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25"/>
  <workbookPr/>
  <mc:AlternateContent xmlns:mc="http://schemas.openxmlformats.org/markup-compatibility/2006">
    <mc:Choice Requires="x15">
      <x15ac:absPath xmlns:x15ac="http://schemas.microsoft.com/office/spreadsheetml/2010/11/ac" url="S:\water industry\PA American - Exeter\Report\Report and Testimony\Report &amp; Testimoy 9-11-2018\"/>
    </mc:Choice>
  </mc:AlternateContent>
  <xr:revisionPtr revIDLastSave="0" documentId="13_ncr:1_{591BDA0F-04FF-4F4F-A3D1-3707E1B5E8D8}" xr6:coauthVersionLast="34" xr6:coauthVersionMax="34" xr10:uidLastSave="{00000000-0000-0000-0000-000000000000}"/>
  <bookViews>
    <workbookView xWindow="0" yWindow="0" windowWidth="12960" windowHeight="8595" firstSheet="3" activeTab="5" xr2:uid="{00000000-000D-0000-FFFF-FFFF00000000}"/>
  </bookViews>
  <sheets>
    <sheet name="Inputs" sheetId="32" r:id="rId1"/>
    <sheet name="DCF Forecast Parameters" sheetId="14" r:id="rId2"/>
    <sheet name="Plant &amp; Depreciation" sheetId="81" r:id="rId3"/>
    <sheet name="Investory Owned DCF &amp; Summary" sheetId="22" r:id="rId4"/>
    <sheet name="Deferred Tax" sheetId="85" r:id="rId5"/>
    <sheet name="DCF Investor Owned" sheetId="15" r:id="rId6"/>
    <sheet name="Exeter Financials" sheetId="75" r:id="rId7"/>
    <sheet name="Exeter Forecast 8-15-2018" sheetId="79" r:id="rId8"/>
    <sheet name="Exter Forecast 7-17-2018" sheetId="77" r:id="rId9"/>
    <sheet name="Exter Forecast 2-2017" sheetId="78" r:id="rId10"/>
    <sheet name="Market Approach" sheetId="67" r:id="rId11"/>
    <sheet name="Valuation Summary" sheetId="19" r:id="rId12"/>
    <sheet name="Value Summary - 3 Approaches" sheetId="86" r:id="rId13"/>
    <sheet name="Cost Indices" sheetId="57" r:id="rId14"/>
    <sheet name="Cost Indices Content" sheetId="72" r:id="rId15"/>
    <sheet name="Mains" sheetId="56" r:id="rId16"/>
    <sheet name="Furniture &amp; Office Equipment" sheetId="73" r:id="rId17"/>
    <sheet name="Concrete Manholes &amp; Vaults" sheetId="74" r:id="rId18"/>
    <sheet name="Iowa Curves" sheetId="25" r:id="rId19"/>
    <sheet name="Present Worth Factors" sheetId="26" r:id="rId20"/>
    <sheet name="Cost of Capital 1-1-2018" sheetId="45" r:id="rId21"/>
    <sheet name="S&amp;P Cost of Debt 1-1-2018" sheetId="44" r:id="rId22"/>
    <sheet name="Value Line 1-1-2018" sheetId="39" r:id="rId23"/>
    <sheet name="SBBI Summaries 2018" sheetId="31" r:id="rId24"/>
    <sheet name="Account Costing &amp; Depreciation" sheetId="50" r:id="rId25"/>
    <sheet name="Cost Approach" sheetId="51" r:id="rId26"/>
    <sheet name="Exeter RCNLD &amp; OCLD" sheetId="69" r:id="rId27"/>
    <sheet name="Gannett Fleming Eng Assess 6-16" sheetId="71" r:id="rId28"/>
    <sheet name="GF Engr's Assessment 8-7-2018" sheetId="76" r:id="rId29"/>
    <sheet name="GF Engr's Assessment 8-22-2018" sheetId="82" r:id="rId30"/>
  </sheets>
  <externalReferences>
    <externalReference r:id="rId31"/>
    <externalReference r:id="rId32"/>
    <externalReference r:id="rId33"/>
    <externalReference r:id="rId34"/>
    <externalReference r:id="rId35"/>
    <externalReference r:id="rId36"/>
  </externalReferences>
  <definedNames>
    <definedName name="AccountParameters">'Account Costing &amp; Depreciation'!$A$14:$M$64</definedName>
    <definedName name="AcctName">'DCF Forecast Parameters'!$A$99:$B$118</definedName>
    <definedName name="ALL">[1]A!$P$10:$Q$117</definedName>
    <definedName name="AMORT">#REF!</definedName>
    <definedName name="BACKUP">'[2]CAPM Backup (Sc 12 - p. 2)'!$A$18:$K$79</definedName>
    <definedName name="BalanceSheetAssets">'DCF Investor Owned'!$B$80:$AB$93</definedName>
    <definedName name="BETA">#REF!</definedName>
    <definedName name="betaadj">#REF!</definedName>
    <definedName name="Bradford_FMV">'Exeter RCNLD &amp; OCLD'!#REF!</definedName>
    <definedName name="Bradford_OCLD">'Exeter RCNLD &amp; OCLD'!#REF!</definedName>
    <definedName name="Bradford_RCN">'Exeter RCNLD &amp; OCLD'!#REF!</definedName>
    <definedName name="Bradford_RCNLD">'Exeter RCNLD &amp; OCLD'!#REF!</definedName>
    <definedName name="Capital_Structure">'Value Line 1-1-2018'!$A$2:$U$39</definedName>
    <definedName name="CapXandWorkingCapital">'DCF Investor Owned'!$A$168:$AB$174</definedName>
    <definedName name="Cashflows">'DCF Investor Owned'!$A$177:$AB$191</definedName>
    <definedName name="COST">#REF!</definedName>
    <definedName name="Cost_Approach">'DCF Forecast Parameters'!$A$99:$V$118</definedName>
    <definedName name="Cost_Approach_Summary">'Cost Approach'!$B$44:$AI$55</definedName>
    <definedName name="Cost_OCLD">#REF!</definedName>
    <definedName name="Cost_of_Debt">'Value Line 1-1-2018'!$BD$2:$BH$35</definedName>
    <definedName name="Cost_of_Equity">'Value Line 1-1-2018'!$W$2:$AR$62</definedName>
    <definedName name="Cost_RCN">#REF!</definedName>
    <definedName name="Cost_RCNLD">#REF!</definedName>
    <definedName name="Cost_RCNLD_FMV">#REF!</definedName>
    <definedName name="CostIndexes">#REF!</definedName>
    <definedName name="CostIndices">'Cost Indices'!$A$3:$J$2661</definedName>
    <definedName name="DATE">#REF!</definedName>
    <definedName name="DCF_MACRS">'Deferred Tax'!$B$15:$O$40</definedName>
    <definedName name="DCFSummary">'Investory Owned DCF &amp; Summary'!$B$1:$K$32</definedName>
    <definedName name="DEBT">#REF!</definedName>
    <definedName name="Depreciation">'DCF Investor Owned'!$B$95:$AB$107</definedName>
    <definedName name="DepreciationLives">'Account Costing &amp; Depreciation'!$A$18:$I$64</definedName>
    <definedName name="Detailed_COR">'Exeter RCNLD &amp; OCLD'!$A$24:$O$297</definedName>
    <definedName name="Detailed_Cost_Approach">'Exeter RCNLD &amp; OCLD'!$A$24:$BG$297</definedName>
    <definedName name="Detailed_OCLD">'Exeter RCNLD &amp; OCLD'!$AP$24:$BG$297</definedName>
    <definedName name="Detailed_RCNLD">'Exeter RCNLD &amp; OCLD'!$Q$24:$AN$297</definedName>
    <definedName name="IncoomeForecast">'DCF Investor Owned'!$B$9:$AB$56</definedName>
    <definedName name="INPUT">#REF!</definedName>
    <definedName name="INTSYNCH">'[3]summary:proforma int'!$A$2:$AB$414</definedName>
    <definedName name="IOURateIncreases">'DCF Investor Owned'!$E$253:$Y$258</definedName>
    <definedName name="IowaCurves">'Iowa Curves'!$A$3:$G$7173</definedName>
    <definedName name="Liabilities">'DCF Investor Owned'!$B$134:$AB$159</definedName>
    <definedName name="m">'[4]Credit Ratings-DO Not'!$E$5:$F$23</definedName>
    <definedName name="MB">[1]A!$I$125:$HH$180</definedName>
    <definedName name="MCRS_RateBase_ROE">'Deferred Tax'!$Q$15:$AG$42</definedName>
    <definedName name="Moodys">#REF!</definedName>
    <definedName name="MuniicipalRateIncrease">#REF!</definedName>
    <definedName name="MuniRateCase">#REF!</definedName>
    <definedName name="NEST">#REF!</definedName>
    <definedName name="NGCapX15to20">'DCF Investor Owned'!$T$167:$Y$175</definedName>
    <definedName name="NGCapX1to7">'DCF Investor Owned'!$F$167:$L$175</definedName>
    <definedName name="NGCapX8to14">'DCF Investor Owned'!$M$167:$S$175</definedName>
    <definedName name="NGCurrent15to20">'DCF Investor Owned'!$T$79:$Y$84</definedName>
    <definedName name="NGCurrent1to7">'DCF Investor Owned'!$F$79:$L$83</definedName>
    <definedName name="NGCurrent8to14">'DCF Investor Owned'!$M$79:$S$83</definedName>
    <definedName name="NGIncome2011">#REF!</definedName>
    <definedName name="NGIncome2012">#REF!</definedName>
    <definedName name="NGIncome2013">#REF!</definedName>
    <definedName name="NGIncome2014">#REF!</definedName>
    <definedName name="NGIncome2015">#REF!</definedName>
    <definedName name="OC">#REF!</definedName>
    <definedName name="OCLD">#REF!</definedName>
    <definedName name="OUTPUT">[5]A!$C$11:$Z$98</definedName>
    <definedName name="P1_">#REF!</definedName>
    <definedName name="P2_">#REF!</definedName>
    <definedName name="paydate">#REF!</definedName>
    <definedName name="paydateno.7">#REF!</definedName>
    <definedName name="Plant_Investment_DCF">'Cost Approach'!$B$44:$AI$55</definedName>
    <definedName name="PlantInvestment">'Exter Forecast 2-2017'!$A$240:$R$247</definedName>
    <definedName name="PlntDep">'Plant &amp; Depreciation'!$A$4:$CO$130</definedName>
    <definedName name="price">#REF!</definedName>
    <definedName name="_xlnm.Print_Area" localSheetId="24">'Account Costing &amp; Depreciation'!$A$1:$J$65</definedName>
    <definedName name="_xlnm.Print_Area" localSheetId="3">'Investory Owned DCF &amp; Summary'!$B$1:$K$32</definedName>
    <definedName name="_xlnm.Print_Area" localSheetId="11">'Valuation Summary'!$A$1:$D$33</definedName>
    <definedName name="_xlnm.Print_Area">[5]A!$A$11:$N$51</definedName>
    <definedName name="_xlnm.Print_Titles" localSheetId="24">'Account Costing &amp; Depreciation'!$2:$13</definedName>
    <definedName name="_xlnm.Print_Titles" localSheetId="25">'Cost Approach'!$1:$11</definedName>
    <definedName name="_xlnm.Print_Titles" localSheetId="1">'DCF Forecast Parameters'!$1:$9</definedName>
    <definedName name="_xlnm.Print_Titles" localSheetId="5">'DCF Investor Owned'!$A:$E,'DCF Investor Owned'!$1:$8</definedName>
    <definedName name="_xlnm.Print_Titles" localSheetId="4">'Deferred Tax'!$2:$14</definedName>
    <definedName name="_xlnm.Print_Titles" localSheetId="26">'Exeter RCNLD &amp; OCLD'!$7:$23</definedName>
    <definedName name="_xlnm.Print_Titles" localSheetId="8">'Exter Forecast 7-17-2018'!$1:$11</definedName>
    <definedName name="_xlnm.Print_Titles" localSheetId="18">'Iowa Curves'!$1:$2</definedName>
    <definedName name="_xlnm.Print_Titles" localSheetId="23">'SBBI Summaries 2018'!$1:$7</definedName>
    <definedName name="_xlnm.Print_Titles">#N/A</definedName>
    <definedName name="PRN">[1]A!$S$11</definedName>
    <definedName name="PRNGROWTH">[1]A!$S$11</definedName>
    <definedName name="Rate_Case_Forecasts">'DCF Investor Owned'!$A$216:$AB$249</definedName>
    <definedName name="Rate_Case_Scenario">'DCF Forecast Parameters'!$A$25:$C$27</definedName>
    <definedName name="RateCaseScenario">'DCF Forecast Parameters'!$D$22:$X$27</definedName>
    <definedName name="RCN">#REF!</definedName>
    <definedName name="RCNLD">#REF!</definedName>
    <definedName name="RCNLD_Summary">'Cost Approach'!$B$12:$T$56</definedName>
    <definedName name="REPORT">#REF!</definedName>
    <definedName name="RETURN">[1]A!$M$129:$M$143</definedName>
    <definedName name="revreqrma">#REF!</definedName>
    <definedName name="REVREQRMA2">#REF!</definedName>
    <definedName name="riskprem">#REF!</definedName>
    <definedName name="RMA3B">#REF!</definedName>
    <definedName name="RMA7B">#REF!</definedName>
    <definedName name="s">'[6]Credit Ratings-DO Not'!$B$5:$C$26</definedName>
    <definedName name="SAP">#REF!</definedName>
    <definedName name="SPWS_WBID">"5C3BEB3C-3631-11D4-B07C-00104BC5D17F"</definedName>
    <definedName name="SUMMARY">[5]A!$A$1:$J$52</definedName>
    <definedName name="support">#REF!</definedName>
    <definedName name="T">#REF!</definedName>
    <definedName name="Tax_Rate">'Value Line 1-1-2018'!$AT$2:$BB$36</definedName>
    <definedName name="TAXCALC2">[3]summary:fit!$A$1:$V$287</definedName>
    <definedName name="Ticker">""</definedName>
    <definedName name="vlapp">'[2]CAPM VL Appr Pot. (Sc 12 - WP)'!$A$1:$J$51</definedName>
    <definedName name="WP">#REF!</definedName>
    <definedName name="YIELDS">#REF!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L36" i="51" l="1"/>
  <c r="L35" i="51"/>
  <c r="L34" i="51"/>
  <c r="L33" i="51"/>
  <c r="L32" i="51"/>
  <c r="L31" i="51"/>
  <c r="L30" i="51"/>
  <c r="L29" i="51"/>
  <c r="L28" i="51"/>
  <c r="L27" i="51"/>
  <c r="L26" i="51"/>
  <c r="L25" i="51"/>
  <c r="L24" i="51"/>
  <c r="L23" i="51"/>
  <c r="L22" i="51"/>
  <c r="L21" i="51"/>
  <c r="L20" i="51"/>
  <c r="L19" i="51"/>
  <c r="L18" i="51"/>
  <c r="L17" i="51"/>
  <c r="L16" i="51"/>
  <c r="L15" i="51"/>
  <c r="L14" i="51"/>
  <c r="L13" i="51"/>
  <c r="L12" i="51"/>
  <c r="C29" i="86" l="1"/>
  <c r="B27" i="86"/>
  <c r="D27" i="86" s="1"/>
  <c r="B22" i="86"/>
  <c r="B21" i="86"/>
  <c r="B19" i="86"/>
  <c r="M16" i="86"/>
  <c r="B24" i="86" s="1"/>
  <c r="D24" i="86" s="1"/>
  <c r="B13" i="86"/>
  <c r="B15" i="86" s="1"/>
  <c r="A5" i="86"/>
  <c r="A4" i="86"/>
  <c r="A3" i="86"/>
  <c r="A2" i="86"/>
  <c r="A1" i="86"/>
  <c r="B31" i="86" l="1"/>
  <c r="D15" i="86"/>
  <c r="D29" i="86" s="1"/>
  <c r="B29" i="86" s="1"/>
  <c r="I251" i="15"/>
  <c r="A1" i="19" l="1"/>
  <c r="A2" i="19"/>
  <c r="A3" i="19"/>
  <c r="A4" i="19"/>
  <c r="A5" i="19"/>
  <c r="B19" i="19"/>
  <c r="B21" i="19"/>
  <c r="C29" i="19"/>
  <c r="B2" i="85"/>
  <c r="Q2" i="85"/>
  <c r="B3" i="85"/>
  <c r="Q3" i="85"/>
  <c r="B4" i="85"/>
  <c r="Q4" i="85"/>
  <c r="B6" i="85"/>
  <c r="Q6" i="85"/>
  <c r="E10" i="85"/>
  <c r="E11" i="85"/>
  <c r="B12" i="85"/>
  <c r="C12" i="85"/>
  <c r="D12" i="85"/>
  <c r="E12" i="85"/>
  <c r="F12" i="85"/>
  <c r="G12" i="85"/>
  <c r="H12" i="85"/>
  <c r="I12" i="85"/>
  <c r="J12" i="85"/>
  <c r="K12" i="85"/>
  <c r="L12" i="85"/>
  <c r="M12" i="85"/>
  <c r="N12" i="85"/>
  <c r="O12" i="85"/>
  <c r="Q12" i="85"/>
  <c r="R12" i="85"/>
  <c r="S12" i="85"/>
  <c r="T12" i="85"/>
  <c r="U12" i="85"/>
  <c r="V12" i="85"/>
  <c r="W12" i="85"/>
  <c r="X12" i="85"/>
  <c r="Y12" i="85"/>
  <c r="Z12" i="85"/>
  <c r="AA12" i="85"/>
  <c r="AB12" i="85"/>
  <c r="AC12" i="85"/>
  <c r="AD12" i="85"/>
  <c r="AE12" i="85"/>
  <c r="AF12" i="85"/>
  <c r="AG12" i="85"/>
  <c r="I13" i="85"/>
  <c r="X13" i="85"/>
  <c r="I14" i="85"/>
  <c r="X14" i="85"/>
  <c r="M15" i="85"/>
  <c r="Q15" i="85"/>
  <c r="R15" i="85"/>
  <c r="C16" i="85"/>
  <c r="M16" i="85"/>
  <c r="Q16" i="85"/>
  <c r="R16" i="85"/>
  <c r="C17" i="85"/>
  <c r="M17" i="85"/>
  <c r="Q17" i="85"/>
  <c r="R17" i="85"/>
  <c r="C18" i="85"/>
  <c r="M18" i="85"/>
  <c r="Q18" i="85"/>
  <c r="R18" i="85"/>
  <c r="C19" i="85"/>
  <c r="M19" i="85"/>
  <c r="Q19" i="85"/>
  <c r="R19" i="85"/>
  <c r="C20" i="85"/>
  <c r="M20" i="85" s="1"/>
  <c r="Q20" i="85"/>
  <c r="Q21" i="85"/>
  <c r="Q22" i="85"/>
  <c r="Q23" i="85"/>
  <c r="Q24" i="85"/>
  <c r="Q25" i="85"/>
  <c r="Q26" i="85"/>
  <c r="Q27" i="85"/>
  <c r="Q28" i="85"/>
  <c r="Q29" i="85"/>
  <c r="Q30" i="85"/>
  <c r="Q31" i="85"/>
  <c r="Q32" i="85"/>
  <c r="Q33" i="85"/>
  <c r="K38" i="85"/>
  <c r="C21" i="85" l="1"/>
  <c r="R20" i="85"/>
  <c r="Q34" i="51"/>
  <c r="H34" i="51"/>
  <c r="F34" i="51"/>
  <c r="AH34" i="51"/>
  <c r="BA290" i="69"/>
  <c r="AZ290" i="69"/>
  <c r="AV290" i="69"/>
  <c r="AB290" i="69"/>
  <c r="AA290" i="69"/>
  <c r="T290" i="69"/>
  <c r="E252" i="15"/>
  <c r="Y261" i="15"/>
  <c r="X261" i="15"/>
  <c r="W261" i="15"/>
  <c r="V261" i="15"/>
  <c r="U261" i="15"/>
  <c r="T261" i="15"/>
  <c r="S261" i="15"/>
  <c r="R261" i="15"/>
  <c r="Q261" i="15"/>
  <c r="P261" i="15"/>
  <c r="O261" i="15"/>
  <c r="N261" i="15"/>
  <c r="M261" i="15"/>
  <c r="L261" i="15"/>
  <c r="K261" i="15"/>
  <c r="J261" i="15"/>
  <c r="H261" i="15"/>
  <c r="G261" i="15"/>
  <c r="F261" i="15"/>
  <c r="M21" i="85" l="1"/>
  <c r="R21" i="85"/>
  <c r="C22" i="85"/>
  <c r="R1" i="85"/>
  <c r="C1" i="85"/>
  <c r="M22" i="85" l="1"/>
  <c r="R22" i="85"/>
  <c r="C23" i="85"/>
  <c r="D1" i="85"/>
  <c r="S1" i="85"/>
  <c r="AQ259" i="69"/>
  <c r="AJ259" i="69"/>
  <c r="R259" i="69"/>
  <c r="AS259" i="69"/>
  <c r="F259" i="69"/>
  <c r="G259" i="69" s="1"/>
  <c r="E259" i="69"/>
  <c r="A259" i="69"/>
  <c r="Q259" i="69" s="1"/>
  <c r="AQ258" i="69"/>
  <c r="AJ258" i="69"/>
  <c r="R258" i="69"/>
  <c r="AS258" i="69"/>
  <c r="G258" i="69"/>
  <c r="E258" i="69"/>
  <c r="A258" i="69"/>
  <c r="N258" i="69" s="1"/>
  <c r="AS257" i="69"/>
  <c r="AQ257" i="69"/>
  <c r="AJ257" i="69"/>
  <c r="R257" i="69"/>
  <c r="G257" i="69"/>
  <c r="S257" i="69" s="1"/>
  <c r="T257" i="69" s="1"/>
  <c r="E257" i="69"/>
  <c r="A257" i="69"/>
  <c r="Q257" i="69" s="1"/>
  <c r="A256" i="69"/>
  <c r="AP256" i="69" s="1"/>
  <c r="D256" i="69"/>
  <c r="E256" i="69"/>
  <c r="F256" i="69"/>
  <c r="G256" i="69"/>
  <c r="AR256" i="69" s="1"/>
  <c r="H256" i="69"/>
  <c r="AS256" i="69" s="1"/>
  <c r="Q256" i="69"/>
  <c r="V256" i="69" s="1"/>
  <c r="AT256" i="69" s="1"/>
  <c r="R256" i="69"/>
  <c r="AJ256" i="69"/>
  <c r="AQ256" i="69"/>
  <c r="AS252" i="69"/>
  <c r="AQ252" i="69"/>
  <c r="AJ252" i="69"/>
  <c r="R252" i="69"/>
  <c r="G252" i="69"/>
  <c r="S252" i="69" s="1"/>
  <c r="T252" i="69" s="1"/>
  <c r="E252" i="69"/>
  <c r="A252" i="69"/>
  <c r="N252" i="69" s="1"/>
  <c r="AS251" i="69"/>
  <c r="AQ251" i="69"/>
  <c r="AJ251" i="69"/>
  <c r="R251" i="69"/>
  <c r="Q251" i="69"/>
  <c r="W251" i="69" s="1"/>
  <c r="G251" i="69"/>
  <c r="AK251" i="69" s="1"/>
  <c r="E251" i="69"/>
  <c r="A251" i="69"/>
  <c r="AP251" i="69" s="1"/>
  <c r="AQ250" i="69"/>
  <c r="AJ250" i="69"/>
  <c r="R250" i="69"/>
  <c r="AS250" i="69"/>
  <c r="G250" i="69"/>
  <c r="AK250" i="69" s="1"/>
  <c r="E250" i="69"/>
  <c r="A250" i="69"/>
  <c r="Q250" i="69" s="1"/>
  <c r="AS249" i="69"/>
  <c r="AQ249" i="69"/>
  <c r="AJ249" i="69"/>
  <c r="R249" i="69"/>
  <c r="G249" i="69"/>
  <c r="E249" i="69"/>
  <c r="A249" i="69"/>
  <c r="Q249" i="69" s="1"/>
  <c r="AQ248" i="69"/>
  <c r="AJ248" i="69"/>
  <c r="R248" i="69"/>
  <c r="AS248" i="69"/>
  <c r="G248" i="69"/>
  <c r="AK248" i="69" s="1"/>
  <c r="E248" i="69"/>
  <c r="A248" i="69"/>
  <c r="Q248" i="69" s="1"/>
  <c r="AQ240" i="69"/>
  <c r="AJ240" i="69"/>
  <c r="R240" i="69"/>
  <c r="AS240" i="69"/>
  <c r="F240" i="69"/>
  <c r="G240" i="69" s="1"/>
  <c r="S240" i="69" s="1"/>
  <c r="T240" i="69" s="1"/>
  <c r="E240" i="69"/>
  <c r="D240" i="69"/>
  <c r="A240" i="69"/>
  <c r="N240" i="69" s="1"/>
  <c r="AQ238" i="69"/>
  <c r="AJ238" i="69"/>
  <c r="R238" i="69"/>
  <c r="AS238" i="69"/>
  <c r="G238" i="69"/>
  <c r="E238" i="69"/>
  <c r="A238" i="69"/>
  <c r="Q238" i="69" s="1"/>
  <c r="AQ237" i="69"/>
  <c r="AJ237" i="69"/>
  <c r="R237" i="69"/>
  <c r="AS237" i="69"/>
  <c r="G237" i="69"/>
  <c r="S237" i="69" s="1"/>
  <c r="T237" i="69" s="1"/>
  <c r="E237" i="69"/>
  <c r="A237" i="69"/>
  <c r="N237" i="69" s="1"/>
  <c r="AQ235" i="69"/>
  <c r="AJ235" i="69"/>
  <c r="R235" i="69"/>
  <c r="AS235" i="69"/>
  <c r="G235" i="69"/>
  <c r="E235" i="69"/>
  <c r="A235" i="69"/>
  <c r="Q235" i="69" s="1"/>
  <c r="AQ234" i="69"/>
  <c r="AJ234" i="69"/>
  <c r="R234" i="69"/>
  <c r="AS234" i="69"/>
  <c r="G234" i="69"/>
  <c r="E234" i="69"/>
  <c r="A234" i="69"/>
  <c r="N234" i="69" s="1"/>
  <c r="AQ233" i="69"/>
  <c r="AJ233" i="69"/>
  <c r="R233" i="69"/>
  <c r="AS233" i="69"/>
  <c r="G233" i="69"/>
  <c r="S233" i="69" s="1"/>
  <c r="T233" i="69" s="1"/>
  <c r="E233" i="69"/>
  <c r="A233" i="69"/>
  <c r="Q233" i="69" s="1"/>
  <c r="AS231" i="69"/>
  <c r="AQ231" i="69"/>
  <c r="AJ231" i="69"/>
  <c r="R231" i="69"/>
  <c r="G231" i="69"/>
  <c r="AK231" i="69" s="1"/>
  <c r="E231" i="69"/>
  <c r="A231" i="69"/>
  <c r="AP231" i="69" s="1"/>
  <c r="AQ230" i="69"/>
  <c r="AJ230" i="69"/>
  <c r="R230" i="69"/>
  <c r="AS230" i="69"/>
  <c r="G230" i="69"/>
  <c r="E230" i="69"/>
  <c r="A230" i="69"/>
  <c r="AP230" i="69" s="1"/>
  <c r="C296" i="69"/>
  <c r="J22" i="67"/>
  <c r="G201" i="15"/>
  <c r="H201" i="15" s="1"/>
  <c r="I201" i="15" s="1"/>
  <c r="J201" i="15" s="1"/>
  <c r="K201" i="15" s="1"/>
  <c r="L201" i="15" s="1"/>
  <c r="M201" i="15" s="1"/>
  <c r="N201" i="15" s="1"/>
  <c r="O201" i="15" s="1"/>
  <c r="P201" i="15" s="1"/>
  <c r="Q201" i="15" s="1"/>
  <c r="R201" i="15" s="1"/>
  <c r="S201" i="15" s="1"/>
  <c r="T201" i="15" s="1"/>
  <c r="U201" i="15" s="1"/>
  <c r="V201" i="15" s="1"/>
  <c r="W201" i="15" s="1"/>
  <c r="X201" i="15" s="1"/>
  <c r="Y201" i="15" s="1"/>
  <c r="M23" i="85" l="1"/>
  <c r="R23" i="85"/>
  <c r="C24" i="85"/>
  <c r="AI256" i="69"/>
  <c r="AM256" i="69" s="1"/>
  <c r="N256" i="69"/>
  <c r="W256" i="69"/>
  <c r="AU256" i="69" s="1"/>
  <c r="T1" i="85"/>
  <c r="E1" i="85"/>
  <c r="AK256" i="69"/>
  <c r="W259" i="69"/>
  <c r="V259" i="69"/>
  <c r="W257" i="69"/>
  <c r="X257" i="69" s="1"/>
  <c r="AW257" i="69" s="1"/>
  <c r="V257" i="69"/>
  <c r="AV257" i="69"/>
  <c r="S258" i="69"/>
  <c r="T258" i="69" s="1"/>
  <c r="AR258" i="69"/>
  <c r="AK258" i="69"/>
  <c r="AK259" i="69"/>
  <c r="S259" i="69"/>
  <c r="T259" i="69" s="1"/>
  <c r="AR259" i="69"/>
  <c r="AK257" i="69"/>
  <c r="AI257" i="69"/>
  <c r="AM257" i="69" s="1"/>
  <c r="AR257" i="69"/>
  <c r="AP258" i="69"/>
  <c r="AI259" i="69"/>
  <c r="AM259" i="69" s="1"/>
  <c r="AP257" i="69"/>
  <c r="N257" i="69"/>
  <c r="BE257" i="69"/>
  <c r="Q258" i="69"/>
  <c r="N259" i="69"/>
  <c r="AI258" i="69"/>
  <c r="AM258" i="69" s="1"/>
  <c r="AP259" i="69"/>
  <c r="S256" i="69"/>
  <c r="T256" i="69" s="1"/>
  <c r="Q252" i="69"/>
  <c r="W252" i="69" s="1"/>
  <c r="AU252" i="69" s="1"/>
  <c r="AP252" i="69"/>
  <c r="AI249" i="69"/>
  <c r="AM249" i="69" s="1"/>
  <c r="AI252" i="69"/>
  <c r="AM252" i="69" s="1"/>
  <c r="AK252" i="69"/>
  <c r="AV252" i="69"/>
  <c r="BE252" i="69" s="1"/>
  <c r="AU251" i="69"/>
  <c r="AR252" i="69"/>
  <c r="V251" i="69"/>
  <c r="AI251" i="69"/>
  <c r="AM251" i="69" s="1"/>
  <c r="AR251" i="69"/>
  <c r="N251" i="69"/>
  <c r="S251" i="69"/>
  <c r="T251" i="69" s="1"/>
  <c r="N249" i="69"/>
  <c r="W248" i="69"/>
  <c r="V248" i="69"/>
  <c r="S249" i="69"/>
  <c r="T249" i="69" s="1"/>
  <c r="AR249" i="69"/>
  <c r="AK249" i="69"/>
  <c r="W249" i="69"/>
  <c r="V249" i="69"/>
  <c r="W250" i="69"/>
  <c r="V250" i="69"/>
  <c r="AI248" i="69"/>
  <c r="AM248" i="69" s="1"/>
  <c r="AR248" i="69"/>
  <c r="AP249" i="69"/>
  <c r="AI250" i="69"/>
  <c r="AM250" i="69" s="1"/>
  <c r="AR250" i="69"/>
  <c r="N248" i="69"/>
  <c r="S248" i="69"/>
  <c r="T248" i="69" s="1"/>
  <c r="N250" i="69"/>
  <c r="S250" i="69"/>
  <c r="T250" i="69" s="1"/>
  <c r="AP250" i="69"/>
  <c r="AP248" i="69"/>
  <c r="AV240" i="69"/>
  <c r="BE240" i="69" s="1"/>
  <c r="Q240" i="69"/>
  <c r="AI240" i="69"/>
  <c r="AM240" i="69" s="1"/>
  <c r="AR240" i="69"/>
  <c r="AK240" i="69"/>
  <c r="AP240" i="69"/>
  <c r="AI238" i="69"/>
  <c r="AM238" i="69" s="1"/>
  <c r="AV237" i="69"/>
  <c r="AR238" i="69"/>
  <c r="AK238" i="69"/>
  <c r="S238" i="69"/>
  <c r="T238" i="69" s="1"/>
  <c r="BE237" i="69"/>
  <c r="V238" i="69"/>
  <c r="W238" i="69"/>
  <c r="AP237" i="69"/>
  <c r="Q237" i="69"/>
  <c r="N238" i="69"/>
  <c r="AI237" i="69"/>
  <c r="AM237" i="69" s="1"/>
  <c r="AR237" i="69"/>
  <c r="AP238" i="69"/>
  <c r="AK237" i="69"/>
  <c r="W235" i="69"/>
  <c r="V235" i="69"/>
  <c r="W233" i="69"/>
  <c r="X233" i="69" s="1"/>
  <c r="AW233" i="69" s="1"/>
  <c r="V233" i="69"/>
  <c r="AV233" i="69"/>
  <c r="BE233" i="69" s="1"/>
  <c r="S234" i="69"/>
  <c r="T234" i="69" s="1"/>
  <c r="AR234" i="69"/>
  <c r="AK234" i="69"/>
  <c r="AK235" i="69"/>
  <c r="S235" i="69"/>
  <c r="T235" i="69" s="1"/>
  <c r="AR235" i="69"/>
  <c r="AK233" i="69"/>
  <c r="AP233" i="69"/>
  <c r="AI233" i="69"/>
  <c r="AM233" i="69" s="1"/>
  <c r="AR233" i="69"/>
  <c r="AP234" i="69"/>
  <c r="AI235" i="69"/>
  <c r="AM235" i="69" s="1"/>
  <c r="N233" i="69"/>
  <c r="Q234" i="69"/>
  <c r="N235" i="69"/>
  <c r="AI234" i="69"/>
  <c r="AM234" i="69" s="1"/>
  <c r="AP235" i="69"/>
  <c r="Q231" i="69"/>
  <c r="W231" i="69" s="1"/>
  <c r="AI231" i="69"/>
  <c r="AM231" i="69" s="1"/>
  <c r="Q230" i="69"/>
  <c r="W230" i="69" s="1"/>
  <c r="AU230" i="69" s="1"/>
  <c r="AU231" i="69"/>
  <c r="AR231" i="69"/>
  <c r="N231" i="69"/>
  <c r="S231" i="69"/>
  <c r="T231" i="69" s="1"/>
  <c r="AI230" i="69"/>
  <c r="AM230" i="69" s="1"/>
  <c r="N230" i="69"/>
  <c r="AK230" i="69"/>
  <c r="S230" i="69"/>
  <c r="T230" i="69" s="1"/>
  <c r="AR230" i="69"/>
  <c r="B136" i="15"/>
  <c r="B137" i="15"/>
  <c r="E137" i="15" s="1"/>
  <c r="J35" i="79"/>
  <c r="I35" i="79"/>
  <c r="H35" i="79"/>
  <c r="I36" i="77"/>
  <c r="I60" i="77"/>
  <c r="I35" i="77"/>
  <c r="H35" i="77"/>
  <c r="H36" i="77" s="1"/>
  <c r="M24" i="85" l="1"/>
  <c r="R24" i="85"/>
  <c r="C25" i="85"/>
  <c r="J36" i="77"/>
  <c r="K36" i="77"/>
  <c r="F1" i="85"/>
  <c r="U1" i="85"/>
  <c r="X252" i="69"/>
  <c r="AW252" i="69" s="1"/>
  <c r="AU257" i="69"/>
  <c r="W258" i="69"/>
  <c r="X258" i="69" s="1"/>
  <c r="AW258" i="69" s="1"/>
  <c r="V258" i="69"/>
  <c r="X259" i="69"/>
  <c r="AW259" i="69" s="1"/>
  <c r="AV259" i="69"/>
  <c r="BE259" i="69" s="1"/>
  <c r="AV258" i="69"/>
  <c r="BE258" i="69" s="1"/>
  <c r="Y259" i="69"/>
  <c r="AT259" i="69"/>
  <c r="Y257" i="69"/>
  <c r="AT257" i="69"/>
  <c r="AU259" i="69"/>
  <c r="X256" i="69"/>
  <c r="AV256" i="69"/>
  <c r="BE256" i="69" s="1"/>
  <c r="V252" i="69"/>
  <c r="AT252" i="69" s="1"/>
  <c r="AT251" i="69"/>
  <c r="X251" i="69"/>
  <c r="AW251" i="69" s="1"/>
  <c r="AV251" i="69"/>
  <c r="BE251" i="69" s="1"/>
  <c r="X250" i="69"/>
  <c r="AW250" i="69" s="1"/>
  <c r="AV250" i="69"/>
  <c r="BE250" i="69" s="1"/>
  <c r="AU249" i="69"/>
  <c r="AT250" i="69"/>
  <c r="AV249" i="69"/>
  <c r="BE249" i="69" s="1"/>
  <c r="X249" i="69"/>
  <c r="AW249" i="69" s="1"/>
  <c r="AU250" i="69"/>
  <c r="AT248" i="69"/>
  <c r="X248" i="69"/>
  <c r="AW248" i="69" s="1"/>
  <c r="AV248" i="69"/>
  <c r="BE248" i="69" s="1"/>
  <c r="AT249" i="69"/>
  <c r="AU248" i="69"/>
  <c r="W240" i="69"/>
  <c r="V240" i="69"/>
  <c r="V231" i="69"/>
  <c r="AT231" i="69" s="1"/>
  <c r="W237" i="69"/>
  <c r="V237" i="69"/>
  <c r="AT238" i="69"/>
  <c r="X238" i="69"/>
  <c r="AW238" i="69" s="1"/>
  <c r="AV238" i="69"/>
  <c r="BE238" i="69" s="1"/>
  <c r="AU238" i="69"/>
  <c r="W234" i="69"/>
  <c r="V234" i="69"/>
  <c r="AT235" i="69"/>
  <c r="X235" i="69"/>
  <c r="AW235" i="69" s="1"/>
  <c r="AV235" i="69"/>
  <c r="BE235" i="69" s="1"/>
  <c r="AU235" i="69"/>
  <c r="AV234" i="69"/>
  <c r="BE234" i="69" s="1"/>
  <c r="X234" i="69"/>
  <c r="AW234" i="69" s="1"/>
  <c r="Y233" i="69"/>
  <c r="AT233" i="69"/>
  <c r="AU233" i="69"/>
  <c r="V230" i="69"/>
  <c r="AT230" i="69" s="1"/>
  <c r="X231" i="69"/>
  <c r="AW231" i="69" s="1"/>
  <c r="AV231" i="69"/>
  <c r="BE231" i="69" s="1"/>
  <c r="X230" i="69"/>
  <c r="AW230" i="69" s="1"/>
  <c r="AV230" i="69"/>
  <c r="BE230" i="69" s="1"/>
  <c r="D137" i="15"/>
  <c r="C137" i="15"/>
  <c r="M25" i="85" l="1"/>
  <c r="R25" i="85"/>
  <c r="C26" i="85"/>
  <c r="V1" i="85"/>
  <c r="G1" i="85"/>
  <c r="Y252" i="69"/>
  <c r="AX252" i="69" s="1"/>
  <c r="AU258" i="69"/>
  <c r="AX259" i="69"/>
  <c r="Y258" i="69"/>
  <c r="AT258" i="69"/>
  <c r="AX257" i="69"/>
  <c r="Y256" i="69"/>
  <c r="AW256" i="69"/>
  <c r="Y251" i="69"/>
  <c r="Y250" i="69"/>
  <c r="AX250" i="69" s="1"/>
  <c r="Y249" i="69"/>
  <c r="AX249" i="69" s="1"/>
  <c r="Y248" i="69"/>
  <c r="AT240" i="69"/>
  <c r="AU240" i="69"/>
  <c r="X240" i="69"/>
  <c r="AW240" i="69" s="1"/>
  <c r="AT237" i="69"/>
  <c r="Y238" i="69"/>
  <c r="AU237" i="69"/>
  <c r="X237" i="69"/>
  <c r="AW237" i="69" s="1"/>
  <c r="Y234" i="69"/>
  <c r="AT234" i="69"/>
  <c r="AX233" i="69"/>
  <c r="Y235" i="69"/>
  <c r="AU234" i="69"/>
  <c r="Y231" i="69"/>
  <c r="AX231" i="69" s="1"/>
  <c r="Y230" i="69"/>
  <c r="AX230" i="69" s="1"/>
  <c r="M26" i="85" l="1"/>
  <c r="R26" i="85"/>
  <c r="C27" i="85"/>
  <c r="H1" i="85"/>
  <c r="W1" i="85"/>
  <c r="AX258" i="69"/>
  <c r="AX256" i="69"/>
  <c r="AX251" i="69"/>
  <c r="AX248" i="69"/>
  <c r="Y240" i="69"/>
  <c r="Y237" i="69"/>
  <c r="AX238" i="69"/>
  <c r="AX235" i="69"/>
  <c r="AX234" i="69"/>
  <c r="M27" i="85" l="1"/>
  <c r="R27" i="85"/>
  <c r="C28" i="85"/>
  <c r="X1" i="85"/>
  <c r="I1" i="85"/>
  <c r="AX240" i="69"/>
  <c r="AX237" i="69"/>
  <c r="M28" i="85" l="1"/>
  <c r="R28" i="85"/>
  <c r="C29" i="85"/>
  <c r="J1" i="85"/>
  <c r="Y1" i="85"/>
  <c r="M29" i="85" l="1"/>
  <c r="R29" i="85"/>
  <c r="C30" i="85"/>
  <c r="Z1" i="85"/>
  <c r="K1" i="85"/>
  <c r="Y92" i="15"/>
  <c r="X92" i="15"/>
  <c r="W92" i="15"/>
  <c r="V92" i="15"/>
  <c r="U92" i="15"/>
  <c r="T92" i="15"/>
  <c r="S92" i="15"/>
  <c r="R92" i="15"/>
  <c r="Q92" i="15"/>
  <c r="P92" i="15"/>
  <c r="O92" i="15"/>
  <c r="N92" i="15"/>
  <c r="M92" i="15"/>
  <c r="L92" i="15"/>
  <c r="K92" i="15"/>
  <c r="J92" i="15"/>
  <c r="I92" i="15"/>
  <c r="H92" i="15"/>
  <c r="G92" i="15"/>
  <c r="Y90" i="15"/>
  <c r="X90" i="15"/>
  <c r="W90" i="15"/>
  <c r="V90" i="15"/>
  <c r="U90" i="15"/>
  <c r="T90" i="15"/>
  <c r="S90" i="15"/>
  <c r="R90" i="15"/>
  <c r="Q90" i="15"/>
  <c r="P90" i="15"/>
  <c r="O90" i="15"/>
  <c r="N90" i="15"/>
  <c r="M90" i="15"/>
  <c r="L90" i="15"/>
  <c r="K90" i="15"/>
  <c r="J90" i="15"/>
  <c r="I90" i="15"/>
  <c r="H90" i="15"/>
  <c r="G90" i="15"/>
  <c r="F92" i="15"/>
  <c r="F90" i="15"/>
  <c r="D1332" i="81"/>
  <c r="D1204" i="81"/>
  <c r="D1075" i="81"/>
  <c r="D946" i="81"/>
  <c r="D816" i="81"/>
  <c r="D685" i="81"/>
  <c r="D556" i="81"/>
  <c r="D426" i="81"/>
  <c r="D298" i="81"/>
  <c r="D164" i="81"/>
  <c r="D37" i="81"/>
  <c r="M30" i="85" l="1"/>
  <c r="C31" i="85"/>
  <c r="R30" i="85"/>
  <c r="L1" i="85"/>
  <c r="AA1" i="85"/>
  <c r="M31" i="85" l="1"/>
  <c r="C32" i="85"/>
  <c r="R31" i="85"/>
  <c r="AB1" i="85"/>
  <c r="M1" i="85"/>
  <c r="C33" i="85" l="1"/>
  <c r="M32" i="85"/>
  <c r="R32" i="85"/>
  <c r="AC1" i="85"/>
  <c r="N1" i="85"/>
  <c r="C1337" i="81"/>
  <c r="C1338" i="81" s="1"/>
  <c r="C1339" i="81" s="1"/>
  <c r="C1340" i="81" s="1"/>
  <c r="C1341" i="81" s="1"/>
  <c r="C1342" i="81" s="1"/>
  <c r="C1343" i="81" s="1"/>
  <c r="C1344" i="81" s="1"/>
  <c r="C1345" i="81" s="1"/>
  <c r="C1346" i="81" s="1"/>
  <c r="C1347" i="81" s="1"/>
  <c r="C1348" i="81" s="1"/>
  <c r="C1349" i="81" s="1"/>
  <c r="C1350" i="81" s="1"/>
  <c r="C1351" i="81" s="1"/>
  <c r="C1352" i="81" s="1"/>
  <c r="C1353" i="81" s="1"/>
  <c r="C1354" i="81" s="1"/>
  <c r="C1355" i="81" s="1"/>
  <c r="C1356" i="81" s="1"/>
  <c r="C1357" i="81" s="1"/>
  <c r="C1358" i="81" s="1"/>
  <c r="C1359" i="81" s="1"/>
  <c r="C1360" i="81" s="1"/>
  <c r="C1361" i="81" s="1"/>
  <c r="C1362" i="81" s="1"/>
  <c r="C1363" i="81" s="1"/>
  <c r="C1364" i="81" s="1"/>
  <c r="C1365" i="81" s="1"/>
  <c r="C1366" i="81" s="1"/>
  <c r="C1367" i="81" s="1"/>
  <c r="C1368" i="81" s="1"/>
  <c r="C1369" i="81" s="1"/>
  <c r="C1370" i="81" s="1"/>
  <c r="C1371" i="81" s="1"/>
  <c r="C1372" i="81" s="1"/>
  <c r="C1373" i="81" s="1"/>
  <c r="C1374" i="81" s="1"/>
  <c r="C1375" i="81" s="1"/>
  <c r="C1376" i="81" s="1"/>
  <c r="C1377" i="81" s="1"/>
  <c r="C1378" i="81" s="1"/>
  <c r="C1379" i="81" s="1"/>
  <c r="C1380" i="81" s="1"/>
  <c r="C1381" i="81" s="1"/>
  <c r="C1382" i="81" s="1"/>
  <c r="C1383" i="81" s="1"/>
  <c r="C1384" i="81" s="1"/>
  <c r="C1385" i="81" s="1"/>
  <c r="C1386" i="81" s="1"/>
  <c r="C1387" i="81" s="1"/>
  <c r="C1388" i="81" s="1"/>
  <c r="C1389" i="81" s="1"/>
  <c r="C1390" i="81" s="1"/>
  <c r="C1391" i="81" s="1"/>
  <c r="C1392" i="81" s="1"/>
  <c r="C1393" i="81" s="1"/>
  <c r="C1394" i="81" s="1"/>
  <c r="C1395" i="81" s="1"/>
  <c r="C1396" i="81" s="1"/>
  <c r="C1397" i="81" s="1"/>
  <c r="C1398" i="81" s="1"/>
  <c r="C1399" i="81" s="1"/>
  <c r="C1400" i="81" s="1"/>
  <c r="C1401" i="81" s="1"/>
  <c r="C1402" i="81" s="1"/>
  <c r="C1403" i="81" s="1"/>
  <c r="C1404" i="81" s="1"/>
  <c r="C1405" i="81" s="1"/>
  <c r="C1406" i="81" s="1"/>
  <c r="C1407" i="81" s="1"/>
  <c r="C1408" i="81" s="1"/>
  <c r="C1409" i="81" s="1"/>
  <c r="C1410" i="81" s="1"/>
  <c r="C1411" i="81" s="1"/>
  <c r="C1412" i="81" s="1"/>
  <c r="C1413" i="81" s="1"/>
  <c r="C1414" i="81" s="1"/>
  <c r="C1415" i="81" s="1"/>
  <c r="C1416" i="81" s="1"/>
  <c r="C1417" i="81" s="1"/>
  <c r="C1418" i="81" s="1"/>
  <c r="C1419" i="81" s="1"/>
  <c r="C1420" i="81" s="1"/>
  <c r="D1420" i="81"/>
  <c r="D1419" i="81"/>
  <c r="D1418" i="81"/>
  <c r="D1417" i="81"/>
  <c r="D1416" i="81"/>
  <c r="D1415" i="81"/>
  <c r="D1414" i="81"/>
  <c r="D1413" i="81"/>
  <c r="D1412" i="81"/>
  <c r="D1411" i="81"/>
  <c r="D1410" i="81"/>
  <c r="D1409" i="81"/>
  <c r="D1408" i="81"/>
  <c r="D1407" i="81"/>
  <c r="D1406" i="81"/>
  <c r="D1405" i="81"/>
  <c r="D1404" i="81"/>
  <c r="D1403" i="81"/>
  <c r="D1402" i="81"/>
  <c r="D1401" i="81"/>
  <c r="D1400" i="81"/>
  <c r="D1399" i="81"/>
  <c r="D1398" i="81"/>
  <c r="D1397" i="81"/>
  <c r="D1396" i="81"/>
  <c r="D1395" i="81"/>
  <c r="D1394" i="81"/>
  <c r="D1393" i="81"/>
  <c r="D1392" i="81"/>
  <c r="D1391" i="81"/>
  <c r="D1390" i="81"/>
  <c r="D1389" i="81"/>
  <c r="D1388" i="81"/>
  <c r="D1387" i="81"/>
  <c r="D1386" i="81"/>
  <c r="D1385" i="81"/>
  <c r="D1384" i="81"/>
  <c r="D1383" i="81"/>
  <c r="D1382" i="81"/>
  <c r="D1381" i="81"/>
  <c r="D1380" i="81"/>
  <c r="D1379" i="81"/>
  <c r="D1378" i="81"/>
  <c r="D1377" i="81"/>
  <c r="D1376" i="81"/>
  <c r="D1375" i="81"/>
  <c r="D1374" i="81"/>
  <c r="D1373" i="81"/>
  <c r="D1372" i="81"/>
  <c r="D1371" i="81"/>
  <c r="D1370" i="81"/>
  <c r="D1369" i="81"/>
  <c r="D1368" i="81"/>
  <c r="D1367" i="81"/>
  <c r="D1366" i="81"/>
  <c r="D1365" i="81"/>
  <c r="D1364" i="81"/>
  <c r="D1363" i="81"/>
  <c r="D1362" i="81"/>
  <c r="D1361" i="81"/>
  <c r="D1360" i="81"/>
  <c r="D1359" i="81"/>
  <c r="D1358" i="81"/>
  <c r="D1357" i="81"/>
  <c r="D1356" i="81"/>
  <c r="D1355" i="81"/>
  <c r="D1354" i="81"/>
  <c r="D1353" i="81"/>
  <c r="D1352" i="81"/>
  <c r="D1351" i="81"/>
  <c r="D1350" i="81"/>
  <c r="D1349" i="81"/>
  <c r="D1348" i="81"/>
  <c r="D1347" i="81"/>
  <c r="D1346" i="81"/>
  <c r="D1345" i="81"/>
  <c r="D1344" i="81"/>
  <c r="D1343" i="81"/>
  <c r="D1342" i="81"/>
  <c r="D1341" i="81"/>
  <c r="D1340" i="81"/>
  <c r="D1339" i="81"/>
  <c r="D1338" i="81"/>
  <c r="D1337" i="81"/>
  <c r="D1336" i="81"/>
  <c r="C1209" i="81"/>
  <c r="C1210" i="81" s="1"/>
  <c r="C1211" i="81" s="1"/>
  <c r="C1212" i="81" s="1"/>
  <c r="C1213" i="81" s="1"/>
  <c r="C1214" i="81" s="1"/>
  <c r="C1215" i="81" s="1"/>
  <c r="C1216" i="81" s="1"/>
  <c r="C1217" i="81" s="1"/>
  <c r="C1218" i="81" s="1"/>
  <c r="C1219" i="81" s="1"/>
  <c r="C1220" i="81" s="1"/>
  <c r="C1221" i="81" s="1"/>
  <c r="C1222" i="81" s="1"/>
  <c r="C1223" i="81" s="1"/>
  <c r="C1224" i="81" s="1"/>
  <c r="C1225" i="81" s="1"/>
  <c r="C1226" i="81" s="1"/>
  <c r="C1227" i="81" s="1"/>
  <c r="C1228" i="81" s="1"/>
  <c r="C1229" i="81" s="1"/>
  <c r="C1230" i="81" s="1"/>
  <c r="C1231" i="81" s="1"/>
  <c r="C1232" i="81" s="1"/>
  <c r="C1233" i="81" s="1"/>
  <c r="C1234" i="81" s="1"/>
  <c r="C1235" i="81" s="1"/>
  <c r="C1236" i="81" s="1"/>
  <c r="C1237" i="81" s="1"/>
  <c r="C1238" i="81" s="1"/>
  <c r="C1239" i="81" s="1"/>
  <c r="C1240" i="81" s="1"/>
  <c r="C1241" i="81" s="1"/>
  <c r="C1242" i="81" s="1"/>
  <c r="C1243" i="81" s="1"/>
  <c r="C1244" i="81" s="1"/>
  <c r="C1245" i="81" s="1"/>
  <c r="C1246" i="81" s="1"/>
  <c r="C1247" i="81" s="1"/>
  <c r="C1248" i="81" s="1"/>
  <c r="C1249" i="81" s="1"/>
  <c r="C1250" i="81" s="1"/>
  <c r="C1251" i="81" s="1"/>
  <c r="C1252" i="81" s="1"/>
  <c r="C1253" i="81" s="1"/>
  <c r="C1254" i="81" s="1"/>
  <c r="C1255" i="81" s="1"/>
  <c r="C1256" i="81" s="1"/>
  <c r="C1257" i="81" s="1"/>
  <c r="C1258" i="81" s="1"/>
  <c r="C1259" i="81" s="1"/>
  <c r="C1260" i="81" s="1"/>
  <c r="C1261" i="81" s="1"/>
  <c r="C1262" i="81" s="1"/>
  <c r="C1263" i="81" s="1"/>
  <c r="C1264" i="81" s="1"/>
  <c r="C1265" i="81" s="1"/>
  <c r="C1266" i="81" s="1"/>
  <c r="C1267" i="81" s="1"/>
  <c r="C1268" i="81" s="1"/>
  <c r="C1269" i="81" s="1"/>
  <c r="C1270" i="81" s="1"/>
  <c r="C1271" i="81" s="1"/>
  <c r="C1272" i="81" s="1"/>
  <c r="C1273" i="81" s="1"/>
  <c r="C1274" i="81" s="1"/>
  <c r="C1275" i="81" s="1"/>
  <c r="C1276" i="81" s="1"/>
  <c r="C1277" i="81" s="1"/>
  <c r="C1278" i="81" s="1"/>
  <c r="C1279" i="81" s="1"/>
  <c r="C1280" i="81" s="1"/>
  <c r="C1281" i="81" s="1"/>
  <c r="C1282" i="81" s="1"/>
  <c r="C1283" i="81" s="1"/>
  <c r="C1284" i="81" s="1"/>
  <c r="C1285" i="81" s="1"/>
  <c r="C1286" i="81" s="1"/>
  <c r="C1287" i="81" s="1"/>
  <c r="C1288" i="81" s="1"/>
  <c r="C1289" i="81" s="1"/>
  <c r="C1290" i="81" s="1"/>
  <c r="C1291" i="81" s="1"/>
  <c r="C1292" i="81" s="1"/>
  <c r="D1292" i="81"/>
  <c r="D1291" i="81"/>
  <c r="D1290" i="81"/>
  <c r="D1289" i="81"/>
  <c r="D1288" i="81"/>
  <c r="D1287" i="81"/>
  <c r="D1286" i="81"/>
  <c r="D1285" i="81"/>
  <c r="D1284" i="81"/>
  <c r="D1283" i="81"/>
  <c r="D1282" i="81"/>
  <c r="D1281" i="81"/>
  <c r="D1280" i="81"/>
  <c r="D1279" i="81"/>
  <c r="D1278" i="81"/>
  <c r="D1277" i="81"/>
  <c r="D1276" i="81"/>
  <c r="D1275" i="81"/>
  <c r="D1274" i="81"/>
  <c r="D1273" i="81"/>
  <c r="D1272" i="81"/>
  <c r="D1271" i="81"/>
  <c r="D1270" i="81"/>
  <c r="D1269" i="81"/>
  <c r="D1268" i="81"/>
  <c r="D1267" i="81"/>
  <c r="D1266" i="81"/>
  <c r="D1265" i="81"/>
  <c r="D1264" i="81"/>
  <c r="D1263" i="81"/>
  <c r="D1262" i="81"/>
  <c r="D1261" i="81"/>
  <c r="D1260" i="81"/>
  <c r="D1259" i="81"/>
  <c r="D1258" i="81"/>
  <c r="D1257" i="81"/>
  <c r="D1256" i="81"/>
  <c r="D1255" i="81"/>
  <c r="D1254" i="81"/>
  <c r="D1253" i="81"/>
  <c r="D1252" i="81"/>
  <c r="D1251" i="81"/>
  <c r="D1250" i="81"/>
  <c r="D1249" i="81"/>
  <c r="D1248" i="81"/>
  <c r="D1247" i="81"/>
  <c r="D1246" i="81"/>
  <c r="D1245" i="81"/>
  <c r="D1244" i="81"/>
  <c r="D1243" i="81"/>
  <c r="D1242" i="81"/>
  <c r="D1241" i="81"/>
  <c r="D1240" i="81"/>
  <c r="D1239" i="81"/>
  <c r="D1238" i="81"/>
  <c r="D1237" i="81"/>
  <c r="D1236" i="81"/>
  <c r="D1235" i="81"/>
  <c r="D1234" i="81"/>
  <c r="D1233" i="81"/>
  <c r="D1232" i="81"/>
  <c r="D1231" i="81"/>
  <c r="D1230" i="81"/>
  <c r="D1229" i="81"/>
  <c r="D1228" i="81"/>
  <c r="D1227" i="81"/>
  <c r="D1226" i="81"/>
  <c r="D1225" i="81"/>
  <c r="D1224" i="81"/>
  <c r="D1223" i="81"/>
  <c r="D1222" i="81"/>
  <c r="D1221" i="81"/>
  <c r="D1220" i="81"/>
  <c r="D1219" i="81"/>
  <c r="D1218" i="81"/>
  <c r="D1217" i="81"/>
  <c r="D1216" i="81"/>
  <c r="D1215" i="81"/>
  <c r="D1214" i="81"/>
  <c r="D1213" i="81"/>
  <c r="D1212" i="81"/>
  <c r="D1211" i="81"/>
  <c r="D1210" i="81"/>
  <c r="D1209" i="81"/>
  <c r="D1208" i="81"/>
  <c r="C1081" i="81"/>
  <c r="C1082" i="81" s="1"/>
  <c r="C1083" i="81" s="1"/>
  <c r="C1084" i="81" s="1"/>
  <c r="C1085" i="81" s="1"/>
  <c r="C1086" i="81" s="1"/>
  <c r="C1087" i="81" s="1"/>
  <c r="C1088" i="81" s="1"/>
  <c r="C1089" i="81" s="1"/>
  <c r="C1090" i="81" s="1"/>
  <c r="C1091" i="81" s="1"/>
  <c r="C1092" i="81" s="1"/>
  <c r="C1093" i="81" s="1"/>
  <c r="C1094" i="81" s="1"/>
  <c r="C1095" i="81" s="1"/>
  <c r="C1096" i="81" s="1"/>
  <c r="C1097" i="81" s="1"/>
  <c r="C1098" i="81" s="1"/>
  <c r="C1099" i="81" s="1"/>
  <c r="C1100" i="81" s="1"/>
  <c r="C1101" i="81" s="1"/>
  <c r="C1102" i="81" s="1"/>
  <c r="C1103" i="81" s="1"/>
  <c r="C1104" i="81" s="1"/>
  <c r="C1105" i="81" s="1"/>
  <c r="C1106" i="81" s="1"/>
  <c r="C1107" i="81" s="1"/>
  <c r="C1108" i="81" s="1"/>
  <c r="C1109" i="81" s="1"/>
  <c r="C1110" i="81" s="1"/>
  <c r="C1111" i="81" s="1"/>
  <c r="C1112" i="81" s="1"/>
  <c r="C1113" i="81" s="1"/>
  <c r="C1114" i="81" s="1"/>
  <c r="C1115" i="81" s="1"/>
  <c r="C1116" i="81" s="1"/>
  <c r="C1117" i="81" s="1"/>
  <c r="C1118" i="81" s="1"/>
  <c r="C1119" i="81" s="1"/>
  <c r="C1120" i="81" s="1"/>
  <c r="C1121" i="81" s="1"/>
  <c r="C1122" i="81" s="1"/>
  <c r="C1123" i="81" s="1"/>
  <c r="C1124" i="81" s="1"/>
  <c r="C1125" i="81" s="1"/>
  <c r="C1126" i="81" s="1"/>
  <c r="C1127" i="81" s="1"/>
  <c r="C1128" i="81" s="1"/>
  <c r="C1129" i="81" s="1"/>
  <c r="C1130" i="81" s="1"/>
  <c r="C1131" i="81" s="1"/>
  <c r="C1132" i="81" s="1"/>
  <c r="C1133" i="81" s="1"/>
  <c r="C1134" i="81" s="1"/>
  <c r="C1135" i="81" s="1"/>
  <c r="C1136" i="81" s="1"/>
  <c r="C1137" i="81" s="1"/>
  <c r="C1138" i="81" s="1"/>
  <c r="C1139" i="81" s="1"/>
  <c r="C1140" i="81" s="1"/>
  <c r="C1141" i="81" s="1"/>
  <c r="C1142" i="81" s="1"/>
  <c r="C1143" i="81" s="1"/>
  <c r="C1144" i="81" s="1"/>
  <c r="C1145" i="81" s="1"/>
  <c r="C1146" i="81" s="1"/>
  <c r="C1147" i="81" s="1"/>
  <c r="C1148" i="81" s="1"/>
  <c r="C1149" i="81" s="1"/>
  <c r="C1150" i="81" s="1"/>
  <c r="C1151" i="81" s="1"/>
  <c r="C1152" i="81" s="1"/>
  <c r="C1153" i="81" s="1"/>
  <c r="C1154" i="81" s="1"/>
  <c r="C1155" i="81" s="1"/>
  <c r="C1156" i="81" s="1"/>
  <c r="C1157" i="81" s="1"/>
  <c r="C1158" i="81" s="1"/>
  <c r="C1159" i="81" s="1"/>
  <c r="C1160" i="81" s="1"/>
  <c r="C1161" i="81" s="1"/>
  <c r="C1162" i="81" s="1"/>
  <c r="C1163" i="81" s="1"/>
  <c r="C1080" i="81"/>
  <c r="D1163" i="81"/>
  <c r="D1162" i="81"/>
  <c r="D1161" i="81"/>
  <c r="D1160" i="81"/>
  <c r="D1159" i="81"/>
  <c r="D1158" i="81"/>
  <c r="D1157" i="81"/>
  <c r="D1156" i="81"/>
  <c r="D1155" i="81"/>
  <c r="D1154" i="81"/>
  <c r="D1153" i="81"/>
  <c r="D1152" i="81"/>
  <c r="D1151" i="81"/>
  <c r="D1150" i="81"/>
  <c r="D1149" i="81"/>
  <c r="D1148" i="81"/>
  <c r="D1147" i="81"/>
  <c r="D1146" i="81"/>
  <c r="D1145" i="81"/>
  <c r="D1144" i="81"/>
  <c r="D1143" i="81"/>
  <c r="D1142" i="81"/>
  <c r="D1141" i="81"/>
  <c r="D1140" i="81"/>
  <c r="D1139" i="81"/>
  <c r="D1138" i="81"/>
  <c r="D1137" i="81"/>
  <c r="D1136" i="81"/>
  <c r="D1135" i="81"/>
  <c r="D1134" i="81"/>
  <c r="D1133" i="81"/>
  <c r="D1132" i="81"/>
  <c r="D1131" i="81"/>
  <c r="D1130" i="81"/>
  <c r="D1129" i="81"/>
  <c r="D1128" i="81"/>
  <c r="D1127" i="81"/>
  <c r="D1126" i="81"/>
  <c r="D1125" i="81"/>
  <c r="D1124" i="81"/>
  <c r="D1123" i="81"/>
  <c r="D1122" i="81"/>
  <c r="D1121" i="81"/>
  <c r="D1120" i="81"/>
  <c r="D1119" i="81"/>
  <c r="D1118" i="81"/>
  <c r="D1117" i="81"/>
  <c r="D1116" i="81"/>
  <c r="D1115" i="81"/>
  <c r="D1114" i="81"/>
  <c r="D1113" i="81"/>
  <c r="D1112" i="81"/>
  <c r="D1111" i="81"/>
  <c r="D1110" i="81"/>
  <c r="D1109" i="81"/>
  <c r="D1108" i="81"/>
  <c r="D1107" i="81"/>
  <c r="D1106" i="81"/>
  <c r="D1105" i="81"/>
  <c r="D1104" i="81"/>
  <c r="D1103" i="81"/>
  <c r="D1102" i="81"/>
  <c r="D1101" i="81"/>
  <c r="D1100" i="81"/>
  <c r="D1099" i="81"/>
  <c r="D1098" i="81"/>
  <c r="D1097" i="81"/>
  <c r="D1096" i="81"/>
  <c r="D1095" i="81"/>
  <c r="D1094" i="81"/>
  <c r="D1093" i="81"/>
  <c r="D1092" i="81"/>
  <c r="D1091" i="81"/>
  <c r="D1090" i="81"/>
  <c r="D1089" i="81"/>
  <c r="D1088" i="81"/>
  <c r="D1087" i="81"/>
  <c r="D1086" i="81"/>
  <c r="D1085" i="81"/>
  <c r="D1084" i="81"/>
  <c r="D1083" i="81"/>
  <c r="D1082" i="81"/>
  <c r="D1081" i="81"/>
  <c r="D1080" i="81"/>
  <c r="D1079" i="81"/>
  <c r="C951" i="81"/>
  <c r="C952" i="81" s="1"/>
  <c r="C953" i="81" s="1"/>
  <c r="C954" i="81" s="1"/>
  <c r="C955" i="81" s="1"/>
  <c r="C956" i="81" s="1"/>
  <c r="C957" i="81" s="1"/>
  <c r="C958" i="81" s="1"/>
  <c r="C959" i="81" s="1"/>
  <c r="C960" i="81" s="1"/>
  <c r="C961" i="81" s="1"/>
  <c r="C962" i="81" s="1"/>
  <c r="C963" i="81" s="1"/>
  <c r="C964" i="81" s="1"/>
  <c r="C965" i="81" s="1"/>
  <c r="C966" i="81" s="1"/>
  <c r="C967" i="81" s="1"/>
  <c r="C968" i="81" s="1"/>
  <c r="C969" i="81" s="1"/>
  <c r="C970" i="81" s="1"/>
  <c r="C971" i="81" s="1"/>
  <c r="C972" i="81" s="1"/>
  <c r="C973" i="81" s="1"/>
  <c r="C974" i="81" s="1"/>
  <c r="C975" i="81" s="1"/>
  <c r="C976" i="81" s="1"/>
  <c r="C977" i="81" s="1"/>
  <c r="C978" i="81" s="1"/>
  <c r="C979" i="81" s="1"/>
  <c r="C980" i="81" s="1"/>
  <c r="C981" i="81" s="1"/>
  <c r="C982" i="81" s="1"/>
  <c r="C983" i="81" s="1"/>
  <c r="C984" i="81" s="1"/>
  <c r="C985" i="81" s="1"/>
  <c r="C986" i="81" s="1"/>
  <c r="C987" i="81" s="1"/>
  <c r="C988" i="81" s="1"/>
  <c r="C989" i="81" s="1"/>
  <c r="C990" i="81" s="1"/>
  <c r="C991" i="81" s="1"/>
  <c r="C992" i="81" s="1"/>
  <c r="C993" i="81" s="1"/>
  <c r="C994" i="81" s="1"/>
  <c r="C995" i="81" s="1"/>
  <c r="C996" i="81" s="1"/>
  <c r="C997" i="81" s="1"/>
  <c r="C998" i="81" s="1"/>
  <c r="C999" i="81" s="1"/>
  <c r="C1000" i="81" s="1"/>
  <c r="C1001" i="81" s="1"/>
  <c r="C1002" i="81" s="1"/>
  <c r="C1003" i="81" s="1"/>
  <c r="C1004" i="81" s="1"/>
  <c r="C1005" i="81" s="1"/>
  <c r="C1006" i="81" s="1"/>
  <c r="C1007" i="81" s="1"/>
  <c r="C1008" i="81" s="1"/>
  <c r="C1009" i="81" s="1"/>
  <c r="C1010" i="81" s="1"/>
  <c r="C1011" i="81" s="1"/>
  <c r="C1012" i="81" s="1"/>
  <c r="C1013" i="81" s="1"/>
  <c r="C1014" i="81" s="1"/>
  <c r="C1015" i="81" s="1"/>
  <c r="C1016" i="81" s="1"/>
  <c r="C1017" i="81" s="1"/>
  <c r="C1018" i="81" s="1"/>
  <c r="C1019" i="81" s="1"/>
  <c r="C1020" i="81" s="1"/>
  <c r="C1021" i="81" s="1"/>
  <c r="C1022" i="81" s="1"/>
  <c r="C1023" i="81" s="1"/>
  <c r="C1024" i="81" s="1"/>
  <c r="C1025" i="81" s="1"/>
  <c r="C1026" i="81" s="1"/>
  <c r="C1027" i="81" s="1"/>
  <c r="C1028" i="81" s="1"/>
  <c r="C1029" i="81" s="1"/>
  <c r="C1030" i="81" s="1"/>
  <c r="C1031" i="81" s="1"/>
  <c r="C1032" i="81" s="1"/>
  <c r="C1033" i="81" s="1"/>
  <c r="C1034" i="81" s="1"/>
  <c r="D1034" i="81"/>
  <c r="D1033" i="81"/>
  <c r="D1032" i="81"/>
  <c r="D1031" i="81"/>
  <c r="D1030" i="81"/>
  <c r="D1029" i="81"/>
  <c r="D1028" i="81"/>
  <c r="D1027" i="81"/>
  <c r="D1026" i="81"/>
  <c r="D1025" i="81"/>
  <c r="D1024" i="81"/>
  <c r="D1023" i="81"/>
  <c r="D1022" i="81"/>
  <c r="D1021" i="81"/>
  <c r="D1020" i="81"/>
  <c r="D1019" i="81"/>
  <c r="D1018" i="81"/>
  <c r="D1017" i="81"/>
  <c r="D1016" i="81"/>
  <c r="D1015" i="81"/>
  <c r="D1014" i="81"/>
  <c r="D1013" i="81"/>
  <c r="D1012" i="81"/>
  <c r="D1011" i="81"/>
  <c r="D1010" i="81"/>
  <c r="D1009" i="81"/>
  <c r="D1008" i="81"/>
  <c r="D1007" i="81"/>
  <c r="D1006" i="81"/>
  <c r="D1005" i="81"/>
  <c r="D1004" i="81"/>
  <c r="D1003" i="81"/>
  <c r="D1002" i="81"/>
  <c r="D1001" i="81"/>
  <c r="D1000" i="81"/>
  <c r="D999" i="81"/>
  <c r="D998" i="81"/>
  <c r="D997" i="81"/>
  <c r="D996" i="81"/>
  <c r="D995" i="81"/>
  <c r="D994" i="81"/>
  <c r="D993" i="81"/>
  <c r="D992" i="81"/>
  <c r="D991" i="81"/>
  <c r="D990" i="81"/>
  <c r="D989" i="81"/>
  <c r="D988" i="81"/>
  <c r="D987" i="81"/>
  <c r="D986" i="81"/>
  <c r="D985" i="81"/>
  <c r="D984" i="81"/>
  <c r="D983" i="81"/>
  <c r="D982" i="81"/>
  <c r="D981" i="81"/>
  <c r="D980" i="81"/>
  <c r="D979" i="81"/>
  <c r="D978" i="81"/>
  <c r="D977" i="81"/>
  <c r="D976" i="81"/>
  <c r="D975" i="81"/>
  <c r="D974" i="81"/>
  <c r="D973" i="81"/>
  <c r="D972" i="81"/>
  <c r="D971" i="81"/>
  <c r="D970" i="81"/>
  <c r="D969" i="81"/>
  <c r="D968" i="81"/>
  <c r="D967" i="81"/>
  <c r="D966" i="81"/>
  <c r="D965" i="81"/>
  <c r="D964" i="81"/>
  <c r="D963" i="81"/>
  <c r="D962" i="81"/>
  <c r="D961" i="81"/>
  <c r="D960" i="81"/>
  <c r="D959" i="81"/>
  <c r="D958" i="81"/>
  <c r="D957" i="81"/>
  <c r="D956" i="81"/>
  <c r="D955" i="81"/>
  <c r="D954" i="81"/>
  <c r="D953" i="81"/>
  <c r="D952" i="81"/>
  <c r="D951" i="81"/>
  <c r="D950" i="81"/>
  <c r="C821" i="81"/>
  <c r="C822" i="81" s="1"/>
  <c r="C823" i="81" s="1"/>
  <c r="C824" i="81" s="1"/>
  <c r="C825" i="81" s="1"/>
  <c r="C826" i="81" s="1"/>
  <c r="C827" i="81" s="1"/>
  <c r="C828" i="81" s="1"/>
  <c r="C829" i="81" s="1"/>
  <c r="C830" i="81" s="1"/>
  <c r="C831" i="81" s="1"/>
  <c r="C832" i="81" s="1"/>
  <c r="C833" i="81" s="1"/>
  <c r="C834" i="81" s="1"/>
  <c r="C835" i="81" s="1"/>
  <c r="C836" i="81" s="1"/>
  <c r="C837" i="81" s="1"/>
  <c r="C838" i="81" s="1"/>
  <c r="C839" i="81" s="1"/>
  <c r="C840" i="81" s="1"/>
  <c r="C841" i="81" s="1"/>
  <c r="C842" i="81" s="1"/>
  <c r="C843" i="81" s="1"/>
  <c r="C844" i="81" s="1"/>
  <c r="C845" i="81" s="1"/>
  <c r="C846" i="81" s="1"/>
  <c r="C847" i="81" s="1"/>
  <c r="C848" i="81" s="1"/>
  <c r="C849" i="81" s="1"/>
  <c r="C850" i="81" s="1"/>
  <c r="C851" i="81" s="1"/>
  <c r="C852" i="81" s="1"/>
  <c r="C853" i="81" s="1"/>
  <c r="C854" i="81" s="1"/>
  <c r="C855" i="81" s="1"/>
  <c r="C856" i="81" s="1"/>
  <c r="C857" i="81" s="1"/>
  <c r="C858" i="81" s="1"/>
  <c r="C859" i="81" s="1"/>
  <c r="C860" i="81" s="1"/>
  <c r="C861" i="81" s="1"/>
  <c r="C862" i="81" s="1"/>
  <c r="C863" i="81" s="1"/>
  <c r="C864" i="81" s="1"/>
  <c r="C865" i="81" s="1"/>
  <c r="C866" i="81" s="1"/>
  <c r="C867" i="81" s="1"/>
  <c r="C868" i="81" s="1"/>
  <c r="C869" i="81" s="1"/>
  <c r="C870" i="81" s="1"/>
  <c r="C871" i="81" s="1"/>
  <c r="C872" i="81" s="1"/>
  <c r="C873" i="81" s="1"/>
  <c r="C874" i="81" s="1"/>
  <c r="C875" i="81" s="1"/>
  <c r="C876" i="81" s="1"/>
  <c r="C877" i="81" s="1"/>
  <c r="C878" i="81" s="1"/>
  <c r="C879" i="81" s="1"/>
  <c r="C880" i="81" s="1"/>
  <c r="C881" i="81" s="1"/>
  <c r="C882" i="81" s="1"/>
  <c r="C883" i="81" s="1"/>
  <c r="C884" i="81" s="1"/>
  <c r="C885" i="81" s="1"/>
  <c r="C886" i="81" s="1"/>
  <c r="C887" i="81" s="1"/>
  <c r="C888" i="81" s="1"/>
  <c r="C889" i="81" s="1"/>
  <c r="C890" i="81" s="1"/>
  <c r="C891" i="81" s="1"/>
  <c r="C892" i="81" s="1"/>
  <c r="C893" i="81" s="1"/>
  <c r="C894" i="81" s="1"/>
  <c r="C895" i="81" s="1"/>
  <c r="C896" i="81" s="1"/>
  <c r="C897" i="81" s="1"/>
  <c r="C898" i="81" s="1"/>
  <c r="C899" i="81" s="1"/>
  <c r="C900" i="81" s="1"/>
  <c r="C901" i="81" s="1"/>
  <c r="C902" i="81" s="1"/>
  <c r="C903" i="81" s="1"/>
  <c r="C904" i="81" s="1"/>
  <c r="D904" i="81"/>
  <c r="D903" i="81"/>
  <c r="D902" i="81"/>
  <c r="D901" i="81"/>
  <c r="D900" i="81"/>
  <c r="D899" i="81"/>
  <c r="D898" i="81"/>
  <c r="D897" i="81"/>
  <c r="D896" i="81"/>
  <c r="D895" i="81"/>
  <c r="D894" i="81"/>
  <c r="D893" i="81"/>
  <c r="D892" i="81"/>
  <c r="D891" i="81"/>
  <c r="D890" i="81"/>
  <c r="D889" i="81"/>
  <c r="D888" i="81"/>
  <c r="D887" i="81"/>
  <c r="D886" i="81"/>
  <c r="D885" i="81"/>
  <c r="D884" i="81"/>
  <c r="D883" i="81"/>
  <c r="D882" i="81"/>
  <c r="D881" i="81"/>
  <c r="D880" i="81"/>
  <c r="D879" i="81"/>
  <c r="D878" i="81"/>
  <c r="D877" i="81"/>
  <c r="D876" i="81"/>
  <c r="D875" i="81"/>
  <c r="D874" i="81"/>
  <c r="D873" i="81"/>
  <c r="D872" i="81"/>
  <c r="D871" i="81"/>
  <c r="D870" i="81"/>
  <c r="D869" i="81"/>
  <c r="D868" i="81"/>
  <c r="D867" i="81"/>
  <c r="D866" i="81"/>
  <c r="D865" i="81"/>
  <c r="D864" i="81"/>
  <c r="D863" i="81"/>
  <c r="D862" i="81"/>
  <c r="D861" i="81"/>
  <c r="D860" i="81"/>
  <c r="D859" i="81"/>
  <c r="D858" i="81"/>
  <c r="D857" i="81"/>
  <c r="D856" i="81"/>
  <c r="D855" i="81"/>
  <c r="D854" i="81"/>
  <c r="D853" i="81"/>
  <c r="D852" i="81"/>
  <c r="D851" i="81"/>
  <c r="D850" i="81"/>
  <c r="D849" i="81"/>
  <c r="D848" i="81"/>
  <c r="D847" i="81"/>
  <c r="D846" i="81"/>
  <c r="D845" i="81"/>
  <c r="D844" i="81"/>
  <c r="D843" i="81"/>
  <c r="D842" i="81"/>
  <c r="D841" i="81"/>
  <c r="D840" i="81"/>
  <c r="D839" i="81"/>
  <c r="D838" i="81"/>
  <c r="D837" i="81"/>
  <c r="D836" i="81"/>
  <c r="D835" i="81"/>
  <c r="D834" i="81"/>
  <c r="D833" i="81"/>
  <c r="D832" i="81"/>
  <c r="D831" i="81"/>
  <c r="D830" i="81"/>
  <c r="D829" i="81"/>
  <c r="D828" i="81"/>
  <c r="D827" i="81"/>
  <c r="D826" i="81"/>
  <c r="D825" i="81"/>
  <c r="D824" i="81"/>
  <c r="D823" i="81"/>
  <c r="D822" i="81"/>
  <c r="D821" i="81"/>
  <c r="D820" i="81"/>
  <c r="C691" i="81"/>
  <c r="C692" i="81" s="1"/>
  <c r="C693" i="81" s="1"/>
  <c r="C694" i="81" s="1"/>
  <c r="C695" i="81" s="1"/>
  <c r="C696" i="81" s="1"/>
  <c r="C697" i="81" s="1"/>
  <c r="C698" i="81" s="1"/>
  <c r="C699" i="81" s="1"/>
  <c r="C700" i="81" s="1"/>
  <c r="C701" i="81" s="1"/>
  <c r="C702" i="81" s="1"/>
  <c r="C703" i="81" s="1"/>
  <c r="C704" i="81" s="1"/>
  <c r="C705" i="81" s="1"/>
  <c r="C706" i="81" s="1"/>
  <c r="C707" i="81" s="1"/>
  <c r="C708" i="81" s="1"/>
  <c r="C709" i="81" s="1"/>
  <c r="C710" i="81" s="1"/>
  <c r="C711" i="81" s="1"/>
  <c r="C712" i="81" s="1"/>
  <c r="C713" i="81" s="1"/>
  <c r="C714" i="81" s="1"/>
  <c r="C715" i="81" s="1"/>
  <c r="C716" i="81" s="1"/>
  <c r="C717" i="81" s="1"/>
  <c r="C718" i="81" s="1"/>
  <c r="C719" i="81" s="1"/>
  <c r="C720" i="81" s="1"/>
  <c r="C721" i="81" s="1"/>
  <c r="C722" i="81" s="1"/>
  <c r="C723" i="81" s="1"/>
  <c r="C724" i="81" s="1"/>
  <c r="C725" i="81" s="1"/>
  <c r="C726" i="81" s="1"/>
  <c r="C727" i="81" s="1"/>
  <c r="C728" i="81" s="1"/>
  <c r="C729" i="81" s="1"/>
  <c r="C730" i="81" s="1"/>
  <c r="C731" i="81" s="1"/>
  <c r="C732" i="81" s="1"/>
  <c r="C733" i="81" s="1"/>
  <c r="C734" i="81" s="1"/>
  <c r="C735" i="81" s="1"/>
  <c r="C736" i="81" s="1"/>
  <c r="C737" i="81" s="1"/>
  <c r="C738" i="81" s="1"/>
  <c r="C739" i="81" s="1"/>
  <c r="C740" i="81" s="1"/>
  <c r="C741" i="81" s="1"/>
  <c r="C742" i="81" s="1"/>
  <c r="C743" i="81" s="1"/>
  <c r="C744" i="81" s="1"/>
  <c r="C745" i="81" s="1"/>
  <c r="C746" i="81" s="1"/>
  <c r="C747" i="81" s="1"/>
  <c r="C748" i="81" s="1"/>
  <c r="C749" i="81" s="1"/>
  <c r="C750" i="81" s="1"/>
  <c r="C751" i="81" s="1"/>
  <c r="C752" i="81" s="1"/>
  <c r="C753" i="81" s="1"/>
  <c r="C754" i="81" s="1"/>
  <c r="C755" i="81" s="1"/>
  <c r="C756" i="81" s="1"/>
  <c r="C757" i="81" s="1"/>
  <c r="C758" i="81" s="1"/>
  <c r="C759" i="81" s="1"/>
  <c r="C760" i="81" s="1"/>
  <c r="C761" i="81" s="1"/>
  <c r="C762" i="81" s="1"/>
  <c r="C763" i="81" s="1"/>
  <c r="C764" i="81" s="1"/>
  <c r="C765" i="81" s="1"/>
  <c r="C766" i="81" s="1"/>
  <c r="C767" i="81" s="1"/>
  <c r="C768" i="81" s="1"/>
  <c r="C769" i="81" s="1"/>
  <c r="C770" i="81" s="1"/>
  <c r="C771" i="81" s="1"/>
  <c r="C772" i="81" s="1"/>
  <c r="C773" i="81" s="1"/>
  <c r="C690" i="81"/>
  <c r="D773" i="81"/>
  <c r="D772" i="81"/>
  <c r="D771" i="81"/>
  <c r="D770" i="81"/>
  <c r="D769" i="81"/>
  <c r="D768" i="81"/>
  <c r="D767" i="81"/>
  <c r="D766" i="81"/>
  <c r="D765" i="81"/>
  <c r="D764" i="81"/>
  <c r="D763" i="81"/>
  <c r="D762" i="81"/>
  <c r="D761" i="81"/>
  <c r="D760" i="81"/>
  <c r="D759" i="81"/>
  <c r="D758" i="81"/>
  <c r="D757" i="81"/>
  <c r="D756" i="81"/>
  <c r="D755" i="81"/>
  <c r="D754" i="81"/>
  <c r="D753" i="81"/>
  <c r="D752" i="81"/>
  <c r="D751" i="81"/>
  <c r="D750" i="81"/>
  <c r="D749" i="81"/>
  <c r="D748" i="81"/>
  <c r="D747" i="81"/>
  <c r="D746" i="81"/>
  <c r="D745" i="81"/>
  <c r="D744" i="81"/>
  <c r="D743" i="81"/>
  <c r="D742" i="81"/>
  <c r="D741" i="81"/>
  <c r="D740" i="81"/>
  <c r="D739" i="81"/>
  <c r="D738" i="81"/>
  <c r="D737" i="81"/>
  <c r="D736" i="81"/>
  <c r="D735" i="81"/>
  <c r="D734" i="81"/>
  <c r="D733" i="81"/>
  <c r="D732" i="81"/>
  <c r="D731" i="81"/>
  <c r="D730" i="81"/>
  <c r="D729" i="81"/>
  <c r="D728" i="81"/>
  <c r="D727" i="81"/>
  <c r="D726" i="81"/>
  <c r="D725" i="81"/>
  <c r="D724" i="81"/>
  <c r="D723" i="81"/>
  <c r="D722" i="81"/>
  <c r="D721" i="81"/>
  <c r="D720" i="81"/>
  <c r="D719" i="81"/>
  <c r="D718" i="81"/>
  <c r="D717" i="81"/>
  <c r="D716" i="81"/>
  <c r="D715" i="81"/>
  <c r="D714" i="81"/>
  <c r="D713" i="81"/>
  <c r="D712" i="81"/>
  <c r="D711" i="81"/>
  <c r="D710" i="81"/>
  <c r="D709" i="81"/>
  <c r="D708" i="81"/>
  <c r="D707" i="81"/>
  <c r="D706" i="81"/>
  <c r="D705" i="81"/>
  <c r="D704" i="81"/>
  <c r="D703" i="81"/>
  <c r="D702" i="81"/>
  <c r="D701" i="81"/>
  <c r="D700" i="81"/>
  <c r="D699" i="81"/>
  <c r="D698" i="81"/>
  <c r="D697" i="81"/>
  <c r="D696" i="81"/>
  <c r="D695" i="81"/>
  <c r="D694" i="81"/>
  <c r="D693" i="81"/>
  <c r="D692" i="81"/>
  <c r="D691" i="81"/>
  <c r="D690" i="81"/>
  <c r="D689" i="81"/>
  <c r="C562" i="81"/>
  <c r="C563" i="81" s="1"/>
  <c r="C564" i="81" s="1"/>
  <c r="C565" i="81" s="1"/>
  <c r="C566" i="81" s="1"/>
  <c r="C567" i="81" s="1"/>
  <c r="C568" i="81" s="1"/>
  <c r="C569" i="81" s="1"/>
  <c r="C570" i="81" s="1"/>
  <c r="C571" i="81" s="1"/>
  <c r="C572" i="81" s="1"/>
  <c r="C573" i="81" s="1"/>
  <c r="C574" i="81" s="1"/>
  <c r="C575" i="81" s="1"/>
  <c r="C576" i="81" s="1"/>
  <c r="C577" i="81" s="1"/>
  <c r="C578" i="81" s="1"/>
  <c r="C579" i="81" s="1"/>
  <c r="C580" i="81" s="1"/>
  <c r="C581" i="81" s="1"/>
  <c r="C582" i="81" s="1"/>
  <c r="C583" i="81" s="1"/>
  <c r="C584" i="81" s="1"/>
  <c r="C585" i="81" s="1"/>
  <c r="C586" i="81" s="1"/>
  <c r="C587" i="81" s="1"/>
  <c r="C588" i="81" s="1"/>
  <c r="C589" i="81" s="1"/>
  <c r="C590" i="81" s="1"/>
  <c r="C591" i="81" s="1"/>
  <c r="C592" i="81" s="1"/>
  <c r="C593" i="81" s="1"/>
  <c r="C594" i="81" s="1"/>
  <c r="C595" i="81" s="1"/>
  <c r="C596" i="81" s="1"/>
  <c r="C597" i="81" s="1"/>
  <c r="C598" i="81" s="1"/>
  <c r="C599" i="81" s="1"/>
  <c r="C600" i="81" s="1"/>
  <c r="C601" i="81" s="1"/>
  <c r="C602" i="81" s="1"/>
  <c r="C603" i="81" s="1"/>
  <c r="C604" i="81" s="1"/>
  <c r="C605" i="81" s="1"/>
  <c r="C606" i="81" s="1"/>
  <c r="C607" i="81" s="1"/>
  <c r="C608" i="81" s="1"/>
  <c r="C609" i="81" s="1"/>
  <c r="C610" i="81" s="1"/>
  <c r="C611" i="81" s="1"/>
  <c r="C612" i="81" s="1"/>
  <c r="C613" i="81" s="1"/>
  <c r="C614" i="81" s="1"/>
  <c r="C615" i="81" s="1"/>
  <c r="C616" i="81" s="1"/>
  <c r="C617" i="81" s="1"/>
  <c r="C618" i="81" s="1"/>
  <c r="C619" i="81" s="1"/>
  <c r="C620" i="81" s="1"/>
  <c r="C621" i="81" s="1"/>
  <c r="C622" i="81" s="1"/>
  <c r="C623" i="81" s="1"/>
  <c r="C624" i="81" s="1"/>
  <c r="C625" i="81" s="1"/>
  <c r="C626" i="81" s="1"/>
  <c r="C627" i="81" s="1"/>
  <c r="C628" i="81" s="1"/>
  <c r="C629" i="81" s="1"/>
  <c r="C630" i="81" s="1"/>
  <c r="C631" i="81" s="1"/>
  <c r="C632" i="81" s="1"/>
  <c r="C633" i="81" s="1"/>
  <c r="C634" i="81" s="1"/>
  <c r="C635" i="81" s="1"/>
  <c r="C636" i="81" s="1"/>
  <c r="C637" i="81" s="1"/>
  <c r="C638" i="81" s="1"/>
  <c r="C639" i="81" s="1"/>
  <c r="C640" i="81" s="1"/>
  <c r="C641" i="81" s="1"/>
  <c r="C642" i="81" s="1"/>
  <c r="C643" i="81" s="1"/>
  <c r="C644" i="81" s="1"/>
  <c r="C561" i="81"/>
  <c r="D644" i="81"/>
  <c r="D643" i="81"/>
  <c r="D642" i="81"/>
  <c r="D641" i="81"/>
  <c r="D640" i="81"/>
  <c r="D639" i="81"/>
  <c r="D638" i="81"/>
  <c r="D637" i="81"/>
  <c r="D636" i="81"/>
  <c r="D635" i="81"/>
  <c r="D634" i="81"/>
  <c r="D633" i="81"/>
  <c r="D632" i="81"/>
  <c r="D631" i="81"/>
  <c r="D630" i="81"/>
  <c r="D629" i="81"/>
  <c r="D628" i="81"/>
  <c r="D627" i="81"/>
  <c r="D626" i="81"/>
  <c r="D625" i="81"/>
  <c r="D624" i="81"/>
  <c r="D623" i="81"/>
  <c r="D622" i="81"/>
  <c r="D621" i="81"/>
  <c r="D620" i="81"/>
  <c r="D619" i="81"/>
  <c r="D618" i="81"/>
  <c r="D617" i="81"/>
  <c r="D616" i="81"/>
  <c r="D615" i="81"/>
  <c r="D614" i="81"/>
  <c r="D613" i="81"/>
  <c r="D612" i="81"/>
  <c r="D611" i="81"/>
  <c r="D610" i="81"/>
  <c r="D609" i="81"/>
  <c r="D608" i="81"/>
  <c r="D607" i="81"/>
  <c r="D606" i="81"/>
  <c r="D605" i="81"/>
  <c r="D604" i="81"/>
  <c r="D603" i="81"/>
  <c r="D602" i="81"/>
  <c r="D601" i="81"/>
  <c r="D600" i="81"/>
  <c r="D599" i="81"/>
  <c r="D598" i="81"/>
  <c r="D597" i="81"/>
  <c r="D596" i="81"/>
  <c r="D595" i="81"/>
  <c r="D594" i="81"/>
  <c r="D593" i="81"/>
  <c r="D592" i="81"/>
  <c r="D591" i="81"/>
  <c r="D590" i="81"/>
  <c r="D589" i="81"/>
  <c r="D588" i="81"/>
  <c r="D587" i="81"/>
  <c r="D586" i="81"/>
  <c r="D585" i="81"/>
  <c r="D584" i="81"/>
  <c r="D583" i="81"/>
  <c r="D582" i="81"/>
  <c r="D581" i="81"/>
  <c r="D580" i="81"/>
  <c r="D579" i="81"/>
  <c r="D578" i="81"/>
  <c r="D577" i="81"/>
  <c r="D576" i="81"/>
  <c r="D575" i="81"/>
  <c r="D574" i="81"/>
  <c r="D573" i="81"/>
  <c r="D572" i="81"/>
  <c r="D571" i="81"/>
  <c r="D570" i="81"/>
  <c r="D569" i="81"/>
  <c r="D568" i="81"/>
  <c r="D567" i="81"/>
  <c r="D566" i="81"/>
  <c r="D565" i="81"/>
  <c r="D564" i="81"/>
  <c r="D563" i="81"/>
  <c r="D562" i="81"/>
  <c r="D561" i="81"/>
  <c r="D560" i="81"/>
  <c r="C170" i="81"/>
  <c r="C171" i="81" s="1"/>
  <c r="C172" i="81" s="1"/>
  <c r="C173" i="81" s="1"/>
  <c r="C174" i="81" s="1"/>
  <c r="C175" i="81" s="1"/>
  <c r="C176" i="81" s="1"/>
  <c r="C177" i="81" s="1"/>
  <c r="C178" i="81" s="1"/>
  <c r="C179" i="81" s="1"/>
  <c r="C180" i="81" s="1"/>
  <c r="C181" i="81" s="1"/>
  <c r="C182" i="81" s="1"/>
  <c r="C183" i="81" s="1"/>
  <c r="C184" i="81" s="1"/>
  <c r="C185" i="81" s="1"/>
  <c r="C186" i="81" s="1"/>
  <c r="C187" i="81" s="1"/>
  <c r="C188" i="81" s="1"/>
  <c r="C189" i="81" s="1"/>
  <c r="C190" i="81" s="1"/>
  <c r="C191" i="81" s="1"/>
  <c r="C192" i="81" s="1"/>
  <c r="C193" i="81" s="1"/>
  <c r="C194" i="81" s="1"/>
  <c r="C195" i="81" s="1"/>
  <c r="C196" i="81" s="1"/>
  <c r="C197" i="81" s="1"/>
  <c r="C198" i="81" s="1"/>
  <c r="C199" i="81" s="1"/>
  <c r="C200" i="81" s="1"/>
  <c r="C201" i="81" s="1"/>
  <c r="C202" i="81" s="1"/>
  <c r="C203" i="81" s="1"/>
  <c r="C204" i="81" s="1"/>
  <c r="C205" i="81" s="1"/>
  <c r="C206" i="81" s="1"/>
  <c r="C207" i="81" s="1"/>
  <c r="C208" i="81" s="1"/>
  <c r="C209" i="81" s="1"/>
  <c r="C210" i="81" s="1"/>
  <c r="C211" i="81" s="1"/>
  <c r="C212" i="81" s="1"/>
  <c r="C213" i="81" s="1"/>
  <c r="C214" i="81" s="1"/>
  <c r="C215" i="81" s="1"/>
  <c r="C216" i="81" s="1"/>
  <c r="C217" i="81" s="1"/>
  <c r="C218" i="81" s="1"/>
  <c r="C219" i="81" s="1"/>
  <c r="C220" i="81" s="1"/>
  <c r="C221" i="81" s="1"/>
  <c r="C222" i="81" s="1"/>
  <c r="C223" i="81" s="1"/>
  <c r="C224" i="81" s="1"/>
  <c r="C225" i="81" s="1"/>
  <c r="C226" i="81" s="1"/>
  <c r="C227" i="81" s="1"/>
  <c r="C228" i="81" s="1"/>
  <c r="C229" i="81" s="1"/>
  <c r="C230" i="81" s="1"/>
  <c r="C231" i="81" s="1"/>
  <c r="C232" i="81" s="1"/>
  <c r="C233" i="81" s="1"/>
  <c r="C234" i="81" s="1"/>
  <c r="C235" i="81" s="1"/>
  <c r="C236" i="81" s="1"/>
  <c r="C237" i="81" s="1"/>
  <c r="C238" i="81" s="1"/>
  <c r="C239" i="81" s="1"/>
  <c r="C240" i="81" s="1"/>
  <c r="C241" i="81" s="1"/>
  <c r="C242" i="81" s="1"/>
  <c r="C243" i="81" s="1"/>
  <c r="C244" i="81" s="1"/>
  <c r="C245" i="81" s="1"/>
  <c r="C246" i="81" s="1"/>
  <c r="C247" i="81" s="1"/>
  <c r="C248" i="81" s="1"/>
  <c r="C249" i="81" s="1"/>
  <c r="C250" i="81" s="1"/>
  <c r="C251" i="81" s="1"/>
  <c r="C252" i="81" s="1"/>
  <c r="C169" i="81"/>
  <c r="C303" i="81"/>
  <c r="C304" i="81" s="1"/>
  <c r="C305" i="81" s="1"/>
  <c r="C306" i="81" s="1"/>
  <c r="C307" i="81" s="1"/>
  <c r="C308" i="81" s="1"/>
  <c r="C309" i="81" s="1"/>
  <c r="C310" i="81" s="1"/>
  <c r="C311" i="81" s="1"/>
  <c r="C312" i="81" s="1"/>
  <c r="C313" i="81" s="1"/>
  <c r="C314" i="81" s="1"/>
  <c r="C315" i="81" s="1"/>
  <c r="C316" i="81" s="1"/>
  <c r="C317" i="81" s="1"/>
  <c r="C318" i="81" s="1"/>
  <c r="C319" i="81" s="1"/>
  <c r="C320" i="81" s="1"/>
  <c r="C321" i="81" s="1"/>
  <c r="C322" i="81" s="1"/>
  <c r="C323" i="81" s="1"/>
  <c r="C324" i="81" s="1"/>
  <c r="C325" i="81" s="1"/>
  <c r="C326" i="81" s="1"/>
  <c r="C327" i="81" s="1"/>
  <c r="C328" i="81" s="1"/>
  <c r="C329" i="81" s="1"/>
  <c r="C330" i="81" s="1"/>
  <c r="C331" i="81" s="1"/>
  <c r="C332" i="81" s="1"/>
  <c r="C333" i="81" s="1"/>
  <c r="C334" i="81" s="1"/>
  <c r="C335" i="81" s="1"/>
  <c r="C336" i="81" s="1"/>
  <c r="C337" i="81" s="1"/>
  <c r="C338" i="81" s="1"/>
  <c r="C339" i="81" s="1"/>
  <c r="C340" i="81" s="1"/>
  <c r="C341" i="81" s="1"/>
  <c r="C342" i="81" s="1"/>
  <c r="C343" i="81" s="1"/>
  <c r="C344" i="81" s="1"/>
  <c r="C345" i="81" s="1"/>
  <c r="C346" i="81" s="1"/>
  <c r="C347" i="81" s="1"/>
  <c r="C348" i="81" s="1"/>
  <c r="C349" i="81" s="1"/>
  <c r="C350" i="81" s="1"/>
  <c r="C351" i="81" s="1"/>
  <c r="C352" i="81" s="1"/>
  <c r="C353" i="81" s="1"/>
  <c r="C354" i="81" s="1"/>
  <c r="C355" i="81" s="1"/>
  <c r="C356" i="81" s="1"/>
  <c r="C357" i="81" s="1"/>
  <c r="C358" i="81" s="1"/>
  <c r="C359" i="81" s="1"/>
  <c r="C360" i="81" s="1"/>
  <c r="C361" i="81" s="1"/>
  <c r="C362" i="81" s="1"/>
  <c r="C363" i="81" s="1"/>
  <c r="C364" i="81" s="1"/>
  <c r="C365" i="81" s="1"/>
  <c r="C366" i="81" s="1"/>
  <c r="C367" i="81" s="1"/>
  <c r="C368" i="81" s="1"/>
  <c r="C369" i="81" s="1"/>
  <c r="C370" i="81" s="1"/>
  <c r="C371" i="81" s="1"/>
  <c r="C372" i="81" s="1"/>
  <c r="C373" i="81" s="1"/>
  <c r="C374" i="81" s="1"/>
  <c r="C375" i="81" s="1"/>
  <c r="C376" i="81" s="1"/>
  <c r="C377" i="81" s="1"/>
  <c r="C378" i="81" s="1"/>
  <c r="C379" i="81" s="1"/>
  <c r="C380" i="81" s="1"/>
  <c r="C381" i="81" s="1"/>
  <c r="C382" i="81" s="1"/>
  <c r="C383" i="81" s="1"/>
  <c r="C384" i="81" s="1"/>
  <c r="C385" i="81" s="1"/>
  <c r="C386" i="81" s="1"/>
  <c r="C431" i="81"/>
  <c r="C432" i="81" s="1"/>
  <c r="C433" i="81" s="1"/>
  <c r="C434" i="81" s="1"/>
  <c r="C435" i="81" s="1"/>
  <c r="C436" i="81" s="1"/>
  <c r="C437" i="81" s="1"/>
  <c r="C438" i="81" s="1"/>
  <c r="C439" i="81" s="1"/>
  <c r="C440" i="81" s="1"/>
  <c r="C441" i="81" s="1"/>
  <c r="C442" i="81" s="1"/>
  <c r="C443" i="81" s="1"/>
  <c r="C444" i="81" s="1"/>
  <c r="C445" i="81" s="1"/>
  <c r="C446" i="81" s="1"/>
  <c r="C447" i="81" s="1"/>
  <c r="C448" i="81" s="1"/>
  <c r="C449" i="81" s="1"/>
  <c r="C450" i="81" s="1"/>
  <c r="C451" i="81" s="1"/>
  <c r="C452" i="81" s="1"/>
  <c r="C453" i="81" s="1"/>
  <c r="C454" i="81" s="1"/>
  <c r="C455" i="81" s="1"/>
  <c r="C456" i="81" s="1"/>
  <c r="C457" i="81" s="1"/>
  <c r="C458" i="81" s="1"/>
  <c r="C459" i="81" s="1"/>
  <c r="C460" i="81" s="1"/>
  <c r="C461" i="81" s="1"/>
  <c r="C462" i="81" s="1"/>
  <c r="C463" i="81" s="1"/>
  <c r="C464" i="81" s="1"/>
  <c r="C465" i="81" s="1"/>
  <c r="C466" i="81" s="1"/>
  <c r="C467" i="81" s="1"/>
  <c r="C468" i="81" s="1"/>
  <c r="C469" i="81" s="1"/>
  <c r="C470" i="81" s="1"/>
  <c r="C471" i="81" s="1"/>
  <c r="C472" i="81" s="1"/>
  <c r="C473" i="81" s="1"/>
  <c r="C474" i="81" s="1"/>
  <c r="C475" i="81" s="1"/>
  <c r="C476" i="81" s="1"/>
  <c r="C477" i="81" s="1"/>
  <c r="C478" i="81" s="1"/>
  <c r="C479" i="81" s="1"/>
  <c r="C480" i="81" s="1"/>
  <c r="C481" i="81" s="1"/>
  <c r="C482" i="81" s="1"/>
  <c r="C483" i="81" s="1"/>
  <c r="C484" i="81" s="1"/>
  <c r="C485" i="81" s="1"/>
  <c r="C486" i="81" s="1"/>
  <c r="C487" i="81" s="1"/>
  <c r="C488" i="81" s="1"/>
  <c r="C489" i="81" s="1"/>
  <c r="C490" i="81" s="1"/>
  <c r="C491" i="81" s="1"/>
  <c r="C492" i="81" s="1"/>
  <c r="C493" i="81" s="1"/>
  <c r="C494" i="81" s="1"/>
  <c r="C495" i="81" s="1"/>
  <c r="C496" i="81" s="1"/>
  <c r="C497" i="81" s="1"/>
  <c r="C498" i="81" s="1"/>
  <c r="C499" i="81" s="1"/>
  <c r="C500" i="81" s="1"/>
  <c r="C501" i="81" s="1"/>
  <c r="C502" i="81" s="1"/>
  <c r="C503" i="81" s="1"/>
  <c r="C504" i="81" s="1"/>
  <c r="C505" i="81" s="1"/>
  <c r="C506" i="81" s="1"/>
  <c r="C507" i="81" s="1"/>
  <c r="C508" i="81" s="1"/>
  <c r="C509" i="81" s="1"/>
  <c r="C510" i="81" s="1"/>
  <c r="C511" i="81" s="1"/>
  <c r="C512" i="81" s="1"/>
  <c r="C513" i="81" s="1"/>
  <c r="C514" i="81" s="1"/>
  <c r="D514" i="81"/>
  <c r="D513" i="81"/>
  <c r="D512" i="81"/>
  <c r="D511" i="81"/>
  <c r="D510" i="81"/>
  <c r="D509" i="81"/>
  <c r="D508" i="81"/>
  <c r="D507" i="81"/>
  <c r="D506" i="81"/>
  <c r="D505" i="81"/>
  <c r="D504" i="81"/>
  <c r="D503" i="81"/>
  <c r="D502" i="81"/>
  <c r="D501" i="81"/>
  <c r="D500" i="81"/>
  <c r="D499" i="81"/>
  <c r="D498" i="81"/>
  <c r="D497" i="81"/>
  <c r="D496" i="81"/>
  <c r="D495" i="81"/>
  <c r="D494" i="81"/>
  <c r="D493" i="81"/>
  <c r="D492" i="81"/>
  <c r="D491" i="81"/>
  <c r="D490" i="81"/>
  <c r="D489" i="81"/>
  <c r="D488" i="81"/>
  <c r="D487" i="81"/>
  <c r="D486" i="81"/>
  <c r="D485" i="81"/>
  <c r="D484" i="81"/>
  <c r="D483" i="81"/>
  <c r="D482" i="81"/>
  <c r="D481" i="81"/>
  <c r="D480" i="81"/>
  <c r="D479" i="81"/>
  <c r="D478" i="81"/>
  <c r="D477" i="81"/>
  <c r="D476" i="81"/>
  <c r="D475" i="81"/>
  <c r="D474" i="81"/>
  <c r="D473" i="81"/>
  <c r="D472" i="81"/>
  <c r="D471" i="81"/>
  <c r="D470" i="81"/>
  <c r="D469" i="81"/>
  <c r="D468" i="81"/>
  <c r="D467" i="81"/>
  <c r="D466" i="81"/>
  <c r="D465" i="81"/>
  <c r="D464" i="81"/>
  <c r="D463" i="81"/>
  <c r="D462" i="81"/>
  <c r="D461" i="81"/>
  <c r="D460" i="81"/>
  <c r="D459" i="81"/>
  <c r="D458" i="81"/>
  <c r="D457" i="81"/>
  <c r="D456" i="81"/>
  <c r="D455" i="81"/>
  <c r="D454" i="81"/>
  <c r="D453" i="81"/>
  <c r="D452" i="81"/>
  <c r="D451" i="81"/>
  <c r="D450" i="81"/>
  <c r="D449" i="81"/>
  <c r="D448" i="81"/>
  <c r="D447" i="81"/>
  <c r="D446" i="81"/>
  <c r="D445" i="81"/>
  <c r="D444" i="81"/>
  <c r="D443" i="81"/>
  <c r="D442" i="81"/>
  <c r="D441" i="81"/>
  <c r="D440" i="81"/>
  <c r="D439" i="81"/>
  <c r="D438" i="81"/>
  <c r="D437" i="81"/>
  <c r="D436" i="81"/>
  <c r="D435" i="81"/>
  <c r="D434" i="81"/>
  <c r="D433" i="81"/>
  <c r="D432" i="81"/>
  <c r="D431" i="81"/>
  <c r="D430" i="81"/>
  <c r="D386" i="81"/>
  <c r="D385" i="81"/>
  <c r="D384" i="81"/>
  <c r="D383" i="81"/>
  <c r="D382" i="81"/>
  <c r="D381" i="81"/>
  <c r="D380" i="81"/>
  <c r="D379" i="81"/>
  <c r="D378" i="81"/>
  <c r="D377" i="81"/>
  <c r="D376" i="81"/>
  <c r="D375" i="81"/>
  <c r="D374" i="81"/>
  <c r="D373" i="81"/>
  <c r="D372" i="81"/>
  <c r="D371" i="81"/>
  <c r="D370" i="81"/>
  <c r="D369" i="81"/>
  <c r="D368" i="81"/>
  <c r="D367" i="81"/>
  <c r="D366" i="81"/>
  <c r="D365" i="81"/>
  <c r="D364" i="81"/>
  <c r="D363" i="81"/>
  <c r="D362" i="81"/>
  <c r="D361" i="81"/>
  <c r="D360" i="81"/>
  <c r="D359" i="81"/>
  <c r="D358" i="81"/>
  <c r="D357" i="81"/>
  <c r="D356" i="81"/>
  <c r="D355" i="81"/>
  <c r="D354" i="81"/>
  <c r="D353" i="81"/>
  <c r="D352" i="81"/>
  <c r="D351" i="81"/>
  <c r="D350" i="81"/>
  <c r="D349" i="81"/>
  <c r="D348" i="81"/>
  <c r="D347" i="81"/>
  <c r="D346" i="81"/>
  <c r="D345" i="81"/>
  <c r="D344" i="81"/>
  <c r="D343" i="81"/>
  <c r="D342" i="81"/>
  <c r="D341" i="81"/>
  <c r="D340" i="81"/>
  <c r="D339" i="81"/>
  <c r="D338" i="81"/>
  <c r="D337" i="81"/>
  <c r="D336" i="81"/>
  <c r="D335" i="81"/>
  <c r="D334" i="81"/>
  <c r="D333" i="81"/>
  <c r="D332" i="81"/>
  <c r="D331" i="81"/>
  <c r="D330" i="81"/>
  <c r="D329" i="81"/>
  <c r="D328" i="81"/>
  <c r="D327" i="81"/>
  <c r="D326" i="81"/>
  <c r="D325" i="81"/>
  <c r="D324" i="81"/>
  <c r="D323" i="81"/>
  <c r="D322" i="81"/>
  <c r="D321" i="81"/>
  <c r="D320" i="81"/>
  <c r="D319" i="81"/>
  <c r="D318" i="81"/>
  <c r="D317" i="81"/>
  <c r="D316" i="81"/>
  <c r="D315" i="81"/>
  <c r="D314" i="81"/>
  <c r="D313" i="81"/>
  <c r="D312" i="81"/>
  <c r="D311" i="81"/>
  <c r="D310" i="81"/>
  <c r="D309" i="81"/>
  <c r="D308" i="81"/>
  <c r="D307" i="81"/>
  <c r="D306" i="81"/>
  <c r="D305" i="81"/>
  <c r="D304" i="81"/>
  <c r="D303" i="81"/>
  <c r="D302" i="81"/>
  <c r="D252" i="81"/>
  <c r="D251" i="81"/>
  <c r="D250" i="81"/>
  <c r="D249" i="81"/>
  <c r="D248" i="81"/>
  <c r="D247" i="81"/>
  <c r="D246" i="81"/>
  <c r="D245" i="81"/>
  <c r="D244" i="81"/>
  <c r="D243" i="81"/>
  <c r="D242" i="81"/>
  <c r="D241" i="81"/>
  <c r="D240" i="81"/>
  <c r="D239" i="81"/>
  <c r="D238" i="81"/>
  <c r="D237" i="81"/>
  <c r="D236" i="81"/>
  <c r="D235" i="81"/>
  <c r="D234" i="81"/>
  <c r="D233" i="81"/>
  <c r="D232" i="81"/>
  <c r="D231" i="81"/>
  <c r="D230" i="81"/>
  <c r="D229" i="81"/>
  <c r="D228" i="81"/>
  <c r="D227" i="81"/>
  <c r="D226" i="81"/>
  <c r="D225" i="81"/>
  <c r="D224" i="81"/>
  <c r="D223" i="81"/>
  <c r="D222" i="81"/>
  <c r="D221" i="81"/>
  <c r="D220" i="81"/>
  <c r="D219" i="81"/>
  <c r="D218" i="81"/>
  <c r="D217" i="81"/>
  <c r="D216" i="81"/>
  <c r="D215" i="81"/>
  <c r="D214" i="81"/>
  <c r="D213" i="81"/>
  <c r="D212" i="81"/>
  <c r="D211" i="81"/>
  <c r="D210" i="81"/>
  <c r="D209" i="81"/>
  <c r="D208" i="81"/>
  <c r="D207" i="81"/>
  <c r="D206" i="81"/>
  <c r="D205" i="81"/>
  <c r="D204" i="81"/>
  <c r="D203" i="81"/>
  <c r="D202" i="81"/>
  <c r="D201" i="81"/>
  <c r="D200" i="81"/>
  <c r="D199" i="81"/>
  <c r="D198" i="81"/>
  <c r="D197" i="81"/>
  <c r="D196" i="81"/>
  <c r="D195" i="81"/>
  <c r="D194" i="81"/>
  <c r="D193" i="81"/>
  <c r="D192" i="81"/>
  <c r="D191" i="81"/>
  <c r="D190" i="81"/>
  <c r="D189" i="81"/>
  <c r="D188" i="81"/>
  <c r="D187" i="81"/>
  <c r="D186" i="81"/>
  <c r="D185" i="81"/>
  <c r="D184" i="81"/>
  <c r="D183" i="81"/>
  <c r="D182" i="81"/>
  <c r="D181" i="81"/>
  <c r="D180" i="81"/>
  <c r="D179" i="81"/>
  <c r="D178" i="81"/>
  <c r="D177" i="81"/>
  <c r="D176" i="81"/>
  <c r="D175" i="81"/>
  <c r="D174" i="81"/>
  <c r="D173" i="81"/>
  <c r="D172" i="81"/>
  <c r="D171" i="81"/>
  <c r="D170" i="81"/>
  <c r="D169" i="81"/>
  <c r="D168" i="81"/>
  <c r="C42" i="81"/>
  <c r="C43" i="81" s="1"/>
  <c r="C44" i="81" s="1"/>
  <c r="C45" i="81" s="1"/>
  <c r="C46" i="81" s="1"/>
  <c r="C47" i="81" s="1"/>
  <c r="C48" i="81" s="1"/>
  <c r="C49" i="81" s="1"/>
  <c r="C50" i="81" s="1"/>
  <c r="C51" i="81" s="1"/>
  <c r="C52" i="81" s="1"/>
  <c r="C53" i="81" s="1"/>
  <c r="C54" i="81" s="1"/>
  <c r="C55" i="81" s="1"/>
  <c r="C56" i="81" s="1"/>
  <c r="C57" i="81" s="1"/>
  <c r="C58" i="81" s="1"/>
  <c r="C59" i="81" s="1"/>
  <c r="C60" i="81" s="1"/>
  <c r="C61" i="81" s="1"/>
  <c r="C62" i="81" s="1"/>
  <c r="C63" i="81" s="1"/>
  <c r="C64" i="81" s="1"/>
  <c r="C65" i="81" s="1"/>
  <c r="C66" i="81" s="1"/>
  <c r="C67" i="81" s="1"/>
  <c r="C68" i="81" s="1"/>
  <c r="C69" i="81" s="1"/>
  <c r="C70" i="81" s="1"/>
  <c r="C71" i="81" s="1"/>
  <c r="C72" i="81" s="1"/>
  <c r="C73" i="81" s="1"/>
  <c r="C74" i="81" s="1"/>
  <c r="C75" i="81" s="1"/>
  <c r="C76" i="81" s="1"/>
  <c r="C77" i="81" s="1"/>
  <c r="C78" i="81" s="1"/>
  <c r="C79" i="81" s="1"/>
  <c r="C80" i="81" s="1"/>
  <c r="C81" i="81" s="1"/>
  <c r="C82" i="81" s="1"/>
  <c r="C83" i="81" s="1"/>
  <c r="C84" i="81" s="1"/>
  <c r="C85" i="81" s="1"/>
  <c r="C86" i="81" s="1"/>
  <c r="C87" i="81" s="1"/>
  <c r="C88" i="81" s="1"/>
  <c r="C89" i="81" s="1"/>
  <c r="C90" i="81" s="1"/>
  <c r="C91" i="81" s="1"/>
  <c r="C92" i="81" s="1"/>
  <c r="C93" i="81" s="1"/>
  <c r="C94" i="81" s="1"/>
  <c r="C95" i="81" s="1"/>
  <c r="C96" i="81" s="1"/>
  <c r="C97" i="81" s="1"/>
  <c r="C98" i="81" s="1"/>
  <c r="C99" i="81" s="1"/>
  <c r="C100" i="81" s="1"/>
  <c r="C101" i="81" s="1"/>
  <c r="C102" i="81" s="1"/>
  <c r="C103" i="81" s="1"/>
  <c r="C104" i="81" s="1"/>
  <c r="C105" i="81" s="1"/>
  <c r="C106" i="81" s="1"/>
  <c r="C107" i="81" s="1"/>
  <c r="C108" i="81" s="1"/>
  <c r="C109" i="81" s="1"/>
  <c r="C110" i="81" s="1"/>
  <c r="C111" i="81" s="1"/>
  <c r="C112" i="81" s="1"/>
  <c r="C113" i="81" s="1"/>
  <c r="C114" i="81" s="1"/>
  <c r="C115" i="81" s="1"/>
  <c r="C116" i="81" s="1"/>
  <c r="C117" i="81" s="1"/>
  <c r="C118" i="81" s="1"/>
  <c r="C119" i="81" s="1"/>
  <c r="C120" i="81" s="1"/>
  <c r="C121" i="81" s="1"/>
  <c r="C122" i="81" s="1"/>
  <c r="C123" i="81" s="1"/>
  <c r="C124" i="81" s="1"/>
  <c r="C125" i="81" s="1"/>
  <c r="CO25" i="81"/>
  <c r="CN25" i="81"/>
  <c r="CM25" i="81"/>
  <c r="CL25" i="81"/>
  <c r="CK25" i="81"/>
  <c r="CJ25" i="81"/>
  <c r="CI25" i="81"/>
  <c r="CH25" i="81"/>
  <c r="CG25" i="81"/>
  <c r="CF25" i="81"/>
  <c r="CE25" i="81"/>
  <c r="CD25" i="81"/>
  <c r="CC25" i="81"/>
  <c r="CB25" i="81"/>
  <c r="CA25" i="81"/>
  <c r="BZ25" i="81"/>
  <c r="BY25" i="81"/>
  <c r="BX25" i="81"/>
  <c r="BW25" i="81"/>
  <c r="BV25" i="81"/>
  <c r="BU25" i="81"/>
  <c r="BT25" i="81"/>
  <c r="BS25" i="81"/>
  <c r="BR25" i="81"/>
  <c r="BQ25" i="81"/>
  <c r="BP25" i="81"/>
  <c r="BO25" i="81"/>
  <c r="BN25" i="81"/>
  <c r="BM25" i="81"/>
  <c r="BL25" i="81"/>
  <c r="BK25" i="81"/>
  <c r="BJ25" i="81"/>
  <c r="BI25" i="81"/>
  <c r="BH25" i="81"/>
  <c r="BG25" i="81"/>
  <c r="BF25" i="81"/>
  <c r="BE25" i="81"/>
  <c r="BD25" i="81"/>
  <c r="BC25" i="81"/>
  <c r="BB25" i="81"/>
  <c r="BA25" i="81"/>
  <c r="AZ25" i="81"/>
  <c r="AY25" i="81"/>
  <c r="AX25" i="81"/>
  <c r="AW25" i="81"/>
  <c r="AV25" i="81"/>
  <c r="AU25" i="81"/>
  <c r="AT25" i="81"/>
  <c r="AS25" i="81"/>
  <c r="AR25" i="81"/>
  <c r="AQ25" i="81"/>
  <c r="AP25" i="81"/>
  <c r="AO25" i="81"/>
  <c r="AN25" i="81"/>
  <c r="AM25" i="81"/>
  <c r="AL25" i="81"/>
  <c r="AK25" i="81"/>
  <c r="AJ25" i="81"/>
  <c r="AI25" i="81"/>
  <c r="AH25" i="81"/>
  <c r="AG25" i="81"/>
  <c r="AF25" i="81"/>
  <c r="AE25" i="81"/>
  <c r="AD25" i="81"/>
  <c r="AC25" i="81"/>
  <c r="AB25" i="81"/>
  <c r="AA25" i="81"/>
  <c r="Z25" i="81"/>
  <c r="Y25" i="81"/>
  <c r="X25" i="81"/>
  <c r="W25" i="81"/>
  <c r="V25" i="81"/>
  <c r="U25" i="81"/>
  <c r="T25" i="81"/>
  <c r="S25" i="81"/>
  <c r="R25" i="81"/>
  <c r="Q25" i="81"/>
  <c r="P25" i="81"/>
  <c r="O25" i="81"/>
  <c r="N25" i="81"/>
  <c r="M25" i="81"/>
  <c r="L25" i="81"/>
  <c r="K25" i="81"/>
  <c r="J25" i="81"/>
  <c r="I25" i="81"/>
  <c r="CO22" i="81"/>
  <c r="CN22" i="81"/>
  <c r="CM22" i="81"/>
  <c r="CL22" i="81"/>
  <c r="CK22" i="81"/>
  <c r="CJ22" i="81"/>
  <c r="CI22" i="81"/>
  <c r="CH22" i="81"/>
  <c r="CG22" i="81"/>
  <c r="CF22" i="81"/>
  <c r="CE22" i="81"/>
  <c r="CD22" i="81"/>
  <c r="CC22" i="81"/>
  <c r="CB22" i="81"/>
  <c r="CA22" i="81"/>
  <c r="BZ22" i="81"/>
  <c r="BY22" i="81"/>
  <c r="BX22" i="81"/>
  <c r="BW22" i="81"/>
  <c r="BV22" i="81"/>
  <c r="BU22" i="81"/>
  <c r="BT22" i="81"/>
  <c r="BS22" i="81"/>
  <c r="BR22" i="81"/>
  <c r="BQ22" i="81"/>
  <c r="BP22" i="81"/>
  <c r="BO22" i="81"/>
  <c r="BN22" i="81"/>
  <c r="BM22" i="81"/>
  <c r="BL22" i="81"/>
  <c r="BK22" i="81"/>
  <c r="BJ22" i="81"/>
  <c r="BI22" i="81"/>
  <c r="BH22" i="81"/>
  <c r="BG22" i="81"/>
  <c r="BF22" i="81"/>
  <c r="BE22" i="81"/>
  <c r="BD22" i="81"/>
  <c r="BC22" i="81"/>
  <c r="BB22" i="81"/>
  <c r="BA22" i="81"/>
  <c r="AZ22" i="81"/>
  <c r="AY22" i="81"/>
  <c r="AX22" i="81"/>
  <c r="AW22" i="81"/>
  <c r="AV22" i="81"/>
  <c r="AU22" i="81"/>
  <c r="AT22" i="81"/>
  <c r="AS22" i="81"/>
  <c r="AR22" i="81"/>
  <c r="AQ22" i="81"/>
  <c r="AP22" i="81"/>
  <c r="AO22" i="81"/>
  <c r="AN22" i="81"/>
  <c r="AM22" i="81"/>
  <c r="AL22" i="81"/>
  <c r="AK22" i="81"/>
  <c r="AJ22" i="81"/>
  <c r="AI22" i="81"/>
  <c r="AH22" i="81"/>
  <c r="AG22" i="81"/>
  <c r="AF22" i="81"/>
  <c r="AE22" i="81"/>
  <c r="AD22" i="81"/>
  <c r="AC22" i="81"/>
  <c r="AB22" i="81"/>
  <c r="AA22" i="81"/>
  <c r="Z22" i="81"/>
  <c r="Y22" i="81"/>
  <c r="X22" i="81"/>
  <c r="W22" i="81"/>
  <c r="V22" i="81"/>
  <c r="U22" i="81"/>
  <c r="T22" i="81"/>
  <c r="S22" i="81"/>
  <c r="R22" i="81"/>
  <c r="Q22" i="81"/>
  <c r="P22" i="81"/>
  <c r="O22" i="81"/>
  <c r="N22" i="81"/>
  <c r="M22" i="81"/>
  <c r="L22" i="81"/>
  <c r="K22" i="81"/>
  <c r="J22" i="81"/>
  <c r="I22" i="81"/>
  <c r="H109" i="14"/>
  <c r="H108" i="14"/>
  <c r="H107" i="14"/>
  <c r="H106" i="14"/>
  <c r="H105" i="14"/>
  <c r="H104" i="14"/>
  <c r="H103" i="14"/>
  <c r="H102" i="14"/>
  <c r="H101" i="14"/>
  <c r="H100" i="14"/>
  <c r="H99" i="14"/>
  <c r="P109" i="14"/>
  <c r="E1307" i="81" s="1"/>
  <c r="P108" i="14"/>
  <c r="E1179" i="81" s="1"/>
  <c r="P107" i="14"/>
  <c r="E1050" i="81" s="1"/>
  <c r="P106" i="14"/>
  <c r="E921" i="81" s="1"/>
  <c r="P105" i="14"/>
  <c r="E791" i="81" s="1"/>
  <c r="P104" i="14"/>
  <c r="E660" i="81" s="1"/>
  <c r="P103" i="14"/>
  <c r="E531" i="81" s="1"/>
  <c r="P102" i="14"/>
  <c r="E401" i="81" s="1"/>
  <c r="P101" i="14"/>
  <c r="E273" i="81" s="1"/>
  <c r="P100" i="14"/>
  <c r="E139" i="81" s="1"/>
  <c r="P99" i="14"/>
  <c r="CN1549" i="81"/>
  <c r="CM1549" i="81"/>
  <c r="CL1549" i="81"/>
  <c r="CK1549" i="81"/>
  <c r="CJ1549" i="81"/>
  <c r="CI1549" i="81"/>
  <c r="CH1549" i="81"/>
  <c r="CG1549" i="81"/>
  <c r="CF1549" i="81"/>
  <c r="CE1549" i="81"/>
  <c r="CD1549" i="81"/>
  <c r="CC1549" i="81"/>
  <c r="CB1549" i="81"/>
  <c r="CA1549" i="81"/>
  <c r="BZ1549" i="81"/>
  <c r="BY1549" i="81"/>
  <c r="BX1549" i="81"/>
  <c r="BW1549" i="81"/>
  <c r="BV1549" i="81"/>
  <c r="BU1549" i="81"/>
  <c r="BT1549" i="81"/>
  <c r="BS1549" i="81"/>
  <c r="BR1549" i="81"/>
  <c r="BQ1549" i="81"/>
  <c r="BP1549" i="81"/>
  <c r="BO1549" i="81"/>
  <c r="BN1549" i="81"/>
  <c r="BM1549" i="81"/>
  <c r="BL1549" i="81"/>
  <c r="BK1549" i="81"/>
  <c r="BJ1549" i="81"/>
  <c r="BI1549" i="81"/>
  <c r="BH1549" i="81"/>
  <c r="BG1549" i="81"/>
  <c r="BF1549" i="81"/>
  <c r="BE1549" i="81"/>
  <c r="BD1549" i="81"/>
  <c r="BC1549" i="81"/>
  <c r="BB1549" i="81"/>
  <c r="BA1549" i="81"/>
  <c r="AZ1549" i="81"/>
  <c r="AY1549" i="81"/>
  <c r="AX1549" i="81"/>
  <c r="AW1549" i="81"/>
  <c r="AV1549" i="81"/>
  <c r="AU1549" i="81"/>
  <c r="AT1549" i="81"/>
  <c r="AS1549" i="81"/>
  <c r="AR1549" i="81"/>
  <c r="AQ1549" i="81"/>
  <c r="AP1549" i="81"/>
  <c r="AO1549" i="81"/>
  <c r="AN1549" i="81"/>
  <c r="AM1549" i="81"/>
  <c r="AL1549" i="81"/>
  <c r="AK1549" i="81"/>
  <c r="AJ1549" i="81"/>
  <c r="AI1549" i="81"/>
  <c r="AH1549" i="81"/>
  <c r="AG1549" i="81"/>
  <c r="AF1549" i="81"/>
  <c r="AE1549" i="81"/>
  <c r="AD1549" i="81"/>
  <c r="AC1549" i="81"/>
  <c r="AB1549" i="81"/>
  <c r="AA1549" i="81"/>
  <c r="Z1549" i="81"/>
  <c r="Y1549" i="81"/>
  <c r="X1549" i="81"/>
  <c r="W1549" i="81"/>
  <c r="V1549" i="81"/>
  <c r="U1549" i="81"/>
  <c r="T1549" i="81"/>
  <c r="S1549" i="81"/>
  <c r="R1549" i="81"/>
  <c r="Q1549" i="81"/>
  <c r="P1549" i="81"/>
  <c r="O1549" i="81"/>
  <c r="N1549" i="81"/>
  <c r="M1549" i="81"/>
  <c r="L1549" i="81"/>
  <c r="K1549" i="81"/>
  <c r="J1549" i="81"/>
  <c r="I1549" i="81"/>
  <c r="CM1548" i="81"/>
  <c r="CL1548" i="81"/>
  <c r="CK1548" i="81"/>
  <c r="CJ1548" i="81"/>
  <c r="CI1548" i="81"/>
  <c r="CH1548" i="81"/>
  <c r="CG1548" i="81"/>
  <c r="CF1548" i="81"/>
  <c r="CE1548" i="81"/>
  <c r="CD1548" i="81"/>
  <c r="CC1548" i="81"/>
  <c r="CB1548" i="81"/>
  <c r="CA1548" i="81"/>
  <c r="BZ1548" i="81"/>
  <c r="BY1548" i="81"/>
  <c r="BX1548" i="81"/>
  <c r="BW1548" i="81"/>
  <c r="BV1548" i="81"/>
  <c r="BU1548" i="81"/>
  <c r="BT1548" i="81"/>
  <c r="BS1548" i="81"/>
  <c r="BR1548" i="81"/>
  <c r="BQ1548" i="81"/>
  <c r="BP1548" i="81"/>
  <c r="BO1548" i="81"/>
  <c r="BN1548" i="81"/>
  <c r="BM1548" i="81"/>
  <c r="BL1548" i="81"/>
  <c r="BK1548" i="81"/>
  <c r="BJ1548" i="81"/>
  <c r="BI1548" i="81"/>
  <c r="BH1548" i="81"/>
  <c r="BG1548" i="81"/>
  <c r="BF1548" i="81"/>
  <c r="BE1548" i="81"/>
  <c r="BD1548" i="81"/>
  <c r="BC1548" i="81"/>
  <c r="BB1548" i="81"/>
  <c r="BA1548" i="81"/>
  <c r="AZ1548" i="81"/>
  <c r="AY1548" i="81"/>
  <c r="AX1548" i="81"/>
  <c r="AW1548" i="81"/>
  <c r="AV1548" i="81"/>
  <c r="AU1548" i="81"/>
  <c r="AT1548" i="81"/>
  <c r="AS1548" i="81"/>
  <c r="AR1548" i="81"/>
  <c r="AQ1548" i="81"/>
  <c r="AP1548" i="81"/>
  <c r="AO1548" i="81"/>
  <c r="AN1548" i="81"/>
  <c r="AM1548" i="81"/>
  <c r="AL1548" i="81"/>
  <c r="AK1548" i="81"/>
  <c r="AJ1548" i="81"/>
  <c r="AI1548" i="81"/>
  <c r="AH1548" i="81"/>
  <c r="AG1548" i="81"/>
  <c r="AF1548" i="81"/>
  <c r="AE1548" i="81"/>
  <c r="AD1548" i="81"/>
  <c r="AC1548" i="81"/>
  <c r="AB1548" i="81"/>
  <c r="AA1548" i="81"/>
  <c r="Z1548" i="81"/>
  <c r="Y1548" i="81"/>
  <c r="X1548" i="81"/>
  <c r="W1548" i="81"/>
  <c r="V1548" i="81"/>
  <c r="U1548" i="81"/>
  <c r="T1548" i="81"/>
  <c r="S1548" i="81"/>
  <c r="R1548" i="81"/>
  <c r="Q1548" i="81"/>
  <c r="P1548" i="81"/>
  <c r="O1548" i="81"/>
  <c r="N1548" i="81"/>
  <c r="M1548" i="81"/>
  <c r="L1548" i="81"/>
  <c r="K1548" i="81"/>
  <c r="J1548" i="81"/>
  <c r="I1548" i="81"/>
  <c r="CL1547" i="81"/>
  <c r="CK1547" i="81"/>
  <c r="CJ1547" i="81"/>
  <c r="CI1547" i="81"/>
  <c r="CH1547" i="81"/>
  <c r="CG1547" i="81"/>
  <c r="CF1547" i="81"/>
  <c r="CE1547" i="81"/>
  <c r="CD1547" i="81"/>
  <c r="CC1547" i="81"/>
  <c r="CB1547" i="81"/>
  <c r="CA1547" i="81"/>
  <c r="BZ1547" i="81"/>
  <c r="BY1547" i="81"/>
  <c r="BX1547" i="81"/>
  <c r="BW1547" i="81"/>
  <c r="BV1547" i="81"/>
  <c r="BU1547" i="81"/>
  <c r="BT1547" i="81"/>
  <c r="BS1547" i="81"/>
  <c r="BR1547" i="81"/>
  <c r="BQ1547" i="81"/>
  <c r="BP1547" i="81"/>
  <c r="BO1547" i="81"/>
  <c r="BN1547" i="81"/>
  <c r="BM1547" i="81"/>
  <c r="BL1547" i="81"/>
  <c r="BK1547" i="81"/>
  <c r="BJ1547" i="81"/>
  <c r="BI1547" i="81"/>
  <c r="BH1547" i="81"/>
  <c r="BG1547" i="81"/>
  <c r="BF1547" i="81"/>
  <c r="BE1547" i="81"/>
  <c r="BD1547" i="81"/>
  <c r="BC1547" i="81"/>
  <c r="BB1547" i="81"/>
  <c r="BA1547" i="81"/>
  <c r="AZ1547" i="81"/>
  <c r="AY1547" i="81"/>
  <c r="AX1547" i="81"/>
  <c r="AW1547" i="81"/>
  <c r="AV1547" i="81"/>
  <c r="AU1547" i="81"/>
  <c r="AT1547" i="81"/>
  <c r="AS1547" i="81"/>
  <c r="AR1547" i="81"/>
  <c r="AQ1547" i="81"/>
  <c r="AP1547" i="81"/>
  <c r="AO1547" i="81"/>
  <c r="AN1547" i="81"/>
  <c r="AM1547" i="81"/>
  <c r="AL1547" i="81"/>
  <c r="AK1547" i="81"/>
  <c r="AJ1547" i="81"/>
  <c r="AI1547" i="81"/>
  <c r="AH1547" i="81"/>
  <c r="AG1547" i="81"/>
  <c r="AF1547" i="81"/>
  <c r="AE1547" i="81"/>
  <c r="AD1547" i="81"/>
  <c r="AC1547" i="81"/>
  <c r="AB1547" i="81"/>
  <c r="AA1547" i="81"/>
  <c r="Z1547" i="81"/>
  <c r="Y1547" i="81"/>
  <c r="X1547" i="81"/>
  <c r="W1547" i="81"/>
  <c r="V1547" i="81"/>
  <c r="U1547" i="81"/>
  <c r="T1547" i="81"/>
  <c r="S1547" i="81"/>
  <c r="R1547" i="81"/>
  <c r="Q1547" i="81"/>
  <c r="P1547" i="81"/>
  <c r="O1547" i="81"/>
  <c r="N1547" i="81"/>
  <c r="M1547" i="81"/>
  <c r="L1547" i="81"/>
  <c r="K1547" i="81"/>
  <c r="J1547" i="81"/>
  <c r="I1547" i="81"/>
  <c r="CK1546" i="81"/>
  <c r="CJ1546" i="81"/>
  <c r="CI1546" i="81"/>
  <c r="CH1546" i="81"/>
  <c r="CG1546" i="81"/>
  <c r="CF1546" i="81"/>
  <c r="CE1546" i="81"/>
  <c r="CD1546" i="81"/>
  <c r="CC1546" i="81"/>
  <c r="CB1546" i="81"/>
  <c r="CA1546" i="81"/>
  <c r="BZ1546" i="81"/>
  <c r="BY1546" i="81"/>
  <c r="BX1546" i="81"/>
  <c r="BW1546" i="81"/>
  <c r="BV1546" i="81"/>
  <c r="BU1546" i="81"/>
  <c r="BT1546" i="81"/>
  <c r="BS1546" i="81"/>
  <c r="BR1546" i="81"/>
  <c r="BQ1546" i="81"/>
  <c r="BP1546" i="81"/>
  <c r="BO1546" i="81"/>
  <c r="BN1546" i="81"/>
  <c r="BM1546" i="81"/>
  <c r="BL1546" i="81"/>
  <c r="BK1546" i="81"/>
  <c r="BJ1546" i="81"/>
  <c r="BI1546" i="81"/>
  <c r="BH1546" i="81"/>
  <c r="BG1546" i="81"/>
  <c r="BF1546" i="81"/>
  <c r="BE1546" i="81"/>
  <c r="BD1546" i="81"/>
  <c r="BC1546" i="81"/>
  <c r="BB1546" i="81"/>
  <c r="BA1546" i="81"/>
  <c r="AZ1546" i="81"/>
  <c r="AY1546" i="81"/>
  <c r="AX1546" i="81"/>
  <c r="AW1546" i="81"/>
  <c r="AV1546" i="81"/>
  <c r="AU1546" i="81"/>
  <c r="AT1546" i="81"/>
  <c r="AS1546" i="81"/>
  <c r="AR1546" i="81"/>
  <c r="AQ1546" i="81"/>
  <c r="AP1546" i="81"/>
  <c r="AO1546" i="81"/>
  <c r="AN1546" i="81"/>
  <c r="AM1546" i="81"/>
  <c r="AL1546" i="81"/>
  <c r="AK1546" i="81"/>
  <c r="AJ1546" i="81"/>
  <c r="AI1546" i="81"/>
  <c r="AH1546" i="81"/>
  <c r="AG1546" i="81"/>
  <c r="AF1546" i="81"/>
  <c r="AE1546" i="81"/>
  <c r="AD1546" i="81"/>
  <c r="AC1546" i="81"/>
  <c r="AB1546" i="81"/>
  <c r="AA1546" i="81"/>
  <c r="Z1546" i="81"/>
  <c r="Y1546" i="81"/>
  <c r="X1546" i="81"/>
  <c r="W1546" i="81"/>
  <c r="V1546" i="81"/>
  <c r="U1546" i="81"/>
  <c r="T1546" i="81"/>
  <c r="S1546" i="81"/>
  <c r="R1546" i="81"/>
  <c r="Q1546" i="81"/>
  <c r="P1546" i="81"/>
  <c r="O1546" i="81"/>
  <c r="N1546" i="81"/>
  <c r="M1546" i="81"/>
  <c r="L1546" i="81"/>
  <c r="K1546" i="81"/>
  <c r="J1546" i="81"/>
  <c r="I1546" i="81"/>
  <c r="CJ1545" i="81"/>
  <c r="CI1545" i="81"/>
  <c r="CH1545" i="81"/>
  <c r="CG1545" i="81"/>
  <c r="CF1545" i="81"/>
  <c r="CE1545" i="81"/>
  <c r="CD1545" i="81"/>
  <c r="CC1545" i="81"/>
  <c r="CB1545" i="81"/>
  <c r="CA1545" i="81"/>
  <c r="BZ1545" i="81"/>
  <c r="BY1545" i="81"/>
  <c r="BX1545" i="81"/>
  <c r="BW1545" i="81"/>
  <c r="BV1545" i="81"/>
  <c r="BU1545" i="81"/>
  <c r="BT1545" i="81"/>
  <c r="BS1545" i="81"/>
  <c r="BR1545" i="81"/>
  <c r="BQ1545" i="81"/>
  <c r="BP1545" i="81"/>
  <c r="BO1545" i="81"/>
  <c r="BN1545" i="81"/>
  <c r="BM1545" i="81"/>
  <c r="BL1545" i="81"/>
  <c r="BK1545" i="81"/>
  <c r="BJ1545" i="81"/>
  <c r="BI1545" i="81"/>
  <c r="BH1545" i="81"/>
  <c r="BG1545" i="81"/>
  <c r="BF1545" i="81"/>
  <c r="BE1545" i="81"/>
  <c r="BD1545" i="81"/>
  <c r="BC1545" i="81"/>
  <c r="BB1545" i="81"/>
  <c r="BA1545" i="81"/>
  <c r="AZ1545" i="81"/>
  <c r="AY1545" i="81"/>
  <c r="AX1545" i="81"/>
  <c r="AW1545" i="81"/>
  <c r="AV1545" i="81"/>
  <c r="AU1545" i="81"/>
  <c r="AT1545" i="81"/>
  <c r="AS1545" i="81"/>
  <c r="AR1545" i="81"/>
  <c r="AQ1545" i="81"/>
  <c r="AP1545" i="81"/>
  <c r="AO1545" i="81"/>
  <c r="AN1545" i="81"/>
  <c r="AM1545" i="81"/>
  <c r="AL1545" i="81"/>
  <c r="AK1545" i="81"/>
  <c r="AJ1545" i="81"/>
  <c r="AI1545" i="81"/>
  <c r="AH1545" i="81"/>
  <c r="AG1545" i="81"/>
  <c r="AF1545" i="81"/>
  <c r="AE1545" i="81"/>
  <c r="AD1545" i="81"/>
  <c r="AC1545" i="81"/>
  <c r="AB1545" i="81"/>
  <c r="AA1545" i="81"/>
  <c r="Z1545" i="81"/>
  <c r="Y1545" i="81"/>
  <c r="X1545" i="81"/>
  <c r="W1545" i="81"/>
  <c r="V1545" i="81"/>
  <c r="U1545" i="81"/>
  <c r="T1545" i="81"/>
  <c r="S1545" i="81"/>
  <c r="R1545" i="81"/>
  <c r="Q1545" i="81"/>
  <c r="P1545" i="81"/>
  <c r="O1545" i="81"/>
  <c r="N1545" i="81"/>
  <c r="M1545" i="81"/>
  <c r="L1545" i="81"/>
  <c r="K1545" i="81"/>
  <c r="J1545" i="81"/>
  <c r="I1545" i="81"/>
  <c r="CI1544" i="81"/>
  <c r="CH1544" i="81"/>
  <c r="CG1544" i="81"/>
  <c r="CF1544" i="81"/>
  <c r="CE1544" i="81"/>
  <c r="CD1544" i="81"/>
  <c r="CC1544" i="81"/>
  <c r="CB1544" i="81"/>
  <c r="CA1544" i="81"/>
  <c r="BZ1544" i="81"/>
  <c r="BY1544" i="81"/>
  <c r="BX1544" i="81"/>
  <c r="BW1544" i="81"/>
  <c r="BV1544" i="81"/>
  <c r="BU1544" i="81"/>
  <c r="BT1544" i="81"/>
  <c r="BS1544" i="81"/>
  <c r="BR1544" i="81"/>
  <c r="BQ1544" i="81"/>
  <c r="BP1544" i="81"/>
  <c r="BO1544" i="81"/>
  <c r="BN1544" i="81"/>
  <c r="BM1544" i="81"/>
  <c r="BL1544" i="81"/>
  <c r="BK1544" i="81"/>
  <c r="BJ1544" i="81"/>
  <c r="BI1544" i="81"/>
  <c r="BH1544" i="81"/>
  <c r="BG1544" i="81"/>
  <c r="BF1544" i="81"/>
  <c r="BE1544" i="81"/>
  <c r="BD1544" i="81"/>
  <c r="BC1544" i="81"/>
  <c r="BB1544" i="81"/>
  <c r="BA1544" i="81"/>
  <c r="AZ1544" i="81"/>
  <c r="AY1544" i="81"/>
  <c r="AX1544" i="81"/>
  <c r="AW1544" i="81"/>
  <c r="AV1544" i="81"/>
  <c r="AU1544" i="81"/>
  <c r="AT1544" i="81"/>
  <c r="AS1544" i="81"/>
  <c r="AR1544" i="81"/>
  <c r="AQ1544" i="81"/>
  <c r="AP1544" i="81"/>
  <c r="AO1544" i="81"/>
  <c r="AN1544" i="81"/>
  <c r="AM1544" i="81"/>
  <c r="AL1544" i="81"/>
  <c r="AK1544" i="81"/>
  <c r="AJ1544" i="81"/>
  <c r="AI1544" i="81"/>
  <c r="AH1544" i="81"/>
  <c r="AG1544" i="81"/>
  <c r="AF1544" i="81"/>
  <c r="AE1544" i="81"/>
  <c r="AD1544" i="81"/>
  <c r="AC1544" i="81"/>
  <c r="AB1544" i="81"/>
  <c r="AA1544" i="81"/>
  <c r="Z1544" i="81"/>
  <c r="Y1544" i="81"/>
  <c r="X1544" i="81"/>
  <c r="W1544" i="81"/>
  <c r="V1544" i="81"/>
  <c r="U1544" i="81"/>
  <c r="T1544" i="81"/>
  <c r="S1544" i="81"/>
  <c r="R1544" i="81"/>
  <c r="Q1544" i="81"/>
  <c r="P1544" i="81"/>
  <c r="O1544" i="81"/>
  <c r="N1544" i="81"/>
  <c r="M1544" i="81"/>
  <c r="L1544" i="81"/>
  <c r="K1544" i="81"/>
  <c r="J1544" i="81"/>
  <c r="I1544" i="81"/>
  <c r="CH1543" i="81"/>
  <c r="CG1543" i="81"/>
  <c r="CF1543" i="81"/>
  <c r="CE1543" i="81"/>
  <c r="CD1543" i="81"/>
  <c r="CC1543" i="81"/>
  <c r="CB1543" i="81"/>
  <c r="CA1543" i="81"/>
  <c r="BZ1543" i="81"/>
  <c r="BY1543" i="81"/>
  <c r="BX1543" i="81"/>
  <c r="BW1543" i="81"/>
  <c r="BV1543" i="81"/>
  <c r="BU1543" i="81"/>
  <c r="BT1543" i="81"/>
  <c r="BS1543" i="81"/>
  <c r="BR1543" i="81"/>
  <c r="BQ1543" i="81"/>
  <c r="BP1543" i="81"/>
  <c r="BO1543" i="81"/>
  <c r="BN1543" i="81"/>
  <c r="BM1543" i="81"/>
  <c r="BL1543" i="81"/>
  <c r="BK1543" i="81"/>
  <c r="BJ1543" i="81"/>
  <c r="BI1543" i="81"/>
  <c r="BH1543" i="81"/>
  <c r="BG1543" i="81"/>
  <c r="BF1543" i="81"/>
  <c r="BE1543" i="81"/>
  <c r="BD1543" i="81"/>
  <c r="BC1543" i="81"/>
  <c r="BB1543" i="81"/>
  <c r="BA1543" i="81"/>
  <c r="AZ1543" i="81"/>
  <c r="AY1543" i="81"/>
  <c r="AX1543" i="81"/>
  <c r="AW1543" i="81"/>
  <c r="AV1543" i="81"/>
  <c r="AU1543" i="81"/>
  <c r="AT1543" i="81"/>
  <c r="AS1543" i="81"/>
  <c r="AR1543" i="81"/>
  <c r="AQ1543" i="81"/>
  <c r="AP1543" i="81"/>
  <c r="AO1543" i="81"/>
  <c r="AN1543" i="81"/>
  <c r="AM1543" i="81"/>
  <c r="AL1543" i="81"/>
  <c r="AK1543" i="81"/>
  <c r="AJ1543" i="81"/>
  <c r="AI1543" i="81"/>
  <c r="AH1543" i="81"/>
  <c r="AG1543" i="81"/>
  <c r="AF1543" i="81"/>
  <c r="AE1543" i="81"/>
  <c r="AD1543" i="81"/>
  <c r="AC1543" i="81"/>
  <c r="AB1543" i="81"/>
  <c r="AA1543" i="81"/>
  <c r="Z1543" i="81"/>
  <c r="Y1543" i="81"/>
  <c r="X1543" i="81"/>
  <c r="W1543" i="81"/>
  <c r="V1543" i="81"/>
  <c r="U1543" i="81"/>
  <c r="T1543" i="81"/>
  <c r="S1543" i="81"/>
  <c r="R1543" i="81"/>
  <c r="Q1543" i="81"/>
  <c r="P1543" i="81"/>
  <c r="O1543" i="81"/>
  <c r="N1543" i="81"/>
  <c r="M1543" i="81"/>
  <c r="L1543" i="81"/>
  <c r="K1543" i="81"/>
  <c r="J1543" i="81"/>
  <c r="I1543" i="81"/>
  <c r="CG1542" i="81"/>
  <c r="CF1542" i="81"/>
  <c r="CE1542" i="81"/>
  <c r="CD1542" i="81"/>
  <c r="CC1542" i="81"/>
  <c r="CB1542" i="81"/>
  <c r="CA1542" i="81"/>
  <c r="BZ1542" i="81"/>
  <c r="BY1542" i="81"/>
  <c r="BX1542" i="81"/>
  <c r="BW1542" i="81"/>
  <c r="BV1542" i="81"/>
  <c r="BU1542" i="81"/>
  <c r="BT1542" i="81"/>
  <c r="BS1542" i="81"/>
  <c r="BR1542" i="81"/>
  <c r="BQ1542" i="81"/>
  <c r="BP1542" i="81"/>
  <c r="BO1542" i="81"/>
  <c r="BN1542" i="81"/>
  <c r="BM1542" i="81"/>
  <c r="BL1542" i="81"/>
  <c r="BK1542" i="81"/>
  <c r="BJ1542" i="81"/>
  <c r="BI1542" i="81"/>
  <c r="BH1542" i="81"/>
  <c r="BG1542" i="81"/>
  <c r="BF1542" i="81"/>
  <c r="BE1542" i="81"/>
  <c r="BD1542" i="81"/>
  <c r="BC1542" i="81"/>
  <c r="BB1542" i="81"/>
  <c r="BA1542" i="81"/>
  <c r="AZ1542" i="81"/>
  <c r="AY1542" i="81"/>
  <c r="AX1542" i="81"/>
  <c r="AW1542" i="81"/>
  <c r="AV1542" i="81"/>
  <c r="AU1542" i="81"/>
  <c r="AT1542" i="81"/>
  <c r="AS1542" i="81"/>
  <c r="AR1542" i="81"/>
  <c r="AQ1542" i="81"/>
  <c r="AP1542" i="81"/>
  <c r="AO1542" i="81"/>
  <c r="AN1542" i="81"/>
  <c r="AM1542" i="81"/>
  <c r="AL1542" i="81"/>
  <c r="AK1542" i="81"/>
  <c r="AJ1542" i="81"/>
  <c r="AI1542" i="81"/>
  <c r="AH1542" i="81"/>
  <c r="AG1542" i="81"/>
  <c r="AF1542" i="81"/>
  <c r="AE1542" i="81"/>
  <c r="AD1542" i="81"/>
  <c r="AC1542" i="81"/>
  <c r="AB1542" i="81"/>
  <c r="AA1542" i="81"/>
  <c r="Z1542" i="81"/>
  <c r="Y1542" i="81"/>
  <c r="X1542" i="81"/>
  <c r="W1542" i="81"/>
  <c r="V1542" i="81"/>
  <c r="U1542" i="81"/>
  <c r="T1542" i="81"/>
  <c r="S1542" i="81"/>
  <c r="R1542" i="81"/>
  <c r="Q1542" i="81"/>
  <c r="P1542" i="81"/>
  <c r="O1542" i="81"/>
  <c r="N1542" i="81"/>
  <c r="M1542" i="81"/>
  <c r="L1542" i="81"/>
  <c r="K1542" i="81"/>
  <c r="J1542" i="81"/>
  <c r="I1542" i="81"/>
  <c r="CF1541" i="81"/>
  <c r="CE1541" i="81"/>
  <c r="CD1541" i="81"/>
  <c r="CC1541" i="81"/>
  <c r="CB1541" i="81"/>
  <c r="CA1541" i="81"/>
  <c r="BZ1541" i="81"/>
  <c r="BY1541" i="81"/>
  <c r="BX1541" i="81"/>
  <c r="BW1541" i="81"/>
  <c r="BV1541" i="81"/>
  <c r="BU1541" i="81"/>
  <c r="BT1541" i="81"/>
  <c r="BS1541" i="81"/>
  <c r="BR1541" i="81"/>
  <c r="BQ1541" i="81"/>
  <c r="BP1541" i="81"/>
  <c r="BO1541" i="81"/>
  <c r="BN1541" i="81"/>
  <c r="BM1541" i="81"/>
  <c r="BL1541" i="81"/>
  <c r="BK1541" i="81"/>
  <c r="BJ1541" i="81"/>
  <c r="BI1541" i="81"/>
  <c r="BH1541" i="81"/>
  <c r="BG1541" i="81"/>
  <c r="BF1541" i="81"/>
  <c r="BE1541" i="81"/>
  <c r="BD1541" i="81"/>
  <c r="BC1541" i="81"/>
  <c r="BB1541" i="81"/>
  <c r="BA1541" i="81"/>
  <c r="AZ1541" i="81"/>
  <c r="AY1541" i="81"/>
  <c r="AX1541" i="81"/>
  <c r="AW1541" i="81"/>
  <c r="AV1541" i="81"/>
  <c r="AU1541" i="81"/>
  <c r="AT1541" i="81"/>
  <c r="AS1541" i="81"/>
  <c r="AR1541" i="81"/>
  <c r="AQ1541" i="81"/>
  <c r="AP1541" i="81"/>
  <c r="AO1541" i="81"/>
  <c r="AN1541" i="81"/>
  <c r="AM1541" i="81"/>
  <c r="AL1541" i="81"/>
  <c r="AK1541" i="81"/>
  <c r="AJ1541" i="81"/>
  <c r="AI1541" i="81"/>
  <c r="AH1541" i="81"/>
  <c r="AG1541" i="81"/>
  <c r="AF1541" i="81"/>
  <c r="AE1541" i="81"/>
  <c r="AD1541" i="81"/>
  <c r="AC1541" i="81"/>
  <c r="AB1541" i="81"/>
  <c r="AA1541" i="81"/>
  <c r="Z1541" i="81"/>
  <c r="Y1541" i="81"/>
  <c r="X1541" i="81"/>
  <c r="W1541" i="81"/>
  <c r="V1541" i="81"/>
  <c r="U1541" i="81"/>
  <c r="T1541" i="81"/>
  <c r="S1541" i="81"/>
  <c r="R1541" i="81"/>
  <c r="Q1541" i="81"/>
  <c r="P1541" i="81"/>
  <c r="O1541" i="81"/>
  <c r="N1541" i="81"/>
  <c r="M1541" i="81"/>
  <c r="L1541" i="81"/>
  <c r="K1541" i="81"/>
  <c r="J1541" i="81"/>
  <c r="I1541" i="81"/>
  <c r="CE1540" i="81"/>
  <c r="CD1540" i="81"/>
  <c r="CC1540" i="81"/>
  <c r="CB1540" i="81"/>
  <c r="CA1540" i="81"/>
  <c r="BZ1540" i="81"/>
  <c r="BY1540" i="81"/>
  <c r="BX1540" i="81"/>
  <c r="BW1540" i="81"/>
  <c r="BV1540" i="81"/>
  <c r="BU1540" i="81"/>
  <c r="BT1540" i="81"/>
  <c r="BS1540" i="81"/>
  <c r="BR1540" i="81"/>
  <c r="BQ1540" i="81"/>
  <c r="BP1540" i="81"/>
  <c r="BO1540" i="81"/>
  <c r="BN1540" i="81"/>
  <c r="BM1540" i="81"/>
  <c r="BL1540" i="81"/>
  <c r="BK1540" i="81"/>
  <c r="BJ1540" i="81"/>
  <c r="BI1540" i="81"/>
  <c r="BH1540" i="81"/>
  <c r="BG1540" i="81"/>
  <c r="BF1540" i="81"/>
  <c r="BE1540" i="81"/>
  <c r="BD1540" i="81"/>
  <c r="BC1540" i="81"/>
  <c r="BB1540" i="81"/>
  <c r="BA1540" i="81"/>
  <c r="AZ1540" i="81"/>
  <c r="AY1540" i="81"/>
  <c r="AX1540" i="81"/>
  <c r="AW1540" i="81"/>
  <c r="AV1540" i="81"/>
  <c r="AU1540" i="81"/>
  <c r="AT1540" i="81"/>
  <c r="AS1540" i="81"/>
  <c r="AR1540" i="81"/>
  <c r="AQ1540" i="81"/>
  <c r="AP1540" i="81"/>
  <c r="AO1540" i="81"/>
  <c r="AN1540" i="81"/>
  <c r="AM1540" i="81"/>
  <c r="AL1540" i="81"/>
  <c r="AK1540" i="81"/>
  <c r="AJ1540" i="81"/>
  <c r="AI1540" i="81"/>
  <c r="AH1540" i="81"/>
  <c r="AG1540" i="81"/>
  <c r="AF1540" i="81"/>
  <c r="AE1540" i="81"/>
  <c r="AD1540" i="81"/>
  <c r="AC1540" i="81"/>
  <c r="AB1540" i="81"/>
  <c r="AA1540" i="81"/>
  <c r="Z1540" i="81"/>
  <c r="Y1540" i="81"/>
  <c r="X1540" i="81"/>
  <c r="W1540" i="81"/>
  <c r="V1540" i="81"/>
  <c r="U1540" i="81"/>
  <c r="T1540" i="81"/>
  <c r="S1540" i="81"/>
  <c r="R1540" i="81"/>
  <c r="Q1540" i="81"/>
  <c r="P1540" i="81"/>
  <c r="O1540" i="81"/>
  <c r="N1540" i="81"/>
  <c r="M1540" i="81"/>
  <c r="L1540" i="81"/>
  <c r="K1540" i="81"/>
  <c r="J1540" i="81"/>
  <c r="I1540" i="81"/>
  <c r="CD1539" i="81"/>
  <c r="CC1539" i="81"/>
  <c r="CB1539" i="81"/>
  <c r="CA1539" i="81"/>
  <c r="BZ1539" i="81"/>
  <c r="BY1539" i="81"/>
  <c r="BX1539" i="81"/>
  <c r="BW1539" i="81"/>
  <c r="BV1539" i="81"/>
  <c r="BU1539" i="81"/>
  <c r="BT1539" i="81"/>
  <c r="BS1539" i="81"/>
  <c r="BR1539" i="81"/>
  <c r="BQ1539" i="81"/>
  <c r="BP1539" i="81"/>
  <c r="BO1539" i="81"/>
  <c r="BN1539" i="81"/>
  <c r="BM1539" i="81"/>
  <c r="BL1539" i="81"/>
  <c r="BK1539" i="81"/>
  <c r="BJ1539" i="81"/>
  <c r="BI1539" i="81"/>
  <c r="BH1539" i="81"/>
  <c r="BG1539" i="81"/>
  <c r="BF1539" i="81"/>
  <c r="BE1539" i="81"/>
  <c r="BD1539" i="81"/>
  <c r="BC1539" i="81"/>
  <c r="BB1539" i="81"/>
  <c r="BA1539" i="81"/>
  <c r="AZ1539" i="81"/>
  <c r="AY1539" i="81"/>
  <c r="AX1539" i="81"/>
  <c r="AW1539" i="81"/>
  <c r="AV1539" i="81"/>
  <c r="AU1539" i="81"/>
  <c r="AT1539" i="81"/>
  <c r="AS1539" i="81"/>
  <c r="AR1539" i="81"/>
  <c r="AQ1539" i="81"/>
  <c r="AP1539" i="81"/>
  <c r="AO1539" i="81"/>
  <c r="AN1539" i="81"/>
  <c r="AM1539" i="81"/>
  <c r="AL1539" i="81"/>
  <c r="AK1539" i="81"/>
  <c r="AJ1539" i="81"/>
  <c r="AI1539" i="81"/>
  <c r="AH1539" i="81"/>
  <c r="AG1539" i="81"/>
  <c r="AF1539" i="81"/>
  <c r="AE1539" i="81"/>
  <c r="AD1539" i="81"/>
  <c r="AC1539" i="81"/>
  <c r="AB1539" i="81"/>
  <c r="AA1539" i="81"/>
  <c r="Z1539" i="81"/>
  <c r="Y1539" i="81"/>
  <c r="X1539" i="81"/>
  <c r="W1539" i="81"/>
  <c r="V1539" i="81"/>
  <c r="U1539" i="81"/>
  <c r="T1539" i="81"/>
  <c r="S1539" i="81"/>
  <c r="R1539" i="81"/>
  <c r="Q1539" i="81"/>
  <c r="P1539" i="81"/>
  <c r="O1539" i="81"/>
  <c r="N1539" i="81"/>
  <c r="M1539" i="81"/>
  <c r="L1539" i="81"/>
  <c r="K1539" i="81"/>
  <c r="J1539" i="81"/>
  <c r="I1539" i="81"/>
  <c r="CC1538" i="81"/>
  <c r="CB1538" i="81"/>
  <c r="CA1538" i="81"/>
  <c r="BZ1538" i="81"/>
  <c r="BY1538" i="81"/>
  <c r="BX1538" i="81"/>
  <c r="BW1538" i="81"/>
  <c r="BV1538" i="81"/>
  <c r="BU1538" i="81"/>
  <c r="BT1538" i="81"/>
  <c r="BS1538" i="81"/>
  <c r="BR1538" i="81"/>
  <c r="BQ1538" i="81"/>
  <c r="BP1538" i="81"/>
  <c r="BO1538" i="81"/>
  <c r="BN1538" i="81"/>
  <c r="BM1538" i="81"/>
  <c r="BL1538" i="81"/>
  <c r="BK1538" i="81"/>
  <c r="BJ1538" i="81"/>
  <c r="BI1538" i="81"/>
  <c r="BH1538" i="81"/>
  <c r="BG1538" i="81"/>
  <c r="BF1538" i="81"/>
  <c r="BE1538" i="81"/>
  <c r="BD1538" i="81"/>
  <c r="BC1538" i="81"/>
  <c r="BB1538" i="81"/>
  <c r="BA1538" i="81"/>
  <c r="AZ1538" i="81"/>
  <c r="AY1538" i="81"/>
  <c r="AX1538" i="81"/>
  <c r="AW1538" i="81"/>
  <c r="AV1538" i="81"/>
  <c r="AU1538" i="81"/>
  <c r="AT1538" i="81"/>
  <c r="AS1538" i="81"/>
  <c r="AR1538" i="81"/>
  <c r="AQ1538" i="81"/>
  <c r="AP1538" i="81"/>
  <c r="AO1538" i="81"/>
  <c r="AN1538" i="81"/>
  <c r="AM1538" i="81"/>
  <c r="AL1538" i="81"/>
  <c r="AK1538" i="81"/>
  <c r="AJ1538" i="81"/>
  <c r="AI1538" i="81"/>
  <c r="AH1538" i="81"/>
  <c r="AG1538" i="81"/>
  <c r="AF1538" i="81"/>
  <c r="AE1538" i="81"/>
  <c r="AD1538" i="81"/>
  <c r="AC1538" i="81"/>
  <c r="AB1538" i="81"/>
  <c r="AA1538" i="81"/>
  <c r="Z1538" i="81"/>
  <c r="Y1538" i="81"/>
  <c r="X1538" i="81"/>
  <c r="W1538" i="81"/>
  <c r="V1538" i="81"/>
  <c r="U1538" i="81"/>
  <c r="T1538" i="81"/>
  <c r="S1538" i="81"/>
  <c r="R1538" i="81"/>
  <c r="Q1538" i="81"/>
  <c r="P1538" i="81"/>
  <c r="O1538" i="81"/>
  <c r="N1538" i="81"/>
  <c r="M1538" i="81"/>
  <c r="L1538" i="81"/>
  <c r="K1538" i="81"/>
  <c r="J1538" i="81"/>
  <c r="I1538" i="81"/>
  <c r="CB1537" i="81"/>
  <c r="CA1537" i="81"/>
  <c r="BZ1537" i="81"/>
  <c r="BY1537" i="81"/>
  <c r="BX1537" i="81"/>
  <c r="BW1537" i="81"/>
  <c r="BV1537" i="81"/>
  <c r="BU1537" i="81"/>
  <c r="BT1537" i="81"/>
  <c r="BS1537" i="81"/>
  <c r="BR1537" i="81"/>
  <c r="BQ1537" i="81"/>
  <c r="BP1537" i="81"/>
  <c r="BO1537" i="81"/>
  <c r="BN1537" i="81"/>
  <c r="BM1537" i="81"/>
  <c r="BL1537" i="81"/>
  <c r="BK1537" i="81"/>
  <c r="BJ1537" i="81"/>
  <c r="BI1537" i="81"/>
  <c r="BH1537" i="81"/>
  <c r="BG1537" i="81"/>
  <c r="BF1537" i="81"/>
  <c r="BE1537" i="81"/>
  <c r="BD1537" i="81"/>
  <c r="BC1537" i="81"/>
  <c r="BB1537" i="81"/>
  <c r="BA1537" i="81"/>
  <c r="AZ1537" i="81"/>
  <c r="AY1537" i="81"/>
  <c r="AX1537" i="81"/>
  <c r="AW1537" i="81"/>
  <c r="AV1537" i="81"/>
  <c r="AU1537" i="81"/>
  <c r="AT1537" i="81"/>
  <c r="AS1537" i="81"/>
  <c r="AR1537" i="81"/>
  <c r="AQ1537" i="81"/>
  <c r="AP1537" i="81"/>
  <c r="AO1537" i="81"/>
  <c r="AN1537" i="81"/>
  <c r="AM1537" i="81"/>
  <c r="AL1537" i="81"/>
  <c r="AK1537" i="81"/>
  <c r="AJ1537" i="81"/>
  <c r="AI1537" i="81"/>
  <c r="AH1537" i="81"/>
  <c r="AG1537" i="81"/>
  <c r="AF1537" i="81"/>
  <c r="AE1537" i="81"/>
  <c r="AD1537" i="81"/>
  <c r="AC1537" i="81"/>
  <c r="AB1537" i="81"/>
  <c r="AA1537" i="81"/>
  <c r="Z1537" i="81"/>
  <c r="Y1537" i="81"/>
  <c r="X1537" i="81"/>
  <c r="W1537" i="81"/>
  <c r="V1537" i="81"/>
  <c r="U1537" i="81"/>
  <c r="T1537" i="81"/>
  <c r="S1537" i="81"/>
  <c r="R1537" i="81"/>
  <c r="Q1537" i="81"/>
  <c r="P1537" i="81"/>
  <c r="O1537" i="81"/>
  <c r="N1537" i="81"/>
  <c r="M1537" i="81"/>
  <c r="L1537" i="81"/>
  <c r="K1537" i="81"/>
  <c r="J1537" i="81"/>
  <c r="I1537" i="81"/>
  <c r="CA1536" i="81"/>
  <c r="BZ1536" i="81"/>
  <c r="BY1536" i="81"/>
  <c r="BX1536" i="81"/>
  <c r="BW1536" i="81"/>
  <c r="BV1536" i="81"/>
  <c r="BU1536" i="81"/>
  <c r="BT1536" i="81"/>
  <c r="BS1536" i="81"/>
  <c r="BR1536" i="81"/>
  <c r="BQ1536" i="81"/>
  <c r="BP1536" i="81"/>
  <c r="BO1536" i="81"/>
  <c r="BN1536" i="81"/>
  <c r="BM1536" i="81"/>
  <c r="BL1536" i="81"/>
  <c r="BK1536" i="81"/>
  <c r="BJ1536" i="81"/>
  <c r="BI1536" i="81"/>
  <c r="BH1536" i="81"/>
  <c r="BG1536" i="81"/>
  <c r="BF1536" i="81"/>
  <c r="BE1536" i="81"/>
  <c r="BD1536" i="81"/>
  <c r="BC1536" i="81"/>
  <c r="BB1536" i="81"/>
  <c r="BA1536" i="81"/>
  <c r="AZ1536" i="81"/>
  <c r="AY1536" i="81"/>
  <c r="AX1536" i="81"/>
  <c r="AW1536" i="81"/>
  <c r="AV1536" i="81"/>
  <c r="AU1536" i="81"/>
  <c r="AT1536" i="81"/>
  <c r="AS1536" i="81"/>
  <c r="AR1536" i="81"/>
  <c r="AQ1536" i="81"/>
  <c r="AP1536" i="81"/>
  <c r="AO1536" i="81"/>
  <c r="AN1536" i="81"/>
  <c r="AM1536" i="81"/>
  <c r="AL1536" i="81"/>
  <c r="AK1536" i="81"/>
  <c r="AJ1536" i="81"/>
  <c r="AI1536" i="81"/>
  <c r="AH1536" i="81"/>
  <c r="AG1536" i="81"/>
  <c r="AF1536" i="81"/>
  <c r="AE1536" i="81"/>
  <c r="AD1536" i="81"/>
  <c r="AC1536" i="81"/>
  <c r="AB1536" i="81"/>
  <c r="AA1536" i="81"/>
  <c r="Z1536" i="81"/>
  <c r="Y1536" i="81"/>
  <c r="X1536" i="81"/>
  <c r="W1536" i="81"/>
  <c r="V1536" i="81"/>
  <c r="U1536" i="81"/>
  <c r="T1536" i="81"/>
  <c r="S1536" i="81"/>
  <c r="R1536" i="81"/>
  <c r="Q1536" i="81"/>
  <c r="P1536" i="81"/>
  <c r="O1536" i="81"/>
  <c r="N1536" i="81"/>
  <c r="M1536" i="81"/>
  <c r="L1536" i="81"/>
  <c r="K1536" i="81"/>
  <c r="J1536" i="81"/>
  <c r="I1536" i="81"/>
  <c r="BZ1535" i="81"/>
  <c r="BY1535" i="81"/>
  <c r="BX1535" i="81"/>
  <c r="BW1535" i="81"/>
  <c r="BV1535" i="81"/>
  <c r="BU1535" i="81"/>
  <c r="BT1535" i="81"/>
  <c r="BS1535" i="81"/>
  <c r="BR1535" i="81"/>
  <c r="BQ1535" i="81"/>
  <c r="BP1535" i="81"/>
  <c r="BO1535" i="81"/>
  <c r="BN1535" i="81"/>
  <c r="BM1535" i="81"/>
  <c r="BL1535" i="81"/>
  <c r="BK1535" i="81"/>
  <c r="BJ1535" i="81"/>
  <c r="BI1535" i="81"/>
  <c r="BH1535" i="81"/>
  <c r="BG1535" i="81"/>
  <c r="BF1535" i="81"/>
  <c r="BE1535" i="81"/>
  <c r="BD1535" i="81"/>
  <c r="BC1535" i="81"/>
  <c r="BB1535" i="81"/>
  <c r="BA1535" i="81"/>
  <c r="AZ1535" i="81"/>
  <c r="AY1535" i="81"/>
  <c r="AX1535" i="81"/>
  <c r="AW1535" i="81"/>
  <c r="AV1535" i="81"/>
  <c r="AU1535" i="81"/>
  <c r="AT1535" i="81"/>
  <c r="AS1535" i="81"/>
  <c r="AR1535" i="81"/>
  <c r="AQ1535" i="81"/>
  <c r="AP1535" i="81"/>
  <c r="AO1535" i="81"/>
  <c r="AN1535" i="81"/>
  <c r="AM1535" i="81"/>
  <c r="AL1535" i="81"/>
  <c r="AK1535" i="81"/>
  <c r="AJ1535" i="81"/>
  <c r="AI1535" i="81"/>
  <c r="AH1535" i="81"/>
  <c r="AG1535" i="81"/>
  <c r="AF1535" i="81"/>
  <c r="AE1535" i="81"/>
  <c r="AD1535" i="81"/>
  <c r="AC1535" i="81"/>
  <c r="AB1535" i="81"/>
  <c r="AA1535" i="81"/>
  <c r="Z1535" i="81"/>
  <c r="Y1535" i="81"/>
  <c r="X1535" i="81"/>
  <c r="W1535" i="81"/>
  <c r="V1535" i="81"/>
  <c r="U1535" i="81"/>
  <c r="T1535" i="81"/>
  <c r="S1535" i="81"/>
  <c r="R1535" i="81"/>
  <c r="Q1535" i="81"/>
  <c r="P1535" i="81"/>
  <c r="O1535" i="81"/>
  <c r="N1535" i="81"/>
  <c r="M1535" i="81"/>
  <c r="L1535" i="81"/>
  <c r="K1535" i="81"/>
  <c r="J1535" i="81"/>
  <c r="I1535" i="81"/>
  <c r="BY1534" i="81"/>
  <c r="BX1534" i="81"/>
  <c r="BW1534" i="81"/>
  <c r="BV1534" i="81"/>
  <c r="BU1534" i="81"/>
  <c r="BT1534" i="81"/>
  <c r="BS1534" i="81"/>
  <c r="BR1534" i="81"/>
  <c r="BQ1534" i="81"/>
  <c r="BP1534" i="81"/>
  <c r="BO1534" i="81"/>
  <c r="BN1534" i="81"/>
  <c r="BM1534" i="81"/>
  <c r="BL1534" i="81"/>
  <c r="BK1534" i="81"/>
  <c r="BJ1534" i="81"/>
  <c r="BI1534" i="81"/>
  <c r="BH1534" i="81"/>
  <c r="BG1534" i="81"/>
  <c r="BF1534" i="81"/>
  <c r="BE1534" i="81"/>
  <c r="BD1534" i="81"/>
  <c r="BC1534" i="81"/>
  <c r="BB1534" i="81"/>
  <c r="BA1534" i="81"/>
  <c r="AZ1534" i="81"/>
  <c r="AY1534" i="81"/>
  <c r="AX1534" i="81"/>
  <c r="AW1534" i="81"/>
  <c r="AV1534" i="81"/>
  <c r="AU1534" i="81"/>
  <c r="AT1534" i="81"/>
  <c r="AS1534" i="81"/>
  <c r="AR1534" i="81"/>
  <c r="AQ1534" i="81"/>
  <c r="AP1534" i="81"/>
  <c r="AO1534" i="81"/>
  <c r="AN1534" i="81"/>
  <c r="AM1534" i="81"/>
  <c r="AL1534" i="81"/>
  <c r="AK1534" i="81"/>
  <c r="AJ1534" i="81"/>
  <c r="AI1534" i="81"/>
  <c r="AH1534" i="81"/>
  <c r="AG1534" i="81"/>
  <c r="AF1534" i="81"/>
  <c r="AE1534" i="81"/>
  <c r="AD1534" i="81"/>
  <c r="AC1534" i="81"/>
  <c r="AB1534" i="81"/>
  <c r="AA1534" i="81"/>
  <c r="Z1534" i="81"/>
  <c r="Y1534" i="81"/>
  <c r="X1534" i="81"/>
  <c r="W1534" i="81"/>
  <c r="V1534" i="81"/>
  <c r="U1534" i="81"/>
  <c r="T1534" i="81"/>
  <c r="S1534" i="81"/>
  <c r="R1534" i="81"/>
  <c r="Q1534" i="81"/>
  <c r="P1534" i="81"/>
  <c r="O1534" i="81"/>
  <c r="N1534" i="81"/>
  <c r="M1534" i="81"/>
  <c r="L1534" i="81"/>
  <c r="K1534" i="81"/>
  <c r="J1534" i="81"/>
  <c r="I1534" i="81"/>
  <c r="BX1533" i="81"/>
  <c r="BW1533" i="81"/>
  <c r="BV1533" i="81"/>
  <c r="BU1533" i="81"/>
  <c r="BT1533" i="81"/>
  <c r="BS1533" i="81"/>
  <c r="BR1533" i="81"/>
  <c r="BQ1533" i="81"/>
  <c r="BP1533" i="81"/>
  <c r="BO1533" i="81"/>
  <c r="BN1533" i="81"/>
  <c r="BM1533" i="81"/>
  <c r="BL1533" i="81"/>
  <c r="BK1533" i="81"/>
  <c r="BJ1533" i="81"/>
  <c r="BI1533" i="81"/>
  <c r="BH1533" i="81"/>
  <c r="BG1533" i="81"/>
  <c r="BF1533" i="81"/>
  <c r="BE1533" i="81"/>
  <c r="BD1533" i="81"/>
  <c r="BC1533" i="81"/>
  <c r="BB1533" i="81"/>
  <c r="BA1533" i="81"/>
  <c r="AZ1533" i="81"/>
  <c r="AY1533" i="81"/>
  <c r="AX1533" i="81"/>
  <c r="AW1533" i="81"/>
  <c r="AV1533" i="81"/>
  <c r="AU1533" i="81"/>
  <c r="AT1533" i="81"/>
  <c r="AS1533" i="81"/>
  <c r="AR1533" i="81"/>
  <c r="AQ1533" i="81"/>
  <c r="AP1533" i="81"/>
  <c r="AO1533" i="81"/>
  <c r="AN1533" i="81"/>
  <c r="AM1533" i="81"/>
  <c r="AL1533" i="81"/>
  <c r="AK1533" i="81"/>
  <c r="AJ1533" i="81"/>
  <c r="AI1533" i="81"/>
  <c r="AH1533" i="81"/>
  <c r="AG1533" i="81"/>
  <c r="AF1533" i="81"/>
  <c r="AE1533" i="81"/>
  <c r="AD1533" i="81"/>
  <c r="AC1533" i="81"/>
  <c r="AB1533" i="81"/>
  <c r="AA1533" i="81"/>
  <c r="Z1533" i="81"/>
  <c r="Y1533" i="81"/>
  <c r="X1533" i="81"/>
  <c r="W1533" i="81"/>
  <c r="V1533" i="81"/>
  <c r="U1533" i="81"/>
  <c r="T1533" i="81"/>
  <c r="S1533" i="81"/>
  <c r="R1533" i="81"/>
  <c r="Q1533" i="81"/>
  <c r="P1533" i="81"/>
  <c r="O1533" i="81"/>
  <c r="N1533" i="81"/>
  <c r="M1533" i="81"/>
  <c r="L1533" i="81"/>
  <c r="K1533" i="81"/>
  <c r="J1533" i="81"/>
  <c r="I1533" i="81"/>
  <c r="BW1532" i="81"/>
  <c r="BV1532" i="81"/>
  <c r="BU1532" i="81"/>
  <c r="BT1532" i="81"/>
  <c r="BS1532" i="81"/>
  <c r="BR1532" i="81"/>
  <c r="BQ1532" i="81"/>
  <c r="BP1532" i="81"/>
  <c r="BO1532" i="81"/>
  <c r="BN1532" i="81"/>
  <c r="BM1532" i="81"/>
  <c r="BL1532" i="81"/>
  <c r="BK1532" i="81"/>
  <c r="BJ1532" i="81"/>
  <c r="BI1532" i="81"/>
  <c r="BH1532" i="81"/>
  <c r="BG1532" i="81"/>
  <c r="BF1532" i="81"/>
  <c r="BE1532" i="81"/>
  <c r="BD1532" i="81"/>
  <c r="BC1532" i="81"/>
  <c r="BB1532" i="81"/>
  <c r="BA1532" i="81"/>
  <c r="AZ1532" i="81"/>
  <c r="AY1532" i="81"/>
  <c r="AX1532" i="81"/>
  <c r="AW1532" i="81"/>
  <c r="AV1532" i="81"/>
  <c r="AU1532" i="81"/>
  <c r="AT1532" i="81"/>
  <c r="AS1532" i="81"/>
  <c r="AR1532" i="81"/>
  <c r="AQ1532" i="81"/>
  <c r="AP1532" i="81"/>
  <c r="AO1532" i="81"/>
  <c r="AN1532" i="81"/>
  <c r="AM1532" i="81"/>
  <c r="AL1532" i="81"/>
  <c r="AK1532" i="81"/>
  <c r="AJ1532" i="81"/>
  <c r="AI1532" i="81"/>
  <c r="AH1532" i="81"/>
  <c r="AG1532" i="81"/>
  <c r="AF1532" i="81"/>
  <c r="AE1532" i="81"/>
  <c r="AD1532" i="81"/>
  <c r="AC1532" i="81"/>
  <c r="AB1532" i="81"/>
  <c r="AA1532" i="81"/>
  <c r="Z1532" i="81"/>
  <c r="Y1532" i="81"/>
  <c r="X1532" i="81"/>
  <c r="W1532" i="81"/>
  <c r="V1532" i="81"/>
  <c r="U1532" i="81"/>
  <c r="T1532" i="81"/>
  <c r="S1532" i="81"/>
  <c r="R1532" i="81"/>
  <c r="Q1532" i="81"/>
  <c r="P1532" i="81"/>
  <c r="O1532" i="81"/>
  <c r="N1532" i="81"/>
  <c r="M1532" i="81"/>
  <c r="L1532" i="81"/>
  <c r="K1532" i="81"/>
  <c r="J1532" i="81"/>
  <c r="I1532" i="81"/>
  <c r="BV1531" i="81"/>
  <c r="BU1531" i="81"/>
  <c r="BT1531" i="81"/>
  <c r="BS1531" i="81"/>
  <c r="BR1531" i="81"/>
  <c r="BQ1531" i="81"/>
  <c r="BP1531" i="81"/>
  <c r="BO1531" i="81"/>
  <c r="BN1531" i="81"/>
  <c r="BM1531" i="81"/>
  <c r="BL1531" i="81"/>
  <c r="BK1531" i="81"/>
  <c r="BJ1531" i="81"/>
  <c r="BI1531" i="81"/>
  <c r="BH1531" i="81"/>
  <c r="BG1531" i="81"/>
  <c r="BF1531" i="81"/>
  <c r="BE1531" i="81"/>
  <c r="BD1531" i="81"/>
  <c r="BC1531" i="81"/>
  <c r="BB1531" i="81"/>
  <c r="BA1531" i="81"/>
  <c r="AZ1531" i="81"/>
  <c r="AY1531" i="81"/>
  <c r="AX1531" i="81"/>
  <c r="AW1531" i="81"/>
  <c r="AV1531" i="81"/>
  <c r="AU1531" i="81"/>
  <c r="AT1531" i="81"/>
  <c r="AS1531" i="81"/>
  <c r="AR1531" i="81"/>
  <c r="AQ1531" i="81"/>
  <c r="AP1531" i="81"/>
  <c r="AO1531" i="81"/>
  <c r="AN1531" i="81"/>
  <c r="AM1531" i="81"/>
  <c r="AL1531" i="81"/>
  <c r="AK1531" i="81"/>
  <c r="AJ1531" i="81"/>
  <c r="AI1531" i="81"/>
  <c r="AH1531" i="81"/>
  <c r="AG1531" i="81"/>
  <c r="AF1531" i="81"/>
  <c r="AE1531" i="81"/>
  <c r="AD1531" i="81"/>
  <c r="AC1531" i="81"/>
  <c r="AB1531" i="81"/>
  <c r="AA1531" i="81"/>
  <c r="Z1531" i="81"/>
  <c r="Y1531" i="81"/>
  <c r="X1531" i="81"/>
  <c r="W1531" i="81"/>
  <c r="V1531" i="81"/>
  <c r="U1531" i="81"/>
  <c r="T1531" i="81"/>
  <c r="S1531" i="81"/>
  <c r="R1531" i="81"/>
  <c r="Q1531" i="81"/>
  <c r="P1531" i="81"/>
  <c r="O1531" i="81"/>
  <c r="N1531" i="81"/>
  <c r="M1531" i="81"/>
  <c r="L1531" i="81"/>
  <c r="K1531" i="81"/>
  <c r="J1531" i="81"/>
  <c r="I1531" i="81"/>
  <c r="BU1530" i="81"/>
  <c r="BT1530" i="81"/>
  <c r="BS1530" i="81"/>
  <c r="BR1530" i="81"/>
  <c r="BQ1530" i="81"/>
  <c r="BP1530" i="81"/>
  <c r="BO1530" i="81"/>
  <c r="BN1530" i="81"/>
  <c r="BM1530" i="81"/>
  <c r="BL1530" i="81"/>
  <c r="BK1530" i="81"/>
  <c r="BJ1530" i="81"/>
  <c r="BI1530" i="81"/>
  <c r="BH1530" i="81"/>
  <c r="BG1530" i="81"/>
  <c r="BF1530" i="81"/>
  <c r="BE1530" i="81"/>
  <c r="BD1530" i="81"/>
  <c r="BC1530" i="81"/>
  <c r="BB1530" i="81"/>
  <c r="BA1530" i="81"/>
  <c r="AZ1530" i="81"/>
  <c r="AY1530" i="81"/>
  <c r="AX1530" i="81"/>
  <c r="AW1530" i="81"/>
  <c r="AV1530" i="81"/>
  <c r="AU1530" i="81"/>
  <c r="AT1530" i="81"/>
  <c r="AS1530" i="81"/>
  <c r="AR1530" i="81"/>
  <c r="AQ1530" i="81"/>
  <c r="AP1530" i="81"/>
  <c r="AO1530" i="81"/>
  <c r="AN1530" i="81"/>
  <c r="AM1530" i="81"/>
  <c r="AL1530" i="81"/>
  <c r="AK1530" i="81"/>
  <c r="AJ1530" i="81"/>
  <c r="AI1530" i="81"/>
  <c r="AH1530" i="81"/>
  <c r="AG1530" i="81"/>
  <c r="AF1530" i="81"/>
  <c r="AE1530" i="81"/>
  <c r="AD1530" i="81"/>
  <c r="AC1530" i="81"/>
  <c r="AB1530" i="81"/>
  <c r="AA1530" i="81"/>
  <c r="Z1530" i="81"/>
  <c r="Y1530" i="81"/>
  <c r="X1530" i="81"/>
  <c r="W1530" i="81"/>
  <c r="V1530" i="81"/>
  <c r="U1530" i="81"/>
  <c r="T1530" i="81"/>
  <c r="S1530" i="81"/>
  <c r="R1530" i="81"/>
  <c r="Q1530" i="81"/>
  <c r="P1530" i="81"/>
  <c r="O1530" i="81"/>
  <c r="N1530" i="81"/>
  <c r="M1530" i="81"/>
  <c r="L1530" i="81"/>
  <c r="K1530" i="81"/>
  <c r="J1530" i="81"/>
  <c r="I1530" i="81"/>
  <c r="BT1529" i="81"/>
  <c r="BS1529" i="81"/>
  <c r="BR1529" i="81"/>
  <c r="BQ1529" i="81"/>
  <c r="BP1529" i="81"/>
  <c r="BO1529" i="81"/>
  <c r="BN1529" i="81"/>
  <c r="BM1529" i="81"/>
  <c r="BL1529" i="81"/>
  <c r="BK1529" i="81"/>
  <c r="BJ1529" i="81"/>
  <c r="BI1529" i="81"/>
  <c r="BH1529" i="81"/>
  <c r="BG1529" i="81"/>
  <c r="BF1529" i="81"/>
  <c r="BE1529" i="81"/>
  <c r="BD1529" i="81"/>
  <c r="BC1529" i="81"/>
  <c r="BB1529" i="81"/>
  <c r="BA1529" i="81"/>
  <c r="AZ1529" i="81"/>
  <c r="AY1529" i="81"/>
  <c r="AX1529" i="81"/>
  <c r="AW1529" i="81"/>
  <c r="AV1529" i="81"/>
  <c r="AU1529" i="81"/>
  <c r="AT1529" i="81"/>
  <c r="AS1529" i="81"/>
  <c r="AR1529" i="81"/>
  <c r="AQ1529" i="81"/>
  <c r="AP1529" i="81"/>
  <c r="AO1529" i="81"/>
  <c r="AN1529" i="81"/>
  <c r="AM1529" i="81"/>
  <c r="AL1529" i="81"/>
  <c r="AK1529" i="81"/>
  <c r="AJ1529" i="81"/>
  <c r="AI1529" i="81"/>
  <c r="AH1529" i="81"/>
  <c r="AG1529" i="81"/>
  <c r="AF1529" i="81"/>
  <c r="AE1529" i="81"/>
  <c r="AD1529" i="81"/>
  <c r="AC1529" i="81"/>
  <c r="AB1529" i="81"/>
  <c r="AA1529" i="81"/>
  <c r="Z1529" i="81"/>
  <c r="Y1529" i="81"/>
  <c r="X1529" i="81"/>
  <c r="W1529" i="81"/>
  <c r="V1529" i="81"/>
  <c r="U1529" i="81"/>
  <c r="T1529" i="81"/>
  <c r="S1529" i="81"/>
  <c r="R1529" i="81"/>
  <c r="Q1529" i="81"/>
  <c r="P1529" i="81"/>
  <c r="O1529" i="81"/>
  <c r="N1529" i="81"/>
  <c r="M1529" i="81"/>
  <c r="L1529" i="81"/>
  <c r="K1529" i="81"/>
  <c r="J1529" i="81"/>
  <c r="I1529" i="81"/>
  <c r="BS1528" i="81"/>
  <c r="BR1528" i="81"/>
  <c r="BQ1528" i="81"/>
  <c r="BP1528" i="81"/>
  <c r="BO1528" i="81"/>
  <c r="BN1528" i="81"/>
  <c r="BM1528" i="81"/>
  <c r="BL1528" i="81"/>
  <c r="BK1528" i="81"/>
  <c r="BJ1528" i="81"/>
  <c r="BI1528" i="81"/>
  <c r="BH1528" i="81"/>
  <c r="BG1528" i="81"/>
  <c r="BF1528" i="81"/>
  <c r="BE1528" i="81"/>
  <c r="BD1528" i="81"/>
  <c r="BC1528" i="81"/>
  <c r="BB1528" i="81"/>
  <c r="BA1528" i="81"/>
  <c r="AZ1528" i="81"/>
  <c r="AY1528" i="81"/>
  <c r="AX1528" i="81"/>
  <c r="AW1528" i="81"/>
  <c r="AV1528" i="81"/>
  <c r="AU1528" i="81"/>
  <c r="AT1528" i="81"/>
  <c r="AS1528" i="81"/>
  <c r="AR1528" i="81"/>
  <c r="AQ1528" i="81"/>
  <c r="AP1528" i="81"/>
  <c r="AO1528" i="81"/>
  <c r="AN1528" i="81"/>
  <c r="AM1528" i="81"/>
  <c r="AL1528" i="81"/>
  <c r="AK1528" i="81"/>
  <c r="AJ1528" i="81"/>
  <c r="AI1528" i="81"/>
  <c r="AH1528" i="81"/>
  <c r="AG1528" i="81"/>
  <c r="AF1528" i="81"/>
  <c r="AE1528" i="81"/>
  <c r="AD1528" i="81"/>
  <c r="AC1528" i="81"/>
  <c r="AB1528" i="81"/>
  <c r="AA1528" i="81"/>
  <c r="Z1528" i="81"/>
  <c r="Y1528" i="81"/>
  <c r="X1528" i="81"/>
  <c r="W1528" i="81"/>
  <c r="V1528" i="81"/>
  <c r="U1528" i="81"/>
  <c r="T1528" i="81"/>
  <c r="S1528" i="81"/>
  <c r="R1528" i="81"/>
  <c r="Q1528" i="81"/>
  <c r="P1528" i="81"/>
  <c r="O1528" i="81"/>
  <c r="N1528" i="81"/>
  <c r="M1528" i="81"/>
  <c r="L1528" i="81"/>
  <c r="K1528" i="81"/>
  <c r="J1528" i="81"/>
  <c r="I1528" i="81"/>
  <c r="BR1527" i="81"/>
  <c r="BQ1527" i="81"/>
  <c r="BP1527" i="81"/>
  <c r="BO1527" i="81"/>
  <c r="BN1527" i="81"/>
  <c r="BM1527" i="81"/>
  <c r="BL1527" i="81"/>
  <c r="BK1527" i="81"/>
  <c r="BJ1527" i="81"/>
  <c r="BI1527" i="81"/>
  <c r="BH1527" i="81"/>
  <c r="BG1527" i="81"/>
  <c r="BF1527" i="81"/>
  <c r="BE1527" i="81"/>
  <c r="BD1527" i="81"/>
  <c r="BC1527" i="81"/>
  <c r="BB1527" i="81"/>
  <c r="BA1527" i="81"/>
  <c r="AZ1527" i="81"/>
  <c r="AY1527" i="81"/>
  <c r="AX1527" i="81"/>
  <c r="AW1527" i="81"/>
  <c r="AV1527" i="81"/>
  <c r="AU1527" i="81"/>
  <c r="AT1527" i="81"/>
  <c r="AS1527" i="81"/>
  <c r="AR1527" i="81"/>
  <c r="AQ1527" i="81"/>
  <c r="AP1527" i="81"/>
  <c r="AO1527" i="81"/>
  <c r="AN1527" i="81"/>
  <c r="AM1527" i="81"/>
  <c r="AL1527" i="81"/>
  <c r="AK1527" i="81"/>
  <c r="AJ1527" i="81"/>
  <c r="AI1527" i="81"/>
  <c r="AH1527" i="81"/>
  <c r="AG1527" i="81"/>
  <c r="AF1527" i="81"/>
  <c r="AE1527" i="81"/>
  <c r="AD1527" i="81"/>
  <c r="AC1527" i="81"/>
  <c r="AB1527" i="81"/>
  <c r="AA1527" i="81"/>
  <c r="Z1527" i="81"/>
  <c r="Y1527" i="81"/>
  <c r="X1527" i="81"/>
  <c r="W1527" i="81"/>
  <c r="V1527" i="81"/>
  <c r="U1527" i="81"/>
  <c r="T1527" i="81"/>
  <c r="S1527" i="81"/>
  <c r="R1527" i="81"/>
  <c r="Q1527" i="81"/>
  <c r="P1527" i="81"/>
  <c r="O1527" i="81"/>
  <c r="N1527" i="81"/>
  <c r="M1527" i="81"/>
  <c r="L1527" i="81"/>
  <c r="K1527" i="81"/>
  <c r="J1527" i="81"/>
  <c r="I1527" i="81"/>
  <c r="BQ1526" i="81"/>
  <c r="BP1526" i="81"/>
  <c r="BO1526" i="81"/>
  <c r="BN1526" i="81"/>
  <c r="BM1526" i="81"/>
  <c r="BL1526" i="81"/>
  <c r="BK1526" i="81"/>
  <c r="BJ1526" i="81"/>
  <c r="BI1526" i="81"/>
  <c r="BH1526" i="81"/>
  <c r="BG1526" i="81"/>
  <c r="BF1526" i="81"/>
  <c r="BE1526" i="81"/>
  <c r="BD1526" i="81"/>
  <c r="BC1526" i="81"/>
  <c r="BB1526" i="81"/>
  <c r="BA1526" i="81"/>
  <c r="AZ1526" i="81"/>
  <c r="AY1526" i="81"/>
  <c r="AX1526" i="81"/>
  <c r="AW1526" i="81"/>
  <c r="AV1526" i="81"/>
  <c r="AU1526" i="81"/>
  <c r="AT1526" i="81"/>
  <c r="AS1526" i="81"/>
  <c r="AR1526" i="81"/>
  <c r="AQ1526" i="81"/>
  <c r="AP1526" i="81"/>
  <c r="AO1526" i="81"/>
  <c r="AN1526" i="81"/>
  <c r="AM1526" i="81"/>
  <c r="AL1526" i="81"/>
  <c r="AK1526" i="81"/>
  <c r="AJ1526" i="81"/>
  <c r="AI1526" i="81"/>
  <c r="AH1526" i="81"/>
  <c r="AG1526" i="81"/>
  <c r="AF1526" i="81"/>
  <c r="AE1526" i="81"/>
  <c r="AD1526" i="81"/>
  <c r="AC1526" i="81"/>
  <c r="AB1526" i="81"/>
  <c r="AA1526" i="81"/>
  <c r="Z1526" i="81"/>
  <c r="Y1526" i="81"/>
  <c r="X1526" i="81"/>
  <c r="W1526" i="81"/>
  <c r="V1526" i="81"/>
  <c r="U1526" i="81"/>
  <c r="T1526" i="81"/>
  <c r="S1526" i="81"/>
  <c r="R1526" i="81"/>
  <c r="Q1526" i="81"/>
  <c r="P1526" i="81"/>
  <c r="O1526" i="81"/>
  <c r="N1526" i="81"/>
  <c r="M1526" i="81"/>
  <c r="L1526" i="81"/>
  <c r="K1526" i="81"/>
  <c r="J1526" i="81"/>
  <c r="I1526" i="81"/>
  <c r="BP1525" i="81"/>
  <c r="BO1525" i="81"/>
  <c r="BN1525" i="81"/>
  <c r="BM1525" i="81"/>
  <c r="BL1525" i="81"/>
  <c r="BK1525" i="81"/>
  <c r="BJ1525" i="81"/>
  <c r="BI1525" i="81"/>
  <c r="BH1525" i="81"/>
  <c r="BG1525" i="81"/>
  <c r="BF1525" i="81"/>
  <c r="BE1525" i="81"/>
  <c r="BD1525" i="81"/>
  <c r="BC1525" i="81"/>
  <c r="BB1525" i="81"/>
  <c r="BA1525" i="81"/>
  <c r="AZ1525" i="81"/>
  <c r="AY1525" i="81"/>
  <c r="AX1525" i="81"/>
  <c r="AW1525" i="81"/>
  <c r="AV1525" i="81"/>
  <c r="AU1525" i="81"/>
  <c r="AT1525" i="81"/>
  <c r="AS1525" i="81"/>
  <c r="AR1525" i="81"/>
  <c r="AQ1525" i="81"/>
  <c r="AP1525" i="81"/>
  <c r="AO1525" i="81"/>
  <c r="AN1525" i="81"/>
  <c r="AM1525" i="81"/>
  <c r="AL1525" i="81"/>
  <c r="AK1525" i="81"/>
  <c r="AJ1525" i="81"/>
  <c r="AI1525" i="81"/>
  <c r="AH1525" i="81"/>
  <c r="AG1525" i="81"/>
  <c r="AF1525" i="81"/>
  <c r="AE1525" i="81"/>
  <c r="AD1525" i="81"/>
  <c r="AC1525" i="81"/>
  <c r="AB1525" i="81"/>
  <c r="AA1525" i="81"/>
  <c r="Z1525" i="81"/>
  <c r="Y1525" i="81"/>
  <c r="X1525" i="81"/>
  <c r="W1525" i="81"/>
  <c r="V1525" i="81"/>
  <c r="U1525" i="81"/>
  <c r="T1525" i="81"/>
  <c r="S1525" i="81"/>
  <c r="R1525" i="81"/>
  <c r="Q1525" i="81"/>
  <c r="P1525" i="81"/>
  <c r="O1525" i="81"/>
  <c r="N1525" i="81"/>
  <c r="M1525" i="81"/>
  <c r="L1525" i="81"/>
  <c r="K1525" i="81"/>
  <c r="J1525" i="81"/>
  <c r="I1525" i="81"/>
  <c r="BO1524" i="81"/>
  <c r="BN1524" i="81"/>
  <c r="BM1524" i="81"/>
  <c r="BL1524" i="81"/>
  <c r="BK1524" i="81"/>
  <c r="BJ1524" i="81"/>
  <c r="BI1524" i="81"/>
  <c r="BH1524" i="81"/>
  <c r="BG1524" i="81"/>
  <c r="BF1524" i="81"/>
  <c r="BE1524" i="81"/>
  <c r="BD1524" i="81"/>
  <c r="BC1524" i="81"/>
  <c r="BB1524" i="81"/>
  <c r="BA1524" i="81"/>
  <c r="AZ1524" i="81"/>
  <c r="AY1524" i="81"/>
  <c r="AX1524" i="81"/>
  <c r="AW1524" i="81"/>
  <c r="AV1524" i="81"/>
  <c r="AU1524" i="81"/>
  <c r="AT1524" i="81"/>
  <c r="AS1524" i="81"/>
  <c r="AR1524" i="81"/>
  <c r="AQ1524" i="81"/>
  <c r="AP1524" i="81"/>
  <c r="AO1524" i="81"/>
  <c r="AN1524" i="81"/>
  <c r="AM1524" i="81"/>
  <c r="AL1524" i="81"/>
  <c r="AK1524" i="81"/>
  <c r="AJ1524" i="81"/>
  <c r="AI1524" i="81"/>
  <c r="AH1524" i="81"/>
  <c r="AG1524" i="81"/>
  <c r="AF1524" i="81"/>
  <c r="AE1524" i="81"/>
  <c r="AD1524" i="81"/>
  <c r="AC1524" i="81"/>
  <c r="AB1524" i="81"/>
  <c r="AA1524" i="81"/>
  <c r="Z1524" i="81"/>
  <c r="Y1524" i="81"/>
  <c r="X1524" i="81"/>
  <c r="W1524" i="81"/>
  <c r="V1524" i="81"/>
  <c r="U1524" i="81"/>
  <c r="T1524" i="81"/>
  <c r="S1524" i="81"/>
  <c r="R1524" i="81"/>
  <c r="Q1524" i="81"/>
  <c r="P1524" i="81"/>
  <c r="O1524" i="81"/>
  <c r="N1524" i="81"/>
  <c r="M1524" i="81"/>
  <c r="L1524" i="81"/>
  <c r="K1524" i="81"/>
  <c r="J1524" i="81"/>
  <c r="I1524" i="81"/>
  <c r="BN1523" i="81"/>
  <c r="BM1523" i="81"/>
  <c r="BL1523" i="81"/>
  <c r="BK1523" i="81"/>
  <c r="BJ1523" i="81"/>
  <c r="BI1523" i="81"/>
  <c r="BH1523" i="81"/>
  <c r="BG1523" i="81"/>
  <c r="BF1523" i="81"/>
  <c r="BE1523" i="81"/>
  <c r="BD1523" i="81"/>
  <c r="BC1523" i="81"/>
  <c r="BB1523" i="81"/>
  <c r="BA1523" i="81"/>
  <c r="AZ1523" i="81"/>
  <c r="AY1523" i="81"/>
  <c r="AX1523" i="81"/>
  <c r="AW1523" i="81"/>
  <c r="AV1523" i="81"/>
  <c r="AU1523" i="81"/>
  <c r="AT1523" i="81"/>
  <c r="AS1523" i="81"/>
  <c r="AR1523" i="81"/>
  <c r="AQ1523" i="81"/>
  <c r="AP1523" i="81"/>
  <c r="AO1523" i="81"/>
  <c r="AN1523" i="81"/>
  <c r="AM1523" i="81"/>
  <c r="AL1523" i="81"/>
  <c r="AK1523" i="81"/>
  <c r="AJ1523" i="81"/>
  <c r="AI1523" i="81"/>
  <c r="AH1523" i="81"/>
  <c r="AG1523" i="81"/>
  <c r="AF1523" i="81"/>
  <c r="AE1523" i="81"/>
  <c r="AD1523" i="81"/>
  <c r="AC1523" i="81"/>
  <c r="AB1523" i="81"/>
  <c r="AA1523" i="81"/>
  <c r="Z1523" i="81"/>
  <c r="Y1523" i="81"/>
  <c r="X1523" i="81"/>
  <c r="W1523" i="81"/>
  <c r="V1523" i="81"/>
  <c r="U1523" i="81"/>
  <c r="T1523" i="81"/>
  <c r="S1523" i="81"/>
  <c r="R1523" i="81"/>
  <c r="Q1523" i="81"/>
  <c r="P1523" i="81"/>
  <c r="O1523" i="81"/>
  <c r="N1523" i="81"/>
  <c r="M1523" i="81"/>
  <c r="L1523" i="81"/>
  <c r="K1523" i="81"/>
  <c r="J1523" i="81"/>
  <c r="I1523" i="81"/>
  <c r="BM1522" i="81"/>
  <c r="BL1522" i="81"/>
  <c r="BK1522" i="81"/>
  <c r="BJ1522" i="81"/>
  <c r="BI1522" i="81"/>
  <c r="BH1522" i="81"/>
  <c r="BG1522" i="81"/>
  <c r="BF1522" i="81"/>
  <c r="BE1522" i="81"/>
  <c r="BD1522" i="81"/>
  <c r="BC1522" i="81"/>
  <c r="BB1522" i="81"/>
  <c r="BA1522" i="81"/>
  <c r="AZ1522" i="81"/>
  <c r="AY1522" i="81"/>
  <c r="AX1522" i="81"/>
  <c r="AW1522" i="81"/>
  <c r="AV1522" i="81"/>
  <c r="AU1522" i="81"/>
  <c r="AT1522" i="81"/>
  <c r="AS1522" i="81"/>
  <c r="AR1522" i="81"/>
  <c r="AQ1522" i="81"/>
  <c r="AP1522" i="81"/>
  <c r="AO1522" i="81"/>
  <c r="AN1522" i="81"/>
  <c r="AM1522" i="81"/>
  <c r="AL1522" i="81"/>
  <c r="AK1522" i="81"/>
  <c r="AJ1522" i="81"/>
  <c r="AI1522" i="81"/>
  <c r="AH1522" i="81"/>
  <c r="AG1522" i="81"/>
  <c r="AF1522" i="81"/>
  <c r="AE1522" i="81"/>
  <c r="AD1522" i="81"/>
  <c r="AC1522" i="81"/>
  <c r="AB1522" i="81"/>
  <c r="AA1522" i="81"/>
  <c r="Z1522" i="81"/>
  <c r="Y1522" i="81"/>
  <c r="X1522" i="81"/>
  <c r="W1522" i="81"/>
  <c r="V1522" i="81"/>
  <c r="U1522" i="81"/>
  <c r="T1522" i="81"/>
  <c r="S1522" i="81"/>
  <c r="R1522" i="81"/>
  <c r="Q1522" i="81"/>
  <c r="P1522" i="81"/>
  <c r="O1522" i="81"/>
  <c r="N1522" i="81"/>
  <c r="M1522" i="81"/>
  <c r="L1522" i="81"/>
  <c r="K1522" i="81"/>
  <c r="J1522" i="81"/>
  <c r="I1522" i="81"/>
  <c r="BL1521" i="81"/>
  <c r="BK1521" i="81"/>
  <c r="BJ1521" i="81"/>
  <c r="BI1521" i="81"/>
  <c r="BH1521" i="81"/>
  <c r="BG1521" i="81"/>
  <c r="BF1521" i="81"/>
  <c r="BE1521" i="81"/>
  <c r="BD1521" i="81"/>
  <c r="BC1521" i="81"/>
  <c r="BB1521" i="81"/>
  <c r="BA1521" i="81"/>
  <c r="AZ1521" i="81"/>
  <c r="AY1521" i="81"/>
  <c r="AX1521" i="81"/>
  <c r="AW1521" i="81"/>
  <c r="AV1521" i="81"/>
  <c r="AU1521" i="81"/>
  <c r="AT1521" i="81"/>
  <c r="AS1521" i="81"/>
  <c r="AR1521" i="81"/>
  <c r="AQ1521" i="81"/>
  <c r="AP1521" i="81"/>
  <c r="AO1521" i="81"/>
  <c r="AN1521" i="81"/>
  <c r="AM1521" i="81"/>
  <c r="AL1521" i="81"/>
  <c r="AK1521" i="81"/>
  <c r="AJ1521" i="81"/>
  <c r="AI1521" i="81"/>
  <c r="AH1521" i="81"/>
  <c r="AG1521" i="81"/>
  <c r="AF1521" i="81"/>
  <c r="AE1521" i="81"/>
  <c r="AD1521" i="81"/>
  <c r="AC1521" i="81"/>
  <c r="AB1521" i="81"/>
  <c r="AA1521" i="81"/>
  <c r="Z1521" i="81"/>
  <c r="Y1521" i="81"/>
  <c r="X1521" i="81"/>
  <c r="W1521" i="81"/>
  <c r="V1521" i="81"/>
  <c r="U1521" i="81"/>
  <c r="T1521" i="81"/>
  <c r="S1521" i="81"/>
  <c r="R1521" i="81"/>
  <c r="Q1521" i="81"/>
  <c r="P1521" i="81"/>
  <c r="O1521" i="81"/>
  <c r="N1521" i="81"/>
  <c r="M1521" i="81"/>
  <c r="L1521" i="81"/>
  <c r="K1521" i="81"/>
  <c r="J1521" i="81"/>
  <c r="I1521" i="81"/>
  <c r="BK1520" i="81"/>
  <c r="BJ1520" i="81"/>
  <c r="BI1520" i="81"/>
  <c r="BH1520" i="81"/>
  <c r="BG1520" i="81"/>
  <c r="BF1520" i="81"/>
  <c r="BE1520" i="81"/>
  <c r="BD1520" i="81"/>
  <c r="BC1520" i="81"/>
  <c r="BB1520" i="81"/>
  <c r="BA1520" i="81"/>
  <c r="AZ1520" i="81"/>
  <c r="AY1520" i="81"/>
  <c r="AX1520" i="81"/>
  <c r="AW1520" i="81"/>
  <c r="AV1520" i="81"/>
  <c r="AU1520" i="81"/>
  <c r="AT1520" i="81"/>
  <c r="AS1520" i="81"/>
  <c r="AR1520" i="81"/>
  <c r="AQ1520" i="81"/>
  <c r="AP1520" i="81"/>
  <c r="AO1520" i="81"/>
  <c r="AN1520" i="81"/>
  <c r="AM1520" i="81"/>
  <c r="AL1520" i="81"/>
  <c r="AK1520" i="81"/>
  <c r="AJ1520" i="81"/>
  <c r="AI1520" i="81"/>
  <c r="AH1520" i="81"/>
  <c r="AG1520" i="81"/>
  <c r="AF1520" i="81"/>
  <c r="AE1520" i="81"/>
  <c r="AD1520" i="81"/>
  <c r="AC1520" i="81"/>
  <c r="AB1520" i="81"/>
  <c r="AA1520" i="81"/>
  <c r="Z1520" i="81"/>
  <c r="Y1520" i="81"/>
  <c r="X1520" i="81"/>
  <c r="W1520" i="81"/>
  <c r="V1520" i="81"/>
  <c r="U1520" i="81"/>
  <c r="T1520" i="81"/>
  <c r="S1520" i="81"/>
  <c r="R1520" i="81"/>
  <c r="Q1520" i="81"/>
  <c r="P1520" i="81"/>
  <c r="O1520" i="81"/>
  <c r="N1520" i="81"/>
  <c r="M1520" i="81"/>
  <c r="L1520" i="81"/>
  <c r="K1520" i="81"/>
  <c r="J1520" i="81"/>
  <c r="I1520" i="81"/>
  <c r="BJ1519" i="81"/>
  <c r="BI1519" i="81"/>
  <c r="BH1519" i="81"/>
  <c r="BG1519" i="81"/>
  <c r="BF1519" i="81"/>
  <c r="BE1519" i="81"/>
  <c r="BD1519" i="81"/>
  <c r="BC1519" i="81"/>
  <c r="BB1519" i="81"/>
  <c r="BA1519" i="81"/>
  <c r="AZ1519" i="81"/>
  <c r="AY1519" i="81"/>
  <c r="AX1519" i="81"/>
  <c r="AW1519" i="81"/>
  <c r="AV1519" i="81"/>
  <c r="AU1519" i="81"/>
  <c r="AT1519" i="81"/>
  <c r="AS1519" i="81"/>
  <c r="AR1519" i="81"/>
  <c r="AQ1519" i="81"/>
  <c r="AP1519" i="81"/>
  <c r="AO1519" i="81"/>
  <c r="AN1519" i="81"/>
  <c r="AM1519" i="81"/>
  <c r="AL1519" i="81"/>
  <c r="AK1519" i="81"/>
  <c r="AJ1519" i="81"/>
  <c r="AI1519" i="81"/>
  <c r="AH1519" i="81"/>
  <c r="AG1519" i="81"/>
  <c r="AF1519" i="81"/>
  <c r="AE1519" i="81"/>
  <c r="AD1519" i="81"/>
  <c r="AC1519" i="81"/>
  <c r="AB1519" i="81"/>
  <c r="AA1519" i="81"/>
  <c r="Z1519" i="81"/>
  <c r="Y1519" i="81"/>
  <c r="X1519" i="81"/>
  <c r="W1519" i="81"/>
  <c r="V1519" i="81"/>
  <c r="U1519" i="81"/>
  <c r="T1519" i="81"/>
  <c r="S1519" i="81"/>
  <c r="R1519" i="81"/>
  <c r="Q1519" i="81"/>
  <c r="P1519" i="81"/>
  <c r="O1519" i="81"/>
  <c r="N1519" i="81"/>
  <c r="M1519" i="81"/>
  <c r="L1519" i="81"/>
  <c r="K1519" i="81"/>
  <c r="J1519" i="81"/>
  <c r="I1519" i="81"/>
  <c r="BI1518" i="81"/>
  <c r="BH1518" i="81"/>
  <c r="BG1518" i="81"/>
  <c r="BF1518" i="81"/>
  <c r="BE1518" i="81"/>
  <c r="BD1518" i="81"/>
  <c r="BC1518" i="81"/>
  <c r="BB1518" i="81"/>
  <c r="BA1518" i="81"/>
  <c r="AZ1518" i="81"/>
  <c r="AY1518" i="81"/>
  <c r="AX1518" i="81"/>
  <c r="AW1518" i="81"/>
  <c r="AV1518" i="81"/>
  <c r="AU1518" i="81"/>
  <c r="AT1518" i="81"/>
  <c r="AS1518" i="81"/>
  <c r="AR1518" i="81"/>
  <c r="AQ1518" i="81"/>
  <c r="AP1518" i="81"/>
  <c r="AO1518" i="81"/>
  <c r="AN1518" i="81"/>
  <c r="AM1518" i="81"/>
  <c r="AL1518" i="81"/>
  <c r="AK1518" i="81"/>
  <c r="AJ1518" i="81"/>
  <c r="AI1518" i="81"/>
  <c r="AH1518" i="81"/>
  <c r="AG1518" i="81"/>
  <c r="AF1518" i="81"/>
  <c r="AE1518" i="81"/>
  <c r="AD1518" i="81"/>
  <c r="AC1518" i="81"/>
  <c r="AB1518" i="81"/>
  <c r="AA1518" i="81"/>
  <c r="Z1518" i="81"/>
  <c r="Y1518" i="81"/>
  <c r="X1518" i="81"/>
  <c r="W1518" i="81"/>
  <c r="V1518" i="81"/>
  <c r="U1518" i="81"/>
  <c r="T1518" i="81"/>
  <c r="S1518" i="81"/>
  <c r="R1518" i="81"/>
  <c r="Q1518" i="81"/>
  <c r="P1518" i="81"/>
  <c r="O1518" i="81"/>
  <c r="N1518" i="81"/>
  <c r="M1518" i="81"/>
  <c r="L1518" i="81"/>
  <c r="K1518" i="81"/>
  <c r="J1518" i="81"/>
  <c r="I1518" i="81"/>
  <c r="BH1517" i="81"/>
  <c r="BG1517" i="81"/>
  <c r="BF1517" i="81"/>
  <c r="BE1517" i="81"/>
  <c r="BD1517" i="81"/>
  <c r="BC1517" i="81"/>
  <c r="BB1517" i="81"/>
  <c r="BA1517" i="81"/>
  <c r="AZ1517" i="81"/>
  <c r="AY1517" i="81"/>
  <c r="AX1517" i="81"/>
  <c r="AW1517" i="81"/>
  <c r="AV1517" i="81"/>
  <c r="AU1517" i="81"/>
  <c r="AT1517" i="81"/>
  <c r="AS1517" i="81"/>
  <c r="AR1517" i="81"/>
  <c r="AQ1517" i="81"/>
  <c r="AP1517" i="81"/>
  <c r="AO1517" i="81"/>
  <c r="AN1517" i="81"/>
  <c r="AM1517" i="81"/>
  <c r="AL1517" i="81"/>
  <c r="AK1517" i="81"/>
  <c r="AJ1517" i="81"/>
  <c r="AI1517" i="81"/>
  <c r="AH1517" i="81"/>
  <c r="AG1517" i="81"/>
  <c r="AF1517" i="81"/>
  <c r="AE1517" i="81"/>
  <c r="AD1517" i="81"/>
  <c r="AC1517" i="81"/>
  <c r="AB1517" i="81"/>
  <c r="AA1517" i="81"/>
  <c r="Z1517" i="81"/>
  <c r="Y1517" i="81"/>
  <c r="X1517" i="81"/>
  <c r="W1517" i="81"/>
  <c r="V1517" i="81"/>
  <c r="U1517" i="81"/>
  <c r="T1517" i="81"/>
  <c r="S1517" i="81"/>
  <c r="R1517" i="81"/>
  <c r="Q1517" i="81"/>
  <c r="P1517" i="81"/>
  <c r="O1517" i="81"/>
  <c r="N1517" i="81"/>
  <c r="M1517" i="81"/>
  <c r="L1517" i="81"/>
  <c r="K1517" i="81"/>
  <c r="J1517" i="81"/>
  <c r="I1517" i="81"/>
  <c r="BG1516" i="81"/>
  <c r="BF1516" i="81"/>
  <c r="BE1516" i="81"/>
  <c r="BD1516" i="81"/>
  <c r="BC1516" i="81"/>
  <c r="BB1516" i="81"/>
  <c r="BA1516" i="81"/>
  <c r="AZ1516" i="81"/>
  <c r="AY1516" i="81"/>
  <c r="AX1516" i="81"/>
  <c r="AW1516" i="81"/>
  <c r="AV1516" i="81"/>
  <c r="AU1516" i="81"/>
  <c r="AT1516" i="81"/>
  <c r="AS1516" i="81"/>
  <c r="AR1516" i="81"/>
  <c r="AQ1516" i="81"/>
  <c r="AP1516" i="81"/>
  <c r="AO1516" i="81"/>
  <c r="AN1516" i="81"/>
  <c r="AM1516" i="81"/>
  <c r="AL1516" i="81"/>
  <c r="AK1516" i="81"/>
  <c r="AJ1516" i="81"/>
  <c r="AI1516" i="81"/>
  <c r="AH1516" i="81"/>
  <c r="AG1516" i="81"/>
  <c r="AF1516" i="81"/>
  <c r="AE1516" i="81"/>
  <c r="AD1516" i="81"/>
  <c r="AC1516" i="81"/>
  <c r="AB1516" i="81"/>
  <c r="AA1516" i="81"/>
  <c r="Z1516" i="81"/>
  <c r="Y1516" i="81"/>
  <c r="X1516" i="81"/>
  <c r="W1516" i="81"/>
  <c r="V1516" i="81"/>
  <c r="U1516" i="81"/>
  <c r="T1516" i="81"/>
  <c r="S1516" i="81"/>
  <c r="R1516" i="81"/>
  <c r="Q1516" i="81"/>
  <c r="P1516" i="81"/>
  <c r="O1516" i="81"/>
  <c r="N1516" i="81"/>
  <c r="M1516" i="81"/>
  <c r="L1516" i="81"/>
  <c r="K1516" i="81"/>
  <c r="J1516" i="81"/>
  <c r="I1516" i="81"/>
  <c r="BF1515" i="81"/>
  <c r="BE1515" i="81"/>
  <c r="BD1515" i="81"/>
  <c r="BC1515" i="81"/>
  <c r="BB1515" i="81"/>
  <c r="BA1515" i="81"/>
  <c r="AZ1515" i="81"/>
  <c r="AY1515" i="81"/>
  <c r="AX1515" i="81"/>
  <c r="AW1515" i="81"/>
  <c r="AV1515" i="81"/>
  <c r="AU1515" i="81"/>
  <c r="AT1515" i="81"/>
  <c r="AS1515" i="81"/>
  <c r="AR1515" i="81"/>
  <c r="AQ1515" i="81"/>
  <c r="AP1515" i="81"/>
  <c r="AO1515" i="81"/>
  <c r="AN1515" i="81"/>
  <c r="AM1515" i="81"/>
  <c r="AL1515" i="81"/>
  <c r="AK1515" i="81"/>
  <c r="AJ1515" i="81"/>
  <c r="AI1515" i="81"/>
  <c r="AH1515" i="81"/>
  <c r="AG1515" i="81"/>
  <c r="AF1515" i="81"/>
  <c r="AE1515" i="81"/>
  <c r="AD1515" i="81"/>
  <c r="AC1515" i="81"/>
  <c r="AB1515" i="81"/>
  <c r="AA1515" i="81"/>
  <c r="Z1515" i="81"/>
  <c r="Y1515" i="81"/>
  <c r="X1515" i="81"/>
  <c r="W1515" i="81"/>
  <c r="V1515" i="81"/>
  <c r="U1515" i="81"/>
  <c r="T1515" i="81"/>
  <c r="S1515" i="81"/>
  <c r="R1515" i="81"/>
  <c r="Q1515" i="81"/>
  <c r="P1515" i="81"/>
  <c r="O1515" i="81"/>
  <c r="N1515" i="81"/>
  <c r="M1515" i="81"/>
  <c r="L1515" i="81"/>
  <c r="K1515" i="81"/>
  <c r="J1515" i="81"/>
  <c r="I1515" i="81"/>
  <c r="BE1514" i="81"/>
  <c r="BD1514" i="81"/>
  <c r="BC1514" i="81"/>
  <c r="BB1514" i="81"/>
  <c r="BA1514" i="81"/>
  <c r="AZ1514" i="81"/>
  <c r="AY1514" i="81"/>
  <c r="AX1514" i="81"/>
  <c r="AW1514" i="81"/>
  <c r="AV1514" i="81"/>
  <c r="AU1514" i="81"/>
  <c r="AT1514" i="81"/>
  <c r="AS1514" i="81"/>
  <c r="AR1514" i="81"/>
  <c r="AQ1514" i="81"/>
  <c r="AP1514" i="81"/>
  <c r="AO1514" i="81"/>
  <c r="AN1514" i="81"/>
  <c r="AM1514" i="81"/>
  <c r="AL1514" i="81"/>
  <c r="AK1514" i="81"/>
  <c r="AJ1514" i="81"/>
  <c r="AI1514" i="81"/>
  <c r="AH1514" i="81"/>
  <c r="AG1514" i="81"/>
  <c r="AF1514" i="81"/>
  <c r="AE1514" i="81"/>
  <c r="AD1514" i="81"/>
  <c r="AC1514" i="81"/>
  <c r="AB1514" i="81"/>
  <c r="AA1514" i="81"/>
  <c r="Z1514" i="81"/>
  <c r="Y1514" i="81"/>
  <c r="X1514" i="81"/>
  <c r="W1514" i="81"/>
  <c r="V1514" i="81"/>
  <c r="U1514" i="81"/>
  <c r="T1514" i="81"/>
  <c r="S1514" i="81"/>
  <c r="R1514" i="81"/>
  <c r="Q1514" i="81"/>
  <c r="P1514" i="81"/>
  <c r="O1514" i="81"/>
  <c r="N1514" i="81"/>
  <c r="M1514" i="81"/>
  <c r="L1514" i="81"/>
  <c r="K1514" i="81"/>
  <c r="J1514" i="81"/>
  <c r="I1514" i="81"/>
  <c r="BD1513" i="81"/>
  <c r="BC1513" i="81"/>
  <c r="BB1513" i="81"/>
  <c r="BA1513" i="81"/>
  <c r="AZ1513" i="81"/>
  <c r="AY1513" i="81"/>
  <c r="AX1513" i="81"/>
  <c r="AW1513" i="81"/>
  <c r="AV1513" i="81"/>
  <c r="AU1513" i="81"/>
  <c r="AT1513" i="81"/>
  <c r="AS1513" i="81"/>
  <c r="AR1513" i="81"/>
  <c r="AQ1513" i="81"/>
  <c r="AP1513" i="81"/>
  <c r="AO1513" i="81"/>
  <c r="AN1513" i="81"/>
  <c r="AM1513" i="81"/>
  <c r="AL1513" i="81"/>
  <c r="AK1513" i="81"/>
  <c r="AJ1513" i="81"/>
  <c r="AI1513" i="81"/>
  <c r="AH1513" i="81"/>
  <c r="AG1513" i="81"/>
  <c r="AF1513" i="81"/>
  <c r="AE1513" i="81"/>
  <c r="AD1513" i="81"/>
  <c r="AC1513" i="81"/>
  <c r="AB1513" i="81"/>
  <c r="AA1513" i="81"/>
  <c r="Z1513" i="81"/>
  <c r="Y1513" i="81"/>
  <c r="X1513" i="81"/>
  <c r="W1513" i="81"/>
  <c r="V1513" i="81"/>
  <c r="U1513" i="81"/>
  <c r="T1513" i="81"/>
  <c r="S1513" i="81"/>
  <c r="R1513" i="81"/>
  <c r="Q1513" i="81"/>
  <c r="P1513" i="81"/>
  <c r="O1513" i="81"/>
  <c r="N1513" i="81"/>
  <c r="M1513" i="81"/>
  <c r="L1513" i="81"/>
  <c r="K1513" i="81"/>
  <c r="J1513" i="81"/>
  <c r="I1513" i="81"/>
  <c r="BC1512" i="81"/>
  <c r="BB1512" i="81"/>
  <c r="BA1512" i="81"/>
  <c r="AZ1512" i="81"/>
  <c r="AY1512" i="81"/>
  <c r="AX1512" i="81"/>
  <c r="AW1512" i="81"/>
  <c r="AV1512" i="81"/>
  <c r="AU1512" i="81"/>
  <c r="AT1512" i="81"/>
  <c r="AS1512" i="81"/>
  <c r="AR1512" i="81"/>
  <c r="AQ1512" i="81"/>
  <c r="AP1512" i="81"/>
  <c r="AO1512" i="81"/>
  <c r="AN1512" i="81"/>
  <c r="AM1512" i="81"/>
  <c r="AL1512" i="81"/>
  <c r="AK1512" i="81"/>
  <c r="AJ1512" i="81"/>
  <c r="AI1512" i="81"/>
  <c r="AH1512" i="81"/>
  <c r="AG1512" i="81"/>
  <c r="AF1512" i="81"/>
  <c r="AE1512" i="81"/>
  <c r="AD1512" i="81"/>
  <c r="AC1512" i="81"/>
  <c r="AB1512" i="81"/>
  <c r="AA1512" i="81"/>
  <c r="Z1512" i="81"/>
  <c r="Y1512" i="81"/>
  <c r="X1512" i="81"/>
  <c r="W1512" i="81"/>
  <c r="V1512" i="81"/>
  <c r="U1512" i="81"/>
  <c r="T1512" i="81"/>
  <c r="S1512" i="81"/>
  <c r="R1512" i="81"/>
  <c r="Q1512" i="81"/>
  <c r="P1512" i="81"/>
  <c r="O1512" i="81"/>
  <c r="N1512" i="81"/>
  <c r="M1512" i="81"/>
  <c r="L1512" i="81"/>
  <c r="K1512" i="81"/>
  <c r="J1512" i="81"/>
  <c r="I1512" i="81"/>
  <c r="BB1511" i="81"/>
  <c r="BA1511" i="81"/>
  <c r="AZ1511" i="81"/>
  <c r="AY1511" i="81"/>
  <c r="AX1511" i="81"/>
  <c r="AW1511" i="81"/>
  <c r="AV1511" i="81"/>
  <c r="AU1511" i="81"/>
  <c r="AT1511" i="81"/>
  <c r="AS1511" i="81"/>
  <c r="AR1511" i="81"/>
  <c r="AQ1511" i="81"/>
  <c r="AP1511" i="81"/>
  <c r="AO1511" i="81"/>
  <c r="AN1511" i="81"/>
  <c r="AM1511" i="81"/>
  <c r="AL1511" i="81"/>
  <c r="AK1511" i="81"/>
  <c r="AJ1511" i="81"/>
  <c r="AI1511" i="81"/>
  <c r="AH1511" i="81"/>
  <c r="AG1511" i="81"/>
  <c r="AF1511" i="81"/>
  <c r="AE1511" i="81"/>
  <c r="AD1511" i="81"/>
  <c r="AC1511" i="81"/>
  <c r="AB1511" i="81"/>
  <c r="AA1511" i="81"/>
  <c r="Z1511" i="81"/>
  <c r="Y1511" i="81"/>
  <c r="X1511" i="81"/>
  <c r="W1511" i="81"/>
  <c r="V1511" i="81"/>
  <c r="U1511" i="81"/>
  <c r="T1511" i="81"/>
  <c r="S1511" i="81"/>
  <c r="R1511" i="81"/>
  <c r="Q1511" i="81"/>
  <c r="P1511" i="81"/>
  <c r="O1511" i="81"/>
  <c r="N1511" i="81"/>
  <c r="M1511" i="81"/>
  <c r="L1511" i="81"/>
  <c r="K1511" i="81"/>
  <c r="J1511" i="81"/>
  <c r="I1511" i="81"/>
  <c r="BA1510" i="81"/>
  <c r="AZ1510" i="81"/>
  <c r="AY1510" i="81"/>
  <c r="AX1510" i="81"/>
  <c r="AW1510" i="81"/>
  <c r="AV1510" i="81"/>
  <c r="AU1510" i="81"/>
  <c r="AT1510" i="81"/>
  <c r="AS1510" i="81"/>
  <c r="AR1510" i="81"/>
  <c r="AQ1510" i="81"/>
  <c r="AP1510" i="81"/>
  <c r="AO1510" i="81"/>
  <c r="AN1510" i="81"/>
  <c r="AM1510" i="81"/>
  <c r="AL1510" i="81"/>
  <c r="AK1510" i="81"/>
  <c r="AJ1510" i="81"/>
  <c r="AI1510" i="81"/>
  <c r="AH1510" i="81"/>
  <c r="AG1510" i="81"/>
  <c r="AF1510" i="81"/>
  <c r="AE1510" i="81"/>
  <c r="AD1510" i="81"/>
  <c r="AC1510" i="81"/>
  <c r="AB1510" i="81"/>
  <c r="AA1510" i="81"/>
  <c r="Z1510" i="81"/>
  <c r="Y1510" i="81"/>
  <c r="X1510" i="81"/>
  <c r="W1510" i="81"/>
  <c r="V1510" i="81"/>
  <c r="U1510" i="81"/>
  <c r="T1510" i="81"/>
  <c r="S1510" i="81"/>
  <c r="R1510" i="81"/>
  <c r="Q1510" i="81"/>
  <c r="P1510" i="81"/>
  <c r="O1510" i="81"/>
  <c r="N1510" i="81"/>
  <c r="M1510" i="81"/>
  <c r="L1510" i="81"/>
  <c r="K1510" i="81"/>
  <c r="J1510" i="81"/>
  <c r="I1510" i="81"/>
  <c r="AZ1509" i="81"/>
  <c r="AY1509" i="81"/>
  <c r="AX1509" i="81"/>
  <c r="AW1509" i="81"/>
  <c r="AV1509" i="81"/>
  <c r="AU1509" i="81"/>
  <c r="AT1509" i="81"/>
  <c r="AS1509" i="81"/>
  <c r="AR1509" i="81"/>
  <c r="AQ1509" i="81"/>
  <c r="AP1509" i="81"/>
  <c r="AO1509" i="81"/>
  <c r="AN1509" i="81"/>
  <c r="AM1509" i="81"/>
  <c r="AL1509" i="81"/>
  <c r="AK1509" i="81"/>
  <c r="AJ1509" i="81"/>
  <c r="AI1509" i="81"/>
  <c r="AH1509" i="81"/>
  <c r="AG1509" i="81"/>
  <c r="AF1509" i="81"/>
  <c r="AE1509" i="81"/>
  <c r="AD1509" i="81"/>
  <c r="AC1509" i="81"/>
  <c r="AB1509" i="81"/>
  <c r="AA1509" i="81"/>
  <c r="Z1509" i="81"/>
  <c r="Y1509" i="81"/>
  <c r="X1509" i="81"/>
  <c r="W1509" i="81"/>
  <c r="V1509" i="81"/>
  <c r="U1509" i="81"/>
  <c r="T1509" i="81"/>
  <c r="S1509" i="81"/>
  <c r="R1509" i="81"/>
  <c r="Q1509" i="81"/>
  <c r="P1509" i="81"/>
  <c r="O1509" i="81"/>
  <c r="N1509" i="81"/>
  <c r="M1509" i="81"/>
  <c r="L1509" i="81"/>
  <c r="K1509" i="81"/>
  <c r="J1509" i="81"/>
  <c r="I1509" i="81"/>
  <c r="AY1508" i="81"/>
  <c r="AX1508" i="81"/>
  <c r="AW1508" i="81"/>
  <c r="AV1508" i="81"/>
  <c r="AU1508" i="81"/>
  <c r="AT1508" i="81"/>
  <c r="AS1508" i="81"/>
  <c r="AR1508" i="81"/>
  <c r="AQ1508" i="81"/>
  <c r="AP1508" i="81"/>
  <c r="AO1508" i="81"/>
  <c r="AN1508" i="81"/>
  <c r="AM1508" i="81"/>
  <c r="AL1508" i="81"/>
  <c r="AK1508" i="81"/>
  <c r="AJ1508" i="81"/>
  <c r="AI1508" i="81"/>
  <c r="AH1508" i="81"/>
  <c r="AG1508" i="81"/>
  <c r="AF1508" i="81"/>
  <c r="AE1508" i="81"/>
  <c r="AD1508" i="81"/>
  <c r="AC1508" i="81"/>
  <c r="AB1508" i="81"/>
  <c r="AA1508" i="81"/>
  <c r="Z1508" i="81"/>
  <c r="Y1508" i="81"/>
  <c r="X1508" i="81"/>
  <c r="W1508" i="81"/>
  <c r="V1508" i="81"/>
  <c r="U1508" i="81"/>
  <c r="T1508" i="81"/>
  <c r="S1508" i="81"/>
  <c r="R1508" i="81"/>
  <c r="Q1508" i="81"/>
  <c r="P1508" i="81"/>
  <c r="O1508" i="81"/>
  <c r="N1508" i="81"/>
  <c r="M1508" i="81"/>
  <c r="L1508" i="81"/>
  <c r="K1508" i="81"/>
  <c r="J1508" i="81"/>
  <c r="I1508" i="81"/>
  <c r="AX1507" i="81"/>
  <c r="AW1507" i="81"/>
  <c r="AV1507" i="81"/>
  <c r="AU1507" i="81"/>
  <c r="AT1507" i="81"/>
  <c r="AS1507" i="81"/>
  <c r="AR1507" i="81"/>
  <c r="AQ1507" i="81"/>
  <c r="AP1507" i="81"/>
  <c r="AO1507" i="81"/>
  <c r="AN1507" i="81"/>
  <c r="AM1507" i="81"/>
  <c r="AL1507" i="81"/>
  <c r="AK1507" i="81"/>
  <c r="AJ1507" i="81"/>
  <c r="AI1507" i="81"/>
  <c r="AH1507" i="81"/>
  <c r="AG1507" i="81"/>
  <c r="AF1507" i="81"/>
  <c r="AE1507" i="81"/>
  <c r="AD1507" i="81"/>
  <c r="AC1507" i="81"/>
  <c r="AB1507" i="81"/>
  <c r="AA1507" i="81"/>
  <c r="Z1507" i="81"/>
  <c r="Y1507" i="81"/>
  <c r="X1507" i="81"/>
  <c r="W1507" i="81"/>
  <c r="V1507" i="81"/>
  <c r="U1507" i="81"/>
  <c r="T1507" i="81"/>
  <c r="S1507" i="81"/>
  <c r="R1507" i="81"/>
  <c r="Q1507" i="81"/>
  <c r="P1507" i="81"/>
  <c r="O1507" i="81"/>
  <c r="N1507" i="81"/>
  <c r="M1507" i="81"/>
  <c r="L1507" i="81"/>
  <c r="K1507" i="81"/>
  <c r="J1507" i="81"/>
  <c r="I1507" i="81"/>
  <c r="AW1506" i="81"/>
  <c r="AV1506" i="81"/>
  <c r="AU1506" i="81"/>
  <c r="AT1506" i="81"/>
  <c r="AS1506" i="81"/>
  <c r="AR1506" i="81"/>
  <c r="AQ1506" i="81"/>
  <c r="AP1506" i="81"/>
  <c r="AO1506" i="81"/>
  <c r="AN1506" i="81"/>
  <c r="AM1506" i="81"/>
  <c r="AL1506" i="81"/>
  <c r="AK1506" i="81"/>
  <c r="AJ1506" i="81"/>
  <c r="AI1506" i="81"/>
  <c r="AH1506" i="81"/>
  <c r="AG1506" i="81"/>
  <c r="AF1506" i="81"/>
  <c r="AE1506" i="81"/>
  <c r="AD1506" i="81"/>
  <c r="AC1506" i="81"/>
  <c r="AB1506" i="81"/>
  <c r="AA1506" i="81"/>
  <c r="Z1506" i="81"/>
  <c r="Y1506" i="81"/>
  <c r="X1506" i="81"/>
  <c r="W1506" i="81"/>
  <c r="V1506" i="81"/>
  <c r="U1506" i="81"/>
  <c r="T1506" i="81"/>
  <c r="S1506" i="81"/>
  <c r="R1506" i="81"/>
  <c r="Q1506" i="81"/>
  <c r="P1506" i="81"/>
  <c r="O1506" i="81"/>
  <c r="N1506" i="81"/>
  <c r="M1506" i="81"/>
  <c r="L1506" i="81"/>
  <c r="K1506" i="81"/>
  <c r="J1506" i="81"/>
  <c r="I1506" i="81"/>
  <c r="AV1505" i="81"/>
  <c r="AU1505" i="81"/>
  <c r="AT1505" i="81"/>
  <c r="AS1505" i="81"/>
  <c r="AR1505" i="81"/>
  <c r="AQ1505" i="81"/>
  <c r="AP1505" i="81"/>
  <c r="AO1505" i="81"/>
  <c r="AN1505" i="81"/>
  <c r="AM1505" i="81"/>
  <c r="AL1505" i="81"/>
  <c r="AK1505" i="81"/>
  <c r="AJ1505" i="81"/>
  <c r="AI1505" i="81"/>
  <c r="AH1505" i="81"/>
  <c r="AG1505" i="81"/>
  <c r="AF1505" i="81"/>
  <c r="AE1505" i="81"/>
  <c r="AD1505" i="81"/>
  <c r="AC1505" i="81"/>
  <c r="AB1505" i="81"/>
  <c r="AA1505" i="81"/>
  <c r="Z1505" i="81"/>
  <c r="Y1505" i="81"/>
  <c r="X1505" i="81"/>
  <c r="W1505" i="81"/>
  <c r="V1505" i="81"/>
  <c r="U1505" i="81"/>
  <c r="T1505" i="81"/>
  <c r="S1505" i="81"/>
  <c r="R1505" i="81"/>
  <c r="Q1505" i="81"/>
  <c r="P1505" i="81"/>
  <c r="O1505" i="81"/>
  <c r="N1505" i="81"/>
  <c r="M1505" i="81"/>
  <c r="L1505" i="81"/>
  <c r="K1505" i="81"/>
  <c r="J1505" i="81"/>
  <c r="I1505" i="81"/>
  <c r="AU1504" i="81"/>
  <c r="AT1504" i="81"/>
  <c r="AS1504" i="81"/>
  <c r="AR1504" i="81"/>
  <c r="AQ1504" i="81"/>
  <c r="AP1504" i="81"/>
  <c r="AO1504" i="81"/>
  <c r="AN1504" i="81"/>
  <c r="AM1504" i="81"/>
  <c r="AL1504" i="81"/>
  <c r="AK1504" i="81"/>
  <c r="AJ1504" i="81"/>
  <c r="AI1504" i="81"/>
  <c r="AH1504" i="81"/>
  <c r="AG1504" i="81"/>
  <c r="AF1504" i="81"/>
  <c r="AE1504" i="81"/>
  <c r="AD1504" i="81"/>
  <c r="AC1504" i="81"/>
  <c r="AB1504" i="81"/>
  <c r="AA1504" i="81"/>
  <c r="Z1504" i="81"/>
  <c r="Y1504" i="81"/>
  <c r="X1504" i="81"/>
  <c r="W1504" i="81"/>
  <c r="V1504" i="81"/>
  <c r="U1504" i="81"/>
  <c r="T1504" i="81"/>
  <c r="S1504" i="81"/>
  <c r="R1504" i="81"/>
  <c r="Q1504" i="81"/>
  <c r="P1504" i="81"/>
  <c r="O1504" i="81"/>
  <c r="N1504" i="81"/>
  <c r="M1504" i="81"/>
  <c r="L1504" i="81"/>
  <c r="K1504" i="81"/>
  <c r="J1504" i="81"/>
  <c r="I1504" i="81"/>
  <c r="AT1503" i="81"/>
  <c r="AS1503" i="81"/>
  <c r="AR1503" i="81"/>
  <c r="AQ1503" i="81"/>
  <c r="AP1503" i="81"/>
  <c r="AO1503" i="81"/>
  <c r="AN1503" i="81"/>
  <c r="AM1503" i="81"/>
  <c r="AL1503" i="81"/>
  <c r="AK1503" i="81"/>
  <c r="AJ1503" i="81"/>
  <c r="AI1503" i="81"/>
  <c r="AH1503" i="81"/>
  <c r="AG1503" i="81"/>
  <c r="AF1503" i="81"/>
  <c r="AE1503" i="81"/>
  <c r="AD1503" i="81"/>
  <c r="AC1503" i="81"/>
  <c r="AB1503" i="81"/>
  <c r="AA1503" i="81"/>
  <c r="Z1503" i="81"/>
  <c r="Y1503" i="81"/>
  <c r="X1503" i="81"/>
  <c r="W1503" i="81"/>
  <c r="V1503" i="81"/>
  <c r="U1503" i="81"/>
  <c r="T1503" i="81"/>
  <c r="S1503" i="81"/>
  <c r="R1503" i="81"/>
  <c r="Q1503" i="81"/>
  <c r="P1503" i="81"/>
  <c r="O1503" i="81"/>
  <c r="N1503" i="81"/>
  <c r="M1503" i="81"/>
  <c r="L1503" i="81"/>
  <c r="K1503" i="81"/>
  <c r="J1503" i="81"/>
  <c r="I1503" i="81"/>
  <c r="AS1502" i="81"/>
  <c r="AR1502" i="81"/>
  <c r="AQ1502" i="81"/>
  <c r="AP1502" i="81"/>
  <c r="AO1502" i="81"/>
  <c r="AN1502" i="81"/>
  <c r="AM1502" i="81"/>
  <c r="AL1502" i="81"/>
  <c r="AK1502" i="81"/>
  <c r="AJ1502" i="81"/>
  <c r="AI1502" i="81"/>
  <c r="AH1502" i="81"/>
  <c r="AG1502" i="81"/>
  <c r="AF1502" i="81"/>
  <c r="AE1502" i="81"/>
  <c r="AD1502" i="81"/>
  <c r="AC1502" i="81"/>
  <c r="AB1502" i="81"/>
  <c r="AA1502" i="81"/>
  <c r="Z1502" i="81"/>
  <c r="Y1502" i="81"/>
  <c r="X1502" i="81"/>
  <c r="W1502" i="81"/>
  <c r="V1502" i="81"/>
  <c r="U1502" i="81"/>
  <c r="T1502" i="81"/>
  <c r="S1502" i="81"/>
  <c r="R1502" i="81"/>
  <c r="Q1502" i="81"/>
  <c r="P1502" i="81"/>
  <c r="O1502" i="81"/>
  <c r="N1502" i="81"/>
  <c r="M1502" i="81"/>
  <c r="L1502" i="81"/>
  <c r="K1502" i="81"/>
  <c r="J1502" i="81"/>
  <c r="I1502" i="81"/>
  <c r="AR1501" i="81"/>
  <c r="AQ1501" i="81"/>
  <c r="AP1501" i="81"/>
  <c r="AO1501" i="81"/>
  <c r="AN1501" i="81"/>
  <c r="AM1501" i="81"/>
  <c r="AL1501" i="81"/>
  <c r="AK1501" i="81"/>
  <c r="AJ1501" i="81"/>
  <c r="AI1501" i="81"/>
  <c r="AH1501" i="81"/>
  <c r="AG1501" i="81"/>
  <c r="AF1501" i="81"/>
  <c r="AE1501" i="81"/>
  <c r="AD1501" i="81"/>
  <c r="AC1501" i="81"/>
  <c r="AB1501" i="81"/>
  <c r="AA1501" i="81"/>
  <c r="Z1501" i="81"/>
  <c r="Y1501" i="81"/>
  <c r="X1501" i="81"/>
  <c r="W1501" i="81"/>
  <c r="V1501" i="81"/>
  <c r="U1501" i="81"/>
  <c r="T1501" i="81"/>
  <c r="S1501" i="81"/>
  <c r="R1501" i="81"/>
  <c r="Q1501" i="81"/>
  <c r="P1501" i="81"/>
  <c r="O1501" i="81"/>
  <c r="N1501" i="81"/>
  <c r="M1501" i="81"/>
  <c r="L1501" i="81"/>
  <c r="K1501" i="81"/>
  <c r="J1501" i="81"/>
  <c r="I1501" i="81"/>
  <c r="AQ1500" i="81"/>
  <c r="AP1500" i="81"/>
  <c r="AO1500" i="81"/>
  <c r="AN1500" i="81"/>
  <c r="AM1500" i="81"/>
  <c r="AL1500" i="81"/>
  <c r="AK1500" i="81"/>
  <c r="AJ1500" i="81"/>
  <c r="AI1500" i="81"/>
  <c r="AH1500" i="81"/>
  <c r="AG1500" i="81"/>
  <c r="AF1500" i="81"/>
  <c r="AE1500" i="81"/>
  <c r="AD1500" i="81"/>
  <c r="AC1500" i="81"/>
  <c r="AB1500" i="81"/>
  <c r="AA1500" i="81"/>
  <c r="Z1500" i="81"/>
  <c r="Y1500" i="81"/>
  <c r="X1500" i="81"/>
  <c r="W1500" i="81"/>
  <c r="V1500" i="81"/>
  <c r="U1500" i="81"/>
  <c r="T1500" i="81"/>
  <c r="S1500" i="81"/>
  <c r="R1500" i="81"/>
  <c r="Q1500" i="81"/>
  <c r="P1500" i="81"/>
  <c r="O1500" i="81"/>
  <c r="N1500" i="81"/>
  <c r="M1500" i="81"/>
  <c r="L1500" i="81"/>
  <c r="K1500" i="81"/>
  <c r="J1500" i="81"/>
  <c r="I1500" i="81"/>
  <c r="AP1499" i="81"/>
  <c r="AO1499" i="81"/>
  <c r="AN1499" i="81"/>
  <c r="AM1499" i="81"/>
  <c r="AL1499" i="81"/>
  <c r="AK1499" i="81"/>
  <c r="AJ1499" i="81"/>
  <c r="AI1499" i="81"/>
  <c r="AH1499" i="81"/>
  <c r="AG1499" i="81"/>
  <c r="AF1499" i="81"/>
  <c r="AE1499" i="81"/>
  <c r="AD1499" i="81"/>
  <c r="AC1499" i="81"/>
  <c r="AB1499" i="81"/>
  <c r="AA1499" i="81"/>
  <c r="Z1499" i="81"/>
  <c r="Y1499" i="81"/>
  <c r="X1499" i="81"/>
  <c r="W1499" i="81"/>
  <c r="V1499" i="81"/>
  <c r="U1499" i="81"/>
  <c r="T1499" i="81"/>
  <c r="S1499" i="81"/>
  <c r="R1499" i="81"/>
  <c r="Q1499" i="81"/>
  <c r="P1499" i="81"/>
  <c r="O1499" i="81"/>
  <c r="N1499" i="81"/>
  <c r="M1499" i="81"/>
  <c r="L1499" i="81"/>
  <c r="K1499" i="81"/>
  <c r="J1499" i="81"/>
  <c r="I1499" i="81"/>
  <c r="AO1498" i="81"/>
  <c r="AN1498" i="81"/>
  <c r="AM1498" i="81"/>
  <c r="AL1498" i="81"/>
  <c r="AK1498" i="81"/>
  <c r="AJ1498" i="81"/>
  <c r="AI1498" i="81"/>
  <c r="AH1498" i="81"/>
  <c r="AG1498" i="81"/>
  <c r="AF1498" i="81"/>
  <c r="AE1498" i="81"/>
  <c r="AD1498" i="81"/>
  <c r="AC1498" i="81"/>
  <c r="AB1498" i="81"/>
  <c r="AA1498" i="81"/>
  <c r="Z1498" i="81"/>
  <c r="Y1498" i="81"/>
  <c r="X1498" i="81"/>
  <c r="W1498" i="81"/>
  <c r="V1498" i="81"/>
  <c r="U1498" i="81"/>
  <c r="T1498" i="81"/>
  <c r="S1498" i="81"/>
  <c r="R1498" i="81"/>
  <c r="Q1498" i="81"/>
  <c r="P1498" i="81"/>
  <c r="O1498" i="81"/>
  <c r="N1498" i="81"/>
  <c r="M1498" i="81"/>
  <c r="L1498" i="81"/>
  <c r="K1498" i="81"/>
  <c r="J1498" i="81"/>
  <c r="I1498" i="81"/>
  <c r="AN1497" i="81"/>
  <c r="AM1497" i="81"/>
  <c r="AL1497" i="81"/>
  <c r="AK1497" i="81"/>
  <c r="AJ1497" i="81"/>
  <c r="AI1497" i="81"/>
  <c r="AH1497" i="81"/>
  <c r="AG1497" i="81"/>
  <c r="AF1497" i="81"/>
  <c r="AE1497" i="81"/>
  <c r="AD1497" i="81"/>
  <c r="AC1497" i="81"/>
  <c r="AB1497" i="81"/>
  <c r="AA1497" i="81"/>
  <c r="Z1497" i="81"/>
  <c r="Y1497" i="81"/>
  <c r="X1497" i="81"/>
  <c r="W1497" i="81"/>
  <c r="V1497" i="81"/>
  <c r="U1497" i="81"/>
  <c r="T1497" i="81"/>
  <c r="S1497" i="81"/>
  <c r="R1497" i="81"/>
  <c r="Q1497" i="81"/>
  <c r="P1497" i="81"/>
  <c r="O1497" i="81"/>
  <c r="N1497" i="81"/>
  <c r="M1497" i="81"/>
  <c r="L1497" i="81"/>
  <c r="K1497" i="81"/>
  <c r="J1497" i="81"/>
  <c r="I1497" i="81"/>
  <c r="AM1496" i="81"/>
  <c r="AL1496" i="81"/>
  <c r="AK1496" i="81"/>
  <c r="AJ1496" i="81"/>
  <c r="AI1496" i="81"/>
  <c r="AH1496" i="81"/>
  <c r="AG1496" i="81"/>
  <c r="AF1496" i="81"/>
  <c r="AE1496" i="81"/>
  <c r="AD1496" i="81"/>
  <c r="AC1496" i="81"/>
  <c r="AB1496" i="81"/>
  <c r="AA1496" i="81"/>
  <c r="Z1496" i="81"/>
  <c r="Y1496" i="81"/>
  <c r="X1496" i="81"/>
  <c r="W1496" i="81"/>
  <c r="V1496" i="81"/>
  <c r="U1496" i="81"/>
  <c r="T1496" i="81"/>
  <c r="S1496" i="81"/>
  <c r="R1496" i="81"/>
  <c r="Q1496" i="81"/>
  <c r="P1496" i="81"/>
  <c r="O1496" i="81"/>
  <c r="N1496" i="81"/>
  <c r="M1496" i="81"/>
  <c r="L1496" i="81"/>
  <c r="K1496" i="81"/>
  <c r="J1496" i="81"/>
  <c r="I1496" i="81"/>
  <c r="AL1495" i="81"/>
  <c r="AK1495" i="81"/>
  <c r="AJ1495" i="81"/>
  <c r="AI1495" i="81"/>
  <c r="AH1495" i="81"/>
  <c r="AG1495" i="81"/>
  <c r="AF1495" i="81"/>
  <c r="AE1495" i="81"/>
  <c r="AD1495" i="81"/>
  <c r="AC1495" i="81"/>
  <c r="AB1495" i="81"/>
  <c r="AA1495" i="81"/>
  <c r="Z1495" i="81"/>
  <c r="Y1495" i="81"/>
  <c r="X1495" i="81"/>
  <c r="W1495" i="81"/>
  <c r="V1495" i="81"/>
  <c r="U1495" i="81"/>
  <c r="T1495" i="81"/>
  <c r="S1495" i="81"/>
  <c r="R1495" i="81"/>
  <c r="Q1495" i="81"/>
  <c r="P1495" i="81"/>
  <c r="O1495" i="81"/>
  <c r="N1495" i="81"/>
  <c r="M1495" i="81"/>
  <c r="L1495" i="81"/>
  <c r="K1495" i="81"/>
  <c r="J1495" i="81"/>
  <c r="I1495" i="81"/>
  <c r="AK1494" i="81"/>
  <c r="AJ1494" i="81"/>
  <c r="AI1494" i="81"/>
  <c r="AH1494" i="81"/>
  <c r="AG1494" i="81"/>
  <c r="AF1494" i="81"/>
  <c r="AE1494" i="81"/>
  <c r="AD1494" i="81"/>
  <c r="AC1494" i="81"/>
  <c r="AB1494" i="81"/>
  <c r="AA1494" i="81"/>
  <c r="Z1494" i="81"/>
  <c r="Y1494" i="81"/>
  <c r="X1494" i="81"/>
  <c r="W1494" i="81"/>
  <c r="V1494" i="81"/>
  <c r="U1494" i="81"/>
  <c r="T1494" i="81"/>
  <c r="S1494" i="81"/>
  <c r="R1494" i="81"/>
  <c r="Q1494" i="81"/>
  <c r="P1494" i="81"/>
  <c r="O1494" i="81"/>
  <c r="N1494" i="81"/>
  <c r="M1494" i="81"/>
  <c r="L1494" i="81"/>
  <c r="K1494" i="81"/>
  <c r="J1494" i="81"/>
  <c r="I1494" i="81"/>
  <c r="AJ1493" i="81"/>
  <c r="AI1493" i="81"/>
  <c r="AH1493" i="81"/>
  <c r="AG1493" i="81"/>
  <c r="AF1493" i="81"/>
  <c r="AE1493" i="81"/>
  <c r="AD1493" i="81"/>
  <c r="AC1493" i="81"/>
  <c r="AB1493" i="81"/>
  <c r="AA1493" i="81"/>
  <c r="Z1493" i="81"/>
  <c r="Y1493" i="81"/>
  <c r="X1493" i="81"/>
  <c r="W1493" i="81"/>
  <c r="V1493" i="81"/>
  <c r="U1493" i="81"/>
  <c r="T1493" i="81"/>
  <c r="S1493" i="81"/>
  <c r="R1493" i="81"/>
  <c r="Q1493" i="81"/>
  <c r="P1493" i="81"/>
  <c r="O1493" i="81"/>
  <c r="N1493" i="81"/>
  <c r="M1493" i="81"/>
  <c r="L1493" i="81"/>
  <c r="K1493" i="81"/>
  <c r="J1493" i="81"/>
  <c r="I1493" i="81"/>
  <c r="AI1492" i="81"/>
  <c r="AH1492" i="81"/>
  <c r="AG1492" i="81"/>
  <c r="AF1492" i="81"/>
  <c r="AE1492" i="81"/>
  <c r="AD1492" i="81"/>
  <c r="AC1492" i="81"/>
  <c r="AB1492" i="81"/>
  <c r="AA1492" i="81"/>
  <c r="Z1492" i="81"/>
  <c r="Y1492" i="81"/>
  <c r="X1492" i="81"/>
  <c r="W1492" i="81"/>
  <c r="V1492" i="81"/>
  <c r="U1492" i="81"/>
  <c r="T1492" i="81"/>
  <c r="S1492" i="81"/>
  <c r="R1492" i="81"/>
  <c r="Q1492" i="81"/>
  <c r="P1492" i="81"/>
  <c r="O1492" i="81"/>
  <c r="N1492" i="81"/>
  <c r="M1492" i="81"/>
  <c r="L1492" i="81"/>
  <c r="K1492" i="81"/>
  <c r="J1492" i="81"/>
  <c r="I1492" i="81"/>
  <c r="AH1491" i="81"/>
  <c r="AG1491" i="81"/>
  <c r="AF1491" i="81"/>
  <c r="AE1491" i="81"/>
  <c r="AD1491" i="81"/>
  <c r="AC1491" i="81"/>
  <c r="AB1491" i="81"/>
  <c r="AA1491" i="81"/>
  <c r="Z1491" i="81"/>
  <c r="Y1491" i="81"/>
  <c r="X1491" i="81"/>
  <c r="W1491" i="81"/>
  <c r="V1491" i="81"/>
  <c r="U1491" i="81"/>
  <c r="T1491" i="81"/>
  <c r="S1491" i="81"/>
  <c r="R1491" i="81"/>
  <c r="Q1491" i="81"/>
  <c r="P1491" i="81"/>
  <c r="O1491" i="81"/>
  <c r="N1491" i="81"/>
  <c r="M1491" i="81"/>
  <c r="L1491" i="81"/>
  <c r="K1491" i="81"/>
  <c r="J1491" i="81"/>
  <c r="I1491" i="81"/>
  <c r="AG1490" i="81"/>
  <c r="AF1490" i="81"/>
  <c r="AE1490" i="81"/>
  <c r="AD1490" i="81"/>
  <c r="AC1490" i="81"/>
  <c r="AB1490" i="81"/>
  <c r="AA1490" i="81"/>
  <c r="Z1490" i="81"/>
  <c r="Y1490" i="81"/>
  <c r="X1490" i="81"/>
  <c r="W1490" i="81"/>
  <c r="V1490" i="81"/>
  <c r="U1490" i="81"/>
  <c r="T1490" i="81"/>
  <c r="S1490" i="81"/>
  <c r="R1490" i="81"/>
  <c r="Q1490" i="81"/>
  <c r="P1490" i="81"/>
  <c r="O1490" i="81"/>
  <c r="N1490" i="81"/>
  <c r="M1490" i="81"/>
  <c r="L1490" i="81"/>
  <c r="K1490" i="81"/>
  <c r="J1490" i="81"/>
  <c r="I1490" i="81"/>
  <c r="AF1489" i="81"/>
  <c r="AE1489" i="81"/>
  <c r="AD1489" i="81"/>
  <c r="AC1489" i="81"/>
  <c r="AB1489" i="81"/>
  <c r="AA1489" i="81"/>
  <c r="Z1489" i="81"/>
  <c r="Y1489" i="81"/>
  <c r="X1489" i="81"/>
  <c r="W1489" i="81"/>
  <c r="V1489" i="81"/>
  <c r="U1489" i="81"/>
  <c r="T1489" i="81"/>
  <c r="S1489" i="81"/>
  <c r="R1489" i="81"/>
  <c r="Q1489" i="81"/>
  <c r="P1489" i="81"/>
  <c r="O1489" i="81"/>
  <c r="N1489" i="81"/>
  <c r="M1489" i="81"/>
  <c r="L1489" i="81"/>
  <c r="K1489" i="81"/>
  <c r="J1489" i="81"/>
  <c r="I1489" i="81"/>
  <c r="AE1488" i="81"/>
  <c r="AD1488" i="81"/>
  <c r="AC1488" i="81"/>
  <c r="AB1488" i="81"/>
  <c r="AA1488" i="81"/>
  <c r="Z1488" i="81"/>
  <c r="Y1488" i="81"/>
  <c r="X1488" i="81"/>
  <c r="W1488" i="81"/>
  <c r="V1488" i="81"/>
  <c r="U1488" i="81"/>
  <c r="T1488" i="81"/>
  <c r="S1488" i="81"/>
  <c r="R1488" i="81"/>
  <c r="Q1488" i="81"/>
  <c r="P1488" i="81"/>
  <c r="O1488" i="81"/>
  <c r="N1488" i="81"/>
  <c r="M1488" i="81"/>
  <c r="L1488" i="81"/>
  <c r="K1488" i="81"/>
  <c r="J1488" i="81"/>
  <c r="I1488" i="81"/>
  <c r="AD1487" i="81"/>
  <c r="AC1487" i="81"/>
  <c r="AB1487" i="81"/>
  <c r="AA1487" i="81"/>
  <c r="Z1487" i="81"/>
  <c r="Y1487" i="81"/>
  <c r="X1487" i="81"/>
  <c r="W1487" i="81"/>
  <c r="V1487" i="81"/>
  <c r="U1487" i="81"/>
  <c r="T1487" i="81"/>
  <c r="S1487" i="81"/>
  <c r="R1487" i="81"/>
  <c r="Q1487" i="81"/>
  <c r="P1487" i="81"/>
  <c r="O1487" i="81"/>
  <c r="N1487" i="81"/>
  <c r="M1487" i="81"/>
  <c r="L1487" i="81"/>
  <c r="K1487" i="81"/>
  <c r="J1487" i="81"/>
  <c r="I1487" i="81"/>
  <c r="AC1486" i="81"/>
  <c r="AB1486" i="81"/>
  <c r="AA1486" i="81"/>
  <c r="Z1486" i="81"/>
  <c r="Y1486" i="81"/>
  <c r="X1486" i="81"/>
  <c r="W1486" i="81"/>
  <c r="V1486" i="81"/>
  <c r="U1486" i="81"/>
  <c r="T1486" i="81"/>
  <c r="S1486" i="81"/>
  <c r="R1486" i="81"/>
  <c r="Q1486" i="81"/>
  <c r="P1486" i="81"/>
  <c r="O1486" i="81"/>
  <c r="N1486" i="81"/>
  <c r="M1486" i="81"/>
  <c r="L1486" i="81"/>
  <c r="K1486" i="81"/>
  <c r="J1486" i="81"/>
  <c r="I1486" i="81"/>
  <c r="AB1485" i="81"/>
  <c r="AA1485" i="81"/>
  <c r="Z1485" i="81"/>
  <c r="Y1485" i="81"/>
  <c r="X1485" i="81"/>
  <c r="W1485" i="81"/>
  <c r="V1485" i="81"/>
  <c r="U1485" i="81"/>
  <c r="T1485" i="81"/>
  <c r="S1485" i="81"/>
  <c r="R1485" i="81"/>
  <c r="Q1485" i="81"/>
  <c r="P1485" i="81"/>
  <c r="O1485" i="81"/>
  <c r="N1485" i="81"/>
  <c r="M1485" i="81"/>
  <c r="L1485" i="81"/>
  <c r="K1485" i="81"/>
  <c r="J1485" i="81"/>
  <c r="I1485" i="81"/>
  <c r="AA1484" i="81"/>
  <c r="Z1484" i="81"/>
  <c r="Y1484" i="81"/>
  <c r="X1484" i="81"/>
  <c r="W1484" i="81"/>
  <c r="V1484" i="81"/>
  <c r="U1484" i="81"/>
  <c r="T1484" i="81"/>
  <c r="S1484" i="81"/>
  <c r="R1484" i="81"/>
  <c r="Q1484" i="81"/>
  <c r="P1484" i="81"/>
  <c r="O1484" i="81"/>
  <c r="N1484" i="81"/>
  <c r="M1484" i="81"/>
  <c r="L1484" i="81"/>
  <c r="K1484" i="81"/>
  <c r="J1484" i="81"/>
  <c r="I1484" i="81"/>
  <c r="Z1483" i="81"/>
  <c r="Y1483" i="81"/>
  <c r="X1483" i="81"/>
  <c r="W1483" i="81"/>
  <c r="V1483" i="81"/>
  <c r="U1483" i="81"/>
  <c r="T1483" i="81"/>
  <c r="S1483" i="81"/>
  <c r="R1483" i="81"/>
  <c r="Q1483" i="81"/>
  <c r="P1483" i="81"/>
  <c r="O1483" i="81"/>
  <c r="N1483" i="81"/>
  <c r="M1483" i="81"/>
  <c r="L1483" i="81"/>
  <c r="K1483" i="81"/>
  <c r="J1483" i="81"/>
  <c r="I1483" i="81"/>
  <c r="Y1482" i="81"/>
  <c r="X1482" i="81"/>
  <c r="W1482" i="81"/>
  <c r="V1482" i="81"/>
  <c r="U1482" i="81"/>
  <c r="T1482" i="81"/>
  <c r="S1482" i="81"/>
  <c r="R1482" i="81"/>
  <c r="Q1482" i="81"/>
  <c r="P1482" i="81"/>
  <c r="O1482" i="81"/>
  <c r="N1482" i="81"/>
  <c r="M1482" i="81"/>
  <c r="L1482" i="81"/>
  <c r="K1482" i="81"/>
  <c r="J1482" i="81"/>
  <c r="I1482" i="81"/>
  <c r="X1481" i="81"/>
  <c r="W1481" i="81"/>
  <c r="V1481" i="81"/>
  <c r="U1481" i="81"/>
  <c r="T1481" i="81"/>
  <c r="S1481" i="81"/>
  <c r="R1481" i="81"/>
  <c r="Q1481" i="81"/>
  <c r="P1481" i="81"/>
  <c r="O1481" i="81"/>
  <c r="N1481" i="81"/>
  <c r="M1481" i="81"/>
  <c r="L1481" i="81"/>
  <c r="K1481" i="81"/>
  <c r="J1481" i="81"/>
  <c r="I1481" i="81"/>
  <c r="W1480" i="81"/>
  <c r="V1480" i="81"/>
  <c r="U1480" i="81"/>
  <c r="T1480" i="81"/>
  <c r="S1480" i="81"/>
  <c r="R1480" i="81"/>
  <c r="Q1480" i="81"/>
  <c r="P1480" i="81"/>
  <c r="O1480" i="81"/>
  <c r="N1480" i="81"/>
  <c r="M1480" i="81"/>
  <c r="L1480" i="81"/>
  <c r="K1480" i="81"/>
  <c r="J1480" i="81"/>
  <c r="I1480" i="81"/>
  <c r="V1479" i="81"/>
  <c r="U1479" i="81"/>
  <c r="T1479" i="81"/>
  <c r="S1479" i="81"/>
  <c r="R1479" i="81"/>
  <c r="Q1479" i="81"/>
  <c r="P1479" i="81"/>
  <c r="O1479" i="81"/>
  <c r="N1479" i="81"/>
  <c r="M1479" i="81"/>
  <c r="L1479" i="81"/>
  <c r="K1479" i="81"/>
  <c r="J1479" i="81"/>
  <c r="I1479" i="81"/>
  <c r="U1478" i="81"/>
  <c r="T1478" i="81"/>
  <c r="S1478" i="81"/>
  <c r="R1478" i="81"/>
  <c r="Q1478" i="81"/>
  <c r="P1478" i="81"/>
  <c r="O1478" i="81"/>
  <c r="N1478" i="81"/>
  <c r="M1478" i="81"/>
  <c r="L1478" i="81"/>
  <c r="K1478" i="81"/>
  <c r="J1478" i="81"/>
  <c r="I1478" i="81"/>
  <c r="T1477" i="81"/>
  <c r="S1477" i="81"/>
  <c r="R1477" i="81"/>
  <c r="Q1477" i="81"/>
  <c r="P1477" i="81"/>
  <c r="O1477" i="81"/>
  <c r="N1477" i="81"/>
  <c r="M1477" i="81"/>
  <c r="L1477" i="81"/>
  <c r="K1477" i="81"/>
  <c r="J1477" i="81"/>
  <c r="I1477" i="81"/>
  <c r="S1476" i="81"/>
  <c r="R1476" i="81"/>
  <c r="Q1476" i="81"/>
  <c r="P1476" i="81"/>
  <c r="O1476" i="81"/>
  <c r="N1476" i="81"/>
  <c r="M1476" i="81"/>
  <c r="L1476" i="81"/>
  <c r="K1476" i="81"/>
  <c r="J1476" i="81"/>
  <c r="I1476" i="81"/>
  <c r="R1475" i="81"/>
  <c r="Q1475" i="81"/>
  <c r="P1475" i="81"/>
  <c r="O1475" i="81"/>
  <c r="N1475" i="81"/>
  <c r="M1475" i="81"/>
  <c r="L1475" i="81"/>
  <c r="K1475" i="81"/>
  <c r="J1475" i="81"/>
  <c r="I1475" i="81"/>
  <c r="Q1474" i="81"/>
  <c r="P1474" i="81"/>
  <c r="O1474" i="81"/>
  <c r="N1474" i="81"/>
  <c r="M1474" i="81"/>
  <c r="L1474" i="81"/>
  <c r="K1474" i="81"/>
  <c r="J1474" i="81"/>
  <c r="I1474" i="81"/>
  <c r="P1473" i="81"/>
  <c r="O1473" i="81"/>
  <c r="N1473" i="81"/>
  <c r="M1473" i="81"/>
  <c r="L1473" i="81"/>
  <c r="K1473" i="81"/>
  <c r="J1473" i="81"/>
  <c r="I1473" i="81"/>
  <c r="O1472" i="81"/>
  <c r="N1472" i="81"/>
  <c r="M1472" i="81"/>
  <c r="L1472" i="81"/>
  <c r="K1472" i="81"/>
  <c r="J1472" i="81"/>
  <c r="I1472" i="81"/>
  <c r="N1471" i="81"/>
  <c r="M1471" i="81"/>
  <c r="L1471" i="81"/>
  <c r="K1471" i="81"/>
  <c r="J1471" i="81"/>
  <c r="I1471" i="81"/>
  <c r="M1470" i="81"/>
  <c r="L1470" i="81"/>
  <c r="K1470" i="81"/>
  <c r="J1470" i="81"/>
  <c r="I1470" i="81"/>
  <c r="L1469" i="81"/>
  <c r="K1469" i="81"/>
  <c r="J1469" i="81"/>
  <c r="I1469" i="81"/>
  <c r="K1468" i="81"/>
  <c r="J1468" i="81"/>
  <c r="I1468" i="81"/>
  <c r="J1467" i="81"/>
  <c r="I1467" i="81"/>
  <c r="I1466" i="81"/>
  <c r="G137" i="81"/>
  <c r="F137" i="81"/>
  <c r="G135" i="81"/>
  <c r="F135" i="81"/>
  <c r="T135" i="81" s="1"/>
  <c r="E137" i="81"/>
  <c r="R137" i="81"/>
  <c r="E135" i="81"/>
  <c r="CO227" i="81"/>
  <c r="CO226" i="81"/>
  <c r="CN226" i="81"/>
  <c r="CO225" i="81"/>
  <c r="CN225" i="81"/>
  <c r="CM225" i="81"/>
  <c r="CO224" i="81"/>
  <c r="CN224" i="81"/>
  <c r="CM224" i="81"/>
  <c r="CL224" i="81"/>
  <c r="CO223" i="81"/>
  <c r="CN223" i="81"/>
  <c r="CM223" i="81"/>
  <c r="CL223" i="81"/>
  <c r="CK223" i="81"/>
  <c r="CO222" i="81"/>
  <c r="CN222" i="81"/>
  <c r="CM222" i="81"/>
  <c r="CL222" i="81"/>
  <c r="CK222" i="81"/>
  <c r="CJ222" i="81"/>
  <c r="CO221" i="81"/>
  <c r="CN221" i="81"/>
  <c r="CM221" i="81"/>
  <c r="CL221" i="81"/>
  <c r="CK221" i="81"/>
  <c r="CJ221" i="81"/>
  <c r="CI221" i="81"/>
  <c r="CO220" i="81"/>
  <c r="CN220" i="81"/>
  <c r="CM220" i="81"/>
  <c r="CL220" i="81"/>
  <c r="CK220" i="81"/>
  <c r="CJ220" i="81"/>
  <c r="CI220" i="81"/>
  <c r="CH220" i="81"/>
  <c r="CO219" i="81"/>
  <c r="CN219" i="81"/>
  <c r="CM219" i="81"/>
  <c r="CL219" i="81"/>
  <c r="CK219" i="81"/>
  <c r="CJ219" i="81"/>
  <c r="CI219" i="81"/>
  <c r="CH219" i="81"/>
  <c r="CG219" i="81"/>
  <c r="CO218" i="81"/>
  <c r="CN218" i="81"/>
  <c r="CM218" i="81"/>
  <c r="CL218" i="81"/>
  <c r="CK218" i="81"/>
  <c r="CJ218" i="81"/>
  <c r="CI218" i="81"/>
  <c r="CH218" i="81"/>
  <c r="CG218" i="81"/>
  <c r="CF218" i="81"/>
  <c r="CO217" i="81"/>
  <c r="CN217" i="81"/>
  <c r="CM217" i="81"/>
  <c r="CL217" i="81"/>
  <c r="CK217" i="81"/>
  <c r="CJ217" i="81"/>
  <c r="CI217" i="81"/>
  <c r="CH217" i="81"/>
  <c r="CG217" i="81"/>
  <c r="CF217" i="81"/>
  <c r="CE217" i="81"/>
  <c r="CO216" i="81"/>
  <c r="CN216" i="81"/>
  <c r="CM216" i="81"/>
  <c r="CL216" i="81"/>
  <c r="CK216" i="81"/>
  <c r="CJ216" i="81"/>
  <c r="CI216" i="81"/>
  <c r="CH216" i="81"/>
  <c r="CG216" i="81"/>
  <c r="CF216" i="81"/>
  <c r="CE216" i="81"/>
  <c r="CD216" i="81"/>
  <c r="CO215" i="81"/>
  <c r="CN215" i="81"/>
  <c r="CM215" i="81"/>
  <c r="CL215" i="81"/>
  <c r="CK215" i="81"/>
  <c r="CJ215" i="81"/>
  <c r="CI215" i="81"/>
  <c r="CH215" i="81"/>
  <c r="CG215" i="81"/>
  <c r="CF215" i="81"/>
  <c r="CE215" i="81"/>
  <c r="CD215" i="81"/>
  <c r="CC215" i="81"/>
  <c r="CO214" i="81"/>
  <c r="CN214" i="81"/>
  <c r="CM214" i="81"/>
  <c r="CL214" i="81"/>
  <c r="CK214" i="81"/>
  <c r="CJ214" i="81"/>
  <c r="CI214" i="81"/>
  <c r="CH214" i="81"/>
  <c r="CG214" i="81"/>
  <c r="CF214" i="81"/>
  <c r="CE214" i="81"/>
  <c r="CD214" i="81"/>
  <c r="CC214" i="81"/>
  <c r="CB214" i="81"/>
  <c r="CO213" i="81"/>
  <c r="CN213" i="81"/>
  <c r="CM213" i="81"/>
  <c r="CL213" i="81"/>
  <c r="CK213" i="81"/>
  <c r="CJ213" i="81"/>
  <c r="CI213" i="81"/>
  <c r="CH213" i="81"/>
  <c r="CG213" i="81"/>
  <c r="CF213" i="81"/>
  <c r="CE213" i="81"/>
  <c r="CD213" i="81"/>
  <c r="CC213" i="81"/>
  <c r="CB213" i="81"/>
  <c r="CA213" i="81"/>
  <c r="CO212" i="81"/>
  <c r="CN212" i="81"/>
  <c r="CM212" i="81"/>
  <c r="CL212" i="81"/>
  <c r="CK212" i="81"/>
  <c r="CJ212" i="81"/>
  <c r="CI212" i="81"/>
  <c r="CH212" i="81"/>
  <c r="CG212" i="81"/>
  <c r="CF212" i="81"/>
  <c r="CE212" i="81"/>
  <c r="CD212" i="81"/>
  <c r="CC212" i="81"/>
  <c r="CB212" i="81"/>
  <c r="CA212" i="81"/>
  <c r="BZ212" i="81"/>
  <c r="CO211" i="81"/>
  <c r="CN211" i="81"/>
  <c r="CM211" i="81"/>
  <c r="CL211" i="81"/>
  <c r="CK211" i="81"/>
  <c r="CJ211" i="81"/>
  <c r="CI211" i="81"/>
  <c r="CH211" i="81"/>
  <c r="CG211" i="81"/>
  <c r="CF211" i="81"/>
  <c r="CE211" i="81"/>
  <c r="CD211" i="81"/>
  <c r="CC211" i="81"/>
  <c r="CB211" i="81"/>
  <c r="CA211" i="81"/>
  <c r="BZ211" i="81"/>
  <c r="BY211" i="81"/>
  <c r="CO210" i="81"/>
  <c r="CN210" i="81"/>
  <c r="CM210" i="81"/>
  <c r="CL210" i="81"/>
  <c r="CK210" i="81"/>
  <c r="CJ210" i="81"/>
  <c r="CI210" i="81"/>
  <c r="CH210" i="81"/>
  <c r="CG210" i="81"/>
  <c r="CF210" i="81"/>
  <c r="CE210" i="81"/>
  <c r="CD210" i="81"/>
  <c r="CC210" i="81"/>
  <c r="CB210" i="81"/>
  <c r="CA210" i="81"/>
  <c r="BZ210" i="81"/>
  <c r="BY210" i="81"/>
  <c r="BX210" i="81"/>
  <c r="CO209" i="81"/>
  <c r="CN209" i="81"/>
  <c r="CM209" i="81"/>
  <c r="CL209" i="81"/>
  <c r="CK209" i="81"/>
  <c r="CJ209" i="81"/>
  <c r="CI209" i="81"/>
  <c r="CH209" i="81"/>
  <c r="CG209" i="81"/>
  <c r="CF209" i="81"/>
  <c r="CE209" i="81"/>
  <c r="CD209" i="81"/>
  <c r="CC209" i="81"/>
  <c r="CB209" i="81"/>
  <c r="CA209" i="81"/>
  <c r="BZ209" i="81"/>
  <c r="BY209" i="81"/>
  <c r="BX209" i="81"/>
  <c r="BW209" i="81"/>
  <c r="CO208" i="81"/>
  <c r="CN208" i="81"/>
  <c r="CM208" i="81"/>
  <c r="CL208" i="81"/>
  <c r="CK208" i="81"/>
  <c r="CJ208" i="81"/>
  <c r="CI208" i="81"/>
  <c r="CH208" i="81"/>
  <c r="CG208" i="81"/>
  <c r="CF208" i="81"/>
  <c r="CE208" i="81"/>
  <c r="CD208" i="81"/>
  <c r="CC208" i="81"/>
  <c r="CB208" i="81"/>
  <c r="CA208" i="81"/>
  <c r="BZ208" i="81"/>
  <c r="BY208" i="81"/>
  <c r="BX208" i="81"/>
  <c r="BW208" i="81"/>
  <c r="BV208" i="81"/>
  <c r="CO207" i="81"/>
  <c r="CN207" i="81"/>
  <c r="CM207" i="81"/>
  <c r="CL207" i="81"/>
  <c r="CK207" i="81"/>
  <c r="CJ207" i="81"/>
  <c r="CI207" i="81"/>
  <c r="CH207" i="81"/>
  <c r="CG207" i="81"/>
  <c r="CF207" i="81"/>
  <c r="CE207" i="81"/>
  <c r="CD207" i="81"/>
  <c r="CC207" i="81"/>
  <c r="CB207" i="81"/>
  <c r="CA207" i="81"/>
  <c r="BZ207" i="81"/>
  <c r="BY207" i="81"/>
  <c r="BX207" i="81"/>
  <c r="BW207" i="81"/>
  <c r="BV207" i="81"/>
  <c r="BU207" i="81"/>
  <c r="CO206" i="81"/>
  <c r="CN206" i="81"/>
  <c r="CM206" i="81"/>
  <c r="CL206" i="81"/>
  <c r="CK206" i="81"/>
  <c r="CJ206" i="81"/>
  <c r="CI206" i="81"/>
  <c r="CH206" i="81"/>
  <c r="CG206" i="81"/>
  <c r="CF206" i="81"/>
  <c r="CE206" i="81"/>
  <c r="CD206" i="81"/>
  <c r="CC206" i="81"/>
  <c r="CB206" i="81"/>
  <c r="CA206" i="81"/>
  <c r="BZ206" i="81"/>
  <c r="BY206" i="81"/>
  <c r="BX206" i="81"/>
  <c r="BW206" i="81"/>
  <c r="BV206" i="81"/>
  <c r="BU206" i="81"/>
  <c r="BT206" i="81"/>
  <c r="CO205" i="81"/>
  <c r="CN205" i="81"/>
  <c r="CM205" i="81"/>
  <c r="CL205" i="81"/>
  <c r="CK205" i="81"/>
  <c r="CJ205" i="81"/>
  <c r="CI205" i="81"/>
  <c r="CH205" i="81"/>
  <c r="CG205" i="81"/>
  <c r="CF205" i="81"/>
  <c r="CE205" i="81"/>
  <c r="CD205" i="81"/>
  <c r="CC205" i="81"/>
  <c r="CB205" i="81"/>
  <c r="CA205" i="81"/>
  <c r="BZ205" i="81"/>
  <c r="BY205" i="81"/>
  <c r="BX205" i="81"/>
  <c r="BW205" i="81"/>
  <c r="BV205" i="81"/>
  <c r="BU205" i="81"/>
  <c r="BT205" i="81"/>
  <c r="BS205" i="81"/>
  <c r="CO204" i="81"/>
  <c r="CN204" i="81"/>
  <c r="CM204" i="81"/>
  <c r="CL204" i="81"/>
  <c r="CK204" i="81"/>
  <c r="CJ204" i="81"/>
  <c r="CI204" i="81"/>
  <c r="CH204" i="81"/>
  <c r="CG204" i="81"/>
  <c r="CF204" i="81"/>
  <c r="CE204" i="81"/>
  <c r="CD204" i="81"/>
  <c r="CC204" i="81"/>
  <c r="CB204" i="81"/>
  <c r="CA204" i="81"/>
  <c r="BZ204" i="81"/>
  <c r="BY204" i="81"/>
  <c r="BX204" i="81"/>
  <c r="BW204" i="81"/>
  <c r="BV204" i="81"/>
  <c r="BU204" i="81"/>
  <c r="BT204" i="81"/>
  <c r="BS204" i="81"/>
  <c r="BR204" i="81"/>
  <c r="CO203" i="81"/>
  <c r="CN203" i="81"/>
  <c r="CM203" i="81"/>
  <c r="CL203" i="81"/>
  <c r="CK203" i="81"/>
  <c r="CJ203" i="81"/>
  <c r="CI203" i="81"/>
  <c r="CH203" i="81"/>
  <c r="CG203" i="81"/>
  <c r="CF203" i="81"/>
  <c r="CE203" i="81"/>
  <c r="CD203" i="81"/>
  <c r="CC203" i="81"/>
  <c r="CB203" i="81"/>
  <c r="CA203" i="81"/>
  <c r="BZ203" i="81"/>
  <c r="BY203" i="81"/>
  <c r="BX203" i="81"/>
  <c r="BW203" i="81"/>
  <c r="BV203" i="81"/>
  <c r="BU203" i="81"/>
  <c r="BT203" i="81"/>
  <c r="BS203" i="81"/>
  <c r="BR203" i="81"/>
  <c r="BQ203" i="81"/>
  <c r="CO202" i="81"/>
  <c r="CN202" i="81"/>
  <c r="CM202" i="81"/>
  <c r="CL202" i="81"/>
  <c r="CK202" i="81"/>
  <c r="CJ202" i="81"/>
  <c r="CI202" i="81"/>
  <c r="CH202" i="81"/>
  <c r="CG202" i="81"/>
  <c r="CF202" i="81"/>
  <c r="CE202" i="81"/>
  <c r="CD202" i="81"/>
  <c r="CC202" i="81"/>
  <c r="CB202" i="81"/>
  <c r="CA202" i="81"/>
  <c r="BZ202" i="81"/>
  <c r="BY202" i="81"/>
  <c r="BX202" i="81"/>
  <c r="BW202" i="81"/>
  <c r="BV202" i="81"/>
  <c r="BU202" i="81"/>
  <c r="BT202" i="81"/>
  <c r="BS202" i="81"/>
  <c r="BR202" i="81"/>
  <c r="BQ202" i="81"/>
  <c r="BP202" i="81"/>
  <c r="CO201" i="81"/>
  <c r="CN201" i="81"/>
  <c r="CM201" i="81"/>
  <c r="CL201" i="81"/>
  <c r="CK201" i="81"/>
  <c r="CJ201" i="81"/>
  <c r="CI201" i="81"/>
  <c r="CH201" i="81"/>
  <c r="CG201" i="81"/>
  <c r="CF201" i="81"/>
  <c r="CE201" i="81"/>
  <c r="CD201" i="81"/>
  <c r="CC201" i="81"/>
  <c r="CB201" i="81"/>
  <c r="CA201" i="81"/>
  <c r="BZ201" i="81"/>
  <c r="BY201" i="81"/>
  <c r="BX201" i="81"/>
  <c r="BW201" i="81"/>
  <c r="BV201" i="81"/>
  <c r="BU201" i="81"/>
  <c r="BT201" i="81"/>
  <c r="BS201" i="81"/>
  <c r="BR201" i="81"/>
  <c r="BQ201" i="81"/>
  <c r="BP201" i="81"/>
  <c r="BO201" i="81"/>
  <c r="CO200" i="81"/>
  <c r="CN200" i="81"/>
  <c r="CM200" i="81"/>
  <c r="CL200" i="81"/>
  <c r="CK200" i="81"/>
  <c r="CJ200" i="81"/>
  <c r="CI200" i="81"/>
  <c r="CH200" i="81"/>
  <c r="CG200" i="81"/>
  <c r="CF200" i="81"/>
  <c r="CE200" i="81"/>
  <c r="CD200" i="81"/>
  <c r="CC200" i="81"/>
  <c r="CB200" i="81"/>
  <c r="CA200" i="81"/>
  <c r="BZ200" i="81"/>
  <c r="BY200" i="81"/>
  <c r="BX200" i="81"/>
  <c r="BW200" i="81"/>
  <c r="BV200" i="81"/>
  <c r="BU200" i="81"/>
  <c r="BT200" i="81"/>
  <c r="BS200" i="81"/>
  <c r="BR200" i="81"/>
  <c r="BQ200" i="81"/>
  <c r="BP200" i="81"/>
  <c r="BO200" i="81"/>
  <c r="BN200" i="81"/>
  <c r="CO199" i="81"/>
  <c r="CN199" i="81"/>
  <c r="CM199" i="81"/>
  <c r="CL199" i="81"/>
  <c r="CK199" i="81"/>
  <c r="CJ199" i="81"/>
  <c r="CI199" i="81"/>
  <c r="CH199" i="81"/>
  <c r="CG199" i="81"/>
  <c r="CF199" i="81"/>
  <c r="CE199" i="81"/>
  <c r="CD199" i="81"/>
  <c r="CC199" i="81"/>
  <c r="CB199" i="81"/>
  <c r="CA199" i="81"/>
  <c r="BZ199" i="81"/>
  <c r="BY199" i="81"/>
  <c r="BX199" i="81"/>
  <c r="BW199" i="81"/>
  <c r="BV199" i="81"/>
  <c r="BU199" i="81"/>
  <c r="BT199" i="81"/>
  <c r="BS199" i="81"/>
  <c r="BR199" i="81"/>
  <c r="BQ199" i="81"/>
  <c r="BP199" i="81"/>
  <c r="BO199" i="81"/>
  <c r="BN199" i="81"/>
  <c r="BM199" i="81"/>
  <c r="CO198" i="81"/>
  <c r="CN198" i="81"/>
  <c r="CM198" i="81"/>
  <c r="CL198" i="81"/>
  <c r="CK198" i="81"/>
  <c r="CJ198" i="81"/>
  <c r="CI198" i="81"/>
  <c r="CH198" i="81"/>
  <c r="CG198" i="81"/>
  <c r="CF198" i="81"/>
  <c r="CE198" i="81"/>
  <c r="CD198" i="81"/>
  <c r="CC198" i="81"/>
  <c r="CB198" i="81"/>
  <c r="CA198" i="81"/>
  <c r="BZ198" i="81"/>
  <c r="BY198" i="81"/>
  <c r="BX198" i="81"/>
  <c r="BW198" i="81"/>
  <c r="BV198" i="81"/>
  <c r="BU198" i="81"/>
  <c r="BT198" i="81"/>
  <c r="BS198" i="81"/>
  <c r="BR198" i="81"/>
  <c r="BQ198" i="81"/>
  <c r="BP198" i="81"/>
  <c r="BO198" i="81"/>
  <c r="BN198" i="81"/>
  <c r="BM198" i="81"/>
  <c r="BL198" i="81"/>
  <c r="CO197" i="81"/>
  <c r="CN197" i="81"/>
  <c r="CM197" i="81"/>
  <c r="CL197" i="81"/>
  <c r="CK197" i="81"/>
  <c r="CJ197" i="81"/>
  <c r="CI197" i="81"/>
  <c r="CH197" i="81"/>
  <c r="CG197" i="81"/>
  <c r="CF197" i="81"/>
  <c r="CE197" i="81"/>
  <c r="CD197" i="81"/>
  <c r="CC197" i="81"/>
  <c r="CB197" i="81"/>
  <c r="CA197" i="81"/>
  <c r="BZ197" i="81"/>
  <c r="BY197" i="81"/>
  <c r="BX197" i="81"/>
  <c r="BW197" i="81"/>
  <c r="BV197" i="81"/>
  <c r="BU197" i="81"/>
  <c r="BT197" i="81"/>
  <c r="BS197" i="81"/>
  <c r="BR197" i="81"/>
  <c r="BQ197" i="81"/>
  <c r="BP197" i="81"/>
  <c r="BO197" i="81"/>
  <c r="BN197" i="81"/>
  <c r="BM197" i="81"/>
  <c r="BL197" i="81"/>
  <c r="BK197" i="81"/>
  <c r="CO196" i="81"/>
  <c r="CN196" i="81"/>
  <c r="CM196" i="81"/>
  <c r="CL196" i="81"/>
  <c r="CK196" i="81"/>
  <c r="CJ196" i="81"/>
  <c r="CI196" i="81"/>
  <c r="CH196" i="81"/>
  <c r="CG196" i="81"/>
  <c r="CF196" i="81"/>
  <c r="CE196" i="81"/>
  <c r="CD196" i="81"/>
  <c r="CC196" i="81"/>
  <c r="CB196" i="81"/>
  <c r="CA196" i="81"/>
  <c r="BZ196" i="81"/>
  <c r="BY196" i="81"/>
  <c r="BX196" i="81"/>
  <c r="BW196" i="81"/>
  <c r="BV196" i="81"/>
  <c r="BU196" i="81"/>
  <c r="BT196" i="81"/>
  <c r="BS196" i="81"/>
  <c r="BR196" i="81"/>
  <c r="BQ196" i="81"/>
  <c r="BP196" i="81"/>
  <c r="BO196" i="81"/>
  <c r="BN196" i="81"/>
  <c r="BM196" i="81"/>
  <c r="BL196" i="81"/>
  <c r="BK196" i="81"/>
  <c r="BJ196" i="81"/>
  <c r="CO195" i="81"/>
  <c r="CN195" i="81"/>
  <c r="CM195" i="81"/>
  <c r="CL195" i="81"/>
  <c r="CK195" i="81"/>
  <c r="CJ195" i="81"/>
  <c r="CI195" i="81"/>
  <c r="CH195" i="81"/>
  <c r="CG195" i="81"/>
  <c r="CF195" i="81"/>
  <c r="CE195" i="81"/>
  <c r="CD195" i="81"/>
  <c r="CC195" i="81"/>
  <c r="CB195" i="81"/>
  <c r="CA195" i="81"/>
  <c r="BZ195" i="81"/>
  <c r="BY195" i="81"/>
  <c r="BX195" i="81"/>
  <c r="BW195" i="81"/>
  <c r="BV195" i="81"/>
  <c r="BU195" i="81"/>
  <c r="BT195" i="81"/>
  <c r="BS195" i="81"/>
  <c r="BR195" i="81"/>
  <c r="BQ195" i="81"/>
  <c r="BP195" i="81"/>
  <c r="BO195" i="81"/>
  <c r="BN195" i="81"/>
  <c r="BM195" i="81"/>
  <c r="BL195" i="81"/>
  <c r="BK195" i="81"/>
  <c r="BJ195" i="81"/>
  <c r="BI195" i="81"/>
  <c r="CO194" i="81"/>
  <c r="CN194" i="81"/>
  <c r="CM194" i="81"/>
  <c r="CL194" i="81"/>
  <c r="CK194" i="81"/>
  <c r="CJ194" i="81"/>
  <c r="CI194" i="81"/>
  <c r="CH194" i="81"/>
  <c r="CG194" i="81"/>
  <c r="CF194" i="81"/>
  <c r="CE194" i="81"/>
  <c r="CD194" i="81"/>
  <c r="CC194" i="81"/>
  <c r="CB194" i="81"/>
  <c r="CA194" i="81"/>
  <c r="BZ194" i="81"/>
  <c r="BY194" i="81"/>
  <c r="BX194" i="81"/>
  <c r="BW194" i="81"/>
  <c r="BV194" i="81"/>
  <c r="BU194" i="81"/>
  <c r="BT194" i="81"/>
  <c r="BS194" i="81"/>
  <c r="BR194" i="81"/>
  <c r="BQ194" i="81"/>
  <c r="BP194" i="81"/>
  <c r="BO194" i="81"/>
  <c r="BN194" i="81"/>
  <c r="BM194" i="81"/>
  <c r="BL194" i="81"/>
  <c r="BK194" i="81"/>
  <c r="BJ194" i="81"/>
  <c r="BI194" i="81"/>
  <c r="BH194" i="81"/>
  <c r="CO193" i="81"/>
  <c r="CN193" i="81"/>
  <c r="CM193" i="81"/>
  <c r="CL193" i="81"/>
  <c r="CK193" i="81"/>
  <c r="CJ193" i="81"/>
  <c r="CI193" i="81"/>
  <c r="CH193" i="81"/>
  <c r="CG193" i="81"/>
  <c r="CF193" i="81"/>
  <c r="CE193" i="81"/>
  <c r="CD193" i="81"/>
  <c r="CC193" i="81"/>
  <c r="CB193" i="81"/>
  <c r="CA193" i="81"/>
  <c r="BZ193" i="81"/>
  <c r="BY193" i="81"/>
  <c r="BX193" i="81"/>
  <c r="BW193" i="81"/>
  <c r="BV193" i="81"/>
  <c r="BU193" i="81"/>
  <c r="BT193" i="81"/>
  <c r="BS193" i="81"/>
  <c r="BR193" i="81"/>
  <c r="BQ193" i="81"/>
  <c r="BP193" i="81"/>
  <c r="BO193" i="81"/>
  <c r="BN193" i="81"/>
  <c r="BM193" i="81"/>
  <c r="BL193" i="81"/>
  <c r="BK193" i="81"/>
  <c r="BJ193" i="81"/>
  <c r="BI193" i="81"/>
  <c r="BH193" i="81"/>
  <c r="BG193" i="81"/>
  <c r="CO192" i="81"/>
  <c r="CN192" i="81"/>
  <c r="CM192" i="81"/>
  <c r="CL192" i="81"/>
  <c r="CK192" i="81"/>
  <c r="CJ192" i="81"/>
  <c r="CI192" i="81"/>
  <c r="CH192" i="81"/>
  <c r="CG192" i="81"/>
  <c r="CF192" i="81"/>
  <c r="CE192" i="81"/>
  <c r="CD192" i="81"/>
  <c r="CC192" i="81"/>
  <c r="CB192" i="81"/>
  <c r="CA192" i="81"/>
  <c r="BZ192" i="81"/>
  <c r="BY192" i="81"/>
  <c r="BX192" i="81"/>
  <c r="BW192" i="81"/>
  <c r="BV192" i="81"/>
  <c r="BU192" i="81"/>
  <c r="BT192" i="81"/>
  <c r="BS192" i="81"/>
  <c r="BR192" i="81"/>
  <c r="BQ192" i="81"/>
  <c r="BP192" i="81"/>
  <c r="BO192" i="81"/>
  <c r="BN192" i="81"/>
  <c r="BM192" i="81"/>
  <c r="BL192" i="81"/>
  <c r="BK192" i="81"/>
  <c r="BJ192" i="81"/>
  <c r="BI192" i="81"/>
  <c r="BH192" i="81"/>
  <c r="BG192" i="81"/>
  <c r="BF192" i="81"/>
  <c r="CO191" i="81"/>
  <c r="CN191" i="81"/>
  <c r="CM191" i="81"/>
  <c r="CL191" i="81"/>
  <c r="CK191" i="81"/>
  <c r="CJ191" i="81"/>
  <c r="CI191" i="81"/>
  <c r="CH191" i="81"/>
  <c r="CG191" i="81"/>
  <c r="CF191" i="81"/>
  <c r="CE191" i="81"/>
  <c r="CD191" i="81"/>
  <c r="CC191" i="81"/>
  <c r="CB191" i="81"/>
  <c r="CA191" i="81"/>
  <c r="BZ191" i="81"/>
  <c r="BY191" i="81"/>
  <c r="BX191" i="81"/>
  <c r="BW191" i="81"/>
  <c r="BV191" i="81"/>
  <c r="BU191" i="81"/>
  <c r="BT191" i="81"/>
  <c r="BS191" i="81"/>
  <c r="BR191" i="81"/>
  <c r="BQ191" i="81"/>
  <c r="BP191" i="81"/>
  <c r="BO191" i="81"/>
  <c r="BN191" i="81"/>
  <c r="BM191" i="81"/>
  <c r="BL191" i="81"/>
  <c r="BK191" i="81"/>
  <c r="BJ191" i="81"/>
  <c r="BI191" i="81"/>
  <c r="BH191" i="81"/>
  <c r="BG191" i="81"/>
  <c r="BF191" i="81"/>
  <c r="BE191" i="81"/>
  <c r="CO190" i="81"/>
  <c r="CN190" i="81"/>
  <c r="CM190" i="81"/>
  <c r="CL190" i="81"/>
  <c r="CK190" i="81"/>
  <c r="CJ190" i="81"/>
  <c r="CI190" i="81"/>
  <c r="CH190" i="81"/>
  <c r="CG190" i="81"/>
  <c r="CF190" i="81"/>
  <c r="CE190" i="81"/>
  <c r="CD190" i="81"/>
  <c r="CC190" i="81"/>
  <c r="CB190" i="81"/>
  <c r="CA190" i="81"/>
  <c r="BZ190" i="81"/>
  <c r="BY190" i="81"/>
  <c r="BX190" i="81"/>
  <c r="BW190" i="81"/>
  <c r="BV190" i="81"/>
  <c r="BU190" i="81"/>
  <c r="BT190" i="81"/>
  <c r="BS190" i="81"/>
  <c r="BR190" i="81"/>
  <c r="BQ190" i="81"/>
  <c r="BP190" i="81"/>
  <c r="BO190" i="81"/>
  <c r="BN190" i="81"/>
  <c r="BM190" i="81"/>
  <c r="BL190" i="81"/>
  <c r="BK190" i="81"/>
  <c r="BJ190" i="81"/>
  <c r="BI190" i="81"/>
  <c r="BH190" i="81"/>
  <c r="BG190" i="81"/>
  <c r="BF190" i="81"/>
  <c r="BE190" i="81"/>
  <c r="BD190" i="81"/>
  <c r="CO189" i="81"/>
  <c r="CN189" i="81"/>
  <c r="CM189" i="81"/>
  <c r="CL189" i="81"/>
  <c r="CK189" i="81"/>
  <c r="CJ189" i="81"/>
  <c r="CI189" i="81"/>
  <c r="CH189" i="81"/>
  <c r="CG189" i="81"/>
  <c r="CF189" i="81"/>
  <c r="CE189" i="81"/>
  <c r="CD189" i="81"/>
  <c r="CC189" i="81"/>
  <c r="CB189" i="81"/>
  <c r="CA189" i="81"/>
  <c r="BZ189" i="81"/>
  <c r="BY189" i="81"/>
  <c r="BX189" i="81"/>
  <c r="BW189" i="81"/>
  <c r="BV189" i="81"/>
  <c r="BU189" i="81"/>
  <c r="BT189" i="81"/>
  <c r="BS189" i="81"/>
  <c r="BR189" i="81"/>
  <c r="BQ189" i="81"/>
  <c r="BP189" i="81"/>
  <c r="BO189" i="81"/>
  <c r="BN189" i="81"/>
  <c r="BM189" i="81"/>
  <c r="BL189" i="81"/>
  <c r="BK189" i="81"/>
  <c r="BJ189" i="81"/>
  <c r="BI189" i="81"/>
  <c r="BH189" i="81"/>
  <c r="BG189" i="81"/>
  <c r="BF189" i="81"/>
  <c r="BE189" i="81"/>
  <c r="BD189" i="81"/>
  <c r="BC189" i="81"/>
  <c r="CO188" i="81"/>
  <c r="CN188" i="81"/>
  <c r="CM188" i="81"/>
  <c r="CL188" i="81"/>
  <c r="CK188" i="81"/>
  <c r="CJ188" i="81"/>
  <c r="CI188" i="81"/>
  <c r="CH188" i="81"/>
  <c r="CG188" i="81"/>
  <c r="CF188" i="81"/>
  <c r="CE188" i="81"/>
  <c r="CD188" i="81"/>
  <c r="CC188" i="81"/>
  <c r="CB188" i="81"/>
  <c r="CA188" i="81"/>
  <c r="BZ188" i="81"/>
  <c r="BY188" i="81"/>
  <c r="BX188" i="81"/>
  <c r="BW188" i="81"/>
  <c r="BV188" i="81"/>
  <c r="BU188" i="81"/>
  <c r="BT188" i="81"/>
  <c r="BS188" i="81"/>
  <c r="BR188" i="81"/>
  <c r="BQ188" i="81"/>
  <c r="BP188" i="81"/>
  <c r="BO188" i="81"/>
  <c r="BN188" i="81"/>
  <c r="BM188" i="81"/>
  <c r="BL188" i="81"/>
  <c r="BK188" i="81"/>
  <c r="BJ188" i="81"/>
  <c r="BI188" i="81"/>
  <c r="BH188" i="81"/>
  <c r="BG188" i="81"/>
  <c r="BF188" i="81"/>
  <c r="BE188" i="81"/>
  <c r="BD188" i="81"/>
  <c r="BC188" i="81"/>
  <c r="BB188" i="81"/>
  <c r="CO187" i="81"/>
  <c r="CN187" i="81"/>
  <c r="CM187" i="81"/>
  <c r="CL187" i="81"/>
  <c r="CK187" i="81"/>
  <c r="CJ187" i="81"/>
  <c r="CI187" i="81"/>
  <c r="CH187" i="81"/>
  <c r="CG187" i="81"/>
  <c r="CF187" i="81"/>
  <c r="CE187" i="81"/>
  <c r="CD187" i="81"/>
  <c r="CC187" i="81"/>
  <c r="CB187" i="81"/>
  <c r="CA187" i="81"/>
  <c r="BZ187" i="81"/>
  <c r="BY187" i="81"/>
  <c r="BX187" i="81"/>
  <c r="BW187" i="81"/>
  <c r="BV187" i="81"/>
  <c r="BU187" i="81"/>
  <c r="BT187" i="81"/>
  <c r="BS187" i="81"/>
  <c r="BR187" i="81"/>
  <c r="BQ187" i="81"/>
  <c r="BP187" i="81"/>
  <c r="BO187" i="81"/>
  <c r="BN187" i="81"/>
  <c r="BM187" i="81"/>
  <c r="BL187" i="81"/>
  <c r="BK187" i="81"/>
  <c r="BJ187" i="81"/>
  <c r="BI187" i="81"/>
  <c r="BH187" i="81"/>
  <c r="BG187" i="81"/>
  <c r="BF187" i="81"/>
  <c r="BE187" i="81"/>
  <c r="BD187" i="81"/>
  <c r="BC187" i="81"/>
  <c r="BB187" i="81"/>
  <c r="BA187" i="81"/>
  <c r="CO186" i="81"/>
  <c r="CN186" i="81"/>
  <c r="CM186" i="81"/>
  <c r="CL186" i="81"/>
  <c r="CK186" i="81"/>
  <c r="CJ186" i="81"/>
  <c r="CI186" i="81"/>
  <c r="CH186" i="81"/>
  <c r="CG186" i="81"/>
  <c r="CF186" i="81"/>
  <c r="CE186" i="81"/>
  <c r="CD186" i="81"/>
  <c r="CC186" i="81"/>
  <c r="CB186" i="81"/>
  <c r="CA186" i="81"/>
  <c r="BZ186" i="81"/>
  <c r="BY186" i="81"/>
  <c r="BX186" i="81"/>
  <c r="BW186" i="81"/>
  <c r="BV186" i="81"/>
  <c r="BU186" i="81"/>
  <c r="BT186" i="81"/>
  <c r="BS186" i="81"/>
  <c r="BR186" i="81"/>
  <c r="BQ186" i="81"/>
  <c r="BP186" i="81"/>
  <c r="BO186" i="81"/>
  <c r="BN186" i="81"/>
  <c r="BM186" i="81"/>
  <c r="BL186" i="81"/>
  <c r="BK186" i="81"/>
  <c r="BJ186" i="81"/>
  <c r="BI186" i="81"/>
  <c r="BH186" i="81"/>
  <c r="BG186" i="81"/>
  <c r="BF186" i="81"/>
  <c r="BE186" i="81"/>
  <c r="BD186" i="81"/>
  <c r="BC186" i="81"/>
  <c r="BB186" i="81"/>
  <c r="BA186" i="81"/>
  <c r="AZ186" i="81"/>
  <c r="CO185" i="81"/>
  <c r="CN185" i="81"/>
  <c r="CM185" i="81"/>
  <c r="CL185" i="81"/>
  <c r="CK185" i="81"/>
  <c r="CJ185" i="81"/>
  <c r="CI185" i="81"/>
  <c r="CH185" i="81"/>
  <c r="CG185" i="81"/>
  <c r="CF185" i="81"/>
  <c r="CE185" i="81"/>
  <c r="CD185" i="81"/>
  <c r="CC185" i="81"/>
  <c r="CB185" i="81"/>
  <c r="CA185" i="81"/>
  <c r="BZ185" i="81"/>
  <c r="BY185" i="81"/>
  <c r="BX185" i="81"/>
  <c r="BW185" i="81"/>
  <c r="BV185" i="81"/>
  <c r="BU185" i="81"/>
  <c r="BT185" i="81"/>
  <c r="BS185" i="81"/>
  <c r="BR185" i="81"/>
  <c r="BQ185" i="81"/>
  <c r="BP185" i="81"/>
  <c r="BO185" i="81"/>
  <c r="BN185" i="81"/>
  <c r="BM185" i="81"/>
  <c r="BL185" i="81"/>
  <c r="BK185" i="81"/>
  <c r="BJ185" i="81"/>
  <c r="BI185" i="81"/>
  <c r="BH185" i="81"/>
  <c r="BG185" i="81"/>
  <c r="BF185" i="81"/>
  <c r="BE185" i="81"/>
  <c r="BD185" i="81"/>
  <c r="BC185" i="81"/>
  <c r="BB185" i="81"/>
  <c r="BA185" i="81"/>
  <c r="AZ185" i="81"/>
  <c r="AY185" i="81"/>
  <c r="CO184" i="81"/>
  <c r="CN184" i="81"/>
  <c r="CM184" i="81"/>
  <c r="CL184" i="81"/>
  <c r="CK184" i="81"/>
  <c r="CJ184" i="81"/>
  <c r="CI184" i="81"/>
  <c r="CH184" i="81"/>
  <c r="CG184" i="81"/>
  <c r="CF184" i="81"/>
  <c r="CE184" i="81"/>
  <c r="CD184" i="81"/>
  <c r="CC184" i="81"/>
  <c r="CB184" i="81"/>
  <c r="CA184" i="81"/>
  <c r="BZ184" i="81"/>
  <c r="BY184" i="81"/>
  <c r="BX184" i="81"/>
  <c r="BW184" i="81"/>
  <c r="BV184" i="81"/>
  <c r="BU184" i="81"/>
  <c r="BT184" i="81"/>
  <c r="BS184" i="81"/>
  <c r="BR184" i="81"/>
  <c r="BQ184" i="81"/>
  <c r="BP184" i="81"/>
  <c r="BO184" i="81"/>
  <c r="BN184" i="81"/>
  <c r="BM184" i="81"/>
  <c r="BL184" i="81"/>
  <c r="BK184" i="81"/>
  <c r="BJ184" i="81"/>
  <c r="BI184" i="81"/>
  <c r="BH184" i="81"/>
  <c r="BG184" i="81"/>
  <c r="BF184" i="81"/>
  <c r="BE184" i="81"/>
  <c r="BD184" i="81"/>
  <c r="BC184" i="81"/>
  <c r="BB184" i="81"/>
  <c r="BA184" i="81"/>
  <c r="AZ184" i="81"/>
  <c r="AY184" i="81"/>
  <c r="AX184" i="81"/>
  <c r="CO183" i="81"/>
  <c r="CN183" i="81"/>
  <c r="CM183" i="81"/>
  <c r="CL183" i="81"/>
  <c r="CK183" i="81"/>
  <c r="CJ183" i="81"/>
  <c r="CI183" i="81"/>
  <c r="CH183" i="81"/>
  <c r="CG183" i="81"/>
  <c r="CF183" i="81"/>
  <c r="CE183" i="81"/>
  <c r="CD183" i="81"/>
  <c r="CC183" i="81"/>
  <c r="CB183" i="81"/>
  <c r="CA183" i="81"/>
  <c r="BZ183" i="81"/>
  <c r="BY183" i="81"/>
  <c r="BX183" i="81"/>
  <c r="BW183" i="81"/>
  <c r="BV183" i="81"/>
  <c r="BU183" i="81"/>
  <c r="BT183" i="81"/>
  <c r="BS183" i="81"/>
  <c r="BR183" i="81"/>
  <c r="BQ183" i="81"/>
  <c r="BP183" i="81"/>
  <c r="BO183" i="81"/>
  <c r="BN183" i="81"/>
  <c r="BM183" i="81"/>
  <c r="BL183" i="81"/>
  <c r="BK183" i="81"/>
  <c r="BJ183" i="81"/>
  <c r="BI183" i="81"/>
  <c r="BH183" i="81"/>
  <c r="BG183" i="81"/>
  <c r="BF183" i="81"/>
  <c r="BE183" i="81"/>
  <c r="BD183" i="81"/>
  <c r="BC183" i="81"/>
  <c r="BB183" i="81"/>
  <c r="BA183" i="81"/>
  <c r="AZ183" i="81"/>
  <c r="AY183" i="81"/>
  <c r="AX183" i="81"/>
  <c r="AW183" i="81"/>
  <c r="CO182" i="81"/>
  <c r="CN182" i="81"/>
  <c r="CM182" i="81"/>
  <c r="CL182" i="81"/>
  <c r="CK182" i="81"/>
  <c r="CJ182" i="81"/>
  <c r="CI182" i="81"/>
  <c r="CH182" i="81"/>
  <c r="CG182" i="81"/>
  <c r="CF182" i="81"/>
  <c r="CE182" i="81"/>
  <c r="CD182" i="81"/>
  <c r="CC182" i="81"/>
  <c r="CB182" i="81"/>
  <c r="CA182" i="81"/>
  <c r="BZ182" i="81"/>
  <c r="BY182" i="81"/>
  <c r="BX182" i="81"/>
  <c r="BW182" i="81"/>
  <c r="BV182" i="81"/>
  <c r="BU182" i="81"/>
  <c r="BT182" i="81"/>
  <c r="BS182" i="81"/>
  <c r="BR182" i="81"/>
  <c r="BQ182" i="81"/>
  <c r="BP182" i="81"/>
  <c r="BO182" i="81"/>
  <c r="BN182" i="81"/>
  <c r="BM182" i="81"/>
  <c r="BL182" i="81"/>
  <c r="BK182" i="81"/>
  <c r="BJ182" i="81"/>
  <c r="BI182" i="81"/>
  <c r="BH182" i="81"/>
  <c r="BG182" i="81"/>
  <c r="BF182" i="81"/>
  <c r="BE182" i="81"/>
  <c r="BD182" i="81"/>
  <c r="BC182" i="81"/>
  <c r="BB182" i="81"/>
  <c r="BA182" i="81"/>
  <c r="AZ182" i="81"/>
  <c r="AY182" i="81"/>
  <c r="AX182" i="81"/>
  <c r="AW182" i="81"/>
  <c r="AV182" i="81"/>
  <c r="CO181" i="81"/>
  <c r="CN181" i="81"/>
  <c r="CM181" i="81"/>
  <c r="CL181" i="81"/>
  <c r="CK181" i="81"/>
  <c r="CJ181" i="81"/>
  <c r="CI181" i="81"/>
  <c r="CH181" i="81"/>
  <c r="CG181" i="81"/>
  <c r="CF181" i="81"/>
  <c r="CE181" i="81"/>
  <c r="CD181" i="81"/>
  <c r="CC181" i="81"/>
  <c r="CB181" i="81"/>
  <c r="CA181" i="81"/>
  <c r="BZ181" i="81"/>
  <c r="BY181" i="81"/>
  <c r="BX181" i="81"/>
  <c r="BW181" i="81"/>
  <c r="BV181" i="81"/>
  <c r="BU181" i="81"/>
  <c r="BT181" i="81"/>
  <c r="BS181" i="81"/>
  <c r="BR181" i="81"/>
  <c r="BQ181" i="81"/>
  <c r="BP181" i="81"/>
  <c r="BO181" i="81"/>
  <c r="BN181" i="81"/>
  <c r="BM181" i="81"/>
  <c r="BL181" i="81"/>
  <c r="BK181" i="81"/>
  <c r="BJ181" i="81"/>
  <c r="BI181" i="81"/>
  <c r="BH181" i="81"/>
  <c r="BG181" i="81"/>
  <c r="BF181" i="81"/>
  <c r="BE181" i="81"/>
  <c r="BD181" i="81"/>
  <c r="BC181" i="81"/>
  <c r="BB181" i="81"/>
  <c r="BA181" i="81"/>
  <c r="AZ181" i="81"/>
  <c r="AY181" i="81"/>
  <c r="AX181" i="81"/>
  <c r="AW181" i="81"/>
  <c r="AV181" i="81"/>
  <c r="AU181" i="81"/>
  <c r="CO180" i="81"/>
  <c r="CN180" i="81"/>
  <c r="CM180" i="81"/>
  <c r="CL180" i="81"/>
  <c r="CK180" i="81"/>
  <c r="CJ180" i="81"/>
  <c r="CI180" i="81"/>
  <c r="CH180" i="81"/>
  <c r="CG180" i="81"/>
  <c r="CF180" i="81"/>
  <c r="CE180" i="81"/>
  <c r="CD180" i="81"/>
  <c r="CC180" i="81"/>
  <c r="CB180" i="81"/>
  <c r="CA180" i="81"/>
  <c r="BZ180" i="81"/>
  <c r="BY180" i="81"/>
  <c r="BX180" i="81"/>
  <c r="BW180" i="81"/>
  <c r="BV180" i="81"/>
  <c r="BU180" i="81"/>
  <c r="BT180" i="81"/>
  <c r="BS180" i="81"/>
  <c r="BR180" i="81"/>
  <c r="BQ180" i="81"/>
  <c r="BP180" i="81"/>
  <c r="BO180" i="81"/>
  <c r="BN180" i="81"/>
  <c r="BM180" i="81"/>
  <c r="BL180" i="81"/>
  <c r="BK180" i="81"/>
  <c r="BJ180" i="81"/>
  <c r="BI180" i="81"/>
  <c r="BH180" i="81"/>
  <c r="BG180" i="81"/>
  <c r="BF180" i="81"/>
  <c r="BE180" i="81"/>
  <c r="BD180" i="81"/>
  <c r="BC180" i="81"/>
  <c r="BB180" i="81"/>
  <c r="BA180" i="81"/>
  <c r="AZ180" i="81"/>
  <c r="AY180" i="81"/>
  <c r="AX180" i="81"/>
  <c r="AW180" i="81"/>
  <c r="AV180" i="81"/>
  <c r="AU180" i="81"/>
  <c r="AT180" i="81"/>
  <c r="CO179" i="81"/>
  <c r="CN179" i="81"/>
  <c r="CM179" i="81"/>
  <c r="CL179" i="81"/>
  <c r="CK179" i="81"/>
  <c r="CJ179" i="81"/>
  <c r="CI179" i="81"/>
  <c r="CH179" i="81"/>
  <c r="CG179" i="81"/>
  <c r="CF179" i="81"/>
  <c r="CE179" i="81"/>
  <c r="CD179" i="81"/>
  <c r="CC179" i="81"/>
  <c r="CB179" i="81"/>
  <c r="CA179" i="81"/>
  <c r="BZ179" i="81"/>
  <c r="BY179" i="81"/>
  <c r="BX179" i="81"/>
  <c r="BW179" i="81"/>
  <c r="BV179" i="81"/>
  <c r="BU179" i="81"/>
  <c r="BT179" i="81"/>
  <c r="BS179" i="81"/>
  <c r="BR179" i="81"/>
  <c r="BQ179" i="81"/>
  <c r="BP179" i="81"/>
  <c r="BO179" i="81"/>
  <c r="BN179" i="81"/>
  <c r="BM179" i="81"/>
  <c r="BL179" i="81"/>
  <c r="BK179" i="81"/>
  <c r="BJ179" i="81"/>
  <c r="BI179" i="81"/>
  <c r="BH179" i="81"/>
  <c r="BG179" i="81"/>
  <c r="BF179" i="81"/>
  <c r="BE179" i="81"/>
  <c r="BD179" i="81"/>
  <c r="BC179" i="81"/>
  <c r="BB179" i="81"/>
  <c r="BA179" i="81"/>
  <c r="AZ179" i="81"/>
  <c r="AY179" i="81"/>
  <c r="AX179" i="81"/>
  <c r="AW179" i="81"/>
  <c r="AV179" i="81"/>
  <c r="AU179" i="81"/>
  <c r="AT179" i="81"/>
  <c r="AS179" i="81"/>
  <c r="CO178" i="81"/>
  <c r="CN178" i="81"/>
  <c r="CM178" i="81"/>
  <c r="CL178" i="81"/>
  <c r="CK178" i="81"/>
  <c r="CJ178" i="81"/>
  <c r="CI178" i="81"/>
  <c r="CH178" i="81"/>
  <c r="CG178" i="81"/>
  <c r="CF178" i="81"/>
  <c r="CE178" i="81"/>
  <c r="CD178" i="81"/>
  <c r="CC178" i="81"/>
  <c r="CB178" i="81"/>
  <c r="CA178" i="81"/>
  <c r="BZ178" i="81"/>
  <c r="BY178" i="81"/>
  <c r="BX178" i="81"/>
  <c r="BW178" i="81"/>
  <c r="BV178" i="81"/>
  <c r="BU178" i="81"/>
  <c r="BT178" i="81"/>
  <c r="BS178" i="81"/>
  <c r="BR178" i="81"/>
  <c r="BQ178" i="81"/>
  <c r="BP178" i="81"/>
  <c r="BO178" i="81"/>
  <c r="BN178" i="81"/>
  <c r="BM178" i="81"/>
  <c r="BL178" i="81"/>
  <c r="BK178" i="81"/>
  <c r="BJ178" i="81"/>
  <c r="BI178" i="81"/>
  <c r="BH178" i="81"/>
  <c r="BG178" i="81"/>
  <c r="BF178" i="81"/>
  <c r="BE178" i="81"/>
  <c r="BD178" i="81"/>
  <c r="BC178" i="81"/>
  <c r="BB178" i="81"/>
  <c r="BA178" i="81"/>
  <c r="AZ178" i="81"/>
  <c r="AY178" i="81"/>
  <c r="AX178" i="81"/>
  <c r="AW178" i="81"/>
  <c r="AV178" i="81"/>
  <c r="AU178" i="81"/>
  <c r="AT178" i="81"/>
  <c r="AS178" i="81"/>
  <c r="AR178" i="81"/>
  <c r="CO177" i="81"/>
  <c r="CN177" i="81"/>
  <c r="CM177" i="81"/>
  <c r="CL177" i="81"/>
  <c r="CK177" i="81"/>
  <c r="CJ177" i="81"/>
  <c r="CI177" i="81"/>
  <c r="CH177" i="81"/>
  <c r="CG177" i="81"/>
  <c r="CF177" i="81"/>
  <c r="CE177" i="81"/>
  <c r="CD177" i="81"/>
  <c r="CC177" i="81"/>
  <c r="CB177" i="81"/>
  <c r="CA177" i="81"/>
  <c r="BZ177" i="81"/>
  <c r="BY177" i="81"/>
  <c r="BX177" i="81"/>
  <c r="BW177" i="81"/>
  <c r="BV177" i="81"/>
  <c r="BU177" i="81"/>
  <c r="BT177" i="81"/>
  <c r="BS177" i="81"/>
  <c r="BR177" i="81"/>
  <c r="BQ177" i="81"/>
  <c r="BP177" i="81"/>
  <c r="BO177" i="81"/>
  <c r="BN177" i="81"/>
  <c r="BM177" i="81"/>
  <c r="BL177" i="81"/>
  <c r="BK177" i="81"/>
  <c r="BJ177" i="81"/>
  <c r="BI177" i="81"/>
  <c r="BH177" i="81"/>
  <c r="BG177" i="81"/>
  <c r="BF177" i="81"/>
  <c r="BE177" i="81"/>
  <c r="BD177" i="81"/>
  <c r="BC177" i="81"/>
  <c r="BB177" i="81"/>
  <c r="BA177" i="81"/>
  <c r="AZ177" i="81"/>
  <c r="AY177" i="81"/>
  <c r="AX177" i="81"/>
  <c r="AW177" i="81"/>
  <c r="AV177" i="81"/>
  <c r="AU177" i="81"/>
  <c r="AT177" i="81"/>
  <c r="AS177" i="81"/>
  <c r="AR177" i="81"/>
  <c r="AQ177" i="81"/>
  <c r="CO176" i="81"/>
  <c r="CN176" i="81"/>
  <c r="CM176" i="81"/>
  <c r="CL176" i="81"/>
  <c r="CK176" i="81"/>
  <c r="CJ176" i="81"/>
  <c r="CI176" i="81"/>
  <c r="CH176" i="81"/>
  <c r="CG176" i="81"/>
  <c r="CF176" i="81"/>
  <c r="CE176" i="81"/>
  <c r="CD176" i="81"/>
  <c r="CC176" i="81"/>
  <c r="CB176" i="81"/>
  <c r="CA176" i="81"/>
  <c r="BZ176" i="81"/>
  <c r="BY176" i="81"/>
  <c r="BX176" i="81"/>
  <c r="BW176" i="81"/>
  <c r="BV176" i="81"/>
  <c r="BU176" i="81"/>
  <c r="BT176" i="81"/>
  <c r="BS176" i="81"/>
  <c r="BR176" i="81"/>
  <c r="BQ176" i="81"/>
  <c r="BP176" i="81"/>
  <c r="BO176" i="81"/>
  <c r="BN176" i="81"/>
  <c r="BM176" i="81"/>
  <c r="BL176" i="81"/>
  <c r="BK176" i="81"/>
  <c r="BJ176" i="81"/>
  <c r="BI176" i="81"/>
  <c r="BH176" i="81"/>
  <c r="BG176" i="81"/>
  <c r="BF176" i="81"/>
  <c r="BE176" i="81"/>
  <c r="BD176" i="81"/>
  <c r="BC176" i="81"/>
  <c r="BB176" i="81"/>
  <c r="BA176" i="81"/>
  <c r="AZ176" i="81"/>
  <c r="AY176" i="81"/>
  <c r="AX176" i="81"/>
  <c r="AW176" i="81"/>
  <c r="AV176" i="81"/>
  <c r="AU176" i="81"/>
  <c r="AT176" i="81"/>
  <c r="AS176" i="81"/>
  <c r="AR176" i="81"/>
  <c r="AQ176" i="81"/>
  <c r="AP176" i="81"/>
  <c r="CO175" i="81"/>
  <c r="CN175" i="81"/>
  <c r="CM175" i="81"/>
  <c r="CL175" i="81"/>
  <c r="CK175" i="81"/>
  <c r="CJ175" i="81"/>
  <c r="CI175" i="81"/>
  <c r="CH175" i="81"/>
  <c r="CG175" i="81"/>
  <c r="CF175" i="81"/>
  <c r="CE175" i="81"/>
  <c r="CD175" i="81"/>
  <c r="CC175" i="81"/>
  <c r="CB175" i="81"/>
  <c r="CA175" i="81"/>
  <c r="BZ175" i="81"/>
  <c r="BY175" i="81"/>
  <c r="BX175" i="81"/>
  <c r="BW175" i="81"/>
  <c r="BV175" i="81"/>
  <c r="BU175" i="81"/>
  <c r="BT175" i="81"/>
  <c r="BS175" i="81"/>
  <c r="BR175" i="81"/>
  <c r="BQ175" i="81"/>
  <c r="BP175" i="81"/>
  <c r="BO175" i="81"/>
  <c r="BN175" i="81"/>
  <c r="BM175" i="81"/>
  <c r="BL175" i="81"/>
  <c r="BK175" i="81"/>
  <c r="BJ175" i="81"/>
  <c r="BI175" i="81"/>
  <c r="BH175" i="81"/>
  <c r="BG175" i="81"/>
  <c r="BF175" i="81"/>
  <c r="BE175" i="81"/>
  <c r="BD175" i="81"/>
  <c r="BC175" i="81"/>
  <c r="BB175" i="81"/>
  <c r="BA175" i="81"/>
  <c r="AZ175" i="81"/>
  <c r="AY175" i="81"/>
  <c r="AX175" i="81"/>
  <c r="AW175" i="81"/>
  <c r="AV175" i="81"/>
  <c r="AU175" i="81"/>
  <c r="AT175" i="81"/>
  <c r="AS175" i="81"/>
  <c r="AR175" i="81"/>
  <c r="AQ175" i="81"/>
  <c r="AP175" i="81"/>
  <c r="AO175" i="81"/>
  <c r="CO174" i="81"/>
  <c r="CN174" i="81"/>
  <c r="CM174" i="81"/>
  <c r="CL174" i="81"/>
  <c r="CK174" i="81"/>
  <c r="CJ174" i="81"/>
  <c r="CI174" i="81"/>
  <c r="CH174" i="81"/>
  <c r="CG174" i="81"/>
  <c r="CF174" i="81"/>
  <c r="CE174" i="81"/>
  <c r="CD174" i="81"/>
  <c r="CC174" i="81"/>
  <c r="CB174" i="81"/>
  <c r="CA174" i="81"/>
  <c r="BZ174" i="81"/>
  <c r="BY174" i="81"/>
  <c r="BX174" i="81"/>
  <c r="BW174" i="81"/>
  <c r="BV174" i="81"/>
  <c r="BU174" i="81"/>
  <c r="BT174" i="81"/>
  <c r="BS174" i="81"/>
  <c r="BR174" i="81"/>
  <c r="BQ174" i="81"/>
  <c r="BP174" i="81"/>
  <c r="BO174" i="81"/>
  <c r="BN174" i="81"/>
  <c r="BM174" i="81"/>
  <c r="BL174" i="81"/>
  <c r="BK174" i="81"/>
  <c r="BJ174" i="81"/>
  <c r="BI174" i="81"/>
  <c r="BH174" i="81"/>
  <c r="BG174" i="81"/>
  <c r="BF174" i="81"/>
  <c r="BE174" i="81"/>
  <c r="BD174" i="81"/>
  <c r="BC174" i="81"/>
  <c r="BB174" i="81"/>
  <c r="BA174" i="81"/>
  <c r="AZ174" i="81"/>
  <c r="AY174" i="81"/>
  <c r="AX174" i="81"/>
  <c r="AW174" i="81"/>
  <c r="AV174" i="81"/>
  <c r="AU174" i="81"/>
  <c r="AT174" i="81"/>
  <c r="AS174" i="81"/>
  <c r="AR174" i="81"/>
  <c r="AQ174" i="81"/>
  <c r="AP174" i="81"/>
  <c r="AO174" i="81"/>
  <c r="AN174" i="81"/>
  <c r="CO173" i="81"/>
  <c r="CN173" i="81"/>
  <c r="CM173" i="81"/>
  <c r="CL173" i="81"/>
  <c r="CK173" i="81"/>
  <c r="CJ173" i="81"/>
  <c r="CI173" i="81"/>
  <c r="CH173" i="81"/>
  <c r="CG173" i="81"/>
  <c r="CF173" i="81"/>
  <c r="CE173" i="81"/>
  <c r="CD173" i="81"/>
  <c r="CC173" i="81"/>
  <c r="CB173" i="81"/>
  <c r="CA173" i="81"/>
  <c r="BZ173" i="81"/>
  <c r="BY173" i="81"/>
  <c r="BX173" i="81"/>
  <c r="BW173" i="81"/>
  <c r="BV173" i="81"/>
  <c r="BU173" i="81"/>
  <c r="BT173" i="81"/>
  <c r="BS173" i="81"/>
  <c r="BR173" i="81"/>
  <c r="BQ173" i="81"/>
  <c r="BP173" i="81"/>
  <c r="BO173" i="81"/>
  <c r="BN173" i="81"/>
  <c r="BM173" i="81"/>
  <c r="BL173" i="81"/>
  <c r="BK173" i="81"/>
  <c r="BJ173" i="81"/>
  <c r="BI173" i="81"/>
  <c r="BH173" i="81"/>
  <c r="BG173" i="81"/>
  <c r="BF173" i="81"/>
  <c r="BE173" i="81"/>
  <c r="BD173" i="81"/>
  <c r="BC173" i="81"/>
  <c r="BB173" i="81"/>
  <c r="BA173" i="81"/>
  <c r="AZ173" i="81"/>
  <c r="AY173" i="81"/>
  <c r="AX173" i="81"/>
  <c r="AW173" i="81"/>
  <c r="AV173" i="81"/>
  <c r="AU173" i="81"/>
  <c r="AT173" i="81"/>
  <c r="AS173" i="81"/>
  <c r="AR173" i="81"/>
  <c r="AQ173" i="81"/>
  <c r="AP173" i="81"/>
  <c r="AO173" i="81"/>
  <c r="AN173" i="81"/>
  <c r="AM173" i="81"/>
  <c r="CO172" i="81"/>
  <c r="CN172" i="81"/>
  <c r="CM172" i="81"/>
  <c r="CL172" i="81"/>
  <c r="CK172" i="81"/>
  <c r="CJ172" i="81"/>
  <c r="CI172" i="81"/>
  <c r="CH172" i="81"/>
  <c r="CG172" i="81"/>
  <c r="CF172" i="81"/>
  <c r="CE172" i="81"/>
  <c r="CD172" i="81"/>
  <c r="CC172" i="81"/>
  <c r="CB172" i="81"/>
  <c r="CA172" i="81"/>
  <c r="BZ172" i="81"/>
  <c r="BY172" i="81"/>
  <c r="BX172" i="81"/>
  <c r="BW172" i="81"/>
  <c r="BV172" i="81"/>
  <c r="BU172" i="81"/>
  <c r="BT172" i="81"/>
  <c r="BS172" i="81"/>
  <c r="BR172" i="81"/>
  <c r="BQ172" i="81"/>
  <c r="BP172" i="81"/>
  <c r="BO172" i="81"/>
  <c r="BN172" i="81"/>
  <c r="BM172" i="81"/>
  <c r="BL172" i="81"/>
  <c r="BK172" i="81"/>
  <c r="BJ172" i="81"/>
  <c r="BI172" i="81"/>
  <c r="BH172" i="81"/>
  <c r="BG172" i="81"/>
  <c r="BF172" i="81"/>
  <c r="BE172" i="81"/>
  <c r="BD172" i="81"/>
  <c r="BC172" i="81"/>
  <c r="BB172" i="81"/>
  <c r="BA172" i="81"/>
  <c r="AZ172" i="81"/>
  <c r="AY172" i="81"/>
  <c r="AX172" i="81"/>
  <c r="AW172" i="81"/>
  <c r="AV172" i="81"/>
  <c r="AU172" i="81"/>
  <c r="AT172" i="81"/>
  <c r="AS172" i="81"/>
  <c r="AR172" i="81"/>
  <c r="AQ172" i="81"/>
  <c r="AP172" i="81"/>
  <c r="AO172" i="81"/>
  <c r="AN172" i="81"/>
  <c r="AM172" i="81"/>
  <c r="AL172" i="81"/>
  <c r="CO171" i="81"/>
  <c r="CN171" i="81"/>
  <c r="CM171" i="81"/>
  <c r="CL171" i="81"/>
  <c r="CK171" i="81"/>
  <c r="CJ171" i="81"/>
  <c r="CI171" i="81"/>
  <c r="CH171" i="81"/>
  <c r="CG171" i="81"/>
  <c r="CF171" i="81"/>
  <c r="CE171" i="81"/>
  <c r="CD171" i="81"/>
  <c r="CC171" i="81"/>
  <c r="CB171" i="81"/>
  <c r="CA171" i="81"/>
  <c r="BZ171" i="81"/>
  <c r="BY171" i="81"/>
  <c r="BX171" i="81"/>
  <c r="BW171" i="81"/>
  <c r="BV171" i="81"/>
  <c r="BU171" i="81"/>
  <c r="BT171" i="81"/>
  <c r="BS171" i="81"/>
  <c r="BR171" i="81"/>
  <c r="BQ171" i="81"/>
  <c r="BP171" i="81"/>
  <c r="BO171" i="81"/>
  <c r="BN171" i="81"/>
  <c r="BM171" i="81"/>
  <c r="BL171" i="81"/>
  <c r="BK171" i="81"/>
  <c r="BJ171" i="81"/>
  <c r="BI171" i="81"/>
  <c r="BH171" i="81"/>
  <c r="BG171" i="81"/>
  <c r="BF171" i="81"/>
  <c r="BE171" i="81"/>
  <c r="BD171" i="81"/>
  <c r="BC171" i="81"/>
  <c r="BB171" i="81"/>
  <c r="BA171" i="81"/>
  <c r="AZ171" i="81"/>
  <c r="AY171" i="81"/>
  <c r="AX171" i="81"/>
  <c r="AW171" i="81"/>
  <c r="AV171" i="81"/>
  <c r="AU171" i="81"/>
  <c r="AT171" i="81"/>
  <c r="AS171" i="81"/>
  <c r="AR171" i="81"/>
  <c r="AQ171" i="81"/>
  <c r="AP171" i="81"/>
  <c r="AO171" i="81"/>
  <c r="AN171" i="81"/>
  <c r="AM171" i="81"/>
  <c r="AL171" i="81"/>
  <c r="AK171" i="81"/>
  <c r="CO170" i="81"/>
  <c r="CN170" i="81"/>
  <c r="CM170" i="81"/>
  <c r="CL170" i="81"/>
  <c r="CK170" i="81"/>
  <c r="CJ170" i="81"/>
  <c r="CI170" i="81"/>
  <c r="CH170" i="81"/>
  <c r="CG170" i="81"/>
  <c r="CF170" i="81"/>
  <c r="CE170" i="81"/>
  <c r="CD170" i="81"/>
  <c r="CC170" i="81"/>
  <c r="CB170" i="81"/>
  <c r="CA170" i="81"/>
  <c r="BZ170" i="81"/>
  <c r="BY170" i="81"/>
  <c r="BX170" i="81"/>
  <c r="BW170" i="81"/>
  <c r="BV170" i="81"/>
  <c r="BU170" i="81"/>
  <c r="BT170" i="81"/>
  <c r="BS170" i="81"/>
  <c r="BR170" i="81"/>
  <c r="BQ170" i="81"/>
  <c r="BP170" i="81"/>
  <c r="BO170" i="81"/>
  <c r="BN170" i="81"/>
  <c r="BM170" i="81"/>
  <c r="BL170" i="81"/>
  <c r="BK170" i="81"/>
  <c r="BJ170" i="81"/>
  <c r="BI170" i="81"/>
  <c r="BH170" i="81"/>
  <c r="BG170" i="81"/>
  <c r="BF170" i="81"/>
  <c r="BE170" i="81"/>
  <c r="BD170" i="81"/>
  <c r="BC170" i="81"/>
  <c r="BB170" i="81"/>
  <c r="BA170" i="81"/>
  <c r="AZ170" i="81"/>
  <c r="AY170" i="81"/>
  <c r="AX170" i="81"/>
  <c r="AW170" i="81"/>
  <c r="AV170" i="81"/>
  <c r="AU170" i="81"/>
  <c r="AT170" i="81"/>
  <c r="AS170" i="81"/>
  <c r="AR170" i="81"/>
  <c r="AQ170" i="81"/>
  <c r="AP170" i="81"/>
  <c r="AO170" i="81"/>
  <c r="AN170" i="81"/>
  <c r="AM170" i="81"/>
  <c r="AL170" i="81"/>
  <c r="AK170" i="81"/>
  <c r="AJ170" i="81"/>
  <c r="CO169" i="81"/>
  <c r="CN169" i="81"/>
  <c r="CM169" i="81"/>
  <c r="CL169" i="81"/>
  <c r="CK169" i="81"/>
  <c r="CJ169" i="81"/>
  <c r="CI169" i="81"/>
  <c r="CH169" i="81"/>
  <c r="CG169" i="81"/>
  <c r="CF169" i="81"/>
  <c r="CE169" i="81"/>
  <c r="CD169" i="81"/>
  <c r="CC169" i="81"/>
  <c r="CB169" i="81"/>
  <c r="CA169" i="81"/>
  <c r="BZ169" i="81"/>
  <c r="BY169" i="81"/>
  <c r="BX169" i="81"/>
  <c r="BW169" i="81"/>
  <c r="BV169" i="81"/>
  <c r="BU169" i="81"/>
  <c r="BT169" i="81"/>
  <c r="BS169" i="81"/>
  <c r="BR169" i="81"/>
  <c r="BQ169" i="81"/>
  <c r="BP169" i="81"/>
  <c r="BO169" i="81"/>
  <c r="BN169" i="81"/>
  <c r="BM169" i="81"/>
  <c r="BL169" i="81"/>
  <c r="BK169" i="81"/>
  <c r="BJ169" i="81"/>
  <c r="BI169" i="81"/>
  <c r="BH169" i="81"/>
  <c r="BG169" i="81"/>
  <c r="BF169" i="81"/>
  <c r="BE169" i="81"/>
  <c r="BD169" i="81"/>
  <c r="BC169" i="81"/>
  <c r="BB169" i="81"/>
  <c r="BA169" i="81"/>
  <c r="AZ169" i="81"/>
  <c r="AY169" i="81"/>
  <c r="AX169" i="81"/>
  <c r="AW169" i="81"/>
  <c r="AV169" i="81"/>
  <c r="AU169" i="81"/>
  <c r="AT169" i="81"/>
  <c r="AS169" i="81"/>
  <c r="AR169" i="81"/>
  <c r="AQ169" i="81"/>
  <c r="AP169" i="81"/>
  <c r="AO169" i="81"/>
  <c r="AN169" i="81"/>
  <c r="AM169" i="81"/>
  <c r="AL169" i="81"/>
  <c r="AK169" i="81"/>
  <c r="AJ169" i="81"/>
  <c r="AI169" i="81"/>
  <c r="CO168" i="81"/>
  <c r="CN168" i="81"/>
  <c r="CM168" i="81"/>
  <c r="CL168" i="81"/>
  <c r="CK168" i="81"/>
  <c r="CJ168" i="81"/>
  <c r="CI168" i="81"/>
  <c r="CH168" i="81"/>
  <c r="CG168" i="81"/>
  <c r="CF168" i="81"/>
  <c r="CE168" i="81"/>
  <c r="CD168" i="81"/>
  <c r="CC168" i="81"/>
  <c r="CB168" i="81"/>
  <c r="CA168" i="81"/>
  <c r="BZ168" i="81"/>
  <c r="BY168" i="81"/>
  <c r="BX168" i="81"/>
  <c r="BW168" i="81"/>
  <c r="BV168" i="81"/>
  <c r="BU168" i="81"/>
  <c r="BT168" i="81"/>
  <c r="BS168" i="81"/>
  <c r="BR168" i="81"/>
  <c r="BQ168" i="81"/>
  <c r="BP168" i="81"/>
  <c r="BO168" i="81"/>
  <c r="BN168" i="81"/>
  <c r="BM168" i="81"/>
  <c r="BL168" i="81"/>
  <c r="BK168" i="81"/>
  <c r="BJ168" i="81"/>
  <c r="BI168" i="81"/>
  <c r="BH168" i="81"/>
  <c r="BG168" i="81"/>
  <c r="BF168" i="81"/>
  <c r="BE168" i="81"/>
  <c r="BD168" i="81"/>
  <c r="BC168" i="81"/>
  <c r="BB168" i="81"/>
  <c r="BA168" i="81"/>
  <c r="AZ168" i="81"/>
  <c r="AY168" i="81"/>
  <c r="AX168" i="81"/>
  <c r="AW168" i="81"/>
  <c r="AV168" i="81"/>
  <c r="AU168" i="81"/>
  <c r="AT168" i="81"/>
  <c r="AS168" i="81"/>
  <c r="AR168" i="81"/>
  <c r="AQ168" i="81"/>
  <c r="AP168" i="81"/>
  <c r="AO168" i="81"/>
  <c r="AN168" i="81"/>
  <c r="AM168" i="81"/>
  <c r="AL168" i="81"/>
  <c r="AK168" i="81"/>
  <c r="AJ168" i="81"/>
  <c r="AI168" i="81"/>
  <c r="AH168" i="81"/>
  <c r="H156" i="81"/>
  <c r="H153" i="81"/>
  <c r="I148" i="81"/>
  <c r="CO140" i="81"/>
  <c r="CN140" i="81"/>
  <c r="CM140" i="81"/>
  <c r="CL140" i="81"/>
  <c r="CK140" i="81"/>
  <c r="CJ140" i="81"/>
  <c r="CI140" i="81"/>
  <c r="CH140" i="81"/>
  <c r="CG140" i="81"/>
  <c r="CF140" i="81"/>
  <c r="CE140" i="81"/>
  <c r="CD140" i="81"/>
  <c r="CC140" i="81"/>
  <c r="CB140" i="81"/>
  <c r="CA140" i="81"/>
  <c r="BZ140" i="81"/>
  <c r="BY140" i="81"/>
  <c r="BX140" i="81"/>
  <c r="BW140" i="81"/>
  <c r="BV140" i="81"/>
  <c r="BU140" i="81"/>
  <c r="BT140" i="81"/>
  <c r="BS140" i="81"/>
  <c r="BR140" i="81"/>
  <c r="BQ140" i="81"/>
  <c r="BP140" i="81"/>
  <c r="BO140" i="81"/>
  <c r="BN140" i="81"/>
  <c r="BM140" i="81"/>
  <c r="BL140" i="81"/>
  <c r="BK140" i="81"/>
  <c r="BJ140" i="81"/>
  <c r="BI140" i="81"/>
  <c r="BH140" i="81"/>
  <c r="BG140" i="81"/>
  <c r="BF140" i="81"/>
  <c r="BE140" i="81"/>
  <c r="BD140" i="81"/>
  <c r="BC140" i="81"/>
  <c r="BB140" i="81"/>
  <c r="BA140" i="81"/>
  <c r="AZ140" i="81"/>
  <c r="AY140" i="81"/>
  <c r="AX140" i="81"/>
  <c r="AW140" i="81"/>
  <c r="AV140" i="81"/>
  <c r="AU140" i="81"/>
  <c r="AT140" i="81"/>
  <c r="AS140" i="81"/>
  <c r="AR140" i="81"/>
  <c r="AQ140" i="81"/>
  <c r="AP140" i="81"/>
  <c r="AO140" i="81"/>
  <c r="AN140" i="81"/>
  <c r="AM140" i="81"/>
  <c r="AL140" i="81"/>
  <c r="AK140" i="81"/>
  <c r="AJ140" i="81"/>
  <c r="AI140" i="81"/>
  <c r="AH140" i="81"/>
  <c r="AG140" i="81"/>
  <c r="AF140" i="81"/>
  <c r="AE140" i="81"/>
  <c r="AD140" i="81"/>
  <c r="AC140" i="81"/>
  <c r="AB140" i="81"/>
  <c r="AA140" i="81"/>
  <c r="Z140" i="81"/>
  <c r="Y140" i="81"/>
  <c r="X140" i="81"/>
  <c r="W140" i="81"/>
  <c r="V140" i="81"/>
  <c r="U140" i="81"/>
  <c r="T140" i="81"/>
  <c r="S140" i="81"/>
  <c r="R140" i="81"/>
  <c r="Q140" i="81"/>
  <c r="P140" i="81"/>
  <c r="O140" i="81"/>
  <c r="N140" i="81"/>
  <c r="M140" i="81"/>
  <c r="L140" i="81"/>
  <c r="K140" i="81"/>
  <c r="J140" i="81"/>
  <c r="I140" i="81"/>
  <c r="CO139" i="81"/>
  <c r="CN139" i="81"/>
  <c r="CM139" i="81"/>
  <c r="CL139" i="81"/>
  <c r="CK139" i="81"/>
  <c r="CJ139" i="81"/>
  <c r="CI139" i="81"/>
  <c r="CH139" i="81"/>
  <c r="CG139" i="81"/>
  <c r="CF139" i="81"/>
  <c r="CE139" i="81"/>
  <c r="CD139" i="81"/>
  <c r="CC139" i="81"/>
  <c r="CB139" i="81"/>
  <c r="CA139" i="81"/>
  <c r="BZ139" i="81"/>
  <c r="BY139" i="81"/>
  <c r="BX139" i="81"/>
  <c r="BW139" i="81"/>
  <c r="BV139" i="81"/>
  <c r="BU139" i="81"/>
  <c r="BT139" i="81"/>
  <c r="BS139" i="81"/>
  <c r="BR139" i="81"/>
  <c r="BQ139" i="81"/>
  <c r="BP139" i="81"/>
  <c r="BO139" i="81"/>
  <c r="BN139" i="81"/>
  <c r="BM139" i="81"/>
  <c r="BL139" i="81"/>
  <c r="BK139" i="81"/>
  <c r="BJ139" i="81"/>
  <c r="BI139" i="81"/>
  <c r="BH139" i="81"/>
  <c r="BG139" i="81"/>
  <c r="BF139" i="81"/>
  <c r="BE139" i="81"/>
  <c r="BD139" i="81"/>
  <c r="BC139" i="81"/>
  <c r="BB139" i="81"/>
  <c r="BA139" i="81"/>
  <c r="AZ139" i="81"/>
  <c r="AY139" i="81"/>
  <c r="AX139" i="81"/>
  <c r="AW139" i="81"/>
  <c r="AV139" i="81"/>
  <c r="AU139" i="81"/>
  <c r="AT139" i="81"/>
  <c r="AS139" i="81"/>
  <c r="AR139" i="81"/>
  <c r="AQ139" i="81"/>
  <c r="AP139" i="81"/>
  <c r="AO139" i="81"/>
  <c r="AN139" i="81"/>
  <c r="AM139" i="81"/>
  <c r="AL139" i="81"/>
  <c r="AK139" i="81"/>
  <c r="AJ139" i="81"/>
  <c r="AI139" i="81"/>
  <c r="AH139" i="81"/>
  <c r="AG139" i="81"/>
  <c r="AF139" i="81"/>
  <c r="AE139" i="81"/>
  <c r="AD139" i="81"/>
  <c r="AC139" i="81"/>
  <c r="AB139" i="81"/>
  <c r="AA139" i="81"/>
  <c r="Z139" i="81"/>
  <c r="Y139" i="81"/>
  <c r="X139" i="81"/>
  <c r="W139" i="81"/>
  <c r="V139" i="81"/>
  <c r="U139" i="81"/>
  <c r="T139" i="81"/>
  <c r="S139" i="81"/>
  <c r="R139" i="81"/>
  <c r="Q139" i="81"/>
  <c r="P139" i="81"/>
  <c r="O139" i="81"/>
  <c r="N139" i="81"/>
  <c r="M139" i="81"/>
  <c r="L139" i="81"/>
  <c r="K139" i="81"/>
  <c r="J139" i="81"/>
  <c r="I139" i="81"/>
  <c r="CO137" i="81"/>
  <c r="CN137" i="81"/>
  <c r="CK137" i="81"/>
  <c r="CJ137" i="81"/>
  <c r="CG137" i="81"/>
  <c r="CF137" i="81"/>
  <c r="CC137" i="81"/>
  <c r="CB137" i="81"/>
  <c r="BY137" i="81"/>
  <c r="BX137" i="81"/>
  <c r="BV137" i="81"/>
  <c r="BU137" i="81"/>
  <c r="BT137" i="81"/>
  <c r="BR137" i="81"/>
  <c r="BQ137" i="81"/>
  <c r="BP137" i="81"/>
  <c r="BN137" i="81"/>
  <c r="BM137" i="81"/>
  <c r="BL137" i="81"/>
  <c r="BJ137" i="81"/>
  <c r="BI137" i="81"/>
  <c r="BH137" i="81"/>
  <c r="BF137" i="81"/>
  <c r="BE137" i="81"/>
  <c r="BD137" i="81"/>
  <c r="BB137" i="81"/>
  <c r="BA137" i="81"/>
  <c r="AZ137" i="81"/>
  <c r="AX137" i="81"/>
  <c r="AW137" i="81"/>
  <c r="AV137" i="81"/>
  <c r="AT137" i="81"/>
  <c r="AS137" i="81"/>
  <c r="AR137" i="81"/>
  <c r="AP137" i="81"/>
  <c r="AO137" i="81"/>
  <c r="AN137" i="81"/>
  <c r="AL137" i="81"/>
  <c r="AK137" i="81"/>
  <c r="AJ137" i="81"/>
  <c r="AH137" i="81"/>
  <c r="AG137" i="81"/>
  <c r="AF137" i="81"/>
  <c r="AD137" i="81"/>
  <c r="AC137" i="81"/>
  <c r="AB137" i="81"/>
  <c r="Z137" i="81"/>
  <c r="Y137" i="81"/>
  <c r="X137" i="81"/>
  <c r="T137" i="81"/>
  <c r="CL137" i="81"/>
  <c r="K137" i="81"/>
  <c r="CL135" i="81"/>
  <c r="CH135" i="81"/>
  <c r="CD135" i="81"/>
  <c r="BZ135" i="81"/>
  <c r="BV135" i="81"/>
  <c r="BR135" i="81"/>
  <c r="BN135" i="81"/>
  <c r="BJ135" i="81"/>
  <c r="BF135" i="81"/>
  <c r="BB135" i="81"/>
  <c r="AX135" i="81"/>
  <c r="AT135" i="81"/>
  <c r="AP135" i="81"/>
  <c r="AL135" i="81"/>
  <c r="AH135" i="81"/>
  <c r="AD135" i="81"/>
  <c r="Z135" i="81"/>
  <c r="N135" i="81"/>
  <c r="K135" i="81"/>
  <c r="J135" i="81"/>
  <c r="CN135" i="81"/>
  <c r="L135" i="81"/>
  <c r="D1428" i="81"/>
  <c r="E1442" i="81"/>
  <c r="H1442" i="81" s="1"/>
  <c r="H1463" i="81" s="1"/>
  <c r="H1450" i="81"/>
  <c r="H1453" i="81"/>
  <c r="C1536" i="81"/>
  <c r="C1537" i="81" s="1"/>
  <c r="C1538" i="81" s="1"/>
  <c r="C1539" i="81" s="1"/>
  <c r="C1540" i="81" s="1"/>
  <c r="C1541" i="81" s="1"/>
  <c r="C1542" i="81" s="1"/>
  <c r="C1543" i="81" s="1"/>
  <c r="C1544" i="81" s="1"/>
  <c r="C1545" i="81" s="1"/>
  <c r="C1546" i="81" s="1"/>
  <c r="C1547" i="81" s="1"/>
  <c r="C1548" i="81" s="1"/>
  <c r="C1549" i="81" s="1"/>
  <c r="G1305" i="81"/>
  <c r="F1305" i="81"/>
  <c r="U1305" i="81" s="1"/>
  <c r="G1303" i="81"/>
  <c r="F1303" i="81"/>
  <c r="E1305" i="81"/>
  <c r="E1303" i="81"/>
  <c r="N1303" i="81" s="1"/>
  <c r="G1177" i="81"/>
  <c r="CO1177" i="81" s="1"/>
  <c r="F1177" i="81"/>
  <c r="U1177" i="81" s="1"/>
  <c r="G1175" i="81"/>
  <c r="F1175" i="81"/>
  <c r="W1175" i="81" s="1"/>
  <c r="E1177" i="81"/>
  <c r="E1175" i="81"/>
  <c r="K1175" i="81" s="1"/>
  <c r="G1048" i="81"/>
  <c r="F1048" i="81"/>
  <c r="G1046" i="81"/>
  <c r="F1046" i="81"/>
  <c r="T1046" i="81" s="1"/>
  <c r="E1048" i="81"/>
  <c r="E1046" i="81"/>
  <c r="G919" i="81"/>
  <c r="F919" i="81"/>
  <c r="S919" i="81" s="1"/>
  <c r="G917" i="81"/>
  <c r="F917" i="81"/>
  <c r="E919" i="81"/>
  <c r="E917" i="81"/>
  <c r="E789" i="81"/>
  <c r="E787" i="81"/>
  <c r="G658" i="81"/>
  <c r="F658" i="81"/>
  <c r="S658" i="81" s="1"/>
  <c r="G656" i="81"/>
  <c r="CN656" i="81" s="1"/>
  <c r="F656" i="81"/>
  <c r="W656" i="81" s="1"/>
  <c r="E658" i="81"/>
  <c r="E656" i="81"/>
  <c r="L656" i="81" s="1"/>
  <c r="G529" i="81"/>
  <c r="F529" i="81"/>
  <c r="G527" i="81"/>
  <c r="F527" i="81"/>
  <c r="T527" i="81" s="1"/>
  <c r="E529" i="81"/>
  <c r="E527" i="81"/>
  <c r="G399" i="81"/>
  <c r="F399" i="81"/>
  <c r="V399" i="81" s="1"/>
  <c r="G397" i="81"/>
  <c r="F397" i="81"/>
  <c r="S397" i="81" s="1"/>
  <c r="E399" i="81"/>
  <c r="E397" i="81"/>
  <c r="K397" i="81" s="1"/>
  <c r="G271" i="81"/>
  <c r="F271" i="81"/>
  <c r="G269" i="81"/>
  <c r="CD269" i="81" s="1"/>
  <c r="F269" i="81"/>
  <c r="T269" i="81" s="1"/>
  <c r="E271" i="81"/>
  <c r="E269" i="81"/>
  <c r="E10" i="81"/>
  <c r="E8" i="81"/>
  <c r="N8" i="81" s="1"/>
  <c r="CO1395" i="81"/>
  <c r="CO1394" i="81"/>
  <c r="CN1394" i="81"/>
  <c r="CO1393" i="81"/>
  <c r="CN1393" i="81"/>
  <c r="CM1393" i="81"/>
  <c r="CO1392" i="81"/>
  <c r="CN1392" i="81"/>
  <c r="CM1392" i="81"/>
  <c r="CL1392" i="81"/>
  <c r="CO1391" i="81"/>
  <c r="CN1391" i="81"/>
  <c r="CM1391" i="81"/>
  <c r="CL1391" i="81"/>
  <c r="CK1391" i="81"/>
  <c r="CO1390" i="81"/>
  <c r="CN1390" i="81"/>
  <c r="CM1390" i="81"/>
  <c r="CL1390" i="81"/>
  <c r="CK1390" i="81"/>
  <c r="CJ1390" i="81"/>
  <c r="CO1389" i="81"/>
  <c r="CN1389" i="81"/>
  <c r="CM1389" i="81"/>
  <c r="CL1389" i="81"/>
  <c r="CK1389" i="81"/>
  <c r="CJ1389" i="81"/>
  <c r="CI1389" i="81"/>
  <c r="CO1388" i="81"/>
  <c r="CN1388" i="81"/>
  <c r="CM1388" i="81"/>
  <c r="CL1388" i="81"/>
  <c r="CK1388" i="81"/>
  <c r="CJ1388" i="81"/>
  <c r="CI1388" i="81"/>
  <c r="CH1388" i="81"/>
  <c r="CO1387" i="81"/>
  <c r="CN1387" i="81"/>
  <c r="CM1387" i="81"/>
  <c r="CL1387" i="81"/>
  <c r="CK1387" i="81"/>
  <c r="CJ1387" i="81"/>
  <c r="CI1387" i="81"/>
  <c r="CH1387" i="81"/>
  <c r="CG1387" i="81"/>
  <c r="CO1386" i="81"/>
  <c r="CN1386" i="81"/>
  <c r="CM1386" i="81"/>
  <c r="CL1386" i="81"/>
  <c r="CK1386" i="81"/>
  <c r="CJ1386" i="81"/>
  <c r="CI1386" i="81"/>
  <c r="CH1386" i="81"/>
  <c r="CG1386" i="81"/>
  <c r="CF1386" i="81"/>
  <c r="CO1385" i="81"/>
  <c r="CN1385" i="81"/>
  <c r="CM1385" i="81"/>
  <c r="CL1385" i="81"/>
  <c r="CK1385" i="81"/>
  <c r="CJ1385" i="81"/>
  <c r="CI1385" i="81"/>
  <c r="CH1385" i="81"/>
  <c r="CG1385" i="81"/>
  <c r="CF1385" i="81"/>
  <c r="CE1385" i="81"/>
  <c r="CO1384" i="81"/>
  <c r="CN1384" i="81"/>
  <c r="CM1384" i="81"/>
  <c r="CL1384" i="81"/>
  <c r="CK1384" i="81"/>
  <c r="CJ1384" i="81"/>
  <c r="CI1384" i="81"/>
  <c r="CH1384" i="81"/>
  <c r="CG1384" i="81"/>
  <c r="CF1384" i="81"/>
  <c r="CE1384" i="81"/>
  <c r="CD1384" i="81"/>
  <c r="CO1383" i="81"/>
  <c r="CN1383" i="81"/>
  <c r="CM1383" i="81"/>
  <c r="CL1383" i="81"/>
  <c r="CK1383" i="81"/>
  <c r="CJ1383" i="81"/>
  <c r="CI1383" i="81"/>
  <c r="CH1383" i="81"/>
  <c r="CG1383" i="81"/>
  <c r="CF1383" i="81"/>
  <c r="CE1383" i="81"/>
  <c r="CD1383" i="81"/>
  <c r="CC1383" i="81"/>
  <c r="CO1382" i="81"/>
  <c r="CN1382" i="81"/>
  <c r="CM1382" i="81"/>
  <c r="CL1382" i="81"/>
  <c r="CK1382" i="81"/>
  <c r="CJ1382" i="81"/>
  <c r="CI1382" i="81"/>
  <c r="CH1382" i="81"/>
  <c r="CG1382" i="81"/>
  <c r="CF1382" i="81"/>
  <c r="CE1382" i="81"/>
  <c r="CD1382" i="81"/>
  <c r="CC1382" i="81"/>
  <c r="CB1382" i="81"/>
  <c r="CO1381" i="81"/>
  <c r="CN1381" i="81"/>
  <c r="CM1381" i="81"/>
  <c r="CL1381" i="81"/>
  <c r="CK1381" i="81"/>
  <c r="CJ1381" i="81"/>
  <c r="CI1381" i="81"/>
  <c r="CH1381" i="81"/>
  <c r="CG1381" i="81"/>
  <c r="CF1381" i="81"/>
  <c r="CE1381" i="81"/>
  <c r="CD1381" i="81"/>
  <c r="CC1381" i="81"/>
  <c r="CB1381" i="81"/>
  <c r="CA1381" i="81"/>
  <c r="CO1380" i="81"/>
  <c r="CN1380" i="81"/>
  <c r="CM1380" i="81"/>
  <c r="CL1380" i="81"/>
  <c r="CK1380" i="81"/>
  <c r="CJ1380" i="81"/>
  <c r="CI1380" i="81"/>
  <c r="CH1380" i="81"/>
  <c r="CG1380" i="81"/>
  <c r="CF1380" i="81"/>
  <c r="CE1380" i="81"/>
  <c r="CD1380" i="81"/>
  <c r="CC1380" i="81"/>
  <c r="CB1380" i="81"/>
  <c r="CA1380" i="81"/>
  <c r="BZ1380" i="81"/>
  <c r="CO1379" i="81"/>
  <c r="CN1379" i="81"/>
  <c r="CM1379" i="81"/>
  <c r="CL1379" i="81"/>
  <c r="CK1379" i="81"/>
  <c r="CJ1379" i="81"/>
  <c r="CI1379" i="81"/>
  <c r="CH1379" i="81"/>
  <c r="CG1379" i="81"/>
  <c r="CF1379" i="81"/>
  <c r="CE1379" i="81"/>
  <c r="CD1379" i="81"/>
  <c r="CC1379" i="81"/>
  <c r="CB1379" i="81"/>
  <c r="CA1379" i="81"/>
  <c r="BZ1379" i="81"/>
  <c r="BY1379" i="81"/>
  <c r="CO1378" i="81"/>
  <c r="CN1378" i="81"/>
  <c r="CM1378" i="81"/>
  <c r="CL1378" i="81"/>
  <c r="CK1378" i="81"/>
  <c r="CJ1378" i="81"/>
  <c r="CI1378" i="81"/>
  <c r="CH1378" i="81"/>
  <c r="CG1378" i="81"/>
  <c r="CF1378" i="81"/>
  <c r="CE1378" i="81"/>
  <c r="CD1378" i="81"/>
  <c r="CC1378" i="81"/>
  <c r="CB1378" i="81"/>
  <c r="CA1378" i="81"/>
  <c r="BZ1378" i="81"/>
  <c r="BY1378" i="81"/>
  <c r="BX1378" i="81"/>
  <c r="CO1377" i="81"/>
  <c r="CN1377" i="81"/>
  <c r="CM1377" i="81"/>
  <c r="CL1377" i="81"/>
  <c r="CK1377" i="81"/>
  <c r="CJ1377" i="81"/>
  <c r="CI1377" i="81"/>
  <c r="CH1377" i="81"/>
  <c r="CG1377" i="81"/>
  <c r="CF1377" i="81"/>
  <c r="CE1377" i="81"/>
  <c r="CD1377" i="81"/>
  <c r="CC1377" i="81"/>
  <c r="CB1377" i="81"/>
  <c r="CA1377" i="81"/>
  <c r="BZ1377" i="81"/>
  <c r="BY1377" i="81"/>
  <c r="BX1377" i="81"/>
  <c r="BW1377" i="81"/>
  <c r="CO1376" i="81"/>
  <c r="CN1376" i="81"/>
  <c r="CM1376" i="81"/>
  <c r="CL1376" i="81"/>
  <c r="CK1376" i="81"/>
  <c r="CJ1376" i="81"/>
  <c r="CI1376" i="81"/>
  <c r="CH1376" i="81"/>
  <c r="CG1376" i="81"/>
  <c r="CF1376" i="81"/>
  <c r="CE1376" i="81"/>
  <c r="CD1376" i="81"/>
  <c r="CC1376" i="81"/>
  <c r="CB1376" i="81"/>
  <c r="CA1376" i="81"/>
  <c r="BZ1376" i="81"/>
  <c r="BY1376" i="81"/>
  <c r="BX1376" i="81"/>
  <c r="BW1376" i="81"/>
  <c r="BV1376" i="81"/>
  <c r="CO1375" i="81"/>
  <c r="CN1375" i="81"/>
  <c r="CM1375" i="81"/>
  <c r="CL1375" i="81"/>
  <c r="CK1375" i="81"/>
  <c r="CJ1375" i="81"/>
  <c r="CI1375" i="81"/>
  <c r="CH1375" i="81"/>
  <c r="CG1375" i="81"/>
  <c r="CF1375" i="81"/>
  <c r="CE1375" i="81"/>
  <c r="CD1375" i="81"/>
  <c r="CC1375" i="81"/>
  <c r="CB1375" i="81"/>
  <c r="CA1375" i="81"/>
  <c r="BZ1375" i="81"/>
  <c r="BY1375" i="81"/>
  <c r="BX1375" i="81"/>
  <c r="BW1375" i="81"/>
  <c r="BV1375" i="81"/>
  <c r="BU1375" i="81"/>
  <c r="CO1374" i="81"/>
  <c r="CN1374" i="81"/>
  <c r="CM1374" i="81"/>
  <c r="CL1374" i="81"/>
  <c r="CK1374" i="81"/>
  <c r="CJ1374" i="81"/>
  <c r="CI1374" i="81"/>
  <c r="CH1374" i="81"/>
  <c r="CG1374" i="81"/>
  <c r="CF1374" i="81"/>
  <c r="CE1374" i="81"/>
  <c r="CD1374" i="81"/>
  <c r="CC1374" i="81"/>
  <c r="CB1374" i="81"/>
  <c r="CA1374" i="81"/>
  <c r="BZ1374" i="81"/>
  <c r="BY1374" i="81"/>
  <c r="BX1374" i="81"/>
  <c r="BW1374" i="81"/>
  <c r="BV1374" i="81"/>
  <c r="BU1374" i="81"/>
  <c r="BT1374" i="81"/>
  <c r="CO1373" i="81"/>
  <c r="CN1373" i="81"/>
  <c r="CM1373" i="81"/>
  <c r="CL1373" i="81"/>
  <c r="CK1373" i="81"/>
  <c r="CJ1373" i="81"/>
  <c r="CI1373" i="81"/>
  <c r="CH1373" i="81"/>
  <c r="CG1373" i="81"/>
  <c r="CF1373" i="81"/>
  <c r="CE1373" i="81"/>
  <c r="CD1373" i="81"/>
  <c r="CC1373" i="81"/>
  <c r="CB1373" i="81"/>
  <c r="CA1373" i="81"/>
  <c r="BZ1373" i="81"/>
  <c r="BY1373" i="81"/>
  <c r="BX1373" i="81"/>
  <c r="BW1373" i="81"/>
  <c r="BV1373" i="81"/>
  <c r="BU1373" i="81"/>
  <c r="BT1373" i="81"/>
  <c r="BS1373" i="81"/>
  <c r="CO1372" i="81"/>
  <c r="CN1372" i="81"/>
  <c r="CM1372" i="81"/>
  <c r="CL1372" i="81"/>
  <c r="CK1372" i="81"/>
  <c r="CJ1372" i="81"/>
  <c r="CI1372" i="81"/>
  <c r="CH1372" i="81"/>
  <c r="CG1372" i="81"/>
  <c r="CF1372" i="81"/>
  <c r="CE1372" i="81"/>
  <c r="CD1372" i="81"/>
  <c r="CC1372" i="81"/>
  <c r="CB1372" i="81"/>
  <c r="CA1372" i="81"/>
  <c r="BZ1372" i="81"/>
  <c r="BY1372" i="81"/>
  <c r="BX1372" i="81"/>
  <c r="BW1372" i="81"/>
  <c r="BV1372" i="81"/>
  <c r="BU1372" i="81"/>
  <c r="BT1372" i="81"/>
  <c r="BS1372" i="81"/>
  <c r="BR1372" i="81"/>
  <c r="CO1371" i="81"/>
  <c r="CN1371" i="81"/>
  <c r="CM1371" i="81"/>
  <c r="CL1371" i="81"/>
  <c r="CK1371" i="81"/>
  <c r="CJ1371" i="81"/>
  <c r="CI1371" i="81"/>
  <c r="CH1371" i="81"/>
  <c r="CG1371" i="81"/>
  <c r="CF1371" i="81"/>
  <c r="CE1371" i="81"/>
  <c r="CD1371" i="81"/>
  <c r="CC1371" i="81"/>
  <c r="CB1371" i="81"/>
  <c r="CA1371" i="81"/>
  <c r="BZ1371" i="81"/>
  <c r="BY1371" i="81"/>
  <c r="BX1371" i="81"/>
  <c r="BW1371" i="81"/>
  <c r="BV1371" i="81"/>
  <c r="BU1371" i="81"/>
  <c r="BT1371" i="81"/>
  <c r="BS1371" i="81"/>
  <c r="BR1371" i="81"/>
  <c r="BQ1371" i="81"/>
  <c r="CO1370" i="81"/>
  <c r="CN1370" i="81"/>
  <c r="CM1370" i="81"/>
  <c r="CL1370" i="81"/>
  <c r="CK1370" i="81"/>
  <c r="CJ1370" i="81"/>
  <c r="CI1370" i="81"/>
  <c r="CH1370" i="81"/>
  <c r="CG1370" i="81"/>
  <c r="CF1370" i="81"/>
  <c r="CE1370" i="81"/>
  <c r="CD1370" i="81"/>
  <c r="CC1370" i="81"/>
  <c r="CB1370" i="81"/>
  <c r="CA1370" i="81"/>
  <c r="BZ1370" i="81"/>
  <c r="BY1370" i="81"/>
  <c r="BX1370" i="81"/>
  <c r="BW1370" i="81"/>
  <c r="BV1370" i="81"/>
  <c r="BU1370" i="81"/>
  <c r="BT1370" i="81"/>
  <c r="BS1370" i="81"/>
  <c r="BR1370" i="81"/>
  <c r="BQ1370" i="81"/>
  <c r="BP1370" i="81"/>
  <c r="CO1369" i="81"/>
  <c r="CN1369" i="81"/>
  <c r="CM1369" i="81"/>
  <c r="CL1369" i="81"/>
  <c r="CK1369" i="81"/>
  <c r="CJ1369" i="81"/>
  <c r="CI1369" i="81"/>
  <c r="CH1369" i="81"/>
  <c r="CG1369" i="81"/>
  <c r="CF1369" i="81"/>
  <c r="CE1369" i="81"/>
  <c r="CD1369" i="81"/>
  <c r="CC1369" i="81"/>
  <c r="CB1369" i="81"/>
  <c r="CA1369" i="81"/>
  <c r="BZ1369" i="81"/>
  <c r="BY1369" i="81"/>
  <c r="BX1369" i="81"/>
  <c r="BW1369" i="81"/>
  <c r="BV1369" i="81"/>
  <c r="BU1369" i="81"/>
  <c r="BT1369" i="81"/>
  <c r="BS1369" i="81"/>
  <c r="BR1369" i="81"/>
  <c r="BQ1369" i="81"/>
  <c r="BP1369" i="81"/>
  <c r="BO1369" i="81"/>
  <c r="CO1368" i="81"/>
  <c r="CN1368" i="81"/>
  <c r="CM1368" i="81"/>
  <c r="CL1368" i="81"/>
  <c r="CK1368" i="81"/>
  <c r="CJ1368" i="81"/>
  <c r="CI1368" i="81"/>
  <c r="CH1368" i="81"/>
  <c r="CG1368" i="81"/>
  <c r="CF1368" i="81"/>
  <c r="CE1368" i="81"/>
  <c r="CD1368" i="81"/>
  <c r="CC1368" i="81"/>
  <c r="CB1368" i="81"/>
  <c r="CA1368" i="81"/>
  <c r="BZ1368" i="81"/>
  <c r="BY1368" i="81"/>
  <c r="BX1368" i="81"/>
  <c r="BW1368" i="81"/>
  <c r="BV1368" i="81"/>
  <c r="BU1368" i="81"/>
  <c r="BT1368" i="81"/>
  <c r="BS1368" i="81"/>
  <c r="BR1368" i="81"/>
  <c r="BQ1368" i="81"/>
  <c r="BP1368" i="81"/>
  <c r="BO1368" i="81"/>
  <c r="BN1368" i="81"/>
  <c r="CO1367" i="81"/>
  <c r="CN1367" i="81"/>
  <c r="CM1367" i="81"/>
  <c r="CL1367" i="81"/>
  <c r="CK1367" i="81"/>
  <c r="CJ1367" i="81"/>
  <c r="CI1367" i="81"/>
  <c r="CH1367" i="81"/>
  <c r="CG1367" i="81"/>
  <c r="CF1367" i="81"/>
  <c r="CE1367" i="81"/>
  <c r="CD1367" i="81"/>
  <c r="CC1367" i="81"/>
  <c r="CB1367" i="81"/>
  <c r="CA1367" i="81"/>
  <c r="BZ1367" i="81"/>
  <c r="BY1367" i="81"/>
  <c r="BX1367" i="81"/>
  <c r="BW1367" i="81"/>
  <c r="BV1367" i="81"/>
  <c r="BU1367" i="81"/>
  <c r="BT1367" i="81"/>
  <c r="BS1367" i="81"/>
  <c r="BR1367" i="81"/>
  <c r="BQ1367" i="81"/>
  <c r="BP1367" i="81"/>
  <c r="BO1367" i="81"/>
  <c r="BN1367" i="81"/>
  <c r="BM1367" i="81"/>
  <c r="CO1366" i="81"/>
  <c r="CN1366" i="81"/>
  <c r="CM1366" i="81"/>
  <c r="CL1366" i="81"/>
  <c r="CK1366" i="81"/>
  <c r="CJ1366" i="81"/>
  <c r="CI1366" i="81"/>
  <c r="CH1366" i="81"/>
  <c r="CG1366" i="81"/>
  <c r="CF1366" i="81"/>
  <c r="CE1366" i="81"/>
  <c r="CD1366" i="81"/>
  <c r="CC1366" i="81"/>
  <c r="CB1366" i="81"/>
  <c r="CA1366" i="81"/>
  <c r="BZ1366" i="81"/>
  <c r="BY1366" i="81"/>
  <c r="BX1366" i="81"/>
  <c r="BW1366" i="81"/>
  <c r="BV1366" i="81"/>
  <c r="BU1366" i="81"/>
  <c r="BT1366" i="81"/>
  <c r="BS1366" i="81"/>
  <c r="BR1366" i="81"/>
  <c r="BQ1366" i="81"/>
  <c r="BP1366" i="81"/>
  <c r="BO1366" i="81"/>
  <c r="BN1366" i="81"/>
  <c r="BM1366" i="81"/>
  <c r="BL1366" i="81"/>
  <c r="CO1365" i="81"/>
  <c r="CN1365" i="81"/>
  <c r="CM1365" i="81"/>
  <c r="CL1365" i="81"/>
  <c r="CK1365" i="81"/>
  <c r="CJ1365" i="81"/>
  <c r="CI1365" i="81"/>
  <c r="CH1365" i="81"/>
  <c r="CG1365" i="81"/>
  <c r="CF1365" i="81"/>
  <c r="CE1365" i="81"/>
  <c r="CD1365" i="81"/>
  <c r="CC1365" i="81"/>
  <c r="CB1365" i="81"/>
  <c r="CA1365" i="81"/>
  <c r="BZ1365" i="81"/>
  <c r="BY1365" i="81"/>
  <c r="BX1365" i="81"/>
  <c r="BW1365" i="81"/>
  <c r="BV1365" i="81"/>
  <c r="BU1365" i="81"/>
  <c r="BT1365" i="81"/>
  <c r="BS1365" i="81"/>
  <c r="BR1365" i="81"/>
  <c r="BQ1365" i="81"/>
  <c r="BP1365" i="81"/>
  <c r="BO1365" i="81"/>
  <c r="BN1365" i="81"/>
  <c r="BM1365" i="81"/>
  <c r="BL1365" i="81"/>
  <c r="BK1365" i="81"/>
  <c r="CO1364" i="81"/>
  <c r="CN1364" i="81"/>
  <c r="CM1364" i="81"/>
  <c r="CL1364" i="81"/>
  <c r="CK1364" i="81"/>
  <c r="CJ1364" i="81"/>
  <c r="CI1364" i="81"/>
  <c r="CH1364" i="81"/>
  <c r="CG1364" i="81"/>
  <c r="CF1364" i="81"/>
  <c r="CE1364" i="81"/>
  <c r="CD1364" i="81"/>
  <c r="CC1364" i="81"/>
  <c r="CB1364" i="81"/>
  <c r="CA1364" i="81"/>
  <c r="BZ1364" i="81"/>
  <c r="BY1364" i="81"/>
  <c r="BX1364" i="81"/>
  <c r="BW1364" i="81"/>
  <c r="BV1364" i="81"/>
  <c r="BU1364" i="81"/>
  <c r="BT1364" i="81"/>
  <c r="BS1364" i="81"/>
  <c r="BR1364" i="81"/>
  <c r="BQ1364" i="81"/>
  <c r="BP1364" i="81"/>
  <c r="BO1364" i="81"/>
  <c r="BN1364" i="81"/>
  <c r="BM1364" i="81"/>
  <c r="BL1364" i="81"/>
  <c r="BK1364" i="81"/>
  <c r="BJ1364" i="81"/>
  <c r="CO1363" i="81"/>
  <c r="CN1363" i="81"/>
  <c r="CM1363" i="81"/>
  <c r="CL1363" i="81"/>
  <c r="CK1363" i="81"/>
  <c r="CJ1363" i="81"/>
  <c r="CI1363" i="81"/>
  <c r="CH1363" i="81"/>
  <c r="CG1363" i="81"/>
  <c r="CF1363" i="81"/>
  <c r="CE1363" i="81"/>
  <c r="CD1363" i="81"/>
  <c r="CC1363" i="81"/>
  <c r="CB1363" i="81"/>
  <c r="CA1363" i="81"/>
  <c r="BZ1363" i="81"/>
  <c r="BY1363" i="81"/>
  <c r="BX1363" i="81"/>
  <c r="BW1363" i="81"/>
  <c r="BV1363" i="81"/>
  <c r="BU1363" i="81"/>
  <c r="BT1363" i="81"/>
  <c r="BS1363" i="81"/>
  <c r="BR1363" i="81"/>
  <c r="BQ1363" i="81"/>
  <c r="BP1363" i="81"/>
  <c r="BO1363" i="81"/>
  <c r="BN1363" i="81"/>
  <c r="BM1363" i="81"/>
  <c r="BL1363" i="81"/>
  <c r="BK1363" i="81"/>
  <c r="BJ1363" i="81"/>
  <c r="BI1363" i="81"/>
  <c r="CO1362" i="81"/>
  <c r="CN1362" i="81"/>
  <c r="CM1362" i="81"/>
  <c r="CL1362" i="81"/>
  <c r="CK1362" i="81"/>
  <c r="CJ1362" i="81"/>
  <c r="CI1362" i="81"/>
  <c r="CH1362" i="81"/>
  <c r="CG1362" i="81"/>
  <c r="CF1362" i="81"/>
  <c r="CE1362" i="81"/>
  <c r="CD1362" i="81"/>
  <c r="CC1362" i="81"/>
  <c r="CB1362" i="81"/>
  <c r="CA1362" i="81"/>
  <c r="BZ1362" i="81"/>
  <c r="BY1362" i="81"/>
  <c r="BX1362" i="81"/>
  <c r="BW1362" i="81"/>
  <c r="BV1362" i="81"/>
  <c r="BU1362" i="81"/>
  <c r="BT1362" i="81"/>
  <c r="BS1362" i="81"/>
  <c r="BR1362" i="81"/>
  <c r="BQ1362" i="81"/>
  <c r="BP1362" i="81"/>
  <c r="BO1362" i="81"/>
  <c r="BN1362" i="81"/>
  <c r="BM1362" i="81"/>
  <c r="BL1362" i="81"/>
  <c r="BK1362" i="81"/>
  <c r="BJ1362" i="81"/>
  <c r="BI1362" i="81"/>
  <c r="BH1362" i="81"/>
  <c r="CO1361" i="81"/>
  <c r="CN1361" i="81"/>
  <c r="CM1361" i="81"/>
  <c r="CL1361" i="81"/>
  <c r="CK1361" i="81"/>
  <c r="CJ1361" i="81"/>
  <c r="CI1361" i="81"/>
  <c r="CH1361" i="81"/>
  <c r="CG1361" i="81"/>
  <c r="CF1361" i="81"/>
  <c r="CE1361" i="81"/>
  <c r="CD1361" i="81"/>
  <c r="CC1361" i="81"/>
  <c r="CB1361" i="81"/>
  <c r="CA1361" i="81"/>
  <c r="BZ1361" i="81"/>
  <c r="BY1361" i="81"/>
  <c r="BX1361" i="81"/>
  <c r="BW1361" i="81"/>
  <c r="BV1361" i="81"/>
  <c r="BU1361" i="81"/>
  <c r="BT1361" i="81"/>
  <c r="BS1361" i="81"/>
  <c r="BR1361" i="81"/>
  <c r="BQ1361" i="81"/>
  <c r="BP1361" i="81"/>
  <c r="BO1361" i="81"/>
  <c r="BN1361" i="81"/>
  <c r="BM1361" i="81"/>
  <c r="BL1361" i="81"/>
  <c r="BK1361" i="81"/>
  <c r="BJ1361" i="81"/>
  <c r="BI1361" i="81"/>
  <c r="BH1361" i="81"/>
  <c r="BG1361" i="81"/>
  <c r="CO1360" i="81"/>
  <c r="CN1360" i="81"/>
  <c r="CM1360" i="81"/>
  <c r="CL1360" i="81"/>
  <c r="CK1360" i="81"/>
  <c r="CJ1360" i="81"/>
  <c r="CI1360" i="81"/>
  <c r="CH1360" i="81"/>
  <c r="CG1360" i="81"/>
  <c r="CF1360" i="81"/>
  <c r="CE1360" i="81"/>
  <c r="CD1360" i="81"/>
  <c r="CC1360" i="81"/>
  <c r="CB1360" i="81"/>
  <c r="CA1360" i="81"/>
  <c r="BZ1360" i="81"/>
  <c r="BY1360" i="81"/>
  <c r="BX1360" i="81"/>
  <c r="BW1360" i="81"/>
  <c r="BV1360" i="81"/>
  <c r="BU1360" i="81"/>
  <c r="BT1360" i="81"/>
  <c r="BS1360" i="81"/>
  <c r="BR1360" i="81"/>
  <c r="BQ1360" i="81"/>
  <c r="BP1360" i="81"/>
  <c r="BO1360" i="81"/>
  <c r="BN1360" i="81"/>
  <c r="BM1360" i="81"/>
  <c r="BL1360" i="81"/>
  <c r="BK1360" i="81"/>
  <c r="BJ1360" i="81"/>
  <c r="BI1360" i="81"/>
  <c r="BH1360" i="81"/>
  <c r="BG1360" i="81"/>
  <c r="BF1360" i="81"/>
  <c r="CO1359" i="81"/>
  <c r="CN1359" i="81"/>
  <c r="CM1359" i="81"/>
  <c r="CL1359" i="81"/>
  <c r="CK1359" i="81"/>
  <c r="CJ1359" i="81"/>
  <c r="CI1359" i="81"/>
  <c r="CH1359" i="81"/>
  <c r="CG1359" i="81"/>
  <c r="CF1359" i="81"/>
  <c r="CE1359" i="81"/>
  <c r="CD1359" i="81"/>
  <c r="CC1359" i="81"/>
  <c r="CB1359" i="81"/>
  <c r="CA1359" i="81"/>
  <c r="BZ1359" i="81"/>
  <c r="BY1359" i="81"/>
  <c r="BX1359" i="81"/>
  <c r="BW1359" i="81"/>
  <c r="BV1359" i="81"/>
  <c r="BU1359" i="81"/>
  <c r="BT1359" i="81"/>
  <c r="BS1359" i="81"/>
  <c r="BR1359" i="81"/>
  <c r="BQ1359" i="81"/>
  <c r="BP1359" i="81"/>
  <c r="BO1359" i="81"/>
  <c r="BN1359" i="81"/>
  <c r="BM1359" i="81"/>
  <c r="BL1359" i="81"/>
  <c r="BK1359" i="81"/>
  <c r="BJ1359" i="81"/>
  <c r="BI1359" i="81"/>
  <c r="BH1359" i="81"/>
  <c r="BG1359" i="81"/>
  <c r="BF1359" i="81"/>
  <c r="BE1359" i="81"/>
  <c r="CO1358" i="81"/>
  <c r="CN1358" i="81"/>
  <c r="CM1358" i="81"/>
  <c r="CL1358" i="81"/>
  <c r="CK1358" i="81"/>
  <c r="CJ1358" i="81"/>
  <c r="CI1358" i="81"/>
  <c r="CH1358" i="81"/>
  <c r="CG1358" i="81"/>
  <c r="CF1358" i="81"/>
  <c r="CE1358" i="81"/>
  <c r="CD1358" i="81"/>
  <c r="CC1358" i="81"/>
  <c r="CB1358" i="81"/>
  <c r="CA1358" i="81"/>
  <c r="BZ1358" i="81"/>
  <c r="BY1358" i="81"/>
  <c r="BX1358" i="81"/>
  <c r="BW1358" i="81"/>
  <c r="BV1358" i="81"/>
  <c r="BU1358" i="81"/>
  <c r="BT1358" i="81"/>
  <c r="BS1358" i="81"/>
  <c r="BR1358" i="81"/>
  <c r="BQ1358" i="81"/>
  <c r="BP1358" i="81"/>
  <c r="BO1358" i="81"/>
  <c r="BN1358" i="81"/>
  <c r="BM1358" i="81"/>
  <c r="BL1358" i="81"/>
  <c r="BK1358" i="81"/>
  <c r="BJ1358" i="81"/>
  <c r="BI1358" i="81"/>
  <c r="BH1358" i="81"/>
  <c r="BG1358" i="81"/>
  <c r="BF1358" i="81"/>
  <c r="BE1358" i="81"/>
  <c r="BD1358" i="81"/>
  <c r="CO1357" i="81"/>
  <c r="CN1357" i="81"/>
  <c r="CM1357" i="81"/>
  <c r="CL1357" i="81"/>
  <c r="CK1357" i="81"/>
  <c r="CJ1357" i="81"/>
  <c r="CI1357" i="81"/>
  <c r="CH1357" i="81"/>
  <c r="CG1357" i="81"/>
  <c r="CF1357" i="81"/>
  <c r="CE1357" i="81"/>
  <c r="CD1357" i="81"/>
  <c r="CC1357" i="81"/>
  <c r="CB1357" i="81"/>
  <c r="CA1357" i="81"/>
  <c r="BZ1357" i="81"/>
  <c r="BY1357" i="81"/>
  <c r="BX1357" i="81"/>
  <c r="BW1357" i="81"/>
  <c r="BV1357" i="81"/>
  <c r="BU1357" i="81"/>
  <c r="BT1357" i="81"/>
  <c r="BS1357" i="81"/>
  <c r="BR1357" i="81"/>
  <c r="BQ1357" i="81"/>
  <c r="BP1357" i="81"/>
  <c r="BO1357" i="81"/>
  <c r="BN1357" i="81"/>
  <c r="BM1357" i="81"/>
  <c r="BL1357" i="81"/>
  <c r="BK1357" i="81"/>
  <c r="BJ1357" i="81"/>
  <c r="BI1357" i="81"/>
  <c r="BH1357" i="81"/>
  <c r="BG1357" i="81"/>
  <c r="BF1357" i="81"/>
  <c r="BE1357" i="81"/>
  <c r="BD1357" i="81"/>
  <c r="BC1357" i="81"/>
  <c r="CO1356" i="81"/>
  <c r="CN1356" i="81"/>
  <c r="CM1356" i="81"/>
  <c r="CL1356" i="81"/>
  <c r="CK1356" i="81"/>
  <c r="CJ1356" i="81"/>
  <c r="CI1356" i="81"/>
  <c r="CH1356" i="81"/>
  <c r="CG1356" i="81"/>
  <c r="CF1356" i="81"/>
  <c r="CE1356" i="81"/>
  <c r="CD1356" i="81"/>
  <c r="CC1356" i="81"/>
  <c r="CB1356" i="81"/>
  <c r="CA1356" i="81"/>
  <c r="BZ1356" i="81"/>
  <c r="BY1356" i="81"/>
  <c r="BX1356" i="81"/>
  <c r="BW1356" i="81"/>
  <c r="BV1356" i="81"/>
  <c r="BU1356" i="81"/>
  <c r="BT1356" i="81"/>
  <c r="BS1356" i="81"/>
  <c r="BR1356" i="81"/>
  <c r="BQ1356" i="81"/>
  <c r="BP1356" i="81"/>
  <c r="BO1356" i="81"/>
  <c r="BN1356" i="81"/>
  <c r="BM1356" i="81"/>
  <c r="BL1356" i="81"/>
  <c r="BK1356" i="81"/>
  <c r="BJ1356" i="81"/>
  <c r="BI1356" i="81"/>
  <c r="BH1356" i="81"/>
  <c r="BG1356" i="81"/>
  <c r="BF1356" i="81"/>
  <c r="BE1356" i="81"/>
  <c r="BD1356" i="81"/>
  <c r="BC1356" i="81"/>
  <c r="BB1356" i="81"/>
  <c r="CO1355" i="81"/>
  <c r="CN1355" i="81"/>
  <c r="CM1355" i="81"/>
  <c r="CL1355" i="81"/>
  <c r="CK1355" i="81"/>
  <c r="CJ1355" i="81"/>
  <c r="CI1355" i="81"/>
  <c r="CH1355" i="81"/>
  <c r="CG1355" i="81"/>
  <c r="CF1355" i="81"/>
  <c r="CE1355" i="81"/>
  <c r="CD1355" i="81"/>
  <c r="CC1355" i="81"/>
  <c r="CB1355" i="81"/>
  <c r="CA1355" i="81"/>
  <c r="BZ1355" i="81"/>
  <c r="BY1355" i="81"/>
  <c r="BX1355" i="81"/>
  <c r="BW1355" i="81"/>
  <c r="BV1355" i="81"/>
  <c r="BU1355" i="81"/>
  <c r="BT1355" i="81"/>
  <c r="BS1355" i="81"/>
  <c r="BR1355" i="81"/>
  <c r="BQ1355" i="81"/>
  <c r="BP1355" i="81"/>
  <c r="BO1355" i="81"/>
  <c r="BN1355" i="81"/>
  <c r="BM1355" i="81"/>
  <c r="BL1355" i="81"/>
  <c r="BK1355" i="81"/>
  <c r="BJ1355" i="81"/>
  <c r="BI1355" i="81"/>
  <c r="BH1355" i="81"/>
  <c r="BG1355" i="81"/>
  <c r="BF1355" i="81"/>
  <c r="BE1355" i="81"/>
  <c r="BD1355" i="81"/>
  <c r="BC1355" i="81"/>
  <c r="BB1355" i="81"/>
  <c r="BA1355" i="81"/>
  <c r="CO1354" i="81"/>
  <c r="CN1354" i="81"/>
  <c r="CM1354" i="81"/>
  <c r="CL1354" i="81"/>
  <c r="CK1354" i="81"/>
  <c r="CJ1354" i="81"/>
  <c r="CI1354" i="81"/>
  <c r="CH1354" i="81"/>
  <c r="CG1354" i="81"/>
  <c r="CF1354" i="81"/>
  <c r="CE1354" i="81"/>
  <c r="CD1354" i="81"/>
  <c r="CC1354" i="81"/>
  <c r="CB1354" i="81"/>
  <c r="CA1354" i="81"/>
  <c r="BZ1354" i="81"/>
  <c r="BY1354" i="81"/>
  <c r="BX1354" i="81"/>
  <c r="BW1354" i="81"/>
  <c r="BV1354" i="81"/>
  <c r="BU1354" i="81"/>
  <c r="BT1354" i="81"/>
  <c r="BS1354" i="81"/>
  <c r="BR1354" i="81"/>
  <c r="BQ1354" i="81"/>
  <c r="BP1354" i="81"/>
  <c r="BO1354" i="81"/>
  <c r="BN1354" i="81"/>
  <c r="BM1354" i="81"/>
  <c r="BL1354" i="81"/>
  <c r="BK1354" i="81"/>
  <c r="BJ1354" i="81"/>
  <c r="BI1354" i="81"/>
  <c r="BH1354" i="81"/>
  <c r="BG1354" i="81"/>
  <c r="BF1354" i="81"/>
  <c r="BE1354" i="81"/>
  <c r="BD1354" i="81"/>
  <c r="BC1354" i="81"/>
  <c r="BB1354" i="81"/>
  <c r="BA1354" i="81"/>
  <c r="AZ1354" i="81"/>
  <c r="CO1353" i="81"/>
  <c r="CN1353" i="81"/>
  <c r="CM1353" i="81"/>
  <c r="CL1353" i="81"/>
  <c r="CK1353" i="81"/>
  <c r="CJ1353" i="81"/>
  <c r="CI1353" i="81"/>
  <c r="CH1353" i="81"/>
  <c r="CG1353" i="81"/>
  <c r="CF1353" i="81"/>
  <c r="CE1353" i="81"/>
  <c r="CD1353" i="81"/>
  <c r="CC1353" i="81"/>
  <c r="CB1353" i="81"/>
  <c r="CA1353" i="81"/>
  <c r="BZ1353" i="81"/>
  <c r="BY1353" i="81"/>
  <c r="BX1353" i="81"/>
  <c r="BW1353" i="81"/>
  <c r="BV1353" i="81"/>
  <c r="BU1353" i="81"/>
  <c r="BT1353" i="81"/>
  <c r="BS1353" i="81"/>
  <c r="BR1353" i="81"/>
  <c r="BQ1353" i="81"/>
  <c r="BP1353" i="81"/>
  <c r="BO1353" i="81"/>
  <c r="BN1353" i="81"/>
  <c r="BM1353" i="81"/>
  <c r="BL1353" i="81"/>
  <c r="BK1353" i="81"/>
  <c r="BJ1353" i="81"/>
  <c r="BI1353" i="81"/>
  <c r="BH1353" i="81"/>
  <c r="BG1353" i="81"/>
  <c r="BF1353" i="81"/>
  <c r="BE1353" i="81"/>
  <c r="BD1353" i="81"/>
  <c r="BC1353" i="81"/>
  <c r="BB1353" i="81"/>
  <c r="BA1353" i="81"/>
  <c r="AZ1353" i="81"/>
  <c r="AY1353" i="81"/>
  <c r="CO1352" i="81"/>
  <c r="CN1352" i="81"/>
  <c r="CM1352" i="81"/>
  <c r="CL1352" i="81"/>
  <c r="CK1352" i="81"/>
  <c r="CJ1352" i="81"/>
  <c r="CI1352" i="81"/>
  <c r="CH1352" i="81"/>
  <c r="CG1352" i="81"/>
  <c r="CF1352" i="81"/>
  <c r="CE1352" i="81"/>
  <c r="CD1352" i="81"/>
  <c r="CC1352" i="81"/>
  <c r="CB1352" i="81"/>
  <c r="CA1352" i="81"/>
  <c r="BZ1352" i="81"/>
  <c r="BY1352" i="81"/>
  <c r="BX1352" i="81"/>
  <c r="BW1352" i="81"/>
  <c r="BV1352" i="81"/>
  <c r="BU1352" i="81"/>
  <c r="BT1352" i="81"/>
  <c r="BS1352" i="81"/>
  <c r="BR1352" i="81"/>
  <c r="BQ1352" i="81"/>
  <c r="BP1352" i="81"/>
  <c r="BO1352" i="81"/>
  <c r="BN1352" i="81"/>
  <c r="BM1352" i="81"/>
  <c r="BL1352" i="81"/>
  <c r="BK1352" i="81"/>
  <c r="BJ1352" i="81"/>
  <c r="BI1352" i="81"/>
  <c r="BH1352" i="81"/>
  <c r="BG1352" i="81"/>
  <c r="BF1352" i="81"/>
  <c r="BE1352" i="81"/>
  <c r="BD1352" i="81"/>
  <c r="BC1352" i="81"/>
  <c r="BB1352" i="81"/>
  <c r="BA1352" i="81"/>
  <c r="AZ1352" i="81"/>
  <c r="AY1352" i="81"/>
  <c r="AX1352" i="81"/>
  <c r="CO1351" i="81"/>
  <c r="CN1351" i="81"/>
  <c r="CM1351" i="81"/>
  <c r="CL1351" i="81"/>
  <c r="CK1351" i="81"/>
  <c r="CJ1351" i="81"/>
  <c r="CI1351" i="81"/>
  <c r="CH1351" i="81"/>
  <c r="CG1351" i="81"/>
  <c r="CF1351" i="81"/>
  <c r="CE1351" i="81"/>
  <c r="CD1351" i="81"/>
  <c r="CC1351" i="81"/>
  <c r="CB1351" i="81"/>
  <c r="CA1351" i="81"/>
  <c r="BZ1351" i="81"/>
  <c r="BY1351" i="81"/>
  <c r="BX1351" i="81"/>
  <c r="BW1351" i="81"/>
  <c r="BV1351" i="81"/>
  <c r="BU1351" i="81"/>
  <c r="BT1351" i="81"/>
  <c r="BS1351" i="81"/>
  <c r="BR1351" i="81"/>
  <c r="BQ1351" i="81"/>
  <c r="BP1351" i="81"/>
  <c r="BO1351" i="81"/>
  <c r="BN1351" i="81"/>
  <c r="BM1351" i="81"/>
  <c r="BL1351" i="81"/>
  <c r="BK1351" i="81"/>
  <c r="BJ1351" i="81"/>
  <c r="BI1351" i="81"/>
  <c r="BH1351" i="81"/>
  <c r="BG1351" i="81"/>
  <c r="BF1351" i="81"/>
  <c r="BE1351" i="81"/>
  <c r="BD1351" i="81"/>
  <c r="BC1351" i="81"/>
  <c r="BB1351" i="81"/>
  <c r="BA1351" i="81"/>
  <c r="AZ1351" i="81"/>
  <c r="AY1351" i="81"/>
  <c r="AX1351" i="81"/>
  <c r="AW1351" i="81"/>
  <c r="CO1350" i="81"/>
  <c r="CN1350" i="81"/>
  <c r="CM1350" i="81"/>
  <c r="CL1350" i="81"/>
  <c r="CK1350" i="81"/>
  <c r="CJ1350" i="81"/>
  <c r="CI1350" i="81"/>
  <c r="CH1350" i="81"/>
  <c r="CG1350" i="81"/>
  <c r="CF1350" i="81"/>
  <c r="CE1350" i="81"/>
  <c r="CD1350" i="81"/>
  <c r="CC1350" i="81"/>
  <c r="CB1350" i="81"/>
  <c r="CA1350" i="81"/>
  <c r="BZ1350" i="81"/>
  <c r="BY1350" i="81"/>
  <c r="BX1350" i="81"/>
  <c r="BW1350" i="81"/>
  <c r="BV1350" i="81"/>
  <c r="BU1350" i="81"/>
  <c r="BT1350" i="81"/>
  <c r="BS1350" i="81"/>
  <c r="BR1350" i="81"/>
  <c r="BQ1350" i="81"/>
  <c r="BP1350" i="81"/>
  <c r="BO1350" i="81"/>
  <c r="BN1350" i="81"/>
  <c r="BM1350" i="81"/>
  <c r="BL1350" i="81"/>
  <c r="BK1350" i="81"/>
  <c r="BJ1350" i="81"/>
  <c r="BI1350" i="81"/>
  <c r="BH1350" i="81"/>
  <c r="BG1350" i="81"/>
  <c r="BF1350" i="81"/>
  <c r="BE1350" i="81"/>
  <c r="BD1350" i="81"/>
  <c r="BC1350" i="81"/>
  <c r="BB1350" i="81"/>
  <c r="BA1350" i="81"/>
  <c r="AZ1350" i="81"/>
  <c r="AY1350" i="81"/>
  <c r="AX1350" i="81"/>
  <c r="AW1350" i="81"/>
  <c r="AV1350" i="81"/>
  <c r="CO1349" i="81"/>
  <c r="CN1349" i="81"/>
  <c r="CM1349" i="81"/>
  <c r="CL1349" i="81"/>
  <c r="CK1349" i="81"/>
  <c r="CJ1349" i="81"/>
  <c r="CI1349" i="81"/>
  <c r="CH1349" i="81"/>
  <c r="CG1349" i="81"/>
  <c r="CF1349" i="81"/>
  <c r="CE1349" i="81"/>
  <c r="CD1349" i="81"/>
  <c r="CC1349" i="81"/>
  <c r="CB1349" i="81"/>
  <c r="CA1349" i="81"/>
  <c r="BZ1349" i="81"/>
  <c r="BY1349" i="81"/>
  <c r="BX1349" i="81"/>
  <c r="BW1349" i="81"/>
  <c r="BV1349" i="81"/>
  <c r="BU1349" i="81"/>
  <c r="BT1349" i="81"/>
  <c r="BS1349" i="81"/>
  <c r="BR1349" i="81"/>
  <c r="BQ1349" i="81"/>
  <c r="BP1349" i="81"/>
  <c r="BO1349" i="81"/>
  <c r="BN1349" i="81"/>
  <c r="BM1349" i="81"/>
  <c r="BL1349" i="81"/>
  <c r="BK1349" i="81"/>
  <c r="BJ1349" i="81"/>
  <c r="BI1349" i="81"/>
  <c r="BH1349" i="81"/>
  <c r="BG1349" i="81"/>
  <c r="BF1349" i="81"/>
  <c r="BE1349" i="81"/>
  <c r="BD1349" i="81"/>
  <c r="BC1349" i="81"/>
  <c r="BB1349" i="81"/>
  <c r="BA1349" i="81"/>
  <c r="AZ1349" i="81"/>
  <c r="AY1349" i="81"/>
  <c r="AX1349" i="81"/>
  <c r="AW1349" i="81"/>
  <c r="AV1349" i="81"/>
  <c r="AU1349" i="81"/>
  <c r="CO1348" i="81"/>
  <c r="CN1348" i="81"/>
  <c r="CM1348" i="81"/>
  <c r="CL1348" i="81"/>
  <c r="CK1348" i="81"/>
  <c r="CJ1348" i="81"/>
  <c r="CI1348" i="81"/>
  <c r="CH1348" i="81"/>
  <c r="CG1348" i="81"/>
  <c r="CF1348" i="81"/>
  <c r="CE1348" i="81"/>
  <c r="CD1348" i="81"/>
  <c r="CC1348" i="81"/>
  <c r="CB1348" i="81"/>
  <c r="CA1348" i="81"/>
  <c r="BZ1348" i="81"/>
  <c r="BY1348" i="81"/>
  <c r="BX1348" i="81"/>
  <c r="BW1348" i="81"/>
  <c r="BV1348" i="81"/>
  <c r="BU1348" i="81"/>
  <c r="BT1348" i="81"/>
  <c r="BS1348" i="81"/>
  <c r="BR1348" i="81"/>
  <c r="BQ1348" i="81"/>
  <c r="BP1348" i="81"/>
  <c r="BO1348" i="81"/>
  <c r="BN1348" i="81"/>
  <c r="BM1348" i="81"/>
  <c r="BL1348" i="81"/>
  <c r="BK1348" i="81"/>
  <c r="BJ1348" i="81"/>
  <c r="BI1348" i="81"/>
  <c r="BH1348" i="81"/>
  <c r="BG1348" i="81"/>
  <c r="BF1348" i="81"/>
  <c r="BE1348" i="81"/>
  <c r="BD1348" i="81"/>
  <c r="BC1348" i="81"/>
  <c r="BB1348" i="81"/>
  <c r="BA1348" i="81"/>
  <c r="AZ1348" i="81"/>
  <c r="AY1348" i="81"/>
  <c r="AX1348" i="81"/>
  <c r="AW1348" i="81"/>
  <c r="AV1348" i="81"/>
  <c r="AU1348" i="81"/>
  <c r="AT1348" i="81"/>
  <c r="CO1347" i="81"/>
  <c r="CN1347" i="81"/>
  <c r="CM1347" i="81"/>
  <c r="CL1347" i="81"/>
  <c r="CK1347" i="81"/>
  <c r="CJ1347" i="81"/>
  <c r="CI1347" i="81"/>
  <c r="CH1347" i="81"/>
  <c r="CG1347" i="81"/>
  <c r="CF1347" i="81"/>
  <c r="CE1347" i="81"/>
  <c r="CD1347" i="81"/>
  <c r="CC1347" i="81"/>
  <c r="CB1347" i="81"/>
  <c r="CA1347" i="81"/>
  <c r="BZ1347" i="81"/>
  <c r="BY1347" i="81"/>
  <c r="BX1347" i="81"/>
  <c r="BW1347" i="81"/>
  <c r="BV1347" i="81"/>
  <c r="BU1347" i="81"/>
  <c r="BT1347" i="81"/>
  <c r="BS1347" i="81"/>
  <c r="BR1347" i="81"/>
  <c r="BQ1347" i="81"/>
  <c r="BP1347" i="81"/>
  <c r="BO1347" i="81"/>
  <c r="BN1347" i="81"/>
  <c r="BM1347" i="81"/>
  <c r="BL1347" i="81"/>
  <c r="BK1347" i="81"/>
  <c r="BJ1347" i="81"/>
  <c r="BI1347" i="81"/>
  <c r="BH1347" i="81"/>
  <c r="BG1347" i="81"/>
  <c r="BF1347" i="81"/>
  <c r="BE1347" i="81"/>
  <c r="BD1347" i="81"/>
  <c r="BC1347" i="81"/>
  <c r="BB1347" i="81"/>
  <c r="BA1347" i="81"/>
  <c r="AZ1347" i="81"/>
  <c r="AY1347" i="81"/>
  <c r="AX1347" i="81"/>
  <c r="AW1347" i="81"/>
  <c r="AV1347" i="81"/>
  <c r="AU1347" i="81"/>
  <c r="AT1347" i="81"/>
  <c r="AS1347" i="81"/>
  <c r="CO1346" i="81"/>
  <c r="CN1346" i="81"/>
  <c r="CM1346" i="81"/>
  <c r="CL1346" i="81"/>
  <c r="CK1346" i="81"/>
  <c r="CJ1346" i="81"/>
  <c r="CI1346" i="81"/>
  <c r="CH1346" i="81"/>
  <c r="CG1346" i="81"/>
  <c r="CF1346" i="81"/>
  <c r="CE1346" i="81"/>
  <c r="CD1346" i="81"/>
  <c r="CC1346" i="81"/>
  <c r="CB1346" i="81"/>
  <c r="CA1346" i="81"/>
  <c r="BZ1346" i="81"/>
  <c r="BY1346" i="81"/>
  <c r="BX1346" i="81"/>
  <c r="BW1346" i="81"/>
  <c r="BV1346" i="81"/>
  <c r="BU1346" i="81"/>
  <c r="BT1346" i="81"/>
  <c r="BS1346" i="81"/>
  <c r="BR1346" i="81"/>
  <c r="BQ1346" i="81"/>
  <c r="BP1346" i="81"/>
  <c r="BO1346" i="81"/>
  <c r="BN1346" i="81"/>
  <c r="BM1346" i="81"/>
  <c r="BL1346" i="81"/>
  <c r="BK1346" i="81"/>
  <c r="BJ1346" i="81"/>
  <c r="BI1346" i="81"/>
  <c r="BH1346" i="81"/>
  <c r="BG1346" i="81"/>
  <c r="BF1346" i="81"/>
  <c r="BE1346" i="81"/>
  <c r="BD1346" i="81"/>
  <c r="BC1346" i="81"/>
  <c r="BB1346" i="81"/>
  <c r="BA1346" i="81"/>
  <c r="AZ1346" i="81"/>
  <c r="AY1346" i="81"/>
  <c r="AX1346" i="81"/>
  <c r="AW1346" i="81"/>
  <c r="AV1346" i="81"/>
  <c r="AU1346" i="81"/>
  <c r="AT1346" i="81"/>
  <c r="AS1346" i="81"/>
  <c r="AR1346" i="81"/>
  <c r="CO1345" i="81"/>
  <c r="CN1345" i="81"/>
  <c r="CM1345" i="81"/>
  <c r="CL1345" i="81"/>
  <c r="CK1345" i="81"/>
  <c r="CJ1345" i="81"/>
  <c r="CI1345" i="81"/>
  <c r="CH1345" i="81"/>
  <c r="CG1345" i="81"/>
  <c r="CF1345" i="81"/>
  <c r="CE1345" i="81"/>
  <c r="CD1345" i="81"/>
  <c r="CC1345" i="81"/>
  <c r="CB1345" i="81"/>
  <c r="CA1345" i="81"/>
  <c r="BZ1345" i="81"/>
  <c r="BY1345" i="81"/>
  <c r="BX1345" i="81"/>
  <c r="BW1345" i="81"/>
  <c r="BV1345" i="81"/>
  <c r="BU1345" i="81"/>
  <c r="BT1345" i="81"/>
  <c r="BS1345" i="81"/>
  <c r="BR1345" i="81"/>
  <c r="BQ1345" i="81"/>
  <c r="BP1345" i="81"/>
  <c r="BO1345" i="81"/>
  <c r="BN1345" i="81"/>
  <c r="BM1345" i="81"/>
  <c r="BL1345" i="81"/>
  <c r="BK1345" i="81"/>
  <c r="BJ1345" i="81"/>
  <c r="BI1345" i="81"/>
  <c r="BH1345" i="81"/>
  <c r="BG1345" i="81"/>
  <c r="BF1345" i="81"/>
  <c r="BE1345" i="81"/>
  <c r="BD1345" i="81"/>
  <c r="BC1345" i="81"/>
  <c r="BB1345" i="81"/>
  <c r="BA1345" i="81"/>
  <c r="AZ1345" i="81"/>
  <c r="AY1345" i="81"/>
  <c r="AX1345" i="81"/>
  <c r="AW1345" i="81"/>
  <c r="AV1345" i="81"/>
  <c r="AU1345" i="81"/>
  <c r="AT1345" i="81"/>
  <c r="AS1345" i="81"/>
  <c r="AR1345" i="81"/>
  <c r="AQ1345" i="81"/>
  <c r="CO1344" i="81"/>
  <c r="CN1344" i="81"/>
  <c r="CM1344" i="81"/>
  <c r="CL1344" i="81"/>
  <c r="CK1344" i="81"/>
  <c r="CJ1344" i="81"/>
  <c r="CI1344" i="81"/>
  <c r="CH1344" i="81"/>
  <c r="CG1344" i="81"/>
  <c r="CF1344" i="81"/>
  <c r="CE1344" i="81"/>
  <c r="CD1344" i="81"/>
  <c r="CC1344" i="81"/>
  <c r="CB1344" i="81"/>
  <c r="CA1344" i="81"/>
  <c r="BZ1344" i="81"/>
  <c r="BY1344" i="81"/>
  <c r="BX1344" i="81"/>
  <c r="BW1344" i="81"/>
  <c r="BV1344" i="81"/>
  <c r="BU1344" i="81"/>
  <c r="BT1344" i="81"/>
  <c r="BS1344" i="81"/>
  <c r="BR1344" i="81"/>
  <c r="BQ1344" i="81"/>
  <c r="BP1344" i="81"/>
  <c r="BO1344" i="81"/>
  <c r="BN1344" i="81"/>
  <c r="BM1344" i="81"/>
  <c r="BL1344" i="81"/>
  <c r="BK1344" i="81"/>
  <c r="BJ1344" i="81"/>
  <c r="BI1344" i="81"/>
  <c r="BH1344" i="81"/>
  <c r="BG1344" i="81"/>
  <c r="BF1344" i="81"/>
  <c r="BE1344" i="81"/>
  <c r="BD1344" i="81"/>
  <c r="BC1344" i="81"/>
  <c r="BB1344" i="81"/>
  <c r="BA1344" i="81"/>
  <c r="AZ1344" i="81"/>
  <c r="AY1344" i="81"/>
  <c r="AX1344" i="81"/>
  <c r="AW1344" i="81"/>
  <c r="AV1344" i="81"/>
  <c r="AU1344" i="81"/>
  <c r="AT1344" i="81"/>
  <c r="AS1344" i="81"/>
  <c r="AR1344" i="81"/>
  <c r="AQ1344" i="81"/>
  <c r="AP1344" i="81"/>
  <c r="CO1343" i="81"/>
  <c r="CN1343" i="81"/>
  <c r="CM1343" i="81"/>
  <c r="CL1343" i="81"/>
  <c r="CK1343" i="81"/>
  <c r="CJ1343" i="81"/>
  <c r="CI1343" i="81"/>
  <c r="CH1343" i="81"/>
  <c r="CG1343" i="81"/>
  <c r="CF1343" i="81"/>
  <c r="CE1343" i="81"/>
  <c r="CD1343" i="81"/>
  <c r="CC1343" i="81"/>
  <c r="CB1343" i="81"/>
  <c r="CA1343" i="81"/>
  <c r="BZ1343" i="81"/>
  <c r="BY1343" i="81"/>
  <c r="BX1343" i="81"/>
  <c r="BW1343" i="81"/>
  <c r="BV1343" i="81"/>
  <c r="BU1343" i="81"/>
  <c r="BT1343" i="81"/>
  <c r="BS1343" i="81"/>
  <c r="BR1343" i="81"/>
  <c r="BQ1343" i="81"/>
  <c r="BP1343" i="81"/>
  <c r="BO1343" i="81"/>
  <c r="BN1343" i="81"/>
  <c r="BM1343" i="81"/>
  <c r="BL1343" i="81"/>
  <c r="BK1343" i="81"/>
  <c r="BJ1343" i="81"/>
  <c r="BI1343" i="81"/>
  <c r="BH1343" i="81"/>
  <c r="BG1343" i="81"/>
  <c r="BF1343" i="81"/>
  <c r="BE1343" i="81"/>
  <c r="BD1343" i="81"/>
  <c r="BC1343" i="81"/>
  <c r="BB1343" i="81"/>
  <c r="BA1343" i="81"/>
  <c r="AZ1343" i="81"/>
  <c r="AY1343" i="81"/>
  <c r="AX1343" i="81"/>
  <c r="AW1343" i="81"/>
  <c r="AV1343" i="81"/>
  <c r="AU1343" i="81"/>
  <c r="AT1343" i="81"/>
  <c r="AS1343" i="81"/>
  <c r="AR1343" i="81"/>
  <c r="AQ1343" i="81"/>
  <c r="AP1343" i="81"/>
  <c r="AO1343" i="81"/>
  <c r="CO1342" i="81"/>
  <c r="CN1342" i="81"/>
  <c r="CM1342" i="81"/>
  <c r="CL1342" i="81"/>
  <c r="CK1342" i="81"/>
  <c r="CJ1342" i="81"/>
  <c r="CI1342" i="81"/>
  <c r="CH1342" i="81"/>
  <c r="CG1342" i="81"/>
  <c r="CF1342" i="81"/>
  <c r="CE1342" i="81"/>
  <c r="CD1342" i="81"/>
  <c r="CC1342" i="81"/>
  <c r="CB1342" i="81"/>
  <c r="CA1342" i="81"/>
  <c r="BZ1342" i="81"/>
  <c r="BY1342" i="81"/>
  <c r="BX1342" i="81"/>
  <c r="BW1342" i="81"/>
  <c r="BV1342" i="81"/>
  <c r="BU1342" i="81"/>
  <c r="BT1342" i="81"/>
  <c r="BS1342" i="81"/>
  <c r="BR1342" i="81"/>
  <c r="BQ1342" i="81"/>
  <c r="BP1342" i="81"/>
  <c r="BO1342" i="81"/>
  <c r="BN1342" i="81"/>
  <c r="BM1342" i="81"/>
  <c r="BL1342" i="81"/>
  <c r="BK1342" i="81"/>
  <c r="BJ1342" i="81"/>
  <c r="BI1342" i="81"/>
  <c r="BH1342" i="81"/>
  <c r="BG1342" i="81"/>
  <c r="BF1342" i="81"/>
  <c r="BE1342" i="81"/>
  <c r="BD1342" i="81"/>
  <c r="BC1342" i="81"/>
  <c r="BB1342" i="81"/>
  <c r="BA1342" i="81"/>
  <c r="AZ1342" i="81"/>
  <c r="AY1342" i="81"/>
  <c r="AX1342" i="81"/>
  <c r="AW1342" i="81"/>
  <c r="AV1342" i="81"/>
  <c r="AU1342" i="81"/>
  <c r="AT1342" i="81"/>
  <c r="AS1342" i="81"/>
  <c r="AR1342" i="81"/>
  <c r="AQ1342" i="81"/>
  <c r="AP1342" i="81"/>
  <c r="AO1342" i="81"/>
  <c r="AN1342" i="81"/>
  <c r="CO1341" i="81"/>
  <c r="CN1341" i="81"/>
  <c r="CM1341" i="81"/>
  <c r="CL1341" i="81"/>
  <c r="CK1341" i="81"/>
  <c r="CJ1341" i="81"/>
  <c r="CI1341" i="81"/>
  <c r="CH1341" i="81"/>
  <c r="CG1341" i="81"/>
  <c r="CF1341" i="81"/>
  <c r="CE1341" i="81"/>
  <c r="CD1341" i="81"/>
  <c r="CC1341" i="81"/>
  <c r="CB1341" i="81"/>
  <c r="CA1341" i="81"/>
  <c r="BZ1341" i="81"/>
  <c r="BY1341" i="81"/>
  <c r="BX1341" i="81"/>
  <c r="BW1341" i="81"/>
  <c r="BV1341" i="81"/>
  <c r="BU1341" i="81"/>
  <c r="BT1341" i="81"/>
  <c r="BS1341" i="81"/>
  <c r="BR1341" i="81"/>
  <c r="BQ1341" i="81"/>
  <c r="BP1341" i="81"/>
  <c r="BO1341" i="81"/>
  <c r="BN1341" i="81"/>
  <c r="BM1341" i="81"/>
  <c r="BL1341" i="81"/>
  <c r="BK1341" i="81"/>
  <c r="BJ1341" i="81"/>
  <c r="BI1341" i="81"/>
  <c r="BH1341" i="81"/>
  <c r="BG1341" i="81"/>
  <c r="BF1341" i="81"/>
  <c r="BE1341" i="81"/>
  <c r="BD1341" i="81"/>
  <c r="BC1341" i="81"/>
  <c r="BB1341" i="81"/>
  <c r="BA1341" i="81"/>
  <c r="AZ1341" i="81"/>
  <c r="AY1341" i="81"/>
  <c r="AX1341" i="81"/>
  <c r="AW1341" i="81"/>
  <c r="AV1341" i="81"/>
  <c r="AU1341" i="81"/>
  <c r="AT1341" i="81"/>
  <c r="AS1341" i="81"/>
  <c r="AR1341" i="81"/>
  <c r="AQ1341" i="81"/>
  <c r="AP1341" i="81"/>
  <c r="AO1341" i="81"/>
  <c r="AN1341" i="81"/>
  <c r="AM1341" i="81"/>
  <c r="CO1340" i="81"/>
  <c r="CN1340" i="81"/>
  <c r="CM1340" i="81"/>
  <c r="CL1340" i="81"/>
  <c r="CK1340" i="81"/>
  <c r="CJ1340" i="81"/>
  <c r="CI1340" i="81"/>
  <c r="CH1340" i="81"/>
  <c r="CG1340" i="81"/>
  <c r="CF1340" i="81"/>
  <c r="CE1340" i="81"/>
  <c r="CD1340" i="81"/>
  <c r="CC1340" i="81"/>
  <c r="CB1340" i="81"/>
  <c r="CA1340" i="81"/>
  <c r="BZ1340" i="81"/>
  <c r="BY1340" i="81"/>
  <c r="BX1340" i="81"/>
  <c r="BW1340" i="81"/>
  <c r="BV1340" i="81"/>
  <c r="BU1340" i="81"/>
  <c r="BT1340" i="81"/>
  <c r="BS1340" i="81"/>
  <c r="BR1340" i="81"/>
  <c r="BQ1340" i="81"/>
  <c r="BP1340" i="81"/>
  <c r="BO1340" i="81"/>
  <c r="BN1340" i="81"/>
  <c r="BM1340" i="81"/>
  <c r="BL1340" i="81"/>
  <c r="BK1340" i="81"/>
  <c r="BJ1340" i="81"/>
  <c r="BI1340" i="81"/>
  <c r="BH1340" i="81"/>
  <c r="BG1340" i="81"/>
  <c r="BF1340" i="81"/>
  <c r="BE1340" i="81"/>
  <c r="BD1340" i="81"/>
  <c r="BC1340" i="81"/>
  <c r="BB1340" i="81"/>
  <c r="BA1340" i="81"/>
  <c r="AZ1340" i="81"/>
  <c r="AY1340" i="81"/>
  <c r="AX1340" i="81"/>
  <c r="AW1340" i="81"/>
  <c r="AV1340" i="81"/>
  <c r="AU1340" i="81"/>
  <c r="AT1340" i="81"/>
  <c r="AS1340" i="81"/>
  <c r="AR1340" i="81"/>
  <c r="AQ1340" i="81"/>
  <c r="AP1340" i="81"/>
  <c r="AO1340" i="81"/>
  <c r="AN1340" i="81"/>
  <c r="AM1340" i="81"/>
  <c r="AL1340" i="81"/>
  <c r="CO1339" i="81"/>
  <c r="CN1339" i="81"/>
  <c r="CM1339" i="81"/>
  <c r="CL1339" i="81"/>
  <c r="CK1339" i="81"/>
  <c r="CJ1339" i="81"/>
  <c r="CI1339" i="81"/>
  <c r="CH1339" i="81"/>
  <c r="CG1339" i="81"/>
  <c r="CF1339" i="81"/>
  <c r="CE1339" i="81"/>
  <c r="CD1339" i="81"/>
  <c r="CC1339" i="81"/>
  <c r="CB1339" i="81"/>
  <c r="CA1339" i="81"/>
  <c r="BZ1339" i="81"/>
  <c r="BY1339" i="81"/>
  <c r="BX1339" i="81"/>
  <c r="BW1339" i="81"/>
  <c r="BV1339" i="81"/>
  <c r="BU1339" i="81"/>
  <c r="BT1339" i="81"/>
  <c r="BS1339" i="81"/>
  <c r="BR1339" i="81"/>
  <c r="BQ1339" i="81"/>
  <c r="BP1339" i="81"/>
  <c r="BO1339" i="81"/>
  <c r="BN1339" i="81"/>
  <c r="BM1339" i="81"/>
  <c r="BL1339" i="81"/>
  <c r="BK1339" i="81"/>
  <c r="BJ1339" i="81"/>
  <c r="BI1339" i="81"/>
  <c r="BH1339" i="81"/>
  <c r="BG1339" i="81"/>
  <c r="BF1339" i="81"/>
  <c r="BE1339" i="81"/>
  <c r="BD1339" i="81"/>
  <c r="BC1339" i="81"/>
  <c r="BB1339" i="81"/>
  <c r="BA1339" i="81"/>
  <c r="AZ1339" i="81"/>
  <c r="AY1339" i="81"/>
  <c r="AX1339" i="81"/>
  <c r="AW1339" i="81"/>
  <c r="AV1339" i="81"/>
  <c r="AU1339" i="81"/>
  <c r="AT1339" i="81"/>
  <c r="AS1339" i="81"/>
  <c r="AR1339" i="81"/>
  <c r="AQ1339" i="81"/>
  <c r="AP1339" i="81"/>
  <c r="AO1339" i="81"/>
  <c r="AN1339" i="81"/>
  <c r="AM1339" i="81"/>
  <c r="AL1339" i="81"/>
  <c r="AK1339" i="81"/>
  <c r="CO1338" i="81"/>
  <c r="CN1338" i="81"/>
  <c r="CM1338" i="81"/>
  <c r="CL1338" i="81"/>
  <c r="CK1338" i="81"/>
  <c r="CJ1338" i="81"/>
  <c r="CI1338" i="81"/>
  <c r="CH1338" i="81"/>
  <c r="CG1338" i="81"/>
  <c r="CF1338" i="81"/>
  <c r="CE1338" i="81"/>
  <c r="CD1338" i="81"/>
  <c r="CC1338" i="81"/>
  <c r="CB1338" i="81"/>
  <c r="CA1338" i="81"/>
  <c r="BZ1338" i="81"/>
  <c r="BY1338" i="81"/>
  <c r="BX1338" i="81"/>
  <c r="BW1338" i="81"/>
  <c r="BV1338" i="81"/>
  <c r="BU1338" i="81"/>
  <c r="BT1338" i="81"/>
  <c r="BS1338" i="81"/>
  <c r="BR1338" i="81"/>
  <c r="BQ1338" i="81"/>
  <c r="BP1338" i="81"/>
  <c r="BO1338" i="81"/>
  <c r="BN1338" i="81"/>
  <c r="BM1338" i="81"/>
  <c r="BL1338" i="81"/>
  <c r="BK1338" i="81"/>
  <c r="BJ1338" i="81"/>
  <c r="BI1338" i="81"/>
  <c r="BH1338" i="81"/>
  <c r="BG1338" i="81"/>
  <c r="BF1338" i="81"/>
  <c r="BE1338" i="81"/>
  <c r="BD1338" i="81"/>
  <c r="BC1338" i="81"/>
  <c r="BB1338" i="81"/>
  <c r="BA1338" i="81"/>
  <c r="AZ1338" i="81"/>
  <c r="AY1338" i="81"/>
  <c r="AX1338" i="81"/>
  <c r="AW1338" i="81"/>
  <c r="AV1338" i="81"/>
  <c r="AU1338" i="81"/>
  <c r="AT1338" i="81"/>
  <c r="AS1338" i="81"/>
  <c r="AR1338" i="81"/>
  <c r="AQ1338" i="81"/>
  <c r="AP1338" i="81"/>
  <c r="AO1338" i="81"/>
  <c r="AN1338" i="81"/>
  <c r="AM1338" i="81"/>
  <c r="AL1338" i="81"/>
  <c r="AK1338" i="81"/>
  <c r="AJ1338" i="81"/>
  <c r="CO1337" i="81"/>
  <c r="CN1337" i="81"/>
  <c r="CM1337" i="81"/>
  <c r="CL1337" i="81"/>
  <c r="CK1337" i="81"/>
  <c r="CJ1337" i="81"/>
  <c r="CI1337" i="81"/>
  <c r="CH1337" i="81"/>
  <c r="CG1337" i="81"/>
  <c r="CF1337" i="81"/>
  <c r="CE1337" i="81"/>
  <c r="CD1337" i="81"/>
  <c r="CC1337" i="81"/>
  <c r="CB1337" i="81"/>
  <c r="CA1337" i="81"/>
  <c r="BZ1337" i="81"/>
  <c r="BY1337" i="81"/>
  <c r="BX1337" i="81"/>
  <c r="BW1337" i="81"/>
  <c r="BV1337" i="81"/>
  <c r="BU1337" i="81"/>
  <c r="BT1337" i="81"/>
  <c r="BS1337" i="81"/>
  <c r="BR1337" i="81"/>
  <c r="BQ1337" i="81"/>
  <c r="BP1337" i="81"/>
  <c r="BO1337" i="81"/>
  <c r="BN1337" i="81"/>
  <c r="BM1337" i="81"/>
  <c r="BL1337" i="81"/>
  <c r="BK1337" i="81"/>
  <c r="BJ1337" i="81"/>
  <c r="BI1337" i="81"/>
  <c r="BH1337" i="81"/>
  <c r="BG1337" i="81"/>
  <c r="BF1337" i="81"/>
  <c r="BE1337" i="81"/>
  <c r="BD1337" i="81"/>
  <c r="BC1337" i="81"/>
  <c r="BB1337" i="81"/>
  <c r="BA1337" i="81"/>
  <c r="AZ1337" i="81"/>
  <c r="AY1337" i="81"/>
  <c r="AX1337" i="81"/>
  <c r="AW1337" i="81"/>
  <c r="AV1337" i="81"/>
  <c r="AU1337" i="81"/>
  <c r="AT1337" i="81"/>
  <c r="AS1337" i="81"/>
  <c r="AR1337" i="81"/>
  <c r="AQ1337" i="81"/>
  <c r="AP1337" i="81"/>
  <c r="AO1337" i="81"/>
  <c r="AN1337" i="81"/>
  <c r="AM1337" i="81"/>
  <c r="AL1337" i="81"/>
  <c r="AK1337" i="81"/>
  <c r="AJ1337" i="81"/>
  <c r="AI1337" i="81"/>
  <c r="CO1336" i="81"/>
  <c r="CN1336" i="81"/>
  <c r="CM1336" i="81"/>
  <c r="CL1336" i="81"/>
  <c r="CK1336" i="81"/>
  <c r="CJ1336" i="81"/>
  <c r="CI1336" i="81"/>
  <c r="CH1336" i="81"/>
  <c r="CG1336" i="81"/>
  <c r="CF1336" i="81"/>
  <c r="CE1336" i="81"/>
  <c r="CD1336" i="81"/>
  <c r="CC1336" i="81"/>
  <c r="CB1336" i="81"/>
  <c r="CA1336" i="81"/>
  <c r="BZ1336" i="81"/>
  <c r="BY1336" i="81"/>
  <c r="BX1336" i="81"/>
  <c r="BW1336" i="81"/>
  <c r="BV1336" i="81"/>
  <c r="BU1336" i="81"/>
  <c r="BT1336" i="81"/>
  <c r="BS1336" i="81"/>
  <c r="BR1336" i="81"/>
  <c r="BQ1336" i="81"/>
  <c r="BP1336" i="81"/>
  <c r="BO1336" i="81"/>
  <c r="BN1336" i="81"/>
  <c r="BM1336" i="81"/>
  <c r="BL1336" i="81"/>
  <c r="BK1336" i="81"/>
  <c r="BJ1336" i="81"/>
  <c r="BI1336" i="81"/>
  <c r="BH1336" i="81"/>
  <c r="BG1336" i="81"/>
  <c r="BF1336" i="81"/>
  <c r="BE1336" i="81"/>
  <c r="BD1336" i="81"/>
  <c r="BC1336" i="81"/>
  <c r="BB1336" i="81"/>
  <c r="BA1336" i="81"/>
  <c r="AZ1336" i="81"/>
  <c r="AY1336" i="81"/>
  <c r="AX1336" i="81"/>
  <c r="AW1336" i="81"/>
  <c r="AV1336" i="81"/>
  <c r="AU1336" i="81"/>
  <c r="AT1336" i="81"/>
  <c r="AS1336" i="81"/>
  <c r="AR1336" i="81"/>
  <c r="AQ1336" i="81"/>
  <c r="AP1336" i="81"/>
  <c r="AO1336" i="81"/>
  <c r="AN1336" i="81"/>
  <c r="AM1336" i="81"/>
  <c r="AL1336" i="81"/>
  <c r="AK1336" i="81"/>
  <c r="AJ1336" i="81"/>
  <c r="AI1336" i="81"/>
  <c r="AH1336" i="81"/>
  <c r="H1324" i="81"/>
  <c r="H1321" i="81"/>
  <c r="I1316" i="81" s="1"/>
  <c r="CO1308" i="81"/>
  <c r="CN1308" i="81"/>
  <c r="CM1308" i="81"/>
  <c r="CL1308" i="81"/>
  <c r="CK1308" i="81"/>
  <c r="CJ1308" i="81"/>
  <c r="CI1308" i="81"/>
  <c r="CH1308" i="81"/>
  <c r="CG1308" i="81"/>
  <c r="CF1308" i="81"/>
  <c r="CE1308" i="81"/>
  <c r="CD1308" i="81"/>
  <c r="CC1308" i="81"/>
  <c r="CB1308" i="81"/>
  <c r="CA1308" i="81"/>
  <c r="BZ1308" i="81"/>
  <c r="BY1308" i="81"/>
  <c r="BX1308" i="81"/>
  <c r="BW1308" i="81"/>
  <c r="BV1308" i="81"/>
  <c r="BU1308" i="81"/>
  <c r="BT1308" i="81"/>
  <c r="BS1308" i="81"/>
  <c r="BR1308" i="81"/>
  <c r="BQ1308" i="81"/>
  <c r="BP1308" i="81"/>
  <c r="BO1308" i="81"/>
  <c r="BN1308" i="81"/>
  <c r="BM1308" i="81"/>
  <c r="BL1308" i="81"/>
  <c r="BK1308" i="81"/>
  <c r="BJ1308" i="81"/>
  <c r="BI1308" i="81"/>
  <c r="BH1308" i="81"/>
  <c r="BG1308" i="81"/>
  <c r="BF1308" i="81"/>
  <c r="BE1308" i="81"/>
  <c r="BD1308" i="81"/>
  <c r="BC1308" i="81"/>
  <c r="BB1308" i="81"/>
  <c r="BA1308" i="81"/>
  <c r="AZ1308" i="81"/>
  <c r="AY1308" i="81"/>
  <c r="AX1308" i="81"/>
  <c r="AW1308" i="81"/>
  <c r="AV1308" i="81"/>
  <c r="AU1308" i="81"/>
  <c r="AT1308" i="81"/>
  <c r="AS1308" i="81"/>
  <c r="AR1308" i="81"/>
  <c r="AQ1308" i="81"/>
  <c r="AP1308" i="81"/>
  <c r="AO1308" i="81"/>
  <c r="AN1308" i="81"/>
  <c r="AM1308" i="81"/>
  <c r="AL1308" i="81"/>
  <c r="AK1308" i="81"/>
  <c r="AJ1308" i="81"/>
  <c r="AI1308" i="81"/>
  <c r="AH1308" i="81"/>
  <c r="AG1308" i="81"/>
  <c r="AF1308" i="81"/>
  <c r="AE1308" i="81"/>
  <c r="AD1308" i="81"/>
  <c r="AC1308" i="81"/>
  <c r="AB1308" i="81"/>
  <c r="AA1308" i="81"/>
  <c r="Z1308" i="81"/>
  <c r="Y1308" i="81"/>
  <c r="X1308" i="81"/>
  <c r="W1308" i="81"/>
  <c r="V1308" i="81"/>
  <c r="U1308" i="81"/>
  <c r="T1308" i="81"/>
  <c r="S1308" i="81"/>
  <c r="R1308" i="81"/>
  <c r="Q1308" i="81"/>
  <c r="P1308" i="81"/>
  <c r="O1308" i="81"/>
  <c r="N1308" i="81"/>
  <c r="M1308" i="81"/>
  <c r="L1308" i="81"/>
  <c r="K1308" i="81"/>
  <c r="J1308" i="81"/>
  <c r="I1308" i="81"/>
  <c r="CO1307" i="81"/>
  <c r="CN1307" i="81"/>
  <c r="CM1307" i="81"/>
  <c r="CL1307" i="81"/>
  <c r="CK1307" i="81"/>
  <c r="CJ1307" i="81"/>
  <c r="CI1307" i="81"/>
  <c r="CH1307" i="81"/>
  <c r="CG1307" i="81"/>
  <c r="CF1307" i="81"/>
  <c r="CE1307" i="81"/>
  <c r="CD1307" i="81"/>
  <c r="CC1307" i="81"/>
  <c r="CB1307" i="81"/>
  <c r="CA1307" i="81"/>
  <c r="BZ1307" i="81"/>
  <c r="BY1307" i="81"/>
  <c r="BX1307" i="81"/>
  <c r="BW1307" i="81"/>
  <c r="BV1307" i="81"/>
  <c r="BU1307" i="81"/>
  <c r="BT1307" i="81"/>
  <c r="BS1307" i="81"/>
  <c r="BR1307" i="81"/>
  <c r="BQ1307" i="81"/>
  <c r="BP1307" i="81"/>
  <c r="BO1307" i="81"/>
  <c r="BN1307" i="81"/>
  <c r="BM1307" i="81"/>
  <c r="BL1307" i="81"/>
  <c r="BK1307" i="81"/>
  <c r="BJ1307" i="81"/>
  <c r="BI1307" i="81"/>
  <c r="BH1307" i="81"/>
  <c r="BG1307" i="81"/>
  <c r="BF1307" i="81"/>
  <c r="BE1307" i="81"/>
  <c r="BD1307" i="81"/>
  <c r="BC1307" i="81"/>
  <c r="BB1307" i="81"/>
  <c r="BA1307" i="81"/>
  <c r="AZ1307" i="81"/>
  <c r="AY1307" i="81"/>
  <c r="AX1307" i="81"/>
  <c r="AW1307" i="81"/>
  <c r="AV1307" i="81"/>
  <c r="AU1307" i="81"/>
  <c r="AT1307" i="81"/>
  <c r="AS1307" i="81"/>
  <c r="AR1307" i="81"/>
  <c r="AQ1307" i="81"/>
  <c r="AP1307" i="81"/>
  <c r="AO1307" i="81"/>
  <c r="AN1307" i="81"/>
  <c r="AM1307" i="81"/>
  <c r="AL1307" i="81"/>
  <c r="AK1307" i="81"/>
  <c r="AJ1307" i="81"/>
  <c r="AI1307" i="81"/>
  <c r="AH1307" i="81"/>
  <c r="AG1307" i="81"/>
  <c r="AF1307" i="81"/>
  <c r="AE1307" i="81"/>
  <c r="AD1307" i="81"/>
  <c r="AC1307" i="81"/>
  <c r="AB1307" i="81"/>
  <c r="AA1307" i="81"/>
  <c r="Z1307" i="81"/>
  <c r="Y1307" i="81"/>
  <c r="X1307" i="81"/>
  <c r="W1307" i="81"/>
  <c r="V1307" i="81"/>
  <c r="U1307" i="81"/>
  <c r="T1307" i="81"/>
  <c r="S1307" i="81"/>
  <c r="R1307" i="81"/>
  <c r="Q1307" i="81"/>
  <c r="P1307" i="81"/>
  <c r="O1307" i="81"/>
  <c r="N1307" i="81"/>
  <c r="M1307" i="81"/>
  <c r="L1307" i="81"/>
  <c r="K1307" i="81"/>
  <c r="J1307" i="81"/>
  <c r="I1307" i="81"/>
  <c r="CO1305" i="81"/>
  <c r="CK1305" i="81"/>
  <c r="CG1305" i="81"/>
  <c r="CC1305" i="81"/>
  <c r="BY1305" i="81"/>
  <c r="BU1305" i="81"/>
  <c r="BQ1305" i="81"/>
  <c r="BM1305" i="81"/>
  <c r="BI1305" i="81"/>
  <c r="BE1305" i="81"/>
  <c r="BA1305" i="81"/>
  <c r="AW1305" i="81"/>
  <c r="AS1305" i="81"/>
  <c r="AO1305" i="81"/>
  <c r="AK1305" i="81"/>
  <c r="AG1305" i="81"/>
  <c r="AC1305" i="81"/>
  <c r="Y1305" i="81"/>
  <c r="W1305" i="81"/>
  <c r="Q1305" i="81"/>
  <c r="CN1305" i="81"/>
  <c r="V1305" i="81"/>
  <c r="M1305" i="81"/>
  <c r="CM1303" i="81"/>
  <c r="CO1267" i="81"/>
  <c r="CO1266" i="81"/>
  <c r="CN1266" i="81"/>
  <c r="CO1265" i="81"/>
  <c r="CN1265" i="81"/>
  <c r="CM1265" i="81"/>
  <c r="CO1264" i="81"/>
  <c r="CN1264" i="81"/>
  <c r="CM1264" i="81"/>
  <c r="CL1264" i="81"/>
  <c r="CO1263" i="81"/>
  <c r="CN1263" i="81"/>
  <c r="CM1263" i="81"/>
  <c r="CL1263" i="81"/>
  <c r="CK1263" i="81"/>
  <c r="CO1262" i="81"/>
  <c r="CN1262" i="81"/>
  <c r="CM1262" i="81"/>
  <c r="CL1262" i="81"/>
  <c r="CK1262" i="81"/>
  <c r="CJ1262" i="81"/>
  <c r="CO1261" i="81"/>
  <c r="CN1261" i="81"/>
  <c r="CM1261" i="81"/>
  <c r="CL1261" i="81"/>
  <c r="CK1261" i="81"/>
  <c r="CJ1261" i="81"/>
  <c r="CI1261" i="81"/>
  <c r="CO1260" i="81"/>
  <c r="CN1260" i="81"/>
  <c r="CM1260" i="81"/>
  <c r="CL1260" i="81"/>
  <c r="CK1260" i="81"/>
  <c r="CJ1260" i="81"/>
  <c r="CI1260" i="81"/>
  <c r="CH1260" i="81"/>
  <c r="CO1259" i="81"/>
  <c r="CN1259" i="81"/>
  <c r="CM1259" i="81"/>
  <c r="CL1259" i="81"/>
  <c r="CK1259" i="81"/>
  <c r="CJ1259" i="81"/>
  <c r="CI1259" i="81"/>
  <c r="CH1259" i="81"/>
  <c r="CG1259" i="81"/>
  <c r="CO1258" i="81"/>
  <c r="CN1258" i="81"/>
  <c r="CM1258" i="81"/>
  <c r="CL1258" i="81"/>
  <c r="CK1258" i="81"/>
  <c r="CJ1258" i="81"/>
  <c r="CI1258" i="81"/>
  <c r="CH1258" i="81"/>
  <c r="CG1258" i="81"/>
  <c r="CF1258" i="81"/>
  <c r="CO1257" i="81"/>
  <c r="CN1257" i="81"/>
  <c r="CM1257" i="81"/>
  <c r="CL1257" i="81"/>
  <c r="CK1257" i="81"/>
  <c r="CJ1257" i="81"/>
  <c r="CI1257" i="81"/>
  <c r="CH1257" i="81"/>
  <c r="CG1257" i="81"/>
  <c r="CF1257" i="81"/>
  <c r="CE1257" i="81"/>
  <c r="CO1256" i="81"/>
  <c r="CN1256" i="81"/>
  <c r="CM1256" i="81"/>
  <c r="CL1256" i="81"/>
  <c r="CK1256" i="81"/>
  <c r="CJ1256" i="81"/>
  <c r="CI1256" i="81"/>
  <c r="CH1256" i="81"/>
  <c r="CG1256" i="81"/>
  <c r="CF1256" i="81"/>
  <c r="CE1256" i="81"/>
  <c r="CD1256" i="81"/>
  <c r="CO1255" i="81"/>
  <c r="CN1255" i="81"/>
  <c r="CM1255" i="81"/>
  <c r="CL1255" i="81"/>
  <c r="CK1255" i="81"/>
  <c r="CJ1255" i="81"/>
  <c r="CI1255" i="81"/>
  <c r="CH1255" i="81"/>
  <c r="CG1255" i="81"/>
  <c r="CF1255" i="81"/>
  <c r="CE1255" i="81"/>
  <c r="CD1255" i="81"/>
  <c r="CC1255" i="81"/>
  <c r="CO1254" i="81"/>
  <c r="CN1254" i="81"/>
  <c r="CM1254" i="81"/>
  <c r="CL1254" i="81"/>
  <c r="CK1254" i="81"/>
  <c r="CJ1254" i="81"/>
  <c r="CI1254" i="81"/>
  <c r="CH1254" i="81"/>
  <c r="CG1254" i="81"/>
  <c r="CF1254" i="81"/>
  <c r="CE1254" i="81"/>
  <c r="CD1254" i="81"/>
  <c r="CC1254" i="81"/>
  <c r="CB1254" i="81"/>
  <c r="CO1253" i="81"/>
  <c r="CN1253" i="81"/>
  <c r="CM1253" i="81"/>
  <c r="CL1253" i="81"/>
  <c r="CK1253" i="81"/>
  <c r="CJ1253" i="81"/>
  <c r="CI1253" i="81"/>
  <c r="CH1253" i="81"/>
  <c r="CG1253" i="81"/>
  <c r="CF1253" i="81"/>
  <c r="CE1253" i="81"/>
  <c r="CD1253" i="81"/>
  <c r="CC1253" i="81"/>
  <c r="CB1253" i="81"/>
  <c r="CA1253" i="81"/>
  <c r="CO1252" i="81"/>
  <c r="CN1252" i="81"/>
  <c r="CM1252" i="81"/>
  <c r="CL1252" i="81"/>
  <c r="CK1252" i="81"/>
  <c r="CJ1252" i="81"/>
  <c r="CI1252" i="81"/>
  <c r="CH1252" i="81"/>
  <c r="CG1252" i="81"/>
  <c r="CF1252" i="81"/>
  <c r="CE1252" i="81"/>
  <c r="CD1252" i="81"/>
  <c r="CC1252" i="81"/>
  <c r="CB1252" i="81"/>
  <c r="CA1252" i="81"/>
  <c r="BZ1252" i="81"/>
  <c r="CO1251" i="81"/>
  <c r="CN1251" i="81"/>
  <c r="CM1251" i="81"/>
  <c r="CL1251" i="81"/>
  <c r="CK1251" i="81"/>
  <c r="CJ1251" i="81"/>
  <c r="CI1251" i="81"/>
  <c r="CH1251" i="81"/>
  <c r="CG1251" i="81"/>
  <c r="CF1251" i="81"/>
  <c r="CE1251" i="81"/>
  <c r="CD1251" i="81"/>
  <c r="CC1251" i="81"/>
  <c r="CB1251" i="81"/>
  <c r="CA1251" i="81"/>
  <c r="BZ1251" i="81"/>
  <c r="BY1251" i="81"/>
  <c r="CO1250" i="81"/>
  <c r="CN1250" i="81"/>
  <c r="CM1250" i="81"/>
  <c r="CL1250" i="81"/>
  <c r="CK1250" i="81"/>
  <c r="CJ1250" i="81"/>
  <c r="CI1250" i="81"/>
  <c r="CH1250" i="81"/>
  <c r="CG1250" i="81"/>
  <c r="CF1250" i="81"/>
  <c r="CE1250" i="81"/>
  <c r="CD1250" i="81"/>
  <c r="CC1250" i="81"/>
  <c r="CB1250" i="81"/>
  <c r="CA1250" i="81"/>
  <c r="BZ1250" i="81"/>
  <c r="BY1250" i="81"/>
  <c r="BX1250" i="81"/>
  <c r="CO1249" i="81"/>
  <c r="CN1249" i="81"/>
  <c r="CM1249" i="81"/>
  <c r="CL1249" i="81"/>
  <c r="CK1249" i="81"/>
  <c r="CJ1249" i="81"/>
  <c r="CI1249" i="81"/>
  <c r="CH1249" i="81"/>
  <c r="CG1249" i="81"/>
  <c r="CF1249" i="81"/>
  <c r="CE1249" i="81"/>
  <c r="CD1249" i="81"/>
  <c r="CC1249" i="81"/>
  <c r="CB1249" i="81"/>
  <c r="CA1249" i="81"/>
  <c r="BZ1249" i="81"/>
  <c r="BY1249" i="81"/>
  <c r="BX1249" i="81"/>
  <c r="BW1249" i="81"/>
  <c r="CO1248" i="81"/>
  <c r="CN1248" i="81"/>
  <c r="CM1248" i="81"/>
  <c r="CL1248" i="81"/>
  <c r="CK1248" i="81"/>
  <c r="CJ1248" i="81"/>
  <c r="CI1248" i="81"/>
  <c r="CH1248" i="81"/>
  <c r="CG1248" i="81"/>
  <c r="CF1248" i="81"/>
  <c r="CE1248" i="81"/>
  <c r="CD1248" i="81"/>
  <c r="CC1248" i="81"/>
  <c r="CB1248" i="81"/>
  <c r="CA1248" i="81"/>
  <c r="BZ1248" i="81"/>
  <c r="BY1248" i="81"/>
  <c r="BX1248" i="81"/>
  <c r="BW1248" i="81"/>
  <c r="BV1248" i="81"/>
  <c r="CO1247" i="81"/>
  <c r="CN1247" i="81"/>
  <c r="CM1247" i="81"/>
  <c r="CL1247" i="81"/>
  <c r="CK1247" i="81"/>
  <c r="CJ1247" i="81"/>
  <c r="CI1247" i="81"/>
  <c r="CH1247" i="81"/>
  <c r="CG1247" i="81"/>
  <c r="CF1247" i="81"/>
  <c r="CE1247" i="81"/>
  <c r="CD1247" i="81"/>
  <c r="CC1247" i="81"/>
  <c r="CB1247" i="81"/>
  <c r="CA1247" i="81"/>
  <c r="BZ1247" i="81"/>
  <c r="BY1247" i="81"/>
  <c r="BX1247" i="81"/>
  <c r="BW1247" i="81"/>
  <c r="BV1247" i="81"/>
  <c r="BU1247" i="81"/>
  <c r="CO1246" i="81"/>
  <c r="CN1246" i="81"/>
  <c r="CM1246" i="81"/>
  <c r="CL1246" i="81"/>
  <c r="CK1246" i="81"/>
  <c r="CJ1246" i="81"/>
  <c r="CI1246" i="81"/>
  <c r="CH1246" i="81"/>
  <c r="CG1246" i="81"/>
  <c r="CF1246" i="81"/>
  <c r="CE1246" i="81"/>
  <c r="CD1246" i="81"/>
  <c r="CC1246" i="81"/>
  <c r="CB1246" i="81"/>
  <c r="CA1246" i="81"/>
  <c r="BZ1246" i="81"/>
  <c r="BY1246" i="81"/>
  <c r="BX1246" i="81"/>
  <c r="BW1246" i="81"/>
  <c r="BV1246" i="81"/>
  <c r="BU1246" i="81"/>
  <c r="BT1246" i="81"/>
  <c r="CO1245" i="81"/>
  <c r="CN1245" i="81"/>
  <c r="CM1245" i="81"/>
  <c r="CL1245" i="81"/>
  <c r="CK1245" i="81"/>
  <c r="CJ1245" i="81"/>
  <c r="CI1245" i="81"/>
  <c r="CH1245" i="81"/>
  <c r="CG1245" i="81"/>
  <c r="CF1245" i="81"/>
  <c r="CE1245" i="81"/>
  <c r="CD1245" i="81"/>
  <c r="CC1245" i="81"/>
  <c r="CB1245" i="81"/>
  <c r="CA1245" i="81"/>
  <c r="BZ1245" i="81"/>
  <c r="BY1245" i="81"/>
  <c r="BX1245" i="81"/>
  <c r="BW1245" i="81"/>
  <c r="BV1245" i="81"/>
  <c r="BU1245" i="81"/>
  <c r="BT1245" i="81"/>
  <c r="BS1245" i="81"/>
  <c r="CO1244" i="81"/>
  <c r="CN1244" i="81"/>
  <c r="CM1244" i="81"/>
  <c r="CL1244" i="81"/>
  <c r="CK1244" i="81"/>
  <c r="CJ1244" i="81"/>
  <c r="CI1244" i="81"/>
  <c r="CH1244" i="81"/>
  <c r="CG1244" i="81"/>
  <c r="CF1244" i="81"/>
  <c r="CE1244" i="81"/>
  <c r="CD1244" i="81"/>
  <c r="CC1244" i="81"/>
  <c r="CB1244" i="81"/>
  <c r="CA1244" i="81"/>
  <c r="BZ1244" i="81"/>
  <c r="BY1244" i="81"/>
  <c r="BX1244" i="81"/>
  <c r="BW1244" i="81"/>
  <c r="BV1244" i="81"/>
  <c r="BU1244" i="81"/>
  <c r="BT1244" i="81"/>
  <c r="BS1244" i="81"/>
  <c r="BR1244" i="81"/>
  <c r="CO1243" i="81"/>
  <c r="CN1243" i="81"/>
  <c r="CM1243" i="81"/>
  <c r="CL1243" i="81"/>
  <c r="CK1243" i="81"/>
  <c r="CJ1243" i="81"/>
  <c r="CI1243" i="81"/>
  <c r="CH1243" i="81"/>
  <c r="CG1243" i="81"/>
  <c r="CF1243" i="81"/>
  <c r="CE1243" i="81"/>
  <c r="CD1243" i="81"/>
  <c r="CC1243" i="81"/>
  <c r="CB1243" i="81"/>
  <c r="CA1243" i="81"/>
  <c r="BZ1243" i="81"/>
  <c r="BY1243" i="81"/>
  <c r="BX1243" i="81"/>
  <c r="BW1243" i="81"/>
  <c r="BV1243" i="81"/>
  <c r="BU1243" i="81"/>
  <c r="BT1243" i="81"/>
  <c r="BS1243" i="81"/>
  <c r="BR1243" i="81"/>
  <c r="BQ1243" i="81"/>
  <c r="CO1242" i="81"/>
  <c r="CN1242" i="81"/>
  <c r="CM1242" i="81"/>
  <c r="CL1242" i="81"/>
  <c r="CK1242" i="81"/>
  <c r="CJ1242" i="81"/>
  <c r="CI1242" i="81"/>
  <c r="CH1242" i="81"/>
  <c r="CG1242" i="81"/>
  <c r="CF1242" i="81"/>
  <c r="CE1242" i="81"/>
  <c r="CD1242" i="81"/>
  <c r="CC1242" i="81"/>
  <c r="CB1242" i="81"/>
  <c r="CA1242" i="81"/>
  <c r="BZ1242" i="81"/>
  <c r="BY1242" i="81"/>
  <c r="BX1242" i="81"/>
  <c r="BW1242" i="81"/>
  <c r="BV1242" i="81"/>
  <c r="BU1242" i="81"/>
  <c r="BT1242" i="81"/>
  <c r="BS1242" i="81"/>
  <c r="BR1242" i="81"/>
  <c r="BQ1242" i="81"/>
  <c r="BP1242" i="81"/>
  <c r="CO1241" i="81"/>
  <c r="CN1241" i="81"/>
  <c r="CM1241" i="81"/>
  <c r="CL1241" i="81"/>
  <c r="CK1241" i="81"/>
  <c r="CJ1241" i="81"/>
  <c r="CI1241" i="81"/>
  <c r="CH1241" i="81"/>
  <c r="CG1241" i="81"/>
  <c r="CF1241" i="81"/>
  <c r="CE1241" i="81"/>
  <c r="CD1241" i="81"/>
  <c r="CC1241" i="81"/>
  <c r="CB1241" i="81"/>
  <c r="CA1241" i="81"/>
  <c r="BZ1241" i="81"/>
  <c r="BY1241" i="81"/>
  <c r="BX1241" i="81"/>
  <c r="BW1241" i="81"/>
  <c r="BV1241" i="81"/>
  <c r="BU1241" i="81"/>
  <c r="BT1241" i="81"/>
  <c r="BS1241" i="81"/>
  <c r="BR1241" i="81"/>
  <c r="BQ1241" i="81"/>
  <c r="BP1241" i="81"/>
  <c r="BO1241" i="81"/>
  <c r="CO1240" i="81"/>
  <c r="CN1240" i="81"/>
  <c r="CM1240" i="81"/>
  <c r="CL1240" i="81"/>
  <c r="CK1240" i="81"/>
  <c r="CJ1240" i="81"/>
  <c r="CI1240" i="81"/>
  <c r="CH1240" i="81"/>
  <c r="CG1240" i="81"/>
  <c r="CF1240" i="81"/>
  <c r="CE1240" i="81"/>
  <c r="CD1240" i="81"/>
  <c r="CC1240" i="81"/>
  <c r="CB1240" i="81"/>
  <c r="CA1240" i="81"/>
  <c r="BZ1240" i="81"/>
  <c r="BY1240" i="81"/>
  <c r="BX1240" i="81"/>
  <c r="BW1240" i="81"/>
  <c r="BV1240" i="81"/>
  <c r="BU1240" i="81"/>
  <c r="BT1240" i="81"/>
  <c r="BS1240" i="81"/>
  <c r="BR1240" i="81"/>
  <c r="BQ1240" i="81"/>
  <c r="BP1240" i="81"/>
  <c r="BO1240" i="81"/>
  <c r="BN1240" i="81"/>
  <c r="CO1239" i="81"/>
  <c r="CN1239" i="81"/>
  <c r="CM1239" i="81"/>
  <c r="CL1239" i="81"/>
  <c r="CK1239" i="81"/>
  <c r="CJ1239" i="81"/>
  <c r="CI1239" i="81"/>
  <c r="CH1239" i="81"/>
  <c r="CG1239" i="81"/>
  <c r="CF1239" i="81"/>
  <c r="CE1239" i="81"/>
  <c r="CD1239" i="81"/>
  <c r="CC1239" i="81"/>
  <c r="CB1239" i="81"/>
  <c r="CA1239" i="81"/>
  <c r="BZ1239" i="81"/>
  <c r="BY1239" i="81"/>
  <c r="BX1239" i="81"/>
  <c r="BW1239" i="81"/>
  <c r="BV1239" i="81"/>
  <c r="BU1239" i="81"/>
  <c r="BT1239" i="81"/>
  <c r="BS1239" i="81"/>
  <c r="BR1239" i="81"/>
  <c r="BQ1239" i="81"/>
  <c r="BP1239" i="81"/>
  <c r="BO1239" i="81"/>
  <c r="BN1239" i="81"/>
  <c r="BM1239" i="81"/>
  <c r="CO1238" i="81"/>
  <c r="CN1238" i="81"/>
  <c r="CM1238" i="81"/>
  <c r="CL1238" i="81"/>
  <c r="CK1238" i="81"/>
  <c r="CJ1238" i="81"/>
  <c r="CI1238" i="81"/>
  <c r="CH1238" i="81"/>
  <c r="CG1238" i="81"/>
  <c r="CF1238" i="81"/>
  <c r="CE1238" i="81"/>
  <c r="CD1238" i="81"/>
  <c r="CC1238" i="81"/>
  <c r="CB1238" i="81"/>
  <c r="CA1238" i="81"/>
  <c r="BZ1238" i="81"/>
  <c r="BY1238" i="81"/>
  <c r="BX1238" i="81"/>
  <c r="BW1238" i="81"/>
  <c r="BV1238" i="81"/>
  <c r="BU1238" i="81"/>
  <c r="BT1238" i="81"/>
  <c r="BS1238" i="81"/>
  <c r="BR1238" i="81"/>
  <c r="BQ1238" i="81"/>
  <c r="BP1238" i="81"/>
  <c r="BO1238" i="81"/>
  <c r="BN1238" i="81"/>
  <c r="BM1238" i="81"/>
  <c r="BL1238" i="81"/>
  <c r="CO1237" i="81"/>
  <c r="CN1237" i="81"/>
  <c r="CM1237" i="81"/>
  <c r="CL1237" i="81"/>
  <c r="CK1237" i="81"/>
  <c r="CJ1237" i="81"/>
  <c r="CI1237" i="81"/>
  <c r="CH1237" i="81"/>
  <c r="CG1237" i="81"/>
  <c r="CF1237" i="81"/>
  <c r="CE1237" i="81"/>
  <c r="CD1237" i="81"/>
  <c r="CC1237" i="81"/>
  <c r="CB1237" i="81"/>
  <c r="CA1237" i="81"/>
  <c r="BZ1237" i="81"/>
  <c r="BY1237" i="81"/>
  <c r="BX1237" i="81"/>
  <c r="BW1237" i="81"/>
  <c r="BV1237" i="81"/>
  <c r="BU1237" i="81"/>
  <c r="BT1237" i="81"/>
  <c r="BS1237" i="81"/>
  <c r="BR1237" i="81"/>
  <c r="BQ1237" i="81"/>
  <c r="BP1237" i="81"/>
  <c r="BO1237" i="81"/>
  <c r="BN1237" i="81"/>
  <c r="BM1237" i="81"/>
  <c r="BL1237" i="81"/>
  <c r="BK1237" i="81"/>
  <c r="CO1236" i="81"/>
  <c r="CN1236" i="81"/>
  <c r="CM1236" i="81"/>
  <c r="CL1236" i="81"/>
  <c r="CK1236" i="81"/>
  <c r="CJ1236" i="81"/>
  <c r="CI1236" i="81"/>
  <c r="CH1236" i="81"/>
  <c r="CG1236" i="81"/>
  <c r="CF1236" i="81"/>
  <c r="CE1236" i="81"/>
  <c r="CD1236" i="81"/>
  <c r="CC1236" i="81"/>
  <c r="CB1236" i="81"/>
  <c r="CA1236" i="81"/>
  <c r="BZ1236" i="81"/>
  <c r="BY1236" i="81"/>
  <c r="BX1236" i="81"/>
  <c r="BW1236" i="81"/>
  <c r="BV1236" i="81"/>
  <c r="BU1236" i="81"/>
  <c r="BT1236" i="81"/>
  <c r="BS1236" i="81"/>
  <c r="BR1236" i="81"/>
  <c r="BQ1236" i="81"/>
  <c r="BP1236" i="81"/>
  <c r="BO1236" i="81"/>
  <c r="BN1236" i="81"/>
  <c r="BM1236" i="81"/>
  <c r="BL1236" i="81"/>
  <c r="BK1236" i="81"/>
  <c r="BJ1236" i="81"/>
  <c r="CO1235" i="81"/>
  <c r="CN1235" i="81"/>
  <c r="CM1235" i="81"/>
  <c r="CL1235" i="81"/>
  <c r="CK1235" i="81"/>
  <c r="CJ1235" i="81"/>
  <c r="CI1235" i="81"/>
  <c r="CH1235" i="81"/>
  <c r="CG1235" i="81"/>
  <c r="CF1235" i="81"/>
  <c r="CE1235" i="81"/>
  <c r="CD1235" i="81"/>
  <c r="CC1235" i="81"/>
  <c r="CB1235" i="81"/>
  <c r="CA1235" i="81"/>
  <c r="BZ1235" i="81"/>
  <c r="BY1235" i="81"/>
  <c r="BX1235" i="81"/>
  <c r="BW1235" i="81"/>
  <c r="BV1235" i="81"/>
  <c r="BU1235" i="81"/>
  <c r="BT1235" i="81"/>
  <c r="BS1235" i="81"/>
  <c r="BR1235" i="81"/>
  <c r="BQ1235" i="81"/>
  <c r="BP1235" i="81"/>
  <c r="BO1235" i="81"/>
  <c r="BN1235" i="81"/>
  <c r="BM1235" i="81"/>
  <c r="BL1235" i="81"/>
  <c r="BK1235" i="81"/>
  <c r="BJ1235" i="81"/>
  <c r="BI1235" i="81"/>
  <c r="CO1234" i="81"/>
  <c r="CN1234" i="81"/>
  <c r="CM1234" i="81"/>
  <c r="CL1234" i="81"/>
  <c r="CK1234" i="81"/>
  <c r="CJ1234" i="81"/>
  <c r="CI1234" i="81"/>
  <c r="CH1234" i="81"/>
  <c r="CG1234" i="81"/>
  <c r="CF1234" i="81"/>
  <c r="CE1234" i="81"/>
  <c r="CD1234" i="81"/>
  <c r="CC1234" i="81"/>
  <c r="CB1234" i="81"/>
  <c r="CA1234" i="81"/>
  <c r="BZ1234" i="81"/>
  <c r="BY1234" i="81"/>
  <c r="BX1234" i="81"/>
  <c r="BW1234" i="81"/>
  <c r="BV1234" i="81"/>
  <c r="BU1234" i="81"/>
  <c r="BT1234" i="81"/>
  <c r="BS1234" i="81"/>
  <c r="BR1234" i="81"/>
  <c r="BQ1234" i="81"/>
  <c r="BP1234" i="81"/>
  <c r="BO1234" i="81"/>
  <c r="BN1234" i="81"/>
  <c r="BM1234" i="81"/>
  <c r="BL1234" i="81"/>
  <c r="BK1234" i="81"/>
  <c r="BJ1234" i="81"/>
  <c r="BI1234" i="81"/>
  <c r="BH1234" i="81"/>
  <c r="CO1233" i="81"/>
  <c r="CN1233" i="81"/>
  <c r="CM1233" i="81"/>
  <c r="CL1233" i="81"/>
  <c r="CK1233" i="81"/>
  <c r="CJ1233" i="81"/>
  <c r="CI1233" i="81"/>
  <c r="CH1233" i="81"/>
  <c r="CG1233" i="81"/>
  <c r="CF1233" i="81"/>
  <c r="CE1233" i="81"/>
  <c r="CD1233" i="81"/>
  <c r="CC1233" i="81"/>
  <c r="CB1233" i="81"/>
  <c r="CA1233" i="81"/>
  <c r="BZ1233" i="81"/>
  <c r="BY1233" i="81"/>
  <c r="BX1233" i="81"/>
  <c r="BW1233" i="81"/>
  <c r="BV1233" i="81"/>
  <c r="BU1233" i="81"/>
  <c r="BT1233" i="81"/>
  <c r="BS1233" i="81"/>
  <c r="BR1233" i="81"/>
  <c r="BQ1233" i="81"/>
  <c r="BP1233" i="81"/>
  <c r="BO1233" i="81"/>
  <c r="BN1233" i="81"/>
  <c r="BM1233" i="81"/>
  <c r="BL1233" i="81"/>
  <c r="BK1233" i="81"/>
  <c r="BJ1233" i="81"/>
  <c r="BI1233" i="81"/>
  <c r="BH1233" i="81"/>
  <c r="BG1233" i="81"/>
  <c r="CO1232" i="81"/>
  <c r="CN1232" i="81"/>
  <c r="CM1232" i="81"/>
  <c r="CL1232" i="81"/>
  <c r="CK1232" i="81"/>
  <c r="CJ1232" i="81"/>
  <c r="CI1232" i="81"/>
  <c r="CH1232" i="81"/>
  <c r="CG1232" i="81"/>
  <c r="CF1232" i="81"/>
  <c r="CE1232" i="81"/>
  <c r="CD1232" i="81"/>
  <c r="CC1232" i="81"/>
  <c r="CB1232" i="81"/>
  <c r="CA1232" i="81"/>
  <c r="BZ1232" i="81"/>
  <c r="BY1232" i="81"/>
  <c r="BX1232" i="81"/>
  <c r="BW1232" i="81"/>
  <c r="BV1232" i="81"/>
  <c r="BU1232" i="81"/>
  <c r="BT1232" i="81"/>
  <c r="BS1232" i="81"/>
  <c r="BR1232" i="81"/>
  <c r="BQ1232" i="81"/>
  <c r="BP1232" i="81"/>
  <c r="BO1232" i="81"/>
  <c r="BN1232" i="81"/>
  <c r="BM1232" i="81"/>
  <c r="BL1232" i="81"/>
  <c r="BK1232" i="81"/>
  <c r="BJ1232" i="81"/>
  <c r="BI1232" i="81"/>
  <c r="BH1232" i="81"/>
  <c r="BG1232" i="81"/>
  <c r="BF1232" i="81"/>
  <c r="CO1231" i="81"/>
  <c r="CN1231" i="81"/>
  <c r="CM1231" i="81"/>
  <c r="CL1231" i="81"/>
  <c r="CK1231" i="81"/>
  <c r="CJ1231" i="81"/>
  <c r="CI1231" i="81"/>
  <c r="CH1231" i="81"/>
  <c r="CG1231" i="81"/>
  <c r="CF1231" i="81"/>
  <c r="CE1231" i="81"/>
  <c r="CD1231" i="81"/>
  <c r="CC1231" i="81"/>
  <c r="CB1231" i="81"/>
  <c r="CA1231" i="81"/>
  <c r="BZ1231" i="81"/>
  <c r="BY1231" i="81"/>
  <c r="BX1231" i="81"/>
  <c r="BW1231" i="81"/>
  <c r="BV1231" i="81"/>
  <c r="BU1231" i="81"/>
  <c r="BT1231" i="81"/>
  <c r="BS1231" i="81"/>
  <c r="BR1231" i="81"/>
  <c r="BQ1231" i="81"/>
  <c r="BP1231" i="81"/>
  <c r="BO1231" i="81"/>
  <c r="BN1231" i="81"/>
  <c r="BM1231" i="81"/>
  <c r="BL1231" i="81"/>
  <c r="BK1231" i="81"/>
  <c r="BJ1231" i="81"/>
  <c r="BI1231" i="81"/>
  <c r="BH1231" i="81"/>
  <c r="BG1231" i="81"/>
  <c r="BF1231" i="81"/>
  <c r="BE1231" i="81"/>
  <c r="CO1230" i="81"/>
  <c r="CN1230" i="81"/>
  <c r="CM1230" i="81"/>
  <c r="CL1230" i="81"/>
  <c r="CK1230" i="81"/>
  <c r="CJ1230" i="81"/>
  <c r="CI1230" i="81"/>
  <c r="CH1230" i="81"/>
  <c r="CG1230" i="81"/>
  <c r="CF1230" i="81"/>
  <c r="CE1230" i="81"/>
  <c r="CD1230" i="81"/>
  <c r="CC1230" i="81"/>
  <c r="CB1230" i="81"/>
  <c r="CA1230" i="81"/>
  <c r="BZ1230" i="81"/>
  <c r="BY1230" i="81"/>
  <c r="BX1230" i="81"/>
  <c r="BW1230" i="81"/>
  <c r="BV1230" i="81"/>
  <c r="BU1230" i="81"/>
  <c r="BT1230" i="81"/>
  <c r="BS1230" i="81"/>
  <c r="BR1230" i="81"/>
  <c r="BQ1230" i="81"/>
  <c r="BP1230" i="81"/>
  <c r="BO1230" i="81"/>
  <c r="BN1230" i="81"/>
  <c r="BM1230" i="81"/>
  <c r="BL1230" i="81"/>
  <c r="BK1230" i="81"/>
  <c r="BJ1230" i="81"/>
  <c r="BI1230" i="81"/>
  <c r="BH1230" i="81"/>
  <c r="BG1230" i="81"/>
  <c r="BF1230" i="81"/>
  <c r="BE1230" i="81"/>
  <c r="BD1230" i="81"/>
  <c r="CO1229" i="81"/>
  <c r="CN1229" i="81"/>
  <c r="CM1229" i="81"/>
  <c r="CL1229" i="81"/>
  <c r="CK1229" i="81"/>
  <c r="CJ1229" i="81"/>
  <c r="CI1229" i="81"/>
  <c r="CH1229" i="81"/>
  <c r="CG1229" i="81"/>
  <c r="CF1229" i="81"/>
  <c r="CE1229" i="81"/>
  <c r="CD1229" i="81"/>
  <c r="CC1229" i="81"/>
  <c r="CB1229" i="81"/>
  <c r="CA1229" i="81"/>
  <c r="BZ1229" i="81"/>
  <c r="BY1229" i="81"/>
  <c r="BX1229" i="81"/>
  <c r="BW1229" i="81"/>
  <c r="BV1229" i="81"/>
  <c r="BU1229" i="81"/>
  <c r="BT1229" i="81"/>
  <c r="BS1229" i="81"/>
  <c r="BR1229" i="81"/>
  <c r="BQ1229" i="81"/>
  <c r="BP1229" i="81"/>
  <c r="BO1229" i="81"/>
  <c r="BN1229" i="81"/>
  <c r="BM1229" i="81"/>
  <c r="BL1229" i="81"/>
  <c r="BK1229" i="81"/>
  <c r="BJ1229" i="81"/>
  <c r="BI1229" i="81"/>
  <c r="BH1229" i="81"/>
  <c r="BG1229" i="81"/>
  <c r="BF1229" i="81"/>
  <c r="BE1229" i="81"/>
  <c r="BD1229" i="81"/>
  <c r="BC1229" i="81"/>
  <c r="CO1228" i="81"/>
  <c r="CN1228" i="81"/>
  <c r="CM1228" i="81"/>
  <c r="CL1228" i="81"/>
  <c r="CK1228" i="81"/>
  <c r="CJ1228" i="81"/>
  <c r="CI1228" i="81"/>
  <c r="CH1228" i="81"/>
  <c r="CG1228" i="81"/>
  <c r="CF1228" i="81"/>
  <c r="CE1228" i="81"/>
  <c r="CD1228" i="81"/>
  <c r="CC1228" i="81"/>
  <c r="CB1228" i="81"/>
  <c r="CA1228" i="81"/>
  <c r="BZ1228" i="81"/>
  <c r="BY1228" i="81"/>
  <c r="BX1228" i="81"/>
  <c r="BW1228" i="81"/>
  <c r="BV1228" i="81"/>
  <c r="BU1228" i="81"/>
  <c r="BT1228" i="81"/>
  <c r="BS1228" i="81"/>
  <c r="BR1228" i="81"/>
  <c r="BQ1228" i="81"/>
  <c r="BP1228" i="81"/>
  <c r="BO1228" i="81"/>
  <c r="BN1228" i="81"/>
  <c r="BM1228" i="81"/>
  <c r="BL1228" i="81"/>
  <c r="BK1228" i="81"/>
  <c r="BJ1228" i="81"/>
  <c r="BI1228" i="81"/>
  <c r="BH1228" i="81"/>
  <c r="BG1228" i="81"/>
  <c r="BF1228" i="81"/>
  <c r="BE1228" i="81"/>
  <c r="BD1228" i="81"/>
  <c r="BC1228" i="81"/>
  <c r="BB1228" i="81"/>
  <c r="CO1227" i="81"/>
  <c r="CN1227" i="81"/>
  <c r="CM1227" i="81"/>
  <c r="CL1227" i="81"/>
  <c r="CK1227" i="81"/>
  <c r="CJ1227" i="81"/>
  <c r="CI1227" i="81"/>
  <c r="CH1227" i="81"/>
  <c r="CG1227" i="81"/>
  <c r="CF1227" i="81"/>
  <c r="CE1227" i="81"/>
  <c r="CD1227" i="81"/>
  <c r="CC1227" i="81"/>
  <c r="CB1227" i="81"/>
  <c r="CA1227" i="81"/>
  <c r="BZ1227" i="81"/>
  <c r="BY1227" i="81"/>
  <c r="BX1227" i="81"/>
  <c r="BW1227" i="81"/>
  <c r="BV1227" i="81"/>
  <c r="BU1227" i="81"/>
  <c r="BT1227" i="81"/>
  <c r="BS1227" i="81"/>
  <c r="BR1227" i="81"/>
  <c r="BQ1227" i="81"/>
  <c r="BP1227" i="81"/>
  <c r="BO1227" i="81"/>
  <c r="BN1227" i="81"/>
  <c r="BM1227" i="81"/>
  <c r="BL1227" i="81"/>
  <c r="BK1227" i="81"/>
  <c r="BJ1227" i="81"/>
  <c r="BI1227" i="81"/>
  <c r="BH1227" i="81"/>
  <c r="BG1227" i="81"/>
  <c r="BF1227" i="81"/>
  <c r="BE1227" i="81"/>
  <c r="BD1227" i="81"/>
  <c r="BC1227" i="81"/>
  <c r="BB1227" i="81"/>
  <c r="BA1227" i="81"/>
  <c r="CO1226" i="81"/>
  <c r="CN1226" i="81"/>
  <c r="CM1226" i="81"/>
  <c r="CL1226" i="81"/>
  <c r="CK1226" i="81"/>
  <c r="CJ1226" i="81"/>
  <c r="CI1226" i="81"/>
  <c r="CH1226" i="81"/>
  <c r="CG1226" i="81"/>
  <c r="CF1226" i="81"/>
  <c r="CE1226" i="81"/>
  <c r="CD1226" i="81"/>
  <c r="CC1226" i="81"/>
  <c r="CB1226" i="81"/>
  <c r="CA1226" i="81"/>
  <c r="BZ1226" i="81"/>
  <c r="BY1226" i="81"/>
  <c r="BX1226" i="81"/>
  <c r="BW1226" i="81"/>
  <c r="BV1226" i="81"/>
  <c r="BU1226" i="81"/>
  <c r="BT1226" i="81"/>
  <c r="BS1226" i="81"/>
  <c r="BR1226" i="81"/>
  <c r="BQ1226" i="81"/>
  <c r="BP1226" i="81"/>
  <c r="BO1226" i="81"/>
  <c r="BN1226" i="81"/>
  <c r="BM1226" i="81"/>
  <c r="BL1226" i="81"/>
  <c r="BK1226" i="81"/>
  <c r="BJ1226" i="81"/>
  <c r="BI1226" i="81"/>
  <c r="BH1226" i="81"/>
  <c r="BG1226" i="81"/>
  <c r="BF1226" i="81"/>
  <c r="BE1226" i="81"/>
  <c r="BD1226" i="81"/>
  <c r="BC1226" i="81"/>
  <c r="BB1226" i="81"/>
  <c r="BA1226" i="81"/>
  <c r="AZ1226" i="81"/>
  <c r="CO1225" i="81"/>
  <c r="CN1225" i="81"/>
  <c r="CM1225" i="81"/>
  <c r="CL1225" i="81"/>
  <c r="CK1225" i="81"/>
  <c r="CJ1225" i="81"/>
  <c r="CI1225" i="81"/>
  <c r="CH1225" i="81"/>
  <c r="CG1225" i="81"/>
  <c r="CF1225" i="81"/>
  <c r="CE1225" i="81"/>
  <c r="CD1225" i="81"/>
  <c r="CC1225" i="81"/>
  <c r="CB1225" i="81"/>
  <c r="CA1225" i="81"/>
  <c r="BZ1225" i="81"/>
  <c r="BY1225" i="81"/>
  <c r="BX1225" i="81"/>
  <c r="BW1225" i="81"/>
  <c r="BV1225" i="81"/>
  <c r="BU1225" i="81"/>
  <c r="BT1225" i="81"/>
  <c r="BS1225" i="81"/>
  <c r="BR1225" i="81"/>
  <c r="BQ1225" i="81"/>
  <c r="BP1225" i="81"/>
  <c r="BO1225" i="81"/>
  <c r="BN1225" i="81"/>
  <c r="BM1225" i="81"/>
  <c r="BL1225" i="81"/>
  <c r="BK1225" i="81"/>
  <c r="BJ1225" i="81"/>
  <c r="BI1225" i="81"/>
  <c r="BH1225" i="81"/>
  <c r="BG1225" i="81"/>
  <c r="BF1225" i="81"/>
  <c r="BE1225" i="81"/>
  <c r="BD1225" i="81"/>
  <c r="BC1225" i="81"/>
  <c r="BB1225" i="81"/>
  <c r="BA1225" i="81"/>
  <c r="AZ1225" i="81"/>
  <c r="AY1225" i="81"/>
  <c r="CO1224" i="81"/>
  <c r="CN1224" i="81"/>
  <c r="CM1224" i="81"/>
  <c r="CL1224" i="81"/>
  <c r="CK1224" i="81"/>
  <c r="CJ1224" i="81"/>
  <c r="CI1224" i="81"/>
  <c r="CH1224" i="81"/>
  <c r="CG1224" i="81"/>
  <c r="CF1224" i="81"/>
  <c r="CE1224" i="81"/>
  <c r="CD1224" i="81"/>
  <c r="CC1224" i="81"/>
  <c r="CB1224" i="81"/>
  <c r="CA1224" i="81"/>
  <c r="BZ1224" i="81"/>
  <c r="BY1224" i="81"/>
  <c r="BX1224" i="81"/>
  <c r="BW1224" i="81"/>
  <c r="BV1224" i="81"/>
  <c r="BU1224" i="81"/>
  <c r="BT1224" i="81"/>
  <c r="BS1224" i="81"/>
  <c r="BR1224" i="81"/>
  <c r="BQ1224" i="81"/>
  <c r="BP1224" i="81"/>
  <c r="BO1224" i="81"/>
  <c r="BN1224" i="81"/>
  <c r="BM1224" i="81"/>
  <c r="BL1224" i="81"/>
  <c r="BK1224" i="81"/>
  <c r="BJ1224" i="81"/>
  <c r="BI1224" i="81"/>
  <c r="BH1224" i="81"/>
  <c r="BG1224" i="81"/>
  <c r="BF1224" i="81"/>
  <c r="BE1224" i="81"/>
  <c r="BD1224" i="81"/>
  <c r="BC1224" i="81"/>
  <c r="BB1224" i="81"/>
  <c r="BA1224" i="81"/>
  <c r="AZ1224" i="81"/>
  <c r="AY1224" i="81"/>
  <c r="AX1224" i="81"/>
  <c r="CO1223" i="81"/>
  <c r="CN1223" i="81"/>
  <c r="CM1223" i="81"/>
  <c r="CL1223" i="81"/>
  <c r="CK1223" i="81"/>
  <c r="CJ1223" i="81"/>
  <c r="CI1223" i="81"/>
  <c r="CH1223" i="81"/>
  <c r="CG1223" i="81"/>
  <c r="CF1223" i="81"/>
  <c r="CE1223" i="81"/>
  <c r="CD1223" i="81"/>
  <c r="CC1223" i="81"/>
  <c r="CB1223" i="81"/>
  <c r="CA1223" i="81"/>
  <c r="BZ1223" i="81"/>
  <c r="BY1223" i="81"/>
  <c r="BX1223" i="81"/>
  <c r="BW1223" i="81"/>
  <c r="BV1223" i="81"/>
  <c r="BU1223" i="81"/>
  <c r="BT1223" i="81"/>
  <c r="BS1223" i="81"/>
  <c r="BR1223" i="81"/>
  <c r="BQ1223" i="81"/>
  <c r="BP1223" i="81"/>
  <c r="BO1223" i="81"/>
  <c r="BN1223" i="81"/>
  <c r="BM1223" i="81"/>
  <c r="BL1223" i="81"/>
  <c r="BK1223" i="81"/>
  <c r="BJ1223" i="81"/>
  <c r="BI1223" i="81"/>
  <c r="BH1223" i="81"/>
  <c r="BG1223" i="81"/>
  <c r="BF1223" i="81"/>
  <c r="BE1223" i="81"/>
  <c r="BD1223" i="81"/>
  <c r="BC1223" i="81"/>
  <c r="BB1223" i="81"/>
  <c r="BA1223" i="81"/>
  <c r="AZ1223" i="81"/>
  <c r="AY1223" i="81"/>
  <c r="AX1223" i="81"/>
  <c r="AW1223" i="81"/>
  <c r="CO1222" i="81"/>
  <c r="CN1222" i="81"/>
  <c r="CM1222" i="81"/>
  <c r="CL1222" i="81"/>
  <c r="CK1222" i="81"/>
  <c r="CJ1222" i="81"/>
  <c r="CI1222" i="81"/>
  <c r="CH1222" i="81"/>
  <c r="CG1222" i="81"/>
  <c r="CF1222" i="81"/>
  <c r="CE1222" i="81"/>
  <c r="CD1222" i="81"/>
  <c r="CC1222" i="81"/>
  <c r="CB1222" i="81"/>
  <c r="CA1222" i="81"/>
  <c r="BZ1222" i="81"/>
  <c r="BY1222" i="81"/>
  <c r="BX1222" i="81"/>
  <c r="BW1222" i="81"/>
  <c r="BV1222" i="81"/>
  <c r="BU1222" i="81"/>
  <c r="BT1222" i="81"/>
  <c r="BS1222" i="81"/>
  <c r="BR1222" i="81"/>
  <c r="BQ1222" i="81"/>
  <c r="BP1222" i="81"/>
  <c r="BO1222" i="81"/>
  <c r="BN1222" i="81"/>
  <c r="BM1222" i="81"/>
  <c r="BL1222" i="81"/>
  <c r="BK1222" i="81"/>
  <c r="BJ1222" i="81"/>
  <c r="BI1222" i="81"/>
  <c r="BH1222" i="81"/>
  <c r="BG1222" i="81"/>
  <c r="BF1222" i="81"/>
  <c r="BE1222" i="81"/>
  <c r="BD1222" i="81"/>
  <c r="BC1222" i="81"/>
  <c r="BB1222" i="81"/>
  <c r="BA1222" i="81"/>
  <c r="AZ1222" i="81"/>
  <c r="AY1222" i="81"/>
  <c r="AX1222" i="81"/>
  <c r="AW1222" i="81"/>
  <c r="AV1222" i="81"/>
  <c r="CO1221" i="81"/>
  <c r="CN1221" i="81"/>
  <c r="CM1221" i="81"/>
  <c r="CL1221" i="81"/>
  <c r="CK1221" i="81"/>
  <c r="CJ1221" i="81"/>
  <c r="CI1221" i="81"/>
  <c r="CH1221" i="81"/>
  <c r="CG1221" i="81"/>
  <c r="CF1221" i="81"/>
  <c r="CE1221" i="81"/>
  <c r="CD1221" i="81"/>
  <c r="CC1221" i="81"/>
  <c r="CB1221" i="81"/>
  <c r="CA1221" i="81"/>
  <c r="BZ1221" i="81"/>
  <c r="BY1221" i="81"/>
  <c r="BX1221" i="81"/>
  <c r="BW1221" i="81"/>
  <c r="BV1221" i="81"/>
  <c r="BU1221" i="81"/>
  <c r="BT1221" i="81"/>
  <c r="BS1221" i="81"/>
  <c r="BR1221" i="81"/>
  <c r="BQ1221" i="81"/>
  <c r="BP1221" i="81"/>
  <c r="BO1221" i="81"/>
  <c r="BN1221" i="81"/>
  <c r="BM1221" i="81"/>
  <c r="BL1221" i="81"/>
  <c r="BK1221" i="81"/>
  <c r="BJ1221" i="81"/>
  <c r="BI1221" i="81"/>
  <c r="BH1221" i="81"/>
  <c r="BG1221" i="81"/>
  <c r="BF1221" i="81"/>
  <c r="BE1221" i="81"/>
  <c r="BD1221" i="81"/>
  <c r="BC1221" i="81"/>
  <c r="BB1221" i="81"/>
  <c r="BA1221" i="81"/>
  <c r="AZ1221" i="81"/>
  <c r="AY1221" i="81"/>
  <c r="AX1221" i="81"/>
  <c r="AW1221" i="81"/>
  <c r="AV1221" i="81"/>
  <c r="AU1221" i="81"/>
  <c r="CO1220" i="81"/>
  <c r="CN1220" i="81"/>
  <c r="CM1220" i="81"/>
  <c r="CL1220" i="81"/>
  <c r="CK1220" i="81"/>
  <c r="CJ1220" i="81"/>
  <c r="CI1220" i="81"/>
  <c r="CH1220" i="81"/>
  <c r="CG1220" i="81"/>
  <c r="CF1220" i="81"/>
  <c r="CE1220" i="81"/>
  <c r="CD1220" i="81"/>
  <c r="CC1220" i="81"/>
  <c r="CB1220" i="81"/>
  <c r="CA1220" i="81"/>
  <c r="BZ1220" i="81"/>
  <c r="BY1220" i="81"/>
  <c r="BX1220" i="81"/>
  <c r="BW1220" i="81"/>
  <c r="BV1220" i="81"/>
  <c r="BU1220" i="81"/>
  <c r="BT1220" i="81"/>
  <c r="BS1220" i="81"/>
  <c r="BR1220" i="81"/>
  <c r="BQ1220" i="81"/>
  <c r="BP1220" i="81"/>
  <c r="BO1220" i="81"/>
  <c r="BN1220" i="81"/>
  <c r="BM1220" i="81"/>
  <c r="BL1220" i="81"/>
  <c r="BK1220" i="81"/>
  <c r="BJ1220" i="81"/>
  <c r="BI1220" i="81"/>
  <c r="BH1220" i="81"/>
  <c r="BG1220" i="81"/>
  <c r="BF1220" i="81"/>
  <c r="BE1220" i="81"/>
  <c r="BD1220" i="81"/>
  <c r="BC1220" i="81"/>
  <c r="BB1220" i="81"/>
  <c r="BA1220" i="81"/>
  <c r="AZ1220" i="81"/>
  <c r="AY1220" i="81"/>
  <c r="AX1220" i="81"/>
  <c r="AW1220" i="81"/>
  <c r="AV1220" i="81"/>
  <c r="AU1220" i="81"/>
  <c r="AT1220" i="81"/>
  <c r="CO1219" i="81"/>
  <c r="CN1219" i="81"/>
  <c r="CM1219" i="81"/>
  <c r="CL1219" i="81"/>
  <c r="CK1219" i="81"/>
  <c r="CJ1219" i="81"/>
  <c r="CI1219" i="81"/>
  <c r="CH1219" i="81"/>
  <c r="CG1219" i="81"/>
  <c r="CF1219" i="81"/>
  <c r="CE1219" i="81"/>
  <c r="CD1219" i="81"/>
  <c r="CC1219" i="81"/>
  <c r="CB1219" i="81"/>
  <c r="CA1219" i="81"/>
  <c r="BZ1219" i="81"/>
  <c r="BY1219" i="81"/>
  <c r="BX1219" i="81"/>
  <c r="BW1219" i="81"/>
  <c r="BV1219" i="81"/>
  <c r="BU1219" i="81"/>
  <c r="BT1219" i="81"/>
  <c r="BS1219" i="81"/>
  <c r="BR1219" i="81"/>
  <c r="BQ1219" i="81"/>
  <c r="BP1219" i="81"/>
  <c r="BO1219" i="81"/>
  <c r="BN1219" i="81"/>
  <c r="BM1219" i="81"/>
  <c r="BL1219" i="81"/>
  <c r="BK1219" i="81"/>
  <c r="BJ1219" i="81"/>
  <c r="BI1219" i="81"/>
  <c r="BH1219" i="81"/>
  <c r="BG1219" i="81"/>
  <c r="BF1219" i="81"/>
  <c r="BE1219" i="81"/>
  <c r="BD1219" i="81"/>
  <c r="BC1219" i="81"/>
  <c r="BB1219" i="81"/>
  <c r="BA1219" i="81"/>
  <c r="AZ1219" i="81"/>
  <c r="AY1219" i="81"/>
  <c r="AX1219" i="81"/>
  <c r="AW1219" i="81"/>
  <c r="AV1219" i="81"/>
  <c r="AU1219" i="81"/>
  <c r="AT1219" i="81"/>
  <c r="AS1219" i="81"/>
  <c r="CO1218" i="81"/>
  <c r="CN1218" i="81"/>
  <c r="CM1218" i="81"/>
  <c r="CL1218" i="81"/>
  <c r="CK1218" i="81"/>
  <c r="CJ1218" i="81"/>
  <c r="CI1218" i="81"/>
  <c r="CH1218" i="81"/>
  <c r="CG1218" i="81"/>
  <c r="CF1218" i="81"/>
  <c r="CE1218" i="81"/>
  <c r="CD1218" i="81"/>
  <c r="CC1218" i="81"/>
  <c r="CB1218" i="81"/>
  <c r="CA1218" i="81"/>
  <c r="BZ1218" i="81"/>
  <c r="BY1218" i="81"/>
  <c r="BX1218" i="81"/>
  <c r="BW1218" i="81"/>
  <c r="BV1218" i="81"/>
  <c r="BU1218" i="81"/>
  <c r="BT1218" i="81"/>
  <c r="BS1218" i="81"/>
  <c r="BR1218" i="81"/>
  <c r="BQ1218" i="81"/>
  <c r="BP1218" i="81"/>
  <c r="BO1218" i="81"/>
  <c r="BN1218" i="81"/>
  <c r="BM1218" i="81"/>
  <c r="BL1218" i="81"/>
  <c r="BK1218" i="81"/>
  <c r="BJ1218" i="81"/>
  <c r="BI1218" i="81"/>
  <c r="BH1218" i="81"/>
  <c r="BG1218" i="81"/>
  <c r="BF1218" i="81"/>
  <c r="BE1218" i="81"/>
  <c r="BD1218" i="81"/>
  <c r="BC1218" i="81"/>
  <c r="BB1218" i="81"/>
  <c r="BA1218" i="81"/>
  <c r="AZ1218" i="81"/>
  <c r="AY1218" i="81"/>
  <c r="AX1218" i="81"/>
  <c r="AW1218" i="81"/>
  <c r="AV1218" i="81"/>
  <c r="AU1218" i="81"/>
  <c r="AT1218" i="81"/>
  <c r="AS1218" i="81"/>
  <c r="AR1218" i="81"/>
  <c r="CO1217" i="81"/>
  <c r="CN1217" i="81"/>
  <c r="CM1217" i="81"/>
  <c r="CL1217" i="81"/>
  <c r="CK1217" i="81"/>
  <c r="CJ1217" i="81"/>
  <c r="CI1217" i="81"/>
  <c r="CH1217" i="81"/>
  <c r="CG1217" i="81"/>
  <c r="CF1217" i="81"/>
  <c r="CE1217" i="81"/>
  <c r="CD1217" i="81"/>
  <c r="CC1217" i="81"/>
  <c r="CB1217" i="81"/>
  <c r="CA1217" i="81"/>
  <c r="BZ1217" i="81"/>
  <c r="BY1217" i="81"/>
  <c r="BX1217" i="81"/>
  <c r="BW1217" i="81"/>
  <c r="BV1217" i="81"/>
  <c r="BU1217" i="81"/>
  <c r="BT1217" i="81"/>
  <c r="BS1217" i="81"/>
  <c r="BR1217" i="81"/>
  <c r="BQ1217" i="81"/>
  <c r="BP1217" i="81"/>
  <c r="BO1217" i="81"/>
  <c r="BN1217" i="81"/>
  <c r="BM1217" i="81"/>
  <c r="BL1217" i="81"/>
  <c r="BK1217" i="81"/>
  <c r="BJ1217" i="81"/>
  <c r="BI1217" i="81"/>
  <c r="BH1217" i="81"/>
  <c r="BG1217" i="81"/>
  <c r="BF1217" i="81"/>
  <c r="BE1217" i="81"/>
  <c r="BD1217" i="81"/>
  <c r="BC1217" i="81"/>
  <c r="BB1217" i="81"/>
  <c r="BA1217" i="81"/>
  <c r="AZ1217" i="81"/>
  <c r="AY1217" i="81"/>
  <c r="AX1217" i="81"/>
  <c r="AW1217" i="81"/>
  <c r="AV1217" i="81"/>
  <c r="AU1217" i="81"/>
  <c r="AT1217" i="81"/>
  <c r="AS1217" i="81"/>
  <c r="AR1217" i="81"/>
  <c r="AQ1217" i="81"/>
  <c r="CO1216" i="81"/>
  <c r="CN1216" i="81"/>
  <c r="CM1216" i="81"/>
  <c r="CL1216" i="81"/>
  <c r="CK1216" i="81"/>
  <c r="CJ1216" i="81"/>
  <c r="CI1216" i="81"/>
  <c r="CH1216" i="81"/>
  <c r="CG1216" i="81"/>
  <c r="CF1216" i="81"/>
  <c r="CE1216" i="81"/>
  <c r="CD1216" i="81"/>
  <c r="CC1216" i="81"/>
  <c r="CB1216" i="81"/>
  <c r="CA1216" i="81"/>
  <c r="BZ1216" i="81"/>
  <c r="BY1216" i="81"/>
  <c r="BX1216" i="81"/>
  <c r="BW1216" i="81"/>
  <c r="BV1216" i="81"/>
  <c r="BU1216" i="81"/>
  <c r="BT1216" i="81"/>
  <c r="BS1216" i="81"/>
  <c r="BR1216" i="81"/>
  <c r="BQ1216" i="81"/>
  <c r="BP1216" i="81"/>
  <c r="BO1216" i="81"/>
  <c r="BN1216" i="81"/>
  <c r="BM1216" i="81"/>
  <c r="BL1216" i="81"/>
  <c r="BK1216" i="81"/>
  <c r="BJ1216" i="81"/>
  <c r="BI1216" i="81"/>
  <c r="BH1216" i="81"/>
  <c r="BG1216" i="81"/>
  <c r="BF1216" i="81"/>
  <c r="BE1216" i="81"/>
  <c r="BD1216" i="81"/>
  <c r="BC1216" i="81"/>
  <c r="BB1216" i="81"/>
  <c r="BA1216" i="81"/>
  <c r="AZ1216" i="81"/>
  <c r="AY1216" i="81"/>
  <c r="AX1216" i="81"/>
  <c r="AW1216" i="81"/>
  <c r="AV1216" i="81"/>
  <c r="AU1216" i="81"/>
  <c r="AT1216" i="81"/>
  <c r="AS1216" i="81"/>
  <c r="AR1216" i="81"/>
  <c r="AQ1216" i="81"/>
  <c r="AP1216" i="81"/>
  <c r="CO1215" i="81"/>
  <c r="CN1215" i="81"/>
  <c r="CM1215" i="81"/>
  <c r="CL1215" i="81"/>
  <c r="CK1215" i="81"/>
  <c r="CJ1215" i="81"/>
  <c r="CI1215" i="81"/>
  <c r="CH1215" i="81"/>
  <c r="CG1215" i="81"/>
  <c r="CF1215" i="81"/>
  <c r="CE1215" i="81"/>
  <c r="CD1215" i="81"/>
  <c r="CC1215" i="81"/>
  <c r="CB1215" i="81"/>
  <c r="CA1215" i="81"/>
  <c r="BZ1215" i="81"/>
  <c r="BY1215" i="81"/>
  <c r="BX1215" i="81"/>
  <c r="BW1215" i="81"/>
  <c r="BV1215" i="81"/>
  <c r="BU1215" i="81"/>
  <c r="BT1215" i="81"/>
  <c r="BS1215" i="81"/>
  <c r="BR1215" i="81"/>
  <c r="BQ1215" i="81"/>
  <c r="BP1215" i="81"/>
  <c r="BO1215" i="81"/>
  <c r="BN1215" i="81"/>
  <c r="BM1215" i="81"/>
  <c r="BL1215" i="81"/>
  <c r="BK1215" i="81"/>
  <c r="BJ1215" i="81"/>
  <c r="BI1215" i="81"/>
  <c r="BH1215" i="81"/>
  <c r="BG1215" i="81"/>
  <c r="BF1215" i="81"/>
  <c r="BE1215" i="81"/>
  <c r="BD1215" i="81"/>
  <c r="BC1215" i="81"/>
  <c r="BB1215" i="81"/>
  <c r="BA1215" i="81"/>
  <c r="AZ1215" i="81"/>
  <c r="AY1215" i="81"/>
  <c r="AX1215" i="81"/>
  <c r="AW1215" i="81"/>
  <c r="AV1215" i="81"/>
  <c r="AU1215" i="81"/>
  <c r="AT1215" i="81"/>
  <c r="AS1215" i="81"/>
  <c r="AR1215" i="81"/>
  <c r="AQ1215" i="81"/>
  <c r="AP1215" i="81"/>
  <c r="AO1215" i="81"/>
  <c r="CO1214" i="81"/>
  <c r="CN1214" i="81"/>
  <c r="CM1214" i="81"/>
  <c r="CL1214" i="81"/>
  <c r="CK1214" i="81"/>
  <c r="CJ1214" i="81"/>
  <c r="CI1214" i="81"/>
  <c r="CH1214" i="81"/>
  <c r="CG1214" i="81"/>
  <c r="CF1214" i="81"/>
  <c r="CE1214" i="81"/>
  <c r="CD1214" i="81"/>
  <c r="CC1214" i="81"/>
  <c r="CB1214" i="81"/>
  <c r="CA1214" i="81"/>
  <c r="BZ1214" i="81"/>
  <c r="BY1214" i="81"/>
  <c r="BX1214" i="81"/>
  <c r="BW1214" i="81"/>
  <c r="BV1214" i="81"/>
  <c r="BU1214" i="81"/>
  <c r="BT1214" i="81"/>
  <c r="BS1214" i="81"/>
  <c r="BR1214" i="81"/>
  <c r="BQ1214" i="81"/>
  <c r="BP1214" i="81"/>
  <c r="BO1214" i="81"/>
  <c r="BN1214" i="81"/>
  <c r="BM1214" i="81"/>
  <c r="BL1214" i="81"/>
  <c r="BK1214" i="81"/>
  <c r="BJ1214" i="81"/>
  <c r="BI1214" i="81"/>
  <c r="BH1214" i="81"/>
  <c r="BG1214" i="81"/>
  <c r="BF1214" i="81"/>
  <c r="BE1214" i="81"/>
  <c r="BD1214" i="81"/>
  <c r="BC1214" i="81"/>
  <c r="BB1214" i="81"/>
  <c r="BA1214" i="81"/>
  <c r="AZ1214" i="81"/>
  <c r="AY1214" i="81"/>
  <c r="AX1214" i="81"/>
  <c r="AW1214" i="81"/>
  <c r="AV1214" i="81"/>
  <c r="AU1214" i="81"/>
  <c r="AT1214" i="81"/>
  <c r="AS1214" i="81"/>
  <c r="AR1214" i="81"/>
  <c r="AQ1214" i="81"/>
  <c r="AP1214" i="81"/>
  <c r="AO1214" i="81"/>
  <c r="AN1214" i="81"/>
  <c r="CO1213" i="81"/>
  <c r="CN1213" i="81"/>
  <c r="CM1213" i="81"/>
  <c r="CL1213" i="81"/>
  <c r="CK1213" i="81"/>
  <c r="CJ1213" i="81"/>
  <c r="CI1213" i="81"/>
  <c r="CH1213" i="81"/>
  <c r="CG1213" i="81"/>
  <c r="CF1213" i="81"/>
  <c r="CE1213" i="81"/>
  <c r="CD1213" i="81"/>
  <c r="CC1213" i="81"/>
  <c r="CB1213" i="81"/>
  <c r="CA1213" i="81"/>
  <c r="BZ1213" i="81"/>
  <c r="BY1213" i="81"/>
  <c r="BX1213" i="81"/>
  <c r="BW1213" i="81"/>
  <c r="BV1213" i="81"/>
  <c r="BU1213" i="81"/>
  <c r="BT1213" i="81"/>
  <c r="BS1213" i="81"/>
  <c r="BR1213" i="81"/>
  <c r="BQ1213" i="81"/>
  <c r="BP1213" i="81"/>
  <c r="BO1213" i="81"/>
  <c r="BN1213" i="81"/>
  <c r="BM1213" i="81"/>
  <c r="BL1213" i="81"/>
  <c r="BK1213" i="81"/>
  <c r="BJ1213" i="81"/>
  <c r="BI1213" i="81"/>
  <c r="BH1213" i="81"/>
  <c r="BG1213" i="81"/>
  <c r="BF1213" i="81"/>
  <c r="BE1213" i="81"/>
  <c r="BD1213" i="81"/>
  <c r="BC1213" i="81"/>
  <c r="BB1213" i="81"/>
  <c r="BA1213" i="81"/>
  <c r="AZ1213" i="81"/>
  <c r="AY1213" i="81"/>
  <c r="AX1213" i="81"/>
  <c r="AW1213" i="81"/>
  <c r="AV1213" i="81"/>
  <c r="AU1213" i="81"/>
  <c r="AT1213" i="81"/>
  <c r="AS1213" i="81"/>
  <c r="AR1213" i="81"/>
  <c r="AQ1213" i="81"/>
  <c r="AP1213" i="81"/>
  <c r="AO1213" i="81"/>
  <c r="AN1213" i="81"/>
  <c r="AM1213" i="81"/>
  <c r="CO1212" i="81"/>
  <c r="CN1212" i="81"/>
  <c r="CM1212" i="81"/>
  <c r="CL1212" i="81"/>
  <c r="CK1212" i="81"/>
  <c r="CJ1212" i="81"/>
  <c r="CI1212" i="81"/>
  <c r="CH1212" i="81"/>
  <c r="CG1212" i="81"/>
  <c r="CF1212" i="81"/>
  <c r="CE1212" i="81"/>
  <c r="CD1212" i="81"/>
  <c r="CC1212" i="81"/>
  <c r="CB1212" i="81"/>
  <c r="CA1212" i="81"/>
  <c r="BZ1212" i="81"/>
  <c r="BY1212" i="81"/>
  <c r="BX1212" i="81"/>
  <c r="BW1212" i="81"/>
  <c r="BV1212" i="81"/>
  <c r="BU1212" i="81"/>
  <c r="BT1212" i="81"/>
  <c r="BS1212" i="81"/>
  <c r="BR1212" i="81"/>
  <c r="BQ1212" i="81"/>
  <c r="BP1212" i="81"/>
  <c r="BO1212" i="81"/>
  <c r="BN1212" i="81"/>
  <c r="BM1212" i="81"/>
  <c r="BL1212" i="81"/>
  <c r="BK1212" i="81"/>
  <c r="BJ1212" i="81"/>
  <c r="BI1212" i="81"/>
  <c r="BH1212" i="81"/>
  <c r="BG1212" i="81"/>
  <c r="BF1212" i="81"/>
  <c r="BE1212" i="81"/>
  <c r="BD1212" i="81"/>
  <c r="BC1212" i="81"/>
  <c r="BB1212" i="81"/>
  <c r="BA1212" i="81"/>
  <c r="AZ1212" i="81"/>
  <c r="AY1212" i="81"/>
  <c r="AX1212" i="81"/>
  <c r="AW1212" i="81"/>
  <c r="AV1212" i="81"/>
  <c r="AU1212" i="81"/>
  <c r="AT1212" i="81"/>
  <c r="AS1212" i="81"/>
  <c r="AR1212" i="81"/>
  <c r="AQ1212" i="81"/>
  <c r="AP1212" i="81"/>
  <c r="AO1212" i="81"/>
  <c r="AN1212" i="81"/>
  <c r="AM1212" i="81"/>
  <c r="AL1212" i="81"/>
  <c r="CO1211" i="81"/>
  <c r="CN1211" i="81"/>
  <c r="CM1211" i="81"/>
  <c r="CL1211" i="81"/>
  <c r="CK1211" i="81"/>
  <c r="CJ1211" i="81"/>
  <c r="CI1211" i="81"/>
  <c r="CH1211" i="81"/>
  <c r="CG1211" i="81"/>
  <c r="CF1211" i="81"/>
  <c r="CE1211" i="81"/>
  <c r="CD1211" i="81"/>
  <c r="CC1211" i="81"/>
  <c r="CB1211" i="81"/>
  <c r="CA1211" i="81"/>
  <c r="BZ1211" i="81"/>
  <c r="BY1211" i="81"/>
  <c r="BX1211" i="81"/>
  <c r="BW1211" i="81"/>
  <c r="BV1211" i="81"/>
  <c r="BU1211" i="81"/>
  <c r="BT1211" i="81"/>
  <c r="BS1211" i="81"/>
  <c r="BR1211" i="81"/>
  <c r="BQ1211" i="81"/>
  <c r="BP1211" i="81"/>
  <c r="BO1211" i="81"/>
  <c r="BN1211" i="81"/>
  <c r="BM1211" i="81"/>
  <c r="BL1211" i="81"/>
  <c r="BK1211" i="81"/>
  <c r="BJ1211" i="81"/>
  <c r="BI1211" i="81"/>
  <c r="BH1211" i="81"/>
  <c r="BG1211" i="81"/>
  <c r="BF1211" i="81"/>
  <c r="BE1211" i="81"/>
  <c r="BD1211" i="81"/>
  <c r="BC1211" i="81"/>
  <c r="BB1211" i="81"/>
  <c r="BA1211" i="81"/>
  <c r="AZ1211" i="81"/>
  <c r="AY1211" i="81"/>
  <c r="AX1211" i="81"/>
  <c r="AW1211" i="81"/>
  <c r="AV1211" i="81"/>
  <c r="AU1211" i="81"/>
  <c r="AT1211" i="81"/>
  <c r="AS1211" i="81"/>
  <c r="AR1211" i="81"/>
  <c r="AQ1211" i="81"/>
  <c r="AP1211" i="81"/>
  <c r="AO1211" i="81"/>
  <c r="AN1211" i="81"/>
  <c r="AM1211" i="81"/>
  <c r="AL1211" i="81"/>
  <c r="AK1211" i="81"/>
  <c r="CO1210" i="81"/>
  <c r="CN1210" i="81"/>
  <c r="CM1210" i="81"/>
  <c r="CL1210" i="81"/>
  <c r="CK1210" i="81"/>
  <c r="CJ1210" i="81"/>
  <c r="CI1210" i="81"/>
  <c r="CH1210" i="81"/>
  <c r="CG1210" i="81"/>
  <c r="CF1210" i="81"/>
  <c r="CE1210" i="81"/>
  <c r="CD1210" i="81"/>
  <c r="CC1210" i="81"/>
  <c r="CB1210" i="81"/>
  <c r="CA1210" i="81"/>
  <c r="BZ1210" i="81"/>
  <c r="BY1210" i="81"/>
  <c r="BX1210" i="81"/>
  <c r="BW1210" i="81"/>
  <c r="BV1210" i="81"/>
  <c r="BU1210" i="81"/>
  <c r="BT1210" i="81"/>
  <c r="BS1210" i="81"/>
  <c r="BR1210" i="81"/>
  <c r="BQ1210" i="81"/>
  <c r="BP1210" i="81"/>
  <c r="BO1210" i="81"/>
  <c r="BN1210" i="81"/>
  <c r="BM1210" i="81"/>
  <c r="BL1210" i="81"/>
  <c r="BK1210" i="81"/>
  <c r="BJ1210" i="81"/>
  <c r="BI1210" i="81"/>
  <c r="BH1210" i="81"/>
  <c r="BG1210" i="81"/>
  <c r="BF1210" i="81"/>
  <c r="BE1210" i="81"/>
  <c r="BD1210" i="81"/>
  <c r="BC1210" i="81"/>
  <c r="BB1210" i="81"/>
  <c r="BA1210" i="81"/>
  <c r="AZ1210" i="81"/>
  <c r="AY1210" i="81"/>
  <c r="AX1210" i="81"/>
  <c r="AW1210" i="81"/>
  <c r="AV1210" i="81"/>
  <c r="AU1210" i="81"/>
  <c r="AT1210" i="81"/>
  <c r="AS1210" i="81"/>
  <c r="AR1210" i="81"/>
  <c r="AQ1210" i="81"/>
  <c r="AP1210" i="81"/>
  <c r="AO1210" i="81"/>
  <c r="AN1210" i="81"/>
  <c r="AM1210" i="81"/>
  <c r="AL1210" i="81"/>
  <c r="AK1210" i="81"/>
  <c r="AJ1210" i="81"/>
  <c r="CO1209" i="81"/>
  <c r="CN1209" i="81"/>
  <c r="CM1209" i="81"/>
  <c r="CL1209" i="81"/>
  <c r="CK1209" i="81"/>
  <c r="CJ1209" i="81"/>
  <c r="CI1209" i="81"/>
  <c r="CH1209" i="81"/>
  <c r="CG1209" i="81"/>
  <c r="CF1209" i="81"/>
  <c r="CE1209" i="81"/>
  <c r="CD1209" i="81"/>
  <c r="CC1209" i="81"/>
  <c r="CB1209" i="81"/>
  <c r="CA1209" i="81"/>
  <c r="BZ1209" i="81"/>
  <c r="BY1209" i="81"/>
  <c r="BX1209" i="81"/>
  <c r="BW1209" i="81"/>
  <c r="BV1209" i="81"/>
  <c r="BU1209" i="81"/>
  <c r="BT1209" i="81"/>
  <c r="BS1209" i="81"/>
  <c r="BR1209" i="81"/>
  <c r="BQ1209" i="81"/>
  <c r="BP1209" i="81"/>
  <c r="BO1209" i="81"/>
  <c r="BN1209" i="81"/>
  <c r="BM1209" i="81"/>
  <c r="BL1209" i="81"/>
  <c r="BK1209" i="81"/>
  <c r="BJ1209" i="81"/>
  <c r="BI1209" i="81"/>
  <c r="BH1209" i="81"/>
  <c r="BG1209" i="81"/>
  <c r="BF1209" i="81"/>
  <c r="BE1209" i="81"/>
  <c r="BD1209" i="81"/>
  <c r="BC1209" i="81"/>
  <c r="BB1209" i="81"/>
  <c r="BA1209" i="81"/>
  <c r="AZ1209" i="81"/>
  <c r="AY1209" i="81"/>
  <c r="AX1209" i="81"/>
  <c r="AW1209" i="81"/>
  <c r="AV1209" i="81"/>
  <c r="AU1209" i="81"/>
  <c r="AT1209" i="81"/>
  <c r="AS1209" i="81"/>
  <c r="AR1209" i="81"/>
  <c r="AQ1209" i="81"/>
  <c r="AP1209" i="81"/>
  <c r="AO1209" i="81"/>
  <c r="AN1209" i="81"/>
  <c r="AM1209" i="81"/>
  <c r="AL1209" i="81"/>
  <c r="AK1209" i="81"/>
  <c r="AJ1209" i="81"/>
  <c r="AI1209" i="81"/>
  <c r="CO1208" i="81"/>
  <c r="CN1208" i="81"/>
  <c r="CM1208" i="81"/>
  <c r="CL1208" i="81"/>
  <c r="CK1208" i="81"/>
  <c r="CJ1208" i="81"/>
  <c r="CI1208" i="81"/>
  <c r="CH1208" i="81"/>
  <c r="CG1208" i="81"/>
  <c r="CF1208" i="81"/>
  <c r="CE1208" i="81"/>
  <c r="CD1208" i="81"/>
  <c r="CC1208" i="81"/>
  <c r="CB1208" i="81"/>
  <c r="CA1208" i="81"/>
  <c r="BZ1208" i="81"/>
  <c r="BY1208" i="81"/>
  <c r="BX1208" i="81"/>
  <c r="BW1208" i="81"/>
  <c r="BV1208" i="81"/>
  <c r="BU1208" i="81"/>
  <c r="BT1208" i="81"/>
  <c r="BS1208" i="81"/>
  <c r="BR1208" i="81"/>
  <c r="BQ1208" i="81"/>
  <c r="BP1208" i="81"/>
  <c r="BO1208" i="81"/>
  <c r="BN1208" i="81"/>
  <c r="BM1208" i="81"/>
  <c r="BL1208" i="81"/>
  <c r="BK1208" i="81"/>
  <c r="BJ1208" i="81"/>
  <c r="BI1208" i="81"/>
  <c r="BH1208" i="81"/>
  <c r="BG1208" i="81"/>
  <c r="BF1208" i="81"/>
  <c r="BE1208" i="81"/>
  <c r="BD1208" i="81"/>
  <c r="BC1208" i="81"/>
  <c r="BB1208" i="81"/>
  <c r="BA1208" i="81"/>
  <c r="AZ1208" i="81"/>
  <c r="AY1208" i="81"/>
  <c r="AX1208" i="81"/>
  <c r="AW1208" i="81"/>
  <c r="AV1208" i="81"/>
  <c r="AU1208" i="81"/>
  <c r="AT1208" i="81"/>
  <c r="AS1208" i="81"/>
  <c r="AR1208" i="81"/>
  <c r="AQ1208" i="81"/>
  <c r="AP1208" i="81"/>
  <c r="AO1208" i="81"/>
  <c r="AN1208" i="81"/>
  <c r="AM1208" i="81"/>
  <c r="AL1208" i="81"/>
  <c r="AK1208" i="81"/>
  <c r="AJ1208" i="81"/>
  <c r="AI1208" i="81"/>
  <c r="AH1208" i="81"/>
  <c r="H1196" i="81"/>
  <c r="H1193" i="81"/>
  <c r="I1188" i="81" s="1"/>
  <c r="CO1180" i="81"/>
  <c r="CN1180" i="81"/>
  <c r="CM1180" i="81"/>
  <c r="CL1180" i="81"/>
  <c r="CK1180" i="81"/>
  <c r="CJ1180" i="81"/>
  <c r="CI1180" i="81"/>
  <c r="CH1180" i="81"/>
  <c r="CG1180" i="81"/>
  <c r="CF1180" i="81"/>
  <c r="CE1180" i="81"/>
  <c r="CD1180" i="81"/>
  <c r="CC1180" i="81"/>
  <c r="CB1180" i="81"/>
  <c r="CA1180" i="81"/>
  <c r="BZ1180" i="81"/>
  <c r="BY1180" i="81"/>
  <c r="BX1180" i="81"/>
  <c r="BW1180" i="81"/>
  <c r="BV1180" i="81"/>
  <c r="BU1180" i="81"/>
  <c r="BT1180" i="81"/>
  <c r="BS1180" i="81"/>
  <c r="BR1180" i="81"/>
  <c r="BQ1180" i="81"/>
  <c r="BP1180" i="81"/>
  <c r="BO1180" i="81"/>
  <c r="BN1180" i="81"/>
  <c r="BM1180" i="81"/>
  <c r="BL1180" i="81"/>
  <c r="BK1180" i="81"/>
  <c r="BJ1180" i="81"/>
  <c r="BI1180" i="81"/>
  <c r="BH1180" i="81"/>
  <c r="BG1180" i="81"/>
  <c r="BF1180" i="81"/>
  <c r="BE1180" i="81"/>
  <c r="BD1180" i="81"/>
  <c r="BC1180" i="81"/>
  <c r="BB1180" i="81"/>
  <c r="BA1180" i="81"/>
  <c r="AZ1180" i="81"/>
  <c r="AY1180" i="81"/>
  <c r="AX1180" i="81"/>
  <c r="AW1180" i="81"/>
  <c r="AV1180" i="81"/>
  <c r="AU1180" i="81"/>
  <c r="AT1180" i="81"/>
  <c r="AS1180" i="81"/>
  <c r="AR1180" i="81"/>
  <c r="AQ1180" i="81"/>
  <c r="AP1180" i="81"/>
  <c r="AO1180" i="81"/>
  <c r="AN1180" i="81"/>
  <c r="AM1180" i="81"/>
  <c r="AL1180" i="81"/>
  <c r="AK1180" i="81"/>
  <c r="AJ1180" i="81"/>
  <c r="AI1180" i="81"/>
  <c r="AH1180" i="81"/>
  <c r="AG1180" i="81"/>
  <c r="AF1180" i="81"/>
  <c r="AE1180" i="81"/>
  <c r="AD1180" i="81"/>
  <c r="AC1180" i="81"/>
  <c r="AB1180" i="81"/>
  <c r="AA1180" i="81"/>
  <c r="Z1180" i="81"/>
  <c r="Y1180" i="81"/>
  <c r="X1180" i="81"/>
  <c r="W1180" i="81"/>
  <c r="V1180" i="81"/>
  <c r="U1180" i="81"/>
  <c r="T1180" i="81"/>
  <c r="S1180" i="81"/>
  <c r="R1180" i="81"/>
  <c r="Q1180" i="81"/>
  <c r="P1180" i="81"/>
  <c r="O1180" i="81"/>
  <c r="N1180" i="81"/>
  <c r="M1180" i="81"/>
  <c r="L1180" i="81"/>
  <c r="K1180" i="81"/>
  <c r="J1180" i="81"/>
  <c r="I1180" i="81"/>
  <c r="CO1179" i="81"/>
  <c r="CN1179" i="81"/>
  <c r="CM1179" i="81"/>
  <c r="CL1179" i="81"/>
  <c r="CK1179" i="81"/>
  <c r="CJ1179" i="81"/>
  <c r="CI1179" i="81"/>
  <c r="CH1179" i="81"/>
  <c r="CG1179" i="81"/>
  <c r="CF1179" i="81"/>
  <c r="CE1179" i="81"/>
  <c r="CD1179" i="81"/>
  <c r="CC1179" i="81"/>
  <c r="CB1179" i="81"/>
  <c r="CA1179" i="81"/>
  <c r="BZ1179" i="81"/>
  <c r="BY1179" i="81"/>
  <c r="BX1179" i="81"/>
  <c r="BW1179" i="81"/>
  <c r="BV1179" i="81"/>
  <c r="BU1179" i="81"/>
  <c r="BT1179" i="81"/>
  <c r="BS1179" i="81"/>
  <c r="BR1179" i="81"/>
  <c r="BQ1179" i="81"/>
  <c r="BP1179" i="81"/>
  <c r="BO1179" i="81"/>
  <c r="BN1179" i="81"/>
  <c r="BM1179" i="81"/>
  <c r="BL1179" i="81"/>
  <c r="BK1179" i="81"/>
  <c r="BJ1179" i="81"/>
  <c r="BI1179" i="81"/>
  <c r="BH1179" i="81"/>
  <c r="BG1179" i="81"/>
  <c r="BF1179" i="81"/>
  <c r="BE1179" i="81"/>
  <c r="BD1179" i="81"/>
  <c r="BC1179" i="81"/>
  <c r="BB1179" i="81"/>
  <c r="BA1179" i="81"/>
  <c r="AZ1179" i="81"/>
  <c r="AY1179" i="81"/>
  <c r="AX1179" i="81"/>
  <c r="AW1179" i="81"/>
  <c r="AV1179" i="81"/>
  <c r="AU1179" i="81"/>
  <c r="AT1179" i="81"/>
  <c r="AS1179" i="81"/>
  <c r="AR1179" i="81"/>
  <c r="AQ1179" i="81"/>
  <c r="AP1179" i="81"/>
  <c r="AO1179" i="81"/>
  <c r="AN1179" i="81"/>
  <c r="AM1179" i="81"/>
  <c r="AL1179" i="81"/>
  <c r="AK1179" i="81"/>
  <c r="AJ1179" i="81"/>
  <c r="AI1179" i="81"/>
  <c r="AH1179" i="81"/>
  <c r="AG1179" i="81"/>
  <c r="AF1179" i="81"/>
  <c r="AE1179" i="81"/>
  <c r="AD1179" i="81"/>
  <c r="AC1179" i="81"/>
  <c r="AB1179" i="81"/>
  <c r="AA1179" i="81"/>
  <c r="Z1179" i="81"/>
  <c r="Y1179" i="81"/>
  <c r="X1179" i="81"/>
  <c r="W1179" i="81"/>
  <c r="V1179" i="81"/>
  <c r="U1179" i="81"/>
  <c r="T1179" i="81"/>
  <c r="S1179" i="81"/>
  <c r="R1179" i="81"/>
  <c r="Q1179" i="81"/>
  <c r="P1179" i="81"/>
  <c r="O1179" i="81"/>
  <c r="N1179" i="81"/>
  <c r="M1179" i="81"/>
  <c r="L1179" i="81"/>
  <c r="K1179" i="81"/>
  <c r="J1179" i="81"/>
  <c r="I1179" i="81"/>
  <c r="M1177" i="81"/>
  <c r="AX1175" i="81"/>
  <c r="AW1175" i="81"/>
  <c r="AT1175" i="81"/>
  <c r="AS1175" i="81"/>
  <c r="AP1175" i="81"/>
  <c r="AO1175" i="81"/>
  <c r="AL1175" i="81"/>
  <c r="AK1175" i="81"/>
  <c r="AH1175" i="81"/>
  <c r="AG1175" i="81"/>
  <c r="AD1175" i="81"/>
  <c r="AC1175" i="81"/>
  <c r="Z1175" i="81"/>
  <c r="Y1175" i="81"/>
  <c r="CM1175" i="81"/>
  <c r="CO1138" i="81"/>
  <c r="CO1137" i="81"/>
  <c r="CN1137" i="81"/>
  <c r="CO1136" i="81"/>
  <c r="CN1136" i="81"/>
  <c r="CM1136" i="81"/>
  <c r="CO1135" i="81"/>
  <c r="CN1135" i="81"/>
  <c r="CM1135" i="81"/>
  <c r="CL1135" i="81"/>
  <c r="CO1134" i="81"/>
  <c r="CN1134" i="81"/>
  <c r="CM1134" i="81"/>
  <c r="CL1134" i="81"/>
  <c r="CK1134" i="81"/>
  <c r="CO1133" i="81"/>
  <c r="CN1133" i="81"/>
  <c r="CM1133" i="81"/>
  <c r="CL1133" i="81"/>
  <c r="CK1133" i="81"/>
  <c r="CJ1133" i="81"/>
  <c r="CO1132" i="81"/>
  <c r="CN1132" i="81"/>
  <c r="CM1132" i="81"/>
  <c r="CL1132" i="81"/>
  <c r="CK1132" i="81"/>
  <c r="CJ1132" i="81"/>
  <c r="CI1132" i="81"/>
  <c r="CO1131" i="81"/>
  <c r="CN1131" i="81"/>
  <c r="CM1131" i="81"/>
  <c r="CL1131" i="81"/>
  <c r="CK1131" i="81"/>
  <c r="CJ1131" i="81"/>
  <c r="CI1131" i="81"/>
  <c r="CH1131" i="81"/>
  <c r="CO1130" i="81"/>
  <c r="CN1130" i="81"/>
  <c r="CM1130" i="81"/>
  <c r="CL1130" i="81"/>
  <c r="CK1130" i="81"/>
  <c r="CJ1130" i="81"/>
  <c r="CI1130" i="81"/>
  <c r="CH1130" i="81"/>
  <c r="CG1130" i="81"/>
  <c r="CO1129" i="81"/>
  <c r="CN1129" i="81"/>
  <c r="CM1129" i="81"/>
  <c r="CL1129" i="81"/>
  <c r="CK1129" i="81"/>
  <c r="CJ1129" i="81"/>
  <c r="CI1129" i="81"/>
  <c r="CH1129" i="81"/>
  <c r="CG1129" i="81"/>
  <c r="CF1129" i="81"/>
  <c r="CO1128" i="81"/>
  <c r="CN1128" i="81"/>
  <c r="CM1128" i="81"/>
  <c r="CL1128" i="81"/>
  <c r="CK1128" i="81"/>
  <c r="CJ1128" i="81"/>
  <c r="CI1128" i="81"/>
  <c r="CH1128" i="81"/>
  <c r="CG1128" i="81"/>
  <c r="CF1128" i="81"/>
  <c r="CE1128" i="81"/>
  <c r="CO1127" i="81"/>
  <c r="CN1127" i="81"/>
  <c r="CM1127" i="81"/>
  <c r="CL1127" i="81"/>
  <c r="CK1127" i="81"/>
  <c r="CJ1127" i="81"/>
  <c r="CI1127" i="81"/>
  <c r="CH1127" i="81"/>
  <c r="CG1127" i="81"/>
  <c r="CF1127" i="81"/>
  <c r="CE1127" i="81"/>
  <c r="CD1127" i="81"/>
  <c r="CO1126" i="81"/>
  <c r="CN1126" i="81"/>
  <c r="CM1126" i="81"/>
  <c r="CL1126" i="81"/>
  <c r="CK1126" i="81"/>
  <c r="CJ1126" i="81"/>
  <c r="CI1126" i="81"/>
  <c r="CH1126" i="81"/>
  <c r="CG1126" i="81"/>
  <c r="CF1126" i="81"/>
  <c r="CE1126" i="81"/>
  <c r="CD1126" i="81"/>
  <c r="CC1126" i="81"/>
  <c r="CO1125" i="81"/>
  <c r="CN1125" i="81"/>
  <c r="CM1125" i="81"/>
  <c r="CL1125" i="81"/>
  <c r="CK1125" i="81"/>
  <c r="CJ1125" i="81"/>
  <c r="CI1125" i="81"/>
  <c r="CH1125" i="81"/>
  <c r="CG1125" i="81"/>
  <c r="CF1125" i="81"/>
  <c r="CE1125" i="81"/>
  <c r="CD1125" i="81"/>
  <c r="CC1125" i="81"/>
  <c r="CB1125" i="81"/>
  <c r="CO1124" i="81"/>
  <c r="CN1124" i="81"/>
  <c r="CM1124" i="81"/>
  <c r="CL1124" i="81"/>
  <c r="CK1124" i="81"/>
  <c r="CJ1124" i="81"/>
  <c r="CI1124" i="81"/>
  <c r="CH1124" i="81"/>
  <c r="CG1124" i="81"/>
  <c r="CF1124" i="81"/>
  <c r="CE1124" i="81"/>
  <c r="CD1124" i="81"/>
  <c r="CC1124" i="81"/>
  <c r="CB1124" i="81"/>
  <c r="CA1124" i="81"/>
  <c r="CO1123" i="81"/>
  <c r="CN1123" i="81"/>
  <c r="CM1123" i="81"/>
  <c r="CL1123" i="81"/>
  <c r="CK1123" i="81"/>
  <c r="CJ1123" i="81"/>
  <c r="CI1123" i="81"/>
  <c r="CH1123" i="81"/>
  <c r="CG1123" i="81"/>
  <c r="CF1123" i="81"/>
  <c r="CE1123" i="81"/>
  <c r="CD1123" i="81"/>
  <c r="CC1123" i="81"/>
  <c r="CB1123" i="81"/>
  <c r="CA1123" i="81"/>
  <c r="BZ1123" i="81"/>
  <c r="CO1122" i="81"/>
  <c r="CN1122" i="81"/>
  <c r="CM1122" i="81"/>
  <c r="CL1122" i="81"/>
  <c r="CK1122" i="81"/>
  <c r="CJ1122" i="81"/>
  <c r="CI1122" i="81"/>
  <c r="CH1122" i="81"/>
  <c r="CG1122" i="81"/>
  <c r="CF1122" i="81"/>
  <c r="CE1122" i="81"/>
  <c r="CD1122" i="81"/>
  <c r="CC1122" i="81"/>
  <c r="CB1122" i="81"/>
  <c r="CA1122" i="81"/>
  <c r="BZ1122" i="81"/>
  <c r="BY1122" i="81"/>
  <c r="CO1121" i="81"/>
  <c r="CN1121" i="81"/>
  <c r="CM1121" i="81"/>
  <c r="CL1121" i="81"/>
  <c r="CK1121" i="81"/>
  <c r="CJ1121" i="81"/>
  <c r="CI1121" i="81"/>
  <c r="CH1121" i="81"/>
  <c r="CG1121" i="81"/>
  <c r="CF1121" i="81"/>
  <c r="CE1121" i="81"/>
  <c r="CD1121" i="81"/>
  <c r="CC1121" i="81"/>
  <c r="CB1121" i="81"/>
  <c r="CA1121" i="81"/>
  <c r="BZ1121" i="81"/>
  <c r="BY1121" i="81"/>
  <c r="BX1121" i="81"/>
  <c r="CO1120" i="81"/>
  <c r="CN1120" i="81"/>
  <c r="CM1120" i="81"/>
  <c r="CL1120" i="81"/>
  <c r="CK1120" i="81"/>
  <c r="CJ1120" i="81"/>
  <c r="CI1120" i="81"/>
  <c r="CH1120" i="81"/>
  <c r="CG1120" i="81"/>
  <c r="CF1120" i="81"/>
  <c r="CE1120" i="81"/>
  <c r="CD1120" i="81"/>
  <c r="CC1120" i="81"/>
  <c r="CB1120" i="81"/>
  <c r="CA1120" i="81"/>
  <c r="BZ1120" i="81"/>
  <c r="BY1120" i="81"/>
  <c r="BX1120" i="81"/>
  <c r="BW1120" i="81"/>
  <c r="CO1119" i="81"/>
  <c r="CN1119" i="81"/>
  <c r="CM1119" i="81"/>
  <c r="CL1119" i="81"/>
  <c r="CK1119" i="81"/>
  <c r="CJ1119" i="81"/>
  <c r="CI1119" i="81"/>
  <c r="CH1119" i="81"/>
  <c r="CG1119" i="81"/>
  <c r="CF1119" i="81"/>
  <c r="CE1119" i="81"/>
  <c r="CD1119" i="81"/>
  <c r="CC1119" i="81"/>
  <c r="CB1119" i="81"/>
  <c r="CA1119" i="81"/>
  <c r="BZ1119" i="81"/>
  <c r="BY1119" i="81"/>
  <c r="BX1119" i="81"/>
  <c r="BW1119" i="81"/>
  <c r="BV1119" i="81"/>
  <c r="CO1118" i="81"/>
  <c r="CN1118" i="81"/>
  <c r="CM1118" i="81"/>
  <c r="CL1118" i="81"/>
  <c r="CK1118" i="81"/>
  <c r="CJ1118" i="81"/>
  <c r="CI1118" i="81"/>
  <c r="CH1118" i="81"/>
  <c r="CG1118" i="81"/>
  <c r="CF1118" i="81"/>
  <c r="CE1118" i="81"/>
  <c r="CD1118" i="81"/>
  <c r="CC1118" i="81"/>
  <c r="CB1118" i="81"/>
  <c r="CA1118" i="81"/>
  <c r="BZ1118" i="81"/>
  <c r="BY1118" i="81"/>
  <c r="BX1118" i="81"/>
  <c r="BW1118" i="81"/>
  <c r="BV1118" i="81"/>
  <c r="BU1118" i="81"/>
  <c r="CO1117" i="81"/>
  <c r="CN1117" i="81"/>
  <c r="CM1117" i="81"/>
  <c r="CL1117" i="81"/>
  <c r="CK1117" i="81"/>
  <c r="CJ1117" i="81"/>
  <c r="CI1117" i="81"/>
  <c r="CH1117" i="81"/>
  <c r="CG1117" i="81"/>
  <c r="CF1117" i="81"/>
  <c r="CE1117" i="81"/>
  <c r="CD1117" i="81"/>
  <c r="CC1117" i="81"/>
  <c r="CB1117" i="81"/>
  <c r="CA1117" i="81"/>
  <c r="BZ1117" i="81"/>
  <c r="BY1117" i="81"/>
  <c r="BX1117" i="81"/>
  <c r="BW1117" i="81"/>
  <c r="BV1117" i="81"/>
  <c r="BU1117" i="81"/>
  <c r="BT1117" i="81"/>
  <c r="CO1116" i="81"/>
  <c r="CN1116" i="81"/>
  <c r="CM1116" i="81"/>
  <c r="CL1116" i="81"/>
  <c r="CK1116" i="81"/>
  <c r="CJ1116" i="81"/>
  <c r="CI1116" i="81"/>
  <c r="CH1116" i="81"/>
  <c r="CG1116" i="81"/>
  <c r="CF1116" i="81"/>
  <c r="CE1116" i="81"/>
  <c r="CD1116" i="81"/>
  <c r="CC1116" i="81"/>
  <c r="CB1116" i="81"/>
  <c r="CA1116" i="81"/>
  <c r="BZ1116" i="81"/>
  <c r="BY1116" i="81"/>
  <c r="BX1116" i="81"/>
  <c r="BW1116" i="81"/>
  <c r="BV1116" i="81"/>
  <c r="BU1116" i="81"/>
  <c r="BT1116" i="81"/>
  <c r="BS1116" i="81"/>
  <c r="CO1115" i="81"/>
  <c r="CN1115" i="81"/>
  <c r="CM1115" i="81"/>
  <c r="CL1115" i="81"/>
  <c r="CK1115" i="81"/>
  <c r="CJ1115" i="81"/>
  <c r="CI1115" i="81"/>
  <c r="CH1115" i="81"/>
  <c r="CG1115" i="81"/>
  <c r="CF1115" i="81"/>
  <c r="CE1115" i="81"/>
  <c r="CD1115" i="81"/>
  <c r="CC1115" i="81"/>
  <c r="CB1115" i="81"/>
  <c r="CA1115" i="81"/>
  <c r="BZ1115" i="81"/>
  <c r="BY1115" i="81"/>
  <c r="BX1115" i="81"/>
  <c r="BW1115" i="81"/>
  <c r="BV1115" i="81"/>
  <c r="BU1115" i="81"/>
  <c r="BT1115" i="81"/>
  <c r="BS1115" i="81"/>
  <c r="BR1115" i="81"/>
  <c r="CO1114" i="81"/>
  <c r="CN1114" i="81"/>
  <c r="CM1114" i="81"/>
  <c r="CL1114" i="81"/>
  <c r="CK1114" i="81"/>
  <c r="CJ1114" i="81"/>
  <c r="CI1114" i="81"/>
  <c r="CH1114" i="81"/>
  <c r="CG1114" i="81"/>
  <c r="CF1114" i="81"/>
  <c r="CE1114" i="81"/>
  <c r="CD1114" i="81"/>
  <c r="CC1114" i="81"/>
  <c r="CB1114" i="81"/>
  <c r="CA1114" i="81"/>
  <c r="BZ1114" i="81"/>
  <c r="BY1114" i="81"/>
  <c r="BX1114" i="81"/>
  <c r="BW1114" i="81"/>
  <c r="BV1114" i="81"/>
  <c r="BU1114" i="81"/>
  <c r="BT1114" i="81"/>
  <c r="BS1114" i="81"/>
  <c r="BR1114" i="81"/>
  <c r="BQ1114" i="81"/>
  <c r="CO1113" i="81"/>
  <c r="CN1113" i="81"/>
  <c r="CM1113" i="81"/>
  <c r="CL1113" i="81"/>
  <c r="CK1113" i="81"/>
  <c r="CJ1113" i="81"/>
  <c r="CI1113" i="81"/>
  <c r="CH1113" i="81"/>
  <c r="CG1113" i="81"/>
  <c r="CF1113" i="81"/>
  <c r="CE1113" i="81"/>
  <c r="CD1113" i="81"/>
  <c r="CC1113" i="81"/>
  <c r="CB1113" i="81"/>
  <c r="CA1113" i="81"/>
  <c r="BZ1113" i="81"/>
  <c r="BY1113" i="81"/>
  <c r="BX1113" i="81"/>
  <c r="BW1113" i="81"/>
  <c r="BV1113" i="81"/>
  <c r="BU1113" i="81"/>
  <c r="BT1113" i="81"/>
  <c r="BS1113" i="81"/>
  <c r="BR1113" i="81"/>
  <c r="BQ1113" i="81"/>
  <c r="BP1113" i="81"/>
  <c r="CO1112" i="81"/>
  <c r="CN1112" i="81"/>
  <c r="CM1112" i="81"/>
  <c r="CL1112" i="81"/>
  <c r="CK1112" i="81"/>
  <c r="CJ1112" i="81"/>
  <c r="CI1112" i="81"/>
  <c r="CH1112" i="81"/>
  <c r="CG1112" i="81"/>
  <c r="CF1112" i="81"/>
  <c r="CE1112" i="81"/>
  <c r="CD1112" i="81"/>
  <c r="CC1112" i="81"/>
  <c r="CB1112" i="81"/>
  <c r="CA1112" i="81"/>
  <c r="BZ1112" i="81"/>
  <c r="BY1112" i="81"/>
  <c r="BX1112" i="81"/>
  <c r="BW1112" i="81"/>
  <c r="BV1112" i="81"/>
  <c r="BU1112" i="81"/>
  <c r="BT1112" i="81"/>
  <c r="BS1112" i="81"/>
  <c r="BR1112" i="81"/>
  <c r="BQ1112" i="81"/>
  <c r="BP1112" i="81"/>
  <c r="BO1112" i="81"/>
  <c r="CO1111" i="81"/>
  <c r="CN1111" i="81"/>
  <c r="CM1111" i="81"/>
  <c r="CL1111" i="81"/>
  <c r="CK1111" i="81"/>
  <c r="CJ1111" i="81"/>
  <c r="CI1111" i="81"/>
  <c r="CH1111" i="81"/>
  <c r="CG1111" i="81"/>
  <c r="CF1111" i="81"/>
  <c r="CE1111" i="81"/>
  <c r="CD1111" i="81"/>
  <c r="CC1111" i="81"/>
  <c r="CB1111" i="81"/>
  <c r="CA1111" i="81"/>
  <c r="BZ1111" i="81"/>
  <c r="BY1111" i="81"/>
  <c r="BX1111" i="81"/>
  <c r="BW1111" i="81"/>
  <c r="BV1111" i="81"/>
  <c r="BU1111" i="81"/>
  <c r="BT1111" i="81"/>
  <c r="BS1111" i="81"/>
  <c r="BR1111" i="81"/>
  <c r="BQ1111" i="81"/>
  <c r="BP1111" i="81"/>
  <c r="BO1111" i="81"/>
  <c r="BN1111" i="81"/>
  <c r="CO1110" i="81"/>
  <c r="CN1110" i="81"/>
  <c r="CM1110" i="81"/>
  <c r="CL1110" i="81"/>
  <c r="CK1110" i="81"/>
  <c r="CJ1110" i="81"/>
  <c r="CI1110" i="81"/>
  <c r="CH1110" i="81"/>
  <c r="CG1110" i="81"/>
  <c r="CF1110" i="81"/>
  <c r="CE1110" i="81"/>
  <c r="CD1110" i="81"/>
  <c r="CC1110" i="81"/>
  <c r="CB1110" i="81"/>
  <c r="CA1110" i="81"/>
  <c r="BZ1110" i="81"/>
  <c r="BY1110" i="81"/>
  <c r="BX1110" i="81"/>
  <c r="BW1110" i="81"/>
  <c r="BV1110" i="81"/>
  <c r="BU1110" i="81"/>
  <c r="BT1110" i="81"/>
  <c r="BS1110" i="81"/>
  <c r="BR1110" i="81"/>
  <c r="BQ1110" i="81"/>
  <c r="BP1110" i="81"/>
  <c r="BO1110" i="81"/>
  <c r="BN1110" i="81"/>
  <c r="BM1110" i="81"/>
  <c r="CO1109" i="81"/>
  <c r="CN1109" i="81"/>
  <c r="CM1109" i="81"/>
  <c r="CL1109" i="81"/>
  <c r="CK1109" i="81"/>
  <c r="CJ1109" i="81"/>
  <c r="CI1109" i="81"/>
  <c r="CH1109" i="81"/>
  <c r="CG1109" i="81"/>
  <c r="CF1109" i="81"/>
  <c r="CE1109" i="81"/>
  <c r="CD1109" i="81"/>
  <c r="CC1109" i="81"/>
  <c r="CB1109" i="81"/>
  <c r="CA1109" i="81"/>
  <c r="BZ1109" i="81"/>
  <c r="BY1109" i="81"/>
  <c r="BX1109" i="81"/>
  <c r="BW1109" i="81"/>
  <c r="BV1109" i="81"/>
  <c r="BU1109" i="81"/>
  <c r="BT1109" i="81"/>
  <c r="BS1109" i="81"/>
  <c r="BR1109" i="81"/>
  <c r="BQ1109" i="81"/>
  <c r="BP1109" i="81"/>
  <c r="BO1109" i="81"/>
  <c r="BN1109" i="81"/>
  <c r="BM1109" i="81"/>
  <c r="BL1109" i="81"/>
  <c r="CO1108" i="81"/>
  <c r="CN1108" i="81"/>
  <c r="CM1108" i="81"/>
  <c r="CL1108" i="81"/>
  <c r="CK1108" i="81"/>
  <c r="CJ1108" i="81"/>
  <c r="CI1108" i="81"/>
  <c r="CH1108" i="81"/>
  <c r="CG1108" i="81"/>
  <c r="CF1108" i="81"/>
  <c r="CE1108" i="81"/>
  <c r="CD1108" i="81"/>
  <c r="CC1108" i="81"/>
  <c r="CB1108" i="81"/>
  <c r="CA1108" i="81"/>
  <c r="BZ1108" i="81"/>
  <c r="BY1108" i="81"/>
  <c r="BX1108" i="81"/>
  <c r="BW1108" i="81"/>
  <c r="BV1108" i="81"/>
  <c r="BU1108" i="81"/>
  <c r="BT1108" i="81"/>
  <c r="BS1108" i="81"/>
  <c r="BR1108" i="81"/>
  <c r="BQ1108" i="81"/>
  <c r="BP1108" i="81"/>
  <c r="BO1108" i="81"/>
  <c r="BN1108" i="81"/>
  <c r="BM1108" i="81"/>
  <c r="BL1108" i="81"/>
  <c r="BK1108" i="81"/>
  <c r="CO1107" i="81"/>
  <c r="CN1107" i="81"/>
  <c r="CM1107" i="81"/>
  <c r="CL1107" i="81"/>
  <c r="CK1107" i="81"/>
  <c r="CJ1107" i="81"/>
  <c r="CI1107" i="81"/>
  <c r="CH1107" i="81"/>
  <c r="CG1107" i="81"/>
  <c r="CF1107" i="81"/>
  <c r="CE1107" i="81"/>
  <c r="CD1107" i="81"/>
  <c r="CC1107" i="81"/>
  <c r="CB1107" i="81"/>
  <c r="CA1107" i="81"/>
  <c r="BZ1107" i="81"/>
  <c r="BY1107" i="81"/>
  <c r="BX1107" i="81"/>
  <c r="BW1107" i="81"/>
  <c r="BV1107" i="81"/>
  <c r="BU1107" i="81"/>
  <c r="BT1107" i="81"/>
  <c r="BS1107" i="81"/>
  <c r="BR1107" i="81"/>
  <c r="BQ1107" i="81"/>
  <c r="BP1107" i="81"/>
  <c r="BO1107" i="81"/>
  <c r="BN1107" i="81"/>
  <c r="BM1107" i="81"/>
  <c r="BL1107" i="81"/>
  <c r="BK1107" i="81"/>
  <c r="BJ1107" i="81"/>
  <c r="CO1106" i="81"/>
  <c r="CN1106" i="81"/>
  <c r="CM1106" i="81"/>
  <c r="CL1106" i="81"/>
  <c r="CK1106" i="81"/>
  <c r="CJ1106" i="81"/>
  <c r="CI1106" i="81"/>
  <c r="CH1106" i="81"/>
  <c r="CG1106" i="81"/>
  <c r="CF1106" i="81"/>
  <c r="CE1106" i="81"/>
  <c r="CD1106" i="81"/>
  <c r="CC1106" i="81"/>
  <c r="CB1106" i="81"/>
  <c r="CA1106" i="81"/>
  <c r="BZ1106" i="81"/>
  <c r="BY1106" i="81"/>
  <c r="BX1106" i="81"/>
  <c r="BW1106" i="81"/>
  <c r="BV1106" i="81"/>
  <c r="BU1106" i="81"/>
  <c r="BT1106" i="81"/>
  <c r="BS1106" i="81"/>
  <c r="BR1106" i="81"/>
  <c r="BQ1106" i="81"/>
  <c r="BP1106" i="81"/>
  <c r="BO1106" i="81"/>
  <c r="BN1106" i="81"/>
  <c r="BM1106" i="81"/>
  <c r="BL1106" i="81"/>
  <c r="BK1106" i="81"/>
  <c r="BJ1106" i="81"/>
  <c r="BI1106" i="81"/>
  <c r="CO1105" i="81"/>
  <c r="CN1105" i="81"/>
  <c r="CM1105" i="81"/>
  <c r="CL1105" i="81"/>
  <c r="CK1105" i="81"/>
  <c r="CJ1105" i="81"/>
  <c r="CI1105" i="81"/>
  <c r="CH1105" i="81"/>
  <c r="CG1105" i="81"/>
  <c r="CF1105" i="81"/>
  <c r="CE1105" i="81"/>
  <c r="CD1105" i="81"/>
  <c r="CC1105" i="81"/>
  <c r="CB1105" i="81"/>
  <c r="CA1105" i="81"/>
  <c r="BZ1105" i="81"/>
  <c r="BY1105" i="81"/>
  <c r="BX1105" i="81"/>
  <c r="BW1105" i="81"/>
  <c r="BV1105" i="81"/>
  <c r="BU1105" i="81"/>
  <c r="BT1105" i="81"/>
  <c r="BS1105" i="81"/>
  <c r="BR1105" i="81"/>
  <c r="BQ1105" i="81"/>
  <c r="BP1105" i="81"/>
  <c r="BO1105" i="81"/>
  <c r="BN1105" i="81"/>
  <c r="BM1105" i="81"/>
  <c r="BL1105" i="81"/>
  <c r="BK1105" i="81"/>
  <c r="BJ1105" i="81"/>
  <c r="BI1105" i="81"/>
  <c r="BH1105" i="81"/>
  <c r="CO1104" i="81"/>
  <c r="CN1104" i="81"/>
  <c r="CM1104" i="81"/>
  <c r="CL1104" i="81"/>
  <c r="CK1104" i="81"/>
  <c r="CJ1104" i="81"/>
  <c r="CI1104" i="81"/>
  <c r="CH1104" i="81"/>
  <c r="CG1104" i="81"/>
  <c r="CF1104" i="81"/>
  <c r="CE1104" i="81"/>
  <c r="CD1104" i="81"/>
  <c r="CC1104" i="81"/>
  <c r="CB1104" i="81"/>
  <c r="CA1104" i="81"/>
  <c r="BZ1104" i="81"/>
  <c r="BY1104" i="81"/>
  <c r="BX1104" i="81"/>
  <c r="BW1104" i="81"/>
  <c r="BV1104" i="81"/>
  <c r="BU1104" i="81"/>
  <c r="BT1104" i="81"/>
  <c r="BS1104" i="81"/>
  <c r="BR1104" i="81"/>
  <c r="BQ1104" i="81"/>
  <c r="BP1104" i="81"/>
  <c r="BO1104" i="81"/>
  <c r="BN1104" i="81"/>
  <c r="BM1104" i="81"/>
  <c r="BL1104" i="81"/>
  <c r="BK1104" i="81"/>
  <c r="BJ1104" i="81"/>
  <c r="BI1104" i="81"/>
  <c r="BH1104" i="81"/>
  <c r="BG1104" i="81"/>
  <c r="CO1103" i="81"/>
  <c r="CN1103" i="81"/>
  <c r="CM1103" i="81"/>
  <c r="CL1103" i="81"/>
  <c r="CK1103" i="81"/>
  <c r="CJ1103" i="81"/>
  <c r="CI1103" i="81"/>
  <c r="CH1103" i="81"/>
  <c r="CG1103" i="81"/>
  <c r="CF1103" i="81"/>
  <c r="CE1103" i="81"/>
  <c r="CD1103" i="81"/>
  <c r="CC1103" i="81"/>
  <c r="CB1103" i="81"/>
  <c r="CA1103" i="81"/>
  <c r="BZ1103" i="81"/>
  <c r="BY1103" i="81"/>
  <c r="BX1103" i="81"/>
  <c r="BW1103" i="81"/>
  <c r="BV1103" i="81"/>
  <c r="BU1103" i="81"/>
  <c r="BT1103" i="81"/>
  <c r="BS1103" i="81"/>
  <c r="BR1103" i="81"/>
  <c r="BQ1103" i="81"/>
  <c r="BP1103" i="81"/>
  <c r="BO1103" i="81"/>
  <c r="BN1103" i="81"/>
  <c r="BM1103" i="81"/>
  <c r="BL1103" i="81"/>
  <c r="BK1103" i="81"/>
  <c r="BJ1103" i="81"/>
  <c r="BI1103" i="81"/>
  <c r="BH1103" i="81"/>
  <c r="BG1103" i="81"/>
  <c r="BF1103" i="81"/>
  <c r="CO1102" i="81"/>
  <c r="CN1102" i="81"/>
  <c r="CM1102" i="81"/>
  <c r="CL1102" i="81"/>
  <c r="CK1102" i="81"/>
  <c r="CJ1102" i="81"/>
  <c r="CI1102" i="81"/>
  <c r="CH1102" i="81"/>
  <c r="CG1102" i="81"/>
  <c r="CF1102" i="81"/>
  <c r="CE1102" i="81"/>
  <c r="CD1102" i="81"/>
  <c r="CC1102" i="81"/>
  <c r="CB1102" i="81"/>
  <c r="CA1102" i="81"/>
  <c r="BZ1102" i="81"/>
  <c r="BY1102" i="81"/>
  <c r="BX1102" i="81"/>
  <c r="BW1102" i="81"/>
  <c r="BV1102" i="81"/>
  <c r="BU1102" i="81"/>
  <c r="BT1102" i="81"/>
  <c r="BS1102" i="81"/>
  <c r="BR1102" i="81"/>
  <c r="BQ1102" i="81"/>
  <c r="BP1102" i="81"/>
  <c r="BO1102" i="81"/>
  <c r="BN1102" i="81"/>
  <c r="BM1102" i="81"/>
  <c r="BL1102" i="81"/>
  <c r="BK1102" i="81"/>
  <c r="BJ1102" i="81"/>
  <c r="BI1102" i="81"/>
  <c r="BH1102" i="81"/>
  <c r="BG1102" i="81"/>
  <c r="BF1102" i="81"/>
  <c r="BE1102" i="81"/>
  <c r="CO1101" i="81"/>
  <c r="CN1101" i="81"/>
  <c r="CM1101" i="81"/>
  <c r="CL1101" i="81"/>
  <c r="CK1101" i="81"/>
  <c r="CJ1101" i="81"/>
  <c r="CI1101" i="81"/>
  <c r="CH1101" i="81"/>
  <c r="CG1101" i="81"/>
  <c r="CF1101" i="81"/>
  <c r="CE1101" i="81"/>
  <c r="CD1101" i="81"/>
  <c r="CC1101" i="81"/>
  <c r="CB1101" i="81"/>
  <c r="CA1101" i="81"/>
  <c r="BZ1101" i="81"/>
  <c r="BY1101" i="81"/>
  <c r="BX1101" i="81"/>
  <c r="BW1101" i="81"/>
  <c r="BV1101" i="81"/>
  <c r="BU1101" i="81"/>
  <c r="BT1101" i="81"/>
  <c r="BS1101" i="81"/>
  <c r="BR1101" i="81"/>
  <c r="BQ1101" i="81"/>
  <c r="BP1101" i="81"/>
  <c r="BO1101" i="81"/>
  <c r="BN1101" i="81"/>
  <c r="BM1101" i="81"/>
  <c r="BL1101" i="81"/>
  <c r="BK1101" i="81"/>
  <c r="BJ1101" i="81"/>
  <c r="BI1101" i="81"/>
  <c r="BH1101" i="81"/>
  <c r="BG1101" i="81"/>
  <c r="BF1101" i="81"/>
  <c r="BE1101" i="81"/>
  <c r="BD1101" i="81"/>
  <c r="CO1100" i="81"/>
  <c r="CN1100" i="81"/>
  <c r="CM1100" i="81"/>
  <c r="CL1100" i="81"/>
  <c r="CK1100" i="81"/>
  <c r="CJ1100" i="81"/>
  <c r="CI1100" i="81"/>
  <c r="CH1100" i="81"/>
  <c r="CG1100" i="81"/>
  <c r="CF1100" i="81"/>
  <c r="CE1100" i="81"/>
  <c r="CD1100" i="81"/>
  <c r="CC1100" i="81"/>
  <c r="CB1100" i="81"/>
  <c r="CA1100" i="81"/>
  <c r="BZ1100" i="81"/>
  <c r="BY1100" i="81"/>
  <c r="BX1100" i="81"/>
  <c r="BW1100" i="81"/>
  <c r="BV1100" i="81"/>
  <c r="BU1100" i="81"/>
  <c r="BT1100" i="81"/>
  <c r="BS1100" i="81"/>
  <c r="BR1100" i="81"/>
  <c r="BQ1100" i="81"/>
  <c r="BP1100" i="81"/>
  <c r="BO1100" i="81"/>
  <c r="BN1100" i="81"/>
  <c r="BM1100" i="81"/>
  <c r="BL1100" i="81"/>
  <c r="BK1100" i="81"/>
  <c r="BJ1100" i="81"/>
  <c r="BI1100" i="81"/>
  <c r="BH1100" i="81"/>
  <c r="BG1100" i="81"/>
  <c r="BF1100" i="81"/>
  <c r="BE1100" i="81"/>
  <c r="BD1100" i="81"/>
  <c r="BC1100" i="81"/>
  <c r="CO1099" i="81"/>
  <c r="CN1099" i="81"/>
  <c r="CM1099" i="81"/>
  <c r="CL1099" i="81"/>
  <c r="CK1099" i="81"/>
  <c r="CJ1099" i="81"/>
  <c r="CI1099" i="81"/>
  <c r="CH1099" i="81"/>
  <c r="CG1099" i="81"/>
  <c r="CF1099" i="81"/>
  <c r="CE1099" i="81"/>
  <c r="CD1099" i="81"/>
  <c r="CC1099" i="81"/>
  <c r="CB1099" i="81"/>
  <c r="CA1099" i="81"/>
  <c r="BZ1099" i="81"/>
  <c r="BY1099" i="81"/>
  <c r="BX1099" i="81"/>
  <c r="BW1099" i="81"/>
  <c r="BV1099" i="81"/>
  <c r="BU1099" i="81"/>
  <c r="BT1099" i="81"/>
  <c r="BS1099" i="81"/>
  <c r="BR1099" i="81"/>
  <c r="BQ1099" i="81"/>
  <c r="BP1099" i="81"/>
  <c r="BO1099" i="81"/>
  <c r="BN1099" i="81"/>
  <c r="BM1099" i="81"/>
  <c r="BL1099" i="81"/>
  <c r="BK1099" i="81"/>
  <c r="BJ1099" i="81"/>
  <c r="BI1099" i="81"/>
  <c r="BH1099" i="81"/>
  <c r="BG1099" i="81"/>
  <c r="BF1099" i="81"/>
  <c r="BE1099" i="81"/>
  <c r="BD1099" i="81"/>
  <c r="BC1099" i="81"/>
  <c r="BB1099" i="81"/>
  <c r="CO1098" i="81"/>
  <c r="CN1098" i="81"/>
  <c r="CM1098" i="81"/>
  <c r="CL1098" i="81"/>
  <c r="CK1098" i="81"/>
  <c r="CJ1098" i="81"/>
  <c r="CI1098" i="81"/>
  <c r="CH1098" i="81"/>
  <c r="CG1098" i="81"/>
  <c r="CF1098" i="81"/>
  <c r="CE1098" i="81"/>
  <c r="CD1098" i="81"/>
  <c r="CC1098" i="81"/>
  <c r="CB1098" i="81"/>
  <c r="CA1098" i="81"/>
  <c r="BZ1098" i="81"/>
  <c r="BY1098" i="81"/>
  <c r="BX1098" i="81"/>
  <c r="BW1098" i="81"/>
  <c r="BV1098" i="81"/>
  <c r="BU1098" i="81"/>
  <c r="BT1098" i="81"/>
  <c r="BS1098" i="81"/>
  <c r="BR1098" i="81"/>
  <c r="BQ1098" i="81"/>
  <c r="BP1098" i="81"/>
  <c r="BO1098" i="81"/>
  <c r="BN1098" i="81"/>
  <c r="BM1098" i="81"/>
  <c r="BL1098" i="81"/>
  <c r="BK1098" i="81"/>
  <c r="BJ1098" i="81"/>
  <c r="BI1098" i="81"/>
  <c r="BH1098" i="81"/>
  <c r="BG1098" i="81"/>
  <c r="BF1098" i="81"/>
  <c r="BE1098" i="81"/>
  <c r="BD1098" i="81"/>
  <c r="BC1098" i="81"/>
  <c r="BB1098" i="81"/>
  <c r="BA1098" i="81"/>
  <c r="CO1097" i="81"/>
  <c r="CN1097" i="81"/>
  <c r="CM1097" i="81"/>
  <c r="CL1097" i="81"/>
  <c r="CK1097" i="81"/>
  <c r="CJ1097" i="81"/>
  <c r="CI1097" i="81"/>
  <c r="CH1097" i="81"/>
  <c r="CG1097" i="81"/>
  <c r="CF1097" i="81"/>
  <c r="CE1097" i="81"/>
  <c r="CD1097" i="81"/>
  <c r="CC1097" i="81"/>
  <c r="CB1097" i="81"/>
  <c r="CA1097" i="81"/>
  <c r="BZ1097" i="81"/>
  <c r="BY1097" i="81"/>
  <c r="BX1097" i="81"/>
  <c r="BW1097" i="81"/>
  <c r="BV1097" i="81"/>
  <c r="BU1097" i="81"/>
  <c r="BT1097" i="81"/>
  <c r="BS1097" i="81"/>
  <c r="BR1097" i="81"/>
  <c r="BQ1097" i="81"/>
  <c r="BP1097" i="81"/>
  <c r="BO1097" i="81"/>
  <c r="BN1097" i="81"/>
  <c r="BM1097" i="81"/>
  <c r="BL1097" i="81"/>
  <c r="BK1097" i="81"/>
  <c r="BJ1097" i="81"/>
  <c r="BI1097" i="81"/>
  <c r="BH1097" i="81"/>
  <c r="BG1097" i="81"/>
  <c r="BF1097" i="81"/>
  <c r="BE1097" i="81"/>
  <c r="BD1097" i="81"/>
  <c r="BC1097" i="81"/>
  <c r="BB1097" i="81"/>
  <c r="BA1097" i="81"/>
  <c r="AZ1097" i="81"/>
  <c r="CO1096" i="81"/>
  <c r="CN1096" i="81"/>
  <c r="CM1096" i="81"/>
  <c r="CL1096" i="81"/>
  <c r="CK1096" i="81"/>
  <c r="CJ1096" i="81"/>
  <c r="CI1096" i="81"/>
  <c r="CH1096" i="81"/>
  <c r="CG1096" i="81"/>
  <c r="CF1096" i="81"/>
  <c r="CE1096" i="81"/>
  <c r="CD1096" i="81"/>
  <c r="CC1096" i="81"/>
  <c r="CB1096" i="81"/>
  <c r="CA1096" i="81"/>
  <c r="BZ1096" i="81"/>
  <c r="BY1096" i="81"/>
  <c r="BX1096" i="81"/>
  <c r="BW1096" i="81"/>
  <c r="BV1096" i="81"/>
  <c r="BU1096" i="81"/>
  <c r="BT1096" i="81"/>
  <c r="BS1096" i="81"/>
  <c r="BR1096" i="81"/>
  <c r="BQ1096" i="81"/>
  <c r="BP1096" i="81"/>
  <c r="BO1096" i="81"/>
  <c r="BN1096" i="81"/>
  <c r="BM1096" i="81"/>
  <c r="BL1096" i="81"/>
  <c r="BK1096" i="81"/>
  <c r="BJ1096" i="81"/>
  <c r="BI1096" i="81"/>
  <c r="BH1096" i="81"/>
  <c r="BG1096" i="81"/>
  <c r="BF1096" i="81"/>
  <c r="BE1096" i="81"/>
  <c r="BD1096" i="81"/>
  <c r="BC1096" i="81"/>
  <c r="BB1096" i="81"/>
  <c r="BA1096" i="81"/>
  <c r="AZ1096" i="81"/>
  <c r="AY1096" i="81"/>
  <c r="CO1095" i="81"/>
  <c r="CN1095" i="81"/>
  <c r="CM1095" i="81"/>
  <c r="CL1095" i="81"/>
  <c r="CK1095" i="81"/>
  <c r="CJ1095" i="81"/>
  <c r="CI1095" i="81"/>
  <c r="CH1095" i="81"/>
  <c r="CG1095" i="81"/>
  <c r="CF1095" i="81"/>
  <c r="CE1095" i="81"/>
  <c r="CD1095" i="81"/>
  <c r="CC1095" i="81"/>
  <c r="CB1095" i="81"/>
  <c r="CA1095" i="81"/>
  <c r="BZ1095" i="81"/>
  <c r="BY1095" i="81"/>
  <c r="BX1095" i="81"/>
  <c r="BW1095" i="81"/>
  <c r="BV1095" i="81"/>
  <c r="BU1095" i="81"/>
  <c r="BT1095" i="81"/>
  <c r="BS1095" i="81"/>
  <c r="BR1095" i="81"/>
  <c r="BQ1095" i="81"/>
  <c r="BP1095" i="81"/>
  <c r="BO1095" i="81"/>
  <c r="BN1095" i="81"/>
  <c r="BM1095" i="81"/>
  <c r="BL1095" i="81"/>
  <c r="BK1095" i="81"/>
  <c r="BJ1095" i="81"/>
  <c r="BI1095" i="81"/>
  <c r="BH1095" i="81"/>
  <c r="BG1095" i="81"/>
  <c r="BF1095" i="81"/>
  <c r="BE1095" i="81"/>
  <c r="BD1095" i="81"/>
  <c r="BC1095" i="81"/>
  <c r="BB1095" i="81"/>
  <c r="BA1095" i="81"/>
  <c r="AZ1095" i="81"/>
  <c r="AY1095" i="81"/>
  <c r="AX1095" i="81"/>
  <c r="CO1094" i="81"/>
  <c r="CN1094" i="81"/>
  <c r="CM1094" i="81"/>
  <c r="CL1094" i="81"/>
  <c r="CK1094" i="81"/>
  <c r="CJ1094" i="81"/>
  <c r="CI1094" i="81"/>
  <c r="CH1094" i="81"/>
  <c r="CG1094" i="81"/>
  <c r="CF1094" i="81"/>
  <c r="CE1094" i="81"/>
  <c r="CD1094" i="81"/>
  <c r="CC1094" i="81"/>
  <c r="CB1094" i="81"/>
  <c r="CA1094" i="81"/>
  <c r="BZ1094" i="81"/>
  <c r="BY1094" i="81"/>
  <c r="BX1094" i="81"/>
  <c r="BW1094" i="81"/>
  <c r="BV1094" i="81"/>
  <c r="BU1094" i="81"/>
  <c r="BT1094" i="81"/>
  <c r="BS1094" i="81"/>
  <c r="BR1094" i="81"/>
  <c r="BQ1094" i="81"/>
  <c r="BP1094" i="81"/>
  <c r="BO1094" i="81"/>
  <c r="BN1094" i="81"/>
  <c r="BM1094" i="81"/>
  <c r="BL1094" i="81"/>
  <c r="BK1094" i="81"/>
  <c r="BJ1094" i="81"/>
  <c r="BI1094" i="81"/>
  <c r="BH1094" i="81"/>
  <c r="BG1094" i="81"/>
  <c r="BF1094" i="81"/>
  <c r="BE1094" i="81"/>
  <c r="BD1094" i="81"/>
  <c r="BC1094" i="81"/>
  <c r="BB1094" i="81"/>
  <c r="BA1094" i="81"/>
  <c r="AZ1094" i="81"/>
  <c r="AY1094" i="81"/>
  <c r="AX1094" i="81"/>
  <c r="AW1094" i="81"/>
  <c r="CO1093" i="81"/>
  <c r="CN1093" i="81"/>
  <c r="CM1093" i="81"/>
  <c r="CL1093" i="81"/>
  <c r="CK1093" i="81"/>
  <c r="CJ1093" i="81"/>
  <c r="CI1093" i="81"/>
  <c r="CH1093" i="81"/>
  <c r="CG1093" i="81"/>
  <c r="CF1093" i="81"/>
  <c r="CE1093" i="81"/>
  <c r="CD1093" i="81"/>
  <c r="CC1093" i="81"/>
  <c r="CB1093" i="81"/>
  <c r="CA1093" i="81"/>
  <c r="BZ1093" i="81"/>
  <c r="BY1093" i="81"/>
  <c r="BX1093" i="81"/>
  <c r="BW1093" i="81"/>
  <c r="BV1093" i="81"/>
  <c r="BU1093" i="81"/>
  <c r="BT1093" i="81"/>
  <c r="BS1093" i="81"/>
  <c r="BR1093" i="81"/>
  <c r="BQ1093" i="81"/>
  <c r="BP1093" i="81"/>
  <c r="BO1093" i="81"/>
  <c r="BN1093" i="81"/>
  <c r="BM1093" i="81"/>
  <c r="BL1093" i="81"/>
  <c r="BK1093" i="81"/>
  <c r="BJ1093" i="81"/>
  <c r="BI1093" i="81"/>
  <c r="BH1093" i="81"/>
  <c r="BG1093" i="81"/>
  <c r="BF1093" i="81"/>
  <c r="BE1093" i="81"/>
  <c r="BD1093" i="81"/>
  <c r="BC1093" i="81"/>
  <c r="BB1093" i="81"/>
  <c r="BA1093" i="81"/>
  <c r="AZ1093" i="81"/>
  <c r="AY1093" i="81"/>
  <c r="AX1093" i="81"/>
  <c r="AW1093" i="81"/>
  <c r="AV1093" i="81"/>
  <c r="CO1092" i="81"/>
  <c r="CN1092" i="81"/>
  <c r="CM1092" i="81"/>
  <c r="CL1092" i="81"/>
  <c r="CK1092" i="81"/>
  <c r="CJ1092" i="81"/>
  <c r="CI1092" i="81"/>
  <c r="CH1092" i="81"/>
  <c r="CG1092" i="81"/>
  <c r="CF1092" i="81"/>
  <c r="CE1092" i="81"/>
  <c r="CD1092" i="81"/>
  <c r="CC1092" i="81"/>
  <c r="CB1092" i="81"/>
  <c r="CA1092" i="81"/>
  <c r="BZ1092" i="81"/>
  <c r="BY1092" i="81"/>
  <c r="BX1092" i="81"/>
  <c r="BW1092" i="81"/>
  <c r="BV1092" i="81"/>
  <c r="BU1092" i="81"/>
  <c r="BT1092" i="81"/>
  <c r="BS1092" i="81"/>
  <c r="BR1092" i="81"/>
  <c r="BQ1092" i="81"/>
  <c r="BP1092" i="81"/>
  <c r="BO1092" i="81"/>
  <c r="BN1092" i="81"/>
  <c r="BM1092" i="81"/>
  <c r="BL1092" i="81"/>
  <c r="BK1092" i="81"/>
  <c r="BJ1092" i="81"/>
  <c r="BI1092" i="81"/>
  <c r="BH1092" i="81"/>
  <c r="BG1092" i="81"/>
  <c r="BF1092" i="81"/>
  <c r="BE1092" i="81"/>
  <c r="BD1092" i="81"/>
  <c r="BC1092" i="81"/>
  <c r="BB1092" i="81"/>
  <c r="BA1092" i="81"/>
  <c r="AZ1092" i="81"/>
  <c r="AY1092" i="81"/>
  <c r="AX1092" i="81"/>
  <c r="AW1092" i="81"/>
  <c r="AV1092" i="81"/>
  <c r="AU1092" i="81"/>
  <c r="CO1091" i="81"/>
  <c r="CN1091" i="81"/>
  <c r="CM1091" i="81"/>
  <c r="CL1091" i="81"/>
  <c r="CK1091" i="81"/>
  <c r="CJ1091" i="81"/>
  <c r="CI1091" i="81"/>
  <c r="CH1091" i="81"/>
  <c r="CG1091" i="81"/>
  <c r="CF1091" i="81"/>
  <c r="CE1091" i="81"/>
  <c r="CD1091" i="81"/>
  <c r="CC1091" i="81"/>
  <c r="CB1091" i="81"/>
  <c r="CA1091" i="81"/>
  <c r="BZ1091" i="81"/>
  <c r="BY1091" i="81"/>
  <c r="BX1091" i="81"/>
  <c r="BW1091" i="81"/>
  <c r="BV1091" i="81"/>
  <c r="BU1091" i="81"/>
  <c r="BT1091" i="81"/>
  <c r="BS1091" i="81"/>
  <c r="BR1091" i="81"/>
  <c r="BQ1091" i="81"/>
  <c r="BP1091" i="81"/>
  <c r="BO1091" i="81"/>
  <c r="BN1091" i="81"/>
  <c r="BM1091" i="81"/>
  <c r="BL1091" i="81"/>
  <c r="BK1091" i="81"/>
  <c r="BJ1091" i="81"/>
  <c r="BI1091" i="81"/>
  <c r="BH1091" i="81"/>
  <c r="BG1091" i="81"/>
  <c r="BF1091" i="81"/>
  <c r="BE1091" i="81"/>
  <c r="BD1091" i="81"/>
  <c r="BC1091" i="81"/>
  <c r="BB1091" i="81"/>
  <c r="BA1091" i="81"/>
  <c r="AZ1091" i="81"/>
  <c r="AY1091" i="81"/>
  <c r="AX1091" i="81"/>
  <c r="AW1091" i="81"/>
  <c r="AV1091" i="81"/>
  <c r="AU1091" i="81"/>
  <c r="AT1091" i="81"/>
  <c r="CO1090" i="81"/>
  <c r="CN1090" i="81"/>
  <c r="CM1090" i="81"/>
  <c r="CL1090" i="81"/>
  <c r="CK1090" i="81"/>
  <c r="CJ1090" i="81"/>
  <c r="CI1090" i="81"/>
  <c r="CH1090" i="81"/>
  <c r="CG1090" i="81"/>
  <c r="CF1090" i="81"/>
  <c r="CE1090" i="81"/>
  <c r="CD1090" i="81"/>
  <c r="CC1090" i="81"/>
  <c r="CB1090" i="81"/>
  <c r="CA1090" i="81"/>
  <c r="BZ1090" i="81"/>
  <c r="BY1090" i="81"/>
  <c r="BX1090" i="81"/>
  <c r="BW1090" i="81"/>
  <c r="BV1090" i="81"/>
  <c r="BU1090" i="81"/>
  <c r="BT1090" i="81"/>
  <c r="BS1090" i="81"/>
  <c r="BR1090" i="81"/>
  <c r="BQ1090" i="81"/>
  <c r="BP1090" i="81"/>
  <c r="BO1090" i="81"/>
  <c r="BN1090" i="81"/>
  <c r="BM1090" i="81"/>
  <c r="BL1090" i="81"/>
  <c r="BK1090" i="81"/>
  <c r="BJ1090" i="81"/>
  <c r="BI1090" i="81"/>
  <c r="BH1090" i="81"/>
  <c r="BG1090" i="81"/>
  <c r="BF1090" i="81"/>
  <c r="BE1090" i="81"/>
  <c r="BD1090" i="81"/>
  <c r="BC1090" i="81"/>
  <c r="BB1090" i="81"/>
  <c r="BA1090" i="81"/>
  <c r="AZ1090" i="81"/>
  <c r="AY1090" i="81"/>
  <c r="AX1090" i="81"/>
  <c r="AW1090" i="81"/>
  <c r="AV1090" i="81"/>
  <c r="AU1090" i="81"/>
  <c r="AT1090" i="81"/>
  <c r="AS1090" i="81"/>
  <c r="CO1089" i="81"/>
  <c r="CN1089" i="81"/>
  <c r="CM1089" i="81"/>
  <c r="CL1089" i="81"/>
  <c r="CK1089" i="81"/>
  <c r="CJ1089" i="81"/>
  <c r="CI1089" i="81"/>
  <c r="CH1089" i="81"/>
  <c r="CG1089" i="81"/>
  <c r="CF1089" i="81"/>
  <c r="CE1089" i="81"/>
  <c r="CD1089" i="81"/>
  <c r="CC1089" i="81"/>
  <c r="CB1089" i="81"/>
  <c r="CA1089" i="81"/>
  <c r="BZ1089" i="81"/>
  <c r="BY1089" i="81"/>
  <c r="BX1089" i="81"/>
  <c r="BW1089" i="81"/>
  <c r="BV1089" i="81"/>
  <c r="BU1089" i="81"/>
  <c r="BT1089" i="81"/>
  <c r="BS1089" i="81"/>
  <c r="BR1089" i="81"/>
  <c r="BQ1089" i="81"/>
  <c r="BP1089" i="81"/>
  <c r="BO1089" i="81"/>
  <c r="BN1089" i="81"/>
  <c r="BM1089" i="81"/>
  <c r="BL1089" i="81"/>
  <c r="BK1089" i="81"/>
  <c r="BJ1089" i="81"/>
  <c r="BI1089" i="81"/>
  <c r="BH1089" i="81"/>
  <c r="BG1089" i="81"/>
  <c r="BF1089" i="81"/>
  <c r="BE1089" i="81"/>
  <c r="BD1089" i="81"/>
  <c r="BC1089" i="81"/>
  <c r="BB1089" i="81"/>
  <c r="BA1089" i="81"/>
  <c r="AZ1089" i="81"/>
  <c r="AY1089" i="81"/>
  <c r="AX1089" i="81"/>
  <c r="AW1089" i="81"/>
  <c r="AV1089" i="81"/>
  <c r="AU1089" i="81"/>
  <c r="AT1089" i="81"/>
  <c r="AS1089" i="81"/>
  <c r="AR1089" i="81"/>
  <c r="CO1088" i="81"/>
  <c r="CN1088" i="81"/>
  <c r="CM1088" i="81"/>
  <c r="CL1088" i="81"/>
  <c r="CK1088" i="81"/>
  <c r="CJ1088" i="81"/>
  <c r="CI1088" i="81"/>
  <c r="CH1088" i="81"/>
  <c r="CG1088" i="81"/>
  <c r="CF1088" i="81"/>
  <c r="CE1088" i="81"/>
  <c r="CD1088" i="81"/>
  <c r="CC1088" i="81"/>
  <c r="CB1088" i="81"/>
  <c r="CA1088" i="81"/>
  <c r="BZ1088" i="81"/>
  <c r="BY1088" i="81"/>
  <c r="BX1088" i="81"/>
  <c r="BW1088" i="81"/>
  <c r="BV1088" i="81"/>
  <c r="BU1088" i="81"/>
  <c r="BT1088" i="81"/>
  <c r="BS1088" i="81"/>
  <c r="BR1088" i="81"/>
  <c r="BQ1088" i="81"/>
  <c r="BP1088" i="81"/>
  <c r="BO1088" i="81"/>
  <c r="BN1088" i="81"/>
  <c r="BM1088" i="81"/>
  <c r="BL1088" i="81"/>
  <c r="BK1088" i="81"/>
  <c r="BJ1088" i="81"/>
  <c r="BI1088" i="81"/>
  <c r="BH1088" i="81"/>
  <c r="BG1088" i="81"/>
  <c r="BF1088" i="81"/>
  <c r="BE1088" i="81"/>
  <c r="BD1088" i="81"/>
  <c r="BC1088" i="81"/>
  <c r="BB1088" i="81"/>
  <c r="BA1088" i="81"/>
  <c r="AZ1088" i="81"/>
  <c r="AY1088" i="81"/>
  <c r="AX1088" i="81"/>
  <c r="AW1088" i="81"/>
  <c r="AV1088" i="81"/>
  <c r="AU1088" i="81"/>
  <c r="AT1088" i="81"/>
  <c r="AS1088" i="81"/>
  <c r="AR1088" i="81"/>
  <c r="AQ1088" i="81"/>
  <c r="CO1087" i="81"/>
  <c r="CN1087" i="81"/>
  <c r="CM1087" i="81"/>
  <c r="CL1087" i="81"/>
  <c r="CK1087" i="81"/>
  <c r="CJ1087" i="81"/>
  <c r="CI1087" i="81"/>
  <c r="CH1087" i="81"/>
  <c r="CG1087" i="81"/>
  <c r="CF1087" i="81"/>
  <c r="CE1087" i="81"/>
  <c r="CD1087" i="81"/>
  <c r="CC1087" i="81"/>
  <c r="CB1087" i="81"/>
  <c r="CA1087" i="81"/>
  <c r="BZ1087" i="81"/>
  <c r="BY1087" i="81"/>
  <c r="BX1087" i="81"/>
  <c r="BW1087" i="81"/>
  <c r="BV1087" i="81"/>
  <c r="BU1087" i="81"/>
  <c r="BT1087" i="81"/>
  <c r="BS1087" i="81"/>
  <c r="BR1087" i="81"/>
  <c r="BQ1087" i="81"/>
  <c r="BP1087" i="81"/>
  <c r="BO1087" i="81"/>
  <c r="BN1087" i="81"/>
  <c r="BM1087" i="81"/>
  <c r="BL1087" i="81"/>
  <c r="BK1087" i="81"/>
  <c r="BJ1087" i="81"/>
  <c r="BI1087" i="81"/>
  <c r="BH1087" i="81"/>
  <c r="BG1087" i="81"/>
  <c r="BF1087" i="81"/>
  <c r="BE1087" i="81"/>
  <c r="BD1087" i="81"/>
  <c r="BC1087" i="81"/>
  <c r="BB1087" i="81"/>
  <c r="BA1087" i="81"/>
  <c r="AZ1087" i="81"/>
  <c r="AY1087" i="81"/>
  <c r="AX1087" i="81"/>
  <c r="AW1087" i="81"/>
  <c r="AV1087" i="81"/>
  <c r="AU1087" i="81"/>
  <c r="AT1087" i="81"/>
  <c r="AS1087" i="81"/>
  <c r="AR1087" i="81"/>
  <c r="AQ1087" i="81"/>
  <c r="AP1087" i="81"/>
  <c r="CO1086" i="81"/>
  <c r="CN1086" i="81"/>
  <c r="CM1086" i="81"/>
  <c r="CL1086" i="81"/>
  <c r="CK1086" i="81"/>
  <c r="CJ1086" i="81"/>
  <c r="CI1086" i="81"/>
  <c r="CH1086" i="81"/>
  <c r="CG1086" i="81"/>
  <c r="CF1086" i="81"/>
  <c r="CE1086" i="81"/>
  <c r="CD1086" i="81"/>
  <c r="CC1086" i="81"/>
  <c r="CB1086" i="81"/>
  <c r="CA1086" i="81"/>
  <c r="BZ1086" i="81"/>
  <c r="BY1086" i="81"/>
  <c r="BX1086" i="81"/>
  <c r="BW1086" i="81"/>
  <c r="BV1086" i="81"/>
  <c r="BU1086" i="81"/>
  <c r="BT1086" i="81"/>
  <c r="BS1086" i="81"/>
  <c r="BR1086" i="81"/>
  <c r="BQ1086" i="81"/>
  <c r="BP1086" i="81"/>
  <c r="BO1086" i="81"/>
  <c r="BN1086" i="81"/>
  <c r="BM1086" i="81"/>
  <c r="BL1086" i="81"/>
  <c r="BK1086" i="81"/>
  <c r="BJ1086" i="81"/>
  <c r="BI1086" i="81"/>
  <c r="BH1086" i="81"/>
  <c r="BG1086" i="81"/>
  <c r="BF1086" i="81"/>
  <c r="BE1086" i="81"/>
  <c r="BD1086" i="81"/>
  <c r="BC1086" i="81"/>
  <c r="BB1086" i="81"/>
  <c r="BA1086" i="81"/>
  <c r="AZ1086" i="81"/>
  <c r="AY1086" i="81"/>
  <c r="AX1086" i="81"/>
  <c r="AW1086" i="81"/>
  <c r="AV1086" i="81"/>
  <c r="AU1086" i="81"/>
  <c r="AT1086" i="81"/>
  <c r="AS1086" i="81"/>
  <c r="AR1086" i="81"/>
  <c r="AQ1086" i="81"/>
  <c r="AP1086" i="81"/>
  <c r="AO1086" i="81"/>
  <c r="CO1085" i="81"/>
  <c r="CN1085" i="81"/>
  <c r="CM1085" i="81"/>
  <c r="CL1085" i="81"/>
  <c r="CK1085" i="81"/>
  <c r="CJ1085" i="81"/>
  <c r="CI1085" i="81"/>
  <c r="CH1085" i="81"/>
  <c r="CG1085" i="81"/>
  <c r="CF1085" i="81"/>
  <c r="CE1085" i="81"/>
  <c r="CD1085" i="81"/>
  <c r="CC1085" i="81"/>
  <c r="CB1085" i="81"/>
  <c r="CA1085" i="81"/>
  <c r="BZ1085" i="81"/>
  <c r="BY1085" i="81"/>
  <c r="BX1085" i="81"/>
  <c r="BW1085" i="81"/>
  <c r="BV1085" i="81"/>
  <c r="BU1085" i="81"/>
  <c r="BT1085" i="81"/>
  <c r="BS1085" i="81"/>
  <c r="BR1085" i="81"/>
  <c r="BQ1085" i="81"/>
  <c r="BP1085" i="81"/>
  <c r="BO1085" i="81"/>
  <c r="BN1085" i="81"/>
  <c r="BM1085" i="81"/>
  <c r="BL1085" i="81"/>
  <c r="BK1085" i="81"/>
  <c r="BJ1085" i="81"/>
  <c r="BI1085" i="81"/>
  <c r="BH1085" i="81"/>
  <c r="BG1085" i="81"/>
  <c r="BF1085" i="81"/>
  <c r="BE1085" i="81"/>
  <c r="BD1085" i="81"/>
  <c r="BC1085" i="81"/>
  <c r="BB1085" i="81"/>
  <c r="BA1085" i="81"/>
  <c r="AZ1085" i="81"/>
  <c r="AY1085" i="81"/>
  <c r="AX1085" i="81"/>
  <c r="AW1085" i="81"/>
  <c r="AV1085" i="81"/>
  <c r="AU1085" i="81"/>
  <c r="AT1085" i="81"/>
  <c r="AS1085" i="81"/>
  <c r="AR1085" i="81"/>
  <c r="AQ1085" i="81"/>
  <c r="AP1085" i="81"/>
  <c r="AO1085" i="81"/>
  <c r="AN1085" i="81"/>
  <c r="CO1084" i="81"/>
  <c r="CN1084" i="81"/>
  <c r="CM1084" i="81"/>
  <c r="CL1084" i="81"/>
  <c r="CK1084" i="81"/>
  <c r="CJ1084" i="81"/>
  <c r="CI1084" i="81"/>
  <c r="CH1084" i="81"/>
  <c r="CG1084" i="81"/>
  <c r="CF1084" i="81"/>
  <c r="CE1084" i="81"/>
  <c r="CD1084" i="81"/>
  <c r="CC1084" i="81"/>
  <c r="CB1084" i="81"/>
  <c r="CA1084" i="81"/>
  <c r="BZ1084" i="81"/>
  <c r="BY1084" i="81"/>
  <c r="BX1084" i="81"/>
  <c r="BW1084" i="81"/>
  <c r="BV1084" i="81"/>
  <c r="BU1084" i="81"/>
  <c r="BT1084" i="81"/>
  <c r="BS1084" i="81"/>
  <c r="BR1084" i="81"/>
  <c r="BQ1084" i="81"/>
  <c r="BP1084" i="81"/>
  <c r="BO1084" i="81"/>
  <c r="BN1084" i="81"/>
  <c r="BM1084" i="81"/>
  <c r="BL1084" i="81"/>
  <c r="BK1084" i="81"/>
  <c r="BJ1084" i="81"/>
  <c r="BI1084" i="81"/>
  <c r="BH1084" i="81"/>
  <c r="BG1084" i="81"/>
  <c r="BF1084" i="81"/>
  <c r="BE1084" i="81"/>
  <c r="BD1084" i="81"/>
  <c r="BC1084" i="81"/>
  <c r="BB1084" i="81"/>
  <c r="BA1084" i="81"/>
  <c r="AZ1084" i="81"/>
  <c r="AY1084" i="81"/>
  <c r="AX1084" i="81"/>
  <c r="AW1084" i="81"/>
  <c r="AV1084" i="81"/>
  <c r="AU1084" i="81"/>
  <c r="AT1084" i="81"/>
  <c r="AS1084" i="81"/>
  <c r="AR1084" i="81"/>
  <c r="AQ1084" i="81"/>
  <c r="AP1084" i="81"/>
  <c r="AO1084" i="81"/>
  <c r="AN1084" i="81"/>
  <c r="AM1084" i="81"/>
  <c r="CO1083" i="81"/>
  <c r="CN1083" i="81"/>
  <c r="CM1083" i="81"/>
  <c r="CL1083" i="81"/>
  <c r="CK1083" i="81"/>
  <c r="CJ1083" i="81"/>
  <c r="CI1083" i="81"/>
  <c r="CH1083" i="81"/>
  <c r="CG1083" i="81"/>
  <c r="CF1083" i="81"/>
  <c r="CE1083" i="81"/>
  <c r="CD1083" i="81"/>
  <c r="CC1083" i="81"/>
  <c r="CB1083" i="81"/>
  <c r="CA1083" i="81"/>
  <c r="BZ1083" i="81"/>
  <c r="BY1083" i="81"/>
  <c r="BX1083" i="81"/>
  <c r="BW1083" i="81"/>
  <c r="BV1083" i="81"/>
  <c r="BU1083" i="81"/>
  <c r="BT1083" i="81"/>
  <c r="BS1083" i="81"/>
  <c r="BR1083" i="81"/>
  <c r="BQ1083" i="81"/>
  <c r="BP1083" i="81"/>
  <c r="BO1083" i="81"/>
  <c r="BN1083" i="81"/>
  <c r="BM1083" i="81"/>
  <c r="BL1083" i="81"/>
  <c r="BK1083" i="81"/>
  <c r="BJ1083" i="81"/>
  <c r="BI1083" i="81"/>
  <c r="BH1083" i="81"/>
  <c r="BG1083" i="81"/>
  <c r="BF1083" i="81"/>
  <c r="BE1083" i="81"/>
  <c r="BD1083" i="81"/>
  <c r="BC1083" i="81"/>
  <c r="BB1083" i="81"/>
  <c r="BA1083" i="81"/>
  <c r="AZ1083" i="81"/>
  <c r="AY1083" i="81"/>
  <c r="AX1083" i="81"/>
  <c r="AW1083" i="81"/>
  <c r="AV1083" i="81"/>
  <c r="AU1083" i="81"/>
  <c r="AT1083" i="81"/>
  <c r="AS1083" i="81"/>
  <c r="AR1083" i="81"/>
  <c r="AQ1083" i="81"/>
  <c r="AP1083" i="81"/>
  <c r="AO1083" i="81"/>
  <c r="AN1083" i="81"/>
  <c r="AM1083" i="81"/>
  <c r="AL1083" i="81"/>
  <c r="CO1082" i="81"/>
  <c r="CN1082" i="81"/>
  <c r="CM1082" i="81"/>
  <c r="CL1082" i="81"/>
  <c r="CK1082" i="81"/>
  <c r="CJ1082" i="81"/>
  <c r="CI1082" i="81"/>
  <c r="CH1082" i="81"/>
  <c r="CG1082" i="81"/>
  <c r="CF1082" i="81"/>
  <c r="CE1082" i="81"/>
  <c r="CD1082" i="81"/>
  <c r="CC1082" i="81"/>
  <c r="CB1082" i="81"/>
  <c r="CA1082" i="81"/>
  <c r="BZ1082" i="81"/>
  <c r="BY1082" i="81"/>
  <c r="BX1082" i="81"/>
  <c r="BW1082" i="81"/>
  <c r="BV1082" i="81"/>
  <c r="BU1082" i="81"/>
  <c r="BT1082" i="81"/>
  <c r="BS1082" i="81"/>
  <c r="BR1082" i="81"/>
  <c r="BQ1082" i="81"/>
  <c r="BP1082" i="81"/>
  <c r="BO1082" i="81"/>
  <c r="BN1082" i="81"/>
  <c r="BM1082" i="81"/>
  <c r="BL1082" i="81"/>
  <c r="BK1082" i="81"/>
  <c r="BJ1082" i="81"/>
  <c r="BI1082" i="81"/>
  <c r="BH1082" i="81"/>
  <c r="BG1082" i="81"/>
  <c r="BF1082" i="81"/>
  <c r="BE1082" i="81"/>
  <c r="BD1082" i="81"/>
  <c r="BC1082" i="81"/>
  <c r="BB1082" i="81"/>
  <c r="BA1082" i="81"/>
  <c r="AZ1082" i="81"/>
  <c r="AY1082" i="81"/>
  <c r="AX1082" i="81"/>
  <c r="AW1082" i="81"/>
  <c r="AV1082" i="81"/>
  <c r="AU1082" i="81"/>
  <c r="AT1082" i="81"/>
  <c r="AS1082" i="81"/>
  <c r="AR1082" i="81"/>
  <c r="AQ1082" i="81"/>
  <c r="AP1082" i="81"/>
  <c r="AO1082" i="81"/>
  <c r="AN1082" i="81"/>
  <c r="AM1082" i="81"/>
  <c r="AL1082" i="81"/>
  <c r="AK1082" i="81"/>
  <c r="CO1081" i="81"/>
  <c r="CN1081" i="81"/>
  <c r="CM1081" i="81"/>
  <c r="CL1081" i="81"/>
  <c r="CK1081" i="81"/>
  <c r="CJ1081" i="81"/>
  <c r="CI1081" i="81"/>
  <c r="CH1081" i="81"/>
  <c r="CG1081" i="81"/>
  <c r="CF1081" i="81"/>
  <c r="CE1081" i="81"/>
  <c r="CD1081" i="81"/>
  <c r="CC1081" i="81"/>
  <c r="CB1081" i="81"/>
  <c r="CA1081" i="81"/>
  <c r="BZ1081" i="81"/>
  <c r="BY1081" i="81"/>
  <c r="BX1081" i="81"/>
  <c r="BW1081" i="81"/>
  <c r="BV1081" i="81"/>
  <c r="BU1081" i="81"/>
  <c r="BT1081" i="81"/>
  <c r="BS1081" i="81"/>
  <c r="BR1081" i="81"/>
  <c r="BQ1081" i="81"/>
  <c r="BP1081" i="81"/>
  <c r="BO1081" i="81"/>
  <c r="BN1081" i="81"/>
  <c r="BM1081" i="81"/>
  <c r="BL1081" i="81"/>
  <c r="BK1081" i="81"/>
  <c r="BJ1081" i="81"/>
  <c r="BI1081" i="81"/>
  <c r="BH1081" i="81"/>
  <c r="BG1081" i="81"/>
  <c r="BF1081" i="81"/>
  <c r="BE1081" i="81"/>
  <c r="BD1081" i="81"/>
  <c r="BC1081" i="81"/>
  <c r="BB1081" i="81"/>
  <c r="BA1081" i="81"/>
  <c r="AZ1081" i="81"/>
  <c r="AY1081" i="81"/>
  <c r="AX1081" i="81"/>
  <c r="AW1081" i="81"/>
  <c r="AV1081" i="81"/>
  <c r="AU1081" i="81"/>
  <c r="AT1081" i="81"/>
  <c r="AS1081" i="81"/>
  <c r="AR1081" i="81"/>
  <c r="AQ1081" i="81"/>
  <c r="AP1081" i="81"/>
  <c r="AO1081" i="81"/>
  <c r="AN1081" i="81"/>
  <c r="AM1081" i="81"/>
  <c r="AL1081" i="81"/>
  <c r="AK1081" i="81"/>
  <c r="AJ1081" i="81"/>
  <c r="CO1080" i="81"/>
  <c r="CN1080" i="81"/>
  <c r="CM1080" i="81"/>
  <c r="CL1080" i="81"/>
  <c r="CK1080" i="81"/>
  <c r="CJ1080" i="81"/>
  <c r="CI1080" i="81"/>
  <c r="CH1080" i="81"/>
  <c r="CG1080" i="81"/>
  <c r="CF1080" i="81"/>
  <c r="CE1080" i="81"/>
  <c r="CD1080" i="81"/>
  <c r="CC1080" i="81"/>
  <c r="CB1080" i="81"/>
  <c r="CA1080" i="81"/>
  <c r="BZ1080" i="81"/>
  <c r="BY1080" i="81"/>
  <c r="BX1080" i="81"/>
  <c r="BW1080" i="81"/>
  <c r="BV1080" i="81"/>
  <c r="BU1080" i="81"/>
  <c r="BT1080" i="81"/>
  <c r="BS1080" i="81"/>
  <c r="BR1080" i="81"/>
  <c r="BQ1080" i="81"/>
  <c r="BP1080" i="81"/>
  <c r="BO1080" i="81"/>
  <c r="BN1080" i="81"/>
  <c r="BM1080" i="81"/>
  <c r="BL1080" i="81"/>
  <c r="BK1080" i="81"/>
  <c r="BJ1080" i="81"/>
  <c r="BI1080" i="81"/>
  <c r="BH1080" i="81"/>
  <c r="BG1080" i="81"/>
  <c r="BF1080" i="81"/>
  <c r="BE1080" i="81"/>
  <c r="BD1080" i="81"/>
  <c r="BC1080" i="81"/>
  <c r="BB1080" i="81"/>
  <c r="BA1080" i="81"/>
  <c r="AZ1080" i="81"/>
  <c r="AY1080" i="81"/>
  <c r="AX1080" i="81"/>
  <c r="AW1080" i="81"/>
  <c r="AV1080" i="81"/>
  <c r="AU1080" i="81"/>
  <c r="AT1080" i="81"/>
  <c r="AS1080" i="81"/>
  <c r="AR1080" i="81"/>
  <c r="AQ1080" i="81"/>
  <c r="AP1080" i="81"/>
  <c r="AO1080" i="81"/>
  <c r="AN1080" i="81"/>
  <c r="AM1080" i="81"/>
  <c r="AL1080" i="81"/>
  <c r="AK1080" i="81"/>
  <c r="AJ1080" i="81"/>
  <c r="AI1080" i="81"/>
  <c r="CO1079" i="81"/>
  <c r="CN1079" i="81"/>
  <c r="CM1079" i="81"/>
  <c r="CL1079" i="81"/>
  <c r="CK1079" i="81"/>
  <c r="CJ1079" i="81"/>
  <c r="CI1079" i="81"/>
  <c r="CH1079" i="81"/>
  <c r="CG1079" i="81"/>
  <c r="CF1079" i="81"/>
  <c r="CE1079" i="81"/>
  <c r="CD1079" i="81"/>
  <c r="CC1079" i="81"/>
  <c r="CB1079" i="81"/>
  <c r="CA1079" i="81"/>
  <c r="BZ1079" i="81"/>
  <c r="BY1079" i="81"/>
  <c r="BX1079" i="81"/>
  <c r="BW1079" i="81"/>
  <c r="BV1079" i="81"/>
  <c r="BU1079" i="81"/>
  <c r="BT1079" i="81"/>
  <c r="BS1079" i="81"/>
  <c r="BR1079" i="81"/>
  <c r="BQ1079" i="81"/>
  <c r="BP1079" i="81"/>
  <c r="BO1079" i="81"/>
  <c r="BN1079" i="81"/>
  <c r="BM1079" i="81"/>
  <c r="BL1079" i="81"/>
  <c r="BK1079" i="81"/>
  <c r="BJ1079" i="81"/>
  <c r="BI1079" i="81"/>
  <c r="BH1079" i="81"/>
  <c r="BG1079" i="81"/>
  <c r="BF1079" i="81"/>
  <c r="BE1079" i="81"/>
  <c r="BD1079" i="81"/>
  <c r="BC1079" i="81"/>
  <c r="BB1079" i="81"/>
  <c r="BA1079" i="81"/>
  <c r="AZ1079" i="81"/>
  <c r="AY1079" i="81"/>
  <c r="AX1079" i="81"/>
  <c r="AW1079" i="81"/>
  <c r="AV1079" i="81"/>
  <c r="AU1079" i="81"/>
  <c r="AT1079" i="81"/>
  <c r="AS1079" i="81"/>
  <c r="AR1079" i="81"/>
  <c r="AQ1079" i="81"/>
  <c r="AP1079" i="81"/>
  <c r="AO1079" i="81"/>
  <c r="AN1079" i="81"/>
  <c r="AM1079" i="81"/>
  <c r="AL1079" i="81"/>
  <c r="AK1079" i="81"/>
  <c r="AJ1079" i="81"/>
  <c r="AI1079" i="81"/>
  <c r="AH1079" i="81"/>
  <c r="H1067" i="81"/>
  <c r="H1064" i="81"/>
  <c r="I1059" i="81" s="1"/>
  <c r="CO1051" i="81"/>
  <c r="CN1051" i="81"/>
  <c r="CM1051" i="81"/>
  <c r="CL1051" i="81"/>
  <c r="CK1051" i="81"/>
  <c r="CJ1051" i="81"/>
  <c r="CI1051" i="81"/>
  <c r="CH1051" i="81"/>
  <c r="CG1051" i="81"/>
  <c r="CF1051" i="81"/>
  <c r="CE1051" i="81"/>
  <c r="CD1051" i="81"/>
  <c r="CC1051" i="81"/>
  <c r="CB1051" i="81"/>
  <c r="CA1051" i="81"/>
  <c r="BZ1051" i="81"/>
  <c r="BY1051" i="81"/>
  <c r="BX1051" i="81"/>
  <c r="BW1051" i="81"/>
  <c r="BV1051" i="81"/>
  <c r="BU1051" i="81"/>
  <c r="BT1051" i="81"/>
  <c r="BS1051" i="81"/>
  <c r="BR1051" i="81"/>
  <c r="BQ1051" i="81"/>
  <c r="BP1051" i="81"/>
  <c r="BO1051" i="81"/>
  <c r="BN1051" i="81"/>
  <c r="BM1051" i="81"/>
  <c r="BL1051" i="81"/>
  <c r="BK1051" i="81"/>
  <c r="BJ1051" i="81"/>
  <c r="BI1051" i="81"/>
  <c r="BH1051" i="81"/>
  <c r="BG1051" i="81"/>
  <c r="BF1051" i="81"/>
  <c r="BE1051" i="81"/>
  <c r="BD1051" i="81"/>
  <c r="BC1051" i="81"/>
  <c r="BB1051" i="81"/>
  <c r="BA1051" i="81"/>
  <c r="AZ1051" i="81"/>
  <c r="AY1051" i="81"/>
  <c r="AX1051" i="81"/>
  <c r="AW1051" i="81"/>
  <c r="AV1051" i="81"/>
  <c r="AU1051" i="81"/>
  <c r="AT1051" i="81"/>
  <c r="AS1051" i="81"/>
  <c r="AR1051" i="81"/>
  <c r="AQ1051" i="81"/>
  <c r="AP1051" i="81"/>
  <c r="AO1051" i="81"/>
  <c r="AN1051" i="81"/>
  <c r="AM1051" i="81"/>
  <c r="AL1051" i="81"/>
  <c r="AK1051" i="81"/>
  <c r="AJ1051" i="81"/>
  <c r="AI1051" i="81"/>
  <c r="AH1051" i="81"/>
  <c r="AG1051" i="81"/>
  <c r="AF1051" i="81"/>
  <c r="AE1051" i="81"/>
  <c r="AD1051" i="81"/>
  <c r="AC1051" i="81"/>
  <c r="AB1051" i="81"/>
  <c r="AA1051" i="81"/>
  <c r="Z1051" i="81"/>
  <c r="Y1051" i="81"/>
  <c r="X1051" i="81"/>
  <c r="W1051" i="81"/>
  <c r="V1051" i="81"/>
  <c r="U1051" i="81"/>
  <c r="T1051" i="81"/>
  <c r="S1051" i="81"/>
  <c r="R1051" i="81"/>
  <c r="Q1051" i="81"/>
  <c r="P1051" i="81"/>
  <c r="O1051" i="81"/>
  <c r="N1051" i="81"/>
  <c r="M1051" i="81"/>
  <c r="L1051" i="81"/>
  <c r="K1051" i="81"/>
  <c r="J1051" i="81"/>
  <c r="I1051" i="81"/>
  <c r="CO1050" i="81"/>
  <c r="CN1050" i="81"/>
  <c r="CM1050" i="81"/>
  <c r="CL1050" i="81"/>
  <c r="CK1050" i="81"/>
  <c r="CJ1050" i="81"/>
  <c r="CI1050" i="81"/>
  <c r="CH1050" i="81"/>
  <c r="CG1050" i="81"/>
  <c r="CF1050" i="81"/>
  <c r="CE1050" i="81"/>
  <c r="CD1050" i="81"/>
  <c r="CC1050" i="81"/>
  <c r="CB1050" i="81"/>
  <c r="CA1050" i="81"/>
  <c r="BZ1050" i="81"/>
  <c r="BY1050" i="81"/>
  <c r="BX1050" i="81"/>
  <c r="BW1050" i="81"/>
  <c r="BV1050" i="81"/>
  <c r="BU1050" i="81"/>
  <c r="BT1050" i="81"/>
  <c r="BS1050" i="81"/>
  <c r="BR1050" i="81"/>
  <c r="BQ1050" i="81"/>
  <c r="BP1050" i="81"/>
  <c r="BO1050" i="81"/>
  <c r="BN1050" i="81"/>
  <c r="BM1050" i="81"/>
  <c r="BL1050" i="81"/>
  <c r="BK1050" i="81"/>
  <c r="BJ1050" i="81"/>
  <c r="BI1050" i="81"/>
  <c r="BH1050" i="81"/>
  <c r="BG1050" i="81"/>
  <c r="BF1050" i="81"/>
  <c r="BE1050" i="81"/>
  <c r="BD1050" i="81"/>
  <c r="BC1050" i="81"/>
  <c r="BB1050" i="81"/>
  <c r="BA1050" i="81"/>
  <c r="AZ1050" i="81"/>
  <c r="AY1050" i="81"/>
  <c r="AX1050" i="81"/>
  <c r="AW1050" i="81"/>
  <c r="AV1050" i="81"/>
  <c r="AU1050" i="81"/>
  <c r="AT1050" i="81"/>
  <c r="AS1050" i="81"/>
  <c r="AR1050" i="81"/>
  <c r="AQ1050" i="81"/>
  <c r="AP1050" i="81"/>
  <c r="AO1050" i="81"/>
  <c r="AN1050" i="81"/>
  <c r="AM1050" i="81"/>
  <c r="AL1050" i="81"/>
  <c r="AK1050" i="81"/>
  <c r="AJ1050" i="81"/>
  <c r="AI1050" i="81"/>
  <c r="AH1050" i="81"/>
  <c r="AG1050" i="81"/>
  <c r="AF1050" i="81"/>
  <c r="AE1050" i="81"/>
  <c r="AD1050" i="81"/>
  <c r="AC1050" i="81"/>
  <c r="AB1050" i="81"/>
  <c r="AA1050" i="81"/>
  <c r="Z1050" i="81"/>
  <c r="Y1050" i="81"/>
  <c r="X1050" i="81"/>
  <c r="W1050" i="81"/>
  <c r="V1050" i="81"/>
  <c r="U1050" i="81"/>
  <c r="T1050" i="81"/>
  <c r="S1050" i="81"/>
  <c r="R1050" i="81"/>
  <c r="Q1050" i="81"/>
  <c r="P1050" i="81"/>
  <c r="O1050" i="81"/>
  <c r="N1050" i="81"/>
  <c r="M1050" i="81"/>
  <c r="L1050" i="81"/>
  <c r="K1050" i="81"/>
  <c r="J1050" i="81"/>
  <c r="I1050" i="81"/>
  <c r="CL1048" i="81"/>
  <c r="CH1048" i="81"/>
  <c r="CD1048" i="81"/>
  <c r="BZ1048" i="81"/>
  <c r="BV1048" i="81"/>
  <c r="BR1048" i="81"/>
  <c r="BN1048" i="81"/>
  <c r="BJ1048" i="81"/>
  <c r="BF1048" i="81"/>
  <c r="BB1048" i="81"/>
  <c r="AX1048" i="81"/>
  <c r="AT1048" i="81"/>
  <c r="AP1048" i="81"/>
  <c r="AL1048" i="81"/>
  <c r="AH1048" i="81"/>
  <c r="AD1048" i="81"/>
  <c r="Z1048" i="81"/>
  <c r="N1048" i="81"/>
  <c r="J1048" i="81"/>
  <c r="CO1048" i="81"/>
  <c r="U1048" i="81"/>
  <c r="M1048" i="81"/>
  <c r="CN1046" i="81"/>
  <c r="CJ1046" i="81"/>
  <c r="CF1046" i="81"/>
  <c r="CB1046" i="81"/>
  <c r="BX1046" i="81"/>
  <c r="BT1046" i="81"/>
  <c r="BP1046" i="81"/>
  <c r="BL1046" i="81"/>
  <c r="BH1046" i="81"/>
  <c r="BD1046" i="81"/>
  <c r="AZ1046" i="81"/>
  <c r="AV1046" i="81"/>
  <c r="AR1046" i="81"/>
  <c r="AN1046" i="81"/>
  <c r="AJ1046" i="81"/>
  <c r="AF1046" i="81"/>
  <c r="AB1046" i="81"/>
  <c r="X1046" i="81"/>
  <c r="L1046" i="81"/>
  <c r="H1046" i="81"/>
  <c r="CM1046" i="81"/>
  <c r="K1046" i="81"/>
  <c r="CO1009" i="81"/>
  <c r="CO1008" i="81"/>
  <c r="CN1008" i="81"/>
  <c r="CO1007" i="81"/>
  <c r="CN1007" i="81"/>
  <c r="CM1007" i="81"/>
  <c r="CO1006" i="81"/>
  <c r="CN1006" i="81"/>
  <c r="CM1006" i="81"/>
  <c r="CL1006" i="81"/>
  <c r="CO1005" i="81"/>
  <c r="CN1005" i="81"/>
  <c r="CM1005" i="81"/>
  <c r="CL1005" i="81"/>
  <c r="CK1005" i="81"/>
  <c r="CO1004" i="81"/>
  <c r="CN1004" i="81"/>
  <c r="CM1004" i="81"/>
  <c r="CL1004" i="81"/>
  <c r="CK1004" i="81"/>
  <c r="CJ1004" i="81"/>
  <c r="CO1003" i="81"/>
  <c r="CN1003" i="81"/>
  <c r="CM1003" i="81"/>
  <c r="CL1003" i="81"/>
  <c r="CK1003" i="81"/>
  <c r="CJ1003" i="81"/>
  <c r="CI1003" i="81"/>
  <c r="CO1002" i="81"/>
  <c r="CN1002" i="81"/>
  <c r="CM1002" i="81"/>
  <c r="CL1002" i="81"/>
  <c r="CK1002" i="81"/>
  <c r="CJ1002" i="81"/>
  <c r="CI1002" i="81"/>
  <c r="CH1002" i="81"/>
  <c r="CO1001" i="81"/>
  <c r="CN1001" i="81"/>
  <c r="CM1001" i="81"/>
  <c r="CL1001" i="81"/>
  <c r="CK1001" i="81"/>
  <c r="CJ1001" i="81"/>
  <c r="CI1001" i="81"/>
  <c r="CH1001" i="81"/>
  <c r="CG1001" i="81"/>
  <c r="CO1000" i="81"/>
  <c r="CN1000" i="81"/>
  <c r="CM1000" i="81"/>
  <c r="CL1000" i="81"/>
  <c r="CK1000" i="81"/>
  <c r="CJ1000" i="81"/>
  <c r="CI1000" i="81"/>
  <c r="CH1000" i="81"/>
  <c r="CG1000" i="81"/>
  <c r="CF1000" i="81"/>
  <c r="CO999" i="81"/>
  <c r="CN999" i="81"/>
  <c r="CM999" i="81"/>
  <c r="CL999" i="81"/>
  <c r="CK999" i="81"/>
  <c r="CJ999" i="81"/>
  <c r="CI999" i="81"/>
  <c r="CH999" i="81"/>
  <c r="CG999" i="81"/>
  <c r="CF999" i="81"/>
  <c r="CE999" i="81"/>
  <c r="CO998" i="81"/>
  <c r="CN998" i="81"/>
  <c r="CM998" i="81"/>
  <c r="CL998" i="81"/>
  <c r="CK998" i="81"/>
  <c r="CJ998" i="81"/>
  <c r="CI998" i="81"/>
  <c r="CH998" i="81"/>
  <c r="CG998" i="81"/>
  <c r="CF998" i="81"/>
  <c r="CE998" i="81"/>
  <c r="CD998" i="81"/>
  <c r="CO997" i="81"/>
  <c r="CN997" i="81"/>
  <c r="CM997" i="81"/>
  <c r="CL997" i="81"/>
  <c r="CK997" i="81"/>
  <c r="CJ997" i="81"/>
  <c r="CI997" i="81"/>
  <c r="CH997" i="81"/>
  <c r="CG997" i="81"/>
  <c r="CF997" i="81"/>
  <c r="CE997" i="81"/>
  <c r="CD997" i="81"/>
  <c r="CC997" i="81"/>
  <c r="CO996" i="81"/>
  <c r="CN996" i="81"/>
  <c r="CM996" i="81"/>
  <c r="CL996" i="81"/>
  <c r="CK996" i="81"/>
  <c r="CJ996" i="81"/>
  <c r="CI996" i="81"/>
  <c r="CH996" i="81"/>
  <c r="CG996" i="81"/>
  <c r="CF996" i="81"/>
  <c r="CE996" i="81"/>
  <c r="CD996" i="81"/>
  <c r="CC996" i="81"/>
  <c r="CB996" i="81"/>
  <c r="CO995" i="81"/>
  <c r="CN995" i="81"/>
  <c r="CM995" i="81"/>
  <c r="CL995" i="81"/>
  <c r="CK995" i="81"/>
  <c r="CJ995" i="81"/>
  <c r="CI995" i="81"/>
  <c r="CH995" i="81"/>
  <c r="CG995" i="81"/>
  <c r="CF995" i="81"/>
  <c r="CE995" i="81"/>
  <c r="CD995" i="81"/>
  <c r="CC995" i="81"/>
  <c r="CB995" i="81"/>
  <c r="CA995" i="81"/>
  <c r="CO994" i="81"/>
  <c r="CN994" i="81"/>
  <c r="CM994" i="81"/>
  <c r="CL994" i="81"/>
  <c r="CK994" i="81"/>
  <c r="CJ994" i="81"/>
  <c r="CI994" i="81"/>
  <c r="CH994" i="81"/>
  <c r="CG994" i="81"/>
  <c r="CF994" i="81"/>
  <c r="CE994" i="81"/>
  <c r="CD994" i="81"/>
  <c r="CC994" i="81"/>
  <c r="CB994" i="81"/>
  <c r="CA994" i="81"/>
  <c r="BZ994" i="81"/>
  <c r="CO993" i="81"/>
  <c r="CN993" i="81"/>
  <c r="CM993" i="81"/>
  <c r="CL993" i="81"/>
  <c r="CK993" i="81"/>
  <c r="CJ993" i="81"/>
  <c r="CI993" i="81"/>
  <c r="CH993" i="81"/>
  <c r="CG993" i="81"/>
  <c r="CF993" i="81"/>
  <c r="CE993" i="81"/>
  <c r="CD993" i="81"/>
  <c r="CC993" i="81"/>
  <c r="CB993" i="81"/>
  <c r="CA993" i="81"/>
  <c r="BZ993" i="81"/>
  <c r="BY993" i="81"/>
  <c r="CO992" i="81"/>
  <c r="CN992" i="81"/>
  <c r="CM992" i="81"/>
  <c r="CL992" i="81"/>
  <c r="CK992" i="81"/>
  <c r="CJ992" i="81"/>
  <c r="CI992" i="81"/>
  <c r="CH992" i="81"/>
  <c r="CG992" i="81"/>
  <c r="CF992" i="81"/>
  <c r="CE992" i="81"/>
  <c r="CD992" i="81"/>
  <c r="CC992" i="81"/>
  <c r="CB992" i="81"/>
  <c r="CA992" i="81"/>
  <c r="BZ992" i="81"/>
  <c r="BY992" i="81"/>
  <c r="BX992" i="81"/>
  <c r="CO991" i="81"/>
  <c r="CN991" i="81"/>
  <c r="CM991" i="81"/>
  <c r="CL991" i="81"/>
  <c r="CK991" i="81"/>
  <c r="CJ991" i="81"/>
  <c r="CI991" i="81"/>
  <c r="CH991" i="81"/>
  <c r="CG991" i="81"/>
  <c r="CF991" i="81"/>
  <c r="CE991" i="81"/>
  <c r="CD991" i="81"/>
  <c r="CC991" i="81"/>
  <c r="CB991" i="81"/>
  <c r="CA991" i="81"/>
  <c r="BZ991" i="81"/>
  <c r="BY991" i="81"/>
  <c r="BX991" i="81"/>
  <c r="BW991" i="81"/>
  <c r="CO990" i="81"/>
  <c r="CN990" i="81"/>
  <c r="CM990" i="81"/>
  <c r="CL990" i="81"/>
  <c r="CK990" i="81"/>
  <c r="CJ990" i="81"/>
  <c r="CI990" i="81"/>
  <c r="CH990" i="81"/>
  <c r="CG990" i="81"/>
  <c r="CF990" i="81"/>
  <c r="CE990" i="81"/>
  <c r="CD990" i="81"/>
  <c r="CC990" i="81"/>
  <c r="CB990" i="81"/>
  <c r="CA990" i="81"/>
  <c r="BZ990" i="81"/>
  <c r="BY990" i="81"/>
  <c r="BX990" i="81"/>
  <c r="BW990" i="81"/>
  <c r="BV990" i="81"/>
  <c r="CO989" i="81"/>
  <c r="CN989" i="81"/>
  <c r="CM989" i="81"/>
  <c r="CL989" i="81"/>
  <c r="CK989" i="81"/>
  <c r="CJ989" i="81"/>
  <c r="CI989" i="81"/>
  <c r="CH989" i="81"/>
  <c r="CG989" i="81"/>
  <c r="CF989" i="81"/>
  <c r="CE989" i="81"/>
  <c r="CD989" i="81"/>
  <c r="CC989" i="81"/>
  <c r="CB989" i="81"/>
  <c r="CA989" i="81"/>
  <c r="BZ989" i="81"/>
  <c r="BY989" i="81"/>
  <c r="BX989" i="81"/>
  <c r="BW989" i="81"/>
  <c r="BV989" i="81"/>
  <c r="BU989" i="81"/>
  <c r="CO988" i="81"/>
  <c r="CN988" i="81"/>
  <c r="CM988" i="81"/>
  <c r="CL988" i="81"/>
  <c r="CK988" i="81"/>
  <c r="CJ988" i="81"/>
  <c r="CI988" i="81"/>
  <c r="CH988" i="81"/>
  <c r="CG988" i="81"/>
  <c r="CF988" i="81"/>
  <c r="CE988" i="81"/>
  <c r="CD988" i="81"/>
  <c r="CC988" i="81"/>
  <c r="CB988" i="81"/>
  <c r="CA988" i="81"/>
  <c r="BZ988" i="81"/>
  <c r="BY988" i="81"/>
  <c r="BX988" i="81"/>
  <c r="BW988" i="81"/>
  <c r="BV988" i="81"/>
  <c r="BU988" i="81"/>
  <c r="BT988" i="81"/>
  <c r="CO987" i="81"/>
  <c r="CN987" i="81"/>
  <c r="CM987" i="81"/>
  <c r="CL987" i="81"/>
  <c r="CK987" i="81"/>
  <c r="CJ987" i="81"/>
  <c r="CI987" i="81"/>
  <c r="CH987" i="81"/>
  <c r="CG987" i="81"/>
  <c r="CF987" i="81"/>
  <c r="CE987" i="81"/>
  <c r="CD987" i="81"/>
  <c r="CC987" i="81"/>
  <c r="CB987" i="81"/>
  <c r="CA987" i="81"/>
  <c r="BZ987" i="81"/>
  <c r="BY987" i="81"/>
  <c r="BX987" i="81"/>
  <c r="BW987" i="81"/>
  <c r="BV987" i="81"/>
  <c r="BU987" i="81"/>
  <c r="BT987" i="81"/>
  <c r="BS987" i="81"/>
  <c r="CO986" i="81"/>
  <c r="CN986" i="81"/>
  <c r="CM986" i="81"/>
  <c r="CL986" i="81"/>
  <c r="CK986" i="81"/>
  <c r="CJ986" i="81"/>
  <c r="CI986" i="81"/>
  <c r="CH986" i="81"/>
  <c r="CG986" i="81"/>
  <c r="CF986" i="81"/>
  <c r="CE986" i="81"/>
  <c r="CD986" i="81"/>
  <c r="CC986" i="81"/>
  <c r="CB986" i="81"/>
  <c r="CA986" i="81"/>
  <c r="BZ986" i="81"/>
  <c r="BY986" i="81"/>
  <c r="BX986" i="81"/>
  <c r="BW986" i="81"/>
  <c r="BV986" i="81"/>
  <c r="BU986" i="81"/>
  <c r="BT986" i="81"/>
  <c r="BS986" i="81"/>
  <c r="BR986" i="81"/>
  <c r="CO985" i="81"/>
  <c r="CN985" i="81"/>
  <c r="CM985" i="81"/>
  <c r="CL985" i="81"/>
  <c r="CK985" i="81"/>
  <c r="CJ985" i="81"/>
  <c r="CI985" i="81"/>
  <c r="CH985" i="81"/>
  <c r="CG985" i="81"/>
  <c r="CF985" i="81"/>
  <c r="CE985" i="81"/>
  <c r="CD985" i="81"/>
  <c r="CC985" i="81"/>
  <c r="CB985" i="81"/>
  <c r="CA985" i="81"/>
  <c r="BZ985" i="81"/>
  <c r="BY985" i="81"/>
  <c r="BX985" i="81"/>
  <c r="BW985" i="81"/>
  <c r="BV985" i="81"/>
  <c r="BU985" i="81"/>
  <c r="BT985" i="81"/>
  <c r="BS985" i="81"/>
  <c r="BR985" i="81"/>
  <c r="BQ985" i="81"/>
  <c r="CO984" i="81"/>
  <c r="CN984" i="81"/>
  <c r="CM984" i="81"/>
  <c r="CL984" i="81"/>
  <c r="CK984" i="81"/>
  <c r="CJ984" i="81"/>
  <c r="CI984" i="81"/>
  <c r="CH984" i="81"/>
  <c r="CG984" i="81"/>
  <c r="CF984" i="81"/>
  <c r="CE984" i="81"/>
  <c r="CD984" i="81"/>
  <c r="CC984" i="81"/>
  <c r="CB984" i="81"/>
  <c r="CA984" i="81"/>
  <c r="BZ984" i="81"/>
  <c r="BY984" i="81"/>
  <c r="BX984" i="81"/>
  <c r="BW984" i="81"/>
  <c r="BV984" i="81"/>
  <c r="BU984" i="81"/>
  <c r="BT984" i="81"/>
  <c r="BS984" i="81"/>
  <c r="BR984" i="81"/>
  <c r="BQ984" i="81"/>
  <c r="BP984" i="81"/>
  <c r="CO983" i="81"/>
  <c r="CN983" i="81"/>
  <c r="CM983" i="81"/>
  <c r="CL983" i="81"/>
  <c r="CK983" i="81"/>
  <c r="CJ983" i="81"/>
  <c r="CI983" i="81"/>
  <c r="CH983" i="81"/>
  <c r="CG983" i="81"/>
  <c r="CF983" i="81"/>
  <c r="CE983" i="81"/>
  <c r="CD983" i="81"/>
  <c r="CC983" i="81"/>
  <c r="CB983" i="81"/>
  <c r="CA983" i="81"/>
  <c r="BZ983" i="81"/>
  <c r="BY983" i="81"/>
  <c r="BX983" i="81"/>
  <c r="BW983" i="81"/>
  <c r="BV983" i="81"/>
  <c r="BU983" i="81"/>
  <c r="BT983" i="81"/>
  <c r="BS983" i="81"/>
  <c r="BR983" i="81"/>
  <c r="BQ983" i="81"/>
  <c r="BP983" i="81"/>
  <c r="BO983" i="81"/>
  <c r="CO982" i="81"/>
  <c r="CN982" i="81"/>
  <c r="CM982" i="81"/>
  <c r="CL982" i="81"/>
  <c r="CK982" i="81"/>
  <c r="CJ982" i="81"/>
  <c r="CI982" i="81"/>
  <c r="CH982" i="81"/>
  <c r="CG982" i="81"/>
  <c r="CF982" i="81"/>
  <c r="CE982" i="81"/>
  <c r="CD982" i="81"/>
  <c r="CC982" i="81"/>
  <c r="CB982" i="81"/>
  <c r="CA982" i="81"/>
  <c r="BZ982" i="81"/>
  <c r="BY982" i="81"/>
  <c r="BX982" i="81"/>
  <c r="BW982" i="81"/>
  <c r="BV982" i="81"/>
  <c r="BU982" i="81"/>
  <c r="BT982" i="81"/>
  <c r="BS982" i="81"/>
  <c r="BR982" i="81"/>
  <c r="BQ982" i="81"/>
  <c r="BP982" i="81"/>
  <c r="BO982" i="81"/>
  <c r="BN982" i="81"/>
  <c r="CO981" i="81"/>
  <c r="CN981" i="81"/>
  <c r="CM981" i="81"/>
  <c r="CL981" i="81"/>
  <c r="CK981" i="81"/>
  <c r="CJ981" i="81"/>
  <c r="CI981" i="81"/>
  <c r="CH981" i="81"/>
  <c r="CG981" i="81"/>
  <c r="CF981" i="81"/>
  <c r="CE981" i="81"/>
  <c r="CD981" i="81"/>
  <c r="CC981" i="81"/>
  <c r="CB981" i="81"/>
  <c r="CA981" i="81"/>
  <c r="BZ981" i="81"/>
  <c r="BY981" i="81"/>
  <c r="BX981" i="81"/>
  <c r="BW981" i="81"/>
  <c r="BV981" i="81"/>
  <c r="BU981" i="81"/>
  <c r="BT981" i="81"/>
  <c r="BS981" i="81"/>
  <c r="BR981" i="81"/>
  <c r="BQ981" i="81"/>
  <c r="BP981" i="81"/>
  <c r="BO981" i="81"/>
  <c r="BN981" i="81"/>
  <c r="BM981" i="81"/>
  <c r="CO980" i="81"/>
  <c r="CN980" i="81"/>
  <c r="CM980" i="81"/>
  <c r="CL980" i="81"/>
  <c r="CK980" i="81"/>
  <c r="CJ980" i="81"/>
  <c r="CI980" i="81"/>
  <c r="CH980" i="81"/>
  <c r="CG980" i="81"/>
  <c r="CF980" i="81"/>
  <c r="CE980" i="81"/>
  <c r="CD980" i="81"/>
  <c r="CC980" i="81"/>
  <c r="CB980" i="81"/>
  <c r="CA980" i="81"/>
  <c r="BZ980" i="81"/>
  <c r="BY980" i="81"/>
  <c r="BX980" i="81"/>
  <c r="BW980" i="81"/>
  <c r="BV980" i="81"/>
  <c r="BU980" i="81"/>
  <c r="BT980" i="81"/>
  <c r="BS980" i="81"/>
  <c r="BR980" i="81"/>
  <c r="BQ980" i="81"/>
  <c r="BP980" i="81"/>
  <c r="BO980" i="81"/>
  <c r="BN980" i="81"/>
  <c r="BM980" i="81"/>
  <c r="BL980" i="81"/>
  <c r="CO979" i="81"/>
  <c r="CN979" i="81"/>
  <c r="CM979" i="81"/>
  <c r="CL979" i="81"/>
  <c r="CK979" i="81"/>
  <c r="CJ979" i="81"/>
  <c r="CI979" i="81"/>
  <c r="CH979" i="81"/>
  <c r="CG979" i="81"/>
  <c r="CF979" i="81"/>
  <c r="CE979" i="81"/>
  <c r="CD979" i="81"/>
  <c r="CC979" i="81"/>
  <c r="CB979" i="81"/>
  <c r="CA979" i="81"/>
  <c r="BZ979" i="81"/>
  <c r="BY979" i="81"/>
  <c r="BX979" i="81"/>
  <c r="BW979" i="81"/>
  <c r="BV979" i="81"/>
  <c r="BU979" i="81"/>
  <c r="BT979" i="81"/>
  <c r="BS979" i="81"/>
  <c r="BR979" i="81"/>
  <c r="BQ979" i="81"/>
  <c r="BP979" i="81"/>
  <c r="BO979" i="81"/>
  <c r="BN979" i="81"/>
  <c r="BM979" i="81"/>
  <c r="BL979" i="81"/>
  <c r="BK979" i="81"/>
  <c r="CO978" i="81"/>
  <c r="CN978" i="81"/>
  <c r="CM978" i="81"/>
  <c r="CL978" i="81"/>
  <c r="CK978" i="81"/>
  <c r="CJ978" i="81"/>
  <c r="CI978" i="81"/>
  <c r="CH978" i="81"/>
  <c r="CG978" i="81"/>
  <c r="CF978" i="81"/>
  <c r="CE978" i="81"/>
  <c r="CD978" i="81"/>
  <c r="CC978" i="81"/>
  <c r="CB978" i="81"/>
  <c r="CA978" i="81"/>
  <c r="BZ978" i="81"/>
  <c r="BY978" i="81"/>
  <c r="BX978" i="81"/>
  <c r="BW978" i="81"/>
  <c r="BV978" i="81"/>
  <c r="BU978" i="81"/>
  <c r="BT978" i="81"/>
  <c r="BS978" i="81"/>
  <c r="BR978" i="81"/>
  <c r="BQ978" i="81"/>
  <c r="BP978" i="81"/>
  <c r="BO978" i="81"/>
  <c r="BN978" i="81"/>
  <c r="BM978" i="81"/>
  <c r="BL978" i="81"/>
  <c r="BK978" i="81"/>
  <c r="BJ978" i="81"/>
  <c r="CO977" i="81"/>
  <c r="CN977" i="81"/>
  <c r="CM977" i="81"/>
  <c r="CL977" i="81"/>
  <c r="CK977" i="81"/>
  <c r="CJ977" i="81"/>
  <c r="CI977" i="81"/>
  <c r="CH977" i="81"/>
  <c r="CG977" i="81"/>
  <c r="CF977" i="81"/>
  <c r="CE977" i="81"/>
  <c r="CD977" i="81"/>
  <c r="CC977" i="81"/>
  <c r="CB977" i="81"/>
  <c r="CA977" i="81"/>
  <c r="BZ977" i="81"/>
  <c r="BY977" i="81"/>
  <c r="BX977" i="81"/>
  <c r="BW977" i="81"/>
  <c r="BV977" i="81"/>
  <c r="BU977" i="81"/>
  <c r="BT977" i="81"/>
  <c r="BS977" i="81"/>
  <c r="BR977" i="81"/>
  <c r="BQ977" i="81"/>
  <c r="BP977" i="81"/>
  <c r="BO977" i="81"/>
  <c r="BN977" i="81"/>
  <c r="BM977" i="81"/>
  <c r="BL977" i="81"/>
  <c r="BK977" i="81"/>
  <c r="BJ977" i="81"/>
  <c r="BI977" i="81"/>
  <c r="CO976" i="81"/>
  <c r="CN976" i="81"/>
  <c r="CM976" i="81"/>
  <c r="CL976" i="81"/>
  <c r="CK976" i="81"/>
  <c r="CJ976" i="81"/>
  <c r="CI976" i="81"/>
  <c r="CH976" i="81"/>
  <c r="CG976" i="81"/>
  <c r="CF976" i="81"/>
  <c r="CE976" i="81"/>
  <c r="CD976" i="81"/>
  <c r="CC976" i="81"/>
  <c r="CB976" i="81"/>
  <c r="CA976" i="81"/>
  <c r="BZ976" i="81"/>
  <c r="BY976" i="81"/>
  <c r="BX976" i="81"/>
  <c r="BW976" i="81"/>
  <c r="BV976" i="81"/>
  <c r="BU976" i="81"/>
  <c r="BT976" i="81"/>
  <c r="BS976" i="81"/>
  <c r="BR976" i="81"/>
  <c r="BQ976" i="81"/>
  <c r="BP976" i="81"/>
  <c r="BO976" i="81"/>
  <c r="BN976" i="81"/>
  <c r="BM976" i="81"/>
  <c r="BL976" i="81"/>
  <c r="BK976" i="81"/>
  <c r="BJ976" i="81"/>
  <c r="BI976" i="81"/>
  <c r="BH976" i="81"/>
  <c r="CO975" i="81"/>
  <c r="CN975" i="81"/>
  <c r="CM975" i="81"/>
  <c r="CL975" i="81"/>
  <c r="CK975" i="81"/>
  <c r="CJ975" i="81"/>
  <c r="CI975" i="81"/>
  <c r="CH975" i="81"/>
  <c r="CG975" i="81"/>
  <c r="CF975" i="81"/>
  <c r="CE975" i="81"/>
  <c r="CD975" i="81"/>
  <c r="CC975" i="81"/>
  <c r="CB975" i="81"/>
  <c r="CA975" i="81"/>
  <c r="BZ975" i="81"/>
  <c r="BY975" i="81"/>
  <c r="BX975" i="81"/>
  <c r="BW975" i="81"/>
  <c r="BV975" i="81"/>
  <c r="BU975" i="81"/>
  <c r="BT975" i="81"/>
  <c r="BS975" i="81"/>
  <c r="BR975" i="81"/>
  <c r="BQ975" i="81"/>
  <c r="BP975" i="81"/>
  <c r="BO975" i="81"/>
  <c r="BN975" i="81"/>
  <c r="BM975" i="81"/>
  <c r="BL975" i="81"/>
  <c r="BK975" i="81"/>
  <c r="BJ975" i="81"/>
  <c r="BI975" i="81"/>
  <c r="BH975" i="81"/>
  <c r="BG975" i="81"/>
  <c r="CO974" i="81"/>
  <c r="CN974" i="81"/>
  <c r="CM974" i="81"/>
  <c r="CL974" i="81"/>
  <c r="CK974" i="81"/>
  <c r="CJ974" i="81"/>
  <c r="CI974" i="81"/>
  <c r="CH974" i="81"/>
  <c r="CG974" i="81"/>
  <c r="CF974" i="81"/>
  <c r="CE974" i="81"/>
  <c r="CD974" i="81"/>
  <c r="CC974" i="81"/>
  <c r="CB974" i="81"/>
  <c r="CA974" i="81"/>
  <c r="BZ974" i="81"/>
  <c r="BY974" i="81"/>
  <c r="BX974" i="81"/>
  <c r="BW974" i="81"/>
  <c r="BV974" i="81"/>
  <c r="BU974" i="81"/>
  <c r="BT974" i="81"/>
  <c r="BS974" i="81"/>
  <c r="BR974" i="81"/>
  <c r="BQ974" i="81"/>
  <c r="BP974" i="81"/>
  <c r="BO974" i="81"/>
  <c r="BN974" i="81"/>
  <c r="BM974" i="81"/>
  <c r="BL974" i="81"/>
  <c r="BK974" i="81"/>
  <c r="BJ974" i="81"/>
  <c r="BI974" i="81"/>
  <c r="BH974" i="81"/>
  <c r="BG974" i="81"/>
  <c r="BF974" i="81"/>
  <c r="CO973" i="81"/>
  <c r="CN973" i="81"/>
  <c r="CM973" i="81"/>
  <c r="CL973" i="81"/>
  <c r="CK973" i="81"/>
  <c r="CJ973" i="81"/>
  <c r="CI973" i="81"/>
  <c r="CH973" i="81"/>
  <c r="CG973" i="81"/>
  <c r="CF973" i="81"/>
  <c r="CE973" i="81"/>
  <c r="CD973" i="81"/>
  <c r="CC973" i="81"/>
  <c r="CB973" i="81"/>
  <c r="CA973" i="81"/>
  <c r="BZ973" i="81"/>
  <c r="BY973" i="81"/>
  <c r="BX973" i="81"/>
  <c r="BW973" i="81"/>
  <c r="BV973" i="81"/>
  <c r="BU973" i="81"/>
  <c r="BT973" i="81"/>
  <c r="BS973" i="81"/>
  <c r="BR973" i="81"/>
  <c r="BQ973" i="81"/>
  <c r="BP973" i="81"/>
  <c r="BO973" i="81"/>
  <c r="BN973" i="81"/>
  <c r="BM973" i="81"/>
  <c r="BL973" i="81"/>
  <c r="BK973" i="81"/>
  <c r="BJ973" i="81"/>
  <c r="BI973" i="81"/>
  <c r="BH973" i="81"/>
  <c r="BG973" i="81"/>
  <c r="BF973" i="81"/>
  <c r="BE973" i="81"/>
  <c r="CO972" i="81"/>
  <c r="CN972" i="81"/>
  <c r="CM972" i="81"/>
  <c r="CL972" i="81"/>
  <c r="CK972" i="81"/>
  <c r="CJ972" i="81"/>
  <c r="CI972" i="81"/>
  <c r="CH972" i="81"/>
  <c r="CG972" i="81"/>
  <c r="CF972" i="81"/>
  <c r="CE972" i="81"/>
  <c r="CD972" i="81"/>
  <c r="CC972" i="81"/>
  <c r="CB972" i="81"/>
  <c r="CA972" i="81"/>
  <c r="BZ972" i="81"/>
  <c r="BY972" i="81"/>
  <c r="BX972" i="81"/>
  <c r="BW972" i="81"/>
  <c r="BV972" i="81"/>
  <c r="BU972" i="81"/>
  <c r="BT972" i="81"/>
  <c r="BS972" i="81"/>
  <c r="BR972" i="81"/>
  <c r="BQ972" i="81"/>
  <c r="BP972" i="81"/>
  <c r="BO972" i="81"/>
  <c r="BN972" i="81"/>
  <c r="BM972" i="81"/>
  <c r="BL972" i="81"/>
  <c r="BK972" i="81"/>
  <c r="BJ972" i="81"/>
  <c r="BI972" i="81"/>
  <c r="BH972" i="81"/>
  <c r="BG972" i="81"/>
  <c r="BF972" i="81"/>
  <c r="BE972" i="81"/>
  <c r="BD972" i="81"/>
  <c r="CO971" i="81"/>
  <c r="CN971" i="81"/>
  <c r="CM971" i="81"/>
  <c r="CL971" i="81"/>
  <c r="CK971" i="81"/>
  <c r="CJ971" i="81"/>
  <c r="CI971" i="81"/>
  <c r="CH971" i="81"/>
  <c r="CG971" i="81"/>
  <c r="CF971" i="81"/>
  <c r="CE971" i="81"/>
  <c r="CD971" i="81"/>
  <c r="CC971" i="81"/>
  <c r="CB971" i="81"/>
  <c r="CA971" i="81"/>
  <c r="BZ971" i="81"/>
  <c r="BY971" i="81"/>
  <c r="BX971" i="81"/>
  <c r="BW971" i="81"/>
  <c r="BV971" i="81"/>
  <c r="BU971" i="81"/>
  <c r="BT971" i="81"/>
  <c r="BS971" i="81"/>
  <c r="BR971" i="81"/>
  <c r="BQ971" i="81"/>
  <c r="BP971" i="81"/>
  <c r="BO971" i="81"/>
  <c r="BN971" i="81"/>
  <c r="BM971" i="81"/>
  <c r="BL971" i="81"/>
  <c r="BK971" i="81"/>
  <c r="BJ971" i="81"/>
  <c r="BI971" i="81"/>
  <c r="BH971" i="81"/>
  <c r="BG971" i="81"/>
  <c r="BF971" i="81"/>
  <c r="BE971" i="81"/>
  <c r="BD971" i="81"/>
  <c r="BC971" i="81"/>
  <c r="CO970" i="81"/>
  <c r="CN970" i="81"/>
  <c r="CM970" i="81"/>
  <c r="CL970" i="81"/>
  <c r="CK970" i="81"/>
  <c r="CJ970" i="81"/>
  <c r="CI970" i="81"/>
  <c r="CH970" i="81"/>
  <c r="CG970" i="81"/>
  <c r="CF970" i="81"/>
  <c r="CE970" i="81"/>
  <c r="CD970" i="81"/>
  <c r="CC970" i="81"/>
  <c r="CB970" i="81"/>
  <c r="CA970" i="81"/>
  <c r="BZ970" i="81"/>
  <c r="BY970" i="81"/>
  <c r="BX970" i="81"/>
  <c r="BW970" i="81"/>
  <c r="BV970" i="81"/>
  <c r="BU970" i="81"/>
  <c r="BT970" i="81"/>
  <c r="BS970" i="81"/>
  <c r="BR970" i="81"/>
  <c r="BQ970" i="81"/>
  <c r="BP970" i="81"/>
  <c r="BO970" i="81"/>
  <c r="BN970" i="81"/>
  <c r="BM970" i="81"/>
  <c r="BL970" i="81"/>
  <c r="BK970" i="81"/>
  <c r="BJ970" i="81"/>
  <c r="BI970" i="81"/>
  <c r="BH970" i="81"/>
  <c r="BG970" i="81"/>
  <c r="BF970" i="81"/>
  <c r="BE970" i="81"/>
  <c r="BD970" i="81"/>
  <c r="BC970" i="81"/>
  <c r="BB970" i="81"/>
  <c r="CO969" i="81"/>
  <c r="CN969" i="81"/>
  <c r="CM969" i="81"/>
  <c r="CL969" i="81"/>
  <c r="CK969" i="81"/>
  <c r="CJ969" i="81"/>
  <c r="CI969" i="81"/>
  <c r="CH969" i="81"/>
  <c r="CG969" i="81"/>
  <c r="CF969" i="81"/>
  <c r="CE969" i="81"/>
  <c r="CD969" i="81"/>
  <c r="CC969" i="81"/>
  <c r="CB969" i="81"/>
  <c r="CA969" i="81"/>
  <c r="BZ969" i="81"/>
  <c r="BY969" i="81"/>
  <c r="BX969" i="81"/>
  <c r="BW969" i="81"/>
  <c r="BV969" i="81"/>
  <c r="BU969" i="81"/>
  <c r="BT969" i="81"/>
  <c r="BS969" i="81"/>
  <c r="BR969" i="81"/>
  <c r="BQ969" i="81"/>
  <c r="BP969" i="81"/>
  <c r="BO969" i="81"/>
  <c r="BN969" i="81"/>
  <c r="BM969" i="81"/>
  <c r="BL969" i="81"/>
  <c r="BK969" i="81"/>
  <c r="BJ969" i="81"/>
  <c r="BI969" i="81"/>
  <c r="BH969" i="81"/>
  <c r="BG969" i="81"/>
  <c r="BF969" i="81"/>
  <c r="BE969" i="81"/>
  <c r="BD969" i="81"/>
  <c r="BC969" i="81"/>
  <c r="BB969" i="81"/>
  <c r="BA969" i="81"/>
  <c r="CO968" i="81"/>
  <c r="CN968" i="81"/>
  <c r="CM968" i="81"/>
  <c r="CL968" i="81"/>
  <c r="CK968" i="81"/>
  <c r="CJ968" i="81"/>
  <c r="CI968" i="81"/>
  <c r="CH968" i="81"/>
  <c r="CG968" i="81"/>
  <c r="CF968" i="81"/>
  <c r="CE968" i="81"/>
  <c r="CD968" i="81"/>
  <c r="CC968" i="81"/>
  <c r="CB968" i="81"/>
  <c r="CA968" i="81"/>
  <c r="BZ968" i="81"/>
  <c r="BY968" i="81"/>
  <c r="BX968" i="81"/>
  <c r="BW968" i="81"/>
  <c r="BV968" i="81"/>
  <c r="BU968" i="81"/>
  <c r="BT968" i="81"/>
  <c r="BS968" i="81"/>
  <c r="BR968" i="81"/>
  <c r="BQ968" i="81"/>
  <c r="BP968" i="81"/>
  <c r="BO968" i="81"/>
  <c r="BN968" i="81"/>
  <c r="BM968" i="81"/>
  <c r="BL968" i="81"/>
  <c r="BK968" i="81"/>
  <c r="BJ968" i="81"/>
  <c r="BI968" i="81"/>
  <c r="BH968" i="81"/>
  <c r="BG968" i="81"/>
  <c r="BF968" i="81"/>
  <c r="BE968" i="81"/>
  <c r="BD968" i="81"/>
  <c r="BC968" i="81"/>
  <c r="BB968" i="81"/>
  <c r="BA968" i="81"/>
  <c r="AZ968" i="81"/>
  <c r="CO967" i="81"/>
  <c r="CN967" i="81"/>
  <c r="CM967" i="81"/>
  <c r="CL967" i="81"/>
  <c r="CK967" i="81"/>
  <c r="CJ967" i="81"/>
  <c r="CI967" i="81"/>
  <c r="CH967" i="81"/>
  <c r="CG967" i="81"/>
  <c r="CF967" i="81"/>
  <c r="CE967" i="81"/>
  <c r="CD967" i="81"/>
  <c r="CC967" i="81"/>
  <c r="CB967" i="81"/>
  <c r="CA967" i="81"/>
  <c r="BZ967" i="81"/>
  <c r="BY967" i="81"/>
  <c r="BX967" i="81"/>
  <c r="BW967" i="81"/>
  <c r="BV967" i="81"/>
  <c r="BU967" i="81"/>
  <c r="BT967" i="81"/>
  <c r="BS967" i="81"/>
  <c r="BR967" i="81"/>
  <c r="BQ967" i="81"/>
  <c r="BP967" i="81"/>
  <c r="BO967" i="81"/>
  <c r="BN967" i="81"/>
  <c r="BM967" i="81"/>
  <c r="BL967" i="81"/>
  <c r="BK967" i="81"/>
  <c r="BJ967" i="81"/>
  <c r="BI967" i="81"/>
  <c r="BH967" i="81"/>
  <c r="BG967" i="81"/>
  <c r="BF967" i="81"/>
  <c r="BE967" i="81"/>
  <c r="BD967" i="81"/>
  <c r="BC967" i="81"/>
  <c r="BB967" i="81"/>
  <c r="BA967" i="81"/>
  <c r="AZ967" i="81"/>
  <c r="AY967" i="81"/>
  <c r="CO966" i="81"/>
  <c r="CN966" i="81"/>
  <c r="CM966" i="81"/>
  <c r="CL966" i="81"/>
  <c r="CK966" i="81"/>
  <c r="CJ966" i="81"/>
  <c r="CI966" i="81"/>
  <c r="CH966" i="81"/>
  <c r="CG966" i="81"/>
  <c r="CF966" i="81"/>
  <c r="CE966" i="81"/>
  <c r="CD966" i="81"/>
  <c r="CC966" i="81"/>
  <c r="CB966" i="81"/>
  <c r="CA966" i="81"/>
  <c r="BZ966" i="81"/>
  <c r="BY966" i="81"/>
  <c r="BX966" i="81"/>
  <c r="BW966" i="81"/>
  <c r="BV966" i="81"/>
  <c r="BU966" i="81"/>
  <c r="BT966" i="81"/>
  <c r="BS966" i="81"/>
  <c r="BR966" i="81"/>
  <c r="BQ966" i="81"/>
  <c r="BP966" i="81"/>
  <c r="BO966" i="81"/>
  <c r="BN966" i="81"/>
  <c r="BM966" i="81"/>
  <c r="BL966" i="81"/>
  <c r="BK966" i="81"/>
  <c r="BJ966" i="81"/>
  <c r="BI966" i="81"/>
  <c r="BH966" i="81"/>
  <c r="BG966" i="81"/>
  <c r="BF966" i="81"/>
  <c r="BE966" i="81"/>
  <c r="BD966" i="81"/>
  <c r="BC966" i="81"/>
  <c r="BB966" i="81"/>
  <c r="BA966" i="81"/>
  <c r="AZ966" i="81"/>
  <c r="AY966" i="81"/>
  <c r="AX966" i="81"/>
  <c r="CO965" i="81"/>
  <c r="CN965" i="81"/>
  <c r="CM965" i="81"/>
  <c r="CL965" i="81"/>
  <c r="CK965" i="81"/>
  <c r="CJ965" i="81"/>
  <c r="CI965" i="81"/>
  <c r="CH965" i="81"/>
  <c r="CG965" i="81"/>
  <c r="CF965" i="81"/>
  <c r="CE965" i="81"/>
  <c r="CD965" i="81"/>
  <c r="CC965" i="81"/>
  <c r="CB965" i="81"/>
  <c r="CA965" i="81"/>
  <c r="BZ965" i="81"/>
  <c r="BY965" i="81"/>
  <c r="BX965" i="81"/>
  <c r="BW965" i="81"/>
  <c r="BV965" i="81"/>
  <c r="BU965" i="81"/>
  <c r="BT965" i="81"/>
  <c r="BS965" i="81"/>
  <c r="BR965" i="81"/>
  <c r="BQ965" i="81"/>
  <c r="BP965" i="81"/>
  <c r="BO965" i="81"/>
  <c r="BN965" i="81"/>
  <c r="BM965" i="81"/>
  <c r="BL965" i="81"/>
  <c r="BK965" i="81"/>
  <c r="BJ965" i="81"/>
  <c r="BI965" i="81"/>
  <c r="BH965" i="81"/>
  <c r="BG965" i="81"/>
  <c r="BF965" i="81"/>
  <c r="BE965" i="81"/>
  <c r="BD965" i="81"/>
  <c r="BC965" i="81"/>
  <c r="BB965" i="81"/>
  <c r="BA965" i="81"/>
  <c r="AZ965" i="81"/>
  <c r="AY965" i="81"/>
  <c r="AX965" i="81"/>
  <c r="AW965" i="81"/>
  <c r="CO964" i="81"/>
  <c r="CN964" i="81"/>
  <c r="CM964" i="81"/>
  <c r="CL964" i="81"/>
  <c r="CK964" i="81"/>
  <c r="CJ964" i="81"/>
  <c r="CI964" i="81"/>
  <c r="CH964" i="81"/>
  <c r="CG964" i="81"/>
  <c r="CF964" i="81"/>
  <c r="CE964" i="81"/>
  <c r="CD964" i="81"/>
  <c r="CC964" i="81"/>
  <c r="CB964" i="81"/>
  <c r="CA964" i="81"/>
  <c r="BZ964" i="81"/>
  <c r="BY964" i="81"/>
  <c r="BX964" i="81"/>
  <c r="BW964" i="81"/>
  <c r="BV964" i="81"/>
  <c r="BU964" i="81"/>
  <c r="BT964" i="81"/>
  <c r="BS964" i="81"/>
  <c r="BR964" i="81"/>
  <c r="BQ964" i="81"/>
  <c r="BP964" i="81"/>
  <c r="BO964" i="81"/>
  <c r="BN964" i="81"/>
  <c r="BM964" i="81"/>
  <c r="BL964" i="81"/>
  <c r="BK964" i="81"/>
  <c r="BJ964" i="81"/>
  <c r="BI964" i="81"/>
  <c r="BH964" i="81"/>
  <c r="BG964" i="81"/>
  <c r="BF964" i="81"/>
  <c r="BE964" i="81"/>
  <c r="BD964" i="81"/>
  <c r="BC964" i="81"/>
  <c r="BB964" i="81"/>
  <c r="BA964" i="81"/>
  <c r="AZ964" i="81"/>
  <c r="AY964" i="81"/>
  <c r="AX964" i="81"/>
  <c r="AW964" i="81"/>
  <c r="AV964" i="81"/>
  <c r="CO963" i="81"/>
  <c r="CN963" i="81"/>
  <c r="CM963" i="81"/>
  <c r="CL963" i="81"/>
  <c r="CK963" i="81"/>
  <c r="CJ963" i="81"/>
  <c r="CI963" i="81"/>
  <c r="CH963" i="81"/>
  <c r="CG963" i="81"/>
  <c r="CF963" i="81"/>
  <c r="CE963" i="81"/>
  <c r="CD963" i="81"/>
  <c r="CC963" i="81"/>
  <c r="CB963" i="81"/>
  <c r="CA963" i="81"/>
  <c r="BZ963" i="81"/>
  <c r="BY963" i="81"/>
  <c r="BX963" i="81"/>
  <c r="BW963" i="81"/>
  <c r="BV963" i="81"/>
  <c r="BU963" i="81"/>
  <c r="BT963" i="81"/>
  <c r="BS963" i="81"/>
  <c r="BR963" i="81"/>
  <c r="BQ963" i="81"/>
  <c r="BP963" i="81"/>
  <c r="BO963" i="81"/>
  <c r="BN963" i="81"/>
  <c r="BM963" i="81"/>
  <c r="BL963" i="81"/>
  <c r="BK963" i="81"/>
  <c r="BJ963" i="81"/>
  <c r="BI963" i="81"/>
  <c r="BH963" i="81"/>
  <c r="BG963" i="81"/>
  <c r="BF963" i="81"/>
  <c r="BE963" i="81"/>
  <c r="BD963" i="81"/>
  <c r="BC963" i="81"/>
  <c r="BB963" i="81"/>
  <c r="BA963" i="81"/>
  <c r="AZ963" i="81"/>
  <c r="AY963" i="81"/>
  <c r="AX963" i="81"/>
  <c r="AW963" i="81"/>
  <c r="AV963" i="81"/>
  <c r="AU963" i="81"/>
  <c r="CO962" i="81"/>
  <c r="CN962" i="81"/>
  <c r="CM962" i="81"/>
  <c r="CL962" i="81"/>
  <c r="CK962" i="81"/>
  <c r="CJ962" i="81"/>
  <c r="CI962" i="81"/>
  <c r="CH962" i="81"/>
  <c r="CG962" i="81"/>
  <c r="CF962" i="81"/>
  <c r="CE962" i="81"/>
  <c r="CD962" i="81"/>
  <c r="CC962" i="81"/>
  <c r="CB962" i="81"/>
  <c r="CA962" i="81"/>
  <c r="BZ962" i="81"/>
  <c r="BY962" i="81"/>
  <c r="BX962" i="81"/>
  <c r="BW962" i="81"/>
  <c r="BV962" i="81"/>
  <c r="BU962" i="81"/>
  <c r="BT962" i="81"/>
  <c r="BS962" i="81"/>
  <c r="BR962" i="81"/>
  <c r="BQ962" i="81"/>
  <c r="BP962" i="81"/>
  <c r="BO962" i="81"/>
  <c r="BN962" i="81"/>
  <c r="BM962" i="81"/>
  <c r="BL962" i="81"/>
  <c r="BK962" i="81"/>
  <c r="BJ962" i="81"/>
  <c r="BI962" i="81"/>
  <c r="BH962" i="81"/>
  <c r="BG962" i="81"/>
  <c r="BF962" i="81"/>
  <c r="BE962" i="81"/>
  <c r="BD962" i="81"/>
  <c r="BC962" i="81"/>
  <c r="BB962" i="81"/>
  <c r="BA962" i="81"/>
  <c r="AZ962" i="81"/>
  <c r="AY962" i="81"/>
  <c r="AX962" i="81"/>
  <c r="AW962" i="81"/>
  <c r="AV962" i="81"/>
  <c r="AU962" i="81"/>
  <c r="AT962" i="81"/>
  <c r="CO961" i="81"/>
  <c r="CN961" i="81"/>
  <c r="CM961" i="81"/>
  <c r="CL961" i="81"/>
  <c r="CK961" i="81"/>
  <c r="CJ961" i="81"/>
  <c r="CI961" i="81"/>
  <c r="CH961" i="81"/>
  <c r="CG961" i="81"/>
  <c r="CF961" i="81"/>
  <c r="CE961" i="81"/>
  <c r="CD961" i="81"/>
  <c r="CC961" i="81"/>
  <c r="CB961" i="81"/>
  <c r="CA961" i="81"/>
  <c r="BZ961" i="81"/>
  <c r="BY961" i="81"/>
  <c r="BX961" i="81"/>
  <c r="BW961" i="81"/>
  <c r="BV961" i="81"/>
  <c r="BU961" i="81"/>
  <c r="BT961" i="81"/>
  <c r="BS961" i="81"/>
  <c r="BR961" i="81"/>
  <c r="BQ961" i="81"/>
  <c r="BP961" i="81"/>
  <c r="BO961" i="81"/>
  <c r="BN961" i="81"/>
  <c r="BM961" i="81"/>
  <c r="BL961" i="81"/>
  <c r="BK961" i="81"/>
  <c r="BJ961" i="81"/>
  <c r="BI961" i="81"/>
  <c r="BH961" i="81"/>
  <c r="BG961" i="81"/>
  <c r="BF961" i="81"/>
  <c r="BE961" i="81"/>
  <c r="BD961" i="81"/>
  <c r="BC961" i="81"/>
  <c r="BB961" i="81"/>
  <c r="BA961" i="81"/>
  <c r="AZ961" i="81"/>
  <c r="AY961" i="81"/>
  <c r="AX961" i="81"/>
  <c r="AW961" i="81"/>
  <c r="AV961" i="81"/>
  <c r="AU961" i="81"/>
  <c r="AT961" i="81"/>
  <c r="AS961" i="81"/>
  <c r="CO960" i="81"/>
  <c r="CN960" i="81"/>
  <c r="CM960" i="81"/>
  <c r="CL960" i="81"/>
  <c r="CK960" i="81"/>
  <c r="CJ960" i="81"/>
  <c r="CI960" i="81"/>
  <c r="CH960" i="81"/>
  <c r="CG960" i="81"/>
  <c r="CF960" i="81"/>
  <c r="CE960" i="81"/>
  <c r="CD960" i="81"/>
  <c r="CC960" i="81"/>
  <c r="CB960" i="81"/>
  <c r="CA960" i="81"/>
  <c r="BZ960" i="81"/>
  <c r="BY960" i="81"/>
  <c r="BX960" i="81"/>
  <c r="BW960" i="81"/>
  <c r="BV960" i="81"/>
  <c r="BU960" i="81"/>
  <c r="BT960" i="81"/>
  <c r="BS960" i="81"/>
  <c r="BR960" i="81"/>
  <c r="BQ960" i="81"/>
  <c r="BP960" i="81"/>
  <c r="BO960" i="81"/>
  <c r="BN960" i="81"/>
  <c r="BM960" i="81"/>
  <c r="BL960" i="81"/>
  <c r="BK960" i="81"/>
  <c r="BJ960" i="81"/>
  <c r="BI960" i="81"/>
  <c r="BH960" i="81"/>
  <c r="BG960" i="81"/>
  <c r="BF960" i="81"/>
  <c r="BE960" i="81"/>
  <c r="BD960" i="81"/>
  <c r="BC960" i="81"/>
  <c r="BB960" i="81"/>
  <c r="BA960" i="81"/>
  <c r="AZ960" i="81"/>
  <c r="AY960" i="81"/>
  <c r="AX960" i="81"/>
  <c r="AW960" i="81"/>
  <c r="AV960" i="81"/>
  <c r="AU960" i="81"/>
  <c r="AT960" i="81"/>
  <c r="AS960" i="81"/>
  <c r="AR960" i="81"/>
  <c r="CO959" i="81"/>
  <c r="CN959" i="81"/>
  <c r="CM959" i="81"/>
  <c r="CL959" i="81"/>
  <c r="CK959" i="81"/>
  <c r="CJ959" i="81"/>
  <c r="CI959" i="81"/>
  <c r="CH959" i="81"/>
  <c r="CG959" i="81"/>
  <c r="CF959" i="81"/>
  <c r="CE959" i="81"/>
  <c r="CD959" i="81"/>
  <c r="CC959" i="81"/>
  <c r="CB959" i="81"/>
  <c r="CA959" i="81"/>
  <c r="BZ959" i="81"/>
  <c r="BY959" i="81"/>
  <c r="BX959" i="81"/>
  <c r="BW959" i="81"/>
  <c r="BV959" i="81"/>
  <c r="BU959" i="81"/>
  <c r="BT959" i="81"/>
  <c r="BS959" i="81"/>
  <c r="BR959" i="81"/>
  <c r="BQ959" i="81"/>
  <c r="BP959" i="81"/>
  <c r="BO959" i="81"/>
  <c r="BN959" i="81"/>
  <c r="BM959" i="81"/>
  <c r="BL959" i="81"/>
  <c r="BK959" i="81"/>
  <c r="BJ959" i="81"/>
  <c r="BI959" i="81"/>
  <c r="BH959" i="81"/>
  <c r="BG959" i="81"/>
  <c r="BF959" i="81"/>
  <c r="BE959" i="81"/>
  <c r="BD959" i="81"/>
  <c r="BC959" i="81"/>
  <c r="BB959" i="81"/>
  <c r="BA959" i="81"/>
  <c r="AZ959" i="81"/>
  <c r="AY959" i="81"/>
  <c r="AX959" i="81"/>
  <c r="AW959" i="81"/>
  <c r="AV959" i="81"/>
  <c r="AU959" i="81"/>
  <c r="AT959" i="81"/>
  <c r="AS959" i="81"/>
  <c r="AR959" i="81"/>
  <c r="AQ959" i="81"/>
  <c r="CO958" i="81"/>
  <c r="CN958" i="81"/>
  <c r="CM958" i="81"/>
  <c r="CL958" i="81"/>
  <c r="CK958" i="81"/>
  <c r="CJ958" i="81"/>
  <c r="CI958" i="81"/>
  <c r="CH958" i="81"/>
  <c r="CG958" i="81"/>
  <c r="CF958" i="81"/>
  <c r="CE958" i="81"/>
  <c r="CD958" i="81"/>
  <c r="CC958" i="81"/>
  <c r="CB958" i="81"/>
  <c r="CA958" i="81"/>
  <c r="BZ958" i="81"/>
  <c r="BY958" i="81"/>
  <c r="BX958" i="81"/>
  <c r="BW958" i="81"/>
  <c r="BV958" i="81"/>
  <c r="BU958" i="81"/>
  <c r="BT958" i="81"/>
  <c r="BS958" i="81"/>
  <c r="BR958" i="81"/>
  <c r="BQ958" i="81"/>
  <c r="BP958" i="81"/>
  <c r="BO958" i="81"/>
  <c r="BN958" i="81"/>
  <c r="BM958" i="81"/>
  <c r="BL958" i="81"/>
  <c r="BK958" i="81"/>
  <c r="BJ958" i="81"/>
  <c r="BI958" i="81"/>
  <c r="BH958" i="81"/>
  <c r="BG958" i="81"/>
  <c r="BF958" i="81"/>
  <c r="BE958" i="81"/>
  <c r="BD958" i="81"/>
  <c r="BC958" i="81"/>
  <c r="BB958" i="81"/>
  <c r="BA958" i="81"/>
  <c r="AZ958" i="81"/>
  <c r="AY958" i="81"/>
  <c r="AX958" i="81"/>
  <c r="AW958" i="81"/>
  <c r="AV958" i="81"/>
  <c r="AU958" i="81"/>
  <c r="AT958" i="81"/>
  <c r="AS958" i="81"/>
  <c r="AR958" i="81"/>
  <c r="AQ958" i="81"/>
  <c r="AP958" i="81"/>
  <c r="CO957" i="81"/>
  <c r="CN957" i="81"/>
  <c r="CM957" i="81"/>
  <c r="CL957" i="81"/>
  <c r="CK957" i="81"/>
  <c r="CJ957" i="81"/>
  <c r="CI957" i="81"/>
  <c r="CH957" i="81"/>
  <c r="CG957" i="81"/>
  <c r="CF957" i="81"/>
  <c r="CE957" i="81"/>
  <c r="CD957" i="81"/>
  <c r="CC957" i="81"/>
  <c r="CB957" i="81"/>
  <c r="CA957" i="81"/>
  <c r="BZ957" i="81"/>
  <c r="BY957" i="81"/>
  <c r="BX957" i="81"/>
  <c r="BW957" i="81"/>
  <c r="BV957" i="81"/>
  <c r="BU957" i="81"/>
  <c r="BT957" i="81"/>
  <c r="BS957" i="81"/>
  <c r="BR957" i="81"/>
  <c r="BQ957" i="81"/>
  <c r="BP957" i="81"/>
  <c r="BO957" i="81"/>
  <c r="BN957" i="81"/>
  <c r="BM957" i="81"/>
  <c r="BL957" i="81"/>
  <c r="BK957" i="81"/>
  <c r="BJ957" i="81"/>
  <c r="BI957" i="81"/>
  <c r="BH957" i="81"/>
  <c r="BG957" i="81"/>
  <c r="BF957" i="81"/>
  <c r="BE957" i="81"/>
  <c r="BD957" i="81"/>
  <c r="BC957" i="81"/>
  <c r="BB957" i="81"/>
  <c r="BA957" i="81"/>
  <c r="AZ957" i="81"/>
  <c r="AY957" i="81"/>
  <c r="AX957" i="81"/>
  <c r="AW957" i="81"/>
  <c r="AV957" i="81"/>
  <c r="AU957" i="81"/>
  <c r="AT957" i="81"/>
  <c r="AS957" i="81"/>
  <c r="AR957" i="81"/>
  <c r="AQ957" i="81"/>
  <c r="AP957" i="81"/>
  <c r="AO957" i="81"/>
  <c r="CO956" i="81"/>
  <c r="CN956" i="81"/>
  <c r="CM956" i="81"/>
  <c r="CL956" i="81"/>
  <c r="CK956" i="81"/>
  <c r="CJ956" i="81"/>
  <c r="CI956" i="81"/>
  <c r="CH956" i="81"/>
  <c r="CG956" i="81"/>
  <c r="CF956" i="81"/>
  <c r="CE956" i="81"/>
  <c r="CD956" i="81"/>
  <c r="CC956" i="81"/>
  <c r="CB956" i="81"/>
  <c r="CA956" i="81"/>
  <c r="BZ956" i="81"/>
  <c r="BY956" i="81"/>
  <c r="BX956" i="81"/>
  <c r="BW956" i="81"/>
  <c r="BV956" i="81"/>
  <c r="BU956" i="81"/>
  <c r="BT956" i="81"/>
  <c r="BS956" i="81"/>
  <c r="BR956" i="81"/>
  <c r="BQ956" i="81"/>
  <c r="BP956" i="81"/>
  <c r="BO956" i="81"/>
  <c r="BN956" i="81"/>
  <c r="BM956" i="81"/>
  <c r="BL956" i="81"/>
  <c r="BK956" i="81"/>
  <c r="BJ956" i="81"/>
  <c r="BI956" i="81"/>
  <c r="BH956" i="81"/>
  <c r="BG956" i="81"/>
  <c r="BF956" i="81"/>
  <c r="BE956" i="81"/>
  <c r="BD956" i="81"/>
  <c r="BC956" i="81"/>
  <c r="BB956" i="81"/>
  <c r="BA956" i="81"/>
  <c r="AZ956" i="81"/>
  <c r="AY956" i="81"/>
  <c r="AX956" i="81"/>
  <c r="AW956" i="81"/>
  <c r="AV956" i="81"/>
  <c r="AU956" i="81"/>
  <c r="AT956" i="81"/>
  <c r="AS956" i="81"/>
  <c r="AR956" i="81"/>
  <c r="AQ956" i="81"/>
  <c r="AP956" i="81"/>
  <c r="AO956" i="81"/>
  <c r="AN956" i="81"/>
  <c r="CO955" i="81"/>
  <c r="CN955" i="81"/>
  <c r="CM955" i="81"/>
  <c r="CL955" i="81"/>
  <c r="CK955" i="81"/>
  <c r="CJ955" i="81"/>
  <c r="CI955" i="81"/>
  <c r="CH955" i="81"/>
  <c r="CG955" i="81"/>
  <c r="CF955" i="81"/>
  <c r="CE955" i="81"/>
  <c r="CD955" i="81"/>
  <c r="CC955" i="81"/>
  <c r="CB955" i="81"/>
  <c r="CA955" i="81"/>
  <c r="BZ955" i="81"/>
  <c r="BY955" i="81"/>
  <c r="BX955" i="81"/>
  <c r="BW955" i="81"/>
  <c r="BV955" i="81"/>
  <c r="BU955" i="81"/>
  <c r="BT955" i="81"/>
  <c r="BS955" i="81"/>
  <c r="BR955" i="81"/>
  <c r="BQ955" i="81"/>
  <c r="BP955" i="81"/>
  <c r="BO955" i="81"/>
  <c r="BN955" i="81"/>
  <c r="BM955" i="81"/>
  <c r="BL955" i="81"/>
  <c r="BK955" i="81"/>
  <c r="BJ955" i="81"/>
  <c r="BI955" i="81"/>
  <c r="BH955" i="81"/>
  <c r="BG955" i="81"/>
  <c r="BF955" i="81"/>
  <c r="BE955" i="81"/>
  <c r="BD955" i="81"/>
  <c r="BC955" i="81"/>
  <c r="BB955" i="81"/>
  <c r="BA955" i="81"/>
  <c r="AZ955" i="81"/>
  <c r="AY955" i="81"/>
  <c r="AX955" i="81"/>
  <c r="AW955" i="81"/>
  <c r="AV955" i="81"/>
  <c r="AU955" i="81"/>
  <c r="AT955" i="81"/>
  <c r="AS955" i="81"/>
  <c r="AR955" i="81"/>
  <c r="AQ955" i="81"/>
  <c r="AP955" i="81"/>
  <c r="AO955" i="81"/>
  <c r="AN955" i="81"/>
  <c r="AM955" i="81"/>
  <c r="CO954" i="81"/>
  <c r="CN954" i="81"/>
  <c r="CM954" i="81"/>
  <c r="CL954" i="81"/>
  <c r="CK954" i="81"/>
  <c r="CJ954" i="81"/>
  <c r="CI954" i="81"/>
  <c r="CH954" i="81"/>
  <c r="CG954" i="81"/>
  <c r="CF954" i="81"/>
  <c r="CE954" i="81"/>
  <c r="CD954" i="81"/>
  <c r="CC954" i="81"/>
  <c r="CB954" i="81"/>
  <c r="CA954" i="81"/>
  <c r="BZ954" i="81"/>
  <c r="BY954" i="81"/>
  <c r="BX954" i="81"/>
  <c r="BW954" i="81"/>
  <c r="BV954" i="81"/>
  <c r="BU954" i="81"/>
  <c r="BT954" i="81"/>
  <c r="BS954" i="81"/>
  <c r="BR954" i="81"/>
  <c r="BQ954" i="81"/>
  <c r="BP954" i="81"/>
  <c r="BO954" i="81"/>
  <c r="BN954" i="81"/>
  <c r="BM954" i="81"/>
  <c r="BL954" i="81"/>
  <c r="BK954" i="81"/>
  <c r="BJ954" i="81"/>
  <c r="BI954" i="81"/>
  <c r="BH954" i="81"/>
  <c r="BG954" i="81"/>
  <c r="BF954" i="81"/>
  <c r="BE954" i="81"/>
  <c r="BD954" i="81"/>
  <c r="BC954" i="81"/>
  <c r="BB954" i="81"/>
  <c r="BA954" i="81"/>
  <c r="AZ954" i="81"/>
  <c r="AY954" i="81"/>
  <c r="AX954" i="81"/>
  <c r="AW954" i="81"/>
  <c r="AV954" i="81"/>
  <c r="AU954" i="81"/>
  <c r="AT954" i="81"/>
  <c r="AS954" i="81"/>
  <c r="AR954" i="81"/>
  <c r="AQ954" i="81"/>
  <c r="AP954" i="81"/>
  <c r="AO954" i="81"/>
  <c r="AN954" i="81"/>
  <c r="AM954" i="81"/>
  <c r="AL954" i="81"/>
  <c r="CO953" i="81"/>
  <c r="CN953" i="81"/>
  <c r="CM953" i="81"/>
  <c r="CL953" i="81"/>
  <c r="CK953" i="81"/>
  <c r="CJ953" i="81"/>
  <c r="CI953" i="81"/>
  <c r="CH953" i="81"/>
  <c r="CG953" i="81"/>
  <c r="CF953" i="81"/>
  <c r="CE953" i="81"/>
  <c r="CD953" i="81"/>
  <c r="CC953" i="81"/>
  <c r="CB953" i="81"/>
  <c r="CA953" i="81"/>
  <c r="BZ953" i="81"/>
  <c r="BY953" i="81"/>
  <c r="BX953" i="81"/>
  <c r="BW953" i="81"/>
  <c r="BV953" i="81"/>
  <c r="BU953" i="81"/>
  <c r="BT953" i="81"/>
  <c r="BS953" i="81"/>
  <c r="BR953" i="81"/>
  <c r="BQ953" i="81"/>
  <c r="BP953" i="81"/>
  <c r="BO953" i="81"/>
  <c r="BN953" i="81"/>
  <c r="BM953" i="81"/>
  <c r="BL953" i="81"/>
  <c r="BK953" i="81"/>
  <c r="BJ953" i="81"/>
  <c r="BI953" i="81"/>
  <c r="BH953" i="81"/>
  <c r="BG953" i="81"/>
  <c r="BF953" i="81"/>
  <c r="BE953" i="81"/>
  <c r="BD953" i="81"/>
  <c r="BC953" i="81"/>
  <c r="BB953" i="81"/>
  <c r="BA953" i="81"/>
  <c r="AZ953" i="81"/>
  <c r="AY953" i="81"/>
  <c r="AX953" i="81"/>
  <c r="AW953" i="81"/>
  <c r="AV953" i="81"/>
  <c r="AU953" i="81"/>
  <c r="AT953" i="81"/>
  <c r="AS953" i="81"/>
  <c r="AR953" i="81"/>
  <c r="AQ953" i="81"/>
  <c r="AP953" i="81"/>
  <c r="AO953" i="81"/>
  <c r="AN953" i="81"/>
  <c r="AM953" i="81"/>
  <c r="AL953" i="81"/>
  <c r="AK953" i="81"/>
  <c r="CO952" i="81"/>
  <c r="CN952" i="81"/>
  <c r="CM952" i="81"/>
  <c r="CL952" i="81"/>
  <c r="CK952" i="81"/>
  <c r="CJ952" i="81"/>
  <c r="CI952" i="81"/>
  <c r="CH952" i="81"/>
  <c r="CG952" i="81"/>
  <c r="CF952" i="81"/>
  <c r="CE952" i="81"/>
  <c r="CD952" i="81"/>
  <c r="CC952" i="81"/>
  <c r="CB952" i="81"/>
  <c r="CA952" i="81"/>
  <c r="BZ952" i="81"/>
  <c r="BY952" i="81"/>
  <c r="BX952" i="81"/>
  <c r="BW952" i="81"/>
  <c r="BV952" i="81"/>
  <c r="BU952" i="81"/>
  <c r="BT952" i="81"/>
  <c r="BS952" i="81"/>
  <c r="BR952" i="81"/>
  <c r="BQ952" i="81"/>
  <c r="BP952" i="81"/>
  <c r="BO952" i="81"/>
  <c r="BN952" i="81"/>
  <c r="BM952" i="81"/>
  <c r="BL952" i="81"/>
  <c r="BK952" i="81"/>
  <c r="BJ952" i="81"/>
  <c r="BI952" i="81"/>
  <c r="BH952" i="81"/>
  <c r="BG952" i="81"/>
  <c r="BF952" i="81"/>
  <c r="BE952" i="81"/>
  <c r="BD952" i="81"/>
  <c r="BC952" i="81"/>
  <c r="BB952" i="81"/>
  <c r="BA952" i="81"/>
  <c r="AZ952" i="81"/>
  <c r="AY952" i="81"/>
  <c r="AX952" i="81"/>
  <c r="AW952" i="81"/>
  <c r="AV952" i="81"/>
  <c r="AU952" i="81"/>
  <c r="AT952" i="81"/>
  <c r="AS952" i="81"/>
  <c r="AR952" i="81"/>
  <c r="AQ952" i="81"/>
  <c r="AP952" i="81"/>
  <c r="AO952" i="81"/>
  <c r="AN952" i="81"/>
  <c r="AM952" i="81"/>
  <c r="AL952" i="81"/>
  <c r="AK952" i="81"/>
  <c r="AJ952" i="81"/>
  <c r="CO951" i="81"/>
  <c r="CN951" i="81"/>
  <c r="CM951" i="81"/>
  <c r="CL951" i="81"/>
  <c r="CK951" i="81"/>
  <c r="CJ951" i="81"/>
  <c r="CI951" i="81"/>
  <c r="CH951" i="81"/>
  <c r="CG951" i="81"/>
  <c r="CF951" i="81"/>
  <c r="CE951" i="81"/>
  <c r="CD951" i="81"/>
  <c r="CC951" i="81"/>
  <c r="CB951" i="81"/>
  <c r="CA951" i="81"/>
  <c r="BZ951" i="81"/>
  <c r="BY951" i="81"/>
  <c r="BX951" i="81"/>
  <c r="BW951" i="81"/>
  <c r="BV951" i="81"/>
  <c r="BU951" i="81"/>
  <c r="BT951" i="81"/>
  <c r="BS951" i="81"/>
  <c r="BR951" i="81"/>
  <c r="BQ951" i="81"/>
  <c r="BP951" i="81"/>
  <c r="BO951" i="81"/>
  <c r="BN951" i="81"/>
  <c r="BM951" i="81"/>
  <c r="BL951" i="81"/>
  <c r="BK951" i="81"/>
  <c r="BJ951" i="81"/>
  <c r="BI951" i="81"/>
  <c r="BH951" i="81"/>
  <c r="BG951" i="81"/>
  <c r="BF951" i="81"/>
  <c r="BE951" i="81"/>
  <c r="BD951" i="81"/>
  <c r="BC951" i="81"/>
  <c r="BB951" i="81"/>
  <c r="BA951" i="81"/>
  <c r="AZ951" i="81"/>
  <c r="AY951" i="81"/>
  <c r="AX951" i="81"/>
  <c r="AW951" i="81"/>
  <c r="AV951" i="81"/>
  <c r="AU951" i="81"/>
  <c r="AT951" i="81"/>
  <c r="AS951" i="81"/>
  <c r="AR951" i="81"/>
  <c r="AQ951" i="81"/>
  <c r="AP951" i="81"/>
  <c r="AO951" i="81"/>
  <c r="AN951" i="81"/>
  <c r="AM951" i="81"/>
  <c r="AL951" i="81"/>
  <c r="AK951" i="81"/>
  <c r="AJ951" i="81"/>
  <c r="AI951" i="81"/>
  <c r="CO950" i="81"/>
  <c r="CN950" i="81"/>
  <c r="CM950" i="81"/>
  <c r="CL950" i="81"/>
  <c r="CK950" i="81"/>
  <c r="CJ950" i="81"/>
  <c r="CI950" i="81"/>
  <c r="CH950" i="81"/>
  <c r="CG950" i="81"/>
  <c r="CF950" i="81"/>
  <c r="CE950" i="81"/>
  <c r="CD950" i="81"/>
  <c r="CC950" i="81"/>
  <c r="CB950" i="81"/>
  <c r="CA950" i="81"/>
  <c r="BZ950" i="81"/>
  <c r="BY950" i="81"/>
  <c r="BX950" i="81"/>
  <c r="BW950" i="81"/>
  <c r="BV950" i="81"/>
  <c r="BU950" i="81"/>
  <c r="BT950" i="81"/>
  <c r="BS950" i="81"/>
  <c r="BR950" i="81"/>
  <c r="BQ950" i="81"/>
  <c r="BP950" i="81"/>
  <c r="BO950" i="81"/>
  <c r="BN950" i="81"/>
  <c r="BM950" i="81"/>
  <c r="BL950" i="81"/>
  <c r="BK950" i="81"/>
  <c r="BJ950" i="81"/>
  <c r="BI950" i="81"/>
  <c r="BH950" i="81"/>
  <c r="BG950" i="81"/>
  <c r="BF950" i="81"/>
  <c r="BE950" i="81"/>
  <c r="BD950" i="81"/>
  <c r="BC950" i="81"/>
  <c r="BB950" i="81"/>
  <c r="BA950" i="81"/>
  <c r="AZ950" i="81"/>
  <c r="AY950" i="81"/>
  <c r="AX950" i="81"/>
  <c r="AW950" i="81"/>
  <c r="AV950" i="81"/>
  <c r="AU950" i="81"/>
  <c r="AT950" i="81"/>
  <c r="AS950" i="81"/>
  <c r="AR950" i="81"/>
  <c r="AQ950" i="81"/>
  <c r="AP950" i="81"/>
  <c r="AO950" i="81"/>
  <c r="AN950" i="81"/>
  <c r="AM950" i="81"/>
  <c r="AL950" i="81"/>
  <c r="AK950" i="81"/>
  <c r="AJ950" i="81"/>
  <c r="AI950" i="81"/>
  <c r="AH950" i="81"/>
  <c r="H938" i="81"/>
  <c r="H935" i="81"/>
  <c r="I930" i="81"/>
  <c r="CO922" i="81"/>
  <c r="CN922" i="81"/>
  <c r="CM922" i="81"/>
  <c r="CL922" i="81"/>
  <c r="CK922" i="81"/>
  <c r="CJ922" i="81"/>
  <c r="CI922" i="81"/>
  <c r="CH922" i="81"/>
  <c r="CG922" i="81"/>
  <c r="CF922" i="81"/>
  <c r="CE922" i="81"/>
  <c r="CD922" i="81"/>
  <c r="CC922" i="81"/>
  <c r="CB922" i="81"/>
  <c r="CA922" i="81"/>
  <c r="BZ922" i="81"/>
  <c r="BY922" i="81"/>
  <c r="BX922" i="81"/>
  <c r="BW922" i="81"/>
  <c r="BV922" i="81"/>
  <c r="BU922" i="81"/>
  <c r="BT922" i="81"/>
  <c r="BS922" i="81"/>
  <c r="BR922" i="81"/>
  <c r="BQ922" i="81"/>
  <c r="BP922" i="81"/>
  <c r="BO922" i="81"/>
  <c r="BN922" i="81"/>
  <c r="BM922" i="81"/>
  <c r="BL922" i="81"/>
  <c r="BK922" i="81"/>
  <c r="BJ922" i="81"/>
  <c r="BI922" i="81"/>
  <c r="BH922" i="81"/>
  <c r="BG922" i="81"/>
  <c r="BF922" i="81"/>
  <c r="BE922" i="81"/>
  <c r="BD922" i="81"/>
  <c r="BC922" i="81"/>
  <c r="BB922" i="81"/>
  <c r="BA922" i="81"/>
  <c r="AZ922" i="81"/>
  <c r="AY922" i="81"/>
  <c r="AX922" i="81"/>
  <c r="AW922" i="81"/>
  <c r="AV922" i="81"/>
  <c r="AU922" i="81"/>
  <c r="AT922" i="81"/>
  <c r="AS922" i="81"/>
  <c r="AR922" i="81"/>
  <c r="AQ922" i="81"/>
  <c r="AP922" i="81"/>
  <c r="AO922" i="81"/>
  <c r="AN922" i="81"/>
  <c r="AM922" i="81"/>
  <c r="AL922" i="81"/>
  <c r="AK922" i="81"/>
  <c r="AJ922" i="81"/>
  <c r="AI922" i="81"/>
  <c r="AH922" i="81"/>
  <c r="AG922" i="81"/>
  <c r="AF922" i="81"/>
  <c r="AE922" i="81"/>
  <c r="AD922" i="81"/>
  <c r="AC922" i="81"/>
  <c r="AB922" i="81"/>
  <c r="AA922" i="81"/>
  <c r="Z922" i="81"/>
  <c r="Y922" i="81"/>
  <c r="X922" i="81"/>
  <c r="W922" i="81"/>
  <c r="V922" i="81"/>
  <c r="U922" i="81"/>
  <c r="T922" i="81"/>
  <c r="S922" i="81"/>
  <c r="R922" i="81"/>
  <c r="Q922" i="81"/>
  <c r="P922" i="81"/>
  <c r="O922" i="81"/>
  <c r="N922" i="81"/>
  <c r="M922" i="81"/>
  <c r="L922" i="81"/>
  <c r="K922" i="81"/>
  <c r="J922" i="81"/>
  <c r="I922" i="81"/>
  <c r="CO921" i="81"/>
  <c r="CN921" i="81"/>
  <c r="CM921" i="81"/>
  <c r="CL921" i="81"/>
  <c r="CK921" i="81"/>
  <c r="CJ921" i="81"/>
  <c r="CI921" i="81"/>
  <c r="CH921" i="81"/>
  <c r="CG921" i="81"/>
  <c r="CF921" i="81"/>
  <c r="CE921" i="81"/>
  <c r="CD921" i="81"/>
  <c r="CC921" i="81"/>
  <c r="CB921" i="81"/>
  <c r="CA921" i="81"/>
  <c r="BZ921" i="81"/>
  <c r="BY921" i="81"/>
  <c r="BX921" i="81"/>
  <c r="BW921" i="81"/>
  <c r="BV921" i="81"/>
  <c r="BU921" i="81"/>
  <c r="BT921" i="81"/>
  <c r="BS921" i="81"/>
  <c r="BR921" i="81"/>
  <c r="BQ921" i="81"/>
  <c r="BP921" i="81"/>
  <c r="BO921" i="81"/>
  <c r="BN921" i="81"/>
  <c r="BM921" i="81"/>
  <c r="BL921" i="81"/>
  <c r="BK921" i="81"/>
  <c r="BJ921" i="81"/>
  <c r="BI921" i="81"/>
  <c r="BH921" i="81"/>
  <c r="BG921" i="81"/>
  <c r="BF921" i="81"/>
  <c r="BE921" i="81"/>
  <c r="BD921" i="81"/>
  <c r="BC921" i="81"/>
  <c r="BB921" i="81"/>
  <c r="BA921" i="81"/>
  <c r="AZ921" i="81"/>
  <c r="AY921" i="81"/>
  <c r="AX921" i="81"/>
  <c r="AW921" i="81"/>
  <c r="AV921" i="81"/>
  <c r="AU921" i="81"/>
  <c r="AT921" i="81"/>
  <c r="AS921" i="81"/>
  <c r="AR921" i="81"/>
  <c r="AQ921" i="81"/>
  <c r="AP921" i="81"/>
  <c r="AO921" i="81"/>
  <c r="AN921" i="81"/>
  <c r="AM921" i="81"/>
  <c r="AL921" i="81"/>
  <c r="AK921" i="81"/>
  <c r="AJ921" i="81"/>
  <c r="AI921" i="81"/>
  <c r="AH921" i="81"/>
  <c r="AG921" i="81"/>
  <c r="AF921" i="81"/>
  <c r="AE921" i="81"/>
  <c r="AD921" i="81"/>
  <c r="AC921" i="81"/>
  <c r="AB921" i="81"/>
  <c r="AA921" i="81"/>
  <c r="Z921" i="81"/>
  <c r="Y921" i="81"/>
  <c r="X921" i="81"/>
  <c r="W921" i="81"/>
  <c r="V921" i="81"/>
  <c r="U921" i="81"/>
  <c r="T921" i="81"/>
  <c r="S921" i="81"/>
  <c r="R921" i="81"/>
  <c r="Q921" i="81"/>
  <c r="P921" i="81"/>
  <c r="O921" i="81"/>
  <c r="N921" i="81"/>
  <c r="M921" i="81"/>
  <c r="L921" i="81"/>
  <c r="K921" i="81"/>
  <c r="J921" i="81"/>
  <c r="I921" i="81"/>
  <c r="T919" i="81"/>
  <c r="L919" i="81"/>
  <c r="K919" i="81"/>
  <c r="H919" i="81"/>
  <c r="CO919" i="81"/>
  <c r="U919" i="81"/>
  <c r="M919" i="81"/>
  <c r="CO917" i="81"/>
  <c r="CL917" i="81"/>
  <c r="CK917" i="81"/>
  <c r="CH917" i="81"/>
  <c r="CG917" i="81"/>
  <c r="CD917" i="81"/>
  <c r="CC917" i="81"/>
  <c r="BZ917" i="81"/>
  <c r="BY917" i="81"/>
  <c r="BV917" i="81"/>
  <c r="BU917" i="81"/>
  <c r="BR917" i="81"/>
  <c r="BQ917" i="81"/>
  <c r="BN917" i="81"/>
  <c r="BM917" i="81"/>
  <c r="BJ917" i="81"/>
  <c r="BI917" i="81"/>
  <c r="BF917" i="81"/>
  <c r="BE917" i="81"/>
  <c r="BB917" i="81"/>
  <c r="BA917" i="81"/>
  <c r="AX917" i="81"/>
  <c r="AW917" i="81"/>
  <c r="AT917" i="81"/>
  <c r="AS917" i="81"/>
  <c r="AP917" i="81"/>
  <c r="AO917" i="81"/>
  <c r="AL917" i="81"/>
  <c r="AK917" i="81"/>
  <c r="AH917" i="81"/>
  <c r="AG917" i="81"/>
  <c r="AD917" i="81"/>
  <c r="AC917" i="81"/>
  <c r="Z917" i="81"/>
  <c r="Y917" i="81"/>
  <c r="Q917" i="81"/>
  <c r="CM917" i="81"/>
  <c r="W917" i="81"/>
  <c r="K917" i="81"/>
  <c r="CO879" i="81"/>
  <c r="CO878" i="81"/>
  <c r="CN878" i="81"/>
  <c r="CO877" i="81"/>
  <c r="CN877" i="81"/>
  <c r="CM877" i="81"/>
  <c r="CO876" i="81"/>
  <c r="CN876" i="81"/>
  <c r="CM876" i="81"/>
  <c r="CL876" i="81"/>
  <c r="CO875" i="81"/>
  <c r="CN875" i="81"/>
  <c r="CM875" i="81"/>
  <c r="CL875" i="81"/>
  <c r="CK875" i="81"/>
  <c r="CO874" i="81"/>
  <c r="CN874" i="81"/>
  <c r="CM874" i="81"/>
  <c r="CL874" i="81"/>
  <c r="CK874" i="81"/>
  <c r="CJ874" i="81"/>
  <c r="CO873" i="81"/>
  <c r="CN873" i="81"/>
  <c r="CM873" i="81"/>
  <c r="CL873" i="81"/>
  <c r="CK873" i="81"/>
  <c r="CJ873" i="81"/>
  <c r="CI873" i="81"/>
  <c r="CO872" i="81"/>
  <c r="CN872" i="81"/>
  <c r="CM872" i="81"/>
  <c r="CL872" i="81"/>
  <c r="CK872" i="81"/>
  <c r="CJ872" i="81"/>
  <c r="CI872" i="81"/>
  <c r="CH872" i="81"/>
  <c r="CO871" i="81"/>
  <c r="CN871" i="81"/>
  <c r="CM871" i="81"/>
  <c r="CL871" i="81"/>
  <c r="CK871" i="81"/>
  <c r="CJ871" i="81"/>
  <c r="CI871" i="81"/>
  <c r="CH871" i="81"/>
  <c r="CG871" i="81"/>
  <c r="CO870" i="81"/>
  <c r="CN870" i="81"/>
  <c r="CM870" i="81"/>
  <c r="CL870" i="81"/>
  <c r="CK870" i="81"/>
  <c r="CJ870" i="81"/>
  <c r="CI870" i="81"/>
  <c r="CH870" i="81"/>
  <c r="CG870" i="81"/>
  <c r="CF870" i="81"/>
  <c r="CO869" i="81"/>
  <c r="CN869" i="81"/>
  <c r="CM869" i="81"/>
  <c r="CL869" i="81"/>
  <c r="CK869" i="81"/>
  <c r="CJ869" i="81"/>
  <c r="CI869" i="81"/>
  <c r="CH869" i="81"/>
  <c r="CG869" i="81"/>
  <c r="CF869" i="81"/>
  <c r="CE869" i="81"/>
  <c r="CO868" i="81"/>
  <c r="CN868" i="81"/>
  <c r="CM868" i="81"/>
  <c r="CL868" i="81"/>
  <c r="CK868" i="81"/>
  <c r="CJ868" i="81"/>
  <c r="CI868" i="81"/>
  <c r="CH868" i="81"/>
  <c r="CG868" i="81"/>
  <c r="CF868" i="81"/>
  <c r="CE868" i="81"/>
  <c r="CD868" i="81"/>
  <c r="CO867" i="81"/>
  <c r="CN867" i="81"/>
  <c r="CM867" i="81"/>
  <c r="CL867" i="81"/>
  <c r="CK867" i="81"/>
  <c r="CJ867" i="81"/>
  <c r="CI867" i="81"/>
  <c r="CH867" i="81"/>
  <c r="CG867" i="81"/>
  <c r="CF867" i="81"/>
  <c r="CE867" i="81"/>
  <c r="CD867" i="81"/>
  <c r="CC867" i="81"/>
  <c r="CO866" i="81"/>
  <c r="CN866" i="81"/>
  <c r="CM866" i="81"/>
  <c r="CL866" i="81"/>
  <c r="CK866" i="81"/>
  <c r="CJ866" i="81"/>
  <c r="CI866" i="81"/>
  <c r="CH866" i="81"/>
  <c r="CG866" i="81"/>
  <c r="CF866" i="81"/>
  <c r="CE866" i="81"/>
  <c r="CD866" i="81"/>
  <c r="CC866" i="81"/>
  <c r="CB866" i="81"/>
  <c r="CO865" i="81"/>
  <c r="CN865" i="81"/>
  <c r="CM865" i="81"/>
  <c r="CL865" i="81"/>
  <c r="CK865" i="81"/>
  <c r="CJ865" i="81"/>
  <c r="CI865" i="81"/>
  <c r="CH865" i="81"/>
  <c r="CG865" i="81"/>
  <c r="CF865" i="81"/>
  <c r="CE865" i="81"/>
  <c r="CD865" i="81"/>
  <c r="CC865" i="81"/>
  <c r="CB865" i="81"/>
  <c r="CA865" i="81"/>
  <c r="CO864" i="81"/>
  <c r="CN864" i="81"/>
  <c r="CM864" i="81"/>
  <c r="CL864" i="81"/>
  <c r="CK864" i="81"/>
  <c r="CJ864" i="81"/>
  <c r="CI864" i="81"/>
  <c r="CH864" i="81"/>
  <c r="CG864" i="81"/>
  <c r="CF864" i="81"/>
  <c r="CE864" i="81"/>
  <c r="CD864" i="81"/>
  <c r="CC864" i="81"/>
  <c r="CB864" i="81"/>
  <c r="CA864" i="81"/>
  <c r="BZ864" i="81"/>
  <c r="CO863" i="81"/>
  <c r="CN863" i="81"/>
  <c r="CM863" i="81"/>
  <c r="CL863" i="81"/>
  <c r="CK863" i="81"/>
  <c r="CJ863" i="81"/>
  <c r="CI863" i="81"/>
  <c r="CH863" i="81"/>
  <c r="CG863" i="81"/>
  <c r="CF863" i="81"/>
  <c r="CE863" i="81"/>
  <c r="CD863" i="81"/>
  <c r="CC863" i="81"/>
  <c r="CB863" i="81"/>
  <c r="CA863" i="81"/>
  <c r="BZ863" i="81"/>
  <c r="BY863" i="81"/>
  <c r="CO862" i="81"/>
  <c r="CN862" i="81"/>
  <c r="CM862" i="81"/>
  <c r="CL862" i="81"/>
  <c r="CK862" i="81"/>
  <c r="CJ862" i="81"/>
  <c r="CI862" i="81"/>
  <c r="CH862" i="81"/>
  <c r="CG862" i="81"/>
  <c r="CF862" i="81"/>
  <c r="CE862" i="81"/>
  <c r="CD862" i="81"/>
  <c r="CC862" i="81"/>
  <c r="CB862" i="81"/>
  <c r="CA862" i="81"/>
  <c r="BZ862" i="81"/>
  <c r="BY862" i="81"/>
  <c r="BX862" i="81"/>
  <c r="CO861" i="81"/>
  <c r="CN861" i="81"/>
  <c r="CM861" i="81"/>
  <c r="CL861" i="81"/>
  <c r="CK861" i="81"/>
  <c r="CJ861" i="81"/>
  <c r="CI861" i="81"/>
  <c r="CH861" i="81"/>
  <c r="CG861" i="81"/>
  <c r="CF861" i="81"/>
  <c r="CE861" i="81"/>
  <c r="CD861" i="81"/>
  <c r="CC861" i="81"/>
  <c r="CB861" i="81"/>
  <c r="CA861" i="81"/>
  <c r="BZ861" i="81"/>
  <c r="BY861" i="81"/>
  <c r="BX861" i="81"/>
  <c r="BW861" i="81"/>
  <c r="CO860" i="81"/>
  <c r="CN860" i="81"/>
  <c r="CM860" i="81"/>
  <c r="CL860" i="81"/>
  <c r="CK860" i="81"/>
  <c r="CJ860" i="81"/>
  <c r="CI860" i="81"/>
  <c r="CH860" i="81"/>
  <c r="CG860" i="81"/>
  <c r="CF860" i="81"/>
  <c r="CE860" i="81"/>
  <c r="CD860" i="81"/>
  <c r="CC860" i="81"/>
  <c r="CB860" i="81"/>
  <c r="CA860" i="81"/>
  <c r="BZ860" i="81"/>
  <c r="BY860" i="81"/>
  <c r="BX860" i="81"/>
  <c r="BW860" i="81"/>
  <c r="BV860" i="81"/>
  <c r="CO859" i="81"/>
  <c r="CN859" i="81"/>
  <c r="CM859" i="81"/>
  <c r="CL859" i="81"/>
  <c r="CK859" i="81"/>
  <c r="CJ859" i="81"/>
  <c r="CI859" i="81"/>
  <c r="CH859" i="81"/>
  <c r="CG859" i="81"/>
  <c r="CF859" i="81"/>
  <c r="CE859" i="81"/>
  <c r="CD859" i="81"/>
  <c r="CC859" i="81"/>
  <c r="CB859" i="81"/>
  <c r="CA859" i="81"/>
  <c r="BZ859" i="81"/>
  <c r="BY859" i="81"/>
  <c r="BX859" i="81"/>
  <c r="BW859" i="81"/>
  <c r="BV859" i="81"/>
  <c r="BU859" i="81"/>
  <c r="CO858" i="81"/>
  <c r="CN858" i="81"/>
  <c r="CM858" i="81"/>
  <c r="CL858" i="81"/>
  <c r="CK858" i="81"/>
  <c r="CJ858" i="81"/>
  <c r="CI858" i="81"/>
  <c r="CH858" i="81"/>
  <c r="CG858" i="81"/>
  <c r="CF858" i="81"/>
  <c r="CE858" i="81"/>
  <c r="CD858" i="81"/>
  <c r="CC858" i="81"/>
  <c r="CB858" i="81"/>
  <c r="CA858" i="81"/>
  <c r="BZ858" i="81"/>
  <c r="BY858" i="81"/>
  <c r="BX858" i="81"/>
  <c r="BW858" i="81"/>
  <c r="BV858" i="81"/>
  <c r="BU858" i="81"/>
  <c r="BT858" i="81"/>
  <c r="CO857" i="81"/>
  <c r="CN857" i="81"/>
  <c r="CM857" i="81"/>
  <c r="CL857" i="81"/>
  <c r="CK857" i="81"/>
  <c r="CJ857" i="81"/>
  <c r="CI857" i="81"/>
  <c r="CH857" i="81"/>
  <c r="CG857" i="81"/>
  <c r="CF857" i="81"/>
  <c r="CE857" i="81"/>
  <c r="CD857" i="81"/>
  <c r="CC857" i="81"/>
  <c r="CB857" i="81"/>
  <c r="CA857" i="81"/>
  <c r="BZ857" i="81"/>
  <c r="BY857" i="81"/>
  <c r="BX857" i="81"/>
  <c r="BW857" i="81"/>
  <c r="BV857" i="81"/>
  <c r="BU857" i="81"/>
  <c r="BT857" i="81"/>
  <c r="BS857" i="81"/>
  <c r="CO856" i="81"/>
  <c r="CN856" i="81"/>
  <c r="CM856" i="81"/>
  <c r="CL856" i="81"/>
  <c r="CK856" i="81"/>
  <c r="CJ856" i="81"/>
  <c r="CI856" i="81"/>
  <c r="CH856" i="81"/>
  <c r="CG856" i="81"/>
  <c r="CF856" i="81"/>
  <c r="CE856" i="81"/>
  <c r="CD856" i="81"/>
  <c r="CC856" i="81"/>
  <c r="CB856" i="81"/>
  <c r="CA856" i="81"/>
  <c r="BZ856" i="81"/>
  <c r="BY856" i="81"/>
  <c r="BX856" i="81"/>
  <c r="BW856" i="81"/>
  <c r="BV856" i="81"/>
  <c r="BU856" i="81"/>
  <c r="BT856" i="81"/>
  <c r="BS856" i="81"/>
  <c r="BR856" i="81"/>
  <c r="CO855" i="81"/>
  <c r="CN855" i="81"/>
  <c r="CM855" i="81"/>
  <c r="CL855" i="81"/>
  <c r="CK855" i="81"/>
  <c r="CJ855" i="81"/>
  <c r="CI855" i="81"/>
  <c r="CH855" i="81"/>
  <c r="CG855" i="81"/>
  <c r="CF855" i="81"/>
  <c r="CE855" i="81"/>
  <c r="CD855" i="81"/>
  <c r="CC855" i="81"/>
  <c r="CB855" i="81"/>
  <c r="CA855" i="81"/>
  <c r="BZ855" i="81"/>
  <c r="BY855" i="81"/>
  <c r="BX855" i="81"/>
  <c r="BW855" i="81"/>
  <c r="BV855" i="81"/>
  <c r="BU855" i="81"/>
  <c r="BT855" i="81"/>
  <c r="BS855" i="81"/>
  <c r="BR855" i="81"/>
  <c r="BQ855" i="81"/>
  <c r="CO854" i="81"/>
  <c r="CN854" i="81"/>
  <c r="CM854" i="81"/>
  <c r="CL854" i="81"/>
  <c r="CK854" i="81"/>
  <c r="CJ854" i="81"/>
  <c r="CI854" i="81"/>
  <c r="CH854" i="81"/>
  <c r="CG854" i="81"/>
  <c r="CF854" i="81"/>
  <c r="CE854" i="81"/>
  <c r="CD854" i="81"/>
  <c r="CC854" i="81"/>
  <c r="CB854" i="81"/>
  <c r="CA854" i="81"/>
  <c r="BZ854" i="81"/>
  <c r="BY854" i="81"/>
  <c r="BX854" i="81"/>
  <c r="BW854" i="81"/>
  <c r="BV854" i="81"/>
  <c r="BU854" i="81"/>
  <c r="BT854" i="81"/>
  <c r="BS854" i="81"/>
  <c r="BR854" i="81"/>
  <c r="BQ854" i="81"/>
  <c r="BP854" i="81"/>
  <c r="CO853" i="81"/>
  <c r="CN853" i="81"/>
  <c r="CM853" i="81"/>
  <c r="CL853" i="81"/>
  <c r="CK853" i="81"/>
  <c r="CJ853" i="81"/>
  <c r="CI853" i="81"/>
  <c r="CH853" i="81"/>
  <c r="CG853" i="81"/>
  <c r="CF853" i="81"/>
  <c r="CE853" i="81"/>
  <c r="CD853" i="81"/>
  <c r="CC853" i="81"/>
  <c r="CB853" i="81"/>
  <c r="CA853" i="81"/>
  <c r="BZ853" i="81"/>
  <c r="BY853" i="81"/>
  <c r="BX853" i="81"/>
  <c r="BW853" i="81"/>
  <c r="BV853" i="81"/>
  <c r="BU853" i="81"/>
  <c r="BT853" i="81"/>
  <c r="BS853" i="81"/>
  <c r="BR853" i="81"/>
  <c r="BQ853" i="81"/>
  <c r="BP853" i="81"/>
  <c r="BO853" i="81"/>
  <c r="CO852" i="81"/>
  <c r="CN852" i="81"/>
  <c r="CM852" i="81"/>
  <c r="CL852" i="81"/>
  <c r="CK852" i="81"/>
  <c r="CJ852" i="81"/>
  <c r="CI852" i="81"/>
  <c r="CH852" i="81"/>
  <c r="CG852" i="81"/>
  <c r="CF852" i="81"/>
  <c r="CE852" i="81"/>
  <c r="CD852" i="81"/>
  <c r="CC852" i="81"/>
  <c r="CB852" i="81"/>
  <c r="CA852" i="81"/>
  <c r="BZ852" i="81"/>
  <c r="BY852" i="81"/>
  <c r="BX852" i="81"/>
  <c r="BW852" i="81"/>
  <c r="BV852" i="81"/>
  <c r="BU852" i="81"/>
  <c r="BT852" i="81"/>
  <c r="BS852" i="81"/>
  <c r="BR852" i="81"/>
  <c r="BQ852" i="81"/>
  <c r="BP852" i="81"/>
  <c r="BO852" i="81"/>
  <c r="BN852" i="81"/>
  <c r="CO851" i="81"/>
  <c r="CN851" i="81"/>
  <c r="CM851" i="81"/>
  <c r="CL851" i="81"/>
  <c r="CK851" i="81"/>
  <c r="CJ851" i="81"/>
  <c r="CI851" i="81"/>
  <c r="CH851" i="81"/>
  <c r="CG851" i="81"/>
  <c r="CF851" i="81"/>
  <c r="CE851" i="81"/>
  <c r="CD851" i="81"/>
  <c r="CC851" i="81"/>
  <c r="CB851" i="81"/>
  <c r="CA851" i="81"/>
  <c r="BZ851" i="81"/>
  <c r="BY851" i="81"/>
  <c r="BX851" i="81"/>
  <c r="BW851" i="81"/>
  <c r="BV851" i="81"/>
  <c r="BU851" i="81"/>
  <c r="BT851" i="81"/>
  <c r="BS851" i="81"/>
  <c r="BR851" i="81"/>
  <c r="BQ851" i="81"/>
  <c r="BP851" i="81"/>
  <c r="BO851" i="81"/>
  <c r="BN851" i="81"/>
  <c r="BM851" i="81"/>
  <c r="CO850" i="81"/>
  <c r="CN850" i="81"/>
  <c r="CM850" i="81"/>
  <c r="CL850" i="81"/>
  <c r="CK850" i="81"/>
  <c r="CJ850" i="81"/>
  <c r="CI850" i="81"/>
  <c r="CH850" i="81"/>
  <c r="CG850" i="81"/>
  <c r="CF850" i="81"/>
  <c r="CE850" i="81"/>
  <c r="CD850" i="81"/>
  <c r="CC850" i="81"/>
  <c r="CB850" i="81"/>
  <c r="CA850" i="81"/>
  <c r="BZ850" i="81"/>
  <c r="BY850" i="81"/>
  <c r="BX850" i="81"/>
  <c r="BW850" i="81"/>
  <c r="BV850" i="81"/>
  <c r="BU850" i="81"/>
  <c r="BT850" i="81"/>
  <c r="BS850" i="81"/>
  <c r="BR850" i="81"/>
  <c r="BQ850" i="81"/>
  <c r="BP850" i="81"/>
  <c r="BO850" i="81"/>
  <c r="BN850" i="81"/>
  <c r="BM850" i="81"/>
  <c r="BL850" i="81"/>
  <c r="CO849" i="81"/>
  <c r="CN849" i="81"/>
  <c r="CM849" i="81"/>
  <c r="CL849" i="81"/>
  <c r="CK849" i="81"/>
  <c r="CJ849" i="81"/>
  <c r="CI849" i="81"/>
  <c r="CH849" i="81"/>
  <c r="CG849" i="81"/>
  <c r="CF849" i="81"/>
  <c r="CE849" i="81"/>
  <c r="CD849" i="81"/>
  <c r="CC849" i="81"/>
  <c r="CB849" i="81"/>
  <c r="CA849" i="81"/>
  <c r="BZ849" i="81"/>
  <c r="BY849" i="81"/>
  <c r="BX849" i="81"/>
  <c r="BW849" i="81"/>
  <c r="BV849" i="81"/>
  <c r="BU849" i="81"/>
  <c r="BT849" i="81"/>
  <c r="BS849" i="81"/>
  <c r="BR849" i="81"/>
  <c r="BQ849" i="81"/>
  <c r="BP849" i="81"/>
  <c r="BO849" i="81"/>
  <c r="BN849" i="81"/>
  <c r="BM849" i="81"/>
  <c r="BL849" i="81"/>
  <c r="BK849" i="81"/>
  <c r="CO848" i="81"/>
  <c r="CN848" i="81"/>
  <c r="CM848" i="81"/>
  <c r="CL848" i="81"/>
  <c r="CK848" i="81"/>
  <c r="CJ848" i="81"/>
  <c r="CI848" i="81"/>
  <c r="CH848" i="81"/>
  <c r="CG848" i="81"/>
  <c r="CF848" i="81"/>
  <c r="CE848" i="81"/>
  <c r="CD848" i="81"/>
  <c r="CC848" i="81"/>
  <c r="CB848" i="81"/>
  <c r="CA848" i="81"/>
  <c r="BZ848" i="81"/>
  <c r="BY848" i="81"/>
  <c r="BX848" i="81"/>
  <c r="BW848" i="81"/>
  <c r="BV848" i="81"/>
  <c r="BU848" i="81"/>
  <c r="BT848" i="81"/>
  <c r="BS848" i="81"/>
  <c r="BR848" i="81"/>
  <c r="BQ848" i="81"/>
  <c r="BP848" i="81"/>
  <c r="BO848" i="81"/>
  <c r="BN848" i="81"/>
  <c r="BM848" i="81"/>
  <c r="BL848" i="81"/>
  <c r="BK848" i="81"/>
  <c r="BJ848" i="81"/>
  <c r="CO847" i="81"/>
  <c r="CN847" i="81"/>
  <c r="CM847" i="81"/>
  <c r="CL847" i="81"/>
  <c r="CK847" i="81"/>
  <c r="CJ847" i="81"/>
  <c r="CI847" i="81"/>
  <c r="CH847" i="81"/>
  <c r="CG847" i="81"/>
  <c r="CF847" i="81"/>
  <c r="CE847" i="81"/>
  <c r="CD847" i="81"/>
  <c r="CC847" i="81"/>
  <c r="CB847" i="81"/>
  <c r="CA847" i="81"/>
  <c r="BZ847" i="81"/>
  <c r="BY847" i="81"/>
  <c r="BX847" i="81"/>
  <c r="BW847" i="81"/>
  <c r="BV847" i="81"/>
  <c r="BU847" i="81"/>
  <c r="BT847" i="81"/>
  <c r="BS847" i="81"/>
  <c r="BR847" i="81"/>
  <c r="BQ847" i="81"/>
  <c r="BP847" i="81"/>
  <c r="BO847" i="81"/>
  <c r="BN847" i="81"/>
  <c r="BM847" i="81"/>
  <c r="BL847" i="81"/>
  <c r="BK847" i="81"/>
  <c r="BJ847" i="81"/>
  <c r="BI847" i="81"/>
  <c r="CO846" i="81"/>
  <c r="CN846" i="81"/>
  <c r="CM846" i="81"/>
  <c r="CL846" i="81"/>
  <c r="CK846" i="81"/>
  <c r="CJ846" i="81"/>
  <c r="CI846" i="81"/>
  <c r="CH846" i="81"/>
  <c r="CG846" i="81"/>
  <c r="CF846" i="81"/>
  <c r="CE846" i="81"/>
  <c r="CD846" i="81"/>
  <c r="CC846" i="81"/>
  <c r="CB846" i="81"/>
  <c r="CA846" i="81"/>
  <c r="BZ846" i="81"/>
  <c r="BY846" i="81"/>
  <c r="BX846" i="81"/>
  <c r="BW846" i="81"/>
  <c r="BV846" i="81"/>
  <c r="BU846" i="81"/>
  <c r="BT846" i="81"/>
  <c r="BS846" i="81"/>
  <c r="BR846" i="81"/>
  <c r="BQ846" i="81"/>
  <c r="BP846" i="81"/>
  <c r="BO846" i="81"/>
  <c r="BN846" i="81"/>
  <c r="BM846" i="81"/>
  <c r="BL846" i="81"/>
  <c r="BK846" i="81"/>
  <c r="BJ846" i="81"/>
  <c r="BI846" i="81"/>
  <c r="BH846" i="81"/>
  <c r="CO845" i="81"/>
  <c r="CN845" i="81"/>
  <c r="CM845" i="81"/>
  <c r="CL845" i="81"/>
  <c r="CK845" i="81"/>
  <c r="CJ845" i="81"/>
  <c r="CI845" i="81"/>
  <c r="CH845" i="81"/>
  <c r="CG845" i="81"/>
  <c r="CF845" i="81"/>
  <c r="CE845" i="81"/>
  <c r="CD845" i="81"/>
  <c r="CC845" i="81"/>
  <c r="CB845" i="81"/>
  <c r="CA845" i="81"/>
  <c r="BZ845" i="81"/>
  <c r="BY845" i="81"/>
  <c r="BX845" i="81"/>
  <c r="BW845" i="81"/>
  <c r="BV845" i="81"/>
  <c r="BU845" i="81"/>
  <c r="BT845" i="81"/>
  <c r="BS845" i="81"/>
  <c r="BR845" i="81"/>
  <c r="BQ845" i="81"/>
  <c r="BP845" i="81"/>
  <c r="BO845" i="81"/>
  <c r="BN845" i="81"/>
  <c r="BM845" i="81"/>
  <c r="BL845" i="81"/>
  <c r="BK845" i="81"/>
  <c r="BJ845" i="81"/>
  <c r="BI845" i="81"/>
  <c r="BH845" i="81"/>
  <c r="BG845" i="81"/>
  <c r="CO844" i="81"/>
  <c r="CN844" i="81"/>
  <c r="CM844" i="81"/>
  <c r="CL844" i="81"/>
  <c r="CK844" i="81"/>
  <c r="CJ844" i="81"/>
  <c r="CI844" i="81"/>
  <c r="CH844" i="81"/>
  <c r="CG844" i="81"/>
  <c r="CF844" i="81"/>
  <c r="CE844" i="81"/>
  <c r="CD844" i="81"/>
  <c r="CC844" i="81"/>
  <c r="CB844" i="81"/>
  <c r="CA844" i="81"/>
  <c r="BZ844" i="81"/>
  <c r="BY844" i="81"/>
  <c r="BX844" i="81"/>
  <c r="BW844" i="81"/>
  <c r="BV844" i="81"/>
  <c r="BU844" i="81"/>
  <c r="BT844" i="81"/>
  <c r="BS844" i="81"/>
  <c r="BR844" i="81"/>
  <c r="BQ844" i="81"/>
  <c r="BP844" i="81"/>
  <c r="BO844" i="81"/>
  <c r="BN844" i="81"/>
  <c r="BM844" i="81"/>
  <c r="BL844" i="81"/>
  <c r="BK844" i="81"/>
  <c r="BJ844" i="81"/>
  <c r="BI844" i="81"/>
  <c r="BH844" i="81"/>
  <c r="BG844" i="81"/>
  <c r="BF844" i="81"/>
  <c r="CO843" i="81"/>
  <c r="CN843" i="81"/>
  <c r="CM843" i="81"/>
  <c r="CL843" i="81"/>
  <c r="CK843" i="81"/>
  <c r="CJ843" i="81"/>
  <c r="CI843" i="81"/>
  <c r="CH843" i="81"/>
  <c r="CG843" i="81"/>
  <c r="CF843" i="81"/>
  <c r="CE843" i="81"/>
  <c r="CD843" i="81"/>
  <c r="CC843" i="81"/>
  <c r="CB843" i="81"/>
  <c r="CA843" i="81"/>
  <c r="BZ843" i="81"/>
  <c r="BY843" i="81"/>
  <c r="BX843" i="81"/>
  <c r="BW843" i="81"/>
  <c r="BV843" i="81"/>
  <c r="BU843" i="81"/>
  <c r="BT843" i="81"/>
  <c r="BS843" i="81"/>
  <c r="BR843" i="81"/>
  <c r="BQ843" i="81"/>
  <c r="BP843" i="81"/>
  <c r="BO843" i="81"/>
  <c r="BN843" i="81"/>
  <c r="BM843" i="81"/>
  <c r="BL843" i="81"/>
  <c r="BK843" i="81"/>
  <c r="BJ843" i="81"/>
  <c r="BI843" i="81"/>
  <c r="BH843" i="81"/>
  <c r="BG843" i="81"/>
  <c r="BF843" i="81"/>
  <c r="BE843" i="81"/>
  <c r="CO842" i="81"/>
  <c r="CN842" i="81"/>
  <c r="CM842" i="81"/>
  <c r="CL842" i="81"/>
  <c r="CK842" i="81"/>
  <c r="CJ842" i="81"/>
  <c r="CI842" i="81"/>
  <c r="CH842" i="81"/>
  <c r="CG842" i="81"/>
  <c r="CF842" i="81"/>
  <c r="CE842" i="81"/>
  <c r="CD842" i="81"/>
  <c r="CC842" i="81"/>
  <c r="CB842" i="81"/>
  <c r="CA842" i="81"/>
  <c r="BZ842" i="81"/>
  <c r="BY842" i="81"/>
  <c r="BX842" i="81"/>
  <c r="BW842" i="81"/>
  <c r="BV842" i="81"/>
  <c r="BU842" i="81"/>
  <c r="BT842" i="81"/>
  <c r="BS842" i="81"/>
  <c r="BR842" i="81"/>
  <c r="BQ842" i="81"/>
  <c r="BP842" i="81"/>
  <c r="BO842" i="81"/>
  <c r="BN842" i="81"/>
  <c r="BM842" i="81"/>
  <c r="BL842" i="81"/>
  <c r="BK842" i="81"/>
  <c r="BJ842" i="81"/>
  <c r="BI842" i="81"/>
  <c r="BH842" i="81"/>
  <c r="BG842" i="81"/>
  <c r="BF842" i="81"/>
  <c r="BE842" i="81"/>
  <c r="BD842" i="81"/>
  <c r="CO841" i="81"/>
  <c r="CN841" i="81"/>
  <c r="CM841" i="81"/>
  <c r="CL841" i="81"/>
  <c r="CK841" i="81"/>
  <c r="CJ841" i="81"/>
  <c r="CI841" i="81"/>
  <c r="CH841" i="81"/>
  <c r="CG841" i="81"/>
  <c r="CF841" i="81"/>
  <c r="CE841" i="81"/>
  <c r="CD841" i="81"/>
  <c r="CC841" i="81"/>
  <c r="CB841" i="81"/>
  <c r="CA841" i="81"/>
  <c r="BZ841" i="81"/>
  <c r="BY841" i="81"/>
  <c r="BX841" i="81"/>
  <c r="BW841" i="81"/>
  <c r="BV841" i="81"/>
  <c r="BU841" i="81"/>
  <c r="BT841" i="81"/>
  <c r="BS841" i="81"/>
  <c r="BR841" i="81"/>
  <c r="BQ841" i="81"/>
  <c r="BP841" i="81"/>
  <c r="BO841" i="81"/>
  <c r="BN841" i="81"/>
  <c r="BM841" i="81"/>
  <c r="BL841" i="81"/>
  <c r="BK841" i="81"/>
  <c r="BJ841" i="81"/>
  <c r="BI841" i="81"/>
  <c r="BH841" i="81"/>
  <c r="BG841" i="81"/>
  <c r="BF841" i="81"/>
  <c r="BE841" i="81"/>
  <c r="BD841" i="81"/>
  <c r="BC841" i="81"/>
  <c r="CO840" i="81"/>
  <c r="CN840" i="81"/>
  <c r="CM840" i="81"/>
  <c r="CL840" i="81"/>
  <c r="CK840" i="81"/>
  <c r="CJ840" i="81"/>
  <c r="CI840" i="81"/>
  <c r="CH840" i="81"/>
  <c r="CG840" i="81"/>
  <c r="CF840" i="81"/>
  <c r="CE840" i="81"/>
  <c r="CD840" i="81"/>
  <c r="CC840" i="81"/>
  <c r="CB840" i="81"/>
  <c r="CA840" i="81"/>
  <c r="BZ840" i="81"/>
  <c r="BY840" i="81"/>
  <c r="BX840" i="81"/>
  <c r="BW840" i="81"/>
  <c r="BV840" i="81"/>
  <c r="BU840" i="81"/>
  <c r="BT840" i="81"/>
  <c r="BS840" i="81"/>
  <c r="BR840" i="81"/>
  <c r="BQ840" i="81"/>
  <c r="BP840" i="81"/>
  <c r="BO840" i="81"/>
  <c r="BN840" i="81"/>
  <c r="BM840" i="81"/>
  <c r="BL840" i="81"/>
  <c r="BK840" i="81"/>
  <c r="BJ840" i="81"/>
  <c r="BI840" i="81"/>
  <c r="BH840" i="81"/>
  <c r="BG840" i="81"/>
  <c r="BF840" i="81"/>
  <c r="BE840" i="81"/>
  <c r="BD840" i="81"/>
  <c r="BC840" i="81"/>
  <c r="BB840" i="81"/>
  <c r="CO839" i="81"/>
  <c r="CN839" i="81"/>
  <c r="CM839" i="81"/>
  <c r="CL839" i="81"/>
  <c r="CK839" i="81"/>
  <c r="CJ839" i="81"/>
  <c r="CI839" i="81"/>
  <c r="CH839" i="81"/>
  <c r="CG839" i="81"/>
  <c r="CF839" i="81"/>
  <c r="CE839" i="81"/>
  <c r="CD839" i="81"/>
  <c r="CC839" i="81"/>
  <c r="CB839" i="81"/>
  <c r="CA839" i="81"/>
  <c r="BZ839" i="81"/>
  <c r="BY839" i="81"/>
  <c r="BX839" i="81"/>
  <c r="BW839" i="81"/>
  <c r="BV839" i="81"/>
  <c r="BU839" i="81"/>
  <c r="BT839" i="81"/>
  <c r="BS839" i="81"/>
  <c r="BR839" i="81"/>
  <c r="BQ839" i="81"/>
  <c r="BP839" i="81"/>
  <c r="BO839" i="81"/>
  <c r="BN839" i="81"/>
  <c r="BM839" i="81"/>
  <c r="BL839" i="81"/>
  <c r="BK839" i="81"/>
  <c r="BJ839" i="81"/>
  <c r="BI839" i="81"/>
  <c r="BH839" i="81"/>
  <c r="BG839" i="81"/>
  <c r="BF839" i="81"/>
  <c r="BE839" i="81"/>
  <c r="BD839" i="81"/>
  <c r="BC839" i="81"/>
  <c r="BB839" i="81"/>
  <c r="BA839" i="81"/>
  <c r="CO838" i="81"/>
  <c r="CN838" i="81"/>
  <c r="CM838" i="81"/>
  <c r="CL838" i="81"/>
  <c r="CK838" i="81"/>
  <c r="CJ838" i="81"/>
  <c r="CI838" i="81"/>
  <c r="CH838" i="81"/>
  <c r="CG838" i="81"/>
  <c r="CF838" i="81"/>
  <c r="CE838" i="81"/>
  <c r="CD838" i="81"/>
  <c r="CC838" i="81"/>
  <c r="CB838" i="81"/>
  <c r="CA838" i="81"/>
  <c r="BZ838" i="81"/>
  <c r="BY838" i="81"/>
  <c r="BX838" i="81"/>
  <c r="BW838" i="81"/>
  <c r="BV838" i="81"/>
  <c r="BU838" i="81"/>
  <c r="BT838" i="81"/>
  <c r="BS838" i="81"/>
  <c r="BR838" i="81"/>
  <c r="BQ838" i="81"/>
  <c r="BP838" i="81"/>
  <c r="BO838" i="81"/>
  <c r="BN838" i="81"/>
  <c r="BM838" i="81"/>
  <c r="BL838" i="81"/>
  <c r="BK838" i="81"/>
  <c r="BJ838" i="81"/>
  <c r="BI838" i="81"/>
  <c r="BH838" i="81"/>
  <c r="BG838" i="81"/>
  <c r="BF838" i="81"/>
  <c r="BE838" i="81"/>
  <c r="BD838" i="81"/>
  <c r="BC838" i="81"/>
  <c r="BB838" i="81"/>
  <c r="BA838" i="81"/>
  <c r="AZ838" i="81"/>
  <c r="CO837" i="81"/>
  <c r="CN837" i="81"/>
  <c r="CM837" i="81"/>
  <c r="CL837" i="81"/>
  <c r="CK837" i="81"/>
  <c r="CJ837" i="81"/>
  <c r="CI837" i="81"/>
  <c r="CH837" i="81"/>
  <c r="CG837" i="81"/>
  <c r="CF837" i="81"/>
  <c r="CE837" i="81"/>
  <c r="CD837" i="81"/>
  <c r="CC837" i="81"/>
  <c r="CB837" i="81"/>
  <c r="CA837" i="81"/>
  <c r="BZ837" i="81"/>
  <c r="BY837" i="81"/>
  <c r="BX837" i="81"/>
  <c r="BW837" i="81"/>
  <c r="BV837" i="81"/>
  <c r="BU837" i="81"/>
  <c r="BT837" i="81"/>
  <c r="BS837" i="81"/>
  <c r="BR837" i="81"/>
  <c r="BQ837" i="81"/>
  <c r="BP837" i="81"/>
  <c r="BO837" i="81"/>
  <c r="BN837" i="81"/>
  <c r="BM837" i="81"/>
  <c r="BL837" i="81"/>
  <c r="BK837" i="81"/>
  <c r="BJ837" i="81"/>
  <c r="BI837" i="81"/>
  <c r="BH837" i="81"/>
  <c r="BG837" i="81"/>
  <c r="BF837" i="81"/>
  <c r="BE837" i="81"/>
  <c r="BD837" i="81"/>
  <c r="BC837" i="81"/>
  <c r="BB837" i="81"/>
  <c r="BA837" i="81"/>
  <c r="AZ837" i="81"/>
  <c r="AY837" i="81"/>
  <c r="CO836" i="81"/>
  <c r="CN836" i="81"/>
  <c r="CM836" i="81"/>
  <c r="CL836" i="81"/>
  <c r="CK836" i="81"/>
  <c r="CJ836" i="81"/>
  <c r="CI836" i="81"/>
  <c r="CH836" i="81"/>
  <c r="CG836" i="81"/>
  <c r="CF836" i="81"/>
  <c r="CE836" i="81"/>
  <c r="CD836" i="81"/>
  <c r="CC836" i="81"/>
  <c r="CB836" i="81"/>
  <c r="CA836" i="81"/>
  <c r="BZ836" i="81"/>
  <c r="BY836" i="81"/>
  <c r="BX836" i="81"/>
  <c r="BW836" i="81"/>
  <c r="BV836" i="81"/>
  <c r="BU836" i="81"/>
  <c r="BT836" i="81"/>
  <c r="BS836" i="81"/>
  <c r="BR836" i="81"/>
  <c r="BQ836" i="81"/>
  <c r="BP836" i="81"/>
  <c r="BO836" i="81"/>
  <c r="BN836" i="81"/>
  <c r="BM836" i="81"/>
  <c r="BL836" i="81"/>
  <c r="BK836" i="81"/>
  <c r="BJ836" i="81"/>
  <c r="BI836" i="81"/>
  <c r="BH836" i="81"/>
  <c r="BG836" i="81"/>
  <c r="BF836" i="81"/>
  <c r="BE836" i="81"/>
  <c r="BD836" i="81"/>
  <c r="BC836" i="81"/>
  <c r="BB836" i="81"/>
  <c r="BA836" i="81"/>
  <c r="AZ836" i="81"/>
  <c r="AY836" i="81"/>
  <c r="AX836" i="81"/>
  <c r="CO835" i="81"/>
  <c r="CN835" i="81"/>
  <c r="CM835" i="81"/>
  <c r="CL835" i="81"/>
  <c r="CK835" i="81"/>
  <c r="CJ835" i="81"/>
  <c r="CI835" i="81"/>
  <c r="CH835" i="81"/>
  <c r="CG835" i="81"/>
  <c r="CF835" i="81"/>
  <c r="CE835" i="81"/>
  <c r="CD835" i="81"/>
  <c r="CC835" i="81"/>
  <c r="CB835" i="81"/>
  <c r="CA835" i="81"/>
  <c r="BZ835" i="81"/>
  <c r="BY835" i="81"/>
  <c r="BX835" i="81"/>
  <c r="BW835" i="81"/>
  <c r="BV835" i="81"/>
  <c r="BU835" i="81"/>
  <c r="BT835" i="81"/>
  <c r="BS835" i="81"/>
  <c r="BR835" i="81"/>
  <c r="BQ835" i="81"/>
  <c r="BP835" i="81"/>
  <c r="BO835" i="81"/>
  <c r="BN835" i="81"/>
  <c r="BM835" i="81"/>
  <c r="BL835" i="81"/>
  <c r="BK835" i="81"/>
  <c r="BJ835" i="81"/>
  <c r="BI835" i="81"/>
  <c r="BH835" i="81"/>
  <c r="BG835" i="81"/>
  <c r="BF835" i="81"/>
  <c r="BE835" i="81"/>
  <c r="BD835" i="81"/>
  <c r="BC835" i="81"/>
  <c r="BB835" i="81"/>
  <c r="BA835" i="81"/>
  <c r="AZ835" i="81"/>
  <c r="AY835" i="81"/>
  <c r="AX835" i="81"/>
  <c r="AW835" i="81"/>
  <c r="CO834" i="81"/>
  <c r="CN834" i="81"/>
  <c r="CM834" i="81"/>
  <c r="CL834" i="81"/>
  <c r="CK834" i="81"/>
  <c r="CJ834" i="81"/>
  <c r="CI834" i="81"/>
  <c r="CH834" i="81"/>
  <c r="CG834" i="81"/>
  <c r="CF834" i="81"/>
  <c r="CE834" i="81"/>
  <c r="CD834" i="81"/>
  <c r="CC834" i="81"/>
  <c r="CB834" i="81"/>
  <c r="CA834" i="81"/>
  <c r="BZ834" i="81"/>
  <c r="BY834" i="81"/>
  <c r="BX834" i="81"/>
  <c r="BW834" i="81"/>
  <c r="BV834" i="81"/>
  <c r="BU834" i="81"/>
  <c r="BT834" i="81"/>
  <c r="BS834" i="81"/>
  <c r="BR834" i="81"/>
  <c r="BQ834" i="81"/>
  <c r="BP834" i="81"/>
  <c r="BO834" i="81"/>
  <c r="BN834" i="81"/>
  <c r="BM834" i="81"/>
  <c r="BL834" i="81"/>
  <c r="BK834" i="81"/>
  <c r="BJ834" i="81"/>
  <c r="BI834" i="81"/>
  <c r="BH834" i="81"/>
  <c r="BG834" i="81"/>
  <c r="BF834" i="81"/>
  <c r="BE834" i="81"/>
  <c r="BD834" i="81"/>
  <c r="BC834" i="81"/>
  <c r="BB834" i="81"/>
  <c r="BA834" i="81"/>
  <c r="AZ834" i="81"/>
  <c r="AY834" i="81"/>
  <c r="AX834" i="81"/>
  <c r="AW834" i="81"/>
  <c r="AV834" i="81"/>
  <c r="CO833" i="81"/>
  <c r="CN833" i="81"/>
  <c r="CM833" i="81"/>
  <c r="CL833" i="81"/>
  <c r="CK833" i="81"/>
  <c r="CJ833" i="81"/>
  <c r="CI833" i="81"/>
  <c r="CH833" i="81"/>
  <c r="CG833" i="81"/>
  <c r="CF833" i="81"/>
  <c r="CE833" i="81"/>
  <c r="CD833" i="81"/>
  <c r="CC833" i="81"/>
  <c r="CB833" i="81"/>
  <c r="CA833" i="81"/>
  <c r="BZ833" i="81"/>
  <c r="BY833" i="81"/>
  <c r="BX833" i="81"/>
  <c r="BW833" i="81"/>
  <c r="BV833" i="81"/>
  <c r="BU833" i="81"/>
  <c r="BT833" i="81"/>
  <c r="BS833" i="81"/>
  <c r="BR833" i="81"/>
  <c r="BQ833" i="81"/>
  <c r="BP833" i="81"/>
  <c r="BO833" i="81"/>
  <c r="BN833" i="81"/>
  <c r="BM833" i="81"/>
  <c r="BL833" i="81"/>
  <c r="BK833" i="81"/>
  <c r="BJ833" i="81"/>
  <c r="BI833" i="81"/>
  <c r="BH833" i="81"/>
  <c r="BG833" i="81"/>
  <c r="BF833" i="81"/>
  <c r="BE833" i="81"/>
  <c r="BD833" i="81"/>
  <c r="BC833" i="81"/>
  <c r="BB833" i="81"/>
  <c r="BA833" i="81"/>
  <c r="AZ833" i="81"/>
  <c r="AY833" i="81"/>
  <c r="AX833" i="81"/>
  <c r="AW833" i="81"/>
  <c r="AV833" i="81"/>
  <c r="AU833" i="81"/>
  <c r="CO832" i="81"/>
  <c r="CN832" i="81"/>
  <c r="CM832" i="81"/>
  <c r="CL832" i="81"/>
  <c r="CK832" i="81"/>
  <c r="CJ832" i="81"/>
  <c r="CI832" i="81"/>
  <c r="CH832" i="81"/>
  <c r="CG832" i="81"/>
  <c r="CF832" i="81"/>
  <c r="CE832" i="81"/>
  <c r="CD832" i="81"/>
  <c r="CC832" i="81"/>
  <c r="CB832" i="81"/>
  <c r="CA832" i="81"/>
  <c r="BZ832" i="81"/>
  <c r="BY832" i="81"/>
  <c r="BX832" i="81"/>
  <c r="BW832" i="81"/>
  <c r="BV832" i="81"/>
  <c r="BU832" i="81"/>
  <c r="BT832" i="81"/>
  <c r="BS832" i="81"/>
  <c r="BR832" i="81"/>
  <c r="BQ832" i="81"/>
  <c r="BP832" i="81"/>
  <c r="BO832" i="81"/>
  <c r="BN832" i="81"/>
  <c r="BM832" i="81"/>
  <c r="BL832" i="81"/>
  <c r="BK832" i="81"/>
  <c r="BJ832" i="81"/>
  <c r="BI832" i="81"/>
  <c r="BH832" i="81"/>
  <c r="BG832" i="81"/>
  <c r="BF832" i="81"/>
  <c r="BE832" i="81"/>
  <c r="BD832" i="81"/>
  <c r="BC832" i="81"/>
  <c r="BB832" i="81"/>
  <c r="BA832" i="81"/>
  <c r="AZ832" i="81"/>
  <c r="AY832" i="81"/>
  <c r="AX832" i="81"/>
  <c r="AW832" i="81"/>
  <c r="AV832" i="81"/>
  <c r="AU832" i="81"/>
  <c r="AT832" i="81"/>
  <c r="CO831" i="81"/>
  <c r="CN831" i="81"/>
  <c r="CM831" i="81"/>
  <c r="CL831" i="81"/>
  <c r="CK831" i="81"/>
  <c r="CJ831" i="81"/>
  <c r="CI831" i="81"/>
  <c r="CH831" i="81"/>
  <c r="CG831" i="81"/>
  <c r="CF831" i="81"/>
  <c r="CE831" i="81"/>
  <c r="CD831" i="81"/>
  <c r="CC831" i="81"/>
  <c r="CB831" i="81"/>
  <c r="CA831" i="81"/>
  <c r="BZ831" i="81"/>
  <c r="BY831" i="81"/>
  <c r="BX831" i="81"/>
  <c r="BW831" i="81"/>
  <c r="BV831" i="81"/>
  <c r="BU831" i="81"/>
  <c r="BT831" i="81"/>
  <c r="BS831" i="81"/>
  <c r="BR831" i="81"/>
  <c r="BQ831" i="81"/>
  <c r="BP831" i="81"/>
  <c r="BO831" i="81"/>
  <c r="BN831" i="81"/>
  <c r="BM831" i="81"/>
  <c r="BL831" i="81"/>
  <c r="BK831" i="81"/>
  <c r="BJ831" i="81"/>
  <c r="BI831" i="81"/>
  <c r="BH831" i="81"/>
  <c r="BG831" i="81"/>
  <c r="BF831" i="81"/>
  <c r="BE831" i="81"/>
  <c r="BD831" i="81"/>
  <c r="BC831" i="81"/>
  <c r="BB831" i="81"/>
  <c r="BA831" i="81"/>
  <c r="AZ831" i="81"/>
  <c r="AY831" i="81"/>
  <c r="AX831" i="81"/>
  <c r="AW831" i="81"/>
  <c r="AV831" i="81"/>
  <c r="AU831" i="81"/>
  <c r="AT831" i="81"/>
  <c r="AS831" i="81"/>
  <c r="CO830" i="81"/>
  <c r="CN830" i="81"/>
  <c r="CM830" i="81"/>
  <c r="CL830" i="81"/>
  <c r="CK830" i="81"/>
  <c r="CJ830" i="81"/>
  <c r="CI830" i="81"/>
  <c r="CH830" i="81"/>
  <c r="CG830" i="81"/>
  <c r="CF830" i="81"/>
  <c r="CE830" i="81"/>
  <c r="CD830" i="81"/>
  <c r="CC830" i="81"/>
  <c r="CB830" i="81"/>
  <c r="CA830" i="81"/>
  <c r="BZ830" i="81"/>
  <c r="BY830" i="81"/>
  <c r="BX830" i="81"/>
  <c r="BW830" i="81"/>
  <c r="BV830" i="81"/>
  <c r="BU830" i="81"/>
  <c r="BT830" i="81"/>
  <c r="BS830" i="81"/>
  <c r="BR830" i="81"/>
  <c r="BQ830" i="81"/>
  <c r="BP830" i="81"/>
  <c r="BO830" i="81"/>
  <c r="BN830" i="81"/>
  <c r="BM830" i="81"/>
  <c r="BL830" i="81"/>
  <c r="BK830" i="81"/>
  <c r="BJ830" i="81"/>
  <c r="BI830" i="81"/>
  <c r="BH830" i="81"/>
  <c r="BG830" i="81"/>
  <c r="BF830" i="81"/>
  <c r="BE830" i="81"/>
  <c r="BD830" i="81"/>
  <c r="BC830" i="81"/>
  <c r="BB830" i="81"/>
  <c r="BA830" i="81"/>
  <c r="AZ830" i="81"/>
  <c r="AY830" i="81"/>
  <c r="AX830" i="81"/>
  <c r="AW830" i="81"/>
  <c r="AV830" i="81"/>
  <c r="AU830" i="81"/>
  <c r="AT830" i="81"/>
  <c r="AS830" i="81"/>
  <c r="AR830" i="81"/>
  <c r="CO829" i="81"/>
  <c r="CN829" i="81"/>
  <c r="CM829" i="81"/>
  <c r="CL829" i="81"/>
  <c r="CK829" i="81"/>
  <c r="CJ829" i="81"/>
  <c r="CI829" i="81"/>
  <c r="CH829" i="81"/>
  <c r="CG829" i="81"/>
  <c r="CF829" i="81"/>
  <c r="CE829" i="81"/>
  <c r="CD829" i="81"/>
  <c r="CC829" i="81"/>
  <c r="CB829" i="81"/>
  <c r="CA829" i="81"/>
  <c r="BZ829" i="81"/>
  <c r="BY829" i="81"/>
  <c r="BX829" i="81"/>
  <c r="BW829" i="81"/>
  <c r="BV829" i="81"/>
  <c r="BU829" i="81"/>
  <c r="BT829" i="81"/>
  <c r="BS829" i="81"/>
  <c r="BR829" i="81"/>
  <c r="BQ829" i="81"/>
  <c r="BP829" i="81"/>
  <c r="BO829" i="81"/>
  <c r="BN829" i="81"/>
  <c r="BM829" i="81"/>
  <c r="BL829" i="81"/>
  <c r="BK829" i="81"/>
  <c r="BJ829" i="81"/>
  <c r="BI829" i="81"/>
  <c r="BH829" i="81"/>
  <c r="BG829" i="81"/>
  <c r="BF829" i="81"/>
  <c r="BE829" i="81"/>
  <c r="BD829" i="81"/>
  <c r="BC829" i="81"/>
  <c r="BB829" i="81"/>
  <c r="BA829" i="81"/>
  <c r="AZ829" i="81"/>
  <c r="AY829" i="81"/>
  <c r="AX829" i="81"/>
  <c r="AW829" i="81"/>
  <c r="AV829" i="81"/>
  <c r="AU829" i="81"/>
  <c r="AT829" i="81"/>
  <c r="AS829" i="81"/>
  <c r="AR829" i="81"/>
  <c r="AQ829" i="81"/>
  <c r="CO828" i="81"/>
  <c r="CN828" i="81"/>
  <c r="CM828" i="81"/>
  <c r="CL828" i="81"/>
  <c r="CK828" i="81"/>
  <c r="CJ828" i="81"/>
  <c r="CI828" i="81"/>
  <c r="CH828" i="81"/>
  <c r="CG828" i="81"/>
  <c r="CF828" i="81"/>
  <c r="CE828" i="81"/>
  <c r="CD828" i="81"/>
  <c r="CC828" i="81"/>
  <c r="CB828" i="81"/>
  <c r="CA828" i="81"/>
  <c r="BZ828" i="81"/>
  <c r="BY828" i="81"/>
  <c r="BX828" i="81"/>
  <c r="BW828" i="81"/>
  <c r="BV828" i="81"/>
  <c r="BU828" i="81"/>
  <c r="BT828" i="81"/>
  <c r="BS828" i="81"/>
  <c r="BR828" i="81"/>
  <c r="BQ828" i="81"/>
  <c r="BP828" i="81"/>
  <c r="BO828" i="81"/>
  <c r="BN828" i="81"/>
  <c r="BM828" i="81"/>
  <c r="BL828" i="81"/>
  <c r="BK828" i="81"/>
  <c r="BJ828" i="81"/>
  <c r="BI828" i="81"/>
  <c r="BH828" i="81"/>
  <c r="BG828" i="81"/>
  <c r="BF828" i="81"/>
  <c r="BE828" i="81"/>
  <c r="BD828" i="81"/>
  <c r="BC828" i="81"/>
  <c r="BB828" i="81"/>
  <c r="BA828" i="81"/>
  <c r="AZ828" i="81"/>
  <c r="AY828" i="81"/>
  <c r="AX828" i="81"/>
  <c r="AW828" i="81"/>
  <c r="AV828" i="81"/>
  <c r="AU828" i="81"/>
  <c r="AT828" i="81"/>
  <c r="AS828" i="81"/>
  <c r="AR828" i="81"/>
  <c r="AQ828" i="81"/>
  <c r="AP828" i="81"/>
  <c r="CO827" i="81"/>
  <c r="CN827" i="81"/>
  <c r="CM827" i="81"/>
  <c r="CL827" i="81"/>
  <c r="CK827" i="81"/>
  <c r="CJ827" i="81"/>
  <c r="CI827" i="81"/>
  <c r="CH827" i="81"/>
  <c r="CG827" i="81"/>
  <c r="CF827" i="81"/>
  <c r="CE827" i="81"/>
  <c r="CD827" i="81"/>
  <c r="CC827" i="81"/>
  <c r="CB827" i="81"/>
  <c r="CA827" i="81"/>
  <c r="BZ827" i="81"/>
  <c r="BY827" i="81"/>
  <c r="BX827" i="81"/>
  <c r="BW827" i="81"/>
  <c r="BV827" i="81"/>
  <c r="BU827" i="81"/>
  <c r="BT827" i="81"/>
  <c r="BS827" i="81"/>
  <c r="BR827" i="81"/>
  <c r="BQ827" i="81"/>
  <c r="BP827" i="81"/>
  <c r="BO827" i="81"/>
  <c r="BN827" i="81"/>
  <c r="BM827" i="81"/>
  <c r="BL827" i="81"/>
  <c r="BK827" i="81"/>
  <c r="BJ827" i="81"/>
  <c r="BI827" i="81"/>
  <c r="BH827" i="81"/>
  <c r="BG827" i="81"/>
  <c r="BF827" i="81"/>
  <c r="BE827" i="81"/>
  <c r="BD827" i="81"/>
  <c r="BC827" i="81"/>
  <c r="BB827" i="81"/>
  <c r="BA827" i="81"/>
  <c r="AZ827" i="81"/>
  <c r="AY827" i="81"/>
  <c r="AX827" i="81"/>
  <c r="AW827" i="81"/>
  <c r="AV827" i="81"/>
  <c r="AU827" i="81"/>
  <c r="AT827" i="81"/>
  <c r="AS827" i="81"/>
  <c r="AR827" i="81"/>
  <c r="AQ827" i="81"/>
  <c r="AP827" i="81"/>
  <c r="AO827" i="81"/>
  <c r="CO826" i="81"/>
  <c r="CN826" i="81"/>
  <c r="CM826" i="81"/>
  <c r="CL826" i="81"/>
  <c r="CK826" i="81"/>
  <c r="CJ826" i="81"/>
  <c r="CI826" i="81"/>
  <c r="CH826" i="81"/>
  <c r="CG826" i="81"/>
  <c r="CF826" i="81"/>
  <c r="CE826" i="81"/>
  <c r="CD826" i="81"/>
  <c r="CC826" i="81"/>
  <c r="CB826" i="81"/>
  <c r="CA826" i="81"/>
  <c r="BZ826" i="81"/>
  <c r="BY826" i="81"/>
  <c r="BX826" i="81"/>
  <c r="BW826" i="81"/>
  <c r="BV826" i="81"/>
  <c r="BU826" i="81"/>
  <c r="BT826" i="81"/>
  <c r="BS826" i="81"/>
  <c r="BR826" i="81"/>
  <c r="BQ826" i="81"/>
  <c r="BP826" i="81"/>
  <c r="BO826" i="81"/>
  <c r="BN826" i="81"/>
  <c r="BM826" i="81"/>
  <c r="BL826" i="81"/>
  <c r="BK826" i="81"/>
  <c r="BJ826" i="81"/>
  <c r="BI826" i="81"/>
  <c r="BH826" i="81"/>
  <c r="BG826" i="81"/>
  <c r="BF826" i="81"/>
  <c r="BE826" i="81"/>
  <c r="BD826" i="81"/>
  <c r="BC826" i="81"/>
  <c r="BB826" i="81"/>
  <c r="BA826" i="81"/>
  <c r="AZ826" i="81"/>
  <c r="AY826" i="81"/>
  <c r="AX826" i="81"/>
  <c r="AW826" i="81"/>
  <c r="AV826" i="81"/>
  <c r="AU826" i="81"/>
  <c r="AT826" i="81"/>
  <c r="AS826" i="81"/>
  <c r="AR826" i="81"/>
  <c r="AQ826" i="81"/>
  <c r="AP826" i="81"/>
  <c r="AO826" i="81"/>
  <c r="AN826" i="81"/>
  <c r="CO825" i="81"/>
  <c r="CN825" i="81"/>
  <c r="CM825" i="81"/>
  <c r="CL825" i="81"/>
  <c r="CK825" i="81"/>
  <c r="CJ825" i="81"/>
  <c r="CI825" i="81"/>
  <c r="CH825" i="81"/>
  <c r="CG825" i="81"/>
  <c r="CF825" i="81"/>
  <c r="CE825" i="81"/>
  <c r="CD825" i="81"/>
  <c r="CC825" i="81"/>
  <c r="CB825" i="81"/>
  <c r="CA825" i="81"/>
  <c r="BZ825" i="81"/>
  <c r="BY825" i="81"/>
  <c r="BX825" i="81"/>
  <c r="BW825" i="81"/>
  <c r="BV825" i="81"/>
  <c r="BU825" i="81"/>
  <c r="BT825" i="81"/>
  <c r="BS825" i="81"/>
  <c r="BR825" i="81"/>
  <c r="BQ825" i="81"/>
  <c r="BP825" i="81"/>
  <c r="BO825" i="81"/>
  <c r="BN825" i="81"/>
  <c r="BM825" i="81"/>
  <c r="BL825" i="81"/>
  <c r="BK825" i="81"/>
  <c r="BJ825" i="81"/>
  <c r="BI825" i="81"/>
  <c r="BH825" i="81"/>
  <c r="BG825" i="81"/>
  <c r="BF825" i="81"/>
  <c r="BE825" i="81"/>
  <c r="BD825" i="81"/>
  <c r="BC825" i="81"/>
  <c r="BB825" i="81"/>
  <c r="BA825" i="81"/>
  <c r="AZ825" i="81"/>
  <c r="AY825" i="81"/>
  <c r="AX825" i="81"/>
  <c r="AW825" i="81"/>
  <c r="AV825" i="81"/>
  <c r="AU825" i="81"/>
  <c r="AT825" i="81"/>
  <c r="AS825" i="81"/>
  <c r="AR825" i="81"/>
  <c r="AQ825" i="81"/>
  <c r="AP825" i="81"/>
  <c r="AO825" i="81"/>
  <c r="AN825" i="81"/>
  <c r="AM825" i="81"/>
  <c r="CO824" i="81"/>
  <c r="CN824" i="81"/>
  <c r="CM824" i="81"/>
  <c r="CL824" i="81"/>
  <c r="CK824" i="81"/>
  <c r="CJ824" i="81"/>
  <c r="CI824" i="81"/>
  <c r="CH824" i="81"/>
  <c r="CG824" i="81"/>
  <c r="CF824" i="81"/>
  <c r="CE824" i="81"/>
  <c r="CD824" i="81"/>
  <c r="CC824" i="81"/>
  <c r="CB824" i="81"/>
  <c r="CA824" i="81"/>
  <c r="BZ824" i="81"/>
  <c r="BY824" i="81"/>
  <c r="BX824" i="81"/>
  <c r="BW824" i="81"/>
  <c r="BV824" i="81"/>
  <c r="BU824" i="81"/>
  <c r="BT824" i="81"/>
  <c r="BS824" i="81"/>
  <c r="BR824" i="81"/>
  <c r="BQ824" i="81"/>
  <c r="BP824" i="81"/>
  <c r="BO824" i="81"/>
  <c r="BN824" i="81"/>
  <c r="BM824" i="81"/>
  <c r="BL824" i="81"/>
  <c r="BK824" i="81"/>
  <c r="BJ824" i="81"/>
  <c r="BI824" i="81"/>
  <c r="BH824" i="81"/>
  <c r="BG824" i="81"/>
  <c r="BF824" i="81"/>
  <c r="BE824" i="81"/>
  <c r="BD824" i="81"/>
  <c r="BC824" i="81"/>
  <c r="BB824" i="81"/>
  <c r="BA824" i="81"/>
  <c r="AZ824" i="81"/>
  <c r="AY824" i="81"/>
  <c r="AX824" i="81"/>
  <c r="AW824" i="81"/>
  <c r="AV824" i="81"/>
  <c r="AU824" i="81"/>
  <c r="AT824" i="81"/>
  <c r="AS824" i="81"/>
  <c r="AR824" i="81"/>
  <c r="AQ824" i="81"/>
  <c r="AP824" i="81"/>
  <c r="AO824" i="81"/>
  <c r="AN824" i="81"/>
  <c r="AM824" i="81"/>
  <c r="AL824" i="81"/>
  <c r="CO823" i="81"/>
  <c r="CN823" i="81"/>
  <c r="CM823" i="81"/>
  <c r="CL823" i="81"/>
  <c r="CK823" i="81"/>
  <c r="CJ823" i="81"/>
  <c r="CI823" i="81"/>
  <c r="CH823" i="81"/>
  <c r="CG823" i="81"/>
  <c r="CF823" i="81"/>
  <c r="CE823" i="81"/>
  <c r="CD823" i="81"/>
  <c r="CC823" i="81"/>
  <c r="CB823" i="81"/>
  <c r="CA823" i="81"/>
  <c r="BZ823" i="81"/>
  <c r="BY823" i="81"/>
  <c r="BX823" i="81"/>
  <c r="BW823" i="81"/>
  <c r="BV823" i="81"/>
  <c r="BU823" i="81"/>
  <c r="BT823" i="81"/>
  <c r="BS823" i="81"/>
  <c r="BR823" i="81"/>
  <c r="BQ823" i="81"/>
  <c r="BP823" i="81"/>
  <c r="BO823" i="81"/>
  <c r="BN823" i="81"/>
  <c r="BM823" i="81"/>
  <c r="BL823" i="81"/>
  <c r="BK823" i="81"/>
  <c r="BJ823" i="81"/>
  <c r="BI823" i="81"/>
  <c r="BH823" i="81"/>
  <c r="BG823" i="81"/>
  <c r="BF823" i="81"/>
  <c r="BE823" i="81"/>
  <c r="BD823" i="81"/>
  <c r="BC823" i="81"/>
  <c r="BB823" i="81"/>
  <c r="BA823" i="81"/>
  <c r="AZ823" i="81"/>
  <c r="AY823" i="81"/>
  <c r="AX823" i="81"/>
  <c r="AW823" i="81"/>
  <c r="AV823" i="81"/>
  <c r="AU823" i="81"/>
  <c r="AT823" i="81"/>
  <c r="AS823" i="81"/>
  <c r="AR823" i="81"/>
  <c r="AQ823" i="81"/>
  <c r="AP823" i="81"/>
  <c r="AO823" i="81"/>
  <c r="AN823" i="81"/>
  <c r="AM823" i="81"/>
  <c r="AL823" i="81"/>
  <c r="AK823" i="81"/>
  <c r="CO822" i="81"/>
  <c r="CN822" i="81"/>
  <c r="CM822" i="81"/>
  <c r="CL822" i="81"/>
  <c r="CK822" i="81"/>
  <c r="CJ822" i="81"/>
  <c r="CI822" i="81"/>
  <c r="CH822" i="81"/>
  <c r="CG822" i="81"/>
  <c r="CF822" i="81"/>
  <c r="CE822" i="81"/>
  <c r="CD822" i="81"/>
  <c r="CC822" i="81"/>
  <c r="CB822" i="81"/>
  <c r="CA822" i="81"/>
  <c r="BZ822" i="81"/>
  <c r="BY822" i="81"/>
  <c r="BX822" i="81"/>
  <c r="BW822" i="81"/>
  <c r="BV822" i="81"/>
  <c r="BU822" i="81"/>
  <c r="BT822" i="81"/>
  <c r="BS822" i="81"/>
  <c r="BR822" i="81"/>
  <c r="BQ822" i="81"/>
  <c r="BP822" i="81"/>
  <c r="BO822" i="81"/>
  <c r="BN822" i="81"/>
  <c r="BM822" i="81"/>
  <c r="BL822" i="81"/>
  <c r="BK822" i="81"/>
  <c r="BJ822" i="81"/>
  <c r="BI822" i="81"/>
  <c r="BH822" i="81"/>
  <c r="BG822" i="81"/>
  <c r="BF822" i="81"/>
  <c r="BE822" i="81"/>
  <c r="BD822" i="81"/>
  <c r="BC822" i="81"/>
  <c r="BB822" i="81"/>
  <c r="BA822" i="81"/>
  <c r="AZ822" i="81"/>
  <c r="AY822" i="81"/>
  <c r="AX822" i="81"/>
  <c r="AW822" i="81"/>
  <c r="AV822" i="81"/>
  <c r="AU822" i="81"/>
  <c r="AT822" i="81"/>
  <c r="AS822" i="81"/>
  <c r="AR822" i="81"/>
  <c r="AQ822" i="81"/>
  <c r="AP822" i="81"/>
  <c r="AO822" i="81"/>
  <c r="AN822" i="81"/>
  <c r="AM822" i="81"/>
  <c r="AL822" i="81"/>
  <c r="AK822" i="81"/>
  <c r="AJ822" i="81"/>
  <c r="CO821" i="81"/>
  <c r="CN821" i="81"/>
  <c r="CM821" i="81"/>
  <c r="CL821" i="81"/>
  <c r="CK821" i="81"/>
  <c r="CJ821" i="81"/>
  <c r="CI821" i="81"/>
  <c r="CH821" i="81"/>
  <c r="CG821" i="81"/>
  <c r="CF821" i="81"/>
  <c r="CE821" i="81"/>
  <c r="CD821" i="81"/>
  <c r="CC821" i="81"/>
  <c r="CB821" i="81"/>
  <c r="CA821" i="81"/>
  <c r="BZ821" i="81"/>
  <c r="BY821" i="81"/>
  <c r="BX821" i="81"/>
  <c r="BW821" i="81"/>
  <c r="BV821" i="81"/>
  <c r="BU821" i="81"/>
  <c r="BT821" i="81"/>
  <c r="BS821" i="81"/>
  <c r="BR821" i="81"/>
  <c r="BQ821" i="81"/>
  <c r="BP821" i="81"/>
  <c r="BO821" i="81"/>
  <c r="BN821" i="81"/>
  <c r="BM821" i="81"/>
  <c r="BL821" i="81"/>
  <c r="BK821" i="81"/>
  <c r="BJ821" i="81"/>
  <c r="BI821" i="81"/>
  <c r="BH821" i="81"/>
  <c r="BG821" i="81"/>
  <c r="BF821" i="81"/>
  <c r="BE821" i="81"/>
  <c r="BD821" i="81"/>
  <c r="BC821" i="81"/>
  <c r="BB821" i="81"/>
  <c r="BA821" i="81"/>
  <c r="AZ821" i="81"/>
  <c r="AY821" i="81"/>
  <c r="AX821" i="81"/>
  <c r="AW821" i="81"/>
  <c r="AV821" i="81"/>
  <c r="AU821" i="81"/>
  <c r="AT821" i="81"/>
  <c r="AS821" i="81"/>
  <c r="AR821" i="81"/>
  <c r="AQ821" i="81"/>
  <c r="AP821" i="81"/>
  <c r="AO821" i="81"/>
  <c r="AN821" i="81"/>
  <c r="AM821" i="81"/>
  <c r="AL821" i="81"/>
  <c r="AK821" i="81"/>
  <c r="AJ821" i="81"/>
  <c r="AI821" i="81"/>
  <c r="CO820" i="81"/>
  <c r="CN820" i="81"/>
  <c r="CM820" i="81"/>
  <c r="CL820" i="81"/>
  <c r="CK820" i="81"/>
  <c r="CJ820" i="81"/>
  <c r="CI820" i="81"/>
  <c r="CH820" i="81"/>
  <c r="CG820" i="81"/>
  <c r="CF820" i="81"/>
  <c r="CE820" i="81"/>
  <c r="CD820" i="81"/>
  <c r="CC820" i="81"/>
  <c r="CB820" i="81"/>
  <c r="CA820" i="81"/>
  <c r="BZ820" i="81"/>
  <c r="BY820" i="81"/>
  <c r="BX820" i="81"/>
  <c r="BW820" i="81"/>
  <c r="BV820" i="81"/>
  <c r="BU820" i="81"/>
  <c r="BT820" i="81"/>
  <c r="BS820" i="81"/>
  <c r="BR820" i="81"/>
  <c r="BQ820" i="81"/>
  <c r="BP820" i="81"/>
  <c r="BO820" i="81"/>
  <c r="BN820" i="81"/>
  <c r="BM820" i="81"/>
  <c r="BL820" i="81"/>
  <c r="BK820" i="81"/>
  <c r="BJ820" i="81"/>
  <c r="BI820" i="81"/>
  <c r="BH820" i="81"/>
  <c r="BG820" i="81"/>
  <c r="BF820" i="81"/>
  <c r="BE820" i="81"/>
  <c r="BD820" i="81"/>
  <c r="BC820" i="81"/>
  <c r="BB820" i="81"/>
  <c r="BA820" i="81"/>
  <c r="AZ820" i="81"/>
  <c r="AY820" i="81"/>
  <c r="AX820" i="81"/>
  <c r="AW820" i="81"/>
  <c r="AV820" i="81"/>
  <c r="AU820" i="81"/>
  <c r="AT820" i="81"/>
  <c r="AS820" i="81"/>
  <c r="AR820" i="81"/>
  <c r="AQ820" i="81"/>
  <c r="AP820" i="81"/>
  <c r="AO820" i="81"/>
  <c r="AN820" i="81"/>
  <c r="AM820" i="81"/>
  <c r="AL820" i="81"/>
  <c r="AK820" i="81"/>
  <c r="AJ820" i="81"/>
  <c r="AI820" i="81"/>
  <c r="AH820" i="81"/>
  <c r="H808" i="81"/>
  <c r="H805" i="81"/>
  <c r="I800" i="81" s="1"/>
  <c r="CO792" i="81"/>
  <c r="CN792" i="81"/>
  <c r="CM792" i="81"/>
  <c r="CL792" i="81"/>
  <c r="CK792" i="81"/>
  <c r="CJ792" i="81"/>
  <c r="CI792" i="81"/>
  <c r="CH792" i="81"/>
  <c r="CG792" i="81"/>
  <c r="CF792" i="81"/>
  <c r="CE792" i="81"/>
  <c r="CD792" i="81"/>
  <c r="CC792" i="81"/>
  <c r="CB792" i="81"/>
  <c r="CA792" i="81"/>
  <c r="BZ792" i="81"/>
  <c r="BY792" i="81"/>
  <c r="BX792" i="81"/>
  <c r="BW792" i="81"/>
  <c r="BV792" i="81"/>
  <c r="BU792" i="81"/>
  <c r="BT792" i="81"/>
  <c r="BS792" i="81"/>
  <c r="BR792" i="81"/>
  <c r="BQ792" i="81"/>
  <c r="BP792" i="81"/>
  <c r="BO792" i="81"/>
  <c r="BN792" i="81"/>
  <c r="BM792" i="81"/>
  <c r="BL792" i="81"/>
  <c r="BK792" i="81"/>
  <c r="BJ792" i="81"/>
  <c r="BI792" i="81"/>
  <c r="BH792" i="81"/>
  <c r="BG792" i="81"/>
  <c r="BF792" i="81"/>
  <c r="BE792" i="81"/>
  <c r="BD792" i="81"/>
  <c r="BC792" i="81"/>
  <c r="BB792" i="81"/>
  <c r="BA792" i="81"/>
  <c r="AZ792" i="81"/>
  <c r="AY792" i="81"/>
  <c r="AX792" i="81"/>
  <c r="AW792" i="81"/>
  <c r="AV792" i="81"/>
  <c r="AU792" i="81"/>
  <c r="AT792" i="81"/>
  <c r="AS792" i="81"/>
  <c r="AR792" i="81"/>
  <c r="AQ792" i="81"/>
  <c r="AP792" i="81"/>
  <c r="AO792" i="81"/>
  <c r="AN792" i="81"/>
  <c r="AM792" i="81"/>
  <c r="AL792" i="81"/>
  <c r="AK792" i="81"/>
  <c r="AJ792" i="81"/>
  <c r="AI792" i="81"/>
  <c r="AH792" i="81"/>
  <c r="AG792" i="81"/>
  <c r="AF792" i="81"/>
  <c r="AE792" i="81"/>
  <c r="AD792" i="81"/>
  <c r="AC792" i="81"/>
  <c r="AB792" i="81"/>
  <c r="AA792" i="81"/>
  <c r="Z792" i="81"/>
  <c r="Y792" i="81"/>
  <c r="X792" i="81"/>
  <c r="W792" i="81"/>
  <c r="V792" i="81"/>
  <c r="U792" i="81"/>
  <c r="T792" i="81"/>
  <c r="S792" i="81"/>
  <c r="R792" i="81"/>
  <c r="Q792" i="81"/>
  <c r="P792" i="81"/>
  <c r="O792" i="81"/>
  <c r="N792" i="81"/>
  <c r="M792" i="81"/>
  <c r="L792" i="81"/>
  <c r="K792" i="81"/>
  <c r="J792" i="81"/>
  <c r="I792" i="81"/>
  <c r="CO791" i="81"/>
  <c r="CN791" i="81"/>
  <c r="CM791" i="81"/>
  <c r="CL791" i="81"/>
  <c r="CK791" i="81"/>
  <c r="CJ791" i="81"/>
  <c r="CI791" i="81"/>
  <c r="CH791" i="81"/>
  <c r="CG791" i="81"/>
  <c r="CF791" i="81"/>
  <c r="CE791" i="81"/>
  <c r="CD791" i="81"/>
  <c r="CC791" i="81"/>
  <c r="CB791" i="81"/>
  <c r="CA791" i="81"/>
  <c r="BZ791" i="81"/>
  <c r="BY791" i="81"/>
  <c r="BX791" i="81"/>
  <c r="BW791" i="81"/>
  <c r="BV791" i="81"/>
  <c r="BU791" i="81"/>
  <c r="BT791" i="81"/>
  <c r="BS791" i="81"/>
  <c r="BR791" i="81"/>
  <c r="BQ791" i="81"/>
  <c r="BP791" i="81"/>
  <c r="BO791" i="81"/>
  <c r="BN791" i="81"/>
  <c r="BM791" i="81"/>
  <c r="BL791" i="81"/>
  <c r="BK791" i="81"/>
  <c r="BJ791" i="81"/>
  <c r="BI791" i="81"/>
  <c r="BH791" i="81"/>
  <c r="BG791" i="81"/>
  <c r="BF791" i="81"/>
  <c r="BE791" i="81"/>
  <c r="BD791" i="81"/>
  <c r="BC791" i="81"/>
  <c r="BB791" i="81"/>
  <c r="BA791" i="81"/>
  <c r="AZ791" i="81"/>
  <c r="AY791" i="81"/>
  <c r="AX791" i="81"/>
  <c r="AW791" i="81"/>
  <c r="AV791" i="81"/>
  <c r="AU791" i="81"/>
  <c r="AT791" i="81"/>
  <c r="AS791" i="81"/>
  <c r="AR791" i="81"/>
  <c r="AQ791" i="81"/>
  <c r="AP791" i="81"/>
  <c r="AO791" i="81"/>
  <c r="AN791" i="81"/>
  <c r="AM791" i="81"/>
  <c r="AL791" i="81"/>
  <c r="AK791" i="81"/>
  <c r="AJ791" i="81"/>
  <c r="AI791" i="81"/>
  <c r="AH791" i="81"/>
  <c r="AG791" i="81"/>
  <c r="AF791" i="81"/>
  <c r="AE791" i="81"/>
  <c r="AD791" i="81"/>
  <c r="AC791" i="81"/>
  <c r="AB791" i="81"/>
  <c r="AA791" i="81"/>
  <c r="Z791" i="81"/>
  <c r="Y791" i="81"/>
  <c r="X791" i="81"/>
  <c r="W791" i="81"/>
  <c r="V791" i="81"/>
  <c r="U791" i="81"/>
  <c r="T791" i="81"/>
  <c r="S791" i="81"/>
  <c r="R791" i="81"/>
  <c r="Q791" i="81"/>
  <c r="P791" i="81"/>
  <c r="O791" i="81"/>
  <c r="N791" i="81"/>
  <c r="M791" i="81"/>
  <c r="L791" i="81"/>
  <c r="K791" i="81"/>
  <c r="J791" i="81"/>
  <c r="I791" i="81"/>
  <c r="L789" i="81"/>
  <c r="K789" i="81"/>
  <c r="H789" i="81"/>
  <c r="G789" i="81"/>
  <c r="CL789" i="81" s="1"/>
  <c r="F789" i="81"/>
  <c r="V789" i="81" s="1"/>
  <c r="N789" i="81"/>
  <c r="G787" i="81"/>
  <c r="CN787" i="81" s="1"/>
  <c r="F787" i="81"/>
  <c r="T787" i="81" s="1"/>
  <c r="L787" i="81"/>
  <c r="CO748" i="81"/>
  <c r="CO747" i="81"/>
  <c r="CN747" i="81"/>
  <c r="CO746" i="81"/>
  <c r="CN746" i="81"/>
  <c r="CM746" i="81"/>
  <c r="CO745" i="81"/>
  <c r="CN745" i="81"/>
  <c r="CM745" i="81"/>
  <c r="CL745" i="81"/>
  <c r="CO744" i="81"/>
  <c r="CN744" i="81"/>
  <c r="CM744" i="81"/>
  <c r="CL744" i="81"/>
  <c r="CK744" i="81"/>
  <c r="CO743" i="81"/>
  <c r="CN743" i="81"/>
  <c r="CM743" i="81"/>
  <c r="CL743" i="81"/>
  <c r="CK743" i="81"/>
  <c r="CJ743" i="81"/>
  <c r="CO742" i="81"/>
  <c r="CN742" i="81"/>
  <c r="CM742" i="81"/>
  <c r="CL742" i="81"/>
  <c r="CK742" i="81"/>
  <c r="CJ742" i="81"/>
  <c r="CI742" i="81"/>
  <c r="CO741" i="81"/>
  <c r="CN741" i="81"/>
  <c r="CM741" i="81"/>
  <c r="CL741" i="81"/>
  <c r="CK741" i="81"/>
  <c r="CJ741" i="81"/>
  <c r="CI741" i="81"/>
  <c r="CH741" i="81"/>
  <c r="CO740" i="81"/>
  <c r="CN740" i="81"/>
  <c r="CM740" i="81"/>
  <c r="CL740" i="81"/>
  <c r="CK740" i="81"/>
  <c r="CJ740" i="81"/>
  <c r="CI740" i="81"/>
  <c r="CH740" i="81"/>
  <c r="CG740" i="81"/>
  <c r="CO739" i="81"/>
  <c r="CN739" i="81"/>
  <c r="CM739" i="81"/>
  <c r="CL739" i="81"/>
  <c r="CK739" i="81"/>
  <c r="CJ739" i="81"/>
  <c r="CI739" i="81"/>
  <c r="CH739" i="81"/>
  <c r="CG739" i="81"/>
  <c r="CF739" i="81"/>
  <c r="CO738" i="81"/>
  <c r="CN738" i="81"/>
  <c r="CM738" i="81"/>
  <c r="CL738" i="81"/>
  <c r="CK738" i="81"/>
  <c r="CJ738" i="81"/>
  <c r="CI738" i="81"/>
  <c r="CH738" i="81"/>
  <c r="CG738" i="81"/>
  <c r="CF738" i="81"/>
  <c r="CE738" i="81"/>
  <c r="CO737" i="81"/>
  <c r="CN737" i="81"/>
  <c r="CM737" i="81"/>
  <c r="CL737" i="81"/>
  <c r="CK737" i="81"/>
  <c r="CJ737" i="81"/>
  <c r="CI737" i="81"/>
  <c r="CH737" i="81"/>
  <c r="CG737" i="81"/>
  <c r="CF737" i="81"/>
  <c r="CE737" i="81"/>
  <c r="CD737" i="81"/>
  <c r="CO736" i="81"/>
  <c r="CN736" i="81"/>
  <c r="CM736" i="81"/>
  <c r="CL736" i="81"/>
  <c r="CK736" i="81"/>
  <c r="CJ736" i="81"/>
  <c r="CI736" i="81"/>
  <c r="CH736" i="81"/>
  <c r="CG736" i="81"/>
  <c r="CF736" i="81"/>
  <c r="CE736" i="81"/>
  <c r="CD736" i="81"/>
  <c r="CC736" i="81"/>
  <c r="CO735" i="81"/>
  <c r="CN735" i="81"/>
  <c r="CM735" i="81"/>
  <c r="CL735" i="81"/>
  <c r="CK735" i="81"/>
  <c r="CJ735" i="81"/>
  <c r="CI735" i="81"/>
  <c r="CH735" i="81"/>
  <c r="CG735" i="81"/>
  <c r="CF735" i="81"/>
  <c r="CE735" i="81"/>
  <c r="CD735" i="81"/>
  <c r="CC735" i="81"/>
  <c r="CB735" i="81"/>
  <c r="CO734" i="81"/>
  <c r="CN734" i="81"/>
  <c r="CM734" i="81"/>
  <c r="CL734" i="81"/>
  <c r="CK734" i="81"/>
  <c r="CJ734" i="81"/>
  <c r="CI734" i="81"/>
  <c r="CH734" i="81"/>
  <c r="CG734" i="81"/>
  <c r="CF734" i="81"/>
  <c r="CE734" i="81"/>
  <c r="CD734" i="81"/>
  <c r="CC734" i="81"/>
  <c r="CB734" i="81"/>
  <c r="CA734" i="81"/>
  <c r="CO733" i="81"/>
  <c r="CN733" i="81"/>
  <c r="CM733" i="81"/>
  <c r="CL733" i="81"/>
  <c r="CK733" i="81"/>
  <c r="CJ733" i="81"/>
  <c r="CI733" i="81"/>
  <c r="CH733" i="81"/>
  <c r="CG733" i="81"/>
  <c r="CF733" i="81"/>
  <c r="CE733" i="81"/>
  <c r="CD733" i="81"/>
  <c r="CC733" i="81"/>
  <c r="CB733" i="81"/>
  <c r="CA733" i="81"/>
  <c r="BZ733" i="81"/>
  <c r="CO732" i="81"/>
  <c r="CN732" i="81"/>
  <c r="CM732" i="81"/>
  <c r="CL732" i="81"/>
  <c r="CK732" i="81"/>
  <c r="CJ732" i="81"/>
  <c r="CI732" i="81"/>
  <c r="CH732" i="81"/>
  <c r="CG732" i="81"/>
  <c r="CF732" i="81"/>
  <c r="CE732" i="81"/>
  <c r="CD732" i="81"/>
  <c r="CC732" i="81"/>
  <c r="CB732" i="81"/>
  <c r="CA732" i="81"/>
  <c r="BZ732" i="81"/>
  <c r="BY732" i="81"/>
  <c r="CO731" i="81"/>
  <c r="CN731" i="81"/>
  <c r="CM731" i="81"/>
  <c r="CL731" i="81"/>
  <c r="CK731" i="81"/>
  <c r="CJ731" i="81"/>
  <c r="CI731" i="81"/>
  <c r="CH731" i="81"/>
  <c r="CG731" i="81"/>
  <c r="CF731" i="81"/>
  <c r="CE731" i="81"/>
  <c r="CD731" i="81"/>
  <c r="CC731" i="81"/>
  <c r="CB731" i="81"/>
  <c r="CA731" i="81"/>
  <c r="BZ731" i="81"/>
  <c r="BY731" i="81"/>
  <c r="BX731" i="81"/>
  <c r="CO730" i="81"/>
  <c r="CN730" i="81"/>
  <c r="CM730" i="81"/>
  <c r="CL730" i="81"/>
  <c r="CK730" i="81"/>
  <c r="CJ730" i="81"/>
  <c r="CI730" i="81"/>
  <c r="CH730" i="81"/>
  <c r="CG730" i="81"/>
  <c r="CF730" i="81"/>
  <c r="CE730" i="81"/>
  <c r="CD730" i="81"/>
  <c r="CC730" i="81"/>
  <c r="CB730" i="81"/>
  <c r="CA730" i="81"/>
  <c r="BZ730" i="81"/>
  <c r="BY730" i="81"/>
  <c r="BX730" i="81"/>
  <c r="BW730" i="81"/>
  <c r="CO729" i="81"/>
  <c r="CN729" i="81"/>
  <c r="CM729" i="81"/>
  <c r="CL729" i="81"/>
  <c r="CK729" i="81"/>
  <c r="CJ729" i="81"/>
  <c r="CI729" i="81"/>
  <c r="CH729" i="81"/>
  <c r="CG729" i="81"/>
  <c r="CF729" i="81"/>
  <c r="CE729" i="81"/>
  <c r="CD729" i="81"/>
  <c r="CC729" i="81"/>
  <c r="CB729" i="81"/>
  <c r="CA729" i="81"/>
  <c r="BZ729" i="81"/>
  <c r="BY729" i="81"/>
  <c r="BX729" i="81"/>
  <c r="BW729" i="81"/>
  <c r="BV729" i="81"/>
  <c r="CO728" i="81"/>
  <c r="CN728" i="81"/>
  <c r="CM728" i="81"/>
  <c r="CL728" i="81"/>
  <c r="CK728" i="81"/>
  <c r="CJ728" i="81"/>
  <c r="CI728" i="81"/>
  <c r="CH728" i="81"/>
  <c r="CG728" i="81"/>
  <c r="CF728" i="81"/>
  <c r="CE728" i="81"/>
  <c r="CD728" i="81"/>
  <c r="CC728" i="81"/>
  <c r="CB728" i="81"/>
  <c r="CA728" i="81"/>
  <c r="BZ728" i="81"/>
  <c r="BY728" i="81"/>
  <c r="BX728" i="81"/>
  <c r="BW728" i="81"/>
  <c r="BV728" i="81"/>
  <c r="BU728" i="81"/>
  <c r="CO727" i="81"/>
  <c r="CN727" i="81"/>
  <c r="CM727" i="81"/>
  <c r="CL727" i="81"/>
  <c r="CK727" i="81"/>
  <c r="CJ727" i="81"/>
  <c r="CI727" i="81"/>
  <c r="CH727" i="81"/>
  <c r="CG727" i="81"/>
  <c r="CF727" i="81"/>
  <c r="CE727" i="81"/>
  <c r="CD727" i="81"/>
  <c r="CC727" i="81"/>
  <c r="CB727" i="81"/>
  <c r="CA727" i="81"/>
  <c r="BZ727" i="81"/>
  <c r="BY727" i="81"/>
  <c r="BX727" i="81"/>
  <c r="BW727" i="81"/>
  <c r="BV727" i="81"/>
  <c r="BU727" i="81"/>
  <c r="BT727" i="81"/>
  <c r="CO726" i="81"/>
  <c r="CN726" i="81"/>
  <c r="CM726" i="81"/>
  <c r="CL726" i="81"/>
  <c r="CK726" i="81"/>
  <c r="CJ726" i="81"/>
  <c r="CI726" i="81"/>
  <c r="CH726" i="81"/>
  <c r="CG726" i="81"/>
  <c r="CF726" i="81"/>
  <c r="CE726" i="81"/>
  <c r="CD726" i="81"/>
  <c r="CC726" i="81"/>
  <c r="CB726" i="81"/>
  <c r="CA726" i="81"/>
  <c r="BZ726" i="81"/>
  <c r="BY726" i="81"/>
  <c r="BX726" i="81"/>
  <c r="BW726" i="81"/>
  <c r="BV726" i="81"/>
  <c r="BU726" i="81"/>
  <c r="BT726" i="81"/>
  <c r="BS726" i="81"/>
  <c r="CO725" i="81"/>
  <c r="CN725" i="81"/>
  <c r="CM725" i="81"/>
  <c r="CL725" i="81"/>
  <c r="CK725" i="81"/>
  <c r="CJ725" i="81"/>
  <c r="CI725" i="81"/>
  <c r="CH725" i="81"/>
  <c r="CG725" i="81"/>
  <c r="CF725" i="81"/>
  <c r="CE725" i="81"/>
  <c r="CD725" i="81"/>
  <c r="CC725" i="81"/>
  <c r="CB725" i="81"/>
  <c r="CA725" i="81"/>
  <c r="BZ725" i="81"/>
  <c r="BY725" i="81"/>
  <c r="BX725" i="81"/>
  <c r="BW725" i="81"/>
  <c r="BV725" i="81"/>
  <c r="BU725" i="81"/>
  <c r="BT725" i="81"/>
  <c r="BS725" i="81"/>
  <c r="BR725" i="81"/>
  <c r="CO724" i="81"/>
  <c r="CN724" i="81"/>
  <c r="CM724" i="81"/>
  <c r="CL724" i="81"/>
  <c r="CK724" i="81"/>
  <c r="CJ724" i="81"/>
  <c r="CI724" i="81"/>
  <c r="CH724" i="81"/>
  <c r="CG724" i="81"/>
  <c r="CF724" i="81"/>
  <c r="CE724" i="81"/>
  <c r="CD724" i="81"/>
  <c r="CC724" i="81"/>
  <c r="CB724" i="81"/>
  <c r="CA724" i="81"/>
  <c r="BZ724" i="81"/>
  <c r="BY724" i="81"/>
  <c r="BX724" i="81"/>
  <c r="BW724" i="81"/>
  <c r="BV724" i="81"/>
  <c r="BU724" i="81"/>
  <c r="BT724" i="81"/>
  <c r="BS724" i="81"/>
  <c r="BR724" i="81"/>
  <c r="BQ724" i="81"/>
  <c r="CO723" i="81"/>
  <c r="CN723" i="81"/>
  <c r="CM723" i="81"/>
  <c r="CL723" i="81"/>
  <c r="CK723" i="81"/>
  <c r="CJ723" i="81"/>
  <c r="CI723" i="81"/>
  <c r="CH723" i="81"/>
  <c r="CG723" i="81"/>
  <c r="CF723" i="81"/>
  <c r="CE723" i="81"/>
  <c r="CD723" i="81"/>
  <c r="CC723" i="81"/>
  <c r="CB723" i="81"/>
  <c r="CA723" i="81"/>
  <c r="BZ723" i="81"/>
  <c r="BY723" i="81"/>
  <c r="BX723" i="81"/>
  <c r="BW723" i="81"/>
  <c r="BV723" i="81"/>
  <c r="BU723" i="81"/>
  <c r="BT723" i="81"/>
  <c r="BS723" i="81"/>
  <c r="BR723" i="81"/>
  <c r="BQ723" i="81"/>
  <c r="BP723" i="81"/>
  <c r="CO722" i="81"/>
  <c r="CN722" i="81"/>
  <c r="CM722" i="81"/>
  <c r="CL722" i="81"/>
  <c r="CK722" i="81"/>
  <c r="CJ722" i="81"/>
  <c r="CI722" i="81"/>
  <c r="CH722" i="81"/>
  <c r="CG722" i="81"/>
  <c r="CF722" i="81"/>
  <c r="CE722" i="81"/>
  <c r="CD722" i="81"/>
  <c r="CC722" i="81"/>
  <c r="CB722" i="81"/>
  <c r="CA722" i="81"/>
  <c r="BZ722" i="81"/>
  <c r="BY722" i="81"/>
  <c r="BX722" i="81"/>
  <c r="BW722" i="81"/>
  <c r="BV722" i="81"/>
  <c r="BU722" i="81"/>
  <c r="BT722" i="81"/>
  <c r="BS722" i="81"/>
  <c r="BR722" i="81"/>
  <c r="BQ722" i="81"/>
  <c r="BP722" i="81"/>
  <c r="BO722" i="81"/>
  <c r="CO721" i="81"/>
  <c r="CN721" i="81"/>
  <c r="CM721" i="81"/>
  <c r="CL721" i="81"/>
  <c r="CK721" i="81"/>
  <c r="CJ721" i="81"/>
  <c r="CI721" i="81"/>
  <c r="CH721" i="81"/>
  <c r="CG721" i="81"/>
  <c r="CF721" i="81"/>
  <c r="CE721" i="81"/>
  <c r="CD721" i="81"/>
  <c r="CC721" i="81"/>
  <c r="CB721" i="81"/>
  <c r="CA721" i="81"/>
  <c r="BZ721" i="81"/>
  <c r="BY721" i="81"/>
  <c r="BX721" i="81"/>
  <c r="BW721" i="81"/>
  <c r="BV721" i="81"/>
  <c r="BU721" i="81"/>
  <c r="BT721" i="81"/>
  <c r="BS721" i="81"/>
  <c r="BR721" i="81"/>
  <c r="BQ721" i="81"/>
  <c r="BP721" i="81"/>
  <c r="BO721" i="81"/>
  <c r="BN721" i="81"/>
  <c r="CO720" i="81"/>
  <c r="CN720" i="81"/>
  <c r="CM720" i="81"/>
  <c r="CL720" i="81"/>
  <c r="CK720" i="81"/>
  <c r="CJ720" i="81"/>
  <c r="CI720" i="81"/>
  <c r="CH720" i="81"/>
  <c r="CG720" i="81"/>
  <c r="CF720" i="81"/>
  <c r="CE720" i="81"/>
  <c r="CD720" i="81"/>
  <c r="CC720" i="81"/>
  <c r="CB720" i="81"/>
  <c r="CA720" i="81"/>
  <c r="BZ720" i="81"/>
  <c r="BY720" i="81"/>
  <c r="BX720" i="81"/>
  <c r="BW720" i="81"/>
  <c r="BV720" i="81"/>
  <c r="BU720" i="81"/>
  <c r="BT720" i="81"/>
  <c r="BS720" i="81"/>
  <c r="BR720" i="81"/>
  <c r="BQ720" i="81"/>
  <c r="BP720" i="81"/>
  <c r="BO720" i="81"/>
  <c r="BN720" i="81"/>
  <c r="BM720" i="81"/>
  <c r="CO719" i="81"/>
  <c r="CN719" i="81"/>
  <c r="CM719" i="81"/>
  <c r="CL719" i="81"/>
  <c r="CK719" i="81"/>
  <c r="CJ719" i="81"/>
  <c r="CI719" i="81"/>
  <c r="CH719" i="81"/>
  <c r="CG719" i="81"/>
  <c r="CF719" i="81"/>
  <c r="CE719" i="81"/>
  <c r="CD719" i="81"/>
  <c r="CC719" i="81"/>
  <c r="CB719" i="81"/>
  <c r="CA719" i="81"/>
  <c r="BZ719" i="81"/>
  <c r="BY719" i="81"/>
  <c r="BX719" i="81"/>
  <c r="BW719" i="81"/>
  <c r="BV719" i="81"/>
  <c r="BU719" i="81"/>
  <c r="BT719" i="81"/>
  <c r="BS719" i="81"/>
  <c r="BR719" i="81"/>
  <c r="BQ719" i="81"/>
  <c r="BP719" i="81"/>
  <c r="BO719" i="81"/>
  <c r="BN719" i="81"/>
  <c r="BM719" i="81"/>
  <c r="BL719" i="81"/>
  <c r="CO718" i="81"/>
  <c r="CN718" i="81"/>
  <c r="CM718" i="81"/>
  <c r="CL718" i="81"/>
  <c r="CK718" i="81"/>
  <c r="CJ718" i="81"/>
  <c r="CI718" i="81"/>
  <c r="CH718" i="81"/>
  <c r="CG718" i="81"/>
  <c r="CF718" i="81"/>
  <c r="CE718" i="81"/>
  <c r="CD718" i="81"/>
  <c r="CC718" i="81"/>
  <c r="CB718" i="81"/>
  <c r="CA718" i="81"/>
  <c r="BZ718" i="81"/>
  <c r="BY718" i="81"/>
  <c r="BX718" i="81"/>
  <c r="BW718" i="81"/>
  <c r="BV718" i="81"/>
  <c r="BU718" i="81"/>
  <c r="BT718" i="81"/>
  <c r="BS718" i="81"/>
  <c r="BR718" i="81"/>
  <c r="BQ718" i="81"/>
  <c r="BP718" i="81"/>
  <c r="BO718" i="81"/>
  <c r="BN718" i="81"/>
  <c r="BM718" i="81"/>
  <c r="BL718" i="81"/>
  <c r="BK718" i="81"/>
  <c r="CO717" i="81"/>
  <c r="CN717" i="81"/>
  <c r="CM717" i="81"/>
  <c r="CL717" i="81"/>
  <c r="CK717" i="81"/>
  <c r="CJ717" i="81"/>
  <c r="CI717" i="81"/>
  <c r="CH717" i="81"/>
  <c r="CG717" i="81"/>
  <c r="CF717" i="81"/>
  <c r="CE717" i="81"/>
  <c r="CD717" i="81"/>
  <c r="CC717" i="81"/>
  <c r="CB717" i="81"/>
  <c r="CA717" i="81"/>
  <c r="BZ717" i="81"/>
  <c r="BY717" i="81"/>
  <c r="BX717" i="81"/>
  <c r="BW717" i="81"/>
  <c r="BV717" i="81"/>
  <c r="BU717" i="81"/>
  <c r="BT717" i="81"/>
  <c r="BS717" i="81"/>
  <c r="BR717" i="81"/>
  <c r="BQ717" i="81"/>
  <c r="BP717" i="81"/>
  <c r="BO717" i="81"/>
  <c r="BN717" i="81"/>
  <c r="BM717" i="81"/>
  <c r="BL717" i="81"/>
  <c r="BK717" i="81"/>
  <c r="BJ717" i="81"/>
  <c r="CO716" i="81"/>
  <c r="CN716" i="81"/>
  <c r="CM716" i="81"/>
  <c r="CL716" i="81"/>
  <c r="CK716" i="81"/>
  <c r="CJ716" i="81"/>
  <c r="CI716" i="81"/>
  <c r="CH716" i="81"/>
  <c r="CG716" i="81"/>
  <c r="CF716" i="81"/>
  <c r="CE716" i="81"/>
  <c r="CD716" i="81"/>
  <c r="CC716" i="81"/>
  <c r="CB716" i="81"/>
  <c r="CA716" i="81"/>
  <c r="BZ716" i="81"/>
  <c r="BY716" i="81"/>
  <c r="BX716" i="81"/>
  <c r="BW716" i="81"/>
  <c r="BV716" i="81"/>
  <c r="BU716" i="81"/>
  <c r="BT716" i="81"/>
  <c r="BS716" i="81"/>
  <c r="BR716" i="81"/>
  <c r="BQ716" i="81"/>
  <c r="BP716" i="81"/>
  <c r="BO716" i="81"/>
  <c r="BN716" i="81"/>
  <c r="BM716" i="81"/>
  <c r="BL716" i="81"/>
  <c r="BK716" i="81"/>
  <c r="BJ716" i="81"/>
  <c r="BI716" i="81"/>
  <c r="CO715" i="81"/>
  <c r="CN715" i="81"/>
  <c r="CM715" i="81"/>
  <c r="CL715" i="81"/>
  <c r="CK715" i="81"/>
  <c r="CJ715" i="81"/>
  <c r="CI715" i="81"/>
  <c r="CH715" i="81"/>
  <c r="CG715" i="81"/>
  <c r="CF715" i="81"/>
  <c r="CE715" i="81"/>
  <c r="CD715" i="81"/>
  <c r="CC715" i="81"/>
  <c r="CB715" i="81"/>
  <c r="CA715" i="81"/>
  <c r="BZ715" i="81"/>
  <c r="BY715" i="81"/>
  <c r="BX715" i="81"/>
  <c r="BW715" i="81"/>
  <c r="BV715" i="81"/>
  <c r="BU715" i="81"/>
  <c r="BT715" i="81"/>
  <c r="BS715" i="81"/>
  <c r="BR715" i="81"/>
  <c r="BQ715" i="81"/>
  <c r="BP715" i="81"/>
  <c r="BO715" i="81"/>
  <c r="BN715" i="81"/>
  <c r="BM715" i="81"/>
  <c r="BL715" i="81"/>
  <c r="BK715" i="81"/>
  <c r="BJ715" i="81"/>
  <c r="BI715" i="81"/>
  <c r="BH715" i="81"/>
  <c r="CO714" i="81"/>
  <c r="CN714" i="81"/>
  <c r="CM714" i="81"/>
  <c r="CL714" i="81"/>
  <c r="CK714" i="81"/>
  <c r="CJ714" i="81"/>
  <c r="CI714" i="81"/>
  <c r="CH714" i="81"/>
  <c r="CG714" i="81"/>
  <c r="CF714" i="81"/>
  <c r="CE714" i="81"/>
  <c r="CD714" i="81"/>
  <c r="CC714" i="81"/>
  <c r="CB714" i="81"/>
  <c r="CA714" i="81"/>
  <c r="BZ714" i="81"/>
  <c r="BY714" i="81"/>
  <c r="BX714" i="81"/>
  <c r="BW714" i="81"/>
  <c r="BV714" i="81"/>
  <c r="BU714" i="81"/>
  <c r="BT714" i="81"/>
  <c r="BS714" i="81"/>
  <c r="BR714" i="81"/>
  <c r="BQ714" i="81"/>
  <c r="BP714" i="81"/>
  <c r="BO714" i="81"/>
  <c r="BN714" i="81"/>
  <c r="BM714" i="81"/>
  <c r="BL714" i="81"/>
  <c r="BK714" i="81"/>
  <c r="BJ714" i="81"/>
  <c r="BI714" i="81"/>
  <c r="BH714" i="81"/>
  <c r="BG714" i="81"/>
  <c r="CO713" i="81"/>
  <c r="CN713" i="81"/>
  <c r="CM713" i="81"/>
  <c r="CL713" i="81"/>
  <c r="CK713" i="81"/>
  <c r="CJ713" i="81"/>
  <c r="CI713" i="81"/>
  <c r="CH713" i="81"/>
  <c r="CG713" i="81"/>
  <c r="CF713" i="81"/>
  <c r="CE713" i="81"/>
  <c r="CD713" i="81"/>
  <c r="CC713" i="81"/>
  <c r="CB713" i="81"/>
  <c r="CA713" i="81"/>
  <c r="BZ713" i="81"/>
  <c r="BY713" i="81"/>
  <c r="BX713" i="81"/>
  <c r="BW713" i="81"/>
  <c r="BV713" i="81"/>
  <c r="BU713" i="81"/>
  <c r="BT713" i="81"/>
  <c r="BS713" i="81"/>
  <c r="BR713" i="81"/>
  <c r="BQ713" i="81"/>
  <c r="BP713" i="81"/>
  <c r="BO713" i="81"/>
  <c r="BN713" i="81"/>
  <c r="BM713" i="81"/>
  <c r="BL713" i="81"/>
  <c r="BK713" i="81"/>
  <c r="BJ713" i="81"/>
  <c r="BI713" i="81"/>
  <c r="BH713" i="81"/>
  <c r="BG713" i="81"/>
  <c r="BF713" i="81"/>
  <c r="CO712" i="81"/>
  <c r="CN712" i="81"/>
  <c r="CM712" i="81"/>
  <c r="CL712" i="81"/>
  <c r="CK712" i="81"/>
  <c r="CJ712" i="81"/>
  <c r="CI712" i="81"/>
  <c r="CH712" i="81"/>
  <c r="CG712" i="81"/>
  <c r="CF712" i="81"/>
  <c r="CE712" i="81"/>
  <c r="CD712" i="81"/>
  <c r="CC712" i="81"/>
  <c r="CB712" i="81"/>
  <c r="CA712" i="81"/>
  <c r="BZ712" i="81"/>
  <c r="BY712" i="81"/>
  <c r="BX712" i="81"/>
  <c r="BW712" i="81"/>
  <c r="BV712" i="81"/>
  <c r="BU712" i="81"/>
  <c r="BT712" i="81"/>
  <c r="BS712" i="81"/>
  <c r="BR712" i="81"/>
  <c r="BQ712" i="81"/>
  <c r="BP712" i="81"/>
  <c r="BO712" i="81"/>
  <c r="BN712" i="81"/>
  <c r="BM712" i="81"/>
  <c r="BL712" i="81"/>
  <c r="BK712" i="81"/>
  <c r="BJ712" i="81"/>
  <c r="BI712" i="81"/>
  <c r="BH712" i="81"/>
  <c r="BG712" i="81"/>
  <c r="BF712" i="81"/>
  <c r="BE712" i="81"/>
  <c r="CO711" i="81"/>
  <c r="CN711" i="81"/>
  <c r="CM711" i="81"/>
  <c r="CL711" i="81"/>
  <c r="CK711" i="81"/>
  <c r="CJ711" i="81"/>
  <c r="CI711" i="81"/>
  <c r="CH711" i="81"/>
  <c r="CG711" i="81"/>
  <c r="CF711" i="81"/>
  <c r="CE711" i="81"/>
  <c r="CD711" i="81"/>
  <c r="CC711" i="81"/>
  <c r="CB711" i="81"/>
  <c r="CA711" i="81"/>
  <c r="BZ711" i="81"/>
  <c r="BY711" i="81"/>
  <c r="BX711" i="81"/>
  <c r="BW711" i="81"/>
  <c r="BV711" i="81"/>
  <c r="BU711" i="81"/>
  <c r="BT711" i="81"/>
  <c r="BS711" i="81"/>
  <c r="BR711" i="81"/>
  <c r="BQ711" i="81"/>
  <c r="BP711" i="81"/>
  <c r="BO711" i="81"/>
  <c r="BN711" i="81"/>
  <c r="BM711" i="81"/>
  <c r="BL711" i="81"/>
  <c r="BK711" i="81"/>
  <c r="BJ711" i="81"/>
  <c r="BI711" i="81"/>
  <c r="BH711" i="81"/>
  <c r="BG711" i="81"/>
  <c r="BF711" i="81"/>
  <c r="BE711" i="81"/>
  <c r="BD711" i="81"/>
  <c r="CO710" i="81"/>
  <c r="CN710" i="81"/>
  <c r="CM710" i="81"/>
  <c r="CL710" i="81"/>
  <c r="CK710" i="81"/>
  <c r="CJ710" i="81"/>
  <c r="CI710" i="81"/>
  <c r="CH710" i="81"/>
  <c r="CG710" i="81"/>
  <c r="CF710" i="81"/>
  <c r="CE710" i="81"/>
  <c r="CD710" i="81"/>
  <c r="CC710" i="81"/>
  <c r="CB710" i="81"/>
  <c r="CA710" i="81"/>
  <c r="BZ710" i="81"/>
  <c r="BY710" i="81"/>
  <c r="BX710" i="81"/>
  <c r="BW710" i="81"/>
  <c r="BV710" i="81"/>
  <c r="BU710" i="81"/>
  <c r="BT710" i="81"/>
  <c r="BS710" i="81"/>
  <c r="BR710" i="81"/>
  <c r="BQ710" i="81"/>
  <c r="BP710" i="81"/>
  <c r="BO710" i="81"/>
  <c r="BN710" i="81"/>
  <c r="BM710" i="81"/>
  <c r="BL710" i="81"/>
  <c r="BK710" i="81"/>
  <c r="BJ710" i="81"/>
  <c r="BI710" i="81"/>
  <c r="BH710" i="81"/>
  <c r="BG710" i="81"/>
  <c r="BF710" i="81"/>
  <c r="BE710" i="81"/>
  <c r="BD710" i="81"/>
  <c r="BC710" i="81"/>
  <c r="CO709" i="81"/>
  <c r="CN709" i="81"/>
  <c r="CM709" i="81"/>
  <c r="CL709" i="81"/>
  <c r="CK709" i="81"/>
  <c r="CJ709" i="81"/>
  <c r="CI709" i="81"/>
  <c r="CH709" i="81"/>
  <c r="CG709" i="81"/>
  <c r="CF709" i="81"/>
  <c r="CE709" i="81"/>
  <c r="CD709" i="81"/>
  <c r="CC709" i="81"/>
  <c r="CB709" i="81"/>
  <c r="CA709" i="81"/>
  <c r="BZ709" i="81"/>
  <c r="BY709" i="81"/>
  <c r="BX709" i="81"/>
  <c r="BW709" i="81"/>
  <c r="BV709" i="81"/>
  <c r="BU709" i="81"/>
  <c r="BT709" i="81"/>
  <c r="BS709" i="81"/>
  <c r="BR709" i="81"/>
  <c r="BQ709" i="81"/>
  <c r="BP709" i="81"/>
  <c r="BO709" i="81"/>
  <c r="BN709" i="81"/>
  <c r="BM709" i="81"/>
  <c r="BL709" i="81"/>
  <c r="BK709" i="81"/>
  <c r="BJ709" i="81"/>
  <c r="BI709" i="81"/>
  <c r="BH709" i="81"/>
  <c r="BG709" i="81"/>
  <c r="BF709" i="81"/>
  <c r="BE709" i="81"/>
  <c r="BD709" i="81"/>
  <c r="BC709" i="81"/>
  <c r="BB709" i="81"/>
  <c r="CO708" i="81"/>
  <c r="CN708" i="81"/>
  <c r="CM708" i="81"/>
  <c r="CL708" i="81"/>
  <c r="CK708" i="81"/>
  <c r="CJ708" i="81"/>
  <c r="CI708" i="81"/>
  <c r="CH708" i="81"/>
  <c r="CG708" i="81"/>
  <c r="CF708" i="81"/>
  <c r="CE708" i="81"/>
  <c r="CD708" i="81"/>
  <c r="CC708" i="81"/>
  <c r="CB708" i="81"/>
  <c r="CA708" i="81"/>
  <c r="BZ708" i="81"/>
  <c r="BY708" i="81"/>
  <c r="BX708" i="81"/>
  <c r="BW708" i="81"/>
  <c r="BV708" i="81"/>
  <c r="BU708" i="81"/>
  <c r="BT708" i="81"/>
  <c r="BS708" i="81"/>
  <c r="BR708" i="81"/>
  <c r="BQ708" i="81"/>
  <c r="BP708" i="81"/>
  <c r="BO708" i="81"/>
  <c r="BN708" i="81"/>
  <c r="BM708" i="81"/>
  <c r="BL708" i="81"/>
  <c r="BK708" i="81"/>
  <c r="BJ708" i="81"/>
  <c r="BI708" i="81"/>
  <c r="BH708" i="81"/>
  <c r="BG708" i="81"/>
  <c r="BF708" i="81"/>
  <c r="BE708" i="81"/>
  <c r="BD708" i="81"/>
  <c r="BC708" i="81"/>
  <c r="BB708" i="81"/>
  <c r="BA708" i="81"/>
  <c r="CO707" i="81"/>
  <c r="CN707" i="81"/>
  <c r="CM707" i="81"/>
  <c r="CL707" i="81"/>
  <c r="CK707" i="81"/>
  <c r="CJ707" i="81"/>
  <c r="CI707" i="81"/>
  <c r="CH707" i="81"/>
  <c r="CG707" i="81"/>
  <c r="CF707" i="81"/>
  <c r="CE707" i="81"/>
  <c r="CD707" i="81"/>
  <c r="CC707" i="81"/>
  <c r="CB707" i="81"/>
  <c r="CA707" i="81"/>
  <c r="BZ707" i="81"/>
  <c r="BY707" i="81"/>
  <c r="BX707" i="81"/>
  <c r="BW707" i="81"/>
  <c r="BV707" i="81"/>
  <c r="BU707" i="81"/>
  <c r="BT707" i="81"/>
  <c r="BS707" i="81"/>
  <c r="BR707" i="81"/>
  <c r="BQ707" i="81"/>
  <c r="BP707" i="81"/>
  <c r="BO707" i="81"/>
  <c r="BN707" i="81"/>
  <c r="BM707" i="81"/>
  <c r="BL707" i="81"/>
  <c r="BK707" i="81"/>
  <c r="BJ707" i="81"/>
  <c r="BI707" i="81"/>
  <c r="BH707" i="81"/>
  <c r="BG707" i="81"/>
  <c r="BF707" i="81"/>
  <c r="BE707" i="81"/>
  <c r="BD707" i="81"/>
  <c r="BC707" i="81"/>
  <c r="BB707" i="81"/>
  <c r="BA707" i="81"/>
  <c r="AZ707" i="81"/>
  <c r="CO706" i="81"/>
  <c r="CN706" i="81"/>
  <c r="CM706" i="81"/>
  <c r="CL706" i="81"/>
  <c r="CK706" i="81"/>
  <c r="CJ706" i="81"/>
  <c r="CI706" i="81"/>
  <c r="CH706" i="81"/>
  <c r="CG706" i="81"/>
  <c r="CF706" i="81"/>
  <c r="CE706" i="81"/>
  <c r="CD706" i="81"/>
  <c r="CC706" i="81"/>
  <c r="CB706" i="81"/>
  <c r="CA706" i="81"/>
  <c r="BZ706" i="81"/>
  <c r="BY706" i="81"/>
  <c r="BX706" i="81"/>
  <c r="BW706" i="81"/>
  <c r="BV706" i="81"/>
  <c r="BU706" i="81"/>
  <c r="BT706" i="81"/>
  <c r="BS706" i="81"/>
  <c r="BR706" i="81"/>
  <c r="BQ706" i="81"/>
  <c r="BP706" i="81"/>
  <c r="BO706" i="81"/>
  <c r="BN706" i="81"/>
  <c r="BM706" i="81"/>
  <c r="BL706" i="81"/>
  <c r="BK706" i="81"/>
  <c r="BJ706" i="81"/>
  <c r="BI706" i="81"/>
  <c r="BH706" i="81"/>
  <c r="BG706" i="81"/>
  <c r="BF706" i="81"/>
  <c r="BE706" i="81"/>
  <c r="BD706" i="81"/>
  <c r="BC706" i="81"/>
  <c r="BB706" i="81"/>
  <c r="BA706" i="81"/>
  <c r="AZ706" i="81"/>
  <c r="AY706" i="81"/>
  <c r="CO705" i="81"/>
  <c r="CN705" i="81"/>
  <c r="CM705" i="81"/>
  <c r="CL705" i="81"/>
  <c r="CK705" i="81"/>
  <c r="CJ705" i="81"/>
  <c r="CI705" i="81"/>
  <c r="CH705" i="81"/>
  <c r="CG705" i="81"/>
  <c r="CF705" i="81"/>
  <c r="CE705" i="81"/>
  <c r="CD705" i="81"/>
  <c r="CC705" i="81"/>
  <c r="CB705" i="81"/>
  <c r="CA705" i="81"/>
  <c r="BZ705" i="81"/>
  <c r="BY705" i="81"/>
  <c r="BX705" i="81"/>
  <c r="BW705" i="81"/>
  <c r="BV705" i="81"/>
  <c r="BU705" i="81"/>
  <c r="BT705" i="81"/>
  <c r="BS705" i="81"/>
  <c r="BR705" i="81"/>
  <c r="BQ705" i="81"/>
  <c r="BP705" i="81"/>
  <c r="BO705" i="81"/>
  <c r="BN705" i="81"/>
  <c r="BM705" i="81"/>
  <c r="BL705" i="81"/>
  <c r="BK705" i="81"/>
  <c r="BJ705" i="81"/>
  <c r="BI705" i="81"/>
  <c r="BH705" i="81"/>
  <c r="BG705" i="81"/>
  <c r="BF705" i="81"/>
  <c r="BE705" i="81"/>
  <c r="BD705" i="81"/>
  <c r="BC705" i="81"/>
  <c r="BB705" i="81"/>
  <c r="BA705" i="81"/>
  <c r="AZ705" i="81"/>
  <c r="AY705" i="81"/>
  <c r="AX705" i="81"/>
  <c r="CO704" i="81"/>
  <c r="CN704" i="81"/>
  <c r="CM704" i="81"/>
  <c r="CL704" i="81"/>
  <c r="CK704" i="81"/>
  <c r="CJ704" i="81"/>
  <c r="CI704" i="81"/>
  <c r="CH704" i="81"/>
  <c r="CG704" i="81"/>
  <c r="CF704" i="81"/>
  <c r="CE704" i="81"/>
  <c r="CD704" i="81"/>
  <c r="CC704" i="81"/>
  <c r="CB704" i="81"/>
  <c r="CA704" i="81"/>
  <c r="BZ704" i="81"/>
  <c r="BY704" i="81"/>
  <c r="BX704" i="81"/>
  <c r="BW704" i="81"/>
  <c r="BV704" i="81"/>
  <c r="BU704" i="81"/>
  <c r="BT704" i="81"/>
  <c r="BS704" i="81"/>
  <c r="BR704" i="81"/>
  <c r="BQ704" i="81"/>
  <c r="BP704" i="81"/>
  <c r="BO704" i="81"/>
  <c r="BN704" i="81"/>
  <c r="BM704" i="81"/>
  <c r="BL704" i="81"/>
  <c r="BK704" i="81"/>
  <c r="BJ704" i="81"/>
  <c r="BI704" i="81"/>
  <c r="BH704" i="81"/>
  <c r="BG704" i="81"/>
  <c r="BF704" i="81"/>
  <c r="BE704" i="81"/>
  <c r="BD704" i="81"/>
  <c r="BC704" i="81"/>
  <c r="BB704" i="81"/>
  <c r="BA704" i="81"/>
  <c r="AZ704" i="81"/>
  <c r="AY704" i="81"/>
  <c r="AX704" i="81"/>
  <c r="AW704" i="81"/>
  <c r="CO703" i="81"/>
  <c r="CN703" i="81"/>
  <c r="CM703" i="81"/>
  <c r="CL703" i="81"/>
  <c r="CK703" i="81"/>
  <c r="CJ703" i="81"/>
  <c r="CI703" i="81"/>
  <c r="CH703" i="81"/>
  <c r="CG703" i="81"/>
  <c r="CF703" i="81"/>
  <c r="CE703" i="81"/>
  <c r="CD703" i="81"/>
  <c r="CC703" i="81"/>
  <c r="CB703" i="81"/>
  <c r="CA703" i="81"/>
  <c r="BZ703" i="81"/>
  <c r="BY703" i="81"/>
  <c r="BX703" i="81"/>
  <c r="BW703" i="81"/>
  <c r="BV703" i="81"/>
  <c r="BU703" i="81"/>
  <c r="BT703" i="81"/>
  <c r="BS703" i="81"/>
  <c r="BR703" i="81"/>
  <c r="BQ703" i="81"/>
  <c r="BP703" i="81"/>
  <c r="BO703" i="81"/>
  <c r="BN703" i="81"/>
  <c r="BM703" i="81"/>
  <c r="BL703" i="81"/>
  <c r="BK703" i="81"/>
  <c r="BJ703" i="81"/>
  <c r="BI703" i="81"/>
  <c r="BH703" i="81"/>
  <c r="BG703" i="81"/>
  <c r="BF703" i="81"/>
  <c r="BE703" i="81"/>
  <c r="BD703" i="81"/>
  <c r="BC703" i="81"/>
  <c r="BB703" i="81"/>
  <c r="BA703" i="81"/>
  <c r="AZ703" i="81"/>
  <c r="AY703" i="81"/>
  <c r="AX703" i="81"/>
  <c r="AW703" i="81"/>
  <c r="AV703" i="81"/>
  <c r="CO702" i="81"/>
  <c r="CN702" i="81"/>
  <c r="CM702" i="81"/>
  <c r="CL702" i="81"/>
  <c r="CK702" i="81"/>
  <c r="CJ702" i="81"/>
  <c r="CI702" i="81"/>
  <c r="CH702" i="81"/>
  <c r="CG702" i="81"/>
  <c r="CF702" i="81"/>
  <c r="CE702" i="81"/>
  <c r="CD702" i="81"/>
  <c r="CC702" i="81"/>
  <c r="CB702" i="81"/>
  <c r="CA702" i="81"/>
  <c r="BZ702" i="81"/>
  <c r="BY702" i="81"/>
  <c r="BX702" i="81"/>
  <c r="BW702" i="81"/>
  <c r="BV702" i="81"/>
  <c r="BU702" i="81"/>
  <c r="BT702" i="81"/>
  <c r="BS702" i="81"/>
  <c r="BR702" i="81"/>
  <c r="BQ702" i="81"/>
  <c r="BP702" i="81"/>
  <c r="BO702" i="81"/>
  <c r="BN702" i="81"/>
  <c r="BM702" i="81"/>
  <c r="BL702" i="81"/>
  <c r="BK702" i="81"/>
  <c r="BJ702" i="81"/>
  <c r="BI702" i="81"/>
  <c r="BH702" i="81"/>
  <c r="BG702" i="81"/>
  <c r="BF702" i="81"/>
  <c r="BE702" i="81"/>
  <c r="BD702" i="81"/>
  <c r="BC702" i="81"/>
  <c r="BB702" i="81"/>
  <c r="BA702" i="81"/>
  <c r="AZ702" i="81"/>
  <c r="AY702" i="81"/>
  <c r="AX702" i="81"/>
  <c r="AW702" i="81"/>
  <c r="AV702" i="81"/>
  <c r="AU702" i="81"/>
  <c r="CO701" i="81"/>
  <c r="CN701" i="81"/>
  <c r="CM701" i="81"/>
  <c r="CL701" i="81"/>
  <c r="CK701" i="81"/>
  <c r="CJ701" i="81"/>
  <c r="CI701" i="81"/>
  <c r="CH701" i="81"/>
  <c r="CG701" i="81"/>
  <c r="CF701" i="81"/>
  <c r="CE701" i="81"/>
  <c r="CD701" i="81"/>
  <c r="CC701" i="81"/>
  <c r="CB701" i="81"/>
  <c r="CA701" i="81"/>
  <c r="BZ701" i="81"/>
  <c r="BY701" i="81"/>
  <c r="BX701" i="81"/>
  <c r="BW701" i="81"/>
  <c r="BV701" i="81"/>
  <c r="BU701" i="81"/>
  <c r="BT701" i="81"/>
  <c r="BS701" i="81"/>
  <c r="BR701" i="81"/>
  <c r="BQ701" i="81"/>
  <c r="BP701" i="81"/>
  <c r="BO701" i="81"/>
  <c r="BN701" i="81"/>
  <c r="BM701" i="81"/>
  <c r="BL701" i="81"/>
  <c r="BK701" i="81"/>
  <c r="BJ701" i="81"/>
  <c r="BI701" i="81"/>
  <c r="BH701" i="81"/>
  <c r="BG701" i="81"/>
  <c r="BF701" i="81"/>
  <c r="BE701" i="81"/>
  <c r="BD701" i="81"/>
  <c r="BC701" i="81"/>
  <c r="BB701" i="81"/>
  <c r="BA701" i="81"/>
  <c r="AZ701" i="81"/>
  <c r="AY701" i="81"/>
  <c r="AX701" i="81"/>
  <c r="AW701" i="81"/>
  <c r="AV701" i="81"/>
  <c r="AU701" i="81"/>
  <c r="AT701" i="81"/>
  <c r="CO700" i="81"/>
  <c r="CN700" i="81"/>
  <c r="CM700" i="81"/>
  <c r="CL700" i="81"/>
  <c r="CK700" i="81"/>
  <c r="CJ700" i="81"/>
  <c r="CI700" i="81"/>
  <c r="CH700" i="81"/>
  <c r="CG700" i="81"/>
  <c r="CF700" i="81"/>
  <c r="CE700" i="81"/>
  <c r="CD700" i="81"/>
  <c r="CC700" i="81"/>
  <c r="CB700" i="81"/>
  <c r="CA700" i="81"/>
  <c r="BZ700" i="81"/>
  <c r="BY700" i="81"/>
  <c r="BX700" i="81"/>
  <c r="BW700" i="81"/>
  <c r="BV700" i="81"/>
  <c r="BU700" i="81"/>
  <c r="BT700" i="81"/>
  <c r="BS700" i="81"/>
  <c r="BR700" i="81"/>
  <c r="BQ700" i="81"/>
  <c r="BP700" i="81"/>
  <c r="BO700" i="81"/>
  <c r="BN700" i="81"/>
  <c r="BM700" i="81"/>
  <c r="BL700" i="81"/>
  <c r="BK700" i="81"/>
  <c r="BJ700" i="81"/>
  <c r="BI700" i="81"/>
  <c r="BH700" i="81"/>
  <c r="BG700" i="81"/>
  <c r="BF700" i="81"/>
  <c r="BE700" i="81"/>
  <c r="BD700" i="81"/>
  <c r="BC700" i="81"/>
  <c r="BB700" i="81"/>
  <c r="BA700" i="81"/>
  <c r="AZ700" i="81"/>
  <c r="AY700" i="81"/>
  <c r="AX700" i="81"/>
  <c r="AW700" i="81"/>
  <c r="AV700" i="81"/>
  <c r="AU700" i="81"/>
  <c r="AT700" i="81"/>
  <c r="AS700" i="81"/>
  <c r="CO699" i="81"/>
  <c r="CN699" i="81"/>
  <c r="CM699" i="81"/>
  <c r="CL699" i="81"/>
  <c r="CK699" i="81"/>
  <c r="CJ699" i="81"/>
  <c r="CI699" i="81"/>
  <c r="CH699" i="81"/>
  <c r="CG699" i="81"/>
  <c r="CF699" i="81"/>
  <c r="CE699" i="81"/>
  <c r="CD699" i="81"/>
  <c r="CC699" i="81"/>
  <c r="CB699" i="81"/>
  <c r="CA699" i="81"/>
  <c r="BZ699" i="81"/>
  <c r="BY699" i="81"/>
  <c r="BX699" i="81"/>
  <c r="BW699" i="81"/>
  <c r="BV699" i="81"/>
  <c r="BU699" i="81"/>
  <c r="BT699" i="81"/>
  <c r="BS699" i="81"/>
  <c r="BR699" i="81"/>
  <c r="BQ699" i="81"/>
  <c r="BP699" i="81"/>
  <c r="BO699" i="81"/>
  <c r="BN699" i="81"/>
  <c r="BM699" i="81"/>
  <c r="BL699" i="81"/>
  <c r="BK699" i="81"/>
  <c r="BJ699" i="81"/>
  <c r="BI699" i="81"/>
  <c r="BH699" i="81"/>
  <c r="BG699" i="81"/>
  <c r="BF699" i="81"/>
  <c r="BE699" i="81"/>
  <c r="BD699" i="81"/>
  <c r="BC699" i="81"/>
  <c r="BB699" i="81"/>
  <c r="BA699" i="81"/>
  <c r="AZ699" i="81"/>
  <c r="AY699" i="81"/>
  <c r="AX699" i="81"/>
  <c r="AW699" i="81"/>
  <c r="AV699" i="81"/>
  <c r="AU699" i="81"/>
  <c r="AT699" i="81"/>
  <c r="AS699" i="81"/>
  <c r="AR699" i="81"/>
  <c r="CO698" i="81"/>
  <c r="CN698" i="81"/>
  <c r="CM698" i="81"/>
  <c r="CL698" i="81"/>
  <c r="CK698" i="81"/>
  <c r="CJ698" i="81"/>
  <c r="CI698" i="81"/>
  <c r="CH698" i="81"/>
  <c r="CG698" i="81"/>
  <c r="CF698" i="81"/>
  <c r="CE698" i="81"/>
  <c r="CD698" i="81"/>
  <c r="CC698" i="81"/>
  <c r="CB698" i="81"/>
  <c r="CA698" i="81"/>
  <c r="BZ698" i="81"/>
  <c r="BY698" i="81"/>
  <c r="BX698" i="81"/>
  <c r="BW698" i="81"/>
  <c r="BV698" i="81"/>
  <c r="BU698" i="81"/>
  <c r="BT698" i="81"/>
  <c r="BS698" i="81"/>
  <c r="BR698" i="81"/>
  <c r="BQ698" i="81"/>
  <c r="BP698" i="81"/>
  <c r="BO698" i="81"/>
  <c r="BN698" i="81"/>
  <c r="BM698" i="81"/>
  <c r="BL698" i="81"/>
  <c r="BK698" i="81"/>
  <c r="BJ698" i="81"/>
  <c r="BI698" i="81"/>
  <c r="BH698" i="81"/>
  <c r="BG698" i="81"/>
  <c r="BF698" i="81"/>
  <c r="BE698" i="81"/>
  <c r="BD698" i="81"/>
  <c r="BC698" i="81"/>
  <c r="BB698" i="81"/>
  <c r="BA698" i="81"/>
  <c r="AZ698" i="81"/>
  <c r="AY698" i="81"/>
  <c r="AX698" i="81"/>
  <c r="AW698" i="81"/>
  <c r="AV698" i="81"/>
  <c r="AU698" i="81"/>
  <c r="AT698" i="81"/>
  <c r="AS698" i="81"/>
  <c r="AR698" i="81"/>
  <c r="AQ698" i="81"/>
  <c r="CO697" i="81"/>
  <c r="CN697" i="81"/>
  <c r="CM697" i="81"/>
  <c r="CL697" i="81"/>
  <c r="CK697" i="81"/>
  <c r="CJ697" i="81"/>
  <c r="CI697" i="81"/>
  <c r="CH697" i="81"/>
  <c r="CG697" i="81"/>
  <c r="CF697" i="81"/>
  <c r="CE697" i="81"/>
  <c r="CD697" i="81"/>
  <c r="CC697" i="81"/>
  <c r="CB697" i="81"/>
  <c r="CA697" i="81"/>
  <c r="BZ697" i="81"/>
  <c r="BY697" i="81"/>
  <c r="BX697" i="81"/>
  <c r="BW697" i="81"/>
  <c r="BV697" i="81"/>
  <c r="BU697" i="81"/>
  <c r="BT697" i="81"/>
  <c r="BS697" i="81"/>
  <c r="BR697" i="81"/>
  <c r="BQ697" i="81"/>
  <c r="BP697" i="81"/>
  <c r="BO697" i="81"/>
  <c r="BN697" i="81"/>
  <c r="BM697" i="81"/>
  <c r="BL697" i="81"/>
  <c r="BK697" i="81"/>
  <c r="BJ697" i="81"/>
  <c r="BI697" i="81"/>
  <c r="BH697" i="81"/>
  <c r="BG697" i="81"/>
  <c r="BF697" i="81"/>
  <c r="BE697" i="81"/>
  <c r="BD697" i="81"/>
  <c r="BC697" i="81"/>
  <c r="BB697" i="81"/>
  <c r="BA697" i="81"/>
  <c r="AZ697" i="81"/>
  <c r="AY697" i="81"/>
  <c r="AX697" i="81"/>
  <c r="AW697" i="81"/>
  <c r="AV697" i="81"/>
  <c r="AU697" i="81"/>
  <c r="AT697" i="81"/>
  <c r="AS697" i="81"/>
  <c r="AR697" i="81"/>
  <c r="AQ697" i="81"/>
  <c r="AP697" i="81"/>
  <c r="CO696" i="81"/>
  <c r="CN696" i="81"/>
  <c r="CM696" i="81"/>
  <c r="CL696" i="81"/>
  <c r="CK696" i="81"/>
  <c r="CJ696" i="81"/>
  <c r="CI696" i="81"/>
  <c r="CH696" i="81"/>
  <c r="CG696" i="81"/>
  <c r="CF696" i="81"/>
  <c r="CE696" i="81"/>
  <c r="CD696" i="81"/>
  <c r="CC696" i="81"/>
  <c r="CB696" i="81"/>
  <c r="CA696" i="81"/>
  <c r="BZ696" i="81"/>
  <c r="BY696" i="81"/>
  <c r="BX696" i="81"/>
  <c r="BW696" i="81"/>
  <c r="BV696" i="81"/>
  <c r="BU696" i="81"/>
  <c r="BT696" i="81"/>
  <c r="BS696" i="81"/>
  <c r="BR696" i="81"/>
  <c r="BQ696" i="81"/>
  <c r="BP696" i="81"/>
  <c r="BO696" i="81"/>
  <c r="BN696" i="81"/>
  <c r="BM696" i="81"/>
  <c r="BL696" i="81"/>
  <c r="BK696" i="81"/>
  <c r="BJ696" i="81"/>
  <c r="BI696" i="81"/>
  <c r="BH696" i="81"/>
  <c r="BG696" i="81"/>
  <c r="BF696" i="81"/>
  <c r="BE696" i="81"/>
  <c r="BD696" i="81"/>
  <c r="BC696" i="81"/>
  <c r="BB696" i="81"/>
  <c r="BA696" i="81"/>
  <c r="AZ696" i="81"/>
  <c r="AY696" i="81"/>
  <c r="AX696" i="81"/>
  <c r="AW696" i="81"/>
  <c r="AV696" i="81"/>
  <c r="AU696" i="81"/>
  <c r="AT696" i="81"/>
  <c r="AS696" i="81"/>
  <c r="AR696" i="81"/>
  <c r="AQ696" i="81"/>
  <c r="AP696" i="81"/>
  <c r="AO696" i="81"/>
  <c r="CO695" i="81"/>
  <c r="CN695" i="81"/>
  <c r="CM695" i="81"/>
  <c r="CL695" i="81"/>
  <c r="CK695" i="81"/>
  <c r="CJ695" i="81"/>
  <c r="CI695" i="81"/>
  <c r="CH695" i="81"/>
  <c r="CG695" i="81"/>
  <c r="CF695" i="81"/>
  <c r="CE695" i="81"/>
  <c r="CD695" i="81"/>
  <c r="CC695" i="81"/>
  <c r="CB695" i="81"/>
  <c r="CA695" i="81"/>
  <c r="BZ695" i="81"/>
  <c r="BY695" i="81"/>
  <c r="BX695" i="81"/>
  <c r="BW695" i="81"/>
  <c r="BV695" i="81"/>
  <c r="BU695" i="81"/>
  <c r="BT695" i="81"/>
  <c r="BS695" i="81"/>
  <c r="BR695" i="81"/>
  <c r="BQ695" i="81"/>
  <c r="BP695" i="81"/>
  <c r="BO695" i="81"/>
  <c r="BN695" i="81"/>
  <c r="BM695" i="81"/>
  <c r="BL695" i="81"/>
  <c r="BK695" i="81"/>
  <c r="BJ695" i="81"/>
  <c r="BI695" i="81"/>
  <c r="BH695" i="81"/>
  <c r="BG695" i="81"/>
  <c r="BF695" i="81"/>
  <c r="BE695" i="81"/>
  <c r="BD695" i="81"/>
  <c r="BC695" i="81"/>
  <c r="BB695" i="81"/>
  <c r="BA695" i="81"/>
  <c r="AZ695" i="81"/>
  <c r="AY695" i="81"/>
  <c r="AX695" i="81"/>
  <c r="AW695" i="81"/>
  <c r="AV695" i="81"/>
  <c r="AU695" i="81"/>
  <c r="AT695" i="81"/>
  <c r="AS695" i="81"/>
  <c r="AR695" i="81"/>
  <c r="AQ695" i="81"/>
  <c r="AP695" i="81"/>
  <c r="AO695" i="81"/>
  <c r="AN695" i="81"/>
  <c r="CO694" i="81"/>
  <c r="CN694" i="81"/>
  <c r="CM694" i="81"/>
  <c r="CL694" i="81"/>
  <c r="CK694" i="81"/>
  <c r="CJ694" i="81"/>
  <c r="CI694" i="81"/>
  <c r="CH694" i="81"/>
  <c r="CG694" i="81"/>
  <c r="CF694" i="81"/>
  <c r="CE694" i="81"/>
  <c r="CD694" i="81"/>
  <c r="CC694" i="81"/>
  <c r="CB694" i="81"/>
  <c r="CA694" i="81"/>
  <c r="BZ694" i="81"/>
  <c r="BY694" i="81"/>
  <c r="BX694" i="81"/>
  <c r="BW694" i="81"/>
  <c r="BV694" i="81"/>
  <c r="BU694" i="81"/>
  <c r="BT694" i="81"/>
  <c r="BS694" i="81"/>
  <c r="BR694" i="81"/>
  <c r="BQ694" i="81"/>
  <c r="BP694" i="81"/>
  <c r="BO694" i="81"/>
  <c r="BN694" i="81"/>
  <c r="BM694" i="81"/>
  <c r="BL694" i="81"/>
  <c r="BK694" i="81"/>
  <c r="BJ694" i="81"/>
  <c r="BI694" i="81"/>
  <c r="BH694" i="81"/>
  <c r="BG694" i="81"/>
  <c r="BF694" i="81"/>
  <c r="BE694" i="81"/>
  <c r="BD694" i="81"/>
  <c r="BC694" i="81"/>
  <c r="BB694" i="81"/>
  <c r="BA694" i="81"/>
  <c r="AZ694" i="81"/>
  <c r="AY694" i="81"/>
  <c r="AX694" i="81"/>
  <c r="AW694" i="81"/>
  <c r="AV694" i="81"/>
  <c r="AU694" i="81"/>
  <c r="AT694" i="81"/>
  <c r="AS694" i="81"/>
  <c r="AR694" i="81"/>
  <c r="AQ694" i="81"/>
  <c r="AP694" i="81"/>
  <c r="AO694" i="81"/>
  <c r="AN694" i="81"/>
  <c r="AM694" i="81"/>
  <c r="CO693" i="81"/>
  <c r="CN693" i="81"/>
  <c r="CM693" i="81"/>
  <c r="CL693" i="81"/>
  <c r="CK693" i="81"/>
  <c r="CJ693" i="81"/>
  <c r="CI693" i="81"/>
  <c r="CH693" i="81"/>
  <c r="CG693" i="81"/>
  <c r="CF693" i="81"/>
  <c r="CE693" i="81"/>
  <c r="CD693" i="81"/>
  <c r="CC693" i="81"/>
  <c r="CB693" i="81"/>
  <c r="CA693" i="81"/>
  <c r="BZ693" i="81"/>
  <c r="BY693" i="81"/>
  <c r="BX693" i="81"/>
  <c r="BW693" i="81"/>
  <c r="BV693" i="81"/>
  <c r="BU693" i="81"/>
  <c r="BT693" i="81"/>
  <c r="BS693" i="81"/>
  <c r="BR693" i="81"/>
  <c r="BQ693" i="81"/>
  <c r="BP693" i="81"/>
  <c r="BO693" i="81"/>
  <c r="BN693" i="81"/>
  <c r="BM693" i="81"/>
  <c r="BL693" i="81"/>
  <c r="BK693" i="81"/>
  <c r="BJ693" i="81"/>
  <c r="BI693" i="81"/>
  <c r="BH693" i="81"/>
  <c r="BG693" i="81"/>
  <c r="BF693" i="81"/>
  <c r="BE693" i="81"/>
  <c r="BD693" i="81"/>
  <c r="BC693" i="81"/>
  <c r="BB693" i="81"/>
  <c r="BA693" i="81"/>
  <c r="AZ693" i="81"/>
  <c r="AY693" i="81"/>
  <c r="AX693" i="81"/>
  <c r="AW693" i="81"/>
  <c r="AV693" i="81"/>
  <c r="AU693" i="81"/>
  <c r="AT693" i="81"/>
  <c r="AS693" i="81"/>
  <c r="AR693" i="81"/>
  <c r="AQ693" i="81"/>
  <c r="AP693" i="81"/>
  <c r="AO693" i="81"/>
  <c r="AN693" i="81"/>
  <c r="AM693" i="81"/>
  <c r="AL693" i="81"/>
  <c r="CO692" i="81"/>
  <c r="CN692" i="81"/>
  <c r="CM692" i="81"/>
  <c r="CL692" i="81"/>
  <c r="CK692" i="81"/>
  <c r="CJ692" i="81"/>
  <c r="CI692" i="81"/>
  <c r="CH692" i="81"/>
  <c r="CG692" i="81"/>
  <c r="CF692" i="81"/>
  <c r="CE692" i="81"/>
  <c r="CD692" i="81"/>
  <c r="CC692" i="81"/>
  <c r="CB692" i="81"/>
  <c r="CA692" i="81"/>
  <c r="BZ692" i="81"/>
  <c r="BY692" i="81"/>
  <c r="BX692" i="81"/>
  <c r="BW692" i="81"/>
  <c r="BV692" i="81"/>
  <c r="BU692" i="81"/>
  <c r="BT692" i="81"/>
  <c r="BS692" i="81"/>
  <c r="BR692" i="81"/>
  <c r="BQ692" i="81"/>
  <c r="BP692" i="81"/>
  <c r="BO692" i="81"/>
  <c r="BN692" i="81"/>
  <c r="BM692" i="81"/>
  <c r="BL692" i="81"/>
  <c r="BK692" i="81"/>
  <c r="BJ692" i="81"/>
  <c r="BI692" i="81"/>
  <c r="BH692" i="81"/>
  <c r="BG692" i="81"/>
  <c r="BF692" i="81"/>
  <c r="BE692" i="81"/>
  <c r="BD692" i="81"/>
  <c r="BC692" i="81"/>
  <c r="BB692" i="81"/>
  <c r="BA692" i="81"/>
  <c r="AZ692" i="81"/>
  <c r="AY692" i="81"/>
  <c r="AX692" i="81"/>
  <c r="AW692" i="81"/>
  <c r="AV692" i="81"/>
  <c r="AU692" i="81"/>
  <c r="AT692" i="81"/>
  <c r="AS692" i="81"/>
  <c r="AR692" i="81"/>
  <c r="AQ692" i="81"/>
  <c r="AP692" i="81"/>
  <c r="AO692" i="81"/>
  <c r="AN692" i="81"/>
  <c r="AM692" i="81"/>
  <c r="AL692" i="81"/>
  <c r="AK692" i="81"/>
  <c r="CO691" i="81"/>
  <c r="CN691" i="81"/>
  <c r="CM691" i="81"/>
  <c r="CL691" i="81"/>
  <c r="CK691" i="81"/>
  <c r="CJ691" i="81"/>
  <c r="CI691" i="81"/>
  <c r="CH691" i="81"/>
  <c r="CG691" i="81"/>
  <c r="CF691" i="81"/>
  <c r="CE691" i="81"/>
  <c r="CD691" i="81"/>
  <c r="CC691" i="81"/>
  <c r="CB691" i="81"/>
  <c r="CA691" i="81"/>
  <c r="BZ691" i="81"/>
  <c r="BY691" i="81"/>
  <c r="BX691" i="81"/>
  <c r="BW691" i="81"/>
  <c r="BV691" i="81"/>
  <c r="BU691" i="81"/>
  <c r="BT691" i="81"/>
  <c r="BS691" i="81"/>
  <c r="BR691" i="81"/>
  <c r="BQ691" i="81"/>
  <c r="BP691" i="81"/>
  <c r="BO691" i="81"/>
  <c r="BN691" i="81"/>
  <c r="BM691" i="81"/>
  <c r="BL691" i="81"/>
  <c r="BK691" i="81"/>
  <c r="BJ691" i="81"/>
  <c r="BI691" i="81"/>
  <c r="BH691" i="81"/>
  <c r="BG691" i="81"/>
  <c r="BF691" i="81"/>
  <c r="BE691" i="81"/>
  <c r="BD691" i="81"/>
  <c r="BC691" i="81"/>
  <c r="BB691" i="81"/>
  <c r="BA691" i="81"/>
  <c r="AZ691" i="81"/>
  <c r="AY691" i="81"/>
  <c r="AX691" i="81"/>
  <c r="AW691" i="81"/>
  <c r="AV691" i="81"/>
  <c r="AU691" i="81"/>
  <c r="AT691" i="81"/>
  <c r="AS691" i="81"/>
  <c r="AR691" i="81"/>
  <c r="AQ691" i="81"/>
  <c r="AP691" i="81"/>
  <c r="AO691" i="81"/>
  <c r="AN691" i="81"/>
  <c r="AM691" i="81"/>
  <c r="AL691" i="81"/>
  <c r="AK691" i="81"/>
  <c r="AJ691" i="81"/>
  <c r="CO690" i="81"/>
  <c r="CN690" i="81"/>
  <c r="CM690" i="81"/>
  <c r="CL690" i="81"/>
  <c r="CK690" i="81"/>
  <c r="CJ690" i="81"/>
  <c r="CI690" i="81"/>
  <c r="CH690" i="81"/>
  <c r="CG690" i="81"/>
  <c r="CF690" i="81"/>
  <c r="CE690" i="81"/>
  <c r="CD690" i="81"/>
  <c r="CC690" i="81"/>
  <c r="CB690" i="81"/>
  <c r="CA690" i="81"/>
  <c r="BZ690" i="81"/>
  <c r="BY690" i="81"/>
  <c r="BX690" i="81"/>
  <c r="BW690" i="81"/>
  <c r="BV690" i="81"/>
  <c r="BU690" i="81"/>
  <c r="BT690" i="81"/>
  <c r="BS690" i="81"/>
  <c r="BR690" i="81"/>
  <c r="BQ690" i="81"/>
  <c r="BP690" i="81"/>
  <c r="BO690" i="81"/>
  <c r="BN690" i="81"/>
  <c r="BM690" i="81"/>
  <c r="BL690" i="81"/>
  <c r="BK690" i="81"/>
  <c r="BJ690" i="81"/>
  <c r="BI690" i="81"/>
  <c r="BH690" i="81"/>
  <c r="BG690" i="81"/>
  <c r="BF690" i="81"/>
  <c r="BE690" i="81"/>
  <c r="BD690" i="81"/>
  <c r="BC690" i="81"/>
  <c r="BB690" i="81"/>
  <c r="BA690" i="81"/>
  <c r="AZ690" i="81"/>
  <c r="AY690" i="81"/>
  <c r="AX690" i="81"/>
  <c r="AW690" i="81"/>
  <c r="AV690" i="81"/>
  <c r="AU690" i="81"/>
  <c r="AT690" i="81"/>
  <c r="AS690" i="81"/>
  <c r="AR690" i="81"/>
  <c r="AQ690" i="81"/>
  <c r="AP690" i="81"/>
  <c r="AO690" i="81"/>
  <c r="AN690" i="81"/>
  <c r="AM690" i="81"/>
  <c r="AL690" i="81"/>
  <c r="AK690" i="81"/>
  <c r="AJ690" i="81"/>
  <c r="AI690" i="81"/>
  <c r="CO689" i="81"/>
  <c r="CN689" i="81"/>
  <c r="CM689" i="81"/>
  <c r="CL689" i="81"/>
  <c r="CK689" i="81"/>
  <c r="CJ689" i="81"/>
  <c r="CI689" i="81"/>
  <c r="CH689" i="81"/>
  <c r="CG689" i="81"/>
  <c r="CF689" i="81"/>
  <c r="CE689" i="81"/>
  <c r="CD689" i="81"/>
  <c r="CC689" i="81"/>
  <c r="CB689" i="81"/>
  <c r="CA689" i="81"/>
  <c r="BZ689" i="81"/>
  <c r="BY689" i="81"/>
  <c r="BX689" i="81"/>
  <c r="BW689" i="81"/>
  <c r="BV689" i="81"/>
  <c r="BU689" i="81"/>
  <c r="BT689" i="81"/>
  <c r="BS689" i="81"/>
  <c r="BR689" i="81"/>
  <c r="BQ689" i="81"/>
  <c r="BP689" i="81"/>
  <c r="BO689" i="81"/>
  <c r="BN689" i="81"/>
  <c r="BM689" i="81"/>
  <c r="BL689" i="81"/>
  <c r="BK689" i="81"/>
  <c r="BJ689" i="81"/>
  <c r="BI689" i="81"/>
  <c r="BH689" i="81"/>
  <c r="BG689" i="81"/>
  <c r="BF689" i="81"/>
  <c r="BE689" i="81"/>
  <c r="BD689" i="81"/>
  <c r="BC689" i="81"/>
  <c r="BB689" i="81"/>
  <c r="BA689" i="81"/>
  <c r="AZ689" i="81"/>
  <c r="AY689" i="81"/>
  <c r="AX689" i="81"/>
  <c r="AW689" i="81"/>
  <c r="AV689" i="81"/>
  <c r="AU689" i="81"/>
  <c r="AT689" i="81"/>
  <c r="AS689" i="81"/>
  <c r="AR689" i="81"/>
  <c r="AQ689" i="81"/>
  <c r="AP689" i="81"/>
  <c r="AO689" i="81"/>
  <c r="AN689" i="81"/>
  <c r="AM689" i="81"/>
  <c r="AL689" i="81"/>
  <c r="AK689" i="81"/>
  <c r="AJ689" i="81"/>
  <c r="AI689" i="81"/>
  <c r="AH689" i="81"/>
  <c r="H677" i="81"/>
  <c r="H674" i="81"/>
  <c r="I669" i="81" s="1"/>
  <c r="CO661" i="81"/>
  <c r="CN661" i="81"/>
  <c r="CM661" i="81"/>
  <c r="CL661" i="81"/>
  <c r="CK661" i="81"/>
  <c r="CJ661" i="81"/>
  <c r="CI661" i="81"/>
  <c r="CH661" i="81"/>
  <c r="CG661" i="81"/>
  <c r="CF661" i="81"/>
  <c r="CE661" i="81"/>
  <c r="CD661" i="81"/>
  <c r="CC661" i="81"/>
  <c r="CB661" i="81"/>
  <c r="CA661" i="81"/>
  <c r="BZ661" i="81"/>
  <c r="BY661" i="81"/>
  <c r="BX661" i="81"/>
  <c r="BW661" i="81"/>
  <c r="BV661" i="81"/>
  <c r="BU661" i="81"/>
  <c r="BT661" i="81"/>
  <c r="BS661" i="81"/>
  <c r="BR661" i="81"/>
  <c r="BQ661" i="81"/>
  <c r="BP661" i="81"/>
  <c r="BO661" i="81"/>
  <c r="BN661" i="81"/>
  <c r="BM661" i="81"/>
  <c r="BL661" i="81"/>
  <c r="BK661" i="81"/>
  <c r="BJ661" i="81"/>
  <c r="BI661" i="81"/>
  <c r="BH661" i="81"/>
  <c r="BG661" i="81"/>
  <c r="BF661" i="81"/>
  <c r="BE661" i="81"/>
  <c r="BD661" i="81"/>
  <c r="BC661" i="81"/>
  <c r="BB661" i="81"/>
  <c r="BA661" i="81"/>
  <c r="AZ661" i="81"/>
  <c r="AY661" i="81"/>
  <c r="AX661" i="81"/>
  <c r="AW661" i="81"/>
  <c r="AV661" i="81"/>
  <c r="AU661" i="81"/>
  <c r="AT661" i="81"/>
  <c r="AS661" i="81"/>
  <c r="AR661" i="81"/>
  <c r="AQ661" i="81"/>
  <c r="AP661" i="81"/>
  <c r="AO661" i="81"/>
  <c r="AN661" i="81"/>
  <c r="AM661" i="81"/>
  <c r="AL661" i="81"/>
  <c r="AK661" i="81"/>
  <c r="AJ661" i="81"/>
  <c r="AI661" i="81"/>
  <c r="AH661" i="81"/>
  <c r="AG661" i="81"/>
  <c r="AF661" i="81"/>
  <c r="AE661" i="81"/>
  <c r="AD661" i="81"/>
  <c r="AC661" i="81"/>
  <c r="AB661" i="81"/>
  <c r="AA661" i="81"/>
  <c r="Z661" i="81"/>
  <c r="Y661" i="81"/>
  <c r="X661" i="81"/>
  <c r="W661" i="81"/>
  <c r="V661" i="81"/>
  <c r="U661" i="81"/>
  <c r="T661" i="81"/>
  <c r="S661" i="81"/>
  <c r="R661" i="81"/>
  <c r="Q661" i="81"/>
  <c r="P661" i="81"/>
  <c r="O661" i="81"/>
  <c r="N661" i="81"/>
  <c r="M661" i="81"/>
  <c r="L661" i="81"/>
  <c r="K661" i="81"/>
  <c r="J661" i="81"/>
  <c r="I661" i="81"/>
  <c r="CO660" i="81"/>
  <c r="CN660" i="81"/>
  <c r="CM660" i="81"/>
  <c r="CL660" i="81"/>
  <c r="CK660" i="81"/>
  <c r="CJ660" i="81"/>
  <c r="CI660" i="81"/>
  <c r="CH660" i="81"/>
  <c r="CG660" i="81"/>
  <c r="CF660" i="81"/>
  <c r="CE660" i="81"/>
  <c r="CD660" i="81"/>
  <c r="CC660" i="81"/>
  <c r="CB660" i="81"/>
  <c r="CA660" i="81"/>
  <c r="BZ660" i="81"/>
  <c r="BY660" i="81"/>
  <c r="BX660" i="81"/>
  <c r="BW660" i="81"/>
  <c r="BV660" i="81"/>
  <c r="BU660" i="81"/>
  <c r="BT660" i="81"/>
  <c r="BS660" i="81"/>
  <c r="BR660" i="81"/>
  <c r="BQ660" i="81"/>
  <c r="BP660" i="81"/>
  <c r="BO660" i="81"/>
  <c r="BN660" i="81"/>
  <c r="BM660" i="81"/>
  <c r="BL660" i="81"/>
  <c r="BK660" i="81"/>
  <c r="BJ660" i="81"/>
  <c r="BI660" i="81"/>
  <c r="BH660" i="81"/>
  <c r="BG660" i="81"/>
  <c r="BF660" i="81"/>
  <c r="BE660" i="81"/>
  <c r="BD660" i="81"/>
  <c r="BC660" i="81"/>
  <c r="BB660" i="81"/>
  <c r="BA660" i="81"/>
  <c r="AZ660" i="81"/>
  <c r="AY660" i="81"/>
  <c r="AX660" i="81"/>
  <c r="AW660" i="81"/>
  <c r="AV660" i="81"/>
  <c r="AU660" i="81"/>
  <c r="AT660" i="81"/>
  <c r="AS660" i="81"/>
  <c r="AR660" i="81"/>
  <c r="AQ660" i="81"/>
  <c r="AP660" i="81"/>
  <c r="AO660" i="81"/>
  <c r="AN660" i="81"/>
  <c r="AM660" i="81"/>
  <c r="AL660" i="81"/>
  <c r="AK660" i="81"/>
  <c r="AJ660" i="81"/>
  <c r="AI660" i="81"/>
  <c r="AH660" i="81"/>
  <c r="AG660" i="81"/>
  <c r="AF660" i="81"/>
  <c r="AE660" i="81"/>
  <c r="AD660" i="81"/>
  <c r="AC660" i="81"/>
  <c r="AB660" i="81"/>
  <c r="AA660" i="81"/>
  <c r="Z660" i="81"/>
  <c r="Y660" i="81"/>
  <c r="X660" i="81"/>
  <c r="W660" i="81"/>
  <c r="V660" i="81"/>
  <c r="U660" i="81"/>
  <c r="T660" i="81"/>
  <c r="S660" i="81"/>
  <c r="R660" i="81"/>
  <c r="Q660" i="81"/>
  <c r="P660" i="81"/>
  <c r="O660" i="81"/>
  <c r="N660" i="81"/>
  <c r="M660" i="81"/>
  <c r="L660" i="81"/>
  <c r="K660" i="81"/>
  <c r="J660" i="81"/>
  <c r="I660" i="81"/>
  <c r="T658" i="81"/>
  <c r="L658" i="81"/>
  <c r="K658" i="81"/>
  <c r="H658" i="81"/>
  <c r="CA658" i="81"/>
  <c r="U658" i="81"/>
  <c r="M658" i="81"/>
  <c r="CF656" i="81"/>
  <c r="CB656" i="81"/>
  <c r="BP656" i="81"/>
  <c r="BL656" i="81"/>
  <c r="AZ656" i="81"/>
  <c r="AV656" i="81"/>
  <c r="AL656" i="81"/>
  <c r="AJ656" i="81"/>
  <c r="AD656" i="81"/>
  <c r="AB656" i="81"/>
  <c r="N656" i="81"/>
  <c r="H656" i="81"/>
  <c r="CO619" i="81"/>
  <c r="CO618" i="81"/>
  <c r="CN618" i="81"/>
  <c r="CO617" i="81"/>
  <c r="CN617" i="81"/>
  <c r="CM617" i="81"/>
  <c r="CO616" i="81"/>
  <c r="CN616" i="81"/>
  <c r="CM616" i="81"/>
  <c r="CL616" i="81"/>
  <c r="CO615" i="81"/>
  <c r="CN615" i="81"/>
  <c r="CM615" i="81"/>
  <c r="CL615" i="81"/>
  <c r="CK615" i="81"/>
  <c r="CO614" i="81"/>
  <c r="CN614" i="81"/>
  <c r="CM614" i="81"/>
  <c r="CL614" i="81"/>
  <c r="CK614" i="81"/>
  <c r="CJ614" i="81"/>
  <c r="CO613" i="81"/>
  <c r="CN613" i="81"/>
  <c r="CM613" i="81"/>
  <c r="CL613" i="81"/>
  <c r="CK613" i="81"/>
  <c r="CJ613" i="81"/>
  <c r="CI613" i="81"/>
  <c r="CO612" i="81"/>
  <c r="CN612" i="81"/>
  <c r="CM612" i="81"/>
  <c r="CL612" i="81"/>
  <c r="CK612" i="81"/>
  <c r="CJ612" i="81"/>
  <c r="CI612" i="81"/>
  <c r="CH612" i="81"/>
  <c r="CO611" i="81"/>
  <c r="CN611" i="81"/>
  <c r="CM611" i="81"/>
  <c r="CL611" i="81"/>
  <c r="CK611" i="81"/>
  <c r="CJ611" i="81"/>
  <c r="CI611" i="81"/>
  <c r="CH611" i="81"/>
  <c r="CG611" i="81"/>
  <c r="CO610" i="81"/>
  <c r="CN610" i="81"/>
  <c r="CM610" i="81"/>
  <c r="CL610" i="81"/>
  <c r="CK610" i="81"/>
  <c r="CJ610" i="81"/>
  <c r="CI610" i="81"/>
  <c r="CH610" i="81"/>
  <c r="CG610" i="81"/>
  <c r="CF610" i="81"/>
  <c r="CO609" i="81"/>
  <c r="CN609" i="81"/>
  <c r="CM609" i="81"/>
  <c r="CL609" i="81"/>
  <c r="CK609" i="81"/>
  <c r="CJ609" i="81"/>
  <c r="CI609" i="81"/>
  <c r="CH609" i="81"/>
  <c r="CG609" i="81"/>
  <c r="CF609" i="81"/>
  <c r="CE609" i="81"/>
  <c r="CO608" i="81"/>
  <c r="CN608" i="81"/>
  <c r="CM608" i="81"/>
  <c r="CL608" i="81"/>
  <c r="CK608" i="81"/>
  <c r="CJ608" i="81"/>
  <c r="CI608" i="81"/>
  <c r="CH608" i="81"/>
  <c r="CG608" i="81"/>
  <c r="CF608" i="81"/>
  <c r="CE608" i="81"/>
  <c r="CD608" i="81"/>
  <c r="CO607" i="81"/>
  <c r="CN607" i="81"/>
  <c r="CM607" i="81"/>
  <c r="CL607" i="81"/>
  <c r="CK607" i="81"/>
  <c r="CJ607" i="81"/>
  <c r="CI607" i="81"/>
  <c r="CH607" i="81"/>
  <c r="CG607" i="81"/>
  <c r="CF607" i="81"/>
  <c r="CE607" i="81"/>
  <c r="CD607" i="81"/>
  <c r="CC607" i="81"/>
  <c r="CO606" i="81"/>
  <c r="CN606" i="81"/>
  <c r="CM606" i="81"/>
  <c r="CL606" i="81"/>
  <c r="CK606" i="81"/>
  <c r="CJ606" i="81"/>
  <c r="CI606" i="81"/>
  <c r="CH606" i="81"/>
  <c r="CG606" i="81"/>
  <c r="CF606" i="81"/>
  <c r="CE606" i="81"/>
  <c r="CD606" i="81"/>
  <c r="CC606" i="81"/>
  <c r="CB606" i="81"/>
  <c r="CO605" i="81"/>
  <c r="CN605" i="81"/>
  <c r="CM605" i="81"/>
  <c r="CL605" i="81"/>
  <c r="CK605" i="81"/>
  <c r="CJ605" i="81"/>
  <c r="CI605" i="81"/>
  <c r="CH605" i="81"/>
  <c r="CG605" i="81"/>
  <c r="CF605" i="81"/>
  <c r="CE605" i="81"/>
  <c r="CD605" i="81"/>
  <c r="CC605" i="81"/>
  <c r="CB605" i="81"/>
  <c r="CA605" i="81"/>
  <c r="CO604" i="81"/>
  <c r="CN604" i="81"/>
  <c r="CM604" i="81"/>
  <c r="CL604" i="81"/>
  <c r="CK604" i="81"/>
  <c r="CJ604" i="81"/>
  <c r="CI604" i="81"/>
  <c r="CH604" i="81"/>
  <c r="CG604" i="81"/>
  <c r="CF604" i="81"/>
  <c r="CE604" i="81"/>
  <c r="CD604" i="81"/>
  <c r="CC604" i="81"/>
  <c r="CB604" i="81"/>
  <c r="CA604" i="81"/>
  <c r="BZ604" i="81"/>
  <c r="CO603" i="81"/>
  <c r="CN603" i="81"/>
  <c r="CM603" i="81"/>
  <c r="CL603" i="81"/>
  <c r="CK603" i="81"/>
  <c r="CJ603" i="81"/>
  <c r="CI603" i="81"/>
  <c r="CH603" i="81"/>
  <c r="CG603" i="81"/>
  <c r="CF603" i="81"/>
  <c r="CE603" i="81"/>
  <c r="CD603" i="81"/>
  <c r="CC603" i="81"/>
  <c r="CB603" i="81"/>
  <c r="CA603" i="81"/>
  <c r="BZ603" i="81"/>
  <c r="BY603" i="81"/>
  <c r="CO602" i="81"/>
  <c r="CN602" i="81"/>
  <c r="CM602" i="81"/>
  <c r="CL602" i="81"/>
  <c r="CK602" i="81"/>
  <c r="CJ602" i="81"/>
  <c r="CI602" i="81"/>
  <c r="CH602" i="81"/>
  <c r="CG602" i="81"/>
  <c r="CF602" i="81"/>
  <c r="CE602" i="81"/>
  <c r="CD602" i="81"/>
  <c r="CC602" i="81"/>
  <c r="CB602" i="81"/>
  <c r="CA602" i="81"/>
  <c r="BZ602" i="81"/>
  <c r="BY602" i="81"/>
  <c r="BX602" i="81"/>
  <c r="CO601" i="81"/>
  <c r="CN601" i="81"/>
  <c r="CM601" i="81"/>
  <c r="CL601" i="81"/>
  <c r="CK601" i="81"/>
  <c r="CJ601" i="81"/>
  <c r="CI601" i="81"/>
  <c r="CH601" i="81"/>
  <c r="CG601" i="81"/>
  <c r="CF601" i="81"/>
  <c r="CE601" i="81"/>
  <c r="CD601" i="81"/>
  <c r="CC601" i="81"/>
  <c r="CB601" i="81"/>
  <c r="CA601" i="81"/>
  <c r="BZ601" i="81"/>
  <c r="BY601" i="81"/>
  <c r="BX601" i="81"/>
  <c r="BW601" i="81"/>
  <c r="CO600" i="81"/>
  <c r="CN600" i="81"/>
  <c r="CM600" i="81"/>
  <c r="CL600" i="81"/>
  <c r="CK600" i="81"/>
  <c r="CJ600" i="81"/>
  <c r="CI600" i="81"/>
  <c r="CH600" i="81"/>
  <c r="CG600" i="81"/>
  <c r="CF600" i="81"/>
  <c r="CE600" i="81"/>
  <c r="CD600" i="81"/>
  <c r="CC600" i="81"/>
  <c r="CB600" i="81"/>
  <c r="CA600" i="81"/>
  <c r="BZ600" i="81"/>
  <c r="BY600" i="81"/>
  <c r="BX600" i="81"/>
  <c r="BW600" i="81"/>
  <c r="BV600" i="81"/>
  <c r="CO599" i="81"/>
  <c r="CN599" i="81"/>
  <c r="CM599" i="81"/>
  <c r="CL599" i="81"/>
  <c r="CK599" i="81"/>
  <c r="CJ599" i="81"/>
  <c r="CI599" i="81"/>
  <c r="CH599" i="81"/>
  <c r="CG599" i="81"/>
  <c r="CF599" i="81"/>
  <c r="CE599" i="81"/>
  <c r="CD599" i="81"/>
  <c r="CC599" i="81"/>
  <c r="CB599" i="81"/>
  <c r="CA599" i="81"/>
  <c r="BZ599" i="81"/>
  <c r="BY599" i="81"/>
  <c r="BX599" i="81"/>
  <c r="BW599" i="81"/>
  <c r="BV599" i="81"/>
  <c r="BU599" i="81"/>
  <c r="CO598" i="81"/>
  <c r="CN598" i="81"/>
  <c r="CM598" i="81"/>
  <c r="CL598" i="81"/>
  <c r="CK598" i="81"/>
  <c r="CJ598" i="81"/>
  <c r="CI598" i="81"/>
  <c r="CH598" i="81"/>
  <c r="CG598" i="81"/>
  <c r="CF598" i="81"/>
  <c r="CE598" i="81"/>
  <c r="CD598" i="81"/>
  <c r="CC598" i="81"/>
  <c r="CB598" i="81"/>
  <c r="CA598" i="81"/>
  <c r="BZ598" i="81"/>
  <c r="BY598" i="81"/>
  <c r="BX598" i="81"/>
  <c r="BW598" i="81"/>
  <c r="BV598" i="81"/>
  <c r="BU598" i="81"/>
  <c r="BT598" i="81"/>
  <c r="CO597" i="81"/>
  <c r="CN597" i="81"/>
  <c r="CM597" i="81"/>
  <c r="CL597" i="81"/>
  <c r="CK597" i="81"/>
  <c r="CJ597" i="81"/>
  <c r="CI597" i="81"/>
  <c r="CH597" i="81"/>
  <c r="CG597" i="81"/>
  <c r="CF597" i="81"/>
  <c r="CE597" i="81"/>
  <c r="CD597" i="81"/>
  <c r="CC597" i="81"/>
  <c r="CB597" i="81"/>
  <c r="CA597" i="81"/>
  <c r="BZ597" i="81"/>
  <c r="BY597" i="81"/>
  <c r="BX597" i="81"/>
  <c r="BW597" i="81"/>
  <c r="BV597" i="81"/>
  <c r="BU597" i="81"/>
  <c r="BT597" i="81"/>
  <c r="BS597" i="81"/>
  <c r="CO596" i="81"/>
  <c r="CN596" i="81"/>
  <c r="CM596" i="81"/>
  <c r="CL596" i="81"/>
  <c r="CK596" i="81"/>
  <c r="CJ596" i="81"/>
  <c r="CI596" i="81"/>
  <c r="CH596" i="81"/>
  <c r="CG596" i="81"/>
  <c r="CF596" i="81"/>
  <c r="CE596" i="81"/>
  <c r="CD596" i="81"/>
  <c r="CC596" i="81"/>
  <c r="CB596" i="81"/>
  <c r="CA596" i="81"/>
  <c r="BZ596" i="81"/>
  <c r="BY596" i="81"/>
  <c r="BX596" i="81"/>
  <c r="BW596" i="81"/>
  <c r="BV596" i="81"/>
  <c r="BU596" i="81"/>
  <c r="BT596" i="81"/>
  <c r="BS596" i="81"/>
  <c r="BR596" i="81"/>
  <c r="CO595" i="81"/>
  <c r="CN595" i="81"/>
  <c r="CM595" i="81"/>
  <c r="CL595" i="81"/>
  <c r="CK595" i="81"/>
  <c r="CJ595" i="81"/>
  <c r="CI595" i="81"/>
  <c r="CH595" i="81"/>
  <c r="CG595" i="81"/>
  <c r="CF595" i="81"/>
  <c r="CE595" i="81"/>
  <c r="CD595" i="81"/>
  <c r="CC595" i="81"/>
  <c r="CB595" i="81"/>
  <c r="CA595" i="81"/>
  <c r="BZ595" i="81"/>
  <c r="BY595" i="81"/>
  <c r="BX595" i="81"/>
  <c r="BW595" i="81"/>
  <c r="BV595" i="81"/>
  <c r="BU595" i="81"/>
  <c r="BT595" i="81"/>
  <c r="BS595" i="81"/>
  <c r="BR595" i="81"/>
  <c r="BQ595" i="81"/>
  <c r="CO594" i="81"/>
  <c r="CN594" i="81"/>
  <c r="CM594" i="81"/>
  <c r="CL594" i="81"/>
  <c r="CK594" i="81"/>
  <c r="CJ594" i="81"/>
  <c r="CI594" i="81"/>
  <c r="CH594" i="81"/>
  <c r="CG594" i="81"/>
  <c r="CF594" i="81"/>
  <c r="CE594" i="81"/>
  <c r="CD594" i="81"/>
  <c r="CC594" i="81"/>
  <c r="CB594" i="81"/>
  <c r="CA594" i="81"/>
  <c r="BZ594" i="81"/>
  <c r="BY594" i="81"/>
  <c r="BX594" i="81"/>
  <c r="BW594" i="81"/>
  <c r="BV594" i="81"/>
  <c r="BU594" i="81"/>
  <c r="BT594" i="81"/>
  <c r="BS594" i="81"/>
  <c r="BR594" i="81"/>
  <c r="BQ594" i="81"/>
  <c r="BP594" i="81"/>
  <c r="CO593" i="81"/>
  <c r="CN593" i="81"/>
  <c r="CM593" i="81"/>
  <c r="CL593" i="81"/>
  <c r="CK593" i="81"/>
  <c r="CJ593" i="81"/>
  <c r="CI593" i="81"/>
  <c r="CH593" i="81"/>
  <c r="CG593" i="81"/>
  <c r="CF593" i="81"/>
  <c r="CE593" i="81"/>
  <c r="CD593" i="81"/>
  <c r="CC593" i="81"/>
  <c r="CB593" i="81"/>
  <c r="CA593" i="81"/>
  <c r="BZ593" i="81"/>
  <c r="BY593" i="81"/>
  <c r="BX593" i="81"/>
  <c r="BW593" i="81"/>
  <c r="BV593" i="81"/>
  <c r="BU593" i="81"/>
  <c r="BT593" i="81"/>
  <c r="BS593" i="81"/>
  <c r="BR593" i="81"/>
  <c r="BQ593" i="81"/>
  <c r="BP593" i="81"/>
  <c r="BO593" i="81"/>
  <c r="CO592" i="81"/>
  <c r="CN592" i="81"/>
  <c r="CM592" i="81"/>
  <c r="CL592" i="81"/>
  <c r="CK592" i="81"/>
  <c r="CJ592" i="81"/>
  <c r="CI592" i="81"/>
  <c r="CH592" i="81"/>
  <c r="CG592" i="81"/>
  <c r="CF592" i="81"/>
  <c r="CE592" i="81"/>
  <c r="CD592" i="81"/>
  <c r="CC592" i="81"/>
  <c r="CB592" i="81"/>
  <c r="CA592" i="81"/>
  <c r="BZ592" i="81"/>
  <c r="BY592" i="81"/>
  <c r="BX592" i="81"/>
  <c r="BW592" i="81"/>
  <c r="BV592" i="81"/>
  <c r="BU592" i="81"/>
  <c r="BT592" i="81"/>
  <c r="BS592" i="81"/>
  <c r="BR592" i="81"/>
  <c r="BQ592" i="81"/>
  <c r="BP592" i="81"/>
  <c r="BO592" i="81"/>
  <c r="BN592" i="81"/>
  <c r="CO591" i="81"/>
  <c r="CN591" i="81"/>
  <c r="CM591" i="81"/>
  <c r="CL591" i="81"/>
  <c r="CK591" i="81"/>
  <c r="CJ591" i="81"/>
  <c r="CI591" i="81"/>
  <c r="CH591" i="81"/>
  <c r="CG591" i="81"/>
  <c r="CF591" i="81"/>
  <c r="CE591" i="81"/>
  <c r="CD591" i="81"/>
  <c r="CC591" i="81"/>
  <c r="CB591" i="81"/>
  <c r="CA591" i="81"/>
  <c r="BZ591" i="81"/>
  <c r="BY591" i="81"/>
  <c r="BX591" i="81"/>
  <c r="BW591" i="81"/>
  <c r="BV591" i="81"/>
  <c r="BU591" i="81"/>
  <c r="BT591" i="81"/>
  <c r="BS591" i="81"/>
  <c r="BR591" i="81"/>
  <c r="BQ591" i="81"/>
  <c r="BP591" i="81"/>
  <c r="BO591" i="81"/>
  <c r="BN591" i="81"/>
  <c r="BM591" i="81"/>
  <c r="CO590" i="81"/>
  <c r="CN590" i="81"/>
  <c r="CM590" i="81"/>
  <c r="CL590" i="81"/>
  <c r="CK590" i="81"/>
  <c r="CJ590" i="81"/>
  <c r="CI590" i="81"/>
  <c r="CH590" i="81"/>
  <c r="CG590" i="81"/>
  <c r="CF590" i="81"/>
  <c r="CE590" i="81"/>
  <c r="CD590" i="81"/>
  <c r="CC590" i="81"/>
  <c r="CB590" i="81"/>
  <c r="CA590" i="81"/>
  <c r="BZ590" i="81"/>
  <c r="BY590" i="81"/>
  <c r="BX590" i="81"/>
  <c r="BW590" i="81"/>
  <c r="BV590" i="81"/>
  <c r="BU590" i="81"/>
  <c r="BT590" i="81"/>
  <c r="BS590" i="81"/>
  <c r="BR590" i="81"/>
  <c r="BQ590" i="81"/>
  <c r="BP590" i="81"/>
  <c r="BO590" i="81"/>
  <c r="BN590" i="81"/>
  <c r="BM590" i="81"/>
  <c r="BL590" i="81"/>
  <c r="CO589" i="81"/>
  <c r="CN589" i="81"/>
  <c r="CM589" i="81"/>
  <c r="CL589" i="81"/>
  <c r="CK589" i="81"/>
  <c r="CJ589" i="81"/>
  <c r="CI589" i="81"/>
  <c r="CH589" i="81"/>
  <c r="CG589" i="81"/>
  <c r="CF589" i="81"/>
  <c r="CE589" i="81"/>
  <c r="CD589" i="81"/>
  <c r="CC589" i="81"/>
  <c r="CB589" i="81"/>
  <c r="CA589" i="81"/>
  <c r="BZ589" i="81"/>
  <c r="BY589" i="81"/>
  <c r="BX589" i="81"/>
  <c r="BW589" i="81"/>
  <c r="BV589" i="81"/>
  <c r="BU589" i="81"/>
  <c r="BT589" i="81"/>
  <c r="BS589" i="81"/>
  <c r="BR589" i="81"/>
  <c r="BQ589" i="81"/>
  <c r="BP589" i="81"/>
  <c r="BO589" i="81"/>
  <c r="BN589" i="81"/>
  <c r="BM589" i="81"/>
  <c r="BL589" i="81"/>
  <c r="BK589" i="81"/>
  <c r="CO588" i="81"/>
  <c r="CN588" i="81"/>
  <c r="CM588" i="81"/>
  <c r="CL588" i="81"/>
  <c r="CK588" i="81"/>
  <c r="CJ588" i="81"/>
  <c r="CI588" i="81"/>
  <c r="CH588" i="81"/>
  <c r="CG588" i="81"/>
  <c r="CF588" i="81"/>
  <c r="CE588" i="81"/>
  <c r="CD588" i="81"/>
  <c r="CC588" i="81"/>
  <c r="CB588" i="81"/>
  <c r="CA588" i="81"/>
  <c r="BZ588" i="81"/>
  <c r="BY588" i="81"/>
  <c r="BX588" i="81"/>
  <c r="BW588" i="81"/>
  <c r="BV588" i="81"/>
  <c r="BU588" i="81"/>
  <c r="BT588" i="81"/>
  <c r="BS588" i="81"/>
  <c r="BR588" i="81"/>
  <c r="BQ588" i="81"/>
  <c r="BP588" i="81"/>
  <c r="BO588" i="81"/>
  <c r="BN588" i="81"/>
  <c r="BM588" i="81"/>
  <c r="BL588" i="81"/>
  <c r="BK588" i="81"/>
  <c r="BJ588" i="81"/>
  <c r="CO587" i="81"/>
  <c r="CN587" i="81"/>
  <c r="CM587" i="81"/>
  <c r="CL587" i="81"/>
  <c r="CK587" i="81"/>
  <c r="CJ587" i="81"/>
  <c r="CI587" i="81"/>
  <c r="CH587" i="81"/>
  <c r="CG587" i="81"/>
  <c r="CF587" i="81"/>
  <c r="CE587" i="81"/>
  <c r="CD587" i="81"/>
  <c r="CC587" i="81"/>
  <c r="CB587" i="81"/>
  <c r="CA587" i="81"/>
  <c r="BZ587" i="81"/>
  <c r="BY587" i="81"/>
  <c r="BX587" i="81"/>
  <c r="BW587" i="81"/>
  <c r="BV587" i="81"/>
  <c r="BU587" i="81"/>
  <c r="BT587" i="81"/>
  <c r="BS587" i="81"/>
  <c r="BR587" i="81"/>
  <c r="BQ587" i="81"/>
  <c r="BP587" i="81"/>
  <c r="BO587" i="81"/>
  <c r="BN587" i="81"/>
  <c r="BM587" i="81"/>
  <c r="BL587" i="81"/>
  <c r="BK587" i="81"/>
  <c r="BJ587" i="81"/>
  <c r="BI587" i="81"/>
  <c r="CO586" i="81"/>
  <c r="CN586" i="81"/>
  <c r="CM586" i="81"/>
  <c r="CL586" i="81"/>
  <c r="CK586" i="81"/>
  <c r="CJ586" i="81"/>
  <c r="CI586" i="81"/>
  <c r="CH586" i="81"/>
  <c r="CG586" i="81"/>
  <c r="CF586" i="81"/>
  <c r="CE586" i="81"/>
  <c r="CD586" i="81"/>
  <c r="CC586" i="81"/>
  <c r="CB586" i="81"/>
  <c r="CA586" i="81"/>
  <c r="BZ586" i="81"/>
  <c r="BY586" i="81"/>
  <c r="BX586" i="81"/>
  <c r="BW586" i="81"/>
  <c r="BV586" i="81"/>
  <c r="BU586" i="81"/>
  <c r="BT586" i="81"/>
  <c r="BS586" i="81"/>
  <c r="BR586" i="81"/>
  <c r="BQ586" i="81"/>
  <c r="BP586" i="81"/>
  <c r="BO586" i="81"/>
  <c r="BN586" i="81"/>
  <c r="BM586" i="81"/>
  <c r="BL586" i="81"/>
  <c r="BK586" i="81"/>
  <c r="BJ586" i="81"/>
  <c r="BI586" i="81"/>
  <c r="BH586" i="81"/>
  <c r="CO585" i="81"/>
  <c r="CN585" i="81"/>
  <c r="CM585" i="81"/>
  <c r="CL585" i="81"/>
  <c r="CK585" i="81"/>
  <c r="CJ585" i="81"/>
  <c r="CI585" i="81"/>
  <c r="CH585" i="81"/>
  <c r="CG585" i="81"/>
  <c r="CF585" i="81"/>
  <c r="CE585" i="81"/>
  <c r="CD585" i="81"/>
  <c r="CC585" i="81"/>
  <c r="CB585" i="81"/>
  <c r="CA585" i="81"/>
  <c r="BZ585" i="81"/>
  <c r="BY585" i="81"/>
  <c r="BX585" i="81"/>
  <c r="BW585" i="81"/>
  <c r="BV585" i="81"/>
  <c r="BU585" i="81"/>
  <c r="BT585" i="81"/>
  <c r="BS585" i="81"/>
  <c r="BR585" i="81"/>
  <c r="BQ585" i="81"/>
  <c r="BP585" i="81"/>
  <c r="BO585" i="81"/>
  <c r="BN585" i="81"/>
  <c r="BM585" i="81"/>
  <c r="BL585" i="81"/>
  <c r="BK585" i="81"/>
  <c r="BJ585" i="81"/>
  <c r="BI585" i="81"/>
  <c r="BH585" i="81"/>
  <c r="BG585" i="81"/>
  <c r="CO584" i="81"/>
  <c r="CN584" i="81"/>
  <c r="CM584" i="81"/>
  <c r="CL584" i="81"/>
  <c r="CK584" i="81"/>
  <c r="CJ584" i="81"/>
  <c r="CI584" i="81"/>
  <c r="CH584" i="81"/>
  <c r="CG584" i="81"/>
  <c r="CF584" i="81"/>
  <c r="CE584" i="81"/>
  <c r="CD584" i="81"/>
  <c r="CC584" i="81"/>
  <c r="CB584" i="81"/>
  <c r="CA584" i="81"/>
  <c r="BZ584" i="81"/>
  <c r="BY584" i="81"/>
  <c r="BX584" i="81"/>
  <c r="BW584" i="81"/>
  <c r="BV584" i="81"/>
  <c r="BU584" i="81"/>
  <c r="BT584" i="81"/>
  <c r="BS584" i="81"/>
  <c r="BR584" i="81"/>
  <c r="BQ584" i="81"/>
  <c r="BP584" i="81"/>
  <c r="BO584" i="81"/>
  <c r="BN584" i="81"/>
  <c r="BM584" i="81"/>
  <c r="BL584" i="81"/>
  <c r="BK584" i="81"/>
  <c r="BJ584" i="81"/>
  <c r="BI584" i="81"/>
  <c r="BH584" i="81"/>
  <c r="BG584" i="81"/>
  <c r="BF584" i="81"/>
  <c r="CO583" i="81"/>
  <c r="CN583" i="81"/>
  <c r="CM583" i="81"/>
  <c r="CL583" i="81"/>
  <c r="CK583" i="81"/>
  <c r="CJ583" i="81"/>
  <c r="CI583" i="81"/>
  <c r="CH583" i="81"/>
  <c r="CG583" i="81"/>
  <c r="CF583" i="81"/>
  <c r="CE583" i="81"/>
  <c r="CD583" i="81"/>
  <c r="CC583" i="81"/>
  <c r="CB583" i="81"/>
  <c r="CA583" i="81"/>
  <c r="BZ583" i="81"/>
  <c r="BY583" i="81"/>
  <c r="BX583" i="81"/>
  <c r="BW583" i="81"/>
  <c r="BV583" i="81"/>
  <c r="BU583" i="81"/>
  <c r="BT583" i="81"/>
  <c r="BS583" i="81"/>
  <c r="BR583" i="81"/>
  <c r="BQ583" i="81"/>
  <c r="BP583" i="81"/>
  <c r="BO583" i="81"/>
  <c r="BN583" i="81"/>
  <c r="BM583" i="81"/>
  <c r="BL583" i="81"/>
  <c r="BK583" i="81"/>
  <c r="BJ583" i="81"/>
  <c r="BI583" i="81"/>
  <c r="BH583" i="81"/>
  <c r="BG583" i="81"/>
  <c r="BF583" i="81"/>
  <c r="BE583" i="81"/>
  <c r="CO582" i="81"/>
  <c r="CN582" i="81"/>
  <c r="CM582" i="81"/>
  <c r="CL582" i="81"/>
  <c r="CK582" i="81"/>
  <c r="CJ582" i="81"/>
  <c r="CI582" i="81"/>
  <c r="CH582" i="81"/>
  <c r="CG582" i="81"/>
  <c r="CF582" i="81"/>
  <c r="CE582" i="81"/>
  <c r="CD582" i="81"/>
  <c r="CC582" i="81"/>
  <c r="CB582" i="81"/>
  <c r="CA582" i="81"/>
  <c r="BZ582" i="81"/>
  <c r="BY582" i="81"/>
  <c r="BX582" i="81"/>
  <c r="BW582" i="81"/>
  <c r="BV582" i="81"/>
  <c r="BU582" i="81"/>
  <c r="BT582" i="81"/>
  <c r="BS582" i="81"/>
  <c r="BR582" i="81"/>
  <c r="BQ582" i="81"/>
  <c r="BP582" i="81"/>
  <c r="BO582" i="81"/>
  <c r="BN582" i="81"/>
  <c r="BM582" i="81"/>
  <c r="BL582" i="81"/>
  <c r="BK582" i="81"/>
  <c r="BJ582" i="81"/>
  <c r="BI582" i="81"/>
  <c r="BH582" i="81"/>
  <c r="BG582" i="81"/>
  <c r="BF582" i="81"/>
  <c r="BE582" i="81"/>
  <c r="BD582" i="81"/>
  <c r="CO581" i="81"/>
  <c r="CN581" i="81"/>
  <c r="CM581" i="81"/>
  <c r="CL581" i="81"/>
  <c r="CK581" i="81"/>
  <c r="CJ581" i="81"/>
  <c r="CI581" i="81"/>
  <c r="CH581" i="81"/>
  <c r="CG581" i="81"/>
  <c r="CF581" i="81"/>
  <c r="CE581" i="81"/>
  <c r="CD581" i="81"/>
  <c r="CC581" i="81"/>
  <c r="CB581" i="81"/>
  <c r="CA581" i="81"/>
  <c r="BZ581" i="81"/>
  <c r="BY581" i="81"/>
  <c r="BX581" i="81"/>
  <c r="BW581" i="81"/>
  <c r="BV581" i="81"/>
  <c r="BU581" i="81"/>
  <c r="BT581" i="81"/>
  <c r="BS581" i="81"/>
  <c r="BR581" i="81"/>
  <c r="BQ581" i="81"/>
  <c r="BP581" i="81"/>
  <c r="BO581" i="81"/>
  <c r="BN581" i="81"/>
  <c r="BM581" i="81"/>
  <c r="BL581" i="81"/>
  <c r="BK581" i="81"/>
  <c r="BJ581" i="81"/>
  <c r="BI581" i="81"/>
  <c r="BH581" i="81"/>
  <c r="BG581" i="81"/>
  <c r="BF581" i="81"/>
  <c r="BE581" i="81"/>
  <c r="BD581" i="81"/>
  <c r="BC581" i="81"/>
  <c r="CO580" i="81"/>
  <c r="CN580" i="81"/>
  <c r="CM580" i="81"/>
  <c r="CL580" i="81"/>
  <c r="CK580" i="81"/>
  <c r="CJ580" i="81"/>
  <c r="CI580" i="81"/>
  <c r="CH580" i="81"/>
  <c r="CG580" i="81"/>
  <c r="CF580" i="81"/>
  <c r="CE580" i="81"/>
  <c r="CD580" i="81"/>
  <c r="CC580" i="81"/>
  <c r="CB580" i="81"/>
  <c r="CA580" i="81"/>
  <c r="BZ580" i="81"/>
  <c r="BY580" i="81"/>
  <c r="BX580" i="81"/>
  <c r="BW580" i="81"/>
  <c r="BV580" i="81"/>
  <c r="BU580" i="81"/>
  <c r="BT580" i="81"/>
  <c r="BS580" i="81"/>
  <c r="BR580" i="81"/>
  <c r="BQ580" i="81"/>
  <c r="BP580" i="81"/>
  <c r="BO580" i="81"/>
  <c r="BN580" i="81"/>
  <c r="BM580" i="81"/>
  <c r="BL580" i="81"/>
  <c r="BK580" i="81"/>
  <c r="BJ580" i="81"/>
  <c r="BI580" i="81"/>
  <c r="BH580" i="81"/>
  <c r="BG580" i="81"/>
  <c r="BF580" i="81"/>
  <c r="BE580" i="81"/>
  <c r="BD580" i="81"/>
  <c r="BC580" i="81"/>
  <c r="BB580" i="81"/>
  <c r="CO579" i="81"/>
  <c r="CN579" i="81"/>
  <c r="CM579" i="81"/>
  <c r="CL579" i="81"/>
  <c r="CK579" i="81"/>
  <c r="CJ579" i="81"/>
  <c r="CI579" i="81"/>
  <c r="CH579" i="81"/>
  <c r="CG579" i="81"/>
  <c r="CF579" i="81"/>
  <c r="CE579" i="81"/>
  <c r="CD579" i="81"/>
  <c r="CC579" i="81"/>
  <c r="CB579" i="81"/>
  <c r="CA579" i="81"/>
  <c r="BZ579" i="81"/>
  <c r="BY579" i="81"/>
  <c r="BX579" i="81"/>
  <c r="BW579" i="81"/>
  <c r="BV579" i="81"/>
  <c r="BU579" i="81"/>
  <c r="BT579" i="81"/>
  <c r="BS579" i="81"/>
  <c r="BR579" i="81"/>
  <c r="BQ579" i="81"/>
  <c r="BP579" i="81"/>
  <c r="BO579" i="81"/>
  <c r="BN579" i="81"/>
  <c r="BM579" i="81"/>
  <c r="BL579" i="81"/>
  <c r="BK579" i="81"/>
  <c r="BJ579" i="81"/>
  <c r="BI579" i="81"/>
  <c r="BH579" i="81"/>
  <c r="BG579" i="81"/>
  <c r="BF579" i="81"/>
  <c r="BE579" i="81"/>
  <c r="BD579" i="81"/>
  <c r="BC579" i="81"/>
  <c r="BB579" i="81"/>
  <c r="BA579" i="81"/>
  <c r="CO578" i="81"/>
  <c r="CN578" i="81"/>
  <c r="CM578" i="81"/>
  <c r="CL578" i="81"/>
  <c r="CK578" i="81"/>
  <c r="CJ578" i="81"/>
  <c r="CI578" i="81"/>
  <c r="CH578" i="81"/>
  <c r="CG578" i="81"/>
  <c r="CF578" i="81"/>
  <c r="CE578" i="81"/>
  <c r="CD578" i="81"/>
  <c r="CC578" i="81"/>
  <c r="CB578" i="81"/>
  <c r="CA578" i="81"/>
  <c r="BZ578" i="81"/>
  <c r="BY578" i="81"/>
  <c r="BX578" i="81"/>
  <c r="BW578" i="81"/>
  <c r="BV578" i="81"/>
  <c r="BU578" i="81"/>
  <c r="BT578" i="81"/>
  <c r="BS578" i="81"/>
  <c r="BR578" i="81"/>
  <c r="BQ578" i="81"/>
  <c r="BP578" i="81"/>
  <c r="BO578" i="81"/>
  <c r="BN578" i="81"/>
  <c r="BM578" i="81"/>
  <c r="BL578" i="81"/>
  <c r="BK578" i="81"/>
  <c r="BJ578" i="81"/>
  <c r="BI578" i="81"/>
  <c r="BH578" i="81"/>
  <c r="BG578" i="81"/>
  <c r="BF578" i="81"/>
  <c r="BE578" i="81"/>
  <c r="BD578" i="81"/>
  <c r="BC578" i="81"/>
  <c r="BB578" i="81"/>
  <c r="BA578" i="81"/>
  <c r="AZ578" i="81"/>
  <c r="CO577" i="81"/>
  <c r="CN577" i="81"/>
  <c r="CM577" i="81"/>
  <c r="CL577" i="81"/>
  <c r="CK577" i="81"/>
  <c r="CJ577" i="81"/>
  <c r="CI577" i="81"/>
  <c r="CH577" i="81"/>
  <c r="CG577" i="81"/>
  <c r="CF577" i="81"/>
  <c r="CE577" i="81"/>
  <c r="CD577" i="81"/>
  <c r="CC577" i="81"/>
  <c r="CB577" i="81"/>
  <c r="CA577" i="81"/>
  <c r="BZ577" i="81"/>
  <c r="BY577" i="81"/>
  <c r="BX577" i="81"/>
  <c r="BW577" i="81"/>
  <c r="BV577" i="81"/>
  <c r="BU577" i="81"/>
  <c r="BT577" i="81"/>
  <c r="BS577" i="81"/>
  <c r="BR577" i="81"/>
  <c r="BQ577" i="81"/>
  <c r="BP577" i="81"/>
  <c r="BO577" i="81"/>
  <c r="BN577" i="81"/>
  <c r="BM577" i="81"/>
  <c r="BL577" i="81"/>
  <c r="BK577" i="81"/>
  <c r="BJ577" i="81"/>
  <c r="BI577" i="81"/>
  <c r="BH577" i="81"/>
  <c r="BG577" i="81"/>
  <c r="BF577" i="81"/>
  <c r="BE577" i="81"/>
  <c r="BD577" i="81"/>
  <c r="BC577" i="81"/>
  <c r="BB577" i="81"/>
  <c r="BA577" i="81"/>
  <c r="AZ577" i="81"/>
  <c r="AY577" i="81"/>
  <c r="CO576" i="81"/>
  <c r="CN576" i="81"/>
  <c r="CM576" i="81"/>
  <c r="CL576" i="81"/>
  <c r="CK576" i="81"/>
  <c r="CJ576" i="81"/>
  <c r="CI576" i="81"/>
  <c r="CH576" i="81"/>
  <c r="CG576" i="81"/>
  <c r="CF576" i="81"/>
  <c r="CE576" i="81"/>
  <c r="CD576" i="81"/>
  <c r="CC576" i="81"/>
  <c r="CB576" i="81"/>
  <c r="CA576" i="81"/>
  <c r="BZ576" i="81"/>
  <c r="BY576" i="81"/>
  <c r="BX576" i="81"/>
  <c r="BW576" i="81"/>
  <c r="BV576" i="81"/>
  <c r="BU576" i="81"/>
  <c r="BT576" i="81"/>
  <c r="BS576" i="81"/>
  <c r="BR576" i="81"/>
  <c r="BQ576" i="81"/>
  <c r="BP576" i="81"/>
  <c r="BO576" i="81"/>
  <c r="BN576" i="81"/>
  <c r="BM576" i="81"/>
  <c r="BL576" i="81"/>
  <c r="BK576" i="81"/>
  <c r="BJ576" i="81"/>
  <c r="BI576" i="81"/>
  <c r="BH576" i="81"/>
  <c r="BG576" i="81"/>
  <c r="BF576" i="81"/>
  <c r="BE576" i="81"/>
  <c r="BD576" i="81"/>
  <c r="BC576" i="81"/>
  <c r="BB576" i="81"/>
  <c r="BA576" i="81"/>
  <c r="AZ576" i="81"/>
  <c r="AY576" i="81"/>
  <c r="AX576" i="81"/>
  <c r="CO575" i="81"/>
  <c r="CN575" i="81"/>
  <c r="CM575" i="81"/>
  <c r="CL575" i="81"/>
  <c r="CK575" i="81"/>
  <c r="CJ575" i="81"/>
  <c r="CI575" i="81"/>
  <c r="CH575" i="81"/>
  <c r="CG575" i="81"/>
  <c r="CF575" i="81"/>
  <c r="CE575" i="81"/>
  <c r="CD575" i="81"/>
  <c r="CC575" i="81"/>
  <c r="CB575" i="81"/>
  <c r="CA575" i="81"/>
  <c r="BZ575" i="81"/>
  <c r="BY575" i="81"/>
  <c r="BX575" i="81"/>
  <c r="BW575" i="81"/>
  <c r="BV575" i="81"/>
  <c r="BU575" i="81"/>
  <c r="BT575" i="81"/>
  <c r="BS575" i="81"/>
  <c r="BR575" i="81"/>
  <c r="BQ575" i="81"/>
  <c r="BP575" i="81"/>
  <c r="BO575" i="81"/>
  <c r="BN575" i="81"/>
  <c r="BM575" i="81"/>
  <c r="BL575" i="81"/>
  <c r="BK575" i="81"/>
  <c r="BJ575" i="81"/>
  <c r="BI575" i="81"/>
  <c r="BH575" i="81"/>
  <c r="BG575" i="81"/>
  <c r="BF575" i="81"/>
  <c r="BE575" i="81"/>
  <c r="BD575" i="81"/>
  <c r="BC575" i="81"/>
  <c r="BB575" i="81"/>
  <c r="BA575" i="81"/>
  <c r="AZ575" i="81"/>
  <c r="AY575" i="81"/>
  <c r="AX575" i="81"/>
  <c r="AW575" i="81"/>
  <c r="CO574" i="81"/>
  <c r="CN574" i="81"/>
  <c r="CM574" i="81"/>
  <c r="CL574" i="81"/>
  <c r="CK574" i="81"/>
  <c r="CJ574" i="81"/>
  <c r="CI574" i="81"/>
  <c r="CH574" i="81"/>
  <c r="CG574" i="81"/>
  <c r="CF574" i="81"/>
  <c r="CE574" i="81"/>
  <c r="CD574" i="81"/>
  <c r="CC574" i="81"/>
  <c r="CB574" i="81"/>
  <c r="CA574" i="81"/>
  <c r="BZ574" i="81"/>
  <c r="BY574" i="81"/>
  <c r="BX574" i="81"/>
  <c r="BW574" i="81"/>
  <c r="BV574" i="81"/>
  <c r="BU574" i="81"/>
  <c r="BT574" i="81"/>
  <c r="BS574" i="81"/>
  <c r="BR574" i="81"/>
  <c r="BQ574" i="81"/>
  <c r="BP574" i="81"/>
  <c r="BO574" i="81"/>
  <c r="BN574" i="81"/>
  <c r="BM574" i="81"/>
  <c r="BL574" i="81"/>
  <c r="BK574" i="81"/>
  <c r="BJ574" i="81"/>
  <c r="BI574" i="81"/>
  <c r="BH574" i="81"/>
  <c r="BG574" i="81"/>
  <c r="BF574" i="81"/>
  <c r="BE574" i="81"/>
  <c r="BD574" i="81"/>
  <c r="BC574" i="81"/>
  <c r="BB574" i="81"/>
  <c r="BA574" i="81"/>
  <c r="AZ574" i="81"/>
  <c r="AY574" i="81"/>
  <c r="AX574" i="81"/>
  <c r="AW574" i="81"/>
  <c r="AV574" i="81"/>
  <c r="CO573" i="81"/>
  <c r="CN573" i="81"/>
  <c r="CM573" i="81"/>
  <c r="CL573" i="81"/>
  <c r="CK573" i="81"/>
  <c r="CJ573" i="81"/>
  <c r="CI573" i="81"/>
  <c r="CH573" i="81"/>
  <c r="CG573" i="81"/>
  <c r="CF573" i="81"/>
  <c r="CE573" i="81"/>
  <c r="CD573" i="81"/>
  <c r="CC573" i="81"/>
  <c r="CB573" i="81"/>
  <c r="CA573" i="81"/>
  <c r="BZ573" i="81"/>
  <c r="BY573" i="81"/>
  <c r="BX573" i="81"/>
  <c r="BW573" i="81"/>
  <c r="BV573" i="81"/>
  <c r="BU573" i="81"/>
  <c r="BT573" i="81"/>
  <c r="BS573" i="81"/>
  <c r="BR573" i="81"/>
  <c r="BQ573" i="81"/>
  <c r="BP573" i="81"/>
  <c r="BO573" i="81"/>
  <c r="BN573" i="81"/>
  <c r="BM573" i="81"/>
  <c r="BL573" i="81"/>
  <c r="BK573" i="81"/>
  <c r="BJ573" i="81"/>
  <c r="BI573" i="81"/>
  <c r="BH573" i="81"/>
  <c r="BG573" i="81"/>
  <c r="BF573" i="81"/>
  <c r="BE573" i="81"/>
  <c r="BD573" i="81"/>
  <c r="BC573" i="81"/>
  <c r="BB573" i="81"/>
  <c r="BA573" i="81"/>
  <c r="AZ573" i="81"/>
  <c r="AY573" i="81"/>
  <c r="AX573" i="81"/>
  <c r="AW573" i="81"/>
  <c r="AV573" i="81"/>
  <c r="AU573" i="81"/>
  <c r="CO572" i="81"/>
  <c r="CN572" i="81"/>
  <c r="CM572" i="81"/>
  <c r="CL572" i="81"/>
  <c r="CK572" i="81"/>
  <c r="CJ572" i="81"/>
  <c r="CI572" i="81"/>
  <c r="CH572" i="81"/>
  <c r="CG572" i="81"/>
  <c r="CF572" i="81"/>
  <c r="CE572" i="81"/>
  <c r="CD572" i="81"/>
  <c r="CC572" i="81"/>
  <c r="CB572" i="81"/>
  <c r="CA572" i="81"/>
  <c r="BZ572" i="81"/>
  <c r="BY572" i="81"/>
  <c r="BX572" i="81"/>
  <c r="BW572" i="81"/>
  <c r="BV572" i="81"/>
  <c r="BU572" i="81"/>
  <c r="BT572" i="81"/>
  <c r="BS572" i="81"/>
  <c r="BR572" i="81"/>
  <c r="BQ572" i="81"/>
  <c r="BP572" i="81"/>
  <c r="BO572" i="81"/>
  <c r="BN572" i="81"/>
  <c r="BM572" i="81"/>
  <c r="BL572" i="81"/>
  <c r="BK572" i="81"/>
  <c r="BJ572" i="81"/>
  <c r="BI572" i="81"/>
  <c r="BH572" i="81"/>
  <c r="BG572" i="81"/>
  <c r="BF572" i="81"/>
  <c r="BE572" i="81"/>
  <c r="BD572" i="81"/>
  <c r="BC572" i="81"/>
  <c r="BB572" i="81"/>
  <c r="BA572" i="81"/>
  <c r="AZ572" i="81"/>
  <c r="AY572" i="81"/>
  <c r="AX572" i="81"/>
  <c r="AW572" i="81"/>
  <c r="AV572" i="81"/>
  <c r="AU572" i="81"/>
  <c r="AT572" i="81"/>
  <c r="CO571" i="81"/>
  <c r="CN571" i="81"/>
  <c r="CM571" i="81"/>
  <c r="CL571" i="81"/>
  <c r="CK571" i="81"/>
  <c r="CJ571" i="81"/>
  <c r="CI571" i="81"/>
  <c r="CH571" i="81"/>
  <c r="CG571" i="81"/>
  <c r="CF571" i="81"/>
  <c r="CE571" i="81"/>
  <c r="CD571" i="81"/>
  <c r="CC571" i="81"/>
  <c r="CB571" i="81"/>
  <c r="CA571" i="81"/>
  <c r="BZ571" i="81"/>
  <c r="BY571" i="81"/>
  <c r="BX571" i="81"/>
  <c r="BW571" i="81"/>
  <c r="BV571" i="81"/>
  <c r="BU571" i="81"/>
  <c r="BT571" i="81"/>
  <c r="BS571" i="81"/>
  <c r="BR571" i="81"/>
  <c r="BQ571" i="81"/>
  <c r="BP571" i="81"/>
  <c r="BO571" i="81"/>
  <c r="BN571" i="81"/>
  <c r="BM571" i="81"/>
  <c r="BL571" i="81"/>
  <c r="BK571" i="81"/>
  <c r="BJ571" i="81"/>
  <c r="BI571" i="81"/>
  <c r="BH571" i="81"/>
  <c r="BG571" i="81"/>
  <c r="BF571" i="81"/>
  <c r="BE571" i="81"/>
  <c r="BD571" i="81"/>
  <c r="BC571" i="81"/>
  <c r="BB571" i="81"/>
  <c r="BA571" i="81"/>
  <c r="AZ571" i="81"/>
  <c r="AY571" i="81"/>
  <c r="AX571" i="81"/>
  <c r="AW571" i="81"/>
  <c r="AV571" i="81"/>
  <c r="AU571" i="81"/>
  <c r="AT571" i="81"/>
  <c r="AS571" i="81"/>
  <c r="CO570" i="81"/>
  <c r="CN570" i="81"/>
  <c r="CM570" i="81"/>
  <c r="CL570" i="81"/>
  <c r="CK570" i="81"/>
  <c r="CJ570" i="81"/>
  <c r="CI570" i="81"/>
  <c r="CH570" i="81"/>
  <c r="CG570" i="81"/>
  <c r="CF570" i="81"/>
  <c r="CE570" i="81"/>
  <c r="CD570" i="81"/>
  <c r="CC570" i="81"/>
  <c r="CB570" i="81"/>
  <c r="CA570" i="81"/>
  <c r="BZ570" i="81"/>
  <c r="BY570" i="81"/>
  <c r="BX570" i="81"/>
  <c r="BW570" i="81"/>
  <c r="BV570" i="81"/>
  <c r="BU570" i="81"/>
  <c r="BT570" i="81"/>
  <c r="BS570" i="81"/>
  <c r="BR570" i="81"/>
  <c r="BQ570" i="81"/>
  <c r="BP570" i="81"/>
  <c r="BO570" i="81"/>
  <c r="BN570" i="81"/>
  <c r="BM570" i="81"/>
  <c r="BL570" i="81"/>
  <c r="BK570" i="81"/>
  <c r="BJ570" i="81"/>
  <c r="BI570" i="81"/>
  <c r="BH570" i="81"/>
  <c r="BG570" i="81"/>
  <c r="BF570" i="81"/>
  <c r="BE570" i="81"/>
  <c r="BD570" i="81"/>
  <c r="BC570" i="81"/>
  <c r="BB570" i="81"/>
  <c r="BA570" i="81"/>
  <c r="AZ570" i="81"/>
  <c r="AY570" i="81"/>
  <c r="AX570" i="81"/>
  <c r="AW570" i="81"/>
  <c r="AV570" i="81"/>
  <c r="AU570" i="81"/>
  <c r="AT570" i="81"/>
  <c r="AS570" i="81"/>
  <c r="AR570" i="81"/>
  <c r="CO569" i="81"/>
  <c r="CN569" i="81"/>
  <c r="CM569" i="81"/>
  <c r="CL569" i="81"/>
  <c r="CK569" i="81"/>
  <c r="CJ569" i="81"/>
  <c r="CI569" i="81"/>
  <c r="CH569" i="81"/>
  <c r="CG569" i="81"/>
  <c r="CF569" i="81"/>
  <c r="CE569" i="81"/>
  <c r="CD569" i="81"/>
  <c r="CC569" i="81"/>
  <c r="CB569" i="81"/>
  <c r="CA569" i="81"/>
  <c r="BZ569" i="81"/>
  <c r="BY569" i="81"/>
  <c r="BX569" i="81"/>
  <c r="BW569" i="81"/>
  <c r="BV569" i="81"/>
  <c r="BU569" i="81"/>
  <c r="BT569" i="81"/>
  <c r="BS569" i="81"/>
  <c r="BR569" i="81"/>
  <c r="BQ569" i="81"/>
  <c r="BP569" i="81"/>
  <c r="BO569" i="81"/>
  <c r="BN569" i="81"/>
  <c r="BM569" i="81"/>
  <c r="BL569" i="81"/>
  <c r="BK569" i="81"/>
  <c r="BJ569" i="81"/>
  <c r="BI569" i="81"/>
  <c r="BH569" i="81"/>
  <c r="BG569" i="81"/>
  <c r="BF569" i="81"/>
  <c r="BE569" i="81"/>
  <c r="BD569" i="81"/>
  <c r="BC569" i="81"/>
  <c r="BB569" i="81"/>
  <c r="BA569" i="81"/>
  <c r="AZ569" i="81"/>
  <c r="AY569" i="81"/>
  <c r="AX569" i="81"/>
  <c r="AW569" i="81"/>
  <c r="AV569" i="81"/>
  <c r="AU569" i="81"/>
  <c r="AT569" i="81"/>
  <c r="AS569" i="81"/>
  <c r="AR569" i="81"/>
  <c r="AQ569" i="81"/>
  <c r="CO568" i="81"/>
  <c r="CN568" i="81"/>
  <c r="CM568" i="81"/>
  <c r="CL568" i="81"/>
  <c r="CK568" i="81"/>
  <c r="CJ568" i="81"/>
  <c r="CI568" i="81"/>
  <c r="CH568" i="81"/>
  <c r="CG568" i="81"/>
  <c r="CF568" i="81"/>
  <c r="CE568" i="81"/>
  <c r="CD568" i="81"/>
  <c r="CC568" i="81"/>
  <c r="CB568" i="81"/>
  <c r="CA568" i="81"/>
  <c r="BZ568" i="81"/>
  <c r="BY568" i="81"/>
  <c r="BX568" i="81"/>
  <c r="BW568" i="81"/>
  <c r="BV568" i="81"/>
  <c r="BU568" i="81"/>
  <c r="BT568" i="81"/>
  <c r="BS568" i="81"/>
  <c r="BR568" i="81"/>
  <c r="BQ568" i="81"/>
  <c r="BP568" i="81"/>
  <c r="BO568" i="81"/>
  <c r="BN568" i="81"/>
  <c r="BM568" i="81"/>
  <c r="BL568" i="81"/>
  <c r="BK568" i="81"/>
  <c r="BJ568" i="81"/>
  <c r="BI568" i="81"/>
  <c r="BH568" i="81"/>
  <c r="BG568" i="81"/>
  <c r="BF568" i="81"/>
  <c r="BE568" i="81"/>
  <c r="BD568" i="81"/>
  <c r="BC568" i="81"/>
  <c r="BB568" i="81"/>
  <c r="BA568" i="81"/>
  <c r="AZ568" i="81"/>
  <c r="AY568" i="81"/>
  <c r="AX568" i="81"/>
  <c r="AW568" i="81"/>
  <c r="AV568" i="81"/>
  <c r="AU568" i="81"/>
  <c r="AT568" i="81"/>
  <c r="AS568" i="81"/>
  <c r="AR568" i="81"/>
  <c r="AQ568" i="81"/>
  <c r="AP568" i="81"/>
  <c r="CO567" i="81"/>
  <c r="CN567" i="81"/>
  <c r="CM567" i="81"/>
  <c r="CL567" i="81"/>
  <c r="CK567" i="81"/>
  <c r="CJ567" i="81"/>
  <c r="CI567" i="81"/>
  <c r="CH567" i="81"/>
  <c r="CG567" i="81"/>
  <c r="CF567" i="81"/>
  <c r="CE567" i="81"/>
  <c r="CD567" i="81"/>
  <c r="CC567" i="81"/>
  <c r="CB567" i="81"/>
  <c r="CA567" i="81"/>
  <c r="BZ567" i="81"/>
  <c r="BY567" i="81"/>
  <c r="BX567" i="81"/>
  <c r="BW567" i="81"/>
  <c r="BV567" i="81"/>
  <c r="BU567" i="81"/>
  <c r="BT567" i="81"/>
  <c r="BS567" i="81"/>
  <c r="BR567" i="81"/>
  <c r="BQ567" i="81"/>
  <c r="BP567" i="81"/>
  <c r="BO567" i="81"/>
  <c r="BN567" i="81"/>
  <c r="BM567" i="81"/>
  <c r="BL567" i="81"/>
  <c r="BK567" i="81"/>
  <c r="BJ567" i="81"/>
  <c r="BI567" i="81"/>
  <c r="BH567" i="81"/>
  <c r="BG567" i="81"/>
  <c r="BF567" i="81"/>
  <c r="BE567" i="81"/>
  <c r="BD567" i="81"/>
  <c r="BC567" i="81"/>
  <c r="BB567" i="81"/>
  <c r="BA567" i="81"/>
  <c r="AZ567" i="81"/>
  <c r="AY567" i="81"/>
  <c r="AX567" i="81"/>
  <c r="AW567" i="81"/>
  <c r="AV567" i="81"/>
  <c r="AU567" i="81"/>
  <c r="AT567" i="81"/>
  <c r="AS567" i="81"/>
  <c r="AR567" i="81"/>
  <c r="AQ567" i="81"/>
  <c r="AP567" i="81"/>
  <c r="AO567" i="81"/>
  <c r="CO566" i="81"/>
  <c r="CN566" i="81"/>
  <c r="CM566" i="81"/>
  <c r="CL566" i="81"/>
  <c r="CK566" i="81"/>
  <c r="CJ566" i="81"/>
  <c r="CI566" i="81"/>
  <c r="CH566" i="81"/>
  <c r="CG566" i="81"/>
  <c r="CF566" i="81"/>
  <c r="CE566" i="81"/>
  <c r="CD566" i="81"/>
  <c r="CC566" i="81"/>
  <c r="CB566" i="81"/>
  <c r="CA566" i="81"/>
  <c r="BZ566" i="81"/>
  <c r="BY566" i="81"/>
  <c r="BX566" i="81"/>
  <c r="BW566" i="81"/>
  <c r="BV566" i="81"/>
  <c r="BU566" i="81"/>
  <c r="BT566" i="81"/>
  <c r="BS566" i="81"/>
  <c r="BR566" i="81"/>
  <c r="BQ566" i="81"/>
  <c r="BP566" i="81"/>
  <c r="BO566" i="81"/>
  <c r="BN566" i="81"/>
  <c r="BM566" i="81"/>
  <c r="BL566" i="81"/>
  <c r="BK566" i="81"/>
  <c r="BJ566" i="81"/>
  <c r="BI566" i="81"/>
  <c r="BH566" i="81"/>
  <c r="BG566" i="81"/>
  <c r="BF566" i="81"/>
  <c r="BE566" i="81"/>
  <c r="BD566" i="81"/>
  <c r="BC566" i="81"/>
  <c r="BB566" i="81"/>
  <c r="BA566" i="81"/>
  <c r="AZ566" i="81"/>
  <c r="AY566" i="81"/>
  <c r="AX566" i="81"/>
  <c r="AW566" i="81"/>
  <c r="AV566" i="81"/>
  <c r="AU566" i="81"/>
  <c r="AT566" i="81"/>
  <c r="AS566" i="81"/>
  <c r="AR566" i="81"/>
  <c r="AQ566" i="81"/>
  <c r="AP566" i="81"/>
  <c r="AO566" i="81"/>
  <c r="AN566" i="81"/>
  <c r="CO565" i="81"/>
  <c r="CN565" i="81"/>
  <c r="CM565" i="81"/>
  <c r="CL565" i="81"/>
  <c r="CK565" i="81"/>
  <c r="CJ565" i="81"/>
  <c r="CI565" i="81"/>
  <c r="CH565" i="81"/>
  <c r="CG565" i="81"/>
  <c r="CF565" i="81"/>
  <c r="CE565" i="81"/>
  <c r="CD565" i="81"/>
  <c r="CC565" i="81"/>
  <c r="CB565" i="81"/>
  <c r="CA565" i="81"/>
  <c r="BZ565" i="81"/>
  <c r="BY565" i="81"/>
  <c r="BX565" i="81"/>
  <c r="BW565" i="81"/>
  <c r="BV565" i="81"/>
  <c r="BU565" i="81"/>
  <c r="BT565" i="81"/>
  <c r="BS565" i="81"/>
  <c r="BR565" i="81"/>
  <c r="BQ565" i="81"/>
  <c r="BP565" i="81"/>
  <c r="BO565" i="81"/>
  <c r="BN565" i="81"/>
  <c r="BM565" i="81"/>
  <c r="BL565" i="81"/>
  <c r="BK565" i="81"/>
  <c r="BJ565" i="81"/>
  <c r="BI565" i="81"/>
  <c r="BH565" i="81"/>
  <c r="BG565" i="81"/>
  <c r="BF565" i="81"/>
  <c r="BE565" i="81"/>
  <c r="BD565" i="81"/>
  <c r="BC565" i="81"/>
  <c r="BB565" i="81"/>
  <c r="BA565" i="81"/>
  <c r="AZ565" i="81"/>
  <c r="AY565" i="81"/>
  <c r="AX565" i="81"/>
  <c r="AW565" i="81"/>
  <c r="AV565" i="81"/>
  <c r="AU565" i="81"/>
  <c r="AT565" i="81"/>
  <c r="AS565" i="81"/>
  <c r="AR565" i="81"/>
  <c r="AQ565" i="81"/>
  <c r="AP565" i="81"/>
  <c r="AO565" i="81"/>
  <c r="AN565" i="81"/>
  <c r="AM565" i="81"/>
  <c r="CO564" i="81"/>
  <c r="CN564" i="81"/>
  <c r="CM564" i="81"/>
  <c r="CL564" i="81"/>
  <c r="CK564" i="81"/>
  <c r="CJ564" i="81"/>
  <c r="CI564" i="81"/>
  <c r="CH564" i="81"/>
  <c r="CG564" i="81"/>
  <c r="CF564" i="81"/>
  <c r="CE564" i="81"/>
  <c r="CD564" i="81"/>
  <c r="CC564" i="81"/>
  <c r="CB564" i="81"/>
  <c r="CA564" i="81"/>
  <c r="BZ564" i="81"/>
  <c r="BY564" i="81"/>
  <c r="BX564" i="81"/>
  <c r="BW564" i="81"/>
  <c r="BV564" i="81"/>
  <c r="BU564" i="81"/>
  <c r="BT564" i="81"/>
  <c r="BS564" i="81"/>
  <c r="BR564" i="81"/>
  <c r="BQ564" i="81"/>
  <c r="BP564" i="81"/>
  <c r="BO564" i="81"/>
  <c r="BN564" i="81"/>
  <c r="BM564" i="81"/>
  <c r="BL564" i="81"/>
  <c r="BK564" i="81"/>
  <c r="BJ564" i="81"/>
  <c r="BI564" i="81"/>
  <c r="BH564" i="81"/>
  <c r="BG564" i="81"/>
  <c r="BF564" i="81"/>
  <c r="BE564" i="81"/>
  <c r="BD564" i="81"/>
  <c r="BC564" i="81"/>
  <c r="BB564" i="81"/>
  <c r="BA564" i="81"/>
  <c r="AZ564" i="81"/>
  <c r="AY564" i="81"/>
  <c r="AX564" i="81"/>
  <c r="AW564" i="81"/>
  <c r="AV564" i="81"/>
  <c r="AU564" i="81"/>
  <c r="AT564" i="81"/>
  <c r="AS564" i="81"/>
  <c r="AR564" i="81"/>
  <c r="AQ564" i="81"/>
  <c r="AP564" i="81"/>
  <c r="AO564" i="81"/>
  <c r="AN564" i="81"/>
  <c r="AM564" i="81"/>
  <c r="AL564" i="81"/>
  <c r="CO563" i="81"/>
  <c r="CN563" i="81"/>
  <c r="CM563" i="81"/>
  <c r="CL563" i="81"/>
  <c r="CK563" i="81"/>
  <c r="CJ563" i="81"/>
  <c r="CI563" i="81"/>
  <c r="CH563" i="81"/>
  <c r="CG563" i="81"/>
  <c r="CF563" i="81"/>
  <c r="CE563" i="81"/>
  <c r="CD563" i="81"/>
  <c r="CC563" i="81"/>
  <c r="CB563" i="81"/>
  <c r="CA563" i="81"/>
  <c r="BZ563" i="81"/>
  <c r="BY563" i="81"/>
  <c r="BX563" i="81"/>
  <c r="BW563" i="81"/>
  <c r="BV563" i="81"/>
  <c r="BU563" i="81"/>
  <c r="BT563" i="81"/>
  <c r="BS563" i="81"/>
  <c r="BR563" i="81"/>
  <c r="BQ563" i="81"/>
  <c r="BP563" i="81"/>
  <c r="BO563" i="81"/>
  <c r="BN563" i="81"/>
  <c r="BM563" i="81"/>
  <c r="BL563" i="81"/>
  <c r="BK563" i="81"/>
  <c r="BJ563" i="81"/>
  <c r="BI563" i="81"/>
  <c r="BH563" i="81"/>
  <c r="BG563" i="81"/>
  <c r="BF563" i="81"/>
  <c r="BE563" i="81"/>
  <c r="BD563" i="81"/>
  <c r="BC563" i="81"/>
  <c r="BB563" i="81"/>
  <c r="BA563" i="81"/>
  <c r="AZ563" i="81"/>
  <c r="AY563" i="81"/>
  <c r="AX563" i="81"/>
  <c r="AW563" i="81"/>
  <c r="AV563" i="81"/>
  <c r="AU563" i="81"/>
  <c r="AT563" i="81"/>
  <c r="AS563" i="81"/>
  <c r="AR563" i="81"/>
  <c r="AQ563" i="81"/>
  <c r="AP563" i="81"/>
  <c r="AO563" i="81"/>
  <c r="AN563" i="81"/>
  <c r="AM563" i="81"/>
  <c r="AL563" i="81"/>
  <c r="AK563" i="81"/>
  <c r="CO562" i="81"/>
  <c r="CN562" i="81"/>
  <c r="CM562" i="81"/>
  <c r="CL562" i="81"/>
  <c r="CK562" i="81"/>
  <c r="CJ562" i="81"/>
  <c r="CI562" i="81"/>
  <c r="CH562" i="81"/>
  <c r="CG562" i="81"/>
  <c r="CF562" i="81"/>
  <c r="CE562" i="81"/>
  <c r="CD562" i="81"/>
  <c r="CC562" i="81"/>
  <c r="CB562" i="81"/>
  <c r="CA562" i="81"/>
  <c r="BZ562" i="81"/>
  <c r="BY562" i="81"/>
  <c r="BX562" i="81"/>
  <c r="BW562" i="81"/>
  <c r="BV562" i="81"/>
  <c r="BU562" i="81"/>
  <c r="BT562" i="81"/>
  <c r="BS562" i="81"/>
  <c r="BR562" i="81"/>
  <c r="BQ562" i="81"/>
  <c r="BP562" i="81"/>
  <c r="BO562" i="81"/>
  <c r="BN562" i="81"/>
  <c r="BM562" i="81"/>
  <c r="BL562" i="81"/>
  <c r="BK562" i="81"/>
  <c r="BJ562" i="81"/>
  <c r="BI562" i="81"/>
  <c r="BH562" i="81"/>
  <c r="BG562" i="81"/>
  <c r="BF562" i="81"/>
  <c r="BE562" i="81"/>
  <c r="BD562" i="81"/>
  <c r="BC562" i="81"/>
  <c r="BB562" i="81"/>
  <c r="BA562" i="81"/>
  <c r="AZ562" i="81"/>
  <c r="AY562" i="81"/>
  <c r="AX562" i="81"/>
  <c r="AW562" i="81"/>
  <c r="AV562" i="81"/>
  <c r="AU562" i="81"/>
  <c r="AT562" i="81"/>
  <c r="AS562" i="81"/>
  <c r="AR562" i="81"/>
  <c r="AQ562" i="81"/>
  <c r="AP562" i="81"/>
  <c r="AO562" i="81"/>
  <c r="AN562" i="81"/>
  <c r="AM562" i="81"/>
  <c r="AL562" i="81"/>
  <c r="AK562" i="81"/>
  <c r="AJ562" i="81"/>
  <c r="CO561" i="81"/>
  <c r="CN561" i="81"/>
  <c r="CM561" i="81"/>
  <c r="CL561" i="81"/>
  <c r="CK561" i="81"/>
  <c r="CJ561" i="81"/>
  <c r="CI561" i="81"/>
  <c r="CH561" i="81"/>
  <c r="CG561" i="81"/>
  <c r="CF561" i="81"/>
  <c r="CE561" i="81"/>
  <c r="CD561" i="81"/>
  <c r="CC561" i="81"/>
  <c r="CB561" i="81"/>
  <c r="CA561" i="81"/>
  <c r="BZ561" i="81"/>
  <c r="BY561" i="81"/>
  <c r="BX561" i="81"/>
  <c r="BW561" i="81"/>
  <c r="BV561" i="81"/>
  <c r="BU561" i="81"/>
  <c r="BT561" i="81"/>
  <c r="BS561" i="81"/>
  <c r="BR561" i="81"/>
  <c r="BQ561" i="81"/>
  <c r="BP561" i="81"/>
  <c r="BO561" i="81"/>
  <c r="BN561" i="81"/>
  <c r="BM561" i="81"/>
  <c r="BL561" i="81"/>
  <c r="BK561" i="81"/>
  <c r="BJ561" i="81"/>
  <c r="BI561" i="81"/>
  <c r="BH561" i="81"/>
  <c r="BG561" i="81"/>
  <c r="BF561" i="81"/>
  <c r="BE561" i="81"/>
  <c r="BD561" i="81"/>
  <c r="BC561" i="81"/>
  <c r="BB561" i="81"/>
  <c r="BA561" i="81"/>
  <c r="AZ561" i="81"/>
  <c r="AY561" i="81"/>
  <c r="AX561" i="81"/>
  <c r="AW561" i="81"/>
  <c r="AV561" i="81"/>
  <c r="AU561" i="81"/>
  <c r="AT561" i="81"/>
  <c r="AS561" i="81"/>
  <c r="AR561" i="81"/>
  <c r="AQ561" i="81"/>
  <c r="AP561" i="81"/>
  <c r="AO561" i="81"/>
  <c r="AN561" i="81"/>
  <c r="AM561" i="81"/>
  <c r="AL561" i="81"/>
  <c r="AK561" i="81"/>
  <c r="AJ561" i="81"/>
  <c r="AI561" i="81"/>
  <c r="CO560" i="81"/>
  <c r="CN560" i="81"/>
  <c r="CM560" i="81"/>
  <c r="CL560" i="81"/>
  <c r="CK560" i="81"/>
  <c r="CJ560" i="81"/>
  <c r="CI560" i="81"/>
  <c r="CH560" i="81"/>
  <c r="CG560" i="81"/>
  <c r="CF560" i="81"/>
  <c r="CE560" i="81"/>
  <c r="CD560" i="81"/>
  <c r="CC560" i="81"/>
  <c r="CB560" i="81"/>
  <c r="CA560" i="81"/>
  <c r="BZ560" i="81"/>
  <c r="BY560" i="81"/>
  <c r="BX560" i="81"/>
  <c r="BW560" i="81"/>
  <c r="BV560" i="81"/>
  <c r="BU560" i="81"/>
  <c r="BT560" i="81"/>
  <c r="BS560" i="81"/>
  <c r="BR560" i="81"/>
  <c r="BQ560" i="81"/>
  <c r="BP560" i="81"/>
  <c r="BO560" i="81"/>
  <c r="BN560" i="81"/>
  <c r="BM560" i="81"/>
  <c r="BL560" i="81"/>
  <c r="BK560" i="81"/>
  <c r="BJ560" i="81"/>
  <c r="BI560" i="81"/>
  <c r="BH560" i="81"/>
  <c r="BG560" i="81"/>
  <c r="BF560" i="81"/>
  <c r="BE560" i="81"/>
  <c r="BD560" i="81"/>
  <c r="BC560" i="81"/>
  <c r="BB560" i="81"/>
  <c r="BA560" i="81"/>
  <c r="AZ560" i="81"/>
  <c r="AY560" i="81"/>
  <c r="AX560" i="81"/>
  <c r="AW560" i="81"/>
  <c r="AV560" i="81"/>
  <c r="AU560" i="81"/>
  <c r="AT560" i="81"/>
  <c r="AS560" i="81"/>
  <c r="AR560" i="81"/>
  <c r="AQ560" i="81"/>
  <c r="AP560" i="81"/>
  <c r="AO560" i="81"/>
  <c r="AN560" i="81"/>
  <c r="AM560" i="81"/>
  <c r="AL560" i="81"/>
  <c r="AK560" i="81"/>
  <c r="AJ560" i="81"/>
  <c r="AI560" i="81"/>
  <c r="AH560" i="81"/>
  <c r="H548" i="81"/>
  <c r="H545" i="81"/>
  <c r="I540" i="81"/>
  <c r="CO532" i="81"/>
  <c r="CN532" i="81"/>
  <c r="CM532" i="81"/>
  <c r="CL532" i="81"/>
  <c r="CK532" i="81"/>
  <c r="CJ532" i="81"/>
  <c r="CI532" i="81"/>
  <c r="CH532" i="81"/>
  <c r="CG532" i="81"/>
  <c r="CF532" i="81"/>
  <c r="CE532" i="81"/>
  <c r="CD532" i="81"/>
  <c r="CC532" i="81"/>
  <c r="CB532" i="81"/>
  <c r="CA532" i="81"/>
  <c r="BZ532" i="81"/>
  <c r="BY532" i="81"/>
  <c r="BX532" i="81"/>
  <c r="BW532" i="81"/>
  <c r="BV532" i="81"/>
  <c r="BU532" i="81"/>
  <c r="BT532" i="81"/>
  <c r="BS532" i="81"/>
  <c r="BR532" i="81"/>
  <c r="BQ532" i="81"/>
  <c r="BP532" i="81"/>
  <c r="BO532" i="81"/>
  <c r="BN532" i="81"/>
  <c r="BM532" i="81"/>
  <c r="BL532" i="81"/>
  <c r="BK532" i="81"/>
  <c r="BJ532" i="81"/>
  <c r="BI532" i="81"/>
  <c r="BH532" i="81"/>
  <c r="BG532" i="81"/>
  <c r="BF532" i="81"/>
  <c r="BE532" i="81"/>
  <c r="BD532" i="81"/>
  <c r="BC532" i="81"/>
  <c r="BB532" i="81"/>
  <c r="BA532" i="81"/>
  <c r="AZ532" i="81"/>
  <c r="AY532" i="81"/>
  <c r="AX532" i="81"/>
  <c r="AW532" i="81"/>
  <c r="AV532" i="81"/>
  <c r="AU532" i="81"/>
  <c r="AT532" i="81"/>
  <c r="AS532" i="81"/>
  <c r="AR532" i="81"/>
  <c r="AQ532" i="81"/>
  <c r="AP532" i="81"/>
  <c r="AO532" i="81"/>
  <c r="AN532" i="81"/>
  <c r="AM532" i="81"/>
  <c r="AL532" i="81"/>
  <c r="AK532" i="81"/>
  <c r="AJ532" i="81"/>
  <c r="AI532" i="81"/>
  <c r="AH532" i="81"/>
  <c r="AG532" i="81"/>
  <c r="AF532" i="81"/>
  <c r="AE532" i="81"/>
  <c r="AD532" i="81"/>
  <c r="AC532" i="81"/>
  <c r="AB532" i="81"/>
  <c r="AA532" i="81"/>
  <c r="Z532" i="81"/>
  <c r="Y532" i="81"/>
  <c r="X532" i="81"/>
  <c r="W532" i="81"/>
  <c r="V532" i="81"/>
  <c r="U532" i="81"/>
  <c r="T532" i="81"/>
  <c r="S532" i="81"/>
  <c r="R532" i="81"/>
  <c r="Q532" i="81"/>
  <c r="P532" i="81"/>
  <c r="O532" i="81"/>
  <c r="N532" i="81"/>
  <c r="M532" i="81"/>
  <c r="L532" i="81"/>
  <c r="K532" i="81"/>
  <c r="J532" i="81"/>
  <c r="I532" i="81"/>
  <c r="CO531" i="81"/>
  <c r="CN531" i="81"/>
  <c r="CM531" i="81"/>
  <c r="CL531" i="81"/>
  <c r="CK531" i="81"/>
  <c r="CJ531" i="81"/>
  <c r="CI531" i="81"/>
  <c r="CH531" i="81"/>
  <c r="CG531" i="81"/>
  <c r="CF531" i="81"/>
  <c r="CE531" i="81"/>
  <c r="CD531" i="81"/>
  <c r="CC531" i="81"/>
  <c r="CB531" i="81"/>
  <c r="CA531" i="81"/>
  <c r="BZ531" i="81"/>
  <c r="BY531" i="81"/>
  <c r="BX531" i="81"/>
  <c r="BW531" i="81"/>
  <c r="BV531" i="81"/>
  <c r="BU531" i="81"/>
  <c r="BT531" i="81"/>
  <c r="BS531" i="81"/>
  <c r="BR531" i="81"/>
  <c r="BQ531" i="81"/>
  <c r="BP531" i="81"/>
  <c r="BO531" i="81"/>
  <c r="BN531" i="81"/>
  <c r="BM531" i="81"/>
  <c r="BL531" i="81"/>
  <c r="BK531" i="81"/>
  <c r="BJ531" i="81"/>
  <c r="BI531" i="81"/>
  <c r="BH531" i="81"/>
  <c r="BG531" i="81"/>
  <c r="BF531" i="81"/>
  <c r="BE531" i="81"/>
  <c r="BD531" i="81"/>
  <c r="BC531" i="81"/>
  <c r="BB531" i="81"/>
  <c r="BA531" i="81"/>
  <c r="AZ531" i="81"/>
  <c r="AY531" i="81"/>
  <c r="AX531" i="81"/>
  <c r="AW531" i="81"/>
  <c r="AV531" i="81"/>
  <c r="AU531" i="81"/>
  <c r="AT531" i="81"/>
  <c r="AS531" i="81"/>
  <c r="AR531" i="81"/>
  <c r="AQ531" i="81"/>
  <c r="AP531" i="81"/>
  <c r="AO531" i="81"/>
  <c r="AN531" i="81"/>
  <c r="AM531" i="81"/>
  <c r="AL531" i="81"/>
  <c r="AK531" i="81"/>
  <c r="AJ531" i="81"/>
  <c r="AI531" i="81"/>
  <c r="AH531" i="81"/>
  <c r="AG531" i="81"/>
  <c r="AF531" i="81"/>
  <c r="AE531" i="81"/>
  <c r="AD531" i="81"/>
  <c r="AC531" i="81"/>
  <c r="AB531" i="81"/>
  <c r="AA531" i="81"/>
  <c r="Z531" i="81"/>
  <c r="Y531" i="81"/>
  <c r="X531" i="81"/>
  <c r="W531" i="81"/>
  <c r="V531" i="81"/>
  <c r="U531" i="81"/>
  <c r="T531" i="81"/>
  <c r="S531" i="81"/>
  <c r="R531" i="81"/>
  <c r="Q531" i="81"/>
  <c r="P531" i="81"/>
  <c r="O531" i="81"/>
  <c r="N531" i="81"/>
  <c r="M531" i="81"/>
  <c r="L531" i="81"/>
  <c r="K531" i="81"/>
  <c r="J531" i="81"/>
  <c r="I531" i="81"/>
  <c r="CO529" i="81"/>
  <c r="CN529" i="81"/>
  <c r="CL529" i="81"/>
  <c r="CK529" i="81"/>
  <c r="CJ529" i="81"/>
  <c r="CH529" i="81"/>
  <c r="CG529" i="81"/>
  <c r="CF529" i="81"/>
  <c r="CD529" i="81"/>
  <c r="CC529" i="81"/>
  <c r="CB529" i="81"/>
  <c r="BZ529" i="81"/>
  <c r="BY529" i="81"/>
  <c r="BX529" i="81"/>
  <c r="BV529" i="81"/>
  <c r="BU529" i="81"/>
  <c r="BT529" i="81"/>
  <c r="BR529" i="81"/>
  <c r="BQ529" i="81"/>
  <c r="BP529" i="81"/>
  <c r="BN529" i="81"/>
  <c r="BM529" i="81"/>
  <c r="BL529" i="81"/>
  <c r="BJ529" i="81"/>
  <c r="BI529" i="81"/>
  <c r="BH529" i="81"/>
  <c r="BF529" i="81"/>
  <c r="BE529" i="81"/>
  <c r="BD529" i="81"/>
  <c r="BB529" i="81"/>
  <c r="BA529" i="81"/>
  <c r="AZ529" i="81"/>
  <c r="AX529" i="81"/>
  <c r="AW529" i="81"/>
  <c r="AV529" i="81"/>
  <c r="AT529" i="81"/>
  <c r="AS529" i="81"/>
  <c r="AR529" i="81"/>
  <c r="AP529" i="81"/>
  <c r="AO529" i="81"/>
  <c r="AN529" i="81"/>
  <c r="AL529" i="81"/>
  <c r="AK529" i="81"/>
  <c r="AJ529" i="81"/>
  <c r="AH529" i="81"/>
  <c r="AG529" i="81"/>
  <c r="AF529" i="81"/>
  <c r="AD529" i="81"/>
  <c r="AC529" i="81"/>
  <c r="AB529" i="81"/>
  <c r="Z529" i="81"/>
  <c r="Y529" i="81"/>
  <c r="X529" i="81"/>
  <c r="U529" i="81"/>
  <c r="Q529" i="81"/>
  <c r="CM529" i="81"/>
  <c r="V529" i="81"/>
  <c r="N529" i="81"/>
  <c r="CE527" i="81"/>
  <c r="BO527" i="81"/>
  <c r="AY527" i="81"/>
  <c r="AI527" i="81"/>
  <c r="O527" i="81"/>
  <c r="N527" i="81"/>
  <c r="L527" i="81"/>
  <c r="K527" i="81"/>
  <c r="J527" i="81"/>
  <c r="H527" i="81"/>
  <c r="CM527" i="81"/>
  <c r="M527" i="81"/>
  <c r="CO489" i="81"/>
  <c r="CO488" i="81"/>
  <c r="CN488" i="81"/>
  <c r="CO487" i="81"/>
  <c r="CN487" i="81"/>
  <c r="CM487" i="81"/>
  <c r="CO486" i="81"/>
  <c r="CN486" i="81"/>
  <c r="CM486" i="81"/>
  <c r="CL486" i="81"/>
  <c r="CO485" i="81"/>
  <c r="CN485" i="81"/>
  <c r="CM485" i="81"/>
  <c r="CL485" i="81"/>
  <c r="CK485" i="81"/>
  <c r="CO484" i="81"/>
  <c r="CN484" i="81"/>
  <c r="CM484" i="81"/>
  <c r="CL484" i="81"/>
  <c r="CK484" i="81"/>
  <c r="CJ484" i="81"/>
  <c r="CO483" i="81"/>
  <c r="CN483" i="81"/>
  <c r="CM483" i="81"/>
  <c r="CL483" i="81"/>
  <c r="CK483" i="81"/>
  <c r="CJ483" i="81"/>
  <c r="CI483" i="81"/>
  <c r="CO482" i="81"/>
  <c r="CN482" i="81"/>
  <c r="CM482" i="81"/>
  <c r="CL482" i="81"/>
  <c r="CK482" i="81"/>
  <c r="CJ482" i="81"/>
  <c r="CI482" i="81"/>
  <c r="CH482" i="81"/>
  <c r="CO481" i="81"/>
  <c r="CN481" i="81"/>
  <c r="CM481" i="81"/>
  <c r="CL481" i="81"/>
  <c r="CK481" i="81"/>
  <c r="CJ481" i="81"/>
  <c r="CI481" i="81"/>
  <c r="CH481" i="81"/>
  <c r="CG481" i="81"/>
  <c r="CO480" i="81"/>
  <c r="CN480" i="81"/>
  <c r="CM480" i="81"/>
  <c r="CL480" i="81"/>
  <c r="CK480" i="81"/>
  <c r="CJ480" i="81"/>
  <c r="CI480" i="81"/>
  <c r="CH480" i="81"/>
  <c r="CG480" i="81"/>
  <c r="CF480" i="81"/>
  <c r="CO479" i="81"/>
  <c r="CN479" i="81"/>
  <c r="CM479" i="81"/>
  <c r="CL479" i="81"/>
  <c r="CK479" i="81"/>
  <c r="CJ479" i="81"/>
  <c r="CI479" i="81"/>
  <c r="CH479" i="81"/>
  <c r="CG479" i="81"/>
  <c r="CF479" i="81"/>
  <c r="CE479" i="81"/>
  <c r="CO478" i="81"/>
  <c r="CN478" i="81"/>
  <c r="CM478" i="81"/>
  <c r="CL478" i="81"/>
  <c r="CK478" i="81"/>
  <c r="CJ478" i="81"/>
  <c r="CI478" i="81"/>
  <c r="CH478" i="81"/>
  <c r="CG478" i="81"/>
  <c r="CF478" i="81"/>
  <c r="CE478" i="81"/>
  <c r="CD478" i="81"/>
  <c r="CO477" i="81"/>
  <c r="CN477" i="81"/>
  <c r="CM477" i="81"/>
  <c r="CL477" i="81"/>
  <c r="CK477" i="81"/>
  <c r="CJ477" i="81"/>
  <c r="CI477" i="81"/>
  <c r="CH477" i="81"/>
  <c r="CG477" i="81"/>
  <c r="CF477" i="81"/>
  <c r="CE477" i="81"/>
  <c r="CD477" i="81"/>
  <c r="CC477" i="81"/>
  <c r="CO476" i="81"/>
  <c r="CN476" i="81"/>
  <c r="CM476" i="81"/>
  <c r="CL476" i="81"/>
  <c r="CK476" i="81"/>
  <c r="CJ476" i="81"/>
  <c r="CI476" i="81"/>
  <c r="CH476" i="81"/>
  <c r="CG476" i="81"/>
  <c r="CF476" i="81"/>
  <c r="CE476" i="81"/>
  <c r="CD476" i="81"/>
  <c r="CC476" i="81"/>
  <c r="CB476" i="81"/>
  <c r="CO475" i="81"/>
  <c r="CN475" i="81"/>
  <c r="CM475" i="81"/>
  <c r="CL475" i="81"/>
  <c r="CK475" i="81"/>
  <c r="CJ475" i="81"/>
  <c r="CI475" i="81"/>
  <c r="CH475" i="81"/>
  <c r="CG475" i="81"/>
  <c r="CF475" i="81"/>
  <c r="CE475" i="81"/>
  <c r="CD475" i="81"/>
  <c r="CC475" i="81"/>
  <c r="CB475" i="81"/>
  <c r="CA475" i="81"/>
  <c r="CO474" i="81"/>
  <c r="CN474" i="81"/>
  <c r="CM474" i="81"/>
  <c r="CL474" i="81"/>
  <c r="CK474" i="81"/>
  <c r="CJ474" i="81"/>
  <c r="CI474" i="81"/>
  <c r="CH474" i="81"/>
  <c r="CG474" i="81"/>
  <c r="CF474" i="81"/>
  <c r="CE474" i="81"/>
  <c r="CD474" i="81"/>
  <c r="CC474" i="81"/>
  <c r="CB474" i="81"/>
  <c r="CA474" i="81"/>
  <c r="BZ474" i="81"/>
  <c r="CO473" i="81"/>
  <c r="CN473" i="81"/>
  <c r="CM473" i="81"/>
  <c r="CL473" i="81"/>
  <c r="CK473" i="81"/>
  <c r="CJ473" i="81"/>
  <c r="CI473" i="81"/>
  <c r="CH473" i="81"/>
  <c r="CG473" i="81"/>
  <c r="CF473" i="81"/>
  <c r="CE473" i="81"/>
  <c r="CD473" i="81"/>
  <c r="CC473" i="81"/>
  <c r="CB473" i="81"/>
  <c r="CA473" i="81"/>
  <c r="BZ473" i="81"/>
  <c r="BY473" i="81"/>
  <c r="CO472" i="81"/>
  <c r="CN472" i="81"/>
  <c r="CM472" i="81"/>
  <c r="CL472" i="81"/>
  <c r="CK472" i="81"/>
  <c r="CJ472" i="81"/>
  <c r="CI472" i="81"/>
  <c r="CH472" i="81"/>
  <c r="CG472" i="81"/>
  <c r="CF472" i="81"/>
  <c r="CE472" i="81"/>
  <c r="CD472" i="81"/>
  <c r="CC472" i="81"/>
  <c r="CB472" i="81"/>
  <c r="CA472" i="81"/>
  <c r="BZ472" i="81"/>
  <c r="BY472" i="81"/>
  <c r="BX472" i="81"/>
  <c r="CO471" i="81"/>
  <c r="CN471" i="81"/>
  <c r="CM471" i="81"/>
  <c r="CL471" i="81"/>
  <c r="CK471" i="81"/>
  <c r="CJ471" i="81"/>
  <c r="CI471" i="81"/>
  <c r="CH471" i="81"/>
  <c r="CG471" i="81"/>
  <c r="CF471" i="81"/>
  <c r="CE471" i="81"/>
  <c r="CD471" i="81"/>
  <c r="CC471" i="81"/>
  <c r="CB471" i="81"/>
  <c r="CA471" i="81"/>
  <c r="BZ471" i="81"/>
  <c r="BY471" i="81"/>
  <c r="BX471" i="81"/>
  <c r="BW471" i="81"/>
  <c r="CO470" i="81"/>
  <c r="CN470" i="81"/>
  <c r="CM470" i="81"/>
  <c r="CL470" i="81"/>
  <c r="CK470" i="81"/>
  <c r="CJ470" i="81"/>
  <c r="CI470" i="81"/>
  <c r="CH470" i="81"/>
  <c r="CG470" i="81"/>
  <c r="CF470" i="81"/>
  <c r="CE470" i="81"/>
  <c r="CD470" i="81"/>
  <c r="CC470" i="81"/>
  <c r="CB470" i="81"/>
  <c r="CA470" i="81"/>
  <c r="BZ470" i="81"/>
  <c r="BY470" i="81"/>
  <c r="BX470" i="81"/>
  <c r="BW470" i="81"/>
  <c r="BV470" i="81"/>
  <c r="CO469" i="81"/>
  <c r="CN469" i="81"/>
  <c r="CM469" i="81"/>
  <c r="CL469" i="81"/>
  <c r="CK469" i="81"/>
  <c r="CJ469" i="81"/>
  <c r="CI469" i="81"/>
  <c r="CH469" i="81"/>
  <c r="CG469" i="81"/>
  <c r="CF469" i="81"/>
  <c r="CE469" i="81"/>
  <c r="CD469" i="81"/>
  <c r="CC469" i="81"/>
  <c r="CB469" i="81"/>
  <c r="CA469" i="81"/>
  <c r="BZ469" i="81"/>
  <c r="BY469" i="81"/>
  <c r="BX469" i="81"/>
  <c r="BW469" i="81"/>
  <c r="BV469" i="81"/>
  <c r="BU469" i="81"/>
  <c r="CO468" i="81"/>
  <c r="CN468" i="81"/>
  <c r="CM468" i="81"/>
  <c r="CL468" i="81"/>
  <c r="CK468" i="81"/>
  <c r="CJ468" i="81"/>
  <c r="CI468" i="81"/>
  <c r="CH468" i="81"/>
  <c r="CG468" i="81"/>
  <c r="CF468" i="81"/>
  <c r="CE468" i="81"/>
  <c r="CD468" i="81"/>
  <c r="CC468" i="81"/>
  <c r="CB468" i="81"/>
  <c r="CA468" i="81"/>
  <c r="BZ468" i="81"/>
  <c r="BY468" i="81"/>
  <c r="BX468" i="81"/>
  <c r="BW468" i="81"/>
  <c r="BV468" i="81"/>
  <c r="BU468" i="81"/>
  <c r="BT468" i="81"/>
  <c r="CO467" i="81"/>
  <c r="CN467" i="81"/>
  <c r="CM467" i="81"/>
  <c r="CL467" i="81"/>
  <c r="CK467" i="81"/>
  <c r="CJ467" i="81"/>
  <c r="CI467" i="81"/>
  <c r="CH467" i="81"/>
  <c r="CG467" i="81"/>
  <c r="CF467" i="81"/>
  <c r="CE467" i="81"/>
  <c r="CD467" i="81"/>
  <c r="CC467" i="81"/>
  <c r="CB467" i="81"/>
  <c r="CA467" i="81"/>
  <c r="BZ467" i="81"/>
  <c r="BY467" i="81"/>
  <c r="BX467" i="81"/>
  <c r="BW467" i="81"/>
  <c r="BV467" i="81"/>
  <c r="BU467" i="81"/>
  <c r="BT467" i="81"/>
  <c r="BS467" i="81"/>
  <c r="CO466" i="81"/>
  <c r="CN466" i="81"/>
  <c r="CM466" i="81"/>
  <c r="CL466" i="81"/>
  <c r="CK466" i="81"/>
  <c r="CJ466" i="81"/>
  <c r="CI466" i="81"/>
  <c r="CH466" i="81"/>
  <c r="CG466" i="81"/>
  <c r="CF466" i="81"/>
  <c r="CE466" i="81"/>
  <c r="CD466" i="81"/>
  <c r="CC466" i="81"/>
  <c r="CB466" i="81"/>
  <c r="CA466" i="81"/>
  <c r="BZ466" i="81"/>
  <c r="BY466" i="81"/>
  <c r="BX466" i="81"/>
  <c r="BW466" i="81"/>
  <c r="BV466" i="81"/>
  <c r="BU466" i="81"/>
  <c r="BT466" i="81"/>
  <c r="BS466" i="81"/>
  <c r="BR466" i="81"/>
  <c r="CO465" i="81"/>
  <c r="CN465" i="81"/>
  <c r="CM465" i="81"/>
  <c r="CL465" i="81"/>
  <c r="CK465" i="81"/>
  <c r="CJ465" i="81"/>
  <c r="CI465" i="81"/>
  <c r="CH465" i="81"/>
  <c r="CG465" i="81"/>
  <c r="CF465" i="81"/>
  <c r="CE465" i="81"/>
  <c r="CD465" i="81"/>
  <c r="CC465" i="81"/>
  <c r="CB465" i="81"/>
  <c r="CA465" i="81"/>
  <c r="BZ465" i="81"/>
  <c r="BY465" i="81"/>
  <c r="BX465" i="81"/>
  <c r="BW465" i="81"/>
  <c r="BV465" i="81"/>
  <c r="BU465" i="81"/>
  <c r="BT465" i="81"/>
  <c r="BS465" i="81"/>
  <c r="BR465" i="81"/>
  <c r="BQ465" i="81"/>
  <c r="CO464" i="81"/>
  <c r="CN464" i="81"/>
  <c r="CM464" i="81"/>
  <c r="CL464" i="81"/>
  <c r="CK464" i="81"/>
  <c r="CJ464" i="81"/>
  <c r="CI464" i="81"/>
  <c r="CH464" i="81"/>
  <c r="CG464" i="81"/>
  <c r="CF464" i="81"/>
  <c r="CE464" i="81"/>
  <c r="CD464" i="81"/>
  <c r="CC464" i="81"/>
  <c r="CB464" i="81"/>
  <c r="CA464" i="81"/>
  <c r="BZ464" i="81"/>
  <c r="BY464" i="81"/>
  <c r="BX464" i="81"/>
  <c r="BW464" i="81"/>
  <c r="BV464" i="81"/>
  <c r="BU464" i="81"/>
  <c r="BT464" i="81"/>
  <c r="BS464" i="81"/>
  <c r="BR464" i="81"/>
  <c r="BQ464" i="81"/>
  <c r="BP464" i="81"/>
  <c r="CO463" i="81"/>
  <c r="CN463" i="81"/>
  <c r="CM463" i="81"/>
  <c r="CL463" i="81"/>
  <c r="CK463" i="81"/>
  <c r="CJ463" i="81"/>
  <c r="CI463" i="81"/>
  <c r="CH463" i="81"/>
  <c r="CG463" i="81"/>
  <c r="CF463" i="81"/>
  <c r="CE463" i="81"/>
  <c r="CD463" i="81"/>
  <c r="CC463" i="81"/>
  <c r="CB463" i="81"/>
  <c r="CA463" i="81"/>
  <c r="BZ463" i="81"/>
  <c r="BY463" i="81"/>
  <c r="BX463" i="81"/>
  <c r="BW463" i="81"/>
  <c r="BV463" i="81"/>
  <c r="BU463" i="81"/>
  <c r="BT463" i="81"/>
  <c r="BS463" i="81"/>
  <c r="BR463" i="81"/>
  <c r="BQ463" i="81"/>
  <c r="BP463" i="81"/>
  <c r="BO463" i="81"/>
  <c r="CO462" i="81"/>
  <c r="CN462" i="81"/>
  <c r="CM462" i="81"/>
  <c r="CL462" i="81"/>
  <c r="CK462" i="81"/>
  <c r="CJ462" i="81"/>
  <c r="CI462" i="81"/>
  <c r="CH462" i="81"/>
  <c r="CG462" i="81"/>
  <c r="CF462" i="81"/>
  <c r="CE462" i="81"/>
  <c r="CD462" i="81"/>
  <c r="CC462" i="81"/>
  <c r="CB462" i="81"/>
  <c r="CA462" i="81"/>
  <c r="BZ462" i="81"/>
  <c r="BY462" i="81"/>
  <c r="BX462" i="81"/>
  <c r="BW462" i="81"/>
  <c r="BV462" i="81"/>
  <c r="BU462" i="81"/>
  <c r="BT462" i="81"/>
  <c r="BS462" i="81"/>
  <c r="BR462" i="81"/>
  <c r="BQ462" i="81"/>
  <c r="BP462" i="81"/>
  <c r="BO462" i="81"/>
  <c r="BN462" i="81"/>
  <c r="CO461" i="81"/>
  <c r="CN461" i="81"/>
  <c r="CM461" i="81"/>
  <c r="CL461" i="81"/>
  <c r="CK461" i="81"/>
  <c r="CJ461" i="81"/>
  <c r="CI461" i="81"/>
  <c r="CH461" i="81"/>
  <c r="CG461" i="81"/>
  <c r="CF461" i="81"/>
  <c r="CE461" i="81"/>
  <c r="CD461" i="81"/>
  <c r="CC461" i="81"/>
  <c r="CB461" i="81"/>
  <c r="CA461" i="81"/>
  <c r="BZ461" i="81"/>
  <c r="BY461" i="81"/>
  <c r="BX461" i="81"/>
  <c r="BW461" i="81"/>
  <c r="BV461" i="81"/>
  <c r="BU461" i="81"/>
  <c r="BT461" i="81"/>
  <c r="BS461" i="81"/>
  <c r="BR461" i="81"/>
  <c r="BQ461" i="81"/>
  <c r="BP461" i="81"/>
  <c r="BO461" i="81"/>
  <c r="BN461" i="81"/>
  <c r="BM461" i="81"/>
  <c r="CO460" i="81"/>
  <c r="CN460" i="81"/>
  <c r="CM460" i="81"/>
  <c r="CL460" i="81"/>
  <c r="CK460" i="81"/>
  <c r="CJ460" i="81"/>
  <c r="CI460" i="81"/>
  <c r="CH460" i="81"/>
  <c r="CG460" i="81"/>
  <c r="CF460" i="81"/>
  <c r="CE460" i="81"/>
  <c r="CD460" i="81"/>
  <c r="CC460" i="81"/>
  <c r="CB460" i="81"/>
  <c r="CA460" i="81"/>
  <c r="BZ460" i="81"/>
  <c r="BY460" i="81"/>
  <c r="BX460" i="81"/>
  <c r="BW460" i="81"/>
  <c r="BV460" i="81"/>
  <c r="BU460" i="81"/>
  <c r="BT460" i="81"/>
  <c r="BS460" i="81"/>
  <c r="BR460" i="81"/>
  <c r="BQ460" i="81"/>
  <c r="BP460" i="81"/>
  <c r="BO460" i="81"/>
  <c r="BN460" i="81"/>
  <c r="BM460" i="81"/>
  <c r="BL460" i="81"/>
  <c r="CO459" i="81"/>
  <c r="CN459" i="81"/>
  <c r="CM459" i="81"/>
  <c r="CL459" i="81"/>
  <c r="CK459" i="81"/>
  <c r="CJ459" i="81"/>
  <c r="CI459" i="81"/>
  <c r="CH459" i="81"/>
  <c r="CG459" i="81"/>
  <c r="CF459" i="81"/>
  <c r="CE459" i="81"/>
  <c r="CD459" i="81"/>
  <c r="CC459" i="81"/>
  <c r="CB459" i="81"/>
  <c r="CA459" i="81"/>
  <c r="BZ459" i="81"/>
  <c r="BY459" i="81"/>
  <c r="BX459" i="81"/>
  <c r="BW459" i="81"/>
  <c r="BV459" i="81"/>
  <c r="BU459" i="81"/>
  <c r="BT459" i="81"/>
  <c r="BS459" i="81"/>
  <c r="BR459" i="81"/>
  <c r="BQ459" i="81"/>
  <c r="BP459" i="81"/>
  <c r="BO459" i="81"/>
  <c r="BN459" i="81"/>
  <c r="BM459" i="81"/>
  <c r="BL459" i="81"/>
  <c r="BK459" i="81"/>
  <c r="CO458" i="81"/>
  <c r="CN458" i="81"/>
  <c r="CM458" i="81"/>
  <c r="CL458" i="81"/>
  <c r="CK458" i="81"/>
  <c r="CJ458" i="81"/>
  <c r="CI458" i="81"/>
  <c r="CH458" i="81"/>
  <c r="CG458" i="81"/>
  <c r="CF458" i="81"/>
  <c r="CE458" i="81"/>
  <c r="CD458" i="81"/>
  <c r="CC458" i="81"/>
  <c r="CB458" i="81"/>
  <c r="CA458" i="81"/>
  <c r="BZ458" i="81"/>
  <c r="BY458" i="81"/>
  <c r="BX458" i="81"/>
  <c r="BW458" i="81"/>
  <c r="BV458" i="81"/>
  <c r="BU458" i="81"/>
  <c r="BT458" i="81"/>
  <c r="BS458" i="81"/>
  <c r="BR458" i="81"/>
  <c r="BQ458" i="81"/>
  <c r="BP458" i="81"/>
  <c r="BO458" i="81"/>
  <c r="BN458" i="81"/>
  <c r="BM458" i="81"/>
  <c r="BL458" i="81"/>
  <c r="BK458" i="81"/>
  <c r="BJ458" i="81"/>
  <c r="CO457" i="81"/>
  <c r="CN457" i="81"/>
  <c r="CM457" i="81"/>
  <c r="CL457" i="81"/>
  <c r="CK457" i="81"/>
  <c r="CJ457" i="81"/>
  <c r="CI457" i="81"/>
  <c r="CH457" i="81"/>
  <c r="CG457" i="81"/>
  <c r="CF457" i="81"/>
  <c r="CE457" i="81"/>
  <c r="CD457" i="81"/>
  <c r="CC457" i="81"/>
  <c r="CB457" i="81"/>
  <c r="CA457" i="81"/>
  <c r="BZ457" i="81"/>
  <c r="BY457" i="81"/>
  <c r="BX457" i="81"/>
  <c r="BW457" i="81"/>
  <c r="BV457" i="81"/>
  <c r="BU457" i="81"/>
  <c r="BT457" i="81"/>
  <c r="BS457" i="81"/>
  <c r="BR457" i="81"/>
  <c r="BQ457" i="81"/>
  <c r="BP457" i="81"/>
  <c r="BO457" i="81"/>
  <c r="BN457" i="81"/>
  <c r="BM457" i="81"/>
  <c r="BL457" i="81"/>
  <c r="BK457" i="81"/>
  <c r="BJ457" i="81"/>
  <c r="BI457" i="81"/>
  <c r="CO456" i="81"/>
  <c r="CN456" i="81"/>
  <c r="CM456" i="81"/>
  <c r="CL456" i="81"/>
  <c r="CK456" i="81"/>
  <c r="CJ456" i="81"/>
  <c r="CI456" i="81"/>
  <c r="CH456" i="81"/>
  <c r="CG456" i="81"/>
  <c r="CF456" i="81"/>
  <c r="CE456" i="81"/>
  <c r="CD456" i="81"/>
  <c r="CC456" i="81"/>
  <c r="CB456" i="81"/>
  <c r="CA456" i="81"/>
  <c r="BZ456" i="81"/>
  <c r="BY456" i="81"/>
  <c r="BX456" i="81"/>
  <c r="BW456" i="81"/>
  <c r="BV456" i="81"/>
  <c r="BU456" i="81"/>
  <c r="BT456" i="81"/>
  <c r="BS456" i="81"/>
  <c r="BR456" i="81"/>
  <c r="BQ456" i="81"/>
  <c r="BP456" i="81"/>
  <c r="BO456" i="81"/>
  <c r="BN456" i="81"/>
  <c r="BM456" i="81"/>
  <c r="BL456" i="81"/>
  <c r="BK456" i="81"/>
  <c r="BJ456" i="81"/>
  <c r="BI456" i="81"/>
  <c r="BH456" i="81"/>
  <c r="CO455" i="81"/>
  <c r="CN455" i="81"/>
  <c r="CM455" i="81"/>
  <c r="CL455" i="81"/>
  <c r="CK455" i="81"/>
  <c r="CJ455" i="81"/>
  <c r="CI455" i="81"/>
  <c r="CH455" i="81"/>
  <c r="CG455" i="81"/>
  <c r="CF455" i="81"/>
  <c r="CE455" i="81"/>
  <c r="CD455" i="81"/>
  <c r="CC455" i="81"/>
  <c r="CB455" i="81"/>
  <c r="CA455" i="81"/>
  <c r="BZ455" i="81"/>
  <c r="BY455" i="81"/>
  <c r="BX455" i="81"/>
  <c r="BW455" i="81"/>
  <c r="BV455" i="81"/>
  <c r="BU455" i="81"/>
  <c r="BT455" i="81"/>
  <c r="BS455" i="81"/>
  <c r="BR455" i="81"/>
  <c r="BQ455" i="81"/>
  <c r="BP455" i="81"/>
  <c r="BO455" i="81"/>
  <c r="BN455" i="81"/>
  <c r="BM455" i="81"/>
  <c r="BL455" i="81"/>
  <c r="BK455" i="81"/>
  <c r="BJ455" i="81"/>
  <c r="BI455" i="81"/>
  <c r="BH455" i="81"/>
  <c r="BG455" i="81"/>
  <c r="CO454" i="81"/>
  <c r="CN454" i="81"/>
  <c r="CM454" i="81"/>
  <c r="CL454" i="81"/>
  <c r="CK454" i="81"/>
  <c r="CJ454" i="81"/>
  <c r="CI454" i="81"/>
  <c r="CH454" i="81"/>
  <c r="CG454" i="81"/>
  <c r="CF454" i="81"/>
  <c r="CE454" i="81"/>
  <c r="CD454" i="81"/>
  <c r="CC454" i="81"/>
  <c r="CB454" i="81"/>
  <c r="CA454" i="81"/>
  <c r="BZ454" i="81"/>
  <c r="BY454" i="81"/>
  <c r="BX454" i="81"/>
  <c r="BW454" i="81"/>
  <c r="BV454" i="81"/>
  <c r="BU454" i="81"/>
  <c r="BT454" i="81"/>
  <c r="BS454" i="81"/>
  <c r="BR454" i="81"/>
  <c r="BQ454" i="81"/>
  <c r="BP454" i="81"/>
  <c r="BO454" i="81"/>
  <c r="BN454" i="81"/>
  <c r="BM454" i="81"/>
  <c r="BL454" i="81"/>
  <c r="BK454" i="81"/>
  <c r="BJ454" i="81"/>
  <c r="BI454" i="81"/>
  <c r="BH454" i="81"/>
  <c r="BG454" i="81"/>
  <c r="BF454" i="81"/>
  <c r="CO453" i="81"/>
  <c r="CN453" i="81"/>
  <c r="CM453" i="81"/>
  <c r="CL453" i="81"/>
  <c r="CK453" i="81"/>
  <c r="CJ453" i="81"/>
  <c r="CI453" i="81"/>
  <c r="CH453" i="81"/>
  <c r="CG453" i="81"/>
  <c r="CF453" i="81"/>
  <c r="CE453" i="81"/>
  <c r="CD453" i="81"/>
  <c r="CC453" i="81"/>
  <c r="CB453" i="81"/>
  <c r="CA453" i="81"/>
  <c r="BZ453" i="81"/>
  <c r="BY453" i="81"/>
  <c r="BX453" i="81"/>
  <c r="BW453" i="81"/>
  <c r="BV453" i="81"/>
  <c r="BU453" i="81"/>
  <c r="BT453" i="81"/>
  <c r="BS453" i="81"/>
  <c r="BR453" i="81"/>
  <c r="BQ453" i="81"/>
  <c r="BP453" i="81"/>
  <c r="BO453" i="81"/>
  <c r="BN453" i="81"/>
  <c r="BM453" i="81"/>
  <c r="BL453" i="81"/>
  <c r="BK453" i="81"/>
  <c r="BJ453" i="81"/>
  <c r="BI453" i="81"/>
  <c r="BH453" i="81"/>
  <c r="BG453" i="81"/>
  <c r="BF453" i="81"/>
  <c r="BE453" i="81"/>
  <c r="CO452" i="81"/>
  <c r="CN452" i="81"/>
  <c r="CM452" i="81"/>
  <c r="CL452" i="81"/>
  <c r="CK452" i="81"/>
  <c r="CJ452" i="81"/>
  <c r="CI452" i="81"/>
  <c r="CH452" i="81"/>
  <c r="CG452" i="81"/>
  <c r="CF452" i="81"/>
  <c r="CE452" i="81"/>
  <c r="CD452" i="81"/>
  <c r="CC452" i="81"/>
  <c r="CB452" i="81"/>
  <c r="CA452" i="81"/>
  <c r="BZ452" i="81"/>
  <c r="BY452" i="81"/>
  <c r="BX452" i="81"/>
  <c r="BW452" i="81"/>
  <c r="BV452" i="81"/>
  <c r="BU452" i="81"/>
  <c r="BT452" i="81"/>
  <c r="BS452" i="81"/>
  <c r="BR452" i="81"/>
  <c r="BQ452" i="81"/>
  <c r="BP452" i="81"/>
  <c r="BO452" i="81"/>
  <c r="BN452" i="81"/>
  <c r="BM452" i="81"/>
  <c r="BL452" i="81"/>
  <c r="BK452" i="81"/>
  <c r="BJ452" i="81"/>
  <c r="BI452" i="81"/>
  <c r="BH452" i="81"/>
  <c r="BG452" i="81"/>
  <c r="BF452" i="81"/>
  <c r="BE452" i="81"/>
  <c r="BD452" i="81"/>
  <c r="CO451" i="81"/>
  <c r="CN451" i="81"/>
  <c r="CM451" i="81"/>
  <c r="CL451" i="81"/>
  <c r="CK451" i="81"/>
  <c r="CJ451" i="81"/>
  <c r="CI451" i="81"/>
  <c r="CH451" i="81"/>
  <c r="CG451" i="81"/>
  <c r="CF451" i="81"/>
  <c r="CE451" i="81"/>
  <c r="CD451" i="81"/>
  <c r="CC451" i="81"/>
  <c r="CB451" i="81"/>
  <c r="CA451" i="81"/>
  <c r="BZ451" i="81"/>
  <c r="BY451" i="81"/>
  <c r="BX451" i="81"/>
  <c r="BW451" i="81"/>
  <c r="BV451" i="81"/>
  <c r="BU451" i="81"/>
  <c r="BT451" i="81"/>
  <c r="BS451" i="81"/>
  <c r="BR451" i="81"/>
  <c r="BQ451" i="81"/>
  <c r="BP451" i="81"/>
  <c r="BO451" i="81"/>
  <c r="BN451" i="81"/>
  <c r="BM451" i="81"/>
  <c r="BL451" i="81"/>
  <c r="BK451" i="81"/>
  <c r="BJ451" i="81"/>
  <c r="BI451" i="81"/>
  <c r="BH451" i="81"/>
  <c r="BG451" i="81"/>
  <c r="BF451" i="81"/>
  <c r="BE451" i="81"/>
  <c r="BD451" i="81"/>
  <c r="BC451" i="81"/>
  <c r="CO450" i="81"/>
  <c r="CN450" i="81"/>
  <c r="CM450" i="81"/>
  <c r="CL450" i="81"/>
  <c r="CK450" i="81"/>
  <c r="CJ450" i="81"/>
  <c r="CI450" i="81"/>
  <c r="CH450" i="81"/>
  <c r="CG450" i="81"/>
  <c r="CF450" i="81"/>
  <c r="CE450" i="81"/>
  <c r="CD450" i="81"/>
  <c r="CC450" i="81"/>
  <c r="CB450" i="81"/>
  <c r="CA450" i="81"/>
  <c r="BZ450" i="81"/>
  <c r="BY450" i="81"/>
  <c r="BX450" i="81"/>
  <c r="BW450" i="81"/>
  <c r="BV450" i="81"/>
  <c r="BU450" i="81"/>
  <c r="BT450" i="81"/>
  <c r="BS450" i="81"/>
  <c r="BR450" i="81"/>
  <c r="BQ450" i="81"/>
  <c r="BP450" i="81"/>
  <c r="BO450" i="81"/>
  <c r="BN450" i="81"/>
  <c r="BM450" i="81"/>
  <c r="BL450" i="81"/>
  <c r="BK450" i="81"/>
  <c r="BJ450" i="81"/>
  <c r="BI450" i="81"/>
  <c r="BH450" i="81"/>
  <c r="BG450" i="81"/>
  <c r="BF450" i="81"/>
  <c r="BE450" i="81"/>
  <c r="BD450" i="81"/>
  <c r="BC450" i="81"/>
  <c r="BB450" i="81"/>
  <c r="CO449" i="81"/>
  <c r="CN449" i="81"/>
  <c r="CM449" i="81"/>
  <c r="CL449" i="81"/>
  <c r="CK449" i="81"/>
  <c r="CJ449" i="81"/>
  <c r="CI449" i="81"/>
  <c r="CH449" i="81"/>
  <c r="CG449" i="81"/>
  <c r="CF449" i="81"/>
  <c r="CE449" i="81"/>
  <c r="CD449" i="81"/>
  <c r="CC449" i="81"/>
  <c r="CB449" i="81"/>
  <c r="CA449" i="81"/>
  <c r="BZ449" i="81"/>
  <c r="BY449" i="81"/>
  <c r="BX449" i="81"/>
  <c r="BW449" i="81"/>
  <c r="BV449" i="81"/>
  <c r="BU449" i="81"/>
  <c r="BT449" i="81"/>
  <c r="BS449" i="81"/>
  <c r="BR449" i="81"/>
  <c r="BQ449" i="81"/>
  <c r="BP449" i="81"/>
  <c r="BO449" i="81"/>
  <c r="BN449" i="81"/>
  <c r="BM449" i="81"/>
  <c r="BL449" i="81"/>
  <c r="BK449" i="81"/>
  <c r="BJ449" i="81"/>
  <c r="BI449" i="81"/>
  <c r="BH449" i="81"/>
  <c r="BG449" i="81"/>
  <c r="BF449" i="81"/>
  <c r="BE449" i="81"/>
  <c r="BD449" i="81"/>
  <c r="BC449" i="81"/>
  <c r="BB449" i="81"/>
  <c r="BA449" i="81"/>
  <c r="CO448" i="81"/>
  <c r="CN448" i="81"/>
  <c r="CM448" i="81"/>
  <c r="CL448" i="81"/>
  <c r="CK448" i="81"/>
  <c r="CJ448" i="81"/>
  <c r="CI448" i="81"/>
  <c r="CH448" i="81"/>
  <c r="CG448" i="81"/>
  <c r="CF448" i="81"/>
  <c r="CE448" i="81"/>
  <c r="CD448" i="81"/>
  <c r="CC448" i="81"/>
  <c r="CB448" i="81"/>
  <c r="CA448" i="81"/>
  <c r="BZ448" i="81"/>
  <c r="BY448" i="81"/>
  <c r="BX448" i="81"/>
  <c r="BW448" i="81"/>
  <c r="BV448" i="81"/>
  <c r="BU448" i="81"/>
  <c r="BT448" i="81"/>
  <c r="BS448" i="81"/>
  <c r="BR448" i="81"/>
  <c r="BQ448" i="81"/>
  <c r="BP448" i="81"/>
  <c r="BO448" i="81"/>
  <c r="BN448" i="81"/>
  <c r="BM448" i="81"/>
  <c r="BL448" i="81"/>
  <c r="BK448" i="81"/>
  <c r="BJ448" i="81"/>
  <c r="BI448" i="81"/>
  <c r="BH448" i="81"/>
  <c r="BG448" i="81"/>
  <c r="BF448" i="81"/>
  <c r="BE448" i="81"/>
  <c r="BD448" i="81"/>
  <c r="BC448" i="81"/>
  <c r="BB448" i="81"/>
  <c r="BA448" i="81"/>
  <c r="AZ448" i="81"/>
  <c r="CO447" i="81"/>
  <c r="CN447" i="81"/>
  <c r="CM447" i="81"/>
  <c r="CL447" i="81"/>
  <c r="CK447" i="81"/>
  <c r="CJ447" i="81"/>
  <c r="CI447" i="81"/>
  <c r="CH447" i="81"/>
  <c r="CG447" i="81"/>
  <c r="CF447" i="81"/>
  <c r="CE447" i="81"/>
  <c r="CD447" i="81"/>
  <c r="CC447" i="81"/>
  <c r="CB447" i="81"/>
  <c r="CA447" i="81"/>
  <c r="BZ447" i="81"/>
  <c r="BY447" i="81"/>
  <c r="BX447" i="81"/>
  <c r="BW447" i="81"/>
  <c r="BV447" i="81"/>
  <c r="BU447" i="81"/>
  <c r="BT447" i="81"/>
  <c r="BS447" i="81"/>
  <c r="BR447" i="81"/>
  <c r="BQ447" i="81"/>
  <c r="BP447" i="81"/>
  <c r="BO447" i="81"/>
  <c r="BN447" i="81"/>
  <c r="BM447" i="81"/>
  <c r="BL447" i="81"/>
  <c r="BK447" i="81"/>
  <c r="BJ447" i="81"/>
  <c r="BI447" i="81"/>
  <c r="BH447" i="81"/>
  <c r="BG447" i="81"/>
  <c r="BF447" i="81"/>
  <c r="BE447" i="81"/>
  <c r="BD447" i="81"/>
  <c r="BC447" i="81"/>
  <c r="BB447" i="81"/>
  <c r="BA447" i="81"/>
  <c r="AZ447" i="81"/>
  <c r="AY447" i="81"/>
  <c r="CO446" i="81"/>
  <c r="CN446" i="81"/>
  <c r="CM446" i="81"/>
  <c r="CL446" i="81"/>
  <c r="CK446" i="81"/>
  <c r="CJ446" i="81"/>
  <c r="CI446" i="81"/>
  <c r="CH446" i="81"/>
  <c r="CG446" i="81"/>
  <c r="CF446" i="81"/>
  <c r="CE446" i="81"/>
  <c r="CD446" i="81"/>
  <c r="CC446" i="81"/>
  <c r="CB446" i="81"/>
  <c r="CA446" i="81"/>
  <c r="BZ446" i="81"/>
  <c r="BY446" i="81"/>
  <c r="BX446" i="81"/>
  <c r="BW446" i="81"/>
  <c r="BV446" i="81"/>
  <c r="BU446" i="81"/>
  <c r="BT446" i="81"/>
  <c r="BS446" i="81"/>
  <c r="BR446" i="81"/>
  <c r="BQ446" i="81"/>
  <c r="BP446" i="81"/>
  <c r="BO446" i="81"/>
  <c r="BN446" i="81"/>
  <c r="BM446" i="81"/>
  <c r="BL446" i="81"/>
  <c r="BK446" i="81"/>
  <c r="BJ446" i="81"/>
  <c r="BI446" i="81"/>
  <c r="BH446" i="81"/>
  <c r="BG446" i="81"/>
  <c r="BF446" i="81"/>
  <c r="BE446" i="81"/>
  <c r="BD446" i="81"/>
  <c r="BC446" i="81"/>
  <c r="BB446" i="81"/>
  <c r="BA446" i="81"/>
  <c r="AZ446" i="81"/>
  <c r="AY446" i="81"/>
  <c r="AX446" i="81"/>
  <c r="CO445" i="81"/>
  <c r="CN445" i="81"/>
  <c r="CM445" i="81"/>
  <c r="CL445" i="81"/>
  <c r="CK445" i="81"/>
  <c r="CJ445" i="81"/>
  <c r="CI445" i="81"/>
  <c r="CH445" i="81"/>
  <c r="CG445" i="81"/>
  <c r="CF445" i="81"/>
  <c r="CE445" i="81"/>
  <c r="CD445" i="81"/>
  <c r="CC445" i="81"/>
  <c r="CB445" i="81"/>
  <c r="CA445" i="81"/>
  <c r="BZ445" i="81"/>
  <c r="BY445" i="81"/>
  <c r="BX445" i="81"/>
  <c r="BW445" i="81"/>
  <c r="BV445" i="81"/>
  <c r="BU445" i="81"/>
  <c r="BT445" i="81"/>
  <c r="BS445" i="81"/>
  <c r="BR445" i="81"/>
  <c r="BQ445" i="81"/>
  <c r="BP445" i="81"/>
  <c r="BO445" i="81"/>
  <c r="BN445" i="81"/>
  <c r="BM445" i="81"/>
  <c r="BL445" i="81"/>
  <c r="BK445" i="81"/>
  <c r="BJ445" i="81"/>
  <c r="BI445" i="81"/>
  <c r="BH445" i="81"/>
  <c r="BG445" i="81"/>
  <c r="BF445" i="81"/>
  <c r="BE445" i="81"/>
  <c r="BD445" i="81"/>
  <c r="BC445" i="81"/>
  <c r="BB445" i="81"/>
  <c r="BA445" i="81"/>
  <c r="AZ445" i="81"/>
  <c r="AY445" i="81"/>
  <c r="AX445" i="81"/>
  <c r="AW445" i="81"/>
  <c r="CO444" i="81"/>
  <c r="CN444" i="81"/>
  <c r="CM444" i="81"/>
  <c r="CL444" i="81"/>
  <c r="CK444" i="81"/>
  <c r="CJ444" i="81"/>
  <c r="CI444" i="81"/>
  <c r="CH444" i="81"/>
  <c r="CG444" i="81"/>
  <c r="CF444" i="81"/>
  <c r="CE444" i="81"/>
  <c r="CD444" i="81"/>
  <c r="CC444" i="81"/>
  <c r="CB444" i="81"/>
  <c r="CA444" i="81"/>
  <c r="BZ444" i="81"/>
  <c r="BY444" i="81"/>
  <c r="BX444" i="81"/>
  <c r="BW444" i="81"/>
  <c r="BV444" i="81"/>
  <c r="BU444" i="81"/>
  <c r="BT444" i="81"/>
  <c r="BS444" i="81"/>
  <c r="BR444" i="81"/>
  <c r="BQ444" i="81"/>
  <c r="BP444" i="81"/>
  <c r="BO444" i="81"/>
  <c r="BN444" i="81"/>
  <c r="BM444" i="81"/>
  <c r="BL444" i="81"/>
  <c r="BK444" i="81"/>
  <c r="BJ444" i="81"/>
  <c r="BI444" i="81"/>
  <c r="BH444" i="81"/>
  <c r="BG444" i="81"/>
  <c r="BF444" i="81"/>
  <c r="BE444" i="81"/>
  <c r="BD444" i="81"/>
  <c r="BC444" i="81"/>
  <c r="BB444" i="81"/>
  <c r="BA444" i="81"/>
  <c r="AZ444" i="81"/>
  <c r="AY444" i="81"/>
  <c r="AX444" i="81"/>
  <c r="AW444" i="81"/>
  <c r="AV444" i="81"/>
  <c r="CO443" i="81"/>
  <c r="CN443" i="81"/>
  <c r="CM443" i="81"/>
  <c r="CL443" i="81"/>
  <c r="CK443" i="81"/>
  <c r="CJ443" i="81"/>
  <c r="CI443" i="81"/>
  <c r="CH443" i="81"/>
  <c r="CG443" i="81"/>
  <c r="CF443" i="81"/>
  <c r="CE443" i="81"/>
  <c r="CD443" i="81"/>
  <c r="CC443" i="81"/>
  <c r="CB443" i="81"/>
  <c r="CA443" i="81"/>
  <c r="BZ443" i="81"/>
  <c r="BY443" i="81"/>
  <c r="BX443" i="81"/>
  <c r="BW443" i="81"/>
  <c r="BV443" i="81"/>
  <c r="BU443" i="81"/>
  <c r="BT443" i="81"/>
  <c r="BS443" i="81"/>
  <c r="BR443" i="81"/>
  <c r="BQ443" i="81"/>
  <c r="BP443" i="81"/>
  <c r="BO443" i="81"/>
  <c r="BN443" i="81"/>
  <c r="BM443" i="81"/>
  <c r="BL443" i="81"/>
  <c r="BK443" i="81"/>
  <c r="BJ443" i="81"/>
  <c r="BI443" i="81"/>
  <c r="BH443" i="81"/>
  <c r="BG443" i="81"/>
  <c r="BF443" i="81"/>
  <c r="BE443" i="81"/>
  <c r="BD443" i="81"/>
  <c r="BC443" i="81"/>
  <c r="BB443" i="81"/>
  <c r="BA443" i="81"/>
  <c r="AZ443" i="81"/>
  <c r="AY443" i="81"/>
  <c r="AX443" i="81"/>
  <c r="AW443" i="81"/>
  <c r="AV443" i="81"/>
  <c r="AU443" i="81"/>
  <c r="CO442" i="81"/>
  <c r="CN442" i="81"/>
  <c r="CM442" i="81"/>
  <c r="CL442" i="81"/>
  <c r="CK442" i="81"/>
  <c r="CJ442" i="81"/>
  <c r="CI442" i="81"/>
  <c r="CH442" i="81"/>
  <c r="CG442" i="81"/>
  <c r="CF442" i="81"/>
  <c r="CE442" i="81"/>
  <c r="CD442" i="81"/>
  <c r="CC442" i="81"/>
  <c r="CB442" i="81"/>
  <c r="CA442" i="81"/>
  <c r="BZ442" i="81"/>
  <c r="BY442" i="81"/>
  <c r="BX442" i="81"/>
  <c r="BW442" i="81"/>
  <c r="BV442" i="81"/>
  <c r="BU442" i="81"/>
  <c r="BT442" i="81"/>
  <c r="BS442" i="81"/>
  <c r="BR442" i="81"/>
  <c r="BQ442" i="81"/>
  <c r="BP442" i="81"/>
  <c r="BO442" i="81"/>
  <c r="BN442" i="81"/>
  <c r="BM442" i="81"/>
  <c r="BL442" i="81"/>
  <c r="BK442" i="81"/>
  <c r="BJ442" i="81"/>
  <c r="BI442" i="81"/>
  <c r="BH442" i="81"/>
  <c r="BG442" i="81"/>
  <c r="BF442" i="81"/>
  <c r="BE442" i="81"/>
  <c r="BD442" i="81"/>
  <c r="BC442" i="81"/>
  <c r="BB442" i="81"/>
  <c r="BA442" i="81"/>
  <c r="AZ442" i="81"/>
  <c r="AY442" i="81"/>
  <c r="AX442" i="81"/>
  <c r="AW442" i="81"/>
  <c r="AV442" i="81"/>
  <c r="AU442" i="81"/>
  <c r="AT442" i="81"/>
  <c r="CO441" i="81"/>
  <c r="CN441" i="81"/>
  <c r="CM441" i="81"/>
  <c r="CL441" i="81"/>
  <c r="CK441" i="81"/>
  <c r="CJ441" i="81"/>
  <c r="CI441" i="81"/>
  <c r="CH441" i="81"/>
  <c r="CG441" i="81"/>
  <c r="CF441" i="81"/>
  <c r="CE441" i="81"/>
  <c r="CD441" i="81"/>
  <c r="CC441" i="81"/>
  <c r="CB441" i="81"/>
  <c r="CA441" i="81"/>
  <c r="BZ441" i="81"/>
  <c r="BY441" i="81"/>
  <c r="BX441" i="81"/>
  <c r="BW441" i="81"/>
  <c r="BV441" i="81"/>
  <c r="BU441" i="81"/>
  <c r="BT441" i="81"/>
  <c r="BS441" i="81"/>
  <c r="BR441" i="81"/>
  <c r="BQ441" i="81"/>
  <c r="BP441" i="81"/>
  <c r="BO441" i="81"/>
  <c r="BN441" i="81"/>
  <c r="BM441" i="81"/>
  <c r="BL441" i="81"/>
  <c r="BK441" i="81"/>
  <c r="BJ441" i="81"/>
  <c r="BI441" i="81"/>
  <c r="BH441" i="81"/>
  <c r="BG441" i="81"/>
  <c r="BF441" i="81"/>
  <c r="BE441" i="81"/>
  <c r="BD441" i="81"/>
  <c r="BC441" i="81"/>
  <c r="BB441" i="81"/>
  <c r="BA441" i="81"/>
  <c r="AZ441" i="81"/>
  <c r="AY441" i="81"/>
  <c r="AX441" i="81"/>
  <c r="AW441" i="81"/>
  <c r="AV441" i="81"/>
  <c r="AU441" i="81"/>
  <c r="AT441" i="81"/>
  <c r="AS441" i="81"/>
  <c r="CO440" i="81"/>
  <c r="CN440" i="81"/>
  <c r="CM440" i="81"/>
  <c r="CL440" i="81"/>
  <c r="CK440" i="81"/>
  <c r="CJ440" i="81"/>
  <c r="CI440" i="81"/>
  <c r="CH440" i="81"/>
  <c r="CG440" i="81"/>
  <c r="CF440" i="81"/>
  <c r="CE440" i="81"/>
  <c r="CD440" i="81"/>
  <c r="CC440" i="81"/>
  <c r="CB440" i="81"/>
  <c r="CA440" i="81"/>
  <c r="BZ440" i="81"/>
  <c r="BY440" i="81"/>
  <c r="BX440" i="81"/>
  <c r="BW440" i="81"/>
  <c r="BV440" i="81"/>
  <c r="BU440" i="81"/>
  <c r="BT440" i="81"/>
  <c r="BS440" i="81"/>
  <c r="BR440" i="81"/>
  <c r="BQ440" i="81"/>
  <c r="BP440" i="81"/>
  <c r="BO440" i="81"/>
  <c r="BN440" i="81"/>
  <c r="BM440" i="81"/>
  <c r="BL440" i="81"/>
  <c r="BK440" i="81"/>
  <c r="BJ440" i="81"/>
  <c r="BI440" i="81"/>
  <c r="BH440" i="81"/>
  <c r="BG440" i="81"/>
  <c r="BF440" i="81"/>
  <c r="BE440" i="81"/>
  <c r="BD440" i="81"/>
  <c r="BC440" i="81"/>
  <c r="BB440" i="81"/>
  <c r="BA440" i="81"/>
  <c r="AZ440" i="81"/>
  <c r="AY440" i="81"/>
  <c r="AX440" i="81"/>
  <c r="AW440" i="81"/>
  <c r="AV440" i="81"/>
  <c r="AU440" i="81"/>
  <c r="AT440" i="81"/>
  <c r="AS440" i="81"/>
  <c r="AR440" i="81"/>
  <c r="CO439" i="81"/>
  <c r="CN439" i="81"/>
  <c r="CM439" i="81"/>
  <c r="CL439" i="81"/>
  <c r="CK439" i="81"/>
  <c r="CJ439" i="81"/>
  <c r="CI439" i="81"/>
  <c r="CH439" i="81"/>
  <c r="CG439" i="81"/>
  <c r="CF439" i="81"/>
  <c r="CE439" i="81"/>
  <c r="CD439" i="81"/>
  <c r="CC439" i="81"/>
  <c r="CB439" i="81"/>
  <c r="CA439" i="81"/>
  <c r="BZ439" i="81"/>
  <c r="BY439" i="81"/>
  <c r="BX439" i="81"/>
  <c r="BW439" i="81"/>
  <c r="BV439" i="81"/>
  <c r="BU439" i="81"/>
  <c r="BT439" i="81"/>
  <c r="BS439" i="81"/>
  <c r="BR439" i="81"/>
  <c r="BQ439" i="81"/>
  <c r="BP439" i="81"/>
  <c r="BO439" i="81"/>
  <c r="BN439" i="81"/>
  <c r="BM439" i="81"/>
  <c r="BL439" i="81"/>
  <c r="BK439" i="81"/>
  <c r="BJ439" i="81"/>
  <c r="BI439" i="81"/>
  <c r="BH439" i="81"/>
  <c r="BG439" i="81"/>
  <c r="BF439" i="81"/>
  <c r="BE439" i="81"/>
  <c r="BD439" i="81"/>
  <c r="BC439" i="81"/>
  <c r="BB439" i="81"/>
  <c r="BA439" i="81"/>
  <c r="AZ439" i="81"/>
  <c r="AY439" i="81"/>
  <c r="AX439" i="81"/>
  <c r="AW439" i="81"/>
  <c r="AV439" i="81"/>
  <c r="AU439" i="81"/>
  <c r="AT439" i="81"/>
  <c r="AS439" i="81"/>
  <c r="AR439" i="81"/>
  <c r="AQ439" i="81"/>
  <c r="CO438" i="81"/>
  <c r="CN438" i="81"/>
  <c r="CM438" i="81"/>
  <c r="CL438" i="81"/>
  <c r="CK438" i="81"/>
  <c r="CJ438" i="81"/>
  <c r="CI438" i="81"/>
  <c r="CH438" i="81"/>
  <c r="CG438" i="81"/>
  <c r="CF438" i="81"/>
  <c r="CE438" i="81"/>
  <c r="CD438" i="81"/>
  <c r="CC438" i="81"/>
  <c r="CB438" i="81"/>
  <c r="CA438" i="81"/>
  <c r="BZ438" i="81"/>
  <c r="BY438" i="81"/>
  <c r="BX438" i="81"/>
  <c r="BW438" i="81"/>
  <c r="BV438" i="81"/>
  <c r="BU438" i="81"/>
  <c r="BT438" i="81"/>
  <c r="BS438" i="81"/>
  <c r="BR438" i="81"/>
  <c r="BQ438" i="81"/>
  <c r="BP438" i="81"/>
  <c r="BO438" i="81"/>
  <c r="BN438" i="81"/>
  <c r="BM438" i="81"/>
  <c r="BL438" i="81"/>
  <c r="BK438" i="81"/>
  <c r="BJ438" i="81"/>
  <c r="BI438" i="81"/>
  <c r="BH438" i="81"/>
  <c r="BG438" i="81"/>
  <c r="BF438" i="81"/>
  <c r="BE438" i="81"/>
  <c r="BD438" i="81"/>
  <c r="BC438" i="81"/>
  <c r="BB438" i="81"/>
  <c r="BA438" i="81"/>
  <c r="AZ438" i="81"/>
  <c r="AY438" i="81"/>
  <c r="AX438" i="81"/>
  <c r="AW438" i="81"/>
  <c r="AV438" i="81"/>
  <c r="AU438" i="81"/>
  <c r="AT438" i="81"/>
  <c r="AS438" i="81"/>
  <c r="AR438" i="81"/>
  <c r="AQ438" i="81"/>
  <c r="AP438" i="81"/>
  <c r="CO437" i="81"/>
  <c r="CN437" i="81"/>
  <c r="CM437" i="81"/>
  <c r="CL437" i="81"/>
  <c r="CK437" i="81"/>
  <c r="CJ437" i="81"/>
  <c r="CI437" i="81"/>
  <c r="CH437" i="81"/>
  <c r="CG437" i="81"/>
  <c r="CF437" i="81"/>
  <c r="CE437" i="81"/>
  <c r="CD437" i="81"/>
  <c r="CC437" i="81"/>
  <c r="CB437" i="81"/>
  <c r="CA437" i="81"/>
  <c r="BZ437" i="81"/>
  <c r="BY437" i="81"/>
  <c r="BX437" i="81"/>
  <c r="BW437" i="81"/>
  <c r="BV437" i="81"/>
  <c r="BU437" i="81"/>
  <c r="BT437" i="81"/>
  <c r="BS437" i="81"/>
  <c r="BR437" i="81"/>
  <c r="BQ437" i="81"/>
  <c r="BP437" i="81"/>
  <c r="BO437" i="81"/>
  <c r="BN437" i="81"/>
  <c r="BM437" i="81"/>
  <c r="BL437" i="81"/>
  <c r="BK437" i="81"/>
  <c r="BJ437" i="81"/>
  <c r="BI437" i="81"/>
  <c r="BH437" i="81"/>
  <c r="BG437" i="81"/>
  <c r="BF437" i="81"/>
  <c r="BE437" i="81"/>
  <c r="BD437" i="81"/>
  <c r="BC437" i="81"/>
  <c r="BB437" i="81"/>
  <c r="BA437" i="81"/>
  <c r="AZ437" i="81"/>
  <c r="AY437" i="81"/>
  <c r="AX437" i="81"/>
  <c r="AW437" i="81"/>
  <c r="AV437" i="81"/>
  <c r="AU437" i="81"/>
  <c r="AT437" i="81"/>
  <c r="AS437" i="81"/>
  <c r="AR437" i="81"/>
  <c r="AQ437" i="81"/>
  <c r="AP437" i="81"/>
  <c r="AO437" i="81"/>
  <c r="CO436" i="81"/>
  <c r="CN436" i="81"/>
  <c r="CM436" i="81"/>
  <c r="CL436" i="81"/>
  <c r="CK436" i="81"/>
  <c r="CJ436" i="81"/>
  <c r="CI436" i="81"/>
  <c r="CH436" i="81"/>
  <c r="CG436" i="81"/>
  <c r="CF436" i="81"/>
  <c r="CE436" i="81"/>
  <c r="CD436" i="81"/>
  <c r="CC436" i="81"/>
  <c r="CB436" i="81"/>
  <c r="CA436" i="81"/>
  <c r="BZ436" i="81"/>
  <c r="BY436" i="81"/>
  <c r="BX436" i="81"/>
  <c r="BW436" i="81"/>
  <c r="BV436" i="81"/>
  <c r="BU436" i="81"/>
  <c r="BT436" i="81"/>
  <c r="BS436" i="81"/>
  <c r="BR436" i="81"/>
  <c r="BQ436" i="81"/>
  <c r="BP436" i="81"/>
  <c r="BO436" i="81"/>
  <c r="BN436" i="81"/>
  <c r="BM436" i="81"/>
  <c r="BL436" i="81"/>
  <c r="BK436" i="81"/>
  <c r="BJ436" i="81"/>
  <c r="BI436" i="81"/>
  <c r="BH436" i="81"/>
  <c r="BG436" i="81"/>
  <c r="BF436" i="81"/>
  <c r="BE436" i="81"/>
  <c r="BD436" i="81"/>
  <c r="BC436" i="81"/>
  <c r="BB436" i="81"/>
  <c r="BA436" i="81"/>
  <c r="AZ436" i="81"/>
  <c r="AY436" i="81"/>
  <c r="AX436" i="81"/>
  <c r="AW436" i="81"/>
  <c r="AV436" i="81"/>
  <c r="AU436" i="81"/>
  <c r="AT436" i="81"/>
  <c r="AS436" i="81"/>
  <c r="AR436" i="81"/>
  <c r="AQ436" i="81"/>
  <c r="AP436" i="81"/>
  <c r="AO436" i="81"/>
  <c r="AN436" i="81"/>
  <c r="CO435" i="81"/>
  <c r="CN435" i="81"/>
  <c r="CM435" i="81"/>
  <c r="CL435" i="81"/>
  <c r="CK435" i="81"/>
  <c r="CJ435" i="81"/>
  <c r="CI435" i="81"/>
  <c r="CH435" i="81"/>
  <c r="CG435" i="81"/>
  <c r="CF435" i="81"/>
  <c r="CE435" i="81"/>
  <c r="CD435" i="81"/>
  <c r="CC435" i="81"/>
  <c r="CB435" i="81"/>
  <c r="CA435" i="81"/>
  <c r="BZ435" i="81"/>
  <c r="BY435" i="81"/>
  <c r="BX435" i="81"/>
  <c r="BW435" i="81"/>
  <c r="BV435" i="81"/>
  <c r="BU435" i="81"/>
  <c r="BT435" i="81"/>
  <c r="BS435" i="81"/>
  <c r="BR435" i="81"/>
  <c r="BQ435" i="81"/>
  <c r="BP435" i="81"/>
  <c r="BO435" i="81"/>
  <c r="BN435" i="81"/>
  <c r="BM435" i="81"/>
  <c r="BL435" i="81"/>
  <c r="BK435" i="81"/>
  <c r="BJ435" i="81"/>
  <c r="BI435" i="81"/>
  <c r="BH435" i="81"/>
  <c r="BG435" i="81"/>
  <c r="BF435" i="81"/>
  <c r="BE435" i="81"/>
  <c r="BD435" i="81"/>
  <c r="BC435" i="81"/>
  <c r="BB435" i="81"/>
  <c r="BA435" i="81"/>
  <c r="AZ435" i="81"/>
  <c r="AY435" i="81"/>
  <c r="AX435" i="81"/>
  <c r="AW435" i="81"/>
  <c r="AV435" i="81"/>
  <c r="AU435" i="81"/>
  <c r="AT435" i="81"/>
  <c r="AS435" i="81"/>
  <c r="AR435" i="81"/>
  <c r="AQ435" i="81"/>
  <c r="AP435" i="81"/>
  <c r="AO435" i="81"/>
  <c r="AN435" i="81"/>
  <c r="AM435" i="81"/>
  <c r="CO434" i="81"/>
  <c r="CN434" i="81"/>
  <c r="CM434" i="81"/>
  <c r="CL434" i="81"/>
  <c r="CK434" i="81"/>
  <c r="CJ434" i="81"/>
  <c r="CI434" i="81"/>
  <c r="CH434" i="81"/>
  <c r="CG434" i="81"/>
  <c r="CF434" i="81"/>
  <c r="CE434" i="81"/>
  <c r="CD434" i="81"/>
  <c r="CC434" i="81"/>
  <c r="CB434" i="81"/>
  <c r="CA434" i="81"/>
  <c r="BZ434" i="81"/>
  <c r="BY434" i="81"/>
  <c r="BX434" i="81"/>
  <c r="BW434" i="81"/>
  <c r="BV434" i="81"/>
  <c r="BU434" i="81"/>
  <c r="BT434" i="81"/>
  <c r="BS434" i="81"/>
  <c r="BR434" i="81"/>
  <c r="BQ434" i="81"/>
  <c r="BP434" i="81"/>
  <c r="BO434" i="81"/>
  <c r="BN434" i="81"/>
  <c r="BM434" i="81"/>
  <c r="BL434" i="81"/>
  <c r="BK434" i="81"/>
  <c r="BJ434" i="81"/>
  <c r="BI434" i="81"/>
  <c r="BH434" i="81"/>
  <c r="BG434" i="81"/>
  <c r="BF434" i="81"/>
  <c r="BE434" i="81"/>
  <c r="BD434" i="81"/>
  <c r="BC434" i="81"/>
  <c r="BB434" i="81"/>
  <c r="BA434" i="81"/>
  <c r="AZ434" i="81"/>
  <c r="AY434" i="81"/>
  <c r="AX434" i="81"/>
  <c r="AW434" i="81"/>
  <c r="AV434" i="81"/>
  <c r="AU434" i="81"/>
  <c r="AT434" i="81"/>
  <c r="AS434" i="81"/>
  <c r="AR434" i="81"/>
  <c r="AQ434" i="81"/>
  <c r="AP434" i="81"/>
  <c r="AO434" i="81"/>
  <c r="AN434" i="81"/>
  <c r="AM434" i="81"/>
  <c r="AL434" i="81"/>
  <c r="CO433" i="81"/>
  <c r="CN433" i="81"/>
  <c r="CM433" i="81"/>
  <c r="CL433" i="81"/>
  <c r="CK433" i="81"/>
  <c r="CJ433" i="81"/>
  <c r="CI433" i="81"/>
  <c r="CH433" i="81"/>
  <c r="CG433" i="81"/>
  <c r="CF433" i="81"/>
  <c r="CE433" i="81"/>
  <c r="CD433" i="81"/>
  <c r="CC433" i="81"/>
  <c r="CB433" i="81"/>
  <c r="CA433" i="81"/>
  <c r="BZ433" i="81"/>
  <c r="BY433" i="81"/>
  <c r="BX433" i="81"/>
  <c r="BW433" i="81"/>
  <c r="BV433" i="81"/>
  <c r="BU433" i="81"/>
  <c r="BT433" i="81"/>
  <c r="BS433" i="81"/>
  <c r="BR433" i="81"/>
  <c r="BQ433" i="81"/>
  <c r="BP433" i="81"/>
  <c r="BO433" i="81"/>
  <c r="BN433" i="81"/>
  <c r="BM433" i="81"/>
  <c r="BL433" i="81"/>
  <c r="BK433" i="81"/>
  <c r="BJ433" i="81"/>
  <c r="BI433" i="81"/>
  <c r="BH433" i="81"/>
  <c r="BG433" i="81"/>
  <c r="BF433" i="81"/>
  <c r="BE433" i="81"/>
  <c r="BD433" i="81"/>
  <c r="BC433" i="81"/>
  <c r="BB433" i="81"/>
  <c r="BA433" i="81"/>
  <c r="AZ433" i="81"/>
  <c r="AY433" i="81"/>
  <c r="AX433" i="81"/>
  <c r="AW433" i="81"/>
  <c r="AV433" i="81"/>
  <c r="AU433" i="81"/>
  <c r="AT433" i="81"/>
  <c r="AS433" i="81"/>
  <c r="AR433" i="81"/>
  <c r="AQ433" i="81"/>
  <c r="AP433" i="81"/>
  <c r="AO433" i="81"/>
  <c r="AN433" i="81"/>
  <c r="AM433" i="81"/>
  <c r="AL433" i="81"/>
  <c r="AK433" i="81"/>
  <c r="CO432" i="81"/>
  <c r="CN432" i="81"/>
  <c r="CM432" i="81"/>
  <c r="CL432" i="81"/>
  <c r="CK432" i="81"/>
  <c r="CJ432" i="81"/>
  <c r="CI432" i="81"/>
  <c r="CH432" i="81"/>
  <c r="CG432" i="81"/>
  <c r="CF432" i="81"/>
  <c r="CE432" i="81"/>
  <c r="CD432" i="81"/>
  <c r="CC432" i="81"/>
  <c r="CB432" i="81"/>
  <c r="CA432" i="81"/>
  <c r="BZ432" i="81"/>
  <c r="BY432" i="81"/>
  <c r="BX432" i="81"/>
  <c r="BW432" i="81"/>
  <c r="BV432" i="81"/>
  <c r="BU432" i="81"/>
  <c r="BT432" i="81"/>
  <c r="BS432" i="81"/>
  <c r="BR432" i="81"/>
  <c r="BQ432" i="81"/>
  <c r="BP432" i="81"/>
  <c r="BO432" i="81"/>
  <c r="BN432" i="81"/>
  <c r="BM432" i="81"/>
  <c r="BL432" i="81"/>
  <c r="BK432" i="81"/>
  <c r="BJ432" i="81"/>
  <c r="BI432" i="81"/>
  <c r="BH432" i="81"/>
  <c r="BG432" i="81"/>
  <c r="BF432" i="81"/>
  <c r="BE432" i="81"/>
  <c r="BD432" i="81"/>
  <c r="BC432" i="81"/>
  <c r="BB432" i="81"/>
  <c r="BA432" i="81"/>
  <c r="AZ432" i="81"/>
  <c r="AY432" i="81"/>
  <c r="AX432" i="81"/>
  <c r="AW432" i="81"/>
  <c r="AV432" i="81"/>
  <c r="AU432" i="81"/>
  <c r="AT432" i="81"/>
  <c r="AS432" i="81"/>
  <c r="AR432" i="81"/>
  <c r="AQ432" i="81"/>
  <c r="AP432" i="81"/>
  <c r="AO432" i="81"/>
  <c r="AN432" i="81"/>
  <c r="AM432" i="81"/>
  <c r="AL432" i="81"/>
  <c r="AK432" i="81"/>
  <c r="AJ432" i="81"/>
  <c r="CO431" i="81"/>
  <c r="CN431" i="81"/>
  <c r="CM431" i="81"/>
  <c r="CL431" i="81"/>
  <c r="CK431" i="81"/>
  <c r="CJ431" i="81"/>
  <c r="CI431" i="81"/>
  <c r="CH431" i="81"/>
  <c r="CG431" i="81"/>
  <c r="CF431" i="81"/>
  <c r="CE431" i="81"/>
  <c r="CD431" i="81"/>
  <c r="CC431" i="81"/>
  <c r="CB431" i="81"/>
  <c r="CA431" i="81"/>
  <c r="BZ431" i="81"/>
  <c r="BY431" i="81"/>
  <c r="BX431" i="81"/>
  <c r="BW431" i="81"/>
  <c r="BV431" i="81"/>
  <c r="BU431" i="81"/>
  <c r="BT431" i="81"/>
  <c r="BS431" i="81"/>
  <c r="BR431" i="81"/>
  <c r="BQ431" i="81"/>
  <c r="BP431" i="81"/>
  <c r="BO431" i="81"/>
  <c r="BN431" i="81"/>
  <c r="BM431" i="81"/>
  <c r="BL431" i="81"/>
  <c r="BK431" i="81"/>
  <c r="BJ431" i="81"/>
  <c r="BI431" i="81"/>
  <c r="BH431" i="81"/>
  <c r="BG431" i="81"/>
  <c r="BF431" i="81"/>
  <c r="BE431" i="81"/>
  <c r="BD431" i="81"/>
  <c r="BC431" i="81"/>
  <c r="BB431" i="81"/>
  <c r="BA431" i="81"/>
  <c r="AZ431" i="81"/>
  <c r="AY431" i="81"/>
  <c r="AX431" i="81"/>
  <c r="AW431" i="81"/>
  <c r="AV431" i="81"/>
  <c r="AU431" i="81"/>
  <c r="AT431" i="81"/>
  <c r="AS431" i="81"/>
  <c r="AR431" i="81"/>
  <c r="AQ431" i="81"/>
  <c r="AP431" i="81"/>
  <c r="AO431" i="81"/>
  <c r="AN431" i="81"/>
  <c r="AM431" i="81"/>
  <c r="AL431" i="81"/>
  <c r="AK431" i="81"/>
  <c r="AJ431" i="81"/>
  <c r="AI431" i="81"/>
  <c r="CO430" i="81"/>
  <c r="CN430" i="81"/>
  <c r="CM430" i="81"/>
  <c r="CL430" i="81"/>
  <c r="CK430" i="81"/>
  <c r="CJ430" i="81"/>
  <c r="CI430" i="81"/>
  <c r="CH430" i="81"/>
  <c r="CG430" i="81"/>
  <c r="CF430" i="81"/>
  <c r="CE430" i="81"/>
  <c r="CD430" i="81"/>
  <c r="CC430" i="81"/>
  <c r="CB430" i="81"/>
  <c r="CA430" i="81"/>
  <c r="BZ430" i="81"/>
  <c r="BY430" i="81"/>
  <c r="BX430" i="81"/>
  <c r="BW430" i="81"/>
  <c r="BV430" i="81"/>
  <c r="BU430" i="81"/>
  <c r="BT430" i="81"/>
  <c r="BS430" i="81"/>
  <c r="BR430" i="81"/>
  <c r="BQ430" i="81"/>
  <c r="BP430" i="81"/>
  <c r="BO430" i="81"/>
  <c r="BN430" i="81"/>
  <c r="BM430" i="81"/>
  <c r="BL430" i="81"/>
  <c r="BK430" i="81"/>
  <c r="BJ430" i="81"/>
  <c r="BI430" i="81"/>
  <c r="BH430" i="81"/>
  <c r="BG430" i="81"/>
  <c r="BF430" i="81"/>
  <c r="BE430" i="81"/>
  <c r="BD430" i="81"/>
  <c r="BC430" i="81"/>
  <c r="BB430" i="81"/>
  <c r="BA430" i="81"/>
  <c r="AZ430" i="81"/>
  <c r="AY430" i="81"/>
  <c r="AX430" i="81"/>
  <c r="AW430" i="81"/>
  <c r="AV430" i="81"/>
  <c r="AU430" i="81"/>
  <c r="AT430" i="81"/>
  <c r="AS430" i="81"/>
  <c r="AR430" i="81"/>
  <c r="AQ430" i="81"/>
  <c r="AP430" i="81"/>
  <c r="AO430" i="81"/>
  <c r="AN430" i="81"/>
  <c r="AM430" i="81"/>
  <c r="AL430" i="81"/>
  <c r="AK430" i="81"/>
  <c r="AJ430" i="81"/>
  <c r="AI430" i="81"/>
  <c r="AH430" i="81"/>
  <c r="H418" i="81"/>
  <c r="H415" i="81"/>
  <c r="I410" i="81" s="1"/>
  <c r="CO402" i="81"/>
  <c r="CN402" i="81"/>
  <c r="CM402" i="81"/>
  <c r="CL402" i="81"/>
  <c r="CK402" i="81"/>
  <c r="CJ402" i="81"/>
  <c r="CI402" i="81"/>
  <c r="CH402" i="81"/>
  <c r="CG402" i="81"/>
  <c r="CF402" i="81"/>
  <c r="CE402" i="81"/>
  <c r="CD402" i="81"/>
  <c r="CC402" i="81"/>
  <c r="CB402" i="81"/>
  <c r="CA402" i="81"/>
  <c r="BZ402" i="81"/>
  <c r="BY402" i="81"/>
  <c r="BX402" i="81"/>
  <c r="BW402" i="81"/>
  <c r="BV402" i="81"/>
  <c r="BU402" i="81"/>
  <c r="BT402" i="81"/>
  <c r="BS402" i="81"/>
  <c r="BR402" i="81"/>
  <c r="BQ402" i="81"/>
  <c r="BP402" i="81"/>
  <c r="BO402" i="81"/>
  <c r="BN402" i="81"/>
  <c r="BM402" i="81"/>
  <c r="BL402" i="81"/>
  <c r="BK402" i="81"/>
  <c r="BJ402" i="81"/>
  <c r="BI402" i="81"/>
  <c r="BH402" i="81"/>
  <c r="BG402" i="81"/>
  <c r="BF402" i="81"/>
  <c r="BE402" i="81"/>
  <c r="BD402" i="81"/>
  <c r="BC402" i="81"/>
  <c r="BB402" i="81"/>
  <c r="BA402" i="81"/>
  <c r="AZ402" i="81"/>
  <c r="AY402" i="81"/>
  <c r="AX402" i="81"/>
  <c r="AW402" i="81"/>
  <c r="AV402" i="81"/>
  <c r="AU402" i="81"/>
  <c r="AT402" i="81"/>
  <c r="AS402" i="81"/>
  <c r="AR402" i="81"/>
  <c r="AQ402" i="81"/>
  <c r="AP402" i="81"/>
  <c r="AO402" i="81"/>
  <c r="AN402" i="81"/>
  <c r="AM402" i="81"/>
  <c r="AL402" i="81"/>
  <c r="AK402" i="81"/>
  <c r="AJ402" i="81"/>
  <c r="AI402" i="81"/>
  <c r="AH402" i="81"/>
  <c r="AG402" i="81"/>
  <c r="AF402" i="81"/>
  <c r="AE402" i="81"/>
  <c r="AD402" i="81"/>
  <c r="AC402" i="81"/>
  <c r="AB402" i="81"/>
  <c r="AA402" i="81"/>
  <c r="Z402" i="81"/>
  <c r="Y402" i="81"/>
  <c r="X402" i="81"/>
  <c r="W402" i="81"/>
  <c r="V402" i="81"/>
  <c r="U402" i="81"/>
  <c r="T402" i="81"/>
  <c r="S402" i="81"/>
  <c r="R402" i="81"/>
  <c r="Q402" i="81"/>
  <c r="P402" i="81"/>
  <c r="O402" i="81"/>
  <c r="N402" i="81"/>
  <c r="M402" i="81"/>
  <c r="L402" i="81"/>
  <c r="K402" i="81"/>
  <c r="J402" i="81"/>
  <c r="I402" i="81"/>
  <c r="CO401" i="81"/>
  <c r="CN401" i="81"/>
  <c r="CM401" i="81"/>
  <c r="CL401" i="81"/>
  <c r="CK401" i="81"/>
  <c r="CJ401" i="81"/>
  <c r="CI401" i="81"/>
  <c r="CH401" i="81"/>
  <c r="CG401" i="81"/>
  <c r="CF401" i="81"/>
  <c r="CE401" i="81"/>
  <c r="CD401" i="81"/>
  <c r="CC401" i="81"/>
  <c r="CB401" i="81"/>
  <c r="CA401" i="81"/>
  <c r="BZ401" i="81"/>
  <c r="BY401" i="81"/>
  <c r="BX401" i="81"/>
  <c r="BW401" i="81"/>
  <c r="BV401" i="81"/>
  <c r="BU401" i="81"/>
  <c r="BT401" i="81"/>
  <c r="BS401" i="81"/>
  <c r="BR401" i="81"/>
  <c r="BQ401" i="81"/>
  <c r="BP401" i="81"/>
  <c r="BO401" i="81"/>
  <c r="BN401" i="81"/>
  <c r="BM401" i="81"/>
  <c r="BL401" i="81"/>
  <c r="BK401" i="81"/>
  <c r="BJ401" i="81"/>
  <c r="BI401" i="81"/>
  <c r="BH401" i="81"/>
  <c r="BG401" i="81"/>
  <c r="BF401" i="81"/>
  <c r="BE401" i="81"/>
  <c r="BD401" i="81"/>
  <c r="BC401" i="81"/>
  <c r="BB401" i="81"/>
  <c r="BA401" i="81"/>
  <c r="AZ401" i="81"/>
  <c r="AY401" i="81"/>
  <c r="AX401" i="81"/>
  <c r="AW401" i="81"/>
  <c r="AV401" i="81"/>
  <c r="AU401" i="81"/>
  <c r="AT401" i="81"/>
  <c r="AS401" i="81"/>
  <c r="AR401" i="81"/>
  <c r="AQ401" i="81"/>
  <c r="AP401" i="81"/>
  <c r="AO401" i="81"/>
  <c r="AN401" i="81"/>
  <c r="AM401" i="81"/>
  <c r="AL401" i="81"/>
  <c r="AK401" i="81"/>
  <c r="AJ401" i="81"/>
  <c r="AI401" i="81"/>
  <c r="AH401" i="81"/>
  <c r="AG401" i="81"/>
  <c r="AF401" i="81"/>
  <c r="AE401" i="81"/>
  <c r="AD401" i="81"/>
  <c r="AC401" i="81"/>
  <c r="AB401" i="81"/>
  <c r="AA401" i="81"/>
  <c r="Z401" i="81"/>
  <c r="Y401" i="81"/>
  <c r="X401" i="81"/>
  <c r="W401" i="81"/>
  <c r="V401" i="81"/>
  <c r="U401" i="81"/>
  <c r="T401" i="81"/>
  <c r="S401" i="81"/>
  <c r="R401" i="81"/>
  <c r="Q401" i="81"/>
  <c r="P401" i="81"/>
  <c r="O401" i="81"/>
  <c r="N401" i="81"/>
  <c r="M401" i="81"/>
  <c r="L401" i="81"/>
  <c r="K401" i="81"/>
  <c r="J401" i="81"/>
  <c r="I401" i="81"/>
  <c r="CO399" i="81"/>
  <c r="CN399" i="81"/>
  <c r="CL399" i="81"/>
  <c r="CK399" i="81"/>
  <c r="CJ399" i="81"/>
  <c r="CH399" i="81"/>
  <c r="CG399" i="81"/>
  <c r="CF399" i="81"/>
  <c r="CD399" i="81"/>
  <c r="CC399" i="81"/>
  <c r="CB399" i="81"/>
  <c r="BZ399" i="81"/>
  <c r="BY399" i="81"/>
  <c r="BX399" i="81"/>
  <c r="BV399" i="81"/>
  <c r="BU399" i="81"/>
  <c r="BT399" i="81"/>
  <c r="BR399" i="81"/>
  <c r="BQ399" i="81"/>
  <c r="BP399" i="81"/>
  <c r="BN399" i="81"/>
  <c r="BM399" i="81"/>
  <c r="BL399" i="81"/>
  <c r="BJ399" i="81"/>
  <c r="BI399" i="81"/>
  <c r="BH399" i="81"/>
  <c r="BF399" i="81"/>
  <c r="BE399" i="81"/>
  <c r="BD399" i="81"/>
  <c r="BB399" i="81"/>
  <c r="BA399" i="81"/>
  <c r="AZ399" i="81"/>
  <c r="AX399" i="81"/>
  <c r="AW399" i="81"/>
  <c r="AV399" i="81"/>
  <c r="AT399" i="81"/>
  <c r="AS399" i="81"/>
  <c r="AR399" i="81"/>
  <c r="AP399" i="81"/>
  <c r="AO399" i="81"/>
  <c r="AN399" i="81"/>
  <c r="AL399" i="81"/>
  <c r="AK399" i="81"/>
  <c r="AJ399" i="81"/>
  <c r="AH399" i="81"/>
  <c r="AG399" i="81"/>
  <c r="AF399" i="81"/>
  <c r="AD399" i="81"/>
  <c r="AC399" i="81"/>
  <c r="AB399" i="81"/>
  <c r="Z399" i="81"/>
  <c r="Y399" i="81"/>
  <c r="X399" i="81"/>
  <c r="N399" i="81"/>
  <c r="J399" i="81"/>
  <c r="CM399" i="81"/>
  <c r="M399" i="81"/>
  <c r="CN397" i="81"/>
  <c r="CJ397" i="81"/>
  <c r="CF397" i="81"/>
  <c r="CB397" i="81"/>
  <c r="BX397" i="81"/>
  <c r="BT397" i="81"/>
  <c r="BP397" i="81"/>
  <c r="BL397" i="81"/>
  <c r="BH397" i="81"/>
  <c r="BD397" i="81"/>
  <c r="AZ397" i="81"/>
  <c r="AV397" i="81"/>
  <c r="AR397" i="81"/>
  <c r="AN397" i="81"/>
  <c r="AJ397" i="81"/>
  <c r="AF397" i="81"/>
  <c r="AB397" i="81"/>
  <c r="X397" i="81"/>
  <c r="T397" i="81"/>
  <c r="L397" i="81"/>
  <c r="CM397" i="81"/>
  <c r="CO361" i="81"/>
  <c r="CO360" i="81"/>
  <c r="CN360" i="81"/>
  <c r="CO359" i="81"/>
  <c r="CN359" i="81"/>
  <c r="CM359" i="81"/>
  <c r="CO358" i="81"/>
  <c r="CN358" i="81"/>
  <c r="CM358" i="81"/>
  <c r="CL358" i="81"/>
  <c r="CO357" i="81"/>
  <c r="CN357" i="81"/>
  <c r="CM357" i="81"/>
  <c r="CL357" i="81"/>
  <c r="CK357" i="81"/>
  <c r="CO356" i="81"/>
  <c r="CN356" i="81"/>
  <c r="CM356" i="81"/>
  <c r="CL356" i="81"/>
  <c r="CK356" i="81"/>
  <c r="CJ356" i="81"/>
  <c r="CO355" i="81"/>
  <c r="CN355" i="81"/>
  <c r="CM355" i="81"/>
  <c r="CL355" i="81"/>
  <c r="CK355" i="81"/>
  <c r="CJ355" i="81"/>
  <c r="CI355" i="81"/>
  <c r="CO354" i="81"/>
  <c r="CN354" i="81"/>
  <c r="CM354" i="81"/>
  <c r="CL354" i="81"/>
  <c r="CK354" i="81"/>
  <c r="CJ354" i="81"/>
  <c r="CI354" i="81"/>
  <c r="CH354" i="81"/>
  <c r="CO353" i="81"/>
  <c r="CN353" i="81"/>
  <c r="CM353" i="81"/>
  <c r="CL353" i="81"/>
  <c r="CK353" i="81"/>
  <c r="CJ353" i="81"/>
  <c r="CI353" i="81"/>
  <c r="CH353" i="81"/>
  <c r="CG353" i="81"/>
  <c r="CO352" i="81"/>
  <c r="CN352" i="81"/>
  <c r="CM352" i="81"/>
  <c r="CL352" i="81"/>
  <c r="CK352" i="81"/>
  <c r="CJ352" i="81"/>
  <c r="CI352" i="81"/>
  <c r="CH352" i="81"/>
  <c r="CG352" i="81"/>
  <c r="CF352" i="81"/>
  <c r="CO351" i="81"/>
  <c r="CN351" i="81"/>
  <c r="CM351" i="81"/>
  <c r="CL351" i="81"/>
  <c r="CK351" i="81"/>
  <c r="CJ351" i="81"/>
  <c r="CI351" i="81"/>
  <c r="CH351" i="81"/>
  <c r="CG351" i="81"/>
  <c r="CF351" i="81"/>
  <c r="CE351" i="81"/>
  <c r="CO350" i="81"/>
  <c r="CN350" i="81"/>
  <c r="CM350" i="81"/>
  <c r="CL350" i="81"/>
  <c r="CK350" i="81"/>
  <c r="CJ350" i="81"/>
  <c r="CI350" i="81"/>
  <c r="CH350" i="81"/>
  <c r="CG350" i="81"/>
  <c r="CF350" i="81"/>
  <c r="CE350" i="81"/>
  <c r="CD350" i="81"/>
  <c r="CO349" i="81"/>
  <c r="CN349" i="81"/>
  <c r="CM349" i="81"/>
  <c r="CL349" i="81"/>
  <c r="CK349" i="81"/>
  <c r="CJ349" i="81"/>
  <c r="CI349" i="81"/>
  <c r="CH349" i="81"/>
  <c r="CG349" i="81"/>
  <c r="CF349" i="81"/>
  <c r="CE349" i="81"/>
  <c r="CD349" i="81"/>
  <c r="CC349" i="81"/>
  <c r="CO348" i="81"/>
  <c r="CN348" i="81"/>
  <c r="CM348" i="81"/>
  <c r="CL348" i="81"/>
  <c r="CK348" i="81"/>
  <c r="CJ348" i="81"/>
  <c r="CI348" i="81"/>
  <c r="CH348" i="81"/>
  <c r="CG348" i="81"/>
  <c r="CF348" i="81"/>
  <c r="CE348" i="81"/>
  <c r="CD348" i="81"/>
  <c r="CC348" i="81"/>
  <c r="CB348" i="81"/>
  <c r="CO347" i="81"/>
  <c r="CN347" i="81"/>
  <c r="CM347" i="81"/>
  <c r="CL347" i="81"/>
  <c r="CK347" i="81"/>
  <c r="CJ347" i="81"/>
  <c r="CI347" i="81"/>
  <c r="CH347" i="81"/>
  <c r="CG347" i="81"/>
  <c r="CF347" i="81"/>
  <c r="CE347" i="81"/>
  <c r="CD347" i="81"/>
  <c r="CC347" i="81"/>
  <c r="CB347" i="81"/>
  <c r="CA347" i="81"/>
  <c r="CO346" i="81"/>
  <c r="CN346" i="81"/>
  <c r="CM346" i="81"/>
  <c r="CL346" i="81"/>
  <c r="CK346" i="81"/>
  <c r="CJ346" i="81"/>
  <c r="CI346" i="81"/>
  <c r="CH346" i="81"/>
  <c r="CG346" i="81"/>
  <c r="CF346" i="81"/>
  <c r="CE346" i="81"/>
  <c r="CD346" i="81"/>
  <c r="CC346" i="81"/>
  <c r="CB346" i="81"/>
  <c r="CA346" i="81"/>
  <c r="BZ346" i="81"/>
  <c r="CO345" i="81"/>
  <c r="CN345" i="81"/>
  <c r="CM345" i="81"/>
  <c r="CL345" i="81"/>
  <c r="CK345" i="81"/>
  <c r="CJ345" i="81"/>
  <c r="CI345" i="81"/>
  <c r="CH345" i="81"/>
  <c r="CG345" i="81"/>
  <c r="CF345" i="81"/>
  <c r="CE345" i="81"/>
  <c r="CD345" i="81"/>
  <c r="CC345" i="81"/>
  <c r="CB345" i="81"/>
  <c r="CA345" i="81"/>
  <c r="BZ345" i="81"/>
  <c r="BY345" i="81"/>
  <c r="CO344" i="81"/>
  <c r="CN344" i="81"/>
  <c r="CM344" i="81"/>
  <c r="CL344" i="81"/>
  <c r="CK344" i="81"/>
  <c r="CJ344" i="81"/>
  <c r="CI344" i="81"/>
  <c r="CH344" i="81"/>
  <c r="CG344" i="81"/>
  <c r="CF344" i="81"/>
  <c r="CE344" i="81"/>
  <c r="CD344" i="81"/>
  <c r="CC344" i="81"/>
  <c r="CB344" i="81"/>
  <c r="CA344" i="81"/>
  <c r="BZ344" i="81"/>
  <c r="BY344" i="81"/>
  <c r="BX344" i="81"/>
  <c r="CO343" i="81"/>
  <c r="CN343" i="81"/>
  <c r="CM343" i="81"/>
  <c r="CL343" i="81"/>
  <c r="CK343" i="81"/>
  <c r="CJ343" i="81"/>
  <c r="CI343" i="81"/>
  <c r="CH343" i="81"/>
  <c r="CG343" i="81"/>
  <c r="CF343" i="81"/>
  <c r="CE343" i="81"/>
  <c r="CD343" i="81"/>
  <c r="CC343" i="81"/>
  <c r="CB343" i="81"/>
  <c r="CA343" i="81"/>
  <c r="BZ343" i="81"/>
  <c r="BY343" i="81"/>
  <c r="BX343" i="81"/>
  <c r="BW343" i="81"/>
  <c r="CO342" i="81"/>
  <c r="CN342" i="81"/>
  <c r="CM342" i="81"/>
  <c r="CL342" i="81"/>
  <c r="CK342" i="81"/>
  <c r="CJ342" i="81"/>
  <c r="CI342" i="81"/>
  <c r="CH342" i="81"/>
  <c r="CG342" i="81"/>
  <c r="CF342" i="81"/>
  <c r="CE342" i="81"/>
  <c r="CD342" i="81"/>
  <c r="CC342" i="81"/>
  <c r="CB342" i="81"/>
  <c r="CA342" i="81"/>
  <c r="BZ342" i="81"/>
  <c r="BY342" i="81"/>
  <c r="BX342" i="81"/>
  <c r="BW342" i="81"/>
  <c r="BV342" i="81"/>
  <c r="CO341" i="81"/>
  <c r="CN341" i="81"/>
  <c r="CM341" i="81"/>
  <c r="CL341" i="81"/>
  <c r="CK341" i="81"/>
  <c r="CJ341" i="81"/>
  <c r="CI341" i="81"/>
  <c r="CH341" i="81"/>
  <c r="CG341" i="81"/>
  <c r="CF341" i="81"/>
  <c r="CE341" i="81"/>
  <c r="CD341" i="81"/>
  <c r="CC341" i="81"/>
  <c r="CB341" i="81"/>
  <c r="CA341" i="81"/>
  <c r="BZ341" i="81"/>
  <c r="BY341" i="81"/>
  <c r="BX341" i="81"/>
  <c r="BW341" i="81"/>
  <c r="BV341" i="81"/>
  <c r="BU341" i="81"/>
  <c r="CO340" i="81"/>
  <c r="CN340" i="81"/>
  <c r="CM340" i="81"/>
  <c r="CL340" i="81"/>
  <c r="CK340" i="81"/>
  <c r="CJ340" i="81"/>
  <c r="CI340" i="81"/>
  <c r="CH340" i="81"/>
  <c r="CG340" i="81"/>
  <c r="CF340" i="81"/>
  <c r="CE340" i="81"/>
  <c r="CD340" i="81"/>
  <c r="CC340" i="81"/>
  <c r="CB340" i="81"/>
  <c r="CA340" i="81"/>
  <c r="BZ340" i="81"/>
  <c r="BY340" i="81"/>
  <c r="BX340" i="81"/>
  <c r="BW340" i="81"/>
  <c r="BV340" i="81"/>
  <c r="BU340" i="81"/>
  <c r="BT340" i="81"/>
  <c r="CO339" i="81"/>
  <c r="CN339" i="81"/>
  <c r="CM339" i="81"/>
  <c r="CL339" i="81"/>
  <c r="CK339" i="81"/>
  <c r="CJ339" i="81"/>
  <c r="CI339" i="81"/>
  <c r="CH339" i="81"/>
  <c r="CG339" i="81"/>
  <c r="CF339" i="81"/>
  <c r="CE339" i="81"/>
  <c r="CD339" i="81"/>
  <c r="CC339" i="81"/>
  <c r="CB339" i="81"/>
  <c r="CA339" i="81"/>
  <c r="BZ339" i="81"/>
  <c r="BY339" i="81"/>
  <c r="BX339" i="81"/>
  <c r="BW339" i="81"/>
  <c r="BV339" i="81"/>
  <c r="BU339" i="81"/>
  <c r="BT339" i="81"/>
  <c r="BS339" i="81"/>
  <c r="CO338" i="81"/>
  <c r="CN338" i="81"/>
  <c r="CM338" i="81"/>
  <c r="CL338" i="81"/>
  <c r="CK338" i="81"/>
  <c r="CJ338" i="81"/>
  <c r="CI338" i="81"/>
  <c r="CH338" i="81"/>
  <c r="CG338" i="81"/>
  <c r="CF338" i="81"/>
  <c r="CE338" i="81"/>
  <c r="CD338" i="81"/>
  <c r="CC338" i="81"/>
  <c r="CB338" i="81"/>
  <c r="CA338" i="81"/>
  <c r="BZ338" i="81"/>
  <c r="BY338" i="81"/>
  <c r="BX338" i="81"/>
  <c r="BW338" i="81"/>
  <c r="BV338" i="81"/>
  <c r="BU338" i="81"/>
  <c r="BT338" i="81"/>
  <c r="BS338" i="81"/>
  <c r="BR338" i="81"/>
  <c r="CO337" i="81"/>
  <c r="CN337" i="81"/>
  <c r="CM337" i="81"/>
  <c r="CL337" i="81"/>
  <c r="CK337" i="81"/>
  <c r="CJ337" i="81"/>
  <c r="CI337" i="81"/>
  <c r="CH337" i="81"/>
  <c r="CG337" i="81"/>
  <c r="CF337" i="81"/>
  <c r="CE337" i="81"/>
  <c r="CD337" i="81"/>
  <c r="CC337" i="81"/>
  <c r="CB337" i="81"/>
  <c r="CA337" i="81"/>
  <c r="BZ337" i="81"/>
  <c r="BY337" i="81"/>
  <c r="BX337" i="81"/>
  <c r="BW337" i="81"/>
  <c r="BV337" i="81"/>
  <c r="BU337" i="81"/>
  <c r="BT337" i="81"/>
  <c r="BS337" i="81"/>
  <c r="BR337" i="81"/>
  <c r="BQ337" i="81"/>
  <c r="CO336" i="81"/>
  <c r="CN336" i="81"/>
  <c r="CM336" i="81"/>
  <c r="CL336" i="81"/>
  <c r="CK336" i="81"/>
  <c r="CJ336" i="81"/>
  <c r="CI336" i="81"/>
  <c r="CH336" i="81"/>
  <c r="CG336" i="81"/>
  <c r="CF336" i="81"/>
  <c r="CE336" i="81"/>
  <c r="CD336" i="81"/>
  <c r="CC336" i="81"/>
  <c r="CB336" i="81"/>
  <c r="CA336" i="81"/>
  <c r="BZ336" i="81"/>
  <c r="BY336" i="81"/>
  <c r="BX336" i="81"/>
  <c r="BW336" i="81"/>
  <c r="BV336" i="81"/>
  <c r="BU336" i="81"/>
  <c r="BT336" i="81"/>
  <c r="BS336" i="81"/>
  <c r="BR336" i="81"/>
  <c r="BQ336" i="81"/>
  <c r="BP336" i="81"/>
  <c r="CO335" i="81"/>
  <c r="CN335" i="81"/>
  <c r="CM335" i="81"/>
  <c r="CL335" i="81"/>
  <c r="CK335" i="81"/>
  <c r="CJ335" i="81"/>
  <c r="CI335" i="81"/>
  <c r="CH335" i="81"/>
  <c r="CG335" i="81"/>
  <c r="CF335" i="81"/>
  <c r="CE335" i="81"/>
  <c r="CD335" i="81"/>
  <c r="CC335" i="81"/>
  <c r="CB335" i="81"/>
  <c r="CA335" i="81"/>
  <c r="BZ335" i="81"/>
  <c r="BY335" i="81"/>
  <c r="BX335" i="81"/>
  <c r="BW335" i="81"/>
  <c r="BV335" i="81"/>
  <c r="BU335" i="81"/>
  <c r="BT335" i="81"/>
  <c r="BS335" i="81"/>
  <c r="BR335" i="81"/>
  <c r="BQ335" i="81"/>
  <c r="BP335" i="81"/>
  <c r="BO335" i="81"/>
  <c r="CO334" i="81"/>
  <c r="CN334" i="81"/>
  <c r="CM334" i="81"/>
  <c r="CL334" i="81"/>
  <c r="CK334" i="81"/>
  <c r="CJ334" i="81"/>
  <c r="CI334" i="81"/>
  <c r="CH334" i="81"/>
  <c r="CG334" i="81"/>
  <c r="CF334" i="81"/>
  <c r="CE334" i="81"/>
  <c r="CD334" i="81"/>
  <c r="CC334" i="81"/>
  <c r="CB334" i="81"/>
  <c r="CA334" i="81"/>
  <c r="BZ334" i="81"/>
  <c r="BY334" i="81"/>
  <c r="BX334" i="81"/>
  <c r="BW334" i="81"/>
  <c r="BV334" i="81"/>
  <c r="BU334" i="81"/>
  <c r="BT334" i="81"/>
  <c r="BS334" i="81"/>
  <c r="BR334" i="81"/>
  <c r="BQ334" i="81"/>
  <c r="BP334" i="81"/>
  <c r="BO334" i="81"/>
  <c r="BN334" i="81"/>
  <c r="CO333" i="81"/>
  <c r="CN333" i="81"/>
  <c r="CM333" i="81"/>
  <c r="CL333" i="81"/>
  <c r="CK333" i="81"/>
  <c r="CJ333" i="81"/>
  <c r="CI333" i="81"/>
  <c r="CH333" i="81"/>
  <c r="CG333" i="81"/>
  <c r="CF333" i="81"/>
  <c r="CE333" i="81"/>
  <c r="CD333" i="81"/>
  <c r="CC333" i="81"/>
  <c r="CB333" i="81"/>
  <c r="CA333" i="81"/>
  <c r="BZ333" i="81"/>
  <c r="BY333" i="81"/>
  <c r="BX333" i="81"/>
  <c r="BW333" i="81"/>
  <c r="BV333" i="81"/>
  <c r="BU333" i="81"/>
  <c r="BT333" i="81"/>
  <c r="BS333" i="81"/>
  <c r="BR333" i="81"/>
  <c r="BQ333" i="81"/>
  <c r="BP333" i="81"/>
  <c r="BO333" i="81"/>
  <c r="BN333" i="81"/>
  <c r="BM333" i="81"/>
  <c r="CO332" i="81"/>
  <c r="CN332" i="81"/>
  <c r="CM332" i="81"/>
  <c r="CL332" i="81"/>
  <c r="CK332" i="81"/>
  <c r="CJ332" i="81"/>
  <c r="CI332" i="81"/>
  <c r="CH332" i="81"/>
  <c r="CG332" i="81"/>
  <c r="CF332" i="81"/>
  <c r="CE332" i="81"/>
  <c r="CD332" i="81"/>
  <c r="CC332" i="81"/>
  <c r="CB332" i="81"/>
  <c r="CA332" i="81"/>
  <c r="BZ332" i="81"/>
  <c r="BY332" i="81"/>
  <c r="BX332" i="81"/>
  <c r="BW332" i="81"/>
  <c r="BV332" i="81"/>
  <c r="BU332" i="81"/>
  <c r="BT332" i="81"/>
  <c r="BS332" i="81"/>
  <c r="BR332" i="81"/>
  <c r="BQ332" i="81"/>
  <c r="BP332" i="81"/>
  <c r="BO332" i="81"/>
  <c r="BN332" i="81"/>
  <c r="BM332" i="81"/>
  <c r="BL332" i="81"/>
  <c r="CO331" i="81"/>
  <c r="CN331" i="81"/>
  <c r="CM331" i="81"/>
  <c r="CL331" i="81"/>
  <c r="CK331" i="81"/>
  <c r="CJ331" i="81"/>
  <c r="CI331" i="81"/>
  <c r="CH331" i="81"/>
  <c r="CG331" i="81"/>
  <c r="CF331" i="81"/>
  <c r="CE331" i="81"/>
  <c r="CD331" i="81"/>
  <c r="CC331" i="81"/>
  <c r="CB331" i="81"/>
  <c r="CA331" i="81"/>
  <c r="BZ331" i="81"/>
  <c r="BY331" i="81"/>
  <c r="BX331" i="81"/>
  <c r="BW331" i="81"/>
  <c r="BV331" i="81"/>
  <c r="BU331" i="81"/>
  <c r="BT331" i="81"/>
  <c r="BS331" i="81"/>
  <c r="BR331" i="81"/>
  <c r="BQ331" i="81"/>
  <c r="BP331" i="81"/>
  <c r="BO331" i="81"/>
  <c r="BN331" i="81"/>
  <c r="BM331" i="81"/>
  <c r="BL331" i="81"/>
  <c r="BK331" i="81"/>
  <c r="CO330" i="81"/>
  <c r="CN330" i="81"/>
  <c r="CM330" i="81"/>
  <c r="CL330" i="81"/>
  <c r="CK330" i="81"/>
  <c r="CJ330" i="81"/>
  <c r="CI330" i="81"/>
  <c r="CH330" i="81"/>
  <c r="CG330" i="81"/>
  <c r="CF330" i="81"/>
  <c r="CE330" i="81"/>
  <c r="CD330" i="81"/>
  <c r="CC330" i="81"/>
  <c r="CB330" i="81"/>
  <c r="CA330" i="81"/>
  <c r="BZ330" i="81"/>
  <c r="BY330" i="81"/>
  <c r="BX330" i="81"/>
  <c r="BW330" i="81"/>
  <c r="BV330" i="81"/>
  <c r="BU330" i="81"/>
  <c r="BT330" i="81"/>
  <c r="BS330" i="81"/>
  <c r="BR330" i="81"/>
  <c r="BQ330" i="81"/>
  <c r="BP330" i="81"/>
  <c r="BO330" i="81"/>
  <c r="BN330" i="81"/>
  <c r="BM330" i="81"/>
  <c r="BL330" i="81"/>
  <c r="BK330" i="81"/>
  <c r="BJ330" i="81"/>
  <c r="CO329" i="81"/>
  <c r="CN329" i="81"/>
  <c r="CM329" i="81"/>
  <c r="CL329" i="81"/>
  <c r="CK329" i="81"/>
  <c r="CJ329" i="81"/>
  <c r="CI329" i="81"/>
  <c r="CH329" i="81"/>
  <c r="CG329" i="81"/>
  <c r="CF329" i="81"/>
  <c r="CE329" i="81"/>
  <c r="CD329" i="81"/>
  <c r="CC329" i="81"/>
  <c r="CB329" i="81"/>
  <c r="CA329" i="81"/>
  <c r="BZ329" i="81"/>
  <c r="BY329" i="81"/>
  <c r="BX329" i="81"/>
  <c r="BW329" i="81"/>
  <c r="BV329" i="81"/>
  <c r="BU329" i="81"/>
  <c r="BT329" i="81"/>
  <c r="BS329" i="81"/>
  <c r="BR329" i="81"/>
  <c r="BQ329" i="81"/>
  <c r="BP329" i="81"/>
  <c r="BO329" i="81"/>
  <c r="BN329" i="81"/>
  <c r="BM329" i="81"/>
  <c r="BL329" i="81"/>
  <c r="BK329" i="81"/>
  <c r="BJ329" i="81"/>
  <c r="BI329" i="81"/>
  <c r="CO328" i="81"/>
  <c r="CN328" i="81"/>
  <c r="CM328" i="81"/>
  <c r="CL328" i="81"/>
  <c r="CK328" i="81"/>
  <c r="CJ328" i="81"/>
  <c r="CI328" i="81"/>
  <c r="CH328" i="81"/>
  <c r="CG328" i="81"/>
  <c r="CF328" i="81"/>
  <c r="CE328" i="81"/>
  <c r="CD328" i="81"/>
  <c r="CC328" i="81"/>
  <c r="CB328" i="81"/>
  <c r="CA328" i="81"/>
  <c r="BZ328" i="81"/>
  <c r="BY328" i="81"/>
  <c r="BX328" i="81"/>
  <c r="BW328" i="81"/>
  <c r="BV328" i="81"/>
  <c r="BU328" i="81"/>
  <c r="BT328" i="81"/>
  <c r="BS328" i="81"/>
  <c r="BR328" i="81"/>
  <c r="BQ328" i="81"/>
  <c r="BP328" i="81"/>
  <c r="BO328" i="81"/>
  <c r="BN328" i="81"/>
  <c r="BM328" i="81"/>
  <c r="BL328" i="81"/>
  <c r="BK328" i="81"/>
  <c r="BJ328" i="81"/>
  <c r="BI328" i="81"/>
  <c r="BH328" i="81"/>
  <c r="CO327" i="81"/>
  <c r="CN327" i="81"/>
  <c r="CM327" i="81"/>
  <c r="CL327" i="81"/>
  <c r="CK327" i="81"/>
  <c r="CJ327" i="81"/>
  <c r="CI327" i="81"/>
  <c r="CH327" i="81"/>
  <c r="CG327" i="81"/>
  <c r="CF327" i="81"/>
  <c r="CE327" i="81"/>
  <c r="CD327" i="81"/>
  <c r="CC327" i="81"/>
  <c r="CB327" i="81"/>
  <c r="CA327" i="81"/>
  <c r="BZ327" i="81"/>
  <c r="BY327" i="81"/>
  <c r="BX327" i="81"/>
  <c r="BW327" i="81"/>
  <c r="BV327" i="81"/>
  <c r="BU327" i="81"/>
  <c r="BT327" i="81"/>
  <c r="BS327" i="81"/>
  <c r="BR327" i="81"/>
  <c r="BQ327" i="81"/>
  <c r="BP327" i="81"/>
  <c r="BO327" i="81"/>
  <c r="BN327" i="81"/>
  <c r="BM327" i="81"/>
  <c r="BL327" i="81"/>
  <c r="BK327" i="81"/>
  <c r="BJ327" i="81"/>
  <c r="BI327" i="81"/>
  <c r="BH327" i="81"/>
  <c r="BG327" i="81"/>
  <c r="CO326" i="81"/>
  <c r="CN326" i="81"/>
  <c r="CM326" i="81"/>
  <c r="CL326" i="81"/>
  <c r="CK326" i="81"/>
  <c r="CJ326" i="81"/>
  <c r="CI326" i="81"/>
  <c r="CH326" i="81"/>
  <c r="CG326" i="81"/>
  <c r="CF326" i="81"/>
  <c r="CE326" i="81"/>
  <c r="CD326" i="81"/>
  <c r="CC326" i="81"/>
  <c r="CB326" i="81"/>
  <c r="CA326" i="81"/>
  <c r="BZ326" i="81"/>
  <c r="BY326" i="81"/>
  <c r="BX326" i="81"/>
  <c r="BW326" i="81"/>
  <c r="BV326" i="81"/>
  <c r="BU326" i="81"/>
  <c r="BT326" i="81"/>
  <c r="BS326" i="81"/>
  <c r="BR326" i="81"/>
  <c r="BQ326" i="81"/>
  <c r="BP326" i="81"/>
  <c r="BO326" i="81"/>
  <c r="BN326" i="81"/>
  <c r="BM326" i="81"/>
  <c r="BL326" i="81"/>
  <c r="BK326" i="81"/>
  <c r="BJ326" i="81"/>
  <c r="BI326" i="81"/>
  <c r="BH326" i="81"/>
  <c r="BG326" i="81"/>
  <c r="BF326" i="81"/>
  <c r="CO325" i="81"/>
  <c r="CN325" i="81"/>
  <c r="CM325" i="81"/>
  <c r="CL325" i="81"/>
  <c r="CK325" i="81"/>
  <c r="CJ325" i="81"/>
  <c r="CI325" i="81"/>
  <c r="CH325" i="81"/>
  <c r="CG325" i="81"/>
  <c r="CF325" i="81"/>
  <c r="CE325" i="81"/>
  <c r="CD325" i="81"/>
  <c r="CC325" i="81"/>
  <c r="CB325" i="81"/>
  <c r="CA325" i="81"/>
  <c r="BZ325" i="81"/>
  <c r="BY325" i="81"/>
  <c r="BX325" i="81"/>
  <c r="BW325" i="81"/>
  <c r="BV325" i="81"/>
  <c r="BU325" i="81"/>
  <c r="BT325" i="81"/>
  <c r="BS325" i="81"/>
  <c r="BR325" i="81"/>
  <c r="BQ325" i="81"/>
  <c r="BP325" i="81"/>
  <c r="BO325" i="81"/>
  <c r="BN325" i="81"/>
  <c r="BM325" i="81"/>
  <c r="BL325" i="81"/>
  <c r="BK325" i="81"/>
  <c r="BJ325" i="81"/>
  <c r="BI325" i="81"/>
  <c r="BH325" i="81"/>
  <c r="BG325" i="81"/>
  <c r="BF325" i="81"/>
  <c r="BE325" i="81"/>
  <c r="CO324" i="81"/>
  <c r="CN324" i="81"/>
  <c r="CM324" i="81"/>
  <c r="CL324" i="81"/>
  <c r="CK324" i="81"/>
  <c r="CJ324" i="81"/>
  <c r="CI324" i="81"/>
  <c r="CH324" i="81"/>
  <c r="CG324" i="81"/>
  <c r="CF324" i="81"/>
  <c r="CE324" i="81"/>
  <c r="CD324" i="81"/>
  <c r="CC324" i="81"/>
  <c r="CB324" i="81"/>
  <c r="CA324" i="81"/>
  <c r="BZ324" i="81"/>
  <c r="BY324" i="81"/>
  <c r="BX324" i="81"/>
  <c r="BW324" i="81"/>
  <c r="BV324" i="81"/>
  <c r="BU324" i="81"/>
  <c r="BT324" i="81"/>
  <c r="BS324" i="81"/>
  <c r="BR324" i="81"/>
  <c r="BQ324" i="81"/>
  <c r="BP324" i="81"/>
  <c r="BO324" i="81"/>
  <c r="BN324" i="81"/>
  <c r="BM324" i="81"/>
  <c r="BL324" i="81"/>
  <c r="BK324" i="81"/>
  <c r="BJ324" i="81"/>
  <c r="BI324" i="81"/>
  <c r="BH324" i="81"/>
  <c r="BG324" i="81"/>
  <c r="BF324" i="81"/>
  <c r="BE324" i="81"/>
  <c r="BD324" i="81"/>
  <c r="CO323" i="81"/>
  <c r="CN323" i="81"/>
  <c r="CM323" i="81"/>
  <c r="CL323" i="81"/>
  <c r="CK323" i="81"/>
  <c r="CJ323" i="81"/>
  <c r="CI323" i="81"/>
  <c r="CH323" i="81"/>
  <c r="CG323" i="81"/>
  <c r="CF323" i="81"/>
  <c r="CE323" i="81"/>
  <c r="CD323" i="81"/>
  <c r="CC323" i="81"/>
  <c r="CB323" i="81"/>
  <c r="CA323" i="81"/>
  <c r="BZ323" i="81"/>
  <c r="BY323" i="81"/>
  <c r="BX323" i="81"/>
  <c r="BW323" i="81"/>
  <c r="BV323" i="81"/>
  <c r="BU323" i="81"/>
  <c r="BT323" i="81"/>
  <c r="BS323" i="81"/>
  <c r="BR323" i="81"/>
  <c r="BQ323" i="81"/>
  <c r="BP323" i="81"/>
  <c r="BO323" i="81"/>
  <c r="BN323" i="81"/>
  <c r="BM323" i="81"/>
  <c r="BL323" i="81"/>
  <c r="BK323" i="81"/>
  <c r="BJ323" i="81"/>
  <c r="BI323" i="81"/>
  <c r="BH323" i="81"/>
  <c r="BG323" i="81"/>
  <c r="BF323" i="81"/>
  <c r="BE323" i="81"/>
  <c r="BD323" i="81"/>
  <c r="BC323" i="81"/>
  <c r="CO322" i="81"/>
  <c r="CN322" i="81"/>
  <c r="CM322" i="81"/>
  <c r="CL322" i="81"/>
  <c r="CK322" i="81"/>
  <c r="CJ322" i="81"/>
  <c r="CI322" i="81"/>
  <c r="CH322" i="81"/>
  <c r="CG322" i="81"/>
  <c r="CF322" i="81"/>
  <c r="CE322" i="81"/>
  <c r="CD322" i="81"/>
  <c r="CC322" i="81"/>
  <c r="CB322" i="81"/>
  <c r="CA322" i="81"/>
  <c r="BZ322" i="81"/>
  <c r="BY322" i="81"/>
  <c r="BX322" i="81"/>
  <c r="BW322" i="81"/>
  <c r="BV322" i="81"/>
  <c r="BU322" i="81"/>
  <c r="BT322" i="81"/>
  <c r="BS322" i="81"/>
  <c r="BR322" i="81"/>
  <c r="BQ322" i="81"/>
  <c r="BP322" i="81"/>
  <c r="BO322" i="81"/>
  <c r="BN322" i="81"/>
  <c r="BM322" i="81"/>
  <c r="BL322" i="81"/>
  <c r="BK322" i="81"/>
  <c r="BJ322" i="81"/>
  <c r="BI322" i="81"/>
  <c r="BH322" i="81"/>
  <c r="BG322" i="81"/>
  <c r="BF322" i="81"/>
  <c r="BE322" i="81"/>
  <c r="BD322" i="81"/>
  <c r="BC322" i="81"/>
  <c r="BB322" i="81"/>
  <c r="CO321" i="81"/>
  <c r="CN321" i="81"/>
  <c r="CM321" i="81"/>
  <c r="CL321" i="81"/>
  <c r="CK321" i="81"/>
  <c r="CJ321" i="81"/>
  <c r="CI321" i="81"/>
  <c r="CH321" i="81"/>
  <c r="CG321" i="81"/>
  <c r="CF321" i="81"/>
  <c r="CE321" i="81"/>
  <c r="CD321" i="81"/>
  <c r="CC321" i="81"/>
  <c r="CB321" i="81"/>
  <c r="CA321" i="81"/>
  <c r="BZ321" i="81"/>
  <c r="BY321" i="81"/>
  <c r="BX321" i="81"/>
  <c r="BW321" i="81"/>
  <c r="BV321" i="81"/>
  <c r="BU321" i="81"/>
  <c r="BT321" i="81"/>
  <c r="BS321" i="81"/>
  <c r="BR321" i="81"/>
  <c r="BQ321" i="81"/>
  <c r="BP321" i="81"/>
  <c r="BO321" i="81"/>
  <c r="BN321" i="81"/>
  <c r="BM321" i="81"/>
  <c r="BL321" i="81"/>
  <c r="BK321" i="81"/>
  <c r="BJ321" i="81"/>
  <c r="BI321" i="81"/>
  <c r="BH321" i="81"/>
  <c r="BG321" i="81"/>
  <c r="BF321" i="81"/>
  <c r="BE321" i="81"/>
  <c r="BD321" i="81"/>
  <c r="BC321" i="81"/>
  <c r="BB321" i="81"/>
  <c r="BA321" i="81"/>
  <c r="CO320" i="81"/>
  <c r="CN320" i="81"/>
  <c r="CM320" i="81"/>
  <c r="CL320" i="81"/>
  <c r="CK320" i="81"/>
  <c r="CJ320" i="81"/>
  <c r="CI320" i="81"/>
  <c r="CH320" i="81"/>
  <c r="CG320" i="81"/>
  <c r="CF320" i="81"/>
  <c r="CE320" i="81"/>
  <c r="CD320" i="81"/>
  <c r="CC320" i="81"/>
  <c r="CB320" i="81"/>
  <c r="CA320" i="81"/>
  <c r="BZ320" i="81"/>
  <c r="BY320" i="81"/>
  <c r="BX320" i="81"/>
  <c r="BW320" i="81"/>
  <c r="BV320" i="81"/>
  <c r="BU320" i="81"/>
  <c r="BT320" i="81"/>
  <c r="BS320" i="81"/>
  <c r="BR320" i="81"/>
  <c r="BQ320" i="81"/>
  <c r="BP320" i="81"/>
  <c r="BO320" i="81"/>
  <c r="BN320" i="81"/>
  <c r="BM320" i="81"/>
  <c r="BL320" i="81"/>
  <c r="BK320" i="81"/>
  <c r="BJ320" i="81"/>
  <c r="BI320" i="81"/>
  <c r="BH320" i="81"/>
  <c r="BG320" i="81"/>
  <c r="BF320" i="81"/>
  <c r="BE320" i="81"/>
  <c r="BD320" i="81"/>
  <c r="BC320" i="81"/>
  <c r="BB320" i="81"/>
  <c r="BA320" i="81"/>
  <c r="AZ320" i="81"/>
  <c r="CO319" i="81"/>
  <c r="CN319" i="81"/>
  <c r="CM319" i="81"/>
  <c r="CL319" i="81"/>
  <c r="CK319" i="81"/>
  <c r="CJ319" i="81"/>
  <c r="CI319" i="81"/>
  <c r="CH319" i="81"/>
  <c r="CG319" i="81"/>
  <c r="CF319" i="81"/>
  <c r="CE319" i="81"/>
  <c r="CD319" i="81"/>
  <c r="CC319" i="81"/>
  <c r="CB319" i="81"/>
  <c r="CA319" i="81"/>
  <c r="BZ319" i="81"/>
  <c r="BY319" i="81"/>
  <c r="BX319" i="81"/>
  <c r="BW319" i="81"/>
  <c r="BV319" i="81"/>
  <c r="BU319" i="81"/>
  <c r="BT319" i="81"/>
  <c r="BS319" i="81"/>
  <c r="BR319" i="81"/>
  <c r="BQ319" i="81"/>
  <c r="BP319" i="81"/>
  <c r="BO319" i="81"/>
  <c r="BN319" i="81"/>
  <c r="BM319" i="81"/>
  <c r="BL319" i="81"/>
  <c r="BK319" i="81"/>
  <c r="BJ319" i="81"/>
  <c r="BI319" i="81"/>
  <c r="BH319" i="81"/>
  <c r="BG319" i="81"/>
  <c r="BF319" i="81"/>
  <c r="BE319" i="81"/>
  <c r="BD319" i="81"/>
  <c r="BC319" i="81"/>
  <c r="BB319" i="81"/>
  <c r="BA319" i="81"/>
  <c r="AZ319" i="81"/>
  <c r="AY319" i="81"/>
  <c r="CO318" i="81"/>
  <c r="CN318" i="81"/>
  <c r="CM318" i="81"/>
  <c r="CL318" i="81"/>
  <c r="CK318" i="81"/>
  <c r="CJ318" i="81"/>
  <c r="CI318" i="81"/>
  <c r="CH318" i="81"/>
  <c r="CG318" i="81"/>
  <c r="CF318" i="81"/>
  <c r="CE318" i="81"/>
  <c r="CD318" i="81"/>
  <c r="CC318" i="81"/>
  <c r="CB318" i="81"/>
  <c r="CA318" i="81"/>
  <c r="BZ318" i="81"/>
  <c r="BY318" i="81"/>
  <c r="BX318" i="81"/>
  <c r="BW318" i="81"/>
  <c r="BV318" i="81"/>
  <c r="BU318" i="81"/>
  <c r="BT318" i="81"/>
  <c r="BS318" i="81"/>
  <c r="BR318" i="81"/>
  <c r="BQ318" i="81"/>
  <c r="BP318" i="81"/>
  <c r="BO318" i="81"/>
  <c r="BN318" i="81"/>
  <c r="BM318" i="81"/>
  <c r="BL318" i="81"/>
  <c r="BK318" i="81"/>
  <c r="BJ318" i="81"/>
  <c r="BI318" i="81"/>
  <c r="BH318" i="81"/>
  <c r="BG318" i="81"/>
  <c r="BF318" i="81"/>
  <c r="BE318" i="81"/>
  <c r="BD318" i="81"/>
  <c r="BC318" i="81"/>
  <c r="BB318" i="81"/>
  <c r="BA318" i="81"/>
  <c r="AZ318" i="81"/>
  <c r="AY318" i="81"/>
  <c r="AX318" i="81"/>
  <c r="CO317" i="81"/>
  <c r="CN317" i="81"/>
  <c r="CM317" i="81"/>
  <c r="CL317" i="81"/>
  <c r="CK317" i="81"/>
  <c r="CJ317" i="81"/>
  <c r="CI317" i="81"/>
  <c r="CH317" i="81"/>
  <c r="CG317" i="81"/>
  <c r="CF317" i="81"/>
  <c r="CE317" i="81"/>
  <c r="CD317" i="81"/>
  <c r="CC317" i="81"/>
  <c r="CB317" i="81"/>
  <c r="CA317" i="81"/>
  <c r="BZ317" i="81"/>
  <c r="BY317" i="81"/>
  <c r="BX317" i="81"/>
  <c r="BW317" i="81"/>
  <c r="BV317" i="81"/>
  <c r="BU317" i="81"/>
  <c r="BT317" i="81"/>
  <c r="BS317" i="81"/>
  <c r="BR317" i="81"/>
  <c r="BQ317" i="81"/>
  <c r="BP317" i="81"/>
  <c r="BO317" i="81"/>
  <c r="BN317" i="81"/>
  <c r="BM317" i="81"/>
  <c r="BL317" i="81"/>
  <c r="BK317" i="81"/>
  <c r="BJ317" i="81"/>
  <c r="BI317" i="81"/>
  <c r="BH317" i="81"/>
  <c r="BG317" i="81"/>
  <c r="BF317" i="81"/>
  <c r="BE317" i="81"/>
  <c r="BD317" i="81"/>
  <c r="BC317" i="81"/>
  <c r="BB317" i="81"/>
  <c r="BA317" i="81"/>
  <c r="AZ317" i="81"/>
  <c r="AY317" i="81"/>
  <c r="AX317" i="81"/>
  <c r="AW317" i="81"/>
  <c r="CO316" i="81"/>
  <c r="CN316" i="81"/>
  <c r="CM316" i="81"/>
  <c r="CL316" i="81"/>
  <c r="CK316" i="81"/>
  <c r="CJ316" i="81"/>
  <c r="CI316" i="81"/>
  <c r="CH316" i="81"/>
  <c r="CG316" i="81"/>
  <c r="CF316" i="81"/>
  <c r="CE316" i="81"/>
  <c r="CD316" i="81"/>
  <c r="CC316" i="81"/>
  <c r="CB316" i="81"/>
  <c r="CA316" i="81"/>
  <c r="BZ316" i="81"/>
  <c r="BY316" i="81"/>
  <c r="BX316" i="81"/>
  <c r="BW316" i="81"/>
  <c r="BV316" i="81"/>
  <c r="BU316" i="81"/>
  <c r="BT316" i="81"/>
  <c r="BS316" i="81"/>
  <c r="BR316" i="81"/>
  <c r="BQ316" i="81"/>
  <c r="BP316" i="81"/>
  <c r="BO316" i="81"/>
  <c r="BN316" i="81"/>
  <c r="BM316" i="81"/>
  <c r="BL316" i="81"/>
  <c r="BK316" i="81"/>
  <c r="BJ316" i="81"/>
  <c r="BI316" i="81"/>
  <c r="BH316" i="81"/>
  <c r="BG316" i="81"/>
  <c r="BF316" i="81"/>
  <c r="BE316" i="81"/>
  <c r="BD316" i="81"/>
  <c r="BC316" i="81"/>
  <c r="BB316" i="81"/>
  <c r="BA316" i="81"/>
  <c r="AZ316" i="81"/>
  <c r="AY316" i="81"/>
  <c r="AX316" i="81"/>
  <c r="AW316" i="81"/>
  <c r="AV316" i="81"/>
  <c r="CO315" i="81"/>
  <c r="CN315" i="81"/>
  <c r="CM315" i="81"/>
  <c r="CL315" i="81"/>
  <c r="CK315" i="81"/>
  <c r="CJ315" i="81"/>
  <c r="CI315" i="81"/>
  <c r="CH315" i="81"/>
  <c r="CG315" i="81"/>
  <c r="CF315" i="81"/>
  <c r="CE315" i="81"/>
  <c r="CD315" i="81"/>
  <c r="CC315" i="81"/>
  <c r="CB315" i="81"/>
  <c r="CA315" i="81"/>
  <c r="BZ315" i="81"/>
  <c r="BY315" i="81"/>
  <c r="BX315" i="81"/>
  <c r="BW315" i="81"/>
  <c r="BV315" i="81"/>
  <c r="BU315" i="81"/>
  <c r="BT315" i="81"/>
  <c r="BS315" i="81"/>
  <c r="BR315" i="81"/>
  <c r="BQ315" i="81"/>
  <c r="BP315" i="81"/>
  <c r="BO315" i="81"/>
  <c r="BN315" i="81"/>
  <c r="BM315" i="81"/>
  <c r="BL315" i="81"/>
  <c r="BK315" i="81"/>
  <c r="BJ315" i="81"/>
  <c r="BI315" i="81"/>
  <c r="BH315" i="81"/>
  <c r="BG315" i="81"/>
  <c r="BF315" i="81"/>
  <c r="BE315" i="81"/>
  <c r="BD315" i="81"/>
  <c r="BC315" i="81"/>
  <c r="BB315" i="81"/>
  <c r="BA315" i="81"/>
  <c r="AZ315" i="81"/>
  <c r="AY315" i="81"/>
  <c r="AX315" i="81"/>
  <c r="AW315" i="81"/>
  <c r="AV315" i="81"/>
  <c r="AU315" i="81"/>
  <c r="CO314" i="81"/>
  <c r="CN314" i="81"/>
  <c r="CM314" i="81"/>
  <c r="CL314" i="81"/>
  <c r="CK314" i="81"/>
  <c r="CJ314" i="81"/>
  <c r="CI314" i="81"/>
  <c r="CH314" i="81"/>
  <c r="CG314" i="81"/>
  <c r="CF314" i="81"/>
  <c r="CE314" i="81"/>
  <c r="CD314" i="81"/>
  <c r="CC314" i="81"/>
  <c r="CB314" i="81"/>
  <c r="CA314" i="81"/>
  <c r="BZ314" i="81"/>
  <c r="BY314" i="81"/>
  <c r="BX314" i="81"/>
  <c r="BW314" i="81"/>
  <c r="BV314" i="81"/>
  <c r="BU314" i="81"/>
  <c r="BT314" i="81"/>
  <c r="BS314" i="81"/>
  <c r="BR314" i="81"/>
  <c r="BQ314" i="81"/>
  <c r="BP314" i="81"/>
  <c r="BO314" i="81"/>
  <c r="BN314" i="81"/>
  <c r="BM314" i="81"/>
  <c r="BL314" i="81"/>
  <c r="BK314" i="81"/>
  <c r="BJ314" i="81"/>
  <c r="BI314" i="81"/>
  <c r="BH314" i="81"/>
  <c r="BG314" i="81"/>
  <c r="BF314" i="81"/>
  <c r="BE314" i="81"/>
  <c r="BD314" i="81"/>
  <c r="BC314" i="81"/>
  <c r="BB314" i="81"/>
  <c r="BA314" i="81"/>
  <c r="AZ314" i="81"/>
  <c r="AY314" i="81"/>
  <c r="AX314" i="81"/>
  <c r="AW314" i="81"/>
  <c r="AV314" i="81"/>
  <c r="AU314" i="81"/>
  <c r="AT314" i="81"/>
  <c r="CO313" i="81"/>
  <c r="CN313" i="81"/>
  <c r="CM313" i="81"/>
  <c r="CL313" i="81"/>
  <c r="CK313" i="81"/>
  <c r="CJ313" i="81"/>
  <c r="CI313" i="81"/>
  <c r="CH313" i="81"/>
  <c r="CG313" i="81"/>
  <c r="CF313" i="81"/>
  <c r="CE313" i="81"/>
  <c r="CD313" i="81"/>
  <c r="CC313" i="81"/>
  <c r="CB313" i="81"/>
  <c r="CA313" i="81"/>
  <c r="BZ313" i="81"/>
  <c r="BY313" i="81"/>
  <c r="BX313" i="81"/>
  <c r="BW313" i="81"/>
  <c r="BV313" i="81"/>
  <c r="BU313" i="81"/>
  <c r="BT313" i="81"/>
  <c r="BS313" i="81"/>
  <c r="BR313" i="81"/>
  <c r="BQ313" i="81"/>
  <c r="BP313" i="81"/>
  <c r="BO313" i="81"/>
  <c r="BN313" i="81"/>
  <c r="BM313" i="81"/>
  <c r="BL313" i="81"/>
  <c r="BK313" i="81"/>
  <c r="BJ313" i="81"/>
  <c r="BI313" i="81"/>
  <c r="BH313" i="81"/>
  <c r="BG313" i="81"/>
  <c r="BF313" i="81"/>
  <c r="BE313" i="81"/>
  <c r="BD313" i="81"/>
  <c r="BC313" i="81"/>
  <c r="BB313" i="81"/>
  <c r="BA313" i="81"/>
  <c r="AZ313" i="81"/>
  <c r="AY313" i="81"/>
  <c r="AX313" i="81"/>
  <c r="AW313" i="81"/>
  <c r="AV313" i="81"/>
  <c r="AU313" i="81"/>
  <c r="AT313" i="81"/>
  <c r="AS313" i="81"/>
  <c r="CO312" i="81"/>
  <c r="CN312" i="81"/>
  <c r="CM312" i="81"/>
  <c r="CL312" i="81"/>
  <c r="CK312" i="81"/>
  <c r="CJ312" i="81"/>
  <c r="CI312" i="81"/>
  <c r="CH312" i="81"/>
  <c r="CG312" i="81"/>
  <c r="CF312" i="81"/>
  <c r="CE312" i="81"/>
  <c r="CD312" i="81"/>
  <c r="CC312" i="81"/>
  <c r="CB312" i="81"/>
  <c r="CA312" i="81"/>
  <c r="BZ312" i="81"/>
  <c r="BY312" i="81"/>
  <c r="BX312" i="81"/>
  <c r="BW312" i="81"/>
  <c r="BV312" i="81"/>
  <c r="BU312" i="81"/>
  <c r="BT312" i="81"/>
  <c r="BS312" i="81"/>
  <c r="BR312" i="81"/>
  <c r="BQ312" i="81"/>
  <c r="BP312" i="81"/>
  <c r="BO312" i="81"/>
  <c r="BN312" i="81"/>
  <c r="BM312" i="81"/>
  <c r="BL312" i="81"/>
  <c r="BK312" i="81"/>
  <c r="BJ312" i="81"/>
  <c r="BI312" i="81"/>
  <c r="BH312" i="81"/>
  <c r="BG312" i="81"/>
  <c r="BF312" i="81"/>
  <c r="BE312" i="81"/>
  <c r="BD312" i="81"/>
  <c r="BC312" i="81"/>
  <c r="BB312" i="81"/>
  <c r="BA312" i="81"/>
  <c r="AZ312" i="81"/>
  <c r="AY312" i="81"/>
  <c r="AX312" i="81"/>
  <c r="AW312" i="81"/>
  <c r="AV312" i="81"/>
  <c r="AU312" i="81"/>
  <c r="AT312" i="81"/>
  <c r="AS312" i="81"/>
  <c r="AR312" i="81"/>
  <c r="CO311" i="81"/>
  <c r="CN311" i="81"/>
  <c r="CM311" i="81"/>
  <c r="CL311" i="81"/>
  <c r="CK311" i="81"/>
  <c r="CJ311" i="81"/>
  <c r="CI311" i="81"/>
  <c r="CH311" i="81"/>
  <c r="CG311" i="81"/>
  <c r="CF311" i="81"/>
  <c r="CE311" i="81"/>
  <c r="CD311" i="81"/>
  <c r="CC311" i="81"/>
  <c r="CB311" i="81"/>
  <c r="CA311" i="81"/>
  <c r="BZ311" i="81"/>
  <c r="BY311" i="81"/>
  <c r="BX311" i="81"/>
  <c r="BW311" i="81"/>
  <c r="BV311" i="81"/>
  <c r="BU311" i="81"/>
  <c r="BT311" i="81"/>
  <c r="BS311" i="81"/>
  <c r="BR311" i="81"/>
  <c r="BQ311" i="81"/>
  <c r="BP311" i="81"/>
  <c r="BO311" i="81"/>
  <c r="BN311" i="81"/>
  <c r="BM311" i="81"/>
  <c r="BL311" i="81"/>
  <c r="BK311" i="81"/>
  <c r="BJ311" i="81"/>
  <c r="BI311" i="81"/>
  <c r="BH311" i="81"/>
  <c r="BG311" i="81"/>
  <c r="BF311" i="81"/>
  <c r="BE311" i="81"/>
  <c r="BD311" i="81"/>
  <c r="BC311" i="81"/>
  <c r="BB311" i="81"/>
  <c r="BA311" i="81"/>
  <c r="AZ311" i="81"/>
  <c r="AY311" i="81"/>
  <c r="AX311" i="81"/>
  <c r="AW311" i="81"/>
  <c r="AV311" i="81"/>
  <c r="AU311" i="81"/>
  <c r="AT311" i="81"/>
  <c r="AS311" i="81"/>
  <c r="AR311" i="81"/>
  <c r="AQ311" i="81"/>
  <c r="CO310" i="81"/>
  <c r="CN310" i="81"/>
  <c r="CM310" i="81"/>
  <c r="CL310" i="81"/>
  <c r="CK310" i="81"/>
  <c r="CJ310" i="81"/>
  <c r="CI310" i="81"/>
  <c r="CH310" i="81"/>
  <c r="CG310" i="81"/>
  <c r="CF310" i="81"/>
  <c r="CE310" i="81"/>
  <c r="CD310" i="81"/>
  <c r="CC310" i="81"/>
  <c r="CB310" i="81"/>
  <c r="CA310" i="81"/>
  <c r="BZ310" i="81"/>
  <c r="BY310" i="81"/>
  <c r="BX310" i="81"/>
  <c r="BW310" i="81"/>
  <c r="BV310" i="81"/>
  <c r="BU310" i="81"/>
  <c r="BT310" i="81"/>
  <c r="BS310" i="81"/>
  <c r="BR310" i="81"/>
  <c r="BQ310" i="81"/>
  <c r="BP310" i="81"/>
  <c r="BO310" i="81"/>
  <c r="BN310" i="81"/>
  <c r="BM310" i="81"/>
  <c r="BL310" i="81"/>
  <c r="BK310" i="81"/>
  <c r="BJ310" i="81"/>
  <c r="BI310" i="81"/>
  <c r="BH310" i="81"/>
  <c r="BG310" i="81"/>
  <c r="BF310" i="81"/>
  <c r="BE310" i="81"/>
  <c r="BD310" i="81"/>
  <c r="BC310" i="81"/>
  <c r="BB310" i="81"/>
  <c r="BA310" i="81"/>
  <c r="AZ310" i="81"/>
  <c r="AY310" i="81"/>
  <c r="AX310" i="81"/>
  <c r="AW310" i="81"/>
  <c r="AV310" i="81"/>
  <c r="AU310" i="81"/>
  <c r="AT310" i="81"/>
  <c r="AS310" i="81"/>
  <c r="AR310" i="81"/>
  <c r="AQ310" i="81"/>
  <c r="AP310" i="81"/>
  <c r="CO309" i="81"/>
  <c r="CN309" i="81"/>
  <c r="CM309" i="81"/>
  <c r="CL309" i="81"/>
  <c r="CK309" i="81"/>
  <c r="CJ309" i="81"/>
  <c r="CI309" i="81"/>
  <c r="CH309" i="81"/>
  <c r="CG309" i="81"/>
  <c r="CF309" i="81"/>
  <c r="CE309" i="81"/>
  <c r="CD309" i="81"/>
  <c r="CC309" i="81"/>
  <c r="CB309" i="81"/>
  <c r="CA309" i="81"/>
  <c r="BZ309" i="81"/>
  <c r="BY309" i="81"/>
  <c r="BX309" i="81"/>
  <c r="BW309" i="81"/>
  <c r="BV309" i="81"/>
  <c r="BU309" i="81"/>
  <c r="BT309" i="81"/>
  <c r="BS309" i="81"/>
  <c r="BR309" i="81"/>
  <c r="BQ309" i="81"/>
  <c r="BP309" i="81"/>
  <c r="BO309" i="81"/>
  <c r="BN309" i="81"/>
  <c r="BM309" i="81"/>
  <c r="BL309" i="81"/>
  <c r="BK309" i="81"/>
  <c r="BJ309" i="81"/>
  <c r="BI309" i="81"/>
  <c r="BH309" i="81"/>
  <c r="BG309" i="81"/>
  <c r="BF309" i="81"/>
  <c r="BE309" i="81"/>
  <c r="BD309" i="81"/>
  <c r="BC309" i="81"/>
  <c r="BB309" i="81"/>
  <c r="BA309" i="81"/>
  <c r="AZ309" i="81"/>
  <c r="AY309" i="81"/>
  <c r="AX309" i="81"/>
  <c r="AW309" i="81"/>
  <c r="AV309" i="81"/>
  <c r="AU309" i="81"/>
  <c r="AT309" i="81"/>
  <c r="AS309" i="81"/>
  <c r="AR309" i="81"/>
  <c r="AQ309" i="81"/>
  <c r="AP309" i="81"/>
  <c r="AO309" i="81"/>
  <c r="CO308" i="81"/>
  <c r="CN308" i="81"/>
  <c r="CM308" i="81"/>
  <c r="CL308" i="81"/>
  <c r="CK308" i="81"/>
  <c r="CJ308" i="81"/>
  <c r="CI308" i="81"/>
  <c r="CH308" i="81"/>
  <c r="CG308" i="81"/>
  <c r="CF308" i="81"/>
  <c r="CE308" i="81"/>
  <c r="CD308" i="81"/>
  <c r="CC308" i="81"/>
  <c r="CB308" i="81"/>
  <c r="CA308" i="81"/>
  <c r="BZ308" i="81"/>
  <c r="BY308" i="81"/>
  <c r="BX308" i="81"/>
  <c r="BW308" i="81"/>
  <c r="BV308" i="81"/>
  <c r="BU308" i="81"/>
  <c r="BT308" i="81"/>
  <c r="BS308" i="81"/>
  <c r="BR308" i="81"/>
  <c r="BQ308" i="81"/>
  <c r="BP308" i="81"/>
  <c r="BO308" i="81"/>
  <c r="BN308" i="81"/>
  <c r="BM308" i="81"/>
  <c r="BL308" i="81"/>
  <c r="BK308" i="81"/>
  <c r="BJ308" i="81"/>
  <c r="BI308" i="81"/>
  <c r="BH308" i="81"/>
  <c r="BG308" i="81"/>
  <c r="BF308" i="81"/>
  <c r="BE308" i="81"/>
  <c r="BD308" i="81"/>
  <c r="BC308" i="81"/>
  <c r="BB308" i="81"/>
  <c r="BA308" i="81"/>
  <c r="AZ308" i="81"/>
  <c r="AY308" i="81"/>
  <c r="AX308" i="81"/>
  <c r="AW308" i="81"/>
  <c r="AV308" i="81"/>
  <c r="AU308" i="81"/>
  <c r="AT308" i="81"/>
  <c r="AS308" i="81"/>
  <c r="AR308" i="81"/>
  <c r="AQ308" i="81"/>
  <c r="AP308" i="81"/>
  <c r="AO308" i="81"/>
  <c r="AN308" i="81"/>
  <c r="CO307" i="81"/>
  <c r="CN307" i="81"/>
  <c r="CM307" i="81"/>
  <c r="CL307" i="81"/>
  <c r="CK307" i="81"/>
  <c r="CJ307" i="81"/>
  <c r="CI307" i="81"/>
  <c r="CH307" i="81"/>
  <c r="CG307" i="81"/>
  <c r="CF307" i="81"/>
  <c r="CE307" i="81"/>
  <c r="CD307" i="81"/>
  <c r="CC307" i="81"/>
  <c r="CB307" i="81"/>
  <c r="CA307" i="81"/>
  <c r="BZ307" i="81"/>
  <c r="BY307" i="81"/>
  <c r="BX307" i="81"/>
  <c r="BW307" i="81"/>
  <c r="BV307" i="81"/>
  <c r="BU307" i="81"/>
  <c r="BT307" i="81"/>
  <c r="BS307" i="81"/>
  <c r="BR307" i="81"/>
  <c r="BQ307" i="81"/>
  <c r="BP307" i="81"/>
  <c r="BO307" i="81"/>
  <c r="BN307" i="81"/>
  <c r="BM307" i="81"/>
  <c r="BL307" i="81"/>
  <c r="BK307" i="81"/>
  <c r="BJ307" i="81"/>
  <c r="BI307" i="81"/>
  <c r="BH307" i="81"/>
  <c r="BG307" i="81"/>
  <c r="BF307" i="81"/>
  <c r="BE307" i="81"/>
  <c r="BD307" i="81"/>
  <c r="BC307" i="81"/>
  <c r="BB307" i="81"/>
  <c r="BA307" i="81"/>
  <c r="AZ307" i="81"/>
  <c r="AY307" i="81"/>
  <c r="AX307" i="81"/>
  <c r="AW307" i="81"/>
  <c r="AV307" i="81"/>
  <c r="AU307" i="81"/>
  <c r="AT307" i="81"/>
  <c r="AS307" i="81"/>
  <c r="AR307" i="81"/>
  <c r="AQ307" i="81"/>
  <c r="AP307" i="81"/>
  <c r="AO307" i="81"/>
  <c r="AN307" i="81"/>
  <c r="AM307" i="81"/>
  <c r="CO306" i="81"/>
  <c r="CN306" i="81"/>
  <c r="CM306" i="81"/>
  <c r="CL306" i="81"/>
  <c r="CK306" i="81"/>
  <c r="CJ306" i="81"/>
  <c r="CI306" i="81"/>
  <c r="CH306" i="81"/>
  <c r="CG306" i="81"/>
  <c r="CF306" i="81"/>
  <c r="CE306" i="81"/>
  <c r="CD306" i="81"/>
  <c r="CC306" i="81"/>
  <c r="CB306" i="81"/>
  <c r="CA306" i="81"/>
  <c r="BZ306" i="81"/>
  <c r="BY306" i="81"/>
  <c r="BX306" i="81"/>
  <c r="BW306" i="81"/>
  <c r="BV306" i="81"/>
  <c r="BU306" i="81"/>
  <c r="BT306" i="81"/>
  <c r="BS306" i="81"/>
  <c r="BR306" i="81"/>
  <c r="BQ306" i="81"/>
  <c r="BP306" i="81"/>
  <c r="BO306" i="81"/>
  <c r="BN306" i="81"/>
  <c r="BM306" i="81"/>
  <c r="BL306" i="81"/>
  <c r="BK306" i="81"/>
  <c r="BJ306" i="81"/>
  <c r="BI306" i="81"/>
  <c r="BH306" i="81"/>
  <c r="BG306" i="81"/>
  <c r="BF306" i="81"/>
  <c r="BE306" i="81"/>
  <c r="BD306" i="81"/>
  <c r="BC306" i="81"/>
  <c r="BB306" i="81"/>
  <c r="BA306" i="81"/>
  <c r="AZ306" i="81"/>
  <c r="AY306" i="81"/>
  <c r="AX306" i="81"/>
  <c r="AW306" i="81"/>
  <c r="AV306" i="81"/>
  <c r="AU306" i="81"/>
  <c r="AT306" i="81"/>
  <c r="AS306" i="81"/>
  <c r="AR306" i="81"/>
  <c r="AQ306" i="81"/>
  <c r="AP306" i="81"/>
  <c r="AO306" i="81"/>
  <c r="AN306" i="81"/>
  <c r="AM306" i="81"/>
  <c r="AL306" i="81"/>
  <c r="CO305" i="81"/>
  <c r="CN305" i="81"/>
  <c r="CM305" i="81"/>
  <c r="CL305" i="81"/>
  <c r="CK305" i="81"/>
  <c r="CJ305" i="81"/>
  <c r="CI305" i="81"/>
  <c r="CH305" i="81"/>
  <c r="CG305" i="81"/>
  <c r="CF305" i="81"/>
  <c r="CE305" i="81"/>
  <c r="CD305" i="81"/>
  <c r="CC305" i="81"/>
  <c r="CB305" i="81"/>
  <c r="CA305" i="81"/>
  <c r="BZ305" i="81"/>
  <c r="BY305" i="81"/>
  <c r="BX305" i="81"/>
  <c r="BW305" i="81"/>
  <c r="BV305" i="81"/>
  <c r="BU305" i="81"/>
  <c r="BT305" i="81"/>
  <c r="BS305" i="81"/>
  <c r="BR305" i="81"/>
  <c r="BQ305" i="81"/>
  <c r="BP305" i="81"/>
  <c r="BO305" i="81"/>
  <c r="BN305" i="81"/>
  <c r="BM305" i="81"/>
  <c r="BL305" i="81"/>
  <c r="BK305" i="81"/>
  <c r="BJ305" i="81"/>
  <c r="BI305" i="81"/>
  <c r="BH305" i="81"/>
  <c r="BG305" i="81"/>
  <c r="BF305" i="81"/>
  <c r="BE305" i="81"/>
  <c r="BD305" i="81"/>
  <c r="BC305" i="81"/>
  <c r="BB305" i="81"/>
  <c r="BA305" i="81"/>
  <c r="AZ305" i="81"/>
  <c r="AY305" i="81"/>
  <c r="AX305" i="81"/>
  <c r="AW305" i="81"/>
  <c r="AV305" i="81"/>
  <c r="AU305" i="81"/>
  <c r="AT305" i="81"/>
  <c r="AS305" i="81"/>
  <c r="AR305" i="81"/>
  <c r="AQ305" i="81"/>
  <c r="AP305" i="81"/>
  <c r="AO305" i="81"/>
  <c r="AN305" i="81"/>
  <c r="AM305" i="81"/>
  <c r="AL305" i="81"/>
  <c r="AK305" i="81"/>
  <c r="CO304" i="81"/>
  <c r="CN304" i="81"/>
  <c r="CM304" i="81"/>
  <c r="CL304" i="81"/>
  <c r="CK304" i="81"/>
  <c r="CJ304" i="81"/>
  <c r="CI304" i="81"/>
  <c r="CH304" i="81"/>
  <c r="CG304" i="81"/>
  <c r="CF304" i="81"/>
  <c r="CE304" i="81"/>
  <c r="CD304" i="81"/>
  <c r="CC304" i="81"/>
  <c r="CB304" i="81"/>
  <c r="CA304" i="81"/>
  <c r="BZ304" i="81"/>
  <c r="BY304" i="81"/>
  <c r="BX304" i="81"/>
  <c r="BW304" i="81"/>
  <c r="BV304" i="81"/>
  <c r="BU304" i="81"/>
  <c r="BT304" i="81"/>
  <c r="BS304" i="81"/>
  <c r="BR304" i="81"/>
  <c r="BQ304" i="81"/>
  <c r="BP304" i="81"/>
  <c r="BO304" i="81"/>
  <c r="BN304" i="81"/>
  <c r="BM304" i="81"/>
  <c r="BL304" i="81"/>
  <c r="BK304" i="81"/>
  <c r="BJ304" i="81"/>
  <c r="BI304" i="81"/>
  <c r="BH304" i="81"/>
  <c r="BG304" i="81"/>
  <c r="BF304" i="81"/>
  <c r="BE304" i="81"/>
  <c r="BD304" i="81"/>
  <c r="BC304" i="81"/>
  <c r="BB304" i="81"/>
  <c r="BA304" i="81"/>
  <c r="AZ304" i="81"/>
  <c r="AY304" i="81"/>
  <c r="AX304" i="81"/>
  <c r="AW304" i="81"/>
  <c r="AV304" i="81"/>
  <c r="AU304" i="81"/>
  <c r="AT304" i="81"/>
  <c r="AS304" i="81"/>
  <c r="AR304" i="81"/>
  <c r="AQ304" i="81"/>
  <c r="AP304" i="81"/>
  <c r="AO304" i="81"/>
  <c r="AN304" i="81"/>
  <c r="AM304" i="81"/>
  <c r="AL304" i="81"/>
  <c r="AK304" i="81"/>
  <c r="AJ304" i="81"/>
  <c r="CO303" i="81"/>
  <c r="CN303" i="81"/>
  <c r="CM303" i="81"/>
  <c r="CL303" i="81"/>
  <c r="CK303" i="81"/>
  <c r="CJ303" i="81"/>
  <c r="CI303" i="81"/>
  <c r="CH303" i="81"/>
  <c r="CG303" i="81"/>
  <c r="CF303" i="81"/>
  <c r="CE303" i="81"/>
  <c r="CD303" i="81"/>
  <c r="CC303" i="81"/>
  <c r="CB303" i="81"/>
  <c r="CA303" i="81"/>
  <c r="BZ303" i="81"/>
  <c r="BY303" i="81"/>
  <c r="BX303" i="81"/>
  <c r="BW303" i="81"/>
  <c r="BV303" i="81"/>
  <c r="BU303" i="81"/>
  <c r="BT303" i="81"/>
  <c r="BS303" i="81"/>
  <c r="BR303" i="81"/>
  <c r="BQ303" i="81"/>
  <c r="BP303" i="81"/>
  <c r="BO303" i="81"/>
  <c r="BN303" i="81"/>
  <c r="BM303" i="81"/>
  <c r="BL303" i="81"/>
  <c r="BK303" i="81"/>
  <c r="BJ303" i="81"/>
  <c r="BI303" i="81"/>
  <c r="BH303" i="81"/>
  <c r="BG303" i="81"/>
  <c r="BF303" i="81"/>
  <c r="BE303" i="81"/>
  <c r="BD303" i="81"/>
  <c r="BC303" i="81"/>
  <c r="BB303" i="81"/>
  <c r="BA303" i="81"/>
  <c r="AZ303" i="81"/>
  <c r="AY303" i="81"/>
  <c r="AX303" i="81"/>
  <c r="AW303" i="81"/>
  <c r="AV303" i="81"/>
  <c r="AU303" i="81"/>
  <c r="AT303" i="81"/>
  <c r="AS303" i="81"/>
  <c r="AR303" i="81"/>
  <c r="AQ303" i="81"/>
  <c r="AP303" i="81"/>
  <c r="AO303" i="81"/>
  <c r="AN303" i="81"/>
  <c r="AM303" i="81"/>
  <c r="AL303" i="81"/>
  <c r="AK303" i="81"/>
  <c r="AJ303" i="81"/>
  <c r="AI303" i="81"/>
  <c r="CO302" i="81"/>
  <c r="CN302" i="81"/>
  <c r="CM302" i="81"/>
  <c r="CL302" i="81"/>
  <c r="CK302" i="81"/>
  <c r="CJ302" i="81"/>
  <c r="CI302" i="81"/>
  <c r="CH302" i="81"/>
  <c r="CG302" i="81"/>
  <c r="CF302" i="81"/>
  <c r="CE302" i="81"/>
  <c r="CD302" i="81"/>
  <c r="CC302" i="81"/>
  <c r="CB302" i="81"/>
  <c r="CA302" i="81"/>
  <c r="BZ302" i="81"/>
  <c r="BY302" i="81"/>
  <c r="BX302" i="81"/>
  <c r="BW302" i="81"/>
  <c r="BV302" i="81"/>
  <c r="BU302" i="81"/>
  <c r="BT302" i="81"/>
  <c r="BS302" i="81"/>
  <c r="BR302" i="81"/>
  <c r="BQ302" i="81"/>
  <c r="BP302" i="81"/>
  <c r="BO302" i="81"/>
  <c r="BN302" i="81"/>
  <c r="BM302" i="81"/>
  <c r="BL302" i="81"/>
  <c r="BK302" i="81"/>
  <c r="BJ302" i="81"/>
  <c r="BI302" i="81"/>
  <c r="BH302" i="81"/>
  <c r="BG302" i="81"/>
  <c r="BF302" i="81"/>
  <c r="BE302" i="81"/>
  <c r="BD302" i="81"/>
  <c r="BC302" i="81"/>
  <c r="BB302" i="81"/>
  <c r="BA302" i="81"/>
  <c r="AZ302" i="81"/>
  <c r="AY302" i="81"/>
  <c r="AX302" i="81"/>
  <c r="AW302" i="81"/>
  <c r="AV302" i="81"/>
  <c r="AU302" i="81"/>
  <c r="AT302" i="81"/>
  <c r="AS302" i="81"/>
  <c r="AR302" i="81"/>
  <c r="AQ302" i="81"/>
  <c r="AP302" i="81"/>
  <c r="AO302" i="81"/>
  <c r="AN302" i="81"/>
  <c r="AM302" i="81"/>
  <c r="AL302" i="81"/>
  <c r="AK302" i="81"/>
  <c r="AJ302" i="81"/>
  <c r="AI302" i="81"/>
  <c r="AH302" i="81"/>
  <c r="H290" i="81"/>
  <c r="H287" i="81"/>
  <c r="CO274" i="81"/>
  <c r="CN274" i="81"/>
  <c r="CM274" i="81"/>
  <c r="CL274" i="81"/>
  <c r="CK274" i="81"/>
  <c r="CJ274" i="81"/>
  <c r="CI274" i="81"/>
  <c r="CH274" i="81"/>
  <c r="CG274" i="81"/>
  <c r="CF274" i="81"/>
  <c r="CE274" i="81"/>
  <c r="CD274" i="81"/>
  <c r="CC274" i="81"/>
  <c r="CB274" i="81"/>
  <c r="CA274" i="81"/>
  <c r="BZ274" i="81"/>
  <c r="BY274" i="81"/>
  <c r="BX274" i="81"/>
  <c r="BW274" i="81"/>
  <c r="BV274" i="81"/>
  <c r="BU274" i="81"/>
  <c r="BT274" i="81"/>
  <c r="BS274" i="81"/>
  <c r="BR274" i="81"/>
  <c r="BQ274" i="81"/>
  <c r="BP274" i="81"/>
  <c r="BO274" i="81"/>
  <c r="BN274" i="81"/>
  <c r="BM274" i="81"/>
  <c r="BL274" i="81"/>
  <c r="BK274" i="81"/>
  <c r="BJ274" i="81"/>
  <c r="BI274" i="81"/>
  <c r="BH274" i="81"/>
  <c r="BG274" i="81"/>
  <c r="BF274" i="81"/>
  <c r="BE274" i="81"/>
  <c r="BD274" i="81"/>
  <c r="BC274" i="81"/>
  <c r="BB274" i="81"/>
  <c r="BA274" i="81"/>
  <c r="AZ274" i="81"/>
  <c r="AY274" i="81"/>
  <c r="AX274" i="81"/>
  <c r="AW274" i="81"/>
  <c r="AV274" i="81"/>
  <c r="AU274" i="81"/>
  <c r="AT274" i="81"/>
  <c r="AS274" i="81"/>
  <c r="AR274" i="81"/>
  <c r="AQ274" i="81"/>
  <c r="AP274" i="81"/>
  <c r="AO274" i="81"/>
  <c r="AN274" i="81"/>
  <c r="AM274" i="81"/>
  <c r="AL274" i="81"/>
  <c r="AK274" i="81"/>
  <c r="AJ274" i="81"/>
  <c r="AI274" i="81"/>
  <c r="AH274" i="81"/>
  <c r="AG274" i="81"/>
  <c r="AF274" i="81"/>
  <c r="AE274" i="81"/>
  <c r="AD274" i="81"/>
  <c r="AC274" i="81"/>
  <c r="AB274" i="81"/>
  <c r="AA274" i="81"/>
  <c r="Z274" i="81"/>
  <c r="Y274" i="81"/>
  <c r="X274" i="81"/>
  <c r="W274" i="81"/>
  <c r="V274" i="81"/>
  <c r="U274" i="81"/>
  <c r="T274" i="81"/>
  <c r="S274" i="81"/>
  <c r="R274" i="81"/>
  <c r="Q274" i="81"/>
  <c r="P274" i="81"/>
  <c r="O274" i="81"/>
  <c r="N274" i="81"/>
  <c r="M274" i="81"/>
  <c r="L274" i="81"/>
  <c r="K274" i="81"/>
  <c r="J274" i="81"/>
  <c r="I274" i="81"/>
  <c r="CO273" i="81"/>
  <c r="CN273" i="81"/>
  <c r="CM273" i="81"/>
  <c r="CL273" i="81"/>
  <c r="CK273" i="81"/>
  <c r="CJ273" i="81"/>
  <c r="CI273" i="81"/>
  <c r="CH273" i="81"/>
  <c r="CG273" i="81"/>
  <c r="CF273" i="81"/>
  <c r="CE273" i="81"/>
  <c r="CD273" i="81"/>
  <c r="CC273" i="81"/>
  <c r="CB273" i="81"/>
  <c r="CA273" i="81"/>
  <c r="BZ273" i="81"/>
  <c r="BY273" i="81"/>
  <c r="BX273" i="81"/>
  <c r="BW273" i="81"/>
  <c r="BV273" i="81"/>
  <c r="BU273" i="81"/>
  <c r="BT273" i="81"/>
  <c r="BS273" i="81"/>
  <c r="BR273" i="81"/>
  <c r="BQ273" i="81"/>
  <c r="BP273" i="81"/>
  <c r="BO273" i="81"/>
  <c r="BN273" i="81"/>
  <c r="BM273" i="81"/>
  <c r="BL273" i="81"/>
  <c r="BK273" i="81"/>
  <c r="BJ273" i="81"/>
  <c r="BI273" i="81"/>
  <c r="BH273" i="81"/>
  <c r="BG273" i="81"/>
  <c r="BF273" i="81"/>
  <c r="BE273" i="81"/>
  <c r="BD273" i="81"/>
  <c r="BC273" i="81"/>
  <c r="BB273" i="81"/>
  <c r="BA273" i="81"/>
  <c r="AZ273" i="81"/>
  <c r="AY273" i="81"/>
  <c r="AX273" i="81"/>
  <c r="AW273" i="81"/>
  <c r="AV273" i="81"/>
  <c r="AU273" i="81"/>
  <c r="AT273" i="81"/>
  <c r="AS273" i="81"/>
  <c r="AR273" i="81"/>
  <c r="AQ273" i="81"/>
  <c r="AP273" i="81"/>
  <c r="AO273" i="81"/>
  <c r="AN273" i="81"/>
  <c r="AM273" i="81"/>
  <c r="AL273" i="81"/>
  <c r="AK273" i="81"/>
  <c r="AJ273" i="81"/>
  <c r="AI273" i="81"/>
  <c r="AH273" i="81"/>
  <c r="AG273" i="81"/>
  <c r="AF273" i="81"/>
  <c r="AE273" i="81"/>
  <c r="AD273" i="81"/>
  <c r="AC273" i="81"/>
  <c r="AB273" i="81"/>
  <c r="AA273" i="81"/>
  <c r="Z273" i="81"/>
  <c r="Y273" i="81"/>
  <c r="X273" i="81"/>
  <c r="W273" i="81"/>
  <c r="V273" i="81"/>
  <c r="U273" i="81"/>
  <c r="T273" i="81"/>
  <c r="S273" i="81"/>
  <c r="R273" i="81"/>
  <c r="Q273" i="81"/>
  <c r="P273" i="81"/>
  <c r="O273" i="81"/>
  <c r="N273" i="81"/>
  <c r="M273" i="81"/>
  <c r="L273" i="81"/>
  <c r="K273" i="81"/>
  <c r="J273" i="81"/>
  <c r="I273" i="81"/>
  <c r="CL271" i="81"/>
  <c r="CK271" i="81"/>
  <c r="CG271" i="81"/>
  <c r="CF271" i="81"/>
  <c r="CC271" i="81"/>
  <c r="CB271" i="81"/>
  <c r="BY271" i="81"/>
  <c r="BX271" i="81"/>
  <c r="BU271" i="81"/>
  <c r="BT271" i="81"/>
  <c r="BQ271" i="81"/>
  <c r="BP271" i="81"/>
  <c r="BM271" i="81"/>
  <c r="BL271" i="81"/>
  <c r="BI271" i="81"/>
  <c r="BH271" i="81"/>
  <c r="BE271" i="81"/>
  <c r="BD271" i="81"/>
  <c r="BA271" i="81"/>
  <c r="AZ271" i="81"/>
  <c r="AW271" i="81"/>
  <c r="AV271" i="81"/>
  <c r="AS271" i="81"/>
  <c r="AR271" i="81"/>
  <c r="AP271" i="81"/>
  <c r="AO271" i="81"/>
  <c r="AN271" i="81"/>
  <c r="AL271" i="81"/>
  <c r="AK271" i="81"/>
  <c r="AJ271" i="81"/>
  <c r="AH271" i="81"/>
  <c r="AG271" i="81"/>
  <c r="AF271" i="81"/>
  <c r="AD271" i="81"/>
  <c r="AC271" i="81"/>
  <c r="AB271" i="81"/>
  <c r="Z271" i="81"/>
  <c r="Y271" i="81"/>
  <c r="X271" i="81"/>
  <c r="U271" i="81"/>
  <c r="T271" i="81"/>
  <c r="Q271" i="81"/>
  <c r="P271" i="81"/>
  <c r="L271" i="81"/>
  <c r="H271" i="81"/>
  <c r="V271" i="81"/>
  <c r="N271" i="81"/>
  <c r="CH269" i="81"/>
  <c r="BR269" i="81"/>
  <c r="BB269" i="81"/>
  <c r="AL269" i="81"/>
  <c r="N269" i="81"/>
  <c r="L269" i="81"/>
  <c r="K269" i="81"/>
  <c r="J269" i="81"/>
  <c r="H269" i="81"/>
  <c r="M269" i="81"/>
  <c r="CO100" i="81"/>
  <c r="CO99" i="81"/>
  <c r="CN99" i="81"/>
  <c r="CO98" i="81"/>
  <c r="CN98" i="81"/>
  <c r="CM98" i="81"/>
  <c r="CO97" i="81"/>
  <c r="CN97" i="81"/>
  <c r="CM97" i="81"/>
  <c r="CL97" i="81"/>
  <c r="CO96" i="81"/>
  <c r="CN96" i="81"/>
  <c r="CM96" i="81"/>
  <c r="CL96" i="81"/>
  <c r="CK96" i="81"/>
  <c r="CO95" i="81"/>
  <c r="CN95" i="81"/>
  <c r="CM95" i="81"/>
  <c r="CL95" i="81"/>
  <c r="CK95" i="81"/>
  <c r="CJ95" i="81"/>
  <c r="CO94" i="81"/>
  <c r="CN94" i="81"/>
  <c r="CM94" i="81"/>
  <c r="CL94" i="81"/>
  <c r="CK94" i="81"/>
  <c r="CJ94" i="81"/>
  <c r="CI94" i="81"/>
  <c r="CO93" i="81"/>
  <c r="CN93" i="81"/>
  <c r="CM93" i="81"/>
  <c r="CL93" i="81"/>
  <c r="CK93" i="81"/>
  <c r="CJ93" i="81"/>
  <c r="CI93" i="81"/>
  <c r="CH93" i="81"/>
  <c r="CO92" i="81"/>
  <c r="CN92" i="81"/>
  <c r="CM92" i="81"/>
  <c r="CL92" i="81"/>
  <c r="CK92" i="81"/>
  <c r="CJ92" i="81"/>
  <c r="CI92" i="81"/>
  <c r="CH92" i="81"/>
  <c r="CG92" i="81"/>
  <c r="CO91" i="81"/>
  <c r="CN91" i="81"/>
  <c r="CM91" i="81"/>
  <c r="CL91" i="81"/>
  <c r="CK91" i="81"/>
  <c r="CJ91" i="81"/>
  <c r="CI91" i="81"/>
  <c r="CH91" i="81"/>
  <c r="CG91" i="81"/>
  <c r="CF91" i="81"/>
  <c r="CO90" i="81"/>
  <c r="CN90" i="81"/>
  <c r="CM90" i="81"/>
  <c r="CL90" i="81"/>
  <c r="CK90" i="81"/>
  <c r="CJ90" i="81"/>
  <c r="CI90" i="81"/>
  <c r="CH90" i="81"/>
  <c r="CG90" i="81"/>
  <c r="CF90" i="81"/>
  <c r="CE90" i="81"/>
  <c r="CO89" i="81"/>
  <c r="CN89" i="81"/>
  <c r="CM89" i="81"/>
  <c r="CL89" i="81"/>
  <c r="CK89" i="81"/>
  <c r="CJ89" i="81"/>
  <c r="CI89" i="81"/>
  <c r="CH89" i="81"/>
  <c r="CG89" i="81"/>
  <c r="CF89" i="81"/>
  <c r="CE89" i="81"/>
  <c r="CD89" i="81"/>
  <c r="CO88" i="81"/>
  <c r="CN88" i="81"/>
  <c r="CM88" i="81"/>
  <c r="CL88" i="81"/>
  <c r="CK88" i="81"/>
  <c r="CJ88" i="81"/>
  <c r="CI88" i="81"/>
  <c r="CH88" i="81"/>
  <c r="CG88" i="81"/>
  <c r="CF88" i="81"/>
  <c r="CE88" i="81"/>
  <c r="CD88" i="81"/>
  <c r="CC88" i="81"/>
  <c r="CO87" i="81"/>
  <c r="CN87" i="81"/>
  <c r="CM87" i="81"/>
  <c r="CL87" i="81"/>
  <c r="CK87" i="81"/>
  <c r="CJ87" i="81"/>
  <c r="CI87" i="81"/>
  <c r="CH87" i="81"/>
  <c r="CG87" i="81"/>
  <c r="CF87" i="81"/>
  <c r="CE87" i="81"/>
  <c r="CD87" i="81"/>
  <c r="CC87" i="81"/>
  <c r="CB87" i="81"/>
  <c r="CO86" i="81"/>
  <c r="CN86" i="81"/>
  <c r="CM86" i="81"/>
  <c r="CL86" i="81"/>
  <c r="CK86" i="81"/>
  <c r="CJ86" i="81"/>
  <c r="CI86" i="81"/>
  <c r="CH86" i="81"/>
  <c r="CG86" i="81"/>
  <c r="CF86" i="81"/>
  <c r="CE86" i="81"/>
  <c r="CD86" i="81"/>
  <c r="CC86" i="81"/>
  <c r="CB86" i="81"/>
  <c r="CA86" i="81"/>
  <c r="CO85" i="81"/>
  <c r="CN85" i="81"/>
  <c r="CM85" i="81"/>
  <c r="CL85" i="81"/>
  <c r="CK85" i="81"/>
  <c r="CJ85" i="81"/>
  <c r="CI85" i="81"/>
  <c r="CH85" i="81"/>
  <c r="CG85" i="81"/>
  <c r="CF85" i="81"/>
  <c r="CE85" i="81"/>
  <c r="CD85" i="81"/>
  <c r="CC85" i="81"/>
  <c r="CB85" i="81"/>
  <c r="CA85" i="81"/>
  <c r="BZ85" i="81"/>
  <c r="CO84" i="81"/>
  <c r="CN84" i="81"/>
  <c r="CM84" i="81"/>
  <c r="CL84" i="81"/>
  <c r="CK84" i="81"/>
  <c r="CJ84" i="81"/>
  <c r="CI84" i="81"/>
  <c r="CH84" i="81"/>
  <c r="CG84" i="81"/>
  <c r="CF84" i="81"/>
  <c r="CE84" i="81"/>
  <c r="CD84" i="81"/>
  <c r="CC84" i="81"/>
  <c r="CB84" i="81"/>
  <c r="CA84" i="81"/>
  <c r="BZ84" i="81"/>
  <c r="BY84" i="81"/>
  <c r="CO83" i="81"/>
  <c r="CN83" i="81"/>
  <c r="CM83" i="81"/>
  <c r="CL83" i="81"/>
  <c r="CK83" i="81"/>
  <c r="CJ83" i="81"/>
  <c r="CI83" i="81"/>
  <c r="CH83" i="81"/>
  <c r="CG83" i="81"/>
  <c r="CF83" i="81"/>
  <c r="CE83" i="81"/>
  <c r="CD83" i="81"/>
  <c r="CC83" i="81"/>
  <c r="CB83" i="81"/>
  <c r="CA83" i="81"/>
  <c r="BZ83" i="81"/>
  <c r="BY83" i="81"/>
  <c r="BX83" i="81"/>
  <c r="CO82" i="81"/>
  <c r="CN82" i="81"/>
  <c r="CM82" i="81"/>
  <c r="CL82" i="81"/>
  <c r="CK82" i="81"/>
  <c r="CJ82" i="81"/>
  <c r="CI82" i="81"/>
  <c r="CH82" i="81"/>
  <c r="CG82" i="81"/>
  <c r="CF82" i="81"/>
  <c r="CE82" i="81"/>
  <c r="CD82" i="81"/>
  <c r="CC82" i="81"/>
  <c r="CB82" i="81"/>
  <c r="CA82" i="81"/>
  <c r="BZ82" i="81"/>
  <c r="BY82" i="81"/>
  <c r="BX82" i="81"/>
  <c r="BW82" i="81"/>
  <c r="CO81" i="81"/>
  <c r="CN81" i="81"/>
  <c r="CM81" i="81"/>
  <c r="CL81" i="81"/>
  <c r="CK81" i="81"/>
  <c r="CJ81" i="81"/>
  <c r="CI81" i="81"/>
  <c r="CH81" i="81"/>
  <c r="CG81" i="81"/>
  <c r="CF81" i="81"/>
  <c r="CE81" i="81"/>
  <c r="CD81" i="81"/>
  <c r="CC81" i="81"/>
  <c r="CB81" i="81"/>
  <c r="CA81" i="81"/>
  <c r="BZ81" i="81"/>
  <c r="BY81" i="81"/>
  <c r="BX81" i="81"/>
  <c r="BW81" i="81"/>
  <c r="BV81" i="81"/>
  <c r="CO80" i="81"/>
  <c r="CN80" i="81"/>
  <c r="CM80" i="81"/>
  <c r="CL80" i="81"/>
  <c r="CK80" i="81"/>
  <c r="CJ80" i="81"/>
  <c r="CI80" i="81"/>
  <c r="CH80" i="81"/>
  <c r="CG80" i="81"/>
  <c r="CF80" i="81"/>
  <c r="CE80" i="81"/>
  <c r="CD80" i="81"/>
  <c r="CC80" i="81"/>
  <c r="CB80" i="81"/>
  <c r="CA80" i="81"/>
  <c r="BZ80" i="81"/>
  <c r="BY80" i="81"/>
  <c r="BX80" i="81"/>
  <c r="BW80" i="81"/>
  <c r="BV80" i="81"/>
  <c r="BU80" i="81"/>
  <c r="CO79" i="81"/>
  <c r="CN79" i="81"/>
  <c r="CM79" i="81"/>
  <c r="CL79" i="81"/>
  <c r="CK79" i="81"/>
  <c r="CJ79" i="81"/>
  <c r="CI79" i="81"/>
  <c r="CH79" i="81"/>
  <c r="CG79" i="81"/>
  <c r="CF79" i="81"/>
  <c r="CE79" i="81"/>
  <c r="CD79" i="81"/>
  <c r="CC79" i="81"/>
  <c r="CB79" i="81"/>
  <c r="CA79" i="81"/>
  <c r="BZ79" i="81"/>
  <c r="BY79" i="81"/>
  <c r="BX79" i="81"/>
  <c r="BW79" i="81"/>
  <c r="BV79" i="81"/>
  <c r="BU79" i="81"/>
  <c r="BT79" i="81"/>
  <c r="CO78" i="81"/>
  <c r="CN78" i="81"/>
  <c r="CM78" i="81"/>
  <c r="CL78" i="81"/>
  <c r="CK78" i="81"/>
  <c r="CJ78" i="81"/>
  <c r="CI78" i="81"/>
  <c r="CH78" i="81"/>
  <c r="CG78" i="81"/>
  <c r="CF78" i="81"/>
  <c r="CE78" i="81"/>
  <c r="CD78" i="81"/>
  <c r="CC78" i="81"/>
  <c r="CB78" i="81"/>
  <c r="CA78" i="81"/>
  <c r="BZ78" i="81"/>
  <c r="BY78" i="81"/>
  <c r="BX78" i="81"/>
  <c r="BW78" i="81"/>
  <c r="BV78" i="81"/>
  <c r="BU78" i="81"/>
  <c r="BT78" i="81"/>
  <c r="BS78" i="81"/>
  <c r="CO77" i="81"/>
  <c r="CN77" i="81"/>
  <c r="CM77" i="81"/>
  <c r="CL77" i="81"/>
  <c r="CK77" i="81"/>
  <c r="CJ77" i="81"/>
  <c r="CI77" i="81"/>
  <c r="CH77" i="81"/>
  <c r="CG77" i="81"/>
  <c r="CF77" i="81"/>
  <c r="CE77" i="81"/>
  <c r="CD77" i="81"/>
  <c r="CC77" i="81"/>
  <c r="CB77" i="81"/>
  <c r="CA77" i="81"/>
  <c r="BZ77" i="81"/>
  <c r="BY77" i="81"/>
  <c r="BX77" i="81"/>
  <c r="BW77" i="81"/>
  <c r="BV77" i="81"/>
  <c r="BU77" i="81"/>
  <c r="BT77" i="81"/>
  <c r="BS77" i="81"/>
  <c r="BR77" i="81"/>
  <c r="CO76" i="81"/>
  <c r="CN76" i="81"/>
  <c r="CM76" i="81"/>
  <c r="CL76" i="81"/>
  <c r="CK76" i="81"/>
  <c r="CJ76" i="81"/>
  <c r="CI76" i="81"/>
  <c r="CH76" i="81"/>
  <c r="CG76" i="81"/>
  <c r="CF76" i="81"/>
  <c r="CE76" i="81"/>
  <c r="CD76" i="81"/>
  <c r="CC76" i="81"/>
  <c r="CB76" i="81"/>
  <c r="CA76" i="81"/>
  <c r="BZ76" i="81"/>
  <c r="BY76" i="81"/>
  <c r="BX76" i="81"/>
  <c r="BW76" i="81"/>
  <c r="BV76" i="81"/>
  <c r="BU76" i="81"/>
  <c r="BT76" i="81"/>
  <c r="BS76" i="81"/>
  <c r="BR76" i="81"/>
  <c r="BQ76" i="81"/>
  <c r="CO75" i="81"/>
  <c r="CN75" i="81"/>
  <c r="CM75" i="81"/>
  <c r="CL75" i="81"/>
  <c r="CK75" i="81"/>
  <c r="CJ75" i="81"/>
  <c r="CI75" i="81"/>
  <c r="CH75" i="81"/>
  <c r="CG75" i="81"/>
  <c r="CF75" i="81"/>
  <c r="CE75" i="81"/>
  <c r="CD75" i="81"/>
  <c r="CC75" i="81"/>
  <c r="CB75" i="81"/>
  <c r="CA75" i="81"/>
  <c r="BZ75" i="81"/>
  <c r="BY75" i="81"/>
  <c r="BX75" i="81"/>
  <c r="BW75" i="81"/>
  <c r="BV75" i="81"/>
  <c r="BU75" i="81"/>
  <c r="BT75" i="81"/>
  <c r="BS75" i="81"/>
  <c r="BR75" i="81"/>
  <c r="BQ75" i="81"/>
  <c r="BP75" i="81"/>
  <c r="CO74" i="81"/>
  <c r="CN74" i="81"/>
  <c r="CM74" i="81"/>
  <c r="CL74" i="81"/>
  <c r="CK74" i="81"/>
  <c r="CJ74" i="81"/>
  <c r="CI74" i="81"/>
  <c r="CH74" i="81"/>
  <c r="CG74" i="81"/>
  <c r="CF74" i="81"/>
  <c r="CE74" i="81"/>
  <c r="CD74" i="81"/>
  <c r="CC74" i="81"/>
  <c r="CB74" i="81"/>
  <c r="CA74" i="81"/>
  <c r="BZ74" i="81"/>
  <c r="BY74" i="81"/>
  <c r="BX74" i="81"/>
  <c r="BW74" i="81"/>
  <c r="BV74" i="81"/>
  <c r="BU74" i="81"/>
  <c r="BT74" i="81"/>
  <c r="BS74" i="81"/>
  <c r="BR74" i="81"/>
  <c r="BQ74" i="81"/>
  <c r="BP74" i="81"/>
  <c r="BO74" i="81"/>
  <c r="CO73" i="81"/>
  <c r="CN73" i="81"/>
  <c r="CM73" i="81"/>
  <c r="CL73" i="81"/>
  <c r="CK73" i="81"/>
  <c r="CJ73" i="81"/>
  <c r="CI73" i="81"/>
  <c r="CH73" i="81"/>
  <c r="CG73" i="81"/>
  <c r="CF73" i="81"/>
  <c r="CE73" i="81"/>
  <c r="CD73" i="81"/>
  <c r="CC73" i="81"/>
  <c r="CB73" i="81"/>
  <c r="CA73" i="81"/>
  <c r="BZ73" i="81"/>
  <c r="BY73" i="81"/>
  <c r="BX73" i="81"/>
  <c r="BW73" i="81"/>
  <c r="BV73" i="81"/>
  <c r="BU73" i="81"/>
  <c r="BT73" i="81"/>
  <c r="BS73" i="81"/>
  <c r="BR73" i="81"/>
  <c r="BQ73" i="81"/>
  <c r="BP73" i="81"/>
  <c r="BO73" i="81"/>
  <c r="BN73" i="81"/>
  <c r="CO72" i="81"/>
  <c r="CN72" i="81"/>
  <c r="CM72" i="81"/>
  <c r="CL72" i="81"/>
  <c r="CK72" i="81"/>
  <c r="CJ72" i="81"/>
  <c r="CI72" i="81"/>
  <c r="CH72" i="81"/>
  <c r="CG72" i="81"/>
  <c r="CF72" i="81"/>
  <c r="CE72" i="81"/>
  <c r="CD72" i="81"/>
  <c r="CC72" i="81"/>
  <c r="CB72" i="81"/>
  <c r="CA72" i="81"/>
  <c r="BZ72" i="81"/>
  <c r="BY72" i="81"/>
  <c r="BX72" i="81"/>
  <c r="BW72" i="81"/>
  <c r="BV72" i="81"/>
  <c r="BU72" i="81"/>
  <c r="BT72" i="81"/>
  <c r="BS72" i="81"/>
  <c r="BR72" i="81"/>
  <c r="BQ72" i="81"/>
  <c r="BP72" i="81"/>
  <c r="BO72" i="81"/>
  <c r="BN72" i="81"/>
  <c r="BM72" i="81"/>
  <c r="CO71" i="81"/>
  <c r="CN71" i="81"/>
  <c r="CM71" i="81"/>
  <c r="CL71" i="81"/>
  <c r="CK71" i="81"/>
  <c r="CJ71" i="81"/>
  <c r="CI71" i="81"/>
  <c r="CH71" i="81"/>
  <c r="CG71" i="81"/>
  <c r="CF71" i="81"/>
  <c r="CE71" i="81"/>
  <c r="CD71" i="81"/>
  <c r="CC71" i="81"/>
  <c r="CB71" i="81"/>
  <c r="CA71" i="81"/>
  <c r="BZ71" i="81"/>
  <c r="BY71" i="81"/>
  <c r="BX71" i="81"/>
  <c r="BW71" i="81"/>
  <c r="BV71" i="81"/>
  <c r="BU71" i="81"/>
  <c r="BT71" i="81"/>
  <c r="BS71" i="81"/>
  <c r="BR71" i="81"/>
  <c r="BQ71" i="81"/>
  <c r="BP71" i="81"/>
  <c r="BO71" i="81"/>
  <c r="BN71" i="81"/>
  <c r="BM71" i="81"/>
  <c r="BL71" i="81"/>
  <c r="CO70" i="81"/>
  <c r="CN70" i="81"/>
  <c r="CM70" i="81"/>
  <c r="CL70" i="81"/>
  <c r="CK70" i="81"/>
  <c r="CJ70" i="81"/>
  <c r="CI70" i="81"/>
  <c r="CH70" i="81"/>
  <c r="CG70" i="81"/>
  <c r="CF70" i="81"/>
  <c r="CE70" i="81"/>
  <c r="CD70" i="81"/>
  <c r="CC70" i="81"/>
  <c r="CB70" i="81"/>
  <c r="CA70" i="81"/>
  <c r="BZ70" i="81"/>
  <c r="BY70" i="81"/>
  <c r="BX70" i="81"/>
  <c r="BW70" i="81"/>
  <c r="BV70" i="81"/>
  <c r="BU70" i="81"/>
  <c r="BT70" i="81"/>
  <c r="BS70" i="81"/>
  <c r="BR70" i="81"/>
  <c r="BQ70" i="81"/>
  <c r="BP70" i="81"/>
  <c r="BO70" i="81"/>
  <c r="BN70" i="81"/>
  <c r="BM70" i="81"/>
  <c r="BL70" i="81"/>
  <c r="BK70" i="81"/>
  <c r="CO69" i="81"/>
  <c r="CN69" i="81"/>
  <c r="CM69" i="81"/>
  <c r="CL69" i="81"/>
  <c r="CK69" i="81"/>
  <c r="CJ69" i="81"/>
  <c r="CI69" i="81"/>
  <c r="CH69" i="81"/>
  <c r="CG69" i="81"/>
  <c r="CF69" i="81"/>
  <c r="CE69" i="81"/>
  <c r="CD69" i="81"/>
  <c r="CC69" i="81"/>
  <c r="CB69" i="81"/>
  <c r="CA69" i="81"/>
  <c r="BZ69" i="81"/>
  <c r="BY69" i="81"/>
  <c r="BX69" i="81"/>
  <c r="BW69" i="81"/>
  <c r="BV69" i="81"/>
  <c r="BU69" i="81"/>
  <c r="BT69" i="81"/>
  <c r="BS69" i="81"/>
  <c r="BR69" i="81"/>
  <c r="BQ69" i="81"/>
  <c r="BP69" i="81"/>
  <c r="BO69" i="81"/>
  <c r="BN69" i="81"/>
  <c r="BM69" i="81"/>
  <c r="BL69" i="81"/>
  <c r="BK69" i="81"/>
  <c r="BJ69" i="81"/>
  <c r="CO68" i="81"/>
  <c r="CN68" i="81"/>
  <c r="CM68" i="81"/>
  <c r="CL68" i="81"/>
  <c r="CK68" i="81"/>
  <c r="CJ68" i="81"/>
  <c r="CI68" i="81"/>
  <c r="CH68" i="81"/>
  <c r="CG68" i="81"/>
  <c r="CF68" i="81"/>
  <c r="CE68" i="81"/>
  <c r="CD68" i="81"/>
  <c r="CC68" i="81"/>
  <c r="CB68" i="81"/>
  <c r="CA68" i="81"/>
  <c r="BZ68" i="81"/>
  <c r="BY68" i="81"/>
  <c r="BX68" i="81"/>
  <c r="BW68" i="81"/>
  <c r="BV68" i="81"/>
  <c r="BU68" i="81"/>
  <c r="BT68" i="81"/>
  <c r="BS68" i="81"/>
  <c r="BR68" i="81"/>
  <c r="BQ68" i="81"/>
  <c r="BP68" i="81"/>
  <c r="BO68" i="81"/>
  <c r="BN68" i="81"/>
  <c r="BM68" i="81"/>
  <c r="BL68" i="81"/>
  <c r="BK68" i="81"/>
  <c r="BJ68" i="81"/>
  <c r="BI68" i="81"/>
  <c r="CO67" i="81"/>
  <c r="CN67" i="81"/>
  <c r="CM67" i="81"/>
  <c r="CL67" i="81"/>
  <c r="CK67" i="81"/>
  <c r="CJ67" i="81"/>
  <c r="CI67" i="81"/>
  <c r="CH67" i="81"/>
  <c r="CG67" i="81"/>
  <c r="CF67" i="81"/>
  <c r="CE67" i="81"/>
  <c r="CD67" i="81"/>
  <c r="CC67" i="81"/>
  <c r="CB67" i="81"/>
  <c r="CA67" i="81"/>
  <c r="BZ67" i="81"/>
  <c r="BY67" i="81"/>
  <c r="BX67" i="81"/>
  <c r="BW67" i="81"/>
  <c r="BV67" i="81"/>
  <c r="BU67" i="81"/>
  <c r="BT67" i="81"/>
  <c r="BS67" i="81"/>
  <c r="BR67" i="81"/>
  <c r="BQ67" i="81"/>
  <c r="BP67" i="81"/>
  <c r="BO67" i="81"/>
  <c r="BN67" i="81"/>
  <c r="BM67" i="81"/>
  <c r="BL67" i="81"/>
  <c r="BK67" i="81"/>
  <c r="BJ67" i="81"/>
  <c r="BI67" i="81"/>
  <c r="BH67" i="81"/>
  <c r="CO66" i="81"/>
  <c r="CN66" i="81"/>
  <c r="CM66" i="81"/>
  <c r="CL66" i="81"/>
  <c r="CK66" i="81"/>
  <c r="CJ66" i="81"/>
  <c r="CI66" i="81"/>
  <c r="CH66" i="81"/>
  <c r="CG66" i="81"/>
  <c r="CF66" i="81"/>
  <c r="CE66" i="81"/>
  <c r="CD66" i="81"/>
  <c r="CC66" i="81"/>
  <c r="CB66" i="81"/>
  <c r="CA66" i="81"/>
  <c r="BZ66" i="81"/>
  <c r="BY66" i="81"/>
  <c r="BX66" i="81"/>
  <c r="BW66" i="81"/>
  <c r="BV66" i="81"/>
  <c r="BU66" i="81"/>
  <c r="BT66" i="81"/>
  <c r="BS66" i="81"/>
  <c r="BR66" i="81"/>
  <c r="BQ66" i="81"/>
  <c r="BP66" i="81"/>
  <c r="BO66" i="81"/>
  <c r="BN66" i="81"/>
  <c r="BM66" i="81"/>
  <c r="BL66" i="81"/>
  <c r="BK66" i="81"/>
  <c r="BJ66" i="81"/>
  <c r="BI66" i="81"/>
  <c r="BH66" i="81"/>
  <c r="BG66" i="81"/>
  <c r="CO65" i="81"/>
  <c r="CN65" i="81"/>
  <c r="CM65" i="81"/>
  <c r="CL65" i="81"/>
  <c r="CK65" i="81"/>
  <c r="CJ65" i="81"/>
  <c r="CI65" i="81"/>
  <c r="CH65" i="81"/>
  <c r="CG65" i="81"/>
  <c r="CF65" i="81"/>
  <c r="CE65" i="81"/>
  <c r="CD65" i="81"/>
  <c r="CC65" i="81"/>
  <c r="CB65" i="81"/>
  <c r="CA65" i="81"/>
  <c r="BZ65" i="81"/>
  <c r="BY65" i="81"/>
  <c r="BX65" i="81"/>
  <c r="BW65" i="81"/>
  <c r="BV65" i="81"/>
  <c r="BU65" i="81"/>
  <c r="BT65" i="81"/>
  <c r="BS65" i="81"/>
  <c r="BR65" i="81"/>
  <c r="BQ65" i="81"/>
  <c r="BP65" i="81"/>
  <c r="BO65" i="81"/>
  <c r="BN65" i="81"/>
  <c r="BM65" i="81"/>
  <c r="BL65" i="81"/>
  <c r="BK65" i="81"/>
  <c r="BJ65" i="81"/>
  <c r="BI65" i="81"/>
  <c r="BH65" i="81"/>
  <c r="BG65" i="81"/>
  <c r="BF65" i="81"/>
  <c r="CO64" i="81"/>
  <c r="CN64" i="81"/>
  <c r="CM64" i="81"/>
  <c r="CL64" i="81"/>
  <c r="CK64" i="81"/>
  <c r="CJ64" i="81"/>
  <c r="CI64" i="81"/>
  <c r="CH64" i="81"/>
  <c r="CG64" i="81"/>
  <c r="CF64" i="81"/>
  <c r="CE64" i="81"/>
  <c r="CD64" i="81"/>
  <c r="CC64" i="81"/>
  <c r="CB64" i="81"/>
  <c r="CA64" i="81"/>
  <c r="BZ64" i="81"/>
  <c r="BY64" i="81"/>
  <c r="BX64" i="81"/>
  <c r="BW64" i="81"/>
  <c r="BV64" i="81"/>
  <c r="BU64" i="81"/>
  <c r="BT64" i="81"/>
  <c r="BS64" i="81"/>
  <c r="BR64" i="81"/>
  <c r="BQ64" i="81"/>
  <c r="BP64" i="81"/>
  <c r="BO64" i="81"/>
  <c r="BN64" i="81"/>
  <c r="BM64" i="81"/>
  <c r="BL64" i="81"/>
  <c r="BK64" i="81"/>
  <c r="BJ64" i="81"/>
  <c r="BI64" i="81"/>
  <c r="BH64" i="81"/>
  <c r="BG64" i="81"/>
  <c r="BF64" i="81"/>
  <c r="BE64" i="81"/>
  <c r="CO63" i="81"/>
  <c r="CN63" i="81"/>
  <c r="CM63" i="81"/>
  <c r="CL63" i="81"/>
  <c r="CK63" i="81"/>
  <c r="CJ63" i="81"/>
  <c r="CI63" i="81"/>
  <c r="CH63" i="81"/>
  <c r="CG63" i="81"/>
  <c r="CF63" i="81"/>
  <c r="CE63" i="81"/>
  <c r="CD63" i="81"/>
  <c r="CC63" i="81"/>
  <c r="CB63" i="81"/>
  <c r="CA63" i="81"/>
  <c r="BZ63" i="81"/>
  <c r="BY63" i="81"/>
  <c r="BX63" i="81"/>
  <c r="BW63" i="81"/>
  <c r="BV63" i="81"/>
  <c r="BU63" i="81"/>
  <c r="BT63" i="81"/>
  <c r="BS63" i="81"/>
  <c r="BR63" i="81"/>
  <c r="BQ63" i="81"/>
  <c r="BP63" i="81"/>
  <c r="BO63" i="81"/>
  <c r="BN63" i="81"/>
  <c r="BM63" i="81"/>
  <c r="BL63" i="81"/>
  <c r="BK63" i="81"/>
  <c r="BJ63" i="81"/>
  <c r="BI63" i="81"/>
  <c r="BH63" i="81"/>
  <c r="BG63" i="81"/>
  <c r="BF63" i="81"/>
  <c r="BE63" i="81"/>
  <c r="BD63" i="81"/>
  <c r="CO62" i="81"/>
  <c r="CN62" i="81"/>
  <c r="CM62" i="81"/>
  <c r="CL62" i="81"/>
  <c r="CK62" i="81"/>
  <c r="CJ62" i="81"/>
  <c r="CI62" i="81"/>
  <c r="CH62" i="81"/>
  <c r="CG62" i="81"/>
  <c r="CF62" i="81"/>
  <c r="CE62" i="81"/>
  <c r="CD62" i="81"/>
  <c r="CC62" i="81"/>
  <c r="CB62" i="81"/>
  <c r="CA62" i="81"/>
  <c r="BZ62" i="81"/>
  <c r="BY62" i="81"/>
  <c r="BX62" i="81"/>
  <c r="BW62" i="81"/>
  <c r="BV62" i="81"/>
  <c r="BU62" i="81"/>
  <c r="BT62" i="81"/>
  <c r="BS62" i="81"/>
  <c r="BR62" i="81"/>
  <c r="BQ62" i="81"/>
  <c r="BP62" i="81"/>
  <c r="BO62" i="81"/>
  <c r="BN62" i="81"/>
  <c r="BM62" i="81"/>
  <c r="BL62" i="81"/>
  <c r="BK62" i="81"/>
  <c r="BJ62" i="81"/>
  <c r="BI62" i="81"/>
  <c r="BH62" i="81"/>
  <c r="BG62" i="81"/>
  <c r="BF62" i="81"/>
  <c r="BE62" i="81"/>
  <c r="BD62" i="81"/>
  <c r="BC62" i="81"/>
  <c r="CO61" i="81"/>
  <c r="CN61" i="81"/>
  <c r="CM61" i="81"/>
  <c r="CL61" i="81"/>
  <c r="CK61" i="81"/>
  <c r="CJ61" i="81"/>
  <c r="CI61" i="81"/>
  <c r="CH61" i="81"/>
  <c r="CG61" i="81"/>
  <c r="CF61" i="81"/>
  <c r="CE61" i="81"/>
  <c r="CD61" i="81"/>
  <c r="CC61" i="81"/>
  <c r="CB61" i="81"/>
  <c r="CA61" i="81"/>
  <c r="BZ61" i="81"/>
  <c r="BY61" i="81"/>
  <c r="BX61" i="81"/>
  <c r="BW61" i="81"/>
  <c r="BV61" i="81"/>
  <c r="BU61" i="81"/>
  <c r="BT61" i="81"/>
  <c r="BS61" i="81"/>
  <c r="BR61" i="81"/>
  <c r="BQ61" i="81"/>
  <c r="BP61" i="81"/>
  <c r="BO61" i="81"/>
  <c r="BN61" i="81"/>
  <c r="BM61" i="81"/>
  <c r="BL61" i="81"/>
  <c r="BK61" i="81"/>
  <c r="BJ61" i="81"/>
  <c r="BI61" i="81"/>
  <c r="BH61" i="81"/>
  <c r="BG61" i="81"/>
  <c r="BF61" i="81"/>
  <c r="BE61" i="81"/>
  <c r="BD61" i="81"/>
  <c r="BC61" i="81"/>
  <c r="BB61" i="81"/>
  <c r="CO60" i="81"/>
  <c r="CN60" i="81"/>
  <c r="CM60" i="81"/>
  <c r="CL60" i="81"/>
  <c r="CK60" i="81"/>
  <c r="CJ60" i="81"/>
  <c r="CI60" i="81"/>
  <c r="CH60" i="81"/>
  <c r="CG60" i="81"/>
  <c r="CF60" i="81"/>
  <c r="CE60" i="81"/>
  <c r="CD60" i="81"/>
  <c r="CC60" i="81"/>
  <c r="CB60" i="81"/>
  <c r="CA60" i="81"/>
  <c r="BZ60" i="81"/>
  <c r="BY60" i="81"/>
  <c r="BX60" i="81"/>
  <c r="BW60" i="81"/>
  <c r="BV60" i="81"/>
  <c r="BU60" i="81"/>
  <c r="BT60" i="81"/>
  <c r="BS60" i="81"/>
  <c r="BR60" i="81"/>
  <c r="BQ60" i="81"/>
  <c r="BP60" i="81"/>
  <c r="BO60" i="81"/>
  <c r="BN60" i="81"/>
  <c r="BM60" i="81"/>
  <c r="BL60" i="81"/>
  <c r="BK60" i="81"/>
  <c r="BJ60" i="81"/>
  <c r="BI60" i="81"/>
  <c r="BH60" i="81"/>
  <c r="BG60" i="81"/>
  <c r="BF60" i="81"/>
  <c r="BE60" i="81"/>
  <c r="BD60" i="81"/>
  <c r="BC60" i="81"/>
  <c r="BB60" i="81"/>
  <c r="BA60" i="81"/>
  <c r="CO59" i="81"/>
  <c r="CN59" i="81"/>
  <c r="CM59" i="81"/>
  <c r="CL59" i="81"/>
  <c r="CK59" i="81"/>
  <c r="CJ59" i="81"/>
  <c r="CI59" i="81"/>
  <c r="CH59" i="81"/>
  <c r="CG59" i="81"/>
  <c r="CF59" i="81"/>
  <c r="CE59" i="81"/>
  <c r="CD59" i="81"/>
  <c r="CC59" i="81"/>
  <c r="CB59" i="81"/>
  <c r="CA59" i="81"/>
  <c r="BZ59" i="81"/>
  <c r="BY59" i="81"/>
  <c r="BX59" i="81"/>
  <c r="BW59" i="81"/>
  <c r="BV59" i="81"/>
  <c r="BU59" i="81"/>
  <c r="BT59" i="81"/>
  <c r="BS59" i="81"/>
  <c r="BR59" i="81"/>
  <c r="BQ59" i="81"/>
  <c r="BP59" i="81"/>
  <c r="BO59" i="81"/>
  <c r="BN59" i="81"/>
  <c r="BM59" i="81"/>
  <c r="BL59" i="81"/>
  <c r="BK59" i="81"/>
  <c r="BJ59" i="81"/>
  <c r="BI59" i="81"/>
  <c r="BH59" i="81"/>
  <c r="BG59" i="81"/>
  <c r="BF59" i="81"/>
  <c r="BE59" i="81"/>
  <c r="BD59" i="81"/>
  <c r="BC59" i="81"/>
  <c r="BB59" i="81"/>
  <c r="BA59" i="81"/>
  <c r="AZ59" i="81"/>
  <c r="CO58" i="81"/>
  <c r="CN58" i="81"/>
  <c r="CM58" i="81"/>
  <c r="CL58" i="81"/>
  <c r="CK58" i="81"/>
  <c r="CJ58" i="81"/>
  <c r="CI58" i="81"/>
  <c r="CH58" i="81"/>
  <c r="CG58" i="81"/>
  <c r="CF58" i="81"/>
  <c r="CE58" i="81"/>
  <c r="CD58" i="81"/>
  <c r="CC58" i="81"/>
  <c r="CB58" i="81"/>
  <c r="CA58" i="81"/>
  <c r="BZ58" i="81"/>
  <c r="BY58" i="81"/>
  <c r="BX58" i="81"/>
  <c r="BW58" i="81"/>
  <c r="BV58" i="81"/>
  <c r="BU58" i="81"/>
  <c r="BT58" i="81"/>
  <c r="BS58" i="81"/>
  <c r="BR58" i="81"/>
  <c r="BQ58" i="81"/>
  <c r="BP58" i="81"/>
  <c r="BO58" i="81"/>
  <c r="BN58" i="81"/>
  <c r="BM58" i="81"/>
  <c r="BL58" i="81"/>
  <c r="BK58" i="81"/>
  <c r="BJ58" i="81"/>
  <c r="BI58" i="81"/>
  <c r="BH58" i="81"/>
  <c r="BG58" i="81"/>
  <c r="BF58" i="81"/>
  <c r="BE58" i="81"/>
  <c r="BD58" i="81"/>
  <c r="BC58" i="81"/>
  <c r="BB58" i="81"/>
  <c r="BA58" i="81"/>
  <c r="AZ58" i="81"/>
  <c r="AY58" i="81"/>
  <c r="CO57" i="81"/>
  <c r="CN57" i="81"/>
  <c r="CM57" i="81"/>
  <c r="CL57" i="81"/>
  <c r="CK57" i="81"/>
  <c r="CJ57" i="81"/>
  <c r="CI57" i="81"/>
  <c r="CH57" i="81"/>
  <c r="CG57" i="81"/>
  <c r="CF57" i="81"/>
  <c r="CE57" i="81"/>
  <c r="CD57" i="81"/>
  <c r="CC57" i="81"/>
  <c r="CB57" i="81"/>
  <c r="CA57" i="81"/>
  <c r="BZ57" i="81"/>
  <c r="BY57" i="81"/>
  <c r="BX57" i="81"/>
  <c r="BW57" i="81"/>
  <c r="BV57" i="81"/>
  <c r="BU57" i="81"/>
  <c r="BT57" i="81"/>
  <c r="BS57" i="81"/>
  <c r="BR57" i="81"/>
  <c r="BQ57" i="81"/>
  <c r="BP57" i="81"/>
  <c r="BO57" i="81"/>
  <c r="BN57" i="81"/>
  <c r="BM57" i="81"/>
  <c r="BL57" i="81"/>
  <c r="BK57" i="81"/>
  <c r="BJ57" i="81"/>
  <c r="BI57" i="81"/>
  <c r="BH57" i="81"/>
  <c r="BG57" i="81"/>
  <c r="BF57" i="81"/>
  <c r="BE57" i="81"/>
  <c r="BD57" i="81"/>
  <c r="BC57" i="81"/>
  <c r="BB57" i="81"/>
  <c r="BA57" i="81"/>
  <c r="AZ57" i="81"/>
  <c r="AY57" i="81"/>
  <c r="AX57" i="81"/>
  <c r="CO56" i="81"/>
  <c r="CN56" i="81"/>
  <c r="CM56" i="81"/>
  <c r="CL56" i="81"/>
  <c r="CK56" i="81"/>
  <c r="CJ56" i="81"/>
  <c r="CI56" i="81"/>
  <c r="CH56" i="81"/>
  <c r="CG56" i="81"/>
  <c r="CF56" i="81"/>
  <c r="CE56" i="81"/>
  <c r="CD56" i="81"/>
  <c r="CC56" i="81"/>
  <c r="CB56" i="81"/>
  <c r="CA56" i="81"/>
  <c r="BZ56" i="81"/>
  <c r="BY56" i="81"/>
  <c r="BX56" i="81"/>
  <c r="BW56" i="81"/>
  <c r="BV56" i="81"/>
  <c r="BU56" i="81"/>
  <c r="BT56" i="81"/>
  <c r="BS56" i="81"/>
  <c r="BR56" i="81"/>
  <c r="BQ56" i="81"/>
  <c r="BP56" i="81"/>
  <c r="BO56" i="81"/>
  <c r="BN56" i="81"/>
  <c r="BM56" i="81"/>
  <c r="BL56" i="81"/>
  <c r="BK56" i="81"/>
  <c r="BJ56" i="81"/>
  <c r="BI56" i="81"/>
  <c r="BH56" i="81"/>
  <c r="BG56" i="81"/>
  <c r="BF56" i="81"/>
  <c r="BE56" i="81"/>
  <c r="BD56" i="81"/>
  <c r="BC56" i="81"/>
  <c r="BB56" i="81"/>
  <c r="BA56" i="81"/>
  <c r="AZ56" i="81"/>
  <c r="AY56" i="81"/>
  <c r="AX56" i="81"/>
  <c r="AW56" i="81"/>
  <c r="CO55" i="81"/>
  <c r="CN55" i="81"/>
  <c r="CM55" i="81"/>
  <c r="CL55" i="81"/>
  <c r="CK55" i="81"/>
  <c r="CJ55" i="81"/>
  <c r="CI55" i="81"/>
  <c r="CH55" i="81"/>
  <c r="CG55" i="81"/>
  <c r="CF55" i="81"/>
  <c r="CE55" i="81"/>
  <c r="CD55" i="81"/>
  <c r="CC55" i="81"/>
  <c r="CB55" i="81"/>
  <c r="CA55" i="81"/>
  <c r="BZ55" i="81"/>
  <c r="BY55" i="81"/>
  <c r="BX55" i="81"/>
  <c r="BW55" i="81"/>
  <c r="BV55" i="81"/>
  <c r="BU55" i="81"/>
  <c r="BT55" i="81"/>
  <c r="BS55" i="81"/>
  <c r="BR55" i="81"/>
  <c r="BQ55" i="81"/>
  <c r="BP55" i="81"/>
  <c r="BO55" i="81"/>
  <c r="BN55" i="81"/>
  <c r="BM55" i="81"/>
  <c r="BL55" i="81"/>
  <c r="BK55" i="81"/>
  <c r="BJ55" i="81"/>
  <c r="BI55" i="81"/>
  <c r="BH55" i="81"/>
  <c r="BG55" i="81"/>
  <c r="BF55" i="81"/>
  <c r="BE55" i="81"/>
  <c r="BD55" i="81"/>
  <c r="BC55" i="81"/>
  <c r="BB55" i="81"/>
  <c r="BA55" i="81"/>
  <c r="AZ55" i="81"/>
  <c r="AY55" i="81"/>
  <c r="AX55" i="81"/>
  <c r="AW55" i="81"/>
  <c r="AV55" i="81"/>
  <c r="CO54" i="81"/>
  <c r="CN54" i="81"/>
  <c r="CM54" i="81"/>
  <c r="CL54" i="81"/>
  <c r="CK54" i="81"/>
  <c r="CJ54" i="81"/>
  <c r="CI54" i="81"/>
  <c r="CH54" i="81"/>
  <c r="CG54" i="81"/>
  <c r="CF54" i="81"/>
  <c r="CE54" i="81"/>
  <c r="CD54" i="81"/>
  <c r="CC54" i="81"/>
  <c r="CB54" i="81"/>
  <c r="CA54" i="81"/>
  <c r="BZ54" i="81"/>
  <c r="BY54" i="81"/>
  <c r="BX54" i="81"/>
  <c r="BW54" i="81"/>
  <c r="BV54" i="81"/>
  <c r="BU54" i="81"/>
  <c r="BT54" i="81"/>
  <c r="BS54" i="81"/>
  <c r="BR54" i="81"/>
  <c r="BQ54" i="81"/>
  <c r="BP54" i="81"/>
  <c r="BO54" i="81"/>
  <c r="BN54" i="81"/>
  <c r="BM54" i="81"/>
  <c r="BL54" i="81"/>
  <c r="BK54" i="81"/>
  <c r="BJ54" i="81"/>
  <c r="BI54" i="81"/>
  <c r="BH54" i="81"/>
  <c r="BG54" i="81"/>
  <c r="BF54" i="81"/>
  <c r="BE54" i="81"/>
  <c r="BD54" i="81"/>
  <c r="BC54" i="81"/>
  <c r="BB54" i="81"/>
  <c r="BA54" i="81"/>
  <c r="AZ54" i="81"/>
  <c r="AY54" i="81"/>
  <c r="AX54" i="81"/>
  <c r="AW54" i="81"/>
  <c r="AV54" i="81"/>
  <c r="AU54" i="81"/>
  <c r="CO53" i="81"/>
  <c r="CN53" i="81"/>
  <c r="CM53" i="81"/>
  <c r="CL53" i="81"/>
  <c r="CK53" i="81"/>
  <c r="CJ53" i="81"/>
  <c r="CI53" i="81"/>
  <c r="CH53" i="81"/>
  <c r="CG53" i="81"/>
  <c r="CF53" i="81"/>
  <c r="CE53" i="81"/>
  <c r="CD53" i="81"/>
  <c r="CC53" i="81"/>
  <c r="CB53" i="81"/>
  <c r="CA53" i="81"/>
  <c r="BZ53" i="81"/>
  <c r="BY53" i="81"/>
  <c r="BX53" i="81"/>
  <c r="BW53" i="81"/>
  <c r="BV53" i="81"/>
  <c r="BU53" i="81"/>
  <c r="BT53" i="81"/>
  <c r="BS53" i="81"/>
  <c r="BR53" i="81"/>
  <c r="BQ53" i="81"/>
  <c r="BP53" i="81"/>
  <c r="BO53" i="81"/>
  <c r="BN53" i="81"/>
  <c r="BM53" i="81"/>
  <c r="BL53" i="81"/>
  <c r="BK53" i="81"/>
  <c r="BJ53" i="81"/>
  <c r="BI53" i="81"/>
  <c r="BH53" i="81"/>
  <c r="BG53" i="81"/>
  <c r="BF53" i="81"/>
  <c r="BE53" i="81"/>
  <c r="BD53" i="81"/>
  <c r="BC53" i="81"/>
  <c r="BB53" i="81"/>
  <c r="BA53" i="81"/>
  <c r="AZ53" i="81"/>
  <c r="AY53" i="81"/>
  <c r="AX53" i="81"/>
  <c r="AW53" i="81"/>
  <c r="AV53" i="81"/>
  <c r="AU53" i="81"/>
  <c r="AT53" i="81"/>
  <c r="CO52" i="81"/>
  <c r="CN52" i="81"/>
  <c r="CM52" i="81"/>
  <c r="CL52" i="81"/>
  <c r="CK52" i="81"/>
  <c r="CJ52" i="81"/>
  <c r="CI52" i="81"/>
  <c r="CH52" i="81"/>
  <c r="CG52" i="81"/>
  <c r="CF52" i="81"/>
  <c r="CE52" i="81"/>
  <c r="CD52" i="81"/>
  <c r="CC52" i="81"/>
  <c r="CB52" i="81"/>
  <c r="CA52" i="81"/>
  <c r="BZ52" i="81"/>
  <c r="BY52" i="81"/>
  <c r="BX52" i="81"/>
  <c r="BW52" i="81"/>
  <c r="BV52" i="81"/>
  <c r="BU52" i="81"/>
  <c r="BT52" i="81"/>
  <c r="BS52" i="81"/>
  <c r="BR52" i="81"/>
  <c r="BQ52" i="81"/>
  <c r="BP52" i="81"/>
  <c r="BO52" i="81"/>
  <c r="BN52" i="81"/>
  <c r="BM52" i="81"/>
  <c r="BL52" i="81"/>
  <c r="BK52" i="81"/>
  <c r="BJ52" i="81"/>
  <c r="BI52" i="81"/>
  <c r="BH52" i="81"/>
  <c r="BG52" i="81"/>
  <c r="BF52" i="81"/>
  <c r="BE52" i="81"/>
  <c r="BD52" i="81"/>
  <c r="BC52" i="81"/>
  <c r="BB52" i="81"/>
  <c r="BA52" i="81"/>
  <c r="AZ52" i="81"/>
  <c r="AY52" i="81"/>
  <c r="AX52" i="81"/>
  <c r="AW52" i="81"/>
  <c r="AV52" i="81"/>
  <c r="AU52" i="81"/>
  <c r="AT52" i="81"/>
  <c r="AS52" i="81"/>
  <c r="CO51" i="81"/>
  <c r="CN51" i="81"/>
  <c r="CM51" i="81"/>
  <c r="CL51" i="81"/>
  <c r="CK51" i="81"/>
  <c r="CJ51" i="81"/>
  <c r="CI51" i="81"/>
  <c r="CH51" i="81"/>
  <c r="CG51" i="81"/>
  <c r="CF51" i="81"/>
  <c r="CE51" i="81"/>
  <c r="CD51" i="81"/>
  <c r="CC51" i="81"/>
  <c r="CB51" i="81"/>
  <c r="CA51" i="81"/>
  <c r="BZ51" i="81"/>
  <c r="BY51" i="81"/>
  <c r="BX51" i="81"/>
  <c r="BW51" i="81"/>
  <c r="BV51" i="81"/>
  <c r="BU51" i="81"/>
  <c r="BT51" i="81"/>
  <c r="BS51" i="81"/>
  <c r="BR51" i="81"/>
  <c r="BQ51" i="81"/>
  <c r="BP51" i="81"/>
  <c r="BO51" i="81"/>
  <c r="BN51" i="81"/>
  <c r="BM51" i="81"/>
  <c r="BL51" i="81"/>
  <c r="BK51" i="81"/>
  <c r="BJ51" i="81"/>
  <c r="BI51" i="81"/>
  <c r="BH51" i="81"/>
  <c r="BG51" i="81"/>
  <c r="BF51" i="81"/>
  <c r="BE51" i="81"/>
  <c r="BD51" i="81"/>
  <c r="BC51" i="81"/>
  <c r="BB51" i="81"/>
  <c r="BA51" i="81"/>
  <c r="AZ51" i="81"/>
  <c r="AY51" i="81"/>
  <c r="AX51" i="81"/>
  <c r="AW51" i="81"/>
  <c r="AV51" i="81"/>
  <c r="AU51" i="81"/>
  <c r="AT51" i="81"/>
  <c r="AS51" i="81"/>
  <c r="AR51" i="81"/>
  <c r="CO50" i="81"/>
  <c r="CN50" i="81"/>
  <c r="CM50" i="81"/>
  <c r="CL50" i="81"/>
  <c r="CK50" i="81"/>
  <c r="CJ50" i="81"/>
  <c r="CI50" i="81"/>
  <c r="CH50" i="81"/>
  <c r="CG50" i="81"/>
  <c r="CF50" i="81"/>
  <c r="CE50" i="81"/>
  <c r="CD50" i="81"/>
  <c r="CC50" i="81"/>
  <c r="CB50" i="81"/>
  <c r="CA50" i="81"/>
  <c r="BZ50" i="81"/>
  <c r="BY50" i="81"/>
  <c r="BX50" i="81"/>
  <c r="BW50" i="81"/>
  <c r="BV50" i="81"/>
  <c r="BU50" i="81"/>
  <c r="BT50" i="81"/>
  <c r="BS50" i="81"/>
  <c r="BR50" i="81"/>
  <c r="BQ50" i="81"/>
  <c r="BP50" i="81"/>
  <c r="BO50" i="81"/>
  <c r="BN50" i="81"/>
  <c r="BM50" i="81"/>
  <c r="BL50" i="81"/>
  <c r="BK50" i="81"/>
  <c r="BJ50" i="81"/>
  <c r="BI50" i="81"/>
  <c r="BH50" i="81"/>
  <c r="BG50" i="81"/>
  <c r="BF50" i="81"/>
  <c r="BE50" i="81"/>
  <c r="BD50" i="81"/>
  <c r="BC50" i="81"/>
  <c r="BB50" i="81"/>
  <c r="BA50" i="81"/>
  <c r="AZ50" i="81"/>
  <c r="AY50" i="81"/>
  <c r="AX50" i="81"/>
  <c r="AW50" i="81"/>
  <c r="AV50" i="81"/>
  <c r="AU50" i="81"/>
  <c r="AT50" i="81"/>
  <c r="AS50" i="81"/>
  <c r="AR50" i="81"/>
  <c r="AQ50" i="81"/>
  <c r="CO49" i="81"/>
  <c r="CN49" i="81"/>
  <c r="CM49" i="81"/>
  <c r="CL49" i="81"/>
  <c r="CK49" i="81"/>
  <c r="CJ49" i="81"/>
  <c r="CI49" i="81"/>
  <c r="CH49" i="81"/>
  <c r="CG49" i="81"/>
  <c r="CF49" i="81"/>
  <c r="CE49" i="81"/>
  <c r="CD49" i="81"/>
  <c r="CC49" i="81"/>
  <c r="CB49" i="81"/>
  <c r="CA49" i="81"/>
  <c r="BZ49" i="81"/>
  <c r="BY49" i="81"/>
  <c r="BX49" i="81"/>
  <c r="BW49" i="81"/>
  <c r="BV49" i="81"/>
  <c r="BU49" i="81"/>
  <c r="BT49" i="81"/>
  <c r="BS49" i="81"/>
  <c r="BR49" i="81"/>
  <c r="BQ49" i="81"/>
  <c r="BP49" i="81"/>
  <c r="BO49" i="81"/>
  <c r="BN49" i="81"/>
  <c r="BM49" i="81"/>
  <c r="BL49" i="81"/>
  <c r="BK49" i="81"/>
  <c r="BJ49" i="81"/>
  <c r="BI49" i="81"/>
  <c r="BH49" i="81"/>
  <c r="BG49" i="81"/>
  <c r="BF49" i="81"/>
  <c r="BE49" i="81"/>
  <c r="BD49" i="81"/>
  <c r="BC49" i="81"/>
  <c r="BB49" i="81"/>
  <c r="BA49" i="81"/>
  <c r="AZ49" i="81"/>
  <c r="AY49" i="81"/>
  <c r="AX49" i="81"/>
  <c r="AW49" i="81"/>
  <c r="AV49" i="81"/>
  <c r="AU49" i="81"/>
  <c r="AT49" i="81"/>
  <c r="AS49" i="81"/>
  <c r="AR49" i="81"/>
  <c r="AQ49" i="81"/>
  <c r="AP49" i="81"/>
  <c r="CO48" i="81"/>
  <c r="CN48" i="81"/>
  <c r="CM48" i="81"/>
  <c r="CL48" i="81"/>
  <c r="CK48" i="81"/>
  <c r="CJ48" i="81"/>
  <c r="CI48" i="81"/>
  <c r="CH48" i="81"/>
  <c r="CG48" i="81"/>
  <c r="CF48" i="81"/>
  <c r="CE48" i="81"/>
  <c r="CD48" i="81"/>
  <c r="CC48" i="81"/>
  <c r="CB48" i="81"/>
  <c r="CA48" i="81"/>
  <c r="BZ48" i="81"/>
  <c r="BY48" i="81"/>
  <c r="BX48" i="81"/>
  <c r="BW48" i="81"/>
  <c r="BV48" i="81"/>
  <c r="BU48" i="81"/>
  <c r="BT48" i="81"/>
  <c r="BS48" i="81"/>
  <c r="BR48" i="81"/>
  <c r="BQ48" i="81"/>
  <c r="BP48" i="81"/>
  <c r="BO48" i="81"/>
  <c r="BN48" i="81"/>
  <c r="BM48" i="81"/>
  <c r="BL48" i="81"/>
  <c r="BK48" i="81"/>
  <c r="BJ48" i="81"/>
  <c r="BI48" i="81"/>
  <c r="BH48" i="81"/>
  <c r="BG48" i="81"/>
  <c r="BF48" i="81"/>
  <c r="BE48" i="81"/>
  <c r="BD48" i="81"/>
  <c r="BC48" i="81"/>
  <c r="BB48" i="81"/>
  <c r="BA48" i="81"/>
  <c r="AZ48" i="81"/>
  <c r="AY48" i="81"/>
  <c r="AX48" i="81"/>
  <c r="AW48" i="81"/>
  <c r="AV48" i="81"/>
  <c r="AU48" i="81"/>
  <c r="AT48" i="81"/>
  <c r="AS48" i="81"/>
  <c r="AR48" i="81"/>
  <c r="AQ48" i="81"/>
  <c r="AP48" i="81"/>
  <c r="AO48" i="81"/>
  <c r="CO47" i="81"/>
  <c r="CN47" i="81"/>
  <c r="CM47" i="81"/>
  <c r="CL47" i="81"/>
  <c r="CK47" i="81"/>
  <c r="CJ47" i="81"/>
  <c r="CI47" i="81"/>
  <c r="CH47" i="81"/>
  <c r="CG47" i="81"/>
  <c r="CF47" i="81"/>
  <c r="CE47" i="81"/>
  <c r="CD47" i="81"/>
  <c r="CC47" i="81"/>
  <c r="CB47" i="81"/>
  <c r="CA47" i="81"/>
  <c r="BZ47" i="81"/>
  <c r="BY47" i="81"/>
  <c r="BX47" i="81"/>
  <c r="BW47" i="81"/>
  <c r="BV47" i="81"/>
  <c r="BU47" i="81"/>
  <c r="BT47" i="81"/>
  <c r="BS47" i="81"/>
  <c r="BR47" i="81"/>
  <c r="BQ47" i="81"/>
  <c r="BP47" i="81"/>
  <c r="BO47" i="81"/>
  <c r="BN47" i="81"/>
  <c r="BM47" i="81"/>
  <c r="BL47" i="81"/>
  <c r="BK47" i="81"/>
  <c r="BJ47" i="81"/>
  <c r="BI47" i="81"/>
  <c r="BH47" i="81"/>
  <c r="BG47" i="81"/>
  <c r="BF47" i="81"/>
  <c r="BE47" i="81"/>
  <c r="BD47" i="81"/>
  <c r="BC47" i="81"/>
  <c r="BB47" i="81"/>
  <c r="BA47" i="81"/>
  <c r="AZ47" i="81"/>
  <c r="AY47" i="81"/>
  <c r="AX47" i="81"/>
  <c r="AW47" i="81"/>
  <c r="AV47" i="81"/>
  <c r="AU47" i="81"/>
  <c r="AT47" i="81"/>
  <c r="AS47" i="81"/>
  <c r="AR47" i="81"/>
  <c r="AQ47" i="81"/>
  <c r="AP47" i="81"/>
  <c r="AO47" i="81"/>
  <c r="AN47" i="81"/>
  <c r="CO46" i="81"/>
  <c r="CN46" i="81"/>
  <c r="CM46" i="81"/>
  <c r="CL46" i="81"/>
  <c r="CK46" i="81"/>
  <c r="CJ46" i="81"/>
  <c r="CI46" i="81"/>
  <c r="CH46" i="81"/>
  <c r="CG46" i="81"/>
  <c r="CF46" i="81"/>
  <c r="CE46" i="81"/>
  <c r="CD46" i="81"/>
  <c r="CC46" i="81"/>
  <c r="CB46" i="81"/>
  <c r="CA46" i="81"/>
  <c r="BZ46" i="81"/>
  <c r="BY46" i="81"/>
  <c r="BX46" i="81"/>
  <c r="BW46" i="81"/>
  <c r="BV46" i="81"/>
  <c r="BU46" i="81"/>
  <c r="BT46" i="81"/>
  <c r="BS46" i="81"/>
  <c r="BR46" i="81"/>
  <c r="BQ46" i="81"/>
  <c r="BP46" i="81"/>
  <c r="BO46" i="81"/>
  <c r="BN46" i="81"/>
  <c r="BM46" i="81"/>
  <c r="BL46" i="81"/>
  <c r="BK46" i="81"/>
  <c r="BJ46" i="81"/>
  <c r="BI46" i="81"/>
  <c r="BH46" i="81"/>
  <c r="BG46" i="81"/>
  <c r="BF46" i="81"/>
  <c r="BE46" i="81"/>
  <c r="BD46" i="81"/>
  <c r="BC46" i="81"/>
  <c r="BB46" i="81"/>
  <c r="BA46" i="81"/>
  <c r="AZ46" i="81"/>
  <c r="AY46" i="81"/>
  <c r="AX46" i="81"/>
  <c r="AW46" i="81"/>
  <c r="AV46" i="81"/>
  <c r="AU46" i="81"/>
  <c r="AT46" i="81"/>
  <c r="AS46" i="81"/>
  <c r="AR46" i="81"/>
  <c r="AQ46" i="81"/>
  <c r="AP46" i="81"/>
  <c r="AO46" i="81"/>
  <c r="AN46" i="81"/>
  <c r="AM46" i="81"/>
  <c r="CO45" i="81"/>
  <c r="CN45" i="81"/>
  <c r="CM45" i="81"/>
  <c r="CL45" i="81"/>
  <c r="CK45" i="81"/>
  <c r="CJ45" i="81"/>
  <c r="CI45" i="81"/>
  <c r="CH45" i="81"/>
  <c r="CG45" i="81"/>
  <c r="CF45" i="81"/>
  <c r="CE45" i="81"/>
  <c r="CD45" i="81"/>
  <c r="CC45" i="81"/>
  <c r="CB45" i="81"/>
  <c r="CA45" i="81"/>
  <c r="BZ45" i="81"/>
  <c r="BY45" i="81"/>
  <c r="BX45" i="81"/>
  <c r="BW45" i="81"/>
  <c r="BV45" i="81"/>
  <c r="BU45" i="81"/>
  <c r="BT45" i="81"/>
  <c r="BS45" i="81"/>
  <c r="BR45" i="81"/>
  <c r="BQ45" i="81"/>
  <c r="BP45" i="81"/>
  <c r="BO45" i="81"/>
  <c r="BN45" i="81"/>
  <c r="BM45" i="81"/>
  <c r="BL45" i="81"/>
  <c r="BK45" i="81"/>
  <c r="BJ45" i="81"/>
  <c r="BI45" i="81"/>
  <c r="BH45" i="81"/>
  <c r="BG45" i="81"/>
  <c r="BF45" i="81"/>
  <c r="BE45" i="81"/>
  <c r="BD45" i="81"/>
  <c r="BC45" i="81"/>
  <c r="BB45" i="81"/>
  <c r="BA45" i="81"/>
  <c r="AZ45" i="81"/>
  <c r="AY45" i="81"/>
  <c r="AX45" i="81"/>
  <c r="AW45" i="81"/>
  <c r="AV45" i="81"/>
  <c r="AU45" i="81"/>
  <c r="AT45" i="81"/>
  <c r="AS45" i="81"/>
  <c r="AR45" i="81"/>
  <c r="AQ45" i="81"/>
  <c r="AP45" i="81"/>
  <c r="AO45" i="81"/>
  <c r="AN45" i="81"/>
  <c r="AM45" i="81"/>
  <c r="AL45" i="81"/>
  <c r="CO44" i="81"/>
  <c r="CN44" i="81"/>
  <c r="CM44" i="81"/>
  <c r="CL44" i="81"/>
  <c r="CK44" i="81"/>
  <c r="CJ44" i="81"/>
  <c r="CI44" i="81"/>
  <c r="CH44" i="81"/>
  <c r="CG44" i="81"/>
  <c r="CF44" i="81"/>
  <c r="CE44" i="81"/>
  <c r="CD44" i="81"/>
  <c r="CC44" i="81"/>
  <c r="CB44" i="81"/>
  <c r="CA44" i="81"/>
  <c r="BZ44" i="81"/>
  <c r="BY44" i="81"/>
  <c r="BX44" i="81"/>
  <c r="BW44" i="81"/>
  <c r="BV44" i="81"/>
  <c r="BU44" i="81"/>
  <c r="BT44" i="81"/>
  <c r="BS44" i="81"/>
  <c r="BR44" i="81"/>
  <c r="BQ44" i="81"/>
  <c r="BP44" i="81"/>
  <c r="BO44" i="81"/>
  <c r="BN44" i="81"/>
  <c r="BM44" i="81"/>
  <c r="BL44" i="81"/>
  <c r="BK44" i="81"/>
  <c r="BJ44" i="81"/>
  <c r="BI44" i="81"/>
  <c r="BH44" i="81"/>
  <c r="BG44" i="81"/>
  <c r="BF44" i="81"/>
  <c r="BE44" i="81"/>
  <c r="BD44" i="81"/>
  <c r="BC44" i="81"/>
  <c r="BB44" i="81"/>
  <c r="BA44" i="81"/>
  <c r="AZ44" i="81"/>
  <c r="AY44" i="81"/>
  <c r="AX44" i="81"/>
  <c r="AW44" i="81"/>
  <c r="AV44" i="81"/>
  <c r="AU44" i="81"/>
  <c r="AT44" i="81"/>
  <c r="AS44" i="81"/>
  <c r="AR44" i="81"/>
  <c r="AQ44" i="81"/>
  <c r="AP44" i="81"/>
  <c r="AO44" i="81"/>
  <c r="AN44" i="81"/>
  <c r="AM44" i="81"/>
  <c r="AL44" i="81"/>
  <c r="AK44" i="81"/>
  <c r="CO43" i="81"/>
  <c r="CN43" i="81"/>
  <c r="CM43" i="81"/>
  <c r="CL43" i="81"/>
  <c r="CK43" i="81"/>
  <c r="CJ43" i="81"/>
  <c r="CI43" i="81"/>
  <c r="CH43" i="81"/>
  <c r="CG43" i="81"/>
  <c r="CF43" i="81"/>
  <c r="CE43" i="81"/>
  <c r="CD43" i="81"/>
  <c r="CC43" i="81"/>
  <c r="CB43" i="81"/>
  <c r="CA43" i="81"/>
  <c r="BZ43" i="81"/>
  <c r="BY43" i="81"/>
  <c r="BX43" i="81"/>
  <c r="BW43" i="81"/>
  <c r="BV43" i="81"/>
  <c r="BU43" i="81"/>
  <c r="BT43" i="81"/>
  <c r="BS43" i="81"/>
  <c r="BR43" i="81"/>
  <c r="BQ43" i="81"/>
  <c r="BP43" i="81"/>
  <c r="BO43" i="81"/>
  <c r="BN43" i="81"/>
  <c r="BM43" i="81"/>
  <c r="BL43" i="81"/>
  <c r="BK43" i="81"/>
  <c r="BJ43" i="81"/>
  <c r="BI43" i="81"/>
  <c r="BH43" i="81"/>
  <c r="BG43" i="81"/>
  <c r="BF43" i="81"/>
  <c r="BE43" i="81"/>
  <c r="BD43" i="81"/>
  <c r="BC43" i="81"/>
  <c r="BB43" i="81"/>
  <c r="BA43" i="81"/>
  <c r="AZ43" i="81"/>
  <c r="AY43" i="81"/>
  <c r="AX43" i="81"/>
  <c r="AW43" i="81"/>
  <c r="AV43" i="81"/>
  <c r="AU43" i="81"/>
  <c r="AT43" i="81"/>
  <c r="AS43" i="81"/>
  <c r="AR43" i="81"/>
  <c r="AQ43" i="81"/>
  <c r="AP43" i="81"/>
  <c r="AO43" i="81"/>
  <c r="AN43" i="81"/>
  <c r="AM43" i="81"/>
  <c r="AL43" i="81"/>
  <c r="AK43" i="81"/>
  <c r="AJ43" i="81"/>
  <c r="CO42" i="81"/>
  <c r="CN42" i="81"/>
  <c r="CM42" i="81"/>
  <c r="CL42" i="81"/>
  <c r="CK42" i="81"/>
  <c r="CJ42" i="81"/>
  <c r="CI42" i="81"/>
  <c r="CH42" i="81"/>
  <c r="CG42" i="81"/>
  <c r="CF42" i="81"/>
  <c r="CE42" i="81"/>
  <c r="CD42" i="81"/>
  <c r="CC42" i="81"/>
  <c r="CB42" i="81"/>
  <c r="CA42" i="81"/>
  <c r="BZ42" i="81"/>
  <c r="BY42" i="81"/>
  <c r="BX42" i="81"/>
  <c r="BW42" i="81"/>
  <c r="BV42" i="81"/>
  <c r="BU42" i="81"/>
  <c r="BT42" i="81"/>
  <c r="BS42" i="81"/>
  <c r="BR42" i="81"/>
  <c r="BQ42" i="81"/>
  <c r="BP42" i="81"/>
  <c r="BO42" i="81"/>
  <c r="BN42" i="81"/>
  <c r="BM42" i="81"/>
  <c r="BL42" i="81"/>
  <c r="BK42" i="81"/>
  <c r="BJ42" i="81"/>
  <c r="BI42" i="81"/>
  <c r="BH42" i="81"/>
  <c r="BG42" i="81"/>
  <c r="BF42" i="81"/>
  <c r="BE42" i="81"/>
  <c r="BD42" i="81"/>
  <c r="BC42" i="81"/>
  <c r="BB42" i="81"/>
  <c r="BA42" i="81"/>
  <c r="AZ42" i="81"/>
  <c r="AY42" i="81"/>
  <c r="AX42" i="81"/>
  <c r="AW42" i="81"/>
  <c r="AV42" i="81"/>
  <c r="AU42" i="81"/>
  <c r="AT42" i="81"/>
  <c r="AS42" i="81"/>
  <c r="AR42" i="81"/>
  <c r="AQ42" i="81"/>
  <c r="AP42" i="81"/>
  <c r="AO42" i="81"/>
  <c r="AN42" i="81"/>
  <c r="AM42" i="81"/>
  <c r="AL42" i="81"/>
  <c r="AK42" i="81"/>
  <c r="AJ42" i="81"/>
  <c r="AI42" i="81"/>
  <c r="CO41" i="81"/>
  <c r="CN41" i="81"/>
  <c r="CM41" i="81"/>
  <c r="CL41" i="81"/>
  <c r="CK41" i="81"/>
  <c r="CJ41" i="81"/>
  <c r="CI41" i="81"/>
  <c r="CH41" i="81"/>
  <c r="CG41" i="81"/>
  <c r="CF41" i="81"/>
  <c r="CE41" i="81"/>
  <c r="CD41" i="81"/>
  <c r="CC41" i="81"/>
  <c r="CB41" i="81"/>
  <c r="CA41" i="81"/>
  <c r="BZ41" i="81"/>
  <c r="BY41" i="81"/>
  <c r="BX41" i="81"/>
  <c r="BW41" i="81"/>
  <c r="BV41" i="81"/>
  <c r="BU41" i="81"/>
  <c r="BT41" i="81"/>
  <c r="BS41" i="81"/>
  <c r="BR41" i="81"/>
  <c r="BQ41" i="81"/>
  <c r="BP41" i="81"/>
  <c r="BO41" i="81"/>
  <c r="BN41" i="81"/>
  <c r="BM41" i="81"/>
  <c r="BL41" i="81"/>
  <c r="BK41" i="81"/>
  <c r="BJ41" i="81"/>
  <c r="BI41" i="81"/>
  <c r="BH41" i="81"/>
  <c r="BG41" i="81"/>
  <c r="BF41" i="81"/>
  <c r="BE41" i="81"/>
  <c r="BD41" i="81"/>
  <c r="BC41" i="81"/>
  <c r="BB41" i="81"/>
  <c r="BA41" i="81"/>
  <c r="AZ41" i="81"/>
  <c r="AY41" i="81"/>
  <c r="AX41" i="81"/>
  <c r="AW41" i="81"/>
  <c r="AV41" i="81"/>
  <c r="AU41" i="81"/>
  <c r="AT41" i="81"/>
  <c r="AS41" i="81"/>
  <c r="AR41" i="81"/>
  <c r="AQ41" i="81"/>
  <c r="AP41" i="81"/>
  <c r="AO41" i="81"/>
  <c r="AN41" i="81"/>
  <c r="AM41" i="81"/>
  <c r="AL41" i="81"/>
  <c r="AK41" i="81"/>
  <c r="AJ41" i="81"/>
  <c r="AI41" i="81"/>
  <c r="AH41" i="81"/>
  <c r="H26" i="81"/>
  <c r="G10" i="81"/>
  <c r="BE10" i="81" s="1"/>
  <c r="F10" i="81"/>
  <c r="V10" i="81" s="1"/>
  <c r="K10" i="81"/>
  <c r="G8" i="81"/>
  <c r="CD8" i="81" s="1"/>
  <c r="F8" i="81"/>
  <c r="CO13" i="81"/>
  <c r="CN13" i="81"/>
  <c r="CM13" i="81"/>
  <c r="CL13" i="81"/>
  <c r="CK13" i="81"/>
  <c r="CJ13" i="81"/>
  <c r="CI13" i="81"/>
  <c r="CH13" i="81"/>
  <c r="CG13" i="81"/>
  <c r="CF13" i="81"/>
  <c r="CE13" i="81"/>
  <c r="CD13" i="81"/>
  <c r="CC13" i="81"/>
  <c r="CB13" i="81"/>
  <c r="CA13" i="81"/>
  <c r="BZ13" i="81"/>
  <c r="BY13" i="81"/>
  <c r="BX13" i="81"/>
  <c r="BW13" i="81"/>
  <c r="BV13" i="81"/>
  <c r="BU13" i="81"/>
  <c r="BT13" i="81"/>
  <c r="BS13" i="81"/>
  <c r="BR13" i="81"/>
  <c r="BQ13" i="81"/>
  <c r="BP13" i="81"/>
  <c r="BO13" i="81"/>
  <c r="BN13" i="81"/>
  <c r="BM13" i="81"/>
  <c r="BL13" i="81"/>
  <c r="BK13" i="81"/>
  <c r="BJ13" i="81"/>
  <c r="BI13" i="81"/>
  <c r="BH13" i="81"/>
  <c r="BG13" i="81"/>
  <c r="BF13" i="81"/>
  <c r="BE13" i="81"/>
  <c r="BD13" i="81"/>
  <c r="BC13" i="81"/>
  <c r="BB13" i="81"/>
  <c r="BA13" i="81"/>
  <c r="AZ13" i="81"/>
  <c r="AY13" i="81"/>
  <c r="AX13" i="81"/>
  <c r="AW13" i="81"/>
  <c r="AV13" i="81"/>
  <c r="AU13" i="81"/>
  <c r="AT13" i="81"/>
  <c r="AS13" i="81"/>
  <c r="AR13" i="81"/>
  <c r="AQ13" i="81"/>
  <c r="AP13" i="81"/>
  <c r="AO13" i="81"/>
  <c r="AN13" i="81"/>
  <c r="AM13" i="81"/>
  <c r="AL13" i="81"/>
  <c r="AK13" i="81"/>
  <c r="CO12" i="81"/>
  <c r="CN12" i="81"/>
  <c r="CM12" i="81"/>
  <c r="CL12" i="81"/>
  <c r="CK12" i="81"/>
  <c r="CJ12" i="81"/>
  <c r="CI12" i="81"/>
  <c r="CH12" i="81"/>
  <c r="CG12" i="81"/>
  <c r="CF12" i="81"/>
  <c r="CE12" i="81"/>
  <c r="CD12" i="81"/>
  <c r="CC12" i="81"/>
  <c r="CB12" i="81"/>
  <c r="CA12" i="81"/>
  <c r="BZ12" i="81"/>
  <c r="BY12" i="81"/>
  <c r="BX12" i="81"/>
  <c r="BW12" i="81"/>
  <c r="BV12" i="81"/>
  <c r="BU12" i="81"/>
  <c r="BT12" i="81"/>
  <c r="BS12" i="81"/>
  <c r="BR12" i="81"/>
  <c r="BQ12" i="81"/>
  <c r="BP12" i="81"/>
  <c r="BO12" i="81"/>
  <c r="BN12" i="81"/>
  <c r="BM12" i="81"/>
  <c r="BL12" i="81"/>
  <c r="BK12" i="81"/>
  <c r="BJ12" i="81"/>
  <c r="BI12" i="81"/>
  <c r="BH12" i="81"/>
  <c r="BG12" i="81"/>
  <c r="BF12" i="81"/>
  <c r="BE12" i="81"/>
  <c r="BD12" i="81"/>
  <c r="BC12" i="81"/>
  <c r="BB12" i="81"/>
  <c r="BA12" i="81"/>
  <c r="AZ12" i="81"/>
  <c r="AY12" i="81"/>
  <c r="AX12" i="81"/>
  <c r="AW12" i="81"/>
  <c r="AV12" i="81"/>
  <c r="AU12" i="81"/>
  <c r="AT12" i="81"/>
  <c r="AS12" i="81"/>
  <c r="AR12" i="81"/>
  <c r="AQ12" i="81"/>
  <c r="AP12" i="81"/>
  <c r="AO12" i="81"/>
  <c r="AN12" i="81"/>
  <c r="AM12" i="81"/>
  <c r="AL12" i="81"/>
  <c r="AK12" i="81"/>
  <c r="Z269" i="81" l="1"/>
  <c r="AP269" i="81"/>
  <c r="BF269" i="81"/>
  <c r="BV269" i="81"/>
  <c r="CL269" i="81"/>
  <c r="AD269" i="81"/>
  <c r="AT269" i="81"/>
  <c r="BJ269" i="81"/>
  <c r="BZ269" i="81"/>
  <c r="CN269" i="81"/>
  <c r="AH269" i="81"/>
  <c r="AX269" i="81"/>
  <c r="BN269" i="81"/>
  <c r="R33" i="85"/>
  <c r="M33" i="85"/>
  <c r="C34" i="85"/>
  <c r="H397" i="81"/>
  <c r="N397" i="81"/>
  <c r="W527" i="81"/>
  <c r="J656" i="81"/>
  <c r="O658" i="81"/>
  <c r="W658" i="81"/>
  <c r="S789" i="81"/>
  <c r="O919" i="81"/>
  <c r="W919" i="81"/>
  <c r="O1" i="85"/>
  <c r="J397" i="81"/>
  <c r="K656" i="81"/>
  <c r="P658" i="81"/>
  <c r="P919" i="81"/>
  <c r="W1046" i="81"/>
  <c r="P1046" i="81"/>
  <c r="M397" i="81"/>
  <c r="M656" i="81"/>
  <c r="AD1" i="85"/>
  <c r="AK1465" i="81"/>
  <c r="AW1465" i="81"/>
  <c r="BM1465" i="81"/>
  <c r="BU1465" i="81"/>
  <c r="CG1465" i="81"/>
  <c r="AY1469" i="81"/>
  <c r="BO1469" i="81"/>
  <c r="CA1469" i="81"/>
  <c r="CM1469" i="81"/>
  <c r="AW1473" i="81"/>
  <c r="BI1473" i="81"/>
  <c r="BU1473" i="81"/>
  <c r="CO1473" i="81"/>
  <c r="AY1477" i="81"/>
  <c r="BO1477" i="81"/>
  <c r="CA1477" i="81"/>
  <c r="CE1477" i="81"/>
  <c r="BE1481" i="81"/>
  <c r="BQ1481" i="81"/>
  <c r="CC1481" i="81"/>
  <c r="CO1481" i="81"/>
  <c r="BC1485" i="81"/>
  <c r="BG1485" i="81"/>
  <c r="BS1485" i="81"/>
  <c r="BW1485" i="81"/>
  <c r="CA1485" i="81"/>
  <c r="CE1485" i="81"/>
  <c r="CI1485" i="81"/>
  <c r="CM1485" i="81"/>
  <c r="BI1489" i="81"/>
  <c r="BM1489" i="81"/>
  <c r="BQ1489" i="81"/>
  <c r="BU1489" i="81"/>
  <c r="BY1489" i="81"/>
  <c r="CC1489" i="81"/>
  <c r="CG1489" i="81"/>
  <c r="CK1489" i="81"/>
  <c r="CO1489" i="81"/>
  <c r="BK1493" i="81"/>
  <c r="BO1493" i="81"/>
  <c r="BS1493" i="81"/>
  <c r="BW1493" i="81"/>
  <c r="CA1493" i="81"/>
  <c r="CE1493" i="81"/>
  <c r="CI1493" i="81"/>
  <c r="CM1493" i="81"/>
  <c r="BQ1497" i="81"/>
  <c r="BU1497" i="81"/>
  <c r="BY1497" i="81"/>
  <c r="CC1497" i="81"/>
  <c r="CG1497" i="81"/>
  <c r="CK1497" i="81"/>
  <c r="CO1497" i="81"/>
  <c r="AO1465" i="81"/>
  <c r="BA1465" i="81"/>
  <c r="BI1465" i="81"/>
  <c r="CC1465" i="81"/>
  <c r="CO1465" i="81"/>
  <c r="AQ1469" i="81"/>
  <c r="AU1469" i="81"/>
  <c r="BG1469" i="81"/>
  <c r="BS1469" i="81"/>
  <c r="CI1469" i="81"/>
  <c r="BA1473" i="81"/>
  <c r="BM1473" i="81"/>
  <c r="BY1473" i="81"/>
  <c r="CK1473" i="81"/>
  <c r="AU1477" i="81"/>
  <c r="BG1477" i="81"/>
  <c r="BS1477" i="81"/>
  <c r="CM1477" i="81"/>
  <c r="BI1481" i="81"/>
  <c r="BY1481" i="81"/>
  <c r="CK1481" i="81"/>
  <c r="BK1485" i="81"/>
  <c r="AS1465" i="81"/>
  <c r="BE1465" i="81"/>
  <c r="BQ1465" i="81"/>
  <c r="BY1465" i="81"/>
  <c r="CK1465" i="81"/>
  <c r="AM1469" i="81"/>
  <c r="BC1469" i="81"/>
  <c r="BK1469" i="81"/>
  <c r="BW1469" i="81"/>
  <c r="CE1469" i="81"/>
  <c r="AS1473" i="81"/>
  <c r="BE1473" i="81"/>
  <c r="BQ1473" i="81"/>
  <c r="CC1473" i="81"/>
  <c r="CG1473" i="81"/>
  <c r="BC1477" i="81"/>
  <c r="BK1477" i="81"/>
  <c r="BW1477" i="81"/>
  <c r="CI1477" i="81"/>
  <c r="BA1481" i="81"/>
  <c r="BM1481" i="81"/>
  <c r="BU1481" i="81"/>
  <c r="CG1481" i="81"/>
  <c r="BO1485" i="81"/>
  <c r="AL1467" i="81"/>
  <c r="AP1467" i="81"/>
  <c r="AT1467" i="81"/>
  <c r="AX1467" i="81"/>
  <c r="BB1467" i="81"/>
  <c r="BF1467" i="81"/>
  <c r="BJ1467" i="81"/>
  <c r="BN1467" i="81"/>
  <c r="BR1467" i="81"/>
  <c r="BV1467" i="81"/>
  <c r="BZ1467" i="81"/>
  <c r="CD1467" i="81"/>
  <c r="CH1467" i="81"/>
  <c r="CL1467" i="81"/>
  <c r="AN1471" i="81"/>
  <c r="AR1471" i="81"/>
  <c r="AV1471" i="81"/>
  <c r="AZ1471" i="81"/>
  <c r="BD1471" i="81"/>
  <c r="BH1471" i="81"/>
  <c r="BL1471" i="81"/>
  <c r="BP1471" i="81"/>
  <c r="BT1471" i="81"/>
  <c r="BX1471" i="81"/>
  <c r="CB1471" i="81"/>
  <c r="CF1471" i="81"/>
  <c r="CJ1471" i="81"/>
  <c r="CN1471" i="81"/>
  <c r="AJ1465" i="81"/>
  <c r="AN1465" i="81"/>
  <c r="AR1465" i="81"/>
  <c r="AV1465" i="81"/>
  <c r="AZ1465" i="81"/>
  <c r="BD1465" i="81"/>
  <c r="BH1465" i="81"/>
  <c r="BL1465" i="81"/>
  <c r="BP1465" i="81"/>
  <c r="BT1465" i="81"/>
  <c r="BX1465" i="81"/>
  <c r="CB1465" i="81"/>
  <c r="CF1465" i="81"/>
  <c r="CJ1465" i="81"/>
  <c r="CN1465" i="81"/>
  <c r="AK1466" i="81"/>
  <c r="AO1466" i="81"/>
  <c r="AS1466" i="81"/>
  <c r="AW1466" i="81"/>
  <c r="BA1466" i="81"/>
  <c r="BE1466" i="81"/>
  <c r="BI1466" i="81"/>
  <c r="BM1466" i="81"/>
  <c r="BQ1466" i="81"/>
  <c r="BU1466" i="81"/>
  <c r="BY1466" i="81"/>
  <c r="CC1466" i="81"/>
  <c r="CG1466" i="81"/>
  <c r="CK1466" i="81"/>
  <c r="CO1466" i="81"/>
  <c r="AM1467" i="81"/>
  <c r="AQ1467" i="81"/>
  <c r="AU1467" i="81"/>
  <c r="AY1467" i="81"/>
  <c r="BC1467" i="81"/>
  <c r="BG1467" i="81"/>
  <c r="BK1467" i="81"/>
  <c r="BO1467" i="81"/>
  <c r="BS1467" i="81"/>
  <c r="BW1467" i="81"/>
  <c r="CA1467" i="81"/>
  <c r="CE1467" i="81"/>
  <c r="CI1467" i="81"/>
  <c r="CM1467" i="81"/>
  <c r="AL1468" i="81"/>
  <c r="AP1468" i="81"/>
  <c r="AT1468" i="81"/>
  <c r="AX1468" i="81"/>
  <c r="BB1468" i="81"/>
  <c r="BF1468" i="81"/>
  <c r="BJ1468" i="81"/>
  <c r="BN1468" i="81"/>
  <c r="BR1468" i="81"/>
  <c r="BV1468" i="81"/>
  <c r="BZ1468" i="81"/>
  <c r="CD1468" i="81"/>
  <c r="CH1468" i="81"/>
  <c r="CL1468" i="81"/>
  <c r="AL1469" i="81"/>
  <c r="AP1469" i="81"/>
  <c r="AT1469" i="81"/>
  <c r="AX1469" i="81"/>
  <c r="BB1469" i="81"/>
  <c r="BF1469" i="81"/>
  <c r="BJ1469" i="81"/>
  <c r="BN1469" i="81"/>
  <c r="BR1469" i="81"/>
  <c r="BV1469" i="81"/>
  <c r="BZ1469" i="81"/>
  <c r="CD1469" i="81"/>
  <c r="CH1469" i="81"/>
  <c r="CL1469" i="81"/>
  <c r="AM1470" i="81"/>
  <c r="AQ1470" i="81"/>
  <c r="AU1470" i="81"/>
  <c r="AY1470" i="81"/>
  <c r="BC1470" i="81"/>
  <c r="BG1470" i="81"/>
  <c r="BK1470" i="81"/>
  <c r="BO1470" i="81"/>
  <c r="BS1470" i="81"/>
  <c r="BW1470" i="81"/>
  <c r="CA1470" i="81"/>
  <c r="CE1470" i="81"/>
  <c r="CI1470" i="81"/>
  <c r="CM1470" i="81"/>
  <c r="AO1471" i="81"/>
  <c r="AS1471" i="81"/>
  <c r="AW1471" i="81"/>
  <c r="BA1471" i="81"/>
  <c r="BE1471" i="81"/>
  <c r="BI1471" i="81"/>
  <c r="BM1471" i="81"/>
  <c r="BQ1471" i="81"/>
  <c r="BU1471" i="81"/>
  <c r="BY1471" i="81"/>
  <c r="CC1471" i="81"/>
  <c r="CG1471" i="81"/>
  <c r="CK1471" i="81"/>
  <c r="CO1471" i="81"/>
  <c r="AR1472" i="81"/>
  <c r="AV1472" i="81"/>
  <c r="AZ1472" i="81"/>
  <c r="BD1472" i="81"/>
  <c r="BH1472" i="81"/>
  <c r="BL1472" i="81"/>
  <c r="BP1472" i="81"/>
  <c r="BT1472" i="81"/>
  <c r="BX1472" i="81"/>
  <c r="CB1472" i="81"/>
  <c r="CF1472" i="81"/>
  <c r="CJ1472" i="81"/>
  <c r="CN1472" i="81"/>
  <c r="AR1473" i="81"/>
  <c r="AV1473" i="81"/>
  <c r="AZ1473" i="81"/>
  <c r="BD1473" i="81"/>
  <c r="BH1473" i="81"/>
  <c r="BL1473" i="81"/>
  <c r="BP1473" i="81"/>
  <c r="BT1473" i="81"/>
  <c r="BX1473" i="81"/>
  <c r="CB1473" i="81"/>
  <c r="CF1473" i="81"/>
  <c r="CJ1473" i="81"/>
  <c r="CN1473" i="81"/>
  <c r="AS1474" i="81"/>
  <c r="AW1474" i="81"/>
  <c r="BA1474" i="81"/>
  <c r="BE1474" i="81"/>
  <c r="BI1474" i="81"/>
  <c r="BM1474" i="81"/>
  <c r="BQ1474" i="81"/>
  <c r="BU1474" i="81"/>
  <c r="BY1474" i="81"/>
  <c r="CC1474" i="81"/>
  <c r="CG1474" i="81"/>
  <c r="CK1474" i="81"/>
  <c r="CO1474" i="81"/>
  <c r="AU1475" i="81"/>
  <c r="AY1475" i="81"/>
  <c r="BC1475" i="81"/>
  <c r="BG1475" i="81"/>
  <c r="BK1475" i="81"/>
  <c r="BO1475" i="81"/>
  <c r="BS1475" i="81"/>
  <c r="BW1475" i="81"/>
  <c r="CA1475" i="81"/>
  <c r="CE1475" i="81"/>
  <c r="CI1475" i="81"/>
  <c r="CM1475" i="81"/>
  <c r="AT1476" i="81"/>
  <c r="AX1476" i="81"/>
  <c r="BB1476" i="81"/>
  <c r="BF1476" i="81"/>
  <c r="BJ1476" i="81"/>
  <c r="BN1476" i="81"/>
  <c r="BR1476" i="81"/>
  <c r="BV1476" i="81"/>
  <c r="BZ1476" i="81"/>
  <c r="CD1476" i="81"/>
  <c r="CH1476" i="81"/>
  <c r="CL1476" i="81"/>
  <c r="AT1477" i="81"/>
  <c r="AX1477" i="81"/>
  <c r="BB1477" i="81"/>
  <c r="BF1477" i="81"/>
  <c r="BJ1477" i="81"/>
  <c r="BN1477" i="81"/>
  <c r="BR1477" i="81"/>
  <c r="BV1477" i="81"/>
  <c r="BZ1477" i="81"/>
  <c r="CD1477" i="81"/>
  <c r="CH1477" i="81"/>
  <c r="CL1477" i="81"/>
  <c r="AU1478" i="81"/>
  <c r="AY1478" i="81"/>
  <c r="BC1478" i="81"/>
  <c r="BG1478" i="81"/>
  <c r="BK1478" i="81"/>
  <c r="BO1478" i="81"/>
  <c r="BS1478" i="81"/>
  <c r="BW1478" i="81"/>
  <c r="CA1478" i="81"/>
  <c r="CE1478" i="81"/>
  <c r="CI1478" i="81"/>
  <c r="CM1478" i="81"/>
  <c r="AW1479" i="81"/>
  <c r="BA1479" i="81"/>
  <c r="BE1479" i="81"/>
  <c r="BI1479" i="81"/>
  <c r="BM1479" i="81"/>
  <c r="BQ1479" i="81"/>
  <c r="BU1479" i="81"/>
  <c r="BY1479" i="81"/>
  <c r="CC1479" i="81"/>
  <c r="CG1479" i="81"/>
  <c r="CK1479" i="81"/>
  <c r="CO1479" i="81"/>
  <c r="AZ1480" i="81"/>
  <c r="BD1480" i="81"/>
  <c r="BH1480" i="81"/>
  <c r="AN1468" i="81"/>
  <c r="AR1468" i="81"/>
  <c r="AV1468" i="81"/>
  <c r="AZ1468" i="81"/>
  <c r="BD1468" i="81"/>
  <c r="BH1468" i="81"/>
  <c r="BL1468" i="81"/>
  <c r="BP1468" i="81"/>
  <c r="BT1468" i="81"/>
  <c r="BX1468" i="81"/>
  <c r="CB1468" i="81"/>
  <c r="CF1468" i="81"/>
  <c r="CJ1468" i="81"/>
  <c r="CN1468" i="81"/>
  <c r="AP1472" i="81"/>
  <c r="AT1472" i="81"/>
  <c r="AX1472" i="81"/>
  <c r="BB1472" i="81"/>
  <c r="BF1472" i="81"/>
  <c r="BJ1472" i="81"/>
  <c r="BN1472" i="81"/>
  <c r="BR1472" i="81"/>
  <c r="BV1472" i="81"/>
  <c r="BZ1472" i="81"/>
  <c r="CD1472" i="81"/>
  <c r="CH1472" i="81"/>
  <c r="CL1472" i="81"/>
  <c r="AV1476" i="81"/>
  <c r="AZ1476" i="81"/>
  <c r="BD1476" i="81"/>
  <c r="BH1476" i="81"/>
  <c r="BL1476" i="81"/>
  <c r="BP1476" i="81"/>
  <c r="BT1476" i="81"/>
  <c r="BX1476" i="81"/>
  <c r="CB1476" i="81"/>
  <c r="CF1476" i="81"/>
  <c r="CJ1476" i="81"/>
  <c r="CN1476" i="81"/>
  <c r="AX1480" i="81"/>
  <c r="BB1480" i="81"/>
  <c r="BF1480" i="81"/>
  <c r="BJ1480" i="81"/>
  <c r="BN1480" i="81"/>
  <c r="BR1480" i="81"/>
  <c r="BV1480" i="81"/>
  <c r="BZ1480" i="81"/>
  <c r="CD1480" i="81"/>
  <c r="CH1480" i="81"/>
  <c r="CL1480" i="81"/>
  <c r="BD1484" i="81"/>
  <c r="BH1484" i="81"/>
  <c r="BL1484" i="81"/>
  <c r="BP1484" i="81"/>
  <c r="BT1484" i="81"/>
  <c r="BX1484" i="81"/>
  <c r="CB1484" i="81"/>
  <c r="CF1484" i="81"/>
  <c r="CJ1484" i="81"/>
  <c r="CN1484" i="81"/>
  <c r="BF1488" i="81"/>
  <c r="BJ1488" i="81"/>
  <c r="BN1488" i="81"/>
  <c r="BR1488" i="81"/>
  <c r="BV1488" i="81"/>
  <c r="BZ1488" i="81"/>
  <c r="CD1488" i="81"/>
  <c r="CH1488" i="81"/>
  <c r="CL1488" i="81"/>
  <c r="BL1492" i="81"/>
  <c r="BP1492" i="81"/>
  <c r="BT1492" i="81"/>
  <c r="BX1492" i="81"/>
  <c r="CB1492" i="81"/>
  <c r="CF1492" i="81"/>
  <c r="CJ1492" i="81"/>
  <c r="CN1492" i="81"/>
  <c r="BN1496" i="81"/>
  <c r="BR1496" i="81"/>
  <c r="BV1496" i="81"/>
  <c r="BZ1496" i="81"/>
  <c r="CD1496" i="81"/>
  <c r="CH1496" i="81"/>
  <c r="CL1496" i="81"/>
  <c r="AT1475" i="81"/>
  <c r="AX1475" i="81"/>
  <c r="BB1475" i="81"/>
  <c r="BF1475" i="81"/>
  <c r="BJ1475" i="81"/>
  <c r="BN1475" i="81"/>
  <c r="BR1475" i="81"/>
  <c r="BV1475" i="81"/>
  <c r="BZ1475" i="81"/>
  <c r="CD1475" i="81"/>
  <c r="CH1475" i="81"/>
  <c r="CL1475" i="81"/>
  <c r="AV1479" i="81"/>
  <c r="AZ1479" i="81"/>
  <c r="BD1479" i="81"/>
  <c r="BH1479" i="81"/>
  <c r="BL1479" i="81"/>
  <c r="BP1479" i="81"/>
  <c r="BT1479" i="81"/>
  <c r="BX1479" i="81"/>
  <c r="CB1479" i="81"/>
  <c r="CF1479" i="81"/>
  <c r="CJ1479" i="81"/>
  <c r="CN1479" i="81"/>
  <c r="BB1483" i="81"/>
  <c r="BF1483" i="81"/>
  <c r="BJ1483" i="81"/>
  <c r="BN1483" i="81"/>
  <c r="BR1483" i="81"/>
  <c r="BV1483" i="81"/>
  <c r="BZ1483" i="81"/>
  <c r="CD1483" i="81"/>
  <c r="CH1483" i="81"/>
  <c r="CL1483" i="81"/>
  <c r="BD1487" i="81"/>
  <c r="BH1487" i="81"/>
  <c r="BL1480" i="81"/>
  <c r="BP1480" i="81"/>
  <c r="BT1480" i="81"/>
  <c r="BX1480" i="81"/>
  <c r="CB1480" i="81"/>
  <c r="CF1480" i="81"/>
  <c r="CJ1480" i="81"/>
  <c r="CN1480" i="81"/>
  <c r="AZ1481" i="81"/>
  <c r="BD1481" i="81"/>
  <c r="BH1481" i="81"/>
  <c r="BL1481" i="81"/>
  <c r="BP1481" i="81"/>
  <c r="BT1481" i="81"/>
  <c r="BX1481" i="81"/>
  <c r="CB1481" i="81"/>
  <c r="CF1481" i="81"/>
  <c r="CJ1481" i="81"/>
  <c r="CN1481" i="81"/>
  <c r="BA1482" i="81"/>
  <c r="BE1482" i="81"/>
  <c r="BI1482" i="81"/>
  <c r="BM1482" i="81"/>
  <c r="BQ1482" i="81"/>
  <c r="BU1482" i="81"/>
  <c r="BY1482" i="81"/>
  <c r="CC1482" i="81"/>
  <c r="CG1482" i="81"/>
  <c r="CK1482" i="81"/>
  <c r="CO1482" i="81"/>
  <c r="BC1483" i="81"/>
  <c r="BG1483" i="81"/>
  <c r="BK1483" i="81"/>
  <c r="BO1483" i="81"/>
  <c r="BS1483" i="81"/>
  <c r="BW1483" i="81"/>
  <c r="CA1483" i="81"/>
  <c r="CE1483" i="81"/>
  <c r="CI1483" i="81"/>
  <c r="CM1483" i="81"/>
  <c r="BB1484" i="81"/>
  <c r="BF1484" i="81"/>
  <c r="BJ1484" i="81"/>
  <c r="BN1484" i="81"/>
  <c r="BR1484" i="81"/>
  <c r="BV1484" i="81"/>
  <c r="BZ1484" i="81"/>
  <c r="CD1484" i="81"/>
  <c r="CH1484" i="81"/>
  <c r="CL1484" i="81"/>
  <c r="BB1485" i="81"/>
  <c r="BF1485" i="81"/>
  <c r="BJ1485" i="81"/>
  <c r="BN1485" i="81"/>
  <c r="BR1485" i="81"/>
  <c r="BV1485" i="81"/>
  <c r="BZ1485" i="81"/>
  <c r="CD1485" i="81"/>
  <c r="CH1485" i="81"/>
  <c r="CL1485" i="81"/>
  <c r="BC1486" i="81"/>
  <c r="BG1486" i="81"/>
  <c r="BK1486" i="81"/>
  <c r="BO1486" i="81"/>
  <c r="BS1486" i="81"/>
  <c r="BW1486" i="81"/>
  <c r="CA1486" i="81"/>
  <c r="CE1486" i="81"/>
  <c r="CI1486" i="81"/>
  <c r="CM1486" i="81"/>
  <c r="BE1487" i="81"/>
  <c r="BI1487" i="81"/>
  <c r="BM1487" i="81"/>
  <c r="BQ1487" i="81"/>
  <c r="BU1487" i="81"/>
  <c r="BY1487" i="81"/>
  <c r="CC1487" i="81"/>
  <c r="CG1487" i="81"/>
  <c r="CK1487" i="81"/>
  <c r="CO1487" i="81"/>
  <c r="BH1488" i="81"/>
  <c r="BL1488" i="81"/>
  <c r="BP1488" i="81"/>
  <c r="BT1488" i="81"/>
  <c r="BX1488" i="81"/>
  <c r="CB1488" i="81"/>
  <c r="CF1488" i="81"/>
  <c r="CJ1488" i="81"/>
  <c r="CN1488" i="81"/>
  <c r="BH1489" i="81"/>
  <c r="BL1489" i="81"/>
  <c r="BP1489" i="81"/>
  <c r="BT1489" i="81"/>
  <c r="BX1489" i="81"/>
  <c r="CB1489" i="81"/>
  <c r="CF1489" i="81"/>
  <c r="CJ1489" i="81"/>
  <c r="CN1489" i="81"/>
  <c r="BI1490" i="81"/>
  <c r="BM1490" i="81"/>
  <c r="BQ1490" i="81"/>
  <c r="BU1490" i="81"/>
  <c r="BY1490" i="81"/>
  <c r="CC1490" i="81"/>
  <c r="CG1490" i="81"/>
  <c r="CK1490" i="81"/>
  <c r="CO1490" i="81"/>
  <c r="BK1491" i="81"/>
  <c r="BO1491" i="81"/>
  <c r="BS1491" i="81"/>
  <c r="BW1491" i="81"/>
  <c r="CA1491" i="81"/>
  <c r="CE1491" i="81"/>
  <c r="CI1491" i="81"/>
  <c r="CM1491" i="81"/>
  <c r="BJ1492" i="81"/>
  <c r="BN1492" i="81"/>
  <c r="BR1492" i="81"/>
  <c r="BV1492" i="81"/>
  <c r="BZ1492" i="81"/>
  <c r="CD1492" i="81"/>
  <c r="CH1492" i="81"/>
  <c r="CL1492" i="81"/>
  <c r="BJ1493" i="81"/>
  <c r="BN1493" i="81"/>
  <c r="BR1493" i="81"/>
  <c r="BV1493" i="81"/>
  <c r="BZ1493" i="81"/>
  <c r="CD1493" i="81"/>
  <c r="CH1493" i="81"/>
  <c r="CL1493" i="81"/>
  <c r="BK1494" i="81"/>
  <c r="BO1494" i="81"/>
  <c r="BS1494" i="81"/>
  <c r="BW1494" i="81"/>
  <c r="CA1494" i="81"/>
  <c r="CE1494" i="81"/>
  <c r="CI1494" i="81"/>
  <c r="CM1494" i="81"/>
  <c r="BM1495" i="81"/>
  <c r="BQ1495" i="81"/>
  <c r="BU1495" i="81"/>
  <c r="BY1495" i="81"/>
  <c r="CC1495" i="81"/>
  <c r="CG1495" i="81"/>
  <c r="CK1495" i="81"/>
  <c r="CO1495" i="81"/>
  <c r="BP1496" i="81"/>
  <c r="BT1496" i="81"/>
  <c r="BX1496" i="81"/>
  <c r="CB1496" i="81"/>
  <c r="CF1496" i="81"/>
  <c r="CJ1496" i="81"/>
  <c r="CN1496" i="81"/>
  <c r="BP1497" i="81"/>
  <c r="BT1497" i="81"/>
  <c r="BX1497" i="81"/>
  <c r="CB1497" i="81"/>
  <c r="CF1497" i="81"/>
  <c r="CJ1497" i="81"/>
  <c r="CN1497" i="81"/>
  <c r="BQ1498" i="81"/>
  <c r="BU1498" i="81"/>
  <c r="BY1498" i="81"/>
  <c r="CC1498" i="81"/>
  <c r="CG1498" i="81"/>
  <c r="CK1498" i="81"/>
  <c r="CO1498" i="81"/>
  <c r="BS1499" i="81"/>
  <c r="BW1499" i="81"/>
  <c r="CA1499" i="81"/>
  <c r="CE1499" i="81"/>
  <c r="CI1499" i="81"/>
  <c r="CM1499" i="81"/>
  <c r="BR1500" i="81"/>
  <c r="BV1500" i="81"/>
  <c r="BZ1500" i="81"/>
  <c r="CD1500" i="81"/>
  <c r="CH1500" i="81"/>
  <c r="CL1500" i="81"/>
  <c r="BR1501" i="81"/>
  <c r="BV1501" i="81"/>
  <c r="BZ1501" i="81"/>
  <c r="CD1501" i="81"/>
  <c r="CH1501" i="81"/>
  <c r="CL1501" i="81"/>
  <c r="BS1502" i="81"/>
  <c r="BW1502" i="81"/>
  <c r="CA1502" i="81"/>
  <c r="CE1502" i="81"/>
  <c r="CI1502" i="81"/>
  <c r="CM1502" i="81"/>
  <c r="BU1503" i="81"/>
  <c r="BY1503" i="81"/>
  <c r="CC1503" i="81"/>
  <c r="CG1503" i="81"/>
  <c r="CK1503" i="81"/>
  <c r="CO1503" i="81"/>
  <c r="BX1504" i="81"/>
  <c r="CB1504" i="81"/>
  <c r="CF1504" i="81"/>
  <c r="CJ1504" i="81"/>
  <c r="CN1504" i="81"/>
  <c r="BX1505" i="81"/>
  <c r="CB1505" i="81"/>
  <c r="CF1505" i="81"/>
  <c r="CJ1505" i="81"/>
  <c r="CN1505" i="81"/>
  <c r="BY1506" i="81"/>
  <c r="CC1506" i="81"/>
  <c r="CG1506" i="81"/>
  <c r="CK1506" i="81"/>
  <c r="CO1506" i="81"/>
  <c r="CA1507" i="81"/>
  <c r="CE1507" i="81"/>
  <c r="CI1507" i="81"/>
  <c r="CM1507" i="81"/>
  <c r="BZ1508" i="81"/>
  <c r="CD1508" i="81"/>
  <c r="CH1508" i="81"/>
  <c r="CL1508" i="81"/>
  <c r="BZ1509" i="81"/>
  <c r="CD1509" i="81"/>
  <c r="CH1509" i="81"/>
  <c r="CL1509" i="81"/>
  <c r="CA1510" i="81"/>
  <c r="CE1510" i="81"/>
  <c r="CI1510" i="81"/>
  <c r="CM1510" i="81"/>
  <c r="CC1511" i="81"/>
  <c r="CG1511" i="81"/>
  <c r="CK1511" i="81"/>
  <c r="CO1511" i="81"/>
  <c r="CF1512" i="81"/>
  <c r="CJ1512" i="81"/>
  <c r="CN1512" i="81"/>
  <c r="CF1513" i="81"/>
  <c r="CJ1513" i="81"/>
  <c r="CN1513" i="81"/>
  <c r="CG1514" i="81"/>
  <c r="CK1514" i="81"/>
  <c r="CO1514" i="81"/>
  <c r="CI1515" i="81"/>
  <c r="CM1515" i="81"/>
  <c r="CH1516" i="81"/>
  <c r="CL1516" i="81"/>
  <c r="CH1517" i="81"/>
  <c r="CL1517" i="81"/>
  <c r="CI1518" i="81"/>
  <c r="CM1518" i="81"/>
  <c r="CK1519" i="81"/>
  <c r="CO1519" i="81"/>
  <c r="CN1520" i="81"/>
  <c r="CN1521" i="81"/>
  <c r="CO1522" i="81"/>
  <c r="AL1466" i="81"/>
  <c r="AX1466" i="81"/>
  <c r="BB1466" i="81"/>
  <c r="BN1466" i="81"/>
  <c r="BR1466" i="81"/>
  <c r="BV1466" i="81"/>
  <c r="BZ1466" i="81"/>
  <c r="CD1466" i="81"/>
  <c r="CH1466" i="81"/>
  <c r="CL1466" i="81"/>
  <c r="AJ1467" i="81"/>
  <c r="AN1467" i="81"/>
  <c r="AR1467" i="81"/>
  <c r="AV1467" i="81"/>
  <c r="AZ1467" i="81"/>
  <c r="BD1467" i="81"/>
  <c r="BH1467" i="81"/>
  <c r="BL1467" i="81"/>
  <c r="BP1467" i="81"/>
  <c r="BT1467" i="81"/>
  <c r="BX1467" i="81"/>
  <c r="CB1467" i="81"/>
  <c r="AP1466" i="81"/>
  <c r="BF1466" i="81"/>
  <c r="AL1465" i="81"/>
  <c r="AT1465" i="81"/>
  <c r="BB1465" i="81"/>
  <c r="BN1465" i="81"/>
  <c r="BV1465" i="81"/>
  <c r="CD1465" i="81"/>
  <c r="CH1465" i="81"/>
  <c r="AI1466" i="81"/>
  <c r="AM1466" i="81"/>
  <c r="AQ1466" i="81"/>
  <c r="AU1466" i="81"/>
  <c r="BC1466" i="81"/>
  <c r="AT1466" i="81"/>
  <c r="BJ1466" i="81"/>
  <c r="AH1465" i="81"/>
  <c r="AP1465" i="81"/>
  <c r="AX1465" i="81"/>
  <c r="BF1465" i="81"/>
  <c r="BJ1465" i="81"/>
  <c r="BR1465" i="81"/>
  <c r="BZ1465" i="81"/>
  <c r="CL1465" i="81"/>
  <c r="AY1466" i="81"/>
  <c r="CF1467" i="81"/>
  <c r="CJ1467" i="81"/>
  <c r="CN1467" i="81"/>
  <c r="AM1468" i="81"/>
  <c r="AQ1468" i="81"/>
  <c r="AU1468" i="81"/>
  <c r="AY1468" i="81"/>
  <c r="BC1468" i="81"/>
  <c r="BG1468" i="81"/>
  <c r="BK1468" i="81"/>
  <c r="BO1468" i="81"/>
  <c r="BS1468" i="81"/>
  <c r="BW1468" i="81"/>
  <c r="CA1468" i="81"/>
  <c r="CE1468" i="81"/>
  <c r="CI1468" i="81"/>
  <c r="CM1468" i="81"/>
  <c r="AN1470" i="81"/>
  <c r="AR1470" i="81"/>
  <c r="AV1470" i="81"/>
  <c r="AZ1470" i="81"/>
  <c r="BD1470" i="81"/>
  <c r="BH1470" i="81"/>
  <c r="BL1470" i="81"/>
  <c r="BP1470" i="81"/>
  <c r="BT1470" i="81"/>
  <c r="BX1470" i="81"/>
  <c r="CB1470" i="81"/>
  <c r="CF1470" i="81"/>
  <c r="CJ1470" i="81"/>
  <c r="CN1470" i="81"/>
  <c r="AP1471" i="81"/>
  <c r="AT1471" i="81"/>
  <c r="AX1471" i="81"/>
  <c r="BB1471" i="81"/>
  <c r="BF1471" i="81"/>
  <c r="BJ1471" i="81"/>
  <c r="BN1471" i="81"/>
  <c r="BR1471" i="81"/>
  <c r="BV1471" i="81"/>
  <c r="BZ1471" i="81"/>
  <c r="CD1471" i="81"/>
  <c r="CH1471" i="81"/>
  <c r="CL1471" i="81"/>
  <c r="AO1472" i="81"/>
  <c r="AS1472" i="81"/>
  <c r="AW1472" i="81"/>
  <c r="BA1472" i="81"/>
  <c r="BE1472" i="81"/>
  <c r="BI1472" i="81"/>
  <c r="BM1472" i="81"/>
  <c r="BQ1472" i="81"/>
  <c r="BU1472" i="81"/>
  <c r="BY1472" i="81"/>
  <c r="CC1472" i="81"/>
  <c r="CG1472" i="81"/>
  <c r="CK1472" i="81"/>
  <c r="CO1472" i="81"/>
  <c r="AT1474" i="81"/>
  <c r="AX1474" i="81"/>
  <c r="BB1474" i="81"/>
  <c r="BF1474" i="81"/>
  <c r="BJ1474" i="81"/>
  <c r="BN1474" i="81"/>
  <c r="BR1474" i="81"/>
  <c r="BV1474" i="81"/>
  <c r="BZ1474" i="81"/>
  <c r="CD1474" i="81"/>
  <c r="CH1474" i="81"/>
  <c r="CL1474" i="81"/>
  <c r="AR1475" i="81"/>
  <c r="AV1475" i="81"/>
  <c r="AZ1475" i="81"/>
  <c r="BD1475" i="81"/>
  <c r="BH1475" i="81"/>
  <c r="BL1475" i="81"/>
  <c r="BP1475" i="81"/>
  <c r="BT1475" i="81"/>
  <c r="BX1475" i="81"/>
  <c r="CB1475" i="81"/>
  <c r="CF1475" i="81"/>
  <c r="CJ1475" i="81"/>
  <c r="CN1475" i="81"/>
  <c r="AU1476" i="81"/>
  <c r="AY1476" i="81"/>
  <c r="BC1476" i="81"/>
  <c r="BG1476" i="81"/>
  <c r="BK1476" i="81"/>
  <c r="BO1476" i="81"/>
  <c r="BS1476" i="81"/>
  <c r="BW1476" i="81"/>
  <c r="CA1476" i="81"/>
  <c r="CE1476" i="81"/>
  <c r="CI1476" i="81"/>
  <c r="CM1476" i="81"/>
  <c r="AV1478" i="81"/>
  <c r="AZ1478" i="81"/>
  <c r="BD1478" i="81"/>
  <c r="BH1478" i="81"/>
  <c r="BL1478" i="81"/>
  <c r="BP1478" i="81"/>
  <c r="BT1478" i="81"/>
  <c r="BX1478" i="81"/>
  <c r="CB1478" i="81"/>
  <c r="CF1478" i="81"/>
  <c r="CJ1478" i="81"/>
  <c r="CN1478" i="81"/>
  <c r="AX1479" i="81"/>
  <c r="BB1479" i="81"/>
  <c r="BF1479" i="81"/>
  <c r="BJ1479" i="81"/>
  <c r="BN1479" i="81"/>
  <c r="BR1479" i="81"/>
  <c r="BV1479" i="81"/>
  <c r="BZ1479" i="81"/>
  <c r="CD1479" i="81"/>
  <c r="CH1479" i="81"/>
  <c r="CL1479" i="81"/>
  <c r="AW1480" i="81"/>
  <c r="BA1480" i="81"/>
  <c r="BE1480" i="81"/>
  <c r="BI1480" i="81"/>
  <c r="BM1480" i="81"/>
  <c r="BQ1480" i="81"/>
  <c r="BU1480" i="81"/>
  <c r="BY1480" i="81"/>
  <c r="CC1480" i="81"/>
  <c r="CG1480" i="81"/>
  <c r="CK1480" i="81"/>
  <c r="CO1480" i="81"/>
  <c r="BB1482" i="81"/>
  <c r="BF1482" i="81"/>
  <c r="BJ1482" i="81"/>
  <c r="BN1482" i="81"/>
  <c r="BR1482" i="81"/>
  <c r="BV1482" i="81"/>
  <c r="BZ1482" i="81"/>
  <c r="CD1482" i="81"/>
  <c r="CH1482" i="81"/>
  <c r="CL1482" i="81"/>
  <c r="AZ1483" i="81"/>
  <c r="BD1483" i="81"/>
  <c r="BH1483" i="81"/>
  <c r="BL1483" i="81"/>
  <c r="BP1483" i="81"/>
  <c r="BT1483" i="81"/>
  <c r="BX1483" i="81"/>
  <c r="CB1483" i="81"/>
  <c r="CF1483" i="81"/>
  <c r="CJ1483" i="81"/>
  <c r="CN1483" i="81"/>
  <c r="BC1484" i="81"/>
  <c r="BG1484" i="81"/>
  <c r="BG1466" i="81"/>
  <c r="BK1466" i="81"/>
  <c r="BO1466" i="81"/>
  <c r="BS1466" i="81"/>
  <c r="BW1466" i="81"/>
  <c r="CA1466" i="81"/>
  <c r="CE1466" i="81"/>
  <c r="CI1466" i="81"/>
  <c r="CM1466" i="81"/>
  <c r="AK1467" i="81"/>
  <c r="AO1467" i="81"/>
  <c r="AS1467" i="81"/>
  <c r="AW1467" i="81"/>
  <c r="BA1467" i="81"/>
  <c r="BE1467" i="81"/>
  <c r="BI1467" i="81"/>
  <c r="BM1467" i="81"/>
  <c r="BQ1467" i="81"/>
  <c r="BU1467" i="81"/>
  <c r="BY1467" i="81"/>
  <c r="CC1467" i="81"/>
  <c r="CG1467" i="81"/>
  <c r="CK1467" i="81"/>
  <c r="CO1467" i="81"/>
  <c r="AN1469" i="81"/>
  <c r="AR1469" i="81"/>
  <c r="AV1469" i="81"/>
  <c r="AZ1469" i="81"/>
  <c r="BD1469" i="81"/>
  <c r="BH1469" i="81"/>
  <c r="BL1469" i="81"/>
  <c r="BP1469" i="81"/>
  <c r="BT1469" i="81"/>
  <c r="BX1469" i="81"/>
  <c r="CB1469" i="81"/>
  <c r="CF1469" i="81"/>
  <c r="CJ1469" i="81"/>
  <c r="CN1469" i="81"/>
  <c r="AO1470" i="81"/>
  <c r="AS1470" i="81"/>
  <c r="AW1470" i="81"/>
  <c r="BA1470" i="81"/>
  <c r="BE1470" i="81"/>
  <c r="BI1470" i="81"/>
  <c r="BM1470" i="81"/>
  <c r="BQ1470" i="81"/>
  <c r="BU1470" i="81"/>
  <c r="BY1470" i="81"/>
  <c r="CC1470" i="81"/>
  <c r="CG1470" i="81"/>
  <c r="CK1470" i="81"/>
  <c r="CO1470" i="81"/>
  <c r="AQ1471" i="81"/>
  <c r="AU1471" i="81"/>
  <c r="AY1471" i="81"/>
  <c r="BC1471" i="81"/>
  <c r="BG1471" i="81"/>
  <c r="BK1471" i="81"/>
  <c r="BO1471" i="81"/>
  <c r="BS1471" i="81"/>
  <c r="BW1471" i="81"/>
  <c r="CA1471" i="81"/>
  <c r="CE1471" i="81"/>
  <c r="CI1471" i="81"/>
  <c r="CM1471" i="81"/>
  <c r="AP1473" i="81"/>
  <c r="AT1473" i="81"/>
  <c r="AX1473" i="81"/>
  <c r="BB1473" i="81"/>
  <c r="BF1473" i="81"/>
  <c r="BJ1473" i="81"/>
  <c r="BN1473" i="81"/>
  <c r="BR1473" i="81"/>
  <c r="BV1473" i="81"/>
  <c r="BZ1473" i="81"/>
  <c r="CD1473" i="81"/>
  <c r="CH1473" i="81"/>
  <c r="CL1473" i="81"/>
  <c r="AQ1474" i="81"/>
  <c r="AU1474" i="81"/>
  <c r="AY1474" i="81"/>
  <c r="BC1474" i="81"/>
  <c r="BG1474" i="81"/>
  <c r="BK1474" i="81"/>
  <c r="BO1474" i="81"/>
  <c r="BS1474" i="81"/>
  <c r="BW1474" i="81"/>
  <c r="CA1474" i="81"/>
  <c r="CE1474" i="81"/>
  <c r="CI1474" i="81"/>
  <c r="CM1474" i="81"/>
  <c r="AS1475" i="81"/>
  <c r="AW1475" i="81"/>
  <c r="BA1475" i="81"/>
  <c r="BE1475" i="81"/>
  <c r="BI1475" i="81"/>
  <c r="BM1475" i="81"/>
  <c r="BQ1475" i="81"/>
  <c r="BU1475" i="81"/>
  <c r="BY1475" i="81"/>
  <c r="CC1475" i="81"/>
  <c r="CG1475" i="81"/>
  <c r="CK1475" i="81"/>
  <c r="CO1475" i="81"/>
  <c r="AV1477" i="81"/>
  <c r="AZ1477" i="81"/>
  <c r="BD1477" i="81"/>
  <c r="BH1477" i="81"/>
  <c r="BL1477" i="81"/>
  <c r="BP1477" i="81"/>
  <c r="BT1477" i="81"/>
  <c r="BX1477" i="81"/>
  <c r="CB1477" i="81"/>
  <c r="CF1477" i="81"/>
  <c r="CJ1477" i="81"/>
  <c r="CN1477" i="81"/>
  <c r="AW1478" i="81"/>
  <c r="BA1478" i="81"/>
  <c r="BE1478" i="81"/>
  <c r="BI1478" i="81"/>
  <c r="BM1478" i="81"/>
  <c r="BQ1478" i="81"/>
  <c r="BU1478" i="81"/>
  <c r="BY1478" i="81"/>
  <c r="CC1478" i="81"/>
  <c r="CG1478" i="81"/>
  <c r="CK1478" i="81"/>
  <c r="CO1478" i="81"/>
  <c r="AY1479" i="81"/>
  <c r="BC1479" i="81"/>
  <c r="BG1479" i="81"/>
  <c r="BK1479" i="81"/>
  <c r="BO1479" i="81"/>
  <c r="BS1479" i="81"/>
  <c r="BW1479" i="81"/>
  <c r="CA1479" i="81"/>
  <c r="CE1479" i="81"/>
  <c r="CI1479" i="81"/>
  <c r="CM1479" i="81"/>
  <c r="AX1481" i="81"/>
  <c r="BB1481" i="81"/>
  <c r="BF1481" i="81"/>
  <c r="BJ1481" i="81"/>
  <c r="BN1481" i="81"/>
  <c r="BR1481" i="81"/>
  <c r="BV1481" i="81"/>
  <c r="BZ1481" i="81"/>
  <c r="CD1481" i="81"/>
  <c r="CH1481" i="81"/>
  <c r="CL1481" i="81"/>
  <c r="AY1482" i="81"/>
  <c r="BC1482" i="81"/>
  <c r="BG1482" i="81"/>
  <c r="BK1482" i="81"/>
  <c r="BO1482" i="81"/>
  <c r="BS1482" i="81"/>
  <c r="BW1482" i="81"/>
  <c r="CA1482" i="81"/>
  <c r="CE1482" i="81"/>
  <c r="CI1482" i="81"/>
  <c r="CM1482" i="81"/>
  <c r="BA1483" i="81"/>
  <c r="BE1483" i="81"/>
  <c r="BI1483" i="81"/>
  <c r="BM1483" i="81"/>
  <c r="BQ1483" i="81"/>
  <c r="BU1483" i="81"/>
  <c r="BY1483" i="81"/>
  <c r="CC1483" i="81"/>
  <c r="CG1483" i="81"/>
  <c r="AI1465" i="81"/>
  <c r="AM1465" i="81"/>
  <c r="AQ1465" i="81"/>
  <c r="AU1465" i="81"/>
  <c r="AY1465" i="81"/>
  <c r="BC1465" i="81"/>
  <c r="BG1465" i="81"/>
  <c r="BK1465" i="81"/>
  <c r="BO1465" i="81"/>
  <c r="BS1465" i="81"/>
  <c r="BW1465" i="81"/>
  <c r="CA1465" i="81"/>
  <c r="CE1465" i="81"/>
  <c r="CI1465" i="81"/>
  <c r="CM1465" i="81"/>
  <c r="AJ1466" i="81"/>
  <c r="AN1466" i="81"/>
  <c r="AR1466" i="81"/>
  <c r="AV1466" i="81"/>
  <c r="AZ1466" i="81"/>
  <c r="BD1466" i="81"/>
  <c r="BH1466" i="81"/>
  <c r="BL1466" i="81"/>
  <c r="BP1466" i="81"/>
  <c r="BT1466" i="81"/>
  <c r="BX1466" i="81"/>
  <c r="CB1466" i="81"/>
  <c r="CF1466" i="81"/>
  <c r="CJ1466" i="81"/>
  <c r="CN1466" i="81"/>
  <c r="AK1468" i="81"/>
  <c r="AO1468" i="81"/>
  <c r="AS1468" i="81"/>
  <c r="AW1468" i="81"/>
  <c r="BA1468" i="81"/>
  <c r="BE1468" i="81"/>
  <c r="BI1468" i="81"/>
  <c r="BM1468" i="81"/>
  <c r="BQ1468" i="81"/>
  <c r="BU1468" i="81"/>
  <c r="BY1468" i="81"/>
  <c r="CC1468" i="81"/>
  <c r="CG1468" i="81"/>
  <c r="CK1468" i="81"/>
  <c r="CO1468" i="81"/>
  <c r="AO1469" i="81"/>
  <c r="AS1469" i="81"/>
  <c r="AW1469" i="81"/>
  <c r="BA1469" i="81"/>
  <c r="BE1469" i="81"/>
  <c r="BI1469" i="81"/>
  <c r="BM1469" i="81"/>
  <c r="BQ1469" i="81"/>
  <c r="BU1469" i="81"/>
  <c r="BY1469" i="81"/>
  <c r="CC1469" i="81"/>
  <c r="CG1469" i="81"/>
  <c r="CK1469" i="81"/>
  <c r="CO1469" i="81"/>
  <c r="AP1470" i="81"/>
  <c r="AT1470" i="81"/>
  <c r="AX1470" i="81"/>
  <c r="BB1470" i="81"/>
  <c r="BF1470" i="81"/>
  <c r="BJ1470" i="81"/>
  <c r="BN1470" i="81"/>
  <c r="BR1470" i="81"/>
  <c r="BV1470" i="81"/>
  <c r="BZ1470" i="81"/>
  <c r="CD1470" i="81"/>
  <c r="CH1470" i="81"/>
  <c r="CL1470" i="81"/>
  <c r="AQ1472" i="81"/>
  <c r="AU1472" i="81"/>
  <c r="AY1472" i="81"/>
  <c r="BC1472" i="81"/>
  <c r="BG1472" i="81"/>
  <c r="BK1472" i="81"/>
  <c r="BO1472" i="81"/>
  <c r="BS1472" i="81"/>
  <c r="BW1472" i="81"/>
  <c r="CA1472" i="81"/>
  <c r="CE1472" i="81"/>
  <c r="CI1472" i="81"/>
  <c r="CM1472" i="81"/>
  <c r="AQ1473" i="81"/>
  <c r="AU1473" i="81"/>
  <c r="AY1473" i="81"/>
  <c r="BC1473" i="81"/>
  <c r="BG1473" i="81"/>
  <c r="BK1473" i="81"/>
  <c r="BO1473" i="81"/>
  <c r="BS1473" i="81"/>
  <c r="BW1473" i="81"/>
  <c r="CA1473" i="81"/>
  <c r="CE1473" i="81"/>
  <c r="CI1473" i="81"/>
  <c r="CM1473" i="81"/>
  <c r="AR1474" i="81"/>
  <c r="AV1474" i="81"/>
  <c r="AZ1474" i="81"/>
  <c r="BD1474" i="81"/>
  <c r="BH1474" i="81"/>
  <c r="BL1474" i="81"/>
  <c r="BP1474" i="81"/>
  <c r="BT1474" i="81"/>
  <c r="BX1474" i="81"/>
  <c r="CB1474" i="81"/>
  <c r="CF1474" i="81"/>
  <c r="CJ1474" i="81"/>
  <c r="CN1474" i="81"/>
  <c r="AS1476" i="81"/>
  <c r="AW1476" i="81"/>
  <c r="BA1476" i="81"/>
  <c r="BE1476" i="81"/>
  <c r="BI1476" i="81"/>
  <c r="BM1476" i="81"/>
  <c r="BQ1476" i="81"/>
  <c r="BU1476" i="81"/>
  <c r="BY1476" i="81"/>
  <c r="CC1476" i="81"/>
  <c r="CG1476" i="81"/>
  <c r="CK1476" i="81"/>
  <c r="CO1476" i="81"/>
  <c r="AW1477" i="81"/>
  <c r="BA1477" i="81"/>
  <c r="BE1477" i="81"/>
  <c r="BI1477" i="81"/>
  <c r="BM1477" i="81"/>
  <c r="BQ1477" i="81"/>
  <c r="BU1477" i="81"/>
  <c r="BY1477" i="81"/>
  <c r="CC1477" i="81"/>
  <c r="CG1477" i="81"/>
  <c r="CK1477" i="81"/>
  <c r="CO1477" i="81"/>
  <c r="AX1478" i="81"/>
  <c r="BB1478" i="81"/>
  <c r="BF1478" i="81"/>
  <c r="BK1484" i="81"/>
  <c r="BO1484" i="81"/>
  <c r="BS1484" i="81"/>
  <c r="BW1484" i="81"/>
  <c r="CA1484" i="81"/>
  <c r="CE1484" i="81"/>
  <c r="CI1484" i="81"/>
  <c r="CM1484" i="81"/>
  <c r="BD1486" i="81"/>
  <c r="BH1486" i="81"/>
  <c r="BL1486" i="81"/>
  <c r="BP1486" i="81"/>
  <c r="BT1486" i="81"/>
  <c r="BX1486" i="81"/>
  <c r="CB1486" i="81"/>
  <c r="CF1486" i="81"/>
  <c r="CJ1486" i="81"/>
  <c r="CN1486" i="81"/>
  <c r="BF1487" i="81"/>
  <c r="BJ1487" i="81"/>
  <c r="BN1487" i="81"/>
  <c r="BR1487" i="81"/>
  <c r="BV1487" i="81"/>
  <c r="BZ1487" i="81"/>
  <c r="CD1487" i="81"/>
  <c r="CH1487" i="81"/>
  <c r="CL1487" i="81"/>
  <c r="BE1488" i="81"/>
  <c r="BI1488" i="81"/>
  <c r="BM1488" i="81"/>
  <c r="BQ1488" i="81"/>
  <c r="BU1488" i="81"/>
  <c r="BY1488" i="81"/>
  <c r="CC1488" i="81"/>
  <c r="CG1488" i="81"/>
  <c r="CK1488" i="81"/>
  <c r="CO1488" i="81"/>
  <c r="BJ1490" i="81"/>
  <c r="BN1490" i="81"/>
  <c r="BR1490" i="81"/>
  <c r="BV1490" i="81"/>
  <c r="BZ1490" i="81"/>
  <c r="CD1490" i="81"/>
  <c r="CH1490" i="81"/>
  <c r="CL1490" i="81"/>
  <c r="BH1491" i="81"/>
  <c r="BL1491" i="81"/>
  <c r="BP1491" i="81"/>
  <c r="BT1491" i="81"/>
  <c r="BX1491" i="81"/>
  <c r="CB1491" i="81"/>
  <c r="CF1491" i="81"/>
  <c r="CJ1491" i="81"/>
  <c r="CN1491" i="81"/>
  <c r="BK1492" i="81"/>
  <c r="BO1492" i="81"/>
  <c r="BS1492" i="81"/>
  <c r="BW1492" i="81"/>
  <c r="CA1492" i="81"/>
  <c r="CE1492" i="81"/>
  <c r="CI1492" i="81"/>
  <c r="CM1492" i="81"/>
  <c r="BL1494" i="81"/>
  <c r="BP1494" i="81"/>
  <c r="BT1494" i="81"/>
  <c r="BX1494" i="81"/>
  <c r="CB1494" i="81"/>
  <c r="CF1494" i="81"/>
  <c r="CJ1494" i="81"/>
  <c r="CN1494" i="81"/>
  <c r="BN1495" i="81"/>
  <c r="BR1495" i="81"/>
  <c r="BV1495" i="81"/>
  <c r="BZ1495" i="81"/>
  <c r="CD1495" i="81"/>
  <c r="CH1495" i="81"/>
  <c r="CL1495" i="81"/>
  <c r="BM1496" i="81"/>
  <c r="BQ1496" i="81"/>
  <c r="BU1496" i="81"/>
  <c r="BY1496" i="81"/>
  <c r="CC1496" i="81"/>
  <c r="CG1496" i="81"/>
  <c r="CK1496" i="81"/>
  <c r="CO1496" i="81"/>
  <c r="CK1483" i="81"/>
  <c r="CO1483" i="81"/>
  <c r="BD1485" i="81"/>
  <c r="BH1485" i="81"/>
  <c r="BL1485" i="81"/>
  <c r="BP1485" i="81"/>
  <c r="BT1485" i="81"/>
  <c r="BX1485" i="81"/>
  <c r="CB1485" i="81"/>
  <c r="CF1485" i="81"/>
  <c r="CJ1485" i="81"/>
  <c r="CN1485" i="81"/>
  <c r="BE1486" i="81"/>
  <c r="BI1486" i="81"/>
  <c r="BM1486" i="81"/>
  <c r="BQ1486" i="81"/>
  <c r="BU1486" i="81"/>
  <c r="BY1486" i="81"/>
  <c r="CC1486" i="81"/>
  <c r="CG1486" i="81"/>
  <c r="CK1486" i="81"/>
  <c r="CO1486" i="81"/>
  <c r="BG1487" i="81"/>
  <c r="BK1487" i="81"/>
  <c r="BO1487" i="81"/>
  <c r="BS1487" i="81"/>
  <c r="BW1487" i="81"/>
  <c r="CA1487" i="81"/>
  <c r="CE1487" i="81"/>
  <c r="CI1487" i="81"/>
  <c r="CM1487" i="81"/>
  <c r="BF1489" i="81"/>
  <c r="BJ1489" i="81"/>
  <c r="BN1489" i="81"/>
  <c r="BR1489" i="81"/>
  <c r="BV1489" i="81"/>
  <c r="BZ1489" i="81"/>
  <c r="CD1489" i="81"/>
  <c r="CH1489" i="81"/>
  <c r="CL1489" i="81"/>
  <c r="BG1490" i="81"/>
  <c r="BK1490" i="81"/>
  <c r="BO1490" i="81"/>
  <c r="BS1490" i="81"/>
  <c r="BW1490" i="81"/>
  <c r="CA1490" i="81"/>
  <c r="CE1490" i="81"/>
  <c r="CI1490" i="81"/>
  <c r="CM1490" i="81"/>
  <c r="BI1491" i="81"/>
  <c r="BM1491" i="81"/>
  <c r="BQ1491" i="81"/>
  <c r="BU1491" i="81"/>
  <c r="BY1491" i="81"/>
  <c r="CC1491" i="81"/>
  <c r="CG1491" i="81"/>
  <c r="CK1491" i="81"/>
  <c r="CO1491" i="81"/>
  <c r="BL1493" i="81"/>
  <c r="BP1493" i="81"/>
  <c r="BT1493" i="81"/>
  <c r="BX1493" i="81"/>
  <c r="CB1493" i="81"/>
  <c r="CF1493" i="81"/>
  <c r="CJ1493" i="81"/>
  <c r="CN1493" i="81"/>
  <c r="BM1494" i="81"/>
  <c r="BQ1494" i="81"/>
  <c r="BU1494" i="81"/>
  <c r="BY1494" i="81"/>
  <c r="CC1494" i="81"/>
  <c r="CG1494" i="81"/>
  <c r="CK1494" i="81"/>
  <c r="CO1494" i="81"/>
  <c r="BO1495" i="81"/>
  <c r="BS1495" i="81"/>
  <c r="BW1495" i="81"/>
  <c r="CA1495" i="81"/>
  <c r="CE1495" i="81"/>
  <c r="CI1495" i="81"/>
  <c r="CM1495" i="81"/>
  <c r="BN1497" i="81"/>
  <c r="BR1497" i="81"/>
  <c r="BJ1478" i="81"/>
  <c r="BN1478" i="81"/>
  <c r="BR1478" i="81"/>
  <c r="BV1478" i="81"/>
  <c r="BZ1478" i="81"/>
  <c r="CD1478" i="81"/>
  <c r="CH1478" i="81"/>
  <c r="CL1478" i="81"/>
  <c r="AY1480" i="81"/>
  <c r="BC1480" i="81"/>
  <c r="BG1480" i="81"/>
  <c r="BK1480" i="81"/>
  <c r="BO1480" i="81"/>
  <c r="BS1480" i="81"/>
  <c r="BW1480" i="81"/>
  <c r="CA1480" i="81"/>
  <c r="CE1480" i="81"/>
  <c r="CI1480" i="81"/>
  <c r="CM1480" i="81"/>
  <c r="AY1481" i="81"/>
  <c r="BC1481" i="81"/>
  <c r="BG1481" i="81"/>
  <c r="BK1481" i="81"/>
  <c r="BO1481" i="81"/>
  <c r="BS1481" i="81"/>
  <c r="BW1481" i="81"/>
  <c r="CA1481" i="81"/>
  <c r="CE1481" i="81"/>
  <c r="CI1481" i="81"/>
  <c r="CM1481" i="81"/>
  <c r="AZ1482" i="81"/>
  <c r="BD1482" i="81"/>
  <c r="BH1482" i="81"/>
  <c r="BL1482" i="81"/>
  <c r="BP1482" i="81"/>
  <c r="BT1482" i="81"/>
  <c r="BX1482" i="81"/>
  <c r="CB1482" i="81"/>
  <c r="CF1482" i="81"/>
  <c r="CJ1482" i="81"/>
  <c r="CN1482" i="81"/>
  <c r="BA1484" i="81"/>
  <c r="BE1484" i="81"/>
  <c r="BI1484" i="81"/>
  <c r="BM1484" i="81"/>
  <c r="BQ1484" i="81"/>
  <c r="BU1484" i="81"/>
  <c r="BY1484" i="81"/>
  <c r="CC1484" i="81"/>
  <c r="CG1484" i="81"/>
  <c r="CK1484" i="81"/>
  <c r="CO1484" i="81"/>
  <c r="BE1485" i="81"/>
  <c r="BI1485" i="81"/>
  <c r="BM1485" i="81"/>
  <c r="BQ1485" i="81"/>
  <c r="BU1485" i="81"/>
  <c r="BY1485" i="81"/>
  <c r="CC1485" i="81"/>
  <c r="CG1485" i="81"/>
  <c r="CK1485" i="81"/>
  <c r="CO1485" i="81"/>
  <c r="BF1486" i="81"/>
  <c r="BJ1486" i="81"/>
  <c r="BN1486" i="81"/>
  <c r="BR1486" i="81"/>
  <c r="BV1486" i="81"/>
  <c r="BZ1486" i="81"/>
  <c r="CD1486" i="81"/>
  <c r="CH1486" i="81"/>
  <c r="CL1486" i="81"/>
  <c r="BL1487" i="81"/>
  <c r="BP1487" i="81"/>
  <c r="BT1487" i="81"/>
  <c r="BX1487" i="81"/>
  <c r="CB1487" i="81"/>
  <c r="CF1487" i="81"/>
  <c r="CJ1487" i="81"/>
  <c r="CN1487" i="81"/>
  <c r="BG1488" i="81"/>
  <c r="BK1488" i="81"/>
  <c r="BO1488" i="81"/>
  <c r="BS1488" i="81"/>
  <c r="BW1488" i="81"/>
  <c r="CA1488" i="81"/>
  <c r="CE1488" i="81"/>
  <c r="CI1488" i="81"/>
  <c r="CM1488" i="81"/>
  <c r="BR1498" i="81"/>
  <c r="BV1498" i="81"/>
  <c r="BZ1498" i="81"/>
  <c r="CD1498" i="81"/>
  <c r="CH1498" i="81"/>
  <c r="CL1498" i="81"/>
  <c r="BP1499" i="81"/>
  <c r="BT1499" i="81"/>
  <c r="BX1499" i="81"/>
  <c r="CB1499" i="81"/>
  <c r="CF1499" i="81"/>
  <c r="CJ1499" i="81"/>
  <c r="CN1499" i="81"/>
  <c r="BS1500" i="81"/>
  <c r="BW1500" i="81"/>
  <c r="CA1500" i="81"/>
  <c r="CE1500" i="81"/>
  <c r="CI1500" i="81"/>
  <c r="CM1500" i="81"/>
  <c r="BS1501" i="81"/>
  <c r="BW1501" i="81"/>
  <c r="CA1501" i="81"/>
  <c r="CE1501" i="81"/>
  <c r="CI1501" i="81"/>
  <c r="CM1501" i="81"/>
  <c r="BT1502" i="81"/>
  <c r="BX1502" i="81"/>
  <c r="CB1502" i="81"/>
  <c r="CF1502" i="81"/>
  <c r="CJ1502" i="81"/>
  <c r="CN1502" i="81"/>
  <c r="BV1503" i="81"/>
  <c r="BZ1503" i="81"/>
  <c r="CD1503" i="81"/>
  <c r="CH1503" i="81"/>
  <c r="CL1503" i="81"/>
  <c r="BU1504" i="81"/>
  <c r="BY1504" i="81"/>
  <c r="CC1504" i="81"/>
  <c r="CG1504" i="81"/>
  <c r="CK1504" i="81"/>
  <c r="CO1504" i="81"/>
  <c r="BY1505" i="81"/>
  <c r="CC1505" i="81"/>
  <c r="CG1505" i="81"/>
  <c r="CK1505" i="81"/>
  <c r="CO1505" i="81"/>
  <c r="BZ1506" i="81"/>
  <c r="CD1506" i="81"/>
  <c r="CH1506" i="81"/>
  <c r="CL1506" i="81"/>
  <c r="BX1507" i="81"/>
  <c r="CB1507" i="81"/>
  <c r="CF1507" i="81"/>
  <c r="CJ1507" i="81"/>
  <c r="CN1507" i="81"/>
  <c r="CA1508" i="81"/>
  <c r="CE1508" i="81"/>
  <c r="CI1508" i="81"/>
  <c r="CM1508" i="81"/>
  <c r="CA1509" i="81"/>
  <c r="CE1509" i="81"/>
  <c r="CI1509" i="81"/>
  <c r="CM1509" i="81"/>
  <c r="CB1510" i="81"/>
  <c r="CF1510" i="81"/>
  <c r="CJ1510" i="81"/>
  <c r="CN1510" i="81"/>
  <c r="CD1511" i="81"/>
  <c r="CH1511" i="81"/>
  <c r="BV1497" i="81"/>
  <c r="BZ1497" i="81"/>
  <c r="CD1497" i="81"/>
  <c r="CH1497" i="81"/>
  <c r="CL1497" i="81"/>
  <c r="BO1498" i="81"/>
  <c r="BS1498" i="81"/>
  <c r="BW1498" i="81"/>
  <c r="CA1498" i="81"/>
  <c r="CE1498" i="81"/>
  <c r="CI1498" i="81"/>
  <c r="CM1498" i="81"/>
  <c r="BQ1499" i="81"/>
  <c r="BU1499" i="81"/>
  <c r="BY1499" i="81"/>
  <c r="CC1499" i="81"/>
  <c r="CG1499" i="81"/>
  <c r="CK1499" i="81"/>
  <c r="CO1499" i="81"/>
  <c r="BT1500" i="81"/>
  <c r="BX1500" i="81"/>
  <c r="CB1500" i="81"/>
  <c r="CF1500" i="81"/>
  <c r="CJ1500" i="81"/>
  <c r="CN1500" i="81"/>
  <c r="BT1501" i="81"/>
  <c r="BX1501" i="81"/>
  <c r="CB1501" i="81"/>
  <c r="CF1501" i="81"/>
  <c r="CJ1501" i="81"/>
  <c r="CN1501" i="81"/>
  <c r="BU1502" i="81"/>
  <c r="BY1502" i="81"/>
  <c r="CC1502" i="81"/>
  <c r="CG1502" i="81"/>
  <c r="CK1502" i="81"/>
  <c r="CO1502" i="81"/>
  <c r="BW1503" i="81"/>
  <c r="CA1503" i="81"/>
  <c r="CE1503" i="81"/>
  <c r="CI1503" i="81"/>
  <c r="CM1503" i="81"/>
  <c r="BV1504" i="81"/>
  <c r="BZ1504" i="81"/>
  <c r="CD1504" i="81"/>
  <c r="CH1504" i="81"/>
  <c r="CL1504" i="81"/>
  <c r="BV1505" i="81"/>
  <c r="BZ1505" i="81"/>
  <c r="CD1505" i="81"/>
  <c r="CH1505" i="81"/>
  <c r="CL1505" i="81"/>
  <c r="BW1506" i="81"/>
  <c r="CA1506" i="81"/>
  <c r="CE1506" i="81"/>
  <c r="CI1506" i="81"/>
  <c r="CM1506" i="81"/>
  <c r="BY1507" i="81"/>
  <c r="CC1507" i="81"/>
  <c r="CG1507" i="81"/>
  <c r="CK1507" i="81"/>
  <c r="CO1507" i="81"/>
  <c r="CB1508" i="81"/>
  <c r="CF1508" i="81"/>
  <c r="CJ1508" i="81"/>
  <c r="CN1508" i="81"/>
  <c r="CB1509" i="81"/>
  <c r="CF1509" i="81"/>
  <c r="CJ1509" i="81"/>
  <c r="CN1509" i="81"/>
  <c r="CC1510" i="81"/>
  <c r="CG1510" i="81"/>
  <c r="CK1510" i="81"/>
  <c r="CO1510" i="81"/>
  <c r="CE1511" i="81"/>
  <c r="CI1511" i="81"/>
  <c r="CM1511" i="81"/>
  <c r="CD1512" i="81"/>
  <c r="CH1512" i="81"/>
  <c r="CL1512" i="81"/>
  <c r="CD1513" i="81"/>
  <c r="CH1513" i="81"/>
  <c r="CL1513" i="81"/>
  <c r="CE1514" i="81"/>
  <c r="CI1514" i="81"/>
  <c r="BG1489" i="81"/>
  <c r="BK1489" i="81"/>
  <c r="BO1489" i="81"/>
  <c r="BS1489" i="81"/>
  <c r="BW1489" i="81"/>
  <c r="CA1489" i="81"/>
  <c r="CE1489" i="81"/>
  <c r="CI1489" i="81"/>
  <c r="CM1489" i="81"/>
  <c r="BH1490" i="81"/>
  <c r="BL1490" i="81"/>
  <c r="BP1490" i="81"/>
  <c r="BT1490" i="81"/>
  <c r="BX1490" i="81"/>
  <c r="CB1490" i="81"/>
  <c r="CF1490" i="81"/>
  <c r="CJ1490" i="81"/>
  <c r="CN1490" i="81"/>
  <c r="BJ1491" i="81"/>
  <c r="BN1491" i="81"/>
  <c r="BR1491" i="81"/>
  <c r="BV1491" i="81"/>
  <c r="BZ1491" i="81"/>
  <c r="CD1491" i="81"/>
  <c r="CH1491" i="81"/>
  <c r="CL1491" i="81"/>
  <c r="BI1492" i="81"/>
  <c r="BM1492" i="81"/>
  <c r="BQ1492" i="81"/>
  <c r="BU1492" i="81"/>
  <c r="BY1492" i="81"/>
  <c r="CC1492" i="81"/>
  <c r="CG1492" i="81"/>
  <c r="CK1492" i="81"/>
  <c r="CO1492" i="81"/>
  <c r="BM1493" i="81"/>
  <c r="BQ1493" i="81"/>
  <c r="BU1493" i="81"/>
  <c r="BY1493" i="81"/>
  <c r="CC1493" i="81"/>
  <c r="CG1493" i="81"/>
  <c r="CK1493" i="81"/>
  <c r="CO1493" i="81"/>
  <c r="BN1494" i="81"/>
  <c r="BR1494" i="81"/>
  <c r="BV1494" i="81"/>
  <c r="BZ1494" i="81"/>
  <c r="CD1494" i="81"/>
  <c r="CH1494" i="81"/>
  <c r="CL1494" i="81"/>
  <c r="BL1495" i="81"/>
  <c r="BP1495" i="81"/>
  <c r="BT1495" i="81"/>
  <c r="BX1495" i="81"/>
  <c r="CB1495" i="81"/>
  <c r="CF1495" i="81"/>
  <c r="CJ1495" i="81"/>
  <c r="CN1495" i="81"/>
  <c r="BO1496" i="81"/>
  <c r="BS1496" i="81"/>
  <c r="BW1496" i="81"/>
  <c r="CA1496" i="81"/>
  <c r="CE1496" i="81"/>
  <c r="CI1496" i="81"/>
  <c r="CM1496" i="81"/>
  <c r="BO1497" i="81"/>
  <c r="BS1497" i="81"/>
  <c r="BW1497" i="81"/>
  <c r="CA1497" i="81"/>
  <c r="CE1497" i="81"/>
  <c r="CI1497" i="81"/>
  <c r="CM1497" i="81"/>
  <c r="BP1498" i="81"/>
  <c r="BT1498" i="81"/>
  <c r="BX1498" i="81"/>
  <c r="CB1498" i="81"/>
  <c r="CF1498" i="81"/>
  <c r="CJ1498" i="81"/>
  <c r="CN1498" i="81"/>
  <c r="BR1499" i="81"/>
  <c r="BV1499" i="81"/>
  <c r="BZ1499" i="81"/>
  <c r="CL1511" i="81"/>
  <c r="CC1512" i="81"/>
  <c r="CG1512" i="81"/>
  <c r="CK1512" i="81"/>
  <c r="CO1512" i="81"/>
  <c r="CG1513" i="81"/>
  <c r="CK1513" i="81"/>
  <c r="CO1513" i="81"/>
  <c r="CH1514" i="81"/>
  <c r="CL1514" i="81"/>
  <c r="CF1515" i="81"/>
  <c r="CJ1515" i="81"/>
  <c r="CN1515" i="81"/>
  <c r="CI1516" i="81"/>
  <c r="CM1516" i="81"/>
  <c r="CI1517" i="81"/>
  <c r="CM1517" i="81"/>
  <c r="CJ1518" i="81"/>
  <c r="CN1518" i="81"/>
  <c r="CL1519" i="81"/>
  <c r="CK1520" i="81"/>
  <c r="CO1520" i="81"/>
  <c r="CO1521" i="81"/>
  <c r="CN1523" i="81"/>
  <c r="CM1514" i="81"/>
  <c r="CG1515" i="81"/>
  <c r="CK1515" i="81"/>
  <c r="CO1515" i="81"/>
  <c r="CJ1516" i="81"/>
  <c r="CN1516" i="81"/>
  <c r="CJ1517" i="81"/>
  <c r="CN1517" i="81"/>
  <c r="CK1518" i="81"/>
  <c r="CO1518" i="81"/>
  <c r="CM1519" i="81"/>
  <c r="CL1520" i="81"/>
  <c r="CL1521" i="81"/>
  <c r="CM1522" i="81"/>
  <c r="CO1523" i="81"/>
  <c r="CD1499" i="81"/>
  <c r="CH1499" i="81"/>
  <c r="CL1499" i="81"/>
  <c r="BQ1500" i="81"/>
  <c r="BU1500" i="81"/>
  <c r="BY1500" i="81"/>
  <c r="CC1500" i="81"/>
  <c r="CG1500" i="81"/>
  <c r="CK1500" i="81"/>
  <c r="CO1500" i="81"/>
  <c r="BU1501" i="81"/>
  <c r="BY1501" i="81"/>
  <c r="CC1501" i="81"/>
  <c r="CG1501" i="81"/>
  <c r="CK1501" i="81"/>
  <c r="CO1501" i="81"/>
  <c r="BV1502" i="81"/>
  <c r="BZ1502" i="81"/>
  <c r="CD1502" i="81"/>
  <c r="CH1502" i="81"/>
  <c r="CL1502" i="81"/>
  <c r="BT1503" i="81"/>
  <c r="BX1503" i="81"/>
  <c r="CB1503" i="81"/>
  <c r="CF1503" i="81"/>
  <c r="CJ1503" i="81"/>
  <c r="CN1503" i="81"/>
  <c r="BW1504" i="81"/>
  <c r="CA1504" i="81"/>
  <c r="CE1504" i="81"/>
  <c r="CI1504" i="81"/>
  <c r="CM1504" i="81"/>
  <c r="BW1505" i="81"/>
  <c r="CA1505" i="81"/>
  <c r="CE1505" i="81"/>
  <c r="CI1505" i="81"/>
  <c r="CM1505" i="81"/>
  <c r="BX1506" i="81"/>
  <c r="CB1506" i="81"/>
  <c r="CF1506" i="81"/>
  <c r="CJ1506" i="81"/>
  <c r="CN1506" i="81"/>
  <c r="BZ1507" i="81"/>
  <c r="CD1507" i="81"/>
  <c r="CH1507" i="81"/>
  <c r="CL1507" i="81"/>
  <c r="BY1508" i="81"/>
  <c r="CC1508" i="81"/>
  <c r="CG1508" i="81"/>
  <c r="CK1508" i="81"/>
  <c r="CO1508" i="81"/>
  <c r="CC1509" i="81"/>
  <c r="CG1509" i="81"/>
  <c r="CK1509" i="81"/>
  <c r="CO1509" i="81"/>
  <c r="CD1510" i="81"/>
  <c r="CH1510" i="81"/>
  <c r="CL1510" i="81"/>
  <c r="CB1511" i="81"/>
  <c r="CF1511" i="81"/>
  <c r="CJ1511" i="81"/>
  <c r="CN1511" i="81"/>
  <c r="CE1512" i="81"/>
  <c r="CI1512" i="81"/>
  <c r="CM1512" i="81"/>
  <c r="CE1513" i="81"/>
  <c r="CI1513" i="81"/>
  <c r="CM1513" i="81"/>
  <c r="CF1514" i="81"/>
  <c r="CJ1514" i="81"/>
  <c r="CN1514" i="81"/>
  <c r="CH1515" i="81"/>
  <c r="CL1515" i="81"/>
  <c r="CG1516" i="81"/>
  <c r="CK1516" i="81"/>
  <c r="CO1516" i="81"/>
  <c r="CK1517" i="81"/>
  <c r="CO1517" i="81"/>
  <c r="CL1518" i="81"/>
  <c r="CJ1519" i="81"/>
  <c r="CN1519" i="81"/>
  <c r="CM1520" i="81"/>
  <c r="CM1521" i="81"/>
  <c r="CN1522" i="81"/>
  <c r="CO1524" i="81"/>
  <c r="I135" i="81"/>
  <c r="M135" i="81"/>
  <c r="Q135" i="81"/>
  <c r="U135" i="81"/>
  <c r="Y135" i="81"/>
  <c r="AC135" i="81"/>
  <c r="AG135" i="81"/>
  <c r="AK135" i="81"/>
  <c r="AO135" i="81"/>
  <c r="AS135" i="81"/>
  <c r="AW135" i="81"/>
  <c r="BA135" i="81"/>
  <c r="BE135" i="81"/>
  <c r="BI135" i="81"/>
  <c r="BM135" i="81"/>
  <c r="BQ135" i="81"/>
  <c r="BU135" i="81"/>
  <c r="BY135" i="81"/>
  <c r="CC135" i="81"/>
  <c r="CG135" i="81"/>
  <c r="CK135" i="81"/>
  <c r="CO135" i="81"/>
  <c r="H137" i="81"/>
  <c r="M137" i="81"/>
  <c r="R135" i="81"/>
  <c r="V135" i="81"/>
  <c r="I137" i="81"/>
  <c r="N137" i="81"/>
  <c r="O135" i="81"/>
  <c r="S135" i="81"/>
  <c r="W135" i="81"/>
  <c r="AA135" i="81"/>
  <c r="AE135" i="81"/>
  <c r="AI135" i="81"/>
  <c r="AM135" i="81"/>
  <c r="AQ135" i="81"/>
  <c r="AU135" i="81"/>
  <c r="AY135" i="81"/>
  <c r="BC135" i="81"/>
  <c r="BG135" i="81"/>
  <c r="BK135" i="81"/>
  <c r="BO135" i="81"/>
  <c r="BS135" i="81"/>
  <c r="BW135" i="81"/>
  <c r="CA135" i="81"/>
  <c r="CE135" i="81"/>
  <c r="CI135" i="81"/>
  <c r="CM135" i="81"/>
  <c r="W137" i="81"/>
  <c r="S137" i="81"/>
  <c r="O137" i="81"/>
  <c r="J137" i="81"/>
  <c r="P137" i="81"/>
  <c r="U137" i="81"/>
  <c r="H135" i="81"/>
  <c r="P135" i="81"/>
  <c r="X135" i="81"/>
  <c r="AB135" i="81"/>
  <c r="AF135" i="81"/>
  <c r="AJ135" i="81"/>
  <c r="AN135" i="81"/>
  <c r="AR135" i="81"/>
  <c r="AV135" i="81"/>
  <c r="AZ135" i="81"/>
  <c r="BD135" i="81"/>
  <c r="BH135" i="81"/>
  <c r="BL135" i="81"/>
  <c r="BP135" i="81"/>
  <c r="BT135" i="81"/>
  <c r="BX135" i="81"/>
  <c r="CB135" i="81"/>
  <c r="CF135" i="81"/>
  <c r="CJ135" i="81"/>
  <c r="L137" i="81"/>
  <c r="Q137" i="81"/>
  <c r="V137" i="81"/>
  <c r="AA137" i="81"/>
  <c r="AE137" i="81"/>
  <c r="AI137" i="81"/>
  <c r="AM137" i="81"/>
  <c r="AQ137" i="81"/>
  <c r="AU137" i="81"/>
  <c r="AY137" i="81"/>
  <c r="BC137" i="81"/>
  <c r="BG137" i="81"/>
  <c r="BK137" i="81"/>
  <c r="BO137" i="81"/>
  <c r="BS137" i="81"/>
  <c r="BW137" i="81"/>
  <c r="CA137" i="81"/>
  <c r="CE137" i="81"/>
  <c r="CI137" i="81"/>
  <c r="CM137" i="81"/>
  <c r="BZ137" i="81"/>
  <c r="CD137" i="81"/>
  <c r="CH137" i="81"/>
  <c r="W789" i="81"/>
  <c r="Q1303" i="81"/>
  <c r="S1303" i="81"/>
  <c r="Q787" i="81"/>
  <c r="O789" i="81"/>
  <c r="U787" i="81"/>
  <c r="P789" i="81"/>
  <c r="H1454" i="81"/>
  <c r="Z787" i="81"/>
  <c r="AH787" i="81"/>
  <c r="AP787" i="81"/>
  <c r="AX787" i="81"/>
  <c r="BF787" i="81"/>
  <c r="BN787" i="81"/>
  <c r="BV787" i="81"/>
  <c r="CD787" i="81"/>
  <c r="CL787" i="81"/>
  <c r="AC787" i="81"/>
  <c r="AK787" i="81"/>
  <c r="AS787" i="81"/>
  <c r="BA787" i="81"/>
  <c r="BI787" i="81"/>
  <c r="BQ787" i="81"/>
  <c r="BY787" i="81"/>
  <c r="CG787" i="81"/>
  <c r="CO787" i="81"/>
  <c r="K1303" i="81"/>
  <c r="S1305" i="81"/>
  <c r="AD787" i="81"/>
  <c r="AL787" i="81"/>
  <c r="AT787" i="81"/>
  <c r="BB787" i="81"/>
  <c r="BJ787" i="81"/>
  <c r="BR787" i="81"/>
  <c r="BZ787" i="81"/>
  <c r="CH787" i="81"/>
  <c r="O1305" i="81"/>
  <c r="T1305" i="81"/>
  <c r="Z8" i="81"/>
  <c r="Y787" i="81"/>
  <c r="AG787" i="81"/>
  <c r="AO787" i="81"/>
  <c r="AW787" i="81"/>
  <c r="BE787" i="81"/>
  <c r="BM787" i="81"/>
  <c r="BU787" i="81"/>
  <c r="CC787" i="81"/>
  <c r="CK787" i="81"/>
  <c r="T789" i="81"/>
  <c r="P1305" i="81"/>
  <c r="U1303" i="81"/>
  <c r="O1303" i="81"/>
  <c r="W1303" i="81"/>
  <c r="V1303" i="81"/>
  <c r="T656" i="81"/>
  <c r="CM656" i="81"/>
  <c r="X656" i="81"/>
  <c r="AF656" i="81"/>
  <c r="AN656" i="81"/>
  <c r="BD656" i="81"/>
  <c r="BT656" i="81"/>
  <c r="CJ656" i="81"/>
  <c r="P656" i="81"/>
  <c r="Z656" i="81"/>
  <c r="AH656" i="81"/>
  <c r="AR656" i="81"/>
  <c r="BH656" i="81"/>
  <c r="BX656" i="81"/>
  <c r="V527" i="81"/>
  <c r="P527" i="81"/>
  <c r="S527" i="81"/>
  <c r="O397" i="81"/>
  <c r="W397" i="81"/>
  <c r="V397" i="81"/>
  <c r="P397" i="81"/>
  <c r="H1303" i="81"/>
  <c r="L1303" i="81"/>
  <c r="P1303" i="81"/>
  <c r="T1303" i="81"/>
  <c r="X1303" i="81"/>
  <c r="AB1303" i="81"/>
  <c r="AF1303" i="81"/>
  <c r="AJ1303" i="81"/>
  <c r="AN1303" i="81"/>
  <c r="AR1303" i="81"/>
  <c r="AV1303" i="81"/>
  <c r="AZ1303" i="81"/>
  <c r="BD1303" i="81"/>
  <c r="BH1303" i="81"/>
  <c r="BL1303" i="81"/>
  <c r="BP1303" i="81"/>
  <c r="BT1303" i="81"/>
  <c r="BX1303" i="81"/>
  <c r="CB1303" i="81"/>
  <c r="CF1303" i="81"/>
  <c r="CJ1303" i="81"/>
  <c r="CN1303" i="81"/>
  <c r="J1305" i="81"/>
  <c r="N1305" i="81"/>
  <c r="R1305" i="81"/>
  <c r="Z1305" i="81"/>
  <c r="AD1305" i="81"/>
  <c r="AH1305" i="81"/>
  <c r="AL1305" i="81"/>
  <c r="AP1305" i="81"/>
  <c r="AT1305" i="81"/>
  <c r="AX1305" i="81"/>
  <c r="BB1305" i="81"/>
  <c r="BF1305" i="81"/>
  <c r="BJ1305" i="81"/>
  <c r="BN1305" i="81"/>
  <c r="BR1305" i="81"/>
  <c r="BV1305" i="81"/>
  <c r="BZ1305" i="81"/>
  <c r="CD1305" i="81"/>
  <c r="CH1305" i="81"/>
  <c r="CL1305" i="81"/>
  <c r="I1303" i="81"/>
  <c r="M1303" i="81"/>
  <c r="Y1303" i="81"/>
  <c r="AC1303" i="81"/>
  <c r="AG1303" i="81"/>
  <c r="AK1303" i="81"/>
  <c r="AO1303" i="81"/>
  <c r="AS1303" i="81"/>
  <c r="AW1303" i="81"/>
  <c r="BA1303" i="81"/>
  <c r="BE1303" i="81"/>
  <c r="BI1303" i="81"/>
  <c r="BM1303" i="81"/>
  <c r="BQ1303" i="81"/>
  <c r="BU1303" i="81"/>
  <c r="BY1303" i="81"/>
  <c r="CC1303" i="81"/>
  <c r="CG1303" i="81"/>
  <c r="CK1303" i="81"/>
  <c r="CO1303" i="81"/>
  <c r="K1305" i="81"/>
  <c r="AA1305" i="81"/>
  <c r="AE1305" i="81"/>
  <c r="AI1305" i="81"/>
  <c r="AM1305" i="81"/>
  <c r="AQ1305" i="81"/>
  <c r="AU1305" i="81"/>
  <c r="AY1305" i="81"/>
  <c r="BC1305" i="81"/>
  <c r="BG1305" i="81"/>
  <c r="BK1305" i="81"/>
  <c r="BO1305" i="81"/>
  <c r="BS1305" i="81"/>
  <c r="BW1305" i="81"/>
  <c r="CA1305" i="81"/>
  <c r="CE1305" i="81"/>
  <c r="CI1305" i="81"/>
  <c r="CM1305" i="81"/>
  <c r="J1303" i="81"/>
  <c r="R1303" i="81"/>
  <c r="Z1303" i="81"/>
  <c r="AD1303" i="81"/>
  <c r="AH1303" i="81"/>
  <c r="AL1303" i="81"/>
  <c r="AP1303" i="81"/>
  <c r="AT1303" i="81"/>
  <c r="AX1303" i="81"/>
  <c r="BB1303" i="81"/>
  <c r="BF1303" i="81"/>
  <c r="BJ1303" i="81"/>
  <c r="BN1303" i="81"/>
  <c r="BR1303" i="81"/>
  <c r="BV1303" i="81"/>
  <c r="BZ1303" i="81"/>
  <c r="CD1303" i="81"/>
  <c r="CH1303" i="81"/>
  <c r="CL1303" i="81"/>
  <c r="H1305" i="81"/>
  <c r="L1305" i="81"/>
  <c r="X1305" i="81"/>
  <c r="AB1305" i="81"/>
  <c r="AF1305" i="81"/>
  <c r="AJ1305" i="81"/>
  <c r="AN1305" i="81"/>
  <c r="AR1305" i="81"/>
  <c r="AV1305" i="81"/>
  <c r="AZ1305" i="81"/>
  <c r="BD1305" i="81"/>
  <c r="BH1305" i="81"/>
  <c r="BL1305" i="81"/>
  <c r="BP1305" i="81"/>
  <c r="BT1305" i="81"/>
  <c r="BX1305" i="81"/>
  <c r="CB1305" i="81"/>
  <c r="CF1305" i="81"/>
  <c r="CJ1305" i="81"/>
  <c r="AA1303" i="81"/>
  <c r="AE1303" i="81"/>
  <c r="AI1303" i="81"/>
  <c r="AM1303" i="81"/>
  <c r="AQ1303" i="81"/>
  <c r="AU1303" i="81"/>
  <c r="AY1303" i="81"/>
  <c r="BC1303" i="81"/>
  <c r="BG1303" i="81"/>
  <c r="BK1303" i="81"/>
  <c r="BO1303" i="81"/>
  <c r="BS1303" i="81"/>
  <c r="BW1303" i="81"/>
  <c r="CA1303" i="81"/>
  <c r="CE1303" i="81"/>
  <c r="CI1303" i="81"/>
  <c r="I1305" i="81"/>
  <c r="H1175" i="81"/>
  <c r="L1175" i="81"/>
  <c r="P1175" i="81"/>
  <c r="T1175" i="81"/>
  <c r="X1175" i="81"/>
  <c r="AB1175" i="81"/>
  <c r="AF1175" i="81"/>
  <c r="AJ1175" i="81"/>
  <c r="AN1175" i="81"/>
  <c r="AR1175" i="81"/>
  <c r="AV1175" i="81"/>
  <c r="AZ1175" i="81"/>
  <c r="BD1175" i="81"/>
  <c r="BH1175" i="81"/>
  <c r="BL1175" i="81"/>
  <c r="BP1175" i="81"/>
  <c r="BT1175" i="81"/>
  <c r="BX1175" i="81"/>
  <c r="CB1175" i="81"/>
  <c r="CF1175" i="81"/>
  <c r="CJ1175" i="81"/>
  <c r="CN1175" i="81"/>
  <c r="J1177" i="81"/>
  <c r="N1177" i="81"/>
  <c r="R1177" i="81"/>
  <c r="V1177" i="81"/>
  <c r="Z1177" i="81"/>
  <c r="AD1177" i="81"/>
  <c r="AH1177" i="81"/>
  <c r="AL1177" i="81"/>
  <c r="AP1177" i="81"/>
  <c r="AT1177" i="81"/>
  <c r="AX1177" i="81"/>
  <c r="BB1177" i="81"/>
  <c r="BF1177" i="81"/>
  <c r="BJ1177" i="81"/>
  <c r="BN1177" i="81"/>
  <c r="BR1177" i="81"/>
  <c r="BV1177" i="81"/>
  <c r="BZ1177" i="81"/>
  <c r="CD1177" i="81"/>
  <c r="CH1177" i="81"/>
  <c r="CL1177" i="81"/>
  <c r="I1175" i="81"/>
  <c r="M1175" i="81"/>
  <c r="Q1175" i="81"/>
  <c r="U1175" i="81"/>
  <c r="BA1175" i="81"/>
  <c r="BE1175" i="81"/>
  <c r="BI1175" i="81"/>
  <c r="BM1175" i="81"/>
  <c r="BQ1175" i="81"/>
  <c r="BU1175" i="81"/>
  <c r="BY1175" i="81"/>
  <c r="CC1175" i="81"/>
  <c r="CG1175" i="81"/>
  <c r="CK1175" i="81"/>
  <c r="CO1175" i="81"/>
  <c r="K1177" i="81"/>
  <c r="O1177" i="81"/>
  <c r="S1177" i="81"/>
  <c r="W1177" i="81"/>
  <c r="AA1177" i="81"/>
  <c r="AE1177" i="81"/>
  <c r="AI1177" i="81"/>
  <c r="AM1177" i="81"/>
  <c r="AQ1177" i="81"/>
  <c r="AU1177" i="81"/>
  <c r="AY1177" i="81"/>
  <c r="BC1177" i="81"/>
  <c r="BG1177" i="81"/>
  <c r="BK1177" i="81"/>
  <c r="BO1177" i="81"/>
  <c r="BS1177" i="81"/>
  <c r="BW1177" i="81"/>
  <c r="CA1177" i="81"/>
  <c r="CE1177" i="81"/>
  <c r="CI1177" i="81"/>
  <c r="CM1177" i="81"/>
  <c r="J1175" i="81"/>
  <c r="N1175" i="81"/>
  <c r="R1175" i="81"/>
  <c r="V1175" i="81"/>
  <c r="BB1175" i="81"/>
  <c r="BF1175" i="81"/>
  <c r="BJ1175" i="81"/>
  <c r="BN1175" i="81"/>
  <c r="BR1175" i="81"/>
  <c r="BV1175" i="81"/>
  <c r="BZ1175" i="81"/>
  <c r="CD1175" i="81"/>
  <c r="CH1175" i="81"/>
  <c r="CL1175" i="81"/>
  <c r="H1177" i="81"/>
  <c r="L1177" i="81"/>
  <c r="P1177" i="81"/>
  <c r="T1177" i="81"/>
  <c r="X1177" i="81"/>
  <c r="AB1177" i="81"/>
  <c r="AF1177" i="81"/>
  <c r="AJ1177" i="81"/>
  <c r="AN1177" i="81"/>
  <c r="AR1177" i="81"/>
  <c r="AV1177" i="81"/>
  <c r="AZ1177" i="81"/>
  <c r="BD1177" i="81"/>
  <c r="BH1177" i="81"/>
  <c r="BL1177" i="81"/>
  <c r="BP1177" i="81"/>
  <c r="BT1177" i="81"/>
  <c r="BX1177" i="81"/>
  <c r="CB1177" i="81"/>
  <c r="CF1177" i="81"/>
  <c r="CJ1177" i="81"/>
  <c r="CN1177" i="81"/>
  <c r="O1175" i="81"/>
  <c r="S1175" i="81"/>
  <c r="AA1175" i="81"/>
  <c r="AE1175" i="81"/>
  <c r="AI1175" i="81"/>
  <c r="AM1175" i="81"/>
  <c r="AQ1175" i="81"/>
  <c r="AU1175" i="81"/>
  <c r="AY1175" i="81"/>
  <c r="BC1175" i="81"/>
  <c r="BG1175" i="81"/>
  <c r="BK1175" i="81"/>
  <c r="BO1175" i="81"/>
  <c r="BS1175" i="81"/>
  <c r="BW1175" i="81"/>
  <c r="CA1175" i="81"/>
  <c r="CE1175" i="81"/>
  <c r="CI1175" i="81"/>
  <c r="I1177" i="81"/>
  <c r="Q1177" i="81"/>
  <c r="Y1177" i="81"/>
  <c r="AC1177" i="81"/>
  <c r="AG1177" i="81"/>
  <c r="AK1177" i="81"/>
  <c r="AO1177" i="81"/>
  <c r="AS1177" i="81"/>
  <c r="AW1177" i="81"/>
  <c r="BA1177" i="81"/>
  <c r="BE1177" i="81"/>
  <c r="BI1177" i="81"/>
  <c r="BM1177" i="81"/>
  <c r="BQ1177" i="81"/>
  <c r="BU1177" i="81"/>
  <c r="BY1177" i="81"/>
  <c r="CC1177" i="81"/>
  <c r="CG1177" i="81"/>
  <c r="CK1177" i="81"/>
  <c r="R1048" i="81"/>
  <c r="V1048" i="81"/>
  <c r="I1046" i="81"/>
  <c r="M1046" i="81"/>
  <c r="Q1046" i="81"/>
  <c r="U1046" i="81"/>
  <c r="Y1046" i="81"/>
  <c r="AC1046" i="81"/>
  <c r="AG1046" i="81"/>
  <c r="AK1046" i="81"/>
  <c r="AO1046" i="81"/>
  <c r="AS1046" i="81"/>
  <c r="AW1046" i="81"/>
  <c r="BA1046" i="81"/>
  <c r="BE1046" i="81"/>
  <c r="BI1046" i="81"/>
  <c r="BM1046" i="81"/>
  <c r="BQ1046" i="81"/>
  <c r="BU1046" i="81"/>
  <c r="BY1046" i="81"/>
  <c r="CC1046" i="81"/>
  <c r="CG1046" i="81"/>
  <c r="CK1046" i="81"/>
  <c r="CO1046" i="81"/>
  <c r="K1048" i="81"/>
  <c r="O1048" i="81"/>
  <c r="S1048" i="81"/>
  <c r="W1048" i="81"/>
  <c r="AA1048" i="81"/>
  <c r="AE1048" i="81"/>
  <c r="AI1048" i="81"/>
  <c r="AM1048" i="81"/>
  <c r="AQ1048" i="81"/>
  <c r="AU1048" i="81"/>
  <c r="AY1048" i="81"/>
  <c r="BC1048" i="81"/>
  <c r="BG1048" i="81"/>
  <c r="BK1048" i="81"/>
  <c r="BO1048" i="81"/>
  <c r="BS1048" i="81"/>
  <c r="BW1048" i="81"/>
  <c r="CA1048" i="81"/>
  <c r="CE1048" i="81"/>
  <c r="CI1048" i="81"/>
  <c r="CM1048" i="81"/>
  <c r="J1046" i="81"/>
  <c r="N1046" i="81"/>
  <c r="R1046" i="81"/>
  <c r="V1046" i="81"/>
  <c r="Z1046" i="81"/>
  <c r="AD1046" i="81"/>
  <c r="AH1046" i="81"/>
  <c r="AL1046" i="81"/>
  <c r="AP1046" i="81"/>
  <c r="AT1046" i="81"/>
  <c r="AX1046" i="81"/>
  <c r="BB1046" i="81"/>
  <c r="BF1046" i="81"/>
  <c r="BJ1046" i="81"/>
  <c r="BN1046" i="81"/>
  <c r="BR1046" i="81"/>
  <c r="BV1046" i="81"/>
  <c r="BZ1046" i="81"/>
  <c r="CD1046" i="81"/>
  <c r="CH1046" i="81"/>
  <c r="CL1046" i="81"/>
  <c r="H1048" i="81"/>
  <c r="L1048" i="81"/>
  <c r="P1048" i="81"/>
  <c r="T1048" i="81"/>
  <c r="X1048" i="81"/>
  <c r="AB1048" i="81"/>
  <c r="AF1048" i="81"/>
  <c r="AJ1048" i="81"/>
  <c r="AN1048" i="81"/>
  <c r="AR1048" i="81"/>
  <c r="AV1048" i="81"/>
  <c r="AZ1048" i="81"/>
  <c r="BD1048" i="81"/>
  <c r="BH1048" i="81"/>
  <c r="BL1048" i="81"/>
  <c r="BP1048" i="81"/>
  <c r="BT1048" i="81"/>
  <c r="BX1048" i="81"/>
  <c r="CB1048" i="81"/>
  <c r="CF1048" i="81"/>
  <c r="CJ1048" i="81"/>
  <c r="CN1048" i="81"/>
  <c r="O1046" i="81"/>
  <c r="S1046" i="81"/>
  <c r="AA1046" i="81"/>
  <c r="AE1046" i="81"/>
  <c r="AI1046" i="81"/>
  <c r="AM1046" i="81"/>
  <c r="AQ1046" i="81"/>
  <c r="AU1046" i="81"/>
  <c r="AY1046" i="81"/>
  <c r="BC1046" i="81"/>
  <c r="BG1046" i="81"/>
  <c r="BK1046" i="81"/>
  <c r="BO1046" i="81"/>
  <c r="BS1046" i="81"/>
  <c r="BW1046" i="81"/>
  <c r="CA1046" i="81"/>
  <c r="CE1046" i="81"/>
  <c r="CI1046" i="81"/>
  <c r="I1048" i="81"/>
  <c r="Q1048" i="81"/>
  <c r="Y1048" i="81"/>
  <c r="AC1048" i="81"/>
  <c r="AG1048" i="81"/>
  <c r="AK1048" i="81"/>
  <c r="AO1048" i="81"/>
  <c r="AS1048" i="81"/>
  <c r="AW1048" i="81"/>
  <c r="BA1048" i="81"/>
  <c r="BE1048" i="81"/>
  <c r="BI1048" i="81"/>
  <c r="BM1048" i="81"/>
  <c r="BQ1048" i="81"/>
  <c r="BU1048" i="81"/>
  <c r="BY1048" i="81"/>
  <c r="CC1048" i="81"/>
  <c r="CG1048" i="81"/>
  <c r="CK1048" i="81"/>
  <c r="H917" i="81"/>
  <c r="L917" i="81"/>
  <c r="P917" i="81"/>
  <c r="T917" i="81"/>
  <c r="X917" i="81"/>
  <c r="AB917" i="81"/>
  <c r="AF917" i="81"/>
  <c r="AJ917" i="81"/>
  <c r="AN917" i="81"/>
  <c r="AR917" i="81"/>
  <c r="AV917" i="81"/>
  <c r="AZ917" i="81"/>
  <c r="BD917" i="81"/>
  <c r="BH917" i="81"/>
  <c r="BL917" i="81"/>
  <c r="BP917" i="81"/>
  <c r="BT917" i="81"/>
  <c r="BX917" i="81"/>
  <c r="CB917" i="81"/>
  <c r="CF917" i="81"/>
  <c r="CJ917" i="81"/>
  <c r="CN917" i="81"/>
  <c r="J919" i="81"/>
  <c r="N919" i="81"/>
  <c r="R919" i="81"/>
  <c r="V919" i="81"/>
  <c r="Z919" i="81"/>
  <c r="AD919" i="81"/>
  <c r="AH919" i="81"/>
  <c r="AL919" i="81"/>
  <c r="AP919" i="81"/>
  <c r="AT919" i="81"/>
  <c r="AX919" i="81"/>
  <c r="BB919" i="81"/>
  <c r="BF919" i="81"/>
  <c r="BJ919" i="81"/>
  <c r="BN919" i="81"/>
  <c r="BR919" i="81"/>
  <c r="BV919" i="81"/>
  <c r="BZ919" i="81"/>
  <c r="CD919" i="81"/>
  <c r="CH919" i="81"/>
  <c r="CL919" i="81"/>
  <c r="I917" i="81"/>
  <c r="M917" i="81"/>
  <c r="U917" i="81"/>
  <c r="AA919" i="81"/>
  <c r="AE919" i="81"/>
  <c r="AI919" i="81"/>
  <c r="AM919" i="81"/>
  <c r="AQ919" i="81"/>
  <c r="AU919" i="81"/>
  <c r="AY919" i="81"/>
  <c r="BC919" i="81"/>
  <c r="BG919" i="81"/>
  <c r="BK919" i="81"/>
  <c r="BO919" i="81"/>
  <c r="BS919" i="81"/>
  <c r="BW919" i="81"/>
  <c r="CA919" i="81"/>
  <c r="CE919" i="81"/>
  <c r="CI919" i="81"/>
  <c r="CM919" i="81"/>
  <c r="J917" i="81"/>
  <c r="N917" i="81"/>
  <c r="R917" i="81"/>
  <c r="V917" i="81"/>
  <c r="X919" i="81"/>
  <c r="AB919" i="81"/>
  <c r="AF919" i="81"/>
  <c r="AJ919" i="81"/>
  <c r="AN919" i="81"/>
  <c r="AR919" i="81"/>
  <c r="AV919" i="81"/>
  <c r="AZ919" i="81"/>
  <c r="BD919" i="81"/>
  <c r="BH919" i="81"/>
  <c r="BL919" i="81"/>
  <c r="BP919" i="81"/>
  <c r="BT919" i="81"/>
  <c r="BX919" i="81"/>
  <c r="CB919" i="81"/>
  <c r="CF919" i="81"/>
  <c r="CJ919" i="81"/>
  <c r="CN919" i="81"/>
  <c r="O917" i="81"/>
  <c r="S917" i="81"/>
  <c r="AA917" i="81"/>
  <c r="AE917" i="81"/>
  <c r="AI917" i="81"/>
  <c r="AM917" i="81"/>
  <c r="AQ917" i="81"/>
  <c r="AU917" i="81"/>
  <c r="AY917" i="81"/>
  <c r="BC917" i="81"/>
  <c r="BG917" i="81"/>
  <c r="BK917" i="81"/>
  <c r="BO917" i="81"/>
  <c r="BS917" i="81"/>
  <c r="BW917" i="81"/>
  <c r="CA917" i="81"/>
  <c r="CE917" i="81"/>
  <c r="CI917" i="81"/>
  <c r="I919" i="81"/>
  <c r="Q919" i="81"/>
  <c r="Y919" i="81"/>
  <c r="AC919" i="81"/>
  <c r="AG919" i="81"/>
  <c r="AK919" i="81"/>
  <c r="AO919" i="81"/>
  <c r="AS919" i="81"/>
  <c r="AW919" i="81"/>
  <c r="BA919" i="81"/>
  <c r="BE919" i="81"/>
  <c r="BI919" i="81"/>
  <c r="BM919" i="81"/>
  <c r="BQ919" i="81"/>
  <c r="BU919" i="81"/>
  <c r="BY919" i="81"/>
  <c r="CC919" i="81"/>
  <c r="CG919" i="81"/>
  <c r="CK919" i="81"/>
  <c r="I787" i="81"/>
  <c r="M787" i="81"/>
  <c r="AA789" i="81"/>
  <c r="AE789" i="81"/>
  <c r="AI789" i="81"/>
  <c r="AM789" i="81"/>
  <c r="AQ789" i="81"/>
  <c r="AU789" i="81"/>
  <c r="AY789" i="81"/>
  <c r="BC789" i="81"/>
  <c r="BG789" i="81"/>
  <c r="BK789" i="81"/>
  <c r="BO789" i="81"/>
  <c r="BS789" i="81"/>
  <c r="BW789" i="81"/>
  <c r="CA789" i="81"/>
  <c r="CE789" i="81"/>
  <c r="CI789" i="81"/>
  <c r="CM789" i="81"/>
  <c r="J787" i="81"/>
  <c r="N787" i="81"/>
  <c r="R787" i="81"/>
  <c r="V787" i="81"/>
  <c r="X789" i="81"/>
  <c r="AB789" i="81"/>
  <c r="AF789" i="81"/>
  <c r="AJ789" i="81"/>
  <c r="AN789" i="81"/>
  <c r="AR789" i="81"/>
  <c r="AV789" i="81"/>
  <c r="AZ789" i="81"/>
  <c r="BD789" i="81"/>
  <c r="BH789" i="81"/>
  <c r="BL789" i="81"/>
  <c r="BP789" i="81"/>
  <c r="BT789" i="81"/>
  <c r="BX789" i="81"/>
  <c r="CB789" i="81"/>
  <c r="CF789" i="81"/>
  <c r="CJ789" i="81"/>
  <c r="CN789" i="81"/>
  <c r="K787" i="81"/>
  <c r="O787" i="81"/>
  <c r="S787" i="81"/>
  <c r="W787" i="81"/>
  <c r="AA787" i="81"/>
  <c r="AE787" i="81"/>
  <c r="AI787" i="81"/>
  <c r="AM787" i="81"/>
  <c r="AQ787" i="81"/>
  <c r="AU787" i="81"/>
  <c r="AY787" i="81"/>
  <c r="BC787" i="81"/>
  <c r="BG787" i="81"/>
  <c r="BK787" i="81"/>
  <c r="BO787" i="81"/>
  <c r="BS787" i="81"/>
  <c r="BW787" i="81"/>
  <c r="CA787" i="81"/>
  <c r="CE787" i="81"/>
  <c r="CI787" i="81"/>
  <c r="CM787" i="81"/>
  <c r="I789" i="81"/>
  <c r="M789" i="81"/>
  <c r="Q789" i="81"/>
  <c r="U789" i="81"/>
  <c r="Y789" i="81"/>
  <c r="AC789" i="81"/>
  <c r="AG789" i="81"/>
  <c r="AK789" i="81"/>
  <c r="AO789" i="81"/>
  <c r="AS789" i="81"/>
  <c r="AW789" i="81"/>
  <c r="BA789" i="81"/>
  <c r="BE789" i="81"/>
  <c r="BI789" i="81"/>
  <c r="BM789" i="81"/>
  <c r="BQ789" i="81"/>
  <c r="BU789" i="81"/>
  <c r="BY789" i="81"/>
  <c r="CC789" i="81"/>
  <c r="CG789" i="81"/>
  <c r="CK789" i="81"/>
  <c r="CO789" i="81"/>
  <c r="H787" i="81"/>
  <c r="P787" i="81"/>
  <c r="X787" i="81"/>
  <c r="AB787" i="81"/>
  <c r="AF787" i="81"/>
  <c r="AJ787" i="81"/>
  <c r="AN787" i="81"/>
  <c r="AR787" i="81"/>
  <c r="AV787" i="81"/>
  <c r="AZ787" i="81"/>
  <c r="BD787" i="81"/>
  <c r="BH787" i="81"/>
  <c r="BL787" i="81"/>
  <c r="BP787" i="81"/>
  <c r="BT787" i="81"/>
  <c r="BX787" i="81"/>
  <c r="CB787" i="81"/>
  <c r="CF787" i="81"/>
  <c r="CJ787" i="81"/>
  <c r="J789" i="81"/>
  <c r="R789" i="81"/>
  <c r="Z789" i="81"/>
  <c r="AD789" i="81"/>
  <c r="AH789" i="81"/>
  <c r="AL789" i="81"/>
  <c r="AP789" i="81"/>
  <c r="AT789" i="81"/>
  <c r="AX789" i="81"/>
  <c r="BB789" i="81"/>
  <c r="BF789" i="81"/>
  <c r="BJ789" i="81"/>
  <c r="BN789" i="81"/>
  <c r="BR789" i="81"/>
  <c r="BV789" i="81"/>
  <c r="BZ789" i="81"/>
  <c r="CD789" i="81"/>
  <c r="CH789" i="81"/>
  <c r="I656" i="81"/>
  <c r="Q656" i="81"/>
  <c r="U656" i="81"/>
  <c r="Y656" i="81"/>
  <c r="AC656" i="81"/>
  <c r="AG656" i="81"/>
  <c r="AK656" i="81"/>
  <c r="AO656" i="81"/>
  <c r="AS656" i="81"/>
  <c r="AW656" i="81"/>
  <c r="BA656" i="81"/>
  <c r="BE656" i="81"/>
  <c r="BI656" i="81"/>
  <c r="BM656" i="81"/>
  <c r="BQ656" i="81"/>
  <c r="BU656" i="81"/>
  <c r="BY656" i="81"/>
  <c r="CC656" i="81"/>
  <c r="CG656" i="81"/>
  <c r="CK656" i="81"/>
  <c r="CO656" i="81"/>
  <c r="X658" i="81"/>
  <c r="AM658" i="81"/>
  <c r="BC658" i="81"/>
  <c r="BS658" i="81"/>
  <c r="CI658" i="81"/>
  <c r="R656" i="81"/>
  <c r="V656" i="81"/>
  <c r="AP656" i="81"/>
  <c r="AT656" i="81"/>
  <c r="AX656" i="81"/>
  <c r="BB656" i="81"/>
  <c r="BF656" i="81"/>
  <c r="BJ656" i="81"/>
  <c r="BN656" i="81"/>
  <c r="BR656" i="81"/>
  <c r="BV656" i="81"/>
  <c r="BZ656" i="81"/>
  <c r="CD656" i="81"/>
  <c r="CH656" i="81"/>
  <c r="CL656" i="81"/>
  <c r="AA658" i="81"/>
  <c r="AQ658" i="81"/>
  <c r="BG658" i="81"/>
  <c r="BW658" i="81"/>
  <c r="CM658" i="81"/>
  <c r="O656" i="81"/>
  <c r="S656" i="81"/>
  <c r="AA656" i="81"/>
  <c r="AE656" i="81"/>
  <c r="AI656" i="81"/>
  <c r="AM656" i="81"/>
  <c r="AQ656" i="81"/>
  <c r="AU656" i="81"/>
  <c r="AY656" i="81"/>
  <c r="BC656" i="81"/>
  <c r="BG656" i="81"/>
  <c r="BK656" i="81"/>
  <c r="BO656" i="81"/>
  <c r="BS656" i="81"/>
  <c r="BW656" i="81"/>
  <c r="CA656" i="81"/>
  <c r="CE656" i="81"/>
  <c r="CI656" i="81"/>
  <c r="AE658" i="81"/>
  <c r="AU658" i="81"/>
  <c r="BK658" i="81"/>
  <c r="CO658" i="81"/>
  <c r="CK658" i="81"/>
  <c r="CG658" i="81"/>
  <c r="CC658" i="81"/>
  <c r="BY658" i="81"/>
  <c r="BU658" i="81"/>
  <c r="BQ658" i="81"/>
  <c r="BM658" i="81"/>
  <c r="BI658" i="81"/>
  <c r="BE658" i="81"/>
  <c r="BA658" i="81"/>
  <c r="AW658" i="81"/>
  <c r="AS658" i="81"/>
  <c r="AO658" i="81"/>
  <c r="AK658" i="81"/>
  <c r="AG658" i="81"/>
  <c r="AC658" i="81"/>
  <c r="Y658" i="81"/>
  <c r="CN658" i="81"/>
  <c r="CJ658" i="81"/>
  <c r="CF658" i="81"/>
  <c r="CB658" i="81"/>
  <c r="BX658" i="81"/>
  <c r="BT658" i="81"/>
  <c r="BP658" i="81"/>
  <c r="BL658" i="81"/>
  <c r="BH658" i="81"/>
  <c r="BD658" i="81"/>
  <c r="AZ658" i="81"/>
  <c r="AV658" i="81"/>
  <c r="AR658" i="81"/>
  <c r="AN658" i="81"/>
  <c r="AJ658" i="81"/>
  <c r="AF658" i="81"/>
  <c r="AB658" i="81"/>
  <c r="CL658" i="81"/>
  <c r="CH658" i="81"/>
  <c r="CD658" i="81"/>
  <c r="BZ658" i="81"/>
  <c r="BV658" i="81"/>
  <c r="BR658" i="81"/>
  <c r="BN658" i="81"/>
  <c r="BJ658" i="81"/>
  <c r="BF658" i="81"/>
  <c r="BB658" i="81"/>
  <c r="AX658" i="81"/>
  <c r="AT658" i="81"/>
  <c r="AP658" i="81"/>
  <c r="AL658" i="81"/>
  <c r="AH658" i="81"/>
  <c r="AD658" i="81"/>
  <c r="Z658" i="81"/>
  <c r="AI658" i="81"/>
  <c r="AY658" i="81"/>
  <c r="BO658" i="81"/>
  <c r="CE658" i="81"/>
  <c r="J658" i="81"/>
  <c r="N658" i="81"/>
  <c r="R658" i="81"/>
  <c r="V658" i="81"/>
  <c r="I658" i="81"/>
  <c r="Q658" i="81"/>
  <c r="AM527" i="81"/>
  <c r="BC527" i="81"/>
  <c r="BS527" i="81"/>
  <c r="CI527" i="81"/>
  <c r="AA527" i="81"/>
  <c r="AQ527" i="81"/>
  <c r="BG527" i="81"/>
  <c r="BW527" i="81"/>
  <c r="CN527" i="81"/>
  <c r="CJ527" i="81"/>
  <c r="CF527" i="81"/>
  <c r="CB527" i="81"/>
  <c r="BX527" i="81"/>
  <c r="BT527" i="81"/>
  <c r="BP527" i="81"/>
  <c r="BL527" i="81"/>
  <c r="BH527" i="81"/>
  <c r="BD527" i="81"/>
  <c r="AZ527" i="81"/>
  <c r="AV527" i="81"/>
  <c r="AR527" i="81"/>
  <c r="AN527" i="81"/>
  <c r="AJ527" i="81"/>
  <c r="AF527" i="81"/>
  <c r="AB527" i="81"/>
  <c r="X527" i="81"/>
  <c r="CL527" i="81"/>
  <c r="CH527" i="81"/>
  <c r="CD527" i="81"/>
  <c r="BZ527" i="81"/>
  <c r="BV527" i="81"/>
  <c r="BR527" i="81"/>
  <c r="BN527" i="81"/>
  <c r="BJ527" i="81"/>
  <c r="BF527" i="81"/>
  <c r="BB527" i="81"/>
  <c r="AX527" i="81"/>
  <c r="AT527" i="81"/>
  <c r="AP527" i="81"/>
  <c r="AL527" i="81"/>
  <c r="AH527" i="81"/>
  <c r="AD527" i="81"/>
  <c r="Z527" i="81"/>
  <c r="CO527" i="81"/>
  <c r="CK527" i="81"/>
  <c r="CG527" i="81"/>
  <c r="CC527" i="81"/>
  <c r="BY527" i="81"/>
  <c r="BU527" i="81"/>
  <c r="BQ527" i="81"/>
  <c r="BM527" i="81"/>
  <c r="BI527" i="81"/>
  <c r="BE527" i="81"/>
  <c r="BA527" i="81"/>
  <c r="AW527" i="81"/>
  <c r="AS527" i="81"/>
  <c r="AO527" i="81"/>
  <c r="AK527" i="81"/>
  <c r="AG527" i="81"/>
  <c r="AC527" i="81"/>
  <c r="Y527" i="81"/>
  <c r="AE527" i="81"/>
  <c r="AU527" i="81"/>
  <c r="BK527" i="81"/>
  <c r="CA527" i="81"/>
  <c r="I527" i="81"/>
  <c r="Q527" i="81"/>
  <c r="U527" i="81"/>
  <c r="K529" i="81"/>
  <c r="O529" i="81"/>
  <c r="S529" i="81"/>
  <c r="W529" i="81"/>
  <c r="AA529" i="81"/>
  <c r="AE529" i="81"/>
  <c r="AI529" i="81"/>
  <c r="AM529" i="81"/>
  <c r="AQ529" i="81"/>
  <c r="AU529" i="81"/>
  <c r="AY529" i="81"/>
  <c r="BC529" i="81"/>
  <c r="BG529" i="81"/>
  <c r="BK529" i="81"/>
  <c r="BO529" i="81"/>
  <c r="BS529" i="81"/>
  <c r="BW529" i="81"/>
  <c r="CA529" i="81"/>
  <c r="CE529" i="81"/>
  <c r="CI529" i="81"/>
  <c r="R527" i="81"/>
  <c r="H529" i="81"/>
  <c r="L529" i="81"/>
  <c r="P529" i="81"/>
  <c r="T529" i="81"/>
  <c r="I529" i="81"/>
  <c r="M529" i="81"/>
  <c r="J529" i="81"/>
  <c r="R529" i="81"/>
  <c r="U399" i="81"/>
  <c r="Q399" i="81"/>
  <c r="T399" i="81"/>
  <c r="P399" i="81"/>
  <c r="W399" i="81"/>
  <c r="S399" i="81"/>
  <c r="O399" i="81"/>
  <c r="R399" i="81"/>
  <c r="I397" i="81"/>
  <c r="Q397" i="81"/>
  <c r="U397" i="81"/>
  <c r="Y397" i="81"/>
  <c r="AC397" i="81"/>
  <c r="AG397" i="81"/>
  <c r="AK397" i="81"/>
  <c r="AO397" i="81"/>
  <c r="AS397" i="81"/>
  <c r="AW397" i="81"/>
  <c r="BA397" i="81"/>
  <c r="BE397" i="81"/>
  <c r="BI397" i="81"/>
  <c r="BM397" i="81"/>
  <c r="BQ397" i="81"/>
  <c r="BU397" i="81"/>
  <c r="BY397" i="81"/>
  <c r="CC397" i="81"/>
  <c r="CG397" i="81"/>
  <c r="CK397" i="81"/>
  <c r="CO397" i="81"/>
  <c r="K399" i="81"/>
  <c r="AA399" i="81"/>
  <c r="AE399" i="81"/>
  <c r="AI399" i="81"/>
  <c r="AM399" i="81"/>
  <c r="AQ399" i="81"/>
  <c r="AU399" i="81"/>
  <c r="AY399" i="81"/>
  <c r="BC399" i="81"/>
  <c r="BG399" i="81"/>
  <c r="BK399" i="81"/>
  <c r="BO399" i="81"/>
  <c r="BS399" i="81"/>
  <c r="BW399" i="81"/>
  <c r="CA399" i="81"/>
  <c r="CE399" i="81"/>
  <c r="CI399" i="81"/>
  <c r="R397" i="81"/>
  <c r="Z397" i="81"/>
  <c r="AD397" i="81"/>
  <c r="AH397" i="81"/>
  <c r="AL397" i="81"/>
  <c r="AP397" i="81"/>
  <c r="AT397" i="81"/>
  <c r="AX397" i="81"/>
  <c r="BB397" i="81"/>
  <c r="BF397" i="81"/>
  <c r="BJ397" i="81"/>
  <c r="BN397" i="81"/>
  <c r="BR397" i="81"/>
  <c r="BV397" i="81"/>
  <c r="BZ397" i="81"/>
  <c r="CD397" i="81"/>
  <c r="CH397" i="81"/>
  <c r="CL397" i="81"/>
  <c r="H399" i="81"/>
  <c r="L399" i="81"/>
  <c r="AA397" i="81"/>
  <c r="AE397" i="81"/>
  <c r="AI397" i="81"/>
  <c r="AM397" i="81"/>
  <c r="AQ397" i="81"/>
  <c r="AU397" i="81"/>
  <c r="AY397" i="81"/>
  <c r="BC397" i="81"/>
  <c r="BG397" i="81"/>
  <c r="BK397" i="81"/>
  <c r="BO397" i="81"/>
  <c r="BS397" i="81"/>
  <c r="BW397" i="81"/>
  <c r="CA397" i="81"/>
  <c r="CE397" i="81"/>
  <c r="CI397" i="81"/>
  <c r="I399" i="81"/>
  <c r="I269" i="81"/>
  <c r="Q269" i="81"/>
  <c r="U269" i="81"/>
  <c r="Y269" i="81"/>
  <c r="AC269" i="81"/>
  <c r="AG269" i="81"/>
  <c r="AK269" i="81"/>
  <c r="AO269" i="81"/>
  <c r="AS269" i="81"/>
  <c r="AW269" i="81"/>
  <c r="BA269" i="81"/>
  <c r="BE269" i="81"/>
  <c r="BI269" i="81"/>
  <c r="BM269" i="81"/>
  <c r="BQ269" i="81"/>
  <c r="BU269" i="81"/>
  <c r="BY269" i="81"/>
  <c r="CC269" i="81"/>
  <c r="CG269" i="81"/>
  <c r="CK269" i="81"/>
  <c r="CO269" i="81"/>
  <c r="CN271" i="81"/>
  <c r="CJ271" i="81"/>
  <c r="CO271" i="81"/>
  <c r="K271" i="81"/>
  <c r="O271" i="81"/>
  <c r="S271" i="81"/>
  <c r="W271" i="81"/>
  <c r="AA271" i="81"/>
  <c r="AE271" i="81"/>
  <c r="AI271" i="81"/>
  <c r="AM271" i="81"/>
  <c r="AQ271" i="81"/>
  <c r="AU271" i="81"/>
  <c r="AY271" i="81"/>
  <c r="BC271" i="81"/>
  <c r="BG271" i="81"/>
  <c r="BK271" i="81"/>
  <c r="BO271" i="81"/>
  <c r="BS271" i="81"/>
  <c r="BW271" i="81"/>
  <c r="CA271" i="81"/>
  <c r="CE271" i="81"/>
  <c r="CI271" i="81"/>
  <c r="R269" i="81"/>
  <c r="V269" i="81"/>
  <c r="O269" i="81"/>
  <c r="S269" i="81"/>
  <c r="W269" i="81"/>
  <c r="AA269" i="81"/>
  <c r="AE269" i="81"/>
  <c r="AI269" i="81"/>
  <c r="AM269" i="81"/>
  <c r="AQ269" i="81"/>
  <c r="AU269" i="81"/>
  <c r="AY269" i="81"/>
  <c r="BC269" i="81"/>
  <c r="BG269" i="81"/>
  <c r="BK269" i="81"/>
  <c r="BO269" i="81"/>
  <c r="BS269" i="81"/>
  <c r="BW269" i="81"/>
  <c r="CA269" i="81"/>
  <c r="CE269" i="81"/>
  <c r="CI269" i="81"/>
  <c r="CM269" i="81"/>
  <c r="I271" i="81"/>
  <c r="M271" i="81"/>
  <c r="P269" i="81"/>
  <c r="X269" i="81"/>
  <c r="AB269" i="81"/>
  <c r="AF269" i="81"/>
  <c r="AJ269" i="81"/>
  <c r="AN269" i="81"/>
  <c r="AR269" i="81"/>
  <c r="AV269" i="81"/>
  <c r="AZ269" i="81"/>
  <c r="BD269" i="81"/>
  <c r="BH269" i="81"/>
  <c r="BL269" i="81"/>
  <c r="BP269" i="81"/>
  <c r="BT269" i="81"/>
  <c r="BX269" i="81"/>
  <c r="CB269" i="81"/>
  <c r="CF269" i="81"/>
  <c r="CJ269" i="81"/>
  <c r="J271" i="81"/>
  <c r="R271" i="81"/>
  <c r="AT271" i="81"/>
  <c r="AX271" i="81"/>
  <c r="BB271" i="81"/>
  <c r="BF271" i="81"/>
  <c r="BJ271" i="81"/>
  <c r="BN271" i="81"/>
  <c r="BR271" i="81"/>
  <c r="BV271" i="81"/>
  <c r="BZ271" i="81"/>
  <c r="CD271" i="81"/>
  <c r="CH271" i="81"/>
  <c r="CM271" i="81"/>
  <c r="I282" i="81"/>
  <c r="W8" i="81"/>
  <c r="T8" i="81"/>
  <c r="CN10" i="81"/>
  <c r="AO10" i="81"/>
  <c r="CK10" i="81"/>
  <c r="Y10" i="81"/>
  <c r="BU10" i="81"/>
  <c r="K8" i="81"/>
  <c r="BF8" i="81"/>
  <c r="W10" i="81"/>
  <c r="H10" i="81"/>
  <c r="O10" i="81"/>
  <c r="AD8" i="81"/>
  <c r="BJ8" i="81"/>
  <c r="AC10" i="81"/>
  <c r="AS10" i="81"/>
  <c r="BI10" i="81"/>
  <c r="BY10" i="81"/>
  <c r="CO10" i="81"/>
  <c r="L10" i="81"/>
  <c r="S10" i="81"/>
  <c r="AP8" i="81"/>
  <c r="BV8" i="81"/>
  <c r="AG10" i="81"/>
  <c r="AW10" i="81"/>
  <c r="BM10" i="81"/>
  <c r="CC10" i="81"/>
  <c r="P8" i="81"/>
  <c r="AT8" i="81"/>
  <c r="BZ8" i="81"/>
  <c r="AK10" i="81"/>
  <c r="BA10" i="81"/>
  <c r="BQ10" i="81"/>
  <c r="CG10" i="81"/>
  <c r="AH8" i="81"/>
  <c r="AX8" i="81"/>
  <c r="BN8" i="81"/>
  <c r="CO8" i="81"/>
  <c r="CK8" i="81"/>
  <c r="CG8" i="81"/>
  <c r="CC8" i="81"/>
  <c r="BY8" i="81"/>
  <c r="BU8" i="81"/>
  <c r="BQ8" i="81"/>
  <c r="BM8" i="81"/>
  <c r="BI8" i="81"/>
  <c r="BE8" i="81"/>
  <c r="BA8" i="81"/>
  <c r="AW8" i="81"/>
  <c r="AS8" i="81"/>
  <c r="AO8" i="81"/>
  <c r="AK8" i="81"/>
  <c r="AG8" i="81"/>
  <c r="AC8" i="81"/>
  <c r="Y8" i="81"/>
  <c r="CN8" i="81"/>
  <c r="CJ8" i="81"/>
  <c r="CF8" i="81"/>
  <c r="CB8" i="81"/>
  <c r="BX8" i="81"/>
  <c r="BT8" i="81"/>
  <c r="BP8" i="81"/>
  <c r="BL8" i="81"/>
  <c r="BH8" i="81"/>
  <c r="BD8" i="81"/>
  <c r="AZ8" i="81"/>
  <c r="AV8" i="81"/>
  <c r="AR8" i="81"/>
  <c r="AN8" i="81"/>
  <c r="AJ8" i="81"/>
  <c r="AF8" i="81"/>
  <c r="AB8" i="81"/>
  <c r="CL8" i="81"/>
  <c r="CM8" i="81"/>
  <c r="CI8" i="81"/>
  <c r="CE8" i="81"/>
  <c r="CA8" i="81"/>
  <c r="BW8" i="81"/>
  <c r="BS8" i="81"/>
  <c r="BO8" i="81"/>
  <c r="BK8" i="81"/>
  <c r="BG8" i="81"/>
  <c r="BC8" i="81"/>
  <c r="AY8" i="81"/>
  <c r="AU8" i="81"/>
  <c r="AQ8" i="81"/>
  <c r="AM8" i="81"/>
  <c r="AI8" i="81"/>
  <c r="AE8" i="81"/>
  <c r="AA8" i="81"/>
  <c r="X8" i="81"/>
  <c r="AL8" i="81"/>
  <c r="BB8" i="81"/>
  <c r="BR8" i="81"/>
  <c r="CH8" i="81"/>
  <c r="H8" i="81"/>
  <c r="L8" i="81"/>
  <c r="I10" i="81"/>
  <c r="M10" i="81"/>
  <c r="Q8" i="81"/>
  <c r="U8" i="81"/>
  <c r="P10" i="81"/>
  <c r="T10" i="81"/>
  <c r="Z10" i="81"/>
  <c r="AD10" i="81"/>
  <c r="AH10" i="81"/>
  <c r="AL10" i="81"/>
  <c r="AP10" i="81"/>
  <c r="AT10" i="81"/>
  <c r="AX10" i="81"/>
  <c r="BB10" i="81"/>
  <c r="BF10" i="81"/>
  <c r="BJ10" i="81"/>
  <c r="BN10" i="81"/>
  <c r="BR10" i="81"/>
  <c r="BV10" i="81"/>
  <c r="BZ10" i="81"/>
  <c r="CD10" i="81"/>
  <c r="CH10" i="81"/>
  <c r="CL10" i="81"/>
  <c r="I8" i="81"/>
  <c r="M8" i="81"/>
  <c r="J10" i="81"/>
  <c r="N10" i="81"/>
  <c r="R8" i="81"/>
  <c r="V8" i="81"/>
  <c r="Q10" i="81"/>
  <c r="U10" i="81"/>
  <c r="X10" i="81"/>
  <c r="AA10" i="81"/>
  <c r="AE10" i="81"/>
  <c r="AI10" i="81"/>
  <c r="AM10" i="81"/>
  <c r="AQ10" i="81"/>
  <c r="AU10" i="81"/>
  <c r="AY10" i="81"/>
  <c r="BC10" i="81"/>
  <c r="BG10" i="81"/>
  <c r="BK10" i="81"/>
  <c r="BO10" i="81"/>
  <c r="BS10" i="81"/>
  <c r="BW10" i="81"/>
  <c r="CA10" i="81"/>
  <c r="CE10" i="81"/>
  <c r="CI10" i="81"/>
  <c r="CM10" i="81"/>
  <c r="J8" i="81"/>
  <c r="O8" i="81"/>
  <c r="S8" i="81"/>
  <c r="R10" i="81"/>
  <c r="AB10" i="81"/>
  <c r="AF10" i="81"/>
  <c r="AJ10" i="81"/>
  <c r="AN10" i="81"/>
  <c r="AR10" i="81"/>
  <c r="AV10" i="81"/>
  <c r="AZ10" i="81"/>
  <c r="BD10" i="81"/>
  <c r="BH10" i="81"/>
  <c r="BL10" i="81"/>
  <c r="BP10" i="81"/>
  <c r="BT10" i="81"/>
  <c r="BX10" i="81"/>
  <c r="CB10" i="81"/>
  <c r="CF10" i="81"/>
  <c r="CJ10" i="81"/>
  <c r="H29" i="81"/>
  <c r="AJ13" i="81"/>
  <c r="AI13" i="81"/>
  <c r="AH13" i="81"/>
  <c r="AG13" i="81"/>
  <c r="AF13" i="81"/>
  <c r="AE13" i="81"/>
  <c r="AD13" i="81"/>
  <c r="AC13" i="81"/>
  <c r="AB13" i="81"/>
  <c r="AA13" i="81"/>
  <c r="Z13" i="81"/>
  <c r="Y13" i="81"/>
  <c r="X13" i="81"/>
  <c r="W13" i="81"/>
  <c r="V13" i="81"/>
  <c r="U13" i="81"/>
  <c r="T13" i="81"/>
  <c r="S13" i="81"/>
  <c r="R13" i="81"/>
  <c r="Q13" i="81"/>
  <c r="P13" i="81"/>
  <c r="O13" i="81"/>
  <c r="N13" i="81"/>
  <c r="M13" i="81"/>
  <c r="L13" i="81"/>
  <c r="K13" i="81"/>
  <c r="J13" i="81"/>
  <c r="AJ12" i="81"/>
  <c r="AI12" i="81"/>
  <c r="AH12" i="81"/>
  <c r="AG12" i="81"/>
  <c r="AF12" i="81"/>
  <c r="AE12" i="81"/>
  <c r="AD12" i="81"/>
  <c r="AC12" i="81"/>
  <c r="AB12" i="81"/>
  <c r="AA12" i="81"/>
  <c r="Z12" i="81"/>
  <c r="Y12" i="81"/>
  <c r="X12" i="81"/>
  <c r="W12" i="81"/>
  <c r="V12" i="81"/>
  <c r="U12" i="81"/>
  <c r="T12" i="81"/>
  <c r="S12" i="81"/>
  <c r="R12" i="81"/>
  <c r="Q12" i="81"/>
  <c r="P12" i="81"/>
  <c r="O12" i="81"/>
  <c r="N12" i="81"/>
  <c r="M12" i="81"/>
  <c r="L12" i="81"/>
  <c r="K12" i="81"/>
  <c r="J12" i="81"/>
  <c r="I13" i="81"/>
  <c r="I12" i="81"/>
  <c r="K36" i="85" l="1"/>
  <c r="K37" i="85" s="1"/>
  <c r="K39" i="85" s="1"/>
  <c r="M34" i="85" s="1"/>
  <c r="R34" i="85"/>
  <c r="AE1" i="85"/>
  <c r="I3" i="81"/>
  <c r="J3" i="81" s="1"/>
  <c r="K3" i="81" s="1"/>
  <c r="L3" i="81" s="1"/>
  <c r="M3" i="81" s="1"/>
  <c r="N3" i="81" s="1"/>
  <c r="O3" i="81" s="1"/>
  <c r="P3" i="81" s="1"/>
  <c r="Q3" i="81" s="1"/>
  <c r="R3" i="81" s="1"/>
  <c r="S3" i="81" s="1"/>
  <c r="T3" i="81" s="1"/>
  <c r="U3" i="81" s="1"/>
  <c r="V3" i="81" s="1"/>
  <c r="W3" i="81" s="1"/>
  <c r="X3" i="81" s="1"/>
  <c r="Y3" i="81" s="1"/>
  <c r="Z3" i="81" s="1"/>
  <c r="AA3" i="81" s="1"/>
  <c r="AB3" i="81" s="1"/>
  <c r="AC3" i="81" s="1"/>
  <c r="AD3" i="81" s="1"/>
  <c r="AE3" i="81" s="1"/>
  <c r="AF3" i="81" s="1"/>
  <c r="AG3" i="81" s="1"/>
  <c r="AH3" i="81" s="1"/>
  <c r="AI3" i="81" s="1"/>
  <c r="AJ3" i="81" s="1"/>
  <c r="AK3" i="81" s="1"/>
  <c r="AL3" i="81" s="1"/>
  <c r="AM3" i="81" s="1"/>
  <c r="AN3" i="81" s="1"/>
  <c r="AO3" i="81" s="1"/>
  <c r="AP3" i="81" s="1"/>
  <c r="AQ3" i="81" s="1"/>
  <c r="AR3" i="81" s="1"/>
  <c r="AS3" i="81" s="1"/>
  <c r="AT3" i="81" s="1"/>
  <c r="AU3" i="81" s="1"/>
  <c r="AV3" i="81" s="1"/>
  <c r="AW3" i="81" s="1"/>
  <c r="AX3" i="81" s="1"/>
  <c r="AY3" i="81" s="1"/>
  <c r="AZ3" i="81" s="1"/>
  <c r="BA3" i="81" s="1"/>
  <c r="BB3" i="81" s="1"/>
  <c r="BC3" i="81" s="1"/>
  <c r="BD3" i="81" s="1"/>
  <c r="BE3" i="81" s="1"/>
  <c r="BF3" i="81" s="1"/>
  <c r="BG3" i="81" s="1"/>
  <c r="BH3" i="81" s="1"/>
  <c r="BI3" i="81" s="1"/>
  <c r="BJ3" i="81" s="1"/>
  <c r="BK3" i="81" s="1"/>
  <c r="BL3" i="81" s="1"/>
  <c r="BM3" i="81" s="1"/>
  <c r="BN3" i="81" s="1"/>
  <c r="BO3" i="81" s="1"/>
  <c r="BP3" i="81" s="1"/>
  <c r="BQ3" i="81" s="1"/>
  <c r="BR3" i="81" s="1"/>
  <c r="BS3" i="81" s="1"/>
  <c r="BT3" i="81" s="1"/>
  <c r="BU3" i="81" s="1"/>
  <c r="BV3" i="81" s="1"/>
  <c r="BW3" i="81" s="1"/>
  <c r="BX3" i="81" s="1"/>
  <c r="BY3" i="81" s="1"/>
  <c r="BZ3" i="81" s="1"/>
  <c r="CA3" i="81" s="1"/>
  <c r="CB3" i="81" s="1"/>
  <c r="CC3" i="81" s="1"/>
  <c r="CD3" i="81" s="1"/>
  <c r="CE3" i="81" s="1"/>
  <c r="CF3" i="81" s="1"/>
  <c r="CG3" i="81" s="1"/>
  <c r="CH3" i="81" s="1"/>
  <c r="CI3" i="81" s="1"/>
  <c r="CJ3" i="81" s="1"/>
  <c r="CK3" i="81" s="1"/>
  <c r="CL3" i="81" s="1"/>
  <c r="CM3" i="81" s="1"/>
  <c r="CN3" i="81" s="1"/>
  <c r="CO3" i="81" s="1"/>
  <c r="I21" i="81"/>
  <c r="I1445" i="81" s="1"/>
  <c r="F98" i="15" s="1"/>
  <c r="AF1" i="85" l="1"/>
  <c r="A59" i="15"/>
  <c r="E32" i="15"/>
  <c r="D32" i="15"/>
  <c r="E30" i="15"/>
  <c r="D30" i="15"/>
  <c r="E28" i="15"/>
  <c r="D28" i="15"/>
  <c r="E26" i="15"/>
  <c r="D26" i="15"/>
  <c r="C32" i="15"/>
  <c r="C30" i="15"/>
  <c r="C28" i="15"/>
  <c r="C410" i="14"/>
  <c r="B453" i="14" s="1"/>
  <c r="C297" i="14"/>
  <c r="AG1" i="85" l="1"/>
  <c r="B423" i="14"/>
  <c r="B436" i="14"/>
  <c r="C438" i="14" s="1"/>
  <c r="B514" i="14"/>
  <c r="E516" i="14" s="1"/>
  <c r="B502" i="14"/>
  <c r="E504" i="14" s="1"/>
  <c r="B490" i="14"/>
  <c r="E492" i="14" s="1"/>
  <c r="B478" i="14"/>
  <c r="E480" i="14" s="1"/>
  <c r="B466" i="14"/>
  <c r="E468" i="14" s="1"/>
  <c r="B454" i="14"/>
  <c r="E456" i="14" s="1"/>
  <c r="B442" i="14"/>
  <c r="E444" i="14" s="1"/>
  <c r="B430" i="14"/>
  <c r="E432" i="14" s="1"/>
  <c r="B418" i="14"/>
  <c r="E420" i="14" s="1"/>
  <c r="B513" i="14"/>
  <c r="B496" i="14"/>
  <c r="C498" i="14" s="1"/>
  <c r="B483" i="14"/>
  <c r="B465" i="14"/>
  <c r="B448" i="14"/>
  <c r="C450" i="14" s="1"/>
  <c r="B435" i="14"/>
  <c r="B417" i="14"/>
  <c r="B489" i="14"/>
  <c r="B459" i="14"/>
  <c r="B424" i="14"/>
  <c r="C426" i="14" s="1"/>
  <c r="B501" i="14"/>
  <c r="B508" i="14"/>
  <c r="C510" i="14" s="1"/>
  <c r="B495" i="14"/>
  <c r="B477" i="14"/>
  <c r="B460" i="14"/>
  <c r="C462" i="14" s="1"/>
  <c r="B447" i="14"/>
  <c r="B429" i="14"/>
  <c r="B412" i="14"/>
  <c r="C414" i="14" s="1"/>
  <c r="B507" i="14"/>
  <c r="B472" i="14"/>
  <c r="C474" i="14" s="1"/>
  <c r="B441" i="14"/>
  <c r="B411" i="14"/>
  <c r="B471" i="14"/>
  <c r="B484" i="14"/>
  <c r="C486" i="14" s="1"/>
  <c r="C155" i="14"/>
  <c r="G117" i="14"/>
  <c r="F117" i="14"/>
  <c r="D117" i="14"/>
  <c r="G116" i="14"/>
  <c r="F116" i="14"/>
  <c r="D116" i="14"/>
  <c r="G115" i="14"/>
  <c r="F115" i="14"/>
  <c r="D115" i="14"/>
  <c r="G114" i="14"/>
  <c r="F114" i="14"/>
  <c r="D114" i="14"/>
  <c r="G113" i="14"/>
  <c r="F113" i="14"/>
  <c r="D113" i="14"/>
  <c r="G112" i="14"/>
  <c r="F112" i="14"/>
  <c r="D112" i="14"/>
  <c r="G111" i="14"/>
  <c r="F111" i="14"/>
  <c r="D111" i="14"/>
  <c r="N117" i="14"/>
  <c r="N116" i="14"/>
  <c r="N115" i="14"/>
  <c r="N114" i="14"/>
  <c r="N113" i="14"/>
  <c r="N112" i="14"/>
  <c r="N111" i="14"/>
  <c r="N110" i="14"/>
  <c r="L117" i="14"/>
  <c r="K117" i="14"/>
  <c r="J117" i="14"/>
  <c r="I117" i="14"/>
  <c r="L116" i="14"/>
  <c r="K116" i="14"/>
  <c r="J116" i="14"/>
  <c r="I116" i="14"/>
  <c r="L115" i="14"/>
  <c r="K115" i="14"/>
  <c r="J115" i="14"/>
  <c r="I115" i="14"/>
  <c r="L114" i="14"/>
  <c r="K114" i="14"/>
  <c r="J114" i="14"/>
  <c r="I114" i="14"/>
  <c r="L113" i="14"/>
  <c r="K113" i="14"/>
  <c r="J113" i="14"/>
  <c r="I113" i="14"/>
  <c r="L112" i="14"/>
  <c r="K112" i="14"/>
  <c r="J112" i="14"/>
  <c r="I112" i="14"/>
  <c r="L111" i="14"/>
  <c r="K111" i="14"/>
  <c r="J111" i="14"/>
  <c r="I111" i="14"/>
  <c r="L110" i="14"/>
  <c r="K110" i="14"/>
  <c r="J110" i="14"/>
  <c r="I110" i="14"/>
  <c r="V117" i="14"/>
  <c r="V116" i="14"/>
  <c r="V115" i="14"/>
  <c r="V114" i="14"/>
  <c r="V113" i="14"/>
  <c r="V112" i="14"/>
  <c r="V111" i="14"/>
  <c r="V110" i="14"/>
  <c r="O117" i="14"/>
  <c r="O116" i="14"/>
  <c r="O115" i="14"/>
  <c r="O114" i="14"/>
  <c r="O113" i="14"/>
  <c r="O112" i="14"/>
  <c r="O111" i="14"/>
  <c r="O110" i="14"/>
  <c r="Q117" i="14"/>
  <c r="Q116" i="14"/>
  <c r="Q115" i="14"/>
  <c r="Q114" i="14"/>
  <c r="T117" i="14"/>
  <c r="S117" i="14"/>
  <c r="R117" i="14"/>
  <c r="T116" i="14"/>
  <c r="S116" i="14"/>
  <c r="R116" i="14"/>
  <c r="T115" i="14"/>
  <c r="S115" i="14"/>
  <c r="R115" i="14"/>
  <c r="T114" i="14"/>
  <c r="S114" i="14"/>
  <c r="R114" i="14"/>
  <c r="T113" i="14"/>
  <c r="S113" i="14"/>
  <c r="R113" i="14"/>
  <c r="T112" i="14"/>
  <c r="S112" i="14"/>
  <c r="R112" i="14"/>
  <c r="T111" i="14"/>
  <c r="S111" i="14"/>
  <c r="R111" i="14"/>
  <c r="T110" i="14"/>
  <c r="S110" i="14"/>
  <c r="R110" i="14"/>
  <c r="Q113" i="14"/>
  <c r="Q112" i="14"/>
  <c r="Q111" i="14"/>
  <c r="Q110" i="14"/>
  <c r="L54" i="51"/>
  <c r="Q109" i="14" s="1"/>
  <c r="E1308" i="81" s="1"/>
  <c r="L53" i="51"/>
  <c r="Q108" i="14" s="1"/>
  <c r="E1180" i="81" s="1"/>
  <c r="L52" i="51"/>
  <c r="Q107" i="14" s="1"/>
  <c r="E1051" i="81" s="1"/>
  <c r="L51" i="51"/>
  <c r="Q106" i="14" s="1"/>
  <c r="E922" i="81" s="1"/>
  <c r="L50" i="51"/>
  <c r="Q105" i="14" s="1"/>
  <c r="E792" i="81" s="1"/>
  <c r="L49" i="51"/>
  <c r="Q104" i="14" s="1"/>
  <c r="E661" i="81" s="1"/>
  <c r="L48" i="51"/>
  <c r="Q103" i="14" s="1"/>
  <c r="E532" i="81" s="1"/>
  <c r="L47" i="51"/>
  <c r="Q102" i="14" s="1"/>
  <c r="E402" i="81" s="1"/>
  <c r="L46" i="51"/>
  <c r="Q101" i="14" s="1"/>
  <c r="E274" i="81" s="1"/>
  <c r="L45" i="51"/>
  <c r="Q100" i="14" s="1"/>
  <c r="E140" i="81" s="1"/>
  <c r="L44" i="51"/>
  <c r="Q99" i="14" s="1"/>
  <c r="H9" i="79"/>
  <c r="H16" i="79"/>
  <c r="I16" i="79"/>
  <c r="I26" i="79" s="1"/>
  <c r="J16" i="79"/>
  <c r="H24" i="79"/>
  <c r="I24" i="79"/>
  <c r="J24" i="79"/>
  <c r="H53" i="79"/>
  <c r="I53" i="79"/>
  <c r="J53" i="79"/>
  <c r="H95" i="79"/>
  <c r="H105" i="79"/>
  <c r="I105" i="79"/>
  <c r="J105" i="79"/>
  <c r="H114" i="79"/>
  <c r="I114" i="79"/>
  <c r="J114" i="79"/>
  <c r="H121" i="79"/>
  <c r="I121" i="79"/>
  <c r="J121" i="79"/>
  <c r="H134" i="79"/>
  <c r="H135" i="79" s="1"/>
  <c r="I134" i="79"/>
  <c r="I135" i="79" s="1"/>
  <c r="J134" i="79"/>
  <c r="J135" i="79" s="1"/>
  <c r="I146" i="79"/>
  <c r="H144" i="79"/>
  <c r="H146" i="79"/>
  <c r="I147" i="79"/>
  <c r="I154" i="79"/>
  <c r="H243" i="79" s="1"/>
  <c r="M243" i="79" s="1"/>
  <c r="J154" i="79"/>
  <c r="I161" i="79"/>
  <c r="J161" i="79"/>
  <c r="M161" i="79"/>
  <c r="H163" i="79"/>
  <c r="M163" i="79"/>
  <c r="H164" i="79"/>
  <c r="I164" i="79"/>
  <c r="J164" i="79"/>
  <c r="J198" i="79" s="1"/>
  <c r="M164" i="79"/>
  <c r="H165" i="79"/>
  <c r="H199" i="79" s="1"/>
  <c r="I165" i="79"/>
  <c r="J165" i="79"/>
  <c r="J199" i="79" s="1"/>
  <c r="M165" i="79"/>
  <c r="H166" i="79"/>
  <c r="M170" i="79"/>
  <c r="M177" i="79"/>
  <c r="J182" i="79"/>
  <c r="I179" i="79"/>
  <c r="I182" i="79"/>
  <c r="M182" i="79" s="1"/>
  <c r="I220" i="79"/>
  <c r="I221" i="79" s="1"/>
  <c r="J189" i="79"/>
  <c r="H191" i="79"/>
  <c r="H192" i="79"/>
  <c r="H198" i="79" s="1"/>
  <c r="I192" i="79"/>
  <c r="J192" i="79"/>
  <c r="M192" i="79"/>
  <c r="H193" i="79"/>
  <c r="I193" i="79"/>
  <c r="J193" i="79"/>
  <c r="M193" i="79"/>
  <c r="H194" i="79"/>
  <c r="H200" i="79" s="1"/>
  <c r="H230" i="79" s="1"/>
  <c r="M198" i="79"/>
  <c r="M199" i="79"/>
  <c r="H206" i="79"/>
  <c r="I206" i="79"/>
  <c r="I207" i="79" s="1"/>
  <c r="I209" i="79"/>
  <c r="I247" i="79" s="1"/>
  <c r="J209" i="79"/>
  <c r="H213" i="79"/>
  <c r="I213" i="79"/>
  <c r="I214" i="79" s="1"/>
  <c r="I216" i="79"/>
  <c r="J216" i="79"/>
  <c r="H220" i="79"/>
  <c r="I223" i="79"/>
  <c r="M223" i="79" s="1"/>
  <c r="J223" i="79"/>
  <c r="J249" i="79" s="1"/>
  <c r="H225" i="79"/>
  <c r="I225" i="79"/>
  <c r="M225" i="79" s="1"/>
  <c r="J225" i="79"/>
  <c r="H226" i="79"/>
  <c r="I226" i="79"/>
  <c r="M226" i="79" s="1"/>
  <c r="J226" i="79"/>
  <c r="H227" i="79"/>
  <c r="I227" i="79"/>
  <c r="J227" i="79"/>
  <c r="M227" i="79"/>
  <c r="H228" i="79"/>
  <c r="J228" i="79"/>
  <c r="H235" i="79"/>
  <c r="I235" i="79"/>
  <c r="J235" i="79"/>
  <c r="H244" i="79"/>
  <c r="M244" i="79"/>
  <c r="I245" i="79"/>
  <c r="J245" i="79"/>
  <c r="J247" i="79"/>
  <c r="J248" i="79"/>
  <c r="I249" i="79"/>
  <c r="J25" i="75"/>
  <c r="D60" i="79" s="1"/>
  <c r="P25" i="75"/>
  <c r="J60" i="79" s="1"/>
  <c r="J36" i="79" s="1"/>
  <c r="G95" i="79"/>
  <c r="F95" i="79"/>
  <c r="E95" i="79"/>
  <c r="D95" i="79"/>
  <c r="C95" i="79"/>
  <c r="BG16" i="69"/>
  <c r="BF16" i="69"/>
  <c r="BE16" i="69"/>
  <c r="S55" i="51"/>
  <c r="S54" i="51"/>
  <c r="S53" i="51"/>
  <c r="S52" i="51"/>
  <c r="S51" i="51"/>
  <c r="S50" i="51"/>
  <c r="S49" i="51"/>
  <c r="S48" i="51"/>
  <c r="S47" i="51"/>
  <c r="S46" i="51"/>
  <c r="S45" i="51"/>
  <c r="S44" i="51"/>
  <c r="B3" i="69"/>
  <c r="C3" i="69" s="1"/>
  <c r="D3" i="69" s="1"/>
  <c r="E3" i="69" s="1"/>
  <c r="F3" i="69" s="1"/>
  <c r="G3" i="69" s="1"/>
  <c r="H3" i="69" s="1"/>
  <c r="I3" i="69" s="1"/>
  <c r="J3" i="69" s="1"/>
  <c r="K3" i="69" s="1"/>
  <c r="L3" i="69" s="1"/>
  <c r="M3" i="69" s="1"/>
  <c r="N3" i="69" s="1"/>
  <c r="O3" i="69" s="1"/>
  <c r="P3" i="69" s="1"/>
  <c r="Q3" i="69" s="1"/>
  <c r="R3" i="69" s="1"/>
  <c r="S3" i="69" s="1"/>
  <c r="T3" i="69" s="1"/>
  <c r="U3" i="69" s="1"/>
  <c r="V3" i="69" s="1"/>
  <c r="W3" i="69" s="1"/>
  <c r="X3" i="69" s="1"/>
  <c r="Y3" i="69" s="1"/>
  <c r="Z3" i="69" s="1"/>
  <c r="AA3" i="69" s="1"/>
  <c r="AB3" i="69" s="1"/>
  <c r="AC3" i="69" s="1"/>
  <c r="AD3" i="69" s="1"/>
  <c r="AE3" i="69" s="1"/>
  <c r="AF3" i="69" s="1"/>
  <c r="AG3" i="69" s="1"/>
  <c r="AH3" i="69" s="1"/>
  <c r="AI3" i="69" s="1"/>
  <c r="AJ3" i="69" s="1"/>
  <c r="AK3" i="69" s="1"/>
  <c r="AL3" i="69" s="1"/>
  <c r="AM3" i="69" s="1"/>
  <c r="AN3" i="69" s="1"/>
  <c r="AO3" i="69" s="1"/>
  <c r="AP3" i="69" s="1"/>
  <c r="AQ3" i="69" s="1"/>
  <c r="AR3" i="69" s="1"/>
  <c r="AS3" i="69" s="1"/>
  <c r="AT3" i="69" s="1"/>
  <c r="AU3" i="69" s="1"/>
  <c r="AV3" i="69" s="1"/>
  <c r="AW3" i="69" s="1"/>
  <c r="AX3" i="69" s="1"/>
  <c r="AY3" i="69" s="1"/>
  <c r="AZ3" i="69" s="1"/>
  <c r="BA3" i="69" s="1"/>
  <c r="BB3" i="69" s="1"/>
  <c r="BC3" i="69" s="1"/>
  <c r="BD3" i="69" s="1"/>
  <c r="BE3" i="69" s="1"/>
  <c r="BF3" i="69" s="1"/>
  <c r="BG3" i="69" s="1"/>
  <c r="BH3" i="69" s="1"/>
  <c r="BI3" i="69" s="1"/>
  <c r="BJ3" i="69" s="1"/>
  <c r="BK3" i="69" s="1"/>
  <c r="A24" i="69"/>
  <c r="N24" i="69" s="1"/>
  <c r="D24" i="69"/>
  <c r="E24" i="69"/>
  <c r="F24" i="69"/>
  <c r="G24" i="69" s="1"/>
  <c r="H24" i="69"/>
  <c r="AS24" i="69" s="1"/>
  <c r="R24" i="69"/>
  <c r="AJ24" i="69"/>
  <c r="AQ24" i="69"/>
  <c r="AU24" i="69"/>
  <c r="A25" i="69"/>
  <c r="D25" i="69"/>
  <c r="E25" i="69"/>
  <c r="F25" i="69"/>
  <c r="G25" i="69" s="1"/>
  <c r="H25" i="69"/>
  <c r="AS25" i="69" s="1"/>
  <c r="R25" i="69"/>
  <c r="AJ25" i="69"/>
  <c r="AQ25" i="69"/>
  <c r="AU25" i="69"/>
  <c r="A26" i="69"/>
  <c r="Q26" i="69" s="1"/>
  <c r="V26" i="69" s="1"/>
  <c r="AT26" i="69" s="1"/>
  <c r="D26" i="69"/>
  <c r="E26" i="69"/>
  <c r="F26" i="69"/>
  <c r="G26" i="69" s="1"/>
  <c r="AR26" i="69" s="1"/>
  <c r="H26" i="69"/>
  <c r="AS26" i="69" s="1"/>
  <c r="BG26" i="69" s="1"/>
  <c r="R26" i="69"/>
  <c r="AJ26" i="69"/>
  <c r="AQ26" i="69"/>
  <c r="AU26" i="69"/>
  <c r="A27" i="69"/>
  <c r="D27" i="69"/>
  <c r="E27" i="69"/>
  <c r="F27" i="69"/>
  <c r="G27" i="69" s="1"/>
  <c r="AK27" i="69" s="1"/>
  <c r="H27" i="69"/>
  <c r="R27" i="69"/>
  <c r="AJ27" i="69"/>
  <c r="AQ27" i="69"/>
  <c r="AU27" i="69"/>
  <c r="A28" i="69"/>
  <c r="D28" i="69"/>
  <c r="E28" i="69"/>
  <c r="F28" i="69"/>
  <c r="G28" i="69" s="1"/>
  <c r="H28" i="69"/>
  <c r="AS28" i="69" s="1"/>
  <c r="R28" i="69"/>
  <c r="AJ28" i="69"/>
  <c r="AQ28" i="69"/>
  <c r="AU28" i="69"/>
  <c r="A29" i="69"/>
  <c r="Q29" i="69" s="1"/>
  <c r="V29" i="69" s="1"/>
  <c r="AT29" i="69" s="1"/>
  <c r="D29" i="69"/>
  <c r="E29" i="69"/>
  <c r="F29" i="69"/>
  <c r="G29" i="69" s="1"/>
  <c r="AK29" i="69" s="1"/>
  <c r="H29" i="69"/>
  <c r="R29" i="69"/>
  <c r="AJ29" i="69"/>
  <c r="AQ29" i="69"/>
  <c r="AU29" i="69"/>
  <c r="A30" i="69"/>
  <c r="D30" i="69"/>
  <c r="E30" i="69"/>
  <c r="F30" i="69"/>
  <c r="G30" i="69" s="1"/>
  <c r="AK30" i="69" s="1"/>
  <c r="H30" i="69"/>
  <c r="R30" i="69"/>
  <c r="AJ30" i="69"/>
  <c r="AQ30" i="69"/>
  <c r="AS30" i="69"/>
  <c r="AU30" i="69"/>
  <c r="A31" i="69"/>
  <c r="Q31" i="69" s="1"/>
  <c r="V31" i="69" s="1"/>
  <c r="AT31" i="69" s="1"/>
  <c r="D31" i="69"/>
  <c r="E31" i="69"/>
  <c r="F31" i="69"/>
  <c r="G31" i="69" s="1"/>
  <c r="AK31" i="69" s="1"/>
  <c r="H31" i="69"/>
  <c r="AS31" i="69" s="1"/>
  <c r="R31" i="69"/>
  <c r="AJ31" i="69"/>
  <c r="AQ31" i="69"/>
  <c r="AU31" i="69"/>
  <c r="A32" i="69"/>
  <c r="D32" i="69"/>
  <c r="E32" i="69"/>
  <c r="F32" i="69"/>
  <c r="G32" i="69" s="1"/>
  <c r="S32" i="69" s="1"/>
  <c r="T32" i="69" s="1"/>
  <c r="AV32" i="69" s="1"/>
  <c r="H32" i="69"/>
  <c r="AS32" i="69" s="1"/>
  <c r="R32" i="69"/>
  <c r="AJ32" i="69"/>
  <c r="AQ32" i="69"/>
  <c r="AU32" i="69"/>
  <c r="A33" i="69"/>
  <c r="Q33" i="69" s="1"/>
  <c r="V33" i="69" s="1"/>
  <c r="AT33" i="69" s="1"/>
  <c r="D33" i="69"/>
  <c r="E33" i="69"/>
  <c r="F33" i="69"/>
  <c r="G33" i="69" s="1"/>
  <c r="AK33" i="69" s="1"/>
  <c r="H33" i="69"/>
  <c r="R33" i="69"/>
  <c r="AJ33" i="69"/>
  <c r="AQ33" i="69"/>
  <c r="AU33" i="69"/>
  <c r="A34" i="69"/>
  <c r="N34" i="69" s="1"/>
  <c r="D34" i="69"/>
  <c r="E34" i="69"/>
  <c r="F34" i="69"/>
  <c r="G34" i="69" s="1"/>
  <c r="H34" i="69"/>
  <c r="AS34" i="69" s="1"/>
  <c r="R34" i="69"/>
  <c r="AJ34" i="69"/>
  <c r="AQ34" i="69"/>
  <c r="AU34" i="69"/>
  <c r="A35" i="69"/>
  <c r="N35" i="69" s="1"/>
  <c r="D35" i="69"/>
  <c r="E35" i="69"/>
  <c r="F35" i="69"/>
  <c r="G35" i="69" s="1"/>
  <c r="AK35" i="69" s="1"/>
  <c r="H35" i="69"/>
  <c r="AS35" i="69" s="1"/>
  <c r="R35" i="69"/>
  <c r="AJ35" i="69"/>
  <c r="AQ35" i="69"/>
  <c r="AU35" i="69"/>
  <c r="A36" i="69"/>
  <c r="D36" i="69"/>
  <c r="E36" i="69"/>
  <c r="F36" i="69"/>
  <c r="G36" i="69" s="1"/>
  <c r="AK36" i="69" s="1"/>
  <c r="H36" i="69"/>
  <c r="AS36" i="69" s="1"/>
  <c r="R36" i="69"/>
  <c r="AJ36" i="69"/>
  <c r="AQ36" i="69"/>
  <c r="AU36" i="69"/>
  <c r="C37" i="69"/>
  <c r="R37" i="69" s="1"/>
  <c r="Q37" i="69"/>
  <c r="AI37" i="69"/>
  <c r="AP37" i="69"/>
  <c r="AQ37" i="69"/>
  <c r="A38" i="69"/>
  <c r="N38" i="69" s="1"/>
  <c r="D38" i="69"/>
  <c r="E38" i="69"/>
  <c r="F38" i="69"/>
  <c r="G38" i="69" s="1"/>
  <c r="H38" i="69"/>
  <c r="AS38" i="69" s="1"/>
  <c r="BF38" i="69" s="1"/>
  <c r="R38" i="69"/>
  <c r="AJ38" i="69"/>
  <c r="AQ38" i="69"/>
  <c r="AU38" i="69"/>
  <c r="A39" i="69"/>
  <c r="N39" i="69" s="1"/>
  <c r="D39" i="69"/>
  <c r="E39" i="69"/>
  <c r="F39" i="69"/>
  <c r="G39" i="69" s="1"/>
  <c r="AK39" i="69" s="1"/>
  <c r="H39" i="69"/>
  <c r="AS39" i="69" s="1"/>
  <c r="BG39" i="69" s="1"/>
  <c r="R39" i="69"/>
  <c r="AJ39" i="69"/>
  <c r="AQ39" i="69"/>
  <c r="AU39" i="69"/>
  <c r="A40" i="69"/>
  <c r="D40" i="69"/>
  <c r="E40" i="69"/>
  <c r="F40" i="69"/>
  <c r="G40" i="69" s="1"/>
  <c r="AR40" i="69" s="1"/>
  <c r="H40" i="69"/>
  <c r="R40" i="69"/>
  <c r="AJ40" i="69"/>
  <c r="AQ40" i="69"/>
  <c r="AS40" i="69"/>
  <c r="AU40" i="69"/>
  <c r="A41" i="69"/>
  <c r="N41" i="69" s="1"/>
  <c r="D41" i="69"/>
  <c r="E41" i="69"/>
  <c r="F41" i="69"/>
  <c r="G41" i="69" s="1"/>
  <c r="H41" i="69"/>
  <c r="R41" i="69"/>
  <c r="AJ41" i="69"/>
  <c r="AQ41" i="69"/>
  <c r="AU41" i="69"/>
  <c r="A42" i="69"/>
  <c r="N42" i="69" s="1"/>
  <c r="D42" i="69"/>
  <c r="E42" i="69"/>
  <c r="F42" i="69"/>
  <c r="G42" i="69" s="1"/>
  <c r="H42" i="69"/>
  <c r="R42" i="69"/>
  <c r="AJ42" i="69"/>
  <c r="AQ42" i="69"/>
  <c r="AU42" i="69"/>
  <c r="A43" i="69"/>
  <c r="D43" i="69"/>
  <c r="E43" i="69"/>
  <c r="F43" i="69"/>
  <c r="G43" i="69" s="1"/>
  <c r="S43" i="69" s="1"/>
  <c r="T43" i="69" s="1"/>
  <c r="AV43" i="69" s="1"/>
  <c r="H43" i="69"/>
  <c r="R43" i="69"/>
  <c r="AJ43" i="69"/>
  <c r="AQ43" i="69"/>
  <c r="AU43" i="69"/>
  <c r="C44" i="69"/>
  <c r="R44" i="69" s="1"/>
  <c r="Q44" i="69"/>
  <c r="AI44" i="69"/>
  <c r="AP44" i="69"/>
  <c r="AQ44" i="69"/>
  <c r="A45" i="69"/>
  <c r="AP45" i="69" s="1"/>
  <c r="D45" i="69"/>
  <c r="E45" i="69"/>
  <c r="F45" i="69"/>
  <c r="G45" i="69" s="1"/>
  <c r="AK45" i="69" s="1"/>
  <c r="H45" i="69"/>
  <c r="R45" i="69"/>
  <c r="AJ45" i="69"/>
  <c r="AQ45" i="69"/>
  <c r="AU45" i="69"/>
  <c r="A46" i="69"/>
  <c r="Q46" i="69" s="1"/>
  <c r="V46" i="69" s="1"/>
  <c r="AT46" i="69" s="1"/>
  <c r="D46" i="69"/>
  <c r="E46" i="69"/>
  <c r="F46" i="69"/>
  <c r="G46" i="69" s="1"/>
  <c r="H46" i="69"/>
  <c r="AS46" i="69" s="1"/>
  <c r="R46" i="69"/>
  <c r="AJ46" i="69"/>
  <c r="AQ46" i="69"/>
  <c r="AU46" i="69"/>
  <c r="A47" i="69"/>
  <c r="D47" i="69"/>
  <c r="E47" i="69"/>
  <c r="F47" i="69"/>
  <c r="G47" i="69" s="1"/>
  <c r="AK47" i="69" s="1"/>
  <c r="H47" i="69"/>
  <c r="R47" i="69"/>
  <c r="AJ47" i="69"/>
  <c r="AQ47" i="69"/>
  <c r="AU47" i="69"/>
  <c r="A48" i="69"/>
  <c r="AI48" i="69" s="1"/>
  <c r="AM48" i="69" s="1"/>
  <c r="D48" i="69"/>
  <c r="E48" i="69"/>
  <c r="F48" i="69"/>
  <c r="G48" i="69" s="1"/>
  <c r="S48" i="69" s="1"/>
  <c r="T48" i="69" s="1"/>
  <c r="AV48" i="69" s="1"/>
  <c r="H48" i="69"/>
  <c r="AS48" i="69" s="1"/>
  <c r="R48" i="69"/>
  <c r="AJ48" i="69"/>
  <c r="AQ48" i="69"/>
  <c r="AU48" i="69"/>
  <c r="A49" i="69"/>
  <c r="Q49" i="69" s="1"/>
  <c r="V49" i="69" s="1"/>
  <c r="AT49" i="69" s="1"/>
  <c r="D49" i="69"/>
  <c r="E49" i="69"/>
  <c r="F49" i="69"/>
  <c r="G49" i="69" s="1"/>
  <c r="AK49" i="69" s="1"/>
  <c r="H49" i="69"/>
  <c r="R49" i="69"/>
  <c r="AJ49" i="69"/>
  <c r="AQ49" i="69"/>
  <c r="AU49" i="69"/>
  <c r="A50" i="69"/>
  <c r="AI50" i="69" s="1"/>
  <c r="AM50" i="69" s="1"/>
  <c r="D50" i="69"/>
  <c r="E50" i="69"/>
  <c r="F50" i="69"/>
  <c r="G50" i="69" s="1"/>
  <c r="S50" i="69" s="1"/>
  <c r="T50" i="69" s="1"/>
  <c r="AV50" i="69" s="1"/>
  <c r="H50" i="69"/>
  <c r="AS50" i="69" s="1"/>
  <c r="BC50" i="69" s="1"/>
  <c r="R50" i="69"/>
  <c r="AJ50" i="69"/>
  <c r="AQ50" i="69"/>
  <c r="AU50" i="69"/>
  <c r="A51" i="69"/>
  <c r="D51" i="69"/>
  <c r="E51" i="69"/>
  <c r="F51" i="69"/>
  <c r="G51" i="69" s="1"/>
  <c r="AK51" i="69" s="1"/>
  <c r="H51" i="69"/>
  <c r="R51" i="69"/>
  <c r="AJ51" i="69"/>
  <c r="AQ51" i="69"/>
  <c r="AU51" i="69"/>
  <c r="C52" i="69"/>
  <c r="AJ52" i="69" s="1"/>
  <c r="Q52" i="69"/>
  <c r="AI52" i="69"/>
  <c r="AP52" i="69"/>
  <c r="A53" i="69"/>
  <c r="D53" i="69"/>
  <c r="E53" i="69"/>
  <c r="F53" i="69"/>
  <c r="G53" i="69" s="1"/>
  <c r="H53" i="69"/>
  <c r="R53" i="69"/>
  <c r="AJ53" i="69"/>
  <c r="AQ53" i="69"/>
  <c r="AS53" i="69"/>
  <c r="A54" i="69"/>
  <c r="AI54" i="69" s="1"/>
  <c r="AM54" i="69" s="1"/>
  <c r="D54" i="69"/>
  <c r="E54" i="69"/>
  <c r="F54" i="69"/>
  <c r="G54" i="69" s="1"/>
  <c r="H54" i="69"/>
  <c r="AS54" i="69" s="1"/>
  <c r="R54" i="69"/>
  <c r="AJ54" i="69"/>
  <c r="AQ54" i="69"/>
  <c r="A55" i="69"/>
  <c r="N55" i="69" s="1"/>
  <c r="D55" i="69"/>
  <c r="E55" i="69"/>
  <c r="F55" i="69"/>
  <c r="G55" i="69" s="1"/>
  <c r="AR55" i="69" s="1"/>
  <c r="H55" i="69"/>
  <c r="AS55" i="69" s="1"/>
  <c r="R55" i="69"/>
  <c r="AJ55" i="69"/>
  <c r="AQ55" i="69"/>
  <c r="A56" i="69"/>
  <c r="Q56" i="69" s="1"/>
  <c r="W56" i="69" s="1"/>
  <c r="AU56" i="69" s="1"/>
  <c r="D56" i="69"/>
  <c r="E56" i="69"/>
  <c r="F56" i="69"/>
  <c r="G56" i="69" s="1"/>
  <c r="S56" i="69" s="1"/>
  <c r="T56" i="69" s="1"/>
  <c r="H56" i="69"/>
  <c r="AS56" i="69" s="1"/>
  <c r="R56" i="69"/>
  <c r="AJ56" i="69"/>
  <c r="AQ56" i="69"/>
  <c r="A57" i="69"/>
  <c r="D57" i="69"/>
  <c r="E57" i="69"/>
  <c r="F57" i="69"/>
  <c r="G57" i="69" s="1"/>
  <c r="H57" i="69"/>
  <c r="R57" i="69"/>
  <c r="AJ57" i="69"/>
  <c r="AQ57" i="69"/>
  <c r="A58" i="69"/>
  <c r="AI58" i="69" s="1"/>
  <c r="AM58" i="69" s="1"/>
  <c r="D58" i="69"/>
  <c r="E58" i="69"/>
  <c r="F58" i="69"/>
  <c r="G58" i="69" s="1"/>
  <c r="AK58" i="69" s="1"/>
  <c r="H58" i="69"/>
  <c r="R58" i="69"/>
  <c r="AJ58" i="69"/>
  <c r="AQ58" i="69"/>
  <c r="C59" i="69"/>
  <c r="AJ59" i="69" s="1"/>
  <c r="Q59" i="69"/>
  <c r="AI59" i="69"/>
  <c r="AP59" i="69"/>
  <c r="A60" i="69"/>
  <c r="AI60" i="69" s="1"/>
  <c r="AM60" i="69" s="1"/>
  <c r="D60" i="69"/>
  <c r="E60" i="69"/>
  <c r="F60" i="69"/>
  <c r="G60" i="69" s="1"/>
  <c r="S60" i="69" s="1"/>
  <c r="T60" i="69" s="1"/>
  <c r="H60" i="69"/>
  <c r="AS60" i="69" s="1"/>
  <c r="R60" i="69"/>
  <c r="AJ60" i="69"/>
  <c r="AQ60" i="69"/>
  <c r="A61" i="69"/>
  <c r="D61" i="69"/>
  <c r="E61" i="69"/>
  <c r="F61" i="69"/>
  <c r="G61" i="69" s="1"/>
  <c r="S61" i="69" s="1"/>
  <c r="T61" i="69" s="1"/>
  <c r="H61" i="69"/>
  <c r="AS61" i="69" s="1"/>
  <c r="R61" i="69"/>
  <c r="AJ61" i="69"/>
  <c r="AQ61" i="69"/>
  <c r="A62" i="69"/>
  <c r="D62" i="69"/>
  <c r="E62" i="69"/>
  <c r="F62" i="69"/>
  <c r="G62" i="69" s="1"/>
  <c r="H62" i="69"/>
  <c r="R62" i="69"/>
  <c r="AJ62" i="69"/>
  <c r="AQ62" i="69"/>
  <c r="A63" i="69"/>
  <c r="AP63" i="69" s="1"/>
  <c r="D63" i="69"/>
  <c r="E63" i="69"/>
  <c r="F63" i="69"/>
  <c r="G63" i="69" s="1"/>
  <c r="H63" i="69"/>
  <c r="R63" i="69"/>
  <c r="AJ63" i="69"/>
  <c r="AQ63" i="69"/>
  <c r="A64" i="69"/>
  <c r="N64" i="69" s="1"/>
  <c r="D64" i="69"/>
  <c r="E64" i="69"/>
  <c r="F64" i="69"/>
  <c r="G64" i="69" s="1"/>
  <c r="S64" i="69" s="1"/>
  <c r="T64" i="69" s="1"/>
  <c r="AV64" i="69" s="1"/>
  <c r="H64" i="69"/>
  <c r="AS64" i="69" s="1"/>
  <c r="R64" i="69"/>
  <c r="AJ64" i="69"/>
  <c r="AQ64" i="69"/>
  <c r="A65" i="69"/>
  <c r="D65" i="69"/>
  <c r="E65" i="69"/>
  <c r="F65" i="69"/>
  <c r="G65" i="69" s="1"/>
  <c r="H65" i="69"/>
  <c r="R65" i="69"/>
  <c r="AJ65" i="69"/>
  <c r="AQ65" i="69"/>
  <c r="AS65" i="69"/>
  <c r="A66" i="69"/>
  <c r="Q66" i="69" s="1"/>
  <c r="D66" i="69"/>
  <c r="E66" i="69"/>
  <c r="F66" i="69"/>
  <c r="G66" i="69" s="1"/>
  <c r="H66" i="69"/>
  <c r="AS66" i="69" s="1"/>
  <c r="R66" i="69"/>
  <c r="AJ66" i="69"/>
  <c r="AQ66" i="69"/>
  <c r="A67" i="69"/>
  <c r="AI67" i="69" s="1"/>
  <c r="AM67" i="69" s="1"/>
  <c r="D67" i="69"/>
  <c r="E67" i="69"/>
  <c r="F67" i="69"/>
  <c r="G67" i="69" s="1"/>
  <c r="H67" i="69"/>
  <c r="AS67" i="69" s="1"/>
  <c r="R67" i="69"/>
  <c r="AJ67" i="69"/>
  <c r="AQ67" i="69"/>
  <c r="A68" i="69"/>
  <c r="N68" i="69" s="1"/>
  <c r="D68" i="69"/>
  <c r="E68" i="69"/>
  <c r="F68" i="69"/>
  <c r="G68" i="69" s="1"/>
  <c r="H68" i="69"/>
  <c r="R68" i="69"/>
  <c r="AJ68" i="69"/>
  <c r="AQ68" i="69"/>
  <c r="AS68" i="69"/>
  <c r="A69" i="69"/>
  <c r="N69" i="69" s="1"/>
  <c r="D69" i="69"/>
  <c r="E69" i="69"/>
  <c r="F69" i="69"/>
  <c r="G69" i="69" s="1"/>
  <c r="AK69" i="69" s="1"/>
  <c r="H69" i="69"/>
  <c r="AS69" i="69" s="1"/>
  <c r="R69" i="69"/>
  <c r="AJ69" i="69"/>
  <c r="AQ69" i="69"/>
  <c r="A70" i="69"/>
  <c r="D70" i="69"/>
  <c r="E70" i="69"/>
  <c r="F70" i="69"/>
  <c r="G70" i="69" s="1"/>
  <c r="H70" i="69"/>
  <c r="AS70" i="69" s="1"/>
  <c r="R70" i="69"/>
  <c r="AJ70" i="69"/>
  <c r="AQ70" i="69"/>
  <c r="A71" i="69"/>
  <c r="Q71" i="69" s="1"/>
  <c r="V71" i="69" s="1"/>
  <c r="D71" i="69"/>
  <c r="E71" i="69"/>
  <c r="F71" i="69"/>
  <c r="G71" i="69" s="1"/>
  <c r="H71" i="69"/>
  <c r="AS71" i="69" s="1"/>
  <c r="R71" i="69"/>
  <c r="AJ71" i="69"/>
  <c r="AQ71" i="69"/>
  <c r="C72" i="69"/>
  <c r="AJ72" i="69" s="1"/>
  <c r="Q72" i="69"/>
  <c r="AI72" i="69"/>
  <c r="AP72" i="69"/>
  <c r="A73" i="69"/>
  <c r="D73" i="69"/>
  <c r="E73" i="69"/>
  <c r="F73" i="69"/>
  <c r="G73" i="69" s="1"/>
  <c r="H73" i="69"/>
  <c r="AS73" i="69" s="1"/>
  <c r="R73" i="69"/>
  <c r="AJ73" i="69"/>
  <c r="AQ73" i="69"/>
  <c r="A74" i="69"/>
  <c r="AP74" i="69" s="1"/>
  <c r="D74" i="69"/>
  <c r="E74" i="69"/>
  <c r="F74" i="69"/>
  <c r="G74" i="69" s="1"/>
  <c r="AK74" i="69" s="1"/>
  <c r="H74" i="69"/>
  <c r="AS74" i="69" s="1"/>
  <c r="R74" i="69"/>
  <c r="AJ74" i="69"/>
  <c r="AQ74" i="69"/>
  <c r="A75" i="69"/>
  <c r="Q75" i="69" s="1"/>
  <c r="V75" i="69" s="1"/>
  <c r="D75" i="69"/>
  <c r="E75" i="69"/>
  <c r="F75" i="69"/>
  <c r="G75" i="69" s="1"/>
  <c r="AK75" i="69" s="1"/>
  <c r="H75" i="69"/>
  <c r="AS75" i="69" s="1"/>
  <c r="R75" i="69"/>
  <c r="AJ75" i="69"/>
  <c r="AQ75" i="69"/>
  <c r="C76" i="69"/>
  <c r="Q76" i="69"/>
  <c r="AI76" i="69"/>
  <c r="AP76" i="69"/>
  <c r="A77" i="69"/>
  <c r="D77" i="69"/>
  <c r="E77" i="69"/>
  <c r="F77" i="69"/>
  <c r="G77" i="69" s="1"/>
  <c r="S77" i="69" s="1"/>
  <c r="T77" i="69" s="1"/>
  <c r="H77" i="69"/>
  <c r="R77" i="69"/>
  <c r="AJ77" i="69"/>
  <c r="AQ77" i="69"/>
  <c r="A78" i="69"/>
  <c r="AP78" i="69" s="1"/>
  <c r="D78" i="69"/>
  <c r="E78" i="69"/>
  <c r="F78" i="69"/>
  <c r="G78" i="69" s="1"/>
  <c r="H78" i="69"/>
  <c r="AS78" i="69" s="1"/>
  <c r="R78" i="69"/>
  <c r="AJ78" i="69"/>
  <c r="AQ78" i="69"/>
  <c r="A79" i="69"/>
  <c r="D79" i="69"/>
  <c r="E79" i="69"/>
  <c r="F79" i="69"/>
  <c r="G79" i="69" s="1"/>
  <c r="H79" i="69"/>
  <c r="R79" i="69"/>
  <c r="AJ79" i="69"/>
  <c r="AQ79" i="69"/>
  <c r="AS79" i="69"/>
  <c r="A80" i="69"/>
  <c r="Q80" i="69" s="1"/>
  <c r="D80" i="69"/>
  <c r="E80" i="69"/>
  <c r="F80" i="69"/>
  <c r="G80" i="69" s="1"/>
  <c r="H80" i="69"/>
  <c r="R80" i="69"/>
  <c r="AJ80" i="69"/>
  <c r="AQ80" i="69"/>
  <c r="AS80" i="69"/>
  <c r="A81" i="69"/>
  <c r="N81" i="69" s="1"/>
  <c r="D81" i="69"/>
  <c r="E81" i="69"/>
  <c r="F81" i="69"/>
  <c r="G81" i="69" s="1"/>
  <c r="H81" i="69"/>
  <c r="AS81" i="69" s="1"/>
  <c r="R81" i="69"/>
  <c r="AJ81" i="69"/>
  <c r="AQ81" i="69"/>
  <c r="C82" i="69"/>
  <c r="Q82" i="69"/>
  <c r="AI82" i="69"/>
  <c r="AP82" i="69"/>
  <c r="A83" i="69"/>
  <c r="Q83" i="69" s="1"/>
  <c r="V83" i="69" s="1"/>
  <c r="D83" i="69"/>
  <c r="E83" i="69"/>
  <c r="F83" i="69"/>
  <c r="G83" i="69" s="1"/>
  <c r="AR83" i="69" s="1"/>
  <c r="H83" i="69"/>
  <c r="AS83" i="69" s="1"/>
  <c r="R83" i="69"/>
  <c r="AJ83" i="69"/>
  <c r="AQ83" i="69"/>
  <c r="A84" i="69"/>
  <c r="D84" i="69"/>
  <c r="E84" i="69"/>
  <c r="F84" i="69"/>
  <c r="G84" i="69" s="1"/>
  <c r="S84" i="69" s="1"/>
  <c r="T84" i="69" s="1"/>
  <c r="H84" i="69"/>
  <c r="R84" i="69"/>
  <c r="AJ84" i="69"/>
  <c r="AQ84" i="69"/>
  <c r="A85" i="69"/>
  <c r="D85" i="69"/>
  <c r="E85" i="69"/>
  <c r="F85" i="69"/>
  <c r="G85" i="69" s="1"/>
  <c r="S85" i="69" s="1"/>
  <c r="T85" i="69" s="1"/>
  <c r="AV85" i="69" s="1"/>
  <c r="H85" i="69"/>
  <c r="AS85" i="69" s="1"/>
  <c r="R85" i="69"/>
  <c r="AJ85" i="69"/>
  <c r="AQ85" i="69"/>
  <c r="C86" i="69"/>
  <c r="AJ86" i="69" s="1"/>
  <c r="Q86" i="69"/>
  <c r="AI86" i="69"/>
  <c r="AP86" i="69"/>
  <c r="A87" i="69"/>
  <c r="AP87" i="69" s="1"/>
  <c r="D87" i="69"/>
  <c r="E87" i="69"/>
  <c r="F87" i="69"/>
  <c r="G87" i="69" s="1"/>
  <c r="H87" i="69"/>
  <c r="AS87" i="69" s="1"/>
  <c r="R87" i="69"/>
  <c r="AJ87" i="69"/>
  <c r="AQ87" i="69"/>
  <c r="A88" i="69"/>
  <c r="D88" i="69"/>
  <c r="E88" i="69"/>
  <c r="F88" i="69"/>
  <c r="G88" i="69" s="1"/>
  <c r="AR88" i="69" s="1"/>
  <c r="H88" i="69"/>
  <c r="R88" i="69"/>
  <c r="AJ88" i="69"/>
  <c r="AQ88" i="69"/>
  <c r="A89" i="69"/>
  <c r="D89" i="69"/>
  <c r="E89" i="69"/>
  <c r="F89" i="69"/>
  <c r="G89" i="69" s="1"/>
  <c r="H89" i="69"/>
  <c r="AS89" i="69" s="1"/>
  <c r="R89" i="69"/>
  <c r="AJ89" i="69"/>
  <c r="AQ89" i="69"/>
  <c r="A90" i="69"/>
  <c r="D90" i="69"/>
  <c r="E90" i="69"/>
  <c r="F90" i="69"/>
  <c r="G90" i="69" s="1"/>
  <c r="S90" i="69" s="1"/>
  <c r="T90" i="69" s="1"/>
  <c r="H90" i="69"/>
  <c r="Q90" i="69"/>
  <c r="R90" i="69"/>
  <c r="AJ90" i="69"/>
  <c r="AP90" i="69"/>
  <c r="AQ90" i="69"/>
  <c r="A91" i="69"/>
  <c r="AI91" i="69" s="1"/>
  <c r="AM91" i="69" s="1"/>
  <c r="D91" i="69"/>
  <c r="E91" i="69"/>
  <c r="F91" i="69"/>
  <c r="G91" i="69" s="1"/>
  <c r="AR91" i="69" s="1"/>
  <c r="H91" i="69"/>
  <c r="R91" i="69"/>
  <c r="AJ91" i="69"/>
  <c r="AQ91" i="69"/>
  <c r="A92" i="69"/>
  <c r="Q92" i="69" s="1"/>
  <c r="W92" i="69" s="1"/>
  <c r="AU92" i="69" s="1"/>
  <c r="D92" i="69"/>
  <c r="E92" i="69"/>
  <c r="F92" i="69"/>
  <c r="G92" i="69" s="1"/>
  <c r="AR92" i="69" s="1"/>
  <c r="H92" i="69"/>
  <c r="AS92" i="69" s="1"/>
  <c r="R92" i="69"/>
  <c r="AJ92" i="69"/>
  <c r="AQ92" i="69"/>
  <c r="A93" i="69"/>
  <c r="AP93" i="69" s="1"/>
  <c r="D93" i="69"/>
  <c r="E93" i="69"/>
  <c r="F93" i="69"/>
  <c r="G93" i="69" s="1"/>
  <c r="AR93" i="69" s="1"/>
  <c r="H93" i="69"/>
  <c r="AS93" i="69" s="1"/>
  <c r="R93" i="69"/>
  <c r="AJ93" i="69"/>
  <c r="AQ93" i="69"/>
  <c r="A94" i="69"/>
  <c r="D94" i="69"/>
  <c r="E94" i="69"/>
  <c r="F94" i="69"/>
  <c r="G94" i="69" s="1"/>
  <c r="AK94" i="69" s="1"/>
  <c r="H94" i="69"/>
  <c r="R94" i="69"/>
  <c r="AJ94" i="69"/>
  <c r="AQ94" i="69"/>
  <c r="A95" i="69"/>
  <c r="D95" i="69"/>
  <c r="E95" i="69"/>
  <c r="F95" i="69"/>
  <c r="G95" i="69" s="1"/>
  <c r="H95" i="69"/>
  <c r="AS95" i="69" s="1"/>
  <c r="R95" i="69"/>
  <c r="AJ95" i="69"/>
  <c r="AQ95" i="69"/>
  <c r="A96" i="69"/>
  <c r="D96" i="69"/>
  <c r="E96" i="69"/>
  <c r="F96" i="69"/>
  <c r="G96" i="69" s="1"/>
  <c r="AK96" i="69" s="1"/>
  <c r="H96" i="69"/>
  <c r="AS96" i="69" s="1"/>
  <c r="R96" i="69"/>
  <c r="AJ96" i="69"/>
  <c r="AQ96" i="69"/>
  <c r="A97" i="69"/>
  <c r="N97" i="69" s="1"/>
  <c r="D97" i="69"/>
  <c r="E97" i="69"/>
  <c r="F97" i="69"/>
  <c r="G97" i="69" s="1"/>
  <c r="H97" i="69"/>
  <c r="R97" i="69"/>
  <c r="AJ97" i="69"/>
  <c r="AQ97" i="69"/>
  <c r="AS97" i="69"/>
  <c r="A98" i="69"/>
  <c r="Q98" i="69" s="1"/>
  <c r="D98" i="69"/>
  <c r="E98" i="69"/>
  <c r="F98" i="69"/>
  <c r="G98" i="69" s="1"/>
  <c r="AK98" i="69" s="1"/>
  <c r="H98" i="69"/>
  <c r="R98" i="69"/>
  <c r="AJ98" i="69"/>
  <c r="AQ98" i="69"/>
  <c r="A99" i="69"/>
  <c r="AP99" i="69" s="1"/>
  <c r="D99" i="69"/>
  <c r="E99" i="69"/>
  <c r="F99" i="69"/>
  <c r="G99" i="69" s="1"/>
  <c r="H99" i="69"/>
  <c r="AS99" i="69" s="1"/>
  <c r="R99" i="69"/>
  <c r="AJ99" i="69"/>
  <c r="AQ99" i="69"/>
  <c r="A100" i="69"/>
  <c r="AI100" i="69" s="1"/>
  <c r="AM100" i="69" s="1"/>
  <c r="D100" i="69"/>
  <c r="E100" i="69"/>
  <c r="F100" i="69"/>
  <c r="G100" i="69" s="1"/>
  <c r="AR100" i="69" s="1"/>
  <c r="H100" i="69"/>
  <c r="AS100" i="69" s="1"/>
  <c r="R100" i="69"/>
  <c r="AJ100" i="69"/>
  <c r="AQ100" i="69"/>
  <c r="A101" i="69"/>
  <c r="D101" i="69"/>
  <c r="E101" i="69"/>
  <c r="F101" i="69"/>
  <c r="G101" i="69" s="1"/>
  <c r="H101" i="69"/>
  <c r="AS101" i="69" s="1"/>
  <c r="R101" i="69"/>
  <c r="AJ101" i="69"/>
  <c r="AK101" i="69"/>
  <c r="AQ101" i="69"/>
  <c r="A102" i="69"/>
  <c r="D102" i="69"/>
  <c r="E102" i="69"/>
  <c r="F102" i="69"/>
  <c r="G102" i="69" s="1"/>
  <c r="H102" i="69"/>
  <c r="AS102" i="69" s="1"/>
  <c r="R102" i="69"/>
  <c r="AJ102" i="69"/>
  <c r="AQ102" i="69"/>
  <c r="A103" i="69"/>
  <c r="D103" i="69"/>
  <c r="E103" i="69"/>
  <c r="F103" i="69"/>
  <c r="G103" i="69" s="1"/>
  <c r="AR103" i="69" s="1"/>
  <c r="H103" i="69"/>
  <c r="R103" i="69"/>
  <c r="AJ103" i="69"/>
  <c r="AQ103" i="69"/>
  <c r="AS103" i="69"/>
  <c r="A104" i="69"/>
  <c r="AP104" i="69" s="1"/>
  <c r="D104" i="69"/>
  <c r="E104" i="69"/>
  <c r="F104" i="69"/>
  <c r="G104" i="69" s="1"/>
  <c r="AR104" i="69" s="1"/>
  <c r="H104" i="69"/>
  <c r="R104" i="69"/>
  <c r="AJ104" i="69"/>
  <c r="AQ104" i="69"/>
  <c r="AS104" i="69"/>
  <c r="A105" i="69"/>
  <c r="N105" i="69" s="1"/>
  <c r="D105" i="69"/>
  <c r="E105" i="69"/>
  <c r="F105" i="69"/>
  <c r="G105" i="69" s="1"/>
  <c r="AK105" i="69" s="1"/>
  <c r="H105" i="69"/>
  <c r="R105" i="69"/>
  <c r="AJ105" i="69"/>
  <c r="AQ105" i="69"/>
  <c r="A106" i="69"/>
  <c r="AP106" i="69" s="1"/>
  <c r="D106" i="69"/>
  <c r="E106" i="69"/>
  <c r="F106" i="69"/>
  <c r="G106" i="69" s="1"/>
  <c r="AK106" i="69" s="1"/>
  <c r="H106" i="69"/>
  <c r="R106" i="69"/>
  <c r="AJ106" i="69"/>
  <c r="AQ106" i="69"/>
  <c r="A107" i="69"/>
  <c r="AP107" i="69" s="1"/>
  <c r="D107" i="69"/>
  <c r="E107" i="69"/>
  <c r="F107" i="69"/>
  <c r="G107" i="69" s="1"/>
  <c r="S107" i="69" s="1"/>
  <c r="T107" i="69" s="1"/>
  <c r="AV107" i="69" s="1"/>
  <c r="H107" i="69"/>
  <c r="AS107" i="69" s="1"/>
  <c r="R107" i="69"/>
  <c r="AJ107" i="69"/>
  <c r="AQ107" i="69"/>
  <c r="A108" i="69"/>
  <c r="D108" i="69"/>
  <c r="E108" i="69"/>
  <c r="F108" i="69"/>
  <c r="G108" i="69" s="1"/>
  <c r="AR108" i="69" s="1"/>
  <c r="H108" i="69"/>
  <c r="AS108" i="69" s="1"/>
  <c r="R108" i="69"/>
  <c r="AJ108" i="69"/>
  <c r="AQ108" i="69"/>
  <c r="A109" i="69"/>
  <c r="D109" i="69"/>
  <c r="E109" i="69"/>
  <c r="F109" i="69"/>
  <c r="G109" i="69" s="1"/>
  <c r="H109" i="69"/>
  <c r="R109" i="69"/>
  <c r="AJ109" i="69"/>
  <c r="AQ109" i="69"/>
  <c r="AS109" i="69"/>
  <c r="A110" i="69"/>
  <c r="D110" i="69"/>
  <c r="E110" i="69"/>
  <c r="F110" i="69"/>
  <c r="G110" i="69" s="1"/>
  <c r="H110" i="69"/>
  <c r="R110" i="69"/>
  <c r="AJ110" i="69"/>
  <c r="AQ110" i="69"/>
  <c r="A111" i="69"/>
  <c r="AI111" i="69" s="1"/>
  <c r="AM111" i="69" s="1"/>
  <c r="D111" i="69"/>
  <c r="E111" i="69"/>
  <c r="F111" i="69"/>
  <c r="G111" i="69" s="1"/>
  <c r="H111" i="69"/>
  <c r="R111" i="69"/>
  <c r="AJ111" i="69"/>
  <c r="AQ111" i="69"/>
  <c r="A112" i="69"/>
  <c r="D112" i="69"/>
  <c r="E112" i="69"/>
  <c r="F112" i="69"/>
  <c r="G112" i="69" s="1"/>
  <c r="H112" i="69"/>
  <c r="R112" i="69"/>
  <c r="AJ112" i="69"/>
  <c r="AQ112" i="69"/>
  <c r="AS112" i="69"/>
  <c r="A113" i="69"/>
  <c r="D113" i="69"/>
  <c r="E113" i="69"/>
  <c r="F113" i="69"/>
  <c r="G113" i="69" s="1"/>
  <c r="H113" i="69"/>
  <c r="R113" i="69"/>
  <c r="AJ113" i="69"/>
  <c r="AQ113" i="69"/>
  <c r="AS113" i="69"/>
  <c r="A114" i="69"/>
  <c r="D114" i="69"/>
  <c r="E114" i="69"/>
  <c r="F114" i="69"/>
  <c r="G114" i="69" s="1"/>
  <c r="AR114" i="69" s="1"/>
  <c r="H114" i="69"/>
  <c r="AS114" i="69" s="1"/>
  <c r="R114" i="69"/>
  <c r="AJ114" i="69"/>
  <c r="AQ114" i="69"/>
  <c r="A115" i="69"/>
  <c r="Q115" i="69" s="1"/>
  <c r="D115" i="69"/>
  <c r="E115" i="69"/>
  <c r="F115" i="69"/>
  <c r="G115" i="69" s="1"/>
  <c r="AR115" i="69" s="1"/>
  <c r="H115" i="69"/>
  <c r="R115" i="69"/>
  <c r="AJ115" i="69"/>
  <c r="AQ115" i="69"/>
  <c r="AS115" i="69"/>
  <c r="A116" i="69"/>
  <c r="N116" i="69" s="1"/>
  <c r="D116" i="69"/>
  <c r="E116" i="69"/>
  <c r="F116" i="69"/>
  <c r="G116" i="69" s="1"/>
  <c r="S116" i="69" s="1"/>
  <c r="T116" i="69" s="1"/>
  <c r="AV116" i="69" s="1"/>
  <c r="H116" i="69"/>
  <c r="AS116" i="69" s="1"/>
  <c r="R116" i="69"/>
  <c r="AJ116" i="69"/>
  <c r="AQ116" i="69"/>
  <c r="A117" i="69"/>
  <c r="N117" i="69" s="1"/>
  <c r="D117" i="69"/>
  <c r="E117" i="69"/>
  <c r="F117" i="69"/>
  <c r="G117" i="69" s="1"/>
  <c r="S117" i="69" s="1"/>
  <c r="T117" i="69" s="1"/>
  <c r="H117" i="69"/>
  <c r="R117" i="69"/>
  <c r="AJ117" i="69"/>
  <c r="AQ117" i="69"/>
  <c r="A118" i="69"/>
  <c r="D118" i="69"/>
  <c r="E118" i="69"/>
  <c r="F118" i="69"/>
  <c r="G118" i="69" s="1"/>
  <c r="H118" i="69"/>
  <c r="AS118" i="69" s="1"/>
  <c r="R118" i="69"/>
  <c r="AJ118" i="69"/>
  <c r="AQ118" i="69"/>
  <c r="A119" i="69"/>
  <c r="AI119" i="69" s="1"/>
  <c r="AM119" i="69" s="1"/>
  <c r="D119" i="69"/>
  <c r="E119" i="69"/>
  <c r="F119" i="69"/>
  <c r="G119" i="69" s="1"/>
  <c r="AK119" i="69" s="1"/>
  <c r="H119" i="69"/>
  <c r="AS119" i="69" s="1"/>
  <c r="R119" i="69"/>
  <c r="AJ119" i="69"/>
  <c r="AQ119" i="69"/>
  <c r="A120" i="69"/>
  <c r="AP120" i="69" s="1"/>
  <c r="D120" i="69"/>
  <c r="E120" i="69"/>
  <c r="F120" i="69"/>
  <c r="G120" i="69" s="1"/>
  <c r="S120" i="69" s="1"/>
  <c r="T120" i="69" s="1"/>
  <c r="H120" i="69"/>
  <c r="R120" i="69"/>
  <c r="AJ120" i="69"/>
  <c r="AQ120" i="69"/>
  <c r="AS120" i="69"/>
  <c r="A121" i="69"/>
  <c r="D121" i="69"/>
  <c r="E121" i="69"/>
  <c r="F121" i="69"/>
  <c r="G121" i="69" s="1"/>
  <c r="H121" i="69"/>
  <c r="Q121" i="69"/>
  <c r="V121" i="69" s="1"/>
  <c r="AT121" i="69" s="1"/>
  <c r="R121" i="69"/>
  <c r="AJ121" i="69"/>
  <c r="AQ121" i="69"/>
  <c r="AS121" i="69"/>
  <c r="A122" i="69"/>
  <c r="D122" i="69"/>
  <c r="E122" i="69"/>
  <c r="F122" i="69"/>
  <c r="G122" i="69" s="1"/>
  <c r="AR122" i="69" s="1"/>
  <c r="H122" i="69"/>
  <c r="AS122" i="69" s="1"/>
  <c r="R122" i="69"/>
  <c r="AJ122" i="69"/>
  <c r="AQ122" i="69"/>
  <c r="A123" i="69"/>
  <c r="D123" i="69"/>
  <c r="E123" i="69"/>
  <c r="F123" i="69"/>
  <c r="G123" i="69" s="1"/>
  <c r="H123" i="69"/>
  <c r="AS123" i="69" s="1"/>
  <c r="R123" i="69"/>
  <c r="AJ123" i="69"/>
  <c r="AQ123" i="69"/>
  <c r="A124" i="69"/>
  <c r="AP124" i="69" s="1"/>
  <c r="D124" i="69"/>
  <c r="E124" i="69"/>
  <c r="F124" i="69"/>
  <c r="G124" i="69" s="1"/>
  <c r="H124" i="69"/>
  <c r="AS124" i="69" s="1"/>
  <c r="R124" i="69"/>
  <c r="AJ124" i="69"/>
  <c r="AQ124" i="69"/>
  <c r="C125" i="69"/>
  <c r="R125" i="69" s="1"/>
  <c r="Q125" i="69"/>
  <c r="AI125" i="69"/>
  <c r="AP125" i="69"/>
  <c r="A126" i="69"/>
  <c r="Q126" i="69" s="1"/>
  <c r="V126" i="69" s="1"/>
  <c r="D126" i="69"/>
  <c r="E126" i="69"/>
  <c r="F126" i="69"/>
  <c r="G126" i="69" s="1"/>
  <c r="AK126" i="69" s="1"/>
  <c r="H126" i="69"/>
  <c r="AS126" i="69" s="1"/>
  <c r="R126" i="69"/>
  <c r="AJ126" i="69"/>
  <c r="AQ126" i="69"/>
  <c r="A127" i="69"/>
  <c r="D127" i="69"/>
  <c r="E127" i="69"/>
  <c r="F127" i="69"/>
  <c r="G127" i="69" s="1"/>
  <c r="S127" i="69" s="1"/>
  <c r="T127" i="69" s="1"/>
  <c r="H127" i="69"/>
  <c r="R127" i="69"/>
  <c r="AJ127" i="69"/>
  <c r="AQ127" i="69"/>
  <c r="C128" i="69"/>
  <c r="Q128" i="69"/>
  <c r="AI128" i="69"/>
  <c r="AP128" i="69"/>
  <c r="A129" i="69"/>
  <c r="AP129" i="69" s="1"/>
  <c r="D129" i="69"/>
  <c r="E129" i="69"/>
  <c r="F129" i="69"/>
  <c r="G129" i="69" s="1"/>
  <c r="H129" i="69"/>
  <c r="R129" i="69"/>
  <c r="AJ129" i="69"/>
  <c r="AQ129" i="69"/>
  <c r="A130" i="69"/>
  <c r="D130" i="69"/>
  <c r="E130" i="69"/>
  <c r="F130" i="69"/>
  <c r="G130" i="69" s="1"/>
  <c r="H130" i="69"/>
  <c r="AS130" i="69" s="1"/>
  <c r="R130" i="69"/>
  <c r="AJ130" i="69"/>
  <c r="AQ130" i="69"/>
  <c r="A131" i="69"/>
  <c r="N131" i="69" s="1"/>
  <c r="D131" i="69"/>
  <c r="E131" i="69"/>
  <c r="F131" i="69"/>
  <c r="G131" i="69" s="1"/>
  <c r="AK131" i="69" s="1"/>
  <c r="H131" i="69"/>
  <c r="R131" i="69"/>
  <c r="AJ131" i="69"/>
  <c r="AQ131" i="69"/>
  <c r="AS131" i="69"/>
  <c r="A132" i="69"/>
  <c r="Q132" i="69" s="1"/>
  <c r="D132" i="69"/>
  <c r="E132" i="69"/>
  <c r="F132" i="69"/>
  <c r="G132" i="69" s="1"/>
  <c r="AK132" i="69" s="1"/>
  <c r="H132" i="69"/>
  <c r="R132" i="69"/>
  <c r="AJ132" i="69"/>
  <c r="AQ132" i="69"/>
  <c r="A133" i="69"/>
  <c r="D133" i="69"/>
  <c r="E133" i="69"/>
  <c r="F133" i="69"/>
  <c r="G133" i="69" s="1"/>
  <c r="S133" i="69" s="1"/>
  <c r="T133" i="69" s="1"/>
  <c r="H133" i="69"/>
  <c r="AS133" i="69" s="1"/>
  <c r="R133" i="69"/>
  <c r="AJ133" i="69"/>
  <c r="AQ133" i="69"/>
  <c r="A134" i="69"/>
  <c r="N134" i="69" s="1"/>
  <c r="D134" i="69"/>
  <c r="E134" i="69"/>
  <c r="F134" i="69"/>
  <c r="G134" i="69" s="1"/>
  <c r="S134" i="69" s="1"/>
  <c r="T134" i="69" s="1"/>
  <c r="H134" i="69"/>
  <c r="AS134" i="69" s="1"/>
  <c r="R134" i="69"/>
  <c r="AJ134" i="69"/>
  <c r="AQ134" i="69"/>
  <c r="A135" i="69"/>
  <c r="N135" i="69" s="1"/>
  <c r="D135" i="69"/>
  <c r="E135" i="69"/>
  <c r="F135" i="69"/>
  <c r="G135" i="69" s="1"/>
  <c r="AR135" i="69" s="1"/>
  <c r="H135" i="69"/>
  <c r="AS135" i="69" s="1"/>
  <c r="R135" i="69"/>
  <c r="AJ135" i="69"/>
  <c r="AQ135" i="69"/>
  <c r="A136" i="69"/>
  <c r="D136" i="69"/>
  <c r="E136" i="69"/>
  <c r="F136" i="69"/>
  <c r="G136" i="69" s="1"/>
  <c r="H136" i="69"/>
  <c r="R136" i="69"/>
  <c r="AJ136" i="69"/>
  <c r="AQ136" i="69"/>
  <c r="A137" i="69"/>
  <c r="AP137" i="69" s="1"/>
  <c r="D137" i="69"/>
  <c r="E137" i="69"/>
  <c r="F137" i="69"/>
  <c r="G137" i="69" s="1"/>
  <c r="H137" i="69"/>
  <c r="R137" i="69"/>
  <c r="AJ137" i="69"/>
  <c r="AQ137" i="69"/>
  <c r="A138" i="69"/>
  <c r="Q138" i="69" s="1"/>
  <c r="V138" i="69" s="1"/>
  <c r="D138" i="69"/>
  <c r="E138" i="69"/>
  <c r="F138" i="69"/>
  <c r="G138" i="69" s="1"/>
  <c r="AR138" i="69" s="1"/>
  <c r="H138" i="69"/>
  <c r="AS138" i="69" s="1"/>
  <c r="R138" i="69"/>
  <c r="AJ138" i="69"/>
  <c r="AQ138" i="69"/>
  <c r="A139" i="69"/>
  <c r="N139" i="69" s="1"/>
  <c r="D139" i="69"/>
  <c r="E139" i="69"/>
  <c r="F139" i="69"/>
  <c r="G139" i="69" s="1"/>
  <c r="S139" i="69" s="1"/>
  <c r="T139" i="69" s="1"/>
  <c r="H139" i="69"/>
  <c r="AS139" i="69" s="1"/>
  <c r="R139" i="69"/>
  <c r="AJ139" i="69"/>
  <c r="AQ139" i="69"/>
  <c r="A140" i="69"/>
  <c r="Q140" i="69" s="1"/>
  <c r="D140" i="69"/>
  <c r="E140" i="69"/>
  <c r="F140" i="69"/>
  <c r="G140" i="69" s="1"/>
  <c r="AK140" i="69" s="1"/>
  <c r="H140" i="69"/>
  <c r="R140" i="69"/>
  <c r="AJ140" i="69"/>
  <c r="AQ140" i="69"/>
  <c r="A141" i="69"/>
  <c r="N141" i="69" s="1"/>
  <c r="D141" i="69"/>
  <c r="E141" i="69"/>
  <c r="F141" i="69"/>
  <c r="G141" i="69" s="1"/>
  <c r="AR141" i="69" s="1"/>
  <c r="H141" i="69"/>
  <c r="AS141" i="69" s="1"/>
  <c r="R141" i="69"/>
  <c r="AJ141" i="69"/>
  <c r="AQ141" i="69"/>
  <c r="C142" i="69"/>
  <c r="R142" i="69" s="1"/>
  <c r="Q142" i="69"/>
  <c r="AI142" i="69"/>
  <c r="AP142" i="69"/>
  <c r="A143" i="69"/>
  <c r="N143" i="69" s="1"/>
  <c r="D143" i="69"/>
  <c r="E143" i="69"/>
  <c r="F143" i="69"/>
  <c r="G143" i="69" s="1"/>
  <c r="AK143" i="69" s="1"/>
  <c r="H143" i="69"/>
  <c r="H144" i="69" s="1"/>
  <c r="R143" i="69"/>
  <c r="AJ143" i="69"/>
  <c r="AQ143" i="69"/>
  <c r="AS143" i="69"/>
  <c r="C144" i="69"/>
  <c r="R144" i="69" s="1"/>
  <c r="Q144" i="69"/>
  <c r="AI144" i="69"/>
  <c r="AP144" i="69"/>
  <c r="A145" i="69"/>
  <c r="N145" i="69" s="1"/>
  <c r="D145" i="69"/>
  <c r="E145" i="69"/>
  <c r="F145" i="69"/>
  <c r="G145" i="69" s="1"/>
  <c r="S145" i="69" s="1"/>
  <c r="T145" i="69" s="1"/>
  <c r="H145" i="69"/>
  <c r="R145" i="69"/>
  <c r="AJ145" i="69"/>
  <c r="AK145" i="69"/>
  <c r="AP145" i="69"/>
  <c r="AQ145" i="69"/>
  <c r="A146" i="69"/>
  <c r="N146" i="69" s="1"/>
  <c r="D146" i="69"/>
  <c r="E146" i="69"/>
  <c r="F146" i="69"/>
  <c r="G146" i="69" s="1"/>
  <c r="AK146" i="69" s="1"/>
  <c r="H146" i="69"/>
  <c r="AS146" i="69" s="1"/>
  <c r="R146" i="69"/>
  <c r="AJ146" i="69"/>
  <c r="AQ146" i="69"/>
  <c r="A147" i="69"/>
  <c r="N147" i="69" s="1"/>
  <c r="D147" i="69"/>
  <c r="E147" i="69"/>
  <c r="F147" i="69"/>
  <c r="G147" i="69" s="1"/>
  <c r="H147" i="69"/>
  <c r="AS147" i="69" s="1"/>
  <c r="R147" i="69"/>
  <c r="AJ147" i="69"/>
  <c r="AQ147" i="69"/>
  <c r="A148" i="69"/>
  <c r="D148" i="69"/>
  <c r="E148" i="69"/>
  <c r="F148" i="69"/>
  <c r="G148" i="69" s="1"/>
  <c r="AK148" i="69" s="1"/>
  <c r="H148" i="69"/>
  <c r="R148" i="69"/>
  <c r="AJ148" i="69"/>
  <c r="AQ148" i="69"/>
  <c r="A149" i="69"/>
  <c r="N149" i="69" s="1"/>
  <c r="D149" i="69"/>
  <c r="E149" i="69"/>
  <c r="F149" i="69"/>
  <c r="G149" i="69" s="1"/>
  <c r="S149" i="69" s="1"/>
  <c r="T149" i="69" s="1"/>
  <c r="H149" i="69"/>
  <c r="R149" i="69"/>
  <c r="AJ149" i="69"/>
  <c r="AQ149" i="69"/>
  <c r="AR149" i="69"/>
  <c r="A150" i="69"/>
  <c r="Q150" i="69" s="1"/>
  <c r="V150" i="69" s="1"/>
  <c r="D150" i="69"/>
  <c r="E150" i="69"/>
  <c r="F150" i="69"/>
  <c r="G150" i="69" s="1"/>
  <c r="S150" i="69" s="1"/>
  <c r="T150" i="69" s="1"/>
  <c r="AV150" i="69" s="1"/>
  <c r="H150" i="69"/>
  <c r="AS150" i="69" s="1"/>
  <c r="R150" i="69"/>
  <c r="AJ150" i="69"/>
  <c r="AQ150" i="69"/>
  <c r="A151" i="69"/>
  <c r="Q151" i="69" s="1"/>
  <c r="W151" i="69" s="1"/>
  <c r="AU151" i="69" s="1"/>
  <c r="D151" i="69"/>
  <c r="E151" i="69"/>
  <c r="F151" i="69"/>
  <c r="G151" i="69" s="1"/>
  <c r="AR151" i="69" s="1"/>
  <c r="H151" i="69"/>
  <c r="AS151" i="69" s="1"/>
  <c r="R151" i="69"/>
  <c r="AJ151" i="69"/>
  <c r="AQ151" i="69"/>
  <c r="A152" i="69"/>
  <c r="N152" i="69" s="1"/>
  <c r="D152" i="69"/>
  <c r="E152" i="69"/>
  <c r="F152" i="69"/>
  <c r="G152" i="69" s="1"/>
  <c r="H152" i="69"/>
  <c r="R152" i="69"/>
  <c r="AJ152" i="69"/>
  <c r="AQ152" i="69"/>
  <c r="A153" i="69"/>
  <c r="N153" i="69" s="1"/>
  <c r="D153" i="69"/>
  <c r="E153" i="69"/>
  <c r="F153" i="69"/>
  <c r="G153" i="69" s="1"/>
  <c r="S153" i="69" s="1"/>
  <c r="T153" i="69" s="1"/>
  <c r="H153" i="69"/>
  <c r="AS153" i="69" s="1"/>
  <c r="R153" i="69"/>
  <c r="AJ153" i="69"/>
  <c r="AQ153" i="69"/>
  <c r="A154" i="69"/>
  <c r="AP154" i="69" s="1"/>
  <c r="D154" i="69"/>
  <c r="E154" i="69"/>
  <c r="F154" i="69"/>
  <c r="G154" i="69" s="1"/>
  <c r="AK154" i="69" s="1"/>
  <c r="H154" i="69"/>
  <c r="R154" i="69"/>
  <c r="AJ154" i="69"/>
  <c r="AQ154" i="69"/>
  <c r="A155" i="69"/>
  <c r="AI155" i="69" s="1"/>
  <c r="AM155" i="69" s="1"/>
  <c r="D155" i="69"/>
  <c r="E155" i="69"/>
  <c r="F155" i="69"/>
  <c r="G155" i="69" s="1"/>
  <c r="S155" i="69" s="1"/>
  <c r="T155" i="69" s="1"/>
  <c r="H155" i="69"/>
  <c r="AS155" i="69" s="1"/>
  <c r="R155" i="69"/>
  <c r="AJ155" i="69"/>
  <c r="AQ155" i="69"/>
  <c r="A156" i="69"/>
  <c r="Q156" i="69" s="1"/>
  <c r="V156" i="69" s="1"/>
  <c r="AT156" i="69" s="1"/>
  <c r="D156" i="69"/>
  <c r="E156" i="69"/>
  <c r="F156" i="69"/>
  <c r="G156" i="69" s="1"/>
  <c r="H156" i="69"/>
  <c r="AS156" i="69" s="1"/>
  <c r="R156" i="69"/>
  <c r="AJ156" i="69"/>
  <c r="AQ156" i="69"/>
  <c r="A157" i="69"/>
  <c r="D157" i="69"/>
  <c r="E157" i="69"/>
  <c r="F157" i="69"/>
  <c r="G157" i="69" s="1"/>
  <c r="H157" i="69"/>
  <c r="AS157" i="69" s="1"/>
  <c r="R157" i="69"/>
  <c r="AJ157" i="69"/>
  <c r="AQ157" i="69"/>
  <c r="C158" i="69"/>
  <c r="R158" i="69" s="1"/>
  <c r="Q158" i="69"/>
  <c r="AI158" i="69"/>
  <c r="AP158" i="69"/>
  <c r="A159" i="69"/>
  <c r="AI159" i="69" s="1"/>
  <c r="AM159" i="69" s="1"/>
  <c r="D159" i="69"/>
  <c r="E159" i="69"/>
  <c r="F159" i="69"/>
  <c r="G159" i="69" s="1"/>
  <c r="H159" i="69"/>
  <c r="AS159" i="69" s="1"/>
  <c r="R159" i="69"/>
  <c r="AJ159" i="69"/>
  <c r="AQ159" i="69"/>
  <c r="A160" i="69"/>
  <c r="Q160" i="69" s="1"/>
  <c r="D160" i="69"/>
  <c r="E160" i="69"/>
  <c r="F160" i="69"/>
  <c r="G160" i="69" s="1"/>
  <c r="AK160" i="69" s="1"/>
  <c r="H160" i="69"/>
  <c r="AS160" i="69" s="1"/>
  <c r="R160" i="69"/>
  <c r="AJ160" i="69"/>
  <c r="AQ160" i="69"/>
  <c r="A161" i="69"/>
  <c r="N161" i="69" s="1"/>
  <c r="D161" i="69"/>
  <c r="E161" i="69"/>
  <c r="F161" i="69"/>
  <c r="G161" i="69" s="1"/>
  <c r="H161" i="69"/>
  <c r="AS161" i="69" s="1"/>
  <c r="R161" i="69"/>
  <c r="AJ161" i="69"/>
  <c r="AQ161" i="69"/>
  <c r="A162" i="69"/>
  <c r="Q162" i="69" s="1"/>
  <c r="D162" i="69"/>
  <c r="E162" i="69"/>
  <c r="F162" i="69"/>
  <c r="G162" i="69" s="1"/>
  <c r="S162" i="69" s="1"/>
  <c r="T162" i="69" s="1"/>
  <c r="AV162" i="69" s="1"/>
  <c r="H162" i="69"/>
  <c r="R162" i="69"/>
  <c r="AJ162" i="69"/>
  <c r="AQ162" i="69"/>
  <c r="C163" i="69"/>
  <c r="Q163" i="69"/>
  <c r="AI163" i="69"/>
  <c r="AP163" i="69"/>
  <c r="AQ163" i="69"/>
  <c r="A164" i="69"/>
  <c r="D164" i="69"/>
  <c r="E164" i="69"/>
  <c r="F164" i="69"/>
  <c r="G164" i="69" s="1"/>
  <c r="H164" i="69"/>
  <c r="AS164" i="69" s="1"/>
  <c r="R164" i="69"/>
  <c r="AJ164" i="69"/>
  <c r="AQ164" i="69"/>
  <c r="A165" i="69"/>
  <c r="D165" i="69"/>
  <c r="E165" i="69"/>
  <c r="F165" i="69"/>
  <c r="G165" i="69" s="1"/>
  <c r="AR165" i="69" s="1"/>
  <c r="H165" i="69"/>
  <c r="R165" i="69"/>
  <c r="AJ165" i="69"/>
  <c r="AQ165" i="69"/>
  <c r="A166" i="69"/>
  <c r="AP166" i="69" s="1"/>
  <c r="D166" i="69"/>
  <c r="E166" i="69"/>
  <c r="F166" i="69"/>
  <c r="G166" i="69" s="1"/>
  <c r="AK166" i="69" s="1"/>
  <c r="H166" i="69"/>
  <c r="R166" i="69"/>
  <c r="AJ166" i="69"/>
  <c r="AQ166" i="69"/>
  <c r="A167" i="69"/>
  <c r="N167" i="69" s="1"/>
  <c r="D167" i="69"/>
  <c r="E167" i="69"/>
  <c r="F167" i="69"/>
  <c r="G167" i="69" s="1"/>
  <c r="AK167" i="69" s="1"/>
  <c r="H167" i="69"/>
  <c r="AS167" i="69" s="1"/>
  <c r="R167" i="69"/>
  <c r="AJ167" i="69"/>
  <c r="AQ167" i="69"/>
  <c r="C168" i="69"/>
  <c r="R168" i="69" s="1"/>
  <c r="Q168" i="69"/>
  <c r="AI168" i="69"/>
  <c r="AP168" i="69"/>
  <c r="A169" i="69"/>
  <c r="Q169" i="69" s="1"/>
  <c r="D169" i="69"/>
  <c r="E169" i="69"/>
  <c r="F169" i="69"/>
  <c r="G169" i="69" s="1"/>
  <c r="AR169" i="69" s="1"/>
  <c r="H169" i="69"/>
  <c r="AS169" i="69" s="1"/>
  <c r="R169" i="69"/>
  <c r="AJ169" i="69"/>
  <c r="AQ169" i="69"/>
  <c r="A170" i="69"/>
  <c r="Q170" i="69" s="1"/>
  <c r="D170" i="69"/>
  <c r="E170" i="69"/>
  <c r="F170" i="69"/>
  <c r="G170" i="69" s="1"/>
  <c r="AR170" i="69" s="1"/>
  <c r="H170" i="69"/>
  <c r="AS170" i="69" s="1"/>
  <c r="R170" i="69"/>
  <c r="AJ170" i="69"/>
  <c r="AQ170" i="69"/>
  <c r="A171" i="69"/>
  <c r="Q171" i="69" s="1"/>
  <c r="V171" i="69" s="1"/>
  <c r="AT171" i="69" s="1"/>
  <c r="D171" i="69"/>
  <c r="E171" i="69"/>
  <c r="F171" i="69"/>
  <c r="G171" i="69" s="1"/>
  <c r="S171" i="69" s="1"/>
  <c r="T171" i="69" s="1"/>
  <c r="AV171" i="69" s="1"/>
  <c r="H171" i="69"/>
  <c r="AS171" i="69" s="1"/>
  <c r="R171" i="69"/>
  <c r="AJ171" i="69"/>
  <c r="AQ171" i="69"/>
  <c r="A172" i="69"/>
  <c r="N172" i="69" s="1"/>
  <c r="D172" i="69"/>
  <c r="E172" i="69"/>
  <c r="F172" i="69"/>
  <c r="G172" i="69" s="1"/>
  <c r="H172" i="69"/>
  <c r="R172" i="69"/>
  <c r="AJ172" i="69"/>
  <c r="AQ172" i="69"/>
  <c r="A173" i="69"/>
  <c r="D173" i="69"/>
  <c r="E173" i="69"/>
  <c r="F173" i="69"/>
  <c r="G173" i="69" s="1"/>
  <c r="H173" i="69"/>
  <c r="AS173" i="69" s="1"/>
  <c r="R173" i="69"/>
  <c r="AJ173" i="69"/>
  <c r="AQ173" i="69"/>
  <c r="A174" i="69"/>
  <c r="D174" i="69"/>
  <c r="E174" i="69"/>
  <c r="F174" i="69"/>
  <c r="G174" i="69" s="1"/>
  <c r="AK174" i="69" s="1"/>
  <c r="H174" i="69"/>
  <c r="AS174" i="69" s="1"/>
  <c r="R174" i="69"/>
  <c r="AJ174" i="69"/>
  <c r="AQ174" i="69"/>
  <c r="A175" i="69"/>
  <c r="N175" i="69" s="1"/>
  <c r="D175" i="69"/>
  <c r="E175" i="69"/>
  <c r="F175" i="69"/>
  <c r="G175" i="69" s="1"/>
  <c r="H175" i="69"/>
  <c r="AS175" i="69" s="1"/>
  <c r="R175" i="69"/>
  <c r="AJ175" i="69"/>
  <c r="AQ175" i="69"/>
  <c r="A176" i="69"/>
  <c r="N176" i="69" s="1"/>
  <c r="D176" i="69"/>
  <c r="E176" i="69"/>
  <c r="F176" i="69"/>
  <c r="G176" i="69" s="1"/>
  <c r="S176" i="69" s="1"/>
  <c r="T176" i="69" s="1"/>
  <c r="H176" i="69"/>
  <c r="AS176" i="69" s="1"/>
  <c r="R176" i="69"/>
  <c r="AJ176" i="69"/>
  <c r="AQ176" i="69"/>
  <c r="A177" i="69"/>
  <c r="Q177" i="69" s="1"/>
  <c r="W177" i="69" s="1"/>
  <c r="AU177" i="69" s="1"/>
  <c r="D177" i="69"/>
  <c r="E177" i="69"/>
  <c r="F177" i="69"/>
  <c r="G177" i="69" s="1"/>
  <c r="AK177" i="69" s="1"/>
  <c r="H177" i="69"/>
  <c r="AS177" i="69" s="1"/>
  <c r="R177" i="69"/>
  <c r="AJ177" i="69"/>
  <c r="AQ177" i="69"/>
  <c r="A178" i="69"/>
  <c r="D178" i="69"/>
  <c r="E178" i="69"/>
  <c r="F178" i="69"/>
  <c r="G178" i="69" s="1"/>
  <c r="AK178" i="69" s="1"/>
  <c r="H178" i="69"/>
  <c r="AS178" i="69" s="1"/>
  <c r="R178" i="69"/>
  <c r="AJ178" i="69"/>
  <c r="AQ178" i="69"/>
  <c r="A179" i="69"/>
  <c r="Q179" i="69" s="1"/>
  <c r="V179" i="69" s="1"/>
  <c r="AT179" i="69" s="1"/>
  <c r="D179" i="69"/>
  <c r="E179" i="69"/>
  <c r="F179" i="69"/>
  <c r="G179" i="69" s="1"/>
  <c r="H179" i="69"/>
  <c r="R179" i="69"/>
  <c r="AJ179" i="69"/>
  <c r="AQ179" i="69"/>
  <c r="A180" i="69"/>
  <c r="N180" i="69" s="1"/>
  <c r="D180" i="69"/>
  <c r="E180" i="69"/>
  <c r="F180" i="69"/>
  <c r="G180" i="69" s="1"/>
  <c r="S180" i="69" s="1"/>
  <c r="T180" i="69" s="1"/>
  <c r="H180" i="69"/>
  <c r="AS180" i="69" s="1"/>
  <c r="R180" i="69"/>
  <c r="AJ180" i="69"/>
  <c r="AQ180" i="69"/>
  <c r="A181" i="69"/>
  <c r="Q181" i="69" s="1"/>
  <c r="W181" i="69" s="1"/>
  <c r="AU181" i="69" s="1"/>
  <c r="D181" i="69"/>
  <c r="E181" i="69"/>
  <c r="F181" i="69"/>
  <c r="G181" i="69" s="1"/>
  <c r="H181" i="69"/>
  <c r="AS181" i="69" s="1"/>
  <c r="R181" i="69"/>
  <c r="AJ181" i="69"/>
  <c r="AQ181" i="69"/>
  <c r="A182" i="69"/>
  <c r="AP182" i="69" s="1"/>
  <c r="D182" i="69"/>
  <c r="E182" i="69"/>
  <c r="F182" i="69"/>
  <c r="G182" i="69" s="1"/>
  <c r="S182" i="69" s="1"/>
  <c r="T182" i="69" s="1"/>
  <c r="AV182" i="69" s="1"/>
  <c r="H182" i="69"/>
  <c r="AS182" i="69" s="1"/>
  <c r="R182" i="69"/>
  <c r="AJ182" i="69"/>
  <c r="AQ182" i="69"/>
  <c r="A183" i="69"/>
  <c r="Q183" i="69" s="1"/>
  <c r="V183" i="69" s="1"/>
  <c r="AT183" i="69" s="1"/>
  <c r="D183" i="69"/>
  <c r="E183" i="69"/>
  <c r="F183" i="69"/>
  <c r="G183" i="69" s="1"/>
  <c r="H183" i="69"/>
  <c r="R183" i="69"/>
  <c r="AJ183" i="69"/>
  <c r="AQ183" i="69"/>
  <c r="AS183" i="69"/>
  <c r="A184" i="69"/>
  <c r="Q184" i="69" s="1"/>
  <c r="W184" i="69" s="1"/>
  <c r="D184" i="69"/>
  <c r="E184" i="69"/>
  <c r="F184" i="69"/>
  <c r="G184" i="69" s="1"/>
  <c r="AR184" i="69" s="1"/>
  <c r="H184" i="69"/>
  <c r="AS184" i="69" s="1"/>
  <c r="R184" i="69"/>
  <c r="AJ184" i="69"/>
  <c r="AQ184" i="69"/>
  <c r="A185" i="69"/>
  <c r="Q185" i="69" s="1"/>
  <c r="W185" i="69" s="1"/>
  <c r="D185" i="69"/>
  <c r="E185" i="69"/>
  <c r="F185" i="69"/>
  <c r="G185" i="69" s="1"/>
  <c r="H185" i="69"/>
  <c r="AS185" i="69" s="1"/>
  <c r="R185" i="69"/>
  <c r="AJ185" i="69"/>
  <c r="AQ185" i="69"/>
  <c r="A186" i="69"/>
  <c r="Q186" i="69" s="1"/>
  <c r="W186" i="69" s="1"/>
  <c r="AU186" i="69" s="1"/>
  <c r="D186" i="69"/>
  <c r="E186" i="69"/>
  <c r="F186" i="69"/>
  <c r="G186" i="69" s="1"/>
  <c r="AK186" i="69" s="1"/>
  <c r="H186" i="69"/>
  <c r="AS186" i="69" s="1"/>
  <c r="R186" i="69"/>
  <c r="AJ186" i="69"/>
  <c r="AQ186" i="69"/>
  <c r="C187" i="69"/>
  <c r="AJ187" i="69" s="1"/>
  <c r="Q187" i="69"/>
  <c r="AI187" i="69"/>
  <c r="AP187" i="69"/>
  <c r="A188" i="69"/>
  <c r="N188" i="69" s="1"/>
  <c r="D188" i="69"/>
  <c r="E188" i="69"/>
  <c r="F188" i="69"/>
  <c r="G188" i="69" s="1"/>
  <c r="H188" i="69"/>
  <c r="R188" i="69"/>
  <c r="AJ188" i="69"/>
  <c r="AQ188" i="69"/>
  <c r="A189" i="69"/>
  <c r="Q189" i="69" s="1"/>
  <c r="W189" i="69" s="1"/>
  <c r="AU189" i="69" s="1"/>
  <c r="D189" i="69"/>
  <c r="E189" i="69"/>
  <c r="F189" i="69"/>
  <c r="G189" i="69" s="1"/>
  <c r="AK189" i="69" s="1"/>
  <c r="H189" i="69"/>
  <c r="AS189" i="69" s="1"/>
  <c r="R189" i="69"/>
  <c r="AJ189" i="69"/>
  <c r="AQ189" i="69"/>
  <c r="A190" i="69"/>
  <c r="Q190" i="69" s="1"/>
  <c r="V190" i="69" s="1"/>
  <c r="AT190" i="69" s="1"/>
  <c r="D190" i="69"/>
  <c r="E190" i="69"/>
  <c r="F190" i="69"/>
  <c r="G190" i="69" s="1"/>
  <c r="AR190" i="69" s="1"/>
  <c r="H190" i="69"/>
  <c r="AS190" i="69" s="1"/>
  <c r="R190" i="69"/>
  <c r="AJ190" i="69"/>
  <c r="AQ190" i="69"/>
  <c r="A191" i="69"/>
  <c r="D191" i="69"/>
  <c r="E191" i="69"/>
  <c r="F191" i="69"/>
  <c r="G191" i="69" s="1"/>
  <c r="H191" i="69"/>
  <c r="R191" i="69"/>
  <c r="AJ191" i="69"/>
  <c r="AQ191" i="69"/>
  <c r="C192" i="69"/>
  <c r="Q192" i="69"/>
  <c r="AI192" i="69"/>
  <c r="AP192" i="69"/>
  <c r="A193" i="69"/>
  <c r="N193" i="69" s="1"/>
  <c r="D193" i="69"/>
  <c r="E193" i="69"/>
  <c r="F193" i="69"/>
  <c r="G193" i="69" s="1"/>
  <c r="H193" i="69"/>
  <c r="AS193" i="69" s="1"/>
  <c r="R193" i="69"/>
  <c r="AJ193" i="69"/>
  <c r="AQ193" i="69"/>
  <c r="A194" i="69"/>
  <c r="AI194" i="69" s="1"/>
  <c r="AM194" i="69" s="1"/>
  <c r="D194" i="69"/>
  <c r="E194" i="69"/>
  <c r="F194" i="69"/>
  <c r="G194" i="69" s="1"/>
  <c r="S194" i="69" s="1"/>
  <c r="T194" i="69" s="1"/>
  <c r="H194" i="69"/>
  <c r="R194" i="69"/>
  <c r="AJ194" i="69"/>
  <c r="AQ194" i="69"/>
  <c r="AS194" i="69"/>
  <c r="A195" i="69"/>
  <c r="N195" i="69" s="1"/>
  <c r="D195" i="69"/>
  <c r="E195" i="69"/>
  <c r="F195" i="69"/>
  <c r="G195" i="69" s="1"/>
  <c r="S195" i="69" s="1"/>
  <c r="T195" i="69" s="1"/>
  <c r="H195" i="69"/>
  <c r="R195" i="69"/>
  <c r="AJ195" i="69"/>
  <c r="AP195" i="69"/>
  <c r="AQ195" i="69"/>
  <c r="A196" i="69"/>
  <c r="N196" i="69" s="1"/>
  <c r="D196" i="69"/>
  <c r="E196" i="69"/>
  <c r="F196" i="69"/>
  <c r="G196" i="69" s="1"/>
  <c r="S196" i="69" s="1"/>
  <c r="T196" i="69" s="1"/>
  <c r="AV196" i="69" s="1"/>
  <c r="H196" i="69"/>
  <c r="AS196" i="69" s="1"/>
  <c r="R196" i="69"/>
  <c r="AJ196" i="69"/>
  <c r="AQ196" i="69"/>
  <c r="A197" i="69"/>
  <c r="AP197" i="69" s="1"/>
  <c r="D197" i="69"/>
  <c r="E197" i="69"/>
  <c r="F197" i="69"/>
  <c r="G197" i="69" s="1"/>
  <c r="AK197" i="69" s="1"/>
  <c r="H197" i="69"/>
  <c r="AS197" i="69" s="1"/>
  <c r="R197" i="69"/>
  <c r="AJ197" i="69"/>
  <c r="AQ197" i="69"/>
  <c r="A198" i="69"/>
  <c r="AI198" i="69" s="1"/>
  <c r="AM198" i="69" s="1"/>
  <c r="D198" i="69"/>
  <c r="E198" i="69"/>
  <c r="F198" i="69"/>
  <c r="G198" i="69" s="1"/>
  <c r="S198" i="69" s="1"/>
  <c r="T198" i="69" s="1"/>
  <c r="AV198" i="69" s="1"/>
  <c r="H198" i="69"/>
  <c r="AS198" i="69" s="1"/>
  <c r="R198" i="69"/>
  <c r="AJ198" i="69"/>
  <c r="AQ198" i="69"/>
  <c r="A199" i="69"/>
  <c r="Q199" i="69" s="1"/>
  <c r="V199" i="69" s="1"/>
  <c r="AT199" i="69" s="1"/>
  <c r="D199" i="69"/>
  <c r="E199" i="69"/>
  <c r="F199" i="69"/>
  <c r="G199" i="69" s="1"/>
  <c r="H199" i="69"/>
  <c r="AS199" i="69" s="1"/>
  <c r="R199" i="69"/>
  <c r="AJ199" i="69"/>
  <c r="AQ199" i="69"/>
  <c r="A200" i="69"/>
  <c r="Q200" i="69" s="1"/>
  <c r="W200" i="69" s="1"/>
  <c r="D200" i="69"/>
  <c r="E200" i="69"/>
  <c r="F200" i="69"/>
  <c r="G200" i="69" s="1"/>
  <c r="S200" i="69" s="1"/>
  <c r="T200" i="69" s="1"/>
  <c r="H200" i="69"/>
  <c r="AS200" i="69" s="1"/>
  <c r="R200" i="69"/>
  <c r="AJ200" i="69"/>
  <c r="AQ200" i="69"/>
  <c r="A201" i="69"/>
  <c r="N201" i="69" s="1"/>
  <c r="D201" i="69"/>
  <c r="E201" i="69"/>
  <c r="F201" i="69"/>
  <c r="G201" i="69" s="1"/>
  <c r="H201" i="69"/>
  <c r="AS201" i="69" s="1"/>
  <c r="R201" i="69"/>
  <c r="AJ201" i="69"/>
  <c r="AQ201" i="69"/>
  <c r="A202" i="69"/>
  <c r="AI202" i="69" s="1"/>
  <c r="AM202" i="69" s="1"/>
  <c r="D202" i="69"/>
  <c r="E202" i="69"/>
  <c r="F202" i="69"/>
  <c r="G202" i="69" s="1"/>
  <c r="S202" i="69" s="1"/>
  <c r="T202" i="69" s="1"/>
  <c r="AV202" i="69" s="1"/>
  <c r="H202" i="69"/>
  <c r="AS202" i="69" s="1"/>
  <c r="R202" i="69"/>
  <c r="AJ202" i="69"/>
  <c r="AQ202" i="69"/>
  <c r="A203" i="69"/>
  <c r="N203" i="69" s="1"/>
  <c r="D203" i="69"/>
  <c r="E203" i="69"/>
  <c r="F203" i="69"/>
  <c r="G203" i="69" s="1"/>
  <c r="H203" i="69"/>
  <c r="R203" i="69"/>
  <c r="AJ203" i="69"/>
  <c r="AQ203" i="69"/>
  <c r="A204" i="69"/>
  <c r="D204" i="69"/>
  <c r="E204" i="69"/>
  <c r="F204" i="69"/>
  <c r="G204" i="69" s="1"/>
  <c r="H204" i="69"/>
  <c r="AS204" i="69" s="1"/>
  <c r="R204" i="69"/>
  <c r="AJ204" i="69"/>
  <c r="AQ204" i="69"/>
  <c r="A205" i="69"/>
  <c r="AI205" i="69" s="1"/>
  <c r="AM205" i="69" s="1"/>
  <c r="D205" i="69"/>
  <c r="E205" i="69"/>
  <c r="F205" i="69"/>
  <c r="G205" i="69" s="1"/>
  <c r="S205" i="69" s="1"/>
  <c r="T205" i="69" s="1"/>
  <c r="AV205" i="69" s="1"/>
  <c r="H205" i="69"/>
  <c r="R205" i="69"/>
  <c r="AJ205" i="69"/>
  <c r="AQ205" i="69"/>
  <c r="A206" i="69"/>
  <c r="AI206" i="69" s="1"/>
  <c r="AM206" i="69" s="1"/>
  <c r="D206" i="69"/>
  <c r="E206" i="69"/>
  <c r="F206" i="69"/>
  <c r="G206" i="69" s="1"/>
  <c r="S206" i="69" s="1"/>
  <c r="T206" i="69" s="1"/>
  <c r="H206" i="69"/>
  <c r="AS206" i="69" s="1"/>
  <c r="R206" i="69"/>
  <c r="AJ206" i="69"/>
  <c r="AQ206" i="69"/>
  <c r="A207" i="69"/>
  <c r="AI207" i="69" s="1"/>
  <c r="AM207" i="69" s="1"/>
  <c r="D207" i="69"/>
  <c r="E207" i="69"/>
  <c r="F207" i="69"/>
  <c r="G207" i="69" s="1"/>
  <c r="AR207" i="69" s="1"/>
  <c r="H207" i="69"/>
  <c r="AS207" i="69" s="1"/>
  <c r="R207" i="69"/>
  <c r="AJ207" i="69"/>
  <c r="AQ207" i="69"/>
  <c r="A208" i="69"/>
  <c r="Q208" i="69" s="1"/>
  <c r="W208" i="69" s="1"/>
  <c r="D208" i="69"/>
  <c r="E208" i="69"/>
  <c r="F208" i="69"/>
  <c r="G208" i="69" s="1"/>
  <c r="AK208" i="69" s="1"/>
  <c r="H208" i="69"/>
  <c r="AS208" i="69" s="1"/>
  <c r="R208" i="69"/>
  <c r="AJ208" i="69"/>
  <c r="AQ208" i="69"/>
  <c r="A209" i="69"/>
  <c r="AI209" i="69" s="1"/>
  <c r="AM209" i="69" s="1"/>
  <c r="D209" i="69"/>
  <c r="E209" i="69"/>
  <c r="F209" i="69"/>
  <c r="G209" i="69" s="1"/>
  <c r="H209" i="69"/>
  <c r="AS209" i="69" s="1"/>
  <c r="R209" i="69"/>
  <c r="AJ209" i="69"/>
  <c r="AQ209" i="69"/>
  <c r="A210" i="69"/>
  <c r="D210" i="69"/>
  <c r="E210" i="69"/>
  <c r="F210" i="69"/>
  <c r="G210" i="69" s="1"/>
  <c r="H210" i="69"/>
  <c r="R210" i="69"/>
  <c r="AJ210" i="69"/>
  <c r="AQ210" i="69"/>
  <c r="AS210" i="69"/>
  <c r="A211" i="69"/>
  <c r="AI211" i="69" s="1"/>
  <c r="AM211" i="69" s="1"/>
  <c r="D211" i="69"/>
  <c r="E211" i="69"/>
  <c r="F211" i="69"/>
  <c r="G211" i="69" s="1"/>
  <c r="H211" i="69"/>
  <c r="AS211" i="69" s="1"/>
  <c r="R211" i="69"/>
  <c r="AJ211" i="69"/>
  <c r="AQ211" i="69"/>
  <c r="A212" i="69"/>
  <c r="N212" i="69" s="1"/>
  <c r="D212" i="69"/>
  <c r="E212" i="69"/>
  <c r="F212" i="69"/>
  <c r="G212" i="69" s="1"/>
  <c r="H212" i="69"/>
  <c r="AS212" i="69" s="1"/>
  <c r="R212" i="69"/>
  <c r="AJ212" i="69"/>
  <c r="AQ212" i="69"/>
  <c r="A213" i="69"/>
  <c r="N213" i="69" s="1"/>
  <c r="D213" i="69"/>
  <c r="E213" i="69"/>
  <c r="F213" i="69"/>
  <c r="G213" i="69" s="1"/>
  <c r="H213" i="69"/>
  <c r="AS213" i="69" s="1"/>
  <c r="R213" i="69"/>
  <c r="AJ213" i="69"/>
  <c r="AQ213" i="69"/>
  <c r="A214" i="69"/>
  <c r="Q214" i="69" s="1"/>
  <c r="V214" i="69" s="1"/>
  <c r="AT214" i="69" s="1"/>
  <c r="D214" i="69"/>
  <c r="E214" i="69"/>
  <c r="F214" i="69"/>
  <c r="G214" i="69" s="1"/>
  <c r="H214" i="69"/>
  <c r="R214" i="69"/>
  <c r="AJ214" i="69"/>
  <c r="AQ214" i="69"/>
  <c r="A215" i="69"/>
  <c r="AI215" i="69" s="1"/>
  <c r="AM215" i="69" s="1"/>
  <c r="D215" i="69"/>
  <c r="E215" i="69"/>
  <c r="F215" i="69"/>
  <c r="G215" i="69" s="1"/>
  <c r="S215" i="69" s="1"/>
  <c r="T215" i="69" s="1"/>
  <c r="AV215" i="69" s="1"/>
  <c r="H215" i="69"/>
  <c r="AS215" i="69" s="1"/>
  <c r="R215" i="69"/>
  <c r="AJ215" i="69"/>
  <c r="AQ215" i="69"/>
  <c r="A216" i="69"/>
  <c r="D216" i="69"/>
  <c r="E216" i="69"/>
  <c r="F216" i="69"/>
  <c r="G216" i="69" s="1"/>
  <c r="AK216" i="69" s="1"/>
  <c r="H216" i="69"/>
  <c r="AS216" i="69" s="1"/>
  <c r="R216" i="69"/>
  <c r="AJ216" i="69"/>
  <c r="AQ216" i="69"/>
  <c r="A217" i="69"/>
  <c r="Q217" i="69" s="1"/>
  <c r="V217" i="69" s="1"/>
  <c r="D217" i="69"/>
  <c r="E217" i="69"/>
  <c r="F217" i="69"/>
  <c r="G217" i="69" s="1"/>
  <c r="AK217" i="69" s="1"/>
  <c r="H217" i="69"/>
  <c r="AS217" i="69" s="1"/>
  <c r="R217" i="69"/>
  <c r="AJ217" i="69"/>
  <c r="AQ217" i="69"/>
  <c r="A218" i="69"/>
  <c r="D218" i="69"/>
  <c r="E218" i="69"/>
  <c r="F218" i="69"/>
  <c r="G218" i="69" s="1"/>
  <c r="H218" i="69"/>
  <c r="R218" i="69"/>
  <c r="AJ218" i="69"/>
  <c r="AQ218" i="69"/>
  <c r="AS218" i="69"/>
  <c r="A219" i="69"/>
  <c r="D219" i="69"/>
  <c r="E219" i="69"/>
  <c r="F219" i="69"/>
  <c r="G219" i="69" s="1"/>
  <c r="H219" i="69"/>
  <c r="AS219" i="69" s="1"/>
  <c r="R219" i="69"/>
  <c r="AJ219" i="69"/>
  <c r="AQ219" i="69"/>
  <c r="A220" i="69"/>
  <c r="N220" i="69" s="1"/>
  <c r="D220" i="69"/>
  <c r="E220" i="69"/>
  <c r="F220" i="69"/>
  <c r="G220" i="69" s="1"/>
  <c r="H220" i="69"/>
  <c r="AS220" i="69" s="1"/>
  <c r="R220" i="69"/>
  <c r="AJ220" i="69"/>
  <c r="AQ220" i="69"/>
  <c r="A221" i="69"/>
  <c r="AI221" i="69" s="1"/>
  <c r="AM221" i="69" s="1"/>
  <c r="D221" i="69"/>
  <c r="E221" i="69"/>
  <c r="F221" i="69"/>
  <c r="G221" i="69" s="1"/>
  <c r="AR221" i="69" s="1"/>
  <c r="H221" i="69"/>
  <c r="AS221" i="69" s="1"/>
  <c r="R221" i="69"/>
  <c r="AJ221" i="69"/>
  <c r="AQ221" i="69"/>
  <c r="A222" i="69"/>
  <c r="N222" i="69" s="1"/>
  <c r="D222" i="69"/>
  <c r="E222" i="69"/>
  <c r="F222" i="69"/>
  <c r="G222" i="69" s="1"/>
  <c r="AR222" i="69" s="1"/>
  <c r="H222" i="69"/>
  <c r="R222" i="69"/>
  <c r="AJ222" i="69"/>
  <c r="AQ222" i="69"/>
  <c r="A223" i="69"/>
  <c r="AI223" i="69" s="1"/>
  <c r="AM223" i="69" s="1"/>
  <c r="D223" i="69"/>
  <c r="E223" i="69"/>
  <c r="F223" i="69"/>
  <c r="G223" i="69" s="1"/>
  <c r="S223" i="69" s="1"/>
  <c r="T223" i="69" s="1"/>
  <c r="AV223" i="69" s="1"/>
  <c r="H223" i="69"/>
  <c r="AS223" i="69" s="1"/>
  <c r="R223" i="69"/>
  <c r="AJ223" i="69"/>
  <c r="AQ223" i="69"/>
  <c r="A224" i="69"/>
  <c r="D224" i="69"/>
  <c r="E224" i="69"/>
  <c r="F224" i="69"/>
  <c r="G224" i="69" s="1"/>
  <c r="AK224" i="69" s="1"/>
  <c r="H224" i="69"/>
  <c r="AS224" i="69" s="1"/>
  <c r="R224" i="69"/>
  <c r="AJ224" i="69"/>
  <c r="AQ224" i="69"/>
  <c r="A225" i="69"/>
  <c r="Q225" i="69" s="1"/>
  <c r="V225" i="69" s="1"/>
  <c r="AT225" i="69" s="1"/>
  <c r="D225" i="69"/>
  <c r="E225" i="69"/>
  <c r="F225" i="69"/>
  <c r="G225" i="69" s="1"/>
  <c r="S225" i="69" s="1"/>
  <c r="T225" i="69" s="1"/>
  <c r="H225" i="69"/>
  <c r="AS225" i="69" s="1"/>
  <c r="R225" i="69"/>
  <c r="AJ225" i="69"/>
  <c r="AQ225" i="69"/>
  <c r="A226" i="69"/>
  <c r="AP226" i="69" s="1"/>
  <c r="D226" i="69"/>
  <c r="E226" i="69"/>
  <c r="F226" i="69"/>
  <c r="G226" i="69" s="1"/>
  <c r="AK226" i="69" s="1"/>
  <c r="H226" i="69"/>
  <c r="R226" i="69"/>
  <c r="AJ226" i="69"/>
  <c r="AQ226" i="69"/>
  <c r="AS226" i="69"/>
  <c r="C227" i="69"/>
  <c r="Q227" i="69"/>
  <c r="AI227" i="69"/>
  <c r="AP227" i="69"/>
  <c r="A228" i="69"/>
  <c r="N228" i="69" s="1"/>
  <c r="D228" i="69"/>
  <c r="E228" i="69"/>
  <c r="F228" i="69"/>
  <c r="G228" i="69" s="1"/>
  <c r="H228" i="69"/>
  <c r="AS228" i="69" s="1"/>
  <c r="R228" i="69"/>
  <c r="AJ228" i="69"/>
  <c r="AQ228" i="69"/>
  <c r="A229" i="69"/>
  <c r="N229" i="69" s="1"/>
  <c r="D229" i="69"/>
  <c r="E229" i="69"/>
  <c r="F229" i="69"/>
  <c r="G229" i="69" s="1"/>
  <c r="H229" i="69"/>
  <c r="AS229" i="69" s="1"/>
  <c r="R229" i="69"/>
  <c r="AJ229" i="69"/>
  <c r="AQ229" i="69"/>
  <c r="A232" i="69"/>
  <c r="D232" i="69"/>
  <c r="E232" i="69"/>
  <c r="F232" i="69"/>
  <c r="G232" i="69" s="1"/>
  <c r="H232" i="69"/>
  <c r="R232" i="69"/>
  <c r="AJ232" i="69"/>
  <c r="AQ232" i="69"/>
  <c r="AS232" i="69"/>
  <c r="A236" i="69"/>
  <c r="D236" i="69"/>
  <c r="E236" i="69"/>
  <c r="F236" i="69"/>
  <c r="G236" i="69" s="1"/>
  <c r="AR236" i="69" s="1"/>
  <c r="H236" i="69"/>
  <c r="R236" i="69"/>
  <c r="AJ236" i="69"/>
  <c r="AQ236" i="69"/>
  <c r="A239" i="69"/>
  <c r="N239" i="69" s="1"/>
  <c r="D239" i="69"/>
  <c r="E239" i="69"/>
  <c r="F239" i="69"/>
  <c r="G239" i="69" s="1"/>
  <c r="S239" i="69" s="1"/>
  <c r="T239" i="69" s="1"/>
  <c r="AV239" i="69" s="1"/>
  <c r="H239" i="69"/>
  <c r="AS239" i="69" s="1"/>
  <c r="R239" i="69"/>
  <c r="AJ239" i="69"/>
  <c r="AQ239" i="69"/>
  <c r="A241" i="69"/>
  <c r="N241" i="69" s="1"/>
  <c r="E241" i="69"/>
  <c r="F241" i="69"/>
  <c r="G241" i="69" s="1"/>
  <c r="AS241" i="69"/>
  <c r="R241" i="69"/>
  <c r="AJ241" i="69"/>
  <c r="AQ241" i="69"/>
  <c r="C242" i="69"/>
  <c r="Q242" i="69"/>
  <c r="AI242" i="69"/>
  <c r="AP242" i="69"/>
  <c r="A243" i="69"/>
  <c r="D243" i="69"/>
  <c r="E243" i="69"/>
  <c r="F243" i="69"/>
  <c r="G243" i="69" s="1"/>
  <c r="AR243" i="69" s="1"/>
  <c r="H243" i="69"/>
  <c r="R243" i="69"/>
  <c r="AJ243" i="69"/>
  <c r="AQ243" i="69"/>
  <c r="A244" i="69"/>
  <c r="N244" i="69" s="1"/>
  <c r="D244" i="69"/>
  <c r="E244" i="69"/>
  <c r="F244" i="69"/>
  <c r="G244" i="69" s="1"/>
  <c r="H244" i="69"/>
  <c r="AS244" i="69" s="1"/>
  <c r="R244" i="69"/>
  <c r="AJ244" i="69"/>
  <c r="AQ244" i="69"/>
  <c r="A245" i="69"/>
  <c r="AP245" i="69" s="1"/>
  <c r="E245" i="69"/>
  <c r="F245" i="69"/>
  <c r="G245" i="69" s="1"/>
  <c r="AK245" i="69" s="1"/>
  <c r="R245" i="69"/>
  <c r="AJ245" i="69"/>
  <c r="AQ245" i="69"/>
  <c r="AS245" i="69"/>
  <c r="C246" i="69"/>
  <c r="AJ246" i="69" s="1"/>
  <c r="Q246" i="69"/>
  <c r="AI246" i="69"/>
  <c r="AP246" i="69"/>
  <c r="A247" i="69"/>
  <c r="N247" i="69" s="1"/>
  <c r="D247" i="69"/>
  <c r="E247" i="69"/>
  <c r="F247" i="69"/>
  <c r="G247" i="69" s="1"/>
  <c r="H247" i="69"/>
  <c r="AS247" i="69" s="1"/>
  <c r="R247" i="69"/>
  <c r="AJ247" i="69"/>
  <c r="AQ247" i="69"/>
  <c r="A253" i="69"/>
  <c r="N253" i="69" s="1"/>
  <c r="D253" i="69"/>
  <c r="E253" i="69"/>
  <c r="F253" i="69"/>
  <c r="G253" i="69" s="1"/>
  <c r="H253" i="69"/>
  <c r="AS253" i="69" s="1"/>
  <c r="R253" i="69"/>
  <c r="AJ253" i="69"/>
  <c r="AQ253" i="69"/>
  <c r="A254" i="69"/>
  <c r="D254" i="69"/>
  <c r="E254" i="69"/>
  <c r="F254" i="69"/>
  <c r="G254" i="69" s="1"/>
  <c r="H254" i="69"/>
  <c r="R254" i="69"/>
  <c r="AJ254" i="69"/>
  <c r="AQ254" i="69"/>
  <c r="AS254" i="69"/>
  <c r="A255" i="69"/>
  <c r="Q255" i="69" s="1"/>
  <c r="D255" i="69"/>
  <c r="E255" i="69"/>
  <c r="F255" i="69"/>
  <c r="G255" i="69" s="1"/>
  <c r="H255" i="69"/>
  <c r="R255" i="69"/>
  <c r="AJ255" i="69"/>
  <c r="AQ255" i="69"/>
  <c r="A260" i="69"/>
  <c r="Q260" i="69" s="1"/>
  <c r="V260" i="69" s="1"/>
  <c r="D260" i="69"/>
  <c r="E260" i="69"/>
  <c r="F260" i="69"/>
  <c r="G260" i="69" s="1"/>
  <c r="S260" i="69" s="1"/>
  <c r="T260" i="69" s="1"/>
  <c r="H260" i="69"/>
  <c r="AS260" i="69" s="1"/>
  <c r="R260" i="69"/>
  <c r="AJ260" i="69"/>
  <c r="AQ260" i="69"/>
  <c r="A261" i="69"/>
  <c r="AP261" i="69" s="1"/>
  <c r="D261" i="69"/>
  <c r="E261" i="69"/>
  <c r="F261" i="69"/>
  <c r="G261" i="69" s="1"/>
  <c r="AK261" i="69" s="1"/>
  <c r="H261" i="69"/>
  <c r="AS261" i="69" s="1"/>
  <c r="R261" i="69"/>
  <c r="AJ261" i="69"/>
  <c r="AQ261" i="69"/>
  <c r="A262" i="69"/>
  <c r="AP262" i="69" s="1"/>
  <c r="D262" i="69"/>
  <c r="E262" i="69"/>
  <c r="F262" i="69"/>
  <c r="G262" i="69" s="1"/>
  <c r="AR262" i="69" s="1"/>
  <c r="H262" i="69"/>
  <c r="R262" i="69"/>
  <c r="AJ262" i="69"/>
  <c r="AQ262" i="69"/>
  <c r="C263" i="69"/>
  <c r="R263" i="69" s="1"/>
  <c r="Q263" i="69"/>
  <c r="AI263" i="69"/>
  <c r="AP263" i="69"/>
  <c r="A264" i="69"/>
  <c r="Q264" i="69" s="1"/>
  <c r="V264" i="69" s="1"/>
  <c r="D264" i="69"/>
  <c r="E264" i="69"/>
  <c r="F264" i="69"/>
  <c r="G264" i="69" s="1"/>
  <c r="S264" i="69" s="1"/>
  <c r="T264" i="69" s="1"/>
  <c r="H264" i="69"/>
  <c r="AS264" i="69" s="1"/>
  <c r="R264" i="69"/>
  <c r="AJ264" i="69"/>
  <c r="AQ264" i="69"/>
  <c r="A265" i="69"/>
  <c r="N265" i="69" s="1"/>
  <c r="C265" i="69"/>
  <c r="R265" i="69" s="1"/>
  <c r="D265" i="69"/>
  <c r="E265" i="69"/>
  <c r="F265" i="69"/>
  <c r="G265" i="69" s="1"/>
  <c r="H265" i="69"/>
  <c r="AS265" i="69" s="1"/>
  <c r="A266" i="69"/>
  <c r="D266" i="69"/>
  <c r="E266" i="69"/>
  <c r="F266" i="69"/>
  <c r="G266" i="69" s="1"/>
  <c r="S266" i="69" s="1"/>
  <c r="T266" i="69" s="1"/>
  <c r="H266" i="69"/>
  <c r="AS266" i="69" s="1"/>
  <c r="A267" i="69"/>
  <c r="N267" i="69" s="1"/>
  <c r="D267" i="69"/>
  <c r="E267" i="69"/>
  <c r="F267" i="69"/>
  <c r="G267" i="69" s="1"/>
  <c r="H267" i="69"/>
  <c r="AS267" i="69" s="1"/>
  <c r="A268" i="69"/>
  <c r="D268" i="69"/>
  <c r="E268" i="69"/>
  <c r="F268" i="69"/>
  <c r="G268" i="69" s="1"/>
  <c r="S268" i="69" s="1"/>
  <c r="T268" i="69" s="1"/>
  <c r="H268" i="69"/>
  <c r="AS268" i="69" s="1"/>
  <c r="A269" i="69"/>
  <c r="N269" i="69" s="1"/>
  <c r="D269" i="69"/>
  <c r="E269" i="69"/>
  <c r="F269" i="69"/>
  <c r="G269" i="69" s="1"/>
  <c r="H269" i="69"/>
  <c r="AS269" i="69" s="1"/>
  <c r="A270" i="69"/>
  <c r="D270" i="69"/>
  <c r="E270" i="69"/>
  <c r="F270" i="69"/>
  <c r="G270" i="69" s="1"/>
  <c r="S270" i="69" s="1"/>
  <c r="T270" i="69" s="1"/>
  <c r="H270" i="69"/>
  <c r="AS270" i="69" s="1"/>
  <c r="A271" i="69"/>
  <c r="N271" i="69" s="1"/>
  <c r="D271" i="69"/>
  <c r="E271" i="69"/>
  <c r="F271" i="69"/>
  <c r="G271" i="69" s="1"/>
  <c r="H271" i="69"/>
  <c r="AS271" i="69" s="1"/>
  <c r="A272" i="69"/>
  <c r="D272" i="69"/>
  <c r="E272" i="69"/>
  <c r="F272" i="69"/>
  <c r="G272" i="69" s="1"/>
  <c r="S272" i="69" s="1"/>
  <c r="T272" i="69" s="1"/>
  <c r="H272" i="69"/>
  <c r="AS272" i="69" s="1"/>
  <c r="A273" i="69"/>
  <c r="N273" i="69" s="1"/>
  <c r="D273" i="69"/>
  <c r="E273" i="69"/>
  <c r="F273" i="69"/>
  <c r="G273" i="69" s="1"/>
  <c r="H273" i="69"/>
  <c r="AS273" i="69" s="1"/>
  <c r="A274" i="69"/>
  <c r="D274" i="69"/>
  <c r="E274" i="69"/>
  <c r="F274" i="69"/>
  <c r="G274" i="69" s="1"/>
  <c r="S274" i="69" s="1"/>
  <c r="T274" i="69" s="1"/>
  <c r="H274" i="69"/>
  <c r="AS274" i="69" s="1"/>
  <c r="A275" i="69"/>
  <c r="N275" i="69" s="1"/>
  <c r="D275" i="69"/>
  <c r="E275" i="69"/>
  <c r="F275" i="69"/>
  <c r="G275" i="69" s="1"/>
  <c r="S275" i="69" s="1"/>
  <c r="T275" i="69" s="1"/>
  <c r="H275" i="69"/>
  <c r="AS275" i="69" s="1"/>
  <c r="A276" i="69"/>
  <c r="D276" i="69"/>
  <c r="E276" i="69"/>
  <c r="F276" i="69"/>
  <c r="G276" i="69" s="1"/>
  <c r="S276" i="69" s="1"/>
  <c r="T276" i="69" s="1"/>
  <c r="H276" i="69"/>
  <c r="AS276" i="69" s="1"/>
  <c r="A277" i="69"/>
  <c r="N277" i="69" s="1"/>
  <c r="D277" i="69"/>
  <c r="E277" i="69"/>
  <c r="F277" i="69"/>
  <c r="G277" i="69" s="1"/>
  <c r="S277" i="69" s="1"/>
  <c r="T277" i="69" s="1"/>
  <c r="H277" i="69"/>
  <c r="AS277" i="69" s="1"/>
  <c r="A278" i="69"/>
  <c r="D278" i="69"/>
  <c r="E278" i="69"/>
  <c r="F278" i="69"/>
  <c r="G278" i="69" s="1"/>
  <c r="S278" i="69" s="1"/>
  <c r="T278" i="69" s="1"/>
  <c r="H278" i="69"/>
  <c r="AS278" i="69" s="1"/>
  <c r="A279" i="69"/>
  <c r="N279" i="69" s="1"/>
  <c r="D279" i="69"/>
  <c r="E279" i="69"/>
  <c r="F279" i="69"/>
  <c r="G279" i="69" s="1"/>
  <c r="S279" i="69" s="1"/>
  <c r="T279" i="69" s="1"/>
  <c r="H279" i="69"/>
  <c r="AS279" i="69" s="1"/>
  <c r="A280" i="69"/>
  <c r="D280" i="69"/>
  <c r="E280" i="69"/>
  <c r="F280" i="69"/>
  <c r="G280" i="69" s="1"/>
  <c r="S280" i="69" s="1"/>
  <c r="T280" i="69" s="1"/>
  <c r="H280" i="69"/>
  <c r="AS280" i="69" s="1"/>
  <c r="A281" i="69"/>
  <c r="N281" i="69" s="1"/>
  <c r="D281" i="69"/>
  <c r="E281" i="69"/>
  <c r="F281" i="69"/>
  <c r="G281" i="69" s="1"/>
  <c r="S281" i="69" s="1"/>
  <c r="T281" i="69" s="1"/>
  <c r="H281" i="69"/>
  <c r="AS281" i="69" s="1"/>
  <c r="A282" i="69"/>
  <c r="D282" i="69"/>
  <c r="E282" i="69"/>
  <c r="F282" i="69"/>
  <c r="G282" i="69" s="1"/>
  <c r="S282" i="69" s="1"/>
  <c r="T282" i="69" s="1"/>
  <c r="H282" i="69"/>
  <c r="AS282" i="69" s="1"/>
  <c r="A283" i="69"/>
  <c r="N283" i="69" s="1"/>
  <c r="D283" i="69"/>
  <c r="E283" i="69"/>
  <c r="F283" i="69"/>
  <c r="G283" i="69" s="1"/>
  <c r="S283" i="69" s="1"/>
  <c r="T283" i="69" s="1"/>
  <c r="H283" i="69"/>
  <c r="AS283" i="69" s="1"/>
  <c r="A284" i="69"/>
  <c r="D284" i="69"/>
  <c r="E284" i="69"/>
  <c r="F284" i="69"/>
  <c r="G284" i="69" s="1"/>
  <c r="S284" i="69" s="1"/>
  <c r="T284" i="69" s="1"/>
  <c r="H284" i="69"/>
  <c r="AS284" i="69" s="1"/>
  <c r="A285" i="69"/>
  <c r="N285" i="69" s="1"/>
  <c r="D285" i="69"/>
  <c r="E285" i="69"/>
  <c r="F285" i="69"/>
  <c r="G285" i="69" s="1"/>
  <c r="S285" i="69" s="1"/>
  <c r="T285" i="69" s="1"/>
  <c r="H285" i="69"/>
  <c r="AS285" i="69" s="1"/>
  <c r="A286" i="69"/>
  <c r="D286" i="69"/>
  <c r="E286" i="69"/>
  <c r="F286" i="69"/>
  <c r="G286" i="69" s="1"/>
  <c r="S286" i="69" s="1"/>
  <c r="T286" i="69" s="1"/>
  <c r="H286" i="69"/>
  <c r="AS286" i="69" s="1"/>
  <c r="A287" i="69"/>
  <c r="N287" i="69" s="1"/>
  <c r="D287" i="69"/>
  <c r="E287" i="69"/>
  <c r="F287" i="69"/>
  <c r="G287" i="69" s="1"/>
  <c r="S287" i="69" s="1"/>
  <c r="T287" i="69" s="1"/>
  <c r="H287" i="69"/>
  <c r="AS287" i="69" s="1"/>
  <c r="Q288" i="69"/>
  <c r="AI288" i="69"/>
  <c r="AP288" i="69"/>
  <c r="A289" i="69"/>
  <c r="N289" i="69" s="1"/>
  <c r="D289" i="69"/>
  <c r="E289" i="69"/>
  <c r="F289" i="69"/>
  <c r="G289" i="69" s="1"/>
  <c r="AR289" i="69" s="1"/>
  <c r="AS289" i="69"/>
  <c r="R289" i="69"/>
  <c r="AJ289" i="69"/>
  <c r="AQ289" i="69"/>
  <c r="C290" i="69"/>
  <c r="R290" i="69" s="1"/>
  <c r="Q290" i="69"/>
  <c r="AI290" i="69"/>
  <c r="AP290" i="69"/>
  <c r="A291" i="69"/>
  <c r="N291" i="69" s="1"/>
  <c r="D291" i="69"/>
  <c r="E291" i="69"/>
  <c r="F291" i="69"/>
  <c r="G291" i="69" s="1"/>
  <c r="AR291" i="69" s="1"/>
  <c r="H291" i="69"/>
  <c r="R291" i="69"/>
  <c r="AJ291" i="69"/>
  <c r="AQ291" i="69"/>
  <c r="C292" i="69"/>
  <c r="R292" i="69" s="1"/>
  <c r="Q292" i="69"/>
  <c r="AI292" i="69"/>
  <c r="AP292" i="69"/>
  <c r="A293" i="69"/>
  <c r="N293" i="69" s="1"/>
  <c r="D293" i="69"/>
  <c r="E293" i="69"/>
  <c r="F293" i="69"/>
  <c r="G293" i="69" s="1"/>
  <c r="AR293" i="69" s="1"/>
  <c r="H293" i="69"/>
  <c r="AS293" i="69" s="1"/>
  <c r="R293" i="69"/>
  <c r="AJ293" i="69"/>
  <c r="AQ293" i="69"/>
  <c r="A294" i="69"/>
  <c r="AP294" i="69" s="1"/>
  <c r="D294" i="69"/>
  <c r="E294" i="69"/>
  <c r="F294" i="69"/>
  <c r="G294" i="69" s="1"/>
  <c r="AR294" i="69" s="1"/>
  <c r="H294" i="69"/>
  <c r="AS294" i="69" s="1"/>
  <c r="R294" i="69"/>
  <c r="AJ294" i="69"/>
  <c r="AQ294" i="69"/>
  <c r="A295" i="69"/>
  <c r="N295" i="69" s="1"/>
  <c r="D295" i="69"/>
  <c r="E295" i="69"/>
  <c r="F295" i="69"/>
  <c r="G295" i="69" s="1"/>
  <c r="AK295" i="69" s="1"/>
  <c r="H295" i="69"/>
  <c r="AS295" i="69" s="1"/>
  <c r="R295" i="69"/>
  <c r="AJ295" i="69"/>
  <c r="AQ295" i="69"/>
  <c r="R296" i="69"/>
  <c r="Q296" i="69"/>
  <c r="AI296" i="69"/>
  <c r="AP296" i="69"/>
  <c r="Q297" i="69"/>
  <c r="R297" i="69"/>
  <c r="AI297" i="69"/>
  <c r="AJ297" i="69"/>
  <c r="AP297" i="69"/>
  <c r="R250" i="79"/>
  <c r="S249" i="79"/>
  <c r="P249" i="79"/>
  <c r="N249" i="79"/>
  <c r="S248" i="79"/>
  <c r="P248" i="79"/>
  <c r="O248" i="79" s="1"/>
  <c r="N248" i="79"/>
  <c r="S247" i="79"/>
  <c r="S250" i="79" s="1"/>
  <c r="P247" i="79"/>
  <c r="N247" i="79"/>
  <c r="N250" i="79" s="1"/>
  <c r="R245" i="79"/>
  <c r="Q245" i="79"/>
  <c r="S244" i="79"/>
  <c r="S243" i="79"/>
  <c r="S245" i="79" s="1"/>
  <c r="P243" i="79"/>
  <c r="P245" i="79" s="1"/>
  <c r="N243" i="79"/>
  <c r="N245" i="79" s="1"/>
  <c r="B239" i="79"/>
  <c r="H239" i="79" s="1"/>
  <c r="I239" i="79" s="1"/>
  <c r="J239" i="79" s="1"/>
  <c r="P220" i="79"/>
  <c r="O220" i="79"/>
  <c r="N220" i="79"/>
  <c r="P213" i="79"/>
  <c r="O213" i="79"/>
  <c r="N213" i="79"/>
  <c r="P206" i="79"/>
  <c r="O206" i="79"/>
  <c r="N206" i="79"/>
  <c r="D38" i="79"/>
  <c r="D41" i="79" s="1"/>
  <c r="E38" i="79" s="1"/>
  <c r="E41" i="79" s="1"/>
  <c r="F38" i="79" s="1"/>
  <c r="F41" i="79" s="1"/>
  <c r="G38" i="79" s="1"/>
  <c r="G41" i="79" s="1"/>
  <c r="H38" i="79" s="1"/>
  <c r="H41" i="79" s="1"/>
  <c r="Q248" i="78"/>
  <c r="R247" i="78"/>
  <c r="O247" i="78"/>
  <c r="N247" i="78" s="1"/>
  <c r="M247" i="78"/>
  <c r="R246" i="78"/>
  <c r="O246" i="78"/>
  <c r="M246" i="78"/>
  <c r="R245" i="78"/>
  <c r="R248" i="78" s="1"/>
  <c r="P248" i="78"/>
  <c r="O245" i="78"/>
  <c r="O248" i="78" s="1"/>
  <c r="M245" i="78"/>
  <c r="M248" i="78" s="1"/>
  <c r="Q243" i="78"/>
  <c r="Q250" i="78" s="1"/>
  <c r="I243" i="78"/>
  <c r="R242" i="78"/>
  <c r="R241" i="78"/>
  <c r="R243" i="78" s="1"/>
  <c r="P243" i="78"/>
  <c r="O241" i="78"/>
  <c r="O243" i="78" s="1"/>
  <c r="O250" i="78" s="1"/>
  <c r="M241" i="78"/>
  <c r="M243" i="78" s="1"/>
  <c r="M250" i="78" s="1"/>
  <c r="B237" i="78"/>
  <c r="H237" i="78" s="1"/>
  <c r="I237" i="78" s="1"/>
  <c r="L237" i="78" s="1"/>
  <c r="M237" i="78" s="1"/>
  <c r="N237" i="78" s="1"/>
  <c r="O237" i="78" s="1"/>
  <c r="P237" i="78" s="1"/>
  <c r="Q237" i="78" s="1"/>
  <c r="R237" i="78" s="1"/>
  <c r="I233" i="78"/>
  <c r="H233" i="78"/>
  <c r="L152" i="78" s="1"/>
  <c r="H226" i="78"/>
  <c r="L225" i="78"/>
  <c r="I225" i="78"/>
  <c r="H225" i="78"/>
  <c r="L224" i="78"/>
  <c r="I224" i="78"/>
  <c r="H224" i="78"/>
  <c r="I223" i="78"/>
  <c r="L223" i="78" s="1"/>
  <c r="H223" i="78"/>
  <c r="I221" i="78"/>
  <c r="I247" i="78" s="1"/>
  <c r="O218" i="78"/>
  <c r="N218" i="78"/>
  <c r="M218" i="78"/>
  <c r="H218" i="78"/>
  <c r="I214" i="78"/>
  <c r="O211" i="78"/>
  <c r="N211" i="78"/>
  <c r="M211" i="78"/>
  <c r="H211" i="78"/>
  <c r="L207" i="78"/>
  <c r="I207" i="78"/>
  <c r="I245" i="78" s="1"/>
  <c r="O204" i="78"/>
  <c r="N204" i="78"/>
  <c r="M204" i="78"/>
  <c r="H204" i="78"/>
  <c r="H192" i="78"/>
  <c r="L191" i="78"/>
  <c r="I191" i="78"/>
  <c r="H191" i="78"/>
  <c r="L190" i="78"/>
  <c r="I190" i="78"/>
  <c r="H190" i="78"/>
  <c r="H189" i="78"/>
  <c r="I218" i="78"/>
  <c r="I219" i="78" s="1"/>
  <c r="H246" i="78"/>
  <c r="I211" i="78"/>
  <c r="I212" i="78" s="1"/>
  <c r="H164" i="78"/>
  <c r="L163" i="78"/>
  <c r="L197" i="78" s="1"/>
  <c r="I163" i="78"/>
  <c r="H163" i="78"/>
  <c r="H197" i="78" s="1"/>
  <c r="L162" i="78"/>
  <c r="I162" i="78"/>
  <c r="I196" i="78" s="1"/>
  <c r="H162" i="78"/>
  <c r="L161" i="78"/>
  <c r="H161" i="78"/>
  <c r="H195" i="78" s="1"/>
  <c r="L159" i="78"/>
  <c r="I159" i="78"/>
  <c r="H242" i="78" s="1"/>
  <c r="L242" i="78" s="1"/>
  <c r="I152" i="78"/>
  <c r="H241" i="78" s="1"/>
  <c r="L241" i="78" s="1"/>
  <c r="L145" i="78"/>
  <c r="H144" i="78"/>
  <c r="H142" i="78"/>
  <c r="I145" i="78"/>
  <c r="I132" i="78"/>
  <c r="I133" i="78" s="1"/>
  <c r="H132" i="78"/>
  <c r="H133" i="78" s="1"/>
  <c r="I119" i="78"/>
  <c r="H119" i="78"/>
  <c r="I112" i="78"/>
  <c r="H112" i="78"/>
  <c r="I103" i="78"/>
  <c r="H103" i="78"/>
  <c r="G89" i="78"/>
  <c r="I89" i="78"/>
  <c r="H89" i="78"/>
  <c r="E89" i="78"/>
  <c r="C88" i="78"/>
  <c r="L72" i="78"/>
  <c r="I74" i="78"/>
  <c r="G74" i="78"/>
  <c r="E74" i="78"/>
  <c r="H71" i="78"/>
  <c r="L69" i="78"/>
  <c r="I71" i="78"/>
  <c r="H70" i="78"/>
  <c r="F71" i="78"/>
  <c r="E71" i="78"/>
  <c r="C70" i="78"/>
  <c r="L64" i="78"/>
  <c r="H66" i="78"/>
  <c r="D66" i="78"/>
  <c r="L61" i="78"/>
  <c r="F63" i="78"/>
  <c r="E63" i="78"/>
  <c r="G59" i="78"/>
  <c r="I51" i="78"/>
  <c r="H51" i="78"/>
  <c r="D36" i="78"/>
  <c r="D39" i="78" s="1"/>
  <c r="E36" i="78" s="1"/>
  <c r="E39" i="78" s="1"/>
  <c r="I24" i="78"/>
  <c r="H24" i="78"/>
  <c r="I16" i="78"/>
  <c r="H16" i="78"/>
  <c r="H26" i="78" s="1"/>
  <c r="H9" i="78"/>
  <c r="G9" i="78" s="1"/>
  <c r="F9" i="78" s="1"/>
  <c r="E9" i="78" s="1"/>
  <c r="D9" i="78" s="1"/>
  <c r="C9" i="78" s="1"/>
  <c r="Q249" i="77"/>
  <c r="R248" i="77"/>
  <c r="O248" i="77"/>
  <c r="M248" i="77"/>
  <c r="R247" i="77"/>
  <c r="O247" i="77"/>
  <c r="M247" i="77"/>
  <c r="R246" i="77"/>
  <c r="R249" i="77" s="1"/>
  <c r="O246" i="77"/>
  <c r="O249" i="77" s="1"/>
  <c r="M246" i="77"/>
  <c r="M249" i="77" s="1"/>
  <c r="Q244" i="77"/>
  <c r="Q251" i="77" s="1"/>
  <c r="I244" i="77"/>
  <c r="R243" i="77"/>
  <c r="R242" i="77"/>
  <c r="R244" i="77" s="1"/>
  <c r="R251" i="77" s="1"/>
  <c r="O242" i="77"/>
  <c r="O244" i="77" s="1"/>
  <c r="M242" i="77"/>
  <c r="M244" i="77" s="1"/>
  <c r="B238" i="77"/>
  <c r="H238" i="77" s="1"/>
  <c r="I238" i="77" s="1"/>
  <c r="L238" i="77" s="1"/>
  <c r="M238" i="77" s="1"/>
  <c r="N238" i="77" s="1"/>
  <c r="O238" i="77" s="1"/>
  <c r="P238" i="77" s="1"/>
  <c r="Q238" i="77" s="1"/>
  <c r="R238" i="77" s="1"/>
  <c r="I234" i="77"/>
  <c r="H234" i="77"/>
  <c r="H227" i="77"/>
  <c r="L226" i="77"/>
  <c r="I226" i="77"/>
  <c r="H226" i="77"/>
  <c r="I225" i="77"/>
  <c r="L225" i="77" s="1"/>
  <c r="H225" i="77"/>
  <c r="I224" i="77"/>
  <c r="L224" i="77" s="1"/>
  <c r="H224" i="77"/>
  <c r="I222" i="77"/>
  <c r="I248" i="77" s="1"/>
  <c r="O219" i="77"/>
  <c r="N219" i="77"/>
  <c r="M219" i="77"/>
  <c r="H219" i="77"/>
  <c r="I215" i="77"/>
  <c r="I247" i="77" s="1"/>
  <c r="O212" i="77"/>
  <c r="N212" i="77"/>
  <c r="M212" i="77"/>
  <c r="H212" i="77"/>
  <c r="L208" i="77"/>
  <c r="I208" i="77"/>
  <c r="O205" i="77"/>
  <c r="N205" i="77"/>
  <c r="M205" i="77"/>
  <c r="H205" i="77"/>
  <c r="H193" i="77"/>
  <c r="L192" i="77"/>
  <c r="I192" i="77"/>
  <c r="H192" i="77"/>
  <c r="L191" i="77"/>
  <c r="I191" i="77"/>
  <c r="H191" i="77"/>
  <c r="H190" i="77"/>
  <c r="I219" i="77"/>
  <c r="I220" i="77" s="1"/>
  <c r="I178" i="77"/>
  <c r="I181" i="77"/>
  <c r="I174" i="77"/>
  <c r="H246" i="77" s="1"/>
  <c r="L169" i="77"/>
  <c r="I205" i="77"/>
  <c r="I206" i="77" s="1"/>
  <c r="H165" i="77"/>
  <c r="L164" i="77"/>
  <c r="I164" i="77"/>
  <c r="I198" i="77" s="1"/>
  <c r="H164" i="77"/>
  <c r="H198" i="77" s="1"/>
  <c r="L163" i="77"/>
  <c r="I163" i="77"/>
  <c r="H163" i="77"/>
  <c r="H197" i="77" s="1"/>
  <c r="L162" i="77"/>
  <c r="H162" i="77"/>
  <c r="H196" i="77" s="1"/>
  <c r="I160" i="77"/>
  <c r="H243" i="77" s="1"/>
  <c r="L243" i="77" s="1"/>
  <c r="L153" i="77"/>
  <c r="I153" i="77"/>
  <c r="H242" i="77" s="1"/>
  <c r="L242" i="77" s="1"/>
  <c r="H145" i="77"/>
  <c r="H143" i="77"/>
  <c r="I146" i="77"/>
  <c r="I133" i="77"/>
  <c r="I134" i="77" s="1"/>
  <c r="H133" i="77"/>
  <c r="H134" i="77" s="1"/>
  <c r="I120" i="77"/>
  <c r="H120" i="77"/>
  <c r="I113" i="77"/>
  <c r="H113" i="77"/>
  <c r="I104" i="77"/>
  <c r="H104" i="77"/>
  <c r="N89" i="77"/>
  <c r="M89" i="77"/>
  <c r="O89" i="77"/>
  <c r="I90" i="77"/>
  <c r="G90" i="77"/>
  <c r="F90" i="77"/>
  <c r="E90" i="77"/>
  <c r="D90" i="77"/>
  <c r="C90" i="77"/>
  <c r="E75" i="77"/>
  <c r="H71" i="77"/>
  <c r="D71" i="77"/>
  <c r="I72" i="77"/>
  <c r="G72" i="77"/>
  <c r="F72" i="77"/>
  <c r="E72" i="77"/>
  <c r="C71" i="77"/>
  <c r="E67" i="77"/>
  <c r="L65" i="77"/>
  <c r="G67" i="77"/>
  <c r="C66" i="77"/>
  <c r="F64" i="77"/>
  <c r="C63" i="77"/>
  <c r="L59" i="77"/>
  <c r="I52" i="77"/>
  <c r="H52" i="77"/>
  <c r="D37" i="77"/>
  <c r="D40" i="77" s="1"/>
  <c r="E37" i="77" s="1"/>
  <c r="E40" i="77" s="1"/>
  <c r="I26" i="77"/>
  <c r="I24" i="77"/>
  <c r="H24" i="77"/>
  <c r="I16" i="77"/>
  <c r="H16" i="77"/>
  <c r="H26" i="77" s="1"/>
  <c r="H9" i="77"/>
  <c r="G9" i="77" s="1"/>
  <c r="F9" i="77" s="1"/>
  <c r="E9" i="77" s="1"/>
  <c r="D9" i="77" s="1"/>
  <c r="C9" i="77" s="1"/>
  <c r="O251" i="77" l="1"/>
  <c r="L164" i="78"/>
  <c r="L196" i="78"/>
  <c r="H198" i="78"/>
  <c r="L221" i="78"/>
  <c r="O247" i="79"/>
  <c r="O250" i="79" s="1"/>
  <c r="R252" i="79"/>
  <c r="M209" i="79"/>
  <c r="H197" i="79"/>
  <c r="M154" i="79"/>
  <c r="N252" i="79"/>
  <c r="J250" i="79"/>
  <c r="J252" i="79" s="1"/>
  <c r="I199" i="79"/>
  <c r="I198" i="79"/>
  <c r="H196" i="78"/>
  <c r="I197" i="78"/>
  <c r="N246" i="78"/>
  <c r="H26" i="79"/>
  <c r="AP100" i="69"/>
  <c r="AP185" i="69"/>
  <c r="AI64" i="69"/>
  <c r="AM64" i="69" s="1"/>
  <c r="S208" i="69"/>
  <c r="T208" i="69" s="1"/>
  <c r="AV208" i="69" s="1"/>
  <c r="AR208" i="69"/>
  <c r="AP208" i="69"/>
  <c r="N208" i="69"/>
  <c r="AP171" i="69"/>
  <c r="N171" i="69"/>
  <c r="AP170" i="69"/>
  <c r="N170" i="69"/>
  <c r="Q64" i="69"/>
  <c r="V64" i="69" s="1"/>
  <c r="AT64" i="69" s="1"/>
  <c r="AI171" i="69"/>
  <c r="AM171" i="69" s="1"/>
  <c r="AI170" i="69"/>
  <c r="AM170" i="69" s="1"/>
  <c r="AP221" i="69"/>
  <c r="AP207" i="69"/>
  <c r="AI181" i="69"/>
  <c r="AM181" i="69" s="1"/>
  <c r="AP179" i="69"/>
  <c r="AP149" i="69"/>
  <c r="Q149" i="69"/>
  <c r="W149" i="69" s="1"/>
  <c r="X149" i="69" s="1"/>
  <c r="AW149" i="69" s="1"/>
  <c r="N185" i="69"/>
  <c r="AP160" i="69"/>
  <c r="AP151" i="69"/>
  <c r="AI149" i="69"/>
  <c r="AM149" i="69" s="1"/>
  <c r="AI217" i="69"/>
  <c r="AM217" i="69" s="1"/>
  <c r="AI185" i="69"/>
  <c r="AM185" i="69" s="1"/>
  <c r="AP181" i="69"/>
  <c r="N181" i="69"/>
  <c r="AP177" i="69"/>
  <c r="AI71" i="69"/>
  <c r="AM71" i="69" s="1"/>
  <c r="AP38" i="69"/>
  <c r="AI26" i="69"/>
  <c r="AM26" i="69" s="1"/>
  <c r="AI225" i="69"/>
  <c r="AM225" i="69" s="1"/>
  <c r="AP172" i="69"/>
  <c r="N162" i="69"/>
  <c r="V151" i="69"/>
  <c r="AT151" i="69" s="1"/>
  <c r="AP203" i="69"/>
  <c r="AI138" i="69"/>
  <c r="AM138" i="69" s="1"/>
  <c r="AP132" i="69"/>
  <c r="AI56" i="69"/>
  <c r="AM56" i="69" s="1"/>
  <c r="Q201" i="69"/>
  <c r="V201" i="69" s="1"/>
  <c r="W71" i="69"/>
  <c r="AU71" i="69" s="1"/>
  <c r="AP134" i="69"/>
  <c r="C266" i="69"/>
  <c r="AJ266" i="69" s="1"/>
  <c r="AI83" i="69"/>
  <c r="AM83" i="69" s="1"/>
  <c r="N225" i="69"/>
  <c r="AP196" i="69"/>
  <c r="AP188" i="69"/>
  <c r="AP161" i="69"/>
  <c r="AI150" i="69"/>
  <c r="AM150" i="69" s="1"/>
  <c r="AP147" i="69"/>
  <c r="D516" i="14"/>
  <c r="AI295" i="69"/>
  <c r="AM295" i="69" s="1"/>
  <c r="AI186" i="69"/>
  <c r="AM186" i="69" s="1"/>
  <c r="AP115" i="69"/>
  <c r="N115" i="69"/>
  <c r="H86" i="69"/>
  <c r="N83" i="69"/>
  <c r="AP58" i="69"/>
  <c r="AR56" i="69"/>
  <c r="V56" i="69"/>
  <c r="AT56" i="69" s="1"/>
  <c r="AP55" i="69"/>
  <c r="AP49" i="69"/>
  <c r="C468" i="14"/>
  <c r="AP229" i="69"/>
  <c r="AI244" i="69"/>
  <c r="AM244" i="69" s="1"/>
  <c r="N150" i="69"/>
  <c r="W83" i="69"/>
  <c r="AU83" i="69" s="1"/>
  <c r="Q207" i="69"/>
  <c r="W207" i="69" s="1"/>
  <c r="AU207" i="69" s="1"/>
  <c r="AJ125" i="69"/>
  <c r="AI38" i="69"/>
  <c r="AM38" i="69" s="1"/>
  <c r="C516" i="14"/>
  <c r="AR152" i="69"/>
  <c r="S152" i="69"/>
  <c r="T152" i="69" s="1"/>
  <c r="AI220" i="69"/>
  <c r="AM220" i="69" s="1"/>
  <c r="AP193" i="69"/>
  <c r="Q193" i="69"/>
  <c r="V193" i="69" s="1"/>
  <c r="AP190" i="69"/>
  <c r="N190" i="69"/>
  <c r="AI189" i="69"/>
  <c r="AM189" i="69" s="1"/>
  <c r="Q161" i="69"/>
  <c r="W161" i="69" s="1"/>
  <c r="AU161" i="69" s="1"/>
  <c r="AI146" i="69"/>
  <c r="AM146" i="69" s="1"/>
  <c r="AQ125" i="69"/>
  <c r="W75" i="69"/>
  <c r="AU75" i="69" s="1"/>
  <c r="AP293" i="69"/>
  <c r="AP152" i="69"/>
  <c r="AI55" i="69"/>
  <c r="AM55" i="69" s="1"/>
  <c r="AR39" i="69"/>
  <c r="AI260" i="69"/>
  <c r="AM260" i="69" s="1"/>
  <c r="AP198" i="69"/>
  <c r="AI193" i="69"/>
  <c r="AM193" i="69" s="1"/>
  <c r="AI190" i="69"/>
  <c r="AM190" i="69" s="1"/>
  <c r="N189" i="69"/>
  <c r="N177" i="69"/>
  <c r="N160" i="69"/>
  <c r="Q67" i="69"/>
  <c r="V67" i="69" s="1"/>
  <c r="AI241" i="69"/>
  <c r="AM241" i="69" s="1"/>
  <c r="AR200" i="69"/>
  <c r="AP135" i="69"/>
  <c r="AI134" i="69"/>
  <c r="AM134" i="69" s="1"/>
  <c r="AI41" i="69"/>
  <c r="AM41" i="69" s="1"/>
  <c r="AI247" i="69"/>
  <c r="AM247" i="69" s="1"/>
  <c r="Q229" i="69"/>
  <c r="V229" i="69" s="1"/>
  <c r="AT229" i="69" s="1"/>
  <c r="AP225" i="69"/>
  <c r="AP217" i="69"/>
  <c r="AI196" i="69"/>
  <c r="AM196" i="69" s="1"/>
  <c r="AI188" i="69"/>
  <c r="AM188" i="69" s="1"/>
  <c r="AJ142" i="69"/>
  <c r="N138" i="69"/>
  <c r="AI81" i="69"/>
  <c r="AM81" i="69" s="1"/>
  <c r="AP56" i="69"/>
  <c r="AI39" i="69"/>
  <c r="AM39" i="69" s="1"/>
  <c r="AI34" i="69"/>
  <c r="AM34" i="69" s="1"/>
  <c r="AP92" i="69"/>
  <c r="S74" i="69"/>
  <c r="T74" i="69" s="1"/>
  <c r="AV74" i="69" s="1"/>
  <c r="BE74" i="69" s="1"/>
  <c r="AI69" i="69"/>
  <c r="AM69" i="69" s="1"/>
  <c r="N56" i="69"/>
  <c r="Q55" i="69"/>
  <c r="V55" i="69" s="1"/>
  <c r="AT55" i="69" s="1"/>
  <c r="AP41" i="69"/>
  <c r="Q41" i="69"/>
  <c r="V41" i="69" s="1"/>
  <c r="AT41" i="69" s="1"/>
  <c r="S39" i="69"/>
  <c r="T39" i="69" s="1"/>
  <c r="AV39" i="69" s="1"/>
  <c r="BE39" i="69" s="1"/>
  <c r="AP31" i="69"/>
  <c r="S30" i="69"/>
  <c r="T30" i="69" s="1"/>
  <c r="AV30" i="69" s="1"/>
  <c r="BE30" i="69" s="1"/>
  <c r="AI291" i="69"/>
  <c r="AM291" i="69" s="1"/>
  <c r="AI264" i="69"/>
  <c r="AM264" i="69" s="1"/>
  <c r="Q212" i="69"/>
  <c r="AP39" i="69"/>
  <c r="Q38" i="69"/>
  <c r="V38" i="69" s="1"/>
  <c r="AT38" i="69" s="1"/>
  <c r="AJ263" i="69"/>
  <c r="AP255" i="69"/>
  <c r="AI253" i="69"/>
  <c r="AM253" i="69" s="1"/>
  <c r="AI239" i="69"/>
  <c r="AM239" i="69" s="1"/>
  <c r="W217" i="69"/>
  <c r="AU217" i="69" s="1"/>
  <c r="AP212" i="69"/>
  <c r="AP138" i="69"/>
  <c r="Q134" i="69"/>
  <c r="W134" i="69" s="1"/>
  <c r="AU134" i="69" s="1"/>
  <c r="AI46" i="69"/>
  <c r="AM46" i="69" s="1"/>
  <c r="BC36" i="69"/>
  <c r="BD36" i="69" s="1"/>
  <c r="BG36" i="69"/>
  <c r="BF24" i="69"/>
  <c r="BG24" i="69"/>
  <c r="S188" i="69"/>
  <c r="T188" i="69" s="1"/>
  <c r="AV188" i="69" s="1"/>
  <c r="AR188" i="69"/>
  <c r="AI228" i="69"/>
  <c r="AM228" i="69" s="1"/>
  <c r="S222" i="69"/>
  <c r="T222" i="69" s="1"/>
  <c r="AP189" i="69"/>
  <c r="V186" i="69"/>
  <c r="AT186" i="69" s="1"/>
  <c r="AP180" i="69"/>
  <c r="Q175" i="69"/>
  <c r="AP24" i="69"/>
  <c r="AP253" i="69"/>
  <c r="Q253" i="69"/>
  <c r="V253" i="69" s="1"/>
  <c r="AT253" i="69" s="1"/>
  <c r="AP247" i="69"/>
  <c r="AP241" i="69"/>
  <c r="Q241" i="69"/>
  <c r="V241" i="69" s="1"/>
  <c r="AT241" i="69" s="1"/>
  <c r="AP239" i="69"/>
  <c r="AI229" i="69"/>
  <c r="AM229" i="69" s="1"/>
  <c r="AP220" i="69"/>
  <c r="Q220" i="69"/>
  <c r="W220" i="69" s="1"/>
  <c r="AI182" i="69"/>
  <c r="AM182" i="69" s="1"/>
  <c r="AI176" i="69"/>
  <c r="AM176" i="69" s="1"/>
  <c r="AI161" i="69"/>
  <c r="AM161" i="69" s="1"/>
  <c r="AI151" i="69"/>
  <c r="AM151" i="69" s="1"/>
  <c r="AI145" i="69"/>
  <c r="AM145" i="69" s="1"/>
  <c r="AP141" i="69"/>
  <c r="Q141" i="69"/>
  <c r="W141" i="69" s="1"/>
  <c r="AU141" i="69" s="1"/>
  <c r="AP139" i="69"/>
  <c r="AP71" i="69"/>
  <c r="AP69" i="69"/>
  <c r="Q68" i="69"/>
  <c r="W68" i="69" s="1"/>
  <c r="AP46" i="69"/>
  <c r="Q45" i="69"/>
  <c r="V45" i="69" s="1"/>
  <c r="AT45" i="69" s="1"/>
  <c r="AI42" i="69"/>
  <c r="AM42" i="69" s="1"/>
  <c r="Q24" i="69"/>
  <c r="V24" i="69" s="1"/>
  <c r="AT24" i="69" s="1"/>
  <c r="AP260" i="69"/>
  <c r="N260" i="69"/>
  <c r="Q247" i="69"/>
  <c r="AP228" i="69"/>
  <c r="Q228" i="69"/>
  <c r="W228" i="69" s="1"/>
  <c r="AU228" i="69" s="1"/>
  <c r="W225" i="69"/>
  <c r="AU225" i="69" s="1"/>
  <c r="AP206" i="69"/>
  <c r="N186" i="69"/>
  <c r="AI180" i="69"/>
  <c r="AM180" i="69" s="1"/>
  <c r="AR174" i="69"/>
  <c r="AP146" i="69"/>
  <c r="Q146" i="69"/>
  <c r="V146" i="69" s="1"/>
  <c r="AT146" i="69" s="1"/>
  <c r="S119" i="69"/>
  <c r="T119" i="69" s="1"/>
  <c r="AV119" i="69" s="1"/>
  <c r="BE119" i="69" s="1"/>
  <c r="AI106" i="69"/>
  <c r="AM106" i="69" s="1"/>
  <c r="AP83" i="69"/>
  <c r="Q81" i="69"/>
  <c r="V81" i="69" s="1"/>
  <c r="N71" i="69"/>
  <c r="Q69" i="69"/>
  <c r="AP68" i="69"/>
  <c r="N46" i="69"/>
  <c r="AI24" i="69"/>
  <c r="AM24" i="69" s="1"/>
  <c r="AP153" i="69"/>
  <c r="AK151" i="69"/>
  <c r="AP150" i="69"/>
  <c r="Q145" i="69"/>
  <c r="W145" i="69" s="1"/>
  <c r="AU145" i="69" s="1"/>
  <c r="AI141" i="69"/>
  <c r="AM141" i="69" s="1"/>
  <c r="N126" i="69"/>
  <c r="AR96" i="69"/>
  <c r="AK56" i="69"/>
  <c r="M60" i="79"/>
  <c r="B10" i="14" s="1"/>
  <c r="J17" i="79"/>
  <c r="D510" i="14"/>
  <c r="D438" i="14"/>
  <c r="D492" i="14"/>
  <c r="C444" i="14"/>
  <c r="D498" i="14"/>
  <c r="D444" i="14"/>
  <c r="E498" i="14"/>
  <c r="E438" i="14"/>
  <c r="E462" i="14"/>
  <c r="D414" i="14"/>
  <c r="AP243" i="69"/>
  <c r="Q243" i="69"/>
  <c r="W243" i="69" s="1"/>
  <c r="S137" i="69"/>
  <c r="T137" i="69" s="1"/>
  <c r="AR137" i="69"/>
  <c r="AK137" i="69"/>
  <c r="N137" i="69"/>
  <c r="AI137" i="69"/>
  <c r="AM137" i="69" s="1"/>
  <c r="Q137" i="69"/>
  <c r="W137" i="69" s="1"/>
  <c r="D64" i="77"/>
  <c r="H72" i="77"/>
  <c r="D60" i="77"/>
  <c r="H60" i="77"/>
  <c r="I197" i="77"/>
  <c r="L198" i="77"/>
  <c r="L222" i="77"/>
  <c r="M251" i="77"/>
  <c r="N247" i="77"/>
  <c r="C62" i="78"/>
  <c r="G73" i="78"/>
  <c r="I246" i="78"/>
  <c r="I248" i="78" s="1"/>
  <c r="I250" i="78" s="1"/>
  <c r="L214" i="78"/>
  <c r="AI294" i="69"/>
  <c r="AM294" i="69" s="1"/>
  <c r="Q294" i="69"/>
  <c r="W294" i="69" s="1"/>
  <c r="AU294" i="69" s="1"/>
  <c r="N294" i="69"/>
  <c r="S228" i="69"/>
  <c r="T228" i="69" s="1"/>
  <c r="AV228" i="69" s="1"/>
  <c r="BE228" i="69" s="1"/>
  <c r="AR228" i="69"/>
  <c r="AR203" i="69"/>
  <c r="S203" i="69"/>
  <c r="T203" i="69" s="1"/>
  <c r="AS188" i="69"/>
  <c r="BE188" i="69" s="1"/>
  <c r="H192" i="69"/>
  <c r="V181" i="69"/>
  <c r="AT181" i="69" s="1"/>
  <c r="AS127" i="69"/>
  <c r="AS128" i="69" s="1"/>
  <c r="H128" i="69"/>
  <c r="AP127" i="69"/>
  <c r="N127" i="69"/>
  <c r="P244" i="77"/>
  <c r="E66" i="78"/>
  <c r="E75" i="78"/>
  <c r="D89" i="78"/>
  <c r="D88" i="78"/>
  <c r="V170" i="69"/>
  <c r="AT170" i="69" s="1"/>
  <c r="W170" i="69"/>
  <c r="AU170" i="69" s="1"/>
  <c r="BG48" i="69"/>
  <c r="BC48" i="69"/>
  <c r="BG46" i="69"/>
  <c r="BF46" i="69"/>
  <c r="BC46" i="69"/>
  <c r="BD46" i="69" s="1"/>
  <c r="H64" i="77"/>
  <c r="N248" i="77"/>
  <c r="F62" i="78"/>
  <c r="G71" i="78"/>
  <c r="K71" i="78" s="1"/>
  <c r="F74" i="78"/>
  <c r="F75" i="78"/>
  <c r="F78" i="78" s="1"/>
  <c r="F73" i="78"/>
  <c r="H288" i="69"/>
  <c r="S247" i="69"/>
  <c r="T247" i="69" s="1"/>
  <c r="AV247" i="69" s="1"/>
  <c r="BE247" i="69" s="1"/>
  <c r="AR247" i="69"/>
  <c r="AK247" i="69"/>
  <c r="AP236" i="69"/>
  <c r="Q236" i="69"/>
  <c r="W236" i="69" s="1"/>
  <c r="AI224" i="69"/>
  <c r="AM224" i="69" s="1"/>
  <c r="N224" i="69"/>
  <c r="AP224" i="69"/>
  <c r="Q224" i="69"/>
  <c r="V224" i="69" s="1"/>
  <c r="AT224" i="69" s="1"/>
  <c r="Q216" i="69"/>
  <c r="AI216" i="69"/>
  <c r="AM216" i="69" s="1"/>
  <c r="N216" i="69"/>
  <c r="AP216" i="69"/>
  <c r="V185" i="69"/>
  <c r="I75" i="77"/>
  <c r="L73" i="77"/>
  <c r="H246" i="69"/>
  <c r="Q202" i="69"/>
  <c r="V202" i="69" s="1"/>
  <c r="AT202" i="69" s="1"/>
  <c r="N202" i="69"/>
  <c r="AP202" i="69"/>
  <c r="AI130" i="69"/>
  <c r="AM130" i="69" s="1"/>
  <c r="N130" i="69"/>
  <c r="Q130" i="69"/>
  <c r="W130" i="69" s="1"/>
  <c r="AU130" i="69" s="1"/>
  <c r="AP130" i="69"/>
  <c r="N84" i="69"/>
  <c r="AP84" i="69"/>
  <c r="BE32" i="69"/>
  <c r="BG32" i="69"/>
  <c r="BF32" i="69"/>
  <c r="N32" i="69"/>
  <c r="AI32" i="69"/>
  <c r="AM32" i="69" s="1"/>
  <c r="BG30" i="69"/>
  <c r="BC30" i="69"/>
  <c r="BD30" i="69" s="1"/>
  <c r="G70" i="78"/>
  <c r="H228" i="78"/>
  <c r="H290" i="69"/>
  <c r="N223" i="69"/>
  <c r="AP223" i="69"/>
  <c r="N215" i="69"/>
  <c r="AK209" i="69"/>
  <c r="S209" i="69"/>
  <c r="T209" i="69" s="1"/>
  <c r="AV209" i="69" s="1"/>
  <c r="BE209" i="69" s="1"/>
  <c r="Q209" i="69"/>
  <c r="AP209" i="69"/>
  <c r="AR172" i="69"/>
  <c r="S172" i="69"/>
  <c r="T172" i="69" s="1"/>
  <c r="AV172" i="69" s="1"/>
  <c r="Q165" i="69"/>
  <c r="V165" i="69" s="1"/>
  <c r="AP165" i="69"/>
  <c r="Q124" i="69"/>
  <c r="N124" i="69"/>
  <c r="AI124" i="69"/>
  <c r="AM124" i="69" s="1"/>
  <c r="N123" i="69"/>
  <c r="AP123" i="69"/>
  <c r="AI123" i="69"/>
  <c r="AM123" i="69" s="1"/>
  <c r="N73" i="69"/>
  <c r="AP73" i="69"/>
  <c r="E64" i="77"/>
  <c r="I64" i="77"/>
  <c r="D67" i="77"/>
  <c r="H67" i="77"/>
  <c r="D72" i="77"/>
  <c r="J72" i="77" s="1"/>
  <c r="F75" i="77"/>
  <c r="L197" i="77"/>
  <c r="H199" i="77"/>
  <c r="H229" i="77" s="1"/>
  <c r="I212" i="77"/>
  <c r="I213" i="77" s="1"/>
  <c r="I26" i="78"/>
  <c r="D59" i="78"/>
  <c r="H59" i="78"/>
  <c r="D63" i="78"/>
  <c r="H63" i="78"/>
  <c r="C65" i="78"/>
  <c r="G66" i="78"/>
  <c r="D74" i="78"/>
  <c r="H74" i="78"/>
  <c r="K74" i="78" s="1"/>
  <c r="I226" i="78"/>
  <c r="L226" i="78" s="1"/>
  <c r="O249" i="79"/>
  <c r="H296" i="69"/>
  <c r="AP295" i="69"/>
  <c r="Q295" i="69"/>
  <c r="V295" i="69" s="1"/>
  <c r="AT295" i="69" s="1"/>
  <c r="AP291" i="69"/>
  <c r="Q291" i="69"/>
  <c r="W291" i="69" s="1"/>
  <c r="AU291" i="69" s="1"/>
  <c r="AP264" i="69"/>
  <c r="AP244" i="69"/>
  <c r="Q244" i="69"/>
  <c r="V244" i="69" s="1"/>
  <c r="AT244" i="69" s="1"/>
  <c r="AK239" i="69"/>
  <c r="Q239" i="69"/>
  <c r="W239" i="69" s="1"/>
  <c r="AU239" i="69" s="1"/>
  <c r="Q221" i="69"/>
  <c r="N221" i="69"/>
  <c r="AP215" i="69"/>
  <c r="N214" i="69"/>
  <c r="AP214" i="69"/>
  <c r="AI213" i="69"/>
  <c r="AM213" i="69" s="1"/>
  <c r="AI212" i="69"/>
  <c r="AM212" i="69" s="1"/>
  <c r="AI208" i="69"/>
  <c r="AM208" i="69" s="1"/>
  <c r="AP201" i="69"/>
  <c r="N179" i="69"/>
  <c r="Q178" i="69"/>
  <c r="AI178" i="69"/>
  <c r="AM178" i="69" s="1"/>
  <c r="N178" i="69"/>
  <c r="AI177" i="69"/>
  <c r="AM177" i="69" s="1"/>
  <c r="AI174" i="69"/>
  <c r="AM174" i="69" s="1"/>
  <c r="N174" i="69"/>
  <c r="Q174" i="69"/>
  <c r="V174" i="69" s="1"/>
  <c r="AT174" i="69" s="1"/>
  <c r="AP174" i="69"/>
  <c r="AI165" i="69"/>
  <c r="AM165" i="69" s="1"/>
  <c r="S129" i="69"/>
  <c r="T129" i="69" s="1"/>
  <c r="AV129" i="69" s="1"/>
  <c r="AR129" i="69"/>
  <c r="AK129" i="69"/>
  <c r="N129" i="69"/>
  <c r="AI129" i="69"/>
  <c r="AM129" i="69" s="1"/>
  <c r="Q129" i="69"/>
  <c r="AP119" i="69"/>
  <c r="N119" i="69"/>
  <c r="Q96" i="69"/>
  <c r="V96" i="69" s="1"/>
  <c r="AT96" i="69" s="1"/>
  <c r="AI96" i="69"/>
  <c r="AM96" i="69" s="1"/>
  <c r="N85" i="69"/>
  <c r="AI85" i="69"/>
  <c r="AM85" i="69" s="1"/>
  <c r="AP85" i="69"/>
  <c r="AI77" i="69"/>
  <c r="AM77" i="69" s="1"/>
  <c r="AP77" i="69"/>
  <c r="AI73" i="69"/>
  <c r="AM73" i="69" s="1"/>
  <c r="AI70" i="69"/>
  <c r="AM70" i="69" s="1"/>
  <c r="N70" i="69"/>
  <c r="Q70" i="69"/>
  <c r="V70" i="69" s="1"/>
  <c r="AT70" i="69" s="1"/>
  <c r="AP70" i="69"/>
  <c r="H72" i="69"/>
  <c r="AP51" i="69"/>
  <c r="Q51" i="69"/>
  <c r="V51" i="69" s="1"/>
  <c r="AT51" i="69" s="1"/>
  <c r="Q47" i="69"/>
  <c r="V47" i="69" s="1"/>
  <c r="AT47" i="69" s="1"/>
  <c r="AP47" i="69"/>
  <c r="Q205" i="69"/>
  <c r="V205" i="69" s="1"/>
  <c r="AT205" i="69" s="1"/>
  <c r="AP205" i="69"/>
  <c r="N197" i="69"/>
  <c r="Q197" i="69"/>
  <c r="AI197" i="69"/>
  <c r="AM197" i="69" s="1"/>
  <c r="N164" i="69"/>
  <c r="AP164" i="69"/>
  <c r="Q164" i="69"/>
  <c r="W164" i="69" s="1"/>
  <c r="G60" i="77"/>
  <c r="F76" i="77"/>
  <c r="F79" i="77" s="1"/>
  <c r="L62" i="77"/>
  <c r="E66" i="77"/>
  <c r="C76" i="77"/>
  <c r="C77" i="77" s="1"/>
  <c r="L176" i="77"/>
  <c r="I227" i="77"/>
  <c r="L227" i="77" s="1"/>
  <c r="L215" i="77"/>
  <c r="I246" i="77"/>
  <c r="I249" i="77" s="1"/>
  <c r="I251" i="77" s="1"/>
  <c r="R250" i="78"/>
  <c r="H42" i="79"/>
  <c r="H48" i="79" s="1"/>
  <c r="H55" i="79" s="1"/>
  <c r="I38" i="79"/>
  <c r="I41" i="79" s="1"/>
  <c r="J38" i="79" s="1"/>
  <c r="J41" i="79" s="1"/>
  <c r="S252" i="79"/>
  <c r="N264" i="69"/>
  <c r="Q262" i="69"/>
  <c r="W262" i="69" s="1"/>
  <c r="AP222" i="69"/>
  <c r="Q215" i="69"/>
  <c r="W215" i="69" s="1"/>
  <c r="AU215" i="69" s="1"/>
  <c r="Q213" i="69"/>
  <c r="AP213" i="69"/>
  <c r="N205" i="69"/>
  <c r="AI201" i="69"/>
  <c r="AM201" i="69" s="1"/>
  <c r="H227" i="69"/>
  <c r="Q194" i="69"/>
  <c r="N194" i="69"/>
  <c r="AP194" i="69"/>
  <c r="S189" i="69"/>
  <c r="T189" i="69" s="1"/>
  <c r="AV189" i="69" s="1"/>
  <c r="N166" i="69"/>
  <c r="AI166" i="69"/>
  <c r="AM166" i="69" s="1"/>
  <c r="Q166" i="69"/>
  <c r="S161" i="69"/>
  <c r="T161" i="69" s="1"/>
  <c r="AV161" i="69" s="1"/>
  <c r="BE161" i="69" s="1"/>
  <c r="AK161" i="69"/>
  <c r="N154" i="69"/>
  <c r="AI154" i="69"/>
  <c r="AM154" i="69" s="1"/>
  <c r="Q154" i="69"/>
  <c r="N133" i="69"/>
  <c r="AI133" i="69"/>
  <c r="AM133" i="69" s="1"/>
  <c r="Q133" i="69"/>
  <c r="W133" i="69" s="1"/>
  <c r="AP133" i="69"/>
  <c r="Q99" i="69"/>
  <c r="W99" i="69" s="1"/>
  <c r="AU99" i="69" s="1"/>
  <c r="AR87" i="69"/>
  <c r="S87" i="69"/>
  <c r="T87" i="69" s="1"/>
  <c r="AV87" i="69" s="1"/>
  <c r="BE87" i="69" s="1"/>
  <c r="N74" i="69"/>
  <c r="AI74" i="69"/>
  <c r="AM74" i="69" s="1"/>
  <c r="Q74" i="69"/>
  <c r="V74" i="69" s="1"/>
  <c r="AT74" i="69" s="1"/>
  <c r="AR71" i="69"/>
  <c r="S71" i="69"/>
  <c r="T71" i="69" s="1"/>
  <c r="AK71" i="69"/>
  <c r="S69" i="69"/>
  <c r="T69" i="69" s="1"/>
  <c r="AV69" i="69" s="1"/>
  <c r="BE69" i="69" s="1"/>
  <c r="AR69" i="69"/>
  <c r="AI43" i="69"/>
  <c r="AM43" i="69" s="1"/>
  <c r="Q43" i="69"/>
  <c r="V43" i="69" s="1"/>
  <c r="AT43" i="69" s="1"/>
  <c r="AP43" i="69"/>
  <c r="N43" i="69"/>
  <c r="BG28" i="69"/>
  <c r="BF28" i="69"/>
  <c r="Q28" i="69"/>
  <c r="V28" i="69" s="1"/>
  <c r="AT28" i="69" s="1"/>
  <c r="N28" i="69"/>
  <c r="AI28" i="69"/>
  <c r="AM28" i="69" s="1"/>
  <c r="AP25" i="69"/>
  <c r="Q25" i="69"/>
  <c r="V25" i="69" s="1"/>
  <c r="AT25" i="69" s="1"/>
  <c r="Q176" i="69"/>
  <c r="W176" i="69" s="1"/>
  <c r="X176" i="69" s="1"/>
  <c r="AW176" i="69" s="1"/>
  <c r="AI169" i="69"/>
  <c r="AM169" i="69" s="1"/>
  <c r="AI162" i="69"/>
  <c r="AM162" i="69" s="1"/>
  <c r="AP155" i="69"/>
  <c r="AI153" i="69"/>
  <c r="AM153" i="69" s="1"/>
  <c r="AK135" i="69"/>
  <c r="AI126" i="69"/>
  <c r="AM126" i="69" s="1"/>
  <c r="AK93" i="69"/>
  <c r="AI75" i="69"/>
  <c r="AM75" i="69" s="1"/>
  <c r="AI30" i="69"/>
  <c r="AM30" i="69" s="1"/>
  <c r="N30" i="69"/>
  <c r="J175" i="79"/>
  <c r="J206" i="79"/>
  <c r="J207" i="79" s="1"/>
  <c r="AR177" i="69"/>
  <c r="AK46" i="69"/>
  <c r="S46" i="69"/>
  <c r="T46" i="69" s="1"/>
  <c r="AV46" i="69" s="1"/>
  <c r="BE46" i="69" s="1"/>
  <c r="Q39" i="69"/>
  <c r="V39" i="69" s="1"/>
  <c r="AT39" i="69" s="1"/>
  <c r="BG35" i="69"/>
  <c r="BF35" i="69"/>
  <c r="AP27" i="69"/>
  <c r="Q27" i="69"/>
  <c r="V27" i="69" s="1"/>
  <c r="AT27" i="69" s="1"/>
  <c r="AK188" i="69"/>
  <c r="Q188" i="69"/>
  <c r="W188" i="69" s="1"/>
  <c r="H187" i="69"/>
  <c r="AP186" i="69"/>
  <c r="Q180" i="69"/>
  <c r="AI167" i="69"/>
  <c r="AM167" i="69" s="1"/>
  <c r="AP162" i="69"/>
  <c r="AK153" i="69"/>
  <c r="N151" i="69"/>
  <c r="AP126" i="69"/>
  <c r="S93" i="69"/>
  <c r="T93" i="69" s="1"/>
  <c r="AV93" i="69" s="1"/>
  <c r="BE93" i="69" s="1"/>
  <c r="V92" i="69"/>
  <c r="AT92" i="69" s="1"/>
  <c r="AP75" i="69"/>
  <c r="S75" i="69"/>
  <c r="T75" i="69" s="1"/>
  <c r="AV75" i="69" s="1"/>
  <c r="BE75" i="69" s="1"/>
  <c r="AP64" i="69"/>
  <c r="AK34" i="69"/>
  <c r="S34" i="69"/>
  <c r="T34" i="69" s="1"/>
  <c r="AV34" i="69" s="1"/>
  <c r="BE34" i="69" s="1"/>
  <c r="BF25" i="69"/>
  <c r="BG25" i="69"/>
  <c r="BC26" i="69"/>
  <c r="BD26" i="69" s="1"/>
  <c r="N26" i="69"/>
  <c r="BC24" i="69"/>
  <c r="BD24" i="69" s="1"/>
  <c r="BG38" i="69"/>
  <c r="AP42" i="69"/>
  <c r="Q42" i="69"/>
  <c r="V42" i="69" s="1"/>
  <c r="AT42" i="69" s="1"/>
  <c r="BF36" i="69"/>
  <c r="M216" i="79"/>
  <c r="I228" i="79"/>
  <c r="M228" i="79" s="1"/>
  <c r="I248" i="79"/>
  <c r="I250" i="79" s="1"/>
  <c r="I252" i="79" s="1"/>
  <c r="J146" i="79"/>
  <c r="J144" i="79"/>
  <c r="J147" i="79"/>
  <c r="J166" i="79" s="1"/>
  <c r="M184" i="79"/>
  <c r="I191" i="79"/>
  <c r="I189" i="79"/>
  <c r="M147" i="79"/>
  <c r="M166" i="79" s="1"/>
  <c r="H242" i="79"/>
  <c r="I175" i="79"/>
  <c r="M175" i="79" s="1"/>
  <c r="J26" i="79"/>
  <c r="C492" i="14"/>
  <c r="E414" i="14"/>
  <c r="M114" i="14"/>
  <c r="D504" i="14"/>
  <c r="E510" i="14"/>
  <c r="E474" i="14"/>
  <c r="D420" i="14"/>
  <c r="D468" i="14"/>
  <c r="C420" i="14"/>
  <c r="D486" i="14"/>
  <c r="U110" i="14"/>
  <c r="U114" i="14"/>
  <c r="U111" i="14"/>
  <c r="U115" i="14"/>
  <c r="U112" i="14"/>
  <c r="C456" i="14"/>
  <c r="E450" i="14"/>
  <c r="U117" i="14"/>
  <c r="M113" i="14"/>
  <c r="M117" i="14"/>
  <c r="D456" i="14"/>
  <c r="C504" i="14"/>
  <c r="D450" i="14"/>
  <c r="C432" i="14"/>
  <c r="M112" i="14"/>
  <c r="C480" i="14"/>
  <c r="U113" i="14"/>
  <c r="E112" i="14"/>
  <c r="E116" i="14"/>
  <c r="E426" i="14"/>
  <c r="E486" i="14"/>
  <c r="D474" i="14"/>
  <c r="D426" i="14"/>
  <c r="D480" i="14"/>
  <c r="D432" i="14"/>
  <c r="D462" i="14"/>
  <c r="M116" i="14"/>
  <c r="U116" i="14"/>
  <c r="E114" i="14"/>
  <c r="B389" i="14"/>
  <c r="B388" i="14"/>
  <c r="B382" i="14"/>
  <c r="B383" i="14"/>
  <c r="M111" i="14"/>
  <c r="E113" i="14"/>
  <c r="M115" i="14"/>
  <c r="E117" i="14"/>
  <c r="B377" i="14"/>
  <c r="B365" i="14"/>
  <c r="B376" i="14"/>
  <c r="B364" i="14"/>
  <c r="B401" i="14"/>
  <c r="B400" i="14"/>
  <c r="B371" i="14"/>
  <c r="B370" i="14"/>
  <c r="B395" i="14"/>
  <c r="B394" i="14"/>
  <c r="E111" i="14"/>
  <c r="E115" i="14"/>
  <c r="I42" i="79"/>
  <c r="I48" i="79" s="1"/>
  <c r="I55" i="79" s="1"/>
  <c r="M239" i="79"/>
  <c r="N239" i="79" s="1"/>
  <c r="O239" i="79" s="1"/>
  <c r="P239" i="79" s="1"/>
  <c r="Q239" i="79" s="1"/>
  <c r="R239" i="79" s="1"/>
  <c r="S239" i="79" s="1"/>
  <c r="J220" i="79"/>
  <c r="J221" i="79" s="1"/>
  <c r="J213" i="79"/>
  <c r="J214" i="79" s="1"/>
  <c r="J191" i="79"/>
  <c r="J194" i="79" s="1"/>
  <c r="J179" i="79"/>
  <c r="J163" i="79"/>
  <c r="I144" i="79"/>
  <c r="H248" i="79"/>
  <c r="I166" i="79"/>
  <c r="I163" i="79"/>
  <c r="AJ296" i="69"/>
  <c r="AK293" i="69"/>
  <c r="AK289" i="69"/>
  <c r="W264" i="69"/>
  <c r="AU264" i="69" s="1"/>
  <c r="R246" i="69"/>
  <c r="W241" i="69"/>
  <c r="AU241" i="69" s="1"/>
  <c r="AR239" i="69"/>
  <c r="W229" i="69"/>
  <c r="AU229" i="69" s="1"/>
  <c r="BE223" i="69"/>
  <c r="AK222" i="69"/>
  <c r="BE196" i="69"/>
  <c r="S166" i="69"/>
  <c r="T166" i="69" s="1"/>
  <c r="W150" i="69"/>
  <c r="X150" i="69" s="1"/>
  <c r="AW150" i="69" s="1"/>
  <c r="S126" i="69"/>
  <c r="T126" i="69" s="1"/>
  <c r="AV126" i="69" s="1"/>
  <c r="BE126" i="69" s="1"/>
  <c r="BE116" i="69"/>
  <c r="S104" i="69"/>
  <c r="T104" i="69" s="1"/>
  <c r="AV104" i="69" s="1"/>
  <c r="BE104" i="69" s="1"/>
  <c r="AI103" i="69"/>
  <c r="AM103" i="69" s="1"/>
  <c r="AK87" i="69"/>
  <c r="AK85" i="69"/>
  <c r="N78" i="69"/>
  <c r="AI78" i="69"/>
  <c r="AM78" i="69" s="1"/>
  <c r="Q78" i="69"/>
  <c r="R72" i="69"/>
  <c r="AQ72" i="69"/>
  <c r="AK70" i="69"/>
  <c r="S70" i="69"/>
  <c r="T70" i="69" s="1"/>
  <c r="AV70" i="69" s="1"/>
  <c r="BE70" i="69" s="1"/>
  <c r="BE64" i="69"/>
  <c r="BG34" i="69"/>
  <c r="BF34" i="69"/>
  <c r="BC34" i="69"/>
  <c r="BD34" i="69" s="1"/>
  <c r="S224" i="69"/>
  <c r="T224" i="69" s="1"/>
  <c r="AV224" i="69" s="1"/>
  <c r="BE224" i="69" s="1"/>
  <c r="V220" i="69"/>
  <c r="AT220" i="69" s="1"/>
  <c r="BE208" i="69"/>
  <c r="BE202" i="69"/>
  <c r="BE189" i="69"/>
  <c r="BE171" i="69"/>
  <c r="AR146" i="69"/>
  <c r="AK133" i="69"/>
  <c r="V130" i="69"/>
  <c r="AT130" i="69" s="1"/>
  <c r="AI122" i="69"/>
  <c r="AM122" i="69" s="1"/>
  <c r="Q122" i="69"/>
  <c r="W122" i="69" s="1"/>
  <c r="BE107" i="69"/>
  <c r="AK104" i="69"/>
  <c r="Q95" i="69"/>
  <c r="W95" i="69" s="1"/>
  <c r="AU95" i="69" s="1"/>
  <c r="AI92" i="69"/>
  <c r="AM92" i="69" s="1"/>
  <c r="N92" i="69"/>
  <c r="AI90" i="69"/>
  <c r="AM90" i="69" s="1"/>
  <c r="S88" i="69"/>
  <c r="T88" i="69" s="1"/>
  <c r="AV88" i="69" s="1"/>
  <c r="R86" i="69"/>
  <c r="AQ86" i="69"/>
  <c r="W244" i="69"/>
  <c r="AU244" i="69" s="1"/>
  <c r="W201" i="69"/>
  <c r="AU201" i="69" s="1"/>
  <c r="AQ296" i="69"/>
  <c r="AS288" i="69"/>
  <c r="BE239" i="69"/>
  <c r="AK236" i="69"/>
  <c r="AK228" i="69"/>
  <c r="AK223" i="69"/>
  <c r="BE215" i="69"/>
  <c r="AR202" i="69"/>
  <c r="AK202" i="69"/>
  <c r="W199" i="69"/>
  <c r="AU199" i="69" s="1"/>
  <c r="AK196" i="69"/>
  <c r="W190" i="69"/>
  <c r="AU190" i="69" s="1"/>
  <c r="V189" i="69"/>
  <c r="AT189" i="69" s="1"/>
  <c r="AR180" i="69"/>
  <c r="AK180" i="69"/>
  <c r="AR176" i="69"/>
  <c r="AJ168" i="69"/>
  <c r="AR166" i="69"/>
  <c r="AJ158" i="69"/>
  <c r="AK149" i="69"/>
  <c r="W138" i="69"/>
  <c r="AK134" i="69"/>
  <c r="AR134" i="69"/>
  <c r="AR133" i="69"/>
  <c r="AI115" i="69"/>
  <c r="AM115" i="69" s="1"/>
  <c r="N111" i="69"/>
  <c r="Q111" i="69"/>
  <c r="W111" i="69" s="1"/>
  <c r="AU111" i="69" s="1"/>
  <c r="Q104" i="69"/>
  <c r="N104" i="69"/>
  <c r="AP103" i="69"/>
  <c r="N103" i="69"/>
  <c r="AI99" i="69"/>
  <c r="AM99" i="69" s="1"/>
  <c r="AR97" i="69"/>
  <c r="AK97" i="69"/>
  <c r="AP96" i="69"/>
  <c r="N96" i="69"/>
  <c r="AP95" i="69"/>
  <c r="N93" i="69"/>
  <c r="BE85" i="69"/>
  <c r="S73" i="69"/>
  <c r="T73" i="69" s="1"/>
  <c r="AV73" i="69" s="1"/>
  <c r="BE73" i="69" s="1"/>
  <c r="AK73" i="69"/>
  <c r="AR70" i="69"/>
  <c r="R59" i="69"/>
  <c r="AQ59" i="69"/>
  <c r="BC40" i="69"/>
  <c r="BD40" i="69" s="1"/>
  <c r="BG40" i="69"/>
  <c r="BF40" i="69"/>
  <c r="AK28" i="69"/>
  <c r="S28" i="69"/>
  <c r="T28" i="69" s="1"/>
  <c r="AV28" i="69" s="1"/>
  <c r="BE28" i="69" s="1"/>
  <c r="AR28" i="69"/>
  <c r="BE198" i="69"/>
  <c r="BE182" i="69"/>
  <c r="BE150" i="69"/>
  <c r="W129" i="69"/>
  <c r="AU129" i="69" s="1"/>
  <c r="V129" i="69"/>
  <c r="AT129" i="69" s="1"/>
  <c r="AR101" i="69"/>
  <c r="S101" i="69"/>
  <c r="T101" i="69" s="1"/>
  <c r="AV101" i="69" s="1"/>
  <c r="BE101" i="69" s="1"/>
  <c r="Q87" i="69"/>
  <c r="N87" i="69"/>
  <c r="AI87" i="69"/>
  <c r="AM87" i="69" s="1"/>
  <c r="BE50" i="69"/>
  <c r="BG50" i="69"/>
  <c r="BG31" i="69"/>
  <c r="BF31" i="69"/>
  <c r="BF50" i="69"/>
  <c r="BE48" i="69"/>
  <c r="BF26" i="69"/>
  <c r="BF30" i="69"/>
  <c r="BF39" i="69"/>
  <c r="BF48" i="69"/>
  <c r="AR30" i="69"/>
  <c r="AR255" i="69"/>
  <c r="AK255" i="69"/>
  <c r="AJ227" i="69"/>
  <c r="R227" i="69"/>
  <c r="AR213" i="69"/>
  <c r="AJ292" i="69"/>
  <c r="W253" i="69"/>
  <c r="AU253" i="69" s="1"/>
  <c r="AR195" i="69"/>
  <c r="AK195" i="69"/>
  <c r="AQ263" i="69"/>
  <c r="AK243" i="69"/>
  <c r="V212" i="69"/>
  <c r="AT212" i="69" s="1"/>
  <c r="W212" i="69"/>
  <c r="AQ292" i="69"/>
  <c r="AQ266" i="69"/>
  <c r="AQ265" i="69"/>
  <c r="AJ265" i="69"/>
  <c r="AK262" i="69"/>
  <c r="AR216" i="69"/>
  <c r="S216" i="69"/>
  <c r="T216" i="69" s="1"/>
  <c r="AV216" i="69" s="1"/>
  <c r="BE216" i="69" s="1"/>
  <c r="AR215" i="69"/>
  <c r="AK215" i="69"/>
  <c r="AK200" i="69"/>
  <c r="S197" i="69"/>
  <c r="T197" i="69" s="1"/>
  <c r="AV197" i="69" s="1"/>
  <c r="BE197" i="69" s="1"/>
  <c r="AK190" i="69"/>
  <c r="AR189" i="69"/>
  <c r="S174" i="69"/>
  <c r="T174" i="69" s="1"/>
  <c r="AV174" i="69" s="1"/>
  <c r="BE174" i="69" s="1"/>
  <c r="W171" i="69"/>
  <c r="AU171" i="69" s="1"/>
  <c r="S167" i="69"/>
  <c r="T167" i="69" s="1"/>
  <c r="AV167" i="69" s="1"/>
  <c r="BE167" i="69" s="1"/>
  <c r="AR167" i="69"/>
  <c r="W162" i="69"/>
  <c r="AU162" i="69" s="1"/>
  <c r="V162" i="69"/>
  <c r="AT162" i="69" s="1"/>
  <c r="AK162" i="69"/>
  <c r="AR162" i="69"/>
  <c r="AK150" i="69"/>
  <c r="AR150" i="69"/>
  <c r="AR147" i="69"/>
  <c r="AK147" i="69"/>
  <c r="S146" i="69"/>
  <c r="T146" i="69" s="1"/>
  <c r="Q123" i="69"/>
  <c r="AP117" i="69"/>
  <c r="AI114" i="69"/>
  <c r="AM114" i="69" s="1"/>
  <c r="Q114" i="69"/>
  <c r="AK111" i="69"/>
  <c r="AR111" i="69"/>
  <c r="S111" i="69"/>
  <c r="T111" i="69" s="1"/>
  <c r="AV111" i="69" s="1"/>
  <c r="V90" i="69"/>
  <c r="AT90" i="69" s="1"/>
  <c r="W90" i="69"/>
  <c r="AU90" i="69" s="1"/>
  <c r="AR84" i="69"/>
  <c r="AK84" i="69"/>
  <c r="V208" i="69"/>
  <c r="AT208" i="69" s="1"/>
  <c r="X200" i="69"/>
  <c r="AW200" i="69" s="1"/>
  <c r="AR194" i="69"/>
  <c r="AK194" i="69"/>
  <c r="S190" i="69"/>
  <c r="T190" i="69" s="1"/>
  <c r="AK181" i="69"/>
  <c r="S181" i="69"/>
  <c r="T181" i="69" s="1"/>
  <c r="AV181" i="69" s="1"/>
  <c r="BE181" i="69" s="1"/>
  <c r="V177" i="69"/>
  <c r="AT177" i="69" s="1"/>
  <c r="AR171" i="69"/>
  <c r="AK171" i="69"/>
  <c r="AQ158" i="69"/>
  <c r="W156" i="69"/>
  <c r="AU156" i="69" s="1"/>
  <c r="AK152" i="69"/>
  <c r="S141" i="69"/>
  <c r="T141" i="69" s="1"/>
  <c r="AV141" i="69" s="1"/>
  <c r="BE141" i="69" s="1"/>
  <c r="AK141" i="69"/>
  <c r="S124" i="69"/>
  <c r="T124" i="69" s="1"/>
  <c r="AV124" i="69" s="1"/>
  <c r="BE124" i="69" s="1"/>
  <c r="AK124" i="69"/>
  <c r="AR124" i="69"/>
  <c r="S217" i="69"/>
  <c r="T217" i="69" s="1"/>
  <c r="X217" i="69" s="1"/>
  <c r="AW217" i="69" s="1"/>
  <c r="AR181" i="69"/>
  <c r="S169" i="69"/>
  <c r="T169" i="69" s="1"/>
  <c r="AV169" i="69" s="1"/>
  <c r="BE169" i="69" s="1"/>
  <c r="AK169" i="69"/>
  <c r="AR161" i="69"/>
  <c r="AR145" i="69"/>
  <c r="W126" i="69"/>
  <c r="AU126" i="69" s="1"/>
  <c r="Q119" i="69"/>
  <c r="S118" i="69"/>
  <c r="T118" i="69" s="1"/>
  <c r="AV118" i="69" s="1"/>
  <c r="BE118" i="69" s="1"/>
  <c r="AK118" i="69"/>
  <c r="N118" i="69"/>
  <c r="AI118" i="69"/>
  <c r="AM118" i="69" s="1"/>
  <c r="AP118" i="69"/>
  <c r="AR117" i="69"/>
  <c r="AK117" i="69"/>
  <c r="V99" i="69"/>
  <c r="AT99" i="69" s="1"/>
  <c r="V95" i="69"/>
  <c r="AT95" i="69" s="1"/>
  <c r="AP91" i="69"/>
  <c r="N91" i="69"/>
  <c r="Q91" i="69"/>
  <c r="R187" i="69"/>
  <c r="AQ187" i="69"/>
  <c r="AK138" i="69"/>
  <c r="S138" i="69"/>
  <c r="T138" i="69" s="1"/>
  <c r="AV138" i="69" s="1"/>
  <c r="BE138" i="69" s="1"/>
  <c r="W121" i="69"/>
  <c r="AU121" i="69" s="1"/>
  <c r="Q116" i="69"/>
  <c r="AI116" i="69"/>
  <c r="AM116" i="69" s="1"/>
  <c r="AP116" i="69"/>
  <c r="S110" i="69"/>
  <c r="T110" i="69" s="1"/>
  <c r="AV110" i="69" s="1"/>
  <c r="AR110" i="69"/>
  <c r="AK110" i="69"/>
  <c r="N110" i="69"/>
  <c r="Q110" i="69"/>
  <c r="AI110" i="69"/>
  <c r="AM110" i="69" s="1"/>
  <c r="AP110" i="69"/>
  <c r="N107" i="69"/>
  <c r="Q107" i="69"/>
  <c r="AI107" i="69"/>
  <c r="AM107" i="69" s="1"/>
  <c r="N101" i="69"/>
  <c r="AP101" i="69"/>
  <c r="AK78" i="69"/>
  <c r="S78" i="69"/>
  <c r="T78" i="69" s="1"/>
  <c r="AV78" i="69" s="1"/>
  <c r="BE78" i="69" s="1"/>
  <c r="AQ168" i="69"/>
  <c r="AQ142" i="69"/>
  <c r="AR116" i="69"/>
  <c r="AK116" i="69"/>
  <c r="AP111" i="69"/>
  <c r="Q100" i="69"/>
  <c r="N100" i="69"/>
  <c r="N99" i="69"/>
  <c r="S96" i="69"/>
  <c r="T96" i="69" s="1"/>
  <c r="AV96" i="69" s="1"/>
  <c r="BE96" i="69" s="1"/>
  <c r="Q94" i="69"/>
  <c r="V94" i="69" s="1"/>
  <c r="AP94" i="69"/>
  <c r="N90" i="69"/>
  <c r="N88" i="69"/>
  <c r="AP88" i="69"/>
  <c r="AP81" i="69"/>
  <c r="N80" i="69"/>
  <c r="AP80" i="69"/>
  <c r="N77" i="69"/>
  <c r="W70" i="69"/>
  <c r="AU70" i="69" s="1"/>
  <c r="AK41" i="69"/>
  <c r="AR41" i="69"/>
  <c r="S41" i="69"/>
  <c r="T41" i="69" s="1"/>
  <c r="AV41" i="69" s="1"/>
  <c r="R82" i="69"/>
  <c r="AQ82" i="69"/>
  <c r="R76" i="69"/>
  <c r="AQ76" i="69"/>
  <c r="W69" i="69"/>
  <c r="X69" i="69" s="1"/>
  <c r="V69" i="69"/>
  <c r="AT69" i="69" s="1"/>
  <c r="S67" i="69"/>
  <c r="T67" i="69" s="1"/>
  <c r="AV67" i="69" s="1"/>
  <c r="BE67" i="69" s="1"/>
  <c r="AR67" i="69"/>
  <c r="AK67" i="69"/>
  <c r="S42" i="69"/>
  <c r="T42" i="69" s="1"/>
  <c r="AV42" i="69" s="1"/>
  <c r="AR42" i="69"/>
  <c r="S154" i="69"/>
  <c r="T154" i="69" s="1"/>
  <c r="AV154" i="69" s="1"/>
  <c r="AI104" i="69"/>
  <c r="AM104" i="69" s="1"/>
  <c r="Q103" i="69"/>
  <c r="N95" i="69"/>
  <c r="AI95" i="69"/>
  <c r="AM95" i="69" s="1"/>
  <c r="AK92" i="69"/>
  <c r="S92" i="69"/>
  <c r="T92" i="69" s="1"/>
  <c r="AV92" i="69" s="1"/>
  <c r="BE92" i="69" s="1"/>
  <c r="AJ82" i="69"/>
  <c r="S81" i="69"/>
  <c r="T81" i="69" s="1"/>
  <c r="AV81" i="69" s="1"/>
  <c r="BE81" i="69" s="1"/>
  <c r="AK81" i="69"/>
  <c r="AR81" i="69"/>
  <c r="AJ76" i="69"/>
  <c r="V66" i="69"/>
  <c r="AT66" i="69" s="1"/>
  <c r="W66" i="69"/>
  <c r="AU66" i="69" s="1"/>
  <c r="AK42" i="69"/>
  <c r="BC31" i="69"/>
  <c r="BD31" i="69" s="1"/>
  <c r="S25" i="69"/>
  <c r="T25" i="69" s="1"/>
  <c r="AV25" i="69" s="1"/>
  <c r="BE25" i="69" s="1"/>
  <c r="AK25" i="69"/>
  <c r="AV284" i="69"/>
  <c r="BE284" i="69" s="1"/>
  <c r="AV282" i="69"/>
  <c r="BE282" i="69" s="1"/>
  <c r="AV280" i="69"/>
  <c r="BE280" i="69" s="1"/>
  <c r="AV278" i="69"/>
  <c r="BE278" i="69" s="1"/>
  <c r="AV274" i="69"/>
  <c r="BE274" i="69" s="1"/>
  <c r="AV260" i="69"/>
  <c r="BE260" i="69" s="1"/>
  <c r="AK244" i="69"/>
  <c r="AR244" i="69"/>
  <c r="AK241" i="69"/>
  <c r="AR241" i="69"/>
  <c r="V236" i="69"/>
  <c r="AR232" i="69"/>
  <c r="S232" i="69"/>
  <c r="T232" i="69" s="1"/>
  <c r="Q232" i="69"/>
  <c r="AI232" i="69"/>
  <c r="AM232" i="69" s="1"/>
  <c r="N232" i="69"/>
  <c r="X225" i="69"/>
  <c r="AW225" i="69" s="1"/>
  <c r="AV225" i="69"/>
  <c r="BE225" i="69" s="1"/>
  <c r="Q293" i="69"/>
  <c r="AI293" i="69"/>
  <c r="AM293" i="69" s="1"/>
  <c r="V291" i="69"/>
  <c r="AS291" i="69"/>
  <c r="H292" i="69"/>
  <c r="Q289" i="69"/>
  <c r="AI289" i="69"/>
  <c r="AM289" i="69" s="1"/>
  <c r="AK286" i="69"/>
  <c r="AR286" i="69"/>
  <c r="AP286" i="69"/>
  <c r="Q286" i="69"/>
  <c r="AI286" i="69"/>
  <c r="AM286" i="69" s="1"/>
  <c r="AK284" i="69"/>
  <c r="AR284" i="69"/>
  <c r="AP284" i="69"/>
  <c r="Q284" i="69"/>
  <c r="AI284" i="69"/>
  <c r="AM284" i="69" s="1"/>
  <c r="AK282" i="69"/>
  <c r="AR282" i="69"/>
  <c r="AP282" i="69"/>
  <c r="Q282" i="69"/>
  <c r="AI282" i="69"/>
  <c r="AM282" i="69" s="1"/>
  <c r="AK280" i="69"/>
  <c r="AR280" i="69"/>
  <c r="AP280" i="69"/>
  <c r="Q280" i="69"/>
  <c r="AI280" i="69"/>
  <c r="AM280" i="69" s="1"/>
  <c r="AK278" i="69"/>
  <c r="AR278" i="69"/>
  <c r="AP278" i="69"/>
  <c r="Q278" i="69"/>
  <c r="AI278" i="69"/>
  <c r="AM278" i="69" s="1"/>
  <c r="AK276" i="69"/>
  <c r="AR276" i="69"/>
  <c r="AP276" i="69"/>
  <c r="Q276" i="69"/>
  <c r="AI276" i="69"/>
  <c r="AM276" i="69" s="1"/>
  <c r="AK274" i="69"/>
  <c r="AR274" i="69"/>
  <c r="AP274" i="69"/>
  <c r="Q274" i="69"/>
  <c r="AI274" i="69"/>
  <c r="AM274" i="69" s="1"/>
  <c r="AV272" i="69"/>
  <c r="BE272" i="69" s="1"/>
  <c r="AV270" i="69"/>
  <c r="BE270" i="69" s="1"/>
  <c r="AV268" i="69"/>
  <c r="BE268" i="69" s="1"/>
  <c r="AV266" i="69"/>
  <c r="BE266" i="69" s="1"/>
  <c r="AV264" i="69"/>
  <c r="BE264" i="69" s="1"/>
  <c r="AS262" i="69"/>
  <c r="AT260" i="69"/>
  <c r="V255" i="69"/>
  <c r="W255" i="69"/>
  <c r="AR254" i="69"/>
  <c r="S254" i="69"/>
  <c r="T254" i="69" s="1"/>
  <c r="Q254" i="69"/>
  <c r="AI254" i="69"/>
  <c r="AM254" i="69" s="1"/>
  <c r="N254" i="69"/>
  <c r="S244" i="69"/>
  <c r="T244" i="69" s="1"/>
  <c r="S241" i="69"/>
  <c r="T241" i="69" s="1"/>
  <c r="AP232" i="69"/>
  <c r="AK229" i="69"/>
  <c r="AR229" i="69"/>
  <c r="AR218" i="69"/>
  <c r="S218" i="69"/>
  <c r="T218" i="69" s="1"/>
  <c r="AK218" i="69"/>
  <c r="AI218" i="69"/>
  <c r="AM218" i="69" s="1"/>
  <c r="N218" i="69"/>
  <c r="AP218" i="69"/>
  <c r="Q218" i="69"/>
  <c r="S213" i="69"/>
  <c r="T213" i="69" s="1"/>
  <c r="AK213" i="69"/>
  <c r="AV195" i="69"/>
  <c r="AV190" i="69"/>
  <c r="BE190" i="69" s="1"/>
  <c r="AR186" i="69"/>
  <c r="X181" i="69"/>
  <c r="S157" i="69"/>
  <c r="T157" i="69" s="1"/>
  <c r="AK157" i="69"/>
  <c r="AR157" i="69"/>
  <c r="N157" i="69"/>
  <c r="AP157" i="69"/>
  <c r="AI157" i="69"/>
  <c r="AM157" i="69" s="1"/>
  <c r="Q157" i="69"/>
  <c r="AR136" i="69"/>
  <c r="S136" i="69"/>
  <c r="T136" i="69" s="1"/>
  <c r="AK136" i="69"/>
  <c r="AI136" i="69"/>
  <c r="AM136" i="69" s="1"/>
  <c r="N136" i="69"/>
  <c r="Q136" i="69"/>
  <c r="AP136" i="69"/>
  <c r="AV286" i="69"/>
  <c r="BE286" i="69" s="1"/>
  <c r="AV276" i="69"/>
  <c r="BE276" i="69" s="1"/>
  <c r="AK273" i="69"/>
  <c r="AR273" i="69"/>
  <c r="AK271" i="69"/>
  <c r="AR271" i="69"/>
  <c r="AP271" i="69"/>
  <c r="Q271" i="69"/>
  <c r="AI271" i="69"/>
  <c r="AM271" i="69" s="1"/>
  <c r="AK269" i="69"/>
  <c r="AR269" i="69"/>
  <c r="AP269" i="69"/>
  <c r="Q269" i="69"/>
  <c r="AI269" i="69"/>
  <c r="AM269" i="69" s="1"/>
  <c r="AK267" i="69"/>
  <c r="AR267" i="69"/>
  <c r="AP267" i="69"/>
  <c r="Q267" i="69"/>
  <c r="AI267" i="69"/>
  <c r="AM267" i="69" s="1"/>
  <c r="AK265" i="69"/>
  <c r="AR265" i="69"/>
  <c r="AP265" i="69"/>
  <c r="Q265" i="69"/>
  <c r="AI265" i="69"/>
  <c r="AM265" i="69" s="1"/>
  <c r="AV222" i="69"/>
  <c r="AU220" i="69"/>
  <c r="S219" i="69"/>
  <c r="T219" i="69" s="1"/>
  <c r="AK219" i="69"/>
  <c r="AR219" i="69"/>
  <c r="N219" i="69"/>
  <c r="AP219" i="69"/>
  <c r="Q219" i="69"/>
  <c r="N204" i="69"/>
  <c r="Q204" i="69"/>
  <c r="AI204" i="69"/>
  <c r="AM204" i="69" s="1"/>
  <c r="AP204" i="69"/>
  <c r="AV194" i="69"/>
  <c r="BE194" i="69" s="1"/>
  <c r="AS166" i="69"/>
  <c r="AK24" i="69"/>
  <c r="S24" i="69"/>
  <c r="T24" i="69" s="1"/>
  <c r="AV24" i="69" s="1"/>
  <c r="BE24" i="69" s="1"/>
  <c r="AR24" i="69"/>
  <c r="AR295" i="69"/>
  <c r="S294" i="69"/>
  <c r="T294" i="69" s="1"/>
  <c r="AK294" i="69"/>
  <c r="S293" i="69"/>
  <c r="T293" i="69" s="1"/>
  <c r="S291" i="69"/>
  <c r="T291" i="69" s="1"/>
  <c r="AK291" i="69"/>
  <c r="S289" i="69"/>
  <c r="T289" i="69" s="1"/>
  <c r="AV287" i="69"/>
  <c r="BE287" i="69" s="1"/>
  <c r="N286" i="69"/>
  <c r="AV285" i="69"/>
  <c r="BE285" i="69" s="1"/>
  <c r="N284" i="69"/>
  <c r="AV283" i="69"/>
  <c r="BE283" i="69" s="1"/>
  <c r="N282" i="69"/>
  <c r="AV281" i="69"/>
  <c r="BE281" i="69" s="1"/>
  <c r="N280" i="69"/>
  <c r="AV279" i="69"/>
  <c r="BE279" i="69" s="1"/>
  <c r="N278" i="69"/>
  <c r="AV277" i="69"/>
  <c r="BE277" i="69" s="1"/>
  <c r="N276" i="69"/>
  <c r="AV275" i="69"/>
  <c r="BE275" i="69" s="1"/>
  <c r="N274" i="69"/>
  <c r="AK272" i="69"/>
  <c r="AR272" i="69"/>
  <c r="AP272" i="69"/>
  <c r="Q272" i="69"/>
  <c r="AI272" i="69"/>
  <c r="AM272" i="69" s="1"/>
  <c r="AK270" i="69"/>
  <c r="AR270" i="69"/>
  <c r="AP270" i="69"/>
  <c r="Q270" i="69"/>
  <c r="AI270" i="69"/>
  <c r="AM270" i="69" s="1"/>
  <c r="AK268" i="69"/>
  <c r="AR268" i="69"/>
  <c r="AP268" i="69"/>
  <c r="Q268" i="69"/>
  <c r="AI268" i="69"/>
  <c r="AM268" i="69" s="1"/>
  <c r="AK266" i="69"/>
  <c r="AR266" i="69"/>
  <c r="AP266" i="69"/>
  <c r="Q266" i="69"/>
  <c r="AI266" i="69"/>
  <c r="AM266" i="69" s="1"/>
  <c r="AT264" i="69"/>
  <c r="AK260" i="69"/>
  <c r="AR260" i="69"/>
  <c r="AP254" i="69"/>
  <c r="AK253" i="69"/>
  <c r="AR253" i="69"/>
  <c r="AS243" i="69"/>
  <c r="AS236" i="69"/>
  <c r="AK232" i="69"/>
  <c r="S229" i="69"/>
  <c r="T229" i="69" s="1"/>
  <c r="AR226" i="69"/>
  <c r="S226" i="69"/>
  <c r="T226" i="69" s="1"/>
  <c r="Q226" i="69"/>
  <c r="AI226" i="69"/>
  <c r="AM226" i="69" s="1"/>
  <c r="N226" i="69"/>
  <c r="AI219" i="69"/>
  <c r="AM219" i="69" s="1"/>
  <c r="AR214" i="69"/>
  <c r="S214" i="69"/>
  <c r="T214" i="69" s="1"/>
  <c r="AU212" i="69"/>
  <c r="AK212" i="69"/>
  <c r="S212" i="69"/>
  <c r="T212" i="69" s="1"/>
  <c r="AR212" i="69"/>
  <c r="S211" i="69"/>
  <c r="T211" i="69" s="1"/>
  <c r="AK211" i="69"/>
  <c r="AR211" i="69"/>
  <c r="N211" i="69"/>
  <c r="AP211" i="69"/>
  <c r="Q211" i="69"/>
  <c r="AU208" i="69"/>
  <c r="V207" i="69"/>
  <c r="AT201" i="69"/>
  <c r="AU185" i="69"/>
  <c r="AR179" i="69"/>
  <c r="AK179" i="69"/>
  <c r="S179" i="69"/>
  <c r="T179" i="69" s="1"/>
  <c r="AP273" i="69"/>
  <c r="Q273" i="69"/>
  <c r="AI273" i="69"/>
  <c r="AM273" i="69" s="1"/>
  <c r="AK220" i="69"/>
  <c r="S220" i="69"/>
  <c r="T220" i="69" s="1"/>
  <c r="AR220" i="69"/>
  <c r="S204" i="69"/>
  <c r="T204" i="69" s="1"/>
  <c r="AR204" i="69"/>
  <c r="AK204" i="69"/>
  <c r="AT185" i="69"/>
  <c r="AR175" i="69"/>
  <c r="S175" i="69"/>
  <c r="T175" i="69" s="1"/>
  <c r="AK175" i="69"/>
  <c r="W165" i="69"/>
  <c r="S295" i="69"/>
  <c r="T295" i="69" s="1"/>
  <c r="AJ290" i="69"/>
  <c r="AQ290" i="69"/>
  <c r="AP289" i="69"/>
  <c r="AK287" i="69"/>
  <c r="AR287" i="69"/>
  <c r="AP287" i="69"/>
  <c r="Q287" i="69"/>
  <c r="AI287" i="69"/>
  <c r="AM287" i="69" s="1"/>
  <c r="AK285" i="69"/>
  <c r="AR285" i="69"/>
  <c r="AP285" i="69"/>
  <c r="Q285" i="69"/>
  <c r="AI285" i="69"/>
  <c r="AM285" i="69" s="1"/>
  <c r="AK283" i="69"/>
  <c r="AR283" i="69"/>
  <c r="AP283" i="69"/>
  <c r="Q283" i="69"/>
  <c r="AI283" i="69"/>
  <c r="AM283" i="69" s="1"/>
  <c r="AK281" i="69"/>
  <c r="AR281" i="69"/>
  <c r="AP281" i="69"/>
  <c r="Q281" i="69"/>
  <c r="AI281" i="69"/>
  <c r="AM281" i="69" s="1"/>
  <c r="AK279" i="69"/>
  <c r="AR279" i="69"/>
  <c r="AP279" i="69"/>
  <c r="Q279" i="69"/>
  <c r="AI279" i="69"/>
  <c r="AM279" i="69" s="1"/>
  <c r="AK277" i="69"/>
  <c r="AR277" i="69"/>
  <c r="AP277" i="69"/>
  <c r="Q277" i="69"/>
  <c r="AI277" i="69"/>
  <c r="AM277" i="69" s="1"/>
  <c r="AK275" i="69"/>
  <c r="AR275" i="69"/>
  <c r="AP275" i="69"/>
  <c r="Q275" i="69"/>
  <c r="AI275" i="69"/>
  <c r="AM275" i="69" s="1"/>
  <c r="S273" i="69"/>
  <c r="T273" i="69" s="1"/>
  <c r="N272" i="69"/>
  <c r="S271" i="69"/>
  <c r="T271" i="69" s="1"/>
  <c r="N270" i="69"/>
  <c r="S269" i="69"/>
  <c r="T269" i="69" s="1"/>
  <c r="N268" i="69"/>
  <c r="S267" i="69"/>
  <c r="T267" i="69" s="1"/>
  <c r="N266" i="69"/>
  <c r="S265" i="69"/>
  <c r="T265" i="69" s="1"/>
  <c r="AK264" i="69"/>
  <c r="AR264" i="69"/>
  <c r="V262" i="69"/>
  <c r="AR261" i="69"/>
  <c r="S261" i="69"/>
  <c r="T261" i="69" s="1"/>
  <c r="Q261" i="69"/>
  <c r="AI261" i="69"/>
  <c r="AM261" i="69" s="1"/>
  <c r="N261" i="69"/>
  <c r="W260" i="69"/>
  <c r="AS255" i="69"/>
  <c r="H263" i="69"/>
  <c r="AK254" i="69"/>
  <c r="S253" i="69"/>
  <c r="T253" i="69" s="1"/>
  <c r="AR245" i="69"/>
  <c r="S245" i="69"/>
  <c r="T245" i="69" s="1"/>
  <c r="Q245" i="69"/>
  <c r="AI245" i="69"/>
  <c r="AM245" i="69" s="1"/>
  <c r="N245" i="69"/>
  <c r="R242" i="69"/>
  <c r="AJ242" i="69"/>
  <c r="AQ242" i="69"/>
  <c r="AK225" i="69"/>
  <c r="AR225" i="69"/>
  <c r="S221" i="69"/>
  <c r="T221" i="69" s="1"/>
  <c r="AK221" i="69"/>
  <c r="AT217" i="69"/>
  <c r="AK214" i="69"/>
  <c r="AR210" i="69"/>
  <c r="S210" i="69"/>
  <c r="T210" i="69" s="1"/>
  <c r="AK210" i="69"/>
  <c r="AI210" i="69"/>
  <c r="AM210" i="69" s="1"/>
  <c r="N210" i="69"/>
  <c r="AP210" i="69"/>
  <c r="Q210" i="69"/>
  <c r="S207" i="69"/>
  <c r="T207" i="69" s="1"/>
  <c r="AK207" i="69"/>
  <c r="AV206" i="69"/>
  <c r="BE206" i="69" s="1"/>
  <c r="AK206" i="69"/>
  <c r="AR206" i="69"/>
  <c r="AS205" i="69"/>
  <c r="AV203" i="69"/>
  <c r="AR191" i="69"/>
  <c r="AK191" i="69"/>
  <c r="S191" i="69"/>
  <c r="T191" i="69" s="1"/>
  <c r="AI191" i="69"/>
  <c r="AM191" i="69" s="1"/>
  <c r="Q191" i="69"/>
  <c r="AP191" i="69"/>
  <c r="N191" i="69"/>
  <c r="S186" i="69"/>
  <c r="T186" i="69" s="1"/>
  <c r="AK185" i="69"/>
  <c r="S185" i="69"/>
  <c r="T185" i="69" s="1"/>
  <c r="AR185" i="69"/>
  <c r="AV180" i="69"/>
  <c r="BE180" i="69" s="1"/>
  <c r="AS137" i="69"/>
  <c r="X208" i="69"/>
  <c r="AK205" i="69"/>
  <c r="AR205" i="69"/>
  <c r="AK201" i="69"/>
  <c r="S201" i="69"/>
  <c r="T201" i="69" s="1"/>
  <c r="AU200" i="69"/>
  <c r="N200" i="69"/>
  <c r="AP200" i="69"/>
  <c r="AT193" i="69"/>
  <c r="AK193" i="69"/>
  <c r="S193" i="69"/>
  <c r="T193" i="69" s="1"/>
  <c r="AJ192" i="69"/>
  <c r="AQ192" i="69"/>
  <c r="AU184" i="69"/>
  <c r="S184" i="69"/>
  <c r="T184" i="69" s="1"/>
  <c r="AK184" i="69"/>
  <c r="N184" i="69"/>
  <c r="AP184" i="69"/>
  <c r="AR178" i="69"/>
  <c r="S178" i="69"/>
  <c r="T178" i="69" s="1"/>
  <c r="V175" i="69"/>
  <c r="W175" i="69"/>
  <c r="X171" i="69"/>
  <c r="AW171" i="69" s="1"/>
  <c r="AV166" i="69"/>
  <c r="AS165" i="69"/>
  <c r="AS162" i="69"/>
  <c r="V160" i="69"/>
  <c r="W160" i="69"/>
  <c r="AS154" i="69"/>
  <c r="AV152" i="69"/>
  <c r="AV120" i="69"/>
  <c r="BE120" i="69" s="1"/>
  <c r="S262" i="69"/>
  <c r="T262" i="69" s="1"/>
  <c r="N262" i="69"/>
  <c r="S255" i="69"/>
  <c r="T255" i="69" s="1"/>
  <c r="N255" i="69"/>
  <c r="AQ246" i="69"/>
  <c r="S243" i="69"/>
  <c r="T243" i="69" s="1"/>
  <c r="N243" i="69"/>
  <c r="S236" i="69"/>
  <c r="T236" i="69" s="1"/>
  <c r="N236" i="69"/>
  <c r="AQ227" i="69"/>
  <c r="AI222" i="69"/>
  <c r="AM222" i="69" s="1"/>
  <c r="AR217" i="69"/>
  <c r="X215" i="69"/>
  <c r="W214" i="69"/>
  <c r="AI214" i="69"/>
  <c r="AM214" i="69" s="1"/>
  <c r="AR209" i="69"/>
  <c r="N207" i="69"/>
  <c r="AK203" i="69"/>
  <c r="AS203" i="69"/>
  <c r="AR201" i="69"/>
  <c r="AV200" i="69"/>
  <c r="BE200" i="69" s="1"/>
  <c r="AI200" i="69"/>
  <c r="AM200" i="69" s="1"/>
  <c r="AR199" i="69"/>
  <c r="S199" i="69"/>
  <c r="T199" i="69" s="1"/>
  <c r="AK199" i="69"/>
  <c r="AI199" i="69"/>
  <c r="AM199" i="69" s="1"/>
  <c r="N199" i="69"/>
  <c r="AP199" i="69"/>
  <c r="AK198" i="69"/>
  <c r="AR198" i="69"/>
  <c r="Q198" i="69"/>
  <c r="N198" i="69"/>
  <c r="AS195" i="69"/>
  <c r="AR193" i="69"/>
  <c r="R192" i="69"/>
  <c r="AI184" i="69"/>
  <c r="AM184" i="69" s="1"/>
  <c r="AR183" i="69"/>
  <c r="S183" i="69"/>
  <c r="T183" i="69" s="1"/>
  <c r="AK183" i="69"/>
  <c r="AI183" i="69"/>
  <c r="AM183" i="69" s="1"/>
  <c r="N183" i="69"/>
  <c r="AP183" i="69"/>
  <c r="AK182" i="69"/>
  <c r="AR182" i="69"/>
  <c r="Q182" i="69"/>
  <c r="N182" i="69"/>
  <c r="AV176" i="69"/>
  <c r="BE176" i="69" s="1"/>
  <c r="S173" i="69"/>
  <c r="T173" i="69" s="1"/>
  <c r="AR173" i="69"/>
  <c r="AK173" i="69"/>
  <c r="N173" i="69"/>
  <c r="Q173" i="69"/>
  <c r="AI173" i="69"/>
  <c r="AM173" i="69" s="1"/>
  <c r="AP173" i="69"/>
  <c r="H168" i="69"/>
  <c r="S159" i="69"/>
  <c r="T159" i="69" s="1"/>
  <c r="AK159" i="69"/>
  <c r="AR159" i="69"/>
  <c r="AV155" i="69"/>
  <c r="BE155" i="69" s="1"/>
  <c r="AV153" i="69"/>
  <c r="BE153" i="69" s="1"/>
  <c r="AV139" i="69"/>
  <c r="BE139" i="69" s="1"/>
  <c r="AK130" i="69"/>
  <c r="AR130" i="69"/>
  <c r="S130" i="69"/>
  <c r="T130" i="69" s="1"/>
  <c r="AR121" i="69"/>
  <c r="S121" i="69"/>
  <c r="T121" i="69" s="1"/>
  <c r="AK121" i="69"/>
  <c r="AI262" i="69"/>
  <c r="AM262" i="69" s="1"/>
  <c r="AI255" i="69"/>
  <c r="AM255" i="69" s="1"/>
  <c r="AI243" i="69"/>
  <c r="AM243" i="69" s="1"/>
  <c r="H242" i="69"/>
  <c r="AI236" i="69"/>
  <c r="AM236" i="69" s="1"/>
  <c r="AR224" i="69"/>
  <c r="AR223" i="69"/>
  <c r="Q223" i="69"/>
  <c r="AS222" i="69"/>
  <c r="Q222" i="69"/>
  <c r="N217" i="69"/>
  <c r="AS214" i="69"/>
  <c r="N209" i="69"/>
  <c r="Q206" i="69"/>
  <c r="N206" i="69"/>
  <c r="AI203" i="69"/>
  <c r="AM203" i="69" s="1"/>
  <c r="Q203" i="69"/>
  <c r="V200" i="69"/>
  <c r="AS191" i="69"/>
  <c r="V184" i="69"/>
  <c r="W183" i="69"/>
  <c r="AS179" i="69"/>
  <c r="W169" i="69"/>
  <c r="V169" i="69"/>
  <c r="AR164" i="69"/>
  <c r="AK164" i="69"/>
  <c r="S164" i="69"/>
  <c r="T164" i="69" s="1"/>
  <c r="AR156" i="69"/>
  <c r="S156" i="69"/>
  <c r="T156" i="69" s="1"/>
  <c r="AK156" i="69"/>
  <c r="S151" i="69"/>
  <c r="T151" i="69" s="1"/>
  <c r="AU150" i="69"/>
  <c r="AS145" i="69"/>
  <c r="H158" i="69"/>
  <c r="AV127" i="69"/>
  <c r="V115" i="69"/>
  <c r="W115" i="69"/>
  <c r="AR109" i="69"/>
  <c r="S109" i="69"/>
  <c r="T109" i="69" s="1"/>
  <c r="AK109" i="69"/>
  <c r="AI109" i="69"/>
  <c r="AM109" i="69" s="1"/>
  <c r="N109" i="69"/>
  <c r="Q109" i="69"/>
  <c r="AP109" i="69"/>
  <c r="AI195" i="69"/>
  <c r="AM195" i="69" s="1"/>
  <c r="X189" i="69"/>
  <c r="AW189" i="69" s="1"/>
  <c r="W179" i="69"/>
  <c r="AI179" i="69"/>
  <c r="AM179" i="69" s="1"/>
  <c r="AP178" i="69"/>
  <c r="AK176" i="69"/>
  <c r="AK170" i="69"/>
  <c r="S170" i="69"/>
  <c r="T170" i="69" s="1"/>
  <c r="S165" i="69"/>
  <c r="T165" i="69" s="1"/>
  <c r="AK165" i="69"/>
  <c r="N165" i="69"/>
  <c r="AI164" i="69"/>
  <c r="AM164" i="69" s="1"/>
  <c r="AI156" i="69"/>
  <c r="AM156" i="69" s="1"/>
  <c r="N156" i="69"/>
  <c r="AP156" i="69"/>
  <c r="AK155" i="69"/>
  <c r="AR155" i="69"/>
  <c r="Q155" i="69"/>
  <c r="N155" i="69"/>
  <c r="AS152" i="69"/>
  <c r="AV145" i="69"/>
  <c r="AS140" i="69"/>
  <c r="AR127" i="69"/>
  <c r="AK127" i="69"/>
  <c r="AR113" i="69"/>
  <c r="S113" i="69"/>
  <c r="T113" i="69" s="1"/>
  <c r="AK113" i="69"/>
  <c r="AI113" i="69"/>
  <c r="AM113" i="69" s="1"/>
  <c r="N113" i="69"/>
  <c r="AP113" i="69"/>
  <c r="S89" i="69"/>
  <c r="T89" i="69" s="1"/>
  <c r="AK89" i="69"/>
  <c r="AR89" i="69"/>
  <c r="N89" i="69"/>
  <c r="Q89" i="69"/>
  <c r="AP89" i="69"/>
  <c r="AI89" i="69"/>
  <c r="AM89" i="69" s="1"/>
  <c r="AR80" i="69"/>
  <c r="S80" i="69"/>
  <c r="T80" i="69" s="1"/>
  <c r="AK80" i="69"/>
  <c r="AR197" i="69"/>
  <c r="AR196" i="69"/>
  <c r="Q196" i="69"/>
  <c r="Q195" i="69"/>
  <c r="S177" i="69"/>
  <c r="T177" i="69" s="1"/>
  <c r="AP176" i="69"/>
  <c r="AP175" i="69"/>
  <c r="AK172" i="69"/>
  <c r="AS172" i="69"/>
  <c r="N169" i="69"/>
  <c r="AP169" i="69"/>
  <c r="Q167" i="69"/>
  <c r="AP167" i="69"/>
  <c r="AR160" i="69"/>
  <c r="S160" i="69"/>
  <c r="T160" i="69" s="1"/>
  <c r="AS163" i="69"/>
  <c r="AS149" i="69"/>
  <c r="AR148" i="69"/>
  <c r="S148" i="69"/>
  <c r="T148" i="69" s="1"/>
  <c r="AI148" i="69"/>
  <c r="AM148" i="69" s="1"/>
  <c r="N148" i="69"/>
  <c r="Q148" i="69"/>
  <c r="AP148" i="69"/>
  <c r="AS144" i="69"/>
  <c r="AR140" i="69"/>
  <c r="S140" i="69"/>
  <c r="T140" i="69" s="1"/>
  <c r="AI140" i="69"/>
  <c r="AM140" i="69" s="1"/>
  <c r="N140" i="69"/>
  <c r="AP140" i="69"/>
  <c r="AR139" i="69"/>
  <c r="AK139" i="69"/>
  <c r="AR131" i="69"/>
  <c r="S131" i="69"/>
  <c r="T131" i="69" s="1"/>
  <c r="Q131" i="69"/>
  <c r="AI131" i="69"/>
  <c r="AM131" i="69" s="1"/>
  <c r="AP131" i="69"/>
  <c r="AK112" i="69"/>
  <c r="AR112" i="69"/>
  <c r="S112" i="69"/>
  <c r="T112" i="69" s="1"/>
  <c r="Q112" i="69"/>
  <c r="N112" i="69"/>
  <c r="AP112" i="69"/>
  <c r="AI112" i="69"/>
  <c r="AM112" i="69" s="1"/>
  <c r="AS111" i="69"/>
  <c r="AS110" i="69"/>
  <c r="AI175" i="69"/>
  <c r="AM175" i="69" s="1"/>
  <c r="AI172" i="69"/>
  <c r="AM172" i="69" s="1"/>
  <c r="Q172" i="69"/>
  <c r="R163" i="69"/>
  <c r="AJ163" i="69"/>
  <c r="Q159" i="69"/>
  <c r="AP159" i="69"/>
  <c r="N159" i="69"/>
  <c r="AR143" i="69"/>
  <c r="S143" i="69"/>
  <c r="T143" i="69" s="1"/>
  <c r="Q143" i="69"/>
  <c r="AI143" i="69"/>
  <c r="AM143" i="69" s="1"/>
  <c r="AP143" i="69"/>
  <c r="V140" i="69"/>
  <c r="W140" i="69"/>
  <c r="AV133" i="69"/>
  <c r="BE133" i="69" s="1"/>
  <c r="Q113" i="69"/>
  <c r="H163" i="69"/>
  <c r="AI152" i="69"/>
  <c r="AM152" i="69" s="1"/>
  <c r="AT150" i="69"/>
  <c r="Q147" i="69"/>
  <c r="AI147" i="69"/>
  <c r="AM147" i="69" s="1"/>
  <c r="AT138" i="69"/>
  <c r="Q135" i="69"/>
  <c r="AI135" i="69"/>
  <c r="AM135" i="69" s="1"/>
  <c r="V132" i="69"/>
  <c r="W132" i="69"/>
  <c r="AS132" i="69"/>
  <c r="AJ128" i="69"/>
  <c r="AQ128" i="69"/>
  <c r="AK123" i="69"/>
  <c r="S123" i="69"/>
  <c r="T123" i="69" s="1"/>
  <c r="AI120" i="69"/>
  <c r="AM120" i="69" s="1"/>
  <c r="AV117" i="69"/>
  <c r="AK108" i="69"/>
  <c r="S108" i="69"/>
  <c r="T108" i="69" s="1"/>
  <c r="Q108" i="69"/>
  <c r="N108" i="69"/>
  <c r="AI108" i="69"/>
  <c r="AM108" i="69" s="1"/>
  <c r="AP108" i="69"/>
  <c r="AS105" i="69"/>
  <c r="S102" i="69"/>
  <c r="T102" i="69" s="1"/>
  <c r="AK102" i="69"/>
  <c r="AR102" i="69"/>
  <c r="N102" i="69"/>
  <c r="AP102" i="69"/>
  <c r="Q102" i="69"/>
  <c r="AS77" i="69"/>
  <c r="H82" i="69"/>
  <c r="AI160" i="69"/>
  <c r="AM160" i="69" s="1"/>
  <c r="AR154" i="69"/>
  <c r="AR153" i="69"/>
  <c r="Q153" i="69"/>
  <c r="Q152" i="69"/>
  <c r="AV149" i="69"/>
  <c r="AS148" i="69"/>
  <c r="S147" i="69"/>
  <c r="T147" i="69" s="1"/>
  <c r="AJ144" i="69"/>
  <c r="AQ144" i="69"/>
  <c r="Q139" i="69"/>
  <c r="AI139" i="69"/>
  <c r="AM139" i="69" s="1"/>
  <c r="AV137" i="69"/>
  <c r="AS136" i="69"/>
  <c r="S135" i="69"/>
  <c r="T135" i="69" s="1"/>
  <c r="AV134" i="69"/>
  <c r="BE134" i="69" s="1"/>
  <c r="AR132" i="69"/>
  <c r="S132" i="69"/>
  <c r="T132" i="69" s="1"/>
  <c r="AI132" i="69"/>
  <c r="AM132" i="69" s="1"/>
  <c r="N132" i="69"/>
  <c r="AS129" i="69"/>
  <c r="H142" i="69"/>
  <c r="R128" i="69"/>
  <c r="AR126" i="69"/>
  <c r="AT126" i="69"/>
  <c r="H125" i="69"/>
  <c r="AR123" i="69"/>
  <c r="AU122" i="69"/>
  <c r="S122" i="69"/>
  <c r="T122" i="69" s="1"/>
  <c r="AK122" i="69"/>
  <c r="N122" i="69"/>
  <c r="AP122" i="69"/>
  <c r="AK115" i="69"/>
  <c r="S115" i="69"/>
  <c r="T115" i="69" s="1"/>
  <c r="AS106" i="69"/>
  <c r="AR105" i="69"/>
  <c r="S105" i="69"/>
  <c r="T105" i="69" s="1"/>
  <c r="AI105" i="69"/>
  <c r="AM105" i="69" s="1"/>
  <c r="Q105" i="69"/>
  <c r="AP105" i="69"/>
  <c r="V100" i="69"/>
  <c r="W100" i="69"/>
  <c r="S99" i="69"/>
  <c r="T99" i="69" s="1"/>
  <c r="AK99" i="69"/>
  <c r="AR99" i="69"/>
  <c r="AS98" i="69"/>
  <c r="S79" i="69"/>
  <c r="T79" i="69" s="1"/>
  <c r="AK79" i="69"/>
  <c r="AR79" i="69"/>
  <c r="Q79" i="69"/>
  <c r="AP79" i="69"/>
  <c r="N79" i="69"/>
  <c r="AI79" i="69"/>
  <c r="AM79" i="69" s="1"/>
  <c r="Q127" i="69"/>
  <c r="AI127" i="69"/>
  <c r="AM127" i="69" s="1"/>
  <c r="AI121" i="69"/>
  <c r="AM121" i="69" s="1"/>
  <c r="N121" i="69"/>
  <c r="AP121" i="69"/>
  <c r="AK120" i="69"/>
  <c r="AR120" i="69"/>
  <c r="Q120" i="69"/>
  <c r="N120" i="69"/>
  <c r="AS117" i="69"/>
  <c r="S114" i="69"/>
  <c r="T114" i="69" s="1"/>
  <c r="AK114" i="69"/>
  <c r="N114" i="69"/>
  <c r="AP114" i="69"/>
  <c r="AI102" i="69"/>
  <c r="AM102" i="69" s="1"/>
  <c r="AS90" i="69"/>
  <c r="AK100" i="69"/>
  <c r="S100" i="69"/>
  <c r="T100" i="69" s="1"/>
  <c r="V98" i="69"/>
  <c r="W98" i="69"/>
  <c r="AR98" i="69"/>
  <c r="S98" i="69"/>
  <c r="T98" i="69" s="1"/>
  <c r="AI98" i="69"/>
  <c r="AM98" i="69" s="1"/>
  <c r="N98" i="69"/>
  <c r="Q97" i="69"/>
  <c r="AI97" i="69"/>
  <c r="AM97" i="69" s="1"/>
  <c r="V80" i="69"/>
  <c r="W80" i="69"/>
  <c r="AV60" i="69"/>
  <c r="BE60" i="69" s="1"/>
  <c r="AI117" i="69"/>
  <c r="AM117" i="69" s="1"/>
  <c r="S106" i="69"/>
  <c r="T106" i="69" s="1"/>
  <c r="AR106" i="69"/>
  <c r="N106" i="69"/>
  <c r="Q106" i="69"/>
  <c r="AP98" i="69"/>
  <c r="S95" i="69"/>
  <c r="T95" i="69" s="1"/>
  <c r="AK95" i="69"/>
  <c r="AS91" i="69"/>
  <c r="S83" i="69"/>
  <c r="T83" i="69" s="1"/>
  <c r="AK83" i="69"/>
  <c r="W81" i="69"/>
  <c r="AT75" i="69"/>
  <c r="AR119" i="69"/>
  <c r="AR118" i="69"/>
  <c r="Q118" i="69"/>
  <c r="Q117" i="69"/>
  <c r="AK107" i="69"/>
  <c r="AR107" i="69"/>
  <c r="AK103" i="69"/>
  <c r="S103" i="69"/>
  <c r="T103" i="69" s="1"/>
  <c r="AP97" i="69"/>
  <c r="S97" i="69"/>
  <c r="T97" i="69" s="1"/>
  <c r="AR95" i="69"/>
  <c r="AS94" i="69"/>
  <c r="AR53" i="69"/>
  <c r="S53" i="69"/>
  <c r="T53" i="69" s="1"/>
  <c r="AK53" i="69"/>
  <c r="AI53" i="69"/>
  <c r="AM53" i="69" s="1"/>
  <c r="N53" i="69"/>
  <c r="AP53" i="69"/>
  <c r="Q53" i="69"/>
  <c r="Q101" i="69"/>
  <c r="AI101" i="69"/>
  <c r="AM101" i="69" s="1"/>
  <c r="AR94" i="69"/>
  <c r="S94" i="69"/>
  <c r="T94" i="69" s="1"/>
  <c r="AI94" i="69"/>
  <c r="AM94" i="69" s="1"/>
  <c r="N94" i="69"/>
  <c r="S91" i="69"/>
  <c r="T91" i="69" s="1"/>
  <c r="AK91" i="69"/>
  <c r="X90" i="69"/>
  <c r="AV90" i="69"/>
  <c r="AK90" i="69"/>
  <c r="AR90" i="69"/>
  <c r="AV84" i="69"/>
  <c r="AT83" i="69"/>
  <c r="AK65" i="69"/>
  <c r="AR65" i="69"/>
  <c r="S65" i="69"/>
  <c r="T65" i="69" s="1"/>
  <c r="Q65" i="69"/>
  <c r="N65" i="69"/>
  <c r="AI65" i="69"/>
  <c r="AM65" i="69" s="1"/>
  <c r="AP65" i="69"/>
  <c r="AS63" i="69"/>
  <c r="AS58" i="69"/>
  <c r="H59" i="69"/>
  <c r="AR57" i="69"/>
  <c r="S57" i="69"/>
  <c r="T57" i="69" s="1"/>
  <c r="AK57" i="69"/>
  <c r="AI57" i="69"/>
  <c r="AM57" i="69" s="1"/>
  <c r="Q57" i="69"/>
  <c r="AP57" i="69"/>
  <c r="N57" i="69"/>
  <c r="AS88" i="69"/>
  <c r="AT71" i="69"/>
  <c r="AR68" i="69"/>
  <c r="S68" i="69"/>
  <c r="T68" i="69" s="1"/>
  <c r="AK68" i="69"/>
  <c r="W67" i="69"/>
  <c r="AR62" i="69"/>
  <c r="AK62" i="69"/>
  <c r="S62" i="69"/>
  <c r="T62" i="69" s="1"/>
  <c r="AI62" i="69"/>
  <c r="AM62" i="69" s="1"/>
  <c r="Q62" i="69"/>
  <c r="AP62" i="69"/>
  <c r="N62" i="69"/>
  <c r="AV56" i="69"/>
  <c r="BE56" i="69" s="1"/>
  <c r="X56" i="69"/>
  <c r="Q93" i="69"/>
  <c r="AI93" i="69"/>
  <c r="AM93" i="69" s="1"/>
  <c r="X92" i="69"/>
  <c r="AW92" i="69" s="1"/>
  <c r="AV77" i="69"/>
  <c r="AR66" i="69"/>
  <c r="S66" i="69"/>
  <c r="T66" i="69" s="1"/>
  <c r="AK66" i="69"/>
  <c r="AV61" i="69"/>
  <c r="BE61" i="69" s="1"/>
  <c r="AI88" i="69"/>
  <c r="AM88" i="69" s="1"/>
  <c r="S63" i="69"/>
  <c r="T63" i="69" s="1"/>
  <c r="AK63" i="69"/>
  <c r="AR63" i="69"/>
  <c r="N63" i="69"/>
  <c r="Q63" i="69"/>
  <c r="AK61" i="69"/>
  <c r="AR61" i="69"/>
  <c r="AI61" i="69"/>
  <c r="AM61" i="69" s="1"/>
  <c r="Q61" i="69"/>
  <c r="AS51" i="69"/>
  <c r="AK50" i="69"/>
  <c r="AR50" i="69"/>
  <c r="AS49" i="69"/>
  <c r="AK48" i="69"/>
  <c r="AR48" i="69"/>
  <c r="AS47" i="69"/>
  <c r="Q88" i="69"/>
  <c r="AI84" i="69"/>
  <c r="AM84" i="69" s="1"/>
  <c r="AR78" i="69"/>
  <c r="AR77" i="69"/>
  <c r="Q77" i="69"/>
  <c r="AR75" i="69"/>
  <c r="N67" i="69"/>
  <c r="AP67" i="69"/>
  <c r="AK64" i="69"/>
  <c r="AR64" i="69"/>
  <c r="AP61" i="69"/>
  <c r="N61" i="69"/>
  <c r="AR60" i="69"/>
  <c r="AK60" i="69"/>
  <c r="Q60" i="69"/>
  <c r="N60" i="69"/>
  <c r="AK88" i="69"/>
  <c r="AR85" i="69"/>
  <c r="Q85" i="69"/>
  <c r="AS84" i="69"/>
  <c r="Q84" i="69"/>
  <c r="AI80" i="69"/>
  <c r="AM80" i="69" s="1"/>
  <c r="AK77" i="69"/>
  <c r="AS76" i="69"/>
  <c r="H76" i="69"/>
  <c r="N75" i="69"/>
  <c r="AR74" i="69"/>
  <c r="AR73" i="69"/>
  <c r="Q73" i="69"/>
  <c r="AI68" i="69"/>
  <c r="AM68" i="69" s="1"/>
  <c r="AI66" i="69"/>
  <c r="AM66" i="69" s="1"/>
  <c r="N66" i="69"/>
  <c r="AP66" i="69"/>
  <c r="AI63" i="69"/>
  <c r="AM63" i="69" s="1"/>
  <c r="AS62" i="69"/>
  <c r="AP60" i="69"/>
  <c r="AS57" i="69"/>
  <c r="S54" i="69"/>
  <c r="T54" i="69" s="1"/>
  <c r="AK54" i="69"/>
  <c r="AR54" i="69"/>
  <c r="N54" i="69"/>
  <c r="AP54" i="69"/>
  <c r="Q54" i="69"/>
  <c r="AK43" i="69"/>
  <c r="AR43" i="69"/>
  <c r="S58" i="69"/>
  <c r="T58" i="69" s="1"/>
  <c r="AR58" i="69"/>
  <c r="N58" i="69"/>
  <c r="Q58" i="69"/>
  <c r="AK55" i="69"/>
  <c r="S55" i="69"/>
  <c r="T55" i="69" s="1"/>
  <c r="R52" i="69"/>
  <c r="AQ52" i="69"/>
  <c r="Q50" i="69"/>
  <c r="V50" i="69" s="1"/>
  <c r="AT50" i="69" s="1"/>
  <c r="AP50" i="69"/>
  <c r="N50" i="69"/>
  <c r="Q48" i="69"/>
  <c r="V48" i="69" s="1"/>
  <c r="AT48" i="69" s="1"/>
  <c r="AP48" i="69"/>
  <c r="N48" i="69"/>
  <c r="AR46" i="69"/>
  <c r="AJ44" i="69"/>
  <c r="H52" i="69"/>
  <c r="AS42" i="69"/>
  <c r="H44" i="69"/>
  <c r="BC38" i="69"/>
  <c r="AS33" i="69"/>
  <c r="S51" i="69"/>
  <c r="T51" i="69" s="1"/>
  <c r="AV51" i="69" s="1"/>
  <c r="AR51" i="69"/>
  <c r="N51" i="69"/>
  <c r="AI51" i="69"/>
  <c r="AM51" i="69" s="1"/>
  <c r="BD50" i="69"/>
  <c r="S49" i="69"/>
  <c r="T49" i="69" s="1"/>
  <c r="AV49" i="69" s="1"/>
  <c r="AR49" i="69"/>
  <c r="N49" i="69"/>
  <c r="AI49" i="69"/>
  <c r="AM49" i="69" s="1"/>
  <c r="BD48" i="69"/>
  <c r="S47" i="69"/>
  <c r="T47" i="69" s="1"/>
  <c r="AV47" i="69" s="1"/>
  <c r="AR47" i="69"/>
  <c r="N47" i="69"/>
  <c r="AI47" i="69"/>
  <c r="AM47" i="69" s="1"/>
  <c r="AS45" i="69"/>
  <c r="S45" i="69"/>
  <c r="T45" i="69" s="1"/>
  <c r="AV45" i="69" s="1"/>
  <c r="AR45" i="69"/>
  <c r="N45" i="69"/>
  <c r="AI45" i="69"/>
  <c r="AM45" i="69" s="1"/>
  <c r="AR38" i="69"/>
  <c r="S38" i="69"/>
  <c r="T38" i="69" s="1"/>
  <c r="AV38" i="69" s="1"/>
  <c r="BE38" i="69" s="1"/>
  <c r="AK38" i="69"/>
  <c r="S36" i="69"/>
  <c r="T36" i="69" s="1"/>
  <c r="AV36" i="69" s="1"/>
  <c r="BE36" i="69" s="1"/>
  <c r="AR36" i="69"/>
  <c r="N36" i="69"/>
  <c r="AI36" i="69"/>
  <c r="AM36" i="69" s="1"/>
  <c r="Q36" i="69"/>
  <c r="V36" i="69" s="1"/>
  <c r="AT36" i="69" s="1"/>
  <c r="AP36" i="69"/>
  <c r="AS27" i="69"/>
  <c r="H37" i="69"/>
  <c r="AS41" i="69"/>
  <c r="S40" i="69"/>
  <c r="T40" i="69" s="1"/>
  <c r="AV40" i="69" s="1"/>
  <c r="BE40" i="69" s="1"/>
  <c r="AK40" i="69"/>
  <c r="Q40" i="69"/>
  <c r="V40" i="69" s="1"/>
  <c r="AT40" i="69" s="1"/>
  <c r="AI40" i="69"/>
  <c r="AM40" i="69" s="1"/>
  <c r="N40" i="69"/>
  <c r="BC39" i="69"/>
  <c r="BD39" i="69" s="1"/>
  <c r="BC28" i="69"/>
  <c r="BD28" i="69" s="1"/>
  <c r="BC25" i="69"/>
  <c r="AS43" i="69"/>
  <c r="AP40" i="69"/>
  <c r="BC35" i="69"/>
  <c r="BD35" i="69" s="1"/>
  <c r="BC32" i="69"/>
  <c r="BD32" i="69" s="1"/>
  <c r="AK32" i="69"/>
  <c r="AR32" i="69"/>
  <c r="AS29" i="69"/>
  <c r="AR35" i="69"/>
  <c r="S35" i="69"/>
  <c r="T35" i="69" s="1"/>
  <c r="AV35" i="69" s="1"/>
  <c r="BE35" i="69" s="1"/>
  <c r="S33" i="69"/>
  <c r="T33" i="69" s="1"/>
  <c r="AV33" i="69" s="1"/>
  <c r="AR33" i="69"/>
  <c r="N33" i="69"/>
  <c r="AI33" i="69"/>
  <c r="AM33" i="69" s="1"/>
  <c r="S29" i="69"/>
  <c r="T29" i="69" s="1"/>
  <c r="AV29" i="69" s="1"/>
  <c r="AR29" i="69"/>
  <c r="N29" i="69"/>
  <c r="AI29" i="69"/>
  <c r="AM29" i="69" s="1"/>
  <c r="AK26" i="69"/>
  <c r="S26" i="69"/>
  <c r="T26" i="69" s="1"/>
  <c r="AV26" i="69" s="1"/>
  <c r="BE26" i="69" s="1"/>
  <c r="Q35" i="69"/>
  <c r="V35" i="69" s="1"/>
  <c r="AT35" i="69" s="1"/>
  <c r="AP35" i="69"/>
  <c r="AJ37" i="69"/>
  <c r="AI35" i="69"/>
  <c r="AM35" i="69" s="1"/>
  <c r="AR34" i="69"/>
  <c r="AP33" i="69"/>
  <c r="S31" i="69"/>
  <c r="T31" i="69" s="1"/>
  <c r="AV31" i="69" s="1"/>
  <c r="BE31" i="69" s="1"/>
  <c r="AR31" i="69"/>
  <c r="N31" i="69"/>
  <c r="AI31" i="69"/>
  <c r="AM31" i="69" s="1"/>
  <c r="AP29" i="69"/>
  <c r="Q34" i="69"/>
  <c r="V34" i="69" s="1"/>
  <c r="AT34" i="69" s="1"/>
  <c r="AP34" i="69"/>
  <c r="Q32" i="69"/>
  <c r="V32" i="69" s="1"/>
  <c r="AT32" i="69" s="1"/>
  <c r="AP32" i="69"/>
  <c r="Q30" i="69"/>
  <c r="V30" i="69" s="1"/>
  <c r="AT30" i="69" s="1"/>
  <c r="AP30" i="69"/>
  <c r="S27" i="69"/>
  <c r="T27" i="69" s="1"/>
  <c r="AV27" i="69" s="1"/>
  <c r="AR27" i="69"/>
  <c r="N27" i="69"/>
  <c r="AI27" i="69"/>
  <c r="AM27" i="69" s="1"/>
  <c r="AP28" i="69"/>
  <c r="AP26" i="69"/>
  <c r="AR25" i="69"/>
  <c r="AI25" i="69"/>
  <c r="AM25" i="69" s="1"/>
  <c r="N25" i="69"/>
  <c r="P250" i="79"/>
  <c r="P252" i="79" s="1"/>
  <c r="Q250" i="79"/>
  <c r="Q252" i="79" s="1"/>
  <c r="O243" i="79"/>
  <c r="O245" i="79" s="1"/>
  <c r="O252" i="79" s="1"/>
  <c r="E88" i="78"/>
  <c r="F36" i="78"/>
  <c r="F39" i="78" s="1"/>
  <c r="G36" i="78" s="1"/>
  <c r="G39" i="78" s="1"/>
  <c r="H36" i="78" s="1"/>
  <c r="H39" i="78" s="1"/>
  <c r="H65" i="78"/>
  <c r="E76" i="78"/>
  <c r="I59" i="78"/>
  <c r="I63" i="78"/>
  <c r="I66" i="78"/>
  <c r="F79" i="78"/>
  <c r="F76" i="78"/>
  <c r="E78" i="78"/>
  <c r="F80" i="78" s="1"/>
  <c r="N88" i="78"/>
  <c r="M88" i="78"/>
  <c r="O88" i="78"/>
  <c r="I164" i="78"/>
  <c r="H240" i="78"/>
  <c r="E83" i="78"/>
  <c r="E91" i="78" s="1"/>
  <c r="E94" i="78" s="1"/>
  <c r="E96" i="78" s="1"/>
  <c r="E59" i="78"/>
  <c r="I62" i="78"/>
  <c r="I65" i="78"/>
  <c r="F77" i="78"/>
  <c r="F83" i="78"/>
  <c r="L58" i="78"/>
  <c r="F66" i="78"/>
  <c r="D65" i="78"/>
  <c r="I75" i="78"/>
  <c r="I83" i="78" s="1"/>
  <c r="F59" i="78"/>
  <c r="G63" i="78"/>
  <c r="E62" i="78"/>
  <c r="E65" i="78"/>
  <c r="D75" i="78"/>
  <c r="E77" i="78" s="1"/>
  <c r="H75" i="78"/>
  <c r="D70" i="78"/>
  <c r="D71" i="78"/>
  <c r="J71" i="78" s="1"/>
  <c r="C75" i="78"/>
  <c r="G75" i="78"/>
  <c r="C73" i="78"/>
  <c r="C89" i="78"/>
  <c r="I204" i="78"/>
  <c r="I205" i="78" s="1"/>
  <c r="I189" i="78"/>
  <c r="L189" i="78" s="1"/>
  <c r="L195" i="78" s="1"/>
  <c r="I173" i="78"/>
  <c r="L168" i="78"/>
  <c r="P250" i="78"/>
  <c r="D62" i="78"/>
  <c r="H62" i="78"/>
  <c r="G65" i="78"/>
  <c r="F70" i="78"/>
  <c r="E73" i="78"/>
  <c r="I73" i="78"/>
  <c r="F89" i="78"/>
  <c r="I142" i="78"/>
  <c r="I187" i="78"/>
  <c r="L180" i="78"/>
  <c r="I161" i="78"/>
  <c r="L175" i="78"/>
  <c r="N241" i="78"/>
  <c r="N243" i="78" s="1"/>
  <c r="N245" i="78"/>
  <c r="N248" i="78" s="1"/>
  <c r="I144" i="78"/>
  <c r="G62" i="78"/>
  <c r="F65" i="78"/>
  <c r="E70" i="78"/>
  <c r="I70" i="78"/>
  <c r="K70" i="78" s="1"/>
  <c r="D73" i="78"/>
  <c r="H73" i="78"/>
  <c r="I177" i="78"/>
  <c r="L182" i="78"/>
  <c r="E89" i="77"/>
  <c r="F37" i="77"/>
  <c r="F40" i="77" s="1"/>
  <c r="I67" i="77"/>
  <c r="G76" i="77"/>
  <c r="G75" i="77"/>
  <c r="C74" i="77"/>
  <c r="I165" i="77"/>
  <c r="H241" i="77"/>
  <c r="L146" i="77"/>
  <c r="L165" i="77" s="1"/>
  <c r="F67" i="77"/>
  <c r="K72" i="77"/>
  <c r="D75" i="77"/>
  <c r="H75" i="77"/>
  <c r="G74" i="77"/>
  <c r="L246" i="77"/>
  <c r="G64" i="77"/>
  <c r="K64" i="77" s="1"/>
  <c r="F63" i="77"/>
  <c r="I66" i="77"/>
  <c r="H247" i="77"/>
  <c r="L247" i="77" s="1"/>
  <c r="L181" i="77"/>
  <c r="F60" i="77"/>
  <c r="F84" i="77"/>
  <c r="F92" i="77" s="1"/>
  <c r="F95" i="77" s="1"/>
  <c r="F97" i="77" s="1"/>
  <c r="E60" i="77"/>
  <c r="D63" i="77"/>
  <c r="H63" i="77"/>
  <c r="G66" i="77"/>
  <c r="L70" i="77"/>
  <c r="F71" i="77"/>
  <c r="E74" i="77"/>
  <c r="I74" i="77"/>
  <c r="D76" i="77"/>
  <c r="H76" i="77"/>
  <c r="C89" i="77"/>
  <c r="I143" i="77"/>
  <c r="L160" i="77"/>
  <c r="L174" i="77"/>
  <c r="I188" i="77"/>
  <c r="P249" i="77"/>
  <c r="H90" i="77"/>
  <c r="E63" i="77"/>
  <c r="I63" i="77"/>
  <c r="D66" i="77"/>
  <c r="H66" i="77"/>
  <c r="G71" i="77"/>
  <c r="F74" i="77"/>
  <c r="E76" i="77"/>
  <c r="I76" i="77"/>
  <c r="D89" i="77"/>
  <c r="N242" i="77"/>
  <c r="N244" i="77" s="1"/>
  <c r="N246" i="77"/>
  <c r="N249" i="77" s="1"/>
  <c r="I145" i="77"/>
  <c r="I162" i="77"/>
  <c r="G63" i="77"/>
  <c r="F66" i="77"/>
  <c r="E71" i="77"/>
  <c r="I71" i="77"/>
  <c r="D74" i="77"/>
  <c r="H74" i="77"/>
  <c r="L183" i="77"/>
  <c r="I190" i="77"/>
  <c r="V68" i="69" l="1"/>
  <c r="X71" i="69"/>
  <c r="W55" i="69"/>
  <c r="X81" i="69"/>
  <c r="AW81" i="69" s="1"/>
  <c r="K66" i="78"/>
  <c r="K59" i="78"/>
  <c r="L246" i="78"/>
  <c r="J74" i="78"/>
  <c r="C84" i="77"/>
  <c r="C92" i="77" s="1"/>
  <c r="C95" i="77" s="1"/>
  <c r="C97" i="77" s="1"/>
  <c r="V149" i="69"/>
  <c r="V294" i="69"/>
  <c r="Y217" i="69"/>
  <c r="V239" i="69"/>
  <c r="AT239" i="69" s="1"/>
  <c r="V134" i="69"/>
  <c r="AT134" i="69" s="1"/>
  <c r="W64" i="69"/>
  <c r="X75" i="69"/>
  <c r="AW75" i="69" s="1"/>
  <c r="X145" i="69"/>
  <c r="AW145" i="69" s="1"/>
  <c r="V164" i="69"/>
  <c r="V228" i="69"/>
  <c r="AT228" i="69" s="1"/>
  <c r="R266" i="69"/>
  <c r="V145" i="69"/>
  <c r="AT145" i="69" s="1"/>
  <c r="V122" i="69"/>
  <c r="AT122" i="69" s="1"/>
  <c r="C267" i="69"/>
  <c r="C268" i="69" s="1"/>
  <c r="W74" i="69"/>
  <c r="AU74" i="69" s="1"/>
  <c r="W193" i="69"/>
  <c r="AU193" i="69" s="1"/>
  <c r="V243" i="69"/>
  <c r="V161" i="69"/>
  <c r="AT161" i="69" s="1"/>
  <c r="Y225" i="69"/>
  <c r="V111" i="69"/>
  <c r="AT111" i="69" s="1"/>
  <c r="AU69" i="69"/>
  <c r="AQ267" i="69"/>
  <c r="AU133" i="69"/>
  <c r="X133" i="69"/>
  <c r="AW133" i="69" s="1"/>
  <c r="X141" i="69"/>
  <c r="AW141" i="69" s="1"/>
  <c r="V176" i="69"/>
  <c r="AT176" i="69" s="1"/>
  <c r="V133" i="69"/>
  <c r="AT133" i="69" s="1"/>
  <c r="V141" i="69"/>
  <c r="AT141" i="69" s="1"/>
  <c r="AU176" i="69"/>
  <c r="W146" i="69"/>
  <c r="AU146" i="69" s="1"/>
  <c r="V215" i="69"/>
  <c r="AT215" i="69" s="1"/>
  <c r="W224" i="69"/>
  <c r="X188" i="69"/>
  <c r="AS44" i="69"/>
  <c r="X162" i="69"/>
  <c r="AW162" i="69" s="1"/>
  <c r="X264" i="69"/>
  <c r="AW264" i="69" s="1"/>
  <c r="X138" i="69"/>
  <c r="AW138" i="69" s="1"/>
  <c r="W247" i="69"/>
  <c r="V247" i="69"/>
  <c r="X239" i="69"/>
  <c r="AW239" i="69" s="1"/>
  <c r="AU138" i="69"/>
  <c r="AU188" i="69"/>
  <c r="AW56" i="69"/>
  <c r="Y56" i="69"/>
  <c r="BE76" i="69"/>
  <c r="AV76" i="69" s="1"/>
  <c r="K67" i="77"/>
  <c r="V216" i="69"/>
  <c r="AT216" i="69" s="1"/>
  <c r="W216" i="69"/>
  <c r="J67" i="77"/>
  <c r="W96" i="69"/>
  <c r="W174" i="69"/>
  <c r="AU174" i="69" s="1"/>
  <c r="H249" i="79"/>
  <c r="M249" i="79" s="1"/>
  <c r="M189" i="79"/>
  <c r="M194" i="79" s="1"/>
  <c r="M200" i="79" s="1"/>
  <c r="M230" i="79" s="1"/>
  <c r="J71" i="77"/>
  <c r="J59" i="78"/>
  <c r="AV146" i="69"/>
  <c r="BE146" i="69" s="1"/>
  <c r="Y145" i="69"/>
  <c r="Y264" i="69"/>
  <c r="AX264" i="69" s="1"/>
  <c r="BE127" i="69"/>
  <c r="BE128" i="69" s="1"/>
  <c r="AV128" i="69" s="1"/>
  <c r="X228" i="69"/>
  <c r="AW228" i="69" s="1"/>
  <c r="X190" i="69"/>
  <c r="W205" i="69"/>
  <c r="X161" i="69"/>
  <c r="V188" i="69"/>
  <c r="AT188" i="69" s="1"/>
  <c r="M248" i="79"/>
  <c r="J200" i="79"/>
  <c r="J230" i="79" s="1"/>
  <c r="H245" i="79"/>
  <c r="M242" i="79"/>
  <c r="M245" i="79" s="1"/>
  <c r="W180" i="69"/>
  <c r="V180" i="69"/>
  <c r="AT180" i="69" s="1"/>
  <c r="W213" i="69"/>
  <c r="AU213" i="69" s="1"/>
  <c r="V213" i="69"/>
  <c r="AT213" i="69" s="1"/>
  <c r="W197" i="69"/>
  <c r="V197" i="69"/>
  <c r="AT197" i="69" s="1"/>
  <c r="W194" i="69"/>
  <c r="V194" i="69"/>
  <c r="J70" i="78"/>
  <c r="V137" i="69"/>
  <c r="AT137" i="69" s="1"/>
  <c r="H247" i="79"/>
  <c r="M191" i="79"/>
  <c r="M197" i="79" s="1"/>
  <c r="I194" i="79"/>
  <c r="I200" i="79" s="1"/>
  <c r="I230" i="79" s="1"/>
  <c r="V166" i="69"/>
  <c r="AT166" i="69" s="1"/>
  <c r="W166" i="69"/>
  <c r="AU166" i="69" s="1"/>
  <c r="W178" i="69"/>
  <c r="AU178" i="69" s="1"/>
  <c r="V178" i="69"/>
  <c r="AT178" i="69" s="1"/>
  <c r="W221" i="69"/>
  <c r="AU221" i="69" s="1"/>
  <c r="V221" i="69"/>
  <c r="AT221" i="69" s="1"/>
  <c r="W124" i="69"/>
  <c r="V124" i="69"/>
  <c r="K60" i="77"/>
  <c r="F77" i="77"/>
  <c r="C79" i="77"/>
  <c r="C80" i="77" s="1"/>
  <c r="K73" i="78"/>
  <c r="N250" i="78"/>
  <c r="J62" i="78"/>
  <c r="J65" i="78"/>
  <c r="G88" i="78"/>
  <c r="W94" i="69"/>
  <c r="X94" i="69" s="1"/>
  <c r="AW94" i="69" s="1"/>
  <c r="X126" i="69"/>
  <c r="AW126" i="69" s="1"/>
  <c r="X129" i="69"/>
  <c r="AW129" i="69" s="1"/>
  <c r="AV71" i="69"/>
  <c r="BE71" i="69" s="1"/>
  <c r="X111" i="69"/>
  <c r="AW111" i="69" s="1"/>
  <c r="X134" i="69"/>
  <c r="AW134" i="69" s="1"/>
  <c r="X174" i="69"/>
  <c r="AW174" i="69" s="1"/>
  <c r="J66" i="77"/>
  <c r="P251" i="77"/>
  <c r="J60" i="77"/>
  <c r="J75" i="77"/>
  <c r="K62" i="78"/>
  <c r="K63" i="78"/>
  <c r="J66" i="78"/>
  <c r="F88" i="78"/>
  <c r="X70" i="69"/>
  <c r="AW70" i="69" s="1"/>
  <c r="AV217" i="69"/>
  <c r="BE217" i="69" s="1"/>
  <c r="W295" i="69"/>
  <c r="AU295" i="69" s="1"/>
  <c r="W202" i="69"/>
  <c r="I197" i="79"/>
  <c r="W154" i="69"/>
  <c r="V154" i="69"/>
  <c r="AT154" i="69" s="1"/>
  <c r="V209" i="69"/>
  <c r="W209" i="69"/>
  <c r="AU209" i="69" s="1"/>
  <c r="J42" i="79"/>
  <c r="J48" i="79" s="1"/>
  <c r="J55" i="79" s="1"/>
  <c r="J197" i="79"/>
  <c r="H250" i="79"/>
  <c r="H252" i="79" s="1"/>
  <c r="M247" i="79"/>
  <c r="BG43" i="69"/>
  <c r="BF43" i="69"/>
  <c r="BE43" i="69"/>
  <c r="BF29" i="69"/>
  <c r="BE29" i="69"/>
  <c r="BG29" i="69"/>
  <c r="BG27" i="69"/>
  <c r="BF27" i="69"/>
  <c r="BE27" i="69"/>
  <c r="BF51" i="69"/>
  <c r="BE51" i="69"/>
  <c r="BG51" i="69"/>
  <c r="BE88" i="69"/>
  <c r="BE129" i="69"/>
  <c r="BE77" i="69"/>
  <c r="BE110" i="69"/>
  <c r="Y171" i="69"/>
  <c r="AX171" i="69" s="1"/>
  <c r="BE145" i="69"/>
  <c r="BE222" i="69"/>
  <c r="BE195" i="69"/>
  <c r="BE154" i="69"/>
  <c r="BG45" i="69"/>
  <c r="BF45" i="69"/>
  <c r="BE45" i="69"/>
  <c r="BF33" i="69"/>
  <c r="BE33" i="69"/>
  <c r="BG33" i="69"/>
  <c r="BE41" i="69"/>
  <c r="BG41" i="69"/>
  <c r="BF41" i="69"/>
  <c r="BF42" i="69"/>
  <c r="BE42" i="69"/>
  <c r="BG42" i="69"/>
  <c r="BE84" i="69"/>
  <c r="BG49" i="69"/>
  <c r="BF49" i="69"/>
  <c r="BE49" i="69"/>
  <c r="BE90" i="69"/>
  <c r="BE111" i="69"/>
  <c r="Y162" i="69"/>
  <c r="AX162" i="69" s="1"/>
  <c r="BE203" i="69"/>
  <c r="BE205" i="69"/>
  <c r="AS263" i="69"/>
  <c r="BF47" i="69"/>
  <c r="BE47" i="69"/>
  <c r="BG47" i="69"/>
  <c r="BE149" i="69"/>
  <c r="BE137" i="69"/>
  <c r="BE117" i="69"/>
  <c r="BE172" i="69"/>
  <c r="BE152" i="69"/>
  <c r="AS192" i="69"/>
  <c r="BE162" i="69"/>
  <c r="BE166" i="69"/>
  <c r="W104" i="69"/>
  <c r="V104" i="69"/>
  <c r="V87" i="69"/>
  <c r="AT87" i="69" s="1"/>
  <c r="W87" i="69"/>
  <c r="V78" i="69"/>
  <c r="AT78" i="69" s="1"/>
  <c r="W78" i="69"/>
  <c r="AW69" i="69"/>
  <c r="Y69" i="69"/>
  <c r="AX69" i="69" s="1"/>
  <c r="W114" i="69"/>
  <c r="AU114" i="69" s="1"/>
  <c r="V114" i="69"/>
  <c r="AT114" i="69" s="1"/>
  <c r="Y239" i="69"/>
  <c r="AX239" i="69" s="1"/>
  <c r="W107" i="69"/>
  <c r="V107" i="69"/>
  <c r="AT107" i="69" s="1"/>
  <c r="W119" i="69"/>
  <c r="V119" i="69"/>
  <c r="AT119" i="69" s="1"/>
  <c r="Y176" i="69"/>
  <c r="V103" i="69"/>
  <c r="AT103" i="69" s="1"/>
  <c r="W103" i="69"/>
  <c r="AU103" i="69" s="1"/>
  <c r="W110" i="69"/>
  <c r="V110" i="69"/>
  <c r="AT110" i="69" s="1"/>
  <c r="V116" i="69"/>
  <c r="AT116" i="69" s="1"/>
  <c r="W116" i="69"/>
  <c r="W91" i="69"/>
  <c r="AU91" i="69" s="1"/>
  <c r="V91" i="69"/>
  <c r="AT91" i="69" s="1"/>
  <c r="V123" i="69"/>
  <c r="AT123" i="69" s="1"/>
  <c r="W123" i="69"/>
  <c r="AU123" i="69" s="1"/>
  <c r="AV58" i="69"/>
  <c r="BE58" i="69" s="1"/>
  <c r="AU55" i="69"/>
  <c r="AV68" i="69"/>
  <c r="BE68" i="69" s="1"/>
  <c r="X68" i="69"/>
  <c r="AW68" i="69" s="1"/>
  <c r="V57" i="69"/>
  <c r="W57" i="69"/>
  <c r="X57" i="69" s="1"/>
  <c r="AW57" i="69" s="1"/>
  <c r="AV57" i="69"/>
  <c r="BE57" i="69" s="1"/>
  <c r="AV65" i="69"/>
  <c r="BE65" i="69" s="1"/>
  <c r="AV94" i="69"/>
  <c r="BE94" i="69" s="1"/>
  <c r="AT81" i="69"/>
  <c r="X83" i="69"/>
  <c r="AV83" i="69"/>
  <c r="BE83" i="69" s="1"/>
  <c r="X95" i="69"/>
  <c r="AV95" i="69"/>
  <c r="BE95" i="69" s="1"/>
  <c r="AT80" i="69"/>
  <c r="AS82" i="69"/>
  <c r="AV102" i="69"/>
  <c r="BE102" i="69" s="1"/>
  <c r="AV108" i="69"/>
  <c r="BE108" i="69" s="1"/>
  <c r="AT132" i="69"/>
  <c r="AU140" i="69"/>
  <c r="AV143" i="69"/>
  <c r="BE143" i="69" s="1"/>
  <c r="BE144" i="69" s="1"/>
  <c r="AV144" i="69" s="1"/>
  <c r="V159" i="69"/>
  <c r="W159" i="69"/>
  <c r="X159" i="69" s="1"/>
  <c r="AW159" i="69" s="1"/>
  <c r="AX145" i="69"/>
  <c r="V148" i="69"/>
  <c r="W148" i="69"/>
  <c r="X148" i="69" s="1"/>
  <c r="AW148" i="69" s="1"/>
  <c r="AV148" i="69"/>
  <c r="BE148" i="69" s="1"/>
  <c r="V167" i="69"/>
  <c r="W167" i="69"/>
  <c r="AS187" i="69"/>
  <c r="X177" i="69"/>
  <c r="AV177" i="69"/>
  <c r="BE177" i="69" s="1"/>
  <c r="V195" i="69"/>
  <c r="W195" i="69"/>
  <c r="AV80" i="69"/>
  <c r="BE80" i="69" s="1"/>
  <c r="X80" i="69"/>
  <c r="AW80" i="69" s="1"/>
  <c r="W89" i="69"/>
  <c r="X89" i="69" s="1"/>
  <c r="AW89" i="69" s="1"/>
  <c r="V89" i="69"/>
  <c r="AV113" i="69"/>
  <c r="BE113" i="69" s="1"/>
  <c r="AV165" i="69"/>
  <c r="BE165" i="69" s="1"/>
  <c r="X165" i="69"/>
  <c r="AW165" i="69" s="1"/>
  <c r="Y174" i="69"/>
  <c r="AU115" i="69"/>
  <c r="AU169" i="69"/>
  <c r="X169" i="69"/>
  <c r="AW169" i="69" s="1"/>
  <c r="AT184" i="69"/>
  <c r="W173" i="69"/>
  <c r="X173" i="69" s="1"/>
  <c r="AW173" i="69" s="1"/>
  <c r="V173" i="69"/>
  <c r="AV173" i="69"/>
  <c r="BE173" i="69" s="1"/>
  <c r="AS227" i="69"/>
  <c r="AV236" i="69"/>
  <c r="BE236" i="69" s="1"/>
  <c r="X236" i="69"/>
  <c r="AW236" i="69" s="1"/>
  <c r="AS168" i="69"/>
  <c r="X185" i="69"/>
  <c r="AV185" i="69"/>
  <c r="BE185" i="69" s="1"/>
  <c r="V84" i="69"/>
  <c r="W84" i="69"/>
  <c r="V60" i="69"/>
  <c r="W60" i="69"/>
  <c r="V61" i="69"/>
  <c r="W61" i="69"/>
  <c r="V93" i="69"/>
  <c r="W93" i="69"/>
  <c r="V101" i="69"/>
  <c r="W101" i="69"/>
  <c r="AT98" i="69"/>
  <c r="AV79" i="69"/>
  <c r="BE79" i="69" s="1"/>
  <c r="H297" i="69"/>
  <c r="BC33" i="69"/>
  <c r="BD33" i="69" s="1"/>
  <c r="BD38" i="69"/>
  <c r="AS59" i="69"/>
  <c r="W58" i="69"/>
  <c r="X58" i="69" s="1"/>
  <c r="AW58" i="69" s="1"/>
  <c r="V58" i="69"/>
  <c r="W54" i="69"/>
  <c r="X54" i="69" s="1"/>
  <c r="AW54" i="69" s="1"/>
  <c r="V54" i="69"/>
  <c r="W77" i="69"/>
  <c r="V77" i="69"/>
  <c r="BC47" i="69"/>
  <c r="BD47" i="69" s="1"/>
  <c r="BC49" i="69"/>
  <c r="BD49" i="69" s="1"/>
  <c r="BC51" i="69"/>
  <c r="BD51" i="69" s="1"/>
  <c r="W63" i="69"/>
  <c r="X63" i="69" s="1"/>
  <c r="AW63" i="69" s="1"/>
  <c r="V63" i="69"/>
  <c r="AT67" i="69"/>
  <c r="Y92" i="69"/>
  <c r="AW90" i="69"/>
  <c r="Y90" i="69"/>
  <c r="V53" i="69"/>
  <c r="W53" i="69"/>
  <c r="X53" i="69" s="1"/>
  <c r="AW53" i="69" s="1"/>
  <c r="V117" i="69"/>
  <c r="W117" i="69"/>
  <c r="AU81" i="69"/>
  <c r="AV106" i="69"/>
  <c r="BE106" i="69" s="1"/>
  <c r="AV98" i="69"/>
  <c r="BE98" i="69" s="1"/>
  <c r="X98" i="69"/>
  <c r="AW98" i="69" s="1"/>
  <c r="X100" i="69"/>
  <c r="AW100" i="69" s="1"/>
  <c r="AV100" i="69"/>
  <c r="BE100" i="69" s="1"/>
  <c r="V79" i="69"/>
  <c r="W79" i="69"/>
  <c r="AT100" i="69"/>
  <c r="AV122" i="69"/>
  <c r="BE122" i="69" s="1"/>
  <c r="X122" i="69"/>
  <c r="AS142" i="69"/>
  <c r="AV132" i="69"/>
  <c r="BE132" i="69" s="1"/>
  <c r="X132" i="69"/>
  <c r="AW132" i="69" s="1"/>
  <c r="Y141" i="69"/>
  <c r="AT140" i="69"/>
  <c r="V112" i="69"/>
  <c r="W112" i="69"/>
  <c r="V131" i="69"/>
  <c r="W131" i="69"/>
  <c r="X131" i="69" s="1"/>
  <c r="AW131" i="69" s="1"/>
  <c r="AU137" i="69"/>
  <c r="W196" i="69"/>
  <c r="V196" i="69"/>
  <c r="AV89" i="69"/>
  <c r="BE89" i="69" s="1"/>
  <c r="V155" i="69"/>
  <c r="W155" i="69"/>
  <c r="V109" i="69"/>
  <c r="W109" i="69"/>
  <c r="X109" i="69" s="1"/>
  <c r="AW109" i="69" s="1"/>
  <c r="AT115" i="69"/>
  <c r="AS158" i="69"/>
  <c r="X151" i="69"/>
  <c r="AV151" i="69"/>
  <c r="BE151" i="69" s="1"/>
  <c r="AV164" i="69"/>
  <c r="BE164" i="69" s="1"/>
  <c r="X164" i="69"/>
  <c r="AW164" i="69" s="1"/>
  <c r="V222" i="69"/>
  <c r="W222" i="69"/>
  <c r="AU214" i="69"/>
  <c r="AV262" i="69"/>
  <c r="BE262" i="69" s="1"/>
  <c r="X262" i="69"/>
  <c r="AW262" i="69" s="1"/>
  <c r="AT160" i="69"/>
  <c r="BC29" i="69"/>
  <c r="BD29" i="69" s="1"/>
  <c r="V127" i="69"/>
  <c r="W127" i="69"/>
  <c r="AU100" i="69"/>
  <c r="BC43" i="69"/>
  <c r="BD43" i="69" s="1"/>
  <c r="BD25" i="69"/>
  <c r="BC41" i="69"/>
  <c r="BC27" i="69"/>
  <c r="BC42" i="69"/>
  <c r="BD42" i="69" s="1"/>
  <c r="AX56" i="69"/>
  <c r="AS72" i="69"/>
  <c r="AS86" i="69"/>
  <c r="W85" i="69"/>
  <c r="V85" i="69"/>
  <c r="AV63" i="69"/>
  <c r="BE63" i="69" s="1"/>
  <c r="AV66" i="69"/>
  <c r="BE66" i="69" s="1"/>
  <c r="X66" i="69"/>
  <c r="AV62" i="69"/>
  <c r="BE62" i="69" s="1"/>
  <c r="AU67" i="69"/>
  <c r="X67" i="69"/>
  <c r="AW67" i="69" s="1"/>
  <c r="AU68" i="69"/>
  <c r="Y70" i="69"/>
  <c r="AV97" i="69"/>
  <c r="BE97" i="69" s="1"/>
  <c r="W118" i="69"/>
  <c r="V118" i="69"/>
  <c r="W106" i="69"/>
  <c r="X106" i="69" s="1"/>
  <c r="AW106" i="69" s="1"/>
  <c r="V106" i="69"/>
  <c r="AT94" i="69"/>
  <c r="V120" i="69"/>
  <c r="W120" i="69"/>
  <c r="AV105" i="69"/>
  <c r="BE105" i="69" s="1"/>
  <c r="V152" i="69"/>
  <c r="W152" i="69"/>
  <c r="W102" i="69"/>
  <c r="X102" i="69" s="1"/>
  <c r="AW102" i="69" s="1"/>
  <c r="V102" i="69"/>
  <c r="V135" i="69"/>
  <c r="W135" i="69"/>
  <c r="X137" i="69"/>
  <c r="AW137" i="69" s="1"/>
  <c r="V147" i="69"/>
  <c r="W147" i="69"/>
  <c r="X147" i="69" s="1"/>
  <c r="AW147" i="69" s="1"/>
  <c r="V113" i="69"/>
  <c r="W113" i="69"/>
  <c r="V172" i="69"/>
  <c r="W172" i="69"/>
  <c r="AV112" i="69"/>
  <c r="BE112" i="69" s="1"/>
  <c r="X112" i="69"/>
  <c r="AW112" i="69" s="1"/>
  <c r="AV131" i="69"/>
  <c r="BE131" i="69" s="1"/>
  <c r="X170" i="69"/>
  <c r="AV170" i="69"/>
  <c r="BE170" i="69" s="1"/>
  <c r="AU179" i="69"/>
  <c r="AV109" i="69"/>
  <c r="BE109" i="69" s="1"/>
  <c r="Y200" i="69"/>
  <c r="AT200" i="69"/>
  <c r="AV121" i="69"/>
  <c r="BE121" i="69" s="1"/>
  <c r="X121" i="69"/>
  <c r="X130" i="69"/>
  <c r="AV130" i="69"/>
  <c r="BE130" i="69" s="1"/>
  <c r="V182" i="69"/>
  <c r="W182" i="69"/>
  <c r="AW188" i="69"/>
  <c r="Y188" i="69"/>
  <c r="V198" i="69"/>
  <c r="W198" i="69"/>
  <c r="AW215" i="69"/>
  <c r="Y215" i="69"/>
  <c r="AX225" i="69"/>
  <c r="AV255" i="69"/>
  <c r="BE255" i="69" s="1"/>
  <c r="X255" i="69"/>
  <c r="AW255" i="69" s="1"/>
  <c r="AT149" i="69"/>
  <c r="Y149" i="69"/>
  <c r="X178" i="69"/>
  <c r="AV178" i="69"/>
  <c r="BE178" i="69" s="1"/>
  <c r="AV184" i="69"/>
  <c r="BE184" i="69" s="1"/>
  <c r="X184" i="69"/>
  <c r="AW184" i="69" s="1"/>
  <c r="AS37" i="69"/>
  <c r="AS52" i="69"/>
  <c r="BC45" i="69"/>
  <c r="X55" i="69"/>
  <c r="AV55" i="69"/>
  <c r="BE55" i="69" s="1"/>
  <c r="AV54" i="69"/>
  <c r="BE54" i="69" s="1"/>
  <c r="W73" i="69"/>
  <c r="V73" i="69"/>
  <c r="V88" i="69"/>
  <c r="W88" i="69"/>
  <c r="V62" i="69"/>
  <c r="W62" i="69"/>
  <c r="X62" i="69" s="1"/>
  <c r="AW62" i="69" s="1"/>
  <c r="AT68" i="69"/>
  <c r="AS125" i="69"/>
  <c r="W65" i="69"/>
  <c r="X65" i="69" s="1"/>
  <c r="AW65" i="69" s="1"/>
  <c r="V65" i="69"/>
  <c r="AV91" i="69"/>
  <c r="BE91" i="69" s="1"/>
  <c r="AV53" i="69"/>
  <c r="BE53" i="69" s="1"/>
  <c r="AV103" i="69"/>
  <c r="BE103" i="69" s="1"/>
  <c r="AU80" i="69"/>
  <c r="V97" i="69"/>
  <c r="W97" i="69"/>
  <c r="X97" i="69" s="1"/>
  <c r="AW97" i="69" s="1"/>
  <c r="AU98" i="69"/>
  <c r="AV114" i="69"/>
  <c r="BE114" i="69" s="1"/>
  <c r="X99" i="69"/>
  <c r="AV99" i="69"/>
  <c r="BE99" i="69" s="1"/>
  <c r="V105" i="69"/>
  <c r="W105" i="69"/>
  <c r="X115" i="69"/>
  <c r="AW115" i="69" s="1"/>
  <c r="AV115" i="69"/>
  <c r="BE115" i="69" s="1"/>
  <c r="Y129" i="69"/>
  <c r="AV135" i="69"/>
  <c r="BE135" i="69" s="1"/>
  <c r="X135" i="69"/>
  <c r="AW135" i="69" s="1"/>
  <c r="V139" i="69"/>
  <c r="W139" i="69"/>
  <c r="AV147" i="69"/>
  <c r="BE147" i="69" s="1"/>
  <c r="W153" i="69"/>
  <c r="V153" i="69"/>
  <c r="W108" i="69"/>
  <c r="X108" i="69" s="1"/>
  <c r="AW108" i="69" s="1"/>
  <c r="V108" i="69"/>
  <c r="AV123" i="69"/>
  <c r="BE123" i="69" s="1"/>
  <c r="AU132" i="69"/>
  <c r="Y138" i="69"/>
  <c r="Y150" i="69"/>
  <c r="V143" i="69"/>
  <c r="W143" i="69"/>
  <c r="X143" i="69" s="1"/>
  <c r="AW143" i="69" s="1"/>
  <c r="AV140" i="69"/>
  <c r="BE140" i="69" s="1"/>
  <c r="X140" i="69"/>
  <c r="AW140" i="69" s="1"/>
  <c r="AV160" i="69"/>
  <c r="BE160" i="69" s="1"/>
  <c r="X160" i="69"/>
  <c r="AW160" i="69" s="1"/>
  <c r="AV156" i="69"/>
  <c r="BE156" i="69" s="1"/>
  <c r="X156" i="69"/>
  <c r="AT169" i="69"/>
  <c r="AU183" i="69"/>
  <c r="Y189" i="69"/>
  <c r="V203" i="69"/>
  <c r="W203" i="69"/>
  <c r="V206" i="69"/>
  <c r="W206" i="69"/>
  <c r="W223" i="69"/>
  <c r="V223" i="69"/>
  <c r="AV159" i="69"/>
  <c r="BE159" i="69" s="1"/>
  <c r="AV183" i="69"/>
  <c r="BE183" i="69" s="1"/>
  <c r="X183" i="69"/>
  <c r="AV199" i="69"/>
  <c r="BE199" i="69" s="1"/>
  <c r="X199" i="69"/>
  <c r="AV243" i="69"/>
  <c r="BE243" i="69" s="1"/>
  <c r="X243" i="69"/>
  <c r="AW243" i="69" s="1"/>
  <c r="AU149" i="69"/>
  <c r="AT175" i="69"/>
  <c r="AW208" i="69"/>
  <c r="Y208" i="69"/>
  <c r="X186" i="69"/>
  <c r="AV186" i="69"/>
  <c r="BE186" i="69" s="1"/>
  <c r="V191" i="69"/>
  <c r="W191" i="69"/>
  <c r="X191" i="69" s="1"/>
  <c r="AW191" i="69" s="1"/>
  <c r="X207" i="69"/>
  <c r="AW207" i="69" s="1"/>
  <c r="AV207" i="69"/>
  <c r="BE207" i="69" s="1"/>
  <c r="AU260" i="69"/>
  <c r="V261" i="69"/>
  <c r="W261" i="69"/>
  <c r="X261" i="69" s="1"/>
  <c r="AW261" i="69" s="1"/>
  <c r="AT262" i="69"/>
  <c r="AU165" i="69"/>
  <c r="AV179" i="69"/>
  <c r="BE179" i="69" s="1"/>
  <c r="X179" i="69"/>
  <c r="X212" i="69"/>
  <c r="AV212" i="69"/>
  <c r="BE212" i="69" s="1"/>
  <c r="V226" i="69"/>
  <c r="W226" i="69"/>
  <c r="X226" i="69" s="1"/>
  <c r="AW226" i="69" s="1"/>
  <c r="AS246" i="69"/>
  <c r="X291" i="69"/>
  <c r="AW291" i="69" s="1"/>
  <c r="AV291" i="69"/>
  <c r="BE291" i="69" s="1"/>
  <c r="BE292" i="69" s="1"/>
  <c r="AT294" i="69"/>
  <c r="AV219" i="69"/>
  <c r="BE219" i="69" s="1"/>
  <c r="V267" i="69"/>
  <c r="W267" i="69"/>
  <c r="X267" i="69" s="1"/>
  <c r="AW267" i="69" s="1"/>
  <c r="V271" i="69"/>
  <c r="W271" i="69"/>
  <c r="X271" i="69" s="1"/>
  <c r="AW271" i="69" s="1"/>
  <c r="AV136" i="69"/>
  <c r="BE136" i="69" s="1"/>
  <c r="AV218" i="69"/>
  <c r="BE218" i="69" s="1"/>
  <c r="X244" i="69"/>
  <c r="AV244" i="69"/>
  <c r="BE244" i="69" s="1"/>
  <c r="V254" i="69"/>
  <c r="W254" i="69"/>
  <c r="X254" i="69" s="1"/>
  <c r="AW254" i="69" s="1"/>
  <c r="AT255" i="69"/>
  <c r="AU236" i="69"/>
  <c r="AU243" i="69"/>
  <c r="AU175" i="69"/>
  <c r="X193" i="69"/>
  <c r="AV193" i="69"/>
  <c r="BE193" i="69" s="1"/>
  <c r="V210" i="69"/>
  <c r="W210" i="69"/>
  <c r="X210" i="69" s="1"/>
  <c r="AW210" i="69" s="1"/>
  <c r="V245" i="69"/>
  <c r="W245" i="69"/>
  <c r="X245" i="69" s="1"/>
  <c r="AW245" i="69" s="1"/>
  <c r="AV261" i="69"/>
  <c r="BE261" i="69" s="1"/>
  <c r="V275" i="69"/>
  <c r="W275" i="69"/>
  <c r="V279" i="69"/>
  <c r="W279" i="69"/>
  <c r="V283" i="69"/>
  <c r="W283" i="69"/>
  <c r="V287" i="69"/>
  <c r="W287" i="69"/>
  <c r="X295" i="69"/>
  <c r="AV295" i="69"/>
  <c r="BE295" i="69" s="1"/>
  <c r="AT207" i="69"/>
  <c r="AV211" i="69"/>
  <c r="BE211" i="69" s="1"/>
  <c r="AV226" i="69"/>
  <c r="BE226" i="69" s="1"/>
  <c r="X229" i="69"/>
  <c r="AV229" i="69"/>
  <c r="BE229" i="69" s="1"/>
  <c r="V268" i="69"/>
  <c r="W268" i="69"/>
  <c r="V272" i="69"/>
  <c r="W272" i="69"/>
  <c r="W204" i="69"/>
  <c r="X204" i="69" s="1"/>
  <c r="AW204" i="69" s="1"/>
  <c r="V204" i="69"/>
  <c r="AX217" i="69"/>
  <c r="AV157" i="69"/>
  <c r="BE157" i="69" s="1"/>
  <c r="X241" i="69"/>
  <c r="AV241" i="69"/>
  <c r="BE241" i="69" s="1"/>
  <c r="AV254" i="69"/>
  <c r="BE254" i="69" s="1"/>
  <c r="V274" i="69"/>
  <c r="W274" i="69"/>
  <c r="V278" i="69"/>
  <c r="W278" i="69"/>
  <c r="V282" i="69"/>
  <c r="W282" i="69"/>
  <c r="V286" i="69"/>
  <c r="W286" i="69"/>
  <c r="V232" i="69"/>
  <c r="W232" i="69"/>
  <c r="X232" i="69" s="1"/>
  <c r="AW232" i="69" s="1"/>
  <c r="AT236" i="69"/>
  <c r="AT243" i="69"/>
  <c r="X201" i="69"/>
  <c r="AV201" i="69"/>
  <c r="BE201" i="69" s="1"/>
  <c r="AV221" i="69"/>
  <c r="BE221" i="69" s="1"/>
  <c r="AV245" i="69"/>
  <c r="BE245" i="69" s="1"/>
  <c r="AV265" i="69"/>
  <c r="BE265" i="69" s="1"/>
  <c r="AV267" i="69"/>
  <c r="BE267" i="69" s="1"/>
  <c r="AV269" i="69"/>
  <c r="BE269" i="69" s="1"/>
  <c r="AV271" i="69"/>
  <c r="BE271" i="69" s="1"/>
  <c r="AV273" i="69"/>
  <c r="BE273" i="69" s="1"/>
  <c r="AV175" i="69"/>
  <c r="BE175" i="69" s="1"/>
  <c r="X175" i="69"/>
  <c r="AW175" i="69" s="1"/>
  <c r="AV214" i="69"/>
  <c r="BE214" i="69" s="1"/>
  <c r="X214" i="69"/>
  <c r="AV289" i="69"/>
  <c r="BE289" i="69" s="1"/>
  <c r="AV293" i="69"/>
  <c r="BE293" i="69" s="1"/>
  <c r="X294" i="69"/>
  <c r="AW294" i="69" s="1"/>
  <c r="AV294" i="69"/>
  <c r="BE294" i="69" s="1"/>
  <c r="AU164" i="69"/>
  <c r="W219" i="69"/>
  <c r="V219" i="69"/>
  <c r="V265" i="69"/>
  <c r="W265" i="69"/>
  <c r="X265" i="69" s="1"/>
  <c r="AW265" i="69" s="1"/>
  <c r="V269" i="69"/>
  <c r="W269" i="69"/>
  <c r="X269" i="69" s="1"/>
  <c r="AW269" i="69" s="1"/>
  <c r="W157" i="69"/>
  <c r="X157" i="69" s="1"/>
  <c r="AW157" i="69" s="1"/>
  <c r="V157" i="69"/>
  <c r="AW181" i="69"/>
  <c r="Y181" i="69"/>
  <c r="AV213" i="69"/>
  <c r="BE213" i="69" s="1"/>
  <c r="V218" i="69"/>
  <c r="W218" i="69"/>
  <c r="Y228" i="69"/>
  <c r="V289" i="69"/>
  <c r="W289" i="69"/>
  <c r="X289" i="69" s="1"/>
  <c r="AW289" i="69" s="1"/>
  <c r="AS292" i="69"/>
  <c r="V293" i="69"/>
  <c r="W293" i="69"/>
  <c r="AV232" i="69"/>
  <c r="BE232" i="69" s="1"/>
  <c r="AU160" i="69"/>
  <c r="AV191" i="69"/>
  <c r="BE191" i="69" s="1"/>
  <c r="BE192" i="69" s="1"/>
  <c r="AV192" i="69" s="1"/>
  <c r="AV210" i="69"/>
  <c r="BE210" i="69" s="1"/>
  <c r="X253" i="69"/>
  <c r="AV253" i="69"/>
  <c r="BE253" i="69" s="1"/>
  <c r="AU262" i="69"/>
  <c r="V277" i="69"/>
  <c r="W277" i="69"/>
  <c r="V281" i="69"/>
  <c r="W281" i="69"/>
  <c r="V285" i="69"/>
  <c r="W285" i="69"/>
  <c r="Y165" i="69"/>
  <c r="AT165" i="69"/>
  <c r="AV204" i="69"/>
  <c r="BE204" i="69" s="1"/>
  <c r="X220" i="69"/>
  <c r="AV220" i="69"/>
  <c r="BE220" i="69" s="1"/>
  <c r="V273" i="69"/>
  <c r="W273" i="69"/>
  <c r="W211" i="69"/>
  <c r="V211" i="69"/>
  <c r="AS242" i="69"/>
  <c r="V266" i="69"/>
  <c r="W266" i="69"/>
  <c r="V270" i="69"/>
  <c r="W270" i="69"/>
  <c r="AS290" i="69"/>
  <c r="AS296" i="69"/>
  <c r="AT164" i="69"/>
  <c r="V136" i="69"/>
  <c r="W136" i="69"/>
  <c r="X136" i="69" s="1"/>
  <c r="AW136" i="69" s="1"/>
  <c r="AU255" i="69"/>
  <c r="V276" i="69"/>
  <c r="W276" i="69"/>
  <c r="V280" i="69"/>
  <c r="W280" i="69"/>
  <c r="V284" i="69"/>
  <c r="W284" i="69"/>
  <c r="AT291" i="69"/>
  <c r="X260" i="69"/>
  <c r="G77" i="78"/>
  <c r="G76" i="78"/>
  <c r="G78" i="78"/>
  <c r="G83" i="78"/>
  <c r="G91" i="78" s="1"/>
  <c r="G94" i="78" s="1"/>
  <c r="G96" i="78" s="1"/>
  <c r="H83" i="78"/>
  <c r="H91" i="78" s="1"/>
  <c r="H94" i="78" s="1"/>
  <c r="H96" i="78" s="1"/>
  <c r="H77" i="78"/>
  <c r="H76" i="78"/>
  <c r="H78" i="78"/>
  <c r="I78" i="78"/>
  <c r="L75" i="78"/>
  <c r="I77" i="78"/>
  <c r="I76" i="78"/>
  <c r="F91" i="78"/>
  <c r="F94" i="78" s="1"/>
  <c r="F96" i="78" s="1"/>
  <c r="E79" i="78"/>
  <c r="J63" i="78"/>
  <c r="I195" i="78"/>
  <c r="K65" i="78"/>
  <c r="C76" i="78"/>
  <c r="C78" i="78"/>
  <c r="C79" i="78" s="1"/>
  <c r="C83" i="78"/>
  <c r="C91" i="78" s="1"/>
  <c r="C94" i="78" s="1"/>
  <c r="C96" i="78" s="1"/>
  <c r="D83" i="78"/>
  <c r="D91" i="78" s="1"/>
  <c r="D94" i="78" s="1"/>
  <c r="D96" i="78" s="1"/>
  <c r="D77" i="78"/>
  <c r="D76" i="78"/>
  <c r="D78" i="78"/>
  <c r="E80" i="78" s="1"/>
  <c r="L240" i="78"/>
  <c r="L243" i="78" s="1"/>
  <c r="H243" i="78"/>
  <c r="H245" i="78"/>
  <c r="I192" i="78"/>
  <c r="I198" i="78" s="1"/>
  <c r="I228" i="78" s="1"/>
  <c r="L173" i="78"/>
  <c r="H40" i="78"/>
  <c r="H46" i="78" s="1"/>
  <c r="H53" i="78" s="1"/>
  <c r="I36" i="78"/>
  <c r="I39" i="78" s="1"/>
  <c r="H88" i="78"/>
  <c r="H247" i="78"/>
  <c r="L247" i="78" s="1"/>
  <c r="L187" i="78"/>
  <c r="J73" i="78"/>
  <c r="I91" i="78"/>
  <c r="I94" i="78" s="1"/>
  <c r="I96" i="78" s="1"/>
  <c r="L83" i="78"/>
  <c r="E78" i="77"/>
  <c r="E77" i="77"/>
  <c r="E79" i="77"/>
  <c r="D84" i="77"/>
  <c r="D92" i="77" s="1"/>
  <c r="D95" i="77" s="1"/>
  <c r="D97" i="77" s="1"/>
  <c r="D79" i="77"/>
  <c r="D78" i="77"/>
  <c r="D77" i="77"/>
  <c r="E84" i="77"/>
  <c r="E92" i="77" s="1"/>
  <c r="E95" i="77" s="1"/>
  <c r="E97" i="77" s="1"/>
  <c r="K74" i="77"/>
  <c r="F80" i="77"/>
  <c r="G78" i="77"/>
  <c r="G77" i="77"/>
  <c r="G79" i="77"/>
  <c r="G84" i="77"/>
  <c r="G92" i="77" s="1"/>
  <c r="G95" i="77" s="1"/>
  <c r="G97" i="77" s="1"/>
  <c r="K63" i="77"/>
  <c r="N251" i="77"/>
  <c r="H248" i="77"/>
  <c r="L248" i="77" s="1"/>
  <c r="L249" i="77" s="1"/>
  <c r="L188" i="77"/>
  <c r="L193" i="77" s="1"/>
  <c r="L199" i="77" s="1"/>
  <c r="L229" i="77" s="1"/>
  <c r="K66" i="77"/>
  <c r="J64" i="77"/>
  <c r="I193" i="77"/>
  <c r="I199" i="77" s="1"/>
  <c r="I229" i="77" s="1"/>
  <c r="L190" i="77"/>
  <c r="L196" i="77" s="1"/>
  <c r="I196" i="77"/>
  <c r="K71" i="77"/>
  <c r="J74" i="77"/>
  <c r="F89" i="77"/>
  <c r="G37" i="77"/>
  <c r="G40" i="77" s="1"/>
  <c r="I79" i="77"/>
  <c r="I78" i="77"/>
  <c r="I77" i="77"/>
  <c r="L76" i="77"/>
  <c r="H79" i="77"/>
  <c r="H78" i="77"/>
  <c r="H77" i="77"/>
  <c r="H84" i="77"/>
  <c r="H92" i="77" s="1"/>
  <c r="H95" i="77" s="1"/>
  <c r="H97" i="77" s="1"/>
  <c r="J63" i="77"/>
  <c r="I84" i="77"/>
  <c r="F78" i="77"/>
  <c r="L241" i="77"/>
  <c r="L244" i="77" s="1"/>
  <c r="H244" i="77"/>
  <c r="K75" i="77"/>
  <c r="Y81" i="69" l="1"/>
  <c r="AW71" i="69"/>
  <c r="Y71" i="69"/>
  <c r="AX71" i="69" s="1"/>
  <c r="J77" i="77"/>
  <c r="Y75" i="69"/>
  <c r="AX75" i="69" s="1"/>
  <c r="AU64" i="69"/>
  <c r="X64" i="69"/>
  <c r="X74" i="69"/>
  <c r="H300" i="69"/>
  <c r="H304" i="69"/>
  <c r="BE86" i="69"/>
  <c r="AU94" i="69"/>
  <c r="X221" i="69"/>
  <c r="Y133" i="69"/>
  <c r="AX133" i="69" s="1"/>
  <c r="X123" i="69"/>
  <c r="AW123" i="69" s="1"/>
  <c r="R267" i="69"/>
  <c r="AJ267" i="69"/>
  <c r="BF44" i="69"/>
  <c r="AZ44" i="69" s="1"/>
  <c r="Y111" i="69"/>
  <c r="AX111" i="69" s="1"/>
  <c r="BE263" i="69"/>
  <c r="AV263" i="69" s="1"/>
  <c r="Y255" i="69"/>
  <c r="AX255" i="69" s="1"/>
  <c r="R268" i="69"/>
  <c r="C269" i="69"/>
  <c r="AJ268" i="69"/>
  <c r="AQ268" i="69"/>
  <c r="BE288" i="69"/>
  <c r="AV288" i="69" s="1"/>
  <c r="X146" i="69"/>
  <c r="BE44" i="69"/>
  <c r="AV44" i="69" s="1"/>
  <c r="AU224" i="69"/>
  <c r="X224" i="69"/>
  <c r="AV292" i="69"/>
  <c r="BG44" i="69"/>
  <c r="BA44" i="69" s="1"/>
  <c r="BE163" i="69"/>
  <c r="AV163" i="69" s="1"/>
  <c r="BE52" i="69"/>
  <c r="AV52" i="69" s="1"/>
  <c r="AT247" i="69"/>
  <c r="BE242" i="69"/>
  <c r="AV242" i="69" s="1"/>
  <c r="BF52" i="69"/>
  <c r="AZ52" i="69" s="1"/>
  <c r="AU247" i="69"/>
  <c r="X247" i="69"/>
  <c r="AW247" i="69" s="1"/>
  <c r="BE187" i="69"/>
  <c r="AV187" i="69" s="1"/>
  <c r="BE72" i="69"/>
  <c r="AV72" i="69" s="1"/>
  <c r="X213" i="69"/>
  <c r="Y213" i="69" s="1"/>
  <c r="Y134" i="69"/>
  <c r="AX134" i="69" s="1"/>
  <c r="Y164" i="69"/>
  <c r="Y236" i="69"/>
  <c r="AX236" i="69" s="1"/>
  <c r="X114" i="69"/>
  <c r="AW114" i="69" s="1"/>
  <c r="X103" i="69"/>
  <c r="AW103" i="69" s="1"/>
  <c r="X91" i="69"/>
  <c r="Y91" i="69" s="1"/>
  <c r="Y68" i="69"/>
  <c r="AX68" i="69" s="1"/>
  <c r="Y126" i="69"/>
  <c r="AX126" i="69" s="1"/>
  <c r="BE125" i="69"/>
  <c r="AV125" i="69" s="1"/>
  <c r="BE290" i="69"/>
  <c r="AT124" i="69"/>
  <c r="AU197" i="69"/>
  <c r="X197" i="69"/>
  <c r="AU205" i="69"/>
  <c r="X205" i="69"/>
  <c r="BE227" i="69"/>
  <c r="AV227" i="69" s="1"/>
  <c r="Y262" i="69"/>
  <c r="Y169" i="69"/>
  <c r="AX169" i="69" s="1"/>
  <c r="Y94" i="69"/>
  <c r="AX94" i="69" s="1"/>
  <c r="BC37" i="69"/>
  <c r="BG52" i="69"/>
  <c r="BA52" i="69" s="1"/>
  <c r="BE158" i="69"/>
  <c r="AV158" i="69" s="1"/>
  <c r="BE82" i="69"/>
  <c r="AV82" i="69" s="1"/>
  <c r="BF37" i="69"/>
  <c r="AZ37" i="69" s="1"/>
  <c r="AU154" i="69"/>
  <c r="X154" i="69"/>
  <c r="AW154" i="69" s="1"/>
  <c r="AU202" i="69"/>
  <c r="X202" i="69"/>
  <c r="AU124" i="69"/>
  <c r="X124" i="69"/>
  <c r="AW124" i="69" s="1"/>
  <c r="AU194" i="69"/>
  <c r="X194" i="69"/>
  <c r="AW194" i="69" s="1"/>
  <c r="AW190" i="69"/>
  <c r="Y190" i="69"/>
  <c r="AU216" i="69"/>
  <c r="X216" i="69"/>
  <c r="X166" i="69"/>
  <c r="AT194" i="69"/>
  <c r="AU180" i="69"/>
  <c r="X180" i="69"/>
  <c r="BE296" i="69"/>
  <c r="AV296" i="69" s="1"/>
  <c r="BE246" i="69"/>
  <c r="AV246" i="69" s="1"/>
  <c r="BE59" i="69"/>
  <c r="AV59" i="69" s="1"/>
  <c r="BC52" i="69"/>
  <c r="AX176" i="69"/>
  <c r="BE142" i="69"/>
  <c r="AV142" i="69" s="1"/>
  <c r="BG37" i="69"/>
  <c r="BA37" i="69" s="1"/>
  <c r="M250" i="79"/>
  <c r="M252" i="79" s="1"/>
  <c r="AW161" i="69"/>
  <c r="Y161" i="69"/>
  <c r="BE37" i="69"/>
  <c r="AV37" i="69" s="1"/>
  <c r="K77" i="78"/>
  <c r="BE168" i="69"/>
  <c r="AV168" i="69" s="1"/>
  <c r="AV86" i="69"/>
  <c r="AT209" i="69"/>
  <c r="X209" i="69"/>
  <c r="AW209" i="69" s="1"/>
  <c r="X96" i="69"/>
  <c r="AU96" i="69"/>
  <c r="BD45" i="69"/>
  <c r="BD52" i="69" s="1"/>
  <c r="AU104" i="69"/>
  <c r="X104" i="69"/>
  <c r="AW104" i="69" s="1"/>
  <c r="AU87" i="69"/>
  <c r="X87" i="69"/>
  <c r="Y291" i="69"/>
  <c r="AX291" i="69" s="1"/>
  <c r="Y243" i="69"/>
  <c r="AX243" i="69" s="1"/>
  <c r="AU78" i="69"/>
  <c r="X78" i="69"/>
  <c r="AT104" i="69"/>
  <c r="Y104" i="69"/>
  <c r="BC44" i="69"/>
  <c r="AU119" i="69"/>
  <c r="X119" i="69"/>
  <c r="Y207" i="69"/>
  <c r="AS297" i="69"/>
  <c r="BD27" i="69"/>
  <c r="BD37" i="69" s="1"/>
  <c r="Y100" i="69"/>
  <c r="AX100" i="69" s="1"/>
  <c r="AU110" i="69"/>
  <c r="X110" i="69"/>
  <c r="BD41" i="69"/>
  <c r="BD44" i="69" s="1"/>
  <c r="AU116" i="69"/>
  <c r="X116" i="69"/>
  <c r="X107" i="69"/>
  <c r="AU107" i="69"/>
  <c r="AW260" i="69"/>
  <c r="Y260" i="69"/>
  <c r="AT284" i="69"/>
  <c r="AT276" i="69"/>
  <c r="Y136" i="69"/>
  <c r="AT136" i="69"/>
  <c r="AT270" i="69"/>
  <c r="AU273" i="69"/>
  <c r="AW220" i="69"/>
  <c r="Y220" i="69"/>
  <c r="AT285" i="69"/>
  <c r="AT277" i="69"/>
  <c r="Y289" i="69"/>
  <c r="AT289" i="69"/>
  <c r="AU265" i="69"/>
  <c r="AW214" i="69"/>
  <c r="Y214" i="69"/>
  <c r="AT282" i="69"/>
  <c r="AT274" i="69"/>
  <c r="AW241" i="69"/>
  <c r="Y241" i="69"/>
  <c r="AT268" i="69"/>
  <c r="AT279" i="69"/>
  <c r="AT275" i="69"/>
  <c r="AU245" i="69"/>
  <c r="AU210" i="69"/>
  <c r="Y254" i="69"/>
  <c r="AT254" i="69"/>
  <c r="AU267" i="69"/>
  <c r="AU226" i="69"/>
  <c r="AW212" i="69"/>
  <c r="Y212" i="69"/>
  <c r="AW199" i="69"/>
  <c r="Y199" i="69"/>
  <c r="AT223" i="69"/>
  <c r="AU203" i="69"/>
  <c r="X203" i="69"/>
  <c r="AW203" i="69" s="1"/>
  <c r="AX189" i="69"/>
  <c r="AW156" i="69"/>
  <c r="Y156" i="69"/>
  <c r="AX150" i="69"/>
  <c r="AT153" i="69"/>
  <c r="AU105" i="69"/>
  <c r="AW99" i="69"/>
  <c r="Y99" i="69"/>
  <c r="Y97" i="69"/>
  <c r="AT97" i="69"/>
  <c r="AT198" i="69"/>
  <c r="AT182" i="69"/>
  <c r="AU172" i="69"/>
  <c r="X172" i="69"/>
  <c r="AW172" i="69" s="1"/>
  <c r="AU135" i="69"/>
  <c r="AU152" i="69"/>
  <c r="X152" i="69"/>
  <c r="AW152" i="69" s="1"/>
  <c r="X105" i="69"/>
  <c r="AW105" i="69" s="1"/>
  <c r="AW66" i="69"/>
  <c r="Y66" i="69"/>
  <c r="AU85" i="69"/>
  <c r="X85" i="69"/>
  <c r="AW85" i="69" s="1"/>
  <c r="AT127" i="69"/>
  <c r="AT155" i="69"/>
  <c r="AU112" i="69"/>
  <c r="AX141" i="69"/>
  <c r="AT117" i="69"/>
  <c r="Y54" i="69"/>
  <c r="AT54" i="69"/>
  <c r="AT93" i="69"/>
  <c r="AU60" i="69"/>
  <c r="X60" i="69"/>
  <c r="AW60" i="69" s="1"/>
  <c r="AW185" i="69"/>
  <c r="Y185" i="69"/>
  <c r="AU89" i="69"/>
  <c r="AU195" i="69"/>
  <c r="X195" i="69"/>
  <c r="AW195" i="69" s="1"/>
  <c r="AW83" i="69"/>
  <c r="Y83" i="69"/>
  <c r="AU280" i="69"/>
  <c r="X280" i="69"/>
  <c r="AW280" i="69" s="1"/>
  <c r="AU266" i="69"/>
  <c r="X266" i="69"/>
  <c r="AW266" i="69" s="1"/>
  <c r="AT273" i="69"/>
  <c r="AX165" i="69"/>
  <c r="AU281" i="69"/>
  <c r="X281" i="69"/>
  <c r="AW281" i="69" s="1"/>
  <c r="AW213" i="69"/>
  <c r="AT265" i="69"/>
  <c r="Y265" i="69"/>
  <c r="AT219" i="69"/>
  <c r="AU232" i="69"/>
  <c r="AU286" i="69"/>
  <c r="X286" i="69"/>
  <c r="AW286" i="69" s="1"/>
  <c r="AU278" i="69"/>
  <c r="X278" i="69"/>
  <c r="AW278" i="69" s="1"/>
  <c r="AU272" i="69"/>
  <c r="X272" i="69"/>
  <c r="AW272" i="69" s="1"/>
  <c r="AU287" i="69"/>
  <c r="X287" i="69"/>
  <c r="AW287" i="69" s="1"/>
  <c r="AU283" i="69"/>
  <c r="X283" i="69"/>
  <c r="AW283" i="69" s="1"/>
  <c r="Y245" i="69"/>
  <c r="AT245" i="69"/>
  <c r="Y210" i="69"/>
  <c r="AT210" i="69"/>
  <c r="AT267" i="69"/>
  <c r="Y267" i="69"/>
  <c r="Y226" i="69"/>
  <c r="AT226" i="69"/>
  <c r="Y179" i="69"/>
  <c r="AW179" i="69"/>
  <c r="AU261" i="69"/>
  <c r="AW186" i="69"/>
  <c r="Y186" i="69"/>
  <c r="Y175" i="69"/>
  <c r="AW183" i="69"/>
  <c r="Y183" i="69"/>
  <c r="AU223" i="69"/>
  <c r="X223" i="69"/>
  <c r="AW223" i="69" s="1"/>
  <c r="AT203" i="69"/>
  <c r="AX138" i="69"/>
  <c r="Y123" i="69"/>
  <c r="AU153" i="69"/>
  <c r="X153" i="69"/>
  <c r="AW153" i="69" s="1"/>
  <c r="AU139" i="69"/>
  <c r="X139" i="69"/>
  <c r="AW139" i="69" s="1"/>
  <c r="AT105" i="69"/>
  <c r="AW91" i="69"/>
  <c r="AU62" i="69"/>
  <c r="AX149" i="69"/>
  <c r="AX215" i="69"/>
  <c r="AX188" i="69"/>
  <c r="AW121" i="69"/>
  <c r="Y121" i="69"/>
  <c r="AT172" i="69"/>
  <c r="AU113" i="69"/>
  <c r="AU147" i="69"/>
  <c r="Y135" i="69"/>
  <c r="AT135" i="69"/>
  <c r="AT152" i="69"/>
  <c r="AX70" i="69"/>
  <c r="Y160" i="69"/>
  <c r="AU109" i="69"/>
  <c r="Y112" i="69"/>
  <c r="AT112" i="69"/>
  <c r="Y140" i="69"/>
  <c r="AW122" i="69"/>
  <c r="Y122" i="69"/>
  <c r="AU79" i="69"/>
  <c r="AU53" i="69"/>
  <c r="AU54" i="69"/>
  <c r="AU101" i="69"/>
  <c r="X101" i="69"/>
  <c r="AW101" i="69" s="1"/>
  <c r="AT60" i="69"/>
  <c r="AT173" i="69"/>
  <c r="Y173" i="69"/>
  <c r="X113" i="69"/>
  <c r="AW113" i="69" s="1"/>
  <c r="AT195" i="69"/>
  <c r="AW177" i="69"/>
  <c r="Y177" i="69"/>
  <c r="AU167" i="69"/>
  <c r="X167" i="69"/>
  <c r="AW167" i="69" s="1"/>
  <c r="Y132" i="69"/>
  <c r="AU57" i="69"/>
  <c r="AT280" i="69"/>
  <c r="AX164" i="69"/>
  <c r="AT266" i="69"/>
  <c r="AT211" i="69"/>
  <c r="AT281" i="69"/>
  <c r="AU293" i="69"/>
  <c r="AU218" i="69"/>
  <c r="Y157" i="69"/>
  <c r="AT157" i="69"/>
  <c r="AU269" i="69"/>
  <c r="AU219" i="69"/>
  <c r="X293" i="69"/>
  <c r="AW293" i="69" s="1"/>
  <c r="AW221" i="69"/>
  <c r="Y221" i="69"/>
  <c r="AW201" i="69"/>
  <c r="Y201" i="69"/>
  <c r="Y232" i="69"/>
  <c r="AT232" i="69"/>
  <c r="AT286" i="69"/>
  <c r="AT278" i="69"/>
  <c r="AT204" i="69"/>
  <c r="Y204" i="69"/>
  <c r="AT272" i="69"/>
  <c r="Y295" i="69"/>
  <c r="AW295" i="69"/>
  <c r="AT287" i="69"/>
  <c r="AT283" i="69"/>
  <c r="AW193" i="69"/>
  <c r="Y193" i="69"/>
  <c r="AU271" i="69"/>
  <c r="X219" i="69"/>
  <c r="AW219" i="69" s="1"/>
  <c r="Y261" i="69"/>
  <c r="AT261" i="69"/>
  <c r="AU191" i="69"/>
  <c r="AU206" i="69"/>
  <c r="X206" i="69"/>
  <c r="AW206" i="69" s="1"/>
  <c r="AU143" i="69"/>
  <c r="Y108" i="69"/>
  <c r="AT108" i="69"/>
  <c r="AT139" i="69"/>
  <c r="Y65" i="69"/>
  <c r="AT65" i="69"/>
  <c r="Y62" i="69"/>
  <c r="AT62" i="69"/>
  <c r="AU88" i="69"/>
  <c r="X88" i="69"/>
  <c r="AW88" i="69" s="1"/>
  <c r="AT73" i="69"/>
  <c r="AW55" i="69"/>
  <c r="Y55" i="69"/>
  <c r="AX200" i="69"/>
  <c r="AW170" i="69"/>
  <c r="Y170" i="69"/>
  <c r="AT113" i="69"/>
  <c r="Y147" i="69"/>
  <c r="AT147" i="69"/>
  <c r="Y102" i="69"/>
  <c r="AT102" i="69"/>
  <c r="AU120" i="69"/>
  <c r="X120" i="69"/>
  <c r="AW120" i="69" s="1"/>
  <c r="Y106" i="69"/>
  <c r="AT106" i="69"/>
  <c r="AT118" i="69"/>
  <c r="AU222" i="69"/>
  <c r="X222" i="69"/>
  <c r="AW222" i="69" s="1"/>
  <c r="AW151" i="69"/>
  <c r="Y151" i="69"/>
  <c r="AT109" i="69"/>
  <c r="Y109" i="69"/>
  <c r="AT196" i="69"/>
  <c r="AU131" i="69"/>
  <c r="AT79" i="69"/>
  <c r="Y53" i="69"/>
  <c r="AT53" i="69"/>
  <c r="AX92" i="69"/>
  <c r="Y63" i="69"/>
  <c r="AT63" i="69"/>
  <c r="AT77" i="69"/>
  <c r="Y58" i="69"/>
  <c r="AT58" i="69"/>
  <c r="X79" i="69"/>
  <c r="AW79" i="69" s="1"/>
  <c r="Y98" i="69"/>
  <c r="AT101" i="69"/>
  <c r="AU61" i="69"/>
  <c r="X61" i="69"/>
  <c r="AW61" i="69" s="1"/>
  <c r="AU84" i="69"/>
  <c r="X84" i="69"/>
  <c r="AW84" i="69" s="1"/>
  <c r="AU173" i="69"/>
  <c r="Y184" i="69"/>
  <c r="AT167" i="69"/>
  <c r="AU148" i="69"/>
  <c r="Y137" i="69"/>
  <c r="AU159" i="69"/>
  <c r="Y80" i="69"/>
  <c r="AW95" i="69"/>
  <c r="Y95" i="69"/>
  <c r="AX81" i="69"/>
  <c r="Y57" i="69"/>
  <c r="AT57" i="69"/>
  <c r="AU284" i="69"/>
  <c r="X284" i="69"/>
  <c r="AW284" i="69" s="1"/>
  <c r="AU276" i="69"/>
  <c r="X276" i="69"/>
  <c r="AW276" i="69" s="1"/>
  <c r="AU136" i="69"/>
  <c r="AU270" i="69"/>
  <c r="X270" i="69"/>
  <c r="AW270" i="69" s="1"/>
  <c r="AU211" i="69"/>
  <c r="AU285" i="69"/>
  <c r="X285" i="69"/>
  <c r="AW285" i="69" s="1"/>
  <c r="AU277" i="69"/>
  <c r="X277" i="69"/>
  <c r="AW277" i="69" s="1"/>
  <c r="AW253" i="69"/>
  <c r="Y253" i="69"/>
  <c r="AT293" i="69"/>
  <c r="AU289" i="69"/>
  <c r="AX228" i="69"/>
  <c r="AT218" i="69"/>
  <c r="AX181" i="69"/>
  <c r="AU157" i="69"/>
  <c r="AT269" i="69"/>
  <c r="Y269" i="69"/>
  <c r="X273" i="69"/>
  <c r="AW273" i="69" s="1"/>
  <c r="AU282" i="69"/>
  <c r="X282" i="69"/>
  <c r="AW282" i="69" s="1"/>
  <c r="AU274" i="69"/>
  <c r="X274" i="69"/>
  <c r="AW274" i="69" s="1"/>
  <c r="AU204" i="69"/>
  <c r="AU268" i="69"/>
  <c r="X268" i="69"/>
  <c r="AW268" i="69" s="1"/>
  <c r="AW229" i="69"/>
  <c r="Y229" i="69"/>
  <c r="X211" i="69"/>
  <c r="AW211" i="69" s="1"/>
  <c r="AX207" i="69"/>
  <c r="AU279" i="69"/>
  <c r="X279" i="69"/>
  <c r="AW279" i="69" s="1"/>
  <c r="AU275" i="69"/>
  <c r="X275" i="69"/>
  <c r="AW275" i="69" s="1"/>
  <c r="AU254" i="69"/>
  <c r="AW244" i="69"/>
  <c r="Y244" i="69"/>
  <c r="X218" i="69"/>
  <c r="AW218" i="69" s="1"/>
  <c r="AT271" i="69"/>
  <c r="Y271" i="69"/>
  <c r="Y294" i="69"/>
  <c r="AX262" i="69"/>
  <c r="Y191" i="69"/>
  <c r="AT191" i="69"/>
  <c r="AX208" i="69"/>
  <c r="AT206" i="69"/>
  <c r="Y143" i="69"/>
  <c r="AT143" i="69"/>
  <c r="AU108" i="69"/>
  <c r="AX129" i="69"/>
  <c r="AU97" i="69"/>
  <c r="AU65" i="69"/>
  <c r="AT88" i="69"/>
  <c r="AU73" i="69"/>
  <c r="X73" i="69"/>
  <c r="AW73" i="69" s="1"/>
  <c r="AW178" i="69"/>
  <c r="Y178" i="69"/>
  <c r="AU198" i="69"/>
  <c r="X198" i="69"/>
  <c r="AW198" i="69" s="1"/>
  <c r="AU182" i="69"/>
  <c r="X182" i="69"/>
  <c r="AW182" i="69" s="1"/>
  <c r="AW130" i="69"/>
  <c r="Y130" i="69"/>
  <c r="AU102" i="69"/>
  <c r="AT120" i="69"/>
  <c r="AU106" i="69"/>
  <c r="AU118" i="69"/>
  <c r="X118" i="69"/>
  <c r="AW118" i="69" s="1"/>
  <c r="AT85" i="69"/>
  <c r="Y85" i="69"/>
  <c r="AU127" i="69"/>
  <c r="X127" i="69"/>
  <c r="AW127" i="69" s="1"/>
  <c r="AT222" i="69"/>
  <c r="Y115" i="69"/>
  <c r="AU155" i="69"/>
  <c r="X155" i="69"/>
  <c r="AW155" i="69" s="1"/>
  <c r="AU196" i="69"/>
  <c r="X196" i="69"/>
  <c r="AW196" i="69" s="1"/>
  <c r="Y131" i="69"/>
  <c r="AT131" i="69"/>
  <c r="X117" i="69"/>
  <c r="AW117" i="69" s="1"/>
  <c r="AU117" i="69"/>
  <c r="AX90" i="69"/>
  <c r="Y67" i="69"/>
  <c r="AU63" i="69"/>
  <c r="AU77" i="69"/>
  <c r="X77" i="69"/>
  <c r="AW77" i="69" s="1"/>
  <c r="AU58" i="69"/>
  <c r="AU93" i="69"/>
  <c r="X93" i="69"/>
  <c r="AW93" i="69" s="1"/>
  <c r="AT61" i="69"/>
  <c r="AT84" i="69"/>
  <c r="AX174" i="69"/>
  <c r="Y89" i="69"/>
  <c r="AT89" i="69"/>
  <c r="Y148" i="69"/>
  <c r="AT148" i="69"/>
  <c r="Y159" i="69"/>
  <c r="AT159" i="69"/>
  <c r="J88" i="78"/>
  <c r="J77" i="78"/>
  <c r="J76" i="78"/>
  <c r="G80" i="78"/>
  <c r="G79" i="78"/>
  <c r="L192" i="78"/>
  <c r="L198" i="78" s="1"/>
  <c r="L228" i="78" s="1"/>
  <c r="K76" i="78"/>
  <c r="I88" i="78"/>
  <c r="K88" i="78" s="1"/>
  <c r="I40" i="78"/>
  <c r="I46" i="78" s="1"/>
  <c r="I53" i="78" s="1"/>
  <c r="D79" i="78"/>
  <c r="D80" i="78"/>
  <c r="L78" i="78"/>
  <c r="I80" i="78"/>
  <c r="I79" i="78"/>
  <c r="H248" i="78"/>
  <c r="H250" i="78" s="1"/>
  <c r="L245" i="78"/>
  <c r="L248" i="78" s="1"/>
  <c r="L250" i="78" s="1"/>
  <c r="H80" i="78"/>
  <c r="H79" i="78"/>
  <c r="L251" i="77"/>
  <c r="H81" i="77"/>
  <c r="H80" i="77"/>
  <c r="L79" i="77"/>
  <c r="I80" i="77"/>
  <c r="I81" i="77"/>
  <c r="H37" i="77"/>
  <c r="H40" i="77" s="1"/>
  <c r="H41" i="77" s="1"/>
  <c r="H47" i="77" s="1"/>
  <c r="G89" i="77"/>
  <c r="G81" i="77"/>
  <c r="G80" i="77"/>
  <c r="E81" i="77"/>
  <c r="E80" i="77"/>
  <c r="H249" i="77"/>
  <c r="K77" i="77"/>
  <c r="F81" i="77"/>
  <c r="J78" i="77"/>
  <c r="H251" i="77"/>
  <c r="I92" i="77"/>
  <c r="I95" i="77" s="1"/>
  <c r="I97" i="77" s="1"/>
  <c r="L84" i="77"/>
  <c r="K78" i="77"/>
  <c r="D81" i="77"/>
  <c r="D80" i="77"/>
  <c r="J79" i="78" l="1"/>
  <c r="J81" i="77"/>
  <c r="K81" i="77"/>
  <c r="AW74" i="69"/>
  <c r="Y74" i="69"/>
  <c r="AX74" i="69" s="1"/>
  <c r="Y64" i="69"/>
  <c r="AX64" i="69" s="1"/>
  <c r="AW64" i="69"/>
  <c r="Y114" i="69"/>
  <c r="Y103" i="69"/>
  <c r="Y139" i="69"/>
  <c r="Y206" i="69"/>
  <c r="Y280" i="69"/>
  <c r="Y195" i="69"/>
  <c r="AQ269" i="69"/>
  <c r="AJ269" i="69"/>
  <c r="R269" i="69"/>
  <c r="C270" i="69"/>
  <c r="Y194" i="69"/>
  <c r="AX194" i="69" s="1"/>
  <c r="Y203" i="69"/>
  <c r="AX203" i="69" s="1"/>
  <c r="Y247" i="69"/>
  <c r="AX247" i="69" s="1"/>
  <c r="AW146" i="69"/>
  <c r="Y146" i="69"/>
  <c r="AX146" i="69" s="1"/>
  <c r="AW224" i="69"/>
  <c r="Y224" i="69"/>
  <c r="AX224" i="69" s="1"/>
  <c r="Y293" i="69"/>
  <c r="AX293" i="69" s="1"/>
  <c r="Y283" i="69"/>
  <c r="Y222" i="69"/>
  <c r="AX222" i="69" s="1"/>
  <c r="Y167" i="69"/>
  <c r="Y286" i="69"/>
  <c r="AX286" i="69" s="1"/>
  <c r="Y61" i="69"/>
  <c r="AX61" i="69" s="1"/>
  <c r="Y278" i="69"/>
  <c r="Y88" i="69"/>
  <c r="AX88" i="69" s="1"/>
  <c r="Y281" i="69"/>
  <c r="AX281" i="69" s="1"/>
  <c r="Y266" i="69"/>
  <c r="Y101" i="69"/>
  <c r="AX101" i="69" s="1"/>
  <c r="Y84" i="69"/>
  <c r="Y105" i="69"/>
  <c r="AX105" i="69" s="1"/>
  <c r="Y272" i="69"/>
  <c r="AX272" i="69" s="1"/>
  <c r="BE297" i="69"/>
  <c r="AV297" i="69" s="1"/>
  <c r="Y113" i="69"/>
  <c r="AX113" i="69" s="1"/>
  <c r="Y287" i="69"/>
  <c r="Y60" i="69"/>
  <c r="AX60" i="69" s="1"/>
  <c r="Y209" i="69"/>
  <c r="AX161" i="69"/>
  <c r="Y180" i="69"/>
  <c r="AW180" i="69"/>
  <c r="AW166" i="69"/>
  <c r="Y166" i="69"/>
  <c r="Y124" i="69"/>
  <c r="AX190" i="69"/>
  <c r="K80" i="78"/>
  <c r="Y154" i="69"/>
  <c r="AW216" i="69"/>
  <c r="Y216" i="69"/>
  <c r="AW202" i="69"/>
  <c r="Y202" i="69"/>
  <c r="AW197" i="69"/>
  <c r="Y197" i="69"/>
  <c r="Y205" i="69"/>
  <c r="AW205" i="69"/>
  <c r="J80" i="78"/>
  <c r="Y120" i="69"/>
  <c r="AX120" i="69" s="1"/>
  <c r="Y152" i="69"/>
  <c r="AX152" i="69" s="1"/>
  <c r="Y172" i="69"/>
  <c r="AX172" i="69" s="1"/>
  <c r="AW96" i="69"/>
  <c r="Y96" i="69"/>
  <c r="AX104" i="69"/>
  <c r="AW87" i="69"/>
  <c r="Y87" i="69"/>
  <c r="AW78" i="69"/>
  <c r="Y78" i="69"/>
  <c r="AW116" i="69"/>
  <c r="Y116" i="69"/>
  <c r="AW110" i="69"/>
  <c r="Y110" i="69"/>
  <c r="AW107" i="69"/>
  <c r="Y107" i="69"/>
  <c r="AW119" i="69"/>
  <c r="Y119" i="69"/>
  <c r="AX131" i="69"/>
  <c r="AX130" i="69"/>
  <c r="AX191" i="69"/>
  <c r="AX229" i="69"/>
  <c r="AX80" i="69"/>
  <c r="AX98" i="69"/>
  <c r="AX63" i="69"/>
  <c r="AX109" i="69"/>
  <c r="AX193" i="69"/>
  <c r="AX287" i="69"/>
  <c r="AX278" i="69"/>
  <c r="AX157" i="69"/>
  <c r="AX177" i="69"/>
  <c r="AX122" i="69"/>
  <c r="AX135" i="69"/>
  <c r="AX103" i="69"/>
  <c r="AX175" i="69"/>
  <c r="AX245" i="69"/>
  <c r="AX265" i="69"/>
  <c r="AX213" i="69"/>
  <c r="Y127" i="69"/>
  <c r="AX66" i="69"/>
  <c r="Y198" i="69"/>
  <c r="AX99" i="69"/>
  <c r="Y153" i="69"/>
  <c r="AX156" i="69"/>
  <c r="AX212" i="69"/>
  <c r="Y274" i="69"/>
  <c r="AX214" i="69"/>
  <c r="Y285" i="69"/>
  <c r="Y284" i="69"/>
  <c r="AX67" i="69"/>
  <c r="AX148" i="69"/>
  <c r="AX84" i="69"/>
  <c r="AX85" i="69"/>
  <c r="AX143" i="69"/>
  <c r="AX294" i="69"/>
  <c r="AX244" i="69"/>
  <c r="Y218" i="69"/>
  <c r="Y77" i="69"/>
  <c r="Y79" i="69"/>
  <c r="AX106" i="69"/>
  <c r="AX170" i="69"/>
  <c r="Y73" i="69"/>
  <c r="AX65" i="69"/>
  <c r="AX261" i="69"/>
  <c r="AX232" i="69"/>
  <c r="AX173" i="69"/>
  <c r="AX112" i="69"/>
  <c r="AX123" i="69"/>
  <c r="AX186" i="69"/>
  <c r="AX267" i="69"/>
  <c r="AX83" i="69"/>
  <c r="AX199" i="69"/>
  <c r="Y275" i="69"/>
  <c r="AX289" i="69"/>
  <c r="AX136" i="69"/>
  <c r="AX115" i="69"/>
  <c r="AX178" i="69"/>
  <c r="AX114" i="69"/>
  <c r="AX271" i="69"/>
  <c r="AX269" i="69"/>
  <c r="AX253" i="69"/>
  <c r="AX95" i="69"/>
  <c r="AX137" i="69"/>
  <c r="AX167" i="69"/>
  <c r="AX184" i="69"/>
  <c r="Y196" i="69"/>
  <c r="AX151" i="69"/>
  <c r="Y118" i="69"/>
  <c r="AX108" i="69"/>
  <c r="AX283" i="69"/>
  <c r="AX204" i="69"/>
  <c r="AX201" i="69"/>
  <c r="AX221" i="69"/>
  <c r="Y211" i="69"/>
  <c r="AX195" i="69"/>
  <c r="AX160" i="69"/>
  <c r="AX91" i="69"/>
  <c r="AX183" i="69"/>
  <c r="AX226" i="69"/>
  <c r="AX210" i="69"/>
  <c r="AX185" i="69"/>
  <c r="Y117" i="69"/>
  <c r="Y182" i="69"/>
  <c r="AX254" i="69"/>
  <c r="Y268" i="69"/>
  <c r="AX241" i="69"/>
  <c r="Y282" i="69"/>
  <c r="Y277" i="69"/>
  <c r="AX220" i="69"/>
  <c r="Y270" i="69"/>
  <c r="Y276" i="69"/>
  <c r="AX260" i="69"/>
  <c r="AX159" i="69"/>
  <c r="AX89" i="69"/>
  <c r="AX206" i="69"/>
  <c r="AX57" i="69"/>
  <c r="AX58" i="69"/>
  <c r="AX53" i="69"/>
  <c r="AX102" i="69"/>
  <c r="AX147" i="69"/>
  <c r="AX55" i="69"/>
  <c r="AX62" i="69"/>
  <c r="AX139" i="69"/>
  <c r="AX295" i="69"/>
  <c r="AX266" i="69"/>
  <c r="AX280" i="69"/>
  <c r="AX132" i="69"/>
  <c r="AX140" i="69"/>
  <c r="AX121" i="69"/>
  <c r="AX179" i="69"/>
  <c r="Y219" i="69"/>
  <c r="Y273" i="69"/>
  <c r="Y93" i="69"/>
  <c r="AX54" i="69"/>
  <c r="Y155" i="69"/>
  <c r="AX97" i="69"/>
  <c r="Y223" i="69"/>
  <c r="Y279" i="69"/>
  <c r="K79" i="78"/>
  <c r="H54" i="77"/>
  <c r="I37" i="77"/>
  <c r="I40" i="77" s="1"/>
  <c r="H89" i="77"/>
  <c r="J80" i="77"/>
  <c r="K80" i="77"/>
  <c r="AJ270" i="69" l="1"/>
  <c r="R270" i="69"/>
  <c r="C271" i="69"/>
  <c r="AQ270" i="69"/>
  <c r="AX205" i="69"/>
  <c r="AX154" i="69"/>
  <c r="AX124" i="69"/>
  <c r="AX180" i="69"/>
  <c r="AX96" i="69"/>
  <c r="AX197" i="69"/>
  <c r="AX166" i="69"/>
  <c r="AX202" i="69"/>
  <c r="AX216" i="69"/>
  <c r="AX209" i="69"/>
  <c r="AX87" i="69"/>
  <c r="AX78" i="69"/>
  <c r="AX119" i="69"/>
  <c r="AX110" i="69"/>
  <c r="AX107" i="69"/>
  <c r="AX116" i="69"/>
  <c r="AX155" i="69"/>
  <c r="AX211" i="69"/>
  <c r="AX196" i="69"/>
  <c r="AX284" i="69"/>
  <c r="AX279" i="69"/>
  <c r="AX118" i="69"/>
  <c r="AX285" i="69"/>
  <c r="AX127" i="69"/>
  <c r="AX273" i="69"/>
  <c r="AX276" i="69"/>
  <c r="AX277" i="69"/>
  <c r="AX268" i="69"/>
  <c r="AX275" i="69"/>
  <c r="AX79" i="69"/>
  <c r="AX218" i="69"/>
  <c r="AX274" i="69"/>
  <c r="AX198" i="69"/>
  <c r="AX223" i="69"/>
  <c r="AX93" i="69"/>
  <c r="AX219" i="69"/>
  <c r="AX270" i="69"/>
  <c r="AX282" i="69"/>
  <c r="AX182" i="69"/>
  <c r="AX117" i="69"/>
  <c r="AX73" i="69"/>
  <c r="AX77" i="69"/>
  <c r="AX153" i="69"/>
  <c r="I89" i="77"/>
  <c r="K89" i="77" s="1"/>
  <c r="I41" i="77"/>
  <c r="I47" i="77" s="1"/>
  <c r="I54" i="77" s="1"/>
  <c r="J89" i="77"/>
  <c r="AJ271" i="69" l="1"/>
  <c r="AQ271" i="69"/>
  <c r="R271" i="69"/>
  <c r="C272" i="69"/>
  <c r="AQ272" i="69" l="1"/>
  <c r="R272" i="69"/>
  <c r="C273" i="69"/>
  <c r="AJ272" i="69"/>
  <c r="AJ273" i="69" l="1"/>
  <c r="C274" i="69"/>
  <c r="R273" i="69"/>
  <c r="AQ273" i="69"/>
  <c r="AQ274" i="69" l="1"/>
  <c r="AJ274" i="69"/>
  <c r="R274" i="69"/>
  <c r="C275" i="69"/>
  <c r="AQ275" i="69" l="1"/>
  <c r="C276" i="69"/>
  <c r="AJ275" i="69"/>
  <c r="R275" i="69"/>
  <c r="AQ276" i="69" l="1"/>
  <c r="AJ276" i="69"/>
  <c r="R276" i="69"/>
  <c r="C277" i="69"/>
  <c r="R277" i="69" l="1"/>
  <c r="AJ277" i="69"/>
  <c r="AQ277" i="69"/>
  <c r="C278" i="69"/>
  <c r="AQ278" i="69" l="1"/>
  <c r="C279" i="69"/>
  <c r="AJ278" i="69"/>
  <c r="R278" i="69"/>
  <c r="AQ279" i="69" l="1"/>
  <c r="C280" i="69"/>
  <c r="AJ279" i="69"/>
  <c r="R279" i="69"/>
  <c r="AQ280" i="69" l="1"/>
  <c r="R280" i="69"/>
  <c r="AJ280" i="69"/>
  <c r="C281" i="69"/>
  <c r="AQ281" i="69" l="1"/>
  <c r="C282" i="69"/>
  <c r="R281" i="69"/>
  <c r="AJ281" i="69"/>
  <c r="AQ282" i="69" l="1"/>
  <c r="R282" i="69"/>
  <c r="C283" i="69"/>
  <c r="AJ282" i="69"/>
  <c r="AQ283" i="69" l="1"/>
  <c r="C284" i="69"/>
  <c r="AJ283" i="69"/>
  <c r="R283" i="69"/>
  <c r="AQ284" i="69" l="1"/>
  <c r="R284" i="69"/>
  <c r="C285" i="69"/>
  <c r="AJ284" i="69"/>
  <c r="AQ285" i="69" l="1"/>
  <c r="AJ285" i="69"/>
  <c r="R285" i="69"/>
  <c r="C286" i="69"/>
  <c r="AQ286" i="69" l="1"/>
  <c r="R286" i="69"/>
  <c r="C287" i="69"/>
  <c r="AJ286" i="69"/>
  <c r="AJ287" i="69" l="1"/>
  <c r="AQ287" i="69"/>
  <c r="R287" i="69"/>
  <c r="C288" i="69"/>
  <c r="P156" i="75"/>
  <c r="O156" i="75"/>
  <c r="P147" i="75"/>
  <c r="O147" i="75"/>
  <c r="P128" i="75"/>
  <c r="O128" i="75"/>
  <c r="P102" i="75"/>
  <c r="O102" i="75"/>
  <c r="P58" i="75"/>
  <c r="O58" i="75"/>
  <c r="O25" i="75"/>
  <c r="G110" i="14"/>
  <c r="M110" i="14" s="1"/>
  <c r="F110" i="14"/>
  <c r="D110" i="14"/>
  <c r="B116" i="14"/>
  <c r="B115" i="14"/>
  <c r="B114" i="14"/>
  <c r="B113" i="14"/>
  <c r="B112" i="14"/>
  <c r="B111" i="14"/>
  <c r="B110" i="14"/>
  <c r="B109" i="14"/>
  <c r="D1299" i="81" s="1"/>
  <c r="B108" i="14"/>
  <c r="D1171" i="81" s="1"/>
  <c r="B107" i="14"/>
  <c r="D1042" i="81" s="1"/>
  <c r="B106" i="14"/>
  <c r="D913" i="81" s="1"/>
  <c r="B105" i="14"/>
  <c r="D783" i="81" s="1"/>
  <c r="B104" i="14"/>
  <c r="D652" i="81" s="1"/>
  <c r="B103" i="14"/>
  <c r="D523" i="81" s="1"/>
  <c r="B102" i="14"/>
  <c r="D393" i="81" s="1"/>
  <c r="B101" i="14"/>
  <c r="D265" i="81" s="1"/>
  <c r="B100" i="14"/>
  <c r="D131" i="81" s="1"/>
  <c r="B99" i="14"/>
  <c r="D4" i="81" s="1"/>
  <c r="Y43" i="51"/>
  <c r="W43" i="51"/>
  <c r="V43" i="51"/>
  <c r="T43" i="51"/>
  <c r="S43" i="51"/>
  <c r="R43" i="51"/>
  <c r="Q43" i="51"/>
  <c r="L43" i="51"/>
  <c r="I43" i="51"/>
  <c r="H43" i="51"/>
  <c r="G43" i="51"/>
  <c r="F43" i="51"/>
  <c r="E43" i="51"/>
  <c r="D43" i="51"/>
  <c r="C43" i="51"/>
  <c r="B43" i="51"/>
  <c r="C42" i="51"/>
  <c r="D42" i="51" s="1"/>
  <c r="E42" i="51" s="1"/>
  <c r="F42" i="51" s="1"/>
  <c r="G42" i="51" s="1"/>
  <c r="H42" i="51" s="1"/>
  <c r="I42" i="51" s="1"/>
  <c r="J42" i="51" s="1"/>
  <c r="K42" i="51" s="1"/>
  <c r="L42" i="51" s="1"/>
  <c r="M42" i="51" s="1"/>
  <c r="N42" i="51" s="1"/>
  <c r="O42" i="51" s="1"/>
  <c r="P42" i="51" s="1"/>
  <c r="Q42" i="51" s="1"/>
  <c r="R42" i="51" s="1"/>
  <c r="S42" i="51" s="1"/>
  <c r="T42" i="51" s="1"/>
  <c r="U42" i="51" s="1"/>
  <c r="V42" i="51" s="1"/>
  <c r="W42" i="51" s="1"/>
  <c r="X42" i="51" s="1"/>
  <c r="Y42" i="51" s="1"/>
  <c r="Z42" i="51" s="1"/>
  <c r="AA42" i="51" s="1"/>
  <c r="AB42" i="51" s="1"/>
  <c r="AC42" i="51" s="1"/>
  <c r="AD42" i="51" s="1"/>
  <c r="AE42" i="51" s="1"/>
  <c r="AF42" i="51" s="1"/>
  <c r="AG42" i="51" s="1"/>
  <c r="AH42" i="51" s="1"/>
  <c r="AI42" i="51" s="1"/>
  <c r="D166" i="75"/>
  <c r="T161" i="75"/>
  <c r="T160" i="75"/>
  <c r="T159" i="75"/>
  <c r="T158" i="75"/>
  <c r="R156" i="75"/>
  <c r="Q156" i="75"/>
  <c r="N156" i="75"/>
  <c r="H89" i="79" s="1"/>
  <c r="M156" i="75"/>
  <c r="G89" i="79" s="1"/>
  <c r="L156" i="75"/>
  <c r="F89" i="79" s="1"/>
  <c r="K156" i="75"/>
  <c r="E89" i="79" s="1"/>
  <c r="J156" i="75"/>
  <c r="D89" i="79" s="1"/>
  <c r="I156" i="75"/>
  <c r="C89" i="79" s="1"/>
  <c r="H156" i="75"/>
  <c r="G156" i="75"/>
  <c r="F156" i="75"/>
  <c r="E156" i="75"/>
  <c r="T154" i="75"/>
  <c r="T153" i="75"/>
  <c r="Y152" i="75"/>
  <c r="Y156" i="75" s="1"/>
  <c r="X152" i="75"/>
  <c r="X156" i="75" s="1"/>
  <c r="W152" i="75"/>
  <c r="W156" i="75" s="1"/>
  <c r="V152" i="75"/>
  <c r="V156" i="75" s="1"/>
  <c r="S152" i="75"/>
  <c r="S156" i="75" s="1"/>
  <c r="T156" i="75" s="1"/>
  <c r="T151" i="75"/>
  <c r="R147" i="75"/>
  <c r="Q147" i="75"/>
  <c r="L147" i="75"/>
  <c r="F74" i="79" s="1"/>
  <c r="J147" i="75"/>
  <c r="D74" i="79" s="1"/>
  <c r="I147" i="75"/>
  <c r="C74" i="79" s="1"/>
  <c r="H147" i="75"/>
  <c r="G147" i="75"/>
  <c r="F147" i="75"/>
  <c r="E147" i="75"/>
  <c r="V146" i="75"/>
  <c r="W146" i="75" s="1"/>
  <c r="X146" i="75" s="1"/>
  <c r="Y146" i="75" s="1"/>
  <c r="T146" i="75"/>
  <c r="V145" i="75"/>
  <c r="W145" i="75" s="1"/>
  <c r="X145" i="75" s="1"/>
  <c r="Y145" i="75" s="1"/>
  <c r="T145" i="75"/>
  <c r="T144" i="75"/>
  <c r="N144" i="75"/>
  <c r="M144" i="75"/>
  <c r="S143" i="75"/>
  <c r="V143" i="75" s="1"/>
  <c r="W143" i="75" s="1"/>
  <c r="X143" i="75" s="1"/>
  <c r="Y143" i="75" s="1"/>
  <c r="K143" i="75"/>
  <c r="N142" i="75"/>
  <c r="N147" i="75" s="1"/>
  <c r="H74" i="79" s="1"/>
  <c r="M142" i="75"/>
  <c r="V141" i="75"/>
  <c r="W141" i="75" s="1"/>
  <c r="X141" i="75" s="1"/>
  <c r="Y141" i="75" s="1"/>
  <c r="T141" i="75"/>
  <c r="K141" i="75"/>
  <c r="K147" i="75" s="1"/>
  <c r="E74" i="79" s="1"/>
  <c r="S140" i="75"/>
  <c r="T140" i="75" s="1"/>
  <c r="V139" i="75"/>
  <c r="W139" i="75" s="1"/>
  <c r="X139" i="75" s="1"/>
  <c r="Y139" i="75" s="1"/>
  <c r="T139" i="75"/>
  <c r="V138" i="75"/>
  <c r="W138" i="75" s="1"/>
  <c r="X138" i="75" s="1"/>
  <c r="Y138" i="75" s="1"/>
  <c r="T138" i="75"/>
  <c r="S137" i="75"/>
  <c r="T137" i="75" s="1"/>
  <c r="V136" i="75"/>
  <c r="W136" i="75" s="1"/>
  <c r="X136" i="75" s="1"/>
  <c r="Y136" i="75" s="1"/>
  <c r="T136" i="75"/>
  <c r="S135" i="75"/>
  <c r="V135" i="75" s="1"/>
  <c r="T134" i="75"/>
  <c r="T133" i="75"/>
  <c r="Q128" i="75"/>
  <c r="N128" i="75"/>
  <c r="H71" i="79" s="1"/>
  <c r="M128" i="75"/>
  <c r="G71" i="79" s="1"/>
  <c r="L128" i="75"/>
  <c r="F71" i="79" s="1"/>
  <c r="K128" i="75"/>
  <c r="E71" i="79" s="1"/>
  <c r="J128" i="75"/>
  <c r="D71" i="79" s="1"/>
  <c r="I128" i="75"/>
  <c r="C71" i="79" s="1"/>
  <c r="H128" i="75"/>
  <c r="G128" i="75"/>
  <c r="F128" i="75"/>
  <c r="E128" i="75"/>
  <c r="T126" i="75"/>
  <c r="V125" i="75"/>
  <c r="W125" i="75" s="1"/>
  <c r="X125" i="75" s="1"/>
  <c r="Y125" i="75" s="1"/>
  <c r="T125" i="75"/>
  <c r="V124" i="75"/>
  <c r="W124" i="75" s="1"/>
  <c r="X124" i="75" s="1"/>
  <c r="Y124" i="75" s="1"/>
  <c r="T124" i="75"/>
  <c r="V123" i="75"/>
  <c r="W123" i="75" s="1"/>
  <c r="X123" i="75" s="1"/>
  <c r="Y123" i="75" s="1"/>
  <c r="T123" i="75"/>
  <c r="T122" i="75"/>
  <c r="T121" i="75"/>
  <c r="V120" i="75"/>
  <c r="W120" i="75" s="1"/>
  <c r="X120" i="75" s="1"/>
  <c r="Y120" i="75" s="1"/>
  <c r="T120" i="75"/>
  <c r="V119" i="75"/>
  <c r="W119" i="75" s="1"/>
  <c r="X119" i="75" s="1"/>
  <c r="Y119" i="75" s="1"/>
  <c r="T119" i="75"/>
  <c r="T118" i="75"/>
  <c r="T117" i="75"/>
  <c r="V116" i="75"/>
  <c r="W116" i="75" s="1"/>
  <c r="X116" i="75" s="1"/>
  <c r="Y116" i="75" s="1"/>
  <c r="T116" i="75"/>
  <c r="V115" i="75"/>
  <c r="W115" i="75" s="1"/>
  <c r="X115" i="75" s="1"/>
  <c r="Y115" i="75" s="1"/>
  <c r="T115" i="75"/>
  <c r="T114" i="75"/>
  <c r="V113" i="75"/>
  <c r="W113" i="75" s="1"/>
  <c r="X113" i="75" s="1"/>
  <c r="Y113" i="75" s="1"/>
  <c r="T113" i="75"/>
  <c r="T112" i="75"/>
  <c r="T111" i="75"/>
  <c r="T110" i="75"/>
  <c r="T109" i="75"/>
  <c r="T108" i="75"/>
  <c r="V107" i="75"/>
  <c r="W107" i="75" s="1"/>
  <c r="X107" i="75" s="1"/>
  <c r="Y107" i="75" s="1"/>
  <c r="T107" i="75"/>
  <c r="R106" i="75"/>
  <c r="R128" i="75" s="1"/>
  <c r="S105" i="75"/>
  <c r="T105" i="75" s="1"/>
  <c r="S104" i="75"/>
  <c r="Q102" i="75"/>
  <c r="N102" i="75"/>
  <c r="H66" i="79" s="1"/>
  <c r="M102" i="75"/>
  <c r="G66" i="79" s="1"/>
  <c r="L102" i="75"/>
  <c r="F66" i="79" s="1"/>
  <c r="K102" i="75"/>
  <c r="E66" i="79" s="1"/>
  <c r="J102" i="75"/>
  <c r="D66" i="79" s="1"/>
  <c r="I102" i="75"/>
  <c r="C66" i="79" s="1"/>
  <c r="H102" i="75"/>
  <c r="G102" i="75"/>
  <c r="F102" i="75"/>
  <c r="E102" i="75"/>
  <c r="T100" i="75"/>
  <c r="T99" i="75"/>
  <c r="T98" i="75"/>
  <c r="T97" i="75"/>
  <c r="T96" i="75"/>
  <c r="V95" i="75"/>
  <c r="W95" i="75" s="1"/>
  <c r="X95" i="75" s="1"/>
  <c r="Y95" i="75" s="1"/>
  <c r="T95" i="75"/>
  <c r="T94" i="75"/>
  <c r="T93" i="75"/>
  <c r="V92" i="75"/>
  <c r="W92" i="75" s="1"/>
  <c r="X92" i="75" s="1"/>
  <c r="Y92" i="75" s="1"/>
  <c r="T92" i="75"/>
  <c r="V91" i="75"/>
  <c r="W91" i="75" s="1"/>
  <c r="X91" i="75" s="1"/>
  <c r="Y91" i="75" s="1"/>
  <c r="T91" i="75"/>
  <c r="T90" i="75"/>
  <c r="V80" i="75"/>
  <c r="W80" i="75" s="1"/>
  <c r="X80" i="75" s="1"/>
  <c r="Y80" i="75" s="1"/>
  <c r="T80" i="75"/>
  <c r="T79" i="75"/>
  <c r="T78" i="75"/>
  <c r="T77" i="75"/>
  <c r="V76" i="75"/>
  <c r="W76" i="75" s="1"/>
  <c r="X76" i="75" s="1"/>
  <c r="Y76" i="75" s="1"/>
  <c r="T76" i="75"/>
  <c r="V75" i="75"/>
  <c r="W75" i="75" s="1"/>
  <c r="X75" i="75" s="1"/>
  <c r="Y75" i="75" s="1"/>
  <c r="T75" i="75"/>
  <c r="V74" i="75"/>
  <c r="W74" i="75" s="1"/>
  <c r="X74" i="75" s="1"/>
  <c r="Y74" i="75" s="1"/>
  <c r="T74" i="75"/>
  <c r="V73" i="75"/>
  <c r="W73" i="75" s="1"/>
  <c r="X73" i="75" s="1"/>
  <c r="Y73" i="75" s="1"/>
  <c r="T73" i="75"/>
  <c r="T72" i="75"/>
  <c r="V71" i="75"/>
  <c r="W71" i="75" s="1"/>
  <c r="X71" i="75" s="1"/>
  <c r="Y71" i="75" s="1"/>
  <c r="T71" i="75"/>
  <c r="T70" i="75"/>
  <c r="W69" i="75"/>
  <c r="X69" i="75" s="1"/>
  <c r="Y69" i="75" s="1"/>
  <c r="T69" i="75"/>
  <c r="V68" i="75"/>
  <c r="W68" i="75" s="1"/>
  <c r="X68" i="75" s="1"/>
  <c r="Y68" i="75" s="1"/>
  <c r="T68" i="75"/>
  <c r="W67" i="75"/>
  <c r="X67" i="75" s="1"/>
  <c r="Y67" i="75" s="1"/>
  <c r="V67" i="75"/>
  <c r="T67" i="75"/>
  <c r="V66" i="75"/>
  <c r="W66" i="75" s="1"/>
  <c r="X66" i="75" s="1"/>
  <c r="Y66" i="75" s="1"/>
  <c r="T66" i="75"/>
  <c r="T65" i="75"/>
  <c r="T64" i="75"/>
  <c r="V63" i="75"/>
  <c r="W63" i="75" s="1"/>
  <c r="X63" i="75" s="1"/>
  <c r="Y63" i="75" s="1"/>
  <c r="T63" i="75"/>
  <c r="R62" i="75"/>
  <c r="R102" i="75" s="1"/>
  <c r="S61" i="75"/>
  <c r="V61" i="75" s="1"/>
  <c r="W61" i="75" s="1"/>
  <c r="X61" i="75" s="1"/>
  <c r="Y61" i="75" s="1"/>
  <c r="S60" i="75"/>
  <c r="V60" i="75" s="1"/>
  <c r="Q58" i="75"/>
  <c r="N58" i="75"/>
  <c r="H63" i="79" s="1"/>
  <c r="K58" i="75"/>
  <c r="E63" i="79" s="1"/>
  <c r="J58" i="75"/>
  <c r="D63" i="79" s="1"/>
  <c r="H58" i="75"/>
  <c r="G58" i="75"/>
  <c r="F58" i="75"/>
  <c r="E58" i="75"/>
  <c r="E162" i="75" s="1"/>
  <c r="T56" i="75"/>
  <c r="I56" i="75"/>
  <c r="T55" i="75"/>
  <c r="T54" i="75"/>
  <c r="T53" i="75"/>
  <c r="T52" i="75"/>
  <c r="I52" i="75"/>
  <c r="T51" i="75"/>
  <c r="V50" i="75"/>
  <c r="W50" i="75" s="1"/>
  <c r="X50" i="75" s="1"/>
  <c r="Y50" i="75" s="1"/>
  <c r="T50" i="75"/>
  <c r="S49" i="75"/>
  <c r="T49" i="75" s="1"/>
  <c r="V48" i="75"/>
  <c r="W48" i="75" s="1"/>
  <c r="X48" i="75" s="1"/>
  <c r="Y48" i="75" s="1"/>
  <c r="T48" i="75"/>
  <c r="R47" i="75"/>
  <c r="R58" i="75" s="1"/>
  <c r="M47" i="75"/>
  <c r="M58" i="75" s="1"/>
  <c r="G63" i="79" s="1"/>
  <c r="L47" i="75"/>
  <c r="L58" i="75" s="1"/>
  <c r="F63" i="79" s="1"/>
  <c r="S46" i="75"/>
  <c r="R25" i="75"/>
  <c r="R34" i="75" s="1"/>
  <c r="Q25" i="75"/>
  <c r="N25" i="75"/>
  <c r="H60" i="79" s="1"/>
  <c r="M25" i="75"/>
  <c r="G60" i="79" s="1"/>
  <c r="L25" i="75"/>
  <c r="F60" i="79" s="1"/>
  <c r="K25" i="75"/>
  <c r="E60" i="79" s="1"/>
  <c r="I25" i="75"/>
  <c r="C60" i="79" s="1"/>
  <c r="H25" i="75"/>
  <c r="G25" i="75"/>
  <c r="F25" i="75"/>
  <c r="F26" i="75" s="1"/>
  <c r="E25" i="75"/>
  <c r="T23" i="75"/>
  <c r="T22" i="75"/>
  <c r="T21" i="75"/>
  <c r="T20" i="75"/>
  <c r="T19" i="75"/>
  <c r="T18" i="75"/>
  <c r="T17" i="75"/>
  <c r="T16" i="75"/>
  <c r="T15" i="75"/>
  <c r="T14" i="75"/>
  <c r="T13" i="75"/>
  <c r="T11" i="75"/>
  <c r="T10" i="75"/>
  <c r="T9" i="75"/>
  <c r="T8" i="75"/>
  <c r="V7" i="75"/>
  <c r="W7" i="75" s="1"/>
  <c r="X7" i="75" s="1"/>
  <c r="Y7" i="75" s="1"/>
  <c r="T7" i="75"/>
  <c r="S6" i="75"/>
  <c r="S25" i="75" s="1"/>
  <c r="T4" i="75"/>
  <c r="H17" i="79" l="1"/>
  <c r="H36" i="79"/>
  <c r="R288" i="69"/>
  <c r="AJ288" i="69"/>
  <c r="AQ288" i="69"/>
  <c r="E61" i="79"/>
  <c r="D64" i="79"/>
  <c r="E68" i="79"/>
  <c r="E67" i="79"/>
  <c r="F72" i="79"/>
  <c r="F73" i="79"/>
  <c r="F61" i="79"/>
  <c r="E65" i="79"/>
  <c r="E64" i="79"/>
  <c r="F68" i="79"/>
  <c r="F67" i="79"/>
  <c r="C72" i="79"/>
  <c r="G73" i="79"/>
  <c r="G72" i="79"/>
  <c r="F77" i="79"/>
  <c r="F76" i="79"/>
  <c r="F75" i="79"/>
  <c r="C91" i="79"/>
  <c r="C90" i="79"/>
  <c r="G91" i="79"/>
  <c r="G90" i="79"/>
  <c r="E110" i="14"/>
  <c r="O26" i="75"/>
  <c r="I60" i="79"/>
  <c r="H77" i="79"/>
  <c r="H85" i="79" s="1"/>
  <c r="H75" i="79"/>
  <c r="I74" i="79"/>
  <c r="D77" i="79"/>
  <c r="D75" i="79"/>
  <c r="D76" i="79"/>
  <c r="G61" i="79"/>
  <c r="I63" i="79"/>
  <c r="J63" i="79" s="1"/>
  <c r="M63" i="79" s="1"/>
  <c r="B36" i="14" s="1"/>
  <c r="H65" i="79"/>
  <c r="H64" i="79"/>
  <c r="T61" i="75"/>
  <c r="C67" i="79"/>
  <c r="G68" i="79"/>
  <c r="G67" i="79"/>
  <c r="D73" i="79"/>
  <c r="D72" i="79"/>
  <c r="I71" i="79"/>
  <c r="J71" i="79" s="1"/>
  <c r="M71" i="79" s="1"/>
  <c r="B39" i="14" s="1"/>
  <c r="H73" i="79"/>
  <c r="H72" i="79"/>
  <c r="T152" i="75"/>
  <c r="D91" i="79"/>
  <c r="D90" i="79"/>
  <c r="H91" i="79"/>
  <c r="H90" i="79"/>
  <c r="I89" i="79"/>
  <c r="O162" i="75"/>
  <c r="G65" i="79"/>
  <c r="G64" i="79"/>
  <c r="E75" i="79"/>
  <c r="E76" i="79"/>
  <c r="E77" i="79"/>
  <c r="F91" i="79"/>
  <c r="F90" i="79"/>
  <c r="E166" i="75"/>
  <c r="D61" i="79"/>
  <c r="H61" i="79"/>
  <c r="F65" i="79"/>
  <c r="L65" i="79" s="1"/>
  <c r="F64" i="79"/>
  <c r="H149" i="75"/>
  <c r="D68" i="79"/>
  <c r="D67" i="79"/>
  <c r="H68" i="79"/>
  <c r="H67" i="79"/>
  <c r="I66" i="79"/>
  <c r="J66" i="79" s="1"/>
  <c r="M66" i="79" s="1"/>
  <c r="B37" i="14" s="1"/>
  <c r="E73" i="79"/>
  <c r="E72" i="79"/>
  <c r="T135" i="75"/>
  <c r="M147" i="75"/>
  <c r="G74" i="79" s="1"/>
  <c r="T143" i="75"/>
  <c r="C75" i="79"/>
  <c r="E91" i="79"/>
  <c r="E90" i="79"/>
  <c r="P162" i="75"/>
  <c r="J89" i="79"/>
  <c r="A417" i="14"/>
  <c r="A441" i="14"/>
  <c r="A465" i="14"/>
  <c r="A495" i="14"/>
  <c r="A423" i="14"/>
  <c r="A447" i="14"/>
  <c r="A471" i="14"/>
  <c r="A429" i="14"/>
  <c r="A453" i="14"/>
  <c r="A483" i="14"/>
  <c r="A411" i="14"/>
  <c r="A435" i="14"/>
  <c r="A459" i="14"/>
  <c r="A489" i="14"/>
  <c r="A477" i="14"/>
  <c r="A513" i="14"/>
  <c r="A501" i="14"/>
  <c r="A507" i="14"/>
  <c r="P166" i="75"/>
  <c r="O166" i="75"/>
  <c r="P26" i="75"/>
  <c r="N26" i="75"/>
  <c r="J149" i="75"/>
  <c r="N149" i="75"/>
  <c r="J26" i="75"/>
  <c r="Q162" i="75"/>
  <c r="F149" i="75"/>
  <c r="H26" i="75"/>
  <c r="L26" i="75"/>
  <c r="I58" i="75"/>
  <c r="K162" i="75"/>
  <c r="K166" i="75" s="1"/>
  <c r="T60" i="75"/>
  <c r="S62" i="75"/>
  <c r="T62" i="75" s="1"/>
  <c r="G162" i="75"/>
  <c r="G166" i="75" s="1"/>
  <c r="M162" i="75"/>
  <c r="M149" i="75"/>
  <c r="V62" i="75"/>
  <c r="V102" i="75" s="1"/>
  <c r="W60" i="75"/>
  <c r="S34" i="75"/>
  <c r="S26" i="75"/>
  <c r="T25" i="75"/>
  <c r="U25" i="75"/>
  <c r="F27" i="75"/>
  <c r="L149" i="75"/>
  <c r="L162" i="75"/>
  <c r="L166" i="75" s="1"/>
  <c r="R149" i="75"/>
  <c r="R162" i="75"/>
  <c r="R35" i="75" s="1"/>
  <c r="R39" i="75" s="1"/>
  <c r="W135" i="75"/>
  <c r="M166" i="75"/>
  <c r="V6" i="75"/>
  <c r="G26" i="75"/>
  <c r="I26" i="75"/>
  <c r="K26" i="75"/>
  <c r="M26" i="75"/>
  <c r="R26" i="75"/>
  <c r="V46" i="75"/>
  <c r="V49" i="75"/>
  <c r="W49" i="75" s="1"/>
  <c r="X49" i="75" s="1"/>
  <c r="Y49" i="75" s="1"/>
  <c r="S102" i="75"/>
  <c r="T102" i="75" s="1"/>
  <c r="V104" i="75"/>
  <c r="V105" i="75"/>
  <c r="W105" i="75" s="1"/>
  <c r="X105" i="75" s="1"/>
  <c r="Y105" i="75" s="1"/>
  <c r="V137" i="75"/>
  <c r="W137" i="75" s="1"/>
  <c r="X137" i="75" s="1"/>
  <c r="Y137" i="75" s="1"/>
  <c r="V140" i="75"/>
  <c r="W140" i="75" s="1"/>
  <c r="X140" i="75" s="1"/>
  <c r="Y140" i="75" s="1"/>
  <c r="S147" i="75"/>
  <c r="T147" i="75" s="1"/>
  <c r="E149" i="75"/>
  <c r="G149" i="75"/>
  <c r="K149" i="75"/>
  <c r="Q149" i="75"/>
  <c r="F162" i="75"/>
  <c r="F166" i="75" s="1"/>
  <c r="H162" i="75"/>
  <c r="H166" i="75" s="1"/>
  <c r="J162" i="75"/>
  <c r="J166" i="75" s="1"/>
  <c r="N162" i="75"/>
  <c r="N166" i="75" s="1"/>
  <c r="T46" i="75"/>
  <c r="S47" i="75"/>
  <c r="T47" i="75" s="1"/>
  <c r="T104" i="75"/>
  <c r="S106" i="75"/>
  <c r="T106" i="75" s="1"/>
  <c r="I17" i="79" l="1"/>
  <c r="K17" i="79" s="1"/>
  <c r="I36" i="79"/>
  <c r="K36" i="79" s="1"/>
  <c r="L64" i="79"/>
  <c r="H93" i="79"/>
  <c r="H96" i="79" s="1"/>
  <c r="H98" i="79" s="1"/>
  <c r="L73" i="79"/>
  <c r="L17" i="79"/>
  <c r="L67" i="79"/>
  <c r="F79" i="79"/>
  <c r="E80" i="79"/>
  <c r="E79" i="79"/>
  <c r="E78" i="79"/>
  <c r="G75" i="79"/>
  <c r="G76" i="79"/>
  <c r="G77" i="79"/>
  <c r="K68" i="79"/>
  <c r="K73" i="79"/>
  <c r="H76" i="79"/>
  <c r="I61" i="79"/>
  <c r="L61" i="79" s="1"/>
  <c r="J61" i="79"/>
  <c r="L76" i="79"/>
  <c r="K72" i="79"/>
  <c r="L72" i="79"/>
  <c r="H80" i="79"/>
  <c r="H78" i="79"/>
  <c r="O27" i="75"/>
  <c r="J91" i="79"/>
  <c r="J90" i="79"/>
  <c r="K75" i="79"/>
  <c r="I91" i="79"/>
  <c r="I90" i="79"/>
  <c r="L90" i="79" s="1"/>
  <c r="K76" i="79"/>
  <c r="J74" i="79"/>
  <c r="I77" i="79"/>
  <c r="K90" i="79"/>
  <c r="F80" i="79"/>
  <c r="F78" i="79"/>
  <c r="F85" i="79"/>
  <c r="F93" i="79" s="1"/>
  <c r="F96" i="79" s="1"/>
  <c r="F98" i="79" s="1"/>
  <c r="E85" i="79"/>
  <c r="E93" i="79" s="1"/>
  <c r="E96" i="79" s="1"/>
  <c r="E98" i="79" s="1"/>
  <c r="I149" i="75"/>
  <c r="C63" i="79"/>
  <c r="D85" i="79"/>
  <c r="D93" i="79" s="1"/>
  <c r="D96" i="79" s="1"/>
  <c r="D98" i="79" s="1"/>
  <c r="D80" i="79"/>
  <c r="D78" i="79"/>
  <c r="K67" i="79"/>
  <c r="L75" i="79"/>
  <c r="L68" i="79"/>
  <c r="P27" i="75"/>
  <c r="I162" i="75"/>
  <c r="I166" i="75" s="1"/>
  <c r="R27" i="75"/>
  <c r="S58" i="75"/>
  <c r="T58" i="75" s="1"/>
  <c r="V106" i="75"/>
  <c r="V128" i="75" s="1"/>
  <c r="W104" i="75"/>
  <c r="W147" i="75"/>
  <c r="X135" i="75"/>
  <c r="V47" i="75"/>
  <c r="V58" i="75" s="1"/>
  <c r="W46" i="75"/>
  <c r="V25" i="75"/>
  <c r="W6" i="75"/>
  <c r="W62" i="75"/>
  <c r="W102" i="75" s="1"/>
  <c r="X60" i="75"/>
  <c r="V147" i="75"/>
  <c r="R38" i="75"/>
  <c r="S32" i="75" s="1"/>
  <c r="H27" i="75"/>
  <c r="L27" i="75"/>
  <c r="S27" i="75"/>
  <c r="I27" i="75"/>
  <c r="M27" i="75"/>
  <c r="S128" i="75"/>
  <c r="T128" i="75" s="1"/>
  <c r="R36" i="75"/>
  <c r="J27" i="75"/>
  <c r="N27" i="75"/>
  <c r="G27" i="75"/>
  <c r="K27" i="75"/>
  <c r="L36" i="79" l="1"/>
  <c r="K61" i="79"/>
  <c r="I78" i="79"/>
  <c r="I80" i="79"/>
  <c r="I79" i="79"/>
  <c r="G80" i="79"/>
  <c r="G78" i="79"/>
  <c r="G79" i="79"/>
  <c r="G85" i="79"/>
  <c r="G93" i="79" s="1"/>
  <c r="G96" i="79" s="1"/>
  <c r="G98" i="79" s="1"/>
  <c r="C64" i="79"/>
  <c r="K64" i="79" s="1"/>
  <c r="C77" i="79"/>
  <c r="D65" i="79"/>
  <c r="K65" i="79" s="1"/>
  <c r="J77" i="79"/>
  <c r="M74" i="79"/>
  <c r="B40" i="14" s="1"/>
  <c r="B41" i="14" s="1"/>
  <c r="H81" i="79"/>
  <c r="H82" i="79"/>
  <c r="E81" i="79"/>
  <c r="E82" i="79"/>
  <c r="D81" i="79"/>
  <c r="F81" i="79"/>
  <c r="F82" i="79"/>
  <c r="H79" i="79"/>
  <c r="I85" i="79"/>
  <c r="I93" i="79" s="1"/>
  <c r="I96" i="79" s="1"/>
  <c r="I98" i="79" s="1"/>
  <c r="S149" i="75"/>
  <c r="T149" i="75" s="1"/>
  <c r="X62" i="75"/>
  <c r="X102" i="75" s="1"/>
  <c r="Y60" i="75"/>
  <c r="V34" i="75"/>
  <c r="V26" i="75"/>
  <c r="X147" i="75"/>
  <c r="Y135" i="75"/>
  <c r="Y147" i="75" s="1"/>
  <c r="W106" i="75"/>
  <c r="W128" i="75" s="1"/>
  <c r="X104" i="75"/>
  <c r="W25" i="75"/>
  <c r="X6" i="75"/>
  <c r="W47" i="75"/>
  <c r="W58" i="75" s="1"/>
  <c r="X46" i="75"/>
  <c r="V162" i="75"/>
  <c r="V149" i="75"/>
  <c r="S162" i="75"/>
  <c r="J80" i="79" l="1"/>
  <c r="M77" i="79"/>
  <c r="B42" i="14" s="1"/>
  <c r="J85" i="79"/>
  <c r="J79" i="79"/>
  <c r="L79" i="79" s="1"/>
  <c r="J78" i="79"/>
  <c r="L78" i="79" s="1"/>
  <c r="C80" i="79"/>
  <c r="C78" i="79"/>
  <c r="K78" i="79" s="1"/>
  <c r="C85" i="79"/>
  <c r="C93" i="79" s="1"/>
  <c r="C96" i="79" s="1"/>
  <c r="C98" i="79" s="1"/>
  <c r="D79" i="79"/>
  <c r="I81" i="79"/>
  <c r="I82" i="79"/>
  <c r="G82" i="79"/>
  <c r="G81" i="79"/>
  <c r="U162" i="75"/>
  <c r="S35" i="75"/>
  <c r="T162" i="75"/>
  <c r="V163" i="75"/>
  <c r="V35" i="75"/>
  <c r="V39" i="75" s="1"/>
  <c r="X25" i="75"/>
  <c r="Y6" i="75"/>
  <c r="Y25" i="75" s="1"/>
  <c r="Y62" i="75"/>
  <c r="Y102" i="75" s="1"/>
  <c r="X47" i="75"/>
  <c r="X58" i="75" s="1"/>
  <c r="Y46" i="75"/>
  <c r="W162" i="75"/>
  <c r="W149" i="75"/>
  <c r="W34" i="75"/>
  <c r="W26" i="75"/>
  <c r="X106" i="75"/>
  <c r="X128" i="75" s="1"/>
  <c r="Y104" i="75"/>
  <c r="V36" i="75"/>
  <c r="K79" i="79" l="1"/>
  <c r="M85" i="79"/>
  <c r="J93" i="79"/>
  <c r="J96" i="79" s="1"/>
  <c r="J98" i="79" s="1"/>
  <c r="C81" i="79"/>
  <c r="D82" i="79"/>
  <c r="M80" i="79"/>
  <c r="J81" i="79"/>
  <c r="L81" i="79" s="1"/>
  <c r="J82" i="79"/>
  <c r="L82" i="79" s="1"/>
  <c r="Y106" i="75"/>
  <c r="Y128" i="75" s="1"/>
  <c r="W163" i="75"/>
  <c r="W35" i="75"/>
  <c r="W39" i="75" s="1"/>
  <c r="Y34" i="75"/>
  <c r="Y26" i="75"/>
  <c r="Y47" i="75"/>
  <c r="Y58" i="75" s="1"/>
  <c r="X162" i="75"/>
  <c r="X149" i="75"/>
  <c r="X34" i="75"/>
  <c r="X26" i="75"/>
  <c r="S39" i="75"/>
  <c r="S36" i="75"/>
  <c r="S38" i="75"/>
  <c r="V32" i="75" s="1"/>
  <c r="V38" i="75" s="1"/>
  <c r="W32" i="75" s="1"/>
  <c r="W38" i="75" s="1"/>
  <c r="X32" i="75" s="1"/>
  <c r="K81" i="79" l="1"/>
  <c r="K82" i="79"/>
  <c r="W36" i="75"/>
  <c r="X163" i="75"/>
  <c r="X35" i="75"/>
  <c r="X39" i="75" s="1"/>
  <c r="Y162" i="75"/>
  <c r="Y149" i="75"/>
  <c r="X36" i="75" l="1"/>
  <c r="Y163" i="75"/>
  <c r="Y35" i="75"/>
  <c r="X38" i="75"/>
  <c r="Y32" i="75" s="1"/>
  <c r="Y38" i="75" l="1"/>
  <c r="Y39" i="75"/>
  <c r="Y36" i="75"/>
  <c r="S36" i="51" l="1"/>
  <c r="S35" i="51"/>
  <c r="S34" i="51"/>
  <c r="S33" i="51"/>
  <c r="S32" i="51"/>
  <c r="S31" i="51"/>
  <c r="S30" i="51"/>
  <c r="S29" i="51"/>
  <c r="S28" i="51"/>
  <c r="S27" i="51"/>
  <c r="S26" i="51"/>
  <c r="S25" i="51"/>
  <c r="S24" i="51"/>
  <c r="S23" i="51"/>
  <c r="S22" i="51"/>
  <c r="S21" i="51"/>
  <c r="S20" i="51"/>
  <c r="S19" i="51"/>
  <c r="S18" i="51"/>
  <c r="S17" i="51"/>
  <c r="S16" i="51"/>
  <c r="S15" i="51"/>
  <c r="S14" i="51"/>
  <c r="S13" i="51"/>
  <c r="S12" i="51"/>
  <c r="O16" i="69"/>
  <c r="N16" i="69"/>
  <c r="A1657" i="57"/>
  <c r="A1656" i="57"/>
  <c r="A1655" i="57"/>
  <c r="A1654" i="57"/>
  <c r="A1653" i="57"/>
  <c r="A1652" i="57"/>
  <c r="A1651" i="57"/>
  <c r="A1650" i="57"/>
  <c r="A1649" i="57"/>
  <c r="A1648" i="57"/>
  <c r="A1647" i="57"/>
  <c r="A1646" i="57"/>
  <c r="A1645" i="57"/>
  <c r="A1644" i="57"/>
  <c r="A1643" i="57"/>
  <c r="A1642" i="57"/>
  <c r="A1641" i="57"/>
  <c r="A1640" i="57"/>
  <c r="A1639" i="57"/>
  <c r="A1638" i="57"/>
  <c r="A1637" i="57"/>
  <c r="A1636" i="57"/>
  <c r="A1635" i="57"/>
  <c r="A1634" i="57"/>
  <c r="A1633" i="57"/>
  <c r="A1632" i="57"/>
  <c r="A1631" i="57"/>
  <c r="A1630" i="57"/>
  <c r="A1629" i="57"/>
  <c r="A1628" i="57"/>
  <c r="A1627" i="57"/>
  <c r="A1626" i="57"/>
  <c r="A1625" i="57"/>
  <c r="A1624" i="57"/>
  <c r="A1623" i="57"/>
  <c r="A1622" i="57"/>
  <c r="A1621" i="57"/>
  <c r="A1620" i="57"/>
  <c r="A1619" i="57"/>
  <c r="A1618" i="57"/>
  <c r="A1617" i="57"/>
  <c r="A1616" i="57"/>
  <c r="A1615" i="57"/>
  <c r="A1614" i="57"/>
  <c r="A1613" i="57"/>
  <c r="A1612" i="57"/>
  <c r="A1611" i="57"/>
  <c r="A1610" i="57"/>
  <c r="A1609" i="57"/>
  <c r="A1551" i="57"/>
  <c r="A1443" i="57"/>
  <c r="A1442" i="57"/>
  <c r="A1441" i="57"/>
  <c r="A1440" i="57"/>
  <c r="A1439" i="57"/>
  <c r="A1438" i="57"/>
  <c r="A1437" i="57"/>
  <c r="A1436" i="57"/>
  <c r="A1435" i="57"/>
  <c r="A1434" i="57"/>
  <c r="A1433" i="57"/>
  <c r="A1432" i="57"/>
  <c r="A1431" i="57"/>
  <c r="A1430" i="57"/>
  <c r="A1429" i="57"/>
  <c r="A1428" i="57"/>
  <c r="A1427" i="57"/>
  <c r="A1426" i="57"/>
  <c r="A1425" i="57"/>
  <c r="A1424" i="57"/>
  <c r="A1423" i="57"/>
  <c r="A1422" i="57"/>
  <c r="A1421" i="57"/>
  <c r="A1420" i="57"/>
  <c r="A1419" i="57"/>
  <c r="A1418" i="57"/>
  <c r="A1417" i="57"/>
  <c r="A1416" i="57"/>
  <c r="A1415" i="57"/>
  <c r="A1414" i="57"/>
  <c r="A1413" i="57"/>
  <c r="A1412" i="57"/>
  <c r="A1411" i="57"/>
  <c r="A1410" i="57"/>
  <c r="A1409" i="57"/>
  <c r="A1408" i="57"/>
  <c r="A1407" i="57"/>
  <c r="A1406" i="57"/>
  <c r="A1405" i="57"/>
  <c r="A1404" i="57"/>
  <c r="A1403" i="57"/>
  <c r="A1402" i="57"/>
  <c r="A1401" i="57"/>
  <c r="A1400" i="57"/>
  <c r="A1399" i="57"/>
  <c r="A1398" i="57"/>
  <c r="A1397" i="57"/>
  <c r="A1396" i="57"/>
  <c r="A1395" i="57"/>
  <c r="A1337" i="57"/>
  <c r="M30" i="50"/>
  <c r="F30" i="50"/>
  <c r="M39" i="50"/>
  <c r="F39" i="50"/>
  <c r="I89" i="69" s="1"/>
  <c r="M38" i="50"/>
  <c r="F38" i="50"/>
  <c r="M29" i="50"/>
  <c r="F29" i="50"/>
  <c r="M37" i="50"/>
  <c r="F37" i="50"/>
  <c r="A2129" i="57"/>
  <c r="A2128" i="57"/>
  <c r="A2127" i="57"/>
  <c r="A2126" i="57"/>
  <c r="A2125" i="57"/>
  <c r="A2124" i="57"/>
  <c r="A2123" i="57"/>
  <c r="A2122" i="57"/>
  <c r="A2121" i="57"/>
  <c r="A2120" i="57"/>
  <c r="A2119" i="57"/>
  <c r="A2118" i="57"/>
  <c r="A2117" i="57"/>
  <c r="A2116" i="57"/>
  <c r="A2115" i="57"/>
  <c r="A2114" i="57"/>
  <c r="A2113" i="57"/>
  <c r="A2112" i="57"/>
  <c r="A2111" i="57"/>
  <c r="A2110" i="57"/>
  <c r="A2109" i="57"/>
  <c r="A2108" i="57"/>
  <c r="A2107" i="57"/>
  <c r="A2106" i="57"/>
  <c r="A2105" i="57"/>
  <c r="A2104" i="57"/>
  <c r="A2103" i="57"/>
  <c r="A2102" i="57"/>
  <c r="A2101" i="57"/>
  <c r="A2100" i="57"/>
  <c r="A2099" i="57"/>
  <c r="A2098" i="57"/>
  <c r="A2097" i="57"/>
  <c r="A2096" i="57"/>
  <c r="A2095" i="57"/>
  <c r="A2094" i="57"/>
  <c r="A2093" i="57"/>
  <c r="A2092" i="57"/>
  <c r="A2091" i="57"/>
  <c r="A2090" i="57"/>
  <c r="A2089" i="57"/>
  <c r="A2088" i="57"/>
  <c r="A2087" i="57"/>
  <c r="A2086" i="57"/>
  <c r="A2085" i="57"/>
  <c r="A2084" i="57"/>
  <c r="A2083" i="57"/>
  <c r="A2082" i="57"/>
  <c r="F2024" i="57"/>
  <c r="F2025" i="57" s="1"/>
  <c r="F2026" i="57" s="1"/>
  <c r="F2027" i="57" s="1"/>
  <c r="F2028" i="57" s="1"/>
  <c r="F2029" i="57" s="1"/>
  <c r="F2030" i="57" s="1"/>
  <c r="F2031" i="57" s="1"/>
  <c r="F2032" i="57" s="1"/>
  <c r="F2033" i="57" s="1"/>
  <c r="F2034" i="57" s="1"/>
  <c r="F2035" i="57" s="1"/>
  <c r="F2036" i="57" s="1"/>
  <c r="F2037" i="57" s="1"/>
  <c r="F2038" i="57" s="1"/>
  <c r="F2039" i="57" s="1"/>
  <c r="F2040" i="57" s="1"/>
  <c r="F2041" i="57" s="1"/>
  <c r="F2042" i="57" s="1"/>
  <c r="F2043" i="57" s="1"/>
  <c r="F2044" i="57" s="1"/>
  <c r="F2045" i="57" s="1"/>
  <c r="F2046" i="57" s="1"/>
  <c r="F2047" i="57" s="1"/>
  <c r="F2048" i="57" s="1"/>
  <c r="F2049" i="57" s="1"/>
  <c r="F2050" i="57" s="1"/>
  <c r="F2051" i="57" s="1"/>
  <c r="F2052" i="57" s="1"/>
  <c r="F2053" i="57" s="1"/>
  <c r="F2054" i="57" s="1"/>
  <c r="F2055" i="57" s="1"/>
  <c r="F2056" i="57" s="1"/>
  <c r="F2057" i="57" s="1"/>
  <c r="F2058" i="57" s="1"/>
  <c r="F2059" i="57" s="1"/>
  <c r="F2060" i="57" s="1"/>
  <c r="F2061" i="57" s="1"/>
  <c r="F2062" i="57" s="1"/>
  <c r="F2063" i="57" s="1"/>
  <c r="F2064" i="57" s="1"/>
  <c r="F2065" i="57" s="1"/>
  <c r="F2066" i="57" s="1"/>
  <c r="F2067" i="57" s="1"/>
  <c r="F2068" i="57" s="1"/>
  <c r="F2069" i="57" s="1"/>
  <c r="F2070" i="57" s="1"/>
  <c r="F2071" i="57" s="1"/>
  <c r="F2072" i="57" s="1"/>
  <c r="F2073" i="57" s="1"/>
  <c r="F2074" i="57" s="1"/>
  <c r="F2075" i="57" s="1"/>
  <c r="F2076" i="57" s="1"/>
  <c r="F2077" i="57" s="1"/>
  <c r="F2078" i="57" s="1"/>
  <c r="F2079" i="57" s="1"/>
  <c r="F2080" i="57" s="1"/>
  <c r="F2081" i="57" s="1"/>
  <c r="A2081" i="57" s="1"/>
  <c r="A2023" i="57"/>
  <c r="AK55" i="74"/>
  <c r="E55" i="74" s="1"/>
  <c r="AQ9" i="74"/>
  <c r="AQ8" i="74"/>
  <c r="AQ7" i="74"/>
  <c r="AQ6" i="74"/>
  <c r="AY112" i="74"/>
  <c r="AQ112" i="74"/>
  <c r="AJ112" i="74"/>
  <c r="AC112" i="74"/>
  <c r="V112" i="74"/>
  <c r="M112" i="74"/>
  <c r="AX111" i="74"/>
  <c r="AY111" i="74" s="1"/>
  <c r="AP111" i="74"/>
  <c r="AQ111" i="74" s="1"/>
  <c r="AI111" i="74"/>
  <c r="AJ111" i="74" s="1"/>
  <c r="AB111" i="74"/>
  <c r="AC111" i="74" s="1"/>
  <c r="U111" i="74"/>
  <c r="V111" i="74" s="1"/>
  <c r="M111" i="74"/>
  <c r="AX110" i="74"/>
  <c r="AY110" i="74" s="1"/>
  <c r="AP110" i="74"/>
  <c r="AQ110" i="74" s="1"/>
  <c r="AI110" i="74"/>
  <c r="AJ110" i="74" s="1"/>
  <c r="AB110" i="74"/>
  <c r="AC110" i="74" s="1"/>
  <c r="U110" i="74"/>
  <c r="V110" i="74" s="1"/>
  <c r="M110" i="74"/>
  <c r="AX109" i="74"/>
  <c r="AY109" i="74" s="1"/>
  <c r="AP109" i="74"/>
  <c r="AQ109" i="74" s="1"/>
  <c r="AI109" i="74"/>
  <c r="AJ109" i="74" s="1"/>
  <c r="AB109" i="74"/>
  <c r="AC109" i="74" s="1"/>
  <c r="U109" i="74"/>
  <c r="V109" i="74" s="1"/>
  <c r="M109" i="74"/>
  <c r="AX108" i="74"/>
  <c r="AY108" i="74" s="1"/>
  <c r="AP108" i="74"/>
  <c r="AQ108" i="74" s="1"/>
  <c r="AI108" i="74"/>
  <c r="AJ108" i="74" s="1"/>
  <c r="AB108" i="74"/>
  <c r="AC108" i="74" s="1"/>
  <c r="U108" i="74"/>
  <c r="V108" i="74" s="1"/>
  <c r="M108" i="74"/>
  <c r="AX107" i="74"/>
  <c r="AY107" i="74" s="1"/>
  <c r="AP107" i="74"/>
  <c r="AQ107" i="74" s="1"/>
  <c r="AI107" i="74"/>
  <c r="AJ107" i="74" s="1"/>
  <c r="AB107" i="74"/>
  <c r="AC107" i="74" s="1"/>
  <c r="U107" i="74"/>
  <c r="V107" i="74" s="1"/>
  <c r="M107" i="74"/>
  <c r="AX106" i="74"/>
  <c r="AY106" i="74" s="1"/>
  <c r="AP106" i="74"/>
  <c r="AQ106" i="74" s="1"/>
  <c r="AI106" i="74"/>
  <c r="AJ106" i="74" s="1"/>
  <c r="AB106" i="74"/>
  <c r="AC106" i="74" s="1"/>
  <c r="U106" i="74"/>
  <c r="V106" i="74" s="1"/>
  <c r="M106" i="74"/>
  <c r="AX105" i="74"/>
  <c r="AY105" i="74" s="1"/>
  <c r="AP105" i="74"/>
  <c r="AQ105" i="74" s="1"/>
  <c r="AI105" i="74"/>
  <c r="AJ105" i="74" s="1"/>
  <c r="AB105" i="74"/>
  <c r="AC105" i="74" s="1"/>
  <c r="U105" i="74"/>
  <c r="V105" i="74" s="1"/>
  <c r="M105" i="74"/>
  <c r="AX104" i="74"/>
  <c r="AY104" i="74" s="1"/>
  <c r="AP104" i="74"/>
  <c r="AQ104" i="74" s="1"/>
  <c r="AI104" i="74"/>
  <c r="AJ104" i="74" s="1"/>
  <c r="AB104" i="74"/>
  <c r="AC104" i="74" s="1"/>
  <c r="U104" i="74"/>
  <c r="V104" i="74" s="1"/>
  <c r="M104" i="74"/>
  <c r="AX103" i="74"/>
  <c r="AY103" i="74" s="1"/>
  <c r="AP103" i="74"/>
  <c r="AQ103" i="74" s="1"/>
  <c r="AI103" i="74"/>
  <c r="AJ103" i="74" s="1"/>
  <c r="AB103" i="74"/>
  <c r="AC103" i="74" s="1"/>
  <c r="U103" i="74"/>
  <c r="V103" i="74" s="1"/>
  <c r="M103" i="74"/>
  <c r="AX102" i="74"/>
  <c r="AY102" i="74" s="1"/>
  <c r="AP102" i="74"/>
  <c r="AQ102" i="74" s="1"/>
  <c r="AI102" i="74"/>
  <c r="AJ102" i="74" s="1"/>
  <c r="AB102" i="74"/>
  <c r="AC102" i="74" s="1"/>
  <c r="U102" i="74"/>
  <c r="V102" i="74" s="1"/>
  <c r="M102" i="74"/>
  <c r="AX101" i="74"/>
  <c r="AY101" i="74" s="1"/>
  <c r="AP101" i="74"/>
  <c r="AQ101" i="74" s="1"/>
  <c r="AI101" i="74"/>
  <c r="AJ101" i="74" s="1"/>
  <c r="AB101" i="74"/>
  <c r="AC101" i="74" s="1"/>
  <c r="U101" i="74"/>
  <c r="V101" i="74" s="1"/>
  <c r="M101" i="74"/>
  <c r="AX100" i="74"/>
  <c r="AY100" i="74" s="1"/>
  <c r="AP100" i="74"/>
  <c r="AQ100" i="74" s="1"/>
  <c r="AJ100" i="74"/>
  <c r="AI100" i="74"/>
  <c r="AB100" i="74"/>
  <c r="AC100" i="74" s="1"/>
  <c r="U100" i="74"/>
  <c r="V100" i="74" s="1"/>
  <c r="M100" i="74"/>
  <c r="AX99" i="74"/>
  <c r="AY99" i="74" s="1"/>
  <c r="AP99" i="74"/>
  <c r="AQ99" i="74" s="1"/>
  <c r="AI99" i="74"/>
  <c r="AJ99" i="74" s="1"/>
  <c r="AC99" i="74"/>
  <c r="U99" i="74"/>
  <c r="V99" i="74" s="1"/>
  <c r="M99" i="74"/>
  <c r="AX98" i="74"/>
  <c r="AY98" i="74" s="1"/>
  <c r="AP98" i="74"/>
  <c r="AQ98" i="74" s="1"/>
  <c r="AI98" i="74"/>
  <c r="AJ98" i="74" s="1"/>
  <c r="AC98" i="74"/>
  <c r="U98" i="74"/>
  <c r="V98" i="74" s="1"/>
  <c r="M98" i="74"/>
  <c r="AX97" i="74"/>
  <c r="AY97" i="74" s="1"/>
  <c r="AP97" i="74"/>
  <c r="AQ97" i="74" s="1"/>
  <c r="AI97" i="74"/>
  <c r="AJ97" i="74" s="1"/>
  <c r="AC97" i="74"/>
  <c r="AB97" i="74"/>
  <c r="U97" i="74"/>
  <c r="V97" i="74" s="1"/>
  <c r="M97" i="74"/>
  <c r="AY96" i="74"/>
  <c r="AX96" i="74"/>
  <c r="AP96" i="74"/>
  <c r="AQ96" i="74" s="1"/>
  <c r="AI96" i="74"/>
  <c r="AJ96" i="74" s="1"/>
  <c r="AB96" i="74"/>
  <c r="AC96" i="74" s="1"/>
  <c r="U96" i="74"/>
  <c r="V96" i="74" s="1"/>
  <c r="M96" i="74"/>
  <c r="AX95" i="74"/>
  <c r="AY95" i="74" s="1"/>
  <c r="AZ95" i="74" s="1"/>
  <c r="G95" i="74" s="1"/>
  <c r="AP95" i="74"/>
  <c r="AQ95" i="74" s="1"/>
  <c r="AI95" i="74"/>
  <c r="AJ95" i="74" s="1"/>
  <c r="AK95" i="74" s="1"/>
  <c r="E95" i="74" s="1"/>
  <c r="AB95" i="74"/>
  <c r="AC95" i="74" s="1"/>
  <c r="U95" i="74"/>
  <c r="V95" i="74" s="1"/>
  <c r="W95" i="74" s="1"/>
  <c r="C95" i="74" s="1"/>
  <c r="M95" i="74"/>
  <c r="AZ94" i="74"/>
  <c r="AQ94" i="74"/>
  <c r="AK94" i="74"/>
  <c r="E94" i="74" s="1"/>
  <c r="AC94" i="74"/>
  <c r="W94" i="74"/>
  <c r="C94" i="74" s="1"/>
  <c r="M94" i="74"/>
  <c r="G94" i="74"/>
  <c r="AZ93" i="74"/>
  <c r="G93" i="74" s="1"/>
  <c r="AQ93" i="74"/>
  <c r="AK93" i="74"/>
  <c r="E93" i="74" s="1"/>
  <c r="AC93" i="74"/>
  <c r="W93" i="74"/>
  <c r="C93" i="74" s="1"/>
  <c r="M93" i="74"/>
  <c r="AZ92" i="74"/>
  <c r="G92" i="74" s="1"/>
  <c r="AQ92" i="74"/>
  <c r="AK92" i="74"/>
  <c r="E92" i="74" s="1"/>
  <c r="AC92" i="74"/>
  <c r="W92" i="74"/>
  <c r="C92" i="74" s="1"/>
  <c r="M92" i="74"/>
  <c r="AZ91" i="74"/>
  <c r="G91" i="74" s="1"/>
  <c r="AQ91" i="74"/>
  <c r="AK91" i="74"/>
  <c r="E91" i="74" s="1"/>
  <c r="AC91" i="74"/>
  <c r="W91" i="74"/>
  <c r="C91" i="74" s="1"/>
  <c r="M91" i="74"/>
  <c r="AZ90" i="74"/>
  <c r="G90" i="74" s="1"/>
  <c r="AQ90" i="74"/>
  <c r="AK90" i="74"/>
  <c r="E90" i="74" s="1"/>
  <c r="AC90" i="74"/>
  <c r="W90" i="74"/>
  <c r="C90" i="74" s="1"/>
  <c r="M90" i="74"/>
  <c r="AZ89" i="74"/>
  <c r="AQ89" i="74"/>
  <c r="AK89" i="74"/>
  <c r="E89" i="74" s="1"/>
  <c r="AC89" i="74"/>
  <c r="W89" i="74"/>
  <c r="C89" i="74" s="1"/>
  <c r="M89" i="74"/>
  <c r="G89" i="74"/>
  <c r="AZ88" i="74"/>
  <c r="G88" i="74" s="1"/>
  <c r="AQ88" i="74"/>
  <c r="AK88" i="74"/>
  <c r="E88" i="74" s="1"/>
  <c r="AC88" i="74"/>
  <c r="W88" i="74"/>
  <c r="C88" i="74" s="1"/>
  <c r="M88" i="74"/>
  <c r="AZ87" i="74"/>
  <c r="G87" i="74" s="1"/>
  <c r="AQ87" i="74"/>
  <c r="AK87" i="74"/>
  <c r="E87" i="74" s="1"/>
  <c r="AC87" i="74"/>
  <c r="W87" i="74"/>
  <c r="C87" i="74" s="1"/>
  <c r="M87" i="74"/>
  <c r="AZ86" i="74"/>
  <c r="G86" i="74" s="1"/>
  <c r="AQ86" i="74"/>
  <c r="AK86" i="74"/>
  <c r="E86" i="74" s="1"/>
  <c r="AC86" i="74"/>
  <c r="W86" i="74"/>
  <c r="C86" i="74" s="1"/>
  <c r="M86" i="74"/>
  <c r="AZ85" i="74"/>
  <c r="G85" i="74" s="1"/>
  <c r="AQ85" i="74"/>
  <c r="AK85" i="74"/>
  <c r="E85" i="74" s="1"/>
  <c r="AC85" i="74"/>
  <c r="W85" i="74"/>
  <c r="C85" i="74" s="1"/>
  <c r="M85" i="74"/>
  <c r="AZ84" i="74"/>
  <c r="G84" i="74" s="1"/>
  <c r="AQ84" i="74"/>
  <c r="AK84" i="74"/>
  <c r="E84" i="74" s="1"/>
  <c r="AC84" i="74"/>
  <c r="W84" i="74"/>
  <c r="C84" i="74" s="1"/>
  <c r="M84" i="74"/>
  <c r="AZ83" i="74"/>
  <c r="G83" i="74" s="1"/>
  <c r="AQ83" i="74"/>
  <c r="AK83" i="74"/>
  <c r="E83" i="74" s="1"/>
  <c r="AC83" i="74"/>
  <c r="W83" i="74"/>
  <c r="C83" i="74" s="1"/>
  <c r="M83" i="74"/>
  <c r="AZ82" i="74"/>
  <c r="G82" i="74" s="1"/>
  <c r="AQ82" i="74"/>
  <c r="AK82" i="74"/>
  <c r="E82" i="74" s="1"/>
  <c r="AC82" i="74"/>
  <c r="W82" i="74"/>
  <c r="C82" i="74" s="1"/>
  <c r="M82" i="74"/>
  <c r="AZ81" i="74"/>
  <c r="AQ81" i="74"/>
  <c r="AK81" i="74"/>
  <c r="E81" i="74" s="1"/>
  <c r="AC81" i="74"/>
  <c r="W81" i="74"/>
  <c r="C81" i="74" s="1"/>
  <c r="M81" i="74"/>
  <c r="G81" i="74"/>
  <c r="AZ80" i="74"/>
  <c r="AQ80" i="74"/>
  <c r="AK80" i="74"/>
  <c r="E80" i="74" s="1"/>
  <c r="AC80" i="74"/>
  <c r="W80" i="74"/>
  <c r="C80" i="74" s="1"/>
  <c r="M80" i="74"/>
  <c r="G80" i="74"/>
  <c r="AZ79" i="74"/>
  <c r="G79" i="74" s="1"/>
  <c r="AQ79" i="74"/>
  <c r="AK79" i="74"/>
  <c r="E79" i="74" s="1"/>
  <c r="AC79" i="74"/>
  <c r="W79" i="74"/>
  <c r="C79" i="74" s="1"/>
  <c r="M79" i="74"/>
  <c r="AZ78" i="74"/>
  <c r="G78" i="74" s="1"/>
  <c r="AQ78" i="74"/>
  <c r="AK78" i="74"/>
  <c r="E78" i="74" s="1"/>
  <c r="AC78" i="74"/>
  <c r="W78" i="74"/>
  <c r="C78" i="74" s="1"/>
  <c r="M78" i="74"/>
  <c r="AZ77" i="74"/>
  <c r="G77" i="74" s="1"/>
  <c r="AQ77" i="74"/>
  <c r="AK77" i="74"/>
  <c r="E77" i="74" s="1"/>
  <c r="AC77" i="74"/>
  <c r="W77" i="74"/>
  <c r="C77" i="74" s="1"/>
  <c r="M77" i="74"/>
  <c r="AZ76" i="74"/>
  <c r="G76" i="74" s="1"/>
  <c r="AQ76" i="74"/>
  <c r="AK76" i="74"/>
  <c r="E76" i="74" s="1"/>
  <c r="AC76" i="74"/>
  <c r="W76" i="74"/>
  <c r="C76" i="74" s="1"/>
  <c r="M76" i="74"/>
  <c r="AZ75" i="74"/>
  <c r="AQ75" i="74"/>
  <c r="AK75" i="74"/>
  <c r="E75" i="74" s="1"/>
  <c r="AC75" i="74"/>
  <c r="W75" i="74"/>
  <c r="C75" i="74" s="1"/>
  <c r="M75" i="74"/>
  <c r="G75" i="74"/>
  <c r="AZ74" i="74"/>
  <c r="G74" i="74" s="1"/>
  <c r="AQ74" i="74"/>
  <c r="AK74" i="74"/>
  <c r="E74" i="74" s="1"/>
  <c r="AC74" i="74"/>
  <c r="W74" i="74"/>
  <c r="C74" i="74" s="1"/>
  <c r="M74" i="74"/>
  <c r="AZ73" i="74"/>
  <c r="G73" i="74" s="1"/>
  <c r="AQ73" i="74"/>
  <c r="AK73" i="74"/>
  <c r="E73" i="74" s="1"/>
  <c r="AC73" i="74"/>
  <c r="W73" i="74"/>
  <c r="C73" i="74" s="1"/>
  <c r="M73" i="74"/>
  <c r="AZ72" i="74"/>
  <c r="G72" i="74" s="1"/>
  <c r="AQ72" i="74"/>
  <c r="AK72" i="74"/>
  <c r="E72" i="74" s="1"/>
  <c r="AC72" i="74"/>
  <c r="W72" i="74"/>
  <c r="C72" i="74" s="1"/>
  <c r="M72" i="74"/>
  <c r="AZ71" i="74"/>
  <c r="G71" i="74" s="1"/>
  <c r="AQ71" i="74"/>
  <c r="AK71" i="74"/>
  <c r="E71" i="74" s="1"/>
  <c r="AC71" i="74"/>
  <c r="W71" i="74"/>
  <c r="C71" i="74" s="1"/>
  <c r="M71" i="74"/>
  <c r="AZ70" i="74"/>
  <c r="G70" i="74" s="1"/>
  <c r="AQ70" i="74"/>
  <c r="AK70" i="74"/>
  <c r="E70" i="74" s="1"/>
  <c r="AC70" i="74"/>
  <c r="W70" i="74"/>
  <c r="C70" i="74" s="1"/>
  <c r="M70" i="74"/>
  <c r="AZ69" i="74"/>
  <c r="G69" i="74" s="1"/>
  <c r="AQ69" i="74"/>
  <c r="AK69" i="74"/>
  <c r="E69" i="74" s="1"/>
  <c r="AC69" i="74"/>
  <c r="W69" i="74"/>
  <c r="C69" i="74" s="1"/>
  <c r="M69" i="74"/>
  <c r="AZ68" i="74"/>
  <c r="G68" i="74" s="1"/>
  <c r="AQ68" i="74"/>
  <c r="AK68" i="74"/>
  <c r="E68" i="74" s="1"/>
  <c r="AC68" i="74"/>
  <c r="W68" i="74"/>
  <c r="C68" i="74" s="1"/>
  <c r="M68" i="74"/>
  <c r="AQ67" i="74"/>
  <c r="AC67" i="74"/>
  <c r="N67" i="74"/>
  <c r="O67" i="74" s="1"/>
  <c r="J2084" i="57" s="1"/>
  <c r="M67" i="74"/>
  <c r="AU66" i="74"/>
  <c r="AQ66" i="74"/>
  <c r="AK66" i="74"/>
  <c r="E66" i="74" s="1"/>
  <c r="AC66" i="74"/>
  <c r="W66" i="74"/>
  <c r="C66" i="74" s="1"/>
  <c r="M66" i="74"/>
  <c r="G66" i="74"/>
  <c r="AU65" i="74"/>
  <c r="AQ65" i="74"/>
  <c r="AK65" i="74"/>
  <c r="E65" i="74" s="1"/>
  <c r="AC65" i="74"/>
  <c r="W65" i="74"/>
  <c r="C65" i="74" s="1"/>
  <c r="M65" i="74"/>
  <c r="G65" i="74"/>
  <c r="AU64" i="74"/>
  <c r="AQ64" i="74"/>
  <c r="AK64" i="74"/>
  <c r="E64" i="74" s="1"/>
  <c r="AC64" i="74"/>
  <c r="W64" i="74"/>
  <c r="C64" i="74" s="1"/>
  <c r="M64" i="74"/>
  <c r="G64" i="74"/>
  <c r="AQ63" i="74"/>
  <c r="AK63" i="74"/>
  <c r="E63" i="74" s="1"/>
  <c r="AC63" i="74"/>
  <c r="W63" i="74"/>
  <c r="C63" i="74" s="1"/>
  <c r="M63" i="74"/>
  <c r="G63" i="74"/>
  <c r="AQ62" i="74"/>
  <c r="AK62" i="74"/>
  <c r="E62" i="74" s="1"/>
  <c r="AC62" i="74"/>
  <c r="W62" i="74"/>
  <c r="C62" i="74" s="1"/>
  <c r="M62" i="74"/>
  <c r="G62" i="74"/>
  <c r="AQ61" i="74"/>
  <c r="AK61" i="74"/>
  <c r="E61" i="74" s="1"/>
  <c r="AC61" i="74"/>
  <c r="W61" i="74"/>
  <c r="C61" i="74" s="1"/>
  <c r="M61" i="74"/>
  <c r="G61" i="74"/>
  <c r="AQ60" i="74"/>
  <c r="AK60" i="74"/>
  <c r="E60" i="74" s="1"/>
  <c r="AC60" i="74"/>
  <c r="W60" i="74"/>
  <c r="C60" i="74" s="1"/>
  <c r="M60" i="74"/>
  <c r="G60" i="74"/>
  <c r="AQ59" i="74"/>
  <c r="AK59" i="74"/>
  <c r="AC59" i="74"/>
  <c r="W59" i="74"/>
  <c r="C59" i="74" s="1"/>
  <c r="M59" i="74"/>
  <c r="G59" i="74"/>
  <c r="E59" i="74"/>
  <c r="AQ58" i="74"/>
  <c r="AK58" i="74"/>
  <c r="E58" i="74" s="1"/>
  <c r="AC58" i="74"/>
  <c r="W58" i="74"/>
  <c r="C58" i="74" s="1"/>
  <c r="M58" i="74"/>
  <c r="G58" i="74"/>
  <c r="AQ57" i="74"/>
  <c r="AK57" i="74"/>
  <c r="E57" i="74" s="1"/>
  <c r="AC57" i="74"/>
  <c r="W57" i="74"/>
  <c r="C57" i="74" s="1"/>
  <c r="M57" i="74"/>
  <c r="G57" i="74"/>
  <c r="AQ56" i="74"/>
  <c r="AK56" i="74"/>
  <c r="E56" i="74" s="1"/>
  <c r="AC56" i="74"/>
  <c r="W56" i="74"/>
  <c r="C56" i="74" s="1"/>
  <c r="M56" i="74"/>
  <c r="G56" i="74"/>
  <c r="AQ55" i="74"/>
  <c r="AC55" i="74"/>
  <c r="W55" i="74"/>
  <c r="C55" i="74" s="1"/>
  <c r="M55" i="74"/>
  <c r="G55" i="74"/>
  <c r="AQ54" i="74"/>
  <c r="AC54" i="74"/>
  <c r="W54" i="74"/>
  <c r="C54" i="74" s="1"/>
  <c r="M54" i="74"/>
  <c r="G54" i="74"/>
  <c r="E54" i="74"/>
  <c r="AQ53" i="74"/>
  <c r="E53" i="74"/>
  <c r="AC53" i="74"/>
  <c r="W53" i="74"/>
  <c r="C53" i="74" s="1"/>
  <c r="M53" i="74"/>
  <c r="G53" i="74"/>
  <c r="AQ52" i="74"/>
  <c r="AC52" i="74"/>
  <c r="W52" i="74"/>
  <c r="C52" i="74" s="1"/>
  <c r="M52" i="74"/>
  <c r="G52" i="74"/>
  <c r="E52" i="74"/>
  <c r="AQ51" i="74"/>
  <c r="AC51" i="74"/>
  <c r="W51" i="74"/>
  <c r="C51" i="74" s="1"/>
  <c r="M51" i="74"/>
  <c r="G51" i="74"/>
  <c r="E51" i="74"/>
  <c r="AQ50" i="74"/>
  <c r="AC50" i="74"/>
  <c r="W50" i="74"/>
  <c r="C50" i="74" s="1"/>
  <c r="M50" i="74"/>
  <c r="G50" i="74"/>
  <c r="E50" i="74"/>
  <c r="AQ49" i="74"/>
  <c r="AC49" i="74"/>
  <c r="W49" i="74"/>
  <c r="C49" i="74" s="1"/>
  <c r="M49" i="74"/>
  <c r="G49" i="74"/>
  <c r="E49" i="74"/>
  <c r="AQ48" i="74"/>
  <c r="AC48" i="74"/>
  <c r="W48" i="74"/>
  <c r="C48" i="74" s="1"/>
  <c r="M48" i="74"/>
  <c r="G48" i="74"/>
  <c r="E48" i="74"/>
  <c r="AQ47" i="74"/>
  <c r="AC47" i="74"/>
  <c r="W47" i="74"/>
  <c r="C47" i="74" s="1"/>
  <c r="M47" i="74"/>
  <c r="G47" i="74"/>
  <c r="E47" i="74"/>
  <c r="AQ46" i="74"/>
  <c r="AC46" i="74"/>
  <c r="W46" i="74"/>
  <c r="C46" i="74" s="1"/>
  <c r="M46" i="74"/>
  <c r="G46" i="74"/>
  <c r="E46" i="74"/>
  <c r="AQ45" i="74"/>
  <c r="AC45" i="74"/>
  <c r="W45" i="74"/>
  <c r="C45" i="74" s="1"/>
  <c r="M45" i="74"/>
  <c r="G45" i="74"/>
  <c r="E45" i="74"/>
  <c r="AQ44" i="74"/>
  <c r="AC44" i="74"/>
  <c r="W44" i="74"/>
  <c r="C44" i="74" s="1"/>
  <c r="M44" i="74"/>
  <c r="G44" i="74"/>
  <c r="E44" i="74"/>
  <c r="AQ43" i="74"/>
  <c r="AC43" i="74"/>
  <c r="W43" i="74"/>
  <c r="C43" i="74" s="1"/>
  <c r="M43" i="74"/>
  <c r="G43" i="74"/>
  <c r="E43" i="74"/>
  <c r="AQ42" i="74"/>
  <c r="AC42" i="74"/>
  <c r="W42" i="74"/>
  <c r="C42" i="74" s="1"/>
  <c r="M42" i="74"/>
  <c r="G42" i="74"/>
  <c r="E42" i="74"/>
  <c r="AQ41" i="74"/>
  <c r="AC41" i="74"/>
  <c r="W41" i="74"/>
  <c r="C41" i="74" s="1"/>
  <c r="M41" i="74"/>
  <c r="G41" i="74"/>
  <c r="E41" i="74"/>
  <c r="AQ40" i="74"/>
  <c r="AC40" i="74"/>
  <c r="W40" i="74"/>
  <c r="C40" i="74" s="1"/>
  <c r="M40" i="74"/>
  <c r="G40" i="74"/>
  <c r="E40" i="74"/>
  <c r="AQ39" i="74"/>
  <c r="AC39" i="74"/>
  <c r="W39" i="74"/>
  <c r="C39" i="74" s="1"/>
  <c r="M39" i="74"/>
  <c r="G39" i="74"/>
  <c r="E39" i="74"/>
  <c r="AQ38" i="74"/>
  <c r="AC38" i="74"/>
  <c r="W38" i="74"/>
  <c r="C38" i="74" s="1"/>
  <c r="M38" i="74"/>
  <c r="G38" i="74"/>
  <c r="E38" i="74"/>
  <c r="AQ37" i="74"/>
  <c r="AC37" i="74"/>
  <c r="W37" i="74"/>
  <c r="C37" i="74" s="1"/>
  <c r="M37" i="74"/>
  <c r="G37" i="74"/>
  <c r="E37" i="74"/>
  <c r="AQ36" i="74"/>
  <c r="AC36" i="74"/>
  <c r="W36" i="74"/>
  <c r="C36" i="74" s="1"/>
  <c r="M36" i="74"/>
  <c r="G36" i="74"/>
  <c r="E36" i="74"/>
  <c r="AQ35" i="74"/>
  <c r="AC35" i="74"/>
  <c r="W35" i="74"/>
  <c r="C35" i="74" s="1"/>
  <c r="M35" i="74"/>
  <c r="G35" i="74"/>
  <c r="E35" i="74"/>
  <c r="AQ34" i="74"/>
  <c r="AC34" i="74"/>
  <c r="W34" i="74"/>
  <c r="C34" i="74" s="1"/>
  <c r="M34" i="74"/>
  <c r="G34" i="74"/>
  <c r="E34" i="74"/>
  <c r="AQ33" i="74"/>
  <c r="AC33" i="74"/>
  <c r="W33" i="74"/>
  <c r="C33" i="74" s="1"/>
  <c r="M33" i="74"/>
  <c r="G33" i="74"/>
  <c r="E33" i="74"/>
  <c r="AQ32" i="74"/>
  <c r="AC32" i="74"/>
  <c r="W32" i="74"/>
  <c r="C32" i="74" s="1"/>
  <c r="M32" i="74"/>
  <c r="G32" i="74"/>
  <c r="E32" i="74"/>
  <c r="AQ31" i="74"/>
  <c r="AC31" i="74"/>
  <c r="W31" i="74"/>
  <c r="C31" i="74" s="1"/>
  <c r="M31" i="74"/>
  <c r="G31" i="74"/>
  <c r="E31" i="74"/>
  <c r="AQ30" i="74"/>
  <c r="AC30" i="74"/>
  <c r="W30" i="74"/>
  <c r="C30" i="74" s="1"/>
  <c r="M30" i="74"/>
  <c r="G30" i="74"/>
  <c r="E30" i="74"/>
  <c r="AQ29" i="74"/>
  <c r="AC29" i="74"/>
  <c r="W29" i="74"/>
  <c r="C29" i="74" s="1"/>
  <c r="M29" i="74"/>
  <c r="G29" i="74"/>
  <c r="E29" i="74"/>
  <c r="AQ28" i="74"/>
  <c r="AC28" i="74"/>
  <c r="AD28" i="74" s="1"/>
  <c r="D28" i="74" s="1"/>
  <c r="W28" i="74"/>
  <c r="C28" i="74" s="1"/>
  <c r="M28" i="74"/>
  <c r="G28" i="74"/>
  <c r="E28" i="74"/>
  <c r="AQ27" i="74"/>
  <c r="AC27" i="74"/>
  <c r="W27" i="74"/>
  <c r="M27" i="74"/>
  <c r="G27" i="74"/>
  <c r="E27" i="74"/>
  <c r="C27" i="74"/>
  <c r="AQ26" i="74"/>
  <c r="AC26" i="74"/>
  <c r="W26" i="74"/>
  <c r="C26" i="74" s="1"/>
  <c r="M26" i="74"/>
  <c r="G26" i="74"/>
  <c r="E26" i="74"/>
  <c r="AQ25" i="74"/>
  <c r="AC25" i="74"/>
  <c r="W25" i="74"/>
  <c r="M25" i="74"/>
  <c r="G25" i="74"/>
  <c r="E25" i="74"/>
  <c r="C25" i="74"/>
  <c r="AQ24" i="74"/>
  <c r="AC24" i="74"/>
  <c r="W24" i="74"/>
  <c r="C24" i="74" s="1"/>
  <c r="M24" i="74"/>
  <c r="G24" i="74"/>
  <c r="E24" i="74"/>
  <c r="AQ23" i="74"/>
  <c r="AC23" i="74"/>
  <c r="W23" i="74"/>
  <c r="M23" i="74"/>
  <c r="G23" i="74"/>
  <c r="E23" i="74"/>
  <c r="C23" i="74"/>
  <c r="AQ22" i="74"/>
  <c r="AC22" i="74"/>
  <c r="W22" i="74"/>
  <c r="C22" i="74" s="1"/>
  <c r="M22" i="74"/>
  <c r="G22" i="74"/>
  <c r="E22" i="74"/>
  <c r="AQ21" i="74"/>
  <c r="AC21" i="74"/>
  <c r="W21" i="74"/>
  <c r="C21" i="74" s="1"/>
  <c r="M21" i="74"/>
  <c r="G21" i="74"/>
  <c r="E21" i="74"/>
  <c r="AQ20" i="74"/>
  <c r="AC20" i="74"/>
  <c r="AD20" i="74" s="1"/>
  <c r="D20" i="74" s="1"/>
  <c r="W20" i="74"/>
  <c r="C20" i="74" s="1"/>
  <c r="M20" i="74"/>
  <c r="G20" i="74"/>
  <c r="E20" i="74"/>
  <c r="AQ19" i="74"/>
  <c r="AC19" i="74"/>
  <c r="W19" i="74"/>
  <c r="M19" i="74"/>
  <c r="G19" i="74"/>
  <c r="E19" i="74"/>
  <c r="C19" i="74"/>
  <c r="AQ18" i="74"/>
  <c r="AR18" i="74" s="1"/>
  <c r="F18" i="74" s="1"/>
  <c r="AC18" i="74"/>
  <c r="W18" i="74"/>
  <c r="C18" i="74" s="1"/>
  <c r="M18" i="74"/>
  <c r="G18" i="74"/>
  <c r="E18" i="74"/>
  <c r="AQ17" i="74"/>
  <c r="AC17" i="74"/>
  <c r="W17" i="74"/>
  <c r="M17" i="74"/>
  <c r="G17" i="74"/>
  <c r="E17" i="74"/>
  <c r="C17" i="74"/>
  <c r="AQ16" i="74"/>
  <c r="AC16" i="74"/>
  <c r="W16" i="74"/>
  <c r="C16" i="74" s="1"/>
  <c r="M16" i="74"/>
  <c r="G16" i="74"/>
  <c r="E16" i="74"/>
  <c r="AQ15" i="74"/>
  <c r="AC15" i="74"/>
  <c r="W15" i="74"/>
  <c r="M15" i="74"/>
  <c r="G15" i="74"/>
  <c r="E15" i="74"/>
  <c r="C15" i="74"/>
  <c r="AQ14" i="74"/>
  <c r="AC14" i="74"/>
  <c r="W14" i="74"/>
  <c r="C14" i="74" s="1"/>
  <c r="M14" i="74"/>
  <c r="G14" i="74"/>
  <c r="E14" i="74"/>
  <c r="AQ13" i="74"/>
  <c r="AC13" i="74"/>
  <c r="W13" i="74"/>
  <c r="C13" i="74" s="1"/>
  <c r="M13" i="74"/>
  <c r="G13" i="74"/>
  <c r="E13" i="74"/>
  <c r="AQ12" i="74"/>
  <c r="AC12" i="74"/>
  <c r="AD12" i="74" s="1"/>
  <c r="D12" i="74" s="1"/>
  <c r="W12" i="74"/>
  <c r="C12" i="74" s="1"/>
  <c r="M12" i="74"/>
  <c r="G12" i="74"/>
  <c r="E12" i="74"/>
  <c r="AQ11" i="74"/>
  <c r="AC11" i="74"/>
  <c r="W11" i="74"/>
  <c r="M11" i="74"/>
  <c r="G11" i="74"/>
  <c r="E11" i="74"/>
  <c r="C11" i="74"/>
  <c r="AQ10" i="74"/>
  <c r="AR9" i="74" s="1"/>
  <c r="F9" i="74" s="1"/>
  <c r="AC10" i="74"/>
  <c r="W10" i="74"/>
  <c r="C10" i="74" s="1"/>
  <c r="M10" i="74"/>
  <c r="G10" i="74"/>
  <c r="E10" i="74"/>
  <c r="AC9" i="74"/>
  <c r="W9" i="74"/>
  <c r="M9" i="74"/>
  <c r="G9" i="74"/>
  <c r="E9" i="74"/>
  <c r="C9" i="74"/>
  <c r="AR8" i="74"/>
  <c r="F8" i="74" s="1"/>
  <c r="AC8" i="74"/>
  <c r="AD8" i="74" s="1"/>
  <c r="D8" i="74" s="1"/>
  <c r="W8" i="74"/>
  <c r="C8" i="74" s="1"/>
  <c r="M8" i="74"/>
  <c r="G8" i="74"/>
  <c r="E8" i="74"/>
  <c r="AR7" i="74"/>
  <c r="F7" i="74" s="1"/>
  <c r="AM7" i="74"/>
  <c r="AM8" i="74" s="1"/>
  <c r="AF7" i="74"/>
  <c r="AF8" i="74" s="1"/>
  <c r="AF9" i="74" s="1"/>
  <c r="AF10" i="74" s="1"/>
  <c r="AF11" i="74" s="1"/>
  <c r="AF12" i="74" s="1"/>
  <c r="AF13" i="74" s="1"/>
  <c r="AF14" i="74" s="1"/>
  <c r="AF15" i="74" s="1"/>
  <c r="AF16" i="74" s="1"/>
  <c r="AF17" i="74" s="1"/>
  <c r="AF18" i="74" s="1"/>
  <c r="AF19" i="74" s="1"/>
  <c r="AF20" i="74" s="1"/>
  <c r="AF21" i="74" s="1"/>
  <c r="AF22" i="74" s="1"/>
  <c r="AF23" i="74" s="1"/>
  <c r="AF24" i="74" s="1"/>
  <c r="AF25" i="74" s="1"/>
  <c r="AF26" i="74" s="1"/>
  <c r="AF27" i="74" s="1"/>
  <c r="AF28" i="74" s="1"/>
  <c r="AF29" i="74" s="1"/>
  <c r="AF30" i="74" s="1"/>
  <c r="AF31" i="74" s="1"/>
  <c r="AF32" i="74" s="1"/>
  <c r="AF33" i="74" s="1"/>
  <c r="AF34" i="74" s="1"/>
  <c r="AF35" i="74" s="1"/>
  <c r="AF36" i="74" s="1"/>
  <c r="AF37" i="74" s="1"/>
  <c r="AF38" i="74" s="1"/>
  <c r="AF39" i="74" s="1"/>
  <c r="AF40" i="74" s="1"/>
  <c r="AF41" i="74" s="1"/>
  <c r="AF42" i="74" s="1"/>
  <c r="AF43" i="74" s="1"/>
  <c r="AF44" i="74" s="1"/>
  <c r="AF45" i="74" s="1"/>
  <c r="AF46" i="74" s="1"/>
  <c r="AF47" i="74" s="1"/>
  <c r="AF48" i="74" s="1"/>
  <c r="AF49" i="74" s="1"/>
  <c r="AF50" i="74" s="1"/>
  <c r="AF51" i="74" s="1"/>
  <c r="AF52" i="74" s="1"/>
  <c r="AF53" i="74" s="1"/>
  <c r="AF54" i="74" s="1"/>
  <c r="AF55" i="74" s="1"/>
  <c r="AF56" i="74" s="1"/>
  <c r="AF57" i="74" s="1"/>
  <c r="AF58" i="74" s="1"/>
  <c r="AF59" i="74" s="1"/>
  <c r="AF60" i="74" s="1"/>
  <c r="AF61" i="74" s="1"/>
  <c r="AF62" i="74" s="1"/>
  <c r="AF63" i="74" s="1"/>
  <c r="AC7" i="74"/>
  <c r="AD7" i="74" s="1"/>
  <c r="D7" i="74" s="1"/>
  <c r="Y7" i="74"/>
  <c r="Y8" i="74" s="1"/>
  <c r="Y9" i="74" s="1"/>
  <c r="Y10" i="74" s="1"/>
  <c r="Y11" i="74" s="1"/>
  <c r="Y12" i="74" s="1"/>
  <c r="Y13" i="74" s="1"/>
  <c r="Y14" i="74" s="1"/>
  <c r="Y15" i="74" s="1"/>
  <c r="Y16" i="74" s="1"/>
  <c r="Y17" i="74" s="1"/>
  <c r="Y18" i="74" s="1"/>
  <c r="Y19" i="74" s="1"/>
  <c r="Y20" i="74" s="1"/>
  <c r="Y21" i="74" s="1"/>
  <c r="Y22" i="74" s="1"/>
  <c r="Y23" i="74" s="1"/>
  <c r="Y24" i="74" s="1"/>
  <c r="Y25" i="74" s="1"/>
  <c r="Y26" i="74" s="1"/>
  <c r="Y27" i="74" s="1"/>
  <c r="Y28" i="74" s="1"/>
  <c r="Y29" i="74" s="1"/>
  <c r="Y30" i="74" s="1"/>
  <c r="Y31" i="74" s="1"/>
  <c r="Y32" i="74" s="1"/>
  <c r="Y33" i="74" s="1"/>
  <c r="Y34" i="74" s="1"/>
  <c r="Y35" i="74" s="1"/>
  <c r="Y36" i="74" s="1"/>
  <c r="Y37" i="74" s="1"/>
  <c r="Y38" i="74" s="1"/>
  <c r="Y39" i="74" s="1"/>
  <c r="Y40" i="74" s="1"/>
  <c r="Y41" i="74" s="1"/>
  <c r="Y42" i="74" s="1"/>
  <c r="Y43" i="74" s="1"/>
  <c r="Y44" i="74" s="1"/>
  <c r="Y45" i="74" s="1"/>
  <c r="Y46" i="74" s="1"/>
  <c r="Y47" i="74" s="1"/>
  <c r="Y48" i="74" s="1"/>
  <c r="Y49" i="74" s="1"/>
  <c r="Y50" i="74" s="1"/>
  <c r="Y51" i="74" s="1"/>
  <c r="Y52" i="74" s="1"/>
  <c r="Y53" i="74" s="1"/>
  <c r="Y54" i="74" s="1"/>
  <c r="Y55" i="74" s="1"/>
  <c r="Y56" i="74" s="1"/>
  <c r="Y57" i="74" s="1"/>
  <c r="Y58" i="74" s="1"/>
  <c r="Y59" i="74" s="1"/>
  <c r="Y60" i="74" s="1"/>
  <c r="Y61" i="74" s="1"/>
  <c r="Y62" i="74" s="1"/>
  <c r="Y63" i="74" s="1"/>
  <c r="W7" i="74"/>
  <c r="C7" i="74" s="1"/>
  <c r="R7" i="74"/>
  <c r="R8" i="74" s="1"/>
  <c r="R9" i="74" s="1"/>
  <c r="R10" i="74" s="1"/>
  <c r="R11" i="74" s="1"/>
  <c r="R12" i="74" s="1"/>
  <c r="R13" i="74" s="1"/>
  <c r="R14" i="74" s="1"/>
  <c r="R15" i="74" s="1"/>
  <c r="R16" i="74" s="1"/>
  <c r="R17" i="74" s="1"/>
  <c r="R18" i="74" s="1"/>
  <c r="R19" i="74" s="1"/>
  <c r="R20" i="74" s="1"/>
  <c r="R21" i="74" s="1"/>
  <c r="R22" i="74" s="1"/>
  <c r="R23" i="74" s="1"/>
  <c r="R24" i="74" s="1"/>
  <c r="R25" i="74" s="1"/>
  <c r="R26" i="74" s="1"/>
  <c r="R27" i="74" s="1"/>
  <c r="R28" i="74" s="1"/>
  <c r="R29" i="74" s="1"/>
  <c r="R30" i="74" s="1"/>
  <c r="R31" i="74" s="1"/>
  <c r="R32" i="74" s="1"/>
  <c r="R33" i="74" s="1"/>
  <c r="R34" i="74" s="1"/>
  <c r="R35" i="74" s="1"/>
  <c r="R36" i="74" s="1"/>
  <c r="R37" i="74" s="1"/>
  <c r="R38" i="74" s="1"/>
  <c r="R39" i="74" s="1"/>
  <c r="R40" i="74" s="1"/>
  <c r="R41" i="74" s="1"/>
  <c r="R42" i="74" s="1"/>
  <c r="R43" i="74" s="1"/>
  <c r="R44" i="74" s="1"/>
  <c r="R45" i="74" s="1"/>
  <c r="R46" i="74" s="1"/>
  <c r="R47" i="74" s="1"/>
  <c r="R48" i="74" s="1"/>
  <c r="R49" i="74" s="1"/>
  <c r="R50" i="74" s="1"/>
  <c r="R51" i="74" s="1"/>
  <c r="R52" i="74" s="1"/>
  <c r="R53" i="74" s="1"/>
  <c r="R54" i="74" s="1"/>
  <c r="R55" i="74" s="1"/>
  <c r="R56" i="74" s="1"/>
  <c r="R57" i="74" s="1"/>
  <c r="R58" i="74" s="1"/>
  <c r="R59" i="74" s="1"/>
  <c r="R60" i="74" s="1"/>
  <c r="R61" i="74" s="1"/>
  <c r="R62" i="74" s="1"/>
  <c r="R63" i="74" s="1"/>
  <c r="R64" i="74" s="1"/>
  <c r="M7" i="74"/>
  <c r="G7" i="74"/>
  <c r="E7" i="74"/>
  <c r="B7" i="74"/>
  <c r="B8" i="74" s="1"/>
  <c r="B9" i="74" s="1"/>
  <c r="B10" i="74" s="1"/>
  <c r="B11" i="74" s="1"/>
  <c r="B12" i="74" s="1"/>
  <c r="B13" i="74" s="1"/>
  <c r="B14" i="74" s="1"/>
  <c r="B15" i="74" s="1"/>
  <c r="B16" i="74" s="1"/>
  <c r="B17" i="74" s="1"/>
  <c r="B18" i="74" s="1"/>
  <c r="B19" i="74" s="1"/>
  <c r="B20" i="74" s="1"/>
  <c r="B21" i="74" s="1"/>
  <c r="B22" i="74" s="1"/>
  <c r="B23" i="74" s="1"/>
  <c r="B24" i="74" s="1"/>
  <c r="B25" i="74" s="1"/>
  <c r="B26" i="74" s="1"/>
  <c r="B27" i="74" s="1"/>
  <c r="B28" i="74" s="1"/>
  <c r="B29" i="74" s="1"/>
  <c r="B30" i="74" s="1"/>
  <c r="B31" i="74" s="1"/>
  <c r="B32" i="74" s="1"/>
  <c r="B33" i="74" s="1"/>
  <c r="B34" i="74" s="1"/>
  <c r="B35" i="74" s="1"/>
  <c r="B36" i="74" s="1"/>
  <c r="B37" i="74" s="1"/>
  <c r="B38" i="74" s="1"/>
  <c r="B39" i="74" s="1"/>
  <c r="B40" i="74" s="1"/>
  <c r="B41" i="74" s="1"/>
  <c r="B42" i="74" s="1"/>
  <c r="B43" i="74" s="1"/>
  <c r="B44" i="74" s="1"/>
  <c r="B45" i="74" s="1"/>
  <c r="B46" i="74" s="1"/>
  <c r="B47" i="74" s="1"/>
  <c r="B48" i="74" s="1"/>
  <c r="B49" i="74" s="1"/>
  <c r="B50" i="74" s="1"/>
  <c r="B51" i="74" s="1"/>
  <c r="B52" i="74" s="1"/>
  <c r="B53" i="74" s="1"/>
  <c r="B54" i="74" s="1"/>
  <c r="B55" i="74" s="1"/>
  <c r="B56" i="74" s="1"/>
  <c r="B57" i="74" s="1"/>
  <c r="B58" i="74" s="1"/>
  <c r="B59" i="74" s="1"/>
  <c r="B60" i="74" s="1"/>
  <c r="B61" i="74" s="1"/>
  <c r="B62" i="74" s="1"/>
  <c r="B63" i="74" s="1"/>
  <c r="B64" i="74" s="1"/>
  <c r="AU6" i="74"/>
  <c r="AC6" i="74"/>
  <c r="W6" i="74"/>
  <c r="C6" i="74" s="1"/>
  <c r="M6" i="74"/>
  <c r="E6" i="74"/>
  <c r="A586" i="57"/>
  <c r="A585" i="57"/>
  <c r="A584" i="57"/>
  <c r="A583" i="57"/>
  <c r="A582" i="57"/>
  <c r="A581" i="57"/>
  <c r="A580" i="57"/>
  <c r="A579" i="57"/>
  <c r="A578" i="57"/>
  <c r="A577" i="57"/>
  <c r="A576" i="57"/>
  <c r="A575" i="57"/>
  <c r="A574" i="57"/>
  <c r="A573" i="57"/>
  <c r="A572" i="57"/>
  <c r="A571" i="57"/>
  <c r="A570" i="57"/>
  <c r="A569" i="57"/>
  <c r="A568" i="57"/>
  <c r="A567" i="57"/>
  <c r="A566" i="57"/>
  <c r="A565" i="57"/>
  <c r="A564" i="57"/>
  <c r="A563" i="57"/>
  <c r="A562" i="57"/>
  <c r="A561" i="57"/>
  <c r="A560" i="57"/>
  <c r="A559" i="57"/>
  <c r="A558" i="57"/>
  <c r="A557" i="57"/>
  <c r="A556" i="57"/>
  <c r="A555" i="57"/>
  <c r="A554" i="57"/>
  <c r="A553" i="57"/>
  <c r="A552" i="57"/>
  <c r="A551" i="57"/>
  <c r="A550" i="57"/>
  <c r="A549" i="57"/>
  <c r="A548" i="57"/>
  <c r="A547" i="57"/>
  <c r="A546" i="57"/>
  <c r="A545" i="57"/>
  <c r="A544" i="57"/>
  <c r="A543" i="57"/>
  <c r="A542" i="57"/>
  <c r="A541" i="57"/>
  <c r="A540" i="57"/>
  <c r="A539" i="57"/>
  <c r="A538" i="57"/>
  <c r="A537" i="57"/>
  <c r="A536" i="57"/>
  <c r="A535" i="57"/>
  <c r="A534" i="57"/>
  <c r="A533" i="57"/>
  <c r="A532" i="57"/>
  <c r="A531" i="57"/>
  <c r="A530" i="57"/>
  <c r="A529" i="57"/>
  <c r="A528" i="57"/>
  <c r="A527" i="57"/>
  <c r="A526" i="57"/>
  <c r="A525" i="57"/>
  <c r="A524" i="57"/>
  <c r="A523" i="57"/>
  <c r="A522" i="57"/>
  <c r="A521" i="57"/>
  <c r="A520" i="57"/>
  <c r="A519" i="57"/>
  <c r="A518" i="57"/>
  <c r="A517" i="57"/>
  <c r="A516" i="57"/>
  <c r="A515" i="57"/>
  <c r="A514" i="57"/>
  <c r="AA7" i="73"/>
  <c r="AA8" i="73" s="1"/>
  <c r="AA9" i="73" s="1"/>
  <c r="AA10" i="73" s="1"/>
  <c r="AA11" i="73" s="1"/>
  <c r="AA12" i="73" s="1"/>
  <c r="AA13" i="73" s="1"/>
  <c r="AA14" i="73" s="1"/>
  <c r="AA15" i="73" s="1"/>
  <c r="AA16" i="73" s="1"/>
  <c r="AA17" i="73" s="1"/>
  <c r="AA18" i="73" s="1"/>
  <c r="AA19" i="73" s="1"/>
  <c r="AA20" i="73" s="1"/>
  <c r="AA21" i="73" s="1"/>
  <c r="AA22" i="73" s="1"/>
  <c r="AA23" i="73" s="1"/>
  <c r="AA24" i="73" s="1"/>
  <c r="AA25" i="73" s="1"/>
  <c r="AA26" i="73" s="1"/>
  <c r="AA27" i="73" s="1"/>
  <c r="AA28" i="73" s="1"/>
  <c r="AA29" i="73" s="1"/>
  <c r="AA30" i="73" s="1"/>
  <c r="AA31" i="73" s="1"/>
  <c r="AA32" i="73" s="1"/>
  <c r="AA33" i="73" s="1"/>
  <c r="AA34" i="73" s="1"/>
  <c r="AA35" i="73" s="1"/>
  <c r="AA36" i="73" s="1"/>
  <c r="AA37" i="73" s="1"/>
  <c r="AA38" i="73" s="1"/>
  <c r="AA39" i="73" s="1"/>
  <c r="AA40" i="73" s="1"/>
  <c r="AA41" i="73" s="1"/>
  <c r="AA42" i="73" s="1"/>
  <c r="AA43" i="73" s="1"/>
  <c r="AA44" i="73" s="1"/>
  <c r="AA45" i="73" s="1"/>
  <c r="AA46" i="73" s="1"/>
  <c r="AA47" i="73" s="1"/>
  <c r="AA48" i="73" s="1"/>
  <c r="AA49" i="73" s="1"/>
  <c r="AA50" i="73" s="1"/>
  <c r="AA51" i="73" s="1"/>
  <c r="AA52" i="73" s="1"/>
  <c r="AA53" i="73" s="1"/>
  <c r="AA54" i="73" s="1"/>
  <c r="AA55" i="73" s="1"/>
  <c r="AA56" i="73" s="1"/>
  <c r="AA57" i="73" s="1"/>
  <c r="AA58" i="73" s="1"/>
  <c r="AA59" i="73" s="1"/>
  <c r="AA60" i="73" s="1"/>
  <c r="AA61" i="73" s="1"/>
  <c r="AA62" i="73" s="1"/>
  <c r="AA63" i="73" s="1"/>
  <c r="AA64" i="73" s="1"/>
  <c r="AA65" i="73" s="1"/>
  <c r="AA66" i="73" s="1"/>
  <c r="AA67" i="73" s="1"/>
  <c r="AA68" i="73" s="1"/>
  <c r="AA69" i="73" s="1"/>
  <c r="AA70" i="73" s="1"/>
  <c r="AA71" i="73" s="1"/>
  <c r="AA72" i="73" s="1"/>
  <c r="AA73" i="73" s="1"/>
  <c r="AA74" i="73" s="1"/>
  <c r="AA75" i="73" s="1"/>
  <c r="AA76" i="73" s="1"/>
  <c r="AA77" i="73" s="1"/>
  <c r="AA78" i="73" s="1"/>
  <c r="U78" i="73"/>
  <c r="U77" i="73"/>
  <c r="U76" i="73"/>
  <c r="U75" i="73"/>
  <c r="U74" i="73"/>
  <c r="U73" i="73"/>
  <c r="U72" i="73"/>
  <c r="U71" i="73"/>
  <c r="U70" i="73"/>
  <c r="U69" i="73"/>
  <c r="U68" i="73"/>
  <c r="U67" i="73"/>
  <c r="U66" i="73"/>
  <c r="U65" i="73"/>
  <c r="U64" i="73"/>
  <c r="U63" i="73"/>
  <c r="U62" i="73"/>
  <c r="U61" i="73"/>
  <c r="U60" i="73"/>
  <c r="U59" i="73"/>
  <c r="U58" i="73"/>
  <c r="U57" i="73"/>
  <c r="U56" i="73"/>
  <c r="U55" i="73"/>
  <c r="U54" i="73"/>
  <c r="U53" i="73"/>
  <c r="U52" i="73"/>
  <c r="U51" i="73"/>
  <c r="U50" i="73"/>
  <c r="U49" i="73"/>
  <c r="U48" i="73"/>
  <c r="U47" i="73"/>
  <c r="U46" i="73"/>
  <c r="U45" i="73"/>
  <c r="U44" i="73"/>
  <c r="U43" i="73"/>
  <c r="U42" i="73"/>
  <c r="U41" i="73"/>
  <c r="U40" i="73"/>
  <c r="U39" i="73"/>
  <c r="U38" i="73"/>
  <c r="U37" i="73"/>
  <c r="U36" i="73"/>
  <c r="U35" i="73"/>
  <c r="U34" i="73"/>
  <c r="U33" i="73"/>
  <c r="U32" i="73"/>
  <c r="U31" i="73"/>
  <c r="U30" i="73"/>
  <c r="U29" i="73"/>
  <c r="U28" i="73"/>
  <c r="U27" i="73"/>
  <c r="U26" i="73"/>
  <c r="U25" i="73"/>
  <c r="U24" i="73"/>
  <c r="U23" i="73"/>
  <c r="U22" i="73"/>
  <c r="U21" i="73"/>
  <c r="U20" i="73"/>
  <c r="U19" i="73"/>
  <c r="U18" i="73"/>
  <c r="U17" i="73"/>
  <c r="U16" i="73"/>
  <c r="U15" i="73"/>
  <c r="U14" i="73"/>
  <c r="U13" i="73"/>
  <c r="U12" i="73"/>
  <c r="U11" i="73"/>
  <c r="U10" i="73"/>
  <c r="U9" i="73"/>
  <c r="U8" i="73"/>
  <c r="U7" i="73"/>
  <c r="K78" i="73"/>
  <c r="AE78" i="73" s="1"/>
  <c r="J586" i="57" s="1"/>
  <c r="K77" i="73"/>
  <c r="AE77" i="73" s="1"/>
  <c r="J585" i="57" s="1"/>
  <c r="K76" i="73"/>
  <c r="AE76" i="73" s="1"/>
  <c r="J584" i="57" s="1"/>
  <c r="K75" i="73"/>
  <c r="AE75" i="73" s="1"/>
  <c r="J583" i="57" s="1"/>
  <c r="K74" i="73"/>
  <c r="AE74" i="73" s="1"/>
  <c r="J582" i="57" s="1"/>
  <c r="K73" i="73"/>
  <c r="AE73" i="73" s="1"/>
  <c r="J581" i="57" s="1"/>
  <c r="K72" i="73"/>
  <c r="AE72" i="73" s="1"/>
  <c r="J580" i="57" s="1"/>
  <c r="K71" i="73"/>
  <c r="AE71" i="73" s="1"/>
  <c r="J579" i="57" s="1"/>
  <c r="K70" i="73"/>
  <c r="AE70" i="73" s="1"/>
  <c r="J578" i="57" s="1"/>
  <c r="K69" i="73"/>
  <c r="AE69" i="73" s="1"/>
  <c r="J577" i="57" s="1"/>
  <c r="K68" i="73"/>
  <c r="AE68" i="73" s="1"/>
  <c r="J576" i="57" s="1"/>
  <c r="K67" i="73"/>
  <c r="AE67" i="73" s="1"/>
  <c r="J575" i="57" s="1"/>
  <c r="K66" i="73"/>
  <c r="AE66" i="73" s="1"/>
  <c r="J574" i="57" s="1"/>
  <c r="K65" i="73"/>
  <c r="AE65" i="73" s="1"/>
  <c r="J573" i="57" s="1"/>
  <c r="K64" i="73"/>
  <c r="AE64" i="73" s="1"/>
  <c r="J572" i="57" s="1"/>
  <c r="K63" i="73"/>
  <c r="AE63" i="73" s="1"/>
  <c r="J571" i="57" s="1"/>
  <c r="K62" i="73"/>
  <c r="AE62" i="73" s="1"/>
  <c r="J570" i="57" s="1"/>
  <c r="K61" i="73"/>
  <c r="AE61" i="73" s="1"/>
  <c r="J569" i="57" s="1"/>
  <c r="K60" i="73"/>
  <c r="AE60" i="73" s="1"/>
  <c r="J568" i="57" s="1"/>
  <c r="K59" i="73"/>
  <c r="AE59" i="73" s="1"/>
  <c r="J567" i="57" s="1"/>
  <c r="K58" i="73"/>
  <c r="AE58" i="73" s="1"/>
  <c r="J566" i="57" s="1"/>
  <c r="K57" i="73"/>
  <c r="AE57" i="73" s="1"/>
  <c r="J565" i="57" s="1"/>
  <c r="K56" i="73"/>
  <c r="AE56" i="73" s="1"/>
  <c r="J564" i="57" s="1"/>
  <c r="K55" i="73"/>
  <c r="AE55" i="73" s="1"/>
  <c r="J563" i="57" s="1"/>
  <c r="K54" i="73"/>
  <c r="AE54" i="73" s="1"/>
  <c r="J562" i="57" s="1"/>
  <c r="K53" i="73"/>
  <c r="AE53" i="73" s="1"/>
  <c r="J561" i="57" s="1"/>
  <c r="K52" i="73"/>
  <c r="AE52" i="73" s="1"/>
  <c r="J560" i="57" s="1"/>
  <c r="K51" i="73"/>
  <c r="AE51" i="73" s="1"/>
  <c r="J559" i="57" s="1"/>
  <c r="K50" i="73"/>
  <c r="AE50" i="73" s="1"/>
  <c r="J558" i="57" s="1"/>
  <c r="K49" i="73"/>
  <c r="AE49" i="73" s="1"/>
  <c r="J557" i="57" s="1"/>
  <c r="K48" i="73"/>
  <c r="AE48" i="73" s="1"/>
  <c r="J556" i="57" s="1"/>
  <c r="K47" i="73"/>
  <c r="AE47" i="73" s="1"/>
  <c r="J555" i="57" s="1"/>
  <c r="K46" i="73"/>
  <c r="AE46" i="73" s="1"/>
  <c r="J554" i="57" s="1"/>
  <c r="K45" i="73"/>
  <c r="AE45" i="73" s="1"/>
  <c r="J553" i="57" s="1"/>
  <c r="K44" i="73"/>
  <c r="AE44" i="73" s="1"/>
  <c r="J552" i="57" s="1"/>
  <c r="K43" i="73"/>
  <c r="AE43" i="73" s="1"/>
  <c r="J551" i="57" s="1"/>
  <c r="K42" i="73"/>
  <c r="AE42" i="73" s="1"/>
  <c r="J550" i="57" s="1"/>
  <c r="K41" i="73"/>
  <c r="AE41" i="73" s="1"/>
  <c r="J549" i="57" s="1"/>
  <c r="K40" i="73"/>
  <c r="AE40" i="73" s="1"/>
  <c r="J548" i="57" s="1"/>
  <c r="K39" i="73"/>
  <c r="AE39" i="73" s="1"/>
  <c r="J547" i="57" s="1"/>
  <c r="K38" i="73"/>
  <c r="AE38" i="73" s="1"/>
  <c r="J546" i="57" s="1"/>
  <c r="K37" i="73"/>
  <c r="AE37" i="73" s="1"/>
  <c r="J545" i="57" s="1"/>
  <c r="K36" i="73"/>
  <c r="AE36" i="73" s="1"/>
  <c r="J544" i="57" s="1"/>
  <c r="K35" i="73"/>
  <c r="AE35" i="73" s="1"/>
  <c r="J543" i="57" s="1"/>
  <c r="K34" i="73"/>
  <c r="AE34" i="73" s="1"/>
  <c r="J542" i="57" s="1"/>
  <c r="K33" i="73"/>
  <c r="AE33" i="73" s="1"/>
  <c r="J541" i="57" s="1"/>
  <c r="K32" i="73"/>
  <c r="AE32" i="73" s="1"/>
  <c r="J540" i="57" s="1"/>
  <c r="K31" i="73"/>
  <c r="AE31" i="73" s="1"/>
  <c r="J539" i="57" s="1"/>
  <c r="K30" i="73"/>
  <c r="AE30" i="73" s="1"/>
  <c r="J538" i="57" s="1"/>
  <c r="K29" i="73"/>
  <c r="AE29" i="73" s="1"/>
  <c r="J537" i="57" s="1"/>
  <c r="K28" i="73"/>
  <c r="AE28" i="73" s="1"/>
  <c r="J536" i="57" s="1"/>
  <c r="K27" i="73"/>
  <c r="AE27" i="73" s="1"/>
  <c r="J535" i="57" s="1"/>
  <c r="K26" i="73"/>
  <c r="AE26" i="73" s="1"/>
  <c r="J534" i="57" s="1"/>
  <c r="K25" i="73"/>
  <c r="AE25" i="73" s="1"/>
  <c r="J533" i="57" s="1"/>
  <c r="K24" i="73"/>
  <c r="AE24" i="73" s="1"/>
  <c r="J532" i="57" s="1"/>
  <c r="K23" i="73"/>
  <c r="AE23" i="73" s="1"/>
  <c r="J531" i="57" s="1"/>
  <c r="K22" i="73"/>
  <c r="AE22" i="73" s="1"/>
  <c r="J530" i="57" s="1"/>
  <c r="K21" i="73"/>
  <c r="AE21" i="73" s="1"/>
  <c r="J529" i="57" s="1"/>
  <c r="K20" i="73"/>
  <c r="AE20" i="73" s="1"/>
  <c r="J528" i="57" s="1"/>
  <c r="K19" i="73"/>
  <c r="AE19" i="73" s="1"/>
  <c r="J527" i="57" s="1"/>
  <c r="K18" i="73"/>
  <c r="AE18" i="73" s="1"/>
  <c r="J526" i="57" s="1"/>
  <c r="K17" i="73"/>
  <c r="AE17" i="73" s="1"/>
  <c r="J525" i="57" s="1"/>
  <c r="K16" i="73"/>
  <c r="AE16" i="73" s="1"/>
  <c r="J524" i="57" s="1"/>
  <c r="K15" i="73"/>
  <c r="AE15" i="73" s="1"/>
  <c r="J523" i="57" s="1"/>
  <c r="K14" i="73"/>
  <c r="AE14" i="73" s="1"/>
  <c r="J522" i="57" s="1"/>
  <c r="K13" i="73"/>
  <c r="AE13" i="73" s="1"/>
  <c r="J521" i="57" s="1"/>
  <c r="K12" i="73"/>
  <c r="AE12" i="73" s="1"/>
  <c r="J520" i="57" s="1"/>
  <c r="K11" i="73"/>
  <c r="AE11" i="73" s="1"/>
  <c r="J519" i="57" s="1"/>
  <c r="K10" i="73"/>
  <c r="AE10" i="73" s="1"/>
  <c r="J518" i="57" s="1"/>
  <c r="K9" i="73"/>
  <c r="AE9" i="73" s="1"/>
  <c r="J517" i="57" s="1"/>
  <c r="K8" i="73"/>
  <c r="AE8" i="73" s="1"/>
  <c r="J516" i="57" s="1"/>
  <c r="K7" i="73"/>
  <c r="AE7" i="73" s="1"/>
  <c r="J515" i="57" s="1"/>
  <c r="K6" i="73"/>
  <c r="U6" i="73"/>
  <c r="A78" i="73"/>
  <c r="A77" i="73"/>
  <c r="A76" i="73"/>
  <c r="A75" i="73"/>
  <c r="A74" i="73"/>
  <c r="A73" i="73"/>
  <c r="A72" i="73"/>
  <c r="A71" i="73"/>
  <c r="A70" i="73"/>
  <c r="A69" i="73"/>
  <c r="A68" i="73"/>
  <c r="A67" i="73"/>
  <c r="A66" i="73"/>
  <c r="A65" i="73"/>
  <c r="A64" i="73"/>
  <c r="A63" i="73"/>
  <c r="A62" i="73"/>
  <c r="A61" i="73"/>
  <c r="A60" i="73"/>
  <c r="A59" i="73"/>
  <c r="A58" i="73"/>
  <c r="A57" i="73"/>
  <c r="A56" i="73"/>
  <c r="A55" i="73"/>
  <c r="A54" i="73"/>
  <c r="A53" i="73"/>
  <c r="A52" i="73"/>
  <c r="A51" i="73"/>
  <c r="A50" i="73"/>
  <c r="A49" i="73"/>
  <c r="A48" i="73"/>
  <c r="A47" i="73"/>
  <c r="A46" i="73"/>
  <c r="A45" i="73"/>
  <c r="A44" i="73"/>
  <c r="A43" i="73"/>
  <c r="A42" i="73"/>
  <c r="A41" i="73"/>
  <c r="A40" i="73"/>
  <c r="A39" i="73"/>
  <c r="A38" i="73"/>
  <c r="A37" i="73"/>
  <c r="A36" i="73"/>
  <c r="A35" i="73"/>
  <c r="A34" i="73"/>
  <c r="A33" i="73"/>
  <c r="A32" i="73"/>
  <c r="A31" i="73"/>
  <c r="A30" i="73"/>
  <c r="A29" i="73"/>
  <c r="A28" i="73"/>
  <c r="A27" i="73"/>
  <c r="A26" i="73"/>
  <c r="A25" i="73"/>
  <c r="A24" i="73"/>
  <c r="A23" i="73"/>
  <c r="A22" i="73"/>
  <c r="A21" i="73"/>
  <c r="A20" i="73"/>
  <c r="A19" i="73"/>
  <c r="A18" i="73"/>
  <c r="A17" i="73"/>
  <c r="A16" i="73"/>
  <c r="A15" i="73"/>
  <c r="A14" i="73"/>
  <c r="A13" i="73"/>
  <c r="A12" i="73"/>
  <c r="A11" i="73"/>
  <c r="A10" i="73"/>
  <c r="A9" i="73"/>
  <c r="A8" i="73"/>
  <c r="A7" i="73"/>
  <c r="A6" i="73"/>
  <c r="J1443" i="57"/>
  <c r="I1442" i="57"/>
  <c r="J1442" i="57" s="1"/>
  <c r="I1441" i="57"/>
  <c r="J1441" i="57" s="1"/>
  <c r="I1440" i="57"/>
  <c r="J1440" i="57" s="1"/>
  <c r="I1439" i="57"/>
  <c r="J1439" i="57" s="1"/>
  <c r="I1438" i="57"/>
  <c r="J1438" i="57" s="1"/>
  <c r="I1437" i="57"/>
  <c r="J1437" i="57" s="1"/>
  <c r="I1436" i="57"/>
  <c r="J1436" i="57" s="1"/>
  <c r="I1435" i="57"/>
  <c r="J1435" i="57" s="1"/>
  <c r="I1434" i="57"/>
  <c r="J1434" i="57" s="1"/>
  <c r="I1433" i="57"/>
  <c r="J1433" i="57" s="1"/>
  <c r="I1432" i="57"/>
  <c r="J1432" i="57" s="1"/>
  <c r="I1431" i="57"/>
  <c r="J1431" i="57" s="1"/>
  <c r="J1430" i="57"/>
  <c r="J1429" i="57"/>
  <c r="I1428" i="57"/>
  <c r="J1428" i="57" s="1"/>
  <c r="I1427" i="57"/>
  <c r="J1427" i="57" s="1"/>
  <c r="I1426" i="57"/>
  <c r="J1426" i="57" s="1"/>
  <c r="J1425" i="57"/>
  <c r="J1424" i="57"/>
  <c r="J1423" i="57"/>
  <c r="J1422" i="57"/>
  <c r="J1421" i="57"/>
  <c r="J1420" i="57"/>
  <c r="J1419" i="57"/>
  <c r="J1418" i="57"/>
  <c r="J1417" i="57"/>
  <c r="J1416" i="57"/>
  <c r="J1415" i="57"/>
  <c r="J1414" i="57"/>
  <c r="J1413" i="57"/>
  <c r="J1412" i="57"/>
  <c r="J1411" i="57"/>
  <c r="J1410" i="57"/>
  <c r="J1409" i="57"/>
  <c r="J1408" i="57"/>
  <c r="J1407" i="57"/>
  <c r="J1406" i="57"/>
  <c r="J1405" i="57"/>
  <c r="J1404" i="57"/>
  <c r="J1403" i="57"/>
  <c r="J1402" i="57"/>
  <c r="J1401" i="57"/>
  <c r="J1400" i="57"/>
  <c r="J1399" i="57"/>
  <c r="J1398" i="57"/>
  <c r="J1397" i="57"/>
  <c r="J1396" i="57"/>
  <c r="J1395" i="57"/>
  <c r="J1394" i="57"/>
  <c r="J1393" i="57"/>
  <c r="J1392" i="57"/>
  <c r="J1391" i="57"/>
  <c r="J1390" i="57"/>
  <c r="J1389" i="57"/>
  <c r="J1388" i="57"/>
  <c r="J1387" i="57"/>
  <c r="J1386" i="57"/>
  <c r="J1385" i="57"/>
  <c r="J1384" i="57"/>
  <c r="J1383" i="57"/>
  <c r="J1382" i="57"/>
  <c r="J1381" i="57"/>
  <c r="J1380" i="57"/>
  <c r="J1379" i="57"/>
  <c r="J1378" i="57"/>
  <c r="J1377" i="57"/>
  <c r="J1376" i="57"/>
  <c r="J1375" i="57"/>
  <c r="J1374" i="57"/>
  <c r="J1373" i="57"/>
  <c r="J1372" i="57"/>
  <c r="J1371" i="57"/>
  <c r="J1370" i="57"/>
  <c r="J1369" i="57"/>
  <c r="J1368" i="57"/>
  <c r="J1367" i="57"/>
  <c r="J1366" i="57"/>
  <c r="J1365" i="57"/>
  <c r="J1364" i="57"/>
  <c r="J1363" i="57"/>
  <c r="J1362" i="57"/>
  <c r="J1361" i="57"/>
  <c r="J1360" i="57"/>
  <c r="J1359" i="57"/>
  <c r="J1358" i="57"/>
  <c r="J1357" i="57"/>
  <c r="J1356" i="57"/>
  <c r="J1355" i="57"/>
  <c r="J1354" i="57"/>
  <c r="J1353" i="57"/>
  <c r="J1352" i="57"/>
  <c r="J1351" i="57"/>
  <c r="J1350" i="57"/>
  <c r="J1349" i="57"/>
  <c r="J1348" i="57"/>
  <c r="J1347" i="57"/>
  <c r="J1346" i="57"/>
  <c r="J1345" i="57"/>
  <c r="J1344" i="57"/>
  <c r="J1343" i="57"/>
  <c r="J1342" i="57"/>
  <c r="J1341" i="57"/>
  <c r="J1340" i="57"/>
  <c r="J1339" i="57"/>
  <c r="J1338" i="57"/>
  <c r="F1338" i="57"/>
  <c r="J1337" i="57"/>
  <c r="J1657" i="57"/>
  <c r="I1656" i="57"/>
  <c r="J1656" i="57" s="1"/>
  <c r="I1655" i="57"/>
  <c r="J1655" i="57" s="1"/>
  <c r="I1654" i="57"/>
  <c r="J1654" i="57" s="1"/>
  <c r="I1653" i="57"/>
  <c r="J1653" i="57" s="1"/>
  <c r="I1652" i="57"/>
  <c r="J1652" i="57" s="1"/>
  <c r="I1651" i="57"/>
  <c r="J1651" i="57" s="1"/>
  <c r="I1650" i="57"/>
  <c r="J1650" i="57" s="1"/>
  <c r="I1649" i="57"/>
  <c r="J1649" i="57" s="1"/>
  <c r="I1648" i="57"/>
  <c r="J1648" i="57" s="1"/>
  <c r="I1647" i="57"/>
  <c r="J1647" i="57" s="1"/>
  <c r="I1646" i="57"/>
  <c r="J1646" i="57" s="1"/>
  <c r="I1645" i="57"/>
  <c r="J1645" i="57" s="1"/>
  <c r="I1644" i="57"/>
  <c r="J1644" i="57" s="1"/>
  <c r="I1643" i="57"/>
  <c r="J1643" i="57" s="1"/>
  <c r="I1642" i="57"/>
  <c r="J1642" i="57" s="1"/>
  <c r="I1641" i="57"/>
  <c r="J1641" i="57" s="1"/>
  <c r="I1640" i="57"/>
  <c r="J1640" i="57" s="1"/>
  <c r="J1639" i="57"/>
  <c r="J1638" i="57"/>
  <c r="J1637" i="57"/>
  <c r="J1636" i="57"/>
  <c r="J1635" i="57"/>
  <c r="J1634" i="57"/>
  <c r="J1633" i="57"/>
  <c r="J1632" i="57"/>
  <c r="J1631" i="57"/>
  <c r="J1630" i="57"/>
  <c r="J1629" i="57"/>
  <c r="J1628" i="57"/>
  <c r="J1627" i="57"/>
  <c r="J1626" i="57"/>
  <c r="J1625" i="57"/>
  <c r="J1624" i="57"/>
  <c r="J1623" i="57"/>
  <c r="J1622" i="57"/>
  <c r="J1621" i="57"/>
  <c r="J1620" i="57"/>
  <c r="J1619" i="57"/>
  <c r="J1618" i="57"/>
  <c r="J1617" i="57"/>
  <c r="J1616" i="57"/>
  <c r="J1615" i="57"/>
  <c r="J1614" i="57"/>
  <c r="J1613" i="57"/>
  <c r="J1612" i="57"/>
  <c r="J1611" i="57"/>
  <c r="J1610" i="57"/>
  <c r="J1609" i="57"/>
  <c r="J1608" i="57"/>
  <c r="J1607" i="57"/>
  <c r="J1606" i="57"/>
  <c r="J1605" i="57"/>
  <c r="J1604" i="57"/>
  <c r="J1603" i="57"/>
  <c r="J1602" i="57"/>
  <c r="J1601" i="57"/>
  <c r="J1600" i="57"/>
  <c r="J1599" i="57"/>
  <c r="J1598" i="57"/>
  <c r="J1597" i="57"/>
  <c r="J1596" i="57"/>
  <c r="J1595" i="57"/>
  <c r="J1594" i="57"/>
  <c r="J1593" i="57"/>
  <c r="J1592" i="57"/>
  <c r="J1591" i="57"/>
  <c r="J1590" i="57"/>
  <c r="J1589" i="57"/>
  <c r="J1588" i="57"/>
  <c r="J1587" i="57"/>
  <c r="J1586" i="57"/>
  <c r="J1585" i="57"/>
  <c r="J1584" i="57"/>
  <c r="J1583" i="57"/>
  <c r="J1582" i="57"/>
  <c r="J1581" i="57"/>
  <c r="J1580" i="57"/>
  <c r="J1579" i="57"/>
  <c r="J1578" i="57"/>
  <c r="J1577" i="57"/>
  <c r="J1576" i="57"/>
  <c r="J1575" i="57"/>
  <c r="J1574" i="57"/>
  <c r="J1573" i="57"/>
  <c r="J1572" i="57"/>
  <c r="J1571" i="57"/>
  <c r="J1570" i="57"/>
  <c r="J1569" i="57"/>
  <c r="J1568" i="57"/>
  <c r="J1567" i="57"/>
  <c r="J1566" i="57"/>
  <c r="J1565" i="57"/>
  <c r="J1564" i="57"/>
  <c r="J1563" i="57"/>
  <c r="J1562" i="57"/>
  <c r="J1561" i="57"/>
  <c r="J1560" i="57"/>
  <c r="J1559" i="57"/>
  <c r="J1558" i="57"/>
  <c r="J1557" i="57"/>
  <c r="J1556" i="57"/>
  <c r="J1555" i="57"/>
  <c r="J1554" i="57"/>
  <c r="J1553" i="57"/>
  <c r="J1552" i="57"/>
  <c r="F1552" i="57"/>
  <c r="J1551" i="57"/>
  <c r="E15" i="72"/>
  <c r="W54" i="51"/>
  <c r="V54" i="51"/>
  <c r="Z54" i="51" s="1"/>
  <c r="I109" i="14" s="1"/>
  <c r="W53" i="51"/>
  <c r="V53" i="51"/>
  <c r="Z53" i="51" s="1"/>
  <c r="I108" i="14" s="1"/>
  <c r="W52" i="51"/>
  <c r="V52" i="51"/>
  <c r="Z52" i="51" s="1"/>
  <c r="I107" i="14" s="1"/>
  <c r="W51" i="51"/>
  <c r="V51" i="51"/>
  <c r="Z51" i="51" s="1"/>
  <c r="I106" i="14" s="1"/>
  <c r="W50" i="51"/>
  <c r="V50" i="51"/>
  <c r="Z50" i="51" s="1"/>
  <c r="I105" i="14" s="1"/>
  <c r="W49" i="51"/>
  <c r="V49" i="51"/>
  <c r="Z49" i="51" s="1"/>
  <c r="I104" i="14" s="1"/>
  <c r="W48" i="51"/>
  <c r="V48" i="51"/>
  <c r="Z48" i="51" s="1"/>
  <c r="I103" i="14" s="1"/>
  <c r="W47" i="51"/>
  <c r="V47" i="51"/>
  <c r="Z47" i="51" s="1"/>
  <c r="I102" i="14" s="1"/>
  <c r="W46" i="51"/>
  <c r="V46" i="51"/>
  <c r="Z46" i="51" s="1"/>
  <c r="I101" i="14" s="1"/>
  <c r="W45" i="51"/>
  <c r="V45" i="51"/>
  <c r="Z45" i="51" s="1"/>
  <c r="I100" i="14" s="1"/>
  <c r="W44" i="51"/>
  <c r="V44" i="51"/>
  <c r="Z44" i="51" s="1"/>
  <c r="I99" i="14" s="1"/>
  <c r="D16" i="69"/>
  <c r="C16" i="69"/>
  <c r="W36" i="51"/>
  <c r="W35" i="51"/>
  <c r="W34" i="51"/>
  <c r="W33" i="51"/>
  <c r="W32" i="51"/>
  <c r="W31" i="51"/>
  <c r="W30" i="51"/>
  <c r="W29" i="51"/>
  <c r="W28" i="51"/>
  <c r="W27" i="51"/>
  <c r="W26" i="51"/>
  <c r="W25" i="51"/>
  <c r="W24" i="51"/>
  <c r="W23" i="51"/>
  <c r="W22" i="51"/>
  <c r="W21" i="51"/>
  <c r="W20" i="51"/>
  <c r="W19" i="51"/>
  <c r="W18" i="51"/>
  <c r="W17" i="51"/>
  <c r="W16" i="51"/>
  <c r="W15" i="51"/>
  <c r="W14" i="51"/>
  <c r="W13" i="51"/>
  <c r="W12" i="51"/>
  <c r="C36" i="51"/>
  <c r="C35" i="51"/>
  <c r="C34" i="51"/>
  <c r="C33" i="51"/>
  <c r="C32" i="51"/>
  <c r="C31" i="51"/>
  <c r="C30" i="51"/>
  <c r="C29" i="51"/>
  <c r="C28" i="51"/>
  <c r="C27" i="51"/>
  <c r="C26" i="51"/>
  <c r="C25" i="51"/>
  <c r="C24" i="51"/>
  <c r="C23" i="51"/>
  <c r="C22" i="51"/>
  <c r="C21" i="51"/>
  <c r="C20" i="51"/>
  <c r="C19" i="51"/>
  <c r="C18" i="51"/>
  <c r="C17" i="51"/>
  <c r="C16" i="51"/>
  <c r="C15" i="51"/>
  <c r="C14" i="51"/>
  <c r="C13" i="51"/>
  <c r="C12" i="51"/>
  <c r="A36" i="51"/>
  <c r="A35" i="51"/>
  <c r="A34" i="51"/>
  <c r="A33" i="51"/>
  <c r="A32" i="51"/>
  <c r="A31" i="51"/>
  <c r="A30" i="51"/>
  <c r="A29" i="51"/>
  <c r="A27" i="51"/>
  <c r="A26" i="51"/>
  <c r="A25" i="51"/>
  <c r="A24" i="51"/>
  <c r="A17" i="51"/>
  <c r="A16" i="51"/>
  <c r="A15" i="51"/>
  <c r="A14" i="51"/>
  <c r="A13" i="51"/>
  <c r="A12" i="51"/>
  <c r="A28" i="51"/>
  <c r="A23" i="51"/>
  <c r="A22" i="51"/>
  <c r="A21" i="51"/>
  <c r="A20" i="51"/>
  <c r="A19" i="51"/>
  <c r="A18" i="51"/>
  <c r="V35" i="51"/>
  <c r="V34" i="51"/>
  <c r="V33" i="51"/>
  <c r="V32" i="51"/>
  <c r="V31" i="51"/>
  <c r="V30" i="51"/>
  <c r="V29" i="51"/>
  <c r="V28" i="51"/>
  <c r="V27" i="51"/>
  <c r="V26" i="51"/>
  <c r="AR26" i="74" l="1"/>
  <c r="F26" i="74" s="1"/>
  <c r="AD62" i="74"/>
  <c r="D62" i="74" s="1"/>
  <c r="AR63" i="74"/>
  <c r="F63" i="74" s="1"/>
  <c r="AR66" i="74"/>
  <c r="F66" i="74" s="1"/>
  <c r="AR6" i="74"/>
  <c r="F6" i="74" s="1"/>
  <c r="AR10" i="74"/>
  <c r="F10" i="74" s="1"/>
  <c r="AR22" i="74"/>
  <c r="F22" i="74" s="1"/>
  <c r="AD24" i="74"/>
  <c r="D24" i="74" s="1"/>
  <c r="AD60" i="74"/>
  <c r="D60" i="74" s="1"/>
  <c r="AD65" i="74"/>
  <c r="D65" i="74" s="1"/>
  <c r="AA13" i="51"/>
  <c r="AG13" i="51"/>
  <c r="AB13" i="51"/>
  <c r="AC13" i="51"/>
  <c r="AF13" i="51"/>
  <c r="AE13" i="51"/>
  <c r="AD13" i="51"/>
  <c r="Y13" i="51"/>
  <c r="AA36" i="51"/>
  <c r="Y36" i="51"/>
  <c r="Y23" i="51"/>
  <c r="AA23" i="51"/>
  <c r="AA24" i="51"/>
  <c r="Y24" i="51"/>
  <c r="AR16" i="74"/>
  <c r="F16" i="74" s="1"/>
  <c r="AD18" i="74"/>
  <c r="D18" i="74" s="1"/>
  <c r="AR19" i="74"/>
  <c r="F19" i="74" s="1"/>
  <c r="AR24" i="74"/>
  <c r="F24" i="74" s="1"/>
  <c r="AD26" i="74"/>
  <c r="D26" i="74" s="1"/>
  <c r="AR27" i="74"/>
  <c r="F27" i="74" s="1"/>
  <c r="AD29" i="74"/>
  <c r="D29" i="74" s="1"/>
  <c r="AD31" i="74"/>
  <c r="D31" i="74" s="1"/>
  <c r="AD33" i="74"/>
  <c r="D33" i="74" s="1"/>
  <c r="AD35" i="74"/>
  <c r="D35" i="74" s="1"/>
  <c r="AD37" i="74"/>
  <c r="D37" i="74" s="1"/>
  <c r="AD39" i="74"/>
  <c r="D39" i="74" s="1"/>
  <c r="AD41" i="74"/>
  <c r="D41" i="74" s="1"/>
  <c r="AD43" i="74"/>
  <c r="D43" i="74" s="1"/>
  <c r="AD45" i="74"/>
  <c r="D45" i="74" s="1"/>
  <c r="AD47" i="74"/>
  <c r="D47" i="74" s="1"/>
  <c r="AD49" i="74"/>
  <c r="D49" i="74" s="1"/>
  <c r="AD51" i="74"/>
  <c r="D51" i="74" s="1"/>
  <c r="AD59" i="74"/>
  <c r="D59" i="74" s="1"/>
  <c r="I77" i="69"/>
  <c r="I81" i="69"/>
  <c r="I80" i="69"/>
  <c r="AA18" i="51"/>
  <c r="Y18" i="51"/>
  <c r="AA17" i="51"/>
  <c r="Y17" i="51"/>
  <c r="AA32" i="51"/>
  <c r="Y32" i="51"/>
  <c r="Y19" i="51"/>
  <c r="AA19" i="51"/>
  <c r="AD14" i="51"/>
  <c r="AC14" i="51"/>
  <c r="AG14" i="51"/>
  <c r="AB14" i="51"/>
  <c r="AF14" i="51"/>
  <c r="AE14" i="51"/>
  <c r="AA14" i="51"/>
  <c r="Y14" i="51"/>
  <c r="AA29" i="51"/>
  <c r="Y29" i="51"/>
  <c r="AA33" i="51"/>
  <c r="Y33" i="51"/>
  <c r="AA20" i="51"/>
  <c r="Y20" i="51"/>
  <c r="Y28" i="51"/>
  <c r="AA28" i="51"/>
  <c r="Y15" i="51"/>
  <c r="AA15" i="51"/>
  <c r="AA25" i="51"/>
  <c r="Y25" i="51"/>
  <c r="AA30" i="51"/>
  <c r="Y30" i="51"/>
  <c r="Y34" i="51"/>
  <c r="AA34" i="51"/>
  <c r="AE6" i="73"/>
  <c r="J514" i="57" s="1"/>
  <c r="AR13" i="74"/>
  <c r="F13" i="74" s="1"/>
  <c r="AD15" i="74"/>
  <c r="D15" i="74" s="1"/>
  <c r="AR21" i="74"/>
  <c r="F21" i="74" s="1"/>
  <c r="AD23" i="74"/>
  <c r="D23" i="74" s="1"/>
  <c r="AR29" i="74"/>
  <c r="F29" i="74" s="1"/>
  <c r="AR31" i="74"/>
  <c r="F31" i="74" s="1"/>
  <c r="N31" i="74" s="1"/>
  <c r="AR33" i="74"/>
  <c r="F33" i="74" s="1"/>
  <c r="AR35" i="74"/>
  <c r="F35" i="74" s="1"/>
  <c r="AR37" i="74"/>
  <c r="F37" i="74" s="1"/>
  <c r="AR39" i="74"/>
  <c r="F39" i="74" s="1"/>
  <c r="N39" i="74" s="1"/>
  <c r="AR41" i="74"/>
  <c r="F41" i="74" s="1"/>
  <c r="AR43" i="74"/>
  <c r="F43" i="74" s="1"/>
  <c r="AR45" i="74"/>
  <c r="F45" i="74" s="1"/>
  <c r="Y22" i="51"/>
  <c r="AA22" i="51"/>
  <c r="Y27" i="51"/>
  <c r="AA27" i="51"/>
  <c r="AA21" i="51"/>
  <c r="Y21" i="51"/>
  <c r="AG12" i="51"/>
  <c r="AD12" i="51"/>
  <c r="AF12" i="51"/>
  <c r="Y12" i="51"/>
  <c r="AC12" i="51"/>
  <c r="AE12" i="51"/>
  <c r="AB12" i="51"/>
  <c r="AA12" i="51"/>
  <c r="AA16" i="51"/>
  <c r="Y16" i="51"/>
  <c r="AA26" i="51"/>
  <c r="Y26" i="51"/>
  <c r="Y31" i="51"/>
  <c r="AA31" i="51"/>
  <c r="Y35" i="51"/>
  <c r="AA35" i="51"/>
  <c r="AR12" i="74"/>
  <c r="F12" i="74" s="1"/>
  <c r="AD14" i="74"/>
  <c r="D14" i="74" s="1"/>
  <c r="I106" i="69"/>
  <c r="I111" i="69"/>
  <c r="I123" i="69"/>
  <c r="I107" i="69"/>
  <c r="I122" i="69"/>
  <c r="I114" i="69"/>
  <c r="I120" i="69"/>
  <c r="I116" i="69"/>
  <c r="I118" i="69"/>
  <c r="I119" i="69"/>
  <c r="I121" i="69"/>
  <c r="I124" i="69"/>
  <c r="I103" i="69"/>
  <c r="I113" i="69"/>
  <c r="I109" i="69"/>
  <c r="I101" i="69"/>
  <c r="I117" i="69"/>
  <c r="I96" i="69"/>
  <c r="I87" i="69"/>
  <c r="I90" i="69"/>
  <c r="I92" i="69"/>
  <c r="I98" i="69"/>
  <c r="I97" i="69"/>
  <c r="I108" i="69"/>
  <c r="I102" i="69"/>
  <c r="I105" i="69"/>
  <c r="I94" i="69"/>
  <c r="I93" i="69"/>
  <c r="I99" i="69"/>
  <c r="I100" i="69"/>
  <c r="I115" i="69"/>
  <c r="I88" i="69"/>
  <c r="I95" i="69"/>
  <c r="I91" i="69"/>
  <c r="I112" i="69"/>
  <c r="I110" i="69"/>
  <c r="I104" i="69"/>
  <c r="I78" i="69"/>
  <c r="I79" i="69"/>
  <c r="AD6" i="74"/>
  <c r="D6" i="74" s="1"/>
  <c r="AD19" i="74"/>
  <c r="D19" i="74" s="1"/>
  <c r="AR25" i="74"/>
  <c r="F25" i="74" s="1"/>
  <c r="AD27" i="74"/>
  <c r="D27" i="74" s="1"/>
  <c r="AR30" i="74"/>
  <c r="F30" i="74" s="1"/>
  <c r="AR32" i="74"/>
  <c r="F32" i="74" s="1"/>
  <c r="AR34" i="74"/>
  <c r="F34" i="74" s="1"/>
  <c r="AR36" i="74"/>
  <c r="F36" i="74" s="1"/>
  <c r="AR38" i="74"/>
  <c r="F38" i="74" s="1"/>
  <c r="AR40" i="74"/>
  <c r="F40" i="74" s="1"/>
  <c r="AR42" i="74"/>
  <c r="F42" i="74" s="1"/>
  <c r="AR44" i="74"/>
  <c r="F44" i="74" s="1"/>
  <c r="AR46" i="74"/>
  <c r="F46" i="74" s="1"/>
  <c r="AD53" i="74"/>
  <c r="D53" i="74" s="1"/>
  <c r="AR54" i="74"/>
  <c r="F54" i="74" s="1"/>
  <c r="AR59" i="74"/>
  <c r="F59" i="74" s="1"/>
  <c r="AD63" i="74"/>
  <c r="D63" i="74" s="1"/>
  <c r="N63" i="74" s="1"/>
  <c r="AR64" i="74"/>
  <c r="F64" i="74" s="1"/>
  <c r="AD66" i="74"/>
  <c r="D66" i="74" s="1"/>
  <c r="AD55" i="74"/>
  <c r="D55" i="74" s="1"/>
  <c r="F1553" i="57"/>
  <c r="A1552" i="57"/>
  <c r="F1339" i="57"/>
  <c r="A1338" i="57"/>
  <c r="AD10" i="74"/>
  <c r="D10" i="74" s="1"/>
  <c r="N10" i="74" s="1"/>
  <c r="AR11" i="74"/>
  <c r="F11" i="74" s="1"/>
  <c r="AD13" i="74"/>
  <c r="D13" i="74" s="1"/>
  <c r="AD16" i="74"/>
  <c r="D16" i="74" s="1"/>
  <c r="AR17" i="74"/>
  <c r="F17" i="74" s="1"/>
  <c r="AR20" i="74"/>
  <c r="F20" i="74" s="1"/>
  <c r="AD22" i="74"/>
  <c r="D22" i="74" s="1"/>
  <c r="AR23" i="74"/>
  <c r="F23" i="74" s="1"/>
  <c r="AR28" i="74"/>
  <c r="F28" i="74" s="1"/>
  <c r="N28" i="74" s="1"/>
  <c r="AR65" i="74"/>
  <c r="F65" i="74" s="1"/>
  <c r="A2024" i="57"/>
  <c r="A2026" i="57"/>
  <c r="A2028" i="57"/>
  <c r="A2030" i="57"/>
  <c r="A2032" i="57"/>
  <c r="A2034" i="57"/>
  <c r="A2036" i="57"/>
  <c r="A2038" i="57"/>
  <c r="A2040" i="57"/>
  <c r="A2042" i="57"/>
  <c r="A2044" i="57"/>
  <c r="A2046" i="57"/>
  <c r="A2048" i="57"/>
  <c r="A2050" i="57"/>
  <c r="A2052" i="57"/>
  <c r="A2054" i="57"/>
  <c r="A2056" i="57"/>
  <c r="A2058" i="57"/>
  <c r="A2060" i="57"/>
  <c r="A2062" i="57"/>
  <c r="A2064" i="57"/>
  <c r="A2066" i="57"/>
  <c r="A2068" i="57"/>
  <c r="A2070" i="57"/>
  <c r="A2072" i="57"/>
  <c r="A2074" i="57"/>
  <c r="A2076" i="57"/>
  <c r="A2078" i="57"/>
  <c r="A2080" i="57"/>
  <c r="A2025" i="57"/>
  <c r="A2027" i="57"/>
  <c r="A2029" i="57"/>
  <c r="A2031" i="57"/>
  <c r="A2033" i="57"/>
  <c r="A2035" i="57"/>
  <c r="A2037" i="57"/>
  <c r="A2039" i="57"/>
  <c r="A2041" i="57"/>
  <c r="A2043" i="57"/>
  <c r="A2045" i="57"/>
  <c r="A2047" i="57"/>
  <c r="A2049" i="57"/>
  <c r="A2051" i="57"/>
  <c r="A2053" i="57"/>
  <c r="A2055" i="57"/>
  <c r="A2057" i="57"/>
  <c r="A2059" i="57"/>
  <c r="A2061" i="57"/>
  <c r="A2063" i="57"/>
  <c r="A2065" i="57"/>
  <c r="A2067" i="57"/>
  <c r="A2069" i="57"/>
  <c r="A2071" i="57"/>
  <c r="A2073" i="57"/>
  <c r="A2075" i="57"/>
  <c r="A2077" i="57"/>
  <c r="A2079" i="57"/>
  <c r="AR97" i="74"/>
  <c r="F97" i="74" s="1"/>
  <c r="AR95" i="74"/>
  <c r="F95" i="74" s="1"/>
  <c r="AR98" i="74"/>
  <c r="F98" i="74" s="1"/>
  <c r="AR99" i="74"/>
  <c r="F99" i="74" s="1"/>
  <c r="AR96" i="74"/>
  <c r="F96" i="74" s="1"/>
  <c r="AZ97" i="74"/>
  <c r="G97" i="74" s="1"/>
  <c r="AR102" i="74"/>
  <c r="F102" i="74" s="1"/>
  <c r="AZ103" i="74"/>
  <c r="G103" i="74" s="1"/>
  <c r="AR106" i="74"/>
  <c r="F106" i="74" s="1"/>
  <c r="AZ107" i="74"/>
  <c r="G107" i="74" s="1"/>
  <c r="AZ111" i="74"/>
  <c r="G111" i="74" s="1"/>
  <c r="AD68" i="74"/>
  <c r="D68" i="74" s="1"/>
  <c r="AR100" i="74"/>
  <c r="F100" i="74" s="1"/>
  <c r="AZ101" i="74"/>
  <c r="G101" i="74" s="1"/>
  <c r="AR104" i="74"/>
  <c r="F104" i="74" s="1"/>
  <c r="AZ105" i="74"/>
  <c r="G105" i="74" s="1"/>
  <c r="AR108" i="74"/>
  <c r="F108" i="74" s="1"/>
  <c r="AZ109" i="74"/>
  <c r="G109" i="74" s="1"/>
  <c r="AR110" i="74"/>
  <c r="F110" i="74" s="1"/>
  <c r="AR112" i="74"/>
  <c r="F112" i="74" s="1"/>
  <c r="AR91" i="74"/>
  <c r="F91" i="74" s="1"/>
  <c r="AR93" i="74"/>
  <c r="F93" i="74" s="1"/>
  <c r="AR89" i="74"/>
  <c r="F89" i="74" s="1"/>
  <c r="AR87" i="74"/>
  <c r="F87" i="74" s="1"/>
  <c r="AR85" i="74"/>
  <c r="F85" i="74" s="1"/>
  <c r="AR83" i="74"/>
  <c r="F83" i="74" s="1"/>
  <c r="AR81" i="74"/>
  <c r="F81" i="74" s="1"/>
  <c r="AR79" i="74"/>
  <c r="F79" i="74" s="1"/>
  <c r="AR77" i="74"/>
  <c r="F77" i="74" s="1"/>
  <c r="AR75" i="74"/>
  <c r="F75" i="74" s="1"/>
  <c r="AR73" i="74"/>
  <c r="F73" i="74" s="1"/>
  <c r="AR71" i="74"/>
  <c r="F71" i="74" s="1"/>
  <c r="AR68" i="74"/>
  <c r="F68" i="74" s="1"/>
  <c r="AR69" i="74"/>
  <c r="F69" i="74" s="1"/>
  <c r="AR62" i="74"/>
  <c r="F62" i="74" s="1"/>
  <c r="AR61" i="74"/>
  <c r="F61" i="74" s="1"/>
  <c r="AR60" i="74"/>
  <c r="F60" i="74" s="1"/>
  <c r="N60" i="74" s="1"/>
  <c r="AR58" i="74"/>
  <c r="F58" i="74" s="1"/>
  <c r="AR57" i="74"/>
  <c r="F57" i="74" s="1"/>
  <c r="AR56" i="74"/>
  <c r="F56" i="74" s="1"/>
  <c r="AR55" i="74"/>
  <c r="F55" i="74" s="1"/>
  <c r="N55" i="74" s="1"/>
  <c r="AR53" i="74"/>
  <c r="F53" i="74" s="1"/>
  <c r="AR52" i="74"/>
  <c r="F52" i="74" s="1"/>
  <c r="AR51" i="74"/>
  <c r="F51" i="74" s="1"/>
  <c r="AR50" i="74"/>
  <c r="F50" i="74" s="1"/>
  <c r="AR49" i="74"/>
  <c r="F49" i="74" s="1"/>
  <c r="N49" i="74" s="1"/>
  <c r="AR48" i="74"/>
  <c r="F48" i="74" s="1"/>
  <c r="AR47" i="74"/>
  <c r="F47" i="74" s="1"/>
  <c r="AR14" i="74"/>
  <c r="F14" i="74" s="1"/>
  <c r="AK111" i="74"/>
  <c r="E111" i="74" s="1"/>
  <c r="AK109" i="74"/>
  <c r="E109" i="74" s="1"/>
  <c r="AK107" i="74"/>
  <c r="E107" i="74" s="1"/>
  <c r="AK105" i="74"/>
  <c r="E105" i="74" s="1"/>
  <c r="AK103" i="74"/>
  <c r="E103" i="74" s="1"/>
  <c r="AK101" i="74"/>
  <c r="E101" i="74" s="1"/>
  <c r="AK97" i="74"/>
  <c r="E97" i="74" s="1"/>
  <c r="AK96" i="74"/>
  <c r="E96" i="74" s="1"/>
  <c r="N68" i="74"/>
  <c r="O68" i="74" s="1"/>
  <c r="J2085" i="57" s="1"/>
  <c r="AD110" i="74"/>
  <c r="D110" i="74" s="1"/>
  <c r="AD108" i="74"/>
  <c r="D108" i="74" s="1"/>
  <c r="AD106" i="74"/>
  <c r="D106" i="74" s="1"/>
  <c r="AD104" i="74"/>
  <c r="D104" i="74" s="1"/>
  <c r="AD102" i="74"/>
  <c r="D102" i="74" s="1"/>
  <c r="AD100" i="74"/>
  <c r="D100" i="74" s="1"/>
  <c r="AD99" i="74"/>
  <c r="D99" i="74" s="1"/>
  <c r="AD98" i="74"/>
  <c r="D98" i="74" s="1"/>
  <c r="AD96" i="74"/>
  <c r="D96" i="74" s="1"/>
  <c r="AD95" i="74"/>
  <c r="D95" i="74" s="1"/>
  <c r="AD94" i="74"/>
  <c r="D94" i="74" s="1"/>
  <c r="AD92" i="74"/>
  <c r="D92" i="74" s="1"/>
  <c r="AD90" i="74"/>
  <c r="D90" i="74" s="1"/>
  <c r="AD88" i="74"/>
  <c r="D88" i="74" s="1"/>
  <c r="AD86" i="74"/>
  <c r="D86" i="74" s="1"/>
  <c r="AD84" i="74"/>
  <c r="D84" i="74" s="1"/>
  <c r="AD82" i="74"/>
  <c r="D82" i="74" s="1"/>
  <c r="AD80" i="74"/>
  <c r="D80" i="74" s="1"/>
  <c r="AD78" i="74"/>
  <c r="D78" i="74" s="1"/>
  <c r="AD76" i="74"/>
  <c r="D76" i="74" s="1"/>
  <c r="AD74" i="74"/>
  <c r="D74" i="74" s="1"/>
  <c r="AD72" i="74"/>
  <c r="D72" i="74" s="1"/>
  <c r="AD70" i="74"/>
  <c r="D70" i="74" s="1"/>
  <c r="N66" i="74"/>
  <c r="O66" i="74" s="1"/>
  <c r="J2083" i="57" s="1"/>
  <c r="AD64" i="74"/>
  <c r="D64" i="74" s="1"/>
  <c r="N64" i="74" s="1"/>
  <c r="AD61" i="74"/>
  <c r="D61" i="74" s="1"/>
  <c r="AD58" i="74"/>
  <c r="D58" i="74" s="1"/>
  <c r="AD57" i="74"/>
  <c r="D57" i="74" s="1"/>
  <c r="N57" i="74" s="1"/>
  <c r="AD56" i="74"/>
  <c r="D56" i="74" s="1"/>
  <c r="N56" i="74" s="1"/>
  <c r="AD54" i="74"/>
  <c r="D54" i="74" s="1"/>
  <c r="N54" i="74" s="1"/>
  <c r="AD52" i="74"/>
  <c r="D52" i="74" s="1"/>
  <c r="N52" i="74" s="1"/>
  <c r="AD50" i="74"/>
  <c r="D50" i="74" s="1"/>
  <c r="AD48" i="74"/>
  <c r="D48" i="74" s="1"/>
  <c r="N48" i="74" s="1"/>
  <c r="AD46" i="74"/>
  <c r="D46" i="74" s="1"/>
  <c r="AD44" i="74"/>
  <c r="D44" i="74" s="1"/>
  <c r="N44" i="74" s="1"/>
  <c r="AD42" i="74"/>
  <c r="D42" i="74" s="1"/>
  <c r="N42" i="74" s="1"/>
  <c r="AD40" i="74"/>
  <c r="D40" i="74" s="1"/>
  <c r="N40" i="74" s="1"/>
  <c r="AD38" i="74"/>
  <c r="D38" i="74" s="1"/>
  <c r="AD36" i="74"/>
  <c r="D36" i="74" s="1"/>
  <c r="N36" i="74" s="1"/>
  <c r="AD34" i="74"/>
  <c r="D34" i="74" s="1"/>
  <c r="N34" i="74" s="1"/>
  <c r="AD32" i="74"/>
  <c r="D32" i="74" s="1"/>
  <c r="N32" i="74" s="1"/>
  <c r="AD30" i="74"/>
  <c r="D30" i="74" s="1"/>
  <c r="N29" i="74"/>
  <c r="N27" i="74"/>
  <c r="AD25" i="74"/>
  <c r="D25" i="74" s="1"/>
  <c r="N25" i="74" s="1"/>
  <c r="N24" i="74"/>
  <c r="N23" i="74"/>
  <c r="AD21" i="74"/>
  <c r="D21" i="74" s="1"/>
  <c r="N21" i="74" s="1"/>
  <c r="N20" i="74"/>
  <c r="N19" i="74"/>
  <c r="AD17" i="74"/>
  <c r="D17" i="74" s="1"/>
  <c r="N13" i="74"/>
  <c r="AD11" i="74"/>
  <c r="D11" i="74" s="1"/>
  <c r="N11" i="74" s="1"/>
  <c r="AD9" i="74"/>
  <c r="D9" i="74" s="1"/>
  <c r="N9" i="74" s="1"/>
  <c r="N8" i="74"/>
  <c r="N7" i="74"/>
  <c r="N6" i="74"/>
  <c r="W109" i="74"/>
  <c r="C109" i="74" s="1"/>
  <c r="W107" i="74"/>
  <c r="C107" i="74" s="1"/>
  <c r="W105" i="74"/>
  <c r="C105" i="74" s="1"/>
  <c r="W103" i="74"/>
  <c r="C103" i="74" s="1"/>
  <c r="W101" i="74"/>
  <c r="C101" i="74" s="1"/>
  <c r="W100" i="74"/>
  <c r="C100" i="74" s="1"/>
  <c r="W99" i="74"/>
  <c r="C99" i="74" s="1"/>
  <c r="W98" i="74"/>
  <c r="C98" i="74" s="1"/>
  <c r="W97" i="74"/>
  <c r="C97" i="74" s="1"/>
  <c r="AM9" i="74"/>
  <c r="AU8" i="74"/>
  <c r="N12" i="74"/>
  <c r="AU7" i="74"/>
  <c r="AR15" i="74"/>
  <c r="F15" i="74" s="1"/>
  <c r="N15" i="74" s="1"/>
  <c r="N16" i="74"/>
  <c r="N18" i="74"/>
  <c r="N22" i="74"/>
  <c r="N26" i="74"/>
  <c r="N33" i="74"/>
  <c r="N35" i="74"/>
  <c r="N37" i="74"/>
  <c r="N41" i="74"/>
  <c r="N43" i="74"/>
  <c r="N45" i="74"/>
  <c r="N47" i="74"/>
  <c r="N51" i="74"/>
  <c r="N53" i="74"/>
  <c r="W112" i="74"/>
  <c r="C112" i="74" s="1"/>
  <c r="W111" i="74"/>
  <c r="C111" i="74" s="1"/>
  <c r="N61" i="74"/>
  <c r="N62" i="74"/>
  <c r="N65" i="74"/>
  <c r="W96" i="74"/>
  <c r="C96" i="74" s="1"/>
  <c r="AZ96" i="74"/>
  <c r="G96" i="74" s="1"/>
  <c r="AD97" i="74"/>
  <c r="D97" i="74" s="1"/>
  <c r="AZ98" i="74"/>
  <c r="G98" i="74" s="1"/>
  <c r="AZ99" i="74"/>
  <c r="G99" i="74" s="1"/>
  <c r="AK100" i="74"/>
  <c r="E100" i="74" s="1"/>
  <c r="AR101" i="74"/>
  <c r="F101" i="74" s="1"/>
  <c r="W102" i="74"/>
  <c r="C102" i="74" s="1"/>
  <c r="AZ102" i="74"/>
  <c r="G102" i="74" s="1"/>
  <c r="AD103" i="74"/>
  <c r="D103" i="74" s="1"/>
  <c r="AK104" i="74"/>
  <c r="E104" i="74" s="1"/>
  <c r="AR105" i="74"/>
  <c r="F105" i="74" s="1"/>
  <c r="W106" i="74"/>
  <c r="C106" i="74" s="1"/>
  <c r="AZ106" i="74"/>
  <c r="G106" i="74" s="1"/>
  <c r="AD107" i="74"/>
  <c r="D107" i="74" s="1"/>
  <c r="AK108" i="74"/>
  <c r="E108" i="74" s="1"/>
  <c r="AR109" i="74"/>
  <c r="F109" i="74" s="1"/>
  <c r="W110" i="74"/>
  <c r="C110" i="74" s="1"/>
  <c r="AZ110" i="74"/>
  <c r="G110" i="74" s="1"/>
  <c r="AD111" i="74"/>
  <c r="D111" i="74" s="1"/>
  <c r="AK112" i="74"/>
  <c r="E112" i="74" s="1"/>
  <c r="AZ112" i="74"/>
  <c r="G112" i="74" s="1"/>
  <c r="AK98" i="74"/>
  <c r="E98" i="74" s="1"/>
  <c r="AK99" i="74"/>
  <c r="E99" i="74" s="1"/>
  <c r="AZ100" i="74"/>
  <c r="G100" i="74" s="1"/>
  <c r="AD101" i="74"/>
  <c r="D101" i="74" s="1"/>
  <c r="AK102" i="74"/>
  <c r="E102" i="74" s="1"/>
  <c r="AR103" i="74"/>
  <c r="F103" i="74" s="1"/>
  <c r="W104" i="74"/>
  <c r="C104" i="74" s="1"/>
  <c r="AZ104" i="74"/>
  <c r="G104" i="74" s="1"/>
  <c r="AD105" i="74"/>
  <c r="D105" i="74" s="1"/>
  <c r="AK106" i="74"/>
  <c r="E106" i="74" s="1"/>
  <c r="AR107" i="74"/>
  <c r="F107" i="74" s="1"/>
  <c r="W108" i="74"/>
  <c r="C108" i="74" s="1"/>
  <c r="AZ108" i="74"/>
  <c r="G108" i="74" s="1"/>
  <c r="AD109" i="74"/>
  <c r="D109" i="74" s="1"/>
  <c r="AK110" i="74"/>
  <c r="E110" i="74" s="1"/>
  <c r="AR111" i="74"/>
  <c r="F111" i="74" s="1"/>
  <c r="AD69" i="74"/>
  <c r="D69" i="74" s="1"/>
  <c r="AR70" i="74"/>
  <c r="F70" i="74" s="1"/>
  <c r="AD71" i="74"/>
  <c r="D71" i="74" s="1"/>
  <c r="N71" i="74" s="1"/>
  <c r="AR72" i="74"/>
  <c r="F72" i="74" s="1"/>
  <c r="AD73" i="74"/>
  <c r="D73" i="74" s="1"/>
  <c r="N73" i="74" s="1"/>
  <c r="AR74" i="74"/>
  <c r="F74" i="74" s="1"/>
  <c r="AD75" i="74"/>
  <c r="D75" i="74" s="1"/>
  <c r="AR76" i="74"/>
  <c r="F76" i="74" s="1"/>
  <c r="N76" i="74" s="1"/>
  <c r="AD77" i="74"/>
  <c r="D77" i="74" s="1"/>
  <c r="N77" i="74" s="1"/>
  <c r="AR78" i="74"/>
  <c r="F78" i="74" s="1"/>
  <c r="AD79" i="74"/>
  <c r="D79" i="74" s="1"/>
  <c r="N79" i="74" s="1"/>
  <c r="AR80" i="74"/>
  <c r="F80" i="74" s="1"/>
  <c r="N80" i="74" s="1"/>
  <c r="AD81" i="74"/>
  <c r="D81" i="74" s="1"/>
  <c r="N81" i="74" s="1"/>
  <c r="AR82" i="74"/>
  <c r="F82" i="74" s="1"/>
  <c r="AD83" i="74"/>
  <c r="D83" i="74" s="1"/>
  <c r="AR84" i="74"/>
  <c r="F84" i="74" s="1"/>
  <c r="N84" i="74" s="1"/>
  <c r="AD85" i="74"/>
  <c r="D85" i="74" s="1"/>
  <c r="N85" i="74" s="1"/>
  <c r="AR86" i="74"/>
  <c r="F86" i="74" s="1"/>
  <c r="N86" i="74" s="1"/>
  <c r="AD87" i="74"/>
  <c r="D87" i="74" s="1"/>
  <c r="N87" i="74" s="1"/>
  <c r="AR88" i="74"/>
  <c r="F88" i="74" s="1"/>
  <c r="N88" i="74" s="1"/>
  <c r="AD89" i="74"/>
  <c r="D89" i="74" s="1"/>
  <c r="N89" i="74" s="1"/>
  <c r="AR90" i="74"/>
  <c r="F90" i="74" s="1"/>
  <c r="N90" i="74" s="1"/>
  <c r="AD91" i="74"/>
  <c r="D91" i="74" s="1"/>
  <c r="N91" i="74" s="1"/>
  <c r="AR92" i="74"/>
  <c r="F92" i="74" s="1"/>
  <c r="N92" i="74" s="1"/>
  <c r="AD93" i="74"/>
  <c r="D93" i="74" s="1"/>
  <c r="AR94" i="74"/>
  <c r="F94" i="74" s="1"/>
  <c r="N94" i="74" s="1"/>
  <c r="AD112" i="74"/>
  <c r="D112" i="74" s="1"/>
  <c r="M55" i="50"/>
  <c r="F55" i="50"/>
  <c r="M53" i="50"/>
  <c r="F53" i="50"/>
  <c r="M51" i="50"/>
  <c r="F51" i="50"/>
  <c r="M50" i="50"/>
  <c r="F50" i="50"/>
  <c r="M48" i="50"/>
  <c r="F48" i="50"/>
  <c r="M47" i="50"/>
  <c r="F47" i="50"/>
  <c r="M45" i="50"/>
  <c r="F45" i="50"/>
  <c r="M42" i="50"/>
  <c r="F42" i="50"/>
  <c r="I143" i="69" s="1"/>
  <c r="M41" i="50"/>
  <c r="F41" i="50"/>
  <c r="M40" i="50"/>
  <c r="F40" i="50"/>
  <c r="M36" i="50"/>
  <c r="F36" i="50"/>
  <c r="M31" i="50"/>
  <c r="F31" i="50"/>
  <c r="M26" i="50"/>
  <c r="F26" i="50"/>
  <c r="F25" i="50"/>
  <c r="M25" i="50"/>
  <c r="M24" i="50"/>
  <c r="F24" i="50"/>
  <c r="M23" i="50"/>
  <c r="F23" i="50"/>
  <c r="M21" i="50"/>
  <c r="F21" i="50"/>
  <c r="M20" i="50"/>
  <c r="F20" i="50"/>
  <c r="M19" i="50"/>
  <c r="F19" i="50"/>
  <c r="D304" i="69"/>
  <c r="A304" i="69"/>
  <c r="G303" i="71"/>
  <c r="G289" i="71"/>
  <c r="G286" i="71"/>
  <c r="G277" i="71"/>
  <c r="G251" i="71"/>
  <c r="G241" i="71"/>
  <c r="G235" i="71"/>
  <c r="G228" i="71"/>
  <c r="G192" i="71"/>
  <c r="G186" i="71"/>
  <c r="G166" i="71"/>
  <c r="G160" i="71"/>
  <c r="G154" i="71"/>
  <c r="G139" i="71"/>
  <c r="G136" i="71"/>
  <c r="G121" i="71"/>
  <c r="G117" i="71"/>
  <c r="G77" i="71"/>
  <c r="G72" i="71"/>
  <c r="G65" i="71"/>
  <c r="G60" i="71"/>
  <c r="G46" i="71"/>
  <c r="G38" i="71"/>
  <c r="G29" i="71"/>
  <c r="G21" i="71"/>
  <c r="N14" i="74" l="1"/>
  <c r="N58" i="74"/>
  <c r="N59" i="74"/>
  <c r="I237" i="69"/>
  <c r="I238" i="69"/>
  <c r="I230" i="69"/>
  <c r="I234" i="69"/>
  <c r="I231" i="69"/>
  <c r="I240" i="69"/>
  <c r="I233" i="69"/>
  <c r="I235" i="69"/>
  <c r="Y39" i="51"/>
  <c r="E29" i="51"/>
  <c r="I193" i="69"/>
  <c r="I220" i="69"/>
  <c r="I221" i="69"/>
  <c r="I196" i="69"/>
  <c r="I197" i="69"/>
  <c r="I205" i="69"/>
  <c r="I225" i="69"/>
  <c r="I216" i="69"/>
  <c r="I194" i="69"/>
  <c r="I202" i="69"/>
  <c r="I212" i="69"/>
  <c r="I201" i="69"/>
  <c r="I218" i="69"/>
  <c r="I210" i="69"/>
  <c r="I214" i="69"/>
  <c r="I195" i="69"/>
  <c r="I224" i="69"/>
  <c r="I223" i="69"/>
  <c r="I226" i="69"/>
  <c r="I217" i="69"/>
  <c r="I208" i="69"/>
  <c r="I213" i="69"/>
  <c r="I215" i="69"/>
  <c r="I219" i="69"/>
  <c r="I198" i="69"/>
  <c r="I209" i="69"/>
  <c r="I199" i="69"/>
  <c r="I204" i="69"/>
  <c r="I211" i="69"/>
  <c r="I207" i="69"/>
  <c r="I200" i="69"/>
  <c r="I222" i="69"/>
  <c r="I206" i="69"/>
  <c r="I203" i="69"/>
  <c r="N83" i="74"/>
  <c r="N75" i="74"/>
  <c r="N30" i="74"/>
  <c r="N38" i="74"/>
  <c r="N46" i="74"/>
  <c r="AB44" i="51"/>
  <c r="I126" i="69"/>
  <c r="I127" i="69"/>
  <c r="E27" i="51"/>
  <c r="I180" i="69"/>
  <c r="I181" i="69"/>
  <c r="I185" i="69"/>
  <c r="I186" i="69"/>
  <c r="I169" i="69"/>
  <c r="I174" i="69"/>
  <c r="I179" i="69"/>
  <c r="I176" i="69"/>
  <c r="I175" i="69"/>
  <c r="I172" i="69"/>
  <c r="I177" i="69"/>
  <c r="I171" i="69"/>
  <c r="I184" i="69"/>
  <c r="I182" i="69"/>
  <c r="I178" i="69"/>
  <c r="I170" i="69"/>
  <c r="I183" i="69"/>
  <c r="I173" i="69"/>
  <c r="N70" i="74"/>
  <c r="N99" i="74"/>
  <c r="N95" i="74"/>
  <c r="AE44" i="51"/>
  <c r="I41" i="69"/>
  <c r="I39" i="69"/>
  <c r="I42" i="69"/>
  <c r="I40" i="69"/>
  <c r="I43" i="69"/>
  <c r="I38" i="69"/>
  <c r="I55" i="69"/>
  <c r="I58" i="69"/>
  <c r="I56" i="69"/>
  <c r="I57" i="69"/>
  <c r="I53" i="69"/>
  <c r="I54" i="69"/>
  <c r="I83" i="69"/>
  <c r="I85" i="69"/>
  <c r="I84" i="69"/>
  <c r="I161" i="69"/>
  <c r="I160" i="69"/>
  <c r="I162" i="69"/>
  <c r="I159" i="69"/>
  <c r="I26" i="69"/>
  <c r="I34" i="69"/>
  <c r="I24" i="69"/>
  <c r="I29" i="69"/>
  <c r="I31" i="69"/>
  <c r="I27" i="69"/>
  <c r="I32" i="69"/>
  <c r="I25" i="69"/>
  <c r="I28" i="69"/>
  <c r="I30" i="69"/>
  <c r="I35" i="69"/>
  <c r="I33" i="69"/>
  <c r="I36" i="69"/>
  <c r="I46" i="69"/>
  <c r="I47" i="69"/>
  <c r="I49" i="69"/>
  <c r="I51" i="69"/>
  <c r="I45" i="69"/>
  <c r="I50" i="69"/>
  <c r="I48" i="69"/>
  <c r="I67" i="69"/>
  <c r="I69" i="69"/>
  <c r="I71" i="69"/>
  <c r="I64" i="69"/>
  <c r="I60" i="69"/>
  <c r="I65" i="69"/>
  <c r="I62" i="69"/>
  <c r="I63" i="69"/>
  <c r="I61" i="69"/>
  <c r="I68" i="69"/>
  <c r="I70" i="69"/>
  <c r="I66" i="69"/>
  <c r="I75" i="69"/>
  <c r="I73" i="69"/>
  <c r="I74" i="69"/>
  <c r="I141" i="69"/>
  <c r="I134" i="69"/>
  <c r="I138" i="69"/>
  <c r="I130" i="69"/>
  <c r="I137" i="69"/>
  <c r="I131" i="69"/>
  <c r="I132" i="69"/>
  <c r="I140" i="69"/>
  <c r="I139" i="69"/>
  <c r="I129" i="69"/>
  <c r="I136" i="69"/>
  <c r="I133" i="69"/>
  <c r="I135" i="69"/>
  <c r="I149" i="69"/>
  <c r="I150" i="69"/>
  <c r="I145" i="69"/>
  <c r="I151" i="69"/>
  <c r="I153" i="69"/>
  <c r="I146" i="69"/>
  <c r="I157" i="69"/>
  <c r="I155" i="69"/>
  <c r="I148" i="69"/>
  <c r="I152" i="69"/>
  <c r="I154" i="69"/>
  <c r="I156" i="69"/>
  <c r="I147" i="69"/>
  <c r="E26" i="51"/>
  <c r="I165" i="69"/>
  <c r="I164" i="69"/>
  <c r="I167" i="69"/>
  <c r="I166" i="69"/>
  <c r="E28" i="51"/>
  <c r="I189" i="69"/>
  <c r="I188" i="69"/>
  <c r="I190" i="69"/>
  <c r="I191" i="69"/>
  <c r="E30" i="51"/>
  <c r="I241" i="69"/>
  <c r="I228" i="69"/>
  <c r="I229" i="69"/>
  <c r="I232" i="69"/>
  <c r="I236" i="69"/>
  <c r="I239" i="69"/>
  <c r="N93" i="74"/>
  <c r="N69" i="74"/>
  <c r="O69" i="74" s="1"/>
  <c r="N98" i="74"/>
  <c r="N97" i="74"/>
  <c r="N17" i="74"/>
  <c r="N50" i="74"/>
  <c r="AG44" i="51"/>
  <c r="Z30" i="51"/>
  <c r="AK30" i="51" s="1"/>
  <c r="F1554" i="57"/>
  <c r="A1553" i="57"/>
  <c r="Z26" i="51"/>
  <c r="AK26" i="51" s="1"/>
  <c r="F1340" i="57"/>
  <c r="A1339" i="57"/>
  <c r="Z28" i="51"/>
  <c r="AK28" i="51" s="1"/>
  <c r="Z27" i="51"/>
  <c r="AK27" i="51" s="1"/>
  <c r="Z29" i="51"/>
  <c r="AK29" i="51" s="1"/>
  <c r="O65" i="74"/>
  <c r="J2082" i="57" s="1"/>
  <c r="N105" i="74"/>
  <c r="N109" i="74"/>
  <c r="N101" i="74"/>
  <c r="N103" i="74"/>
  <c r="N107" i="74"/>
  <c r="N100" i="74"/>
  <c r="N82" i="74"/>
  <c r="N78" i="74"/>
  <c r="N74" i="74"/>
  <c r="N72" i="74"/>
  <c r="N108" i="74"/>
  <c r="N104" i="74"/>
  <c r="N110" i="74"/>
  <c r="N106" i="74"/>
  <c r="N102" i="74"/>
  <c r="N96" i="74"/>
  <c r="N111" i="74"/>
  <c r="AM10" i="74"/>
  <c r="AU9" i="74"/>
  <c r="N112" i="74"/>
  <c r="G304" i="71"/>
  <c r="K57" i="67"/>
  <c r="K58" i="67" s="1"/>
  <c r="J57" i="67"/>
  <c r="J58" i="67" s="1"/>
  <c r="I57" i="67"/>
  <c r="I58" i="67" s="1"/>
  <c r="H57" i="67"/>
  <c r="H58" i="67" s="1"/>
  <c r="G57" i="67"/>
  <c r="G58" i="67" s="1"/>
  <c r="F57" i="67"/>
  <c r="F58" i="67" s="1"/>
  <c r="E57" i="67"/>
  <c r="E58" i="67" s="1"/>
  <c r="D57" i="67"/>
  <c r="D58" i="67" s="1"/>
  <c r="K27" i="67"/>
  <c r="K22" i="67"/>
  <c r="K16" i="67"/>
  <c r="J27" i="67"/>
  <c r="J16" i="67"/>
  <c r="E28" i="67"/>
  <c r="D28" i="67"/>
  <c r="C28" i="67"/>
  <c r="B28" i="67"/>
  <c r="E23" i="67"/>
  <c r="D23" i="67"/>
  <c r="C23" i="67"/>
  <c r="B23" i="67"/>
  <c r="O64" i="74" l="1"/>
  <c r="O63" i="74" s="1"/>
  <c r="D17" i="67"/>
  <c r="C17" i="67"/>
  <c r="B17" i="67"/>
  <c r="E17" i="67"/>
  <c r="L58" i="67"/>
  <c r="D59" i="67" s="1"/>
  <c r="O70" i="74"/>
  <c r="J2086" i="57"/>
  <c r="J2081" i="57"/>
  <c r="F1341" i="57"/>
  <c r="A1340" i="57"/>
  <c r="F1555" i="57"/>
  <c r="A1554" i="57"/>
  <c r="H29" i="67"/>
  <c r="G59" i="67"/>
  <c r="I24" i="67"/>
  <c r="H24" i="67"/>
  <c r="J59" i="67"/>
  <c r="AM11" i="74"/>
  <c r="AU10" i="74"/>
  <c r="H23" i="67"/>
  <c r="K28" i="67"/>
  <c r="M28" i="67" s="1"/>
  <c r="K23" i="67"/>
  <c r="M23" i="67" s="1"/>
  <c r="H31" i="67"/>
  <c r="I28" i="67"/>
  <c r="H28" i="67"/>
  <c r="B29" i="67" s="1"/>
  <c r="I23" i="67"/>
  <c r="I31" i="67"/>
  <c r="I59" i="67" l="1"/>
  <c r="K59" i="67"/>
  <c r="F59" i="67"/>
  <c r="E59" i="67"/>
  <c r="H59" i="67"/>
  <c r="I137" i="15"/>
  <c r="Y137" i="15" s="1"/>
  <c r="H137" i="15"/>
  <c r="X137" i="15" s="1"/>
  <c r="G137" i="15"/>
  <c r="W137" i="15" s="1"/>
  <c r="J137" i="15"/>
  <c r="F137" i="15"/>
  <c r="V137" i="15" s="1"/>
  <c r="E29" i="67"/>
  <c r="F1342" i="57"/>
  <c r="A1341" i="57"/>
  <c r="O71" i="74"/>
  <c r="J2087" i="57"/>
  <c r="D29" i="67"/>
  <c r="G17" i="67"/>
  <c r="F1556" i="57"/>
  <c r="A1555" i="57"/>
  <c r="O62" i="74"/>
  <c r="J2080" i="57"/>
  <c r="C29" i="67"/>
  <c r="U137" i="15"/>
  <c r="AM12" i="74"/>
  <c r="AU11" i="74"/>
  <c r="E24" i="67"/>
  <c r="C24" i="67"/>
  <c r="D24" i="67"/>
  <c r="B24" i="67"/>
  <c r="BD16" i="69"/>
  <c r="AV16" i="69"/>
  <c r="V36" i="51"/>
  <c r="V25" i="51"/>
  <c r="Z25" i="51" s="1"/>
  <c r="V24" i="51"/>
  <c r="Z24" i="51" s="1"/>
  <c r="V23" i="51"/>
  <c r="Z23" i="51" s="1"/>
  <c r="V22" i="51"/>
  <c r="Z22" i="51" s="1"/>
  <c r="V21" i="51"/>
  <c r="Z21" i="51" s="1"/>
  <c r="V20" i="51"/>
  <c r="Z20" i="51" s="1"/>
  <c r="V19" i="51"/>
  <c r="Z19" i="51" s="1"/>
  <c r="V18" i="51"/>
  <c r="V17" i="51"/>
  <c r="Z17" i="51" s="1"/>
  <c r="V16" i="51"/>
  <c r="Z16" i="51" s="1"/>
  <c r="V15" i="51"/>
  <c r="Z15" i="51" s="1"/>
  <c r="V14" i="51"/>
  <c r="Z14" i="51" s="1"/>
  <c r="V13" i="51"/>
  <c r="Z13" i="51" s="1"/>
  <c r="V12" i="51"/>
  <c r="Z12" i="51" s="1"/>
  <c r="BD4" i="39"/>
  <c r="BD3" i="39"/>
  <c r="BD2" i="39"/>
  <c r="AT4" i="39"/>
  <c r="AT3" i="39"/>
  <c r="AT2" i="39"/>
  <c r="W4" i="39"/>
  <c r="W3" i="39"/>
  <c r="W2" i="39"/>
  <c r="C29" i="14"/>
  <c r="B23" i="19" s="1"/>
  <c r="M63" i="50"/>
  <c r="F63" i="50"/>
  <c r="M62" i="50"/>
  <c r="F62" i="50"/>
  <c r="C39" i="14"/>
  <c r="B29" i="15" s="1"/>
  <c r="A98" i="67"/>
  <c r="M33" i="50"/>
  <c r="F33" i="50"/>
  <c r="M32" i="50"/>
  <c r="F32" i="50"/>
  <c r="M28" i="50"/>
  <c r="F28" i="50"/>
  <c r="BC16" i="69"/>
  <c r="BB16" i="69"/>
  <c r="BA16" i="69"/>
  <c r="AZ16" i="69"/>
  <c r="AY16" i="69"/>
  <c r="AX16" i="69"/>
  <c r="AW16" i="69"/>
  <c r="AU16" i="69"/>
  <c r="AT16" i="69"/>
  <c r="AS16" i="69"/>
  <c r="AR16" i="69"/>
  <c r="AQ16" i="69"/>
  <c r="AP16" i="69"/>
  <c r="AN16" i="69"/>
  <c r="AM16" i="69"/>
  <c r="AL16" i="69"/>
  <c r="AK16" i="69"/>
  <c r="AJ16" i="69"/>
  <c r="AI16" i="69"/>
  <c r="AD16" i="69"/>
  <c r="AC16" i="69"/>
  <c r="AB16" i="69"/>
  <c r="AA16" i="69"/>
  <c r="Z16" i="69"/>
  <c r="Y16" i="69"/>
  <c r="X16" i="69"/>
  <c r="W16" i="69"/>
  <c r="V16" i="69"/>
  <c r="U16" i="69"/>
  <c r="T16" i="69"/>
  <c r="S16" i="69"/>
  <c r="R16" i="69"/>
  <c r="Q16" i="69"/>
  <c r="M16" i="69"/>
  <c r="L16" i="69"/>
  <c r="K16" i="69"/>
  <c r="J16" i="69"/>
  <c r="I16" i="69"/>
  <c r="H16" i="69"/>
  <c r="G16" i="69"/>
  <c r="F16" i="69"/>
  <c r="E16" i="69"/>
  <c r="A16" i="69"/>
  <c r="A12" i="69"/>
  <c r="Q12" i="69" s="1"/>
  <c r="AI12" i="69" s="1"/>
  <c r="AQ12" i="69" s="1"/>
  <c r="A11" i="69"/>
  <c r="Q11" i="69" s="1"/>
  <c r="AI11" i="69" s="1"/>
  <c r="AQ11" i="69" s="1"/>
  <c r="A10" i="69"/>
  <c r="Q10" i="69" s="1"/>
  <c r="AI10" i="69" s="1"/>
  <c r="AQ10" i="69" s="1"/>
  <c r="A9" i="69"/>
  <c r="Q9" i="69" s="1"/>
  <c r="AI9" i="69" s="1"/>
  <c r="AQ9" i="69" s="1"/>
  <c r="A8" i="69"/>
  <c r="Q8" i="69" s="1"/>
  <c r="AI8" i="69" s="1"/>
  <c r="AQ8" i="69" s="1"/>
  <c r="L59" i="67" l="1"/>
  <c r="I295" i="69"/>
  <c r="I294" i="69"/>
  <c r="I293" i="69"/>
  <c r="T137" i="15"/>
  <c r="M137" i="15"/>
  <c r="Q137" i="15"/>
  <c r="P137" i="15"/>
  <c r="R137" i="15"/>
  <c r="L137" i="15"/>
  <c r="N137" i="15"/>
  <c r="O137" i="15"/>
  <c r="K137" i="15"/>
  <c r="S137" i="15"/>
  <c r="Z18" i="51"/>
  <c r="Z36" i="51"/>
  <c r="O61" i="74"/>
  <c r="J2079" i="57"/>
  <c r="O72" i="74"/>
  <c r="J2088" i="57"/>
  <c r="F1557" i="57"/>
  <c r="A1556" i="57"/>
  <c r="F1343" i="57"/>
  <c r="A1342" i="57"/>
  <c r="AM13" i="74"/>
  <c r="AU12" i="74"/>
  <c r="C40" i="14"/>
  <c r="B31" i="15" s="1"/>
  <c r="O73" i="74" l="1"/>
  <c r="J2089" i="57"/>
  <c r="F1558" i="57"/>
  <c r="A1557" i="57"/>
  <c r="O60" i="74"/>
  <c r="J2078" i="57"/>
  <c r="F1344" i="57"/>
  <c r="A1343" i="57"/>
  <c r="AM14" i="74"/>
  <c r="AU13" i="74"/>
  <c r="C37" i="14"/>
  <c r="B27" i="15" s="1"/>
  <c r="F1345" i="57" l="1"/>
  <c r="A1344" i="57"/>
  <c r="O59" i="74"/>
  <c r="J2077" i="57"/>
  <c r="F1559" i="57"/>
  <c r="A1558" i="57"/>
  <c r="J2090" i="57"/>
  <c r="O74" i="74"/>
  <c r="AM15" i="74"/>
  <c r="AU14" i="74"/>
  <c r="O75" i="74" l="1"/>
  <c r="J2091" i="57"/>
  <c r="O58" i="74"/>
  <c r="J2076" i="57"/>
  <c r="F1560" i="57"/>
  <c r="A1559" i="57"/>
  <c r="F1346" i="57"/>
  <c r="A1345" i="57"/>
  <c r="AM16" i="74"/>
  <c r="AU15" i="74"/>
  <c r="F1347" i="57" l="1"/>
  <c r="A1346" i="57"/>
  <c r="O57" i="74"/>
  <c r="J2075" i="57"/>
  <c r="F1561" i="57"/>
  <c r="A1560" i="57"/>
  <c r="O76" i="74"/>
  <c r="J2092" i="57"/>
  <c r="AU16" i="74"/>
  <c r="AM17" i="74"/>
  <c r="O77" i="74" l="1"/>
  <c r="J2093" i="57"/>
  <c r="O56" i="74"/>
  <c r="J2074" i="57"/>
  <c r="F1562" i="57"/>
  <c r="A1561" i="57"/>
  <c r="F1348" i="57"/>
  <c r="A1347" i="57"/>
  <c r="AM18" i="74"/>
  <c r="AU17" i="74"/>
  <c r="F1563" i="57" l="1"/>
  <c r="A1562" i="57"/>
  <c r="O55" i="74"/>
  <c r="J2073" i="57"/>
  <c r="F1349" i="57"/>
  <c r="A1348" i="57"/>
  <c r="O78" i="74"/>
  <c r="J2094" i="57"/>
  <c r="AM19" i="74"/>
  <c r="AU18" i="74"/>
  <c r="B14" i="15"/>
  <c r="O79" i="74" l="1"/>
  <c r="J2095" i="57"/>
  <c r="O54" i="74"/>
  <c r="J2072" i="57"/>
  <c r="F1350" i="57"/>
  <c r="A1349" i="57"/>
  <c r="F1564" i="57"/>
  <c r="A1563" i="57"/>
  <c r="AM20" i="74"/>
  <c r="AU19" i="74"/>
  <c r="E403" i="14"/>
  <c r="C397" i="14"/>
  <c r="E391" i="14"/>
  <c r="E379" i="14"/>
  <c r="E373" i="14"/>
  <c r="E367" i="14"/>
  <c r="D255" i="15"/>
  <c r="D259" i="15"/>
  <c r="D257" i="15"/>
  <c r="AU66" i="56"/>
  <c r="AU65" i="56"/>
  <c r="AU64" i="56"/>
  <c r="AU6" i="56"/>
  <c r="M112" i="56"/>
  <c r="M111" i="56"/>
  <c r="M110" i="56"/>
  <c r="M109" i="56"/>
  <c r="M108" i="56"/>
  <c r="M107" i="56"/>
  <c r="M106" i="56"/>
  <c r="M105" i="56"/>
  <c r="M104" i="56"/>
  <c r="M103" i="56"/>
  <c r="M102" i="56"/>
  <c r="M101" i="56"/>
  <c r="M100" i="56"/>
  <c r="M99" i="56"/>
  <c r="N67" i="56"/>
  <c r="M98" i="56"/>
  <c r="M97" i="56"/>
  <c r="M96" i="56"/>
  <c r="M95" i="56"/>
  <c r="M94" i="56"/>
  <c r="M93" i="56"/>
  <c r="M92" i="56"/>
  <c r="M91" i="56"/>
  <c r="M90" i="56"/>
  <c r="M89" i="56"/>
  <c r="M88" i="56"/>
  <c r="M87" i="56"/>
  <c r="M86" i="56"/>
  <c r="M85" i="56"/>
  <c r="M84" i="56"/>
  <c r="M83" i="56"/>
  <c r="M82" i="56"/>
  <c r="M81" i="56"/>
  <c r="M80" i="56"/>
  <c r="M79" i="56"/>
  <c r="M78" i="56"/>
  <c r="M77" i="56"/>
  <c r="M76" i="56"/>
  <c r="M75" i="56"/>
  <c r="M74" i="56"/>
  <c r="M73" i="56"/>
  <c r="M72" i="56"/>
  <c r="M71" i="56"/>
  <c r="M70" i="56"/>
  <c r="M69" i="56"/>
  <c r="M68" i="56"/>
  <c r="M67" i="56"/>
  <c r="M66" i="56"/>
  <c r="M65" i="56"/>
  <c r="M64" i="56"/>
  <c r="M63" i="56"/>
  <c r="M62" i="56"/>
  <c r="M61" i="56"/>
  <c r="M60" i="56"/>
  <c r="M59" i="56"/>
  <c r="M58" i="56"/>
  <c r="M57" i="56"/>
  <c r="M56" i="56"/>
  <c r="M55" i="56"/>
  <c r="M54" i="56"/>
  <c r="M53" i="56"/>
  <c r="M52" i="56"/>
  <c r="M51" i="56"/>
  <c r="M50" i="56"/>
  <c r="M49" i="56"/>
  <c r="M48" i="56"/>
  <c r="M47" i="56"/>
  <c r="M46" i="56"/>
  <c r="M45" i="56"/>
  <c r="M44" i="56"/>
  <c r="M43" i="56"/>
  <c r="M42" i="56"/>
  <c r="M41" i="56"/>
  <c r="M40" i="56"/>
  <c r="M39" i="56"/>
  <c r="M38" i="56"/>
  <c r="M37" i="56"/>
  <c r="M36" i="56"/>
  <c r="M35" i="56"/>
  <c r="M34" i="56"/>
  <c r="M33" i="56"/>
  <c r="M32" i="56"/>
  <c r="M31" i="56"/>
  <c r="M30" i="56"/>
  <c r="M29" i="56"/>
  <c r="M28" i="56"/>
  <c r="M27" i="56"/>
  <c r="M26" i="56"/>
  <c r="M25" i="56"/>
  <c r="M24" i="56"/>
  <c r="M23" i="56"/>
  <c r="M22" i="56"/>
  <c r="M21" i="56"/>
  <c r="M20" i="56"/>
  <c r="M19" i="56"/>
  <c r="M18" i="56"/>
  <c r="M17" i="56"/>
  <c r="M16" i="56"/>
  <c r="M15" i="56"/>
  <c r="M14" i="56"/>
  <c r="M13" i="56"/>
  <c r="M12" i="56"/>
  <c r="M11" i="56"/>
  <c r="M10" i="56"/>
  <c r="M9" i="56"/>
  <c r="M8" i="56"/>
  <c r="M7" i="56"/>
  <c r="M6" i="56"/>
  <c r="AQ93" i="56"/>
  <c r="AQ92" i="56"/>
  <c r="AQ91" i="56"/>
  <c r="AQ90" i="56"/>
  <c r="AQ89" i="56"/>
  <c r="AQ88" i="56"/>
  <c r="AR89" i="56" s="1"/>
  <c r="F89" i="56" s="1"/>
  <c r="AQ87" i="56"/>
  <c r="AQ86" i="56"/>
  <c r="AQ85" i="56"/>
  <c r="AQ84" i="56"/>
  <c r="AQ83" i="56"/>
  <c r="AQ82" i="56"/>
  <c r="AQ81" i="56"/>
  <c r="AQ80" i="56"/>
  <c r="AQ79" i="56"/>
  <c r="AQ78" i="56"/>
  <c r="AQ77" i="56"/>
  <c r="AQ76" i="56"/>
  <c r="AR77" i="56" s="1"/>
  <c r="F77" i="56" s="1"/>
  <c r="AQ75" i="56"/>
  <c r="AQ74" i="56"/>
  <c r="AQ73" i="56"/>
  <c r="AQ72" i="56"/>
  <c r="AQ71" i="56"/>
  <c r="AQ70" i="56"/>
  <c r="AQ69" i="56"/>
  <c r="AQ68" i="56"/>
  <c r="AR68" i="56" s="1"/>
  <c r="F68" i="56" s="1"/>
  <c r="AQ67" i="56"/>
  <c r="AQ66" i="56"/>
  <c r="AQ65" i="56"/>
  <c r="AQ64" i="56"/>
  <c r="AQ63" i="56"/>
  <c r="AQ62" i="56"/>
  <c r="AQ61" i="56"/>
  <c r="AQ60" i="56"/>
  <c r="AQ59" i="56"/>
  <c r="AQ58" i="56"/>
  <c r="AQ57" i="56"/>
  <c r="AQ56" i="56"/>
  <c r="AR56" i="56" s="1"/>
  <c r="F56" i="56" s="1"/>
  <c r="AQ55" i="56"/>
  <c r="AQ54" i="56"/>
  <c r="AQ53" i="56"/>
  <c r="AQ52" i="56"/>
  <c r="AQ51" i="56"/>
  <c r="AQ50" i="56"/>
  <c r="AQ49" i="56"/>
  <c r="AQ48" i="56"/>
  <c r="AQ47" i="56"/>
  <c r="AQ46" i="56"/>
  <c r="AQ45" i="56"/>
  <c r="AQ44" i="56"/>
  <c r="AR44" i="56" s="1"/>
  <c r="F44" i="56" s="1"/>
  <c r="AQ43" i="56"/>
  <c r="AQ42" i="56"/>
  <c r="AQ41" i="56"/>
  <c r="AQ40" i="56"/>
  <c r="AQ39" i="56"/>
  <c r="AQ38" i="56"/>
  <c r="AQ37" i="56"/>
  <c r="AQ36" i="56"/>
  <c r="AR35" i="56" s="1"/>
  <c r="F35" i="56" s="1"/>
  <c r="AQ35" i="56"/>
  <c r="AQ34" i="56"/>
  <c r="AQ33" i="56"/>
  <c r="AQ32" i="56"/>
  <c r="AQ31" i="56"/>
  <c r="AQ30" i="56"/>
  <c r="AQ29" i="56"/>
  <c r="AQ28" i="56"/>
  <c r="AQ27" i="56"/>
  <c r="AQ26" i="56"/>
  <c r="AQ25" i="56"/>
  <c r="AQ24" i="56"/>
  <c r="AQ23" i="56"/>
  <c r="AQ22" i="56"/>
  <c r="AQ21" i="56"/>
  <c r="AQ20" i="56"/>
  <c r="AQ19" i="56"/>
  <c r="AQ18" i="56"/>
  <c r="AQ17" i="56"/>
  <c r="AQ16" i="56"/>
  <c r="AQ15" i="56"/>
  <c r="AQ14" i="56"/>
  <c r="AQ13" i="56"/>
  <c r="AQ12" i="56"/>
  <c r="AQ11" i="56"/>
  <c r="AQ10" i="56"/>
  <c r="AQ9" i="56"/>
  <c r="AQ8" i="56"/>
  <c r="AQ7" i="56"/>
  <c r="AQ6" i="56"/>
  <c r="AQ94" i="56"/>
  <c r="AR94" i="56" s="1"/>
  <c r="F94" i="56" s="1"/>
  <c r="AC93" i="56"/>
  <c r="AC92" i="56"/>
  <c r="AC91" i="56"/>
  <c r="AC90" i="56"/>
  <c r="AC89" i="56"/>
  <c r="AC88" i="56"/>
  <c r="AC87" i="56"/>
  <c r="AC86" i="56"/>
  <c r="AC85" i="56"/>
  <c r="AC84" i="56"/>
  <c r="AC83" i="56"/>
  <c r="AC82" i="56"/>
  <c r="AC81" i="56"/>
  <c r="AC80" i="56"/>
  <c r="AC79" i="56"/>
  <c r="AC78" i="56"/>
  <c r="AC77" i="56"/>
  <c r="AC76" i="56"/>
  <c r="AC75" i="56"/>
  <c r="AD75" i="56" s="1"/>
  <c r="D75" i="56" s="1"/>
  <c r="AC74" i="56"/>
  <c r="AC73" i="56"/>
  <c r="AC72" i="56"/>
  <c r="AC71" i="56"/>
  <c r="AC70" i="56"/>
  <c r="AC69" i="56"/>
  <c r="AC68" i="56"/>
  <c r="AC67" i="56"/>
  <c r="AD66" i="56" s="1"/>
  <c r="D66" i="56" s="1"/>
  <c r="AC66" i="56"/>
  <c r="AC65" i="56"/>
  <c r="AC64" i="56"/>
  <c r="AC63" i="56"/>
  <c r="AC62" i="56"/>
  <c r="AC61" i="56"/>
  <c r="AD61" i="56" s="1"/>
  <c r="D61" i="56" s="1"/>
  <c r="AC60" i="56"/>
  <c r="AC59" i="56"/>
  <c r="AC58" i="56"/>
  <c r="AC57" i="56"/>
  <c r="AD57" i="56" s="1"/>
  <c r="D57" i="56" s="1"/>
  <c r="AC56" i="56"/>
  <c r="AC55" i="56"/>
  <c r="AC54" i="56"/>
  <c r="AC53" i="56"/>
  <c r="AD53" i="56" s="1"/>
  <c r="D53" i="56" s="1"/>
  <c r="AC52" i="56"/>
  <c r="AC51" i="56"/>
  <c r="AC50" i="56"/>
  <c r="AC49" i="56"/>
  <c r="AD49" i="56" s="1"/>
  <c r="D49" i="56" s="1"/>
  <c r="AC48" i="56"/>
  <c r="AC47" i="56"/>
  <c r="AC46" i="56"/>
  <c r="AC45" i="56"/>
  <c r="AD45" i="56" s="1"/>
  <c r="D45" i="56" s="1"/>
  <c r="AC44" i="56"/>
  <c r="AC43" i="56"/>
  <c r="AC42" i="56"/>
  <c r="AC41" i="56"/>
  <c r="AD41" i="56" s="1"/>
  <c r="D41" i="56" s="1"/>
  <c r="AC40" i="56"/>
  <c r="AC39" i="56"/>
  <c r="AC38" i="56"/>
  <c r="AC37" i="56"/>
  <c r="AD37" i="56" s="1"/>
  <c r="D37" i="56" s="1"/>
  <c r="AC36" i="56"/>
  <c r="AC35" i="56"/>
  <c r="AC34" i="56"/>
  <c r="AC33" i="56"/>
  <c r="AD33" i="56" s="1"/>
  <c r="D33" i="56" s="1"/>
  <c r="AC32" i="56"/>
  <c r="AC31" i="56"/>
  <c r="AC30" i="56"/>
  <c r="AC29" i="56"/>
  <c r="AD29" i="56" s="1"/>
  <c r="D29" i="56" s="1"/>
  <c r="AC28" i="56"/>
  <c r="AC27" i="56"/>
  <c r="AC26" i="56"/>
  <c r="AC25" i="56"/>
  <c r="AD25" i="56" s="1"/>
  <c r="D25" i="56" s="1"/>
  <c r="AC24" i="56"/>
  <c r="AC23" i="56"/>
  <c r="AC22" i="56"/>
  <c r="AC21" i="56"/>
  <c r="AD21" i="56" s="1"/>
  <c r="D21" i="56" s="1"/>
  <c r="AC20" i="56"/>
  <c r="AC19" i="56"/>
  <c r="AD18" i="56" s="1"/>
  <c r="D18" i="56" s="1"/>
  <c r="AC18" i="56"/>
  <c r="AC17" i="56"/>
  <c r="AD17" i="56" s="1"/>
  <c r="D17" i="56" s="1"/>
  <c r="AC16" i="56"/>
  <c r="AC15" i="56"/>
  <c r="AD14" i="56" s="1"/>
  <c r="D14" i="56" s="1"/>
  <c r="AC14" i="56"/>
  <c r="AC13" i="56"/>
  <c r="AD13" i="56" s="1"/>
  <c r="D13" i="56" s="1"/>
  <c r="AC12" i="56"/>
  <c r="AC11" i="56"/>
  <c r="AD10" i="56" s="1"/>
  <c r="D10" i="56" s="1"/>
  <c r="AC10" i="56"/>
  <c r="AC9" i="56"/>
  <c r="AD9" i="56" s="1"/>
  <c r="D9" i="56" s="1"/>
  <c r="AC8" i="56"/>
  <c r="AC7" i="56"/>
  <c r="AD6" i="56" s="1"/>
  <c r="D6" i="56" s="1"/>
  <c r="AC6" i="56"/>
  <c r="AC94" i="56"/>
  <c r="AD94" i="56" s="1"/>
  <c r="D94" i="56" s="1"/>
  <c r="AC112" i="56"/>
  <c r="AB111" i="56"/>
  <c r="AC111" i="56" s="1"/>
  <c r="AB110" i="56"/>
  <c r="AC110" i="56" s="1"/>
  <c r="AB109" i="56"/>
  <c r="AC109" i="56" s="1"/>
  <c r="AB108" i="56"/>
  <c r="AC108" i="56" s="1"/>
  <c r="AB107" i="56"/>
  <c r="AC107" i="56" s="1"/>
  <c r="AB106" i="56"/>
  <c r="AC106" i="56" s="1"/>
  <c r="AB105" i="56"/>
  <c r="AC105" i="56" s="1"/>
  <c r="AB104" i="56"/>
  <c r="AC104" i="56" s="1"/>
  <c r="AB103" i="56"/>
  <c r="AC103" i="56" s="1"/>
  <c r="AB102" i="56"/>
  <c r="AC102" i="56" s="1"/>
  <c r="AB101" i="56"/>
  <c r="AC101" i="56" s="1"/>
  <c r="AB100" i="56"/>
  <c r="AC100" i="56" s="1"/>
  <c r="AC99" i="56"/>
  <c r="AC98" i="56"/>
  <c r="AB97" i="56"/>
  <c r="AC97" i="56" s="1"/>
  <c r="AB96" i="56"/>
  <c r="AC96" i="56" s="1"/>
  <c r="AB95" i="56"/>
  <c r="AC95" i="56" s="1"/>
  <c r="AD87" i="56"/>
  <c r="D87" i="56" s="1"/>
  <c r="Y7" i="56"/>
  <c r="Y8" i="56" s="1"/>
  <c r="Y9" i="56" s="1"/>
  <c r="Y10" i="56" s="1"/>
  <c r="Y11" i="56" s="1"/>
  <c r="Y12" i="56" s="1"/>
  <c r="Y13" i="56" s="1"/>
  <c r="Y14" i="56" s="1"/>
  <c r="Y15" i="56" s="1"/>
  <c r="Y16" i="56" s="1"/>
  <c r="Y17" i="56" s="1"/>
  <c r="Y18" i="56" s="1"/>
  <c r="Y19" i="56" s="1"/>
  <c r="Y20" i="56" s="1"/>
  <c r="Y21" i="56" s="1"/>
  <c r="Y22" i="56" s="1"/>
  <c r="Y23" i="56" s="1"/>
  <c r="Y24" i="56" s="1"/>
  <c r="Y25" i="56" s="1"/>
  <c r="Y26" i="56" s="1"/>
  <c r="Y27" i="56" s="1"/>
  <c r="Y28" i="56" s="1"/>
  <c r="Y29" i="56" s="1"/>
  <c r="Y30" i="56" s="1"/>
  <c r="Y31" i="56" s="1"/>
  <c r="Y32" i="56" s="1"/>
  <c r="Y33" i="56" s="1"/>
  <c r="Y34" i="56" s="1"/>
  <c r="Y35" i="56" s="1"/>
  <c r="Y36" i="56" s="1"/>
  <c r="Y37" i="56" s="1"/>
  <c r="Y38" i="56" s="1"/>
  <c r="Y39" i="56" s="1"/>
  <c r="Y40" i="56" s="1"/>
  <c r="Y41" i="56" s="1"/>
  <c r="Y42" i="56" s="1"/>
  <c r="Y43" i="56" s="1"/>
  <c r="Y44" i="56" s="1"/>
  <c r="Y45" i="56" s="1"/>
  <c r="Y46" i="56" s="1"/>
  <c r="Y47" i="56" s="1"/>
  <c r="Y48" i="56" s="1"/>
  <c r="Y49" i="56" s="1"/>
  <c r="Y50" i="56" s="1"/>
  <c r="Y51" i="56" s="1"/>
  <c r="Y52" i="56" s="1"/>
  <c r="Y53" i="56" s="1"/>
  <c r="Y54" i="56" s="1"/>
  <c r="Y55" i="56" s="1"/>
  <c r="Y56" i="56" s="1"/>
  <c r="Y57" i="56" s="1"/>
  <c r="Y58" i="56" s="1"/>
  <c r="Y59" i="56" s="1"/>
  <c r="Y60" i="56" s="1"/>
  <c r="Y61" i="56" s="1"/>
  <c r="Y62" i="56" s="1"/>
  <c r="Y63" i="56" s="1"/>
  <c r="AQ112" i="56"/>
  <c r="AP111" i="56"/>
  <c r="AQ111" i="56" s="1"/>
  <c r="AP110" i="56"/>
  <c r="AQ110" i="56" s="1"/>
  <c r="AP109" i="56"/>
  <c r="AQ109" i="56" s="1"/>
  <c r="AP108" i="56"/>
  <c r="AQ108" i="56" s="1"/>
  <c r="AP107" i="56"/>
  <c r="AQ107" i="56" s="1"/>
  <c r="AP106" i="56"/>
  <c r="AQ106" i="56" s="1"/>
  <c r="AP105" i="56"/>
  <c r="AQ105" i="56" s="1"/>
  <c r="AP104" i="56"/>
  <c r="AQ104" i="56" s="1"/>
  <c r="AP103" i="56"/>
  <c r="AQ103" i="56" s="1"/>
  <c r="AP102" i="56"/>
  <c r="AQ102" i="56" s="1"/>
  <c r="AP101" i="56"/>
  <c r="AQ101" i="56" s="1"/>
  <c r="AP100" i="56"/>
  <c r="AQ100" i="56" s="1"/>
  <c r="AP99" i="56"/>
  <c r="AQ99" i="56" s="1"/>
  <c r="AP98" i="56"/>
  <c r="AQ98" i="56" s="1"/>
  <c r="AP97" i="56"/>
  <c r="AQ97" i="56" s="1"/>
  <c r="AP96" i="56"/>
  <c r="AQ96" i="56" s="1"/>
  <c r="AP95" i="56"/>
  <c r="AQ95" i="56" s="1"/>
  <c r="AR93" i="56"/>
  <c r="F93" i="56" s="1"/>
  <c r="AR92" i="56"/>
  <c r="F92" i="56" s="1"/>
  <c r="AR85" i="56"/>
  <c r="F85" i="56" s="1"/>
  <c r="AR84" i="56"/>
  <c r="F84" i="56" s="1"/>
  <c r="AR81" i="56"/>
  <c r="F81" i="56" s="1"/>
  <c r="AR76" i="56"/>
  <c r="F76" i="56" s="1"/>
  <c r="AR73" i="56"/>
  <c r="F73" i="56" s="1"/>
  <c r="AR69" i="56"/>
  <c r="F69" i="56" s="1"/>
  <c r="AR64" i="56"/>
  <c r="F64" i="56" s="1"/>
  <c r="AR60" i="56"/>
  <c r="F60" i="56" s="1"/>
  <c r="AR59" i="56"/>
  <c r="F59" i="56" s="1"/>
  <c r="AR52" i="56"/>
  <c r="F52" i="56" s="1"/>
  <c r="AR51" i="56"/>
  <c r="F51" i="56" s="1"/>
  <c r="AR48" i="56"/>
  <c r="F48" i="56" s="1"/>
  <c r="AR43" i="56"/>
  <c r="F43" i="56" s="1"/>
  <c r="AR40" i="56"/>
  <c r="F40" i="56" s="1"/>
  <c r="AR36" i="56"/>
  <c r="F36" i="56" s="1"/>
  <c r="AR32" i="56"/>
  <c r="F32" i="56" s="1"/>
  <c r="AM7" i="56"/>
  <c r="AM8" i="56" s="1"/>
  <c r="AR7" i="56" l="1"/>
  <c r="F7" i="56" s="1"/>
  <c r="AR11" i="56"/>
  <c r="F11" i="56" s="1"/>
  <c r="AR15" i="56"/>
  <c r="F15" i="56" s="1"/>
  <c r="AR19" i="56"/>
  <c r="F19" i="56" s="1"/>
  <c r="AR23" i="56"/>
  <c r="F23" i="56" s="1"/>
  <c r="AR27" i="56"/>
  <c r="F27" i="56" s="1"/>
  <c r="AR31" i="56"/>
  <c r="F31" i="56" s="1"/>
  <c r="AR39" i="56"/>
  <c r="F39" i="56" s="1"/>
  <c r="AR47" i="56"/>
  <c r="F47" i="56" s="1"/>
  <c r="AR55" i="56"/>
  <c r="F55" i="56" s="1"/>
  <c r="AR63" i="56"/>
  <c r="F63" i="56" s="1"/>
  <c r="AR72" i="56"/>
  <c r="F72" i="56" s="1"/>
  <c r="AR80" i="56"/>
  <c r="F80" i="56" s="1"/>
  <c r="AR88" i="56"/>
  <c r="F88" i="56" s="1"/>
  <c r="AD72" i="56"/>
  <c r="D72" i="56" s="1"/>
  <c r="AD79" i="56"/>
  <c r="D79" i="56" s="1"/>
  <c r="AD83" i="56"/>
  <c r="D83" i="56" s="1"/>
  <c r="AD88" i="56"/>
  <c r="D88" i="56" s="1"/>
  <c r="AD91" i="56"/>
  <c r="D91" i="56" s="1"/>
  <c r="AR6" i="56"/>
  <c r="F6" i="56" s="1"/>
  <c r="AR10" i="56"/>
  <c r="F10" i="56" s="1"/>
  <c r="AR14" i="56"/>
  <c r="F14" i="56" s="1"/>
  <c r="AR18" i="56"/>
  <c r="F18" i="56" s="1"/>
  <c r="AR22" i="56"/>
  <c r="F22" i="56" s="1"/>
  <c r="AR26" i="56"/>
  <c r="F26" i="56" s="1"/>
  <c r="AD71" i="56"/>
  <c r="D71" i="56" s="1"/>
  <c r="AD68" i="56"/>
  <c r="D68" i="56" s="1"/>
  <c r="AD76" i="56"/>
  <c r="D76" i="56" s="1"/>
  <c r="AD92" i="56"/>
  <c r="D92" i="56" s="1"/>
  <c r="F1565" i="57"/>
  <c r="A1564" i="57"/>
  <c r="O53" i="74"/>
  <c r="J2071" i="57"/>
  <c r="AD65" i="56"/>
  <c r="D65" i="56" s="1"/>
  <c r="AD77" i="56"/>
  <c r="D77" i="56" s="1"/>
  <c r="AD93" i="56"/>
  <c r="D93" i="56" s="1"/>
  <c r="F1351" i="57"/>
  <c r="A1350" i="57"/>
  <c r="O80" i="74"/>
  <c r="J2096" i="57"/>
  <c r="AM21" i="74"/>
  <c r="AU20" i="74"/>
  <c r="AD23" i="56"/>
  <c r="D23" i="56" s="1"/>
  <c r="AD27" i="56"/>
  <c r="D27" i="56" s="1"/>
  <c r="AD31" i="56"/>
  <c r="D31" i="56" s="1"/>
  <c r="AD39" i="56"/>
  <c r="D39" i="56" s="1"/>
  <c r="AD43" i="56"/>
  <c r="D43" i="56" s="1"/>
  <c r="AD47" i="56"/>
  <c r="D47" i="56" s="1"/>
  <c r="AD55" i="56"/>
  <c r="D55" i="56" s="1"/>
  <c r="AD59" i="56"/>
  <c r="D59" i="56" s="1"/>
  <c r="AD63" i="56"/>
  <c r="D63" i="56" s="1"/>
  <c r="AR8" i="56"/>
  <c r="F8" i="56" s="1"/>
  <c r="AR12" i="56"/>
  <c r="F12" i="56" s="1"/>
  <c r="AR16" i="56"/>
  <c r="F16" i="56" s="1"/>
  <c r="AR20" i="56"/>
  <c r="F20" i="56" s="1"/>
  <c r="AR24" i="56"/>
  <c r="F24" i="56" s="1"/>
  <c r="AR28" i="56"/>
  <c r="F28" i="56" s="1"/>
  <c r="AD8" i="56"/>
  <c r="D8" i="56" s="1"/>
  <c r="AD12" i="56"/>
  <c r="D12" i="56" s="1"/>
  <c r="AD16" i="56"/>
  <c r="D16" i="56" s="1"/>
  <c r="AD20" i="56"/>
  <c r="D20" i="56" s="1"/>
  <c r="AD24" i="56"/>
  <c r="D24" i="56" s="1"/>
  <c r="AD28" i="56"/>
  <c r="D28" i="56" s="1"/>
  <c r="AD32" i="56"/>
  <c r="D32" i="56" s="1"/>
  <c r="AD36" i="56"/>
  <c r="D36" i="56" s="1"/>
  <c r="AD40" i="56"/>
  <c r="D40" i="56" s="1"/>
  <c r="AD44" i="56"/>
  <c r="D44" i="56" s="1"/>
  <c r="AD48" i="56"/>
  <c r="D48" i="56" s="1"/>
  <c r="AD52" i="56"/>
  <c r="D52" i="56" s="1"/>
  <c r="AD56" i="56"/>
  <c r="D56" i="56" s="1"/>
  <c r="AD60" i="56"/>
  <c r="D60" i="56" s="1"/>
  <c r="AD64" i="56"/>
  <c r="D64" i="56" s="1"/>
  <c r="AD73" i="56"/>
  <c r="D73" i="56" s="1"/>
  <c r="AD81" i="56"/>
  <c r="D81" i="56" s="1"/>
  <c r="AD85" i="56"/>
  <c r="D85" i="56" s="1"/>
  <c r="AD89" i="56"/>
  <c r="D89" i="56" s="1"/>
  <c r="AR9" i="56"/>
  <c r="F9" i="56" s="1"/>
  <c r="AR13" i="56"/>
  <c r="F13" i="56" s="1"/>
  <c r="AR17" i="56"/>
  <c r="F17" i="56" s="1"/>
  <c r="AR21" i="56"/>
  <c r="F21" i="56" s="1"/>
  <c r="AR25" i="56"/>
  <c r="F25" i="56" s="1"/>
  <c r="AR29" i="56"/>
  <c r="F29" i="56" s="1"/>
  <c r="C373" i="14"/>
  <c r="AD7" i="56"/>
  <c r="D7" i="56" s="1"/>
  <c r="AD11" i="56"/>
  <c r="D11" i="56" s="1"/>
  <c r="AD15" i="56"/>
  <c r="D15" i="56" s="1"/>
  <c r="AD19" i="56"/>
  <c r="D19" i="56" s="1"/>
  <c r="AD35" i="56"/>
  <c r="D35" i="56" s="1"/>
  <c r="AD51" i="56"/>
  <c r="D51" i="56" s="1"/>
  <c r="AD84" i="56"/>
  <c r="D84" i="56" s="1"/>
  <c r="AU7" i="56"/>
  <c r="D385" i="14"/>
  <c r="E385" i="14"/>
  <c r="AD69" i="56"/>
  <c r="D69" i="56" s="1"/>
  <c r="AD80" i="56"/>
  <c r="D80" i="56" s="1"/>
  <c r="AD22" i="56"/>
  <c r="D22" i="56" s="1"/>
  <c r="AD26" i="56"/>
  <c r="D26" i="56" s="1"/>
  <c r="AD30" i="56"/>
  <c r="D30" i="56" s="1"/>
  <c r="AD34" i="56"/>
  <c r="D34" i="56" s="1"/>
  <c r="AD38" i="56"/>
  <c r="D38" i="56" s="1"/>
  <c r="AD42" i="56"/>
  <c r="D42" i="56" s="1"/>
  <c r="AD46" i="56"/>
  <c r="D46" i="56" s="1"/>
  <c r="AD50" i="56"/>
  <c r="D50" i="56" s="1"/>
  <c r="AD54" i="56"/>
  <c r="D54" i="56" s="1"/>
  <c r="AD58" i="56"/>
  <c r="D58" i="56" s="1"/>
  <c r="AD62" i="56"/>
  <c r="D62" i="56" s="1"/>
  <c r="AD70" i="56"/>
  <c r="D70" i="56" s="1"/>
  <c r="AD74" i="56"/>
  <c r="D74" i="56" s="1"/>
  <c r="AD78" i="56"/>
  <c r="D78" i="56" s="1"/>
  <c r="AD82" i="56"/>
  <c r="D82" i="56" s="1"/>
  <c r="AD86" i="56"/>
  <c r="D86" i="56" s="1"/>
  <c r="AD90" i="56"/>
  <c r="D90" i="56" s="1"/>
  <c r="AM9" i="56"/>
  <c r="AU8" i="56"/>
  <c r="AR33" i="56"/>
  <c r="F33" i="56" s="1"/>
  <c r="AR37" i="56"/>
  <c r="F37" i="56" s="1"/>
  <c r="AR41" i="56"/>
  <c r="F41" i="56" s="1"/>
  <c r="AR45" i="56"/>
  <c r="F45" i="56" s="1"/>
  <c r="AR49" i="56"/>
  <c r="F49" i="56" s="1"/>
  <c r="AR53" i="56"/>
  <c r="F53" i="56" s="1"/>
  <c r="AR57" i="56"/>
  <c r="F57" i="56" s="1"/>
  <c r="AR61" i="56"/>
  <c r="F61" i="56" s="1"/>
  <c r="AR65" i="56"/>
  <c r="F65" i="56" s="1"/>
  <c r="AR30" i="56"/>
  <c r="F30" i="56" s="1"/>
  <c r="AR34" i="56"/>
  <c r="F34" i="56" s="1"/>
  <c r="AR38" i="56"/>
  <c r="F38" i="56" s="1"/>
  <c r="AR42" i="56"/>
  <c r="F42" i="56" s="1"/>
  <c r="AR46" i="56"/>
  <c r="F46" i="56" s="1"/>
  <c r="AR50" i="56"/>
  <c r="F50" i="56" s="1"/>
  <c r="AR54" i="56"/>
  <c r="F54" i="56" s="1"/>
  <c r="AR58" i="56"/>
  <c r="F58" i="56" s="1"/>
  <c r="AR62" i="56"/>
  <c r="F62" i="56" s="1"/>
  <c r="AR66" i="56"/>
  <c r="F66" i="56" s="1"/>
  <c r="AR71" i="56"/>
  <c r="F71" i="56" s="1"/>
  <c r="AR75" i="56"/>
  <c r="F75" i="56" s="1"/>
  <c r="AR79" i="56"/>
  <c r="F79" i="56" s="1"/>
  <c r="AR83" i="56"/>
  <c r="F83" i="56" s="1"/>
  <c r="AR87" i="56"/>
  <c r="F87" i="56" s="1"/>
  <c r="AR91" i="56"/>
  <c r="F91" i="56" s="1"/>
  <c r="D373" i="14"/>
  <c r="D367" i="14"/>
  <c r="C367" i="14"/>
  <c r="C391" i="14"/>
  <c r="D391" i="14"/>
  <c r="C403" i="14"/>
  <c r="D403" i="14"/>
  <c r="D397" i="14"/>
  <c r="E397" i="14"/>
  <c r="C385" i="14"/>
  <c r="C379" i="14"/>
  <c r="D379" i="14"/>
  <c r="AD103" i="56"/>
  <c r="D103" i="56" s="1"/>
  <c r="AD102" i="56"/>
  <c r="D102" i="56" s="1"/>
  <c r="AR70" i="56"/>
  <c r="F70" i="56" s="1"/>
  <c r="AR74" i="56"/>
  <c r="F74" i="56" s="1"/>
  <c r="AR78" i="56"/>
  <c r="F78" i="56" s="1"/>
  <c r="AR82" i="56"/>
  <c r="F82" i="56" s="1"/>
  <c r="AR86" i="56"/>
  <c r="F86" i="56" s="1"/>
  <c r="AR90" i="56"/>
  <c r="F90" i="56" s="1"/>
  <c r="AR95" i="56"/>
  <c r="F95" i="56" s="1"/>
  <c r="AD95" i="56"/>
  <c r="D95" i="56" s="1"/>
  <c r="AR112" i="56"/>
  <c r="F112" i="56" s="1"/>
  <c r="AR110" i="56"/>
  <c r="F110" i="56" s="1"/>
  <c r="AR108" i="56"/>
  <c r="F108" i="56" s="1"/>
  <c r="AR107" i="56"/>
  <c r="F107" i="56" s="1"/>
  <c r="AR106" i="56"/>
  <c r="F106" i="56" s="1"/>
  <c r="AR105" i="56"/>
  <c r="F105" i="56" s="1"/>
  <c r="AR104" i="56"/>
  <c r="F104" i="56" s="1"/>
  <c r="AR102" i="56"/>
  <c r="F102" i="56" s="1"/>
  <c r="AR100" i="56"/>
  <c r="F100" i="56" s="1"/>
  <c r="AR99" i="56"/>
  <c r="F99" i="56" s="1"/>
  <c r="AR98" i="56"/>
  <c r="F98" i="56" s="1"/>
  <c r="AR97" i="56"/>
  <c r="F97" i="56" s="1"/>
  <c r="AR96" i="56"/>
  <c r="F96" i="56" s="1"/>
  <c r="AD110" i="56"/>
  <c r="D110" i="56" s="1"/>
  <c r="AD108" i="56"/>
  <c r="D108" i="56" s="1"/>
  <c r="AD105" i="56"/>
  <c r="D105" i="56" s="1"/>
  <c r="AD106" i="56"/>
  <c r="D106" i="56" s="1"/>
  <c r="AD100" i="56"/>
  <c r="D100" i="56" s="1"/>
  <c r="AD98" i="56"/>
  <c r="D98" i="56" s="1"/>
  <c r="AD112" i="56"/>
  <c r="D112" i="56" s="1"/>
  <c r="AD111" i="56"/>
  <c r="D111" i="56" s="1"/>
  <c r="AD96" i="56"/>
  <c r="D96" i="56" s="1"/>
  <c r="AD99" i="56"/>
  <c r="D99" i="56" s="1"/>
  <c r="AD107" i="56"/>
  <c r="D107" i="56" s="1"/>
  <c r="AD97" i="56"/>
  <c r="D97" i="56" s="1"/>
  <c r="AD101" i="56"/>
  <c r="D101" i="56" s="1"/>
  <c r="AD109" i="56"/>
  <c r="D109" i="56" s="1"/>
  <c r="AD104" i="56"/>
  <c r="D104" i="56" s="1"/>
  <c r="AR103" i="56"/>
  <c r="F103" i="56" s="1"/>
  <c r="AR111" i="56"/>
  <c r="F111" i="56" s="1"/>
  <c r="AR101" i="56"/>
  <c r="F101" i="56" s="1"/>
  <c r="AR109" i="56"/>
  <c r="F109" i="56" s="1"/>
  <c r="O52" i="74" l="1"/>
  <c r="J2070" i="57"/>
  <c r="O81" i="74"/>
  <c r="J2097" i="57"/>
  <c r="F1352" i="57"/>
  <c r="A1351" i="57"/>
  <c r="F1566" i="57"/>
  <c r="A1565" i="57"/>
  <c r="AM22" i="74"/>
  <c r="AU21" i="74"/>
  <c r="AM10" i="56"/>
  <c r="AU9" i="56"/>
  <c r="M18" i="50"/>
  <c r="C99" i="67"/>
  <c r="B98" i="67"/>
  <c r="A79" i="67"/>
  <c r="A78" i="67"/>
  <c r="A77" i="67"/>
  <c r="A76" i="67"/>
  <c r="A75" i="67"/>
  <c r="K56" i="67"/>
  <c r="K62" i="67" s="1"/>
  <c r="J56" i="67"/>
  <c r="J61" i="67" s="1"/>
  <c r="I56" i="67"/>
  <c r="I62" i="67" s="1"/>
  <c r="H56" i="67"/>
  <c r="H62" i="67" s="1"/>
  <c r="G56" i="67"/>
  <c r="G61" i="67" s="1"/>
  <c r="F56" i="67"/>
  <c r="F62" i="67" s="1"/>
  <c r="E56" i="67"/>
  <c r="E61" i="67" s="1"/>
  <c r="D56" i="67"/>
  <c r="K45" i="67"/>
  <c r="K50" i="67" s="1"/>
  <c r="J45" i="67"/>
  <c r="J50" i="67" s="1"/>
  <c r="I45" i="67"/>
  <c r="I50" i="67" s="1"/>
  <c r="H45" i="67"/>
  <c r="H50" i="67" s="1"/>
  <c r="G45" i="67"/>
  <c r="G50" i="67" s="1"/>
  <c r="F45" i="67"/>
  <c r="F50" i="67" s="1"/>
  <c r="E45" i="67"/>
  <c r="E50" i="67" s="1"/>
  <c r="D45" i="67"/>
  <c r="A37" i="67"/>
  <c r="A36" i="67"/>
  <c r="A35" i="67"/>
  <c r="A34" i="67"/>
  <c r="A33" i="67"/>
  <c r="A5" i="67"/>
  <c r="A4" i="67"/>
  <c r="A3" i="67"/>
  <c r="A2" i="67"/>
  <c r="A1" i="67"/>
  <c r="E83" i="15"/>
  <c r="X83" i="15" s="1"/>
  <c r="D83" i="15"/>
  <c r="T83" i="15" s="1"/>
  <c r="C83" i="15"/>
  <c r="J83" i="15" s="1"/>
  <c r="H144" i="14"/>
  <c r="H65" i="14"/>
  <c r="H64" i="14"/>
  <c r="C65" i="14"/>
  <c r="C64" i="14"/>
  <c r="A283" i="14"/>
  <c r="A171" i="14"/>
  <c r="F1567" i="57" l="1"/>
  <c r="A1566" i="57"/>
  <c r="O82" i="74"/>
  <c r="J2098" i="57"/>
  <c r="B49" i="67"/>
  <c r="D62" i="67"/>
  <c r="D61" i="67"/>
  <c r="F1353" i="57"/>
  <c r="A1352" i="57"/>
  <c r="O51" i="74"/>
  <c r="J2069" i="57"/>
  <c r="AM23" i="74"/>
  <c r="AU22" i="74"/>
  <c r="D50" i="67"/>
  <c r="L50" i="67" s="1"/>
  <c r="B50" i="67" s="1"/>
  <c r="B92" i="67" s="1"/>
  <c r="B51" i="67"/>
  <c r="E48" i="67"/>
  <c r="B48" i="67"/>
  <c r="J28" i="67"/>
  <c r="J23" i="67"/>
  <c r="AM11" i="56"/>
  <c r="AU10" i="56"/>
  <c r="A340" i="14"/>
  <c r="A262" i="14"/>
  <c r="A382" i="14"/>
  <c r="A269" i="14"/>
  <c r="A334" i="14"/>
  <c r="A213" i="14"/>
  <c r="A358" i="14"/>
  <c r="A241" i="14"/>
  <c r="A255" i="14"/>
  <c r="A276" i="14"/>
  <c r="A206" i="14"/>
  <c r="A316" i="14"/>
  <c r="A364" i="14"/>
  <c r="A388" i="14"/>
  <c r="A220" i="14"/>
  <c r="A234" i="14"/>
  <c r="A248" i="14"/>
  <c r="A199" i="14"/>
  <c r="A227" i="14"/>
  <c r="A310" i="14"/>
  <c r="A298" i="14"/>
  <c r="A322" i="14"/>
  <c r="A346" i="14"/>
  <c r="A370" i="14"/>
  <c r="A394" i="14"/>
  <c r="A157" i="14"/>
  <c r="A192" i="14"/>
  <c r="A304" i="14"/>
  <c r="A328" i="14"/>
  <c r="A352" i="14"/>
  <c r="A376" i="14"/>
  <c r="A400" i="14"/>
  <c r="A164" i="14"/>
  <c r="A178" i="14"/>
  <c r="C85" i="67"/>
  <c r="C84" i="67"/>
  <c r="F48" i="67"/>
  <c r="B52" i="67"/>
  <c r="D63" i="67"/>
  <c r="F61" i="67"/>
  <c r="F63" i="67" s="1"/>
  <c r="H61" i="67"/>
  <c r="H63" i="67" s="1"/>
  <c r="I61" i="67"/>
  <c r="I63" i="67" s="1"/>
  <c r="K61" i="67"/>
  <c r="K63" i="67" s="1"/>
  <c r="E62" i="67"/>
  <c r="E63" i="67" s="1"/>
  <c r="G62" i="67"/>
  <c r="G63" i="67" s="1"/>
  <c r="J62" i="67"/>
  <c r="J63" i="67" s="1"/>
  <c r="B47" i="67"/>
  <c r="G83" i="15"/>
  <c r="I83" i="15"/>
  <c r="K83" i="15"/>
  <c r="M83" i="15"/>
  <c r="O83" i="15"/>
  <c r="Q83" i="15"/>
  <c r="S83" i="15"/>
  <c r="U83" i="15"/>
  <c r="W83" i="15"/>
  <c r="Y83" i="15"/>
  <c r="F83" i="15"/>
  <c r="H83" i="15"/>
  <c r="L83" i="15"/>
  <c r="N83" i="15"/>
  <c r="P83" i="15"/>
  <c r="R83" i="15"/>
  <c r="V83" i="15"/>
  <c r="A185" i="14"/>
  <c r="C36" i="14"/>
  <c r="B25" i="15" s="1"/>
  <c r="P113" i="31"/>
  <c r="O113" i="31"/>
  <c r="N113" i="31"/>
  <c r="M113" i="31"/>
  <c r="L113" i="31"/>
  <c r="K113" i="31"/>
  <c r="J113" i="31"/>
  <c r="I113" i="31"/>
  <c r="H113" i="31"/>
  <c r="G113" i="31"/>
  <c r="F113" i="31"/>
  <c r="E113" i="31"/>
  <c r="D113" i="31"/>
  <c r="C113" i="31"/>
  <c r="P112" i="31"/>
  <c r="O112" i="31"/>
  <c r="N112" i="31"/>
  <c r="M112" i="31"/>
  <c r="L112" i="31"/>
  <c r="K112" i="31"/>
  <c r="J112" i="31"/>
  <c r="I112" i="31"/>
  <c r="H112" i="31"/>
  <c r="G112" i="31"/>
  <c r="F112" i="31"/>
  <c r="E112" i="31"/>
  <c r="D112" i="31"/>
  <c r="C112" i="31"/>
  <c r="P111" i="31"/>
  <c r="O111" i="31"/>
  <c r="N111" i="31"/>
  <c r="M111" i="31"/>
  <c r="L111" i="31"/>
  <c r="K111" i="31"/>
  <c r="J111" i="31"/>
  <c r="I111" i="31"/>
  <c r="H111" i="31"/>
  <c r="G111" i="31"/>
  <c r="F111" i="31"/>
  <c r="E111" i="31"/>
  <c r="D111" i="31"/>
  <c r="C111" i="31"/>
  <c r="P109" i="31"/>
  <c r="O109" i="31"/>
  <c r="N109" i="31"/>
  <c r="M109" i="31"/>
  <c r="L109" i="31"/>
  <c r="K109" i="31"/>
  <c r="J109" i="31"/>
  <c r="I109" i="31"/>
  <c r="H109" i="31"/>
  <c r="G109" i="31"/>
  <c r="F109" i="31"/>
  <c r="E109" i="31"/>
  <c r="D109" i="31"/>
  <c r="C109" i="31"/>
  <c r="P105" i="31"/>
  <c r="O105" i="31"/>
  <c r="N105" i="31"/>
  <c r="M105" i="31"/>
  <c r="L105" i="31"/>
  <c r="K105" i="31"/>
  <c r="J105" i="31"/>
  <c r="I105" i="31"/>
  <c r="H105" i="31"/>
  <c r="G105" i="31"/>
  <c r="F105" i="31"/>
  <c r="E105" i="31"/>
  <c r="D105" i="31"/>
  <c r="C105" i="31"/>
  <c r="P104" i="31"/>
  <c r="O104" i="31"/>
  <c r="N104" i="31"/>
  <c r="M104" i="31"/>
  <c r="L104" i="31"/>
  <c r="K104" i="31"/>
  <c r="J104" i="31"/>
  <c r="I104" i="31"/>
  <c r="H104" i="31"/>
  <c r="G104" i="31"/>
  <c r="F104" i="31"/>
  <c r="E104" i="31"/>
  <c r="D104" i="31"/>
  <c r="C104" i="31"/>
  <c r="P103" i="31"/>
  <c r="O103" i="31"/>
  <c r="N103" i="31"/>
  <c r="M103" i="31"/>
  <c r="L103" i="31"/>
  <c r="K103" i="31"/>
  <c r="J103" i="31"/>
  <c r="I103" i="31"/>
  <c r="H103" i="31"/>
  <c r="G103" i="31"/>
  <c r="F103" i="31"/>
  <c r="E103" i="31"/>
  <c r="D103" i="31"/>
  <c r="C103" i="31"/>
  <c r="P101" i="31"/>
  <c r="O101" i="31"/>
  <c r="N101" i="31"/>
  <c r="M101" i="31"/>
  <c r="L101" i="31"/>
  <c r="K101" i="31"/>
  <c r="J101" i="31"/>
  <c r="I101" i="31"/>
  <c r="H101" i="31"/>
  <c r="G101" i="31"/>
  <c r="F101" i="31"/>
  <c r="E101" i="31"/>
  <c r="D101" i="31"/>
  <c r="C101" i="31"/>
  <c r="Q99" i="31"/>
  <c r="Q98" i="31"/>
  <c r="Q97" i="31"/>
  <c r="Q96" i="31"/>
  <c r="Q95" i="31"/>
  <c r="Q94" i="31"/>
  <c r="Q93" i="31"/>
  <c r="Q92" i="31"/>
  <c r="Q91" i="31"/>
  <c r="Q90" i="31"/>
  <c r="Q89" i="31"/>
  <c r="Q88" i="31"/>
  <c r="Q87" i="31"/>
  <c r="Q86" i="31"/>
  <c r="Q85" i="31"/>
  <c r="Q84" i="31"/>
  <c r="Q83" i="31"/>
  <c r="Q82" i="31"/>
  <c r="Q81" i="31"/>
  <c r="Q80" i="31"/>
  <c r="Q79" i="31"/>
  <c r="Q78" i="31"/>
  <c r="Q77" i="31"/>
  <c r="Q76" i="31"/>
  <c r="Q75" i="31"/>
  <c r="Q74" i="31"/>
  <c r="Q73" i="31"/>
  <c r="Q72" i="31"/>
  <c r="Q71" i="31"/>
  <c r="Q70" i="31"/>
  <c r="Q69" i="31"/>
  <c r="Q68" i="31"/>
  <c r="Q67" i="31"/>
  <c r="Q66" i="31"/>
  <c r="Q65" i="31"/>
  <c r="Q64" i="31"/>
  <c r="Q63" i="31"/>
  <c r="Q62" i="31"/>
  <c r="Q61" i="31"/>
  <c r="Q60" i="31"/>
  <c r="Q59" i="31"/>
  <c r="Q58" i="31"/>
  <c r="Q57" i="31"/>
  <c r="Q56" i="31"/>
  <c r="Q55" i="31"/>
  <c r="Q54" i="31"/>
  <c r="Q53" i="31"/>
  <c r="Q52" i="31"/>
  <c r="Q51" i="31"/>
  <c r="Q50" i="31"/>
  <c r="Q49" i="31"/>
  <c r="Q48" i="31"/>
  <c r="Q47" i="31"/>
  <c r="Q46" i="31"/>
  <c r="Q45" i="31"/>
  <c r="Q44" i="31"/>
  <c r="Q43" i="31"/>
  <c r="Q42" i="31"/>
  <c r="Q41" i="31"/>
  <c r="Q40" i="31"/>
  <c r="Q39" i="31"/>
  <c r="Q38" i="31"/>
  <c r="Q37" i="31"/>
  <c r="Q36" i="31"/>
  <c r="Q35" i="31"/>
  <c r="Q34" i="31"/>
  <c r="Q33" i="31"/>
  <c r="Q32" i="31"/>
  <c r="Q31" i="31"/>
  <c r="Q30" i="31"/>
  <c r="Q29" i="31"/>
  <c r="Q28" i="31"/>
  <c r="Q27" i="31"/>
  <c r="Q26" i="31"/>
  <c r="Q25" i="31"/>
  <c r="Q24" i="31"/>
  <c r="Q23" i="31"/>
  <c r="Q22" i="31"/>
  <c r="Q21" i="31"/>
  <c r="Q20" i="31"/>
  <c r="Q19" i="31"/>
  <c r="Q18" i="31"/>
  <c r="Q17" i="31"/>
  <c r="Q16" i="31"/>
  <c r="Q15" i="31"/>
  <c r="Q14" i="31"/>
  <c r="Q13" i="31"/>
  <c r="Q12" i="31"/>
  <c r="Q11" i="31"/>
  <c r="Q10" i="31"/>
  <c r="Q9" i="31"/>
  <c r="Q8" i="31"/>
  <c r="B113" i="31"/>
  <c r="B112" i="31"/>
  <c r="B111" i="31"/>
  <c r="B109" i="31"/>
  <c r="B105" i="31"/>
  <c r="B104" i="31"/>
  <c r="B103" i="31"/>
  <c r="B101" i="31"/>
  <c r="D13" i="45"/>
  <c r="D40" i="45"/>
  <c r="B40" i="45"/>
  <c r="B38" i="45"/>
  <c r="D26" i="45"/>
  <c r="B13" i="45"/>
  <c r="B26" i="45" s="1"/>
  <c r="B11" i="45"/>
  <c r="B24" i="45" s="1"/>
  <c r="AW33" i="39"/>
  <c r="AU33" i="39"/>
  <c r="D12" i="39"/>
  <c r="D13" i="39" s="1"/>
  <c r="D14" i="39" s="1"/>
  <c r="D15" i="39" s="1"/>
  <c r="D16" i="39" s="1"/>
  <c r="D17" i="39" s="1"/>
  <c r="D18" i="39" s="1"/>
  <c r="D19" i="39" s="1"/>
  <c r="V8" i="51"/>
  <c r="V5" i="51"/>
  <c r="V4" i="51"/>
  <c r="V3" i="51"/>
  <c r="V2" i="51"/>
  <c r="V1" i="51"/>
  <c r="B8" i="51"/>
  <c r="B5" i="51"/>
  <c r="B4" i="51"/>
  <c r="B3" i="51"/>
  <c r="B2" i="51"/>
  <c r="B1" i="51"/>
  <c r="K68" i="67" l="1"/>
  <c r="D68" i="67"/>
  <c r="D25" i="67"/>
  <c r="C25" i="67"/>
  <c r="B25" i="67"/>
  <c r="E25" i="67"/>
  <c r="C49" i="67"/>
  <c r="F1354" i="57"/>
  <c r="A1353" i="57"/>
  <c r="J68" i="67"/>
  <c r="I68" i="67"/>
  <c r="D30" i="67"/>
  <c r="C30" i="67"/>
  <c r="E30" i="67"/>
  <c r="B30" i="67"/>
  <c r="O83" i="74"/>
  <c r="J2099" i="57"/>
  <c r="G68" i="67"/>
  <c r="H68" i="67"/>
  <c r="O50" i="74"/>
  <c r="J2068" i="57"/>
  <c r="F1568" i="57"/>
  <c r="A1567" i="57"/>
  <c r="AM24" i="74"/>
  <c r="AU23" i="74"/>
  <c r="B67" i="67"/>
  <c r="E66" i="67"/>
  <c r="E68" i="67"/>
  <c r="F66" i="67"/>
  <c r="F68" i="67"/>
  <c r="C48" i="67"/>
  <c r="B66" i="67"/>
  <c r="C52" i="67"/>
  <c r="C47" i="67"/>
  <c r="C51" i="67"/>
  <c r="AM12" i="56"/>
  <c r="AU11" i="56"/>
  <c r="B44" i="14"/>
  <c r="B45" i="14" s="1"/>
  <c r="H66" i="14"/>
  <c r="C66" i="14"/>
  <c r="F11" i="45"/>
  <c r="Q112" i="31"/>
  <c r="Q103" i="31"/>
  <c r="Q105" i="31"/>
  <c r="Q111" i="31"/>
  <c r="Q113" i="31"/>
  <c r="Q101" i="31"/>
  <c r="Q104" i="31"/>
  <c r="Q109" i="31"/>
  <c r="B70" i="67"/>
  <c r="B65" i="67"/>
  <c r="B71" i="67"/>
  <c r="C41" i="14"/>
  <c r="C44" i="14" s="1"/>
  <c r="M57" i="50"/>
  <c r="F57" i="50"/>
  <c r="A2554" i="57"/>
  <c r="A2447" i="57"/>
  <c r="A2341" i="57"/>
  <c r="A2235" i="57"/>
  <c r="A2660" i="57"/>
  <c r="A2022" i="57"/>
  <c r="A2021" i="57"/>
  <c r="AX111" i="56"/>
  <c r="AY111" i="56" s="1"/>
  <c r="AI111" i="56"/>
  <c r="AJ111" i="56" s="1"/>
  <c r="V112" i="56"/>
  <c r="U111" i="56"/>
  <c r="V111" i="56" s="1"/>
  <c r="AY112" i="56"/>
  <c r="AJ112" i="56"/>
  <c r="I1914" i="57"/>
  <c r="J1914" i="57" s="1"/>
  <c r="J1915" i="57"/>
  <c r="A1915" i="57"/>
  <c r="I1807" i="57"/>
  <c r="J1807" i="57" s="1"/>
  <c r="J1808" i="57"/>
  <c r="A1808" i="57"/>
  <c r="I1700" i="57"/>
  <c r="J1700" i="57" s="1"/>
  <c r="J1701" i="57"/>
  <c r="A1701" i="57"/>
  <c r="I1549" i="57"/>
  <c r="J1549" i="57" s="1"/>
  <c r="J1550" i="57"/>
  <c r="A1550" i="57"/>
  <c r="I1335" i="57"/>
  <c r="J1335" i="57" s="1"/>
  <c r="J1336" i="57"/>
  <c r="A1336" i="57"/>
  <c r="I1227" i="57"/>
  <c r="J1227" i="57" s="1"/>
  <c r="J1228" i="57"/>
  <c r="A1228" i="57"/>
  <c r="I1120" i="57"/>
  <c r="J1120" i="57" s="1"/>
  <c r="J1121" i="57"/>
  <c r="A1121" i="57"/>
  <c r="I1013" i="57"/>
  <c r="J1013" i="57" s="1"/>
  <c r="J1014" i="57"/>
  <c r="A1014" i="57"/>
  <c r="I906" i="57"/>
  <c r="J906" i="57" s="1"/>
  <c r="J907" i="57"/>
  <c r="A907" i="57"/>
  <c r="I799" i="57"/>
  <c r="J799" i="57" s="1"/>
  <c r="J800" i="57"/>
  <c r="A800" i="57"/>
  <c r="I692" i="57"/>
  <c r="J692" i="57" s="1"/>
  <c r="J693" i="57"/>
  <c r="A693" i="57"/>
  <c r="A513" i="57"/>
  <c r="A440" i="57"/>
  <c r="A367" i="57"/>
  <c r="A294" i="57"/>
  <c r="A221" i="57"/>
  <c r="A148" i="57"/>
  <c r="A75" i="57"/>
  <c r="F18" i="50"/>
  <c r="M59" i="50"/>
  <c r="F59" i="50"/>
  <c r="M61" i="50"/>
  <c r="F61" i="50"/>
  <c r="I291" i="69" s="1"/>
  <c r="M58" i="50"/>
  <c r="F58" i="50"/>
  <c r="M43" i="50"/>
  <c r="F43" i="50"/>
  <c r="E20" i="51"/>
  <c r="M60" i="50"/>
  <c r="F60" i="50"/>
  <c r="I252" i="69" l="1"/>
  <c r="I258" i="69"/>
  <c r="I249" i="69"/>
  <c r="I250" i="69"/>
  <c r="I257" i="69"/>
  <c r="I251" i="69"/>
  <c r="I248" i="69"/>
  <c r="I256" i="69"/>
  <c r="I259" i="69"/>
  <c r="D228" i="15"/>
  <c r="E34" i="51"/>
  <c r="I289" i="69"/>
  <c r="E32" i="51"/>
  <c r="I253" i="69"/>
  <c r="I260" i="69"/>
  <c r="I247" i="69"/>
  <c r="I261" i="69"/>
  <c r="I254" i="69"/>
  <c r="I262" i="69"/>
  <c r="I255" i="69"/>
  <c r="E33" i="51"/>
  <c r="I264" i="69"/>
  <c r="I281" i="69"/>
  <c r="I283" i="69"/>
  <c r="I280" i="69"/>
  <c r="I286" i="69"/>
  <c r="I282" i="69"/>
  <c r="I278" i="69"/>
  <c r="I274" i="69"/>
  <c r="I271" i="69"/>
  <c r="I267" i="69"/>
  <c r="I272" i="69"/>
  <c r="I268" i="69"/>
  <c r="I285" i="69"/>
  <c r="I277" i="69"/>
  <c r="I273" i="69"/>
  <c r="I275" i="69"/>
  <c r="I284" i="69"/>
  <c r="I265" i="69"/>
  <c r="I287" i="69"/>
  <c r="I279" i="69"/>
  <c r="I276" i="69"/>
  <c r="I269" i="69"/>
  <c r="I266" i="69"/>
  <c r="I270" i="69"/>
  <c r="K25" i="67"/>
  <c r="Z32" i="51"/>
  <c r="Z35" i="51"/>
  <c r="F1569" i="57"/>
  <c r="A1568" i="57"/>
  <c r="O49" i="74"/>
  <c r="J2067" i="57"/>
  <c r="F1355" i="57"/>
  <c r="A1354" i="57"/>
  <c r="O84" i="74"/>
  <c r="J2100" i="57"/>
  <c r="Z34" i="51"/>
  <c r="Z33" i="51"/>
  <c r="K30" i="67"/>
  <c r="E35" i="51"/>
  <c r="AM25" i="74"/>
  <c r="AU24" i="74"/>
  <c r="C67" i="67"/>
  <c r="C71" i="67"/>
  <c r="C66" i="67"/>
  <c r="L68" i="67"/>
  <c r="B68" i="67" s="1"/>
  <c r="C70" i="67"/>
  <c r="C65" i="67"/>
  <c r="AM13" i="56"/>
  <c r="AU12" i="56"/>
  <c r="B43" i="14"/>
  <c r="E13" i="51"/>
  <c r="E12" i="51"/>
  <c r="O85" i="74" l="1"/>
  <c r="J2101" i="57"/>
  <c r="O48" i="74"/>
  <c r="J2066" i="57"/>
  <c r="B93" i="67"/>
  <c r="G69" i="67"/>
  <c r="K69" i="67"/>
  <c r="J69" i="67"/>
  <c r="E69" i="67"/>
  <c r="H69" i="67"/>
  <c r="F69" i="67"/>
  <c r="D69" i="67"/>
  <c r="I69" i="67"/>
  <c r="F1356" i="57"/>
  <c r="A1355" i="57"/>
  <c r="F1570" i="57"/>
  <c r="A1569" i="57"/>
  <c r="AK34" i="51"/>
  <c r="AM26" i="74"/>
  <c r="AU25" i="74"/>
  <c r="AK33" i="51"/>
  <c r="AK32" i="51"/>
  <c r="AK35" i="51"/>
  <c r="AM14" i="56"/>
  <c r="AU13" i="56"/>
  <c r="B12" i="14"/>
  <c r="C10" i="14"/>
  <c r="B83" i="15"/>
  <c r="AK13" i="51"/>
  <c r="AK20" i="51"/>
  <c r="C12" i="14" l="1"/>
  <c r="B22" i="15" s="1"/>
  <c r="C50" i="14"/>
  <c r="O47" i="74"/>
  <c r="J2065" i="57"/>
  <c r="O86" i="74"/>
  <c r="J2102" i="57"/>
  <c r="F1571" i="57"/>
  <c r="A1570" i="57"/>
  <c r="B69" i="67"/>
  <c r="F1357" i="57"/>
  <c r="A1356" i="57"/>
  <c r="AM27" i="74"/>
  <c r="AU26" i="74"/>
  <c r="AM15" i="56"/>
  <c r="AU14" i="56"/>
  <c r="X258" i="15"/>
  <c r="W258" i="15"/>
  <c r="V258" i="15"/>
  <c r="T258" i="15"/>
  <c r="S258" i="15"/>
  <c r="R258" i="15"/>
  <c r="Q258" i="15"/>
  <c r="O258" i="15"/>
  <c r="N258" i="15"/>
  <c r="M258" i="15"/>
  <c r="L258" i="15"/>
  <c r="J258" i="15"/>
  <c r="I258" i="15"/>
  <c r="H258" i="15"/>
  <c r="G258" i="15"/>
  <c r="X256" i="15"/>
  <c r="W256" i="15"/>
  <c r="T256" i="15"/>
  <c r="S256" i="15"/>
  <c r="P256" i="15"/>
  <c r="O256" i="15"/>
  <c r="L256" i="15"/>
  <c r="K256" i="15"/>
  <c r="H256" i="15"/>
  <c r="G256" i="15"/>
  <c r="Y254" i="15"/>
  <c r="X254" i="15"/>
  <c r="W254" i="15"/>
  <c r="V254" i="15"/>
  <c r="U254" i="15"/>
  <c r="T254" i="15"/>
  <c r="S254" i="15"/>
  <c r="R254" i="15"/>
  <c r="Q254" i="15"/>
  <c r="P254" i="15"/>
  <c r="O254" i="15"/>
  <c r="N254" i="15"/>
  <c r="M254" i="15"/>
  <c r="L254" i="15"/>
  <c r="K254" i="15"/>
  <c r="J254" i="15"/>
  <c r="I254" i="15"/>
  <c r="H254" i="15"/>
  <c r="G254" i="15"/>
  <c r="F22" i="14"/>
  <c r="G22" i="14" s="1"/>
  <c r="H22" i="14" s="1"/>
  <c r="I22" i="14" s="1"/>
  <c r="J22" i="14" s="1"/>
  <c r="K22" i="14" s="1"/>
  <c r="L22" i="14" s="1"/>
  <c r="M22" i="14" s="1"/>
  <c r="N22" i="14" s="1"/>
  <c r="O22" i="14" s="1"/>
  <c r="P22" i="14" s="1"/>
  <c r="Q22" i="14" s="1"/>
  <c r="R22" i="14" s="1"/>
  <c r="S22" i="14" s="1"/>
  <c r="T22" i="14" s="1"/>
  <c r="U22" i="14" s="1"/>
  <c r="V22" i="14" s="1"/>
  <c r="W22" i="14" s="1"/>
  <c r="X22" i="14" s="1"/>
  <c r="F1572" i="57" l="1"/>
  <c r="A1571" i="57"/>
  <c r="O46" i="74"/>
  <c r="J2064" i="57"/>
  <c r="F1358" i="57"/>
  <c r="A1357" i="57"/>
  <c r="O87" i="74"/>
  <c r="J2103" i="57"/>
  <c r="AM28" i="74"/>
  <c r="AU27" i="74"/>
  <c r="AM16" i="56"/>
  <c r="AU15" i="56"/>
  <c r="O45" i="74" l="1"/>
  <c r="J2063" i="57"/>
  <c r="F1359" i="57"/>
  <c r="A1358" i="57"/>
  <c r="F1573" i="57"/>
  <c r="A1572" i="57"/>
  <c r="O88" i="74"/>
  <c r="J2104" i="57"/>
  <c r="AM29" i="74"/>
  <c r="AU28" i="74"/>
  <c r="AM17" i="56"/>
  <c r="AU16" i="56"/>
  <c r="F250" i="15"/>
  <c r="O89" i="74" l="1"/>
  <c r="J2105" i="57"/>
  <c r="F1360" i="57"/>
  <c r="A1359" i="57"/>
  <c r="F1574" i="57"/>
  <c r="A1573" i="57"/>
  <c r="O44" i="74"/>
  <c r="J2062" i="57"/>
  <c r="AU29" i="74"/>
  <c r="AM30" i="74"/>
  <c r="AM18" i="56"/>
  <c r="AU17" i="56"/>
  <c r="F253" i="15"/>
  <c r="O43" i="74" l="1"/>
  <c r="J2061" i="57"/>
  <c r="F1361" i="57"/>
  <c r="A1360" i="57"/>
  <c r="F1575" i="57"/>
  <c r="A1574" i="57"/>
  <c r="O90" i="74"/>
  <c r="J2106" i="57"/>
  <c r="AU30" i="74"/>
  <c r="AM31" i="74"/>
  <c r="AM19" i="56"/>
  <c r="AU18" i="56"/>
  <c r="O91" i="74" l="1"/>
  <c r="J2107" i="57"/>
  <c r="F1362" i="57"/>
  <c r="A1361" i="57"/>
  <c r="F1576" i="57"/>
  <c r="A1575" i="57"/>
  <c r="O42" i="74"/>
  <c r="J2060" i="57"/>
  <c r="AU31" i="74"/>
  <c r="AM32" i="74"/>
  <c r="AM20" i="56"/>
  <c r="AU19" i="56"/>
  <c r="O41" i="74" l="1"/>
  <c r="J2059" i="57"/>
  <c r="F1363" i="57"/>
  <c r="A1362" i="57"/>
  <c r="F1577" i="57"/>
  <c r="A1576" i="57"/>
  <c r="O92" i="74"/>
  <c r="J2108" i="57"/>
  <c r="AU32" i="74"/>
  <c r="AM33" i="74"/>
  <c r="AM21" i="56"/>
  <c r="AU20" i="56"/>
  <c r="O93" i="74" l="1"/>
  <c r="J2109" i="57"/>
  <c r="F1364" i="57"/>
  <c r="A1363" i="57"/>
  <c r="F1578" i="57"/>
  <c r="A1577" i="57"/>
  <c r="O40" i="74"/>
  <c r="J2058" i="57"/>
  <c r="AU33" i="74"/>
  <c r="AM34" i="74"/>
  <c r="AM22" i="56"/>
  <c r="AU21" i="56"/>
  <c r="O39" i="74" l="1"/>
  <c r="J2057" i="57"/>
  <c r="F1365" i="57"/>
  <c r="A1364" i="57"/>
  <c r="F1579" i="57"/>
  <c r="A1578" i="57"/>
  <c r="O94" i="74"/>
  <c r="J2110" i="57"/>
  <c r="AU34" i="74"/>
  <c r="AM35" i="74"/>
  <c r="AM23" i="56"/>
  <c r="AU22" i="56"/>
  <c r="O95" i="74" l="1"/>
  <c r="J2111" i="57"/>
  <c r="F1366" i="57"/>
  <c r="A1365" i="57"/>
  <c r="F1580" i="57"/>
  <c r="A1579" i="57"/>
  <c r="O38" i="74"/>
  <c r="J2056" i="57"/>
  <c r="AU35" i="74"/>
  <c r="AM36" i="74"/>
  <c r="AM24" i="56"/>
  <c r="AU23" i="56"/>
  <c r="O37" i="74" l="1"/>
  <c r="J2055" i="57"/>
  <c r="F1367" i="57"/>
  <c r="A1366" i="57"/>
  <c r="F1581" i="57"/>
  <c r="A1580" i="57"/>
  <c r="O96" i="74"/>
  <c r="J2112" i="57"/>
  <c r="AU36" i="74"/>
  <c r="AM37" i="74"/>
  <c r="AM25" i="56"/>
  <c r="AU24" i="56"/>
  <c r="A2020" i="57"/>
  <c r="A2019" i="57"/>
  <c r="A2018" i="57"/>
  <c r="A2017" i="57"/>
  <c r="A2016" i="57"/>
  <c r="A2015" i="57"/>
  <c r="A2014" i="57"/>
  <c r="A2013" i="57"/>
  <c r="A2012" i="57"/>
  <c r="A2011" i="57"/>
  <c r="A2010" i="57"/>
  <c r="A2009" i="57"/>
  <c r="A2008" i="57"/>
  <c r="A2007" i="57"/>
  <c r="A2006" i="57"/>
  <c r="A2005" i="57"/>
  <c r="A2004" i="57"/>
  <c r="A2003" i="57"/>
  <c r="A2002" i="57"/>
  <c r="A2001" i="57"/>
  <c r="A2000" i="57"/>
  <c r="A1999" i="57"/>
  <c r="A1998" i="57"/>
  <c r="A1997" i="57"/>
  <c r="A1996" i="57"/>
  <c r="A1995" i="57"/>
  <c r="A1994" i="57"/>
  <c r="A1993" i="57"/>
  <c r="A1992" i="57"/>
  <c r="A1991" i="57"/>
  <c r="A1990" i="57"/>
  <c r="A1989" i="57"/>
  <c r="A1988" i="57"/>
  <c r="A1987" i="57"/>
  <c r="A1986" i="57"/>
  <c r="A1985" i="57"/>
  <c r="A1984" i="57"/>
  <c r="A1983" i="57"/>
  <c r="A1982" i="57"/>
  <c r="A1981" i="57"/>
  <c r="A1980" i="57"/>
  <c r="A1979" i="57"/>
  <c r="A1978" i="57"/>
  <c r="A1977" i="57"/>
  <c r="A1976" i="57"/>
  <c r="A1975" i="57"/>
  <c r="F1917" i="57"/>
  <c r="F1918" i="57" s="1"/>
  <c r="A1916" i="57"/>
  <c r="O97" i="74" l="1"/>
  <c r="J2113" i="57"/>
  <c r="F1368" i="57"/>
  <c r="A1367" i="57"/>
  <c r="F1582" i="57"/>
  <c r="A1581" i="57"/>
  <c r="O36" i="74"/>
  <c r="J2054" i="57"/>
  <c r="AU37" i="74"/>
  <c r="AM38" i="74"/>
  <c r="AM26" i="56"/>
  <c r="AU25" i="56"/>
  <c r="E19" i="51"/>
  <c r="A1917" i="57"/>
  <c r="F1919" i="57"/>
  <c r="A1918" i="57"/>
  <c r="O35" i="74" l="1"/>
  <c r="J2053" i="57"/>
  <c r="F1369" i="57"/>
  <c r="A1368" i="57"/>
  <c r="F1583" i="57"/>
  <c r="A1582" i="57"/>
  <c r="O98" i="74"/>
  <c r="J2114" i="57"/>
  <c r="AU38" i="74"/>
  <c r="AM39" i="74"/>
  <c r="AM27" i="56"/>
  <c r="AU26" i="56"/>
  <c r="AK19" i="51"/>
  <c r="F1920" i="57"/>
  <c r="A1919" i="57"/>
  <c r="O99" i="74" l="1"/>
  <c r="J2115" i="57"/>
  <c r="F1370" i="57"/>
  <c r="A1369" i="57"/>
  <c r="F1584" i="57"/>
  <c r="A1583" i="57"/>
  <c r="O34" i="74"/>
  <c r="J2052" i="57"/>
  <c r="AU39" i="74"/>
  <c r="AM40" i="74"/>
  <c r="AM28" i="56"/>
  <c r="AU27" i="56"/>
  <c r="F1921" i="57"/>
  <c r="A1920" i="57"/>
  <c r="O33" i="74" l="1"/>
  <c r="J2051" i="57"/>
  <c r="F1371" i="57"/>
  <c r="A1370" i="57"/>
  <c r="F1585" i="57"/>
  <c r="A1584" i="57"/>
  <c r="O100" i="74"/>
  <c r="J2116" i="57"/>
  <c r="AU40" i="74"/>
  <c r="AM41" i="74"/>
  <c r="AM29" i="56"/>
  <c r="AU28" i="56"/>
  <c r="F1922" i="57"/>
  <c r="A1921" i="57"/>
  <c r="O101" i="74" l="1"/>
  <c r="J2117" i="57"/>
  <c r="F1372" i="57"/>
  <c r="A1371" i="57"/>
  <c r="F1586" i="57"/>
  <c r="A1585" i="57"/>
  <c r="O32" i="74"/>
  <c r="J2050" i="57"/>
  <c r="AU41" i="74"/>
  <c r="AM42" i="74"/>
  <c r="AM30" i="56"/>
  <c r="AU29" i="56"/>
  <c r="F1923" i="57"/>
  <c r="A1922" i="57"/>
  <c r="O31" i="74" l="1"/>
  <c r="J2049" i="57"/>
  <c r="F1373" i="57"/>
  <c r="A1372" i="57"/>
  <c r="F1587" i="57"/>
  <c r="A1586" i="57"/>
  <c r="O102" i="74"/>
  <c r="J2118" i="57"/>
  <c r="AU42" i="74"/>
  <c r="AM43" i="74"/>
  <c r="AM31" i="56"/>
  <c r="AU30" i="56"/>
  <c r="F1924" i="57"/>
  <c r="A1923" i="57"/>
  <c r="O103" i="74" l="1"/>
  <c r="J2119" i="57"/>
  <c r="F1374" i="57"/>
  <c r="A1373" i="57"/>
  <c r="F1588" i="57"/>
  <c r="A1587" i="57"/>
  <c r="O30" i="74"/>
  <c r="J2048" i="57"/>
  <c r="AU43" i="74"/>
  <c r="AM44" i="74"/>
  <c r="AM32" i="56"/>
  <c r="AU31" i="56"/>
  <c r="F1925" i="57"/>
  <c r="A1924" i="57"/>
  <c r="O29" i="74" l="1"/>
  <c r="J2047" i="57"/>
  <c r="F1375" i="57"/>
  <c r="A1374" i="57"/>
  <c r="F1589" i="57"/>
  <c r="A1588" i="57"/>
  <c r="O104" i="74"/>
  <c r="J2120" i="57"/>
  <c r="AU44" i="74"/>
  <c r="AM45" i="74"/>
  <c r="AM33" i="56"/>
  <c r="AU32" i="56"/>
  <c r="F1926" i="57"/>
  <c r="A1925" i="57"/>
  <c r="O105" i="74" l="1"/>
  <c r="J2121" i="57"/>
  <c r="F1376" i="57"/>
  <c r="A1375" i="57"/>
  <c r="F1590" i="57"/>
  <c r="A1589" i="57"/>
  <c r="O28" i="74"/>
  <c r="J2046" i="57"/>
  <c r="AU45" i="74"/>
  <c r="AM46" i="74"/>
  <c r="AM34" i="56"/>
  <c r="AU33" i="56"/>
  <c r="F1927" i="57"/>
  <c r="A1926" i="57"/>
  <c r="O27" i="74" l="1"/>
  <c r="J2045" i="57"/>
  <c r="F1377" i="57"/>
  <c r="A1376" i="57"/>
  <c r="F1591" i="57"/>
  <c r="A1590" i="57"/>
  <c r="O106" i="74"/>
  <c r="J2122" i="57"/>
  <c r="AU46" i="74"/>
  <c r="AM47" i="74"/>
  <c r="AM35" i="56"/>
  <c r="AU34" i="56"/>
  <c r="F1928" i="57"/>
  <c r="A1927" i="57"/>
  <c r="O107" i="74" l="1"/>
  <c r="J2123" i="57"/>
  <c r="F1378" i="57"/>
  <c r="A1377" i="57"/>
  <c r="F1592" i="57"/>
  <c r="A1591" i="57"/>
  <c r="O26" i="74"/>
  <c r="J2044" i="57"/>
  <c r="AU47" i="74"/>
  <c r="AM48" i="74"/>
  <c r="AM36" i="56"/>
  <c r="AU35" i="56"/>
  <c r="F1929" i="57"/>
  <c r="A1928" i="57"/>
  <c r="O25" i="74" l="1"/>
  <c r="J2043" i="57"/>
  <c r="F1379" i="57"/>
  <c r="A1378" i="57"/>
  <c r="F1593" i="57"/>
  <c r="A1592" i="57"/>
  <c r="O108" i="74"/>
  <c r="J2124" i="57"/>
  <c r="AU48" i="74"/>
  <c r="AM49" i="74"/>
  <c r="AM37" i="56"/>
  <c r="AU36" i="56"/>
  <c r="F1930" i="57"/>
  <c r="A1929" i="57"/>
  <c r="O109" i="74" l="1"/>
  <c r="J2125" i="57"/>
  <c r="F1380" i="57"/>
  <c r="A1379" i="57"/>
  <c r="F1594" i="57"/>
  <c r="A1593" i="57"/>
  <c r="O24" i="74"/>
  <c r="J2042" i="57"/>
  <c r="AU49" i="74"/>
  <c r="AM50" i="74"/>
  <c r="AM38" i="56"/>
  <c r="AU37" i="56"/>
  <c r="F1931" i="57"/>
  <c r="A1930" i="57"/>
  <c r="O23" i="74" l="1"/>
  <c r="J2041" i="57"/>
  <c r="F1381" i="57"/>
  <c r="A1380" i="57"/>
  <c r="F1595" i="57"/>
  <c r="A1594" i="57"/>
  <c r="O110" i="74"/>
  <c r="J2126" i="57"/>
  <c r="AU50" i="74"/>
  <c r="AM51" i="74"/>
  <c r="AM39" i="56"/>
  <c r="AU38" i="56"/>
  <c r="F1932" i="57"/>
  <c r="A1931" i="57"/>
  <c r="O111" i="74" l="1"/>
  <c r="J2127" i="57"/>
  <c r="F1382" i="57"/>
  <c r="A1381" i="57"/>
  <c r="F1596" i="57"/>
  <c r="A1595" i="57"/>
  <c r="O22" i="74"/>
  <c r="J2040" i="57"/>
  <c r="AU51" i="74"/>
  <c r="AM52" i="74"/>
  <c r="AM40" i="56"/>
  <c r="AU39" i="56"/>
  <c r="F1933" i="57"/>
  <c r="A1932" i="57"/>
  <c r="O21" i="74" l="1"/>
  <c r="J2039" i="57"/>
  <c r="F1383" i="57"/>
  <c r="A1382" i="57"/>
  <c r="F1597" i="57"/>
  <c r="A1596" i="57"/>
  <c r="O112" i="74"/>
  <c r="J2129" i="57" s="1"/>
  <c r="J2128" i="57"/>
  <c r="AU52" i="74"/>
  <c r="AM53" i="74"/>
  <c r="AM41" i="56"/>
  <c r="AU40" i="56"/>
  <c r="F1934" i="57"/>
  <c r="A1933" i="57"/>
  <c r="F1384" i="57" l="1"/>
  <c r="A1383" i="57"/>
  <c r="F1598" i="57"/>
  <c r="A1597" i="57"/>
  <c r="O20" i="74"/>
  <c r="J2038" i="57"/>
  <c r="AU53" i="74"/>
  <c r="AM54" i="74"/>
  <c r="AM42" i="56"/>
  <c r="AU41" i="56"/>
  <c r="F1935" i="57"/>
  <c r="A1934" i="57"/>
  <c r="F1599" i="57" l="1"/>
  <c r="A1598" i="57"/>
  <c r="O19" i="74"/>
  <c r="J2037" i="57"/>
  <c r="F1385" i="57"/>
  <c r="A1384" i="57"/>
  <c r="AU54" i="74"/>
  <c r="AM55" i="74"/>
  <c r="AM43" i="56"/>
  <c r="AU42" i="56"/>
  <c r="F1936" i="57"/>
  <c r="A1935" i="57"/>
  <c r="O18" i="74" l="1"/>
  <c r="J2036" i="57"/>
  <c r="F1386" i="57"/>
  <c r="A1385" i="57"/>
  <c r="F1600" i="57"/>
  <c r="A1599" i="57"/>
  <c r="AU55" i="74"/>
  <c r="AM56" i="74"/>
  <c r="AM44" i="56"/>
  <c r="AU43" i="56"/>
  <c r="F1937" i="57"/>
  <c r="A1936" i="57"/>
  <c r="F1387" i="57" l="1"/>
  <c r="A1386" i="57"/>
  <c r="F1601" i="57"/>
  <c r="A1600" i="57"/>
  <c r="O17" i="74"/>
  <c r="J2035" i="57"/>
  <c r="AU56" i="74"/>
  <c r="AM57" i="74"/>
  <c r="AM45" i="56"/>
  <c r="AU44" i="56"/>
  <c r="F1938" i="57"/>
  <c r="A1937" i="57"/>
  <c r="F1602" i="57" l="1"/>
  <c r="A1601" i="57"/>
  <c r="O16" i="74"/>
  <c r="J2034" i="57"/>
  <c r="F1388" i="57"/>
  <c r="A1387" i="57"/>
  <c r="AU57" i="74"/>
  <c r="AM58" i="74"/>
  <c r="AM46" i="56"/>
  <c r="AU45" i="56"/>
  <c r="F1939" i="57"/>
  <c r="A1938" i="57"/>
  <c r="O15" i="74" l="1"/>
  <c r="J2033" i="57"/>
  <c r="F1389" i="57"/>
  <c r="A1388" i="57"/>
  <c r="F1603" i="57"/>
  <c r="A1602" i="57"/>
  <c r="AU58" i="74"/>
  <c r="AM59" i="74"/>
  <c r="AM47" i="56"/>
  <c r="AU46" i="56"/>
  <c r="F1940" i="57"/>
  <c r="A1939" i="57"/>
  <c r="F1390" i="57" l="1"/>
  <c r="A1389" i="57"/>
  <c r="F1604" i="57"/>
  <c r="A1603" i="57"/>
  <c r="O14" i="74"/>
  <c r="J2032" i="57"/>
  <c r="AU59" i="74"/>
  <c r="AM60" i="74"/>
  <c r="AM48" i="56"/>
  <c r="AU47" i="56"/>
  <c r="F1941" i="57"/>
  <c r="A1940" i="57"/>
  <c r="F1605" i="57" l="1"/>
  <c r="A1604" i="57"/>
  <c r="O13" i="74"/>
  <c r="J2031" i="57"/>
  <c r="F1391" i="57"/>
  <c r="A1390" i="57"/>
  <c r="AU60" i="74"/>
  <c r="AM61" i="74"/>
  <c r="AM49" i="56"/>
  <c r="AU48" i="56"/>
  <c r="F1942" i="57"/>
  <c r="A1941" i="57"/>
  <c r="O12" i="74" l="1"/>
  <c r="J2030" i="57"/>
  <c r="F1392" i="57"/>
  <c r="A1391" i="57"/>
  <c r="F1606" i="57"/>
  <c r="A1605" i="57"/>
  <c r="AM62" i="74"/>
  <c r="AU61" i="74"/>
  <c r="AM50" i="56"/>
  <c r="AU49" i="56"/>
  <c r="F1943" i="57"/>
  <c r="A1942" i="57"/>
  <c r="F1393" i="57" l="1"/>
  <c r="A1392" i="57"/>
  <c r="F1607" i="57"/>
  <c r="A1606" i="57"/>
  <c r="O11" i="74"/>
  <c r="J2029" i="57"/>
  <c r="AM63" i="74"/>
  <c r="AU63" i="74" s="1"/>
  <c r="AU62" i="74"/>
  <c r="AM51" i="56"/>
  <c r="AU50" i="56"/>
  <c r="F1944" i="57"/>
  <c r="A1943" i="57"/>
  <c r="F1608" i="57" l="1"/>
  <c r="A1608" i="57" s="1"/>
  <c r="A1607" i="57"/>
  <c r="O10" i="74"/>
  <c r="J2028" i="57"/>
  <c r="F1394" i="57"/>
  <c r="A1394" i="57" s="1"/>
  <c r="A1393" i="57"/>
  <c r="AM52" i="56"/>
  <c r="AU51" i="56"/>
  <c r="F1945" i="57"/>
  <c r="A1944" i="57"/>
  <c r="O9" i="74" l="1"/>
  <c r="J2027" i="57"/>
  <c r="AM53" i="56"/>
  <c r="AU52" i="56"/>
  <c r="F1946" i="57"/>
  <c r="A1945" i="57"/>
  <c r="O8" i="74" l="1"/>
  <c r="J2026" i="57"/>
  <c r="AM54" i="56"/>
  <c r="AU53" i="56"/>
  <c r="F1947" i="57"/>
  <c r="A1946" i="57"/>
  <c r="O7" i="74" l="1"/>
  <c r="J2025" i="57"/>
  <c r="AM55" i="56"/>
  <c r="AU54" i="56"/>
  <c r="F1948" i="57"/>
  <c r="A1947" i="57"/>
  <c r="O6" i="74" l="1"/>
  <c r="J2023" i="57" s="1"/>
  <c r="J2024" i="57"/>
  <c r="AM56" i="56"/>
  <c r="AU55" i="56"/>
  <c r="F1949" i="57"/>
  <c r="A1948" i="57"/>
  <c r="AM57" i="56" l="1"/>
  <c r="AU56" i="56"/>
  <c r="F1950" i="57"/>
  <c r="A1949" i="57"/>
  <c r="AM58" i="56" l="1"/>
  <c r="AU57" i="56"/>
  <c r="F1951" i="57"/>
  <c r="A1950" i="57"/>
  <c r="AM59" i="56" l="1"/>
  <c r="AU58" i="56"/>
  <c r="F1952" i="57"/>
  <c r="A1951" i="57"/>
  <c r="AM60" i="56" l="1"/>
  <c r="AU59" i="56"/>
  <c r="F1953" i="57"/>
  <c r="A1952" i="57"/>
  <c r="AM61" i="56" l="1"/>
  <c r="AU60" i="56"/>
  <c r="F1954" i="57"/>
  <c r="A1953" i="57"/>
  <c r="AM62" i="56" l="1"/>
  <c r="AU61" i="56"/>
  <c r="F1955" i="57"/>
  <c r="A1954" i="57"/>
  <c r="AM63" i="56" l="1"/>
  <c r="AU63" i="56" s="1"/>
  <c r="AU62" i="56"/>
  <c r="F1956" i="57"/>
  <c r="A1955" i="57"/>
  <c r="F1957" i="57" l="1"/>
  <c r="A1956" i="57"/>
  <c r="F1958" i="57" l="1"/>
  <c r="A1957" i="57"/>
  <c r="F1959" i="57" l="1"/>
  <c r="A1958" i="57"/>
  <c r="F1960" i="57" l="1"/>
  <c r="A1959" i="57"/>
  <c r="F1961" i="57" l="1"/>
  <c r="A1960" i="57"/>
  <c r="F1962" i="57" l="1"/>
  <c r="A1961" i="57"/>
  <c r="F1963" i="57" l="1"/>
  <c r="A1962" i="57"/>
  <c r="F1964" i="57" l="1"/>
  <c r="A1963" i="57"/>
  <c r="F1965" i="57" l="1"/>
  <c r="A1964" i="57"/>
  <c r="F1966" i="57" l="1"/>
  <c r="A1965" i="57"/>
  <c r="F1967" i="57" l="1"/>
  <c r="A1966" i="57"/>
  <c r="F1968" i="57" l="1"/>
  <c r="A1967" i="57"/>
  <c r="F1969" i="57" l="1"/>
  <c r="A1968" i="57"/>
  <c r="F1970" i="57" l="1"/>
  <c r="A1969" i="57"/>
  <c r="F1971" i="57" l="1"/>
  <c r="A1970" i="57"/>
  <c r="F1972" i="57" l="1"/>
  <c r="A1971" i="57"/>
  <c r="F1973" i="57" l="1"/>
  <c r="A1972" i="57"/>
  <c r="F1974" i="57" l="1"/>
  <c r="A1974" i="57" s="1"/>
  <c r="A1973" i="57"/>
  <c r="M64" i="50" l="1"/>
  <c r="M56" i="50"/>
  <c r="M49" i="50"/>
  <c r="M46" i="50"/>
  <c r="M44" i="50"/>
  <c r="M35" i="50"/>
  <c r="A2690" i="57"/>
  <c r="A2689" i="57"/>
  <c r="A2688" i="57"/>
  <c r="A2687" i="57"/>
  <c r="A2686" i="57"/>
  <c r="A2685" i="57"/>
  <c r="A2684" i="57"/>
  <c r="A2683" i="57"/>
  <c r="A2682" i="57"/>
  <c r="A2681" i="57"/>
  <c r="A2680" i="57"/>
  <c r="A2679" i="57"/>
  <c r="A2678" i="57"/>
  <c r="A2677" i="57"/>
  <c r="A2676" i="57"/>
  <c r="A2675" i="57"/>
  <c r="A2674" i="57"/>
  <c r="A2673" i="57"/>
  <c r="A2672" i="57"/>
  <c r="A2671" i="57"/>
  <c r="A2670" i="57"/>
  <c r="A2669" i="57"/>
  <c r="A2668" i="57"/>
  <c r="A2661" i="57"/>
  <c r="A2659" i="57"/>
  <c r="A2658" i="57"/>
  <c r="A2657" i="57"/>
  <c r="A2656" i="57"/>
  <c r="A2655" i="57"/>
  <c r="A2654" i="57"/>
  <c r="A2653" i="57"/>
  <c r="A2652" i="57"/>
  <c r="A2651" i="57"/>
  <c r="A2650" i="57"/>
  <c r="A2649" i="57"/>
  <c r="A2648" i="57"/>
  <c r="A2647" i="57"/>
  <c r="A2646" i="57"/>
  <c r="A2645" i="57"/>
  <c r="A2644" i="57"/>
  <c r="A2643" i="57"/>
  <c r="A2642" i="57"/>
  <c r="A2641" i="57"/>
  <c r="A2640" i="57"/>
  <c r="A2639" i="57"/>
  <c r="A2638" i="57"/>
  <c r="A2637" i="57"/>
  <c r="A2636" i="57"/>
  <c r="A2635" i="57"/>
  <c r="A2634" i="57"/>
  <c r="A2633" i="57"/>
  <c r="A2632" i="57"/>
  <c r="A2631" i="57"/>
  <c r="A2630" i="57"/>
  <c r="A2629" i="57"/>
  <c r="A2628" i="57"/>
  <c r="A2627" i="57"/>
  <c r="A2626" i="57"/>
  <c r="A2625" i="57"/>
  <c r="A2624" i="57"/>
  <c r="A2623" i="57"/>
  <c r="A2622" i="57"/>
  <c r="A2621" i="57"/>
  <c r="A2620" i="57"/>
  <c r="A2619" i="57"/>
  <c r="A2618" i="57"/>
  <c r="A2617" i="57"/>
  <c r="A2616" i="57"/>
  <c r="A2615" i="57"/>
  <c r="A2614" i="57"/>
  <c r="A2613" i="57"/>
  <c r="A2612" i="57"/>
  <c r="A2611" i="57"/>
  <c r="A2610" i="57"/>
  <c r="A2609" i="57"/>
  <c r="A2608" i="57"/>
  <c r="A2607" i="57"/>
  <c r="A2606" i="57"/>
  <c r="A2605" i="57"/>
  <c r="A2604" i="57"/>
  <c r="A2603" i="57"/>
  <c r="A2602" i="57"/>
  <c r="A2601" i="57"/>
  <c r="A2600" i="57"/>
  <c r="A2599" i="57"/>
  <c r="A2598" i="57"/>
  <c r="A2597" i="57"/>
  <c r="A2596" i="57"/>
  <c r="A2595" i="57"/>
  <c r="A2594" i="57"/>
  <c r="A2593" i="57"/>
  <c r="A2592" i="57"/>
  <c r="A2591" i="57"/>
  <c r="A2590" i="57"/>
  <c r="A2589" i="57"/>
  <c r="A2588" i="57"/>
  <c r="A2587" i="57"/>
  <c r="A2586" i="57"/>
  <c r="A2585" i="57"/>
  <c r="A2584" i="57"/>
  <c r="A2583" i="57"/>
  <c r="A2582" i="57"/>
  <c r="A2581" i="57"/>
  <c r="A2580" i="57"/>
  <c r="A2579" i="57"/>
  <c r="A2578" i="57"/>
  <c r="A2577" i="57"/>
  <c r="A2576" i="57"/>
  <c r="A2575" i="57"/>
  <c r="A2574" i="57"/>
  <c r="A2573" i="57"/>
  <c r="A2572" i="57"/>
  <c r="A2571" i="57"/>
  <c r="A2570" i="57"/>
  <c r="A2569" i="57"/>
  <c r="A2568" i="57"/>
  <c r="A2567" i="57"/>
  <c r="A2566" i="57"/>
  <c r="A2565" i="57"/>
  <c r="A2564" i="57"/>
  <c r="A2563" i="57"/>
  <c r="A2562" i="57"/>
  <c r="A2561" i="57"/>
  <c r="A2560" i="57"/>
  <c r="A2559" i="57"/>
  <c r="A2558" i="57"/>
  <c r="A2557" i="57"/>
  <c r="A2556" i="57"/>
  <c r="A2555" i="57"/>
  <c r="A2553" i="57"/>
  <c r="A2552" i="57"/>
  <c r="A2551" i="57"/>
  <c r="A2550" i="57"/>
  <c r="A2549" i="57"/>
  <c r="A2548" i="57"/>
  <c r="A2547" i="57"/>
  <c r="A2546" i="57"/>
  <c r="A2545" i="57"/>
  <c r="A2544" i="57"/>
  <c r="A2543" i="57"/>
  <c r="A2542" i="57"/>
  <c r="A2541" i="57"/>
  <c r="A2540" i="57"/>
  <c r="A2539" i="57"/>
  <c r="A2538" i="57"/>
  <c r="A2537" i="57"/>
  <c r="A2536" i="57"/>
  <c r="A2535" i="57"/>
  <c r="A2534" i="57"/>
  <c r="A2533" i="57"/>
  <c r="A2532" i="57"/>
  <c r="A2531" i="57"/>
  <c r="A2530" i="57"/>
  <c r="A2529" i="57"/>
  <c r="A2528" i="57"/>
  <c r="A2527" i="57"/>
  <c r="A2526" i="57"/>
  <c r="A2525" i="57"/>
  <c r="A2524" i="57"/>
  <c r="A2523" i="57"/>
  <c r="A2522" i="57"/>
  <c r="A2521" i="57"/>
  <c r="A2520" i="57"/>
  <c r="A2519" i="57"/>
  <c r="A2518" i="57"/>
  <c r="A2517" i="57"/>
  <c r="A2516" i="57"/>
  <c r="A2515" i="57"/>
  <c r="A2514" i="57"/>
  <c r="A2513" i="57"/>
  <c r="A2512" i="57"/>
  <c r="A2511" i="57"/>
  <c r="A2510" i="57"/>
  <c r="A2509" i="57"/>
  <c r="A2508" i="57"/>
  <c r="A2507" i="57"/>
  <c r="A2506" i="57"/>
  <c r="A2505" i="57"/>
  <c r="A2504" i="57"/>
  <c r="A2503" i="57"/>
  <c r="A2502" i="57"/>
  <c r="A2501" i="57"/>
  <c r="A2500" i="57"/>
  <c r="A2499" i="57"/>
  <c r="A2498" i="57"/>
  <c r="A2497" i="57"/>
  <c r="A2496" i="57"/>
  <c r="A2495" i="57"/>
  <c r="A2494" i="57"/>
  <c r="A2493" i="57"/>
  <c r="A2492" i="57"/>
  <c r="A2491" i="57"/>
  <c r="A2490" i="57"/>
  <c r="A2489" i="57"/>
  <c r="A2488" i="57"/>
  <c r="A2487" i="57"/>
  <c r="A2486" i="57"/>
  <c r="A2485" i="57"/>
  <c r="A2484" i="57"/>
  <c r="A2483" i="57"/>
  <c r="A2482" i="57"/>
  <c r="A2481" i="57"/>
  <c r="A2480" i="57"/>
  <c r="A2479" i="57"/>
  <c r="A2478" i="57"/>
  <c r="A2477" i="57"/>
  <c r="A2476" i="57"/>
  <c r="A2475" i="57"/>
  <c r="A2474" i="57"/>
  <c r="A2473" i="57"/>
  <c r="A2472" i="57"/>
  <c r="A2471" i="57"/>
  <c r="A2470" i="57"/>
  <c r="A2469" i="57"/>
  <c r="A2468" i="57"/>
  <c r="A2467" i="57"/>
  <c r="A2466" i="57"/>
  <c r="A2465" i="57"/>
  <c r="A2464" i="57"/>
  <c r="A2463" i="57"/>
  <c r="A2462" i="57"/>
  <c r="A2461" i="57"/>
  <c r="A2460" i="57"/>
  <c r="A2459" i="57"/>
  <c r="A2458" i="57"/>
  <c r="A2457" i="57"/>
  <c r="A2456" i="57"/>
  <c r="A2455" i="57"/>
  <c r="A2454" i="57"/>
  <c r="A2453" i="57"/>
  <c r="A2452" i="57"/>
  <c r="A2451" i="57"/>
  <c r="A2450" i="57"/>
  <c r="A2449" i="57"/>
  <c r="A2448" i="57"/>
  <c r="A2446" i="57"/>
  <c r="A2445" i="57"/>
  <c r="A2444" i="57"/>
  <c r="A2443" i="57"/>
  <c r="A2442" i="57"/>
  <c r="A2441" i="57"/>
  <c r="A2440" i="57"/>
  <c r="A2439" i="57"/>
  <c r="A2438" i="57"/>
  <c r="A2437" i="57"/>
  <c r="A2436" i="57"/>
  <c r="A2435" i="57"/>
  <c r="A2434" i="57"/>
  <c r="A2433" i="57"/>
  <c r="A2432" i="57"/>
  <c r="A2431" i="57"/>
  <c r="A2430" i="57"/>
  <c r="A2429" i="57"/>
  <c r="A2428" i="57"/>
  <c r="A2427" i="57"/>
  <c r="A2426" i="57"/>
  <c r="A2425" i="57"/>
  <c r="A2424" i="57"/>
  <c r="A2423" i="57"/>
  <c r="A2422" i="57"/>
  <c r="A2421" i="57"/>
  <c r="A2420" i="57"/>
  <c r="A2419" i="57"/>
  <c r="A2418" i="57"/>
  <c r="A2417" i="57"/>
  <c r="A2416" i="57"/>
  <c r="A2415" i="57"/>
  <c r="A2414" i="57"/>
  <c r="A2413" i="57"/>
  <c r="A2412" i="57"/>
  <c r="A2411" i="57"/>
  <c r="A2410" i="57"/>
  <c r="A2409" i="57"/>
  <c r="A2408" i="57"/>
  <c r="A2407" i="57"/>
  <c r="A2406" i="57"/>
  <c r="A2405" i="57"/>
  <c r="A2404" i="57"/>
  <c r="A2403" i="57"/>
  <c r="A2402" i="57"/>
  <c r="A2401" i="57"/>
  <c r="A2400" i="57"/>
  <c r="A2399" i="57"/>
  <c r="A2398" i="57"/>
  <c r="A2397" i="57"/>
  <c r="A2396" i="57"/>
  <c r="A2395" i="57"/>
  <c r="A2394" i="57"/>
  <c r="A2393" i="57"/>
  <c r="A2392" i="57"/>
  <c r="A2391" i="57"/>
  <c r="A2390" i="57"/>
  <c r="A2389" i="57"/>
  <c r="A2388" i="57"/>
  <c r="A2387" i="57"/>
  <c r="A2386" i="57"/>
  <c r="A2385" i="57"/>
  <c r="A2384" i="57"/>
  <c r="A2383" i="57"/>
  <c r="A2382" i="57"/>
  <c r="A2381" i="57"/>
  <c r="A2380" i="57"/>
  <c r="A2379" i="57"/>
  <c r="A2378" i="57"/>
  <c r="A2377" i="57"/>
  <c r="A2376" i="57"/>
  <c r="A2375" i="57"/>
  <c r="A2374" i="57"/>
  <c r="A2373" i="57"/>
  <c r="A2372" i="57"/>
  <c r="A2371" i="57"/>
  <c r="A2370" i="57"/>
  <c r="A2369" i="57"/>
  <c r="A2368" i="57"/>
  <c r="A2367" i="57"/>
  <c r="A2366" i="57"/>
  <c r="A2365" i="57"/>
  <c r="A2364" i="57"/>
  <c r="A2363" i="57"/>
  <c r="A2362" i="57"/>
  <c r="A2361" i="57"/>
  <c r="A2360" i="57"/>
  <c r="A2359" i="57"/>
  <c r="A2358" i="57"/>
  <c r="A2357" i="57"/>
  <c r="A2356" i="57"/>
  <c r="A2355" i="57"/>
  <c r="A2354" i="57"/>
  <c r="A2353" i="57"/>
  <c r="A2352" i="57"/>
  <c r="A2351" i="57"/>
  <c r="A2350" i="57"/>
  <c r="A2349" i="57"/>
  <c r="A2348" i="57"/>
  <c r="A2347" i="57"/>
  <c r="A2346" i="57"/>
  <c r="A2345" i="57"/>
  <c r="A2344" i="57"/>
  <c r="A2343" i="57"/>
  <c r="A2342" i="57"/>
  <c r="A2340" i="57"/>
  <c r="A2339" i="57"/>
  <c r="A2338" i="57"/>
  <c r="A2337" i="57"/>
  <c r="A2336" i="57"/>
  <c r="A2335" i="57"/>
  <c r="A2334" i="57"/>
  <c r="A2333" i="57"/>
  <c r="A2332" i="57"/>
  <c r="A2331" i="57"/>
  <c r="A2330" i="57"/>
  <c r="A2329" i="57"/>
  <c r="A2328" i="57"/>
  <c r="A2327" i="57"/>
  <c r="A2326" i="57"/>
  <c r="A2325" i="57"/>
  <c r="A2324" i="57"/>
  <c r="A2323" i="57"/>
  <c r="A2322" i="57"/>
  <c r="A2321" i="57"/>
  <c r="A2320" i="57"/>
  <c r="A2319" i="57"/>
  <c r="A2318" i="57"/>
  <c r="A2317" i="57"/>
  <c r="A2316" i="57"/>
  <c r="A2315" i="57"/>
  <c r="A2314" i="57"/>
  <c r="A2313" i="57"/>
  <c r="A2312" i="57"/>
  <c r="A2311" i="57"/>
  <c r="A2310" i="57"/>
  <c r="A2309" i="57"/>
  <c r="A2308" i="57"/>
  <c r="A2307" i="57"/>
  <c r="A2306" i="57"/>
  <c r="A2305" i="57"/>
  <c r="A2304" i="57"/>
  <c r="A2303" i="57"/>
  <c r="A2302" i="57"/>
  <c r="A2301" i="57"/>
  <c r="A2300" i="57"/>
  <c r="A2299" i="57"/>
  <c r="A2298" i="57"/>
  <c r="A2297" i="57"/>
  <c r="A2296" i="57"/>
  <c r="A2295" i="57"/>
  <c r="A2294" i="57"/>
  <c r="A2293" i="57"/>
  <c r="A2292" i="57"/>
  <c r="A2291" i="57"/>
  <c r="A2290" i="57"/>
  <c r="A2289" i="57"/>
  <c r="A2288" i="57"/>
  <c r="A2287" i="57"/>
  <c r="A2286" i="57"/>
  <c r="A2285" i="57"/>
  <c r="A2284" i="57"/>
  <c r="A2283" i="57"/>
  <c r="A2282" i="57"/>
  <c r="A2281" i="57"/>
  <c r="A2280" i="57"/>
  <c r="A2279" i="57"/>
  <c r="A2278" i="57"/>
  <c r="A2277" i="57"/>
  <c r="A2276" i="57"/>
  <c r="A2275" i="57"/>
  <c r="A2274" i="57"/>
  <c r="A2273" i="57"/>
  <c r="A2272" i="57"/>
  <c r="A2271" i="57"/>
  <c r="A2270" i="57"/>
  <c r="A2269" i="57"/>
  <c r="A2268" i="57"/>
  <c r="A2267" i="57"/>
  <c r="A2266" i="57"/>
  <c r="A2265" i="57"/>
  <c r="A2264" i="57"/>
  <c r="A2263" i="57"/>
  <c r="A2262" i="57"/>
  <c r="A2261" i="57"/>
  <c r="A2260" i="57"/>
  <c r="A2259" i="57"/>
  <c r="A2258" i="57"/>
  <c r="A2257" i="57"/>
  <c r="A2256" i="57"/>
  <c r="A2255" i="57"/>
  <c r="A2254" i="57"/>
  <c r="A2253" i="57"/>
  <c r="A2252" i="57"/>
  <c r="A2251" i="57"/>
  <c r="A2250" i="57"/>
  <c r="A2249" i="57"/>
  <c r="A2248" i="57"/>
  <c r="A2247" i="57"/>
  <c r="A2246" i="57"/>
  <c r="A2245" i="57"/>
  <c r="A2244" i="57"/>
  <c r="A2243" i="57"/>
  <c r="A2242" i="57"/>
  <c r="A2241" i="57"/>
  <c r="A2240" i="57"/>
  <c r="A2239" i="57"/>
  <c r="A2238" i="57"/>
  <c r="A2237" i="57"/>
  <c r="A2236" i="57"/>
  <c r="A2234" i="57"/>
  <c r="A2233" i="57"/>
  <c r="A2232" i="57"/>
  <c r="A2231" i="57"/>
  <c r="A2230" i="57"/>
  <c r="A2229" i="57"/>
  <c r="A2228" i="57"/>
  <c r="A2227" i="57"/>
  <c r="A2226" i="57"/>
  <c r="A2225" i="57"/>
  <c r="A2224" i="57"/>
  <c r="A2223" i="57"/>
  <c r="A2222" i="57"/>
  <c r="A2221" i="57"/>
  <c r="A2220" i="57"/>
  <c r="A2219" i="57"/>
  <c r="A2218" i="57"/>
  <c r="A2217" i="57"/>
  <c r="A2216" i="57"/>
  <c r="A2215" i="57"/>
  <c r="A2214" i="57"/>
  <c r="A2213" i="57"/>
  <c r="A2212" i="57"/>
  <c r="A2211" i="57"/>
  <c r="A2210" i="57"/>
  <c r="A2209" i="57"/>
  <c r="A2208" i="57"/>
  <c r="A2207" i="57"/>
  <c r="A2206" i="57"/>
  <c r="A2205" i="57"/>
  <c r="A2204" i="57"/>
  <c r="A2203" i="57"/>
  <c r="A2202" i="57"/>
  <c r="A2201" i="57"/>
  <c r="A2200" i="57"/>
  <c r="A2199" i="57"/>
  <c r="A2198" i="57"/>
  <c r="A2197" i="57"/>
  <c r="A2196" i="57"/>
  <c r="A2195" i="57"/>
  <c r="A2194" i="57"/>
  <c r="A2193" i="57"/>
  <c r="A2192" i="57"/>
  <c r="A2191" i="57"/>
  <c r="A2190" i="57"/>
  <c r="A2189" i="57"/>
  <c r="A2188" i="57"/>
  <c r="A2187" i="57"/>
  <c r="A2186" i="57"/>
  <c r="A2185" i="57"/>
  <c r="A2184" i="57"/>
  <c r="A2183" i="57"/>
  <c r="A2182" i="57"/>
  <c r="A2181" i="57"/>
  <c r="A2180" i="57"/>
  <c r="A2179" i="57"/>
  <c r="A2178" i="57"/>
  <c r="A2177" i="57"/>
  <c r="A2176" i="57"/>
  <c r="A2175" i="57"/>
  <c r="A2174" i="57"/>
  <c r="A2173" i="57"/>
  <c r="A2172" i="57"/>
  <c r="A2171" i="57"/>
  <c r="A2170" i="57"/>
  <c r="A2169" i="57"/>
  <c r="A2168" i="57"/>
  <c r="A2167" i="57"/>
  <c r="A2166" i="57"/>
  <c r="A2165" i="57"/>
  <c r="A2164" i="57"/>
  <c r="A2163" i="57"/>
  <c r="A2162" i="57"/>
  <c r="A2161" i="57"/>
  <c r="A2160" i="57"/>
  <c r="A2159" i="57"/>
  <c r="A2158" i="57"/>
  <c r="A2157" i="57"/>
  <c r="A2156" i="57"/>
  <c r="A2155" i="57"/>
  <c r="A2154" i="57"/>
  <c r="A2153" i="57"/>
  <c r="A2152" i="57"/>
  <c r="A2151" i="57"/>
  <c r="A2150" i="57"/>
  <c r="A2149" i="57"/>
  <c r="A2148" i="57"/>
  <c r="A2147" i="57"/>
  <c r="A2146" i="57"/>
  <c r="A2145" i="57"/>
  <c r="A2144" i="57"/>
  <c r="A2143" i="57"/>
  <c r="A2142" i="57"/>
  <c r="A2141" i="57"/>
  <c r="A2140" i="57"/>
  <c r="A2139" i="57"/>
  <c r="A2138" i="57"/>
  <c r="A2137" i="57"/>
  <c r="A2136" i="57"/>
  <c r="A2135" i="57"/>
  <c r="A2134" i="57"/>
  <c r="A2133" i="57"/>
  <c r="A2132" i="57"/>
  <c r="A2131" i="57"/>
  <c r="A2130" i="57"/>
  <c r="A1914" i="57"/>
  <c r="I1913" i="57"/>
  <c r="J1913" i="57" s="1"/>
  <c r="A1913" i="57"/>
  <c r="I1912" i="57"/>
  <c r="J1912" i="57" s="1"/>
  <c r="A1912" i="57"/>
  <c r="I1911" i="57"/>
  <c r="J1911" i="57" s="1"/>
  <c r="A1911" i="57"/>
  <c r="I1910" i="57"/>
  <c r="J1910" i="57" s="1"/>
  <c r="A1910" i="57"/>
  <c r="I1909" i="57"/>
  <c r="J1909" i="57" s="1"/>
  <c r="A1909" i="57"/>
  <c r="I1908" i="57"/>
  <c r="J1908" i="57" s="1"/>
  <c r="A1908" i="57"/>
  <c r="I1907" i="57"/>
  <c r="J1907" i="57" s="1"/>
  <c r="A1907" i="57"/>
  <c r="I1906" i="57"/>
  <c r="J1906" i="57" s="1"/>
  <c r="A1906" i="57"/>
  <c r="I1905" i="57"/>
  <c r="J1905" i="57" s="1"/>
  <c r="A1905" i="57"/>
  <c r="I1904" i="57"/>
  <c r="J1904" i="57" s="1"/>
  <c r="A1904" i="57"/>
  <c r="I1903" i="57"/>
  <c r="J1903" i="57" s="1"/>
  <c r="A1903" i="57"/>
  <c r="I1902" i="57"/>
  <c r="J1902" i="57" s="1"/>
  <c r="A1902" i="57"/>
  <c r="I1901" i="57"/>
  <c r="J1901" i="57" s="1"/>
  <c r="A1901" i="57"/>
  <c r="I1900" i="57"/>
  <c r="J1900" i="57" s="1"/>
  <c r="A1900" i="57"/>
  <c r="I1899" i="57"/>
  <c r="J1899" i="57" s="1"/>
  <c r="A1899" i="57"/>
  <c r="I1898" i="57"/>
  <c r="J1898" i="57" s="1"/>
  <c r="A1898" i="57"/>
  <c r="A1897" i="57"/>
  <c r="A1896" i="57"/>
  <c r="A1895" i="57"/>
  <c r="A1894" i="57"/>
  <c r="A1893" i="57"/>
  <c r="A1892" i="57"/>
  <c r="A1891" i="57"/>
  <c r="A1890" i="57"/>
  <c r="A1889" i="57"/>
  <c r="A1888" i="57"/>
  <c r="A1887" i="57"/>
  <c r="A1886" i="57"/>
  <c r="A1885" i="57"/>
  <c r="A1884" i="57"/>
  <c r="A1883" i="57"/>
  <c r="A1882" i="57"/>
  <c r="A1881" i="57"/>
  <c r="A1880" i="57"/>
  <c r="A1879" i="57"/>
  <c r="A1878" i="57"/>
  <c r="A1877" i="57"/>
  <c r="A1876" i="57"/>
  <c r="A1875" i="57"/>
  <c r="A1874" i="57"/>
  <c r="A1873" i="57"/>
  <c r="A1872" i="57"/>
  <c r="A1871" i="57"/>
  <c r="A1870" i="57"/>
  <c r="A1869" i="57"/>
  <c r="A1868" i="57"/>
  <c r="A1867" i="57"/>
  <c r="F1810" i="57"/>
  <c r="A1810" i="57" s="1"/>
  <c r="A1809" i="57"/>
  <c r="A1807" i="57"/>
  <c r="I1806" i="57"/>
  <c r="J1806" i="57" s="1"/>
  <c r="A1806" i="57"/>
  <c r="I1805" i="57"/>
  <c r="J1805" i="57" s="1"/>
  <c r="A1805" i="57"/>
  <c r="I1804" i="57"/>
  <c r="J1804" i="57" s="1"/>
  <c r="A1804" i="57"/>
  <c r="I1803" i="57"/>
  <c r="J1803" i="57" s="1"/>
  <c r="A1803" i="57"/>
  <c r="I1802" i="57"/>
  <c r="J1802" i="57" s="1"/>
  <c r="A1802" i="57"/>
  <c r="I1801" i="57"/>
  <c r="J1801" i="57" s="1"/>
  <c r="A1801" i="57"/>
  <c r="I1800" i="57"/>
  <c r="J1800" i="57" s="1"/>
  <c r="A1800" i="57"/>
  <c r="I1799" i="57"/>
  <c r="J1799" i="57" s="1"/>
  <c r="A1799" i="57"/>
  <c r="I1798" i="57"/>
  <c r="J1798" i="57" s="1"/>
  <c r="A1798" i="57"/>
  <c r="I1797" i="57"/>
  <c r="J1797" i="57" s="1"/>
  <c r="A1797" i="57"/>
  <c r="I1796" i="57"/>
  <c r="J1796" i="57" s="1"/>
  <c r="A1796" i="57"/>
  <c r="I1795" i="57"/>
  <c r="J1795" i="57" s="1"/>
  <c r="A1795" i="57"/>
  <c r="I1794" i="57"/>
  <c r="J1794" i="57" s="1"/>
  <c r="A1794" i="57"/>
  <c r="I1793" i="57"/>
  <c r="J1793" i="57" s="1"/>
  <c r="A1793" i="57"/>
  <c r="I1792" i="57"/>
  <c r="J1792" i="57" s="1"/>
  <c r="A1792" i="57"/>
  <c r="I1791" i="57"/>
  <c r="J1791" i="57" s="1"/>
  <c r="A1791" i="57"/>
  <c r="A1790" i="57"/>
  <c r="A1789" i="57"/>
  <c r="A1788" i="57"/>
  <c r="A1787" i="57"/>
  <c r="A1786" i="57"/>
  <c r="A1785" i="57"/>
  <c r="A1784" i="57"/>
  <c r="A1783" i="57"/>
  <c r="A1782" i="57"/>
  <c r="A1781" i="57"/>
  <c r="A1780" i="57"/>
  <c r="A1779" i="57"/>
  <c r="A1778" i="57"/>
  <c r="A1777" i="57"/>
  <c r="A1776" i="57"/>
  <c r="A1775" i="57"/>
  <c r="A1774" i="57"/>
  <c r="A1773" i="57"/>
  <c r="A1772" i="57"/>
  <c r="A1771" i="57"/>
  <c r="A1770" i="57"/>
  <c r="A1769" i="57"/>
  <c r="A1768" i="57"/>
  <c r="A1767" i="57"/>
  <c r="A1766" i="57"/>
  <c r="A1765" i="57"/>
  <c r="A1764" i="57"/>
  <c r="A1763" i="57"/>
  <c r="A1762" i="57"/>
  <c r="A1761" i="57"/>
  <c r="A1760" i="57"/>
  <c r="F1703" i="57"/>
  <c r="A1702" i="57"/>
  <c r="A1700" i="57"/>
  <c r="I1699" i="57"/>
  <c r="J1699" i="57" s="1"/>
  <c r="A1699" i="57"/>
  <c r="I1698" i="57"/>
  <c r="J1698" i="57" s="1"/>
  <c r="A1698" i="57"/>
  <c r="I1697" i="57"/>
  <c r="J1697" i="57" s="1"/>
  <c r="A1697" i="57"/>
  <c r="I1696" i="57"/>
  <c r="J1696" i="57" s="1"/>
  <c r="A1696" i="57"/>
  <c r="I1695" i="57"/>
  <c r="J1695" i="57" s="1"/>
  <c r="A1695" i="57"/>
  <c r="I1694" i="57"/>
  <c r="J1694" i="57" s="1"/>
  <c r="A1694" i="57"/>
  <c r="I1693" i="57"/>
  <c r="J1693" i="57" s="1"/>
  <c r="A1693" i="57"/>
  <c r="I1692" i="57"/>
  <c r="J1692" i="57" s="1"/>
  <c r="A1692" i="57"/>
  <c r="I1691" i="57"/>
  <c r="J1691" i="57" s="1"/>
  <c r="A1691" i="57"/>
  <c r="I1690" i="57"/>
  <c r="J1690" i="57" s="1"/>
  <c r="A1690" i="57"/>
  <c r="I1689" i="57"/>
  <c r="J1689" i="57" s="1"/>
  <c r="A1689" i="57"/>
  <c r="I1688" i="57"/>
  <c r="J1688" i="57" s="1"/>
  <c r="A1688" i="57"/>
  <c r="I1687" i="57"/>
  <c r="J1687" i="57" s="1"/>
  <c r="A1687" i="57"/>
  <c r="I1686" i="57"/>
  <c r="J1686" i="57" s="1"/>
  <c r="A1686" i="57"/>
  <c r="I1685" i="57"/>
  <c r="J1685" i="57" s="1"/>
  <c r="A1685" i="57"/>
  <c r="I1684" i="57"/>
  <c r="J1684" i="57" s="1"/>
  <c r="A1684" i="57"/>
  <c r="A1683" i="57"/>
  <c r="A1682" i="57"/>
  <c r="A1681" i="57"/>
  <c r="A1680" i="57"/>
  <c r="A1679" i="57"/>
  <c r="A1678" i="57"/>
  <c r="A1677" i="57"/>
  <c r="A1676" i="57"/>
  <c r="A1675" i="57"/>
  <c r="A1674" i="57"/>
  <c r="A1673" i="57"/>
  <c r="A1672" i="57"/>
  <c r="A1671" i="57"/>
  <c r="A1670" i="57"/>
  <c r="A1669" i="57"/>
  <c r="A1668" i="57"/>
  <c r="A1667" i="57"/>
  <c r="A1666" i="57"/>
  <c r="A1665" i="57"/>
  <c r="A1664" i="57"/>
  <c r="A1663" i="57"/>
  <c r="A1662" i="57"/>
  <c r="A1661" i="57"/>
  <c r="A1660" i="57"/>
  <c r="A1659" i="57"/>
  <c r="A1658" i="57"/>
  <c r="A1549" i="57"/>
  <c r="I1548" i="57"/>
  <c r="J1548" i="57" s="1"/>
  <c r="A1548" i="57"/>
  <c r="I1547" i="57"/>
  <c r="J1547" i="57" s="1"/>
  <c r="A1547" i="57"/>
  <c r="I1546" i="57"/>
  <c r="J1546" i="57" s="1"/>
  <c r="A1546" i="57"/>
  <c r="I1545" i="57"/>
  <c r="J1545" i="57" s="1"/>
  <c r="A1545" i="57"/>
  <c r="I1544" i="57"/>
  <c r="J1544" i="57" s="1"/>
  <c r="A1544" i="57"/>
  <c r="I1543" i="57"/>
  <c r="J1543" i="57" s="1"/>
  <c r="A1543" i="57"/>
  <c r="I1542" i="57"/>
  <c r="J1542" i="57" s="1"/>
  <c r="A1542" i="57"/>
  <c r="I1541" i="57"/>
  <c r="J1541" i="57" s="1"/>
  <c r="A1541" i="57"/>
  <c r="I1540" i="57"/>
  <c r="J1540" i="57" s="1"/>
  <c r="A1540" i="57"/>
  <c r="I1539" i="57"/>
  <c r="J1539" i="57" s="1"/>
  <c r="A1539" i="57"/>
  <c r="I1538" i="57"/>
  <c r="J1538" i="57" s="1"/>
  <c r="A1538" i="57"/>
  <c r="I1537" i="57"/>
  <c r="J1537" i="57" s="1"/>
  <c r="A1537" i="57"/>
  <c r="I1536" i="57"/>
  <c r="J1536" i="57" s="1"/>
  <c r="A1536" i="57"/>
  <c r="I1535" i="57"/>
  <c r="J1535" i="57" s="1"/>
  <c r="A1535" i="57"/>
  <c r="I1534" i="57"/>
  <c r="J1534" i="57" s="1"/>
  <c r="A1534" i="57"/>
  <c r="I1533" i="57"/>
  <c r="J1533" i="57" s="1"/>
  <c r="A1533" i="57"/>
  <c r="A1532" i="57"/>
  <c r="A1531" i="57"/>
  <c r="A1530" i="57"/>
  <c r="A1529" i="57"/>
  <c r="A1528" i="57"/>
  <c r="A1527" i="57"/>
  <c r="A1526" i="57"/>
  <c r="A1525" i="57"/>
  <c r="A1524" i="57"/>
  <c r="A1523" i="57"/>
  <c r="A1522" i="57"/>
  <c r="A1521" i="57"/>
  <c r="A1520" i="57"/>
  <c r="A1519" i="57"/>
  <c r="A1518" i="57"/>
  <c r="A1517" i="57"/>
  <c r="A1516" i="57"/>
  <c r="A1515" i="57"/>
  <c r="A1514" i="57"/>
  <c r="A1513" i="57"/>
  <c r="A1512" i="57"/>
  <c r="A1511" i="57"/>
  <c r="A1510" i="57"/>
  <c r="A1509" i="57"/>
  <c r="A1508" i="57"/>
  <c r="A1507" i="57"/>
  <c r="A1506" i="57"/>
  <c r="A1505" i="57"/>
  <c r="A1504" i="57"/>
  <c r="A1503" i="57"/>
  <c r="A1502" i="57"/>
  <c r="F1445" i="57"/>
  <c r="A1445" i="57" s="1"/>
  <c r="A1444" i="57"/>
  <c r="A1335" i="57"/>
  <c r="I1334" i="57"/>
  <c r="J1334" i="57" s="1"/>
  <c r="A1334" i="57"/>
  <c r="I1333" i="57"/>
  <c r="J1333" i="57" s="1"/>
  <c r="A1333" i="57"/>
  <c r="I1332" i="57"/>
  <c r="J1332" i="57" s="1"/>
  <c r="A1332" i="57"/>
  <c r="I1331" i="57"/>
  <c r="J1331" i="57" s="1"/>
  <c r="A1331" i="57"/>
  <c r="I1330" i="57"/>
  <c r="J1330" i="57" s="1"/>
  <c r="A1330" i="57"/>
  <c r="I1329" i="57"/>
  <c r="J1329" i="57" s="1"/>
  <c r="A1329" i="57"/>
  <c r="I1328" i="57"/>
  <c r="J1328" i="57" s="1"/>
  <c r="A1328" i="57"/>
  <c r="I1327" i="57"/>
  <c r="J1327" i="57" s="1"/>
  <c r="A1327" i="57"/>
  <c r="I1326" i="57"/>
  <c r="J1326" i="57" s="1"/>
  <c r="A1326" i="57"/>
  <c r="I1325" i="57"/>
  <c r="J1325" i="57" s="1"/>
  <c r="A1325" i="57"/>
  <c r="I1324" i="57"/>
  <c r="J1324" i="57" s="1"/>
  <c r="A1324" i="57"/>
  <c r="I1323" i="57"/>
  <c r="J1323" i="57" s="1"/>
  <c r="A1323" i="57"/>
  <c r="I1322" i="57"/>
  <c r="J1322" i="57" s="1"/>
  <c r="A1322" i="57"/>
  <c r="I1321" i="57"/>
  <c r="J1321" i="57" s="1"/>
  <c r="A1321" i="57"/>
  <c r="I1320" i="57"/>
  <c r="J1320" i="57" s="1"/>
  <c r="A1320" i="57"/>
  <c r="I1319" i="57"/>
  <c r="J1319" i="57" s="1"/>
  <c r="A1319" i="57"/>
  <c r="A1318" i="57"/>
  <c r="A1317" i="57"/>
  <c r="A1316" i="57"/>
  <c r="A1315" i="57"/>
  <c r="A1314" i="57"/>
  <c r="A1313" i="57"/>
  <c r="A1312" i="57"/>
  <c r="A1311" i="57"/>
  <c r="A1310" i="57"/>
  <c r="A1309" i="57"/>
  <c r="A1308" i="57"/>
  <c r="A1307" i="57"/>
  <c r="A1306" i="57"/>
  <c r="A1305" i="57"/>
  <c r="A1304" i="57"/>
  <c r="A1303" i="57"/>
  <c r="A1302" i="57"/>
  <c r="A1301" i="57"/>
  <c r="A1300" i="57"/>
  <c r="A1299" i="57"/>
  <c r="A1298" i="57"/>
  <c r="A1297" i="57"/>
  <c r="A1296" i="57"/>
  <c r="A1295" i="57"/>
  <c r="A1294" i="57"/>
  <c r="A1293" i="57"/>
  <c r="A1292" i="57"/>
  <c r="A1291" i="57"/>
  <c r="A1290" i="57"/>
  <c r="A1289" i="57"/>
  <c r="F1231" i="57"/>
  <c r="A1231" i="57" s="1"/>
  <c r="A1230" i="57"/>
  <c r="A1229" i="57"/>
  <c r="A1227" i="57"/>
  <c r="I1226" i="57"/>
  <c r="J1226" i="57" s="1"/>
  <c r="A1226" i="57"/>
  <c r="I1225" i="57"/>
  <c r="J1225" i="57" s="1"/>
  <c r="A1225" i="57"/>
  <c r="I1224" i="57"/>
  <c r="J1224" i="57" s="1"/>
  <c r="A1224" i="57"/>
  <c r="I1223" i="57"/>
  <c r="J1223" i="57" s="1"/>
  <c r="A1223" i="57"/>
  <c r="I1222" i="57"/>
  <c r="J1222" i="57" s="1"/>
  <c r="A1222" i="57"/>
  <c r="I1221" i="57"/>
  <c r="J1221" i="57" s="1"/>
  <c r="A1221" i="57"/>
  <c r="I1220" i="57"/>
  <c r="J1220" i="57" s="1"/>
  <c r="A1220" i="57"/>
  <c r="I1219" i="57"/>
  <c r="J1219" i="57" s="1"/>
  <c r="A1219" i="57"/>
  <c r="I1218" i="57"/>
  <c r="J1218" i="57" s="1"/>
  <c r="A1218" i="57"/>
  <c r="I1217" i="57"/>
  <c r="J1217" i="57" s="1"/>
  <c r="A1217" i="57"/>
  <c r="I1216" i="57"/>
  <c r="J1216" i="57" s="1"/>
  <c r="A1216" i="57"/>
  <c r="I1215" i="57"/>
  <c r="J1215" i="57" s="1"/>
  <c r="A1215" i="57"/>
  <c r="I1214" i="57"/>
  <c r="J1214" i="57" s="1"/>
  <c r="A1214" i="57"/>
  <c r="I1213" i="57"/>
  <c r="J1213" i="57" s="1"/>
  <c r="A1213" i="57"/>
  <c r="I1212" i="57"/>
  <c r="J1212" i="57" s="1"/>
  <c r="A1212" i="57"/>
  <c r="I1211" i="57"/>
  <c r="J1211" i="57" s="1"/>
  <c r="A1211" i="57"/>
  <c r="A1210" i="57"/>
  <c r="A1209" i="57"/>
  <c r="A1208" i="57"/>
  <c r="A1207" i="57"/>
  <c r="A1206" i="57"/>
  <c r="A1205" i="57"/>
  <c r="A1204" i="57"/>
  <c r="A1203" i="57"/>
  <c r="A1202" i="57"/>
  <c r="A1201" i="57"/>
  <c r="A1200" i="57"/>
  <c r="A1199" i="57"/>
  <c r="A1198" i="57"/>
  <c r="A1197" i="57"/>
  <c r="A1196" i="57"/>
  <c r="A1195" i="57"/>
  <c r="A1194" i="57"/>
  <c r="A1193" i="57"/>
  <c r="A1192" i="57"/>
  <c r="A1191" i="57"/>
  <c r="A1190" i="57"/>
  <c r="A1189" i="57"/>
  <c r="A1188" i="57"/>
  <c r="A1187" i="57"/>
  <c r="A1186" i="57"/>
  <c r="A1185" i="57"/>
  <c r="A1184" i="57"/>
  <c r="A1183" i="57"/>
  <c r="A1182" i="57"/>
  <c r="A1181" i="57"/>
  <c r="A1180" i="57"/>
  <c r="F1123" i="57"/>
  <c r="F1124" i="57" s="1"/>
  <c r="F1125" i="57" s="1"/>
  <c r="F1126" i="57" s="1"/>
  <c r="F1127" i="57" s="1"/>
  <c r="F1128" i="57" s="1"/>
  <c r="F1129" i="57" s="1"/>
  <c r="F1130" i="57" s="1"/>
  <c r="F1131" i="57" s="1"/>
  <c r="F1132" i="57" s="1"/>
  <c r="F1133" i="57" s="1"/>
  <c r="F1134" i="57" s="1"/>
  <c r="F1135" i="57" s="1"/>
  <c r="F1136" i="57" s="1"/>
  <c r="F1137" i="57" s="1"/>
  <c r="F1138" i="57" s="1"/>
  <c r="F1139" i="57" s="1"/>
  <c r="F1140" i="57" s="1"/>
  <c r="F1141" i="57" s="1"/>
  <c r="F1142" i="57" s="1"/>
  <c r="F1143" i="57" s="1"/>
  <c r="F1144" i="57" s="1"/>
  <c r="F1145" i="57" s="1"/>
  <c r="F1146" i="57" s="1"/>
  <c r="F1147" i="57" s="1"/>
  <c r="F1148" i="57" s="1"/>
  <c r="F1149" i="57" s="1"/>
  <c r="F1150" i="57" s="1"/>
  <c r="F1151" i="57" s="1"/>
  <c r="F1152" i="57" s="1"/>
  <c r="F1153" i="57" s="1"/>
  <c r="F1154" i="57" s="1"/>
  <c r="F1155" i="57" s="1"/>
  <c r="F1156" i="57" s="1"/>
  <c r="F1157" i="57" s="1"/>
  <c r="F1158" i="57" s="1"/>
  <c r="F1159" i="57" s="1"/>
  <c r="F1160" i="57" s="1"/>
  <c r="F1161" i="57" s="1"/>
  <c r="F1162" i="57" s="1"/>
  <c r="F1163" i="57" s="1"/>
  <c r="F1164" i="57" s="1"/>
  <c r="F1165" i="57" s="1"/>
  <c r="F1166" i="57" s="1"/>
  <c r="F1167" i="57" s="1"/>
  <c r="F1168" i="57" s="1"/>
  <c r="F1169" i="57" s="1"/>
  <c r="F1170" i="57" s="1"/>
  <c r="F1171" i="57" s="1"/>
  <c r="F1172" i="57" s="1"/>
  <c r="F1173" i="57" s="1"/>
  <c r="F1174" i="57" s="1"/>
  <c r="F1175" i="57" s="1"/>
  <c r="F1176" i="57" s="1"/>
  <c r="F1177" i="57" s="1"/>
  <c r="F1178" i="57" s="1"/>
  <c r="F1179" i="57" s="1"/>
  <c r="A1179" i="57" s="1"/>
  <c r="A1122" i="57"/>
  <c r="A1120" i="57"/>
  <c r="I1119" i="57"/>
  <c r="J1119" i="57" s="1"/>
  <c r="A1119" i="57"/>
  <c r="I1118" i="57"/>
  <c r="J1118" i="57" s="1"/>
  <c r="A1118" i="57"/>
  <c r="I1117" i="57"/>
  <c r="J1117" i="57" s="1"/>
  <c r="A1117" i="57"/>
  <c r="I1116" i="57"/>
  <c r="J1116" i="57" s="1"/>
  <c r="A1116" i="57"/>
  <c r="I1115" i="57"/>
  <c r="J1115" i="57" s="1"/>
  <c r="A1115" i="57"/>
  <c r="I1114" i="57"/>
  <c r="J1114" i="57" s="1"/>
  <c r="A1114" i="57"/>
  <c r="I1113" i="57"/>
  <c r="J1113" i="57" s="1"/>
  <c r="A1113" i="57"/>
  <c r="I1112" i="57"/>
  <c r="J1112" i="57" s="1"/>
  <c r="A1112" i="57"/>
  <c r="I1111" i="57"/>
  <c r="J1111" i="57" s="1"/>
  <c r="A1111" i="57"/>
  <c r="I1110" i="57"/>
  <c r="J1110" i="57" s="1"/>
  <c r="A1110" i="57"/>
  <c r="I1109" i="57"/>
  <c r="J1109" i="57" s="1"/>
  <c r="A1109" i="57"/>
  <c r="I1108" i="57"/>
  <c r="J1108" i="57" s="1"/>
  <c r="A1108" i="57"/>
  <c r="I1107" i="57"/>
  <c r="J1107" i="57" s="1"/>
  <c r="A1107" i="57"/>
  <c r="I1106" i="57"/>
  <c r="J1106" i="57" s="1"/>
  <c r="A1106" i="57"/>
  <c r="I1105" i="57"/>
  <c r="J1105" i="57" s="1"/>
  <c r="A1105" i="57"/>
  <c r="I1104" i="57"/>
  <c r="J1104" i="57" s="1"/>
  <c r="A1104" i="57"/>
  <c r="A1103" i="57"/>
  <c r="A1102" i="57"/>
  <c r="A1101" i="57"/>
  <c r="A1100" i="57"/>
  <c r="A1099" i="57"/>
  <c r="A1098" i="57"/>
  <c r="A1097" i="57"/>
  <c r="A1096" i="57"/>
  <c r="A1095" i="57"/>
  <c r="A1094" i="57"/>
  <c r="A1093" i="57"/>
  <c r="A1092" i="57"/>
  <c r="A1091" i="57"/>
  <c r="A1090" i="57"/>
  <c r="A1089" i="57"/>
  <c r="A1088" i="57"/>
  <c r="A1087" i="57"/>
  <c r="A1086" i="57"/>
  <c r="A1085" i="57"/>
  <c r="A1084" i="57"/>
  <c r="A1083" i="57"/>
  <c r="A1082" i="57"/>
  <c r="A1081" i="57"/>
  <c r="A1080" i="57"/>
  <c r="A1079" i="57"/>
  <c r="A1078" i="57"/>
  <c r="A1077" i="57"/>
  <c r="A1076" i="57"/>
  <c r="A1075" i="57"/>
  <c r="A1074" i="57"/>
  <c r="A1073" i="57"/>
  <c r="F1016" i="57"/>
  <c r="F1017" i="57" s="1"/>
  <c r="F1018" i="57" s="1"/>
  <c r="F1019" i="57" s="1"/>
  <c r="F1020" i="57" s="1"/>
  <c r="F1021" i="57" s="1"/>
  <c r="F1022" i="57" s="1"/>
  <c r="F1023" i="57" s="1"/>
  <c r="F1024" i="57" s="1"/>
  <c r="F1025" i="57" s="1"/>
  <c r="F1026" i="57" s="1"/>
  <c r="F1027" i="57" s="1"/>
  <c r="F1028" i="57" s="1"/>
  <c r="F1029" i="57" s="1"/>
  <c r="F1030" i="57" s="1"/>
  <c r="F1031" i="57" s="1"/>
  <c r="F1032" i="57" s="1"/>
  <c r="F1033" i="57" s="1"/>
  <c r="F1034" i="57" s="1"/>
  <c r="F1035" i="57" s="1"/>
  <c r="F1036" i="57" s="1"/>
  <c r="F1037" i="57" s="1"/>
  <c r="F1038" i="57" s="1"/>
  <c r="F1039" i="57" s="1"/>
  <c r="F1040" i="57" s="1"/>
  <c r="F1041" i="57" s="1"/>
  <c r="F1042" i="57" s="1"/>
  <c r="F1043" i="57" s="1"/>
  <c r="F1044" i="57" s="1"/>
  <c r="F1045" i="57" s="1"/>
  <c r="F1046" i="57" s="1"/>
  <c r="F1047" i="57" s="1"/>
  <c r="F1048" i="57" s="1"/>
  <c r="F1049" i="57" s="1"/>
  <c r="F1050" i="57" s="1"/>
  <c r="F1051" i="57" s="1"/>
  <c r="F1052" i="57" s="1"/>
  <c r="F1053" i="57" s="1"/>
  <c r="F1054" i="57" s="1"/>
  <c r="F1055" i="57" s="1"/>
  <c r="F1056" i="57" s="1"/>
  <c r="F1057" i="57" s="1"/>
  <c r="F1058" i="57" s="1"/>
  <c r="F1059" i="57" s="1"/>
  <c r="F1060" i="57" s="1"/>
  <c r="F1061" i="57" s="1"/>
  <c r="F1062" i="57" s="1"/>
  <c r="F1063" i="57" s="1"/>
  <c r="F1064" i="57" s="1"/>
  <c r="F1065" i="57" s="1"/>
  <c r="F1066" i="57" s="1"/>
  <c r="F1067" i="57" s="1"/>
  <c r="F1068" i="57" s="1"/>
  <c r="F1069" i="57" s="1"/>
  <c r="F1070" i="57" s="1"/>
  <c r="F1071" i="57" s="1"/>
  <c r="F1072" i="57" s="1"/>
  <c r="A1072" i="57" s="1"/>
  <c r="A1015" i="57"/>
  <c r="A1013" i="57"/>
  <c r="I1012" i="57"/>
  <c r="J1012" i="57" s="1"/>
  <c r="A1012" i="57"/>
  <c r="I1011" i="57"/>
  <c r="J1011" i="57" s="1"/>
  <c r="A1011" i="57"/>
  <c r="I1010" i="57"/>
  <c r="J1010" i="57" s="1"/>
  <c r="A1010" i="57"/>
  <c r="I1009" i="57"/>
  <c r="J1009" i="57" s="1"/>
  <c r="A1009" i="57"/>
  <c r="I1008" i="57"/>
  <c r="J1008" i="57" s="1"/>
  <c r="A1008" i="57"/>
  <c r="I1007" i="57"/>
  <c r="J1007" i="57" s="1"/>
  <c r="A1007" i="57"/>
  <c r="I1006" i="57"/>
  <c r="J1006" i="57" s="1"/>
  <c r="A1006" i="57"/>
  <c r="I1005" i="57"/>
  <c r="J1005" i="57" s="1"/>
  <c r="A1005" i="57"/>
  <c r="I1004" i="57"/>
  <c r="J1004" i="57" s="1"/>
  <c r="A1004" i="57"/>
  <c r="I1003" i="57"/>
  <c r="J1003" i="57" s="1"/>
  <c r="A1003" i="57"/>
  <c r="I1002" i="57"/>
  <c r="J1002" i="57" s="1"/>
  <c r="A1002" i="57"/>
  <c r="I1001" i="57"/>
  <c r="J1001" i="57" s="1"/>
  <c r="A1001" i="57"/>
  <c r="I1000" i="57"/>
  <c r="J1000" i="57" s="1"/>
  <c r="A1000" i="57"/>
  <c r="I999" i="57"/>
  <c r="J999" i="57" s="1"/>
  <c r="A999" i="57"/>
  <c r="I998" i="57"/>
  <c r="J998" i="57" s="1"/>
  <c r="A998" i="57"/>
  <c r="I997" i="57"/>
  <c r="J997" i="57" s="1"/>
  <c r="A997" i="57"/>
  <c r="A996" i="57"/>
  <c r="A995" i="57"/>
  <c r="A994" i="57"/>
  <c r="A993" i="57"/>
  <c r="A992" i="57"/>
  <c r="A991" i="57"/>
  <c r="A990" i="57"/>
  <c r="A989" i="57"/>
  <c r="A988" i="57"/>
  <c r="A987" i="57"/>
  <c r="A986" i="57"/>
  <c r="A985" i="57"/>
  <c r="A984" i="57"/>
  <c r="A983" i="57"/>
  <c r="A982" i="57"/>
  <c r="A981" i="57"/>
  <c r="A980" i="57"/>
  <c r="A979" i="57"/>
  <c r="A978" i="57"/>
  <c r="A977" i="57"/>
  <c r="A976" i="57"/>
  <c r="A975" i="57"/>
  <c r="A974" i="57"/>
  <c r="A973" i="57"/>
  <c r="A972" i="57"/>
  <c r="A971" i="57"/>
  <c r="A970" i="57"/>
  <c r="A969" i="57"/>
  <c r="A968" i="57"/>
  <c r="A967" i="57"/>
  <c r="A966" i="57"/>
  <c r="F909" i="57"/>
  <c r="F910" i="57" s="1"/>
  <c r="A908" i="57"/>
  <c r="A906" i="57"/>
  <c r="I905" i="57"/>
  <c r="J905" i="57" s="1"/>
  <c r="A905" i="57"/>
  <c r="I904" i="57"/>
  <c r="J904" i="57" s="1"/>
  <c r="A904" i="57"/>
  <c r="I903" i="57"/>
  <c r="J903" i="57" s="1"/>
  <c r="A903" i="57"/>
  <c r="I902" i="57"/>
  <c r="J902" i="57" s="1"/>
  <c r="A902" i="57"/>
  <c r="I901" i="57"/>
  <c r="J901" i="57" s="1"/>
  <c r="A901" i="57"/>
  <c r="I900" i="57"/>
  <c r="J900" i="57" s="1"/>
  <c r="A900" i="57"/>
  <c r="I899" i="57"/>
  <c r="J899" i="57" s="1"/>
  <c r="A899" i="57"/>
  <c r="I898" i="57"/>
  <c r="J898" i="57" s="1"/>
  <c r="A898" i="57"/>
  <c r="I897" i="57"/>
  <c r="J897" i="57" s="1"/>
  <c r="A897" i="57"/>
  <c r="I896" i="57"/>
  <c r="J896" i="57" s="1"/>
  <c r="A896" i="57"/>
  <c r="I895" i="57"/>
  <c r="J895" i="57" s="1"/>
  <c r="A895" i="57"/>
  <c r="I894" i="57"/>
  <c r="J894" i="57" s="1"/>
  <c r="A894" i="57"/>
  <c r="I893" i="57"/>
  <c r="J893" i="57" s="1"/>
  <c r="A893" i="57"/>
  <c r="I892" i="57"/>
  <c r="J892" i="57" s="1"/>
  <c r="A892" i="57"/>
  <c r="I891" i="57"/>
  <c r="J891" i="57" s="1"/>
  <c r="A891" i="57"/>
  <c r="I890" i="57"/>
  <c r="J890" i="57" s="1"/>
  <c r="A890" i="57"/>
  <c r="A889" i="57"/>
  <c r="A888" i="57"/>
  <c r="A887" i="57"/>
  <c r="A886" i="57"/>
  <c r="A885" i="57"/>
  <c r="A884" i="57"/>
  <c r="A883" i="57"/>
  <c r="A882" i="57"/>
  <c r="A881" i="57"/>
  <c r="A880" i="57"/>
  <c r="A879" i="57"/>
  <c r="A878" i="57"/>
  <c r="A877" i="57"/>
  <c r="A876" i="57"/>
  <c r="A875" i="57"/>
  <c r="A874" i="57"/>
  <c r="A873" i="57"/>
  <c r="A872" i="57"/>
  <c r="A871" i="57"/>
  <c r="A870" i="57"/>
  <c r="A869" i="57"/>
  <c r="A868" i="57"/>
  <c r="A867" i="57"/>
  <c r="A866" i="57"/>
  <c r="A865" i="57"/>
  <c r="A864" i="57"/>
  <c r="A863" i="57"/>
  <c r="A862" i="57"/>
  <c r="A861" i="57"/>
  <c r="A860" i="57"/>
  <c r="A859" i="57"/>
  <c r="F802" i="57"/>
  <c r="F803" i="57" s="1"/>
  <c r="F804" i="57" s="1"/>
  <c r="F805" i="57" s="1"/>
  <c r="F806" i="57" s="1"/>
  <c r="F807" i="57" s="1"/>
  <c r="F808" i="57" s="1"/>
  <c r="F809" i="57" s="1"/>
  <c r="F810" i="57" s="1"/>
  <c r="F811" i="57" s="1"/>
  <c r="F812" i="57" s="1"/>
  <c r="F813" i="57" s="1"/>
  <c r="F814" i="57" s="1"/>
  <c r="F815" i="57" s="1"/>
  <c r="F816" i="57" s="1"/>
  <c r="F817" i="57" s="1"/>
  <c r="F818" i="57" s="1"/>
  <c r="F819" i="57" s="1"/>
  <c r="F820" i="57" s="1"/>
  <c r="F821" i="57" s="1"/>
  <c r="F822" i="57" s="1"/>
  <c r="F823" i="57" s="1"/>
  <c r="F824" i="57" s="1"/>
  <c r="F825" i="57" s="1"/>
  <c r="F826" i="57" s="1"/>
  <c r="A801" i="57"/>
  <c r="A799" i="57"/>
  <c r="I798" i="57"/>
  <c r="J798" i="57" s="1"/>
  <c r="A798" i="57"/>
  <c r="I797" i="57"/>
  <c r="J797" i="57" s="1"/>
  <c r="A797" i="57"/>
  <c r="I796" i="57"/>
  <c r="J796" i="57" s="1"/>
  <c r="A796" i="57"/>
  <c r="I795" i="57"/>
  <c r="J795" i="57" s="1"/>
  <c r="A795" i="57"/>
  <c r="I794" i="57"/>
  <c r="J794" i="57" s="1"/>
  <c r="A794" i="57"/>
  <c r="I793" i="57"/>
  <c r="J793" i="57" s="1"/>
  <c r="A793" i="57"/>
  <c r="I792" i="57"/>
  <c r="J792" i="57" s="1"/>
  <c r="A792" i="57"/>
  <c r="I791" i="57"/>
  <c r="J791" i="57" s="1"/>
  <c r="A791" i="57"/>
  <c r="I790" i="57"/>
  <c r="J790" i="57" s="1"/>
  <c r="A790" i="57"/>
  <c r="I789" i="57"/>
  <c r="J789" i="57" s="1"/>
  <c r="A789" i="57"/>
  <c r="I788" i="57"/>
  <c r="J788" i="57" s="1"/>
  <c r="A788" i="57"/>
  <c r="I787" i="57"/>
  <c r="J787" i="57" s="1"/>
  <c r="A787" i="57"/>
  <c r="I786" i="57"/>
  <c r="J786" i="57" s="1"/>
  <c r="A786" i="57"/>
  <c r="I785" i="57"/>
  <c r="J785" i="57" s="1"/>
  <c r="A785" i="57"/>
  <c r="I784" i="57"/>
  <c r="J784" i="57" s="1"/>
  <c r="A784" i="57"/>
  <c r="I783" i="57"/>
  <c r="J783" i="57" s="1"/>
  <c r="A783" i="57"/>
  <c r="A782" i="57"/>
  <c r="A781" i="57"/>
  <c r="A780" i="57"/>
  <c r="A779" i="57"/>
  <c r="A778" i="57"/>
  <c r="A777" i="57"/>
  <c r="A776" i="57"/>
  <c r="A775" i="57"/>
  <c r="A774" i="57"/>
  <c r="A773" i="57"/>
  <c r="A772" i="57"/>
  <c r="A771" i="57"/>
  <c r="A770" i="57"/>
  <c r="A769" i="57"/>
  <c r="A768" i="57"/>
  <c r="A767" i="57"/>
  <c r="A766" i="57"/>
  <c r="A765" i="57"/>
  <c r="A764" i="57"/>
  <c r="A763" i="57"/>
  <c r="A762" i="57"/>
  <c r="A761" i="57"/>
  <c r="A760" i="57"/>
  <c r="A759" i="57"/>
  <c r="A758" i="57"/>
  <c r="A757" i="57"/>
  <c r="A756" i="57"/>
  <c r="A755" i="57"/>
  <c r="A754" i="57"/>
  <c r="A753" i="57"/>
  <c r="A752" i="57"/>
  <c r="F695" i="57"/>
  <c r="F696" i="57" s="1"/>
  <c r="F697" i="57" s="1"/>
  <c r="F698" i="57" s="1"/>
  <c r="F699" i="57" s="1"/>
  <c r="F700" i="57" s="1"/>
  <c r="F701" i="57" s="1"/>
  <c r="F702" i="57" s="1"/>
  <c r="F703" i="57" s="1"/>
  <c r="F704" i="57" s="1"/>
  <c r="F705" i="57" s="1"/>
  <c r="F706" i="57" s="1"/>
  <c r="F707" i="57" s="1"/>
  <c r="F708" i="57" s="1"/>
  <c r="F709" i="57" s="1"/>
  <c r="F710" i="57" s="1"/>
  <c r="F711" i="57" s="1"/>
  <c r="F712" i="57" s="1"/>
  <c r="F713" i="57" s="1"/>
  <c r="F714" i="57" s="1"/>
  <c r="F715" i="57" s="1"/>
  <c r="F716" i="57" s="1"/>
  <c r="F717" i="57" s="1"/>
  <c r="F718" i="57" s="1"/>
  <c r="F719" i="57" s="1"/>
  <c r="F720" i="57" s="1"/>
  <c r="F721" i="57" s="1"/>
  <c r="F722" i="57" s="1"/>
  <c r="F723" i="57" s="1"/>
  <c r="F724" i="57" s="1"/>
  <c r="F725" i="57" s="1"/>
  <c r="F726" i="57" s="1"/>
  <c r="F727" i="57" s="1"/>
  <c r="F728" i="57" s="1"/>
  <c r="F729" i="57" s="1"/>
  <c r="F730" i="57" s="1"/>
  <c r="F731" i="57" s="1"/>
  <c r="F732" i="57" s="1"/>
  <c r="F733" i="57" s="1"/>
  <c r="F734" i="57" s="1"/>
  <c r="F735" i="57" s="1"/>
  <c r="F736" i="57" s="1"/>
  <c r="F737" i="57" s="1"/>
  <c r="F738" i="57" s="1"/>
  <c r="F739" i="57" s="1"/>
  <c r="F740" i="57" s="1"/>
  <c r="F741" i="57" s="1"/>
  <c r="F742" i="57" s="1"/>
  <c r="F743" i="57" s="1"/>
  <c r="F744" i="57" s="1"/>
  <c r="F745" i="57" s="1"/>
  <c r="F746" i="57" s="1"/>
  <c r="F747" i="57" s="1"/>
  <c r="F748" i="57" s="1"/>
  <c r="F749" i="57" s="1"/>
  <c r="F750" i="57" s="1"/>
  <c r="F751" i="57" s="1"/>
  <c r="A751" i="57" s="1"/>
  <c r="A694" i="57"/>
  <c r="A692" i="57"/>
  <c r="I691" i="57"/>
  <c r="J691" i="57" s="1"/>
  <c r="A691" i="57"/>
  <c r="I690" i="57"/>
  <c r="J690" i="57" s="1"/>
  <c r="A690" i="57"/>
  <c r="I689" i="57"/>
  <c r="J689" i="57" s="1"/>
  <c r="A689" i="57"/>
  <c r="I688" i="57"/>
  <c r="J688" i="57" s="1"/>
  <c r="A688" i="57"/>
  <c r="I687" i="57"/>
  <c r="J687" i="57" s="1"/>
  <c r="A687" i="57"/>
  <c r="I686" i="57"/>
  <c r="J686" i="57" s="1"/>
  <c r="A686" i="57"/>
  <c r="I685" i="57"/>
  <c r="J685" i="57" s="1"/>
  <c r="A685" i="57"/>
  <c r="I684" i="57"/>
  <c r="J684" i="57" s="1"/>
  <c r="A684" i="57"/>
  <c r="I683" i="57"/>
  <c r="J683" i="57" s="1"/>
  <c r="A683" i="57"/>
  <c r="I682" i="57"/>
  <c r="J682" i="57" s="1"/>
  <c r="A682" i="57"/>
  <c r="I681" i="57"/>
  <c r="J681" i="57" s="1"/>
  <c r="A681" i="57"/>
  <c r="I680" i="57"/>
  <c r="J680" i="57" s="1"/>
  <c r="A680" i="57"/>
  <c r="I679" i="57"/>
  <c r="J679" i="57" s="1"/>
  <c r="A679" i="57"/>
  <c r="I678" i="57"/>
  <c r="J678" i="57" s="1"/>
  <c r="A678" i="57"/>
  <c r="I677" i="57"/>
  <c r="J677" i="57" s="1"/>
  <c r="A677" i="57"/>
  <c r="I676" i="57"/>
  <c r="J676" i="57" s="1"/>
  <c r="A676" i="57"/>
  <c r="A675" i="57"/>
  <c r="A674" i="57"/>
  <c r="A673" i="57"/>
  <c r="A672" i="57"/>
  <c r="A671" i="57"/>
  <c r="A670" i="57"/>
  <c r="A669" i="57"/>
  <c r="A668" i="57"/>
  <c r="A667" i="57"/>
  <c r="A666" i="57"/>
  <c r="A665" i="57"/>
  <c r="A664" i="57"/>
  <c r="A663" i="57"/>
  <c r="A662" i="57"/>
  <c r="A661" i="57"/>
  <c r="A660" i="57"/>
  <c r="A659" i="57"/>
  <c r="A658" i="57"/>
  <c r="A657" i="57"/>
  <c r="A656" i="57"/>
  <c r="A655" i="57"/>
  <c r="A654" i="57"/>
  <c r="A653" i="57"/>
  <c r="A652" i="57"/>
  <c r="A651" i="57"/>
  <c r="A650" i="57"/>
  <c r="A649" i="57"/>
  <c r="A648" i="57"/>
  <c r="A647" i="57"/>
  <c r="A646" i="57"/>
  <c r="A645" i="57"/>
  <c r="F588" i="57"/>
  <c r="F589" i="57" s="1"/>
  <c r="F590" i="57" s="1"/>
  <c r="F591" i="57" s="1"/>
  <c r="F592" i="57" s="1"/>
  <c r="F593" i="57" s="1"/>
  <c r="F594" i="57" s="1"/>
  <c r="F595" i="57" s="1"/>
  <c r="F596" i="57" s="1"/>
  <c r="F597" i="57" s="1"/>
  <c r="F598" i="57" s="1"/>
  <c r="F599" i="57" s="1"/>
  <c r="F600" i="57" s="1"/>
  <c r="F601" i="57" s="1"/>
  <c r="F602" i="57" s="1"/>
  <c r="F603" i="57" s="1"/>
  <c r="F604" i="57" s="1"/>
  <c r="F605" i="57" s="1"/>
  <c r="F606" i="57" s="1"/>
  <c r="F607" i="57" s="1"/>
  <c r="F608" i="57" s="1"/>
  <c r="F609" i="57" s="1"/>
  <c r="F610" i="57" s="1"/>
  <c r="F611" i="57" s="1"/>
  <c r="F612" i="57" s="1"/>
  <c r="F613" i="57" s="1"/>
  <c r="F614" i="57" s="1"/>
  <c r="F615" i="57" s="1"/>
  <c r="F616" i="57" s="1"/>
  <c r="F617" i="57" s="1"/>
  <c r="F618" i="57" s="1"/>
  <c r="F619" i="57" s="1"/>
  <c r="F620" i="57" s="1"/>
  <c r="F621" i="57" s="1"/>
  <c r="F622" i="57" s="1"/>
  <c r="F623" i="57" s="1"/>
  <c r="F624" i="57" s="1"/>
  <c r="F625" i="57" s="1"/>
  <c r="F626" i="57" s="1"/>
  <c r="F627" i="57" s="1"/>
  <c r="F628" i="57" s="1"/>
  <c r="F629" i="57" s="1"/>
  <c r="F630" i="57" s="1"/>
  <c r="F631" i="57" s="1"/>
  <c r="F632" i="57" s="1"/>
  <c r="F633" i="57" s="1"/>
  <c r="F634" i="57" s="1"/>
  <c r="F635" i="57" s="1"/>
  <c r="F636" i="57" s="1"/>
  <c r="F637" i="57" s="1"/>
  <c r="F638" i="57" s="1"/>
  <c r="F639" i="57" s="1"/>
  <c r="F640" i="57" s="1"/>
  <c r="F641" i="57" s="1"/>
  <c r="F642" i="57" s="1"/>
  <c r="F643" i="57" s="1"/>
  <c r="F644" i="57" s="1"/>
  <c r="A644" i="57" s="1"/>
  <c r="A587" i="57"/>
  <c r="A512" i="57"/>
  <c r="A511" i="57"/>
  <c r="A510" i="57"/>
  <c r="A509" i="57"/>
  <c r="A508" i="57"/>
  <c r="A507" i="57"/>
  <c r="A506" i="57"/>
  <c r="A505" i="57"/>
  <c r="A504" i="57"/>
  <c r="A503" i="57"/>
  <c r="A502" i="57"/>
  <c r="A501" i="57"/>
  <c r="A500" i="57"/>
  <c r="A499" i="57"/>
  <c r="A498" i="57"/>
  <c r="A497" i="57"/>
  <c r="A496" i="57"/>
  <c r="A495" i="57"/>
  <c r="A494" i="57"/>
  <c r="A493" i="57"/>
  <c r="A492" i="57"/>
  <c r="A491" i="57"/>
  <c r="A490" i="57"/>
  <c r="A489" i="57"/>
  <c r="A488" i="57"/>
  <c r="A487" i="57"/>
  <c r="A486" i="57"/>
  <c r="A485" i="57"/>
  <c r="A484" i="57"/>
  <c r="A483" i="57"/>
  <c r="A482" i="57"/>
  <c r="A481" i="57"/>
  <c r="A480" i="57"/>
  <c r="A479" i="57"/>
  <c r="A478" i="57"/>
  <c r="A477" i="57"/>
  <c r="A476" i="57"/>
  <c r="A475" i="57"/>
  <c r="A474" i="57"/>
  <c r="A473" i="57"/>
  <c r="A472" i="57"/>
  <c r="A471" i="57"/>
  <c r="A470" i="57"/>
  <c r="A469" i="57"/>
  <c r="A468" i="57"/>
  <c r="A467" i="57"/>
  <c r="A466" i="57"/>
  <c r="A465" i="57"/>
  <c r="A464" i="57"/>
  <c r="A463" i="57"/>
  <c r="A462" i="57"/>
  <c r="A461" i="57"/>
  <c r="A460" i="57"/>
  <c r="A459" i="57"/>
  <c r="A458" i="57"/>
  <c r="A457" i="57"/>
  <c r="A456" i="57"/>
  <c r="A455" i="57"/>
  <c r="A454" i="57"/>
  <c r="A453" i="57"/>
  <c r="A452" i="57"/>
  <c r="A451" i="57"/>
  <c r="A450" i="57"/>
  <c r="A449" i="57"/>
  <c r="A448" i="57"/>
  <c r="A447" i="57"/>
  <c r="A446" i="57"/>
  <c r="A445" i="57"/>
  <c r="A444" i="57"/>
  <c r="A443" i="57"/>
  <c r="A442" i="57"/>
  <c r="A441" i="57"/>
  <c r="A439" i="57"/>
  <c r="A438" i="57"/>
  <c r="A437" i="57"/>
  <c r="A436" i="57"/>
  <c r="A435" i="57"/>
  <c r="A434" i="57"/>
  <c r="A433" i="57"/>
  <c r="A432" i="57"/>
  <c r="A431" i="57"/>
  <c r="A430" i="57"/>
  <c r="A429" i="57"/>
  <c r="A428" i="57"/>
  <c r="A427" i="57"/>
  <c r="A426" i="57"/>
  <c r="A425" i="57"/>
  <c r="A424" i="57"/>
  <c r="A423" i="57"/>
  <c r="A422" i="57"/>
  <c r="A421" i="57"/>
  <c r="A420" i="57"/>
  <c r="A419" i="57"/>
  <c r="A418" i="57"/>
  <c r="A417" i="57"/>
  <c r="A416" i="57"/>
  <c r="A415" i="57"/>
  <c r="A414" i="57"/>
  <c r="A413" i="57"/>
  <c r="A412" i="57"/>
  <c r="A411" i="57"/>
  <c r="A410" i="57"/>
  <c r="A409" i="57"/>
  <c r="A408" i="57"/>
  <c r="A407" i="57"/>
  <c r="A406" i="57"/>
  <c r="A405" i="57"/>
  <c r="A404" i="57"/>
  <c r="A403" i="57"/>
  <c r="A402" i="57"/>
  <c r="A401" i="57"/>
  <c r="A400" i="57"/>
  <c r="A399" i="57"/>
  <c r="A398" i="57"/>
  <c r="A397" i="57"/>
  <c r="A396" i="57"/>
  <c r="A395" i="57"/>
  <c r="A394" i="57"/>
  <c r="A393" i="57"/>
  <c r="A392" i="57"/>
  <c r="A391" i="57"/>
  <c r="A390" i="57"/>
  <c r="A389" i="57"/>
  <c r="A388" i="57"/>
  <c r="A387" i="57"/>
  <c r="A386" i="57"/>
  <c r="A385" i="57"/>
  <c r="A384" i="57"/>
  <c r="A383" i="57"/>
  <c r="A382" i="57"/>
  <c r="A381" i="57"/>
  <c r="A380" i="57"/>
  <c r="A379" i="57"/>
  <c r="A378" i="57"/>
  <c r="A377" i="57"/>
  <c r="A376" i="57"/>
  <c r="A375" i="57"/>
  <c r="A374" i="57"/>
  <c r="A373" i="57"/>
  <c r="A372" i="57"/>
  <c r="A371" i="57"/>
  <c r="A370" i="57"/>
  <c r="A369" i="57"/>
  <c r="A368" i="57"/>
  <c r="A366" i="57"/>
  <c r="A365" i="57"/>
  <c r="A364" i="57"/>
  <c r="A363" i="57"/>
  <c r="A362" i="57"/>
  <c r="A361" i="57"/>
  <c r="A360" i="57"/>
  <c r="A359" i="57"/>
  <c r="A358" i="57"/>
  <c r="A357" i="57"/>
  <c r="A356" i="57"/>
  <c r="A355" i="57"/>
  <c r="A354" i="57"/>
  <c r="A353" i="57"/>
  <c r="A352" i="57"/>
  <c r="A351" i="57"/>
  <c r="A350" i="57"/>
  <c r="A349" i="57"/>
  <c r="A348" i="57"/>
  <c r="A347" i="57"/>
  <c r="A346" i="57"/>
  <c r="A345" i="57"/>
  <c r="A344" i="57"/>
  <c r="A343" i="57"/>
  <c r="A342" i="57"/>
  <c r="A341" i="57"/>
  <c r="A340" i="57"/>
  <c r="A339" i="57"/>
  <c r="A338" i="57"/>
  <c r="A337" i="57"/>
  <c r="A336" i="57"/>
  <c r="A335" i="57"/>
  <c r="A334" i="57"/>
  <c r="A333" i="57"/>
  <c r="A332" i="57"/>
  <c r="A331" i="57"/>
  <c r="A330" i="57"/>
  <c r="A329" i="57"/>
  <c r="A328" i="57"/>
  <c r="A327" i="57"/>
  <c r="A326" i="57"/>
  <c r="A325" i="57"/>
  <c r="A324" i="57"/>
  <c r="A323" i="57"/>
  <c r="A322" i="57"/>
  <c r="A321" i="57"/>
  <c r="A320" i="57"/>
  <c r="A319" i="57"/>
  <c r="A318" i="57"/>
  <c r="A317" i="57"/>
  <c r="A316" i="57"/>
  <c r="A315" i="57"/>
  <c r="A314" i="57"/>
  <c r="A313" i="57"/>
  <c r="A312" i="57"/>
  <c r="A311" i="57"/>
  <c r="A310" i="57"/>
  <c r="A309" i="57"/>
  <c r="A308" i="57"/>
  <c r="A307" i="57"/>
  <c r="A306" i="57"/>
  <c r="A305" i="57"/>
  <c r="A304" i="57"/>
  <c r="A303" i="57"/>
  <c r="A302" i="57"/>
  <c r="A301" i="57"/>
  <c r="A300" i="57"/>
  <c r="A299" i="57"/>
  <c r="A298" i="57"/>
  <c r="A297" i="57"/>
  <c r="A296" i="57"/>
  <c r="A295" i="57"/>
  <c r="A293" i="57"/>
  <c r="A292" i="57"/>
  <c r="A291" i="57"/>
  <c r="A290" i="57"/>
  <c r="A289" i="57"/>
  <c r="A288" i="57"/>
  <c r="A287" i="57"/>
  <c r="A286" i="57"/>
  <c r="A285" i="57"/>
  <c r="A284" i="57"/>
  <c r="A283" i="57"/>
  <c r="A282" i="57"/>
  <c r="A281" i="57"/>
  <c r="A280" i="57"/>
  <c r="A279" i="57"/>
  <c r="A278" i="57"/>
  <c r="A277" i="57"/>
  <c r="A276" i="57"/>
  <c r="A275" i="57"/>
  <c r="A274" i="57"/>
  <c r="A273" i="57"/>
  <c r="A272" i="57"/>
  <c r="A271" i="57"/>
  <c r="A270" i="57"/>
  <c r="A269" i="57"/>
  <c r="A268" i="57"/>
  <c r="A267" i="57"/>
  <c r="A266" i="57"/>
  <c r="A265" i="57"/>
  <c r="A264" i="57"/>
  <c r="A263" i="57"/>
  <c r="A262" i="57"/>
  <c r="A261" i="57"/>
  <c r="A260" i="57"/>
  <c r="A259" i="57"/>
  <c r="A258" i="57"/>
  <c r="A257" i="57"/>
  <c r="A256" i="57"/>
  <c r="A255" i="57"/>
  <c r="A254" i="57"/>
  <c r="A253" i="57"/>
  <c r="A252" i="57"/>
  <c r="A251" i="57"/>
  <c r="A250" i="57"/>
  <c r="A249" i="57"/>
  <c r="A248" i="57"/>
  <c r="A247" i="57"/>
  <c r="A246" i="57"/>
  <c r="A245" i="57"/>
  <c r="A244" i="57"/>
  <c r="A243" i="57"/>
  <c r="A242" i="57"/>
  <c r="A241" i="57"/>
  <c r="A240" i="57"/>
  <c r="A239" i="57"/>
  <c r="A238" i="57"/>
  <c r="A237" i="57"/>
  <c r="A236" i="57"/>
  <c r="A235" i="57"/>
  <c r="A234" i="57"/>
  <c r="A233" i="57"/>
  <c r="A232" i="57"/>
  <c r="A231" i="57"/>
  <c r="A230" i="57"/>
  <c r="A229" i="57"/>
  <c r="A228" i="57"/>
  <c r="A227" i="57"/>
  <c r="A226" i="57"/>
  <c r="A225" i="57"/>
  <c r="A224" i="57"/>
  <c r="A223" i="57"/>
  <c r="A222" i="57"/>
  <c r="A220" i="57"/>
  <c r="A219" i="57"/>
  <c r="A218" i="57"/>
  <c r="A217" i="57"/>
  <c r="A216" i="57"/>
  <c r="A215" i="57"/>
  <c r="A214" i="57"/>
  <c r="A213" i="57"/>
  <c r="A212" i="57"/>
  <c r="A211" i="57"/>
  <c r="A210" i="57"/>
  <c r="A209" i="57"/>
  <c r="A208" i="57"/>
  <c r="A207" i="57"/>
  <c r="A206" i="57"/>
  <c r="A205" i="57"/>
  <c r="A204" i="57"/>
  <c r="A203" i="57"/>
  <c r="A202" i="57"/>
  <c r="A201" i="57"/>
  <c r="A200" i="57"/>
  <c r="A199" i="57"/>
  <c r="A198" i="57"/>
  <c r="A197" i="57"/>
  <c r="A196" i="57"/>
  <c r="A195" i="57"/>
  <c r="A194" i="57"/>
  <c r="A193" i="57"/>
  <c r="A192" i="57"/>
  <c r="A191" i="57"/>
  <c r="A190" i="57"/>
  <c r="A189" i="57"/>
  <c r="A188" i="57"/>
  <c r="A187" i="57"/>
  <c r="A186" i="57"/>
  <c r="A185" i="57"/>
  <c r="A184" i="57"/>
  <c r="A183" i="57"/>
  <c r="A182" i="57"/>
  <c r="A181" i="57"/>
  <c r="A180" i="57"/>
  <c r="A179" i="57"/>
  <c r="A178" i="57"/>
  <c r="A177" i="57"/>
  <c r="A176" i="57"/>
  <c r="A175" i="57"/>
  <c r="A174" i="57"/>
  <c r="A173" i="57"/>
  <c r="A172" i="57"/>
  <c r="A171" i="57"/>
  <c r="A170" i="57"/>
  <c r="A169" i="57"/>
  <c r="A168" i="57"/>
  <c r="A167" i="57"/>
  <c r="A166" i="57"/>
  <c r="A165" i="57"/>
  <c r="A164" i="57"/>
  <c r="A163" i="57"/>
  <c r="A162" i="57"/>
  <c r="A161" i="57"/>
  <c r="A160" i="57"/>
  <c r="A159" i="57"/>
  <c r="A158" i="57"/>
  <c r="A157" i="57"/>
  <c r="A156" i="57"/>
  <c r="A155" i="57"/>
  <c r="A154" i="57"/>
  <c r="A153" i="57"/>
  <c r="A152" i="57"/>
  <c r="A151" i="57"/>
  <c r="A150" i="57"/>
  <c r="A149" i="57"/>
  <c r="A147" i="57"/>
  <c r="A146" i="57"/>
  <c r="A145" i="57"/>
  <c r="A144" i="57"/>
  <c r="A143" i="57"/>
  <c r="A142" i="57"/>
  <c r="A141" i="57"/>
  <c r="A140" i="57"/>
  <c r="A139" i="57"/>
  <c r="A138" i="57"/>
  <c r="A137" i="57"/>
  <c r="A136" i="57"/>
  <c r="A135" i="57"/>
  <c r="A134" i="57"/>
  <c r="A133" i="57"/>
  <c r="A132" i="57"/>
  <c r="A131" i="57"/>
  <c r="A130" i="57"/>
  <c r="A129" i="57"/>
  <c r="A128" i="57"/>
  <c r="A127" i="57"/>
  <c r="A126" i="57"/>
  <c r="A125" i="57"/>
  <c r="A124" i="57"/>
  <c r="A123" i="57"/>
  <c r="A122" i="57"/>
  <c r="A121" i="57"/>
  <c r="A120" i="57"/>
  <c r="A119" i="57"/>
  <c r="A118" i="57"/>
  <c r="A117" i="57"/>
  <c r="A116" i="57"/>
  <c r="A115" i="57"/>
  <c r="A114" i="57"/>
  <c r="A113" i="57"/>
  <c r="A112" i="57"/>
  <c r="A111" i="57"/>
  <c r="A110" i="57"/>
  <c r="A109" i="57"/>
  <c r="A108" i="57"/>
  <c r="A107" i="57"/>
  <c r="A106" i="57"/>
  <c r="A105" i="57"/>
  <c r="A104" i="57"/>
  <c r="A103" i="57"/>
  <c r="A102" i="57"/>
  <c r="A101" i="57"/>
  <c r="A100" i="57"/>
  <c r="A99" i="57"/>
  <c r="A98" i="57"/>
  <c r="A97" i="57"/>
  <c r="A96" i="57"/>
  <c r="A95" i="57"/>
  <c r="A94" i="57"/>
  <c r="A93" i="57"/>
  <c r="A92" i="57"/>
  <c r="A91" i="57"/>
  <c r="A90" i="57"/>
  <c r="A89" i="57"/>
  <c r="A88" i="57"/>
  <c r="A87" i="57"/>
  <c r="A86" i="57"/>
  <c r="A85" i="57"/>
  <c r="A84" i="57"/>
  <c r="A83" i="57"/>
  <c r="A82" i="57"/>
  <c r="A81" i="57"/>
  <c r="A80" i="57"/>
  <c r="A79" i="57"/>
  <c r="A78" i="57"/>
  <c r="A77" i="57"/>
  <c r="A76" i="57"/>
  <c r="A74" i="57"/>
  <c r="A73" i="57"/>
  <c r="A72" i="57"/>
  <c r="A71" i="57"/>
  <c r="A70" i="57"/>
  <c r="A69" i="57"/>
  <c r="A68" i="57"/>
  <c r="A67" i="57"/>
  <c r="A66" i="57"/>
  <c r="A65" i="57"/>
  <c r="A64" i="57"/>
  <c r="A63" i="57"/>
  <c r="A62" i="57"/>
  <c r="A61" i="57"/>
  <c r="A60" i="57"/>
  <c r="A59" i="57"/>
  <c r="A58" i="57"/>
  <c r="A57" i="57"/>
  <c r="A56" i="57"/>
  <c r="A55" i="57"/>
  <c r="A54" i="57"/>
  <c r="A53" i="57"/>
  <c r="A52" i="57"/>
  <c r="A51" i="57"/>
  <c r="A50" i="57"/>
  <c r="A49" i="57"/>
  <c r="A48" i="57"/>
  <c r="A47" i="57"/>
  <c r="A46" i="57"/>
  <c r="A45" i="57"/>
  <c r="A44" i="57"/>
  <c r="A43" i="57"/>
  <c r="A42" i="57"/>
  <c r="A41" i="57"/>
  <c r="A40" i="57"/>
  <c r="A39" i="57"/>
  <c r="A38" i="57"/>
  <c r="A37" i="57"/>
  <c r="A36" i="57"/>
  <c r="A35" i="57"/>
  <c r="A34" i="57"/>
  <c r="A33" i="57"/>
  <c r="A32" i="57"/>
  <c r="A31" i="57"/>
  <c r="A30" i="57"/>
  <c r="A29" i="57"/>
  <c r="A28" i="57"/>
  <c r="A27" i="57"/>
  <c r="A26" i="57"/>
  <c r="A25" i="57"/>
  <c r="A24" i="57"/>
  <c r="A23" i="57"/>
  <c r="A22" i="57"/>
  <c r="A21" i="57"/>
  <c r="A20" i="57"/>
  <c r="A19" i="57"/>
  <c r="A18" i="57"/>
  <c r="A17" i="57"/>
  <c r="A16" i="57"/>
  <c r="A15" i="57"/>
  <c r="A14" i="57"/>
  <c r="A13" i="57"/>
  <c r="A12" i="57"/>
  <c r="A11" i="57"/>
  <c r="A10" i="57"/>
  <c r="A9" i="57"/>
  <c r="A8" i="57"/>
  <c r="A7" i="57"/>
  <c r="A6" i="57"/>
  <c r="A5" i="57"/>
  <c r="A4" i="57"/>
  <c r="A3" i="57"/>
  <c r="B1" i="57"/>
  <c r="C1" i="57" s="1"/>
  <c r="D1" i="57" s="1"/>
  <c r="E1" i="57" s="1"/>
  <c r="F1" i="57" s="1"/>
  <c r="G1" i="57" s="1"/>
  <c r="H1" i="57" s="1"/>
  <c r="I1" i="57" s="1"/>
  <c r="J1" i="57" s="1"/>
  <c r="K231" i="69" l="1"/>
  <c r="J235" i="69"/>
  <c r="J233" i="69"/>
  <c r="K240" i="69"/>
  <c r="L240" i="69" s="1"/>
  <c r="M240" i="69" s="1"/>
  <c r="O240" i="69" s="1"/>
  <c r="U240" i="69" s="1"/>
  <c r="J231" i="69"/>
  <c r="L231" i="69" s="1"/>
  <c r="M231" i="69" s="1"/>
  <c r="O231" i="69" s="1"/>
  <c r="U231" i="69" s="1"/>
  <c r="K235" i="69"/>
  <c r="L235" i="69" s="1"/>
  <c r="M235" i="69" s="1"/>
  <c r="O235" i="69" s="1"/>
  <c r="U235" i="69" s="1"/>
  <c r="K233" i="69"/>
  <c r="L233" i="69" s="1"/>
  <c r="M233" i="69" s="1"/>
  <c r="O233" i="69" s="1"/>
  <c r="U233" i="69" s="1"/>
  <c r="J240" i="69"/>
  <c r="J237" i="69"/>
  <c r="J234" i="69"/>
  <c r="K230" i="69"/>
  <c r="K238" i="69"/>
  <c r="K237" i="69"/>
  <c r="L237" i="69" s="1"/>
  <c r="M237" i="69" s="1"/>
  <c r="O237" i="69" s="1"/>
  <c r="U237" i="69" s="1"/>
  <c r="K234" i="69"/>
  <c r="L234" i="69" s="1"/>
  <c r="M234" i="69" s="1"/>
  <c r="O234" i="69" s="1"/>
  <c r="U234" i="69" s="1"/>
  <c r="J230" i="69"/>
  <c r="L230" i="69" s="1"/>
  <c r="M230" i="69" s="1"/>
  <c r="O230" i="69" s="1"/>
  <c r="U230" i="69" s="1"/>
  <c r="J238" i="69"/>
  <c r="L238" i="69" s="1"/>
  <c r="M238" i="69" s="1"/>
  <c r="O238" i="69" s="1"/>
  <c r="U238" i="69" s="1"/>
  <c r="K256" i="69"/>
  <c r="J251" i="69"/>
  <c r="J250" i="69"/>
  <c r="K259" i="69"/>
  <c r="K252" i="69"/>
  <c r="J258" i="69"/>
  <c r="K249" i="69"/>
  <c r="J248" i="69"/>
  <c r="J256" i="69"/>
  <c r="L256" i="69" s="1"/>
  <c r="M256" i="69" s="1"/>
  <c r="O256" i="69" s="1"/>
  <c r="U256" i="69" s="1"/>
  <c r="K251" i="69"/>
  <c r="L251" i="69" s="1"/>
  <c r="M251" i="69" s="1"/>
  <c r="O251" i="69" s="1"/>
  <c r="U251" i="69" s="1"/>
  <c r="K250" i="69"/>
  <c r="L250" i="69" s="1"/>
  <c r="M250" i="69" s="1"/>
  <c r="O250" i="69" s="1"/>
  <c r="U250" i="69" s="1"/>
  <c r="J259" i="69"/>
  <c r="J252" i="69"/>
  <c r="L252" i="69" s="1"/>
  <c r="M252" i="69" s="1"/>
  <c r="O252" i="69" s="1"/>
  <c r="U252" i="69" s="1"/>
  <c r="J249" i="69"/>
  <c r="K248" i="69"/>
  <c r="J257" i="69"/>
  <c r="K258" i="69"/>
  <c r="L258" i="69" s="1"/>
  <c r="M258" i="69" s="1"/>
  <c r="O258" i="69" s="1"/>
  <c r="U258" i="69" s="1"/>
  <c r="K257" i="69"/>
  <c r="K228" i="69"/>
  <c r="K241" i="69"/>
  <c r="J228" i="69"/>
  <c r="K236" i="69"/>
  <c r="K239" i="69"/>
  <c r="J241" i="69"/>
  <c r="J229" i="69"/>
  <c r="K229" i="69"/>
  <c r="J232" i="69"/>
  <c r="J239" i="69"/>
  <c r="J236" i="69"/>
  <c r="K232" i="69"/>
  <c r="K293" i="69"/>
  <c r="J295" i="69"/>
  <c r="J293" i="69"/>
  <c r="K294" i="69"/>
  <c r="K295" i="69"/>
  <c r="J294" i="69"/>
  <c r="K287" i="69"/>
  <c r="K269" i="69"/>
  <c r="K277" i="69"/>
  <c r="J282" i="69"/>
  <c r="K273" i="69"/>
  <c r="K260" i="69"/>
  <c r="K284" i="69"/>
  <c r="J271" i="69"/>
  <c r="K264" i="69"/>
  <c r="J261" i="69"/>
  <c r="J272" i="69"/>
  <c r="K270" i="69"/>
  <c r="J275" i="69"/>
  <c r="J274" i="69"/>
  <c r="K262" i="69"/>
  <c r="K289" i="69"/>
  <c r="K281" i="69"/>
  <c r="J285" i="69"/>
  <c r="J279" i="69"/>
  <c r="K247" i="69"/>
  <c r="J287" i="69"/>
  <c r="J269" i="69"/>
  <c r="J277" i="69"/>
  <c r="K282" i="69"/>
  <c r="L282" i="69" s="1"/>
  <c r="M282" i="69" s="1"/>
  <c r="O282" i="69" s="1"/>
  <c r="U282" i="69" s="1"/>
  <c r="J273" i="69"/>
  <c r="J260" i="69"/>
  <c r="J284" i="69"/>
  <c r="K271" i="69"/>
  <c r="L271" i="69" s="1"/>
  <c r="M271" i="69" s="1"/>
  <c r="O271" i="69" s="1"/>
  <c r="U271" i="69" s="1"/>
  <c r="J264" i="69"/>
  <c r="K261" i="69"/>
  <c r="K272" i="69"/>
  <c r="L272" i="69" s="1"/>
  <c r="M272" i="69" s="1"/>
  <c r="O272" i="69" s="1"/>
  <c r="U272" i="69" s="1"/>
  <c r="J270" i="69"/>
  <c r="K275" i="69"/>
  <c r="K274" i="69"/>
  <c r="J262" i="69"/>
  <c r="J278" i="69"/>
  <c r="J267" i="69"/>
  <c r="K283" i="69"/>
  <c r="J286" i="69"/>
  <c r="J266" i="69"/>
  <c r="J268" i="69"/>
  <c r="K278" i="69"/>
  <c r="J289" i="69"/>
  <c r="K265" i="69"/>
  <c r="K267" i="69"/>
  <c r="L267" i="69" s="1"/>
  <c r="M267" i="69" s="1"/>
  <c r="O267" i="69" s="1"/>
  <c r="U267" i="69" s="1"/>
  <c r="J281" i="69"/>
  <c r="K253" i="69"/>
  <c r="J283" i="69"/>
  <c r="K276" i="69"/>
  <c r="K285" i="69"/>
  <c r="K286" i="69"/>
  <c r="K255" i="69"/>
  <c r="K266" i="69"/>
  <c r="J254" i="69"/>
  <c r="K279" i="69"/>
  <c r="L279" i="69" s="1"/>
  <c r="M279" i="69" s="1"/>
  <c r="O279" i="69" s="1"/>
  <c r="U279" i="69" s="1"/>
  <c r="K268" i="69"/>
  <c r="K280" i="69"/>
  <c r="J247" i="69"/>
  <c r="J265" i="69"/>
  <c r="J253" i="69"/>
  <c r="J276" i="69"/>
  <c r="J255" i="69"/>
  <c r="K254" i="69"/>
  <c r="J280" i="69"/>
  <c r="Z31" i="51"/>
  <c r="A1016" i="57"/>
  <c r="A802" i="57"/>
  <c r="F1232" i="57"/>
  <c r="A1232" i="57" s="1"/>
  <c r="A1017" i="57"/>
  <c r="A803" i="57"/>
  <c r="A589" i="57"/>
  <c r="A613" i="57"/>
  <c r="A695" i="57"/>
  <c r="A712" i="57"/>
  <c r="A744" i="57"/>
  <c r="A811" i="57"/>
  <c r="A1033" i="57"/>
  <c r="A1065" i="57"/>
  <c r="A1132" i="57"/>
  <c r="A1164" i="57"/>
  <c r="A621" i="57"/>
  <c r="A720" i="57"/>
  <c r="A819" i="57"/>
  <c r="A1041" i="57"/>
  <c r="A1123" i="57"/>
  <c r="A1140" i="57"/>
  <c r="A1172" i="57"/>
  <c r="A597" i="57"/>
  <c r="A629" i="57"/>
  <c r="A696" i="57"/>
  <c r="A728" i="57"/>
  <c r="A909" i="57"/>
  <c r="A1049" i="57"/>
  <c r="A1148" i="57"/>
  <c r="AK12" i="51"/>
  <c r="A588" i="57"/>
  <c r="A605" i="57"/>
  <c r="A637" i="57"/>
  <c r="A704" i="57"/>
  <c r="A736" i="57"/>
  <c r="A1025" i="57"/>
  <c r="A1057" i="57"/>
  <c r="A1124" i="57"/>
  <c r="A1156" i="57"/>
  <c r="A593" i="57"/>
  <c r="A601" i="57"/>
  <c r="A609" i="57"/>
  <c r="A617" i="57"/>
  <c r="A625" i="57"/>
  <c r="A633" i="57"/>
  <c r="A641" i="57"/>
  <c r="A700" i="57"/>
  <c r="A708" i="57"/>
  <c r="A716" i="57"/>
  <c r="A724" i="57"/>
  <c r="A732" i="57"/>
  <c r="A740" i="57"/>
  <c r="A748" i="57"/>
  <c r="A807" i="57"/>
  <c r="A815" i="57"/>
  <c r="A823" i="57"/>
  <c r="A1021" i="57"/>
  <c r="A1029" i="57"/>
  <c r="A1037" i="57"/>
  <c r="A1045" i="57"/>
  <c r="A1053" i="57"/>
  <c r="A1061" i="57"/>
  <c r="A1069" i="57"/>
  <c r="A1128" i="57"/>
  <c r="A1136" i="57"/>
  <c r="A1144" i="57"/>
  <c r="A1152" i="57"/>
  <c r="A1160" i="57"/>
  <c r="A1168" i="57"/>
  <c r="A1176" i="57"/>
  <c r="F1811" i="57"/>
  <c r="F1812" i="57" s="1"/>
  <c r="E2669" i="57"/>
  <c r="E2671" i="57"/>
  <c r="E2673" i="57"/>
  <c r="E2668" i="57"/>
  <c r="E2670" i="57"/>
  <c r="E2672" i="57"/>
  <c r="E2674" i="57"/>
  <c r="A591" i="57"/>
  <c r="A595" i="57"/>
  <c r="A599" i="57"/>
  <c r="A603" i="57"/>
  <c r="A607" i="57"/>
  <c r="A611" i="57"/>
  <c r="A615" i="57"/>
  <c r="A619" i="57"/>
  <c r="A623" i="57"/>
  <c r="A627" i="57"/>
  <c r="A631" i="57"/>
  <c r="A635" i="57"/>
  <c r="A639" i="57"/>
  <c r="A643" i="57"/>
  <c r="A698" i="57"/>
  <c r="A702" i="57"/>
  <c r="A706" i="57"/>
  <c r="A710" i="57"/>
  <c r="A714" i="57"/>
  <c r="A718" i="57"/>
  <c r="A722" i="57"/>
  <c r="A726" i="57"/>
  <c r="A730" i="57"/>
  <c r="A734" i="57"/>
  <c r="A738" i="57"/>
  <c r="A742" i="57"/>
  <c r="A746" i="57"/>
  <c r="A750" i="57"/>
  <c r="A805" i="57"/>
  <c r="A809" i="57"/>
  <c r="A813" i="57"/>
  <c r="A817" i="57"/>
  <c r="A821" i="57"/>
  <c r="A825" i="57"/>
  <c r="A1019" i="57"/>
  <c r="A1023" i="57"/>
  <c r="A1027" i="57"/>
  <c r="A1031" i="57"/>
  <c r="A1035" i="57"/>
  <c r="A1039" i="57"/>
  <c r="A1043" i="57"/>
  <c r="A1047" i="57"/>
  <c r="A1051" i="57"/>
  <c r="A1055" i="57"/>
  <c r="A1059" i="57"/>
  <c r="A1063" i="57"/>
  <c r="A1067" i="57"/>
  <c r="A1071" i="57"/>
  <c r="A1126" i="57"/>
  <c r="A1130" i="57"/>
  <c r="A1134" i="57"/>
  <c r="A1138" i="57"/>
  <c r="A1142" i="57"/>
  <c r="A1146" i="57"/>
  <c r="A1150" i="57"/>
  <c r="A1154" i="57"/>
  <c r="A1158" i="57"/>
  <c r="A1162" i="57"/>
  <c r="A1166" i="57"/>
  <c r="A1170" i="57"/>
  <c r="A1174" i="57"/>
  <c r="A1178" i="57"/>
  <c r="F1446" i="57"/>
  <c r="F1447" i="57" s="1"/>
  <c r="F911" i="57"/>
  <c r="A910" i="57"/>
  <c r="F827" i="57"/>
  <c r="A826" i="57"/>
  <c r="A590" i="57"/>
  <c r="A592" i="57"/>
  <c r="A594" i="57"/>
  <c r="A596" i="57"/>
  <c r="A598" i="57"/>
  <c r="A600" i="57"/>
  <c r="A602" i="57"/>
  <c r="A604" i="57"/>
  <c r="A606" i="57"/>
  <c r="A608" i="57"/>
  <c r="A610" i="57"/>
  <c r="A612" i="57"/>
  <c r="A614" i="57"/>
  <c r="A616" i="57"/>
  <c r="A618" i="57"/>
  <c r="A620" i="57"/>
  <c r="A622" i="57"/>
  <c r="A624" i="57"/>
  <c r="A626" i="57"/>
  <c r="A628" i="57"/>
  <c r="A630" i="57"/>
  <c r="A632" i="57"/>
  <c r="A634" i="57"/>
  <c r="A636" i="57"/>
  <c r="A638" i="57"/>
  <c r="A640" i="57"/>
  <c r="A642" i="57"/>
  <c r="A697" i="57"/>
  <c r="A699" i="57"/>
  <c r="A701" i="57"/>
  <c r="A703" i="57"/>
  <c r="A705" i="57"/>
  <c r="A707" i="57"/>
  <c r="A709" i="57"/>
  <c r="A711" i="57"/>
  <c r="A713" i="57"/>
  <c r="A715" i="57"/>
  <c r="A717" i="57"/>
  <c r="A719" i="57"/>
  <c r="A721" i="57"/>
  <c r="A723" i="57"/>
  <c r="A725" i="57"/>
  <c r="A727" i="57"/>
  <c r="A729" i="57"/>
  <c r="A731" i="57"/>
  <c r="A733" i="57"/>
  <c r="A735" i="57"/>
  <c r="A737" i="57"/>
  <c r="A739" i="57"/>
  <c r="A741" i="57"/>
  <c r="A743" i="57"/>
  <c r="A745" i="57"/>
  <c r="A747" i="57"/>
  <c r="A749" i="57"/>
  <c r="A804" i="57"/>
  <c r="A806" i="57"/>
  <c r="A808" i="57"/>
  <c r="A810" i="57"/>
  <c r="A812" i="57"/>
  <c r="A814" i="57"/>
  <c r="A816" i="57"/>
  <c r="A818" i="57"/>
  <c r="A820" i="57"/>
  <c r="A822" i="57"/>
  <c r="A824" i="57"/>
  <c r="A1703" i="57"/>
  <c r="F1704" i="57"/>
  <c r="A1811" i="57"/>
  <c r="A1018" i="57"/>
  <c r="A1020" i="57"/>
  <c r="A1022" i="57"/>
  <c r="A1024" i="57"/>
  <c r="A1026" i="57"/>
  <c r="A1028" i="57"/>
  <c r="A1030" i="57"/>
  <c r="A1032" i="57"/>
  <c r="A1034" i="57"/>
  <c r="A1036" i="57"/>
  <c r="A1038" i="57"/>
  <c r="A1040" i="57"/>
  <c r="A1042" i="57"/>
  <c r="A1044" i="57"/>
  <c r="A1046" i="57"/>
  <c r="A1048" i="57"/>
  <c r="A1050" i="57"/>
  <c r="A1052" i="57"/>
  <c r="A1054" i="57"/>
  <c r="A1056" i="57"/>
  <c r="A1058" i="57"/>
  <c r="A1060" i="57"/>
  <c r="A1062" i="57"/>
  <c r="A1064" i="57"/>
  <c r="A1066" i="57"/>
  <c r="A1068" i="57"/>
  <c r="A1070" i="57"/>
  <c r="A1125" i="57"/>
  <c r="A1127" i="57"/>
  <c r="A1129" i="57"/>
  <c r="A1131" i="57"/>
  <c r="A1133" i="57"/>
  <c r="A1135" i="57"/>
  <c r="A1137" i="57"/>
  <c r="A1139" i="57"/>
  <c r="A1141" i="57"/>
  <c r="A1143" i="57"/>
  <c r="A1145" i="57"/>
  <c r="A1147" i="57"/>
  <c r="A1149" i="57"/>
  <c r="A1151" i="57"/>
  <c r="A1153" i="57"/>
  <c r="A1155" i="57"/>
  <c r="A1157" i="57"/>
  <c r="A1159" i="57"/>
  <c r="A1161" i="57"/>
  <c r="A1163" i="57"/>
  <c r="A1165" i="57"/>
  <c r="A1167" i="57"/>
  <c r="A1169" i="57"/>
  <c r="A1171" i="57"/>
  <c r="A1173" i="57"/>
  <c r="A1175" i="57"/>
  <c r="A1177" i="57"/>
  <c r="F1233" i="57"/>
  <c r="AE238" i="69" l="1"/>
  <c r="L248" i="69"/>
  <c r="M248" i="69" s="1"/>
  <c r="O248" i="69" s="1"/>
  <c r="U248" i="69" s="1"/>
  <c r="AE250" i="69"/>
  <c r="L249" i="69"/>
  <c r="M249" i="69" s="1"/>
  <c r="O249" i="69" s="1"/>
  <c r="U249" i="69" s="1"/>
  <c r="AE230" i="69"/>
  <c r="AE233" i="69"/>
  <c r="AE240" i="69"/>
  <c r="L257" i="69"/>
  <c r="M257" i="69" s="1"/>
  <c r="O257" i="69" s="1"/>
  <c r="U257" i="69" s="1"/>
  <c r="AE251" i="69"/>
  <c r="AE234" i="69"/>
  <c r="AE235" i="69"/>
  <c r="L259" i="69"/>
  <c r="M259" i="69" s="1"/>
  <c r="O259" i="69" s="1"/>
  <c r="U259" i="69" s="1"/>
  <c r="AE258" i="69"/>
  <c r="AE252" i="69"/>
  <c r="AE256" i="69"/>
  <c r="AE237" i="69"/>
  <c r="AE231" i="69"/>
  <c r="L285" i="69"/>
  <c r="M285" i="69" s="1"/>
  <c r="O285" i="69" s="1"/>
  <c r="U285" i="69" s="1"/>
  <c r="L261" i="69"/>
  <c r="M261" i="69" s="1"/>
  <c r="O261" i="69" s="1"/>
  <c r="U261" i="69" s="1"/>
  <c r="L260" i="69"/>
  <c r="M260" i="69" s="1"/>
  <c r="O260" i="69" s="1"/>
  <c r="U260" i="69" s="1"/>
  <c r="L266" i="69"/>
  <c r="M266" i="69" s="1"/>
  <c r="O266" i="69" s="1"/>
  <c r="U266" i="69" s="1"/>
  <c r="AE266" i="69" s="1"/>
  <c r="L275" i="69"/>
  <c r="M275" i="69" s="1"/>
  <c r="O275" i="69" s="1"/>
  <c r="U275" i="69" s="1"/>
  <c r="L253" i="69"/>
  <c r="M253" i="69" s="1"/>
  <c r="O253" i="69" s="1"/>
  <c r="U253" i="69" s="1"/>
  <c r="AE253" i="69" s="1"/>
  <c r="L254" i="69"/>
  <c r="M254" i="69" s="1"/>
  <c r="O254" i="69" s="1"/>
  <c r="U254" i="69" s="1"/>
  <c r="AE254" i="69" s="1"/>
  <c r="L268" i="69"/>
  <c r="M268" i="69" s="1"/>
  <c r="O268" i="69" s="1"/>
  <c r="U268" i="69" s="1"/>
  <c r="L276" i="69"/>
  <c r="M276" i="69" s="1"/>
  <c r="O276" i="69" s="1"/>
  <c r="U276" i="69" s="1"/>
  <c r="AE276" i="69" s="1"/>
  <c r="L247" i="69"/>
  <c r="M247" i="69" s="1"/>
  <c r="O247" i="69" s="1"/>
  <c r="L229" i="69"/>
  <c r="M229" i="69" s="1"/>
  <c r="O229" i="69" s="1"/>
  <c r="U229" i="69" s="1"/>
  <c r="AE229" i="69" s="1"/>
  <c r="L294" i="69"/>
  <c r="M294" i="69" s="1"/>
  <c r="O294" i="69" s="1"/>
  <c r="U294" i="69" s="1"/>
  <c r="AE294" i="69" s="1"/>
  <c r="L284" i="69"/>
  <c r="M284" i="69" s="1"/>
  <c r="O284" i="69" s="1"/>
  <c r="U284" i="69" s="1"/>
  <c r="L241" i="69"/>
  <c r="M241" i="69" s="1"/>
  <c r="O241" i="69" s="1"/>
  <c r="U241" i="69" s="1"/>
  <c r="AE241" i="69" s="1"/>
  <c r="L278" i="69"/>
  <c r="M278" i="69" s="1"/>
  <c r="O278" i="69" s="1"/>
  <c r="U278" i="69" s="1"/>
  <c r="AE278" i="69" s="1"/>
  <c r="L239" i="69"/>
  <c r="M239" i="69" s="1"/>
  <c r="O239" i="69" s="1"/>
  <c r="U239" i="69" s="1"/>
  <c r="AE279" i="69"/>
  <c r="AE267" i="69"/>
  <c r="L283" i="69"/>
  <c r="M283" i="69" s="1"/>
  <c r="O283" i="69" s="1"/>
  <c r="U283" i="69" s="1"/>
  <c r="AE272" i="69"/>
  <c r="L286" i="69"/>
  <c r="M286" i="69" s="1"/>
  <c r="O286" i="69" s="1"/>
  <c r="U286" i="69" s="1"/>
  <c r="L265" i="69"/>
  <c r="M265" i="69" s="1"/>
  <c r="O265" i="69" s="1"/>
  <c r="U265" i="69" s="1"/>
  <c r="L274" i="69"/>
  <c r="M274" i="69" s="1"/>
  <c r="O274" i="69" s="1"/>
  <c r="U274" i="69" s="1"/>
  <c r="L289" i="69"/>
  <c r="M289" i="69" s="1"/>
  <c r="O289" i="69" s="1"/>
  <c r="U289" i="69" s="1"/>
  <c r="L287" i="69"/>
  <c r="M287" i="69" s="1"/>
  <c r="O287" i="69" s="1"/>
  <c r="U287" i="69" s="1"/>
  <c r="L295" i="69"/>
  <c r="M295" i="69" s="1"/>
  <c r="O295" i="69" s="1"/>
  <c r="U295" i="69" s="1"/>
  <c r="L232" i="69"/>
  <c r="M232" i="69" s="1"/>
  <c r="O232" i="69" s="1"/>
  <c r="U232" i="69" s="1"/>
  <c r="J57" i="69"/>
  <c r="K57" i="69"/>
  <c r="K54" i="69"/>
  <c r="J56" i="69"/>
  <c r="L255" i="69"/>
  <c r="M255" i="69" s="1"/>
  <c r="O255" i="69" s="1"/>
  <c r="U255" i="69" s="1"/>
  <c r="AE271" i="69"/>
  <c r="L281" i="69"/>
  <c r="M281" i="69" s="1"/>
  <c r="O281" i="69" s="1"/>
  <c r="U281" i="69" s="1"/>
  <c r="AE284" i="69"/>
  <c r="K56" i="69"/>
  <c r="J58" i="69"/>
  <c r="AE239" i="69"/>
  <c r="K53" i="69"/>
  <c r="L280" i="69"/>
  <c r="M280" i="69" s="1"/>
  <c r="O280" i="69" s="1"/>
  <c r="U280" i="69" s="1"/>
  <c r="AE285" i="69"/>
  <c r="AE275" i="69"/>
  <c r="AE261" i="69"/>
  <c r="AE260" i="69"/>
  <c r="AE282" i="69"/>
  <c r="L270" i="69"/>
  <c r="M270" i="69" s="1"/>
  <c r="O270" i="69" s="1"/>
  <c r="U270" i="69" s="1"/>
  <c r="L264" i="69"/>
  <c r="M264" i="69" s="1"/>
  <c r="L273" i="69"/>
  <c r="M273" i="69" s="1"/>
  <c r="O273" i="69" s="1"/>
  <c r="U273" i="69" s="1"/>
  <c r="L277" i="69"/>
  <c r="M277" i="69" s="1"/>
  <c r="O277" i="69" s="1"/>
  <c r="U277" i="69" s="1"/>
  <c r="L293" i="69"/>
  <c r="M293" i="69" s="1"/>
  <c r="J54" i="69"/>
  <c r="J53" i="69"/>
  <c r="K55" i="69"/>
  <c r="AE268" i="69"/>
  <c r="L262" i="69"/>
  <c r="M262" i="69" s="1"/>
  <c r="O262" i="69" s="1"/>
  <c r="U262" i="69" s="1"/>
  <c r="L269" i="69"/>
  <c r="M269" i="69" s="1"/>
  <c r="O269" i="69" s="1"/>
  <c r="U269" i="69" s="1"/>
  <c r="J55" i="69"/>
  <c r="K58" i="69"/>
  <c r="L236" i="69"/>
  <c r="M236" i="69" s="1"/>
  <c r="O236" i="69" s="1"/>
  <c r="U236" i="69" s="1"/>
  <c r="L228" i="69"/>
  <c r="M228" i="69" s="1"/>
  <c r="AK31" i="51"/>
  <c r="AK24" i="51"/>
  <c r="AK25" i="51"/>
  <c r="AK21" i="51"/>
  <c r="AK18" i="51"/>
  <c r="AK36" i="51"/>
  <c r="AK14" i="51"/>
  <c r="AK15" i="51"/>
  <c r="AK16" i="51"/>
  <c r="AK22" i="51"/>
  <c r="AK17" i="51"/>
  <c r="AK23" i="51"/>
  <c r="A1446" i="57"/>
  <c r="E2676" i="57"/>
  <c r="E2675" i="57"/>
  <c r="A1233" i="57"/>
  <c r="F1234" i="57"/>
  <c r="A1812" i="57"/>
  <c r="F1813" i="57"/>
  <c r="A1704" i="57"/>
  <c r="F1705" i="57"/>
  <c r="A1447" i="57"/>
  <c r="F1448" i="57"/>
  <c r="F828" i="57"/>
  <c r="A827" i="57"/>
  <c r="F912" i="57"/>
  <c r="A911" i="57"/>
  <c r="AE248" i="69" l="1"/>
  <c r="AE259" i="69"/>
  <c r="AE249" i="69"/>
  <c r="AE257" i="69"/>
  <c r="L57" i="69"/>
  <c r="M57" i="69" s="1"/>
  <c r="O57" i="69" s="1"/>
  <c r="U57" i="69" s="1"/>
  <c r="L53" i="69"/>
  <c r="M53" i="69" s="1"/>
  <c r="M263" i="69"/>
  <c r="O228" i="69"/>
  <c r="M242" i="69"/>
  <c r="L58" i="69"/>
  <c r="M58" i="69" s="1"/>
  <c r="O58" i="69" s="1"/>
  <c r="U58" i="69" s="1"/>
  <c r="AE262" i="69"/>
  <c r="U247" i="69"/>
  <c r="O263" i="69"/>
  <c r="L55" i="69"/>
  <c r="M55" i="69" s="1"/>
  <c r="O55" i="69" s="1"/>
  <c r="U55" i="69" s="1"/>
  <c r="O264" i="69"/>
  <c r="M288" i="69"/>
  <c r="AE280" i="69"/>
  <c r="AE289" i="69"/>
  <c r="AE265" i="69"/>
  <c r="AE283" i="69"/>
  <c r="AE236" i="69"/>
  <c r="AE255" i="69"/>
  <c r="O290" i="69"/>
  <c r="AE270" i="69"/>
  <c r="AE57" i="69"/>
  <c r="AE286" i="69"/>
  <c r="M296" i="69"/>
  <c r="O293" i="69"/>
  <c r="AE273" i="69"/>
  <c r="O53" i="69"/>
  <c r="AE281" i="69"/>
  <c r="L56" i="69"/>
  <c r="M56" i="69" s="1"/>
  <c r="O56" i="69" s="1"/>
  <c r="U56" i="69" s="1"/>
  <c r="AE287" i="69"/>
  <c r="AE274" i="69"/>
  <c r="AE269" i="69"/>
  <c r="M290" i="69"/>
  <c r="AE277" i="69"/>
  <c r="L54" i="69"/>
  <c r="M54" i="69" s="1"/>
  <c r="O54" i="69" s="1"/>
  <c r="U54" i="69" s="1"/>
  <c r="AE232" i="69"/>
  <c r="AE295" i="69"/>
  <c r="F913" i="57"/>
  <c r="A912" i="57"/>
  <c r="F829" i="57"/>
  <c r="A828" i="57"/>
  <c r="A1448" i="57"/>
  <c r="F1449" i="57"/>
  <c r="A1705" i="57"/>
  <c r="F1706" i="57"/>
  <c r="A1813" i="57"/>
  <c r="F1814" i="57"/>
  <c r="A1234" i="57"/>
  <c r="F1235" i="57"/>
  <c r="U290" i="69" l="1"/>
  <c r="AE290" i="69"/>
  <c r="AE58" i="69"/>
  <c r="U264" i="69"/>
  <c r="O288" i="69"/>
  <c r="AE55" i="69"/>
  <c r="U228" i="69"/>
  <c r="O242" i="69"/>
  <c r="AE54" i="69"/>
  <c r="AE56" i="69"/>
  <c r="U53" i="69"/>
  <c r="O59" i="69"/>
  <c r="U263" i="69"/>
  <c r="AE247" i="69"/>
  <c r="AE263" i="69" s="1"/>
  <c r="M59" i="69"/>
  <c r="U293" i="69"/>
  <c r="O296" i="69"/>
  <c r="A1235" i="57"/>
  <c r="F1236" i="57"/>
  <c r="A1814" i="57"/>
  <c r="F1815" i="57"/>
  <c r="A1706" i="57"/>
  <c r="F1707" i="57"/>
  <c r="A1449" i="57"/>
  <c r="F1450" i="57"/>
  <c r="F830" i="57"/>
  <c r="A829" i="57"/>
  <c r="F914" i="57"/>
  <c r="A913" i="57"/>
  <c r="U296" i="69" l="1"/>
  <c r="AE293" i="69"/>
  <c r="AE296" i="69" s="1"/>
  <c r="AE264" i="69"/>
  <c r="AE288" i="69" s="1"/>
  <c r="U288" i="69"/>
  <c r="AE53" i="69"/>
  <c r="AE59" i="69" s="1"/>
  <c r="U59" i="69"/>
  <c r="T263" i="69"/>
  <c r="J32" i="51" s="1"/>
  <c r="AE228" i="69"/>
  <c r="AE242" i="69" s="1"/>
  <c r="U242" i="69"/>
  <c r="J34" i="51"/>
  <c r="F915" i="57"/>
  <c r="A914" i="57"/>
  <c r="F831" i="57"/>
  <c r="A830" i="57"/>
  <c r="A1450" i="57"/>
  <c r="F1451" i="57"/>
  <c r="A1707" i="57"/>
  <c r="F1708" i="57"/>
  <c r="A1815" i="57"/>
  <c r="F1816" i="57"/>
  <c r="A1236" i="57"/>
  <c r="F1237" i="57"/>
  <c r="T242" i="69" l="1"/>
  <c r="J30" i="51" s="1"/>
  <c r="T288" i="69"/>
  <c r="J33" i="51" s="1"/>
  <c r="T296" i="69"/>
  <c r="J36" i="51" s="1"/>
  <c r="T59" i="69"/>
  <c r="J15" i="51" s="1"/>
  <c r="A1237" i="57"/>
  <c r="F1238" i="57"/>
  <c r="A1816" i="57"/>
  <c r="F1817" i="57"/>
  <c r="A1708" i="57"/>
  <c r="F1709" i="57"/>
  <c r="A1451" i="57"/>
  <c r="F1452" i="57"/>
  <c r="F832" i="57"/>
  <c r="A831" i="57"/>
  <c r="F916" i="57"/>
  <c r="A915" i="57"/>
  <c r="A1452" i="57" l="1"/>
  <c r="F1453" i="57"/>
  <c r="A1709" i="57"/>
  <c r="F1710" i="57"/>
  <c r="A1817" i="57"/>
  <c r="F1818" i="57"/>
  <c r="A1238" i="57"/>
  <c r="F1239" i="57"/>
  <c r="F917" i="57"/>
  <c r="A916" i="57"/>
  <c r="F833" i="57"/>
  <c r="A832" i="57"/>
  <c r="A1239" i="57" l="1"/>
  <c r="F1240" i="57"/>
  <c r="A1818" i="57"/>
  <c r="F1819" i="57"/>
  <c r="A1710" i="57"/>
  <c r="F1711" i="57"/>
  <c r="A1453" i="57"/>
  <c r="F1454" i="57"/>
  <c r="F834" i="57"/>
  <c r="A833" i="57"/>
  <c r="F918" i="57"/>
  <c r="A917" i="57"/>
  <c r="A1454" i="57" l="1"/>
  <c r="F1455" i="57"/>
  <c r="A1711" i="57"/>
  <c r="F1712" i="57"/>
  <c r="A1819" i="57"/>
  <c r="F1820" i="57"/>
  <c r="A1240" i="57"/>
  <c r="F1241" i="57"/>
  <c r="F919" i="57"/>
  <c r="A918" i="57"/>
  <c r="F835" i="57"/>
  <c r="A834" i="57"/>
  <c r="A1241" i="57" l="1"/>
  <c r="F1242" i="57"/>
  <c r="A1820" i="57"/>
  <c r="F1821" i="57"/>
  <c r="A1712" i="57"/>
  <c r="F1713" i="57"/>
  <c r="A1455" i="57"/>
  <c r="F1456" i="57"/>
  <c r="F836" i="57"/>
  <c r="A835" i="57"/>
  <c r="F920" i="57"/>
  <c r="A919" i="57"/>
  <c r="A1456" i="57" l="1"/>
  <c r="F1457" i="57"/>
  <c r="A1713" i="57"/>
  <c r="F1714" i="57"/>
  <c r="A1821" i="57"/>
  <c r="F1822" i="57"/>
  <c r="A1242" i="57"/>
  <c r="F1243" i="57"/>
  <c r="F921" i="57"/>
  <c r="A920" i="57"/>
  <c r="F837" i="57"/>
  <c r="A836" i="57"/>
  <c r="F1244" i="57" l="1"/>
  <c r="A1243" i="57"/>
  <c r="A1822" i="57"/>
  <c r="F1823" i="57"/>
  <c r="A1714" i="57"/>
  <c r="F1715" i="57"/>
  <c r="A1457" i="57"/>
  <c r="F1458" i="57"/>
  <c r="F838" i="57"/>
  <c r="A837" i="57"/>
  <c r="F922" i="57"/>
  <c r="A921" i="57"/>
  <c r="A1458" i="57" l="1"/>
  <c r="F1459" i="57"/>
  <c r="A1715" i="57"/>
  <c r="F1716" i="57"/>
  <c r="A1823" i="57"/>
  <c r="F1824" i="57"/>
  <c r="F923" i="57"/>
  <c r="A922" i="57"/>
  <c r="F839" i="57"/>
  <c r="A838" i="57"/>
  <c r="F1245" i="57"/>
  <c r="A1244" i="57"/>
  <c r="A1824" i="57" l="1"/>
  <c r="F1825" i="57"/>
  <c r="A1716" i="57"/>
  <c r="F1717" i="57"/>
  <c r="A1459" i="57"/>
  <c r="F1460" i="57"/>
  <c r="F1246" i="57"/>
  <c r="A1245" i="57"/>
  <c r="F840" i="57"/>
  <c r="A839" i="57"/>
  <c r="F924" i="57"/>
  <c r="A923" i="57"/>
  <c r="A1460" i="57" l="1"/>
  <c r="F1461" i="57"/>
  <c r="A1717" i="57"/>
  <c r="F1718" i="57"/>
  <c r="A1825" i="57"/>
  <c r="F1826" i="57"/>
  <c r="F925" i="57"/>
  <c r="A924" i="57"/>
  <c r="F841" i="57"/>
  <c r="A840" i="57"/>
  <c r="F1247" i="57"/>
  <c r="A1246" i="57"/>
  <c r="A1826" i="57" l="1"/>
  <c r="F1827" i="57"/>
  <c r="A1718" i="57"/>
  <c r="F1719" i="57"/>
  <c r="A1461" i="57"/>
  <c r="F1462" i="57"/>
  <c r="F1248" i="57"/>
  <c r="A1247" i="57"/>
  <c r="F842" i="57"/>
  <c r="A841" i="57"/>
  <c r="F926" i="57"/>
  <c r="A925" i="57"/>
  <c r="A1462" i="57" l="1"/>
  <c r="F1463" i="57"/>
  <c r="A1719" i="57"/>
  <c r="F1720" i="57"/>
  <c r="A1827" i="57"/>
  <c r="F1828" i="57"/>
  <c r="F927" i="57"/>
  <c r="A926" i="57"/>
  <c r="F843" i="57"/>
  <c r="A842" i="57"/>
  <c r="F1249" i="57"/>
  <c r="A1248" i="57"/>
  <c r="A1828" i="57" l="1"/>
  <c r="F1829" i="57"/>
  <c r="A1720" i="57"/>
  <c r="F1721" i="57"/>
  <c r="A1463" i="57"/>
  <c r="F1464" i="57"/>
  <c r="F1250" i="57"/>
  <c r="A1249" i="57"/>
  <c r="F844" i="57"/>
  <c r="A843" i="57"/>
  <c r="F928" i="57"/>
  <c r="A927" i="57"/>
  <c r="A1464" i="57" l="1"/>
  <c r="F1465" i="57"/>
  <c r="A1721" i="57"/>
  <c r="F1722" i="57"/>
  <c r="A1829" i="57"/>
  <c r="F1830" i="57"/>
  <c r="F929" i="57"/>
  <c r="A928" i="57"/>
  <c r="F845" i="57"/>
  <c r="A844" i="57"/>
  <c r="F1251" i="57"/>
  <c r="A1250" i="57"/>
  <c r="A1830" i="57" l="1"/>
  <c r="F1831" i="57"/>
  <c r="A1722" i="57"/>
  <c r="F1723" i="57"/>
  <c r="A1465" i="57"/>
  <c r="F1466" i="57"/>
  <c r="F1252" i="57"/>
  <c r="A1251" i="57"/>
  <c r="F846" i="57"/>
  <c r="A845" i="57"/>
  <c r="F930" i="57"/>
  <c r="A929" i="57"/>
  <c r="F931" i="57" l="1"/>
  <c r="A930" i="57"/>
  <c r="F847" i="57"/>
  <c r="A846" i="57"/>
  <c r="F1253" i="57"/>
  <c r="A1252" i="57"/>
  <c r="A1466" i="57"/>
  <c r="F1467" i="57"/>
  <c r="A1723" i="57"/>
  <c r="F1724" i="57"/>
  <c r="A1831" i="57"/>
  <c r="F1832" i="57"/>
  <c r="A1832" i="57" l="1"/>
  <c r="F1833" i="57"/>
  <c r="A1724" i="57"/>
  <c r="F1725" i="57"/>
  <c r="A1467" i="57"/>
  <c r="F1468" i="57"/>
  <c r="F1254" i="57"/>
  <c r="A1253" i="57"/>
  <c r="F848" i="57"/>
  <c r="A847" i="57"/>
  <c r="F932" i="57"/>
  <c r="A931" i="57"/>
  <c r="A1468" i="57" l="1"/>
  <c r="F1469" i="57"/>
  <c r="A1725" i="57"/>
  <c r="F1726" i="57"/>
  <c r="A1833" i="57"/>
  <c r="F1834" i="57"/>
  <c r="F933" i="57"/>
  <c r="A932" i="57"/>
  <c r="F849" i="57"/>
  <c r="A848" i="57"/>
  <c r="F1255" i="57"/>
  <c r="A1254" i="57"/>
  <c r="A1834" i="57" l="1"/>
  <c r="F1835" i="57"/>
  <c r="A1726" i="57"/>
  <c r="F1727" i="57"/>
  <c r="A1469" i="57"/>
  <c r="F1470" i="57"/>
  <c r="F1256" i="57"/>
  <c r="A1255" i="57"/>
  <c r="F850" i="57"/>
  <c r="A849" i="57"/>
  <c r="F934" i="57"/>
  <c r="A933" i="57"/>
  <c r="A1470" i="57" l="1"/>
  <c r="F1471" i="57"/>
  <c r="A1727" i="57"/>
  <c r="F1728" i="57"/>
  <c r="A1835" i="57"/>
  <c r="F1836" i="57"/>
  <c r="F935" i="57"/>
  <c r="A934" i="57"/>
  <c r="F851" i="57"/>
  <c r="A850" i="57"/>
  <c r="F1257" i="57"/>
  <c r="A1256" i="57"/>
  <c r="A1836" i="57" l="1"/>
  <c r="F1837" i="57"/>
  <c r="A1728" i="57"/>
  <c r="F1729" i="57"/>
  <c r="A1471" i="57"/>
  <c r="F1472" i="57"/>
  <c r="F1258" i="57"/>
  <c r="A1257" i="57"/>
  <c r="F852" i="57"/>
  <c r="A851" i="57"/>
  <c r="F936" i="57"/>
  <c r="A935" i="57"/>
  <c r="A1472" i="57" l="1"/>
  <c r="F1473" i="57"/>
  <c r="A1729" i="57"/>
  <c r="F1730" i="57"/>
  <c r="A1837" i="57"/>
  <c r="F1838" i="57"/>
  <c r="F937" i="57"/>
  <c r="A936" i="57"/>
  <c r="F853" i="57"/>
  <c r="A852" i="57"/>
  <c r="F1259" i="57"/>
  <c r="A1258" i="57"/>
  <c r="A1838" i="57" l="1"/>
  <c r="F1839" i="57"/>
  <c r="A1730" i="57"/>
  <c r="F1731" i="57"/>
  <c r="A1473" i="57"/>
  <c r="F1474" i="57"/>
  <c r="F1260" i="57"/>
  <c r="A1259" i="57"/>
  <c r="F854" i="57"/>
  <c r="A853" i="57"/>
  <c r="F938" i="57"/>
  <c r="A937" i="57"/>
  <c r="A1474" i="57" l="1"/>
  <c r="F1475" i="57"/>
  <c r="A1731" i="57"/>
  <c r="F1732" i="57"/>
  <c r="A1839" i="57"/>
  <c r="F1840" i="57"/>
  <c r="F939" i="57"/>
  <c r="A938" i="57"/>
  <c r="F855" i="57"/>
  <c r="A854" i="57"/>
  <c r="F1261" i="57"/>
  <c r="A1260" i="57"/>
  <c r="A1840" i="57" l="1"/>
  <c r="F1841" i="57"/>
  <c r="A1732" i="57"/>
  <c r="F1733" i="57"/>
  <c r="A1475" i="57"/>
  <c r="F1476" i="57"/>
  <c r="F1262" i="57"/>
  <c r="A1261" i="57"/>
  <c r="F856" i="57"/>
  <c r="A855" i="57"/>
  <c r="F940" i="57"/>
  <c r="A939" i="57"/>
  <c r="A1476" i="57" l="1"/>
  <c r="F1477" i="57"/>
  <c r="A1733" i="57"/>
  <c r="F1734" i="57"/>
  <c r="A1841" i="57"/>
  <c r="F1842" i="57"/>
  <c r="F941" i="57"/>
  <c r="A940" i="57"/>
  <c r="F857" i="57"/>
  <c r="A856" i="57"/>
  <c r="F1263" i="57"/>
  <c r="A1262" i="57"/>
  <c r="A1842" i="57" l="1"/>
  <c r="F1843" i="57"/>
  <c r="A1734" i="57"/>
  <c r="F1735" i="57"/>
  <c r="A1477" i="57"/>
  <c r="F1478" i="57"/>
  <c r="F1264" i="57"/>
  <c r="A1263" i="57"/>
  <c r="F858" i="57"/>
  <c r="A857" i="57"/>
  <c r="F942" i="57"/>
  <c r="A941" i="57"/>
  <c r="A858" i="57" l="1"/>
  <c r="A1478" i="57"/>
  <c r="F1479" i="57"/>
  <c r="A1735" i="57"/>
  <c r="F1736" i="57"/>
  <c r="A1843" i="57"/>
  <c r="F1844" i="57"/>
  <c r="F943" i="57"/>
  <c r="A942" i="57"/>
  <c r="F1265" i="57"/>
  <c r="A1264" i="57"/>
  <c r="A1844" i="57" l="1"/>
  <c r="F1845" i="57"/>
  <c r="A1736" i="57"/>
  <c r="F1737" i="57"/>
  <c r="A1479" i="57"/>
  <c r="F1480" i="57"/>
  <c r="F1266" i="57"/>
  <c r="A1265" i="57"/>
  <c r="F944" i="57"/>
  <c r="A943" i="57"/>
  <c r="A1480" i="57" l="1"/>
  <c r="F1481" i="57"/>
  <c r="A1737" i="57"/>
  <c r="F1738" i="57"/>
  <c r="A1845" i="57"/>
  <c r="F1846" i="57"/>
  <c r="F945" i="57"/>
  <c r="A944" i="57"/>
  <c r="F1267" i="57"/>
  <c r="A1266" i="57"/>
  <c r="A1846" i="57" l="1"/>
  <c r="F1847" i="57"/>
  <c r="A1738" i="57"/>
  <c r="F1739" i="57"/>
  <c r="A1481" i="57"/>
  <c r="F1482" i="57"/>
  <c r="F1268" i="57"/>
  <c r="A1267" i="57"/>
  <c r="F946" i="57"/>
  <c r="A945" i="57"/>
  <c r="A1482" i="57" l="1"/>
  <c r="F1483" i="57"/>
  <c r="A1739" i="57"/>
  <c r="F1740" i="57"/>
  <c r="A1847" i="57"/>
  <c r="F1848" i="57"/>
  <c r="F947" i="57"/>
  <c r="A946" i="57"/>
  <c r="F1269" i="57"/>
  <c r="A1268" i="57"/>
  <c r="A1848" i="57" l="1"/>
  <c r="F1849" i="57"/>
  <c r="A1740" i="57"/>
  <c r="F1741" i="57"/>
  <c r="A1483" i="57"/>
  <c r="F1484" i="57"/>
  <c r="F1270" i="57"/>
  <c r="A1269" i="57"/>
  <c r="F948" i="57"/>
  <c r="A947" i="57"/>
  <c r="F949" i="57" l="1"/>
  <c r="A948" i="57"/>
  <c r="F1271" i="57"/>
  <c r="A1270" i="57"/>
  <c r="A1484" i="57"/>
  <c r="F1485" i="57"/>
  <c r="A1741" i="57"/>
  <c r="F1742" i="57"/>
  <c r="A1849" i="57"/>
  <c r="F1850" i="57"/>
  <c r="A1850" i="57" l="1"/>
  <c r="F1851" i="57"/>
  <c r="A1742" i="57"/>
  <c r="F1743" i="57"/>
  <c r="A1485" i="57"/>
  <c r="F1486" i="57"/>
  <c r="F1272" i="57"/>
  <c r="A1271" i="57"/>
  <c r="F950" i="57"/>
  <c r="A949" i="57"/>
  <c r="A1486" i="57" l="1"/>
  <c r="F1487" i="57"/>
  <c r="A1743" i="57"/>
  <c r="F1744" i="57"/>
  <c r="A1851" i="57"/>
  <c r="F1852" i="57"/>
  <c r="F951" i="57"/>
  <c r="A950" i="57"/>
  <c r="F1273" i="57"/>
  <c r="A1272" i="57"/>
  <c r="A1852" i="57" l="1"/>
  <c r="F1853" i="57"/>
  <c r="A1744" i="57"/>
  <c r="F1745" i="57"/>
  <c r="A1487" i="57"/>
  <c r="F1488" i="57"/>
  <c r="F1274" i="57"/>
  <c r="A1273" i="57"/>
  <c r="F952" i="57"/>
  <c r="A951" i="57"/>
  <c r="A1488" i="57" l="1"/>
  <c r="F1489" i="57"/>
  <c r="A1745" i="57"/>
  <c r="F1746" i="57"/>
  <c r="A1853" i="57"/>
  <c r="F1854" i="57"/>
  <c r="F953" i="57"/>
  <c r="A952" i="57"/>
  <c r="F1275" i="57"/>
  <c r="A1274" i="57"/>
  <c r="A1854" i="57" l="1"/>
  <c r="F1855" i="57"/>
  <c r="A1746" i="57"/>
  <c r="F1747" i="57"/>
  <c r="A1489" i="57"/>
  <c r="F1490" i="57"/>
  <c r="F1276" i="57"/>
  <c r="A1275" i="57"/>
  <c r="F954" i="57"/>
  <c r="A953" i="57"/>
  <c r="A1490" i="57" l="1"/>
  <c r="F1491" i="57"/>
  <c r="A1747" i="57"/>
  <c r="F1748" i="57"/>
  <c r="A1855" i="57"/>
  <c r="F1856" i="57"/>
  <c r="F955" i="57"/>
  <c r="A954" i="57"/>
  <c r="F1277" i="57"/>
  <c r="A1276" i="57"/>
  <c r="A1856" i="57" l="1"/>
  <c r="F1857" i="57"/>
  <c r="A1748" i="57"/>
  <c r="F1749" i="57"/>
  <c r="A1491" i="57"/>
  <c r="F1492" i="57"/>
  <c r="F1278" i="57"/>
  <c r="A1277" i="57"/>
  <c r="F956" i="57"/>
  <c r="A955" i="57"/>
  <c r="A1492" i="57" l="1"/>
  <c r="F1493" i="57"/>
  <c r="A1749" i="57"/>
  <c r="F1750" i="57"/>
  <c r="A1857" i="57"/>
  <c r="F1858" i="57"/>
  <c r="F957" i="57"/>
  <c r="A956" i="57"/>
  <c r="F1279" i="57"/>
  <c r="A1278" i="57"/>
  <c r="A1858" i="57" l="1"/>
  <c r="F1859" i="57"/>
  <c r="A1750" i="57"/>
  <c r="F1751" i="57"/>
  <c r="A1493" i="57"/>
  <c r="F1494" i="57"/>
  <c r="F1280" i="57"/>
  <c r="A1279" i="57"/>
  <c r="F958" i="57"/>
  <c r="A957" i="57"/>
  <c r="A1494" i="57" l="1"/>
  <c r="F1495" i="57"/>
  <c r="A1751" i="57"/>
  <c r="F1752" i="57"/>
  <c r="A1859" i="57"/>
  <c r="F1860" i="57"/>
  <c r="F959" i="57"/>
  <c r="A958" i="57"/>
  <c r="F1281" i="57"/>
  <c r="A1280" i="57"/>
  <c r="A1860" i="57" l="1"/>
  <c r="F1861" i="57"/>
  <c r="A1752" i="57"/>
  <c r="F1753" i="57"/>
  <c r="A1495" i="57"/>
  <c r="F1496" i="57"/>
  <c r="F1282" i="57"/>
  <c r="A1281" i="57"/>
  <c r="F960" i="57"/>
  <c r="A959" i="57"/>
  <c r="A1496" i="57" l="1"/>
  <c r="F1497" i="57"/>
  <c r="A1753" i="57"/>
  <c r="F1754" i="57"/>
  <c r="A1861" i="57"/>
  <c r="F1862" i="57"/>
  <c r="F961" i="57"/>
  <c r="A960" i="57"/>
  <c r="F1283" i="57"/>
  <c r="A1282" i="57"/>
  <c r="A1862" i="57" l="1"/>
  <c r="F1863" i="57"/>
  <c r="A1754" i="57"/>
  <c r="F1755" i="57"/>
  <c r="A1497" i="57"/>
  <c r="F1498" i="57"/>
  <c r="F1284" i="57"/>
  <c r="A1283" i="57"/>
  <c r="F962" i="57"/>
  <c r="A961" i="57"/>
  <c r="A1498" i="57" l="1"/>
  <c r="F1499" i="57"/>
  <c r="A1755" i="57"/>
  <c r="F1756" i="57"/>
  <c r="A1863" i="57"/>
  <c r="F1864" i="57"/>
  <c r="F963" i="57"/>
  <c r="A962" i="57"/>
  <c r="F1285" i="57"/>
  <c r="A1284" i="57"/>
  <c r="A1864" i="57" l="1"/>
  <c r="F1865" i="57"/>
  <c r="A1756" i="57"/>
  <c r="F1757" i="57"/>
  <c r="A1499" i="57"/>
  <c r="F1500" i="57"/>
  <c r="F1286" i="57"/>
  <c r="A1285" i="57"/>
  <c r="F964" i="57"/>
  <c r="A963" i="57"/>
  <c r="A1500" i="57" l="1"/>
  <c r="F1501" i="57"/>
  <c r="A1501" i="57" s="1"/>
  <c r="A1757" i="57"/>
  <c r="F1758" i="57"/>
  <c r="A1865" i="57"/>
  <c r="F1866" i="57"/>
  <c r="F965" i="57"/>
  <c r="A964" i="57"/>
  <c r="F1287" i="57"/>
  <c r="A1286" i="57"/>
  <c r="A965" i="57" l="1"/>
  <c r="A1866" i="57"/>
  <c r="E2677" i="57"/>
  <c r="E2679" i="57"/>
  <c r="E2680" i="57"/>
  <c r="E2678" i="57"/>
  <c r="A1758" i="57"/>
  <c r="F1759" i="57"/>
  <c r="A1759" i="57" s="1"/>
  <c r="F1288" i="57"/>
  <c r="A1288" i="57" s="1"/>
  <c r="A1287" i="57"/>
  <c r="E2682" i="57" l="1"/>
  <c r="E2684" i="57"/>
  <c r="E2686" i="57"/>
  <c r="E2687" i="57"/>
  <c r="E2685" i="57"/>
  <c r="E2683" i="57"/>
  <c r="E2681" i="57"/>
  <c r="E2689" i="57"/>
  <c r="E2690" i="57"/>
  <c r="E2688" i="57"/>
  <c r="B1" i="22" l="1"/>
  <c r="B2" i="22"/>
  <c r="B3" i="22"/>
  <c r="B5" i="22"/>
  <c r="C14" i="22"/>
  <c r="C15" i="22" s="1"/>
  <c r="C16" i="22" s="1"/>
  <c r="C17" i="22" l="1"/>
  <c r="C18" i="22" l="1"/>
  <c r="C19" i="22" l="1"/>
  <c r="O67" i="56"/>
  <c r="G66" i="56"/>
  <c r="G65" i="56"/>
  <c r="G64" i="56"/>
  <c r="G63" i="56"/>
  <c r="G62" i="56"/>
  <c r="G61" i="56"/>
  <c r="G60" i="56"/>
  <c r="G59" i="56"/>
  <c r="G58" i="56"/>
  <c r="G57" i="56"/>
  <c r="G56" i="56"/>
  <c r="G55" i="56"/>
  <c r="G54" i="56"/>
  <c r="G53" i="56"/>
  <c r="G52" i="56"/>
  <c r="G51" i="56"/>
  <c r="G50" i="56"/>
  <c r="G49" i="56"/>
  <c r="G48" i="56"/>
  <c r="G47" i="56"/>
  <c r="G46" i="56"/>
  <c r="G45" i="56"/>
  <c r="G44" i="56"/>
  <c r="G43" i="56"/>
  <c r="G42" i="56"/>
  <c r="G41" i="56"/>
  <c r="G40" i="56"/>
  <c r="G39" i="56"/>
  <c r="G38" i="56"/>
  <c r="G37" i="56"/>
  <c r="G36" i="56"/>
  <c r="G35" i="56"/>
  <c r="G34" i="56"/>
  <c r="G33" i="56"/>
  <c r="G32" i="56"/>
  <c r="G31" i="56"/>
  <c r="G30" i="56"/>
  <c r="G29" i="56"/>
  <c r="G28" i="56"/>
  <c r="G27" i="56"/>
  <c r="G26" i="56"/>
  <c r="G25" i="56"/>
  <c r="G24" i="56"/>
  <c r="G23" i="56"/>
  <c r="G22" i="56"/>
  <c r="G21" i="56"/>
  <c r="G20" i="56"/>
  <c r="G19" i="56"/>
  <c r="G18" i="56"/>
  <c r="G17" i="56"/>
  <c r="G16" i="56"/>
  <c r="G15" i="56"/>
  <c r="G14" i="56"/>
  <c r="G13" i="56"/>
  <c r="G12" i="56"/>
  <c r="G11" i="56"/>
  <c r="G10" i="56"/>
  <c r="G9" i="56"/>
  <c r="G8" i="56"/>
  <c r="G7" i="56"/>
  <c r="E29" i="56"/>
  <c r="E28" i="56"/>
  <c r="E27" i="56"/>
  <c r="E26" i="56"/>
  <c r="E25" i="56"/>
  <c r="E24" i="56"/>
  <c r="E23" i="56"/>
  <c r="E22" i="56"/>
  <c r="E21" i="56"/>
  <c r="E20" i="56"/>
  <c r="E19" i="56"/>
  <c r="E18" i="56"/>
  <c r="E17" i="56"/>
  <c r="E16" i="56"/>
  <c r="E15" i="56"/>
  <c r="E14" i="56"/>
  <c r="E13" i="56"/>
  <c r="E12" i="56"/>
  <c r="E11" i="56"/>
  <c r="E10" i="56"/>
  <c r="E9" i="56"/>
  <c r="E8" i="56"/>
  <c r="E7" i="56"/>
  <c r="E6" i="56"/>
  <c r="B7" i="56"/>
  <c r="B8" i="56" s="1"/>
  <c r="B9" i="56" s="1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3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AK66" i="56"/>
  <c r="E66" i="56" s="1"/>
  <c r="AK65" i="56"/>
  <c r="E65" i="56" s="1"/>
  <c r="AK64" i="56"/>
  <c r="E64" i="56" s="1"/>
  <c r="AK63" i="56"/>
  <c r="E63" i="56" s="1"/>
  <c r="AK62" i="56"/>
  <c r="E62" i="56" s="1"/>
  <c r="AK61" i="56"/>
  <c r="E61" i="56" s="1"/>
  <c r="AK60" i="56"/>
  <c r="E60" i="56" s="1"/>
  <c r="AK59" i="56"/>
  <c r="E59" i="56" s="1"/>
  <c r="AK58" i="56"/>
  <c r="E58" i="56" s="1"/>
  <c r="AK57" i="56"/>
  <c r="E57" i="56" s="1"/>
  <c r="AK56" i="56"/>
  <c r="E56" i="56" s="1"/>
  <c r="AK55" i="56"/>
  <c r="E55" i="56" s="1"/>
  <c r="AK54" i="56"/>
  <c r="E54" i="56" s="1"/>
  <c r="AK53" i="56"/>
  <c r="E53" i="56" s="1"/>
  <c r="AK52" i="56"/>
  <c r="E52" i="56" s="1"/>
  <c r="AK51" i="56"/>
  <c r="E51" i="56" s="1"/>
  <c r="AK50" i="56"/>
  <c r="E50" i="56" s="1"/>
  <c r="AK49" i="56"/>
  <c r="E49" i="56" s="1"/>
  <c r="AK48" i="56"/>
  <c r="E48" i="56" s="1"/>
  <c r="AK47" i="56"/>
  <c r="E47" i="56" s="1"/>
  <c r="AK46" i="56"/>
  <c r="E46" i="56" s="1"/>
  <c r="AK45" i="56"/>
  <c r="E45" i="56" s="1"/>
  <c r="AK44" i="56"/>
  <c r="E44" i="56" s="1"/>
  <c r="AK43" i="56"/>
  <c r="E43" i="56" s="1"/>
  <c r="AK42" i="56"/>
  <c r="E42" i="56" s="1"/>
  <c r="AK41" i="56"/>
  <c r="E41" i="56" s="1"/>
  <c r="AK40" i="56"/>
  <c r="E40" i="56" s="1"/>
  <c r="AK39" i="56"/>
  <c r="E39" i="56" s="1"/>
  <c r="AK38" i="56"/>
  <c r="E38" i="56" s="1"/>
  <c r="AK37" i="56"/>
  <c r="E37" i="56" s="1"/>
  <c r="AK36" i="56"/>
  <c r="E36" i="56" s="1"/>
  <c r="AK35" i="56"/>
  <c r="E35" i="56" s="1"/>
  <c r="AK34" i="56"/>
  <c r="E34" i="56" s="1"/>
  <c r="AK33" i="56"/>
  <c r="E33" i="56" s="1"/>
  <c r="AK32" i="56"/>
  <c r="E32" i="56" s="1"/>
  <c r="AK31" i="56"/>
  <c r="E31" i="56" s="1"/>
  <c r="AK30" i="56"/>
  <c r="E30" i="56" s="1"/>
  <c r="W65" i="56"/>
  <c r="C65" i="56" s="1"/>
  <c r="N65" i="56" s="1"/>
  <c r="W64" i="56"/>
  <c r="C64" i="56" s="1"/>
  <c r="N64" i="56" s="1"/>
  <c r="W63" i="56"/>
  <c r="C63" i="56" s="1"/>
  <c r="N63" i="56" s="1"/>
  <c r="W62" i="56"/>
  <c r="C62" i="56" s="1"/>
  <c r="N62" i="56" s="1"/>
  <c r="W61" i="56"/>
  <c r="C61" i="56" s="1"/>
  <c r="N61" i="56" s="1"/>
  <c r="W60" i="56"/>
  <c r="C60" i="56" s="1"/>
  <c r="N60" i="56" s="1"/>
  <c r="W59" i="56"/>
  <c r="C59" i="56" s="1"/>
  <c r="N59" i="56" s="1"/>
  <c r="W58" i="56"/>
  <c r="C58" i="56" s="1"/>
  <c r="N58" i="56" s="1"/>
  <c r="W57" i="56"/>
  <c r="C57" i="56" s="1"/>
  <c r="N57" i="56" s="1"/>
  <c r="W56" i="56"/>
  <c r="C56" i="56" s="1"/>
  <c r="N56" i="56" s="1"/>
  <c r="W55" i="56"/>
  <c r="C55" i="56" s="1"/>
  <c r="N55" i="56" s="1"/>
  <c r="W54" i="56"/>
  <c r="C54" i="56" s="1"/>
  <c r="N54" i="56" s="1"/>
  <c r="W53" i="56"/>
  <c r="C53" i="56" s="1"/>
  <c r="N53" i="56" s="1"/>
  <c r="W52" i="56"/>
  <c r="C52" i="56" s="1"/>
  <c r="N52" i="56" s="1"/>
  <c r="W51" i="56"/>
  <c r="C51" i="56" s="1"/>
  <c r="N51" i="56" s="1"/>
  <c r="W50" i="56"/>
  <c r="C50" i="56" s="1"/>
  <c r="N50" i="56" s="1"/>
  <c r="W49" i="56"/>
  <c r="C49" i="56" s="1"/>
  <c r="N49" i="56" s="1"/>
  <c r="W48" i="56"/>
  <c r="C48" i="56" s="1"/>
  <c r="N48" i="56" s="1"/>
  <c r="W47" i="56"/>
  <c r="C47" i="56" s="1"/>
  <c r="N47" i="56" s="1"/>
  <c r="W46" i="56"/>
  <c r="C46" i="56" s="1"/>
  <c r="N46" i="56" s="1"/>
  <c r="W45" i="56"/>
  <c r="C45" i="56" s="1"/>
  <c r="N45" i="56" s="1"/>
  <c r="W44" i="56"/>
  <c r="C44" i="56" s="1"/>
  <c r="N44" i="56" s="1"/>
  <c r="W43" i="56"/>
  <c r="C43" i="56" s="1"/>
  <c r="N43" i="56" s="1"/>
  <c r="W42" i="56"/>
  <c r="C42" i="56" s="1"/>
  <c r="N42" i="56" s="1"/>
  <c r="W41" i="56"/>
  <c r="C41" i="56" s="1"/>
  <c r="N41" i="56" s="1"/>
  <c r="W40" i="56"/>
  <c r="C40" i="56" s="1"/>
  <c r="N40" i="56" s="1"/>
  <c r="W39" i="56"/>
  <c r="C39" i="56" s="1"/>
  <c r="N39" i="56" s="1"/>
  <c r="W38" i="56"/>
  <c r="C38" i="56" s="1"/>
  <c r="N38" i="56" s="1"/>
  <c r="W37" i="56"/>
  <c r="C37" i="56" s="1"/>
  <c r="N37" i="56" s="1"/>
  <c r="W36" i="56"/>
  <c r="C36" i="56" s="1"/>
  <c r="N36" i="56" s="1"/>
  <c r="W35" i="56"/>
  <c r="C35" i="56" s="1"/>
  <c r="N35" i="56" s="1"/>
  <c r="W34" i="56"/>
  <c r="C34" i="56" s="1"/>
  <c r="N34" i="56" s="1"/>
  <c r="W33" i="56"/>
  <c r="C33" i="56" s="1"/>
  <c r="N33" i="56" s="1"/>
  <c r="W32" i="56"/>
  <c r="C32" i="56" s="1"/>
  <c r="N32" i="56" s="1"/>
  <c r="W31" i="56"/>
  <c r="C31" i="56" s="1"/>
  <c r="N31" i="56" s="1"/>
  <c r="W30" i="56"/>
  <c r="C30" i="56" s="1"/>
  <c r="N30" i="56" s="1"/>
  <c r="W29" i="56"/>
  <c r="C29" i="56" s="1"/>
  <c r="N29" i="56" s="1"/>
  <c r="W28" i="56"/>
  <c r="C28" i="56" s="1"/>
  <c r="N28" i="56" s="1"/>
  <c r="W27" i="56"/>
  <c r="C27" i="56" s="1"/>
  <c r="N27" i="56" s="1"/>
  <c r="W26" i="56"/>
  <c r="C26" i="56" s="1"/>
  <c r="N26" i="56" s="1"/>
  <c r="W25" i="56"/>
  <c r="C25" i="56" s="1"/>
  <c r="N25" i="56" s="1"/>
  <c r="W24" i="56"/>
  <c r="C24" i="56" s="1"/>
  <c r="N24" i="56" s="1"/>
  <c r="W23" i="56"/>
  <c r="C23" i="56" s="1"/>
  <c r="N23" i="56" s="1"/>
  <c r="W22" i="56"/>
  <c r="C22" i="56" s="1"/>
  <c r="N22" i="56" s="1"/>
  <c r="W21" i="56"/>
  <c r="C21" i="56" s="1"/>
  <c r="N21" i="56" s="1"/>
  <c r="W20" i="56"/>
  <c r="C20" i="56" s="1"/>
  <c r="N20" i="56" s="1"/>
  <c r="W19" i="56"/>
  <c r="C19" i="56" s="1"/>
  <c r="N19" i="56" s="1"/>
  <c r="W18" i="56"/>
  <c r="C18" i="56" s="1"/>
  <c r="N18" i="56" s="1"/>
  <c r="W17" i="56"/>
  <c r="C17" i="56" s="1"/>
  <c r="N17" i="56" s="1"/>
  <c r="W16" i="56"/>
  <c r="C16" i="56" s="1"/>
  <c r="N16" i="56" s="1"/>
  <c r="W15" i="56"/>
  <c r="C15" i="56" s="1"/>
  <c r="N15" i="56" s="1"/>
  <c r="W14" i="56"/>
  <c r="C14" i="56" s="1"/>
  <c r="N14" i="56" s="1"/>
  <c r="W13" i="56"/>
  <c r="C13" i="56" s="1"/>
  <c r="N13" i="56" s="1"/>
  <c r="W12" i="56"/>
  <c r="C12" i="56" s="1"/>
  <c r="N12" i="56" s="1"/>
  <c r="W11" i="56"/>
  <c r="C11" i="56" s="1"/>
  <c r="N11" i="56" s="1"/>
  <c r="W10" i="56"/>
  <c r="C10" i="56" s="1"/>
  <c r="N10" i="56" s="1"/>
  <c r="W9" i="56"/>
  <c r="C9" i="56" s="1"/>
  <c r="N9" i="56" s="1"/>
  <c r="W8" i="56"/>
  <c r="C8" i="56" s="1"/>
  <c r="N8" i="56" s="1"/>
  <c r="W7" i="56"/>
  <c r="C7" i="56" s="1"/>
  <c r="N7" i="56" s="1"/>
  <c r="W6" i="56"/>
  <c r="C6" i="56" s="1"/>
  <c r="N6" i="56" s="1"/>
  <c r="W66" i="56"/>
  <c r="C66" i="56" s="1"/>
  <c r="N66" i="56" s="1"/>
  <c r="W94" i="56"/>
  <c r="C94" i="56" s="1"/>
  <c r="W93" i="56"/>
  <c r="C93" i="56" s="1"/>
  <c r="W92" i="56"/>
  <c r="C92" i="56" s="1"/>
  <c r="W91" i="56"/>
  <c r="C91" i="56" s="1"/>
  <c r="W90" i="56"/>
  <c r="C90" i="56" s="1"/>
  <c r="W89" i="56"/>
  <c r="C89" i="56" s="1"/>
  <c r="W88" i="56"/>
  <c r="C88" i="56" s="1"/>
  <c r="W87" i="56"/>
  <c r="C87" i="56" s="1"/>
  <c r="W86" i="56"/>
  <c r="C86" i="56" s="1"/>
  <c r="W85" i="56"/>
  <c r="C85" i="56" s="1"/>
  <c r="W84" i="56"/>
  <c r="C84" i="56" s="1"/>
  <c r="W83" i="56"/>
  <c r="C83" i="56" s="1"/>
  <c r="W82" i="56"/>
  <c r="C82" i="56" s="1"/>
  <c r="W81" i="56"/>
  <c r="C81" i="56" s="1"/>
  <c r="W80" i="56"/>
  <c r="C80" i="56" s="1"/>
  <c r="W79" i="56"/>
  <c r="C79" i="56" s="1"/>
  <c r="W78" i="56"/>
  <c r="C78" i="56" s="1"/>
  <c r="W77" i="56"/>
  <c r="C77" i="56" s="1"/>
  <c r="W76" i="56"/>
  <c r="C76" i="56" s="1"/>
  <c r="W75" i="56"/>
  <c r="C75" i="56" s="1"/>
  <c r="W74" i="56"/>
  <c r="C74" i="56" s="1"/>
  <c r="W73" i="56"/>
  <c r="C73" i="56" s="1"/>
  <c r="W72" i="56"/>
  <c r="C72" i="56" s="1"/>
  <c r="W71" i="56"/>
  <c r="C71" i="56" s="1"/>
  <c r="W70" i="56"/>
  <c r="C70" i="56" s="1"/>
  <c r="W69" i="56"/>
  <c r="C69" i="56" s="1"/>
  <c r="W68" i="56"/>
  <c r="C68" i="56" s="1"/>
  <c r="AK94" i="56"/>
  <c r="E94" i="56" s="1"/>
  <c r="AK93" i="56"/>
  <c r="E93" i="56" s="1"/>
  <c r="AK92" i="56"/>
  <c r="E92" i="56" s="1"/>
  <c r="AK91" i="56"/>
  <c r="E91" i="56" s="1"/>
  <c r="AK90" i="56"/>
  <c r="E90" i="56" s="1"/>
  <c r="AK89" i="56"/>
  <c r="E89" i="56" s="1"/>
  <c r="AK88" i="56"/>
  <c r="E88" i="56" s="1"/>
  <c r="AK87" i="56"/>
  <c r="E87" i="56" s="1"/>
  <c r="AK86" i="56"/>
  <c r="E86" i="56" s="1"/>
  <c r="AK85" i="56"/>
  <c r="E85" i="56" s="1"/>
  <c r="AK84" i="56"/>
  <c r="E84" i="56" s="1"/>
  <c r="AK83" i="56"/>
  <c r="E83" i="56" s="1"/>
  <c r="AK82" i="56"/>
  <c r="E82" i="56" s="1"/>
  <c r="AK81" i="56"/>
  <c r="E81" i="56" s="1"/>
  <c r="AK80" i="56"/>
  <c r="E80" i="56" s="1"/>
  <c r="AK79" i="56"/>
  <c r="E79" i="56" s="1"/>
  <c r="AK78" i="56"/>
  <c r="E78" i="56" s="1"/>
  <c r="AK77" i="56"/>
  <c r="E77" i="56" s="1"/>
  <c r="AK76" i="56"/>
  <c r="E76" i="56" s="1"/>
  <c r="AK75" i="56"/>
  <c r="E75" i="56" s="1"/>
  <c r="AK74" i="56"/>
  <c r="E74" i="56" s="1"/>
  <c r="AK73" i="56"/>
  <c r="E73" i="56" s="1"/>
  <c r="AK72" i="56"/>
  <c r="E72" i="56" s="1"/>
  <c r="AK71" i="56"/>
  <c r="E71" i="56" s="1"/>
  <c r="AK70" i="56"/>
  <c r="E70" i="56" s="1"/>
  <c r="AK69" i="56"/>
  <c r="E69" i="56" s="1"/>
  <c r="AK68" i="56"/>
  <c r="E68" i="56" s="1"/>
  <c r="AZ94" i="56"/>
  <c r="G94" i="56" s="1"/>
  <c r="AZ93" i="56"/>
  <c r="G93" i="56" s="1"/>
  <c r="AZ92" i="56"/>
  <c r="G92" i="56" s="1"/>
  <c r="AZ91" i="56"/>
  <c r="G91" i="56" s="1"/>
  <c r="AZ90" i="56"/>
  <c r="G90" i="56" s="1"/>
  <c r="AZ89" i="56"/>
  <c r="G89" i="56" s="1"/>
  <c r="AZ88" i="56"/>
  <c r="G88" i="56" s="1"/>
  <c r="AZ87" i="56"/>
  <c r="G87" i="56" s="1"/>
  <c r="AZ86" i="56"/>
  <c r="G86" i="56" s="1"/>
  <c r="AZ85" i="56"/>
  <c r="G85" i="56" s="1"/>
  <c r="AZ84" i="56"/>
  <c r="G84" i="56" s="1"/>
  <c r="AZ83" i="56"/>
  <c r="G83" i="56" s="1"/>
  <c r="AZ82" i="56"/>
  <c r="G82" i="56" s="1"/>
  <c r="AZ81" i="56"/>
  <c r="G81" i="56" s="1"/>
  <c r="AZ80" i="56"/>
  <c r="G80" i="56" s="1"/>
  <c r="AZ79" i="56"/>
  <c r="G79" i="56" s="1"/>
  <c r="AZ78" i="56"/>
  <c r="G78" i="56" s="1"/>
  <c r="AZ77" i="56"/>
  <c r="G77" i="56" s="1"/>
  <c r="AZ76" i="56"/>
  <c r="G76" i="56" s="1"/>
  <c r="AZ75" i="56"/>
  <c r="G75" i="56" s="1"/>
  <c r="AZ74" i="56"/>
  <c r="G74" i="56" s="1"/>
  <c r="AZ73" i="56"/>
  <c r="G73" i="56" s="1"/>
  <c r="AZ72" i="56"/>
  <c r="G72" i="56" s="1"/>
  <c r="AZ71" i="56"/>
  <c r="G71" i="56" s="1"/>
  <c r="AZ70" i="56"/>
  <c r="G70" i="56" s="1"/>
  <c r="AZ69" i="56"/>
  <c r="G69" i="56" s="1"/>
  <c r="AZ68" i="56"/>
  <c r="G68" i="56" s="1"/>
  <c r="AX110" i="56"/>
  <c r="AY110" i="56" s="1"/>
  <c r="AX109" i="56"/>
  <c r="AY109" i="56" s="1"/>
  <c r="AX108" i="56"/>
  <c r="AY108" i="56" s="1"/>
  <c r="AX107" i="56"/>
  <c r="AY107" i="56" s="1"/>
  <c r="AX106" i="56"/>
  <c r="AY106" i="56" s="1"/>
  <c r="AX105" i="56"/>
  <c r="AY105" i="56" s="1"/>
  <c r="AX104" i="56"/>
  <c r="AY104" i="56" s="1"/>
  <c r="AX103" i="56"/>
  <c r="AY103" i="56" s="1"/>
  <c r="AX102" i="56"/>
  <c r="AY102" i="56" s="1"/>
  <c r="AX101" i="56"/>
  <c r="AY101" i="56" s="1"/>
  <c r="AX100" i="56"/>
  <c r="AY100" i="56" s="1"/>
  <c r="AX99" i="56"/>
  <c r="AY99" i="56" s="1"/>
  <c r="AX98" i="56"/>
  <c r="AY98" i="56" s="1"/>
  <c r="AX97" i="56"/>
  <c r="AY97" i="56" s="1"/>
  <c r="AX96" i="56"/>
  <c r="AY96" i="56" s="1"/>
  <c r="AX95" i="56"/>
  <c r="AY95" i="56" s="1"/>
  <c r="AZ95" i="56" s="1"/>
  <c r="G95" i="56" s="1"/>
  <c r="AI110" i="56"/>
  <c r="AJ110" i="56" s="1"/>
  <c r="AI109" i="56"/>
  <c r="AJ109" i="56" s="1"/>
  <c r="AI108" i="56"/>
  <c r="AJ108" i="56" s="1"/>
  <c r="AI107" i="56"/>
  <c r="AJ107" i="56" s="1"/>
  <c r="AI106" i="56"/>
  <c r="AJ106" i="56" s="1"/>
  <c r="AK106" i="56" s="1"/>
  <c r="E106" i="56" s="1"/>
  <c r="AI105" i="56"/>
  <c r="AJ105" i="56" s="1"/>
  <c r="AI104" i="56"/>
  <c r="AJ104" i="56" s="1"/>
  <c r="AI103" i="56"/>
  <c r="AJ103" i="56" s="1"/>
  <c r="AI102" i="56"/>
  <c r="AJ102" i="56" s="1"/>
  <c r="AI101" i="56"/>
  <c r="AJ101" i="56" s="1"/>
  <c r="AI100" i="56"/>
  <c r="AJ100" i="56" s="1"/>
  <c r="AI99" i="56"/>
  <c r="AJ99" i="56" s="1"/>
  <c r="AI98" i="56"/>
  <c r="AJ98" i="56" s="1"/>
  <c r="AI97" i="56"/>
  <c r="AJ97" i="56" s="1"/>
  <c r="AI96" i="56"/>
  <c r="AJ96" i="56" s="1"/>
  <c r="AI95" i="56"/>
  <c r="AJ95" i="56" s="1"/>
  <c r="AK95" i="56" s="1"/>
  <c r="E95" i="56" s="1"/>
  <c r="AF7" i="56"/>
  <c r="AF8" i="56" s="1"/>
  <c r="AF9" i="56" s="1"/>
  <c r="AF10" i="56" s="1"/>
  <c r="AF11" i="56" s="1"/>
  <c r="AF12" i="56" s="1"/>
  <c r="AF13" i="56" s="1"/>
  <c r="AF14" i="56" s="1"/>
  <c r="AF15" i="56" s="1"/>
  <c r="AF16" i="56" s="1"/>
  <c r="AF17" i="56" s="1"/>
  <c r="AF18" i="56" s="1"/>
  <c r="AF19" i="56" s="1"/>
  <c r="AF20" i="56" s="1"/>
  <c r="AF21" i="56" s="1"/>
  <c r="AF22" i="56" s="1"/>
  <c r="AF23" i="56" s="1"/>
  <c r="AF24" i="56" s="1"/>
  <c r="AF25" i="56" s="1"/>
  <c r="AF26" i="56" s="1"/>
  <c r="AF27" i="56" s="1"/>
  <c r="AF28" i="56" s="1"/>
  <c r="AF29" i="56" s="1"/>
  <c r="AF30" i="56" s="1"/>
  <c r="AF31" i="56" s="1"/>
  <c r="AF32" i="56" s="1"/>
  <c r="AF33" i="56" s="1"/>
  <c r="AF34" i="56" s="1"/>
  <c r="AF35" i="56" s="1"/>
  <c r="AF36" i="56" s="1"/>
  <c r="AF37" i="56" s="1"/>
  <c r="AF38" i="56" s="1"/>
  <c r="AF39" i="56" s="1"/>
  <c r="AF40" i="56" s="1"/>
  <c r="AF41" i="56" s="1"/>
  <c r="AF42" i="56" s="1"/>
  <c r="AF43" i="56" s="1"/>
  <c r="AF44" i="56" s="1"/>
  <c r="AF45" i="56" s="1"/>
  <c r="AF46" i="56" s="1"/>
  <c r="AF47" i="56" s="1"/>
  <c r="AF48" i="56" s="1"/>
  <c r="AF49" i="56" s="1"/>
  <c r="AF50" i="56" s="1"/>
  <c r="AF51" i="56" s="1"/>
  <c r="AF52" i="56" s="1"/>
  <c r="AF53" i="56" s="1"/>
  <c r="AF54" i="56" s="1"/>
  <c r="AF55" i="56" s="1"/>
  <c r="AF56" i="56" s="1"/>
  <c r="AF57" i="56" s="1"/>
  <c r="AF58" i="56" s="1"/>
  <c r="AF59" i="56" s="1"/>
  <c r="AF60" i="56" s="1"/>
  <c r="AF61" i="56" s="1"/>
  <c r="AF62" i="56" s="1"/>
  <c r="AF63" i="56" s="1"/>
  <c r="W112" i="56"/>
  <c r="C112" i="56" s="1"/>
  <c r="U110" i="56"/>
  <c r="V110" i="56" s="1"/>
  <c r="U109" i="56"/>
  <c r="V109" i="56" s="1"/>
  <c r="U108" i="56"/>
  <c r="V108" i="56" s="1"/>
  <c r="U107" i="56"/>
  <c r="V107" i="56" s="1"/>
  <c r="U106" i="56"/>
  <c r="V106" i="56" s="1"/>
  <c r="U105" i="56"/>
  <c r="V105" i="56" s="1"/>
  <c r="U104" i="56"/>
  <c r="V104" i="56" s="1"/>
  <c r="U103" i="56"/>
  <c r="V103" i="56" s="1"/>
  <c r="U102" i="56"/>
  <c r="V102" i="56" s="1"/>
  <c r="U101" i="56"/>
  <c r="V101" i="56" s="1"/>
  <c r="U100" i="56"/>
  <c r="V100" i="56" s="1"/>
  <c r="U99" i="56"/>
  <c r="V99" i="56" s="1"/>
  <c r="U98" i="56"/>
  <c r="V98" i="56" s="1"/>
  <c r="U97" i="56"/>
  <c r="V97" i="56" s="1"/>
  <c r="U96" i="56"/>
  <c r="V96" i="56" s="1"/>
  <c r="U95" i="56"/>
  <c r="V95" i="56" s="1"/>
  <c r="W95" i="56" s="1"/>
  <c r="C95" i="56" s="1"/>
  <c r="N95" i="56" s="1"/>
  <c r="R7" i="56"/>
  <c r="R8" i="56" s="1"/>
  <c r="R9" i="56" s="1"/>
  <c r="R10" i="56" s="1"/>
  <c r="R11" i="56" s="1"/>
  <c r="R12" i="56" s="1"/>
  <c r="R13" i="56" s="1"/>
  <c r="R14" i="56" s="1"/>
  <c r="R15" i="56" s="1"/>
  <c r="R16" i="56" s="1"/>
  <c r="R17" i="56" s="1"/>
  <c r="R18" i="56" s="1"/>
  <c r="R19" i="56" s="1"/>
  <c r="R20" i="56" s="1"/>
  <c r="R21" i="56" s="1"/>
  <c r="R22" i="56" s="1"/>
  <c r="R23" i="56" s="1"/>
  <c r="R24" i="56" s="1"/>
  <c r="R25" i="56" s="1"/>
  <c r="R26" i="56" s="1"/>
  <c r="R27" i="56" s="1"/>
  <c r="R28" i="56" s="1"/>
  <c r="R29" i="56" s="1"/>
  <c r="R30" i="56" s="1"/>
  <c r="R31" i="56" s="1"/>
  <c r="R32" i="56" s="1"/>
  <c r="R33" i="56" s="1"/>
  <c r="R34" i="56" s="1"/>
  <c r="R35" i="56" s="1"/>
  <c r="R36" i="56" s="1"/>
  <c r="R37" i="56" s="1"/>
  <c r="R38" i="56" s="1"/>
  <c r="R39" i="56" s="1"/>
  <c r="R40" i="56" s="1"/>
  <c r="R41" i="56" s="1"/>
  <c r="R42" i="56" s="1"/>
  <c r="R43" i="56" s="1"/>
  <c r="R44" i="56" s="1"/>
  <c r="R45" i="56" s="1"/>
  <c r="R46" i="56" s="1"/>
  <c r="R47" i="56" s="1"/>
  <c r="R48" i="56" s="1"/>
  <c r="R49" i="56" s="1"/>
  <c r="R50" i="56" s="1"/>
  <c r="R51" i="56" s="1"/>
  <c r="R52" i="56" s="1"/>
  <c r="R53" i="56" s="1"/>
  <c r="R54" i="56" s="1"/>
  <c r="R55" i="56" s="1"/>
  <c r="R56" i="56" s="1"/>
  <c r="R57" i="56" s="1"/>
  <c r="R58" i="56" s="1"/>
  <c r="R59" i="56" s="1"/>
  <c r="R60" i="56" s="1"/>
  <c r="R61" i="56" s="1"/>
  <c r="R62" i="56" s="1"/>
  <c r="R63" i="56" s="1"/>
  <c r="R64" i="56" s="1"/>
  <c r="AK99" i="56" l="1"/>
  <c r="E99" i="56" s="1"/>
  <c r="AK103" i="56"/>
  <c r="E103" i="56" s="1"/>
  <c r="AK109" i="56"/>
  <c r="E109" i="56" s="1"/>
  <c r="N69" i="56"/>
  <c r="N73" i="56"/>
  <c r="N77" i="56"/>
  <c r="N81" i="56"/>
  <c r="N85" i="56"/>
  <c r="N89" i="56"/>
  <c r="N93" i="56"/>
  <c r="AK107" i="56"/>
  <c r="E107" i="56" s="1"/>
  <c r="N70" i="56"/>
  <c r="N74" i="56"/>
  <c r="N78" i="56"/>
  <c r="N82" i="56"/>
  <c r="N86" i="56"/>
  <c r="N90" i="56"/>
  <c r="N94" i="56"/>
  <c r="N71" i="56"/>
  <c r="N75" i="56"/>
  <c r="N79" i="56"/>
  <c r="N83" i="56"/>
  <c r="N87" i="56"/>
  <c r="N91" i="56"/>
  <c r="AK97" i="56"/>
  <c r="E97" i="56" s="1"/>
  <c r="AK101" i="56"/>
  <c r="E101" i="56" s="1"/>
  <c r="AK105" i="56"/>
  <c r="E105" i="56" s="1"/>
  <c r="N68" i="56"/>
  <c r="N72" i="56"/>
  <c r="N76" i="56"/>
  <c r="N80" i="56"/>
  <c r="N84" i="56"/>
  <c r="N88" i="56"/>
  <c r="N92" i="56"/>
  <c r="O66" i="56"/>
  <c r="J1976" i="57" s="1"/>
  <c r="J1977" i="57"/>
  <c r="AK98" i="56"/>
  <c r="E98" i="56" s="1"/>
  <c r="AK102" i="56"/>
  <c r="E102" i="56" s="1"/>
  <c r="W106" i="56"/>
  <c r="C106" i="56" s="1"/>
  <c r="AZ99" i="56"/>
  <c r="G99" i="56" s="1"/>
  <c r="AZ103" i="56"/>
  <c r="G103" i="56" s="1"/>
  <c r="AZ107" i="56"/>
  <c r="G107" i="56" s="1"/>
  <c r="W98" i="56"/>
  <c r="C98" i="56" s="1"/>
  <c r="W96" i="56"/>
  <c r="C96" i="56" s="1"/>
  <c r="W97" i="56"/>
  <c r="C97" i="56" s="1"/>
  <c r="W108" i="56"/>
  <c r="C108" i="56" s="1"/>
  <c r="AZ97" i="56"/>
  <c r="G97" i="56" s="1"/>
  <c r="AZ101" i="56"/>
  <c r="G101" i="56" s="1"/>
  <c r="AZ105" i="56"/>
  <c r="G105" i="56" s="1"/>
  <c r="AZ109" i="56"/>
  <c r="G109" i="56" s="1"/>
  <c r="AK110" i="56"/>
  <c r="E110" i="56" s="1"/>
  <c r="AZ98" i="56"/>
  <c r="G98" i="56" s="1"/>
  <c r="AZ102" i="56"/>
  <c r="G102" i="56" s="1"/>
  <c r="AZ106" i="56"/>
  <c r="G106" i="56" s="1"/>
  <c r="AZ110" i="56"/>
  <c r="G110" i="56" s="1"/>
  <c r="W102" i="56"/>
  <c r="C102" i="56" s="1"/>
  <c r="N102" i="56" s="1"/>
  <c r="W110" i="56"/>
  <c r="C110" i="56" s="1"/>
  <c r="AK96" i="56"/>
  <c r="E96" i="56" s="1"/>
  <c r="AK100" i="56"/>
  <c r="E100" i="56" s="1"/>
  <c r="AK104" i="56"/>
  <c r="E104" i="56" s="1"/>
  <c r="AK108" i="56"/>
  <c r="E108" i="56" s="1"/>
  <c r="AZ96" i="56"/>
  <c r="G96" i="56" s="1"/>
  <c r="AZ100" i="56"/>
  <c r="G100" i="56" s="1"/>
  <c r="AZ104" i="56"/>
  <c r="G104" i="56" s="1"/>
  <c r="AZ108" i="56"/>
  <c r="G108" i="56" s="1"/>
  <c r="AZ111" i="56"/>
  <c r="G111" i="56" s="1"/>
  <c r="AZ112" i="56"/>
  <c r="G112" i="56" s="1"/>
  <c r="AK111" i="56"/>
  <c r="E111" i="56" s="1"/>
  <c r="AK112" i="56"/>
  <c r="E112" i="56" s="1"/>
  <c r="W104" i="56"/>
  <c r="C104" i="56" s="1"/>
  <c r="W105" i="56"/>
  <c r="C105" i="56" s="1"/>
  <c r="N105" i="56" s="1"/>
  <c r="W109" i="56"/>
  <c r="C109" i="56" s="1"/>
  <c r="N109" i="56" s="1"/>
  <c r="W100" i="56"/>
  <c r="C100" i="56" s="1"/>
  <c r="W101" i="56"/>
  <c r="C101" i="56" s="1"/>
  <c r="N101" i="56" s="1"/>
  <c r="W111" i="56"/>
  <c r="C111" i="56" s="1"/>
  <c r="O68" i="56"/>
  <c r="O65" i="56"/>
  <c r="W99" i="56"/>
  <c r="C99" i="56" s="1"/>
  <c r="N99" i="56" s="1"/>
  <c r="W103" i="56"/>
  <c r="C103" i="56" s="1"/>
  <c r="N103" i="56" s="1"/>
  <c r="W107" i="56"/>
  <c r="C107" i="56" s="1"/>
  <c r="N107" i="56" s="1"/>
  <c r="C20" i="22"/>
  <c r="N98" i="56" l="1"/>
  <c r="N106" i="56"/>
  <c r="N104" i="56"/>
  <c r="N100" i="56"/>
  <c r="N112" i="56"/>
  <c r="N108" i="56"/>
  <c r="N110" i="56"/>
  <c r="N97" i="56"/>
  <c r="N111" i="56"/>
  <c r="N96" i="56"/>
  <c r="O69" i="56"/>
  <c r="J1978" i="57"/>
  <c r="O64" i="56"/>
  <c r="J1975" i="57"/>
  <c r="C21" i="22"/>
  <c r="O63" i="56" l="1"/>
  <c r="J1974" i="57"/>
  <c r="O70" i="56"/>
  <c r="J1979" i="57"/>
  <c r="C22" i="22"/>
  <c r="O71" i="56" l="1"/>
  <c r="J1980" i="57"/>
  <c r="O62" i="56"/>
  <c r="J1973" i="57"/>
  <c r="C23" i="22"/>
  <c r="O61" i="56" l="1"/>
  <c r="J1972" i="57"/>
  <c r="J1981" i="57"/>
  <c r="O72" i="56"/>
  <c r="C24" i="22"/>
  <c r="O73" i="56" l="1"/>
  <c r="J1982" i="57"/>
  <c r="O60" i="56"/>
  <c r="J1971" i="57"/>
  <c r="C25" i="22"/>
  <c r="J1970" i="57" l="1"/>
  <c r="O59" i="56"/>
  <c r="O74" i="56"/>
  <c r="J1983" i="57"/>
  <c r="C26" i="22"/>
  <c r="O58" i="56" l="1"/>
  <c r="J1969" i="57"/>
  <c r="O75" i="56"/>
  <c r="J1984" i="57"/>
  <c r="C27" i="22"/>
  <c r="O76" i="56" l="1"/>
  <c r="J1985" i="57"/>
  <c r="O57" i="56"/>
  <c r="J1968" i="57"/>
  <c r="C28" i="22"/>
  <c r="O56" i="56" l="1"/>
  <c r="J1967" i="57"/>
  <c r="O77" i="56"/>
  <c r="J1986" i="57"/>
  <c r="C29" i="22"/>
  <c r="O78" i="56" l="1"/>
  <c r="J1987" i="57"/>
  <c r="O55" i="56"/>
  <c r="J1966" i="57"/>
  <c r="C30" i="22"/>
  <c r="O54" i="56" l="1"/>
  <c r="J1965" i="57"/>
  <c r="O79" i="56"/>
  <c r="J1988" i="57"/>
  <c r="C31" i="22"/>
  <c r="O80" i="56" l="1"/>
  <c r="J1989" i="57"/>
  <c r="O53" i="56"/>
  <c r="J1964" i="57"/>
  <c r="C32" i="22"/>
  <c r="G34" i="22" s="1"/>
  <c r="O52" i="56" l="1"/>
  <c r="J1963" i="57"/>
  <c r="O81" i="56"/>
  <c r="J1990" i="57"/>
  <c r="O82" i="56" l="1"/>
  <c r="J1991" i="57"/>
  <c r="O51" i="56"/>
  <c r="J1962" i="57"/>
  <c r="O50" i="56" l="1"/>
  <c r="J1961" i="57"/>
  <c r="O83" i="56"/>
  <c r="J1992" i="57"/>
  <c r="O84" i="56" l="1"/>
  <c r="J1993" i="57"/>
  <c r="O49" i="56"/>
  <c r="J1960" i="57"/>
  <c r="O48" i="56" l="1"/>
  <c r="J1959" i="57"/>
  <c r="O85" i="56"/>
  <c r="J1994" i="57"/>
  <c r="O86" i="56" l="1"/>
  <c r="J1995" i="57"/>
  <c r="O47" i="56"/>
  <c r="J1958" i="57"/>
  <c r="O46" i="56" l="1"/>
  <c r="J1957" i="57"/>
  <c r="O87" i="56"/>
  <c r="J1996" i="57"/>
  <c r="O88" i="56" l="1"/>
  <c r="J1997" i="57"/>
  <c r="O45" i="56"/>
  <c r="J1956" i="57"/>
  <c r="O44" i="56" l="1"/>
  <c r="J1955" i="57"/>
  <c r="O89" i="56"/>
  <c r="J1998" i="57"/>
  <c r="O90" i="56" l="1"/>
  <c r="J1999" i="57"/>
  <c r="O43" i="56"/>
  <c r="J1954" i="57"/>
  <c r="O42" i="56" l="1"/>
  <c r="J1953" i="57"/>
  <c r="O91" i="56"/>
  <c r="J2000" i="57"/>
  <c r="O92" i="56" l="1"/>
  <c r="J2001" i="57"/>
  <c r="O41" i="56"/>
  <c r="J1952" i="57"/>
  <c r="O40" i="56" l="1"/>
  <c r="J1951" i="57"/>
  <c r="O93" i="56"/>
  <c r="J2002" i="57"/>
  <c r="O94" i="56" l="1"/>
  <c r="J2003" i="57"/>
  <c r="O39" i="56"/>
  <c r="J1950" i="57"/>
  <c r="O38" i="56" l="1"/>
  <c r="J1949" i="57"/>
  <c r="O95" i="56"/>
  <c r="J2004" i="57"/>
  <c r="O96" i="56" l="1"/>
  <c r="J2005" i="57"/>
  <c r="O37" i="56"/>
  <c r="J1948" i="57"/>
  <c r="O36" i="56" l="1"/>
  <c r="J1947" i="57"/>
  <c r="O97" i="56"/>
  <c r="J2006" i="57"/>
  <c r="O98" i="56" l="1"/>
  <c r="J2007" i="57"/>
  <c r="O35" i="56"/>
  <c r="J1946" i="57"/>
  <c r="O34" i="56" l="1"/>
  <c r="J1945" i="57"/>
  <c r="O99" i="56"/>
  <c r="J2008" i="57"/>
  <c r="O100" i="56" l="1"/>
  <c r="J2009" i="57"/>
  <c r="O33" i="56"/>
  <c r="J1944" i="57"/>
  <c r="O32" i="56" l="1"/>
  <c r="J1943" i="57"/>
  <c r="O101" i="56"/>
  <c r="J2010" i="57"/>
  <c r="O102" i="56" l="1"/>
  <c r="J2011" i="57"/>
  <c r="O31" i="56"/>
  <c r="J1942" i="57"/>
  <c r="J1941" i="57" l="1"/>
  <c r="O30" i="56"/>
  <c r="J1940" i="57" s="1"/>
  <c r="O103" i="56"/>
  <c r="J2012" i="57"/>
  <c r="O104" i="56" l="1"/>
  <c r="J2013" i="57"/>
  <c r="O29" i="56"/>
  <c r="O28" i="56" l="1"/>
  <c r="J1939" i="57"/>
  <c r="O105" i="56"/>
  <c r="J2014" i="57"/>
  <c r="O106" i="56" l="1"/>
  <c r="J2015" i="57"/>
  <c r="O27" i="56"/>
  <c r="J1938" i="57"/>
  <c r="O26" i="56" l="1"/>
  <c r="J1937" i="57"/>
  <c r="O107" i="56"/>
  <c r="J2016" i="57"/>
  <c r="O108" i="56" l="1"/>
  <c r="J2017" i="57"/>
  <c r="O25" i="56"/>
  <c r="J1936" i="57"/>
  <c r="O24" i="56" l="1"/>
  <c r="J1935" i="57"/>
  <c r="O109" i="56"/>
  <c r="J2018" i="57"/>
  <c r="O110" i="56" l="1"/>
  <c r="J2019" i="57"/>
  <c r="O23" i="56"/>
  <c r="J1934" i="57"/>
  <c r="O22" i="56" l="1"/>
  <c r="J1933" i="57"/>
  <c r="O111" i="56"/>
  <c r="J2020" i="57"/>
  <c r="O112" i="56" l="1"/>
  <c r="J2022" i="57" s="1"/>
  <c r="J2021" i="57"/>
  <c r="O21" i="56"/>
  <c r="J1932" i="57"/>
  <c r="K226" i="69" l="1"/>
  <c r="J89" i="69"/>
  <c r="J221" i="69"/>
  <c r="J85" i="69"/>
  <c r="K143" i="69"/>
  <c r="K33" i="69"/>
  <c r="J40" i="69"/>
  <c r="K60" i="69"/>
  <c r="J219" i="69"/>
  <c r="K291" i="69"/>
  <c r="J166" i="69"/>
  <c r="K141" i="69"/>
  <c r="K183" i="69"/>
  <c r="J98" i="69"/>
  <c r="K120" i="69"/>
  <c r="K169" i="69"/>
  <c r="J126" i="69"/>
  <c r="J207" i="69"/>
  <c r="K63" i="69"/>
  <c r="J110" i="69"/>
  <c r="K110" i="69"/>
  <c r="K42" i="69"/>
  <c r="J173" i="69"/>
  <c r="K172" i="69"/>
  <c r="J222" i="69"/>
  <c r="K218" i="69"/>
  <c r="K36" i="69"/>
  <c r="K148" i="69"/>
  <c r="K147" i="69"/>
  <c r="K153" i="69"/>
  <c r="K122" i="69"/>
  <c r="J189" i="69"/>
  <c r="J42" i="69"/>
  <c r="K51" i="69"/>
  <c r="K152" i="69"/>
  <c r="J174" i="69"/>
  <c r="K154" i="69"/>
  <c r="J177" i="69"/>
  <c r="K214" i="69"/>
  <c r="J153" i="69"/>
  <c r="K70" i="69"/>
  <c r="K87" i="69"/>
  <c r="J190" i="69"/>
  <c r="K28" i="69"/>
  <c r="J217" i="69"/>
  <c r="J165" i="69"/>
  <c r="J109" i="69"/>
  <c r="K175" i="69"/>
  <c r="J67" i="69"/>
  <c r="K210" i="69"/>
  <c r="J129" i="69"/>
  <c r="J118" i="69"/>
  <c r="J70" i="69"/>
  <c r="K197" i="69"/>
  <c r="K156" i="69"/>
  <c r="K67" i="69"/>
  <c r="K195" i="69"/>
  <c r="K107" i="69"/>
  <c r="K31" i="69"/>
  <c r="K203" i="69"/>
  <c r="J200" i="69"/>
  <c r="J41" i="69"/>
  <c r="K216" i="69"/>
  <c r="J178" i="69"/>
  <c r="J43" i="69"/>
  <c r="J114" i="69"/>
  <c r="K138" i="69"/>
  <c r="J64" i="69"/>
  <c r="K109" i="69"/>
  <c r="K45" i="69"/>
  <c r="J100" i="69"/>
  <c r="K30" i="69"/>
  <c r="J172" i="69"/>
  <c r="K25" i="69"/>
  <c r="J197" i="69"/>
  <c r="K116" i="69"/>
  <c r="J198" i="69"/>
  <c r="J96" i="69"/>
  <c r="J224" i="69"/>
  <c r="J136" i="69"/>
  <c r="J92" i="69"/>
  <c r="K61" i="69"/>
  <c r="K39" i="69"/>
  <c r="J138" i="69"/>
  <c r="J152" i="69"/>
  <c r="J69" i="69"/>
  <c r="J77" i="69"/>
  <c r="K222" i="69"/>
  <c r="L222" i="69" s="1"/>
  <c r="M222" i="69" s="1"/>
  <c r="O222" i="69" s="1"/>
  <c r="U222" i="69" s="1"/>
  <c r="K118" i="69"/>
  <c r="K102" i="69"/>
  <c r="K40" i="69"/>
  <c r="J154" i="69"/>
  <c r="J180" i="69"/>
  <c r="J291" i="69"/>
  <c r="J99" i="69"/>
  <c r="J182" i="69"/>
  <c r="J139" i="69"/>
  <c r="K26" i="69"/>
  <c r="K160" i="69"/>
  <c r="K85" i="69"/>
  <c r="K173" i="69"/>
  <c r="J124" i="69"/>
  <c r="K27" i="69"/>
  <c r="J71" i="69"/>
  <c r="K105" i="69"/>
  <c r="J188" i="69"/>
  <c r="J81" i="69"/>
  <c r="J38" i="69"/>
  <c r="J147" i="69"/>
  <c r="J117" i="69"/>
  <c r="J80" i="69"/>
  <c r="J60" i="69"/>
  <c r="K66" i="69"/>
  <c r="K73" i="69"/>
  <c r="K221" i="69"/>
  <c r="L221" i="69" s="1"/>
  <c r="M221" i="69" s="1"/>
  <c r="O221" i="69" s="1"/>
  <c r="U221" i="69" s="1"/>
  <c r="K81" i="69"/>
  <c r="J27" i="69"/>
  <c r="J61" i="69"/>
  <c r="K146" i="69"/>
  <c r="K208" i="69"/>
  <c r="K47" i="69"/>
  <c r="K65" i="69"/>
  <c r="K49" i="69"/>
  <c r="K74" i="69"/>
  <c r="J133" i="69"/>
  <c r="J196" i="69"/>
  <c r="J97" i="69"/>
  <c r="J74" i="69"/>
  <c r="K215" i="69"/>
  <c r="J223" i="69"/>
  <c r="K69" i="69"/>
  <c r="K48" i="69"/>
  <c r="K224" i="69"/>
  <c r="K211" i="69"/>
  <c r="K127" i="69"/>
  <c r="J63" i="69"/>
  <c r="J105" i="69"/>
  <c r="K181" i="69"/>
  <c r="J66" i="69"/>
  <c r="J210" i="69"/>
  <c r="J28" i="69"/>
  <c r="K62" i="69"/>
  <c r="K112" i="69"/>
  <c r="J95" i="69"/>
  <c r="J73" i="69"/>
  <c r="J170" i="69"/>
  <c r="J33" i="69"/>
  <c r="K117" i="69"/>
  <c r="J151" i="69"/>
  <c r="J201" i="69"/>
  <c r="J135" i="69"/>
  <c r="J35" i="69"/>
  <c r="J113" i="69"/>
  <c r="J32" i="69"/>
  <c r="J134" i="69"/>
  <c r="J115" i="69"/>
  <c r="K209" i="69"/>
  <c r="J123" i="69"/>
  <c r="J68" i="69"/>
  <c r="J203" i="69"/>
  <c r="J195" i="69"/>
  <c r="J24" i="69"/>
  <c r="J39" i="69"/>
  <c r="K188" i="69"/>
  <c r="J91" i="69"/>
  <c r="J25" i="69"/>
  <c r="J193" i="69"/>
  <c r="J122" i="69"/>
  <c r="K29" i="69"/>
  <c r="K50" i="69"/>
  <c r="K198" i="69"/>
  <c r="J93" i="69"/>
  <c r="K136" i="69"/>
  <c r="K164" i="69"/>
  <c r="J79" i="69"/>
  <c r="K219" i="69"/>
  <c r="L219" i="69" s="1"/>
  <c r="M219" i="69" s="1"/>
  <c r="O219" i="69" s="1"/>
  <c r="U219" i="69" s="1"/>
  <c r="K133" i="69"/>
  <c r="L133" i="69" s="1"/>
  <c r="M133" i="69" s="1"/>
  <c r="O133" i="69" s="1"/>
  <c r="U133" i="69" s="1"/>
  <c r="J26" i="69"/>
  <c r="J83" i="69"/>
  <c r="J87" i="69"/>
  <c r="K129" i="69"/>
  <c r="J90" i="69"/>
  <c r="K35" i="69"/>
  <c r="J171" i="69"/>
  <c r="K121" i="69"/>
  <c r="J211" i="69"/>
  <c r="J46" i="69"/>
  <c r="J140" i="69"/>
  <c r="K161" i="69"/>
  <c r="J102" i="69"/>
  <c r="J157" i="69"/>
  <c r="K200" i="69"/>
  <c r="L200" i="69" s="1"/>
  <c r="M200" i="69" s="1"/>
  <c r="O200" i="69" s="1"/>
  <c r="U200" i="69" s="1"/>
  <c r="K206" i="69"/>
  <c r="K132" i="69"/>
  <c r="J199" i="69"/>
  <c r="J149" i="69"/>
  <c r="K75" i="69"/>
  <c r="K34" i="69"/>
  <c r="K205" i="69"/>
  <c r="J94" i="69"/>
  <c r="J167" i="69"/>
  <c r="J205" i="69"/>
  <c r="K80" i="69"/>
  <c r="L80" i="69" s="1"/>
  <c r="M80" i="69" s="1"/>
  <c r="O80" i="69" s="1"/>
  <c r="U80" i="69" s="1"/>
  <c r="J162" i="69"/>
  <c r="K176" i="69"/>
  <c r="K111" i="69"/>
  <c r="J216" i="69"/>
  <c r="K207" i="69"/>
  <c r="K159" i="69"/>
  <c r="J88" i="69"/>
  <c r="K196" i="69"/>
  <c r="J141" i="69"/>
  <c r="J47" i="69"/>
  <c r="K157" i="69"/>
  <c r="J120" i="69"/>
  <c r="J176" i="69"/>
  <c r="J50" i="69"/>
  <c r="K182" i="69"/>
  <c r="J132" i="69"/>
  <c r="K93" i="69"/>
  <c r="L93" i="69" s="1"/>
  <c r="M93" i="69" s="1"/>
  <c r="O93" i="69" s="1"/>
  <c r="U93" i="69" s="1"/>
  <c r="J206" i="69"/>
  <c r="J143" i="69"/>
  <c r="K167" i="69"/>
  <c r="J78" i="69"/>
  <c r="K155" i="69"/>
  <c r="J185" i="69"/>
  <c r="J48" i="69"/>
  <c r="K137" i="69"/>
  <c r="K139" i="69"/>
  <c r="L139" i="69" s="1"/>
  <c r="M139" i="69" s="1"/>
  <c r="O139" i="69" s="1"/>
  <c r="U139" i="69" s="1"/>
  <c r="J218" i="69"/>
  <c r="J101" i="69"/>
  <c r="J51" i="69"/>
  <c r="J161" i="69"/>
  <c r="K151" i="69"/>
  <c r="K171" i="69"/>
  <c r="J164" i="69"/>
  <c r="J49" i="69"/>
  <c r="K174" i="69"/>
  <c r="J181" i="69"/>
  <c r="K101" i="69"/>
  <c r="K194" i="69"/>
  <c r="K100" i="69"/>
  <c r="K204" i="69"/>
  <c r="J36" i="69"/>
  <c r="J183" i="69"/>
  <c r="J84" i="69"/>
  <c r="K106" i="69"/>
  <c r="K185" i="69"/>
  <c r="J75" i="69"/>
  <c r="K119" i="69"/>
  <c r="K89" i="69"/>
  <c r="J150" i="69"/>
  <c r="K83" i="69"/>
  <c r="J212" i="69"/>
  <c r="J220" i="69"/>
  <c r="J131" i="69"/>
  <c r="J107" i="69"/>
  <c r="J184" i="69"/>
  <c r="K162" i="69"/>
  <c r="K225" i="69"/>
  <c r="K43" i="69"/>
  <c r="J209" i="69"/>
  <c r="K170" i="69"/>
  <c r="K92" i="69"/>
  <c r="L92" i="69" s="1"/>
  <c r="M92" i="69" s="1"/>
  <c r="O92" i="69" s="1"/>
  <c r="U92" i="69" s="1"/>
  <c r="K199" i="69"/>
  <c r="J214" i="69"/>
  <c r="J116" i="69"/>
  <c r="J186" i="69"/>
  <c r="K113" i="69"/>
  <c r="L113" i="69" s="1"/>
  <c r="M113" i="69" s="1"/>
  <c r="O113" i="69" s="1"/>
  <c r="U113" i="69" s="1"/>
  <c r="K124" i="69"/>
  <c r="J191" i="69"/>
  <c r="K190" i="69"/>
  <c r="J106" i="69"/>
  <c r="K149" i="69"/>
  <c r="K131" i="69"/>
  <c r="K217" i="69"/>
  <c r="L217" i="69" s="1"/>
  <c r="M217" i="69" s="1"/>
  <c r="O217" i="69" s="1"/>
  <c r="U217" i="69" s="1"/>
  <c r="K177" i="69"/>
  <c r="K150" i="69"/>
  <c r="J202" i="69"/>
  <c r="K88" i="69"/>
  <c r="J160" i="69"/>
  <c r="K191" i="69"/>
  <c r="K79" i="69"/>
  <c r="L79" i="69" s="1"/>
  <c r="M79" i="69" s="1"/>
  <c r="O79" i="69" s="1"/>
  <c r="U79" i="69" s="1"/>
  <c r="K186" i="69"/>
  <c r="L186" i="69" s="1"/>
  <c r="M186" i="69" s="1"/>
  <c r="O186" i="69" s="1"/>
  <c r="U186" i="69" s="1"/>
  <c r="K178" i="69"/>
  <c r="K135" i="69"/>
  <c r="K91" i="69"/>
  <c r="J148" i="69"/>
  <c r="J179" i="69"/>
  <c r="K180" i="69"/>
  <c r="L180" i="69" s="1"/>
  <c r="M180" i="69" s="1"/>
  <c r="O180" i="69" s="1"/>
  <c r="U180" i="69" s="1"/>
  <c r="J155" i="69"/>
  <c r="J111" i="69"/>
  <c r="K201" i="69"/>
  <c r="K103" i="69"/>
  <c r="J130" i="69"/>
  <c r="J208" i="69"/>
  <c r="J104" i="69"/>
  <c r="K140" i="69"/>
  <c r="J145" i="69"/>
  <c r="J213" i="69"/>
  <c r="K64" i="69"/>
  <c r="K166" i="69"/>
  <c r="J108" i="69"/>
  <c r="K114" i="69"/>
  <c r="J65" i="69"/>
  <c r="K179" i="69"/>
  <c r="K108" i="69"/>
  <c r="L108" i="69" s="1"/>
  <c r="M108" i="69" s="1"/>
  <c r="O108" i="69" s="1"/>
  <c r="U108" i="69" s="1"/>
  <c r="J204" i="69"/>
  <c r="K134" i="69"/>
  <c r="K41" i="69"/>
  <c r="L41" i="69" s="1"/>
  <c r="M41" i="69" s="1"/>
  <c r="O41" i="69" s="1"/>
  <c r="U41" i="69" s="1"/>
  <c r="K99" i="69"/>
  <c r="L99" i="69" s="1"/>
  <c r="M99" i="69" s="1"/>
  <c r="O99" i="69" s="1"/>
  <c r="U99" i="69" s="1"/>
  <c r="J156" i="69"/>
  <c r="J29" i="69"/>
  <c r="K96" i="69"/>
  <c r="L96" i="69" s="1"/>
  <c r="M96" i="69" s="1"/>
  <c r="O96" i="69" s="1"/>
  <c r="U96" i="69" s="1"/>
  <c r="J121" i="69"/>
  <c r="J30" i="69"/>
  <c r="K130" i="69"/>
  <c r="K189" i="69"/>
  <c r="J103" i="69"/>
  <c r="J146" i="69"/>
  <c r="J137" i="69"/>
  <c r="K145" i="69"/>
  <c r="J215" i="69"/>
  <c r="J159" i="69"/>
  <c r="K212" i="69"/>
  <c r="J175" i="69"/>
  <c r="K98" i="69"/>
  <c r="L98" i="69" s="1"/>
  <c r="M98" i="69" s="1"/>
  <c r="O98" i="69" s="1"/>
  <c r="U98" i="69" s="1"/>
  <c r="J194" i="69"/>
  <c r="J127" i="69"/>
  <c r="J169" i="69"/>
  <c r="K223" i="69"/>
  <c r="K213" i="69"/>
  <c r="L213" i="69" s="1"/>
  <c r="M213" i="69" s="1"/>
  <c r="O213" i="69" s="1"/>
  <c r="U213" i="69" s="1"/>
  <c r="K90" i="69"/>
  <c r="K165" i="69"/>
  <c r="L165" i="69" s="1"/>
  <c r="M165" i="69" s="1"/>
  <c r="O165" i="69" s="1"/>
  <c r="U165" i="69" s="1"/>
  <c r="K71" i="69"/>
  <c r="J31" i="69"/>
  <c r="J112" i="69"/>
  <c r="K84" i="69"/>
  <c r="L84" i="69" s="1"/>
  <c r="M84" i="69" s="1"/>
  <c r="O84" i="69" s="1"/>
  <c r="U84" i="69" s="1"/>
  <c r="K184" i="69"/>
  <c r="K24" i="69"/>
  <c r="K97" i="69"/>
  <c r="J45" i="69"/>
  <c r="J34" i="69"/>
  <c r="K95" i="69"/>
  <c r="L95" i="69" s="1"/>
  <c r="M95" i="69" s="1"/>
  <c r="O95" i="69" s="1"/>
  <c r="U95" i="69" s="1"/>
  <c r="J119" i="69"/>
  <c r="J225" i="69"/>
  <c r="J226" i="69"/>
  <c r="K38" i="69"/>
  <c r="J62" i="69"/>
  <c r="K68" i="69"/>
  <c r="K94" i="69"/>
  <c r="K202" i="69"/>
  <c r="K220" i="69"/>
  <c r="K193" i="69"/>
  <c r="K115" i="69"/>
  <c r="K123" i="69"/>
  <c r="K78" i="69"/>
  <c r="K32" i="69"/>
  <c r="K104" i="69"/>
  <c r="K77" i="69"/>
  <c r="K126" i="69"/>
  <c r="L126" i="69" s="1"/>
  <c r="M126" i="69" s="1"/>
  <c r="K46" i="69"/>
  <c r="O20" i="56"/>
  <c r="J1931" i="57"/>
  <c r="L189" i="69" l="1"/>
  <c r="M189" i="69" s="1"/>
  <c r="O189" i="69" s="1"/>
  <c r="U189" i="69" s="1"/>
  <c r="L174" i="69"/>
  <c r="M174" i="69" s="1"/>
  <c r="O174" i="69" s="1"/>
  <c r="U174" i="69" s="1"/>
  <c r="L182" i="69"/>
  <c r="M182" i="69" s="1"/>
  <c r="O182" i="69" s="1"/>
  <c r="U182" i="69" s="1"/>
  <c r="L136" i="69"/>
  <c r="M136" i="69" s="1"/>
  <c r="O136" i="69" s="1"/>
  <c r="U136" i="69" s="1"/>
  <c r="AE136" i="69" s="1"/>
  <c r="L89" i="69"/>
  <c r="M89" i="69" s="1"/>
  <c r="O89" i="69" s="1"/>
  <c r="U89" i="69" s="1"/>
  <c r="L40" i="69"/>
  <c r="M40" i="69" s="1"/>
  <c r="O40" i="69" s="1"/>
  <c r="U40" i="69" s="1"/>
  <c r="AE40" i="69" s="1"/>
  <c r="L68" i="69"/>
  <c r="M68" i="69" s="1"/>
  <c r="O68" i="69" s="1"/>
  <c r="U68" i="69" s="1"/>
  <c r="AE68" i="69" s="1"/>
  <c r="L135" i="69"/>
  <c r="M135" i="69" s="1"/>
  <c r="O135" i="69" s="1"/>
  <c r="U135" i="69" s="1"/>
  <c r="AE135" i="69" s="1"/>
  <c r="L100" i="69"/>
  <c r="M100" i="69" s="1"/>
  <c r="O100" i="69" s="1"/>
  <c r="U100" i="69" s="1"/>
  <c r="L202" i="69"/>
  <c r="M202" i="69" s="1"/>
  <c r="O202" i="69" s="1"/>
  <c r="U202" i="69" s="1"/>
  <c r="AE202" i="69" s="1"/>
  <c r="L24" i="69"/>
  <c r="M24" i="69" s="1"/>
  <c r="O24" i="69" s="1"/>
  <c r="L114" i="69"/>
  <c r="M114" i="69" s="1"/>
  <c r="O114" i="69" s="1"/>
  <c r="U114" i="69" s="1"/>
  <c r="AE114" i="69" s="1"/>
  <c r="L88" i="69"/>
  <c r="M88" i="69" s="1"/>
  <c r="O88" i="69" s="1"/>
  <c r="U88" i="69" s="1"/>
  <c r="AE88" i="69" s="1"/>
  <c r="L190" i="69"/>
  <c r="M190" i="69" s="1"/>
  <c r="O190" i="69" s="1"/>
  <c r="U190" i="69" s="1"/>
  <c r="AE190" i="69" s="1"/>
  <c r="L101" i="69"/>
  <c r="M101" i="69" s="1"/>
  <c r="O101" i="69" s="1"/>
  <c r="U101" i="69" s="1"/>
  <c r="AE101" i="69" s="1"/>
  <c r="L207" i="69"/>
  <c r="M207" i="69" s="1"/>
  <c r="O207" i="69" s="1"/>
  <c r="U207" i="69" s="1"/>
  <c r="AE207" i="69" s="1"/>
  <c r="L145" i="69"/>
  <c r="M145" i="69" s="1"/>
  <c r="L191" i="69"/>
  <c r="M191" i="69" s="1"/>
  <c r="O191" i="69" s="1"/>
  <c r="U191" i="69" s="1"/>
  <c r="AE191" i="69" s="1"/>
  <c r="L157" i="69"/>
  <c r="M157" i="69" s="1"/>
  <c r="O157" i="69" s="1"/>
  <c r="U157" i="69" s="1"/>
  <c r="AE157" i="69" s="1"/>
  <c r="L97" i="69"/>
  <c r="M97" i="69" s="1"/>
  <c r="O97" i="69" s="1"/>
  <c r="U97" i="69" s="1"/>
  <c r="AE97" i="69" s="1"/>
  <c r="L130" i="69"/>
  <c r="M130" i="69" s="1"/>
  <c r="O130" i="69" s="1"/>
  <c r="U130" i="69" s="1"/>
  <c r="L199" i="69"/>
  <c r="M199" i="69" s="1"/>
  <c r="O199" i="69" s="1"/>
  <c r="U199" i="69" s="1"/>
  <c r="AE199" i="69" s="1"/>
  <c r="L129" i="69"/>
  <c r="M129" i="69" s="1"/>
  <c r="O129" i="69" s="1"/>
  <c r="L188" i="69"/>
  <c r="M188" i="69" s="1"/>
  <c r="O188" i="69" s="1"/>
  <c r="L117" i="69"/>
  <c r="M117" i="69" s="1"/>
  <c r="O117" i="69" s="1"/>
  <c r="U117" i="69" s="1"/>
  <c r="AE117" i="69" s="1"/>
  <c r="L178" i="69"/>
  <c r="M178" i="69" s="1"/>
  <c r="O178" i="69" s="1"/>
  <c r="U178" i="69" s="1"/>
  <c r="L85" i="69"/>
  <c r="M85" i="69" s="1"/>
  <c r="O85" i="69" s="1"/>
  <c r="U85" i="69" s="1"/>
  <c r="AE85" i="69" s="1"/>
  <c r="L71" i="69"/>
  <c r="M71" i="69" s="1"/>
  <c r="O71" i="69" s="1"/>
  <c r="U71" i="69" s="1"/>
  <c r="AE71" i="69" s="1"/>
  <c r="L198" i="69"/>
  <c r="M198" i="69" s="1"/>
  <c r="O198" i="69" s="1"/>
  <c r="U198" i="69" s="1"/>
  <c r="AE198" i="69" s="1"/>
  <c r="L27" i="69"/>
  <c r="M27" i="69" s="1"/>
  <c r="O27" i="69" s="1"/>
  <c r="U27" i="69" s="1"/>
  <c r="AE27" i="69" s="1"/>
  <c r="L179" i="69"/>
  <c r="M179" i="69" s="1"/>
  <c r="O179" i="69" s="1"/>
  <c r="U179" i="69" s="1"/>
  <c r="L67" i="69"/>
  <c r="M67" i="69" s="1"/>
  <c r="O67" i="69" s="1"/>
  <c r="U67" i="69" s="1"/>
  <c r="AE67" i="69" s="1"/>
  <c r="L223" i="69"/>
  <c r="M223" i="69" s="1"/>
  <c r="O223" i="69" s="1"/>
  <c r="U223" i="69" s="1"/>
  <c r="AE223" i="69" s="1"/>
  <c r="L69" i="69"/>
  <c r="M69" i="69" s="1"/>
  <c r="O69" i="69" s="1"/>
  <c r="U69" i="69" s="1"/>
  <c r="AE69" i="69" s="1"/>
  <c r="L73" i="69"/>
  <c r="M73" i="69" s="1"/>
  <c r="L104" i="69"/>
  <c r="M104" i="69" s="1"/>
  <c r="O104" i="69" s="1"/>
  <c r="U104" i="69" s="1"/>
  <c r="AE104" i="69" s="1"/>
  <c r="L94" i="69"/>
  <c r="M94" i="69" s="1"/>
  <c r="O94" i="69" s="1"/>
  <c r="U94" i="69" s="1"/>
  <c r="AE94" i="69" s="1"/>
  <c r="L184" i="69"/>
  <c r="M184" i="69" s="1"/>
  <c r="O184" i="69" s="1"/>
  <c r="U184" i="69" s="1"/>
  <c r="AE184" i="69" s="1"/>
  <c r="L91" i="69"/>
  <c r="M91" i="69" s="1"/>
  <c r="O91" i="69" s="1"/>
  <c r="U91" i="69" s="1"/>
  <c r="AE91" i="69" s="1"/>
  <c r="L131" i="69"/>
  <c r="M131" i="69" s="1"/>
  <c r="O131" i="69" s="1"/>
  <c r="U131" i="69" s="1"/>
  <c r="AE131" i="69" s="1"/>
  <c r="L171" i="69"/>
  <c r="M171" i="69" s="1"/>
  <c r="O171" i="69" s="1"/>
  <c r="U171" i="69" s="1"/>
  <c r="AE171" i="69" s="1"/>
  <c r="L167" i="69"/>
  <c r="M167" i="69" s="1"/>
  <c r="O167" i="69" s="1"/>
  <c r="U167" i="69" s="1"/>
  <c r="AE167" i="69" s="1"/>
  <c r="L196" i="69"/>
  <c r="M196" i="69" s="1"/>
  <c r="O196" i="69" s="1"/>
  <c r="U196" i="69" s="1"/>
  <c r="AE196" i="69" s="1"/>
  <c r="L35" i="69"/>
  <c r="M35" i="69" s="1"/>
  <c r="O35" i="69" s="1"/>
  <c r="U35" i="69" s="1"/>
  <c r="AG35" i="69" s="1"/>
  <c r="L140" i="69"/>
  <c r="M140" i="69" s="1"/>
  <c r="O140" i="69" s="1"/>
  <c r="U140" i="69" s="1"/>
  <c r="AE140" i="69" s="1"/>
  <c r="L149" i="69"/>
  <c r="M149" i="69" s="1"/>
  <c r="O149" i="69" s="1"/>
  <c r="U149" i="69" s="1"/>
  <c r="AE149" i="69" s="1"/>
  <c r="L224" i="69"/>
  <c r="M224" i="69" s="1"/>
  <c r="O224" i="69" s="1"/>
  <c r="U224" i="69" s="1"/>
  <c r="L173" i="69"/>
  <c r="M173" i="69" s="1"/>
  <c r="O173" i="69" s="1"/>
  <c r="U173" i="69" s="1"/>
  <c r="AE173" i="69" s="1"/>
  <c r="L118" i="69"/>
  <c r="M118" i="69" s="1"/>
  <c r="O118" i="69" s="1"/>
  <c r="U118" i="69" s="1"/>
  <c r="L109" i="69"/>
  <c r="M109" i="69" s="1"/>
  <c r="O109" i="69" s="1"/>
  <c r="U109" i="69" s="1"/>
  <c r="AE109" i="69" s="1"/>
  <c r="L81" i="69"/>
  <c r="M81" i="69" s="1"/>
  <c r="O81" i="69" s="1"/>
  <c r="U81" i="69" s="1"/>
  <c r="AE81" i="69" s="1"/>
  <c r="AE95" i="69"/>
  <c r="AE213" i="69"/>
  <c r="AE186" i="69"/>
  <c r="AE217" i="69"/>
  <c r="AE92" i="69"/>
  <c r="L225" i="69"/>
  <c r="M225" i="69" s="1"/>
  <c r="O225" i="69" s="1"/>
  <c r="U225" i="69" s="1"/>
  <c r="L150" i="69"/>
  <c r="M150" i="69" s="1"/>
  <c r="O150" i="69" s="1"/>
  <c r="U150" i="69" s="1"/>
  <c r="L137" i="69"/>
  <c r="M137" i="69" s="1"/>
  <c r="O137" i="69" s="1"/>
  <c r="U137" i="69" s="1"/>
  <c r="L78" i="69"/>
  <c r="M78" i="69" s="1"/>
  <c r="O78" i="69" s="1"/>
  <c r="U78" i="69" s="1"/>
  <c r="AE93" i="69"/>
  <c r="L162" i="69"/>
  <c r="M162" i="69" s="1"/>
  <c r="O162" i="69" s="1"/>
  <c r="U162" i="69" s="1"/>
  <c r="AE200" i="69"/>
  <c r="AE219" i="69"/>
  <c r="L115" i="69"/>
  <c r="M115" i="69" s="1"/>
  <c r="O115" i="69" s="1"/>
  <c r="U115" i="69" s="1"/>
  <c r="L48" i="69"/>
  <c r="M48" i="69" s="1"/>
  <c r="O48" i="69" s="1"/>
  <c r="U48" i="69" s="1"/>
  <c r="L74" i="69"/>
  <c r="M74" i="69" s="1"/>
  <c r="O74" i="69" s="1"/>
  <c r="U74" i="69" s="1"/>
  <c r="L208" i="69"/>
  <c r="M208" i="69" s="1"/>
  <c r="O208" i="69" s="1"/>
  <c r="U208" i="69" s="1"/>
  <c r="L38" i="69"/>
  <c r="M38" i="69" s="1"/>
  <c r="AE222" i="69"/>
  <c r="L116" i="69"/>
  <c r="M116" i="69" s="1"/>
  <c r="O116" i="69" s="1"/>
  <c r="U116" i="69" s="1"/>
  <c r="L30" i="69"/>
  <c r="M30" i="69" s="1"/>
  <c r="O30" i="69" s="1"/>
  <c r="U30" i="69" s="1"/>
  <c r="L64" i="69"/>
  <c r="M64" i="69" s="1"/>
  <c r="O64" i="69" s="1"/>
  <c r="U64" i="69" s="1"/>
  <c r="L203" i="69"/>
  <c r="M203" i="69" s="1"/>
  <c r="O203" i="69" s="1"/>
  <c r="U203" i="69" s="1"/>
  <c r="L175" i="69"/>
  <c r="M175" i="69" s="1"/>
  <c r="O175" i="69" s="1"/>
  <c r="U175" i="69" s="1"/>
  <c r="L28" i="69"/>
  <c r="M28" i="69" s="1"/>
  <c r="O28" i="69" s="1"/>
  <c r="U28" i="69" s="1"/>
  <c r="L148" i="69"/>
  <c r="M148" i="69" s="1"/>
  <c r="O148" i="69" s="1"/>
  <c r="U148" i="69" s="1"/>
  <c r="L172" i="69"/>
  <c r="M172" i="69" s="1"/>
  <c r="O172" i="69" s="1"/>
  <c r="U172" i="69" s="1"/>
  <c r="L169" i="69"/>
  <c r="M169" i="69" s="1"/>
  <c r="L141" i="69"/>
  <c r="M141" i="69" s="1"/>
  <c r="O141" i="69" s="1"/>
  <c r="U141" i="69" s="1"/>
  <c r="L60" i="69"/>
  <c r="M60" i="69" s="1"/>
  <c r="AE98" i="69"/>
  <c r="AE99" i="69"/>
  <c r="AE108" i="69"/>
  <c r="AE79" i="69"/>
  <c r="L220" i="69"/>
  <c r="M220" i="69" s="1"/>
  <c r="O220" i="69" s="1"/>
  <c r="U220" i="69" s="1"/>
  <c r="AE89" i="69"/>
  <c r="L106" i="69"/>
  <c r="M106" i="69" s="1"/>
  <c r="O106" i="69" s="1"/>
  <c r="U106" i="69" s="1"/>
  <c r="L204" i="69"/>
  <c r="M204" i="69" s="1"/>
  <c r="O204" i="69" s="1"/>
  <c r="U204" i="69" s="1"/>
  <c r="AE80" i="69"/>
  <c r="L205" i="69"/>
  <c r="M205" i="69" s="1"/>
  <c r="O205" i="69" s="1"/>
  <c r="U205" i="69" s="1"/>
  <c r="L46" i="69"/>
  <c r="M46" i="69" s="1"/>
  <c r="O46" i="69" s="1"/>
  <c r="U46" i="69" s="1"/>
  <c r="L83" i="69"/>
  <c r="M83" i="69" s="1"/>
  <c r="L193" i="69"/>
  <c r="M193" i="69" s="1"/>
  <c r="L134" i="69"/>
  <c r="M134" i="69" s="1"/>
  <c r="O134" i="69" s="1"/>
  <c r="U134" i="69" s="1"/>
  <c r="L112" i="69"/>
  <c r="M112" i="69" s="1"/>
  <c r="O112" i="69" s="1"/>
  <c r="U112" i="69" s="1"/>
  <c r="L127" i="69"/>
  <c r="M127" i="69" s="1"/>
  <c r="O127" i="69" s="1"/>
  <c r="U127" i="69" s="1"/>
  <c r="L49" i="69"/>
  <c r="M49" i="69" s="1"/>
  <c r="O49" i="69" s="1"/>
  <c r="U49" i="69" s="1"/>
  <c r="L146" i="69"/>
  <c r="M146" i="69" s="1"/>
  <c r="O146" i="69" s="1"/>
  <c r="U146" i="69" s="1"/>
  <c r="AE221" i="69"/>
  <c r="L160" i="69"/>
  <c r="M160" i="69" s="1"/>
  <c r="O160" i="69" s="1"/>
  <c r="U160" i="69" s="1"/>
  <c r="AD40" i="69"/>
  <c r="AL40" i="69" s="1"/>
  <c r="AN40" i="69" s="1"/>
  <c r="L77" i="69"/>
  <c r="M77" i="69" s="1"/>
  <c r="L39" i="69"/>
  <c r="M39" i="69" s="1"/>
  <c r="O39" i="69" s="1"/>
  <c r="U39" i="69" s="1"/>
  <c r="L138" i="69"/>
  <c r="M138" i="69" s="1"/>
  <c r="O138" i="69" s="1"/>
  <c r="U138" i="69" s="1"/>
  <c r="L216" i="69"/>
  <c r="M216" i="69" s="1"/>
  <c r="O216" i="69" s="1"/>
  <c r="U216" i="69" s="1"/>
  <c r="L31" i="69"/>
  <c r="M31" i="69" s="1"/>
  <c r="O31" i="69" s="1"/>
  <c r="U31" i="69" s="1"/>
  <c r="L156" i="69"/>
  <c r="M156" i="69" s="1"/>
  <c r="O156" i="69" s="1"/>
  <c r="U156" i="69" s="1"/>
  <c r="L214" i="69"/>
  <c r="M214" i="69" s="1"/>
  <c r="O214" i="69" s="1"/>
  <c r="U214" i="69" s="1"/>
  <c r="L152" i="69"/>
  <c r="M152" i="69" s="1"/>
  <c r="O152" i="69" s="1"/>
  <c r="U152" i="69" s="1"/>
  <c r="L122" i="69"/>
  <c r="M122" i="69" s="1"/>
  <c r="O122" i="69" s="1"/>
  <c r="U122" i="69" s="1"/>
  <c r="L36" i="69"/>
  <c r="M36" i="69" s="1"/>
  <c r="O36" i="69" s="1"/>
  <c r="U36" i="69" s="1"/>
  <c r="L63" i="69"/>
  <c r="M63" i="69" s="1"/>
  <c r="O63" i="69" s="1"/>
  <c r="U63" i="69" s="1"/>
  <c r="L120" i="69"/>
  <c r="M120" i="69" s="1"/>
  <c r="O120" i="69" s="1"/>
  <c r="U120" i="69" s="1"/>
  <c r="L166" i="69"/>
  <c r="M166" i="69" s="1"/>
  <c r="O166" i="69" s="1"/>
  <c r="U166" i="69" s="1"/>
  <c r="AE84" i="69"/>
  <c r="O145" i="69"/>
  <c r="AE189" i="69"/>
  <c r="AE96" i="69"/>
  <c r="AG41" i="69"/>
  <c r="AE41" i="69"/>
  <c r="AD41" i="69"/>
  <c r="AL41" i="69" s="1"/>
  <c r="AN41" i="69" s="1"/>
  <c r="AF41" i="69"/>
  <c r="AE179" i="69"/>
  <c r="L103" i="69"/>
  <c r="M103" i="69" s="1"/>
  <c r="O103" i="69" s="1"/>
  <c r="U103" i="69" s="1"/>
  <c r="AE180" i="69"/>
  <c r="L212" i="69"/>
  <c r="M212" i="69" s="1"/>
  <c r="O212" i="69" s="1"/>
  <c r="U212" i="69" s="1"/>
  <c r="L119" i="69"/>
  <c r="M119" i="69" s="1"/>
  <c r="O119" i="69" s="1"/>
  <c r="U119" i="69" s="1"/>
  <c r="AE100" i="69"/>
  <c r="AE174" i="69"/>
  <c r="L185" i="69"/>
  <c r="M185" i="69" s="1"/>
  <c r="O185" i="69" s="1"/>
  <c r="U185" i="69" s="1"/>
  <c r="AE182" i="69"/>
  <c r="L111" i="69"/>
  <c r="M111" i="69" s="1"/>
  <c r="O111" i="69" s="1"/>
  <c r="U111" i="69" s="1"/>
  <c r="L34" i="69"/>
  <c r="M34" i="69" s="1"/>
  <c r="O34" i="69" s="1"/>
  <c r="U34" i="69" s="1"/>
  <c r="L132" i="69"/>
  <c r="M132" i="69" s="1"/>
  <c r="O132" i="69" s="1"/>
  <c r="U132" i="69" s="1"/>
  <c r="L90" i="69"/>
  <c r="M90" i="69" s="1"/>
  <c r="O90" i="69" s="1"/>
  <c r="U90" i="69" s="1"/>
  <c r="L164" i="69"/>
  <c r="M164" i="69" s="1"/>
  <c r="L50" i="69"/>
  <c r="M50" i="69" s="1"/>
  <c r="O50" i="69" s="1"/>
  <c r="U50" i="69" s="1"/>
  <c r="L123" i="69"/>
  <c r="M123" i="69" s="1"/>
  <c r="O123" i="69" s="1"/>
  <c r="U123" i="69" s="1"/>
  <c r="L32" i="69"/>
  <c r="M32" i="69" s="1"/>
  <c r="O32" i="69" s="1"/>
  <c r="U32" i="69" s="1"/>
  <c r="L201" i="69"/>
  <c r="M201" i="69" s="1"/>
  <c r="O201" i="69" s="1"/>
  <c r="U201" i="69" s="1"/>
  <c r="L170" i="69"/>
  <c r="M170" i="69" s="1"/>
  <c r="O170" i="69" s="1"/>
  <c r="U170" i="69" s="1"/>
  <c r="L62" i="69"/>
  <c r="M62" i="69" s="1"/>
  <c r="O62" i="69" s="1"/>
  <c r="U62" i="69" s="1"/>
  <c r="L181" i="69"/>
  <c r="M181" i="69" s="1"/>
  <c r="O181" i="69" s="1"/>
  <c r="U181" i="69" s="1"/>
  <c r="L211" i="69"/>
  <c r="M211" i="69" s="1"/>
  <c r="O211" i="69" s="1"/>
  <c r="U211" i="69" s="1"/>
  <c r="L65" i="69"/>
  <c r="M65" i="69" s="1"/>
  <c r="O65" i="69" s="1"/>
  <c r="U65" i="69" s="1"/>
  <c r="O73" i="69"/>
  <c r="L124" i="69"/>
  <c r="M124" i="69" s="1"/>
  <c r="O124" i="69" s="1"/>
  <c r="U124" i="69" s="1"/>
  <c r="L26" i="69"/>
  <c r="M26" i="69" s="1"/>
  <c r="O26" i="69" s="1"/>
  <c r="U26" i="69" s="1"/>
  <c r="L102" i="69"/>
  <c r="M102" i="69" s="1"/>
  <c r="O102" i="69" s="1"/>
  <c r="U102" i="69" s="1"/>
  <c r="L61" i="69"/>
  <c r="M61" i="69" s="1"/>
  <c r="O61" i="69" s="1"/>
  <c r="U61" i="69" s="1"/>
  <c r="L25" i="69"/>
  <c r="M25" i="69" s="1"/>
  <c r="O25" i="69" s="1"/>
  <c r="U25" i="69" s="1"/>
  <c r="L45" i="69"/>
  <c r="M45" i="69" s="1"/>
  <c r="L107" i="69"/>
  <c r="M107" i="69" s="1"/>
  <c r="O107" i="69" s="1"/>
  <c r="U107" i="69" s="1"/>
  <c r="L197" i="69"/>
  <c r="M197" i="69" s="1"/>
  <c r="O197" i="69" s="1"/>
  <c r="U197" i="69" s="1"/>
  <c r="L210" i="69"/>
  <c r="M210" i="69" s="1"/>
  <c r="O210" i="69" s="1"/>
  <c r="U210" i="69" s="1"/>
  <c r="L87" i="69"/>
  <c r="M87" i="69" s="1"/>
  <c r="L177" i="69"/>
  <c r="M177" i="69" s="1"/>
  <c r="O177" i="69" s="1"/>
  <c r="U177" i="69" s="1"/>
  <c r="L51" i="69"/>
  <c r="M51" i="69" s="1"/>
  <c r="O51" i="69" s="1"/>
  <c r="U51" i="69" s="1"/>
  <c r="L153" i="69"/>
  <c r="M153" i="69" s="1"/>
  <c r="O153" i="69" s="1"/>
  <c r="U153" i="69" s="1"/>
  <c r="L218" i="69"/>
  <c r="M218" i="69" s="1"/>
  <c r="O218" i="69" s="1"/>
  <c r="U218" i="69" s="1"/>
  <c r="L42" i="69"/>
  <c r="M42" i="69" s="1"/>
  <c r="O42" i="69" s="1"/>
  <c r="U42" i="69" s="1"/>
  <c r="L291" i="69"/>
  <c r="M291" i="69" s="1"/>
  <c r="L33" i="69"/>
  <c r="M33" i="69" s="1"/>
  <c r="O33" i="69" s="1"/>
  <c r="U33" i="69" s="1"/>
  <c r="AE165" i="69"/>
  <c r="O126" i="69"/>
  <c r="AE130" i="69"/>
  <c r="AE178" i="69"/>
  <c r="AE113" i="69"/>
  <c r="L194" i="69"/>
  <c r="M194" i="69" s="1"/>
  <c r="O194" i="69" s="1"/>
  <c r="U194" i="69" s="1"/>
  <c r="AE139" i="69"/>
  <c r="L155" i="69"/>
  <c r="M155" i="69" s="1"/>
  <c r="O155" i="69" s="1"/>
  <c r="U155" i="69" s="1"/>
  <c r="L159" i="69"/>
  <c r="M159" i="69" s="1"/>
  <c r="L176" i="69"/>
  <c r="M176" i="69" s="1"/>
  <c r="O176" i="69" s="1"/>
  <c r="U176" i="69" s="1"/>
  <c r="L75" i="69"/>
  <c r="M75" i="69" s="1"/>
  <c r="O75" i="69" s="1"/>
  <c r="U75" i="69" s="1"/>
  <c r="L206" i="69"/>
  <c r="M206" i="69" s="1"/>
  <c r="O206" i="69" s="1"/>
  <c r="U206" i="69" s="1"/>
  <c r="L161" i="69"/>
  <c r="M161" i="69" s="1"/>
  <c r="O161" i="69" s="1"/>
  <c r="U161" i="69" s="1"/>
  <c r="L121" i="69"/>
  <c r="M121" i="69" s="1"/>
  <c r="O121" i="69" s="1"/>
  <c r="U121" i="69" s="1"/>
  <c r="AE133" i="69"/>
  <c r="L29" i="69"/>
  <c r="M29" i="69" s="1"/>
  <c r="O29" i="69" s="1"/>
  <c r="U29" i="69" s="1"/>
  <c r="L209" i="69"/>
  <c r="M209" i="69" s="1"/>
  <c r="O209" i="69" s="1"/>
  <c r="U209" i="69" s="1"/>
  <c r="L151" i="69"/>
  <c r="M151" i="69" s="1"/>
  <c r="O151" i="69" s="1"/>
  <c r="U151" i="69" s="1"/>
  <c r="AE224" i="69"/>
  <c r="L215" i="69"/>
  <c r="M215" i="69" s="1"/>
  <c r="O215" i="69" s="1"/>
  <c r="U215" i="69" s="1"/>
  <c r="L47" i="69"/>
  <c r="M47" i="69" s="1"/>
  <c r="O47" i="69" s="1"/>
  <c r="U47" i="69" s="1"/>
  <c r="L66" i="69"/>
  <c r="M66" i="69" s="1"/>
  <c r="O66" i="69" s="1"/>
  <c r="U66" i="69" s="1"/>
  <c r="L105" i="69"/>
  <c r="M105" i="69" s="1"/>
  <c r="O105" i="69" s="1"/>
  <c r="U105" i="69" s="1"/>
  <c r="AE118" i="69"/>
  <c r="L43" i="69"/>
  <c r="M43" i="69" s="1"/>
  <c r="O43" i="69" s="1"/>
  <c r="U43" i="69" s="1"/>
  <c r="L195" i="69"/>
  <c r="M195" i="69" s="1"/>
  <c r="O195" i="69" s="1"/>
  <c r="U195" i="69" s="1"/>
  <c r="L70" i="69"/>
  <c r="M70" i="69" s="1"/>
  <c r="O70" i="69" s="1"/>
  <c r="U70" i="69" s="1"/>
  <c r="L154" i="69"/>
  <c r="M154" i="69" s="1"/>
  <c r="O154" i="69" s="1"/>
  <c r="U154" i="69" s="1"/>
  <c r="L147" i="69"/>
  <c r="M147" i="69" s="1"/>
  <c r="O147" i="69" s="1"/>
  <c r="U147" i="69" s="1"/>
  <c r="L110" i="69"/>
  <c r="M110" i="69" s="1"/>
  <c r="O110" i="69" s="1"/>
  <c r="U110" i="69" s="1"/>
  <c r="L183" i="69"/>
  <c r="M183" i="69" s="1"/>
  <c r="O183" i="69" s="1"/>
  <c r="U183" i="69" s="1"/>
  <c r="L143" i="69"/>
  <c r="M143" i="69" s="1"/>
  <c r="L226" i="69"/>
  <c r="M226" i="69" s="1"/>
  <c r="O226" i="69" s="1"/>
  <c r="U226" i="69" s="1"/>
  <c r="O19" i="56"/>
  <c r="J1930" i="57"/>
  <c r="AF35" i="69" l="1"/>
  <c r="AG40" i="69"/>
  <c r="M192" i="69"/>
  <c r="AF40" i="69"/>
  <c r="AF27" i="69"/>
  <c r="M128" i="69"/>
  <c r="AG27" i="69"/>
  <c r="AD27" i="69"/>
  <c r="AL27" i="69" s="1"/>
  <c r="AN27" i="69" s="1"/>
  <c r="AD35" i="69"/>
  <c r="AL35" i="69" s="1"/>
  <c r="AN35" i="69" s="1"/>
  <c r="M142" i="69"/>
  <c r="AE35" i="69"/>
  <c r="AE226" i="69"/>
  <c r="AE147" i="69"/>
  <c r="AF43" i="69"/>
  <c r="AG43" i="69"/>
  <c r="AE43" i="69"/>
  <c r="AD43" i="69"/>
  <c r="AL43" i="69" s="1"/>
  <c r="AN43" i="69" s="1"/>
  <c r="AG47" i="69"/>
  <c r="AD47" i="69"/>
  <c r="AL47" i="69" s="1"/>
  <c r="AN47" i="69" s="1"/>
  <c r="AE47" i="69"/>
  <c r="AF47" i="69"/>
  <c r="AE161" i="69"/>
  <c r="O159" i="69"/>
  <c r="M163" i="69"/>
  <c r="AF33" i="69"/>
  <c r="AE33" i="69"/>
  <c r="AD33" i="69"/>
  <c r="AL33" i="69" s="1"/>
  <c r="AN33" i="69" s="1"/>
  <c r="AG33" i="69"/>
  <c r="AE153" i="69"/>
  <c r="AE210" i="69"/>
  <c r="AF25" i="69"/>
  <c r="AG25" i="69"/>
  <c r="AD25" i="69"/>
  <c r="AL25" i="69" s="1"/>
  <c r="AN25" i="69" s="1"/>
  <c r="AE25" i="69"/>
  <c r="AE124" i="69"/>
  <c r="AE211" i="69"/>
  <c r="AE201" i="69"/>
  <c r="M168" i="69"/>
  <c r="O164" i="69"/>
  <c r="AE111" i="69"/>
  <c r="AE103" i="69"/>
  <c r="AE63" i="69"/>
  <c r="AE214" i="69"/>
  <c r="AE138" i="69"/>
  <c r="AD49" i="69"/>
  <c r="AL49" i="69" s="1"/>
  <c r="AN49" i="69" s="1"/>
  <c r="AG49" i="69"/>
  <c r="AE49" i="69"/>
  <c r="AF49" i="69"/>
  <c r="AE127" i="69"/>
  <c r="AD46" i="69"/>
  <c r="AL46" i="69" s="1"/>
  <c r="AN46" i="69" s="1"/>
  <c r="AE46" i="69"/>
  <c r="AF46" i="69"/>
  <c r="AG46" i="69"/>
  <c r="AE172" i="69"/>
  <c r="AE64" i="69"/>
  <c r="AE225" i="69"/>
  <c r="M37" i="69"/>
  <c r="AE110" i="69"/>
  <c r="M144" i="69"/>
  <c r="O143" i="69"/>
  <c r="AE154" i="69"/>
  <c r="AE215" i="69"/>
  <c r="AE151" i="69"/>
  <c r="AE206" i="69"/>
  <c r="AE155" i="69"/>
  <c r="AE194" i="69"/>
  <c r="M292" i="69"/>
  <c r="O291" i="69"/>
  <c r="AE51" i="69"/>
  <c r="AF51" i="69"/>
  <c r="AD51" i="69"/>
  <c r="AL51" i="69" s="1"/>
  <c r="AN51" i="69" s="1"/>
  <c r="AG51" i="69"/>
  <c r="AE197" i="69"/>
  <c r="AE61" i="69"/>
  <c r="M76" i="69"/>
  <c r="AE181" i="69"/>
  <c r="AD32" i="69"/>
  <c r="AL32" i="69" s="1"/>
  <c r="AN32" i="69" s="1"/>
  <c r="AE32" i="69"/>
  <c r="AG32" i="69"/>
  <c r="AF32" i="69"/>
  <c r="AE90" i="69"/>
  <c r="M158" i="69"/>
  <c r="AG36" i="69"/>
  <c r="AE36" i="69"/>
  <c r="AD36" i="69"/>
  <c r="AL36" i="69" s="1"/>
  <c r="AN36" i="69" s="1"/>
  <c r="AF36" i="69"/>
  <c r="AE156" i="69"/>
  <c r="AE39" i="69"/>
  <c r="AF39" i="69"/>
  <c r="AG39" i="69"/>
  <c r="AD39" i="69"/>
  <c r="AL39" i="69" s="1"/>
  <c r="AN39" i="69" s="1"/>
  <c r="AE112" i="69"/>
  <c r="AE205" i="69"/>
  <c r="O60" i="69"/>
  <c r="M72" i="69"/>
  <c r="AE148" i="69"/>
  <c r="AD30" i="69"/>
  <c r="AL30" i="69" s="1"/>
  <c r="AN30" i="69" s="1"/>
  <c r="AE30" i="69"/>
  <c r="AG30" i="69"/>
  <c r="AF30" i="69"/>
  <c r="O38" i="69"/>
  <c r="M44" i="69"/>
  <c r="AE208" i="69"/>
  <c r="U188" i="69"/>
  <c r="O192" i="69"/>
  <c r="U24" i="69"/>
  <c r="O37" i="69"/>
  <c r="AE195" i="69"/>
  <c r="AE183" i="69"/>
  <c r="AE70" i="69"/>
  <c r="AE105" i="69"/>
  <c r="AE209" i="69"/>
  <c r="U129" i="69"/>
  <c r="O142" i="69"/>
  <c r="AE75" i="69"/>
  <c r="U126" i="69"/>
  <c r="O128" i="69"/>
  <c r="AD42" i="69"/>
  <c r="AL42" i="69" s="1"/>
  <c r="AN42" i="69" s="1"/>
  <c r="AE42" i="69"/>
  <c r="AF42" i="69"/>
  <c r="AG42" i="69"/>
  <c r="AE177" i="69"/>
  <c r="AE107" i="69"/>
  <c r="AE102" i="69"/>
  <c r="U73" i="69"/>
  <c r="O76" i="69"/>
  <c r="AE62" i="69"/>
  <c r="AE123" i="69"/>
  <c r="AE132" i="69"/>
  <c r="AE119" i="69"/>
  <c r="O158" i="69"/>
  <c r="U145" i="69"/>
  <c r="AE166" i="69"/>
  <c r="AE122" i="69"/>
  <c r="AD31" i="69"/>
  <c r="AL31" i="69" s="1"/>
  <c r="AN31" i="69" s="1"/>
  <c r="AG31" i="69"/>
  <c r="AF31" i="69"/>
  <c r="AE31" i="69"/>
  <c r="O77" i="69"/>
  <c r="M82" i="69"/>
  <c r="AE134" i="69"/>
  <c r="AE204" i="69"/>
  <c r="AE141" i="69"/>
  <c r="AG28" i="69"/>
  <c r="AE28" i="69"/>
  <c r="AD28" i="69"/>
  <c r="AL28" i="69" s="1"/>
  <c r="AN28" i="69" s="1"/>
  <c r="AF28" i="69"/>
  <c r="AE116" i="69"/>
  <c r="AE74" i="69"/>
  <c r="AE78" i="69"/>
  <c r="AE66" i="69"/>
  <c r="AE29" i="69"/>
  <c r="AD29" i="69"/>
  <c r="AL29" i="69" s="1"/>
  <c r="AN29" i="69" s="1"/>
  <c r="AG29" i="69"/>
  <c r="AF29" i="69"/>
  <c r="AE121" i="69"/>
  <c r="AE176" i="69"/>
  <c r="AE218" i="69"/>
  <c r="O87" i="69"/>
  <c r="M125" i="69"/>
  <c r="O45" i="69"/>
  <c r="M52" i="69"/>
  <c r="AG26" i="69"/>
  <c r="AE26" i="69"/>
  <c r="AF26" i="69"/>
  <c r="AD26" i="69"/>
  <c r="AL26" i="69" s="1"/>
  <c r="AN26" i="69" s="1"/>
  <c r="AE65" i="69"/>
  <c r="AE170" i="69"/>
  <c r="AE50" i="69"/>
  <c r="AF50" i="69"/>
  <c r="AG50" i="69"/>
  <c r="AD50" i="69"/>
  <c r="AL50" i="69" s="1"/>
  <c r="AN50" i="69" s="1"/>
  <c r="AF34" i="69"/>
  <c r="AG34" i="69"/>
  <c r="AD34" i="69"/>
  <c r="AL34" i="69" s="1"/>
  <c r="AN34" i="69" s="1"/>
  <c r="AE34" i="69"/>
  <c r="AE185" i="69"/>
  <c r="AE212" i="69"/>
  <c r="AE120" i="69"/>
  <c r="AE152" i="69"/>
  <c r="AE216" i="69"/>
  <c r="AE160" i="69"/>
  <c r="AE146" i="69"/>
  <c r="O193" i="69"/>
  <c r="M227" i="69"/>
  <c r="O83" i="69"/>
  <c r="M86" i="69"/>
  <c r="AE106" i="69"/>
  <c r="AE220" i="69"/>
  <c r="O169" i="69"/>
  <c r="M187" i="69"/>
  <c r="AE175" i="69"/>
  <c r="AE203" i="69"/>
  <c r="AG48" i="69"/>
  <c r="AD48" i="69"/>
  <c r="AL48" i="69" s="1"/>
  <c r="AN48" i="69" s="1"/>
  <c r="AF48" i="69"/>
  <c r="AE48" i="69"/>
  <c r="AE115" i="69"/>
  <c r="AE162" i="69"/>
  <c r="AE137" i="69"/>
  <c r="AE150" i="69"/>
  <c r="O18" i="56"/>
  <c r="J1929" i="57"/>
  <c r="U83" i="69" l="1"/>
  <c r="O86" i="69"/>
  <c r="U158" i="69"/>
  <c r="AE145" i="69"/>
  <c r="AE158" i="69" s="1"/>
  <c r="AE188" i="69"/>
  <c r="AE192" i="69" s="1"/>
  <c r="U192" i="69"/>
  <c r="O168" i="69"/>
  <c r="U164" i="69"/>
  <c r="U87" i="69"/>
  <c r="O125" i="69"/>
  <c r="U77" i="69"/>
  <c r="O82" i="69"/>
  <c r="AD24" i="69"/>
  <c r="AE24" i="69"/>
  <c r="AF24" i="69"/>
  <c r="AG24" i="69"/>
  <c r="U37" i="69"/>
  <c r="U38" i="69"/>
  <c r="O44" i="69"/>
  <c r="O187" i="69"/>
  <c r="U169" i="69"/>
  <c r="U193" i="69"/>
  <c r="O227" i="69"/>
  <c r="AE126" i="69"/>
  <c r="AE128" i="69" s="1"/>
  <c r="U128" i="69"/>
  <c r="O72" i="69"/>
  <c r="U60" i="69"/>
  <c r="U159" i="69"/>
  <c r="O163" i="69"/>
  <c r="U45" i="69"/>
  <c r="O52" i="69"/>
  <c r="AE73" i="69"/>
  <c r="AE76" i="69" s="1"/>
  <c r="U76" i="69"/>
  <c r="U142" i="69"/>
  <c r="AE129" i="69"/>
  <c r="AE142" i="69" s="1"/>
  <c r="U291" i="69"/>
  <c r="O292" i="69"/>
  <c r="U143" i="69"/>
  <c r="O144" i="69"/>
  <c r="O17" i="56"/>
  <c r="J1928" i="57"/>
  <c r="T128" i="69" l="1"/>
  <c r="J21" i="51" s="1"/>
  <c r="U72" i="69"/>
  <c r="AE60" i="69"/>
  <c r="AE72" i="69" s="1"/>
  <c r="U187" i="69"/>
  <c r="AE169" i="69"/>
  <c r="AE187" i="69" s="1"/>
  <c r="AE37" i="69"/>
  <c r="T192" i="69"/>
  <c r="J28" i="51" s="1"/>
  <c r="U144" i="69"/>
  <c r="AE143" i="69"/>
  <c r="AE144" i="69" s="1"/>
  <c r="AE45" i="69"/>
  <c r="AE52" i="69" s="1"/>
  <c r="U52" i="69"/>
  <c r="AD45" i="69"/>
  <c r="AF45" i="69"/>
  <c r="AF52" i="69" s="1"/>
  <c r="AG45" i="69"/>
  <c r="AG52" i="69" s="1"/>
  <c r="AL24" i="69"/>
  <c r="AD37" i="69"/>
  <c r="AE87" i="69"/>
  <c r="AE125" i="69" s="1"/>
  <c r="U125" i="69"/>
  <c r="AG37" i="69"/>
  <c r="AE164" i="69"/>
  <c r="AE168" i="69" s="1"/>
  <c r="U168" i="69"/>
  <c r="T158" i="69"/>
  <c r="J24" i="51" s="1"/>
  <c r="AE83" i="69"/>
  <c r="AE86" i="69" s="1"/>
  <c r="U86" i="69"/>
  <c r="T142" i="69"/>
  <c r="J22" i="51" s="1"/>
  <c r="AE291" i="69"/>
  <c r="AE292" i="69" s="1"/>
  <c r="U292" i="69"/>
  <c r="T76" i="69"/>
  <c r="J17" i="51" s="1"/>
  <c r="U163" i="69"/>
  <c r="AE159" i="69"/>
  <c r="AE163" i="69" s="1"/>
  <c r="AE193" i="69"/>
  <c r="AE227" i="69" s="1"/>
  <c r="U227" i="69"/>
  <c r="AF38" i="69"/>
  <c r="AF44" i="69" s="1"/>
  <c r="AD38" i="69"/>
  <c r="U44" i="69"/>
  <c r="AG38" i="69"/>
  <c r="AG44" i="69" s="1"/>
  <c r="AE38" i="69"/>
  <c r="AE44" i="69" s="1"/>
  <c r="AF37" i="69"/>
  <c r="AE77" i="69"/>
  <c r="AE82" i="69" s="1"/>
  <c r="U82" i="69"/>
  <c r="O16" i="56"/>
  <c r="J1927" i="57"/>
  <c r="T44" i="69" l="1"/>
  <c r="J13" i="51" s="1"/>
  <c r="T163" i="69"/>
  <c r="J25" i="51" s="1"/>
  <c r="T292" i="69"/>
  <c r="J35" i="51" s="1"/>
  <c r="AA37" i="69"/>
  <c r="M12" i="51" s="1"/>
  <c r="N12" i="51"/>
  <c r="AD44" i="69"/>
  <c r="K13" i="51" s="1"/>
  <c r="AL38" i="69"/>
  <c r="AN24" i="69"/>
  <c r="AL37" i="69"/>
  <c r="T37" i="69"/>
  <c r="J12" i="51" s="1"/>
  <c r="K12" i="51"/>
  <c r="T227" i="69"/>
  <c r="J29" i="51" s="1"/>
  <c r="T86" i="69"/>
  <c r="J19" i="51" s="1"/>
  <c r="AB52" i="69"/>
  <c r="P14" i="51"/>
  <c r="T52" i="69"/>
  <c r="J14" i="51" s="1"/>
  <c r="T82" i="69"/>
  <c r="J18" i="51" s="1"/>
  <c r="P13" i="51"/>
  <c r="AB44" i="69"/>
  <c r="T125" i="69"/>
  <c r="J20" i="51" s="1"/>
  <c r="AA52" i="69"/>
  <c r="M14" i="51" s="1"/>
  <c r="N14" i="51"/>
  <c r="T187" i="69"/>
  <c r="J27" i="51" s="1"/>
  <c r="N13" i="51"/>
  <c r="AA44" i="69"/>
  <c r="M13" i="51" s="1"/>
  <c r="T168" i="69"/>
  <c r="J26" i="51" s="1"/>
  <c r="AB37" i="69"/>
  <c r="O12" i="51" s="1"/>
  <c r="P12" i="51"/>
  <c r="AL45" i="69"/>
  <c r="AD52" i="69"/>
  <c r="K14" i="51" s="1"/>
  <c r="T144" i="69"/>
  <c r="J23" i="51" s="1"/>
  <c r="T72" i="69"/>
  <c r="J16" i="51" s="1"/>
  <c r="O15" i="56"/>
  <c r="J1926" i="57"/>
  <c r="O14" i="51" l="1"/>
  <c r="O13" i="51"/>
  <c r="AN45" i="69"/>
  <c r="AN52" i="69" s="1"/>
  <c r="T14" i="51" s="1"/>
  <c r="AL52" i="69"/>
  <c r="P44" i="51"/>
  <c r="K44" i="51"/>
  <c r="AN37" i="69"/>
  <c r="T12" i="51" s="1"/>
  <c r="AN38" i="69"/>
  <c r="AN44" i="69" s="1"/>
  <c r="T13" i="51" s="1"/>
  <c r="AL44" i="69"/>
  <c r="N44" i="51"/>
  <c r="O14" i="56"/>
  <c r="J1925" i="57"/>
  <c r="O13" i="56" l="1"/>
  <c r="J1924" i="57"/>
  <c r="O12" i="56" l="1"/>
  <c r="J1923" i="57"/>
  <c r="O11" i="56" l="1"/>
  <c r="J1922" i="57"/>
  <c r="O10" i="56" l="1"/>
  <c r="J1921" i="57"/>
  <c r="O9" i="56" l="1"/>
  <c r="J1920" i="57"/>
  <c r="O8" i="56" l="1"/>
  <c r="J1919" i="57"/>
  <c r="F64" i="50"/>
  <c r="F56" i="50"/>
  <c r="F49" i="50"/>
  <c r="E25" i="51" s="1"/>
  <c r="F46" i="50"/>
  <c r="E24" i="51" s="1"/>
  <c r="F44" i="50"/>
  <c r="F35" i="50"/>
  <c r="E21" i="51" s="1"/>
  <c r="B1" i="50"/>
  <c r="C1" i="50" s="1"/>
  <c r="D1" i="50" s="1"/>
  <c r="E1" i="50" s="1"/>
  <c r="F1" i="50" s="1"/>
  <c r="G1" i="50" s="1"/>
  <c r="H1" i="50" s="1"/>
  <c r="I1" i="50" s="1"/>
  <c r="J1" i="50" s="1"/>
  <c r="K1" i="50" s="1"/>
  <c r="L1" i="50" s="1"/>
  <c r="M1" i="50" s="1"/>
  <c r="G151" i="14"/>
  <c r="H150" i="14"/>
  <c r="L38" i="26"/>
  <c r="Y32" i="15"/>
  <c r="S32" i="15"/>
  <c r="I32" i="15"/>
  <c r="Y30" i="15"/>
  <c r="S30" i="15"/>
  <c r="I30" i="15"/>
  <c r="Y28" i="15"/>
  <c r="S28" i="15"/>
  <c r="I28" i="15"/>
  <c r="Y26" i="15"/>
  <c r="S26" i="15"/>
  <c r="C26" i="15"/>
  <c r="I26" i="15" s="1"/>
  <c r="B36" i="15"/>
  <c r="D12" i="15"/>
  <c r="T12" i="15" s="1"/>
  <c r="C12" i="15"/>
  <c r="J12" i="15" s="1"/>
  <c r="E31" i="51" l="1"/>
  <c r="I244" i="69"/>
  <c r="I243" i="69"/>
  <c r="I245" i="69"/>
  <c r="E15" i="51"/>
  <c r="O7" i="56"/>
  <c r="J1918" i="57"/>
  <c r="E17" i="51"/>
  <c r="E36" i="51"/>
  <c r="E18" i="51"/>
  <c r="E22" i="51"/>
  <c r="E23" i="51"/>
  <c r="E16" i="51"/>
  <c r="E14" i="51"/>
  <c r="H151" i="14"/>
  <c r="F26" i="15"/>
  <c r="H26" i="15"/>
  <c r="J26" i="15"/>
  <c r="L26" i="15"/>
  <c r="N26" i="15"/>
  <c r="P26" i="15"/>
  <c r="R26" i="15"/>
  <c r="T26" i="15"/>
  <c r="V26" i="15"/>
  <c r="X26" i="15"/>
  <c r="F28" i="15"/>
  <c r="H28" i="15"/>
  <c r="J28" i="15"/>
  <c r="L28" i="15"/>
  <c r="N28" i="15"/>
  <c r="P28" i="15"/>
  <c r="R28" i="15"/>
  <c r="T28" i="15"/>
  <c r="V28" i="15"/>
  <c r="X28" i="15"/>
  <c r="F30" i="15"/>
  <c r="H30" i="15"/>
  <c r="J30" i="15"/>
  <c r="L30" i="15"/>
  <c r="N30" i="15"/>
  <c r="P30" i="15"/>
  <c r="R30" i="15"/>
  <c r="T30" i="15"/>
  <c r="V30" i="15"/>
  <c r="X30" i="15"/>
  <c r="F32" i="15"/>
  <c r="H32" i="15"/>
  <c r="J32" i="15"/>
  <c r="L32" i="15"/>
  <c r="N32" i="15"/>
  <c r="P32" i="15"/>
  <c r="R32" i="15"/>
  <c r="T32" i="15"/>
  <c r="V32" i="15"/>
  <c r="X32" i="15"/>
  <c r="G26" i="15"/>
  <c r="K26" i="15"/>
  <c r="M26" i="15"/>
  <c r="O26" i="15"/>
  <c r="Q26" i="15"/>
  <c r="U26" i="15"/>
  <c r="W26" i="15"/>
  <c r="G28" i="15"/>
  <c r="K28" i="15"/>
  <c r="M28" i="15"/>
  <c r="O28" i="15"/>
  <c r="Q28" i="15"/>
  <c r="U28" i="15"/>
  <c r="W28" i="15"/>
  <c r="G30" i="15"/>
  <c r="K30" i="15"/>
  <c r="M30" i="15"/>
  <c r="O30" i="15"/>
  <c r="Q30" i="15"/>
  <c r="U30" i="15"/>
  <c r="W30" i="15"/>
  <c r="G32" i="15"/>
  <c r="K32" i="15"/>
  <c r="M32" i="15"/>
  <c r="O32" i="15"/>
  <c r="Q32" i="15"/>
  <c r="U32" i="15"/>
  <c r="W32" i="15"/>
  <c r="X12" i="15"/>
  <c r="V12" i="15"/>
  <c r="Y12" i="15"/>
  <c r="W12" i="15"/>
  <c r="U12" i="15"/>
  <c r="G12" i="15"/>
  <c r="I12" i="15"/>
  <c r="K12" i="15"/>
  <c r="M12" i="15"/>
  <c r="O12" i="15"/>
  <c r="Q12" i="15"/>
  <c r="S12" i="15"/>
  <c r="F12" i="15"/>
  <c r="H12" i="15"/>
  <c r="L12" i="15"/>
  <c r="N12" i="15"/>
  <c r="P12" i="15"/>
  <c r="R12" i="15"/>
  <c r="J243" i="69" l="1"/>
  <c r="K243" i="69"/>
  <c r="K244" i="69"/>
  <c r="J244" i="69"/>
  <c r="J245" i="69"/>
  <c r="K245" i="69"/>
  <c r="O6" i="56"/>
  <c r="J1916" i="57" s="1"/>
  <c r="J1917" i="57"/>
  <c r="L243" i="69" l="1"/>
  <c r="M243" i="69" s="1"/>
  <c r="O243" i="69" s="1"/>
  <c r="L245" i="69"/>
  <c r="M245" i="69" s="1"/>
  <c r="O245" i="69" s="1"/>
  <c r="U245" i="69" s="1"/>
  <c r="AE245" i="69" s="1"/>
  <c r="L244" i="69"/>
  <c r="M244" i="69" s="1"/>
  <c r="O244" i="69" s="1"/>
  <c r="U244" i="69" s="1"/>
  <c r="M246" i="69" l="1"/>
  <c r="M297" i="69" s="1"/>
  <c r="U243" i="69"/>
  <c r="O246" i="69"/>
  <c r="O297" i="69" s="1"/>
  <c r="AE244" i="69"/>
  <c r="A6" i="50"/>
  <c r="A5" i="50"/>
  <c r="A4" i="50"/>
  <c r="A3" i="50"/>
  <c r="A2" i="50"/>
  <c r="U246" i="69" l="1"/>
  <c r="U297" i="69" s="1"/>
  <c r="AE243" i="69"/>
  <c r="A7173" i="25"/>
  <c r="A7172" i="25"/>
  <c r="A7171" i="25"/>
  <c r="A7170" i="25"/>
  <c r="A7169" i="25"/>
  <c r="A7168" i="25"/>
  <c r="A7167" i="25"/>
  <c r="A7166" i="25"/>
  <c r="A7165" i="25"/>
  <c r="A7164" i="25"/>
  <c r="A7163" i="25"/>
  <c r="A7162" i="25"/>
  <c r="A7161" i="25"/>
  <c r="A7160" i="25"/>
  <c r="A7159" i="25"/>
  <c r="A7158" i="25"/>
  <c r="A7157" i="25"/>
  <c r="A7156" i="25"/>
  <c r="A7155" i="25"/>
  <c r="A7154" i="25"/>
  <c r="A7153" i="25"/>
  <c r="A7152" i="25"/>
  <c r="A7151" i="25"/>
  <c r="A7150" i="25"/>
  <c r="A7149" i="25"/>
  <c r="A7148" i="25"/>
  <c r="A7147" i="25"/>
  <c r="A7146" i="25"/>
  <c r="A7145" i="25"/>
  <c r="A7144" i="25"/>
  <c r="A7143" i="25"/>
  <c r="A7142" i="25"/>
  <c r="A7141" i="25"/>
  <c r="A7140" i="25"/>
  <c r="A7139" i="25"/>
  <c r="A7138" i="25"/>
  <c r="A7137" i="25"/>
  <c r="A7136" i="25"/>
  <c r="A7135" i="25"/>
  <c r="A7134" i="25"/>
  <c r="A7133" i="25"/>
  <c r="A7132" i="25"/>
  <c r="A7131" i="25"/>
  <c r="A7130" i="25"/>
  <c r="A7129" i="25"/>
  <c r="A7128" i="25"/>
  <c r="A7127" i="25"/>
  <c r="A7126" i="25"/>
  <c r="A7125" i="25"/>
  <c r="A7124" i="25"/>
  <c r="A7123" i="25"/>
  <c r="A7122" i="25"/>
  <c r="A7121" i="25"/>
  <c r="A7120" i="25"/>
  <c r="A7119" i="25"/>
  <c r="A7118" i="25"/>
  <c r="A7117" i="25"/>
  <c r="A7116" i="25"/>
  <c r="A7115" i="25"/>
  <c r="A7114" i="25"/>
  <c r="A7113" i="25"/>
  <c r="A7112" i="25"/>
  <c r="A7111" i="25"/>
  <c r="A7110" i="25"/>
  <c r="A7109" i="25"/>
  <c r="A7108" i="25"/>
  <c r="A7107" i="25"/>
  <c r="A7106" i="25"/>
  <c r="A7105" i="25"/>
  <c r="A7104" i="25"/>
  <c r="A7103" i="25"/>
  <c r="A7102" i="25"/>
  <c r="A7101" i="25"/>
  <c r="A7100" i="25"/>
  <c r="A7099" i="25"/>
  <c r="A7098" i="25"/>
  <c r="A7097" i="25"/>
  <c r="A7096" i="25"/>
  <c r="A7095" i="25"/>
  <c r="A7094" i="25"/>
  <c r="A7093" i="25"/>
  <c r="A7092" i="25"/>
  <c r="A7091" i="25"/>
  <c r="A7090" i="25"/>
  <c r="A7089" i="25"/>
  <c r="A7088" i="25"/>
  <c r="A7087" i="25"/>
  <c r="A7086" i="25"/>
  <c r="A7085" i="25"/>
  <c r="A7084" i="25"/>
  <c r="A7083" i="25"/>
  <c r="A7082" i="25"/>
  <c r="A7081" i="25"/>
  <c r="A7080" i="25"/>
  <c r="A7079" i="25"/>
  <c r="A7078" i="25"/>
  <c r="A7077" i="25"/>
  <c r="A7076" i="25"/>
  <c r="A7075" i="25"/>
  <c r="A7074" i="25"/>
  <c r="A7073" i="25"/>
  <c r="A7072" i="25"/>
  <c r="A7071" i="25"/>
  <c r="A7070" i="25"/>
  <c r="A7069" i="25"/>
  <c r="A7068" i="25"/>
  <c r="A7067" i="25"/>
  <c r="A7066" i="25"/>
  <c r="A7065" i="25"/>
  <c r="A7064" i="25"/>
  <c r="A7063" i="25"/>
  <c r="A7062" i="25"/>
  <c r="A7061" i="25"/>
  <c r="A7060" i="25"/>
  <c r="A7059" i="25"/>
  <c r="A7058" i="25"/>
  <c r="A7057" i="25"/>
  <c r="A7056" i="25"/>
  <c r="A7055" i="25"/>
  <c r="A7054" i="25"/>
  <c r="A7053" i="25"/>
  <c r="A7052" i="25"/>
  <c r="A7051" i="25"/>
  <c r="A7050" i="25"/>
  <c r="A7049" i="25"/>
  <c r="A7048" i="25"/>
  <c r="A7047" i="25"/>
  <c r="A7046" i="25"/>
  <c r="A7045" i="25"/>
  <c r="A7044" i="25"/>
  <c r="A7043" i="25"/>
  <c r="A7042" i="25"/>
  <c r="A7041" i="25"/>
  <c r="A7040" i="25"/>
  <c r="A7039" i="25"/>
  <c r="A7038" i="25"/>
  <c r="A7037" i="25"/>
  <c r="A7036" i="25"/>
  <c r="A7035" i="25"/>
  <c r="A7034" i="25"/>
  <c r="A7033" i="25"/>
  <c r="A7032" i="25"/>
  <c r="A7031" i="25"/>
  <c r="A7030" i="25"/>
  <c r="A7029" i="25"/>
  <c r="A7028" i="25"/>
  <c r="A7027" i="25"/>
  <c r="A7026" i="25"/>
  <c r="A7025" i="25"/>
  <c r="A7024" i="25"/>
  <c r="A7023" i="25"/>
  <c r="A7022" i="25"/>
  <c r="A7021" i="25"/>
  <c r="A7020" i="25"/>
  <c r="A7019" i="25"/>
  <c r="A7018" i="25"/>
  <c r="A7017" i="25"/>
  <c r="A7016" i="25"/>
  <c r="A7015" i="25"/>
  <c r="A7014" i="25"/>
  <c r="A7013" i="25"/>
  <c r="A7012" i="25"/>
  <c r="A7011" i="25"/>
  <c r="A7010" i="25"/>
  <c r="A7009" i="25"/>
  <c r="A7008" i="25"/>
  <c r="A7007" i="25"/>
  <c r="A7006" i="25"/>
  <c r="A7005" i="25"/>
  <c r="A7004" i="25"/>
  <c r="A7003" i="25"/>
  <c r="A7002" i="25"/>
  <c r="A7001" i="25"/>
  <c r="A7000" i="25"/>
  <c r="A6999" i="25"/>
  <c r="A6998" i="25"/>
  <c r="A6997" i="25"/>
  <c r="A6996" i="25"/>
  <c r="A6995" i="25"/>
  <c r="A6994" i="25"/>
  <c r="A6993" i="25"/>
  <c r="A6992" i="25"/>
  <c r="A6991" i="25"/>
  <c r="A6990" i="25"/>
  <c r="A6989" i="25"/>
  <c r="A6988" i="25"/>
  <c r="A6987" i="25"/>
  <c r="A6986" i="25"/>
  <c r="A6985" i="25"/>
  <c r="A6984" i="25"/>
  <c r="A6983" i="25"/>
  <c r="A6982" i="25"/>
  <c r="A6981" i="25"/>
  <c r="A6980" i="25"/>
  <c r="A6979" i="25"/>
  <c r="A6978" i="25"/>
  <c r="A6977" i="25"/>
  <c r="A6976" i="25"/>
  <c r="A6975" i="25"/>
  <c r="A6974" i="25"/>
  <c r="A6973" i="25"/>
  <c r="A6972" i="25"/>
  <c r="A6971" i="25"/>
  <c r="A6970" i="25"/>
  <c r="A6969" i="25"/>
  <c r="A6968" i="25"/>
  <c r="A6967" i="25"/>
  <c r="A6966" i="25"/>
  <c r="A6965" i="25"/>
  <c r="A6964" i="25"/>
  <c r="A6963" i="25"/>
  <c r="A6962" i="25"/>
  <c r="A6961" i="25"/>
  <c r="A6960" i="25"/>
  <c r="A6959" i="25"/>
  <c r="A6958" i="25"/>
  <c r="A6957" i="25"/>
  <c r="A6956" i="25"/>
  <c r="A6955" i="25"/>
  <c r="A6954" i="25"/>
  <c r="A6953" i="25"/>
  <c r="A6952" i="25"/>
  <c r="A6951" i="25"/>
  <c r="A6950" i="25"/>
  <c r="A6949" i="25"/>
  <c r="A6948" i="25"/>
  <c r="A6947" i="25"/>
  <c r="A6946" i="25"/>
  <c r="A6945" i="25"/>
  <c r="A6944" i="25"/>
  <c r="A6943" i="25"/>
  <c r="A6942" i="25"/>
  <c r="A6941" i="25"/>
  <c r="A6940" i="25"/>
  <c r="A6939" i="25"/>
  <c r="A6938" i="25"/>
  <c r="A6937" i="25"/>
  <c r="A6936" i="25"/>
  <c r="A6935" i="25"/>
  <c r="A6934" i="25"/>
  <c r="A6933" i="25"/>
  <c r="A6932" i="25"/>
  <c r="A6931" i="25"/>
  <c r="A6930" i="25"/>
  <c r="A6929" i="25"/>
  <c r="A6928" i="25"/>
  <c r="A6927" i="25"/>
  <c r="A6926" i="25"/>
  <c r="A6925" i="25"/>
  <c r="A6924" i="25"/>
  <c r="A6923" i="25"/>
  <c r="A6922" i="25"/>
  <c r="A6921" i="25"/>
  <c r="A6920" i="25"/>
  <c r="A6919" i="25"/>
  <c r="A6918" i="25"/>
  <c r="A6917" i="25"/>
  <c r="A6916" i="25"/>
  <c r="A6915" i="25"/>
  <c r="A6914" i="25"/>
  <c r="A6913" i="25"/>
  <c r="A6912" i="25"/>
  <c r="A6911" i="25"/>
  <c r="A6910" i="25"/>
  <c r="A6909" i="25"/>
  <c r="A6908" i="25"/>
  <c r="A6907" i="25"/>
  <c r="A6906" i="25"/>
  <c r="A6905" i="25"/>
  <c r="A6904" i="25"/>
  <c r="A6903" i="25"/>
  <c r="A6902" i="25"/>
  <c r="A6901" i="25"/>
  <c r="A6900" i="25"/>
  <c r="A6899" i="25"/>
  <c r="A6898" i="25"/>
  <c r="A6897" i="25"/>
  <c r="A6896" i="25"/>
  <c r="A6895" i="25"/>
  <c r="A6894" i="25"/>
  <c r="A6893" i="25"/>
  <c r="A6892" i="25"/>
  <c r="A6891" i="25"/>
  <c r="A6890" i="25"/>
  <c r="A6889" i="25"/>
  <c r="A6888" i="25"/>
  <c r="A6887" i="25"/>
  <c r="A6886" i="25"/>
  <c r="A6885" i="25"/>
  <c r="A6884" i="25"/>
  <c r="A6883" i="25"/>
  <c r="A6882" i="25"/>
  <c r="A6881" i="25"/>
  <c r="A6880" i="25"/>
  <c r="A6879" i="25"/>
  <c r="A6878" i="25"/>
  <c r="A6877" i="25"/>
  <c r="A6876" i="25"/>
  <c r="A6875" i="25"/>
  <c r="A6874" i="25"/>
  <c r="A6873" i="25"/>
  <c r="A6872" i="25"/>
  <c r="A6871" i="25"/>
  <c r="A6870" i="25"/>
  <c r="A6869" i="25"/>
  <c r="A6868" i="25"/>
  <c r="A6867" i="25"/>
  <c r="A6866" i="25"/>
  <c r="A6865" i="25"/>
  <c r="A6864" i="25"/>
  <c r="A6863" i="25"/>
  <c r="A6862" i="25"/>
  <c r="A6861" i="25"/>
  <c r="A6860" i="25"/>
  <c r="A6859" i="25"/>
  <c r="A6858" i="25"/>
  <c r="A6857" i="25"/>
  <c r="A6856" i="25"/>
  <c r="A6855" i="25"/>
  <c r="A6854" i="25"/>
  <c r="A6853" i="25"/>
  <c r="A6852" i="25"/>
  <c r="A6851" i="25"/>
  <c r="A6850" i="25"/>
  <c r="A6849" i="25"/>
  <c r="A6848" i="25"/>
  <c r="A6847" i="25"/>
  <c r="A6846" i="25"/>
  <c r="A6845" i="25"/>
  <c r="A6844" i="25"/>
  <c r="A6843" i="25"/>
  <c r="A6842" i="25"/>
  <c r="A6841" i="25"/>
  <c r="A6840" i="25"/>
  <c r="A6839" i="25"/>
  <c r="A6838" i="25"/>
  <c r="A6837" i="25"/>
  <c r="A6836" i="25"/>
  <c r="A6835" i="25"/>
  <c r="A6834" i="25"/>
  <c r="A6833" i="25"/>
  <c r="A6832" i="25"/>
  <c r="A6831" i="25"/>
  <c r="A6830" i="25"/>
  <c r="A6829" i="25"/>
  <c r="A6828" i="25"/>
  <c r="A6827" i="25"/>
  <c r="A6826" i="25"/>
  <c r="A6825" i="25"/>
  <c r="A6824" i="25"/>
  <c r="A6823" i="25"/>
  <c r="A6822" i="25"/>
  <c r="A6821" i="25"/>
  <c r="A6820" i="25"/>
  <c r="A6819" i="25"/>
  <c r="A6818" i="25"/>
  <c r="A6817" i="25"/>
  <c r="A6816" i="25"/>
  <c r="A6815" i="25"/>
  <c r="A6814" i="25"/>
  <c r="A6813" i="25"/>
  <c r="A6812" i="25"/>
  <c r="A6811" i="25"/>
  <c r="A6810" i="25"/>
  <c r="A6809" i="25"/>
  <c r="A6808" i="25"/>
  <c r="A6807" i="25"/>
  <c r="A6806" i="25"/>
  <c r="A6805" i="25"/>
  <c r="A6804" i="25"/>
  <c r="A6803" i="25"/>
  <c r="A6802" i="25"/>
  <c r="A6801" i="25"/>
  <c r="A6800" i="25"/>
  <c r="A6799" i="25"/>
  <c r="A6798" i="25"/>
  <c r="A6797" i="25"/>
  <c r="A6796" i="25"/>
  <c r="A6795" i="25"/>
  <c r="A6794" i="25"/>
  <c r="A6793" i="25"/>
  <c r="A6792" i="25"/>
  <c r="A6791" i="25"/>
  <c r="A6790" i="25"/>
  <c r="A6789" i="25"/>
  <c r="A6788" i="25"/>
  <c r="A6787" i="25"/>
  <c r="A6786" i="25"/>
  <c r="A6785" i="25"/>
  <c r="A6784" i="25"/>
  <c r="A6783" i="25"/>
  <c r="A6782" i="25"/>
  <c r="A6781" i="25"/>
  <c r="A6780" i="25"/>
  <c r="A6779" i="25"/>
  <c r="A6778" i="25"/>
  <c r="A6777" i="25"/>
  <c r="A6776" i="25"/>
  <c r="A6775" i="25"/>
  <c r="A6774" i="25"/>
  <c r="A6773" i="25"/>
  <c r="A6772" i="25"/>
  <c r="A6771" i="25"/>
  <c r="A6770" i="25"/>
  <c r="A6769" i="25"/>
  <c r="A6768" i="25"/>
  <c r="A6767" i="25"/>
  <c r="A6766" i="25"/>
  <c r="A6765" i="25"/>
  <c r="A6764" i="25"/>
  <c r="A6763" i="25"/>
  <c r="A6762" i="25"/>
  <c r="A6761" i="25"/>
  <c r="A6760" i="25"/>
  <c r="A6759" i="25"/>
  <c r="A6758" i="25"/>
  <c r="A6757" i="25"/>
  <c r="A6756" i="25"/>
  <c r="A6755" i="25"/>
  <c r="A6754" i="25"/>
  <c r="A6753" i="25"/>
  <c r="A6752" i="25"/>
  <c r="A6751" i="25"/>
  <c r="A6750" i="25"/>
  <c r="A6749" i="25"/>
  <c r="A6748" i="25"/>
  <c r="A6747" i="25"/>
  <c r="A6746" i="25"/>
  <c r="A6745" i="25"/>
  <c r="A6744" i="25"/>
  <c r="A6743" i="25"/>
  <c r="A6742" i="25"/>
  <c r="A6741" i="25"/>
  <c r="A6740" i="25"/>
  <c r="A6739" i="25"/>
  <c r="A6738" i="25"/>
  <c r="A6737" i="25"/>
  <c r="A6736" i="25"/>
  <c r="A6735" i="25"/>
  <c r="A6734" i="25"/>
  <c r="A6733" i="25"/>
  <c r="A6732" i="25"/>
  <c r="A6731" i="25"/>
  <c r="A6730" i="25"/>
  <c r="A6729" i="25"/>
  <c r="A6728" i="25"/>
  <c r="A6727" i="25"/>
  <c r="A6726" i="25"/>
  <c r="A6725" i="25"/>
  <c r="A6724" i="25"/>
  <c r="A6723" i="25"/>
  <c r="A6722" i="25"/>
  <c r="A6721" i="25"/>
  <c r="A6720" i="25"/>
  <c r="A6719" i="25"/>
  <c r="A6718" i="25"/>
  <c r="A6717" i="25"/>
  <c r="A6716" i="25"/>
  <c r="A6715" i="25"/>
  <c r="A6714" i="25"/>
  <c r="A6713" i="25"/>
  <c r="A6712" i="25"/>
  <c r="A6711" i="25"/>
  <c r="A6710" i="25"/>
  <c r="A6709" i="25"/>
  <c r="A6708" i="25"/>
  <c r="A6707" i="25"/>
  <c r="A6706" i="25"/>
  <c r="A6705" i="25"/>
  <c r="A6704" i="25"/>
  <c r="A6703" i="25"/>
  <c r="A6702" i="25"/>
  <c r="A6701" i="25"/>
  <c r="A6700" i="25"/>
  <c r="A6699" i="25"/>
  <c r="A6698" i="25"/>
  <c r="A6697" i="25"/>
  <c r="A6696" i="25"/>
  <c r="A6695" i="25"/>
  <c r="A6694" i="25"/>
  <c r="A6693" i="25"/>
  <c r="A6692" i="25"/>
  <c r="A6691" i="25"/>
  <c r="A6690" i="25"/>
  <c r="A6689" i="25"/>
  <c r="A6688" i="25"/>
  <c r="A6687" i="25"/>
  <c r="A6686" i="25"/>
  <c r="A6685" i="25"/>
  <c r="A6684" i="25"/>
  <c r="A6683" i="25"/>
  <c r="A6682" i="25"/>
  <c r="A6681" i="25"/>
  <c r="A6680" i="25"/>
  <c r="A6679" i="25"/>
  <c r="A6678" i="25"/>
  <c r="A6677" i="25"/>
  <c r="A6676" i="25"/>
  <c r="A6675" i="25"/>
  <c r="A6674" i="25"/>
  <c r="A6673" i="25"/>
  <c r="A6672" i="25"/>
  <c r="A6671" i="25"/>
  <c r="A6670" i="25"/>
  <c r="A6669" i="25"/>
  <c r="A6668" i="25"/>
  <c r="A6667" i="25"/>
  <c r="A6666" i="25"/>
  <c r="A6665" i="25"/>
  <c r="A6664" i="25"/>
  <c r="A6663" i="25"/>
  <c r="A6662" i="25"/>
  <c r="A6661" i="25"/>
  <c r="A6660" i="25"/>
  <c r="A6659" i="25"/>
  <c r="A6658" i="25"/>
  <c r="A6657" i="25"/>
  <c r="A6656" i="25"/>
  <c r="A6655" i="25"/>
  <c r="A6654" i="25"/>
  <c r="A6653" i="25"/>
  <c r="A6652" i="25"/>
  <c r="A6651" i="25"/>
  <c r="A6650" i="25"/>
  <c r="A6649" i="25"/>
  <c r="A6648" i="25"/>
  <c r="A6647" i="25"/>
  <c r="A6646" i="25"/>
  <c r="A6645" i="25"/>
  <c r="A6644" i="25"/>
  <c r="A6643" i="25"/>
  <c r="A6642" i="25"/>
  <c r="A6641" i="25"/>
  <c r="A6640" i="25"/>
  <c r="A6639" i="25"/>
  <c r="A6638" i="25"/>
  <c r="A6637" i="25"/>
  <c r="A6636" i="25"/>
  <c r="A6635" i="25"/>
  <c r="A6634" i="25"/>
  <c r="A6633" i="25"/>
  <c r="A6632" i="25"/>
  <c r="A6631" i="25"/>
  <c r="A6630" i="25"/>
  <c r="A6629" i="25"/>
  <c r="A6628" i="25"/>
  <c r="A6627" i="25"/>
  <c r="A6626" i="25"/>
  <c r="A6625" i="25"/>
  <c r="A6624" i="25"/>
  <c r="A6623" i="25"/>
  <c r="A6622" i="25"/>
  <c r="A6621" i="25"/>
  <c r="A6620" i="25"/>
  <c r="A6619" i="25"/>
  <c r="A6618" i="25"/>
  <c r="A6617" i="25"/>
  <c r="A6616" i="25"/>
  <c r="A6615" i="25"/>
  <c r="A6614" i="25"/>
  <c r="A6613" i="25"/>
  <c r="A6612" i="25"/>
  <c r="A6611" i="25"/>
  <c r="A6610" i="25"/>
  <c r="A6609" i="25"/>
  <c r="A6608" i="25"/>
  <c r="A6607" i="25"/>
  <c r="A6606" i="25"/>
  <c r="A6605" i="25"/>
  <c r="A6604" i="25"/>
  <c r="A6603" i="25"/>
  <c r="A6602" i="25"/>
  <c r="A6601" i="25"/>
  <c r="A6600" i="25"/>
  <c r="A6599" i="25"/>
  <c r="A6598" i="25"/>
  <c r="A6597" i="25"/>
  <c r="A6596" i="25"/>
  <c r="A6595" i="25"/>
  <c r="A6594" i="25"/>
  <c r="A6593" i="25"/>
  <c r="A6592" i="25"/>
  <c r="A6591" i="25"/>
  <c r="A6590" i="25"/>
  <c r="A6589" i="25"/>
  <c r="A6588" i="25"/>
  <c r="A6587" i="25"/>
  <c r="A6586" i="25"/>
  <c r="A6585" i="25"/>
  <c r="A6584" i="25"/>
  <c r="A6583" i="25"/>
  <c r="A6582" i="25"/>
  <c r="A6581" i="25"/>
  <c r="A6580" i="25"/>
  <c r="A6579" i="25"/>
  <c r="A6578" i="25"/>
  <c r="A6577" i="25"/>
  <c r="A6576" i="25"/>
  <c r="A6575" i="25"/>
  <c r="A6574" i="25"/>
  <c r="A6573" i="25"/>
  <c r="A6572" i="25"/>
  <c r="A6571" i="25"/>
  <c r="A6570" i="25"/>
  <c r="A6569" i="25"/>
  <c r="A6568" i="25"/>
  <c r="A6567" i="25"/>
  <c r="A6566" i="25"/>
  <c r="A6565" i="25"/>
  <c r="A6564" i="25"/>
  <c r="A6563" i="25"/>
  <c r="A6562" i="25"/>
  <c r="A6561" i="25"/>
  <c r="A6560" i="25"/>
  <c r="A6559" i="25"/>
  <c r="A6558" i="25"/>
  <c r="A6557" i="25"/>
  <c r="A6556" i="25"/>
  <c r="A6555" i="25"/>
  <c r="A6554" i="25"/>
  <c r="A6553" i="25"/>
  <c r="A6552" i="25"/>
  <c r="A6551" i="25"/>
  <c r="A6550" i="25"/>
  <c r="A6549" i="25"/>
  <c r="A6548" i="25"/>
  <c r="A6547" i="25"/>
  <c r="A6546" i="25"/>
  <c r="A6545" i="25"/>
  <c r="A6544" i="25"/>
  <c r="A6543" i="25"/>
  <c r="A6542" i="25"/>
  <c r="A6541" i="25"/>
  <c r="A6540" i="25"/>
  <c r="A6539" i="25"/>
  <c r="A6538" i="25"/>
  <c r="A6537" i="25"/>
  <c r="A6536" i="25"/>
  <c r="A6535" i="25"/>
  <c r="A6534" i="25"/>
  <c r="A6533" i="25"/>
  <c r="A6532" i="25"/>
  <c r="A6531" i="25"/>
  <c r="A6530" i="25"/>
  <c r="A6529" i="25"/>
  <c r="A6528" i="25"/>
  <c r="A6527" i="25"/>
  <c r="A6526" i="25"/>
  <c r="A6525" i="25"/>
  <c r="A6524" i="25"/>
  <c r="A6523" i="25"/>
  <c r="A6522" i="25"/>
  <c r="A6521" i="25"/>
  <c r="A6520" i="25"/>
  <c r="A6519" i="25"/>
  <c r="A6518" i="25"/>
  <c r="A6517" i="25"/>
  <c r="A6516" i="25"/>
  <c r="A6515" i="25"/>
  <c r="A6514" i="25"/>
  <c r="A6513" i="25"/>
  <c r="A6512" i="25"/>
  <c r="A6511" i="25"/>
  <c r="A6510" i="25"/>
  <c r="A6509" i="25"/>
  <c r="A6508" i="25"/>
  <c r="A6507" i="25"/>
  <c r="A6506" i="25"/>
  <c r="A6505" i="25"/>
  <c r="A6504" i="25"/>
  <c r="A6503" i="25"/>
  <c r="A6502" i="25"/>
  <c r="A6501" i="25"/>
  <c r="A6500" i="25"/>
  <c r="A6499" i="25"/>
  <c r="A6498" i="25"/>
  <c r="A6497" i="25"/>
  <c r="A6496" i="25"/>
  <c r="A6495" i="25"/>
  <c r="A6494" i="25"/>
  <c r="A6493" i="25"/>
  <c r="A6492" i="25"/>
  <c r="A6491" i="25"/>
  <c r="A6490" i="25"/>
  <c r="A6489" i="25"/>
  <c r="A6488" i="25"/>
  <c r="A6487" i="25"/>
  <c r="A6486" i="25"/>
  <c r="A6485" i="25"/>
  <c r="A6484" i="25"/>
  <c r="A6483" i="25"/>
  <c r="A6482" i="25"/>
  <c r="A6481" i="25"/>
  <c r="A6480" i="25"/>
  <c r="A6479" i="25"/>
  <c r="A6478" i="25"/>
  <c r="A6477" i="25"/>
  <c r="A6476" i="25"/>
  <c r="A6475" i="25"/>
  <c r="A6474" i="25"/>
  <c r="A6473" i="25"/>
  <c r="A6472" i="25"/>
  <c r="A6471" i="25"/>
  <c r="A6470" i="25"/>
  <c r="A6469" i="25"/>
  <c r="A6468" i="25"/>
  <c r="A6467" i="25"/>
  <c r="A6466" i="25"/>
  <c r="A6465" i="25"/>
  <c r="A6464" i="25"/>
  <c r="A6463" i="25"/>
  <c r="A6462" i="25"/>
  <c r="A6461" i="25"/>
  <c r="A6460" i="25"/>
  <c r="A6459" i="25"/>
  <c r="A6458" i="25"/>
  <c r="A6457" i="25"/>
  <c r="A6456" i="25"/>
  <c r="A6455" i="25"/>
  <c r="A6454" i="25"/>
  <c r="A6453" i="25"/>
  <c r="A6452" i="25"/>
  <c r="A6451" i="25"/>
  <c r="A6450" i="25"/>
  <c r="A6449" i="25"/>
  <c r="A6448" i="25"/>
  <c r="A6447" i="25"/>
  <c r="A6446" i="25"/>
  <c r="A6445" i="25"/>
  <c r="A6444" i="25"/>
  <c r="A6443" i="25"/>
  <c r="A6442" i="25"/>
  <c r="A6441" i="25"/>
  <c r="A6440" i="25"/>
  <c r="A6439" i="25"/>
  <c r="A6438" i="25"/>
  <c r="A6437" i="25"/>
  <c r="A6436" i="25"/>
  <c r="A6435" i="25"/>
  <c r="A6434" i="25"/>
  <c r="A6433" i="25"/>
  <c r="A6432" i="25"/>
  <c r="A6431" i="25"/>
  <c r="A6430" i="25"/>
  <c r="A6429" i="25"/>
  <c r="A6428" i="25"/>
  <c r="A6427" i="25"/>
  <c r="A6426" i="25"/>
  <c r="A6425" i="25"/>
  <c r="A6424" i="25"/>
  <c r="A6423" i="25"/>
  <c r="A6422" i="25"/>
  <c r="A6421" i="25"/>
  <c r="A6420" i="25"/>
  <c r="A6419" i="25"/>
  <c r="A6418" i="25"/>
  <c r="A6417" i="25"/>
  <c r="A6416" i="25"/>
  <c r="A6415" i="25"/>
  <c r="A6414" i="25"/>
  <c r="A6413" i="25"/>
  <c r="A6412" i="25"/>
  <c r="A6411" i="25"/>
  <c r="A6410" i="25"/>
  <c r="A6409" i="25"/>
  <c r="A6408" i="25"/>
  <c r="A6407" i="25"/>
  <c r="A6406" i="25"/>
  <c r="A6405" i="25"/>
  <c r="A6404" i="25"/>
  <c r="A6403" i="25"/>
  <c r="A6402" i="25"/>
  <c r="A6401" i="25"/>
  <c r="A6400" i="25"/>
  <c r="A6399" i="25"/>
  <c r="A6398" i="25"/>
  <c r="A6397" i="25"/>
  <c r="A6396" i="25"/>
  <c r="A6395" i="25"/>
  <c r="A6394" i="25"/>
  <c r="A6393" i="25"/>
  <c r="A6392" i="25"/>
  <c r="A6391" i="25"/>
  <c r="A6390" i="25"/>
  <c r="A6389" i="25"/>
  <c r="A6388" i="25"/>
  <c r="A6387" i="25"/>
  <c r="A6386" i="25"/>
  <c r="A6385" i="25"/>
  <c r="A6384" i="25"/>
  <c r="A6383" i="25"/>
  <c r="A6382" i="25"/>
  <c r="A6381" i="25"/>
  <c r="A6380" i="25"/>
  <c r="A6379" i="25"/>
  <c r="A6378" i="25"/>
  <c r="A6377" i="25"/>
  <c r="A6376" i="25"/>
  <c r="A6375" i="25"/>
  <c r="A6374" i="25"/>
  <c r="A6373" i="25"/>
  <c r="A6372" i="25"/>
  <c r="A6371" i="25"/>
  <c r="A6370" i="25"/>
  <c r="A6369" i="25"/>
  <c r="A6368" i="25"/>
  <c r="A6367" i="25"/>
  <c r="A6366" i="25"/>
  <c r="A6365" i="25"/>
  <c r="A6364" i="25"/>
  <c r="A6363" i="25"/>
  <c r="A6362" i="25"/>
  <c r="A6361" i="25"/>
  <c r="A6360" i="25"/>
  <c r="A6359" i="25"/>
  <c r="A6358" i="25"/>
  <c r="A6357" i="25"/>
  <c r="A6356" i="25"/>
  <c r="A6355" i="25"/>
  <c r="A6354" i="25"/>
  <c r="A6353" i="25"/>
  <c r="A6352" i="25"/>
  <c r="A6351" i="25"/>
  <c r="A6350" i="25"/>
  <c r="A6349" i="25"/>
  <c r="A6348" i="25"/>
  <c r="A6347" i="25"/>
  <c r="A6346" i="25"/>
  <c r="A6345" i="25"/>
  <c r="A6344" i="25"/>
  <c r="A6343" i="25"/>
  <c r="A6342" i="25"/>
  <c r="A6341" i="25"/>
  <c r="A6340" i="25"/>
  <c r="A6339" i="25"/>
  <c r="A6338" i="25"/>
  <c r="A6337" i="25"/>
  <c r="A6336" i="25"/>
  <c r="A6335" i="25"/>
  <c r="A6334" i="25"/>
  <c r="A6333" i="25"/>
  <c r="A6332" i="25"/>
  <c r="A6331" i="25"/>
  <c r="A6330" i="25"/>
  <c r="A6329" i="25"/>
  <c r="A6328" i="25"/>
  <c r="A6327" i="25"/>
  <c r="A6326" i="25"/>
  <c r="A6325" i="25"/>
  <c r="A6324" i="25"/>
  <c r="A6323" i="25"/>
  <c r="A6322" i="25"/>
  <c r="A6321" i="25"/>
  <c r="A6320" i="25"/>
  <c r="A6319" i="25"/>
  <c r="A6318" i="25"/>
  <c r="A6317" i="25"/>
  <c r="A6316" i="25"/>
  <c r="A6315" i="25"/>
  <c r="A6314" i="25"/>
  <c r="A6313" i="25"/>
  <c r="A6312" i="25"/>
  <c r="A6311" i="25"/>
  <c r="A6310" i="25"/>
  <c r="A6309" i="25"/>
  <c r="A6308" i="25"/>
  <c r="A6307" i="25"/>
  <c r="A6306" i="25"/>
  <c r="A6305" i="25"/>
  <c r="A6304" i="25"/>
  <c r="A6303" i="25"/>
  <c r="A6302" i="25"/>
  <c r="A6301" i="25"/>
  <c r="A6300" i="25"/>
  <c r="A6299" i="25"/>
  <c r="A6298" i="25"/>
  <c r="A6297" i="25"/>
  <c r="A6296" i="25"/>
  <c r="A6295" i="25"/>
  <c r="A6294" i="25"/>
  <c r="A6293" i="25"/>
  <c r="A6292" i="25"/>
  <c r="A6291" i="25"/>
  <c r="A6290" i="25"/>
  <c r="A6289" i="25"/>
  <c r="A6288" i="25"/>
  <c r="A6287" i="25"/>
  <c r="A6286" i="25"/>
  <c r="A6285" i="25"/>
  <c r="A6284" i="25"/>
  <c r="A6283" i="25"/>
  <c r="A6282" i="25"/>
  <c r="A6281" i="25"/>
  <c r="A6280" i="25"/>
  <c r="A6279" i="25"/>
  <c r="A6278" i="25"/>
  <c r="A6277" i="25"/>
  <c r="A6276" i="25"/>
  <c r="A6275" i="25"/>
  <c r="A6274" i="25"/>
  <c r="A6273" i="25"/>
  <c r="A6272" i="25"/>
  <c r="A6271" i="25"/>
  <c r="A6270" i="25"/>
  <c r="A6269" i="25"/>
  <c r="A6268" i="25"/>
  <c r="A6267" i="25"/>
  <c r="A6266" i="25"/>
  <c r="A6265" i="25"/>
  <c r="A6264" i="25"/>
  <c r="A6263" i="25"/>
  <c r="A6262" i="25"/>
  <c r="A6261" i="25"/>
  <c r="A6260" i="25"/>
  <c r="A6259" i="25"/>
  <c r="A6258" i="25"/>
  <c r="A6257" i="25"/>
  <c r="A6256" i="25"/>
  <c r="A6255" i="25"/>
  <c r="A6254" i="25"/>
  <c r="A6253" i="25"/>
  <c r="A6252" i="25"/>
  <c r="A6251" i="25"/>
  <c r="A6250" i="25"/>
  <c r="A6249" i="25"/>
  <c r="A6248" i="25"/>
  <c r="A6247" i="25"/>
  <c r="A6246" i="25"/>
  <c r="A6245" i="25"/>
  <c r="A6244" i="25"/>
  <c r="A6243" i="25"/>
  <c r="A6242" i="25"/>
  <c r="A6241" i="25"/>
  <c r="A6240" i="25"/>
  <c r="A6239" i="25"/>
  <c r="A6238" i="25"/>
  <c r="A6237" i="25"/>
  <c r="A6236" i="25"/>
  <c r="A6235" i="25"/>
  <c r="A6234" i="25"/>
  <c r="A6233" i="25"/>
  <c r="A6232" i="25"/>
  <c r="A6231" i="25"/>
  <c r="A6230" i="25"/>
  <c r="A6229" i="25"/>
  <c r="A6228" i="25"/>
  <c r="A6227" i="25"/>
  <c r="A6226" i="25"/>
  <c r="A6225" i="25"/>
  <c r="A6224" i="25"/>
  <c r="A6223" i="25"/>
  <c r="A6222" i="25"/>
  <c r="A6221" i="25"/>
  <c r="A6220" i="25"/>
  <c r="A6219" i="25"/>
  <c r="A6218" i="25"/>
  <c r="A6217" i="25"/>
  <c r="A6216" i="25"/>
  <c r="A6215" i="25"/>
  <c r="A6214" i="25"/>
  <c r="A6213" i="25"/>
  <c r="A6212" i="25"/>
  <c r="A6211" i="25"/>
  <c r="A6210" i="25"/>
  <c r="A6209" i="25"/>
  <c r="A6208" i="25"/>
  <c r="A6207" i="25"/>
  <c r="A6206" i="25"/>
  <c r="A6205" i="25"/>
  <c r="A6204" i="25"/>
  <c r="A6203" i="25"/>
  <c r="A6202" i="25"/>
  <c r="A6201" i="25"/>
  <c r="A6200" i="25"/>
  <c r="A6199" i="25"/>
  <c r="A6198" i="25"/>
  <c r="A6197" i="25"/>
  <c r="A6196" i="25"/>
  <c r="A6195" i="25"/>
  <c r="A6194" i="25"/>
  <c r="A6193" i="25"/>
  <c r="A6192" i="25"/>
  <c r="A6191" i="25"/>
  <c r="A6190" i="25"/>
  <c r="A6189" i="25"/>
  <c r="A6188" i="25"/>
  <c r="A6187" i="25"/>
  <c r="A6186" i="25"/>
  <c r="A6185" i="25"/>
  <c r="A6184" i="25"/>
  <c r="A6183" i="25"/>
  <c r="A6182" i="25"/>
  <c r="A6181" i="25"/>
  <c r="A6180" i="25"/>
  <c r="A6179" i="25"/>
  <c r="A6178" i="25"/>
  <c r="A6177" i="25"/>
  <c r="A6176" i="25"/>
  <c r="A6175" i="25"/>
  <c r="A6174" i="25"/>
  <c r="A6173" i="25"/>
  <c r="A6172" i="25"/>
  <c r="A6171" i="25"/>
  <c r="A6170" i="25"/>
  <c r="A6169" i="25"/>
  <c r="A6168" i="25"/>
  <c r="A6167" i="25"/>
  <c r="A6166" i="25"/>
  <c r="A6165" i="25"/>
  <c r="A6164" i="25"/>
  <c r="A6163" i="25"/>
  <c r="A6162" i="25"/>
  <c r="A6161" i="25"/>
  <c r="A6160" i="25"/>
  <c r="A6159" i="25"/>
  <c r="A6158" i="25"/>
  <c r="A6157" i="25"/>
  <c r="A6156" i="25"/>
  <c r="A6155" i="25"/>
  <c r="A6154" i="25"/>
  <c r="A6153" i="25"/>
  <c r="A6152" i="25"/>
  <c r="A6151" i="25"/>
  <c r="A6150" i="25"/>
  <c r="A6149" i="25"/>
  <c r="A6148" i="25"/>
  <c r="A6147" i="25"/>
  <c r="A6146" i="25"/>
  <c r="A6145" i="25"/>
  <c r="A6144" i="25"/>
  <c r="A6143" i="25"/>
  <c r="A6142" i="25"/>
  <c r="A6141" i="25"/>
  <c r="A6140" i="25"/>
  <c r="A6139" i="25"/>
  <c r="A6138" i="25"/>
  <c r="A6137" i="25"/>
  <c r="A6136" i="25"/>
  <c r="A6135" i="25"/>
  <c r="A6134" i="25"/>
  <c r="A6133" i="25"/>
  <c r="A6132" i="25"/>
  <c r="A6131" i="25"/>
  <c r="A6130" i="25"/>
  <c r="A6129" i="25"/>
  <c r="A6128" i="25"/>
  <c r="A6127" i="25"/>
  <c r="A6126" i="25"/>
  <c r="A6125" i="25"/>
  <c r="A6124" i="25"/>
  <c r="A6123" i="25"/>
  <c r="A6122" i="25"/>
  <c r="A6121" i="25"/>
  <c r="A6120" i="25"/>
  <c r="A6119" i="25"/>
  <c r="A6118" i="25"/>
  <c r="A6117" i="25"/>
  <c r="A6116" i="25"/>
  <c r="A6115" i="25"/>
  <c r="A6114" i="25"/>
  <c r="A6113" i="25"/>
  <c r="A6112" i="25"/>
  <c r="A6111" i="25"/>
  <c r="A6110" i="25"/>
  <c r="A6109" i="25"/>
  <c r="A6108" i="25"/>
  <c r="A6107" i="25"/>
  <c r="A6106" i="25"/>
  <c r="A6105" i="25"/>
  <c r="A6104" i="25"/>
  <c r="A6103" i="25"/>
  <c r="A6102" i="25"/>
  <c r="A6101" i="25"/>
  <c r="A6100" i="25"/>
  <c r="A6099" i="25"/>
  <c r="A6098" i="25"/>
  <c r="A6097" i="25"/>
  <c r="A6096" i="25"/>
  <c r="A6095" i="25"/>
  <c r="A6094" i="25"/>
  <c r="A6093" i="25"/>
  <c r="A6092" i="25"/>
  <c r="A6091" i="25"/>
  <c r="A6090" i="25"/>
  <c r="A6089" i="25"/>
  <c r="A6088" i="25"/>
  <c r="A6087" i="25"/>
  <c r="A6086" i="25"/>
  <c r="A6085" i="25"/>
  <c r="A6084" i="25"/>
  <c r="A6083" i="25"/>
  <c r="A6082" i="25"/>
  <c r="A6081" i="25"/>
  <c r="A6080" i="25"/>
  <c r="A6079" i="25"/>
  <c r="A6078" i="25"/>
  <c r="A6077" i="25"/>
  <c r="A6076" i="25"/>
  <c r="A6075" i="25"/>
  <c r="A6074" i="25"/>
  <c r="A6073" i="25"/>
  <c r="A6072" i="25"/>
  <c r="A6071" i="25"/>
  <c r="A6070" i="25"/>
  <c r="A6069" i="25"/>
  <c r="A6068" i="25"/>
  <c r="A6067" i="25"/>
  <c r="A6066" i="25"/>
  <c r="A6065" i="25"/>
  <c r="A6064" i="25"/>
  <c r="A6063" i="25"/>
  <c r="A6062" i="25"/>
  <c r="A6061" i="25"/>
  <c r="A6060" i="25"/>
  <c r="A6059" i="25"/>
  <c r="A6058" i="25"/>
  <c r="A6057" i="25"/>
  <c r="A6056" i="25"/>
  <c r="A6055" i="25"/>
  <c r="A6054" i="25"/>
  <c r="A6053" i="25"/>
  <c r="A6052" i="25"/>
  <c r="A6051" i="25"/>
  <c r="A6050" i="25"/>
  <c r="A6049" i="25"/>
  <c r="A6048" i="25"/>
  <c r="A6047" i="25"/>
  <c r="A6046" i="25"/>
  <c r="A6045" i="25"/>
  <c r="A6044" i="25"/>
  <c r="A6043" i="25"/>
  <c r="A6042" i="25"/>
  <c r="A6041" i="25"/>
  <c r="A6040" i="25"/>
  <c r="A6039" i="25"/>
  <c r="A6038" i="25"/>
  <c r="A6037" i="25"/>
  <c r="A6036" i="25"/>
  <c r="A6035" i="25"/>
  <c r="A6034" i="25"/>
  <c r="A6033" i="25"/>
  <c r="A6032" i="25"/>
  <c r="A6031" i="25"/>
  <c r="A6030" i="25"/>
  <c r="A6029" i="25"/>
  <c r="A6028" i="25"/>
  <c r="A6027" i="25"/>
  <c r="A6026" i="25"/>
  <c r="A6025" i="25"/>
  <c r="A6024" i="25"/>
  <c r="A6023" i="25"/>
  <c r="A6022" i="25"/>
  <c r="A6021" i="25"/>
  <c r="A6020" i="25"/>
  <c r="A6019" i="25"/>
  <c r="A6018" i="25"/>
  <c r="A6017" i="25"/>
  <c r="A6016" i="25"/>
  <c r="A6015" i="25"/>
  <c r="A6014" i="25"/>
  <c r="A6013" i="25"/>
  <c r="A6012" i="25"/>
  <c r="A6011" i="25"/>
  <c r="A6010" i="25"/>
  <c r="A6009" i="25"/>
  <c r="A6008" i="25"/>
  <c r="A6007" i="25"/>
  <c r="A6006" i="25"/>
  <c r="A6005" i="25"/>
  <c r="A6004" i="25"/>
  <c r="A6003" i="25"/>
  <c r="A6002" i="25"/>
  <c r="A6001" i="25"/>
  <c r="A6000" i="25"/>
  <c r="A5999" i="25"/>
  <c r="A5998" i="25"/>
  <c r="A5997" i="25"/>
  <c r="A5996" i="25"/>
  <c r="A5995" i="25"/>
  <c r="A5994" i="25"/>
  <c r="A5993" i="25"/>
  <c r="A5992" i="25"/>
  <c r="A5991" i="25"/>
  <c r="A5990" i="25"/>
  <c r="A5989" i="25"/>
  <c r="A5988" i="25"/>
  <c r="A5987" i="25"/>
  <c r="A5986" i="25"/>
  <c r="A5985" i="25"/>
  <c r="A5984" i="25"/>
  <c r="A5983" i="25"/>
  <c r="A5982" i="25"/>
  <c r="A5981" i="25"/>
  <c r="A5980" i="25"/>
  <c r="A5979" i="25"/>
  <c r="A5978" i="25"/>
  <c r="A5977" i="25"/>
  <c r="A5976" i="25"/>
  <c r="A5975" i="25"/>
  <c r="A5974" i="25"/>
  <c r="A5973" i="25"/>
  <c r="A5972" i="25"/>
  <c r="A5971" i="25"/>
  <c r="A5970" i="25"/>
  <c r="A5969" i="25"/>
  <c r="A5968" i="25"/>
  <c r="A5967" i="25"/>
  <c r="A5966" i="25"/>
  <c r="A5965" i="25"/>
  <c r="A5964" i="25"/>
  <c r="A5963" i="25"/>
  <c r="A5962" i="25"/>
  <c r="A5961" i="25"/>
  <c r="A5960" i="25"/>
  <c r="A5959" i="25"/>
  <c r="A5958" i="25"/>
  <c r="A5957" i="25"/>
  <c r="A5956" i="25"/>
  <c r="A5955" i="25"/>
  <c r="A5954" i="25"/>
  <c r="A5953" i="25"/>
  <c r="A5952" i="25"/>
  <c r="A5951" i="25"/>
  <c r="A5950" i="25"/>
  <c r="A5949" i="25"/>
  <c r="A5948" i="25"/>
  <c r="A5947" i="25"/>
  <c r="A5946" i="25"/>
  <c r="A5945" i="25"/>
  <c r="A5944" i="25"/>
  <c r="A5943" i="25"/>
  <c r="A5942" i="25"/>
  <c r="A5941" i="25"/>
  <c r="A5940" i="25"/>
  <c r="A5939" i="25"/>
  <c r="A5938" i="25"/>
  <c r="A5937" i="25"/>
  <c r="A5936" i="25"/>
  <c r="A5935" i="25"/>
  <c r="A5934" i="25"/>
  <c r="A5933" i="25"/>
  <c r="A5932" i="25"/>
  <c r="A5931" i="25"/>
  <c r="A5930" i="25"/>
  <c r="A5929" i="25"/>
  <c r="A5928" i="25"/>
  <c r="A5927" i="25"/>
  <c r="A5926" i="25"/>
  <c r="A5925" i="25"/>
  <c r="A5924" i="25"/>
  <c r="A5923" i="25"/>
  <c r="A5922" i="25"/>
  <c r="A5921" i="25"/>
  <c r="A5920" i="25"/>
  <c r="A5919" i="25"/>
  <c r="A5918" i="25"/>
  <c r="A5917" i="25"/>
  <c r="A5916" i="25"/>
  <c r="A5915" i="25"/>
  <c r="A5914" i="25"/>
  <c r="A5913" i="25"/>
  <c r="A5912" i="25"/>
  <c r="A5911" i="25"/>
  <c r="A5910" i="25"/>
  <c r="A5909" i="25"/>
  <c r="A5908" i="25"/>
  <c r="A5907" i="25"/>
  <c r="A5906" i="25"/>
  <c r="A5905" i="25"/>
  <c r="A5904" i="25"/>
  <c r="A5903" i="25"/>
  <c r="A5902" i="25"/>
  <c r="A5901" i="25"/>
  <c r="A5900" i="25"/>
  <c r="A5899" i="25"/>
  <c r="A5898" i="25"/>
  <c r="A5897" i="25"/>
  <c r="A5896" i="25"/>
  <c r="A5895" i="25"/>
  <c r="A5894" i="25"/>
  <c r="A5893" i="25"/>
  <c r="A5892" i="25"/>
  <c r="A5891" i="25"/>
  <c r="A5890" i="25"/>
  <c r="A5889" i="25"/>
  <c r="A5888" i="25"/>
  <c r="A5887" i="25"/>
  <c r="A5886" i="25"/>
  <c r="A5885" i="25"/>
  <c r="A5884" i="25"/>
  <c r="A5883" i="25"/>
  <c r="A5882" i="25"/>
  <c r="A5881" i="25"/>
  <c r="A5880" i="25"/>
  <c r="A5879" i="25"/>
  <c r="A5878" i="25"/>
  <c r="A5877" i="25"/>
  <c r="A5876" i="25"/>
  <c r="A5875" i="25"/>
  <c r="A5874" i="25"/>
  <c r="A5873" i="25"/>
  <c r="A5872" i="25"/>
  <c r="A5871" i="25"/>
  <c r="A5870" i="25"/>
  <c r="A5869" i="25"/>
  <c r="A5868" i="25"/>
  <c r="A5867" i="25"/>
  <c r="A5866" i="25"/>
  <c r="A5865" i="25"/>
  <c r="A5864" i="25"/>
  <c r="A5863" i="25"/>
  <c r="A5862" i="25"/>
  <c r="A5861" i="25"/>
  <c r="A5860" i="25"/>
  <c r="A5859" i="25"/>
  <c r="A5858" i="25"/>
  <c r="A5857" i="25"/>
  <c r="A5856" i="25"/>
  <c r="A5855" i="25"/>
  <c r="A5854" i="25"/>
  <c r="A5853" i="25"/>
  <c r="A5852" i="25"/>
  <c r="A5851" i="25"/>
  <c r="A5850" i="25"/>
  <c r="A5849" i="25"/>
  <c r="A5848" i="25"/>
  <c r="A5847" i="25"/>
  <c r="A5846" i="25"/>
  <c r="A5845" i="25"/>
  <c r="A5844" i="25"/>
  <c r="A5843" i="25"/>
  <c r="A5842" i="25"/>
  <c r="A5841" i="25"/>
  <c r="A5840" i="25"/>
  <c r="A5839" i="25"/>
  <c r="A5838" i="25"/>
  <c r="A5837" i="25"/>
  <c r="A5836" i="25"/>
  <c r="A5835" i="25"/>
  <c r="A5834" i="25"/>
  <c r="A5833" i="25"/>
  <c r="A5832" i="25"/>
  <c r="A5831" i="25"/>
  <c r="A5830" i="25"/>
  <c r="A5829" i="25"/>
  <c r="A5828" i="25"/>
  <c r="A5827" i="25"/>
  <c r="A5826" i="25"/>
  <c r="A5825" i="25"/>
  <c r="A5824" i="25"/>
  <c r="A5823" i="25"/>
  <c r="A5822" i="25"/>
  <c r="A5821" i="25"/>
  <c r="A5820" i="25"/>
  <c r="A5819" i="25"/>
  <c r="A5818" i="25"/>
  <c r="A5817" i="25"/>
  <c r="A5816" i="25"/>
  <c r="A5815" i="25"/>
  <c r="A5814" i="25"/>
  <c r="A5813" i="25"/>
  <c r="A5812" i="25"/>
  <c r="A5811" i="25"/>
  <c r="A5810" i="25"/>
  <c r="A5809" i="25"/>
  <c r="A5808" i="25"/>
  <c r="A5807" i="25"/>
  <c r="A5806" i="25"/>
  <c r="A5805" i="25"/>
  <c r="A5804" i="25"/>
  <c r="A5803" i="25"/>
  <c r="A5802" i="25"/>
  <c r="A5801" i="25"/>
  <c r="A5800" i="25"/>
  <c r="A5799" i="25"/>
  <c r="A5798" i="25"/>
  <c r="A5797" i="25"/>
  <c r="A5796" i="25"/>
  <c r="A5795" i="25"/>
  <c r="A5794" i="25"/>
  <c r="A5793" i="25"/>
  <c r="A5792" i="25"/>
  <c r="A5791" i="25"/>
  <c r="A5790" i="25"/>
  <c r="A5789" i="25"/>
  <c r="A5788" i="25"/>
  <c r="A5787" i="25"/>
  <c r="A5786" i="25"/>
  <c r="A5785" i="25"/>
  <c r="A5784" i="25"/>
  <c r="A5783" i="25"/>
  <c r="A5782" i="25"/>
  <c r="A5781" i="25"/>
  <c r="A5780" i="25"/>
  <c r="A5779" i="25"/>
  <c r="A5778" i="25"/>
  <c r="A5777" i="25"/>
  <c r="A5776" i="25"/>
  <c r="A5775" i="25"/>
  <c r="A5774" i="25"/>
  <c r="A5773" i="25"/>
  <c r="A5772" i="25"/>
  <c r="A5771" i="25"/>
  <c r="A5770" i="25"/>
  <c r="A5769" i="25"/>
  <c r="A5768" i="25"/>
  <c r="A5767" i="25"/>
  <c r="A5766" i="25"/>
  <c r="A5765" i="25"/>
  <c r="A5764" i="25"/>
  <c r="A5763" i="25"/>
  <c r="A5762" i="25"/>
  <c r="A5761" i="25"/>
  <c r="A5760" i="25"/>
  <c r="A5759" i="25"/>
  <c r="A5758" i="25"/>
  <c r="A5757" i="25"/>
  <c r="A5756" i="25"/>
  <c r="A5755" i="25"/>
  <c r="A5754" i="25"/>
  <c r="A5753" i="25"/>
  <c r="A5752" i="25"/>
  <c r="A5751" i="25"/>
  <c r="A5750" i="25"/>
  <c r="A5749" i="25"/>
  <c r="A5748" i="25"/>
  <c r="A5747" i="25"/>
  <c r="A5746" i="25"/>
  <c r="A5745" i="25"/>
  <c r="A5744" i="25"/>
  <c r="A5743" i="25"/>
  <c r="A5742" i="25"/>
  <c r="A5741" i="25"/>
  <c r="A5740" i="25"/>
  <c r="A5739" i="25"/>
  <c r="A5738" i="25"/>
  <c r="A5737" i="25"/>
  <c r="A5736" i="25"/>
  <c r="A5735" i="25"/>
  <c r="A5734" i="25"/>
  <c r="A5733" i="25"/>
  <c r="A5732" i="25"/>
  <c r="A5731" i="25"/>
  <c r="A5730" i="25"/>
  <c r="A5729" i="25"/>
  <c r="A5728" i="25"/>
  <c r="A5727" i="25"/>
  <c r="A5726" i="25"/>
  <c r="A5725" i="25"/>
  <c r="A5724" i="25"/>
  <c r="A5723" i="25"/>
  <c r="A5722" i="25"/>
  <c r="A5721" i="25"/>
  <c r="A5720" i="25"/>
  <c r="A5719" i="25"/>
  <c r="A5718" i="25"/>
  <c r="A5717" i="25"/>
  <c r="A5716" i="25"/>
  <c r="A5715" i="25"/>
  <c r="A5714" i="25"/>
  <c r="A5713" i="25"/>
  <c r="A5712" i="25"/>
  <c r="A5711" i="25"/>
  <c r="A5710" i="25"/>
  <c r="A5709" i="25"/>
  <c r="A5708" i="25"/>
  <c r="A5707" i="25"/>
  <c r="A5706" i="25"/>
  <c r="A5705" i="25"/>
  <c r="A5704" i="25"/>
  <c r="A5703" i="25"/>
  <c r="A5702" i="25"/>
  <c r="A5701" i="25"/>
  <c r="A5700" i="25"/>
  <c r="A5699" i="25"/>
  <c r="A5698" i="25"/>
  <c r="A5697" i="25"/>
  <c r="A5696" i="25"/>
  <c r="A5695" i="25"/>
  <c r="A5694" i="25"/>
  <c r="A5693" i="25"/>
  <c r="A5692" i="25"/>
  <c r="A5691" i="25"/>
  <c r="A5690" i="25"/>
  <c r="A5689" i="25"/>
  <c r="A5688" i="25"/>
  <c r="A5687" i="25"/>
  <c r="A5686" i="25"/>
  <c r="A5685" i="25"/>
  <c r="A5684" i="25"/>
  <c r="A5683" i="25"/>
  <c r="A5682" i="25"/>
  <c r="A5681" i="25"/>
  <c r="A5680" i="25"/>
  <c r="A5679" i="25"/>
  <c r="A5678" i="25"/>
  <c r="A5677" i="25"/>
  <c r="A5676" i="25"/>
  <c r="A5675" i="25"/>
  <c r="A5674" i="25"/>
  <c r="A5673" i="25"/>
  <c r="A5672" i="25"/>
  <c r="A5671" i="25"/>
  <c r="A5670" i="25"/>
  <c r="A5669" i="25"/>
  <c r="A5668" i="25"/>
  <c r="A5667" i="25"/>
  <c r="A5666" i="25"/>
  <c r="A5665" i="25"/>
  <c r="A5664" i="25"/>
  <c r="A5663" i="25"/>
  <c r="A5662" i="25"/>
  <c r="A5661" i="25"/>
  <c r="A5660" i="25"/>
  <c r="A5659" i="25"/>
  <c r="A5658" i="25"/>
  <c r="A5657" i="25"/>
  <c r="A5656" i="25"/>
  <c r="A5655" i="25"/>
  <c r="A5654" i="25"/>
  <c r="A5653" i="25"/>
  <c r="A5652" i="25"/>
  <c r="A5651" i="25"/>
  <c r="A5650" i="25"/>
  <c r="A5649" i="25"/>
  <c r="A5648" i="25"/>
  <c r="A5647" i="25"/>
  <c r="A5646" i="25"/>
  <c r="A5645" i="25"/>
  <c r="A5644" i="25"/>
  <c r="A5643" i="25"/>
  <c r="A5642" i="25"/>
  <c r="A5641" i="25"/>
  <c r="A5640" i="25"/>
  <c r="A5639" i="25"/>
  <c r="A5638" i="25"/>
  <c r="A5637" i="25"/>
  <c r="A5636" i="25"/>
  <c r="A5635" i="25"/>
  <c r="A5634" i="25"/>
  <c r="A5633" i="25"/>
  <c r="A5632" i="25"/>
  <c r="A5631" i="25"/>
  <c r="A5630" i="25"/>
  <c r="A5629" i="25"/>
  <c r="A5628" i="25"/>
  <c r="A5627" i="25"/>
  <c r="A5626" i="25"/>
  <c r="A5625" i="25"/>
  <c r="A5624" i="25"/>
  <c r="A5623" i="25"/>
  <c r="A5622" i="25"/>
  <c r="A5621" i="25"/>
  <c r="A5620" i="25"/>
  <c r="A5619" i="25"/>
  <c r="A5618" i="25"/>
  <c r="A5617" i="25"/>
  <c r="A5616" i="25"/>
  <c r="A5615" i="25"/>
  <c r="A5614" i="25"/>
  <c r="A5613" i="25"/>
  <c r="A5612" i="25"/>
  <c r="A5611" i="25"/>
  <c r="A5610" i="25"/>
  <c r="A5609" i="25"/>
  <c r="A5608" i="25"/>
  <c r="A5607" i="25"/>
  <c r="A5606" i="25"/>
  <c r="A5605" i="25"/>
  <c r="A5604" i="25"/>
  <c r="A5603" i="25"/>
  <c r="A5602" i="25"/>
  <c r="A5601" i="25"/>
  <c r="A5600" i="25"/>
  <c r="A5599" i="25"/>
  <c r="A5598" i="25"/>
  <c r="A5597" i="25"/>
  <c r="A5596" i="25"/>
  <c r="A5595" i="25"/>
  <c r="A5594" i="25"/>
  <c r="A5593" i="25"/>
  <c r="A5592" i="25"/>
  <c r="A5591" i="25"/>
  <c r="A5590" i="25"/>
  <c r="A5589" i="25"/>
  <c r="A5588" i="25"/>
  <c r="A5587" i="25"/>
  <c r="A5586" i="25"/>
  <c r="A5585" i="25"/>
  <c r="A5584" i="25"/>
  <c r="A5583" i="25"/>
  <c r="A5582" i="25"/>
  <c r="A5581" i="25"/>
  <c r="A5580" i="25"/>
  <c r="A5579" i="25"/>
  <c r="A5578" i="25"/>
  <c r="A5577" i="25"/>
  <c r="A5576" i="25"/>
  <c r="A5575" i="25"/>
  <c r="A5574" i="25"/>
  <c r="A5573" i="25"/>
  <c r="A5572" i="25"/>
  <c r="A5571" i="25"/>
  <c r="A5570" i="25"/>
  <c r="A5569" i="25"/>
  <c r="A5568" i="25"/>
  <c r="A5567" i="25"/>
  <c r="A5566" i="25"/>
  <c r="A5565" i="25"/>
  <c r="A5564" i="25"/>
  <c r="A5563" i="25"/>
  <c r="A5562" i="25"/>
  <c r="A5561" i="25"/>
  <c r="A5560" i="25"/>
  <c r="A5559" i="25"/>
  <c r="A5558" i="25"/>
  <c r="A5557" i="25"/>
  <c r="A5556" i="25"/>
  <c r="A5555" i="25"/>
  <c r="A5554" i="25"/>
  <c r="A5553" i="25"/>
  <c r="A5552" i="25"/>
  <c r="A5551" i="25"/>
  <c r="A5550" i="25"/>
  <c r="A5549" i="25"/>
  <c r="A5548" i="25"/>
  <c r="A5547" i="25"/>
  <c r="A5546" i="25"/>
  <c r="A5545" i="25"/>
  <c r="A5544" i="25"/>
  <c r="A5543" i="25"/>
  <c r="A5542" i="25"/>
  <c r="A5541" i="25"/>
  <c r="A5540" i="25"/>
  <c r="A5539" i="25"/>
  <c r="A5538" i="25"/>
  <c r="A5537" i="25"/>
  <c r="A5536" i="25"/>
  <c r="A5535" i="25"/>
  <c r="A5534" i="25"/>
  <c r="A5533" i="25"/>
  <c r="A5532" i="25"/>
  <c r="A5531" i="25"/>
  <c r="A5530" i="25"/>
  <c r="A5529" i="25"/>
  <c r="A5528" i="25"/>
  <c r="A5527" i="25"/>
  <c r="A5526" i="25"/>
  <c r="A5525" i="25"/>
  <c r="A5524" i="25"/>
  <c r="A5523" i="25"/>
  <c r="A5522" i="25"/>
  <c r="A5521" i="25"/>
  <c r="A5520" i="25"/>
  <c r="A5519" i="25"/>
  <c r="A5518" i="25"/>
  <c r="A5517" i="25"/>
  <c r="A5516" i="25"/>
  <c r="A5515" i="25"/>
  <c r="A5514" i="25"/>
  <c r="A5513" i="25"/>
  <c r="A5512" i="25"/>
  <c r="A5511" i="25"/>
  <c r="A5510" i="25"/>
  <c r="A5509" i="25"/>
  <c r="A5508" i="25"/>
  <c r="A5507" i="25"/>
  <c r="A5506" i="25"/>
  <c r="A5505" i="25"/>
  <c r="A5504" i="25"/>
  <c r="A5503" i="25"/>
  <c r="A5502" i="25"/>
  <c r="A5501" i="25"/>
  <c r="A5500" i="25"/>
  <c r="A5499" i="25"/>
  <c r="A5498" i="25"/>
  <c r="A5497" i="25"/>
  <c r="A5496" i="25"/>
  <c r="A5495" i="25"/>
  <c r="A5494" i="25"/>
  <c r="A5493" i="25"/>
  <c r="A5492" i="25"/>
  <c r="A5491" i="25"/>
  <c r="A5490" i="25"/>
  <c r="A5489" i="25"/>
  <c r="A5488" i="25"/>
  <c r="A5487" i="25"/>
  <c r="A5486" i="25"/>
  <c r="A5485" i="25"/>
  <c r="A5484" i="25"/>
  <c r="A5483" i="25"/>
  <c r="A5482" i="25"/>
  <c r="A5481" i="25"/>
  <c r="A5480" i="25"/>
  <c r="A5479" i="25"/>
  <c r="A5478" i="25"/>
  <c r="A5477" i="25"/>
  <c r="A5476" i="25"/>
  <c r="A5475" i="25"/>
  <c r="A5474" i="25"/>
  <c r="A5473" i="25"/>
  <c r="A5472" i="25"/>
  <c r="A5471" i="25"/>
  <c r="A5470" i="25"/>
  <c r="A5469" i="25"/>
  <c r="A5468" i="25"/>
  <c r="A5467" i="25"/>
  <c r="A5466" i="25"/>
  <c r="A5465" i="25"/>
  <c r="A5464" i="25"/>
  <c r="A5463" i="25"/>
  <c r="A5462" i="25"/>
  <c r="A5461" i="25"/>
  <c r="A5460" i="25"/>
  <c r="A5459" i="25"/>
  <c r="A5458" i="25"/>
  <c r="A5457" i="25"/>
  <c r="A5456" i="25"/>
  <c r="A5455" i="25"/>
  <c r="A5454" i="25"/>
  <c r="A5453" i="25"/>
  <c r="A5452" i="25"/>
  <c r="A5451" i="25"/>
  <c r="A5450" i="25"/>
  <c r="A5449" i="25"/>
  <c r="A5448" i="25"/>
  <c r="A5447" i="25"/>
  <c r="A5446" i="25"/>
  <c r="A5445" i="25"/>
  <c r="A5444" i="25"/>
  <c r="A5443" i="25"/>
  <c r="A5442" i="25"/>
  <c r="A5441" i="25"/>
  <c r="A5440" i="25"/>
  <c r="A5439" i="25"/>
  <c r="A5438" i="25"/>
  <c r="A5437" i="25"/>
  <c r="A5436" i="25"/>
  <c r="A5435" i="25"/>
  <c r="A5434" i="25"/>
  <c r="A5433" i="25"/>
  <c r="A5432" i="25"/>
  <c r="A5431" i="25"/>
  <c r="A5430" i="25"/>
  <c r="A5429" i="25"/>
  <c r="A5428" i="25"/>
  <c r="A5427" i="25"/>
  <c r="A5426" i="25"/>
  <c r="A5425" i="25"/>
  <c r="A5424" i="25"/>
  <c r="A5423" i="25"/>
  <c r="A5422" i="25"/>
  <c r="A5421" i="25"/>
  <c r="A5420" i="25"/>
  <c r="A5419" i="25"/>
  <c r="A5418" i="25"/>
  <c r="A5417" i="25"/>
  <c r="A5416" i="25"/>
  <c r="A5415" i="25"/>
  <c r="A5414" i="25"/>
  <c r="A5413" i="25"/>
  <c r="A5412" i="25"/>
  <c r="A5411" i="25"/>
  <c r="A5410" i="25"/>
  <c r="A5409" i="25"/>
  <c r="A5408" i="25"/>
  <c r="A5407" i="25"/>
  <c r="A5406" i="25"/>
  <c r="A5405" i="25"/>
  <c r="A5404" i="25"/>
  <c r="A5403" i="25"/>
  <c r="A5402" i="25"/>
  <c r="A5401" i="25"/>
  <c r="A5400" i="25"/>
  <c r="A5399" i="25"/>
  <c r="A5398" i="25"/>
  <c r="A5397" i="25"/>
  <c r="A5396" i="25"/>
  <c r="A5395" i="25"/>
  <c r="A5394" i="25"/>
  <c r="A5393" i="25"/>
  <c r="A5392" i="25"/>
  <c r="A5391" i="25"/>
  <c r="A5390" i="25"/>
  <c r="A5389" i="25"/>
  <c r="A5388" i="25"/>
  <c r="A5387" i="25"/>
  <c r="A5386" i="25"/>
  <c r="A5385" i="25"/>
  <c r="A5384" i="25"/>
  <c r="A5383" i="25"/>
  <c r="A5382" i="25"/>
  <c r="A5381" i="25"/>
  <c r="A5380" i="25"/>
  <c r="A5379" i="25"/>
  <c r="A5378" i="25"/>
  <c r="A5377" i="25"/>
  <c r="A5376" i="25"/>
  <c r="A5375" i="25"/>
  <c r="A5374" i="25"/>
  <c r="A5373" i="25"/>
  <c r="A5372" i="25"/>
  <c r="A5371" i="25"/>
  <c r="A5370" i="25"/>
  <c r="A5369" i="25"/>
  <c r="A5368" i="25"/>
  <c r="A5367" i="25"/>
  <c r="A5366" i="25"/>
  <c r="A5365" i="25"/>
  <c r="A5364" i="25"/>
  <c r="A5363" i="25"/>
  <c r="A5362" i="25"/>
  <c r="A5361" i="25"/>
  <c r="A5360" i="25"/>
  <c r="A5359" i="25"/>
  <c r="A5358" i="25"/>
  <c r="A5357" i="25"/>
  <c r="A5356" i="25"/>
  <c r="A5355" i="25"/>
  <c r="A5354" i="25"/>
  <c r="A5353" i="25"/>
  <c r="A5352" i="25"/>
  <c r="A5351" i="25"/>
  <c r="A5350" i="25"/>
  <c r="A5349" i="25"/>
  <c r="A5348" i="25"/>
  <c r="A5347" i="25"/>
  <c r="A5346" i="25"/>
  <c r="A5345" i="25"/>
  <c r="A5344" i="25"/>
  <c r="A5343" i="25"/>
  <c r="A5342" i="25"/>
  <c r="A5341" i="25"/>
  <c r="A5340" i="25"/>
  <c r="A5339" i="25"/>
  <c r="A5338" i="25"/>
  <c r="A5337" i="25"/>
  <c r="A5336" i="25"/>
  <c r="A5335" i="25"/>
  <c r="A5334" i="25"/>
  <c r="A5333" i="25"/>
  <c r="A5332" i="25"/>
  <c r="A5331" i="25"/>
  <c r="A5330" i="25"/>
  <c r="A5329" i="25"/>
  <c r="A5328" i="25"/>
  <c r="A5327" i="25"/>
  <c r="A5326" i="25"/>
  <c r="A5325" i="25"/>
  <c r="A5324" i="25"/>
  <c r="A5323" i="25"/>
  <c r="A5322" i="25"/>
  <c r="A5321" i="25"/>
  <c r="A5320" i="25"/>
  <c r="A5319" i="25"/>
  <c r="A5318" i="25"/>
  <c r="A5317" i="25"/>
  <c r="A5316" i="25"/>
  <c r="A5315" i="25"/>
  <c r="A5314" i="25"/>
  <c r="A5313" i="25"/>
  <c r="A5312" i="25"/>
  <c r="A5311" i="25"/>
  <c r="A5310" i="25"/>
  <c r="A5309" i="25"/>
  <c r="A5308" i="25"/>
  <c r="A5307" i="25"/>
  <c r="A5306" i="25"/>
  <c r="A5305" i="25"/>
  <c r="A5304" i="25"/>
  <c r="A5303" i="25"/>
  <c r="A5302" i="25"/>
  <c r="A5301" i="25"/>
  <c r="A5300" i="25"/>
  <c r="A5299" i="25"/>
  <c r="A5298" i="25"/>
  <c r="A5297" i="25"/>
  <c r="A5296" i="25"/>
  <c r="A5295" i="25"/>
  <c r="A5294" i="25"/>
  <c r="A5293" i="25"/>
  <c r="A5292" i="25"/>
  <c r="A5291" i="25"/>
  <c r="A5290" i="25"/>
  <c r="A5289" i="25"/>
  <c r="A5288" i="25"/>
  <c r="A5287" i="25"/>
  <c r="A5286" i="25"/>
  <c r="A5285" i="25"/>
  <c r="A5284" i="25"/>
  <c r="A5283" i="25"/>
  <c r="A5282" i="25"/>
  <c r="A5281" i="25"/>
  <c r="A5280" i="25"/>
  <c r="A5279" i="25"/>
  <c r="A5278" i="25"/>
  <c r="A5277" i="25"/>
  <c r="A5276" i="25"/>
  <c r="A5275" i="25"/>
  <c r="A5274" i="25"/>
  <c r="A5273" i="25"/>
  <c r="A5272" i="25"/>
  <c r="A5271" i="25"/>
  <c r="A5270" i="25"/>
  <c r="A5269" i="25"/>
  <c r="A5268" i="25"/>
  <c r="A5267" i="25"/>
  <c r="A5266" i="25"/>
  <c r="A5265" i="25"/>
  <c r="A5264" i="25"/>
  <c r="A5263" i="25"/>
  <c r="A5262" i="25"/>
  <c r="A5261" i="25"/>
  <c r="A5260" i="25"/>
  <c r="A5259" i="25"/>
  <c r="A5258" i="25"/>
  <c r="A5257" i="25"/>
  <c r="A5256" i="25"/>
  <c r="A5255" i="25"/>
  <c r="A5254" i="25"/>
  <c r="A5253" i="25"/>
  <c r="A5252" i="25"/>
  <c r="A5251" i="25"/>
  <c r="A5250" i="25"/>
  <c r="A5249" i="25"/>
  <c r="A5248" i="25"/>
  <c r="A5247" i="25"/>
  <c r="A5246" i="25"/>
  <c r="A5245" i="25"/>
  <c r="A5244" i="25"/>
  <c r="A5243" i="25"/>
  <c r="A5242" i="25"/>
  <c r="A5241" i="25"/>
  <c r="A5240" i="25"/>
  <c r="A5239" i="25"/>
  <c r="A5238" i="25"/>
  <c r="A5237" i="25"/>
  <c r="A5236" i="25"/>
  <c r="A5235" i="25"/>
  <c r="A5234" i="25"/>
  <c r="A5233" i="25"/>
  <c r="A5232" i="25"/>
  <c r="A5231" i="25"/>
  <c r="A5230" i="25"/>
  <c r="A5229" i="25"/>
  <c r="A5228" i="25"/>
  <c r="A5227" i="25"/>
  <c r="A5226" i="25"/>
  <c r="A5225" i="25"/>
  <c r="A5224" i="25"/>
  <c r="A5223" i="25"/>
  <c r="A5222" i="25"/>
  <c r="A5221" i="25"/>
  <c r="A5220" i="25"/>
  <c r="A5219" i="25"/>
  <c r="A5218" i="25"/>
  <c r="A5217" i="25"/>
  <c r="A5216" i="25"/>
  <c r="A5215" i="25"/>
  <c r="A5214" i="25"/>
  <c r="A5213" i="25"/>
  <c r="A5212" i="25"/>
  <c r="A5211" i="25"/>
  <c r="A5210" i="25"/>
  <c r="A5209" i="25"/>
  <c r="A5208" i="25"/>
  <c r="A5207" i="25"/>
  <c r="A5206" i="25"/>
  <c r="A5205" i="25"/>
  <c r="A5204" i="25"/>
  <c r="A5203" i="25"/>
  <c r="A5202" i="25"/>
  <c r="A5201" i="25"/>
  <c r="A5200" i="25"/>
  <c r="A5199" i="25"/>
  <c r="A5198" i="25"/>
  <c r="A5197" i="25"/>
  <c r="A5196" i="25"/>
  <c r="A5195" i="25"/>
  <c r="A5194" i="25"/>
  <c r="A5193" i="25"/>
  <c r="A5192" i="25"/>
  <c r="A5191" i="25"/>
  <c r="A5190" i="25"/>
  <c r="A5189" i="25"/>
  <c r="A5188" i="25"/>
  <c r="A5187" i="25"/>
  <c r="A5186" i="25"/>
  <c r="A5185" i="25"/>
  <c r="A5184" i="25"/>
  <c r="A5183" i="25"/>
  <c r="A5182" i="25"/>
  <c r="A5181" i="25"/>
  <c r="A5180" i="25"/>
  <c r="A5179" i="25"/>
  <c r="A5178" i="25"/>
  <c r="A5177" i="25"/>
  <c r="A5176" i="25"/>
  <c r="A5175" i="25"/>
  <c r="A5174" i="25"/>
  <c r="A5173" i="25"/>
  <c r="A5172" i="25"/>
  <c r="A5171" i="25"/>
  <c r="A5170" i="25"/>
  <c r="A5169" i="25"/>
  <c r="A5168" i="25"/>
  <c r="A5167" i="25"/>
  <c r="A5166" i="25"/>
  <c r="A5165" i="25"/>
  <c r="A5164" i="25"/>
  <c r="A5163" i="25"/>
  <c r="A5162" i="25"/>
  <c r="A5161" i="25"/>
  <c r="A5160" i="25"/>
  <c r="A5159" i="25"/>
  <c r="A5158" i="25"/>
  <c r="A5157" i="25"/>
  <c r="A5156" i="25"/>
  <c r="A5155" i="25"/>
  <c r="A5154" i="25"/>
  <c r="A5153" i="25"/>
  <c r="A5152" i="25"/>
  <c r="A5151" i="25"/>
  <c r="A5150" i="25"/>
  <c r="A5149" i="25"/>
  <c r="A5148" i="25"/>
  <c r="A5147" i="25"/>
  <c r="A5146" i="25"/>
  <c r="A5145" i="25"/>
  <c r="A5144" i="25"/>
  <c r="A5143" i="25"/>
  <c r="A5142" i="25"/>
  <c r="A5141" i="25"/>
  <c r="A5140" i="25"/>
  <c r="A5139" i="25"/>
  <c r="A5138" i="25"/>
  <c r="A5137" i="25"/>
  <c r="A5136" i="25"/>
  <c r="A5135" i="25"/>
  <c r="A5134" i="25"/>
  <c r="A5133" i="25"/>
  <c r="A5132" i="25"/>
  <c r="A5131" i="25"/>
  <c r="A5130" i="25"/>
  <c r="A5129" i="25"/>
  <c r="A5128" i="25"/>
  <c r="A5127" i="25"/>
  <c r="A5126" i="25"/>
  <c r="A5125" i="25"/>
  <c r="A5124" i="25"/>
  <c r="A5123" i="25"/>
  <c r="A5122" i="25"/>
  <c r="A5121" i="25"/>
  <c r="A5120" i="25"/>
  <c r="A5119" i="25"/>
  <c r="A5118" i="25"/>
  <c r="A5117" i="25"/>
  <c r="A5116" i="25"/>
  <c r="A5115" i="25"/>
  <c r="A5114" i="25"/>
  <c r="A5113" i="25"/>
  <c r="A5112" i="25"/>
  <c r="A5111" i="25"/>
  <c r="A5110" i="25"/>
  <c r="A5109" i="25"/>
  <c r="A5108" i="25"/>
  <c r="A5107" i="25"/>
  <c r="A5106" i="25"/>
  <c r="A5105" i="25"/>
  <c r="A5104" i="25"/>
  <c r="A5103" i="25"/>
  <c r="A5102" i="25"/>
  <c r="A5101" i="25"/>
  <c r="A5100" i="25"/>
  <c r="A5099" i="25"/>
  <c r="A5098" i="25"/>
  <c r="A5097" i="25"/>
  <c r="A5096" i="25"/>
  <c r="A5095" i="25"/>
  <c r="A5094" i="25"/>
  <c r="A5093" i="25"/>
  <c r="A5092" i="25"/>
  <c r="A5091" i="25"/>
  <c r="A5090" i="25"/>
  <c r="A5089" i="25"/>
  <c r="A5088" i="25"/>
  <c r="A5087" i="25"/>
  <c r="A5086" i="25"/>
  <c r="A5085" i="25"/>
  <c r="A5084" i="25"/>
  <c r="A5083" i="25"/>
  <c r="A5082" i="25"/>
  <c r="A5081" i="25"/>
  <c r="A5080" i="25"/>
  <c r="A5079" i="25"/>
  <c r="A5078" i="25"/>
  <c r="A5077" i="25"/>
  <c r="A5076" i="25"/>
  <c r="A5075" i="25"/>
  <c r="A5074" i="25"/>
  <c r="A5073" i="25"/>
  <c r="A5072" i="25"/>
  <c r="A5071" i="25"/>
  <c r="A5070" i="25"/>
  <c r="A5069" i="25"/>
  <c r="A5068" i="25"/>
  <c r="A5067" i="25"/>
  <c r="A5066" i="25"/>
  <c r="A5065" i="25"/>
  <c r="A5064" i="25"/>
  <c r="A5063" i="25"/>
  <c r="A5062" i="25"/>
  <c r="A5061" i="25"/>
  <c r="A5060" i="25"/>
  <c r="A5059" i="25"/>
  <c r="A5058" i="25"/>
  <c r="A5057" i="25"/>
  <c r="A5056" i="25"/>
  <c r="A5055" i="25"/>
  <c r="A5054" i="25"/>
  <c r="A5053" i="25"/>
  <c r="A5052" i="25"/>
  <c r="A5051" i="25"/>
  <c r="A5050" i="25"/>
  <c r="A5049" i="25"/>
  <c r="A5048" i="25"/>
  <c r="A5047" i="25"/>
  <c r="A5046" i="25"/>
  <c r="A5045" i="25"/>
  <c r="A5044" i="25"/>
  <c r="A5043" i="25"/>
  <c r="A5042" i="25"/>
  <c r="A5041" i="25"/>
  <c r="A5040" i="25"/>
  <c r="A5039" i="25"/>
  <c r="A5038" i="25"/>
  <c r="A5037" i="25"/>
  <c r="A5036" i="25"/>
  <c r="A5035" i="25"/>
  <c r="A5034" i="25"/>
  <c r="A5033" i="25"/>
  <c r="A5032" i="25"/>
  <c r="A5031" i="25"/>
  <c r="A5030" i="25"/>
  <c r="A5029" i="25"/>
  <c r="A5028" i="25"/>
  <c r="A5027" i="25"/>
  <c r="A5026" i="25"/>
  <c r="A5025" i="25"/>
  <c r="A5024" i="25"/>
  <c r="A5023" i="25"/>
  <c r="A5022" i="25"/>
  <c r="A5021" i="25"/>
  <c r="A5020" i="25"/>
  <c r="A5019" i="25"/>
  <c r="A5018" i="25"/>
  <c r="A5017" i="25"/>
  <c r="A5016" i="25"/>
  <c r="A5015" i="25"/>
  <c r="A5014" i="25"/>
  <c r="A5013" i="25"/>
  <c r="A5012" i="25"/>
  <c r="A5011" i="25"/>
  <c r="A5010" i="25"/>
  <c r="A5009" i="25"/>
  <c r="A5008" i="25"/>
  <c r="A5007" i="25"/>
  <c r="A5006" i="25"/>
  <c r="A5005" i="25"/>
  <c r="A5004" i="25"/>
  <c r="A5003" i="25"/>
  <c r="A5002" i="25"/>
  <c r="A5001" i="25"/>
  <c r="A5000" i="25"/>
  <c r="A4999" i="25"/>
  <c r="A4998" i="25"/>
  <c r="A4997" i="25"/>
  <c r="A4996" i="25"/>
  <c r="A4995" i="25"/>
  <c r="A4994" i="25"/>
  <c r="A4993" i="25"/>
  <c r="A4992" i="25"/>
  <c r="A4991" i="25"/>
  <c r="A4990" i="25"/>
  <c r="A4989" i="25"/>
  <c r="A4988" i="25"/>
  <c r="A4987" i="25"/>
  <c r="A4986" i="25"/>
  <c r="A4985" i="25"/>
  <c r="A4984" i="25"/>
  <c r="A4983" i="25"/>
  <c r="A4982" i="25"/>
  <c r="A4981" i="25"/>
  <c r="A4980" i="25"/>
  <c r="A4979" i="25"/>
  <c r="A4978" i="25"/>
  <c r="A4977" i="25"/>
  <c r="A4976" i="25"/>
  <c r="A4975" i="25"/>
  <c r="A4974" i="25"/>
  <c r="A4973" i="25"/>
  <c r="A4972" i="25"/>
  <c r="A4971" i="25"/>
  <c r="A4970" i="25"/>
  <c r="A4969" i="25"/>
  <c r="A4968" i="25"/>
  <c r="A4967" i="25"/>
  <c r="A4966" i="25"/>
  <c r="A4965" i="25"/>
  <c r="A4964" i="25"/>
  <c r="A4963" i="25"/>
  <c r="A4962" i="25"/>
  <c r="A4961" i="25"/>
  <c r="A4960" i="25"/>
  <c r="A4959" i="25"/>
  <c r="A4958" i="25"/>
  <c r="A4957" i="25"/>
  <c r="A4956" i="25"/>
  <c r="A4955" i="25"/>
  <c r="A4954" i="25"/>
  <c r="A4953" i="25"/>
  <c r="A4952" i="25"/>
  <c r="A4951" i="25"/>
  <c r="A4950" i="25"/>
  <c r="A4949" i="25"/>
  <c r="A4948" i="25"/>
  <c r="A4947" i="25"/>
  <c r="A4946" i="25"/>
  <c r="A4945" i="25"/>
  <c r="A4944" i="25"/>
  <c r="A4943" i="25"/>
  <c r="A4942" i="25"/>
  <c r="A4941" i="25"/>
  <c r="A4940" i="25"/>
  <c r="A4939" i="25"/>
  <c r="A4938" i="25"/>
  <c r="A4937" i="25"/>
  <c r="A4936" i="25"/>
  <c r="A4935" i="25"/>
  <c r="A4934" i="25"/>
  <c r="A4933" i="25"/>
  <c r="A4932" i="25"/>
  <c r="A4931" i="25"/>
  <c r="A4930" i="25"/>
  <c r="A4929" i="25"/>
  <c r="A4928" i="25"/>
  <c r="A4927" i="25"/>
  <c r="A4926" i="25"/>
  <c r="A4925" i="25"/>
  <c r="A4924" i="25"/>
  <c r="A4923" i="25"/>
  <c r="A4922" i="25"/>
  <c r="A4921" i="25"/>
  <c r="A4920" i="25"/>
  <c r="A4919" i="25"/>
  <c r="A4918" i="25"/>
  <c r="A4917" i="25"/>
  <c r="A4916" i="25"/>
  <c r="A4915" i="25"/>
  <c r="A4914" i="25"/>
  <c r="A4913" i="25"/>
  <c r="A4912" i="25"/>
  <c r="A4911" i="25"/>
  <c r="A4910" i="25"/>
  <c r="A4909" i="25"/>
  <c r="A4908" i="25"/>
  <c r="A4907" i="25"/>
  <c r="A4906" i="25"/>
  <c r="A4905" i="25"/>
  <c r="A4904" i="25"/>
  <c r="A4903" i="25"/>
  <c r="A4902" i="25"/>
  <c r="A4901" i="25"/>
  <c r="A4900" i="25"/>
  <c r="A4899" i="25"/>
  <c r="A4898" i="25"/>
  <c r="A4897" i="25"/>
  <c r="A4896" i="25"/>
  <c r="A4895" i="25"/>
  <c r="A4894" i="25"/>
  <c r="A4893" i="25"/>
  <c r="A4892" i="25"/>
  <c r="A4891" i="25"/>
  <c r="A4890" i="25"/>
  <c r="A4889" i="25"/>
  <c r="A4888" i="25"/>
  <c r="A4887" i="25"/>
  <c r="A4886" i="25"/>
  <c r="A4885" i="25"/>
  <c r="A4884" i="25"/>
  <c r="A4883" i="25"/>
  <c r="A4882" i="25"/>
  <c r="A4881" i="25"/>
  <c r="A4880" i="25"/>
  <c r="A4879" i="25"/>
  <c r="A4878" i="25"/>
  <c r="A4877" i="25"/>
  <c r="A4876" i="25"/>
  <c r="A4875" i="25"/>
  <c r="A4874" i="25"/>
  <c r="A4873" i="25"/>
  <c r="A4872" i="25"/>
  <c r="A4871" i="25"/>
  <c r="A4870" i="25"/>
  <c r="A4869" i="25"/>
  <c r="A4868" i="25"/>
  <c r="A4867" i="25"/>
  <c r="A4866" i="25"/>
  <c r="A4865" i="25"/>
  <c r="A4864" i="25"/>
  <c r="A4863" i="25"/>
  <c r="A4862" i="25"/>
  <c r="A4861" i="25"/>
  <c r="A4860" i="25"/>
  <c r="A4859" i="25"/>
  <c r="A4858" i="25"/>
  <c r="A4857" i="25"/>
  <c r="A4856" i="25"/>
  <c r="A4855" i="25"/>
  <c r="A4854" i="25"/>
  <c r="A4853" i="25"/>
  <c r="A4852" i="25"/>
  <c r="A4851" i="25"/>
  <c r="A4850" i="25"/>
  <c r="A4849" i="25"/>
  <c r="A4848" i="25"/>
  <c r="A4847" i="25"/>
  <c r="A4846" i="25"/>
  <c r="A4845" i="25"/>
  <c r="A4844" i="25"/>
  <c r="A4843" i="25"/>
  <c r="A4842" i="25"/>
  <c r="A4841" i="25"/>
  <c r="A4840" i="25"/>
  <c r="A4839" i="25"/>
  <c r="A4838" i="25"/>
  <c r="A4837" i="25"/>
  <c r="A4836" i="25"/>
  <c r="A4835" i="25"/>
  <c r="A4834" i="25"/>
  <c r="A4833" i="25"/>
  <c r="A4832" i="25"/>
  <c r="A4831" i="25"/>
  <c r="A4830" i="25"/>
  <c r="A4829" i="25"/>
  <c r="A4828" i="25"/>
  <c r="A4827" i="25"/>
  <c r="A4826" i="25"/>
  <c r="A4825" i="25"/>
  <c r="A4824" i="25"/>
  <c r="A4823" i="25"/>
  <c r="A4822" i="25"/>
  <c r="A4821" i="25"/>
  <c r="A4820" i="25"/>
  <c r="A4819" i="25"/>
  <c r="A4818" i="25"/>
  <c r="A4817" i="25"/>
  <c r="A4816" i="25"/>
  <c r="A4815" i="25"/>
  <c r="A4814" i="25"/>
  <c r="A4813" i="25"/>
  <c r="A4812" i="25"/>
  <c r="A4811" i="25"/>
  <c r="A4810" i="25"/>
  <c r="A4809" i="25"/>
  <c r="A4808" i="25"/>
  <c r="A4807" i="25"/>
  <c r="A4806" i="25"/>
  <c r="A4805" i="25"/>
  <c r="A4804" i="25"/>
  <c r="A4803" i="25"/>
  <c r="A4802" i="25"/>
  <c r="A4801" i="25"/>
  <c r="A4800" i="25"/>
  <c r="A4799" i="25"/>
  <c r="A4798" i="25"/>
  <c r="A4797" i="25"/>
  <c r="A4796" i="25"/>
  <c r="A4795" i="25"/>
  <c r="A4794" i="25"/>
  <c r="A4793" i="25"/>
  <c r="A4792" i="25"/>
  <c r="A4791" i="25"/>
  <c r="A4790" i="25"/>
  <c r="A4789" i="25"/>
  <c r="A4788" i="25"/>
  <c r="A4787" i="25"/>
  <c r="A4786" i="25"/>
  <c r="A4785" i="25"/>
  <c r="A4784" i="25"/>
  <c r="A4783" i="25"/>
  <c r="A4782" i="25"/>
  <c r="A4781" i="25"/>
  <c r="A4780" i="25"/>
  <c r="A4779" i="25"/>
  <c r="A4778" i="25"/>
  <c r="A4777" i="25"/>
  <c r="A4776" i="25"/>
  <c r="A4775" i="25"/>
  <c r="A4774" i="25"/>
  <c r="A4773" i="25"/>
  <c r="A4772" i="25"/>
  <c r="A4771" i="25"/>
  <c r="A4770" i="25"/>
  <c r="A4769" i="25"/>
  <c r="A4768" i="25"/>
  <c r="A4767" i="25"/>
  <c r="A4766" i="25"/>
  <c r="A4765" i="25"/>
  <c r="A4764" i="25"/>
  <c r="A4763" i="25"/>
  <c r="A4762" i="25"/>
  <c r="A4761" i="25"/>
  <c r="A4760" i="25"/>
  <c r="A4759" i="25"/>
  <c r="A4758" i="25"/>
  <c r="A4757" i="25"/>
  <c r="A4756" i="25"/>
  <c r="A4755" i="25"/>
  <c r="A4754" i="25"/>
  <c r="A4753" i="25"/>
  <c r="A4752" i="25"/>
  <c r="A4751" i="25"/>
  <c r="A4750" i="25"/>
  <c r="A4749" i="25"/>
  <c r="A4748" i="25"/>
  <c r="A4747" i="25"/>
  <c r="A4746" i="25"/>
  <c r="A4745" i="25"/>
  <c r="A4744" i="25"/>
  <c r="A4743" i="25"/>
  <c r="A4742" i="25"/>
  <c r="A4741" i="25"/>
  <c r="A4740" i="25"/>
  <c r="A4739" i="25"/>
  <c r="A4738" i="25"/>
  <c r="A4737" i="25"/>
  <c r="A4736" i="25"/>
  <c r="A4735" i="25"/>
  <c r="A4734" i="25"/>
  <c r="A4733" i="25"/>
  <c r="A4732" i="25"/>
  <c r="A4731" i="25"/>
  <c r="A4730" i="25"/>
  <c r="A4729" i="25"/>
  <c r="A4728" i="25"/>
  <c r="A4727" i="25"/>
  <c r="A4726" i="25"/>
  <c r="A4725" i="25"/>
  <c r="A4724" i="25"/>
  <c r="A4723" i="25"/>
  <c r="A4722" i="25"/>
  <c r="A4721" i="25"/>
  <c r="A4720" i="25"/>
  <c r="A4719" i="25"/>
  <c r="A4718" i="25"/>
  <c r="A4717" i="25"/>
  <c r="A4716" i="25"/>
  <c r="A4715" i="25"/>
  <c r="A4714" i="25"/>
  <c r="A4713" i="25"/>
  <c r="A4712" i="25"/>
  <c r="A4711" i="25"/>
  <c r="A4710" i="25"/>
  <c r="A4709" i="25"/>
  <c r="A4708" i="25"/>
  <c r="A4707" i="25"/>
  <c r="A4706" i="25"/>
  <c r="A4705" i="25"/>
  <c r="A4704" i="25"/>
  <c r="A4703" i="25"/>
  <c r="A4702" i="25"/>
  <c r="A4701" i="25"/>
  <c r="A4700" i="25"/>
  <c r="A4699" i="25"/>
  <c r="A4698" i="25"/>
  <c r="A4697" i="25"/>
  <c r="A4696" i="25"/>
  <c r="A4695" i="25"/>
  <c r="A4694" i="25"/>
  <c r="A4693" i="25"/>
  <c r="A4692" i="25"/>
  <c r="A4691" i="25"/>
  <c r="A4690" i="25"/>
  <c r="A4689" i="25"/>
  <c r="A4688" i="25"/>
  <c r="A4687" i="25"/>
  <c r="A4686" i="25"/>
  <c r="A4685" i="25"/>
  <c r="A4684" i="25"/>
  <c r="A4683" i="25"/>
  <c r="A4682" i="25"/>
  <c r="A4681" i="25"/>
  <c r="A4680" i="25"/>
  <c r="A4679" i="25"/>
  <c r="A4678" i="25"/>
  <c r="A4677" i="25"/>
  <c r="A4676" i="25"/>
  <c r="A4675" i="25"/>
  <c r="A4674" i="25"/>
  <c r="A4673" i="25"/>
  <c r="A4672" i="25"/>
  <c r="A4671" i="25"/>
  <c r="A4670" i="25"/>
  <c r="A4669" i="25"/>
  <c r="A4668" i="25"/>
  <c r="A4667" i="25"/>
  <c r="A4666" i="25"/>
  <c r="A4665" i="25"/>
  <c r="A4664" i="25"/>
  <c r="A4663" i="25"/>
  <c r="A4662" i="25"/>
  <c r="A4661" i="25"/>
  <c r="A4660" i="25"/>
  <c r="A4659" i="25"/>
  <c r="A4658" i="25"/>
  <c r="A4657" i="25"/>
  <c r="A4656" i="25"/>
  <c r="A4655" i="25"/>
  <c r="A4654" i="25"/>
  <c r="A4653" i="25"/>
  <c r="A4652" i="25"/>
  <c r="A4651" i="25"/>
  <c r="A4650" i="25"/>
  <c r="A4649" i="25"/>
  <c r="A4648" i="25"/>
  <c r="A4647" i="25"/>
  <c r="A4646" i="25"/>
  <c r="A4645" i="25"/>
  <c r="A4644" i="25"/>
  <c r="A4643" i="25"/>
  <c r="A4642" i="25"/>
  <c r="A4641" i="25"/>
  <c r="A4640" i="25"/>
  <c r="A4639" i="25"/>
  <c r="A4638" i="25"/>
  <c r="A4637" i="25"/>
  <c r="A4636" i="25"/>
  <c r="A4635" i="25"/>
  <c r="A4634" i="25"/>
  <c r="A4633" i="25"/>
  <c r="A4632" i="25"/>
  <c r="A4631" i="25"/>
  <c r="A4630" i="25"/>
  <c r="A4629" i="25"/>
  <c r="A4628" i="25"/>
  <c r="A4627" i="25"/>
  <c r="A4626" i="25"/>
  <c r="A4625" i="25"/>
  <c r="A4624" i="25"/>
  <c r="A4623" i="25"/>
  <c r="A4622" i="25"/>
  <c r="A4621" i="25"/>
  <c r="A4620" i="25"/>
  <c r="A4619" i="25"/>
  <c r="A4618" i="25"/>
  <c r="A4617" i="25"/>
  <c r="A4616" i="25"/>
  <c r="A4615" i="25"/>
  <c r="A4614" i="25"/>
  <c r="A4613" i="25"/>
  <c r="A4612" i="25"/>
  <c r="A4611" i="25"/>
  <c r="A4610" i="25"/>
  <c r="A4609" i="25"/>
  <c r="A4608" i="25"/>
  <c r="A4607" i="25"/>
  <c r="A4606" i="25"/>
  <c r="A4605" i="25"/>
  <c r="A4604" i="25"/>
  <c r="A4603" i="25"/>
  <c r="A4602" i="25"/>
  <c r="A4601" i="25"/>
  <c r="A4600" i="25"/>
  <c r="A4599" i="25"/>
  <c r="A4598" i="25"/>
  <c r="A4597" i="25"/>
  <c r="A4596" i="25"/>
  <c r="A4595" i="25"/>
  <c r="A4594" i="25"/>
  <c r="A4593" i="25"/>
  <c r="A4592" i="25"/>
  <c r="A4591" i="25"/>
  <c r="A4590" i="25"/>
  <c r="A4589" i="25"/>
  <c r="A4588" i="25"/>
  <c r="A4587" i="25"/>
  <c r="A4586" i="25"/>
  <c r="A4585" i="25"/>
  <c r="A4584" i="25"/>
  <c r="A4583" i="25"/>
  <c r="A4582" i="25"/>
  <c r="A4581" i="25"/>
  <c r="A4580" i="25"/>
  <c r="A4579" i="25"/>
  <c r="A4578" i="25"/>
  <c r="A4577" i="25"/>
  <c r="A4576" i="25"/>
  <c r="A4575" i="25"/>
  <c r="A4574" i="25"/>
  <c r="A4573" i="25"/>
  <c r="A4572" i="25"/>
  <c r="A4571" i="25"/>
  <c r="A4570" i="25"/>
  <c r="A4569" i="25"/>
  <c r="A4568" i="25"/>
  <c r="A4567" i="25"/>
  <c r="A4566" i="25"/>
  <c r="A4565" i="25"/>
  <c r="A4564" i="25"/>
  <c r="A4563" i="25"/>
  <c r="A4562" i="25"/>
  <c r="A4561" i="25"/>
  <c r="A4560" i="25"/>
  <c r="A4559" i="25"/>
  <c r="A4558" i="25"/>
  <c r="A4557" i="25"/>
  <c r="A4556" i="25"/>
  <c r="A4555" i="25"/>
  <c r="A4554" i="25"/>
  <c r="A4553" i="25"/>
  <c r="A4552" i="25"/>
  <c r="A4551" i="25"/>
  <c r="A4550" i="25"/>
  <c r="A4549" i="25"/>
  <c r="A4548" i="25"/>
  <c r="A4547" i="25"/>
  <c r="A4546" i="25"/>
  <c r="A4545" i="25"/>
  <c r="A4544" i="25"/>
  <c r="A4543" i="25"/>
  <c r="A4542" i="25"/>
  <c r="A4541" i="25"/>
  <c r="A4540" i="25"/>
  <c r="A4539" i="25"/>
  <c r="A4538" i="25"/>
  <c r="A4537" i="25"/>
  <c r="A4536" i="25"/>
  <c r="A4535" i="25"/>
  <c r="A4534" i="25"/>
  <c r="A4533" i="25"/>
  <c r="A4532" i="25"/>
  <c r="A4531" i="25"/>
  <c r="A4530" i="25"/>
  <c r="A4529" i="25"/>
  <c r="A4528" i="25"/>
  <c r="A4527" i="25"/>
  <c r="A4526" i="25"/>
  <c r="A4525" i="25"/>
  <c r="A4524" i="25"/>
  <c r="A4523" i="25"/>
  <c r="A4522" i="25"/>
  <c r="A4521" i="25"/>
  <c r="A4520" i="25"/>
  <c r="A4519" i="25"/>
  <c r="A4518" i="25"/>
  <c r="A4517" i="25"/>
  <c r="A4516" i="25"/>
  <c r="A4515" i="25"/>
  <c r="A4514" i="25"/>
  <c r="A4513" i="25"/>
  <c r="A4512" i="25"/>
  <c r="A4511" i="25"/>
  <c r="A4510" i="25"/>
  <c r="A4509" i="25"/>
  <c r="A4508" i="25"/>
  <c r="A4507" i="25"/>
  <c r="A4506" i="25"/>
  <c r="A4505" i="25"/>
  <c r="A4504" i="25"/>
  <c r="A4503" i="25"/>
  <c r="A4502" i="25"/>
  <c r="A4501" i="25"/>
  <c r="A4500" i="25"/>
  <c r="A4499" i="25"/>
  <c r="A4498" i="25"/>
  <c r="A4497" i="25"/>
  <c r="A4496" i="25"/>
  <c r="A4495" i="25"/>
  <c r="A4494" i="25"/>
  <c r="A4493" i="25"/>
  <c r="A4492" i="25"/>
  <c r="A4491" i="25"/>
  <c r="A4490" i="25"/>
  <c r="A4489" i="25"/>
  <c r="A4488" i="25"/>
  <c r="A4487" i="25"/>
  <c r="A4486" i="25"/>
  <c r="A4485" i="25"/>
  <c r="A4484" i="25"/>
  <c r="A4483" i="25"/>
  <c r="A4482" i="25"/>
  <c r="A4481" i="25"/>
  <c r="A4480" i="25"/>
  <c r="A4479" i="25"/>
  <c r="A4478" i="25"/>
  <c r="A4477" i="25"/>
  <c r="A4476" i="25"/>
  <c r="A4475" i="25"/>
  <c r="A4474" i="25"/>
  <c r="A4473" i="25"/>
  <c r="A4472" i="25"/>
  <c r="A4471" i="25"/>
  <c r="A4470" i="25"/>
  <c r="A4469" i="25"/>
  <c r="A4468" i="25"/>
  <c r="A4467" i="25"/>
  <c r="A4466" i="25"/>
  <c r="A4465" i="25"/>
  <c r="A4464" i="25"/>
  <c r="A4463" i="25"/>
  <c r="A4462" i="25"/>
  <c r="A4461" i="25"/>
  <c r="A4460" i="25"/>
  <c r="A4459" i="25"/>
  <c r="A4458" i="25"/>
  <c r="A4457" i="25"/>
  <c r="A4456" i="25"/>
  <c r="A4455" i="25"/>
  <c r="A4454" i="25"/>
  <c r="A4453" i="25"/>
  <c r="A4452" i="25"/>
  <c r="A4451" i="25"/>
  <c r="A4450" i="25"/>
  <c r="A4449" i="25"/>
  <c r="A4448" i="25"/>
  <c r="A4447" i="25"/>
  <c r="A4446" i="25"/>
  <c r="A4445" i="25"/>
  <c r="A4444" i="25"/>
  <c r="A4443" i="25"/>
  <c r="A4442" i="25"/>
  <c r="A4441" i="25"/>
  <c r="A4440" i="25"/>
  <c r="A4439" i="25"/>
  <c r="A4438" i="25"/>
  <c r="A4437" i="25"/>
  <c r="A4436" i="25"/>
  <c r="A4435" i="25"/>
  <c r="A4434" i="25"/>
  <c r="A4433" i="25"/>
  <c r="A4432" i="25"/>
  <c r="A4431" i="25"/>
  <c r="A4430" i="25"/>
  <c r="A4429" i="25"/>
  <c r="A4428" i="25"/>
  <c r="A4427" i="25"/>
  <c r="A4426" i="25"/>
  <c r="A4425" i="25"/>
  <c r="A4424" i="25"/>
  <c r="A4423" i="25"/>
  <c r="A4422" i="25"/>
  <c r="A4421" i="25"/>
  <c r="A4420" i="25"/>
  <c r="A4419" i="25"/>
  <c r="A4418" i="25"/>
  <c r="A4417" i="25"/>
  <c r="A4416" i="25"/>
  <c r="A4415" i="25"/>
  <c r="A4414" i="25"/>
  <c r="A4413" i="25"/>
  <c r="A4412" i="25"/>
  <c r="A4411" i="25"/>
  <c r="A4410" i="25"/>
  <c r="A4409" i="25"/>
  <c r="A4408" i="25"/>
  <c r="A4407" i="25"/>
  <c r="A4406" i="25"/>
  <c r="A4405" i="25"/>
  <c r="A4404" i="25"/>
  <c r="A4403" i="25"/>
  <c r="A4402" i="25"/>
  <c r="A4401" i="25"/>
  <c r="A4400" i="25"/>
  <c r="A4399" i="25"/>
  <c r="A4398" i="25"/>
  <c r="A4397" i="25"/>
  <c r="A4396" i="25"/>
  <c r="A4395" i="25"/>
  <c r="A4394" i="25"/>
  <c r="A4393" i="25"/>
  <c r="A4392" i="25"/>
  <c r="A4391" i="25"/>
  <c r="A4390" i="25"/>
  <c r="A4389" i="25"/>
  <c r="A4388" i="25"/>
  <c r="A4387" i="25"/>
  <c r="A4386" i="25"/>
  <c r="A4385" i="25"/>
  <c r="A4384" i="25"/>
  <c r="A4383" i="25"/>
  <c r="A4382" i="25"/>
  <c r="A4381" i="25"/>
  <c r="A4380" i="25"/>
  <c r="A4379" i="25"/>
  <c r="A4378" i="25"/>
  <c r="A4377" i="25"/>
  <c r="A4376" i="25"/>
  <c r="A4375" i="25"/>
  <c r="A4374" i="25"/>
  <c r="A4373" i="25"/>
  <c r="A4372" i="25"/>
  <c r="A4371" i="25"/>
  <c r="A4370" i="25"/>
  <c r="A4369" i="25"/>
  <c r="A4368" i="25"/>
  <c r="A4367" i="25"/>
  <c r="A4366" i="25"/>
  <c r="A4365" i="25"/>
  <c r="A4364" i="25"/>
  <c r="A4363" i="25"/>
  <c r="A4362" i="25"/>
  <c r="A4361" i="25"/>
  <c r="A4360" i="25"/>
  <c r="A4359" i="25"/>
  <c r="A4358" i="25"/>
  <c r="A4357" i="25"/>
  <c r="A4356" i="25"/>
  <c r="A4355" i="25"/>
  <c r="A4354" i="25"/>
  <c r="A4353" i="25"/>
  <c r="A4352" i="25"/>
  <c r="A4351" i="25"/>
  <c r="A4350" i="25"/>
  <c r="A4349" i="25"/>
  <c r="A4348" i="25"/>
  <c r="A4347" i="25"/>
  <c r="A4346" i="25"/>
  <c r="A4345" i="25"/>
  <c r="A4344" i="25"/>
  <c r="A4343" i="25"/>
  <c r="A4342" i="25"/>
  <c r="A4341" i="25"/>
  <c r="A4340" i="25"/>
  <c r="A4339" i="25"/>
  <c r="A4338" i="25"/>
  <c r="A4337" i="25"/>
  <c r="A4336" i="25"/>
  <c r="A4335" i="25"/>
  <c r="A4334" i="25"/>
  <c r="A4333" i="25"/>
  <c r="A4332" i="25"/>
  <c r="A4331" i="25"/>
  <c r="A4330" i="25"/>
  <c r="A4329" i="25"/>
  <c r="A4328" i="25"/>
  <c r="A4327" i="25"/>
  <c r="A4326" i="25"/>
  <c r="A4325" i="25"/>
  <c r="A4324" i="25"/>
  <c r="A4323" i="25"/>
  <c r="A4322" i="25"/>
  <c r="A4321" i="25"/>
  <c r="A4320" i="25"/>
  <c r="A4319" i="25"/>
  <c r="A4318" i="25"/>
  <c r="A4317" i="25"/>
  <c r="A4316" i="25"/>
  <c r="A4315" i="25"/>
  <c r="A4314" i="25"/>
  <c r="A4313" i="25"/>
  <c r="A4312" i="25"/>
  <c r="A4311" i="25"/>
  <c r="A4310" i="25"/>
  <c r="A4309" i="25"/>
  <c r="A4308" i="25"/>
  <c r="A4307" i="25"/>
  <c r="A4306" i="25"/>
  <c r="A4305" i="25"/>
  <c r="A4304" i="25"/>
  <c r="A4303" i="25"/>
  <c r="A4302" i="25"/>
  <c r="A4301" i="25"/>
  <c r="A4300" i="25"/>
  <c r="A4299" i="25"/>
  <c r="A4298" i="25"/>
  <c r="A4297" i="25"/>
  <c r="A4296" i="25"/>
  <c r="A4295" i="25"/>
  <c r="A4294" i="25"/>
  <c r="A4293" i="25"/>
  <c r="A4292" i="25"/>
  <c r="A4291" i="25"/>
  <c r="A4290" i="25"/>
  <c r="A4289" i="25"/>
  <c r="A4288" i="25"/>
  <c r="A4287" i="25"/>
  <c r="A4286" i="25"/>
  <c r="A4285" i="25"/>
  <c r="A4284" i="25"/>
  <c r="A4283" i="25"/>
  <c r="A4282" i="25"/>
  <c r="A4281" i="25"/>
  <c r="A4280" i="25"/>
  <c r="A4279" i="25"/>
  <c r="A4278" i="25"/>
  <c r="A4277" i="25"/>
  <c r="A4276" i="25"/>
  <c r="A4275" i="25"/>
  <c r="A4274" i="25"/>
  <c r="A4273" i="25"/>
  <c r="A4272" i="25"/>
  <c r="A4271" i="25"/>
  <c r="A4270" i="25"/>
  <c r="A4269" i="25"/>
  <c r="A4268" i="25"/>
  <c r="A4267" i="25"/>
  <c r="A4266" i="25"/>
  <c r="A4265" i="25"/>
  <c r="A4264" i="25"/>
  <c r="A4263" i="25"/>
  <c r="A4262" i="25"/>
  <c r="A4261" i="25"/>
  <c r="A4260" i="25"/>
  <c r="A4259" i="25"/>
  <c r="A4258" i="25"/>
  <c r="A4257" i="25"/>
  <c r="A4256" i="25"/>
  <c r="A4255" i="25"/>
  <c r="A4254" i="25"/>
  <c r="A4253" i="25"/>
  <c r="A4252" i="25"/>
  <c r="A4251" i="25"/>
  <c r="A4250" i="25"/>
  <c r="A4249" i="25"/>
  <c r="A4248" i="25"/>
  <c r="A4247" i="25"/>
  <c r="A4246" i="25"/>
  <c r="A4245" i="25"/>
  <c r="A4244" i="25"/>
  <c r="A4243" i="25"/>
  <c r="A4242" i="25"/>
  <c r="A4241" i="25"/>
  <c r="A4240" i="25"/>
  <c r="A4239" i="25"/>
  <c r="A4238" i="25"/>
  <c r="A4237" i="25"/>
  <c r="A4236" i="25"/>
  <c r="A4235" i="25"/>
  <c r="A4234" i="25"/>
  <c r="A4233" i="25"/>
  <c r="A4232" i="25"/>
  <c r="A4231" i="25"/>
  <c r="A4230" i="25"/>
  <c r="A4229" i="25"/>
  <c r="A4228" i="25"/>
  <c r="A4227" i="25"/>
  <c r="A4226" i="25"/>
  <c r="A4225" i="25"/>
  <c r="A4224" i="25"/>
  <c r="A4223" i="25"/>
  <c r="A4222" i="25"/>
  <c r="A4221" i="25"/>
  <c r="A4220" i="25"/>
  <c r="A4219" i="25"/>
  <c r="A4218" i="25"/>
  <c r="A4217" i="25"/>
  <c r="A4216" i="25"/>
  <c r="A4215" i="25"/>
  <c r="A4214" i="25"/>
  <c r="A4213" i="25"/>
  <c r="A4212" i="25"/>
  <c r="A4211" i="25"/>
  <c r="A4210" i="25"/>
  <c r="A4209" i="25"/>
  <c r="A4208" i="25"/>
  <c r="A4207" i="25"/>
  <c r="A4206" i="25"/>
  <c r="A4205" i="25"/>
  <c r="A4204" i="25"/>
  <c r="A4203" i="25"/>
  <c r="A4202" i="25"/>
  <c r="A4201" i="25"/>
  <c r="A4200" i="25"/>
  <c r="A4199" i="25"/>
  <c r="A4198" i="25"/>
  <c r="A4197" i="25"/>
  <c r="A4196" i="25"/>
  <c r="A4195" i="25"/>
  <c r="A4194" i="25"/>
  <c r="A4193" i="25"/>
  <c r="A4192" i="25"/>
  <c r="A4191" i="25"/>
  <c r="A4190" i="25"/>
  <c r="A4189" i="25"/>
  <c r="A4188" i="25"/>
  <c r="A4187" i="25"/>
  <c r="A4186" i="25"/>
  <c r="A4185" i="25"/>
  <c r="A4184" i="25"/>
  <c r="A4183" i="25"/>
  <c r="A4182" i="25"/>
  <c r="A4181" i="25"/>
  <c r="A4180" i="25"/>
  <c r="A4179" i="25"/>
  <c r="A4178" i="25"/>
  <c r="A4177" i="25"/>
  <c r="A4176" i="25"/>
  <c r="A4175" i="25"/>
  <c r="A4174" i="25"/>
  <c r="A4173" i="25"/>
  <c r="A4172" i="25"/>
  <c r="A4171" i="25"/>
  <c r="A4170" i="25"/>
  <c r="A4169" i="25"/>
  <c r="A4168" i="25"/>
  <c r="A4167" i="25"/>
  <c r="A4166" i="25"/>
  <c r="A4165" i="25"/>
  <c r="A4164" i="25"/>
  <c r="A4163" i="25"/>
  <c r="A4162" i="25"/>
  <c r="A4161" i="25"/>
  <c r="A4160" i="25"/>
  <c r="A4159" i="25"/>
  <c r="A4158" i="25"/>
  <c r="A4157" i="25"/>
  <c r="A4156" i="25"/>
  <c r="A4155" i="25"/>
  <c r="A4154" i="25"/>
  <c r="A4153" i="25"/>
  <c r="A4152" i="25"/>
  <c r="A4151" i="25"/>
  <c r="A4150" i="25"/>
  <c r="A4149" i="25"/>
  <c r="A4148" i="25"/>
  <c r="A4147" i="25"/>
  <c r="A4146" i="25"/>
  <c r="A4145" i="25"/>
  <c r="A4144" i="25"/>
  <c r="A4143" i="25"/>
  <c r="A4142" i="25"/>
  <c r="A4141" i="25"/>
  <c r="A4140" i="25"/>
  <c r="A4139" i="25"/>
  <c r="A4138" i="25"/>
  <c r="A4137" i="25"/>
  <c r="A4136" i="25"/>
  <c r="A4135" i="25"/>
  <c r="A4134" i="25"/>
  <c r="A4133" i="25"/>
  <c r="A4132" i="25"/>
  <c r="A4131" i="25"/>
  <c r="A4130" i="25"/>
  <c r="A4129" i="25"/>
  <c r="A4128" i="25"/>
  <c r="A4127" i="25"/>
  <c r="A4126" i="25"/>
  <c r="A4125" i="25"/>
  <c r="A4124" i="25"/>
  <c r="A4123" i="25"/>
  <c r="A4122" i="25"/>
  <c r="A4121" i="25"/>
  <c r="A4120" i="25"/>
  <c r="A4119" i="25"/>
  <c r="A4118" i="25"/>
  <c r="A4117" i="25"/>
  <c r="A4116" i="25"/>
  <c r="A4115" i="25"/>
  <c r="A4114" i="25"/>
  <c r="A4113" i="25"/>
  <c r="A4112" i="25"/>
  <c r="A4111" i="25"/>
  <c r="A4110" i="25"/>
  <c r="A4109" i="25"/>
  <c r="A4108" i="25"/>
  <c r="A4107" i="25"/>
  <c r="A4106" i="25"/>
  <c r="A4105" i="25"/>
  <c r="A4104" i="25"/>
  <c r="A4103" i="25"/>
  <c r="A4102" i="25"/>
  <c r="A4101" i="25"/>
  <c r="A4100" i="25"/>
  <c r="A4099" i="25"/>
  <c r="A4098" i="25"/>
  <c r="A4097" i="25"/>
  <c r="A4096" i="25"/>
  <c r="A4095" i="25"/>
  <c r="A4094" i="25"/>
  <c r="A4093" i="25"/>
  <c r="A4092" i="25"/>
  <c r="A4091" i="25"/>
  <c r="A4090" i="25"/>
  <c r="A4089" i="25"/>
  <c r="A4088" i="25"/>
  <c r="A4087" i="25"/>
  <c r="A4086" i="25"/>
  <c r="A4085" i="25"/>
  <c r="A4084" i="25"/>
  <c r="A4083" i="25"/>
  <c r="A4082" i="25"/>
  <c r="A4081" i="25"/>
  <c r="A4080" i="25"/>
  <c r="A4079" i="25"/>
  <c r="A4078" i="25"/>
  <c r="A4077" i="25"/>
  <c r="A4076" i="25"/>
  <c r="A4075" i="25"/>
  <c r="A4074" i="25"/>
  <c r="A4073" i="25"/>
  <c r="A4072" i="25"/>
  <c r="A4071" i="25"/>
  <c r="A4070" i="25"/>
  <c r="A4069" i="25"/>
  <c r="A4068" i="25"/>
  <c r="A4067" i="25"/>
  <c r="A4066" i="25"/>
  <c r="A4065" i="25"/>
  <c r="A4064" i="25"/>
  <c r="A4063" i="25"/>
  <c r="A4062" i="25"/>
  <c r="A4061" i="25"/>
  <c r="A4060" i="25"/>
  <c r="A4059" i="25"/>
  <c r="A4058" i="25"/>
  <c r="A4057" i="25"/>
  <c r="A4056" i="25"/>
  <c r="A4055" i="25"/>
  <c r="A4054" i="25"/>
  <c r="A4053" i="25"/>
  <c r="A4052" i="25"/>
  <c r="A4051" i="25"/>
  <c r="A4050" i="25"/>
  <c r="A4049" i="25"/>
  <c r="A4048" i="25"/>
  <c r="A4047" i="25"/>
  <c r="A4046" i="25"/>
  <c r="A4045" i="25"/>
  <c r="A4044" i="25"/>
  <c r="A4043" i="25"/>
  <c r="A4042" i="25"/>
  <c r="A4041" i="25"/>
  <c r="A4040" i="25"/>
  <c r="A4039" i="25"/>
  <c r="A4038" i="25"/>
  <c r="A4037" i="25"/>
  <c r="A4036" i="25"/>
  <c r="A4035" i="25"/>
  <c r="A4034" i="25"/>
  <c r="A4033" i="25"/>
  <c r="A4032" i="25"/>
  <c r="A4031" i="25"/>
  <c r="A4030" i="25"/>
  <c r="A4029" i="25"/>
  <c r="A4028" i="25"/>
  <c r="A4027" i="25"/>
  <c r="A4026" i="25"/>
  <c r="A4025" i="25"/>
  <c r="A4024" i="25"/>
  <c r="A4023" i="25"/>
  <c r="A4022" i="25"/>
  <c r="A4021" i="25"/>
  <c r="A4020" i="25"/>
  <c r="A4019" i="25"/>
  <c r="A4018" i="25"/>
  <c r="A4017" i="25"/>
  <c r="A4016" i="25"/>
  <c r="A4015" i="25"/>
  <c r="A4014" i="25"/>
  <c r="A4013" i="25"/>
  <c r="A4012" i="25"/>
  <c r="A4011" i="25"/>
  <c r="A4010" i="25"/>
  <c r="A4009" i="25"/>
  <c r="A4008" i="25"/>
  <c r="A4007" i="25"/>
  <c r="A4006" i="25"/>
  <c r="A4005" i="25"/>
  <c r="A4004" i="25"/>
  <c r="A4003" i="25"/>
  <c r="A4002" i="25"/>
  <c r="A4001" i="25"/>
  <c r="A4000" i="25"/>
  <c r="A3999" i="25"/>
  <c r="A3998" i="25"/>
  <c r="A3997" i="25"/>
  <c r="A3996" i="25"/>
  <c r="A3995" i="25"/>
  <c r="A3994" i="25"/>
  <c r="A3993" i="25"/>
  <c r="A3992" i="25"/>
  <c r="A3991" i="25"/>
  <c r="A3990" i="25"/>
  <c r="A3989" i="25"/>
  <c r="A3988" i="25"/>
  <c r="A3987" i="25"/>
  <c r="A3986" i="25"/>
  <c r="A3985" i="25"/>
  <c r="A3984" i="25"/>
  <c r="A3983" i="25"/>
  <c r="A3982" i="25"/>
  <c r="A3981" i="25"/>
  <c r="A3980" i="25"/>
  <c r="A3979" i="25"/>
  <c r="A3978" i="25"/>
  <c r="A3977" i="25"/>
  <c r="A3976" i="25"/>
  <c r="A3975" i="25"/>
  <c r="A3974" i="25"/>
  <c r="A3973" i="25"/>
  <c r="A3972" i="25"/>
  <c r="A3971" i="25"/>
  <c r="A3970" i="25"/>
  <c r="A3969" i="25"/>
  <c r="A3968" i="25"/>
  <c r="A3967" i="25"/>
  <c r="A3966" i="25"/>
  <c r="A3965" i="25"/>
  <c r="A3964" i="25"/>
  <c r="A3963" i="25"/>
  <c r="A3962" i="25"/>
  <c r="A3961" i="25"/>
  <c r="A3960" i="25"/>
  <c r="A3959" i="25"/>
  <c r="A3958" i="25"/>
  <c r="A3957" i="25"/>
  <c r="A3956" i="25"/>
  <c r="A3955" i="25"/>
  <c r="A3954" i="25"/>
  <c r="A3953" i="25"/>
  <c r="A3952" i="25"/>
  <c r="A3951" i="25"/>
  <c r="A3950" i="25"/>
  <c r="A3949" i="25"/>
  <c r="A3948" i="25"/>
  <c r="A3947" i="25"/>
  <c r="A3946" i="25"/>
  <c r="A3945" i="25"/>
  <c r="A3944" i="25"/>
  <c r="A3943" i="25"/>
  <c r="A3942" i="25"/>
  <c r="A3941" i="25"/>
  <c r="A3940" i="25"/>
  <c r="A3939" i="25"/>
  <c r="A3938" i="25"/>
  <c r="A3937" i="25"/>
  <c r="A3936" i="25"/>
  <c r="A3935" i="25"/>
  <c r="A3934" i="25"/>
  <c r="A3933" i="25"/>
  <c r="A3932" i="25"/>
  <c r="A3931" i="25"/>
  <c r="A3930" i="25"/>
  <c r="A3929" i="25"/>
  <c r="A3928" i="25"/>
  <c r="A3927" i="25"/>
  <c r="A3926" i="25"/>
  <c r="A3925" i="25"/>
  <c r="A3924" i="25"/>
  <c r="A3923" i="25"/>
  <c r="A3922" i="25"/>
  <c r="A3921" i="25"/>
  <c r="A3920" i="25"/>
  <c r="A3919" i="25"/>
  <c r="A3918" i="25"/>
  <c r="A3917" i="25"/>
  <c r="A3916" i="25"/>
  <c r="A3915" i="25"/>
  <c r="A3914" i="25"/>
  <c r="A3913" i="25"/>
  <c r="A3912" i="25"/>
  <c r="A3911" i="25"/>
  <c r="A3910" i="25"/>
  <c r="A3909" i="25"/>
  <c r="A3908" i="25"/>
  <c r="A3907" i="25"/>
  <c r="A3906" i="25"/>
  <c r="A3905" i="25"/>
  <c r="A3904" i="25"/>
  <c r="A3903" i="25"/>
  <c r="A3902" i="25"/>
  <c r="A3901" i="25"/>
  <c r="A3900" i="25"/>
  <c r="A3899" i="25"/>
  <c r="A3898" i="25"/>
  <c r="A3897" i="25"/>
  <c r="A3896" i="25"/>
  <c r="A3895" i="25"/>
  <c r="A3894" i="25"/>
  <c r="A3893" i="25"/>
  <c r="A3892" i="25"/>
  <c r="A3891" i="25"/>
  <c r="A3890" i="25"/>
  <c r="A3889" i="25"/>
  <c r="A3888" i="25"/>
  <c r="A3887" i="25"/>
  <c r="A3886" i="25"/>
  <c r="A3885" i="25"/>
  <c r="A3884" i="25"/>
  <c r="A3883" i="25"/>
  <c r="A3882" i="25"/>
  <c r="A3881" i="25"/>
  <c r="A3880" i="25"/>
  <c r="A3879" i="25"/>
  <c r="A3878" i="25"/>
  <c r="A3877" i="25"/>
  <c r="A3876" i="25"/>
  <c r="A3875" i="25"/>
  <c r="A3874" i="25"/>
  <c r="A3873" i="25"/>
  <c r="A3872" i="25"/>
  <c r="A3871" i="25"/>
  <c r="A3870" i="25"/>
  <c r="A3869" i="25"/>
  <c r="A3868" i="25"/>
  <c r="A3867" i="25"/>
  <c r="A3866" i="25"/>
  <c r="A3865" i="25"/>
  <c r="A3864" i="25"/>
  <c r="A3863" i="25"/>
  <c r="A3862" i="25"/>
  <c r="A3861" i="25"/>
  <c r="A3860" i="25"/>
  <c r="A3859" i="25"/>
  <c r="A3858" i="25"/>
  <c r="A3857" i="25"/>
  <c r="A3856" i="25"/>
  <c r="A3855" i="25"/>
  <c r="A3854" i="25"/>
  <c r="A3853" i="25"/>
  <c r="A3852" i="25"/>
  <c r="A3851" i="25"/>
  <c r="A3850" i="25"/>
  <c r="A3849" i="25"/>
  <c r="A3848" i="25"/>
  <c r="A3847" i="25"/>
  <c r="A3846" i="25"/>
  <c r="A3845" i="25"/>
  <c r="A3844" i="25"/>
  <c r="A3843" i="25"/>
  <c r="A3842" i="25"/>
  <c r="A3841" i="25"/>
  <c r="A3840" i="25"/>
  <c r="A3839" i="25"/>
  <c r="A3838" i="25"/>
  <c r="A3837" i="25"/>
  <c r="A3836" i="25"/>
  <c r="A3835" i="25"/>
  <c r="A3834" i="25"/>
  <c r="A3833" i="25"/>
  <c r="A3832" i="25"/>
  <c r="A3831" i="25"/>
  <c r="A3830" i="25"/>
  <c r="A3829" i="25"/>
  <c r="A3828" i="25"/>
  <c r="A3827" i="25"/>
  <c r="A3826" i="25"/>
  <c r="A3825" i="25"/>
  <c r="A3824" i="25"/>
  <c r="A3823" i="25"/>
  <c r="A3822" i="25"/>
  <c r="A3821" i="25"/>
  <c r="A3820" i="25"/>
  <c r="A3819" i="25"/>
  <c r="A3818" i="25"/>
  <c r="A3817" i="25"/>
  <c r="A3816" i="25"/>
  <c r="A3815" i="25"/>
  <c r="A3814" i="25"/>
  <c r="A3813" i="25"/>
  <c r="A3812" i="25"/>
  <c r="A3811" i="25"/>
  <c r="A3810" i="25"/>
  <c r="A3809" i="25"/>
  <c r="A3808" i="25"/>
  <c r="A3807" i="25"/>
  <c r="A3806" i="25"/>
  <c r="A3805" i="25"/>
  <c r="A3804" i="25"/>
  <c r="A3803" i="25"/>
  <c r="A3802" i="25"/>
  <c r="A3801" i="25"/>
  <c r="A3800" i="25"/>
  <c r="A3799" i="25"/>
  <c r="A3798" i="25"/>
  <c r="A3797" i="25"/>
  <c r="A3796" i="25"/>
  <c r="A3795" i="25"/>
  <c r="A3794" i="25"/>
  <c r="A3793" i="25"/>
  <c r="A3792" i="25"/>
  <c r="A3791" i="25"/>
  <c r="A3790" i="25"/>
  <c r="A3789" i="25"/>
  <c r="A3788" i="25"/>
  <c r="A3787" i="25"/>
  <c r="A3786" i="25"/>
  <c r="A3785" i="25"/>
  <c r="A3784" i="25"/>
  <c r="A3783" i="25"/>
  <c r="A3782" i="25"/>
  <c r="A3781" i="25"/>
  <c r="A3780" i="25"/>
  <c r="A3779" i="25"/>
  <c r="A3778" i="25"/>
  <c r="A3777" i="25"/>
  <c r="A3776" i="25"/>
  <c r="A3775" i="25"/>
  <c r="A3774" i="25"/>
  <c r="A3773" i="25"/>
  <c r="A3772" i="25"/>
  <c r="A3771" i="25"/>
  <c r="A3770" i="25"/>
  <c r="A3769" i="25"/>
  <c r="A3768" i="25"/>
  <c r="A3767" i="25"/>
  <c r="A3766" i="25"/>
  <c r="A3765" i="25"/>
  <c r="A3764" i="25"/>
  <c r="A3763" i="25"/>
  <c r="A3762" i="25"/>
  <c r="A3761" i="25"/>
  <c r="A3760" i="25"/>
  <c r="A3759" i="25"/>
  <c r="A3758" i="25"/>
  <c r="A3757" i="25"/>
  <c r="A3756" i="25"/>
  <c r="A3755" i="25"/>
  <c r="A3754" i="25"/>
  <c r="A3753" i="25"/>
  <c r="A3752" i="25"/>
  <c r="A3751" i="25"/>
  <c r="A3750" i="25"/>
  <c r="A3749" i="25"/>
  <c r="A3748" i="25"/>
  <c r="A3747" i="25"/>
  <c r="A3746" i="25"/>
  <c r="A3745" i="25"/>
  <c r="A3744" i="25"/>
  <c r="A3743" i="25"/>
  <c r="A3742" i="25"/>
  <c r="A3741" i="25"/>
  <c r="A3740" i="25"/>
  <c r="A3739" i="25"/>
  <c r="A3738" i="25"/>
  <c r="A3737" i="25"/>
  <c r="A3736" i="25"/>
  <c r="A3735" i="25"/>
  <c r="A3734" i="25"/>
  <c r="A3733" i="25"/>
  <c r="A3732" i="25"/>
  <c r="A3731" i="25"/>
  <c r="A3730" i="25"/>
  <c r="A3729" i="25"/>
  <c r="A3728" i="25"/>
  <c r="A3727" i="25"/>
  <c r="A3726" i="25"/>
  <c r="A3725" i="25"/>
  <c r="A3724" i="25"/>
  <c r="A3723" i="25"/>
  <c r="A3722" i="25"/>
  <c r="A3721" i="25"/>
  <c r="A3720" i="25"/>
  <c r="A3719" i="25"/>
  <c r="A3718" i="25"/>
  <c r="A3717" i="25"/>
  <c r="A3716" i="25"/>
  <c r="A3715" i="25"/>
  <c r="A3714" i="25"/>
  <c r="A3713" i="25"/>
  <c r="A3712" i="25"/>
  <c r="A3711" i="25"/>
  <c r="A3710" i="25"/>
  <c r="A3709" i="25"/>
  <c r="A3708" i="25"/>
  <c r="A3707" i="25"/>
  <c r="A3706" i="25"/>
  <c r="A3705" i="25"/>
  <c r="A3704" i="25"/>
  <c r="A3703" i="25"/>
  <c r="A3702" i="25"/>
  <c r="A3701" i="25"/>
  <c r="A3700" i="25"/>
  <c r="A3699" i="25"/>
  <c r="A3698" i="25"/>
  <c r="A3697" i="25"/>
  <c r="A3696" i="25"/>
  <c r="A3695" i="25"/>
  <c r="A3694" i="25"/>
  <c r="A3693" i="25"/>
  <c r="A3692" i="25"/>
  <c r="A3691" i="25"/>
  <c r="A3690" i="25"/>
  <c r="A3689" i="25"/>
  <c r="A3688" i="25"/>
  <c r="A3687" i="25"/>
  <c r="A3686" i="25"/>
  <c r="A3685" i="25"/>
  <c r="A3684" i="25"/>
  <c r="A3683" i="25"/>
  <c r="A3682" i="25"/>
  <c r="A3681" i="25"/>
  <c r="A3680" i="25"/>
  <c r="A3679" i="25"/>
  <c r="A3678" i="25"/>
  <c r="A3677" i="25"/>
  <c r="A3676" i="25"/>
  <c r="A3675" i="25"/>
  <c r="A3674" i="25"/>
  <c r="A3673" i="25"/>
  <c r="A3672" i="25"/>
  <c r="A3671" i="25"/>
  <c r="A3670" i="25"/>
  <c r="A3669" i="25"/>
  <c r="A3668" i="25"/>
  <c r="A3667" i="25"/>
  <c r="A3666" i="25"/>
  <c r="A3665" i="25"/>
  <c r="A3664" i="25"/>
  <c r="A3663" i="25"/>
  <c r="A3662" i="25"/>
  <c r="A3661" i="25"/>
  <c r="A3660" i="25"/>
  <c r="A3659" i="25"/>
  <c r="A3658" i="25"/>
  <c r="A3657" i="25"/>
  <c r="A3656" i="25"/>
  <c r="A3655" i="25"/>
  <c r="A3654" i="25"/>
  <c r="A3653" i="25"/>
  <c r="A3652" i="25"/>
  <c r="A3651" i="25"/>
  <c r="A3650" i="25"/>
  <c r="A3649" i="25"/>
  <c r="A3648" i="25"/>
  <c r="A3647" i="25"/>
  <c r="A3646" i="25"/>
  <c r="A3645" i="25"/>
  <c r="A3644" i="25"/>
  <c r="A3643" i="25"/>
  <c r="A3642" i="25"/>
  <c r="A3641" i="25"/>
  <c r="A3640" i="25"/>
  <c r="A3639" i="25"/>
  <c r="A3638" i="25"/>
  <c r="A3637" i="25"/>
  <c r="A3636" i="25"/>
  <c r="A3635" i="25"/>
  <c r="A3634" i="25"/>
  <c r="A3633" i="25"/>
  <c r="A3632" i="25"/>
  <c r="A3631" i="25"/>
  <c r="A3630" i="25"/>
  <c r="A3629" i="25"/>
  <c r="A3628" i="25"/>
  <c r="A3627" i="25"/>
  <c r="A3626" i="25"/>
  <c r="A3625" i="25"/>
  <c r="A3624" i="25"/>
  <c r="A3623" i="25"/>
  <c r="A3622" i="25"/>
  <c r="A3621" i="25"/>
  <c r="A3620" i="25"/>
  <c r="A3619" i="25"/>
  <c r="A3618" i="25"/>
  <c r="A3617" i="25"/>
  <c r="A3616" i="25"/>
  <c r="A3615" i="25"/>
  <c r="A3614" i="25"/>
  <c r="A3613" i="25"/>
  <c r="A3612" i="25"/>
  <c r="A3611" i="25"/>
  <c r="A3610" i="25"/>
  <c r="A3609" i="25"/>
  <c r="A3608" i="25"/>
  <c r="A3607" i="25"/>
  <c r="A3606" i="25"/>
  <c r="A3605" i="25"/>
  <c r="A3604" i="25"/>
  <c r="A3603" i="25"/>
  <c r="A3602" i="25"/>
  <c r="A3601" i="25"/>
  <c r="A3600" i="25"/>
  <c r="A3599" i="25"/>
  <c r="A3598" i="25"/>
  <c r="A3597" i="25"/>
  <c r="A3596" i="25"/>
  <c r="A3595" i="25"/>
  <c r="A3594" i="25"/>
  <c r="A3593" i="25"/>
  <c r="A3592" i="25"/>
  <c r="A3591" i="25"/>
  <c r="A3590" i="25"/>
  <c r="A3589" i="25"/>
  <c r="A3588" i="25"/>
  <c r="A3587" i="25"/>
  <c r="A3586" i="25"/>
  <c r="A3585" i="25"/>
  <c r="A3584" i="25"/>
  <c r="A3583" i="25"/>
  <c r="A3582" i="25"/>
  <c r="A3581" i="25"/>
  <c r="A3580" i="25"/>
  <c r="A3579" i="25"/>
  <c r="A3578" i="25"/>
  <c r="A3577" i="25"/>
  <c r="A3576" i="25"/>
  <c r="A3575" i="25"/>
  <c r="A3574" i="25"/>
  <c r="A3573" i="25"/>
  <c r="A3572" i="25"/>
  <c r="A3571" i="25"/>
  <c r="A3570" i="25"/>
  <c r="A3569" i="25"/>
  <c r="A3568" i="25"/>
  <c r="A3567" i="25"/>
  <c r="A3566" i="25"/>
  <c r="A3565" i="25"/>
  <c r="A3564" i="25"/>
  <c r="A3563" i="25"/>
  <c r="A3562" i="25"/>
  <c r="A3561" i="25"/>
  <c r="A3560" i="25"/>
  <c r="A3559" i="25"/>
  <c r="A3558" i="25"/>
  <c r="A3557" i="25"/>
  <c r="A3556" i="25"/>
  <c r="A3555" i="25"/>
  <c r="A3554" i="25"/>
  <c r="A3553" i="25"/>
  <c r="A3552" i="25"/>
  <c r="A3551" i="25"/>
  <c r="A3550" i="25"/>
  <c r="A3549" i="25"/>
  <c r="A3548" i="25"/>
  <c r="A3547" i="25"/>
  <c r="A3546" i="25"/>
  <c r="A3545" i="25"/>
  <c r="A3544" i="25"/>
  <c r="A3543" i="25"/>
  <c r="A3542" i="25"/>
  <c r="A3541" i="25"/>
  <c r="A3540" i="25"/>
  <c r="A3539" i="25"/>
  <c r="A3538" i="25"/>
  <c r="A3537" i="25"/>
  <c r="A3536" i="25"/>
  <c r="A3535" i="25"/>
  <c r="A3534" i="25"/>
  <c r="A3533" i="25"/>
  <c r="A3532" i="25"/>
  <c r="A3531" i="25"/>
  <c r="A3530" i="25"/>
  <c r="A3529" i="25"/>
  <c r="A3528" i="25"/>
  <c r="A3527" i="25"/>
  <c r="A3526" i="25"/>
  <c r="A3525" i="25"/>
  <c r="A3524" i="25"/>
  <c r="A3523" i="25"/>
  <c r="A3522" i="25"/>
  <c r="A3521" i="25"/>
  <c r="A3520" i="25"/>
  <c r="A3519" i="25"/>
  <c r="A3518" i="25"/>
  <c r="A3517" i="25"/>
  <c r="A3516" i="25"/>
  <c r="A3515" i="25"/>
  <c r="A3514" i="25"/>
  <c r="A3513" i="25"/>
  <c r="A3512" i="25"/>
  <c r="A3511" i="25"/>
  <c r="A3510" i="25"/>
  <c r="A3509" i="25"/>
  <c r="A3508" i="25"/>
  <c r="A3507" i="25"/>
  <c r="A3506" i="25"/>
  <c r="A3505" i="25"/>
  <c r="A3504" i="25"/>
  <c r="A3503" i="25"/>
  <c r="A3502" i="25"/>
  <c r="A3501" i="25"/>
  <c r="A3500" i="25"/>
  <c r="A3499" i="25"/>
  <c r="A3498" i="25"/>
  <c r="A3497" i="25"/>
  <c r="A3496" i="25"/>
  <c r="A3495" i="25"/>
  <c r="A3494" i="25"/>
  <c r="A3493" i="25"/>
  <c r="A3492" i="25"/>
  <c r="A3491" i="25"/>
  <c r="A3490" i="25"/>
  <c r="A3489" i="25"/>
  <c r="A3488" i="25"/>
  <c r="A3487" i="25"/>
  <c r="A3486" i="25"/>
  <c r="A3485" i="25"/>
  <c r="A3484" i="25"/>
  <c r="A3483" i="25"/>
  <c r="A3482" i="25"/>
  <c r="A3481" i="25"/>
  <c r="A3480" i="25"/>
  <c r="A3479" i="25"/>
  <c r="A3478" i="25"/>
  <c r="A3477" i="25"/>
  <c r="A3476" i="25"/>
  <c r="A3475" i="25"/>
  <c r="A3474" i="25"/>
  <c r="A3473" i="25"/>
  <c r="A3472" i="25"/>
  <c r="A3471" i="25"/>
  <c r="A3470" i="25"/>
  <c r="A3469" i="25"/>
  <c r="A3468" i="25"/>
  <c r="A3467" i="25"/>
  <c r="A3466" i="25"/>
  <c r="A3465" i="25"/>
  <c r="A3464" i="25"/>
  <c r="A3463" i="25"/>
  <c r="A3462" i="25"/>
  <c r="A3461" i="25"/>
  <c r="A3460" i="25"/>
  <c r="A3459" i="25"/>
  <c r="A3458" i="25"/>
  <c r="A3457" i="25"/>
  <c r="A3456" i="25"/>
  <c r="A3455" i="25"/>
  <c r="A3454" i="25"/>
  <c r="A3453" i="25"/>
  <c r="A3452" i="25"/>
  <c r="A3451" i="25"/>
  <c r="A3450" i="25"/>
  <c r="A3449" i="25"/>
  <c r="A3448" i="25"/>
  <c r="A3447" i="25"/>
  <c r="A3446" i="25"/>
  <c r="A3445" i="25"/>
  <c r="A3444" i="25"/>
  <c r="A3443" i="25"/>
  <c r="A3442" i="25"/>
  <c r="A3441" i="25"/>
  <c r="A3440" i="25"/>
  <c r="A3439" i="25"/>
  <c r="A3438" i="25"/>
  <c r="A3437" i="25"/>
  <c r="A3436" i="25"/>
  <c r="A3435" i="25"/>
  <c r="A3434" i="25"/>
  <c r="A3433" i="25"/>
  <c r="A3432" i="25"/>
  <c r="A3431" i="25"/>
  <c r="A3430" i="25"/>
  <c r="A3429" i="25"/>
  <c r="A3428" i="25"/>
  <c r="A3427" i="25"/>
  <c r="A3426" i="25"/>
  <c r="A3425" i="25"/>
  <c r="A3424" i="25"/>
  <c r="A3423" i="25"/>
  <c r="A3422" i="25"/>
  <c r="A3421" i="25"/>
  <c r="A3420" i="25"/>
  <c r="A3419" i="25"/>
  <c r="A3418" i="25"/>
  <c r="A3417" i="25"/>
  <c r="A3416" i="25"/>
  <c r="A3415" i="25"/>
  <c r="A3414" i="25"/>
  <c r="A3413" i="25"/>
  <c r="A3412" i="25"/>
  <c r="A3411" i="25"/>
  <c r="A3410" i="25"/>
  <c r="A3409" i="25"/>
  <c r="A3408" i="25"/>
  <c r="A3407" i="25"/>
  <c r="A3406" i="25"/>
  <c r="A3405" i="25"/>
  <c r="A3404" i="25"/>
  <c r="A3403" i="25"/>
  <c r="A3402" i="25"/>
  <c r="A3401" i="25"/>
  <c r="A3400" i="25"/>
  <c r="A3399" i="25"/>
  <c r="A3398" i="25"/>
  <c r="A3397" i="25"/>
  <c r="A3396" i="25"/>
  <c r="A3395" i="25"/>
  <c r="A3394" i="25"/>
  <c r="A3393" i="25"/>
  <c r="A3392" i="25"/>
  <c r="A3391" i="25"/>
  <c r="A3390" i="25"/>
  <c r="A3389" i="25"/>
  <c r="A3388" i="25"/>
  <c r="A3387" i="25"/>
  <c r="A3386" i="25"/>
  <c r="A3385" i="25"/>
  <c r="A3384" i="25"/>
  <c r="A3383" i="25"/>
  <c r="A3382" i="25"/>
  <c r="A3381" i="25"/>
  <c r="A3380" i="25"/>
  <c r="A3379" i="25"/>
  <c r="A3378" i="25"/>
  <c r="A3377" i="25"/>
  <c r="A3376" i="25"/>
  <c r="A3375" i="25"/>
  <c r="A3374" i="25"/>
  <c r="A3373" i="25"/>
  <c r="A3372" i="25"/>
  <c r="A3371" i="25"/>
  <c r="A3370" i="25"/>
  <c r="A3369" i="25"/>
  <c r="A3368" i="25"/>
  <c r="A3367" i="25"/>
  <c r="A3366" i="25"/>
  <c r="A3365" i="25"/>
  <c r="A3364" i="25"/>
  <c r="A3363" i="25"/>
  <c r="A3362" i="25"/>
  <c r="A3361" i="25"/>
  <c r="A3360" i="25"/>
  <c r="A3359" i="25"/>
  <c r="A3358" i="25"/>
  <c r="A3357" i="25"/>
  <c r="A3356" i="25"/>
  <c r="A3355" i="25"/>
  <c r="A3354" i="25"/>
  <c r="A3353" i="25"/>
  <c r="A3352" i="25"/>
  <c r="A3351" i="25"/>
  <c r="A3350" i="25"/>
  <c r="A3349" i="25"/>
  <c r="A3348" i="25"/>
  <c r="A3347" i="25"/>
  <c r="A3346" i="25"/>
  <c r="A3345" i="25"/>
  <c r="A3344" i="25"/>
  <c r="A3343" i="25"/>
  <c r="A3342" i="25"/>
  <c r="A3341" i="25"/>
  <c r="A3340" i="25"/>
  <c r="A3339" i="25"/>
  <c r="A3338" i="25"/>
  <c r="A3337" i="25"/>
  <c r="A3336" i="25"/>
  <c r="A3335" i="25"/>
  <c r="A3334" i="25"/>
  <c r="A3333" i="25"/>
  <c r="A3332" i="25"/>
  <c r="A3331" i="25"/>
  <c r="A3330" i="25"/>
  <c r="A3329" i="25"/>
  <c r="A3328" i="25"/>
  <c r="A3327" i="25"/>
  <c r="A3326" i="25"/>
  <c r="A3325" i="25"/>
  <c r="A3324" i="25"/>
  <c r="A3323" i="25"/>
  <c r="A3322" i="25"/>
  <c r="A3321" i="25"/>
  <c r="A3320" i="25"/>
  <c r="A3319" i="25"/>
  <c r="A3318" i="25"/>
  <c r="A3317" i="25"/>
  <c r="A3316" i="25"/>
  <c r="A3315" i="25"/>
  <c r="A3314" i="25"/>
  <c r="A3313" i="25"/>
  <c r="A3312" i="25"/>
  <c r="A3311" i="25"/>
  <c r="A3310" i="25"/>
  <c r="A3309" i="25"/>
  <c r="A3308" i="25"/>
  <c r="A3307" i="25"/>
  <c r="A3306" i="25"/>
  <c r="A3305" i="25"/>
  <c r="A3304" i="25"/>
  <c r="A3303" i="25"/>
  <c r="A3302" i="25"/>
  <c r="A3301" i="25"/>
  <c r="A3300" i="25"/>
  <c r="A3299" i="25"/>
  <c r="A3298" i="25"/>
  <c r="A3297" i="25"/>
  <c r="A3296" i="25"/>
  <c r="A3295" i="25"/>
  <c r="A3294" i="25"/>
  <c r="A3293" i="25"/>
  <c r="A3292" i="25"/>
  <c r="A3291" i="25"/>
  <c r="A3290" i="25"/>
  <c r="A3289" i="25"/>
  <c r="A3288" i="25"/>
  <c r="A3287" i="25"/>
  <c r="A3286" i="25"/>
  <c r="A3285" i="25"/>
  <c r="A3284" i="25"/>
  <c r="A3283" i="25"/>
  <c r="A3282" i="25"/>
  <c r="A3281" i="25"/>
  <c r="A3280" i="25"/>
  <c r="A3279" i="25"/>
  <c r="A3278" i="25"/>
  <c r="A3277" i="25"/>
  <c r="A3276" i="25"/>
  <c r="A3275" i="25"/>
  <c r="A3274" i="25"/>
  <c r="A3273" i="25"/>
  <c r="A3272" i="25"/>
  <c r="A3271" i="25"/>
  <c r="A3270" i="25"/>
  <c r="A3269" i="25"/>
  <c r="A3268" i="25"/>
  <c r="A3267" i="25"/>
  <c r="A3266" i="25"/>
  <c r="A3265" i="25"/>
  <c r="A3264" i="25"/>
  <c r="A3263" i="25"/>
  <c r="A3262" i="25"/>
  <c r="A3261" i="25"/>
  <c r="A3260" i="25"/>
  <c r="A3259" i="25"/>
  <c r="A3258" i="25"/>
  <c r="A3257" i="25"/>
  <c r="A3256" i="25"/>
  <c r="A3255" i="25"/>
  <c r="A3254" i="25"/>
  <c r="A3253" i="25"/>
  <c r="A3252" i="25"/>
  <c r="A3251" i="25"/>
  <c r="A3250" i="25"/>
  <c r="A3249" i="25"/>
  <c r="A3248" i="25"/>
  <c r="A3247" i="25"/>
  <c r="A3246" i="25"/>
  <c r="A3245" i="25"/>
  <c r="A3244" i="25"/>
  <c r="A3243" i="25"/>
  <c r="A3242" i="25"/>
  <c r="A3241" i="25"/>
  <c r="A3240" i="25"/>
  <c r="A3239" i="25"/>
  <c r="A3238" i="25"/>
  <c r="A3237" i="25"/>
  <c r="A3236" i="25"/>
  <c r="A3235" i="25"/>
  <c r="A3234" i="25"/>
  <c r="A3233" i="25"/>
  <c r="A3232" i="25"/>
  <c r="A3231" i="25"/>
  <c r="A3230" i="25"/>
  <c r="A3229" i="25"/>
  <c r="A3228" i="25"/>
  <c r="A3227" i="25"/>
  <c r="A3226" i="25"/>
  <c r="A3225" i="25"/>
  <c r="A3224" i="25"/>
  <c r="A3223" i="25"/>
  <c r="A3222" i="25"/>
  <c r="A3221" i="25"/>
  <c r="A3220" i="25"/>
  <c r="A3219" i="25"/>
  <c r="A3218" i="25"/>
  <c r="A3217" i="25"/>
  <c r="A3216" i="25"/>
  <c r="A3215" i="25"/>
  <c r="A3214" i="25"/>
  <c r="A3213" i="25"/>
  <c r="A3212" i="25"/>
  <c r="A3211" i="25"/>
  <c r="A3210" i="25"/>
  <c r="A3209" i="25"/>
  <c r="A3208" i="25"/>
  <c r="A3207" i="25"/>
  <c r="A3206" i="25"/>
  <c r="A3205" i="25"/>
  <c r="A3204" i="25"/>
  <c r="A3203" i="25"/>
  <c r="A3202" i="25"/>
  <c r="A3201" i="25"/>
  <c r="A3200" i="25"/>
  <c r="A3199" i="25"/>
  <c r="A3198" i="25"/>
  <c r="A3197" i="25"/>
  <c r="A3196" i="25"/>
  <c r="A3195" i="25"/>
  <c r="A3194" i="25"/>
  <c r="A3193" i="25"/>
  <c r="A3192" i="25"/>
  <c r="A3191" i="25"/>
  <c r="A3190" i="25"/>
  <c r="A3189" i="25"/>
  <c r="A3188" i="25"/>
  <c r="A3187" i="25"/>
  <c r="A3186" i="25"/>
  <c r="A3185" i="25"/>
  <c r="A3184" i="25"/>
  <c r="A3183" i="25"/>
  <c r="A3182" i="25"/>
  <c r="A3181" i="25"/>
  <c r="A3180" i="25"/>
  <c r="A3179" i="25"/>
  <c r="A3178" i="25"/>
  <c r="A3177" i="25"/>
  <c r="A3176" i="25"/>
  <c r="A3175" i="25"/>
  <c r="A3174" i="25"/>
  <c r="A3173" i="25"/>
  <c r="A3172" i="25"/>
  <c r="A3171" i="25"/>
  <c r="A3170" i="25"/>
  <c r="A3169" i="25"/>
  <c r="A3168" i="25"/>
  <c r="A3167" i="25"/>
  <c r="A3166" i="25"/>
  <c r="A3165" i="25"/>
  <c r="A3164" i="25"/>
  <c r="A3163" i="25"/>
  <c r="A3162" i="25"/>
  <c r="A3161" i="25"/>
  <c r="A3160" i="25"/>
  <c r="A3159" i="25"/>
  <c r="A3158" i="25"/>
  <c r="A3157" i="25"/>
  <c r="A3156" i="25"/>
  <c r="A3155" i="25"/>
  <c r="A3154" i="25"/>
  <c r="A3153" i="25"/>
  <c r="A3152" i="25"/>
  <c r="A3151" i="25"/>
  <c r="A3150" i="25"/>
  <c r="A3149" i="25"/>
  <c r="A3148" i="25"/>
  <c r="A3147" i="25"/>
  <c r="A3146" i="25"/>
  <c r="A3145" i="25"/>
  <c r="A3144" i="25"/>
  <c r="A3143" i="25"/>
  <c r="A3142" i="25"/>
  <c r="A3141" i="25"/>
  <c r="A3140" i="25"/>
  <c r="A3139" i="25"/>
  <c r="A3138" i="25"/>
  <c r="A3137" i="25"/>
  <c r="A3136" i="25"/>
  <c r="A3135" i="25"/>
  <c r="A3134" i="25"/>
  <c r="A3133" i="25"/>
  <c r="A3132" i="25"/>
  <c r="A3131" i="25"/>
  <c r="A3130" i="25"/>
  <c r="A3129" i="25"/>
  <c r="A3128" i="25"/>
  <c r="A3127" i="25"/>
  <c r="A3126" i="25"/>
  <c r="A3125" i="25"/>
  <c r="A3124" i="25"/>
  <c r="A3123" i="25"/>
  <c r="A3122" i="25"/>
  <c r="A3121" i="25"/>
  <c r="A3120" i="25"/>
  <c r="A3119" i="25"/>
  <c r="A3118" i="25"/>
  <c r="A3117" i="25"/>
  <c r="A3116" i="25"/>
  <c r="A3115" i="25"/>
  <c r="A3114" i="25"/>
  <c r="A3113" i="25"/>
  <c r="A3112" i="25"/>
  <c r="A3111" i="25"/>
  <c r="A3110" i="25"/>
  <c r="A3109" i="25"/>
  <c r="A3108" i="25"/>
  <c r="A3107" i="25"/>
  <c r="A3106" i="25"/>
  <c r="A3105" i="25"/>
  <c r="A3104" i="25"/>
  <c r="A3103" i="25"/>
  <c r="A3102" i="25"/>
  <c r="A3101" i="25"/>
  <c r="A3100" i="25"/>
  <c r="A3099" i="25"/>
  <c r="A3098" i="25"/>
  <c r="A3097" i="25"/>
  <c r="A3096" i="25"/>
  <c r="A3095" i="25"/>
  <c r="A3094" i="25"/>
  <c r="A3093" i="25"/>
  <c r="A3092" i="25"/>
  <c r="A3091" i="25"/>
  <c r="A3090" i="25"/>
  <c r="A3089" i="25"/>
  <c r="A3088" i="25"/>
  <c r="A3087" i="25"/>
  <c r="A3086" i="25"/>
  <c r="A3085" i="25"/>
  <c r="A3084" i="25"/>
  <c r="A3083" i="25"/>
  <c r="A3082" i="25"/>
  <c r="A3081" i="25"/>
  <c r="A3080" i="25"/>
  <c r="A3079" i="25"/>
  <c r="A3078" i="25"/>
  <c r="A3077" i="25"/>
  <c r="A3076" i="25"/>
  <c r="A3075" i="25"/>
  <c r="A3074" i="25"/>
  <c r="A3073" i="25"/>
  <c r="A3072" i="25"/>
  <c r="A3071" i="25"/>
  <c r="A3070" i="25"/>
  <c r="A3069" i="25"/>
  <c r="A3068" i="25"/>
  <c r="A3067" i="25"/>
  <c r="A3066" i="25"/>
  <c r="A3065" i="25"/>
  <c r="A3064" i="25"/>
  <c r="A3063" i="25"/>
  <c r="A3062" i="25"/>
  <c r="A3061" i="25"/>
  <c r="A3060" i="25"/>
  <c r="A3059" i="25"/>
  <c r="A3058" i="25"/>
  <c r="A3057" i="25"/>
  <c r="A3056" i="25"/>
  <c r="A3055" i="25"/>
  <c r="A3054" i="25"/>
  <c r="A3053" i="25"/>
  <c r="A3052" i="25"/>
  <c r="A3051" i="25"/>
  <c r="A3050" i="25"/>
  <c r="A3049" i="25"/>
  <c r="A3048" i="25"/>
  <c r="A3047" i="25"/>
  <c r="A3046" i="25"/>
  <c r="A3045" i="25"/>
  <c r="A3044" i="25"/>
  <c r="A3043" i="25"/>
  <c r="A3042" i="25"/>
  <c r="A3041" i="25"/>
  <c r="A3040" i="25"/>
  <c r="A3039" i="25"/>
  <c r="A3038" i="25"/>
  <c r="A3037" i="25"/>
  <c r="A3036" i="25"/>
  <c r="A3035" i="25"/>
  <c r="A3034" i="25"/>
  <c r="A3033" i="25"/>
  <c r="A3032" i="25"/>
  <c r="A3031" i="25"/>
  <c r="A3030" i="25"/>
  <c r="A3029" i="25"/>
  <c r="A3028" i="25"/>
  <c r="A3027" i="25"/>
  <c r="A3026" i="25"/>
  <c r="A3025" i="25"/>
  <c r="A3024" i="25"/>
  <c r="A3023" i="25"/>
  <c r="A3022" i="25"/>
  <c r="A3021" i="25"/>
  <c r="A3020" i="25"/>
  <c r="A3019" i="25"/>
  <c r="A3018" i="25"/>
  <c r="A3017" i="25"/>
  <c r="A3016" i="25"/>
  <c r="A3015" i="25"/>
  <c r="A3014" i="25"/>
  <c r="A3013" i="25"/>
  <c r="A3012" i="25"/>
  <c r="A3011" i="25"/>
  <c r="A3010" i="25"/>
  <c r="A3009" i="25"/>
  <c r="A3008" i="25"/>
  <c r="A3007" i="25"/>
  <c r="A3006" i="25"/>
  <c r="A3005" i="25"/>
  <c r="A3004" i="25"/>
  <c r="A3003" i="25"/>
  <c r="A3002" i="25"/>
  <c r="A3001" i="25"/>
  <c r="A3000" i="25"/>
  <c r="A2999" i="25"/>
  <c r="A2998" i="25"/>
  <c r="A2997" i="25"/>
  <c r="A2996" i="25"/>
  <c r="A2995" i="25"/>
  <c r="A2994" i="25"/>
  <c r="A2993" i="25"/>
  <c r="A2992" i="25"/>
  <c r="A2991" i="25"/>
  <c r="A2990" i="25"/>
  <c r="A2989" i="25"/>
  <c r="A2988" i="25"/>
  <c r="A2987" i="25"/>
  <c r="A2986" i="25"/>
  <c r="A2985" i="25"/>
  <c r="A2984" i="25"/>
  <c r="A2983" i="25"/>
  <c r="A2982" i="25"/>
  <c r="A2981" i="25"/>
  <c r="A2980" i="25"/>
  <c r="A2979" i="25"/>
  <c r="A2978" i="25"/>
  <c r="A2977" i="25"/>
  <c r="A2976" i="25"/>
  <c r="A2975" i="25"/>
  <c r="A2974" i="25"/>
  <c r="A2973" i="25"/>
  <c r="A2972" i="25"/>
  <c r="A2971" i="25"/>
  <c r="A2970" i="25"/>
  <c r="A2969" i="25"/>
  <c r="A2968" i="25"/>
  <c r="A2967" i="25"/>
  <c r="A2966" i="25"/>
  <c r="A2965" i="25"/>
  <c r="A2964" i="25"/>
  <c r="A2963" i="25"/>
  <c r="A2962" i="25"/>
  <c r="A2961" i="25"/>
  <c r="A2960" i="25"/>
  <c r="A2959" i="25"/>
  <c r="A2958" i="25"/>
  <c r="A2957" i="25"/>
  <c r="A2956" i="25"/>
  <c r="A2955" i="25"/>
  <c r="A2954" i="25"/>
  <c r="A2953" i="25"/>
  <c r="A2952" i="25"/>
  <c r="A2951" i="25"/>
  <c r="A2950" i="25"/>
  <c r="A2949" i="25"/>
  <c r="A2948" i="25"/>
  <c r="A2947" i="25"/>
  <c r="A2946" i="25"/>
  <c r="A2945" i="25"/>
  <c r="A2944" i="25"/>
  <c r="A2943" i="25"/>
  <c r="A2942" i="25"/>
  <c r="A2941" i="25"/>
  <c r="A2940" i="25"/>
  <c r="A2939" i="25"/>
  <c r="A2938" i="25"/>
  <c r="A2937" i="25"/>
  <c r="A2936" i="25"/>
  <c r="A2935" i="25"/>
  <c r="A2934" i="25"/>
  <c r="A2933" i="25"/>
  <c r="A2932" i="25"/>
  <c r="A2931" i="25"/>
  <c r="A2930" i="25"/>
  <c r="A2929" i="25"/>
  <c r="A2928" i="25"/>
  <c r="A2927" i="25"/>
  <c r="A2926" i="25"/>
  <c r="A2925" i="25"/>
  <c r="A2924" i="25"/>
  <c r="A2923" i="25"/>
  <c r="A2922" i="25"/>
  <c r="A2921" i="25"/>
  <c r="A2920" i="25"/>
  <c r="A2919" i="25"/>
  <c r="A2918" i="25"/>
  <c r="A2917" i="25"/>
  <c r="A2916" i="25"/>
  <c r="A2915" i="25"/>
  <c r="A2914" i="25"/>
  <c r="A2913" i="25"/>
  <c r="A2912" i="25"/>
  <c r="A2911" i="25"/>
  <c r="A2910" i="25"/>
  <c r="A2909" i="25"/>
  <c r="A2908" i="25"/>
  <c r="A2907" i="25"/>
  <c r="A2906" i="25"/>
  <c r="A2905" i="25"/>
  <c r="A2904" i="25"/>
  <c r="A2903" i="25"/>
  <c r="A2902" i="25"/>
  <c r="A2901" i="25"/>
  <c r="A2900" i="25"/>
  <c r="A2899" i="25"/>
  <c r="A2898" i="25"/>
  <c r="A2897" i="25"/>
  <c r="A2896" i="25"/>
  <c r="A2895" i="25"/>
  <c r="A2894" i="25"/>
  <c r="A2893" i="25"/>
  <c r="A2892" i="25"/>
  <c r="A2891" i="25"/>
  <c r="A2890" i="25"/>
  <c r="A2889" i="25"/>
  <c r="A2888" i="25"/>
  <c r="A2887" i="25"/>
  <c r="A2886" i="25"/>
  <c r="A2885" i="25"/>
  <c r="A2884" i="25"/>
  <c r="A2883" i="25"/>
  <c r="A2882" i="25"/>
  <c r="A2881" i="25"/>
  <c r="A2880" i="25"/>
  <c r="A2879" i="25"/>
  <c r="A2878" i="25"/>
  <c r="A2877" i="25"/>
  <c r="A2876" i="25"/>
  <c r="A2875" i="25"/>
  <c r="A2874" i="25"/>
  <c r="A2873" i="25"/>
  <c r="A2872" i="25"/>
  <c r="A2871" i="25"/>
  <c r="A2870" i="25"/>
  <c r="A2869" i="25"/>
  <c r="A2868" i="25"/>
  <c r="A2867" i="25"/>
  <c r="A2866" i="25"/>
  <c r="A2865" i="25"/>
  <c r="A2864" i="25"/>
  <c r="A2863" i="25"/>
  <c r="A2862" i="25"/>
  <c r="A2861" i="25"/>
  <c r="A2860" i="25"/>
  <c r="A2859" i="25"/>
  <c r="A2858" i="25"/>
  <c r="A2857" i="25"/>
  <c r="A2856" i="25"/>
  <c r="A2855" i="25"/>
  <c r="A2854" i="25"/>
  <c r="A2853" i="25"/>
  <c r="A2852" i="25"/>
  <c r="A2851" i="25"/>
  <c r="A2850" i="25"/>
  <c r="A2849" i="25"/>
  <c r="A2848" i="25"/>
  <c r="A2847" i="25"/>
  <c r="A2846" i="25"/>
  <c r="A2845" i="25"/>
  <c r="A2844" i="25"/>
  <c r="A2843" i="25"/>
  <c r="A2842" i="25"/>
  <c r="A2841" i="25"/>
  <c r="A2840" i="25"/>
  <c r="A2839" i="25"/>
  <c r="A2838" i="25"/>
  <c r="A2837" i="25"/>
  <c r="A2836" i="25"/>
  <c r="A2835" i="25"/>
  <c r="A2834" i="25"/>
  <c r="A2833" i="25"/>
  <c r="A2832" i="25"/>
  <c r="A2831" i="25"/>
  <c r="A2830" i="25"/>
  <c r="A2829" i="25"/>
  <c r="A2828" i="25"/>
  <c r="A2827" i="25"/>
  <c r="A2826" i="25"/>
  <c r="A2825" i="25"/>
  <c r="A2824" i="25"/>
  <c r="A2823" i="25"/>
  <c r="A2822" i="25"/>
  <c r="A2821" i="25"/>
  <c r="A2820" i="25"/>
  <c r="A2819" i="25"/>
  <c r="A2818" i="25"/>
  <c r="A2817" i="25"/>
  <c r="A2816" i="25"/>
  <c r="A2815" i="25"/>
  <c r="A2814" i="25"/>
  <c r="A2813" i="25"/>
  <c r="A2812" i="25"/>
  <c r="A2811" i="25"/>
  <c r="A2810" i="25"/>
  <c r="A2809" i="25"/>
  <c r="A2808" i="25"/>
  <c r="A2807" i="25"/>
  <c r="A2806" i="25"/>
  <c r="A2805" i="25"/>
  <c r="A2804" i="25"/>
  <c r="A2803" i="25"/>
  <c r="A2802" i="25"/>
  <c r="A2801" i="25"/>
  <c r="A2800" i="25"/>
  <c r="A2799" i="25"/>
  <c r="A2798" i="25"/>
  <c r="A2797" i="25"/>
  <c r="A2796" i="25"/>
  <c r="A2795" i="25"/>
  <c r="A2794" i="25"/>
  <c r="A2793" i="25"/>
  <c r="A2792" i="25"/>
  <c r="A2791" i="25"/>
  <c r="A2790" i="25"/>
  <c r="A2789" i="25"/>
  <c r="A2788" i="25"/>
  <c r="A2787" i="25"/>
  <c r="A2786" i="25"/>
  <c r="A2785" i="25"/>
  <c r="A2784" i="25"/>
  <c r="A2783" i="25"/>
  <c r="A2782" i="25"/>
  <c r="A2781" i="25"/>
  <c r="A2780" i="25"/>
  <c r="A2779" i="25"/>
  <c r="A2778" i="25"/>
  <c r="A2777" i="25"/>
  <c r="A2776" i="25"/>
  <c r="A2775" i="25"/>
  <c r="A2774" i="25"/>
  <c r="A2773" i="25"/>
  <c r="A2772" i="25"/>
  <c r="A2771" i="25"/>
  <c r="A2770" i="25"/>
  <c r="A2769" i="25"/>
  <c r="A2768" i="25"/>
  <c r="A2767" i="25"/>
  <c r="A2766" i="25"/>
  <c r="A2765" i="25"/>
  <c r="A2764" i="25"/>
  <c r="A2763" i="25"/>
  <c r="A2762" i="25"/>
  <c r="A2761" i="25"/>
  <c r="A2760" i="25"/>
  <c r="A2759" i="25"/>
  <c r="A2758" i="25"/>
  <c r="A2757" i="25"/>
  <c r="A2756" i="25"/>
  <c r="A2755" i="25"/>
  <c r="A2754" i="25"/>
  <c r="A2753" i="25"/>
  <c r="A2752" i="25"/>
  <c r="A2751" i="25"/>
  <c r="A2750" i="25"/>
  <c r="A2749" i="25"/>
  <c r="A2748" i="25"/>
  <c r="A2747" i="25"/>
  <c r="A2746" i="25"/>
  <c r="A2745" i="25"/>
  <c r="A2744" i="25"/>
  <c r="A2743" i="25"/>
  <c r="A2742" i="25"/>
  <c r="A2741" i="25"/>
  <c r="A2740" i="25"/>
  <c r="A2739" i="25"/>
  <c r="A2738" i="25"/>
  <c r="A2737" i="25"/>
  <c r="A2736" i="25"/>
  <c r="A2735" i="25"/>
  <c r="A2734" i="25"/>
  <c r="A2733" i="25"/>
  <c r="A2732" i="25"/>
  <c r="A2731" i="25"/>
  <c r="A2730" i="25"/>
  <c r="A2729" i="25"/>
  <c r="A2728" i="25"/>
  <c r="A2727" i="25"/>
  <c r="A2726" i="25"/>
  <c r="A2725" i="25"/>
  <c r="A2724" i="25"/>
  <c r="A2723" i="25"/>
  <c r="A2722" i="25"/>
  <c r="A2721" i="25"/>
  <c r="A2720" i="25"/>
  <c r="A2719" i="25"/>
  <c r="A2718" i="25"/>
  <c r="A2717" i="25"/>
  <c r="A2716" i="25"/>
  <c r="A2715" i="25"/>
  <c r="A2714" i="25"/>
  <c r="A2713" i="25"/>
  <c r="A2712" i="25"/>
  <c r="A2711" i="25"/>
  <c r="A2710" i="25"/>
  <c r="A2709" i="25"/>
  <c r="A2708" i="25"/>
  <c r="A2707" i="25"/>
  <c r="A2706" i="25"/>
  <c r="A2705" i="25"/>
  <c r="A2704" i="25"/>
  <c r="A2703" i="25"/>
  <c r="A2702" i="25"/>
  <c r="A2701" i="25"/>
  <c r="A2700" i="25"/>
  <c r="A2699" i="25"/>
  <c r="A2698" i="25"/>
  <c r="A2697" i="25"/>
  <c r="A2696" i="25"/>
  <c r="A2695" i="25"/>
  <c r="A2694" i="25"/>
  <c r="A2693" i="25"/>
  <c r="A2692" i="25"/>
  <c r="A2691" i="25"/>
  <c r="A2690" i="25"/>
  <c r="A2689" i="25"/>
  <c r="A2688" i="25"/>
  <c r="A2687" i="25"/>
  <c r="A2686" i="25"/>
  <c r="A2685" i="25"/>
  <c r="A2684" i="25"/>
  <c r="A2683" i="25"/>
  <c r="A2682" i="25"/>
  <c r="A2681" i="25"/>
  <c r="A2680" i="25"/>
  <c r="A2679" i="25"/>
  <c r="A2678" i="25"/>
  <c r="A2677" i="25"/>
  <c r="A2676" i="25"/>
  <c r="A2675" i="25"/>
  <c r="A2674" i="25"/>
  <c r="A2673" i="25"/>
  <c r="A2672" i="25"/>
  <c r="A2671" i="25"/>
  <c r="A2670" i="25"/>
  <c r="A2669" i="25"/>
  <c r="A2668" i="25"/>
  <c r="A2667" i="25"/>
  <c r="A2666" i="25"/>
  <c r="A2665" i="25"/>
  <c r="A2664" i="25"/>
  <c r="A2663" i="25"/>
  <c r="A2662" i="25"/>
  <c r="A2661" i="25"/>
  <c r="A2660" i="25"/>
  <c r="A2659" i="25"/>
  <c r="A2658" i="25"/>
  <c r="A2657" i="25"/>
  <c r="A2656" i="25"/>
  <c r="A2655" i="25"/>
  <c r="A2654" i="25"/>
  <c r="A2653" i="25"/>
  <c r="A2652" i="25"/>
  <c r="A2651" i="25"/>
  <c r="A2650" i="25"/>
  <c r="A2649" i="25"/>
  <c r="A2648" i="25"/>
  <c r="A2647" i="25"/>
  <c r="A2646" i="25"/>
  <c r="A2645" i="25"/>
  <c r="A2644" i="25"/>
  <c r="A2643" i="25"/>
  <c r="A2642" i="25"/>
  <c r="A2641" i="25"/>
  <c r="A2640" i="25"/>
  <c r="A2639" i="25"/>
  <c r="A2638" i="25"/>
  <c r="A2637" i="25"/>
  <c r="A2636" i="25"/>
  <c r="A2635" i="25"/>
  <c r="A2634" i="25"/>
  <c r="A2633" i="25"/>
  <c r="A2632" i="25"/>
  <c r="A2631" i="25"/>
  <c r="A2630" i="25"/>
  <c r="A2629" i="25"/>
  <c r="A2628" i="25"/>
  <c r="A2627" i="25"/>
  <c r="A2626" i="25"/>
  <c r="A2625" i="25"/>
  <c r="A2624" i="25"/>
  <c r="A2623" i="25"/>
  <c r="A2622" i="25"/>
  <c r="A2621" i="25"/>
  <c r="A2620" i="25"/>
  <c r="A2619" i="25"/>
  <c r="A2618" i="25"/>
  <c r="A2617" i="25"/>
  <c r="A2616" i="25"/>
  <c r="A2615" i="25"/>
  <c r="A2614" i="25"/>
  <c r="A2613" i="25"/>
  <c r="A2612" i="25"/>
  <c r="A2611" i="25"/>
  <c r="A2610" i="25"/>
  <c r="A2609" i="25"/>
  <c r="A2608" i="25"/>
  <c r="A2607" i="25"/>
  <c r="A2606" i="25"/>
  <c r="A2605" i="25"/>
  <c r="A2604" i="25"/>
  <c r="A2603" i="25"/>
  <c r="A2602" i="25"/>
  <c r="A2601" i="25"/>
  <c r="A2600" i="25"/>
  <c r="A2599" i="25"/>
  <c r="A2598" i="25"/>
  <c r="A2597" i="25"/>
  <c r="A2596" i="25"/>
  <c r="A2595" i="25"/>
  <c r="A2594" i="25"/>
  <c r="A2593" i="25"/>
  <c r="A2592" i="25"/>
  <c r="A2591" i="25"/>
  <c r="A2590" i="25"/>
  <c r="A2589" i="25"/>
  <c r="A2588" i="25"/>
  <c r="A2587" i="25"/>
  <c r="A2586" i="25"/>
  <c r="A2585" i="25"/>
  <c r="A2584" i="25"/>
  <c r="A2583" i="25"/>
  <c r="A2582" i="25"/>
  <c r="A2581" i="25"/>
  <c r="A2580" i="25"/>
  <c r="A2579" i="25"/>
  <c r="A2578" i="25"/>
  <c r="A2577" i="25"/>
  <c r="A2576" i="25"/>
  <c r="A2575" i="25"/>
  <c r="A2574" i="25"/>
  <c r="A2573" i="25"/>
  <c r="A2572" i="25"/>
  <c r="A2571" i="25"/>
  <c r="A2570" i="25"/>
  <c r="A2569" i="25"/>
  <c r="A2568" i="25"/>
  <c r="A2567" i="25"/>
  <c r="A2566" i="25"/>
  <c r="A2565" i="25"/>
  <c r="A2564" i="25"/>
  <c r="A2563" i="25"/>
  <c r="A2562" i="25"/>
  <c r="A2561" i="25"/>
  <c r="A2560" i="25"/>
  <c r="A2559" i="25"/>
  <c r="A2558" i="25"/>
  <c r="A2557" i="25"/>
  <c r="A2556" i="25"/>
  <c r="A2555" i="25"/>
  <c r="A2554" i="25"/>
  <c r="A2553" i="25"/>
  <c r="A2552" i="25"/>
  <c r="A2551" i="25"/>
  <c r="A2550" i="25"/>
  <c r="A2549" i="25"/>
  <c r="A2548" i="25"/>
  <c r="A2547" i="25"/>
  <c r="A2546" i="25"/>
  <c r="A2545" i="25"/>
  <c r="A2544" i="25"/>
  <c r="A2543" i="25"/>
  <c r="A2542" i="25"/>
  <c r="A2541" i="25"/>
  <c r="A2540" i="25"/>
  <c r="A2539" i="25"/>
  <c r="A2538" i="25"/>
  <c r="A2537" i="25"/>
  <c r="A2536" i="25"/>
  <c r="A2535" i="25"/>
  <c r="A2534" i="25"/>
  <c r="A2533" i="25"/>
  <c r="A2532" i="25"/>
  <c r="A2531" i="25"/>
  <c r="A2530" i="25"/>
  <c r="A2529" i="25"/>
  <c r="A2528" i="25"/>
  <c r="A2527" i="25"/>
  <c r="A2526" i="25"/>
  <c r="A2525" i="25"/>
  <c r="A2524" i="25"/>
  <c r="A2523" i="25"/>
  <c r="A2522" i="25"/>
  <c r="A2521" i="25"/>
  <c r="A2520" i="25"/>
  <c r="A2519" i="25"/>
  <c r="A2518" i="25"/>
  <c r="A2517" i="25"/>
  <c r="A2516" i="25"/>
  <c r="A2515" i="25"/>
  <c r="A2514" i="25"/>
  <c r="A2513" i="25"/>
  <c r="A2512" i="25"/>
  <c r="A2511" i="25"/>
  <c r="A2510" i="25"/>
  <c r="A2509" i="25"/>
  <c r="A2508" i="25"/>
  <c r="A2507" i="25"/>
  <c r="A2506" i="25"/>
  <c r="A2505" i="25"/>
  <c r="A2504" i="25"/>
  <c r="A2503" i="25"/>
  <c r="A2502" i="25"/>
  <c r="A2501" i="25"/>
  <c r="A2500" i="25"/>
  <c r="A2499" i="25"/>
  <c r="A2498" i="25"/>
  <c r="A2497" i="25"/>
  <c r="A2496" i="25"/>
  <c r="A2495" i="25"/>
  <c r="A2494" i="25"/>
  <c r="A2493" i="25"/>
  <c r="A2492" i="25"/>
  <c r="A2491" i="25"/>
  <c r="A2490" i="25"/>
  <c r="A2489" i="25"/>
  <c r="A2488" i="25"/>
  <c r="A2487" i="25"/>
  <c r="A2486" i="25"/>
  <c r="A2485" i="25"/>
  <c r="A2484" i="25"/>
  <c r="A2483" i="25"/>
  <c r="A2482" i="25"/>
  <c r="A2481" i="25"/>
  <c r="A2480" i="25"/>
  <c r="A2479" i="25"/>
  <c r="A2478" i="25"/>
  <c r="A2477" i="25"/>
  <c r="A2476" i="25"/>
  <c r="A2475" i="25"/>
  <c r="A2474" i="25"/>
  <c r="A2473" i="25"/>
  <c r="A2472" i="25"/>
  <c r="A2471" i="25"/>
  <c r="A2470" i="25"/>
  <c r="A2469" i="25"/>
  <c r="A2468" i="25"/>
  <c r="A2467" i="25"/>
  <c r="A2466" i="25"/>
  <c r="A2465" i="25"/>
  <c r="A2464" i="25"/>
  <c r="A2463" i="25"/>
  <c r="A2462" i="25"/>
  <c r="A2461" i="25"/>
  <c r="A2460" i="25"/>
  <c r="A2459" i="25"/>
  <c r="A2458" i="25"/>
  <c r="A2457" i="25"/>
  <c r="A2456" i="25"/>
  <c r="A2455" i="25"/>
  <c r="A2454" i="25"/>
  <c r="A2453" i="25"/>
  <c r="A2452" i="25"/>
  <c r="A2451" i="25"/>
  <c r="A2450" i="25"/>
  <c r="A2449" i="25"/>
  <c r="A2448" i="25"/>
  <c r="A2447" i="25"/>
  <c r="A2446" i="25"/>
  <c r="A2445" i="25"/>
  <c r="A2444" i="25"/>
  <c r="A2443" i="25"/>
  <c r="A2442" i="25"/>
  <c r="A2441" i="25"/>
  <c r="A2440" i="25"/>
  <c r="A2439" i="25"/>
  <c r="A2438" i="25"/>
  <c r="A2437" i="25"/>
  <c r="A2436" i="25"/>
  <c r="A2435" i="25"/>
  <c r="A2434" i="25"/>
  <c r="A2433" i="25"/>
  <c r="A2432" i="25"/>
  <c r="A2431" i="25"/>
  <c r="A2430" i="25"/>
  <c r="A2429" i="25"/>
  <c r="A2428" i="25"/>
  <c r="A2427" i="25"/>
  <c r="A2426" i="25"/>
  <c r="A2425" i="25"/>
  <c r="A2424" i="25"/>
  <c r="A2423" i="25"/>
  <c r="A2422" i="25"/>
  <c r="A2421" i="25"/>
  <c r="A2420" i="25"/>
  <c r="A2419" i="25"/>
  <c r="A2418" i="25"/>
  <c r="A2417" i="25"/>
  <c r="A2416" i="25"/>
  <c r="A2415" i="25"/>
  <c r="A2414" i="25"/>
  <c r="A2413" i="25"/>
  <c r="A2412" i="25"/>
  <c r="A2411" i="25"/>
  <c r="A2410" i="25"/>
  <c r="A2409" i="25"/>
  <c r="A2408" i="25"/>
  <c r="A2407" i="25"/>
  <c r="A2406" i="25"/>
  <c r="A2405" i="25"/>
  <c r="A2404" i="25"/>
  <c r="A2403" i="25"/>
  <c r="A2402" i="25"/>
  <c r="A2401" i="25"/>
  <c r="A2400" i="25"/>
  <c r="A2399" i="25"/>
  <c r="A2398" i="25"/>
  <c r="A2397" i="25"/>
  <c r="A2396" i="25"/>
  <c r="A2395" i="25"/>
  <c r="A2394" i="25"/>
  <c r="A2393" i="25"/>
  <c r="A2392" i="25"/>
  <c r="A2391" i="25"/>
  <c r="A2390" i="25"/>
  <c r="A2389" i="25"/>
  <c r="A2388" i="25"/>
  <c r="A2387" i="25"/>
  <c r="A2386" i="25"/>
  <c r="A2385" i="25"/>
  <c r="A2384" i="25"/>
  <c r="A2383" i="25"/>
  <c r="A2382" i="25"/>
  <c r="A2381" i="25"/>
  <c r="A2380" i="25"/>
  <c r="A2379" i="25"/>
  <c r="A2378" i="25"/>
  <c r="A2377" i="25"/>
  <c r="A2376" i="25"/>
  <c r="A2375" i="25"/>
  <c r="A2374" i="25"/>
  <c r="A2373" i="25"/>
  <c r="A2372" i="25"/>
  <c r="A2371" i="25"/>
  <c r="A2370" i="25"/>
  <c r="A2369" i="25"/>
  <c r="A2368" i="25"/>
  <c r="A2367" i="25"/>
  <c r="A2366" i="25"/>
  <c r="A2365" i="25"/>
  <c r="A2364" i="25"/>
  <c r="A2363" i="25"/>
  <c r="A2362" i="25"/>
  <c r="A2361" i="25"/>
  <c r="A2360" i="25"/>
  <c r="A2359" i="25"/>
  <c r="A2358" i="25"/>
  <c r="A2357" i="25"/>
  <c r="A2356" i="25"/>
  <c r="A2355" i="25"/>
  <c r="A2354" i="25"/>
  <c r="A2353" i="25"/>
  <c r="A2352" i="25"/>
  <c r="A2351" i="25"/>
  <c r="A2350" i="25"/>
  <c r="A2349" i="25"/>
  <c r="A2348" i="25"/>
  <c r="A2347" i="25"/>
  <c r="A2346" i="25"/>
  <c r="A2345" i="25"/>
  <c r="A2344" i="25"/>
  <c r="A2343" i="25"/>
  <c r="A2342" i="25"/>
  <c r="A2341" i="25"/>
  <c r="A2340" i="25"/>
  <c r="A2339" i="25"/>
  <c r="A2338" i="25"/>
  <c r="A2337" i="25"/>
  <c r="A2336" i="25"/>
  <c r="A2335" i="25"/>
  <c r="A2334" i="25"/>
  <c r="A2333" i="25"/>
  <c r="A2332" i="25"/>
  <c r="A2331" i="25"/>
  <c r="A2330" i="25"/>
  <c r="A2329" i="25"/>
  <c r="A2328" i="25"/>
  <c r="A2327" i="25"/>
  <c r="A2326" i="25"/>
  <c r="A2325" i="25"/>
  <c r="A2324" i="25"/>
  <c r="A2323" i="25"/>
  <c r="A2322" i="25"/>
  <c r="A2321" i="25"/>
  <c r="A2320" i="25"/>
  <c r="A2319" i="25"/>
  <c r="A2318" i="25"/>
  <c r="A2317" i="25"/>
  <c r="A2316" i="25"/>
  <c r="A2315" i="25"/>
  <c r="A2314" i="25"/>
  <c r="A2313" i="25"/>
  <c r="A2312" i="25"/>
  <c r="A2311" i="25"/>
  <c r="A2310" i="25"/>
  <c r="A2309" i="25"/>
  <c r="A2308" i="25"/>
  <c r="A2307" i="25"/>
  <c r="A2306" i="25"/>
  <c r="A2305" i="25"/>
  <c r="A2304" i="25"/>
  <c r="A2303" i="25"/>
  <c r="A2302" i="25"/>
  <c r="A2301" i="25"/>
  <c r="A2300" i="25"/>
  <c r="A2299" i="25"/>
  <c r="A2298" i="25"/>
  <c r="A2297" i="25"/>
  <c r="A2296" i="25"/>
  <c r="A2295" i="25"/>
  <c r="A2294" i="25"/>
  <c r="A2293" i="25"/>
  <c r="A2292" i="25"/>
  <c r="A2291" i="25"/>
  <c r="A2290" i="25"/>
  <c r="A2289" i="25"/>
  <c r="A2288" i="25"/>
  <c r="A2287" i="25"/>
  <c r="A2286" i="25"/>
  <c r="A2285" i="25"/>
  <c r="A2284" i="25"/>
  <c r="A2283" i="25"/>
  <c r="A2282" i="25"/>
  <c r="A2281" i="25"/>
  <c r="A2280" i="25"/>
  <c r="A2279" i="25"/>
  <c r="A2278" i="25"/>
  <c r="A2277" i="25"/>
  <c r="A2276" i="25"/>
  <c r="A2275" i="25"/>
  <c r="A2274" i="25"/>
  <c r="A2273" i="25"/>
  <c r="A2272" i="25"/>
  <c r="A2271" i="25"/>
  <c r="A2270" i="25"/>
  <c r="A2269" i="25"/>
  <c r="A2268" i="25"/>
  <c r="A2267" i="25"/>
  <c r="A2266" i="25"/>
  <c r="A2265" i="25"/>
  <c r="A2264" i="25"/>
  <c r="A2263" i="25"/>
  <c r="A2262" i="25"/>
  <c r="A2261" i="25"/>
  <c r="A2260" i="25"/>
  <c r="A2259" i="25"/>
  <c r="A2258" i="25"/>
  <c r="A2257" i="25"/>
  <c r="A2256" i="25"/>
  <c r="A2255" i="25"/>
  <c r="A2254" i="25"/>
  <c r="A2253" i="25"/>
  <c r="A2252" i="25"/>
  <c r="A2251" i="25"/>
  <c r="A2250" i="25"/>
  <c r="A2249" i="25"/>
  <c r="A2248" i="25"/>
  <c r="A2247" i="25"/>
  <c r="A2246" i="25"/>
  <c r="A2245" i="25"/>
  <c r="A2244" i="25"/>
  <c r="A2243" i="25"/>
  <c r="A2242" i="25"/>
  <c r="A2241" i="25"/>
  <c r="A2240" i="25"/>
  <c r="A2239" i="25"/>
  <c r="A2238" i="25"/>
  <c r="A2237" i="25"/>
  <c r="A2236" i="25"/>
  <c r="A2235" i="25"/>
  <c r="A2234" i="25"/>
  <c r="A2233" i="25"/>
  <c r="A2232" i="25"/>
  <c r="A2231" i="25"/>
  <c r="A2230" i="25"/>
  <c r="A2229" i="25"/>
  <c r="A2228" i="25"/>
  <c r="A2227" i="25"/>
  <c r="A2226" i="25"/>
  <c r="A2225" i="25"/>
  <c r="A2224" i="25"/>
  <c r="A2223" i="25"/>
  <c r="A2222" i="25"/>
  <c r="A2221" i="25"/>
  <c r="A2220" i="25"/>
  <c r="A2219" i="25"/>
  <c r="A2218" i="25"/>
  <c r="A2217" i="25"/>
  <c r="A2216" i="25"/>
  <c r="A2215" i="25"/>
  <c r="A2214" i="25"/>
  <c r="A2213" i="25"/>
  <c r="A2212" i="25"/>
  <c r="A2211" i="25"/>
  <c r="A2210" i="25"/>
  <c r="A2209" i="25"/>
  <c r="A2208" i="25"/>
  <c r="A2207" i="25"/>
  <c r="A2206" i="25"/>
  <c r="A2205" i="25"/>
  <c r="A2204" i="25"/>
  <c r="A2203" i="25"/>
  <c r="A2202" i="25"/>
  <c r="A2201" i="25"/>
  <c r="A2200" i="25"/>
  <c r="A2199" i="25"/>
  <c r="A2198" i="25"/>
  <c r="A2197" i="25"/>
  <c r="A2196" i="25"/>
  <c r="A2195" i="25"/>
  <c r="A2194" i="25"/>
  <c r="A2193" i="25"/>
  <c r="A2192" i="25"/>
  <c r="A2191" i="25"/>
  <c r="A2190" i="25"/>
  <c r="A2189" i="25"/>
  <c r="A2188" i="25"/>
  <c r="A2187" i="25"/>
  <c r="A2186" i="25"/>
  <c r="A2185" i="25"/>
  <c r="A2184" i="25"/>
  <c r="A2183" i="25"/>
  <c r="A2182" i="25"/>
  <c r="A2181" i="25"/>
  <c r="A2180" i="25"/>
  <c r="A2179" i="25"/>
  <c r="A2178" i="25"/>
  <c r="A2177" i="25"/>
  <c r="A2176" i="25"/>
  <c r="A2175" i="25"/>
  <c r="A2174" i="25"/>
  <c r="A2173" i="25"/>
  <c r="A2172" i="25"/>
  <c r="A2171" i="25"/>
  <c r="A2170" i="25"/>
  <c r="A2169" i="25"/>
  <c r="A2168" i="25"/>
  <c r="A2167" i="25"/>
  <c r="A2166" i="25"/>
  <c r="A2165" i="25"/>
  <c r="A2164" i="25"/>
  <c r="A2163" i="25"/>
  <c r="A2162" i="25"/>
  <c r="A2161" i="25"/>
  <c r="A2160" i="25"/>
  <c r="A2159" i="25"/>
  <c r="A2158" i="25"/>
  <c r="A2157" i="25"/>
  <c r="A2156" i="25"/>
  <c r="A2155" i="25"/>
  <c r="A2154" i="25"/>
  <c r="A2153" i="25"/>
  <c r="A2152" i="25"/>
  <c r="A2151" i="25"/>
  <c r="A2150" i="25"/>
  <c r="A2149" i="25"/>
  <c r="A2148" i="25"/>
  <c r="A2147" i="25"/>
  <c r="A2146" i="25"/>
  <c r="A2145" i="25"/>
  <c r="A2144" i="25"/>
  <c r="A2143" i="25"/>
  <c r="A2142" i="25"/>
  <c r="A2141" i="25"/>
  <c r="A2140" i="25"/>
  <c r="A2139" i="25"/>
  <c r="A2138" i="25"/>
  <c r="A2137" i="25"/>
  <c r="A2136" i="25"/>
  <c r="A2135" i="25"/>
  <c r="A2134" i="25"/>
  <c r="A2133" i="25"/>
  <c r="A2132" i="25"/>
  <c r="A2131" i="25"/>
  <c r="A2130" i="25"/>
  <c r="A2129" i="25"/>
  <c r="A2128" i="25"/>
  <c r="A2127" i="25"/>
  <c r="A2126" i="25"/>
  <c r="A2125" i="25"/>
  <c r="A2124" i="25"/>
  <c r="A2123" i="25"/>
  <c r="A2122" i="25"/>
  <c r="A2121" i="25"/>
  <c r="A2120" i="25"/>
  <c r="A2119" i="25"/>
  <c r="A2118" i="25"/>
  <c r="A2117" i="25"/>
  <c r="A2116" i="25"/>
  <c r="A2115" i="25"/>
  <c r="A2114" i="25"/>
  <c r="A2113" i="25"/>
  <c r="A2112" i="25"/>
  <c r="A2111" i="25"/>
  <c r="A2110" i="25"/>
  <c r="A2109" i="25"/>
  <c r="A2108" i="25"/>
  <c r="A2107" i="25"/>
  <c r="A2106" i="25"/>
  <c r="A2105" i="25"/>
  <c r="A2104" i="25"/>
  <c r="A2103" i="25"/>
  <c r="A2102" i="25"/>
  <c r="A2101" i="25"/>
  <c r="A2100" i="25"/>
  <c r="A2099" i="25"/>
  <c r="A2098" i="25"/>
  <c r="A2097" i="25"/>
  <c r="A2096" i="25"/>
  <c r="A2095" i="25"/>
  <c r="A2094" i="25"/>
  <c r="A2093" i="25"/>
  <c r="A2092" i="25"/>
  <c r="A2091" i="25"/>
  <c r="A2090" i="25"/>
  <c r="A2089" i="25"/>
  <c r="A2088" i="25"/>
  <c r="A2087" i="25"/>
  <c r="A2086" i="25"/>
  <c r="A2085" i="25"/>
  <c r="A2084" i="25"/>
  <c r="A2083" i="25"/>
  <c r="A2082" i="25"/>
  <c r="A2081" i="25"/>
  <c r="A2080" i="25"/>
  <c r="A2079" i="25"/>
  <c r="A2078" i="25"/>
  <c r="A2077" i="25"/>
  <c r="A2076" i="25"/>
  <c r="A2075" i="25"/>
  <c r="A2074" i="25"/>
  <c r="A2073" i="25"/>
  <c r="A2072" i="25"/>
  <c r="A2071" i="25"/>
  <c r="A2070" i="25"/>
  <c r="A2069" i="25"/>
  <c r="A2068" i="25"/>
  <c r="A2067" i="25"/>
  <c r="A2066" i="25"/>
  <c r="A2065" i="25"/>
  <c r="A2064" i="25"/>
  <c r="A2063" i="25"/>
  <c r="A2062" i="25"/>
  <c r="A2061" i="25"/>
  <c r="A2060" i="25"/>
  <c r="A2059" i="25"/>
  <c r="A2058" i="25"/>
  <c r="A2057" i="25"/>
  <c r="A2056" i="25"/>
  <c r="A2055" i="25"/>
  <c r="A2054" i="25"/>
  <c r="A2053" i="25"/>
  <c r="A2052" i="25"/>
  <c r="A2051" i="25"/>
  <c r="A2050" i="25"/>
  <c r="A2049" i="25"/>
  <c r="A2048" i="25"/>
  <c r="A2047" i="25"/>
  <c r="A2046" i="25"/>
  <c r="A2045" i="25"/>
  <c r="A2044" i="25"/>
  <c r="A2043" i="25"/>
  <c r="A2042" i="25"/>
  <c r="A2041" i="25"/>
  <c r="A2040" i="25"/>
  <c r="A2039" i="25"/>
  <c r="A2038" i="25"/>
  <c r="A2037" i="25"/>
  <c r="A2036" i="25"/>
  <c r="A2035" i="25"/>
  <c r="A2034" i="25"/>
  <c r="A2033" i="25"/>
  <c r="A2032" i="25"/>
  <c r="A2031" i="25"/>
  <c r="A2030" i="25"/>
  <c r="A2029" i="25"/>
  <c r="A2028" i="25"/>
  <c r="A2027" i="25"/>
  <c r="A2026" i="25"/>
  <c r="A2025" i="25"/>
  <c r="A2024" i="25"/>
  <c r="A2023" i="25"/>
  <c r="A2022" i="25"/>
  <c r="A2021" i="25"/>
  <c r="A2020" i="25"/>
  <c r="A2019" i="25"/>
  <c r="A2018" i="25"/>
  <c r="A2017" i="25"/>
  <c r="A2016" i="25"/>
  <c r="A2015" i="25"/>
  <c r="A2014" i="25"/>
  <c r="A2013" i="25"/>
  <c r="A2012" i="25"/>
  <c r="A2011" i="25"/>
  <c r="A2010" i="25"/>
  <c r="A2009" i="25"/>
  <c r="A2008" i="25"/>
  <c r="A2007" i="25"/>
  <c r="A2006" i="25"/>
  <c r="A2005" i="25"/>
  <c r="A2004" i="25"/>
  <c r="A2003" i="25"/>
  <c r="A2002" i="25"/>
  <c r="A2001" i="25"/>
  <c r="A2000" i="25"/>
  <c r="A1999" i="25"/>
  <c r="A1998" i="25"/>
  <c r="A1997" i="25"/>
  <c r="A1996" i="25"/>
  <c r="A1995" i="25"/>
  <c r="A1994" i="25"/>
  <c r="A1993" i="25"/>
  <c r="A1992" i="25"/>
  <c r="A1991" i="25"/>
  <c r="A1990" i="25"/>
  <c r="A1989" i="25"/>
  <c r="A1988" i="25"/>
  <c r="A1987" i="25"/>
  <c r="A1986" i="25"/>
  <c r="A1985" i="25"/>
  <c r="A1984" i="25"/>
  <c r="A1983" i="25"/>
  <c r="A1982" i="25"/>
  <c r="A1981" i="25"/>
  <c r="A1980" i="25"/>
  <c r="A1979" i="25"/>
  <c r="A1978" i="25"/>
  <c r="A1977" i="25"/>
  <c r="A1976" i="25"/>
  <c r="A1975" i="25"/>
  <c r="A1974" i="25"/>
  <c r="A1973" i="25"/>
  <c r="A1972" i="25"/>
  <c r="A1971" i="25"/>
  <c r="A1970" i="25"/>
  <c r="A1969" i="25"/>
  <c r="A1968" i="25"/>
  <c r="A1967" i="25"/>
  <c r="A1966" i="25"/>
  <c r="A1965" i="25"/>
  <c r="A1964" i="25"/>
  <c r="A1963" i="25"/>
  <c r="A1962" i="25"/>
  <c r="A1961" i="25"/>
  <c r="A1960" i="25"/>
  <c r="A1959" i="25"/>
  <c r="A1958" i="25"/>
  <c r="A1957" i="25"/>
  <c r="A1956" i="25"/>
  <c r="A1955" i="25"/>
  <c r="A1954" i="25"/>
  <c r="A1953" i="25"/>
  <c r="A1952" i="25"/>
  <c r="A1951" i="25"/>
  <c r="A1950" i="25"/>
  <c r="A1949" i="25"/>
  <c r="A1948" i="25"/>
  <c r="A1947" i="25"/>
  <c r="A1946" i="25"/>
  <c r="A1945" i="25"/>
  <c r="A1944" i="25"/>
  <c r="A1943" i="25"/>
  <c r="A1942" i="25"/>
  <c r="A1941" i="25"/>
  <c r="A1940" i="25"/>
  <c r="A1939" i="25"/>
  <c r="A1938" i="25"/>
  <c r="A1937" i="25"/>
  <c r="A1936" i="25"/>
  <c r="A1935" i="25"/>
  <c r="A1934" i="25"/>
  <c r="A1933" i="25"/>
  <c r="A1932" i="25"/>
  <c r="A1931" i="25"/>
  <c r="A1930" i="25"/>
  <c r="A1929" i="25"/>
  <c r="A1928" i="25"/>
  <c r="A1927" i="25"/>
  <c r="A1926" i="25"/>
  <c r="A1925" i="25"/>
  <c r="A1924" i="25"/>
  <c r="A1923" i="25"/>
  <c r="A1922" i="25"/>
  <c r="A1921" i="25"/>
  <c r="A1920" i="25"/>
  <c r="A1919" i="25"/>
  <c r="A1918" i="25"/>
  <c r="A1917" i="25"/>
  <c r="A1916" i="25"/>
  <c r="A1915" i="25"/>
  <c r="A1914" i="25"/>
  <c r="A1913" i="25"/>
  <c r="A1912" i="25"/>
  <c r="A1911" i="25"/>
  <c r="A1910" i="25"/>
  <c r="A1909" i="25"/>
  <c r="A1908" i="25"/>
  <c r="A1907" i="25"/>
  <c r="A1906" i="25"/>
  <c r="A1905" i="25"/>
  <c r="A1904" i="25"/>
  <c r="A1903" i="25"/>
  <c r="A1902" i="25"/>
  <c r="A1901" i="25"/>
  <c r="A1900" i="25"/>
  <c r="A1899" i="25"/>
  <c r="A1898" i="25"/>
  <c r="A1897" i="25"/>
  <c r="A1896" i="25"/>
  <c r="A1895" i="25"/>
  <c r="A1894" i="25"/>
  <c r="A1893" i="25"/>
  <c r="A1892" i="25"/>
  <c r="A1891" i="25"/>
  <c r="A1890" i="25"/>
  <c r="A1889" i="25"/>
  <c r="A1888" i="25"/>
  <c r="A1887" i="25"/>
  <c r="A1886" i="25"/>
  <c r="A1885" i="25"/>
  <c r="A1884" i="25"/>
  <c r="A1883" i="25"/>
  <c r="A1882" i="25"/>
  <c r="A1881" i="25"/>
  <c r="A1880" i="25"/>
  <c r="A1879" i="25"/>
  <c r="A1878" i="25"/>
  <c r="A1877" i="25"/>
  <c r="A1876" i="25"/>
  <c r="A1875" i="25"/>
  <c r="A1874" i="25"/>
  <c r="A1873" i="25"/>
  <c r="A1872" i="25"/>
  <c r="A1871" i="25"/>
  <c r="A1870" i="25"/>
  <c r="A1869" i="25"/>
  <c r="A1868" i="25"/>
  <c r="A1867" i="25"/>
  <c r="A1866" i="25"/>
  <c r="A1865" i="25"/>
  <c r="A1864" i="25"/>
  <c r="A1863" i="25"/>
  <c r="A1862" i="25"/>
  <c r="A1861" i="25"/>
  <c r="A1860" i="25"/>
  <c r="A1859" i="25"/>
  <c r="A1858" i="25"/>
  <c r="A1857" i="25"/>
  <c r="A1856" i="25"/>
  <c r="A1855" i="25"/>
  <c r="A1854" i="25"/>
  <c r="A1853" i="25"/>
  <c r="A1852" i="25"/>
  <c r="A1851" i="25"/>
  <c r="A1850" i="25"/>
  <c r="A1849" i="25"/>
  <c r="A1848" i="25"/>
  <c r="A1847" i="25"/>
  <c r="A1846" i="25"/>
  <c r="A1845" i="25"/>
  <c r="A1844" i="25"/>
  <c r="A1843" i="25"/>
  <c r="A1842" i="25"/>
  <c r="A1841" i="25"/>
  <c r="A1840" i="25"/>
  <c r="A1839" i="25"/>
  <c r="A1838" i="25"/>
  <c r="A1837" i="25"/>
  <c r="A1836" i="25"/>
  <c r="A1835" i="25"/>
  <c r="A1834" i="25"/>
  <c r="A1833" i="25"/>
  <c r="A1832" i="25"/>
  <c r="A1831" i="25"/>
  <c r="A1830" i="25"/>
  <c r="A1829" i="25"/>
  <c r="A1828" i="25"/>
  <c r="A1827" i="25"/>
  <c r="A1826" i="25"/>
  <c r="A1825" i="25"/>
  <c r="A1824" i="25"/>
  <c r="A1823" i="25"/>
  <c r="A1822" i="25"/>
  <c r="A1821" i="25"/>
  <c r="A1820" i="25"/>
  <c r="A1819" i="25"/>
  <c r="A1818" i="25"/>
  <c r="A1817" i="25"/>
  <c r="A1816" i="25"/>
  <c r="A1815" i="25"/>
  <c r="A1814" i="25"/>
  <c r="A1813" i="25"/>
  <c r="A1812" i="25"/>
  <c r="A1811" i="25"/>
  <c r="A1810" i="25"/>
  <c r="A1809" i="25"/>
  <c r="A1808" i="25"/>
  <c r="A1807" i="25"/>
  <c r="A1806" i="25"/>
  <c r="A1805" i="25"/>
  <c r="A1804" i="25"/>
  <c r="A1803" i="25"/>
  <c r="A1802" i="25"/>
  <c r="A1801" i="25"/>
  <c r="A1800" i="25"/>
  <c r="A1799" i="25"/>
  <c r="A1798" i="25"/>
  <c r="A1797" i="25"/>
  <c r="A1796" i="25"/>
  <c r="A1795" i="25"/>
  <c r="A1794" i="25"/>
  <c r="A1793" i="25"/>
  <c r="A1792" i="25"/>
  <c r="A1791" i="25"/>
  <c r="A1790" i="25"/>
  <c r="A1789" i="25"/>
  <c r="A1788" i="25"/>
  <c r="A1787" i="25"/>
  <c r="A1786" i="25"/>
  <c r="A1785" i="25"/>
  <c r="A1784" i="25"/>
  <c r="A1783" i="25"/>
  <c r="A1782" i="25"/>
  <c r="A1781" i="25"/>
  <c r="A1780" i="25"/>
  <c r="A1779" i="25"/>
  <c r="A1778" i="25"/>
  <c r="A1777" i="25"/>
  <c r="A1776" i="25"/>
  <c r="A1775" i="25"/>
  <c r="A1774" i="25"/>
  <c r="A1773" i="25"/>
  <c r="A1772" i="25"/>
  <c r="A1771" i="25"/>
  <c r="A1770" i="25"/>
  <c r="A1769" i="25"/>
  <c r="A1768" i="25"/>
  <c r="A1767" i="25"/>
  <c r="A1766" i="25"/>
  <c r="A1765" i="25"/>
  <c r="A1764" i="25"/>
  <c r="A1763" i="25"/>
  <c r="A1762" i="25"/>
  <c r="A1761" i="25"/>
  <c r="A1760" i="25"/>
  <c r="A1759" i="25"/>
  <c r="A1758" i="25"/>
  <c r="A1757" i="25"/>
  <c r="A1756" i="25"/>
  <c r="A1755" i="25"/>
  <c r="A1754" i="25"/>
  <c r="A1753" i="25"/>
  <c r="A1752" i="25"/>
  <c r="A1751" i="25"/>
  <c r="A1750" i="25"/>
  <c r="A1749" i="25"/>
  <c r="A1748" i="25"/>
  <c r="A1747" i="25"/>
  <c r="A1746" i="25"/>
  <c r="A1745" i="25"/>
  <c r="A1744" i="25"/>
  <c r="A1743" i="25"/>
  <c r="A1742" i="25"/>
  <c r="A1741" i="25"/>
  <c r="A1740" i="25"/>
  <c r="A1739" i="25"/>
  <c r="A1738" i="25"/>
  <c r="A1737" i="25"/>
  <c r="A1736" i="25"/>
  <c r="A1735" i="25"/>
  <c r="A1734" i="25"/>
  <c r="A1733" i="25"/>
  <c r="A1732" i="25"/>
  <c r="A1731" i="25"/>
  <c r="A1730" i="25"/>
  <c r="A1729" i="25"/>
  <c r="A1728" i="25"/>
  <c r="A1727" i="25"/>
  <c r="A1726" i="25"/>
  <c r="A1725" i="25"/>
  <c r="A1724" i="25"/>
  <c r="A1723" i="25"/>
  <c r="A1722" i="25"/>
  <c r="A1721" i="25"/>
  <c r="A1720" i="25"/>
  <c r="A1719" i="25"/>
  <c r="A1718" i="25"/>
  <c r="A1717" i="25"/>
  <c r="A1716" i="25"/>
  <c r="A1715" i="25"/>
  <c r="A1714" i="25"/>
  <c r="A1713" i="25"/>
  <c r="A1712" i="25"/>
  <c r="A1711" i="25"/>
  <c r="A1710" i="25"/>
  <c r="A1709" i="25"/>
  <c r="A1708" i="25"/>
  <c r="A1707" i="25"/>
  <c r="A1706" i="25"/>
  <c r="A1705" i="25"/>
  <c r="A1704" i="25"/>
  <c r="A1703" i="25"/>
  <c r="A1702" i="25"/>
  <c r="A1701" i="25"/>
  <c r="A1700" i="25"/>
  <c r="A1699" i="25"/>
  <c r="A1698" i="25"/>
  <c r="A1697" i="25"/>
  <c r="A1696" i="25"/>
  <c r="A1695" i="25"/>
  <c r="A1694" i="25"/>
  <c r="A1693" i="25"/>
  <c r="A1692" i="25"/>
  <c r="A1691" i="25"/>
  <c r="A1690" i="25"/>
  <c r="A1689" i="25"/>
  <c r="A1688" i="25"/>
  <c r="A1687" i="25"/>
  <c r="A1686" i="25"/>
  <c r="A1685" i="25"/>
  <c r="A1684" i="25"/>
  <c r="A1683" i="25"/>
  <c r="A1682" i="25"/>
  <c r="A1681" i="25"/>
  <c r="A1680" i="25"/>
  <c r="A1679" i="25"/>
  <c r="A1678" i="25"/>
  <c r="A1677" i="25"/>
  <c r="A1676" i="25"/>
  <c r="A1675" i="25"/>
  <c r="A1674" i="25"/>
  <c r="A1673" i="25"/>
  <c r="A1672" i="25"/>
  <c r="A1671" i="25"/>
  <c r="A1670" i="25"/>
  <c r="A1669" i="25"/>
  <c r="A1668" i="25"/>
  <c r="A1667" i="25"/>
  <c r="A1666" i="25"/>
  <c r="A1665" i="25"/>
  <c r="A1664" i="25"/>
  <c r="A1663" i="25"/>
  <c r="A1662" i="25"/>
  <c r="A1661" i="25"/>
  <c r="A1660" i="25"/>
  <c r="A1659" i="25"/>
  <c r="A1658" i="25"/>
  <c r="A1657" i="25"/>
  <c r="A1656" i="25"/>
  <c r="A1655" i="25"/>
  <c r="A1654" i="25"/>
  <c r="A1653" i="25"/>
  <c r="A1652" i="25"/>
  <c r="A1651" i="25"/>
  <c r="A1650" i="25"/>
  <c r="A1649" i="25"/>
  <c r="A1648" i="25"/>
  <c r="A1647" i="25"/>
  <c r="A1646" i="25"/>
  <c r="A1645" i="25"/>
  <c r="A1644" i="25"/>
  <c r="A1643" i="25"/>
  <c r="A1642" i="25"/>
  <c r="A1641" i="25"/>
  <c r="A1640" i="25"/>
  <c r="A1639" i="25"/>
  <c r="A1638" i="25"/>
  <c r="A1637" i="25"/>
  <c r="A1636" i="25"/>
  <c r="A1635" i="25"/>
  <c r="A1634" i="25"/>
  <c r="A1633" i="25"/>
  <c r="A1632" i="25"/>
  <c r="A1631" i="25"/>
  <c r="A1630" i="25"/>
  <c r="A1629" i="25"/>
  <c r="A1628" i="25"/>
  <c r="A1627" i="25"/>
  <c r="A1626" i="25"/>
  <c r="A1625" i="25"/>
  <c r="A1624" i="25"/>
  <c r="A1623" i="25"/>
  <c r="A1622" i="25"/>
  <c r="A1621" i="25"/>
  <c r="A1620" i="25"/>
  <c r="A1619" i="25"/>
  <c r="A1618" i="25"/>
  <c r="A1617" i="25"/>
  <c r="A1616" i="25"/>
  <c r="A1615" i="25"/>
  <c r="A1614" i="25"/>
  <c r="A1613" i="25"/>
  <c r="A1612" i="25"/>
  <c r="A1611" i="25"/>
  <c r="A1610" i="25"/>
  <c r="A1609" i="25"/>
  <c r="A1608" i="25"/>
  <c r="A1607" i="25"/>
  <c r="A1606" i="25"/>
  <c r="A1605" i="25"/>
  <c r="A1604" i="25"/>
  <c r="A1603" i="25"/>
  <c r="A1602" i="25"/>
  <c r="A1601" i="25"/>
  <c r="A1600" i="25"/>
  <c r="A1599" i="25"/>
  <c r="A1598" i="25"/>
  <c r="A1597" i="25"/>
  <c r="A1596" i="25"/>
  <c r="A1595" i="25"/>
  <c r="A1594" i="25"/>
  <c r="A1593" i="25"/>
  <c r="A1592" i="25"/>
  <c r="A1591" i="25"/>
  <c r="A1590" i="25"/>
  <c r="A1589" i="25"/>
  <c r="A1588" i="25"/>
  <c r="A1587" i="25"/>
  <c r="A1586" i="25"/>
  <c r="A1585" i="25"/>
  <c r="A1584" i="25"/>
  <c r="A1583" i="25"/>
  <c r="A1582" i="25"/>
  <c r="A1581" i="25"/>
  <c r="A1580" i="25"/>
  <c r="A1579" i="25"/>
  <c r="A1578" i="25"/>
  <c r="A1577" i="25"/>
  <c r="A1576" i="25"/>
  <c r="A1575" i="25"/>
  <c r="A1574" i="25"/>
  <c r="A1573" i="25"/>
  <c r="A1572" i="25"/>
  <c r="A1571" i="25"/>
  <c r="A1570" i="25"/>
  <c r="A1569" i="25"/>
  <c r="A1568" i="25"/>
  <c r="A1567" i="25"/>
  <c r="A1566" i="25"/>
  <c r="A1565" i="25"/>
  <c r="A1564" i="25"/>
  <c r="A1563" i="25"/>
  <c r="A1562" i="25"/>
  <c r="A1561" i="25"/>
  <c r="A1560" i="25"/>
  <c r="A1559" i="25"/>
  <c r="A1558" i="25"/>
  <c r="A1557" i="25"/>
  <c r="A1556" i="25"/>
  <c r="A1555" i="25"/>
  <c r="A1554" i="25"/>
  <c r="A1553" i="25"/>
  <c r="A1552" i="25"/>
  <c r="A1551" i="25"/>
  <c r="A1550" i="25"/>
  <c r="A1549" i="25"/>
  <c r="A1548" i="25"/>
  <c r="A1547" i="25"/>
  <c r="A1546" i="25"/>
  <c r="A1545" i="25"/>
  <c r="A1544" i="25"/>
  <c r="A1543" i="25"/>
  <c r="A1542" i="25"/>
  <c r="A1541" i="25"/>
  <c r="A1540" i="25"/>
  <c r="A1539" i="25"/>
  <c r="A1538" i="25"/>
  <c r="A1537" i="25"/>
  <c r="A1536" i="25"/>
  <c r="A1535" i="25"/>
  <c r="A1534" i="25"/>
  <c r="A1533" i="25"/>
  <c r="A1532" i="25"/>
  <c r="A1531" i="25"/>
  <c r="A1530" i="25"/>
  <c r="A1529" i="25"/>
  <c r="A1528" i="25"/>
  <c r="A1527" i="25"/>
  <c r="A1526" i="25"/>
  <c r="A1525" i="25"/>
  <c r="A1524" i="25"/>
  <c r="A1523" i="25"/>
  <c r="A1522" i="25"/>
  <c r="A1521" i="25"/>
  <c r="A1520" i="25"/>
  <c r="A1519" i="25"/>
  <c r="A1518" i="25"/>
  <c r="A1517" i="25"/>
  <c r="A1516" i="25"/>
  <c r="A1515" i="25"/>
  <c r="A1514" i="25"/>
  <c r="A1513" i="25"/>
  <c r="A1512" i="25"/>
  <c r="A1511" i="25"/>
  <c r="A1510" i="25"/>
  <c r="A1509" i="25"/>
  <c r="A1508" i="25"/>
  <c r="A1507" i="25"/>
  <c r="A1506" i="25"/>
  <c r="A1505" i="25"/>
  <c r="A1504" i="25"/>
  <c r="A1503" i="25"/>
  <c r="A1502" i="25"/>
  <c r="A1501" i="25"/>
  <c r="A1500" i="25"/>
  <c r="A1499" i="25"/>
  <c r="A1498" i="25"/>
  <c r="A1497" i="25"/>
  <c r="A1496" i="25"/>
  <c r="A1495" i="25"/>
  <c r="A1494" i="25"/>
  <c r="A1493" i="25"/>
  <c r="A1492" i="25"/>
  <c r="A1491" i="25"/>
  <c r="A1490" i="25"/>
  <c r="A1489" i="25"/>
  <c r="A1488" i="25"/>
  <c r="A1487" i="25"/>
  <c r="A1486" i="25"/>
  <c r="A1485" i="25"/>
  <c r="A1484" i="25"/>
  <c r="A1483" i="25"/>
  <c r="A1482" i="25"/>
  <c r="A1481" i="25"/>
  <c r="A1480" i="25"/>
  <c r="A1479" i="25"/>
  <c r="A1478" i="25"/>
  <c r="A1477" i="25"/>
  <c r="A1476" i="25"/>
  <c r="A1475" i="25"/>
  <c r="A1474" i="25"/>
  <c r="A1473" i="25"/>
  <c r="A1472" i="25"/>
  <c r="A1471" i="25"/>
  <c r="A1470" i="25"/>
  <c r="A1469" i="25"/>
  <c r="A1468" i="25"/>
  <c r="A1467" i="25"/>
  <c r="A1466" i="25"/>
  <c r="A1465" i="25"/>
  <c r="A1464" i="25"/>
  <c r="A1463" i="25"/>
  <c r="A1462" i="25"/>
  <c r="A1461" i="25"/>
  <c r="A1460" i="25"/>
  <c r="A1459" i="25"/>
  <c r="A1458" i="25"/>
  <c r="A1457" i="25"/>
  <c r="A1456" i="25"/>
  <c r="A1455" i="25"/>
  <c r="A1454" i="25"/>
  <c r="A1453" i="25"/>
  <c r="A1452" i="25"/>
  <c r="A1451" i="25"/>
  <c r="A1450" i="25"/>
  <c r="A1449" i="25"/>
  <c r="A1448" i="25"/>
  <c r="A1447" i="25"/>
  <c r="A1446" i="25"/>
  <c r="A1445" i="25"/>
  <c r="A1444" i="25"/>
  <c r="A1443" i="25"/>
  <c r="A1442" i="25"/>
  <c r="A1441" i="25"/>
  <c r="A1440" i="25"/>
  <c r="A1439" i="25"/>
  <c r="A1438" i="25"/>
  <c r="A1437" i="25"/>
  <c r="A1436" i="25"/>
  <c r="A1435" i="25"/>
  <c r="A1434" i="25"/>
  <c r="A1433" i="25"/>
  <c r="A1432" i="25"/>
  <c r="A1431" i="25"/>
  <c r="A1430" i="25"/>
  <c r="A1429" i="25"/>
  <c r="A1428" i="25"/>
  <c r="A1427" i="25"/>
  <c r="A1426" i="25"/>
  <c r="A1425" i="25"/>
  <c r="A1424" i="25"/>
  <c r="A1423" i="25"/>
  <c r="A1422" i="25"/>
  <c r="A1421" i="25"/>
  <c r="A1420" i="25"/>
  <c r="A1419" i="25"/>
  <c r="A1418" i="25"/>
  <c r="A1417" i="25"/>
  <c r="A1416" i="25"/>
  <c r="A1415" i="25"/>
  <c r="A1414" i="25"/>
  <c r="A1413" i="25"/>
  <c r="A1412" i="25"/>
  <c r="A1411" i="25"/>
  <c r="A1410" i="25"/>
  <c r="A1409" i="25"/>
  <c r="A1408" i="25"/>
  <c r="A1407" i="25"/>
  <c r="A1406" i="25"/>
  <c r="A1405" i="25"/>
  <c r="A1404" i="25"/>
  <c r="A1403" i="25"/>
  <c r="A1402" i="25"/>
  <c r="A1401" i="25"/>
  <c r="A1400" i="25"/>
  <c r="A1399" i="25"/>
  <c r="A1398" i="25"/>
  <c r="A1397" i="25"/>
  <c r="A1396" i="25"/>
  <c r="A1395" i="25"/>
  <c r="A1394" i="25"/>
  <c r="A1393" i="25"/>
  <c r="A1392" i="25"/>
  <c r="A1391" i="25"/>
  <c r="A1390" i="25"/>
  <c r="A1389" i="25"/>
  <c r="A1388" i="25"/>
  <c r="A1387" i="25"/>
  <c r="A1386" i="25"/>
  <c r="A1385" i="25"/>
  <c r="A1384" i="25"/>
  <c r="A1383" i="25"/>
  <c r="A1382" i="25"/>
  <c r="A1381" i="25"/>
  <c r="A1380" i="25"/>
  <c r="A1379" i="25"/>
  <c r="A1378" i="25"/>
  <c r="A1377" i="25"/>
  <c r="A1376" i="25"/>
  <c r="A1375" i="25"/>
  <c r="A1374" i="25"/>
  <c r="A1373" i="25"/>
  <c r="A1372" i="25"/>
  <c r="A1371" i="25"/>
  <c r="A1370" i="25"/>
  <c r="A1369" i="25"/>
  <c r="A1368" i="25"/>
  <c r="A1367" i="25"/>
  <c r="A1366" i="25"/>
  <c r="A1365" i="25"/>
  <c r="A1364" i="25"/>
  <c r="A1363" i="25"/>
  <c r="A1362" i="25"/>
  <c r="A1361" i="25"/>
  <c r="A1360" i="25"/>
  <c r="A1359" i="25"/>
  <c r="A1358" i="25"/>
  <c r="A1357" i="25"/>
  <c r="A1356" i="25"/>
  <c r="A1355" i="25"/>
  <c r="A1354" i="25"/>
  <c r="A1353" i="25"/>
  <c r="A1352" i="25"/>
  <c r="A1351" i="25"/>
  <c r="A1350" i="25"/>
  <c r="A1349" i="25"/>
  <c r="A1348" i="25"/>
  <c r="A1347" i="25"/>
  <c r="A1346" i="25"/>
  <c r="A1345" i="25"/>
  <c r="A1344" i="25"/>
  <c r="A1343" i="25"/>
  <c r="A1342" i="25"/>
  <c r="A1341" i="25"/>
  <c r="A1340" i="25"/>
  <c r="A1339" i="25"/>
  <c r="A1338" i="25"/>
  <c r="A1337" i="25"/>
  <c r="A1336" i="25"/>
  <c r="A1335" i="25"/>
  <c r="A1334" i="25"/>
  <c r="A1333" i="25"/>
  <c r="A1332" i="25"/>
  <c r="A1331" i="25"/>
  <c r="A1330" i="25"/>
  <c r="A1329" i="25"/>
  <c r="A1328" i="25"/>
  <c r="A1327" i="25"/>
  <c r="A1326" i="25"/>
  <c r="A1325" i="25"/>
  <c r="A1324" i="25"/>
  <c r="A1323" i="25"/>
  <c r="A1322" i="25"/>
  <c r="A1321" i="25"/>
  <c r="A1320" i="25"/>
  <c r="A1319" i="25"/>
  <c r="A1318" i="25"/>
  <c r="A1317" i="25"/>
  <c r="A1316" i="25"/>
  <c r="A1315" i="25"/>
  <c r="A1314" i="25"/>
  <c r="A1313" i="25"/>
  <c r="A1312" i="25"/>
  <c r="A1311" i="25"/>
  <c r="A1310" i="25"/>
  <c r="A1309" i="25"/>
  <c r="A1308" i="25"/>
  <c r="A1307" i="25"/>
  <c r="A1306" i="25"/>
  <c r="A1305" i="25"/>
  <c r="A1304" i="25"/>
  <c r="A1303" i="25"/>
  <c r="A1302" i="25"/>
  <c r="A1301" i="25"/>
  <c r="A1300" i="25"/>
  <c r="A1299" i="25"/>
  <c r="A1298" i="25"/>
  <c r="A1297" i="25"/>
  <c r="A1296" i="25"/>
  <c r="A1295" i="25"/>
  <c r="A1294" i="25"/>
  <c r="A1293" i="25"/>
  <c r="A1292" i="25"/>
  <c r="A1291" i="25"/>
  <c r="A1290" i="25"/>
  <c r="A1289" i="25"/>
  <c r="A1288" i="25"/>
  <c r="A1287" i="25"/>
  <c r="A1286" i="25"/>
  <c r="A1285" i="25"/>
  <c r="A1284" i="25"/>
  <c r="A1283" i="25"/>
  <c r="A1282" i="25"/>
  <c r="A1281" i="25"/>
  <c r="A1280" i="25"/>
  <c r="A1279" i="25"/>
  <c r="A1278" i="25"/>
  <c r="A1277" i="25"/>
  <c r="A1276" i="25"/>
  <c r="A1275" i="25"/>
  <c r="A1274" i="25"/>
  <c r="A1273" i="25"/>
  <c r="A1272" i="25"/>
  <c r="A1271" i="25"/>
  <c r="A1270" i="25"/>
  <c r="A1269" i="25"/>
  <c r="A1268" i="25"/>
  <c r="A1267" i="25"/>
  <c r="A1266" i="25"/>
  <c r="A1265" i="25"/>
  <c r="A1264" i="25"/>
  <c r="A1263" i="25"/>
  <c r="A1262" i="25"/>
  <c r="A1261" i="25"/>
  <c r="A1260" i="25"/>
  <c r="A1259" i="25"/>
  <c r="A1258" i="25"/>
  <c r="A1257" i="25"/>
  <c r="A1256" i="25"/>
  <c r="A1255" i="25"/>
  <c r="A1254" i="25"/>
  <c r="A1253" i="25"/>
  <c r="A1252" i="25"/>
  <c r="A1251" i="25"/>
  <c r="A1250" i="25"/>
  <c r="A1249" i="25"/>
  <c r="A1248" i="25"/>
  <c r="A1247" i="25"/>
  <c r="A1246" i="25"/>
  <c r="A1245" i="25"/>
  <c r="A1244" i="25"/>
  <c r="A1243" i="25"/>
  <c r="A1242" i="25"/>
  <c r="A1241" i="25"/>
  <c r="A1240" i="25"/>
  <c r="A1239" i="25"/>
  <c r="A1238" i="25"/>
  <c r="A1237" i="25"/>
  <c r="A1236" i="25"/>
  <c r="A1235" i="25"/>
  <c r="A1234" i="25"/>
  <c r="A1233" i="25"/>
  <c r="A1232" i="25"/>
  <c r="A1231" i="25"/>
  <c r="A1230" i="25"/>
  <c r="A1229" i="25"/>
  <c r="A1228" i="25"/>
  <c r="A1227" i="25"/>
  <c r="A1226" i="25"/>
  <c r="A1225" i="25"/>
  <c r="A1224" i="25"/>
  <c r="A1223" i="25"/>
  <c r="A1222" i="25"/>
  <c r="A1221" i="25"/>
  <c r="A1220" i="25"/>
  <c r="A1219" i="25"/>
  <c r="A1218" i="25"/>
  <c r="A1217" i="25"/>
  <c r="A1216" i="25"/>
  <c r="A1215" i="25"/>
  <c r="A1214" i="25"/>
  <c r="A1213" i="25"/>
  <c r="A1212" i="25"/>
  <c r="A1211" i="25"/>
  <c r="A1210" i="25"/>
  <c r="A1209" i="25"/>
  <c r="A1208" i="25"/>
  <c r="A1207" i="25"/>
  <c r="A1206" i="25"/>
  <c r="A1205" i="25"/>
  <c r="A1204" i="25"/>
  <c r="A1203" i="25"/>
  <c r="A1202" i="25"/>
  <c r="A1201" i="25"/>
  <c r="A1200" i="25"/>
  <c r="A1199" i="25"/>
  <c r="A1198" i="25"/>
  <c r="A1197" i="25"/>
  <c r="A1196" i="25"/>
  <c r="A1195" i="25"/>
  <c r="A1194" i="25"/>
  <c r="A1193" i="25"/>
  <c r="A1192" i="25"/>
  <c r="A1191" i="25"/>
  <c r="A1190" i="25"/>
  <c r="A1189" i="25"/>
  <c r="A1188" i="25"/>
  <c r="A1187" i="25"/>
  <c r="A1186" i="25"/>
  <c r="A1185" i="25"/>
  <c r="A1184" i="25"/>
  <c r="A1183" i="25"/>
  <c r="A1182" i="25"/>
  <c r="A1181" i="25"/>
  <c r="A1180" i="25"/>
  <c r="A1179" i="25"/>
  <c r="A1178" i="25"/>
  <c r="A1177" i="25"/>
  <c r="A1176" i="25"/>
  <c r="A1175" i="25"/>
  <c r="A1174" i="25"/>
  <c r="A1173" i="25"/>
  <c r="A1172" i="25"/>
  <c r="A1171" i="25"/>
  <c r="A1170" i="25"/>
  <c r="A1169" i="25"/>
  <c r="A1168" i="25"/>
  <c r="A1167" i="25"/>
  <c r="A1166" i="25"/>
  <c r="A1165" i="25"/>
  <c r="A1164" i="25"/>
  <c r="A1163" i="25"/>
  <c r="A1162" i="25"/>
  <c r="A1161" i="25"/>
  <c r="A1160" i="25"/>
  <c r="A1159" i="25"/>
  <c r="A1158" i="25"/>
  <c r="A1157" i="25"/>
  <c r="A1156" i="25"/>
  <c r="A1155" i="25"/>
  <c r="A1154" i="25"/>
  <c r="A1153" i="25"/>
  <c r="A1152" i="25"/>
  <c r="A1151" i="25"/>
  <c r="A1150" i="25"/>
  <c r="A1149" i="25"/>
  <c r="A1148" i="25"/>
  <c r="A1147" i="25"/>
  <c r="A1146" i="25"/>
  <c r="A1145" i="25"/>
  <c r="A1144" i="25"/>
  <c r="A1143" i="25"/>
  <c r="A1142" i="25"/>
  <c r="A1141" i="25"/>
  <c r="A1140" i="25"/>
  <c r="A1139" i="25"/>
  <c r="A1138" i="25"/>
  <c r="A1137" i="25"/>
  <c r="A1136" i="25"/>
  <c r="A1135" i="25"/>
  <c r="A1134" i="25"/>
  <c r="A1133" i="25"/>
  <c r="A1132" i="25"/>
  <c r="A1131" i="25"/>
  <c r="A1130" i="25"/>
  <c r="A1129" i="25"/>
  <c r="A1128" i="25"/>
  <c r="A1127" i="25"/>
  <c r="A1126" i="25"/>
  <c r="A1125" i="25"/>
  <c r="A1124" i="25"/>
  <c r="A1123" i="25"/>
  <c r="A1122" i="25"/>
  <c r="A1121" i="25"/>
  <c r="A1120" i="25"/>
  <c r="A1119" i="25"/>
  <c r="A1118" i="25"/>
  <c r="A1117" i="25"/>
  <c r="A1116" i="25"/>
  <c r="A1115" i="25"/>
  <c r="A1114" i="25"/>
  <c r="A1113" i="25"/>
  <c r="A1112" i="25"/>
  <c r="A1111" i="25"/>
  <c r="A1110" i="25"/>
  <c r="A1109" i="25"/>
  <c r="A1108" i="25"/>
  <c r="A1107" i="25"/>
  <c r="A1106" i="25"/>
  <c r="A1105" i="25"/>
  <c r="A1104" i="25"/>
  <c r="A1103" i="25"/>
  <c r="A1102" i="25"/>
  <c r="A1101" i="25"/>
  <c r="A1100" i="25"/>
  <c r="A1099" i="25"/>
  <c r="A1098" i="25"/>
  <c r="A1097" i="25"/>
  <c r="A1096" i="25"/>
  <c r="A1095" i="25"/>
  <c r="A1094" i="25"/>
  <c r="A1093" i="25"/>
  <c r="A1092" i="25"/>
  <c r="A1091" i="25"/>
  <c r="A1090" i="25"/>
  <c r="A1089" i="25"/>
  <c r="A1088" i="25"/>
  <c r="A1087" i="25"/>
  <c r="A1086" i="25"/>
  <c r="A1085" i="25"/>
  <c r="A1084" i="25"/>
  <c r="A1083" i="25"/>
  <c r="A1082" i="25"/>
  <c r="A1081" i="25"/>
  <c r="A1080" i="25"/>
  <c r="A1079" i="25"/>
  <c r="A1078" i="25"/>
  <c r="A1077" i="25"/>
  <c r="A1076" i="25"/>
  <c r="A1075" i="25"/>
  <c r="A1074" i="25"/>
  <c r="A1073" i="25"/>
  <c r="A1072" i="25"/>
  <c r="A1071" i="25"/>
  <c r="A1070" i="25"/>
  <c r="A1069" i="25"/>
  <c r="A1068" i="25"/>
  <c r="A1067" i="25"/>
  <c r="A1066" i="25"/>
  <c r="A1065" i="25"/>
  <c r="A1064" i="25"/>
  <c r="A1063" i="25"/>
  <c r="A1062" i="25"/>
  <c r="A1061" i="25"/>
  <c r="A1060" i="25"/>
  <c r="A1059" i="25"/>
  <c r="A1058" i="25"/>
  <c r="A1057" i="25"/>
  <c r="A1056" i="25"/>
  <c r="A1055" i="25"/>
  <c r="A1054" i="25"/>
  <c r="A1053" i="25"/>
  <c r="A1052" i="25"/>
  <c r="A1051" i="25"/>
  <c r="A1050" i="25"/>
  <c r="A1049" i="25"/>
  <c r="A1048" i="25"/>
  <c r="A1047" i="25"/>
  <c r="A1046" i="25"/>
  <c r="A1045" i="25"/>
  <c r="A1044" i="25"/>
  <c r="A1043" i="25"/>
  <c r="A1042" i="25"/>
  <c r="A1041" i="25"/>
  <c r="A1040" i="25"/>
  <c r="A1039" i="25"/>
  <c r="A1038" i="25"/>
  <c r="A1037" i="25"/>
  <c r="A1036" i="25"/>
  <c r="A1035" i="25"/>
  <c r="A1034" i="25"/>
  <c r="A1033" i="25"/>
  <c r="A1032" i="25"/>
  <c r="A1031" i="25"/>
  <c r="A1030" i="25"/>
  <c r="A1029" i="25"/>
  <c r="A1028" i="25"/>
  <c r="A1027" i="25"/>
  <c r="A1026" i="25"/>
  <c r="A1025" i="25"/>
  <c r="A1024" i="25"/>
  <c r="A1023" i="25"/>
  <c r="A1022" i="25"/>
  <c r="A1021" i="25"/>
  <c r="A1020" i="25"/>
  <c r="A1019" i="25"/>
  <c r="A1018" i="25"/>
  <c r="A1017" i="25"/>
  <c r="A1016" i="25"/>
  <c r="A1015" i="25"/>
  <c r="A1014" i="25"/>
  <c r="A1013" i="25"/>
  <c r="A1012" i="25"/>
  <c r="A1011" i="25"/>
  <c r="A1010" i="25"/>
  <c r="A1009" i="25"/>
  <c r="A1008" i="25"/>
  <c r="A1007" i="25"/>
  <c r="A1006" i="25"/>
  <c r="A1005" i="25"/>
  <c r="A1004" i="25"/>
  <c r="A1003" i="25"/>
  <c r="A1002" i="25"/>
  <c r="A1001" i="25"/>
  <c r="A1000" i="25"/>
  <c r="A999" i="25"/>
  <c r="A998" i="25"/>
  <c r="A997" i="25"/>
  <c r="A996" i="25"/>
  <c r="A995" i="25"/>
  <c r="A994" i="25"/>
  <c r="A993" i="25"/>
  <c r="A992" i="25"/>
  <c r="A991" i="25"/>
  <c r="A990" i="25"/>
  <c r="A989" i="25"/>
  <c r="A988" i="25"/>
  <c r="A987" i="25"/>
  <c r="A986" i="25"/>
  <c r="A985" i="25"/>
  <c r="A984" i="25"/>
  <c r="A983" i="25"/>
  <c r="A982" i="25"/>
  <c r="A981" i="25"/>
  <c r="A980" i="25"/>
  <c r="A979" i="25"/>
  <c r="A978" i="25"/>
  <c r="A977" i="25"/>
  <c r="A976" i="25"/>
  <c r="A975" i="25"/>
  <c r="A974" i="25"/>
  <c r="A973" i="25"/>
  <c r="A972" i="25"/>
  <c r="A971" i="25"/>
  <c r="A970" i="25"/>
  <c r="A969" i="25"/>
  <c r="A968" i="25"/>
  <c r="A967" i="25"/>
  <c r="A966" i="25"/>
  <c r="A965" i="25"/>
  <c r="A964" i="25"/>
  <c r="A963" i="25"/>
  <c r="A962" i="25"/>
  <c r="A961" i="25"/>
  <c r="A960" i="25"/>
  <c r="A959" i="25"/>
  <c r="A958" i="25"/>
  <c r="A957" i="25"/>
  <c r="A956" i="25"/>
  <c r="A955" i="25"/>
  <c r="A954" i="25"/>
  <c r="A953" i="25"/>
  <c r="A952" i="25"/>
  <c r="A951" i="25"/>
  <c r="A950" i="25"/>
  <c r="A949" i="25"/>
  <c r="A948" i="25"/>
  <c r="A947" i="25"/>
  <c r="A946" i="25"/>
  <c r="A945" i="25"/>
  <c r="A944" i="25"/>
  <c r="A943" i="25"/>
  <c r="A942" i="25"/>
  <c r="A941" i="25"/>
  <c r="A940" i="25"/>
  <c r="A939" i="25"/>
  <c r="A938" i="25"/>
  <c r="A937" i="25"/>
  <c r="A936" i="25"/>
  <c r="A935" i="25"/>
  <c r="A934" i="25"/>
  <c r="A933" i="25"/>
  <c r="A932" i="25"/>
  <c r="A931" i="25"/>
  <c r="A930" i="25"/>
  <c r="A929" i="25"/>
  <c r="A928" i="25"/>
  <c r="A927" i="25"/>
  <c r="A926" i="25"/>
  <c r="A925" i="25"/>
  <c r="A924" i="25"/>
  <c r="A923" i="25"/>
  <c r="A922" i="25"/>
  <c r="A921" i="25"/>
  <c r="A920" i="25"/>
  <c r="A919" i="25"/>
  <c r="A918" i="25"/>
  <c r="A917" i="25"/>
  <c r="A916" i="25"/>
  <c r="A915" i="25"/>
  <c r="A914" i="25"/>
  <c r="A913" i="25"/>
  <c r="A912" i="25"/>
  <c r="A911" i="25"/>
  <c r="A910" i="25"/>
  <c r="A909" i="25"/>
  <c r="A908" i="25"/>
  <c r="A907" i="25"/>
  <c r="A906" i="25"/>
  <c r="A905" i="25"/>
  <c r="A904" i="25"/>
  <c r="A903" i="25"/>
  <c r="A902" i="25"/>
  <c r="A901" i="25"/>
  <c r="A900" i="25"/>
  <c r="A899" i="25"/>
  <c r="A898" i="25"/>
  <c r="A897" i="25"/>
  <c r="A896" i="25"/>
  <c r="A895" i="25"/>
  <c r="A894" i="25"/>
  <c r="A893" i="25"/>
  <c r="A892" i="25"/>
  <c r="A891" i="25"/>
  <c r="A890" i="25"/>
  <c r="A889" i="25"/>
  <c r="A888" i="25"/>
  <c r="A887" i="25"/>
  <c r="A886" i="25"/>
  <c r="A885" i="25"/>
  <c r="A884" i="25"/>
  <c r="A883" i="25"/>
  <c r="A882" i="25"/>
  <c r="A881" i="25"/>
  <c r="A880" i="25"/>
  <c r="A879" i="25"/>
  <c r="A878" i="25"/>
  <c r="A877" i="25"/>
  <c r="A876" i="25"/>
  <c r="A875" i="25"/>
  <c r="A874" i="25"/>
  <c r="A873" i="25"/>
  <c r="A872" i="25"/>
  <c r="A871" i="25"/>
  <c r="A870" i="25"/>
  <c r="A869" i="25"/>
  <c r="A868" i="25"/>
  <c r="A867" i="25"/>
  <c r="A866" i="25"/>
  <c r="A865" i="25"/>
  <c r="A864" i="25"/>
  <c r="A863" i="25"/>
  <c r="A862" i="25"/>
  <c r="A861" i="25"/>
  <c r="A860" i="25"/>
  <c r="A859" i="25"/>
  <c r="A858" i="25"/>
  <c r="A857" i="25"/>
  <c r="A856" i="25"/>
  <c r="A855" i="25"/>
  <c r="A854" i="25"/>
  <c r="A853" i="25"/>
  <c r="A852" i="25"/>
  <c r="A851" i="25"/>
  <c r="A850" i="25"/>
  <c r="A849" i="25"/>
  <c r="A848" i="25"/>
  <c r="A847" i="25"/>
  <c r="A846" i="25"/>
  <c r="A845" i="25"/>
  <c r="A844" i="25"/>
  <c r="A843" i="25"/>
  <c r="A842" i="25"/>
  <c r="A841" i="25"/>
  <c r="A840" i="25"/>
  <c r="A839" i="25"/>
  <c r="A838" i="25"/>
  <c r="A837" i="25"/>
  <c r="A836" i="25"/>
  <c r="A835" i="25"/>
  <c r="A834" i="25"/>
  <c r="A833" i="25"/>
  <c r="A832" i="25"/>
  <c r="A831" i="25"/>
  <c r="A830" i="25"/>
  <c r="A829" i="25"/>
  <c r="A828" i="25"/>
  <c r="A827" i="25"/>
  <c r="A826" i="25"/>
  <c r="A825" i="25"/>
  <c r="A824" i="25"/>
  <c r="A823" i="25"/>
  <c r="A822" i="25"/>
  <c r="A821" i="25"/>
  <c r="A820" i="25"/>
  <c r="A819" i="25"/>
  <c r="A818" i="25"/>
  <c r="A817" i="25"/>
  <c r="A816" i="25"/>
  <c r="A815" i="25"/>
  <c r="A814" i="25"/>
  <c r="A813" i="25"/>
  <c r="A812" i="25"/>
  <c r="A811" i="25"/>
  <c r="A810" i="25"/>
  <c r="A809" i="25"/>
  <c r="A808" i="25"/>
  <c r="A807" i="25"/>
  <c r="A806" i="25"/>
  <c r="A805" i="25"/>
  <c r="A804" i="25"/>
  <c r="A803" i="25"/>
  <c r="A802" i="25"/>
  <c r="A801" i="25"/>
  <c r="A800" i="25"/>
  <c r="A799" i="25"/>
  <c r="A798" i="25"/>
  <c r="A797" i="25"/>
  <c r="A796" i="25"/>
  <c r="A795" i="25"/>
  <c r="A794" i="25"/>
  <c r="A793" i="25"/>
  <c r="A792" i="25"/>
  <c r="A791" i="25"/>
  <c r="A790" i="25"/>
  <c r="A789" i="25"/>
  <c r="A788" i="25"/>
  <c r="A787" i="25"/>
  <c r="A786" i="25"/>
  <c r="A785" i="25"/>
  <c r="A784" i="25"/>
  <c r="A783" i="25"/>
  <c r="A782" i="25"/>
  <c r="A781" i="25"/>
  <c r="A780" i="25"/>
  <c r="A779" i="25"/>
  <c r="A778" i="25"/>
  <c r="A777" i="25"/>
  <c r="A776" i="25"/>
  <c r="A775" i="25"/>
  <c r="A774" i="25"/>
  <c r="A773" i="25"/>
  <c r="A772" i="25"/>
  <c r="A771" i="25"/>
  <c r="A770" i="25"/>
  <c r="A769" i="25"/>
  <c r="A768" i="25"/>
  <c r="A767" i="25"/>
  <c r="A766" i="25"/>
  <c r="A765" i="25"/>
  <c r="A764" i="25"/>
  <c r="A763" i="25"/>
  <c r="A762" i="25"/>
  <c r="A761" i="25"/>
  <c r="A760" i="25"/>
  <c r="A759" i="25"/>
  <c r="A758" i="25"/>
  <c r="A757" i="25"/>
  <c r="A756" i="25"/>
  <c r="A755" i="25"/>
  <c r="A754" i="25"/>
  <c r="A753" i="25"/>
  <c r="A752" i="25"/>
  <c r="A751" i="25"/>
  <c r="A750" i="25"/>
  <c r="A749" i="25"/>
  <c r="A748" i="25"/>
  <c r="A747" i="25"/>
  <c r="A746" i="25"/>
  <c r="A745" i="25"/>
  <c r="A744" i="25"/>
  <c r="A743" i="25"/>
  <c r="A742" i="25"/>
  <c r="A741" i="25"/>
  <c r="A740" i="25"/>
  <c r="A739" i="25"/>
  <c r="A738" i="25"/>
  <c r="A737" i="25"/>
  <c r="A736" i="25"/>
  <c r="A735" i="25"/>
  <c r="A734" i="25"/>
  <c r="A733" i="25"/>
  <c r="A732" i="25"/>
  <c r="A731" i="25"/>
  <c r="A730" i="25"/>
  <c r="A729" i="25"/>
  <c r="A728" i="25"/>
  <c r="A727" i="25"/>
  <c r="A726" i="25"/>
  <c r="A725" i="25"/>
  <c r="A724" i="25"/>
  <c r="A723" i="25"/>
  <c r="A722" i="25"/>
  <c r="A721" i="25"/>
  <c r="A720" i="25"/>
  <c r="A719" i="25"/>
  <c r="A718" i="25"/>
  <c r="A717" i="25"/>
  <c r="A716" i="25"/>
  <c r="A715" i="25"/>
  <c r="A714" i="25"/>
  <c r="A713" i="25"/>
  <c r="A712" i="25"/>
  <c r="A711" i="25"/>
  <c r="A710" i="25"/>
  <c r="A709" i="25"/>
  <c r="A708" i="25"/>
  <c r="A707" i="25"/>
  <c r="A706" i="25"/>
  <c r="A705" i="25"/>
  <c r="A704" i="25"/>
  <c r="A703" i="25"/>
  <c r="A702" i="25"/>
  <c r="A701" i="25"/>
  <c r="A700" i="25"/>
  <c r="A699" i="25"/>
  <c r="A698" i="25"/>
  <c r="A697" i="25"/>
  <c r="A696" i="25"/>
  <c r="A695" i="25"/>
  <c r="A694" i="25"/>
  <c r="A693" i="25"/>
  <c r="A692" i="25"/>
  <c r="A691" i="25"/>
  <c r="A690" i="25"/>
  <c r="A689" i="25"/>
  <c r="A688" i="25"/>
  <c r="A687" i="25"/>
  <c r="A686" i="25"/>
  <c r="A685" i="25"/>
  <c r="A684" i="25"/>
  <c r="A683" i="25"/>
  <c r="A682" i="25"/>
  <c r="A681" i="25"/>
  <c r="A680" i="25"/>
  <c r="A679" i="25"/>
  <c r="A678" i="25"/>
  <c r="A677" i="25"/>
  <c r="A676" i="25"/>
  <c r="A675" i="25"/>
  <c r="A674" i="25"/>
  <c r="A673" i="25"/>
  <c r="A672" i="25"/>
  <c r="A671" i="25"/>
  <c r="A670" i="25"/>
  <c r="A669" i="25"/>
  <c r="A668" i="25"/>
  <c r="A667" i="25"/>
  <c r="A666" i="25"/>
  <c r="A665" i="25"/>
  <c r="A664" i="25"/>
  <c r="A663" i="25"/>
  <c r="A662" i="25"/>
  <c r="A661" i="25"/>
  <c r="A660" i="25"/>
  <c r="A659" i="25"/>
  <c r="A658" i="25"/>
  <c r="A657" i="25"/>
  <c r="A656" i="25"/>
  <c r="A655" i="25"/>
  <c r="A654" i="25"/>
  <c r="A653" i="25"/>
  <c r="A652" i="25"/>
  <c r="A651" i="25"/>
  <c r="A650" i="25"/>
  <c r="A649" i="25"/>
  <c r="A648" i="25"/>
  <c r="A647" i="25"/>
  <c r="A646" i="25"/>
  <c r="A645" i="25"/>
  <c r="A644" i="25"/>
  <c r="A643" i="25"/>
  <c r="A642" i="25"/>
  <c r="A641" i="25"/>
  <c r="A640" i="25"/>
  <c r="A639" i="25"/>
  <c r="A638" i="25"/>
  <c r="A637" i="25"/>
  <c r="A636" i="25"/>
  <c r="A635" i="25"/>
  <c r="A634" i="25"/>
  <c r="A633" i="25"/>
  <c r="A632" i="25"/>
  <c r="A631" i="25"/>
  <c r="A630" i="25"/>
  <c r="A629" i="25"/>
  <c r="A628" i="25"/>
  <c r="A627" i="25"/>
  <c r="A626" i="25"/>
  <c r="A625" i="25"/>
  <c r="A624" i="25"/>
  <c r="A623" i="25"/>
  <c r="A622" i="25"/>
  <c r="A621" i="25"/>
  <c r="A620" i="25"/>
  <c r="A619" i="25"/>
  <c r="A618" i="25"/>
  <c r="A617" i="25"/>
  <c r="A616" i="25"/>
  <c r="A615" i="25"/>
  <c r="A614" i="25"/>
  <c r="A613" i="25"/>
  <c r="A612" i="25"/>
  <c r="A611" i="25"/>
  <c r="A610" i="25"/>
  <c r="A609" i="25"/>
  <c r="A608" i="25"/>
  <c r="A607" i="25"/>
  <c r="A606" i="25"/>
  <c r="A605" i="25"/>
  <c r="A604" i="25"/>
  <c r="A603" i="25"/>
  <c r="A602" i="25"/>
  <c r="A601" i="25"/>
  <c r="A600" i="25"/>
  <c r="A599" i="25"/>
  <c r="A598" i="25"/>
  <c r="A597" i="25"/>
  <c r="A596" i="25"/>
  <c r="A595" i="25"/>
  <c r="A594" i="25"/>
  <c r="A593" i="25"/>
  <c r="A592" i="25"/>
  <c r="A591" i="25"/>
  <c r="A590" i="25"/>
  <c r="A589" i="25"/>
  <c r="A588" i="25"/>
  <c r="A587" i="25"/>
  <c r="A586" i="25"/>
  <c r="A585" i="25"/>
  <c r="A584" i="25"/>
  <c r="A583" i="25"/>
  <c r="A582" i="25"/>
  <c r="A581" i="25"/>
  <c r="A580" i="25"/>
  <c r="A579" i="25"/>
  <c r="A578" i="25"/>
  <c r="A577" i="25"/>
  <c r="A576" i="25"/>
  <c r="A575" i="25"/>
  <c r="A574" i="25"/>
  <c r="A573" i="25"/>
  <c r="A572" i="25"/>
  <c r="A571" i="25"/>
  <c r="A570" i="25"/>
  <c r="A569" i="25"/>
  <c r="A568" i="25"/>
  <c r="A567" i="25"/>
  <c r="A566" i="25"/>
  <c r="A565" i="25"/>
  <c r="A564" i="25"/>
  <c r="A563" i="25"/>
  <c r="A562" i="25"/>
  <c r="A561" i="25"/>
  <c r="A560" i="25"/>
  <c r="A559" i="25"/>
  <c r="A558" i="25"/>
  <c r="A557" i="25"/>
  <c r="A556" i="25"/>
  <c r="A555" i="25"/>
  <c r="A554" i="25"/>
  <c r="A553" i="25"/>
  <c r="A552" i="25"/>
  <c r="A551" i="25"/>
  <c r="A550" i="25"/>
  <c r="A549" i="25"/>
  <c r="A548" i="25"/>
  <c r="A547" i="25"/>
  <c r="A546" i="25"/>
  <c r="A545" i="25"/>
  <c r="A544" i="25"/>
  <c r="A543" i="25"/>
  <c r="A542" i="25"/>
  <c r="A541" i="25"/>
  <c r="A540" i="25"/>
  <c r="A539" i="25"/>
  <c r="A538" i="25"/>
  <c r="A537" i="25"/>
  <c r="A536" i="25"/>
  <c r="A535" i="25"/>
  <c r="A534" i="25"/>
  <c r="A533" i="25"/>
  <c r="A532" i="25"/>
  <c r="A531" i="25"/>
  <c r="A530" i="25"/>
  <c r="A529" i="25"/>
  <c r="A528" i="25"/>
  <c r="A527" i="25"/>
  <c r="A526" i="25"/>
  <c r="A525" i="25"/>
  <c r="A524" i="25"/>
  <c r="A523" i="25"/>
  <c r="A522" i="25"/>
  <c r="A521" i="25"/>
  <c r="A520" i="25"/>
  <c r="A519" i="25"/>
  <c r="A518" i="25"/>
  <c r="A517" i="25"/>
  <c r="A516" i="25"/>
  <c r="A515" i="25"/>
  <c r="A514" i="25"/>
  <c r="A513" i="25"/>
  <c r="A512" i="25"/>
  <c r="A511" i="25"/>
  <c r="A510" i="25"/>
  <c r="A509" i="25"/>
  <c r="A508" i="25"/>
  <c r="A507" i="25"/>
  <c r="A506" i="25"/>
  <c r="A505" i="25"/>
  <c r="A504" i="25"/>
  <c r="A503" i="25"/>
  <c r="A502" i="25"/>
  <c r="A501" i="25"/>
  <c r="A500" i="25"/>
  <c r="A499" i="25"/>
  <c r="A498" i="25"/>
  <c r="A497" i="25"/>
  <c r="A496" i="25"/>
  <c r="A495" i="25"/>
  <c r="A494" i="25"/>
  <c r="A493" i="25"/>
  <c r="A492" i="25"/>
  <c r="A491" i="25"/>
  <c r="A490" i="25"/>
  <c r="A489" i="25"/>
  <c r="A488" i="25"/>
  <c r="A487" i="25"/>
  <c r="A486" i="25"/>
  <c r="A485" i="25"/>
  <c r="A484" i="25"/>
  <c r="A483" i="25"/>
  <c r="A482" i="25"/>
  <c r="A481" i="25"/>
  <c r="A480" i="25"/>
  <c r="A479" i="25"/>
  <c r="A478" i="25"/>
  <c r="A477" i="25"/>
  <c r="A476" i="25"/>
  <c r="A475" i="25"/>
  <c r="A474" i="25"/>
  <c r="A473" i="25"/>
  <c r="A472" i="25"/>
  <c r="A471" i="25"/>
  <c r="A470" i="25"/>
  <c r="A469" i="25"/>
  <c r="A468" i="25"/>
  <c r="A467" i="25"/>
  <c r="A466" i="25"/>
  <c r="A465" i="25"/>
  <c r="A464" i="25"/>
  <c r="A463" i="25"/>
  <c r="A462" i="25"/>
  <c r="A461" i="25"/>
  <c r="A460" i="25"/>
  <c r="A459" i="25"/>
  <c r="A458" i="25"/>
  <c r="A457" i="25"/>
  <c r="A456" i="25"/>
  <c r="A455" i="25"/>
  <c r="A454" i="25"/>
  <c r="A453" i="25"/>
  <c r="A452" i="25"/>
  <c r="A451" i="25"/>
  <c r="A450" i="25"/>
  <c r="A449" i="25"/>
  <c r="A448" i="25"/>
  <c r="A447" i="25"/>
  <c r="A446" i="25"/>
  <c r="A445" i="25"/>
  <c r="A444" i="25"/>
  <c r="A443" i="25"/>
  <c r="A442" i="25"/>
  <c r="A441" i="25"/>
  <c r="A440" i="25"/>
  <c r="A439" i="25"/>
  <c r="A438" i="25"/>
  <c r="A437" i="25"/>
  <c r="A436" i="25"/>
  <c r="A435" i="25"/>
  <c r="A434" i="25"/>
  <c r="A433" i="25"/>
  <c r="A432" i="25"/>
  <c r="A431" i="25"/>
  <c r="A430" i="25"/>
  <c r="A429" i="25"/>
  <c r="A428" i="25"/>
  <c r="A427" i="25"/>
  <c r="A426" i="25"/>
  <c r="A425" i="25"/>
  <c r="A424" i="25"/>
  <c r="A423" i="25"/>
  <c r="A422" i="25"/>
  <c r="A421" i="25"/>
  <c r="A420" i="25"/>
  <c r="A419" i="25"/>
  <c r="A418" i="25"/>
  <c r="A417" i="25"/>
  <c r="A416" i="25"/>
  <c r="A415" i="25"/>
  <c r="A414" i="25"/>
  <c r="A413" i="25"/>
  <c r="A412" i="25"/>
  <c r="A411" i="25"/>
  <c r="A410" i="25"/>
  <c r="A409" i="25"/>
  <c r="A408" i="25"/>
  <c r="A407" i="25"/>
  <c r="A406" i="25"/>
  <c r="A405" i="25"/>
  <c r="A404" i="25"/>
  <c r="A403" i="25"/>
  <c r="A402" i="25"/>
  <c r="A401" i="25"/>
  <c r="A400" i="25"/>
  <c r="A399" i="25"/>
  <c r="A398" i="25"/>
  <c r="A397" i="25"/>
  <c r="A396" i="25"/>
  <c r="A395" i="25"/>
  <c r="A394" i="25"/>
  <c r="A393" i="25"/>
  <c r="A392" i="25"/>
  <c r="A391" i="25"/>
  <c r="A390" i="25"/>
  <c r="A389" i="25"/>
  <c r="A388" i="25"/>
  <c r="A387" i="25"/>
  <c r="A386" i="25"/>
  <c r="A385" i="25"/>
  <c r="A384" i="25"/>
  <c r="A383" i="25"/>
  <c r="A382" i="25"/>
  <c r="A381" i="25"/>
  <c r="A380" i="25"/>
  <c r="A379" i="25"/>
  <c r="A378" i="25"/>
  <c r="A377" i="25"/>
  <c r="A376" i="25"/>
  <c r="A375" i="25"/>
  <c r="A374" i="25"/>
  <c r="A373" i="25"/>
  <c r="A372" i="25"/>
  <c r="A371" i="25"/>
  <c r="A370" i="25"/>
  <c r="A369" i="25"/>
  <c r="A368" i="25"/>
  <c r="A367" i="25"/>
  <c r="A366" i="25"/>
  <c r="A365" i="25"/>
  <c r="A364" i="25"/>
  <c r="A363" i="25"/>
  <c r="A362" i="25"/>
  <c r="A361" i="25"/>
  <c r="A360" i="25"/>
  <c r="A359" i="25"/>
  <c r="A358" i="25"/>
  <c r="A357" i="25"/>
  <c r="A356" i="25"/>
  <c r="A355" i="25"/>
  <c r="A354" i="25"/>
  <c r="A353" i="25"/>
  <c r="A352" i="25"/>
  <c r="A351" i="25"/>
  <c r="A350" i="25"/>
  <c r="A349" i="25"/>
  <c r="A348" i="25"/>
  <c r="A347" i="25"/>
  <c r="A346" i="25"/>
  <c r="A345" i="25"/>
  <c r="A344" i="25"/>
  <c r="A343" i="25"/>
  <c r="A342" i="25"/>
  <c r="A341" i="25"/>
  <c r="A340" i="25"/>
  <c r="A339" i="25"/>
  <c r="A338" i="25"/>
  <c r="A337" i="25"/>
  <c r="A336" i="25"/>
  <c r="A335" i="25"/>
  <c r="A334" i="25"/>
  <c r="A333" i="25"/>
  <c r="A332" i="25"/>
  <c r="A331" i="25"/>
  <c r="A330" i="25"/>
  <c r="A329" i="25"/>
  <c r="A328" i="25"/>
  <c r="A327" i="25"/>
  <c r="A326" i="25"/>
  <c r="A325" i="25"/>
  <c r="A324" i="25"/>
  <c r="A323" i="25"/>
  <c r="A322" i="25"/>
  <c r="A321" i="25"/>
  <c r="A320" i="25"/>
  <c r="A319" i="25"/>
  <c r="A318" i="25"/>
  <c r="A317" i="25"/>
  <c r="A316" i="25"/>
  <c r="A315" i="25"/>
  <c r="A314" i="25"/>
  <c r="A313" i="25"/>
  <c r="A312" i="25"/>
  <c r="A311" i="25"/>
  <c r="A310" i="25"/>
  <c r="A309" i="25"/>
  <c r="A308" i="25"/>
  <c r="A307" i="25"/>
  <c r="A306" i="25"/>
  <c r="A305" i="25"/>
  <c r="A304" i="25"/>
  <c r="A303" i="25"/>
  <c r="A302" i="25"/>
  <c r="A301" i="25"/>
  <c r="A300" i="25"/>
  <c r="A299" i="25"/>
  <c r="A298" i="25"/>
  <c r="A297" i="25"/>
  <c r="A296" i="25"/>
  <c r="A295" i="25"/>
  <c r="A294" i="25"/>
  <c r="A293" i="25"/>
  <c r="A292" i="25"/>
  <c r="A291" i="25"/>
  <c r="A290" i="25"/>
  <c r="A289" i="25"/>
  <c r="A288" i="25"/>
  <c r="A287" i="25"/>
  <c r="A286" i="25"/>
  <c r="A285" i="25"/>
  <c r="A284" i="25"/>
  <c r="A283" i="25"/>
  <c r="A282" i="25"/>
  <c r="A281" i="25"/>
  <c r="A280" i="25"/>
  <c r="A279" i="25"/>
  <c r="A278" i="25"/>
  <c r="A277" i="25"/>
  <c r="A276" i="25"/>
  <c r="A275" i="25"/>
  <c r="A274" i="25"/>
  <c r="A273" i="25"/>
  <c r="A272" i="25"/>
  <c r="A271" i="25"/>
  <c r="A270" i="25"/>
  <c r="A269" i="25"/>
  <c r="A268" i="25"/>
  <c r="A267" i="25"/>
  <c r="A266" i="25"/>
  <c r="A265" i="25"/>
  <c r="A264" i="25"/>
  <c r="A263" i="25"/>
  <c r="A262" i="25"/>
  <c r="A261" i="25"/>
  <c r="A260" i="25"/>
  <c r="A259" i="25"/>
  <c r="A258" i="25"/>
  <c r="A257" i="25"/>
  <c r="A256" i="25"/>
  <c r="A255" i="25"/>
  <c r="A254" i="25"/>
  <c r="A253" i="25"/>
  <c r="A252" i="25"/>
  <c r="A251" i="25"/>
  <c r="A250" i="25"/>
  <c r="A249" i="25"/>
  <c r="A248" i="25"/>
  <c r="A247" i="25"/>
  <c r="A246" i="25"/>
  <c r="A245" i="25"/>
  <c r="A244" i="25"/>
  <c r="A243" i="25"/>
  <c r="A242" i="25"/>
  <c r="A241" i="25"/>
  <c r="A240" i="25"/>
  <c r="A239" i="25"/>
  <c r="A238" i="25"/>
  <c r="A237" i="25"/>
  <c r="A236" i="25"/>
  <c r="A235" i="25"/>
  <c r="A234" i="25"/>
  <c r="A233" i="25"/>
  <c r="A232" i="25"/>
  <c r="A231" i="25"/>
  <c r="A230" i="25"/>
  <c r="A229" i="25"/>
  <c r="A228" i="25"/>
  <c r="A227" i="25"/>
  <c r="A226" i="25"/>
  <c r="A225" i="25"/>
  <c r="A224" i="25"/>
  <c r="A223" i="25"/>
  <c r="A222" i="25"/>
  <c r="A221" i="25"/>
  <c r="A220" i="25"/>
  <c r="A219" i="25"/>
  <c r="A218" i="25"/>
  <c r="A217" i="25"/>
  <c r="A216" i="25"/>
  <c r="A215" i="25"/>
  <c r="A214" i="25"/>
  <c r="A213" i="25"/>
  <c r="A212" i="25"/>
  <c r="A211" i="25"/>
  <c r="A210" i="25"/>
  <c r="A209" i="25"/>
  <c r="A208" i="25"/>
  <c r="A207" i="25"/>
  <c r="A206" i="25"/>
  <c r="A205" i="25"/>
  <c r="A204" i="25"/>
  <c r="A203" i="25"/>
  <c r="A202" i="25"/>
  <c r="A201" i="25"/>
  <c r="A200" i="25"/>
  <c r="A199" i="25"/>
  <c r="A198" i="25"/>
  <c r="A197" i="25"/>
  <c r="A196" i="25"/>
  <c r="A195" i="25"/>
  <c r="A194" i="25"/>
  <c r="A193" i="25"/>
  <c r="A192" i="25"/>
  <c r="A191" i="25"/>
  <c r="A190" i="25"/>
  <c r="A189" i="25"/>
  <c r="A188" i="25"/>
  <c r="A187" i="25"/>
  <c r="A186" i="25"/>
  <c r="A185" i="25"/>
  <c r="A184" i="25"/>
  <c r="A183" i="25"/>
  <c r="A182" i="25"/>
  <c r="A181" i="25"/>
  <c r="A180" i="25"/>
  <c r="A179" i="25"/>
  <c r="A178" i="25"/>
  <c r="A177" i="25"/>
  <c r="A176" i="25"/>
  <c r="A175" i="25"/>
  <c r="A174" i="25"/>
  <c r="A173" i="25"/>
  <c r="A172" i="25"/>
  <c r="A171" i="25"/>
  <c r="A170" i="25"/>
  <c r="A169" i="25"/>
  <c r="A168" i="25"/>
  <c r="A167" i="25"/>
  <c r="A166" i="25"/>
  <c r="A165" i="25"/>
  <c r="A164" i="25"/>
  <c r="A163" i="25"/>
  <c r="A162" i="25"/>
  <c r="A161" i="25"/>
  <c r="A160" i="25"/>
  <c r="A159" i="25"/>
  <c r="A158" i="25"/>
  <c r="A157" i="25"/>
  <c r="A156" i="25"/>
  <c r="A155" i="25"/>
  <c r="A154" i="25"/>
  <c r="A153" i="25"/>
  <c r="A152" i="25"/>
  <c r="A151" i="25"/>
  <c r="A150" i="25"/>
  <c r="A149" i="25"/>
  <c r="A148" i="25"/>
  <c r="A147" i="25"/>
  <c r="A146" i="25"/>
  <c r="A145" i="25"/>
  <c r="A144" i="25"/>
  <c r="A143" i="25"/>
  <c r="A142" i="25"/>
  <c r="A141" i="25"/>
  <c r="A140" i="25"/>
  <c r="A139" i="25"/>
  <c r="A138" i="25"/>
  <c r="A137" i="25"/>
  <c r="A136" i="25"/>
  <c r="A135" i="25"/>
  <c r="A134" i="25"/>
  <c r="A133" i="25"/>
  <c r="A132" i="25"/>
  <c r="A131" i="25"/>
  <c r="A130" i="25"/>
  <c r="A129" i="25"/>
  <c r="A128" i="25"/>
  <c r="A127" i="25"/>
  <c r="A126" i="25"/>
  <c r="A125" i="25"/>
  <c r="A124" i="25"/>
  <c r="A123" i="25"/>
  <c r="A122" i="25"/>
  <c r="A121" i="25"/>
  <c r="A120" i="25"/>
  <c r="A119" i="25"/>
  <c r="A118" i="25"/>
  <c r="A117" i="25"/>
  <c r="A116" i="25"/>
  <c r="A115" i="25"/>
  <c r="A114" i="25"/>
  <c r="A113" i="25"/>
  <c r="A112" i="25"/>
  <c r="A111" i="25"/>
  <c r="A110" i="25"/>
  <c r="A109" i="25"/>
  <c r="A108" i="25"/>
  <c r="A107" i="25"/>
  <c r="A106" i="25"/>
  <c r="A105" i="25"/>
  <c r="A104" i="25"/>
  <c r="A103" i="25"/>
  <c r="A102" i="25"/>
  <c r="A101" i="25"/>
  <c r="A100" i="25"/>
  <c r="A99" i="25"/>
  <c r="A98" i="25"/>
  <c r="A97" i="25"/>
  <c r="A96" i="25"/>
  <c r="A95" i="25"/>
  <c r="A94" i="25"/>
  <c r="A93" i="25"/>
  <c r="A92" i="25"/>
  <c r="A91" i="25"/>
  <c r="A90" i="25"/>
  <c r="A89" i="25"/>
  <c r="A88" i="25"/>
  <c r="A87" i="25"/>
  <c r="A86" i="25"/>
  <c r="A85" i="25"/>
  <c r="A84" i="25"/>
  <c r="A83" i="25"/>
  <c r="A82" i="25"/>
  <c r="A81" i="25"/>
  <c r="A80" i="25"/>
  <c r="A79" i="25"/>
  <c r="A78" i="25"/>
  <c r="A77" i="25"/>
  <c r="A76" i="25"/>
  <c r="A75" i="25"/>
  <c r="A74" i="25"/>
  <c r="A73" i="25"/>
  <c r="A72" i="25"/>
  <c r="A71" i="25"/>
  <c r="A70" i="25"/>
  <c r="A69" i="25"/>
  <c r="A68" i="25"/>
  <c r="A67" i="25"/>
  <c r="A66" i="25"/>
  <c r="A65" i="25"/>
  <c r="A64" i="25"/>
  <c r="A63" i="25"/>
  <c r="A62" i="25"/>
  <c r="A61" i="25"/>
  <c r="A60" i="25"/>
  <c r="A59" i="25"/>
  <c r="A58" i="25"/>
  <c r="A57" i="25"/>
  <c r="A56" i="25"/>
  <c r="A55" i="25"/>
  <c r="A54" i="25"/>
  <c r="A53" i="25"/>
  <c r="A52" i="25"/>
  <c r="A51" i="25"/>
  <c r="A50" i="25"/>
  <c r="A49" i="25"/>
  <c r="A48" i="25"/>
  <c r="A47" i="25"/>
  <c r="A46" i="25"/>
  <c r="A45" i="25"/>
  <c r="A44" i="25"/>
  <c r="A43" i="25"/>
  <c r="A42" i="25"/>
  <c r="A41" i="25"/>
  <c r="A40" i="25"/>
  <c r="A39" i="25"/>
  <c r="A38" i="25"/>
  <c r="A37" i="25"/>
  <c r="A36" i="25"/>
  <c r="A35" i="25"/>
  <c r="A34" i="25"/>
  <c r="A33" i="25"/>
  <c r="A32" i="25"/>
  <c r="A31" i="25"/>
  <c r="A30" i="25"/>
  <c r="A29" i="25"/>
  <c r="A28" i="25"/>
  <c r="A27" i="25"/>
  <c r="A26" i="25"/>
  <c r="A25" i="25"/>
  <c r="A24" i="25"/>
  <c r="A23" i="25"/>
  <c r="A22" i="25"/>
  <c r="A21" i="25"/>
  <c r="A20" i="25"/>
  <c r="A19" i="25"/>
  <c r="A18" i="25"/>
  <c r="A17" i="25"/>
  <c r="A16" i="25"/>
  <c r="A15" i="25"/>
  <c r="A14" i="25"/>
  <c r="A13" i="25"/>
  <c r="A12" i="25"/>
  <c r="A11" i="25"/>
  <c r="A10" i="25"/>
  <c r="A9" i="25"/>
  <c r="A8" i="25"/>
  <c r="A7" i="25"/>
  <c r="A6" i="25"/>
  <c r="A5" i="25"/>
  <c r="A4" i="25"/>
  <c r="A3" i="25"/>
  <c r="B1" i="25"/>
  <c r="C1" i="25" s="1"/>
  <c r="D1" i="25" s="1"/>
  <c r="E1" i="25" s="1"/>
  <c r="F1" i="25" s="1"/>
  <c r="G1" i="25" s="1"/>
  <c r="Z257" i="69" l="1"/>
  <c r="Z233" i="69"/>
  <c r="Z259" i="69"/>
  <c r="Z250" i="69"/>
  <c r="Z256" i="69"/>
  <c r="Z238" i="69"/>
  <c r="Z234" i="69"/>
  <c r="Z230" i="69"/>
  <c r="Z248" i="69"/>
  <c r="Z258" i="69"/>
  <c r="Z251" i="69"/>
  <c r="Z231" i="69"/>
  <c r="Z252" i="69"/>
  <c r="Z249" i="69"/>
  <c r="Z235" i="69"/>
  <c r="Z237" i="69"/>
  <c r="Z240" i="69"/>
  <c r="Z69" i="69"/>
  <c r="Z247" i="69"/>
  <c r="Z217" i="69"/>
  <c r="Z133" i="69"/>
  <c r="Z145" i="69"/>
  <c r="Z56" i="69"/>
  <c r="Z239" i="69"/>
  <c r="Z71" i="69"/>
  <c r="Z162" i="69"/>
  <c r="Z171" i="69"/>
  <c r="Z225" i="69"/>
  <c r="Z138" i="69"/>
  <c r="Z215" i="69"/>
  <c r="Z169" i="69"/>
  <c r="Z81" i="69"/>
  <c r="Z228" i="69"/>
  <c r="Z207" i="69"/>
  <c r="Z262" i="69"/>
  <c r="Z100" i="69"/>
  <c r="Z264" i="69"/>
  <c r="Z189" i="69"/>
  <c r="Z291" i="69"/>
  <c r="Z255" i="69"/>
  <c r="Z70" i="69"/>
  <c r="Z176" i="69"/>
  <c r="Z75" i="69"/>
  <c r="Z126" i="69"/>
  <c r="Z146" i="69"/>
  <c r="Z141" i="69"/>
  <c r="Z74" i="69"/>
  <c r="Z243" i="69"/>
  <c r="Z188" i="69"/>
  <c r="Z200" i="69"/>
  <c r="Z236" i="69"/>
  <c r="Z208" i="69"/>
  <c r="Z68" i="69"/>
  <c r="Z90" i="69"/>
  <c r="Z150" i="69"/>
  <c r="Z165" i="69"/>
  <c r="Z111" i="69"/>
  <c r="Z92" i="69"/>
  <c r="Z181" i="69"/>
  <c r="Z149" i="69"/>
  <c r="Z134" i="69"/>
  <c r="Z164" i="69"/>
  <c r="Z224" i="69"/>
  <c r="Z174" i="69"/>
  <c r="Z64" i="69"/>
  <c r="Z129" i="69"/>
  <c r="Z94" i="69"/>
  <c r="Z190" i="69"/>
  <c r="Z104" i="69"/>
  <c r="Z130" i="69"/>
  <c r="Z63" i="69"/>
  <c r="Z109" i="69"/>
  <c r="Z287" i="69"/>
  <c r="Z278" i="69"/>
  <c r="Z135" i="69"/>
  <c r="Z245" i="69"/>
  <c r="Z213" i="69"/>
  <c r="Z85" i="69"/>
  <c r="Z244" i="69"/>
  <c r="Z106" i="69"/>
  <c r="Z170" i="69"/>
  <c r="Z60" i="69"/>
  <c r="Z123" i="69"/>
  <c r="Z186" i="69"/>
  <c r="Z83" i="69"/>
  <c r="Z114" i="69"/>
  <c r="Z253" i="69"/>
  <c r="Z137" i="69"/>
  <c r="Z204" i="69"/>
  <c r="Z201" i="69"/>
  <c r="Z91" i="69"/>
  <c r="Z185" i="69"/>
  <c r="Z159" i="69"/>
  <c r="Z281" i="69"/>
  <c r="Z132" i="69"/>
  <c r="Z179" i="69"/>
  <c r="Z97" i="69"/>
  <c r="Z254" i="69"/>
  <c r="Z293" i="69"/>
  <c r="Z53" i="69"/>
  <c r="Z62" i="69"/>
  <c r="Z121" i="69"/>
  <c r="Z194" i="69"/>
  <c r="Z161" i="69"/>
  <c r="Z229" i="69"/>
  <c r="Z98" i="69"/>
  <c r="Z177" i="69"/>
  <c r="Z214" i="69"/>
  <c r="Z67" i="69"/>
  <c r="Z88" i="69"/>
  <c r="Z113" i="69"/>
  <c r="Z203" i="69"/>
  <c r="Z199" i="69"/>
  <c r="Z136" i="69"/>
  <c r="Z115" i="69"/>
  <c r="Z271" i="69"/>
  <c r="Z167" i="69"/>
  <c r="Z105" i="69"/>
  <c r="Z226" i="69"/>
  <c r="Z241" i="69"/>
  <c r="Z295" i="69"/>
  <c r="Z280" i="69"/>
  <c r="Z172" i="69"/>
  <c r="Z220" i="69"/>
  <c r="Z89" i="69"/>
  <c r="Z102" i="69"/>
  <c r="Z55" i="69"/>
  <c r="Z140" i="69"/>
  <c r="Z54" i="69"/>
  <c r="Z80" i="69"/>
  <c r="Z157" i="69"/>
  <c r="Z66" i="69"/>
  <c r="Z212" i="69"/>
  <c r="Z173" i="69"/>
  <c r="Z289" i="69"/>
  <c r="Z160" i="69"/>
  <c r="Z183" i="69"/>
  <c r="Z222" i="69"/>
  <c r="Z57" i="69"/>
  <c r="Z147" i="69"/>
  <c r="Z131" i="69"/>
  <c r="Z191" i="69"/>
  <c r="Z193" i="69"/>
  <c r="Z272" i="69"/>
  <c r="Z122" i="69"/>
  <c r="Z175" i="69"/>
  <c r="Z265" i="69"/>
  <c r="Z148" i="69"/>
  <c r="Z84" i="69"/>
  <c r="Z294" i="69"/>
  <c r="Z65" i="69"/>
  <c r="Z232" i="69"/>
  <c r="Z112" i="69"/>
  <c r="Z267" i="69"/>
  <c r="Z269" i="69"/>
  <c r="Z95" i="69"/>
  <c r="Z151" i="69"/>
  <c r="Z108" i="69"/>
  <c r="Z283" i="69"/>
  <c r="Z286" i="69"/>
  <c r="Z221" i="69"/>
  <c r="Z195" i="69"/>
  <c r="Z260" i="69"/>
  <c r="Z58" i="69"/>
  <c r="Z266" i="69"/>
  <c r="Z103" i="69"/>
  <c r="Z99" i="69"/>
  <c r="Z156" i="69"/>
  <c r="Z61" i="69"/>
  <c r="Z143" i="69"/>
  <c r="Z261" i="69"/>
  <c r="Z152" i="69"/>
  <c r="Z178" i="69"/>
  <c r="Z184" i="69"/>
  <c r="Z210" i="69"/>
  <c r="Z206" i="69"/>
  <c r="Z101" i="69"/>
  <c r="Z139" i="69"/>
  <c r="Z120" i="69"/>
  <c r="Z197" i="69"/>
  <c r="Z202" i="69"/>
  <c r="Z78" i="69"/>
  <c r="Z196" i="69"/>
  <c r="Z118" i="69"/>
  <c r="Z277" i="69"/>
  <c r="Z218" i="69"/>
  <c r="Z93" i="69"/>
  <c r="Z282" i="69"/>
  <c r="Z77" i="69"/>
  <c r="Z153" i="69"/>
  <c r="Z205" i="69"/>
  <c r="Z124" i="69"/>
  <c r="Z96" i="69"/>
  <c r="Z166" i="69"/>
  <c r="Z119" i="69"/>
  <c r="Z116" i="69"/>
  <c r="Z211" i="69"/>
  <c r="Z284" i="69"/>
  <c r="Z285" i="69"/>
  <c r="Z127" i="69"/>
  <c r="Z274" i="69"/>
  <c r="Z219" i="69"/>
  <c r="Z117" i="69"/>
  <c r="Z154" i="69"/>
  <c r="Z209" i="69"/>
  <c r="Z110" i="69"/>
  <c r="Z216" i="69"/>
  <c r="Z87" i="69"/>
  <c r="Z107" i="69"/>
  <c r="Z155" i="69"/>
  <c r="Z279" i="69"/>
  <c r="Z273" i="69"/>
  <c r="Z276" i="69"/>
  <c r="Z268" i="69"/>
  <c r="Z275" i="69"/>
  <c r="Z79" i="69"/>
  <c r="Z198" i="69"/>
  <c r="Z270" i="69"/>
  <c r="Z180" i="69"/>
  <c r="Z223" i="69"/>
  <c r="Z182" i="69"/>
  <c r="Z73" i="69"/>
  <c r="AE246" i="69"/>
  <c r="AE297" i="69"/>
  <c r="T297" i="69" s="1"/>
  <c r="Y62" i="39"/>
  <c r="AD53" i="39"/>
  <c r="X45" i="39"/>
  <c r="D39" i="39"/>
  <c r="B39" i="39"/>
  <c r="BB26" i="39"/>
  <c r="BA26" i="39"/>
  <c r="AZ26" i="39"/>
  <c r="AY26" i="39"/>
  <c r="AR26" i="39"/>
  <c r="AQ26" i="39"/>
  <c r="AP26" i="39"/>
  <c r="AO26" i="39"/>
  <c r="AN26" i="39"/>
  <c r="AM26" i="39"/>
  <c r="AL26" i="39"/>
  <c r="AK26" i="39"/>
  <c r="AJ26" i="39"/>
  <c r="AI26" i="39"/>
  <c r="AH26" i="39"/>
  <c r="AG26" i="39"/>
  <c r="AF26" i="39"/>
  <c r="AE26" i="39"/>
  <c r="AD26" i="39"/>
  <c r="AC26" i="39"/>
  <c r="AB26" i="39"/>
  <c r="M26" i="39"/>
  <c r="L26" i="39"/>
  <c r="K26" i="39"/>
  <c r="BB25" i="39"/>
  <c r="BA25" i="39"/>
  <c r="AZ25" i="39"/>
  <c r="AY25" i="39"/>
  <c r="AR25" i="39"/>
  <c r="AQ25" i="39"/>
  <c r="AP25" i="39"/>
  <c r="X38" i="39" s="1"/>
  <c r="AO25" i="39"/>
  <c r="AN25" i="39"/>
  <c r="AM25" i="39"/>
  <c r="X37" i="39" s="1"/>
  <c r="AL25" i="39"/>
  <c r="AK25" i="39"/>
  <c r="AJ25" i="39"/>
  <c r="AI25" i="39"/>
  <c r="AH25" i="39"/>
  <c r="AG25" i="39"/>
  <c r="X35" i="39" s="1"/>
  <c r="AF25" i="39"/>
  <c r="AE25" i="39"/>
  <c r="AD25" i="39"/>
  <c r="AC25" i="39"/>
  <c r="AB25" i="39"/>
  <c r="M25" i="39"/>
  <c r="L25" i="39"/>
  <c r="K25" i="39"/>
  <c r="BB24" i="39"/>
  <c r="BA24" i="39"/>
  <c r="AZ24" i="39"/>
  <c r="AY24" i="39"/>
  <c r="AR24" i="39"/>
  <c r="Z38" i="39" s="1"/>
  <c r="AQ24" i="39"/>
  <c r="Y38" i="39" s="1"/>
  <c r="AP24" i="39"/>
  <c r="AO24" i="39"/>
  <c r="Z37" i="39" s="1"/>
  <c r="AN24" i="39"/>
  <c r="Y37" i="39" s="1"/>
  <c r="AM24" i="39"/>
  <c r="AL24" i="39"/>
  <c r="Z36" i="39" s="1"/>
  <c r="AK24" i="39"/>
  <c r="Y36" i="39" s="1"/>
  <c r="AJ24" i="39"/>
  <c r="X36" i="39" s="1"/>
  <c r="AI24" i="39"/>
  <c r="Z35" i="39" s="1"/>
  <c r="AH24" i="39"/>
  <c r="Y35" i="39" s="1"/>
  <c r="AG24" i="39"/>
  <c r="AF24" i="39"/>
  <c r="Z34" i="39" s="1"/>
  <c r="AE24" i="39"/>
  <c r="Y34" i="39" s="1"/>
  <c r="AD24" i="39"/>
  <c r="X34" i="39" s="1"/>
  <c r="AC24" i="39"/>
  <c r="X31" i="39" s="1"/>
  <c r="X44" i="39" s="1"/>
  <c r="X46" i="39" s="1"/>
  <c r="Y57" i="39" s="1"/>
  <c r="AB24" i="39"/>
  <c r="AA39" i="39" s="1"/>
  <c r="AD46" i="39" s="1"/>
  <c r="M24" i="39"/>
  <c r="D33" i="39" s="1"/>
  <c r="L24" i="39"/>
  <c r="K24" i="39"/>
  <c r="D31" i="39" s="1"/>
  <c r="BB22" i="39"/>
  <c r="BA22" i="39"/>
  <c r="AZ22" i="39"/>
  <c r="AY22" i="39"/>
  <c r="AR22" i="39"/>
  <c r="AQ22" i="39"/>
  <c r="AP22" i="39"/>
  <c r="AO22" i="39"/>
  <c r="AN22" i="39"/>
  <c r="AM22" i="39"/>
  <c r="AL22" i="39"/>
  <c r="AK22" i="39"/>
  <c r="AJ22" i="39"/>
  <c r="AI22" i="39"/>
  <c r="AH22" i="39"/>
  <c r="AG22" i="39"/>
  <c r="AF22" i="39"/>
  <c r="AE22" i="39"/>
  <c r="AD22" i="39"/>
  <c r="AC22" i="39"/>
  <c r="AB22" i="39"/>
  <c r="AB39" i="39" s="1"/>
  <c r="M22" i="39"/>
  <c r="L22" i="39"/>
  <c r="K22" i="39"/>
  <c r="N20" i="39"/>
  <c r="I20" i="39"/>
  <c r="BG20" i="39" s="1"/>
  <c r="H20" i="39"/>
  <c r="F20" i="39"/>
  <c r="BG19" i="39"/>
  <c r="BF19" i="39"/>
  <c r="BD19" i="39"/>
  <c r="AA19" i="39"/>
  <c r="AX19" i="39" s="1"/>
  <c r="Z19" i="39"/>
  <c r="AW19" i="39" s="1"/>
  <c r="Y19" i="39"/>
  <c r="AV19" i="39" s="1"/>
  <c r="X19" i="39"/>
  <c r="AU19" i="39" s="1"/>
  <c r="W19" i="39"/>
  <c r="AT19" i="39" s="1"/>
  <c r="R19" i="39"/>
  <c r="U19" i="39" s="1"/>
  <c r="S19" i="39" s="1"/>
  <c r="J19" i="39"/>
  <c r="BH19" i="39" s="1"/>
  <c r="BG18" i="39"/>
  <c r="BF18" i="39"/>
  <c r="BD18" i="39"/>
  <c r="AA18" i="39"/>
  <c r="AX18" i="39" s="1"/>
  <c r="Z18" i="39"/>
  <c r="AW18" i="39" s="1"/>
  <c r="Y18" i="39"/>
  <c r="AV18" i="39" s="1"/>
  <c r="X18" i="39"/>
  <c r="AU18" i="39" s="1"/>
  <c r="W18" i="39"/>
  <c r="AT18" i="39" s="1"/>
  <c r="R18" i="39"/>
  <c r="U18" i="39" s="1"/>
  <c r="S18" i="39" s="1"/>
  <c r="J18" i="39"/>
  <c r="BH18" i="39" s="1"/>
  <c r="BG17" i="39"/>
  <c r="BF17" i="39"/>
  <c r="BD17" i="39"/>
  <c r="AA17" i="39"/>
  <c r="AX17" i="39" s="1"/>
  <c r="Z17" i="39"/>
  <c r="AW17" i="39" s="1"/>
  <c r="Y17" i="39"/>
  <c r="AV17" i="39" s="1"/>
  <c r="X17" i="39"/>
  <c r="AU17" i="39" s="1"/>
  <c r="W17" i="39"/>
  <c r="AT17" i="39" s="1"/>
  <c r="R17" i="39"/>
  <c r="U17" i="39" s="1"/>
  <c r="S17" i="39" s="1"/>
  <c r="J17" i="39"/>
  <c r="BH17" i="39" s="1"/>
  <c r="BG16" i="39"/>
  <c r="BF16" i="39"/>
  <c r="BD16" i="39"/>
  <c r="AA16" i="39"/>
  <c r="AX16" i="39" s="1"/>
  <c r="Z16" i="39"/>
  <c r="AW16" i="39" s="1"/>
  <c r="Y16" i="39"/>
  <c r="AV16" i="39" s="1"/>
  <c r="X16" i="39"/>
  <c r="AU16" i="39" s="1"/>
  <c r="W16" i="39"/>
  <c r="AT16" i="39" s="1"/>
  <c r="R16" i="39"/>
  <c r="U16" i="39" s="1"/>
  <c r="S16" i="39" s="1"/>
  <c r="BG15" i="39"/>
  <c r="BF15" i="39"/>
  <c r="BD15" i="39"/>
  <c r="AA15" i="39"/>
  <c r="AX15" i="39" s="1"/>
  <c r="Z15" i="39"/>
  <c r="AW15" i="39" s="1"/>
  <c r="Y15" i="39"/>
  <c r="AV15" i="39" s="1"/>
  <c r="X15" i="39"/>
  <c r="AU15" i="39" s="1"/>
  <c r="W15" i="39"/>
  <c r="AT15" i="39" s="1"/>
  <c r="R15" i="39"/>
  <c r="U15" i="39" s="1"/>
  <c r="S15" i="39" s="1"/>
  <c r="J15" i="39"/>
  <c r="BH15" i="39" s="1"/>
  <c r="BG14" i="39"/>
  <c r="BF14" i="39"/>
  <c r="BD14" i="39"/>
  <c r="AA14" i="39"/>
  <c r="AX14" i="39" s="1"/>
  <c r="Z14" i="39"/>
  <c r="AW14" i="39" s="1"/>
  <c r="Y14" i="39"/>
  <c r="AV14" i="39" s="1"/>
  <c r="X14" i="39"/>
  <c r="AU14" i="39" s="1"/>
  <c r="W14" i="39"/>
  <c r="AT14" i="39" s="1"/>
  <c r="R14" i="39"/>
  <c r="U14" i="39" s="1"/>
  <c r="S14" i="39" s="1"/>
  <c r="J14" i="39"/>
  <c r="BH14" i="39" s="1"/>
  <c r="BG13" i="39"/>
  <c r="BF13" i="39"/>
  <c r="BD13" i="39"/>
  <c r="AA13" i="39"/>
  <c r="AX13" i="39" s="1"/>
  <c r="Z13" i="39"/>
  <c r="AW13" i="39" s="1"/>
  <c r="Y13" i="39"/>
  <c r="AV13" i="39" s="1"/>
  <c r="X13" i="39"/>
  <c r="AU13" i="39" s="1"/>
  <c r="W13" i="39"/>
  <c r="AT13" i="39" s="1"/>
  <c r="R13" i="39"/>
  <c r="U13" i="39" s="1"/>
  <c r="S13" i="39" s="1"/>
  <c r="J13" i="39"/>
  <c r="BH13" i="39" s="1"/>
  <c r="BG12" i="39"/>
  <c r="BF12" i="39"/>
  <c r="BD12" i="39"/>
  <c r="AA12" i="39"/>
  <c r="AX12" i="39" s="1"/>
  <c r="Z12" i="39"/>
  <c r="AW12" i="39" s="1"/>
  <c r="Y12" i="39"/>
  <c r="AV12" i="39" s="1"/>
  <c r="X12" i="39"/>
  <c r="AU12" i="39" s="1"/>
  <c r="W12" i="39"/>
  <c r="AT12" i="39" s="1"/>
  <c r="R12" i="39"/>
  <c r="U12" i="39" s="1"/>
  <c r="S12" i="39" s="1"/>
  <c r="J12" i="39"/>
  <c r="BH12" i="39" s="1"/>
  <c r="BG11" i="39"/>
  <c r="BF11" i="39"/>
  <c r="BD11" i="39"/>
  <c r="AA11" i="39"/>
  <c r="AX11" i="39" s="1"/>
  <c r="Z11" i="39"/>
  <c r="AW11" i="39" s="1"/>
  <c r="Y11" i="39"/>
  <c r="AV11" i="39" s="1"/>
  <c r="X11" i="39"/>
  <c r="AU11" i="39" s="1"/>
  <c r="W11" i="39"/>
  <c r="AT11" i="39" s="1"/>
  <c r="R11" i="39"/>
  <c r="J11" i="39"/>
  <c r="BG7" i="39"/>
  <c r="BF7" i="39"/>
  <c r="BH5" i="39"/>
  <c r="BG5" i="39"/>
  <c r="BF5" i="39"/>
  <c r="AU1" i="39"/>
  <c r="AV1" i="39" s="1"/>
  <c r="AW1" i="39" s="1"/>
  <c r="AX1" i="39" s="1"/>
  <c r="X1" i="39"/>
  <c r="Y1" i="39" s="1"/>
  <c r="Z1" i="39" s="1"/>
  <c r="AA1" i="39" s="1"/>
  <c r="AB1" i="39" s="1"/>
  <c r="AC1" i="39" s="1"/>
  <c r="AE1" i="39" s="1"/>
  <c r="AF1" i="39" s="1"/>
  <c r="AH1" i="39" s="1"/>
  <c r="AI1" i="39" s="1"/>
  <c r="AK1" i="39" s="1"/>
  <c r="AL1" i="39" s="1"/>
  <c r="AN1" i="39" s="1"/>
  <c r="AO1" i="39" s="1"/>
  <c r="AQ1" i="39" s="1"/>
  <c r="AR1" i="39" s="1"/>
  <c r="B1" i="39"/>
  <c r="C1" i="39" s="1"/>
  <c r="D1" i="39" s="1"/>
  <c r="E1" i="39" s="1"/>
  <c r="F1" i="39" s="1"/>
  <c r="G1" i="39" s="1"/>
  <c r="H1" i="39" s="1"/>
  <c r="I1" i="39" s="1"/>
  <c r="J1" i="39" s="1"/>
  <c r="K1" i="39" s="1"/>
  <c r="L1" i="39" s="1"/>
  <c r="M1" i="39" s="1"/>
  <c r="N1" i="39" s="1"/>
  <c r="O1" i="39" s="1"/>
  <c r="P1" i="39" s="1"/>
  <c r="Q1" i="39" s="1"/>
  <c r="R1" i="39" s="1"/>
  <c r="S1" i="39" s="1"/>
  <c r="T1" i="39" s="1"/>
  <c r="U1" i="39" s="1"/>
  <c r="D38" i="45"/>
  <c r="E73" i="14" s="1"/>
  <c r="D11" i="45"/>
  <c r="H43" i="45"/>
  <c r="E83" i="14" s="1"/>
  <c r="C78" i="14"/>
  <c r="C77" i="14"/>
  <c r="C72" i="14"/>
  <c r="G13" i="45"/>
  <c r="D78" i="14"/>
  <c r="D77" i="14"/>
  <c r="D72" i="14"/>
  <c r="G13" i="44"/>
  <c r="O11" i="44"/>
  <c r="I11" i="44"/>
  <c r="O10" i="44"/>
  <c r="I10" i="44"/>
  <c r="A5" i="44"/>
  <c r="AA249" i="69" l="1"/>
  <c r="AY249" i="69"/>
  <c r="AY238" i="69"/>
  <c r="AA238" i="69"/>
  <c r="AY240" i="69"/>
  <c r="AA240" i="69"/>
  <c r="AA248" i="69"/>
  <c r="AY248" i="69"/>
  <c r="AA257" i="69"/>
  <c r="AY257" i="69"/>
  <c r="AA237" i="69"/>
  <c r="AY237" i="69"/>
  <c r="AA231" i="69"/>
  <c r="AY231" i="69"/>
  <c r="AY230" i="69"/>
  <c r="AA230" i="69"/>
  <c r="AA250" i="69"/>
  <c r="AY250" i="69"/>
  <c r="AY258" i="69"/>
  <c r="AA258" i="69"/>
  <c r="AY233" i="69"/>
  <c r="AA233" i="69"/>
  <c r="AA252" i="69"/>
  <c r="AY252" i="69"/>
  <c r="AA256" i="69"/>
  <c r="AY256" i="69"/>
  <c r="AA235" i="69"/>
  <c r="AY235" i="69"/>
  <c r="AY251" i="69"/>
  <c r="AA251" i="69"/>
  <c r="AA234" i="69"/>
  <c r="AY234" i="69"/>
  <c r="AY259" i="69"/>
  <c r="AA259" i="69"/>
  <c r="T246" i="69"/>
  <c r="J31" i="51" s="1"/>
  <c r="AY180" i="69"/>
  <c r="AA180" i="69"/>
  <c r="AY275" i="69"/>
  <c r="AA275" i="69"/>
  <c r="AY279" i="69"/>
  <c r="AA279" i="69"/>
  <c r="AA216" i="69"/>
  <c r="AY216" i="69"/>
  <c r="AY117" i="69"/>
  <c r="AA117" i="69"/>
  <c r="AY285" i="69"/>
  <c r="AA285" i="69"/>
  <c r="AY119" i="69"/>
  <c r="AA119" i="69"/>
  <c r="AA205" i="69"/>
  <c r="AY205" i="69"/>
  <c r="AA93" i="69"/>
  <c r="AY93" i="69"/>
  <c r="AY196" i="69"/>
  <c r="AA196" i="69"/>
  <c r="AY120" i="69"/>
  <c r="AA120" i="69"/>
  <c r="AA206" i="69"/>
  <c r="AY206" i="69"/>
  <c r="AY152" i="69"/>
  <c r="AA152" i="69"/>
  <c r="AY156" i="69"/>
  <c r="AA156" i="69"/>
  <c r="AA195" i="69"/>
  <c r="AY195" i="69"/>
  <c r="AA108" i="69"/>
  <c r="AY108" i="69"/>
  <c r="AY267" i="69"/>
  <c r="AA267" i="69"/>
  <c r="AA294" i="69"/>
  <c r="AY294" i="69"/>
  <c r="AY175" i="69"/>
  <c r="AA175" i="69"/>
  <c r="AA147" i="69"/>
  <c r="AY147" i="69"/>
  <c r="AY160" i="69"/>
  <c r="AA160" i="69"/>
  <c r="AA66" i="69"/>
  <c r="AY66" i="69"/>
  <c r="AA140" i="69"/>
  <c r="AY140" i="69"/>
  <c r="AY89" i="69"/>
  <c r="AA89" i="69"/>
  <c r="AA295" i="69"/>
  <c r="AY295" i="69"/>
  <c r="AA105" i="69"/>
  <c r="AY105" i="69"/>
  <c r="AY136" i="69"/>
  <c r="AA136" i="69"/>
  <c r="AA88" i="69"/>
  <c r="AY88" i="69"/>
  <c r="AY98" i="69"/>
  <c r="AA98" i="69"/>
  <c r="AY194" i="69"/>
  <c r="AA194" i="69"/>
  <c r="AY293" i="69"/>
  <c r="AA293" i="69"/>
  <c r="AA132" i="69"/>
  <c r="AY132" i="69"/>
  <c r="AA91" i="69"/>
  <c r="AY91" i="69"/>
  <c r="AA253" i="69"/>
  <c r="AY253" i="69"/>
  <c r="AA123" i="69"/>
  <c r="AY123" i="69"/>
  <c r="AY244" i="69"/>
  <c r="AA244" i="69"/>
  <c r="AY245" i="69"/>
  <c r="AA245" i="69"/>
  <c r="AY109" i="69"/>
  <c r="AA109" i="69"/>
  <c r="AY104" i="69"/>
  <c r="AA104" i="69"/>
  <c r="AY164" i="69"/>
  <c r="AA164" i="69"/>
  <c r="AA92" i="69"/>
  <c r="AY92" i="69"/>
  <c r="AY150" i="69"/>
  <c r="AA150" i="69"/>
  <c r="AY208" i="69"/>
  <c r="AA208" i="69"/>
  <c r="AA243" i="69"/>
  <c r="AY243" i="69"/>
  <c r="AY70" i="69"/>
  <c r="AA70" i="69"/>
  <c r="AY264" i="69"/>
  <c r="AA264" i="69"/>
  <c r="AY228" i="69"/>
  <c r="AA228" i="69"/>
  <c r="AY215" i="69"/>
  <c r="AA215" i="69"/>
  <c r="AA171" i="69"/>
  <c r="AY171" i="69"/>
  <c r="AY56" i="69"/>
  <c r="AA56" i="69"/>
  <c r="AA73" i="69"/>
  <c r="AY73" i="69"/>
  <c r="AY270" i="69"/>
  <c r="AA270" i="69"/>
  <c r="AY268" i="69"/>
  <c r="AA268" i="69"/>
  <c r="AY155" i="69"/>
  <c r="AA155" i="69"/>
  <c r="AA110" i="69"/>
  <c r="AY110" i="69"/>
  <c r="AY219" i="69"/>
  <c r="AA219" i="69"/>
  <c r="AY284" i="69"/>
  <c r="AA284" i="69"/>
  <c r="AY166" i="69"/>
  <c r="AA166" i="69"/>
  <c r="AY153" i="69"/>
  <c r="AA153" i="69"/>
  <c r="AY218" i="69"/>
  <c r="AA218" i="69"/>
  <c r="AY78" i="69"/>
  <c r="AA78" i="69"/>
  <c r="AY210" i="69"/>
  <c r="AA210" i="69"/>
  <c r="AY261" i="69"/>
  <c r="AA261" i="69"/>
  <c r="AY99" i="69"/>
  <c r="AA99" i="69"/>
  <c r="AY266" i="69"/>
  <c r="AA266" i="69"/>
  <c r="AA221" i="69"/>
  <c r="AY221" i="69"/>
  <c r="AY151" i="69"/>
  <c r="AA151" i="69"/>
  <c r="AA112" i="69"/>
  <c r="AY112" i="69"/>
  <c r="AY84" i="69"/>
  <c r="AA84" i="69"/>
  <c r="AY122" i="69"/>
  <c r="AA122" i="69"/>
  <c r="AA57" i="69"/>
  <c r="AY57" i="69"/>
  <c r="AY289" i="69"/>
  <c r="AA289" i="69"/>
  <c r="AY157" i="69"/>
  <c r="AA157" i="69"/>
  <c r="AY55" i="69"/>
  <c r="AA55" i="69"/>
  <c r="AA220" i="69"/>
  <c r="AY220" i="69"/>
  <c r="AY241" i="69"/>
  <c r="AA241" i="69"/>
  <c r="AY167" i="69"/>
  <c r="AA167" i="69"/>
  <c r="AY199" i="69"/>
  <c r="AA199" i="69"/>
  <c r="AA67" i="69"/>
  <c r="AY67" i="69"/>
  <c r="AY121" i="69"/>
  <c r="AA121" i="69"/>
  <c r="AA254" i="69"/>
  <c r="AY254" i="69"/>
  <c r="AY281" i="69"/>
  <c r="AA281" i="69"/>
  <c r="AY201" i="69"/>
  <c r="AA201" i="69"/>
  <c r="AA114" i="69"/>
  <c r="AY114" i="69"/>
  <c r="AY60" i="69"/>
  <c r="AA60" i="69"/>
  <c r="AY85" i="69"/>
  <c r="AA85" i="69"/>
  <c r="AY135" i="69"/>
  <c r="AA135" i="69"/>
  <c r="AA63" i="69"/>
  <c r="AY63" i="69"/>
  <c r="AA190" i="69"/>
  <c r="AY190" i="69"/>
  <c r="AY64" i="69"/>
  <c r="AA64" i="69"/>
  <c r="AA134" i="69"/>
  <c r="AY134" i="69"/>
  <c r="AA236" i="69"/>
  <c r="AY236" i="69"/>
  <c r="AY74" i="69"/>
  <c r="AA74" i="69"/>
  <c r="AA126" i="69"/>
  <c r="AY126" i="69"/>
  <c r="AY255" i="69"/>
  <c r="AA255" i="69"/>
  <c r="AY100" i="69"/>
  <c r="AA100" i="69"/>
  <c r="AY81" i="69"/>
  <c r="AA81" i="69"/>
  <c r="AY138" i="69"/>
  <c r="AA138" i="69"/>
  <c r="AY162" i="69"/>
  <c r="AA162" i="69"/>
  <c r="AA145" i="69"/>
  <c r="AY145" i="69"/>
  <c r="D73" i="14"/>
  <c r="M90" i="79"/>
  <c r="AA182" i="69"/>
  <c r="AY182" i="69"/>
  <c r="AA198" i="69"/>
  <c r="AY198" i="69"/>
  <c r="AA276" i="69"/>
  <c r="AY276" i="69"/>
  <c r="AY107" i="69"/>
  <c r="AA107" i="69"/>
  <c r="AY209" i="69"/>
  <c r="AA209" i="69"/>
  <c r="AY274" i="69"/>
  <c r="AA274" i="69"/>
  <c r="AY211" i="69"/>
  <c r="AA211" i="69"/>
  <c r="AY96" i="69"/>
  <c r="AA96" i="69"/>
  <c r="AA77" i="69"/>
  <c r="AY77" i="69"/>
  <c r="AA277" i="69"/>
  <c r="AY277" i="69"/>
  <c r="AA202" i="69"/>
  <c r="AY202" i="69"/>
  <c r="AY139" i="69"/>
  <c r="AA139" i="69"/>
  <c r="AA184" i="69"/>
  <c r="AY184" i="69"/>
  <c r="AY143" i="69"/>
  <c r="AA143" i="69"/>
  <c r="AY58" i="69"/>
  <c r="AA58" i="69"/>
  <c r="AY286" i="69"/>
  <c r="AA286" i="69"/>
  <c r="AA95" i="69"/>
  <c r="AY95" i="69"/>
  <c r="AY232" i="69"/>
  <c r="AA232" i="69"/>
  <c r="AY148" i="69"/>
  <c r="AA148" i="69"/>
  <c r="AA272" i="69"/>
  <c r="AY272" i="69"/>
  <c r="AY191" i="69"/>
  <c r="AA191" i="69"/>
  <c r="AY222" i="69"/>
  <c r="AA222" i="69"/>
  <c r="AA173" i="69"/>
  <c r="AY173" i="69"/>
  <c r="AA80" i="69"/>
  <c r="AY80" i="69"/>
  <c r="AY102" i="69"/>
  <c r="AA102" i="69"/>
  <c r="AA172" i="69"/>
  <c r="AY172" i="69"/>
  <c r="AY271" i="69"/>
  <c r="AA271" i="69"/>
  <c r="AY203" i="69"/>
  <c r="AA203" i="69"/>
  <c r="AA214" i="69"/>
  <c r="AY214" i="69"/>
  <c r="AY229" i="69"/>
  <c r="AA229" i="69"/>
  <c r="AA62" i="69"/>
  <c r="AY62" i="69"/>
  <c r="AY97" i="69"/>
  <c r="AA97" i="69"/>
  <c r="AA159" i="69"/>
  <c r="AY159" i="69"/>
  <c r="AA204" i="69"/>
  <c r="AY204" i="69"/>
  <c r="AY83" i="69"/>
  <c r="AA83" i="69"/>
  <c r="AY170" i="69"/>
  <c r="AA170" i="69"/>
  <c r="AY278" i="69"/>
  <c r="AA278" i="69"/>
  <c r="AA94" i="69"/>
  <c r="AY94" i="69"/>
  <c r="AA174" i="69"/>
  <c r="AY174" i="69"/>
  <c r="AY149" i="69"/>
  <c r="AA149" i="69"/>
  <c r="AY111" i="69"/>
  <c r="AA111" i="69"/>
  <c r="AY90" i="69"/>
  <c r="AA90" i="69"/>
  <c r="AA200" i="69"/>
  <c r="AY200" i="69"/>
  <c r="AY141" i="69"/>
  <c r="AA141" i="69"/>
  <c r="AA75" i="69"/>
  <c r="AY75" i="69"/>
  <c r="AY291" i="69"/>
  <c r="AA291" i="69"/>
  <c r="AA262" i="69"/>
  <c r="AY262" i="69"/>
  <c r="AY71" i="69"/>
  <c r="AA71" i="69"/>
  <c r="AY133" i="69"/>
  <c r="AA133" i="69"/>
  <c r="AY247" i="69"/>
  <c r="AA247" i="69"/>
  <c r="AY223" i="69"/>
  <c r="AA223" i="69"/>
  <c r="AA79" i="69"/>
  <c r="AY79" i="69"/>
  <c r="AY273" i="69"/>
  <c r="AA273" i="69"/>
  <c r="AY87" i="69"/>
  <c r="AA87" i="69"/>
  <c r="AY154" i="69"/>
  <c r="AA154" i="69"/>
  <c r="AY127" i="69"/>
  <c r="AA127" i="69"/>
  <c r="AY116" i="69"/>
  <c r="AA116" i="69"/>
  <c r="AA124" i="69"/>
  <c r="AY124" i="69"/>
  <c r="AY282" i="69"/>
  <c r="AA282" i="69"/>
  <c r="AA118" i="69"/>
  <c r="AY118" i="69"/>
  <c r="AY197" i="69"/>
  <c r="AA197" i="69"/>
  <c r="AA101" i="69"/>
  <c r="AY101" i="69"/>
  <c r="AA178" i="69"/>
  <c r="AY178" i="69"/>
  <c r="AY61" i="69"/>
  <c r="AA61" i="69"/>
  <c r="AY103" i="69"/>
  <c r="AA103" i="69"/>
  <c r="AY260" i="69"/>
  <c r="AA260" i="69"/>
  <c r="AA283" i="69"/>
  <c r="AY283" i="69"/>
  <c r="AA269" i="69"/>
  <c r="AY269" i="69"/>
  <c r="AA65" i="69"/>
  <c r="AY65" i="69"/>
  <c r="AY265" i="69"/>
  <c r="AA265" i="69"/>
  <c r="AY193" i="69"/>
  <c r="AA193" i="69"/>
  <c r="AA131" i="69"/>
  <c r="AY131" i="69"/>
  <c r="AY183" i="69"/>
  <c r="AA183" i="69"/>
  <c r="AY212" i="69"/>
  <c r="AA212" i="69"/>
  <c r="AA54" i="69"/>
  <c r="AY54" i="69"/>
  <c r="AY280" i="69"/>
  <c r="AA280" i="69"/>
  <c r="AY226" i="69"/>
  <c r="AA226" i="69"/>
  <c r="AY115" i="69"/>
  <c r="AA115" i="69"/>
  <c r="AY113" i="69"/>
  <c r="AA113" i="69"/>
  <c r="AY177" i="69"/>
  <c r="AA177" i="69"/>
  <c r="AY161" i="69"/>
  <c r="AA161" i="69"/>
  <c r="AY53" i="69"/>
  <c r="AA53" i="69"/>
  <c r="AY179" i="69"/>
  <c r="AA179" i="69"/>
  <c r="AY185" i="69"/>
  <c r="AA185" i="69"/>
  <c r="AY137" i="69"/>
  <c r="AA137" i="69"/>
  <c r="AY186" i="69"/>
  <c r="AA186" i="69"/>
  <c r="AY106" i="69"/>
  <c r="AA106" i="69"/>
  <c r="AY213" i="69"/>
  <c r="AA213" i="69"/>
  <c r="AA287" i="69"/>
  <c r="AY287" i="69"/>
  <c r="AY130" i="69"/>
  <c r="AA130" i="69"/>
  <c r="AY129" i="69"/>
  <c r="AA129" i="69"/>
  <c r="AY224" i="69"/>
  <c r="AA224" i="69"/>
  <c r="AA181" i="69"/>
  <c r="AY181" i="69"/>
  <c r="AY165" i="69"/>
  <c r="AA165" i="69"/>
  <c r="AY68" i="69"/>
  <c r="AA68" i="69"/>
  <c r="AY188" i="69"/>
  <c r="AA188" i="69"/>
  <c r="AY146" i="69"/>
  <c r="AA146" i="69"/>
  <c r="AA176" i="69"/>
  <c r="AY176" i="69"/>
  <c r="AA189" i="69"/>
  <c r="AY189" i="69"/>
  <c r="AY207" i="69"/>
  <c r="AA207" i="69"/>
  <c r="AA169" i="69"/>
  <c r="AY169" i="69"/>
  <c r="AY225" i="69"/>
  <c r="AA225" i="69"/>
  <c r="AY239" i="69"/>
  <c r="AA239" i="69"/>
  <c r="AY217" i="69"/>
  <c r="AA217" i="69"/>
  <c r="AA69" i="69"/>
  <c r="AY69" i="69"/>
  <c r="AD54" i="39"/>
  <c r="Y58" i="39" s="1"/>
  <c r="Y59" i="39" s="1"/>
  <c r="R20" i="39"/>
  <c r="J24" i="39"/>
  <c r="BH24" i="39" s="1"/>
  <c r="E77" i="14"/>
  <c r="E78" i="14"/>
  <c r="B42" i="45"/>
  <c r="E72" i="14"/>
  <c r="B15" i="45"/>
  <c r="B28" i="45"/>
  <c r="I13" i="44"/>
  <c r="O13" i="44"/>
  <c r="M13" i="44" s="1"/>
  <c r="E21" i="44" s="1"/>
  <c r="D24" i="45" s="1"/>
  <c r="J20" i="39"/>
  <c r="J23" i="39" s="1"/>
  <c r="BH23" i="39" s="1"/>
  <c r="BF30" i="39" s="1"/>
  <c r="U11" i="39"/>
  <c r="S11" i="39" s="1"/>
  <c r="S24" i="39" s="1"/>
  <c r="Y39" i="39"/>
  <c r="Z39" i="39"/>
  <c r="X39" i="39"/>
  <c r="O12" i="39"/>
  <c r="O15" i="39"/>
  <c r="O16" i="39"/>
  <c r="J22" i="39"/>
  <c r="BH22" i="39" s="1"/>
  <c r="J26" i="39"/>
  <c r="BH26" i="39" s="1"/>
  <c r="O13" i="39"/>
  <c r="O14" i="39"/>
  <c r="O17" i="39"/>
  <c r="O18" i="39"/>
  <c r="O19" i="39"/>
  <c r="BF20" i="39"/>
  <c r="BH11" i="39"/>
  <c r="J25" i="39"/>
  <c r="BH25" i="39" s="1"/>
  <c r="G12" i="39"/>
  <c r="G13" i="39"/>
  <c r="G14" i="39"/>
  <c r="G15" i="39"/>
  <c r="G16" i="39"/>
  <c r="G17" i="39"/>
  <c r="G18" i="39"/>
  <c r="G19" i="39"/>
  <c r="H13" i="45"/>
  <c r="D79" i="14" s="1"/>
  <c r="H26" i="45"/>
  <c r="C79" i="14" s="1"/>
  <c r="H40" i="45"/>
  <c r="E79" i="14" s="1"/>
  <c r="H38" i="45"/>
  <c r="E75" i="14" s="1"/>
  <c r="H13" i="44"/>
  <c r="E18" i="44" s="1"/>
  <c r="E27" i="44" s="1"/>
  <c r="AZ258" i="69" l="1"/>
  <c r="AB258" i="69"/>
  <c r="AC258" i="69"/>
  <c r="AD258" i="69" s="1"/>
  <c r="AL258" i="69" s="1"/>
  <c r="AN258" i="69" s="1"/>
  <c r="AF258" i="69"/>
  <c r="AB230" i="69"/>
  <c r="AZ230" i="69"/>
  <c r="AF230" i="69"/>
  <c r="AZ238" i="69"/>
  <c r="AB238" i="69"/>
  <c r="AF238" i="69"/>
  <c r="AB234" i="69"/>
  <c r="AZ234" i="69"/>
  <c r="AF234" i="69"/>
  <c r="AB235" i="69"/>
  <c r="AZ235" i="69"/>
  <c r="AF235" i="69"/>
  <c r="AB252" i="69"/>
  <c r="AZ252" i="69"/>
  <c r="AF252" i="69"/>
  <c r="AZ237" i="69"/>
  <c r="AB237" i="69"/>
  <c r="AF237" i="69"/>
  <c r="AZ248" i="69"/>
  <c r="AB248" i="69"/>
  <c r="AF248" i="69"/>
  <c r="AZ259" i="69"/>
  <c r="AB259" i="69"/>
  <c r="AC259" i="69" s="1"/>
  <c r="AD259" i="69" s="1"/>
  <c r="AL259" i="69" s="1"/>
  <c r="AN259" i="69" s="1"/>
  <c r="AF259" i="69"/>
  <c r="AB251" i="69"/>
  <c r="AZ251" i="69"/>
  <c r="AC251" i="69"/>
  <c r="AD251" i="69" s="1"/>
  <c r="AL251" i="69" s="1"/>
  <c r="AN251" i="69" s="1"/>
  <c r="AF251" i="69"/>
  <c r="AZ233" i="69"/>
  <c r="AB233" i="69"/>
  <c r="AF233" i="69"/>
  <c r="AZ240" i="69"/>
  <c r="AB240" i="69"/>
  <c r="AF240" i="69"/>
  <c r="AB256" i="69"/>
  <c r="AZ256" i="69"/>
  <c r="AF256" i="69"/>
  <c r="AF250" i="69"/>
  <c r="AZ250" i="69"/>
  <c r="AB250" i="69"/>
  <c r="AB231" i="69"/>
  <c r="AZ231" i="69"/>
  <c r="AF231" i="69"/>
  <c r="AB257" i="69"/>
  <c r="AZ257" i="69"/>
  <c r="AC257" i="69"/>
  <c r="AD257" i="69" s="1"/>
  <c r="AL257" i="69" s="1"/>
  <c r="AN257" i="69" s="1"/>
  <c r="AF257" i="69"/>
  <c r="AZ249" i="69"/>
  <c r="AB249" i="69"/>
  <c r="AC249" i="69"/>
  <c r="AD249" i="69" s="1"/>
  <c r="AL249" i="69" s="1"/>
  <c r="AN249" i="69" s="1"/>
  <c r="AF249" i="69"/>
  <c r="AB146" i="69"/>
  <c r="AC146" i="69" s="1"/>
  <c r="AD146" i="69" s="1"/>
  <c r="AL146" i="69" s="1"/>
  <c r="AN146" i="69" s="1"/>
  <c r="AZ146" i="69"/>
  <c r="AF146" i="69"/>
  <c r="AZ106" i="69"/>
  <c r="AB106" i="69"/>
  <c r="AC106" i="69" s="1"/>
  <c r="AD106" i="69" s="1"/>
  <c r="AL106" i="69" s="1"/>
  <c r="AN106" i="69" s="1"/>
  <c r="AF106" i="69"/>
  <c r="AZ113" i="69"/>
  <c r="AB113" i="69"/>
  <c r="AC113" i="69" s="1"/>
  <c r="AD113" i="69" s="1"/>
  <c r="AL113" i="69" s="1"/>
  <c r="AN113" i="69" s="1"/>
  <c r="AF113" i="69"/>
  <c r="AB61" i="69"/>
  <c r="AZ61" i="69"/>
  <c r="AF61" i="69"/>
  <c r="AZ169" i="69"/>
  <c r="AB169" i="69"/>
  <c r="AC169" i="69" s="1"/>
  <c r="AD169" i="69" s="1"/>
  <c r="AF169" i="69"/>
  <c r="AZ181" i="69"/>
  <c r="AB181" i="69"/>
  <c r="AF181" i="69"/>
  <c r="AB101" i="69"/>
  <c r="AZ101" i="69"/>
  <c r="AF101" i="69"/>
  <c r="AZ79" i="69"/>
  <c r="AB79" i="69"/>
  <c r="AC79" i="69" s="1"/>
  <c r="AD79" i="69" s="1"/>
  <c r="AL79" i="69" s="1"/>
  <c r="AN79" i="69" s="1"/>
  <c r="AF79" i="69"/>
  <c r="AZ217" i="69"/>
  <c r="AB217" i="69"/>
  <c r="AC217" i="69" s="1"/>
  <c r="AD217" i="69" s="1"/>
  <c r="AL217" i="69" s="1"/>
  <c r="AN217" i="69" s="1"/>
  <c r="AF217" i="69"/>
  <c r="AZ225" i="69"/>
  <c r="AB225" i="69"/>
  <c r="AF225" i="69"/>
  <c r="AZ207" i="69"/>
  <c r="AB207" i="69"/>
  <c r="AF207" i="69"/>
  <c r="AZ188" i="69"/>
  <c r="AB188" i="69"/>
  <c r="AF188" i="69"/>
  <c r="AZ165" i="69"/>
  <c r="AB165" i="69"/>
  <c r="AF165" i="69"/>
  <c r="AZ224" i="69"/>
  <c r="AB224" i="69"/>
  <c r="AF224" i="69"/>
  <c r="AB130" i="69"/>
  <c r="AZ130" i="69"/>
  <c r="AF130" i="69"/>
  <c r="AB213" i="69"/>
  <c r="AC213" i="69" s="1"/>
  <c r="AD213" i="69" s="1"/>
  <c r="AL213" i="69" s="1"/>
  <c r="AN213" i="69" s="1"/>
  <c r="AZ213" i="69"/>
  <c r="AF213" i="69"/>
  <c r="AZ186" i="69"/>
  <c r="AB186" i="69"/>
  <c r="AF186" i="69"/>
  <c r="AB185" i="69"/>
  <c r="AC185" i="69" s="1"/>
  <c r="AD185" i="69" s="1"/>
  <c r="AL185" i="69" s="1"/>
  <c r="AN185" i="69" s="1"/>
  <c r="AZ185" i="69"/>
  <c r="AF185" i="69"/>
  <c r="AB53" i="69"/>
  <c r="AC53" i="69" s="1"/>
  <c r="AD53" i="69" s="1"/>
  <c r="AZ53" i="69"/>
  <c r="AF53" i="69"/>
  <c r="AZ177" i="69"/>
  <c r="AB177" i="69"/>
  <c r="AF177" i="69"/>
  <c r="AB115" i="69"/>
  <c r="AC115" i="69" s="1"/>
  <c r="AD115" i="69" s="1"/>
  <c r="AL115" i="69" s="1"/>
  <c r="AN115" i="69" s="1"/>
  <c r="AZ115" i="69"/>
  <c r="AF115" i="69"/>
  <c r="AZ280" i="69"/>
  <c r="AB280" i="69"/>
  <c r="AF280" i="69"/>
  <c r="AB183" i="69"/>
  <c r="AZ183" i="69"/>
  <c r="AF183" i="69"/>
  <c r="AZ193" i="69"/>
  <c r="AB193" i="69"/>
  <c r="AF193" i="69"/>
  <c r="AB103" i="69"/>
  <c r="AC103" i="69" s="1"/>
  <c r="AD103" i="69" s="1"/>
  <c r="AL103" i="69" s="1"/>
  <c r="AN103" i="69" s="1"/>
  <c r="AZ103" i="69"/>
  <c r="AF103" i="69"/>
  <c r="AB197" i="69"/>
  <c r="AZ197" i="69"/>
  <c r="AF197" i="69"/>
  <c r="AB282" i="69"/>
  <c r="AZ282" i="69"/>
  <c r="AF282" i="69"/>
  <c r="AB116" i="69"/>
  <c r="AC116" i="69" s="1"/>
  <c r="AD116" i="69" s="1"/>
  <c r="AL116" i="69" s="1"/>
  <c r="AN116" i="69" s="1"/>
  <c r="AZ116" i="69"/>
  <c r="AF116" i="69"/>
  <c r="AZ154" i="69"/>
  <c r="AB154" i="69"/>
  <c r="AC154" i="69" s="1"/>
  <c r="AD154" i="69" s="1"/>
  <c r="AL154" i="69" s="1"/>
  <c r="AN154" i="69" s="1"/>
  <c r="AF154" i="69"/>
  <c r="AZ273" i="69"/>
  <c r="AB273" i="69"/>
  <c r="AF273" i="69"/>
  <c r="AZ223" i="69"/>
  <c r="AB223" i="69"/>
  <c r="AF223" i="69"/>
  <c r="AF133" i="69"/>
  <c r="AZ133" i="69"/>
  <c r="AB133" i="69"/>
  <c r="AB111" i="69"/>
  <c r="AZ111" i="69"/>
  <c r="AF111" i="69"/>
  <c r="AB83" i="69"/>
  <c r="AZ83" i="69"/>
  <c r="AF83" i="69"/>
  <c r="AB271" i="69"/>
  <c r="AC271" i="69" s="1"/>
  <c r="AD271" i="69" s="1"/>
  <c r="AL271" i="69" s="1"/>
  <c r="AN271" i="69" s="1"/>
  <c r="AZ271" i="69"/>
  <c r="AF271" i="69"/>
  <c r="AZ222" i="69"/>
  <c r="AB222" i="69"/>
  <c r="AC222" i="69" s="1"/>
  <c r="AD222" i="69" s="1"/>
  <c r="AL222" i="69" s="1"/>
  <c r="AN222" i="69" s="1"/>
  <c r="AF222" i="69"/>
  <c r="AZ232" i="69"/>
  <c r="AB232" i="69"/>
  <c r="AC232" i="69" s="1"/>
  <c r="AD232" i="69" s="1"/>
  <c r="AL232" i="69" s="1"/>
  <c r="AN232" i="69" s="1"/>
  <c r="AF232" i="69"/>
  <c r="AB286" i="69"/>
  <c r="AC286" i="69" s="1"/>
  <c r="AD286" i="69" s="1"/>
  <c r="AL286" i="69" s="1"/>
  <c r="AN286" i="69" s="1"/>
  <c r="AZ286" i="69"/>
  <c r="AF286" i="69"/>
  <c r="AZ211" i="69"/>
  <c r="AB211" i="69"/>
  <c r="AF211" i="69"/>
  <c r="AZ209" i="69"/>
  <c r="AB209" i="69"/>
  <c r="AF209" i="69"/>
  <c r="AZ162" i="69"/>
  <c r="AB162" i="69"/>
  <c r="AF162" i="69"/>
  <c r="AZ81" i="69"/>
  <c r="AB81" i="69"/>
  <c r="AC81" i="69" s="1"/>
  <c r="AD81" i="69" s="1"/>
  <c r="AL81" i="69" s="1"/>
  <c r="AN81" i="69" s="1"/>
  <c r="AF81" i="69"/>
  <c r="AB255" i="69"/>
  <c r="AZ255" i="69"/>
  <c r="AF255" i="69"/>
  <c r="AZ74" i="69"/>
  <c r="AB74" i="69"/>
  <c r="AC74" i="69" s="1"/>
  <c r="AD74" i="69" s="1"/>
  <c r="AL74" i="69" s="1"/>
  <c r="AN74" i="69" s="1"/>
  <c r="AF74" i="69"/>
  <c r="AZ135" i="69"/>
  <c r="AB135" i="69"/>
  <c r="AC135" i="69" s="1"/>
  <c r="AD135" i="69" s="1"/>
  <c r="AL135" i="69" s="1"/>
  <c r="AN135" i="69" s="1"/>
  <c r="AF135" i="69"/>
  <c r="AZ60" i="69"/>
  <c r="AB60" i="69"/>
  <c r="AF60" i="69"/>
  <c r="AB201" i="69"/>
  <c r="AZ201" i="69"/>
  <c r="AF201" i="69"/>
  <c r="AB199" i="69"/>
  <c r="AC199" i="69" s="1"/>
  <c r="AD199" i="69" s="1"/>
  <c r="AL199" i="69" s="1"/>
  <c r="AN199" i="69" s="1"/>
  <c r="AZ199" i="69"/>
  <c r="AF199" i="69"/>
  <c r="AB241" i="69"/>
  <c r="AC241" i="69" s="1"/>
  <c r="AD241" i="69" s="1"/>
  <c r="AL241" i="69" s="1"/>
  <c r="AN241" i="69" s="1"/>
  <c r="AZ241" i="69"/>
  <c r="AF241" i="69"/>
  <c r="AB55" i="69"/>
  <c r="AC55" i="69" s="1"/>
  <c r="AD55" i="69" s="1"/>
  <c r="AL55" i="69" s="1"/>
  <c r="AN55" i="69" s="1"/>
  <c r="AZ55" i="69"/>
  <c r="AF55" i="69"/>
  <c r="AB289" i="69"/>
  <c r="AZ289" i="69"/>
  <c r="AF289" i="69"/>
  <c r="AZ84" i="69"/>
  <c r="AB84" i="69"/>
  <c r="AC84" i="69" s="1"/>
  <c r="AD84" i="69" s="1"/>
  <c r="AL84" i="69" s="1"/>
  <c r="AN84" i="69" s="1"/>
  <c r="AF84" i="69"/>
  <c r="AB151" i="69"/>
  <c r="AZ151" i="69"/>
  <c r="AF151" i="69"/>
  <c r="AZ266" i="69"/>
  <c r="AB266" i="69"/>
  <c r="AF266" i="69"/>
  <c r="AB261" i="69"/>
  <c r="AZ261" i="69"/>
  <c r="AF261" i="69"/>
  <c r="AZ218" i="69"/>
  <c r="AB218" i="69"/>
  <c r="AC218" i="69" s="1"/>
  <c r="AD218" i="69" s="1"/>
  <c r="AL218" i="69" s="1"/>
  <c r="AN218" i="69" s="1"/>
  <c r="AF218" i="69"/>
  <c r="AZ166" i="69"/>
  <c r="AB166" i="69"/>
  <c r="AC166" i="69" s="1"/>
  <c r="AD166" i="69" s="1"/>
  <c r="AL166" i="69" s="1"/>
  <c r="AN166" i="69" s="1"/>
  <c r="AF166" i="69"/>
  <c r="AB219" i="69"/>
  <c r="AZ219" i="69"/>
  <c r="AF219" i="69"/>
  <c r="AB155" i="69"/>
  <c r="AZ155" i="69"/>
  <c r="AF155" i="69"/>
  <c r="AZ270" i="69"/>
  <c r="AB270" i="69"/>
  <c r="AF270" i="69"/>
  <c r="AZ228" i="69"/>
  <c r="AB228" i="69"/>
  <c r="AF228" i="69"/>
  <c r="AB70" i="69"/>
  <c r="AC70" i="69" s="1"/>
  <c r="AD70" i="69" s="1"/>
  <c r="AL70" i="69" s="1"/>
  <c r="AN70" i="69" s="1"/>
  <c r="AZ70" i="69"/>
  <c r="AF70" i="69"/>
  <c r="AZ150" i="69"/>
  <c r="AB150" i="69"/>
  <c r="AC150" i="69" s="1"/>
  <c r="AD150" i="69" s="1"/>
  <c r="AL150" i="69" s="1"/>
  <c r="AN150" i="69" s="1"/>
  <c r="AF150" i="69"/>
  <c r="AZ164" i="69"/>
  <c r="AB164" i="69"/>
  <c r="AC164" i="69" s="1"/>
  <c r="AD164" i="69" s="1"/>
  <c r="AF164" i="69"/>
  <c r="AZ104" i="69"/>
  <c r="AB104" i="69"/>
  <c r="AC104" i="69" s="1"/>
  <c r="AD104" i="69" s="1"/>
  <c r="AL104" i="69" s="1"/>
  <c r="AN104" i="69" s="1"/>
  <c r="AF104" i="69"/>
  <c r="AB245" i="69"/>
  <c r="AZ245" i="69"/>
  <c r="AF245" i="69"/>
  <c r="AZ293" i="69"/>
  <c r="AB293" i="69"/>
  <c r="AC293" i="69" s="1"/>
  <c r="AD293" i="69" s="1"/>
  <c r="AF293" i="69"/>
  <c r="AB98" i="69"/>
  <c r="AC98" i="69" s="1"/>
  <c r="AD98" i="69" s="1"/>
  <c r="AL98" i="69" s="1"/>
  <c r="AN98" i="69" s="1"/>
  <c r="AZ98" i="69"/>
  <c r="AF98" i="69"/>
  <c r="AB136" i="69"/>
  <c r="AC136" i="69" s="1"/>
  <c r="AD136" i="69" s="1"/>
  <c r="AL136" i="69" s="1"/>
  <c r="AN136" i="69" s="1"/>
  <c r="AZ136" i="69"/>
  <c r="AF136" i="69"/>
  <c r="AZ160" i="69"/>
  <c r="AB160" i="69"/>
  <c r="AC160" i="69" s="1"/>
  <c r="AD160" i="69" s="1"/>
  <c r="AL160" i="69" s="1"/>
  <c r="AN160" i="69" s="1"/>
  <c r="AF160" i="69"/>
  <c r="AB152" i="69"/>
  <c r="AZ152" i="69"/>
  <c r="AF152" i="69"/>
  <c r="AZ120" i="69"/>
  <c r="AB120" i="69"/>
  <c r="AF120" i="69"/>
  <c r="AB119" i="69"/>
  <c r="AZ119" i="69"/>
  <c r="AF119" i="69"/>
  <c r="AZ117" i="69"/>
  <c r="AB117" i="69"/>
  <c r="AC117" i="69" s="1"/>
  <c r="AD117" i="69" s="1"/>
  <c r="AL117" i="69" s="1"/>
  <c r="AN117" i="69" s="1"/>
  <c r="AF117" i="69"/>
  <c r="AZ279" i="69"/>
  <c r="AB279" i="69"/>
  <c r="AF279" i="69"/>
  <c r="AB180" i="69"/>
  <c r="AC180" i="69" s="1"/>
  <c r="AD180" i="69" s="1"/>
  <c r="AL180" i="69" s="1"/>
  <c r="AN180" i="69" s="1"/>
  <c r="AZ180" i="69"/>
  <c r="AF180" i="69"/>
  <c r="AZ239" i="69"/>
  <c r="AB239" i="69"/>
  <c r="AC239" i="69" s="1"/>
  <c r="AD239" i="69" s="1"/>
  <c r="AL239" i="69" s="1"/>
  <c r="AN239" i="69" s="1"/>
  <c r="AF239" i="69"/>
  <c r="AZ129" i="69"/>
  <c r="AB129" i="69"/>
  <c r="AC129" i="69" s="1"/>
  <c r="AD129" i="69" s="1"/>
  <c r="AF129" i="69"/>
  <c r="AZ179" i="69"/>
  <c r="AB179" i="69"/>
  <c r="AF179" i="69"/>
  <c r="AB226" i="69"/>
  <c r="AZ226" i="69"/>
  <c r="AF226" i="69"/>
  <c r="AB69" i="69"/>
  <c r="AZ69" i="69"/>
  <c r="AF69" i="69"/>
  <c r="AZ189" i="69"/>
  <c r="AB189" i="69"/>
  <c r="AF189" i="69"/>
  <c r="AB287" i="69"/>
  <c r="AZ287" i="69"/>
  <c r="AF287" i="69"/>
  <c r="AZ269" i="69"/>
  <c r="AB269" i="69"/>
  <c r="AF269" i="69"/>
  <c r="AZ118" i="69"/>
  <c r="AB118" i="69"/>
  <c r="AF118" i="69"/>
  <c r="AZ176" i="69"/>
  <c r="AB176" i="69"/>
  <c r="AF176" i="69"/>
  <c r="AZ54" i="69"/>
  <c r="AB54" i="69"/>
  <c r="AF54" i="69"/>
  <c r="AZ65" i="69"/>
  <c r="AB65" i="69"/>
  <c r="AF65" i="69"/>
  <c r="AB283" i="69"/>
  <c r="AZ283" i="69"/>
  <c r="AF283" i="69"/>
  <c r="AZ178" i="69"/>
  <c r="AB178" i="69"/>
  <c r="AF178" i="69"/>
  <c r="AB262" i="69"/>
  <c r="AZ262" i="69"/>
  <c r="AF262" i="69"/>
  <c r="AZ75" i="69"/>
  <c r="AB75" i="69"/>
  <c r="AC75" i="69" s="1"/>
  <c r="AD75" i="69" s="1"/>
  <c r="AL75" i="69" s="1"/>
  <c r="AN75" i="69" s="1"/>
  <c r="AF75" i="69"/>
  <c r="AF200" i="69"/>
  <c r="AZ200" i="69"/>
  <c r="AB200" i="69"/>
  <c r="AC200" i="69" s="1"/>
  <c r="AD200" i="69" s="1"/>
  <c r="AL200" i="69" s="1"/>
  <c r="AN200" i="69" s="1"/>
  <c r="AZ174" i="69"/>
  <c r="AB174" i="69"/>
  <c r="AF174" i="69"/>
  <c r="AB159" i="69"/>
  <c r="AC159" i="69" s="1"/>
  <c r="AD159" i="69" s="1"/>
  <c r="AZ159" i="69"/>
  <c r="AF159" i="69"/>
  <c r="AZ62" i="69"/>
  <c r="AB62" i="69"/>
  <c r="AC62" i="69" s="1"/>
  <c r="AD62" i="69" s="1"/>
  <c r="AL62" i="69" s="1"/>
  <c r="AN62" i="69" s="1"/>
  <c r="AF62" i="69"/>
  <c r="AB214" i="69"/>
  <c r="AC214" i="69" s="1"/>
  <c r="AD214" i="69" s="1"/>
  <c r="AL214" i="69" s="1"/>
  <c r="AN214" i="69" s="1"/>
  <c r="AZ214" i="69"/>
  <c r="AF214" i="69"/>
  <c r="AZ172" i="69"/>
  <c r="AB172" i="69"/>
  <c r="AC172" i="69" s="1"/>
  <c r="AD172" i="69" s="1"/>
  <c r="AL172" i="69" s="1"/>
  <c r="AN172" i="69" s="1"/>
  <c r="AF172" i="69"/>
  <c r="AZ80" i="69"/>
  <c r="AB80" i="69"/>
  <c r="AC80" i="69" s="1"/>
  <c r="AD80" i="69" s="1"/>
  <c r="AL80" i="69" s="1"/>
  <c r="AN80" i="69" s="1"/>
  <c r="AF80" i="69"/>
  <c r="AB272" i="69"/>
  <c r="AC272" i="69" s="1"/>
  <c r="AD272" i="69" s="1"/>
  <c r="AL272" i="69" s="1"/>
  <c r="AN272" i="69" s="1"/>
  <c r="AZ272" i="69"/>
  <c r="AF272" i="69"/>
  <c r="AZ184" i="69"/>
  <c r="AB184" i="69"/>
  <c r="AC184" i="69" s="1"/>
  <c r="AD184" i="69" s="1"/>
  <c r="AL184" i="69" s="1"/>
  <c r="AN184" i="69" s="1"/>
  <c r="AF184" i="69"/>
  <c r="AB202" i="69"/>
  <c r="AC202" i="69" s="1"/>
  <c r="AD202" i="69" s="1"/>
  <c r="AL202" i="69" s="1"/>
  <c r="AN202" i="69" s="1"/>
  <c r="AZ202" i="69"/>
  <c r="AF202" i="69"/>
  <c r="AB77" i="69"/>
  <c r="AZ77" i="69"/>
  <c r="AF77" i="69"/>
  <c r="AZ276" i="69"/>
  <c r="AB276" i="69"/>
  <c r="AF276" i="69"/>
  <c r="AB182" i="69"/>
  <c r="AZ182" i="69"/>
  <c r="AF182" i="69"/>
  <c r="AB134" i="69"/>
  <c r="AZ134" i="69"/>
  <c r="AF134" i="69"/>
  <c r="AZ190" i="69"/>
  <c r="AB190" i="69"/>
  <c r="AC190" i="69" s="1"/>
  <c r="AD190" i="69" s="1"/>
  <c r="AL190" i="69" s="1"/>
  <c r="AN190" i="69" s="1"/>
  <c r="AF190" i="69"/>
  <c r="AZ254" i="69"/>
  <c r="AB254" i="69"/>
  <c r="AC254" i="69" s="1"/>
  <c r="AD254" i="69" s="1"/>
  <c r="AL254" i="69" s="1"/>
  <c r="AN254" i="69" s="1"/>
  <c r="AF254" i="69"/>
  <c r="AZ171" i="69"/>
  <c r="AB171" i="69"/>
  <c r="AF171" i="69"/>
  <c r="AZ243" i="69"/>
  <c r="AB243" i="69"/>
  <c r="AF243" i="69"/>
  <c r="AB123" i="69"/>
  <c r="AZ123" i="69"/>
  <c r="AF123" i="69"/>
  <c r="AB91" i="69"/>
  <c r="AZ91" i="69"/>
  <c r="AF91" i="69"/>
  <c r="AB295" i="69"/>
  <c r="AC295" i="69" s="1"/>
  <c r="AD295" i="69" s="1"/>
  <c r="AL295" i="69" s="1"/>
  <c r="AN295" i="69" s="1"/>
  <c r="AZ295" i="69"/>
  <c r="AF295" i="69"/>
  <c r="AB140" i="69"/>
  <c r="AC140" i="69" s="1"/>
  <c r="AD140" i="69" s="1"/>
  <c r="AL140" i="69" s="1"/>
  <c r="AN140" i="69" s="1"/>
  <c r="AZ140" i="69"/>
  <c r="AF140" i="69"/>
  <c r="AZ294" i="69"/>
  <c r="AB294" i="69"/>
  <c r="AC294" i="69" s="1"/>
  <c r="AD294" i="69" s="1"/>
  <c r="AL294" i="69" s="1"/>
  <c r="AN294" i="69" s="1"/>
  <c r="AF294" i="69"/>
  <c r="AB108" i="69"/>
  <c r="AZ108" i="69"/>
  <c r="AF108" i="69"/>
  <c r="AZ93" i="69"/>
  <c r="AB93" i="69"/>
  <c r="AF93" i="69"/>
  <c r="AB161" i="69"/>
  <c r="AZ161" i="69"/>
  <c r="AF161" i="69"/>
  <c r="AB265" i="69"/>
  <c r="AZ265" i="69"/>
  <c r="AF265" i="69"/>
  <c r="AZ260" i="69"/>
  <c r="AB260" i="69"/>
  <c r="AF260" i="69"/>
  <c r="AZ127" i="69"/>
  <c r="AB127" i="69"/>
  <c r="AF127" i="69"/>
  <c r="AZ87" i="69"/>
  <c r="AB87" i="69"/>
  <c r="AC87" i="69" s="1"/>
  <c r="AD87" i="69" s="1"/>
  <c r="AF87" i="69"/>
  <c r="AB247" i="69"/>
  <c r="AC247" i="69" s="1"/>
  <c r="AD247" i="69" s="1"/>
  <c r="AZ247" i="69"/>
  <c r="AF247" i="69"/>
  <c r="AB71" i="69"/>
  <c r="AC71" i="69" s="1"/>
  <c r="AD71" i="69" s="1"/>
  <c r="AL71" i="69" s="1"/>
  <c r="AN71" i="69" s="1"/>
  <c r="AZ71" i="69"/>
  <c r="AF71" i="69"/>
  <c r="AZ291" i="69"/>
  <c r="AB291" i="69"/>
  <c r="AF291" i="69"/>
  <c r="AF292" i="69" s="1"/>
  <c r="AZ141" i="69"/>
  <c r="AB141" i="69"/>
  <c r="AC141" i="69" s="1"/>
  <c r="AD141" i="69" s="1"/>
  <c r="AL141" i="69" s="1"/>
  <c r="AN141" i="69" s="1"/>
  <c r="AF141" i="69"/>
  <c r="AZ90" i="69"/>
  <c r="AB90" i="69"/>
  <c r="AC90" i="69" s="1"/>
  <c r="AD90" i="69" s="1"/>
  <c r="AL90" i="69" s="1"/>
  <c r="AN90" i="69" s="1"/>
  <c r="AF90" i="69"/>
  <c r="AZ149" i="69"/>
  <c r="AB149" i="69"/>
  <c r="AC149" i="69" s="1"/>
  <c r="AD149" i="69" s="1"/>
  <c r="AL149" i="69" s="1"/>
  <c r="AN149" i="69" s="1"/>
  <c r="AF149" i="69"/>
  <c r="AB278" i="69"/>
  <c r="AZ278" i="69"/>
  <c r="AF278" i="69"/>
  <c r="AB170" i="69"/>
  <c r="AZ170" i="69"/>
  <c r="AF170" i="69"/>
  <c r="AZ97" i="69"/>
  <c r="AB97" i="69"/>
  <c r="AC97" i="69" s="1"/>
  <c r="AD97" i="69" s="1"/>
  <c r="AL97" i="69" s="1"/>
  <c r="AN97" i="69" s="1"/>
  <c r="AF97" i="69"/>
  <c r="AB229" i="69"/>
  <c r="AZ229" i="69"/>
  <c r="AF229" i="69"/>
  <c r="AB203" i="69"/>
  <c r="AC203" i="69" s="1"/>
  <c r="AD203" i="69" s="1"/>
  <c r="AL203" i="69" s="1"/>
  <c r="AN203" i="69" s="1"/>
  <c r="AZ203" i="69"/>
  <c r="AF203" i="69"/>
  <c r="AB102" i="69"/>
  <c r="AC102" i="69" s="1"/>
  <c r="AD102" i="69" s="1"/>
  <c r="AL102" i="69" s="1"/>
  <c r="AN102" i="69" s="1"/>
  <c r="AZ102" i="69"/>
  <c r="AF102" i="69"/>
  <c r="AB191" i="69"/>
  <c r="AC191" i="69" s="1"/>
  <c r="AD191" i="69" s="1"/>
  <c r="AL191" i="69" s="1"/>
  <c r="AN191" i="69" s="1"/>
  <c r="AZ191" i="69"/>
  <c r="AF191" i="69"/>
  <c r="AB148" i="69"/>
  <c r="AC148" i="69" s="1"/>
  <c r="AD148" i="69" s="1"/>
  <c r="AL148" i="69" s="1"/>
  <c r="AN148" i="69" s="1"/>
  <c r="AZ148" i="69"/>
  <c r="AF148" i="69"/>
  <c r="AZ58" i="69"/>
  <c r="AB58" i="69"/>
  <c r="AC58" i="69" s="1"/>
  <c r="AD58" i="69" s="1"/>
  <c r="AL58" i="69" s="1"/>
  <c r="AN58" i="69" s="1"/>
  <c r="AF58" i="69"/>
  <c r="AF143" i="69"/>
  <c r="AF144" i="69" s="1"/>
  <c r="AB143" i="69"/>
  <c r="AC143" i="69" s="1"/>
  <c r="AD143" i="69" s="1"/>
  <c r="AZ143" i="69"/>
  <c r="AZ139" i="69"/>
  <c r="AB139" i="69"/>
  <c r="AF139" i="69"/>
  <c r="AZ96" i="69"/>
  <c r="AB96" i="69"/>
  <c r="AC96" i="69" s="1"/>
  <c r="AD96" i="69" s="1"/>
  <c r="AL96" i="69" s="1"/>
  <c r="AN96" i="69" s="1"/>
  <c r="AF96" i="69"/>
  <c r="AZ274" i="69"/>
  <c r="AB274" i="69"/>
  <c r="AC274" i="69" s="1"/>
  <c r="AD274" i="69" s="1"/>
  <c r="AL274" i="69" s="1"/>
  <c r="AN274" i="69" s="1"/>
  <c r="AF274" i="69"/>
  <c r="AB107" i="69"/>
  <c r="AZ107" i="69"/>
  <c r="AF107" i="69"/>
  <c r="P90" i="79"/>
  <c r="O90" i="79"/>
  <c r="N90" i="79"/>
  <c r="AZ138" i="69"/>
  <c r="AB138" i="69"/>
  <c r="AC138" i="69" s="1"/>
  <c r="AD138" i="69" s="1"/>
  <c r="AL138" i="69" s="1"/>
  <c r="AN138" i="69" s="1"/>
  <c r="AF138" i="69"/>
  <c r="AB100" i="69"/>
  <c r="AZ100" i="69"/>
  <c r="AF100" i="69"/>
  <c r="AZ64" i="69"/>
  <c r="AB64" i="69"/>
  <c r="AC64" i="69" s="1"/>
  <c r="AD64" i="69" s="1"/>
  <c r="AL64" i="69" s="1"/>
  <c r="AN64" i="69" s="1"/>
  <c r="AF64" i="69"/>
  <c r="AB85" i="69"/>
  <c r="AC85" i="69" s="1"/>
  <c r="AD85" i="69" s="1"/>
  <c r="AL85" i="69" s="1"/>
  <c r="AN85" i="69" s="1"/>
  <c r="AZ85" i="69"/>
  <c r="AF85" i="69"/>
  <c r="AZ281" i="69"/>
  <c r="AB281" i="69"/>
  <c r="AF281" i="69"/>
  <c r="AZ121" i="69"/>
  <c r="AB121" i="69"/>
  <c r="AC121" i="69" s="1"/>
  <c r="AD121" i="69" s="1"/>
  <c r="AL121" i="69" s="1"/>
  <c r="AN121" i="69" s="1"/>
  <c r="AF121" i="69"/>
  <c r="AB167" i="69"/>
  <c r="AC167" i="69" s="1"/>
  <c r="AD167" i="69" s="1"/>
  <c r="AL167" i="69" s="1"/>
  <c r="AN167" i="69" s="1"/>
  <c r="AZ167" i="69"/>
  <c r="AF167" i="69"/>
  <c r="AB157" i="69"/>
  <c r="AZ157" i="69"/>
  <c r="AF157" i="69"/>
  <c r="AZ122" i="69"/>
  <c r="AB122" i="69"/>
  <c r="AC122" i="69" s="1"/>
  <c r="AD122" i="69" s="1"/>
  <c r="AL122" i="69" s="1"/>
  <c r="AN122" i="69" s="1"/>
  <c r="AF122" i="69"/>
  <c r="AB99" i="69"/>
  <c r="AZ99" i="69"/>
  <c r="AF99" i="69"/>
  <c r="AZ210" i="69"/>
  <c r="AB210" i="69"/>
  <c r="AC210" i="69" s="1"/>
  <c r="AD210" i="69" s="1"/>
  <c r="AL210" i="69" s="1"/>
  <c r="AN210" i="69" s="1"/>
  <c r="AF210" i="69"/>
  <c r="AB78" i="69"/>
  <c r="AZ78" i="69"/>
  <c r="AF78" i="69"/>
  <c r="AZ153" i="69"/>
  <c r="AB153" i="69"/>
  <c r="AC153" i="69" s="1"/>
  <c r="AD153" i="69" s="1"/>
  <c r="AL153" i="69" s="1"/>
  <c r="AN153" i="69" s="1"/>
  <c r="AF153" i="69"/>
  <c r="AB284" i="69"/>
  <c r="AZ284" i="69"/>
  <c r="AF284" i="69"/>
  <c r="AB268" i="69"/>
  <c r="AZ268" i="69"/>
  <c r="AF268" i="69"/>
  <c r="AB56" i="69"/>
  <c r="AC56" i="69" s="1"/>
  <c r="AD56" i="69" s="1"/>
  <c r="AL56" i="69" s="1"/>
  <c r="AN56" i="69" s="1"/>
  <c r="AZ56" i="69"/>
  <c r="AF56" i="69"/>
  <c r="AB215" i="69"/>
  <c r="AZ215" i="69"/>
  <c r="AF215" i="69"/>
  <c r="AZ264" i="69"/>
  <c r="AB264" i="69"/>
  <c r="AC264" i="69" s="1"/>
  <c r="AD264" i="69" s="1"/>
  <c r="AF264" i="69"/>
  <c r="AZ208" i="69"/>
  <c r="AB208" i="69"/>
  <c r="AC208" i="69" s="1"/>
  <c r="AD208" i="69" s="1"/>
  <c r="AL208" i="69" s="1"/>
  <c r="AN208" i="69" s="1"/>
  <c r="AF208" i="69"/>
  <c r="AZ109" i="69"/>
  <c r="AB109" i="69"/>
  <c r="AF109" i="69"/>
  <c r="AZ244" i="69"/>
  <c r="AB244" i="69"/>
  <c r="AF244" i="69"/>
  <c r="AB194" i="69"/>
  <c r="AZ194" i="69"/>
  <c r="AF194" i="69"/>
  <c r="AB89" i="69"/>
  <c r="AZ89" i="69"/>
  <c r="AF89" i="69"/>
  <c r="AB175" i="69"/>
  <c r="AC175" i="69" s="1"/>
  <c r="AD175" i="69" s="1"/>
  <c r="AL175" i="69" s="1"/>
  <c r="AN175" i="69" s="1"/>
  <c r="AZ175" i="69"/>
  <c r="AF175" i="69"/>
  <c r="AZ267" i="69"/>
  <c r="AB267" i="69"/>
  <c r="AC267" i="69" s="1"/>
  <c r="AD267" i="69" s="1"/>
  <c r="AL267" i="69" s="1"/>
  <c r="AN267" i="69" s="1"/>
  <c r="AF267" i="69"/>
  <c r="AZ156" i="69"/>
  <c r="AB156" i="69"/>
  <c r="AF156" i="69"/>
  <c r="AB196" i="69"/>
  <c r="AZ196" i="69"/>
  <c r="AF196" i="69"/>
  <c r="AB285" i="69"/>
  <c r="AZ285" i="69"/>
  <c r="AF285" i="69"/>
  <c r="AB275" i="69"/>
  <c r="AZ275" i="69"/>
  <c r="AF275" i="69"/>
  <c r="AF68" i="69"/>
  <c r="AZ68" i="69"/>
  <c r="AB68" i="69"/>
  <c r="AZ137" i="69"/>
  <c r="AB137" i="69"/>
  <c r="AF137" i="69"/>
  <c r="AB212" i="69"/>
  <c r="AC212" i="69" s="1"/>
  <c r="AD212" i="69" s="1"/>
  <c r="AL212" i="69" s="1"/>
  <c r="AN212" i="69" s="1"/>
  <c r="AZ212" i="69"/>
  <c r="AF212" i="69"/>
  <c r="AB131" i="69"/>
  <c r="AC131" i="69" s="1"/>
  <c r="AD131" i="69" s="1"/>
  <c r="AL131" i="69" s="1"/>
  <c r="AN131" i="69" s="1"/>
  <c r="AZ131" i="69"/>
  <c r="AF131" i="69"/>
  <c r="AZ124" i="69"/>
  <c r="AB124" i="69"/>
  <c r="AF124" i="69"/>
  <c r="AB94" i="69"/>
  <c r="AC94" i="69" s="1"/>
  <c r="AD94" i="69" s="1"/>
  <c r="AL94" i="69" s="1"/>
  <c r="AN94" i="69" s="1"/>
  <c r="AZ94" i="69"/>
  <c r="AF94" i="69"/>
  <c r="AB204" i="69"/>
  <c r="AC204" i="69" s="1"/>
  <c r="AD204" i="69" s="1"/>
  <c r="AL204" i="69" s="1"/>
  <c r="AN204" i="69" s="1"/>
  <c r="AZ204" i="69"/>
  <c r="AF204" i="69"/>
  <c r="AB173" i="69"/>
  <c r="AZ173" i="69"/>
  <c r="AF173" i="69"/>
  <c r="AB95" i="69"/>
  <c r="AZ95" i="69"/>
  <c r="AF95" i="69"/>
  <c r="AZ277" i="69"/>
  <c r="AB277" i="69"/>
  <c r="AF277" i="69"/>
  <c r="AB198" i="69"/>
  <c r="AZ198" i="69"/>
  <c r="AF198" i="69"/>
  <c r="AZ145" i="69"/>
  <c r="AB145" i="69"/>
  <c r="AC145" i="69" s="1"/>
  <c r="AD145" i="69" s="1"/>
  <c r="AF145" i="69"/>
  <c r="AB126" i="69"/>
  <c r="AC126" i="69" s="1"/>
  <c r="AD126" i="69" s="1"/>
  <c r="AZ126" i="69"/>
  <c r="AF126" i="69"/>
  <c r="AZ236" i="69"/>
  <c r="AB236" i="69"/>
  <c r="AF236" i="69"/>
  <c r="AZ63" i="69"/>
  <c r="AB63" i="69"/>
  <c r="AC63" i="69" s="1"/>
  <c r="AD63" i="69" s="1"/>
  <c r="AL63" i="69" s="1"/>
  <c r="AN63" i="69" s="1"/>
  <c r="AF63" i="69"/>
  <c r="AZ114" i="69"/>
  <c r="AB114" i="69"/>
  <c r="AC114" i="69" s="1"/>
  <c r="AD114" i="69" s="1"/>
  <c r="AL114" i="69" s="1"/>
  <c r="AN114" i="69" s="1"/>
  <c r="AF114" i="69"/>
  <c r="AZ67" i="69"/>
  <c r="AB67" i="69"/>
  <c r="AF67" i="69"/>
  <c r="AB220" i="69"/>
  <c r="AC220" i="69" s="1"/>
  <c r="AD220" i="69" s="1"/>
  <c r="AL220" i="69" s="1"/>
  <c r="AN220" i="69" s="1"/>
  <c r="AZ220" i="69"/>
  <c r="AF220" i="69"/>
  <c r="AB57" i="69"/>
  <c r="AC57" i="69" s="1"/>
  <c r="AD57" i="69" s="1"/>
  <c r="AL57" i="69" s="1"/>
  <c r="AN57" i="69" s="1"/>
  <c r="AZ57" i="69"/>
  <c r="AF57" i="69"/>
  <c r="AB112" i="69"/>
  <c r="AC112" i="69" s="1"/>
  <c r="AD112" i="69" s="1"/>
  <c r="AL112" i="69" s="1"/>
  <c r="AN112" i="69" s="1"/>
  <c r="AZ112" i="69"/>
  <c r="AF112" i="69"/>
  <c r="AZ221" i="69"/>
  <c r="AB221" i="69"/>
  <c r="AC221" i="69" s="1"/>
  <c r="AD221" i="69" s="1"/>
  <c r="AL221" i="69" s="1"/>
  <c r="AN221" i="69" s="1"/>
  <c r="AF221" i="69"/>
  <c r="AB110" i="69"/>
  <c r="AC110" i="69" s="1"/>
  <c r="AD110" i="69" s="1"/>
  <c r="AL110" i="69" s="1"/>
  <c r="AN110" i="69" s="1"/>
  <c r="AZ110" i="69"/>
  <c r="AF110" i="69"/>
  <c r="AB73" i="69"/>
  <c r="AC73" i="69" s="1"/>
  <c r="AD73" i="69" s="1"/>
  <c r="AZ73" i="69"/>
  <c r="AF73" i="69"/>
  <c r="AB92" i="69"/>
  <c r="AZ92" i="69"/>
  <c r="AF92" i="69"/>
  <c r="AZ253" i="69"/>
  <c r="AB253" i="69"/>
  <c r="AF253" i="69"/>
  <c r="AB132" i="69"/>
  <c r="AZ132" i="69"/>
  <c r="AF132" i="69"/>
  <c r="AZ88" i="69"/>
  <c r="AB88" i="69"/>
  <c r="AF88" i="69"/>
  <c r="AZ105" i="69"/>
  <c r="AB105" i="69"/>
  <c r="AF105" i="69"/>
  <c r="AZ66" i="69"/>
  <c r="AB66" i="69"/>
  <c r="AF66" i="69"/>
  <c r="AB147" i="69"/>
  <c r="AZ147" i="69"/>
  <c r="AF147" i="69"/>
  <c r="AZ195" i="69"/>
  <c r="AB195" i="69"/>
  <c r="AC195" i="69" s="1"/>
  <c r="AD195" i="69" s="1"/>
  <c r="AL195" i="69" s="1"/>
  <c r="AN195" i="69" s="1"/>
  <c r="AF195" i="69"/>
  <c r="AZ206" i="69"/>
  <c r="AB206" i="69"/>
  <c r="AF206" i="69"/>
  <c r="AZ205" i="69"/>
  <c r="AB205" i="69"/>
  <c r="AF205" i="69"/>
  <c r="AZ216" i="69"/>
  <c r="AB216" i="69"/>
  <c r="AF216" i="69"/>
  <c r="BH20" i="39"/>
  <c r="O11" i="39"/>
  <c r="O25" i="39" s="1"/>
  <c r="U20" i="39"/>
  <c r="G20" i="39" s="1"/>
  <c r="G23" i="39" s="1"/>
  <c r="B31" i="39" s="1"/>
  <c r="G11" i="39"/>
  <c r="G26" i="39" s="1"/>
  <c r="H24" i="45"/>
  <c r="C73" i="14"/>
  <c r="S25" i="39"/>
  <c r="S22" i="39"/>
  <c r="S26" i="39"/>
  <c r="O20" i="39"/>
  <c r="O23" i="39" s="1"/>
  <c r="B32" i="39" s="1"/>
  <c r="S20" i="39"/>
  <c r="H42" i="45"/>
  <c r="BF250" i="69" l="1"/>
  <c r="AC256" i="69"/>
  <c r="AD256" i="69" s="1"/>
  <c r="AL256" i="69" s="1"/>
  <c r="AN256" i="69" s="1"/>
  <c r="BA256" i="69"/>
  <c r="BG256" i="69" s="1"/>
  <c r="AG256" i="69"/>
  <c r="AC248" i="69"/>
  <c r="AD248" i="69" s="1"/>
  <c r="AL248" i="69" s="1"/>
  <c r="AN248" i="69" s="1"/>
  <c r="BA248" i="69"/>
  <c r="BG248" i="69" s="1"/>
  <c r="AG248" i="69"/>
  <c r="BF237" i="69"/>
  <c r="BF234" i="69"/>
  <c r="BF238" i="69"/>
  <c r="BF231" i="69"/>
  <c r="AC233" i="69"/>
  <c r="AD233" i="69" s="1"/>
  <c r="AL233" i="69" s="1"/>
  <c r="AN233" i="69" s="1"/>
  <c r="BA233" i="69"/>
  <c r="BG233" i="69" s="1"/>
  <c r="AG233" i="69"/>
  <c r="BF251" i="69"/>
  <c r="BA259" i="69"/>
  <c r="BG259" i="69" s="1"/>
  <c r="AG259" i="69"/>
  <c r="BF248" i="69"/>
  <c r="BB248" i="69"/>
  <c r="BC248" i="69" s="1"/>
  <c r="BD248" i="69" s="1"/>
  <c r="BF235" i="69"/>
  <c r="AC234" i="69"/>
  <c r="AD234" i="69" s="1"/>
  <c r="AL234" i="69" s="1"/>
  <c r="AN234" i="69" s="1"/>
  <c r="BA234" i="69"/>
  <c r="BG234" i="69" s="1"/>
  <c r="AG234" i="69"/>
  <c r="O22" i="39"/>
  <c r="BA249" i="69"/>
  <c r="BG249" i="69" s="1"/>
  <c r="AG249" i="69"/>
  <c r="BF257" i="69"/>
  <c r="AC231" i="69"/>
  <c r="AD231" i="69" s="1"/>
  <c r="AL231" i="69" s="1"/>
  <c r="AN231" i="69" s="1"/>
  <c r="BA231" i="69"/>
  <c r="BG231" i="69" s="1"/>
  <c r="AG231" i="69"/>
  <c r="AC240" i="69"/>
  <c r="AD240" i="69" s="1"/>
  <c r="AL240" i="69" s="1"/>
  <c r="AN240" i="69" s="1"/>
  <c r="BA240" i="69"/>
  <c r="BG240" i="69" s="1"/>
  <c r="AG240" i="69"/>
  <c r="BF233" i="69"/>
  <c r="BB233" i="69"/>
  <c r="BC233" i="69" s="1"/>
  <c r="BD233" i="69" s="1"/>
  <c r="BA251" i="69"/>
  <c r="BG251" i="69" s="1"/>
  <c r="AG251" i="69"/>
  <c r="BF259" i="69"/>
  <c r="BB259" i="69"/>
  <c r="BC259" i="69" s="1"/>
  <c r="BD259" i="69" s="1"/>
  <c r="BF252" i="69"/>
  <c r="AC235" i="69"/>
  <c r="AD235" i="69" s="1"/>
  <c r="AL235" i="69" s="1"/>
  <c r="AN235" i="69" s="1"/>
  <c r="BA235" i="69"/>
  <c r="BG235" i="69" s="1"/>
  <c r="AG235" i="69"/>
  <c r="BF230" i="69"/>
  <c r="BA258" i="69"/>
  <c r="BG258" i="69" s="1"/>
  <c r="AG258" i="69"/>
  <c r="O26" i="39"/>
  <c r="BF249" i="69"/>
  <c r="BB249" i="69"/>
  <c r="BC249" i="69" s="1"/>
  <c r="BD249" i="69" s="1"/>
  <c r="BA257" i="69"/>
  <c r="BG257" i="69" s="1"/>
  <c r="AG257" i="69"/>
  <c r="AC250" i="69"/>
  <c r="AD250" i="69" s="1"/>
  <c r="AL250" i="69" s="1"/>
  <c r="AN250" i="69" s="1"/>
  <c r="BA250" i="69"/>
  <c r="BG250" i="69" s="1"/>
  <c r="AG250" i="69"/>
  <c r="BF256" i="69"/>
  <c r="BB256" i="69"/>
  <c r="BC256" i="69" s="1"/>
  <c r="BD256" i="69" s="1"/>
  <c r="BF240" i="69"/>
  <c r="BB240" i="69"/>
  <c r="BC240" i="69" s="1"/>
  <c r="BD240" i="69" s="1"/>
  <c r="AC237" i="69"/>
  <c r="AD237" i="69" s="1"/>
  <c r="AL237" i="69" s="1"/>
  <c r="AN237" i="69" s="1"/>
  <c r="BA237" i="69"/>
  <c r="BG237" i="69" s="1"/>
  <c r="AG237" i="69"/>
  <c r="AC252" i="69"/>
  <c r="AD252" i="69" s="1"/>
  <c r="AL252" i="69" s="1"/>
  <c r="AN252" i="69" s="1"/>
  <c r="BA252" i="69"/>
  <c r="BG252" i="69" s="1"/>
  <c r="AG252" i="69"/>
  <c r="AC238" i="69"/>
  <c r="AD238" i="69" s="1"/>
  <c r="AL238" i="69" s="1"/>
  <c r="AN238" i="69" s="1"/>
  <c r="BA238" i="69"/>
  <c r="BG238" i="69" s="1"/>
  <c r="AG238" i="69"/>
  <c r="AC230" i="69"/>
  <c r="AD230" i="69" s="1"/>
  <c r="AL230" i="69" s="1"/>
  <c r="AN230" i="69" s="1"/>
  <c r="BA230" i="69"/>
  <c r="BG230" i="69" s="1"/>
  <c r="AG230" i="69"/>
  <c r="BF258" i="69"/>
  <c r="BB258" i="69"/>
  <c r="BC258" i="69" s="1"/>
  <c r="BD258" i="69" s="1"/>
  <c r="AF76" i="69"/>
  <c r="AA76" i="69" s="1"/>
  <c r="M17" i="51" s="1"/>
  <c r="AF246" i="69"/>
  <c r="AF290" i="69"/>
  <c r="AF192" i="69"/>
  <c r="N28" i="51" s="1"/>
  <c r="AL247" i="69"/>
  <c r="AL87" i="69"/>
  <c r="N17" i="51"/>
  <c r="N47" i="51" s="1"/>
  <c r="AL126" i="69"/>
  <c r="BF198" i="69"/>
  <c r="BF277" i="69"/>
  <c r="BA95" i="69"/>
  <c r="BG95" i="69" s="1"/>
  <c r="AG95" i="69"/>
  <c r="BA137" i="69"/>
  <c r="BG137" i="69" s="1"/>
  <c r="AG137" i="69"/>
  <c r="BF68" i="69"/>
  <c r="AC196" i="69"/>
  <c r="AD196" i="69" s="1"/>
  <c r="AL196" i="69" s="1"/>
  <c r="AN196" i="69" s="1"/>
  <c r="BA196" i="69"/>
  <c r="BG196" i="69" s="1"/>
  <c r="AG196" i="69"/>
  <c r="BA244" i="69"/>
  <c r="BG244" i="69" s="1"/>
  <c r="AG244" i="69"/>
  <c r="AC284" i="69"/>
  <c r="AD284" i="69" s="1"/>
  <c r="AL284" i="69" s="1"/>
  <c r="AN284" i="69" s="1"/>
  <c r="BA284" i="69"/>
  <c r="BG284" i="69" s="1"/>
  <c r="AG284" i="69"/>
  <c r="BA78" i="69"/>
  <c r="BG78" i="69" s="1"/>
  <c r="AG78" i="69"/>
  <c r="BA99" i="69"/>
  <c r="BG99" i="69" s="1"/>
  <c r="AG99" i="69"/>
  <c r="BF100" i="69"/>
  <c r="AC66" i="69"/>
  <c r="AD66" i="69" s="1"/>
  <c r="AL66" i="69" s="1"/>
  <c r="AN66" i="69" s="1"/>
  <c r="BA66" i="69"/>
  <c r="BG66" i="69" s="1"/>
  <c r="AG66" i="69"/>
  <c r="BA63" i="69"/>
  <c r="BG63" i="69" s="1"/>
  <c r="AG63" i="69"/>
  <c r="BF126" i="69"/>
  <c r="BF89" i="69"/>
  <c r="BF244" i="69"/>
  <c r="AL264" i="69"/>
  <c r="AC268" i="69"/>
  <c r="AD268" i="69" s="1"/>
  <c r="AL268" i="69" s="1"/>
  <c r="AN268" i="69" s="1"/>
  <c r="BA268" i="69"/>
  <c r="BG268" i="69" s="1"/>
  <c r="AG268" i="69"/>
  <c r="G25" i="39"/>
  <c r="BA216" i="69"/>
  <c r="BG216" i="69" s="1"/>
  <c r="AG216" i="69"/>
  <c r="BA205" i="69"/>
  <c r="BG205" i="69" s="1"/>
  <c r="AG205" i="69"/>
  <c r="BA206" i="69"/>
  <c r="BG206" i="69" s="1"/>
  <c r="AG206" i="69"/>
  <c r="AC147" i="69"/>
  <c r="AD147" i="69" s="1"/>
  <c r="AL147" i="69" s="1"/>
  <c r="AN147" i="69" s="1"/>
  <c r="BA147" i="69"/>
  <c r="BG147" i="69" s="1"/>
  <c r="AG147" i="69"/>
  <c r="AC88" i="69"/>
  <c r="AD88" i="69" s="1"/>
  <c r="AL88" i="69" s="1"/>
  <c r="AN88" i="69" s="1"/>
  <c r="BA88" i="69"/>
  <c r="BG88" i="69" s="1"/>
  <c r="AG88" i="69"/>
  <c r="BF132" i="69"/>
  <c r="BA253" i="69"/>
  <c r="BG253" i="69" s="1"/>
  <c r="AG253" i="69"/>
  <c r="AC92" i="69"/>
  <c r="AD92" i="69" s="1"/>
  <c r="AL92" i="69" s="1"/>
  <c r="AN92" i="69" s="1"/>
  <c r="BA92" i="69"/>
  <c r="BG92" i="69" s="1"/>
  <c r="AG92" i="69"/>
  <c r="AD76" i="69"/>
  <c r="K17" i="51" s="1"/>
  <c r="K47" i="51" s="1"/>
  <c r="AL73" i="69"/>
  <c r="BA110" i="69"/>
  <c r="BG110" i="69" s="1"/>
  <c r="AG110" i="69"/>
  <c r="BF221" i="69"/>
  <c r="BA112" i="69"/>
  <c r="BG112" i="69" s="1"/>
  <c r="AG112" i="69"/>
  <c r="BA57" i="69"/>
  <c r="BG57" i="69" s="1"/>
  <c r="AG57" i="69"/>
  <c r="BA220" i="69"/>
  <c r="BG220" i="69" s="1"/>
  <c r="AG220" i="69"/>
  <c r="AF158" i="69"/>
  <c r="AC277" i="69"/>
  <c r="AD277" i="69" s="1"/>
  <c r="AL277" i="69" s="1"/>
  <c r="AN277" i="69" s="1"/>
  <c r="BA277" i="69"/>
  <c r="BG277" i="69" s="1"/>
  <c r="AG277" i="69"/>
  <c r="BF95" i="69"/>
  <c r="AC173" i="69"/>
  <c r="AD173" i="69" s="1"/>
  <c r="AL173" i="69" s="1"/>
  <c r="AN173" i="69" s="1"/>
  <c r="BA173" i="69"/>
  <c r="BG173" i="69" s="1"/>
  <c r="AG173" i="69"/>
  <c r="BA204" i="69"/>
  <c r="BG204" i="69" s="1"/>
  <c r="AG204" i="69"/>
  <c r="BA94" i="69"/>
  <c r="BG94" i="69" s="1"/>
  <c r="AG94" i="69"/>
  <c r="AC68" i="69"/>
  <c r="AD68" i="69" s="1"/>
  <c r="AL68" i="69" s="1"/>
  <c r="AN68" i="69" s="1"/>
  <c r="BA68" i="69"/>
  <c r="BG68" i="69" s="1"/>
  <c r="AG68" i="69"/>
  <c r="BF196" i="69"/>
  <c r="BB196" i="69"/>
  <c r="BC196" i="69" s="1"/>
  <c r="BD196" i="69" s="1"/>
  <c r="BF156" i="69"/>
  <c r="BF267" i="69"/>
  <c r="BA175" i="69"/>
  <c r="BG175" i="69" s="1"/>
  <c r="AG175" i="69"/>
  <c r="AC244" i="69"/>
  <c r="AD244" i="69" s="1"/>
  <c r="AL244" i="69" s="1"/>
  <c r="AN244" i="69" s="1"/>
  <c r="AC109" i="69"/>
  <c r="AD109" i="69" s="1"/>
  <c r="AL109" i="69" s="1"/>
  <c r="AN109" i="69" s="1"/>
  <c r="BA109" i="69"/>
  <c r="BG109" i="69" s="1"/>
  <c r="AG109" i="69"/>
  <c r="BF208" i="69"/>
  <c r="BF264" i="69"/>
  <c r="BF284" i="69"/>
  <c r="BF153" i="69"/>
  <c r="BF78" i="69"/>
  <c r="BF99" i="69"/>
  <c r="BA122" i="69"/>
  <c r="BG122" i="69" s="1"/>
  <c r="AG122" i="69"/>
  <c r="AC157" i="69"/>
  <c r="AD157" i="69" s="1"/>
  <c r="AL157" i="69" s="1"/>
  <c r="AN157" i="69" s="1"/>
  <c r="BA157" i="69"/>
  <c r="BG157" i="69" s="1"/>
  <c r="AG157" i="69"/>
  <c r="BA167" i="69"/>
  <c r="BG167" i="69" s="1"/>
  <c r="AG167" i="69"/>
  <c r="BF121" i="69"/>
  <c r="BF107" i="69"/>
  <c r="BA274" i="69"/>
  <c r="BG274" i="69" s="1"/>
  <c r="AG274" i="69"/>
  <c r="BA96" i="69"/>
  <c r="BG96" i="69" s="1"/>
  <c r="AG96" i="69"/>
  <c r="BF139" i="69"/>
  <c r="AA144" i="69"/>
  <c r="M23" i="51" s="1"/>
  <c r="N23" i="51"/>
  <c r="BF58" i="69"/>
  <c r="BA148" i="69"/>
  <c r="BG148" i="69" s="1"/>
  <c r="AG148" i="69"/>
  <c r="BA191" i="69"/>
  <c r="BG191" i="69" s="1"/>
  <c r="AG191" i="69"/>
  <c r="BA102" i="69"/>
  <c r="BG102" i="69" s="1"/>
  <c r="AG102" i="69"/>
  <c r="BF170" i="69"/>
  <c r="AC278" i="69"/>
  <c r="AD278" i="69" s="1"/>
  <c r="AL278" i="69" s="1"/>
  <c r="AN278" i="69" s="1"/>
  <c r="BA278" i="69"/>
  <c r="BG278" i="69" s="1"/>
  <c r="AG278" i="69"/>
  <c r="BF149" i="69"/>
  <c r="BF90" i="69"/>
  <c r="BF141" i="69"/>
  <c r="AC127" i="69"/>
  <c r="AD127" i="69" s="1"/>
  <c r="AL127" i="69" s="1"/>
  <c r="AN127" i="69" s="1"/>
  <c r="BA127" i="69"/>
  <c r="BG127" i="69" s="1"/>
  <c r="AG127" i="69"/>
  <c r="BA260" i="69"/>
  <c r="BG260" i="69" s="1"/>
  <c r="AG260" i="69"/>
  <c r="BF265" i="69"/>
  <c r="BF161" i="69"/>
  <c r="BF93" i="69"/>
  <c r="BF91" i="69"/>
  <c r="AC123" i="69"/>
  <c r="AD123" i="69" s="1"/>
  <c r="AL123" i="69" s="1"/>
  <c r="AN123" i="69" s="1"/>
  <c r="BA123" i="69"/>
  <c r="BG123" i="69" s="1"/>
  <c r="AG123" i="69"/>
  <c r="BF134" i="69"/>
  <c r="BF182" i="69"/>
  <c r="BF276" i="69"/>
  <c r="AF163" i="69"/>
  <c r="AC178" i="69"/>
  <c r="AD178" i="69" s="1"/>
  <c r="AL178" i="69" s="1"/>
  <c r="AN178" i="69" s="1"/>
  <c r="BA178" i="69"/>
  <c r="BG178" i="69" s="1"/>
  <c r="AG178" i="69"/>
  <c r="BF283" i="69"/>
  <c r="BA65" i="69"/>
  <c r="BG65" i="69" s="1"/>
  <c r="AG65" i="69"/>
  <c r="BA54" i="69"/>
  <c r="BG54" i="69" s="1"/>
  <c r="AG54" i="69"/>
  <c r="BF176" i="69"/>
  <c r="BF287" i="69"/>
  <c r="BA189" i="69"/>
  <c r="BG189" i="69" s="1"/>
  <c r="AG189" i="69"/>
  <c r="BF69" i="69"/>
  <c r="AC226" i="69"/>
  <c r="AD226" i="69" s="1"/>
  <c r="AL226" i="69" s="1"/>
  <c r="AN226" i="69" s="1"/>
  <c r="BA226" i="69"/>
  <c r="BG226" i="69" s="1"/>
  <c r="AG226" i="69"/>
  <c r="AF142" i="69"/>
  <c r="BA117" i="69"/>
  <c r="BG117" i="69" s="1"/>
  <c r="AG117" i="69"/>
  <c r="BF119" i="69"/>
  <c r="BF120" i="69"/>
  <c r="AF296" i="69"/>
  <c r="BA164" i="69"/>
  <c r="BG164" i="69" s="1"/>
  <c r="AG164" i="69"/>
  <c r="AC228" i="69"/>
  <c r="AD228" i="69" s="1"/>
  <c r="BA228" i="69"/>
  <c r="BG228" i="69" s="1"/>
  <c r="AG228" i="69"/>
  <c r="BF270" i="69"/>
  <c r="BA166" i="69"/>
  <c r="BG166" i="69" s="1"/>
  <c r="AG166" i="69"/>
  <c r="BF261" i="69"/>
  <c r="BF266" i="69"/>
  <c r="BF55" i="69"/>
  <c r="AC201" i="69"/>
  <c r="AD201" i="69" s="1"/>
  <c r="AL201" i="69" s="1"/>
  <c r="AN201" i="69" s="1"/>
  <c r="BA201" i="69"/>
  <c r="BG201" i="69" s="1"/>
  <c r="AG201" i="69"/>
  <c r="AC162" i="69"/>
  <c r="AD162" i="69" s="1"/>
  <c r="AL162" i="69" s="1"/>
  <c r="AN162" i="69" s="1"/>
  <c r="BA162" i="69"/>
  <c r="BG162" i="69" s="1"/>
  <c r="AG162" i="69"/>
  <c r="BF209" i="69"/>
  <c r="AF86" i="69"/>
  <c r="BF111" i="69"/>
  <c r="BF282" i="69"/>
  <c r="BF197" i="69"/>
  <c r="BA103" i="69"/>
  <c r="BG103" i="69" s="1"/>
  <c r="AG103" i="69"/>
  <c r="BA193" i="69"/>
  <c r="BG193" i="69" s="1"/>
  <c r="AG193" i="69"/>
  <c r="BF183" i="69"/>
  <c r="BF280" i="69"/>
  <c r="BA115" i="69"/>
  <c r="BG115" i="69" s="1"/>
  <c r="AG115" i="69"/>
  <c r="AF59" i="69"/>
  <c r="BF130" i="69"/>
  <c r="BA224" i="69"/>
  <c r="BG224" i="69" s="1"/>
  <c r="AG224" i="69"/>
  <c r="BA165" i="69"/>
  <c r="BG165" i="69" s="1"/>
  <c r="AG165" i="69"/>
  <c r="BF188" i="69"/>
  <c r="BF101" i="69"/>
  <c r="BF181" i="69"/>
  <c r="BF169" i="69"/>
  <c r="BF205" i="69"/>
  <c r="BF195" i="69"/>
  <c r="BA132" i="69"/>
  <c r="BG132" i="69" s="1"/>
  <c r="AG132" i="69"/>
  <c r="AF288" i="69"/>
  <c r="BF268" i="69"/>
  <c r="BA138" i="69"/>
  <c r="BG138" i="69" s="1"/>
  <c r="AG138" i="69"/>
  <c r="BA107" i="69"/>
  <c r="BG107" i="69" s="1"/>
  <c r="AG107" i="69"/>
  <c r="BF274" i="69"/>
  <c r="BF96" i="69"/>
  <c r="BB96" i="69"/>
  <c r="BC96" i="69" s="1"/>
  <c r="BD96" i="69" s="1"/>
  <c r="AL143" i="69"/>
  <c r="AD144" i="69"/>
  <c r="K23" i="51" s="1"/>
  <c r="BF229" i="69"/>
  <c r="BA97" i="69"/>
  <c r="BG97" i="69" s="1"/>
  <c r="AG97" i="69"/>
  <c r="AC170" i="69"/>
  <c r="AD170" i="69" s="1"/>
  <c r="AL170" i="69" s="1"/>
  <c r="AN170" i="69" s="1"/>
  <c r="BA170" i="69"/>
  <c r="BG170" i="69" s="1"/>
  <c r="AG170" i="69"/>
  <c r="N35" i="51"/>
  <c r="AA292" i="69"/>
  <c r="M35" i="51" s="1"/>
  <c r="BF71" i="69"/>
  <c r="BF247" i="69"/>
  <c r="BA87" i="69"/>
  <c r="BG87" i="69" s="1"/>
  <c r="AG87" i="69"/>
  <c r="BF127" i="69"/>
  <c r="BB127" i="69"/>
  <c r="BC127" i="69" s="1"/>
  <c r="BF260" i="69"/>
  <c r="BA265" i="69"/>
  <c r="BG265" i="69" s="1"/>
  <c r="AG265" i="69"/>
  <c r="BA161" i="69"/>
  <c r="BG161" i="69" s="1"/>
  <c r="AG161" i="69"/>
  <c r="BF108" i="69"/>
  <c r="BA294" i="69"/>
  <c r="BG294" i="69" s="1"/>
  <c r="AG294" i="69"/>
  <c r="BF140" i="69"/>
  <c r="BF295" i="69"/>
  <c r="AC91" i="69"/>
  <c r="AD91" i="69" s="1"/>
  <c r="AL91" i="69" s="1"/>
  <c r="AN91" i="69" s="1"/>
  <c r="BA91" i="69"/>
  <c r="BG91" i="69" s="1"/>
  <c r="AG91" i="69"/>
  <c r="AA246" i="69"/>
  <c r="M31" i="51" s="1"/>
  <c r="N31" i="51"/>
  <c r="AC171" i="69"/>
  <c r="AD171" i="69" s="1"/>
  <c r="AL171" i="69" s="1"/>
  <c r="AN171" i="69" s="1"/>
  <c r="BA171" i="69"/>
  <c r="BG171" i="69" s="1"/>
  <c r="AG171" i="69"/>
  <c r="BA254" i="69"/>
  <c r="BG254" i="69" s="1"/>
  <c r="AG254" i="69"/>
  <c r="BA190" i="69"/>
  <c r="BG190" i="69" s="1"/>
  <c r="AG190" i="69"/>
  <c r="BA134" i="69"/>
  <c r="BG134" i="69" s="1"/>
  <c r="AG134" i="69"/>
  <c r="AC182" i="69"/>
  <c r="AD182" i="69" s="1"/>
  <c r="AL182" i="69" s="1"/>
  <c r="AN182" i="69" s="1"/>
  <c r="BA182" i="69"/>
  <c r="BG182" i="69" s="1"/>
  <c r="AG182" i="69"/>
  <c r="AF82" i="69"/>
  <c r="AL159" i="69"/>
  <c r="BA174" i="69"/>
  <c r="BG174" i="69" s="1"/>
  <c r="AG174" i="69"/>
  <c r="BA200" i="69"/>
  <c r="BG200" i="69" s="1"/>
  <c r="AG200" i="69"/>
  <c r="BF262" i="69"/>
  <c r="BF178" i="69"/>
  <c r="BB178" i="69"/>
  <c r="BC178" i="69" s="1"/>
  <c r="BD178" i="69" s="1"/>
  <c r="BA283" i="69"/>
  <c r="BG283" i="69" s="1"/>
  <c r="AG283" i="69"/>
  <c r="BF65" i="69"/>
  <c r="BF54" i="69"/>
  <c r="AC269" i="69"/>
  <c r="AD269" i="69" s="1"/>
  <c r="AL269" i="69" s="1"/>
  <c r="AN269" i="69" s="1"/>
  <c r="BA269" i="69"/>
  <c r="BG269" i="69" s="1"/>
  <c r="AG269" i="69"/>
  <c r="AC287" i="69"/>
  <c r="AD287" i="69" s="1"/>
  <c r="AL287" i="69" s="1"/>
  <c r="AN287" i="69" s="1"/>
  <c r="BA287" i="69"/>
  <c r="BG287" i="69" s="1"/>
  <c r="AG287" i="69"/>
  <c r="BF189" i="69"/>
  <c r="BA69" i="69"/>
  <c r="BG69" i="69" s="1"/>
  <c r="AG69" i="69"/>
  <c r="AL129" i="69"/>
  <c r="AC279" i="69"/>
  <c r="AD279" i="69" s="1"/>
  <c r="AL279" i="69" s="1"/>
  <c r="AN279" i="69" s="1"/>
  <c r="BA279" i="69"/>
  <c r="BG279" i="69" s="1"/>
  <c r="AG279" i="69"/>
  <c r="BF117" i="69"/>
  <c r="BB117" i="69"/>
  <c r="BC117" i="69" s="1"/>
  <c r="BD117" i="69" s="1"/>
  <c r="AC119" i="69"/>
  <c r="AD119" i="69" s="1"/>
  <c r="AL119" i="69" s="1"/>
  <c r="AN119" i="69" s="1"/>
  <c r="BA119" i="69"/>
  <c r="BG119" i="69" s="1"/>
  <c r="AG119" i="69"/>
  <c r="BF136" i="69"/>
  <c r="AL293" i="69"/>
  <c r="BF245" i="69"/>
  <c r="BA104" i="69"/>
  <c r="BG104" i="69" s="1"/>
  <c r="AG104" i="69"/>
  <c r="AL164" i="69"/>
  <c r="BA150" i="69"/>
  <c r="BG150" i="69" s="1"/>
  <c r="AG150" i="69"/>
  <c r="BF70" i="69"/>
  <c r="BF228" i="69"/>
  <c r="BB228" i="69"/>
  <c r="BC228" i="69" s="1"/>
  <c r="BF219" i="69"/>
  <c r="BA218" i="69"/>
  <c r="BG218" i="69" s="1"/>
  <c r="AG218" i="69"/>
  <c r="BA261" i="69"/>
  <c r="BG261" i="69" s="1"/>
  <c r="AG261" i="69"/>
  <c r="BF289" i="69"/>
  <c r="BF241" i="69"/>
  <c r="BF199" i="69"/>
  <c r="AF72" i="69"/>
  <c r="BF255" i="69"/>
  <c r="BA81" i="69"/>
  <c r="BG81" i="69" s="1"/>
  <c r="AG81" i="69"/>
  <c r="BF162" i="69"/>
  <c r="BB162" i="69"/>
  <c r="BC162" i="69" s="1"/>
  <c r="BD162" i="69" s="1"/>
  <c r="BF83" i="69"/>
  <c r="AC111" i="69"/>
  <c r="AD111" i="69" s="1"/>
  <c r="AL111" i="69" s="1"/>
  <c r="AN111" i="69" s="1"/>
  <c r="BA111" i="69"/>
  <c r="BG111" i="69" s="1"/>
  <c r="AG111" i="69"/>
  <c r="AC273" i="69"/>
  <c r="AD273" i="69" s="1"/>
  <c r="AL273" i="69" s="1"/>
  <c r="AN273" i="69" s="1"/>
  <c r="BA273" i="69"/>
  <c r="BG273" i="69" s="1"/>
  <c r="AG273" i="69"/>
  <c r="BA154" i="69"/>
  <c r="BG154" i="69" s="1"/>
  <c r="AG154" i="69"/>
  <c r="BF116" i="69"/>
  <c r="AC282" i="69"/>
  <c r="AD282" i="69" s="1"/>
  <c r="AL282" i="69" s="1"/>
  <c r="AN282" i="69" s="1"/>
  <c r="BA282" i="69"/>
  <c r="BG282" i="69" s="1"/>
  <c r="AG282" i="69"/>
  <c r="BA197" i="69"/>
  <c r="BG197" i="69" s="1"/>
  <c r="AG197" i="69"/>
  <c r="BF193" i="69"/>
  <c r="BA183" i="69"/>
  <c r="BG183" i="69" s="1"/>
  <c r="AG183" i="69"/>
  <c r="AL53" i="69"/>
  <c r="AC186" i="69"/>
  <c r="AD186" i="69" s="1"/>
  <c r="AL186" i="69" s="1"/>
  <c r="AN186" i="69" s="1"/>
  <c r="BA186" i="69"/>
  <c r="BG186" i="69" s="1"/>
  <c r="AG186" i="69"/>
  <c r="BF213" i="69"/>
  <c r="AC130" i="69"/>
  <c r="AD130" i="69" s="1"/>
  <c r="AL130" i="69" s="1"/>
  <c r="AN130" i="69" s="1"/>
  <c r="BA130" i="69"/>
  <c r="BG130" i="69" s="1"/>
  <c r="AG130" i="69"/>
  <c r="BF224" i="69"/>
  <c r="BF165" i="69"/>
  <c r="AC225" i="69"/>
  <c r="AD225" i="69" s="1"/>
  <c r="AL225" i="69" s="1"/>
  <c r="AN225" i="69" s="1"/>
  <c r="BA225" i="69"/>
  <c r="BG225" i="69" s="1"/>
  <c r="AG225" i="69"/>
  <c r="BA217" i="69"/>
  <c r="BG217" i="69" s="1"/>
  <c r="AG217" i="69"/>
  <c r="BA79" i="69"/>
  <c r="BG79" i="69" s="1"/>
  <c r="AG79" i="69"/>
  <c r="AC101" i="69"/>
  <c r="AD101" i="69" s="1"/>
  <c r="AL101" i="69" s="1"/>
  <c r="AN101" i="69" s="1"/>
  <c r="BA101" i="69"/>
  <c r="BG101" i="69" s="1"/>
  <c r="AG101" i="69"/>
  <c r="BF206" i="69"/>
  <c r="BB206" i="69"/>
  <c r="BC206" i="69" s="1"/>
  <c r="BD206" i="69" s="1"/>
  <c r="AC105" i="69"/>
  <c r="AD105" i="69" s="1"/>
  <c r="AL105" i="69" s="1"/>
  <c r="AN105" i="69" s="1"/>
  <c r="BA105" i="69"/>
  <c r="BG105" i="69" s="1"/>
  <c r="AG105" i="69"/>
  <c r="BA236" i="69"/>
  <c r="BG236" i="69" s="1"/>
  <c r="AG236" i="69"/>
  <c r="BF73" i="69"/>
  <c r="AC194" i="69"/>
  <c r="AD194" i="69" s="1"/>
  <c r="AL194" i="69" s="1"/>
  <c r="AN194" i="69" s="1"/>
  <c r="BA194" i="69"/>
  <c r="BG194" i="69" s="1"/>
  <c r="AG194" i="69"/>
  <c r="BF56" i="69"/>
  <c r="BF85" i="69"/>
  <c r="AC100" i="69"/>
  <c r="AD100" i="69" s="1"/>
  <c r="AL100" i="69" s="1"/>
  <c r="AN100" i="69" s="1"/>
  <c r="BA100" i="69"/>
  <c r="BG100" i="69" s="1"/>
  <c r="AG100" i="69"/>
  <c r="BF138" i="69"/>
  <c r="BF143" i="69"/>
  <c r="BF144" i="69" s="1"/>
  <c r="BF203" i="69"/>
  <c r="AC229" i="69"/>
  <c r="AD229" i="69" s="1"/>
  <c r="AL229" i="69" s="1"/>
  <c r="AN229" i="69" s="1"/>
  <c r="BA229" i="69"/>
  <c r="BG229" i="69" s="1"/>
  <c r="AG229" i="69"/>
  <c r="BF97" i="69"/>
  <c r="BB97" i="69"/>
  <c r="BC97" i="69" s="1"/>
  <c r="BD97" i="69" s="1"/>
  <c r="AC291" i="69"/>
  <c r="AD291" i="69" s="1"/>
  <c r="BA291" i="69"/>
  <c r="BG291" i="69" s="1"/>
  <c r="BG292" i="69" s="1"/>
  <c r="AG291" i="69"/>
  <c r="AG292" i="69" s="1"/>
  <c r="BA71" i="69"/>
  <c r="BG71" i="69" s="1"/>
  <c r="AG71" i="69"/>
  <c r="BA247" i="69"/>
  <c r="BG247" i="69" s="1"/>
  <c r="AG247" i="69"/>
  <c r="BF87" i="69"/>
  <c r="AC108" i="69"/>
  <c r="AD108" i="69" s="1"/>
  <c r="AL108" i="69" s="1"/>
  <c r="AN108" i="69" s="1"/>
  <c r="BA108" i="69"/>
  <c r="BG108" i="69" s="1"/>
  <c r="AG108" i="69"/>
  <c r="BF294" i="69"/>
  <c r="BA140" i="69"/>
  <c r="BG140" i="69" s="1"/>
  <c r="AG140" i="69"/>
  <c r="BA295" i="69"/>
  <c r="BG295" i="69" s="1"/>
  <c r="AG295" i="69"/>
  <c r="AC243" i="69"/>
  <c r="AD243" i="69" s="1"/>
  <c r="BA243" i="69"/>
  <c r="BG243" i="69" s="1"/>
  <c r="AG243" i="69"/>
  <c r="BF171" i="69"/>
  <c r="BF254" i="69"/>
  <c r="BF190" i="69"/>
  <c r="AC134" i="69"/>
  <c r="AD134" i="69" s="1"/>
  <c r="AL134" i="69" s="1"/>
  <c r="AN134" i="69" s="1"/>
  <c r="BF77" i="69"/>
  <c r="BF202" i="69"/>
  <c r="BA184" i="69"/>
  <c r="BG184" i="69" s="1"/>
  <c r="AG184" i="69"/>
  <c r="BF272" i="69"/>
  <c r="BA80" i="69"/>
  <c r="BG80" i="69" s="1"/>
  <c r="AG80" i="69"/>
  <c r="BA172" i="69"/>
  <c r="BG172" i="69" s="1"/>
  <c r="AG172" i="69"/>
  <c r="BF214" i="69"/>
  <c r="BA62" i="69"/>
  <c r="BG62" i="69" s="1"/>
  <c r="AG62" i="69"/>
  <c r="BF159" i="69"/>
  <c r="BF174" i="69"/>
  <c r="BF200" i="69"/>
  <c r="BA75" i="69"/>
  <c r="BG75" i="69" s="1"/>
  <c r="AG75" i="69"/>
  <c r="AC262" i="69"/>
  <c r="AD262" i="69" s="1"/>
  <c r="AL262" i="69" s="1"/>
  <c r="AN262" i="69" s="1"/>
  <c r="BA262" i="69"/>
  <c r="BG262" i="69" s="1"/>
  <c r="AG262" i="69"/>
  <c r="AC118" i="69"/>
  <c r="AD118" i="69" s="1"/>
  <c r="AL118" i="69" s="1"/>
  <c r="AN118" i="69" s="1"/>
  <c r="BA118" i="69"/>
  <c r="BG118" i="69" s="1"/>
  <c r="AG118" i="69"/>
  <c r="BF269" i="69"/>
  <c r="AC179" i="69"/>
  <c r="AD179" i="69" s="1"/>
  <c r="AL179" i="69" s="1"/>
  <c r="AN179" i="69" s="1"/>
  <c r="BA179" i="69"/>
  <c r="BG179" i="69" s="1"/>
  <c r="AG179" i="69"/>
  <c r="BA129" i="69"/>
  <c r="BG129" i="69" s="1"/>
  <c r="AG129" i="69"/>
  <c r="BA239" i="69"/>
  <c r="BG239" i="69" s="1"/>
  <c r="AG239" i="69"/>
  <c r="BF180" i="69"/>
  <c r="BF279" i="69"/>
  <c r="BF152" i="69"/>
  <c r="BA160" i="69"/>
  <c r="BG160" i="69" s="1"/>
  <c r="AG160" i="69"/>
  <c r="BF98" i="69"/>
  <c r="BA293" i="69"/>
  <c r="BG293" i="69" s="1"/>
  <c r="AG293" i="69"/>
  <c r="AC245" i="69"/>
  <c r="AD245" i="69" s="1"/>
  <c r="AL245" i="69" s="1"/>
  <c r="AN245" i="69" s="1"/>
  <c r="BA245" i="69"/>
  <c r="BG245" i="69" s="1"/>
  <c r="AG245" i="69"/>
  <c r="BF104" i="69"/>
  <c r="BF164" i="69"/>
  <c r="BF150" i="69"/>
  <c r="BA70" i="69"/>
  <c r="BG70" i="69" s="1"/>
  <c r="AG70" i="69"/>
  <c r="BF155" i="69"/>
  <c r="AC219" i="69"/>
  <c r="AD219" i="69" s="1"/>
  <c r="AL219" i="69" s="1"/>
  <c r="AN219" i="69" s="1"/>
  <c r="BA219" i="69"/>
  <c r="BG219" i="69" s="1"/>
  <c r="AG219" i="69"/>
  <c r="BF166" i="69"/>
  <c r="BB166" i="69"/>
  <c r="BC166" i="69" s="1"/>
  <c r="BD166" i="69" s="1"/>
  <c r="BF218" i="69"/>
  <c r="BF151" i="69"/>
  <c r="BA84" i="69"/>
  <c r="BG84" i="69" s="1"/>
  <c r="AG84" i="69"/>
  <c r="AC289" i="69"/>
  <c r="AD289" i="69" s="1"/>
  <c r="AL289" i="69" s="1"/>
  <c r="AN289" i="69" s="1"/>
  <c r="BA289" i="69"/>
  <c r="BG289" i="69" s="1"/>
  <c r="AG289" i="69"/>
  <c r="BA55" i="69"/>
  <c r="BG55" i="69" s="1"/>
  <c r="AG55" i="69"/>
  <c r="BA241" i="69"/>
  <c r="BG241" i="69" s="1"/>
  <c r="AG241" i="69"/>
  <c r="BA199" i="69"/>
  <c r="BG199" i="69" s="1"/>
  <c r="AG199" i="69"/>
  <c r="AC60" i="69"/>
  <c r="AD60" i="69" s="1"/>
  <c r="BA60" i="69"/>
  <c r="BG60" i="69" s="1"/>
  <c r="AG60" i="69"/>
  <c r="BA135" i="69"/>
  <c r="BG135" i="69" s="1"/>
  <c r="AG135" i="69"/>
  <c r="BA74" i="69"/>
  <c r="BG74" i="69" s="1"/>
  <c r="AG74" i="69"/>
  <c r="AC255" i="69"/>
  <c r="AD255" i="69" s="1"/>
  <c r="AL255" i="69" s="1"/>
  <c r="AN255" i="69" s="1"/>
  <c r="BA255" i="69"/>
  <c r="BG255" i="69" s="1"/>
  <c r="AG255" i="69"/>
  <c r="BF81" i="69"/>
  <c r="AC211" i="69"/>
  <c r="AD211" i="69" s="1"/>
  <c r="AL211" i="69" s="1"/>
  <c r="AN211" i="69" s="1"/>
  <c r="BA211" i="69"/>
  <c r="BG211" i="69" s="1"/>
  <c r="AG211" i="69"/>
  <c r="BF286" i="69"/>
  <c r="BA232" i="69"/>
  <c r="BG232" i="69" s="1"/>
  <c r="AG232" i="69"/>
  <c r="BA222" i="69"/>
  <c r="BG222" i="69" s="1"/>
  <c r="AG222" i="69"/>
  <c r="BF271" i="69"/>
  <c r="AC83" i="69"/>
  <c r="AD83" i="69" s="1"/>
  <c r="BA83" i="69"/>
  <c r="BG83" i="69" s="1"/>
  <c r="AG83" i="69"/>
  <c r="AC133" i="69"/>
  <c r="AD133" i="69" s="1"/>
  <c r="AL133" i="69" s="1"/>
  <c r="AN133" i="69" s="1"/>
  <c r="BA133" i="69"/>
  <c r="BG133" i="69" s="1"/>
  <c r="AG133" i="69"/>
  <c r="AC223" i="69"/>
  <c r="AD223" i="69" s="1"/>
  <c r="AL223" i="69" s="1"/>
  <c r="AN223" i="69" s="1"/>
  <c r="BA223" i="69"/>
  <c r="BG223" i="69" s="1"/>
  <c r="AG223" i="69"/>
  <c r="BF273" i="69"/>
  <c r="BF154" i="69"/>
  <c r="BA116" i="69"/>
  <c r="BG116" i="69" s="1"/>
  <c r="AG116" i="69"/>
  <c r="AF227" i="69"/>
  <c r="AC177" i="69"/>
  <c r="AD177" i="69" s="1"/>
  <c r="AL177" i="69" s="1"/>
  <c r="AN177" i="69" s="1"/>
  <c r="BA177" i="69"/>
  <c r="BG177" i="69" s="1"/>
  <c r="AG177" i="69"/>
  <c r="BF53" i="69"/>
  <c r="BF185" i="69"/>
  <c r="BF186" i="69"/>
  <c r="BA213" i="69"/>
  <c r="BG213" i="69" s="1"/>
  <c r="AG213" i="69"/>
  <c r="AC207" i="69"/>
  <c r="AD207" i="69" s="1"/>
  <c r="AL207" i="69" s="1"/>
  <c r="AN207" i="69" s="1"/>
  <c r="BA207" i="69"/>
  <c r="BG207" i="69" s="1"/>
  <c r="AG207" i="69"/>
  <c r="BF225" i="69"/>
  <c r="BB225" i="69"/>
  <c r="BC225" i="69" s="1"/>
  <c r="BD225" i="69" s="1"/>
  <c r="BF217" i="69"/>
  <c r="BF79" i="69"/>
  <c r="AL169" i="69"/>
  <c r="BF61" i="69"/>
  <c r="BA113" i="69"/>
  <c r="BG113" i="69" s="1"/>
  <c r="AG113" i="69"/>
  <c r="BA106" i="69"/>
  <c r="BG106" i="69" s="1"/>
  <c r="AG106" i="69"/>
  <c r="BF146" i="69"/>
  <c r="BF216" i="69"/>
  <c r="BB216" i="69"/>
  <c r="BC216" i="69" s="1"/>
  <c r="BD216" i="69" s="1"/>
  <c r="BF88" i="69"/>
  <c r="BB88" i="69"/>
  <c r="BC88" i="69" s="1"/>
  <c r="BD88" i="69" s="1"/>
  <c r="BF253" i="69"/>
  <c r="AL145" i="69"/>
  <c r="BF285" i="69"/>
  <c r="BF194" i="69"/>
  <c r="BF109" i="69"/>
  <c r="BB109" i="69"/>
  <c r="BC109" i="69" s="1"/>
  <c r="BD109" i="69" s="1"/>
  <c r="BF210" i="69"/>
  <c r="BF122" i="69"/>
  <c r="BA64" i="69"/>
  <c r="BG64" i="69" s="1"/>
  <c r="AG64" i="69"/>
  <c r="BF105" i="69"/>
  <c r="AC67" i="69"/>
  <c r="AD67" i="69" s="1"/>
  <c r="AL67" i="69" s="1"/>
  <c r="AN67" i="69" s="1"/>
  <c r="BA67" i="69"/>
  <c r="BG67" i="69" s="1"/>
  <c r="AG67" i="69"/>
  <c r="BA114" i="69"/>
  <c r="BG114" i="69" s="1"/>
  <c r="AG114" i="69"/>
  <c r="AC236" i="69"/>
  <c r="AD236" i="69" s="1"/>
  <c r="AL236" i="69" s="1"/>
  <c r="AN236" i="69" s="1"/>
  <c r="BA145" i="69"/>
  <c r="BG145" i="69" s="1"/>
  <c r="AG145" i="69"/>
  <c r="AC198" i="69"/>
  <c r="AD198" i="69" s="1"/>
  <c r="AL198" i="69" s="1"/>
  <c r="AN198" i="69" s="1"/>
  <c r="BA198" i="69"/>
  <c r="BG198" i="69" s="1"/>
  <c r="AG198" i="69"/>
  <c r="AC124" i="69"/>
  <c r="AD124" i="69" s="1"/>
  <c r="AL124" i="69" s="1"/>
  <c r="AN124" i="69" s="1"/>
  <c r="BA124" i="69"/>
  <c r="BG124" i="69" s="1"/>
  <c r="AG124" i="69"/>
  <c r="BF131" i="69"/>
  <c r="BF212" i="69"/>
  <c r="AC137" i="69"/>
  <c r="AD137" i="69" s="1"/>
  <c r="AL137" i="69" s="1"/>
  <c r="AN137" i="69" s="1"/>
  <c r="BF275" i="69"/>
  <c r="AC285" i="69"/>
  <c r="AD285" i="69" s="1"/>
  <c r="AL285" i="69" s="1"/>
  <c r="AN285" i="69" s="1"/>
  <c r="BA285" i="69"/>
  <c r="BG285" i="69" s="1"/>
  <c r="AG285" i="69"/>
  <c r="M34" i="51"/>
  <c r="N34" i="51"/>
  <c r="BF215" i="69"/>
  <c r="AC281" i="69"/>
  <c r="AD281" i="69" s="1"/>
  <c r="AL281" i="69" s="1"/>
  <c r="AN281" i="69" s="1"/>
  <c r="BA281" i="69"/>
  <c r="BG281" i="69" s="1"/>
  <c r="AG281" i="69"/>
  <c r="G22" i="39"/>
  <c r="O24" i="39"/>
  <c r="D32" i="39" s="1"/>
  <c r="D34" i="39" s="1"/>
  <c r="AC216" i="69"/>
  <c r="AD216" i="69" s="1"/>
  <c r="AL216" i="69" s="1"/>
  <c r="AN216" i="69" s="1"/>
  <c r="AC205" i="69"/>
  <c r="AD205" i="69" s="1"/>
  <c r="AL205" i="69" s="1"/>
  <c r="AN205" i="69" s="1"/>
  <c r="AC206" i="69"/>
  <c r="AD206" i="69" s="1"/>
  <c r="AL206" i="69" s="1"/>
  <c r="AN206" i="69" s="1"/>
  <c r="BA195" i="69"/>
  <c r="BG195" i="69" s="1"/>
  <c r="AG195" i="69"/>
  <c r="BF147" i="69"/>
  <c r="BB147" i="69"/>
  <c r="BC147" i="69" s="1"/>
  <c r="BD147" i="69" s="1"/>
  <c r="BF66" i="69"/>
  <c r="BB66" i="69"/>
  <c r="BC66" i="69" s="1"/>
  <c r="BD66" i="69" s="1"/>
  <c r="AC132" i="69"/>
  <c r="AD132" i="69" s="1"/>
  <c r="AL132" i="69" s="1"/>
  <c r="AN132" i="69" s="1"/>
  <c r="AC253" i="69"/>
  <c r="AD253" i="69" s="1"/>
  <c r="AL253" i="69" s="1"/>
  <c r="AN253" i="69" s="1"/>
  <c r="BF92" i="69"/>
  <c r="BB92" i="69"/>
  <c r="BC92" i="69" s="1"/>
  <c r="BD92" i="69" s="1"/>
  <c r="BA73" i="69"/>
  <c r="BG73" i="69" s="1"/>
  <c r="AG73" i="69"/>
  <c r="BF110" i="69"/>
  <c r="BB110" i="69"/>
  <c r="BC110" i="69" s="1"/>
  <c r="BD110" i="69" s="1"/>
  <c r="BA221" i="69"/>
  <c r="BG221" i="69" s="1"/>
  <c r="AG221" i="69"/>
  <c r="BF112" i="69"/>
  <c r="BB112" i="69"/>
  <c r="BC112" i="69" s="1"/>
  <c r="BD112" i="69" s="1"/>
  <c r="BF57" i="69"/>
  <c r="BF220" i="69"/>
  <c r="BB220" i="69"/>
  <c r="BC220" i="69" s="1"/>
  <c r="BD220" i="69" s="1"/>
  <c r="BF67" i="69"/>
  <c r="BF114" i="69"/>
  <c r="BB114" i="69"/>
  <c r="BC114" i="69" s="1"/>
  <c r="BD114" i="69" s="1"/>
  <c r="BF63" i="69"/>
  <c r="BF236" i="69"/>
  <c r="BA126" i="69"/>
  <c r="BG126" i="69" s="1"/>
  <c r="BG128" i="69" s="1"/>
  <c r="AG126" i="69"/>
  <c r="BF145" i="69"/>
  <c r="BB145" i="69"/>
  <c r="BC145" i="69" s="1"/>
  <c r="AC95" i="69"/>
  <c r="AD95" i="69" s="1"/>
  <c r="AL95" i="69" s="1"/>
  <c r="AN95" i="69" s="1"/>
  <c r="BF173" i="69"/>
  <c r="BB173" i="69"/>
  <c r="BC173" i="69" s="1"/>
  <c r="BD173" i="69" s="1"/>
  <c r="BF204" i="69"/>
  <c r="BB204" i="69"/>
  <c r="BC204" i="69" s="1"/>
  <c r="BD204" i="69" s="1"/>
  <c r="BF94" i="69"/>
  <c r="BB94" i="69"/>
  <c r="BC94" i="69" s="1"/>
  <c r="BD94" i="69" s="1"/>
  <c r="BF124" i="69"/>
  <c r="BA131" i="69"/>
  <c r="BG131" i="69" s="1"/>
  <c r="AG131" i="69"/>
  <c r="BA212" i="69"/>
  <c r="BG212" i="69" s="1"/>
  <c r="AG212" i="69"/>
  <c r="BF137" i="69"/>
  <c r="BB137" i="69"/>
  <c r="BC137" i="69" s="1"/>
  <c r="BD137" i="69" s="1"/>
  <c r="AC275" i="69"/>
  <c r="AD275" i="69" s="1"/>
  <c r="AL275" i="69" s="1"/>
  <c r="AN275" i="69" s="1"/>
  <c r="BA275" i="69"/>
  <c r="BG275" i="69" s="1"/>
  <c r="AG275" i="69"/>
  <c r="AC156" i="69"/>
  <c r="AD156" i="69" s="1"/>
  <c r="AL156" i="69" s="1"/>
  <c r="AN156" i="69" s="1"/>
  <c r="BA156" i="69"/>
  <c r="BG156" i="69" s="1"/>
  <c r="AG156" i="69"/>
  <c r="BA267" i="69"/>
  <c r="BG267" i="69" s="1"/>
  <c r="AG267" i="69"/>
  <c r="BF175" i="69"/>
  <c r="AC89" i="69"/>
  <c r="AD89" i="69" s="1"/>
  <c r="AL89" i="69" s="1"/>
  <c r="AN89" i="69" s="1"/>
  <c r="BA89" i="69"/>
  <c r="BG89" i="69" s="1"/>
  <c r="AG89" i="69"/>
  <c r="BA208" i="69"/>
  <c r="BG208" i="69" s="1"/>
  <c r="AG208" i="69"/>
  <c r="BA264" i="69"/>
  <c r="BG264" i="69" s="1"/>
  <c r="AG264" i="69"/>
  <c r="AC215" i="69"/>
  <c r="AD215" i="69" s="1"/>
  <c r="AL215" i="69" s="1"/>
  <c r="AN215" i="69" s="1"/>
  <c r="BA215" i="69"/>
  <c r="BG215" i="69" s="1"/>
  <c r="AG215" i="69"/>
  <c r="BA56" i="69"/>
  <c r="BG56" i="69" s="1"/>
  <c r="AG56" i="69"/>
  <c r="BA153" i="69"/>
  <c r="BG153" i="69" s="1"/>
  <c r="AG153" i="69"/>
  <c r="AC78" i="69"/>
  <c r="AD78" i="69" s="1"/>
  <c r="AL78" i="69" s="1"/>
  <c r="AN78" i="69" s="1"/>
  <c r="BA210" i="69"/>
  <c r="BG210" i="69" s="1"/>
  <c r="AG210" i="69"/>
  <c r="AC99" i="69"/>
  <c r="AD99" i="69" s="1"/>
  <c r="AL99" i="69" s="1"/>
  <c r="AN99" i="69" s="1"/>
  <c r="BF157" i="69"/>
  <c r="BB157" i="69"/>
  <c r="BC157" i="69" s="1"/>
  <c r="BD157" i="69" s="1"/>
  <c r="BF167" i="69"/>
  <c r="BB167" i="69"/>
  <c r="BC167" i="69" s="1"/>
  <c r="BD167" i="69" s="1"/>
  <c r="BA121" i="69"/>
  <c r="BG121" i="69" s="1"/>
  <c r="AG121" i="69"/>
  <c r="BF281" i="69"/>
  <c r="BA85" i="69"/>
  <c r="BG85" i="69" s="1"/>
  <c r="AG85" i="69"/>
  <c r="BF64" i="69"/>
  <c r="AC107" i="69"/>
  <c r="AD107" i="69" s="1"/>
  <c r="AL107" i="69" s="1"/>
  <c r="AN107" i="69" s="1"/>
  <c r="AC139" i="69"/>
  <c r="AD139" i="69" s="1"/>
  <c r="AL139" i="69" s="1"/>
  <c r="AN139" i="69" s="1"/>
  <c r="BA139" i="69"/>
  <c r="BG139" i="69" s="1"/>
  <c r="AG139" i="69"/>
  <c r="BA143" i="69"/>
  <c r="BG143" i="69" s="1"/>
  <c r="BG144" i="69" s="1"/>
  <c r="AG143" i="69"/>
  <c r="AG144" i="69" s="1"/>
  <c r="BA58" i="69"/>
  <c r="BG58" i="69" s="1"/>
  <c r="AG58" i="69"/>
  <c r="BF148" i="69"/>
  <c r="BB148" i="69"/>
  <c r="BC148" i="69" s="1"/>
  <c r="BD148" i="69" s="1"/>
  <c r="BF191" i="69"/>
  <c r="BB191" i="69"/>
  <c r="BC191" i="69" s="1"/>
  <c r="BD191" i="69" s="1"/>
  <c r="BF102" i="69"/>
  <c r="BB102" i="69"/>
  <c r="BC102" i="69" s="1"/>
  <c r="BD102" i="69" s="1"/>
  <c r="BA203" i="69"/>
  <c r="BG203" i="69" s="1"/>
  <c r="AG203" i="69"/>
  <c r="BF278" i="69"/>
  <c r="BB278" i="69"/>
  <c r="BC278" i="69" s="1"/>
  <c r="BD278" i="69" s="1"/>
  <c r="BA149" i="69"/>
  <c r="BG149" i="69" s="1"/>
  <c r="AG149" i="69"/>
  <c r="BA90" i="69"/>
  <c r="BG90" i="69" s="1"/>
  <c r="AG90" i="69"/>
  <c r="BA141" i="69"/>
  <c r="BG141" i="69" s="1"/>
  <c r="AG141" i="69"/>
  <c r="BF291" i="69"/>
  <c r="BF292" i="69" s="1"/>
  <c r="AF125" i="69"/>
  <c r="AF128" i="69"/>
  <c r="AC260" i="69"/>
  <c r="AD260" i="69" s="1"/>
  <c r="AL260" i="69" s="1"/>
  <c r="AN260" i="69" s="1"/>
  <c r="AC265" i="69"/>
  <c r="AD265" i="69" s="1"/>
  <c r="AL265" i="69" s="1"/>
  <c r="AN265" i="69" s="1"/>
  <c r="AC161" i="69"/>
  <c r="AD161" i="69" s="1"/>
  <c r="AL161" i="69" s="1"/>
  <c r="AN161" i="69" s="1"/>
  <c r="AC93" i="69"/>
  <c r="AD93" i="69" s="1"/>
  <c r="AL93" i="69" s="1"/>
  <c r="AN93" i="69" s="1"/>
  <c r="BA93" i="69"/>
  <c r="BG93" i="69" s="1"/>
  <c r="AG93" i="69"/>
  <c r="BF123" i="69"/>
  <c r="BF243" i="69"/>
  <c r="AF263" i="69"/>
  <c r="AF187" i="69"/>
  <c r="AC276" i="69"/>
  <c r="AD276" i="69" s="1"/>
  <c r="AL276" i="69" s="1"/>
  <c r="AN276" i="69" s="1"/>
  <c r="BA276" i="69"/>
  <c r="BG276" i="69" s="1"/>
  <c r="AG276" i="69"/>
  <c r="AC77" i="69"/>
  <c r="AD77" i="69" s="1"/>
  <c r="BA77" i="69"/>
  <c r="BG77" i="69" s="1"/>
  <c r="AG77" i="69"/>
  <c r="BA202" i="69"/>
  <c r="BG202" i="69" s="1"/>
  <c r="AG202" i="69"/>
  <c r="BF184" i="69"/>
  <c r="BA272" i="69"/>
  <c r="BG272" i="69" s="1"/>
  <c r="AG272" i="69"/>
  <c r="BF80" i="69"/>
  <c r="BF172" i="69"/>
  <c r="BB172" i="69"/>
  <c r="BC172" i="69" s="1"/>
  <c r="BD172" i="69" s="1"/>
  <c r="BA214" i="69"/>
  <c r="BG214" i="69" s="1"/>
  <c r="AG214" i="69"/>
  <c r="BF62" i="69"/>
  <c r="BB62" i="69"/>
  <c r="BC62" i="69" s="1"/>
  <c r="BD62" i="69" s="1"/>
  <c r="BA159" i="69"/>
  <c r="BG159" i="69" s="1"/>
  <c r="BG163" i="69" s="1"/>
  <c r="AG159" i="69"/>
  <c r="AC174" i="69"/>
  <c r="AD174" i="69" s="1"/>
  <c r="AL174" i="69" s="1"/>
  <c r="AN174" i="69" s="1"/>
  <c r="BF75" i="69"/>
  <c r="BB75" i="69"/>
  <c r="BC75" i="69" s="1"/>
  <c r="BD75" i="69" s="1"/>
  <c r="AC283" i="69"/>
  <c r="AD283" i="69" s="1"/>
  <c r="AL283" i="69" s="1"/>
  <c r="AN283" i="69" s="1"/>
  <c r="AC65" i="69"/>
  <c r="AD65" i="69" s="1"/>
  <c r="AL65" i="69" s="1"/>
  <c r="AN65" i="69" s="1"/>
  <c r="AC54" i="69"/>
  <c r="AD54" i="69" s="1"/>
  <c r="AL54" i="69" s="1"/>
  <c r="AN54" i="69" s="1"/>
  <c r="AC176" i="69"/>
  <c r="AD176" i="69" s="1"/>
  <c r="AL176" i="69" s="1"/>
  <c r="AN176" i="69" s="1"/>
  <c r="BA176" i="69"/>
  <c r="BG176" i="69" s="1"/>
  <c r="AG176" i="69"/>
  <c r="BF118" i="69"/>
  <c r="AC189" i="69"/>
  <c r="AD189" i="69" s="1"/>
  <c r="AL189" i="69" s="1"/>
  <c r="AN189" i="69" s="1"/>
  <c r="AC69" i="69"/>
  <c r="AD69" i="69" s="1"/>
  <c r="AL69" i="69" s="1"/>
  <c r="AN69" i="69" s="1"/>
  <c r="BF226" i="69"/>
  <c r="BF179" i="69"/>
  <c r="BB129" i="69"/>
  <c r="BC129" i="69" s="1"/>
  <c r="BF129" i="69"/>
  <c r="BF239" i="69"/>
  <c r="BA180" i="69"/>
  <c r="BG180" i="69" s="1"/>
  <c r="AG180" i="69"/>
  <c r="AC120" i="69"/>
  <c r="AD120" i="69" s="1"/>
  <c r="AL120" i="69" s="1"/>
  <c r="AN120" i="69" s="1"/>
  <c r="BA120" i="69"/>
  <c r="BG120" i="69" s="1"/>
  <c r="AG120" i="69"/>
  <c r="AC152" i="69"/>
  <c r="AD152" i="69" s="1"/>
  <c r="AL152" i="69" s="1"/>
  <c r="AN152" i="69" s="1"/>
  <c r="BA152" i="69"/>
  <c r="BG152" i="69" s="1"/>
  <c r="AG152" i="69"/>
  <c r="BF160" i="69"/>
  <c r="BB160" i="69"/>
  <c r="BC160" i="69" s="1"/>
  <c r="BD160" i="69" s="1"/>
  <c r="BA136" i="69"/>
  <c r="BG136" i="69" s="1"/>
  <c r="AG136" i="69"/>
  <c r="BA98" i="69"/>
  <c r="BG98" i="69" s="1"/>
  <c r="AG98" i="69"/>
  <c r="BF293" i="69"/>
  <c r="BB293" i="69"/>
  <c r="BC293" i="69" s="1"/>
  <c r="AF168" i="69"/>
  <c r="AF242" i="69"/>
  <c r="AC270" i="69"/>
  <c r="AD270" i="69" s="1"/>
  <c r="AL270" i="69" s="1"/>
  <c r="AN270" i="69" s="1"/>
  <c r="BA270" i="69"/>
  <c r="BG270" i="69" s="1"/>
  <c r="AG270" i="69"/>
  <c r="AC155" i="69"/>
  <c r="AD155" i="69" s="1"/>
  <c r="AL155" i="69" s="1"/>
  <c r="AN155" i="69" s="1"/>
  <c r="BA155" i="69"/>
  <c r="BG155" i="69" s="1"/>
  <c r="AG155" i="69"/>
  <c r="AC261" i="69"/>
  <c r="AD261" i="69" s="1"/>
  <c r="AL261" i="69" s="1"/>
  <c r="AN261" i="69" s="1"/>
  <c r="AC266" i="69"/>
  <c r="AD266" i="69" s="1"/>
  <c r="AL266" i="69" s="1"/>
  <c r="AN266" i="69" s="1"/>
  <c r="BA266" i="69"/>
  <c r="BG266" i="69" s="1"/>
  <c r="AG266" i="69"/>
  <c r="AC151" i="69"/>
  <c r="AD151" i="69" s="1"/>
  <c r="AL151" i="69" s="1"/>
  <c r="AN151" i="69" s="1"/>
  <c r="BA151" i="69"/>
  <c r="BG151" i="69" s="1"/>
  <c r="AG151" i="69"/>
  <c r="BB84" i="69"/>
  <c r="BC84" i="69" s="1"/>
  <c r="BD84" i="69" s="1"/>
  <c r="BF84" i="69"/>
  <c r="BF201" i="69"/>
  <c r="BB201" i="69"/>
  <c r="BC201" i="69" s="1"/>
  <c r="BD201" i="69" s="1"/>
  <c r="BF60" i="69"/>
  <c r="BB60" i="69"/>
  <c r="BC60" i="69" s="1"/>
  <c r="BF135" i="69"/>
  <c r="BB135" i="69"/>
  <c r="BC135" i="69" s="1"/>
  <c r="BD135" i="69" s="1"/>
  <c r="BF74" i="69"/>
  <c r="BB74" i="69"/>
  <c r="BC74" i="69" s="1"/>
  <c r="BD74" i="69" s="1"/>
  <c r="AC209" i="69"/>
  <c r="AD209" i="69" s="1"/>
  <c r="AL209" i="69" s="1"/>
  <c r="AN209" i="69" s="1"/>
  <c r="BA209" i="69"/>
  <c r="BG209" i="69" s="1"/>
  <c r="AG209" i="69"/>
  <c r="BF211" i="69"/>
  <c r="BB211" i="69"/>
  <c r="BC211" i="69" s="1"/>
  <c r="BD211" i="69" s="1"/>
  <c r="BA286" i="69"/>
  <c r="BG286" i="69" s="1"/>
  <c r="AG286" i="69"/>
  <c r="BF232" i="69"/>
  <c r="BF222" i="69"/>
  <c r="BA271" i="69"/>
  <c r="BG271" i="69" s="1"/>
  <c r="AG271" i="69"/>
  <c r="BF133" i="69"/>
  <c r="BB133" i="69"/>
  <c r="BC133" i="69" s="1"/>
  <c r="BD133" i="69" s="1"/>
  <c r="BF223" i="69"/>
  <c r="AC197" i="69"/>
  <c r="AD197" i="69" s="1"/>
  <c r="AL197" i="69" s="1"/>
  <c r="AN197" i="69" s="1"/>
  <c r="BF103" i="69"/>
  <c r="AC193" i="69"/>
  <c r="AD193" i="69" s="1"/>
  <c r="AC183" i="69"/>
  <c r="AD183" i="69" s="1"/>
  <c r="AL183" i="69" s="1"/>
  <c r="AN183" i="69" s="1"/>
  <c r="AC280" i="69"/>
  <c r="AD280" i="69" s="1"/>
  <c r="AL280" i="69" s="1"/>
  <c r="AN280" i="69" s="1"/>
  <c r="BA280" i="69"/>
  <c r="BG280" i="69" s="1"/>
  <c r="AG280" i="69"/>
  <c r="BF115" i="69"/>
  <c r="BB115" i="69"/>
  <c r="BC115" i="69" s="1"/>
  <c r="BD115" i="69" s="1"/>
  <c r="BF177" i="69"/>
  <c r="BB177" i="69"/>
  <c r="BC177" i="69" s="1"/>
  <c r="BD177" i="69" s="1"/>
  <c r="BA53" i="69"/>
  <c r="BG53" i="69" s="1"/>
  <c r="AG53" i="69"/>
  <c r="BA185" i="69"/>
  <c r="BG185" i="69" s="1"/>
  <c r="AG185" i="69"/>
  <c r="AC224" i="69"/>
  <c r="AD224" i="69" s="1"/>
  <c r="AL224" i="69" s="1"/>
  <c r="AN224" i="69" s="1"/>
  <c r="AC165" i="69"/>
  <c r="AD165" i="69" s="1"/>
  <c r="AL165" i="69" s="1"/>
  <c r="AN165" i="69" s="1"/>
  <c r="AC188" i="69"/>
  <c r="AD188" i="69" s="1"/>
  <c r="BA188" i="69"/>
  <c r="BG188" i="69" s="1"/>
  <c r="AG188" i="69"/>
  <c r="BF207" i="69"/>
  <c r="BB207" i="69"/>
  <c r="BC207" i="69" s="1"/>
  <c r="BD207" i="69" s="1"/>
  <c r="AC181" i="69"/>
  <c r="AD181" i="69" s="1"/>
  <c r="AL181" i="69" s="1"/>
  <c r="AN181" i="69" s="1"/>
  <c r="BA181" i="69"/>
  <c r="BG181" i="69" s="1"/>
  <c r="AG181" i="69"/>
  <c r="BA169" i="69"/>
  <c r="BG169" i="69" s="1"/>
  <c r="AG169" i="69"/>
  <c r="AC61" i="69"/>
  <c r="AD61" i="69" s="1"/>
  <c r="AL61" i="69" s="1"/>
  <c r="AN61" i="69" s="1"/>
  <c r="BA61" i="69"/>
  <c r="BG61" i="69" s="1"/>
  <c r="AG61" i="69"/>
  <c r="BF113" i="69"/>
  <c r="BF106" i="69"/>
  <c r="BB106" i="69"/>
  <c r="BC106" i="69" s="1"/>
  <c r="BD106" i="69" s="1"/>
  <c r="BA146" i="69"/>
  <c r="BG146" i="69" s="1"/>
  <c r="AG146" i="69"/>
  <c r="G24" i="39"/>
  <c r="H28" i="45"/>
  <c r="C75" i="14"/>
  <c r="H44" i="45"/>
  <c r="E84" i="14" s="1"/>
  <c r="E82" i="14"/>
  <c r="B33" i="39"/>
  <c r="B34" i="39" s="1"/>
  <c r="S23" i="39"/>
  <c r="BB79" i="69" l="1"/>
  <c r="BC79" i="69" s="1"/>
  <c r="BD79" i="69" s="1"/>
  <c r="BB231" i="69"/>
  <c r="BC231" i="69" s="1"/>
  <c r="BD231" i="69" s="1"/>
  <c r="BB234" i="69"/>
  <c r="BC234" i="69" s="1"/>
  <c r="BD234" i="69" s="1"/>
  <c r="BB257" i="69"/>
  <c r="BC257" i="69" s="1"/>
  <c r="BD257" i="69" s="1"/>
  <c r="BB235" i="69"/>
  <c r="BC235" i="69" s="1"/>
  <c r="BD235" i="69" s="1"/>
  <c r="BB230" i="69"/>
  <c r="BC230" i="69" s="1"/>
  <c r="BD230" i="69" s="1"/>
  <c r="BB238" i="69"/>
  <c r="BC238" i="69" s="1"/>
  <c r="BD238" i="69" s="1"/>
  <c r="BB237" i="69"/>
  <c r="BC237" i="69" s="1"/>
  <c r="BD237" i="69" s="1"/>
  <c r="BB250" i="69"/>
  <c r="BC250" i="69" s="1"/>
  <c r="BD250" i="69" s="1"/>
  <c r="BB252" i="69"/>
  <c r="BC252" i="69" s="1"/>
  <c r="BD252" i="69" s="1"/>
  <c r="BB251" i="69"/>
  <c r="BC251" i="69" s="1"/>
  <c r="BD251" i="69" s="1"/>
  <c r="BB105" i="69"/>
  <c r="BC105" i="69" s="1"/>
  <c r="BD105" i="69" s="1"/>
  <c r="BB165" i="69"/>
  <c r="BC165" i="69" s="1"/>
  <c r="BD165" i="69" s="1"/>
  <c r="BB174" i="69"/>
  <c r="BC174" i="69" s="1"/>
  <c r="BD174" i="69" s="1"/>
  <c r="BB254" i="69"/>
  <c r="BC254" i="69" s="1"/>
  <c r="BD254" i="69" s="1"/>
  <c r="BB103" i="69"/>
  <c r="BC103" i="69" s="1"/>
  <c r="BD103" i="69" s="1"/>
  <c r="BB222" i="69"/>
  <c r="BC222" i="69" s="1"/>
  <c r="BD222" i="69" s="1"/>
  <c r="BB63" i="69"/>
  <c r="BC63" i="69" s="1"/>
  <c r="BD63" i="69" s="1"/>
  <c r="BB217" i="69"/>
  <c r="BC217" i="69" s="1"/>
  <c r="BD217" i="69" s="1"/>
  <c r="BB65" i="69"/>
  <c r="BC65" i="69" s="1"/>
  <c r="BD65" i="69" s="1"/>
  <c r="AG192" i="69"/>
  <c r="BB80" i="69"/>
  <c r="BC80" i="69" s="1"/>
  <c r="BD80" i="69" s="1"/>
  <c r="BG82" i="69"/>
  <c r="BA82" i="69" s="1"/>
  <c r="AG76" i="69"/>
  <c r="AB76" i="69" s="1"/>
  <c r="O17" i="51" s="1"/>
  <c r="BB194" i="69"/>
  <c r="BC194" i="69" s="1"/>
  <c r="BD194" i="69" s="1"/>
  <c r="BB81" i="69"/>
  <c r="BC81" i="69" s="1"/>
  <c r="BD81" i="69" s="1"/>
  <c r="BB279" i="69"/>
  <c r="BC279" i="69" s="1"/>
  <c r="BD279" i="69" s="1"/>
  <c r="BB236" i="69"/>
  <c r="BC236" i="69" s="1"/>
  <c r="BD236" i="69" s="1"/>
  <c r="BB104" i="69"/>
  <c r="BC104" i="69" s="1"/>
  <c r="BD104" i="69" s="1"/>
  <c r="AA192" i="69"/>
  <c r="M28" i="51" s="1"/>
  <c r="BG76" i="69"/>
  <c r="BA76" i="69" s="1"/>
  <c r="BB113" i="69"/>
  <c r="BC113" i="69" s="1"/>
  <c r="BD113" i="69" s="1"/>
  <c r="BB226" i="69"/>
  <c r="BC226" i="69" s="1"/>
  <c r="BD226" i="69" s="1"/>
  <c r="BB118" i="69"/>
  <c r="BC118" i="69" s="1"/>
  <c r="BD118" i="69" s="1"/>
  <c r="BB57" i="69"/>
  <c r="BC57" i="69" s="1"/>
  <c r="BD57" i="69" s="1"/>
  <c r="BB122" i="69"/>
  <c r="BC122" i="69" s="1"/>
  <c r="BD122" i="69" s="1"/>
  <c r="BB273" i="69"/>
  <c r="BC273" i="69" s="1"/>
  <c r="BD273" i="69" s="1"/>
  <c r="BB87" i="69"/>
  <c r="BC87" i="69" s="1"/>
  <c r="BB224" i="69"/>
  <c r="BC224" i="69" s="1"/>
  <c r="BD224" i="69" s="1"/>
  <c r="BB193" i="69"/>
  <c r="BC193" i="69" s="1"/>
  <c r="BG192" i="69"/>
  <c r="BA192" i="69" s="1"/>
  <c r="BB223" i="69"/>
  <c r="BC223" i="69" s="1"/>
  <c r="BD223" i="69" s="1"/>
  <c r="AG163" i="69"/>
  <c r="AB163" i="69" s="1"/>
  <c r="O25" i="51" s="1"/>
  <c r="BB184" i="69"/>
  <c r="BC184" i="69" s="1"/>
  <c r="BD184" i="69" s="1"/>
  <c r="BB64" i="69"/>
  <c r="BC64" i="69" s="1"/>
  <c r="BD64" i="69" s="1"/>
  <c r="BB253" i="69"/>
  <c r="BC253" i="69" s="1"/>
  <c r="BD253" i="69" s="1"/>
  <c r="BB186" i="69"/>
  <c r="BC186" i="69" s="1"/>
  <c r="BD186" i="69" s="1"/>
  <c r="BB189" i="69"/>
  <c r="BC189" i="69" s="1"/>
  <c r="BD189" i="69" s="1"/>
  <c r="BB54" i="69"/>
  <c r="BC54" i="69" s="1"/>
  <c r="BD54" i="69" s="1"/>
  <c r="BB268" i="69"/>
  <c r="BC268" i="69" s="1"/>
  <c r="BD268" i="69" s="1"/>
  <c r="BB239" i="69"/>
  <c r="BC239" i="69" s="1"/>
  <c r="BD239" i="69" s="1"/>
  <c r="BB179" i="69"/>
  <c r="BC179" i="69" s="1"/>
  <c r="BD179" i="69" s="1"/>
  <c r="BB123" i="69"/>
  <c r="BC123" i="69" s="1"/>
  <c r="BD123" i="69" s="1"/>
  <c r="BB175" i="69"/>
  <c r="BC175" i="69" s="1"/>
  <c r="BD175" i="69" s="1"/>
  <c r="BB124" i="69"/>
  <c r="BC124" i="69" s="1"/>
  <c r="BD124" i="69" s="1"/>
  <c r="BB164" i="69"/>
  <c r="BC164" i="69" s="1"/>
  <c r="BB171" i="69"/>
  <c r="BC171" i="69" s="1"/>
  <c r="BD171" i="69" s="1"/>
  <c r="BB95" i="69"/>
  <c r="BC95" i="69" s="1"/>
  <c r="BD95" i="69" s="1"/>
  <c r="BB99" i="69"/>
  <c r="BC99" i="69" s="1"/>
  <c r="BD99" i="69" s="1"/>
  <c r="BB284" i="69"/>
  <c r="BC284" i="69" s="1"/>
  <c r="BD284" i="69" s="1"/>
  <c r="BB291" i="69"/>
  <c r="BC291" i="69" s="1"/>
  <c r="BD291" i="69" s="1"/>
  <c r="BD292" i="69" s="1"/>
  <c r="AB35" i="51" s="1"/>
  <c r="BB67" i="69"/>
  <c r="BC67" i="69" s="1"/>
  <c r="BD67" i="69" s="1"/>
  <c r="AG246" i="69"/>
  <c r="AB246" i="69" s="1"/>
  <c r="O31" i="51" s="1"/>
  <c r="BG59" i="69"/>
  <c r="BA59" i="69" s="1"/>
  <c r="BB218" i="69"/>
  <c r="BC218" i="69" s="1"/>
  <c r="BD218" i="69" s="1"/>
  <c r="BB269" i="69"/>
  <c r="BC269" i="69" s="1"/>
  <c r="BD269" i="69" s="1"/>
  <c r="BB78" i="69"/>
  <c r="BC78" i="69" s="1"/>
  <c r="BD78" i="69" s="1"/>
  <c r="BG187" i="69"/>
  <c r="BB294" i="69"/>
  <c r="BC294" i="69" s="1"/>
  <c r="BD294" i="69" s="1"/>
  <c r="BB260" i="69"/>
  <c r="BC260" i="69" s="1"/>
  <c r="BD260" i="69" s="1"/>
  <c r="BB232" i="69"/>
  <c r="BC232" i="69" s="1"/>
  <c r="BD232" i="69" s="1"/>
  <c r="BF296" i="69"/>
  <c r="AG82" i="69"/>
  <c r="BB243" i="69"/>
  <c r="BC243" i="69" s="1"/>
  <c r="BB154" i="69"/>
  <c r="BC154" i="69" s="1"/>
  <c r="BD154" i="69" s="1"/>
  <c r="BB150" i="69"/>
  <c r="BC150" i="69" s="1"/>
  <c r="BD150" i="69" s="1"/>
  <c r="BB200" i="69"/>
  <c r="BC200" i="69" s="1"/>
  <c r="BD200" i="69" s="1"/>
  <c r="BB190" i="69"/>
  <c r="BC190" i="69" s="1"/>
  <c r="BD190" i="69" s="1"/>
  <c r="BB138" i="69"/>
  <c r="BC138" i="69" s="1"/>
  <c r="BD138" i="69" s="1"/>
  <c r="BB274" i="69"/>
  <c r="BC274" i="69" s="1"/>
  <c r="BD274" i="69" s="1"/>
  <c r="BB205" i="69"/>
  <c r="BC205" i="69" s="1"/>
  <c r="BD205" i="69" s="1"/>
  <c r="BF72" i="69"/>
  <c r="BB285" i="69"/>
  <c r="BC285" i="69" s="1"/>
  <c r="BD285" i="69" s="1"/>
  <c r="BD293" i="69"/>
  <c r="BF142" i="69"/>
  <c r="BA163" i="69"/>
  <c r="AA263" i="69"/>
  <c r="M32" i="51" s="1"/>
  <c r="N32" i="51"/>
  <c r="BC292" i="69"/>
  <c r="AC35" i="51" s="1"/>
  <c r="BA144" i="69"/>
  <c r="AG23" i="51"/>
  <c r="AD290" i="69"/>
  <c r="K34" i="51" s="1"/>
  <c r="BB212" i="69"/>
  <c r="BC212" i="69" s="1"/>
  <c r="BD212" i="69" s="1"/>
  <c r="BB210" i="69"/>
  <c r="BC210" i="69" s="1"/>
  <c r="BD210" i="69" s="1"/>
  <c r="BB61" i="69"/>
  <c r="BC61" i="69" s="1"/>
  <c r="BD61" i="69" s="1"/>
  <c r="BF59" i="69"/>
  <c r="AA227" i="69"/>
  <c r="M29" i="51" s="1"/>
  <c r="N29" i="51"/>
  <c r="N53" i="51" s="1"/>
  <c r="BB271" i="69"/>
  <c r="BC271" i="69" s="1"/>
  <c r="BD271" i="69" s="1"/>
  <c r="AG72" i="69"/>
  <c r="AG296" i="69"/>
  <c r="BB152" i="69"/>
  <c r="BC152" i="69" s="1"/>
  <c r="BD152" i="69" s="1"/>
  <c r="BB180" i="69"/>
  <c r="BC180" i="69" s="1"/>
  <c r="BD180" i="69" s="1"/>
  <c r="AG142" i="69"/>
  <c r="BF82" i="69"/>
  <c r="AL243" i="69"/>
  <c r="AD246" i="69"/>
  <c r="K31" i="51" s="1"/>
  <c r="BF125" i="69"/>
  <c r="AB292" i="69"/>
  <c r="O35" i="51" s="1"/>
  <c r="P35" i="51"/>
  <c r="BB203" i="69"/>
  <c r="BC203" i="69" s="1"/>
  <c r="BD203" i="69" s="1"/>
  <c r="BB143" i="69"/>
  <c r="BC143" i="69" s="1"/>
  <c r="AD59" i="69"/>
  <c r="K15" i="51" s="1"/>
  <c r="BF227" i="69"/>
  <c r="BB255" i="69"/>
  <c r="BC255" i="69" s="1"/>
  <c r="BD255" i="69" s="1"/>
  <c r="AA72" i="69"/>
  <c r="M16" i="51" s="1"/>
  <c r="N16" i="51"/>
  <c r="N46" i="51" s="1"/>
  <c r="BB219" i="69"/>
  <c r="BC219" i="69" s="1"/>
  <c r="BD219" i="69" s="1"/>
  <c r="BD228" i="69"/>
  <c r="AL296" i="69"/>
  <c r="AN293" i="69"/>
  <c r="AN296" i="69" s="1"/>
  <c r="T36" i="51" s="1"/>
  <c r="AD142" i="69"/>
  <c r="K22" i="51" s="1"/>
  <c r="BB262" i="69"/>
  <c r="BC262" i="69" s="1"/>
  <c r="BD262" i="69" s="1"/>
  <c r="AD163" i="69"/>
  <c r="K25" i="51" s="1"/>
  <c r="BB140" i="69"/>
  <c r="BC140" i="69" s="1"/>
  <c r="BD140" i="69" s="1"/>
  <c r="BB108" i="69"/>
  <c r="BC108" i="69" s="1"/>
  <c r="BD108" i="69" s="1"/>
  <c r="BD127" i="69"/>
  <c r="BF263" i="69"/>
  <c r="AG168" i="69"/>
  <c r="BB91" i="69"/>
  <c r="BC91" i="69" s="1"/>
  <c r="BD91" i="69" s="1"/>
  <c r="BB161" i="69"/>
  <c r="BC161" i="69" s="1"/>
  <c r="BD161" i="69" s="1"/>
  <c r="BB107" i="69"/>
  <c r="BC107" i="69" s="1"/>
  <c r="BD107" i="69" s="1"/>
  <c r="BF288" i="69"/>
  <c r="BB208" i="69"/>
  <c r="BC208" i="69" s="1"/>
  <c r="BD208" i="69" s="1"/>
  <c r="BB156" i="69"/>
  <c r="BC156" i="69" s="1"/>
  <c r="BD156" i="69" s="1"/>
  <c r="AN264" i="69"/>
  <c r="AN288" i="69" s="1"/>
  <c r="T33" i="51" s="1"/>
  <c r="AL288" i="69"/>
  <c r="BB100" i="69"/>
  <c r="BC100" i="69" s="1"/>
  <c r="BD100" i="69" s="1"/>
  <c r="BB277" i="69"/>
  <c r="BC277" i="69" s="1"/>
  <c r="BD277" i="69" s="1"/>
  <c r="AD128" i="69"/>
  <c r="K21" i="51" s="1"/>
  <c r="AD125" i="69"/>
  <c r="K20" i="51" s="1"/>
  <c r="BA187" i="69"/>
  <c r="AD227" i="69"/>
  <c r="K29" i="51" s="1"/>
  <c r="K53" i="51" s="1"/>
  <c r="AL193" i="69"/>
  <c r="AZ296" i="69"/>
  <c r="AD36" i="51" s="1"/>
  <c r="AE36" i="51"/>
  <c r="BD129" i="69"/>
  <c r="AB82" i="69"/>
  <c r="P18" i="51"/>
  <c r="BD243" i="69"/>
  <c r="AZ292" i="69"/>
  <c r="AD35" i="51" s="1"/>
  <c r="AE35" i="51"/>
  <c r="AL290" i="69"/>
  <c r="AN290" i="69"/>
  <c r="T34" i="51" s="1"/>
  <c r="BA128" i="69"/>
  <c r="BB275" i="69"/>
  <c r="BC275" i="69" s="1"/>
  <c r="BD275" i="69" s="1"/>
  <c r="BB185" i="69"/>
  <c r="BC185" i="69" s="1"/>
  <c r="BD185" i="69" s="1"/>
  <c r="AG86" i="69"/>
  <c r="BG72" i="69"/>
  <c r="BD164" i="69"/>
  <c r="BD168" i="69" s="1"/>
  <c r="AB26" i="51" s="1"/>
  <c r="BC168" i="69"/>
  <c r="AC26" i="51" s="1"/>
  <c r="BG296" i="69"/>
  <c r="BG142" i="69"/>
  <c r="BB159" i="69"/>
  <c r="BC159" i="69" s="1"/>
  <c r="BB214" i="69"/>
  <c r="BC214" i="69" s="1"/>
  <c r="BD214" i="69" s="1"/>
  <c r="BB202" i="69"/>
  <c r="BC202" i="69" s="1"/>
  <c r="BD202" i="69" s="1"/>
  <c r="BD87" i="69"/>
  <c r="BA292" i="69"/>
  <c r="AF35" i="51" s="1"/>
  <c r="AG35" i="51"/>
  <c r="AZ144" i="69"/>
  <c r="AD23" i="51" s="1"/>
  <c r="AE23" i="51"/>
  <c r="BB56" i="69"/>
  <c r="BC56" i="69" s="1"/>
  <c r="BD56" i="69" s="1"/>
  <c r="BB241" i="69"/>
  <c r="BC241" i="69" s="1"/>
  <c r="BD241" i="69" s="1"/>
  <c r="BF242" i="69"/>
  <c r="AD296" i="69"/>
  <c r="K36" i="51" s="1"/>
  <c r="AL142" i="69"/>
  <c r="AN129" i="69"/>
  <c r="AN142" i="69" s="1"/>
  <c r="T22" i="51" s="1"/>
  <c r="AL163" i="69"/>
  <c r="AN159" i="69"/>
  <c r="AN163" i="69" s="1"/>
  <c r="T25" i="51" s="1"/>
  <c r="BB247" i="69"/>
  <c r="BC247" i="69" s="1"/>
  <c r="BB195" i="69"/>
  <c r="BC195" i="69" s="1"/>
  <c r="BD195" i="69" s="1"/>
  <c r="BB169" i="69"/>
  <c r="BC169" i="69" s="1"/>
  <c r="BB188" i="69"/>
  <c r="BC188" i="69" s="1"/>
  <c r="AF297" i="69"/>
  <c r="AA297" i="69" s="1"/>
  <c r="BB280" i="69"/>
  <c r="BC280" i="69" s="1"/>
  <c r="BD280" i="69" s="1"/>
  <c r="AG227" i="69"/>
  <c r="BB197" i="69"/>
  <c r="BC197" i="69" s="1"/>
  <c r="BD197" i="69" s="1"/>
  <c r="AA86" i="69"/>
  <c r="M19" i="51" s="1"/>
  <c r="N19" i="51"/>
  <c r="BB266" i="69"/>
  <c r="BC266" i="69" s="1"/>
  <c r="BD266" i="69" s="1"/>
  <c r="BB270" i="69"/>
  <c r="BC270" i="69" s="1"/>
  <c r="BD270" i="69" s="1"/>
  <c r="AG242" i="69"/>
  <c r="BG168" i="69"/>
  <c r="BB119" i="69"/>
  <c r="BC119" i="69" s="1"/>
  <c r="BD119" i="69" s="1"/>
  <c r="AA142" i="69"/>
  <c r="M22" i="51" s="1"/>
  <c r="N22" i="51"/>
  <c r="BB69" i="69"/>
  <c r="BC69" i="69" s="1"/>
  <c r="BD69" i="69" s="1"/>
  <c r="BB287" i="69"/>
  <c r="BC287" i="69" s="1"/>
  <c r="BD287" i="69" s="1"/>
  <c r="BB283" i="69"/>
  <c r="BC283" i="69" s="1"/>
  <c r="BD283" i="69" s="1"/>
  <c r="BB182" i="69"/>
  <c r="BC182" i="69" s="1"/>
  <c r="BD182" i="69" s="1"/>
  <c r="BB141" i="69"/>
  <c r="BC141" i="69" s="1"/>
  <c r="BD141" i="69" s="1"/>
  <c r="BB149" i="69"/>
  <c r="BC149" i="69" s="1"/>
  <c r="BD149" i="69" s="1"/>
  <c r="BB132" i="69"/>
  <c r="BC132" i="69" s="1"/>
  <c r="BD132" i="69" s="1"/>
  <c r="BB244" i="69"/>
  <c r="BC244" i="69" s="1"/>
  <c r="BD244" i="69" s="1"/>
  <c r="BB126" i="69"/>
  <c r="BC126" i="69" s="1"/>
  <c r="BD126" i="69" s="1"/>
  <c r="AN126" i="69"/>
  <c r="AN128" i="69" s="1"/>
  <c r="T21" i="51" s="1"/>
  <c r="AL128" i="69"/>
  <c r="AN87" i="69"/>
  <c r="AN125" i="69" s="1"/>
  <c r="T20" i="51" s="1"/>
  <c r="AL125" i="69"/>
  <c r="AL188" i="69"/>
  <c r="AD192" i="69"/>
  <c r="K28" i="51" s="1"/>
  <c r="AG59" i="69"/>
  <c r="BD60" i="69"/>
  <c r="AA242" i="69"/>
  <c r="M30" i="51" s="1"/>
  <c r="N30" i="51"/>
  <c r="BF246" i="69"/>
  <c r="N21" i="51"/>
  <c r="AA128" i="69"/>
  <c r="M21" i="51" s="1"/>
  <c r="AG288" i="69"/>
  <c r="BD145" i="69"/>
  <c r="BB215" i="69"/>
  <c r="BC215" i="69" s="1"/>
  <c r="BD215" i="69" s="1"/>
  <c r="BB131" i="69"/>
  <c r="BC131" i="69" s="1"/>
  <c r="BD131" i="69" s="1"/>
  <c r="BF290" i="69"/>
  <c r="AD158" i="69"/>
  <c r="K24" i="51" s="1"/>
  <c r="K50" i="51" s="1"/>
  <c r="BB146" i="69"/>
  <c r="BC146" i="69" s="1"/>
  <c r="BD146" i="69" s="1"/>
  <c r="AD187" i="69"/>
  <c r="K27" i="51" s="1"/>
  <c r="BG86" i="69"/>
  <c r="BB286" i="69"/>
  <c r="BC286" i="69" s="1"/>
  <c r="BD286" i="69" s="1"/>
  <c r="AL60" i="69"/>
  <c r="AD72" i="69"/>
  <c r="K16" i="51" s="1"/>
  <c r="K46" i="51" s="1"/>
  <c r="BB151" i="69"/>
  <c r="BC151" i="69" s="1"/>
  <c r="BD151" i="69" s="1"/>
  <c r="BF168" i="69"/>
  <c r="BB98" i="69"/>
  <c r="BC98" i="69" s="1"/>
  <c r="BD98" i="69" s="1"/>
  <c r="BF163" i="69"/>
  <c r="AG25" i="51" s="1"/>
  <c r="AG263" i="69"/>
  <c r="AD292" i="69"/>
  <c r="K35" i="51" s="1"/>
  <c r="AL291" i="69"/>
  <c r="BB73" i="69"/>
  <c r="BC73" i="69" s="1"/>
  <c r="BB213" i="69"/>
  <c r="BC213" i="69" s="1"/>
  <c r="BD213" i="69" s="1"/>
  <c r="BB116" i="69"/>
  <c r="BC116" i="69" s="1"/>
  <c r="BD116" i="69" s="1"/>
  <c r="BB83" i="69"/>
  <c r="BC83" i="69" s="1"/>
  <c r="BB70" i="69"/>
  <c r="BC70" i="69" s="1"/>
  <c r="BD70" i="69" s="1"/>
  <c r="AD168" i="69"/>
  <c r="K26" i="51" s="1"/>
  <c r="BB245" i="69"/>
  <c r="BC245" i="69" s="1"/>
  <c r="BD245" i="69" s="1"/>
  <c r="BB136" i="69"/>
  <c r="BC136" i="69" s="1"/>
  <c r="BD136" i="69" s="1"/>
  <c r="AA82" i="69"/>
  <c r="M18" i="51" s="1"/>
  <c r="N18" i="51"/>
  <c r="BB295" i="69"/>
  <c r="BC295" i="69" s="1"/>
  <c r="BD295" i="69" s="1"/>
  <c r="AG125" i="69"/>
  <c r="BB71" i="69"/>
  <c r="BC71" i="69" s="1"/>
  <c r="BD71" i="69" s="1"/>
  <c r="BB229" i="69"/>
  <c r="BC229" i="69" s="1"/>
  <c r="BD229" i="69" s="1"/>
  <c r="AA288" i="69"/>
  <c r="M33" i="51" s="1"/>
  <c r="N33" i="51"/>
  <c r="BF187" i="69"/>
  <c r="AG27" i="51" s="1"/>
  <c r="BF192" i="69"/>
  <c r="AG28" i="51" s="1"/>
  <c r="N15" i="51"/>
  <c r="AA59" i="69"/>
  <c r="M15" i="51" s="1"/>
  <c r="BG227" i="69"/>
  <c r="BB209" i="69"/>
  <c r="BC209" i="69" s="1"/>
  <c r="BD209" i="69" s="1"/>
  <c r="BG242" i="69"/>
  <c r="AA296" i="69"/>
  <c r="M36" i="51" s="1"/>
  <c r="N36" i="51"/>
  <c r="AA163" i="69"/>
  <c r="M25" i="51" s="1"/>
  <c r="N25" i="51"/>
  <c r="BB93" i="69"/>
  <c r="BC93" i="69" s="1"/>
  <c r="BD93" i="69" s="1"/>
  <c r="BB265" i="69"/>
  <c r="BC265" i="69" s="1"/>
  <c r="BD265" i="69" s="1"/>
  <c r="AG128" i="69"/>
  <c r="BB170" i="69"/>
  <c r="BC170" i="69" s="1"/>
  <c r="BD170" i="69" s="1"/>
  <c r="BB58" i="69"/>
  <c r="BC58" i="69" s="1"/>
  <c r="BD58" i="69" s="1"/>
  <c r="BB139" i="69"/>
  <c r="BC139" i="69" s="1"/>
  <c r="BD139" i="69" s="1"/>
  <c r="BB121" i="69"/>
  <c r="BC121" i="69" s="1"/>
  <c r="BD121" i="69" s="1"/>
  <c r="AG290" i="69"/>
  <c r="BB267" i="69"/>
  <c r="BC267" i="69" s="1"/>
  <c r="BD267" i="69" s="1"/>
  <c r="BB221" i="69"/>
  <c r="BC221" i="69" s="1"/>
  <c r="BD221" i="69" s="1"/>
  <c r="AN73" i="69"/>
  <c r="AN76" i="69" s="1"/>
  <c r="T17" i="51" s="1"/>
  <c r="AL76" i="69"/>
  <c r="BF128" i="69"/>
  <c r="AG21" i="51" s="1"/>
  <c r="BB68" i="69"/>
  <c r="BC68" i="69" s="1"/>
  <c r="BD68" i="69" s="1"/>
  <c r="BB198" i="69"/>
  <c r="BC198" i="69" s="1"/>
  <c r="BD198" i="69" s="1"/>
  <c r="AD263" i="69"/>
  <c r="K32" i="51" s="1"/>
  <c r="AB192" i="69"/>
  <c r="O28" i="51" s="1"/>
  <c r="P28" i="51"/>
  <c r="AZ72" i="69"/>
  <c r="AD16" i="51" s="1"/>
  <c r="AE16" i="51"/>
  <c r="AE46" i="51" s="1"/>
  <c r="AA168" i="69"/>
  <c r="M26" i="51" s="1"/>
  <c r="N26" i="51"/>
  <c r="AL77" i="69"/>
  <c r="AD82" i="69"/>
  <c r="K18" i="51" s="1"/>
  <c r="AA187" i="69"/>
  <c r="M27" i="51" s="1"/>
  <c r="N27" i="51"/>
  <c r="N52" i="51" s="1"/>
  <c r="AA125" i="69"/>
  <c r="M20" i="51" s="1"/>
  <c r="N20" i="51"/>
  <c r="AB144" i="69"/>
  <c r="O23" i="51" s="1"/>
  <c r="P23" i="51"/>
  <c r="BB281" i="69"/>
  <c r="BC281" i="69" s="1"/>
  <c r="BD281" i="69" s="1"/>
  <c r="AG158" i="69"/>
  <c r="BG288" i="69"/>
  <c r="BF158" i="69"/>
  <c r="BG158" i="69"/>
  <c r="AN145" i="69"/>
  <c r="AN158" i="69" s="1"/>
  <c r="T24" i="51" s="1"/>
  <c r="AL158" i="69"/>
  <c r="AN169" i="69"/>
  <c r="AN187" i="69" s="1"/>
  <c r="T27" i="51" s="1"/>
  <c r="AL187" i="69"/>
  <c r="BB53" i="69"/>
  <c r="BC53" i="69" s="1"/>
  <c r="AL83" i="69"/>
  <c r="AD86" i="69"/>
  <c r="K19" i="51" s="1"/>
  <c r="BB155" i="69"/>
  <c r="BC155" i="69" s="1"/>
  <c r="BD155" i="69" s="1"/>
  <c r="BB272" i="69"/>
  <c r="BC272" i="69" s="1"/>
  <c r="BD272" i="69" s="1"/>
  <c r="BB77" i="69"/>
  <c r="BC77" i="69" s="1"/>
  <c r="BG246" i="69"/>
  <c r="BG263" i="69"/>
  <c r="BB85" i="69"/>
  <c r="BC85" i="69" s="1"/>
  <c r="BD85" i="69" s="1"/>
  <c r="BF76" i="69"/>
  <c r="AL59" i="69"/>
  <c r="AN53" i="69"/>
  <c r="BD193" i="69"/>
  <c r="BF86" i="69"/>
  <c r="BB199" i="69"/>
  <c r="BC199" i="69" s="1"/>
  <c r="BD199" i="69" s="1"/>
  <c r="BB289" i="69"/>
  <c r="BC289" i="69" s="1"/>
  <c r="BD289" i="69" s="1"/>
  <c r="AL168" i="69"/>
  <c r="AN164" i="69"/>
  <c r="AN168" i="69" s="1"/>
  <c r="T26" i="51" s="1"/>
  <c r="AG187" i="69"/>
  <c r="BG125" i="69"/>
  <c r="AN143" i="69"/>
  <c r="AN144" i="69" s="1"/>
  <c r="T23" i="51" s="1"/>
  <c r="AL144" i="69"/>
  <c r="BB181" i="69"/>
  <c r="BC181" i="69" s="1"/>
  <c r="BD181" i="69" s="1"/>
  <c r="BB101" i="69"/>
  <c r="BC101" i="69" s="1"/>
  <c r="BD101" i="69" s="1"/>
  <c r="BB130" i="69"/>
  <c r="BC130" i="69" s="1"/>
  <c r="BD130" i="69" s="1"/>
  <c r="BB183" i="69"/>
  <c r="BC183" i="69" s="1"/>
  <c r="BD183" i="69" s="1"/>
  <c r="BB282" i="69"/>
  <c r="BC282" i="69" s="1"/>
  <c r="BD282" i="69" s="1"/>
  <c r="BB111" i="69"/>
  <c r="BC111" i="69" s="1"/>
  <c r="BD111" i="69" s="1"/>
  <c r="BB55" i="69"/>
  <c r="BC55" i="69" s="1"/>
  <c r="BD55" i="69" s="1"/>
  <c r="BB261" i="69"/>
  <c r="BC261" i="69" s="1"/>
  <c r="BD261" i="69" s="1"/>
  <c r="AL228" i="69"/>
  <c r="AD242" i="69"/>
  <c r="K30" i="51" s="1"/>
  <c r="BB120" i="69"/>
  <c r="BC120" i="69" s="1"/>
  <c r="BD120" i="69" s="1"/>
  <c r="BB176" i="69"/>
  <c r="BC176" i="69" s="1"/>
  <c r="BD176" i="69" s="1"/>
  <c r="BB276" i="69"/>
  <c r="BC276" i="69" s="1"/>
  <c r="BD276" i="69" s="1"/>
  <c r="BB134" i="69"/>
  <c r="BC134" i="69" s="1"/>
  <c r="BD134" i="69" s="1"/>
  <c r="BB90" i="69"/>
  <c r="BC90" i="69" s="1"/>
  <c r="BD90" i="69" s="1"/>
  <c r="BB153" i="69"/>
  <c r="BC153" i="69" s="1"/>
  <c r="BD153" i="69" s="1"/>
  <c r="BB264" i="69"/>
  <c r="BC264" i="69" s="1"/>
  <c r="BG290" i="69"/>
  <c r="AA158" i="69"/>
  <c r="M24" i="51" s="1"/>
  <c r="N24" i="51"/>
  <c r="N50" i="51" s="1"/>
  <c r="AD288" i="69"/>
  <c r="K33" i="51" s="1"/>
  <c r="BB89" i="69"/>
  <c r="BC89" i="69" s="1"/>
  <c r="BD89" i="69" s="1"/>
  <c r="AN247" i="69"/>
  <c r="AN263" i="69" s="1"/>
  <c r="T32" i="51" s="1"/>
  <c r="AL263" i="69"/>
  <c r="C82" i="14"/>
  <c r="N51" i="51" l="1"/>
  <c r="AG15" i="51"/>
  <c r="P17" i="51"/>
  <c r="P47" i="51" s="1"/>
  <c r="P25" i="51"/>
  <c r="AG18" i="51"/>
  <c r="P31" i="51"/>
  <c r="AG17" i="51"/>
  <c r="AG47" i="51" s="1"/>
  <c r="K49" i="51"/>
  <c r="K52" i="51"/>
  <c r="K48" i="51"/>
  <c r="AG52" i="51"/>
  <c r="K54" i="51"/>
  <c r="K51" i="51"/>
  <c r="AF23" i="51"/>
  <c r="AF17" i="51"/>
  <c r="O18" i="51"/>
  <c r="K45" i="51"/>
  <c r="K39" i="51"/>
  <c r="N49" i="51"/>
  <c r="AG297" i="69"/>
  <c r="AB297" i="69" s="1"/>
  <c r="BD290" i="69"/>
  <c r="AB34" i="51" s="1"/>
  <c r="AN59" i="69"/>
  <c r="T15" i="51" s="1"/>
  <c r="AD297" i="69"/>
  <c r="AN228" i="69"/>
  <c r="AN242" i="69" s="1"/>
  <c r="T30" i="51" s="1"/>
  <c r="AL242" i="69"/>
  <c r="BA125" i="69"/>
  <c r="AG20" i="51"/>
  <c r="AB187" i="69"/>
  <c r="O27" i="51" s="1"/>
  <c r="P27" i="51"/>
  <c r="P52" i="51" s="1"/>
  <c r="BD227" i="69"/>
  <c r="AB29" i="51" s="1"/>
  <c r="AB53" i="51" s="1"/>
  <c r="AZ76" i="69"/>
  <c r="AD17" i="51" s="1"/>
  <c r="AE17" i="51"/>
  <c r="AE47" i="51" s="1"/>
  <c r="BC82" i="69"/>
  <c r="AC18" i="51" s="1"/>
  <c r="BD77" i="69"/>
  <c r="BD82" i="69" s="1"/>
  <c r="AB18" i="51" s="1"/>
  <c r="AB158" i="69"/>
  <c r="O24" i="51" s="1"/>
  <c r="P24" i="51"/>
  <c r="P50" i="51" s="1"/>
  <c r="AG45" i="51"/>
  <c r="O34" i="51"/>
  <c r="P34" i="51"/>
  <c r="BA242" i="69"/>
  <c r="AG30" i="51"/>
  <c r="N45" i="51"/>
  <c r="N39" i="51"/>
  <c r="BC76" i="69"/>
  <c r="AC17" i="51" s="1"/>
  <c r="BD73" i="69"/>
  <c r="BD76" i="69" s="1"/>
  <c r="AB17" i="51" s="1"/>
  <c r="AB47" i="51" s="1"/>
  <c r="AB263" i="69"/>
  <c r="O32" i="51" s="1"/>
  <c r="P32" i="51"/>
  <c r="AN60" i="69"/>
  <c r="AN72" i="69" s="1"/>
  <c r="T16" i="51" s="1"/>
  <c r="AL72" i="69"/>
  <c r="BC72" i="69"/>
  <c r="AC16" i="51" s="1"/>
  <c r="AL192" i="69"/>
  <c r="AN188" i="69"/>
  <c r="AN192" i="69" s="1"/>
  <c r="T28" i="51" s="1"/>
  <c r="BD125" i="69"/>
  <c r="AB20" i="51" s="1"/>
  <c r="BC163" i="69"/>
  <c r="AC25" i="51" s="1"/>
  <c r="BD159" i="69"/>
  <c r="BD163" i="69" s="1"/>
  <c r="AB25" i="51" s="1"/>
  <c r="AB51" i="51" s="1"/>
  <c r="AB86" i="69"/>
  <c r="O19" i="51" s="1"/>
  <c r="P19" i="51"/>
  <c r="P48" i="51" s="1"/>
  <c r="BD246" i="69"/>
  <c r="AB31" i="51" s="1"/>
  <c r="AB168" i="69"/>
  <c r="O26" i="51" s="1"/>
  <c r="P26" i="51"/>
  <c r="P51" i="51" s="1"/>
  <c r="BC128" i="69"/>
  <c r="AC21" i="51" s="1"/>
  <c r="BC242" i="69"/>
  <c r="AC30" i="51" s="1"/>
  <c r="BD143" i="69"/>
  <c r="BD144" i="69" s="1"/>
  <c r="AB23" i="51" s="1"/>
  <c r="BC144" i="69"/>
  <c r="AC23" i="51" s="1"/>
  <c r="AZ125" i="69"/>
  <c r="AD20" i="51" s="1"/>
  <c r="AE20" i="51"/>
  <c r="AB142" i="69"/>
  <c r="O22" i="51" s="1"/>
  <c r="P22" i="51"/>
  <c r="AB72" i="69"/>
  <c r="O16" i="51" s="1"/>
  <c r="P16" i="51"/>
  <c r="P46" i="51" s="1"/>
  <c r="BF297" i="69"/>
  <c r="AZ297" i="69" s="1"/>
  <c r="BD296" i="69"/>
  <c r="AB36" i="51" s="1"/>
  <c r="AZ158" i="69"/>
  <c r="AD24" i="51" s="1"/>
  <c r="AE24" i="51"/>
  <c r="AE50" i="51" s="1"/>
  <c r="BD264" i="69"/>
  <c r="BD288" i="69" s="1"/>
  <c r="AB33" i="51" s="1"/>
  <c r="BC288" i="69"/>
  <c r="AC33" i="51" s="1"/>
  <c r="BC227" i="69"/>
  <c r="AC29" i="51" s="1"/>
  <c r="BA246" i="69"/>
  <c r="AG31" i="51"/>
  <c r="BC290" i="69"/>
  <c r="AC34" i="51" s="1"/>
  <c r="AL86" i="69"/>
  <c r="AN83" i="69"/>
  <c r="AN86" i="69" s="1"/>
  <c r="T19" i="51" s="1"/>
  <c r="BA158" i="69"/>
  <c r="AF24" i="51" s="1"/>
  <c r="AG24" i="51"/>
  <c r="AG50" i="51" s="1"/>
  <c r="AL82" i="69"/>
  <c r="AN77" i="69"/>
  <c r="AN82" i="69" s="1"/>
  <c r="T18" i="51" s="1"/>
  <c r="AB128" i="69"/>
  <c r="O21" i="51" s="1"/>
  <c r="P21" i="51"/>
  <c r="AZ192" i="69"/>
  <c r="AD28" i="51" s="1"/>
  <c r="AE28" i="51"/>
  <c r="N48" i="51"/>
  <c r="BD83" i="69"/>
  <c r="BD86" i="69" s="1"/>
  <c r="AB19" i="51" s="1"/>
  <c r="BC86" i="69"/>
  <c r="AC19" i="51" s="1"/>
  <c r="AZ168" i="69"/>
  <c r="AD26" i="51" s="1"/>
  <c r="AE26" i="51"/>
  <c r="BC158" i="69"/>
  <c r="AC24" i="51" s="1"/>
  <c r="N54" i="51"/>
  <c r="BA168" i="69"/>
  <c r="AF26" i="51" s="1"/>
  <c r="AG26" i="51"/>
  <c r="AG51" i="51" s="1"/>
  <c r="BD188" i="69"/>
  <c r="BD192" i="69" s="1"/>
  <c r="AB28" i="51" s="1"/>
  <c r="BC192" i="69"/>
  <c r="AC28" i="51" s="1"/>
  <c r="BD247" i="69"/>
  <c r="BD263" i="69" s="1"/>
  <c r="AB32" i="51" s="1"/>
  <c r="BC263" i="69"/>
  <c r="AC32" i="51" s="1"/>
  <c r="BA142" i="69"/>
  <c r="AG22" i="51"/>
  <c r="BD242" i="69"/>
  <c r="AB30" i="51" s="1"/>
  <c r="AZ59" i="69"/>
  <c r="AD15" i="51" s="1"/>
  <c r="AE15" i="51"/>
  <c r="BC296" i="69"/>
  <c r="AC36" i="51" s="1"/>
  <c r="AF34" i="51"/>
  <c r="AG34" i="51"/>
  <c r="BD142" i="69"/>
  <c r="AB22" i="51" s="1"/>
  <c r="AZ86" i="69"/>
  <c r="AD19" i="51" s="1"/>
  <c r="AE19" i="51"/>
  <c r="BA263" i="69"/>
  <c r="AF32" i="51" s="1"/>
  <c r="AG32" i="51"/>
  <c r="BC59" i="69"/>
  <c r="AC15" i="51" s="1"/>
  <c r="BD53" i="69"/>
  <c r="BA227" i="69"/>
  <c r="AF29" i="51" s="1"/>
  <c r="AG29" i="51"/>
  <c r="AG53" i="51" s="1"/>
  <c r="AZ187" i="69"/>
  <c r="AD27" i="51" s="1"/>
  <c r="AE27" i="51"/>
  <c r="AN291" i="69"/>
  <c r="AN292" i="69" s="1"/>
  <c r="T35" i="51" s="1"/>
  <c r="AL292" i="69"/>
  <c r="AZ163" i="69"/>
  <c r="AD25" i="51" s="1"/>
  <c r="AE25" i="51"/>
  <c r="BA86" i="69"/>
  <c r="AF19" i="51" s="1"/>
  <c r="AG19" i="51"/>
  <c r="AG48" i="51" s="1"/>
  <c r="AD34" i="51"/>
  <c r="AE34" i="51"/>
  <c r="BD158" i="69"/>
  <c r="AB24" i="51" s="1"/>
  <c r="AB50" i="51" s="1"/>
  <c r="AZ246" i="69"/>
  <c r="AD31" i="51" s="1"/>
  <c r="AE31" i="51"/>
  <c r="AB59" i="69"/>
  <c r="O15" i="51" s="1"/>
  <c r="P15" i="51"/>
  <c r="AB242" i="69"/>
  <c r="O30" i="51" s="1"/>
  <c r="P30" i="51"/>
  <c r="AB227" i="69"/>
  <c r="O29" i="51" s="1"/>
  <c r="P29" i="51"/>
  <c r="P53" i="51" s="1"/>
  <c r="BA296" i="69"/>
  <c r="AF36" i="51" s="1"/>
  <c r="AG36" i="51"/>
  <c r="AZ263" i="69"/>
  <c r="AD32" i="51" s="1"/>
  <c r="AE32" i="51"/>
  <c r="AZ227" i="69"/>
  <c r="AD29" i="51" s="1"/>
  <c r="AE29" i="51"/>
  <c r="AE53" i="51" s="1"/>
  <c r="AN243" i="69"/>
  <c r="AN246" i="69" s="1"/>
  <c r="T31" i="51" s="1"/>
  <c r="AL246" i="69"/>
  <c r="BG297" i="69"/>
  <c r="BA297" i="69" s="1"/>
  <c r="BA288" i="69"/>
  <c r="AG33" i="51"/>
  <c r="AZ128" i="69"/>
  <c r="AD21" i="51" s="1"/>
  <c r="AE21" i="51"/>
  <c r="AB125" i="69"/>
  <c r="O20" i="51" s="1"/>
  <c r="P20" i="51"/>
  <c r="P33" i="51"/>
  <c r="AB288" i="69"/>
  <c r="O33" i="51" s="1"/>
  <c r="BD72" i="69"/>
  <c r="AB16" i="51" s="1"/>
  <c r="AB46" i="51" s="1"/>
  <c r="BD169" i="69"/>
  <c r="BD187" i="69" s="1"/>
  <c r="AB27" i="51" s="1"/>
  <c r="BC187" i="69"/>
  <c r="AC27" i="51" s="1"/>
  <c r="AZ242" i="69"/>
  <c r="AD30" i="51" s="1"/>
  <c r="AE30" i="51"/>
  <c r="BC125" i="69"/>
  <c r="AC20" i="51" s="1"/>
  <c r="BA72" i="69"/>
  <c r="AF16" i="51" s="1"/>
  <c r="AG16" i="51"/>
  <c r="AG46" i="51" s="1"/>
  <c r="BC246" i="69"/>
  <c r="AC31" i="51" s="1"/>
  <c r="BC142" i="69"/>
  <c r="AC22" i="51" s="1"/>
  <c r="AN193" i="69"/>
  <c r="AN227" i="69" s="1"/>
  <c r="T29" i="51" s="1"/>
  <c r="AL227" i="69"/>
  <c r="AZ288" i="69"/>
  <c r="AD33" i="51" s="1"/>
  <c r="AE33" i="51"/>
  <c r="BD128" i="69"/>
  <c r="AB21" i="51" s="1"/>
  <c r="AZ82" i="69"/>
  <c r="AD18" i="51" s="1"/>
  <c r="AE18" i="51"/>
  <c r="AB296" i="69"/>
  <c r="O36" i="51" s="1"/>
  <c r="P36" i="51"/>
  <c r="AZ142" i="69"/>
  <c r="AD22" i="51" s="1"/>
  <c r="AE22" i="51"/>
  <c r="AB54" i="51" l="1"/>
  <c r="AB52" i="51"/>
  <c r="AB49" i="51"/>
  <c r="AF22" i="51"/>
  <c r="AF30" i="51"/>
  <c r="AF18" i="51"/>
  <c r="AF21" i="51"/>
  <c r="AF25" i="51"/>
  <c r="AF15" i="51"/>
  <c r="AF33" i="51"/>
  <c r="AF31" i="51"/>
  <c r="AB48" i="51"/>
  <c r="AF20" i="51"/>
  <c r="AF28" i="51"/>
  <c r="AF27" i="51"/>
  <c r="K55" i="51"/>
  <c r="P49" i="51"/>
  <c r="AE48" i="51"/>
  <c r="AL297" i="69"/>
  <c r="AE51" i="51"/>
  <c r="AE52" i="51"/>
  <c r="AE49" i="51"/>
  <c r="N55" i="51"/>
  <c r="AG49" i="51"/>
  <c r="P45" i="51"/>
  <c r="P39" i="51"/>
  <c r="AG54" i="51"/>
  <c r="AG39" i="51"/>
  <c r="AF39" i="51" s="1"/>
  <c r="AN297" i="69"/>
  <c r="AE54" i="51"/>
  <c r="BC297" i="69"/>
  <c r="AE45" i="51"/>
  <c r="AE39" i="51"/>
  <c r="AD39" i="51" s="1"/>
  <c r="P54" i="51"/>
  <c r="BD59" i="69"/>
  <c r="C240" i="14"/>
  <c r="C261" i="14"/>
  <c r="C268" i="14"/>
  <c r="BD297" i="69" l="1"/>
  <c r="AB15" i="51"/>
  <c r="AG55" i="51"/>
  <c r="P55" i="51"/>
  <c r="AE55" i="51"/>
  <c r="C247" i="14"/>
  <c r="C282" i="14"/>
  <c r="G11" i="45"/>
  <c r="H11" i="45" s="1"/>
  <c r="D74" i="14"/>
  <c r="AB45" i="51" l="1"/>
  <c r="AB55" i="51" s="1"/>
  <c r="AB39" i="51"/>
  <c r="AA39" i="51" s="1"/>
  <c r="C275" i="14"/>
  <c r="C254" i="14"/>
  <c r="H15" i="45"/>
  <c r="D75" i="14"/>
  <c r="D82" i="14" l="1"/>
  <c r="B203" i="15" l="1"/>
  <c r="B186" i="15"/>
  <c r="E9" i="22"/>
  <c r="G35" i="22" s="1"/>
  <c r="B9" i="26"/>
  <c r="X203" i="15" l="1"/>
  <c r="X206" i="15" s="1"/>
  <c r="N203" i="15"/>
  <c r="N206" i="15" s="1"/>
  <c r="O203" i="15"/>
  <c r="O206" i="15" s="1"/>
  <c r="M203" i="15"/>
  <c r="M206" i="15" s="1"/>
  <c r="L203" i="15"/>
  <c r="L206" i="15" s="1"/>
  <c r="Q203" i="15"/>
  <c r="Q206" i="15" s="1"/>
  <c r="V203" i="15"/>
  <c r="V206" i="15" s="1"/>
  <c r="S203" i="15"/>
  <c r="S206" i="15" s="1"/>
  <c r="U203" i="15"/>
  <c r="U206" i="15" s="1"/>
  <c r="P203" i="15"/>
  <c r="P206" i="15" s="1"/>
  <c r="J203" i="15"/>
  <c r="J206" i="15" s="1"/>
  <c r="K203" i="15"/>
  <c r="K206" i="15" s="1"/>
  <c r="H203" i="15"/>
  <c r="H206" i="15" s="1"/>
  <c r="I203" i="15"/>
  <c r="I206" i="15" s="1"/>
  <c r="F203" i="15"/>
  <c r="F206" i="15" s="1"/>
  <c r="G203" i="15"/>
  <c r="G206" i="15" s="1"/>
  <c r="W203" i="15"/>
  <c r="W206" i="15" s="1"/>
  <c r="Y203" i="15"/>
  <c r="Y206" i="15" s="1"/>
  <c r="R203" i="15"/>
  <c r="R206" i="15" s="1"/>
  <c r="T203" i="15"/>
  <c r="T206" i="15" s="1"/>
  <c r="I13" i="22"/>
  <c r="I14" i="22"/>
  <c r="I15" i="22"/>
  <c r="I16" i="22"/>
  <c r="I17" i="22"/>
  <c r="I18" i="22"/>
  <c r="I19" i="22"/>
  <c r="I20" i="22"/>
  <c r="I21" i="22"/>
  <c r="I22" i="22"/>
  <c r="I23" i="22"/>
  <c r="I24" i="22"/>
  <c r="I25" i="22"/>
  <c r="I26" i="22"/>
  <c r="I27" i="22"/>
  <c r="I28" i="22"/>
  <c r="I29" i="22"/>
  <c r="I30" i="22"/>
  <c r="I31" i="22"/>
  <c r="D96" i="14" l="1"/>
  <c r="E96" i="14" s="1"/>
  <c r="F96" i="14" s="1"/>
  <c r="G96" i="14" s="1"/>
  <c r="H96" i="14" s="1"/>
  <c r="I96" i="14" s="1"/>
  <c r="J96" i="14" s="1"/>
  <c r="K96" i="14" s="1"/>
  <c r="L96" i="14" s="1"/>
  <c r="M96" i="14" s="1"/>
  <c r="N96" i="14" s="1"/>
  <c r="O96" i="14" s="1"/>
  <c r="P96" i="14" s="1"/>
  <c r="Q96" i="14" s="1"/>
  <c r="R96" i="14" s="1"/>
  <c r="S96" i="14" s="1"/>
  <c r="T96" i="14" s="1"/>
  <c r="U96" i="14" s="1"/>
  <c r="V96" i="14" s="1"/>
  <c r="E145" i="14"/>
  <c r="D145" i="14"/>
  <c r="A5" i="26" l="1"/>
  <c r="A4" i="26"/>
  <c r="A3" i="26"/>
  <c r="A2" i="26"/>
  <c r="A1" i="26"/>
  <c r="D57" i="14"/>
  <c r="A5" i="15"/>
  <c r="A3" i="15"/>
  <c r="A2" i="15"/>
  <c r="A1" i="15"/>
  <c r="A5" i="14"/>
  <c r="A4" i="14"/>
  <c r="A3" i="14"/>
  <c r="A2" i="14"/>
  <c r="A1" i="14"/>
  <c r="H16" i="45" l="1"/>
  <c r="D83" i="14" s="1"/>
  <c r="H29" i="45"/>
  <c r="C83" i="14" s="1"/>
  <c r="D143" i="14"/>
  <c r="E81" i="14"/>
  <c r="D149" i="14"/>
  <c r="E57" i="14"/>
  <c r="H17" i="45" l="1"/>
  <c r="D84" i="14" s="1"/>
  <c r="H30" i="45"/>
  <c r="C84" i="14" s="1"/>
  <c r="E10" i="22" l="1"/>
  <c r="G36" i="22" s="1"/>
  <c r="G37" i="22" s="1"/>
  <c r="I32" i="22" s="1"/>
  <c r="B204" i="15"/>
  <c r="B187" i="15"/>
  <c r="B10" i="26"/>
  <c r="B235" i="15"/>
  <c r="W204" i="15" l="1"/>
  <c r="U204" i="15"/>
  <c r="H204" i="15"/>
  <c r="J204" i="15"/>
  <c r="P204" i="15"/>
  <c r="K204" i="15"/>
  <c r="V204" i="15"/>
  <c r="I204" i="15"/>
  <c r="Y204" i="15"/>
  <c r="Y205" i="15" s="1"/>
  <c r="X204" i="15"/>
  <c r="N204" i="15"/>
  <c r="T204" i="15"/>
  <c r="O204" i="15"/>
  <c r="F204" i="15"/>
  <c r="M204" i="15"/>
  <c r="R204" i="15"/>
  <c r="S204" i="15"/>
  <c r="Q204" i="15"/>
  <c r="L204" i="15"/>
  <c r="G204" i="15"/>
  <c r="Y235" i="15"/>
  <c r="V235" i="15"/>
  <c r="T235" i="15"/>
  <c r="Q235" i="15"/>
  <c r="F235" i="15"/>
  <c r="X235" i="15"/>
  <c r="U235" i="15"/>
  <c r="R235" i="15"/>
  <c r="P235" i="15"/>
  <c r="B16" i="26" l="1"/>
  <c r="B17" i="26" s="1"/>
  <c r="B18" i="26" s="1"/>
  <c r="B19" i="26" s="1"/>
  <c r="B20" i="26" s="1"/>
  <c r="B21" i="26" s="1"/>
  <c r="B22" i="26" s="1"/>
  <c r="B23" i="26" s="1"/>
  <c r="B24" i="26" s="1"/>
  <c r="B25" i="26" s="1"/>
  <c r="B26" i="26" s="1"/>
  <c r="B27" i="26" s="1"/>
  <c r="B28" i="26" s="1"/>
  <c r="B29" i="26" s="1"/>
  <c r="B30" i="26" s="1"/>
  <c r="B31" i="26" s="1"/>
  <c r="B32" i="26" s="1"/>
  <c r="B33" i="26" s="1"/>
  <c r="B34" i="26" s="1"/>
  <c r="A16" i="26"/>
  <c r="A17" i="26" s="1"/>
  <c r="A18" i="26" s="1"/>
  <c r="A19" i="26" s="1"/>
  <c r="A20" i="26" s="1"/>
  <c r="A21" i="26" s="1"/>
  <c r="A22" i="26" s="1"/>
  <c r="A23" i="26" s="1"/>
  <c r="A24" i="26" s="1"/>
  <c r="A25" i="26" s="1"/>
  <c r="A26" i="26" s="1"/>
  <c r="A27" i="26" s="1"/>
  <c r="A28" i="26" s="1"/>
  <c r="A29" i="26" s="1"/>
  <c r="A30" i="26" s="1"/>
  <c r="A31" i="26" s="1"/>
  <c r="A32" i="26" s="1"/>
  <c r="A33" i="26" s="1"/>
  <c r="C34" i="26" l="1"/>
  <c r="C15" i="26"/>
  <c r="E15" i="26" s="1"/>
  <c r="C17" i="26"/>
  <c r="E17" i="26" s="1"/>
  <c r="C19" i="26"/>
  <c r="E19" i="26" s="1"/>
  <c r="C21" i="26"/>
  <c r="E21" i="26" s="1"/>
  <c r="C23" i="26"/>
  <c r="E23" i="26" s="1"/>
  <c r="C25" i="26"/>
  <c r="E25" i="26" s="1"/>
  <c r="C27" i="26"/>
  <c r="E27" i="26" s="1"/>
  <c r="C29" i="26"/>
  <c r="E29" i="26" s="1"/>
  <c r="C31" i="26"/>
  <c r="E31" i="26" s="1"/>
  <c r="C33" i="26"/>
  <c r="E33" i="26" s="1"/>
  <c r="C16" i="26"/>
  <c r="E16" i="26" s="1"/>
  <c r="C18" i="26"/>
  <c r="E18" i="26" s="1"/>
  <c r="C20" i="26"/>
  <c r="E20" i="26" s="1"/>
  <c r="C22" i="26"/>
  <c r="E22" i="26" s="1"/>
  <c r="C24" i="26"/>
  <c r="E24" i="26" s="1"/>
  <c r="C26" i="26"/>
  <c r="E26" i="26" s="1"/>
  <c r="C28" i="26"/>
  <c r="E28" i="26" s="1"/>
  <c r="C30" i="26"/>
  <c r="E30" i="26" s="1"/>
  <c r="C32" i="26"/>
  <c r="E32" i="26" s="1"/>
  <c r="D34" i="26" l="1"/>
  <c r="E34" i="26" s="1"/>
  <c r="B17" i="15" l="1"/>
  <c r="B15" i="15"/>
  <c r="B12" i="15"/>
  <c r="G184" i="15"/>
  <c r="H184" i="15" s="1"/>
  <c r="I184" i="15" s="1"/>
  <c r="J184" i="15" s="1"/>
  <c r="K184" i="15" s="1"/>
  <c r="L184" i="15" s="1"/>
  <c r="M184" i="15" s="1"/>
  <c r="N184" i="15" s="1"/>
  <c r="O184" i="15" s="1"/>
  <c r="P184" i="15" s="1"/>
  <c r="Q184" i="15" s="1"/>
  <c r="R184" i="15" s="1"/>
  <c r="S184" i="15" s="1"/>
  <c r="T184" i="15" s="1"/>
  <c r="U184" i="15" s="1"/>
  <c r="V184" i="15" s="1"/>
  <c r="W184" i="15" s="1"/>
  <c r="X184" i="15" s="1"/>
  <c r="Y184" i="15" s="1"/>
  <c r="B172" i="15"/>
  <c r="B82" i="15"/>
  <c r="B171" i="15" s="1"/>
  <c r="Y158" i="15"/>
  <c r="X158" i="15"/>
  <c r="W158" i="15"/>
  <c r="V158" i="15"/>
  <c r="U158" i="15"/>
  <c r="T158" i="15"/>
  <c r="S158" i="15"/>
  <c r="R158" i="15"/>
  <c r="Q158" i="15"/>
  <c r="P158" i="15"/>
  <c r="O158" i="15"/>
  <c r="N158" i="15"/>
  <c r="M158" i="15"/>
  <c r="L158" i="15"/>
  <c r="K158" i="15"/>
  <c r="J158" i="15"/>
  <c r="I158" i="15"/>
  <c r="H158" i="15"/>
  <c r="G158" i="15"/>
  <c r="F158" i="15"/>
  <c r="Y143" i="15"/>
  <c r="X143" i="15"/>
  <c r="W143" i="15"/>
  <c r="V143" i="15"/>
  <c r="U143" i="15"/>
  <c r="T143" i="15"/>
  <c r="S143" i="15"/>
  <c r="R143" i="15"/>
  <c r="Q143" i="15"/>
  <c r="P143" i="15"/>
  <c r="O143" i="15"/>
  <c r="N143" i="15"/>
  <c r="M143" i="15"/>
  <c r="L143" i="15"/>
  <c r="K143" i="15"/>
  <c r="J143" i="15"/>
  <c r="I143" i="15"/>
  <c r="H143" i="15"/>
  <c r="G143" i="15"/>
  <c r="F143" i="15"/>
  <c r="F141" i="15"/>
  <c r="G141" i="15" s="1"/>
  <c r="H141" i="15" s="1"/>
  <c r="I141" i="15" s="1"/>
  <c r="J141" i="15" s="1"/>
  <c r="K141" i="15" s="1"/>
  <c r="L141" i="15" s="1"/>
  <c r="M141" i="15" s="1"/>
  <c r="N141" i="15" s="1"/>
  <c r="O141" i="15" s="1"/>
  <c r="P141" i="15" s="1"/>
  <c r="Q141" i="15" s="1"/>
  <c r="R141" i="15" s="1"/>
  <c r="S141" i="15" s="1"/>
  <c r="T141" i="15" s="1"/>
  <c r="U141" i="15" s="1"/>
  <c r="V141" i="15" s="1"/>
  <c r="W141" i="15" s="1"/>
  <c r="X141" i="15" s="1"/>
  <c r="Y141" i="15" s="1"/>
  <c r="B45" i="15"/>
  <c r="X45" i="15" s="1"/>
  <c r="B155" i="15"/>
  <c r="D81" i="14"/>
  <c r="C81" i="14"/>
  <c r="B46" i="15"/>
  <c r="B35" i="15"/>
  <c r="X35" i="15" l="1"/>
  <c r="V35" i="15"/>
  <c r="T35" i="15"/>
  <c r="R35" i="15"/>
  <c r="P35" i="15"/>
  <c r="N35" i="15"/>
  <c r="L35" i="15"/>
  <c r="J35" i="15"/>
  <c r="H35" i="15"/>
  <c r="Y35" i="15"/>
  <c r="W35" i="15"/>
  <c r="U35" i="15"/>
  <c r="S35" i="15"/>
  <c r="Q35" i="15"/>
  <c r="O35" i="15"/>
  <c r="M35" i="15"/>
  <c r="K35" i="15"/>
  <c r="I35" i="15"/>
  <c r="G35" i="15"/>
  <c r="F35" i="15"/>
  <c r="G235" i="15"/>
  <c r="K235" i="15"/>
  <c r="N235" i="15"/>
  <c r="J235" i="15"/>
  <c r="O235" i="15"/>
  <c r="W235" i="15"/>
  <c r="M235" i="15"/>
  <c r="I235" i="15"/>
  <c r="L235" i="15"/>
  <c r="H235" i="15"/>
  <c r="S235" i="15"/>
  <c r="G187" i="15"/>
  <c r="I187" i="15"/>
  <c r="K187" i="15"/>
  <c r="M187" i="15"/>
  <c r="O187" i="15"/>
  <c r="Q187" i="15"/>
  <c r="S187" i="15"/>
  <c r="U187" i="15"/>
  <c r="W187" i="15"/>
  <c r="Y187" i="15"/>
  <c r="Y188" i="15" s="1"/>
  <c r="H187" i="15"/>
  <c r="J187" i="15"/>
  <c r="L187" i="15"/>
  <c r="N187" i="15"/>
  <c r="P187" i="15"/>
  <c r="R187" i="15"/>
  <c r="T187" i="15"/>
  <c r="V187" i="15"/>
  <c r="X187" i="15"/>
  <c r="F187" i="15"/>
  <c r="B173" i="15"/>
  <c r="G45" i="15"/>
  <c r="I45" i="15"/>
  <c r="K45" i="15"/>
  <c r="M45" i="15"/>
  <c r="O45" i="15"/>
  <c r="Q45" i="15"/>
  <c r="S45" i="15"/>
  <c r="U45" i="15"/>
  <c r="W45" i="15"/>
  <c r="Y45" i="15"/>
  <c r="F45" i="15"/>
  <c r="H45" i="15"/>
  <c r="J45" i="15"/>
  <c r="L45" i="15"/>
  <c r="N45" i="15"/>
  <c r="P45" i="15"/>
  <c r="R45" i="15"/>
  <c r="T45" i="15"/>
  <c r="V45" i="15"/>
  <c r="G186" i="15" l="1"/>
  <c r="G189" i="15" s="1"/>
  <c r="J186" i="15"/>
  <c r="J189" i="15" s="1"/>
  <c r="W186" i="15"/>
  <c r="W189" i="15" s="1"/>
  <c r="R186" i="15"/>
  <c r="R189" i="15" s="1"/>
  <c r="O186" i="15"/>
  <c r="O189" i="15" s="1"/>
  <c r="V186" i="15"/>
  <c r="V189" i="15" s="1"/>
  <c r="N186" i="15"/>
  <c r="N189" i="15" s="1"/>
  <c r="S186" i="15"/>
  <c r="S189" i="15" s="1"/>
  <c r="K186" i="15"/>
  <c r="K189" i="15" s="1"/>
  <c r="F186" i="15"/>
  <c r="F189" i="15" s="1"/>
  <c r="X186" i="15"/>
  <c r="X189" i="15" s="1"/>
  <c r="T186" i="15"/>
  <c r="T189" i="15" s="1"/>
  <c r="P186" i="15"/>
  <c r="P189" i="15" s="1"/>
  <c r="L186" i="15"/>
  <c r="L189" i="15" s="1"/>
  <c r="H186" i="15"/>
  <c r="H189" i="15" s="1"/>
  <c r="Y186" i="15"/>
  <c r="Y189" i="15" s="1"/>
  <c r="U186" i="15"/>
  <c r="U189" i="15" s="1"/>
  <c r="Q186" i="15"/>
  <c r="Q189" i="15" s="1"/>
  <c r="M186" i="15"/>
  <c r="M189" i="15" s="1"/>
  <c r="I186" i="15"/>
  <c r="I189" i="15" s="1"/>
  <c r="Y14" i="15" l="1"/>
  <c r="T14" i="15"/>
  <c r="O14" i="15"/>
  <c r="J14" i="15"/>
  <c r="G8" i="15"/>
  <c r="H8" i="15" l="1"/>
  <c r="G250" i="15"/>
  <c r="B51" i="15"/>
  <c r="I8" i="15" l="1"/>
  <c r="H250" i="15"/>
  <c r="G253" i="15"/>
  <c r="Y51" i="15"/>
  <c r="Y64" i="15" s="1"/>
  <c r="W51" i="15"/>
  <c r="W64" i="15" s="1"/>
  <c r="U51" i="15"/>
  <c r="U64" i="15" s="1"/>
  <c r="S51" i="15"/>
  <c r="S64" i="15" s="1"/>
  <c r="Q51" i="15"/>
  <c r="Q64" i="15" s="1"/>
  <c r="O51" i="15"/>
  <c r="O64" i="15" s="1"/>
  <c r="M51" i="15"/>
  <c r="M64" i="15" s="1"/>
  <c r="K51" i="15"/>
  <c r="K64" i="15" s="1"/>
  <c r="I51" i="15"/>
  <c r="I64" i="15" s="1"/>
  <c r="G51" i="15"/>
  <c r="G64" i="15" s="1"/>
  <c r="X51" i="15"/>
  <c r="X64" i="15" s="1"/>
  <c r="V51" i="15"/>
  <c r="V64" i="15" s="1"/>
  <c r="T51" i="15"/>
  <c r="T64" i="15" s="1"/>
  <c r="R51" i="15"/>
  <c r="R64" i="15" s="1"/>
  <c r="P51" i="15"/>
  <c r="P64" i="15" s="1"/>
  <c r="N51" i="15"/>
  <c r="N64" i="15" s="1"/>
  <c r="L51" i="15"/>
  <c r="L64" i="15" s="1"/>
  <c r="J51" i="15"/>
  <c r="J64" i="15" s="1"/>
  <c r="H51" i="15"/>
  <c r="H64" i="15" s="1"/>
  <c r="F51" i="15"/>
  <c r="F64" i="15" s="1"/>
  <c r="J8" i="15" l="1"/>
  <c r="I250" i="15"/>
  <c r="H253" i="15"/>
  <c r="F29" i="15"/>
  <c r="G29" i="15" s="1"/>
  <c r="H29" i="15" s="1"/>
  <c r="I29" i="15" s="1"/>
  <c r="J29" i="15" s="1"/>
  <c r="K29" i="15" s="1"/>
  <c r="L29" i="15" s="1"/>
  <c r="M29" i="15" s="1"/>
  <c r="N29" i="15" s="1"/>
  <c r="O29" i="15" s="1"/>
  <c r="P29" i="15" s="1"/>
  <c r="Q29" i="15" s="1"/>
  <c r="R29" i="15" s="1"/>
  <c r="S29" i="15" s="1"/>
  <c r="T29" i="15" s="1"/>
  <c r="U29" i="15" s="1"/>
  <c r="V29" i="15" s="1"/>
  <c r="W29" i="15" s="1"/>
  <c r="X29" i="15" s="1"/>
  <c r="Y29" i="15" s="1"/>
  <c r="K8" i="15" l="1"/>
  <c r="J250" i="15"/>
  <c r="I253" i="15"/>
  <c r="F31" i="15"/>
  <c r="G31" i="15" s="1"/>
  <c r="H31" i="15" s="1"/>
  <c r="I31" i="15" s="1"/>
  <c r="J31" i="15" s="1"/>
  <c r="K31" i="15" s="1"/>
  <c r="L31" i="15" s="1"/>
  <c r="M31" i="15" s="1"/>
  <c r="N31" i="15" s="1"/>
  <c r="O31" i="15" s="1"/>
  <c r="P31" i="15" s="1"/>
  <c r="Q31" i="15" s="1"/>
  <c r="R31" i="15" s="1"/>
  <c r="S31" i="15" s="1"/>
  <c r="T31" i="15" s="1"/>
  <c r="U31" i="15" s="1"/>
  <c r="V31" i="15" s="1"/>
  <c r="W31" i="15" s="1"/>
  <c r="X31" i="15" s="1"/>
  <c r="Y31" i="15" s="1"/>
  <c r="J253" i="15" l="1"/>
  <c r="L8" i="15"/>
  <c r="K250" i="15"/>
  <c r="F25" i="15"/>
  <c r="M8" i="15" l="1"/>
  <c r="L250" i="15"/>
  <c r="K253" i="15"/>
  <c r="G25" i="15"/>
  <c r="F27" i="15"/>
  <c r="N8" i="15" l="1"/>
  <c r="M250" i="15"/>
  <c r="L253" i="15"/>
  <c r="H25" i="15"/>
  <c r="G27" i="15"/>
  <c r="H27" i="15" s="1"/>
  <c r="I27" i="15" s="1"/>
  <c r="J27" i="15" s="1"/>
  <c r="K27" i="15" s="1"/>
  <c r="L27" i="15" s="1"/>
  <c r="M27" i="15" s="1"/>
  <c r="N27" i="15" s="1"/>
  <c r="O27" i="15" s="1"/>
  <c r="P27" i="15" s="1"/>
  <c r="Q27" i="15" s="1"/>
  <c r="R27" i="15" s="1"/>
  <c r="S27" i="15" s="1"/>
  <c r="T27" i="15" s="1"/>
  <c r="U27" i="15" s="1"/>
  <c r="V27" i="15" s="1"/>
  <c r="W27" i="15" s="1"/>
  <c r="X27" i="15" s="1"/>
  <c r="Y27" i="15" s="1"/>
  <c r="O8" i="15" l="1"/>
  <c r="N250" i="15"/>
  <c r="M253" i="15"/>
  <c r="I25" i="15"/>
  <c r="P8" i="15" l="1"/>
  <c r="O250" i="15"/>
  <c r="N253" i="15"/>
  <c r="J25" i="15"/>
  <c r="Q8" i="15" l="1"/>
  <c r="P250" i="15"/>
  <c r="O253" i="15"/>
  <c r="K25" i="15"/>
  <c r="F251" i="15" l="1"/>
  <c r="F19" i="15" s="1"/>
  <c r="F20" i="15" s="1"/>
  <c r="F252" i="15"/>
  <c r="G251" i="15"/>
  <c r="G19" i="15" s="1"/>
  <c r="G20" i="15" s="1"/>
  <c r="G252" i="15"/>
  <c r="H252" i="15"/>
  <c r="H251" i="15"/>
  <c r="H19" i="15" s="1"/>
  <c r="H20" i="15" s="1"/>
  <c r="I252" i="15"/>
  <c r="I19" i="15"/>
  <c r="I20" i="15" s="1"/>
  <c r="J252" i="15"/>
  <c r="J251" i="15"/>
  <c r="J19" i="15" s="1"/>
  <c r="J20" i="15" s="1"/>
  <c r="K251" i="15"/>
  <c r="K19" i="15" s="1"/>
  <c r="K20" i="15" s="1"/>
  <c r="K252" i="15"/>
  <c r="L252" i="15"/>
  <c r="L251" i="15"/>
  <c r="L19" i="15" s="1"/>
  <c r="L20" i="15" s="1"/>
  <c r="M251" i="15"/>
  <c r="M19" i="15" s="1"/>
  <c r="M20" i="15" s="1"/>
  <c r="M252" i="15"/>
  <c r="N252" i="15"/>
  <c r="N251" i="15"/>
  <c r="N19" i="15" s="1"/>
  <c r="N20" i="15" s="1"/>
  <c r="R8" i="15"/>
  <c r="Q250" i="15"/>
  <c r="P253" i="15"/>
  <c r="O252" i="15" s="1"/>
  <c r="L25" i="15"/>
  <c r="F22" i="15" l="1"/>
  <c r="O251" i="15"/>
  <c r="O19" i="15" s="1"/>
  <c r="O20" i="15" s="1"/>
  <c r="S8" i="15"/>
  <c r="R250" i="15"/>
  <c r="Q253" i="15"/>
  <c r="M25" i="15"/>
  <c r="F223" i="15" l="1"/>
  <c r="D15" i="85"/>
  <c r="S15" i="85" s="1"/>
  <c r="F82" i="15"/>
  <c r="F136" i="15"/>
  <c r="G22" i="15"/>
  <c r="D16" i="85" s="1"/>
  <c r="S16" i="85" s="1"/>
  <c r="F244" i="15"/>
  <c r="Z22" i="15"/>
  <c r="T8" i="15"/>
  <c r="S250" i="15"/>
  <c r="R253" i="15"/>
  <c r="N25" i="15"/>
  <c r="G223" i="15" l="1"/>
  <c r="F172" i="15"/>
  <c r="F171" i="15"/>
  <c r="G136" i="15"/>
  <c r="G82" i="15"/>
  <c r="G244" i="15"/>
  <c r="H22" i="15"/>
  <c r="D17" i="85" s="1"/>
  <c r="S17" i="85" s="1"/>
  <c r="S253" i="15"/>
  <c r="U8" i="15"/>
  <c r="T250" i="15"/>
  <c r="O25" i="15"/>
  <c r="H223" i="15" l="1"/>
  <c r="F173" i="15"/>
  <c r="G172" i="15"/>
  <c r="G171" i="15"/>
  <c r="H136" i="15"/>
  <c r="H172" i="15" s="1"/>
  <c r="I22" i="15"/>
  <c r="H82" i="15"/>
  <c r="H244" i="15"/>
  <c r="T253" i="15"/>
  <c r="V8" i="15"/>
  <c r="U250" i="15"/>
  <c r="P25" i="15"/>
  <c r="I223" i="15" l="1"/>
  <c r="D18" i="85"/>
  <c r="S18" i="85" s="1"/>
  <c r="F174" i="15"/>
  <c r="F181" i="15" s="1"/>
  <c r="F220" i="15"/>
  <c r="AB15" i="85" s="1"/>
  <c r="G174" i="15"/>
  <c r="I82" i="15"/>
  <c r="I171" i="15" s="1"/>
  <c r="G173" i="15"/>
  <c r="G220" i="15" s="1"/>
  <c r="AB16" i="85" s="1"/>
  <c r="H171" i="15"/>
  <c r="H174" i="15" s="1"/>
  <c r="K17" i="85" s="1"/>
  <c r="I136" i="15"/>
  <c r="I172" i="15" s="1"/>
  <c r="I244" i="15"/>
  <c r="J22" i="15"/>
  <c r="D19" i="85" s="1"/>
  <c r="S19" i="85" s="1"/>
  <c r="U253" i="15"/>
  <c r="W8" i="15"/>
  <c r="V250" i="15"/>
  <c r="P252" i="15"/>
  <c r="P251" i="15"/>
  <c r="P19" i="15" s="1"/>
  <c r="P20" i="15" s="1"/>
  <c r="Q252" i="15"/>
  <c r="Q251" i="15"/>
  <c r="Q19" i="15" s="1"/>
  <c r="Q20" i="15" s="1"/>
  <c r="R252" i="15"/>
  <c r="R251" i="15"/>
  <c r="R19" i="15" s="1"/>
  <c r="R20" i="15" s="1"/>
  <c r="S252" i="15"/>
  <c r="S251" i="15"/>
  <c r="S19" i="15" s="1"/>
  <c r="S20" i="15" s="1"/>
  <c r="Q25" i="15"/>
  <c r="G13" i="22" l="1"/>
  <c r="F198" i="15"/>
  <c r="K15" i="85"/>
  <c r="G198" i="15"/>
  <c r="K16" i="85"/>
  <c r="J223" i="15"/>
  <c r="H198" i="15"/>
  <c r="H173" i="15"/>
  <c r="H220" i="15" s="1"/>
  <c r="AB17" i="85" s="1"/>
  <c r="I173" i="15"/>
  <c r="I220" i="15" s="1"/>
  <c r="AB18" i="85" s="1"/>
  <c r="I174" i="15"/>
  <c r="K18" i="85" s="1"/>
  <c r="J82" i="15"/>
  <c r="J136" i="15"/>
  <c r="J172" i="15" s="1"/>
  <c r="AA22" i="15"/>
  <c r="J244" i="15"/>
  <c r="K22" i="15"/>
  <c r="D20" i="85" s="1"/>
  <c r="S20" i="85" s="1"/>
  <c r="V253" i="15"/>
  <c r="T252" i="15"/>
  <c r="T251" i="15"/>
  <c r="T19" i="15" s="1"/>
  <c r="T20" i="15" s="1"/>
  <c r="X8" i="15"/>
  <c r="W250" i="15"/>
  <c r="G181" i="15"/>
  <c r="R25" i="15"/>
  <c r="K223" i="15" l="1"/>
  <c r="I198" i="15"/>
  <c r="J171" i="15"/>
  <c r="J173" i="15" s="1"/>
  <c r="J220" i="15" s="1"/>
  <c r="AB19" i="85" s="1"/>
  <c r="K136" i="15"/>
  <c r="K172" i="15" s="1"/>
  <c r="K244" i="15"/>
  <c r="K82" i="15"/>
  <c r="L22" i="15"/>
  <c r="G14" i="22"/>
  <c r="W253" i="15"/>
  <c r="Y8" i="15"/>
  <c r="Y250" i="15" s="1"/>
  <c r="X250" i="15"/>
  <c r="S25" i="15"/>
  <c r="L223" i="15" l="1"/>
  <c r="D21" i="85"/>
  <c r="S21" i="85" s="1"/>
  <c r="L244" i="15"/>
  <c r="J174" i="15"/>
  <c r="K19" i="85" s="1"/>
  <c r="K171" i="15"/>
  <c r="K173" i="15" s="1"/>
  <c r="K220" i="15" s="1"/>
  <c r="AB20" i="85" s="1"/>
  <c r="L82" i="15"/>
  <c r="L136" i="15"/>
  <c r="L172" i="15" s="1"/>
  <c r="M22" i="15"/>
  <c r="D22" i="85" s="1"/>
  <c r="S22" i="85" s="1"/>
  <c r="Y253" i="15"/>
  <c r="U251" i="15"/>
  <c r="U19" i="15" s="1"/>
  <c r="U20" i="15" s="1"/>
  <c r="U252" i="15"/>
  <c r="V252" i="15"/>
  <c r="V251" i="15"/>
  <c r="V19" i="15" s="1"/>
  <c r="V20" i="15" s="1"/>
  <c r="X253" i="15"/>
  <c r="T25" i="15"/>
  <c r="M223" i="15" l="1"/>
  <c r="J198" i="15"/>
  <c r="K174" i="15"/>
  <c r="K20" i="85" s="1"/>
  <c r="L171" i="15"/>
  <c r="L173" i="15" s="1"/>
  <c r="L220" i="15" s="1"/>
  <c r="AB21" i="85" s="1"/>
  <c r="N22" i="15"/>
  <c r="M136" i="15"/>
  <c r="M172" i="15" s="1"/>
  <c r="M244" i="15"/>
  <c r="Y252" i="15"/>
  <c r="M82" i="15"/>
  <c r="W252" i="15"/>
  <c r="G15" i="22"/>
  <c r="H181" i="15"/>
  <c r="Y251" i="15"/>
  <c r="Y19" i="15" s="1"/>
  <c r="Y20" i="15" s="1"/>
  <c r="W251" i="15"/>
  <c r="W19" i="15" s="1"/>
  <c r="W20" i="15" s="1"/>
  <c r="X251" i="15"/>
  <c r="X19" i="15" s="1"/>
  <c r="X20" i="15" s="1"/>
  <c r="X252" i="15"/>
  <c r="U25" i="15"/>
  <c r="N223" i="15" l="1"/>
  <c r="D23" i="85"/>
  <c r="S23" i="85" s="1"/>
  <c r="K198" i="15"/>
  <c r="N136" i="15"/>
  <c r="N172" i="15" s="1"/>
  <c r="L174" i="15"/>
  <c r="K21" i="85" s="1"/>
  <c r="M171" i="15"/>
  <c r="M173" i="15" s="1"/>
  <c r="M220" i="15" s="1"/>
  <c r="AB22" i="85" s="1"/>
  <c r="N82" i="15"/>
  <c r="N244" i="15"/>
  <c r="O22" i="15"/>
  <c r="V25" i="15"/>
  <c r="M174" i="15" l="1"/>
  <c r="K22" i="85" s="1"/>
  <c r="O223" i="15"/>
  <c r="D24" i="85"/>
  <c r="S24" i="85" s="1"/>
  <c r="O136" i="15"/>
  <c r="O172" i="15" s="1"/>
  <c r="M198" i="15"/>
  <c r="L198" i="15"/>
  <c r="N171" i="15"/>
  <c r="N174" i="15" s="1"/>
  <c r="K23" i="85" s="1"/>
  <c r="P22" i="15"/>
  <c r="O244" i="15"/>
  <c r="O82" i="15"/>
  <c r="G16" i="22"/>
  <c r="I181" i="15"/>
  <c r="W25" i="15"/>
  <c r="P223" i="15" l="1"/>
  <c r="D25" i="85"/>
  <c r="S25" i="85" s="1"/>
  <c r="N173" i="15"/>
  <c r="N220" i="15" s="1"/>
  <c r="AB23" i="85" s="1"/>
  <c r="N198" i="15"/>
  <c r="P136" i="15"/>
  <c r="P172" i="15" s="1"/>
  <c r="O171" i="15"/>
  <c r="O174" i="15" s="1"/>
  <c r="K24" i="85" s="1"/>
  <c r="P82" i="15"/>
  <c r="P244" i="15"/>
  <c r="Q22" i="15"/>
  <c r="J181" i="15"/>
  <c r="X25" i="15"/>
  <c r="Q223" i="15" l="1"/>
  <c r="D26" i="85"/>
  <c r="S26" i="85" s="1"/>
  <c r="O198" i="15"/>
  <c r="Q136" i="15"/>
  <c r="Q172" i="15" s="1"/>
  <c r="O173" i="15"/>
  <c r="O220" i="15" s="1"/>
  <c r="AB24" i="85" s="1"/>
  <c r="P171" i="15"/>
  <c r="P174" i="15" s="1"/>
  <c r="K25" i="85" s="1"/>
  <c r="Q82" i="15"/>
  <c r="Q244" i="15"/>
  <c r="R22" i="15"/>
  <c r="G17" i="22"/>
  <c r="Y25" i="15"/>
  <c r="R223" i="15" l="1"/>
  <c r="D27" i="85"/>
  <c r="S27" i="85" s="1"/>
  <c r="P173" i="15"/>
  <c r="P220" i="15" s="1"/>
  <c r="AB25" i="85" s="1"/>
  <c r="R136" i="15"/>
  <c r="R172" i="15" s="1"/>
  <c r="P198" i="15"/>
  <c r="Q171" i="15"/>
  <c r="R244" i="15"/>
  <c r="R82" i="15"/>
  <c r="S22" i="15"/>
  <c r="K181" i="15"/>
  <c r="G18" i="22"/>
  <c r="S223" i="15" l="1"/>
  <c r="D28" i="85"/>
  <c r="S28" i="85" s="1"/>
  <c r="S136" i="15"/>
  <c r="S172" i="15" s="1"/>
  <c r="R171" i="15"/>
  <c r="R173" i="15" s="1"/>
  <c r="R220" i="15" s="1"/>
  <c r="AB27" i="85" s="1"/>
  <c r="Q173" i="15"/>
  <c r="Q220" i="15" s="1"/>
  <c r="AB26" i="85" s="1"/>
  <c r="Q174" i="15"/>
  <c r="K26" i="85" s="1"/>
  <c r="T22" i="15"/>
  <c r="S82" i="15"/>
  <c r="S244" i="15"/>
  <c r="T223" i="15" l="1"/>
  <c r="D29" i="85"/>
  <c r="S29" i="85" s="1"/>
  <c r="Q198" i="15"/>
  <c r="T136" i="15"/>
  <c r="T172" i="15" s="1"/>
  <c r="R174" i="15"/>
  <c r="K27" i="85" s="1"/>
  <c r="S171" i="15"/>
  <c r="S174" i="15" s="1"/>
  <c r="K28" i="85" s="1"/>
  <c r="T82" i="15"/>
  <c r="U22" i="15"/>
  <c r="T244" i="15"/>
  <c r="U223" i="15" l="1"/>
  <c r="D30" i="85"/>
  <c r="S30" i="85" s="1"/>
  <c r="U136" i="15"/>
  <c r="U172" i="15" s="1"/>
  <c r="R198" i="15"/>
  <c r="S198" i="15"/>
  <c r="S173" i="15"/>
  <c r="S220" i="15" s="1"/>
  <c r="AB28" i="85" s="1"/>
  <c r="T171" i="15"/>
  <c r="V22" i="15"/>
  <c r="U244" i="15"/>
  <c r="U82" i="15"/>
  <c r="L181" i="15"/>
  <c r="G19" i="22"/>
  <c r="V223" i="15" l="1"/>
  <c r="D31" i="85"/>
  <c r="S31" i="85" s="1"/>
  <c r="V136" i="15"/>
  <c r="V172" i="15" s="1"/>
  <c r="U171" i="15"/>
  <c r="U173" i="15" s="1"/>
  <c r="U220" i="15" s="1"/>
  <c r="AB30" i="85" s="1"/>
  <c r="T173" i="15"/>
  <c r="T220" i="15" s="1"/>
  <c r="AB29" i="85" s="1"/>
  <c r="T174" i="15"/>
  <c r="K29" i="85" s="1"/>
  <c r="V82" i="15"/>
  <c r="W22" i="15"/>
  <c r="V244" i="15"/>
  <c r="W223" i="15" l="1"/>
  <c r="D32" i="85"/>
  <c r="S32" i="85" s="1"/>
  <c r="T198" i="15"/>
  <c r="W136" i="15"/>
  <c r="W172" i="15" s="1"/>
  <c r="X22" i="15"/>
  <c r="U174" i="15"/>
  <c r="K30" i="85" s="1"/>
  <c r="W82" i="15"/>
  <c r="V171" i="15"/>
  <c r="W244" i="15"/>
  <c r="G20" i="22"/>
  <c r="M181" i="15"/>
  <c r="X223" i="15" l="1"/>
  <c r="D33" i="85"/>
  <c r="S33" i="85" s="1"/>
  <c r="X136" i="15"/>
  <c r="X172" i="15" s="1"/>
  <c r="U198" i="15"/>
  <c r="Y22" i="15"/>
  <c r="D34" i="85" s="1"/>
  <c r="S34" i="85" s="1"/>
  <c r="X244" i="15"/>
  <c r="X82" i="15"/>
  <c r="X171" i="15" s="1"/>
  <c r="V174" i="15"/>
  <c r="K31" i="85" s="1"/>
  <c r="V173" i="15"/>
  <c r="V220" i="15" s="1"/>
  <c r="AB31" i="85" s="1"/>
  <c r="W171" i="15"/>
  <c r="Y82" i="15" l="1"/>
  <c r="Y171" i="15" s="1"/>
  <c r="Y223" i="15"/>
  <c r="Y244" i="15"/>
  <c r="AB22" i="15"/>
  <c r="X173" i="15"/>
  <c r="X220" i="15" s="1"/>
  <c r="AB33" i="85" s="1"/>
  <c r="V198" i="15"/>
  <c r="Y136" i="15"/>
  <c r="Y172" i="15" s="1"/>
  <c r="X174" i="15"/>
  <c r="K33" i="85" s="1"/>
  <c r="W174" i="15"/>
  <c r="K32" i="85" s="1"/>
  <c r="W173" i="15"/>
  <c r="W220" i="15" s="1"/>
  <c r="AB32" i="85" s="1"/>
  <c r="N181" i="15"/>
  <c r="G21" i="22"/>
  <c r="Y173" i="15" l="1"/>
  <c r="Y220" i="15" s="1"/>
  <c r="AB34" i="85" s="1"/>
  <c r="W198" i="15"/>
  <c r="X198" i="15"/>
  <c r="Y174" i="15"/>
  <c r="K34" i="85" s="1"/>
  <c r="G22" i="22"/>
  <c r="O181" i="15"/>
  <c r="Y198" i="15" l="1"/>
  <c r="G23" i="22"/>
  <c r="P181" i="15"/>
  <c r="G24" i="22" l="1"/>
  <c r="Q181" i="15"/>
  <c r="G25" i="22" l="1"/>
  <c r="R181" i="15"/>
  <c r="G26" i="22" l="1"/>
  <c r="S181" i="15"/>
  <c r="G27" i="22" l="1"/>
  <c r="T181" i="15"/>
  <c r="G28" i="22" l="1"/>
  <c r="U181" i="15"/>
  <c r="V181" i="15" l="1"/>
  <c r="G29" i="22"/>
  <c r="G30" i="22" l="1"/>
  <c r="W181" i="15"/>
  <c r="X181" i="15" l="1"/>
  <c r="G31" i="22"/>
  <c r="G32" i="22" l="1"/>
  <c r="Y181" i="15"/>
  <c r="D28" i="51"/>
  <c r="D13" i="51"/>
  <c r="D26" i="51"/>
  <c r="D31" i="51"/>
  <c r="D19" i="51"/>
  <c r="D32" i="51"/>
  <c r="D33" i="51"/>
  <c r="D34" i="51"/>
  <c r="D14" i="51"/>
  <c r="D21" i="51"/>
  <c r="D35" i="51"/>
  <c r="D36" i="51"/>
  <c r="D22" i="51"/>
  <c r="D23" i="51"/>
  <c r="R19" i="51"/>
  <c r="T51" i="51"/>
  <c r="V106" i="14" s="1"/>
  <c r="R32" i="51"/>
  <c r="R17" i="51"/>
  <c r="R47" i="51" s="1"/>
  <c r="R30" i="51"/>
  <c r="R15" i="51"/>
  <c r="R18" i="51"/>
  <c r="R29" i="51"/>
  <c r="R21" i="51"/>
  <c r="G22" i="51"/>
  <c r="G14" i="51"/>
  <c r="F14" i="51" s="1"/>
  <c r="I31" i="51"/>
  <c r="I30" i="51"/>
  <c r="I28" i="51"/>
  <c r="I16" i="51"/>
  <c r="I26" i="51"/>
  <c r="I15" i="51"/>
  <c r="I18" i="51"/>
  <c r="I34" i="51"/>
  <c r="I36" i="51"/>
  <c r="D25" i="51"/>
  <c r="D51" i="51" s="1"/>
  <c r="D27" i="51"/>
  <c r="D18" i="51"/>
  <c r="D48" i="51" s="1"/>
  <c r="T45" i="51"/>
  <c r="V100" i="14" s="1"/>
  <c r="C170" i="14" s="1"/>
  <c r="R13" i="51"/>
  <c r="G13" i="51"/>
  <c r="T48" i="51"/>
  <c r="V103" i="14" s="1"/>
  <c r="T52" i="51"/>
  <c r="V107" i="14" s="1"/>
  <c r="C219" i="14" s="1"/>
  <c r="R16" i="51"/>
  <c r="R46" i="51" s="1"/>
  <c r="R12" i="51"/>
  <c r="Y47" i="51"/>
  <c r="R36" i="51"/>
  <c r="R24" i="51"/>
  <c r="R50" i="51" s="1"/>
  <c r="AC51" i="51"/>
  <c r="R20" i="51"/>
  <c r="R27" i="51"/>
  <c r="R25" i="51"/>
  <c r="G18" i="51"/>
  <c r="I12" i="51"/>
  <c r="T54" i="51"/>
  <c r="V109" i="14" s="1"/>
  <c r="C233" i="14" s="1"/>
  <c r="Y50" i="51"/>
  <c r="AI23" i="51"/>
  <c r="AH23" i="51" s="1"/>
  <c r="R33" i="51"/>
  <c r="R34" i="51"/>
  <c r="AC53" i="51"/>
  <c r="R35" i="51"/>
  <c r="G36" i="51"/>
  <c r="G23" i="51"/>
  <c r="F23" i="51" s="1"/>
  <c r="G21" i="51"/>
  <c r="I24" i="51"/>
  <c r="I17" i="51"/>
  <c r="I35" i="51"/>
  <c r="I19" i="51"/>
  <c r="I23" i="51"/>
  <c r="I33" i="51"/>
  <c r="I32" i="51"/>
  <c r="D30" i="51"/>
  <c r="R22" i="51"/>
  <c r="Q22" i="51" s="1"/>
  <c r="G15" i="51"/>
  <c r="G45" i="51" s="1"/>
  <c r="T44" i="51"/>
  <c r="V99" i="14" s="1"/>
  <c r="C163" i="14" s="1"/>
  <c r="G25" i="51"/>
  <c r="AI13" i="51"/>
  <c r="AH13" i="51" s="1"/>
  <c r="G20" i="51"/>
  <c r="D12" i="51"/>
  <c r="T49" i="51"/>
  <c r="V104" i="14" s="1"/>
  <c r="T50" i="51"/>
  <c r="V105" i="14" s="1"/>
  <c r="R23" i="51"/>
  <c r="G19" i="51"/>
  <c r="G28" i="51"/>
  <c r="I14" i="51"/>
  <c r="H14" i="51" s="1"/>
  <c r="I29" i="51"/>
  <c r="I25" i="51"/>
  <c r="I20" i="51"/>
  <c r="G34" i="51"/>
  <c r="D16" i="51"/>
  <c r="D46" i="51" s="1"/>
  <c r="G24" i="51"/>
  <c r="Q24" i="51" s="1"/>
  <c r="G17" i="51"/>
  <c r="G30" i="51"/>
  <c r="G12" i="51"/>
  <c r="R14" i="51"/>
  <c r="R31" i="51"/>
  <c r="G27" i="51"/>
  <c r="T47" i="51"/>
  <c r="V102" i="14" s="1"/>
  <c r="C184" i="14" s="1"/>
  <c r="AC47" i="51"/>
  <c r="T53" i="51"/>
  <c r="V108" i="14" s="1"/>
  <c r="AC46" i="51"/>
  <c r="AC45" i="51"/>
  <c r="D17" i="51"/>
  <c r="D47" i="51" s="1"/>
  <c r="G16" i="51"/>
  <c r="D20" i="51"/>
  <c r="AI28" i="51"/>
  <c r="AH28" i="51" s="1"/>
  <c r="G31" i="51"/>
  <c r="I13" i="51"/>
  <c r="H13" i="51" s="1"/>
  <c r="G26" i="51"/>
  <c r="I21" i="51"/>
  <c r="G32" i="51"/>
  <c r="D24" i="51"/>
  <c r="D50" i="51" s="1"/>
  <c r="D29" i="51"/>
  <c r="D53" i="51" s="1"/>
  <c r="G29" i="51"/>
  <c r="G53" i="51" s="1"/>
  <c r="AI36" i="51"/>
  <c r="AH36" i="51" s="1"/>
  <c r="AI34" i="51"/>
  <c r="AI35" i="51"/>
  <c r="AH35" i="51" s="1"/>
  <c r="AC50" i="51"/>
  <c r="AI26" i="51"/>
  <c r="AH26" i="51" s="1"/>
  <c r="AI33" i="51"/>
  <c r="AH33" i="51" s="1"/>
  <c r="R28" i="51"/>
  <c r="R26" i="51"/>
  <c r="I27" i="51"/>
  <c r="G33" i="51"/>
  <c r="AI21" i="51"/>
  <c r="AH21" i="51" s="1"/>
  <c r="AI32" i="51"/>
  <c r="AH32" i="51" s="1"/>
  <c r="I22" i="51"/>
  <c r="G35" i="51"/>
  <c r="T46" i="51"/>
  <c r="V101" i="14" s="1"/>
  <c r="D15" i="51"/>
  <c r="D45" i="51" s="1"/>
  <c r="R51" i="51" l="1"/>
  <c r="F26" i="51"/>
  <c r="F35" i="51"/>
  <c r="F33" i="51"/>
  <c r="F25" i="51"/>
  <c r="H22" i="51"/>
  <c r="F31" i="51"/>
  <c r="F28" i="51"/>
  <c r="D52" i="51"/>
  <c r="F22" i="51"/>
  <c r="Q14" i="51"/>
  <c r="F19" i="51"/>
  <c r="Q28" i="51"/>
  <c r="F30" i="51"/>
  <c r="E407" i="81"/>
  <c r="H407" i="81" s="1"/>
  <c r="E145" i="81"/>
  <c r="H145" i="81" s="1"/>
  <c r="E1313" i="81"/>
  <c r="H1313" i="81" s="1"/>
  <c r="E1056" i="81"/>
  <c r="H1056" i="81" s="1"/>
  <c r="E18" i="81"/>
  <c r="H18" i="81" s="1"/>
  <c r="AA47" i="51"/>
  <c r="J102" i="14" s="1"/>
  <c r="D102" i="14"/>
  <c r="G102" i="14"/>
  <c r="AF47" i="51"/>
  <c r="L102" i="14" s="1"/>
  <c r="AD47" i="51"/>
  <c r="K102" i="14" s="1"/>
  <c r="C205" i="14"/>
  <c r="C226" i="14"/>
  <c r="C191" i="14"/>
  <c r="AA50" i="51"/>
  <c r="J105" i="14" s="1"/>
  <c r="D105" i="14"/>
  <c r="G105" i="14"/>
  <c r="AF50" i="51"/>
  <c r="L105" i="14" s="1"/>
  <c r="AD50" i="51"/>
  <c r="K105" i="14" s="1"/>
  <c r="C212" i="14"/>
  <c r="C177" i="14"/>
  <c r="C198" i="14"/>
  <c r="F16" i="51"/>
  <c r="AI22" i="51"/>
  <c r="AH22" i="51" s="1"/>
  <c r="AI31" i="51"/>
  <c r="AH31" i="51" s="1"/>
  <c r="Q23" i="51"/>
  <c r="F36" i="51"/>
  <c r="Q32" i="51"/>
  <c r="D54" i="51"/>
  <c r="H23" i="51"/>
  <c r="AI20" i="51"/>
  <c r="AC52" i="51"/>
  <c r="AC44" i="51"/>
  <c r="F21" i="51"/>
  <c r="F13" i="51"/>
  <c r="AC48" i="51"/>
  <c r="D49" i="51"/>
  <c r="AI19" i="51"/>
  <c r="AH19" i="51" s="1"/>
  <c r="D44" i="51"/>
  <c r="Q27" i="51"/>
  <c r="AC54" i="51"/>
  <c r="AI14" i="51"/>
  <c r="AH14" i="51" s="1"/>
  <c r="F17" i="51"/>
  <c r="H19" i="51"/>
  <c r="R48" i="51"/>
  <c r="Q26" i="51"/>
  <c r="F45" i="51"/>
  <c r="F53" i="51"/>
  <c r="F32" i="51"/>
  <c r="G39" i="51"/>
  <c r="F24" i="51"/>
  <c r="F20" i="51"/>
  <c r="H12" i="51"/>
  <c r="I44" i="51"/>
  <c r="O99" i="14" s="1"/>
  <c r="R52" i="51"/>
  <c r="Q12" i="51"/>
  <c r="H16" i="51"/>
  <c r="I46" i="51"/>
  <c r="O101" i="14" s="1"/>
  <c r="U101" i="14" s="1"/>
  <c r="R54" i="51"/>
  <c r="F27" i="51"/>
  <c r="H20" i="51"/>
  <c r="I49" i="51"/>
  <c r="O104" i="14" s="1"/>
  <c r="U104" i="14" s="1"/>
  <c r="Y51" i="51"/>
  <c r="H32" i="51"/>
  <c r="H35" i="51"/>
  <c r="Y54" i="51"/>
  <c r="G48" i="51"/>
  <c r="R49" i="51"/>
  <c r="Q16" i="51"/>
  <c r="Y49" i="51"/>
  <c r="AI18" i="51"/>
  <c r="AH18" i="51" s="1"/>
  <c r="H18" i="51"/>
  <c r="I48" i="51"/>
  <c r="H28" i="51"/>
  <c r="Q18" i="51"/>
  <c r="H27" i="51"/>
  <c r="I52" i="51"/>
  <c r="O107" i="14" s="1"/>
  <c r="U107" i="14" s="1"/>
  <c r="Q31" i="51"/>
  <c r="G47" i="51"/>
  <c r="G50" i="51"/>
  <c r="H25" i="51"/>
  <c r="I51" i="51"/>
  <c r="AI12" i="51"/>
  <c r="H33" i="51"/>
  <c r="H17" i="51"/>
  <c r="I47" i="51"/>
  <c r="Q33" i="51"/>
  <c r="AI16" i="51"/>
  <c r="AH16" i="51" s="1"/>
  <c r="F18" i="51"/>
  <c r="Q20" i="51"/>
  <c r="H15" i="51"/>
  <c r="I45" i="51"/>
  <c r="O100" i="14" s="1"/>
  <c r="U100" i="14" s="1"/>
  <c r="H30" i="51"/>
  <c r="I54" i="51"/>
  <c r="O109" i="14" s="1"/>
  <c r="U109" i="14" s="1"/>
  <c r="Q21" i="51"/>
  <c r="Q15" i="51"/>
  <c r="Q19" i="51"/>
  <c r="F29" i="51"/>
  <c r="G46" i="51"/>
  <c r="G52" i="51"/>
  <c r="Y52" i="51"/>
  <c r="G44" i="51"/>
  <c r="H29" i="51"/>
  <c r="I53" i="51"/>
  <c r="O108" i="14" s="1"/>
  <c r="U108" i="14" s="1"/>
  <c r="AC39" i="51"/>
  <c r="F15" i="51"/>
  <c r="H24" i="51"/>
  <c r="I50" i="51"/>
  <c r="O105" i="14" s="1"/>
  <c r="U105" i="14" s="1"/>
  <c r="Q35" i="51"/>
  <c r="AI29" i="51"/>
  <c r="AI53" i="51" s="1"/>
  <c r="AI15" i="51"/>
  <c r="AI45" i="51" s="1"/>
  <c r="H36" i="51"/>
  <c r="H26" i="51"/>
  <c r="H31" i="51"/>
  <c r="Q29" i="51"/>
  <c r="AC49" i="51"/>
  <c r="V118" i="14"/>
  <c r="C289" i="14" s="1"/>
  <c r="I39" i="51"/>
  <c r="T55" i="51"/>
  <c r="R39" i="51"/>
  <c r="R53" i="51"/>
  <c r="R45" i="51"/>
  <c r="Y45" i="51"/>
  <c r="Y48" i="51"/>
  <c r="T39" i="51"/>
  <c r="B13" i="19" s="1"/>
  <c r="B15" i="19" s="1"/>
  <c r="Q25" i="51"/>
  <c r="Q36" i="51"/>
  <c r="AI27" i="51"/>
  <c r="G54" i="51"/>
  <c r="D39" i="51"/>
  <c r="AI25" i="51"/>
  <c r="AI24" i="51"/>
  <c r="AI30" i="51"/>
  <c r="Y46" i="51"/>
  <c r="Y44" i="51"/>
  <c r="AI17" i="51"/>
  <c r="R44" i="51"/>
  <c r="Q13" i="51"/>
  <c r="Y53" i="51"/>
  <c r="Q17" i="51"/>
  <c r="F12" i="51"/>
  <c r="G49" i="51"/>
  <c r="Q30" i="51"/>
  <c r="H21" i="51"/>
  <c r="G51" i="51"/>
  <c r="D15" i="19" l="1"/>
  <c r="B31" i="19"/>
  <c r="E927" i="81"/>
  <c r="H927" i="81" s="1"/>
  <c r="E797" i="81"/>
  <c r="H797" i="81" s="1"/>
  <c r="H1069" i="81"/>
  <c r="I1044" i="81"/>
  <c r="H1068" i="81"/>
  <c r="H1077" i="81"/>
  <c r="I1075" i="81" s="1"/>
  <c r="I133" i="81"/>
  <c r="H166" i="81"/>
  <c r="I164" i="81" s="1"/>
  <c r="H157" i="81"/>
  <c r="H158" i="81"/>
  <c r="E666" i="81"/>
  <c r="H666" i="81" s="1"/>
  <c r="E537" i="81"/>
  <c r="H537" i="81" s="1"/>
  <c r="H30" i="81"/>
  <c r="H31" i="81"/>
  <c r="H39" i="81"/>
  <c r="I37" i="81" s="1"/>
  <c r="I6" i="81"/>
  <c r="I1301" i="81"/>
  <c r="H1325" i="81"/>
  <c r="H1326" i="81"/>
  <c r="H1334" i="81"/>
  <c r="I1332" i="81" s="1"/>
  <c r="H428" i="81"/>
  <c r="I426" i="81" s="1"/>
  <c r="H420" i="81"/>
  <c r="I395" i="81"/>
  <c r="H419" i="81"/>
  <c r="E279" i="81"/>
  <c r="H279" i="81" s="1"/>
  <c r="E1185" i="81"/>
  <c r="H1185" i="81" s="1"/>
  <c r="AA48" i="51"/>
  <c r="J103" i="14" s="1"/>
  <c r="D103" i="14"/>
  <c r="G103" i="14"/>
  <c r="AD48" i="51"/>
  <c r="K103" i="14" s="1"/>
  <c r="AF48" i="51"/>
  <c r="L103" i="14" s="1"/>
  <c r="N100" i="14"/>
  <c r="AH45" i="51"/>
  <c r="F100" i="14"/>
  <c r="AA53" i="51"/>
  <c r="J108" i="14" s="1"/>
  <c r="G108" i="14"/>
  <c r="D108" i="14"/>
  <c r="AF53" i="51"/>
  <c r="L108" i="14" s="1"/>
  <c r="AD53" i="51"/>
  <c r="K108" i="14" s="1"/>
  <c r="D99" i="14"/>
  <c r="AA44" i="51"/>
  <c r="J99" i="14" s="1"/>
  <c r="AF44" i="51"/>
  <c r="L99" i="14" s="1"/>
  <c r="AD44" i="51"/>
  <c r="K99" i="14" s="1"/>
  <c r="G99" i="14"/>
  <c r="AA45" i="51"/>
  <c r="J100" i="14" s="1"/>
  <c r="G100" i="14"/>
  <c r="D100" i="14"/>
  <c r="AF45" i="51"/>
  <c r="L100" i="14" s="1"/>
  <c r="AD45" i="51"/>
  <c r="K100" i="14" s="1"/>
  <c r="N108" i="14"/>
  <c r="AH53" i="51"/>
  <c r="F108" i="14"/>
  <c r="Q47" i="51"/>
  <c r="O102" i="14"/>
  <c r="U102" i="14" s="1"/>
  <c r="Q51" i="51"/>
  <c r="O106" i="14"/>
  <c r="U106" i="14" s="1"/>
  <c r="AA49" i="51"/>
  <c r="J104" i="14" s="1"/>
  <c r="G104" i="14"/>
  <c r="D104" i="14"/>
  <c r="AD49" i="51"/>
  <c r="K104" i="14" s="1"/>
  <c r="AF49" i="51"/>
  <c r="L104" i="14" s="1"/>
  <c r="AA54" i="51"/>
  <c r="J109" i="14" s="1"/>
  <c r="D109" i="14"/>
  <c r="G109" i="14"/>
  <c r="AF54" i="51"/>
  <c r="L109" i="14" s="1"/>
  <c r="AD54" i="51"/>
  <c r="K109" i="14" s="1"/>
  <c r="AA51" i="51"/>
  <c r="J106" i="14" s="1"/>
  <c r="G106" i="14"/>
  <c r="AF51" i="51"/>
  <c r="L106" i="14" s="1"/>
  <c r="AD51" i="51"/>
  <c r="K106" i="14" s="1"/>
  <c r="D106" i="14"/>
  <c r="AA52" i="51"/>
  <c r="J107" i="14" s="1"/>
  <c r="D107" i="14"/>
  <c r="G107" i="14"/>
  <c r="AF52" i="51"/>
  <c r="L107" i="14" s="1"/>
  <c r="AD52" i="51"/>
  <c r="K107" i="14" s="1"/>
  <c r="Q48" i="51"/>
  <c r="O103" i="14"/>
  <c r="U103" i="14" s="1"/>
  <c r="AA46" i="51"/>
  <c r="J101" i="14" s="1"/>
  <c r="D101" i="14"/>
  <c r="G101" i="14"/>
  <c r="AD46" i="51"/>
  <c r="K101" i="14" s="1"/>
  <c r="AF46" i="51"/>
  <c r="L101" i="14" s="1"/>
  <c r="C290" i="14"/>
  <c r="C144" i="14" s="1"/>
  <c r="B33" i="15" s="1"/>
  <c r="B48" i="15" s="1"/>
  <c r="B50" i="15" s="1"/>
  <c r="B53" i="15" s="1"/>
  <c r="B56" i="15" s="1"/>
  <c r="AI49" i="51"/>
  <c r="AI44" i="51"/>
  <c r="AH29" i="51"/>
  <c r="D55" i="51"/>
  <c r="AH20" i="51"/>
  <c r="AI39" i="51"/>
  <c r="B84" i="67" s="1"/>
  <c r="B99" i="67" s="1"/>
  <c r="F44" i="51"/>
  <c r="F39" i="51"/>
  <c r="Q45" i="51"/>
  <c r="AI46" i="51"/>
  <c r="Q53" i="51"/>
  <c r="AC55" i="51"/>
  <c r="AH15" i="51"/>
  <c r="AI48" i="51"/>
  <c r="AH12" i="51"/>
  <c r="Q49" i="51"/>
  <c r="Q52" i="51"/>
  <c r="H52" i="51"/>
  <c r="J52" i="51"/>
  <c r="R107" i="14" s="1"/>
  <c r="E1049" i="81" s="1"/>
  <c r="H1049" i="81" s="1"/>
  <c r="H1052" i="81" s="1"/>
  <c r="H1053" i="81" s="1"/>
  <c r="H1054" i="81" s="1"/>
  <c r="H1055" i="81" s="1"/>
  <c r="H1061" i="81" s="1"/>
  <c r="M52" i="51"/>
  <c r="S107" i="14" s="1"/>
  <c r="O52" i="51"/>
  <c r="T107" i="14" s="1"/>
  <c r="Q54" i="51"/>
  <c r="F51" i="51"/>
  <c r="F49" i="51"/>
  <c r="H50" i="51"/>
  <c r="J50" i="51"/>
  <c r="R105" i="14" s="1"/>
  <c r="E790" i="81" s="1"/>
  <c r="H790" i="81" s="1"/>
  <c r="H793" i="81" s="1"/>
  <c r="H794" i="81" s="1"/>
  <c r="H795" i="81" s="1"/>
  <c r="H796" i="81" s="1"/>
  <c r="H802" i="81" s="1"/>
  <c r="M50" i="51"/>
  <c r="S105" i="14" s="1"/>
  <c r="O50" i="51"/>
  <c r="T105" i="14" s="1"/>
  <c r="H53" i="51"/>
  <c r="J53" i="51"/>
  <c r="R108" i="14" s="1"/>
  <c r="E1178" i="81" s="1"/>
  <c r="H1178" i="81" s="1"/>
  <c r="H1181" i="81" s="1"/>
  <c r="H1182" i="81" s="1"/>
  <c r="H1183" i="81" s="1"/>
  <c r="H1184" i="81" s="1"/>
  <c r="H1190" i="81" s="1"/>
  <c r="O53" i="51"/>
  <c r="T108" i="14" s="1"/>
  <c r="M53" i="51"/>
  <c r="S108" i="14" s="1"/>
  <c r="F52" i="51"/>
  <c r="H45" i="51"/>
  <c r="J45" i="51"/>
  <c r="R100" i="14" s="1"/>
  <c r="E138" i="81" s="1"/>
  <c r="H138" i="81" s="1"/>
  <c r="H141" i="81" s="1"/>
  <c r="H142" i="81" s="1"/>
  <c r="H143" i="81" s="1"/>
  <c r="H144" i="81" s="1"/>
  <c r="H150" i="81" s="1"/>
  <c r="M45" i="51"/>
  <c r="S100" i="14" s="1"/>
  <c r="O45" i="51"/>
  <c r="T100" i="14" s="1"/>
  <c r="F50" i="51"/>
  <c r="H48" i="51"/>
  <c r="J48" i="51"/>
  <c r="R103" i="14" s="1"/>
  <c r="E530" i="81" s="1"/>
  <c r="H530" i="81" s="1"/>
  <c r="H533" i="81" s="1"/>
  <c r="H534" i="81" s="1"/>
  <c r="H535" i="81" s="1"/>
  <c r="H536" i="81" s="1"/>
  <c r="H542" i="81" s="1"/>
  <c r="M48" i="51"/>
  <c r="S103" i="14" s="1"/>
  <c r="O48" i="51"/>
  <c r="T103" i="14" s="1"/>
  <c r="H49" i="51"/>
  <c r="J49" i="51"/>
  <c r="R104" i="14" s="1"/>
  <c r="E659" i="81" s="1"/>
  <c r="H659" i="81" s="1"/>
  <c r="H662" i="81" s="1"/>
  <c r="H663" i="81" s="1"/>
  <c r="H664" i="81" s="1"/>
  <c r="H665" i="81" s="1"/>
  <c r="H671" i="81" s="1"/>
  <c r="M49" i="51"/>
  <c r="S104" i="14" s="1"/>
  <c r="O49" i="51"/>
  <c r="T104" i="14" s="1"/>
  <c r="H46" i="51"/>
  <c r="J46" i="51"/>
  <c r="R101" i="14" s="1"/>
  <c r="E272" i="81" s="1"/>
  <c r="H272" i="81" s="1"/>
  <c r="H275" i="81" s="1"/>
  <c r="H276" i="81" s="1"/>
  <c r="H277" i="81" s="1"/>
  <c r="H278" i="81" s="1"/>
  <c r="H284" i="81" s="1"/>
  <c r="M46" i="51"/>
  <c r="S101" i="14" s="1"/>
  <c r="O46" i="51"/>
  <c r="T101" i="14" s="1"/>
  <c r="Q50" i="51"/>
  <c r="Q46" i="51"/>
  <c r="F46" i="51"/>
  <c r="F47" i="51"/>
  <c r="R55" i="51"/>
  <c r="Q44" i="51"/>
  <c r="F54" i="51"/>
  <c r="H54" i="51"/>
  <c r="J54" i="51"/>
  <c r="R109" i="14" s="1"/>
  <c r="E1306" i="81" s="1"/>
  <c r="H1306" i="81" s="1"/>
  <c r="H1309" i="81" s="1"/>
  <c r="H1310" i="81" s="1"/>
  <c r="H1311" i="81" s="1"/>
  <c r="H1312" i="81" s="1"/>
  <c r="H1318" i="81" s="1"/>
  <c r="M54" i="51"/>
  <c r="S109" i="14" s="1"/>
  <c r="O54" i="51"/>
  <c r="T109" i="14" s="1"/>
  <c r="H47" i="51"/>
  <c r="J47" i="51"/>
  <c r="R102" i="14" s="1"/>
  <c r="E400" i="81" s="1"/>
  <c r="H400" i="81" s="1"/>
  <c r="H403" i="81" s="1"/>
  <c r="H404" i="81" s="1"/>
  <c r="H405" i="81" s="1"/>
  <c r="H406" i="81" s="1"/>
  <c r="H412" i="81" s="1"/>
  <c r="M47" i="51"/>
  <c r="S102" i="14" s="1"/>
  <c r="O47" i="51"/>
  <c r="T102" i="14" s="1"/>
  <c r="H51" i="51"/>
  <c r="J51" i="51"/>
  <c r="R106" i="14" s="1"/>
  <c r="E920" i="81" s="1"/>
  <c r="H920" i="81" s="1"/>
  <c r="H923" i="81" s="1"/>
  <c r="H924" i="81" s="1"/>
  <c r="H925" i="81" s="1"/>
  <c r="H926" i="81" s="1"/>
  <c r="H932" i="81" s="1"/>
  <c r="M51" i="51"/>
  <c r="S106" i="14" s="1"/>
  <c r="O51" i="51"/>
  <c r="T106" i="14" s="1"/>
  <c r="F48" i="51"/>
  <c r="I55" i="51"/>
  <c r="H44" i="51"/>
  <c r="M44" i="51"/>
  <c r="S99" i="14" s="1"/>
  <c r="J44" i="51"/>
  <c r="R99" i="14" s="1"/>
  <c r="E11" i="81" s="1"/>
  <c r="H11" i="81" s="1"/>
  <c r="H14" i="81" s="1"/>
  <c r="H15" i="81" s="1"/>
  <c r="H16" i="81" s="1"/>
  <c r="H17" i="81" s="1"/>
  <c r="H23" i="81" s="1"/>
  <c r="O44" i="51"/>
  <c r="T99" i="14" s="1"/>
  <c r="M39" i="51"/>
  <c r="O39" i="51"/>
  <c r="H39" i="51"/>
  <c r="J39" i="51"/>
  <c r="AH17" i="51"/>
  <c r="AI47" i="51"/>
  <c r="AH24" i="51"/>
  <c r="AI50" i="51"/>
  <c r="U99" i="14"/>
  <c r="B85" i="67"/>
  <c r="D85" i="67" s="1"/>
  <c r="D88" i="67" s="1"/>
  <c r="D107" i="67" s="1"/>
  <c r="B27" i="19" s="1"/>
  <c r="D27" i="19" s="1"/>
  <c r="D9" i="32"/>
  <c r="Y55" i="51"/>
  <c r="AI51" i="51"/>
  <c r="AH25" i="51"/>
  <c r="AI52" i="51"/>
  <c r="AH27" i="51"/>
  <c r="S39" i="51"/>
  <c r="Q39" i="51"/>
  <c r="AI54" i="51"/>
  <c r="AH30" i="51"/>
  <c r="G55" i="51"/>
  <c r="E108" i="14" l="1"/>
  <c r="F55" i="51"/>
  <c r="I1319" i="81"/>
  <c r="I1062" i="81"/>
  <c r="I413" i="81"/>
  <c r="I24" i="81"/>
  <c r="I151" i="81"/>
  <c r="I1173" i="81"/>
  <c r="H1198" i="81"/>
  <c r="I1191" i="81" s="1"/>
  <c r="H1206" i="81"/>
  <c r="I1204" i="81" s="1"/>
  <c r="H1197" i="81"/>
  <c r="I9" i="81"/>
  <c r="I7" i="81"/>
  <c r="I29" i="81"/>
  <c r="I525" i="81"/>
  <c r="H558" i="81"/>
  <c r="I556" i="81" s="1"/>
  <c r="H550" i="81"/>
  <c r="I543" i="81" s="1"/>
  <c r="H549" i="81"/>
  <c r="I785" i="81"/>
  <c r="H810" i="81"/>
  <c r="I803" i="81" s="1"/>
  <c r="H809" i="81"/>
  <c r="H818" i="81"/>
  <c r="I816" i="81" s="1"/>
  <c r="I418" i="81"/>
  <c r="I398" i="81"/>
  <c r="I396" i="81"/>
  <c r="I429" i="81" s="1"/>
  <c r="I267" i="81"/>
  <c r="H291" i="81"/>
  <c r="H292" i="81"/>
  <c r="I285" i="81" s="1"/>
  <c r="H300" i="81"/>
  <c r="I298" i="81" s="1"/>
  <c r="I654" i="81"/>
  <c r="H678" i="81"/>
  <c r="H679" i="81"/>
  <c r="I672" i="81" s="1"/>
  <c r="H687" i="81"/>
  <c r="I685" i="81" s="1"/>
  <c r="I1047" i="81"/>
  <c r="I1045" i="81"/>
  <c r="I1078" i="81" s="1"/>
  <c r="I1067" i="81"/>
  <c r="I915" i="81"/>
  <c r="H940" i="81"/>
  <c r="I933" i="81" s="1"/>
  <c r="H948" i="81"/>
  <c r="I946" i="81" s="1"/>
  <c r="H939" i="81"/>
  <c r="I1324" i="81"/>
  <c r="I1304" i="81"/>
  <c r="I1302" i="81"/>
  <c r="I1335" i="81" s="1"/>
  <c r="I134" i="81"/>
  <c r="I167" i="81" s="1"/>
  <c r="I156" i="81"/>
  <c r="I136" i="81"/>
  <c r="D99" i="67"/>
  <c r="M100" i="14"/>
  <c r="O118" i="14"/>
  <c r="AH51" i="51"/>
  <c r="N106" i="14"/>
  <c r="M106" i="14" s="1"/>
  <c r="F106" i="14"/>
  <c r="E106" i="14" s="1"/>
  <c r="B341" i="14"/>
  <c r="B340" i="14"/>
  <c r="B317" i="14"/>
  <c r="B316" i="14"/>
  <c r="B358" i="14"/>
  <c r="B359" i="14"/>
  <c r="B304" i="14"/>
  <c r="B305" i="14"/>
  <c r="B353" i="14"/>
  <c r="B352" i="14"/>
  <c r="B347" i="14"/>
  <c r="B346" i="14"/>
  <c r="N99" i="14"/>
  <c r="M99" i="14" s="1"/>
  <c r="AH44" i="51"/>
  <c r="F99" i="14"/>
  <c r="G118" i="14"/>
  <c r="D118" i="14"/>
  <c r="M108" i="14"/>
  <c r="AH47" i="51"/>
  <c r="N102" i="14"/>
  <c r="M102" i="14" s="1"/>
  <c r="F102" i="14"/>
  <c r="E102" i="14" s="1"/>
  <c r="AA55" i="51"/>
  <c r="AF55" i="51"/>
  <c r="AD55" i="51"/>
  <c r="B335" i="14"/>
  <c r="B334" i="14"/>
  <c r="N104" i="14"/>
  <c r="M104" i="14" s="1"/>
  <c r="AH49" i="51"/>
  <c r="F104" i="14"/>
  <c r="E104" i="14" s="1"/>
  <c r="AH54" i="51"/>
  <c r="N109" i="14"/>
  <c r="M109" i="14" s="1"/>
  <c r="F109" i="14"/>
  <c r="E109" i="14" s="1"/>
  <c r="N107" i="14"/>
  <c r="M107" i="14" s="1"/>
  <c r="AH52" i="51"/>
  <c r="F107" i="14"/>
  <c r="E107" i="14" s="1"/>
  <c r="AH50" i="51"/>
  <c r="N105" i="14"/>
  <c r="M105" i="14" s="1"/>
  <c r="F105" i="14"/>
  <c r="E105" i="14" s="1"/>
  <c r="B299" i="14"/>
  <c r="B298" i="14"/>
  <c r="B310" i="14"/>
  <c r="B311" i="14"/>
  <c r="B328" i="14"/>
  <c r="B329" i="14"/>
  <c r="B323" i="14"/>
  <c r="B322" i="14"/>
  <c r="N103" i="14"/>
  <c r="M103" i="14" s="1"/>
  <c r="AH48" i="51"/>
  <c r="F103" i="14"/>
  <c r="E103" i="14" s="1"/>
  <c r="AH46" i="51"/>
  <c r="N101" i="14"/>
  <c r="M101" i="14" s="1"/>
  <c r="F101" i="14"/>
  <c r="E101" i="14" s="1"/>
  <c r="E100" i="14"/>
  <c r="C291" i="14"/>
  <c r="C150" i="14"/>
  <c r="D150" i="14" s="1"/>
  <c r="D144" i="14"/>
  <c r="AI55" i="51"/>
  <c r="AH55" i="51" s="1"/>
  <c r="AH39" i="51"/>
  <c r="U118" i="14"/>
  <c r="Q55" i="51"/>
  <c r="H55" i="51"/>
  <c r="M55" i="51"/>
  <c r="J55" i="51"/>
  <c r="O55" i="51"/>
  <c r="D84" i="67"/>
  <c r="D105" i="67" l="1"/>
  <c r="D104" i="67"/>
  <c r="D103" i="67"/>
  <c r="D102" i="67"/>
  <c r="I1313" i="81"/>
  <c r="I1317" i="81" s="1"/>
  <c r="I1422" i="81" s="1"/>
  <c r="I407" i="81"/>
  <c r="I411" i="81" s="1"/>
  <c r="I516" i="81" s="1"/>
  <c r="I1461" i="81"/>
  <c r="I1056" i="81"/>
  <c r="I268" i="81"/>
  <c r="I301" i="81" s="1"/>
  <c r="I270" i="81"/>
  <c r="I290" i="81"/>
  <c r="I40" i="81"/>
  <c r="I165" i="81"/>
  <c r="I166" i="81" s="1"/>
  <c r="I152" i="81"/>
  <c r="I145" i="81"/>
  <c r="I414" i="81"/>
  <c r="I427" i="81"/>
  <c r="I428" i="81" s="1"/>
  <c r="I808" i="81"/>
  <c r="I786" i="81"/>
  <c r="I819" i="81" s="1"/>
  <c r="I788" i="81"/>
  <c r="I548" i="81"/>
  <c r="I528" i="81"/>
  <c r="I526" i="81"/>
  <c r="I559" i="81" s="1"/>
  <c r="I18" i="81"/>
  <c r="I38" i="81"/>
  <c r="I1430" i="81"/>
  <c r="I1320" i="81"/>
  <c r="I1333" i="81"/>
  <c r="I1334" i="81" s="1"/>
  <c r="I938" i="81"/>
  <c r="I916" i="81"/>
  <c r="I949" i="81" s="1"/>
  <c r="I918" i="81"/>
  <c r="I1076" i="81"/>
  <c r="I1077" i="81" s="1"/>
  <c r="I1063" i="81"/>
  <c r="I677" i="81"/>
  <c r="I655" i="81"/>
  <c r="I688" i="81" s="1"/>
  <c r="I657" i="81"/>
  <c r="I1196" i="81"/>
  <c r="I1176" i="81"/>
  <c r="I1174" i="81"/>
  <c r="I1207" i="81" s="1"/>
  <c r="D325" i="14"/>
  <c r="C325" i="14"/>
  <c r="E325" i="14"/>
  <c r="D337" i="14"/>
  <c r="C337" i="14"/>
  <c r="E337" i="14"/>
  <c r="N118" i="14"/>
  <c r="E355" i="14"/>
  <c r="C355" i="14"/>
  <c r="D355" i="14"/>
  <c r="C343" i="14"/>
  <c r="D343" i="14"/>
  <c r="E343" i="14"/>
  <c r="E331" i="14"/>
  <c r="D331" i="14"/>
  <c r="C331" i="14"/>
  <c r="E307" i="14"/>
  <c r="C307" i="14"/>
  <c r="D307" i="14"/>
  <c r="C301" i="14"/>
  <c r="D301" i="14"/>
  <c r="E301" i="14"/>
  <c r="E99" i="14"/>
  <c r="E118" i="14" s="1"/>
  <c r="F118" i="14"/>
  <c r="E349" i="14"/>
  <c r="D349" i="14"/>
  <c r="C349" i="14"/>
  <c r="C319" i="14"/>
  <c r="D319" i="14"/>
  <c r="E319" i="14"/>
  <c r="D313" i="14"/>
  <c r="E313" i="14"/>
  <c r="C313" i="14"/>
  <c r="M118" i="14"/>
  <c r="E361" i="14"/>
  <c r="C361" i="14"/>
  <c r="D361" i="14"/>
  <c r="D86" i="67"/>
  <c r="B93" i="15" l="1"/>
  <c r="F88" i="15"/>
  <c r="I415" i="81"/>
  <c r="J410" i="81" s="1"/>
  <c r="I1321" i="81"/>
  <c r="I1325" i="81" s="1"/>
  <c r="J1301" i="81"/>
  <c r="I1306" i="81"/>
  <c r="I1309" i="81" s="1"/>
  <c r="I1310" i="81" s="1"/>
  <c r="I1311" i="81" s="1"/>
  <c r="I1312" i="81" s="1"/>
  <c r="I1318" i="81" s="1"/>
  <c r="I400" i="81"/>
  <c r="I403" i="81" s="1"/>
  <c r="I404" i="81" s="1"/>
  <c r="I405" i="81" s="1"/>
  <c r="I406" i="81" s="1"/>
  <c r="I412" i="81" s="1"/>
  <c r="J395" i="81"/>
  <c r="J396" i="81" s="1"/>
  <c r="J429" i="81" s="1"/>
  <c r="J431" i="81" s="1"/>
  <c r="I1453" i="81"/>
  <c r="I947" i="81"/>
  <c r="I948" i="81" s="1"/>
  <c r="I934" i="81"/>
  <c r="I1336" i="81"/>
  <c r="I1421" i="81" s="1"/>
  <c r="I1423" i="81" s="1"/>
  <c r="J1332" i="81"/>
  <c r="I544" i="81"/>
  <c r="I557" i="81"/>
  <c r="I558" i="81" s="1"/>
  <c r="I804" i="81"/>
  <c r="I817" i="81"/>
  <c r="I818" i="81" s="1"/>
  <c r="I1464" i="81"/>
  <c r="I286" i="81"/>
  <c r="I299" i="81"/>
  <c r="I300" i="81" s="1"/>
  <c r="I1049" i="81"/>
  <c r="I1052" i="81" s="1"/>
  <c r="I1053" i="81" s="1"/>
  <c r="I1054" i="81" s="1"/>
  <c r="I1055" i="81" s="1"/>
  <c r="I1061" i="81" s="1"/>
  <c r="J1044" i="81"/>
  <c r="I1060" i="81"/>
  <c r="I1192" i="81"/>
  <c r="I1205" i="81"/>
  <c r="I1206" i="81" s="1"/>
  <c r="I666" i="81"/>
  <c r="I927" i="81"/>
  <c r="I920" i="81" s="1"/>
  <c r="I923" i="81" s="1"/>
  <c r="I924" i="81" s="1"/>
  <c r="I925" i="81" s="1"/>
  <c r="I926" i="81" s="1"/>
  <c r="I932" i="81" s="1"/>
  <c r="I1433" i="81"/>
  <c r="F91" i="15" s="1"/>
  <c r="I537" i="81"/>
  <c r="I797" i="81"/>
  <c r="I790" i="81" s="1"/>
  <c r="I793" i="81" s="1"/>
  <c r="I794" i="81" s="1"/>
  <c r="I795" i="81" s="1"/>
  <c r="I796" i="81" s="1"/>
  <c r="I802" i="81" s="1"/>
  <c r="J426" i="81"/>
  <c r="I430" i="81"/>
  <c r="I515" i="81" s="1"/>
  <c r="I517" i="81" s="1"/>
  <c r="I686" i="81"/>
  <c r="I687" i="81" s="1"/>
  <c r="I673" i="81"/>
  <c r="J1075" i="81"/>
  <c r="I1079" i="81"/>
  <c r="I1164" i="81" s="1"/>
  <c r="J6" i="81"/>
  <c r="I11" i="81"/>
  <c r="I14" i="81" s="1"/>
  <c r="I15" i="81" s="1"/>
  <c r="I16" i="81" s="1"/>
  <c r="I17" i="81" s="1"/>
  <c r="I23" i="81" s="1"/>
  <c r="I168" i="81"/>
  <c r="I253" i="81" s="1"/>
  <c r="J164" i="81"/>
  <c r="I279" i="81"/>
  <c r="I1185" i="81"/>
  <c r="J1304" i="81"/>
  <c r="J1302" i="81"/>
  <c r="J1335" i="81" s="1"/>
  <c r="J1337" i="81" s="1"/>
  <c r="I39" i="81"/>
  <c r="I149" i="81"/>
  <c r="J133" i="81"/>
  <c r="I1431" i="81"/>
  <c r="F89" i="15" s="1"/>
  <c r="J15" i="85" s="1"/>
  <c r="I138" i="81"/>
  <c r="I141" i="81" s="1"/>
  <c r="I142" i="81" s="1"/>
  <c r="I143" i="81" s="1"/>
  <c r="I144" i="81" s="1"/>
  <c r="I150" i="81" s="1"/>
  <c r="F13" i="22" l="1"/>
  <c r="I420" i="81"/>
  <c r="J413" i="81" s="1"/>
  <c r="J1316" i="81"/>
  <c r="J1324" i="81" s="1"/>
  <c r="I416" i="81"/>
  <c r="I419" i="81"/>
  <c r="J418" i="81"/>
  <c r="I1322" i="81"/>
  <c r="I1326" i="81"/>
  <c r="J1319" i="81" s="1"/>
  <c r="J398" i="81"/>
  <c r="J407" i="81" s="1"/>
  <c r="F106" i="15"/>
  <c r="F120" i="15"/>
  <c r="F94" i="15"/>
  <c r="F34" i="15"/>
  <c r="F33" i="15" s="1"/>
  <c r="F39" i="15" s="1"/>
  <c r="E15" i="85" s="1"/>
  <c r="F197" i="15"/>
  <c r="F168" i="15"/>
  <c r="F180" i="15" s="1"/>
  <c r="B156" i="15"/>
  <c r="F156" i="15" s="1"/>
  <c r="I1462" i="81"/>
  <c r="F116" i="15" s="1"/>
  <c r="J1313" i="81"/>
  <c r="J1306" i="81" s="1"/>
  <c r="J1309" i="81" s="1"/>
  <c r="J1310" i="81" s="1"/>
  <c r="J1311" i="81" s="1"/>
  <c r="J1312" i="81" s="1"/>
  <c r="J1318" i="81" s="1"/>
  <c r="I1449" i="81"/>
  <c r="F101" i="15" s="1"/>
  <c r="I254" i="81"/>
  <c r="I255" i="81" s="1"/>
  <c r="I153" i="81"/>
  <c r="I127" i="81"/>
  <c r="J915" i="81"/>
  <c r="I931" i="81"/>
  <c r="I1165" i="81"/>
  <c r="I1166" i="81" s="1"/>
  <c r="I1064" i="81"/>
  <c r="I302" i="81"/>
  <c r="I387" i="81" s="1"/>
  <c r="J298" i="81"/>
  <c r="I560" i="81"/>
  <c r="I645" i="81" s="1"/>
  <c r="J556" i="81"/>
  <c r="J1173" i="81"/>
  <c r="I1189" i="81"/>
  <c r="I689" i="81"/>
  <c r="I774" i="81" s="1"/>
  <c r="J685" i="81"/>
  <c r="J785" i="81"/>
  <c r="I801" i="81"/>
  <c r="I659" i="81"/>
  <c r="I662" i="81" s="1"/>
  <c r="I663" i="81" s="1"/>
  <c r="I664" i="81" s="1"/>
  <c r="I665" i="81" s="1"/>
  <c r="I671" i="81" s="1"/>
  <c r="J654" i="81"/>
  <c r="I670" i="81"/>
  <c r="I1424" i="81"/>
  <c r="I1463" i="81"/>
  <c r="I41" i="81"/>
  <c r="J37" i="81"/>
  <c r="I272" i="81"/>
  <c r="I275" i="81" s="1"/>
  <c r="I276" i="81" s="1"/>
  <c r="I277" i="81" s="1"/>
  <c r="I278" i="81" s="1"/>
  <c r="I284" i="81" s="1"/>
  <c r="J267" i="81"/>
  <c r="I283" i="81"/>
  <c r="J9" i="81"/>
  <c r="J7" i="81"/>
  <c r="I1178" i="81"/>
  <c r="I1181" i="81" s="1"/>
  <c r="I1182" i="81" s="1"/>
  <c r="I1183" i="81" s="1"/>
  <c r="I1184" i="81" s="1"/>
  <c r="I1190" i="81" s="1"/>
  <c r="I530" i="81"/>
  <c r="I533" i="81" s="1"/>
  <c r="I534" i="81" s="1"/>
  <c r="I535" i="81" s="1"/>
  <c r="I536" i="81" s="1"/>
  <c r="I542" i="81" s="1"/>
  <c r="J525" i="81"/>
  <c r="I541" i="81"/>
  <c r="J1204" i="81"/>
  <c r="I1208" i="81"/>
  <c r="I1293" i="81" s="1"/>
  <c r="J1045" i="81"/>
  <c r="J1078" i="81" s="1"/>
  <c r="J1080" i="81" s="1"/>
  <c r="J1047" i="81"/>
  <c r="I820" i="81"/>
  <c r="I905" i="81" s="1"/>
  <c r="J816" i="81"/>
  <c r="J136" i="81"/>
  <c r="J134" i="81"/>
  <c r="J167" i="81" s="1"/>
  <c r="J169" i="81" s="1"/>
  <c r="J1320" i="81"/>
  <c r="J1333" i="81"/>
  <c r="J1334" i="81" s="1"/>
  <c r="I1442" i="81"/>
  <c r="F93" i="15" s="1"/>
  <c r="I518" i="81"/>
  <c r="I26" i="81"/>
  <c r="J946" i="81"/>
  <c r="I950" i="81"/>
  <c r="I1035" i="81" s="1"/>
  <c r="G15" i="85" l="1"/>
  <c r="T15" i="85"/>
  <c r="F224" i="15"/>
  <c r="J411" i="81"/>
  <c r="J516" i="81" s="1"/>
  <c r="J414" i="81"/>
  <c r="J427" i="81"/>
  <c r="J428" i="81" s="1"/>
  <c r="K426" i="81" s="1"/>
  <c r="I1446" i="81"/>
  <c r="F99" i="15" s="1"/>
  <c r="F125" i="15" s="1"/>
  <c r="J1317" i="81"/>
  <c r="J1422" i="81" s="1"/>
  <c r="F218" i="15"/>
  <c r="B140" i="15"/>
  <c r="F140" i="15" s="1"/>
  <c r="K1301" i="81"/>
  <c r="K1304" i="81" s="1"/>
  <c r="J1430" i="81"/>
  <c r="G88" i="15" s="1"/>
  <c r="J18" i="81"/>
  <c r="J11" i="81" s="1"/>
  <c r="J14" i="81" s="1"/>
  <c r="J15" i="81" s="1"/>
  <c r="J16" i="81" s="1"/>
  <c r="J17" i="81" s="1"/>
  <c r="J23" i="81" s="1"/>
  <c r="J1076" i="81"/>
  <c r="J1077" i="81" s="1"/>
  <c r="J1063" i="81"/>
  <c r="I646" i="81"/>
  <c r="I647" i="81" s="1"/>
  <c r="I545" i="81"/>
  <c r="J400" i="81"/>
  <c r="J403" i="81" s="1"/>
  <c r="J404" i="81" s="1"/>
  <c r="J405" i="81" s="1"/>
  <c r="J406" i="81" s="1"/>
  <c r="J412" i="81" s="1"/>
  <c r="K395" i="81"/>
  <c r="I775" i="81"/>
  <c r="I776" i="81" s="1"/>
  <c r="I674" i="81"/>
  <c r="I906" i="81"/>
  <c r="I907" i="81" s="1"/>
  <c r="I805" i="81"/>
  <c r="I1036" i="81"/>
  <c r="I1037" i="81" s="1"/>
  <c r="I935" i="81"/>
  <c r="I30" i="81"/>
  <c r="I27" i="81"/>
  <c r="I31" i="81"/>
  <c r="J24" i="81" s="1"/>
  <c r="J21" i="81"/>
  <c r="J1336" i="81"/>
  <c r="J1421" i="81" s="1"/>
  <c r="K1332" i="81"/>
  <c r="J165" i="81"/>
  <c r="J166" i="81" s="1"/>
  <c r="J152" i="81"/>
  <c r="I388" i="81"/>
  <c r="I389" i="81" s="1"/>
  <c r="I287" i="81"/>
  <c r="J1461" i="81"/>
  <c r="I1294" i="81"/>
  <c r="I1295" i="81" s="1"/>
  <c r="I1193" i="81"/>
  <c r="I256" i="81"/>
  <c r="J526" i="81"/>
  <c r="J559" i="81" s="1"/>
  <c r="J561" i="81" s="1"/>
  <c r="J528" i="81"/>
  <c r="J40" i="81"/>
  <c r="I126" i="81"/>
  <c r="I1465" i="81"/>
  <c r="J657" i="81"/>
  <c r="J655" i="81"/>
  <c r="J688" i="81" s="1"/>
  <c r="J690" i="81" s="1"/>
  <c r="J788" i="81"/>
  <c r="J786" i="81"/>
  <c r="J819" i="81" s="1"/>
  <c r="J821" i="81" s="1"/>
  <c r="I1065" i="81"/>
  <c r="I1069" i="81"/>
  <c r="J1062" i="81" s="1"/>
  <c r="J1059" i="81"/>
  <c r="I1068" i="81"/>
  <c r="J916" i="81"/>
  <c r="J949" i="81" s="1"/>
  <c r="J951" i="81" s="1"/>
  <c r="J918" i="81"/>
  <c r="J145" i="81"/>
  <c r="J1056" i="81"/>
  <c r="J38" i="81"/>
  <c r="J268" i="81"/>
  <c r="J301" i="81" s="1"/>
  <c r="J303" i="81" s="1"/>
  <c r="J270" i="81"/>
  <c r="J1321" i="81"/>
  <c r="J1174" i="81"/>
  <c r="J1207" i="81" s="1"/>
  <c r="J1209" i="81" s="1"/>
  <c r="J1176" i="81"/>
  <c r="I1167" i="81"/>
  <c r="I154" i="81"/>
  <c r="I158" i="81"/>
  <c r="J151" i="81" s="1"/>
  <c r="J148" i="81"/>
  <c r="I157" i="81"/>
  <c r="J430" i="81" l="1"/>
  <c r="J515" i="81" s="1"/>
  <c r="J1423" i="81"/>
  <c r="J1424" i="81" s="1"/>
  <c r="K1302" i="81"/>
  <c r="K1335" i="81" s="1"/>
  <c r="K1337" i="81" s="1"/>
  <c r="J415" i="81"/>
  <c r="J416" i="81" s="1"/>
  <c r="F103" i="15"/>
  <c r="F219" i="15" s="1"/>
  <c r="F36" i="15"/>
  <c r="G120" i="15"/>
  <c r="G34" i="15"/>
  <c r="G33" i="15" s="1"/>
  <c r="G39" i="15" s="1"/>
  <c r="E16" i="85" s="1"/>
  <c r="F44" i="15"/>
  <c r="V15" i="85" s="1"/>
  <c r="F142" i="15"/>
  <c r="F144" i="15" s="1"/>
  <c r="G140" i="15" s="1"/>
  <c r="I1551" i="81"/>
  <c r="J127" i="81"/>
  <c r="J517" i="81"/>
  <c r="J518" i="81" s="1"/>
  <c r="J797" i="81"/>
  <c r="K785" i="81" s="1"/>
  <c r="J927" i="81"/>
  <c r="J920" i="81" s="1"/>
  <c r="J923" i="81" s="1"/>
  <c r="J924" i="81" s="1"/>
  <c r="J925" i="81" s="1"/>
  <c r="J926" i="81" s="1"/>
  <c r="J932" i="81" s="1"/>
  <c r="K6" i="81"/>
  <c r="K7" i="81" s="1"/>
  <c r="I1450" i="81"/>
  <c r="I1455" i="81" s="1"/>
  <c r="J1433" i="81"/>
  <c r="G91" i="15" s="1"/>
  <c r="J666" i="81"/>
  <c r="K654" i="81" s="1"/>
  <c r="J1322" i="81"/>
  <c r="K1316" i="81"/>
  <c r="J1326" i="81"/>
  <c r="K1319" i="81" s="1"/>
  <c r="J1325" i="81"/>
  <c r="J1049" i="81"/>
  <c r="J1052" i="81" s="1"/>
  <c r="J1053" i="81" s="1"/>
  <c r="J1054" i="81" s="1"/>
  <c r="J1055" i="81" s="1"/>
  <c r="J1061" i="81" s="1"/>
  <c r="K1044" i="81"/>
  <c r="J1067" i="81"/>
  <c r="J42" i="81"/>
  <c r="J1466" i="81" s="1"/>
  <c r="J1464" i="81"/>
  <c r="J29" i="81"/>
  <c r="J26" i="81"/>
  <c r="J930" i="81"/>
  <c r="I936" i="81"/>
  <c r="I940" i="81"/>
  <c r="J933" i="81" s="1"/>
  <c r="I939" i="81"/>
  <c r="I679" i="81"/>
  <c r="J672" i="81" s="1"/>
  <c r="I675" i="81"/>
  <c r="J669" i="81"/>
  <c r="I678" i="81"/>
  <c r="J540" i="81"/>
  <c r="I550" i="81"/>
  <c r="J543" i="81" s="1"/>
  <c r="I546" i="81"/>
  <c r="I549" i="81"/>
  <c r="J156" i="81"/>
  <c r="J1185" i="81"/>
  <c r="J138" i="81"/>
  <c r="J141" i="81" s="1"/>
  <c r="J142" i="81" s="1"/>
  <c r="J143" i="81" s="1"/>
  <c r="J144" i="81" s="1"/>
  <c r="J150" i="81" s="1"/>
  <c r="K133" i="81"/>
  <c r="K1320" i="81"/>
  <c r="K1333" i="81"/>
  <c r="K1334" i="81" s="1"/>
  <c r="J947" i="81"/>
  <c r="J948" i="81" s="1"/>
  <c r="J934" i="81"/>
  <c r="J1060" i="81"/>
  <c r="J1165" i="81" s="1"/>
  <c r="I1194" i="81"/>
  <c r="I1198" i="81"/>
  <c r="J1191" i="81" s="1"/>
  <c r="J1188" i="81"/>
  <c r="I1197" i="81"/>
  <c r="J282" i="81"/>
  <c r="I288" i="81"/>
  <c r="I292" i="81"/>
  <c r="J285" i="81" s="1"/>
  <c r="I291" i="81"/>
  <c r="K164" i="81"/>
  <c r="J168" i="81"/>
  <c r="J253" i="81" s="1"/>
  <c r="I1038" i="81"/>
  <c r="I777" i="81"/>
  <c r="J149" i="81"/>
  <c r="I648" i="81"/>
  <c r="J1205" i="81"/>
  <c r="J1206" i="81" s="1"/>
  <c r="J1192" i="81"/>
  <c r="J279" i="81"/>
  <c r="K1338" i="81"/>
  <c r="J817" i="81"/>
  <c r="J818" i="81" s="1"/>
  <c r="J804" i="81"/>
  <c r="I1550" i="81"/>
  <c r="F114" i="15" s="1"/>
  <c r="I128" i="81"/>
  <c r="J537" i="81"/>
  <c r="J530" i="81" s="1"/>
  <c r="J533" i="81" s="1"/>
  <c r="J534" i="81" s="1"/>
  <c r="J535" i="81" s="1"/>
  <c r="J536" i="81" s="1"/>
  <c r="J542" i="81" s="1"/>
  <c r="I1296" i="81"/>
  <c r="I390" i="81"/>
  <c r="J800" i="81"/>
  <c r="I806" i="81"/>
  <c r="I810" i="81"/>
  <c r="J803" i="81" s="1"/>
  <c r="I809" i="81"/>
  <c r="K398" i="81"/>
  <c r="K396" i="81"/>
  <c r="K429" i="81" s="1"/>
  <c r="J299" i="81"/>
  <c r="J300" i="81" s="1"/>
  <c r="J286" i="81"/>
  <c r="J673" i="81"/>
  <c r="J686" i="81"/>
  <c r="J687" i="81" s="1"/>
  <c r="J1431" i="81"/>
  <c r="G89" i="15" s="1"/>
  <c r="J16" i="85" s="1"/>
  <c r="J557" i="81"/>
  <c r="J558" i="81" s="1"/>
  <c r="J544" i="81"/>
  <c r="J39" i="81"/>
  <c r="I908" i="81"/>
  <c r="J1079" i="81"/>
  <c r="J1164" i="81" s="1"/>
  <c r="K1075" i="81"/>
  <c r="F225" i="15" l="1"/>
  <c r="U15" i="85"/>
  <c r="W15" i="85" s="1"/>
  <c r="T16" i="85"/>
  <c r="G16" i="85"/>
  <c r="G224" i="15"/>
  <c r="F226" i="15"/>
  <c r="F37" i="15"/>
  <c r="F40" i="15" s="1"/>
  <c r="F160" i="15" s="1"/>
  <c r="K1313" i="81"/>
  <c r="L1301" i="81" s="1"/>
  <c r="K410" i="81"/>
  <c r="K418" i="81" s="1"/>
  <c r="J419" i="81"/>
  <c r="J420" i="81"/>
  <c r="K413" i="81" s="1"/>
  <c r="F179" i="15"/>
  <c r="J790" i="81"/>
  <c r="J793" i="81" s="1"/>
  <c r="J794" i="81" s="1"/>
  <c r="J795" i="81" s="1"/>
  <c r="J796" i="81" s="1"/>
  <c r="J802" i="81" s="1"/>
  <c r="J801" i="81"/>
  <c r="J906" i="81" s="1"/>
  <c r="K9" i="81"/>
  <c r="K18" i="81" s="1"/>
  <c r="K11" i="81" s="1"/>
  <c r="K14" i="81" s="1"/>
  <c r="K15" i="81" s="1"/>
  <c r="K16" i="81" s="1"/>
  <c r="K17" i="81" s="1"/>
  <c r="K23" i="81" s="1"/>
  <c r="J1189" i="81"/>
  <c r="J1294" i="81" s="1"/>
  <c r="J931" i="81"/>
  <c r="J1036" i="81" s="1"/>
  <c r="J670" i="81"/>
  <c r="J775" i="81" s="1"/>
  <c r="F60" i="15"/>
  <c r="E13" i="22"/>
  <c r="J1445" i="81"/>
  <c r="G98" i="15" s="1"/>
  <c r="G106" i="15" s="1"/>
  <c r="F61" i="15"/>
  <c r="F15" i="85" s="1"/>
  <c r="F124" i="15"/>
  <c r="F126" i="15" s="1"/>
  <c r="F117" i="15"/>
  <c r="F118" i="15"/>
  <c r="F121" i="15" s="1"/>
  <c r="G142" i="15"/>
  <c r="G144" i="15" s="1"/>
  <c r="H140" i="15" s="1"/>
  <c r="G44" i="15"/>
  <c r="V16" i="85" s="1"/>
  <c r="G197" i="15"/>
  <c r="G168" i="15"/>
  <c r="G180" i="15" s="1"/>
  <c r="F14" i="22"/>
  <c r="I1451" i="81"/>
  <c r="F102" i="15"/>
  <c r="F107" i="15" s="1"/>
  <c r="AA15" i="85" s="1"/>
  <c r="F46" i="15"/>
  <c r="F72" i="15"/>
  <c r="J254" i="81"/>
  <c r="J255" i="81" s="1"/>
  <c r="J256" i="81" s="1"/>
  <c r="G94" i="15"/>
  <c r="K915" i="81"/>
  <c r="K916" i="81" s="1"/>
  <c r="K949" i="81" s="1"/>
  <c r="J1166" i="81"/>
  <c r="J1167" i="81" s="1"/>
  <c r="J659" i="81"/>
  <c r="J662" i="81" s="1"/>
  <c r="J663" i="81" s="1"/>
  <c r="J664" i="81" s="1"/>
  <c r="J665" i="81" s="1"/>
  <c r="J671" i="81" s="1"/>
  <c r="J1442" i="81"/>
  <c r="G93" i="15" s="1"/>
  <c r="J1449" i="81"/>
  <c r="G101" i="15" s="1"/>
  <c r="I1454" i="81"/>
  <c r="J153" i="81"/>
  <c r="J157" i="81" s="1"/>
  <c r="J1463" i="81"/>
  <c r="J41" i="81"/>
  <c r="K37" i="81"/>
  <c r="K685" i="81"/>
  <c r="J689" i="81"/>
  <c r="J774" i="81" s="1"/>
  <c r="K298" i="81"/>
  <c r="J302" i="81"/>
  <c r="J387" i="81" s="1"/>
  <c r="K407" i="81"/>
  <c r="J541" i="81"/>
  <c r="J646" i="81" s="1"/>
  <c r="K525" i="81"/>
  <c r="K816" i="81"/>
  <c r="J820" i="81"/>
  <c r="J905" i="81" s="1"/>
  <c r="J272" i="81"/>
  <c r="J275" i="81" s="1"/>
  <c r="J276" i="81" s="1"/>
  <c r="J277" i="81" s="1"/>
  <c r="J278" i="81" s="1"/>
  <c r="J284" i="81" s="1"/>
  <c r="K267" i="81"/>
  <c r="J283" i="81"/>
  <c r="J388" i="81" s="1"/>
  <c r="J1193" i="81"/>
  <c r="J1197" i="81" s="1"/>
  <c r="J1196" i="81"/>
  <c r="J1064" i="81"/>
  <c r="K432" i="81"/>
  <c r="K431" i="81"/>
  <c r="I129" i="81"/>
  <c r="I1553" i="81" s="1"/>
  <c r="I1552" i="81"/>
  <c r="K40" i="81"/>
  <c r="K1173" i="81"/>
  <c r="J677" i="81"/>
  <c r="K788" i="81"/>
  <c r="K786" i="81"/>
  <c r="K819" i="81" s="1"/>
  <c r="K1047" i="81"/>
  <c r="K1045" i="81"/>
  <c r="K1078" i="81" s="1"/>
  <c r="K1324" i="81"/>
  <c r="K657" i="81"/>
  <c r="K655" i="81"/>
  <c r="K688" i="81" s="1"/>
  <c r="K556" i="81"/>
  <c r="J560" i="81"/>
  <c r="J645" i="81" s="1"/>
  <c r="J1462" i="81"/>
  <c r="G116" i="15" s="1"/>
  <c r="K414" i="81"/>
  <c r="K427" i="81"/>
  <c r="K428" i="81" s="1"/>
  <c r="J808" i="81"/>
  <c r="J1208" i="81"/>
  <c r="J1293" i="81" s="1"/>
  <c r="K1204" i="81"/>
  <c r="J290" i="81"/>
  <c r="K946" i="81"/>
  <c r="J950" i="81"/>
  <c r="J1035" i="81" s="1"/>
  <c r="J1037" i="81" s="1"/>
  <c r="K136" i="81"/>
  <c r="K134" i="81"/>
  <c r="K167" i="81" s="1"/>
  <c r="J27" i="81"/>
  <c r="K21" i="81"/>
  <c r="J31" i="81"/>
  <c r="K24" i="81" s="1"/>
  <c r="K127" i="81" s="1"/>
  <c r="J30" i="81"/>
  <c r="L1332" i="81"/>
  <c r="K1336" i="81"/>
  <c r="K1421" i="81" s="1"/>
  <c r="J548" i="81"/>
  <c r="J935" i="81"/>
  <c r="J938" i="81"/>
  <c r="J1178" i="81"/>
  <c r="J1181" i="81" s="1"/>
  <c r="J1182" i="81" s="1"/>
  <c r="J1183" i="81" s="1"/>
  <c r="J1184" i="81" s="1"/>
  <c r="J1190" i="81" s="1"/>
  <c r="L1302" i="81"/>
  <c r="L1335" i="81" s="1"/>
  <c r="L1304" i="81"/>
  <c r="F242" i="15" l="1"/>
  <c r="F227" i="15"/>
  <c r="F228" i="15" s="1"/>
  <c r="F232" i="15" s="1"/>
  <c r="H15" i="85"/>
  <c r="I15" i="85" s="1"/>
  <c r="L15" i="85" s="1"/>
  <c r="N15" i="85" s="1"/>
  <c r="O15" i="85" s="1"/>
  <c r="J1295" i="81"/>
  <c r="K1317" i="81"/>
  <c r="K1422" i="81" s="1"/>
  <c r="X15" i="85"/>
  <c r="Y15" i="85" s="1"/>
  <c r="K1306" i="81"/>
  <c r="K1309" i="81" s="1"/>
  <c r="K1310" i="81" s="1"/>
  <c r="K1311" i="81" s="1"/>
  <c r="K1312" i="81" s="1"/>
  <c r="K1318" i="81" s="1"/>
  <c r="G226" i="15"/>
  <c r="F243" i="15"/>
  <c r="F247" i="15" s="1"/>
  <c r="F38" i="15"/>
  <c r="F109" i="15"/>
  <c r="J907" i="81"/>
  <c r="J908" i="81" s="1"/>
  <c r="J805" i="81"/>
  <c r="J806" i="81" s="1"/>
  <c r="J158" i="81"/>
  <c r="K151" i="81" s="1"/>
  <c r="K38" i="81"/>
  <c r="K39" i="81" s="1"/>
  <c r="K148" i="81"/>
  <c r="J674" i="81"/>
  <c r="K669" i="81" s="1"/>
  <c r="J776" i="81"/>
  <c r="J777" i="81" s="1"/>
  <c r="L6" i="81"/>
  <c r="L9" i="81" s="1"/>
  <c r="K918" i="81"/>
  <c r="K927" i="81" s="1"/>
  <c r="K920" i="81" s="1"/>
  <c r="K923" i="81" s="1"/>
  <c r="K924" i="81" s="1"/>
  <c r="K925" i="81" s="1"/>
  <c r="K926" i="81" s="1"/>
  <c r="K932" i="81" s="1"/>
  <c r="K1321" i="81"/>
  <c r="K1325" i="81" s="1"/>
  <c r="K1423" i="81"/>
  <c r="K1424" i="81" s="1"/>
  <c r="J154" i="81"/>
  <c r="G72" i="15"/>
  <c r="G46" i="15"/>
  <c r="G241" i="15" s="1"/>
  <c r="H44" i="15"/>
  <c r="V17" i="85" s="1"/>
  <c r="H142" i="15"/>
  <c r="H144" i="15" s="1"/>
  <c r="I140" i="15" s="1"/>
  <c r="F196" i="15"/>
  <c r="F62" i="15"/>
  <c r="F241" i="15"/>
  <c r="F48" i="15"/>
  <c r="F59" i="15" s="1"/>
  <c r="K156" i="81"/>
  <c r="G218" i="15"/>
  <c r="J1446" i="81"/>
  <c r="G99" i="15" s="1"/>
  <c r="J287" i="81"/>
  <c r="J288" i="81" s="1"/>
  <c r="K666" i="81"/>
  <c r="L654" i="81" s="1"/>
  <c r="J647" i="81"/>
  <c r="J648" i="81" s="1"/>
  <c r="J545" i="81"/>
  <c r="J549" i="81" s="1"/>
  <c r="J1453" i="81"/>
  <c r="J1551" i="81"/>
  <c r="L1313" i="81"/>
  <c r="K1056" i="81"/>
  <c r="L1044" i="81" s="1"/>
  <c r="L1320" i="81"/>
  <c r="L1333" i="81"/>
  <c r="L1334" i="81" s="1"/>
  <c r="K165" i="81"/>
  <c r="K166" i="81" s="1"/>
  <c r="K152" i="81"/>
  <c r="J1296" i="81"/>
  <c r="K952" i="81"/>
  <c r="K951" i="81"/>
  <c r="K817" i="81"/>
  <c r="K818" i="81" s="1"/>
  <c r="K804" i="81"/>
  <c r="K1174" i="81"/>
  <c r="K1207" i="81" s="1"/>
  <c r="K1176" i="81"/>
  <c r="K411" i="81"/>
  <c r="L395" i="81"/>
  <c r="K400" i="81"/>
  <c r="K403" i="81" s="1"/>
  <c r="K404" i="81" s="1"/>
  <c r="K405" i="81" s="1"/>
  <c r="K406" i="81" s="1"/>
  <c r="K412" i="81" s="1"/>
  <c r="L1338" i="81"/>
  <c r="L1337" i="81"/>
  <c r="L1339" i="81"/>
  <c r="K930" i="81"/>
  <c r="J940" i="81"/>
  <c r="K933" i="81" s="1"/>
  <c r="J936" i="81"/>
  <c r="J939" i="81"/>
  <c r="J1038" i="81"/>
  <c r="K797" i="81"/>
  <c r="K790" i="81" s="1"/>
  <c r="K793" i="81" s="1"/>
  <c r="K794" i="81" s="1"/>
  <c r="K795" i="81" s="1"/>
  <c r="K796" i="81" s="1"/>
  <c r="K802" i="81" s="1"/>
  <c r="J1068" i="81"/>
  <c r="J1069" i="81"/>
  <c r="K1062" i="81" s="1"/>
  <c r="K1059" i="81"/>
  <c r="J1065" i="81"/>
  <c r="J389" i="81"/>
  <c r="K1461" i="81"/>
  <c r="K145" i="81"/>
  <c r="K800" i="81"/>
  <c r="K690" i="81"/>
  <c r="K691" i="81"/>
  <c r="K1326" i="81"/>
  <c r="K1081" i="81"/>
  <c r="K1080" i="81"/>
  <c r="J675" i="81"/>
  <c r="K42" i="81"/>
  <c r="K43" i="81"/>
  <c r="K270" i="81"/>
  <c r="K268" i="81"/>
  <c r="K301" i="81" s="1"/>
  <c r="K528" i="81"/>
  <c r="K526" i="81"/>
  <c r="K559" i="81" s="1"/>
  <c r="J126" i="81"/>
  <c r="J1465" i="81"/>
  <c r="K29" i="81"/>
  <c r="K26" i="81"/>
  <c r="K170" i="81"/>
  <c r="K169" i="81"/>
  <c r="L426" i="81"/>
  <c r="K430" i="81"/>
  <c r="K515" i="81" s="1"/>
  <c r="K686" i="81"/>
  <c r="K687" i="81" s="1"/>
  <c r="K673" i="81"/>
  <c r="K1076" i="81"/>
  <c r="K1077" i="81" s="1"/>
  <c r="K1063" i="81"/>
  <c r="K822" i="81"/>
  <c r="K821" i="81"/>
  <c r="J1194" i="81"/>
  <c r="J1198" i="81"/>
  <c r="K1191" i="81" s="1"/>
  <c r="K1188" i="81"/>
  <c r="K1196" i="81" s="1"/>
  <c r="K1430" i="81"/>
  <c r="H88" i="15" s="1"/>
  <c r="F50" i="15" l="1"/>
  <c r="F53" i="15" s="1"/>
  <c r="F157" i="15" s="1"/>
  <c r="J679" i="81"/>
  <c r="K672" i="81" s="1"/>
  <c r="K1322" i="81"/>
  <c r="J809" i="81"/>
  <c r="Z15" i="85"/>
  <c r="L1319" i="81"/>
  <c r="L1317" i="81" s="1"/>
  <c r="L1422" i="81" s="1"/>
  <c r="L1306" i="81"/>
  <c r="L1309" i="81" s="1"/>
  <c r="L1310" i="81" s="1"/>
  <c r="L1311" i="81" s="1"/>
  <c r="L1312" i="81" s="1"/>
  <c r="L1318" i="81" s="1"/>
  <c r="F229" i="15"/>
  <c r="H226" i="15"/>
  <c r="L1316" i="81"/>
  <c r="J810" i="81"/>
  <c r="K803" i="81" s="1"/>
  <c r="K801" i="81" s="1"/>
  <c r="K906" i="81" s="1"/>
  <c r="J678" i="81"/>
  <c r="K540" i="81"/>
  <c r="K947" i="81"/>
  <c r="K948" i="81" s="1"/>
  <c r="K950" i="81" s="1"/>
  <c r="K1035" i="81" s="1"/>
  <c r="K934" i="81"/>
  <c r="L7" i="81"/>
  <c r="L18" i="81" s="1"/>
  <c r="K149" i="81"/>
  <c r="K254" i="81" s="1"/>
  <c r="F240" i="15"/>
  <c r="K1060" i="81"/>
  <c r="K1165" i="81" s="1"/>
  <c r="M1301" i="81"/>
  <c r="M1302" i="81" s="1"/>
  <c r="M1335" i="81" s="1"/>
  <c r="J546" i="81"/>
  <c r="J550" i="81"/>
  <c r="K543" i="81" s="1"/>
  <c r="J291" i="81"/>
  <c r="K282" i="81"/>
  <c r="K290" i="81" s="1"/>
  <c r="K659" i="81"/>
  <c r="K662" i="81" s="1"/>
  <c r="K663" i="81" s="1"/>
  <c r="K664" i="81" s="1"/>
  <c r="K665" i="81" s="1"/>
  <c r="K671" i="81" s="1"/>
  <c r="F63" i="15"/>
  <c r="F65" i="15" s="1"/>
  <c r="J292" i="81"/>
  <c r="K285" i="81" s="1"/>
  <c r="I44" i="15"/>
  <c r="V18" i="85" s="1"/>
  <c r="I142" i="15"/>
  <c r="I144" i="15" s="1"/>
  <c r="J140" i="15" s="1"/>
  <c r="J1450" i="81"/>
  <c r="G102" i="15" s="1"/>
  <c r="G107" i="15" s="1"/>
  <c r="AA16" i="85" s="1"/>
  <c r="H72" i="15"/>
  <c r="H46" i="15"/>
  <c r="H241" i="15" s="1"/>
  <c r="H120" i="15"/>
  <c r="H34" i="15"/>
  <c r="H33" i="15" s="1"/>
  <c r="H39" i="15" s="1"/>
  <c r="E17" i="85" s="1"/>
  <c r="G36" i="15"/>
  <c r="U16" i="85" s="1"/>
  <c r="W16" i="85" s="1"/>
  <c r="G125" i="15"/>
  <c r="G103" i="15"/>
  <c r="G219" i="15" s="1"/>
  <c r="K670" i="81"/>
  <c r="K775" i="81" s="1"/>
  <c r="K1049" i="81"/>
  <c r="K1052" i="81" s="1"/>
  <c r="K1053" i="81" s="1"/>
  <c r="K1054" i="81" s="1"/>
  <c r="K1055" i="81" s="1"/>
  <c r="K1061" i="81" s="1"/>
  <c r="K931" i="81"/>
  <c r="K1036" i="81" s="1"/>
  <c r="K1079" i="81"/>
  <c r="K1164" i="81" s="1"/>
  <c r="L1075" i="81"/>
  <c r="K689" i="81"/>
  <c r="K774" i="81" s="1"/>
  <c r="L685" i="81"/>
  <c r="K562" i="81"/>
  <c r="K561" i="81"/>
  <c r="K304" i="81"/>
  <c r="K303" i="81"/>
  <c r="K1464" i="81"/>
  <c r="J390" i="81"/>
  <c r="K1205" i="81"/>
  <c r="K1206" i="81" s="1"/>
  <c r="K1192" i="81"/>
  <c r="L164" i="81"/>
  <c r="K168" i="81"/>
  <c r="K253" i="81" s="1"/>
  <c r="M1332" i="81"/>
  <c r="L1336" i="81"/>
  <c r="L1421" i="81" s="1"/>
  <c r="K299" i="81"/>
  <c r="K300" i="81" s="1"/>
  <c r="K286" i="81"/>
  <c r="K1433" i="81"/>
  <c r="H91" i="15" s="1"/>
  <c r="K808" i="81"/>
  <c r="L38" i="81"/>
  <c r="K938" i="81"/>
  <c r="K1210" i="81"/>
  <c r="K1209" i="81"/>
  <c r="K30" i="81"/>
  <c r="L21" i="81"/>
  <c r="K31" i="81"/>
  <c r="L24" i="81" s="1"/>
  <c r="K27" i="81"/>
  <c r="K544" i="81"/>
  <c r="K557" i="81"/>
  <c r="K558" i="81" s="1"/>
  <c r="J1550" i="81"/>
  <c r="G114" i="15" s="1"/>
  <c r="J128" i="81"/>
  <c r="L1324" i="81"/>
  <c r="K138" i="81"/>
  <c r="K141" i="81" s="1"/>
  <c r="K142" i="81" s="1"/>
  <c r="K143" i="81" s="1"/>
  <c r="K144" i="81" s="1"/>
  <c r="K150" i="81" s="1"/>
  <c r="L133" i="81"/>
  <c r="K1431" i="81"/>
  <c r="H89" i="15" s="1"/>
  <c r="J17" i="85" s="1"/>
  <c r="L398" i="81"/>
  <c r="L396" i="81"/>
  <c r="L429" i="81" s="1"/>
  <c r="L655" i="81"/>
  <c r="L688" i="81" s="1"/>
  <c r="L657" i="81"/>
  <c r="L1045" i="81"/>
  <c r="L1078" i="81" s="1"/>
  <c r="L1047" i="81"/>
  <c r="K537" i="81"/>
  <c r="K279" i="81"/>
  <c r="K677" i="81"/>
  <c r="L915" i="81"/>
  <c r="K548" i="81"/>
  <c r="K1067" i="81"/>
  <c r="L785" i="81"/>
  <c r="K516" i="81"/>
  <c r="K517" i="81" s="1"/>
  <c r="K415" i="81"/>
  <c r="K1185" i="81"/>
  <c r="L816" i="81"/>
  <c r="K820" i="81"/>
  <c r="K905" i="81" s="1"/>
  <c r="K41" i="81"/>
  <c r="L37" i="81"/>
  <c r="F239" i="15"/>
  <c r="F67" i="15" l="1"/>
  <c r="F149" i="15" s="1"/>
  <c r="F150" i="15" s="1"/>
  <c r="F152" i="15" s="1"/>
  <c r="J1454" i="81"/>
  <c r="G17" i="85"/>
  <c r="T17" i="85"/>
  <c r="X16" i="85"/>
  <c r="Y16" i="85" s="1"/>
  <c r="I226" i="15"/>
  <c r="G225" i="15"/>
  <c r="G227" i="15" s="1"/>
  <c r="H224" i="15"/>
  <c r="G109" i="15"/>
  <c r="L1321" i="81"/>
  <c r="L1325" i="81" s="1"/>
  <c r="L40" i="81"/>
  <c r="L1423" i="81"/>
  <c r="L1424" i="81" s="1"/>
  <c r="M1304" i="81"/>
  <c r="M1320" i="81" s="1"/>
  <c r="L946" i="81"/>
  <c r="K153" i="81"/>
  <c r="L148" i="81" s="1"/>
  <c r="K674" i="81"/>
  <c r="L669" i="81" s="1"/>
  <c r="K1064" i="81"/>
  <c r="L1059" i="81" s="1"/>
  <c r="K1166" i="81"/>
  <c r="K1167" i="81" s="1"/>
  <c r="J1455" i="81"/>
  <c r="J1451" i="81"/>
  <c r="K255" i="81"/>
  <c r="K256" i="81" s="1"/>
  <c r="K1445" i="81"/>
  <c r="H98" i="15" s="1"/>
  <c r="H106" i="15" s="1"/>
  <c r="F66" i="15"/>
  <c r="F195" i="15" s="1"/>
  <c r="F199" i="15" s="1"/>
  <c r="F207" i="15" s="1"/>
  <c r="F208" i="15" s="1"/>
  <c r="K776" i="81"/>
  <c r="K777" i="81" s="1"/>
  <c r="K1037" i="81"/>
  <c r="K1038" i="81" s="1"/>
  <c r="K1463" i="81"/>
  <c r="G124" i="15"/>
  <c r="G126" i="15" s="1"/>
  <c r="G61" i="15"/>
  <c r="F16" i="85" s="1"/>
  <c r="H16" i="85" s="1"/>
  <c r="I16" i="85" s="1"/>
  <c r="L16" i="85" s="1"/>
  <c r="N16" i="85" s="1"/>
  <c r="G117" i="15"/>
  <c r="G118" i="15"/>
  <c r="G121" i="15" s="1"/>
  <c r="H197" i="15"/>
  <c r="F15" i="22"/>
  <c r="H168" i="15"/>
  <c r="H180" i="15" s="1"/>
  <c r="G60" i="15"/>
  <c r="G179" i="15"/>
  <c r="E14" i="22"/>
  <c r="G37" i="15"/>
  <c r="H94" i="15"/>
  <c r="J44" i="15"/>
  <c r="V19" i="85" s="1"/>
  <c r="J142" i="15"/>
  <c r="J144" i="15" s="1"/>
  <c r="K140" i="15" s="1"/>
  <c r="I72" i="15"/>
  <c r="I46" i="15"/>
  <c r="I241" i="15" s="1"/>
  <c r="K1466" i="81"/>
  <c r="K907" i="81"/>
  <c r="K908" i="81" s="1"/>
  <c r="K935" i="81"/>
  <c r="K939" i="81" s="1"/>
  <c r="K805" i="81"/>
  <c r="K809" i="81" s="1"/>
  <c r="K1467" i="81"/>
  <c r="K1462" i="81"/>
  <c r="H116" i="15" s="1"/>
  <c r="K1453" i="81"/>
  <c r="K1442" i="81"/>
  <c r="H93" i="15" s="1"/>
  <c r="L407" i="81"/>
  <c r="M395" i="81" s="1"/>
  <c r="K518" i="81"/>
  <c r="K126" i="81"/>
  <c r="K419" i="81"/>
  <c r="K416" i="81"/>
  <c r="L410" i="81"/>
  <c r="K420" i="81"/>
  <c r="L413" i="81" s="1"/>
  <c r="L1080" i="81"/>
  <c r="L1082" i="81"/>
  <c r="L1081" i="81"/>
  <c r="L691" i="81"/>
  <c r="L690" i="81"/>
  <c r="L692" i="81"/>
  <c r="L11" i="81"/>
  <c r="L14" i="81" s="1"/>
  <c r="L15" i="81" s="1"/>
  <c r="L16" i="81" s="1"/>
  <c r="L17" i="81" s="1"/>
  <c r="L23" i="81" s="1"/>
  <c r="M6" i="81"/>
  <c r="J129" i="81"/>
  <c r="J1553" i="81" s="1"/>
  <c r="J1552" i="81"/>
  <c r="L127" i="81"/>
  <c r="L916" i="81"/>
  <c r="L949" i="81" s="1"/>
  <c r="L918" i="81"/>
  <c r="K272" i="81"/>
  <c r="K275" i="81" s="1"/>
  <c r="K276" i="81" s="1"/>
  <c r="K277" i="81" s="1"/>
  <c r="K278" i="81" s="1"/>
  <c r="K284" i="81" s="1"/>
  <c r="L267" i="81"/>
  <c r="L431" i="81"/>
  <c r="L433" i="81"/>
  <c r="L432" i="81"/>
  <c r="K157" i="81"/>
  <c r="L556" i="81"/>
  <c r="K560" i="81"/>
  <c r="K645" i="81" s="1"/>
  <c r="L29" i="81"/>
  <c r="K1449" i="81"/>
  <c r="H101" i="15" s="1"/>
  <c r="L1204" i="81"/>
  <c r="K1208" i="81"/>
  <c r="K1293" i="81" s="1"/>
  <c r="L39" i="81"/>
  <c r="L44" i="81"/>
  <c r="L42" i="81"/>
  <c r="L43" i="81"/>
  <c r="K530" i="81"/>
  <c r="K533" i="81" s="1"/>
  <c r="K534" i="81" s="1"/>
  <c r="K535" i="81" s="1"/>
  <c r="K536" i="81" s="1"/>
  <c r="K542" i="81" s="1"/>
  <c r="L525" i="81"/>
  <c r="L1056" i="81"/>
  <c r="L666" i="81"/>
  <c r="K283" i="81"/>
  <c r="L414" i="81"/>
  <c r="L427" i="81"/>
  <c r="L428" i="81" s="1"/>
  <c r="L134" i="81"/>
  <c r="L136" i="81"/>
  <c r="K541" i="81"/>
  <c r="L298" i="81"/>
  <c r="K302" i="81"/>
  <c r="K387" i="81" s="1"/>
  <c r="L1173" i="81"/>
  <c r="L788" i="81"/>
  <c r="L786" i="81"/>
  <c r="L819" i="81" s="1"/>
  <c r="K675" i="81"/>
  <c r="K679" i="81"/>
  <c r="L672" i="81" s="1"/>
  <c r="K1189" i="81"/>
  <c r="L1076" i="81"/>
  <c r="L1077" i="81" s="1"/>
  <c r="L1063" i="81"/>
  <c r="L686" i="81"/>
  <c r="L687" i="81" s="1"/>
  <c r="L673" i="81"/>
  <c r="K1178" i="81"/>
  <c r="K1181" i="81" s="1"/>
  <c r="K1182" i="81" s="1"/>
  <c r="K1183" i="81" s="1"/>
  <c r="K1184" i="81" s="1"/>
  <c r="K1190" i="81" s="1"/>
  <c r="M1337" i="81"/>
  <c r="M1338" i="81"/>
  <c r="M1340" i="81"/>
  <c r="M1339" i="81"/>
  <c r="F56" i="15"/>
  <c r="Z56" i="15" s="1"/>
  <c r="F70" i="15"/>
  <c r="Z53" i="15"/>
  <c r="F238" i="15"/>
  <c r="F54" i="15"/>
  <c r="D13" i="22" s="1"/>
  <c r="F159" i="15"/>
  <c r="AF15" i="85" s="1"/>
  <c r="AG15" i="85" s="1"/>
  <c r="F71" i="15" l="1"/>
  <c r="F68" i="15"/>
  <c r="AC15" i="85" s="1"/>
  <c r="AD15" i="85" s="1"/>
  <c r="AE15" i="85" s="1"/>
  <c r="G148" i="15"/>
  <c r="Z16" i="85"/>
  <c r="O16" i="85"/>
  <c r="L1326" i="81"/>
  <c r="M1319" i="81" s="1"/>
  <c r="M1316" i="81"/>
  <c r="M1324" i="81" s="1"/>
  <c r="J226" i="15"/>
  <c r="G228" i="15"/>
  <c r="G229" i="15" s="1"/>
  <c r="L400" i="81"/>
  <c r="L403" i="81" s="1"/>
  <c r="L404" i="81" s="1"/>
  <c r="L405" i="81" s="1"/>
  <c r="L406" i="81" s="1"/>
  <c r="L412" i="81" s="1"/>
  <c r="L1322" i="81"/>
  <c r="K154" i="81"/>
  <c r="K158" i="81"/>
  <c r="L151" i="81" s="1"/>
  <c r="M1333" i="81"/>
  <c r="M1334" i="81" s="1"/>
  <c r="M1336" i="81" s="1"/>
  <c r="M1421" i="81" s="1"/>
  <c r="K1068" i="81"/>
  <c r="K1065" i="81"/>
  <c r="K1069" i="81"/>
  <c r="L1062" i="81" s="1"/>
  <c r="L1060" i="81" s="1"/>
  <c r="L1165" i="81" s="1"/>
  <c r="M1313" i="81"/>
  <c r="M1306" i="81" s="1"/>
  <c r="M1309" i="81" s="1"/>
  <c r="M1310" i="81" s="1"/>
  <c r="M1311" i="81" s="1"/>
  <c r="M1312" i="81" s="1"/>
  <c r="M1318" i="81" s="1"/>
  <c r="K678" i="81"/>
  <c r="L930" i="81"/>
  <c r="L938" i="81" s="1"/>
  <c r="K936" i="81"/>
  <c r="L411" i="81"/>
  <c r="L516" i="81" s="1"/>
  <c r="L800" i="81"/>
  <c r="L808" i="81" s="1"/>
  <c r="K940" i="81"/>
  <c r="L933" i="81" s="1"/>
  <c r="H218" i="15"/>
  <c r="K142" i="15"/>
  <c r="K144" i="15" s="1"/>
  <c r="L140" i="15" s="1"/>
  <c r="K44" i="15"/>
  <c r="V20" i="85" s="1"/>
  <c r="J72" i="15"/>
  <c r="J46" i="15"/>
  <c r="J241" i="15" s="1"/>
  <c r="K1446" i="81"/>
  <c r="H99" i="15" s="1"/>
  <c r="L156" i="81"/>
  <c r="G62" i="15"/>
  <c r="G196" i="15"/>
  <c r="G38" i="15"/>
  <c r="G243" i="15"/>
  <c r="G247" i="15" s="1"/>
  <c r="G40" i="15"/>
  <c r="G156" i="15"/>
  <c r="F161" i="15"/>
  <c r="H13" i="22"/>
  <c r="J13" i="22" s="1"/>
  <c r="K13" i="22" s="1"/>
  <c r="F163" i="15"/>
  <c r="F165" i="15" s="1"/>
  <c r="K810" i="81"/>
  <c r="L803" i="81" s="1"/>
  <c r="K806" i="81"/>
  <c r="L670" i="81"/>
  <c r="L775" i="81" s="1"/>
  <c r="L1461" i="81"/>
  <c r="L145" i="81"/>
  <c r="L138" i="81" s="1"/>
  <c r="L141" i="81" s="1"/>
  <c r="L142" i="81" s="1"/>
  <c r="L143" i="81" s="1"/>
  <c r="L144" i="81" s="1"/>
  <c r="L150" i="81" s="1"/>
  <c r="M1075" i="81"/>
  <c r="L1079" i="81"/>
  <c r="L1164" i="81" s="1"/>
  <c r="L797" i="81"/>
  <c r="L1174" i="81"/>
  <c r="L1207" i="81" s="1"/>
  <c r="L1176" i="81"/>
  <c r="K646" i="81"/>
  <c r="K647" i="81" s="1"/>
  <c r="K545" i="81"/>
  <c r="M426" i="81"/>
  <c r="L430" i="81"/>
  <c r="L515" i="81" s="1"/>
  <c r="M1044" i="81"/>
  <c r="M37" i="81"/>
  <c r="L41" i="81"/>
  <c r="L953" i="81"/>
  <c r="L951" i="81"/>
  <c r="L952" i="81"/>
  <c r="K1294" i="81"/>
  <c r="K1295" i="81" s="1"/>
  <c r="K1193" i="81"/>
  <c r="L677" i="81"/>
  <c r="L823" i="81"/>
  <c r="L822" i="81"/>
  <c r="L821" i="81"/>
  <c r="L689" i="81"/>
  <c r="L774" i="81" s="1"/>
  <c r="M685" i="81"/>
  <c r="L817" i="81"/>
  <c r="L818" i="81" s="1"/>
  <c r="L804" i="81"/>
  <c r="L1430" i="81"/>
  <c r="I88" i="15" s="1"/>
  <c r="L165" i="81"/>
  <c r="L152" i="81"/>
  <c r="K388" i="81"/>
  <c r="K389" i="81" s="1"/>
  <c r="K287" i="81"/>
  <c r="L526" i="81"/>
  <c r="L559" i="81" s="1"/>
  <c r="L528" i="81"/>
  <c r="L26" i="81"/>
  <c r="L270" i="81"/>
  <c r="L268" i="81"/>
  <c r="L301" i="81" s="1"/>
  <c r="L927" i="81"/>
  <c r="K1550" i="81"/>
  <c r="H114" i="15" s="1"/>
  <c r="K128" i="81"/>
  <c r="L1049" i="81"/>
  <c r="L1052" i="81" s="1"/>
  <c r="L1053" i="81" s="1"/>
  <c r="L1054" i="81" s="1"/>
  <c r="L1055" i="81" s="1"/>
  <c r="L1061" i="81" s="1"/>
  <c r="L167" i="81"/>
  <c r="M654" i="81"/>
  <c r="L947" i="81"/>
  <c r="L948" i="81" s="1"/>
  <c r="L934" i="81"/>
  <c r="L1067" i="81"/>
  <c r="M7" i="81"/>
  <c r="M9" i="81"/>
  <c r="M398" i="81"/>
  <c r="M396" i="81"/>
  <c r="M429" i="81" s="1"/>
  <c r="L418" i="81"/>
  <c r="K1465" i="81"/>
  <c r="L659" i="81"/>
  <c r="L662" i="81" s="1"/>
  <c r="L663" i="81" s="1"/>
  <c r="L664" i="81" s="1"/>
  <c r="L665" i="81" s="1"/>
  <c r="L671" i="81" s="1"/>
  <c r="F73" i="15"/>
  <c r="F178" i="15"/>
  <c r="F182" i="15" s="1"/>
  <c r="F221" i="15" l="1"/>
  <c r="F222" i="15" s="1"/>
  <c r="F233" i="15" s="1"/>
  <c r="N1332" i="81"/>
  <c r="G232" i="15"/>
  <c r="K226" i="15"/>
  <c r="F236" i="15"/>
  <c r="F246" i="15" s="1"/>
  <c r="F248" i="15" s="1"/>
  <c r="F249" i="15" s="1"/>
  <c r="F18" i="15" s="1"/>
  <c r="M133" i="81"/>
  <c r="L776" i="81"/>
  <c r="L777" i="81" s="1"/>
  <c r="N1301" i="81"/>
  <c r="M1317" i="81"/>
  <c r="L1064" i="81"/>
  <c r="L1065" i="81" s="1"/>
  <c r="L674" i="81"/>
  <c r="L678" i="81" s="1"/>
  <c r="L517" i="81"/>
  <c r="L415" i="81"/>
  <c r="L416" i="81" s="1"/>
  <c r="L149" i="81"/>
  <c r="L254" i="81" s="1"/>
  <c r="I120" i="15"/>
  <c r="I34" i="15"/>
  <c r="I33" i="15" s="1"/>
  <c r="I39" i="15" s="1"/>
  <c r="E18" i="85" s="1"/>
  <c r="H124" i="15"/>
  <c r="H61" i="15"/>
  <c r="F17" i="85" s="1"/>
  <c r="H17" i="85" s="1"/>
  <c r="I17" i="85" s="1"/>
  <c r="L17" i="85" s="1"/>
  <c r="N17" i="85" s="1"/>
  <c r="H118" i="15"/>
  <c r="H121" i="15" s="1"/>
  <c r="H117" i="15"/>
  <c r="K72" i="15"/>
  <c r="K46" i="15"/>
  <c r="K241" i="15" s="1"/>
  <c r="H36" i="15"/>
  <c r="U17" i="85" s="1"/>
  <c r="W17" i="85" s="1"/>
  <c r="X17" i="85" s="1"/>
  <c r="Y17" i="85" s="1"/>
  <c r="H125" i="15"/>
  <c r="H103" i="15"/>
  <c r="H219" i="15" s="1"/>
  <c r="L44" i="15"/>
  <c r="V21" i="85" s="1"/>
  <c r="L142" i="15"/>
  <c r="L144" i="15" s="1"/>
  <c r="M140" i="15" s="1"/>
  <c r="L801" i="81"/>
  <c r="L906" i="81" s="1"/>
  <c r="G160" i="15"/>
  <c r="G242" i="15"/>
  <c r="G48" i="15"/>
  <c r="F190" i="15"/>
  <c r="F191" i="15" s="1"/>
  <c r="L153" i="81"/>
  <c r="L157" i="81" s="1"/>
  <c r="L1433" i="81"/>
  <c r="I91" i="15" s="1"/>
  <c r="L1431" i="81"/>
  <c r="I89" i="15" s="1"/>
  <c r="J18" i="85" s="1"/>
  <c r="L790" i="81"/>
  <c r="L793" i="81" s="1"/>
  <c r="L794" i="81" s="1"/>
  <c r="L795" i="81" s="1"/>
  <c r="L796" i="81" s="1"/>
  <c r="L802" i="81" s="1"/>
  <c r="L1185" i="81"/>
  <c r="M1173" i="81" s="1"/>
  <c r="L1166" i="81"/>
  <c r="L1167" i="81" s="1"/>
  <c r="M18" i="81"/>
  <c r="M11" i="81" s="1"/>
  <c r="M14" i="81" s="1"/>
  <c r="M15" i="81" s="1"/>
  <c r="M16" i="81" s="1"/>
  <c r="M17" i="81" s="1"/>
  <c r="M23" i="81" s="1"/>
  <c r="M407" i="81"/>
  <c r="M400" i="81" s="1"/>
  <c r="M403" i="81" s="1"/>
  <c r="M404" i="81" s="1"/>
  <c r="M405" i="81" s="1"/>
  <c r="M406" i="81" s="1"/>
  <c r="M412" i="81" s="1"/>
  <c r="M427" i="81"/>
  <c r="M428" i="81" s="1"/>
  <c r="M414" i="81"/>
  <c r="M40" i="81"/>
  <c r="L950" i="81"/>
  <c r="L1035" i="81" s="1"/>
  <c r="M946" i="81"/>
  <c r="L518" i="81"/>
  <c r="L279" i="81"/>
  <c r="L557" i="81"/>
  <c r="L558" i="81" s="1"/>
  <c r="L544" i="81"/>
  <c r="K390" i="81"/>
  <c r="M816" i="81"/>
  <c r="L820" i="81"/>
  <c r="L905" i="81" s="1"/>
  <c r="L126" i="81"/>
  <c r="M1045" i="81"/>
  <c r="M1078" i="81" s="1"/>
  <c r="M1047" i="81"/>
  <c r="K550" i="81"/>
  <c r="L543" i="81" s="1"/>
  <c r="K546" i="81"/>
  <c r="L540" i="81"/>
  <c r="K549" i="81"/>
  <c r="K1296" i="81"/>
  <c r="L170" i="81"/>
  <c r="L169" i="81"/>
  <c r="L171" i="81"/>
  <c r="L1464" i="81"/>
  <c r="M915" i="81"/>
  <c r="L920" i="81"/>
  <c r="L923" i="81" s="1"/>
  <c r="L924" i="81" s="1"/>
  <c r="L925" i="81" s="1"/>
  <c r="L926" i="81" s="1"/>
  <c r="L932" i="81" s="1"/>
  <c r="L303" i="81"/>
  <c r="L304" i="81"/>
  <c r="L305" i="81"/>
  <c r="L561" i="81"/>
  <c r="L563" i="81"/>
  <c r="L562" i="81"/>
  <c r="M136" i="81"/>
  <c r="M134" i="81"/>
  <c r="M167" i="81" s="1"/>
  <c r="L679" i="81"/>
  <c r="M672" i="81" s="1"/>
  <c r="K648" i="81"/>
  <c r="L1205" i="81"/>
  <c r="L1206" i="81" s="1"/>
  <c r="L1192" i="81"/>
  <c r="M38" i="81"/>
  <c r="K129" i="81"/>
  <c r="K1552" i="81"/>
  <c r="L286" i="81"/>
  <c r="L299" i="81"/>
  <c r="L300" i="81" s="1"/>
  <c r="K291" i="81"/>
  <c r="K292" i="81"/>
  <c r="L285" i="81" s="1"/>
  <c r="K288" i="81"/>
  <c r="L282" i="81"/>
  <c r="K1450" i="81"/>
  <c r="H102" i="15" s="1"/>
  <c r="H107" i="15" s="1"/>
  <c r="AA17" i="85" s="1"/>
  <c r="L166" i="81"/>
  <c r="L931" i="81"/>
  <c r="L1211" i="81"/>
  <c r="L1210" i="81"/>
  <c r="L1209" i="81"/>
  <c r="M433" i="81"/>
  <c r="M432" i="81"/>
  <c r="M434" i="81"/>
  <c r="M431" i="81"/>
  <c r="M655" i="81"/>
  <c r="M688" i="81" s="1"/>
  <c r="M657" i="81"/>
  <c r="L30" i="81"/>
  <c r="M21" i="81"/>
  <c r="L27" i="81"/>
  <c r="L31" i="81"/>
  <c r="M24" i="81" s="1"/>
  <c r="M127" i="81" s="1"/>
  <c r="L537" i="81"/>
  <c r="M525" i="81" s="1"/>
  <c r="K1551" i="81"/>
  <c r="K1194" i="81"/>
  <c r="L1188" i="81"/>
  <c r="K1198" i="81"/>
  <c r="L1191" i="81" s="1"/>
  <c r="K1197" i="81"/>
  <c r="M785" i="81"/>
  <c r="L419" i="81" l="1"/>
  <c r="G18" i="85"/>
  <c r="T18" i="85"/>
  <c r="Z17" i="85"/>
  <c r="O17" i="85"/>
  <c r="H225" i="15"/>
  <c r="H227" i="15" s="1"/>
  <c r="L226" i="15"/>
  <c r="I224" i="15"/>
  <c r="H109" i="15"/>
  <c r="M669" i="81"/>
  <c r="M677" i="81" s="1"/>
  <c r="L675" i="81"/>
  <c r="L1069" i="81"/>
  <c r="M1062" i="81" s="1"/>
  <c r="L1068" i="81"/>
  <c r="M1059" i="81"/>
  <c r="M1067" i="81" s="1"/>
  <c r="M410" i="81"/>
  <c r="M418" i="81" s="1"/>
  <c r="N1302" i="81"/>
  <c r="N1304" i="81"/>
  <c r="L420" i="81"/>
  <c r="M413" i="81" s="1"/>
  <c r="M1422" i="81"/>
  <c r="M1423" i="81" s="1"/>
  <c r="M1424" i="81" s="1"/>
  <c r="M1321" i="81"/>
  <c r="L158" i="81"/>
  <c r="M151" i="81" s="1"/>
  <c r="L154" i="81"/>
  <c r="H126" i="15"/>
  <c r="N395" i="81"/>
  <c r="N396" i="81" s="1"/>
  <c r="N429" i="81" s="1"/>
  <c r="M148" i="81"/>
  <c r="M156" i="81" s="1"/>
  <c r="L283" i="81"/>
  <c r="L388" i="81" s="1"/>
  <c r="L805" i="81"/>
  <c r="L907" i="81"/>
  <c r="L908" i="81" s="1"/>
  <c r="L1445" i="81"/>
  <c r="I98" i="15" s="1"/>
  <c r="I197" i="15"/>
  <c r="F16" i="22"/>
  <c r="I168" i="15"/>
  <c r="I180" i="15" s="1"/>
  <c r="L72" i="15"/>
  <c r="L46" i="15"/>
  <c r="L241" i="15" s="1"/>
  <c r="H196" i="15"/>
  <c r="I94" i="15"/>
  <c r="G59" i="15"/>
  <c r="G63" i="15" s="1"/>
  <c r="G240" i="15"/>
  <c r="G50" i="15"/>
  <c r="G239" i="15" s="1"/>
  <c r="M142" i="15"/>
  <c r="M144" i="15" s="1"/>
  <c r="N140" i="15" s="1"/>
  <c r="M44" i="15"/>
  <c r="V22" i="85" s="1"/>
  <c r="H60" i="15"/>
  <c r="H62" i="15" s="1"/>
  <c r="H37" i="15"/>
  <c r="E15" i="22"/>
  <c r="H179" i="15"/>
  <c r="M411" i="81"/>
  <c r="M516" i="81" s="1"/>
  <c r="L1462" i="81"/>
  <c r="I116" i="15" s="1"/>
  <c r="N6" i="81"/>
  <c r="N9" i="81" s="1"/>
  <c r="L1178" i="81"/>
  <c r="L1181" i="81" s="1"/>
  <c r="L1182" i="81" s="1"/>
  <c r="L1183" i="81" s="1"/>
  <c r="L1184" i="81" s="1"/>
  <c r="L1190" i="81" s="1"/>
  <c r="L1189" i="81"/>
  <c r="L1294" i="81" s="1"/>
  <c r="K1553" i="81"/>
  <c r="M1056" i="81"/>
  <c r="M1049" i="81" s="1"/>
  <c r="M1052" i="81" s="1"/>
  <c r="M1053" i="81" s="1"/>
  <c r="M1054" i="81" s="1"/>
  <c r="M1055" i="81" s="1"/>
  <c r="M1061" i="81" s="1"/>
  <c r="L1449" i="81"/>
  <c r="I101" i="15" s="1"/>
  <c r="L1196" i="81"/>
  <c r="M528" i="81"/>
  <c r="M526" i="81"/>
  <c r="M559" i="81" s="1"/>
  <c r="M690" i="81"/>
  <c r="M691" i="81"/>
  <c r="M692" i="81"/>
  <c r="M693" i="81"/>
  <c r="M298" i="81"/>
  <c r="L302" i="81"/>
  <c r="L387" i="81" s="1"/>
  <c r="L389" i="81" s="1"/>
  <c r="M145" i="81"/>
  <c r="M138" i="81" s="1"/>
  <c r="M141" i="81" s="1"/>
  <c r="M142" i="81" s="1"/>
  <c r="M143" i="81" s="1"/>
  <c r="M144" i="81" s="1"/>
  <c r="M150" i="81" s="1"/>
  <c r="L1468" i="81"/>
  <c r="L128" i="81"/>
  <c r="M556" i="81"/>
  <c r="L560" i="81"/>
  <c r="L645" i="81" s="1"/>
  <c r="M788" i="81"/>
  <c r="M786" i="81"/>
  <c r="M819" i="81" s="1"/>
  <c r="M29" i="81"/>
  <c r="M26" i="81"/>
  <c r="L1036" i="81"/>
  <c r="L1037" i="81" s="1"/>
  <c r="L935" i="81"/>
  <c r="M164" i="81"/>
  <c r="L168" i="81"/>
  <c r="L1463" i="81"/>
  <c r="M172" i="81"/>
  <c r="M169" i="81"/>
  <c r="M170" i="81"/>
  <c r="M171" i="81"/>
  <c r="L1466" i="81"/>
  <c r="L548" i="81"/>
  <c r="M267" i="81"/>
  <c r="L1442" i="81"/>
  <c r="I93" i="15" s="1"/>
  <c r="L272" i="81"/>
  <c r="L275" i="81" s="1"/>
  <c r="L276" i="81" s="1"/>
  <c r="L277" i="81" s="1"/>
  <c r="L278" i="81" s="1"/>
  <c r="L284" i="81" s="1"/>
  <c r="N426" i="81"/>
  <c r="M430" i="81"/>
  <c r="M515" i="81" s="1"/>
  <c r="M666" i="81"/>
  <c r="K1455" i="81"/>
  <c r="K1451" i="81"/>
  <c r="K1454" i="81"/>
  <c r="M165" i="81"/>
  <c r="M152" i="81"/>
  <c r="M918" i="81"/>
  <c r="M916" i="81"/>
  <c r="M949" i="81" s="1"/>
  <c r="L1467" i="81"/>
  <c r="M1076" i="81"/>
  <c r="M1077" i="81" s="1"/>
  <c r="M1063" i="81"/>
  <c r="M686" i="81"/>
  <c r="M687" i="81" s="1"/>
  <c r="M673" i="81"/>
  <c r="L290" i="81"/>
  <c r="M39" i="81"/>
  <c r="M1204" i="81"/>
  <c r="L1208" i="81"/>
  <c r="L1293" i="81" s="1"/>
  <c r="L530" i="81"/>
  <c r="L533" i="81" s="1"/>
  <c r="L534" i="81" s="1"/>
  <c r="L535" i="81" s="1"/>
  <c r="L536" i="81" s="1"/>
  <c r="L542" i="81" s="1"/>
  <c r="M1174" i="81"/>
  <c r="M1207" i="81" s="1"/>
  <c r="M1176" i="81"/>
  <c r="L541" i="81"/>
  <c r="L646" i="81" s="1"/>
  <c r="M1080" i="81"/>
  <c r="M1083" i="81"/>
  <c r="M1081" i="81"/>
  <c r="M1082" i="81"/>
  <c r="M43" i="81"/>
  <c r="M45" i="81"/>
  <c r="M42" i="81"/>
  <c r="M44" i="81"/>
  <c r="H228" i="15" l="1"/>
  <c r="H229" i="15" s="1"/>
  <c r="M226" i="15"/>
  <c r="N1333" i="81"/>
  <c r="N1334" i="81" s="1"/>
  <c r="N1320" i="81"/>
  <c r="N1316" i="81"/>
  <c r="N1324" i="81" s="1"/>
  <c r="M1325" i="81"/>
  <c r="M1322" i="81"/>
  <c r="M1326" i="81"/>
  <c r="N1319" i="81" s="1"/>
  <c r="N1335" i="81"/>
  <c r="N1313" i="81"/>
  <c r="N398" i="81"/>
  <c r="N414" i="81" s="1"/>
  <c r="L287" i="81"/>
  <c r="L291" i="81" s="1"/>
  <c r="M517" i="81"/>
  <c r="M518" i="81" s="1"/>
  <c r="L1551" i="81"/>
  <c r="L1295" i="81"/>
  <c r="L1296" i="81" s="1"/>
  <c r="M415" i="81"/>
  <c r="N410" i="81" s="1"/>
  <c r="M149" i="81"/>
  <c r="M254" i="81" s="1"/>
  <c r="N7" i="81"/>
  <c r="N18" i="81" s="1"/>
  <c r="L1193" i="81"/>
  <c r="L1197" i="81" s="1"/>
  <c r="M800" i="81"/>
  <c r="M808" i="81" s="1"/>
  <c r="L810" i="81"/>
  <c r="M803" i="81" s="1"/>
  <c r="L806" i="81"/>
  <c r="L809" i="81"/>
  <c r="M1060" i="81"/>
  <c r="M1165" i="81" s="1"/>
  <c r="G53" i="15"/>
  <c r="G238" i="15" s="1"/>
  <c r="H38" i="15"/>
  <c r="H40" i="15"/>
  <c r="H243" i="15"/>
  <c r="H247" i="15" s="1"/>
  <c r="I218" i="15"/>
  <c r="M46" i="15"/>
  <c r="M241" i="15" s="1"/>
  <c r="M72" i="15"/>
  <c r="I106" i="15"/>
  <c r="N142" i="15"/>
  <c r="N144" i="15" s="1"/>
  <c r="O140" i="15" s="1"/>
  <c r="N44" i="15"/>
  <c r="V23" i="85" s="1"/>
  <c r="G65" i="15"/>
  <c r="G67" i="15" s="1"/>
  <c r="L1446" i="81"/>
  <c r="I99" i="15" s="1"/>
  <c r="N1044" i="81"/>
  <c r="N1047" i="81" s="1"/>
  <c r="L1038" i="81"/>
  <c r="M1079" i="81"/>
  <c r="M1164" i="81" s="1"/>
  <c r="N1075" i="81"/>
  <c r="M952" i="81"/>
  <c r="M954" i="81"/>
  <c r="M953" i="81"/>
  <c r="M951" i="81"/>
  <c r="N431" i="81"/>
  <c r="N435" i="81"/>
  <c r="N434" i="81"/>
  <c r="N432" i="81"/>
  <c r="N433" i="81"/>
  <c r="M166" i="81"/>
  <c r="M1461" i="81"/>
  <c r="N21" i="81"/>
  <c r="M31" i="81"/>
  <c r="N24" i="81" s="1"/>
  <c r="M27" i="81"/>
  <c r="M30" i="81"/>
  <c r="M562" i="81"/>
  <c r="M563" i="81"/>
  <c r="M564" i="81"/>
  <c r="M561" i="81"/>
  <c r="M947" i="81"/>
  <c r="M948" i="81" s="1"/>
  <c r="M934" i="81"/>
  <c r="L390" i="81"/>
  <c r="L936" i="81"/>
  <c r="M930" i="81"/>
  <c r="L940" i="81"/>
  <c r="M933" i="81" s="1"/>
  <c r="L939" i="81"/>
  <c r="M824" i="81"/>
  <c r="M823" i="81"/>
  <c r="M822" i="81"/>
  <c r="M821" i="81"/>
  <c r="L129" i="81"/>
  <c r="N133" i="81"/>
  <c r="M557" i="81"/>
  <c r="M558" i="81" s="1"/>
  <c r="M544" i="81"/>
  <c r="N685" i="81"/>
  <c r="M689" i="81"/>
  <c r="M774" i="81" s="1"/>
  <c r="N654" i="81"/>
  <c r="M659" i="81"/>
  <c r="M662" i="81" s="1"/>
  <c r="M663" i="81" s="1"/>
  <c r="M664" i="81" s="1"/>
  <c r="M665" i="81" s="1"/>
  <c r="M671" i="81" s="1"/>
  <c r="M817" i="81"/>
  <c r="M818" i="81" s="1"/>
  <c r="M804" i="81"/>
  <c r="M670" i="81"/>
  <c r="N38" i="81"/>
  <c r="M1212" i="81"/>
  <c r="M1210" i="81"/>
  <c r="M1211" i="81"/>
  <c r="M1209" i="81"/>
  <c r="M1185" i="81"/>
  <c r="M1192" i="81"/>
  <c r="M1205" i="81"/>
  <c r="M1206" i="81" s="1"/>
  <c r="M41" i="81"/>
  <c r="N37" i="81"/>
  <c r="L1453" i="81"/>
  <c r="M927" i="81"/>
  <c r="M268" i="81"/>
  <c r="M270" i="81"/>
  <c r="M1430" i="81"/>
  <c r="J88" i="15" s="1"/>
  <c r="L545" i="81"/>
  <c r="N407" i="81"/>
  <c r="N400" i="81" s="1"/>
  <c r="N403" i="81" s="1"/>
  <c r="N404" i="81" s="1"/>
  <c r="N405" i="81" s="1"/>
  <c r="N406" i="81" s="1"/>
  <c r="N412" i="81" s="1"/>
  <c r="L253" i="81"/>
  <c r="L1465" i="81"/>
  <c r="M797" i="81"/>
  <c r="L647" i="81"/>
  <c r="M537" i="81"/>
  <c r="M530" i="81" s="1"/>
  <c r="M533" i="81" s="1"/>
  <c r="M534" i="81" s="1"/>
  <c r="M535" i="81" s="1"/>
  <c r="M536" i="81" s="1"/>
  <c r="M542" i="81" s="1"/>
  <c r="L1198" i="81"/>
  <c r="M1191" i="81" s="1"/>
  <c r="H232" i="15" l="1"/>
  <c r="M419" i="81"/>
  <c r="M282" i="81"/>
  <c r="M290" i="81" s="1"/>
  <c r="N226" i="15"/>
  <c r="O1301" i="81"/>
  <c r="N1306" i="81"/>
  <c r="N1309" i="81" s="1"/>
  <c r="N1310" i="81" s="1"/>
  <c r="N1311" i="81" s="1"/>
  <c r="N1312" i="81" s="1"/>
  <c r="N1318" i="81" s="1"/>
  <c r="N1337" i="81"/>
  <c r="N1340" i="81"/>
  <c r="N1339" i="81"/>
  <c r="N1341" i="81"/>
  <c r="N1338" i="81"/>
  <c r="N1317" i="81"/>
  <c r="N1336" i="81"/>
  <c r="O1332" i="81"/>
  <c r="M153" i="81"/>
  <c r="M154" i="81" s="1"/>
  <c r="G56" i="15"/>
  <c r="N427" i="81"/>
  <c r="N428" i="81" s="1"/>
  <c r="N430" i="81" s="1"/>
  <c r="N515" i="81" s="1"/>
  <c r="M1064" i="81"/>
  <c r="N1059" i="81" s="1"/>
  <c r="M1166" i="81"/>
  <c r="M1167" i="81" s="1"/>
  <c r="M420" i="81"/>
  <c r="N413" i="81" s="1"/>
  <c r="N411" i="81" s="1"/>
  <c r="N516" i="81" s="1"/>
  <c r="N1045" i="81"/>
  <c r="N1078" i="81" s="1"/>
  <c r="N1080" i="81" s="1"/>
  <c r="L288" i="81"/>
  <c r="L292" i="81"/>
  <c r="M285" i="81" s="1"/>
  <c r="N40" i="81"/>
  <c r="M1188" i="81"/>
  <c r="M1196" i="81" s="1"/>
  <c r="L1194" i="81"/>
  <c r="M416" i="81"/>
  <c r="L1450" i="81"/>
  <c r="I102" i="15" s="1"/>
  <c r="I107" i="15" s="1"/>
  <c r="AA18" i="85" s="1"/>
  <c r="G54" i="15"/>
  <c r="G178" i="15" s="1"/>
  <c r="G182" i="15" s="1"/>
  <c r="G190" i="15" s="1"/>
  <c r="G191" i="15" s="1"/>
  <c r="G157" i="15"/>
  <c r="G159" i="15" s="1"/>
  <c r="AF16" i="85" s="1"/>
  <c r="AG16" i="85" s="1"/>
  <c r="G70" i="15"/>
  <c r="G66" i="15"/>
  <c r="G195" i="15" s="1"/>
  <c r="G199" i="15" s="1"/>
  <c r="G207" i="15" s="1"/>
  <c r="D14" i="22"/>
  <c r="H14" i="22" s="1"/>
  <c r="J14" i="22" s="1"/>
  <c r="K14" i="22" s="1"/>
  <c r="G149" i="15"/>
  <c r="G150" i="15" s="1"/>
  <c r="G68" i="15"/>
  <c r="AC16" i="85" s="1"/>
  <c r="AD16" i="85" s="1"/>
  <c r="AE16" i="85" s="1"/>
  <c r="G71" i="15"/>
  <c r="J120" i="15"/>
  <c r="J34" i="15"/>
  <c r="J33" i="15" s="1"/>
  <c r="J39" i="15" s="1"/>
  <c r="E19" i="85" s="1"/>
  <c r="N72" i="15"/>
  <c r="N46" i="15"/>
  <c r="N241" i="15" s="1"/>
  <c r="H160" i="15"/>
  <c r="H48" i="15"/>
  <c r="H242" i="15"/>
  <c r="I36" i="15"/>
  <c r="U18" i="85" s="1"/>
  <c r="W18" i="85" s="1"/>
  <c r="I125" i="15"/>
  <c r="O142" i="15"/>
  <c r="O144" i="15" s="1"/>
  <c r="P140" i="15" s="1"/>
  <c r="O44" i="15"/>
  <c r="V24" i="85" s="1"/>
  <c r="I103" i="15"/>
  <c r="I219" i="15" s="1"/>
  <c r="M279" i="81"/>
  <c r="M1442" i="81" s="1"/>
  <c r="J93" i="15" s="1"/>
  <c r="M1189" i="81"/>
  <c r="M1294" i="81" s="1"/>
  <c r="L648" i="81"/>
  <c r="L255" i="81"/>
  <c r="L1550" i="81"/>
  <c r="I114" i="15" s="1"/>
  <c r="M301" i="81"/>
  <c r="M1431" i="81"/>
  <c r="J89" i="15" s="1"/>
  <c r="J19" i="85" s="1"/>
  <c r="M560" i="81"/>
  <c r="M645" i="81" s="1"/>
  <c r="N556" i="81"/>
  <c r="N136" i="81"/>
  <c r="N134" i="81"/>
  <c r="N127" i="81"/>
  <c r="N164" i="81"/>
  <c r="M168" i="81"/>
  <c r="M253" i="81" s="1"/>
  <c r="M255" i="81" s="1"/>
  <c r="N1076" i="81"/>
  <c r="N1077" i="81" s="1"/>
  <c r="N1063" i="81"/>
  <c r="N785" i="81"/>
  <c r="M801" i="81"/>
  <c r="M790" i="81"/>
  <c r="M793" i="81" s="1"/>
  <c r="M794" i="81" s="1"/>
  <c r="M795" i="81" s="1"/>
  <c r="M796" i="81" s="1"/>
  <c r="M802" i="81" s="1"/>
  <c r="M920" i="81"/>
  <c r="M923" i="81" s="1"/>
  <c r="M924" i="81" s="1"/>
  <c r="M925" i="81" s="1"/>
  <c r="M926" i="81" s="1"/>
  <c r="M932" i="81" s="1"/>
  <c r="N915" i="81"/>
  <c r="M126" i="81"/>
  <c r="N11" i="81"/>
  <c r="N14" i="81" s="1"/>
  <c r="N15" i="81" s="1"/>
  <c r="N16" i="81" s="1"/>
  <c r="N17" i="81" s="1"/>
  <c r="N23" i="81" s="1"/>
  <c r="O6" i="81"/>
  <c r="N816" i="81"/>
  <c r="M820" i="81"/>
  <c r="M905" i="81" s="1"/>
  <c r="N655" i="81"/>
  <c r="N688" i="81" s="1"/>
  <c r="N657" i="81"/>
  <c r="N45" i="81"/>
  <c r="N44" i="81"/>
  <c r="N46" i="81"/>
  <c r="N43" i="81"/>
  <c r="N42" i="81"/>
  <c r="N946" i="81"/>
  <c r="M950" i="81"/>
  <c r="M1035" i="81" s="1"/>
  <c r="N418" i="81"/>
  <c r="N29" i="81"/>
  <c r="N525" i="81"/>
  <c r="M158" i="81"/>
  <c r="N151" i="81" s="1"/>
  <c r="O395" i="81"/>
  <c r="N1204" i="81"/>
  <c r="M1208" i="81"/>
  <c r="M1293" i="81" s="1"/>
  <c r="M1178" i="81"/>
  <c r="M1181" i="81" s="1"/>
  <c r="M1182" i="81" s="1"/>
  <c r="M1183" i="81" s="1"/>
  <c r="M1184" i="81" s="1"/>
  <c r="M1190" i="81" s="1"/>
  <c r="N1173" i="81"/>
  <c r="N39" i="81"/>
  <c r="M931" i="81"/>
  <c r="M1036" i="81" s="1"/>
  <c r="L549" i="81"/>
  <c r="L1454" i="81" s="1"/>
  <c r="L546" i="81"/>
  <c r="L550" i="81"/>
  <c r="M543" i="81" s="1"/>
  <c r="M541" i="81" s="1"/>
  <c r="M646" i="81" s="1"/>
  <c r="M540" i="81"/>
  <c r="M299" i="81"/>
  <c r="M286" i="81"/>
  <c r="M1449" i="81" s="1"/>
  <c r="J101" i="15" s="1"/>
  <c r="M1433" i="81"/>
  <c r="J91" i="15" s="1"/>
  <c r="M775" i="81"/>
  <c r="M776" i="81" s="1"/>
  <c r="M777" i="81" s="1"/>
  <c r="M674" i="81"/>
  <c r="M938" i="81"/>
  <c r="X18" i="85" l="1"/>
  <c r="Y18" i="85" s="1"/>
  <c r="T19" i="85"/>
  <c r="G19" i="85"/>
  <c r="I225" i="15"/>
  <c r="I227" i="15" s="1"/>
  <c r="O226" i="15"/>
  <c r="J224" i="15"/>
  <c r="I109" i="15"/>
  <c r="G221" i="15"/>
  <c r="H156" i="15"/>
  <c r="N1422" i="81"/>
  <c r="N1321" i="81"/>
  <c r="N1421" i="81"/>
  <c r="N1423" i="81" s="1"/>
  <c r="N1424" i="81" s="1"/>
  <c r="O1302" i="81"/>
  <c r="O1304" i="81"/>
  <c r="N148" i="81"/>
  <c r="N156" i="81" s="1"/>
  <c r="M157" i="81"/>
  <c r="O426" i="81"/>
  <c r="M1068" i="81"/>
  <c r="N1082" i="81"/>
  <c r="M1069" i="81"/>
  <c r="N1062" i="81" s="1"/>
  <c r="N1056" i="81"/>
  <c r="N1049" i="81" s="1"/>
  <c r="N1052" i="81" s="1"/>
  <c r="N1053" i="81" s="1"/>
  <c r="N1054" i="81" s="1"/>
  <c r="N1055" i="81" s="1"/>
  <c r="N1061" i="81" s="1"/>
  <c r="N1081" i="81"/>
  <c r="N1084" i="81"/>
  <c r="M1065" i="81"/>
  <c r="M1295" i="81"/>
  <c r="M1296" i="81" s="1"/>
  <c r="N1083" i="81"/>
  <c r="M1445" i="81"/>
  <c r="J98" i="15" s="1"/>
  <c r="J106" i="15" s="1"/>
  <c r="L1455" i="81"/>
  <c r="L1451" i="81"/>
  <c r="G161" i="15"/>
  <c r="M283" i="81"/>
  <c r="M1446" i="81" s="1"/>
  <c r="J99" i="15" s="1"/>
  <c r="G73" i="15"/>
  <c r="N267" i="81"/>
  <c r="N268" i="81" s="1"/>
  <c r="N301" i="81" s="1"/>
  <c r="J94" i="15"/>
  <c r="M272" i="81"/>
  <c r="M275" i="81" s="1"/>
  <c r="M276" i="81" s="1"/>
  <c r="M277" i="81" s="1"/>
  <c r="M278" i="81" s="1"/>
  <c r="M284" i="81" s="1"/>
  <c r="J218" i="15"/>
  <c r="I124" i="15"/>
  <c r="I126" i="15" s="1"/>
  <c r="I118" i="15"/>
  <c r="I121" i="15" s="1"/>
  <c r="I117" i="15"/>
  <c r="I61" i="15"/>
  <c r="F18" i="85" s="1"/>
  <c r="H18" i="85" s="1"/>
  <c r="I18" i="85" s="1"/>
  <c r="L18" i="85" s="1"/>
  <c r="N18" i="85" s="1"/>
  <c r="M1193" i="81"/>
  <c r="M1197" i="81" s="1"/>
  <c r="I60" i="15"/>
  <c r="I179" i="15"/>
  <c r="E16" i="22"/>
  <c r="I37" i="15"/>
  <c r="O72" i="15"/>
  <c r="O46" i="15"/>
  <c r="O241" i="15" s="1"/>
  <c r="J197" i="15"/>
  <c r="J168" i="15"/>
  <c r="J180" i="15" s="1"/>
  <c r="F17" i="22"/>
  <c r="P44" i="15"/>
  <c r="V25" i="85" s="1"/>
  <c r="P142" i="15"/>
  <c r="P144" i="15" s="1"/>
  <c r="Q140" i="15" s="1"/>
  <c r="H59" i="15"/>
  <c r="H63" i="15" s="1"/>
  <c r="H240" i="15"/>
  <c r="H50" i="15"/>
  <c r="H239" i="15" s="1"/>
  <c r="H148" i="15"/>
  <c r="G152" i="15"/>
  <c r="G163" i="15" s="1"/>
  <c r="G165" i="15" s="1"/>
  <c r="G208" i="15"/>
  <c r="M647" i="81"/>
  <c r="M648" i="81" s="1"/>
  <c r="N145" i="81"/>
  <c r="O133" i="81" s="1"/>
  <c r="N26" i="81"/>
  <c r="N27" i="81" s="1"/>
  <c r="M935" i="81"/>
  <c r="M936" i="81" s="1"/>
  <c r="N666" i="81"/>
  <c r="O654" i="81" s="1"/>
  <c r="M1037" i="81"/>
  <c r="M1038" i="81" s="1"/>
  <c r="M675" i="81"/>
  <c r="N669" i="81"/>
  <c r="M679" i="81"/>
  <c r="N672" i="81" s="1"/>
  <c r="M678" i="81"/>
  <c r="N30" i="81"/>
  <c r="N786" i="81"/>
  <c r="N819" i="81" s="1"/>
  <c r="N788" i="81"/>
  <c r="M306" i="81"/>
  <c r="M1469" i="81" s="1"/>
  <c r="M304" i="81"/>
  <c r="M1467" i="81" s="1"/>
  <c r="M305" i="81"/>
  <c r="M1468" i="81" s="1"/>
  <c r="M303" i="81"/>
  <c r="M1466" i="81" s="1"/>
  <c r="M1464" i="81"/>
  <c r="M300" i="81"/>
  <c r="M1462" i="81"/>
  <c r="J116" i="15" s="1"/>
  <c r="N1174" i="81"/>
  <c r="N1207" i="81" s="1"/>
  <c r="N1176" i="81"/>
  <c r="N526" i="81"/>
  <c r="N559" i="81" s="1"/>
  <c r="N528" i="81"/>
  <c r="M128" i="81"/>
  <c r="N517" i="81"/>
  <c r="N518" i="81" s="1"/>
  <c r="M545" i="81"/>
  <c r="M548" i="81"/>
  <c r="M1453" i="81" s="1"/>
  <c r="O396" i="81"/>
  <c r="O429" i="81" s="1"/>
  <c r="O398" i="81"/>
  <c r="N686" i="81"/>
  <c r="N687" i="81" s="1"/>
  <c r="N673" i="81"/>
  <c r="O7" i="81"/>
  <c r="O9" i="81"/>
  <c r="M906" i="81"/>
  <c r="M805" i="81"/>
  <c r="N167" i="81"/>
  <c r="N41" i="81"/>
  <c r="O37" i="81"/>
  <c r="N415" i="81"/>
  <c r="N694" i="81"/>
  <c r="N692" i="81"/>
  <c r="N693" i="81"/>
  <c r="N690" i="81"/>
  <c r="N691" i="81"/>
  <c r="N916" i="81"/>
  <c r="N949" i="81" s="1"/>
  <c r="N918" i="81"/>
  <c r="N1067" i="81"/>
  <c r="N1079" i="81"/>
  <c r="O1075" i="81"/>
  <c r="N165" i="81"/>
  <c r="N152" i="81"/>
  <c r="M256" i="81"/>
  <c r="L256" i="81"/>
  <c r="L1553" i="81" s="1"/>
  <c r="L1552" i="81"/>
  <c r="Z18" i="85" l="1"/>
  <c r="O18" i="85"/>
  <c r="N1164" i="81"/>
  <c r="P226" i="15"/>
  <c r="I228" i="15"/>
  <c r="I232" i="15" s="1"/>
  <c r="G222" i="15"/>
  <c r="G236" i="15" s="1"/>
  <c r="G246" i="15" s="1"/>
  <c r="G248" i="15" s="1"/>
  <c r="G249" i="15" s="1"/>
  <c r="G18" i="15" s="1"/>
  <c r="O1335" i="81"/>
  <c r="O1313" i="81"/>
  <c r="N1322" i="81"/>
  <c r="N1326" i="81"/>
  <c r="O1319" i="81" s="1"/>
  <c r="O1316" i="81"/>
  <c r="O1324" i="81" s="1"/>
  <c r="N1325" i="81"/>
  <c r="O1320" i="81"/>
  <c r="O1333" i="81"/>
  <c r="O1334" i="81" s="1"/>
  <c r="M1198" i="81"/>
  <c r="N1191" i="81" s="1"/>
  <c r="N659" i="81"/>
  <c r="N662" i="81" s="1"/>
  <c r="N663" i="81" s="1"/>
  <c r="N664" i="81" s="1"/>
  <c r="N665" i="81" s="1"/>
  <c r="N671" i="81" s="1"/>
  <c r="M1194" i="81"/>
  <c r="N1188" i="81"/>
  <c r="N1196" i="81" s="1"/>
  <c r="M388" i="81"/>
  <c r="M1551" i="81" s="1"/>
  <c r="M287" i="81"/>
  <c r="N282" i="81" s="1"/>
  <c r="N1060" i="81"/>
  <c r="O1044" i="81"/>
  <c r="N270" i="81"/>
  <c r="N286" i="81" s="1"/>
  <c r="N1430" i="81"/>
  <c r="K88" i="15" s="1"/>
  <c r="K120" i="15" s="1"/>
  <c r="H53" i="15"/>
  <c r="H157" i="15" s="1"/>
  <c r="H159" i="15" s="1"/>
  <c r="AF17" i="85" s="1"/>
  <c r="AG17" i="85" s="1"/>
  <c r="N149" i="81"/>
  <c r="N254" i="81" s="1"/>
  <c r="H65" i="15"/>
  <c r="H67" i="15" s="1"/>
  <c r="J36" i="15"/>
  <c r="U19" i="85" s="1"/>
  <c r="W19" i="85" s="1"/>
  <c r="X19" i="85" s="1"/>
  <c r="Y19" i="85" s="1"/>
  <c r="J125" i="15"/>
  <c r="Q142" i="15"/>
  <c r="Q144" i="15" s="1"/>
  <c r="R140" i="15" s="1"/>
  <c r="Q44" i="15"/>
  <c r="V26" i="85" s="1"/>
  <c r="J103" i="15"/>
  <c r="J219" i="15" s="1"/>
  <c r="P72" i="15"/>
  <c r="P46" i="15"/>
  <c r="P241" i="15" s="1"/>
  <c r="I38" i="15"/>
  <c r="I243" i="15"/>
  <c r="I247" i="15" s="1"/>
  <c r="I40" i="15"/>
  <c r="I62" i="15"/>
  <c r="I196" i="15"/>
  <c r="N31" i="81"/>
  <c r="O24" i="81" s="1"/>
  <c r="O21" i="81"/>
  <c r="O29" i="81" s="1"/>
  <c r="N670" i="81"/>
  <c r="N775" i="81" s="1"/>
  <c r="N138" i="81"/>
  <c r="N141" i="81" s="1"/>
  <c r="N142" i="81" s="1"/>
  <c r="N143" i="81" s="1"/>
  <c r="N144" i="81" s="1"/>
  <c r="N150" i="81" s="1"/>
  <c r="N930" i="81"/>
  <c r="N938" i="81" s="1"/>
  <c r="M939" i="81"/>
  <c r="M940" i="81"/>
  <c r="N933" i="81" s="1"/>
  <c r="N797" i="81"/>
  <c r="N790" i="81" s="1"/>
  <c r="N793" i="81" s="1"/>
  <c r="N794" i="81" s="1"/>
  <c r="N795" i="81" s="1"/>
  <c r="N796" i="81" s="1"/>
  <c r="N802" i="81" s="1"/>
  <c r="N537" i="81"/>
  <c r="O525" i="81" s="1"/>
  <c r="N1185" i="81"/>
  <c r="O1173" i="81" s="1"/>
  <c r="O1174" i="81" s="1"/>
  <c r="O1207" i="81" s="1"/>
  <c r="N126" i="81"/>
  <c r="N304" i="81"/>
  <c r="N303" i="81"/>
  <c r="N305" i="81"/>
  <c r="N306" i="81"/>
  <c r="N307" i="81"/>
  <c r="O40" i="81"/>
  <c r="M302" i="81"/>
  <c r="N298" i="81"/>
  <c r="N1461" i="81" s="1"/>
  <c r="M1463" i="81"/>
  <c r="M907" i="81"/>
  <c r="N927" i="81"/>
  <c r="O18" i="81"/>
  <c r="O407" i="81"/>
  <c r="M550" i="81"/>
  <c r="N543" i="81" s="1"/>
  <c r="M546" i="81"/>
  <c r="N540" i="81"/>
  <c r="M549" i="81"/>
  <c r="M129" i="81"/>
  <c r="N544" i="81"/>
  <c r="N557" i="81"/>
  <c r="N558" i="81" s="1"/>
  <c r="N1205" i="81"/>
  <c r="N1206" i="81" s="1"/>
  <c r="N1192" i="81"/>
  <c r="N677" i="81"/>
  <c r="N947" i="81"/>
  <c r="N948" i="81" s="1"/>
  <c r="N934" i="81"/>
  <c r="N420" i="81"/>
  <c r="O413" i="81" s="1"/>
  <c r="N416" i="81"/>
  <c r="O410" i="81"/>
  <c r="N419" i="81"/>
  <c r="N1431" i="81"/>
  <c r="K89" i="15" s="1"/>
  <c r="J20" i="85" s="1"/>
  <c r="M810" i="81"/>
  <c r="N803" i="81" s="1"/>
  <c r="N800" i="81"/>
  <c r="M806" i="81"/>
  <c r="M809" i="81"/>
  <c r="O38" i="81"/>
  <c r="N689" i="81"/>
  <c r="N774" i="81" s="1"/>
  <c r="N776" i="81" s="1"/>
  <c r="N777" i="81" s="1"/>
  <c r="O685" i="81"/>
  <c r="O414" i="81"/>
  <c r="O427" i="81"/>
  <c r="O428" i="81" s="1"/>
  <c r="N565" i="81"/>
  <c r="N562" i="81"/>
  <c r="N563" i="81"/>
  <c r="N564" i="81"/>
  <c r="N561" i="81"/>
  <c r="N1212" i="81"/>
  <c r="N1213" i="81"/>
  <c r="N1210" i="81"/>
  <c r="N1211" i="81"/>
  <c r="N1209" i="81"/>
  <c r="N804" i="81"/>
  <c r="N817" i="81"/>
  <c r="N818" i="81" s="1"/>
  <c r="O136" i="81"/>
  <c r="O134" i="81"/>
  <c r="O167" i="81" s="1"/>
  <c r="N166" i="81"/>
  <c r="N954" i="81"/>
  <c r="N955" i="81"/>
  <c r="N951" i="81"/>
  <c r="N953" i="81"/>
  <c r="N952" i="81"/>
  <c r="N172" i="81"/>
  <c r="N171" i="81"/>
  <c r="N169" i="81"/>
  <c r="N170" i="81"/>
  <c r="N173" i="81"/>
  <c r="N1464" i="81"/>
  <c r="O431" i="81"/>
  <c r="O436" i="81"/>
  <c r="O434" i="81"/>
  <c r="O433" i="81"/>
  <c r="O435" i="81"/>
  <c r="O432" i="81"/>
  <c r="O657" i="81"/>
  <c r="O655" i="81"/>
  <c r="O688" i="81" s="1"/>
  <c r="N824" i="81"/>
  <c r="N821" i="81"/>
  <c r="N823" i="81"/>
  <c r="N825" i="81"/>
  <c r="N822" i="81"/>
  <c r="Z19" i="85" l="1"/>
  <c r="J225" i="15"/>
  <c r="J227" i="15" s="1"/>
  <c r="J228" i="15" s="1"/>
  <c r="J229" i="15" s="1"/>
  <c r="Q226" i="15"/>
  <c r="I229" i="15"/>
  <c r="G233" i="15"/>
  <c r="O1317" i="81"/>
  <c r="M291" i="81"/>
  <c r="M1454" i="81" s="1"/>
  <c r="O1336" i="81"/>
  <c r="P1332" i="81"/>
  <c r="P1301" i="81"/>
  <c r="O1306" i="81"/>
  <c r="O1309" i="81" s="1"/>
  <c r="O1310" i="81" s="1"/>
  <c r="O1311" i="81" s="1"/>
  <c r="O1312" i="81" s="1"/>
  <c r="O1318" i="81" s="1"/>
  <c r="O1342" i="81"/>
  <c r="O1337" i="81"/>
  <c r="O1340" i="81"/>
  <c r="O1338" i="81"/>
  <c r="O1341" i="81"/>
  <c r="O1339" i="81"/>
  <c r="N299" i="81"/>
  <c r="N300" i="81" s="1"/>
  <c r="N1463" i="81" s="1"/>
  <c r="M288" i="81"/>
  <c r="M292" i="81"/>
  <c r="N285" i="81" s="1"/>
  <c r="M1450" i="81"/>
  <c r="J102" i="15" s="1"/>
  <c r="J107" i="15" s="1"/>
  <c r="AA19" i="85" s="1"/>
  <c r="N674" i="81"/>
  <c r="N678" i="81" s="1"/>
  <c r="N153" i="81"/>
  <c r="O148" i="81" s="1"/>
  <c r="O1176" i="81"/>
  <c r="O1185" i="81" s="1"/>
  <c r="P1173" i="81" s="1"/>
  <c r="N279" i="81"/>
  <c r="N1442" i="81" s="1"/>
  <c r="K93" i="15" s="1"/>
  <c r="O1047" i="81"/>
  <c r="O1045" i="81"/>
  <c r="N1433" i="81"/>
  <c r="K91" i="15" s="1"/>
  <c r="K94" i="15" s="1"/>
  <c r="N1165" i="81"/>
  <c r="N1166" i="81" s="1"/>
  <c r="N1167" i="81" s="1"/>
  <c r="N1064" i="81"/>
  <c r="H54" i="15"/>
  <c r="H178" i="15" s="1"/>
  <c r="H182" i="15" s="1"/>
  <c r="H190" i="15" s="1"/>
  <c r="H191" i="15" s="1"/>
  <c r="K34" i="15"/>
  <c r="K33" i="15" s="1"/>
  <c r="K39" i="15" s="1"/>
  <c r="E20" i="85" s="1"/>
  <c r="H70" i="15"/>
  <c r="H56" i="15"/>
  <c r="H238" i="15"/>
  <c r="N541" i="81"/>
  <c r="N646" i="81" s="1"/>
  <c r="N1445" i="81"/>
  <c r="K98" i="15" s="1"/>
  <c r="Q72" i="15"/>
  <c r="Q46" i="15"/>
  <c r="Q241" i="15" s="1"/>
  <c r="J60" i="15"/>
  <c r="J37" i="15"/>
  <c r="J179" i="15"/>
  <c r="E17" i="22"/>
  <c r="R44" i="15"/>
  <c r="V27" i="85" s="1"/>
  <c r="R142" i="15"/>
  <c r="R144" i="15" s="1"/>
  <c r="S140" i="15" s="1"/>
  <c r="H149" i="15"/>
  <c r="H150" i="15" s="1"/>
  <c r="H68" i="15"/>
  <c r="AC17" i="85" s="1"/>
  <c r="AD17" i="85" s="1"/>
  <c r="AE17" i="85" s="1"/>
  <c r="H71" i="15"/>
  <c r="K197" i="15"/>
  <c r="F18" i="22"/>
  <c r="K168" i="15"/>
  <c r="K180" i="15" s="1"/>
  <c r="I160" i="15"/>
  <c r="I242" i="15"/>
  <c r="I48" i="15"/>
  <c r="H161" i="15"/>
  <c r="I156" i="15"/>
  <c r="H66" i="15"/>
  <c r="H195" i="15" s="1"/>
  <c r="H199" i="15" s="1"/>
  <c r="H207" i="15" s="1"/>
  <c r="N801" i="81"/>
  <c r="N906" i="81" s="1"/>
  <c r="N530" i="81"/>
  <c r="N533" i="81" s="1"/>
  <c r="N534" i="81" s="1"/>
  <c r="N535" i="81" s="1"/>
  <c r="N536" i="81" s="1"/>
  <c r="N542" i="81" s="1"/>
  <c r="O785" i="81"/>
  <c r="O788" i="81" s="1"/>
  <c r="O145" i="81"/>
  <c r="O138" i="81" s="1"/>
  <c r="O141" i="81" s="1"/>
  <c r="O142" i="81" s="1"/>
  <c r="O143" i="81" s="1"/>
  <c r="O144" i="81" s="1"/>
  <c r="O150" i="81" s="1"/>
  <c r="N1449" i="81"/>
  <c r="K101" i="15" s="1"/>
  <c r="N1468" i="81"/>
  <c r="N1189" i="81"/>
  <c r="N1178" i="81"/>
  <c r="N1181" i="81" s="1"/>
  <c r="N1182" i="81" s="1"/>
  <c r="N1183" i="81" s="1"/>
  <c r="N1184" i="81" s="1"/>
  <c r="N1190" i="81" s="1"/>
  <c r="O127" i="81"/>
  <c r="O26" i="81"/>
  <c r="O30" i="81" s="1"/>
  <c r="O39" i="81"/>
  <c r="O686" i="81"/>
  <c r="O687" i="81" s="1"/>
  <c r="O673" i="81"/>
  <c r="N1470" i="81"/>
  <c r="N1469" i="81"/>
  <c r="N1462" i="81"/>
  <c r="K116" i="15" s="1"/>
  <c r="O174" i="81"/>
  <c r="O173" i="81"/>
  <c r="O170" i="81"/>
  <c r="O171" i="81"/>
  <c r="O169" i="81"/>
  <c r="O172" i="81"/>
  <c r="P426" i="81"/>
  <c r="O430" i="81"/>
  <c r="O515" i="81" s="1"/>
  <c r="O418" i="81"/>
  <c r="O946" i="81"/>
  <c r="N950" i="81"/>
  <c r="N1035" i="81" s="1"/>
  <c r="N560" i="81"/>
  <c r="N645" i="81" s="1"/>
  <c r="O556" i="81"/>
  <c r="M387" i="81"/>
  <c r="M1465" i="81"/>
  <c r="O1214" i="81"/>
  <c r="O1212" i="81"/>
  <c r="O1210" i="81"/>
  <c r="O1213" i="81"/>
  <c r="O1209" i="81"/>
  <c r="O1211" i="81"/>
  <c r="N1467" i="81"/>
  <c r="N168" i="81"/>
  <c r="O164" i="81"/>
  <c r="O165" i="81"/>
  <c r="O152" i="81"/>
  <c r="O411" i="81"/>
  <c r="O516" i="81" s="1"/>
  <c r="P395" i="81"/>
  <c r="O400" i="81"/>
  <c r="O403" i="81" s="1"/>
  <c r="O404" i="81" s="1"/>
  <c r="O405" i="81" s="1"/>
  <c r="O406" i="81" s="1"/>
  <c r="O412" i="81" s="1"/>
  <c r="N920" i="81"/>
  <c r="N923" i="81" s="1"/>
  <c r="N924" i="81" s="1"/>
  <c r="N925" i="81" s="1"/>
  <c r="N926" i="81" s="1"/>
  <c r="N932" i="81" s="1"/>
  <c r="O915" i="81"/>
  <c r="M908" i="81"/>
  <c r="O45" i="81"/>
  <c r="O47" i="81"/>
  <c r="O43" i="81"/>
  <c r="O44" i="81"/>
  <c r="O42" i="81"/>
  <c r="O46" i="81"/>
  <c r="N128" i="81"/>
  <c r="O690" i="81"/>
  <c r="O692" i="81"/>
  <c r="O693" i="81"/>
  <c r="O694" i="81"/>
  <c r="O691" i="81"/>
  <c r="O695" i="81"/>
  <c r="O1204" i="81"/>
  <c r="N1208" i="81"/>
  <c r="N1293" i="81" s="1"/>
  <c r="P6" i="81"/>
  <c r="O11" i="81"/>
  <c r="O14" i="81" s="1"/>
  <c r="O15" i="81" s="1"/>
  <c r="O16" i="81" s="1"/>
  <c r="O17" i="81" s="1"/>
  <c r="O23" i="81" s="1"/>
  <c r="O1192" i="81"/>
  <c r="O666" i="81"/>
  <c r="O659" i="81" s="1"/>
  <c r="O662" i="81" s="1"/>
  <c r="O663" i="81" s="1"/>
  <c r="O664" i="81" s="1"/>
  <c r="O665" i="81" s="1"/>
  <c r="O671" i="81" s="1"/>
  <c r="N1466" i="81"/>
  <c r="O816" i="81"/>
  <c r="N820" i="81"/>
  <c r="N905" i="81" s="1"/>
  <c r="N808" i="81"/>
  <c r="N548" i="81"/>
  <c r="N290" i="81"/>
  <c r="N931" i="81"/>
  <c r="O528" i="81"/>
  <c r="O526" i="81"/>
  <c r="O559" i="81" s="1"/>
  <c r="N907" i="81" l="1"/>
  <c r="N908" i="81" s="1"/>
  <c r="M1451" i="81"/>
  <c r="O1205" i="81"/>
  <c r="G20" i="85"/>
  <c r="T20" i="85"/>
  <c r="J232" i="15"/>
  <c r="N675" i="81"/>
  <c r="R226" i="15"/>
  <c r="K224" i="15"/>
  <c r="J109" i="15"/>
  <c r="H221" i="15"/>
  <c r="N154" i="81"/>
  <c r="N158" i="81"/>
  <c r="O151" i="81" s="1"/>
  <c r="O149" i="81" s="1"/>
  <c r="O153" i="81" s="1"/>
  <c r="N157" i="81"/>
  <c r="N272" i="81"/>
  <c r="N275" i="81" s="1"/>
  <c r="N276" i="81" s="1"/>
  <c r="N277" i="81" s="1"/>
  <c r="N278" i="81" s="1"/>
  <c r="N284" i="81" s="1"/>
  <c r="N545" i="81"/>
  <c r="N550" i="81" s="1"/>
  <c r="O543" i="81" s="1"/>
  <c r="M1455" i="81"/>
  <c r="O267" i="81"/>
  <c r="O1430" i="81" s="1"/>
  <c r="L88" i="15" s="1"/>
  <c r="O1422" i="81"/>
  <c r="O1321" i="81"/>
  <c r="P1302" i="81"/>
  <c r="P1304" i="81"/>
  <c r="O1421" i="81"/>
  <c r="O1423" i="81" s="1"/>
  <c r="O1424" i="81" s="1"/>
  <c r="N679" i="81"/>
  <c r="O672" i="81" s="1"/>
  <c r="O669" i="81"/>
  <c r="O677" i="81" s="1"/>
  <c r="N283" i="81"/>
  <c r="N287" i="81" s="1"/>
  <c r="P133" i="81"/>
  <c r="P136" i="81" s="1"/>
  <c r="O1078" i="81"/>
  <c r="O1056" i="81"/>
  <c r="N1069" i="81"/>
  <c r="O1062" i="81" s="1"/>
  <c r="N1065" i="81"/>
  <c r="N1068" i="81"/>
  <c r="O1059" i="81"/>
  <c r="O1067" i="81" s="1"/>
  <c r="O1076" i="81"/>
  <c r="O1077" i="81" s="1"/>
  <c r="O1063" i="81"/>
  <c r="O786" i="81"/>
  <c r="O819" i="81" s="1"/>
  <c r="O825" i="81" s="1"/>
  <c r="D15" i="22"/>
  <c r="H15" i="22" s="1"/>
  <c r="J15" i="22" s="1"/>
  <c r="K15" i="22" s="1"/>
  <c r="N805" i="81"/>
  <c r="N809" i="81" s="1"/>
  <c r="H73" i="15"/>
  <c r="N647" i="81"/>
  <c r="N648" i="81" s="1"/>
  <c r="K218" i="15"/>
  <c r="H152" i="15"/>
  <c r="H163" i="15" s="1"/>
  <c r="H165" i="15" s="1"/>
  <c r="I148" i="15"/>
  <c r="S142" i="15"/>
  <c r="S144" i="15" s="1"/>
  <c r="T140" i="15" s="1"/>
  <c r="S44" i="15"/>
  <c r="V28" i="85" s="1"/>
  <c r="J38" i="15"/>
  <c r="J243" i="15"/>
  <c r="J247" i="15" s="1"/>
  <c r="J40" i="15"/>
  <c r="R72" i="15"/>
  <c r="R46" i="15"/>
  <c r="R241" i="15" s="1"/>
  <c r="H208" i="15"/>
  <c r="I59" i="15"/>
  <c r="I63" i="15" s="1"/>
  <c r="I240" i="15"/>
  <c r="I50" i="15"/>
  <c r="I239" i="15" s="1"/>
  <c r="K106" i="15"/>
  <c r="N1453" i="81"/>
  <c r="O670" i="81"/>
  <c r="O775" i="81" s="1"/>
  <c r="O415" i="81"/>
  <c r="O419" i="81" s="1"/>
  <c r="O1178" i="81"/>
  <c r="O1181" i="81" s="1"/>
  <c r="O1182" i="81" s="1"/>
  <c r="O1183" i="81" s="1"/>
  <c r="O1184" i="81" s="1"/>
  <c r="O1190" i="81" s="1"/>
  <c r="N1294" i="81"/>
  <c r="N1295" i="81" s="1"/>
  <c r="N1296" i="81" s="1"/>
  <c r="N1193" i="81"/>
  <c r="O156" i="81"/>
  <c r="O537" i="81"/>
  <c r="P525" i="81" s="1"/>
  <c r="P654" i="81"/>
  <c r="N129" i="81"/>
  <c r="O916" i="81"/>
  <c r="O949" i="81" s="1"/>
  <c r="O918" i="81"/>
  <c r="O817" i="81"/>
  <c r="O818" i="81" s="1"/>
  <c r="O804" i="81"/>
  <c r="O517" i="81"/>
  <c r="O518" i="81" s="1"/>
  <c r="O689" i="81"/>
  <c r="O774" i="81" s="1"/>
  <c r="P685" i="81"/>
  <c r="O564" i="81"/>
  <c r="O566" i="81"/>
  <c r="O562" i="81"/>
  <c r="O561" i="81"/>
  <c r="O565" i="81"/>
  <c r="O563" i="81"/>
  <c r="O41" i="81"/>
  <c r="P37" i="81"/>
  <c r="O31" i="81"/>
  <c r="P24" i="81" s="1"/>
  <c r="O27" i="81"/>
  <c r="P21" i="81"/>
  <c r="O557" i="81"/>
  <c r="O558" i="81" s="1"/>
  <c r="O544" i="81"/>
  <c r="O1206" i="81"/>
  <c r="O298" i="81"/>
  <c r="O1461" i="81" s="1"/>
  <c r="N302" i="81"/>
  <c r="N387" i="81" s="1"/>
  <c r="P398" i="81"/>
  <c r="P396" i="81"/>
  <c r="P429" i="81" s="1"/>
  <c r="N253" i="81"/>
  <c r="M389" i="81"/>
  <c r="M1550" i="81"/>
  <c r="J114" i="15" s="1"/>
  <c r="O420" i="81"/>
  <c r="P413" i="81" s="1"/>
  <c r="N1036" i="81"/>
  <c r="N1037" i="81" s="1"/>
  <c r="N1038" i="81" s="1"/>
  <c r="N935" i="81"/>
  <c r="O540" i="81"/>
  <c r="N549" i="81"/>
  <c r="P7" i="81"/>
  <c r="P9" i="81"/>
  <c r="O166" i="81"/>
  <c r="O270" i="81"/>
  <c r="O268" i="81"/>
  <c r="P1176" i="81"/>
  <c r="P1174" i="81"/>
  <c r="P1207" i="81" s="1"/>
  <c r="N806" i="81" l="1"/>
  <c r="P134" i="81"/>
  <c r="P167" i="81" s="1"/>
  <c r="O416" i="81"/>
  <c r="S226" i="15"/>
  <c r="H222" i="15"/>
  <c r="H233" i="15" s="1"/>
  <c r="N546" i="81"/>
  <c r="O826" i="81"/>
  <c r="O530" i="81"/>
  <c r="O533" i="81" s="1"/>
  <c r="O534" i="81" s="1"/>
  <c r="O535" i="81" s="1"/>
  <c r="O536" i="81" s="1"/>
  <c r="O542" i="81" s="1"/>
  <c r="O1325" i="81"/>
  <c r="O1326" i="81"/>
  <c r="P1319" i="81" s="1"/>
  <c r="P1316" i="81"/>
  <c r="P1324" i="81" s="1"/>
  <c r="O1322" i="81"/>
  <c r="P1333" i="81"/>
  <c r="P1334" i="81" s="1"/>
  <c r="P1320" i="81"/>
  <c r="N1446" i="81"/>
  <c r="K99" i="15" s="1"/>
  <c r="K103" i="15" s="1"/>
  <c r="K219" i="15" s="1"/>
  <c r="P1335" i="81"/>
  <c r="P1313" i="81"/>
  <c r="O824" i="81"/>
  <c r="O282" i="81"/>
  <c r="O290" i="81" s="1"/>
  <c r="N288" i="81"/>
  <c r="O800" i="81"/>
  <c r="O808" i="81" s="1"/>
  <c r="N388" i="81"/>
  <c r="N1450" i="81"/>
  <c r="K102" i="15" s="1"/>
  <c r="K107" i="15" s="1"/>
  <c r="AA20" i="85" s="1"/>
  <c r="N810" i="81"/>
  <c r="O803" i="81" s="1"/>
  <c r="O1079" i="81"/>
  <c r="P1075" i="81"/>
  <c r="O1060" i="81"/>
  <c r="O1165" i="81" s="1"/>
  <c r="O1049" i="81"/>
  <c r="O1052" i="81" s="1"/>
  <c r="O1053" i="81" s="1"/>
  <c r="O1054" i="81" s="1"/>
  <c r="O1055" i="81" s="1"/>
  <c r="O1061" i="81" s="1"/>
  <c r="P1044" i="81"/>
  <c r="O1080" i="81"/>
  <c r="O1083" i="81"/>
  <c r="O1081" i="81"/>
  <c r="O1082" i="81"/>
  <c r="O1084" i="81"/>
  <c r="O1085" i="81"/>
  <c r="O823" i="81"/>
  <c r="O821" i="81"/>
  <c r="O822" i="81"/>
  <c r="O797" i="81"/>
  <c r="N292" i="81"/>
  <c r="O285" i="81" s="1"/>
  <c r="N291" i="81"/>
  <c r="N389" i="81"/>
  <c r="N390" i="81" s="1"/>
  <c r="P410" i="81"/>
  <c r="P418" i="81" s="1"/>
  <c r="S72" i="15"/>
  <c r="S46" i="15"/>
  <c r="S241" i="15" s="1"/>
  <c r="I65" i="15"/>
  <c r="I67" i="15" s="1"/>
  <c r="J160" i="15"/>
  <c r="J242" i="15"/>
  <c r="J48" i="15"/>
  <c r="T142" i="15"/>
  <c r="T144" i="15" s="1"/>
  <c r="U140" i="15" s="1"/>
  <c r="T44" i="15"/>
  <c r="V29" i="85" s="1"/>
  <c r="J61" i="15"/>
  <c r="F19" i="85" s="1"/>
  <c r="H19" i="85" s="1"/>
  <c r="I19" i="85" s="1"/>
  <c r="L19" i="85" s="1"/>
  <c r="N19" i="85" s="1"/>
  <c r="J117" i="15"/>
  <c r="J118" i="15"/>
  <c r="J121" i="15" s="1"/>
  <c r="J124" i="15"/>
  <c r="J126" i="15" s="1"/>
  <c r="O254" i="81"/>
  <c r="I53" i="15"/>
  <c r="L120" i="15"/>
  <c r="L34" i="15"/>
  <c r="L33" i="15" s="1"/>
  <c r="L39" i="15" s="1"/>
  <c r="E21" i="85" s="1"/>
  <c r="O674" i="81"/>
  <c r="O675" i="81" s="1"/>
  <c r="O776" i="81"/>
  <c r="O777" i="81" s="1"/>
  <c r="P1185" i="81"/>
  <c r="Q1173" i="81" s="1"/>
  <c r="O927" i="81"/>
  <c r="P915" i="81" s="1"/>
  <c r="N1465" i="81"/>
  <c r="P407" i="81"/>
  <c r="Q395" i="81" s="1"/>
  <c r="O1188" i="81"/>
  <c r="N1198" i="81"/>
  <c r="O1191" i="81" s="1"/>
  <c r="O1189" i="81" s="1"/>
  <c r="O1294" i="81" s="1"/>
  <c r="N1194" i="81"/>
  <c r="N1197" i="81"/>
  <c r="P145" i="81"/>
  <c r="Q133" i="81" s="1"/>
  <c r="P38" i="81"/>
  <c r="O548" i="81"/>
  <c r="P657" i="81"/>
  <c r="P655" i="81"/>
  <c r="P688" i="81" s="1"/>
  <c r="N255" i="81"/>
  <c r="N1550" i="81"/>
  <c r="K114" i="15" s="1"/>
  <c r="P29" i="81"/>
  <c r="O947" i="81"/>
  <c r="O948" i="81" s="1"/>
  <c r="O934" i="81"/>
  <c r="P526" i="81"/>
  <c r="P559" i="81" s="1"/>
  <c r="P528" i="81"/>
  <c r="P152" i="81"/>
  <c r="P165" i="81"/>
  <c r="P164" i="81"/>
  <c r="O168" i="81"/>
  <c r="O253" i="81" s="1"/>
  <c r="P40" i="81"/>
  <c r="P427" i="81"/>
  <c r="P428" i="81" s="1"/>
  <c r="P414" i="81"/>
  <c r="O956" i="81"/>
  <c r="O952" i="81"/>
  <c r="O955" i="81"/>
  <c r="O954" i="81"/>
  <c r="O951" i="81"/>
  <c r="O953" i="81"/>
  <c r="O301" i="81"/>
  <c r="O1431" i="81"/>
  <c r="L89" i="15" s="1"/>
  <c r="J21" i="85" s="1"/>
  <c r="O286" i="81"/>
  <c r="O299" i="81"/>
  <c r="O1433" i="81"/>
  <c r="L91" i="15" s="1"/>
  <c r="P432" i="81"/>
  <c r="P435" i="81"/>
  <c r="P437" i="81"/>
  <c r="P433" i="81"/>
  <c r="P431" i="81"/>
  <c r="P434" i="81"/>
  <c r="P436" i="81"/>
  <c r="P1210" i="81"/>
  <c r="P1213" i="81"/>
  <c r="P1209" i="81"/>
  <c r="P1212" i="81"/>
  <c r="P1211" i="81"/>
  <c r="P1215" i="81"/>
  <c r="P1214" i="81"/>
  <c r="P1205" i="81"/>
  <c r="P1192" i="81"/>
  <c r="P169" i="81"/>
  <c r="P175" i="81"/>
  <c r="P172" i="81"/>
  <c r="P171" i="81"/>
  <c r="P173" i="81"/>
  <c r="P174" i="81"/>
  <c r="P170" i="81"/>
  <c r="O279" i="81"/>
  <c r="N1551" i="81"/>
  <c r="P18" i="81"/>
  <c r="O541" i="81"/>
  <c r="O646" i="81" s="1"/>
  <c r="N940" i="81"/>
  <c r="O933" i="81" s="1"/>
  <c r="N936" i="81"/>
  <c r="O930" i="81"/>
  <c r="N939" i="81"/>
  <c r="M390" i="81"/>
  <c r="M1553" i="81" s="1"/>
  <c r="M1552" i="81"/>
  <c r="P1204" i="81"/>
  <c r="O1208" i="81"/>
  <c r="O1293" i="81" s="1"/>
  <c r="O560" i="81"/>
  <c r="O645" i="81" s="1"/>
  <c r="P556" i="81"/>
  <c r="O126" i="81"/>
  <c r="P816" i="81"/>
  <c r="O820" i="81"/>
  <c r="P148" i="81"/>
  <c r="O158" i="81"/>
  <c r="P151" i="81" s="1"/>
  <c r="O154" i="81"/>
  <c r="O157" i="81"/>
  <c r="K36" i="15" l="1"/>
  <c r="U20" i="85" s="1"/>
  <c r="W20" i="85" s="1"/>
  <c r="X20" i="85" s="1"/>
  <c r="Y20" i="85" s="1"/>
  <c r="Z20" i="85" s="1"/>
  <c r="T21" i="85"/>
  <c r="G21" i="85"/>
  <c r="O19" i="85"/>
  <c r="T226" i="15"/>
  <c r="L224" i="15"/>
  <c r="H236" i="15"/>
  <c r="H246" i="15" s="1"/>
  <c r="H248" i="15" s="1"/>
  <c r="H249" i="15" s="1"/>
  <c r="H18" i="15" s="1"/>
  <c r="K109" i="15"/>
  <c r="P149" i="81"/>
  <c r="O283" i="81"/>
  <c r="O388" i="81" s="1"/>
  <c r="P1178" i="81"/>
  <c r="P1181" i="81" s="1"/>
  <c r="P1182" i="81" s="1"/>
  <c r="P1183" i="81" s="1"/>
  <c r="P1184" i="81" s="1"/>
  <c r="P1190" i="81" s="1"/>
  <c r="K125" i="15"/>
  <c r="P1340" i="81"/>
  <c r="P1339" i="81"/>
  <c r="P1343" i="81"/>
  <c r="P1338" i="81"/>
  <c r="P1337" i="81"/>
  <c r="P1341" i="81"/>
  <c r="P1342" i="81"/>
  <c r="P1306" i="81"/>
  <c r="P1309" i="81" s="1"/>
  <c r="P1310" i="81" s="1"/>
  <c r="P1311" i="81" s="1"/>
  <c r="P1312" i="81" s="1"/>
  <c r="P1318" i="81" s="1"/>
  <c r="P1317" i="81"/>
  <c r="Q1301" i="81"/>
  <c r="Q1332" i="81"/>
  <c r="P1336" i="81"/>
  <c r="O931" i="81"/>
  <c r="O1036" i="81" s="1"/>
  <c r="N1451" i="81"/>
  <c r="N1455" i="81"/>
  <c r="P138" i="81"/>
  <c r="P141" i="81" s="1"/>
  <c r="P142" i="81" s="1"/>
  <c r="P143" i="81" s="1"/>
  <c r="P144" i="81" s="1"/>
  <c r="P150" i="81" s="1"/>
  <c r="O679" i="81"/>
  <c r="P672" i="81" s="1"/>
  <c r="O801" i="81"/>
  <c r="O906" i="81" s="1"/>
  <c r="O920" i="81"/>
  <c r="O923" i="81" s="1"/>
  <c r="O924" i="81" s="1"/>
  <c r="O925" i="81" s="1"/>
  <c r="O926" i="81" s="1"/>
  <c r="O932" i="81" s="1"/>
  <c r="O1295" i="81"/>
  <c r="O1296" i="81" s="1"/>
  <c r="O1445" i="81"/>
  <c r="L98" i="15" s="1"/>
  <c r="L106" i="15" s="1"/>
  <c r="O905" i="81"/>
  <c r="O907" i="81" s="1"/>
  <c r="O908" i="81" s="1"/>
  <c r="O1064" i="81"/>
  <c r="P1045" i="81"/>
  <c r="P1047" i="81"/>
  <c r="O1164" i="81"/>
  <c r="O1166" i="81" s="1"/>
  <c r="O1167" i="81" s="1"/>
  <c r="O790" i="81"/>
  <c r="O793" i="81" s="1"/>
  <c r="O794" i="81" s="1"/>
  <c r="O795" i="81" s="1"/>
  <c r="O796" i="81" s="1"/>
  <c r="O802" i="81" s="1"/>
  <c r="P785" i="81"/>
  <c r="P669" i="81"/>
  <c r="P677" i="81" s="1"/>
  <c r="O678" i="81"/>
  <c r="O255" i="81"/>
  <c r="O256" i="81" s="1"/>
  <c r="P411" i="81"/>
  <c r="P516" i="81" s="1"/>
  <c r="N1454" i="81"/>
  <c r="P400" i="81"/>
  <c r="P403" i="81" s="1"/>
  <c r="P404" i="81" s="1"/>
  <c r="P405" i="81" s="1"/>
  <c r="P406" i="81" s="1"/>
  <c r="P412" i="81" s="1"/>
  <c r="I66" i="15"/>
  <c r="I195" i="15" s="1"/>
  <c r="I199" i="15" s="1"/>
  <c r="I207" i="15" s="1"/>
  <c r="I208" i="15" s="1"/>
  <c r="T72" i="15"/>
  <c r="T46" i="15"/>
  <c r="T241" i="15" s="1"/>
  <c r="K124" i="15"/>
  <c r="K117" i="15"/>
  <c r="K61" i="15"/>
  <c r="F20" i="85" s="1"/>
  <c r="H20" i="85" s="1"/>
  <c r="I20" i="85" s="1"/>
  <c r="L20" i="85" s="1"/>
  <c r="N20" i="85" s="1"/>
  <c r="O20" i="85" s="1"/>
  <c r="K118" i="15"/>
  <c r="K121" i="15" s="1"/>
  <c r="I157" i="15"/>
  <c r="I159" i="15" s="1"/>
  <c r="AF18" i="85" s="1"/>
  <c r="AG18" i="85" s="1"/>
  <c r="I54" i="15"/>
  <c r="I238" i="15"/>
  <c r="I70" i="15"/>
  <c r="I56" i="15"/>
  <c r="U44" i="15"/>
  <c r="V30" i="85" s="1"/>
  <c r="U142" i="15"/>
  <c r="U144" i="15" s="1"/>
  <c r="V140" i="15" s="1"/>
  <c r="L197" i="15"/>
  <c r="F19" i="22"/>
  <c r="L168" i="15"/>
  <c r="L180" i="15" s="1"/>
  <c r="K60" i="15"/>
  <c r="K179" i="15"/>
  <c r="K37" i="15"/>
  <c r="E18" i="22"/>
  <c r="P254" i="81"/>
  <c r="L94" i="15"/>
  <c r="J196" i="15"/>
  <c r="J62" i="15"/>
  <c r="J59" i="15"/>
  <c r="J50" i="15"/>
  <c r="J239" i="15" s="1"/>
  <c r="J240" i="15"/>
  <c r="I71" i="15"/>
  <c r="I149" i="15"/>
  <c r="I150" i="15" s="1"/>
  <c r="I68" i="15"/>
  <c r="AC18" i="85" s="1"/>
  <c r="AD18" i="85" s="1"/>
  <c r="AE18" i="85" s="1"/>
  <c r="P537" i="81"/>
  <c r="P530" i="81" s="1"/>
  <c r="P533" i="81" s="1"/>
  <c r="P534" i="81" s="1"/>
  <c r="P535" i="81" s="1"/>
  <c r="P536" i="81" s="1"/>
  <c r="P542" i="81" s="1"/>
  <c r="O545" i="81"/>
  <c r="O546" i="81" s="1"/>
  <c r="O647" i="81"/>
  <c r="O648" i="81" s="1"/>
  <c r="O1196" i="81"/>
  <c r="O1193" i="81"/>
  <c r="P686" i="81"/>
  <c r="P687" i="81" s="1"/>
  <c r="P673" i="81"/>
  <c r="O128" i="81"/>
  <c r="N256" i="81"/>
  <c r="N1553" i="81" s="1"/>
  <c r="N1552" i="81"/>
  <c r="P916" i="81"/>
  <c r="P949" i="81" s="1"/>
  <c r="P918" i="81"/>
  <c r="Q6" i="81"/>
  <c r="P1206" i="81"/>
  <c r="Q1176" i="81"/>
  <c r="Q1174" i="81"/>
  <c r="Q1207" i="81" s="1"/>
  <c r="P44" i="81"/>
  <c r="P48" i="81"/>
  <c r="P42" i="81"/>
  <c r="P45" i="81"/>
  <c r="P43" i="81"/>
  <c r="P46" i="81"/>
  <c r="P47" i="81"/>
  <c r="P166" i="81"/>
  <c r="O950" i="81"/>
  <c r="O1035" i="81" s="1"/>
  <c r="O1037" i="81" s="1"/>
  <c r="O1038" i="81" s="1"/>
  <c r="P946" i="81"/>
  <c r="Q398" i="81"/>
  <c r="Q396" i="81"/>
  <c r="Q429" i="81" s="1"/>
  <c r="P153" i="81"/>
  <c r="P156" i="81"/>
  <c r="O300" i="81"/>
  <c r="O1462" i="81"/>
  <c r="L116" i="15" s="1"/>
  <c r="P430" i="81"/>
  <c r="P515" i="81" s="1"/>
  <c r="Q426" i="81"/>
  <c r="P11" i="81"/>
  <c r="P14" i="81" s="1"/>
  <c r="P15" i="81" s="1"/>
  <c r="P16" i="81" s="1"/>
  <c r="P17" i="81" s="1"/>
  <c r="P23" i="81" s="1"/>
  <c r="P544" i="81"/>
  <c r="P557" i="81"/>
  <c r="P558" i="81" s="1"/>
  <c r="O287" i="81"/>
  <c r="P666" i="81"/>
  <c r="P659" i="81" s="1"/>
  <c r="P662" i="81" s="1"/>
  <c r="P663" i="81" s="1"/>
  <c r="P664" i="81" s="1"/>
  <c r="P665" i="81" s="1"/>
  <c r="P671" i="81" s="1"/>
  <c r="O306" i="81"/>
  <c r="O1469" i="81" s="1"/>
  <c r="O305" i="81"/>
  <c r="O1468" i="81" s="1"/>
  <c r="O304" i="81"/>
  <c r="O1467" i="81" s="1"/>
  <c r="O308" i="81"/>
  <c r="O1471" i="81" s="1"/>
  <c r="O303" i="81"/>
  <c r="O1466" i="81" s="1"/>
  <c r="O307" i="81"/>
  <c r="O1470" i="81" s="1"/>
  <c r="O1464" i="81"/>
  <c r="O938" i="81"/>
  <c r="O935" i="81"/>
  <c r="P267" i="81"/>
  <c r="O1442" i="81"/>
  <c r="L93" i="15" s="1"/>
  <c r="O272" i="81"/>
  <c r="O275" i="81" s="1"/>
  <c r="O276" i="81" s="1"/>
  <c r="O277" i="81" s="1"/>
  <c r="O278" i="81" s="1"/>
  <c r="O284" i="81" s="1"/>
  <c r="O1449" i="81"/>
  <c r="L101" i="15" s="1"/>
  <c r="P562" i="81"/>
  <c r="P564" i="81"/>
  <c r="P563" i="81"/>
  <c r="P561" i="81"/>
  <c r="P565" i="81"/>
  <c r="P567" i="81"/>
  <c r="P566" i="81"/>
  <c r="Q134" i="81"/>
  <c r="Q167" i="81" s="1"/>
  <c r="Q136" i="81"/>
  <c r="P694" i="81"/>
  <c r="P690" i="81"/>
  <c r="P691" i="81"/>
  <c r="P693" i="81"/>
  <c r="P696" i="81"/>
  <c r="P692" i="81"/>
  <c r="P695" i="81"/>
  <c r="P39" i="81"/>
  <c r="K225" i="15" l="1"/>
  <c r="K227" i="15" s="1"/>
  <c r="K228" i="15" s="1"/>
  <c r="K229" i="15" s="1"/>
  <c r="O1551" i="81"/>
  <c r="O1446" i="81"/>
  <c r="L99" i="15" s="1"/>
  <c r="L103" i="15" s="1"/>
  <c r="L219" i="15" s="1"/>
  <c r="O805" i="81"/>
  <c r="O1450" i="81" s="1"/>
  <c r="L102" i="15" s="1"/>
  <c r="L107" i="15" s="1"/>
  <c r="AA21" i="85" s="1"/>
  <c r="U226" i="15"/>
  <c r="K126" i="15"/>
  <c r="I221" i="15"/>
  <c r="I222" i="15" s="1"/>
  <c r="I233" i="15" s="1"/>
  <c r="P1421" i="81"/>
  <c r="Q1302" i="81"/>
  <c r="Q1304" i="81"/>
  <c r="P1422" i="81"/>
  <c r="P1321" i="81"/>
  <c r="P1063" i="81"/>
  <c r="P1076" i="81"/>
  <c r="P1077" i="81" s="1"/>
  <c r="P1078" i="81"/>
  <c r="P1056" i="81"/>
  <c r="O1068" i="81"/>
  <c r="O1065" i="81"/>
  <c r="P1059" i="81"/>
  <c r="P1067" i="81" s="1"/>
  <c r="O1069" i="81"/>
  <c r="P1062" i="81" s="1"/>
  <c r="P786" i="81"/>
  <c r="P788" i="81"/>
  <c r="O550" i="81"/>
  <c r="P543" i="81" s="1"/>
  <c r="P541" i="81" s="1"/>
  <c r="P646" i="81" s="1"/>
  <c r="P517" i="81"/>
  <c r="P518" i="81" s="1"/>
  <c r="P540" i="81"/>
  <c r="P548" i="81" s="1"/>
  <c r="O549" i="81"/>
  <c r="P415" i="81"/>
  <c r="I73" i="15"/>
  <c r="J63" i="15"/>
  <c r="I152" i="15"/>
  <c r="I163" i="15" s="1"/>
  <c r="I165" i="15" s="1"/>
  <c r="J148" i="15"/>
  <c r="V142" i="15"/>
  <c r="V144" i="15" s="1"/>
  <c r="W140" i="15" s="1"/>
  <c r="V44" i="15"/>
  <c r="V31" i="85" s="1"/>
  <c r="K38" i="15"/>
  <c r="K40" i="15"/>
  <c r="K243" i="15"/>
  <c r="K247" i="15" s="1"/>
  <c r="U72" i="15"/>
  <c r="U46" i="15"/>
  <c r="U241" i="15" s="1"/>
  <c r="D16" i="22"/>
  <c r="H16" i="22" s="1"/>
  <c r="J16" i="22" s="1"/>
  <c r="K16" i="22" s="1"/>
  <c r="I178" i="15"/>
  <c r="I182" i="15" s="1"/>
  <c r="I190" i="15" s="1"/>
  <c r="I191" i="15" s="1"/>
  <c r="K62" i="15"/>
  <c r="K196" i="15"/>
  <c r="L218" i="15"/>
  <c r="J53" i="15"/>
  <c r="I161" i="15"/>
  <c r="J156" i="15"/>
  <c r="Q525" i="81"/>
  <c r="Q528" i="81" s="1"/>
  <c r="O1453" i="81"/>
  <c r="Q407" i="81"/>
  <c r="P670" i="81"/>
  <c r="O1197" i="81"/>
  <c r="O1194" i="81"/>
  <c r="P1188" i="81"/>
  <c r="O1198" i="81"/>
  <c r="P1191" i="81" s="1"/>
  <c r="P1189" i="81" s="1"/>
  <c r="P1294" i="81" s="1"/>
  <c r="P930" i="81"/>
  <c r="O936" i="81"/>
  <c r="O940" i="81"/>
  <c r="P933" i="81" s="1"/>
  <c r="O939" i="81"/>
  <c r="P956" i="81"/>
  <c r="P954" i="81"/>
  <c r="P957" i="81"/>
  <c r="P951" i="81"/>
  <c r="P952" i="81"/>
  <c r="P953" i="81"/>
  <c r="P955" i="81"/>
  <c r="P41" i="81"/>
  <c r="Q37" i="81"/>
  <c r="Q175" i="81"/>
  <c r="Q173" i="81"/>
  <c r="Q172" i="81"/>
  <c r="Q169" i="81"/>
  <c r="Q171" i="81"/>
  <c r="Q170" i="81"/>
  <c r="Q174" i="81"/>
  <c r="Q176" i="81"/>
  <c r="P560" i="81"/>
  <c r="P645" i="81" s="1"/>
  <c r="Q556" i="81"/>
  <c r="P154" i="81"/>
  <c r="P158" i="81"/>
  <c r="Q151" i="81" s="1"/>
  <c r="Q148" i="81"/>
  <c r="P157" i="81"/>
  <c r="Q1185" i="81"/>
  <c r="P1208" i="81"/>
  <c r="P1293" i="81" s="1"/>
  <c r="Q1204" i="81"/>
  <c r="P689" i="81"/>
  <c r="P774" i="81" s="1"/>
  <c r="Q685" i="81"/>
  <c r="Q165" i="81"/>
  <c r="Q152" i="81"/>
  <c r="P298" i="81"/>
  <c r="P1461" i="81" s="1"/>
  <c r="O302" i="81"/>
  <c r="O1463" i="81"/>
  <c r="Q427" i="81"/>
  <c r="Q428" i="81" s="1"/>
  <c r="Q414" i="81"/>
  <c r="Q1211" i="81"/>
  <c r="Q1215" i="81"/>
  <c r="Q1214" i="81"/>
  <c r="Q1209" i="81"/>
  <c r="Q1210" i="81"/>
  <c r="Q1212" i="81"/>
  <c r="Q1216" i="81"/>
  <c r="Q1213" i="81"/>
  <c r="P927" i="81"/>
  <c r="P920" i="81" s="1"/>
  <c r="P923" i="81" s="1"/>
  <c r="P924" i="81" s="1"/>
  <c r="P925" i="81" s="1"/>
  <c r="P926" i="81" s="1"/>
  <c r="P932" i="81" s="1"/>
  <c r="O291" i="81"/>
  <c r="O288" i="81"/>
  <c r="P282" i="81"/>
  <c r="O292" i="81"/>
  <c r="P285" i="81" s="1"/>
  <c r="Q145" i="81"/>
  <c r="P270" i="81"/>
  <c r="P268" i="81"/>
  <c r="P1430" i="81"/>
  <c r="M88" i="15" s="1"/>
  <c r="Q654" i="81"/>
  <c r="P127" i="81"/>
  <c r="P26" i="81"/>
  <c r="Q438" i="81"/>
  <c r="Q436" i="81"/>
  <c r="Q437" i="81"/>
  <c r="Q433" i="81"/>
  <c r="Q435" i="81"/>
  <c r="Q432" i="81"/>
  <c r="Q431" i="81"/>
  <c r="Q434" i="81"/>
  <c r="Q164" i="81"/>
  <c r="P168" i="81"/>
  <c r="P253" i="81" s="1"/>
  <c r="P255" i="81" s="1"/>
  <c r="P256" i="81" s="1"/>
  <c r="Q1192" i="81"/>
  <c r="Q1205" i="81"/>
  <c r="Q7" i="81"/>
  <c r="Q9" i="81"/>
  <c r="P934" i="81"/>
  <c r="P947" i="81"/>
  <c r="P948" i="81" s="1"/>
  <c r="O129" i="81"/>
  <c r="O809" i="81" l="1"/>
  <c r="P800" i="81"/>
  <c r="P808" i="81" s="1"/>
  <c r="L125" i="15"/>
  <c r="K232" i="15"/>
  <c r="L36" i="15"/>
  <c r="U21" i="85" s="1"/>
  <c r="W21" i="85" s="1"/>
  <c r="X21" i="85" s="1"/>
  <c r="Y21" i="85" s="1"/>
  <c r="Z21" i="85" s="1"/>
  <c r="I236" i="15"/>
  <c r="I246" i="15" s="1"/>
  <c r="I248" i="15" s="1"/>
  <c r="I249" i="15" s="1"/>
  <c r="I18" i="15" s="1"/>
  <c r="O810" i="81"/>
  <c r="P803" i="81" s="1"/>
  <c r="O806" i="81"/>
  <c r="V226" i="15"/>
  <c r="L109" i="15"/>
  <c r="P1423" i="81"/>
  <c r="P1424" i="81" s="1"/>
  <c r="Q1333" i="81"/>
  <c r="Q1334" i="81" s="1"/>
  <c r="Q1320" i="81"/>
  <c r="Q1335" i="81"/>
  <c r="Q1313" i="81"/>
  <c r="P1322" i="81"/>
  <c r="P1325" i="81"/>
  <c r="Q1316" i="81"/>
  <c r="Q1324" i="81" s="1"/>
  <c r="P1326" i="81"/>
  <c r="Q1319" i="81" s="1"/>
  <c r="Q1317" i="81" s="1"/>
  <c r="Q1422" i="81" s="1"/>
  <c r="P1060" i="81"/>
  <c r="P1049" i="81"/>
  <c r="P1052" i="81" s="1"/>
  <c r="P1053" i="81" s="1"/>
  <c r="P1054" i="81" s="1"/>
  <c r="P1055" i="81" s="1"/>
  <c r="P1061" i="81" s="1"/>
  <c r="Q1044" i="81"/>
  <c r="P1081" i="81"/>
  <c r="P1084" i="81"/>
  <c r="P1083" i="81"/>
  <c r="P1086" i="81"/>
  <c r="P1082" i="81"/>
  <c r="P1080" i="81"/>
  <c r="P1085" i="81"/>
  <c r="Q1075" i="81"/>
  <c r="P1079" i="81"/>
  <c r="P817" i="81"/>
  <c r="P818" i="81" s="1"/>
  <c r="P804" i="81"/>
  <c r="P819" i="81"/>
  <c r="P797" i="81"/>
  <c r="P420" i="81"/>
  <c r="Q413" i="81" s="1"/>
  <c r="Q411" i="81" s="1"/>
  <c r="P416" i="81"/>
  <c r="Q410" i="81"/>
  <c r="Q418" i="81" s="1"/>
  <c r="P419" i="81"/>
  <c r="O1454" i="81"/>
  <c r="P1295" i="81"/>
  <c r="P1296" i="81" s="1"/>
  <c r="J65" i="15"/>
  <c r="J67" i="15" s="1"/>
  <c r="J149" i="15" s="1"/>
  <c r="J150" i="15" s="1"/>
  <c r="P290" i="81"/>
  <c r="P1445" i="81"/>
  <c r="M98" i="15" s="1"/>
  <c r="M106" i="15" s="1"/>
  <c r="AA53" i="15"/>
  <c r="J56" i="15"/>
  <c r="AA56" i="15" s="1"/>
  <c r="J54" i="15"/>
  <c r="J70" i="15"/>
  <c r="J238" i="15"/>
  <c r="J157" i="15"/>
  <c r="J159" i="15" s="1"/>
  <c r="AF19" i="85" s="1"/>
  <c r="AG19" i="85" s="1"/>
  <c r="M120" i="15"/>
  <c r="M34" i="15"/>
  <c r="M33" i="15" s="1"/>
  <c r="M39" i="15" s="1"/>
  <c r="E22" i="85" s="1"/>
  <c r="Q526" i="81"/>
  <c r="Q559" i="81" s="1"/>
  <c r="Q562" i="81" s="1"/>
  <c r="R395" i="81"/>
  <c r="R398" i="81" s="1"/>
  <c r="K160" i="15"/>
  <c r="K48" i="15"/>
  <c r="K242" i="15"/>
  <c r="V46" i="15"/>
  <c r="V241" i="15" s="1"/>
  <c r="V72" i="15"/>
  <c r="L60" i="15"/>
  <c r="E19" i="22"/>
  <c r="L179" i="15"/>
  <c r="L37" i="15"/>
  <c r="W44" i="15"/>
  <c r="V32" i="85" s="1"/>
  <c r="W142" i="15"/>
  <c r="W144" i="15" s="1"/>
  <c r="X140" i="15" s="1"/>
  <c r="Q400" i="81"/>
  <c r="Q403" i="81" s="1"/>
  <c r="Q404" i="81" s="1"/>
  <c r="Q405" i="81" s="1"/>
  <c r="Q406" i="81" s="1"/>
  <c r="Q412" i="81" s="1"/>
  <c r="P279" i="81"/>
  <c r="Q267" i="81" s="1"/>
  <c r="P545" i="81"/>
  <c r="P546" i="81" s="1"/>
  <c r="Q1206" i="81"/>
  <c r="Q1208" i="81" s="1"/>
  <c r="Q1293" i="81" s="1"/>
  <c r="P647" i="81"/>
  <c r="P648" i="81" s="1"/>
  <c r="P1196" i="81"/>
  <c r="P1193" i="81"/>
  <c r="Q18" i="81"/>
  <c r="R6" i="81" s="1"/>
  <c r="P775" i="81"/>
  <c r="P776" i="81" s="1"/>
  <c r="P777" i="81" s="1"/>
  <c r="P674" i="81"/>
  <c r="P950" i="81"/>
  <c r="P1035" i="81" s="1"/>
  <c r="Q946" i="81"/>
  <c r="R133" i="81"/>
  <c r="Q166" i="81"/>
  <c r="Q149" i="81"/>
  <c r="P931" i="81"/>
  <c r="P1036" i="81" s="1"/>
  <c r="Q38" i="81"/>
  <c r="P27" i="81"/>
  <c r="P31" i="81"/>
  <c r="Q24" i="81" s="1"/>
  <c r="Q21" i="81"/>
  <c r="P30" i="81"/>
  <c r="Q655" i="81"/>
  <c r="Q688" i="81" s="1"/>
  <c r="Q657" i="81"/>
  <c r="Q138" i="81"/>
  <c r="Q141" i="81" s="1"/>
  <c r="Q142" i="81" s="1"/>
  <c r="Q143" i="81" s="1"/>
  <c r="Q144" i="81" s="1"/>
  <c r="Q150" i="81" s="1"/>
  <c r="O387" i="81"/>
  <c r="O1465" i="81"/>
  <c r="Q557" i="81"/>
  <c r="Q558" i="81" s="1"/>
  <c r="Q544" i="81"/>
  <c r="Q40" i="81"/>
  <c r="P301" i="81"/>
  <c r="P1431" i="81"/>
  <c r="M89" i="15" s="1"/>
  <c r="J22" i="85" s="1"/>
  <c r="O1451" i="81"/>
  <c r="O1455" i="81"/>
  <c r="Q915" i="81"/>
  <c r="P126" i="81"/>
  <c r="P938" i="81"/>
  <c r="P299" i="81"/>
  <c r="P286" i="81"/>
  <c r="P1433" i="81"/>
  <c r="M91" i="15" s="1"/>
  <c r="Q430" i="81"/>
  <c r="Q515" i="81" s="1"/>
  <c r="R426" i="81"/>
  <c r="Q1178" i="81"/>
  <c r="Q1181" i="81" s="1"/>
  <c r="Q1182" i="81" s="1"/>
  <c r="Q1183" i="81" s="1"/>
  <c r="Q1184" i="81" s="1"/>
  <c r="Q1190" i="81" s="1"/>
  <c r="R1173" i="81"/>
  <c r="Q156" i="81"/>
  <c r="L225" i="15" l="1"/>
  <c r="L227" i="15" s="1"/>
  <c r="L228" i="15" s="1"/>
  <c r="L232" i="15" s="1"/>
  <c r="T22" i="85"/>
  <c r="G22" i="85"/>
  <c r="W226" i="15"/>
  <c r="L229" i="15"/>
  <c r="M224" i="15"/>
  <c r="R1301" i="81"/>
  <c r="Q1306" i="81"/>
  <c r="Q1309" i="81" s="1"/>
  <c r="Q1310" i="81" s="1"/>
  <c r="Q1311" i="81" s="1"/>
  <c r="Q1312" i="81" s="1"/>
  <c r="Q1318" i="81" s="1"/>
  <c r="Q1341" i="81"/>
  <c r="Q1338" i="81"/>
  <c r="Q1344" i="81"/>
  <c r="Q1343" i="81"/>
  <c r="Q1337" i="81"/>
  <c r="Q1342" i="81"/>
  <c r="Q1339" i="81"/>
  <c r="Q1340" i="81"/>
  <c r="Q1321" i="81"/>
  <c r="Q1322" i="81" s="1"/>
  <c r="Q1336" i="81"/>
  <c r="R1332" i="81"/>
  <c r="P1165" i="81"/>
  <c r="P1064" i="81"/>
  <c r="P1449" i="81"/>
  <c r="M101" i="15" s="1"/>
  <c r="Q565" i="81"/>
  <c r="Q564" i="81"/>
  <c r="P1164" i="81"/>
  <c r="Q1045" i="81"/>
  <c r="Q1047" i="81"/>
  <c r="Q785" i="81"/>
  <c r="Q1430" i="81" s="1"/>
  <c r="N88" i="15" s="1"/>
  <c r="P801" i="81"/>
  <c r="P790" i="81"/>
  <c r="P793" i="81" s="1"/>
  <c r="P794" i="81" s="1"/>
  <c r="P795" i="81" s="1"/>
  <c r="P796" i="81" s="1"/>
  <c r="P802" i="81" s="1"/>
  <c r="P824" i="81"/>
  <c r="P821" i="81"/>
  <c r="P825" i="81"/>
  <c r="P827" i="81"/>
  <c r="P823" i="81"/>
  <c r="P822" i="81"/>
  <c r="P826" i="81"/>
  <c r="Q816" i="81"/>
  <c r="P820" i="81"/>
  <c r="Q566" i="81"/>
  <c r="Q568" i="81"/>
  <c r="J68" i="15"/>
  <c r="AC19" i="85" s="1"/>
  <c r="AD19" i="85" s="1"/>
  <c r="AE19" i="85" s="1"/>
  <c r="Q540" i="81"/>
  <c r="Q548" i="81" s="1"/>
  <c r="Q567" i="81"/>
  <c r="Q561" i="81"/>
  <c r="J71" i="15"/>
  <c r="J73" i="15" s="1"/>
  <c r="Q563" i="81"/>
  <c r="P549" i="81"/>
  <c r="P283" i="81"/>
  <c r="P1446" i="81" s="1"/>
  <c r="M99" i="15" s="1"/>
  <c r="P550" i="81"/>
  <c r="Q543" i="81" s="1"/>
  <c r="P272" i="81"/>
  <c r="P275" i="81" s="1"/>
  <c r="P276" i="81" s="1"/>
  <c r="P277" i="81" s="1"/>
  <c r="P278" i="81" s="1"/>
  <c r="P284" i="81" s="1"/>
  <c r="Q516" i="81"/>
  <c r="Q517" i="81" s="1"/>
  <c r="Q518" i="81" s="1"/>
  <c r="Q415" i="81"/>
  <c r="Q419" i="81" s="1"/>
  <c r="Q537" i="81"/>
  <c r="P1442" i="81"/>
  <c r="M93" i="15" s="1"/>
  <c r="M218" i="15" s="1"/>
  <c r="R396" i="81"/>
  <c r="R429" i="81" s="1"/>
  <c r="R434" i="81" s="1"/>
  <c r="R1204" i="81"/>
  <c r="P1453" i="81"/>
  <c r="J66" i="15"/>
  <c r="J195" i="15" s="1"/>
  <c r="J199" i="15" s="1"/>
  <c r="J207" i="15" s="1"/>
  <c r="J208" i="15" s="1"/>
  <c r="L38" i="15"/>
  <c r="L40" i="15"/>
  <c r="L243" i="15"/>
  <c r="L247" i="15" s="1"/>
  <c r="K59" i="15"/>
  <c r="K63" i="15" s="1"/>
  <c r="K50" i="15"/>
  <c r="K239" i="15" s="1"/>
  <c r="K240" i="15"/>
  <c r="J161" i="15"/>
  <c r="K156" i="15"/>
  <c r="Q254" i="81"/>
  <c r="P388" i="81"/>
  <c r="M197" i="15"/>
  <c r="M168" i="15"/>
  <c r="M180" i="15" s="1"/>
  <c r="F20" i="22"/>
  <c r="X44" i="15"/>
  <c r="V33" i="85" s="1"/>
  <c r="X142" i="15"/>
  <c r="X144" i="15" s="1"/>
  <c r="Y140" i="15" s="1"/>
  <c r="M94" i="15"/>
  <c r="J152" i="15"/>
  <c r="J163" i="15" s="1"/>
  <c r="J165" i="15" s="1"/>
  <c r="K148" i="15"/>
  <c r="W72" i="15"/>
  <c r="W46" i="15"/>
  <c r="W241" i="15" s="1"/>
  <c r="J178" i="15"/>
  <c r="J182" i="15" s="1"/>
  <c r="J190" i="15" s="1"/>
  <c r="J191" i="15" s="1"/>
  <c r="D17" i="22"/>
  <c r="H17" i="22" s="1"/>
  <c r="J17" i="22" s="1"/>
  <c r="K17" i="22" s="1"/>
  <c r="P1037" i="81"/>
  <c r="P1038" i="81" s="1"/>
  <c r="Q127" i="81"/>
  <c r="Q11" i="81"/>
  <c r="Q14" i="81" s="1"/>
  <c r="Q15" i="81" s="1"/>
  <c r="Q16" i="81" s="1"/>
  <c r="Q17" i="81" s="1"/>
  <c r="Q23" i="81" s="1"/>
  <c r="P935" i="81"/>
  <c r="Q930" i="81" s="1"/>
  <c r="Q938" i="81" s="1"/>
  <c r="Q1188" i="81"/>
  <c r="P1197" i="81"/>
  <c r="P1198" i="81"/>
  <c r="Q1191" i="81" s="1"/>
  <c r="Q1189" i="81" s="1"/>
  <c r="Q1294" i="81" s="1"/>
  <c r="Q1295" i="81" s="1"/>
  <c r="Q1296" i="81" s="1"/>
  <c r="P1194" i="81"/>
  <c r="P679" i="81"/>
  <c r="Q672" i="81" s="1"/>
  <c r="P675" i="81"/>
  <c r="P678" i="81"/>
  <c r="Q669" i="81"/>
  <c r="Q677" i="81" s="1"/>
  <c r="Q153" i="81"/>
  <c r="Q154" i="81" s="1"/>
  <c r="Q666" i="81"/>
  <c r="R654" i="81" s="1"/>
  <c r="P300" i="81"/>
  <c r="P1462" i="81"/>
  <c r="M116" i="15" s="1"/>
  <c r="P309" i="81"/>
  <c r="P303" i="81"/>
  <c r="P304" i="81"/>
  <c r="P307" i="81"/>
  <c r="P308" i="81"/>
  <c r="P305" i="81"/>
  <c r="P306" i="81"/>
  <c r="P1464" i="81"/>
  <c r="R427" i="81"/>
  <c r="R428" i="81" s="1"/>
  <c r="R414" i="81"/>
  <c r="Q29" i="81"/>
  <c r="Q26" i="81"/>
  <c r="R136" i="81"/>
  <c r="R134" i="81"/>
  <c r="R167" i="81" s="1"/>
  <c r="R1176" i="81"/>
  <c r="R1174" i="81"/>
  <c r="R1207" i="81" s="1"/>
  <c r="Q44" i="81"/>
  <c r="Q43" i="81"/>
  <c r="Q47" i="81"/>
  <c r="Q49" i="81"/>
  <c r="Q45" i="81"/>
  <c r="Q48" i="81"/>
  <c r="Q42" i="81"/>
  <c r="Q46" i="81"/>
  <c r="Q686" i="81"/>
  <c r="Q687" i="81" s="1"/>
  <c r="Q673" i="81"/>
  <c r="R7" i="81"/>
  <c r="R9" i="81"/>
  <c r="O389" i="81"/>
  <c r="O1550" i="81"/>
  <c r="L114" i="15" s="1"/>
  <c r="Q692" i="81"/>
  <c r="Q694" i="81"/>
  <c r="Q697" i="81"/>
  <c r="Q691" i="81"/>
  <c r="Q693" i="81"/>
  <c r="Q695" i="81"/>
  <c r="Q696" i="81"/>
  <c r="Q690" i="81"/>
  <c r="Q39" i="81"/>
  <c r="R164" i="81"/>
  <c r="Q168" i="81"/>
  <c r="Q253" i="81" s="1"/>
  <c r="Q270" i="81"/>
  <c r="Q268" i="81"/>
  <c r="Q918" i="81"/>
  <c r="Q916" i="81"/>
  <c r="Q949" i="81" s="1"/>
  <c r="P128" i="81"/>
  <c r="Q560" i="81"/>
  <c r="R556" i="81"/>
  <c r="X226" i="15" l="1"/>
  <c r="M103" i="15"/>
  <c r="M219" i="15" s="1"/>
  <c r="J221" i="15"/>
  <c r="Q1325" i="81"/>
  <c r="P1166" i="81"/>
  <c r="P1167" i="81" s="1"/>
  <c r="Q1326" i="81"/>
  <c r="R1319" i="81" s="1"/>
  <c r="R1316" i="81"/>
  <c r="R1324" i="81" s="1"/>
  <c r="Q1421" i="81"/>
  <c r="Q1423" i="81" s="1"/>
  <c r="Q1424" i="81" s="1"/>
  <c r="R1304" i="81"/>
  <c r="R1302" i="81"/>
  <c r="Q1059" i="81"/>
  <c r="Q1067" i="81" s="1"/>
  <c r="P1068" i="81"/>
  <c r="P1069" i="81"/>
  <c r="Q1062" i="81" s="1"/>
  <c r="P1065" i="81"/>
  <c r="P1472" i="81"/>
  <c r="P1469" i="81"/>
  <c r="P1468" i="81"/>
  <c r="P287" i="81"/>
  <c r="Q282" i="81" s="1"/>
  <c r="P1471" i="81"/>
  <c r="P1470" i="81"/>
  <c r="P939" i="81"/>
  <c r="P1467" i="81"/>
  <c r="P1466" i="81"/>
  <c r="Q1063" i="81"/>
  <c r="Q1076" i="81"/>
  <c r="Q1077" i="81" s="1"/>
  <c r="Q1078" i="81"/>
  <c r="Q1056" i="81"/>
  <c r="P905" i="81"/>
  <c r="P906" i="81"/>
  <c r="P1551" i="81" s="1"/>
  <c r="P805" i="81"/>
  <c r="Q788" i="81"/>
  <c r="Q786" i="81"/>
  <c r="Q1431" i="81" s="1"/>
  <c r="N89" i="15" s="1"/>
  <c r="J23" i="85" s="1"/>
  <c r="Q645" i="81"/>
  <c r="Q541" i="81"/>
  <c r="Q646" i="81" s="1"/>
  <c r="R436" i="81"/>
  <c r="R432" i="81"/>
  <c r="R431" i="81"/>
  <c r="R433" i="81"/>
  <c r="R438" i="81"/>
  <c r="R407" i="81"/>
  <c r="S395" i="81" s="1"/>
  <c r="R435" i="81"/>
  <c r="Q255" i="81"/>
  <c r="Q256" i="81" s="1"/>
  <c r="R439" i="81"/>
  <c r="R437" i="81"/>
  <c r="Q279" i="81"/>
  <c r="R267" i="81" s="1"/>
  <c r="Q420" i="81"/>
  <c r="R413" i="81" s="1"/>
  <c r="R410" i="81"/>
  <c r="R418" i="81" s="1"/>
  <c r="Q416" i="81"/>
  <c r="R525" i="81"/>
  <c r="Q530" i="81"/>
  <c r="Q533" i="81" s="1"/>
  <c r="Q534" i="81" s="1"/>
  <c r="Q535" i="81" s="1"/>
  <c r="Q536" i="81" s="1"/>
  <c r="Q542" i="81" s="1"/>
  <c r="R18" i="81"/>
  <c r="S6" i="81" s="1"/>
  <c r="K53" i="15"/>
  <c r="K70" i="15" s="1"/>
  <c r="K65" i="15"/>
  <c r="K67" i="15" s="1"/>
  <c r="L61" i="15"/>
  <c r="F21" i="85" s="1"/>
  <c r="H21" i="85" s="1"/>
  <c r="I21" i="85" s="1"/>
  <c r="L21" i="85" s="1"/>
  <c r="N21" i="85" s="1"/>
  <c r="O21" i="85" s="1"/>
  <c r="L118" i="15"/>
  <c r="L121" i="15" s="1"/>
  <c r="L117" i="15"/>
  <c r="L124" i="15"/>
  <c r="L126" i="15" s="1"/>
  <c r="N120" i="15"/>
  <c r="N34" i="15"/>
  <c r="N33" i="15" s="1"/>
  <c r="N39" i="15" s="1"/>
  <c r="E23" i="85" s="1"/>
  <c r="Y44" i="15"/>
  <c r="V34" i="85" s="1"/>
  <c r="Y142" i="15"/>
  <c r="Y144" i="15" s="1"/>
  <c r="L160" i="15"/>
  <c r="L242" i="15"/>
  <c r="L48" i="15"/>
  <c r="X72" i="15"/>
  <c r="X46" i="15"/>
  <c r="X241" i="15" s="1"/>
  <c r="M36" i="15"/>
  <c r="U22" i="85" s="1"/>
  <c r="W22" i="85" s="1"/>
  <c r="M125" i="15"/>
  <c r="P940" i="81"/>
  <c r="Q933" i="81" s="1"/>
  <c r="P936" i="81"/>
  <c r="Q670" i="81"/>
  <c r="Q775" i="81" s="1"/>
  <c r="Q659" i="81"/>
  <c r="Q662" i="81" s="1"/>
  <c r="Q663" i="81" s="1"/>
  <c r="Q664" i="81" s="1"/>
  <c r="Q665" i="81" s="1"/>
  <c r="Q671" i="81" s="1"/>
  <c r="R148" i="81"/>
  <c r="Q157" i="81"/>
  <c r="Q158" i="81"/>
  <c r="R151" i="81" s="1"/>
  <c r="R1185" i="81"/>
  <c r="R1178" i="81" s="1"/>
  <c r="R1181" i="81" s="1"/>
  <c r="R1182" i="81" s="1"/>
  <c r="R1183" i="81" s="1"/>
  <c r="R1184" i="81" s="1"/>
  <c r="R1190" i="81" s="1"/>
  <c r="Q1196" i="81"/>
  <c r="Q1193" i="81"/>
  <c r="R37" i="81"/>
  <c r="Q41" i="81"/>
  <c r="R1205" i="81"/>
  <c r="R1206" i="81" s="1"/>
  <c r="R1192" i="81"/>
  <c r="R169" i="81"/>
  <c r="R170" i="81"/>
  <c r="R177" i="81"/>
  <c r="R174" i="81"/>
  <c r="R175" i="81"/>
  <c r="R173" i="81"/>
  <c r="R176" i="81"/>
  <c r="R172" i="81"/>
  <c r="R171" i="81"/>
  <c r="Q27" i="81"/>
  <c r="R21" i="81"/>
  <c r="Q31" i="81"/>
  <c r="R24" i="81" s="1"/>
  <c r="R127" i="81" s="1"/>
  <c r="Q30" i="81"/>
  <c r="Q927" i="81"/>
  <c r="R152" i="81"/>
  <c r="R165" i="81"/>
  <c r="R166" i="81" s="1"/>
  <c r="R657" i="81"/>
  <c r="R655" i="81"/>
  <c r="R688" i="81" s="1"/>
  <c r="P129" i="81"/>
  <c r="Q954" i="81"/>
  <c r="Q951" i="81"/>
  <c r="Q952" i="81"/>
  <c r="Q958" i="81"/>
  <c r="Q955" i="81"/>
  <c r="Q957" i="81"/>
  <c r="Q953" i="81"/>
  <c r="Q956" i="81"/>
  <c r="Q301" i="81"/>
  <c r="O390" i="81"/>
  <c r="O1553" i="81" s="1"/>
  <c r="O1552" i="81"/>
  <c r="R38" i="81"/>
  <c r="R685" i="81"/>
  <c r="Q689" i="81"/>
  <c r="Q774" i="81" s="1"/>
  <c r="R430" i="81"/>
  <c r="S426" i="81"/>
  <c r="Q934" i="81"/>
  <c r="Q947" i="81"/>
  <c r="Q948" i="81" s="1"/>
  <c r="Q286" i="81"/>
  <c r="Q299" i="81"/>
  <c r="Q1433" i="81"/>
  <c r="N91" i="15" s="1"/>
  <c r="R40" i="81"/>
  <c r="R1211" i="81"/>
  <c r="R1214" i="81"/>
  <c r="R1215" i="81"/>
  <c r="R1212" i="81"/>
  <c r="R1216" i="81"/>
  <c r="R1217" i="81"/>
  <c r="R1210" i="81"/>
  <c r="R1209" i="81"/>
  <c r="R1213" i="81"/>
  <c r="R145" i="81"/>
  <c r="Q298" i="81"/>
  <c r="Q1461" i="81" s="1"/>
  <c r="P302" i="81"/>
  <c r="P1463" i="81"/>
  <c r="X22" i="85" l="1"/>
  <c r="Y22" i="85" s="1"/>
  <c r="T23" i="85"/>
  <c r="G23" i="85"/>
  <c r="Y226" i="15"/>
  <c r="M225" i="15"/>
  <c r="M227" i="15" s="1"/>
  <c r="M228" i="15" s="1"/>
  <c r="M229" i="15" s="1"/>
  <c r="N224" i="15"/>
  <c r="J222" i="15"/>
  <c r="J233" i="15" s="1"/>
  <c r="P292" i="81"/>
  <c r="Q285" i="81" s="1"/>
  <c r="Q283" i="81" s="1"/>
  <c r="Q388" i="81" s="1"/>
  <c r="P288" i="81"/>
  <c r="R1335" i="81"/>
  <c r="R1333" i="81"/>
  <c r="R1334" i="81" s="1"/>
  <c r="R1320" i="81"/>
  <c r="R1313" i="81"/>
  <c r="S1301" i="81" s="1"/>
  <c r="P1450" i="81"/>
  <c r="M102" i="15" s="1"/>
  <c r="M107" i="15" s="1"/>
  <c r="AA22" i="85" s="1"/>
  <c r="P291" i="81"/>
  <c r="Q1049" i="81"/>
  <c r="Q1052" i="81" s="1"/>
  <c r="Q1053" i="81" s="1"/>
  <c r="Q1054" i="81" s="1"/>
  <c r="Q1055" i="81" s="1"/>
  <c r="Q1061" i="81" s="1"/>
  <c r="Q1060" i="81"/>
  <c r="R1044" i="81"/>
  <c r="Q1084" i="81"/>
  <c r="Q1086" i="81"/>
  <c r="Q1082" i="81"/>
  <c r="Q1081" i="81"/>
  <c r="Q1085" i="81"/>
  <c r="Q1080" i="81"/>
  <c r="Q1087" i="81"/>
  <c r="Q1083" i="81"/>
  <c r="Q1079" i="81"/>
  <c r="R1075" i="81"/>
  <c r="P907" i="81"/>
  <c r="P908" i="81" s="1"/>
  <c r="Q819" i="81"/>
  <c r="Q1464" i="81" s="1"/>
  <c r="Q797" i="81"/>
  <c r="Q1442" i="81" s="1"/>
  <c r="N93" i="15" s="1"/>
  <c r="Q817" i="81"/>
  <c r="Q818" i="81" s="1"/>
  <c r="Q804" i="81"/>
  <c r="Q1449" i="81" s="1"/>
  <c r="N101" i="15" s="1"/>
  <c r="P809" i="81"/>
  <c r="Q800" i="81"/>
  <c r="P810" i="81"/>
  <c r="Q803" i="81" s="1"/>
  <c r="P806" i="81"/>
  <c r="Q647" i="81"/>
  <c r="Q648" i="81" s="1"/>
  <c r="R411" i="81"/>
  <c r="R516" i="81" s="1"/>
  <c r="Q545" i="81"/>
  <c r="Q546" i="81" s="1"/>
  <c r="R11" i="81"/>
  <c r="R14" i="81" s="1"/>
  <c r="R15" i="81" s="1"/>
  <c r="R16" i="81" s="1"/>
  <c r="R17" i="81" s="1"/>
  <c r="R23" i="81" s="1"/>
  <c r="R515" i="81"/>
  <c r="Q272" i="81"/>
  <c r="Q275" i="81" s="1"/>
  <c r="Q276" i="81" s="1"/>
  <c r="Q277" i="81" s="1"/>
  <c r="Q278" i="81" s="1"/>
  <c r="Q284" i="81" s="1"/>
  <c r="K238" i="15"/>
  <c r="Q931" i="81"/>
  <c r="Q1036" i="81" s="1"/>
  <c r="Q674" i="81"/>
  <c r="Q679" i="81" s="1"/>
  <c r="R672" i="81" s="1"/>
  <c r="R400" i="81"/>
  <c r="R403" i="81" s="1"/>
  <c r="R404" i="81" s="1"/>
  <c r="R405" i="81" s="1"/>
  <c r="R406" i="81" s="1"/>
  <c r="R412" i="81" s="1"/>
  <c r="R528" i="81"/>
  <c r="R526" i="81"/>
  <c r="R559" i="81" s="1"/>
  <c r="K157" i="15"/>
  <c r="K159" i="15" s="1"/>
  <c r="AF20" i="85" s="1"/>
  <c r="AG20" i="85" s="1"/>
  <c r="K56" i="15"/>
  <c r="K54" i="15"/>
  <c r="K178" i="15" s="1"/>
  <c r="K182" i="15" s="1"/>
  <c r="K190" i="15" s="1"/>
  <c r="K191" i="15" s="1"/>
  <c r="M60" i="15"/>
  <c r="E20" i="22"/>
  <c r="M179" i="15"/>
  <c r="M37" i="15"/>
  <c r="Y46" i="15"/>
  <c r="Y241" i="15" s="1"/>
  <c r="Y72" i="15"/>
  <c r="R156" i="81"/>
  <c r="L196" i="15"/>
  <c r="L62" i="15"/>
  <c r="N197" i="15"/>
  <c r="F21" i="22"/>
  <c r="N168" i="15"/>
  <c r="N180" i="15" s="1"/>
  <c r="N94" i="15"/>
  <c r="K66" i="15"/>
  <c r="K195" i="15" s="1"/>
  <c r="K199" i="15" s="1"/>
  <c r="K207" i="15" s="1"/>
  <c r="K208" i="15" s="1"/>
  <c r="L59" i="15"/>
  <c r="L50" i="15"/>
  <c r="L239" i="15" s="1"/>
  <c r="L240" i="15"/>
  <c r="K149" i="15"/>
  <c r="K150" i="15" s="1"/>
  <c r="K68" i="15"/>
  <c r="AC20" i="85" s="1"/>
  <c r="AD20" i="85" s="1"/>
  <c r="AE20" i="85" s="1"/>
  <c r="K71" i="15"/>
  <c r="K73" i="15" s="1"/>
  <c r="Q776" i="81"/>
  <c r="Q777" i="81" s="1"/>
  <c r="S1173" i="81"/>
  <c r="S1176" i="81" s="1"/>
  <c r="R666" i="81"/>
  <c r="R659" i="81" s="1"/>
  <c r="R662" i="81" s="1"/>
  <c r="R663" i="81" s="1"/>
  <c r="R664" i="81" s="1"/>
  <c r="R665" i="81" s="1"/>
  <c r="R671" i="81" s="1"/>
  <c r="Q1197" i="81"/>
  <c r="Q1198" i="81"/>
  <c r="R1191" i="81" s="1"/>
  <c r="R1189" i="81" s="1"/>
  <c r="R1294" i="81" s="1"/>
  <c r="Q1194" i="81"/>
  <c r="R1188" i="81"/>
  <c r="R1196" i="81" s="1"/>
  <c r="S133" i="81"/>
  <c r="R138" i="81"/>
  <c r="R141" i="81" s="1"/>
  <c r="R142" i="81" s="1"/>
  <c r="R143" i="81" s="1"/>
  <c r="R144" i="81" s="1"/>
  <c r="R150" i="81" s="1"/>
  <c r="R915" i="81"/>
  <c r="R29" i="81"/>
  <c r="R26" i="81"/>
  <c r="S7" i="81"/>
  <c r="S9" i="81"/>
  <c r="R268" i="81"/>
  <c r="R270" i="81"/>
  <c r="Q300" i="81"/>
  <c r="R149" i="81"/>
  <c r="S1204" i="81"/>
  <c r="R1208" i="81"/>
  <c r="R1293" i="81" s="1"/>
  <c r="Q126" i="81"/>
  <c r="S396" i="81"/>
  <c r="S429" i="81" s="1"/>
  <c r="S398" i="81"/>
  <c r="R690" i="81"/>
  <c r="R695" i="81"/>
  <c r="R694" i="81"/>
  <c r="R696" i="81"/>
  <c r="R697" i="81"/>
  <c r="R693" i="81"/>
  <c r="R691" i="81"/>
  <c r="R698" i="81"/>
  <c r="R692" i="81"/>
  <c r="S164" i="81"/>
  <c r="R168" i="81"/>
  <c r="R253" i="81" s="1"/>
  <c r="Q290" i="81"/>
  <c r="Q920" i="81"/>
  <c r="Q923" i="81" s="1"/>
  <c r="Q924" i="81" s="1"/>
  <c r="Q925" i="81" s="1"/>
  <c r="Q926" i="81" s="1"/>
  <c r="Q932" i="81" s="1"/>
  <c r="P387" i="81"/>
  <c r="P1465" i="81"/>
  <c r="R43" i="81"/>
  <c r="R42" i="81"/>
  <c r="R45" i="81"/>
  <c r="R44" i="81"/>
  <c r="R49" i="81"/>
  <c r="R46" i="81"/>
  <c r="R50" i="81"/>
  <c r="R47" i="81"/>
  <c r="R48" i="81"/>
  <c r="R946" i="81"/>
  <c r="Q950" i="81"/>
  <c r="Q1035" i="81" s="1"/>
  <c r="R39" i="81"/>
  <c r="Q307" i="81"/>
  <c r="Q303" i="81"/>
  <c r="Q308" i="81"/>
  <c r="Q306" i="81"/>
  <c r="Q304" i="81"/>
  <c r="Q310" i="81"/>
  <c r="Q305" i="81"/>
  <c r="Q309" i="81"/>
  <c r="R673" i="81"/>
  <c r="R686" i="81"/>
  <c r="R687" i="81" s="1"/>
  <c r="D18" i="22" l="1"/>
  <c r="H18" i="22" s="1"/>
  <c r="J18" i="22" s="1"/>
  <c r="K18" i="22" s="1"/>
  <c r="Q1462" i="81"/>
  <c r="N116" i="15" s="1"/>
  <c r="Z22" i="85"/>
  <c r="M232" i="15"/>
  <c r="J236" i="15"/>
  <c r="J246" i="15" s="1"/>
  <c r="J248" i="15" s="1"/>
  <c r="J249" i="15" s="1"/>
  <c r="J18" i="15" s="1"/>
  <c r="M109" i="15"/>
  <c r="L156" i="15"/>
  <c r="K221" i="15"/>
  <c r="P1454" i="81"/>
  <c r="R1317" i="81"/>
  <c r="R1422" i="81" s="1"/>
  <c r="P1451" i="81"/>
  <c r="P1455" i="81"/>
  <c r="R1306" i="81"/>
  <c r="R1309" i="81" s="1"/>
  <c r="R1310" i="81" s="1"/>
  <c r="R1311" i="81" s="1"/>
  <c r="R1312" i="81" s="1"/>
  <c r="R1318" i="81" s="1"/>
  <c r="R1336" i="81"/>
  <c r="S1332" i="81"/>
  <c r="S1304" i="81"/>
  <c r="S1302" i="81"/>
  <c r="R1345" i="81"/>
  <c r="R1340" i="81"/>
  <c r="R1342" i="81"/>
  <c r="R1338" i="81"/>
  <c r="R1344" i="81"/>
  <c r="R1339" i="81"/>
  <c r="R1343" i="81"/>
  <c r="R1337" i="81"/>
  <c r="R1341" i="81"/>
  <c r="Q1037" i="81"/>
  <c r="Q1038" i="81" s="1"/>
  <c r="R415" i="81"/>
  <c r="S410" i="81" s="1"/>
  <c r="S418" i="81" s="1"/>
  <c r="R540" i="81"/>
  <c r="R548" i="81" s="1"/>
  <c r="Q1164" i="81"/>
  <c r="R1047" i="81"/>
  <c r="R1045" i="81"/>
  <c r="Q1165" i="81"/>
  <c r="Q1064" i="81"/>
  <c r="Q808" i="81"/>
  <c r="Q1453" i="81" s="1"/>
  <c r="R816" i="81"/>
  <c r="Q820" i="81"/>
  <c r="Q801" i="81"/>
  <c r="Q906" i="81" s="1"/>
  <c r="R785" i="81"/>
  <c r="R1430" i="81" s="1"/>
  <c r="O88" i="15" s="1"/>
  <c r="O34" i="15" s="1"/>
  <c r="O33" i="15" s="1"/>
  <c r="O39" i="15" s="1"/>
  <c r="E24" i="85" s="1"/>
  <c r="Q790" i="81"/>
  <c r="Q793" i="81" s="1"/>
  <c r="Q794" i="81" s="1"/>
  <c r="Q795" i="81" s="1"/>
  <c r="Q796" i="81" s="1"/>
  <c r="Q802" i="81" s="1"/>
  <c r="Q826" i="81"/>
  <c r="Q827" i="81"/>
  <c r="Q1472" i="81" s="1"/>
  <c r="Q821" i="81"/>
  <c r="Q1466" i="81" s="1"/>
  <c r="Q822" i="81"/>
  <c r="Q1467" i="81" s="1"/>
  <c r="Q825" i="81"/>
  <c r="Q1470" i="81" s="1"/>
  <c r="Q828" i="81"/>
  <c r="Q1473" i="81" s="1"/>
  <c r="Q823" i="81"/>
  <c r="Q1468" i="81" s="1"/>
  <c r="Q824" i="81"/>
  <c r="Q1469" i="81" s="1"/>
  <c r="Q1471" i="81"/>
  <c r="Q1445" i="81"/>
  <c r="N98" i="15" s="1"/>
  <c r="N106" i="15" s="1"/>
  <c r="Q550" i="81"/>
  <c r="R543" i="81" s="1"/>
  <c r="Q549" i="81"/>
  <c r="R517" i="81"/>
  <c r="R518" i="81" s="1"/>
  <c r="Q678" i="81"/>
  <c r="Q287" i="81"/>
  <c r="Q291" i="81" s="1"/>
  <c r="Q935" i="81"/>
  <c r="Q936" i="81" s="1"/>
  <c r="L63" i="15"/>
  <c r="L65" i="15" s="1"/>
  <c r="L67" i="15" s="1"/>
  <c r="R669" i="81"/>
  <c r="R677" i="81" s="1"/>
  <c r="Q675" i="81"/>
  <c r="S654" i="81"/>
  <c r="S657" i="81" s="1"/>
  <c r="R537" i="81"/>
  <c r="R569" i="81"/>
  <c r="R563" i="81"/>
  <c r="R568" i="81"/>
  <c r="R566" i="81"/>
  <c r="R565" i="81"/>
  <c r="R564" i="81"/>
  <c r="R562" i="81"/>
  <c r="R567" i="81"/>
  <c r="R561" i="81"/>
  <c r="R544" i="81"/>
  <c r="R557" i="81"/>
  <c r="R558" i="81" s="1"/>
  <c r="S1174" i="81"/>
  <c r="S1207" i="81" s="1"/>
  <c r="S1209" i="81" s="1"/>
  <c r="K161" i="15"/>
  <c r="L148" i="15"/>
  <c r="K152" i="15"/>
  <c r="K163" i="15" s="1"/>
  <c r="K165" i="15" s="1"/>
  <c r="M38" i="15"/>
  <c r="M40" i="15"/>
  <c r="M243" i="15"/>
  <c r="M247" i="15" s="1"/>
  <c r="R1193" i="81"/>
  <c r="R1198" i="81" s="1"/>
  <c r="S1191" i="81" s="1"/>
  <c r="L53" i="15"/>
  <c r="N218" i="15"/>
  <c r="S407" i="81"/>
  <c r="S400" i="81" s="1"/>
  <c r="S403" i="81" s="1"/>
  <c r="S404" i="81" s="1"/>
  <c r="S405" i="81" s="1"/>
  <c r="S406" i="81" s="1"/>
  <c r="S412" i="81" s="1"/>
  <c r="R1295" i="81"/>
  <c r="R1296" i="81" s="1"/>
  <c r="R670" i="81"/>
  <c r="R775" i="81" s="1"/>
  <c r="R279" i="81"/>
  <c r="S267" i="81" s="1"/>
  <c r="S270" i="81" s="1"/>
  <c r="S18" i="81"/>
  <c r="S11" i="81" s="1"/>
  <c r="S14" i="81" s="1"/>
  <c r="S15" i="81" s="1"/>
  <c r="S16" i="81" s="1"/>
  <c r="S17" i="81" s="1"/>
  <c r="S23" i="81" s="1"/>
  <c r="R41" i="81"/>
  <c r="S37" i="81"/>
  <c r="S1205" i="81"/>
  <c r="S1206" i="81" s="1"/>
  <c r="S1192" i="81"/>
  <c r="P389" i="81"/>
  <c r="P1550" i="81"/>
  <c r="M114" i="15" s="1"/>
  <c r="S432" i="81"/>
  <c r="S439" i="81"/>
  <c r="S435" i="81"/>
  <c r="S431" i="81"/>
  <c r="S437" i="81"/>
  <c r="S434" i="81"/>
  <c r="S433" i="81"/>
  <c r="S440" i="81"/>
  <c r="S438" i="81"/>
  <c r="S436" i="81"/>
  <c r="R918" i="81"/>
  <c r="R916" i="81"/>
  <c r="R949" i="81" s="1"/>
  <c r="R420" i="81"/>
  <c r="S413" i="81" s="1"/>
  <c r="R27" i="81"/>
  <c r="S21" i="81"/>
  <c r="R31" i="81"/>
  <c r="S24" i="81" s="1"/>
  <c r="S127" i="81" s="1"/>
  <c r="R30" i="81"/>
  <c r="R299" i="81"/>
  <c r="R286" i="81"/>
  <c r="S38" i="81"/>
  <c r="S685" i="81"/>
  <c r="R689" i="81"/>
  <c r="R774" i="81" s="1"/>
  <c r="S414" i="81"/>
  <c r="S427" i="81"/>
  <c r="S428" i="81" s="1"/>
  <c r="Q128" i="81"/>
  <c r="R254" i="81"/>
  <c r="R255" i="81" s="1"/>
  <c r="R256" i="81" s="1"/>
  <c r="R153" i="81"/>
  <c r="R298" i="81"/>
  <c r="Q302" i="81"/>
  <c r="Q1463" i="81"/>
  <c r="R301" i="81"/>
  <c r="S40" i="81"/>
  <c r="S136" i="81"/>
  <c r="S134" i="81"/>
  <c r="S167" i="81" s="1"/>
  <c r="G24" i="85" l="1"/>
  <c r="T24" i="85"/>
  <c r="O224" i="15"/>
  <c r="K222" i="15"/>
  <c r="K233" i="15" s="1"/>
  <c r="R1321" i="81"/>
  <c r="R1326" i="81" s="1"/>
  <c r="S1319" i="81" s="1"/>
  <c r="S655" i="81"/>
  <c r="S688" i="81" s="1"/>
  <c r="S1316" i="81"/>
  <c r="S1324" i="81" s="1"/>
  <c r="S1335" i="81"/>
  <c r="S1313" i="81"/>
  <c r="S1333" i="81"/>
  <c r="S1334" i="81" s="1"/>
  <c r="S1320" i="81"/>
  <c r="R1421" i="81"/>
  <c r="R1423" i="81" s="1"/>
  <c r="R1424" i="81" s="1"/>
  <c r="R282" i="81"/>
  <c r="R290" i="81" s="1"/>
  <c r="Q1446" i="81"/>
  <c r="N99" i="15" s="1"/>
  <c r="N103" i="15" s="1"/>
  <c r="N219" i="15" s="1"/>
  <c r="S1218" i="81"/>
  <c r="R416" i="81"/>
  <c r="R1461" i="81"/>
  <c r="R419" i="81"/>
  <c r="Q939" i="81"/>
  <c r="Q1551" i="81"/>
  <c r="Q292" i="81"/>
  <c r="R285" i="81" s="1"/>
  <c r="R283" i="81" s="1"/>
  <c r="R388" i="81" s="1"/>
  <c r="Q288" i="81"/>
  <c r="Q1166" i="81"/>
  <c r="Q1167" i="81" s="1"/>
  <c r="R1078" i="81"/>
  <c r="R1056" i="81"/>
  <c r="S1044" i="81" s="1"/>
  <c r="R1063" i="81"/>
  <c r="R1076" i="81"/>
  <c r="R1077" i="81" s="1"/>
  <c r="Q1068" i="81"/>
  <c r="R1059" i="81"/>
  <c r="Q1065" i="81"/>
  <c r="Q1069" i="81"/>
  <c r="R1062" i="81" s="1"/>
  <c r="O120" i="15"/>
  <c r="Q805" i="81"/>
  <c r="R788" i="81"/>
  <c r="R786" i="81"/>
  <c r="R1431" i="81" s="1"/>
  <c r="O89" i="15" s="1"/>
  <c r="J24" i="85" s="1"/>
  <c r="Q905" i="81"/>
  <c r="Q907" i="81" s="1"/>
  <c r="Q908" i="81" s="1"/>
  <c r="R674" i="81"/>
  <c r="R675" i="81" s="1"/>
  <c r="Q940" i="81"/>
  <c r="R933" i="81" s="1"/>
  <c r="S1210" i="81"/>
  <c r="R1194" i="81"/>
  <c r="R1197" i="81"/>
  <c r="S1212" i="81"/>
  <c r="S1214" i="81"/>
  <c r="S1211" i="81"/>
  <c r="R930" i="81"/>
  <c r="R938" i="81" s="1"/>
  <c r="S1213" i="81"/>
  <c r="S1216" i="81"/>
  <c r="S1217" i="81"/>
  <c r="S1215" i="81"/>
  <c r="S411" i="81"/>
  <c r="S516" i="81" s="1"/>
  <c r="S1185" i="81"/>
  <c r="S1178" i="81" s="1"/>
  <c r="S1181" i="81" s="1"/>
  <c r="S1182" i="81" s="1"/>
  <c r="S1183" i="81" s="1"/>
  <c r="S1184" i="81" s="1"/>
  <c r="S1190" i="81" s="1"/>
  <c r="R560" i="81"/>
  <c r="R645" i="81" s="1"/>
  <c r="S556" i="81"/>
  <c r="R530" i="81"/>
  <c r="R533" i="81" s="1"/>
  <c r="R534" i="81" s="1"/>
  <c r="R535" i="81" s="1"/>
  <c r="R536" i="81" s="1"/>
  <c r="R542" i="81" s="1"/>
  <c r="S525" i="81"/>
  <c r="R541" i="81"/>
  <c r="R776" i="81"/>
  <c r="R777" i="81" s="1"/>
  <c r="R272" i="81"/>
  <c r="R275" i="81" s="1"/>
  <c r="R276" i="81" s="1"/>
  <c r="R277" i="81" s="1"/>
  <c r="R278" i="81" s="1"/>
  <c r="R284" i="81" s="1"/>
  <c r="T395" i="81"/>
  <c r="T396" i="81" s="1"/>
  <c r="T429" i="81" s="1"/>
  <c r="S268" i="81"/>
  <c r="S301" i="81" s="1"/>
  <c r="S306" i="81" s="1"/>
  <c r="S1188" i="81"/>
  <c r="S1196" i="81" s="1"/>
  <c r="M118" i="15"/>
  <c r="M121" i="15" s="1"/>
  <c r="M61" i="15"/>
  <c r="F22" i="85" s="1"/>
  <c r="H22" i="85" s="1"/>
  <c r="I22" i="85" s="1"/>
  <c r="L22" i="85" s="1"/>
  <c r="N22" i="85" s="1"/>
  <c r="O22" i="85" s="1"/>
  <c r="M124" i="15"/>
  <c r="M126" i="15" s="1"/>
  <c r="M117" i="15"/>
  <c r="L238" i="15"/>
  <c r="L70" i="15"/>
  <c r="L56" i="15"/>
  <c r="L157" i="15"/>
  <c r="L159" i="15" s="1"/>
  <c r="AF21" i="85" s="1"/>
  <c r="AG21" i="85" s="1"/>
  <c r="L54" i="15"/>
  <c r="L149" i="15"/>
  <c r="L150" i="15" s="1"/>
  <c r="L71" i="15"/>
  <c r="L68" i="15"/>
  <c r="AC21" i="85" s="1"/>
  <c r="AD21" i="85" s="1"/>
  <c r="AE21" i="85" s="1"/>
  <c r="M48" i="15"/>
  <c r="M160" i="15"/>
  <c r="M242" i="15"/>
  <c r="L66" i="15"/>
  <c r="L195" i="15" s="1"/>
  <c r="L199" i="15" s="1"/>
  <c r="L207" i="15" s="1"/>
  <c r="L208" i="15" s="1"/>
  <c r="R927" i="81"/>
  <c r="S915" i="81" s="1"/>
  <c r="S916" i="81" s="1"/>
  <c r="S949" i="81" s="1"/>
  <c r="T6" i="81"/>
  <c r="T9" i="81" s="1"/>
  <c r="S145" i="81"/>
  <c r="R308" i="81"/>
  <c r="R310" i="81"/>
  <c r="R306" i="81"/>
  <c r="R307" i="81"/>
  <c r="R304" i="81"/>
  <c r="R303" i="81"/>
  <c r="R305" i="81"/>
  <c r="R309" i="81"/>
  <c r="R311" i="81"/>
  <c r="S29" i="81"/>
  <c r="S26" i="81"/>
  <c r="S286" i="81"/>
  <c r="S299" i="81"/>
  <c r="P390" i="81"/>
  <c r="P1553" i="81" s="1"/>
  <c r="P1552" i="81"/>
  <c r="R126" i="81"/>
  <c r="S178" i="81"/>
  <c r="S171" i="81"/>
  <c r="S176" i="81"/>
  <c r="S174" i="81"/>
  <c r="S172" i="81"/>
  <c r="S175" i="81"/>
  <c r="S170" i="81"/>
  <c r="S177" i="81"/>
  <c r="S169" i="81"/>
  <c r="S173" i="81"/>
  <c r="S148" i="81"/>
  <c r="R158" i="81"/>
  <c r="S151" i="81" s="1"/>
  <c r="R154" i="81"/>
  <c r="R157" i="81"/>
  <c r="T426" i="81"/>
  <c r="S430" i="81"/>
  <c r="S515" i="81" s="1"/>
  <c r="S666" i="81"/>
  <c r="R954" i="81"/>
  <c r="R953" i="81"/>
  <c r="R959" i="81"/>
  <c r="R952" i="81"/>
  <c r="R951" i="81"/>
  <c r="R958" i="81"/>
  <c r="R957" i="81"/>
  <c r="R956" i="81"/>
  <c r="R955" i="81"/>
  <c r="T1204" i="81"/>
  <c r="S1208" i="81"/>
  <c r="S165" i="81"/>
  <c r="S166" i="81" s="1"/>
  <c r="S152" i="81"/>
  <c r="S44" i="81"/>
  <c r="S46" i="81"/>
  <c r="S45" i="81"/>
  <c r="S43" i="81"/>
  <c r="S48" i="81"/>
  <c r="S49" i="81"/>
  <c r="S51" i="81"/>
  <c r="S50" i="81"/>
  <c r="S42" i="81"/>
  <c r="S47" i="81"/>
  <c r="R300" i="81"/>
  <c r="S697" i="81"/>
  <c r="S692" i="81"/>
  <c r="S693" i="81"/>
  <c r="S691" i="81"/>
  <c r="S696" i="81"/>
  <c r="S699" i="81"/>
  <c r="S690" i="81"/>
  <c r="S694" i="81"/>
  <c r="S698" i="81"/>
  <c r="S695" i="81"/>
  <c r="R947" i="81"/>
  <c r="R948" i="81" s="1"/>
  <c r="R934" i="81"/>
  <c r="Q387" i="81"/>
  <c r="Q1465" i="81"/>
  <c r="Q129" i="81"/>
  <c r="S39" i="81"/>
  <c r="S673" i="81"/>
  <c r="S686" i="81"/>
  <c r="S687" i="81" s="1"/>
  <c r="R1325" i="81" l="1"/>
  <c r="R1322" i="81"/>
  <c r="K236" i="15"/>
  <c r="K246" i="15" s="1"/>
  <c r="K248" i="15" s="1"/>
  <c r="K249" i="15" s="1"/>
  <c r="K18" i="15" s="1"/>
  <c r="L221" i="15"/>
  <c r="N36" i="15"/>
  <c r="U23" i="85" s="1"/>
  <c r="W23" i="85" s="1"/>
  <c r="X23" i="85" s="1"/>
  <c r="Y23" i="85" s="1"/>
  <c r="N125" i="15"/>
  <c r="S312" i="81"/>
  <c r="R678" i="81"/>
  <c r="T1332" i="81"/>
  <c r="S1336" i="81"/>
  <c r="S1306" i="81"/>
  <c r="S1309" i="81" s="1"/>
  <c r="S1310" i="81" s="1"/>
  <c r="S1311" i="81" s="1"/>
  <c r="S1312" i="81" s="1"/>
  <c r="S1318" i="81" s="1"/>
  <c r="T1301" i="81"/>
  <c r="S1346" i="81"/>
  <c r="S1339" i="81"/>
  <c r="S1345" i="81"/>
  <c r="S1341" i="81"/>
  <c r="S1340" i="81"/>
  <c r="S1344" i="81"/>
  <c r="S1338" i="81"/>
  <c r="S1342" i="81"/>
  <c r="S1343" i="81"/>
  <c r="S1337" i="81"/>
  <c r="S1317" i="81"/>
  <c r="R679" i="81"/>
  <c r="S672" i="81" s="1"/>
  <c r="S670" i="81" s="1"/>
  <c r="S775" i="81" s="1"/>
  <c r="S669" i="81"/>
  <c r="S677" i="81" s="1"/>
  <c r="R287" i="81"/>
  <c r="R292" i="81" s="1"/>
  <c r="S285" i="81" s="1"/>
  <c r="S308" i="81"/>
  <c r="R1067" i="81"/>
  <c r="S1045" i="81"/>
  <c r="S1047" i="81"/>
  <c r="S310" i="81"/>
  <c r="R1049" i="81"/>
  <c r="R1052" i="81" s="1"/>
  <c r="R1053" i="81" s="1"/>
  <c r="R1054" i="81" s="1"/>
  <c r="R1055" i="81" s="1"/>
  <c r="R1061" i="81" s="1"/>
  <c r="R1060" i="81"/>
  <c r="R1165" i="81" s="1"/>
  <c r="R1079" i="81"/>
  <c r="S1075" i="81"/>
  <c r="R1085" i="81"/>
  <c r="R1080" i="81"/>
  <c r="R1082" i="81"/>
  <c r="R1086" i="81"/>
  <c r="R1087" i="81"/>
  <c r="R1083" i="81"/>
  <c r="R1088" i="81"/>
  <c r="R1084" i="81"/>
  <c r="R1081" i="81"/>
  <c r="R817" i="81"/>
  <c r="R818" i="81" s="1"/>
  <c r="R1463" i="81" s="1"/>
  <c r="R804" i="81"/>
  <c r="R1449" i="81" s="1"/>
  <c r="O101" i="15" s="1"/>
  <c r="Q809" i="81"/>
  <c r="Q1454" i="81" s="1"/>
  <c r="Q806" i="81"/>
  <c r="Q810" i="81"/>
  <c r="R803" i="81" s="1"/>
  <c r="R800" i="81"/>
  <c r="R808" i="81" s="1"/>
  <c r="Q1450" i="81"/>
  <c r="R819" i="81"/>
  <c r="R797" i="81"/>
  <c r="R1433" i="81"/>
  <c r="O91" i="15" s="1"/>
  <c r="O94" i="15" s="1"/>
  <c r="F22" i="22"/>
  <c r="S517" i="81"/>
  <c r="S518" i="81" s="1"/>
  <c r="S1189" i="81"/>
  <c r="S1294" i="81" s="1"/>
  <c r="R931" i="81"/>
  <c r="S309" i="81"/>
  <c r="S311" i="81"/>
  <c r="S149" i="81"/>
  <c r="S254" i="81" s="1"/>
  <c r="T1173" i="81"/>
  <c r="R920" i="81"/>
  <c r="R923" i="81" s="1"/>
  <c r="R924" i="81" s="1"/>
  <c r="R925" i="81" s="1"/>
  <c r="R926" i="81" s="1"/>
  <c r="R932" i="81" s="1"/>
  <c r="S1293" i="81"/>
  <c r="T7" i="81"/>
  <c r="T40" i="81" s="1"/>
  <c r="S415" i="81"/>
  <c r="S304" i="81"/>
  <c r="S305" i="81"/>
  <c r="S303" i="81"/>
  <c r="S307" i="81"/>
  <c r="S279" i="81"/>
  <c r="S272" i="81" s="1"/>
  <c r="S275" i="81" s="1"/>
  <c r="S276" i="81" s="1"/>
  <c r="S277" i="81" s="1"/>
  <c r="S278" i="81" s="1"/>
  <c r="S284" i="81" s="1"/>
  <c r="S528" i="81"/>
  <c r="S526" i="81"/>
  <c r="R646" i="81"/>
  <c r="R647" i="81" s="1"/>
  <c r="R648" i="81" s="1"/>
  <c r="R545" i="81"/>
  <c r="O168" i="15"/>
  <c r="O180" i="15" s="1"/>
  <c r="O197" i="15"/>
  <c r="T398" i="81"/>
  <c r="T414" i="81" s="1"/>
  <c r="M148" i="15"/>
  <c r="L152" i="15"/>
  <c r="L163" i="15" s="1"/>
  <c r="L165" i="15" s="1"/>
  <c r="L73" i="15"/>
  <c r="M62" i="15"/>
  <c r="M196" i="15"/>
  <c r="M59" i="15"/>
  <c r="M240" i="15"/>
  <c r="M50" i="15"/>
  <c r="M239" i="15" s="1"/>
  <c r="D19" i="22"/>
  <c r="H19" i="22" s="1"/>
  <c r="J19" i="22" s="1"/>
  <c r="K19" i="22" s="1"/>
  <c r="L178" i="15"/>
  <c r="L182" i="15" s="1"/>
  <c r="L190" i="15" s="1"/>
  <c r="L191" i="15" s="1"/>
  <c r="L161" i="15"/>
  <c r="M156" i="15"/>
  <c r="S918" i="81"/>
  <c r="S947" i="81" s="1"/>
  <c r="R302" i="81"/>
  <c r="S298" i="81"/>
  <c r="S300" i="81" s="1"/>
  <c r="T38" i="81"/>
  <c r="Q389" i="81"/>
  <c r="Q1550" i="81"/>
  <c r="N114" i="15" s="1"/>
  <c r="S659" i="81"/>
  <c r="S662" i="81" s="1"/>
  <c r="S663" i="81" s="1"/>
  <c r="S664" i="81" s="1"/>
  <c r="S665" i="81" s="1"/>
  <c r="S671" i="81" s="1"/>
  <c r="T654" i="81"/>
  <c r="S156" i="81"/>
  <c r="R128" i="81"/>
  <c r="T37" i="81"/>
  <c r="S41" i="81"/>
  <c r="T685" i="81"/>
  <c r="S689" i="81"/>
  <c r="S774" i="81" s="1"/>
  <c r="T21" i="81"/>
  <c r="S31" i="81"/>
  <c r="T24" i="81" s="1"/>
  <c r="S27" i="81"/>
  <c r="S30" i="81"/>
  <c r="S138" i="81"/>
  <c r="S141" i="81" s="1"/>
  <c r="S142" i="81" s="1"/>
  <c r="S143" i="81" s="1"/>
  <c r="S144" i="81" s="1"/>
  <c r="S150" i="81" s="1"/>
  <c r="T133" i="81"/>
  <c r="S952" i="81"/>
  <c r="S957" i="81"/>
  <c r="S951" i="81"/>
  <c r="S955" i="81"/>
  <c r="S960" i="81"/>
  <c r="S956" i="81"/>
  <c r="S954" i="81"/>
  <c r="S959" i="81"/>
  <c r="S953" i="81"/>
  <c r="S958" i="81"/>
  <c r="S946" i="81"/>
  <c r="R950" i="81"/>
  <c r="R1035" i="81" s="1"/>
  <c r="R1462" i="81"/>
  <c r="O116" i="15" s="1"/>
  <c r="T164" i="81"/>
  <c r="S168" i="81"/>
  <c r="S253" i="81" s="1"/>
  <c r="T436" i="81"/>
  <c r="T437" i="81"/>
  <c r="T439" i="81"/>
  <c r="T438" i="81"/>
  <c r="T434" i="81"/>
  <c r="T435" i="81"/>
  <c r="T441" i="81"/>
  <c r="T433" i="81"/>
  <c r="T432" i="81"/>
  <c r="T431" i="81"/>
  <c r="T440" i="81"/>
  <c r="Z23" i="85" l="1"/>
  <c r="N37" i="15"/>
  <c r="N40" i="15" s="1"/>
  <c r="N48" i="15" s="1"/>
  <c r="N225" i="15"/>
  <c r="N227" i="15" s="1"/>
  <c r="N179" i="15"/>
  <c r="N60" i="15"/>
  <c r="L222" i="15"/>
  <c r="L236" i="15" s="1"/>
  <c r="L246" i="15" s="1"/>
  <c r="L248" i="15" s="1"/>
  <c r="L249" i="15" s="1"/>
  <c r="L18" i="15" s="1"/>
  <c r="E21" i="22"/>
  <c r="T1304" i="81"/>
  <c r="T1302" i="81"/>
  <c r="S1422" i="81"/>
  <c r="S1321" i="81"/>
  <c r="S1421" i="81"/>
  <c r="S282" i="81"/>
  <c r="S290" i="81" s="1"/>
  <c r="R291" i="81"/>
  <c r="R288" i="81"/>
  <c r="R1445" i="81"/>
  <c r="O98" i="15" s="1"/>
  <c r="O106" i="15" s="1"/>
  <c r="R1453" i="81"/>
  <c r="R1064" i="81"/>
  <c r="R1065" i="81" s="1"/>
  <c r="S1078" i="81"/>
  <c r="S1056" i="81"/>
  <c r="T1044" i="81" s="1"/>
  <c r="R1164" i="81"/>
  <c r="R1166" i="81" s="1"/>
  <c r="R1167" i="81" s="1"/>
  <c r="S1076" i="81"/>
  <c r="S1077" i="81" s="1"/>
  <c r="S1063" i="81"/>
  <c r="R801" i="81"/>
  <c r="R790" i="81"/>
  <c r="R793" i="81" s="1"/>
  <c r="R794" i="81" s="1"/>
  <c r="R795" i="81" s="1"/>
  <c r="R796" i="81" s="1"/>
  <c r="R802" i="81" s="1"/>
  <c r="S785" i="81"/>
  <c r="R1442" i="81"/>
  <c r="O93" i="15" s="1"/>
  <c r="O218" i="15" s="1"/>
  <c r="R821" i="81"/>
  <c r="R1466" i="81" s="1"/>
  <c r="R828" i="81"/>
  <c r="R1473" i="81" s="1"/>
  <c r="R822" i="81"/>
  <c r="R1467" i="81" s="1"/>
  <c r="R827" i="81"/>
  <c r="R1472" i="81" s="1"/>
  <c r="R825" i="81"/>
  <c r="R1470" i="81" s="1"/>
  <c r="R826" i="81"/>
  <c r="R1471" i="81" s="1"/>
  <c r="R823" i="81"/>
  <c r="R1468" i="81" s="1"/>
  <c r="R824" i="81"/>
  <c r="R1469" i="81" s="1"/>
  <c r="R829" i="81"/>
  <c r="R1474" i="81" s="1"/>
  <c r="R1464" i="81"/>
  <c r="S816" i="81"/>
  <c r="S1461" i="81" s="1"/>
  <c r="R820" i="81"/>
  <c r="R1465" i="81" s="1"/>
  <c r="N102" i="15"/>
  <c r="N107" i="15" s="1"/>
  <c r="AA23" i="85" s="1"/>
  <c r="Q1455" i="81"/>
  <c r="Q1451" i="81"/>
  <c r="R1036" i="81"/>
  <c r="R1037" i="81" s="1"/>
  <c r="R1038" i="81" s="1"/>
  <c r="S153" i="81"/>
  <c r="T148" i="81" s="1"/>
  <c r="S674" i="81"/>
  <c r="S678" i="81" s="1"/>
  <c r="S776" i="81"/>
  <c r="S777" i="81" s="1"/>
  <c r="T18" i="81"/>
  <c r="U6" i="81" s="1"/>
  <c r="R935" i="81"/>
  <c r="R939" i="81" s="1"/>
  <c r="S1295" i="81"/>
  <c r="S1296" i="81" s="1"/>
  <c r="S1193" i="81"/>
  <c r="S283" i="81"/>
  <c r="S388" i="81" s="1"/>
  <c r="T1176" i="81"/>
  <c r="T1174" i="81"/>
  <c r="S537" i="81"/>
  <c r="S530" i="81" s="1"/>
  <c r="S533" i="81" s="1"/>
  <c r="S534" i="81" s="1"/>
  <c r="S535" i="81" s="1"/>
  <c r="S536" i="81" s="1"/>
  <c r="S542" i="81" s="1"/>
  <c r="T267" i="81"/>
  <c r="T427" i="81"/>
  <c r="T428" i="81" s="1"/>
  <c r="U426" i="81" s="1"/>
  <c r="S419" i="81"/>
  <c r="T410" i="81"/>
  <c r="T418" i="81" s="1"/>
  <c r="S420" i="81"/>
  <c r="T413" i="81" s="1"/>
  <c r="T407" i="81"/>
  <c r="U395" i="81" s="1"/>
  <c r="S416" i="81"/>
  <c r="S559" i="81"/>
  <c r="R546" i="81"/>
  <c r="S540" i="81"/>
  <c r="R549" i="81"/>
  <c r="R550" i="81"/>
  <c r="S543" i="81" s="1"/>
  <c r="S544" i="81"/>
  <c r="S557" i="81"/>
  <c r="S558" i="81" s="1"/>
  <c r="M63" i="15"/>
  <c r="M65" i="15" s="1"/>
  <c r="M67" i="15" s="1"/>
  <c r="S934" i="81"/>
  <c r="S927" i="81"/>
  <c r="S920" i="81" s="1"/>
  <c r="S923" i="81" s="1"/>
  <c r="S924" i="81" s="1"/>
  <c r="S925" i="81" s="1"/>
  <c r="S926" i="81" s="1"/>
  <c r="S932" i="81" s="1"/>
  <c r="M53" i="15"/>
  <c r="M70" i="15" s="1"/>
  <c r="N118" i="15"/>
  <c r="N121" i="15" s="1"/>
  <c r="N61" i="15"/>
  <c r="F23" i="85" s="1"/>
  <c r="H23" i="85" s="1"/>
  <c r="I23" i="85" s="1"/>
  <c r="L23" i="85" s="1"/>
  <c r="N23" i="85" s="1"/>
  <c r="O23" i="85" s="1"/>
  <c r="N117" i="15"/>
  <c r="N124" i="15"/>
  <c r="N126" i="15" s="1"/>
  <c r="S255" i="81"/>
  <c r="S256" i="81" s="1"/>
  <c r="T127" i="81"/>
  <c r="T42" i="81"/>
  <c r="T48" i="81"/>
  <c r="T45" i="81"/>
  <c r="T43" i="81"/>
  <c r="T47" i="81"/>
  <c r="T51" i="81"/>
  <c r="T49" i="81"/>
  <c r="T44" i="81"/>
  <c r="T50" i="81"/>
  <c r="T46" i="81"/>
  <c r="T52" i="81"/>
  <c r="T134" i="81"/>
  <c r="T136" i="81"/>
  <c r="S126" i="81"/>
  <c r="T298" i="81"/>
  <c r="S302" i="81"/>
  <c r="S387" i="81" s="1"/>
  <c r="T29" i="81"/>
  <c r="S948" i="81"/>
  <c r="R129" i="81"/>
  <c r="T39" i="81"/>
  <c r="T655" i="81"/>
  <c r="T688" i="81" s="1"/>
  <c r="T657" i="81"/>
  <c r="R387" i="81"/>
  <c r="T11" i="81"/>
  <c r="T14" i="81" s="1"/>
  <c r="T15" i="81" s="1"/>
  <c r="T16" i="81" s="1"/>
  <c r="T17" i="81" s="1"/>
  <c r="T23" i="81" s="1"/>
  <c r="Q390" i="81"/>
  <c r="Q1553" i="81" s="1"/>
  <c r="Q1552" i="81"/>
  <c r="N38" i="15" l="1"/>
  <c r="N243" i="15"/>
  <c r="N247" i="15" s="1"/>
  <c r="N242" i="15"/>
  <c r="N228" i="15"/>
  <c r="N232" i="15" s="1"/>
  <c r="N160" i="15"/>
  <c r="L233" i="15"/>
  <c r="N109" i="15"/>
  <c r="S1423" i="81"/>
  <c r="S1424" i="81" s="1"/>
  <c r="S1325" i="81"/>
  <c r="T1316" i="81"/>
  <c r="T1324" i="81" s="1"/>
  <c r="S1322" i="81"/>
  <c r="S1326" i="81"/>
  <c r="T1319" i="81" s="1"/>
  <c r="T1335" i="81"/>
  <c r="T1313" i="81"/>
  <c r="T1320" i="81"/>
  <c r="T1333" i="81"/>
  <c r="T1334" i="81" s="1"/>
  <c r="S930" i="81"/>
  <c r="S938" i="81" s="1"/>
  <c r="T400" i="81"/>
  <c r="T403" i="81" s="1"/>
  <c r="T404" i="81" s="1"/>
  <c r="T405" i="81" s="1"/>
  <c r="T406" i="81" s="1"/>
  <c r="T412" i="81" s="1"/>
  <c r="S154" i="81"/>
  <c r="S157" i="81"/>
  <c r="M54" i="15"/>
  <c r="D20" i="22" s="1"/>
  <c r="H20" i="22" s="1"/>
  <c r="J20" i="22" s="1"/>
  <c r="K20" i="22" s="1"/>
  <c r="S675" i="81"/>
  <c r="R1068" i="81"/>
  <c r="S1059" i="81"/>
  <c r="S1067" i="81" s="1"/>
  <c r="R1069" i="81"/>
  <c r="S1062" i="81" s="1"/>
  <c r="S1060" i="81" s="1"/>
  <c r="S1049" i="81"/>
  <c r="S1052" i="81" s="1"/>
  <c r="S1053" i="81" s="1"/>
  <c r="S1054" i="81" s="1"/>
  <c r="S1055" i="81" s="1"/>
  <c r="S1061" i="81" s="1"/>
  <c r="S158" i="81"/>
  <c r="T151" i="81" s="1"/>
  <c r="T1045" i="81"/>
  <c r="T1078" i="81" s="1"/>
  <c r="T1047" i="81"/>
  <c r="S1079" i="81"/>
  <c r="T1075" i="81"/>
  <c r="S1085" i="81"/>
  <c r="S1084" i="81"/>
  <c r="S1089" i="81"/>
  <c r="S1087" i="81"/>
  <c r="S1080" i="81"/>
  <c r="S1081" i="81"/>
  <c r="S1082" i="81"/>
  <c r="S1086" i="81"/>
  <c r="S1083" i="81"/>
  <c r="S1088" i="81"/>
  <c r="R906" i="81"/>
  <c r="R1551" i="81" s="1"/>
  <c r="R805" i="81"/>
  <c r="R1450" i="81" s="1"/>
  <c r="R1446" i="81"/>
  <c r="O99" i="15" s="1"/>
  <c r="R905" i="81"/>
  <c r="R1550" i="81" s="1"/>
  <c r="O114" i="15" s="1"/>
  <c r="S1430" i="81"/>
  <c r="P88" i="15" s="1"/>
  <c r="S786" i="81"/>
  <c r="S788" i="81"/>
  <c r="T430" i="81"/>
  <c r="T515" i="81" s="1"/>
  <c r="T669" i="81"/>
  <c r="T677" i="81" s="1"/>
  <c r="S287" i="81"/>
  <c r="S288" i="81" s="1"/>
  <c r="S679" i="81"/>
  <c r="T672" i="81" s="1"/>
  <c r="S389" i="81"/>
  <c r="T525" i="81"/>
  <c r="T528" i="81" s="1"/>
  <c r="R940" i="81"/>
  <c r="S933" i="81" s="1"/>
  <c r="S931" i="81" s="1"/>
  <c r="S1036" i="81" s="1"/>
  <c r="R936" i="81"/>
  <c r="T1188" i="81"/>
  <c r="T1196" i="81" s="1"/>
  <c r="S1197" i="81"/>
  <c r="S1198" i="81"/>
  <c r="T1191" i="81" s="1"/>
  <c r="S1194" i="81"/>
  <c r="T411" i="81"/>
  <c r="T415" i="81" s="1"/>
  <c r="T1207" i="81"/>
  <c r="T1185" i="81"/>
  <c r="T1205" i="81"/>
  <c r="T1206" i="81" s="1"/>
  <c r="T1192" i="81"/>
  <c r="S541" i="81"/>
  <c r="S646" i="81" s="1"/>
  <c r="T270" i="81"/>
  <c r="T268" i="81"/>
  <c r="M157" i="15"/>
  <c r="M159" i="15" s="1"/>
  <c r="AF22" i="85" s="1"/>
  <c r="AG22" i="85" s="1"/>
  <c r="S561" i="81"/>
  <c r="S566" i="81"/>
  <c r="S567" i="81"/>
  <c r="S564" i="81"/>
  <c r="S562" i="81"/>
  <c r="S565" i="81"/>
  <c r="S570" i="81"/>
  <c r="S563" i="81"/>
  <c r="S568" i="81"/>
  <c r="S569" i="81"/>
  <c r="S560" i="81"/>
  <c r="T556" i="81"/>
  <c r="S548" i="81"/>
  <c r="M238" i="15"/>
  <c r="M56" i="15"/>
  <c r="T915" i="81"/>
  <c r="T916" i="81" s="1"/>
  <c r="T949" i="81" s="1"/>
  <c r="M66" i="15"/>
  <c r="M195" i="15" s="1"/>
  <c r="M199" i="15" s="1"/>
  <c r="M207" i="15" s="1"/>
  <c r="M208" i="15" s="1"/>
  <c r="N59" i="15"/>
  <c r="N50" i="15"/>
  <c r="N239" i="15" s="1"/>
  <c r="N240" i="15"/>
  <c r="N62" i="15"/>
  <c r="N196" i="15"/>
  <c r="M149" i="15"/>
  <c r="M150" i="15" s="1"/>
  <c r="M71" i="15"/>
  <c r="M73" i="15" s="1"/>
  <c r="M68" i="15"/>
  <c r="AC22" i="85" s="1"/>
  <c r="AD22" i="85" s="1"/>
  <c r="AE22" i="85" s="1"/>
  <c r="T26" i="81"/>
  <c r="T30" i="81" s="1"/>
  <c r="T145" i="81"/>
  <c r="T138" i="81" s="1"/>
  <c r="T141" i="81" s="1"/>
  <c r="T142" i="81" s="1"/>
  <c r="T143" i="81" s="1"/>
  <c r="T144" i="81" s="1"/>
  <c r="T150" i="81" s="1"/>
  <c r="T686" i="81"/>
  <c r="T687" i="81" s="1"/>
  <c r="T673" i="81"/>
  <c r="S291" i="81"/>
  <c r="S128" i="81"/>
  <c r="U7" i="81"/>
  <c r="U9" i="81"/>
  <c r="T700" i="81"/>
  <c r="T691" i="81"/>
  <c r="T696" i="81"/>
  <c r="T699" i="81"/>
  <c r="T690" i="81"/>
  <c r="T693" i="81"/>
  <c r="T698" i="81"/>
  <c r="T692" i="81"/>
  <c r="T695" i="81"/>
  <c r="T697" i="81"/>
  <c r="T694" i="81"/>
  <c r="U37" i="81"/>
  <c r="T41" i="81"/>
  <c r="T156" i="81"/>
  <c r="R389" i="81"/>
  <c r="S950" i="81"/>
  <c r="S1035" i="81" s="1"/>
  <c r="T946" i="81"/>
  <c r="T152" i="81"/>
  <c r="T165" i="81"/>
  <c r="T666" i="81"/>
  <c r="U398" i="81"/>
  <c r="U396" i="81"/>
  <c r="U429" i="81" s="1"/>
  <c r="T167" i="81"/>
  <c r="N229" i="15" l="1"/>
  <c r="M221" i="15"/>
  <c r="N156" i="15"/>
  <c r="T1317" i="81"/>
  <c r="T1336" i="81"/>
  <c r="U1332" i="81"/>
  <c r="U1301" i="81"/>
  <c r="T1306" i="81"/>
  <c r="T1309" i="81" s="1"/>
  <c r="T1310" i="81" s="1"/>
  <c r="T1311" i="81" s="1"/>
  <c r="T1312" i="81" s="1"/>
  <c r="T1318" i="81" s="1"/>
  <c r="T1346" i="81"/>
  <c r="T1341" i="81"/>
  <c r="T1344" i="81"/>
  <c r="T1343" i="81"/>
  <c r="T1342" i="81"/>
  <c r="T1339" i="81"/>
  <c r="T1347" i="81"/>
  <c r="T1337" i="81"/>
  <c r="T1338" i="81"/>
  <c r="T1340" i="81"/>
  <c r="T1345" i="81"/>
  <c r="T516" i="81"/>
  <c r="T517" i="81" s="1"/>
  <c r="T518" i="81" s="1"/>
  <c r="M178" i="15"/>
  <c r="M182" i="15" s="1"/>
  <c r="M190" i="15" s="1"/>
  <c r="M191" i="15" s="1"/>
  <c r="O102" i="15"/>
  <c r="O107" i="15" s="1"/>
  <c r="AA24" i="85" s="1"/>
  <c r="R1455" i="81"/>
  <c r="R1451" i="81"/>
  <c r="T282" i="81"/>
  <c r="T290" i="81" s="1"/>
  <c r="S292" i="81"/>
  <c r="T285" i="81" s="1"/>
  <c r="M161" i="15"/>
  <c r="T526" i="81"/>
  <c r="T537" i="81" s="1"/>
  <c r="T918" i="81"/>
  <c r="T934" i="81" s="1"/>
  <c r="S1165" i="81"/>
  <c r="S1064" i="81"/>
  <c r="T1063" i="81"/>
  <c r="T1076" i="81"/>
  <c r="T1077" i="81" s="1"/>
  <c r="T1081" i="81"/>
  <c r="T1085" i="81"/>
  <c r="T1086" i="81"/>
  <c r="T1090" i="81"/>
  <c r="T1080" i="81"/>
  <c r="T1089" i="81"/>
  <c r="T1084" i="81"/>
  <c r="T1082" i="81"/>
  <c r="T1087" i="81"/>
  <c r="T1088" i="81"/>
  <c r="T1083" i="81"/>
  <c r="S1164" i="81"/>
  <c r="R907" i="81"/>
  <c r="R908" i="81" s="1"/>
  <c r="T1056" i="81"/>
  <c r="O36" i="15"/>
  <c r="U24" i="85" s="1"/>
  <c r="W24" i="85" s="1"/>
  <c r="X24" i="85" s="1"/>
  <c r="Y24" i="85" s="1"/>
  <c r="O125" i="15"/>
  <c r="O103" i="15"/>
  <c r="O219" i="15" s="1"/>
  <c r="R810" i="81"/>
  <c r="S803" i="81" s="1"/>
  <c r="S800" i="81"/>
  <c r="R809" i="81"/>
  <c r="R1454" i="81" s="1"/>
  <c r="R806" i="81"/>
  <c r="S804" i="81"/>
  <c r="S1449" i="81" s="1"/>
  <c r="P101" i="15" s="1"/>
  <c r="S1433" i="81"/>
  <c r="P91" i="15" s="1"/>
  <c r="S817" i="81"/>
  <c r="S797" i="81"/>
  <c r="S1431" i="81"/>
  <c r="P89" i="15" s="1"/>
  <c r="J25" i="85" s="1"/>
  <c r="S819" i="81"/>
  <c r="P34" i="15"/>
  <c r="P33" i="15" s="1"/>
  <c r="P39" i="15" s="1"/>
  <c r="E25" i="85" s="1"/>
  <c r="P120" i="15"/>
  <c r="U1204" i="81"/>
  <c r="T1208" i="81"/>
  <c r="S1037" i="81"/>
  <c r="S1038" i="81" s="1"/>
  <c r="U1173" i="81"/>
  <c r="T1178" i="81"/>
  <c r="T1181" i="81" s="1"/>
  <c r="T1182" i="81" s="1"/>
  <c r="T1183" i="81" s="1"/>
  <c r="T1184" i="81" s="1"/>
  <c r="T1190" i="81" s="1"/>
  <c r="T1189" i="81"/>
  <c r="S935" i="81"/>
  <c r="T930" i="81" s="1"/>
  <c r="T938" i="81" s="1"/>
  <c r="T1210" i="81"/>
  <c r="T1214" i="81"/>
  <c r="T1216" i="81"/>
  <c r="T1215" i="81"/>
  <c r="T1218" i="81"/>
  <c r="T1212" i="81"/>
  <c r="T1217" i="81"/>
  <c r="T1211" i="81"/>
  <c r="T1213" i="81"/>
  <c r="T1219" i="81"/>
  <c r="T1209" i="81"/>
  <c r="T301" i="81"/>
  <c r="T279" i="81"/>
  <c r="S545" i="81"/>
  <c r="S550" i="81" s="1"/>
  <c r="T543" i="81" s="1"/>
  <c r="T286" i="81"/>
  <c r="T299" i="81"/>
  <c r="T300" i="81" s="1"/>
  <c r="T302" i="81" s="1"/>
  <c r="S645" i="81"/>
  <c r="S647" i="81" s="1"/>
  <c r="S648" i="81" s="1"/>
  <c r="T557" i="81"/>
  <c r="T558" i="81" s="1"/>
  <c r="T544" i="81"/>
  <c r="O124" i="15"/>
  <c r="O126" i="15" s="1"/>
  <c r="O117" i="15"/>
  <c r="O118" i="15"/>
  <c r="O121" i="15" s="1"/>
  <c r="O61" i="15"/>
  <c r="F24" i="85" s="1"/>
  <c r="H24" i="85" s="1"/>
  <c r="I24" i="85" s="1"/>
  <c r="L24" i="85" s="1"/>
  <c r="N24" i="85" s="1"/>
  <c r="O24" i="85" s="1"/>
  <c r="N148" i="15"/>
  <c r="M152" i="15"/>
  <c r="M163" i="15" s="1"/>
  <c r="M165" i="15" s="1"/>
  <c r="N63" i="15"/>
  <c r="N53" i="15"/>
  <c r="U133" i="81"/>
  <c r="U136" i="81" s="1"/>
  <c r="T27" i="81"/>
  <c r="T31" i="81"/>
  <c r="U24" i="81" s="1"/>
  <c r="U21" i="81"/>
  <c r="T149" i="81"/>
  <c r="T153" i="81" s="1"/>
  <c r="U18" i="81"/>
  <c r="V6" i="81" s="1"/>
  <c r="U407" i="81"/>
  <c r="U400" i="81" s="1"/>
  <c r="U403" i="81" s="1"/>
  <c r="U404" i="81" s="1"/>
  <c r="U405" i="81" s="1"/>
  <c r="U406" i="81" s="1"/>
  <c r="U412" i="81" s="1"/>
  <c r="T956" i="81"/>
  <c r="T959" i="81"/>
  <c r="T958" i="81"/>
  <c r="T957" i="81"/>
  <c r="T952" i="81"/>
  <c r="T953" i="81"/>
  <c r="T954" i="81"/>
  <c r="T960" i="81"/>
  <c r="T961" i="81"/>
  <c r="T951" i="81"/>
  <c r="T955" i="81"/>
  <c r="U654" i="81"/>
  <c r="U29" i="81"/>
  <c r="R390" i="81"/>
  <c r="S390" i="81"/>
  <c r="T689" i="81"/>
  <c r="T774" i="81" s="1"/>
  <c r="U685" i="81"/>
  <c r="T420" i="81"/>
  <c r="U413" i="81" s="1"/>
  <c r="U410" i="81"/>
  <c r="T416" i="81"/>
  <c r="T419" i="81"/>
  <c r="T670" i="81"/>
  <c r="T775" i="81" s="1"/>
  <c r="U38" i="81"/>
  <c r="T175" i="81"/>
  <c r="T177" i="81"/>
  <c r="T173" i="81"/>
  <c r="T171" i="81"/>
  <c r="T176" i="81"/>
  <c r="T170" i="81"/>
  <c r="T178" i="81"/>
  <c r="T169" i="81"/>
  <c r="T179" i="81"/>
  <c r="T174" i="81"/>
  <c r="T172" i="81"/>
  <c r="U433" i="81"/>
  <c r="U435" i="81"/>
  <c r="U436" i="81"/>
  <c r="U432" i="81"/>
  <c r="U431" i="81"/>
  <c r="U439" i="81"/>
  <c r="U438" i="81"/>
  <c r="U434" i="81"/>
  <c r="U440" i="81"/>
  <c r="U442" i="81"/>
  <c r="U441" i="81"/>
  <c r="U437" i="81"/>
  <c r="T659" i="81"/>
  <c r="T662" i="81" s="1"/>
  <c r="T663" i="81" s="1"/>
  <c r="T664" i="81" s="1"/>
  <c r="T665" i="81" s="1"/>
  <c r="T671" i="81" s="1"/>
  <c r="S939" i="81"/>
  <c r="U40" i="81"/>
  <c r="U427" i="81"/>
  <c r="U428" i="81" s="1"/>
  <c r="U414" i="81"/>
  <c r="T947" i="81"/>
  <c r="T948" i="81" s="1"/>
  <c r="T166" i="81"/>
  <c r="U127" i="81"/>
  <c r="T126" i="81"/>
  <c r="S129" i="81"/>
  <c r="Z24" i="85" l="1"/>
  <c r="T25" i="85"/>
  <c r="G25" i="85"/>
  <c r="T927" i="81"/>
  <c r="O225" i="15"/>
  <c r="O227" i="15" s="1"/>
  <c r="P224" i="15"/>
  <c r="M222" i="15"/>
  <c r="M233" i="15" s="1"/>
  <c r="O109" i="15"/>
  <c r="T1422" i="81"/>
  <c r="T1321" i="81"/>
  <c r="T559" i="81"/>
  <c r="T570" i="81" s="1"/>
  <c r="U1304" i="81"/>
  <c r="U1302" i="81"/>
  <c r="T1421" i="81"/>
  <c r="U11" i="81"/>
  <c r="U14" i="81" s="1"/>
  <c r="U15" i="81" s="1"/>
  <c r="U16" i="81" s="1"/>
  <c r="U17" i="81" s="1"/>
  <c r="U23" i="81" s="1"/>
  <c r="T283" i="81"/>
  <c r="T388" i="81" s="1"/>
  <c r="S936" i="81"/>
  <c r="R1552" i="81"/>
  <c r="U298" i="81"/>
  <c r="R1553" i="81"/>
  <c r="S940" i="81"/>
  <c r="T933" i="81" s="1"/>
  <c r="S1166" i="81"/>
  <c r="S1167" i="81" s="1"/>
  <c r="U134" i="81"/>
  <c r="U167" i="81" s="1"/>
  <c r="U179" i="81" s="1"/>
  <c r="T1059" i="81"/>
  <c r="T1067" i="81" s="1"/>
  <c r="S1069" i="81"/>
  <c r="T1062" i="81" s="1"/>
  <c r="T1060" i="81" s="1"/>
  <c r="S1068" i="81"/>
  <c r="S1065" i="81"/>
  <c r="U1075" i="81"/>
  <c r="T1079" i="81"/>
  <c r="T1164" i="81" s="1"/>
  <c r="T1049" i="81"/>
  <c r="T1052" i="81" s="1"/>
  <c r="T1053" i="81" s="1"/>
  <c r="T1054" i="81" s="1"/>
  <c r="T1055" i="81" s="1"/>
  <c r="T1061" i="81" s="1"/>
  <c r="U1044" i="81"/>
  <c r="S1445" i="81"/>
  <c r="P98" i="15" s="1"/>
  <c r="P106" i="15" s="1"/>
  <c r="S808" i="81"/>
  <c r="S1453" i="81" s="1"/>
  <c r="E22" i="22"/>
  <c r="O37" i="15"/>
  <c r="O60" i="15"/>
  <c r="O62" i="15" s="1"/>
  <c r="O179" i="15"/>
  <c r="S790" i="81"/>
  <c r="S793" i="81" s="1"/>
  <c r="S794" i="81" s="1"/>
  <c r="S795" i="81" s="1"/>
  <c r="S796" i="81" s="1"/>
  <c r="S802" i="81" s="1"/>
  <c r="S1442" i="81"/>
  <c r="P93" i="15" s="1"/>
  <c r="P218" i="15" s="1"/>
  <c r="T785" i="81"/>
  <c r="S801" i="81"/>
  <c r="S818" i="81"/>
  <c r="S1462" i="81"/>
  <c r="P116" i="15" s="1"/>
  <c r="S824" i="81"/>
  <c r="S1469" i="81" s="1"/>
  <c r="S825" i="81"/>
  <c r="S1470" i="81" s="1"/>
  <c r="S829" i="81"/>
  <c r="S1474" i="81" s="1"/>
  <c r="S823" i="81"/>
  <c r="S1468" i="81" s="1"/>
  <c r="S821" i="81"/>
  <c r="S1466" i="81" s="1"/>
  <c r="S826" i="81"/>
  <c r="S1471" i="81" s="1"/>
  <c r="S830" i="81"/>
  <c r="S1475" i="81" s="1"/>
  <c r="S822" i="81"/>
  <c r="S1467" i="81" s="1"/>
  <c r="S827" i="81"/>
  <c r="S1472" i="81" s="1"/>
  <c r="S828" i="81"/>
  <c r="S1473" i="81" s="1"/>
  <c r="S1464" i="81"/>
  <c r="F23" i="22"/>
  <c r="P168" i="15"/>
  <c r="P180" i="15" s="1"/>
  <c r="P197" i="15"/>
  <c r="P94" i="15"/>
  <c r="S549" i="81"/>
  <c r="T1293" i="81"/>
  <c r="T1294" i="81"/>
  <c r="T1193" i="81"/>
  <c r="T540" i="81"/>
  <c r="T548" i="81" s="1"/>
  <c r="U1176" i="81"/>
  <c r="U1174" i="81"/>
  <c r="S546" i="81"/>
  <c r="U267" i="81"/>
  <c r="T272" i="81"/>
  <c r="T275" i="81" s="1"/>
  <c r="T276" i="81" s="1"/>
  <c r="T277" i="81" s="1"/>
  <c r="T278" i="81" s="1"/>
  <c r="T284" i="81" s="1"/>
  <c r="T303" i="81"/>
  <c r="T309" i="81"/>
  <c r="T312" i="81"/>
  <c r="T308" i="81"/>
  <c r="T304" i="81"/>
  <c r="T307" i="81"/>
  <c r="T306" i="81"/>
  <c r="T311" i="81"/>
  <c r="T310" i="81"/>
  <c r="T313" i="81"/>
  <c r="T305" i="81"/>
  <c r="U411" i="81"/>
  <c r="U516" i="81" s="1"/>
  <c r="U556" i="81"/>
  <c r="T541" i="81"/>
  <c r="T646" i="81" s="1"/>
  <c r="U525" i="81"/>
  <c r="T530" i="81"/>
  <c r="T533" i="81" s="1"/>
  <c r="T534" i="81" s="1"/>
  <c r="T535" i="81" s="1"/>
  <c r="T536" i="81" s="1"/>
  <c r="T542" i="81" s="1"/>
  <c r="T565" i="81"/>
  <c r="T561" i="81"/>
  <c r="T674" i="81"/>
  <c r="T675" i="81" s="1"/>
  <c r="V395" i="81"/>
  <c r="V396" i="81" s="1"/>
  <c r="V429" i="81" s="1"/>
  <c r="T254" i="81"/>
  <c r="N65" i="15"/>
  <c r="N67" i="15" s="1"/>
  <c r="O196" i="15"/>
  <c r="N70" i="15"/>
  <c r="N157" i="15"/>
  <c r="N159" i="15" s="1"/>
  <c r="AF23" i="85" s="1"/>
  <c r="AG23" i="85" s="1"/>
  <c r="N54" i="15"/>
  <c r="N56" i="15"/>
  <c r="N238" i="15"/>
  <c r="T776" i="81"/>
  <c r="T777" i="81" s="1"/>
  <c r="U165" i="81"/>
  <c r="U152" i="81"/>
  <c r="U164" i="81"/>
  <c r="T168" i="81"/>
  <c r="U1336" i="81"/>
  <c r="U946" i="81"/>
  <c r="T950" i="81"/>
  <c r="T1035" i="81" s="1"/>
  <c r="U430" i="81"/>
  <c r="U515" i="81" s="1"/>
  <c r="V426" i="81"/>
  <c r="U52" i="81"/>
  <c r="U44" i="81"/>
  <c r="U42" i="81"/>
  <c r="U48" i="81"/>
  <c r="U53" i="81"/>
  <c r="U45" i="81"/>
  <c r="U43" i="81"/>
  <c r="U51" i="81"/>
  <c r="U50" i="81"/>
  <c r="U47" i="81"/>
  <c r="U49" i="81"/>
  <c r="U46" i="81"/>
  <c r="U39" i="81"/>
  <c r="V7" i="81"/>
  <c r="V9" i="81"/>
  <c r="T128" i="81"/>
  <c r="U418" i="81"/>
  <c r="T154" i="81"/>
  <c r="T158" i="81"/>
  <c r="U151" i="81" s="1"/>
  <c r="U148" i="81"/>
  <c r="T157" i="81"/>
  <c r="U26" i="81"/>
  <c r="U655" i="81"/>
  <c r="U688" i="81" s="1"/>
  <c r="U657" i="81"/>
  <c r="T931" i="81" l="1"/>
  <c r="T920" i="81"/>
  <c r="T923" i="81" s="1"/>
  <c r="T924" i="81" s="1"/>
  <c r="T925" i="81" s="1"/>
  <c r="T926" i="81" s="1"/>
  <c r="T932" i="81" s="1"/>
  <c r="U915" i="81"/>
  <c r="O228" i="15"/>
  <c r="O229" i="15" s="1"/>
  <c r="M236" i="15"/>
  <c r="M246" i="15" s="1"/>
  <c r="M248" i="15" s="1"/>
  <c r="M249" i="15" s="1"/>
  <c r="M18" i="15" s="1"/>
  <c r="T1423" i="81"/>
  <c r="T1424" i="81" s="1"/>
  <c r="T569" i="81"/>
  <c r="T568" i="81"/>
  <c r="U180" i="81"/>
  <c r="T562" i="81"/>
  <c r="T571" i="81"/>
  <c r="T567" i="81"/>
  <c r="T564" i="81"/>
  <c r="T560" i="81"/>
  <c r="T287" i="81"/>
  <c r="T292" i="81" s="1"/>
  <c r="U1316" i="81"/>
  <c r="U1324" i="81" s="1"/>
  <c r="T1322" i="81"/>
  <c r="T1325" i="81"/>
  <c r="T1326" i="81"/>
  <c r="U1319" i="81" s="1"/>
  <c r="T678" i="81"/>
  <c r="U170" i="81"/>
  <c r="U178" i="81"/>
  <c r="T566" i="81"/>
  <c r="T563" i="81"/>
  <c r="U1335" i="81"/>
  <c r="U1313" i="81"/>
  <c r="U1333" i="81"/>
  <c r="U1334" i="81" s="1"/>
  <c r="V1332" i="81" s="1"/>
  <c r="U1320" i="81"/>
  <c r="U171" i="81"/>
  <c r="U176" i="81"/>
  <c r="U175" i="81"/>
  <c r="U173" i="81"/>
  <c r="U172" i="81"/>
  <c r="U145" i="81"/>
  <c r="U138" i="81" s="1"/>
  <c r="U141" i="81" s="1"/>
  <c r="U142" i="81" s="1"/>
  <c r="U143" i="81" s="1"/>
  <c r="U144" i="81" s="1"/>
  <c r="U150" i="81" s="1"/>
  <c r="U174" i="81"/>
  <c r="U169" i="81"/>
  <c r="U177" i="81"/>
  <c r="U1047" i="81"/>
  <c r="U1045" i="81"/>
  <c r="U1078" i="81" s="1"/>
  <c r="T1165" i="81"/>
  <c r="T1166" i="81" s="1"/>
  <c r="T1167" i="81" s="1"/>
  <c r="T1064" i="81"/>
  <c r="O38" i="15"/>
  <c r="O40" i="15"/>
  <c r="O243" i="15"/>
  <c r="O247" i="15" s="1"/>
  <c r="S906" i="81"/>
  <c r="S1551" i="81" s="1"/>
  <c r="S805" i="81"/>
  <c r="S1446" i="81"/>
  <c r="P99" i="15" s="1"/>
  <c r="T788" i="81"/>
  <c r="T786" i="81"/>
  <c r="T1430" i="81"/>
  <c r="Q88" i="15" s="1"/>
  <c r="S1463" i="81"/>
  <c r="S820" i="81"/>
  <c r="T816" i="81"/>
  <c r="U669" i="81"/>
  <c r="U677" i="81" s="1"/>
  <c r="T679" i="81"/>
  <c r="U672" i="81" s="1"/>
  <c r="U1205" i="81"/>
  <c r="U1206" i="81" s="1"/>
  <c r="U1192" i="81"/>
  <c r="U415" i="81"/>
  <c r="U416" i="81" s="1"/>
  <c r="T1295" i="81"/>
  <c r="T1296" i="81" s="1"/>
  <c r="U285" i="81"/>
  <c r="U517" i="81"/>
  <c r="U518" i="81" s="1"/>
  <c r="U1207" i="81"/>
  <c r="U1185" i="81"/>
  <c r="V1173" i="81" s="1"/>
  <c r="V1174" i="81" s="1"/>
  <c r="V1207" i="81" s="1"/>
  <c r="T1197" i="81"/>
  <c r="U1188" i="81"/>
  <c r="U1196" i="81" s="1"/>
  <c r="T1198" i="81"/>
  <c r="U1191" i="81" s="1"/>
  <c r="T1194" i="81"/>
  <c r="T387" i="81"/>
  <c r="T389" i="81" s="1"/>
  <c r="T390" i="81" s="1"/>
  <c r="U268" i="81"/>
  <c r="U301" i="81" s="1"/>
  <c r="U270" i="81"/>
  <c r="U528" i="81"/>
  <c r="U526" i="81"/>
  <c r="T545" i="81"/>
  <c r="V398" i="81"/>
  <c r="V427" i="81" s="1"/>
  <c r="V428" i="81" s="1"/>
  <c r="N66" i="15"/>
  <c r="N195" i="15" s="1"/>
  <c r="N199" i="15" s="1"/>
  <c r="N207" i="15" s="1"/>
  <c r="N208" i="15" s="1"/>
  <c r="D21" i="22"/>
  <c r="H21" i="22" s="1"/>
  <c r="J21" i="22" s="1"/>
  <c r="K21" i="22" s="1"/>
  <c r="N178" i="15"/>
  <c r="N182" i="15" s="1"/>
  <c r="N190" i="15" s="1"/>
  <c r="N191" i="15" s="1"/>
  <c r="N161" i="15"/>
  <c r="O156" i="15"/>
  <c r="N149" i="15"/>
  <c r="N150" i="15" s="1"/>
  <c r="N68" i="15"/>
  <c r="AC23" i="85" s="1"/>
  <c r="AD23" i="85" s="1"/>
  <c r="AE23" i="85" s="1"/>
  <c r="N71" i="15"/>
  <c r="N73" i="15" s="1"/>
  <c r="U666" i="81"/>
  <c r="U659" i="81" s="1"/>
  <c r="U662" i="81" s="1"/>
  <c r="U663" i="81" s="1"/>
  <c r="U664" i="81" s="1"/>
  <c r="U665" i="81" s="1"/>
  <c r="U671" i="81" s="1"/>
  <c r="V40" i="81"/>
  <c r="V1337" i="81"/>
  <c r="V438" i="81"/>
  <c r="V432" i="81"/>
  <c r="V440" i="81"/>
  <c r="V437" i="81"/>
  <c r="V443" i="81"/>
  <c r="V431" i="81"/>
  <c r="V442" i="81"/>
  <c r="V435" i="81"/>
  <c r="V434" i="81"/>
  <c r="V441" i="81"/>
  <c r="V439" i="81"/>
  <c r="V436" i="81"/>
  <c r="V433" i="81"/>
  <c r="U31" i="81"/>
  <c r="V24" i="81" s="1"/>
  <c r="U27" i="81"/>
  <c r="V21" i="81"/>
  <c r="U30" i="81"/>
  <c r="U686" i="81"/>
  <c r="U673" i="81"/>
  <c r="V18" i="81"/>
  <c r="U918" i="81"/>
  <c r="U916" i="81"/>
  <c r="U949" i="81" s="1"/>
  <c r="T253" i="81"/>
  <c r="U700" i="81"/>
  <c r="U697" i="81"/>
  <c r="U698" i="81"/>
  <c r="U692" i="81"/>
  <c r="U694" i="81"/>
  <c r="U695" i="81"/>
  <c r="U693" i="81"/>
  <c r="U691" i="81"/>
  <c r="U699" i="81"/>
  <c r="U701" i="81"/>
  <c r="U690" i="81"/>
  <c r="U696" i="81"/>
  <c r="T935" i="81"/>
  <c r="T1036" i="81"/>
  <c r="V38" i="81"/>
  <c r="U156" i="81"/>
  <c r="T129" i="81"/>
  <c r="V37" i="81"/>
  <c r="U41" i="81"/>
  <c r="U166" i="81"/>
  <c r="O232" i="15" l="1"/>
  <c r="N221" i="15"/>
  <c r="N222" i="15" s="1"/>
  <c r="N233" i="15" s="1"/>
  <c r="T291" i="81"/>
  <c r="U282" i="81"/>
  <c r="U290" i="81" s="1"/>
  <c r="T288" i="81"/>
  <c r="U419" i="81"/>
  <c r="T645" i="81"/>
  <c r="T647" i="81" s="1"/>
  <c r="T648" i="81" s="1"/>
  <c r="U1306" i="81"/>
  <c r="U1309" i="81" s="1"/>
  <c r="U1310" i="81" s="1"/>
  <c r="U1311" i="81" s="1"/>
  <c r="U1312" i="81" s="1"/>
  <c r="U1318" i="81" s="1"/>
  <c r="U1317" i="81"/>
  <c r="V1301" i="81"/>
  <c r="U1343" i="81"/>
  <c r="U1342" i="81"/>
  <c r="U1337" i="81"/>
  <c r="U1341" i="81"/>
  <c r="U1346" i="81"/>
  <c r="U1348" i="81"/>
  <c r="U1347" i="81"/>
  <c r="U1344" i="81"/>
  <c r="U1339" i="81"/>
  <c r="U1340" i="81"/>
  <c r="U1345" i="81"/>
  <c r="U1338" i="81"/>
  <c r="V133" i="81"/>
  <c r="V136" i="81" s="1"/>
  <c r="U149" i="81"/>
  <c r="U254" i="81" s="1"/>
  <c r="U1056" i="81"/>
  <c r="U1049" i="81" s="1"/>
  <c r="U1052" i="81" s="1"/>
  <c r="U1053" i="81" s="1"/>
  <c r="U1054" i="81" s="1"/>
  <c r="U1055" i="81" s="1"/>
  <c r="U1061" i="81" s="1"/>
  <c r="U1059" i="81"/>
  <c r="T1069" i="81"/>
  <c r="U1062" i="81" s="1"/>
  <c r="T1065" i="81"/>
  <c r="T1068" i="81"/>
  <c r="U1082" i="81"/>
  <c r="U1090" i="81"/>
  <c r="U1084" i="81"/>
  <c r="U1091" i="81"/>
  <c r="U1080" i="81"/>
  <c r="U1083" i="81"/>
  <c r="U1081" i="81"/>
  <c r="U1086" i="81"/>
  <c r="U1089" i="81"/>
  <c r="U1085" i="81"/>
  <c r="U1088" i="81"/>
  <c r="U1087" i="81"/>
  <c r="U1076" i="81"/>
  <c r="U1077" i="81" s="1"/>
  <c r="U1063" i="81"/>
  <c r="O48" i="15"/>
  <c r="O242" i="15"/>
  <c r="O160" i="15"/>
  <c r="T1461" i="81"/>
  <c r="Q34" i="15"/>
  <c r="Q33" i="15" s="1"/>
  <c r="Q39" i="15" s="1"/>
  <c r="E26" i="85" s="1"/>
  <c r="Q120" i="15"/>
  <c r="P36" i="15"/>
  <c r="U25" i="85" s="1"/>
  <c r="W25" i="85" s="1"/>
  <c r="X25" i="85" s="1"/>
  <c r="Y25" i="85" s="1"/>
  <c r="P103" i="15"/>
  <c r="P219" i="15" s="1"/>
  <c r="P125" i="15"/>
  <c r="S905" i="81"/>
  <c r="S1465" i="81"/>
  <c r="T819" i="81"/>
  <c r="T1431" i="81"/>
  <c r="Q89" i="15" s="1"/>
  <c r="J26" i="85" s="1"/>
  <c r="T800" i="81"/>
  <c r="S806" i="81"/>
  <c r="S809" i="81"/>
  <c r="S1454" i="81" s="1"/>
  <c r="S810" i="81"/>
  <c r="T803" i="81" s="1"/>
  <c r="S1450" i="81"/>
  <c r="T1433" i="81"/>
  <c r="Q91" i="15" s="1"/>
  <c r="T804" i="81"/>
  <c r="T1449" i="81" s="1"/>
  <c r="Q101" i="15" s="1"/>
  <c r="T817" i="81"/>
  <c r="T1462" i="81" s="1"/>
  <c r="Q116" i="15" s="1"/>
  <c r="T797" i="81"/>
  <c r="V410" i="81"/>
  <c r="V418" i="81" s="1"/>
  <c r="V654" i="81"/>
  <c r="V657" i="81" s="1"/>
  <c r="U420" i="81"/>
  <c r="V413" i="81" s="1"/>
  <c r="V1176" i="81"/>
  <c r="V1192" i="81" s="1"/>
  <c r="U1189" i="81"/>
  <c r="U1294" i="81" s="1"/>
  <c r="U1212" i="81"/>
  <c r="U1209" i="81"/>
  <c r="U1219" i="81"/>
  <c r="U1213" i="81"/>
  <c r="U1215" i="81"/>
  <c r="U1210" i="81"/>
  <c r="U1216" i="81"/>
  <c r="U1214" i="81"/>
  <c r="U1220" i="81"/>
  <c r="U1218" i="81"/>
  <c r="U1211" i="81"/>
  <c r="U1217" i="81"/>
  <c r="U1178" i="81"/>
  <c r="U1181" i="81" s="1"/>
  <c r="U1182" i="81" s="1"/>
  <c r="U1183" i="81" s="1"/>
  <c r="U1184" i="81" s="1"/>
  <c r="U1190" i="81" s="1"/>
  <c r="U1208" i="81"/>
  <c r="V1204" i="81"/>
  <c r="U279" i="81"/>
  <c r="U286" i="81"/>
  <c r="U299" i="81"/>
  <c r="U300" i="81" s="1"/>
  <c r="U311" i="81"/>
  <c r="U314" i="81"/>
  <c r="U304" i="81"/>
  <c r="U307" i="81"/>
  <c r="U312" i="81"/>
  <c r="U309" i="81"/>
  <c r="U306" i="81"/>
  <c r="U310" i="81"/>
  <c r="U305" i="81"/>
  <c r="U313" i="81"/>
  <c r="U303" i="81"/>
  <c r="U308" i="81"/>
  <c r="V407" i="81"/>
  <c r="W395" i="81" s="1"/>
  <c r="V414" i="81"/>
  <c r="T549" i="81"/>
  <c r="T550" i="81"/>
  <c r="U543" i="81" s="1"/>
  <c r="U540" i="81"/>
  <c r="T546" i="81"/>
  <c r="U559" i="81"/>
  <c r="U537" i="81"/>
  <c r="U557" i="81"/>
  <c r="U558" i="81" s="1"/>
  <c r="U544" i="81"/>
  <c r="U670" i="81"/>
  <c r="U775" i="81" s="1"/>
  <c r="N152" i="15"/>
  <c r="N163" i="15" s="1"/>
  <c r="N165" i="15" s="1"/>
  <c r="O148" i="15"/>
  <c r="T1037" i="81"/>
  <c r="T1038" i="81" s="1"/>
  <c r="U927" i="81"/>
  <c r="U930" i="81"/>
  <c r="T940" i="81"/>
  <c r="U933" i="81" s="1"/>
  <c r="T936" i="81"/>
  <c r="T939" i="81"/>
  <c r="U962" i="81"/>
  <c r="U954" i="81"/>
  <c r="U953" i="81"/>
  <c r="U961" i="81"/>
  <c r="U952" i="81"/>
  <c r="U951" i="81"/>
  <c r="U956" i="81"/>
  <c r="U959" i="81"/>
  <c r="U960" i="81"/>
  <c r="U957" i="81"/>
  <c r="U955" i="81"/>
  <c r="U958" i="81"/>
  <c r="V11" i="81"/>
  <c r="V14" i="81" s="1"/>
  <c r="V15" i="81" s="1"/>
  <c r="V16" i="81" s="1"/>
  <c r="V17" i="81" s="1"/>
  <c r="V23" i="81" s="1"/>
  <c r="W6" i="81"/>
  <c r="U687" i="81"/>
  <c r="V127" i="81"/>
  <c r="U126" i="81"/>
  <c r="W426" i="81"/>
  <c r="V430" i="81"/>
  <c r="V515" i="81" s="1"/>
  <c r="V1336" i="81"/>
  <c r="U947" i="81"/>
  <c r="U948" i="81" s="1"/>
  <c r="U934" i="81"/>
  <c r="V164" i="81"/>
  <c r="U168" i="81"/>
  <c r="U253" i="81" s="1"/>
  <c r="V39" i="81"/>
  <c r="T255" i="81"/>
  <c r="V1212" i="81"/>
  <c r="V1209" i="81"/>
  <c r="V1210" i="81"/>
  <c r="V1218" i="81"/>
  <c r="V1214" i="81"/>
  <c r="V1213" i="81"/>
  <c r="V1211" i="81"/>
  <c r="V1215" i="81"/>
  <c r="V1216" i="81"/>
  <c r="V1219" i="81"/>
  <c r="V1221" i="81"/>
  <c r="V1220" i="81"/>
  <c r="V1217" i="81"/>
  <c r="V29" i="81"/>
  <c r="V46" i="81"/>
  <c r="V47" i="81"/>
  <c r="V48" i="81"/>
  <c r="V53" i="81"/>
  <c r="V43" i="81"/>
  <c r="V50" i="81"/>
  <c r="V44" i="81"/>
  <c r="V54" i="81"/>
  <c r="V51" i="81"/>
  <c r="V42" i="81"/>
  <c r="V45" i="81"/>
  <c r="V49" i="81"/>
  <c r="V52" i="81"/>
  <c r="N236" i="15" l="1"/>
  <c r="N246" i="15" s="1"/>
  <c r="N248" i="15" s="1"/>
  <c r="N249" i="15" s="1"/>
  <c r="N18" i="15" s="1"/>
  <c r="U153" i="81"/>
  <c r="U157" i="81" s="1"/>
  <c r="T26" i="85"/>
  <c r="G26" i="85"/>
  <c r="Z25" i="85"/>
  <c r="P225" i="15"/>
  <c r="P227" i="15" s="1"/>
  <c r="Q224" i="15"/>
  <c r="U255" i="81"/>
  <c r="V134" i="81"/>
  <c r="V145" i="81" s="1"/>
  <c r="V1304" i="81"/>
  <c r="V1302" i="81"/>
  <c r="U1421" i="81"/>
  <c r="U1422" i="81"/>
  <c r="U1321" i="81"/>
  <c r="U1060" i="81"/>
  <c r="U1165" i="81" s="1"/>
  <c r="V1044" i="81"/>
  <c r="V1047" i="81" s="1"/>
  <c r="U1079" i="81"/>
  <c r="U1164" i="81" s="1"/>
  <c r="V1075" i="81"/>
  <c r="U1067" i="81"/>
  <c r="V1205" i="81"/>
  <c r="V1206" i="81" s="1"/>
  <c r="V1208" i="81" s="1"/>
  <c r="V1293" i="81" s="1"/>
  <c r="T801" i="81"/>
  <c r="T1446" i="81" s="1"/>
  <c r="Q99" i="15" s="1"/>
  <c r="O59" i="15"/>
  <c r="O63" i="15" s="1"/>
  <c r="O240" i="15"/>
  <c r="O50" i="15"/>
  <c r="O239" i="15" s="1"/>
  <c r="Q197" i="15"/>
  <c r="F24" i="22"/>
  <c r="Q168" i="15"/>
  <c r="Q180" i="15" s="1"/>
  <c r="T826" i="81"/>
  <c r="T1471" i="81" s="1"/>
  <c r="T830" i="81"/>
  <c r="T1475" i="81" s="1"/>
  <c r="T829" i="81"/>
  <c r="T1474" i="81" s="1"/>
  <c r="T827" i="81"/>
  <c r="T1472" i="81" s="1"/>
  <c r="T828" i="81"/>
  <c r="T1473" i="81" s="1"/>
  <c r="T821" i="81"/>
  <c r="T1466" i="81" s="1"/>
  <c r="T825" i="81"/>
  <c r="T1470" i="81" s="1"/>
  <c r="T823" i="81"/>
  <c r="T1468" i="81" s="1"/>
  <c r="T831" i="81"/>
  <c r="T1476" i="81" s="1"/>
  <c r="T822" i="81"/>
  <c r="T1467" i="81" s="1"/>
  <c r="T824" i="81"/>
  <c r="T1469" i="81" s="1"/>
  <c r="T1464" i="81"/>
  <c r="U785" i="81"/>
  <c r="T1442" i="81"/>
  <c r="Q93" i="15" s="1"/>
  <c r="Q218" i="15" s="1"/>
  <c r="P102" i="15"/>
  <c r="P107" i="15" s="1"/>
  <c r="AA25" i="85" s="1"/>
  <c r="S1455" i="81"/>
  <c r="S1451" i="81"/>
  <c r="T1445" i="81"/>
  <c r="Q98" i="15" s="1"/>
  <c r="T808" i="81"/>
  <c r="T1453" i="81" s="1"/>
  <c r="P60" i="15"/>
  <c r="P179" i="15"/>
  <c r="E23" i="22"/>
  <c r="P37" i="15"/>
  <c r="T818" i="81"/>
  <c r="T906" i="81"/>
  <c r="T1551" i="81" s="1"/>
  <c r="T790" i="81"/>
  <c r="T793" i="81" s="1"/>
  <c r="T794" i="81" s="1"/>
  <c r="T795" i="81" s="1"/>
  <c r="T796" i="81" s="1"/>
  <c r="T802" i="81" s="1"/>
  <c r="S907" i="81"/>
  <c r="S1550" i="81"/>
  <c r="P114" i="15" s="1"/>
  <c r="Q94" i="15"/>
  <c r="V1185" i="81"/>
  <c r="V1178" i="81" s="1"/>
  <c r="V1181" i="81" s="1"/>
  <c r="V1182" i="81" s="1"/>
  <c r="V1183" i="81" s="1"/>
  <c r="V1184" i="81" s="1"/>
  <c r="V1190" i="81" s="1"/>
  <c r="V655" i="81"/>
  <c r="V688" i="81" s="1"/>
  <c r="V698" i="81" s="1"/>
  <c r="V148" i="81"/>
  <c r="V156" i="81" s="1"/>
  <c r="V400" i="81"/>
  <c r="V403" i="81" s="1"/>
  <c r="V404" i="81" s="1"/>
  <c r="V405" i="81" s="1"/>
  <c r="V406" i="81" s="1"/>
  <c r="V412" i="81" s="1"/>
  <c r="V411" i="81"/>
  <c r="V516" i="81" s="1"/>
  <c r="V517" i="81" s="1"/>
  <c r="V518" i="81" s="1"/>
  <c r="U154" i="81"/>
  <c r="U158" i="81"/>
  <c r="V151" i="81" s="1"/>
  <c r="U1193" i="81"/>
  <c r="U1293" i="81"/>
  <c r="U1295" i="81" s="1"/>
  <c r="U1296" i="81" s="1"/>
  <c r="U302" i="81"/>
  <c r="U387" i="81" s="1"/>
  <c r="V298" i="81"/>
  <c r="V267" i="81"/>
  <c r="U283" i="81"/>
  <c r="U272" i="81"/>
  <c r="U275" i="81" s="1"/>
  <c r="U276" i="81" s="1"/>
  <c r="U277" i="81" s="1"/>
  <c r="U278" i="81" s="1"/>
  <c r="U284" i="81" s="1"/>
  <c r="U674" i="81"/>
  <c r="U560" i="81"/>
  <c r="V556" i="81"/>
  <c r="U548" i="81"/>
  <c r="U530" i="81"/>
  <c r="U533" i="81" s="1"/>
  <c r="U534" i="81" s="1"/>
  <c r="U535" i="81" s="1"/>
  <c r="U536" i="81" s="1"/>
  <c r="U542" i="81" s="1"/>
  <c r="V525" i="81"/>
  <c r="U541" i="81"/>
  <c r="U646" i="81" s="1"/>
  <c r="U571" i="81"/>
  <c r="U569" i="81"/>
  <c r="U567" i="81"/>
  <c r="U564" i="81"/>
  <c r="U566" i="81"/>
  <c r="U562" i="81"/>
  <c r="U572" i="81"/>
  <c r="U568" i="81"/>
  <c r="U563" i="81"/>
  <c r="U565" i="81"/>
  <c r="U561" i="81"/>
  <c r="U570" i="81"/>
  <c r="U931" i="81"/>
  <c r="U1036" i="81" s="1"/>
  <c r="V26" i="81"/>
  <c r="V30" i="81" s="1"/>
  <c r="U256" i="81"/>
  <c r="V946" i="81"/>
  <c r="U950" i="81"/>
  <c r="U1035" i="81" s="1"/>
  <c r="V41" i="81"/>
  <c r="W37" i="81"/>
  <c r="W398" i="81"/>
  <c r="W396" i="81"/>
  <c r="W429" i="81" s="1"/>
  <c r="V673" i="81"/>
  <c r="V686" i="81"/>
  <c r="T256" i="81"/>
  <c r="U128" i="81"/>
  <c r="U689" i="81"/>
  <c r="U774" i="81" s="1"/>
  <c r="U776" i="81" s="1"/>
  <c r="U777" i="81" s="1"/>
  <c r="V685" i="81"/>
  <c r="W9" i="81"/>
  <c r="W7" i="81"/>
  <c r="U938" i="81"/>
  <c r="V167" i="81"/>
  <c r="U920" i="81"/>
  <c r="U923" i="81" s="1"/>
  <c r="U924" i="81" s="1"/>
  <c r="U925" i="81" s="1"/>
  <c r="U926" i="81" s="1"/>
  <c r="U932" i="81" s="1"/>
  <c r="V915" i="81"/>
  <c r="V165" i="81"/>
  <c r="V152" i="81"/>
  <c r="T805" i="81" l="1"/>
  <c r="U800" i="81" s="1"/>
  <c r="P228" i="15"/>
  <c r="P232" i="15" s="1"/>
  <c r="P109" i="15"/>
  <c r="U1423" i="81"/>
  <c r="U1424" i="81" s="1"/>
  <c r="V702" i="81"/>
  <c r="V1045" i="81"/>
  <c r="V1056" i="81" s="1"/>
  <c r="V1335" i="81"/>
  <c r="V1313" i="81"/>
  <c r="U1325" i="81"/>
  <c r="V1316" i="81"/>
  <c r="U1326" i="81"/>
  <c r="V1319" i="81" s="1"/>
  <c r="U1322" i="81"/>
  <c r="V1333" i="81"/>
  <c r="V1334" i="81" s="1"/>
  <c r="W1332" i="81" s="1"/>
  <c r="V1320" i="81"/>
  <c r="V694" i="81"/>
  <c r="V692" i="81"/>
  <c r="V693" i="81"/>
  <c r="V690" i="81"/>
  <c r="U1166" i="81"/>
  <c r="U1167" i="81" s="1"/>
  <c r="U1064" i="81"/>
  <c r="U1069" i="81" s="1"/>
  <c r="V1062" i="81" s="1"/>
  <c r="V691" i="81"/>
  <c r="V699" i="81"/>
  <c r="V697" i="81"/>
  <c r="V695" i="81"/>
  <c r="V701" i="81"/>
  <c r="V666" i="81"/>
  <c r="V659" i="81" s="1"/>
  <c r="V662" i="81" s="1"/>
  <c r="V663" i="81" s="1"/>
  <c r="V664" i="81" s="1"/>
  <c r="V665" i="81" s="1"/>
  <c r="V671" i="81" s="1"/>
  <c r="V696" i="81"/>
  <c r="V700" i="81"/>
  <c r="V415" i="81"/>
  <c r="V419" i="81" s="1"/>
  <c r="W1204" i="81"/>
  <c r="W1173" i="81"/>
  <c r="W1174" i="81" s="1"/>
  <c r="W1207" i="81" s="1"/>
  <c r="V149" i="81"/>
  <c r="V254" i="81" s="1"/>
  <c r="V1076" i="81"/>
  <c r="V1077" i="81" s="1"/>
  <c r="V1063" i="81"/>
  <c r="O53" i="15"/>
  <c r="O65" i="15"/>
  <c r="O67" i="15" s="1"/>
  <c r="O68" i="15" s="1"/>
  <c r="AC24" i="85" s="1"/>
  <c r="AD24" i="85" s="1"/>
  <c r="AE24" i="85" s="1"/>
  <c r="P38" i="15"/>
  <c r="P40" i="15"/>
  <c r="P243" i="15"/>
  <c r="P247" i="15" s="1"/>
  <c r="T1450" i="81"/>
  <c r="T809" i="81"/>
  <c r="T1454" i="81" s="1"/>
  <c r="Q125" i="15"/>
  <c r="Q36" i="15"/>
  <c r="U26" i="85" s="1"/>
  <c r="W26" i="85" s="1"/>
  <c r="X26" i="85" s="1"/>
  <c r="Y26" i="85" s="1"/>
  <c r="P117" i="15"/>
  <c r="P118" i="15"/>
  <c r="P121" i="15" s="1"/>
  <c r="P124" i="15"/>
  <c r="P126" i="15" s="1"/>
  <c r="P61" i="15"/>
  <c r="F25" i="85" s="1"/>
  <c r="H25" i="85" s="1"/>
  <c r="I25" i="85" s="1"/>
  <c r="L25" i="85" s="1"/>
  <c r="N25" i="85" s="1"/>
  <c r="O25" i="85" s="1"/>
  <c r="Q106" i="15"/>
  <c r="Q103" i="15"/>
  <c r="Q219" i="15" s="1"/>
  <c r="S1552" i="81"/>
  <c r="S908" i="81"/>
  <c r="S1553" i="81" s="1"/>
  <c r="T1463" i="81"/>
  <c r="T820" i="81"/>
  <c r="U816" i="81"/>
  <c r="U1461" i="81" s="1"/>
  <c r="U788" i="81"/>
  <c r="U1430" i="81"/>
  <c r="R88" i="15" s="1"/>
  <c r="U786" i="81"/>
  <c r="U545" i="81"/>
  <c r="V540" i="81" s="1"/>
  <c r="U935" i="81"/>
  <c r="U939" i="81" s="1"/>
  <c r="U1198" i="81"/>
  <c r="V1191" i="81" s="1"/>
  <c r="V1189" i="81" s="1"/>
  <c r="V1294" i="81" s="1"/>
  <c r="V1295" i="81" s="1"/>
  <c r="V1296" i="81" s="1"/>
  <c r="V1188" i="81"/>
  <c r="V1196" i="81" s="1"/>
  <c r="U1197" i="81"/>
  <c r="U1194" i="81"/>
  <c r="U388" i="81"/>
  <c r="U389" i="81" s="1"/>
  <c r="U390" i="81" s="1"/>
  <c r="U287" i="81"/>
  <c r="V270" i="81"/>
  <c r="V268" i="81"/>
  <c r="V301" i="81" s="1"/>
  <c r="W133" i="81"/>
  <c r="W136" i="81" s="1"/>
  <c r="U675" i="81"/>
  <c r="U678" i="81"/>
  <c r="U679" i="81"/>
  <c r="V672" i="81" s="1"/>
  <c r="V669" i="81"/>
  <c r="V677" i="81" s="1"/>
  <c r="V138" i="81"/>
  <c r="V141" i="81" s="1"/>
  <c r="V142" i="81" s="1"/>
  <c r="V143" i="81" s="1"/>
  <c r="V144" i="81" s="1"/>
  <c r="V150" i="81" s="1"/>
  <c r="V528" i="81"/>
  <c r="V526" i="81"/>
  <c r="U645" i="81"/>
  <c r="U647" i="81" s="1"/>
  <c r="U648" i="81" s="1"/>
  <c r="U1037" i="81"/>
  <c r="U1038" i="81" s="1"/>
  <c r="W18" i="81"/>
  <c r="W11" i="81" s="1"/>
  <c r="W14" i="81" s="1"/>
  <c r="W15" i="81" s="1"/>
  <c r="W16" i="81" s="1"/>
  <c r="W17" i="81" s="1"/>
  <c r="W23" i="81" s="1"/>
  <c r="W21" i="81"/>
  <c r="W29" i="81" s="1"/>
  <c r="V31" i="81"/>
  <c r="W24" i="81" s="1"/>
  <c r="V27" i="81"/>
  <c r="W407" i="81"/>
  <c r="W400" i="81" s="1"/>
  <c r="W403" i="81" s="1"/>
  <c r="W404" i="81" s="1"/>
  <c r="W405" i="81" s="1"/>
  <c r="W406" i="81" s="1"/>
  <c r="W412" i="81" s="1"/>
  <c r="V166" i="81"/>
  <c r="V175" i="81"/>
  <c r="V180" i="81"/>
  <c r="V170" i="81"/>
  <c r="V172" i="81"/>
  <c r="V173" i="81"/>
  <c r="V177" i="81"/>
  <c r="V179" i="81"/>
  <c r="V171" i="81"/>
  <c r="V174" i="81"/>
  <c r="V181" i="81"/>
  <c r="V169" i="81"/>
  <c r="V178" i="81"/>
  <c r="V176" i="81"/>
  <c r="U129" i="81"/>
  <c r="W414" i="81"/>
  <c r="W427" i="81"/>
  <c r="W428" i="81" s="1"/>
  <c r="V918" i="81"/>
  <c r="V916" i="81"/>
  <c r="V949" i="81" s="1"/>
  <c r="W38" i="81"/>
  <c r="W127" i="81"/>
  <c r="V687" i="81"/>
  <c r="W40" i="81"/>
  <c r="W1176" i="81"/>
  <c r="W1337" i="81"/>
  <c r="W1338" i="81"/>
  <c r="W435" i="81"/>
  <c r="W433" i="81"/>
  <c r="W434" i="81"/>
  <c r="W439" i="81"/>
  <c r="W442" i="81"/>
  <c r="W431" i="81"/>
  <c r="W440" i="81"/>
  <c r="W441" i="81"/>
  <c r="W437" i="81"/>
  <c r="W444" i="81"/>
  <c r="W443" i="81"/>
  <c r="W438" i="81"/>
  <c r="W436" i="81"/>
  <c r="W432" i="81"/>
  <c r="V126" i="81"/>
  <c r="T810" i="81" l="1"/>
  <c r="U803" i="81" s="1"/>
  <c r="T806" i="81"/>
  <c r="U1068" i="81"/>
  <c r="Z26" i="85"/>
  <c r="W654" i="81"/>
  <c r="P229" i="15"/>
  <c r="Q225" i="15"/>
  <c r="Q227" i="15" s="1"/>
  <c r="Q228" i="15" s="1"/>
  <c r="Q232" i="15" s="1"/>
  <c r="O221" i="15"/>
  <c r="O222" i="15" s="1"/>
  <c r="O236" i="15" s="1"/>
  <c r="O246" i="15" s="1"/>
  <c r="O248" i="15" s="1"/>
  <c r="O249" i="15" s="1"/>
  <c r="O18" i="15" s="1"/>
  <c r="U549" i="81"/>
  <c r="V420" i="81"/>
  <c r="W413" i="81" s="1"/>
  <c r="W411" i="81" s="1"/>
  <c r="W516" i="81" s="1"/>
  <c r="V1078" i="81"/>
  <c r="V1089" i="81" s="1"/>
  <c r="V1059" i="81"/>
  <c r="V1067" i="81" s="1"/>
  <c r="U1065" i="81"/>
  <c r="V153" i="81"/>
  <c r="V154" i="81" s="1"/>
  <c r="U550" i="81"/>
  <c r="V543" i="81" s="1"/>
  <c r="U546" i="81"/>
  <c r="V1324" i="81"/>
  <c r="V1317" i="81"/>
  <c r="V1422" i="81" s="1"/>
  <c r="V1306" i="81"/>
  <c r="V1309" i="81" s="1"/>
  <c r="V1310" i="81" s="1"/>
  <c r="V1311" i="81" s="1"/>
  <c r="V1312" i="81" s="1"/>
  <c r="V1318" i="81" s="1"/>
  <c r="W1301" i="81"/>
  <c r="V1342" i="81"/>
  <c r="V1349" i="81"/>
  <c r="V1347" i="81"/>
  <c r="V1340" i="81"/>
  <c r="V1343" i="81"/>
  <c r="V1344" i="81"/>
  <c r="V1338" i="81"/>
  <c r="V1348" i="81"/>
  <c r="V1339" i="81"/>
  <c r="V1345" i="81"/>
  <c r="V1346" i="81"/>
  <c r="V1341" i="81"/>
  <c r="V670" i="81"/>
  <c r="V775" i="81" s="1"/>
  <c r="V930" i="81"/>
  <c r="V938" i="81" s="1"/>
  <c r="W410" i="81"/>
  <c r="W418" i="81" s="1"/>
  <c r="U940" i="81"/>
  <c r="V933" i="81" s="1"/>
  <c r="V416" i="81"/>
  <c r="U797" i="81"/>
  <c r="V785" i="81" s="1"/>
  <c r="U936" i="81"/>
  <c r="O66" i="15"/>
  <c r="O195" i="15" s="1"/>
  <c r="O199" i="15" s="1"/>
  <c r="O207" i="15" s="1"/>
  <c r="O208" i="15" s="1"/>
  <c r="V1060" i="81"/>
  <c r="V1165" i="81" s="1"/>
  <c r="V1049" i="81"/>
  <c r="V1052" i="81" s="1"/>
  <c r="V1053" i="81" s="1"/>
  <c r="V1054" i="81" s="1"/>
  <c r="V1055" i="81" s="1"/>
  <c r="V1061" i="81" s="1"/>
  <c r="W1044" i="81"/>
  <c r="V1086" i="81"/>
  <c r="V1080" i="81"/>
  <c r="V1081" i="81"/>
  <c r="V1092" i="81"/>
  <c r="V1082" i="81"/>
  <c r="V1091" i="81"/>
  <c r="W1075" i="81"/>
  <c r="O71" i="15"/>
  <c r="O149" i="15"/>
  <c r="O150" i="15" s="1"/>
  <c r="O238" i="15"/>
  <c r="O70" i="15"/>
  <c r="O54" i="15"/>
  <c r="O157" i="15"/>
  <c r="O159" i="15" s="1"/>
  <c r="AF24" i="85" s="1"/>
  <c r="AG24" i="85" s="1"/>
  <c r="O56" i="15"/>
  <c r="U804" i="81"/>
  <c r="U1449" i="81" s="1"/>
  <c r="R101" i="15" s="1"/>
  <c r="U817" i="81"/>
  <c r="U1433" i="81"/>
  <c r="R91" i="15" s="1"/>
  <c r="P196" i="15"/>
  <c r="P62" i="15"/>
  <c r="Q60" i="15"/>
  <c r="Q37" i="15"/>
  <c r="E24" i="22"/>
  <c r="Q179" i="15"/>
  <c r="U808" i="81"/>
  <c r="U1453" i="81" s="1"/>
  <c r="U1445" i="81"/>
  <c r="R98" i="15" s="1"/>
  <c r="R106" i="15" s="1"/>
  <c r="P160" i="15"/>
  <c r="P242" i="15"/>
  <c r="P48" i="15"/>
  <c r="Q102" i="15"/>
  <c r="Q107" i="15" s="1"/>
  <c r="AA26" i="85" s="1"/>
  <c r="T1455" i="81"/>
  <c r="T1451" i="81"/>
  <c r="U819" i="81"/>
  <c r="U1431" i="81"/>
  <c r="R89" i="15" s="1"/>
  <c r="J27" i="85" s="1"/>
  <c r="T905" i="81"/>
  <c r="T1465" i="81"/>
  <c r="R34" i="15"/>
  <c r="R33" i="15" s="1"/>
  <c r="R39" i="15" s="1"/>
  <c r="E27" i="85" s="1"/>
  <c r="R120" i="15"/>
  <c r="W134" i="81"/>
  <c r="W167" i="81" s="1"/>
  <c r="W178" i="81" s="1"/>
  <c r="V1193" i="81"/>
  <c r="V1194" i="81" s="1"/>
  <c r="V537" i="81"/>
  <c r="W525" i="81" s="1"/>
  <c r="V309" i="81"/>
  <c r="V313" i="81"/>
  <c r="V305" i="81"/>
  <c r="V311" i="81"/>
  <c r="V307" i="81"/>
  <c r="V308" i="81"/>
  <c r="V310" i="81"/>
  <c r="V312" i="81"/>
  <c r="V306" i="81"/>
  <c r="V315" i="81"/>
  <c r="V314" i="81"/>
  <c r="V304" i="81"/>
  <c r="V303" i="81"/>
  <c r="V299" i="81"/>
  <c r="V300" i="81" s="1"/>
  <c r="V286" i="81"/>
  <c r="V282" i="81"/>
  <c r="U292" i="81"/>
  <c r="V285" i="81" s="1"/>
  <c r="U291" i="81"/>
  <c r="U288" i="81"/>
  <c r="V279" i="81"/>
  <c r="V559" i="81"/>
  <c r="V548" i="81"/>
  <c r="V544" i="81"/>
  <c r="V557" i="81"/>
  <c r="V558" i="81" s="1"/>
  <c r="X6" i="81"/>
  <c r="X9" i="81" s="1"/>
  <c r="X395" i="81"/>
  <c r="X398" i="81" s="1"/>
  <c r="W26" i="81"/>
  <c r="W30" i="81" s="1"/>
  <c r="V128" i="81"/>
  <c r="W43" i="81"/>
  <c r="W53" i="81"/>
  <c r="W49" i="81"/>
  <c r="W52" i="81"/>
  <c r="W51" i="81"/>
  <c r="W46" i="81"/>
  <c r="W50" i="81"/>
  <c r="W44" i="81"/>
  <c r="W55" i="81"/>
  <c r="W54" i="81"/>
  <c r="W42" i="81"/>
  <c r="W47" i="81"/>
  <c r="W45" i="81"/>
  <c r="W48" i="81"/>
  <c r="W165" i="81"/>
  <c r="W152" i="81"/>
  <c r="W39" i="81"/>
  <c r="V927" i="81"/>
  <c r="W430" i="81"/>
  <c r="W515" i="81" s="1"/>
  <c r="X426" i="81"/>
  <c r="W1209" i="81"/>
  <c r="W1212" i="81"/>
  <c r="W1219" i="81"/>
  <c r="W1218" i="81"/>
  <c r="W1211" i="81"/>
  <c r="W1220" i="81"/>
  <c r="W1222" i="81"/>
  <c r="W1217" i="81"/>
  <c r="W1214" i="81"/>
  <c r="W1213" i="81"/>
  <c r="W1215" i="81"/>
  <c r="W1210" i="81"/>
  <c r="W1216" i="81"/>
  <c r="W1221" i="81"/>
  <c r="W685" i="81"/>
  <c r="V689" i="81"/>
  <c r="V774" i="81" s="1"/>
  <c r="V776" i="81" s="1"/>
  <c r="V777" i="81" s="1"/>
  <c r="W1336" i="81"/>
  <c r="V959" i="81"/>
  <c r="V955" i="81"/>
  <c r="V952" i="81"/>
  <c r="V962" i="81"/>
  <c r="V951" i="81"/>
  <c r="V956" i="81"/>
  <c r="V963" i="81"/>
  <c r="V957" i="81"/>
  <c r="V958" i="81"/>
  <c r="V960" i="81"/>
  <c r="V954" i="81"/>
  <c r="V961" i="81"/>
  <c r="V953" i="81"/>
  <c r="W1185" i="81"/>
  <c r="W1192" i="81"/>
  <c r="W1205" i="81"/>
  <c r="W1206" i="81" s="1"/>
  <c r="W27" i="81"/>
  <c r="W31" i="81"/>
  <c r="X24" i="81" s="1"/>
  <c r="X21" i="81"/>
  <c r="V947" i="81"/>
  <c r="V934" i="81"/>
  <c r="W655" i="81"/>
  <c r="W657" i="81"/>
  <c r="V168" i="81"/>
  <c r="W164" i="81"/>
  <c r="W148" i="81" l="1"/>
  <c r="W156" i="81" s="1"/>
  <c r="V158" i="81"/>
  <c r="W151" i="81" s="1"/>
  <c r="T27" i="85"/>
  <c r="G27" i="85"/>
  <c r="V157" i="81"/>
  <c r="V674" i="81"/>
  <c r="V679" i="81" s="1"/>
  <c r="W672" i="81" s="1"/>
  <c r="U801" i="81"/>
  <c r="U1446" i="81" s="1"/>
  <c r="R99" i="15" s="1"/>
  <c r="Q229" i="15"/>
  <c r="O233" i="15"/>
  <c r="R224" i="15"/>
  <c r="Q109" i="15"/>
  <c r="V1087" i="81"/>
  <c r="V1079" i="81"/>
  <c r="V1085" i="81"/>
  <c r="V1083" i="81"/>
  <c r="V1088" i="81"/>
  <c r="U1442" i="81"/>
  <c r="R93" i="15" s="1"/>
  <c r="R218" i="15" s="1"/>
  <c r="V1084" i="81"/>
  <c r="V1090" i="81"/>
  <c r="V1421" i="81"/>
  <c r="V1423" i="81" s="1"/>
  <c r="V1424" i="81" s="1"/>
  <c r="V1321" i="81"/>
  <c r="W1302" i="81"/>
  <c r="W1335" i="81" s="1"/>
  <c r="W1304" i="81"/>
  <c r="R94" i="15"/>
  <c r="U790" i="81"/>
  <c r="U793" i="81" s="1"/>
  <c r="U794" i="81" s="1"/>
  <c r="U795" i="81" s="1"/>
  <c r="U796" i="81" s="1"/>
  <c r="U802" i="81" s="1"/>
  <c r="W173" i="81"/>
  <c r="V1064" i="81"/>
  <c r="W1059" i="81" s="1"/>
  <c r="W1067" i="81" s="1"/>
  <c r="W181" i="81"/>
  <c r="W145" i="81"/>
  <c r="W138" i="81" s="1"/>
  <c r="W141" i="81" s="1"/>
  <c r="W142" i="81" s="1"/>
  <c r="W143" i="81" s="1"/>
  <c r="W144" i="81" s="1"/>
  <c r="W150" i="81" s="1"/>
  <c r="W179" i="81"/>
  <c r="W169" i="81"/>
  <c r="W177" i="81"/>
  <c r="W170" i="81"/>
  <c r="W176" i="81"/>
  <c r="W1188" i="81"/>
  <c r="W1196" i="81" s="1"/>
  <c r="W172" i="81"/>
  <c r="W180" i="81"/>
  <c r="W171" i="81"/>
  <c r="W182" i="81"/>
  <c r="W175" i="81"/>
  <c r="W174" i="81"/>
  <c r="W1045" i="81"/>
  <c r="W1078" i="81" s="1"/>
  <c r="W1047" i="81"/>
  <c r="O161" i="15"/>
  <c r="P156" i="15"/>
  <c r="O152" i="15"/>
  <c r="O163" i="15" s="1"/>
  <c r="O165" i="15" s="1"/>
  <c r="P148" i="15"/>
  <c r="O178" i="15"/>
  <c r="O182" i="15" s="1"/>
  <c r="O190" i="15" s="1"/>
  <c r="O191" i="15" s="1"/>
  <c r="D22" i="22"/>
  <c r="H22" i="22" s="1"/>
  <c r="J22" i="22" s="1"/>
  <c r="K22" i="22" s="1"/>
  <c r="O73" i="15"/>
  <c r="T907" i="81"/>
  <c r="T1550" i="81"/>
  <c r="Q114" i="15" s="1"/>
  <c r="P59" i="15"/>
  <c r="P63" i="15" s="1"/>
  <c r="P65" i="15" s="1"/>
  <c r="P50" i="15"/>
  <c r="P239" i="15" s="1"/>
  <c r="P240" i="15"/>
  <c r="U818" i="81"/>
  <c r="U1462" i="81"/>
  <c r="R116" i="15" s="1"/>
  <c r="R197" i="15"/>
  <c r="R168" i="15"/>
  <c r="R180" i="15" s="1"/>
  <c r="F25" i="22"/>
  <c r="U823" i="81"/>
  <c r="U1468" i="81" s="1"/>
  <c r="U822" i="81"/>
  <c r="U1467" i="81" s="1"/>
  <c r="U828" i="81"/>
  <c r="U1473" i="81" s="1"/>
  <c r="U831" i="81"/>
  <c r="U1476" i="81" s="1"/>
  <c r="U821" i="81"/>
  <c r="U1466" i="81" s="1"/>
  <c r="U824" i="81"/>
  <c r="U1469" i="81" s="1"/>
  <c r="U826" i="81"/>
  <c r="U1471" i="81" s="1"/>
  <c r="U825" i="81"/>
  <c r="U1470" i="81" s="1"/>
  <c r="U830" i="81"/>
  <c r="U1475" i="81" s="1"/>
  <c r="U827" i="81"/>
  <c r="U1472" i="81" s="1"/>
  <c r="U832" i="81"/>
  <c r="U1477" i="81" s="1"/>
  <c r="U829" i="81"/>
  <c r="U1474" i="81" s="1"/>
  <c r="U1464" i="81"/>
  <c r="Q38" i="15"/>
  <c r="Q243" i="15"/>
  <c r="Q247" i="15" s="1"/>
  <c r="Q40" i="15"/>
  <c r="V788" i="81"/>
  <c r="V786" i="81"/>
  <c r="V1430" i="81"/>
  <c r="S88" i="15" s="1"/>
  <c r="V541" i="81"/>
  <c r="V646" i="81" s="1"/>
  <c r="V530" i="81"/>
  <c r="V533" i="81" s="1"/>
  <c r="V534" i="81" s="1"/>
  <c r="V535" i="81" s="1"/>
  <c r="V536" i="81" s="1"/>
  <c r="V542" i="81" s="1"/>
  <c r="V1198" i="81"/>
  <c r="W1191" i="81" s="1"/>
  <c r="W1189" i="81" s="1"/>
  <c r="V1197" i="81"/>
  <c r="W415" i="81"/>
  <c r="X410" i="81" s="1"/>
  <c r="X418" i="81" s="1"/>
  <c r="X7" i="81"/>
  <c r="X40" i="81" s="1"/>
  <c r="V283" i="81"/>
  <c r="V388" i="81" s="1"/>
  <c r="W517" i="81"/>
  <c r="W518" i="81" s="1"/>
  <c r="W669" i="81"/>
  <c r="W677" i="81" s="1"/>
  <c r="X396" i="81"/>
  <c r="X429" i="81" s="1"/>
  <c r="X445" i="81" s="1"/>
  <c r="W267" i="81"/>
  <c r="V290" i="81"/>
  <c r="V302" i="81"/>
  <c r="V387" i="81" s="1"/>
  <c r="W298" i="81"/>
  <c r="V272" i="81"/>
  <c r="V275" i="81" s="1"/>
  <c r="V276" i="81" s="1"/>
  <c r="V277" i="81" s="1"/>
  <c r="V278" i="81" s="1"/>
  <c r="V284" i="81" s="1"/>
  <c r="V560" i="81"/>
  <c r="W556" i="81"/>
  <c r="V564" i="81"/>
  <c r="V567" i="81"/>
  <c r="V572" i="81"/>
  <c r="V562" i="81"/>
  <c r="V569" i="81"/>
  <c r="V563" i="81"/>
  <c r="V571" i="81"/>
  <c r="V568" i="81"/>
  <c r="V570" i="81"/>
  <c r="V573" i="81"/>
  <c r="V565" i="81"/>
  <c r="V561" i="81"/>
  <c r="V566" i="81"/>
  <c r="W528" i="81"/>
  <c r="W526" i="81"/>
  <c r="V253" i="81"/>
  <c r="W686" i="81"/>
  <c r="W673" i="81"/>
  <c r="V948" i="81"/>
  <c r="X1173" i="81"/>
  <c r="W915" i="81"/>
  <c r="V920" i="81"/>
  <c r="V923" i="81" s="1"/>
  <c r="V924" i="81" s="1"/>
  <c r="V925" i="81" s="1"/>
  <c r="V926" i="81" s="1"/>
  <c r="V932" i="81" s="1"/>
  <c r="X427" i="81"/>
  <c r="X428" i="81" s="1"/>
  <c r="X414" i="81"/>
  <c r="W688" i="81"/>
  <c r="X38" i="81"/>
  <c r="W1178" i="81"/>
  <c r="W1181" i="81" s="1"/>
  <c r="W1182" i="81" s="1"/>
  <c r="W1183" i="81" s="1"/>
  <c r="W1184" i="81" s="1"/>
  <c r="W1190" i="81" s="1"/>
  <c r="V129" i="81"/>
  <c r="V931" i="81"/>
  <c r="W666" i="81"/>
  <c r="W659" i="81" s="1"/>
  <c r="W662" i="81" s="1"/>
  <c r="W663" i="81" s="1"/>
  <c r="W664" i="81" s="1"/>
  <c r="W665" i="81" s="1"/>
  <c r="W671" i="81" s="1"/>
  <c r="X29" i="81"/>
  <c r="X1204" i="81"/>
  <c r="W1208" i="81"/>
  <c r="W1293" i="81" s="1"/>
  <c r="X37" i="81"/>
  <c r="W41" i="81"/>
  <c r="W166" i="81"/>
  <c r="U906" i="81" l="1"/>
  <c r="U1551" i="81" s="1"/>
  <c r="X440" i="81"/>
  <c r="V675" i="81"/>
  <c r="V678" i="81"/>
  <c r="W149" i="81"/>
  <c r="U805" i="81"/>
  <c r="U1450" i="81" s="1"/>
  <c r="V1164" i="81"/>
  <c r="V1166" i="81" s="1"/>
  <c r="V1167" i="81" s="1"/>
  <c r="W1344" i="81"/>
  <c r="W1341" i="81"/>
  <c r="W1348" i="81"/>
  <c r="W1343" i="81"/>
  <c r="W1350" i="81"/>
  <c r="W1346" i="81"/>
  <c r="W1345" i="81"/>
  <c r="W1349" i="81"/>
  <c r="W1340" i="81"/>
  <c r="W1347" i="81"/>
  <c r="W1342" i="81"/>
  <c r="W1339" i="81"/>
  <c r="V1325" i="81"/>
  <c r="V1322" i="81"/>
  <c r="V1326" i="81"/>
  <c r="W1319" i="81" s="1"/>
  <c r="W1316" i="81"/>
  <c r="W1313" i="81"/>
  <c r="W1333" i="81"/>
  <c r="W1334" i="81" s="1"/>
  <c r="X1332" i="81" s="1"/>
  <c r="W1320" i="81"/>
  <c r="X133" i="81"/>
  <c r="X134" i="81" s="1"/>
  <c r="V1068" i="81"/>
  <c r="V1065" i="81"/>
  <c r="V1069" i="81"/>
  <c r="W1062" i="81" s="1"/>
  <c r="X444" i="81"/>
  <c r="X436" i="81"/>
  <c r="V797" i="81"/>
  <c r="V1442" i="81" s="1"/>
  <c r="S93" i="15" s="1"/>
  <c r="S218" i="15" s="1"/>
  <c r="V545" i="81"/>
  <c r="V550" i="81" s="1"/>
  <c r="W1056" i="81"/>
  <c r="W1084" i="81"/>
  <c r="W1083" i="81"/>
  <c r="W1085" i="81"/>
  <c r="W1082" i="81"/>
  <c r="W1080" i="81"/>
  <c r="W1088" i="81"/>
  <c r="W1091" i="81"/>
  <c r="W1089" i="81"/>
  <c r="W1086" i="81"/>
  <c r="W1087" i="81"/>
  <c r="W1093" i="81"/>
  <c r="W1092" i="81"/>
  <c r="W1090" i="81"/>
  <c r="W1081" i="81"/>
  <c r="W1063" i="81"/>
  <c r="W1076" i="81"/>
  <c r="W1077" i="81" s="1"/>
  <c r="P66" i="15"/>
  <c r="P195" i="15" s="1"/>
  <c r="P199" i="15" s="1"/>
  <c r="P207" i="15" s="1"/>
  <c r="P208" i="15" s="1"/>
  <c r="P67" i="15"/>
  <c r="X439" i="81"/>
  <c r="X437" i="81"/>
  <c r="X443" i="81"/>
  <c r="X407" i="81"/>
  <c r="X400" i="81" s="1"/>
  <c r="X403" i="81" s="1"/>
  <c r="X404" i="81" s="1"/>
  <c r="X405" i="81" s="1"/>
  <c r="X406" i="81" s="1"/>
  <c r="X412" i="81" s="1"/>
  <c r="W543" i="81"/>
  <c r="V817" i="81"/>
  <c r="V804" i="81"/>
  <c r="V1449" i="81" s="1"/>
  <c r="S101" i="15" s="1"/>
  <c r="V1433" i="81"/>
  <c r="S91" i="15" s="1"/>
  <c r="U809" i="81"/>
  <c r="U1454" i="81" s="1"/>
  <c r="X442" i="81"/>
  <c r="X435" i="81"/>
  <c r="S120" i="15"/>
  <c r="S34" i="15"/>
  <c r="S33" i="15" s="1"/>
  <c r="S39" i="15" s="1"/>
  <c r="E28" i="85" s="1"/>
  <c r="Q160" i="15"/>
  <c r="Q242" i="15"/>
  <c r="Q48" i="15"/>
  <c r="R103" i="15"/>
  <c r="R219" i="15" s="1"/>
  <c r="R36" i="15"/>
  <c r="U27" i="85" s="1"/>
  <c r="W27" i="85" s="1"/>
  <c r="X27" i="85" s="1"/>
  <c r="Y27" i="85" s="1"/>
  <c r="R125" i="15"/>
  <c r="V816" i="81"/>
  <c r="V1461" i="81" s="1"/>
  <c r="U1463" i="81"/>
  <c r="U820" i="81"/>
  <c r="Q124" i="15"/>
  <c r="Q126" i="15" s="1"/>
  <c r="Q118" i="15"/>
  <c r="Q121" i="15" s="1"/>
  <c r="Q117" i="15"/>
  <c r="Q61" i="15"/>
  <c r="F26" i="85" s="1"/>
  <c r="H26" i="85" s="1"/>
  <c r="I26" i="85" s="1"/>
  <c r="L26" i="85" s="1"/>
  <c r="N26" i="85" s="1"/>
  <c r="O26" i="85" s="1"/>
  <c r="X18" i="81"/>
  <c r="X11" i="81" s="1"/>
  <c r="X14" i="81" s="1"/>
  <c r="X15" i="81" s="1"/>
  <c r="X16" i="81" s="1"/>
  <c r="X17" i="81" s="1"/>
  <c r="X23" i="81" s="1"/>
  <c r="X434" i="81"/>
  <c r="X441" i="81"/>
  <c r="X432" i="81"/>
  <c r="V819" i="81"/>
  <c r="V1431" i="81"/>
  <c r="S89" i="15" s="1"/>
  <c r="J28" i="85" s="1"/>
  <c r="P53" i="15"/>
  <c r="T1552" i="81"/>
  <c r="T908" i="81"/>
  <c r="T1553" i="81" s="1"/>
  <c r="W416" i="81"/>
  <c r="W419" i="81"/>
  <c r="W420" i="81"/>
  <c r="X413" i="81" s="1"/>
  <c r="X433" i="81"/>
  <c r="X431" i="81"/>
  <c r="X438" i="81"/>
  <c r="V389" i="81"/>
  <c r="V390" i="81" s="1"/>
  <c r="V287" i="81"/>
  <c r="V292" i="81" s="1"/>
  <c r="W285" i="81" s="1"/>
  <c r="W268" i="81"/>
  <c r="W301" i="81" s="1"/>
  <c r="W270" i="81"/>
  <c r="V546" i="81"/>
  <c r="W559" i="81"/>
  <c r="W537" i="81"/>
  <c r="V645" i="81"/>
  <c r="V647" i="81" s="1"/>
  <c r="V648" i="81" s="1"/>
  <c r="W557" i="81"/>
  <c r="W558" i="81" s="1"/>
  <c r="W544" i="81"/>
  <c r="W126" i="81"/>
  <c r="W699" i="81"/>
  <c r="W690" i="81"/>
  <c r="W696" i="81"/>
  <c r="W703" i="81"/>
  <c r="W698" i="81"/>
  <c r="W697" i="81"/>
  <c r="W695" i="81"/>
  <c r="W693" i="81"/>
  <c r="W692" i="81"/>
  <c r="W700" i="81"/>
  <c r="W701" i="81"/>
  <c r="W691" i="81"/>
  <c r="W694" i="81"/>
  <c r="W702" i="81"/>
  <c r="Y426" i="81"/>
  <c r="X430" i="81"/>
  <c r="W687" i="81"/>
  <c r="V255" i="81"/>
  <c r="V1036" i="81"/>
  <c r="V935" i="81"/>
  <c r="X39" i="81"/>
  <c r="W916" i="81"/>
  <c r="W918" i="81"/>
  <c r="X1337" i="81"/>
  <c r="X1339" i="81"/>
  <c r="X1338" i="81"/>
  <c r="X51" i="81"/>
  <c r="X54" i="81"/>
  <c r="X52" i="81"/>
  <c r="X50" i="81"/>
  <c r="X47" i="81"/>
  <c r="X56" i="81"/>
  <c r="X53" i="81"/>
  <c r="X49" i="81"/>
  <c r="X43" i="81"/>
  <c r="X46" i="81"/>
  <c r="X48" i="81"/>
  <c r="X42" i="81"/>
  <c r="X55" i="81"/>
  <c r="X44" i="81"/>
  <c r="X45" i="81"/>
  <c r="W168" i="81"/>
  <c r="W253" i="81" s="1"/>
  <c r="X164" i="81"/>
  <c r="X654" i="81"/>
  <c r="W1294" i="81"/>
  <c r="W1295" i="81" s="1"/>
  <c r="W1296" i="81" s="1"/>
  <c r="W1193" i="81"/>
  <c r="W670" i="81"/>
  <c r="X1174" i="81"/>
  <c r="X1207" i="81" s="1"/>
  <c r="X1176" i="81"/>
  <c r="W946" i="81"/>
  <c r="V950" i="81"/>
  <c r="W254" i="81"/>
  <c r="W153" i="81"/>
  <c r="W785" i="81" l="1"/>
  <c r="W1430" i="81" s="1"/>
  <c r="T88" i="15" s="1"/>
  <c r="U810" i="81"/>
  <c r="V803" i="81" s="1"/>
  <c r="V801" i="81" s="1"/>
  <c r="V906" i="81" s="1"/>
  <c r="V1551" i="81" s="1"/>
  <c r="U806" i="81"/>
  <c r="V790" i="81"/>
  <c r="V793" i="81" s="1"/>
  <c r="V794" i="81" s="1"/>
  <c r="V795" i="81" s="1"/>
  <c r="V796" i="81" s="1"/>
  <c r="V802" i="81" s="1"/>
  <c r="V800" i="81"/>
  <c r="V1445" i="81" s="1"/>
  <c r="S98" i="15" s="1"/>
  <c r="Y395" i="81"/>
  <c r="Z27" i="85"/>
  <c r="G28" i="85"/>
  <c r="T28" i="85"/>
  <c r="R225" i="15"/>
  <c r="R227" i="15" s="1"/>
  <c r="R228" i="15" s="1"/>
  <c r="R229" i="15" s="1"/>
  <c r="S224" i="15"/>
  <c r="W1317" i="81"/>
  <c r="W1422" i="81" s="1"/>
  <c r="X136" i="81"/>
  <c r="V549" i="81"/>
  <c r="W1324" i="81"/>
  <c r="W1321" i="81"/>
  <c r="W1421" i="81"/>
  <c r="W1306" i="81"/>
  <c r="W1309" i="81" s="1"/>
  <c r="W1310" i="81" s="1"/>
  <c r="W1311" i="81" s="1"/>
  <c r="W1312" i="81" s="1"/>
  <c r="W1318" i="81" s="1"/>
  <c r="X1301" i="81"/>
  <c r="W1060" i="81"/>
  <c r="W1165" i="81" s="1"/>
  <c r="W540" i="81"/>
  <c r="W548" i="81" s="1"/>
  <c r="X1044" i="81"/>
  <c r="X1047" i="81" s="1"/>
  <c r="X411" i="81"/>
  <c r="X415" i="81" s="1"/>
  <c r="W1049" i="81"/>
  <c r="W1052" i="81" s="1"/>
  <c r="W1053" i="81" s="1"/>
  <c r="W1054" i="81" s="1"/>
  <c r="W1055" i="81" s="1"/>
  <c r="W1061" i="81" s="1"/>
  <c r="Y6" i="81"/>
  <c r="Y9" i="81" s="1"/>
  <c r="X1075" i="81"/>
  <c r="W1079" i="81"/>
  <c r="W1164" i="81" s="1"/>
  <c r="S197" i="15"/>
  <c r="S168" i="15"/>
  <c r="S180" i="15" s="1"/>
  <c r="F26" i="22"/>
  <c r="S94" i="15"/>
  <c r="Q62" i="15"/>
  <c r="Q196" i="15"/>
  <c r="W788" i="81"/>
  <c r="W1433" i="81" s="1"/>
  <c r="T91" i="15" s="1"/>
  <c r="W786" i="81"/>
  <c r="W1431" i="81" s="1"/>
  <c r="T89" i="15" s="1"/>
  <c r="J29" i="85" s="1"/>
  <c r="V832" i="81"/>
  <c r="V1477" i="81" s="1"/>
  <c r="V827" i="81"/>
  <c r="V1472" i="81" s="1"/>
  <c r="V824" i="81"/>
  <c r="V1469" i="81" s="1"/>
  <c r="V829" i="81"/>
  <c r="V1474" i="81" s="1"/>
  <c r="V825" i="81"/>
  <c r="V1470" i="81" s="1"/>
  <c r="V823" i="81"/>
  <c r="V1468" i="81" s="1"/>
  <c r="V822" i="81"/>
  <c r="V1467" i="81" s="1"/>
  <c r="V821" i="81"/>
  <c r="V1466" i="81" s="1"/>
  <c r="V826" i="81"/>
  <c r="V1471" i="81" s="1"/>
  <c r="V828" i="81"/>
  <c r="V1473" i="81" s="1"/>
  <c r="V833" i="81"/>
  <c r="V1478" i="81" s="1"/>
  <c r="V831" i="81"/>
  <c r="V1476" i="81" s="1"/>
  <c r="V830" i="81"/>
  <c r="V1475" i="81" s="1"/>
  <c r="V1464" i="81"/>
  <c r="Q59" i="15"/>
  <c r="Q50" i="15"/>
  <c r="Q239" i="15" s="1"/>
  <c r="Q240" i="15"/>
  <c r="V805" i="81"/>
  <c r="V1450" i="81" s="1"/>
  <c r="S102" i="15" s="1"/>
  <c r="S107" i="15" s="1"/>
  <c r="AA28" i="85" s="1"/>
  <c r="P149" i="15"/>
  <c r="P150" i="15" s="1"/>
  <c r="P68" i="15"/>
  <c r="AC25" i="85" s="1"/>
  <c r="AD25" i="85" s="1"/>
  <c r="AE25" i="85" s="1"/>
  <c r="P71" i="15"/>
  <c r="P70" i="15"/>
  <c r="P56" i="15"/>
  <c r="P157" i="15"/>
  <c r="P159" i="15" s="1"/>
  <c r="AF25" i="85" s="1"/>
  <c r="AG25" i="85" s="1"/>
  <c r="P238" i="15"/>
  <c r="P54" i="15"/>
  <c r="U905" i="81"/>
  <c r="U1465" i="81"/>
  <c r="R60" i="15"/>
  <c r="R179" i="15"/>
  <c r="E25" i="22"/>
  <c r="R37" i="15"/>
  <c r="R102" i="15"/>
  <c r="R107" i="15" s="1"/>
  <c r="AA27" i="85" s="1"/>
  <c r="U1451" i="81"/>
  <c r="U1455" i="81"/>
  <c r="V818" i="81"/>
  <c r="V1462" i="81"/>
  <c r="S116" i="15" s="1"/>
  <c r="X515" i="81"/>
  <c r="V288" i="81"/>
  <c r="V291" i="81"/>
  <c r="W282" i="81"/>
  <c r="W290" i="81" s="1"/>
  <c r="W279" i="81"/>
  <c r="W283" i="81" s="1"/>
  <c r="W299" i="81"/>
  <c r="W300" i="81" s="1"/>
  <c r="W286" i="81"/>
  <c r="W311" i="81"/>
  <c r="W304" i="81"/>
  <c r="W303" i="81"/>
  <c r="W307" i="81"/>
  <c r="W308" i="81"/>
  <c r="W315" i="81"/>
  <c r="W309" i="81"/>
  <c r="W316" i="81"/>
  <c r="W305" i="81"/>
  <c r="W313" i="81"/>
  <c r="W312" i="81"/>
  <c r="W314" i="81"/>
  <c r="W306" i="81"/>
  <c r="W310" i="81"/>
  <c r="W560" i="81"/>
  <c r="X556" i="81"/>
  <c r="W541" i="81"/>
  <c r="X525" i="81"/>
  <c r="W530" i="81"/>
  <c r="W533" i="81" s="1"/>
  <c r="W534" i="81" s="1"/>
  <c r="W535" i="81" s="1"/>
  <c r="W536" i="81" s="1"/>
  <c r="W542" i="81" s="1"/>
  <c r="W566" i="81"/>
  <c r="W574" i="81"/>
  <c r="W564" i="81"/>
  <c r="W573" i="81"/>
  <c r="W565" i="81"/>
  <c r="W572" i="81"/>
  <c r="W569" i="81"/>
  <c r="W562" i="81"/>
  <c r="W561" i="81"/>
  <c r="W568" i="81"/>
  <c r="W567" i="81"/>
  <c r="W571" i="81"/>
  <c r="W570" i="81"/>
  <c r="W563" i="81"/>
  <c r="X145" i="81"/>
  <c r="Y133" i="81" s="1"/>
  <c r="T120" i="15"/>
  <c r="X1209" i="81"/>
  <c r="X1222" i="81"/>
  <c r="X1223" i="81"/>
  <c r="X1216" i="81"/>
  <c r="X1219" i="81"/>
  <c r="X1212" i="81"/>
  <c r="X1218" i="81"/>
  <c r="X1217" i="81"/>
  <c r="X1211" i="81"/>
  <c r="X1215" i="81"/>
  <c r="X1214" i="81"/>
  <c r="X1210" i="81"/>
  <c r="X1213" i="81"/>
  <c r="X1220" i="81"/>
  <c r="X1221" i="81"/>
  <c r="V940" i="81"/>
  <c r="W933" i="81" s="1"/>
  <c r="V936" i="81"/>
  <c r="W930" i="81"/>
  <c r="V939" i="81"/>
  <c r="W775" i="81"/>
  <c r="W674" i="81"/>
  <c r="X655" i="81"/>
  <c r="X688" i="81" s="1"/>
  <c r="X657" i="81"/>
  <c r="W934" i="81"/>
  <c r="W947" i="81"/>
  <c r="Y37" i="81"/>
  <c r="X41" i="81"/>
  <c r="V256" i="81"/>
  <c r="X167" i="81"/>
  <c r="W128" i="81"/>
  <c r="X127" i="81"/>
  <c r="X26" i="81"/>
  <c r="W1194" i="81"/>
  <c r="X1188" i="81"/>
  <c r="W1198" i="81"/>
  <c r="X1191" i="81" s="1"/>
  <c r="W1197" i="81"/>
  <c r="W949" i="81"/>
  <c r="X165" i="81"/>
  <c r="X152" i="81"/>
  <c r="V1035" i="81"/>
  <c r="X1185" i="81"/>
  <c r="W158" i="81"/>
  <c r="X151" i="81" s="1"/>
  <c r="W154" i="81"/>
  <c r="X148" i="81"/>
  <c r="W157" i="81"/>
  <c r="X1205" i="81"/>
  <c r="X1206" i="81" s="1"/>
  <c r="X1192" i="81"/>
  <c r="W255" i="81"/>
  <c r="W256" i="81" s="1"/>
  <c r="Y398" i="81"/>
  <c r="Y396" i="81"/>
  <c r="Y429" i="81" s="1"/>
  <c r="W927" i="81"/>
  <c r="X685" i="81"/>
  <c r="W689" i="81"/>
  <c r="W774" i="81" s="1"/>
  <c r="X1336" i="81"/>
  <c r="T34" i="15"/>
  <c r="T33" i="15" s="1"/>
  <c r="T39" i="15" s="1"/>
  <c r="E29" i="85" s="1"/>
  <c r="V1446" i="81" l="1"/>
  <c r="S99" i="15" s="1"/>
  <c r="V808" i="81"/>
  <c r="V1453" i="81" s="1"/>
  <c r="X516" i="81"/>
  <c r="G29" i="85"/>
  <c r="T29" i="85"/>
  <c r="R232" i="15"/>
  <c r="T224" i="15"/>
  <c r="S109" i="15"/>
  <c r="R109" i="15"/>
  <c r="T197" i="15"/>
  <c r="P221" i="15"/>
  <c r="W1423" i="81"/>
  <c r="W1424" i="81" s="1"/>
  <c r="X1304" i="81"/>
  <c r="X1302" i="81"/>
  <c r="W1325" i="81"/>
  <c r="W1322" i="81"/>
  <c r="X1316" i="81"/>
  <c r="X1324" i="81" s="1"/>
  <c r="W1326" i="81"/>
  <c r="X1319" i="81" s="1"/>
  <c r="W1166" i="81"/>
  <c r="W1167" i="81" s="1"/>
  <c r="W1064" i="81"/>
  <c r="W1065" i="81" s="1"/>
  <c r="Y7" i="81"/>
  <c r="Y18" i="81" s="1"/>
  <c r="Q63" i="15"/>
  <c r="Q65" i="15" s="1"/>
  <c r="Q67" i="15" s="1"/>
  <c r="X1045" i="81"/>
  <c r="X1078" i="81" s="1"/>
  <c r="X517" i="81"/>
  <c r="X518" i="81" s="1"/>
  <c r="S36" i="15"/>
  <c r="U28" i="85" s="1"/>
  <c r="W28" i="85" s="1"/>
  <c r="S125" i="15"/>
  <c r="X1076" i="81"/>
  <c r="X1077" i="81" s="1"/>
  <c r="X1063" i="81"/>
  <c r="W797" i="81"/>
  <c r="X785" i="81" s="1"/>
  <c r="X786" i="81" s="1"/>
  <c r="X819" i="81" s="1"/>
  <c r="U907" i="81"/>
  <c r="U1550" i="81"/>
  <c r="R114" i="15" s="1"/>
  <c r="P152" i="15"/>
  <c r="P163" i="15" s="1"/>
  <c r="P165" i="15" s="1"/>
  <c r="Q148" i="15"/>
  <c r="W817" i="81"/>
  <c r="W1462" i="81" s="1"/>
  <c r="T116" i="15" s="1"/>
  <c r="W804" i="81"/>
  <c r="W1449" i="81" s="1"/>
  <c r="T101" i="15" s="1"/>
  <c r="D23" i="22"/>
  <c r="H23" i="22" s="1"/>
  <c r="J23" i="22" s="1"/>
  <c r="K23" i="22" s="1"/>
  <c r="P178" i="15"/>
  <c r="P182" i="15" s="1"/>
  <c r="P190" i="15" s="1"/>
  <c r="P191" i="15" s="1"/>
  <c r="W800" i="81"/>
  <c r="V806" i="81"/>
  <c r="V810" i="81"/>
  <c r="W803" i="81" s="1"/>
  <c r="V809" i="81"/>
  <c r="V1454" i="81" s="1"/>
  <c r="P73" i="15"/>
  <c r="Q53" i="15"/>
  <c r="V820" i="81"/>
  <c r="W816" i="81"/>
  <c r="W1461" i="81" s="1"/>
  <c r="V1463" i="81"/>
  <c r="R243" i="15"/>
  <c r="R247" i="15" s="1"/>
  <c r="R38" i="15"/>
  <c r="R40" i="15"/>
  <c r="P161" i="15"/>
  <c r="Q156" i="15"/>
  <c r="S103" i="15"/>
  <c r="S219" i="15" s="1"/>
  <c r="S106" i="15"/>
  <c r="W819" i="81"/>
  <c r="W1464" i="81" s="1"/>
  <c r="F27" i="22"/>
  <c r="X138" i="81"/>
  <c r="X141" i="81" s="1"/>
  <c r="X142" i="81" s="1"/>
  <c r="X143" i="81" s="1"/>
  <c r="X144" i="81" s="1"/>
  <c r="X150" i="81" s="1"/>
  <c r="T168" i="15"/>
  <c r="T180" i="15" s="1"/>
  <c r="W388" i="81"/>
  <c r="W287" i="81"/>
  <c r="W291" i="81" s="1"/>
  <c r="X298" i="81"/>
  <c r="W302" i="81"/>
  <c r="W387" i="81" s="1"/>
  <c r="W272" i="81"/>
  <c r="W275" i="81" s="1"/>
  <c r="W276" i="81" s="1"/>
  <c r="W277" i="81" s="1"/>
  <c r="W278" i="81" s="1"/>
  <c r="W284" i="81" s="1"/>
  <c r="X267" i="81"/>
  <c r="X528" i="81"/>
  <c r="X526" i="81"/>
  <c r="W646" i="81"/>
  <c r="W545" i="81"/>
  <c r="W645" i="81"/>
  <c r="X149" i="81"/>
  <c r="X254" i="81" s="1"/>
  <c r="T94" i="15"/>
  <c r="X666" i="81"/>
  <c r="X659" i="81" s="1"/>
  <c r="X662" i="81" s="1"/>
  <c r="X663" i="81" s="1"/>
  <c r="X664" i="81" s="1"/>
  <c r="X665" i="81" s="1"/>
  <c r="X671" i="81" s="1"/>
  <c r="Y407" i="81"/>
  <c r="Y400" i="81" s="1"/>
  <c r="Y403" i="81" s="1"/>
  <c r="Y404" i="81" s="1"/>
  <c r="Y405" i="81" s="1"/>
  <c r="Y406" i="81" s="1"/>
  <c r="Y412" i="81" s="1"/>
  <c r="X1208" i="81"/>
  <c r="X1293" i="81" s="1"/>
  <c r="Y1204" i="81"/>
  <c r="X166" i="81"/>
  <c r="W962" i="81"/>
  <c r="W951" i="81"/>
  <c r="W953" i="81"/>
  <c r="W955" i="81"/>
  <c r="W960" i="81"/>
  <c r="W956" i="81"/>
  <c r="W964" i="81"/>
  <c r="W954" i="81"/>
  <c r="W959" i="81"/>
  <c r="W958" i="81"/>
  <c r="W957" i="81"/>
  <c r="W952" i="81"/>
  <c r="W963" i="81"/>
  <c r="W961" i="81"/>
  <c r="X178" i="81"/>
  <c r="X181" i="81"/>
  <c r="X180" i="81"/>
  <c r="X183" i="81"/>
  <c r="X171" i="81"/>
  <c r="X176" i="81"/>
  <c r="X182" i="81"/>
  <c r="X179" i="81"/>
  <c r="X174" i="81"/>
  <c r="X169" i="81"/>
  <c r="X173" i="81"/>
  <c r="X175" i="81"/>
  <c r="X170" i="81"/>
  <c r="X172" i="81"/>
  <c r="X177" i="81"/>
  <c r="X126" i="81"/>
  <c r="W948" i="81"/>
  <c r="X673" i="81"/>
  <c r="X686" i="81"/>
  <c r="X687" i="81" s="1"/>
  <c r="Y134" i="81"/>
  <c r="Y167" i="81" s="1"/>
  <c r="Y136" i="81"/>
  <c r="V1455" i="81"/>
  <c r="V1451" i="81"/>
  <c r="X419" i="81"/>
  <c r="X420" i="81"/>
  <c r="Y413" i="81" s="1"/>
  <c r="X416" i="81"/>
  <c r="Y410" i="81"/>
  <c r="X156" i="81"/>
  <c r="X1196" i="81"/>
  <c r="W776" i="81"/>
  <c r="W777" i="81" s="1"/>
  <c r="W931" i="81"/>
  <c r="W935" i="81" s="1"/>
  <c r="X915" i="81"/>
  <c r="W920" i="81"/>
  <c r="W923" i="81" s="1"/>
  <c r="W924" i="81" s="1"/>
  <c r="W925" i="81" s="1"/>
  <c r="W926" i="81" s="1"/>
  <c r="W932" i="81" s="1"/>
  <c r="Y442" i="81"/>
  <c r="Y440" i="81"/>
  <c r="Y441" i="81"/>
  <c r="Y444" i="81"/>
  <c r="Y446" i="81"/>
  <c r="Y432" i="81"/>
  <c r="Y439" i="81"/>
  <c r="Y431" i="81"/>
  <c r="Y438" i="81"/>
  <c r="Y433" i="81"/>
  <c r="Y435" i="81"/>
  <c r="Y434" i="81"/>
  <c r="Y445" i="81"/>
  <c r="Y437" i="81"/>
  <c r="Y443" i="81"/>
  <c r="Y436" i="81"/>
  <c r="V1037" i="81"/>
  <c r="Y38" i="81"/>
  <c r="W129" i="81"/>
  <c r="X697" i="81"/>
  <c r="X695" i="81"/>
  <c r="X704" i="81"/>
  <c r="X700" i="81"/>
  <c r="X692" i="81"/>
  <c r="X696" i="81"/>
  <c r="X694" i="81"/>
  <c r="X691" i="81"/>
  <c r="X699" i="81"/>
  <c r="X703" i="81"/>
  <c r="X693" i="81"/>
  <c r="X690" i="81"/>
  <c r="X698" i="81"/>
  <c r="X701" i="81"/>
  <c r="X702" i="81"/>
  <c r="W938" i="81"/>
  <c r="Y1173" i="81"/>
  <c r="X1178" i="81"/>
  <c r="X1181" i="81" s="1"/>
  <c r="X1182" i="81" s="1"/>
  <c r="X1183" i="81" s="1"/>
  <c r="X1184" i="81" s="1"/>
  <c r="X1190" i="81" s="1"/>
  <c r="X30" i="81"/>
  <c r="X27" i="81"/>
  <c r="Y21" i="81"/>
  <c r="X31" i="81"/>
  <c r="Y24" i="81" s="1"/>
  <c r="Y414" i="81"/>
  <c r="Y427" i="81"/>
  <c r="Y428" i="81" s="1"/>
  <c r="Y1340" i="81"/>
  <c r="Y1338" i="81"/>
  <c r="Y1339" i="81"/>
  <c r="Y1337" i="81"/>
  <c r="X1189" i="81"/>
  <c r="X1294" i="81" s="1"/>
  <c r="X669" i="81"/>
  <c r="W675" i="81"/>
  <c r="W679" i="81"/>
  <c r="X672" i="81" s="1"/>
  <c r="W678" i="81"/>
  <c r="Y40" i="81" l="1"/>
  <c r="X28" i="85"/>
  <c r="Y28" i="85" s="1"/>
  <c r="S225" i="15"/>
  <c r="S227" i="15" s="1"/>
  <c r="S228" i="15" s="1"/>
  <c r="S229" i="15" s="1"/>
  <c r="P222" i="15"/>
  <c r="P236" i="15" s="1"/>
  <c r="P246" i="15" s="1"/>
  <c r="P248" i="15" s="1"/>
  <c r="P249" i="15" s="1"/>
  <c r="P18" i="15" s="1"/>
  <c r="Q66" i="15"/>
  <c r="Q195" i="15" s="1"/>
  <c r="Q199" i="15" s="1"/>
  <c r="Q207" i="15" s="1"/>
  <c r="Q208" i="15" s="1"/>
  <c r="W1069" i="81"/>
  <c r="X1062" i="81" s="1"/>
  <c r="X1313" i="81"/>
  <c r="Y1301" i="81" s="1"/>
  <c r="Y1302" i="81" s="1"/>
  <c r="X1335" i="81"/>
  <c r="X1320" i="81"/>
  <c r="X1333" i="81"/>
  <c r="X1334" i="81" s="1"/>
  <c r="Y1332" i="81" s="1"/>
  <c r="W1068" i="81"/>
  <c r="X1059" i="81"/>
  <c r="X1067" i="81" s="1"/>
  <c r="X1056" i="81"/>
  <c r="W801" i="81"/>
  <c r="W906" i="81" s="1"/>
  <c r="W1442" i="81"/>
  <c r="T93" i="15" s="1"/>
  <c r="T218" i="15" s="1"/>
  <c r="X788" i="81"/>
  <c r="X804" i="81" s="1"/>
  <c r="X823" i="81"/>
  <c r="X835" i="81"/>
  <c r="X834" i="81"/>
  <c r="X827" i="81"/>
  <c r="X830" i="81"/>
  <c r="X822" i="81"/>
  <c r="X824" i="81"/>
  <c r="X825" i="81"/>
  <c r="X829" i="81"/>
  <c r="X832" i="81"/>
  <c r="X831" i="81"/>
  <c r="X828" i="81"/>
  <c r="X821" i="81"/>
  <c r="X826" i="81"/>
  <c r="X833" i="81"/>
  <c r="W790" i="81"/>
  <c r="W793" i="81" s="1"/>
  <c r="W794" i="81" s="1"/>
  <c r="W795" i="81" s="1"/>
  <c r="W796" i="81" s="1"/>
  <c r="W802" i="81" s="1"/>
  <c r="S60" i="15"/>
  <c r="E26" i="22"/>
  <c r="S179" i="15"/>
  <c r="S37" i="15"/>
  <c r="X1049" i="81"/>
  <c r="X1052" i="81" s="1"/>
  <c r="X1053" i="81" s="1"/>
  <c r="X1054" i="81" s="1"/>
  <c r="X1055" i="81" s="1"/>
  <c r="X1061" i="81" s="1"/>
  <c r="X1082" i="81"/>
  <c r="X1085" i="81"/>
  <c r="X1086" i="81"/>
  <c r="X1089" i="81"/>
  <c r="X1093" i="81"/>
  <c r="X1092" i="81"/>
  <c r="X1084" i="81"/>
  <c r="X1081" i="81"/>
  <c r="X1080" i="81"/>
  <c r="X1087" i="81"/>
  <c r="X1090" i="81"/>
  <c r="X1088" i="81"/>
  <c r="X1091" i="81"/>
  <c r="X1094" i="81"/>
  <c r="X1083" i="81"/>
  <c r="X1079" i="81"/>
  <c r="Y1075" i="81"/>
  <c r="V905" i="81"/>
  <c r="V1465" i="81"/>
  <c r="W808" i="81"/>
  <c r="W1453" i="81" s="1"/>
  <c r="W805" i="81"/>
  <c r="W1450" i="81" s="1"/>
  <c r="R124" i="15"/>
  <c r="R126" i="15" s="1"/>
  <c r="R117" i="15"/>
  <c r="R61" i="15"/>
  <c r="F27" i="85" s="1"/>
  <c r="H27" i="85" s="1"/>
  <c r="I27" i="85" s="1"/>
  <c r="L27" i="85" s="1"/>
  <c r="N27" i="85" s="1"/>
  <c r="O27" i="85" s="1"/>
  <c r="R118" i="15"/>
  <c r="R121" i="15" s="1"/>
  <c r="W818" i="81"/>
  <c r="W1463" i="81" s="1"/>
  <c r="U908" i="81"/>
  <c r="U1553" i="81" s="1"/>
  <c r="U1552" i="81"/>
  <c r="W823" i="81"/>
  <c r="W1468" i="81" s="1"/>
  <c r="W829" i="81"/>
  <c r="W1474" i="81" s="1"/>
  <c r="W832" i="81"/>
  <c r="W1477" i="81" s="1"/>
  <c r="W822" i="81"/>
  <c r="W824" i="81"/>
  <c r="W830" i="81"/>
  <c r="W1475" i="81" s="1"/>
  <c r="W826" i="81"/>
  <c r="W1471" i="81" s="1"/>
  <c r="W825" i="81"/>
  <c r="W1470" i="81" s="1"/>
  <c r="W828" i="81"/>
  <c r="W1473" i="81" s="1"/>
  <c r="W833" i="81"/>
  <c r="W1478" i="81" s="1"/>
  <c r="W827" i="81"/>
  <c r="W1472" i="81" s="1"/>
  <c r="W831" i="81"/>
  <c r="W1476" i="81" s="1"/>
  <c r="W821" i="81"/>
  <c r="W1466" i="81" s="1"/>
  <c r="W834" i="81"/>
  <c r="W1479" i="81" s="1"/>
  <c r="Q238" i="15"/>
  <c r="Q54" i="15"/>
  <c r="Q157" i="15"/>
  <c r="Q159" i="15" s="1"/>
  <c r="AF26" i="85" s="1"/>
  <c r="AG26" i="85" s="1"/>
  <c r="Q56" i="15"/>
  <c r="Q70" i="15"/>
  <c r="W1467" i="81"/>
  <c r="W1469" i="81"/>
  <c r="Q149" i="15"/>
  <c r="Q150" i="15" s="1"/>
  <c r="Q68" i="15"/>
  <c r="AC26" i="85" s="1"/>
  <c r="AD26" i="85" s="1"/>
  <c r="AE26" i="85" s="1"/>
  <c r="Q71" i="15"/>
  <c r="R160" i="15"/>
  <c r="R48" i="15"/>
  <c r="R242" i="15"/>
  <c r="W1445" i="81"/>
  <c r="T98" i="15" s="1"/>
  <c r="T106" i="15" s="1"/>
  <c r="X670" i="81"/>
  <c r="X775" i="81" s="1"/>
  <c r="W389" i="81"/>
  <c r="W390" i="81" s="1"/>
  <c r="X268" i="81"/>
  <c r="X301" i="81" s="1"/>
  <c r="X270" i="81"/>
  <c r="X282" i="81"/>
  <c r="W288" i="81"/>
  <c r="W292" i="81"/>
  <c r="X285" i="81" s="1"/>
  <c r="X153" i="81"/>
  <c r="X157" i="81" s="1"/>
  <c r="W549" i="81"/>
  <c r="X540" i="81"/>
  <c r="X548" i="81" s="1"/>
  <c r="W550" i="81"/>
  <c r="X543" i="81" s="1"/>
  <c r="W546" i="81"/>
  <c r="W647" i="81"/>
  <c r="W648" i="81" s="1"/>
  <c r="X559" i="81"/>
  <c r="X537" i="81"/>
  <c r="X557" i="81"/>
  <c r="X558" i="81" s="1"/>
  <c r="X544" i="81"/>
  <c r="W1036" i="81"/>
  <c r="W1551" i="81" s="1"/>
  <c r="W1446" i="81"/>
  <c r="T99" i="15" s="1"/>
  <c r="Y654" i="81"/>
  <c r="Y657" i="81" s="1"/>
  <c r="X1295" i="81"/>
  <c r="X1296" i="81" s="1"/>
  <c r="Z6" i="81"/>
  <c r="X916" i="81"/>
  <c r="X918" i="81"/>
  <c r="X1430" i="81"/>
  <c r="U88" i="15" s="1"/>
  <c r="U34" i="15" s="1"/>
  <c r="U33" i="15" s="1"/>
  <c r="U39" i="15" s="1"/>
  <c r="E30" i="85" s="1"/>
  <c r="Y127" i="81"/>
  <c r="W940" i="81"/>
  <c r="X933" i="81" s="1"/>
  <c r="W936" i="81"/>
  <c r="X930" i="81"/>
  <c r="Y1336" i="81"/>
  <c r="Y418" i="81"/>
  <c r="Y685" i="81"/>
  <c r="X689" i="81"/>
  <c r="X774" i="81" s="1"/>
  <c r="X128" i="81"/>
  <c r="Y411" i="81"/>
  <c r="Y516" i="81" s="1"/>
  <c r="Z395" i="81"/>
  <c r="X946" i="81"/>
  <c r="W950" i="81"/>
  <c r="Y430" i="81"/>
  <c r="Y515" i="81" s="1"/>
  <c r="Z426" i="81"/>
  <c r="Y29" i="81"/>
  <c r="Y1176" i="81"/>
  <c r="Y1174" i="81"/>
  <c r="Y1207" i="81" s="1"/>
  <c r="X1193" i="81"/>
  <c r="Y145" i="81"/>
  <c r="Y138" i="81" s="1"/>
  <c r="Y141" i="81" s="1"/>
  <c r="Y142" i="81" s="1"/>
  <c r="Y143" i="81" s="1"/>
  <c r="Y144" i="81" s="1"/>
  <c r="Y150" i="81" s="1"/>
  <c r="Y164" i="81"/>
  <c r="X168" i="81"/>
  <c r="Y174" i="81"/>
  <c r="Y182" i="81"/>
  <c r="Y171" i="81"/>
  <c r="Y183" i="81"/>
  <c r="Y184" i="81"/>
  <c r="Y175" i="81"/>
  <c r="Y180" i="81"/>
  <c r="Y176" i="81"/>
  <c r="Y178" i="81"/>
  <c r="Y172" i="81"/>
  <c r="Y170" i="81"/>
  <c r="Y181" i="81"/>
  <c r="Y179" i="81"/>
  <c r="Y169" i="81"/>
  <c r="Y177" i="81"/>
  <c r="Y173" i="81"/>
  <c r="X677" i="81"/>
  <c r="Y56" i="81"/>
  <c r="Y42" i="81"/>
  <c r="Y49" i="81"/>
  <c r="Y57" i="81"/>
  <c r="Y53" i="81"/>
  <c r="Y55" i="81"/>
  <c r="Y50" i="81"/>
  <c r="Y44" i="81"/>
  <c r="Y48" i="81"/>
  <c r="Y43" i="81"/>
  <c r="Y46" i="81"/>
  <c r="Y51" i="81"/>
  <c r="Y47" i="81"/>
  <c r="Y52" i="81"/>
  <c r="Y45" i="81"/>
  <c r="Y54" i="81"/>
  <c r="Y39" i="81"/>
  <c r="V1038" i="81"/>
  <c r="W939" i="81"/>
  <c r="Y152" i="81"/>
  <c r="Y165" i="81"/>
  <c r="Y11" i="81"/>
  <c r="Y14" i="81" s="1"/>
  <c r="Y15" i="81" s="1"/>
  <c r="Y16" i="81" s="1"/>
  <c r="Y17" i="81" s="1"/>
  <c r="Y23" i="81" s="1"/>
  <c r="Z28" i="85" l="1"/>
  <c r="G30" i="85"/>
  <c r="T30" i="85"/>
  <c r="S232" i="15"/>
  <c r="U224" i="15"/>
  <c r="P233" i="15"/>
  <c r="Q221" i="15"/>
  <c r="X1060" i="81"/>
  <c r="X1165" i="81" s="1"/>
  <c r="X1317" i="81"/>
  <c r="X1321" i="81" s="1"/>
  <c r="X1306" i="81"/>
  <c r="X1309" i="81" s="1"/>
  <c r="X1310" i="81" s="1"/>
  <c r="X1311" i="81" s="1"/>
  <c r="X1312" i="81" s="1"/>
  <c r="X1318" i="81" s="1"/>
  <c r="Y1304" i="81"/>
  <c r="Y1313" i="81" s="1"/>
  <c r="Z1301" i="81" s="1"/>
  <c r="Y1335" i="81"/>
  <c r="Y1342" i="81" s="1"/>
  <c r="Y1044" i="81"/>
  <c r="Y1045" i="81" s="1"/>
  <c r="X1346" i="81"/>
  <c r="X1340" i="81"/>
  <c r="X1343" i="81"/>
  <c r="X1348" i="81"/>
  <c r="X1350" i="81"/>
  <c r="X1342" i="81"/>
  <c r="X1341" i="81"/>
  <c r="X1349" i="81"/>
  <c r="X1351" i="81"/>
  <c r="X1347" i="81"/>
  <c r="X1344" i="81"/>
  <c r="X1345" i="81"/>
  <c r="X817" i="81"/>
  <c r="X797" i="81"/>
  <c r="X790" i="81" s="1"/>
  <c r="X793" i="81" s="1"/>
  <c r="X794" i="81" s="1"/>
  <c r="X795" i="81" s="1"/>
  <c r="X796" i="81" s="1"/>
  <c r="X802" i="81" s="1"/>
  <c r="X776" i="81"/>
  <c r="X777" i="81" s="1"/>
  <c r="X674" i="81"/>
  <c r="X679" i="81" s="1"/>
  <c r="Y672" i="81" s="1"/>
  <c r="Y148" i="81"/>
  <c r="S38" i="15"/>
  <c r="S40" i="15"/>
  <c r="S243" i="15"/>
  <c r="S247" i="15" s="1"/>
  <c r="X1164" i="81"/>
  <c r="T102" i="15"/>
  <c r="T107" i="15" s="1"/>
  <c r="AA29" i="85" s="1"/>
  <c r="W1455" i="81"/>
  <c r="X158" i="81"/>
  <c r="Y151" i="81" s="1"/>
  <c r="Y149" i="81" s="1"/>
  <c r="X154" i="81"/>
  <c r="Q73" i="15"/>
  <c r="Q161" i="15"/>
  <c r="R156" i="15"/>
  <c r="D24" i="22"/>
  <c r="H24" i="22" s="1"/>
  <c r="J24" i="22" s="1"/>
  <c r="K24" i="22" s="1"/>
  <c r="Q178" i="15"/>
  <c r="Q182" i="15" s="1"/>
  <c r="Q190" i="15" s="1"/>
  <c r="Q191" i="15" s="1"/>
  <c r="X800" i="81"/>
  <c r="X808" i="81" s="1"/>
  <c r="W810" i="81"/>
  <c r="X803" i="81" s="1"/>
  <c r="W806" i="81"/>
  <c r="W809" i="81"/>
  <c r="W1454" i="81" s="1"/>
  <c r="R196" i="15"/>
  <c r="R62" i="15"/>
  <c r="R59" i="15"/>
  <c r="R240" i="15"/>
  <c r="R50" i="15"/>
  <c r="R239" i="15" s="1"/>
  <c r="W820" i="81"/>
  <c r="W905" i="81" s="1"/>
  <c r="W907" i="81" s="1"/>
  <c r="X816" i="81"/>
  <c r="Q152" i="15"/>
  <c r="Q163" i="15" s="1"/>
  <c r="Q165" i="15" s="1"/>
  <c r="R148" i="15"/>
  <c r="V907" i="81"/>
  <c r="V1550" i="81"/>
  <c r="S114" i="15" s="1"/>
  <c r="Y166" i="81"/>
  <c r="Z164" i="81" s="1"/>
  <c r="W1451" i="81"/>
  <c r="X279" i="81"/>
  <c r="X283" i="81" s="1"/>
  <c r="X388" i="81" s="1"/>
  <c r="X299" i="81"/>
  <c r="X300" i="81" s="1"/>
  <c r="X286" i="81"/>
  <c r="X309" i="81"/>
  <c r="X312" i="81"/>
  <c r="X303" i="81"/>
  <c r="X304" i="81"/>
  <c r="X313" i="81"/>
  <c r="X305" i="81"/>
  <c r="X310" i="81"/>
  <c r="X307" i="81"/>
  <c r="X314" i="81"/>
  <c r="X308" i="81"/>
  <c r="X317" i="81"/>
  <c r="X306" i="81"/>
  <c r="X316" i="81"/>
  <c r="X315" i="81"/>
  <c r="X311" i="81"/>
  <c r="X290" i="81"/>
  <c r="X560" i="81"/>
  <c r="Y556" i="81"/>
  <c r="X530" i="81"/>
  <c r="X533" i="81" s="1"/>
  <c r="X534" i="81" s="1"/>
  <c r="X535" i="81" s="1"/>
  <c r="X536" i="81" s="1"/>
  <c r="X542" i="81" s="1"/>
  <c r="Y525" i="81"/>
  <c r="X541" i="81"/>
  <c r="X572" i="81"/>
  <c r="X567" i="81"/>
  <c r="X566" i="81"/>
  <c r="X564" i="81"/>
  <c r="X574" i="81"/>
  <c r="X568" i="81"/>
  <c r="X575" i="81"/>
  <c r="X570" i="81"/>
  <c r="X569" i="81"/>
  <c r="X562" i="81"/>
  <c r="X561" i="81"/>
  <c r="X563" i="81"/>
  <c r="X573" i="81"/>
  <c r="X565" i="81"/>
  <c r="X571" i="81"/>
  <c r="Y655" i="81"/>
  <c r="Y688" i="81" s="1"/>
  <c r="Y702" i="81" s="1"/>
  <c r="U120" i="15"/>
  <c r="T125" i="15"/>
  <c r="T36" i="15"/>
  <c r="T103" i="15"/>
  <c r="T219" i="15" s="1"/>
  <c r="Y517" i="81"/>
  <c r="Y518" i="81" s="1"/>
  <c r="Y26" i="81"/>
  <c r="Y31" i="81" s="1"/>
  <c r="Z24" i="81" s="1"/>
  <c r="X927" i="81"/>
  <c r="Z37" i="81"/>
  <c r="X253" i="81"/>
  <c r="X129" i="81"/>
  <c r="X1197" i="81"/>
  <c r="X1194" i="81"/>
  <c r="Y1188" i="81"/>
  <c r="X1198" i="81"/>
  <c r="Y1191" i="81" s="1"/>
  <c r="Y1205" i="81"/>
  <c r="Y1206" i="81" s="1"/>
  <c r="Y1192" i="81"/>
  <c r="Z319" i="81"/>
  <c r="Y1185" i="81"/>
  <c r="Z398" i="81"/>
  <c r="Z396" i="81"/>
  <c r="Z429" i="81" s="1"/>
  <c r="Y156" i="81"/>
  <c r="X947" i="81"/>
  <c r="X934" i="81"/>
  <c r="X1433" i="81"/>
  <c r="U91" i="15" s="1"/>
  <c r="Y30" i="81"/>
  <c r="Y686" i="81"/>
  <c r="Y687" i="81" s="1"/>
  <c r="Y673" i="81"/>
  <c r="Y41" i="81"/>
  <c r="Z133" i="81"/>
  <c r="Y1211" i="81"/>
  <c r="Y1222" i="81"/>
  <c r="Y1212" i="81"/>
  <c r="Y1217" i="81"/>
  <c r="Y1214" i="81"/>
  <c r="Y1209" i="81"/>
  <c r="Y1223" i="81"/>
  <c r="Y1218" i="81"/>
  <c r="Y1210" i="81"/>
  <c r="Y1215" i="81"/>
  <c r="Y1216" i="81"/>
  <c r="Y1213" i="81"/>
  <c r="Y1219" i="81"/>
  <c r="Y1220" i="81"/>
  <c r="Y1224" i="81"/>
  <c r="Y1221" i="81"/>
  <c r="W1035" i="81"/>
  <c r="Y415" i="81"/>
  <c r="X938" i="81"/>
  <c r="X949" i="81"/>
  <c r="X1431" i="81"/>
  <c r="U89" i="15" s="1"/>
  <c r="J30" i="85" s="1"/>
  <c r="Z7" i="81"/>
  <c r="Z9" i="81"/>
  <c r="Y1348" i="81" l="1"/>
  <c r="X1064" i="81"/>
  <c r="Y1346" i="81"/>
  <c r="Y1352" i="81"/>
  <c r="T225" i="15"/>
  <c r="T227" i="15" s="1"/>
  <c r="T228" i="15" s="1"/>
  <c r="T232" i="15" s="1"/>
  <c r="U29" i="85"/>
  <c r="W29" i="85" s="1"/>
  <c r="X29" i="85" s="1"/>
  <c r="Y29" i="85" s="1"/>
  <c r="X675" i="81"/>
  <c r="Y1047" i="81"/>
  <c r="Y1056" i="81" s="1"/>
  <c r="Y1049" i="81" s="1"/>
  <c r="Y1052" i="81" s="1"/>
  <c r="Y1053" i="81" s="1"/>
  <c r="Y1054" i="81" s="1"/>
  <c r="Y1055" i="81" s="1"/>
  <c r="Y1061" i="81" s="1"/>
  <c r="X1422" i="81"/>
  <c r="Q222" i="15"/>
  <c r="Q236" i="15" s="1"/>
  <c r="Q246" i="15" s="1"/>
  <c r="Q248" i="15" s="1"/>
  <c r="Q249" i="15" s="1"/>
  <c r="Q18" i="15" s="1"/>
  <c r="T109" i="15"/>
  <c r="T60" i="15"/>
  <c r="Y1349" i="81"/>
  <c r="Y1350" i="81"/>
  <c r="Y1344" i="81"/>
  <c r="Y1343" i="81"/>
  <c r="Y1345" i="81"/>
  <c r="Y1351" i="81"/>
  <c r="Y1347" i="81"/>
  <c r="Y1341" i="81"/>
  <c r="Y1320" i="81"/>
  <c r="Z1304" i="81"/>
  <c r="Z1320" i="81" s="1"/>
  <c r="Z1302" i="81"/>
  <c r="Z1335" i="81" s="1"/>
  <c r="Z1349" i="81" s="1"/>
  <c r="Y1333" i="81"/>
  <c r="Y1334" i="81" s="1"/>
  <c r="Z1332" i="81" s="1"/>
  <c r="Y1306" i="81"/>
  <c r="Y1309" i="81" s="1"/>
  <c r="Y1310" i="81" s="1"/>
  <c r="Y1311" i="81" s="1"/>
  <c r="Y1312" i="81" s="1"/>
  <c r="Y1318" i="81" s="1"/>
  <c r="X801" i="81"/>
  <c r="X906" i="81" s="1"/>
  <c r="X1421" i="81"/>
  <c r="X1322" i="81"/>
  <c r="X1326" i="81"/>
  <c r="Y1319" i="81" s="1"/>
  <c r="Y1317" i="81" s="1"/>
  <c r="Y1422" i="81" s="1"/>
  <c r="Y1316" i="81"/>
  <c r="X1325" i="81"/>
  <c r="X818" i="81"/>
  <c r="Y816" i="81" s="1"/>
  <c r="Y690" i="81"/>
  <c r="Y785" i="81"/>
  <c r="Y786" i="81" s="1"/>
  <c r="Y819" i="81" s="1"/>
  <c r="Y821" i="81" s="1"/>
  <c r="W1465" i="81"/>
  <c r="X678" i="81"/>
  <c r="Y669" i="81"/>
  <c r="Y692" i="81"/>
  <c r="Y700" i="81"/>
  <c r="Y703" i="81"/>
  <c r="Y693" i="81"/>
  <c r="X1445" i="81"/>
  <c r="U98" i="15" s="1"/>
  <c r="U106" i="15" s="1"/>
  <c r="Y705" i="81"/>
  <c r="Y691" i="81"/>
  <c r="Y694" i="81"/>
  <c r="Y695" i="81"/>
  <c r="Y701" i="81"/>
  <c r="X1453" i="81"/>
  <c r="Y699" i="81"/>
  <c r="Y696" i="81"/>
  <c r="Y697" i="81"/>
  <c r="S48" i="15"/>
  <c r="S160" i="15"/>
  <c r="S242" i="15"/>
  <c r="X1166" i="81"/>
  <c r="X1167" i="81" s="1"/>
  <c r="Y1078" i="81"/>
  <c r="X1065" i="81"/>
  <c r="X1069" i="81"/>
  <c r="Y1062" i="81" s="1"/>
  <c r="Y1059" i="81"/>
  <c r="X1068" i="81"/>
  <c r="S118" i="15"/>
  <c r="S121" i="15" s="1"/>
  <c r="S61" i="15"/>
  <c r="F28" i="85" s="1"/>
  <c r="H28" i="85" s="1"/>
  <c r="I28" i="85" s="1"/>
  <c r="L28" i="85" s="1"/>
  <c r="N28" i="85" s="1"/>
  <c r="O28" i="85" s="1"/>
  <c r="S117" i="15"/>
  <c r="S124" i="15"/>
  <c r="S126" i="15" s="1"/>
  <c r="R53" i="15"/>
  <c r="V908" i="81"/>
  <c r="V1553" i="81" s="1"/>
  <c r="V1552" i="81"/>
  <c r="W908" i="81"/>
  <c r="R63" i="15"/>
  <c r="R65" i="15" s="1"/>
  <c r="X1461" i="81"/>
  <c r="Y698" i="81"/>
  <c r="Y704" i="81"/>
  <c r="Y666" i="81"/>
  <c r="Y659" i="81" s="1"/>
  <c r="Y662" i="81" s="1"/>
  <c r="Y663" i="81" s="1"/>
  <c r="Y664" i="81" s="1"/>
  <c r="Y665" i="81" s="1"/>
  <c r="Y671" i="81" s="1"/>
  <c r="Y168" i="81"/>
  <c r="Y253" i="81" s="1"/>
  <c r="X1449" i="81"/>
  <c r="U101" i="15" s="1"/>
  <c r="X1442" i="81"/>
  <c r="U93" i="15" s="1"/>
  <c r="U218" i="15" s="1"/>
  <c r="X287" i="81"/>
  <c r="X302" i="81"/>
  <c r="X387" i="81" s="1"/>
  <c r="X389" i="81" s="1"/>
  <c r="X390" i="81" s="1"/>
  <c r="Y298" i="81"/>
  <c r="Y267" i="81"/>
  <c r="X291" i="81"/>
  <c r="X272" i="81"/>
  <c r="X275" i="81" s="1"/>
  <c r="X276" i="81" s="1"/>
  <c r="X277" i="81" s="1"/>
  <c r="X278" i="81" s="1"/>
  <c r="X284" i="81" s="1"/>
  <c r="Y526" i="81"/>
  <c r="Y559" i="81" s="1"/>
  <c r="Y574" i="81" s="1"/>
  <c r="Y528" i="81"/>
  <c r="X646" i="81"/>
  <c r="X545" i="81"/>
  <c r="X645" i="81"/>
  <c r="T37" i="15"/>
  <c r="T38" i="15" s="1"/>
  <c r="E27" i="22"/>
  <c r="X920" i="81"/>
  <c r="X923" i="81" s="1"/>
  <c r="X924" i="81" s="1"/>
  <c r="X925" i="81" s="1"/>
  <c r="X926" i="81" s="1"/>
  <c r="X932" i="81" s="1"/>
  <c r="T179" i="15"/>
  <c r="Y254" i="81"/>
  <c r="U197" i="15"/>
  <c r="F28" i="22"/>
  <c r="U168" i="15"/>
  <c r="U180" i="15" s="1"/>
  <c r="U94" i="15"/>
  <c r="Y915" i="81"/>
  <c r="Y916" i="81" s="1"/>
  <c r="Y949" i="81" s="1"/>
  <c r="Z21" i="81"/>
  <c r="Z29" i="81" s="1"/>
  <c r="Y27" i="81"/>
  <c r="X931" i="81"/>
  <c r="Z18" i="81"/>
  <c r="Z11" i="81" s="1"/>
  <c r="Z14" i="81" s="1"/>
  <c r="Z15" i="81" s="1"/>
  <c r="Z16" i="81" s="1"/>
  <c r="Z17" i="81" s="1"/>
  <c r="Z23" i="81" s="1"/>
  <c r="Z1313" i="81"/>
  <c r="AA1301" i="81" s="1"/>
  <c r="Z40" i="81"/>
  <c r="Z136" i="81"/>
  <c r="Z134" i="81"/>
  <c r="Z167" i="81" s="1"/>
  <c r="Z1353" i="81"/>
  <c r="Z1338" i="81"/>
  <c r="Z1340" i="81"/>
  <c r="Z1339" i="81"/>
  <c r="Z1350" i="81"/>
  <c r="Z1337" i="81"/>
  <c r="Z1344" i="81"/>
  <c r="Z1341" i="81"/>
  <c r="Z1352" i="81"/>
  <c r="Y1189" i="81"/>
  <c r="Y1294" i="81" s="1"/>
  <c r="Z127" i="81"/>
  <c r="X255" i="81"/>
  <c r="Y677" i="81"/>
  <c r="Y419" i="81"/>
  <c r="Z410" i="81"/>
  <c r="Y416" i="81"/>
  <c r="Y420" i="81"/>
  <c r="Z413" i="81" s="1"/>
  <c r="Z427" i="81"/>
  <c r="Z428" i="81" s="1"/>
  <c r="Z414" i="81"/>
  <c r="Z1204" i="81"/>
  <c r="Y1208" i="81"/>
  <c r="Y1293" i="81" s="1"/>
  <c r="W1037" i="81"/>
  <c r="W1550" i="81"/>
  <c r="T114" i="15" s="1"/>
  <c r="X948" i="81"/>
  <c r="X1462" i="81"/>
  <c r="U116" i="15" s="1"/>
  <c r="Z407" i="81"/>
  <c r="Y1178" i="81"/>
  <c r="Y1181" i="81" s="1"/>
  <c r="Y1182" i="81" s="1"/>
  <c r="Y1183" i="81" s="1"/>
  <c r="Y1184" i="81" s="1"/>
  <c r="Y1190" i="81" s="1"/>
  <c r="Z1173" i="81"/>
  <c r="Z654" i="81"/>
  <c r="Y1196" i="81"/>
  <c r="Y828" i="81"/>
  <c r="Z1096" i="81"/>
  <c r="Y126" i="81"/>
  <c r="Y689" i="81"/>
  <c r="Z685" i="81"/>
  <c r="Y153" i="81"/>
  <c r="Z1333" i="81"/>
  <c r="Z38" i="81"/>
  <c r="X956" i="81"/>
  <c r="X1471" i="81" s="1"/>
  <c r="X958" i="81"/>
  <c r="X1473" i="81" s="1"/>
  <c r="X951" i="81"/>
  <c r="X1466" i="81" s="1"/>
  <c r="X955" i="81"/>
  <c r="X1470" i="81" s="1"/>
  <c r="X964" i="81"/>
  <c r="X1479" i="81" s="1"/>
  <c r="X962" i="81"/>
  <c r="X1477" i="81" s="1"/>
  <c r="X959" i="81"/>
  <c r="X1474" i="81" s="1"/>
  <c r="X965" i="81"/>
  <c r="X1480" i="81" s="1"/>
  <c r="X963" i="81"/>
  <c r="X1478" i="81" s="1"/>
  <c r="X954" i="81"/>
  <c r="X1469" i="81" s="1"/>
  <c r="X952" i="81"/>
  <c r="X1467" i="81" s="1"/>
  <c r="X953" i="81"/>
  <c r="X1468" i="81" s="1"/>
  <c r="X957" i="81"/>
  <c r="X1472" i="81" s="1"/>
  <c r="X961" i="81"/>
  <c r="X1476" i="81" s="1"/>
  <c r="X960" i="81"/>
  <c r="X1475" i="81" s="1"/>
  <c r="X1464" i="81"/>
  <c r="Z438" i="81"/>
  <c r="Z435" i="81"/>
  <c r="Z445" i="81"/>
  <c r="Z444" i="81"/>
  <c r="Z443" i="81"/>
  <c r="Z447" i="81"/>
  <c r="Z434" i="81"/>
  <c r="Z437" i="81"/>
  <c r="Z440" i="81"/>
  <c r="Z439" i="81"/>
  <c r="Z432" i="81"/>
  <c r="Z433" i="81"/>
  <c r="Z446" i="81"/>
  <c r="Z436" i="81"/>
  <c r="Z442" i="81"/>
  <c r="Z441" i="81"/>
  <c r="Z431" i="81"/>
  <c r="Y829" i="81" l="1"/>
  <c r="Y825" i="81"/>
  <c r="Y827" i="81"/>
  <c r="Z1334" i="81"/>
  <c r="Y1063" i="81"/>
  <c r="Y1076" i="81"/>
  <c r="Y1077" i="81" s="1"/>
  <c r="Y670" i="81"/>
  <c r="Y775" i="81" s="1"/>
  <c r="X820" i="81"/>
  <c r="X905" i="81" s="1"/>
  <c r="X907" i="81" s="1"/>
  <c r="X908" i="81" s="1"/>
  <c r="X1423" i="81"/>
  <c r="X1424" i="81" s="1"/>
  <c r="Z29" i="85"/>
  <c r="T229" i="15"/>
  <c r="Y831" i="81"/>
  <c r="Y830" i="81"/>
  <c r="Y822" i="81"/>
  <c r="Y823" i="81"/>
  <c r="Y836" i="81"/>
  <c r="Y834" i="81"/>
  <c r="X1446" i="81"/>
  <c r="U99" i="15" s="1"/>
  <c r="U36" i="15" s="1"/>
  <c r="Y835" i="81"/>
  <c r="Y832" i="81"/>
  <c r="Y824" i="81"/>
  <c r="Y826" i="81"/>
  <c r="Y833" i="81"/>
  <c r="Y1060" i="81"/>
  <c r="Y1165" i="81" s="1"/>
  <c r="Q233" i="15"/>
  <c r="Z1345" i="81"/>
  <c r="Z1351" i="81"/>
  <c r="Z1346" i="81"/>
  <c r="Z1347" i="81"/>
  <c r="Z1348" i="81"/>
  <c r="Z1342" i="81"/>
  <c r="Z1343" i="81"/>
  <c r="Y1421" i="81"/>
  <c r="Y1423" i="81" s="1"/>
  <c r="Y1424" i="81" s="1"/>
  <c r="Z1044" i="81"/>
  <c r="Z1045" i="81" s="1"/>
  <c r="X805" i="81"/>
  <c r="X810" i="81" s="1"/>
  <c r="Y803" i="81" s="1"/>
  <c r="Y1324" i="81"/>
  <c r="Y1321" i="81"/>
  <c r="Y788" i="81"/>
  <c r="X806" i="81"/>
  <c r="Y566" i="81"/>
  <c r="Y568" i="81"/>
  <c r="Y774" i="81"/>
  <c r="S59" i="15"/>
  <c r="S240" i="15"/>
  <c r="S50" i="15"/>
  <c r="Y1064" i="81"/>
  <c r="Y1067" i="81"/>
  <c r="Y1082" i="81"/>
  <c r="Y1085" i="81"/>
  <c r="Y1088" i="81"/>
  <c r="Y1087" i="81"/>
  <c r="Y1090" i="81"/>
  <c r="Y1091" i="81"/>
  <c r="Y1083" i="81"/>
  <c r="Y1086" i="81"/>
  <c r="Y1080" i="81"/>
  <c r="Y1084" i="81"/>
  <c r="Y1093" i="81"/>
  <c r="Y1092" i="81"/>
  <c r="Y1089" i="81"/>
  <c r="Y1081" i="81"/>
  <c r="Y1095" i="81"/>
  <c r="Y1094" i="81"/>
  <c r="Y1079" i="81"/>
  <c r="Z1075" i="81"/>
  <c r="Z1047" i="81"/>
  <c r="Y567" i="81"/>
  <c r="Y563" i="81"/>
  <c r="R66" i="15"/>
  <c r="R195" i="15" s="1"/>
  <c r="R199" i="15" s="1"/>
  <c r="R207" i="15" s="1"/>
  <c r="R208" i="15" s="1"/>
  <c r="R67" i="15"/>
  <c r="R70" i="15"/>
  <c r="R157" i="15"/>
  <c r="R159" i="15" s="1"/>
  <c r="AF27" i="85" s="1"/>
  <c r="AG27" i="85" s="1"/>
  <c r="R56" i="15"/>
  <c r="R238" i="15"/>
  <c r="R54" i="15"/>
  <c r="S62" i="15"/>
  <c r="S196" i="15"/>
  <c r="T243" i="15"/>
  <c r="T247" i="15" s="1"/>
  <c r="Y255" i="81"/>
  <c r="Y256" i="81" s="1"/>
  <c r="Y571" i="81"/>
  <c r="Y562" i="81"/>
  <c r="Y570" i="81"/>
  <c r="Y575" i="81"/>
  <c r="Y573" i="81"/>
  <c r="Y565" i="81"/>
  <c r="Y569" i="81"/>
  <c r="Y561" i="81"/>
  <c r="Y564" i="81"/>
  <c r="Y576" i="81"/>
  <c r="Y572" i="81"/>
  <c r="T40" i="15"/>
  <c r="T160" i="15" s="1"/>
  <c r="Z1306" i="81"/>
  <c r="Z1309" i="81" s="1"/>
  <c r="Z1310" i="81" s="1"/>
  <c r="Z1311" i="81" s="1"/>
  <c r="Z1312" i="81" s="1"/>
  <c r="Z1318" i="81" s="1"/>
  <c r="Y268" i="81"/>
  <c r="Y301" i="81" s="1"/>
  <c r="Y1464" i="81" s="1"/>
  <c r="Y270" i="81"/>
  <c r="Y537" i="81"/>
  <c r="X288" i="81"/>
  <c r="X292" i="81"/>
  <c r="Y285" i="81" s="1"/>
  <c r="Y282" i="81"/>
  <c r="Y290" i="81" s="1"/>
  <c r="X647" i="81"/>
  <c r="X648" i="81" s="1"/>
  <c r="Y557" i="81"/>
  <c r="Y558" i="81" s="1"/>
  <c r="Y560" i="81" s="1"/>
  <c r="Y544" i="81"/>
  <c r="X549" i="81"/>
  <c r="X550" i="81"/>
  <c r="Y543" i="81" s="1"/>
  <c r="Y541" i="81" s="1"/>
  <c r="Y646" i="81" s="1"/>
  <c r="X546" i="81"/>
  <c r="Y540" i="81"/>
  <c r="Y548" i="81" s="1"/>
  <c r="AA6" i="81"/>
  <c r="AA7" i="81" s="1"/>
  <c r="Y918" i="81"/>
  <c r="Y934" i="81" s="1"/>
  <c r="U103" i="15"/>
  <c r="U219" i="15" s="1"/>
  <c r="Y1430" i="81"/>
  <c r="V88" i="15" s="1"/>
  <c r="T61" i="15"/>
  <c r="F29" i="85" s="1"/>
  <c r="H29" i="85" s="1"/>
  <c r="I29" i="85" s="1"/>
  <c r="L29" i="85" s="1"/>
  <c r="N29" i="85" s="1"/>
  <c r="O29" i="85" s="1"/>
  <c r="T118" i="15"/>
  <c r="T121" i="15" s="1"/>
  <c r="T124" i="15"/>
  <c r="T126" i="15" s="1"/>
  <c r="T117" i="15"/>
  <c r="X1036" i="81"/>
  <c r="X1551" i="81" s="1"/>
  <c r="X935" i="81"/>
  <c r="Y1295" i="81"/>
  <c r="Y1296" i="81" s="1"/>
  <c r="Z26" i="81"/>
  <c r="Y154" i="81"/>
  <c r="Y158" i="81"/>
  <c r="Z151" i="81" s="1"/>
  <c r="Z148" i="81"/>
  <c r="Y157" i="81"/>
  <c r="Z1176" i="81"/>
  <c r="Z1174" i="81"/>
  <c r="Z1207" i="81" s="1"/>
  <c r="Y946" i="81"/>
  <c r="Y1461" i="81" s="1"/>
  <c r="X950" i="81"/>
  <c r="X1463" i="81"/>
  <c r="Z418" i="81"/>
  <c r="Y965" i="81"/>
  <c r="Y961" i="81"/>
  <c r="Y951" i="81"/>
  <c r="Y952" i="81"/>
  <c r="Y956" i="81"/>
  <c r="Y957" i="81"/>
  <c r="Y958" i="81"/>
  <c r="Y959" i="81"/>
  <c r="Y964" i="81"/>
  <c r="Y954" i="81"/>
  <c r="Y960" i="81"/>
  <c r="Y955" i="81"/>
  <c r="Y963" i="81"/>
  <c r="Y962" i="81"/>
  <c r="Y966" i="81"/>
  <c r="Y953" i="81"/>
  <c r="Z145" i="81"/>
  <c r="Z53" i="81"/>
  <c r="Z51" i="81"/>
  <c r="Z42" i="81"/>
  <c r="Z49" i="81"/>
  <c r="Z43" i="81"/>
  <c r="Z56" i="81"/>
  <c r="Z48" i="81"/>
  <c r="Z46" i="81"/>
  <c r="Z47" i="81"/>
  <c r="Z57" i="81"/>
  <c r="Z44" i="81"/>
  <c r="Z52" i="81"/>
  <c r="Z45" i="81"/>
  <c r="Z58" i="81"/>
  <c r="Z50" i="81"/>
  <c r="Z54" i="81"/>
  <c r="Z55" i="81"/>
  <c r="Z1336" i="81"/>
  <c r="AA1332" i="81"/>
  <c r="Y128" i="81"/>
  <c r="AA426" i="81"/>
  <c r="Z430" i="81"/>
  <c r="Z515" i="81" s="1"/>
  <c r="Z655" i="81"/>
  <c r="Z688" i="81" s="1"/>
  <c r="Z657" i="81"/>
  <c r="AA1304" i="81"/>
  <c r="AA1302" i="81"/>
  <c r="AA1335" i="81" s="1"/>
  <c r="Z175" i="81"/>
  <c r="Z174" i="81"/>
  <c r="Z177" i="81"/>
  <c r="Z182" i="81"/>
  <c r="Z184" i="81"/>
  <c r="Z172" i="81"/>
  <c r="Z176" i="81"/>
  <c r="Z173" i="81"/>
  <c r="Z178" i="81"/>
  <c r="Z181" i="81"/>
  <c r="Z169" i="81"/>
  <c r="Z180" i="81"/>
  <c r="Z171" i="81"/>
  <c r="Z179" i="81"/>
  <c r="Z170" i="81"/>
  <c r="Z185" i="81"/>
  <c r="Z183" i="81"/>
  <c r="Z39" i="81"/>
  <c r="Y1193" i="81"/>
  <c r="AA395" i="81"/>
  <c r="W1038" i="81"/>
  <c r="W1553" i="81" s="1"/>
  <c r="W1552" i="81"/>
  <c r="Z411" i="81"/>
  <c r="Z516" i="81" s="1"/>
  <c r="X256" i="81"/>
  <c r="Z165" i="81"/>
  <c r="Z166" i="81" s="1"/>
  <c r="Z152" i="81"/>
  <c r="Z400" i="81"/>
  <c r="Z403" i="81" s="1"/>
  <c r="Z404" i="81" s="1"/>
  <c r="Z405" i="81" s="1"/>
  <c r="Z406" i="81" s="1"/>
  <c r="Z412" i="81" s="1"/>
  <c r="Y776" i="81" l="1"/>
  <c r="Y777" i="81" s="1"/>
  <c r="U125" i="15"/>
  <c r="Y674" i="81"/>
  <c r="U225" i="15"/>
  <c r="U227" i="15" s="1"/>
  <c r="U228" i="15" s="1"/>
  <c r="U229" i="15" s="1"/>
  <c r="U30" i="85"/>
  <c r="W30" i="85" s="1"/>
  <c r="Z1421" i="81"/>
  <c r="U37" i="15"/>
  <c r="U38" i="15" s="1"/>
  <c r="X809" i="81"/>
  <c r="Y800" i="81"/>
  <c r="Y808" i="81" s="1"/>
  <c r="Y1322" i="81"/>
  <c r="Y1326" i="81"/>
  <c r="Z1319" i="81" s="1"/>
  <c r="Z1317" i="81" s="1"/>
  <c r="Z1422" i="81" s="1"/>
  <c r="Z1423" i="81" s="1"/>
  <c r="Z1424" i="81" s="1"/>
  <c r="Y1325" i="81"/>
  <c r="Z1316" i="81"/>
  <c r="Y804" i="81"/>
  <c r="Y817" i="81"/>
  <c r="Y818" i="81" s="1"/>
  <c r="Y797" i="81"/>
  <c r="T48" i="15"/>
  <c r="T50" i="15" s="1"/>
  <c r="T239" i="15" s="1"/>
  <c r="E28" i="22"/>
  <c r="S63" i="15"/>
  <c r="S65" i="15" s="1"/>
  <c r="S239" i="15"/>
  <c r="S53" i="15"/>
  <c r="Y1164" i="81"/>
  <c r="Y1166" i="81" s="1"/>
  <c r="Y1167" i="81" s="1"/>
  <c r="Z1078" i="81"/>
  <c r="Z1056" i="81"/>
  <c r="T242" i="15"/>
  <c r="Z1063" i="81"/>
  <c r="Z1076" i="81"/>
  <c r="Z1077" i="81" s="1"/>
  <c r="Y1065" i="81"/>
  <c r="Y1069" i="81"/>
  <c r="Z1062" i="81" s="1"/>
  <c r="Z1059" i="81"/>
  <c r="Y1068" i="81"/>
  <c r="R161" i="15"/>
  <c r="S156" i="15"/>
  <c r="R178" i="15"/>
  <c r="R182" i="15" s="1"/>
  <c r="R190" i="15" s="1"/>
  <c r="R191" i="15" s="1"/>
  <c r="D25" i="22"/>
  <c r="H25" i="22" s="1"/>
  <c r="J25" i="22" s="1"/>
  <c r="K25" i="22" s="1"/>
  <c r="R149" i="15"/>
  <c r="R150" i="15" s="1"/>
  <c r="R71" i="15"/>
  <c r="R73" i="15" s="1"/>
  <c r="R68" i="15"/>
  <c r="AC27" i="85" s="1"/>
  <c r="AD27" i="85" s="1"/>
  <c r="AE27" i="85" s="1"/>
  <c r="Y1431" i="81"/>
  <c r="V89" i="15" s="1"/>
  <c r="J31" i="85" s="1"/>
  <c r="Y545" i="81"/>
  <c r="Y549" i="81" s="1"/>
  <c r="Z556" i="81"/>
  <c r="Y947" i="81"/>
  <c r="Y948" i="81" s="1"/>
  <c r="Y279" i="81"/>
  <c r="Y283" i="81" s="1"/>
  <c r="Y388" i="81" s="1"/>
  <c r="Z525" i="81"/>
  <c r="Y530" i="81"/>
  <c r="Y533" i="81" s="1"/>
  <c r="Y534" i="81" s="1"/>
  <c r="Y535" i="81" s="1"/>
  <c r="Y536" i="81" s="1"/>
  <c r="Y542" i="81" s="1"/>
  <c r="Y299" i="81"/>
  <c r="Y300" i="81" s="1"/>
  <c r="Y286" i="81"/>
  <c r="Y312" i="81"/>
  <c r="Y1475" i="81" s="1"/>
  <c r="Y304" i="81"/>
  <c r="Y1467" i="81" s="1"/>
  <c r="Y316" i="81"/>
  <c r="Y1479" i="81" s="1"/>
  <c r="Y313" i="81"/>
  <c r="Y1476" i="81" s="1"/>
  <c r="Y305" i="81"/>
  <c r="Y1468" i="81" s="1"/>
  <c r="Y307" i="81"/>
  <c r="Y1470" i="81" s="1"/>
  <c r="Y308" i="81"/>
  <c r="Y1471" i="81" s="1"/>
  <c r="Y310" i="81"/>
  <c r="Y1473" i="81" s="1"/>
  <c r="Y303" i="81"/>
  <c r="Y1466" i="81" s="1"/>
  <c r="Y306" i="81"/>
  <c r="Y1469" i="81" s="1"/>
  <c r="Y314" i="81"/>
  <c r="Y1477" i="81" s="1"/>
  <c r="Y315" i="81"/>
  <c r="Y1478" i="81" s="1"/>
  <c r="Y311" i="81"/>
  <c r="Y1474" i="81" s="1"/>
  <c r="Y317" i="81"/>
  <c r="Y1480" i="81" s="1"/>
  <c r="Y309" i="81"/>
  <c r="Y1472" i="81" s="1"/>
  <c r="Y318" i="81"/>
  <c r="Y1481" i="81" s="1"/>
  <c r="AA9" i="81"/>
  <c r="AA18" i="81" s="1"/>
  <c r="Y927" i="81"/>
  <c r="Z915" i="81" s="1"/>
  <c r="Y1433" i="81"/>
  <c r="V91" i="15" s="1"/>
  <c r="V120" i="15"/>
  <c r="U60" i="15"/>
  <c r="U179" i="15"/>
  <c r="T196" i="15"/>
  <c r="T62" i="15"/>
  <c r="V34" i="15"/>
  <c r="V33" i="15" s="1"/>
  <c r="V39" i="15" s="1"/>
  <c r="E31" i="85" s="1"/>
  <c r="X1450" i="81"/>
  <c r="U102" i="15" s="1"/>
  <c r="U107" i="15" s="1"/>
  <c r="AA30" i="85" s="1"/>
  <c r="X939" i="81"/>
  <c r="X940" i="81"/>
  <c r="Y933" i="81" s="1"/>
  <c r="X936" i="81"/>
  <c r="Y930" i="81"/>
  <c r="Z149" i="81"/>
  <c r="Z153" i="81" s="1"/>
  <c r="Z157" i="81" s="1"/>
  <c r="AA1313" i="81"/>
  <c r="AA1306" i="81" s="1"/>
  <c r="AA1309" i="81" s="1"/>
  <c r="AA1310" i="81" s="1"/>
  <c r="AA1311" i="81" s="1"/>
  <c r="AA1312" i="81" s="1"/>
  <c r="AA1318" i="81" s="1"/>
  <c r="Z415" i="81"/>
  <c r="Z419" i="81" s="1"/>
  <c r="Z517" i="81"/>
  <c r="Z518" i="81" s="1"/>
  <c r="Y1198" i="81"/>
  <c r="Z1191" i="81" s="1"/>
  <c r="Z1188" i="81"/>
  <c r="Y1194" i="81"/>
  <c r="Y1197" i="81"/>
  <c r="AA1344" i="81"/>
  <c r="AA1353" i="81"/>
  <c r="AA1339" i="81"/>
  <c r="AA1346" i="81"/>
  <c r="AA1342" i="81"/>
  <c r="AA1341" i="81"/>
  <c r="AA1345" i="81"/>
  <c r="AA1337" i="81"/>
  <c r="AA1343" i="81"/>
  <c r="AA1348" i="81"/>
  <c r="AA1351" i="81"/>
  <c r="AA1354" i="81"/>
  <c r="AA1347" i="81"/>
  <c r="AA1352" i="81"/>
  <c r="AA1340" i="81"/>
  <c r="AA1349" i="81"/>
  <c r="AA1350" i="81"/>
  <c r="AA1338" i="81"/>
  <c r="Z666" i="81"/>
  <c r="Z659" i="81" s="1"/>
  <c r="Z662" i="81" s="1"/>
  <c r="Z663" i="81" s="1"/>
  <c r="Z664" i="81" s="1"/>
  <c r="Z665" i="81" s="1"/>
  <c r="Z671" i="81" s="1"/>
  <c r="Y550" i="81"/>
  <c r="Z543" i="81" s="1"/>
  <c r="Z1185" i="81"/>
  <c r="Z31" i="81"/>
  <c r="AA24" i="81" s="1"/>
  <c r="AA127" i="81" s="1"/>
  <c r="AA21" i="81"/>
  <c r="Z27" i="81"/>
  <c r="Z30" i="81"/>
  <c r="AA164" i="81"/>
  <c r="Z168" i="81"/>
  <c r="Z253" i="81" s="1"/>
  <c r="Z669" i="81"/>
  <c r="Y679" i="81"/>
  <c r="Z672" i="81" s="1"/>
  <c r="Y675" i="81"/>
  <c r="Y678" i="81"/>
  <c r="Z704" i="81"/>
  <c r="Z693" i="81"/>
  <c r="Z697" i="81"/>
  <c r="Z694" i="81"/>
  <c r="Z701" i="81"/>
  <c r="Z690" i="81"/>
  <c r="Z703" i="81"/>
  <c r="Z692" i="81"/>
  <c r="Z706" i="81"/>
  <c r="Z699" i="81"/>
  <c r="Z700" i="81"/>
  <c r="Z696" i="81"/>
  <c r="Z702" i="81"/>
  <c r="Z698" i="81"/>
  <c r="Z695" i="81"/>
  <c r="Z691" i="81"/>
  <c r="Z705" i="81"/>
  <c r="Z1205" i="81"/>
  <c r="Z1206" i="81" s="1"/>
  <c r="Z1192" i="81"/>
  <c r="AA396" i="81"/>
  <c r="AA429" i="81" s="1"/>
  <c r="AA398" i="81"/>
  <c r="AA37" i="81"/>
  <c r="Z41" i="81"/>
  <c r="Y645" i="81"/>
  <c r="Y129" i="81"/>
  <c r="AA133" i="81"/>
  <c r="Z138" i="81"/>
  <c r="Z141" i="81" s="1"/>
  <c r="Z142" i="81" s="1"/>
  <c r="Z143" i="81" s="1"/>
  <c r="Z144" i="81" s="1"/>
  <c r="Z150" i="81" s="1"/>
  <c r="AA319" i="81"/>
  <c r="AA320" i="81"/>
  <c r="Z837" i="81"/>
  <c r="AA1320" i="81"/>
  <c r="AA1333" i="81"/>
  <c r="AA1334" i="81" s="1"/>
  <c r="Z673" i="81"/>
  <c r="Z686" i="81"/>
  <c r="Z687" i="81" s="1"/>
  <c r="X1035" i="81"/>
  <c r="X1465" i="81"/>
  <c r="Z1225" i="81"/>
  <c r="Z1218" i="81"/>
  <c r="Z1222" i="81"/>
  <c r="Z1216" i="81"/>
  <c r="Z1210" i="81"/>
  <c r="Z1212" i="81"/>
  <c r="Z1209" i="81"/>
  <c r="Z1224" i="81"/>
  <c r="Z1213" i="81"/>
  <c r="Z1215" i="81"/>
  <c r="Z1223" i="81"/>
  <c r="Z1217" i="81"/>
  <c r="Z1211" i="81"/>
  <c r="Z1219" i="81"/>
  <c r="Z1220" i="81"/>
  <c r="Z1214" i="81"/>
  <c r="Z1221" i="81"/>
  <c r="Z156" i="81"/>
  <c r="AA40" i="81"/>
  <c r="U243" i="15"/>
  <c r="U247" i="15" s="1"/>
  <c r="U40" i="15"/>
  <c r="U160" i="15" s="1"/>
  <c r="U232" i="15" l="1"/>
  <c r="Y1449" i="81"/>
  <c r="V101" i="15" s="1"/>
  <c r="G31" i="85"/>
  <c r="T31" i="85"/>
  <c r="X30" i="85"/>
  <c r="Y30" i="85" s="1"/>
  <c r="V224" i="15"/>
  <c r="V197" i="15"/>
  <c r="U109" i="15"/>
  <c r="R221" i="15"/>
  <c r="X1454" i="81"/>
  <c r="Z1324" i="81"/>
  <c r="Z1321" i="81"/>
  <c r="Y790" i="81"/>
  <c r="Y793" i="81" s="1"/>
  <c r="Y794" i="81" s="1"/>
  <c r="Y795" i="81" s="1"/>
  <c r="Y796" i="81" s="1"/>
  <c r="Y802" i="81" s="1"/>
  <c r="Y801" i="81"/>
  <c r="Z785" i="81"/>
  <c r="Y820" i="81"/>
  <c r="Y905" i="81" s="1"/>
  <c r="Z816" i="81"/>
  <c r="V168" i="15"/>
  <c r="V180" i="15" s="1"/>
  <c r="V94" i="15"/>
  <c r="F29" i="22"/>
  <c r="T240" i="15"/>
  <c r="Z540" i="81"/>
  <c r="Z548" i="81" s="1"/>
  <c r="T59" i="15"/>
  <c r="T63" i="15" s="1"/>
  <c r="T65" i="15" s="1"/>
  <c r="Y546" i="81"/>
  <c r="S66" i="15"/>
  <c r="S195" i="15" s="1"/>
  <c r="S199" i="15" s="1"/>
  <c r="S207" i="15" s="1"/>
  <c r="S208" i="15" s="1"/>
  <c r="S67" i="15"/>
  <c r="S70" i="15"/>
  <c r="S54" i="15"/>
  <c r="S56" i="15"/>
  <c r="S157" i="15"/>
  <c r="S159" i="15" s="1"/>
  <c r="AF28" i="85" s="1"/>
  <c r="AG28" i="85" s="1"/>
  <c r="S238" i="15"/>
  <c r="Z1060" i="81"/>
  <c r="Z1165" i="81" s="1"/>
  <c r="AA1044" i="81"/>
  <c r="Z1049" i="81"/>
  <c r="Z1052" i="81" s="1"/>
  <c r="Z1053" i="81" s="1"/>
  <c r="Z1054" i="81" s="1"/>
  <c r="Z1055" i="81" s="1"/>
  <c r="Z1061" i="81" s="1"/>
  <c r="AA1075" i="81"/>
  <c r="Z1079" i="81"/>
  <c r="Z1087" i="81"/>
  <c r="Z1082" i="81"/>
  <c r="Z1095" i="81"/>
  <c r="Z1083" i="81"/>
  <c r="Z1080" i="81"/>
  <c r="Z1089" i="81"/>
  <c r="Z1085" i="81"/>
  <c r="Z1081" i="81"/>
  <c r="Z1092" i="81"/>
  <c r="Z1090" i="81"/>
  <c r="Z1091" i="81"/>
  <c r="Z1086" i="81"/>
  <c r="Z1094" i="81"/>
  <c r="Z1088" i="81"/>
  <c r="Z1084" i="81"/>
  <c r="Z1093" i="81"/>
  <c r="Z1067" i="81"/>
  <c r="R152" i="15"/>
  <c r="R163" i="15" s="1"/>
  <c r="R165" i="15" s="1"/>
  <c r="S148" i="15"/>
  <c r="AA38" i="81"/>
  <c r="AA39" i="81" s="1"/>
  <c r="Y920" i="81"/>
  <c r="Y923" i="81" s="1"/>
  <c r="Y924" i="81" s="1"/>
  <c r="Y925" i="81" s="1"/>
  <c r="Y926" i="81" s="1"/>
  <c r="Y932" i="81" s="1"/>
  <c r="Y1462" i="81"/>
  <c r="V116" i="15" s="1"/>
  <c r="Y1442" i="81"/>
  <c r="V93" i="15" s="1"/>
  <c r="V218" i="15" s="1"/>
  <c r="Y272" i="81"/>
  <c r="Y275" i="81" s="1"/>
  <c r="Y276" i="81" s="1"/>
  <c r="Y277" i="81" s="1"/>
  <c r="Y278" i="81" s="1"/>
  <c r="Y284" i="81" s="1"/>
  <c r="Y287" i="81"/>
  <c r="Y292" i="81" s="1"/>
  <c r="Z267" i="81"/>
  <c r="Z270" i="81" s="1"/>
  <c r="AB6" i="81"/>
  <c r="AB7" i="81" s="1"/>
  <c r="AA11" i="81"/>
  <c r="AA14" i="81" s="1"/>
  <c r="AA15" i="81" s="1"/>
  <c r="AA16" i="81" s="1"/>
  <c r="AA17" i="81" s="1"/>
  <c r="AA23" i="81" s="1"/>
  <c r="Z526" i="81"/>
  <c r="Z528" i="81"/>
  <c r="Y302" i="81"/>
  <c r="Y387" i="81" s="1"/>
  <c r="Y389" i="81" s="1"/>
  <c r="Y390" i="81" s="1"/>
  <c r="Z298" i="81"/>
  <c r="AB1301" i="81"/>
  <c r="AB1304" i="81" s="1"/>
  <c r="Y931" i="81"/>
  <c r="AA410" i="81"/>
  <c r="AA418" i="81" s="1"/>
  <c r="Z420" i="81"/>
  <c r="AA413" i="81" s="1"/>
  <c r="Z416" i="81"/>
  <c r="Y938" i="81"/>
  <c r="Y1453" i="81" s="1"/>
  <c r="Y1445" i="81"/>
  <c r="V98" i="15" s="1"/>
  <c r="Z254" i="81"/>
  <c r="Z255" i="81" s="1"/>
  <c r="Z256" i="81" s="1"/>
  <c r="U48" i="15"/>
  <c r="U59" i="15" s="1"/>
  <c r="T53" i="15"/>
  <c r="T157" i="15" s="1"/>
  <c r="X1455" i="81"/>
  <c r="X1451" i="81"/>
  <c r="AA52" i="81"/>
  <c r="AA55" i="81"/>
  <c r="AA50" i="81"/>
  <c r="AA42" i="81"/>
  <c r="AA48" i="81"/>
  <c r="AA44" i="81"/>
  <c r="AA59" i="81"/>
  <c r="AA45" i="81"/>
  <c r="AA46" i="81"/>
  <c r="AA43" i="81"/>
  <c r="AA47" i="81"/>
  <c r="AA53" i="81"/>
  <c r="AA49" i="81"/>
  <c r="AA57" i="81"/>
  <c r="AA51" i="81"/>
  <c r="AA58" i="81"/>
  <c r="AA56" i="81"/>
  <c r="AA54" i="81"/>
  <c r="AB1332" i="81"/>
  <c r="AA1336" i="81"/>
  <c r="AA1421" i="81" s="1"/>
  <c r="AA442" i="81"/>
  <c r="AA441" i="81"/>
  <c r="AA437" i="81"/>
  <c r="AA431" i="81"/>
  <c r="AA446" i="81"/>
  <c r="AA440" i="81"/>
  <c r="AA434" i="81"/>
  <c r="AA432" i="81"/>
  <c r="AA443" i="81"/>
  <c r="AA438" i="81"/>
  <c r="AA439" i="81"/>
  <c r="AA448" i="81"/>
  <c r="AA444" i="81"/>
  <c r="AA435" i="81"/>
  <c r="AA433" i="81"/>
  <c r="AA447" i="81"/>
  <c r="AA445" i="81"/>
  <c r="AA436" i="81"/>
  <c r="Z577" i="81"/>
  <c r="AA29" i="81"/>
  <c r="AA26" i="81"/>
  <c r="Z1178" i="81"/>
  <c r="Z1181" i="81" s="1"/>
  <c r="Z1182" i="81" s="1"/>
  <c r="Z1183" i="81" s="1"/>
  <c r="Z1184" i="81" s="1"/>
  <c r="Z1190" i="81" s="1"/>
  <c r="AA1173" i="81"/>
  <c r="X1037" i="81"/>
  <c r="X1550" i="81"/>
  <c r="U114" i="15" s="1"/>
  <c r="Y647" i="81"/>
  <c r="AA407" i="81"/>
  <c r="Z670" i="81"/>
  <c r="Z775" i="81" s="1"/>
  <c r="Z1189" i="81"/>
  <c r="Z1294" i="81" s="1"/>
  <c r="AA654" i="81"/>
  <c r="AA685" i="81"/>
  <c r="Z689" i="81"/>
  <c r="Z774" i="81" s="1"/>
  <c r="Z1196" i="81"/>
  <c r="Z158" i="81"/>
  <c r="AA151" i="81" s="1"/>
  <c r="Z154" i="81"/>
  <c r="AA148" i="81"/>
  <c r="AA1096" i="81"/>
  <c r="AA1097" i="81"/>
  <c r="AA136" i="81"/>
  <c r="AA134" i="81"/>
  <c r="Z126" i="81"/>
  <c r="AA414" i="81"/>
  <c r="AA427" i="81"/>
  <c r="AA428" i="81" s="1"/>
  <c r="Z918" i="81"/>
  <c r="Z916" i="81"/>
  <c r="Z1208" i="81"/>
  <c r="Z1293" i="81" s="1"/>
  <c r="AA1204" i="81"/>
  <c r="Z677" i="81"/>
  <c r="Z946" i="81"/>
  <c r="Y950" i="81"/>
  <c r="Y1463" i="81"/>
  <c r="U242" i="15"/>
  <c r="Z30" i="85" l="1"/>
  <c r="R222" i="15"/>
  <c r="R233" i="15" s="1"/>
  <c r="Y1446" i="81"/>
  <c r="V99" i="15" s="1"/>
  <c r="V36" i="15" s="1"/>
  <c r="U31" i="85" s="1"/>
  <c r="W31" i="85" s="1"/>
  <c r="X31" i="85" s="1"/>
  <c r="Y31" i="85" s="1"/>
  <c r="Y288" i="81"/>
  <c r="Z1326" i="81"/>
  <c r="AA1319" i="81" s="1"/>
  <c r="AA1317" i="81" s="1"/>
  <c r="AA1422" i="81" s="1"/>
  <c r="AA1423" i="81" s="1"/>
  <c r="AA1424" i="81" s="1"/>
  <c r="Z1322" i="81"/>
  <c r="AA1316" i="81"/>
  <c r="AA1324" i="81" s="1"/>
  <c r="Z1325" i="81"/>
  <c r="Z1430" i="81"/>
  <c r="W88" i="15" s="1"/>
  <c r="W34" i="15" s="1"/>
  <c r="W33" i="15" s="1"/>
  <c r="W39" i="15" s="1"/>
  <c r="E32" i="85" s="1"/>
  <c r="Z788" i="81"/>
  <c r="Z1433" i="81" s="1"/>
  <c r="W91" i="15" s="1"/>
  <c r="Z786" i="81"/>
  <c r="Y906" i="81"/>
  <c r="Y907" i="81" s="1"/>
  <c r="Y908" i="81" s="1"/>
  <c r="Y805" i="81"/>
  <c r="S149" i="15"/>
  <c r="S150" i="15" s="1"/>
  <c r="S68" i="15"/>
  <c r="AC28" i="85" s="1"/>
  <c r="AD28" i="85" s="1"/>
  <c r="AE28" i="85" s="1"/>
  <c r="S71" i="15"/>
  <c r="S73" i="15" s="1"/>
  <c r="T156" i="15"/>
  <c r="T159" i="15" s="1"/>
  <c r="AF29" i="85" s="1"/>
  <c r="AG29" i="85" s="1"/>
  <c r="S161" i="15"/>
  <c r="S178" i="15"/>
  <c r="S182" i="15" s="1"/>
  <c r="S190" i="15" s="1"/>
  <c r="S191" i="15" s="1"/>
  <c r="D26" i="22"/>
  <c r="H26" i="22" s="1"/>
  <c r="J26" i="22" s="1"/>
  <c r="K26" i="22" s="1"/>
  <c r="Z1064" i="81"/>
  <c r="AA1059" i="81" s="1"/>
  <c r="AA1067" i="81" s="1"/>
  <c r="AA1045" i="81"/>
  <c r="AA1047" i="81"/>
  <c r="Z1164" i="81"/>
  <c r="Z1166" i="81" s="1"/>
  <c r="Z1167" i="81" s="1"/>
  <c r="Z1461" i="81"/>
  <c r="Y291" i="81"/>
  <c r="AB1302" i="81"/>
  <c r="AB1335" i="81" s="1"/>
  <c r="AB1344" i="81" s="1"/>
  <c r="AB9" i="81"/>
  <c r="AB38" i="81" s="1"/>
  <c r="Z268" i="81"/>
  <c r="Z301" i="81" s="1"/>
  <c r="Z314" i="81" s="1"/>
  <c r="Z282" i="81"/>
  <c r="Z290" i="81" s="1"/>
  <c r="U50" i="15"/>
  <c r="U239" i="15" s="1"/>
  <c r="T238" i="15"/>
  <c r="Y935" i="81"/>
  <c r="Z285" i="81"/>
  <c r="Y1036" i="81"/>
  <c r="Z537" i="81"/>
  <c r="Z530" i="81" s="1"/>
  <c r="Z533" i="81" s="1"/>
  <c r="Z534" i="81" s="1"/>
  <c r="Z535" i="81" s="1"/>
  <c r="Z536" i="81" s="1"/>
  <c r="Z542" i="81" s="1"/>
  <c r="Z559" i="81"/>
  <c r="Z286" i="81"/>
  <c r="Z299" i="81"/>
  <c r="Z300" i="81" s="1"/>
  <c r="Z544" i="81"/>
  <c r="Z557" i="81"/>
  <c r="Z558" i="81" s="1"/>
  <c r="AA411" i="81"/>
  <c r="AA516" i="81" s="1"/>
  <c r="V125" i="15"/>
  <c r="T67" i="15"/>
  <c r="T71" i="15" s="1"/>
  <c r="T66" i="15"/>
  <c r="T195" i="15" s="1"/>
  <c r="T199" i="15" s="1"/>
  <c r="T207" i="15" s="1"/>
  <c r="T208" i="15" s="1"/>
  <c r="V60" i="15"/>
  <c r="V179" i="15"/>
  <c r="E29" i="22"/>
  <c r="V37" i="15"/>
  <c r="V243" i="15" s="1"/>
  <c r="V247" i="15" s="1"/>
  <c r="U124" i="15"/>
  <c r="U126" i="15" s="1"/>
  <c r="U118" i="15"/>
  <c r="U121" i="15" s="1"/>
  <c r="U61" i="15"/>
  <c r="F30" i="85" s="1"/>
  <c r="H30" i="85" s="1"/>
  <c r="I30" i="85" s="1"/>
  <c r="L30" i="85" s="1"/>
  <c r="N30" i="85" s="1"/>
  <c r="O30" i="85" s="1"/>
  <c r="U117" i="15"/>
  <c r="V103" i="15"/>
  <c r="V219" i="15" s="1"/>
  <c r="V106" i="15"/>
  <c r="U240" i="15"/>
  <c r="T56" i="15"/>
  <c r="T70" i="15"/>
  <c r="T54" i="15"/>
  <c r="T178" i="15" s="1"/>
  <c r="T182" i="15" s="1"/>
  <c r="T190" i="15" s="1"/>
  <c r="Z927" i="81"/>
  <c r="Z1193" i="81"/>
  <c r="Z1197" i="81" s="1"/>
  <c r="Y1035" i="81"/>
  <c r="Y1465" i="81"/>
  <c r="AB320" i="81"/>
  <c r="AB319" i="81"/>
  <c r="AA167" i="81"/>
  <c r="X1038" i="81"/>
  <c r="X1553" i="81" s="1"/>
  <c r="X1552" i="81"/>
  <c r="Z674" i="81"/>
  <c r="AA657" i="81"/>
  <c r="AA655" i="81"/>
  <c r="AA688" i="81" s="1"/>
  <c r="AB426" i="81"/>
  <c r="AA430" i="81"/>
  <c r="AA515" i="81" s="1"/>
  <c r="AA27" i="81"/>
  <c r="AA31" i="81"/>
  <c r="AB24" i="81" s="1"/>
  <c r="AB127" i="81" s="1"/>
  <c r="AB21" i="81"/>
  <c r="AA30" i="81"/>
  <c r="AA41" i="81"/>
  <c r="AB37" i="81"/>
  <c r="Z1295" i="81"/>
  <c r="Z1296" i="81" s="1"/>
  <c r="Z949" i="81"/>
  <c r="AA156" i="81"/>
  <c r="Z776" i="81"/>
  <c r="Z777" i="81" s="1"/>
  <c r="AA400" i="81"/>
  <c r="AA403" i="81" s="1"/>
  <c r="AA404" i="81" s="1"/>
  <c r="AA405" i="81" s="1"/>
  <c r="AA406" i="81" s="1"/>
  <c r="AA412" i="81" s="1"/>
  <c r="AB395" i="81"/>
  <c r="AA577" i="81"/>
  <c r="AA578" i="81"/>
  <c r="Y648" i="81"/>
  <c r="AB1333" i="81"/>
  <c r="AB1334" i="81" s="1"/>
  <c r="AB1320" i="81"/>
  <c r="AB40" i="81"/>
  <c r="AA165" i="81"/>
  <c r="AA152" i="81"/>
  <c r="Z947" i="81"/>
  <c r="Z934" i="81"/>
  <c r="Z128" i="81"/>
  <c r="AA145" i="81"/>
  <c r="AA149" i="81" s="1"/>
  <c r="AB1341" i="81"/>
  <c r="AB1339" i="81"/>
  <c r="AB1343" i="81"/>
  <c r="AB1338" i="81"/>
  <c r="AB1337" i="81"/>
  <c r="AB1342" i="81"/>
  <c r="AB1353" i="81"/>
  <c r="AB1340" i="81"/>
  <c r="AB1354" i="81"/>
  <c r="AA1174" i="81"/>
  <c r="AA1207" i="81" s="1"/>
  <c r="AA1176" i="81"/>
  <c r="Y1551" i="81" l="1"/>
  <c r="Z31" i="85"/>
  <c r="G32" i="85"/>
  <c r="T32" i="85"/>
  <c r="V225" i="15"/>
  <c r="V227" i="15" s="1"/>
  <c r="V228" i="15" s="1"/>
  <c r="V229" i="15" s="1"/>
  <c r="W224" i="15"/>
  <c r="R236" i="15"/>
  <c r="R246" i="15" s="1"/>
  <c r="R248" i="15" s="1"/>
  <c r="R249" i="15" s="1"/>
  <c r="R18" i="15" s="1"/>
  <c r="S221" i="15"/>
  <c r="AA1321" i="81"/>
  <c r="AA1325" i="81" s="1"/>
  <c r="W120" i="15"/>
  <c r="Y1450" i="81"/>
  <c r="V102" i="15" s="1"/>
  <c r="V107" i="15" s="1"/>
  <c r="AA31" i="85" s="1"/>
  <c r="AB1313" i="81"/>
  <c r="AB1306" i="81" s="1"/>
  <c r="AB1309" i="81" s="1"/>
  <c r="AB1310" i="81" s="1"/>
  <c r="AB1311" i="81" s="1"/>
  <c r="AB1312" i="81" s="1"/>
  <c r="AB1318" i="81" s="1"/>
  <c r="AB1351" i="81"/>
  <c r="AB1345" i="81"/>
  <c r="Z819" i="81"/>
  <c r="Z1464" i="81" s="1"/>
  <c r="Z797" i="81"/>
  <c r="AA785" i="81" s="1"/>
  <c r="Z817" i="81"/>
  <c r="Z818" i="81" s="1"/>
  <c r="Z804" i="81"/>
  <c r="T191" i="15"/>
  <c r="Z790" i="81"/>
  <c r="Z793" i="81" s="1"/>
  <c r="Z794" i="81" s="1"/>
  <c r="Z795" i="81" s="1"/>
  <c r="Z796" i="81" s="1"/>
  <c r="Z802" i="81" s="1"/>
  <c r="Y806" i="81"/>
  <c r="Z800" i="81"/>
  <c r="Y810" i="81"/>
  <c r="Z803" i="81" s="1"/>
  <c r="Y809" i="81"/>
  <c r="Z312" i="81"/>
  <c r="Z303" i="81"/>
  <c r="AB1346" i="81"/>
  <c r="AB1347" i="81"/>
  <c r="Z317" i="81"/>
  <c r="AB1349" i="81"/>
  <c r="AB1350" i="81"/>
  <c r="AB1348" i="81"/>
  <c r="Z1069" i="81"/>
  <c r="AA1062" i="81" s="1"/>
  <c r="T161" i="15"/>
  <c r="U156" i="15"/>
  <c r="Z1065" i="81"/>
  <c r="AB1352" i="81"/>
  <c r="AB1355" i="81"/>
  <c r="Y940" i="81"/>
  <c r="Z933" i="81" s="1"/>
  <c r="Z931" i="81" s="1"/>
  <c r="Z1036" i="81" s="1"/>
  <c r="Z1068" i="81"/>
  <c r="T148" i="15"/>
  <c r="S152" i="15"/>
  <c r="S163" i="15" s="1"/>
  <c r="S165" i="15" s="1"/>
  <c r="AB18" i="81"/>
  <c r="AC6" i="81" s="1"/>
  <c r="Z1194" i="81"/>
  <c r="AA1326" i="81"/>
  <c r="AB1319" i="81" s="1"/>
  <c r="Z313" i="81"/>
  <c r="Z304" i="81"/>
  <c r="Z310" i="81"/>
  <c r="Z1431" i="81"/>
  <c r="W89" i="15" s="1"/>
  <c r="J32" i="85" s="1"/>
  <c r="Z308" i="81"/>
  <c r="Z316" i="81"/>
  <c r="Z305" i="81"/>
  <c r="Z315" i="81"/>
  <c r="Z311" i="81"/>
  <c r="Z307" i="81"/>
  <c r="Z306" i="81"/>
  <c r="AA415" i="81"/>
  <c r="AA419" i="81" s="1"/>
  <c r="AA1076" i="81"/>
  <c r="AA1077" i="81" s="1"/>
  <c r="AA1063" i="81"/>
  <c r="AA1078" i="81"/>
  <c r="AA1056" i="81"/>
  <c r="Z309" i="81"/>
  <c r="Z318" i="81"/>
  <c r="Z279" i="81"/>
  <c r="Z283" i="81" s="1"/>
  <c r="U53" i="15"/>
  <c r="U238" i="15" s="1"/>
  <c r="Z930" i="81"/>
  <c r="AA517" i="81"/>
  <c r="AA518" i="81" s="1"/>
  <c r="AA1188" i="81"/>
  <c r="AA1196" i="81" s="1"/>
  <c r="Y939" i="81"/>
  <c r="Y936" i="81"/>
  <c r="Z1449" i="81"/>
  <c r="W101" i="15" s="1"/>
  <c r="Z1198" i="81"/>
  <c r="AA1191" i="81" s="1"/>
  <c r="V38" i="15"/>
  <c r="AA298" i="81"/>
  <c r="Z302" i="81"/>
  <c r="Z565" i="81"/>
  <c r="Z568" i="81"/>
  <c r="Z563" i="81"/>
  <c r="Z573" i="81"/>
  <c r="Z574" i="81"/>
  <c r="Z575" i="81"/>
  <c r="Z561" i="81"/>
  <c r="Z570" i="81"/>
  <c r="Z572" i="81"/>
  <c r="Z576" i="81"/>
  <c r="Z564" i="81"/>
  <c r="Z567" i="81"/>
  <c r="Z571" i="81"/>
  <c r="Z566" i="81"/>
  <c r="Z562" i="81"/>
  <c r="Z569" i="81"/>
  <c r="Z560" i="81"/>
  <c r="AA556" i="81"/>
  <c r="AA525" i="81"/>
  <c r="Z541" i="81"/>
  <c r="Z272" i="81"/>
  <c r="Z275" i="81" s="1"/>
  <c r="Z276" i="81" s="1"/>
  <c r="Z277" i="81" s="1"/>
  <c r="Z278" i="81" s="1"/>
  <c r="Z284" i="81" s="1"/>
  <c r="D27" i="22"/>
  <c r="H27" i="22" s="1"/>
  <c r="J27" i="22" s="1"/>
  <c r="K27" i="22" s="1"/>
  <c r="T149" i="15"/>
  <c r="T68" i="15"/>
  <c r="AC29" i="85" s="1"/>
  <c r="AD29" i="85" s="1"/>
  <c r="AE29" i="85" s="1"/>
  <c r="T73" i="15"/>
  <c r="AA915" i="81"/>
  <c r="AA916" i="81" s="1"/>
  <c r="AA949" i="81" s="1"/>
  <c r="Z920" i="81"/>
  <c r="Z923" i="81" s="1"/>
  <c r="Z924" i="81" s="1"/>
  <c r="Z925" i="81" s="1"/>
  <c r="Z926" i="81" s="1"/>
  <c r="Z932" i="81" s="1"/>
  <c r="V40" i="15"/>
  <c r="V160" i="15" s="1"/>
  <c r="AB11" i="81"/>
  <c r="AB14" i="81" s="1"/>
  <c r="AB15" i="81" s="1"/>
  <c r="AB16" i="81" s="1"/>
  <c r="AB17" i="81" s="1"/>
  <c r="AB23" i="81" s="1"/>
  <c r="AA1185" i="81"/>
  <c r="U62" i="15"/>
  <c r="U63" i="15" s="1"/>
  <c r="U196" i="15"/>
  <c r="AA254" i="81"/>
  <c r="AA153" i="81"/>
  <c r="AA157" i="81" s="1"/>
  <c r="AB396" i="81"/>
  <c r="AB429" i="81" s="1"/>
  <c r="AB398" i="81"/>
  <c r="AB29" i="81"/>
  <c r="AB26" i="81"/>
  <c r="AA701" i="81"/>
  <c r="AA699" i="81"/>
  <c r="AA703" i="81"/>
  <c r="AA705" i="81"/>
  <c r="AA704" i="81"/>
  <c r="AA707" i="81"/>
  <c r="AA698" i="81"/>
  <c r="AA692" i="81"/>
  <c r="AA696" i="81"/>
  <c r="AA702" i="81"/>
  <c r="AA706" i="81"/>
  <c r="AA691" i="81"/>
  <c r="AA694" i="81"/>
  <c r="AA695" i="81"/>
  <c r="AA693" i="81"/>
  <c r="AA690" i="81"/>
  <c r="AA697" i="81"/>
  <c r="AA700" i="81"/>
  <c r="AA837" i="81"/>
  <c r="AA838" i="81"/>
  <c r="Z954" i="81"/>
  <c r="Z953" i="81"/>
  <c r="Z955" i="81"/>
  <c r="Z963" i="81"/>
  <c r="Z965" i="81"/>
  <c r="Z962" i="81"/>
  <c r="Z960" i="81"/>
  <c r="Z964" i="81"/>
  <c r="Z961" i="81"/>
  <c r="Z967" i="81"/>
  <c r="Z1482" i="81" s="1"/>
  <c r="Z959" i="81"/>
  <c r="Z952" i="81"/>
  <c r="Z966" i="81"/>
  <c r="Z957" i="81"/>
  <c r="Z951" i="81"/>
  <c r="Z958" i="81"/>
  <c r="Z956" i="81"/>
  <c r="AA686" i="81"/>
  <c r="AA687" i="81" s="1"/>
  <c r="AA673" i="81"/>
  <c r="AA1205" i="81"/>
  <c r="AA1206" i="81" s="1"/>
  <c r="AA1192" i="81"/>
  <c r="AA138" i="81"/>
  <c r="AA141" i="81" s="1"/>
  <c r="AA142" i="81" s="1"/>
  <c r="AA143" i="81" s="1"/>
  <c r="AA144" i="81" s="1"/>
  <c r="AA150" i="81" s="1"/>
  <c r="AB133" i="81"/>
  <c r="AB39" i="81"/>
  <c r="AA1209" i="81"/>
  <c r="AA1211" i="81"/>
  <c r="AA1212" i="81"/>
  <c r="AA1219" i="81"/>
  <c r="AA1222" i="81"/>
  <c r="AA1224" i="81"/>
  <c r="AA1214" i="81"/>
  <c r="AA1220" i="81"/>
  <c r="AA1217" i="81"/>
  <c r="AA1226" i="81"/>
  <c r="AA1216" i="81"/>
  <c r="AA1213" i="81"/>
  <c r="AA1218" i="81"/>
  <c r="AA1210" i="81"/>
  <c r="AA1215" i="81"/>
  <c r="AA1225" i="81"/>
  <c r="AA1221" i="81"/>
  <c r="AA1223" i="81"/>
  <c r="Z129" i="81"/>
  <c r="Z948" i="81"/>
  <c r="AA166" i="81"/>
  <c r="AC1332" i="81"/>
  <c r="AB1336" i="81"/>
  <c r="Y1455" i="81"/>
  <c r="Y1451" i="81"/>
  <c r="AA666" i="81"/>
  <c r="AA659" i="81" s="1"/>
  <c r="AA662" i="81" s="1"/>
  <c r="AA663" i="81" s="1"/>
  <c r="AA664" i="81" s="1"/>
  <c r="AA665" i="81" s="1"/>
  <c r="AA671" i="81" s="1"/>
  <c r="Z679" i="81"/>
  <c r="AA672" i="81" s="1"/>
  <c r="Z675" i="81"/>
  <c r="AA669" i="81"/>
  <c r="Z678" i="81"/>
  <c r="AA174" i="81"/>
  <c r="AA172" i="81"/>
  <c r="AA176" i="81"/>
  <c r="AA171" i="81"/>
  <c r="AA181" i="81"/>
  <c r="AA180" i="81"/>
  <c r="AA173" i="81"/>
  <c r="AA177" i="81"/>
  <c r="AA185" i="81"/>
  <c r="AA186" i="81"/>
  <c r="AA170" i="81"/>
  <c r="AA183" i="81"/>
  <c r="AA175" i="81"/>
  <c r="AA179" i="81"/>
  <c r="AA178" i="81"/>
  <c r="AA169" i="81"/>
  <c r="AA184" i="81"/>
  <c r="AA182" i="81"/>
  <c r="AC9" i="81"/>
  <c r="AC7" i="81"/>
  <c r="AB42" i="81"/>
  <c r="AB59" i="81"/>
  <c r="AB58" i="81"/>
  <c r="AB48" i="81"/>
  <c r="AB50" i="81"/>
  <c r="AB47" i="81"/>
  <c r="AB60" i="81"/>
  <c r="AB54" i="81"/>
  <c r="AB53" i="81"/>
  <c r="AB49" i="81"/>
  <c r="AB43" i="81"/>
  <c r="AB51" i="81"/>
  <c r="AB57" i="81"/>
  <c r="AB44" i="81"/>
  <c r="AB56" i="81"/>
  <c r="AB55" i="81"/>
  <c r="AB45" i="81"/>
  <c r="AB46" i="81"/>
  <c r="AB52" i="81"/>
  <c r="Z938" i="81"/>
  <c r="AA420" i="81"/>
  <c r="AB413" i="81" s="1"/>
  <c r="AA126" i="81"/>
  <c r="Y1037" i="81"/>
  <c r="Y1550" i="81"/>
  <c r="V114" i="15" s="1"/>
  <c r="AC1301" i="81" l="1"/>
  <c r="Z1462" i="81"/>
  <c r="W116" i="15" s="1"/>
  <c r="Y1454" i="81"/>
  <c r="AB1316" i="81"/>
  <c r="AB1324" i="81" s="1"/>
  <c r="V232" i="15"/>
  <c r="T150" i="15"/>
  <c r="T152" i="15" s="1"/>
  <c r="T163" i="15" s="1"/>
  <c r="T165" i="15" s="1"/>
  <c r="S222" i="15"/>
  <c r="S236" i="15" s="1"/>
  <c r="S246" i="15" s="1"/>
  <c r="S248" i="15" s="1"/>
  <c r="S249" i="15" s="1"/>
  <c r="S18" i="15" s="1"/>
  <c r="V109" i="15"/>
  <c r="F30" i="22"/>
  <c r="T221" i="15"/>
  <c r="AA1322" i="81"/>
  <c r="AA918" i="81"/>
  <c r="AA927" i="81" s="1"/>
  <c r="AB1317" i="81"/>
  <c r="AB1422" i="81" s="1"/>
  <c r="Z801" i="81"/>
  <c r="Z906" i="81" s="1"/>
  <c r="W168" i="15"/>
  <c r="W180" i="15" s="1"/>
  <c r="Z1445" i="81"/>
  <c r="W98" i="15" s="1"/>
  <c r="W106" i="15" s="1"/>
  <c r="W94" i="15"/>
  <c r="W197" i="15"/>
  <c r="Z808" i="81"/>
  <c r="Z1453" i="81" s="1"/>
  <c r="Z820" i="81"/>
  <c r="AA816" i="81"/>
  <c r="AA788" i="81"/>
  <c r="AA786" i="81"/>
  <c r="Z833" i="81"/>
  <c r="Z835" i="81"/>
  <c r="Z1480" i="81" s="1"/>
  <c r="Z825" i="81"/>
  <c r="Z1470" i="81" s="1"/>
  <c r="Z831" i="81"/>
  <c r="Z1476" i="81" s="1"/>
  <c r="Z828" i="81"/>
  <c r="Z1473" i="81" s="1"/>
  <c r="Z829" i="81"/>
  <c r="Z1474" i="81" s="1"/>
  <c r="Z834" i="81"/>
  <c r="Z1479" i="81" s="1"/>
  <c r="Z830" i="81"/>
  <c r="Z1475" i="81" s="1"/>
  <c r="Z821" i="81"/>
  <c r="Z1466" i="81" s="1"/>
  <c r="Z836" i="81"/>
  <c r="Z1481" i="81" s="1"/>
  <c r="Z823" i="81"/>
  <c r="Z1468" i="81" s="1"/>
  <c r="Z822" i="81"/>
  <c r="Z1467" i="81" s="1"/>
  <c r="Z827" i="81"/>
  <c r="Z1472" i="81" s="1"/>
  <c r="Z826" i="81"/>
  <c r="Z1471" i="81" s="1"/>
  <c r="Z832" i="81"/>
  <c r="Z1477" i="81" s="1"/>
  <c r="Z824" i="81"/>
  <c r="Z1469" i="81" s="1"/>
  <c r="AB1421" i="81"/>
  <c r="AA416" i="81"/>
  <c r="U56" i="15"/>
  <c r="AA1189" i="81"/>
  <c r="AA1294" i="81" s="1"/>
  <c r="AB410" i="81"/>
  <c r="AB418" i="81" s="1"/>
  <c r="Z935" i="81"/>
  <c r="Z940" i="81" s="1"/>
  <c r="AA933" i="81" s="1"/>
  <c r="AA1060" i="81"/>
  <c r="AA1049" i="81"/>
  <c r="AA1052" i="81" s="1"/>
  <c r="AA1053" i="81" s="1"/>
  <c r="AA1054" i="81" s="1"/>
  <c r="AA1055" i="81" s="1"/>
  <c r="AA1061" i="81" s="1"/>
  <c r="AB1044" i="81"/>
  <c r="AA1095" i="81"/>
  <c r="AA1080" i="81"/>
  <c r="AA1081" i="81"/>
  <c r="AA1082" i="81"/>
  <c r="AA1089" i="81"/>
  <c r="AA1086" i="81"/>
  <c r="AA1084" i="81"/>
  <c r="AA1093" i="81"/>
  <c r="AA1085" i="81"/>
  <c r="AA1087" i="81"/>
  <c r="AA1094" i="81"/>
  <c r="AA1088" i="81"/>
  <c r="AA1090" i="81"/>
  <c r="AA1083" i="81"/>
  <c r="AA1092" i="81"/>
  <c r="AA1091" i="81"/>
  <c r="AB1075" i="81"/>
  <c r="AA1079" i="81"/>
  <c r="Z387" i="81"/>
  <c r="AA267" i="81"/>
  <c r="AA1430" i="81" s="1"/>
  <c r="X88" i="15" s="1"/>
  <c r="X120" i="15" s="1"/>
  <c r="U157" i="15"/>
  <c r="U159" i="15" s="1"/>
  <c r="Z1442" i="81"/>
  <c r="W93" i="15" s="1"/>
  <c r="W218" i="15" s="1"/>
  <c r="Z388" i="81"/>
  <c r="Z287" i="81"/>
  <c r="AA282" i="81" s="1"/>
  <c r="U54" i="15"/>
  <c r="D28" i="22" s="1"/>
  <c r="H28" i="22" s="1"/>
  <c r="J28" i="22" s="1"/>
  <c r="K28" i="22" s="1"/>
  <c r="U70" i="15"/>
  <c r="Z1446" i="81"/>
  <c r="W99" i="15" s="1"/>
  <c r="W125" i="15" s="1"/>
  <c r="Z1478" i="81"/>
  <c r="Z645" i="81"/>
  <c r="AA526" i="81"/>
  <c r="AA528" i="81"/>
  <c r="Z646" i="81"/>
  <c r="Z545" i="81"/>
  <c r="AB1173" i="81"/>
  <c r="AB1176" i="81" s="1"/>
  <c r="AA1178" i="81"/>
  <c r="AA1181" i="81" s="1"/>
  <c r="AA1182" i="81" s="1"/>
  <c r="AA1183" i="81" s="1"/>
  <c r="AA1184" i="81" s="1"/>
  <c r="AA1190" i="81" s="1"/>
  <c r="V242" i="15"/>
  <c r="V48" i="15"/>
  <c r="V240" i="15" s="1"/>
  <c r="U65" i="15"/>
  <c r="U67" i="15" s="1"/>
  <c r="V117" i="15"/>
  <c r="V118" i="15"/>
  <c r="V121" i="15" s="1"/>
  <c r="V124" i="15"/>
  <c r="V126" i="15" s="1"/>
  <c r="V61" i="15"/>
  <c r="F31" i="85" s="1"/>
  <c r="H31" i="85" s="1"/>
  <c r="I31" i="85" s="1"/>
  <c r="L31" i="85" s="1"/>
  <c r="N31" i="85" s="1"/>
  <c r="O31" i="85" s="1"/>
  <c r="AA670" i="81"/>
  <c r="AA674" i="81" s="1"/>
  <c r="AA678" i="81" s="1"/>
  <c r="AC40" i="81"/>
  <c r="AA677" i="81"/>
  <c r="AB134" i="81"/>
  <c r="AB136" i="81"/>
  <c r="AB439" i="81"/>
  <c r="AB432" i="81"/>
  <c r="AB445" i="81"/>
  <c r="AB441" i="81"/>
  <c r="AB446" i="81"/>
  <c r="AB444" i="81"/>
  <c r="AB443" i="81"/>
  <c r="AB437" i="81"/>
  <c r="AB442" i="81"/>
  <c r="AB449" i="81"/>
  <c r="AB435" i="81"/>
  <c r="AB431" i="81"/>
  <c r="AB433" i="81"/>
  <c r="AB448" i="81"/>
  <c r="AB447" i="81"/>
  <c r="AB436" i="81"/>
  <c r="AB434" i="81"/>
  <c r="AB440" i="81"/>
  <c r="AB438" i="81"/>
  <c r="AC38" i="81"/>
  <c r="AA168" i="81"/>
  <c r="AB164" i="81"/>
  <c r="Z950" i="81"/>
  <c r="AA946" i="81"/>
  <c r="AA1461" i="81" s="1"/>
  <c r="Z1463" i="81"/>
  <c r="AC37" i="81"/>
  <c r="AB41" i="81"/>
  <c r="AA961" i="81"/>
  <c r="AA956" i="81"/>
  <c r="AA958" i="81"/>
  <c r="AA957" i="81"/>
  <c r="AA962" i="81"/>
  <c r="AA959" i="81"/>
  <c r="AA955" i="81"/>
  <c r="AA953" i="81"/>
  <c r="AA963" i="81"/>
  <c r="AA967" i="81"/>
  <c r="AA1482" i="81" s="1"/>
  <c r="AA952" i="81"/>
  <c r="AA954" i="81"/>
  <c r="AA964" i="81"/>
  <c r="AA965" i="81"/>
  <c r="AA966" i="81"/>
  <c r="AA951" i="81"/>
  <c r="AA968" i="81"/>
  <c r="AA1483" i="81" s="1"/>
  <c r="AA960" i="81"/>
  <c r="AB31" i="81"/>
  <c r="AC24" i="81" s="1"/>
  <c r="AB27" i="81"/>
  <c r="AC21" i="81"/>
  <c r="AB30" i="81"/>
  <c r="AB407" i="81"/>
  <c r="AA158" i="81"/>
  <c r="AB151" i="81" s="1"/>
  <c r="AA154" i="81"/>
  <c r="AB148" i="81"/>
  <c r="AA128" i="81"/>
  <c r="Y1038" i="81"/>
  <c r="Y1553" i="81" s="1"/>
  <c r="Y1552" i="81"/>
  <c r="AB1097" i="81"/>
  <c r="AB1096" i="81"/>
  <c r="AC18" i="81"/>
  <c r="AB654" i="81"/>
  <c r="AC1304" i="81"/>
  <c r="AC1302" i="81"/>
  <c r="AC1335" i="81" s="1"/>
  <c r="AB1204" i="81"/>
  <c r="AA1208" i="81"/>
  <c r="AA1293" i="81" s="1"/>
  <c r="AB685" i="81"/>
  <c r="AA689" i="81"/>
  <c r="AA774" i="81" s="1"/>
  <c r="AB414" i="81"/>
  <c r="AB427" i="81"/>
  <c r="AB428" i="81" s="1"/>
  <c r="AA934" i="81" l="1"/>
  <c r="AA947" i="81"/>
  <c r="AA930" i="81"/>
  <c r="V156" i="15"/>
  <c r="AF30" i="85"/>
  <c r="AG30" i="85" s="1"/>
  <c r="Z939" i="81"/>
  <c r="AB1321" i="81"/>
  <c r="AB1326" i="81" s="1"/>
  <c r="AC1319" i="81" s="1"/>
  <c r="AB1423" i="81"/>
  <c r="AB1424" i="81" s="1"/>
  <c r="Z936" i="81"/>
  <c r="U148" i="15"/>
  <c r="T222" i="15"/>
  <c r="T236" i="15" s="1"/>
  <c r="T246" i="15" s="1"/>
  <c r="T248" i="15" s="1"/>
  <c r="T249" i="15" s="1"/>
  <c r="T18" i="15" s="1"/>
  <c r="S233" i="15"/>
  <c r="U161" i="15"/>
  <c r="AA1295" i="81"/>
  <c r="AA1296" i="81" s="1"/>
  <c r="Z805" i="81"/>
  <c r="Z806" i="81" s="1"/>
  <c r="W36" i="15"/>
  <c r="U178" i="15"/>
  <c r="U182" i="15" s="1"/>
  <c r="U190" i="15" s="1"/>
  <c r="Z905" i="81"/>
  <c r="Z907" i="81" s="1"/>
  <c r="Z908" i="81" s="1"/>
  <c r="AA819" i="81"/>
  <c r="AA797" i="81"/>
  <c r="AA817" i="81"/>
  <c r="AA818" i="81" s="1"/>
  <c r="AA804" i="81"/>
  <c r="AA1193" i="81"/>
  <c r="AA1198" i="81" s="1"/>
  <c r="AB1191" i="81" s="1"/>
  <c r="W103" i="15"/>
  <c r="W219" i="15" s="1"/>
  <c r="Z288" i="81"/>
  <c r="AA268" i="81"/>
  <c r="AA301" i="81" s="1"/>
  <c r="AA318" i="81" s="1"/>
  <c r="Z1551" i="81"/>
  <c r="AA270" i="81"/>
  <c r="AA1433" i="81" s="1"/>
  <c r="X91" i="15" s="1"/>
  <c r="AA290" i="81"/>
  <c r="AB1325" i="81"/>
  <c r="AB1045" i="81"/>
  <c r="AB1047" i="81"/>
  <c r="AA1164" i="81"/>
  <c r="AA1165" i="81"/>
  <c r="AA1064" i="81"/>
  <c r="Z389" i="81"/>
  <c r="Z390" i="81" s="1"/>
  <c r="Z292" i="81"/>
  <c r="AA285" i="81" s="1"/>
  <c r="Z291" i="81"/>
  <c r="AB1174" i="81"/>
  <c r="AB1207" i="81" s="1"/>
  <c r="AB1209" i="81" s="1"/>
  <c r="X34" i="15"/>
  <c r="X33" i="15" s="1"/>
  <c r="X39" i="15" s="1"/>
  <c r="E33" i="85" s="1"/>
  <c r="Z647" i="81"/>
  <c r="Z648" i="81" s="1"/>
  <c r="AA537" i="81"/>
  <c r="AB525" i="81" s="1"/>
  <c r="AA540" i="81"/>
  <c r="Z550" i="81"/>
  <c r="AA543" i="81" s="1"/>
  <c r="Z549" i="81"/>
  <c r="Z546" i="81"/>
  <c r="AA557" i="81"/>
  <c r="AA558" i="81" s="1"/>
  <c r="AA544" i="81"/>
  <c r="AA559" i="81"/>
  <c r="AB1322" i="81"/>
  <c r="V50" i="15"/>
  <c r="V239" i="15" s="1"/>
  <c r="V59" i="15"/>
  <c r="AA775" i="81"/>
  <c r="AA776" i="81" s="1"/>
  <c r="AA777" i="81" s="1"/>
  <c r="AB156" i="81"/>
  <c r="V62" i="15"/>
  <c r="V196" i="15"/>
  <c r="U149" i="15"/>
  <c r="U150" i="15" s="1"/>
  <c r="U71" i="15"/>
  <c r="U73" i="15" s="1"/>
  <c r="U68" i="15"/>
  <c r="AC30" i="85" s="1"/>
  <c r="AD30" i="85" s="1"/>
  <c r="AE30" i="85" s="1"/>
  <c r="U66" i="15"/>
  <c r="U195" i="15" s="1"/>
  <c r="U199" i="15" s="1"/>
  <c r="U207" i="15" s="1"/>
  <c r="U208" i="15" s="1"/>
  <c r="AC1316" i="81"/>
  <c r="AC1324" i="81" s="1"/>
  <c r="AC1313" i="81"/>
  <c r="AC1317" i="81" s="1"/>
  <c r="AC1422" i="81" s="1"/>
  <c r="AA931" i="81"/>
  <c r="AA1036" i="81" s="1"/>
  <c r="AC1340" i="81"/>
  <c r="AC1339" i="81"/>
  <c r="AC1353" i="81"/>
  <c r="AC1350" i="81"/>
  <c r="AC1345" i="81"/>
  <c r="AC1351" i="81"/>
  <c r="AC1355" i="81"/>
  <c r="AC1347" i="81"/>
  <c r="AC1337" i="81"/>
  <c r="AC1342" i="81"/>
  <c r="AC1348" i="81"/>
  <c r="AC1344" i="81"/>
  <c r="AC1356" i="81"/>
  <c r="AC1354" i="81"/>
  <c r="AC1352" i="81"/>
  <c r="AC1343" i="81"/>
  <c r="AC1349" i="81"/>
  <c r="AC1346" i="81"/>
  <c r="AC1341" i="81"/>
  <c r="AC1338" i="81"/>
  <c r="AA129" i="81"/>
  <c r="AC29" i="81"/>
  <c r="AA1197" i="81"/>
  <c r="AB1226" i="81"/>
  <c r="AB1225" i="81"/>
  <c r="AB1212" i="81"/>
  <c r="AB1224" i="81"/>
  <c r="AB126" i="81"/>
  <c r="AA253" i="81"/>
  <c r="AB578" i="81"/>
  <c r="AB577" i="81"/>
  <c r="AC39" i="81"/>
  <c r="AB167" i="81"/>
  <c r="AC51" i="81"/>
  <c r="AC47" i="81"/>
  <c r="AC50" i="81"/>
  <c r="AC58" i="81"/>
  <c r="AC54" i="81"/>
  <c r="AC59" i="81"/>
  <c r="AC45" i="81"/>
  <c r="AC52" i="81"/>
  <c r="AC53" i="81"/>
  <c r="AC49" i="81"/>
  <c r="AC48" i="81"/>
  <c r="AC56" i="81"/>
  <c r="AC60" i="81"/>
  <c r="AC61" i="81"/>
  <c r="AC46" i="81"/>
  <c r="AC43" i="81"/>
  <c r="AC55" i="81"/>
  <c r="AC42" i="81"/>
  <c r="AC57" i="81"/>
  <c r="AC44" i="81"/>
  <c r="AC1333" i="81"/>
  <c r="AC1334" i="81" s="1"/>
  <c r="AC1320" i="81"/>
  <c r="AB1205" i="81"/>
  <c r="AB1206" i="81" s="1"/>
  <c r="AB1192" i="81"/>
  <c r="Z1035" i="81"/>
  <c r="Z1465" i="81"/>
  <c r="AC320" i="81"/>
  <c r="AC319" i="81"/>
  <c r="AA938" i="81"/>
  <c r="AB655" i="81"/>
  <c r="AB688" i="81" s="1"/>
  <c r="AB657" i="81"/>
  <c r="AC11" i="81"/>
  <c r="AC14" i="81" s="1"/>
  <c r="AC15" i="81" s="1"/>
  <c r="AC16" i="81" s="1"/>
  <c r="AC17" i="81" s="1"/>
  <c r="AC23" i="81" s="1"/>
  <c r="AD6" i="81"/>
  <c r="AC395" i="81"/>
  <c r="AB400" i="81"/>
  <c r="AB403" i="81" s="1"/>
  <c r="AB404" i="81" s="1"/>
  <c r="AB405" i="81" s="1"/>
  <c r="AB406" i="81" s="1"/>
  <c r="AB412" i="81" s="1"/>
  <c r="AC127" i="81"/>
  <c r="AB145" i="81"/>
  <c r="AB669" i="81"/>
  <c r="AA675" i="81"/>
  <c r="AA679" i="81"/>
  <c r="AB672" i="81" s="1"/>
  <c r="AA920" i="81"/>
  <c r="AA923" i="81" s="1"/>
  <c r="AA924" i="81" s="1"/>
  <c r="AA925" i="81" s="1"/>
  <c r="AA926" i="81" s="1"/>
  <c r="AA932" i="81" s="1"/>
  <c r="AB915" i="81"/>
  <c r="AC426" i="81"/>
  <c r="AB430" i="81"/>
  <c r="AB515" i="81" s="1"/>
  <c r="AB1185" i="81"/>
  <c r="AC1173" i="81" s="1"/>
  <c r="AA948" i="81"/>
  <c r="AB411" i="81"/>
  <c r="AB165" i="81"/>
  <c r="AB152" i="81"/>
  <c r="AA299" i="81" l="1"/>
  <c r="AA300" i="81" s="1"/>
  <c r="AB1210" i="81"/>
  <c r="AB1213" i="81"/>
  <c r="AB1223" i="81"/>
  <c r="AB1221" i="81"/>
  <c r="AB1211" i="81"/>
  <c r="Z809" i="81"/>
  <c r="G33" i="85"/>
  <c r="T33" i="85"/>
  <c r="Z1450" i="81"/>
  <c r="W102" i="15" s="1"/>
  <c r="W107" i="15" s="1"/>
  <c r="AA32" i="85" s="1"/>
  <c r="AA800" i="81"/>
  <c r="AA808" i="81" s="1"/>
  <c r="W60" i="15"/>
  <c r="U32" i="85"/>
  <c r="W32" i="85" s="1"/>
  <c r="X32" i="85" s="1"/>
  <c r="Y32" i="85" s="1"/>
  <c r="AA308" i="81"/>
  <c r="Z810" i="81"/>
  <c r="AA803" i="81" s="1"/>
  <c r="AA801" i="81" s="1"/>
  <c r="W179" i="15"/>
  <c r="W225" i="15"/>
  <c r="W227" i="15" s="1"/>
  <c r="X224" i="15"/>
  <c r="T233" i="15"/>
  <c r="W37" i="15"/>
  <c r="U221" i="15"/>
  <c r="AA286" i="81"/>
  <c r="AA1445" i="81"/>
  <c r="X98" i="15" s="1"/>
  <c r="X106" i="15" s="1"/>
  <c r="AA309" i="81"/>
  <c r="E30" i="22"/>
  <c r="AA306" i="81"/>
  <c r="AA314" i="81"/>
  <c r="AB1188" i="81"/>
  <c r="AB1196" i="81" s="1"/>
  <c r="AA304" i="81"/>
  <c r="AA317" i="81"/>
  <c r="AA1194" i="81"/>
  <c r="Z1455" i="81"/>
  <c r="AA315" i="81"/>
  <c r="AA312" i="81"/>
  <c r="AA316" i="81"/>
  <c r="AA307" i="81"/>
  <c r="AA279" i="81"/>
  <c r="AB267" i="81" s="1"/>
  <c r="AB268" i="81" s="1"/>
  <c r="AB301" i="81" s="1"/>
  <c r="AA1431" i="81"/>
  <c r="X89" i="15" s="1"/>
  <c r="J33" i="85" s="1"/>
  <c r="AA311" i="81"/>
  <c r="AA310" i="81"/>
  <c r="Z1451" i="81"/>
  <c r="AA305" i="81"/>
  <c r="AA303" i="81"/>
  <c r="AA313" i="81"/>
  <c r="Z1454" i="81"/>
  <c r="AA820" i="81"/>
  <c r="AB816" i="81"/>
  <c r="AA790" i="81"/>
  <c r="AA793" i="81" s="1"/>
  <c r="AA794" i="81" s="1"/>
  <c r="AA795" i="81" s="1"/>
  <c r="AA796" i="81" s="1"/>
  <c r="AA802" i="81" s="1"/>
  <c r="AB785" i="81"/>
  <c r="AA830" i="81"/>
  <c r="AA831" i="81"/>
  <c r="AA827" i="81"/>
  <c r="AA821" i="81"/>
  <c r="AA828" i="81"/>
  <c r="AA832" i="81"/>
  <c r="AA822" i="81"/>
  <c r="AA829" i="81"/>
  <c r="AA833" i="81"/>
  <c r="AA825" i="81"/>
  <c r="AA836" i="81"/>
  <c r="AA834" i="81"/>
  <c r="AA835" i="81"/>
  <c r="AA823" i="81"/>
  <c r="AA826" i="81"/>
  <c r="AA824" i="81"/>
  <c r="AA1166" i="81"/>
  <c r="AA1167" i="81" s="1"/>
  <c r="AB1076" i="81"/>
  <c r="AB1077" i="81" s="1"/>
  <c r="AB1063" i="81"/>
  <c r="AA1065" i="81"/>
  <c r="AB1059" i="81"/>
  <c r="AB1067" i="81" s="1"/>
  <c r="AA1068" i="81"/>
  <c r="AA1069" i="81"/>
  <c r="AB1062" i="81" s="1"/>
  <c r="AB1078" i="81"/>
  <c r="AB1056" i="81"/>
  <c r="AB1227" i="81"/>
  <c r="AB1220" i="81"/>
  <c r="AB1214" i="81"/>
  <c r="AB1219" i="81"/>
  <c r="AB1217" i="81"/>
  <c r="AB1222" i="81"/>
  <c r="AB1215" i="81"/>
  <c r="AB1218" i="81"/>
  <c r="AB1216" i="81"/>
  <c r="AA1462" i="81"/>
  <c r="X116" i="15" s="1"/>
  <c r="AA530" i="81"/>
  <c r="AA533" i="81" s="1"/>
  <c r="AA534" i="81" s="1"/>
  <c r="AA535" i="81" s="1"/>
  <c r="AA536" i="81" s="1"/>
  <c r="AA542" i="81" s="1"/>
  <c r="AA541" i="81"/>
  <c r="AA646" i="81" s="1"/>
  <c r="V53" i="15"/>
  <c r="V70" i="15" s="1"/>
  <c r="AA935" i="81"/>
  <c r="AA939" i="81" s="1"/>
  <c r="AA1449" i="81"/>
  <c r="X101" i="15" s="1"/>
  <c r="V63" i="15"/>
  <c r="V65" i="15" s="1"/>
  <c r="V67" i="15" s="1"/>
  <c r="V149" i="15" s="1"/>
  <c r="AB528" i="81"/>
  <c r="AB526" i="81"/>
  <c r="AA576" i="81"/>
  <c r="AA569" i="81"/>
  <c r="AA575" i="81"/>
  <c r="AA567" i="81"/>
  <c r="AA573" i="81"/>
  <c r="AA565" i="81"/>
  <c r="AA571" i="81"/>
  <c r="AA568" i="81"/>
  <c r="AA562" i="81"/>
  <c r="AA561" i="81"/>
  <c r="AA572" i="81"/>
  <c r="AA1477" i="81" s="1"/>
  <c r="AA566" i="81"/>
  <c r="AA574" i="81"/>
  <c r="AA563" i="81"/>
  <c r="AA564" i="81"/>
  <c r="AA1469" i="81" s="1"/>
  <c r="AA570" i="81"/>
  <c r="AA1475" i="81" s="1"/>
  <c r="AA1464" i="81"/>
  <c r="AB556" i="81"/>
  <c r="AA560" i="81"/>
  <c r="AA548" i="81"/>
  <c r="AA1453" i="81" s="1"/>
  <c r="AA302" i="81"/>
  <c r="AB298" i="81"/>
  <c r="AB270" i="81"/>
  <c r="AD1301" i="81"/>
  <c r="AD1302" i="81" s="1"/>
  <c r="AD1335" i="81" s="1"/>
  <c r="AC1306" i="81"/>
  <c r="AC1309" i="81" s="1"/>
  <c r="AC1310" i="81" s="1"/>
  <c r="AC1311" i="81" s="1"/>
  <c r="AC1312" i="81" s="1"/>
  <c r="AC1318" i="81" s="1"/>
  <c r="U152" i="15"/>
  <c r="U163" i="15" s="1"/>
  <c r="U165" i="15" s="1"/>
  <c r="V148" i="15"/>
  <c r="U191" i="15"/>
  <c r="AB677" i="81"/>
  <c r="AD9" i="81"/>
  <c r="AD7" i="81"/>
  <c r="AB686" i="81"/>
  <c r="AB687" i="81" s="1"/>
  <c r="AB673" i="81"/>
  <c r="AC1321" i="81"/>
  <c r="Z1037" i="81"/>
  <c r="Z1550" i="81"/>
  <c r="W114" i="15" s="1"/>
  <c r="AC1204" i="81"/>
  <c r="AB1208" i="81"/>
  <c r="AD1332" i="81"/>
  <c r="AC1336" i="81"/>
  <c r="AC1421" i="81" s="1"/>
  <c r="AC1423" i="81" s="1"/>
  <c r="AC1424" i="81" s="1"/>
  <c r="AD37" i="81"/>
  <c r="AC41" i="81"/>
  <c r="AB1189" i="81"/>
  <c r="AB1294" i="81" s="1"/>
  <c r="AB946" i="81"/>
  <c r="AA950" i="81"/>
  <c r="AA1463" i="81"/>
  <c r="AC398" i="81"/>
  <c r="AC396" i="81"/>
  <c r="AC429" i="81" s="1"/>
  <c r="AC1096" i="81"/>
  <c r="AC1097" i="81"/>
  <c r="AB707" i="81"/>
  <c r="AB699" i="81"/>
  <c r="AB692" i="81"/>
  <c r="AB702" i="81"/>
  <c r="AB701" i="81"/>
  <c r="AB706" i="81"/>
  <c r="AB698" i="81"/>
  <c r="AB697" i="81"/>
  <c r="AB705" i="81"/>
  <c r="AB704" i="81"/>
  <c r="AB708" i="81"/>
  <c r="AB691" i="81"/>
  <c r="AB696" i="81"/>
  <c r="AB695" i="81"/>
  <c r="AB694" i="81"/>
  <c r="AB700" i="81"/>
  <c r="AB690" i="81"/>
  <c r="AB693" i="81"/>
  <c r="AB703" i="81"/>
  <c r="AB1178" i="81"/>
  <c r="AB1181" i="81" s="1"/>
  <c r="AB1182" i="81" s="1"/>
  <c r="AB1183" i="81" s="1"/>
  <c r="AB1184" i="81" s="1"/>
  <c r="AB1190" i="81" s="1"/>
  <c r="AA255" i="81"/>
  <c r="AC26" i="81"/>
  <c r="AB166" i="81"/>
  <c r="AC1174" i="81"/>
  <c r="AC1207" i="81" s="1"/>
  <c r="AC1176" i="81"/>
  <c r="AB138" i="81"/>
  <c r="AB141" i="81" s="1"/>
  <c r="AB142" i="81" s="1"/>
  <c r="AB143" i="81" s="1"/>
  <c r="AB144" i="81" s="1"/>
  <c r="AB150" i="81" s="1"/>
  <c r="AC133" i="81"/>
  <c r="AB930" i="81"/>
  <c r="AB938" i="81" s="1"/>
  <c r="AB149" i="81"/>
  <c r="AB186" i="81"/>
  <c r="AB175" i="81"/>
  <c r="AB173" i="81"/>
  <c r="AB177" i="81"/>
  <c r="AB172" i="81"/>
  <c r="AB185" i="81"/>
  <c r="AB171" i="81"/>
  <c r="AB184" i="81"/>
  <c r="AB181" i="81"/>
  <c r="AB180" i="81"/>
  <c r="AB187" i="81"/>
  <c r="AB178" i="81"/>
  <c r="AB183" i="81"/>
  <c r="AB176" i="81"/>
  <c r="AB182" i="81"/>
  <c r="AB179" i="81"/>
  <c r="AB174" i="81"/>
  <c r="AB170" i="81"/>
  <c r="AB169" i="81"/>
  <c r="AB128" i="81"/>
  <c r="AB516" i="81"/>
  <c r="AB517" i="81" s="1"/>
  <c r="AB518" i="81" s="1"/>
  <c r="AB415" i="81"/>
  <c r="AB916" i="81"/>
  <c r="AB949" i="81" s="1"/>
  <c r="AB918" i="81"/>
  <c r="AB666" i="81"/>
  <c r="AB837" i="81"/>
  <c r="AB838" i="81"/>
  <c r="AA1476" i="81" l="1"/>
  <c r="X168" i="15"/>
  <c r="X180" i="15" s="1"/>
  <c r="AA1471" i="81"/>
  <c r="AA272" i="81"/>
  <c r="AA275" i="81" s="1"/>
  <c r="AA276" i="81" s="1"/>
  <c r="AA277" i="81" s="1"/>
  <c r="AA278" i="81" s="1"/>
  <c r="AA284" i="81" s="1"/>
  <c r="AB1430" i="81"/>
  <c r="Y88" i="15" s="1"/>
  <c r="AA283" i="81"/>
  <c r="AA1442" i="81"/>
  <c r="X93" i="15" s="1"/>
  <c r="X218" i="15" s="1"/>
  <c r="Z32" i="85"/>
  <c r="W109" i="15"/>
  <c r="AA1470" i="81"/>
  <c r="AA1473" i="81"/>
  <c r="AA1472" i="81"/>
  <c r="W228" i="15"/>
  <c r="W232" i="15" s="1"/>
  <c r="U222" i="15"/>
  <c r="U233" i="15" s="1"/>
  <c r="F31" i="22"/>
  <c r="W38" i="15"/>
  <c r="W243" i="15"/>
  <c r="W247" i="15" s="1"/>
  <c r="W40" i="15"/>
  <c r="AA1467" i="81"/>
  <c r="AA1481" i="81"/>
  <c r="AA1468" i="81"/>
  <c r="AA1466" i="81"/>
  <c r="AA1474" i="81"/>
  <c r="X94" i="15"/>
  <c r="AA1480" i="81"/>
  <c r="AA387" i="81"/>
  <c r="AA1479" i="81"/>
  <c r="AA1478" i="81"/>
  <c r="X197" i="15"/>
  <c r="AA906" i="81"/>
  <c r="AA805" i="81"/>
  <c r="AB788" i="81"/>
  <c r="AB1433" i="81" s="1"/>
  <c r="Y91" i="15" s="1"/>
  <c r="AB786" i="81"/>
  <c r="AA905" i="81"/>
  <c r="AA907" i="81" s="1"/>
  <c r="AA908" i="81" s="1"/>
  <c r="V157" i="15"/>
  <c r="V159" i="15" s="1"/>
  <c r="AF31" i="85" s="1"/>
  <c r="AG31" i="85" s="1"/>
  <c r="AB1060" i="81"/>
  <c r="AB1084" i="81"/>
  <c r="AB1082" i="81"/>
  <c r="AB1095" i="81"/>
  <c r="AB1083" i="81"/>
  <c r="AB1098" i="81"/>
  <c r="AB1080" i="81"/>
  <c r="AB1087" i="81"/>
  <c r="AB1089" i="81"/>
  <c r="AB1094" i="81"/>
  <c r="AB1092" i="81"/>
  <c r="AB1086" i="81"/>
  <c r="AB1093" i="81"/>
  <c r="AB1091" i="81"/>
  <c r="AB1090" i="81"/>
  <c r="AB1085" i="81"/>
  <c r="AB1081" i="81"/>
  <c r="AB1088" i="81"/>
  <c r="AC1075" i="81"/>
  <c r="AB1079" i="81"/>
  <c r="AB1049" i="81"/>
  <c r="AB1052" i="81" s="1"/>
  <c r="AB1053" i="81" s="1"/>
  <c r="AB1054" i="81" s="1"/>
  <c r="AB1055" i="81" s="1"/>
  <c r="AB1061" i="81" s="1"/>
  <c r="AC1044" i="81"/>
  <c r="AB1293" i="81"/>
  <c r="AB1295" i="81" s="1"/>
  <c r="AB1296" i="81" s="1"/>
  <c r="V238" i="15"/>
  <c r="V56" i="15"/>
  <c r="AA936" i="81"/>
  <c r="AA1446" i="81"/>
  <c r="X99" i="15" s="1"/>
  <c r="X103" i="15" s="1"/>
  <c r="X219" i="15" s="1"/>
  <c r="AA940" i="81"/>
  <c r="AB933" i="81" s="1"/>
  <c r="AA545" i="81"/>
  <c r="V54" i="15"/>
  <c r="D29" i="22" s="1"/>
  <c r="H29" i="22" s="1"/>
  <c r="J29" i="22" s="1"/>
  <c r="K29" i="22" s="1"/>
  <c r="AB1461" i="81"/>
  <c r="AB557" i="81"/>
  <c r="AB558" i="81" s="1"/>
  <c r="AB544" i="81"/>
  <c r="AB279" i="81"/>
  <c r="V71" i="15"/>
  <c r="V73" i="15" s="1"/>
  <c r="AB311" i="81"/>
  <c r="AB312" i="81"/>
  <c r="AB313" i="81"/>
  <c r="AB308" i="81"/>
  <c r="AB306" i="81"/>
  <c r="AB309" i="81"/>
  <c r="AB304" i="81"/>
  <c r="AB318" i="81"/>
  <c r="AB305" i="81"/>
  <c r="AB316" i="81"/>
  <c r="AB317" i="81"/>
  <c r="AB310" i="81"/>
  <c r="AB303" i="81"/>
  <c r="AB321" i="81"/>
  <c r="AB307" i="81"/>
  <c r="AB315" i="81"/>
  <c r="AB314" i="81"/>
  <c r="AA645" i="81"/>
  <c r="AA647" i="81" s="1"/>
  <c r="AA648" i="81" s="1"/>
  <c r="AB299" i="81"/>
  <c r="AB300" i="81" s="1"/>
  <c r="AB286" i="81"/>
  <c r="AB559" i="81"/>
  <c r="AB537" i="81"/>
  <c r="AB1193" i="81"/>
  <c r="AB1194" i="81" s="1"/>
  <c r="V68" i="15"/>
  <c r="AC31" i="85" s="1"/>
  <c r="AD31" i="85" s="1"/>
  <c r="AE31" i="85" s="1"/>
  <c r="AD1304" i="81"/>
  <c r="AD1313" i="81" s="1"/>
  <c r="AD1306" i="81" s="1"/>
  <c r="AD1309" i="81" s="1"/>
  <c r="AD1310" i="81" s="1"/>
  <c r="AD1311" i="81" s="1"/>
  <c r="AD1312" i="81" s="1"/>
  <c r="AD1318" i="81" s="1"/>
  <c r="V150" i="15"/>
  <c r="Y120" i="15"/>
  <c r="W124" i="15"/>
  <c r="W126" i="15" s="1"/>
  <c r="W61" i="15"/>
  <c r="F32" i="85" s="1"/>
  <c r="H32" i="85" s="1"/>
  <c r="I32" i="85" s="1"/>
  <c r="L32" i="85" s="1"/>
  <c r="N32" i="85" s="1"/>
  <c r="O32" i="85" s="1"/>
  <c r="W118" i="15"/>
  <c r="W121" i="15" s="1"/>
  <c r="W117" i="15"/>
  <c r="V66" i="15"/>
  <c r="V195" i="15" s="1"/>
  <c r="V199" i="15" s="1"/>
  <c r="V207" i="15" s="1"/>
  <c r="V208" i="15" s="1"/>
  <c r="W156" i="15"/>
  <c r="AD18" i="81"/>
  <c r="AD11" i="81" s="1"/>
  <c r="AD14" i="81" s="1"/>
  <c r="AD15" i="81" s="1"/>
  <c r="AD16" i="81" s="1"/>
  <c r="AD17" i="81" s="1"/>
  <c r="AD23" i="81" s="1"/>
  <c r="AC1185" i="81"/>
  <c r="AC1178" i="81" s="1"/>
  <c r="AC1181" i="81" s="1"/>
  <c r="AC1182" i="81" s="1"/>
  <c r="AC1183" i="81" s="1"/>
  <c r="AC1184" i="81" s="1"/>
  <c r="AC1190" i="81" s="1"/>
  <c r="AC134" i="81"/>
  <c r="AC136" i="81"/>
  <c r="AC164" i="81"/>
  <c r="AB168" i="81"/>
  <c r="AB1431" i="81"/>
  <c r="Y89" i="15" s="1"/>
  <c r="J34" i="85" s="1"/>
  <c r="J35" i="85" s="1"/>
  <c r="AC414" i="81"/>
  <c r="AC427" i="81"/>
  <c r="AC428" i="81" s="1"/>
  <c r="AA1035" i="81"/>
  <c r="AA1465" i="81"/>
  <c r="Z1038" i="81"/>
  <c r="Z1553" i="81" s="1"/>
  <c r="Z1552" i="81"/>
  <c r="AB659" i="81"/>
  <c r="AB662" i="81" s="1"/>
  <c r="AB663" i="81" s="1"/>
  <c r="AB664" i="81" s="1"/>
  <c r="AB665" i="81" s="1"/>
  <c r="AB671" i="81" s="1"/>
  <c r="AC654" i="81"/>
  <c r="AB927" i="81"/>
  <c r="AB931" i="81" s="1"/>
  <c r="AC410" i="81"/>
  <c r="AB416" i="81"/>
  <c r="AB420" i="81"/>
  <c r="AC413" i="81" s="1"/>
  <c r="AB419" i="81"/>
  <c r="AB254" i="81"/>
  <c r="AB153" i="81"/>
  <c r="AC1192" i="81"/>
  <c r="AC1205" i="81"/>
  <c r="AC1206" i="81" s="1"/>
  <c r="AC31" i="81"/>
  <c r="AD24" i="81" s="1"/>
  <c r="AD127" i="81" s="1"/>
  <c r="AC27" i="81"/>
  <c r="AD21" i="81"/>
  <c r="AC30" i="81"/>
  <c r="AD1345" i="81"/>
  <c r="AD1338" i="81"/>
  <c r="AD1349" i="81"/>
  <c r="AD1347" i="81"/>
  <c r="AD1356" i="81"/>
  <c r="AD1337" i="81"/>
  <c r="AD1340" i="81"/>
  <c r="AD1339" i="81"/>
  <c r="AD1346" i="81"/>
  <c r="AD1350" i="81"/>
  <c r="AD1357" i="81"/>
  <c r="AD1341" i="81"/>
  <c r="AD1343" i="81"/>
  <c r="AD1355" i="81"/>
  <c r="AD1348" i="81"/>
  <c r="AD1344" i="81"/>
  <c r="AD1353" i="81"/>
  <c r="AD1352" i="81"/>
  <c r="AD1342" i="81"/>
  <c r="AD1354" i="81"/>
  <c r="AD1351" i="81"/>
  <c r="AC1325" i="81"/>
  <c r="AC1326" i="81"/>
  <c r="AD1319" i="81" s="1"/>
  <c r="AC1322" i="81"/>
  <c r="AD1316" i="81"/>
  <c r="AB947" i="81"/>
  <c r="AB948" i="81" s="1"/>
  <c r="AB934" i="81"/>
  <c r="AB129" i="81"/>
  <c r="AB670" i="81"/>
  <c r="AC1210" i="81"/>
  <c r="AC1218" i="81"/>
  <c r="AC1209" i="81"/>
  <c r="AC1228" i="81"/>
  <c r="AC1221" i="81"/>
  <c r="AC1219" i="81"/>
  <c r="AC1215" i="81"/>
  <c r="AC1216" i="81"/>
  <c r="AC1212" i="81"/>
  <c r="AC1217" i="81"/>
  <c r="AC1211" i="81"/>
  <c r="AC1220" i="81"/>
  <c r="AC1224" i="81"/>
  <c r="AC1223" i="81"/>
  <c r="AC1225" i="81"/>
  <c r="AC1227" i="81"/>
  <c r="AC1214" i="81"/>
  <c r="AC1222" i="81"/>
  <c r="AC1226" i="81"/>
  <c r="AC1213" i="81"/>
  <c r="AC407" i="81"/>
  <c r="AD40" i="81"/>
  <c r="AB963" i="81"/>
  <c r="AB955" i="81"/>
  <c r="AB962" i="81"/>
  <c r="AB959" i="81"/>
  <c r="AB969" i="81"/>
  <c r="AB960" i="81"/>
  <c r="AB968" i="81"/>
  <c r="AB1483" i="81" s="1"/>
  <c r="AB954" i="81"/>
  <c r="AB966" i="81"/>
  <c r="AB967" i="81"/>
  <c r="AB1482" i="81" s="1"/>
  <c r="AB956" i="81"/>
  <c r="AB965" i="81"/>
  <c r="AB953" i="81"/>
  <c r="AB952" i="81"/>
  <c r="AB964" i="81"/>
  <c r="AB957" i="81"/>
  <c r="AB958" i="81"/>
  <c r="AB951" i="81"/>
  <c r="AB961" i="81"/>
  <c r="AA256" i="81"/>
  <c r="AC445" i="81"/>
  <c r="AC433" i="81"/>
  <c r="AC436" i="81"/>
  <c r="AC444" i="81"/>
  <c r="AC443" i="81"/>
  <c r="AC450" i="81"/>
  <c r="AC431" i="81"/>
  <c r="AC434" i="81"/>
  <c r="AC437" i="81"/>
  <c r="AC440" i="81"/>
  <c r="AC446" i="81"/>
  <c r="AC442" i="81"/>
  <c r="AC449" i="81"/>
  <c r="AC439" i="81"/>
  <c r="AC441" i="81"/>
  <c r="AC438" i="81"/>
  <c r="AC432" i="81"/>
  <c r="AC448" i="81"/>
  <c r="AC447" i="81"/>
  <c r="AC435" i="81"/>
  <c r="AC126" i="81"/>
  <c r="AC685" i="81"/>
  <c r="AB689" i="81"/>
  <c r="AB774" i="81" s="1"/>
  <c r="AD38" i="81"/>
  <c r="Y34" i="15"/>
  <c r="Y33" i="15" s="1"/>
  <c r="Y39" i="15" s="1"/>
  <c r="E34" i="85" s="1"/>
  <c r="AA287" i="81" l="1"/>
  <c r="AA388" i="81"/>
  <c r="AA1551" i="81" s="1"/>
  <c r="T34" i="85"/>
  <c r="G34" i="85"/>
  <c r="E35" i="85"/>
  <c r="AA1450" i="81"/>
  <c r="X102" i="15" s="1"/>
  <c r="X107" i="15" s="1"/>
  <c r="AA33" i="85" s="1"/>
  <c r="W229" i="15"/>
  <c r="Y224" i="15"/>
  <c r="U236" i="15"/>
  <c r="U246" i="15" s="1"/>
  <c r="U248" i="15" s="1"/>
  <c r="U249" i="15" s="1"/>
  <c r="U18" i="15" s="1"/>
  <c r="Y197" i="15"/>
  <c r="W48" i="15"/>
  <c r="W242" i="15"/>
  <c r="W160" i="15"/>
  <c r="V161" i="15"/>
  <c r="V221" i="15"/>
  <c r="AB819" i="81"/>
  <c r="AB1464" i="81" s="1"/>
  <c r="AB797" i="81"/>
  <c r="AB1442" i="81" s="1"/>
  <c r="Y93" i="15" s="1"/>
  <c r="Y218" i="15" s="1"/>
  <c r="AB804" i="81"/>
  <c r="AB817" i="81"/>
  <c r="AB818" i="81" s="1"/>
  <c r="AD1320" i="81"/>
  <c r="AA809" i="81"/>
  <c r="AA806" i="81"/>
  <c r="AB800" i="81"/>
  <c r="AB808" i="81" s="1"/>
  <c r="AA810" i="81"/>
  <c r="AB803" i="81" s="1"/>
  <c r="X125" i="15"/>
  <c r="AC1188" i="81"/>
  <c r="X36" i="15"/>
  <c r="AB1198" i="81"/>
  <c r="AC1191" i="81" s="1"/>
  <c r="AC1189" i="81" s="1"/>
  <c r="AC1294" i="81" s="1"/>
  <c r="AB1197" i="81"/>
  <c r="AB1164" i="81"/>
  <c r="AB1165" i="81"/>
  <c r="AB1064" i="81"/>
  <c r="AC1045" i="81"/>
  <c r="AC1047" i="81"/>
  <c r="AA546" i="81"/>
  <c r="V178" i="15"/>
  <c r="V182" i="15" s="1"/>
  <c r="V190" i="15" s="1"/>
  <c r="V191" i="15" s="1"/>
  <c r="AA1451" i="81"/>
  <c r="AA550" i="81"/>
  <c r="AB543" i="81" s="1"/>
  <c r="AB541" i="81" s="1"/>
  <c r="AB646" i="81" s="1"/>
  <c r="AA549" i="81"/>
  <c r="AB540" i="81"/>
  <c r="AB548" i="81" s="1"/>
  <c r="AB1449" i="81"/>
  <c r="Y101" i="15" s="1"/>
  <c r="F32" i="22"/>
  <c r="F33" i="22" s="1"/>
  <c r="AB565" i="81"/>
  <c r="AB573" i="81"/>
  <c r="AB570" i="81"/>
  <c r="AB564" i="81"/>
  <c r="AB576" i="81"/>
  <c r="AB571" i="81"/>
  <c r="AB574" i="81"/>
  <c r="AB561" i="81"/>
  <c r="AB575" i="81"/>
  <c r="AB569" i="81"/>
  <c r="AB572" i="81"/>
  <c r="AB567" i="81"/>
  <c r="AB568" i="81"/>
  <c r="AB563" i="81"/>
  <c r="AB562" i="81"/>
  <c r="AB579" i="81"/>
  <c r="AB566" i="81"/>
  <c r="AC556" i="81"/>
  <c r="AB560" i="81"/>
  <c r="AB302" i="81"/>
  <c r="AB387" i="81" s="1"/>
  <c r="AC298" i="81"/>
  <c r="AB530" i="81"/>
  <c r="AB533" i="81" s="1"/>
  <c r="AB534" i="81" s="1"/>
  <c r="AB535" i="81" s="1"/>
  <c r="AB536" i="81" s="1"/>
  <c r="AB542" i="81" s="1"/>
  <c r="AC525" i="81"/>
  <c r="AC267" i="81"/>
  <c r="AB272" i="81"/>
  <c r="AB275" i="81" s="1"/>
  <c r="AB276" i="81" s="1"/>
  <c r="AB277" i="81" s="1"/>
  <c r="AB278" i="81" s="1"/>
  <c r="AB284" i="81" s="1"/>
  <c r="AD1333" i="81"/>
  <c r="AD1334" i="81" s="1"/>
  <c r="AE1332" i="81" s="1"/>
  <c r="Y168" i="15"/>
  <c r="Y180" i="15" s="1"/>
  <c r="AE6" i="81"/>
  <c r="AE7" i="81" s="1"/>
  <c r="W62" i="15"/>
  <c r="W196" i="15"/>
  <c r="Y94" i="15"/>
  <c r="W148" i="15"/>
  <c r="V152" i="15"/>
  <c r="V163" i="15" s="1"/>
  <c r="V165" i="15" s="1"/>
  <c r="AD1317" i="81"/>
  <c r="AD1422" i="81" s="1"/>
  <c r="AE1301" i="81"/>
  <c r="AE1304" i="81" s="1"/>
  <c r="AD1173" i="81"/>
  <c r="AD1176" i="81" s="1"/>
  <c r="AB1036" i="81"/>
  <c r="AB935" i="81"/>
  <c r="AD39" i="81"/>
  <c r="AC128" i="81"/>
  <c r="AC400" i="81"/>
  <c r="AC403" i="81" s="1"/>
  <c r="AC404" i="81" s="1"/>
  <c r="AC405" i="81" s="1"/>
  <c r="AC406" i="81" s="1"/>
  <c r="AC412" i="81" s="1"/>
  <c r="AD395" i="81"/>
  <c r="AB950" i="81"/>
  <c r="AB1035" i="81" s="1"/>
  <c r="AC946" i="81"/>
  <c r="AD29" i="81"/>
  <c r="AD26" i="81"/>
  <c r="AD1204" i="81"/>
  <c r="AC1208" i="81"/>
  <c r="AC1293" i="81" s="1"/>
  <c r="AC1196" i="81"/>
  <c r="AC655" i="81"/>
  <c r="AC688" i="81" s="1"/>
  <c r="AC657" i="81"/>
  <c r="AD426" i="81"/>
  <c r="AC430" i="81"/>
  <c r="AC515" i="81" s="1"/>
  <c r="AC167" i="81"/>
  <c r="AD1096" i="81"/>
  <c r="AD1097" i="81"/>
  <c r="AD1336" i="81"/>
  <c r="AD1421" i="81" s="1"/>
  <c r="AB775" i="81"/>
  <c r="AB776" i="81" s="1"/>
  <c r="AB777" i="81" s="1"/>
  <c r="AB674" i="81"/>
  <c r="AB158" i="81"/>
  <c r="AC151" i="81" s="1"/>
  <c r="AC148" i="81"/>
  <c r="AB154" i="81"/>
  <c r="AB157" i="81"/>
  <c r="AC418" i="81"/>
  <c r="AA1037" i="81"/>
  <c r="AA1550" i="81"/>
  <c r="X114" i="15" s="1"/>
  <c r="AD1324" i="81"/>
  <c r="AC915" i="81"/>
  <c r="AB920" i="81"/>
  <c r="AB923" i="81" s="1"/>
  <c r="AB924" i="81" s="1"/>
  <c r="AB925" i="81" s="1"/>
  <c r="AB926" i="81" s="1"/>
  <c r="AB932" i="81" s="1"/>
  <c r="AB1463" i="81"/>
  <c r="AC145" i="81"/>
  <c r="AD46" i="81"/>
  <c r="AD55" i="81"/>
  <c r="AD50" i="81"/>
  <c r="AD57" i="81"/>
  <c r="AD62" i="81"/>
  <c r="AD52" i="81"/>
  <c r="AD54" i="81"/>
  <c r="AD47" i="81"/>
  <c r="AD48" i="81"/>
  <c r="AD61" i="81"/>
  <c r="AD60" i="81"/>
  <c r="AD45" i="81"/>
  <c r="AD43" i="81"/>
  <c r="AD42" i="81"/>
  <c r="AD56" i="81"/>
  <c r="AD53" i="81"/>
  <c r="AD51" i="81"/>
  <c r="AD59" i="81"/>
  <c r="AD49" i="81"/>
  <c r="AD58" i="81"/>
  <c r="AD44" i="81"/>
  <c r="AC578" i="81"/>
  <c r="AC577" i="81"/>
  <c r="AD320" i="81"/>
  <c r="AD319" i="81"/>
  <c r="AC411" i="81"/>
  <c r="AC516" i="81" s="1"/>
  <c r="AB253" i="81"/>
  <c r="AC165" i="81"/>
  <c r="AC152" i="81"/>
  <c r="E31" i="22"/>
  <c r="X109" i="15" l="1"/>
  <c r="AA292" i="81"/>
  <c r="AB285" i="81" s="1"/>
  <c r="AB283" i="81" s="1"/>
  <c r="AB388" i="81" s="1"/>
  <c r="AB282" i="81"/>
  <c r="AB290" i="81" s="1"/>
  <c r="AA291" i="81"/>
  <c r="AA288" i="81"/>
  <c r="AA1455" i="81"/>
  <c r="AA389" i="81"/>
  <c r="AA390" i="81" s="1"/>
  <c r="X225" i="15"/>
  <c r="X227" i="15" s="1"/>
  <c r="X228" i="15" s="1"/>
  <c r="X229" i="15" s="1"/>
  <c r="U33" i="85"/>
  <c r="W33" i="85" s="1"/>
  <c r="X37" i="15"/>
  <c r="X40" i="15" s="1"/>
  <c r="X160" i="15" s="1"/>
  <c r="AB1445" i="81"/>
  <c r="Y98" i="15" s="1"/>
  <c r="Y106" i="15" s="1"/>
  <c r="AB1462" i="81"/>
  <c r="Y116" i="15" s="1"/>
  <c r="V222" i="15"/>
  <c r="V233" i="15" s="1"/>
  <c r="W59" i="15"/>
  <c r="W63" i="15" s="1"/>
  <c r="W65" i="15" s="1"/>
  <c r="W50" i="15"/>
  <c r="W240" i="15"/>
  <c r="X60" i="15"/>
  <c r="AB801" i="81"/>
  <c r="AB1446" i="81" s="1"/>
  <c r="Y99" i="15" s="1"/>
  <c r="Y125" i="15" s="1"/>
  <c r="AE1302" i="81"/>
  <c r="AE1335" i="81" s="1"/>
  <c r="AE1352" i="81" s="1"/>
  <c r="AA1454" i="81"/>
  <c r="AB790" i="81"/>
  <c r="AB793" i="81" s="1"/>
  <c r="AB794" i="81" s="1"/>
  <c r="AB795" i="81" s="1"/>
  <c r="AB796" i="81" s="1"/>
  <c r="AB802" i="81" s="1"/>
  <c r="AC785" i="81"/>
  <c r="AC1430" i="81" s="1"/>
  <c r="AB820" i="81"/>
  <c r="AB1465" i="81" s="1"/>
  <c r="AC816" i="81"/>
  <c r="AC1461" i="81" s="1"/>
  <c r="AB822" i="81"/>
  <c r="AB1467" i="81" s="1"/>
  <c r="AB827" i="81"/>
  <c r="AB1472" i="81" s="1"/>
  <c r="AB831" i="81"/>
  <c r="AB1476" i="81" s="1"/>
  <c r="AB833" i="81"/>
  <c r="AB1478" i="81" s="1"/>
  <c r="AB832" i="81"/>
  <c r="AB1477" i="81" s="1"/>
  <c r="AB825" i="81"/>
  <c r="AB1470" i="81" s="1"/>
  <c r="AB834" i="81"/>
  <c r="AB1479" i="81" s="1"/>
  <c r="AB828" i="81"/>
  <c r="AB1473" i="81" s="1"/>
  <c r="AB829" i="81"/>
  <c r="AB1474" i="81" s="1"/>
  <c r="AB836" i="81"/>
  <c r="AB1481" i="81" s="1"/>
  <c r="AB824" i="81"/>
  <c r="AB1469" i="81" s="1"/>
  <c r="AB835" i="81"/>
  <c r="AB1480" i="81" s="1"/>
  <c r="AB823" i="81"/>
  <c r="AB1468" i="81" s="1"/>
  <c r="AB839" i="81"/>
  <c r="AB1484" i="81" s="1"/>
  <c r="AB821" i="81"/>
  <c r="AB1466" i="81" s="1"/>
  <c r="AB830" i="81"/>
  <c r="AB1475" i="81" s="1"/>
  <c r="AB826" i="81"/>
  <c r="AB1471" i="81" s="1"/>
  <c r="X179" i="15"/>
  <c r="AC1056" i="81"/>
  <c r="AD1044" i="81" s="1"/>
  <c r="AD1045" i="81" s="1"/>
  <c r="AB1166" i="81"/>
  <c r="AB1167" i="81" s="1"/>
  <c r="AC1059" i="81"/>
  <c r="AC1067" i="81" s="1"/>
  <c r="AB1069" i="81"/>
  <c r="AC1062" i="81" s="1"/>
  <c r="AB1065" i="81"/>
  <c r="AB1068" i="81"/>
  <c r="AC1076" i="81"/>
  <c r="AC1077" i="81" s="1"/>
  <c r="AC1063" i="81"/>
  <c r="AC1078" i="81"/>
  <c r="AC1193" i="81"/>
  <c r="AD1188" i="81" s="1"/>
  <c r="AC1295" i="81"/>
  <c r="AC1296" i="81" s="1"/>
  <c r="AB287" i="81"/>
  <c r="AB291" i="81" s="1"/>
  <c r="AB389" i="81"/>
  <c r="AB390" i="81" s="1"/>
  <c r="AB645" i="81"/>
  <c r="AB647" i="81" s="1"/>
  <c r="AB648" i="81" s="1"/>
  <c r="AB1037" i="81"/>
  <c r="AB1038" i="81" s="1"/>
  <c r="AB1453" i="81"/>
  <c r="AD1423" i="81"/>
  <c r="AD1424" i="81" s="1"/>
  <c r="AC270" i="81"/>
  <c r="AC268" i="81"/>
  <c r="AC301" i="81" s="1"/>
  <c r="AB545" i="81"/>
  <c r="AC526" i="81"/>
  <c r="AC528" i="81"/>
  <c r="AD1321" i="81"/>
  <c r="AD1326" i="81" s="1"/>
  <c r="AE1319" i="81" s="1"/>
  <c r="AE9" i="81"/>
  <c r="AE18" i="81" s="1"/>
  <c r="AF6" i="81" s="1"/>
  <c r="AD1174" i="81"/>
  <c r="AD1207" i="81" s="1"/>
  <c r="AD1221" i="81" s="1"/>
  <c r="X124" i="15"/>
  <c r="X126" i="15" s="1"/>
  <c r="X118" i="15"/>
  <c r="X121" i="15" s="1"/>
  <c r="X117" i="15"/>
  <c r="X61" i="15"/>
  <c r="F33" i="85" s="1"/>
  <c r="H33" i="85" s="1"/>
  <c r="I33" i="85" s="1"/>
  <c r="L33" i="85" s="1"/>
  <c r="N33" i="85" s="1"/>
  <c r="O33" i="85" s="1"/>
  <c r="X48" i="15"/>
  <c r="X59" i="15" s="1"/>
  <c r="AE1313" i="81"/>
  <c r="AE1306" i="81" s="1"/>
  <c r="AE1309" i="81" s="1"/>
  <c r="AE1310" i="81" s="1"/>
  <c r="AE1311" i="81" s="1"/>
  <c r="AE1312" i="81" s="1"/>
  <c r="AE1318" i="81" s="1"/>
  <c r="AE1357" i="81"/>
  <c r="AE1353" i="81"/>
  <c r="AE1345" i="81"/>
  <c r="AE1337" i="81"/>
  <c r="AE1343" i="81"/>
  <c r="AE1356" i="81"/>
  <c r="AE1338" i="81"/>
  <c r="AE1351" i="81"/>
  <c r="AE1354" i="81"/>
  <c r="AE1347" i="81"/>
  <c r="AE1344" i="81"/>
  <c r="AE1341" i="81"/>
  <c r="AE1349" i="81"/>
  <c r="AE1350" i="81"/>
  <c r="AE1358" i="81"/>
  <c r="AE1340" i="81"/>
  <c r="AE1342" i="81"/>
  <c r="AE1339" i="81"/>
  <c r="AE1346" i="81"/>
  <c r="AC415" i="81"/>
  <c r="AB679" i="81"/>
  <c r="AC672" i="81" s="1"/>
  <c r="AC669" i="81"/>
  <c r="AB675" i="81"/>
  <c r="AB678" i="81"/>
  <c r="AC517" i="81"/>
  <c r="AC518" i="81" s="1"/>
  <c r="AC709" i="81"/>
  <c r="AC697" i="81"/>
  <c r="AC706" i="81"/>
  <c r="AC696" i="81"/>
  <c r="AC691" i="81"/>
  <c r="AC701" i="81"/>
  <c r="AC693" i="81"/>
  <c r="AC695" i="81"/>
  <c r="AC690" i="81"/>
  <c r="AC702" i="81"/>
  <c r="AC708" i="81"/>
  <c r="AC692" i="81"/>
  <c r="AC704" i="81"/>
  <c r="AC699" i="81"/>
  <c r="AC705" i="81"/>
  <c r="AC703" i="81"/>
  <c r="AC700" i="81"/>
  <c r="AC698" i="81"/>
  <c r="AC707" i="81"/>
  <c r="AC694" i="81"/>
  <c r="AD398" i="81"/>
  <c r="AD396" i="81"/>
  <c r="AD429" i="81" s="1"/>
  <c r="AD1226" i="81"/>
  <c r="AD1225" i="81"/>
  <c r="AC156" i="81"/>
  <c r="AC187" i="81"/>
  <c r="AC174" i="81"/>
  <c r="AC177" i="81"/>
  <c r="AC180" i="81"/>
  <c r="AC171" i="81"/>
  <c r="AC184" i="81"/>
  <c r="AC175" i="81"/>
  <c r="AC183" i="81"/>
  <c r="AC188" i="81"/>
  <c r="AC176" i="81"/>
  <c r="AC179" i="81"/>
  <c r="AC172" i="81"/>
  <c r="AC169" i="81"/>
  <c r="AC170" i="81"/>
  <c r="AC181" i="81"/>
  <c r="AC186" i="81"/>
  <c r="AC178" i="81"/>
  <c r="AC173" i="81"/>
  <c r="AC182" i="81"/>
  <c r="AC185" i="81"/>
  <c r="AE21" i="81"/>
  <c r="AD27" i="81"/>
  <c r="AD31" i="81"/>
  <c r="AE24" i="81" s="1"/>
  <c r="AE127" i="81" s="1"/>
  <c r="AD30" i="81"/>
  <c r="AD41" i="81"/>
  <c r="AE37" i="81"/>
  <c r="AC138" i="81"/>
  <c r="AC141" i="81" s="1"/>
  <c r="AC142" i="81" s="1"/>
  <c r="AC143" i="81" s="1"/>
  <c r="AC144" i="81" s="1"/>
  <c r="AC150" i="81" s="1"/>
  <c r="AD133" i="81"/>
  <c r="AD1205" i="81"/>
  <c r="AD1206" i="81" s="1"/>
  <c r="AD1192" i="81"/>
  <c r="AC149" i="81"/>
  <c r="AC666" i="81"/>
  <c r="AE40" i="81"/>
  <c r="AB939" i="81"/>
  <c r="AB940" i="81"/>
  <c r="AC933" i="81" s="1"/>
  <c r="AB936" i="81"/>
  <c r="AC930" i="81"/>
  <c r="AC166" i="81"/>
  <c r="AB255" i="81"/>
  <c r="AE1333" i="81"/>
  <c r="AE1334" i="81" s="1"/>
  <c r="AE1320" i="81"/>
  <c r="AC918" i="81"/>
  <c r="AC916" i="81"/>
  <c r="AA1038" i="81"/>
  <c r="AA1553" i="81" s="1"/>
  <c r="AA1552" i="81"/>
  <c r="AC837" i="81"/>
  <c r="AC838" i="81"/>
  <c r="AC686" i="81"/>
  <c r="AC687" i="81" s="1"/>
  <c r="AC673" i="81"/>
  <c r="AC129" i="81"/>
  <c r="X242" i="15"/>
  <c r="X38" i="15"/>
  <c r="X243" i="15"/>
  <c r="X247" i="15" s="1"/>
  <c r="X232" i="15" l="1"/>
  <c r="X33" i="85"/>
  <c r="Y33" i="85" s="1"/>
  <c r="W67" i="15"/>
  <c r="W71" i="15" s="1"/>
  <c r="V236" i="15"/>
  <c r="V246" i="15" s="1"/>
  <c r="V248" i="15" s="1"/>
  <c r="V249" i="15" s="1"/>
  <c r="V18" i="15" s="1"/>
  <c r="W53" i="15"/>
  <c r="W239" i="15"/>
  <c r="AB906" i="81"/>
  <c r="AB1551" i="81" s="1"/>
  <c r="AB805" i="81"/>
  <c r="AE1355" i="81"/>
  <c r="AE1348" i="81"/>
  <c r="AC1049" i="81"/>
  <c r="AC1052" i="81" s="1"/>
  <c r="AC1053" i="81" s="1"/>
  <c r="AC1054" i="81" s="1"/>
  <c r="AC1055" i="81" s="1"/>
  <c r="AC1061" i="81" s="1"/>
  <c r="AC1060" i="81"/>
  <c r="AC1064" i="81" s="1"/>
  <c r="AC1198" i="81"/>
  <c r="AD1191" i="81" s="1"/>
  <c r="AC786" i="81"/>
  <c r="AC1431" i="81" s="1"/>
  <c r="AC788" i="81"/>
  <c r="AD1322" i="81"/>
  <c r="AB905" i="81"/>
  <c r="AD1223" i="81"/>
  <c r="AC1197" i="81"/>
  <c r="AC1194" i="81"/>
  <c r="AD1217" i="81"/>
  <c r="AD1229" i="81"/>
  <c r="AD1047" i="81"/>
  <c r="AD1056" i="81" s="1"/>
  <c r="AF1301" i="81"/>
  <c r="AF1304" i="81" s="1"/>
  <c r="AD1220" i="81"/>
  <c r="AD1224" i="81"/>
  <c r="AE1317" i="81"/>
  <c r="AE1422" i="81" s="1"/>
  <c r="AB292" i="81"/>
  <c r="AC285" i="81" s="1"/>
  <c r="AE1316" i="81"/>
  <c r="AE1324" i="81" s="1"/>
  <c r="AD1325" i="81"/>
  <c r="AD1078" i="81"/>
  <c r="AC1165" i="81"/>
  <c r="AC1088" i="81"/>
  <c r="AC1095" i="81"/>
  <c r="AC1094" i="81"/>
  <c r="AC1086" i="81"/>
  <c r="AC1090" i="81"/>
  <c r="AC1084" i="81"/>
  <c r="AC1082" i="81"/>
  <c r="AC1089" i="81"/>
  <c r="AC1091" i="81"/>
  <c r="AC1081" i="81"/>
  <c r="AC1092" i="81"/>
  <c r="AC1093" i="81"/>
  <c r="AC1087" i="81"/>
  <c r="AC1080" i="81"/>
  <c r="AC1098" i="81"/>
  <c r="AC1085" i="81"/>
  <c r="AC1083" i="81"/>
  <c r="AC1099" i="81"/>
  <c r="AD1075" i="81"/>
  <c r="AC1079" i="81"/>
  <c r="Y36" i="15"/>
  <c r="U34" i="85" s="1"/>
  <c r="W34" i="85" s="1"/>
  <c r="X34" i="85" s="1"/>
  <c r="Y34" i="85" s="1"/>
  <c r="AB288" i="81"/>
  <c r="AC282" i="81"/>
  <c r="AC290" i="81" s="1"/>
  <c r="AB1450" i="81"/>
  <c r="Y102" i="15" s="1"/>
  <c r="Y107" i="15" s="1"/>
  <c r="AA34" i="85" s="1"/>
  <c r="Y103" i="15"/>
  <c r="Y219" i="15" s="1"/>
  <c r="AB549" i="81"/>
  <c r="AB550" i="81"/>
  <c r="AC543" i="81" s="1"/>
  <c r="AC540" i="81"/>
  <c r="AB546" i="81"/>
  <c r="AC279" i="81"/>
  <c r="AC272" i="81" s="1"/>
  <c r="AC275" i="81" s="1"/>
  <c r="AC276" i="81" s="1"/>
  <c r="AC277" i="81" s="1"/>
  <c r="AC278" i="81" s="1"/>
  <c r="AC284" i="81" s="1"/>
  <c r="AC303" i="81"/>
  <c r="AC308" i="81"/>
  <c r="AC309" i="81"/>
  <c r="AC318" i="81"/>
  <c r="AC316" i="81"/>
  <c r="AC311" i="81"/>
  <c r="AC306" i="81"/>
  <c r="AC310" i="81"/>
  <c r="AC312" i="81"/>
  <c r="AC304" i="81"/>
  <c r="AC317" i="81"/>
  <c r="AC314" i="81"/>
  <c r="AC321" i="81"/>
  <c r="AC307" i="81"/>
  <c r="AC305" i="81"/>
  <c r="AC313" i="81"/>
  <c r="AC322" i="81"/>
  <c r="AC315" i="81"/>
  <c r="AC557" i="81"/>
  <c r="AC558" i="81" s="1"/>
  <c r="AC544" i="81"/>
  <c r="AC299" i="81"/>
  <c r="AC300" i="81" s="1"/>
  <c r="AC286" i="81"/>
  <c r="AC559" i="81"/>
  <c r="AC537" i="81"/>
  <c r="AD1209" i="81"/>
  <c r="AD1227" i="81"/>
  <c r="AD1210" i="81"/>
  <c r="AD1218" i="81"/>
  <c r="AD1215" i="81"/>
  <c r="AD1185" i="81"/>
  <c r="AD1178" i="81" s="1"/>
  <c r="AD1181" i="81" s="1"/>
  <c r="AD1182" i="81" s="1"/>
  <c r="AD1183" i="81" s="1"/>
  <c r="AD1184" i="81" s="1"/>
  <c r="AD1190" i="81" s="1"/>
  <c r="AE38" i="81"/>
  <c r="AE39" i="81" s="1"/>
  <c r="AD1212" i="81"/>
  <c r="AD1216" i="81"/>
  <c r="AD1211" i="81"/>
  <c r="AD1219" i="81"/>
  <c r="AD1213" i="81"/>
  <c r="AD1222" i="81"/>
  <c r="AD1214" i="81"/>
  <c r="AD1228" i="81"/>
  <c r="AE11" i="81"/>
  <c r="AE14" i="81" s="1"/>
  <c r="AE15" i="81" s="1"/>
  <c r="AE16" i="81" s="1"/>
  <c r="AE17" i="81" s="1"/>
  <c r="AE23" i="81" s="1"/>
  <c r="W66" i="15"/>
  <c r="W195" i="15" s="1"/>
  <c r="W199" i="15" s="1"/>
  <c r="W207" i="15" s="1"/>
  <c r="W208" i="15" s="1"/>
  <c r="X196" i="15"/>
  <c r="X62" i="15"/>
  <c r="X63" i="15" s="1"/>
  <c r="X65" i="15" s="1"/>
  <c r="X66" i="15" s="1"/>
  <c r="X195" i="15" s="1"/>
  <c r="AC254" i="81"/>
  <c r="W149" i="15"/>
  <c r="W150" i="15" s="1"/>
  <c r="W68" i="15"/>
  <c r="AC32" i="85" s="1"/>
  <c r="AD32" i="85" s="1"/>
  <c r="AE32" i="85" s="1"/>
  <c r="X240" i="15"/>
  <c r="X50" i="15"/>
  <c r="X239" i="15" s="1"/>
  <c r="AC927" i="81"/>
  <c r="AC931" i="81" s="1"/>
  <c r="AC689" i="81"/>
  <c r="AC774" i="81" s="1"/>
  <c r="AD685" i="81"/>
  <c r="AC947" i="81"/>
  <c r="AC948" i="81" s="1"/>
  <c r="AC934" i="81"/>
  <c r="AC1433" i="81"/>
  <c r="AE52" i="81"/>
  <c r="AE63" i="81"/>
  <c r="AE54" i="81"/>
  <c r="AE47" i="81"/>
  <c r="AE51" i="81"/>
  <c r="AE50" i="81"/>
  <c r="AE44" i="81"/>
  <c r="AE56" i="81"/>
  <c r="AE48" i="81"/>
  <c r="AE59" i="81"/>
  <c r="AE45" i="81"/>
  <c r="AE58" i="81"/>
  <c r="AE60" i="81"/>
  <c r="AE55" i="81"/>
  <c r="AE62" i="81"/>
  <c r="AE61" i="81"/>
  <c r="AE53" i="81"/>
  <c r="AE42" i="81"/>
  <c r="AE46" i="81"/>
  <c r="AE49" i="81"/>
  <c r="AE43" i="81"/>
  <c r="AE57" i="81"/>
  <c r="AD136" i="81"/>
  <c r="AD134" i="81"/>
  <c r="AD451" i="81"/>
  <c r="AD435" i="81"/>
  <c r="AD441" i="81"/>
  <c r="AD450" i="81"/>
  <c r="AD434" i="81"/>
  <c r="AD444" i="81"/>
  <c r="AD433" i="81"/>
  <c r="AD443" i="81"/>
  <c r="AD440" i="81"/>
  <c r="AD437" i="81"/>
  <c r="AD449" i="81"/>
  <c r="AD446" i="81"/>
  <c r="AD447" i="81"/>
  <c r="AD448" i="81"/>
  <c r="AD442" i="81"/>
  <c r="AD431" i="81"/>
  <c r="AD438" i="81"/>
  <c r="AD439" i="81"/>
  <c r="AD432" i="81"/>
  <c r="AD445" i="81"/>
  <c r="AD436" i="81"/>
  <c r="AC168" i="81"/>
  <c r="AD164" i="81"/>
  <c r="AD1196" i="81"/>
  <c r="AD1208" i="81"/>
  <c r="AE1204" i="81"/>
  <c r="AD126" i="81"/>
  <c r="AD427" i="81"/>
  <c r="AD428" i="81" s="1"/>
  <c r="AD414" i="81"/>
  <c r="AC677" i="81"/>
  <c r="AF9" i="81"/>
  <c r="AF7" i="81"/>
  <c r="AF1332" i="81"/>
  <c r="AE1336" i="81"/>
  <c r="AC938" i="81"/>
  <c r="AE29" i="81"/>
  <c r="AE26" i="81"/>
  <c r="AC153" i="81"/>
  <c r="AC670" i="81"/>
  <c r="AC775" i="81" s="1"/>
  <c r="AC949" i="81"/>
  <c r="AB256" i="81"/>
  <c r="AC659" i="81"/>
  <c r="AC662" i="81" s="1"/>
  <c r="AC663" i="81" s="1"/>
  <c r="AC664" i="81" s="1"/>
  <c r="AC665" i="81" s="1"/>
  <c r="AC671" i="81" s="1"/>
  <c r="AD654" i="81"/>
  <c r="AD407" i="81"/>
  <c r="AC419" i="81"/>
  <c r="AC420" i="81"/>
  <c r="AD413" i="81" s="1"/>
  <c r="AC416" i="81"/>
  <c r="AD410" i="81"/>
  <c r="Y37" i="15"/>
  <c r="Y38" i="15" s="1"/>
  <c r="E32" i="22"/>
  <c r="E33" i="22" s="1"/>
  <c r="Z33" i="85" l="1"/>
  <c r="Z34" i="85"/>
  <c r="AE1421" i="81"/>
  <c r="Y225" i="15"/>
  <c r="Y227" i="15" s="1"/>
  <c r="Y109" i="15"/>
  <c r="W54" i="15"/>
  <c r="W157" i="15"/>
  <c r="W159" i="15" s="1"/>
  <c r="AF32" i="85" s="1"/>
  <c r="AG32" i="85" s="1"/>
  <c r="W238" i="15"/>
  <c r="W70" i="15"/>
  <c r="W73" i="15" s="1"/>
  <c r="W56" i="15"/>
  <c r="W221" i="15"/>
  <c r="W222" i="15" s="1"/>
  <c r="W236" i="15" s="1"/>
  <c r="W246" i="15" s="1"/>
  <c r="W248" i="15" s="1"/>
  <c r="W249" i="15" s="1"/>
  <c r="W18" i="15" s="1"/>
  <c r="AB809" i="81"/>
  <c r="AB1454" i="81" s="1"/>
  <c r="AC800" i="81"/>
  <c r="AC808" i="81" s="1"/>
  <c r="AB810" i="81"/>
  <c r="AC803" i="81" s="1"/>
  <c r="AB806" i="81"/>
  <c r="AD1189" i="81"/>
  <c r="AD1294" i="81" s="1"/>
  <c r="AC804" i="81"/>
  <c r="AC817" i="81"/>
  <c r="AC818" i="81" s="1"/>
  <c r="AC1463" i="81" s="1"/>
  <c r="AB907" i="81"/>
  <c r="AB1550" i="81"/>
  <c r="Y114" i="15" s="1"/>
  <c r="AC819" i="81"/>
  <c r="AC797" i="81"/>
  <c r="AC1442" i="81" s="1"/>
  <c r="AD1076" i="81"/>
  <c r="AD1077" i="81" s="1"/>
  <c r="AD1063" i="81"/>
  <c r="AF1302" i="81"/>
  <c r="AF1335" i="81" s="1"/>
  <c r="AE1173" i="81"/>
  <c r="AC283" i="81"/>
  <c r="AC388" i="81" s="1"/>
  <c r="AE1423" i="81"/>
  <c r="AE1424" i="81" s="1"/>
  <c r="AE1321" i="81"/>
  <c r="AD1059" i="81"/>
  <c r="AC1065" i="81"/>
  <c r="AC1069" i="81"/>
  <c r="AD1062" i="81" s="1"/>
  <c r="AD1060" i="81" s="1"/>
  <c r="AD1165" i="81" s="1"/>
  <c r="AC1068" i="81"/>
  <c r="AC1164" i="81"/>
  <c r="AC1166" i="81" s="1"/>
  <c r="AC1167" i="81" s="1"/>
  <c r="AD1049" i="81"/>
  <c r="AD1052" i="81" s="1"/>
  <c r="AD1053" i="81" s="1"/>
  <c r="AD1054" i="81" s="1"/>
  <c r="AD1055" i="81" s="1"/>
  <c r="AD1061" i="81" s="1"/>
  <c r="AE1044" i="81"/>
  <c r="AD1085" i="81"/>
  <c r="AD1098" i="81"/>
  <c r="AD1093" i="81"/>
  <c r="AD1083" i="81"/>
  <c r="AD1084" i="81"/>
  <c r="AD1081" i="81"/>
  <c r="AD1087" i="81"/>
  <c r="AD1100" i="81"/>
  <c r="AD1091" i="81"/>
  <c r="AD1088" i="81"/>
  <c r="AD1095" i="81"/>
  <c r="AD1094" i="81"/>
  <c r="AD1092" i="81"/>
  <c r="AD1099" i="81"/>
  <c r="AD1080" i="81"/>
  <c r="AD1086" i="81"/>
  <c r="AD1090" i="81"/>
  <c r="AD1082" i="81"/>
  <c r="AD1089" i="81"/>
  <c r="Y60" i="15"/>
  <c r="Y179" i="15"/>
  <c r="X199" i="15"/>
  <c r="X207" i="15" s="1"/>
  <c r="X208" i="15" s="1"/>
  <c r="AC1445" i="81"/>
  <c r="AB1451" i="81"/>
  <c r="AB1455" i="81"/>
  <c r="AC1449" i="81"/>
  <c r="AC579" i="81"/>
  <c r="AC564" i="81"/>
  <c r="AC574" i="81"/>
  <c r="AC576" i="81"/>
  <c r="AC563" i="81"/>
  <c r="AC572" i="81"/>
  <c r="AC566" i="81"/>
  <c r="AC562" i="81"/>
  <c r="AC575" i="81"/>
  <c r="AC561" i="81"/>
  <c r="AC580" i="81"/>
  <c r="AC567" i="81"/>
  <c r="AC565" i="81"/>
  <c r="AC571" i="81"/>
  <c r="AC570" i="81"/>
  <c r="AC569" i="81"/>
  <c r="AC573" i="81"/>
  <c r="AC568" i="81"/>
  <c r="AC548" i="81"/>
  <c r="AC1453" i="81" s="1"/>
  <c r="AC560" i="81"/>
  <c r="AD556" i="81"/>
  <c r="AC541" i="81"/>
  <c r="AC646" i="81" s="1"/>
  <c r="AC302" i="81"/>
  <c r="AC387" i="81" s="1"/>
  <c r="AD298" i="81"/>
  <c r="AD267" i="81"/>
  <c r="AC530" i="81"/>
  <c r="AC533" i="81" s="1"/>
  <c r="AC534" i="81" s="1"/>
  <c r="AC535" i="81" s="1"/>
  <c r="AC536" i="81" s="1"/>
  <c r="AC542" i="81" s="1"/>
  <c r="AD525" i="81"/>
  <c r="AD1293" i="81"/>
  <c r="X53" i="15"/>
  <c r="X70" i="15" s="1"/>
  <c r="AD1193" i="81"/>
  <c r="AD1197" i="81" s="1"/>
  <c r="W152" i="15"/>
  <c r="X148" i="15"/>
  <c r="X67" i="15"/>
  <c r="X149" i="15" s="1"/>
  <c r="Y40" i="15"/>
  <c r="Y48" i="15" s="1"/>
  <c r="Y59" i="15" s="1"/>
  <c r="AC1036" i="81"/>
  <c r="AC935" i="81"/>
  <c r="AC940" i="81" s="1"/>
  <c r="AD915" i="81"/>
  <c r="AC920" i="81"/>
  <c r="AC923" i="81" s="1"/>
  <c r="AC924" i="81" s="1"/>
  <c r="AC925" i="81" s="1"/>
  <c r="AC926" i="81" s="1"/>
  <c r="AC932" i="81" s="1"/>
  <c r="AF1313" i="81"/>
  <c r="AG1301" i="81" s="1"/>
  <c r="AD418" i="81"/>
  <c r="AD411" i="81"/>
  <c r="AD516" i="81" s="1"/>
  <c r="AE395" i="81"/>
  <c r="Y243" i="15"/>
  <c r="Y247" i="15" s="1"/>
  <c r="AF40" i="81"/>
  <c r="AD128" i="81"/>
  <c r="AD167" i="81"/>
  <c r="AE1322" i="81"/>
  <c r="AE1326" i="81"/>
  <c r="AF1319" i="81" s="1"/>
  <c r="AF1316" i="81"/>
  <c r="AE1325" i="81"/>
  <c r="AD577" i="81"/>
  <c r="AD578" i="81"/>
  <c r="AD657" i="81"/>
  <c r="AD655" i="81"/>
  <c r="AD688" i="81" s="1"/>
  <c r="AE1097" i="81"/>
  <c r="AE1096" i="81"/>
  <c r="AD148" i="81"/>
  <c r="AC154" i="81"/>
  <c r="AC158" i="81"/>
  <c r="AD151" i="81" s="1"/>
  <c r="AC157" i="81"/>
  <c r="AF38" i="81"/>
  <c r="AE1174" i="81"/>
  <c r="AE1207" i="81" s="1"/>
  <c r="AE1176" i="81"/>
  <c r="AD165" i="81"/>
  <c r="AD152" i="81"/>
  <c r="AE426" i="81"/>
  <c r="AD430" i="81"/>
  <c r="AD515" i="81" s="1"/>
  <c r="AF1333" i="81"/>
  <c r="AF1334" i="81" s="1"/>
  <c r="AF1320" i="81"/>
  <c r="AC253" i="81"/>
  <c r="AD946" i="81"/>
  <c r="AC950" i="81"/>
  <c r="AC776" i="81"/>
  <c r="AC777" i="81" s="1"/>
  <c r="AC956" i="81"/>
  <c r="AC960" i="81"/>
  <c r="AC951" i="81"/>
  <c r="AC969" i="81"/>
  <c r="AC968" i="81"/>
  <c r="AC1483" i="81" s="1"/>
  <c r="AC970" i="81"/>
  <c r="AC957" i="81"/>
  <c r="AC955" i="81"/>
  <c r="AC958" i="81"/>
  <c r="AC967" i="81"/>
  <c r="AC1482" i="81" s="1"/>
  <c r="AC964" i="81"/>
  <c r="AC954" i="81"/>
  <c r="AC953" i="81"/>
  <c r="AC961" i="81"/>
  <c r="AC952" i="81"/>
  <c r="AC962" i="81"/>
  <c r="AC965" i="81"/>
  <c r="AC963" i="81"/>
  <c r="AC966" i="81"/>
  <c r="AC959" i="81"/>
  <c r="AC1464" i="81"/>
  <c r="AF21" i="81"/>
  <c r="AE27" i="81"/>
  <c r="AE31" i="81"/>
  <c r="AF24" i="81" s="1"/>
  <c r="AE30" i="81"/>
  <c r="AE319" i="81"/>
  <c r="AE320" i="81"/>
  <c r="AF18" i="81"/>
  <c r="AC674" i="81"/>
  <c r="AD400" i="81"/>
  <c r="AD403" i="81" s="1"/>
  <c r="AD404" i="81" s="1"/>
  <c r="AD405" i="81" s="1"/>
  <c r="AD406" i="81" s="1"/>
  <c r="AD412" i="81" s="1"/>
  <c r="AF1358" i="81"/>
  <c r="AF1350" i="81"/>
  <c r="AF1337" i="81"/>
  <c r="AF1352" i="81"/>
  <c r="AF1339" i="81"/>
  <c r="AF1343" i="81"/>
  <c r="AF1359" i="81"/>
  <c r="AF1349" i="81"/>
  <c r="AF1355" i="81"/>
  <c r="AF1345" i="81"/>
  <c r="AF1344" i="81"/>
  <c r="AF1351" i="81"/>
  <c r="AF1357" i="81"/>
  <c r="AF1341" i="81"/>
  <c r="AF1354" i="81"/>
  <c r="AF1347" i="81"/>
  <c r="AF1346" i="81"/>
  <c r="AF1342" i="81"/>
  <c r="AF1356" i="81"/>
  <c r="AF1338" i="81"/>
  <c r="AF1348" i="81"/>
  <c r="AF1353" i="81"/>
  <c r="AF1340" i="81"/>
  <c r="AF37" i="81"/>
  <c r="AE41" i="81"/>
  <c r="AD838" i="81"/>
  <c r="AD837" i="81"/>
  <c r="AD145" i="81"/>
  <c r="AC1462" i="81"/>
  <c r="W233" i="15" l="1"/>
  <c r="AD1295" i="81"/>
  <c r="AD1296" i="81" s="1"/>
  <c r="AC287" i="81"/>
  <c r="AC291" i="81" s="1"/>
  <c r="AC389" i="81"/>
  <c r="AC390" i="81" s="1"/>
  <c r="Y228" i="15"/>
  <c r="Y229" i="15" s="1"/>
  <c r="W163" i="15"/>
  <c r="W165" i="15" s="1"/>
  <c r="D30" i="22"/>
  <c r="H30" i="22" s="1"/>
  <c r="J30" i="22" s="1"/>
  <c r="K30" i="22" s="1"/>
  <c r="W178" i="15"/>
  <c r="W182" i="15" s="1"/>
  <c r="W190" i="15" s="1"/>
  <c r="W191" i="15" s="1"/>
  <c r="X156" i="15"/>
  <c r="W161" i="15"/>
  <c r="Y117" i="15"/>
  <c r="Y124" i="15"/>
  <c r="Y126" i="15" s="1"/>
  <c r="Y61" i="15"/>
  <c r="F34" i="85" s="1"/>
  <c r="H34" i="85" s="1"/>
  <c r="I34" i="85" s="1"/>
  <c r="L34" i="85" s="1"/>
  <c r="N34" i="85" s="1"/>
  <c r="O34" i="85" s="1"/>
  <c r="B22" i="19" s="1"/>
  <c r="Y118" i="15"/>
  <c r="Y121" i="15" s="1"/>
  <c r="AB908" i="81"/>
  <c r="AB1553" i="81" s="1"/>
  <c r="AB1552" i="81"/>
  <c r="AC790" i="81"/>
  <c r="AC793" i="81" s="1"/>
  <c r="AC794" i="81" s="1"/>
  <c r="AC795" i="81" s="1"/>
  <c r="AC796" i="81" s="1"/>
  <c r="AC802" i="81" s="1"/>
  <c r="AD785" i="81"/>
  <c r="AD1430" i="81" s="1"/>
  <c r="AC801" i="81"/>
  <c r="AC1446" i="81" s="1"/>
  <c r="AD816" i="81"/>
  <c r="AD1461" i="81" s="1"/>
  <c r="AC820" i="81"/>
  <c r="AC1465" i="81" s="1"/>
  <c r="AC823" i="81"/>
  <c r="AC1468" i="81" s="1"/>
  <c r="AC835" i="81"/>
  <c r="AC1480" i="81" s="1"/>
  <c r="AC826" i="81"/>
  <c r="AC1471" i="81" s="1"/>
  <c r="AC827" i="81"/>
  <c r="AC1472" i="81" s="1"/>
  <c r="AC824" i="81"/>
  <c r="AC836" i="81"/>
  <c r="AC1481" i="81" s="1"/>
  <c r="AC840" i="81"/>
  <c r="AC1485" i="81" s="1"/>
  <c r="AC839" i="81"/>
  <c r="AC1484" i="81" s="1"/>
  <c r="AC828" i="81"/>
  <c r="AC1473" i="81" s="1"/>
  <c r="AC830" i="81"/>
  <c r="AC1475" i="81" s="1"/>
  <c r="AC834" i="81"/>
  <c r="AC1479" i="81" s="1"/>
  <c r="AC832" i="81"/>
  <c r="AC1477" i="81" s="1"/>
  <c r="AC829" i="81"/>
  <c r="AC1474" i="81" s="1"/>
  <c r="AC833" i="81"/>
  <c r="AC1478" i="81" s="1"/>
  <c r="AC821" i="81"/>
  <c r="AC1466" i="81" s="1"/>
  <c r="AC831" i="81"/>
  <c r="AC1476" i="81" s="1"/>
  <c r="AC822" i="81"/>
  <c r="AC1467" i="81" s="1"/>
  <c r="AC825" i="81"/>
  <c r="AC1470" i="81" s="1"/>
  <c r="AD1194" i="81"/>
  <c r="X238" i="15"/>
  <c r="AD1079" i="81"/>
  <c r="AD1164" i="81" s="1"/>
  <c r="AD1166" i="81" s="1"/>
  <c r="AD1167" i="81" s="1"/>
  <c r="AE1075" i="81"/>
  <c r="AE1045" i="81"/>
  <c r="AE1047" i="81"/>
  <c r="AD1067" i="81"/>
  <c r="AD1064" i="81"/>
  <c r="AC1469" i="81"/>
  <c r="AC645" i="81"/>
  <c r="AC647" i="81" s="1"/>
  <c r="AC648" i="81" s="1"/>
  <c r="AD918" i="81"/>
  <c r="AD947" i="81" s="1"/>
  <c r="AD948" i="81" s="1"/>
  <c r="AD526" i="81"/>
  <c r="AD528" i="81"/>
  <c r="AD268" i="81"/>
  <c r="AD301" i="81" s="1"/>
  <c r="AD270" i="81"/>
  <c r="AC545" i="81"/>
  <c r="AD282" i="81"/>
  <c r="AD290" i="81" s="1"/>
  <c r="AC292" i="81"/>
  <c r="AD285" i="81" s="1"/>
  <c r="AC288" i="81"/>
  <c r="X157" i="15"/>
  <c r="X56" i="15"/>
  <c r="X54" i="15"/>
  <c r="X178" i="15" s="1"/>
  <c r="AE1188" i="81"/>
  <c r="AE1196" i="81" s="1"/>
  <c r="X68" i="15"/>
  <c r="AC33" i="85" s="1"/>
  <c r="AD33" i="85" s="1"/>
  <c r="AE33" i="85" s="1"/>
  <c r="AD930" i="81"/>
  <c r="AD938" i="81" s="1"/>
  <c r="AD517" i="81"/>
  <c r="AD518" i="81" s="1"/>
  <c r="AD1198" i="81"/>
  <c r="AE1191" i="81" s="1"/>
  <c r="AD916" i="81"/>
  <c r="AD949" i="81" s="1"/>
  <c r="AD951" i="81" s="1"/>
  <c r="X71" i="15"/>
  <c r="X73" i="15" s="1"/>
  <c r="AF1317" i="81"/>
  <c r="AF1422" i="81" s="1"/>
  <c r="AC939" i="81"/>
  <c r="Y242" i="15"/>
  <c r="AC936" i="81"/>
  <c r="X150" i="15"/>
  <c r="Y160" i="15"/>
  <c r="AD933" i="81"/>
  <c r="AF1306" i="81"/>
  <c r="AF1309" i="81" s="1"/>
  <c r="AF1310" i="81" s="1"/>
  <c r="AF1311" i="81" s="1"/>
  <c r="AF1312" i="81" s="1"/>
  <c r="AF1318" i="81" s="1"/>
  <c r="AD415" i="81"/>
  <c r="AD419" i="81" s="1"/>
  <c r="AD666" i="81"/>
  <c r="AE654" i="81" s="1"/>
  <c r="AF127" i="81"/>
  <c r="AE133" i="81"/>
  <c r="AD138" i="81"/>
  <c r="AD141" i="81" s="1"/>
  <c r="AD142" i="81" s="1"/>
  <c r="AD143" i="81" s="1"/>
  <c r="AD144" i="81" s="1"/>
  <c r="AD150" i="81" s="1"/>
  <c r="AC675" i="81"/>
  <c r="AD669" i="81"/>
  <c r="AC679" i="81"/>
  <c r="AD672" i="81" s="1"/>
  <c r="AC678" i="81"/>
  <c r="AF29" i="81"/>
  <c r="AE1230" i="81"/>
  <c r="AE1226" i="81"/>
  <c r="AE1222" i="81"/>
  <c r="AE1215" i="81"/>
  <c r="AE1216" i="81"/>
  <c r="AE1213" i="81"/>
  <c r="AE1210" i="81"/>
  <c r="AE1217" i="81"/>
  <c r="AE1227" i="81"/>
  <c r="AE1211" i="81"/>
  <c r="AE1225" i="81"/>
  <c r="AE1221" i="81"/>
  <c r="AE1209" i="81"/>
  <c r="AE1218" i="81"/>
  <c r="AE1228" i="81"/>
  <c r="AE1214" i="81"/>
  <c r="AE1212" i="81"/>
  <c r="AE1219" i="81"/>
  <c r="AE1223" i="81"/>
  <c r="AE1224" i="81"/>
  <c r="AE1229" i="81"/>
  <c r="AE1220" i="81"/>
  <c r="AD129" i="81"/>
  <c r="AE126" i="81"/>
  <c r="AG6" i="81"/>
  <c r="AF11" i="81"/>
  <c r="AF14" i="81" s="1"/>
  <c r="AF15" i="81" s="1"/>
  <c r="AF16" i="81" s="1"/>
  <c r="AF17" i="81" s="1"/>
  <c r="AF23" i="81" s="1"/>
  <c r="AG1332" i="81"/>
  <c r="AF1336" i="81"/>
  <c r="AF1421" i="81" s="1"/>
  <c r="AD156" i="81"/>
  <c r="AD706" i="81"/>
  <c r="AD691" i="81"/>
  <c r="AD702" i="81"/>
  <c r="AD699" i="81"/>
  <c r="AD708" i="81"/>
  <c r="AD709" i="81"/>
  <c r="AD698" i="81"/>
  <c r="AD694" i="81"/>
  <c r="AD710" i="81"/>
  <c r="AD695" i="81"/>
  <c r="AD707" i="81"/>
  <c r="AD704" i="81"/>
  <c r="AD693" i="81"/>
  <c r="AD692" i="81"/>
  <c r="AD705" i="81"/>
  <c r="AD703" i="81"/>
  <c r="AD701" i="81"/>
  <c r="AD690" i="81"/>
  <c r="AD697" i="81"/>
  <c r="AD696" i="81"/>
  <c r="AD700" i="81"/>
  <c r="AF1324" i="81"/>
  <c r="AD187" i="81"/>
  <c r="AD189" i="81"/>
  <c r="AD177" i="81"/>
  <c r="AD182" i="81"/>
  <c r="AD181" i="81"/>
  <c r="AD174" i="81"/>
  <c r="AD178" i="81"/>
  <c r="AD179" i="81"/>
  <c r="AD185" i="81"/>
  <c r="AD169" i="81"/>
  <c r="AD173" i="81"/>
  <c r="AD183" i="81"/>
  <c r="AD184" i="81"/>
  <c r="AD171" i="81"/>
  <c r="AD180" i="81"/>
  <c r="AD176" i="81"/>
  <c r="AD170" i="81"/>
  <c r="AD188" i="81"/>
  <c r="AD172" i="81"/>
  <c r="AD186" i="81"/>
  <c r="AD175" i="81"/>
  <c r="AE396" i="81"/>
  <c r="AE429" i="81" s="1"/>
  <c r="AE398" i="81"/>
  <c r="AE1185" i="81"/>
  <c r="AF39" i="81"/>
  <c r="AD686" i="81"/>
  <c r="AD687" i="81" s="1"/>
  <c r="AD673" i="81"/>
  <c r="AF43" i="81"/>
  <c r="AF59" i="81"/>
  <c r="AF53" i="81"/>
  <c r="AF56" i="81"/>
  <c r="AF46" i="81"/>
  <c r="AF54" i="81"/>
  <c r="AF49" i="81"/>
  <c r="AF55" i="81"/>
  <c r="AF63" i="81"/>
  <c r="AF64" i="81"/>
  <c r="AF61" i="81"/>
  <c r="AF50" i="81"/>
  <c r="AF60" i="81"/>
  <c r="AF44" i="81"/>
  <c r="AF57" i="81"/>
  <c r="AF47" i="81"/>
  <c r="AF58" i="81"/>
  <c r="AF42" i="81"/>
  <c r="AF51" i="81"/>
  <c r="AF52" i="81"/>
  <c r="AF45" i="81"/>
  <c r="AF62" i="81"/>
  <c r="AF48" i="81"/>
  <c r="AD968" i="81"/>
  <c r="AD967" i="81"/>
  <c r="AC1035" i="81"/>
  <c r="AC1037" i="81" s="1"/>
  <c r="AC1038" i="81" s="1"/>
  <c r="AC255" i="81"/>
  <c r="AD166" i="81"/>
  <c r="AE1205" i="81"/>
  <c r="AE1206" i="81" s="1"/>
  <c r="AE1192" i="81"/>
  <c r="AD149" i="81"/>
  <c r="AG1304" i="81"/>
  <c r="AG1302" i="81"/>
  <c r="AG1335" i="81" s="1"/>
  <c r="Y50" i="15"/>
  <c r="Y239" i="15" s="1"/>
  <c r="Y240" i="15"/>
  <c r="Y232" i="15" l="1"/>
  <c r="X159" i="15"/>
  <c r="Y196" i="15"/>
  <c r="I11" i="14"/>
  <c r="X221" i="15"/>
  <c r="AD957" i="81"/>
  <c r="D31" i="22"/>
  <c r="H31" i="22" s="1"/>
  <c r="J31" i="22" s="1"/>
  <c r="K31" i="22" s="1"/>
  <c r="Y62" i="15"/>
  <c r="Y63" i="15" s="1"/>
  <c r="Y65" i="15" s="1"/>
  <c r="Y66" i="15" s="1"/>
  <c r="Y195" i="15" s="1"/>
  <c r="AD788" i="81"/>
  <c r="AD786" i="81"/>
  <c r="AD1431" i="81" s="1"/>
  <c r="AC905" i="81"/>
  <c r="AC1550" i="81" s="1"/>
  <c r="AD962" i="81"/>
  <c r="AD965" i="81"/>
  <c r="AC906" i="81"/>
  <c r="AC805" i="81"/>
  <c r="AC1450" i="81" s="1"/>
  <c r="AD966" i="81"/>
  <c r="AD964" i="81"/>
  <c r="AD960" i="81"/>
  <c r="AD956" i="81"/>
  <c r="AD958" i="81"/>
  <c r="AD963" i="81"/>
  <c r="AD952" i="81"/>
  <c r="AD961" i="81"/>
  <c r="AD969" i="81"/>
  <c r="AD954" i="81"/>
  <c r="AD953" i="81"/>
  <c r="AE1076" i="81"/>
  <c r="AE1077" i="81" s="1"/>
  <c r="AE1063" i="81"/>
  <c r="AE1078" i="81"/>
  <c r="AE1056" i="81"/>
  <c r="AD1065" i="81"/>
  <c r="AE1059" i="81"/>
  <c r="AD1068" i="81"/>
  <c r="AD1069" i="81"/>
  <c r="AE1062" i="81" s="1"/>
  <c r="AF1423" i="81"/>
  <c r="AF1424" i="81" s="1"/>
  <c r="AF1321" i="81"/>
  <c r="AG1316" i="81" s="1"/>
  <c r="AD934" i="81"/>
  <c r="AD1433" i="81"/>
  <c r="AD279" i="81"/>
  <c r="AD272" i="81" s="1"/>
  <c r="AD275" i="81" s="1"/>
  <c r="AD276" i="81" s="1"/>
  <c r="AD277" i="81" s="1"/>
  <c r="AD278" i="81" s="1"/>
  <c r="AD284" i="81" s="1"/>
  <c r="AD420" i="81"/>
  <c r="AE413" i="81" s="1"/>
  <c r="AC546" i="81"/>
  <c r="AC550" i="81"/>
  <c r="AD543" i="81" s="1"/>
  <c r="AD540" i="81"/>
  <c r="AC549" i="81"/>
  <c r="AD299" i="81"/>
  <c r="AD300" i="81" s="1"/>
  <c r="AD286" i="81"/>
  <c r="AD313" i="81"/>
  <c r="AD308" i="81"/>
  <c r="AD303" i="81"/>
  <c r="AD321" i="81"/>
  <c r="AD317" i="81"/>
  <c r="AD312" i="81"/>
  <c r="AD306" i="81"/>
  <c r="AD315" i="81"/>
  <c r="AD316" i="81"/>
  <c r="AD314" i="81"/>
  <c r="AD305" i="81"/>
  <c r="AD318" i="81"/>
  <c r="AD311" i="81"/>
  <c r="AD323" i="81"/>
  <c r="AD310" i="81"/>
  <c r="AD304" i="81"/>
  <c r="AD309" i="81"/>
  <c r="AD322" i="81"/>
  <c r="AD307" i="81"/>
  <c r="AD544" i="81"/>
  <c r="AD557" i="81"/>
  <c r="AD558" i="81" s="1"/>
  <c r="AD559" i="81"/>
  <c r="AD537" i="81"/>
  <c r="AD530" i="81" s="1"/>
  <c r="AD533" i="81" s="1"/>
  <c r="AD534" i="81" s="1"/>
  <c r="AD535" i="81" s="1"/>
  <c r="AD536" i="81" s="1"/>
  <c r="AD542" i="81" s="1"/>
  <c r="AE1189" i="81"/>
  <c r="AE1294" i="81" s="1"/>
  <c r="AE410" i="81"/>
  <c r="AE418" i="81" s="1"/>
  <c r="AD659" i="81"/>
  <c r="AD662" i="81" s="1"/>
  <c r="AD663" i="81" s="1"/>
  <c r="AD664" i="81" s="1"/>
  <c r="AD665" i="81" s="1"/>
  <c r="AD671" i="81" s="1"/>
  <c r="AD959" i="81"/>
  <c r="AD971" i="81"/>
  <c r="AD955" i="81"/>
  <c r="AD970" i="81"/>
  <c r="AD927" i="81"/>
  <c r="AD931" i="81" s="1"/>
  <c r="AD1036" i="81" s="1"/>
  <c r="Y148" i="15"/>
  <c r="X152" i="15"/>
  <c r="AD254" i="81"/>
  <c r="X182" i="15"/>
  <c r="X190" i="15" s="1"/>
  <c r="X191" i="15" s="1"/>
  <c r="AD416" i="81"/>
  <c r="AD670" i="81"/>
  <c r="AD775" i="81" s="1"/>
  <c r="AF26" i="81"/>
  <c r="AF30" i="81" s="1"/>
  <c r="AE407" i="81"/>
  <c r="AE400" i="81" s="1"/>
  <c r="AE403" i="81" s="1"/>
  <c r="AE404" i="81" s="1"/>
  <c r="AE405" i="81" s="1"/>
  <c r="AE406" i="81" s="1"/>
  <c r="AE412" i="81" s="1"/>
  <c r="AG1320" i="81"/>
  <c r="AG1333" i="81"/>
  <c r="AG1334" i="81" s="1"/>
  <c r="AF1204" i="81"/>
  <c r="AE1208" i="81"/>
  <c r="AE1293" i="81" s="1"/>
  <c r="AE128" i="81"/>
  <c r="AF320" i="81"/>
  <c r="AF319" i="81"/>
  <c r="AD1482" i="81"/>
  <c r="AD677" i="81"/>
  <c r="AG1313" i="81"/>
  <c r="AE946" i="81"/>
  <c r="AD950" i="81"/>
  <c r="AE164" i="81"/>
  <c r="AD168" i="81"/>
  <c r="AC256" i="81"/>
  <c r="AG37" i="81"/>
  <c r="AF41" i="81"/>
  <c r="AE427" i="81"/>
  <c r="AE428" i="81" s="1"/>
  <c r="AE414" i="81"/>
  <c r="AD1483" i="81"/>
  <c r="AD153" i="81"/>
  <c r="AE578" i="81"/>
  <c r="AE577" i="81"/>
  <c r="AE657" i="81"/>
  <c r="AE655" i="81"/>
  <c r="AE688" i="81" s="1"/>
  <c r="AE136" i="81"/>
  <c r="AE134" i="81"/>
  <c r="AG1360" i="81"/>
  <c r="AG1340" i="81"/>
  <c r="AG1338" i="81"/>
  <c r="AG1347" i="81"/>
  <c r="AG1337" i="81"/>
  <c r="AG1350" i="81"/>
  <c r="AG1351" i="81"/>
  <c r="AG1344" i="81"/>
  <c r="AG1345" i="81"/>
  <c r="AG1346" i="81"/>
  <c r="AG1354" i="81"/>
  <c r="AG1356" i="81"/>
  <c r="AG1348" i="81"/>
  <c r="AG1342" i="81"/>
  <c r="AG1349" i="81"/>
  <c r="AG1353" i="81"/>
  <c r="AG1357" i="81"/>
  <c r="AG1358" i="81"/>
  <c r="AG1359" i="81"/>
  <c r="AG1343" i="81"/>
  <c r="AG1352" i="81"/>
  <c r="AG1339" i="81"/>
  <c r="AG1355" i="81"/>
  <c r="AG1341" i="81"/>
  <c r="AE685" i="81"/>
  <c r="AD689" i="81"/>
  <c r="AD774" i="81" s="1"/>
  <c r="AE1178" i="81"/>
  <c r="AE1181" i="81" s="1"/>
  <c r="AE1182" i="81" s="1"/>
  <c r="AE1183" i="81" s="1"/>
  <c r="AE1184" i="81" s="1"/>
  <c r="AE1190" i="81" s="1"/>
  <c r="AF1173" i="81"/>
  <c r="AE450" i="81"/>
  <c r="AE441" i="81"/>
  <c r="AE448" i="81"/>
  <c r="AE451" i="81"/>
  <c r="AE442" i="81"/>
  <c r="AE437" i="81"/>
  <c r="AE439" i="81"/>
  <c r="AE432" i="81"/>
  <c r="AE431" i="81"/>
  <c r="AE443" i="81"/>
  <c r="AE446" i="81"/>
  <c r="AE434" i="81"/>
  <c r="AE447" i="81"/>
  <c r="AE444" i="81"/>
  <c r="AE440" i="81"/>
  <c r="AE435" i="81"/>
  <c r="AE438" i="81"/>
  <c r="AE449" i="81"/>
  <c r="AE445" i="81"/>
  <c r="AE433" i="81"/>
  <c r="AE452" i="81"/>
  <c r="AE436" i="81"/>
  <c r="AG9" i="81"/>
  <c r="AG7" i="81"/>
  <c r="Y53" i="15"/>
  <c r="AF1326" i="81" l="1"/>
  <c r="AG1319" i="81" s="1"/>
  <c r="X161" i="15"/>
  <c r="AF33" i="85"/>
  <c r="AG33" i="85" s="1"/>
  <c r="Y199" i="15"/>
  <c r="Y207" i="15" s="1"/>
  <c r="Y208" i="15" s="1"/>
  <c r="B208" i="15" s="1"/>
  <c r="Y156" i="15"/>
  <c r="B254" i="15"/>
  <c r="H32" i="14"/>
  <c r="X163" i="15"/>
  <c r="X165" i="15" s="1"/>
  <c r="X222" i="15"/>
  <c r="X236" i="15" s="1"/>
  <c r="X246" i="15" s="1"/>
  <c r="X248" i="15" s="1"/>
  <c r="X249" i="15" s="1"/>
  <c r="X18" i="15" s="1"/>
  <c r="M16" i="19"/>
  <c r="B24" i="19" s="1"/>
  <c r="D24" i="19" s="1"/>
  <c r="D29" i="19" s="1"/>
  <c r="B29" i="19" s="1"/>
  <c r="Y67" i="15"/>
  <c r="Y149" i="15" s="1"/>
  <c r="Y150" i="15" s="1"/>
  <c r="Y152" i="15" s="1"/>
  <c r="AC1451" i="81"/>
  <c r="AC1455" i="81"/>
  <c r="AC907" i="81"/>
  <c r="AC1551" i="81"/>
  <c r="AD819" i="81"/>
  <c r="AD1464" i="81" s="1"/>
  <c r="AD797" i="81"/>
  <c r="AD1442" i="81" s="1"/>
  <c r="AD804" i="81"/>
  <c r="AD817" i="81"/>
  <c r="AD818" i="81" s="1"/>
  <c r="AC810" i="81"/>
  <c r="AD803" i="81" s="1"/>
  <c r="AC806" i="81"/>
  <c r="AD800" i="81"/>
  <c r="AD808" i="81" s="1"/>
  <c r="AC809" i="81"/>
  <c r="AC1454" i="81" s="1"/>
  <c r="AF1322" i="81"/>
  <c r="AF1325" i="81"/>
  <c r="AE1060" i="81"/>
  <c r="AE1165" i="81" s="1"/>
  <c r="AE1049" i="81"/>
  <c r="AE1052" i="81" s="1"/>
  <c r="AE1053" i="81" s="1"/>
  <c r="AE1054" i="81" s="1"/>
  <c r="AE1055" i="81" s="1"/>
  <c r="AE1061" i="81" s="1"/>
  <c r="AF1044" i="81"/>
  <c r="AE1092" i="81"/>
  <c r="AE1081" i="81"/>
  <c r="AE1100" i="81"/>
  <c r="AE1093" i="81"/>
  <c r="AE1088" i="81"/>
  <c r="AE1094" i="81"/>
  <c r="AE1095" i="81"/>
  <c r="AE1101" i="81"/>
  <c r="AE1091" i="81"/>
  <c r="AE1090" i="81"/>
  <c r="AE1084" i="81"/>
  <c r="AE1087" i="81"/>
  <c r="AE1082" i="81"/>
  <c r="AE1086" i="81"/>
  <c r="AE1098" i="81"/>
  <c r="AE1089" i="81"/>
  <c r="AE1083" i="81"/>
  <c r="AE1099" i="81"/>
  <c r="AE1080" i="81"/>
  <c r="AE1085" i="81"/>
  <c r="AE1067" i="81"/>
  <c r="AE1064" i="81"/>
  <c r="AF1075" i="81"/>
  <c r="AE1079" i="81"/>
  <c r="AE915" i="81"/>
  <c r="AE918" i="81" s="1"/>
  <c r="AG1317" i="81"/>
  <c r="AG1422" i="81" s="1"/>
  <c r="AD1463" i="81"/>
  <c r="AE1193" i="81"/>
  <c r="AE1197" i="81" s="1"/>
  <c r="AE267" i="81"/>
  <c r="AE268" i="81" s="1"/>
  <c r="AE301" i="81" s="1"/>
  <c r="AD920" i="81"/>
  <c r="AD923" i="81" s="1"/>
  <c r="AD924" i="81" s="1"/>
  <c r="AD925" i="81" s="1"/>
  <c r="AD926" i="81" s="1"/>
  <c r="AD932" i="81" s="1"/>
  <c r="AD283" i="81"/>
  <c r="AD388" i="81" s="1"/>
  <c r="AF395" i="81"/>
  <c r="AF396" i="81" s="1"/>
  <c r="AF429" i="81" s="1"/>
  <c r="AD935" i="81"/>
  <c r="AD939" i="81" s="1"/>
  <c r="AD1462" i="81"/>
  <c r="AD1449" i="81"/>
  <c r="AD541" i="81"/>
  <c r="AD646" i="81" s="1"/>
  <c r="AE525" i="81"/>
  <c r="AD302" i="81"/>
  <c r="AD387" i="81" s="1"/>
  <c r="AE298" i="81"/>
  <c r="AD561" i="81"/>
  <c r="AD565" i="81"/>
  <c r="AD580" i="81"/>
  <c r="AD567" i="81"/>
  <c r="AD569" i="81"/>
  <c r="AD576" i="81"/>
  <c r="AD570" i="81"/>
  <c r="AD568" i="81"/>
  <c r="AD574" i="81"/>
  <c r="AD575" i="81"/>
  <c r="AD566" i="81"/>
  <c r="AD564" i="81"/>
  <c r="AD562" i="81"/>
  <c r="AD579" i="81"/>
  <c r="AD572" i="81"/>
  <c r="AD573" i="81"/>
  <c r="AD571" i="81"/>
  <c r="AD581" i="81"/>
  <c r="AD563" i="81"/>
  <c r="AD560" i="81"/>
  <c r="AE556" i="81"/>
  <c r="AD548" i="81"/>
  <c r="AE1295" i="81"/>
  <c r="AE1296" i="81" s="1"/>
  <c r="AD776" i="81"/>
  <c r="AD777" i="81" s="1"/>
  <c r="AD674" i="81"/>
  <c r="AD675" i="81" s="1"/>
  <c r="AD1035" i="81"/>
  <c r="AD1037" i="81" s="1"/>
  <c r="AD1038" i="81" s="1"/>
  <c r="Y70" i="15"/>
  <c r="Y157" i="15"/>
  <c r="Y159" i="15" s="1"/>
  <c r="AF34" i="85" s="1"/>
  <c r="AG34" i="85" s="1"/>
  <c r="Y68" i="15"/>
  <c r="AC34" i="85" s="1"/>
  <c r="AD34" i="85" s="1"/>
  <c r="AE34" i="85" s="1"/>
  <c r="AF27" i="81"/>
  <c r="AG21" i="81"/>
  <c r="AG29" i="81" s="1"/>
  <c r="AF31" i="81"/>
  <c r="AG24" i="81" s="1"/>
  <c r="AE411" i="81"/>
  <c r="AE516" i="81" s="1"/>
  <c r="AG18" i="81"/>
  <c r="AH6" i="81" s="1"/>
  <c r="AE145" i="81"/>
  <c r="AF133" i="81" s="1"/>
  <c r="AE666" i="81"/>
  <c r="AE659" i="81" s="1"/>
  <c r="AE662" i="81" s="1"/>
  <c r="AE663" i="81" s="1"/>
  <c r="AE664" i="81" s="1"/>
  <c r="AE665" i="81" s="1"/>
  <c r="AE671" i="81" s="1"/>
  <c r="AG1324" i="81"/>
  <c r="AF426" i="81"/>
  <c r="AE430" i="81"/>
  <c r="AE515" i="81" s="1"/>
  <c r="AG127" i="81"/>
  <c r="AE837" i="81"/>
  <c r="AE838" i="81"/>
  <c r="AE129" i="81"/>
  <c r="AG1336" i="81"/>
  <c r="AG1421" i="81" s="1"/>
  <c r="AG1423" i="81" s="1"/>
  <c r="AG1424" i="81" s="1"/>
  <c r="AH1332" i="81"/>
  <c r="AG38" i="81"/>
  <c r="AE916" i="81"/>
  <c r="AE949" i="81" s="1"/>
  <c r="AF1174" i="81"/>
  <c r="AF1207" i="81" s="1"/>
  <c r="AF1176" i="81"/>
  <c r="AE167" i="81"/>
  <c r="AE706" i="81"/>
  <c r="AE693" i="81"/>
  <c r="AE704" i="81"/>
  <c r="AE703" i="81"/>
  <c r="AE705" i="81"/>
  <c r="AE709" i="81"/>
  <c r="AE699" i="81"/>
  <c r="AE691" i="81"/>
  <c r="AE702" i="81"/>
  <c r="AE711" i="81"/>
  <c r="AE695" i="81"/>
  <c r="AE701" i="81"/>
  <c r="AE698" i="81"/>
  <c r="AE690" i="81"/>
  <c r="AE710" i="81"/>
  <c r="AE692" i="81"/>
  <c r="AE700" i="81"/>
  <c r="AE707" i="81"/>
  <c r="AE697" i="81"/>
  <c r="AE696" i="81"/>
  <c r="AE708" i="81"/>
  <c r="AE694" i="81"/>
  <c r="AD158" i="81"/>
  <c r="AE151" i="81" s="1"/>
  <c r="AD154" i="81"/>
  <c r="AE148" i="81"/>
  <c r="AD157" i="81"/>
  <c r="AF126" i="81"/>
  <c r="AF1097" i="81"/>
  <c r="AF1096" i="81"/>
  <c r="AG40" i="81"/>
  <c r="AE673" i="81"/>
  <c r="AE686" i="81"/>
  <c r="AE687" i="81" s="1"/>
  <c r="AD253" i="81"/>
  <c r="AH1301" i="81"/>
  <c r="AG1306" i="81"/>
  <c r="AG1309" i="81" s="1"/>
  <c r="AG1310" i="81" s="1"/>
  <c r="AG1311" i="81" s="1"/>
  <c r="AG1312" i="81" s="1"/>
  <c r="AG1318" i="81" s="1"/>
  <c r="AE165" i="81"/>
  <c r="AE152" i="81"/>
  <c r="Y238" i="15"/>
  <c r="AB53" i="15"/>
  <c r="Y56" i="15"/>
  <c r="AB56" i="15" s="1"/>
  <c r="Y54" i="15"/>
  <c r="Y178" i="15" s="1"/>
  <c r="AD1453" i="81" l="1"/>
  <c r="AF398" i="81"/>
  <c r="AE270" i="81"/>
  <c r="Y71" i="15"/>
  <c r="Y73" i="15" s="1"/>
  <c r="X233" i="15"/>
  <c r="Y221" i="15"/>
  <c r="Y222" i="15" s="1"/>
  <c r="Y236" i="15" s="1"/>
  <c r="Y246" i="15" s="1"/>
  <c r="Y248" i="15" s="1"/>
  <c r="Y249" i="15" s="1"/>
  <c r="Y18" i="15" s="1"/>
  <c r="AD801" i="81"/>
  <c r="AD906" i="81" s="1"/>
  <c r="AF1188" i="81"/>
  <c r="AF1196" i="81" s="1"/>
  <c r="AD1445" i="81"/>
  <c r="AC908" i="81"/>
  <c r="AC1553" i="81" s="1"/>
  <c r="AC1552" i="81"/>
  <c r="AE816" i="81"/>
  <c r="AE1461" i="81" s="1"/>
  <c r="AD820" i="81"/>
  <c r="AE785" i="81"/>
  <c r="AD790" i="81"/>
  <c r="AD793" i="81" s="1"/>
  <c r="AD794" i="81" s="1"/>
  <c r="AD795" i="81" s="1"/>
  <c r="AD796" i="81" s="1"/>
  <c r="AD802" i="81" s="1"/>
  <c r="AD826" i="81"/>
  <c r="AD1471" i="81" s="1"/>
  <c r="AD828" i="81"/>
  <c r="AD1473" i="81" s="1"/>
  <c r="AD834" i="81"/>
  <c r="AD1479" i="81" s="1"/>
  <c r="AD824" i="81"/>
  <c r="AD1469" i="81" s="1"/>
  <c r="AD827" i="81"/>
  <c r="AD1472" i="81" s="1"/>
  <c r="AD833" i="81"/>
  <c r="AD1478" i="81" s="1"/>
  <c r="AD830" i="81"/>
  <c r="AD1475" i="81" s="1"/>
  <c r="AD821" i="81"/>
  <c r="AD1466" i="81" s="1"/>
  <c r="AD841" i="81"/>
  <c r="AD1486" i="81" s="1"/>
  <c r="AD825" i="81"/>
  <c r="AD1470" i="81" s="1"/>
  <c r="AD840" i="81"/>
  <c r="AD1485" i="81" s="1"/>
  <c r="AD831" i="81"/>
  <c r="AD1476" i="81" s="1"/>
  <c r="AD836" i="81"/>
  <c r="AD1481" i="81" s="1"/>
  <c r="AD823" i="81"/>
  <c r="AD1468" i="81" s="1"/>
  <c r="AD822" i="81"/>
  <c r="AD1467" i="81" s="1"/>
  <c r="AD832" i="81"/>
  <c r="AD1477" i="81" s="1"/>
  <c r="AD839" i="81"/>
  <c r="AD1484" i="81" s="1"/>
  <c r="AD835" i="81"/>
  <c r="AD1480" i="81" s="1"/>
  <c r="AD829" i="81"/>
  <c r="AD1474" i="81" s="1"/>
  <c r="AE1430" i="81"/>
  <c r="AG1321" i="81"/>
  <c r="AG1325" i="81" s="1"/>
  <c r="AE1194" i="81"/>
  <c r="AE1198" i="81"/>
  <c r="AF1191" i="81" s="1"/>
  <c r="AE1164" i="81"/>
  <c r="AE1166" i="81" s="1"/>
  <c r="AE1167" i="81" s="1"/>
  <c r="AF1045" i="81"/>
  <c r="AF1047" i="81"/>
  <c r="AE1068" i="81"/>
  <c r="AF1059" i="81"/>
  <c r="AF1067" i="81" s="1"/>
  <c r="AE1069" i="81"/>
  <c r="AF1062" i="81" s="1"/>
  <c r="AE1065" i="81"/>
  <c r="AD1446" i="81"/>
  <c r="AD936" i="81"/>
  <c r="AE138" i="81"/>
  <c r="AE141" i="81" s="1"/>
  <c r="AE142" i="81" s="1"/>
  <c r="AE143" i="81" s="1"/>
  <c r="AE144" i="81" s="1"/>
  <c r="AE150" i="81" s="1"/>
  <c r="AD940" i="81"/>
  <c r="AE933" i="81" s="1"/>
  <c r="AE930" i="81"/>
  <c r="AE938" i="81" s="1"/>
  <c r="AD1551" i="81"/>
  <c r="AD545" i="81"/>
  <c r="AD550" i="81" s="1"/>
  <c r="AE543" i="81" s="1"/>
  <c r="AD389" i="81"/>
  <c r="AD390" i="81" s="1"/>
  <c r="AD287" i="81"/>
  <c r="AD292" i="81" s="1"/>
  <c r="AE285" i="81" s="1"/>
  <c r="AD678" i="81"/>
  <c r="AD679" i="81"/>
  <c r="AE672" i="81" s="1"/>
  <c r="AE670" i="81" s="1"/>
  <c r="AE775" i="81" s="1"/>
  <c r="AD645" i="81"/>
  <c r="AD647" i="81" s="1"/>
  <c r="AD648" i="81" s="1"/>
  <c r="AE279" i="81"/>
  <c r="AE312" i="81"/>
  <c r="AE318" i="81"/>
  <c r="AE314" i="81"/>
  <c r="AE323" i="81"/>
  <c r="AE310" i="81"/>
  <c r="AE303" i="81"/>
  <c r="AE308" i="81"/>
  <c r="AE311" i="81"/>
  <c r="AE306" i="81"/>
  <c r="AE315" i="81"/>
  <c r="AE313" i="81"/>
  <c r="AE316" i="81"/>
  <c r="AE321" i="81"/>
  <c r="AE317" i="81"/>
  <c r="AE307" i="81"/>
  <c r="AE304" i="81"/>
  <c r="AE322" i="81"/>
  <c r="AE309" i="81"/>
  <c r="AE324" i="81"/>
  <c r="AE305" i="81"/>
  <c r="AE286" i="81"/>
  <c r="AE299" i="81"/>
  <c r="AE300" i="81" s="1"/>
  <c r="AE528" i="81"/>
  <c r="AE526" i="81"/>
  <c r="AG11" i="81"/>
  <c r="AG14" i="81" s="1"/>
  <c r="AG15" i="81" s="1"/>
  <c r="AG16" i="81" s="1"/>
  <c r="AG17" i="81" s="1"/>
  <c r="AG23" i="81" s="1"/>
  <c r="AE669" i="81"/>
  <c r="AE677" i="81" s="1"/>
  <c r="AE415" i="81"/>
  <c r="AE420" i="81" s="1"/>
  <c r="AF413" i="81" s="1"/>
  <c r="AE517" i="81"/>
  <c r="AE518" i="81" s="1"/>
  <c r="Y163" i="15"/>
  <c r="Y165" i="15" s="1"/>
  <c r="Y161" i="15"/>
  <c r="Y182" i="15"/>
  <c r="Y190" i="15" s="1"/>
  <c r="Y191" i="15" s="1"/>
  <c r="AF407" i="81"/>
  <c r="AF400" i="81" s="1"/>
  <c r="AF403" i="81" s="1"/>
  <c r="AF404" i="81" s="1"/>
  <c r="AF405" i="81" s="1"/>
  <c r="AF406" i="81" s="1"/>
  <c r="AF412" i="81" s="1"/>
  <c r="AE149" i="81"/>
  <c r="AF654" i="81"/>
  <c r="AF655" i="81" s="1"/>
  <c r="AF688" i="81" s="1"/>
  <c r="AG26" i="81"/>
  <c r="AG27" i="81" s="1"/>
  <c r="AD255" i="81"/>
  <c r="AE166" i="81"/>
  <c r="AF444" i="81"/>
  <c r="AF433" i="81"/>
  <c r="AF448" i="81"/>
  <c r="AF437" i="81"/>
  <c r="AF431" i="81"/>
  <c r="AF447" i="81"/>
  <c r="AF435" i="81"/>
  <c r="AF440" i="81"/>
  <c r="AF445" i="81"/>
  <c r="AF432" i="81"/>
  <c r="AF434" i="81"/>
  <c r="AF439" i="81"/>
  <c r="AF451" i="81"/>
  <c r="AF436" i="81"/>
  <c r="AF453" i="81"/>
  <c r="AF442" i="81"/>
  <c r="AF438" i="81"/>
  <c r="AF452" i="81"/>
  <c r="AF443" i="81"/>
  <c r="AF441" i="81"/>
  <c r="AF449" i="81"/>
  <c r="AF450" i="81"/>
  <c r="AF446" i="81"/>
  <c r="AF128" i="81"/>
  <c r="AE156" i="81"/>
  <c r="AF1185" i="81"/>
  <c r="AF1189" i="81" s="1"/>
  <c r="AF1294" i="81" s="1"/>
  <c r="AE927" i="81"/>
  <c r="AH7" i="81"/>
  <c r="AH9" i="81"/>
  <c r="AF414" i="81"/>
  <c r="AF427" i="81"/>
  <c r="AF428" i="81" s="1"/>
  <c r="AH1302" i="81"/>
  <c r="AH1335" i="81" s="1"/>
  <c r="AH1304" i="81"/>
  <c r="AF685" i="81"/>
  <c r="AE689" i="81"/>
  <c r="AE774" i="81" s="1"/>
  <c r="AG63" i="81"/>
  <c r="AG64" i="81"/>
  <c r="AG65" i="81"/>
  <c r="AG50" i="81"/>
  <c r="AG62" i="81"/>
  <c r="AG52" i="81"/>
  <c r="AG48" i="81"/>
  <c r="AG47" i="81"/>
  <c r="AG59" i="81"/>
  <c r="AG57" i="81"/>
  <c r="AG54" i="81"/>
  <c r="AG53" i="81"/>
  <c r="AG43" i="81"/>
  <c r="AG51" i="81"/>
  <c r="AG49" i="81"/>
  <c r="AG58" i="81"/>
  <c r="AG46" i="81"/>
  <c r="AG61" i="81"/>
  <c r="AG55" i="81"/>
  <c r="AG60" i="81"/>
  <c r="AG44" i="81"/>
  <c r="AG42" i="81"/>
  <c r="AG56" i="81"/>
  <c r="AG45" i="81"/>
  <c r="AF1205" i="81"/>
  <c r="AF1206" i="81" s="1"/>
  <c r="AF1192" i="81"/>
  <c r="AE947" i="81"/>
  <c r="AE948" i="81" s="1"/>
  <c r="AE934" i="81"/>
  <c r="AG1322" i="81"/>
  <c r="AE189" i="81"/>
  <c r="AE178" i="81"/>
  <c r="AE169" i="81"/>
  <c r="AE173" i="81"/>
  <c r="AE175" i="81"/>
  <c r="AE171" i="81"/>
  <c r="AE181" i="81"/>
  <c r="AE180" i="81"/>
  <c r="AE179" i="81"/>
  <c r="AE183" i="81"/>
  <c r="AE177" i="81"/>
  <c r="AE185" i="81"/>
  <c r="AE188" i="81"/>
  <c r="AE174" i="81"/>
  <c r="AE187" i="81"/>
  <c r="AE184" i="81"/>
  <c r="AE182" i="81"/>
  <c r="AE186" i="81"/>
  <c r="AE170" i="81"/>
  <c r="AE172" i="81"/>
  <c r="AE176" i="81"/>
  <c r="AE190" i="81"/>
  <c r="AF1227" i="81"/>
  <c r="AF1221" i="81"/>
  <c r="AF1224" i="81"/>
  <c r="AF1213" i="81"/>
  <c r="AF1215" i="81"/>
  <c r="AF1230" i="81"/>
  <c r="AF1210" i="81"/>
  <c r="AF1226" i="81"/>
  <c r="AF1217" i="81"/>
  <c r="AF1222" i="81"/>
  <c r="AF1220" i="81"/>
  <c r="AF1228" i="81"/>
  <c r="AF1211" i="81"/>
  <c r="AF1216" i="81"/>
  <c r="AF1225" i="81"/>
  <c r="AF1209" i="81"/>
  <c r="AF1223" i="81"/>
  <c r="AF1231" i="81"/>
  <c r="AF1214" i="81"/>
  <c r="AF1219" i="81"/>
  <c r="AF1229" i="81"/>
  <c r="AF1212" i="81"/>
  <c r="AF1218" i="81"/>
  <c r="AE967" i="81"/>
  <c r="AE966" i="81"/>
  <c r="AE965" i="81"/>
  <c r="AE968" i="81"/>
  <c r="AE971" i="81"/>
  <c r="AE959" i="81"/>
  <c r="AE956" i="81"/>
  <c r="AE955" i="81"/>
  <c r="AE958" i="81"/>
  <c r="AE953" i="81"/>
  <c r="AE970" i="81"/>
  <c r="AE951" i="81"/>
  <c r="AE952" i="81"/>
  <c r="AE960" i="81"/>
  <c r="AE963" i="81"/>
  <c r="AE964" i="81"/>
  <c r="AE962" i="81"/>
  <c r="AE961" i="81"/>
  <c r="AE957" i="81"/>
  <c r="AE954" i="81"/>
  <c r="AE969" i="81"/>
  <c r="AE972" i="81"/>
  <c r="AG39" i="81"/>
  <c r="AF134" i="81"/>
  <c r="AF136" i="81"/>
  <c r="AF577" i="81"/>
  <c r="AF578" i="81"/>
  <c r="AE419" i="81"/>
  <c r="D32" i="22"/>
  <c r="H32" i="22" s="1"/>
  <c r="J32" i="22" s="1"/>
  <c r="K32" i="22" s="1"/>
  <c r="AG1326" i="81" l="1"/>
  <c r="AH1319" i="81" s="1"/>
  <c r="AH1316" i="81"/>
  <c r="AH1324" i="81" s="1"/>
  <c r="Y233" i="15"/>
  <c r="AD805" i="81"/>
  <c r="AD809" i="81" s="1"/>
  <c r="AD905" i="81"/>
  <c r="AD1465" i="81"/>
  <c r="AE788" i="81"/>
  <c r="AE786" i="81"/>
  <c r="AE819" i="81" s="1"/>
  <c r="AE416" i="81"/>
  <c r="AF410" i="81"/>
  <c r="AF418" i="81" s="1"/>
  <c r="AF657" i="81"/>
  <c r="AF666" i="81" s="1"/>
  <c r="AE931" i="81"/>
  <c r="AE1036" i="81" s="1"/>
  <c r="AF1063" i="81"/>
  <c r="AF1076" i="81"/>
  <c r="AF1077" i="81" s="1"/>
  <c r="AF1078" i="81"/>
  <c r="AF1056" i="81"/>
  <c r="AD546" i="81"/>
  <c r="AD549" i="81"/>
  <c r="AE540" i="81"/>
  <c r="AE548" i="81" s="1"/>
  <c r="AD288" i="81"/>
  <c r="AD291" i="81"/>
  <c r="AE282" i="81"/>
  <c r="AE290" i="81" s="1"/>
  <c r="AE283" i="81"/>
  <c r="AE388" i="81" s="1"/>
  <c r="AF267" i="81"/>
  <c r="AF268" i="81" s="1"/>
  <c r="AF301" i="81" s="1"/>
  <c r="AF411" i="81"/>
  <c r="AF516" i="81" s="1"/>
  <c r="AG395" i="81"/>
  <c r="AG396" i="81" s="1"/>
  <c r="AG429" i="81" s="1"/>
  <c r="AE272" i="81"/>
  <c r="AE275" i="81" s="1"/>
  <c r="AE276" i="81" s="1"/>
  <c r="AE277" i="81" s="1"/>
  <c r="AE278" i="81" s="1"/>
  <c r="AE284" i="81" s="1"/>
  <c r="AE537" i="81"/>
  <c r="AF525" i="81" s="1"/>
  <c r="AE302" i="81"/>
  <c r="AE387" i="81" s="1"/>
  <c r="AF298" i="81"/>
  <c r="AE559" i="81"/>
  <c r="AE557" i="81"/>
  <c r="AE558" i="81" s="1"/>
  <c r="AE544" i="81"/>
  <c r="AE674" i="81"/>
  <c r="AE678" i="81" s="1"/>
  <c r="AE935" i="81"/>
  <c r="AE940" i="81" s="1"/>
  <c r="AE776" i="81"/>
  <c r="AE777" i="81" s="1"/>
  <c r="AE254" i="81"/>
  <c r="AE153" i="81"/>
  <c r="AE154" i="81" s="1"/>
  <c r="B191" i="15"/>
  <c r="I10" i="14"/>
  <c r="AG30" i="81"/>
  <c r="AG31" i="81"/>
  <c r="AH24" i="81" s="1"/>
  <c r="AH21" i="81"/>
  <c r="AH29" i="81" s="1"/>
  <c r="AF145" i="81"/>
  <c r="AG133" i="81" s="1"/>
  <c r="AH18" i="81"/>
  <c r="AH11" i="81" s="1"/>
  <c r="AH14" i="81" s="1"/>
  <c r="AH15" i="81" s="1"/>
  <c r="AH16" i="81" s="1"/>
  <c r="AH17" i="81" s="1"/>
  <c r="AH23" i="81" s="1"/>
  <c r="AG41" i="81"/>
  <c r="AH37" i="81"/>
  <c r="AF700" i="81"/>
  <c r="AF699" i="81"/>
  <c r="AF702" i="81"/>
  <c r="AF697" i="81"/>
  <c r="AF701" i="81"/>
  <c r="AF707" i="81"/>
  <c r="AF691" i="81"/>
  <c r="AF698" i="81"/>
  <c r="AF711" i="81"/>
  <c r="AF696" i="81"/>
  <c r="AF704" i="81"/>
  <c r="AF706" i="81"/>
  <c r="AF690" i="81"/>
  <c r="AF694" i="81"/>
  <c r="AF705" i="81"/>
  <c r="AF703" i="81"/>
  <c r="AF709" i="81"/>
  <c r="AF708" i="81"/>
  <c r="AF692" i="81"/>
  <c r="AF693" i="81"/>
  <c r="AF695" i="81"/>
  <c r="AF710" i="81"/>
  <c r="AF712" i="81"/>
  <c r="AH1357" i="81"/>
  <c r="AH1341" i="81"/>
  <c r="AH1350" i="81"/>
  <c r="AH1352" i="81"/>
  <c r="AH1356" i="81"/>
  <c r="AH1354" i="81"/>
  <c r="AH1353" i="81"/>
  <c r="AH1337" i="81"/>
  <c r="AH1344" i="81"/>
  <c r="AH1361" i="81"/>
  <c r="AH1342" i="81"/>
  <c r="AH1358" i="81"/>
  <c r="AH1345" i="81"/>
  <c r="AH1348" i="81"/>
  <c r="AH1359" i="81"/>
  <c r="AH1340" i="81"/>
  <c r="AH1349" i="81"/>
  <c r="AH1347" i="81"/>
  <c r="AH1360" i="81"/>
  <c r="AH1355" i="81"/>
  <c r="AH1351" i="81"/>
  <c r="AH1338" i="81"/>
  <c r="AH1343" i="81"/>
  <c r="AH1339" i="81"/>
  <c r="AH1346" i="81"/>
  <c r="AH127" i="81"/>
  <c r="AE920" i="81"/>
  <c r="AE923" i="81" s="1"/>
  <c r="AE924" i="81" s="1"/>
  <c r="AE925" i="81" s="1"/>
  <c r="AE926" i="81" s="1"/>
  <c r="AE932" i="81" s="1"/>
  <c r="AF915" i="81"/>
  <c r="AE1482" i="81"/>
  <c r="AE950" i="81"/>
  <c r="AE1035" i="81" s="1"/>
  <c r="AE1037" i="81" s="1"/>
  <c r="AE1038" i="81" s="1"/>
  <c r="AF946" i="81"/>
  <c r="AH1313" i="81"/>
  <c r="AH1317" i="81" s="1"/>
  <c r="AH1422" i="81" s="1"/>
  <c r="AG426" i="81"/>
  <c r="AF430" i="81"/>
  <c r="AF515" i="81" s="1"/>
  <c r="AF1178" i="81"/>
  <c r="AF1181" i="81" s="1"/>
  <c r="AF1182" i="81" s="1"/>
  <c r="AF1183" i="81" s="1"/>
  <c r="AF1184" i="81" s="1"/>
  <c r="AF1190" i="81" s="1"/>
  <c r="AG1173" i="81"/>
  <c r="AF129" i="81"/>
  <c r="AE168" i="81"/>
  <c r="AF164" i="81"/>
  <c r="AD256" i="81"/>
  <c r="AF165" i="81"/>
  <c r="AF152" i="81"/>
  <c r="AF1193" i="81"/>
  <c r="AH38" i="81"/>
  <c r="AG1096" i="81"/>
  <c r="AG1097" i="81"/>
  <c r="AG320" i="81"/>
  <c r="AG319" i="81"/>
  <c r="AF167" i="81"/>
  <c r="AE1483" i="81"/>
  <c r="AG1204" i="81"/>
  <c r="AF1208" i="81"/>
  <c r="AF1293" i="81" s="1"/>
  <c r="AF1295" i="81" s="1"/>
  <c r="AF1296" i="81" s="1"/>
  <c r="AH1333" i="81"/>
  <c r="AH1334" i="81" s="1"/>
  <c r="AI1332" i="81" s="1"/>
  <c r="AH1320" i="81"/>
  <c r="AF838" i="81"/>
  <c r="AF837" i="81"/>
  <c r="AH40" i="81"/>
  <c r="G32" i="14"/>
  <c r="G9" i="79"/>
  <c r="F9" i="79" s="1"/>
  <c r="E9" i="79" s="1"/>
  <c r="D9" i="79" s="1"/>
  <c r="C9" i="79" s="1"/>
  <c r="AD810" i="81" l="1"/>
  <c r="AE803" i="81" s="1"/>
  <c r="AD1450" i="81"/>
  <c r="AD1455" i="81" s="1"/>
  <c r="AE800" i="81"/>
  <c r="AE808" i="81" s="1"/>
  <c r="AE1453" i="81" s="1"/>
  <c r="AD806" i="81"/>
  <c r="AE797" i="81"/>
  <c r="AE1442" i="81" s="1"/>
  <c r="AE832" i="81"/>
  <c r="AE822" i="81"/>
  <c r="AE836" i="81"/>
  <c r="AE828" i="81"/>
  <c r="AE842" i="81"/>
  <c r="AE835" i="81"/>
  <c r="AE829" i="81"/>
  <c r="AE825" i="81"/>
  <c r="AE821" i="81"/>
  <c r="AE823" i="81"/>
  <c r="AE834" i="81"/>
  <c r="AE839" i="81"/>
  <c r="AE830" i="81"/>
  <c r="AE840" i="81"/>
  <c r="AE824" i="81"/>
  <c r="AE826" i="81"/>
  <c r="AE841" i="81"/>
  <c r="AE831" i="81"/>
  <c r="AE827" i="81"/>
  <c r="AE833" i="81"/>
  <c r="AE1431" i="81"/>
  <c r="AE804" i="81"/>
  <c r="AE1449" i="81" s="1"/>
  <c r="AE817" i="81"/>
  <c r="AE818" i="81" s="1"/>
  <c r="AE1463" i="81" s="1"/>
  <c r="AD907" i="81"/>
  <c r="AD1550" i="81"/>
  <c r="AE1433" i="81"/>
  <c r="AF415" i="81"/>
  <c r="AF419" i="81" s="1"/>
  <c r="AF673" i="81"/>
  <c r="AF686" i="81"/>
  <c r="AF687" i="81" s="1"/>
  <c r="AE158" i="81"/>
  <c r="AF151" i="81" s="1"/>
  <c r="AF149" i="81" s="1"/>
  <c r="AE675" i="81"/>
  <c r="AE936" i="81"/>
  <c r="AE939" i="81"/>
  <c r="AF1060" i="81"/>
  <c r="AF1049" i="81"/>
  <c r="AF1052" i="81" s="1"/>
  <c r="AF1053" i="81" s="1"/>
  <c r="AF1054" i="81" s="1"/>
  <c r="AF1055" i="81" s="1"/>
  <c r="AF1061" i="81" s="1"/>
  <c r="AG1044" i="81"/>
  <c r="AF1086" i="81"/>
  <c r="AF1082" i="81"/>
  <c r="AF1087" i="81"/>
  <c r="AF1095" i="81"/>
  <c r="AF1089" i="81"/>
  <c r="AF1083" i="81"/>
  <c r="AF1098" i="81"/>
  <c r="AF1092" i="81"/>
  <c r="AF1100" i="81"/>
  <c r="AF1091" i="81"/>
  <c r="AF1081" i="81"/>
  <c r="AF1102" i="81"/>
  <c r="AF1090" i="81"/>
  <c r="AF1085" i="81"/>
  <c r="AF1093" i="81"/>
  <c r="AF1088" i="81"/>
  <c r="AF1084" i="81"/>
  <c r="AF1101" i="81"/>
  <c r="AF1099" i="81"/>
  <c r="AF1080" i="81"/>
  <c r="AF1094" i="81"/>
  <c r="AG1075" i="81"/>
  <c r="AF1079" i="81"/>
  <c r="AD1454" i="81"/>
  <c r="AE679" i="81"/>
  <c r="AF672" i="81" s="1"/>
  <c r="AF670" i="81" s="1"/>
  <c r="AF775" i="81" s="1"/>
  <c r="AF270" i="81"/>
  <c r="AF279" i="81" s="1"/>
  <c r="AG267" i="81" s="1"/>
  <c r="AF669" i="81"/>
  <c r="AF677" i="81" s="1"/>
  <c r="AE287" i="81"/>
  <c r="AE288" i="81" s="1"/>
  <c r="AD1451" i="81"/>
  <c r="AE389" i="81"/>
  <c r="AE390" i="81" s="1"/>
  <c r="AG398" i="81"/>
  <c r="AG414" i="81" s="1"/>
  <c r="AF148" i="81"/>
  <c r="AF156" i="81" s="1"/>
  <c r="AF930" i="81"/>
  <c r="AF938" i="81" s="1"/>
  <c r="AE530" i="81"/>
  <c r="AE533" i="81" s="1"/>
  <c r="AE534" i="81" s="1"/>
  <c r="AE535" i="81" s="1"/>
  <c r="AE536" i="81" s="1"/>
  <c r="AE542" i="81" s="1"/>
  <c r="AE157" i="81"/>
  <c r="AF517" i="81"/>
  <c r="AF518" i="81" s="1"/>
  <c r="AE541" i="81"/>
  <c r="AE646" i="81" s="1"/>
  <c r="AE581" i="81"/>
  <c r="AE572" i="81"/>
  <c r="AE569" i="81"/>
  <c r="AE563" i="81"/>
  <c r="AE562" i="81"/>
  <c r="AE1467" i="81" s="1"/>
  <c r="AE571" i="81"/>
  <c r="AE1476" i="81" s="1"/>
  <c r="AE566" i="81"/>
  <c r="AE582" i="81"/>
  <c r="AE575" i="81"/>
  <c r="AE1480" i="81" s="1"/>
  <c r="AE570" i="81"/>
  <c r="AE561" i="81"/>
  <c r="AE573" i="81"/>
  <c r="AE565" i="81"/>
  <c r="AE568" i="81"/>
  <c r="AE1473" i="81" s="1"/>
  <c r="AE579" i="81"/>
  <c r="AE564" i="81"/>
  <c r="AE576" i="81"/>
  <c r="AE567" i="81"/>
  <c r="AE1472" i="81" s="1"/>
  <c r="AE574" i="81"/>
  <c r="AE580" i="81"/>
  <c r="AE1464" i="81"/>
  <c r="AF318" i="81"/>
  <c r="AF316" i="81"/>
  <c r="AF323" i="81"/>
  <c r="AF304" i="81"/>
  <c r="AF317" i="81"/>
  <c r="AF321" i="81"/>
  <c r="AF308" i="81"/>
  <c r="AF309" i="81"/>
  <c r="AF325" i="81"/>
  <c r="AF307" i="81"/>
  <c r="AF305" i="81"/>
  <c r="AF303" i="81"/>
  <c r="AF306" i="81"/>
  <c r="AF312" i="81"/>
  <c r="AF315" i="81"/>
  <c r="AF314" i="81"/>
  <c r="AF311" i="81"/>
  <c r="AF322" i="81"/>
  <c r="AF324" i="81"/>
  <c r="AF310" i="81"/>
  <c r="AF313" i="81"/>
  <c r="AE560" i="81"/>
  <c r="AF556" i="81"/>
  <c r="AF528" i="81"/>
  <c r="AF526" i="81"/>
  <c r="AF138" i="81"/>
  <c r="AF141" i="81" s="1"/>
  <c r="AF142" i="81" s="1"/>
  <c r="AF143" i="81" s="1"/>
  <c r="AF144" i="81" s="1"/>
  <c r="AF150" i="81" s="1"/>
  <c r="AI6" i="81"/>
  <c r="AI7" i="81" s="1"/>
  <c r="AF933" i="81"/>
  <c r="AF1197" i="81"/>
  <c r="AF1198" i="81"/>
  <c r="AG1191" i="81" s="1"/>
  <c r="AG1188" i="81"/>
  <c r="AF1194" i="81"/>
  <c r="AG1176" i="81"/>
  <c r="AG1174" i="81"/>
  <c r="AG1207" i="81" s="1"/>
  <c r="AH1321" i="81"/>
  <c r="AH1325" i="81" s="1"/>
  <c r="AF916" i="81"/>
  <c r="AF918" i="81"/>
  <c r="AG126" i="81"/>
  <c r="AE253" i="81"/>
  <c r="AG654" i="81"/>
  <c r="AF659" i="81"/>
  <c r="AF662" i="81" s="1"/>
  <c r="AF663" i="81" s="1"/>
  <c r="AF664" i="81" s="1"/>
  <c r="AF665" i="81" s="1"/>
  <c r="AF671" i="81" s="1"/>
  <c r="AH53" i="81"/>
  <c r="AH43" i="81"/>
  <c r="AH44" i="81"/>
  <c r="AH48" i="81"/>
  <c r="AH61" i="81"/>
  <c r="AH52" i="81"/>
  <c r="AH58" i="81"/>
  <c r="AH62" i="81"/>
  <c r="AH45" i="81"/>
  <c r="AH59" i="81"/>
  <c r="AH54" i="81"/>
  <c r="AH65" i="81"/>
  <c r="AH55" i="81"/>
  <c r="AH46" i="81"/>
  <c r="AH47" i="81"/>
  <c r="AH63" i="81"/>
  <c r="AH56" i="81"/>
  <c r="AH49" i="81"/>
  <c r="AH60" i="81"/>
  <c r="AH64" i="81"/>
  <c r="AH51" i="81"/>
  <c r="AH50" i="81"/>
  <c r="AH57" i="81"/>
  <c r="AH66" i="81"/>
  <c r="AH42" i="81"/>
  <c r="AG685" i="81"/>
  <c r="AF689" i="81"/>
  <c r="AF774" i="81" s="1"/>
  <c r="AF185" i="81"/>
  <c r="AF178" i="81"/>
  <c r="AF169" i="81"/>
  <c r="AF182" i="81"/>
  <c r="AF183" i="81"/>
  <c r="AF181" i="81"/>
  <c r="AF187" i="81"/>
  <c r="AF171" i="81"/>
  <c r="AF172" i="81"/>
  <c r="AF190" i="81"/>
  <c r="AF191" i="81"/>
  <c r="AF189" i="81"/>
  <c r="AF179" i="81"/>
  <c r="AF174" i="81"/>
  <c r="AF180" i="81"/>
  <c r="AF173" i="81"/>
  <c r="AF177" i="81"/>
  <c r="AF186" i="81"/>
  <c r="AF175" i="81"/>
  <c r="AF176" i="81"/>
  <c r="AF188" i="81"/>
  <c r="AF184" i="81"/>
  <c r="AF170" i="81"/>
  <c r="AH39" i="81"/>
  <c r="AH26" i="81"/>
  <c r="AG454" i="81"/>
  <c r="AG442" i="81"/>
  <c r="AG431" i="81"/>
  <c r="AG452" i="81"/>
  <c r="AG440" i="81"/>
  <c r="AG437" i="81"/>
  <c r="AG435" i="81"/>
  <c r="AG446" i="81"/>
  <c r="AG445" i="81"/>
  <c r="AG433" i="81"/>
  <c r="AG441" i="81"/>
  <c r="AG439" i="81"/>
  <c r="AG434" i="81"/>
  <c r="AG438" i="81"/>
  <c r="AG432" i="81"/>
  <c r="AG436" i="81"/>
  <c r="AG447" i="81"/>
  <c r="AG450" i="81"/>
  <c r="AG453" i="81"/>
  <c r="AG444" i="81"/>
  <c r="AG451" i="81"/>
  <c r="AG449" i="81"/>
  <c r="AG443" i="81"/>
  <c r="AG448" i="81"/>
  <c r="AG134" i="81"/>
  <c r="AG136" i="81"/>
  <c r="AF166" i="81"/>
  <c r="AI1301" i="81"/>
  <c r="AH1306" i="81"/>
  <c r="AH1309" i="81" s="1"/>
  <c r="AH1310" i="81" s="1"/>
  <c r="AH1311" i="81" s="1"/>
  <c r="AH1312" i="81" s="1"/>
  <c r="AH1318" i="81" s="1"/>
  <c r="AH1421" i="81"/>
  <c r="AH1423" i="81" s="1"/>
  <c r="AH1424" i="81" s="1"/>
  <c r="AF420" i="81" l="1"/>
  <c r="AG413" i="81" s="1"/>
  <c r="AE1478" i="81"/>
  <c r="AE1487" i="81"/>
  <c r="AE1484" i="81"/>
  <c r="AE1471" i="81"/>
  <c r="AF416" i="81"/>
  <c r="AE1485" i="81"/>
  <c r="AE1469" i="81"/>
  <c r="AE1468" i="81"/>
  <c r="AE1445" i="81"/>
  <c r="AG410" i="81"/>
  <c r="AE1481" i="81"/>
  <c r="AE1462" i="81"/>
  <c r="AE1479" i="81"/>
  <c r="AE1474" i="81"/>
  <c r="AE1475" i="81"/>
  <c r="AE1477" i="81"/>
  <c r="AE1486" i="81"/>
  <c r="AE1466" i="81"/>
  <c r="AE1470" i="81"/>
  <c r="AD908" i="81"/>
  <c r="AD1553" i="81" s="1"/>
  <c r="AD1552" i="81"/>
  <c r="AF816" i="81"/>
  <c r="AF1461" i="81" s="1"/>
  <c r="AE820" i="81"/>
  <c r="AE905" i="81" s="1"/>
  <c r="AE790" i="81"/>
  <c r="AE793" i="81" s="1"/>
  <c r="AE794" i="81" s="1"/>
  <c r="AE795" i="81" s="1"/>
  <c r="AE796" i="81" s="1"/>
  <c r="AE802" i="81" s="1"/>
  <c r="AF785" i="81"/>
  <c r="AE801" i="81"/>
  <c r="AE1446" i="81" s="1"/>
  <c r="AF153" i="81"/>
  <c r="AF157" i="81" s="1"/>
  <c r="AF1164" i="81"/>
  <c r="AG407" i="81"/>
  <c r="AG400" i="81" s="1"/>
  <c r="AG403" i="81" s="1"/>
  <c r="AG404" i="81" s="1"/>
  <c r="AG405" i="81" s="1"/>
  <c r="AG406" i="81" s="1"/>
  <c r="AG412" i="81" s="1"/>
  <c r="AE545" i="81"/>
  <c r="AE549" i="81" s="1"/>
  <c r="AG1045" i="81"/>
  <c r="AG1078" i="81" s="1"/>
  <c r="AG1047" i="81"/>
  <c r="AF1165" i="81"/>
  <c r="AF1064" i="81"/>
  <c r="AE292" i="81"/>
  <c r="AF285" i="81" s="1"/>
  <c r="AF283" i="81" s="1"/>
  <c r="AF388" i="81" s="1"/>
  <c r="AG427" i="81"/>
  <c r="AG428" i="81" s="1"/>
  <c r="AG430" i="81" s="1"/>
  <c r="AG515" i="81" s="1"/>
  <c r="AF286" i="81"/>
  <c r="AF299" i="81"/>
  <c r="AF300" i="81" s="1"/>
  <c r="AG298" i="81" s="1"/>
  <c r="AE291" i="81"/>
  <c r="AF282" i="81"/>
  <c r="AF290" i="81" s="1"/>
  <c r="AI9" i="81"/>
  <c r="AI18" i="81" s="1"/>
  <c r="AJ6" i="81" s="1"/>
  <c r="AF272" i="81"/>
  <c r="AF275" i="81" s="1"/>
  <c r="AF276" i="81" s="1"/>
  <c r="AF277" i="81" s="1"/>
  <c r="AF278" i="81" s="1"/>
  <c r="AF284" i="81" s="1"/>
  <c r="AF537" i="81"/>
  <c r="AG525" i="81" s="1"/>
  <c r="AG528" i="81" s="1"/>
  <c r="AG544" i="81" s="1"/>
  <c r="AF254" i="81"/>
  <c r="AE645" i="81"/>
  <c r="AE647" i="81" s="1"/>
  <c r="AE648" i="81" s="1"/>
  <c r="AF559" i="81"/>
  <c r="AF557" i="81"/>
  <c r="AF558" i="81" s="1"/>
  <c r="AF544" i="81"/>
  <c r="AG268" i="81"/>
  <c r="AG301" i="81" s="1"/>
  <c r="AG270" i="81"/>
  <c r="AH395" i="81"/>
  <c r="AH398" i="81" s="1"/>
  <c r="AG411" i="81"/>
  <c r="AG516" i="81" s="1"/>
  <c r="AF776" i="81"/>
  <c r="AF777" i="81" s="1"/>
  <c r="AF674" i="81"/>
  <c r="AF678" i="81" s="1"/>
  <c r="AG1185" i="81"/>
  <c r="AG1178" i="81" s="1"/>
  <c r="AG1181" i="81" s="1"/>
  <c r="AG1182" i="81" s="1"/>
  <c r="AG1183" i="81" s="1"/>
  <c r="AG1184" i="81" s="1"/>
  <c r="AG1190" i="81" s="1"/>
  <c r="AI1302" i="81"/>
  <c r="AI1335" i="81" s="1"/>
  <c r="AI1304" i="81"/>
  <c r="AG164" i="81"/>
  <c r="AF168" i="81"/>
  <c r="AG165" i="81"/>
  <c r="AG152" i="81"/>
  <c r="AF947" i="81"/>
  <c r="AF934" i="81"/>
  <c r="AG1192" i="81"/>
  <c r="AG1205" i="81"/>
  <c r="AG1206" i="81" s="1"/>
  <c r="AG1196" i="81"/>
  <c r="AG655" i="81"/>
  <c r="AG688" i="81" s="1"/>
  <c r="AG657" i="81"/>
  <c r="AF949" i="81"/>
  <c r="AH126" i="81"/>
  <c r="AG128" i="81"/>
  <c r="AH1326" i="81"/>
  <c r="AI1319" i="81" s="1"/>
  <c r="AH1322" i="81"/>
  <c r="AI1316" i="81"/>
  <c r="AI1324" i="81" s="1"/>
  <c r="AG167" i="81"/>
  <c r="AG578" i="81"/>
  <c r="AG577" i="81"/>
  <c r="AG145" i="81"/>
  <c r="AH31" i="81"/>
  <c r="AI24" i="81" s="1"/>
  <c r="AI127" i="81" s="1"/>
  <c r="AH27" i="81"/>
  <c r="AI21" i="81"/>
  <c r="AH30" i="81"/>
  <c r="AI37" i="81"/>
  <c r="AI40" i="81"/>
  <c r="AE255" i="81"/>
  <c r="AH1096" i="81"/>
  <c r="AH1097" i="81"/>
  <c r="AF927" i="81"/>
  <c r="AF920" i="81" s="1"/>
  <c r="AF923" i="81" s="1"/>
  <c r="AF924" i="81" s="1"/>
  <c r="AF925" i="81" s="1"/>
  <c r="AF926" i="81" s="1"/>
  <c r="AF932" i="81" s="1"/>
  <c r="AG418" i="81"/>
  <c r="AG1211" i="81"/>
  <c r="AG1223" i="81"/>
  <c r="AG1225" i="81"/>
  <c r="AG1231" i="81"/>
  <c r="AG1222" i="81"/>
  <c r="AG1228" i="81"/>
  <c r="AG1214" i="81"/>
  <c r="AG1213" i="81"/>
  <c r="AG1232" i="81"/>
  <c r="AG1230" i="81"/>
  <c r="AG1219" i="81"/>
  <c r="AG1229" i="81"/>
  <c r="AG1209" i="81"/>
  <c r="AG1221" i="81"/>
  <c r="AG1226" i="81"/>
  <c r="AG1215" i="81"/>
  <c r="AG1216" i="81"/>
  <c r="AG1227" i="81"/>
  <c r="AG1210" i="81"/>
  <c r="AG1212" i="81"/>
  <c r="AG1217" i="81"/>
  <c r="AG1218" i="81"/>
  <c r="AG1220" i="81"/>
  <c r="AG1224" i="81"/>
  <c r="AG148" i="81" l="1"/>
  <c r="AF158" i="81"/>
  <c r="AG151" i="81" s="1"/>
  <c r="AF154" i="81"/>
  <c r="AE1465" i="81"/>
  <c r="AE906" i="81"/>
  <c r="AE1551" i="81" s="1"/>
  <c r="AE805" i="81"/>
  <c r="AF788" i="81"/>
  <c r="AF786" i="81"/>
  <c r="AF1430" i="81"/>
  <c r="AF1166" i="81"/>
  <c r="AF1167" i="81" s="1"/>
  <c r="AH426" i="81"/>
  <c r="AE550" i="81"/>
  <c r="AF543" i="81" s="1"/>
  <c r="AF541" i="81" s="1"/>
  <c r="AF646" i="81" s="1"/>
  <c r="AE546" i="81"/>
  <c r="AE1450" i="81"/>
  <c r="AE1451" i="81" s="1"/>
  <c r="AF540" i="81"/>
  <c r="AI38" i="81"/>
  <c r="AF302" i="81"/>
  <c r="AF387" i="81" s="1"/>
  <c r="AF389" i="81" s="1"/>
  <c r="AF390" i="81" s="1"/>
  <c r="AG526" i="81"/>
  <c r="AG559" i="81" s="1"/>
  <c r="AG574" i="81" s="1"/>
  <c r="AG415" i="81"/>
  <c r="AH410" i="81" s="1"/>
  <c r="AH396" i="81"/>
  <c r="AH429" i="81" s="1"/>
  <c r="AH431" i="81" s="1"/>
  <c r="AG1056" i="81"/>
  <c r="AF1069" i="81"/>
  <c r="AG1062" i="81" s="1"/>
  <c r="AG1059" i="81"/>
  <c r="AF1068" i="81"/>
  <c r="AF1065" i="81"/>
  <c r="AG1063" i="81"/>
  <c r="AG1076" i="81"/>
  <c r="AG1077" i="81" s="1"/>
  <c r="AG1082" i="81"/>
  <c r="AG1100" i="81"/>
  <c r="AG1098" i="81"/>
  <c r="AG1093" i="81"/>
  <c r="AG1089" i="81"/>
  <c r="AG1092" i="81"/>
  <c r="AG1087" i="81"/>
  <c r="AG1081" i="81"/>
  <c r="AG1103" i="81"/>
  <c r="AG1091" i="81"/>
  <c r="AG1094" i="81"/>
  <c r="AG1088" i="81"/>
  <c r="AG1099" i="81"/>
  <c r="AG1102" i="81"/>
  <c r="AG1084" i="81"/>
  <c r="AG1090" i="81"/>
  <c r="AG1080" i="81"/>
  <c r="AG1085" i="81"/>
  <c r="AG1086" i="81"/>
  <c r="AG1095" i="81"/>
  <c r="AG1083" i="81"/>
  <c r="AG1101" i="81"/>
  <c r="AF530" i="81"/>
  <c r="AF533" i="81" s="1"/>
  <c r="AF534" i="81" s="1"/>
  <c r="AF535" i="81" s="1"/>
  <c r="AF536" i="81" s="1"/>
  <c r="AF542" i="81" s="1"/>
  <c r="AF287" i="81"/>
  <c r="AG282" i="81" s="1"/>
  <c r="AE1550" i="81"/>
  <c r="AG517" i="81"/>
  <c r="AG518" i="81" s="1"/>
  <c r="AI11" i="81"/>
  <c r="AI14" i="81" s="1"/>
  <c r="AI15" i="81" s="1"/>
  <c r="AI16" i="81" s="1"/>
  <c r="AI17" i="81" s="1"/>
  <c r="AI23" i="81" s="1"/>
  <c r="AG557" i="81"/>
  <c r="AG1189" i="81"/>
  <c r="AG1294" i="81" s="1"/>
  <c r="AH1173" i="81"/>
  <c r="AH1176" i="81" s="1"/>
  <c r="AG299" i="81"/>
  <c r="AG300" i="81" s="1"/>
  <c r="AG286" i="81"/>
  <c r="AE1455" i="81"/>
  <c r="AG321" i="81"/>
  <c r="AG305" i="81"/>
  <c r="AG324" i="81"/>
  <c r="AG316" i="81"/>
  <c r="AG318" i="81"/>
  <c r="AG308" i="81"/>
  <c r="AG326" i="81"/>
  <c r="AG315" i="81"/>
  <c r="AG311" i="81"/>
  <c r="AG313" i="81"/>
  <c r="AG306" i="81"/>
  <c r="AG317" i="81"/>
  <c r="AG303" i="81"/>
  <c r="AG322" i="81"/>
  <c r="AG307" i="81"/>
  <c r="AG312" i="81"/>
  <c r="AG325" i="81"/>
  <c r="AG309" i="81"/>
  <c r="AG310" i="81"/>
  <c r="AG304" i="81"/>
  <c r="AG323" i="81"/>
  <c r="AG314" i="81"/>
  <c r="AF581" i="81"/>
  <c r="AF579" i="81"/>
  <c r="AF573" i="81"/>
  <c r="AF567" i="81"/>
  <c r="AF582" i="81"/>
  <c r="AF565" i="81"/>
  <c r="AF583" i="81"/>
  <c r="AF576" i="81"/>
  <c r="AF569" i="81"/>
  <c r="AF575" i="81"/>
  <c r="AF561" i="81"/>
  <c r="AF574" i="81"/>
  <c r="AF566" i="81"/>
  <c r="AF570" i="81"/>
  <c r="AF571" i="81"/>
  <c r="AF564" i="81"/>
  <c r="AF562" i="81"/>
  <c r="AF580" i="81"/>
  <c r="AF563" i="81"/>
  <c r="AF568" i="81"/>
  <c r="AF572" i="81"/>
  <c r="AG279" i="81"/>
  <c r="AG272" i="81" s="1"/>
  <c r="AG275" i="81" s="1"/>
  <c r="AG276" i="81" s="1"/>
  <c r="AG277" i="81" s="1"/>
  <c r="AG278" i="81" s="1"/>
  <c r="AG284" i="81" s="1"/>
  <c r="AF560" i="81"/>
  <c r="AG556" i="81"/>
  <c r="AF679" i="81"/>
  <c r="AG672" i="81" s="1"/>
  <c r="AG669" i="81"/>
  <c r="AG677" i="81" s="1"/>
  <c r="AF675" i="81"/>
  <c r="AG149" i="81"/>
  <c r="AG153" i="81" s="1"/>
  <c r="AI52" i="81"/>
  <c r="AI63" i="81"/>
  <c r="AI51" i="81"/>
  <c r="AI64" i="81"/>
  <c r="AI48" i="81"/>
  <c r="AI62" i="81"/>
  <c r="AI49" i="81"/>
  <c r="AI59" i="81"/>
  <c r="AI66" i="81"/>
  <c r="AI47" i="81"/>
  <c r="AI55" i="81"/>
  <c r="AI60" i="81"/>
  <c r="AI65" i="81"/>
  <c r="AI50" i="81"/>
  <c r="AI58" i="81"/>
  <c r="AI44" i="81"/>
  <c r="AI56" i="81"/>
  <c r="AI61" i="81"/>
  <c r="AI54" i="81"/>
  <c r="AI57" i="81"/>
  <c r="AI43" i="81"/>
  <c r="AI67" i="81"/>
  <c r="AI46" i="81"/>
  <c r="AI53" i="81"/>
  <c r="AI45" i="81"/>
  <c r="AI39" i="81"/>
  <c r="AH128" i="81"/>
  <c r="AF971" i="81"/>
  <c r="AF963" i="81"/>
  <c r="AF969" i="81"/>
  <c r="AF965" i="81"/>
  <c r="AF962" i="81"/>
  <c r="AF966" i="81"/>
  <c r="AF961" i="81"/>
  <c r="AF957" i="81"/>
  <c r="AF952" i="81"/>
  <c r="AF970" i="81"/>
  <c r="AF954" i="81"/>
  <c r="AF967" i="81"/>
  <c r="AF1482" i="81" s="1"/>
  <c r="AF956" i="81"/>
  <c r="AF951" i="81"/>
  <c r="AF955" i="81"/>
  <c r="AF973" i="81"/>
  <c r="AF953" i="81"/>
  <c r="AF972" i="81"/>
  <c r="AF964" i="81"/>
  <c r="AF960" i="81"/>
  <c r="AF968" i="81"/>
  <c r="AF1483" i="81" s="1"/>
  <c r="AF958" i="81"/>
  <c r="AF959" i="81"/>
  <c r="AG686" i="81"/>
  <c r="AG687" i="81" s="1"/>
  <c r="AG673" i="81"/>
  <c r="AG837" i="81"/>
  <c r="AG838" i="81"/>
  <c r="AF253" i="81"/>
  <c r="AI1320" i="81"/>
  <c r="AI1333" i="81"/>
  <c r="AI1334" i="81" s="1"/>
  <c r="AJ1332" i="81" s="1"/>
  <c r="AI29" i="81"/>
  <c r="AI26" i="81"/>
  <c r="AH133" i="81"/>
  <c r="AG192" i="81"/>
  <c r="AG179" i="81"/>
  <c r="AG171" i="81"/>
  <c r="AG169" i="81"/>
  <c r="AG170" i="81"/>
  <c r="AG188" i="81"/>
  <c r="AG187" i="81"/>
  <c r="AG174" i="81"/>
  <c r="AG176" i="81"/>
  <c r="AG173" i="81"/>
  <c r="AG182" i="81"/>
  <c r="AG177" i="81"/>
  <c r="AG184" i="81"/>
  <c r="AG175" i="81"/>
  <c r="AG181" i="81"/>
  <c r="AG183" i="81"/>
  <c r="AG189" i="81"/>
  <c r="AG185" i="81"/>
  <c r="AG186" i="81"/>
  <c r="AG178" i="81"/>
  <c r="AG172" i="81"/>
  <c r="AG190" i="81"/>
  <c r="AG191" i="81"/>
  <c r="AG180" i="81"/>
  <c r="AH320" i="81"/>
  <c r="AH319" i="81"/>
  <c r="AG703" i="81"/>
  <c r="AG692" i="81"/>
  <c r="AG702" i="81"/>
  <c r="AG706" i="81"/>
  <c r="AG699" i="81"/>
  <c r="AG705" i="81"/>
  <c r="AG709" i="81"/>
  <c r="AG697" i="81"/>
  <c r="AG690" i="81"/>
  <c r="AG691" i="81"/>
  <c r="AG707" i="81"/>
  <c r="AG713" i="81"/>
  <c r="AG708" i="81"/>
  <c r="AG701" i="81"/>
  <c r="AG693" i="81"/>
  <c r="AG704" i="81"/>
  <c r="AG695" i="81"/>
  <c r="AG696" i="81"/>
  <c r="AG711" i="81"/>
  <c r="AG700" i="81"/>
  <c r="AG694" i="81"/>
  <c r="AG698" i="81"/>
  <c r="AG710" i="81"/>
  <c r="AG712" i="81"/>
  <c r="AI1360" i="81"/>
  <c r="AI1341" i="81"/>
  <c r="AI1346" i="81"/>
  <c r="AI1339" i="81"/>
  <c r="AI1342" i="81"/>
  <c r="AI1355" i="81"/>
  <c r="AI1362" i="81"/>
  <c r="AI1358" i="81"/>
  <c r="AI1340" i="81"/>
  <c r="AI1343" i="81"/>
  <c r="AI1338" i="81"/>
  <c r="AI1345" i="81"/>
  <c r="AI1361" i="81"/>
  <c r="AI1352" i="81"/>
  <c r="AI1357" i="81"/>
  <c r="AI1347" i="81"/>
  <c r="AI1348" i="81"/>
  <c r="AI1351" i="81"/>
  <c r="AI1354" i="81"/>
  <c r="AI1344" i="81"/>
  <c r="AI1353" i="81"/>
  <c r="AI1359" i="81"/>
  <c r="AI1356" i="81"/>
  <c r="AI1349" i="81"/>
  <c r="AI1350" i="81"/>
  <c r="AG156" i="81"/>
  <c r="AG420" i="81"/>
  <c r="AH413" i="81" s="1"/>
  <c r="AJ9" i="81"/>
  <c r="AJ7" i="81"/>
  <c r="AH439" i="81"/>
  <c r="AH436" i="81"/>
  <c r="AH444" i="81"/>
  <c r="AH447" i="81"/>
  <c r="AH448" i="81"/>
  <c r="AG166" i="81"/>
  <c r="AG915" i="81"/>
  <c r="AF931" i="81"/>
  <c r="AE256" i="81"/>
  <c r="AG129" i="81"/>
  <c r="AG666" i="81"/>
  <c r="AH427" i="81"/>
  <c r="AH428" i="81" s="1"/>
  <c r="AI426" i="81" s="1"/>
  <c r="AH414" i="81"/>
  <c r="AH1204" i="81"/>
  <c r="AG1208" i="81"/>
  <c r="AG1293" i="81" s="1"/>
  <c r="AF948" i="81"/>
  <c r="AI1313" i="81"/>
  <c r="AI1317" i="81" s="1"/>
  <c r="AG138" i="81"/>
  <c r="AG141" i="81" s="1"/>
  <c r="AG142" i="81" s="1"/>
  <c r="AG143" i="81" s="1"/>
  <c r="AG144" i="81" s="1"/>
  <c r="AG150" i="81" s="1"/>
  <c r="AH450" i="81" l="1"/>
  <c r="AH438" i="81"/>
  <c r="AH440" i="81"/>
  <c r="AG1295" i="81"/>
  <c r="AG1296" i="81" s="1"/>
  <c r="AH433" i="81"/>
  <c r="AH441" i="81"/>
  <c r="AH449" i="81"/>
  <c r="AH452" i="81"/>
  <c r="AH434" i="81"/>
  <c r="AH432" i="81"/>
  <c r="AH407" i="81"/>
  <c r="AH453" i="81"/>
  <c r="AH446" i="81"/>
  <c r="AH454" i="81"/>
  <c r="AH451" i="81"/>
  <c r="AH455" i="81"/>
  <c r="AH437" i="81"/>
  <c r="AH442" i="81"/>
  <c r="AH435" i="81"/>
  <c r="AH445" i="81"/>
  <c r="AH443" i="81"/>
  <c r="AG570" i="81"/>
  <c r="AF797" i="81"/>
  <c r="AF1442" i="81" s="1"/>
  <c r="AF800" i="81"/>
  <c r="AF1445" i="81" s="1"/>
  <c r="AE806" i="81"/>
  <c r="AE810" i="81"/>
  <c r="AF803" i="81" s="1"/>
  <c r="AE809" i="81"/>
  <c r="AE1454" i="81" s="1"/>
  <c r="AF819" i="81"/>
  <c r="AF1431" i="81"/>
  <c r="AE907" i="81"/>
  <c r="AF817" i="81"/>
  <c r="AF804" i="81"/>
  <c r="AF1449" i="81" s="1"/>
  <c r="AF1433" i="81"/>
  <c r="AG1060" i="81"/>
  <c r="AG1165" i="81" s="1"/>
  <c r="AF545" i="81"/>
  <c r="AF546" i="81" s="1"/>
  <c r="AF548" i="81"/>
  <c r="AG562" i="81"/>
  <c r="AG581" i="81"/>
  <c r="AG569" i="81"/>
  <c r="AG566" i="81"/>
  <c r="AG1193" i="81"/>
  <c r="AH1188" i="81" s="1"/>
  <c r="AG580" i="81"/>
  <c r="AG575" i="81"/>
  <c r="AG537" i="81"/>
  <c r="AH525" i="81" s="1"/>
  <c r="AG572" i="81"/>
  <c r="AG565" i="81"/>
  <c r="AG583" i="81"/>
  <c r="AG416" i="81"/>
  <c r="AG419" i="81"/>
  <c r="AH1174" i="81"/>
  <c r="AH1207" i="81" s="1"/>
  <c r="AH1223" i="81" s="1"/>
  <c r="AF288" i="81"/>
  <c r="AG563" i="81"/>
  <c r="AG568" i="81"/>
  <c r="AG573" i="81"/>
  <c r="AG582" i="81"/>
  <c r="AG564" i="81"/>
  <c r="AG579" i="81"/>
  <c r="AG584" i="81"/>
  <c r="AG561" i="81"/>
  <c r="AG576" i="81"/>
  <c r="AG567" i="81"/>
  <c r="AG571" i="81"/>
  <c r="AH1075" i="81"/>
  <c r="AG1079" i="81"/>
  <c r="AG1164" i="81" s="1"/>
  <c r="AG1067" i="81"/>
  <c r="AG1049" i="81"/>
  <c r="AG1052" i="81" s="1"/>
  <c r="AG1053" i="81" s="1"/>
  <c r="AG1054" i="81" s="1"/>
  <c r="AG1055" i="81" s="1"/>
  <c r="AG1061" i="81" s="1"/>
  <c r="AH1044" i="81"/>
  <c r="AF292" i="81"/>
  <c r="AG285" i="81" s="1"/>
  <c r="AG283" i="81" s="1"/>
  <c r="AG388" i="81" s="1"/>
  <c r="AF291" i="81"/>
  <c r="AG558" i="81"/>
  <c r="AH556" i="81" s="1"/>
  <c r="AH267" i="81"/>
  <c r="AG290" i="81"/>
  <c r="AF645" i="81"/>
  <c r="AF647" i="81" s="1"/>
  <c r="AF648" i="81" s="1"/>
  <c r="AH298" i="81"/>
  <c r="AG302" i="81"/>
  <c r="AG387" i="81" s="1"/>
  <c r="AG254" i="81"/>
  <c r="AH411" i="81"/>
  <c r="AH516" i="81" s="1"/>
  <c r="AJ18" i="81"/>
  <c r="AJ11" i="81" s="1"/>
  <c r="AJ14" i="81" s="1"/>
  <c r="AJ15" i="81" s="1"/>
  <c r="AJ16" i="81" s="1"/>
  <c r="AJ17" i="81" s="1"/>
  <c r="AJ23" i="81" s="1"/>
  <c r="AI1422" i="81"/>
  <c r="AI1321" i="81"/>
  <c r="AI1325" i="81" s="1"/>
  <c r="AH654" i="81"/>
  <c r="AG670" i="81"/>
  <c r="AH1205" i="81"/>
  <c r="AH1206" i="81" s="1"/>
  <c r="AI1204" i="81" s="1"/>
  <c r="AH1192" i="81"/>
  <c r="AF255" i="81"/>
  <c r="AF950" i="81"/>
  <c r="AG946" i="81"/>
  <c r="AH148" i="81"/>
  <c r="AH156" i="81" s="1"/>
  <c r="AG154" i="81"/>
  <c r="AG158" i="81"/>
  <c r="AH151" i="81" s="1"/>
  <c r="AI1421" i="81"/>
  <c r="AG659" i="81"/>
  <c r="AG662" i="81" s="1"/>
  <c r="AG663" i="81" s="1"/>
  <c r="AG664" i="81" s="1"/>
  <c r="AG665" i="81" s="1"/>
  <c r="AG671" i="81" s="1"/>
  <c r="AH1218" i="81"/>
  <c r="AH1225" i="81"/>
  <c r="AH1226" i="81"/>
  <c r="AG157" i="81"/>
  <c r="AH685" i="81"/>
  <c r="AG689" i="81"/>
  <c r="AG774" i="81" s="1"/>
  <c r="AH577" i="81"/>
  <c r="AH578" i="81"/>
  <c r="AJ37" i="81"/>
  <c r="AI126" i="81"/>
  <c r="AG918" i="81"/>
  <c r="AG916" i="81"/>
  <c r="AJ40" i="81"/>
  <c r="AH418" i="81"/>
  <c r="AH136" i="81"/>
  <c r="AH134" i="81"/>
  <c r="AH129" i="81"/>
  <c r="AI1097" i="81"/>
  <c r="AI1096" i="81"/>
  <c r="AI1306" i="81"/>
  <c r="AI1309" i="81" s="1"/>
  <c r="AI1310" i="81" s="1"/>
  <c r="AI1311" i="81" s="1"/>
  <c r="AI1312" i="81" s="1"/>
  <c r="AI1318" i="81" s="1"/>
  <c r="AJ1301" i="81"/>
  <c r="AF1036" i="81"/>
  <c r="AF935" i="81"/>
  <c r="AH164" i="81"/>
  <c r="AG168" i="81"/>
  <c r="AJ38" i="81"/>
  <c r="AI395" i="81"/>
  <c r="AI27" i="81"/>
  <c r="AI31" i="81"/>
  <c r="AJ24" i="81" s="1"/>
  <c r="AJ127" i="81" s="1"/>
  <c r="AJ21" i="81"/>
  <c r="AI30" i="81"/>
  <c r="AH400" i="81"/>
  <c r="AH403" i="81" s="1"/>
  <c r="AH404" i="81" s="1"/>
  <c r="AH405" i="81" s="1"/>
  <c r="AH406" i="81" s="1"/>
  <c r="AH412" i="81" s="1"/>
  <c r="AH515" i="81" l="1"/>
  <c r="AG1198" i="81"/>
  <c r="AH1191" i="81" s="1"/>
  <c r="AH1232" i="81"/>
  <c r="AH1211" i="81"/>
  <c r="AH1231" i="81"/>
  <c r="AH1224" i="81"/>
  <c r="AH1210" i="81"/>
  <c r="AF550" i="81"/>
  <c r="AG543" i="81" s="1"/>
  <c r="AG541" i="81" s="1"/>
  <c r="AG646" i="81" s="1"/>
  <c r="AH1229" i="81"/>
  <c r="AH1227" i="81"/>
  <c r="AH1217" i="81"/>
  <c r="AH1233" i="81"/>
  <c r="AH1230" i="81"/>
  <c r="AH1185" i="81"/>
  <c r="AH1212" i="81"/>
  <c r="AH1209" i="81"/>
  <c r="AH1228" i="81"/>
  <c r="AH1220" i="81"/>
  <c r="AH1214" i="81"/>
  <c r="AH1213" i="81"/>
  <c r="AH1221" i="81"/>
  <c r="AH1222" i="81"/>
  <c r="AH1216" i="81"/>
  <c r="AH1219" i="81"/>
  <c r="AH1215" i="81"/>
  <c r="AG785" i="81"/>
  <c r="AG1430" i="81" s="1"/>
  <c r="AF790" i="81"/>
  <c r="AF793" i="81" s="1"/>
  <c r="AF794" i="81" s="1"/>
  <c r="AF795" i="81" s="1"/>
  <c r="AF796" i="81" s="1"/>
  <c r="AF802" i="81" s="1"/>
  <c r="AF801" i="81"/>
  <c r="AF805" i="81" s="1"/>
  <c r="AF1450" i="81" s="1"/>
  <c r="AG1064" i="81"/>
  <c r="AG1069" i="81" s="1"/>
  <c r="AH1062" i="81" s="1"/>
  <c r="AG530" i="81"/>
  <c r="AG533" i="81" s="1"/>
  <c r="AG534" i="81" s="1"/>
  <c r="AG535" i="81" s="1"/>
  <c r="AG536" i="81" s="1"/>
  <c r="AG542" i="81" s="1"/>
  <c r="AG1166" i="81"/>
  <c r="AG1167" i="81" s="1"/>
  <c r="AE908" i="81"/>
  <c r="AE1553" i="81" s="1"/>
  <c r="AE1552" i="81"/>
  <c r="AG786" i="81"/>
  <c r="AG819" i="81" s="1"/>
  <c r="AG788" i="81"/>
  <c r="AG1433" i="81" s="1"/>
  <c r="AF808" i="81"/>
  <c r="AF1453" i="81" s="1"/>
  <c r="AF818" i="81"/>
  <c r="AF1462" i="81"/>
  <c r="AF824" i="81"/>
  <c r="AF1469" i="81" s="1"/>
  <c r="AF831" i="81"/>
  <c r="AF1476" i="81" s="1"/>
  <c r="AF832" i="81"/>
  <c r="AF1477" i="81" s="1"/>
  <c r="AF835" i="81"/>
  <c r="AF1480" i="81" s="1"/>
  <c r="AF836" i="81"/>
  <c r="AF1481" i="81" s="1"/>
  <c r="AF825" i="81"/>
  <c r="AF1470" i="81" s="1"/>
  <c r="AF840" i="81"/>
  <c r="AF1485" i="81" s="1"/>
  <c r="AF834" i="81"/>
  <c r="AF1479" i="81" s="1"/>
  <c r="AF841" i="81"/>
  <c r="AF1486" i="81" s="1"/>
  <c r="AF833" i="81"/>
  <c r="AF1478" i="81" s="1"/>
  <c r="AF827" i="81"/>
  <c r="AF1472" i="81" s="1"/>
  <c r="AF842" i="81"/>
  <c r="AF1487" i="81" s="1"/>
  <c r="AF821" i="81"/>
  <c r="AF1466" i="81" s="1"/>
  <c r="AF822" i="81"/>
  <c r="AF1467" i="81" s="1"/>
  <c r="AF843" i="81"/>
  <c r="AF1488" i="81" s="1"/>
  <c r="AF823" i="81"/>
  <c r="AF1468" i="81" s="1"/>
  <c r="AF826" i="81"/>
  <c r="AF1471" i="81" s="1"/>
  <c r="AF829" i="81"/>
  <c r="AF1474" i="81" s="1"/>
  <c r="AF830" i="81"/>
  <c r="AF1475" i="81" s="1"/>
  <c r="AF828" i="81"/>
  <c r="AF1473" i="81" s="1"/>
  <c r="AF839" i="81"/>
  <c r="AF1484" i="81" s="1"/>
  <c r="AF1464" i="81"/>
  <c r="AF549" i="81"/>
  <c r="AG540" i="81"/>
  <c r="AG548" i="81" s="1"/>
  <c r="AG1194" i="81"/>
  <c r="AG1197" i="81"/>
  <c r="AH528" i="81"/>
  <c r="AH526" i="81"/>
  <c r="AG1065" i="81"/>
  <c r="AG1068" i="81"/>
  <c r="AH1045" i="81"/>
  <c r="AH1078" i="81" s="1"/>
  <c r="AH1047" i="81"/>
  <c r="AG560" i="81"/>
  <c r="AG645" i="81" s="1"/>
  <c r="AI1423" i="81"/>
  <c r="AI1424" i="81" s="1"/>
  <c r="AG389" i="81"/>
  <c r="AG390" i="81" s="1"/>
  <c r="AK6" i="81"/>
  <c r="AK7" i="81" s="1"/>
  <c r="AG287" i="81"/>
  <c r="AG291" i="81" s="1"/>
  <c r="AH268" i="81"/>
  <c r="AH301" i="81" s="1"/>
  <c r="AH270" i="81"/>
  <c r="AH517" i="81"/>
  <c r="AH518" i="81" s="1"/>
  <c r="AH415" i="81"/>
  <c r="AH419" i="81" s="1"/>
  <c r="AG927" i="81"/>
  <c r="AG920" i="81" s="1"/>
  <c r="AG923" i="81" s="1"/>
  <c r="AG924" i="81" s="1"/>
  <c r="AG925" i="81" s="1"/>
  <c r="AG926" i="81" s="1"/>
  <c r="AG932" i="81" s="1"/>
  <c r="AH167" i="81"/>
  <c r="AH1196" i="81"/>
  <c r="AJ55" i="81"/>
  <c r="AJ59" i="81"/>
  <c r="AJ46" i="81"/>
  <c r="AJ52" i="81"/>
  <c r="AJ61" i="81"/>
  <c r="AJ57" i="81"/>
  <c r="AJ58" i="81"/>
  <c r="AJ66" i="81"/>
  <c r="AJ56" i="81"/>
  <c r="AJ67" i="81"/>
  <c r="AJ63" i="81"/>
  <c r="AJ54" i="81"/>
  <c r="AJ53" i="81"/>
  <c r="AJ65" i="81"/>
  <c r="AJ50" i="81"/>
  <c r="AJ60" i="81"/>
  <c r="AJ47" i="81"/>
  <c r="AJ48" i="81"/>
  <c r="AJ62" i="81"/>
  <c r="AJ49" i="81"/>
  <c r="AJ51" i="81"/>
  <c r="AJ68" i="81"/>
  <c r="AJ44" i="81"/>
  <c r="AJ45" i="81"/>
  <c r="AJ64" i="81"/>
  <c r="AI128" i="81"/>
  <c r="AH1293" i="81"/>
  <c r="AG775" i="81"/>
  <c r="AG776" i="81" s="1"/>
  <c r="AG777" i="81" s="1"/>
  <c r="AG674" i="81"/>
  <c r="AH655" i="81"/>
  <c r="AH688" i="81" s="1"/>
  <c r="AH657" i="81"/>
  <c r="AG253" i="81"/>
  <c r="AH1189" i="81"/>
  <c r="AH1294" i="81" s="1"/>
  <c r="AH837" i="81"/>
  <c r="AH838" i="81"/>
  <c r="AF256" i="81"/>
  <c r="AI1326" i="81"/>
  <c r="AJ1319" i="81" s="1"/>
  <c r="AI1322" i="81"/>
  <c r="AJ1316" i="81"/>
  <c r="AJ1324" i="81" s="1"/>
  <c r="AI320" i="81"/>
  <c r="AI319" i="81"/>
  <c r="AI396" i="81"/>
  <c r="AI429" i="81" s="1"/>
  <c r="AI398" i="81"/>
  <c r="AG949" i="81"/>
  <c r="AG1431" i="81"/>
  <c r="AH1178" i="81"/>
  <c r="AH1181" i="81" s="1"/>
  <c r="AH1182" i="81" s="1"/>
  <c r="AH1183" i="81" s="1"/>
  <c r="AH1184" i="81" s="1"/>
  <c r="AH1190" i="81" s="1"/>
  <c r="AI1173" i="81"/>
  <c r="AJ39" i="81"/>
  <c r="AH165" i="81"/>
  <c r="AH152" i="81"/>
  <c r="AJ29" i="81"/>
  <c r="AJ26" i="81"/>
  <c r="AF936" i="81"/>
  <c r="AG930" i="81"/>
  <c r="AF940" i="81"/>
  <c r="AG933" i="81" s="1"/>
  <c r="AF939" i="81"/>
  <c r="AJ1304" i="81"/>
  <c r="AJ1302" i="81"/>
  <c r="AJ1335" i="81" s="1"/>
  <c r="AH145" i="81"/>
  <c r="AH149" i="81" s="1"/>
  <c r="AG934" i="81"/>
  <c r="AG947" i="81"/>
  <c r="AF1035" i="81"/>
  <c r="AH1059" i="81" l="1"/>
  <c r="AG647" i="81"/>
  <c r="AG648" i="81" s="1"/>
  <c r="AG545" i="81"/>
  <c r="AF906" i="81"/>
  <c r="AF1551" i="81" s="1"/>
  <c r="AF1446" i="81"/>
  <c r="AG797" i="81"/>
  <c r="AG1442" i="81" s="1"/>
  <c r="AG816" i="81"/>
  <c r="AG1461" i="81" s="1"/>
  <c r="AF820" i="81"/>
  <c r="AF1463" i="81"/>
  <c r="AG790" i="81"/>
  <c r="AG793" i="81" s="1"/>
  <c r="AG794" i="81" s="1"/>
  <c r="AG795" i="81" s="1"/>
  <c r="AG796" i="81" s="1"/>
  <c r="AG802" i="81" s="1"/>
  <c r="AG804" i="81"/>
  <c r="AG1449" i="81" s="1"/>
  <c r="AG817" i="81"/>
  <c r="AG1462" i="81" s="1"/>
  <c r="AF809" i="81"/>
  <c r="AF1454" i="81" s="1"/>
  <c r="AF810" i="81"/>
  <c r="AG803" i="81" s="1"/>
  <c r="AG800" i="81"/>
  <c r="AF806" i="81"/>
  <c r="AG834" i="81"/>
  <c r="AG828" i="81"/>
  <c r="AG822" i="81"/>
  <c r="AG844" i="81"/>
  <c r="AG826" i="81"/>
  <c r="AG833" i="81"/>
  <c r="AG823" i="81"/>
  <c r="AG839" i="81"/>
  <c r="AG841" i="81"/>
  <c r="AG830" i="81"/>
  <c r="AG825" i="81"/>
  <c r="AG842" i="81"/>
  <c r="AG836" i="81"/>
  <c r="AG843" i="81"/>
  <c r="AG829" i="81"/>
  <c r="AG824" i="81"/>
  <c r="AG835" i="81"/>
  <c r="AG821" i="81"/>
  <c r="AG832" i="81"/>
  <c r="AG840" i="81"/>
  <c r="AG831" i="81"/>
  <c r="AG827" i="81"/>
  <c r="AH559" i="81"/>
  <c r="AH537" i="81"/>
  <c r="AH544" i="81"/>
  <c r="AH557" i="81"/>
  <c r="AH558" i="81" s="1"/>
  <c r="AI556" i="81" s="1"/>
  <c r="AH1056" i="81"/>
  <c r="AH1060" i="81" s="1"/>
  <c r="AH1063" i="81"/>
  <c r="AH1076" i="81"/>
  <c r="AH1077" i="81" s="1"/>
  <c r="AI1075" i="81" s="1"/>
  <c r="AH1104" i="81"/>
  <c r="AH1092" i="81"/>
  <c r="AH1099" i="81"/>
  <c r="AH1085" i="81"/>
  <c r="AH1103" i="81"/>
  <c r="AH1100" i="81"/>
  <c r="AH1102" i="81"/>
  <c r="AH1081" i="81"/>
  <c r="AH1089" i="81"/>
  <c r="AH1090" i="81"/>
  <c r="AH1086" i="81"/>
  <c r="AH1098" i="81"/>
  <c r="AH1083" i="81"/>
  <c r="AH1082" i="81"/>
  <c r="AH1101" i="81"/>
  <c r="AH1084" i="81"/>
  <c r="AH1093" i="81"/>
  <c r="AH1087" i="81"/>
  <c r="AH1094" i="81"/>
  <c r="AH1080" i="81"/>
  <c r="AH1095" i="81"/>
  <c r="AH1088" i="81"/>
  <c r="AH1091" i="81"/>
  <c r="AH1067" i="81"/>
  <c r="AK9" i="81"/>
  <c r="AK18" i="81" s="1"/>
  <c r="AL6" i="81" s="1"/>
  <c r="AH915" i="81"/>
  <c r="AH918" i="81" s="1"/>
  <c r="AH282" i="81"/>
  <c r="AH290" i="81" s="1"/>
  <c r="AI410" i="81"/>
  <c r="AI418" i="81" s="1"/>
  <c r="AG288" i="81"/>
  <c r="AH416" i="81"/>
  <c r="AH420" i="81"/>
  <c r="AI413" i="81" s="1"/>
  <c r="AG292" i="81"/>
  <c r="AH285" i="81" s="1"/>
  <c r="AH279" i="81"/>
  <c r="AI267" i="81" s="1"/>
  <c r="AH313" i="81"/>
  <c r="AH318" i="81"/>
  <c r="AH312" i="81"/>
  <c r="AH325" i="81"/>
  <c r="AH307" i="81"/>
  <c r="AH306" i="81"/>
  <c r="AH324" i="81"/>
  <c r="AH322" i="81"/>
  <c r="AH304" i="81"/>
  <c r="AH316" i="81"/>
  <c r="AH308" i="81"/>
  <c r="AH311" i="81"/>
  <c r="AH315" i="81"/>
  <c r="AH323" i="81"/>
  <c r="AH305" i="81"/>
  <c r="AH321" i="81"/>
  <c r="AH327" i="81"/>
  <c r="AH303" i="81"/>
  <c r="AH326" i="81"/>
  <c r="AH314" i="81"/>
  <c r="AH309" i="81"/>
  <c r="AH317" i="81"/>
  <c r="AH310" i="81"/>
  <c r="AG931" i="81"/>
  <c r="AG1036" i="81" s="1"/>
  <c r="AG549" i="81"/>
  <c r="AG550" i="81"/>
  <c r="AH543" i="81" s="1"/>
  <c r="AH541" i="81" s="1"/>
  <c r="AH646" i="81" s="1"/>
  <c r="AG546" i="81"/>
  <c r="AH540" i="81"/>
  <c r="AH548" i="81" s="1"/>
  <c r="AH299" i="81"/>
  <c r="AH300" i="81" s="1"/>
  <c r="AI298" i="81" s="1"/>
  <c r="AH286" i="81"/>
  <c r="AH254" i="81"/>
  <c r="AJ1313" i="81"/>
  <c r="AJ1306" i="81" s="1"/>
  <c r="AJ1309" i="81" s="1"/>
  <c r="AJ1310" i="81" s="1"/>
  <c r="AJ1311" i="81" s="1"/>
  <c r="AJ1312" i="81" s="1"/>
  <c r="AJ1318" i="81" s="1"/>
  <c r="AI407" i="81"/>
  <c r="AI400" i="81" s="1"/>
  <c r="AI403" i="81" s="1"/>
  <c r="AI404" i="81" s="1"/>
  <c r="AI405" i="81" s="1"/>
  <c r="AI406" i="81" s="1"/>
  <c r="AI412" i="81" s="1"/>
  <c r="AI451" i="81"/>
  <c r="AI442" i="81"/>
  <c r="AI437" i="81"/>
  <c r="AI452" i="81"/>
  <c r="AI447" i="81"/>
  <c r="AI449" i="81"/>
  <c r="AI448" i="81"/>
  <c r="AI443" i="81"/>
  <c r="AI446" i="81"/>
  <c r="AI432" i="81"/>
  <c r="AI456" i="81"/>
  <c r="AI455" i="81"/>
  <c r="AI433" i="81"/>
  <c r="AI435" i="81"/>
  <c r="AI438" i="81"/>
  <c r="AI441" i="81"/>
  <c r="AI436" i="81"/>
  <c r="AI445" i="81"/>
  <c r="AI440" i="81"/>
  <c r="AI450" i="81"/>
  <c r="AI454" i="81"/>
  <c r="AI444" i="81"/>
  <c r="AI439" i="81"/>
  <c r="AI453" i="81"/>
  <c r="AI434" i="81"/>
  <c r="AH673" i="81"/>
  <c r="AH686" i="81"/>
  <c r="AH687" i="81" s="1"/>
  <c r="AI685" i="81" s="1"/>
  <c r="AH187" i="81"/>
  <c r="AH179" i="81"/>
  <c r="AH177" i="81"/>
  <c r="AH178" i="81"/>
  <c r="AH174" i="81"/>
  <c r="AH171" i="81"/>
  <c r="AH184" i="81"/>
  <c r="AH175" i="81"/>
  <c r="AH173" i="81"/>
  <c r="AH186" i="81"/>
  <c r="AH176" i="81"/>
  <c r="AH180" i="81"/>
  <c r="AH189" i="81"/>
  <c r="AH172" i="81"/>
  <c r="AH183" i="81"/>
  <c r="AH188" i="81"/>
  <c r="AH191" i="81"/>
  <c r="AH185" i="81"/>
  <c r="AH192" i="81"/>
  <c r="AH181" i="81"/>
  <c r="AH169" i="81"/>
  <c r="AH182" i="81"/>
  <c r="AH170" i="81"/>
  <c r="AH190" i="81"/>
  <c r="AH193" i="81"/>
  <c r="AG948" i="81"/>
  <c r="AJ30" i="81"/>
  <c r="AK21" i="81"/>
  <c r="AJ31" i="81"/>
  <c r="AK24" i="81" s="1"/>
  <c r="AK127" i="81" s="1"/>
  <c r="AJ27" i="81"/>
  <c r="AH153" i="81"/>
  <c r="AH157" i="81" s="1"/>
  <c r="AH916" i="81"/>
  <c r="AH949" i="81" s="1"/>
  <c r="AG255" i="81"/>
  <c r="AH701" i="81"/>
  <c r="AH693" i="81"/>
  <c r="AH691" i="81"/>
  <c r="AH705" i="81"/>
  <c r="AH695" i="81"/>
  <c r="AH700" i="81"/>
  <c r="AH712" i="81"/>
  <c r="AH714" i="81"/>
  <c r="AH690" i="81"/>
  <c r="AH694" i="81"/>
  <c r="AH713" i="81"/>
  <c r="AH697" i="81"/>
  <c r="AH708" i="81"/>
  <c r="AH709" i="81"/>
  <c r="AH706" i="81"/>
  <c r="AH692" i="81"/>
  <c r="AH702" i="81"/>
  <c r="AH699" i="81"/>
  <c r="AH703" i="81"/>
  <c r="AH704" i="81"/>
  <c r="AH698" i="81"/>
  <c r="AH707" i="81"/>
  <c r="AH710" i="81"/>
  <c r="AH696" i="81"/>
  <c r="AH711" i="81"/>
  <c r="AH1295" i="81"/>
  <c r="AH1296" i="81" s="1"/>
  <c r="AJ126" i="81"/>
  <c r="AH1193" i="81"/>
  <c r="AF1455" i="81"/>
  <c r="AF1451" i="81"/>
  <c r="AK37" i="81"/>
  <c r="AK40" i="81"/>
  <c r="AG679" i="81"/>
  <c r="AH672" i="81" s="1"/>
  <c r="AG675" i="81"/>
  <c r="AH669" i="81"/>
  <c r="AG678" i="81"/>
  <c r="AI129" i="81"/>
  <c r="AF1037" i="81"/>
  <c r="AG970" i="81"/>
  <c r="AG963" i="81"/>
  <c r="AG952" i="81"/>
  <c r="AG953" i="81"/>
  <c r="AG971" i="81"/>
  <c r="AG974" i="81"/>
  <c r="AG956" i="81"/>
  <c r="AG957" i="81"/>
  <c r="AG959" i="81"/>
  <c r="AG1474" i="81" s="1"/>
  <c r="AG955" i="81"/>
  <c r="AG1470" i="81" s="1"/>
  <c r="AG960" i="81"/>
  <c r="AG967" i="81"/>
  <c r="AG1482" i="81" s="1"/>
  <c r="AG972" i="81"/>
  <c r="AG965" i="81"/>
  <c r="AG954" i="81"/>
  <c r="AG961" i="81"/>
  <c r="AG1476" i="81" s="1"/>
  <c r="AG951" i="81"/>
  <c r="AG1466" i="81" s="1"/>
  <c r="AG966" i="81"/>
  <c r="AG973" i="81"/>
  <c r="AG964" i="81"/>
  <c r="AG1479" i="81" s="1"/>
  <c r="AG962" i="81"/>
  <c r="AG1477" i="81" s="1"/>
  <c r="AG968" i="81"/>
  <c r="AG1483" i="81" s="1"/>
  <c r="AG958" i="81"/>
  <c r="AG1473" i="81" s="1"/>
  <c r="AG969" i="81"/>
  <c r="AG1464" i="81"/>
  <c r="AJ1359" i="81"/>
  <c r="AJ1356" i="81"/>
  <c r="AJ1346" i="81"/>
  <c r="AJ1340" i="81"/>
  <c r="AJ1363" i="81"/>
  <c r="AJ1361" i="81"/>
  <c r="AJ1350" i="81"/>
  <c r="AJ1357" i="81"/>
  <c r="AJ1343" i="81"/>
  <c r="AJ1354" i="81"/>
  <c r="AJ1342" i="81"/>
  <c r="AJ1347" i="81"/>
  <c r="AJ1349" i="81"/>
  <c r="AJ1339" i="81"/>
  <c r="AJ1351" i="81"/>
  <c r="AJ1348" i="81"/>
  <c r="AJ1352" i="81"/>
  <c r="AJ1355" i="81"/>
  <c r="AJ1358" i="81"/>
  <c r="AJ1341" i="81"/>
  <c r="AJ1344" i="81"/>
  <c r="AJ1362" i="81"/>
  <c r="AJ1360" i="81"/>
  <c r="AJ1345" i="81"/>
  <c r="AJ1353" i="81"/>
  <c r="AI133" i="81"/>
  <c r="AJ1333" i="81"/>
  <c r="AJ1334" i="81" s="1"/>
  <c r="AK1332" i="81" s="1"/>
  <c r="AJ1320" i="81"/>
  <c r="AG938" i="81"/>
  <c r="AH166" i="81"/>
  <c r="AI1174" i="81"/>
  <c r="AI1207" i="81" s="1"/>
  <c r="AI1176" i="81"/>
  <c r="AH138" i="81"/>
  <c r="AH141" i="81" s="1"/>
  <c r="AH142" i="81" s="1"/>
  <c r="AH143" i="81" s="1"/>
  <c r="AH144" i="81" s="1"/>
  <c r="AH150" i="81" s="1"/>
  <c r="AI414" i="81"/>
  <c r="AI427" i="81"/>
  <c r="AI428" i="81" s="1"/>
  <c r="AJ426" i="81" s="1"/>
  <c r="AH666" i="81"/>
  <c r="AG1488" i="81" l="1"/>
  <c r="AG1475" i="81"/>
  <c r="AG1478" i="81"/>
  <c r="AG1489" i="81"/>
  <c r="AG1471" i="81"/>
  <c r="AG1481" i="81"/>
  <c r="AG1480" i="81"/>
  <c r="AG1486" i="81"/>
  <c r="AG1472" i="81"/>
  <c r="AG801" i="81"/>
  <c r="AG906" i="81" s="1"/>
  <c r="AG1551" i="81" s="1"/>
  <c r="AH785" i="81"/>
  <c r="AH786" i="81" s="1"/>
  <c r="AH1431" i="81" s="1"/>
  <c r="AG1468" i="81"/>
  <c r="AG1487" i="81"/>
  <c r="AG1485" i="81"/>
  <c r="AG1484" i="81"/>
  <c r="AG1469" i="81"/>
  <c r="AG1467" i="81"/>
  <c r="AG818" i="81"/>
  <c r="AH816" i="81" s="1"/>
  <c r="AF905" i="81"/>
  <c r="AF1465" i="81"/>
  <c r="AG808" i="81"/>
  <c r="AG1453" i="81" s="1"/>
  <c r="AG1445" i="81"/>
  <c r="AH788" i="81"/>
  <c r="AH1433" i="81" s="1"/>
  <c r="AK38" i="81"/>
  <c r="AI1044" i="81"/>
  <c r="AI1045" i="81" s="1"/>
  <c r="AI1078" i="81" s="1"/>
  <c r="AI525" i="81"/>
  <c r="AH530" i="81"/>
  <c r="AH533" i="81" s="1"/>
  <c r="AH534" i="81" s="1"/>
  <c r="AH535" i="81" s="1"/>
  <c r="AH536" i="81" s="1"/>
  <c r="AH542" i="81" s="1"/>
  <c r="AH566" i="81"/>
  <c r="AH575" i="81"/>
  <c r="AH570" i="81"/>
  <c r="AH568" i="81"/>
  <c r="AH584" i="81"/>
  <c r="AH580" i="81"/>
  <c r="AH569" i="81"/>
  <c r="AH564" i="81"/>
  <c r="AH571" i="81"/>
  <c r="AH582" i="81"/>
  <c r="AH565" i="81"/>
  <c r="AH574" i="81"/>
  <c r="AH563" i="81"/>
  <c r="AH561" i="81"/>
  <c r="AH581" i="81"/>
  <c r="AH573" i="81"/>
  <c r="AH576" i="81"/>
  <c r="AH572" i="81"/>
  <c r="AH562" i="81"/>
  <c r="AH579" i="81"/>
  <c r="AH567" i="81"/>
  <c r="AH583" i="81"/>
  <c r="AH585" i="81"/>
  <c r="AH1165" i="81"/>
  <c r="AH1064" i="81"/>
  <c r="AH1069" i="81" s="1"/>
  <c r="AH1049" i="81"/>
  <c r="AH1052" i="81" s="1"/>
  <c r="AH1053" i="81" s="1"/>
  <c r="AH1054" i="81" s="1"/>
  <c r="AH1055" i="81" s="1"/>
  <c r="AH1061" i="81" s="1"/>
  <c r="AH1164" i="81"/>
  <c r="AH1430" i="81"/>
  <c r="AH283" i="81"/>
  <c r="AH388" i="81" s="1"/>
  <c r="AH272" i="81"/>
  <c r="AH275" i="81" s="1"/>
  <c r="AH276" i="81" s="1"/>
  <c r="AH277" i="81" s="1"/>
  <c r="AH278" i="81" s="1"/>
  <c r="AH284" i="81" s="1"/>
  <c r="AG935" i="81"/>
  <c r="AG939" i="81" s="1"/>
  <c r="AH387" i="81"/>
  <c r="AH545" i="81"/>
  <c r="AI540" i="81" s="1"/>
  <c r="AI270" i="81"/>
  <c r="AI268" i="81"/>
  <c r="AI301" i="81" s="1"/>
  <c r="AK1301" i="81"/>
  <c r="AK1302" i="81" s="1"/>
  <c r="AK1335" i="81" s="1"/>
  <c r="AJ1317" i="81"/>
  <c r="AJ1422" i="81" s="1"/>
  <c r="AJ395" i="81"/>
  <c r="AJ398" i="81" s="1"/>
  <c r="AI411" i="81"/>
  <c r="AI516" i="81" s="1"/>
  <c r="AK11" i="81"/>
  <c r="AK14" i="81" s="1"/>
  <c r="AK15" i="81" s="1"/>
  <c r="AK16" i="81" s="1"/>
  <c r="AK17" i="81" s="1"/>
  <c r="AK23" i="81" s="1"/>
  <c r="AH927" i="81"/>
  <c r="AI915" i="81" s="1"/>
  <c r="AI918" i="81" s="1"/>
  <c r="AI1210" i="81"/>
  <c r="AI1212" i="81"/>
  <c r="AI1219" i="81"/>
  <c r="AI1222" i="81"/>
  <c r="AI1226" i="81"/>
  <c r="AI1232" i="81"/>
  <c r="AI1211" i="81"/>
  <c r="AI1220" i="81"/>
  <c r="AI1217" i="81"/>
  <c r="AI1227" i="81"/>
  <c r="AI1215" i="81"/>
  <c r="AI1229" i="81"/>
  <c r="AI1234" i="81"/>
  <c r="AI1216" i="81"/>
  <c r="AI1221" i="81"/>
  <c r="AI1218" i="81"/>
  <c r="AI1228" i="81"/>
  <c r="AI1231" i="81"/>
  <c r="AI1230" i="81"/>
  <c r="AI1233" i="81"/>
  <c r="AI1225" i="81"/>
  <c r="AI1213" i="81"/>
  <c r="AI1223" i="81"/>
  <c r="AI1224" i="81"/>
  <c r="AI1214" i="81"/>
  <c r="AH677" i="81"/>
  <c r="AH546" i="81"/>
  <c r="AJ320" i="81"/>
  <c r="AJ319" i="81"/>
  <c r="AG256" i="81"/>
  <c r="AK39" i="81"/>
  <c r="AI136" i="81"/>
  <c r="AI134" i="81"/>
  <c r="AF1038" i="81"/>
  <c r="AH1197" i="81"/>
  <c r="AH1194" i="81"/>
  <c r="AH1198" i="81"/>
  <c r="AI1191" i="81" s="1"/>
  <c r="AI1188" i="81"/>
  <c r="AH947" i="81"/>
  <c r="AH934" i="81"/>
  <c r="AH946" i="81"/>
  <c r="AG950" i="81"/>
  <c r="AJ1097" i="81"/>
  <c r="AJ1096" i="81"/>
  <c r="AI515" i="81"/>
  <c r="AI1185" i="81"/>
  <c r="AI164" i="81"/>
  <c r="AJ1421" i="81"/>
  <c r="AH774" i="81"/>
  <c r="AH975" i="81"/>
  <c r="AH954" i="81"/>
  <c r="AH956" i="81"/>
  <c r="AH971" i="81"/>
  <c r="AH958" i="81"/>
  <c r="AH966" i="81"/>
  <c r="AH973" i="81"/>
  <c r="AH967" i="81"/>
  <c r="AH1482" i="81" s="1"/>
  <c r="AH962" i="81"/>
  <c r="AH963" i="81"/>
  <c r="AH969" i="81"/>
  <c r="AH955" i="81"/>
  <c r="AH974" i="81"/>
  <c r="AH970" i="81"/>
  <c r="AH960" i="81"/>
  <c r="AH959" i="81"/>
  <c r="AH961" i="81"/>
  <c r="AH953" i="81"/>
  <c r="AH964" i="81"/>
  <c r="AH965" i="81"/>
  <c r="AH957" i="81"/>
  <c r="AH951" i="81"/>
  <c r="AH968" i="81"/>
  <c r="AH1483" i="81" s="1"/>
  <c r="AH952" i="81"/>
  <c r="AH972" i="81"/>
  <c r="AI578" i="81"/>
  <c r="AI577" i="81"/>
  <c r="AH670" i="81"/>
  <c r="AI654" i="81"/>
  <c r="AI1205" i="81"/>
  <c r="AI1206" i="81" s="1"/>
  <c r="AJ1204" i="81" s="1"/>
  <c r="AI1192" i="81"/>
  <c r="AH659" i="81"/>
  <c r="AH662" i="81" s="1"/>
  <c r="AH663" i="81" s="1"/>
  <c r="AH664" i="81" s="1"/>
  <c r="AH665" i="81" s="1"/>
  <c r="AH671" i="81" s="1"/>
  <c r="AK48" i="81"/>
  <c r="AK68" i="81"/>
  <c r="AK59" i="81"/>
  <c r="AK52" i="81"/>
  <c r="AK53" i="81"/>
  <c r="AK55" i="81"/>
  <c r="AK50" i="81"/>
  <c r="AK69" i="81"/>
  <c r="AK60" i="81"/>
  <c r="AK67" i="81"/>
  <c r="AK57" i="81"/>
  <c r="AK51" i="81"/>
  <c r="AK45" i="81"/>
  <c r="AK63" i="81"/>
  <c r="AK61" i="81"/>
  <c r="AK64" i="81"/>
  <c r="AK56" i="81"/>
  <c r="AK58" i="81"/>
  <c r="AK49" i="81"/>
  <c r="AK47" i="81"/>
  <c r="AK46" i="81"/>
  <c r="AK65" i="81"/>
  <c r="AK66" i="81"/>
  <c r="AK54" i="81"/>
  <c r="AK62" i="81"/>
  <c r="AJ128" i="81"/>
  <c r="AH154" i="81"/>
  <c r="AI148" i="81"/>
  <c r="AH158" i="81"/>
  <c r="AI151" i="81" s="1"/>
  <c r="AK29" i="81"/>
  <c r="AK26" i="81"/>
  <c r="AH253" i="81"/>
  <c r="AL7" i="81"/>
  <c r="AL9" i="81"/>
  <c r="AG1446" i="81" l="1"/>
  <c r="AK1304" i="81"/>
  <c r="AG805" i="81"/>
  <c r="AG809" i="81" s="1"/>
  <c r="AG1454" i="81" s="1"/>
  <c r="AJ1423" i="81"/>
  <c r="AJ1424" i="81" s="1"/>
  <c r="AI1059" i="81"/>
  <c r="AI1067" i="81" s="1"/>
  <c r="AH1065" i="81"/>
  <c r="AG1463" i="81"/>
  <c r="AH1068" i="81"/>
  <c r="AI1047" i="81"/>
  <c r="AI1063" i="81" s="1"/>
  <c r="AH1461" i="81"/>
  <c r="AG820" i="81"/>
  <c r="AG905" i="81" s="1"/>
  <c r="AG907" i="81" s="1"/>
  <c r="AH819" i="81"/>
  <c r="AH797" i="81"/>
  <c r="AH1442" i="81" s="1"/>
  <c r="AG806" i="81"/>
  <c r="AH817" i="81"/>
  <c r="AH818" i="81" s="1"/>
  <c r="AI816" i="81" s="1"/>
  <c r="AH804" i="81"/>
  <c r="AH1449" i="81" s="1"/>
  <c r="AF907" i="81"/>
  <c r="AF1550" i="81"/>
  <c r="AI528" i="81"/>
  <c r="AI526" i="81"/>
  <c r="AH645" i="81"/>
  <c r="AH647" i="81" s="1"/>
  <c r="AH648" i="81" s="1"/>
  <c r="AH1166" i="81"/>
  <c r="AH1167" i="81" s="1"/>
  <c r="AI1062" i="81"/>
  <c r="AI1092" i="81"/>
  <c r="AI1101" i="81"/>
  <c r="AI1102" i="81"/>
  <c r="AI1105" i="81"/>
  <c r="AI1103" i="81"/>
  <c r="AI1082" i="81"/>
  <c r="AI1104" i="81"/>
  <c r="AI1088" i="81"/>
  <c r="AI1099" i="81"/>
  <c r="AI1089" i="81"/>
  <c r="AI1091" i="81"/>
  <c r="AI1086" i="81"/>
  <c r="AI1087" i="81"/>
  <c r="AI1095" i="81"/>
  <c r="AI1085" i="81"/>
  <c r="AI1084" i="81"/>
  <c r="AI1098" i="81"/>
  <c r="AI1081" i="81"/>
  <c r="AI1093" i="81"/>
  <c r="AI1090" i="81"/>
  <c r="AI1094" i="81"/>
  <c r="AI1083" i="81"/>
  <c r="AI1100" i="81"/>
  <c r="AH930" i="81"/>
  <c r="AG940" i="81"/>
  <c r="AH933" i="81" s="1"/>
  <c r="AH931" i="81" s="1"/>
  <c r="AH1036" i="81" s="1"/>
  <c r="AH389" i="81"/>
  <c r="AH390" i="81" s="1"/>
  <c r="AI916" i="81"/>
  <c r="AI949" i="81" s="1"/>
  <c r="AI952" i="81" s="1"/>
  <c r="AG936" i="81"/>
  <c r="AG1450" i="81"/>
  <c r="AG1451" i="81" s="1"/>
  <c r="AH287" i="81"/>
  <c r="AH291" i="81" s="1"/>
  <c r="AJ396" i="81"/>
  <c r="AJ429" i="81" s="1"/>
  <c r="AJ439" i="81" s="1"/>
  <c r="AH549" i="81"/>
  <c r="AH550" i="81"/>
  <c r="AI543" i="81" s="1"/>
  <c r="AJ1321" i="81"/>
  <c r="AJ1325" i="81" s="1"/>
  <c r="AI328" i="81"/>
  <c r="AI310" i="81"/>
  <c r="AI306" i="81"/>
  <c r="AI314" i="81"/>
  <c r="AI313" i="81"/>
  <c r="AI304" i="81"/>
  <c r="AI317" i="81"/>
  <c r="AI312" i="81"/>
  <c r="AI327" i="81"/>
  <c r="AI315" i="81"/>
  <c r="AI318" i="81"/>
  <c r="AI311" i="81"/>
  <c r="AI307" i="81"/>
  <c r="AI305" i="81"/>
  <c r="AI316" i="81"/>
  <c r="AI321" i="81"/>
  <c r="AI323" i="81"/>
  <c r="AI309" i="81"/>
  <c r="AI322" i="81"/>
  <c r="AI324" i="81"/>
  <c r="AI308" i="81"/>
  <c r="AI326" i="81"/>
  <c r="AI325" i="81"/>
  <c r="AI299" i="81"/>
  <c r="AI300" i="81" s="1"/>
  <c r="AJ298" i="81" s="1"/>
  <c r="AI286" i="81"/>
  <c r="AI279" i="81"/>
  <c r="AI517" i="81"/>
  <c r="AI518" i="81" s="1"/>
  <c r="AH775" i="81"/>
  <c r="AH920" i="81"/>
  <c r="AH923" i="81" s="1"/>
  <c r="AH924" i="81" s="1"/>
  <c r="AH925" i="81" s="1"/>
  <c r="AH926" i="81" s="1"/>
  <c r="AH932" i="81" s="1"/>
  <c r="AI415" i="81"/>
  <c r="AI416" i="81" s="1"/>
  <c r="AI145" i="81"/>
  <c r="AI138" i="81" s="1"/>
  <c r="AI141" i="81" s="1"/>
  <c r="AI142" i="81" s="1"/>
  <c r="AI143" i="81" s="1"/>
  <c r="AI144" i="81" s="1"/>
  <c r="AI150" i="81" s="1"/>
  <c r="AH1035" i="81"/>
  <c r="AL38" i="81"/>
  <c r="AK27" i="81"/>
  <c r="AL21" i="81"/>
  <c r="AK31" i="81"/>
  <c r="AL24" i="81" s="1"/>
  <c r="AK30" i="81"/>
  <c r="AG1035" i="81"/>
  <c r="AI1189" i="81"/>
  <c r="AI1294" i="81" s="1"/>
  <c r="AI165" i="81"/>
  <c r="AI152" i="81"/>
  <c r="AI968" i="81"/>
  <c r="AI967" i="81"/>
  <c r="AH674" i="81"/>
  <c r="AL40" i="81"/>
  <c r="AL18" i="81"/>
  <c r="AL11" i="81" s="1"/>
  <c r="AL14" i="81" s="1"/>
  <c r="AL15" i="81" s="1"/>
  <c r="AL16" i="81" s="1"/>
  <c r="AL17" i="81" s="1"/>
  <c r="AL23" i="81" s="1"/>
  <c r="AI837" i="81"/>
  <c r="AI838" i="81"/>
  <c r="AH255" i="81"/>
  <c r="AK1313" i="81"/>
  <c r="AL1301" i="81" s="1"/>
  <c r="AI657" i="81"/>
  <c r="AI655" i="81"/>
  <c r="AI688" i="81" s="1"/>
  <c r="AI1178" i="81"/>
  <c r="AI1181" i="81" s="1"/>
  <c r="AI1182" i="81" s="1"/>
  <c r="AI1183" i="81" s="1"/>
  <c r="AI1184" i="81" s="1"/>
  <c r="AI1190" i="81" s="1"/>
  <c r="AJ1173" i="81"/>
  <c r="AH948" i="81"/>
  <c r="AL37" i="81"/>
  <c r="AK1360" i="81"/>
  <c r="AK1348" i="81"/>
  <c r="AK1358" i="81"/>
  <c r="AK1345" i="81"/>
  <c r="AK1344" i="81"/>
  <c r="AK1363" i="81"/>
  <c r="AK1356" i="81"/>
  <c r="AK1340" i="81"/>
  <c r="AK1341" i="81"/>
  <c r="AK1361" i="81"/>
  <c r="AK1347" i="81"/>
  <c r="AK1354" i="81"/>
  <c r="AK1359" i="81"/>
  <c r="AK1355" i="81"/>
  <c r="AK1350" i="81"/>
  <c r="AK1342" i="81"/>
  <c r="AK1343" i="81"/>
  <c r="AK1346" i="81"/>
  <c r="AK1357" i="81"/>
  <c r="AK1362" i="81"/>
  <c r="AK1351" i="81"/>
  <c r="AK1364" i="81"/>
  <c r="AK1352" i="81"/>
  <c r="AK1349" i="81"/>
  <c r="AK1353" i="81"/>
  <c r="AK126" i="81"/>
  <c r="AI156" i="81"/>
  <c r="AJ427" i="81"/>
  <c r="AJ428" i="81" s="1"/>
  <c r="AK426" i="81" s="1"/>
  <c r="AJ414" i="81"/>
  <c r="AI548" i="81"/>
  <c r="AK1320" i="81"/>
  <c r="AK1333" i="81"/>
  <c r="AK1334" i="81" s="1"/>
  <c r="AL1332" i="81" s="1"/>
  <c r="AJ129" i="81"/>
  <c r="AH938" i="81"/>
  <c r="AI1196" i="81"/>
  <c r="AI167" i="81"/>
  <c r="AI947" i="81"/>
  <c r="AI934" i="81"/>
  <c r="AJ447" i="81"/>
  <c r="AJ448" i="81"/>
  <c r="AI1293" i="81"/>
  <c r="AH800" i="81" l="1"/>
  <c r="AH808" i="81" s="1"/>
  <c r="AG810" i="81"/>
  <c r="AH803" i="81" s="1"/>
  <c r="AH801" i="81" s="1"/>
  <c r="AH1446" i="81" s="1"/>
  <c r="AH1462" i="81"/>
  <c r="AI1076" i="81"/>
  <c r="AI1077" i="81" s="1"/>
  <c r="AJ1075" i="81" s="1"/>
  <c r="AJ133" i="81"/>
  <c r="AI1056" i="81"/>
  <c r="AJ1044" i="81" s="1"/>
  <c r="AJ1045" i="81" s="1"/>
  <c r="AJ407" i="81"/>
  <c r="AJ400" i="81" s="1"/>
  <c r="AJ403" i="81" s="1"/>
  <c r="AJ404" i="81" s="1"/>
  <c r="AJ405" i="81" s="1"/>
  <c r="AJ406" i="81" s="1"/>
  <c r="AJ412" i="81" s="1"/>
  <c r="AH1453" i="81"/>
  <c r="AG1465" i="81"/>
  <c r="AH1445" i="81"/>
  <c r="AG1455" i="81"/>
  <c r="AH790" i="81"/>
  <c r="AH793" i="81" s="1"/>
  <c r="AH794" i="81" s="1"/>
  <c r="AH795" i="81" s="1"/>
  <c r="AH796" i="81" s="1"/>
  <c r="AH802" i="81" s="1"/>
  <c r="AI785" i="81"/>
  <c r="AF908" i="81"/>
  <c r="AF1553" i="81" s="1"/>
  <c r="AF1552" i="81"/>
  <c r="AG908" i="81"/>
  <c r="AH825" i="81"/>
  <c r="AH1470" i="81" s="1"/>
  <c r="AH823" i="81"/>
  <c r="AH1468" i="81" s="1"/>
  <c r="AH827" i="81"/>
  <c r="AH1472" i="81" s="1"/>
  <c r="AH822" i="81"/>
  <c r="AH1467" i="81" s="1"/>
  <c r="AH829" i="81"/>
  <c r="AH1474" i="81" s="1"/>
  <c r="AH840" i="81"/>
  <c r="AH1485" i="81" s="1"/>
  <c r="AH824" i="81"/>
  <c r="AH1469" i="81" s="1"/>
  <c r="AH828" i="81"/>
  <c r="AH1473" i="81" s="1"/>
  <c r="AH843" i="81"/>
  <c r="AH1488" i="81" s="1"/>
  <c r="AH836" i="81"/>
  <c r="AH1481" i="81" s="1"/>
  <c r="AH835" i="81"/>
  <c r="AH1480" i="81" s="1"/>
  <c r="AH845" i="81"/>
  <c r="AH1490" i="81" s="1"/>
  <c r="AH842" i="81"/>
  <c r="AH1487" i="81" s="1"/>
  <c r="AH830" i="81"/>
  <c r="AH1475" i="81" s="1"/>
  <c r="AH826" i="81"/>
  <c r="AH1471" i="81" s="1"/>
  <c r="AH839" i="81"/>
  <c r="AH1484" i="81" s="1"/>
  <c r="AH831" i="81"/>
  <c r="AH1476" i="81" s="1"/>
  <c r="AH821" i="81"/>
  <c r="AH833" i="81"/>
  <c r="AH1478" i="81" s="1"/>
  <c r="AH834" i="81"/>
  <c r="AH1479" i="81" s="1"/>
  <c r="AH832" i="81"/>
  <c r="AH1477" i="81" s="1"/>
  <c r="AH844" i="81"/>
  <c r="AH1489" i="81" s="1"/>
  <c r="AH841" i="81"/>
  <c r="AH1486" i="81" s="1"/>
  <c r="AH1464" i="81"/>
  <c r="AI971" i="81"/>
  <c r="AI958" i="81"/>
  <c r="AI953" i="81"/>
  <c r="AJ454" i="81"/>
  <c r="AI965" i="81"/>
  <c r="AI966" i="81"/>
  <c r="AJ440" i="81"/>
  <c r="AI957" i="81"/>
  <c r="AI1049" i="81"/>
  <c r="AI1052" i="81" s="1"/>
  <c r="AI1053" i="81" s="1"/>
  <c r="AI1054" i="81" s="1"/>
  <c r="AI1055" i="81" s="1"/>
  <c r="AI1061" i="81" s="1"/>
  <c r="AI559" i="81"/>
  <c r="AI537" i="81"/>
  <c r="AI544" i="81"/>
  <c r="AI557" i="81"/>
  <c r="AI558" i="81" s="1"/>
  <c r="AJ556" i="81" s="1"/>
  <c r="AH288" i="81"/>
  <c r="AI149" i="81"/>
  <c r="AI254" i="81" s="1"/>
  <c r="AI1164" i="81"/>
  <c r="AH935" i="81"/>
  <c r="AH940" i="81" s="1"/>
  <c r="AI933" i="81" s="1"/>
  <c r="AH1037" i="81"/>
  <c r="AJ442" i="81"/>
  <c r="AI972" i="81"/>
  <c r="AI975" i="81"/>
  <c r="AI960" i="81"/>
  <c r="AI954" i="81"/>
  <c r="AI974" i="81"/>
  <c r="AJ444" i="81"/>
  <c r="AJ452" i="81"/>
  <c r="AI969" i="81"/>
  <c r="AI956" i="81"/>
  <c r="AI963" i="81"/>
  <c r="AI961" i="81"/>
  <c r="AI959" i="81"/>
  <c r="AI973" i="81"/>
  <c r="AI970" i="81"/>
  <c r="AI927" i="81"/>
  <c r="AJ915" i="81" s="1"/>
  <c r="AJ918" i="81" s="1"/>
  <c r="AJ437" i="81"/>
  <c r="AI976" i="81"/>
  <c r="AI964" i="81"/>
  <c r="AI955" i="81"/>
  <c r="AI962" i="81"/>
  <c r="AH292" i="81"/>
  <c r="AI285" i="81" s="1"/>
  <c r="AI283" i="81" s="1"/>
  <c r="AI388" i="81" s="1"/>
  <c r="AJ450" i="81"/>
  <c r="AJ456" i="81"/>
  <c r="AJ445" i="81"/>
  <c r="AJ433" i="81"/>
  <c r="AJ436" i="81"/>
  <c r="AI920" i="81"/>
  <c r="AI923" i="81" s="1"/>
  <c r="AI924" i="81" s="1"/>
  <c r="AI925" i="81" s="1"/>
  <c r="AI926" i="81" s="1"/>
  <c r="AI932" i="81" s="1"/>
  <c r="AJ1322" i="81"/>
  <c r="AI282" i="81"/>
  <c r="AI290" i="81" s="1"/>
  <c r="AJ435" i="81"/>
  <c r="AJ451" i="81"/>
  <c r="AJ438" i="81"/>
  <c r="AJ443" i="81"/>
  <c r="AJ457" i="81"/>
  <c r="AJ441" i="81"/>
  <c r="AJ449" i="81"/>
  <c r="AJ434" i="81"/>
  <c r="AJ455" i="81"/>
  <c r="AJ446" i="81"/>
  <c r="AJ453" i="81"/>
  <c r="AJ1326" i="81"/>
  <c r="AK1319" i="81" s="1"/>
  <c r="AK1317" i="81" s="1"/>
  <c r="AK1422" i="81" s="1"/>
  <c r="AK1316" i="81"/>
  <c r="AK1324" i="81" s="1"/>
  <c r="AJ267" i="81"/>
  <c r="AH776" i="81"/>
  <c r="AH777" i="81" s="1"/>
  <c r="AI272" i="81"/>
  <c r="AI275" i="81" s="1"/>
  <c r="AI276" i="81" s="1"/>
  <c r="AI277" i="81" s="1"/>
  <c r="AI278" i="81" s="1"/>
  <c r="AI284" i="81" s="1"/>
  <c r="AI387" i="81"/>
  <c r="AK395" i="81"/>
  <c r="AK398" i="81" s="1"/>
  <c r="AI419" i="81"/>
  <c r="AJ410" i="81"/>
  <c r="AJ418" i="81" s="1"/>
  <c r="AI420" i="81"/>
  <c r="AJ413" i="81" s="1"/>
  <c r="AJ411" i="81" s="1"/>
  <c r="AJ516" i="81" s="1"/>
  <c r="AI1295" i="81"/>
  <c r="AI1296" i="81" s="1"/>
  <c r="AI1193" i="81"/>
  <c r="AI1197" i="81" s="1"/>
  <c r="AI686" i="81"/>
  <c r="AI687" i="81" s="1"/>
  <c r="AJ685" i="81" s="1"/>
  <c r="AI673" i="81"/>
  <c r="AH256" i="81"/>
  <c r="AL127" i="81"/>
  <c r="AK1306" i="81"/>
  <c r="AK1309" i="81" s="1"/>
  <c r="AK1310" i="81" s="1"/>
  <c r="AK1311" i="81" s="1"/>
  <c r="AK1312" i="81" s="1"/>
  <c r="AK1318" i="81" s="1"/>
  <c r="AK128" i="81"/>
  <c r="AI946" i="81"/>
  <c r="AI1461" i="81" s="1"/>
  <c r="AH1463" i="81"/>
  <c r="AI666" i="81"/>
  <c r="AH678" i="81"/>
  <c r="AH679" i="81"/>
  <c r="AI672" i="81" s="1"/>
  <c r="AH675" i="81"/>
  <c r="AI669" i="81"/>
  <c r="AL29" i="81"/>
  <c r="AI181" i="81"/>
  <c r="AI178" i="81"/>
  <c r="AI171" i="81"/>
  <c r="AI177" i="81"/>
  <c r="AI172" i="81"/>
  <c r="AI192" i="81"/>
  <c r="AI188" i="81"/>
  <c r="AI174" i="81"/>
  <c r="AI176" i="81"/>
  <c r="AI179" i="81"/>
  <c r="AI193" i="81"/>
  <c r="AI175" i="81"/>
  <c r="AI194" i="81"/>
  <c r="AI170" i="81"/>
  <c r="AI185" i="81"/>
  <c r="AI187" i="81"/>
  <c r="AI183" i="81"/>
  <c r="AI182" i="81"/>
  <c r="AI189" i="81"/>
  <c r="AI186" i="81"/>
  <c r="AI180" i="81"/>
  <c r="AI191" i="81"/>
  <c r="AI173" i="81"/>
  <c r="AI184" i="81"/>
  <c r="AI190" i="81"/>
  <c r="AL1304" i="81"/>
  <c r="AL1302" i="81"/>
  <c r="AL1335" i="81" s="1"/>
  <c r="AM6" i="81"/>
  <c r="AG1037" i="81"/>
  <c r="AG1550" i="81"/>
  <c r="AL39" i="81"/>
  <c r="AK1421" i="81"/>
  <c r="AJ134" i="81"/>
  <c r="AJ136" i="81"/>
  <c r="AJ1176" i="81"/>
  <c r="AJ1174" i="81"/>
  <c r="AJ1207" i="81" s="1"/>
  <c r="AI709" i="81"/>
  <c r="AI707" i="81"/>
  <c r="AI698" i="81"/>
  <c r="AI700" i="81"/>
  <c r="AI712" i="81"/>
  <c r="AI708" i="81"/>
  <c r="AI705" i="81"/>
  <c r="AI701" i="81"/>
  <c r="AI706" i="81"/>
  <c r="AI697" i="81"/>
  <c r="AI694" i="81"/>
  <c r="AI702" i="81"/>
  <c r="AI703" i="81"/>
  <c r="AI715" i="81"/>
  <c r="AI693" i="81"/>
  <c r="AI691" i="81"/>
  <c r="AI713" i="81"/>
  <c r="AI710" i="81"/>
  <c r="AI711" i="81"/>
  <c r="AI714" i="81"/>
  <c r="AI699" i="81"/>
  <c r="AI695" i="81"/>
  <c r="AI704" i="81"/>
  <c r="AI696" i="81"/>
  <c r="AI692" i="81"/>
  <c r="AL46" i="81"/>
  <c r="AL56" i="81"/>
  <c r="AL55" i="81"/>
  <c r="AL61" i="81"/>
  <c r="AL66" i="81"/>
  <c r="AL64" i="81"/>
  <c r="AL60" i="81"/>
  <c r="AL70" i="81"/>
  <c r="AL59" i="81"/>
  <c r="AL68" i="81"/>
  <c r="AL69" i="81"/>
  <c r="AL48" i="81"/>
  <c r="AL67" i="81"/>
  <c r="AL49" i="81"/>
  <c r="AL65" i="81"/>
  <c r="AL58" i="81"/>
  <c r="AL50" i="81"/>
  <c r="AL54" i="81"/>
  <c r="AL53" i="81"/>
  <c r="AL51" i="81"/>
  <c r="AL47" i="81"/>
  <c r="AL57" i="81"/>
  <c r="AL62" i="81"/>
  <c r="AL63" i="81"/>
  <c r="AL52" i="81"/>
  <c r="AI166" i="81"/>
  <c r="AJ837" i="81"/>
  <c r="AJ838" i="81"/>
  <c r="AJ1047" i="81" l="1"/>
  <c r="AI1060" i="81"/>
  <c r="AI1165" i="81" s="1"/>
  <c r="AI1166" i="81" s="1"/>
  <c r="AI1167" i="81" s="1"/>
  <c r="AH906" i="81"/>
  <c r="AH1551" i="81" s="1"/>
  <c r="AH805" i="81"/>
  <c r="AH1450" i="81" s="1"/>
  <c r="AH905" i="81"/>
  <c r="AH1466" i="81"/>
  <c r="AI786" i="81"/>
  <c r="AI788" i="81"/>
  <c r="AI1430" i="81"/>
  <c r="AJ916" i="81"/>
  <c r="AJ949" i="81" s="1"/>
  <c r="AJ955" i="81" s="1"/>
  <c r="AI153" i="81"/>
  <c r="AI154" i="81" s="1"/>
  <c r="AI1064" i="81"/>
  <c r="AI1065" i="81" s="1"/>
  <c r="AI930" i="81"/>
  <c r="AI530" i="81"/>
  <c r="AI533" i="81" s="1"/>
  <c r="AI534" i="81" s="1"/>
  <c r="AI535" i="81" s="1"/>
  <c r="AI536" i="81" s="1"/>
  <c r="AI542" i="81" s="1"/>
  <c r="AJ525" i="81"/>
  <c r="AI571" i="81"/>
  <c r="AI582" i="81"/>
  <c r="AI580" i="81"/>
  <c r="AI564" i="81"/>
  <c r="AI583" i="81"/>
  <c r="AI579" i="81"/>
  <c r="AI563" i="81"/>
  <c r="AI572" i="81"/>
  <c r="AI576" i="81"/>
  <c r="AI581" i="81"/>
  <c r="AI585" i="81"/>
  <c r="AI574" i="81"/>
  <c r="AI570" i="81"/>
  <c r="AI566" i="81"/>
  <c r="AI568" i="81"/>
  <c r="AI575" i="81"/>
  <c r="AI586" i="81"/>
  <c r="AI565" i="81"/>
  <c r="AI569" i="81"/>
  <c r="AI567" i="81"/>
  <c r="AI573" i="81"/>
  <c r="AI584" i="81"/>
  <c r="AI562" i="81"/>
  <c r="AI1035" i="81"/>
  <c r="AI931" i="81"/>
  <c r="AI1036" i="81" s="1"/>
  <c r="AI541" i="81"/>
  <c r="AK396" i="81"/>
  <c r="AK429" i="81" s="1"/>
  <c r="AK453" i="81" s="1"/>
  <c r="AH939" i="81"/>
  <c r="AH936" i="81"/>
  <c r="AJ1063" i="81"/>
  <c r="AJ1076" i="81"/>
  <c r="AJ1077" i="81" s="1"/>
  <c r="AK1075" i="81" s="1"/>
  <c r="AJ1078" i="81"/>
  <c r="AJ1056" i="81"/>
  <c r="AK1044" i="81" s="1"/>
  <c r="AJ515" i="81"/>
  <c r="AJ517" i="81" s="1"/>
  <c r="AJ518" i="81" s="1"/>
  <c r="AK1423" i="81"/>
  <c r="AK1424" i="81" s="1"/>
  <c r="AI287" i="81"/>
  <c r="AI389" i="81"/>
  <c r="AI390" i="81" s="1"/>
  <c r="AJ270" i="81"/>
  <c r="AJ268" i="81"/>
  <c r="AJ301" i="81" s="1"/>
  <c r="AJ1188" i="81"/>
  <c r="AJ1196" i="81" s="1"/>
  <c r="AI1194" i="81"/>
  <c r="AI1198" i="81"/>
  <c r="AJ1191" i="81" s="1"/>
  <c r="AJ415" i="81"/>
  <c r="AJ420" i="81" s="1"/>
  <c r="AK413" i="81" s="1"/>
  <c r="AL1313" i="81"/>
  <c r="AM1301" i="81" s="1"/>
  <c r="AK1321" i="81"/>
  <c r="AK1322" i="81" s="1"/>
  <c r="AJ1185" i="81"/>
  <c r="AJ1178" i="81" s="1"/>
  <c r="AJ1181" i="81" s="1"/>
  <c r="AJ1182" i="81" s="1"/>
  <c r="AJ1183" i="81" s="1"/>
  <c r="AJ1184" i="81" s="1"/>
  <c r="AJ1190" i="81" s="1"/>
  <c r="AJ927" i="81"/>
  <c r="AJ920" i="81" s="1"/>
  <c r="AJ923" i="81" s="1"/>
  <c r="AJ924" i="81" s="1"/>
  <c r="AJ925" i="81" s="1"/>
  <c r="AJ926" i="81" s="1"/>
  <c r="AJ932" i="81" s="1"/>
  <c r="AL26" i="81"/>
  <c r="AL30" i="81" s="1"/>
  <c r="AJ145" i="81"/>
  <c r="AJ138" i="81" s="1"/>
  <c r="AJ141" i="81" s="1"/>
  <c r="AJ142" i="81" s="1"/>
  <c r="AJ143" i="81" s="1"/>
  <c r="AJ144" i="81" s="1"/>
  <c r="AJ150" i="81" s="1"/>
  <c r="AK320" i="81"/>
  <c r="AK319" i="81"/>
  <c r="AJ148" i="81"/>
  <c r="AI1483" i="81"/>
  <c r="AJ164" i="81"/>
  <c r="AJ1218" i="81"/>
  <c r="AJ1221" i="81"/>
  <c r="AJ1224" i="81"/>
  <c r="AJ1228" i="81"/>
  <c r="AJ1215" i="81"/>
  <c r="AJ1233" i="81"/>
  <c r="AJ1235" i="81"/>
  <c r="AJ1230" i="81"/>
  <c r="AJ1216" i="81"/>
  <c r="AJ1217" i="81"/>
  <c r="AJ1213" i="81"/>
  <c r="AJ1220" i="81"/>
  <c r="AJ1231" i="81"/>
  <c r="AJ1227" i="81"/>
  <c r="AJ1212" i="81"/>
  <c r="AJ1219" i="81"/>
  <c r="AJ1225" i="81"/>
  <c r="AJ1222" i="81"/>
  <c r="AJ1223" i="81"/>
  <c r="AJ1211" i="81"/>
  <c r="AJ1214" i="81"/>
  <c r="AJ1234" i="81"/>
  <c r="AJ1229" i="81"/>
  <c r="AJ1226" i="81"/>
  <c r="AJ1232" i="81"/>
  <c r="AM7" i="81"/>
  <c r="AM9" i="81"/>
  <c r="AI1482" i="81"/>
  <c r="AI670" i="81"/>
  <c r="AJ947" i="81"/>
  <c r="AJ934" i="81"/>
  <c r="AJ578" i="81"/>
  <c r="AJ577" i="81"/>
  <c r="AI938" i="81"/>
  <c r="AI774" i="81"/>
  <c r="AJ1205" i="81"/>
  <c r="AJ1206" i="81" s="1"/>
  <c r="AK1204" i="81" s="1"/>
  <c r="AJ1192" i="81"/>
  <c r="AJ165" i="81"/>
  <c r="AJ152" i="81"/>
  <c r="AK1096" i="81"/>
  <c r="AK1097" i="81"/>
  <c r="AG1038" i="81"/>
  <c r="AG1553" i="81" s="1"/>
  <c r="AG1552" i="81"/>
  <c r="AH1038" i="81"/>
  <c r="AL1363" i="81"/>
  <c r="AL1353" i="81"/>
  <c r="AL1346" i="81"/>
  <c r="AL1356" i="81"/>
  <c r="AL1352" i="81"/>
  <c r="AL1342" i="81"/>
  <c r="AL1364" i="81"/>
  <c r="AL1360" i="81"/>
  <c r="AL1345" i="81"/>
  <c r="AL1362" i="81"/>
  <c r="AL1350" i="81"/>
  <c r="AL1361" i="81"/>
  <c r="AL1349" i="81"/>
  <c r="AL1365" i="81"/>
  <c r="AL1341" i="81"/>
  <c r="AL1348" i="81"/>
  <c r="AL1359" i="81"/>
  <c r="AL1343" i="81"/>
  <c r="AL1354" i="81"/>
  <c r="AL1357" i="81"/>
  <c r="AL1347" i="81"/>
  <c r="AL1351" i="81"/>
  <c r="AL1344" i="81"/>
  <c r="AL1355" i="81"/>
  <c r="AL1358" i="81"/>
  <c r="AK447" i="81"/>
  <c r="AK448" i="81"/>
  <c r="AK445" i="81"/>
  <c r="AI253" i="81"/>
  <c r="AK129" i="81"/>
  <c r="AJ967" i="81"/>
  <c r="AJ974" i="81"/>
  <c r="AJ961" i="81"/>
  <c r="AJ968" i="81"/>
  <c r="AJ973" i="81"/>
  <c r="AJ977" i="81"/>
  <c r="AJ964" i="81"/>
  <c r="AJ965" i="81"/>
  <c r="AL126" i="81"/>
  <c r="AL128" i="81" s="1"/>
  <c r="AJ167" i="81"/>
  <c r="AM37" i="81"/>
  <c r="AL1333" i="81"/>
  <c r="AL1334" i="81" s="1"/>
  <c r="AM1332" i="81" s="1"/>
  <c r="AL1320" i="81"/>
  <c r="AK414" i="81"/>
  <c r="AK427" i="81"/>
  <c r="AK428" i="81" s="1"/>
  <c r="AL426" i="81" s="1"/>
  <c r="AM21" i="81"/>
  <c r="AL27" i="81"/>
  <c r="AL31" i="81"/>
  <c r="AM24" i="81" s="1"/>
  <c r="AI677" i="81"/>
  <c r="AI659" i="81"/>
  <c r="AI662" i="81" s="1"/>
  <c r="AI663" i="81" s="1"/>
  <c r="AI664" i="81" s="1"/>
  <c r="AI665" i="81" s="1"/>
  <c r="AI671" i="81" s="1"/>
  <c r="AJ654" i="81"/>
  <c r="AI948" i="81"/>
  <c r="AJ946" i="81" s="1"/>
  <c r="AI157" i="81" l="1"/>
  <c r="AI158" i="81"/>
  <c r="AJ151" i="81" s="1"/>
  <c r="AJ975" i="81"/>
  <c r="AJ972" i="81"/>
  <c r="AK441" i="81"/>
  <c r="AJ960" i="81"/>
  <c r="AJ959" i="81"/>
  <c r="AJ954" i="81"/>
  <c r="AJ966" i="81"/>
  <c r="AJ958" i="81"/>
  <c r="AJ956" i="81"/>
  <c r="AJ969" i="81"/>
  <c r="AJ970" i="81"/>
  <c r="AJ963" i="81"/>
  <c r="AK439" i="81"/>
  <c r="AK452" i="81"/>
  <c r="AJ962" i="81"/>
  <c r="AJ957" i="81"/>
  <c r="AJ976" i="81"/>
  <c r="AJ971" i="81"/>
  <c r="AJ953" i="81"/>
  <c r="AK436" i="81"/>
  <c r="AK450" i="81"/>
  <c r="AH1455" i="81"/>
  <c r="AH1451" i="81"/>
  <c r="AH809" i="81"/>
  <c r="AH810" i="81"/>
  <c r="AI803" i="81" s="1"/>
  <c r="AI800" i="81"/>
  <c r="AI808" i="81" s="1"/>
  <c r="AI1453" i="81" s="1"/>
  <c r="AH806" i="81"/>
  <c r="AH1454" i="81"/>
  <c r="AI797" i="81"/>
  <c r="AI1442" i="81" s="1"/>
  <c r="AI804" i="81"/>
  <c r="AI1449" i="81" s="1"/>
  <c r="AI817" i="81"/>
  <c r="AI1433" i="81"/>
  <c r="AH907" i="81"/>
  <c r="AH1550" i="81"/>
  <c r="AI819" i="81"/>
  <c r="AI1431" i="81"/>
  <c r="AI790" i="81"/>
  <c r="AK458" i="81"/>
  <c r="AK455" i="81"/>
  <c r="AK442" i="81"/>
  <c r="AK435" i="81"/>
  <c r="AK434" i="81"/>
  <c r="AK456" i="81"/>
  <c r="AK407" i="81"/>
  <c r="AL395" i="81" s="1"/>
  <c r="AL396" i="81" s="1"/>
  <c r="AL429" i="81" s="1"/>
  <c r="AK449" i="81"/>
  <c r="AK457" i="81"/>
  <c r="AK437" i="81"/>
  <c r="AK454" i="81"/>
  <c r="AK443" i="81"/>
  <c r="AK444" i="81"/>
  <c r="AK438" i="81"/>
  <c r="AK440" i="81"/>
  <c r="AK446" i="81"/>
  <c r="AK451" i="81"/>
  <c r="AI1037" i="81"/>
  <c r="AI1038" i="81" s="1"/>
  <c r="AJ1049" i="81"/>
  <c r="AJ1052" i="81" s="1"/>
  <c r="AJ1053" i="81" s="1"/>
  <c r="AJ1054" i="81" s="1"/>
  <c r="AJ1055" i="81" s="1"/>
  <c r="AJ1061" i="81" s="1"/>
  <c r="AI935" i="81"/>
  <c r="AI936" i="81" s="1"/>
  <c r="AI645" i="81"/>
  <c r="AI1069" i="81"/>
  <c r="AJ1062" i="81" s="1"/>
  <c r="AJ1060" i="81" s="1"/>
  <c r="AI1068" i="81"/>
  <c r="AJ1059" i="81"/>
  <c r="AJ1067" i="81" s="1"/>
  <c r="AJ526" i="81"/>
  <c r="AJ528" i="81"/>
  <c r="AI646" i="81"/>
  <c r="AI545" i="81"/>
  <c r="AJ1084" i="81"/>
  <c r="AJ1090" i="81"/>
  <c r="AJ1086" i="81"/>
  <c r="AJ1093" i="81"/>
  <c r="AJ1083" i="81"/>
  <c r="AJ1088" i="81"/>
  <c r="AJ1095" i="81"/>
  <c r="AJ1104" i="81"/>
  <c r="AJ1091" i="81"/>
  <c r="AJ1085" i="81"/>
  <c r="AJ1094" i="81"/>
  <c r="AJ1103" i="81"/>
  <c r="AJ1102" i="81"/>
  <c r="AJ1098" i="81"/>
  <c r="AJ1106" i="81"/>
  <c r="AJ1101" i="81"/>
  <c r="AJ1100" i="81"/>
  <c r="AJ1105" i="81"/>
  <c r="AJ1089" i="81"/>
  <c r="AJ1092" i="81"/>
  <c r="AJ1087" i="81"/>
  <c r="AJ1082" i="81"/>
  <c r="AJ1099" i="81"/>
  <c r="AK1047" i="81"/>
  <c r="AK1045" i="81"/>
  <c r="AK1325" i="81"/>
  <c r="AK1173" i="81"/>
  <c r="AK1176" i="81" s="1"/>
  <c r="AJ1189" i="81"/>
  <c r="AJ1294" i="81" s="1"/>
  <c r="AJ327" i="81"/>
  <c r="AJ324" i="81"/>
  <c r="AJ305" i="81"/>
  <c r="AJ317" i="81"/>
  <c r="AJ307" i="81"/>
  <c r="AJ318" i="81"/>
  <c r="AJ325" i="81"/>
  <c r="AJ316" i="81"/>
  <c r="AJ314" i="81"/>
  <c r="AJ313" i="81"/>
  <c r="AJ323" i="81"/>
  <c r="AJ312" i="81"/>
  <c r="AJ310" i="81"/>
  <c r="AJ306" i="81"/>
  <c r="AJ315" i="81"/>
  <c r="AJ311" i="81"/>
  <c r="AJ322" i="81"/>
  <c r="AJ326" i="81"/>
  <c r="AJ329" i="81"/>
  <c r="AJ328" i="81"/>
  <c r="AJ308" i="81"/>
  <c r="AJ321" i="81"/>
  <c r="AJ309" i="81"/>
  <c r="AJ286" i="81"/>
  <c r="AJ299" i="81"/>
  <c r="AJ300" i="81" s="1"/>
  <c r="AK298" i="81" s="1"/>
  <c r="AL1316" i="81"/>
  <c r="AL1324" i="81" s="1"/>
  <c r="AK1326" i="81"/>
  <c r="AL1319" i="81" s="1"/>
  <c r="AL1317" i="81" s="1"/>
  <c r="AJ279" i="81"/>
  <c r="AJ282" i="81"/>
  <c r="AI292" i="81"/>
  <c r="AJ285" i="81" s="1"/>
  <c r="AI288" i="81"/>
  <c r="AI291" i="81"/>
  <c r="AL1306" i="81"/>
  <c r="AL1309" i="81" s="1"/>
  <c r="AL1310" i="81" s="1"/>
  <c r="AL1311" i="81" s="1"/>
  <c r="AL1312" i="81" s="1"/>
  <c r="AL1318" i="81" s="1"/>
  <c r="AJ416" i="81"/>
  <c r="AI775" i="81"/>
  <c r="AI776" i="81" s="1"/>
  <c r="AI777" i="81" s="1"/>
  <c r="AJ149" i="81"/>
  <c r="AJ153" i="81" s="1"/>
  <c r="AJ419" i="81"/>
  <c r="AK410" i="81"/>
  <c r="AK418" i="81" s="1"/>
  <c r="AK915" i="81"/>
  <c r="AK918" i="81" s="1"/>
  <c r="AK133" i="81"/>
  <c r="AK134" i="81" s="1"/>
  <c r="AI674" i="81"/>
  <c r="AI678" i="81" s="1"/>
  <c r="AL129" i="81"/>
  <c r="AL1421" i="81"/>
  <c r="AJ166" i="81"/>
  <c r="AM1304" i="81"/>
  <c r="AM1302" i="81"/>
  <c r="AM1335" i="81" s="1"/>
  <c r="AM40" i="81"/>
  <c r="AM38" i="81"/>
  <c r="AJ655" i="81"/>
  <c r="AJ657" i="81"/>
  <c r="AI255" i="81"/>
  <c r="AK838" i="81"/>
  <c r="AK837" i="81"/>
  <c r="AJ156" i="81"/>
  <c r="AM29" i="81"/>
  <c r="AJ186" i="81"/>
  <c r="AJ179" i="81"/>
  <c r="AJ174" i="81"/>
  <c r="AJ189" i="81"/>
  <c r="AJ190" i="81"/>
  <c r="AJ191" i="81"/>
  <c r="AJ185" i="81"/>
  <c r="AJ175" i="81"/>
  <c r="AJ172" i="81"/>
  <c r="AJ180" i="81"/>
  <c r="AJ173" i="81"/>
  <c r="AJ176" i="81"/>
  <c r="AJ194" i="81"/>
  <c r="AJ195" i="81"/>
  <c r="AJ171" i="81"/>
  <c r="AJ192" i="81"/>
  <c r="AJ188" i="81"/>
  <c r="AJ184" i="81"/>
  <c r="AJ177" i="81"/>
  <c r="AJ193" i="81"/>
  <c r="AJ187" i="81"/>
  <c r="AJ178" i="81"/>
  <c r="AJ181" i="81"/>
  <c r="AJ182" i="81"/>
  <c r="AJ183" i="81"/>
  <c r="AJ948" i="81"/>
  <c r="AK946" i="81" s="1"/>
  <c r="AM18" i="81"/>
  <c r="AJ1293" i="81"/>
  <c r="AI647" i="81" l="1"/>
  <c r="AI648" i="81" s="1"/>
  <c r="AJ1035" i="81"/>
  <c r="AL398" i="81"/>
  <c r="AK411" i="81"/>
  <c r="AK516" i="81" s="1"/>
  <c r="AK400" i="81"/>
  <c r="AK403" i="81" s="1"/>
  <c r="AK404" i="81" s="1"/>
  <c r="AK405" i="81" s="1"/>
  <c r="AK406" i="81" s="1"/>
  <c r="AK412" i="81" s="1"/>
  <c r="AI801" i="81"/>
  <c r="AI1446" i="81" s="1"/>
  <c r="AI1445" i="81"/>
  <c r="AJ785" i="81"/>
  <c r="AJ1430" i="81" s="1"/>
  <c r="AK1174" i="81"/>
  <c r="AK1207" i="81" s="1"/>
  <c r="AK1217" i="81" s="1"/>
  <c r="AI939" i="81"/>
  <c r="AI793" i="81"/>
  <c r="AI794" i="81" s="1"/>
  <c r="AI795" i="81" s="1"/>
  <c r="AI796" i="81" s="1"/>
  <c r="AI802" i="81" s="1"/>
  <c r="AH908" i="81"/>
  <c r="AH1553" i="81" s="1"/>
  <c r="AH1552" i="81"/>
  <c r="AI823" i="81"/>
  <c r="AI1468" i="81" s="1"/>
  <c r="AI830" i="81"/>
  <c r="AI1475" i="81" s="1"/>
  <c r="AI826" i="81"/>
  <c r="AI1471" i="81" s="1"/>
  <c r="AI833" i="81"/>
  <c r="AI1478" i="81" s="1"/>
  <c r="AI840" i="81"/>
  <c r="AI1485" i="81" s="1"/>
  <c r="AI843" i="81"/>
  <c r="AI1488" i="81" s="1"/>
  <c r="AI832" i="81"/>
  <c r="AI1477" i="81" s="1"/>
  <c r="AI835" i="81"/>
  <c r="AI1480" i="81" s="1"/>
  <c r="AI831" i="81"/>
  <c r="AI1476" i="81" s="1"/>
  <c r="AI842" i="81"/>
  <c r="AI1487" i="81" s="1"/>
  <c r="AI829" i="81"/>
  <c r="AI1474" i="81" s="1"/>
  <c r="AI841" i="81"/>
  <c r="AI1486" i="81" s="1"/>
  <c r="AI839" i="81"/>
  <c r="AI1484" i="81" s="1"/>
  <c r="AI827" i="81"/>
  <c r="AI1472" i="81" s="1"/>
  <c r="AI844" i="81"/>
  <c r="AI1489" i="81" s="1"/>
  <c r="AI845" i="81"/>
  <c r="AI1490" i="81" s="1"/>
  <c r="AI836" i="81"/>
  <c r="AI1481" i="81" s="1"/>
  <c r="AI824" i="81"/>
  <c r="AI1469" i="81" s="1"/>
  <c r="AI834" i="81"/>
  <c r="AI1479" i="81" s="1"/>
  <c r="AI828" i="81"/>
  <c r="AI1473" i="81" s="1"/>
  <c r="AI822" i="81"/>
  <c r="AI846" i="81"/>
  <c r="AI1491" i="81" s="1"/>
  <c r="AI825" i="81"/>
  <c r="AI1470" i="81" s="1"/>
  <c r="AI1464" i="81"/>
  <c r="AI818" i="81"/>
  <c r="AI1462" i="81"/>
  <c r="AK515" i="81"/>
  <c r="AK517" i="81" s="1"/>
  <c r="AK518" i="81" s="1"/>
  <c r="AI940" i="81"/>
  <c r="AJ933" i="81" s="1"/>
  <c r="AJ931" i="81" s="1"/>
  <c r="AJ1036" i="81" s="1"/>
  <c r="AJ1037" i="81" s="1"/>
  <c r="AJ1038" i="81" s="1"/>
  <c r="AJ930" i="81"/>
  <c r="AJ1165" i="81"/>
  <c r="AJ1064" i="81"/>
  <c r="AK1059" i="81" s="1"/>
  <c r="AK1067" i="81" s="1"/>
  <c r="AJ544" i="81"/>
  <c r="AJ557" i="81"/>
  <c r="AJ558" i="81" s="1"/>
  <c r="AK556" i="81" s="1"/>
  <c r="AI549" i="81"/>
  <c r="AJ540" i="81"/>
  <c r="AJ548" i="81" s="1"/>
  <c r="AI546" i="81"/>
  <c r="AI550" i="81"/>
  <c r="AJ543" i="81" s="1"/>
  <c r="AJ559" i="81"/>
  <c r="AJ537" i="81"/>
  <c r="AK1078" i="81"/>
  <c r="AK1056" i="81"/>
  <c r="AK1076" i="81"/>
  <c r="AK1077" i="81" s="1"/>
  <c r="AL1075" i="81" s="1"/>
  <c r="AK1063" i="81"/>
  <c r="AJ1164" i="81"/>
  <c r="AJ1193" i="81"/>
  <c r="AJ1198" i="81" s="1"/>
  <c r="AK1191" i="81" s="1"/>
  <c r="AJ1295" i="81"/>
  <c r="AJ1296" i="81" s="1"/>
  <c r="AK136" i="81"/>
  <c r="AK152" i="81" s="1"/>
  <c r="AJ283" i="81"/>
  <c r="AJ388" i="81" s="1"/>
  <c r="AL1422" i="81"/>
  <c r="AL1423" i="81" s="1"/>
  <c r="AL1424" i="81" s="1"/>
  <c r="AL1321" i="81"/>
  <c r="AL1325" i="81" s="1"/>
  <c r="AJ387" i="81"/>
  <c r="AJ290" i="81"/>
  <c r="AJ272" i="81"/>
  <c r="AJ275" i="81" s="1"/>
  <c r="AJ276" i="81" s="1"/>
  <c r="AJ277" i="81" s="1"/>
  <c r="AJ278" i="81" s="1"/>
  <c r="AJ284" i="81" s="1"/>
  <c r="AK267" i="81"/>
  <c r="AK916" i="81"/>
  <c r="AK949" i="81" s="1"/>
  <c r="AK964" i="81" s="1"/>
  <c r="AJ254" i="81"/>
  <c r="AI679" i="81"/>
  <c r="AJ672" i="81" s="1"/>
  <c r="AJ666" i="81"/>
  <c r="AJ659" i="81" s="1"/>
  <c r="AJ662" i="81" s="1"/>
  <c r="AJ663" i="81" s="1"/>
  <c r="AJ664" i="81" s="1"/>
  <c r="AJ665" i="81" s="1"/>
  <c r="AJ671" i="81" s="1"/>
  <c r="AI675" i="81"/>
  <c r="AJ669" i="81"/>
  <c r="AM1313" i="81"/>
  <c r="AN1301" i="81" s="1"/>
  <c r="AM11" i="81"/>
  <c r="AM14" i="81" s="1"/>
  <c r="AM15" i="81" s="1"/>
  <c r="AM16" i="81" s="1"/>
  <c r="AM17" i="81" s="1"/>
  <c r="AM23" i="81" s="1"/>
  <c r="AM127" i="81"/>
  <c r="AM26" i="81"/>
  <c r="AM39" i="81"/>
  <c r="AM49" i="81"/>
  <c r="AM67" i="81"/>
  <c r="AM60" i="81"/>
  <c r="AM50" i="81"/>
  <c r="AM62" i="81"/>
  <c r="AM69" i="81"/>
  <c r="AM61" i="81"/>
  <c r="AM57" i="81"/>
  <c r="AM51" i="81"/>
  <c r="AM64" i="81"/>
  <c r="AM53" i="81"/>
  <c r="AM63" i="81"/>
  <c r="AM70" i="81"/>
  <c r="AM52" i="81"/>
  <c r="AM55" i="81"/>
  <c r="AM68" i="81"/>
  <c r="AM58" i="81"/>
  <c r="AM66" i="81"/>
  <c r="AM56" i="81"/>
  <c r="AM59" i="81"/>
  <c r="AM47" i="81"/>
  <c r="AM65" i="81"/>
  <c r="AM48" i="81"/>
  <c r="AM71" i="81"/>
  <c r="AM54" i="81"/>
  <c r="AK164" i="81"/>
  <c r="AL407" i="81"/>
  <c r="AK578" i="81"/>
  <c r="AK577" i="81"/>
  <c r="AJ157" i="81"/>
  <c r="AK148" i="81"/>
  <c r="AJ154" i="81"/>
  <c r="AJ158" i="81"/>
  <c r="AK151" i="81" s="1"/>
  <c r="AK947" i="81"/>
  <c r="AK948" i="81" s="1"/>
  <c r="AL946" i="81" s="1"/>
  <c r="AK934" i="81"/>
  <c r="AL454" i="81"/>
  <c r="AL443" i="81"/>
  <c r="AL439" i="81"/>
  <c r="AL458" i="81"/>
  <c r="AL445" i="81"/>
  <c r="AL452" i="81"/>
  <c r="AL446" i="81"/>
  <c r="AL435" i="81"/>
  <c r="AL449" i="81"/>
  <c r="AL442" i="81"/>
  <c r="AL453" i="81"/>
  <c r="AL437" i="81"/>
  <c r="AL438" i="81"/>
  <c r="AL455" i="81"/>
  <c r="AL440" i="81"/>
  <c r="AL448" i="81"/>
  <c r="AL441" i="81"/>
  <c r="AL436" i="81"/>
  <c r="AL459" i="81"/>
  <c r="AL451" i="81"/>
  <c r="AL447" i="81"/>
  <c r="AL444" i="81"/>
  <c r="AL457" i="81"/>
  <c r="AL456" i="81"/>
  <c r="AL450" i="81"/>
  <c r="AJ253" i="81"/>
  <c r="AK967" i="81"/>
  <c r="AK968" i="81"/>
  <c r="AI256" i="81"/>
  <c r="AJ686" i="81"/>
  <c r="AJ673" i="81"/>
  <c r="AM1360" i="81"/>
  <c r="AM1344" i="81"/>
  <c r="AM1356" i="81"/>
  <c r="AM1346" i="81"/>
  <c r="AM1359" i="81"/>
  <c r="AM1363" i="81"/>
  <c r="AM1361" i="81"/>
  <c r="AM1366" i="81"/>
  <c r="AM1357" i="81"/>
  <c r="AM1350" i="81"/>
  <c r="AM1343" i="81"/>
  <c r="AM1353" i="81"/>
  <c r="AM1345" i="81"/>
  <c r="AM1365" i="81"/>
  <c r="AM1358" i="81"/>
  <c r="AM1364" i="81"/>
  <c r="AM1355" i="81"/>
  <c r="AM1348" i="81"/>
  <c r="AM1351" i="81"/>
  <c r="AM1352" i="81"/>
  <c r="AM1354" i="81"/>
  <c r="AM1362" i="81"/>
  <c r="AM1347" i="81"/>
  <c r="AM1342" i="81"/>
  <c r="AM1349" i="81"/>
  <c r="AJ938" i="81"/>
  <c r="AK1225" i="81"/>
  <c r="AK1226" i="81"/>
  <c r="AL427" i="81"/>
  <c r="AL428" i="81" s="1"/>
  <c r="AM426" i="81" s="1"/>
  <c r="AL414" i="81"/>
  <c r="AN6" i="81"/>
  <c r="AM30" i="81"/>
  <c r="AK167" i="81"/>
  <c r="AK1205" i="81"/>
  <c r="AK1206" i="81" s="1"/>
  <c r="AL1204" i="81" s="1"/>
  <c r="AK1192" i="81"/>
  <c r="AJ688" i="81"/>
  <c r="AM1320" i="81"/>
  <c r="AM1333" i="81"/>
  <c r="AM1334" i="81" s="1"/>
  <c r="AN1332" i="81" s="1"/>
  <c r="AK415" i="81" l="1"/>
  <c r="AK419" i="81" s="1"/>
  <c r="AK1224" i="81"/>
  <c r="AK1227" i="81"/>
  <c r="AK1235" i="81"/>
  <c r="AK1231" i="81"/>
  <c r="AK1230" i="81"/>
  <c r="AK1222" i="81"/>
  <c r="AK1221" i="81"/>
  <c r="AK1229" i="81"/>
  <c r="AK1215" i="81"/>
  <c r="AK975" i="81"/>
  <c r="AI805" i="81"/>
  <c r="AI1450" i="81" s="1"/>
  <c r="AI1451" i="81" s="1"/>
  <c r="AI906" i="81"/>
  <c r="AI1551" i="81" s="1"/>
  <c r="AK1219" i="81"/>
  <c r="AK1212" i="81"/>
  <c r="AK1232" i="81"/>
  <c r="AK1223" i="81"/>
  <c r="AK1218" i="81"/>
  <c r="AK1233" i="81"/>
  <c r="AK1216" i="81"/>
  <c r="AK1236" i="81"/>
  <c r="AK1214" i="81"/>
  <c r="AK1234" i="81"/>
  <c r="AK1213" i="81"/>
  <c r="AK1220" i="81"/>
  <c r="AK1228" i="81"/>
  <c r="AK1185" i="81"/>
  <c r="AL1173" i="81" s="1"/>
  <c r="AJ786" i="81"/>
  <c r="AJ788" i="81"/>
  <c r="AJ1069" i="81"/>
  <c r="AK1062" i="81" s="1"/>
  <c r="AK1060" i="81" s="1"/>
  <c r="AK1165" i="81" s="1"/>
  <c r="AJ1065" i="81"/>
  <c r="AJ1068" i="81"/>
  <c r="AJ935" i="81"/>
  <c r="AK930" i="81" s="1"/>
  <c r="AJ816" i="81"/>
  <c r="AJ1461" i="81" s="1"/>
  <c r="AI1463" i="81"/>
  <c r="AI905" i="81"/>
  <c r="AI1467" i="81"/>
  <c r="AJ1166" i="81"/>
  <c r="AJ1167" i="81" s="1"/>
  <c r="AK960" i="81"/>
  <c r="AK966" i="81"/>
  <c r="AK420" i="81"/>
  <c r="AL413" i="81" s="1"/>
  <c r="AL411" i="81" s="1"/>
  <c r="AL516" i="81" s="1"/>
  <c r="AJ541" i="81"/>
  <c r="AJ646" i="81" s="1"/>
  <c r="AK525" i="81"/>
  <c r="AJ530" i="81"/>
  <c r="AJ533" i="81" s="1"/>
  <c r="AJ534" i="81" s="1"/>
  <c r="AJ535" i="81" s="1"/>
  <c r="AJ536" i="81" s="1"/>
  <c r="AJ542" i="81" s="1"/>
  <c r="AJ582" i="81"/>
  <c r="AJ565" i="81"/>
  <c r="AJ573" i="81"/>
  <c r="AJ585" i="81"/>
  <c r="AJ586" i="81"/>
  <c r="AJ570" i="81"/>
  <c r="AJ576" i="81"/>
  <c r="AJ569" i="81"/>
  <c r="AJ572" i="81"/>
  <c r="AJ587" i="81"/>
  <c r="AJ584" i="81"/>
  <c r="AJ563" i="81"/>
  <c r="AJ566" i="81"/>
  <c r="AJ568" i="81"/>
  <c r="AJ575" i="81"/>
  <c r="AJ580" i="81"/>
  <c r="AJ581" i="81"/>
  <c r="AJ574" i="81"/>
  <c r="AJ583" i="81"/>
  <c r="AJ571" i="81"/>
  <c r="AJ567" i="81"/>
  <c r="AJ579" i="81"/>
  <c r="AJ564" i="81"/>
  <c r="AL1044" i="81"/>
  <c r="AK1049" i="81"/>
  <c r="AK1052" i="81" s="1"/>
  <c r="AK1053" i="81" s="1"/>
  <c r="AK1054" i="81" s="1"/>
  <c r="AK1055" i="81" s="1"/>
  <c r="AK1061" i="81" s="1"/>
  <c r="AK1089" i="81"/>
  <c r="AK1088" i="81"/>
  <c r="AK1084" i="81"/>
  <c r="AK1090" i="81"/>
  <c r="AK1103" i="81"/>
  <c r="AK1092" i="81"/>
  <c r="AK1085" i="81"/>
  <c r="AK1101" i="81"/>
  <c r="AK1099" i="81"/>
  <c r="AK1091" i="81"/>
  <c r="AK1105" i="81"/>
  <c r="AK1107" i="81"/>
  <c r="AK1095" i="81"/>
  <c r="AK1083" i="81"/>
  <c r="AK1087" i="81"/>
  <c r="AK1094" i="81"/>
  <c r="AK1104" i="81"/>
  <c r="AK1106" i="81"/>
  <c r="AK1093" i="81"/>
  <c r="AK1086" i="81"/>
  <c r="AK1098" i="81"/>
  <c r="AK1100" i="81"/>
  <c r="AK1102" i="81"/>
  <c r="AK965" i="81"/>
  <c r="AK145" i="81"/>
  <c r="AK138" i="81" s="1"/>
  <c r="AK141" i="81" s="1"/>
  <c r="AK142" i="81" s="1"/>
  <c r="AK143" i="81" s="1"/>
  <c r="AK144" i="81" s="1"/>
  <c r="AK150" i="81" s="1"/>
  <c r="AK977" i="81"/>
  <c r="AK972" i="81"/>
  <c r="AK165" i="81"/>
  <c r="AK166" i="81" s="1"/>
  <c r="AJ1194" i="81"/>
  <c r="AJ287" i="81"/>
  <c r="AJ291" i="81" s="1"/>
  <c r="AJ389" i="81"/>
  <c r="AJ390" i="81" s="1"/>
  <c r="AJ1197" i="81"/>
  <c r="AK1188" i="81"/>
  <c r="AK1196" i="81" s="1"/>
  <c r="AK416" i="81"/>
  <c r="AL410" i="81"/>
  <c r="AL418" i="81" s="1"/>
  <c r="AL1322" i="81"/>
  <c r="AM1306" i="81"/>
  <c r="AM1309" i="81" s="1"/>
  <c r="AM1310" i="81" s="1"/>
  <c r="AM1311" i="81" s="1"/>
  <c r="AM1312" i="81" s="1"/>
  <c r="AM1318" i="81" s="1"/>
  <c r="AK954" i="81"/>
  <c r="AK959" i="81"/>
  <c r="AK978" i="81"/>
  <c r="AK969" i="81"/>
  <c r="AK958" i="81"/>
  <c r="AK961" i="81"/>
  <c r="AM1316" i="81"/>
  <c r="AK955" i="81"/>
  <c r="AK962" i="81"/>
  <c r="AK974" i="81"/>
  <c r="AK971" i="81"/>
  <c r="AK956" i="81"/>
  <c r="AK970" i="81"/>
  <c r="AL1326" i="81"/>
  <c r="AM1319" i="81" s="1"/>
  <c r="AM1317" i="81" s="1"/>
  <c r="AM1422" i="81" s="1"/>
  <c r="AK927" i="81"/>
  <c r="AL915" i="81" s="1"/>
  <c r="AL916" i="81" s="1"/>
  <c r="AL949" i="81" s="1"/>
  <c r="AK963" i="81"/>
  <c r="AK973" i="81"/>
  <c r="AK957" i="81"/>
  <c r="AK976" i="81"/>
  <c r="AK270" i="81"/>
  <c r="AK268" i="81"/>
  <c r="AK301" i="81" s="1"/>
  <c r="AK654" i="81"/>
  <c r="AK657" i="81" s="1"/>
  <c r="AJ670" i="81"/>
  <c r="AJ775" i="81" s="1"/>
  <c r="AJ677" i="81"/>
  <c r="AJ687" i="81"/>
  <c r="AM395" i="81"/>
  <c r="AL400" i="81"/>
  <c r="AL403" i="81" s="1"/>
  <c r="AL404" i="81" s="1"/>
  <c r="AL405" i="81" s="1"/>
  <c r="AL406" i="81" s="1"/>
  <c r="AL412" i="81" s="1"/>
  <c r="AK1178" i="81"/>
  <c r="AK1181" i="81" s="1"/>
  <c r="AK1182" i="81" s="1"/>
  <c r="AK1183" i="81" s="1"/>
  <c r="AK1184" i="81" s="1"/>
  <c r="AK1190" i="81" s="1"/>
  <c r="AL515" i="81"/>
  <c r="AL838" i="81"/>
  <c r="AL837" i="81"/>
  <c r="AN1302" i="81"/>
  <c r="AN1335" i="81" s="1"/>
  <c r="AN1304" i="81"/>
  <c r="AJ707" i="81"/>
  <c r="AJ1483" i="81" s="1"/>
  <c r="AJ700" i="81"/>
  <c r="AJ692" i="81"/>
  <c r="AJ701" i="81"/>
  <c r="AJ694" i="81"/>
  <c r="AJ705" i="81"/>
  <c r="AJ706" i="81"/>
  <c r="AJ1482" i="81" s="1"/>
  <c r="AJ699" i="81"/>
  <c r="AJ703" i="81"/>
  <c r="AJ704" i="81"/>
  <c r="AJ696" i="81"/>
  <c r="AJ693" i="81"/>
  <c r="AJ715" i="81"/>
  <c r="AJ716" i="81"/>
  <c r="AJ698" i="81"/>
  <c r="AJ710" i="81"/>
  <c r="AJ709" i="81"/>
  <c r="AJ702" i="81"/>
  <c r="AJ695" i="81"/>
  <c r="AJ714" i="81"/>
  <c r="AJ708" i="81"/>
  <c r="AJ697" i="81"/>
  <c r="AJ713" i="81"/>
  <c r="AJ712" i="81"/>
  <c r="AJ711" i="81"/>
  <c r="AM1421" i="81"/>
  <c r="AJ255" i="81"/>
  <c r="AK156" i="81"/>
  <c r="AK1189" i="81"/>
  <c r="AL1097" i="81"/>
  <c r="AL1096" i="81"/>
  <c r="AN37" i="81"/>
  <c r="AM27" i="81"/>
  <c r="AM31" i="81"/>
  <c r="AN24" i="81" s="1"/>
  <c r="AN21" i="81"/>
  <c r="AJ936" i="81"/>
  <c r="AK192" i="81"/>
  <c r="AK178" i="81"/>
  <c r="AK185" i="81"/>
  <c r="AK190" i="81"/>
  <c r="AK177" i="81"/>
  <c r="AK188" i="81"/>
  <c r="AK194" i="81"/>
  <c r="AK187" i="81"/>
  <c r="AK174" i="81"/>
  <c r="AK193" i="81"/>
  <c r="AK173" i="81"/>
  <c r="AK182" i="81"/>
  <c r="AK196" i="81"/>
  <c r="AK186" i="81"/>
  <c r="AK184" i="81"/>
  <c r="AK175" i="81"/>
  <c r="AK176" i="81"/>
  <c r="AK183" i="81"/>
  <c r="AK189" i="81"/>
  <c r="AK195" i="81"/>
  <c r="AK179" i="81"/>
  <c r="AK172" i="81"/>
  <c r="AK181" i="81"/>
  <c r="AK191" i="81"/>
  <c r="AK180" i="81"/>
  <c r="AN7" i="81"/>
  <c r="AN9" i="81"/>
  <c r="AL319" i="81"/>
  <c r="AL320" i="81"/>
  <c r="AM126" i="81"/>
  <c r="AI1455" i="81" l="1"/>
  <c r="AJ800" i="81"/>
  <c r="AJ1445" i="81" s="1"/>
  <c r="AI809" i="81"/>
  <c r="AI1454" i="81" s="1"/>
  <c r="AI806" i="81"/>
  <c r="AI810" i="81"/>
  <c r="AJ803" i="81" s="1"/>
  <c r="AK1293" i="81"/>
  <c r="AJ940" i="81"/>
  <c r="AK933" i="81" s="1"/>
  <c r="AK931" i="81" s="1"/>
  <c r="AK1036" i="81" s="1"/>
  <c r="AJ939" i="81"/>
  <c r="AJ804" i="81"/>
  <c r="AJ1449" i="81" s="1"/>
  <c r="AJ1433" i="81"/>
  <c r="AJ817" i="81"/>
  <c r="AJ1462" i="81" s="1"/>
  <c r="AJ819" i="81"/>
  <c r="AJ797" i="81"/>
  <c r="AJ1431" i="81"/>
  <c r="AI907" i="81"/>
  <c r="AI1550" i="81"/>
  <c r="AJ808" i="81"/>
  <c r="AJ1453" i="81" s="1"/>
  <c r="AK1064" i="81"/>
  <c r="AJ545" i="81"/>
  <c r="AJ645" i="81"/>
  <c r="AJ647" i="81" s="1"/>
  <c r="AJ648" i="81" s="1"/>
  <c r="AK526" i="81"/>
  <c r="AK528" i="81"/>
  <c r="AL133" i="81"/>
  <c r="AK149" i="81"/>
  <c r="AK254" i="81" s="1"/>
  <c r="AK282" i="81"/>
  <c r="AK290" i="81" s="1"/>
  <c r="AJ288" i="81"/>
  <c r="AJ292" i="81"/>
  <c r="AK285" i="81" s="1"/>
  <c r="AK1164" i="81"/>
  <c r="AK1166" i="81" s="1"/>
  <c r="AK1167" i="81" s="1"/>
  <c r="AL1045" i="81"/>
  <c r="AL1047" i="81"/>
  <c r="AM1423" i="81"/>
  <c r="AM1424" i="81" s="1"/>
  <c r="AM1321" i="81"/>
  <c r="AN1316" i="81" s="1"/>
  <c r="AM1324" i="81"/>
  <c r="AK655" i="81"/>
  <c r="AK666" i="81" s="1"/>
  <c r="AL654" i="81" s="1"/>
  <c r="AL918" i="81"/>
  <c r="AL934" i="81" s="1"/>
  <c r="AK920" i="81"/>
  <c r="AK923" i="81" s="1"/>
  <c r="AK924" i="81" s="1"/>
  <c r="AK925" i="81" s="1"/>
  <c r="AK926" i="81" s="1"/>
  <c r="AK932" i="81" s="1"/>
  <c r="AK1035" i="81"/>
  <c r="AK279" i="81"/>
  <c r="AL267" i="81" s="1"/>
  <c r="AL270" i="81" s="1"/>
  <c r="AK330" i="81"/>
  <c r="AK306" i="81"/>
  <c r="AK308" i="81"/>
  <c r="AK307" i="81"/>
  <c r="AK317" i="81"/>
  <c r="AK318" i="81"/>
  <c r="AK327" i="81"/>
  <c r="AK316" i="81"/>
  <c r="AK326" i="81"/>
  <c r="AK309" i="81"/>
  <c r="AK312" i="81"/>
  <c r="AK328" i="81"/>
  <c r="AK324" i="81"/>
  <c r="AK325" i="81"/>
  <c r="AK310" i="81"/>
  <c r="AK329" i="81"/>
  <c r="AK315" i="81"/>
  <c r="AK314" i="81"/>
  <c r="AK313" i="81"/>
  <c r="AK321" i="81"/>
  <c r="AK311" i="81"/>
  <c r="AK322" i="81"/>
  <c r="AK323" i="81"/>
  <c r="AK299" i="81"/>
  <c r="AK300" i="81" s="1"/>
  <c r="AL298" i="81" s="1"/>
  <c r="AK286" i="81"/>
  <c r="AJ674" i="81"/>
  <c r="AN18" i="81"/>
  <c r="AN127" i="81" s="1"/>
  <c r="AL415" i="81"/>
  <c r="AL1176" i="81"/>
  <c r="AL1174" i="81"/>
  <c r="AL1207" i="81" s="1"/>
  <c r="AK253" i="81"/>
  <c r="AK686" i="81"/>
  <c r="AK673" i="81"/>
  <c r="AK1294" i="81"/>
  <c r="AK1193" i="81"/>
  <c r="AN1320" i="81"/>
  <c r="AN1333" i="81"/>
  <c r="AN1334" i="81" s="1"/>
  <c r="AO1332" i="81" s="1"/>
  <c r="AM1325" i="81"/>
  <c r="AM128" i="81"/>
  <c r="AK938" i="81"/>
  <c r="AJ256" i="81"/>
  <c r="AN1365" i="81"/>
  <c r="AN1357" i="81"/>
  <c r="AN1353" i="81"/>
  <c r="AN1351" i="81"/>
  <c r="AN1356" i="81"/>
  <c r="AN1363" i="81"/>
  <c r="AN1358" i="81"/>
  <c r="AN1350" i="81"/>
  <c r="AN1344" i="81"/>
  <c r="AN1362" i="81"/>
  <c r="AN1348" i="81"/>
  <c r="AN1352" i="81"/>
  <c r="AN1367" i="81"/>
  <c r="AN1349" i="81"/>
  <c r="AN1346" i="81"/>
  <c r="AN1355" i="81"/>
  <c r="AN1364" i="81"/>
  <c r="AN1345" i="81"/>
  <c r="AN1366" i="81"/>
  <c r="AN1359" i="81"/>
  <c r="AN1347" i="81"/>
  <c r="AN1343" i="81"/>
  <c r="AN1354" i="81"/>
  <c r="AN1360" i="81"/>
  <c r="AN1361" i="81"/>
  <c r="AL517" i="81"/>
  <c r="AL518" i="81" s="1"/>
  <c r="AK685" i="81"/>
  <c r="AM398" i="81"/>
  <c r="AM396" i="81"/>
  <c r="AM429" i="81" s="1"/>
  <c r="AN38" i="81"/>
  <c r="AL164" i="81"/>
  <c r="AN40" i="81"/>
  <c r="AN29" i="81"/>
  <c r="AJ774" i="81"/>
  <c r="AL965" i="81"/>
  <c r="AL957" i="81"/>
  <c r="AL961" i="81"/>
  <c r="AL966" i="81"/>
  <c r="AL968" i="81"/>
  <c r="AL977" i="81"/>
  <c r="AL978" i="81"/>
  <c r="AL975" i="81"/>
  <c r="AL959" i="81"/>
  <c r="AL976" i="81"/>
  <c r="AL974" i="81"/>
  <c r="AL971" i="81"/>
  <c r="AL963" i="81"/>
  <c r="AL973" i="81"/>
  <c r="AL967" i="81"/>
  <c r="AL955" i="81"/>
  <c r="AL964" i="81"/>
  <c r="AL956" i="81"/>
  <c r="AL979" i="81"/>
  <c r="AL970" i="81"/>
  <c r="AL962" i="81"/>
  <c r="AL958" i="81"/>
  <c r="AL972" i="81"/>
  <c r="AL960" i="81"/>
  <c r="AL969" i="81"/>
  <c r="AN1313" i="81"/>
  <c r="AJ801" i="81" l="1"/>
  <c r="AJ1446" i="81" s="1"/>
  <c r="AK1295" i="81"/>
  <c r="AK1296" i="81" s="1"/>
  <c r="AJ818" i="81"/>
  <c r="AK816" i="81" s="1"/>
  <c r="AK1461" i="81" s="1"/>
  <c r="AK1037" i="81"/>
  <c r="AK1038" i="81" s="1"/>
  <c r="AJ805" i="81"/>
  <c r="AJ1450" i="81" s="1"/>
  <c r="AK785" i="81"/>
  <c r="AJ1442" i="81"/>
  <c r="AJ825" i="81"/>
  <c r="AJ1470" i="81" s="1"/>
  <c r="AJ839" i="81"/>
  <c r="AJ1484" i="81" s="1"/>
  <c r="AJ835" i="81"/>
  <c r="AJ1480" i="81" s="1"/>
  <c r="AJ843" i="81"/>
  <c r="AJ1488" i="81" s="1"/>
  <c r="AJ826" i="81"/>
  <c r="AJ1471" i="81" s="1"/>
  <c r="AJ830" i="81"/>
  <c r="AJ1475" i="81" s="1"/>
  <c r="AJ831" i="81"/>
  <c r="AJ1476" i="81" s="1"/>
  <c r="AJ836" i="81"/>
  <c r="AJ1481" i="81" s="1"/>
  <c r="AJ847" i="81"/>
  <c r="AJ1492" i="81" s="1"/>
  <c r="AJ834" i="81"/>
  <c r="AJ1479" i="81" s="1"/>
  <c r="AJ841" i="81"/>
  <c r="AJ1486" i="81" s="1"/>
  <c r="AJ846" i="81"/>
  <c r="AJ1491" i="81" s="1"/>
  <c r="AJ832" i="81"/>
  <c r="AJ1477" i="81" s="1"/>
  <c r="AJ833" i="81"/>
  <c r="AJ1478" i="81" s="1"/>
  <c r="AJ827" i="81"/>
  <c r="AJ1472" i="81" s="1"/>
  <c r="AJ840" i="81"/>
  <c r="AJ1485" i="81" s="1"/>
  <c r="AJ828" i="81"/>
  <c r="AJ1473" i="81" s="1"/>
  <c r="AJ844" i="81"/>
  <c r="AJ1489" i="81" s="1"/>
  <c r="AJ845" i="81"/>
  <c r="AJ1490" i="81" s="1"/>
  <c r="AJ829" i="81"/>
  <c r="AJ1474" i="81" s="1"/>
  <c r="AJ842" i="81"/>
  <c r="AJ1487" i="81" s="1"/>
  <c r="AJ824" i="81"/>
  <c r="AJ1469" i="81" s="1"/>
  <c r="AJ823" i="81"/>
  <c r="AJ1464" i="81"/>
  <c r="AJ790" i="81"/>
  <c r="AJ793" i="81" s="1"/>
  <c r="AJ794" i="81" s="1"/>
  <c r="AJ795" i="81" s="1"/>
  <c r="AJ796" i="81" s="1"/>
  <c r="AJ802" i="81" s="1"/>
  <c r="AI908" i="81"/>
  <c r="AI1553" i="81" s="1"/>
  <c r="AI1552" i="81"/>
  <c r="AK153" i="81"/>
  <c r="AK158" i="81" s="1"/>
  <c r="AL151" i="81" s="1"/>
  <c r="AK935" i="81"/>
  <c r="AL1059" i="81"/>
  <c r="AL1067" i="81" s="1"/>
  <c r="AK1068" i="81"/>
  <c r="AK1065" i="81"/>
  <c r="AK1069" i="81"/>
  <c r="AL1062" i="81" s="1"/>
  <c r="AK537" i="81"/>
  <c r="AL525" i="81" s="1"/>
  <c r="AL526" i="81" s="1"/>
  <c r="AJ550" i="81"/>
  <c r="AK543" i="81" s="1"/>
  <c r="AJ546" i="81"/>
  <c r="AJ549" i="81"/>
  <c r="AK540" i="81"/>
  <c r="AK548" i="81" s="1"/>
  <c r="AK559" i="81"/>
  <c r="AK688" i="81"/>
  <c r="AK717" i="81" s="1"/>
  <c r="AK544" i="81"/>
  <c r="AK557" i="81"/>
  <c r="AK558" i="81" s="1"/>
  <c r="AL556" i="81" s="1"/>
  <c r="AL136" i="81"/>
  <c r="AL134" i="81"/>
  <c r="AM1326" i="81"/>
  <c r="AN1319" i="81" s="1"/>
  <c r="AL947" i="81"/>
  <c r="AL948" i="81" s="1"/>
  <c r="AM946" i="81" s="1"/>
  <c r="AL1063" i="81"/>
  <c r="AL1076" i="81"/>
  <c r="AL1077" i="81" s="1"/>
  <c r="AM1075" i="81" s="1"/>
  <c r="AL1078" i="81"/>
  <c r="AL1056" i="81"/>
  <c r="AK659" i="81"/>
  <c r="AK662" i="81" s="1"/>
  <c r="AK663" i="81" s="1"/>
  <c r="AK664" i="81" s="1"/>
  <c r="AK665" i="81" s="1"/>
  <c r="AK671" i="81" s="1"/>
  <c r="AM1322" i="81"/>
  <c r="AL927" i="81"/>
  <c r="AM915" i="81" s="1"/>
  <c r="AM918" i="81" s="1"/>
  <c r="AL268" i="81"/>
  <c r="AL279" i="81" s="1"/>
  <c r="AK283" i="81"/>
  <c r="AK388" i="81" s="1"/>
  <c r="AK272" i="81"/>
  <c r="AK275" i="81" s="1"/>
  <c r="AK276" i="81" s="1"/>
  <c r="AK277" i="81" s="1"/>
  <c r="AK278" i="81" s="1"/>
  <c r="AK284" i="81" s="1"/>
  <c r="AJ679" i="81"/>
  <c r="AK672" i="81" s="1"/>
  <c r="AK670" i="81" s="1"/>
  <c r="AJ675" i="81"/>
  <c r="AJ678" i="81"/>
  <c r="AK669" i="81"/>
  <c r="AK387" i="81"/>
  <c r="AL299" i="81"/>
  <c r="AL300" i="81" s="1"/>
  <c r="AM298" i="81" s="1"/>
  <c r="AL286" i="81"/>
  <c r="AO6" i="81"/>
  <c r="AO7" i="81" s="1"/>
  <c r="AN11" i="81"/>
  <c r="AN14" i="81" s="1"/>
  <c r="AN15" i="81" s="1"/>
  <c r="AN16" i="81" s="1"/>
  <c r="AN17" i="81" s="1"/>
  <c r="AN23" i="81" s="1"/>
  <c r="AM407" i="81"/>
  <c r="AN395" i="81" s="1"/>
  <c r="AN396" i="81" s="1"/>
  <c r="AN429" i="81" s="1"/>
  <c r="AJ776" i="81"/>
  <c r="AK716" i="81"/>
  <c r="AK706" i="81"/>
  <c r="AK1482" i="81" s="1"/>
  <c r="AK707" i="81"/>
  <c r="AK1483" i="81" s="1"/>
  <c r="AL657" i="81"/>
  <c r="AL655" i="81"/>
  <c r="AL688" i="81" s="1"/>
  <c r="AO1301" i="81"/>
  <c r="AN1306" i="81"/>
  <c r="AN1309" i="81" s="1"/>
  <c r="AN1310" i="81" s="1"/>
  <c r="AN1311" i="81" s="1"/>
  <c r="AN1312" i="81" s="1"/>
  <c r="AN1318" i="81" s="1"/>
  <c r="AN26" i="81"/>
  <c r="AM443" i="81"/>
  <c r="AM441" i="81"/>
  <c r="AM449" i="81"/>
  <c r="AM458" i="81"/>
  <c r="AM439" i="81"/>
  <c r="AM456" i="81"/>
  <c r="AM457" i="81"/>
  <c r="AM454" i="81"/>
  <c r="AM436" i="81"/>
  <c r="AM444" i="81"/>
  <c r="AM447" i="81"/>
  <c r="AM459" i="81"/>
  <c r="AM450" i="81"/>
  <c r="AM446" i="81"/>
  <c r="AM453" i="81"/>
  <c r="AM452" i="81"/>
  <c r="AM455" i="81"/>
  <c r="AM437" i="81"/>
  <c r="AM451" i="81"/>
  <c r="AM442" i="81"/>
  <c r="AM438" i="81"/>
  <c r="AM440" i="81"/>
  <c r="AM448" i="81"/>
  <c r="AM445" i="81"/>
  <c r="AM460" i="81"/>
  <c r="AN1317" i="81"/>
  <c r="AN1422" i="81" s="1"/>
  <c r="AK1198" i="81"/>
  <c r="AL1191" i="81" s="1"/>
  <c r="AL1188" i="81"/>
  <c r="AK1194" i="81"/>
  <c r="AK1197" i="81"/>
  <c r="AK687" i="81"/>
  <c r="AK255" i="81"/>
  <c r="AL1192" i="81"/>
  <c r="AL1205" i="81"/>
  <c r="AL1206" i="81" s="1"/>
  <c r="AM1204" i="81" s="1"/>
  <c r="AM1097" i="81"/>
  <c r="AM1096" i="81"/>
  <c r="AL1218" i="81"/>
  <c r="AL1222" i="81"/>
  <c r="AL1224" i="81"/>
  <c r="AL1226" i="81"/>
  <c r="AL1227" i="81"/>
  <c r="AL1234" i="81"/>
  <c r="AL1225" i="81"/>
  <c r="AL1216" i="81"/>
  <c r="AL1233" i="81"/>
  <c r="AL1221" i="81"/>
  <c r="AL1232" i="81"/>
  <c r="AL1228" i="81"/>
  <c r="AL1235" i="81"/>
  <c r="AL1215" i="81"/>
  <c r="AL1223" i="81"/>
  <c r="AL1230" i="81"/>
  <c r="AL1236" i="81"/>
  <c r="AL1213" i="81"/>
  <c r="AL1229" i="81"/>
  <c r="AL1231" i="81"/>
  <c r="AL1220" i="81"/>
  <c r="AL1214" i="81"/>
  <c r="AL1217" i="81"/>
  <c r="AL1237" i="81"/>
  <c r="AL1219" i="81"/>
  <c r="AL578" i="81"/>
  <c r="AL577" i="81"/>
  <c r="AN49" i="81"/>
  <c r="AN59" i="81"/>
  <c r="AN55" i="81"/>
  <c r="AN70" i="81"/>
  <c r="AN66" i="81"/>
  <c r="AN53" i="81"/>
  <c r="AN60" i="81"/>
  <c r="AN72" i="81"/>
  <c r="AN63" i="81"/>
  <c r="AN67" i="81"/>
  <c r="AN61" i="81"/>
  <c r="AN56" i="81"/>
  <c r="AN64" i="81"/>
  <c r="AN71" i="81"/>
  <c r="AN68" i="81"/>
  <c r="AN69" i="81"/>
  <c r="AN52" i="81"/>
  <c r="AN57" i="81"/>
  <c r="AN50" i="81"/>
  <c r="AN51" i="81"/>
  <c r="AN48" i="81"/>
  <c r="AN62" i="81"/>
  <c r="AN58" i="81"/>
  <c r="AN65" i="81"/>
  <c r="AN54" i="81"/>
  <c r="AM414" i="81"/>
  <c r="AM427" i="81"/>
  <c r="AM428" i="81" s="1"/>
  <c r="AN426" i="81" s="1"/>
  <c r="AN1421" i="81"/>
  <c r="AM410" i="81"/>
  <c r="AL420" i="81"/>
  <c r="AM413" i="81" s="1"/>
  <c r="AL416" i="81"/>
  <c r="AL419" i="81"/>
  <c r="AM129" i="81"/>
  <c r="AN1324" i="81"/>
  <c r="AM916" i="81"/>
  <c r="AM949" i="81" s="1"/>
  <c r="AL1035" i="81"/>
  <c r="AN39" i="81"/>
  <c r="AL930" i="81"/>
  <c r="AK940" i="81"/>
  <c r="AL933" i="81" s="1"/>
  <c r="AK936" i="81"/>
  <c r="AK939" i="81"/>
  <c r="AL186" i="81"/>
  <c r="AL185" i="81"/>
  <c r="AL1185" i="81"/>
  <c r="AL1178" i="81" s="1"/>
  <c r="AL1181" i="81" s="1"/>
  <c r="AL1182" i="81" s="1"/>
  <c r="AL1183" i="81" s="1"/>
  <c r="AL1184" i="81" s="1"/>
  <c r="AL1190" i="81" s="1"/>
  <c r="AJ810" i="81" l="1"/>
  <c r="AJ906" i="81"/>
  <c r="AJ1551" i="81" s="1"/>
  <c r="AJ1463" i="81"/>
  <c r="AJ1451" i="81"/>
  <c r="AJ1455" i="81"/>
  <c r="AJ806" i="81"/>
  <c r="AJ809" i="81"/>
  <c r="AJ1454" i="81" s="1"/>
  <c r="AK800" i="81"/>
  <c r="AK1445" i="81" s="1"/>
  <c r="AK709" i="81"/>
  <c r="AO9" i="81"/>
  <c r="AO18" i="81" s="1"/>
  <c r="AP6" i="81" s="1"/>
  <c r="AK700" i="81"/>
  <c r="AK710" i="81"/>
  <c r="AK803" i="81"/>
  <c r="AJ905" i="81"/>
  <c r="AJ1468" i="81"/>
  <c r="AK788" i="81"/>
  <c r="AK786" i="81"/>
  <c r="AK1430" i="81"/>
  <c r="AL148" i="81"/>
  <c r="AL156" i="81" s="1"/>
  <c r="AK157" i="81"/>
  <c r="AK702" i="81"/>
  <c r="AK698" i="81"/>
  <c r="AK154" i="81"/>
  <c r="AL301" i="81"/>
  <c r="AL331" i="81" s="1"/>
  <c r="AK695" i="81"/>
  <c r="AK703" i="81"/>
  <c r="AK705" i="81"/>
  <c r="AK708" i="81"/>
  <c r="AK694" i="81"/>
  <c r="AK704" i="81"/>
  <c r="AK699" i="81"/>
  <c r="AK701" i="81"/>
  <c r="AK696" i="81"/>
  <c r="AK715" i="81"/>
  <c r="AK693" i="81"/>
  <c r="AK713" i="81"/>
  <c r="AK714" i="81"/>
  <c r="AK711" i="81"/>
  <c r="AK712" i="81"/>
  <c r="AK697" i="81"/>
  <c r="AK677" i="81"/>
  <c r="AK541" i="81"/>
  <c r="AK646" i="81" s="1"/>
  <c r="AK530" i="81"/>
  <c r="AK533" i="81" s="1"/>
  <c r="AK534" i="81" s="1"/>
  <c r="AK535" i="81" s="1"/>
  <c r="AK536" i="81" s="1"/>
  <c r="AK542" i="81" s="1"/>
  <c r="AL528" i="81"/>
  <c r="AL537" i="81" s="1"/>
  <c r="AM525" i="81" s="1"/>
  <c r="AL559" i="81"/>
  <c r="AK571" i="81"/>
  <c r="AK574" i="81"/>
  <c r="AK584" i="81"/>
  <c r="AK567" i="81"/>
  <c r="AK572" i="81"/>
  <c r="AK585" i="81"/>
  <c r="AK581" i="81"/>
  <c r="AK575" i="81"/>
  <c r="AK580" i="81"/>
  <c r="AK569" i="81"/>
  <c r="AK568" i="81"/>
  <c r="AK564" i="81"/>
  <c r="AK583" i="81"/>
  <c r="AK573" i="81"/>
  <c r="AK579" i="81"/>
  <c r="AK587" i="81"/>
  <c r="AK586" i="81"/>
  <c r="AK576" i="81"/>
  <c r="AK588" i="81"/>
  <c r="AK582" i="81"/>
  <c r="AK565" i="81"/>
  <c r="AK570" i="81"/>
  <c r="AK566" i="81"/>
  <c r="AL145" i="81"/>
  <c r="AL167" i="81"/>
  <c r="AL152" i="81"/>
  <c r="AL165" i="81"/>
  <c r="AL166" i="81" s="1"/>
  <c r="AL1102" i="81"/>
  <c r="AL1103" i="81"/>
  <c r="AL1084" i="81"/>
  <c r="AL1101" i="81"/>
  <c r="AL1091" i="81"/>
  <c r="AL1090" i="81"/>
  <c r="AL1088" i="81"/>
  <c r="AL1087" i="81"/>
  <c r="AL1094" i="81"/>
  <c r="AL1089" i="81"/>
  <c r="AL1098" i="81"/>
  <c r="AL1104" i="81"/>
  <c r="AL1085" i="81"/>
  <c r="AL1106" i="81"/>
  <c r="AL1092" i="81"/>
  <c r="AL1095" i="81"/>
  <c r="AL1100" i="81"/>
  <c r="AL1108" i="81"/>
  <c r="AL1099" i="81"/>
  <c r="AL1086" i="81"/>
  <c r="AL1093" i="81"/>
  <c r="AL1107" i="81"/>
  <c r="AL1105" i="81"/>
  <c r="AM1044" i="81"/>
  <c r="AL1060" i="81"/>
  <c r="AL1049" i="81"/>
  <c r="AL1052" i="81" s="1"/>
  <c r="AL1053" i="81" s="1"/>
  <c r="AL1054" i="81" s="1"/>
  <c r="AL1055" i="81" s="1"/>
  <c r="AL1061" i="81" s="1"/>
  <c r="AL931" i="81"/>
  <c r="AL1036" i="81" s="1"/>
  <c r="AL1037" i="81" s="1"/>
  <c r="AL1038" i="81" s="1"/>
  <c r="AN398" i="81"/>
  <c r="AN414" i="81" s="1"/>
  <c r="AK674" i="81"/>
  <c r="AL669" i="81" s="1"/>
  <c r="AL920" i="81"/>
  <c r="AL923" i="81" s="1"/>
  <c r="AL924" i="81" s="1"/>
  <c r="AL925" i="81" s="1"/>
  <c r="AL926" i="81" s="1"/>
  <c r="AL932" i="81" s="1"/>
  <c r="AK287" i="81"/>
  <c r="AK389" i="81"/>
  <c r="AK390" i="81" s="1"/>
  <c r="AM400" i="81"/>
  <c r="AM403" i="81" s="1"/>
  <c r="AM404" i="81" s="1"/>
  <c r="AM405" i="81" s="1"/>
  <c r="AM406" i="81" s="1"/>
  <c r="AM412" i="81" s="1"/>
  <c r="AL272" i="81"/>
  <c r="AL275" i="81" s="1"/>
  <c r="AL276" i="81" s="1"/>
  <c r="AL277" i="81" s="1"/>
  <c r="AL278" i="81" s="1"/>
  <c r="AL284" i="81" s="1"/>
  <c r="AM267" i="81"/>
  <c r="AL326" i="81"/>
  <c r="AK775" i="81"/>
  <c r="AM411" i="81"/>
  <c r="AM516" i="81" s="1"/>
  <c r="AL1293" i="81"/>
  <c r="AM418" i="81"/>
  <c r="AN1423" i="81"/>
  <c r="AN1424" i="81" s="1"/>
  <c r="AN126" i="81"/>
  <c r="AK256" i="81"/>
  <c r="AM837" i="81"/>
  <c r="AM838" i="81"/>
  <c r="AM320" i="81"/>
  <c r="AM319" i="81"/>
  <c r="AL686" i="81"/>
  <c r="AL673" i="81"/>
  <c r="AL1196" i="81"/>
  <c r="AN30" i="81"/>
  <c r="AN27" i="81"/>
  <c r="AN31" i="81"/>
  <c r="AO24" i="81" s="1"/>
  <c r="AO21" i="81"/>
  <c r="AL666" i="81"/>
  <c r="AO37" i="81"/>
  <c r="AM970" i="81"/>
  <c r="AM974" i="81"/>
  <c r="AM956" i="81"/>
  <c r="AM969" i="81"/>
  <c r="AM964" i="81"/>
  <c r="AM965" i="81"/>
  <c r="AM962" i="81"/>
  <c r="AM966" i="81"/>
  <c r="AM957" i="81"/>
  <c r="AM971" i="81"/>
  <c r="AM972" i="81"/>
  <c r="AM973" i="81"/>
  <c r="AM975" i="81"/>
  <c r="AM960" i="81"/>
  <c r="AM958" i="81"/>
  <c r="AM979" i="81"/>
  <c r="AM980" i="81"/>
  <c r="AM968" i="81"/>
  <c r="AM978" i="81"/>
  <c r="AM967" i="81"/>
  <c r="AM959" i="81"/>
  <c r="AM963" i="81"/>
  <c r="AM961" i="81"/>
  <c r="AM977" i="81"/>
  <c r="AM976" i="81"/>
  <c r="AM515" i="81"/>
  <c r="AL938" i="81"/>
  <c r="AM164" i="81"/>
  <c r="AM927" i="81"/>
  <c r="AN1321" i="81"/>
  <c r="AM1173" i="81"/>
  <c r="AM947" i="81"/>
  <c r="AM948" i="81" s="1"/>
  <c r="AN946" i="81" s="1"/>
  <c r="AM934" i="81"/>
  <c r="AN439" i="81"/>
  <c r="AN452" i="81"/>
  <c r="AN437" i="81"/>
  <c r="AN457" i="81"/>
  <c r="AN454" i="81"/>
  <c r="AN461" i="81"/>
  <c r="AN453" i="81"/>
  <c r="AN445" i="81"/>
  <c r="AN458" i="81"/>
  <c r="AN451" i="81"/>
  <c r="AN444" i="81"/>
  <c r="AN456" i="81"/>
  <c r="AN448" i="81"/>
  <c r="AN455" i="81"/>
  <c r="AN443" i="81"/>
  <c r="AN460" i="81"/>
  <c r="AN442" i="81"/>
  <c r="AN438" i="81"/>
  <c r="AN440" i="81"/>
  <c r="AN447" i="81"/>
  <c r="AN459" i="81"/>
  <c r="AN449" i="81"/>
  <c r="AN450" i="81"/>
  <c r="AN446" i="81"/>
  <c r="AN441" i="81"/>
  <c r="AO40" i="81"/>
  <c r="AL685" i="81"/>
  <c r="AL1189" i="81"/>
  <c r="AL1294" i="81" s="1"/>
  <c r="AO1304" i="81"/>
  <c r="AO1302" i="81"/>
  <c r="AO1335" i="81" s="1"/>
  <c r="AL712" i="81"/>
  <c r="AL714" i="81"/>
  <c r="AL695" i="81"/>
  <c r="AL708" i="81"/>
  <c r="AL697" i="81"/>
  <c r="AL713" i="81"/>
  <c r="AL709" i="81"/>
  <c r="AL706" i="81"/>
  <c r="AL1482" i="81" s="1"/>
  <c r="AL703" i="81"/>
  <c r="AL716" i="81"/>
  <c r="AL702" i="81"/>
  <c r="AL699" i="81"/>
  <c r="AL704" i="81"/>
  <c r="AL698" i="81"/>
  <c r="AL711" i="81"/>
  <c r="AL707" i="81"/>
  <c r="AL1483" i="81" s="1"/>
  <c r="AL710" i="81"/>
  <c r="AL715" i="81"/>
  <c r="AL717" i="81"/>
  <c r="AL701" i="81"/>
  <c r="AL696" i="81"/>
  <c r="AL700" i="81"/>
  <c r="AL694" i="81"/>
  <c r="AL705" i="81"/>
  <c r="AL718" i="81"/>
  <c r="AJ777" i="81"/>
  <c r="AL322" i="81" l="1"/>
  <c r="AL325" i="81"/>
  <c r="AL315" i="81"/>
  <c r="AL328" i="81"/>
  <c r="AL311" i="81"/>
  <c r="AL318" i="81"/>
  <c r="AL323" i="81"/>
  <c r="AL310" i="81"/>
  <c r="AL316" i="81"/>
  <c r="AL317" i="81"/>
  <c r="AL327" i="81"/>
  <c r="AL314" i="81"/>
  <c r="AL321" i="81"/>
  <c r="AL330" i="81"/>
  <c r="AL324" i="81"/>
  <c r="AL308" i="81"/>
  <c r="AL312" i="81"/>
  <c r="AL329" i="81"/>
  <c r="AL307" i="81"/>
  <c r="AL309" i="81"/>
  <c r="AL313" i="81"/>
  <c r="AK808" i="81"/>
  <c r="AK1453" i="81" s="1"/>
  <c r="AO38" i="81"/>
  <c r="AK797" i="81"/>
  <c r="AK1442" i="81" s="1"/>
  <c r="AK817" i="81"/>
  <c r="AK804" i="81"/>
  <c r="AK1449" i="81" s="1"/>
  <c r="AK1433" i="81"/>
  <c r="AK790" i="81"/>
  <c r="AK793" i="81" s="1"/>
  <c r="AK794" i="81" s="1"/>
  <c r="AK795" i="81" s="1"/>
  <c r="AK796" i="81" s="1"/>
  <c r="AK802" i="81" s="1"/>
  <c r="AJ907" i="81"/>
  <c r="AJ1550" i="81"/>
  <c r="AK819" i="81"/>
  <c r="AK1431" i="81"/>
  <c r="AL935" i="81"/>
  <c r="AL939" i="81" s="1"/>
  <c r="AK774" i="81"/>
  <c r="AK675" i="81"/>
  <c r="AK679" i="81"/>
  <c r="AL672" i="81" s="1"/>
  <c r="AL670" i="81" s="1"/>
  <c r="AK678" i="81"/>
  <c r="AM528" i="81"/>
  <c r="AM557" i="81" s="1"/>
  <c r="AM526" i="81"/>
  <c r="AM559" i="81" s="1"/>
  <c r="AK545" i="81"/>
  <c r="AK550" i="81" s="1"/>
  <c r="AL543" i="81" s="1"/>
  <c r="AL541" i="81" s="1"/>
  <c r="AL646" i="81" s="1"/>
  <c r="AL530" i="81"/>
  <c r="AL533" i="81" s="1"/>
  <c r="AL534" i="81" s="1"/>
  <c r="AL535" i="81" s="1"/>
  <c r="AL536" i="81" s="1"/>
  <c r="AL542" i="81" s="1"/>
  <c r="AL557" i="81"/>
  <c r="AL558" i="81" s="1"/>
  <c r="AM556" i="81" s="1"/>
  <c r="AL544" i="81"/>
  <c r="AL575" i="81"/>
  <c r="AL584" i="81"/>
  <c r="AL572" i="81"/>
  <c r="AL573" i="81"/>
  <c r="AL582" i="81"/>
  <c r="AL581" i="81"/>
  <c r="AL567" i="81"/>
  <c r="AL583" i="81"/>
  <c r="AL579" i="81"/>
  <c r="AL586" i="81"/>
  <c r="AL570" i="81"/>
  <c r="AL574" i="81"/>
  <c r="AL585" i="81"/>
  <c r="AL571" i="81"/>
  <c r="AL569" i="81"/>
  <c r="AL588" i="81"/>
  <c r="AL568" i="81"/>
  <c r="AL576" i="81"/>
  <c r="AL566" i="81"/>
  <c r="AL565" i="81"/>
  <c r="AL589" i="81"/>
  <c r="AL580" i="81"/>
  <c r="AL587" i="81"/>
  <c r="AN407" i="81"/>
  <c r="AN400" i="81" s="1"/>
  <c r="AN403" i="81" s="1"/>
  <c r="AN404" i="81" s="1"/>
  <c r="AN405" i="81" s="1"/>
  <c r="AN406" i="81" s="1"/>
  <c r="AN412" i="81" s="1"/>
  <c r="AN427" i="81"/>
  <c r="AN428" i="81" s="1"/>
  <c r="AO426" i="81" s="1"/>
  <c r="AK645" i="81"/>
  <c r="AK647" i="81" s="1"/>
  <c r="AK648" i="81" s="1"/>
  <c r="AL181" i="81"/>
  <c r="AL192" i="81"/>
  <c r="AL178" i="81"/>
  <c r="AL196" i="81"/>
  <c r="AL184" i="81"/>
  <c r="AL194" i="81"/>
  <c r="AL179" i="81"/>
  <c r="AL190" i="81"/>
  <c r="AL189" i="81"/>
  <c r="AL176" i="81"/>
  <c r="AL175" i="81"/>
  <c r="AL191" i="81"/>
  <c r="AL174" i="81"/>
  <c r="AL193" i="81"/>
  <c r="AL173" i="81"/>
  <c r="AL183" i="81"/>
  <c r="AL188" i="81"/>
  <c r="AL180" i="81"/>
  <c r="AL187" i="81"/>
  <c r="AL195" i="81"/>
  <c r="AL182" i="81"/>
  <c r="AL177" i="81"/>
  <c r="AL197" i="81"/>
  <c r="AL138" i="81"/>
  <c r="AL141" i="81" s="1"/>
  <c r="AL142" i="81" s="1"/>
  <c r="AL143" i="81" s="1"/>
  <c r="AL144" i="81" s="1"/>
  <c r="AL150" i="81" s="1"/>
  <c r="AM133" i="81"/>
  <c r="AL149" i="81"/>
  <c r="AL1165" i="81"/>
  <c r="AL1064" i="81"/>
  <c r="AL1164" i="81"/>
  <c r="AM1047" i="81"/>
  <c r="AM1045" i="81"/>
  <c r="AM517" i="81"/>
  <c r="AM518" i="81" s="1"/>
  <c r="AL282" i="81"/>
  <c r="AL290" i="81" s="1"/>
  <c r="AK288" i="81"/>
  <c r="AK291" i="81"/>
  <c r="AK292" i="81"/>
  <c r="AL285" i="81" s="1"/>
  <c r="AL283" i="81" s="1"/>
  <c r="AL388" i="81" s="1"/>
  <c r="AM270" i="81"/>
  <c r="AM268" i="81"/>
  <c r="AL1295" i="81"/>
  <c r="AL1296" i="81" s="1"/>
  <c r="AM415" i="81"/>
  <c r="AM420" i="81" s="1"/>
  <c r="AN413" i="81" s="1"/>
  <c r="AO127" i="81"/>
  <c r="AO11" i="81"/>
  <c r="AO14" i="81" s="1"/>
  <c r="AO15" i="81" s="1"/>
  <c r="AO16" i="81" s="1"/>
  <c r="AO17" i="81" s="1"/>
  <c r="AO23" i="81" s="1"/>
  <c r="AL774" i="81"/>
  <c r="AO1313" i="81"/>
  <c r="AO1306" i="81" s="1"/>
  <c r="AO1309" i="81" s="1"/>
  <c r="AO1310" i="81" s="1"/>
  <c r="AO1311" i="81" s="1"/>
  <c r="AO1312" i="81" s="1"/>
  <c r="AO1318" i="81" s="1"/>
  <c r="AM1176" i="81"/>
  <c r="AM1174" i="81"/>
  <c r="AM1207" i="81" s="1"/>
  <c r="AN1322" i="81"/>
  <c r="AN1326" i="81"/>
  <c r="AO1319" i="81" s="1"/>
  <c r="AO1316" i="81"/>
  <c r="AN1325" i="81"/>
  <c r="AM585" i="81"/>
  <c r="AM573" i="81"/>
  <c r="AM569" i="81"/>
  <c r="AM588" i="81"/>
  <c r="AM579" i="81"/>
  <c r="AM575" i="81"/>
  <c r="AM578" i="81"/>
  <c r="AM572" i="81"/>
  <c r="AM576" i="81"/>
  <c r="AM571" i="81"/>
  <c r="AM566" i="81"/>
  <c r="AM580" i="81"/>
  <c r="AM590" i="81"/>
  <c r="AM577" i="81"/>
  <c r="AM583" i="81"/>
  <c r="AM570" i="81"/>
  <c r="AM567" i="81"/>
  <c r="AM584" i="81"/>
  <c r="AM586" i="81"/>
  <c r="AM582" i="81"/>
  <c r="AM568" i="81"/>
  <c r="AM589" i="81"/>
  <c r="AM581" i="81"/>
  <c r="AM574" i="81"/>
  <c r="AM587" i="81"/>
  <c r="AL1193" i="81"/>
  <c r="AN128" i="81"/>
  <c r="AN915" i="81"/>
  <c r="AO39" i="81"/>
  <c r="AM1035" i="81"/>
  <c r="AM654" i="81"/>
  <c r="AL687" i="81"/>
  <c r="AM920" i="81"/>
  <c r="AM923" i="81" s="1"/>
  <c r="AM924" i="81" s="1"/>
  <c r="AM925" i="81" s="1"/>
  <c r="AM926" i="81" s="1"/>
  <c r="AM932" i="81" s="1"/>
  <c r="AL659" i="81"/>
  <c r="AL662" i="81" s="1"/>
  <c r="AL663" i="81" s="1"/>
  <c r="AL664" i="81" s="1"/>
  <c r="AL665" i="81" s="1"/>
  <c r="AL671" i="81" s="1"/>
  <c r="AO1367" i="81"/>
  <c r="AO1360" i="81"/>
  <c r="AO1354" i="81"/>
  <c r="AO1364" i="81"/>
  <c r="AO1352" i="81"/>
  <c r="AO1347" i="81"/>
  <c r="AO1363" i="81"/>
  <c r="AO1359" i="81"/>
  <c r="AO1351" i="81"/>
  <c r="AO1357" i="81"/>
  <c r="AO1358" i="81"/>
  <c r="AO1361" i="81"/>
  <c r="AO1346" i="81"/>
  <c r="AO1362" i="81"/>
  <c r="AO1348" i="81"/>
  <c r="AO1365" i="81"/>
  <c r="AO1366" i="81"/>
  <c r="AO1349" i="81"/>
  <c r="AO1353" i="81"/>
  <c r="AO1368" i="81"/>
  <c r="AO1356" i="81"/>
  <c r="AO1350" i="81"/>
  <c r="AO1345" i="81"/>
  <c r="AO1344" i="81"/>
  <c r="AO1355" i="81"/>
  <c r="AL677" i="81"/>
  <c r="AL936" i="81"/>
  <c r="AK776" i="81"/>
  <c r="AO29" i="81"/>
  <c r="AO26" i="81"/>
  <c r="AO1333" i="81"/>
  <c r="AO1334" i="81" s="1"/>
  <c r="AP1332" i="81" s="1"/>
  <c r="AO1320" i="81"/>
  <c r="AO60" i="81"/>
  <c r="AO56" i="81"/>
  <c r="AO50" i="81"/>
  <c r="AO49" i="81"/>
  <c r="AO58" i="81"/>
  <c r="AO70" i="81"/>
  <c r="AO53" i="81"/>
  <c r="AO64" i="81"/>
  <c r="AO55" i="81"/>
  <c r="AO52" i="81"/>
  <c r="AO61" i="81"/>
  <c r="AO73" i="81"/>
  <c r="AO57" i="81"/>
  <c r="AO59" i="81"/>
  <c r="AO63" i="81"/>
  <c r="AO68" i="81"/>
  <c r="AO69" i="81"/>
  <c r="AO66" i="81"/>
  <c r="AO54" i="81"/>
  <c r="AO67" i="81"/>
  <c r="AO71" i="81"/>
  <c r="AO72" i="81"/>
  <c r="AO51" i="81"/>
  <c r="AO62" i="81"/>
  <c r="AO65" i="81"/>
  <c r="AN515" i="81"/>
  <c r="AM186" i="81"/>
  <c r="AM185" i="81"/>
  <c r="AP7" i="81"/>
  <c r="AP9" i="81"/>
  <c r="AL387" i="81" l="1"/>
  <c r="AL940" i="81"/>
  <c r="AM933" i="81" s="1"/>
  <c r="AM931" i="81" s="1"/>
  <c r="AM1036" i="81" s="1"/>
  <c r="AM930" i="81"/>
  <c r="AL785" i="81"/>
  <c r="AL788" i="81" s="1"/>
  <c r="AK801" i="81"/>
  <c r="AK1446" i="81" s="1"/>
  <c r="AM544" i="81"/>
  <c r="AK827" i="81"/>
  <c r="AK1472" i="81" s="1"/>
  <c r="AK826" i="81"/>
  <c r="AK1471" i="81" s="1"/>
  <c r="AK835" i="81"/>
  <c r="AK1480" i="81" s="1"/>
  <c r="AK845" i="81"/>
  <c r="AK1490" i="81" s="1"/>
  <c r="AK832" i="81"/>
  <c r="AK1477" i="81" s="1"/>
  <c r="AK825" i="81"/>
  <c r="AK1470" i="81" s="1"/>
  <c r="AK847" i="81"/>
  <c r="AK1492" i="81" s="1"/>
  <c r="AK842" i="81"/>
  <c r="AK1487" i="81" s="1"/>
  <c r="AK840" i="81"/>
  <c r="AK1485" i="81" s="1"/>
  <c r="AK829" i="81"/>
  <c r="AK1474" i="81" s="1"/>
  <c r="AK844" i="81"/>
  <c r="AK1489" i="81" s="1"/>
  <c r="AK848" i="81"/>
  <c r="AK1493" i="81" s="1"/>
  <c r="AK834" i="81"/>
  <c r="AK1479" i="81" s="1"/>
  <c r="AK824" i="81"/>
  <c r="AK833" i="81"/>
  <c r="AK1478" i="81" s="1"/>
  <c r="AK841" i="81"/>
  <c r="AK1486" i="81" s="1"/>
  <c r="AK843" i="81"/>
  <c r="AK1488" i="81" s="1"/>
  <c r="AK846" i="81"/>
  <c r="AK1491" i="81" s="1"/>
  <c r="AK828" i="81"/>
  <c r="AK1473" i="81" s="1"/>
  <c r="AK836" i="81"/>
  <c r="AK1481" i="81" s="1"/>
  <c r="AK831" i="81"/>
  <c r="AK1476" i="81" s="1"/>
  <c r="AK830" i="81"/>
  <c r="AK1475" i="81" s="1"/>
  <c r="AK839" i="81"/>
  <c r="AK1484" i="81" s="1"/>
  <c r="AK1464" i="81"/>
  <c r="AJ908" i="81"/>
  <c r="AJ1553" i="81" s="1"/>
  <c r="AJ1552" i="81"/>
  <c r="AK818" i="81"/>
  <c r="AK1462" i="81"/>
  <c r="AK549" i="81"/>
  <c r="AM558" i="81"/>
  <c r="AN556" i="81" s="1"/>
  <c r="AM537" i="81"/>
  <c r="AM530" i="81" s="1"/>
  <c r="AM533" i="81" s="1"/>
  <c r="AM534" i="81" s="1"/>
  <c r="AM535" i="81" s="1"/>
  <c r="AM536" i="81" s="1"/>
  <c r="AM542" i="81" s="1"/>
  <c r="AK546" i="81"/>
  <c r="AL540" i="81"/>
  <c r="AL545" i="81" s="1"/>
  <c r="AL645" i="81"/>
  <c r="AL647" i="81" s="1"/>
  <c r="AL648" i="81" s="1"/>
  <c r="AN411" i="81"/>
  <c r="AN516" i="81" s="1"/>
  <c r="AN517" i="81" s="1"/>
  <c r="AN518" i="81" s="1"/>
  <c r="AO395" i="81"/>
  <c r="AO398" i="81" s="1"/>
  <c r="AO427" i="81" s="1"/>
  <c r="AO428" i="81" s="1"/>
  <c r="AP426" i="81" s="1"/>
  <c r="AM419" i="81"/>
  <c r="AL254" i="81"/>
  <c r="AL153" i="81"/>
  <c r="AL253" i="81"/>
  <c r="AM134" i="81"/>
  <c r="AM136" i="81"/>
  <c r="AL1166" i="81"/>
  <c r="AL1167" i="81" s="1"/>
  <c r="AM1056" i="81"/>
  <c r="AN1044" i="81" s="1"/>
  <c r="AN1045" i="81" s="1"/>
  <c r="AN1078" i="81" s="1"/>
  <c r="AL1065" i="81"/>
  <c r="AM1059" i="81"/>
  <c r="AL1069" i="81"/>
  <c r="AM1062" i="81" s="1"/>
  <c r="AL1068" i="81"/>
  <c r="AM1078" i="81"/>
  <c r="AM1076" i="81"/>
  <c r="AM1077" i="81" s="1"/>
  <c r="AN1075" i="81" s="1"/>
  <c r="AM1063" i="81"/>
  <c r="AN410" i="81"/>
  <c r="AN418" i="81" s="1"/>
  <c r="AL287" i="81"/>
  <c r="AL291" i="81" s="1"/>
  <c r="AL389" i="81"/>
  <c r="AL390" i="81" s="1"/>
  <c r="AM301" i="81"/>
  <c r="AM279" i="81"/>
  <c r="AM299" i="81"/>
  <c r="AM300" i="81" s="1"/>
  <c r="AN298" i="81" s="1"/>
  <c r="AM286" i="81"/>
  <c r="AM416" i="81"/>
  <c r="AL775" i="81"/>
  <c r="AL674" i="81"/>
  <c r="AL675" i="81" s="1"/>
  <c r="AP1301" i="81"/>
  <c r="AP1302" i="81" s="1"/>
  <c r="AP1335" i="81" s="1"/>
  <c r="AO1317" i="81"/>
  <c r="AO1422" i="81" s="1"/>
  <c r="AP18" i="81"/>
  <c r="AQ6" i="81" s="1"/>
  <c r="AP38" i="81"/>
  <c r="AP21" i="81"/>
  <c r="AO27" i="81"/>
  <c r="AO31" i="81"/>
  <c r="AP24" i="81" s="1"/>
  <c r="AO30" i="81"/>
  <c r="AM935" i="81"/>
  <c r="AM938" i="81"/>
  <c r="AM685" i="81"/>
  <c r="AM1037" i="81"/>
  <c r="AM1038" i="81" s="1"/>
  <c r="AN916" i="81"/>
  <c r="AN949" i="81" s="1"/>
  <c r="AN918" i="81"/>
  <c r="AM1226" i="81"/>
  <c r="AM1235" i="81"/>
  <c r="AM1217" i="81"/>
  <c r="AM1227" i="81"/>
  <c r="AM1224" i="81"/>
  <c r="AM1230" i="81"/>
  <c r="AM1232" i="81"/>
  <c r="AM1225" i="81"/>
  <c r="AM1233" i="81"/>
  <c r="AM1218" i="81"/>
  <c r="AM1234" i="81"/>
  <c r="AM1215" i="81"/>
  <c r="AM1237" i="81"/>
  <c r="AM1236" i="81"/>
  <c r="AM1220" i="81"/>
  <c r="AM1214" i="81"/>
  <c r="AM1223" i="81"/>
  <c r="AM1228" i="81"/>
  <c r="AM1231" i="81"/>
  <c r="AM1216" i="81"/>
  <c r="AM1221" i="81"/>
  <c r="AM1219" i="81"/>
  <c r="AM1222" i="81"/>
  <c r="AM1238" i="81"/>
  <c r="AM1229" i="81"/>
  <c r="AP40" i="81"/>
  <c r="AO126" i="81"/>
  <c r="AK777" i="81"/>
  <c r="AO1421" i="81"/>
  <c r="AM657" i="81"/>
  <c r="AM655" i="81"/>
  <c r="AP37" i="81"/>
  <c r="AM1205" i="81"/>
  <c r="AM1206" i="81" s="1"/>
  <c r="AN1204" i="81" s="1"/>
  <c r="AM1192" i="81"/>
  <c r="AO448" i="81"/>
  <c r="AO447" i="81"/>
  <c r="AO414" i="81"/>
  <c r="AN838" i="81"/>
  <c r="AN837" i="81"/>
  <c r="AN525" i="81"/>
  <c r="AN1096" i="81"/>
  <c r="AN1097" i="81"/>
  <c r="AL1194" i="81"/>
  <c r="AL1198" i="81"/>
  <c r="AM1191" i="81" s="1"/>
  <c r="AM1188" i="81"/>
  <c r="AL1197" i="81"/>
  <c r="AM645" i="81"/>
  <c r="AO1324" i="81"/>
  <c r="AN129" i="81"/>
  <c r="AM1185" i="81"/>
  <c r="AL786" i="81" l="1"/>
  <c r="AL1431" i="81" s="1"/>
  <c r="AL1430" i="81"/>
  <c r="AK805" i="81"/>
  <c r="AK906" i="81"/>
  <c r="AK1551" i="81" s="1"/>
  <c r="AL548" i="81"/>
  <c r="AL819" i="81"/>
  <c r="AL816" i="81"/>
  <c r="AL1461" i="81" s="1"/>
  <c r="AK1463" i="81"/>
  <c r="AL804" i="81"/>
  <c r="AL1449" i="81" s="1"/>
  <c r="AL1433" i="81"/>
  <c r="AL817" i="81"/>
  <c r="AK905" i="81"/>
  <c r="AK1469" i="81"/>
  <c r="AK806" i="81"/>
  <c r="AL800" i="81"/>
  <c r="AK810" i="81"/>
  <c r="AL803" i="81" s="1"/>
  <c r="AK809" i="81"/>
  <c r="AK1454" i="81" s="1"/>
  <c r="AK1450" i="81"/>
  <c r="AL797" i="81"/>
  <c r="AN415" i="81"/>
  <c r="AN416" i="81" s="1"/>
  <c r="AO396" i="81"/>
  <c r="AO429" i="81" s="1"/>
  <c r="AO445" i="81" s="1"/>
  <c r="AL679" i="81"/>
  <c r="AM672" i="81" s="1"/>
  <c r="AM669" i="81"/>
  <c r="AM677" i="81" s="1"/>
  <c r="AO1321" i="81"/>
  <c r="AO1322" i="81" s="1"/>
  <c r="AL255" i="81"/>
  <c r="AL256" i="81" s="1"/>
  <c r="AL549" i="81"/>
  <c r="AL546" i="81"/>
  <c r="AL550" i="81"/>
  <c r="AM543" i="81" s="1"/>
  <c r="AM541" i="81" s="1"/>
  <c r="AM646" i="81" s="1"/>
  <c r="AM647" i="81" s="1"/>
  <c r="AM648" i="81" s="1"/>
  <c r="AM540" i="81"/>
  <c r="AM548" i="81" s="1"/>
  <c r="AM167" i="81"/>
  <c r="AM145" i="81"/>
  <c r="AL154" i="81"/>
  <c r="AM148" i="81"/>
  <c r="AL157" i="81"/>
  <c r="AL158" i="81"/>
  <c r="AM151" i="81" s="1"/>
  <c r="AM149" i="81" s="1"/>
  <c r="AM254" i="81" s="1"/>
  <c r="AM165" i="81"/>
  <c r="AM166" i="81" s="1"/>
  <c r="AN164" i="81" s="1"/>
  <c r="AM152" i="81"/>
  <c r="AN1105" i="81"/>
  <c r="AN1099" i="81"/>
  <c r="AN1092" i="81"/>
  <c r="AN1089" i="81"/>
  <c r="AN1091" i="81"/>
  <c r="AN1107" i="81"/>
  <c r="AN1093" i="81"/>
  <c r="AN1106" i="81"/>
  <c r="AN1103" i="81"/>
  <c r="AN1090" i="81"/>
  <c r="AN1110" i="81"/>
  <c r="AN1094" i="81"/>
  <c r="AN1101" i="81"/>
  <c r="AN1100" i="81"/>
  <c r="AN1087" i="81"/>
  <c r="AN1086" i="81"/>
  <c r="AN1088" i="81"/>
  <c r="AN1104" i="81"/>
  <c r="AN1102" i="81"/>
  <c r="AN1108" i="81"/>
  <c r="AN1098" i="81"/>
  <c r="AN1109" i="81"/>
  <c r="AN1095" i="81"/>
  <c r="AM1060" i="81"/>
  <c r="AM1165" i="81" s="1"/>
  <c r="AN1047" i="81"/>
  <c r="AN1056" i="81" s="1"/>
  <c r="AM1049" i="81"/>
  <c r="AM1052" i="81" s="1"/>
  <c r="AM1053" i="81" s="1"/>
  <c r="AM1054" i="81" s="1"/>
  <c r="AM1055" i="81" s="1"/>
  <c r="AM1061" i="81" s="1"/>
  <c r="AM1085" i="81"/>
  <c r="AM1099" i="81"/>
  <c r="AM1089" i="81"/>
  <c r="AM1098" i="81"/>
  <c r="AM1104" i="81"/>
  <c r="AM1100" i="81"/>
  <c r="AM1092" i="81"/>
  <c r="AM1101" i="81"/>
  <c r="AM1102" i="81"/>
  <c r="AM1090" i="81"/>
  <c r="AM1091" i="81"/>
  <c r="AM1107" i="81"/>
  <c r="AM1094" i="81"/>
  <c r="AM1095" i="81"/>
  <c r="AM1086" i="81"/>
  <c r="AM1109" i="81"/>
  <c r="AM1093" i="81"/>
  <c r="AM1106" i="81"/>
  <c r="AM1087" i="81"/>
  <c r="AM1088" i="81"/>
  <c r="AM1105" i="81"/>
  <c r="AM1103" i="81"/>
  <c r="AM1108" i="81"/>
  <c r="AO443" i="81"/>
  <c r="AO441" i="81"/>
  <c r="AM1067" i="81"/>
  <c r="AL678" i="81"/>
  <c r="AO1423" i="81"/>
  <c r="AO1424" i="81" s="1"/>
  <c r="AM282" i="81"/>
  <c r="AM290" i="81" s="1"/>
  <c r="AL292" i="81"/>
  <c r="AM285" i="81" s="1"/>
  <c r="AM283" i="81" s="1"/>
  <c r="AM388" i="81" s="1"/>
  <c r="AL288" i="81"/>
  <c r="AL776" i="81"/>
  <c r="AL777" i="81" s="1"/>
  <c r="AM272" i="81"/>
  <c r="AM275" i="81" s="1"/>
  <c r="AM276" i="81" s="1"/>
  <c r="AM277" i="81" s="1"/>
  <c r="AM278" i="81" s="1"/>
  <c r="AM284" i="81" s="1"/>
  <c r="AN267" i="81"/>
  <c r="AM324" i="81"/>
  <c r="AM311" i="81"/>
  <c r="AM332" i="81"/>
  <c r="AM315" i="81"/>
  <c r="AM322" i="81"/>
  <c r="AM331" i="81"/>
  <c r="AM328" i="81"/>
  <c r="AM325" i="81"/>
  <c r="AM323" i="81"/>
  <c r="AM330" i="81"/>
  <c r="AM313" i="81"/>
  <c r="AM318" i="81"/>
  <c r="AM312" i="81"/>
  <c r="AM326" i="81"/>
  <c r="AM314" i="81"/>
  <c r="AM308" i="81"/>
  <c r="AM310" i="81"/>
  <c r="AM317" i="81"/>
  <c r="AM327" i="81"/>
  <c r="AM309" i="81"/>
  <c r="AM321" i="81"/>
  <c r="AM329" i="81"/>
  <c r="AM316" i="81"/>
  <c r="AP11" i="81"/>
  <c r="AP14" i="81" s="1"/>
  <c r="AP15" i="81" s="1"/>
  <c r="AP16" i="81" s="1"/>
  <c r="AP17" i="81" s="1"/>
  <c r="AP23" i="81" s="1"/>
  <c r="AN927" i="81"/>
  <c r="AO915" i="81" s="1"/>
  <c r="AO918" i="81" s="1"/>
  <c r="AM666" i="81"/>
  <c r="AP1304" i="81"/>
  <c r="AP1313" i="81" s="1"/>
  <c r="AP127" i="81"/>
  <c r="AN185" i="81"/>
  <c r="AN186" i="81"/>
  <c r="AP71" i="81"/>
  <c r="AP64" i="81"/>
  <c r="AP57" i="81"/>
  <c r="AP62" i="81"/>
  <c r="AP59" i="81"/>
  <c r="AP67" i="81"/>
  <c r="AP50" i="81"/>
  <c r="AP52" i="81"/>
  <c r="AP63" i="81"/>
  <c r="AP61" i="81"/>
  <c r="AP66" i="81"/>
  <c r="AP54" i="81"/>
  <c r="AP56" i="81"/>
  <c r="AP53" i="81"/>
  <c r="AP72" i="81"/>
  <c r="AP65" i="81"/>
  <c r="AP69" i="81"/>
  <c r="AP70" i="81"/>
  <c r="AP51" i="81"/>
  <c r="AP55" i="81"/>
  <c r="AP68" i="81"/>
  <c r="AP58" i="81"/>
  <c r="AP60" i="81"/>
  <c r="AP74" i="81"/>
  <c r="AP73" i="81"/>
  <c r="AM1196" i="81"/>
  <c r="AM688" i="81"/>
  <c r="AN947" i="81"/>
  <c r="AN948" i="81" s="1"/>
  <c r="AO946" i="81" s="1"/>
  <c r="AN934" i="81"/>
  <c r="AP39" i="81"/>
  <c r="AN1173" i="81"/>
  <c r="AM1178" i="81"/>
  <c r="AM1181" i="81" s="1"/>
  <c r="AM1182" i="81" s="1"/>
  <c r="AM1183" i="81" s="1"/>
  <c r="AM1184" i="81" s="1"/>
  <c r="AM1190" i="81" s="1"/>
  <c r="AO1326" i="81"/>
  <c r="AP1319" i="81" s="1"/>
  <c r="AM1189" i="81"/>
  <c r="AM1294" i="81" s="1"/>
  <c r="AN319" i="81"/>
  <c r="AN320" i="81"/>
  <c r="AO410" i="81"/>
  <c r="AM686" i="81"/>
  <c r="AM673" i="81"/>
  <c r="AQ7" i="81"/>
  <c r="AQ9" i="81"/>
  <c r="AM1293" i="81"/>
  <c r="AN980" i="81"/>
  <c r="AN964" i="81"/>
  <c r="AN958" i="81"/>
  <c r="AN974" i="81"/>
  <c r="AN968" i="81"/>
  <c r="AN973" i="81"/>
  <c r="AN979" i="81"/>
  <c r="AN963" i="81"/>
  <c r="AN962" i="81"/>
  <c r="AN959" i="81"/>
  <c r="AN976" i="81"/>
  <c r="AN978" i="81"/>
  <c r="AN975" i="81"/>
  <c r="AN972" i="81"/>
  <c r="AN957" i="81"/>
  <c r="AN960" i="81"/>
  <c r="AN969" i="81"/>
  <c r="AN965" i="81"/>
  <c r="AN981" i="81"/>
  <c r="AN967" i="81"/>
  <c r="AN971" i="81"/>
  <c r="AN961" i="81"/>
  <c r="AN966" i="81"/>
  <c r="AN977" i="81"/>
  <c r="AN970" i="81"/>
  <c r="AP1360" i="81"/>
  <c r="AP1353" i="81"/>
  <c r="AP1354" i="81"/>
  <c r="AP1362" i="81"/>
  <c r="AP1366" i="81"/>
  <c r="AP1352" i="81"/>
  <c r="AP1365" i="81"/>
  <c r="AP1345" i="81"/>
  <c r="AP1358" i="81"/>
  <c r="AP1348" i="81"/>
  <c r="AP1359" i="81"/>
  <c r="AP1361" i="81"/>
  <c r="AP1368" i="81"/>
  <c r="AP1357" i="81"/>
  <c r="AP1356" i="81"/>
  <c r="AP1364" i="81"/>
  <c r="AP1351" i="81"/>
  <c r="AP1367" i="81"/>
  <c r="AP1369" i="81"/>
  <c r="AP1363" i="81"/>
  <c r="AP1355" i="81"/>
  <c r="AP1349" i="81"/>
  <c r="AP1347" i="81"/>
  <c r="AP1350" i="81"/>
  <c r="AP1346" i="81"/>
  <c r="AN528" i="81"/>
  <c r="AN526" i="81"/>
  <c r="AN559" i="81" s="1"/>
  <c r="AO128" i="81"/>
  <c r="AN930" i="81"/>
  <c r="AM940" i="81"/>
  <c r="AN933" i="81" s="1"/>
  <c r="AM936" i="81"/>
  <c r="AM939" i="81"/>
  <c r="AP29" i="81"/>
  <c r="AP26" i="81"/>
  <c r="AN419" i="81" l="1"/>
  <c r="AN420" i="81"/>
  <c r="AO413" i="81" s="1"/>
  <c r="AO407" i="81"/>
  <c r="AP395" i="81" s="1"/>
  <c r="AO461" i="81"/>
  <c r="AO458" i="81"/>
  <c r="AO411" i="81"/>
  <c r="AO516" i="81" s="1"/>
  <c r="AO453" i="81"/>
  <c r="AO451" i="81"/>
  <c r="AO459" i="81"/>
  <c r="AL790" i="81"/>
  <c r="AL793" i="81" s="1"/>
  <c r="AL794" i="81" s="1"/>
  <c r="AL795" i="81" s="1"/>
  <c r="AL796" i="81" s="1"/>
  <c r="AL802" i="81" s="1"/>
  <c r="AL1442" i="81"/>
  <c r="AM785" i="81"/>
  <c r="AL801" i="81"/>
  <c r="AL805" i="81" s="1"/>
  <c r="AL809" i="81" s="1"/>
  <c r="AL1454" i="81" s="1"/>
  <c r="AL808" i="81"/>
  <c r="AL1453" i="81" s="1"/>
  <c r="AK907" i="81"/>
  <c r="AK1550" i="81"/>
  <c r="AL847" i="81"/>
  <c r="AL1492" i="81" s="1"/>
  <c r="AL848" i="81"/>
  <c r="AL1493" i="81" s="1"/>
  <c r="AL830" i="81"/>
  <c r="AL1475" i="81" s="1"/>
  <c r="AL835" i="81"/>
  <c r="AL1480" i="81" s="1"/>
  <c r="AL831" i="81"/>
  <c r="AL1476" i="81" s="1"/>
  <c r="AL844" i="81"/>
  <c r="AL1489" i="81" s="1"/>
  <c r="AL834" i="81"/>
  <c r="AL1479" i="81" s="1"/>
  <c r="AL826" i="81"/>
  <c r="AL1471" i="81" s="1"/>
  <c r="AL849" i="81"/>
  <c r="AL1494" i="81" s="1"/>
  <c r="AL825" i="81"/>
  <c r="AL828" i="81"/>
  <c r="AL1473" i="81" s="1"/>
  <c r="AL842" i="81"/>
  <c r="AL1487" i="81" s="1"/>
  <c r="AL827" i="81"/>
  <c r="AL1472" i="81" s="1"/>
  <c r="AL832" i="81"/>
  <c r="AL1477" i="81" s="1"/>
  <c r="AL846" i="81"/>
  <c r="AL1491" i="81" s="1"/>
  <c r="AL839" i="81"/>
  <c r="AL1484" i="81" s="1"/>
  <c r="AL829" i="81"/>
  <c r="AL1474" i="81" s="1"/>
  <c r="AL841" i="81"/>
  <c r="AL1486" i="81" s="1"/>
  <c r="AL833" i="81"/>
  <c r="AL1478" i="81" s="1"/>
  <c r="AL843" i="81"/>
  <c r="AL1488" i="81" s="1"/>
  <c r="AL836" i="81"/>
  <c r="AL1481" i="81" s="1"/>
  <c r="AL840" i="81"/>
  <c r="AL1485" i="81" s="1"/>
  <c r="AL845" i="81"/>
  <c r="AL1490" i="81" s="1"/>
  <c r="AL1464" i="81"/>
  <c r="AK1455" i="81"/>
  <c r="AK1451" i="81"/>
  <c r="AL818" i="81"/>
  <c r="AL1462" i="81"/>
  <c r="AL1445" i="81"/>
  <c r="AO440" i="81"/>
  <c r="AO454" i="81"/>
  <c r="AO400" i="81"/>
  <c r="AO403" i="81" s="1"/>
  <c r="AO404" i="81" s="1"/>
  <c r="AO405" i="81" s="1"/>
  <c r="AO406" i="81" s="1"/>
  <c r="AO412" i="81" s="1"/>
  <c r="AO456" i="81"/>
  <c r="AO444" i="81"/>
  <c r="AO439" i="81"/>
  <c r="AO460" i="81"/>
  <c r="AO452" i="81"/>
  <c r="AO450" i="81"/>
  <c r="AO462" i="81"/>
  <c r="AM670" i="81"/>
  <c r="AM674" i="81" s="1"/>
  <c r="AO438" i="81"/>
  <c r="AO457" i="81"/>
  <c r="AO446" i="81"/>
  <c r="AO442" i="81"/>
  <c r="AO449" i="81"/>
  <c r="AO455" i="81"/>
  <c r="AP1316" i="81"/>
  <c r="AP1324" i="81" s="1"/>
  <c r="AO1325" i="81"/>
  <c r="AN1164" i="81"/>
  <c r="AM545" i="81"/>
  <c r="AM546" i="81" s="1"/>
  <c r="AN133" i="81"/>
  <c r="AM138" i="81"/>
  <c r="AM141" i="81" s="1"/>
  <c r="AM142" i="81" s="1"/>
  <c r="AM143" i="81" s="1"/>
  <c r="AM144" i="81" s="1"/>
  <c r="AM150" i="81" s="1"/>
  <c r="AM156" i="81"/>
  <c r="AM153" i="81"/>
  <c r="AM157" i="81" s="1"/>
  <c r="AM194" i="81"/>
  <c r="AM193" i="81"/>
  <c r="AM175" i="81"/>
  <c r="AM178" i="81"/>
  <c r="AM184" i="81"/>
  <c r="AM190" i="81"/>
  <c r="AM180" i="81"/>
  <c r="AM181" i="81"/>
  <c r="AM182" i="81"/>
  <c r="AM197" i="81"/>
  <c r="AM189" i="81"/>
  <c r="AM196" i="81"/>
  <c r="AM192" i="81"/>
  <c r="AM187" i="81"/>
  <c r="AM191" i="81"/>
  <c r="AM179" i="81"/>
  <c r="AM195" i="81"/>
  <c r="AM198" i="81"/>
  <c r="AM183" i="81"/>
  <c r="AM188" i="81"/>
  <c r="AM176" i="81"/>
  <c r="AM177" i="81"/>
  <c r="AM174" i="81"/>
  <c r="AO1044" i="81"/>
  <c r="AN1049" i="81"/>
  <c r="AN1052" i="81" s="1"/>
  <c r="AN1053" i="81" s="1"/>
  <c r="AN1054" i="81" s="1"/>
  <c r="AN1055" i="81" s="1"/>
  <c r="AN1061" i="81" s="1"/>
  <c r="AM1064" i="81"/>
  <c r="AN1059" i="81" s="1"/>
  <c r="AN1063" i="81"/>
  <c r="AN1076" i="81"/>
  <c r="AN1077" i="81" s="1"/>
  <c r="AO1075" i="81" s="1"/>
  <c r="AM1164" i="81"/>
  <c r="AM1166" i="81" s="1"/>
  <c r="AM1167" i="81" s="1"/>
  <c r="AP1320" i="81"/>
  <c r="AM287" i="81"/>
  <c r="AP1333" i="81"/>
  <c r="AP1334" i="81" s="1"/>
  <c r="AQ1332" i="81" s="1"/>
  <c r="AM1295" i="81"/>
  <c r="AM1296" i="81" s="1"/>
  <c r="AM387" i="81"/>
  <c r="AM389" i="81" s="1"/>
  <c r="AM390" i="81" s="1"/>
  <c r="AN270" i="81"/>
  <c r="AN268" i="81"/>
  <c r="AO916" i="81"/>
  <c r="AO949" i="81" s="1"/>
  <c r="AO965" i="81" s="1"/>
  <c r="AN931" i="81"/>
  <c r="AN1036" i="81" s="1"/>
  <c r="AN920" i="81"/>
  <c r="AN923" i="81" s="1"/>
  <c r="AN924" i="81" s="1"/>
  <c r="AN925" i="81" s="1"/>
  <c r="AN926" i="81" s="1"/>
  <c r="AN932" i="81" s="1"/>
  <c r="AM659" i="81"/>
  <c r="AM662" i="81" s="1"/>
  <c r="AM663" i="81" s="1"/>
  <c r="AM664" i="81" s="1"/>
  <c r="AM665" i="81" s="1"/>
  <c r="AM671" i="81" s="1"/>
  <c r="AN654" i="81"/>
  <c r="AN537" i="81"/>
  <c r="AO525" i="81" s="1"/>
  <c r="AQ38" i="81"/>
  <c r="AM687" i="81"/>
  <c r="AQ1301" i="81"/>
  <c r="AP1306" i="81"/>
  <c r="AP1309" i="81" s="1"/>
  <c r="AP1310" i="81" s="1"/>
  <c r="AP1311" i="81" s="1"/>
  <c r="AP1312" i="81" s="1"/>
  <c r="AP1318" i="81" s="1"/>
  <c r="AO934" i="81"/>
  <c r="AO947" i="81"/>
  <c r="AO948" i="81" s="1"/>
  <c r="AP946" i="81" s="1"/>
  <c r="AN938" i="81"/>
  <c r="AO129" i="81"/>
  <c r="AP1421" i="81"/>
  <c r="AO415" i="81"/>
  <c r="AO418" i="81"/>
  <c r="AN1174" i="81"/>
  <c r="AN1207" i="81" s="1"/>
  <c r="AN1176" i="81"/>
  <c r="AO837" i="81"/>
  <c r="AO838" i="81"/>
  <c r="AM715" i="81"/>
  <c r="AM699" i="81"/>
  <c r="AM705" i="81"/>
  <c r="AM713" i="81"/>
  <c r="AM710" i="81"/>
  <c r="AM711" i="81"/>
  <c r="AM717" i="81"/>
  <c r="AM714" i="81"/>
  <c r="AM698" i="81"/>
  <c r="AM700" i="81"/>
  <c r="AM704" i="81"/>
  <c r="AM718" i="81"/>
  <c r="AM719" i="81"/>
  <c r="AM709" i="81"/>
  <c r="AM707" i="81"/>
  <c r="AM1483" i="81" s="1"/>
  <c r="AM697" i="81"/>
  <c r="AM716" i="81"/>
  <c r="AM712" i="81"/>
  <c r="AM708" i="81"/>
  <c r="AM701" i="81"/>
  <c r="AM706" i="81"/>
  <c r="AM1482" i="81" s="1"/>
  <c r="AM696" i="81"/>
  <c r="AM695" i="81"/>
  <c r="AM702" i="81"/>
  <c r="AM703" i="81"/>
  <c r="AO320" i="81"/>
  <c r="AQ40" i="81"/>
  <c r="AN557" i="81"/>
  <c r="AN558" i="81" s="1"/>
  <c r="AO556" i="81" s="1"/>
  <c r="AN544" i="81"/>
  <c r="AO1096" i="81"/>
  <c r="AO1097" i="81"/>
  <c r="AM1193" i="81"/>
  <c r="AN590" i="81"/>
  <c r="AN575" i="81"/>
  <c r="AN567" i="81"/>
  <c r="AN585" i="81"/>
  <c r="AN572" i="81"/>
  <c r="AN589" i="81"/>
  <c r="AN582" i="81"/>
  <c r="AN570" i="81"/>
  <c r="AN571" i="81"/>
  <c r="AN580" i="81"/>
  <c r="AN586" i="81"/>
  <c r="AN574" i="81"/>
  <c r="AN587" i="81"/>
  <c r="AN591" i="81"/>
  <c r="AN569" i="81"/>
  <c r="AN576" i="81"/>
  <c r="AN568" i="81"/>
  <c r="AN588" i="81"/>
  <c r="AN584" i="81"/>
  <c r="AN579" i="81"/>
  <c r="AN583" i="81"/>
  <c r="AN573" i="81"/>
  <c r="AN578" i="81"/>
  <c r="AN577" i="81"/>
  <c r="AN581" i="81"/>
  <c r="AP30" i="81"/>
  <c r="AP27" i="81"/>
  <c r="AP31" i="81"/>
  <c r="AQ24" i="81" s="1"/>
  <c r="AQ21" i="81"/>
  <c r="AN1035" i="81"/>
  <c r="AQ18" i="81"/>
  <c r="AP1317" i="81"/>
  <c r="AP1422" i="81" s="1"/>
  <c r="AQ37" i="81"/>
  <c r="AO967" i="81"/>
  <c r="AO968" i="81"/>
  <c r="AP126" i="81"/>
  <c r="AP398" i="81"/>
  <c r="AP396" i="81"/>
  <c r="AP429" i="81" s="1"/>
  <c r="AM550" i="81" l="1"/>
  <c r="AN543" i="81" s="1"/>
  <c r="AN541" i="81" s="1"/>
  <c r="AM678" i="81"/>
  <c r="AN669" i="81"/>
  <c r="AM679" i="81"/>
  <c r="AN672" i="81" s="1"/>
  <c r="AM775" i="81"/>
  <c r="AN540" i="81"/>
  <c r="AL906" i="81"/>
  <c r="AL1551" i="81" s="1"/>
  <c r="AL1446" i="81"/>
  <c r="AM816" i="81"/>
  <c r="AM1461" i="81" s="1"/>
  <c r="AL1463" i="81"/>
  <c r="AK908" i="81"/>
  <c r="AK1553" i="81" s="1"/>
  <c r="AK1552" i="81"/>
  <c r="AM786" i="81"/>
  <c r="AM788" i="81"/>
  <c r="AM1430" i="81"/>
  <c r="AL905" i="81"/>
  <c r="AL1470" i="81"/>
  <c r="AL810" i="81"/>
  <c r="AM803" i="81" s="1"/>
  <c r="AM800" i="81"/>
  <c r="AL1450" i="81"/>
  <c r="AL806" i="81"/>
  <c r="AO515" i="81"/>
  <c r="AO517" i="81" s="1"/>
  <c r="AO518" i="81" s="1"/>
  <c r="AM1069" i="81"/>
  <c r="AN1062" i="81" s="1"/>
  <c r="AN1060" i="81" s="1"/>
  <c r="AN1165" i="81" s="1"/>
  <c r="AN1166" i="81" s="1"/>
  <c r="AN1167" i="81" s="1"/>
  <c r="AO974" i="81"/>
  <c r="AO971" i="81"/>
  <c r="AM549" i="81"/>
  <c r="AO980" i="81"/>
  <c r="AO958" i="81"/>
  <c r="AO981" i="81"/>
  <c r="AO982" i="81"/>
  <c r="AO970" i="81"/>
  <c r="AM253" i="81"/>
  <c r="AM255" i="81" s="1"/>
  <c r="AM256" i="81" s="1"/>
  <c r="AM158" i="81"/>
  <c r="AN151" i="81" s="1"/>
  <c r="AM154" i="81"/>
  <c r="AN148" i="81"/>
  <c r="AN156" i="81" s="1"/>
  <c r="AN134" i="81"/>
  <c r="AN167" i="81" s="1"/>
  <c r="AN136" i="81"/>
  <c r="AM1068" i="81"/>
  <c r="AM1065" i="81"/>
  <c r="AO1047" i="81"/>
  <c r="AO1045" i="81"/>
  <c r="AN1067" i="81"/>
  <c r="AM292" i="81"/>
  <c r="AN285" i="81" s="1"/>
  <c r="AM291" i="81"/>
  <c r="AN282" i="81"/>
  <c r="AN290" i="81" s="1"/>
  <c r="AM288" i="81"/>
  <c r="AO977" i="81"/>
  <c r="AO966" i="81"/>
  <c r="AO979" i="81"/>
  <c r="AO960" i="81"/>
  <c r="AO976" i="81"/>
  <c r="AO963" i="81"/>
  <c r="AO978" i="81"/>
  <c r="AO962" i="81"/>
  <c r="AO972" i="81"/>
  <c r="AO964" i="81"/>
  <c r="AO961" i="81"/>
  <c r="AO975" i="81"/>
  <c r="AO973" i="81"/>
  <c r="AO969" i="81"/>
  <c r="AO959" i="81"/>
  <c r="AO927" i="81"/>
  <c r="AO920" i="81" s="1"/>
  <c r="AO923" i="81" s="1"/>
  <c r="AO924" i="81" s="1"/>
  <c r="AO925" i="81" s="1"/>
  <c r="AO926" i="81" s="1"/>
  <c r="AO932" i="81" s="1"/>
  <c r="AN530" i="81"/>
  <c r="AN533" i="81" s="1"/>
  <c r="AN534" i="81" s="1"/>
  <c r="AN535" i="81" s="1"/>
  <c r="AN536" i="81" s="1"/>
  <c r="AN542" i="81" s="1"/>
  <c r="AN301" i="81"/>
  <c r="AN279" i="81"/>
  <c r="AN272" i="81" s="1"/>
  <c r="AN275" i="81" s="1"/>
  <c r="AN276" i="81" s="1"/>
  <c r="AN277" i="81" s="1"/>
  <c r="AN278" i="81" s="1"/>
  <c r="AN284" i="81" s="1"/>
  <c r="AN299" i="81"/>
  <c r="AN300" i="81" s="1"/>
  <c r="AO298" i="81" s="1"/>
  <c r="AN286" i="81"/>
  <c r="AN1037" i="81"/>
  <c r="AN1038" i="81" s="1"/>
  <c r="AN655" i="81"/>
  <c r="AN688" i="81" s="1"/>
  <c r="AN714" i="81" s="1"/>
  <c r="AN657" i="81"/>
  <c r="AN935" i="81"/>
  <c r="AN940" i="81" s="1"/>
  <c r="AO933" i="81" s="1"/>
  <c r="AM675" i="81"/>
  <c r="AO319" i="81"/>
  <c r="AP414" i="81"/>
  <c r="AP427" i="81"/>
  <c r="AP428" i="81" s="1"/>
  <c r="AQ426" i="81" s="1"/>
  <c r="AP407" i="81"/>
  <c r="AQ29" i="81"/>
  <c r="AO186" i="81"/>
  <c r="AO185" i="81"/>
  <c r="AM774" i="81"/>
  <c r="AN1205" i="81"/>
  <c r="AN1206" i="81" s="1"/>
  <c r="AO1204" i="81" s="1"/>
  <c r="AN1192" i="81"/>
  <c r="AQ1302" i="81"/>
  <c r="AQ1335" i="81" s="1"/>
  <c r="AQ1304" i="81"/>
  <c r="AQ11" i="81"/>
  <c r="AQ14" i="81" s="1"/>
  <c r="AQ15" i="81" s="1"/>
  <c r="AQ16" i="81" s="1"/>
  <c r="AQ17" i="81" s="1"/>
  <c r="AQ23" i="81" s="1"/>
  <c r="AR6" i="81"/>
  <c r="AQ127" i="81"/>
  <c r="AN1227" i="81"/>
  <c r="AN1238" i="81"/>
  <c r="AN1218" i="81"/>
  <c r="AN1226" i="81"/>
  <c r="AN1234" i="81"/>
  <c r="AN1229" i="81"/>
  <c r="AN1231" i="81"/>
  <c r="AN1222" i="81"/>
  <c r="AN1232" i="81"/>
  <c r="AN1230" i="81"/>
  <c r="AN1216" i="81"/>
  <c r="AN1224" i="81"/>
  <c r="AN1228" i="81"/>
  <c r="AN1220" i="81"/>
  <c r="AN1235" i="81"/>
  <c r="AN1215" i="81"/>
  <c r="AN1219" i="81"/>
  <c r="AN1217" i="81"/>
  <c r="AN1236" i="81"/>
  <c r="AN1223" i="81"/>
  <c r="AN1233" i="81"/>
  <c r="AN1221" i="81"/>
  <c r="AN1237" i="81"/>
  <c r="AN1225" i="81"/>
  <c r="AN1239" i="81"/>
  <c r="AO420" i="81"/>
  <c r="AP413" i="81" s="1"/>
  <c r="AO416" i="81"/>
  <c r="AP410" i="81"/>
  <c r="AO419" i="81"/>
  <c r="AO526" i="81"/>
  <c r="AO528" i="81"/>
  <c r="AQ39" i="81"/>
  <c r="AP128" i="81"/>
  <c r="AQ52" i="81"/>
  <c r="AQ51" i="81"/>
  <c r="AQ75" i="81"/>
  <c r="AQ60" i="81"/>
  <c r="AQ53" i="81"/>
  <c r="AQ66" i="81"/>
  <c r="AQ70" i="81"/>
  <c r="AQ65" i="81"/>
  <c r="AQ55" i="81"/>
  <c r="AQ64" i="81"/>
  <c r="AQ63" i="81"/>
  <c r="AQ62" i="81"/>
  <c r="AQ61" i="81"/>
  <c r="AQ69" i="81"/>
  <c r="AQ57" i="81"/>
  <c r="AQ59" i="81"/>
  <c r="AQ68" i="81"/>
  <c r="AQ73" i="81"/>
  <c r="AQ54" i="81"/>
  <c r="AQ67" i="81"/>
  <c r="AQ58" i="81"/>
  <c r="AQ56" i="81"/>
  <c r="AQ74" i="81"/>
  <c r="AQ72" i="81"/>
  <c r="AQ71" i="81"/>
  <c r="AP1097" i="81"/>
  <c r="AP1096" i="81"/>
  <c r="AP1423" i="81"/>
  <c r="AP1424" i="81" s="1"/>
  <c r="AP446" i="81"/>
  <c r="AP440" i="81"/>
  <c r="AP447" i="81"/>
  <c r="AP445" i="81"/>
  <c r="AP452" i="81"/>
  <c r="AP448" i="81"/>
  <c r="AP451" i="81"/>
  <c r="AP457" i="81"/>
  <c r="AP439" i="81"/>
  <c r="AP450" i="81"/>
  <c r="AP441" i="81"/>
  <c r="AP449" i="81"/>
  <c r="AP462" i="81"/>
  <c r="AP443" i="81"/>
  <c r="AP456" i="81"/>
  <c r="AP463" i="81"/>
  <c r="AP453" i="81"/>
  <c r="AP444" i="81"/>
  <c r="AP458" i="81"/>
  <c r="AP454" i="81"/>
  <c r="AP459" i="81"/>
  <c r="AP455" i="81"/>
  <c r="AP442" i="81"/>
  <c r="AP460" i="81"/>
  <c r="AP461" i="81"/>
  <c r="AN677" i="81"/>
  <c r="AN707" i="81"/>
  <c r="AN706" i="81"/>
  <c r="AN645" i="81"/>
  <c r="AM1197" i="81"/>
  <c r="AM1194" i="81"/>
  <c r="AN1188" i="81"/>
  <c r="AM1198" i="81"/>
  <c r="AN1191" i="81" s="1"/>
  <c r="AN548" i="81"/>
  <c r="AN1185" i="81"/>
  <c r="AP1321" i="81"/>
  <c r="AN685" i="81"/>
  <c r="AN646" i="81" l="1"/>
  <c r="AN545" i="81"/>
  <c r="AN647" i="81"/>
  <c r="AN648" i="81" s="1"/>
  <c r="AM797" i="81"/>
  <c r="AM790" i="81" s="1"/>
  <c r="AM793" i="81" s="1"/>
  <c r="AM794" i="81" s="1"/>
  <c r="AM795" i="81" s="1"/>
  <c r="AM796" i="81" s="1"/>
  <c r="AM802" i="81" s="1"/>
  <c r="AN1064" i="81"/>
  <c r="AO1059" i="81" s="1"/>
  <c r="AO1067" i="81" s="1"/>
  <c r="AM819" i="81"/>
  <c r="AM1431" i="81"/>
  <c r="AL1451" i="81"/>
  <c r="AL1455" i="81"/>
  <c r="AL907" i="81"/>
  <c r="AL1550" i="81"/>
  <c r="AM808" i="81"/>
  <c r="AM1453" i="81" s="1"/>
  <c r="AM1445" i="81"/>
  <c r="AM817" i="81"/>
  <c r="AM804" i="81"/>
  <c r="AM1449" i="81" s="1"/>
  <c r="AM1433" i="81"/>
  <c r="AN686" i="81"/>
  <c r="AN687" i="81" s="1"/>
  <c r="AN145" i="81"/>
  <c r="AN149" i="81" s="1"/>
  <c r="AN152" i="81"/>
  <c r="AN165" i="81"/>
  <c r="AN166" i="81" s="1"/>
  <c r="AO164" i="81" s="1"/>
  <c r="AN198" i="81"/>
  <c r="AN178" i="81"/>
  <c r="AN199" i="81"/>
  <c r="AN177" i="81"/>
  <c r="AN179" i="81"/>
  <c r="AN183" i="81"/>
  <c r="AN175" i="81"/>
  <c r="AN191" i="81"/>
  <c r="AN197" i="81"/>
  <c r="AN193" i="81"/>
  <c r="AN182" i="81"/>
  <c r="AN181" i="81"/>
  <c r="AN189" i="81"/>
  <c r="AN194" i="81"/>
  <c r="AN196" i="81"/>
  <c r="AN187" i="81"/>
  <c r="AN184" i="81"/>
  <c r="AN180" i="81"/>
  <c r="AN188" i="81"/>
  <c r="AN195" i="81"/>
  <c r="AN176" i="81"/>
  <c r="AN192" i="81"/>
  <c r="AN190" i="81"/>
  <c r="AO1076" i="81"/>
  <c r="AO1077" i="81" s="1"/>
  <c r="AP1075" i="81" s="1"/>
  <c r="AO1063" i="81"/>
  <c r="AO1078" i="81"/>
  <c r="AO1056" i="81"/>
  <c r="AN1068" i="81"/>
  <c r="AN1065" i="81"/>
  <c r="AN1069" i="81"/>
  <c r="AO1062" i="81" s="1"/>
  <c r="AN716" i="81"/>
  <c r="AP915" i="81"/>
  <c r="AP918" i="81" s="1"/>
  <c r="AN700" i="81"/>
  <c r="AN701" i="81"/>
  <c r="AN719" i="81"/>
  <c r="AN720" i="81"/>
  <c r="AN711" i="81"/>
  <c r="AO931" i="81"/>
  <c r="AO1036" i="81" s="1"/>
  <c r="AO1035" i="81"/>
  <c r="AN939" i="81"/>
  <c r="AO267" i="81"/>
  <c r="AN283" i="81"/>
  <c r="AN328" i="81"/>
  <c r="AN333" i="81"/>
  <c r="AN310" i="81"/>
  <c r="AN329" i="81"/>
  <c r="AN323" i="81"/>
  <c r="AN313" i="81"/>
  <c r="AN324" i="81"/>
  <c r="AN322" i="81"/>
  <c r="AN311" i="81"/>
  <c r="AN326" i="81"/>
  <c r="AN317" i="81"/>
  <c r="AN327" i="81"/>
  <c r="AN309" i="81"/>
  <c r="AN318" i="81"/>
  <c r="AN332" i="81"/>
  <c r="AN316" i="81"/>
  <c r="AN331" i="81"/>
  <c r="AN312" i="81"/>
  <c r="AN315" i="81"/>
  <c r="AN325" i="81"/>
  <c r="AN321" i="81"/>
  <c r="AN330" i="81"/>
  <c r="AN314" i="81"/>
  <c r="AN666" i="81"/>
  <c r="AN670" i="81" s="1"/>
  <c r="AN775" i="81" s="1"/>
  <c r="AN704" i="81"/>
  <c r="AN715" i="81"/>
  <c r="AN703" i="81"/>
  <c r="AN712" i="81"/>
  <c r="AN698" i="81"/>
  <c r="AO930" i="81"/>
  <c r="AO938" i="81" s="1"/>
  <c r="AN710" i="81"/>
  <c r="AN718" i="81"/>
  <c r="AN699" i="81"/>
  <c r="AN713" i="81"/>
  <c r="AN702" i="81"/>
  <c r="AN708" i="81"/>
  <c r="AN936" i="81"/>
  <c r="AN705" i="81"/>
  <c r="AN697" i="81"/>
  <c r="AN717" i="81"/>
  <c r="AN696" i="81"/>
  <c r="AN709" i="81"/>
  <c r="AN673" i="81"/>
  <c r="AN1482" i="81"/>
  <c r="AN1483" i="81"/>
  <c r="AP411" i="81"/>
  <c r="AP516" i="81" s="1"/>
  <c r="AO537" i="81"/>
  <c r="AP525" i="81" s="1"/>
  <c r="AN1189" i="81"/>
  <c r="AN1294" i="81" s="1"/>
  <c r="AN1196" i="81"/>
  <c r="AP129" i="81"/>
  <c r="AO559" i="81"/>
  <c r="AR7" i="81"/>
  <c r="AR9" i="81"/>
  <c r="AQ1368" i="81"/>
  <c r="AQ1352" i="81"/>
  <c r="AQ1351" i="81"/>
  <c r="AQ1369" i="81"/>
  <c r="AQ1370" i="81"/>
  <c r="AQ1347" i="81"/>
  <c r="AQ1363" i="81"/>
  <c r="AQ1360" i="81"/>
  <c r="AQ1358" i="81"/>
  <c r="AQ1354" i="81"/>
  <c r="AQ1350" i="81"/>
  <c r="AQ1346" i="81"/>
  <c r="AQ1349" i="81"/>
  <c r="AQ1366" i="81"/>
  <c r="AQ1357" i="81"/>
  <c r="AQ1367" i="81"/>
  <c r="AQ1364" i="81"/>
  <c r="AQ1356" i="81"/>
  <c r="AQ1353" i="81"/>
  <c r="AQ1365" i="81"/>
  <c r="AQ1355" i="81"/>
  <c r="AQ1361" i="81"/>
  <c r="AQ1362" i="81"/>
  <c r="AQ1359" i="81"/>
  <c r="AQ1348" i="81"/>
  <c r="AN546" i="81"/>
  <c r="AO540" i="81"/>
  <c r="AN550" i="81"/>
  <c r="AO543" i="81" s="1"/>
  <c r="AN549" i="81"/>
  <c r="AQ126" i="81"/>
  <c r="AR37" i="81"/>
  <c r="AM776" i="81"/>
  <c r="AP418" i="81"/>
  <c r="AN1293" i="81"/>
  <c r="AQ1313" i="81"/>
  <c r="AP400" i="81"/>
  <c r="AP403" i="81" s="1"/>
  <c r="AP404" i="81" s="1"/>
  <c r="AP405" i="81" s="1"/>
  <c r="AP406" i="81" s="1"/>
  <c r="AP412" i="81" s="1"/>
  <c r="AQ395" i="81"/>
  <c r="AP1326" i="81"/>
  <c r="AQ1319" i="81" s="1"/>
  <c r="AP1322" i="81"/>
  <c r="AQ1316" i="81"/>
  <c r="AP1325" i="81"/>
  <c r="AN1178" i="81"/>
  <c r="AN1181" i="81" s="1"/>
  <c r="AN1182" i="81" s="1"/>
  <c r="AN1183" i="81" s="1"/>
  <c r="AN1184" i="81" s="1"/>
  <c r="AN1190" i="81" s="1"/>
  <c r="AO1173" i="81"/>
  <c r="AP515" i="81"/>
  <c r="AO557" i="81"/>
  <c r="AO544" i="81"/>
  <c r="AQ1320" i="81"/>
  <c r="AQ1333" i="81"/>
  <c r="AQ1334" i="81" s="1"/>
  <c r="AR1332" i="81" s="1"/>
  <c r="AQ26" i="81"/>
  <c r="AM1442" i="81" l="1"/>
  <c r="AN785" i="81"/>
  <c r="AN786" i="81" s="1"/>
  <c r="AM801" i="81"/>
  <c r="AM818" i="81"/>
  <c r="AM1462" i="81"/>
  <c r="AM828" i="81"/>
  <c r="AM1473" i="81" s="1"/>
  <c r="AM839" i="81"/>
  <c r="AM1484" i="81" s="1"/>
  <c r="AM836" i="81"/>
  <c r="AM1481" i="81" s="1"/>
  <c r="AM849" i="81"/>
  <c r="AM1494" i="81" s="1"/>
  <c r="AM847" i="81"/>
  <c r="AM1492" i="81" s="1"/>
  <c r="AM841" i="81"/>
  <c r="AM1486" i="81" s="1"/>
  <c r="AM842" i="81"/>
  <c r="AM1487" i="81" s="1"/>
  <c r="AM830" i="81"/>
  <c r="AM1475" i="81" s="1"/>
  <c r="AM848" i="81"/>
  <c r="AM1493" i="81" s="1"/>
  <c r="AM845" i="81"/>
  <c r="AM1490" i="81" s="1"/>
  <c r="AM831" i="81"/>
  <c r="AM1476" i="81" s="1"/>
  <c r="AM833" i="81"/>
  <c r="AM1478" i="81" s="1"/>
  <c r="AM829" i="81"/>
  <c r="AM1474" i="81" s="1"/>
  <c r="AM846" i="81"/>
  <c r="AM1491" i="81" s="1"/>
  <c r="AM827" i="81"/>
  <c r="AM1472" i="81" s="1"/>
  <c r="AM835" i="81"/>
  <c r="AM1480" i="81" s="1"/>
  <c r="AM834" i="81"/>
  <c r="AM1479" i="81" s="1"/>
  <c r="AM850" i="81"/>
  <c r="AM1495" i="81" s="1"/>
  <c r="AM832" i="81"/>
  <c r="AM1477" i="81" s="1"/>
  <c r="AM840" i="81"/>
  <c r="AM1485" i="81" s="1"/>
  <c r="AM826" i="81"/>
  <c r="AM844" i="81"/>
  <c r="AM1489" i="81" s="1"/>
  <c r="AM843" i="81"/>
  <c r="AM1488" i="81" s="1"/>
  <c r="AM1464" i="81"/>
  <c r="AL908" i="81"/>
  <c r="AL1553" i="81" s="1"/>
  <c r="AL1552" i="81"/>
  <c r="AO530" i="81"/>
  <c r="AO533" i="81" s="1"/>
  <c r="AO534" i="81" s="1"/>
  <c r="AO535" i="81" s="1"/>
  <c r="AO536" i="81" s="1"/>
  <c r="AO542" i="81" s="1"/>
  <c r="AO1060" i="81"/>
  <c r="AO1165" i="81" s="1"/>
  <c r="AN253" i="81"/>
  <c r="AO133" i="81"/>
  <c r="AN153" i="81"/>
  <c r="AN157" i="81" s="1"/>
  <c r="AN254" i="81"/>
  <c r="AN138" i="81"/>
  <c r="AN141" i="81" s="1"/>
  <c r="AN142" i="81" s="1"/>
  <c r="AN143" i="81" s="1"/>
  <c r="AN144" i="81" s="1"/>
  <c r="AN150" i="81" s="1"/>
  <c r="AP1044" i="81"/>
  <c r="AO1049" i="81"/>
  <c r="AO1052" i="81" s="1"/>
  <c r="AO1053" i="81" s="1"/>
  <c r="AO1054" i="81" s="1"/>
  <c r="AO1055" i="81" s="1"/>
  <c r="AO1061" i="81" s="1"/>
  <c r="AO1098" i="81"/>
  <c r="AO1100" i="81"/>
  <c r="AO1108" i="81"/>
  <c r="AO1094" i="81"/>
  <c r="AO1093" i="81"/>
  <c r="AO1091" i="81"/>
  <c r="AO1111" i="81"/>
  <c r="AO1092" i="81"/>
  <c r="AO1103" i="81"/>
  <c r="AO1101" i="81"/>
  <c r="AO1087" i="81"/>
  <c r="AO1088" i="81"/>
  <c r="AO1104" i="81"/>
  <c r="AO1089" i="81"/>
  <c r="AO1099" i="81"/>
  <c r="AO1102" i="81"/>
  <c r="AO1095" i="81"/>
  <c r="AO1109" i="81"/>
  <c r="AO1090" i="81"/>
  <c r="AO1110" i="81"/>
  <c r="AO1106" i="81"/>
  <c r="AO1107" i="81"/>
  <c r="AO1105" i="81"/>
  <c r="AO1064" i="81"/>
  <c r="AP1059" i="81" s="1"/>
  <c r="AP916" i="81"/>
  <c r="AP949" i="81" s="1"/>
  <c r="AO654" i="81"/>
  <c r="AO655" i="81" s="1"/>
  <c r="AO688" i="81" s="1"/>
  <c r="AO709" i="81" s="1"/>
  <c r="AN674" i="81"/>
  <c r="AN679" i="81" s="1"/>
  <c r="AO1037" i="81"/>
  <c r="AO1038" i="81" s="1"/>
  <c r="AO935" i="81"/>
  <c r="AO940" i="81" s="1"/>
  <c r="AP933" i="81" s="1"/>
  <c r="AN774" i="81"/>
  <c r="AN776" i="81" s="1"/>
  <c r="AN777" i="81" s="1"/>
  <c r="AN387" i="81"/>
  <c r="AN388" i="81"/>
  <c r="AN287" i="81"/>
  <c r="AO270" i="81"/>
  <c r="AO268" i="81"/>
  <c r="AO301" i="81" s="1"/>
  <c r="AP517" i="81"/>
  <c r="AP518" i="81" s="1"/>
  <c r="AP415" i="81"/>
  <c r="AP419" i="81" s="1"/>
  <c r="AN659" i="81"/>
  <c r="AN662" i="81" s="1"/>
  <c r="AN663" i="81" s="1"/>
  <c r="AN664" i="81" s="1"/>
  <c r="AN665" i="81" s="1"/>
  <c r="AN671" i="81" s="1"/>
  <c r="AO541" i="81"/>
  <c r="AO646" i="81" s="1"/>
  <c r="AN1295" i="81"/>
  <c r="AN1296" i="81" s="1"/>
  <c r="AN1193" i="81"/>
  <c r="AN1197" i="81" s="1"/>
  <c r="AQ1317" i="81"/>
  <c r="AQ1422" i="81" s="1"/>
  <c r="AP528" i="81"/>
  <c r="AP526" i="81"/>
  <c r="AP559" i="81" s="1"/>
  <c r="AP838" i="81"/>
  <c r="AP837" i="81"/>
  <c r="AP947" i="81"/>
  <c r="AP948" i="81" s="1"/>
  <c r="AQ946" i="81" s="1"/>
  <c r="AP934" i="81"/>
  <c r="AR38" i="81"/>
  <c r="AO591" i="81"/>
  <c r="AO575" i="81"/>
  <c r="AO574" i="81"/>
  <c r="AO569" i="81"/>
  <c r="AO588" i="81"/>
  <c r="AO577" i="81"/>
  <c r="AO581" i="81"/>
  <c r="AO583" i="81"/>
  <c r="AO570" i="81"/>
  <c r="AO587" i="81"/>
  <c r="AO572" i="81"/>
  <c r="AO579" i="81"/>
  <c r="AO590" i="81"/>
  <c r="AO586" i="81"/>
  <c r="AO571" i="81"/>
  <c r="AO592" i="81"/>
  <c r="AO576" i="81"/>
  <c r="AO584" i="81"/>
  <c r="AO589" i="81"/>
  <c r="AO582" i="81"/>
  <c r="AO578" i="81"/>
  <c r="AO568" i="81"/>
  <c r="AO580" i="81"/>
  <c r="AO585" i="81"/>
  <c r="AO573" i="81"/>
  <c r="AM777" i="81"/>
  <c r="AQ128" i="81"/>
  <c r="AR40" i="81"/>
  <c r="AO685" i="81"/>
  <c r="AO558" i="81"/>
  <c r="AQ30" i="81"/>
  <c r="AQ31" i="81"/>
  <c r="AR24" i="81" s="1"/>
  <c r="AR21" i="81"/>
  <c r="AQ27" i="81"/>
  <c r="AQ1324" i="81"/>
  <c r="AQ396" i="81"/>
  <c r="AQ429" i="81" s="1"/>
  <c r="AQ398" i="81"/>
  <c r="AR1301" i="81"/>
  <c r="AQ1306" i="81"/>
  <c r="AQ1309" i="81" s="1"/>
  <c r="AQ1310" i="81" s="1"/>
  <c r="AQ1311" i="81" s="1"/>
  <c r="AQ1312" i="81" s="1"/>
  <c r="AQ1318" i="81" s="1"/>
  <c r="AO706" i="81"/>
  <c r="AO707" i="81"/>
  <c r="AQ1421" i="81"/>
  <c r="AP320" i="81"/>
  <c r="AP319" i="81"/>
  <c r="AO1176" i="81"/>
  <c r="AO1174" i="81"/>
  <c r="AO1207" i="81" s="1"/>
  <c r="AP185" i="81"/>
  <c r="AP186" i="81"/>
  <c r="AP981" i="81"/>
  <c r="AP965" i="81"/>
  <c r="AP962" i="81"/>
  <c r="AP972" i="81"/>
  <c r="AP982" i="81"/>
  <c r="AP968" i="81"/>
  <c r="AP977" i="81"/>
  <c r="AP978" i="81"/>
  <c r="AP983" i="81"/>
  <c r="AP959" i="81"/>
  <c r="AP980" i="81"/>
  <c r="AP963" i="81"/>
  <c r="AP971" i="81"/>
  <c r="AP973" i="81"/>
  <c r="AP975" i="81"/>
  <c r="AP976" i="81"/>
  <c r="AP966" i="81"/>
  <c r="AP960" i="81"/>
  <c r="AP979" i="81"/>
  <c r="AP970" i="81"/>
  <c r="AP967" i="81"/>
  <c r="AP964" i="81"/>
  <c r="AP974" i="81"/>
  <c r="AP961" i="81"/>
  <c r="AP969" i="81"/>
  <c r="AO548" i="81"/>
  <c r="AR18" i="81"/>
  <c r="AN788" i="81" l="1"/>
  <c r="AP1067" i="81"/>
  <c r="AN1430" i="81"/>
  <c r="AO705" i="81"/>
  <c r="AM1446" i="81"/>
  <c r="AM805" i="81"/>
  <c r="AM906" i="81"/>
  <c r="AM1551" i="81" s="1"/>
  <c r="AO717" i="81"/>
  <c r="AO702" i="81"/>
  <c r="AN819" i="81"/>
  <c r="AN1431" i="81"/>
  <c r="AM905" i="81"/>
  <c r="AM1471" i="81"/>
  <c r="AN797" i="81"/>
  <c r="AN817" i="81"/>
  <c r="AN804" i="81"/>
  <c r="AN1449" i="81" s="1"/>
  <c r="AN1433" i="81"/>
  <c r="AN816" i="81"/>
  <c r="AN1461" i="81" s="1"/>
  <c r="AM1463" i="81"/>
  <c r="AO545" i="81"/>
  <c r="AO704" i="81"/>
  <c r="AO710" i="81"/>
  <c r="AO716" i="81"/>
  <c r="AO719" i="81"/>
  <c r="AN255" i="81"/>
  <c r="AN256" i="81" s="1"/>
  <c r="AO1069" i="81"/>
  <c r="AP1062" i="81" s="1"/>
  <c r="AO136" i="81"/>
  <c r="AO134" i="81"/>
  <c r="AO167" i="81" s="1"/>
  <c r="AN154" i="81"/>
  <c r="AN158" i="81"/>
  <c r="AO151" i="81" s="1"/>
  <c r="AO148" i="81"/>
  <c r="AO156" i="81" s="1"/>
  <c r="AO1164" i="81"/>
  <c r="AO1166" i="81" s="1"/>
  <c r="AO1167" i="81" s="1"/>
  <c r="AP1045" i="81"/>
  <c r="AP1078" i="81" s="1"/>
  <c r="AP1047" i="81"/>
  <c r="AP927" i="81"/>
  <c r="AP920" i="81" s="1"/>
  <c r="AP923" i="81" s="1"/>
  <c r="AP924" i="81" s="1"/>
  <c r="AP925" i="81" s="1"/>
  <c r="AP926" i="81" s="1"/>
  <c r="AP932" i="81" s="1"/>
  <c r="AP416" i="81"/>
  <c r="AO939" i="81"/>
  <c r="AO672" i="81"/>
  <c r="AO1068" i="81"/>
  <c r="AO1065" i="81"/>
  <c r="AQ410" i="81"/>
  <c r="AQ418" i="81" s="1"/>
  <c r="AO713" i="81"/>
  <c r="AO708" i="81"/>
  <c r="AO701" i="81"/>
  <c r="AO699" i="81"/>
  <c r="AO715" i="81"/>
  <c r="AO714" i="81"/>
  <c r="AO697" i="81"/>
  <c r="AO718" i="81"/>
  <c r="AO711" i="81"/>
  <c r="AO698" i="81"/>
  <c r="AO657" i="81"/>
  <c r="AO666" i="81" s="1"/>
  <c r="AP654" i="81" s="1"/>
  <c r="AP420" i="81"/>
  <c r="AQ413" i="81" s="1"/>
  <c r="AO700" i="81"/>
  <c r="AO721" i="81"/>
  <c r="AO703" i="81"/>
  <c r="AO712" i="81"/>
  <c r="AO720" i="81"/>
  <c r="AO936" i="81"/>
  <c r="AP930" i="81"/>
  <c r="AN678" i="81"/>
  <c r="AO669" i="81"/>
  <c r="AO677" i="81" s="1"/>
  <c r="AN675" i="81"/>
  <c r="AN389" i="81"/>
  <c r="AN390" i="81" s="1"/>
  <c r="AO279" i="81"/>
  <c r="AN292" i="81"/>
  <c r="AO285" i="81" s="1"/>
  <c r="AN291" i="81"/>
  <c r="AO282" i="81"/>
  <c r="AN288" i="81"/>
  <c r="AO310" i="81"/>
  <c r="AO329" i="81"/>
  <c r="AO332" i="81"/>
  <c r="AO318" i="81"/>
  <c r="AO321" i="81"/>
  <c r="AO317" i="81"/>
  <c r="AO330" i="81"/>
  <c r="AO326" i="81"/>
  <c r="AO325" i="81"/>
  <c r="AO311" i="81"/>
  <c r="AO322" i="81"/>
  <c r="AO314" i="81"/>
  <c r="AO313" i="81"/>
  <c r="AO323" i="81"/>
  <c r="AO327" i="81"/>
  <c r="AO333" i="81"/>
  <c r="AO328" i="81"/>
  <c r="AO312" i="81"/>
  <c r="AO324" i="81"/>
  <c r="AO331" i="81"/>
  <c r="AO334" i="81"/>
  <c r="AO315" i="81"/>
  <c r="AO316" i="81"/>
  <c r="AO299" i="81"/>
  <c r="AO300" i="81" s="1"/>
  <c r="AP298" i="81" s="1"/>
  <c r="AO286" i="81"/>
  <c r="AQ1423" i="81"/>
  <c r="AQ1424" i="81" s="1"/>
  <c r="AQ1321" i="81"/>
  <c r="AQ1325" i="81" s="1"/>
  <c r="AN1194" i="81"/>
  <c r="AN1198" i="81"/>
  <c r="AO1191" i="81" s="1"/>
  <c r="AO1188" i="81"/>
  <c r="AP1035" i="81"/>
  <c r="AO1185" i="81"/>
  <c r="AO1178" i="81" s="1"/>
  <c r="AO1181" i="81" s="1"/>
  <c r="AO1182" i="81" s="1"/>
  <c r="AO1183" i="81" s="1"/>
  <c r="AO1184" i="81" s="1"/>
  <c r="AO1190" i="81" s="1"/>
  <c r="AQ1097" i="81"/>
  <c r="AQ1096" i="81"/>
  <c r="AQ427" i="81"/>
  <c r="AQ428" i="81" s="1"/>
  <c r="AR426" i="81" s="1"/>
  <c r="AQ414" i="81"/>
  <c r="AR127" i="81"/>
  <c r="AP556" i="81"/>
  <c r="AR75" i="81"/>
  <c r="AR61" i="81"/>
  <c r="AR67" i="81"/>
  <c r="AR65" i="81"/>
  <c r="AR54" i="81"/>
  <c r="AR74" i="81"/>
  <c r="AR53" i="81"/>
  <c r="AR68" i="81"/>
  <c r="AR69" i="81"/>
  <c r="AR71" i="81"/>
  <c r="AR73" i="81"/>
  <c r="AR76" i="81"/>
  <c r="AR52" i="81"/>
  <c r="AR56" i="81"/>
  <c r="AR60" i="81"/>
  <c r="AR58" i="81"/>
  <c r="AR64" i="81"/>
  <c r="AR57" i="81"/>
  <c r="AR59" i="81"/>
  <c r="AR63" i="81"/>
  <c r="AR66" i="81"/>
  <c r="AR72" i="81"/>
  <c r="AR55" i="81"/>
  <c r="AR70" i="81"/>
  <c r="AR62" i="81"/>
  <c r="AO645" i="81"/>
  <c r="AP583" i="81"/>
  <c r="AP571" i="81"/>
  <c r="AP582" i="81"/>
  <c r="AP574" i="81"/>
  <c r="AP592" i="81"/>
  <c r="AP577" i="81"/>
  <c r="AP593" i="81"/>
  <c r="AP573" i="81"/>
  <c r="AP589" i="81"/>
  <c r="AP572" i="81"/>
  <c r="AP578" i="81"/>
  <c r="AP586" i="81"/>
  <c r="AP591" i="81"/>
  <c r="AP587" i="81"/>
  <c r="AP575" i="81"/>
  <c r="AP584" i="81"/>
  <c r="AP581" i="81"/>
  <c r="AP585" i="81"/>
  <c r="AP580" i="81"/>
  <c r="AP588" i="81"/>
  <c r="AP579" i="81"/>
  <c r="AP576" i="81"/>
  <c r="AP570" i="81"/>
  <c r="AP590" i="81"/>
  <c r="AP569" i="81"/>
  <c r="AO549" i="81"/>
  <c r="AP540" i="81"/>
  <c r="AO546" i="81"/>
  <c r="AO550" i="81"/>
  <c r="AP543" i="81" s="1"/>
  <c r="AR1302" i="81"/>
  <c r="AR1335" i="81" s="1"/>
  <c r="AR1304" i="81"/>
  <c r="AQ450" i="81"/>
  <c r="AQ454" i="81"/>
  <c r="AQ440" i="81"/>
  <c r="AQ456" i="81"/>
  <c r="AQ457" i="81"/>
  <c r="AQ463" i="81"/>
  <c r="AQ459" i="81"/>
  <c r="AQ442" i="81"/>
  <c r="AQ446" i="81"/>
  <c r="AQ449" i="81"/>
  <c r="AQ460" i="81"/>
  <c r="AQ464" i="81"/>
  <c r="AQ445" i="81"/>
  <c r="AQ451" i="81"/>
  <c r="AQ462" i="81"/>
  <c r="AQ458" i="81"/>
  <c r="AQ448" i="81"/>
  <c r="AQ447" i="81"/>
  <c r="AQ444" i="81"/>
  <c r="AQ443" i="81"/>
  <c r="AQ461" i="81"/>
  <c r="AQ441" i="81"/>
  <c r="AQ453" i="81"/>
  <c r="AQ455" i="81"/>
  <c r="AQ452" i="81"/>
  <c r="AP557" i="81"/>
  <c r="AP544" i="81"/>
  <c r="AR11" i="81"/>
  <c r="AR14" i="81" s="1"/>
  <c r="AR15" i="81" s="1"/>
  <c r="AR16" i="81" s="1"/>
  <c r="AR17" i="81" s="1"/>
  <c r="AR23" i="81" s="1"/>
  <c r="AS6" i="81"/>
  <c r="AO1220" i="81"/>
  <c r="AO1237" i="81"/>
  <c r="AO1229" i="81"/>
  <c r="AO1223" i="81"/>
  <c r="AO1239" i="81"/>
  <c r="AO1230" i="81"/>
  <c r="AO1222" i="81"/>
  <c r="AO1216" i="81"/>
  <c r="AO1227" i="81"/>
  <c r="AO1226" i="81"/>
  <c r="AO1483" i="81" s="1"/>
  <c r="AO1232" i="81"/>
  <c r="AO1235" i="81"/>
  <c r="AO1219" i="81"/>
  <c r="AO1224" i="81"/>
  <c r="AO1240" i="81"/>
  <c r="AO1221" i="81"/>
  <c r="AO1218" i="81"/>
  <c r="AO1233" i="81"/>
  <c r="AO1238" i="81"/>
  <c r="AO1236" i="81"/>
  <c r="AO1228" i="81"/>
  <c r="AO1217" i="81"/>
  <c r="AO1225" i="81"/>
  <c r="AO1482" i="81" s="1"/>
  <c r="AO1231" i="81"/>
  <c r="AO1234" i="81"/>
  <c r="AQ129" i="81"/>
  <c r="AR39" i="81"/>
  <c r="AO1192" i="81"/>
  <c r="AO1205" i="81"/>
  <c r="AO1206" i="81" s="1"/>
  <c r="AP1204" i="81" s="1"/>
  <c r="AQ407" i="81"/>
  <c r="AR29" i="81"/>
  <c r="AR26" i="81"/>
  <c r="AP537" i="81"/>
  <c r="AN800" i="81" l="1"/>
  <c r="AM806" i="81"/>
  <c r="AM809" i="81"/>
  <c r="AM1454" i="81" s="1"/>
  <c r="AM810" i="81"/>
  <c r="AN803" i="81" s="1"/>
  <c r="AN801" i="81" s="1"/>
  <c r="AM1450" i="81"/>
  <c r="AM907" i="81"/>
  <c r="AM1550" i="81"/>
  <c r="AN818" i="81"/>
  <c r="AN1462" i="81"/>
  <c r="AO785" i="81"/>
  <c r="AN790" i="81"/>
  <c r="AN793" i="81" s="1"/>
  <c r="AN794" i="81" s="1"/>
  <c r="AN795" i="81" s="1"/>
  <c r="AN796" i="81" s="1"/>
  <c r="AN802" i="81" s="1"/>
  <c r="AN1442" i="81"/>
  <c r="AN844" i="81"/>
  <c r="AN1489" i="81" s="1"/>
  <c r="AN849" i="81"/>
  <c r="AN1494" i="81" s="1"/>
  <c r="AN848" i="81"/>
  <c r="AN1493" i="81" s="1"/>
  <c r="AN839" i="81"/>
  <c r="AN1484" i="81" s="1"/>
  <c r="AN827" i="81"/>
  <c r="AN847" i="81"/>
  <c r="AN1492" i="81" s="1"/>
  <c r="AN851" i="81"/>
  <c r="AN1496" i="81" s="1"/>
  <c r="AN828" i="81"/>
  <c r="AN1473" i="81" s="1"/>
  <c r="AN834" i="81"/>
  <c r="AN1479" i="81" s="1"/>
  <c r="AN829" i="81"/>
  <c r="AN1474" i="81" s="1"/>
  <c r="AN842" i="81"/>
  <c r="AN1487" i="81" s="1"/>
  <c r="AN836" i="81"/>
  <c r="AN1481" i="81" s="1"/>
  <c r="AN846" i="81"/>
  <c r="AN1491" i="81" s="1"/>
  <c r="AN830" i="81"/>
  <c r="AN1475" i="81" s="1"/>
  <c r="AN832" i="81"/>
  <c r="AN1477" i="81" s="1"/>
  <c r="AN843" i="81"/>
  <c r="AN1488" i="81" s="1"/>
  <c r="AN845" i="81"/>
  <c r="AN1490" i="81" s="1"/>
  <c r="AN831" i="81"/>
  <c r="AN1476" i="81" s="1"/>
  <c r="AN840" i="81"/>
  <c r="AN1485" i="81" s="1"/>
  <c r="AN841" i="81"/>
  <c r="AN1486" i="81" s="1"/>
  <c r="AN833" i="81"/>
  <c r="AN1478" i="81" s="1"/>
  <c r="AN835" i="81"/>
  <c r="AN1480" i="81" s="1"/>
  <c r="AN850" i="81"/>
  <c r="AN1495" i="81" s="1"/>
  <c r="AN1464" i="81"/>
  <c r="AP931" i="81"/>
  <c r="AP1036" i="81" s="1"/>
  <c r="AP1037" i="81" s="1"/>
  <c r="AP1038" i="81" s="1"/>
  <c r="AO774" i="81"/>
  <c r="AO145" i="81"/>
  <c r="AP133" i="81" s="1"/>
  <c r="AQ1322" i="81"/>
  <c r="AO176" i="81"/>
  <c r="AO200" i="81"/>
  <c r="AO193" i="81"/>
  <c r="AO182" i="81"/>
  <c r="AO194" i="81"/>
  <c r="AO196" i="81"/>
  <c r="AO198" i="81"/>
  <c r="AO184" i="81"/>
  <c r="AO183" i="81"/>
  <c r="AO188" i="81"/>
  <c r="AO192" i="81"/>
  <c r="AO190" i="81"/>
  <c r="AO177" i="81"/>
  <c r="AO195" i="81"/>
  <c r="AO181" i="81"/>
  <c r="AO179" i="81"/>
  <c r="AO199" i="81"/>
  <c r="AO187" i="81"/>
  <c r="AO197" i="81"/>
  <c r="AO180" i="81"/>
  <c r="AO178" i="81"/>
  <c r="AO191" i="81"/>
  <c r="AO189" i="81"/>
  <c r="AO165" i="81"/>
  <c r="AO166" i="81" s="1"/>
  <c r="AP164" i="81" s="1"/>
  <c r="AO152" i="81"/>
  <c r="AQ915" i="81"/>
  <c r="AQ916" i="81" s="1"/>
  <c r="AQ949" i="81" s="1"/>
  <c r="AQ982" i="81" s="1"/>
  <c r="AP1063" i="81"/>
  <c r="AP1076" i="81"/>
  <c r="AP1077" i="81" s="1"/>
  <c r="AQ1075" i="81" s="1"/>
  <c r="AP1112" i="81"/>
  <c r="AP1102" i="81"/>
  <c r="AP1100" i="81"/>
  <c r="AP1088" i="81"/>
  <c r="AP1103" i="81"/>
  <c r="AP1093" i="81"/>
  <c r="AP1099" i="81"/>
  <c r="AP1104" i="81"/>
  <c r="AP1091" i="81"/>
  <c r="AP1105" i="81"/>
  <c r="AP1109" i="81"/>
  <c r="AP1098" i="81"/>
  <c r="AP1107" i="81"/>
  <c r="AP1089" i="81"/>
  <c r="AP1101" i="81"/>
  <c r="AP1106" i="81"/>
  <c r="AP1111" i="81"/>
  <c r="AP1095" i="81"/>
  <c r="AP1092" i="81"/>
  <c r="AP1090" i="81"/>
  <c r="AP1110" i="81"/>
  <c r="AP1108" i="81"/>
  <c r="AP1094" i="81"/>
  <c r="AO670" i="81"/>
  <c r="AO775" i="81" s="1"/>
  <c r="AP1056" i="81"/>
  <c r="AP1060" i="81" s="1"/>
  <c r="AP938" i="81"/>
  <c r="AO686" i="81"/>
  <c r="AO687" i="81" s="1"/>
  <c r="AP685" i="81" s="1"/>
  <c r="AO673" i="81"/>
  <c r="AO659" i="81"/>
  <c r="AO662" i="81" s="1"/>
  <c r="AO663" i="81" s="1"/>
  <c r="AO664" i="81" s="1"/>
  <c r="AO665" i="81" s="1"/>
  <c r="AO671" i="81" s="1"/>
  <c r="AP1173" i="81"/>
  <c r="AP1176" i="81" s="1"/>
  <c r="AO283" i="81"/>
  <c r="AO388" i="81" s="1"/>
  <c r="AO387" i="81"/>
  <c r="AP267" i="81"/>
  <c r="AO290" i="81"/>
  <c r="AO272" i="81"/>
  <c r="AO275" i="81" s="1"/>
  <c r="AO276" i="81" s="1"/>
  <c r="AO277" i="81" s="1"/>
  <c r="AO278" i="81" s="1"/>
  <c r="AO284" i="81" s="1"/>
  <c r="AR1316" i="81"/>
  <c r="AR1324" i="81" s="1"/>
  <c r="AQ1326" i="81"/>
  <c r="AR1319" i="81" s="1"/>
  <c r="AO1189" i="81"/>
  <c r="AO1294" i="81" s="1"/>
  <c r="AO1196" i="81"/>
  <c r="AP645" i="81"/>
  <c r="AS9" i="81"/>
  <c r="AS7" i="81"/>
  <c r="AP558" i="81"/>
  <c r="AR1366" i="81"/>
  <c r="AR1359" i="81"/>
  <c r="AR1357" i="81"/>
  <c r="AR1347" i="81"/>
  <c r="AR1351" i="81"/>
  <c r="AR1364" i="81"/>
  <c r="AR1371" i="81"/>
  <c r="AR1365" i="81"/>
  <c r="AR1356" i="81"/>
  <c r="AR1352" i="81"/>
  <c r="AR1354" i="81"/>
  <c r="AR1362" i="81"/>
  <c r="AR1360" i="81"/>
  <c r="AR1358" i="81"/>
  <c r="AR1350" i="81"/>
  <c r="AR1361" i="81"/>
  <c r="AR1355" i="81"/>
  <c r="AR1369" i="81"/>
  <c r="AR1363" i="81"/>
  <c r="AR1367" i="81"/>
  <c r="AR1349" i="81"/>
  <c r="AR1370" i="81"/>
  <c r="AR1353" i="81"/>
  <c r="AR1348" i="81"/>
  <c r="AR1368" i="81"/>
  <c r="AP541" i="81"/>
  <c r="AP646" i="81" s="1"/>
  <c r="AR126" i="81"/>
  <c r="AR128" i="81" s="1"/>
  <c r="AQ968" i="81"/>
  <c r="AQ971" i="81"/>
  <c r="AQ973" i="81"/>
  <c r="AQ960" i="81"/>
  <c r="AQ970" i="81"/>
  <c r="AQ967" i="81"/>
  <c r="AQ977" i="81"/>
  <c r="AQ515" i="81"/>
  <c r="AQ186" i="81"/>
  <c r="AQ185" i="81"/>
  <c r="AQ525" i="81"/>
  <c r="AP657" i="81"/>
  <c r="AP655" i="81"/>
  <c r="AR31" i="81"/>
  <c r="AS24" i="81" s="1"/>
  <c r="AR27" i="81"/>
  <c r="AS21" i="81"/>
  <c r="AR1313" i="81"/>
  <c r="AP548" i="81"/>
  <c r="AQ411" i="81"/>
  <c r="AR395" i="81"/>
  <c r="AQ400" i="81"/>
  <c r="AQ403" i="81" s="1"/>
  <c r="AQ404" i="81" s="1"/>
  <c r="AQ405" i="81" s="1"/>
  <c r="AQ406" i="81" s="1"/>
  <c r="AQ412" i="81" s="1"/>
  <c r="AP530" i="81"/>
  <c r="AP533" i="81" s="1"/>
  <c r="AP534" i="81" s="1"/>
  <c r="AP535" i="81" s="1"/>
  <c r="AP536" i="81" s="1"/>
  <c r="AP542" i="81" s="1"/>
  <c r="AS37" i="81"/>
  <c r="AO1293" i="81"/>
  <c r="AR30" i="81"/>
  <c r="AR1333" i="81"/>
  <c r="AR1334" i="81" s="1"/>
  <c r="AS1332" i="81" s="1"/>
  <c r="AR1320" i="81"/>
  <c r="AO647" i="81"/>
  <c r="AP935" i="81" l="1"/>
  <c r="AN805" i="81"/>
  <c r="AN1450" i="81" s="1"/>
  <c r="AN1451" i="81" s="1"/>
  <c r="AN1446" i="81"/>
  <c r="AN906" i="81"/>
  <c r="AN1551" i="81" s="1"/>
  <c r="AM1455" i="81"/>
  <c r="AM1451" i="81"/>
  <c r="AN1445" i="81"/>
  <c r="AN808" i="81"/>
  <c r="AN1453" i="81" s="1"/>
  <c r="AQ976" i="81"/>
  <c r="AN905" i="81"/>
  <c r="AN1472" i="81"/>
  <c r="AO788" i="81"/>
  <c r="AO786" i="81"/>
  <c r="AO1430" i="81"/>
  <c r="AO816" i="81"/>
  <c r="AO1461" i="81" s="1"/>
  <c r="AN1463" i="81"/>
  <c r="AM908" i="81"/>
  <c r="AM1553" i="81" s="1"/>
  <c r="AM1552" i="81"/>
  <c r="AP936" i="81"/>
  <c r="AP940" i="81"/>
  <c r="AQ933" i="81" s="1"/>
  <c r="AP1174" i="81"/>
  <c r="AP1207" i="81" s="1"/>
  <c r="AP1233" i="81" s="1"/>
  <c r="AQ984" i="81"/>
  <c r="AQ974" i="81"/>
  <c r="AQ962" i="81"/>
  <c r="AQ964" i="81"/>
  <c r="AQ978" i="81"/>
  <c r="AQ972" i="81"/>
  <c r="AO138" i="81"/>
  <c r="AO141" i="81" s="1"/>
  <c r="AO142" i="81" s="1"/>
  <c r="AO143" i="81" s="1"/>
  <c r="AO144" i="81" s="1"/>
  <c r="AO150" i="81" s="1"/>
  <c r="AQ969" i="81"/>
  <c r="AQ981" i="81"/>
  <c r="AQ966" i="81"/>
  <c r="AQ980" i="81"/>
  <c r="AQ983" i="81"/>
  <c r="AQ918" i="81"/>
  <c r="AQ947" i="81" s="1"/>
  <c r="AQ948" i="81" s="1"/>
  <c r="AR946" i="81" s="1"/>
  <c r="AO776" i="81"/>
  <c r="AO777" i="81" s="1"/>
  <c r="AO149" i="81"/>
  <c r="AO254" i="81" s="1"/>
  <c r="AQ961" i="81"/>
  <c r="AQ963" i="81"/>
  <c r="AQ975" i="81"/>
  <c r="AQ979" i="81"/>
  <c r="AQ965" i="81"/>
  <c r="AO1295" i="81"/>
  <c r="AO1296" i="81" s="1"/>
  <c r="AO674" i="81"/>
  <c r="AO678" i="81" s="1"/>
  <c r="AP136" i="81"/>
  <c r="AP134" i="81"/>
  <c r="AP167" i="81" s="1"/>
  <c r="AO253" i="81"/>
  <c r="AP1164" i="81"/>
  <c r="AP1165" i="81"/>
  <c r="AP1064" i="81"/>
  <c r="AP1068" i="81" s="1"/>
  <c r="AP1049" i="81"/>
  <c r="AP1052" i="81" s="1"/>
  <c r="AP1053" i="81" s="1"/>
  <c r="AP1054" i="81" s="1"/>
  <c r="AP1055" i="81" s="1"/>
  <c r="AP1061" i="81" s="1"/>
  <c r="AQ1044" i="81"/>
  <c r="AO287" i="81"/>
  <c r="AO291" i="81" s="1"/>
  <c r="AP545" i="81"/>
  <c r="AQ540" i="81" s="1"/>
  <c r="AO389" i="81"/>
  <c r="AO390" i="81" s="1"/>
  <c r="AO1193" i="81"/>
  <c r="AP268" i="81"/>
  <c r="AP301" i="81" s="1"/>
  <c r="AP270" i="81"/>
  <c r="AP647" i="81"/>
  <c r="AP648" i="81" s="1"/>
  <c r="AS18" i="81"/>
  <c r="AS11" i="81" s="1"/>
  <c r="AS14" i="81" s="1"/>
  <c r="AS15" i="81" s="1"/>
  <c r="AS16" i="81" s="1"/>
  <c r="AS17" i="81" s="1"/>
  <c r="AS23" i="81" s="1"/>
  <c r="AP666" i="81"/>
  <c r="AQ654" i="81" s="1"/>
  <c r="AS127" i="81"/>
  <c r="AQ516" i="81"/>
  <c r="AQ517" i="81" s="1"/>
  <c r="AQ518" i="81" s="1"/>
  <c r="AQ415" i="81"/>
  <c r="AS1301" i="81"/>
  <c r="AR1306" i="81"/>
  <c r="AR1309" i="81" s="1"/>
  <c r="AR1310" i="81" s="1"/>
  <c r="AR1311" i="81" s="1"/>
  <c r="AR1312" i="81" s="1"/>
  <c r="AR1318" i="81" s="1"/>
  <c r="AS29" i="81"/>
  <c r="AQ528" i="81"/>
  <c r="AQ526" i="81"/>
  <c r="AQ559" i="81" s="1"/>
  <c r="AR129" i="81"/>
  <c r="AO648" i="81"/>
  <c r="AR1317" i="81"/>
  <c r="AP1225" i="81"/>
  <c r="AP1238" i="81"/>
  <c r="AP1228" i="81"/>
  <c r="AP1226" i="81"/>
  <c r="AP1231" i="81"/>
  <c r="AP1220" i="81"/>
  <c r="AP1235" i="81"/>
  <c r="AP1224" i="81"/>
  <c r="AP688" i="81"/>
  <c r="AR1421" i="81"/>
  <c r="AP1192" i="81"/>
  <c r="AP1205" i="81"/>
  <c r="AP1206" i="81" s="1"/>
  <c r="AQ1204" i="81" s="1"/>
  <c r="AP686" i="81"/>
  <c r="AP673" i="81"/>
  <c r="AS40" i="81"/>
  <c r="AR1097" i="81"/>
  <c r="AR1096" i="81"/>
  <c r="AQ837" i="81"/>
  <c r="AQ838" i="81"/>
  <c r="AR398" i="81"/>
  <c r="AR396" i="81"/>
  <c r="AR429" i="81" s="1"/>
  <c r="AQ556" i="81"/>
  <c r="AS38" i="81"/>
  <c r="AN1455" i="81" l="1"/>
  <c r="AO675" i="81"/>
  <c r="AN809" i="81"/>
  <c r="AN1454" i="81" s="1"/>
  <c r="AN810" i="81"/>
  <c r="AO803" i="81" s="1"/>
  <c r="AN806" i="81"/>
  <c r="AO800" i="81"/>
  <c r="AP1222" i="81"/>
  <c r="AP1236" i="81"/>
  <c r="AP1229" i="81"/>
  <c r="AP1230" i="81"/>
  <c r="AP1227" i="81"/>
  <c r="AP1218" i="81"/>
  <c r="AP1221" i="81"/>
  <c r="AP1237" i="81"/>
  <c r="AP1240" i="81"/>
  <c r="AP1239" i="81"/>
  <c r="AP1219" i="81"/>
  <c r="AP1234" i="81"/>
  <c r="AP1217" i="81"/>
  <c r="AP1241" i="81"/>
  <c r="AP1223" i="81"/>
  <c r="AP1232" i="81"/>
  <c r="AQ930" i="81"/>
  <c r="AQ938" i="81" s="1"/>
  <c r="AP939" i="81"/>
  <c r="AP1185" i="81"/>
  <c r="AQ1173" i="81" s="1"/>
  <c r="AQ1174" i="81" s="1"/>
  <c r="AQ1207" i="81" s="1"/>
  <c r="AO797" i="81"/>
  <c r="AP785" i="81" s="1"/>
  <c r="AN907" i="81"/>
  <c r="AN1550" i="81"/>
  <c r="AO819" i="81"/>
  <c r="AO1431" i="81"/>
  <c r="AO817" i="81"/>
  <c r="AO804" i="81"/>
  <c r="AO1449" i="81" s="1"/>
  <c r="AO1433" i="81"/>
  <c r="AO255" i="81"/>
  <c r="AO256" i="81" s="1"/>
  <c r="AQ1035" i="81"/>
  <c r="AQ934" i="81"/>
  <c r="AO153" i="81"/>
  <c r="AO154" i="81" s="1"/>
  <c r="AQ927" i="81"/>
  <c r="AP669" i="81"/>
  <c r="AP677" i="81" s="1"/>
  <c r="AO679" i="81"/>
  <c r="AP672" i="81" s="1"/>
  <c r="AP670" i="81" s="1"/>
  <c r="AP145" i="81"/>
  <c r="AP192" i="81"/>
  <c r="AP199" i="81"/>
  <c r="AP178" i="81"/>
  <c r="AP200" i="81"/>
  <c r="AP177" i="81"/>
  <c r="AP197" i="81"/>
  <c r="AP201" i="81"/>
  <c r="AP191" i="81"/>
  <c r="AP190" i="81"/>
  <c r="AP182" i="81"/>
  <c r="AP188" i="81"/>
  <c r="AP189" i="81"/>
  <c r="AP193" i="81"/>
  <c r="AP184" i="81"/>
  <c r="AP198" i="81"/>
  <c r="AP179" i="81"/>
  <c r="AP181" i="81"/>
  <c r="AP194" i="81"/>
  <c r="AP180" i="81"/>
  <c r="AP195" i="81"/>
  <c r="AP183" i="81"/>
  <c r="AP187" i="81"/>
  <c r="AP196" i="81"/>
  <c r="AP152" i="81"/>
  <c r="AP165" i="81"/>
  <c r="AP166" i="81" s="1"/>
  <c r="AQ164" i="81" s="1"/>
  <c r="AP1166" i="81"/>
  <c r="AP1167" i="81" s="1"/>
  <c r="AP1065" i="81"/>
  <c r="AP1069" i="81"/>
  <c r="AQ1062" i="81" s="1"/>
  <c r="AQ1059" i="81"/>
  <c r="AQ1067" i="81" s="1"/>
  <c r="AQ1047" i="81"/>
  <c r="AQ1045" i="81"/>
  <c r="AQ1078" i="81" s="1"/>
  <c r="AP546" i="81"/>
  <c r="AO288" i="81"/>
  <c r="AP282" i="81"/>
  <c r="AP290" i="81" s="1"/>
  <c r="AO292" i="81"/>
  <c r="AP285" i="81" s="1"/>
  <c r="AO1198" i="81"/>
  <c r="AP1191" i="81" s="1"/>
  <c r="AP1189" i="81" s="1"/>
  <c r="AP1294" i="81" s="1"/>
  <c r="AP550" i="81"/>
  <c r="AQ543" i="81" s="1"/>
  <c r="AP549" i="81"/>
  <c r="AO1197" i="81"/>
  <c r="AO1194" i="81"/>
  <c r="AP1188" i="81"/>
  <c r="AP659" i="81"/>
  <c r="AP662" i="81" s="1"/>
  <c r="AP663" i="81" s="1"/>
  <c r="AP664" i="81" s="1"/>
  <c r="AP665" i="81" s="1"/>
  <c r="AP671" i="81" s="1"/>
  <c r="AP279" i="81"/>
  <c r="AP299" i="81"/>
  <c r="AP300" i="81" s="1"/>
  <c r="AQ298" i="81" s="1"/>
  <c r="AP286" i="81"/>
  <c r="AP333" i="81"/>
  <c r="AP323" i="81"/>
  <c r="AP332" i="81"/>
  <c r="AP326" i="81"/>
  <c r="AP313" i="81"/>
  <c r="AP316" i="81"/>
  <c r="AP324" i="81"/>
  <c r="AP330" i="81"/>
  <c r="AP315" i="81"/>
  <c r="AP317" i="81"/>
  <c r="AP318" i="81"/>
  <c r="AP311" i="81"/>
  <c r="AP325" i="81"/>
  <c r="AP321" i="81"/>
  <c r="AP314" i="81"/>
  <c r="AP328" i="81"/>
  <c r="AP331" i="81"/>
  <c r="AP335" i="81"/>
  <c r="AP312" i="81"/>
  <c r="AP334" i="81"/>
  <c r="AP327" i="81"/>
  <c r="AP329" i="81"/>
  <c r="AP322" i="81"/>
  <c r="AT6" i="81"/>
  <c r="AT9" i="81" s="1"/>
  <c r="AR407" i="81"/>
  <c r="AQ548" i="81"/>
  <c r="AQ320" i="81"/>
  <c r="AQ319" i="81"/>
  <c r="AS1304" i="81"/>
  <c r="AS1302" i="81"/>
  <c r="AS1335" i="81" s="1"/>
  <c r="AP712" i="81"/>
  <c r="AP714" i="81"/>
  <c r="AP715" i="81"/>
  <c r="AP708" i="81"/>
  <c r="AP722" i="81"/>
  <c r="AP705" i="81"/>
  <c r="AP709" i="81"/>
  <c r="AP706" i="81"/>
  <c r="AP1482" i="81" s="1"/>
  <c r="AP718" i="81"/>
  <c r="AP716" i="81"/>
  <c r="AP700" i="81"/>
  <c r="AP713" i="81"/>
  <c r="AP720" i="81"/>
  <c r="AP704" i="81"/>
  <c r="AP698" i="81"/>
  <c r="AP703" i="81"/>
  <c r="AP707" i="81"/>
  <c r="AP1483" i="81" s="1"/>
  <c r="AP702" i="81"/>
  <c r="AP721" i="81"/>
  <c r="AP717" i="81"/>
  <c r="AP701" i="81"/>
  <c r="AP699" i="81"/>
  <c r="AP711" i="81"/>
  <c r="AP719" i="81"/>
  <c r="AP710" i="81"/>
  <c r="AQ537" i="81"/>
  <c r="AQ657" i="81"/>
  <c r="AQ655" i="81"/>
  <c r="AS39" i="81"/>
  <c r="AR463" i="81"/>
  <c r="AR447" i="81"/>
  <c r="AR443" i="81"/>
  <c r="AR464" i="81"/>
  <c r="AR442" i="81"/>
  <c r="AR446" i="81"/>
  <c r="AR449" i="81"/>
  <c r="AR460" i="81"/>
  <c r="AR452" i="81"/>
  <c r="AR445" i="81"/>
  <c r="AR457" i="81"/>
  <c r="AR450" i="81"/>
  <c r="AR454" i="81"/>
  <c r="AR459" i="81"/>
  <c r="AR444" i="81"/>
  <c r="AR453" i="81"/>
  <c r="AR465" i="81"/>
  <c r="AR462" i="81"/>
  <c r="AR461" i="81"/>
  <c r="AR455" i="81"/>
  <c r="AR451" i="81"/>
  <c r="AR456" i="81"/>
  <c r="AR441" i="81"/>
  <c r="AR448" i="81"/>
  <c r="AR458" i="81"/>
  <c r="AR968" i="81"/>
  <c r="AR967" i="81"/>
  <c r="AS70" i="81"/>
  <c r="AS53" i="81"/>
  <c r="AS71" i="81"/>
  <c r="AS60" i="81"/>
  <c r="AS75" i="81"/>
  <c r="AS73" i="81"/>
  <c r="AS54" i="81"/>
  <c r="AS62" i="81"/>
  <c r="AS56" i="81"/>
  <c r="AS61" i="81"/>
  <c r="AS64" i="81"/>
  <c r="AS59" i="81"/>
  <c r="AS55" i="81"/>
  <c r="AS68" i="81"/>
  <c r="AS74" i="81"/>
  <c r="AS69" i="81"/>
  <c r="AS67" i="81"/>
  <c r="AS63" i="81"/>
  <c r="AS72" i="81"/>
  <c r="AS77" i="81"/>
  <c r="AS57" i="81"/>
  <c r="AS76" i="81"/>
  <c r="AS58" i="81"/>
  <c r="AS65" i="81"/>
  <c r="AS66" i="81"/>
  <c r="AQ585" i="81"/>
  <c r="AQ573" i="81"/>
  <c r="AQ574" i="81"/>
  <c r="AQ587" i="81"/>
  <c r="AQ570" i="81"/>
  <c r="AQ581" i="81"/>
  <c r="AQ594" i="81"/>
  <c r="AQ578" i="81"/>
  <c r="AQ577" i="81"/>
  <c r="AQ575" i="81"/>
  <c r="AQ592" i="81"/>
  <c r="AQ588" i="81"/>
  <c r="AQ579" i="81"/>
  <c r="AQ593" i="81"/>
  <c r="AQ590" i="81"/>
  <c r="AQ572" i="81"/>
  <c r="AQ580" i="81"/>
  <c r="AQ583" i="81"/>
  <c r="AQ571" i="81"/>
  <c r="AQ586" i="81"/>
  <c r="AQ582" i="81"/>
  <c r="AQ576" i="81"/>
  <c r="AQ584" i="81"/>
  <c r="AQ589" i="81"/>
  <c r="AQ591" i="81"/>
  <c r="AQ1176" i="81"/>
  <c r="AR427" i="81"/>
  <c r="AR428" i="81" s="1"/>
  <c r="AS426" i="81" s="1"/>
  <c r="AR414" i="81"/>
  <c r="AP687" i="81"/>
  <c r="AR1422" i="81"/>
  <c r="AR1423" i="81" s="1"/>
  <c r="AR1424" i="81" s="1"/>
  <c r="AR1321" i="81"/>
  <c r="AQ557" i="81"/>
  <c r="AQ558" i="81" s="1"/>
  <c r="AR556" i="81" s="1"/>
  <c r="AQ544" i="81"/>
  <c r="AS26" i="81"/>
  <c r="AQ419" i="81"/>
  <c r="AR410" i="81"/>
  <c r="AQ420" i="81"/>
  <c r="AR413" i="81" s="1"/>
  <c r="AQ416" i="81"/>
  <c r="AP1178" i="81" l="1"/>
  <c r="AP1181" i="81" s="1"/>
  <c r="AP1182" i="81" s="1"/>
  <c r="AP1183" i="81" s="1"/>
  <c r="AP1184" i="81" s="1"/>
  <c r="AP1190" i="81" s="1"/>
  <c r="AP283" i="81"/>
  <c r="AP1293" i="81"/>
  <c r="AO1445" i="81"/>
  <c r="AO808" i="81"/>
  <c r="AO1453" i="81" s="1"/>
  <c r="AQ541" i="81"/>
  <c r="AQ646" i="81" s="1"/>
  <c r="AO790" i="81"/>
  <c r="AO793" i="81" s="1"/>
  <c r="AO794" i="81" s="1"/>
  <c r="AO795" i="81" s="1"/>
  <c r="AO796" i="81" s="1"/>
  <c r="AO802" i="81" s="1"/>
  <c r="AO1442" i="81"/>
  <c r="AO801" i="81"/>
  <c r="AO1446" i="81" s="1"/>
  <c r="AN908" i="81"/>
  <c r="AN1553" i="81" s="1"/>
  <c r="AN1552" i="81"/>
  <c r="AO818" i="81"/>
  <c r="AO1462" i="81"/>
  <c r="AO834" i="81"/>
  <c r="AO1479" i="81" s="1"/>
  <c r="AO848" i="81"/>
  <c r="AO1493" i="81" s="1"/>
  <c r="AO832" i="81"/>
  <c r="AO1477" i="81" s="1"/>
  <c r="AO840" i="81"/>
  <c r="AO1485" i="81" s="1"/>
  <c r="AO845" i="81"/>
  <c r="AO1490" i="81" s="1"/>
  <c r="AO830" i="81"/>
  <c r="AO1475" i="81" s="1"/>
  <c r="AO839" i="81"/>
  <c r="AO1484" i="81" s="1"/>
  <c r="AO828" i="81"/>
  <c r="AO833" i="81"/>
  <c r="AO1478" i="81" s="1"/>
  <c r="AO852" i="81"/>
  <c r="AO1497" i="81" s="1"/>
  <c r="AO835" i="81"/>
  <c r="AO1480" i="81" s="1"/>
  <c r="AO836" i="81"/>
  <c r="AO1481" i="81" s="1"/>
  <c r="AO846" i="81"/>
  <c r="AO1491" i="81" s="1"/>
  <c r="AO849" i="81"/>
  <c r="AO1494" i="81" s="1"/>
  <c r="AO831" i="81"/>
  <c r="AO1476" i="81" s="1"/>
  <c r="AO850" i="81"/>
  <c r="AO1495" i="81" s="1"/>
  <c r="AO841" i="81"/>
  <c r="AO1486" i="81" s="1"/>
  <c r="AO844" i="81"/>
  <c r="AO1489" i="81" s="1"/>
  <c r="AO842" i="81"/>
  <c r="AO1487" i="81" s="1"/>
  <c r="AO829" i="81"/>
  <c r="AO1474" i="81" s="1"/>
  <c r="AO843" i="81"/>
  <c r="AO1488" i="81" s="1"/>
  <c r="AO851" i="81"/>
  <c r="AO1496" i="81" s="1"/>
  <c r="AO847" i="81"/>
  <c r="AO1492" i="81" s="1"/>
  <c r="AO1464" i="81"/>
  <c r="AP786" i="81"/>
  <c r="AP788" i="81"/>
  <c r="AP1430" i="81"/>
  <c r="AO158" i="81"/>
  <c r="AP151" i="81" s="1"/>
  <c r="AP149" i="81" s="1"/>
  <c r="AP254" i="81" s="1"/>
  <c r="AR915" i="81"/>
  <c r="AQ920" i="81"/>
  <c r="AQ923" i="81" s="1"/>
  <c r="AQ924" i="81" s="1"/>
  <c r="AQ925" i="81" s="1"/>
  <c r="AQ926" i="81" s="1"/>
  <c r="AQ932" i="81" s="1"/>
  <c r="AQ931" i="81"/>
  <c r="AO157" i="81"/>
  <c r="AP148" i="81"/>
  <c r="AP156" i="81" s="1"/>
  <c r="AT7" i="81"/>
  <c r="AT40" i="81" s="1"/>
  <c r="AP775" i="81"/>
  <c r="AP674" i="81"/>
  <c r="AP679" i="81" s="1"/>
  <c r="AQ672" i="81" s="1"/>
  <c r="AP253" i="81"/>
  <c r="AP138" i="81"/>
  <c r="AP141" i="81" s="1"/>
  <c r="AP142" i="81" s="1"/>
  <c r="AP143" i="81" s="1"/>
  <c r="AP144" i="81" s="1"/>
  <c r="AP150" i="81" s="1"/>
  <c r="AQ133" i="81"/>
  <c r="AQ1076" i="81"/>
  <c r="AQ1077" i="81" s="1"/>
  <c r="AR1075" i="81" s="1"/>
  <c r="AQ1063" i="81"/>
  <c r="AQ1056" i="81"/>
  <c r="AQ1060" i="81" s="1"/>
  <c r="AQ1112" i="81"/>
  <c r="AQ1109" i="81"/>
  <c r="AQ1093" i="81"/>
  <c r="AQ1100" i="81"/>
  <c r="AQ1101" i="81"/>
  <c r="AQ1095" i="81"/>
  <c r="AQ1103" i="81"/>
  <c r="AQ1106" i="81"/>
  <c r="AQ1099" i="81"/>
  <c r="AQ1102" i="81"/>
  <c r="AQ1089" i="81"/>
  <c r="AQ1090" i="81"/>
  <c r="AQ1107" i="81"/>
  <c r="AQ1111" i="81"/>
  <c r="AQ1104" i="81"/>
  <c r="AQ1094" i="81"/>
  <c r="AQ1098" i="81"/>
  <c r="AQ1108" i="81"/>
  <c r="AQ1105" i="81"/>
  <c r="AQ1091" i="81"/>
  <c r="AQ1092" i="81"/>
  <c r="AQ1113" i="81"/>
  <c r="AQ1110" i="81"/>
  <c r="AP1295" i="81"/>
  <c r="AP1296" i="81" s="1"/>
  <c r="AQ267" i="81"/>
  <c r="AP1196" i="81"/>
  <c r="AP1193" i="81"/>
  <c r="AP1198" i="81" s="1"/>
  <c r="AQ1191" i="81" s="1"/>
  <c r="AP388" i="81"/>
  <c r="AP272" i="81"/>
  <c r="AP275" i="81" s="1"/>
  <c r="AP276" i="81" s="1"/>
  <c r="AP277" i="81" s="1"/>
  <c r="AP278" i="81" s="1"/>
  <c r="AP284" i="81" s="1"/>
  <c r="AP287" i="81"/>
  <c r="AQ282" i="81" s="1"/>
  <c r="AR411" i="81"/>
  <c r="AR516" i="81" s="1"/>
  <c r="AP387" i="81"/>
  <c r="AQ666" i="81"/>
  <c r="AQ659" i="81" s="1"/>
  <c r="AQ662" i="81" s="1"/>
  <c r="AQ663" i="81" s="1"/>
  <c r="AQ664" i="81" s="1"/>
  <c r="AQ665" i="81" s="1"/>
  <c r="AQ671" i="81" s="1"/>
  <c r="AR515" i="81"/>
  <c r="AS1313" i="81"/>
  <c r="AT1301" i="81" s="1"/>
  <c r="AQ1205" i="81"/>
  <c r="AQ1206" i="81" s="1"/>
  <c r="AR1204" i="81" s="1"/>
  <c r="AQ1192" i="81"/>
  <c r="AS126" i="81"/>
  <c r="AQ686" i="81"/>
  <c r="AQ673" i="81"/>
  <c r="AP774" i="81"/>
  <c r="AQ1242" i="81"/>
  <c r="AQ1240" i="81"/>
  <c r="AQ1225" i="81"/>
  <c r="AQ1237" i="81"/>
  <c r="AQ1223" i="81"/>
  <c r="AQ1228" i="81"/>
  <c r="AQ1230" i="81"/>
  <c r="AQ1241" i="81"/>
  <c r="AQ1231" i="81"/>
  <c r="AQ1220" i="81"/>
  <c r="AQ1221" i="81"/>
  <c r="AQ1222" i="81"/>
  <c r="AQ1239" i="81"/>
  <c r="AQ1224" i="81"/>
  <c r="AQ1232" i="81"/>
  <c r="AQ1235" i="81"/>
  <c r="AQ1219" i="81"/>
  <c r="AQ1227" i="81"/>
  <c r="AQ1238" i="81"/>
  <c r="AQ1226" i="81"/>
  <c r="AQ1236" i="81"/>
  <c r="AQ1233" i="81"/>
  <c r="AQ1218" i="81"/>
  <c r="AQ1234" i="81"/>
  <c r="AQ1229" i="81"/>
  <c r="AQ530" i="81"/>
  <c r="AQ533" i="81" s="1"/>
  <c r="AQ534" i="81" s="1"/>
  <c r="AQ535" i="81" s="1"/>
  <c r="AQ536" i="81" s="1"/>
  <c r="AQ542" i="81" s="1"/>
  <c r="AR525" i="81"/>
  <c r="AR185" i="81"/>
  <c r="AR186" i="81"/>
  <c r="AS395" i="81"/>
  <c r="AR400" i="81"/>
  <c r="AR403" i="81" s="1"/>
  <c r="AR404" i="81" s="1"/>
  <c r="AR405" i="81" s="1"/>
  <c r="AR406" i="81" s="1"/>
  <c r="AR412" i="81" s="1"/>
  <c r="AR838" i="81"/>
  <c r="AR837" i="81"/>
  <c r="AR418" i="81"/>
  <c r="AR1325" i="81"/>
  <c r="AR1326" i="81"/>
  <c r="AS1319" i="81" s="1"/>
  <c r="AS1316" i="81"/>
  <c r="AR1322" i="81"/>
  <c r="AT38" i="81"/>
  <c r="AR319" i="81"/>
  <c r="AR320" i="81"/>
  <c r="AS1362" i="81"/>
  <c r="AS1348" i="81"/>
  <c r="AS1369" i="81"/>
  <c r="AS1350" i="81"/>
  <c r="AS1372" i="81"/>
  <c r="AS1354" i="81"/>
  <c r="AS1367" i="81"/>
  <c r="AS1368" i="81"/>
  <c r="AS1349" i="81"/>
  <c r="AS1356" i="81"/>
  <c r="AS1355" i="81"/>
  <c r="AS1358" i="81"/>
  <c r="AS1361" i="81"/>
  <c r="AS1359" i="81"/>
  <c r="AS1360" i="81"/>
  <c r="AS1353" i="81"/>
  <c r="AS1357" i="81"/>
  <c r="AS1371" i="81"/>
  <c r="AS1366" i="81"/>
  <c r="AS1370" i="81"/>
  <c r="AS1351" i="81"/>
  <c r="AS1363" i="81"/>
  <c r="AS1365" i="81"/>
  <c r="AS1364" i="81"/>
  <c r="AS1352" i="81"/>
  <c r="AQ545" i="81"/>
  <c r="AP678" i="81"/>
  <c r="AT21" i="81"/>
  <c r="AS31" i="81"/>
  <c r="AT24" i="81" s="1"/>
  <c r="AT127" i="81" s="1"/>
  <c r="AS27" i="81"/>
  <c r="AS30" i="81"/>
  <c r="AQ685" i="81"/>
  <c r="AQ1185" i="81"/>
  <c r="AQ645" i="81"/>
  <c r="AQ647" i="81" s="1"/>
  <c r="AQ648" i="81" s="1"/>
  <c r="AT37" i="81"/>
  <c r="AQ688" i="81"/>
  <c r="AS1333" i="81"/>
  <c r="AS1334" i="81" s="1"/>
  <c r="AT1332" i="81" s="1"/>
  <c r="AS1320" i="81"/>
  <c r="AO805" i="81" l="1"/>
  <c r="AO906" i="81"/>
  <c r="AO1551" i="81" s="1"/>
  <c r="AP797" i="81"/>
  <c r="AQ785" i="81" s="1"/>
  <c r="AQ786" i="81" s="1"/>
  <c r="AQ268" i="81"/>
  <c r="AQ301" i="81" s="1"/>
  <c r="AP819" i="81"/>
  <c r="AP1431" i="81"/>
  <c r="AP816" i="81"/>
  <c r="AP1461" i="81" s="1"/>
  <c r="AO1463" i="81"/>
  <c r="AP800" i="81"/>
  <c r="AO806" i="81"/>
  <c r="AO810" i="81"/>
  <c r="AP803" i="81" s="1"/>
  <c r="AO809" i="81"/>
  <c r="AO1454" i="81" s="1"/>
  <c r="AO1450" i="81"/>
  <c r="AO1451" i="81" s="1"/>
  <c r="AP817" i="81"/>
  <c r="AP804" i="81"/>
  <c r="AP1449" i="81" s="1"/>
  <c r="AP1433" i="81"/>
  <c r="AO905" i="81"/>
  <c r="AO1473" i="81"/>
  <c r="AR654" i="81"/>
  <c r="AR657" i="81" s="1"/>
  <c r="AT18" i="81"/>
  <c r="AU6" i="81" s="1"/>
  <c r="AU7" i="81" s="1"/>
  <c r="AO1455" i="81"/>
  <c r="AQ669" i="81"/>
  <c r="AP675" i="81"/>
  <c r="AQ290" i="81"/>
  <c r="AP153" i="81"/>
  <c r="AQ148" i="81" s="1"/>
  <c r="AQ156" i="81" s="1"/>
  <c r="AQ1036" i="81"/>
  <c r="AQ1037" i="81" s="1"/>
  <c r="AQ1038" i="81" s="1"/>
  <c r="AQ935" i="81"/>
  <c r="AS1306" i="81"/>
  <c r="AS1309" i="81" s="1"/>
  <c r="AS1310" i="81" s="1"/>
  <c r="AS1311" i="81" s="1"/>
  <c r="AS1312" i="81" s="1"/>
  <c r="AS1318" i="81" s="1"/>
  <c r="AR916" i="81"/>
  <c r="AR918" i="81"/>
  <c r="AQ270" i="81"/>
  <c r="AQ286" i="81" s="1"/>
  <c r="AP158" i="81"/>
  <c r="AQ151" i="81" s="1"/>
  <c r="AQ134" i="81"/>
  <c r="AQ167" i="81" s="1"/>
  <c r="AQ136" i="81"/>
  <c r="AP255" i="81"/>
  <c r="AQ1165" i="81"/>
  <c r="AQ1064" i="81"/>
  <c r="AP389" i="81"/>
  <c r="AP390" i="81" s="1"/>
  <c r="AQ1164" i="81"/>
  <c r="AQ1049" i="81"/>
  <c r="AQ1052" i="81" s="1"/>
  <c r="AQ1053" i="81" s="1"/>
  <c r="AQ1054" i="81" s="1"/>
  <c r="AQ1055" i="81" s="1"/>
  <c r="AQ1061" i="81" s="1"/>
  <c r="AR1044" i="81"/>
  <c r="AP1197" i="81"/>
  <c r="AP1194" i="81"/>
  <c r="AP288" i="81"/>
  <c r="AR415" i="81"/>
  <c r="AR416" i="81" s="1"/>
  <c r="AP292" i="81"/>
  <c r="AQ285" i="81" s="1"/>
  <c r="AQ1188" i="81"/>
  <c r="AR517" i="81"/>
  <c r="AR518" i="81" s="1"/>
  <c r="AP291" i="81"/>
  <c r="AS1317" i="81"/>
  <c r="AS1422" i="81" s="1"/>
  <c r="AQ670" i="81"/>
  <c r="AQ775" i="81" s="1"/>
  <c r="AS1097" i="81"/>
  <c r="AS1096" i="81"/>
  <c r="AS1324" i="81"/>
  <c r="AS398" i="81"/>
  <c r="AS396" i="81"/>
  <c r="AS429" i="81" s="1"/>
  <c r="AR526" i="81"/>
  <c r="AR528" i="81"/>
  <c r="AP776" i="81"/>
  <c r="AQ550" i="81"/>
  <c r="AR543" i="81" s="1"/>
  <c r="AQ546" i="81"/>
  <c r="AR540" i="81"/>
  <c r="AS128" i="81"/>
  <c r="AT29" i="81"/>
  <c r="AT26" i="81"/>
  <c r="AQ677" i="81"/>
  <c r="AT39" i="81"/>
  <c r="AT1304" i="81"/>
  <c r="AT1302" i="81"/>
  <c r="AT1335" i="81" s="1"/>
  <c r="AT72" i="81"/>
  <c r="AT59" i="81"/>
  <c r="AT56" i="81"/>
  <c r="AT68" i="81"/>
  <c r="AT75" i="81"/>
  <c r="AT63" i="81"/>
  <c r="AT78" i="81"/>
  <c r="AT61" i="81"/>
  <c r="AT65" i="81"/>
  <c r="AT74" i="81"/>
  <c r="AT54" i="81"/>
  <c r="AT64" i="81"/>
  <c r="AT67" i="81"/>
  <c r="AT73" i="81"/>
  <c r="AT66" i="81"/>
  <c r="AT69" i="81"/>
  <c r="AT71" i="81"/>
  <c r="AT55" i="81"/>
  <c r="AT76" i="81"/>
  <c r="AT60" i="81"/>
  <c r="AT70" i="81"/>
  <c r="AT58" i="81"/>
  <c r="AT57" i="81"/>
  <c r="AT62" i="81"/>
  <c r="AT77" i="81"/>
  <c r="AQ1293" i="81"/>
  <c r="AR655" i="81"/>
  <c r="AR688" i="81" s="1"/>
  <c r="AQ717" i="81"/>
  <c r="AQ714" i="81"/>
  <c r="AQ708" i="81"/>
  <c r="AQ719" i="81"/>
  <c r="AQ721" i="81"/>
  <c r="AQ713" i="81"/>
  <c r="AQ718" i="81"/>
  <c r="AQ709" i="81"/>
  <c r="AQ707" i="81"/>
  <c r="AQ1483" i="81" s="1"/>
  <c r="AQ720" i="81"/>
  <c r="AQ722" i="81"/>
  <c r="AQ723" i="81"/>
  <c r="AQ704" i="81"/>
  <c r="AQ701" i="81"/>
  <c r="AQ706" i="81"/>
  <c r="AQ1482" i="81" s="1"/>
  <c r="AQ703" i="81"/>
  <c r="AQ702" i="81"/>
  <c r="AQ700" i="81"/>
  <c r="AQ712" i="81"/>
  <c r="AQ715" i="81"/>
  <c r="AQ699" i="81"/>
  <c r="AQ711" i="81"/>
  <c r="AQ705" i="81"/>
  <c r="AQ716" i="81"/>
  <c r="AQ710" i="81"/>
  <c r="AQ1178" i="81"/>
  <c r="AQ1181" i="81" s="1"/>
  <c r="AQ1182" i="81" s="1"/>
  <c r="AQ1183" i="81" s="1"/>
  <c r="AQ1184" i="81" s="1"/>
  <c r="AQ1190" i="81" s="1"/>
  <c r="AR1173" i="81"/>
  <c r="AS1421" i="81"/>
  <c r="AQ549" i="81"/>
  <c r="AQ687" i="81"/>
  <c r="AQ1189" i="81"/>
  <c r="AQ1294" i="81" s="1"/>
  <c r="AU9" i="81" l="1"/>
  <c r="AT11" i="81"/>
  <c r="AT14" i="81" s="1"/>
  <c r="AT15" i="81" s="1"/>
  <c r="AT16" i="81" s="1"/>
  <c r="AT17" i="81" s="1"/>
  <c r="AT23" i="81" s="1"/>
  <c r="AP790" i="81"/>
  <c r="AP793" i="81" s="1"/>
  <c r="AP794" i="81" s="1"/>
  <c r="AP795" i="81" s="1"/>
  <c r="AP796" i="81" s="1"/>
  <c r="AP802" i="81" s="1"/>
  <c r="AP801" i="81"/>
  <c r="AP906" i="81" s="1"/>
  <c r="AP1551" i="81" s="1"/>
  <c r="AP1442" i="81"/>
  <c r="AQ788" i="81"/>
  <c r="AQ817" i="81" s="1"/>
  <c r="AQ1430" i="81"/>
  <c r="AO907" i="81"/>
  <c r="AO1550" i="81"/>
  <c r="AP842" i="81"/>
  <c r="AP1487" i="81" s="1"/>
  <c r="AP850" i="81"/>
  <c r="AP1495" i="81" s="1"/>
  <c r="AP836" i="81"/>
  <c r="AP1481" i="81" s="1"/>
  <c r="AP845" i="81"/>
  <c r="AP1490" i="81" s="1"/>
  <c r="AP852" i="81"/>
  <c r="AP1497" i="81" s="1"/>
  <c r="AP833" i="81"/>
  <c r="AP1478" i="81" s="1"/>
  <c r="AP844" i="81"/>
  <c r="AP1489" i="81" s="1"/>
  <c r="AP830" i="81"/>
  <c r="AP1475" i="81" s="1"/>
  <c r="AP841" i="81"/>
  <c r="AP1486" i="81" s="1"/>
  <c r="AP843" i="81"/>
  <c r="AP1488" i="81" s="1"/>
  <c r="AP829" i="81"/>
  <c r="AP834" i="81"/>
  <c r="AP1479" i="81" s="1"/>
  <c r="AP847" i="81"/>
  <c r="AP1492" i="81" s="1"/>
  <c r="AP848" i="81"/>
  <c r="AP1493" i="81" s="1"/>
  <c r="AP846" i="81"/>
  <c r="AP1491" i="81" s="1"/>
  <c r="AP839" i="81"/>
  <c r="AP1484" i="81" s="1"/>
  <c r="AP832" i="81"/>
  <c r="AP1477" i="81" s="1"/>
  <c r="AP853" i="81"/>
  <c r="AP1498" i="81" s="1"/>
  <c r="AP849" i="81"/>
  <c r="AP1494" i="81" s="1"/>
  <c r="AP851" i="81"/>
  <c r="AP1496" i="81" s="1"/>
  <c r="AP831" i="81"/>
  <c r="AP1476" i="81" s="1"/>
  <c r="AP835" i="81"/>
  <c r="AP1480" i="81" s="1"/>
  <c r="AP840" i="81"/>
  <c r="AP1485" i="81" s="1"/>
  <c r="AP1464" i="81"/>
  <c r="AP818" i="81"/>
  <c r="AP1462" i="81"/>
  <c r="AQ819" i="81"/>
  <c r="AQ1464" i="81" s="1"/>
  <c r="AP808" i="81"/>
  <c r="AP1453" i="81" s="1"/>
  <c r="AP1445" i="81"/>
  <c r="AP154" i="81"/>
  <c r="AR927" i="81"/>
  <c r="AS915" i="81" s="1"/>
  <c r="AS918" i="81" s="1"/>
  <c r="AQ279" i="81"/>
  <c r="AR267" i="81" s="1"/>
  <c r="AR268" i="81" s="1"/>
  <c r="AP157" i="81"/>
  <c r="AQ299" i="81"/>
  <c r="AQ300" i="81" s="1"/>
  <c r="AR298" i="81" s="1"/>
  <c r="AR947" i="81"/>
  <c r="AR948" i="81" s="1"/>
  <c r="AS946" i="81" s="1"/>
  <c r="AR934" i="81"/>
  <c r="AR930" i="81"/>
  <c r="AQ940" i="81"/>
  <c r="AR933" i="81" s="1"/>
  <c r="AQ936" i="81"/>
  <c r="AQ939" i="81"/>
  <c r="AR949" i="81"/>
  <c r="AQ1166" i="81"/>
  <c r="AQ1167" i="81" s="1"/>
  <c r="AR419" i="81"/>
  <c r="AS410" i="81"/>
  <c r="AS418" i="81" s="1"/>
  <c r="AQ145" i="81"/>
  <c r="AQ138" i="81" s="1"/>
  <c r="AQ141" i="81" s="1"/>
  <c r="AQ142" i="81" s="1"/>
  <c r="AQ143" i="81" s="1"/>
  <c r="AQ144" i="81" s="1"/>
  <c r="AQ150" i="81" s="1"/>
  <c r="AQ1431" i="81"/>
  <c r="AR420" i="81"/>
  <c r="AS413" i="81" s="1"/>
  <c r="AQ152" i="81"/>
  <c r="AQ165" i="81"/>
  <c r="AQ166" i="81" s="1"/>
  <c r="AR164" i="81" s="1"/>
  <c r="AP256" i="81"/>
  <c r="AQ180" i="81"/>
  <c r="AQ181" i="81"/>
  <c r="AQ198" i="81"/>
  <c r="AQ183" i="81"/>
  <c r="AQ197" i="81"/>
  <c r="AQ182" i="81"/>
  <c r="AQ200" i="81"/>
  <c r="AQ184" i="81"/>
  <c r="AQ194" i="81"/>
  <c r="AQ179" i="81"/>
  <c r="AQ188" i="81"/>
  <c r="AQ191" i="81"/>
  <c r="AQ189" i="81"/>
  <c r="AQ193" i="81"/>
  <c r="AQ196" i="81"/>
  <c r="AQ178" i="81"/>
  <c r="AQ190" i="81"/>
  <c r="AQ195" i="81"/>
  <c r="AQ202" i="81"/>
  <c r="AQ201" i="81"/>
  <c r="AQ192" i="81"/>
  <c r="AQ187" i="81"/>
  <c r="AQ199" i="81"/>
  <c r="AR1047" i="81"/>
  <c r="AR1045" i="81"/>
  <c r="AR1078" i="81" s="1"/>
  <c r="AQ1068" i="81"/>
  <c r="AQ1069" i="81"/>
  <c r="AR1062" i="81" s="1"/>
  <c r="AR1059" i="81"/>
  <c r="AQ1065" i="81"/>
  <c r="AQ1196" i="81"/>
  <c r="AQ330" i="81"/>
  <c r="AQ331" i="81"/>
  <c r="AQ314" i="81"/>
  <c r="AQ324" i="81"/>
  <c r="AQ326" i="81"/>
  <c r="AQ312" i="81"/>
  <c r="AQ325" i="81"/>
  <c r="AQ334" i="81"/>
  <c r="AQ328" i="81"/>
  <c r="AQ335" i="81"/>
  <c r="AQ318" i="81"/>
  <c r="AQ321" i="81"/>
  <c r="AQ336" i="81"/>
  <c r="AQ333" i="81"/>
  <c r="AQ329" i="81"/>
  <c r="AQ323" i="81"/>
  <c r="AQ317" i="81"/>
  <c r="AQ332" i="81"/>
  <c r="AQ322" i="81"/>
  <c r="AQ313" i="81"/>
  <c r="AQ315" i="81"/>
  <c r="AQ327" i="81"/>
  <c r="AQ316" i="81"/>
  <c r="AS1321" i="81"/>
  <c r="AT1316" i="81" s="1"/>
  <c r="AQ674" i="81"/>
  <c r="AQ678" i="81" s="1"/>
  <c r="AS1423" i="81"/>
  <c r="AS1424" i="81" s="1"/>
  <c r="AU18" i="81"/>
  <c r="AU11" i="81" s="1"/>
  <c r="AU14" i="81" s="1"/>
  <c r="AU15" i="81" s="1"/>
  <c r="AU16" i="81" s="1"/>
  <c r="AU17" i="81" s="1"/>
  <c r="AU23" i="81" s="1"/>
  <c r="AR537" i="81"/>
  <c r="AS525" i="81" s="1"/>
  <c r="AS968" i="81"/>
  <c r="AS967" i="81"/>
  <c r="AR1176" i="81"/>
  <c r="AR1174" i="81"/>
  <c r="AR1207" i="81" s="1"/>
  <c r="AQ774" i="81"/>
  <c r="AU40" i="81"/>
  <c r="AR666" i="81"/>
  <c r="AR659" i="81" s="1"/>
  <c r="AR662" i="81" s="1"/>
  <c r="AR663" i="81" s="1"/>
  <c r="AR664" i="81" s="1"/>
  <c r="AR665" i="81" s="1"/>
  <c r="AR671" i="81" s="1"/>
  <c r="AQ1193" i="81"/>
  <c r="AU21" i="81"/>
  <c r="AU29" i="81" s="1"/>
  <c r="AT31" i="81"/>
  <c r="AU24" i="81" s="1"/>
  <c r="AT27" i="81"/>
  <c r="AT30" i="81"/>
  <c r="AS129" i="81"/>
  <c r="AP777" i="81"/>
  <c r="AR557" i="81"/>
  <c r="AR544" i="81"/>
  <c r="AU38" i="81"/>
  <c r="AR673" i="81"/>
  <c r="AR686" i="81"/>
  <c r="AT126" i="81"/>
  <c r="AT1368" i="81"/>
  <c r="AT1365" i="81"/>
  <c r="AT1355" i="81"/>
  <c r="AT1349" i="81"/>
  <c r="AT1362" i="81"/>
  <c r="AT1350" i="81"/>
  <c r="AT1367" i="81"/>
  <c r="AT1363" i="81"/>
  <c r="AT1357" i="81"/>
  <c r="AT1361" i="81"/>
  <c r="AT1358" i="81"/>
  <c r="AT1370" i="81"/>
  <c r="AT1366" i="81"/>
  <c r="AT1360" i="81"/>
  <c r="AT1353" i="81"/>
  <c r="AT1369" i="81"/>
  <c r="AT1364" i="81"/>
  <c r="AT1351" i="81"/>
  <c r="AT1371" i="81"/>
  <c r="AT1373" i="81"/>
  <c r="AT1352" i="81"/>
  <c r="AT1354" i="81"/>
  <c r="AT1372" i="81"/>
  <c r="AT1356" i="81"/>
  <c r="AT1359" i="81"/>
  <c r="AR559" i="81"/>
  <c r="AS407" i="81"/>
  <c r="AR706" i="81"/>
  <c r="AR723" i="81"/>
  <c r="AR711" i="81"/>
  <c r="AR724" i="81"/>
  <c r="AR713" i="81"/>
  <c r="AR717" i="81"/>
  <c r="AR715" i="81"/>
  <c r="AR716" i="81"/>
  <c r="AR722" i="81"/>
  <c r="AR718" i="81"/>
  <c r="AR703" i="81"/>
  <c r="AR704" i="81"/>
  <c r="AR720" i="81"/>
  <c r="AR714" i="81"/>
  <c r="AR708" i="81"/>
  <c r="AR701" i="81"/>
  <c r="AR705" i="81"/>
  <c r="AR710" i="81"/>
  <c r="AR709" i="81"/>
  <c r="AR707" i="81"/>
  <c r="AR700" i="81"/>
  <c r="AR702" i="81"/>
  <c r="AR721" i="81"/>
  <c r="AR719" i="81"/>
  <c r="AR712" i="81"/>
  <c r="AQ1295" i="81"/>
  <c r="AQ1296" i="81" s="1"/>
  <c r="AT1333" i="81"/>
  <c r="AT1334" i="81" s="1"/>
  <c r="AU1332" i="81" s="1"/>
  <c r="AT1320" i="81"/>
  <c r="AR548" i="81"/>
  <c r="AS186" i="81"/>
  <c r="AS185" i="81"/>
  <c r="AS457" i="81"/>
  <c r="AS453" i="81"/>
  <c r="AS449" i="81"/>
  <c r="AS455" i="81"/>
  <c r="AS459" i="81"/>
  <c r="AS458" i="81"/>
  <c r="AS454" i="81"/>
  <c r="AS445" i="81"/>
  <c r="AS448" i="81"/>
  <c r="AS456" i="81"/>
  <c r="AS460" i="81"/>
  <c r="AS461" i="81"/>
  <c r="AS446" i="81"/>
  <c r="AS450" i="81"/>
  <c r="AS465" i="81"/>
  <c r="AS464" i="81"/>
  <c r="AS443" i="81"/>
  <c r="AS463" i="81"/>
  <c r="AS462" i="81"/>
  <c r="AS466" i="81"/>
  <c r="AS442" i="81"/>
  <c r="AS444" i="81"/>
  <c r="AS447" i="81"/>
  <c r="AS451" i="81"/>
  <c r="AS452" i="81"/>
  <c r="AR685" i="81"/>
  <c r="AT1313" i="81"/>
  <c r="AU37" i="81"/>
  <c r="AS427" i="81"/>
  <c r="AS428" i="81" s="1"/>
  <c r="AT426" i="81" s="1"/>
  <c r="AS414" i="81"/>
  <c r="AP805" i="81" l="1"/>
  <c r="AQ1433" i="81"/>
  <c r="AQ797" i="81"/>
  <c r="AQ790" i="81" s="1"/>
  <c r="AQ793" i="81" s="1"/>
  <c r="AQ794" i="81" s="1"/>
  <c r="AQ795" i="81" s="1"/>
  <c r="AQ796" i="81" s="1"/>
  <c r="AQ802" i="81" s="1"/>
  <c r="AQ283" i="81"/>
  <c r="AQ388" i="81" s="1"/>
  <c r="AP1446" i="81"/>
  <c r="AS411" i="81"/>
  <c r="AR920" i="81"/>
  <c r="AR923" i="81" s="1"/>
  <c r="AR924" i="81" s="1"/>
  <c r="AR925" i="81" s="1"/>
  <c r="AR926" i="81" s="1"/>
  <c r="AR932" i="81" s="1"/>
  <c r="AQ804" i="81"/>
  <c r="AQ1449" i="81" s="1"/>
  <c r="AQ272" i="81"/>
  <c r="AQ275" i="81" s="1"/>
  <c r="AQ276" i="81" s="1"/>
  <c r="AQ277" i="81" s="1"/>
  <c r="AQ278" i="81" s="1"/>
  <c r="AQ284" i="81" s="1"/>
  <c r="AP810" i="81"/>
  <c r="AQ803" i="81" s="1"/>
  <c r="AQ800" i="81"/>
  <c r="AP806" i="81"/>
  <c r="AP809" i="81"/>
  <c r="AP1454" i="81" s="1"/>
  <c r="AQ816" i="81"/>
  <c r="AQ1461" i="81" s="1"/>
  <c r="AP1463" i="81"/>
  <c r="AP1450" i="81"/>
  <c r="AR931" i="81"/>
  <c r="AR1036" i="81" s="1"/>
  <c r="AQ854" i="81"/>
  <c r="AQ1499" i="81" s="1"/>
  <c r="AQ841" i="81"/>
  <c r="AQ1486" i="81" s="1"/>
  <c r="AQ853" i="81"/>
  <c r="AQ1498" i="81" s="1"/>
  <c r="AQ844" i="81"/>
  <c r="AQ845" i="81"/>
  <c r="AQ1490" i="81" s="1"/>
  <c r="AQ847" i="81"/>
  <c r="AQ1492" i="81" s="1"/>
  <c r="AQ851" i="81"/>
  <c r="AQ1496" i="81" s="1"/>
  <c r="AQ836" i="81"/>
  <c r="AQ1481" i="81" s="1"/>
  <c r="AQ839" i="81"/>
  <c r="AQ1484" i="81" s="1"/>
  <c r="AQ833" i="81"/>
  <c r="AQ1478" i="81" s="1"/>
  <c r="AQ848" i="81"/>
  <c r="AQ1493" i="81" s="1"/>
  <c r="AQ834" i="81"/>
  <c r="AQ1479" i="81" s="1"/>
  <c r="AQ852" i="81"/>
  <c r="AQ1497" i="81" s="1"/>
  <c r="AQ831" i="81"/>
  <c r="AQ1476" i="81" s="1"/>
  <c r="AQ842" i="81"/>
  <c r="AQ1487" i="81" s="1"/>
  <c r="AQ849" i="81"/>
  <c r="AQ1494" i="81" s="1"/>
  <c r="AQ846" i="81"/>
  <c r="AQ1491" i="81" s="1"/>
  <c r="AQ850" i="81"/>
  <c r="AQ1495" i="81" s="1"/>
  <c r="AQ840" i="81"/>
  <c r="AQ1485" i="81" s="1"/>
  <c r="AQ830" i="81"/>
  <c r="AQ1475" i="81" s="1"/>
  <c r="AQ843" i="81"/>
  <c r="AQ1488" i="81" s="1"/>
  <c r="AQ832" i="81"/>
  <c r="AQ1477" i="81" s="1"/>
  <c r="AQ835" i="81"/>
  <c r="AQ1480" i="81" s="1"/>
  <c r="AP905" i="81"/>
  <c r="AP1474" i="81"/>
  <c r="AO908" i="81"/>
  <c r="AO1553" i="81" s="1"/>
  <c r="AO1552" i="81"/>
  <c r="AR541" i="81"/>
  <c r="AR646" i="81" s="1"/>
  <c r="AS916" i="81"/>
  <c r="AS949" i="81" s="1"/>
  <c r="AS947" i="81"/>
  <c r="AS948" i="81" s="1"/>
  <c r="AT946" i="81" s="1"/>
  <c r="AS934" i="81"/>
  <c r="AQ149" i="81"/>
  <c r="AQ254" i="81" s="1"/>
  <c r="AR970" i="81"/>
  <c r="AR975" i="81"/>
  <c r="AR961" i="81"/>
  <c r="AR976" i="81"/>
  <c r="AR980" i="81"/>
  <c r="AR974" i="81"/>
  <c r="AR963" i="81"/>
  <c r="AR971" i="81"/>
  <c r="AR981" i="81"/>
  <c r="AR983" i="81"/>
  <c r="AR984" i="81"/>
  <c r="AR972" i="81"/>
  <c r="AR985" i="81"/>
  <c r="AR978" i="81"/>
  <c r="AR964" i="81"/>
  <c r="AR969" i="81"/>
  <c r="AR982" i="81"/>
  <c r="AR965" i="81"/>
  <c r="AR973" i="81"/>
  <c r="AR979" i="81"/>
  <c r="AR966" i="81"/>
  <c r="AR977" i="81"/>
  <c r="AR962" i="81"/>
  <c r="AR530" i="81"/>
  <c r="AR533" i="81" s="1"/>
  <c r="AR534" i="81" s="1"/>
  <c r="AR535" i="81" s="1"/>
  <c r="AR536" i="81" s="1"/>
  <c r="AR542" i="81" s="1"/>
  <c r="AR938" i="81"/>
  <c r="AQ1489" i="81"/>
  <c r="AR270" i="81"/>
  <c r="AR286" i="81" s="1"/>
  <c r="AQ1462" i="81"/>
  <c r="AR133" i="81"/>
  <c r="AR134" i="81" s="1"/>
  <c r="AR167" i="81" s="1"/>
  <c r="AR669" i="81"/>
  <c r="AR677" i="81" s="1"/>
  <c r="AR136" i="81"/>
  <c r="AQ253" i="81"/>
  <c r="AR1056" i="81"/>
  <c r="AR1049" i="81" s="1"/>
  <c r="AR1052" i="81" s="1"/>
  <c r="AR1053" i="81" s="1"/>
  <c r="AR1054" i="81" s="1"/>
  <c r="AR1055" i="81" s="1"/>
  <c r="AR1061" i="81" s="1"/>
  <c r="AR1067" i="81"/>
  <c r="AR1107" i="81"/>
  <c r="AR1093" i="81"/>
  <c r="AR1106" i="81"/>
  <c r="AR1101" i="81"/>
  <c r="AR1091" i="81"/>
  <c r="AR1090" i="81"/>
  <c r="AR1100" i="81"/>
  <c r="AR1112" i="81"/>
  <c r="AR1114" i="81"/>
  <c r="AR1113" i="81"/>
  <c r="AR1102" i="81"/>
  <c r="AR1110" i="81"/>
  <c r="AR1104" i="81"/>
  <c r="AR1095" i="81"/>
  <c r="AR1105" i="81"/>
  <c r="AR1098" i="81"/>
  <c r="AR1111" i="81"/>
  <c r="AR1094" i="81"/>
  <c r="AR1109" i="81"/>
  <c r="AR1108" i="81"/>
  <c r="AR1092" i="81"/>
  <c r="AR1103" i="81"/>
  <c r="AR1099" i="81"/>
  <c r="AR1076" i="81"/>
  <c r="AR1077" i="81" s="1"/>
  <c r="AS1075" i="81" s="1"/>
  <c r="AR1063" i="81"/>
  <c r="AQ675" i="81"/>
  <c r="AQ679" i="81"/>
  <c r="AR672" i="81" s="1"/>
  <c r="AR670" i="81" s="1"/>
  <c r="AR775" i="81" s="1"/>
  <c r="AV6" i="81"/>
  <c r="AV7" i="81" s="1"/>
  <c r="AS1322" i="81"/>
  <c r="AS1326" i="81"/>
  <c r="AT1319" i="81" s="1"/>
  <c r="AT1317" i="81" s="1"/>
  <c r="AT1422" i="81" s="1"/>
  <c r="AS1325" i="81"/>
  <c r="AQ387" i="81"/>
  <c r="AR301" i="81"/>
  <c r="AR1185" i="81"/>
  <c r="AR1178" i="81" s="1"/>
  <c r="AR1181" i="81" s="1"/>
  <c r="AR1182" i="81" s="1"/>
  <c r="AR1183" i="81" s="1"/>
  <c r="AR1184" i="81" s="1"/>
  <c r="AR1190" i="81" s="1"/>
  <c r="AS516" i="81"/>
  <c r="AS415" i="81"/>
  <c r="AS419" i="81" s="1"/>
  <c r="AS515" i="81"/>
  <c r="AR558" i="81"/>
  <c r="AS654" i="81"/>
  <c r="AQ776" i="81"/>
  <c r="AS526" i="81"/>
  <c r="AS559" i="81" s="1"/>
  <c r="AS528" i="81"/>
  <c r="AS837" i="81"/>
  <c r="AS838" i="81"/>
  <c r="AR587" i="81"/>
  <c r="AR591" i="81"/>
  <c r="AR576" i="81"/>
  <c r="AR572" i="81"/>
  <c r="AR594" i="81"/>
  <c r="AR593" i="81"/>
  <c r="AR579" i="81"/>
  <c r="AR583" i="81"/>
  <c r="AR574" i="81"/>
  <c r="AR577" i="81"/>
  <c r="AR580" i="81"/>
  <c r="AR588" i="81"/>
  <c r="AR590" i="81"/>
  <c r="AR575" i="81"/>
  <c r="AR584" i="81"/>
  <c r="AR578" i="81"/>
  <c r="AR571" i="81"/>
  <c r="AR581" i="81"/>
  <c r="AR595" i="81"/>
  <c r="AR582" i="81"/>
  <c r="AR573" i="81"/>
  <c r="AR592" i="81"/>
  <c r="AR585" i="81"/>
  <c r="AR586" i="81"/>
  <c r="AR589" i="81"/>
  <c r="AT128" i="81"/>
  <c r="AU39" i="81"/>
  <c r="AU75" i="81"/>
  <c r="AU79" i="81"/>
  <c r="AU72" i="81"/>
  <c r="AU73" i="81"/>
  <c r="AU69" i="81"/>
  <c r="AU60" i="81"/>
  <c r="AU65" i="81"/>
  <c r="AU59" i="81"/>
  <c r="AU67" i="81"/>
  <c r="AU61" i="81"/>
  <c r="AU78" i="81"/>
  <c r="AU66" i="81"/>
  <c r="AU63" i="81"/>
  <c r="AU76" i="81"/>
  <c r="AU62" i="81"/>
  <c r="AU71" i="81"/>
  <c r="AU56" i="81"/>
  <c r="AU70" i="81"/>
  <c r="AU68" i="81"/>
  <c r="AU77" i="81"/>
  <c r="AU55" i="81"/>
  <c r="AU58" i="81"/>
  <c r="AU74" i="81"/>
  <c r="AU57" i="81"/>
  <c r="AU64" i="81"/>
  <c r="AR774" i="81"/>
  <c r="AR687" i="81"/>
  <c r="AS685" i="81" s="1"/>
  <c r="AT1324" i="81"/>
  <c r="AU26" i="81"/>
  <c r="AU127" i="81"/>
  <c r="AR1243" i="81"/>
  <c r="AR1228" i="81"/>
  <c r="AR1238" i="81"/>
  <c r="AR1242" i="81"/>
  <c r="AR1220" i="81"/>
  <c r="AR1227" i="81"/>
  <c r="AR1224" i="81"/>
  <c r="AR1222" i="81"/>
  <c r="AR1232" i="81"/>
  <c r="AR1230" i="81"/>
  <c r="AR1221" i="81"/>
  <c r="AR1234" i="81"/>
  <c r="AR1225" i="81"/>
  <c r="AR1226" i="81"/>
  <c r="AR1235" i="81"/>
  <c r="AR1240" i="81"/>
  <c r="AR1219" i="81"/>
  <c r="AR1236" i="81"/>
  <c r="AR1241" i="81"/>
  <c r="AR1229" i="81"/>
  <c r="AR1223" i="81"/>
  <c r="AR1233" i="81"/>
  <c r="AR1231" i="81"/>
  <c r="AR1237" i="81"/>
  <c r="AR1239" i="81"/>
  <c r="AT1306" i="81"/>
  <c r="AT1309" i="81" s="1"/>
  <c r="AT1310" i="81" s="1"/>
  <c r="AT1311" i="81" s="1"/>
  <c r="AT1312" i="81" s="1"/>
  <c r="AT1318" i="81" s="1"/>
  <c r="AU1301" i="81"/>
  <c r="AS400" i="81"/>
  <c r="AS403" i="81" s="1"/>
  <c r="AS404" i="81" s="1"/>
  <c r="AS405" i="81" s="1"/>
  <c r="AS406" i="81" s="1"/>
  <c r="AS412" i="81" s="1"/>
  <c r="AT395" i="81"/>
  <c r="AT1421" i="81"/>
  <c r="AQ1197" i="81"/>
  <c r="AQ1198" i="81"/>
  <c r="AR1191" i="81" s="1"/>
  <c r="AQ1194" i="81"/>
  <c r="AR1188" i="81"/>
  <c r="AR1205" i="81"/>
  <c r="AR1206" i="81" s="1"/>
  <c r="AS1204" i="81" s="1"/>
  <c r="AR1192" i="81"/>
  <c r="AQ1442" i="81" l="1"/>
  <c r="AR785" i="81"/>
  <c r="AQ801" i="81"/>
  <c r="AQ906" i="81" s="1"/>
  <c r="AQ1551" i="81" s="1"/>
  <c r="AQ287" i="81"/>
  <c r="AQ291" i="81" s="1"/>
  <c r="AQ389" i="81"/>
  <c r="AR545" i="81"/>
  <c r="AR549" i="81" s="1"/>
  <c r="AR935" i="81"/>
  <c r="AR939" i="81" s="1"/>
  <c r="AQ818" i="81"/>
  <c r="AR816" i="81" s="1"/>
  <c r="AR1461" i="81" s="1"/>
  <c r="AS927" i="81"/>
  <c r="AR1430" i="81"/>
  <c r="AP907" i="81"/>
  <c r="AP1550" i="81"/>
  <c r="AQ905" i="81"/>
  <c r="AQ808" i="81"/>
  <c r="AQ1453" i="81" s="1"/>
  <c r="AQ1445" i="81"/>
  <c r="AR788" i="81"/>
  <c r="AR1433" i="81" s="1"/>
  <c r="AR786" i="81"/>
  <c r="AR1431" i="81" s="1"/>
  <c r="AP1451" i="81"/>
  <c r="AP1455" i="81"/>
  <c r="AS978" i="81"/>
  <c r="AS975" i="81"/>
  <c r="AS965" i="81"/>
  <c r="AS984" i="81"/>
  <c r="AS982" i="81"/>
  <c r="AS979" i="81"/>
  <c r="AS962" i="81"/>
  <c r="AS983" i="81"/>
  <c r="AS963" i="81"/>
  <c r="AS970" i="81"/>
  <c r="AS969" i="81"/>
  <c r="AS985" i="81"/>
  <c r="AS972" i="81"/>
  <c r="AS977" i="81"/>
  <c r="AS971" i="81"/>
  <c r="AS981" i="81"/>
  <c r="AS980" i="81"/>
  <c r="AS974" i="81"/>
  <c r="AS973" i="81"/>
  <c r="AS986" i="81"/>
  <c r="AS966" i="81"/>
  <c r="AS964" i="81"/>
  <c r="AS976" i="81"/>
  <c r="AQ153" i="81"/>
  <c r="AQ158" i="81" s="1"/>
  <c r="AR151" i="81" s="1"/>
  <c r="AQ255" i="81"/>
  <c r="AQ256" i="81" s="1"/>
  <c r="AR299" i="81"/>
  <c r="AR300" i="81" s="1"/>
  <c r="AS298" i="81" s="1"/>
  <c r="AR279" i="81"/>
  <c r="AS267" i="81" s="1"/>
  <c r="AR1035" i="81"/>
  <c r="AR1037" i="81" s="1"/>
  <c r="AR1038" i="81" s="1"/>
  <c r="AS540" i="81"/>
  <c r="AS548" i="81" s="1"/>
  <c r="AS1044" i="81"/>
  <c r="AS1045" i="81" s="1"/>
  <c r="AS1078" i="81" s="1"/>
  <c r="AR1060" i="81"/>
  <c r="AR1165" i="81" s="1"/>
  <c r="AR546" i="81"/>
  <c r="AR145" i="81"/>
  <c r="AR180" i="81"/>
  <c r="AR183" i="81"/>
  <c r="AR193" i="81"/>
  <c r="AR182" i="81"/>
  <c r="AR199" i="81"/>
  <c r="AR184" i="81"/>
  <c r="AR198" i="81"/>
  <c r="AR192" i="81"/>
  <c r="AR187" i="81"/>
  <c r="AR196" i="81"/>
  <c r="AR189" i="81"/>
  <c r="AR181" i="81"/>
  <c r="AR194" i="81"/>
  <c r="AR202" i="81"/>
  <c r="AR191" i="81"/>
  <c r="AR201" i="81"/>
  <c r="AR203" i="81"/>
  <c r="AR197" i="81"/>
  <c r="AR195" i="81"/>
  <c r="AR188" i="81"/>
  <c r="AR200" i="81"/>
  <c r="AR179" i="81"/>
  <c r="AR190" i="81"/>
  <c r="AR138" i="81"/>
  <c r="AR141" i="81" s="1"/>
  <c r="AR142" i="81" s="1"/>
  <c r="AR143" i="81" s="1"/>
  <c r="AR144" i="81" s="1"/>
  <c r="AR150" i="81" s="1"/>
  <c r="AR165" i="81"/>
  <c r="AR166" i="81" s="1"/>
  <c r="AS164" i="81" s="1"/>
  <c r="AR152" i="81"/>
  <c r="AR1164" i="81"/>
  <c r="AV9" i="81"/>
  <c r="AV18" i="81" s="1"/>
  <c r="AW6" i="81" s="1"/>
  <c r="AR776" i="81"/>
  <c r="AR777" i="81" s="1"/>
  <c r="AR1189" i="81"/>
  <c r="AR1294" i="81" s="1"/>
  <c r="AS1173" i="81"/>
  <c r="AS1176" i="81" s="1"/>
  <c r="AR674" i="81"/>
  <c r="AR678" i="81" s="1"/>
  <c r="AQ390" i="81"/>
  <c r="AR318" i="81"/>
  <c r="AR332" i="81"/>
  <c r="AR330" i="81"/>
  <c r="AR329" i="81"/>
  <c r="AR314" i="81"/>
  <c r="AR336" i="81"/>
  <c r="AR325" i="81"/>
  <c r="AR334" i="81"/>
  <c r="AR321" i="81"/>
  <c r="AR331" i="81"/>
  <c r="AR328" i="81"/>
  <c r="AR326" i="81"/>
  <c r="AR313" i="81"/>
  <c r="AR337" i="81"/>
  <c r="AR327" i="81"/>
  <c r="AR315" i="81"/>
  <c r="AR317" i="81"/>
  <c r="AR335" i="81"/>
  <c r="AR322" i="81"/>
  <c r="AR324" i="81"/>
  <c r="AR316" i="81"/>
  <c r="AR323" i="81"/>
  <c r="AR333" i="81"/>
  <c r="AT1321" i="81"/>
  <c r="AT1325" i="81" s="1"/>
  <c r="AS517" i="81"/>
  <c r="AS518" i="81" s="1"/>
  <c r="AR1293" i="81"/>
  <c r="AU126" i="81"/>
  <c r="AU128" i="81" s="1"/>
  <c r="AV37" i="81"/>
  <c r="AR645" i="81"/>
  <c r="AS537" i="81"/>
  <c r="AS530" i="81" s="1"/>
  <c r="AS533" i="81" s="1"/>
  <c r="AS534" i="81" s="1"/>
  <c r="AS535" i="81" s="1"/>
  <c r="AS536" i="81" s="1"/>
  <c r="AS542" i="81" s="1"/>
  <c r="AR1483" i="81"/>
  <c r="AS557" i="81"/>
  <c r="AS544" i="81"/>
  <c r="AS657" i="81"/>
  <c r="AS655" i="81"/>
  <c r="AS556" i="81"/>
  <c r="AV40" i="81"/>
  <c r="AT396" i="81"/>
  <c r="AT429" i="81" s="1"/>
  <c r="AT398" i="81"/>
  <c r="AR1196" i="81"/>
  <c r="AS319" i="81"/>
  <c r="AS320" i="81"/>
  <c r="AU1302" i="81"/>
  <c r="AU1335" i="81" s="1"/>
  <c r="AU1304" i="81"/>
  <c r="AU30" i="81"/>
  <c r="AV21" i="81"/>
  <c r="AU27" i="81"/>
  <c r="AU31" i="81"/>
  <c r="AV24" i="81" s="1"/>
  <c r="AV127" i="81" s="1"/>
  <c r="AT129" i="81"/>
  <c r="AS596" i="81"/>
  <c r="AS578" i="81"/>
  <c r="AS576" i="81"/>
  <c r="AS574" i="81"/>
  <c r="AS572" i="81"/>
  <c r="AS579" i="81"/>
  <c r="AS591" i="81"/>
  <c r="AS577" i="81"/>
  <c r="AS593" i="81"/>
  <c r="AS587" i="81"/>
  <c r="AS585" i="81"/>
  <c r="AS584" i="81"/>
  <c r="AS590" i="81"/>
  <c r="AS583" i="81"/>
  <c r="AS575" i="81"/>
  <c r="AS581" i="81"/>
  <c r="AS592" i="81"/>
  <c r="AS594" i="81"/>
  <c r="AS595" i="81"/>
  <c r="AS582" i="81"/>
  <c r="AS586" i="81"/>
  <c r="AS573" i="81"/>
  <c r="AS589" i="81"/>
  <c r="AS580" i="81"/>
  <c r="AS588" i="81"/>
  <c r="AT1423" i="81"/>
  <c r="AT1424" i="81" s="1"/>
  <c r="AT410" i="81"/>
  <c r="AT418" i="81" s="1"/>
  <c r="AS416" i="81"/>
  <c r="AS420" i="81"/>
  <c r="AT413" i="81" s="1"/>
  <c r="AT1097" i="81"/>
  <c r="AT1096" i="81"/>
  <c r="AR1482" i="81"/>
  <c r="AQ777" i="81"/>
  <c r="AR272" i="81" l="1"/>
  <c r="AR275" i="81" s="1"/>
  <c r="AR276" i="81" s="1"/>
  <c r="AR277" i="81" s="1"/>
  <c r="AR278" i="81" s="1"/>
  <c r="AR284" i="81" s="1"/>
  <c r="AQ288" i="81"/>
  <c r="AQ907" i="81"/>
  <c r="AQ1552" i="81" s="1"/>
  <c r="AS930" i="81"/>
  <c r="AS938" i="81" s="1"/>
  <c r="AQ805" i="81"/>
  <c r="AR800" i="81" s="1"/>
  <c r="AQ292" i="81"/>
  <c r="AR285" i="81" s="1"/>
  <c r="AR283" i="81" s="1"/>
  <c r="AR282" i="81"/>
  <c r="AR290" i="81" s="1"/>
  <c r="AR550" i="81"/>
  <c r="AS543" i="81" s="1"/>
  <c r="AQ1446" i="81"/>
  <c r="AR936" i="81"/>
  <c r="AR940" i="81"/>
  <c r="AS933" i="81" s="1"/>
  <c r="AS931" i="81" s="1"/>
  <c r="AR148" i="81"/>
  <c r="AR156" i="81" s="1"/>
  <c r="AR1166" i="81"/>
  <c r="AR1167" i="81" s="1"/>
  <c r="AV38" i="81"/>
  <c r="AV39" i="81" s="1"/>
  <c r="AQ1550" i="81"/>
  <c r="AQ1463" i="81"/>
  <c r="AQ157" i="81"/>
  <c r="AQ154" i="81"/>
  <c r="AS1047" i="81"/>
  <c r="AS1076" i="81" s="1"/>
  <c r="AS1077" i="81" s="1"/>
  <c r="AT1075" i="81" s="1"/>
  <c r="AQ908" i="81"/>
  <c r="AQ1553" i="81" s="1"/>
  <c r="AT915" i="81"/>
  <c r="AS920" i="81"/>
  <c r="AS923" i="81" s="1"/>
  <c r="AS924" i="81" s="1"/>
  <c r="AS925" i="81" s="1"/>
  <c r="AS926" i="81" s="1"/>
  <c r="AS932" i="81" s="1"/>
  <c r="AR797" i="81"/>
  <c r="AS785" i="81" s="1"/>
  <c r="AR819" i="81"/>
  <c r="AR817" i="81"/>
  <c r="AR818" i="81" s="1"/>
  <c r="AS816" i="81" s="1"/>
  <c r="AS1461" i="81" s="1"/>
  <c r="AR804" i="81"/>
  <c r="AR1449" i="81" s="1"/>
  <c r="AQ810" i="81"/>
  <c r="AR803" i="81" s="1"/>
  <c r="AR801" i="81" s="1"/>
  <c r="AR906" i="81" s="1"/>
  <c r="AQ806" i="81"/>
  <c r="AP908" i="81"/>
  <c r="AP1553" i="81" s="1"/>
  <c r="AP1552" i="81"/>
  <c r="AS1035" i="81"/>
  <c r="AR1064" i="81"/>
  <c r="AR1069" i="81" s="1"/>
  <c r="AS1062" i="81" s="1"/>
  <c r="AR253" i="81"/>
  <c r="AR149" i="81"/>
  <c r="AR254" i="81" s="1"/>
  <c r="AS133" i="81"/>
  <c r="AS1105" i="81"/>
  <c r="AS1103" i="81"/>
  <c r="AS1100" i="81"/>
  <c r="AS1106" i="81"/>
  <c r="AS1102" i="81"/>
  <c r="AS1107" i="81"/>
  <c r="AS1099" i="81"/>
  <c r="AS1114" i="81"/>
  <c r="AS1109" i="81"/>
  <c r="AS1113" i="81"/>
  <c r="AS1115" i="81"/>
  <c r="AS1094" i="81"/>
  <c r="AS1110" i="81"/>
  <c r="AS1108" i="81"/>
  <c r="AS1098" i="81"/>
  <c r="AS1112" i="81"/>
  <c r="AS1095" i="81"/>
  <c r="AS1093" i="81"/>
  <c r="AS1091" i="81"/>
  <c r="AS1111" i="81"/>
  <c r="AS1092" i="81"/>
  <c r="AS1101" i="81"/>
  <c r="AS1104" i="81"/>
  <c r="AS669" i="81"/>
  <c r="AS677" i="81" s="1"/>
  <c r="AV11" i="81"/>
  <c r="AV14" i="81" s="1"/>
  <c r="AV15" i="81" s="1"/>
  <c r="AV16" i="81" s="1"/>
  <c r="AV17" i="81" s="1"/>
  <c r="AV23" i="81" s="1"/>
  <c r="AR1193" i="81"/>
  <c r="AS1188" i="81" s="1"/>
  <c r="AR1295" i="81"/>
  <c r="AR1296" i="81" s="1"/>
  <c r="AS1174" i="81"/>
  <c r="AS1207" i="81" s="1"/>
  <c r="AS1238" i="81" s="1"/>
  <c r="AR679" i="81"/>
  <c r="AS672" i="81" s="1"/>
  <c r="AR675" i="81"/>
  <c r="AT1326" i="81"/>
  <c r="AU1319" i="81" s="1"/>
  <c r="AR387" i="81"/>
  <c r="AS270" i="81"/>
  <c r="AS268" i="81"/>
  <c r="AS301" i="81" s="1"/>
  <c r="AT1322" i="81"/>
  <c r="AU1316" i="81"/>
  <c r="AU1324" i="81" s="1"/>
  <c r="AS666" i="81"/>
  <c r="AS659" i="81" s="1"/>
  <c r="AS662" i="81" s="1"/>
  <c r="AS663" i="81" s="1"/>
  <c r="AS664" i="81" s="1"/>
  <c r="AS665" i="81" s="1"/>
  <c r="AS671" i="81" s="1"/>
  <c r="AT407" i="81"/>
  <c r="AT411" i="81" s="1"/>
  <c r="AT516" i="81" s="1"/>
  <c r="AS558" i="81"/>
  <c r="AT556" i="81" s="1"/>
  <c r="AT319" i="81"/>
  <c r="AT320" i="81"/>
  <c r="AS1229" i="81"/>
  <c r="AS1225" i="81"/>
  <c r="AS1226" i="81"/>
  <c r="AU1320" i="81"/>
  <c r="AU1333" i="81"/>
  <c r="AU1334" i="81" s="1"/>
  <c r="AV1332" i="81" s="1"/>
  <c r="AS541" i="81"/>
  <c r="AT525" i="81"/>
  <c r="AW7" i="81"/>
  <c r="AW9" i="81"/>
  <c r="AS1205" i="81"/>
  <c r="AS1206" i="81" s="1"/>
  <c r="AT1204" i="81" s="1"/>
  <c r="AS1192" i="81"/>
  <c r="AU1368" i="81"/>
  <c r="AU1365" i="81"/>
  <c r="AU1357" i="81"/>
  <c r="AU1363" i="81"/>
  <c r="AU1367" i="81"/>
  <c r="AU1362" i="81"/>
  <c r="AU1374" i="81"/>
  <c r="AU1360" i="81"/>
  <c r="AU1355" i="81"/>
  <c r="AU1350" i="81"/>
  <c r="AU1371" i="81"/>
  <c r="AU1361" i="81"/>
  <c r="AU1370" i="81"/>
  <c r="AU1373" i="81"/>
  <c r="AU1352" i="81"/>
  <c r="AU1353" i="81"/>
  <c r="AU1356" i="81"/>
  <c r="AU1369" i="81"/>
  <c r="AU1354" i="81"/>
  <c r="AU1366" i="81"/>
  <c r="AU1358" i="81"/>
  <c r="AU1372" i="81"/>
  <c r="AU1351" i="81"/>
  <c r="AU1364" i="81"/>
  <c r="AU1359" i="81"/>
  <c r="AT967" i="81"/>
  <c r="AT968" i="81"/>
  <c r="AS645" i="81"/>
  <c r="AV29" i="81"/>
  <c r="AV26" i="81"/>
  <c r="AT414" i="81"/>
  <c r="AT427" i="81"/>
  <c r="AT428" i="81" s="1"/>
  <c r="AU426" i="81" s="1"/>
  <c r="AT186" i="81"/>
  <c r="AT185" i="81"/>
  <c r="AS688" i="81"/>
  <c r="AR647" i="81"/>
  <c r="AU1313" i="81"/>
  <c r="AT467" i="81"/>
  <c r="AT451" i="81"/>
  <c r="AT447" i="81"/>
  <c r="AT456" i="81"/>
  <c r="AT453" i="81"/>
  <c r="AT458" i="81"/>
  <c r="AT459" i="81"/>
  <c r="AT443" i="81"/>
  <c r="AT448" i="81"/>
  <c r="AT466" i="81"/>
  <c r="AT460" i="81"/>
  <c r="AT465" i="81"/>
  <c r="AT454" i="81"/>
  <c r="AT463" i="81"/>
  <c r="AT452" i="81"/>
  <c r="AT445" i="81"/>
  <c r="AT449" i="81"/>
  <c r="AT457" i="81"/>
  <c r="AT462" i="81"/>
  <c r="AT446" i="81"/>
  <c r="AT455" i="81"/>
  <c r="AT461" i="81"/>
  <c r="AT450" i="81"/>
  <c r="AT444" i="81"/>
  <c r="AT464" i="81"/>
  <c r="AV67" i="81"/>
  <c r="AV76" i="81"/>
  <c r="AV65" i="81"/>
  <c r="AV59" i="81"/>
  <c r="AV74" i="81"/>
  <c r="AV78" i="81"/>
  <c r="AV66" i="81"/>
  <c r="AV75" i="81"/>
  <c r="AV61" i="81"/>
  <c r="AV68" i="81"/>
  <c r="AV63" i="81"/>
  <c r="AV73" i="81"/>
  <c r="AV64" i="81"/>
  <c r="AV72" i="81"/>
  <c r="AV69" i="81"/>
  <c r="AV79" i="81"/>
  <c r="AV71" i="81"/>
  <c r="AV57" i="81"/>
  <c r="AV62" i="81"/>
  <c r="AV60" i="81"/>
  <c r="AV80" i="81"/>
  <c r="AV77" i="81"/>
  <c r="AV70" i="81"/>
  <c r="AV58" i="81"/>
  <c r="AV56" i="81"/>
  <c r="AS686" i="81"/>
  <c r="AS673" i="81"/>
  <c r="AU129" i="81"/>
  <c r="AQ809" i="81" l="1"/>
  <c r="AQ1454" i="81" s="1"/>
  <c r="AR1445" i="81"/>
  <c r="AQ1450" i="81"/>
  <c r="AQ1451" i="81" s="1"/>
  <c r="AR388" i="81"/>
  <c r="AR287" i="81"/>
  <c r="AS282" i="81" s="1"/>
  <c r="AS1036" i="81"/>
  <c r="AS1037" i="81" s="1"/>
  <c r="AS1038" i="81" s="1"/>
  <c r="AS935" i="81"/>
  <c r="AS936" i="81" s="1"/>
  <c r="AS1056" i="81"/>
  <c r="AS1233" i="81"/>
  <c r="AS1244" i="81"/>
  <c r="AR1194" i="81"/>
  <c r="AS1222" i="81"/>
  <c r="AS1239" i="81"/>
  <c r="AS1237" i="81"/>
  <c r="AR1462" i="81"/>
  <c r="AR1463" i="81"/>
  <c r="AR1198" i="81"/>
  <c r="AS1191" i="81" s="1"/>
  <c r="AS1230" i="81"/>
  <c r="AS1240" i="81"/>
  <c r="AS1242" i="81"/>
  <c r="AS1220" i="81"/>
  <c r="AS1236" i="81"/>
  <c r="AS1232" i="81"/>
  <c r="AR1197" i="81"/>
  <c r="AS1223" i="81"/>
  <c r="AS1243" i="81"/>
  <c r="AS1224" i="81"/>
  <c r="AS1231" i="81"/>
  <c r="AS1235" i="81"/>
  <c r="AS1063" i="81"/>
  <c r="AS1185" i="81"/>
  <c r="AS1178" i="81" s="1"/>
  <c r="AS1181" i="81" s="1"/>
  <c r="AS1182" i="81" s="1"/>
  <c r="AS1183" i="81" s="1"/>
  <c r="AS1184" i="81" s="1"/>
  <c r="AS1190" i="81" s="1"/>
  <c r="AS1228" i="81"/>
  <c r="AS1234" i="81"/>
  <c r="AS1227" i="81"/>
  <c r="AS1241" i="81"/>
  <c r="AS1221" i="81"/>
  <c r="AR1442" i="81"/>
  <c r="AR1446" i="81"/>
  <c r="AT918" i="81"/>
  <c r="AT916" i="81"/>
  <c r="AR1068" i="81"/>
  <c r="AR790" i="81"/>
  <c r="AR793" i="81" s="1"/>
  <c r="AR794" i="81" s="1"/>
  <c r="AR795" i="81" s="1"/>
  <c r="AR796" i="81" s="1"/>
  <c r="AR802" i="81" s="1"/>
  <c r="AS940" i="81"/>
  <c r="AT933" i="81" s="1"/>
  <c r="AS786" i="81"/>
  <c r="AS819" i="81" s="1"/>
  <c r="AS788" i="81"/>
  <c r="AR808" i="81"/>
  <c r="AR1453" i="81" s="1"/>
  <c r="AR805" i="81"/>
  <c r="AR843" i="81"/>
  <c r="AR1488" i="81" s="1"/>
  <c r="AR840" i="81"/>
  <c r="AR1485" i="81" s="1"/>
  <c r="AR850" i="81"/>
  <c r="AR1495" i="81" s="1"/>
  <c r="AR831" i="81"/>
  <c r="AR849" i="81"/>
  <c r="AR1494" i="81" s="1"/>
  <c r="AR832" i="81"/>
  <c r="AR1477" i="81" s="1"/>
  <c r="AR839" i="81"/>
  <c r="AR1484" i="81" s="1"/>
  <c r="AR846" i="81"/>
  <c r="AR1491" i="81" s="1"/>
  <c r="AR847" i="81"/>
  <c r="AR1492" i="81" s="1"/>
  <c r="AR853" i="81"/>
  <c r="AR1498" i="81" s="1"/>
  <c r="AR852" i="81"/>
  <c r="AR1497" i="81" s="1"/>
  <c r="AR835" i="81"/>
  <c r="AR1480" i="81" s="1"/>
  <c r="AR834" i="81"/>
  <c r="AR1479" i="81" s="1"/>
  <c r="AR842" i="81"/>
  <c r="AR1487" i="81" s="1"/>
  <c r="AR851" i="81"/>
  <c r="AR1496" i="81" s="1"/>
  <c r="AR844" i="81"/>
  <c r="AR1489" i="81" s="1"/>
  <c r="AR854" i="81"/>
  <c r="AR1499" i="81" s="1"/>
  <c r="AR848" i="81"/>
  <c r="AR1493" i="81" s="1"/>
  <c r="AR1464" i="81"/>
  <c r="AR845" i="81"/>
  <c r="AR1490" i="81" s="1"/>
  <c r="AR855" i="81"/>
  <c r="AR1500" i="81" s="1"/>
  <c r="AR836" i="81"/>
  <c r="AR1481" i="81" s="1"/>
  <c r="AR833" i="81"/>
  <c r="AR1478" i="81" s="1"/>
  <c r="AR841" i="81"/>
  <c r="AR1486" i="81" s="1"/>
  <c r="AS1059" i="81"/>
  <c r="AS939" i="81"/>
  <c r="AT930" i="81"/>
  <c r="AT938" i="81" s="1"/>
  <c r="AR1065" i="81"/>
  <c r="AR255" i="81"/>
  <c r="AR256" i="81" s="1"/>
  <c r="AR1551" i="81"/>
  <c r="AS1060" i="81"/>
  <c r="AS1165" i="81" s="1"/>
  <c r="AR153" i="81"/>
  <c r="AR157" i="81" s="1"/>
  <c r="AS134" i="81"/>
  <c r="AS167" i="81" s="1"/>
  <c r="AS136" i="81"/>
  <c r="AS1430" i="81"/>
  <c r="AS1164" i="81"/>
  <c r="AS1067" i="81"/>
  <c r="AT1044" i="81"/>
  <c r="AS1049" i="81"/>
  <c r="AS1052" i="81" s="1"/>
  <c r="AS1053" i="81" s="1"/>
  <c r="AS1054" i="81" s="1"/>
  <c r="AS1055" i="81" s="1"/>
  <c r="AS1061" i="81" s="1"/>
  <c r="AU1317" i="81"/>
  <c r="AU1422" i="81" s="1"/>
  <c r="AT654" i="81"/>
  <c r="AT657" i="81" s="1"/>
  <c r="AS279" i="81"/>
  <c r="AS272" i="81" s="1"/>
  <c r="AS275" i="81" s="1"/>
  <c r="AS276" i="81" s="1"/>
  <c r="AS277" i="81" s="1"/>
  <c r="AS278" i="81" s="1"/>
  <c r="AS284" i="81" s="1"/>
  <c r="AS324" i="81"/>
  <c r="AS329" i="81"/>
  <c r="AS321" i="81"/>
  <c r="AS327" i="81"/>
  <c r="AS325" i="81"/>
  <c r="AS317" i="81"/>
  <c r="AS330" i="81"/>
  <c r="AS334" i="81"/>
  <c r="AS336" i="81"/>
  <c r="AS338" i="81"/>
  <c r="AS318" i="81"/>
  <c r="AS326" i="81"/>
  <c r="AS331" i="81"/>
  <c r="AS337" i="81"/>
  <c r="AS315" i="81"/>
  <c r="AS332" i="81"/>
  <c r="AS314" i="81"/>
  <c r="AS333" i="81"/>
  <c r="AS323" i="81"/>
  <c r="AS328" i="81"/>
  <c r="AS322" i="81"/>
  <c r="AS316" i="81"/>
  <c r="AS335" i="81"/>
  <c r="AR292" i="81"/>
  <c r="AS285" i="81" s="1"/>
  <c r="AS283" i="81" s="1"/>
  <c r="AS388" i="81" s="1"/>
  <c r="AS299" i="81"/>
  <c r="AS300" i="81" s="1"/>
  <c r="AT298" i="81" s="1"/>
  <c r="AS286" i="81"/>
  <c r="AR389" i="81"/>
  <c r="AR390" i="81" s="1"/>
  <c r="AS670" i="81"/>
  <c r="AS775" i="81" s="1"/>
  <c r="AT400" i="81"/>
  <c r="AT403" i="81" s="1"/>
  <c r="AT404" i="81" s="1"/>
  <c r="AT405" i="81" s="1"/>
  <c r="AT406" i="81" s="1"/>
  <c r="AT412" i="81" s="1"/>
  <c r="AU395" i="81"/>
  <c r="AU398" i="81" s="1"/>
  <c r="AW18" i="81"/>
  <c r="AX6" i="81" s="1"/>
  <c r="AT415" i="81"/>
  <c r="AT419" i="81" s="1"/>
  <c r="AS646" i="81"/>
  <c r="AS647" i="81" s="1"/>
  <c r="AS648" i="81" s="1"/>
  <c r="AS545" i="81"/>
  <c r="AV126" i="81"/>
  <c r="AT1173" i="81"/>
  <c r="AS724" i="81"/>
  <c r="AS719" i="81"/>
  <c r="AS709" i="81"/>
  <c r="AS706" i="81"/>
  <c r="AS1482" i="81" s="1"/>
  <c r="AS715" i="81"/>
  <c r="AS713" i="81"/>
  <c r="AS716" i="81"/>
  <c r="AS711" i="81"/>
  <c r="AS701" i="81"/>
  <c r="AS714" i="81"/>
  <c r="AS725" i="81"/>
  <c r="AS702" i="81"/>
  <c r="AS708" i="81"/>
  <c r="AS703" i="81"/>
  <c r="AS704" i="81"/>
  <c r="AS710" i="81"/>
  <c r="AS712" i="81"/>
  <c r="AS718" i="81"/>
  <c r="AS723" i="81"/>
  <c r="AS722" i="81"/>
  <c r="AS717" i="81"/>
  <c r="AS720" i="81"/>
  <c r="AS707" i="81"/>
  <c r="AS1483" i="81" s="1"/>
  <c r="AS705" i="81"/>
  <c r="AS721" i="81"/>
  <c r="AU1421" i="81"/>
  <c r="AW38" i="81"/>
  <c r="AW37" i="81"/>
  <c r="AV1301" i="81"/>
  <c r="AU1306" i="81"/>
  <c r="AU1309" i="81" s="1"/>
  <c r="AU1310" i="81" s="1"/>
  <c r="AU1311" i="81" s="1"/>
  <c r="AU1312" i="81" s="1"/>
  <c r="AU1318" i="81" s="1"/>
  <c r="AR648" i="81"/>
  <c r="AS687" i="81"/>
  <c r="AT837" i="81"/>
  <c r="AT838" i="81"/>
  <c r="AW40" i="81"/>
  <c r="AT515" i="81"/>
  <c r="AT517" i="81" s="1"/>
  <c r="AT518" i="81" s="1"/>
  <c r="AV27" i="81"/>
  <c r="AW21" i="81"/>
  <c r="AV31" i="81"/>
  <c r="AW24" i="81" s="1"/>
  <c r="AW127" i="81" s="1"/>
  <c r="AV30" i="81"/>
  <c r="AT526" i="81"/>
  <c r="AT528" i="81"/>
  <c r="AS1196" i="81"/>
  <c r="AR291" i="81" l="1"/>
  <c r="AR288" i="81"/>
  <c r="AQ1455" i="81"/>
  <c r="AS1189" i="81"/>
  <c r="AS1294" i="81" s="1"/>
  <c r="AS1464" i="81"/>
  <c r="AS1293" i="81"/>
  <c r="AT949" i="81"/>
  <c r="AT927" i="81"/>
  <c r="AT947" i="81"/>
  <c r="AT948" i="81" s="1"/>
  <c r="AU946" i="81" s="1"/>
  <c r="AT934" i="81"/>
  <c r="AS797" i="81"/>
  <c r="AT785" i="81" s="1"/>
  <c r="AS817" i="81"/>
  <c r="AS818" i="81" s="1"/>
  <c r="AT816" i="81" s="1"/>
  <c r="AS804" i="81"/>
  <c r="AS833" i="81"/>
  <c r="AS856" i="81"/>
  <c r="AS848" i="81"/>
  <c r="AS844" i="81"/>
  <c r="AS854" i="81"/>
  <c r="AS840" i="81"/>
  <c r="AS852" i="81"/>
  <c r="AS849" i="81"/>
  <c r="AS842" i="81"/>
  <c r="AS843" i="81"/>
  <c r="AS853" i="81"/>
  <c r="AS846" i="81"/>
  <c r="AS841" i="81"/>
  <c r="AS855" i="81"/>
  <c r="AS839" i="81"/>
  <c r="AS832" i="81"/>
  <c r="AS845" i="81"/>
  <c r="AS835" i="81"/>
  <c r="AS847" i="81"/>
  <c r="AS834" i="81"/>
  <c r="AS851" i="81"/>
  <c r="AS836" i="81"/>
  <c r="AS850" i="81"/>
  <c r="AR905" i="81"/>
  <c r="AR1476" i="81"/>
  <c r="AS800" i="81"/>
  <c r="AR809" i="81"/>
  <c r="AR810" i="81"/>
  <c r="AS803" i="81" s="1"/>
  <c r="AR806" i="81"/>
  <c r="AS790" i="81"/>
  <c r="AS793" i="81" s="1"/>
  <c r="AS794" i="81" s="1"/>
  <c r="AS795" i="81" s="1"/>
  <c r="AS796" i="81" s="1"/>
  <c r="AS802" i="81" s="1"/>
  <c r="AS148" i="81"/>
  <c r="AR158" i="81"/>
  <c r="AS151" i="81" s="1"/>
  <c r="AT655" i="81"/>
  <c r="AT688" i="81" s="1"/>
  <c r="AT714" i="81" s="1"/>
  <c r="AR154" i="81"/>
  <c r="AU396" i="81"/>
  <c r="AU429" i="81" s="1"/>
  <c r="AU446" i="81" s="1"/>
  <c r="AR1450" i="81"/>
  <c r="AS1166" i="81"/>
  <c r="AS1167" i="81" s="1"/>
  <c r="AS1064" i="81"/>
  <c r="AS1069" i="81" s="1"/>
  <c r="AT1062" i="81" s="1"/>
  <c r="AR1454" i="81"/>
  <c r="AS1431" i="81"/>
  <c r="AS145" i="81"/>
  <c r="AS138" i="81" s="1"/>
  <c r="AS141" i="81" s="1"/>
  <c r="AS142" i="81" s="1"/>
  <c r="AS143" i="81" s="1"/>
  <c r="AS144" i="81" s="1"/>
  <c r="AS150" i="81" s="1"/>
  <c r="AS165" i="81"/>
  <c r="AS166" i="81" s="1"/>
  <c r="AT164" i="81" s="1"/>
  <c r="AS152" i="81"/>
  <c r="AS1449" i="81" s="1"/>
  <c r="AS1433" i="81"/>
  <c r="AS187" i="81"/>
  <c r="AS180" i="81"/>
  <c r="AS1477" i="81" s="1"/>
  <c r="AS200" i="81"/>
  <c r="AS1497" i="81" s="1"/>
  <c r="AS183" i="81"/>
  <c r="AS190" i="81"/>
  <c r="AS1487" i="81" s="1"/>
  <c r="AS189" i="81"/>
  <c r="AS182" i="81"/>
  <c r="AS1479" i="81" s="1"/>
  <c r="AS202" i="81"/>
  <c r="AS196" i="81"/>
  <c r="AS198" i="81"/>
  <c r="AS184" i="81"/>
  <c r="AS181" i="81"/>
  <c r="AS188" i="81"/>
  <c r="AS192" i="81"/>
  <c r="AS1489" i="81" s="1"/>
  <c r="AS193" i="81"/>
  <c r="AS204" i="81"/>
  <c r="AS194" i="81"/>
  <c r="AS1491" i="81" s="1"/>
  <c r="AS201" i="81"/>
  <c r="AS203" i="81"/>
  <c r="AS195" i="81"/>
  <c r="AS191" i="81"/>
  <c r="AS197" i="81"/>
  <c r="AS1494" i="81" s="1"/>
  <c r="AS199" i="81"/>
  <c r="AU1321" i="81"/>
  <c r="AU1325" i="81" s="1"/>
  <c r="AT1047" i="81"/>
  <c r="AT1045" i="81"/>
  <c r="AT1078" i="81" s="1"/>
  <c r="AU410" i="81"/>
  <c r="AU418" i="81" s="1"/>
  <c r="AS674" i="81"/>
  <c r="AT669" i="81" s="1"/>
  <c r="AT420" i="81"/>
  <c r="AU413" i="81" s="1"/>
  <c r="AT416" i="81"/>
  <c r="AW11" i="81"/>
  <c r="AW14" i="81" s="1"/>
  <c r="AW15" i="81" s="1"/>
  <c r="AW16" i="81" s="1"/>
  <c r="AW17" i="81" s="1"/>
  <c r="AW23" i="81" s="1"/>
  <c r="AT267" i="81"/>
  <c r="AS287" i="81"/>
  <c r="AS290" i="81"/>
  <c r="AS387" i="81"/>
  <c r="AS389" i="81" s="1"/>
  <c r="AS390" i="81" s="1"/>
  <c r="AS1193" i="81"/>
  <c r="AS1197" i="81" s="1"/>
  <c r="AS1295" i="81"/>
  <c r="AS1296" i="81" s="1"/>
  <c r="AT537" i="81"/>
  <c r="AT530" i="81" s="1"/>
  <c r="AT533" i="81" s="1"/>
  <c r="AT534" i="81" s="1"/>
  <c r="AT535" i="81" s="1"/>
  <c r="AT536" i="81" s="1"/>
  <c r="AT542" i="81" s="1"/>
  <c r="AU1423" i="81"/>
  <c r="AU1424" i="81" s="1"/>
  <c r="AU407" i="81"/>
  <c r="AT706" i="81"/>
  <c r="AT707" i="81"/>
  <c r="AT686" i="81"/>
  <c r="AT673" i="81"/>
  <c r="AV1302" i="81"/>
  <c r="AV1335" i="81" s="1"/>
  <c r="AV1304" i="81"/>
  <c r="AT685" i="81"/>
  <c r="AV128" i="81"/>
  <c r="AX9" i="81"/>
  <c r="AX7" i="81"/>
  <c r="AU450" i="81"/>
  <c r="AU453" i="81"/>
  <c r="AU448" i="81"/>
  <c r="AU456" i="81"/>
  <c r="AU462" i="81"/>
  <c r="AU447" i="81"/>
  <c r="AU452" i="81"/>
  <c r="AU454" i="81"/>
  <c r="AS774" i="81"/>
  <c r="AU186" i="81"/>
  <c r="AU185" i="81"/>
  <c r="AT557" i="81"/>
  <c r="AT544" i="81"/>
  <c r="AT559" i="81"/>
  <c r="AW29" i="81"/>
  <c r="AW26" i="81"/>
  <c r="AW68" i="81"/>
  <c r="AW79" i="81"/>
  <c r="AW67" i="81"/>
  <c r="AW74" i="81"/>
  <c r="AW57" i="81"/>
  <c r="AW59" i="81"/>
  <c r="AW58" i="81"/>
  <c r="AW66" i="81"/>
  <c r="AW76" i="81"/>
  <c r="AW72" i="81"/>
  <c r="AW60" i="81"/>
  <c r="AW62" i="81"/>
  <c r="AW61" i="81"/>
  <c r="AW77" i="81"/>
  <c r="AW63" i="81"/>
  <c r="AW80" i="81"/>
  <c r="AW64" i="81"/>
  <c r="AW70" i="81"/>
  <c r="AW71" i="81"/>
  <c r="AW75" i="81"/>
  <c r="AW73" i="81"/>
  <c r="AW81" i="81"/>
  <c r="AW65" i="81"/>
  <c r="AW78" i="81"/>
  <c r="AW69" i="81"/>
  <c r="AU414" i="81"/>
  <c r="AU427" i="81"/>
  <c r="AU428" i="81" s="1"/>
  <c r="AV426" i="81" s="1"/>
  <c r="AU1097" i="81"/>
  <c r="AU1096" i="81"/>
  <c r="AW39" i="81"/>
  <c r="AT1176" i="81"/>
  <c r="AT1174" i="81"/>
  <c r="AT1207" i="81" s="1"/>
  <c r="AS549" i="81"/>
  <c r="AS550" i="81"/>
  <c r="AT543" i="81" s="1"/>
  <c r="AT540" i="81"/>
  <c r="AS546" i="81"/>
  <c r="AS1485" i="81" l="1"/>
  <c r="AS1488" i="81"/>
  <c r="AT666" i="81"/>
  <c r="AS1501" i="81"/>
  <c r="AS1480" i="81"/>
  <c r="AS801" i="81"/>
  <c r="AS906" i="81" s="1"/>
  <c r="AS1500" i="81"/>
  <c r="AS1481" i="81"/>
  <c r="AU458" i="81"/>
  <c r="AU466" i="81"/>
  <c r="AS1498" i="81"/>
  <c r="AS1495" i="81"/>
  <c r="AU460" i="81"/>
  <c r="AU468" i="81"/>
  <c r="AS1493" i="81"/>
  <c r="AS1484" i="81"/>
  <c r="AU444" i="81"/>
  <c r="AU467" i="81"/>
  <c r="AU463" i="81"/>
  <c r="AU459" i="81"/>
  <c r="AU461" i="81"/>
  <c r="AU465" i="81"/>
  <c r="AU445" i="81"/>
  <c r="AU455" i="81"/>
  <c r="AU449" i="81"/>
  <c r="AU457" i="81"/>
  <c r="AU464" i="81"/>
  <c r="AU451" i="81"/>
  <c r="AS1492" i="81"/>
  <c r="AT713" i="81"/>
  <c r="AS1478" i="81"/>
  <c r="AS1499" i="81"/>
  <c r="AS1496" i="81"/>
  <c r="AS1490" i="81"/>
  <c r="AT705" i="81"/>
  <c r="AS1486" i="81"/>
  <c r="AS678" i="81"/>
  <c r="AS1445" i="81"/>
  <c r="AT920" i="81"/>
  <c r="AT923" i="81" s="1"/>
  <c r="AT924" i="81" s="1"/>
  <c r="AT925" i="81" s="1"/>
  <c r="AT926" i="81" s="1"/>
  <c r="AT932" i="81" s="1"/>
  <c r="AT931" i="81"/>
  <c r="AU915" i="81"/>
  <c r="AT981" i="81"/>
  <c r="AT976" i="81"/>
  <c r="AT986" i="81"/>
  <c r="AT985" i="81"/>
  <c r="AT963" i="81"/>
  <c r="AT973" i="81"/>
  <c r="AT964" i="81"/>
  <c r="AT987" i="81"/>
  <c r="AT979" i="81"/>
  <c r="AT965" i="81"/>
  <c r="AT974" i="81"/>
  <c r="AT977" i="81"/>
  <c r="AT972" i="81"/>
  <c r="AT984" i="81"/>
  <c r="AT978" i="81"/>
  <c r="AT975" i="81"/>
  <c r="AT966" i="81"/>
  <c r="AT970" i="81"/>
  <c r="AT980" i="81"/>
  <c r="AT969" i="81"/>
  <c r="AT983" i="81"/>
  <c r="AT982" i="81"/>
  <c r="AT971" i="81"/>
  <c r="AR907" i="81"/>
  <c r="AR1550" i="81"/>
  <c r="AS905" i="81"/>
  <c r="AS907" i="81" s="1"/>
  <c r="AS808" i="81"/>
  <c r="AS805" i="81"/>
  <c r="AT788" i="81"/>
  <c r="AT786" i="81"/>
  <c r="AU1326" i="81"/>
  <c r="AV1319" i="81" s="1"/>
  <c r="AS1463" i="81"/>
  <c r="AT1059" i="81"/>
  <c r="AV1316" i="81"/>
  <c r="AV1324" i="81" s="1"/>
  <c r="AT1461" i="81"/>
  <c r="AS1462" i="81"/>
  <c r="AS1065" i="81"/>
  <c r="AS156" i="81"/>
  <c r="AU411" i="81"/>
  <c r="AU516" i="81" s="1"/>
  <c r="AT719" i="81"/>
  <c r="AT715" i="81"/>
  <c r="AT717" i="81"/>
  <c r="AT718" i="81"/>
  <c r="AT709" i="81"/>
  <c r="AT724" i="81"/>
  <c r="AT704" i="81"/>
  <c r="AT723" i="81"/>
  <c r="AT708" i="81"/>
  <c r="AT711" i="81"/>
  <c r="AT720" i="81"/>
  <c r="AT702" i="81"/>
  <c r="AT716" i="81"/>
  <c r="AT712" i="81"/>
  <c r="AT722" i="81"/>
  <c r="AT710" i="81"/>
  <c r="AT703" i="81"/>
  <c r="AT726" i="81"/>
  <c r="AT721" i="81"/>
  <c r="AT725" i="81"/>
  <c r="AS679" i="81"/>
  <c r="AT672" i="81" s="1"/>
  <c r="AT670" i="81" s="1"/>
  <c r="AT775" i="81" s="1"/>
  <c r="AS1068" i="81"/>
  <c r="AS675" i="81"/>
  <c r="AS149" i="81"/>
  <c r="AS254" i="81" s="1"/>
  <c r="AS1551" i="81" s="1"/>
  <c r="AU1322" i="81"/>
  <c r="AR1455" i="81"/>
  <c r="AR1451" i="81"/>
  <c r="AS253" i="81"/>
  <c r="AS255" i="81" s="1"/>
  <c r="AS256" i="81" s="1"/>
  <c r="AT133" i="81"/>
  <c r="AT1430" i="81" s="1"/>
  <c r="AS1442" i="81"/>
  <c r="AT1056" i="81"/>
  <c r="AU1044" i="81" s="1"/>
  <c r="AU1045" i="81" s="1"/>
  <c r="AU1078" i="81" s="1"/>
  <c r="AT1099" i="81"/>
  <c r="AT1113" i="81"/>
  <c r="AT1101" i="81"/>
  <c r="AT1107" i="81"/>
  <c r="AT1098" i="81"/>
  <c r="AT1108" i="81"/>
  <c r="AT1106" i="81"/>
  <c r="AT1093" i="81"/>
  <c r="AT1105" i="81"/>
  <c r="AT1115" i="81"/>
  <c r="AT1110" i="81"/>
  <c r="AT1092" i="81"/>
  <c r="AT1116" i="81"/>
  <c r="AT1103" i="81"/>
  <c r="AT1109" i="81"/>
  <c r="AT1102" i="81"/>
  <c r="AT1111" i="81"/>
  <c r="AT1112" i="81"/>
  <c r="AT1095" i="81"/>
  <c r="AT1100" i="81"/>
  <c r="AT1094" i="81"/>
  <c r="AT1104" i="81"/>
  <c r="AT1114" i="81"/>
  <c r="AT1060" i="81"/>
  <c r="AT1165" i="81" s="1"/>
  <c r="AT1076" i="81"/>
  <c r="AT1077" i="81" s="1"/>
  <c r="AU1075" i="81" s="1"/>
  <c r="AT1063" i="81"/>
  <c r="AT1067" i="81"/>
  <c r="AT1188" i="81"/>
  <c r="AT1196" i="81" s="1"/>
  <c r="AS1198" i="81"/>
  <c r="AT1191" i="81" s="1"/>
  <c r="AU525" i="81"/>
  <c r="AU528" i="81" s="1"/>
  <c r="AT268" i="81"/>
  <c r="AT270" i="81"/>
  <c r="AT282" i="81"/>
  <c r="AT290" i="81" s="1"/>
  <c r="AS291" i="81"/>
  <c r="AS288" i="81"/>
  <c r="AS292" i="81"/>
  <c r="AT285" i="81" s="1"/>
  <c r="AS1194" i="81"/>
  <c r="AV395" i="81"/>
  <c r="AV396" i="81" s="1"/>
  <c r="AV429" i="81" s="1"/>
  <c r="AU400" i="81"/>
  <c r="AU403" i="81" s="1"/>
  <c r="AU404" i="81" s="1"/>
  <c r="AU405" i="81" s="1"/>
  <c r="AU406" i="81" s="1"/>
  <c r="AU412" i="81" s="1"/>
  <c r="AT541" i="81"/>
  <c r="AT646" i="81" s="1"/>
  <c r="AU415" i="81"/>
  <c r="AV410" i="81" s="1"/>
  <c r="AV1313" i="81"/>
  <c r="AW1301" i="81" s="1"/>
  <c r="AW1302" i="81" s="1"/>
  <c r="AW1335" i="81" s="1"/>
  <c r="AX18" i="81"/>
  <c r="AY6" i="81" s="1"/>
  <c r="AT1244" i="81"/>
  <c r="AT1231" i="81"/>
  <c r="AT1234" i="81"/>
  <c r="AT1225" i="81"/>
  <c r="AT1224" i="81"/>
  <c r="AT1245" i="81"/>
  <c r="AT1226" i="81"/>
  <c r="AT1236" i="81"/>
  <c r="AT1228" i="81"/>
  <c r="AT1222" i="81"/>
  <c r="AT1223" i="81"/>
  <c r="AT1240" i="81"/>
  <c r="AT1221" i="81"/>
  <c r="AT1237" i="81"/>
  <c r="AT1239" i="81"/>
  <c r="AT1241" i="81"/>
  <c r="AT1233" i="81"/>
  <c r="AT1232" i="81"/>
  <c r="AT1243" i="81"/>
  <c r="AT1242" i="81"/>
  <c r="AT1227" i="81"/>
  <c r="AT1229" i="81"/>
  <c r="AT1238" i="81"/>
  <c r="AT1230" i="81"/>
  <c r="AT1235" i="81"/>
  <c r="AX37" i="81"/>
  <c r="AT548" i="81"/>
  <c r="AT1185" i="81"/>
  <c r="AU838" i="81"/>
  <c r="AU837" i="81"/>
  <c r="AW126" i="81"/>
  <c r="AT588" i="81"/>
  <c r="AT579" i="81"/>
  <c r="AT595" i="81"/>
  <c r="AT582" i="81"/>
  <c r="AT594" i="81"/>
  <c r="AT592" i="81"/>
  <c r="AT583" i="81"/>
  <c r="AT575" i="81"/>
  <c r="AT586" i="81"/>
  <c r="AT589" i="81"/>
  <c r="AT581" i="81"/>
  <c r="AT578" i="81"/>
  <c r="AT596" i="81"/>
  <c r="AT593" i="81"/>
  <c r="AT573" i="81"/>
  <c r="AT580" i="81"/>
  <c r="AT584" i="81"/>
  <c r="AT590" i="81"/>
  <c r="AT585" i="81"/>
  <c r="AT591" i="81"/>
  <c r="AT587" i="81"/>
  <c r="AT574" i="81"/>
  <c r="AT576" i="81"/>
  <c r="AT577" i="81"/>
  <c r="AT597" i="81"/>
  <c r="AS776" i="81"/>
  <c r="AX38" i="81"/>
  <c r="AV1333" i="81"/>
  <c r="AV1334" i="81" s="1"/>
  <c r="AW1332" i="81" s="1"/>
  <c r="AV1320" i="81"/>
  <c r="AT687" i="81"/>
  <c r="AU685" i="81" s="1"/>
  <c r="AV1365" i="81"/>
  <c r="AV1357" i="81"/>
  <c r="AV1360" i="81"/>
  <c r="AV1352" i="81"/>
  <c r="AV1372" i="81"/>
  <c r="AV1356" i="81"/>
  <c r="AV1358" i="81"/>
  <c r="AV1351" i="81"/>
  <c r="AV1363" i="81"/>
  <c r="AV1354" i="81"/>
  <c r="AV1374" i="81"/>
  <c r="AV1362" i="81"/>
  <c r="AV1373" i="81"/>
  <c r="AV1367" i="81"/>
  <c r="AV1355" i="81"/>
  <c r="AV1368" i="81"/>
  <c r="AV1361" i="81"/>
  <c r="AV1353" i="81"/>
  <c r="AV1369" i="81"/>
  <c r="AV1366" i="81"/>
  <c r="AV1359" i="81"/>
  <c r="AV1364" i="81"/>
  <c r="AV1371" i="81"/>
  <c r="AV1370" i="81"/>
  <c r="AV1375" i="81"/>
  <c r="AT1205" i="81"/>
  <c r="AT1206" i="81" s="1"/>
  <c r="AU1204" i="81" s="1"/>
  <c r="AT1192" i="81"/>
  <c r="AW27" i="81"/>
  <c r="AW31" i="81"/>
  <c r="AX24" i="81" s="1"/>
  <c r="AX127" i="81" s="1"/>
  <c r="AX21" i="81"/>
  <c r="AW30" i="81"/>
  <c r="AT659" i="81"/>
  <c r="AT662" i="81" s="1"/>
  <c r="AT663" i="81" s="1"/>
  <c r="AT664" i="81" s="1"/>
  <c r="AT665" i="81" s="1"/>
  <c r="AT671" i="81" s="1"/>
  <c r="AU654" i="81"/>
  <c r="AV129" i="81"/>
  <c r="AT558" i="81"/>
  <c r="AT677" i="81"/>
  <c r="AU526" i="81"/>
  <c r="AU559" i="81" s="1"/>
  <c r="AU968" i="81"/>
  <c r="AU967" i="81"/>
  <c r="AX40" i="81"/>
  <c r="AU515" i="81" l="1"/>
  <c r="AU517" i="81" s="1"/>
  <c r="AU518" i="81" s="1"/>
  <c r="AS1453" i="81"/>
  <c r="AS908" i="81"/>
  <c r="AT797" i="81"/>
  <c r="AU785" i="81" s="1"/>
  <c r="AU786" i="81" s="1"/>
  <c r="AU819" i="81" s="1"/>
  <c r="AT1035" i="81"/>
  <c r="AU916" i="81"/>
  <c r="AU918" i="81"/>
  <c r="AT1036" i="81"/>
  <c r="AT935" i="81"/>
  <c r="AT819" i="81"/>
  <c r="AT804" i="81"/>
  <c r="AT817" i="81"/>
  <c r="AT818" i="81" s="1"/>
  <c r="AU816" i="81" s="1"/>
  <c r="AT800" i="81"/>
  <c r="AS806" i="81"/>
  <c r="AS809" i="81"/>
  <c r="AS810" i="81"/>
  <c r="AT803" i="81" s="1"/>
  <c r="AR908" i="81"/>
  <c r="AR1553" i="81" s="1"/>
  <c r="AR1552" i="81"/>
  <c r="AV398" i="81"/>
  <c r="AV427" i="81" s="1"/>
  <c r="AV428" i="81" s="1"/>
  <c r="AW426" i="81" s="1"/>
  <c r="AW1304" i="81"/>
  <c r="AW1320" i="81" s="1"/>
  <c r="AT774" i="81"/>
  <c r="AT776" i="81" s="1"/>
  <c r="AT777" i="81" s="1"/>
  <c r="AS153" i="81"/>
  <c r="AS1450" i="81" s="1"/>
  <c r="AU1047" i="81"/>
  <c r="AU1076" i="81" s="1"/>
  <c r="AU1077" i="81" s="1"/>
  <c r="AV1075" i="81" s="1"/>
  <c r="AS1550" i="81"/>
  <c r="AS1446" i="81"/>
  <c r="AT1049" i="81"/>
  <c r="AT1052" i="81" s="1"/>
  <c r="AT1053" i="81" s="1"/>
  <c r="AT1054" i="81" s="1"/>
  <c r="AT1055" i="81" s="1"/>
  <c r="AT1061" i="81" s="1"/>
  <c r="AT136" i="81"/>
  <c r="AT1433" i="81" s="1"/>
  <c r="AT134" i="81"/>
  <c r="AU1107" i="81"/>
  <c r="AU1101" i="81"/>
  <c r="AU1094" i="81"/>
  <c r="AU1113" i="81"/>
  <c r="AU1098" i="81"/>
  <c r="AU1095" i="81"/>
  <c r="AU1109" i="81"/>
  <c r="AU1099" i="81"/>
  <c r="AU1103" i="81"/>
  <c r="AU1106" i="81"/>
  <c r="AU1104" i="81"/>
  <c r="AU1112" i="81"/>
  <c r="AU1105" i="81"/>
  <c r="AU1111" i="81"/>
  <c r="AU1116" i="81"/>
  <c r="AU1110" i="81"/>
  <c r="AU1114" i="81"/>
  <c r="AU1093" i="81"/>
  <c r="AU1115" i="81"/>
  <c r="AU1100" i="81"/>
  <c r="AU1102" i="81"/>
  <c r="AU1108" i="81"/>
  <c r="AU1117" i="81"/>
  <c r="AT1064" i="81"/>
  <c r="AT1164" i="81"/>
  <c r="AT1166" i="81" s="1"/>
  <c r="AT1167" i="81" s="1"/>
  <c r="AT279" i="81"/>
  <c r="AT283" i="81" s="1"/>
  <c r="AT388" i="81" s="1"/>
  <c r="AU420" i="81"/>
  <c r="AV413" i="81" s="1"/>
  <c r="AT1189" i="81"/>
  <c r="AT1294" i="81" s="1"/>
  <c r="AT301" i="81"/>
  <c r="AT321" i="81" s="1"/>
  <c r="AT299" i="81"/>
  <c r="AT300" i="81" s="1"/>
  <c r="AU298" i="81" s="1"/>
  <c r="AT286" i="81"/>
  <c r="AU419" i="81"/>
  <c r="AT1483" i="81"/>
  <c r="AT545" i="81"/>
  <c r="AT549" i="81" s="1"/>
  <c r="AV418" i="81"/>
  <c r="AU416" i="81"/>
  <c r="AV1306" i="81"/>
  <c r="AV1309" i="81" s="1"/>
  <c r="AV1310" i="81" s="1"/>
  <c r="AV1311" i="81" s="1"/>
  <c r="AV1312" i="81" s="1"/>
  <c r="AV1318" i="81" s="1"/>
  <c r="AT1482" i="81"/>
  <c r="AT674" i="81"/>
  <c r="AU669" i="81" s="1"/>
  <c r="AU677" i="81" s="1"/>
  <c r="AX11" i="81"/>
  <c r="AX14" i="81" s="1"/>
  <c r="AX15" i="81" s="1"/>
  <c r="AX16" i="81" s="1"/>
  <c r="AX17" i="81" s="1"/>
  <c r="AX23" i="81" s="1"/>
  <c r="AU537" i="81"/>
  <c r="AU530" i="81" s="1"/>
  <c r="AU533" i="81" s="1"/>
  <c r="AU534" i="81" s="1"/>
  <c r="AU535" i="81" s="1"/>
  <c r="AU536" i="81" s="1"/>
  <c r="AU542" i="81" s="1"/>
  <c r="AV407" i="81"/>
  <c r="AW395" i="81" s="1"/>
  <c r="AV1317" i="81"/>
  <c r="AV463" i="81"/>
  <c r="AV456" i="81"/>
  <c r="AV460" i="81"/>
  <c r="AV448" i="81"/>
  <c r="AV466" i="81"/>
  <c r="AV457" i="81"/>
  <c r="AV454" i="81"/>
  <c r="AV468" i="81"/>
  <c r="AV452" i="81"/>
  <c r="AV451" i="81"/>
  <c r="AV461" i="81"/>
  <c r="AV449" i="81"/>
  <c r="AV465" i="81"/>
  <c r="AV455" i="81"/>
  <c r="AV467" i="81"/>
  <c r="AV445" i="81"/>
  <c r="AV453" i="81"/>
  <c r="AV464" i="81"/>
  <c r="AV462" i="81"/>
  <c r="AV447" i="81"/>
  <c r="AV459" i="81"/>
  <c r="AV446" i="81"/>
  <c r="AV458" i="81"/>
  <c r="AV450" i="81"/>
  <c r="AV469" i="81"/>
  <c r="AU585" i="81"/>
  <c r="AU582" i="81"/>
  <c r="AU579" i="81"/>
  <c r="AU596" i="81"/>
  <c r="AU574" i="81"/>
  <c r="AU597" i="81"/>
  <c r="AU594" i="81"/>
  <c r="AU578" i="81"/>
  <c r="AU577" i="81"/>
  <c r="AU575" i="81"/>
  <c r="AU584" i="81"/>
  <c r="AU583" i="81"/>
  <c r="AU595" i="81"/>
  <c r="AU593" i="81"/>
  <c r="AU598" i="81"/>
  <c r="AU591" i="81"/>
  <c r="AU576" i="81"/>
  <c r="AU587" i="81"/>
  <c r="AU589" i="81"/>
  <c r="AU586" i="81"/>
  <c r="AU590" i="81"/>
  <c r="AU581" i="81"/>
  <c r="AU580" i="81"/>
  <c r="AU592" i="81"/>
  <c r="AU588" i="81"/>
  <c r="AX63" i="81"/>
  <c r="AX79" i="81"/>
  <c r="AX76" i="81"/>
  <c r="AX82" i="81"/>
  <c r="AX69" i="81"/>
  <c r="AX66" i="81"/>
  <c r="AX72" i="81"/>
  <c r="AX77" i="81"/>
  <c r="AX58" i="81"/>
  <c r="AX64" i="81"/>
  <c r="AX80" i="81"/>
  <c r="AX65" i="81"/>
  <c r="AX70" i="81"/>
  <c r="AX60" i="81"/>
  <c r="AX59" i="81"/>
  <c r="AX71" i="81"/>
  <c r="AX78" i="81"/>
  <c r="AX73" i="81"/>
  <c r="AX74" i="81"/>
  <c r="AX68" i="81"/>
  <c r="AX67" i="81"/>
  <c r="AX75" i="81"/>
  <c r="AX81" i="81"/>
  <c r="AX61" i="81"/>
  <c r="AX62" i="81"/>
  <c r="AX29" i="81"/>
  <c r="AX26" i="81"/>
  <c r="AV414" i="81"/>
  <c r="AS777" i="81"/>
  <c r="AS1553" i="81" s="1"/>
  <c r="AS1552" i="81"/>
  <c r="AY9" i="81"/>
  <c r="AY7" i="81"/>
  <c r="AU657" i="81"/>
  <c r="AU655" i="81"/>
  <c r="AV1421" i="81"/>
  <c r="AT645" i="81"/>
  <c r="AW1362" i="81"/>
  <c r="AW1353" i="81"/>
  <c r="AW1363" i="81"/>
  <c r="AW1370" i="81"/>
  <c r="AW1371" i="81"/>
  <c r="AW1358" i="81"/>
  <c r="AW1376" i="81"/>
  <c r="AW1352" i="81"/>
  <c r="AW1369" i="81"/>
  <c r="AW1357" i="81"/>
  <c r="AW1364" i="81"/>
  <c r="AW1366" i="81"/>
  <c r="AW1367" i="81"/>
  <c r="AW1368" i="81"/>
  <c r="AW1361" i="81"/>
  <c r="AW1354" i="81"/>
  <c r="AW1365" i="81"/>
  <c r="AW1372" i="81"/>
  <c r="AW1374" i="81"/>
  <c r="AW1359" i="81"/>
  <c r="AW1360" i="81"/>
  <c r="AW1355" i="81"/>
  <c r="AW1356" i="81"/>
  <c r="AW1373" i="81"/>
  <c r="AW1375" i="81"/>
  <c r="AU557" i="81"/>
  <c r="AU544" i="81"/>
  <c r="AU556" i="81"/>
  <c r="AU319" i="81"/>
  <c r="AU320" i="81"/>
  <c r="AX39" i="81"/>
  <c r="AW128" i="81"/>
  <c r="AT1178" i="81"/>
  <c r="AT1181" i="81" s="1"/>
  <c r="AT1182" i="81" s="1"/>
  <c r="AT1183" i="81" s="1"/>
  <c r="AT1184" i="81" s="1"/>
  <c r="AT1190" i="81" s="1"/>
  <c r="AU1173" i="81"/>
  <c r="AT1293" i="81"/>
  <c r="AU788" i="81" l="1"/>
  <c r="AT790" i="81"/>
  <c r="AT793" i="81" s="1"/>
  <c r="AT794" i="81" s="1"/>
  <c r="AT795" i="81" s="1"/>
  <c r="AT796" i="81" s="1"/>
  <c r="AT802" i="81" s="1"/>
  <c r="AT801" i="81"/>
  <c r="AT906" i="81" s="1"/>
  <c r="AU797" i="81"/>
  <c r="AT1037" i="81"/>
  <c r="AT1038" i="81" s="1"/>
  <c r="AU947" i="81"/>
  <c r="AU948" i="81" s="1"/>
  <c r="AV946" i="81" s="1"/>
  <c r="AU934" i="81"/>
  <c r="AU949" i="81"/>
  <c r="AU927" i="81"/>
  <c r="AS158" i="81"/>
  <c r="AT151" i="81" s="1"/>
  <c r="AU930" i="81"/>
  <c r="AU938" i="81" s="1"/>
  <c r="AT940" i="81"/>
  <c r="AU933" i="81" s="1"/>
  <c r="AT936" i="81"/>
  <c r="AT939" i="81"/>
  <c r="AT808" i="81"/>
  <c r="AT851" i="81"/>
  <c r="AT847" i="81"/>
  <c r="AT846" i="81"/>
  <c r="AT836" i="81"/>
  <c r="AT844" i="81"/>
  <c r="AT855" i="81"/>
  <c r="AT841" i="81"/>
  <c r="AT833" i="81"/>
  <c r="AT848" i="81"/>
  <c r="AT834" i="81"/>
  <c r="AT849" i="81"/>
  <c r="AT853" i="81"/>
  <c r="AT835" i="81"/>
  <c r="AT852" i="81"/>
  <c r="AT840" i="81"/>
  <c r="AT842" i="81"/>
  <c r="AT857" i="81"/>
  <c r="AT845" i="81"/>
  <c r="AT843" i="81"/>
  <c r="AT839" i="81"/>
  <c r="AT856" i="81"/>
  <c r="AT854" i="81"/>
  <c r="AT850" i="81"/>
  <c r="AU850" i="81"/>
  <c r="AU855" i="81"/>
  <c r="AU836" i="81"/>
  <c r="AU858" i="81"/>
  <c r="AU843" i="81"/>
  <c r="AU856" i="81"/>
  <c r="AU834" i="81"/>
  <c r="AU835" i="81"/>
  <c r="AU842" i="81"/>
  <c r="AU853" i="81"/>
  <c r="AU854" i="81"/>
  <c r="AU839" i="81"/>
  <c r="AU844" i="81"/>
  <c r="AU840" i="81"/>
  <c r="AU848" i="81"/>
  <c r="AU857" i="81"/>
  <c r="AU847" i="81"/>
  <c r="AU852" i="81"/>
  <c r="AU851" i="81"/>
  <c r="AU849" i="81"/>
  <c r="AU845" i="81"/>
  <c r="AU846" i="81"/>
  <c r="AU841" i="81"/>
  <c r="AU804" i="81"/>
  <c r="AU817" i="81"/>
  <c r="AU818" i="81" s="1"/>
  <c r="AV816" i="81" s="1"/>
  <c r="AW1313" i="81"/>
  <c r="AW1306" i="81" s="1"/>
  <c r="AW1309" i="81" s="1"/>
  <c r="AW1310" i="81" s="1"/>
  <c r="AW1311" i="81" s="1"/>
  <c r="AW1312" i="81" s="1"/>
  <c r="AW1318" i="81" s="1"/>
  <c r="AW1333" i="81"/>
  <c r="AW1334" i="81" s="1"/>
  <c r="AX1332" i="81" s="1"/>
  <c r="AS154" i="81"/>
  <c r="AT331" i="81"/>
  <c r="AT322" i="81"/>
  <c r="AS157" i="81"/>
  <c r="AS1454" i="81" s="1"/>
  <c r="AT546" i="81"/>
  <c r="AT325" i="81"/>
  <c r="AT148" i="81"/>
  <c r="AT156" i="81" s="1"/>
  <c r="AT315" i="81"/>
  <c r="AT339" i="81"/>
  <c r="AU1063" i="81"/>
  <c r="AU1056" i="81"/>
  <c r="AV1044" i="81" s="1"/>
  <c r="AS1455" i="81"/>
  <c r="AS1451" i="81"/>
  <c r="AT145" i="81"/>
  <c r="AU133" i="81" s="1"/>
  <c r="AT167" i="81"/>
  <c r="AT1431" i="81"/>
  <c r="AT165" i="81"/>
  <c r="AT166" i="81" s="1"/>
  <c r="AU164" i="81" s="1"/>
  <c r="AT152" i="81"/>
  <c r="AT1449" i="81" s="1"/>
  <c r="AT337" i="81"/>
  <c r="AT335" i="81"/>
  <c r="AT324" i="81"/>
  <c r="AT272" i="81"/>
  <c r="AT275" i="81" s="1"/>
  <c r="AT276" i="81" s="1"/>
  <c r="AT277" i="81" s="1"/>
  <c r="AT278" i="81" s="1"/>
  <c r="AT284" i="81" s="1"/>
  <c r="AT1065" i="81"/>
  <c r="AU1059" i="81"/>
  <c r="AT1069" i="81"/>
  <c r="AU1062" i="81" s="1"/>
  <c r="AT1068" i="81"/>
  <c r="AT1295" i="81"/>
  <c r="AT1296" i="81" s="1"/>
  <c r="AT1193" i="81"/>
  <c r="AU1188" i="81" s="1"/>
  <c r="AT334" i="81"/>
  <c r="AT323" i="81"/>
  <c r="AT317" i="81"/>
  <c r="AU1164" i="81"/>
  <c r="AU267" i="81"/>
  <c r="AU270" i="81" s="1"/>
  <c r="AT287" i="81"/>
  <c r="AT292" i="81" s="1"/>
  <c r="AT675" i="81"/>
  <c r="AT333" i="81"/>
  <c r="AT326" i="81"/>
  <c r="AT332" i="81"/>
  <c r="AT318" i="81"/>
  <c r="AT338" i="81"/>
  <c r="AT328" i="81"/>
  <c r="AT329" i="81"/>
  <c r="AT327" i="81"/>
  <c r="AT330" i="81"/>
  <c r="AT336" i="81"/>
  <c r="AT316" i="81"/>
  <c r="AT550" i="81"/>
  <c r="AU543" i="81" s="1"/>
  <c r="AU541" i="81" s="1"/>
  <c r="AU540" i="81"/>
  <c r="AU548" i="81" s="1"/>
  <c r="AV411" i="81"/>
  <c r="AV516" i="81" s="1"/>
  <c r="AV400" i="81"/>
  <c r="AV403" i="81" s="1"/>
  <c r="AV404" i="81" s="1"/>
  <c r="AV405" i="81" s="1"/>
  <c r="AV406" i="81" s="1"/>
  <c r="AV412" i="81" s="1"/>
  <c r="AT679" i="81"/>
  <c r="AU672" i="81" s="1"/>
  <c r="AT678" i="81"/>
  <c r="AY18" i="81"/>
  <c r="AZ6" i="81" s="1"/>
  <c r="AV525" i="81"/>
  <c r="AV526" i="81" s="1"/>
  <c r="AV559" i="81" s="1"/>
  <c r="AU666" i="81"/>
  <c r="AV654" i="81" s="1"/>
  <c r="AV1422" i="81"/>
  <c r="AV1321" i="81"/>
  <c r="AT1197" i="81"/>
  <c r="AU558" i="81"/>
  <c r="AV556" i="81" s="1"/>
  <c r="AV1423" i="81"/>
  <c r="AV1424" i="81" s="1"/>
  <c r="AU1174" i="81"/>
  <c r="AU1207" i="81" s="1"/>
  <c r="AU1176" i="81"/>
  <c r="AV320" i="81"/>
  <c r="AV319" i="81"/>
  <c r="AX126" i="81"/>
  <c r="AU645" i="81"/>
  <c r="AV515" i="81"/>
  <c r="AV1097" i="81"/>
  <c r="AV1096" i="81"/>
  <c r="AW396" i="81"/>
  <c r="AW429" i="81" s="1"/>
  <c r="AW398" i="81"/>
  <c r="AT647" i="81"/>
  <c r="AU688" i="81"/>
  <c r="AV186" i="81"/>
  <c r="AV185" i="81"/>
  <c r="AW1421" i="81"/>
  <c r="AU686" i="81"/>
  <c r="AU687" i="81" s="1"/>
  <c r="AV685" i="81" s="1"/>
  <c r="AU673" i="81"/>
  <c r="AY40" i="81"/>
  <c r="AW129" i="81"/>
  <c r="AY37" i="81"/>
  <c r="AY38" i="81"/>
  <c r="AY21" i="81"/>
  <c r="AX27" i="81"/>
  <c r="AX31" i="81"/>
  <c r="AY24" i="81" s="1"/>
  <c r="AY127" i="81" s="1"/>
  <c r="AX30" i="81"/>
  <c r="AV838" i="81"/>
  <c r="AV837" i="81"/>
  <c r="AX1301" i="81" l="1"/>
  <c r="AX1304" i="81" s="1"/>
  <c r="AT805" i="81"/>
  <c r="AT1198" i="81"/>
  <c r="AU1191" i="81" s="1"/>
  <c r="AT1194" i="81"/>
  <c r="AT1453" i="81"/>
  <c r="AV915" i="81"/>
  <c r="AU920" i="81"/>
  <c r="AU923" i="81" s="1"/>
  <c r="AU924" i="81" s="1"/>
  <c r="AU925" i="81" s="1"/>
  <c r="AU926" i="81" s="1"/>
  <c r="AU932" i="81" s="1"/>
  <c r="AU931" i="81"/>
  <c r="AU977" i="81"/>
  <c r="AU984" i="81"/>
  <c r="AU982" i="81"/>
  <c r="AU980" i="81"/>
  <c r="AU973" i="81"/>
  <c r="AU978" i="81"/>
  <c r="AU969" i="81"/>
  <c r="AU976" i="81"/>
  <c r="AU979" i="81"/>
  <c r="AU966" i="81"/>
  <c r="AU983" i="81"/>
  <c r="AU974" i="81"/>
  <c r="AU970" i="81"/>
  <c r="AU986" i="81"/>
  <c r="AU965" i="81"/>
  <c r="AU988" i="81"/>
  <c r="AU985" i="81"/>
  <c r="AU964" i="81"/>
  <c r="AU987" i="81"/>
  <c r="AU972" i="81"/>
  <c r="AU975" i="81"/>
  <c r="AU971" i="81"/>
  <c r="AU981" i="81"/>
  <c r="AV785" i="81"/>
  <c r="AU790" i="81"/>
  <c r="AU793" i="81" s="1"/>
  <c r="AU794" i="81" s="1"/>
  <c r="AU795" i="81" s="1"/>
  <c r="AU796" i="81" s="1"/>
  <c r="AU802" i="81" s="1"/>
  <c r="AU905" i="81"/>
  <c r="AT905" i="81"/>
  <c r="AT907" i="81" s="1"/>
  <c r="AT908" i="81" s="1"/>
  <c r="AT809" i="81"/>
  <c r="AT810" i="81"/>
  <c r="AU803" i="81" s="1"/>
  <c r="AU801" i="81" s="1"/>
  <c r="AU906" i="81" s="1"/>
  <c r="AU800" i="81"/>
  <c r="AT806" i="81"/>
  <c r="AU282" i="81"/>
  <c r="AU290" i="81" s="1"/>
  <c r="AT288" i="81"/>
  <c r="AT1445" i="81"/>
  <c r="AU1049" i="81"/>
  <c r="AU1052" i="81" s="1"/>
  <c r="AU1053" i="81" s="1"/>
  <c r="AU1054" i="81" s="1"/>
  <c r="AU1055" i="81" s="1"/>
  <c r="AU1061" i="81" s="1"/>
  <c r="AU1060" i="81"/>
  <c r="AU1165" i="81" s="1"/>
  <c r="AU1166" i="81" s="1"/>
  <c r="AU1167" i="81" s="1"/>
  <c r="AT1463" i="81"/>
  <c r="AT149" i="81"/>
  <c r="AT153" i="81" s="1"/>
  <c r="AT1462" i="81"/>
  <c r="AU1430" i="81"/>
  <c r="AT1442" i="81"/>
  <c r="AT138" i="81"/>
  <c r="AT141" i="81" s="1"/>
  <c r="AT142" i="81" s="1"/>
  <c r="AT143" i="81" s="1"/>
  <c r="AT144" i="81" s="1"/>
  <c r="AT150" i="81" s="1"/>
  <c r="AT291" i="81"/>
  <c r="AV528" i="81"/>
  <c r="AV544" i="81" s="1"/>
  <c r="AU1461" i="81"/>
  <c r="AT204" i="81"/>
  <c r="AT1501" i="81" s="1"/>
  <c r="AT183" i="81"/>
  <c r="AT1480" i="81" s="1"/>
  <c r="AT201" i="81"/>
  <c r="AT1498" i="81" s="1"/>
  <c r="AT192" i="81"/>
  <c r="AT1489" i="81" s="1"/>
  <c r="AT205" i="81"/>
  <c r="AT1502" i="81" s="1"/>
  <c r="AT181" i="81"/>
  <c r="AT202" i="81"/>
  <c r="AT1499" i="81" s="1"/>
  <c r="AT184" i="81"/>
  <c r="AT1481" i="81" s="1"/>
  <c r="AT198" i="81"/>
  <c r="AT1495" i="81" s="1"/>
  <c r="AT200" i="81"/>
  <c r="AT1497" i="81" s="1"/>
  <c r="AT189" i="81"/>
  <c r="AT1486" i="81" s="1"/>
  <c r="AT194" i="81"/>
  <c r="AT1491" i="81" s="1"/>
  <c r="AT190" i="81"/>
  <c r="AT1487" i="81" s="1"/>
  <c r="AT188" i="81"/>
  <c r="AT1485" i="81" s="1"/>
  <c r="AT195" i="81"/>
  <c r="AT1492" i="81" s="1"/>
  <c r="AT199" i="81"/>
  <c r="AT1496" i="81" s="1"/>
  <c r="AT191" i="81"/>
  <c r="AT1488" i="81" s="1"/>
  <c r="AT203" i="81"/>
  <c r="AT1500" i="81" s="1"/>
  <c r="AT193" i="81"/>
  <c r="AT1490" i="81" s="1"/>
  <c r="AT196" i="81"/>
  <c r="AT1493" i="81" s="1"/>
  <c r="AT197" i="81"/>
  <c r="AT1494" i="81" s="1"/>
  <c r="AT187" i="81"/>
  <c r="AT1484" i="81" s="1"/>
  <c r="AT182" i="81"/>
  <c r="AT1479" i="81" s="1"/>
  <c r="AT1464" i="81"/>
  <c r="AU136" i="81"/>
  <c r="AU134" i="81"/>
  <c r="AU167" i="81" s="1"/>
  <c r="AV415" i="81"/>
  <c r="AV416" i="81" s="1"/>
  <c r="AV517" i="81"/>
  <c r="AV518" i="81" s="1"/>
  <c r="AV1047" i="81"/>
  <c r="AV1045" i="81"/>
  <c r="AU1067" i="81"/>
  <c r="AU268" i="81"/>
  <c r="AU299" i="81"/>
  <c r="AU300" i="81" s="1"/>
  <c r="AV298" i="81" s="1"/>
  <c r="AU286" i="81"/>
  <c r="AT387" i="81"/>
  <c r="AU545" i="81"/>
  <c r="AU549" i="81" s="1"/>
  <c r="AY11" i="81"/>
  <c r="AY14" i="81" s="1"/>
  <c r="AY15" i="81" s="1"/>
  <c r="AY16" i="81" s="1"/>
  <c r="AY17" i="81" s="1"/>
  <c r="AY23" i="81" s="1"/>
  <c r="AU285" i="81"/>
  <c r="AX1302" i="81"/>
  <c r="AX1335" i="81" s="1"/>
  <c r="AX1366" i="81" s="1"/>
  <c r="AU670" i="81"/>
  <c r="AU775" i="81" s="1"/>
  <c r="AU646" i="81"/>
  <c r="AU647" i="81" s="1"/>
  <c r="AU648" i="81" s="1"/>
  <c r="AU659" i="81"/>
  <c r="AU662" i="81" s="1"/>
  <c r="AU663" i="81" s="1"/>
  <c r="AU664" i="81" s="1"/>
  <c r="AU665" i="81" s="1"/>
  <c r="AU671" i="81" s="1"/>
  <c r="AW407" i="81"/>
  <c r="AW400" i="81" s="1"/>
  <c r="AW403" i="81" s="1"/>
  <c r="AW404" i="81" s="1"/>
  <c r="AW405" i="81" s="1"/>
  <c r="AW406" i="81" s="1"/>
  <c r="AW412" i="81" s="1"/>
  <c r="AV1326" i="81"/>
  <c r="AW1319" i="81" s="1"/>
  <c r="AW1317" i="81" s="1"/>
  <c r="AW1422" i="81" s="1"/>
  <c r="AW1423" i="81" s="1"/>
  <c r="AW1424" i="81" s="1"/>
  <c r="AV1325" i="81"/>
  <c r="AV1322" i="81"/>
  <c r="AW1316" i="81"/>
  <c r="AY29" i="81"/>
  <c r="AY26" i="81"/>
  <c r="AY39" i="81"/>
  <c r="AX1365" i="81"/>
  <c r="AX1358" i="81"/>
  <c r="AX1355" i="81"/>
  <c r="AX1363" i="81"/>
  <c r="AX1357" i="81"/>
  <c r="AX1361" i="81"/>
  <c r="AX1362" i="81"/>
  <c r="AX1360" i="81"/>
  <c r="AX1353" i="81"/>
  <c r="AX1359" i="81"/>
  <c r="AX1364" i="81"/>
  <c r="AX1354" i="81"/>
  <c r="AX1356" i="81"/>
  <c r="AY75" i="81"/>
  <c r="AY72" i="81"/>
  <c r="AY67" i="81"/>
  <c r="AY68" i="81"/>
  <c r="AY82" i="81"/>
  <c r="AY65" i="81"/>
  <c r="AY66" i="81"/>
  <c r="AY79" i="81"/>
  <c r="AY80" i="81"/>
  <c r="AY83" i="81"/>
  <c r="AY61" i="81"/>
  <c r="AY78" i="81"/>
  <c r="AY70" i="81"/>
  <c r="AY60" i="81"/>
  <c r="AY63" i="81"/>
  <c r="AY76" i="81"/>
  <c r="AY81" i="81"/>
  <c r="AY77" i="81"/>
  <c r="AY69" i="81"/>
  <c r="AY71" i="81"/>
  <c r="AY74" i="81"/>
  <c r="AY59" i="81"/>
  <c r="AY64" i="81"/>
  <c r="AY73" i="81"/>
  <c r="AY62" i="81"/>
  <c r="AZ7" i="81"/>
  <c r="AZ9" i="81"/>
  <c r="AU709" i="81"/>
  <c r="AU706" i="81"/>
  <c r="AU710" i="81"/>
  <c r="AU708" i="81"/>
  <c r="AU703" i="81"/>
  <c r="AU716" i="81"/>
  <c r="AU726" i="81"/>
  <c r="AU715" i="81"/>
  <c r="AU713" i="81"/>
  <c r="AU718" i="81"/>
  <c r="AU720" i="81"/>
  <c r="AU705" i="81"/>
  <c r="AU722" i="81"/>
  <c r="AU725" i="81"/>
  <c r="AU714" i="81"/>
  <c r="AU704" i="81"/>
  <c r="AU727" i="81"/>
  <c r="AU711" i="81"/>
  <c r="AU721" i="81"/>
  <c r="AU717" i="81"/>
  <c r="AU707" i="81"/>
  <c r="AU712" i="81"/>
  <c r="AU724" i="81"/>
  <c r="AU719" i="81"/>
  <c r="AU723" i="81"/>
  <c r="AW470" i="81"/>
  <c r="AW446" i="81"/>
  <c r="AW452" i="81"/>
  <c r="AW448" i="81"/>
  <c r="AW447" i="81"/>
  <c r="AW467" i="81"/>
  <c r="AW463" i="81"/>
  <c r="AW462" i="81"/>
  <c r="AW466" i="81"/>
  <c r="AW456" i="81"/>
  <c r="AW451" i="81"/>
  <c r="AW458" i="81"/>
  <c r="AW449" i="81"/>
  <c r="AW469" i="81"/>
  <c r="AW450" i="81"/>
  <c r="AW464" i="81"/>
  <c r="AW468" i="81"/>
  <c r="AW460" i="81"/>
  <c r="AW457" i="81"/>
  <c r="AW454" i="81"/>
  <c r="AW453" i="81"/>
  <c r="AW455" i="81"/>
  <c r="AW461" i="81"/>
  <c r="AW459" i="81"/>
  <c r="AW465" i="81"/>
  <c r="AX1333" i="81"/>
  <c r="AX1334" i="81" s="1"/>
  <c r="AY1332" i="81" s="1"/>
  <c r="AX1320" i="81"/>
  <c r="AV579" i="81"/>
  <c r="AV599" i="81"/>
  <c r="AV577" i="81"/>
  <c r="AV581" i="81"/>
  <c r="AV584" i="81"/>
  <c r="AV594" i="81"/>
  <c r="AV598" i="81"/>
  <c r="AV591" i="81"/>
  <c r="AV586" i="81"/>
  <c r="AV589" i="81"/>
  <c r="AV592" i="81"/>
  <c r="AV580" i="81"/>
  <c r="AV595" i="81"/>
  <c r="AV590" i="81"/>
  <c r="AV583" i="81"/>
  <c r="AV593" i="81"/>
  <c r="AV597" i="81"/>
  <c r="AV578" i="81"/>
  <c r="AV596" i="81"/>
  <c r="AV587" i="81"/>
  <c r="AV582" i="81"/>
  <c r="AV575" i="81"/>
  <c r="AV588" i="81"/>
  <c r="AV576" i="81"/>
  <c r="AV585" i="81"/>
  <c r="AU1185" i="81"/>
  <c r="AU1178" i="81" s="1"/>
  <c r="AU1181" i="81" s="1"/>
  <c r="AU1182" i="81" s="1"/>
  <c r="AU1183" i="81" s="1"/>
  <c r="AU1184" i="81" s="1"/>
  <c r="AU1190" i="81" s="1"/>
  <c r="AV655" i="81"/>
  <c r="AV688" i="81" s="1"/>
  <c r="AV657" i="81"/>
  <c r="AT648" i="81"/>
  <c r="AV968" i="81"/>
  <c r="AV967" i="81"/>
  <c r="AX128" i="81"/>
  <c r="AU1205" i="81"/>
  <c r="AU1192" i="81"/>
  <c r="AW414" i="81"/>
  <c r="AW427" i="81"/>
  <c r="AW428" i="81" s="1"/>
  <c r="AX426" i="81" s="1"/>
  <c r="AU1196" i="81"/>
  <c r="AU1242" i="81"/>
  <c r="AU1227" i="81"/>
  <c r="AU1224" i="81"/>
  <c r="AU1243" i="81"/>
  <c r="AU1245" i="81"/>
  <c r="AU1233" i="81"/>
  <c r="AU1241" i="81"/>
  <c r="AU1234" i="81"/>
  <c r="AU1240" i="81"/>
  <c r="AU1236" i="81"/>
  <c r="AU1226" i="81"/>
  <c r="AU1237" i="81"/>
  <c r="AU1222" i="81"/>
  <c r="AU1228" i="81"/>
  <c r="AU1231" i="81"/>
  <c r="AU1229" i="81"/>
  <c r="AU1225" i="81"/>
  <c r="AU1246" i="81"/>
  <c r="AU1244" i="81"/>
  <c r="AU1223" i="81"/>
  <c r="AU1239" i="81"/>
  <c r="AU1232" i="81"/>
  <c r="AU1230" i="81"/>
  <c r="AU1235" i="81"/>
  <c r="AU1238" i="81"/>
  <c r="AV537" i="81" l="1"/>
  <c r="AV557" i="81"/>
  <c r="AV558" i="81" s="1"/>
  <c r="AW556" i="81" s="1"/>
  <c r="AV420" i="81"/>
  <c r="AW413" i="81" s="1"/>
  <c r="AU1064" i="81"/>
  <c r="AU1069" i="81" s="1"/>
  <c r="AV1062" i="81" s="1"/>
  <c r="AV786" i="81"/>
  <c r="AV819" i="81" s="1"/>
  <c r="AV788" i="81"/>
  <c r="AU1036" i="81"/>
  <c r="AU935" i="81"/>
  <c r="AU1035" i="81"/>
  <c r="AV916" i="81"/>
  <c r="AV918" i="81"/>
  <c r="AU808" i="81"/>
  <c r="AU805" i="81"/>
  <c r="AU907" i="81"/>
  <c r="AU908" i="81" s="1"/>
  <c r="AU550" i="81"/>
  <c r="AV543" i="81" s="1"/>
  <c r="AV541" i="81" s="1"/>
  <c r="AV646" i="81" s="1"/>
  <c r="AT254" i="81"/>
  <c r="AT1551" i="81" s="1"/>
  <c r="AT1446" i="81"/>
  <c r="AU546" i="81"/>
  <c r="AV419" i="81"/>
  <c r="AV540" i="81"/>
  <c r="AV548" i="81" s="1"/>
  <c r="AW410" i="81"/>
  <c r="AW418" i="81" s="1"/>
  <c r="AU205" i="81"/>
  <c r="AU201" i="81"/>
  <c r="AU183" i="81"/>
  <c r="AU192" i="81"/>
  <c r="AU206" i="81"/>
  <c r="AU199" i="81"/>
  <c r="AU193" i="81"/>
  <c r="AU202" i="81"/>
  <c r="AU182" i="81"/>
  <c r="AU195" i="81"/>
  <c r="AU189" i="81"/>
  <c r="AU198" i="81"/>
  <c r="AU194" i="81"/>
  <c r="AU184" i="81"/>
  <c r="AU203" i="81"/>
  <c r="AU196" i="81"/>
  <c r="AU204" i="81"/>
  <c r="AU191" i="81"/>
  <c r="AU188" i="81"/>
  <c r="AU200" i="81"/>
  <c r="AU187" i="81"/>
  <c r="AU197" i="81"/>
  <c r="AU190" i="81"/>
  <c r="AT253" i="81"/>
  <c r="AT1478" i="81"/>
  <c r="AU152" i="81"/>
  <c r="AU1449" i="81" s="1"/>
  <c r="AU165" i="81"/>
  <c r="AU166" i="81" s="1"/>
  <c r="AV164" i="81" s="1"/>
  <c r="AU1433" i="81"/>
  <c r="AT154" i="81"/>
  <c r="AT158" i="81"/>
  <c r="AU151" i="81" s="1"/>
  <c r="AU148" i="81"/>
  <c r="AT157" i="81"/>
  <c r="AT1454" i="81" s="1"/>
  <c r="AT1450" i="81"/>
  <c r="AU145" i="81"/>
  <c r="AV1078" i="81"/>
  <c r="AV1056" i="81"/>
  <c r="AW1044" i="81" s="1"/>
  <c r="AV1063" i="81"/>
  <c r="AV1076" i="81"/>
  <c r="AV1077" i="81" s="1"/>
  <c r="AW1075" i="81" s="1"/>
  <c r="AV1059" i="81"/>
  <c r="AV1067" i="81" s="1"/>
  <c r="AU301" i="81"/>
  <c r="AU279" i="81"/>
  <c r="AU283" i="81" s="1"/>
  <c r="AU388" i="81" s="1"/>
  <c r="AU1431" i="81"/>
  <c r="AX1376" i="81"/>
  <c r="AX1368" i="81"/>
  <c r="AT389" i="81"/>
  <c r="AX1372" i="81"/>
  <c r="AX1371" i="81"/>
  <c r="AX1369" i="81"/>
  <c r="AX1377" i="81"/>
  <c r="AX1375" i="81"/>
  <c r="AX1313" i="81"/>
  <c r="AY1301" i="81" s="1"/>
  <c r="AX1373" i="81"/>
  <c r="AU1189" i="81"/>
  <c r="AU1294" i="81" s="1"/>
  <c r="AX1367" i="81"/>
  <c r="AX1370" i="81"/>
  <c r="AX1374" i="81"/>
  <c r="AU674" i="81"/>
  <c r="AV669" i="81" s="1"/>
  <c r="AX395" i="81"/>
  <c r="AX396" i="81" s="1"/>
  <c r="AX429" i="81" s="1"/>
  <c r="AW411" i="81"/>
  <c r="AW516" i="81" s="1"/>
  <c r="AV666" i="81"/>
  <c r="AW654" i="81" s="1"/>
  <c r="AU1293" i="81"/>
  <c r="AV645" i="81"/>
  <c r="AW1321" i="81"/>
  <c r="AW1324" i="81"/>
  <c r="AW185" i="81"/>
  <c r="AW186" i="81"/>
  <c r="AU1482" i="81"/>
  <c r="AZ40" i="81"/>
  <c r="AV530" i="81"/>
  <c r="AV533" i="81" s="1"/>
  <c r="AV534" i="81" s="1"/>
  <c r="AV535" i="81" s="1"/>
  <c r="AV536" i="81" s="1"/>
  <c r="AV542" i="81" s="1"/>
  <c r="AW525" i="81"/>
  <c r="AZ37" i="81"/>
  <c r="AU1206" i="81"/>
  <c r="AV686" i="81"/>
  <c r="AV687" i="81" s="1"/>
  <c r="AW685" i="81" s="1"/>
  <c r="AV673" i="81"/>
  <c r="AU1483" i="81"/>
  <c r="AU774" i="81"/>
  <c r="AW837" i="81"/>
  <c r="AW838" i="81"/>
  <c r="AW1097" i="81"/>
  <c r="AW1096" i="81"/>
  <c r="AY30" i="81"/>
  <c r="AY31" i="81"/>
  <c r="AZ24" i="81" s="1"/>
  <c r="AZ21" i="81"/>
  <c r="AY27" i="81"/>
  <c r="AV722" i="81"/>
  <c r="AV706" i="81"/>
  <c r="AV727" i="81"/>
  <c r="AV705" i="81"/>
  <c r="AV710" i="81"/>
  <c r="AV712" i="81"/>
  <c r="AV726" i="81"/>
  <c r="AV715" i="81"/>
  <c r="AV723" i="81"/>
  <c r="AV704" i="81"/>
  <c r="AV721" i="81"/>
  <c r="AV719" i="81"/>
  <c r="AV717" i="81"/>
  <c r="AV714" i="81"/>
  <c r="AV716" i="81"/>
  <c r="AV711" i="81"/>
  <c r="AV724" i="81"/>
  <c r="AV713" i="81"/>
  <c r="AV720" i="81"/>
  <c r="AV707" i="81"/>
  <c r="AV708" i="81"/>
  <c r="AV718" i="81"/>
  <c r="AV725" i="81"/>
  <c r="AV709" i="81"/>
  <c r="AV728" i="81"/>
  <c r="AW515" i="81"/>
  <c r="AZ18" i="81"/>
  <c r="AX129" i="81"/>
  <c r="AV1173" i="81"/>
  <c r="AZ38" i="81"/>
  <c r="AY126" i="81"/>
  <c r="AU1065" i="81" l="1"/>
  <c r="AU1068" i="81"/>
  <c r="AV797" i="81"/>
  <c r="AV790" i="81" s="1"/>
  <c r="AV793" i="81" s="1"/>
  <c r="AV794" i="81" s="1"/>
  <c r="AV795" i="81" s="1"/>
  <c r="AV796" i="81" s="1"/>
  <c r="AV802" i="81" s="1"/>
  <c r="AT255" i="81"/>
  <c r="AT1552" i="81" s="1"/>
  <c r="AU1442" i="81"/>
  <c r="AU1037" i="81"/>
  <c r="AU1038" i="81" s="1"/>
  <c r="AX1306" i="81"/>
  <c r="AX1309" i="81" s="1"/>
  <c r="AX1310" i="81" s="1"/>
  <c r="AX1311" i="81" s="1"/>
  <c r="AX1312" i="81" s="1"/>
  <c r="AX1318" i="81" s="1"/>
  <c r="AV947" i="81"/>
  <c r="AV948" i="81" s="1"/>
  <c r="AW946" i="81" s="1"/>
  <c r="AV934" i="81"/>
  <c r="AV949" i="81"/>
  <c r="AV927" i="81"/>
  <c r="AV804" i="81"/>
  <c r="AV817" i="81"/>
  <c r="AV818" i="81" s="1"/>
  <c r="AW816" i="81" s="1"/>
  <c r="AV930" i="81"/>
  <c r="AV938" i="81" s="1"/>
  <c r="AU936" i="81"/>
  <c r="AU939" i="81"/>
  <c r="AU940" i="81"/>
  <c r="AV933" i="81" s="1"/>
  <c r="AV854" i="81"/>
  <c r="AV847" i="81"/>
  <c r="AV852" i="81"/>
  <c r="AV843" i="81"/>
  <c r="AV857" i="81"/>
  <c r="AV848" i="81"/>
  <c r="AV841" i="81"/>
  <c r="AV844" i="81"/>
  <c r="AV856" i="81"/>
  <c r="AV851" i="81"/>
  <c r="AV840" i="81"/>
  <c r="AV846" i="81"/>
  <c r="AV835" i="81"/>
  <c r="AV836" i="81"/>
  <c r="AV858" i="81"/>
  <c r="AV859" i="81"/>
  <c r="AV845" i="81"/>
  <c r="AV839" i="81"/>
  <c r="AV850" i="81"/>
  <c r="AV853" i="81"/>
  <c r="AV842" i="81"/>
  <c r="AV849" i="81"/>
  <c r="AV855" i="81"/>
  <c r="AV800" i="81"/>
  <c r="AU806" i="81"/>
  <c r="AU810" i="81"/>
  <c r="AV803" i="81" s="1"/>
  <c r="AV801" i="81" s="1"/>
  <c r="AV906" i="81" s="1"/>
  <c r="AU809" i="81"/>
  <c r="AU1462" i="81"/>
  <c r="AT1550" i="81"/>
  <c r="AU149" i="81"/>
  <c r="AU254" i="81" s="1"/>
  <c r="AU1551" i="81" s="1"/>
  <c r="AT256" i="81"/>
  <c r="AT1455" i="81"/>
  <c r="AT1451" i="81"/>
  <c r="AV133" i="81"/>
  <c r="AU1445" i="81"/>
  <c r="AU156" i="81"/>
  <c r="AU1453" i="81" s="1"/>
  <c r="AU138" i="81"/>
  <c r="AU141" i="81" s="1"/>
  <c r="AU142" i="81" s="1"/>
  <c r="AU143" i="81" s="1"/>
  <c r="AU144" i="81" s="1"/>
  <c r="AU150" i="81" s="1"/>
  <c r="AU253" i="81"/>
  <c r="AV1060" i="81"/>
  <c r="AV1049" i="81"/>
  <c r="AW1045" i="81"/>
  <c r="AW1047" i="81"/>
  <c r="AU675" i="81"/>
  <c r="AV1101" i="81"/>
  <c r="AV1094" i="81"/>
  <c r="AV1115" i="81"/>
  <c r="AV1112" i="81"/>
  <c r="AV1108" i="81"/>
  <c r="AV1103" i="81"/>
  <c r="AV1118" i="81"/>
  <c r="AV1105" i="81"/>
  <c r="AV1117" i="81"/>
  <c r="AV1111" i="81"/>
  <c r="AV1113" i="81"/>
  <c r="AV1110" i="81"/>
  <c r="AV1106" i="81"/>
  <c r="AV1099" i="81"/>
  <c r="AV1095" i="81"/>
  <c r="AV1098" i="81"/>
  <c r="AV1102" i="81"/>
  <c r="AV1107" i="81"/>
  <c r="AV1114" i="81"/>
  <c r="AV1100" i="81"/>
  <c r="AV1109" i="81"/>
  <c r="AV1116" i="81"/>
  <c r="AV1104" i="81"/>
  <c r="AU287" i="81"/>
  <c r="AV282" i="81" s="1"/>
  <c r="AV267" i="81"/>
  <c r="AU272" i="81"/>
  <c r="AU275" i="81" s="1"/>
  <c r="AU276" i="81" s="1"/>
  <c r="AU277" i="81" s="1"/>
  <c r="AU278" i="81" s="1"/>
  <c r="AU284" i="81" s="1"/>
  <c r="AU329" i="81"/>
  <c r="AU1492" i="81" s="1"/>
  <c r="AU332" i="81"/>
  <c r="AU1495" i="81" s="1"/>
  <c r="AU323" i="81"/>
  <c r="AU1486" i="81" s="1"/>
  <c r="AU324" i="81"/>
  <c r="AU1487" i="81" s="1"/>
  <c r="AU335" i="81"/>
  <c r="AU1498" i="81" s="1"/>
  <c r="AU338" i="81"/>
  <c r="AU1501" i="81" s="1"/>
  <c r="AU328" i="81"/>
  <c r="AU1491" i="81" s="1"/>
  <c r="AU333" i="81"/>
  <c r="AU1496" i="81" s="1"/>
  <c r="AU336" i="81"/>
  <c r="AU1499" i="81" s="1"/>
  <c r="AU326" i="81"/>
  <c r="AU1489" i="81" s="1"/>
  <c r="AU316" i="81"/>
  <c r="AU340" i="81"/>
  <c r="AU1503" i="81" s="1"/>
  <c r="AU321" i="81"/>
  <c r="AU1484" i="81" s="1"/>
  <c r="AU322" i="81"/>
  <c r="AU1485" i="81" s="1"/>
  <c r="AU339" i="81"/>
  <c r="AU1502" i="81" s="1"/>
  <c r="AU334" i="81"/>
  <c r="AU1497" i="81" s="1"/>
  <c r="AU318" i="81"/>
  <c r="AU1481" i="81" s="1"/>
  <c r="AU330" i="81"/>
  <c r="AU1493" i="81" s="1"/>
  <c r="AU331" i="81"/>
  <c r="AU1494" i="81" s="1"/>
  <c r="AU327" i="81"/>
  <c r="AU1490" i="81" s="1"/>
  <c r="AU325" i="81"/>
  <c r="AU1488" i="81" s="1"/>
  <c r="AU337" i="81"/>
  <c r="AU1500" i="81" s="1"/>
  <c r="AU317" i="81"/>
  <c r="AU1480" i="81" s="1"/>
  <c r="AU1464" i="81"/>
  <c r="AX398" i="81"/>
  <c r="AX414" i="81" s="1"/>
  <c r="AT390" i="81"/>
  <c r="AU678" i="81"/>
  <c r="AU679" i="81"/>
  <c r="AV672" i="81" s="1"/>
  <c r="AV670" i="81" s="1"/>
  <c r="AV775" i="81" s="1"/>
  <c r="AX1421" i="81"/>
  <c r="AV647" i="81"/>
  <c r="AV648" i="81" s="1"/>
  <c r="AU1193" i="81"/>
  <c r="AU1197" i="81" s="1"/>
  <c r="AV545" i="81"/>
  <c r="AV549" i="81" s="1"/>
  <c r="AU1295" i="81"/>
  <c r="AU1296" i="81" s="1"/>
  <c r="AV659" i="81"/>
  <c r="AV662" i="81" s="1"/>
  <c r="AV663" i="81" s="1"/>
  <c r="AV664" i="81" s="1"/>
  <c r="AV665" i="81" s="1"/>
  <c r="AV671" i="81" s="1"/>
  <c r="AW517" i="81"/>
  <c r="AW518" i="81" s="1"/>
  <c r="AW415" i="81"/>
  <c r="AW420" i="81" s="1"/>
  <c r="AX413" i="81" s="1"/>
  <c r="AW1326" i="81"/>
  <c r="AX1319" i="81" s="1"/>
  <c r="AX1317" i="81" s="1"/>
  <c r="AX1422" i="81" s="1"/>
  <c r="AW1325" i="81"/>
  <c r="AW1322" i="81"/>
  <c r="AX1316" i="81"/>
  <c r="AX1324" i="81" s="1"/>
  <c r="AZ39" i="81"/>
  <c r="AV677" i="81"/>
  <c r="AY128" i="81"/>
  <c r="AX467" i="81"/>
  <c r="AX457" i="81"/>
  <c r="AX447" i="81"/>
  <c r="AX460" i="81"/>
  <c r="AX466" i="81"/>
  <c r="AX456" i="81"/>
  <c r="AX454" i="81"/>
  <c r="AX451" i="81"/>
  <c r="AX464" i="81"/>
  <c r="AX452" i="81"/>
  <c r="AX469" i="81"/>
  <c r="AX448" i="81"/>
  <c r="AX470" i="81"/>
  <c r="AX471" i="81"/>
  <c r="AX459" i="81"/>
  <c r="AX468" i="81"/>
  <c r="AX458" i="81"/>
  <c r="AX450" i="81"/>
  <c r="AX461" i="81"/>
  <c r="AX462" i="81"/>
  <c r="AX463" i="81"/>
  <c r="AX455" i="81"/>
  <c r="AX449" i="81"/>
  <c r="AX465" i="81"/>
  <c r="AX453" i="81"/>
  <c r="AV774" i="81"/>
  <c r="AV1204" i="81"/>
  <c r="AV1461" i="81" s="1"/>
  <c r="AU1463" i="81"/>
  <c r="AW655" i="81"/>
  <c r="AW688" i="81" s="1"/>
  <c r="AW657" i="81"/>
  <c r="AV1174" i="81"/>
  <c r="AV1176" i="81"/>
  <c r="AZ29" i="81"/>
  <c r="AU776" i="81"/>
  <c r="AZ63" i="81"/>
  <c r="AZ80" i="81"/>
  <c r="AZ62" i="81"/>
  <c r="AZ82" i="81"/>
  <c r="AZ69" i="81"/>
  <c r="AZ73" i="81"/>
  <c r="AZ64" i="81"/>
  <c r="AZ71" i="81"/>
  <c r="AZ84" i="81"/>
  <c r="AZ70" i="81"/>
  <c r="AZ67" i="81"/>
  <c r="AZ66" i="81"/>
  <c r="AZ83" i="81"/>
  <c r="AZ79" i="81"/>
  <c r="AZ75" i="81"/>
  <c r="AZ74" i="81"/>
  <c r="AZ81" i="81"/>
  <c r="AZ72" i="81"/>
  <c r="AZ60" i="81"/>
  <c r="AZ76" i="81"/>
  <c r="AZ77" i="81"/>
  <c r="AZ78" i="81"/>
  <c r="AZ61" i="81"/>
  <c r="AZ65" i="81"/>
  <c r="AZ68" i="81"/>
  <c r="AY1302" i="81"/>
  <c r="AY1335" i="81" s="1"/>
  <c r="AY1304" i="81"/>
  <c r="AZ11" i="81"/>
  <c r="AZ14" i="81" s="1"/>
  <c r="AZ15" i="81" s="1"/>
  <c r="AZ16" i="81" s="1"/>
  <c r="AZ17" i="81" s="1"/>
  <c r="AZ23" i="81" s="1"/>
  <c r="BA6" i="81"/>
  <c r="AZ127" i="81"/>
  <c r="AW528" i="81"/>
  <c r="AW526" i="81"/>
  <c r="AW559" i="81" s="1"/>
  <c r="AU292" i="81" l="1"/>
  <c r="AU291" i="81"/>
  <c r="AU288" i="81"/>
  <c r="AU1446" i="81"/>
  <c r="AV1430" i="81"/>
  <c r="AV931" i="81"/>
  <c r="AV1036" i="81" s="1"/>
  <c r="AW785" i="81"/>
  <c r="AW786" i="81" s="1"/>
  <c r="AV920" i="81"/>
  <c r="AV923" i="81" s="1"/>
  <c r="AV924" i="81" s="1"/>
  <c r="AV925" i="81" s="1"/>
  <c r="AV926" i="81" s="1"/>
  <c r="AV932" i="81" s="1"/>
  <c r="AW915" i="81"/>
  <c r="AV971" i="81"/>
  <c r="AV985" i="81"/>
  <c r="AV965" i="81"/>
  <c r="AV979" i="81"/>
  <c r="AV974" i="81"/>
  <c r="AV976" i="81"/>
  <c r="AV970" i="81"/>
  <c r="AV972" i="81"/>
  <c r="AV984" i="81"/>
  <c r="AV987" i="81"/>
  <c r="AV973" i="81"/>
  <c r="AV977" i="81"/>
  <c r="AV981" i="81"/>
  <c r="AV966" i="81"/>
  <c r="AV988" i="81"/>
  <c r="AV989" i="81"/>
  <c r="AV983" i="81"/>
  <c r="AV969" i="81"/>
  <c r="AV975" i="81"/>
  <c r="AV978" i="81"/>
  <c r="AV986" i="81"/>
  <c r="AV980" i="81"/>
  <c r="AV982" i="81"/>
  <c r="AV905" i="81"/>
  <c r="AV907" i="81" s="1"/>
  <c r="AV908" i="81" s="1"/>
  <c r="AV808" i="81"/>
  <c r="AV805" i="81"/>
  <c r="AU1198" i="81"/>
  <c r="AV1191" i="81" s="1"/>
  <c r="AV285" i="81"/>
  <c r="AV1188" i="81"/>
  <c r="AV1196" i="81" s="1"/>
  <c r="AU1194" i="81"/>
  <c r="AT1553" i="81"/>
  <c r="AU255" i="81"/>
  <c r="AU256" i="81" s="1"/>
  <c r="AU153" i="81"/>
  <c r="AU1450" i="81" s="1"/>
  <c r="AU1451" i="81" s="1"/>
  <c r="AX427" i="81"/>
  <c r="AX428" i="81" s="1"/>
  <c r="AY426" i="81" s="1"/>
  <c r="AX407" i="81"/>
  <c r="AX400" i="81" s="1"/>
  <c r="AX403" i="81" s="1"/>
  <c r="AX404" i="81" s="1"/>
  <c r="AX405" i="81" s="1"/>
  <c r="AX406" i="81" s="1"/>
  <c r="AX412" i="81" s="1"/>
  <c r="AV136" i="81"/>
  <c r="AV134" i="81"/>
  <c r="AV167" i="81" s="1"/>
  <c r="AW1063" i="81"/>
  <c r="AW1076" i="81"/>
  <c r="AW1077" i="81" s="1"/>
  <c r="AX1075" i="81" s="1"/>
  <c r="AV1164" i="81"/>
  <c r="AW1078" i="81"/>
  <c r="AW1056" i="81"/>
  <c r="AX1044" i="81" s="1"/>
  <c r="AV1052" i="81"/>
  <c r="AV1053" i="81" s="1"/>
  <c r="AV1054" i="81" s="1"/>
  <c r="AV1055" i="81" s="1"/>
  <c r="AV1061" i="81" s="1"/>
  <c r="AV1165" i="81"/>
  <c r="AV1064" i="81"/>
  <c r="AU387" i="81"/>
  <c r="AU1479" i="81"/>
  <c r="AV270" i="81"/>
  <c r="AV268" i="81"/>
  <c r="AV1431" i="81" s="1"/>
  <c r="AV290" i="81"/>
  <c r="AW540" i="81"/>
  <c r="AW548" i="81" s="1"/>
  <c r="AX1423" i="81"/>
  <c r="AX1424" i="81" s="1"/>
  <c r="AW416" i="81"/>
  <c r="AV550" i="81"/>
  <c r="AW543" i="81" s="1"/>
  <c r="AV546" i="81"/>
  <c r="AV674" i="81"/>
  <c r="AV679" i="81" s="1"/>
  <c r="AW672" i="81" s="1"/>
  <c r="AW419" i="81"/>
  <c r="AX410" i="81"/>
  <c r="AX418" i="81" s="1"/>
  <c r="AX1321" i="81"/>
  <c r="AX1325" i="81" s="1"/>
  <c r="AY1313" i="81"/>
  <c r="AY1306" i="81" s="1"/>
  <c r="AY1309" i="81" s="1"/>
  <c r="AY1310" i="81" s="1"/>
  <c r="AY1311" i="81" s="1"/>
  <c r="AY1312" i="81" s="1"/>
  <c r="AY1318" i="81" s="1"/>
  <c r="AZ26" i="81"/>
  <c r="AZ30" i="81" s="1"/>
  <c r="AV1207" i="81"/>
  <c r="AW537" i="81"/>
  <c r="AY1376" i="81"/>
  <c r="AY1366" i="81"/>
  <c r="AY1356" i="81"/>
  <c r="AY1355" i="81"/>
  <c r="AY1354" i="81"/>
  <c r="AY1377" i="81"/>
  <c r="AY1378" i="81"/>
  <c r="AY1368" i="81"/>
  <c r="AY1365" i="81"/>
  <c r="AY1359" i="81"/>
  <c r="AY1372" i="81"/>
  <c r="AY1367" i="81"/>
  <c r="AY1364" i="81"/>
  <c r="AY1360" i="81"/>
  <c r="AY1358" i="81"/>
  <c r="AY1375" i="81"/>
  <c r="AY1363" i="81"/>
  <c r="AY1361" i="81"/>
  <c r="AY1362" i="81"/>
  <c r="AY1373" i="81"/>
  <c r="AY1357" i="81"/>
  <c r="AY1374" i="81"/>
  <c r="AY1371" i="81"/>
  <c r="AY1369" i="81"/>
  <c r="AY1370" i="81"/>
  <c r="AU777" i="81"/>
  <c r="AX1096" i="81"/>
  <c r="AX1097" i="81"/>
  <c r="AW666" i="81"/>
  <c r="AV776" i="81"/>
  <c r="AZ126" i="81"/>
  <c r="AW598" i="81"/>
  <c r="AW596" i="81"/>
  <c r="AW578" i="81"/>
  <c r="AW595" i="81"/>
  <c r="AW589" i="81"/>
  <c r="AW580" i="81"/>
  <c r="AW588" i="81"/>
  <c r="AW590" i="81"/>
  <c r="AW591" i="81"/>
  <c r="AW577" i="81"/>
  <c r="AW600" i="81"/>
  <c r="AW597" i="81"/>
  <c r="AW576" i="81"/>
  <c r="AW582" i="81"/>
  <c r="AW583" i="81"/>
  <c r="AW579" i="81"/>
  <c r="AW593" i="81"/>
  <c r="AW587" i="81"/>
  <c r="AW585" i="81"/>
  <c r="AW599" i="81"/>
  <c r="AW586" i="81"/>
  <c r="AW584" i="81"/>
  <c r="AW581" i="81"/>
  <c r="AW592" i="81"/>
  <c r="AW594" i="81"/>
  <c r="AW319" i="81"/>
  <c r="AW320" i="81"/>
  <c r="BA9" i="81"/>
  <c r="BA7" i="81"/>
  <c r="AV1185" i="81"/>
  <c r="AV1189" i="81" s="1"/>
  <c r="AW673" i="81"/>
  <c r="AW686" i="81"/>
  <c r="AW687" i="81" s="1"/>
  <c r="AX685" i="81" s="1"/>
  <c r="AX515" i="81"/>
  <c r="AY395" i="81"/>
  <c r="BA37" i="81"/>
  <c r="BA21" i="81"/>
  <c r="BA29" i="81" s="1"/>
  <c r="AZ31" i="81"/>
  <c r="BA24" i="81" s="1"/>
  <c r="AZ27" i="81"/>
  <c r="AV1205" i="81"/>
  <c r="AV1192" i="81"/>
  <c r="AW716" i="81"/>
  <c r="AW717" i="81"/>
  <c r="AW721" i="81"/>
  <c r="AW722" i="81"/>
  <c r="AW715" i="81"/>
  <c r="AW713" i="81"/>
  <c r="AW723" i="81"/>
  <c r="AW708" i="81"/>
  <c r="AW709" i="81"/>
  <c r="AW707" i="81"/>
  <c r="AW726" i="81"/>
  <c r="AW725" i="81"/>
  <c r="AW727" i="81"/>
  <c r="AW729" i="81"/>
  <c r="AW719" i="81"/>
  <c r="AW706" i="81"/>
  <c r="AW720" i="81"/>
  <c r="AW728" i="81"/>
  <c r="AW712" i="81"/>
  <c r="AW724" i="81"/>
  <c r="AW711" i="81"/>
  <c r="AW718" i="81"/>
  <c r="AW714" i="81"/>
  <c r="AW710" i="81"/>
  <c r="AW705" i="81"/>
  <c r="AY129" i="81"/>
  <c r="AW557" i="81"/>
  <c r="AW558" i="81" s="1"/>
  <c r="AX556" i="81" s="1"/>
  <c r="AW544" i="81"/>
  <c r="AX186" i="81"/>
  <c r="AX185" i="81"/>
  <c r="AW968" i="81"/>
  <c r="AW967" i="81"/>
  <c r="AY1320" i="81"/>
  <c r="AY1333" i="81"/>
  <c r="AY1334" i="81" s="1"/>
  <c r="AZ1332" i="81" s="1"/>
  <c r="AW788" i="81" l="1"/>
  <c r="AW797" i="81" s="1"/>
  <c r="AV935" i="81"/>
  <c r="AY1316" i="81"/>
  <c r="AU1455" i="81"/>
  <c r="AX411" i="81"/>
  <c r="AX516" i="81" s="1"/>
  <c r="AW819" i="81"/>
  <c r="AV1035" i="81"/>
  <c r="AV1037" i="81" s="1"/>
  <c r="AV1038" i="81" s="1"/>
  <c r="AW918" i="81"/>
  <c r="AW916" i="81"/>
  <c r="AW800" i="81"/>
  <c r="AW808" i="81" s="1"/>
  <c r="AV810" i="81"/>
  <c r="AW803" i="81" s="1"/>
  <c r="AV806" i="81"/>
  <c r="AV809" i="81"/>
  <c r="AU157" i="81"/>
  <c r="AU1454" i="81" s="1"/>
  <c r="AU158" i="81"/>
  <c r="AV151" i="81" s="1"/>
  <c r="AV1433" i="81"/>
  <c r="AX1322" i="81"/>
  <c r="AX1326" i="81"/>
  <c r="AY1319" i="81" s="1"/>
  <c r="AV148" i="81"/>
  <c r="AV156" i="81" s="1"/>
  <c r="AV1453" i="81" s="1"/>
  <c r="AU154" i="81"/>
  <c r="AV145" i="81"/>
  <c r="AV207" i="81"/>
  <c r="AV199" i="81"/>
  <c r="AV196" i="81"/>
  <c r="AV194" i="81"/>
  <c r="AV201" i="81"/>
  <c r="AV187" i="81"/>
  <c r="AV202" i="81"/>
  <c r="AV192" i="81"/>
  <c r="AV184" i="81"/>
  <c r="AV195" i="81"/>
  <c r="AV197" i="81"/>
  <c r="AV198" i="81"/>
  <c r="AV188" i="81"/>
  <c r="AV203" i="81"/>
  <c r="AV200" i="81"/>
  <c r="AV190" i="81"/>
  <c r="AV206" i="81"/>
  <c r="AV191" i="81"/>
  <c r="AV204" i="81"/>
  <c r="AV189" i="81"/>
  <c r="AV183" i="81"/>
  <c r="AV193" i="81"/>
  <c r="AV205" i="81"/>
  <c r="AV165" i="81"/>
  <c r="AV166" i="81" s="1"/>
  <c r="AW164" i="81" s="1"/>
  <c r="AV152" i="81"/>
  <c r="AW1049" i="81"/>
  <c r="AW1052" i="81" s="1"/>
  <c r="AW1053" i="81" s="1"/>
  <c r="AW1054" i="81" s="1"/>
  <c r="AW1055" i="81" s="1"/>
  <c r="AW1061" i="81" s="1"/>
  <c r="AV1166" i="81"/>
  <c r="AV1167" i="81" s="1"/>
  <c r="AW1099" i="81"/>
  <c r="AW1119" i="81"/>
  <c r="AW1115" i="81"/>
  <c r="AW1109" i="81"/>
  <c r="AW1113" i="81"/>
  <c r="AW1111" i="81"/>
  <c r="AW1106" i="81"/>
  <c r="AW1102" i="81"/>
  <c r="AW1107" i="81"/>
  <c r="AW1117" i="81"/>
  <c r="AW1101" i="81"/>
  <c r="AW1108" i="81"/>
  <c r="AW1095" i="81"/>
  <c r="AW1098" i="81"/>
  <c r="AW1104" i="81"/>
  <c r="AW1116" i="81"/>
  <c r="AW1105" i="81"/>
  <c r="AW1110" i="81"/>
  <c r="AW1100" i="81"/>
  <c r="AW1114" i="81"/>
  <c r="AW1103" i="81"/>
  <c r="AW1118" i="81"/>
  <c r="AW1112" i="81"/>
  <c r="AW1059" i="81"/>
  <c r="AV1068" i="81"/>
  <c r="AV1069" i="81"/>
  <c r="AW1062" i="81" s="1"/>
  <c r="AW1060" i="81" s="1"/>
  <c r="AW1165" i="81" s="1"/>
  <c r="AV1065" i="81"/>
  <c r="AX1047" i="81"/>
  <c r="AX1045" i="81"/>
  <c r="AV279" i="81"/>
  <c r="AW267" i="81" s="1"/>
  <c r="AU389" i="81"/>
  <c r="AU1550" i="81"/>
  <c r="AV301" i="81"/>
  <c r="AV1464" i="81" s="1"/>
  <c r="AV299" i="81"/>
  <c r="AV300" i="81" s="1"/>
  <c r="AW298" i="81" s="1"/>
  <c r="AV286" i="81"/>
  <c r="AV1449" i="81" s="1"/>
  <c r="AW541" i="81"/>
  <c r="AW646" i="81" s="1"/>
  <c r="AV675" i="81"/>
  <c r="AX517" i="81"/>
  <c r="AX518" i="81" s="1"/>
  <c r="AW669" i="81"/>
  <c r="AW677" i="81" s="1"/>
  <c r="AV678" i="81"/>
  <c r="AZ1301" i="81"/>
  <c r="AZ1302" i="81" s="1"/>
  <c r="AZ1335" i="81" s="1"/>
  <c r="AY1317" i="81"/>
  <c r="AY1422" i="81" s="1"/>
  <c r="AW670" i="81"/>
  <c r="AW775" i="81" s="1"/>
  <c r="AV1294" i="81"/>
  <c r="BA18" i="81"/>
  <c r="BA11" i="81" s="1"/>
  <c r="BA14" i="81" s="1"/>
  <c r="BA15" i="81" s="1"/>
  <c r="BA16" i="81" s="1"/>
  <c r="BA17" i="81" s="1"/>
  <c r="BA23" i="81" s="1"/>
  <c r="AW774" i="81"/>
  <c r="AV1178" i="81"/>
  <c r="AV1181" i="81" s="1"/>
  <c r="AV1182" i="81" s="1"/>
  <c r="AV1183" i="81" s="1"/>
  <c r="AV1184" i="81" s="1"/>
  <c r="AV1190" i="81" s="1"/>
  <c r="AW1173" i="81"/>
  <c r="AW645" i="81"/>
  <c r="AV777" i="81"/>
  <c r="AY1421" i="81"/>
  <c r="AX837" i="81"/>
  <c r="AX838" i="81"/>
  <c r="AZ128" i="81"/>
  <c r="AY396" i="81"/>
  <c r="AY429" i="81" s="1"/>
  <c r="AY398" i="81"/>
  <c r="BA40" i="81"/>
  <c r="AX654" i="81"/>
  <c r="AW659" i="81"/>
  <c r="AW662" i="81" s="1"/>
  <c r="AW663" i="81" s="1"/>
  <c r="AW664" i="81" s="1"/>
  <c r="AW665" i="81" s="1"/>
  <c r="AW671" i="81" s="1"/>
  <c r="AV1206" i="81"/>
  <c r="AY1324" i="81"/>
  <c r="BA38" i="81"/>
  <c r="AV1193" i="81"/>
  <c r="AX525" i="81"/>
  <c r="AV1243" i="81"/>
  <c r="AV1227" i="81"/>
  <c r="AV1225" i="81"/>
  <c r="AV1482" i="81" s="1"/>
  <c r="AV1232" i="81"/>
  <c r="AV1236" i="81"/>
  <c r="AV1240" i="81"/>
  <c r="AV1228" i="81"/>
  <c r="AV1223" i="81"/>
  <c r="AV1234" i="81"/>
  <c r="AV1229" i="81"/>
  <c r="AV1235" i="81"/>
  <c r="AV1239" i="81"/>
  <c r="AV1231" i="81"/>
  <c r="AV1226" i="81"/>
  <c r="AV1483" i="81" s="1"/>
  <c r="AV1241" i="81"/>
  <c r="AV1246" i="81"/>
  <c r="AV1233" i="81"/>
  <c r="AV1230" i="81"/>
  <c r="AV1244" i="81"/>
  <c r="AV1237" i="81"/>
  <c r="AV1224" i="81"/>
  <c r="AV1238" i="81"/>
  <c r="AV1242" i="81"/>
  <c r="AV1245" i="81"/>
  <c r="AV1247" i="81"/>
  <c r="AW530" i="81"/>
  <c r="AW533" i="81" s="1"/>
  <c r="AW534" i="81" s="1"/>
  <c r="AW535" i="81" s="1"/>
  <c r="AW536" i="81" s="1"/>
  <c r="AW542" i="81" s="1"/>
  <c r="AW804" i="81" l="1"/>
  <c r="AW817" i="81"/>
  <c r="AW818" i="81" s="1"/>
  <c r="AX816" i="81" s="1"/>
  <c r="AZ1304" i="81"/>
  <c r="AW801" i="81"/>
  <c r="AW906" i="81" s="1"/>
  <c r="AV939" i="81"/>
  <c r="AW930" i="81"/>
  <c r="AW938" i="81" s="1"/>
  <c r="AV940" i="81"/>
  <c r="AW933" i="81" s="1"/>
  <c r="AV936" i="81"/>
  <c r="AX415" i="81"/>
  <c r="AX419" i="81" s="1"/>
  <c r="AV149" i="81"/>
  <c r="AV254" i="81" s="1"/>
  <c r="AW790" i="81"/>
  <c r="AW793" i="81" s="1"/>
  <c r="AW794" i="81" s="1"/>
  <c r="AW795" i="81" s="1"/>
  <c r="AW796" i="81" s="1"/>
  <c r="AW802" i="81" s="1"/>
  <c r="AX785" i="81"/>
  <c r="AW949" i="81"/>
  <c r="AW927" i="81"/>
  <c r="AW853" i="81"/>
  <c r="AW839" i="81"/>
  <c r="AW856" i="81"/>
  <c r="AW843" i="81"/>
  <c r="AW855" i="81"/>
  <c r="AW857" i="81"/>
  <c r="AW851" i="81"/>
  <c r="AW847" i="81"/>
  <c r="AW836" i="81"/>
  <c r="AW854" i="81"/>
  <c r="AW850" i="81"/>
  <c r="AW844" i="81"/>
  <c r="AW849" i="81"/>
  <c r="AW858" i="81"/>
  <c r="AW859" i="81"/>
  <c r="AW846" i="81"/>
  <c r="AW852" i="81"/>
  <c r="AW845" i="81"/>
  <c r="AW841" i="81"/>
  <c r="AW848" i="81"/>
  <c r="AW842" i="81"/>
  <c r="AW860" i="81"/>
  <c r="AW840" i="81"/>
  <c r="AW947" i="81"/>
  <c r="AW948" i="81" s="1"/>
  <c r="AX946" i="81" s="1"/>
  <c r="AW934" i="81"/>
  <c r="AW545" i="81"/>
  <c r="AW647" i="81"/>
  <c r="AW648" i="81" s="1"/>
  <c r="AV1442" i="81"/>
  <c r="AY1423" i="81"/>
  <c r="AY1424" i="81" s="1"/>
  <c r="AV1445" i="81"/>
  <c r="AV253" i="81"/>
  <c r="AV255" i="81" s="1"/>
  <c r="AV138" i="81"/>
  <c r="AV141" i="81" s="1"/>
  <c r="AV142" i="81" s="1"/>
  <c r="AV143" i="81" s="1"/>
  <c r="AV144" i="81" s="1"/>
  <c r="AV150" i="81" s="1"/>
  <c r="AW133" i="81"/>
  <c r="AX1076" i="81"/>
  <c r="AX1077" i="81" s="1"/>
  <c r="AY1075" i="81" s="1"/>
  <c r="AX1063" i="81"/>
  <c r="AW1067" i="81"/>
  <c r="AW1064" i="81"/>
  <c r="AV272" i="81"/>
  <c r="AV275" i="81" s="1"/>
  <c r="AV276" i="81" s="1"/>
  <c r="AV277" i="81" s="1"/>
  <c r="AV278" i="81" s="1"/>
  <c r="AV284" i="81" s="1"/>
  <c r="AV283" i="81"/>
  <c r="AX1078" i="81"/>
  <c r="AX1056" i="81"/>
  <c r="AY1044" i="81" s="1"/>
  <c r="AW1164" i="81"/>
  <c r="AW1166" i="81" s="1"/>
  <c r="AW1167" i="81" s="1"/>
  <c r="AV1462" i="81"/>
  <c r="AU390" i="81"/>
  <c r="AU1553" i="81" s="1"/>
  <c r="AU1552" i="81"/>
  <c r="AV317" i="81"/>
  <c r="AV1480" i="81" s="1"/>
  <c r="AV322" i="81"/>
  <c r="AV1485" i="81" s="1"/>
  <c r="AV338" i="81"/>
  <c r="AV1501" i="81" s="1"/>
  <c r="AV324" i="81"/>
  <c r="AV1487" i="81" s="1"/>
  <c r="AV330" i="81"/>
  <c r="AV1493" i="81" s="1"/>
  <c r="AV332" i="81"/>
  <c r="AV1495" i="81" s="1"/>
  <c r="AV331" i="81"/>
  <c r="AV1494" i="81" s="1"/>
  <c r="AV321" i="81"/>
  <c r="AV1484" i="81" s="1"/>
  <c r="AV339" i="81"/>
  <c r="AV1502" i="81" s="1"/>
  <c r="AV340" i="81"/>
  <c r="AV1503" i="81" s="1"/>
  <c r="AV323" i="81"/>
  <c r="AV1486" i="81" s="1"/>
  <c r="AV326" i="81"/>
  <c r="AV1489" i="81" s="1"/>
  <c r="AV327" i="81"/>
  <c r="AV1490" i="81" s="1"/>
  <c r="AV325" i="81"/>
  <c r="AV1488" i="81" s="1"/>
  <c r="AV334" i="81"/>
  <c r="AV1497" i="81" s="1"/>
  <c r="AV336" i="81"/>
  <c r="AV1499" i="81" s="1"/>
  <c r="AV341" i="81"/>
  <c r="AV1504" i="81" s="1"/>
  <c r="AV335" i="81"/>
  <c r="AV1498" i="81" s="1"/>
  <c r="AV329" i="81"/>
  <c r="AV1492" i="81" s="1"/>
  <c r="AV333" i="81"/>
  <c r="AV1496" i="81" s="1"/>
  <c r="AV318" i="81"/>
  <c r="AV1481" i="81" s="1"/>
  <c r="AV328" i="81"/>
  <c r="AV1491" i="81" s="1"/>
  <c r="AV337" i="81"/>
  <c r="AV1500" i="81" s="1"/>
  <c r="AW268" i="81"/>
  <c r="AW270" i="81"/>
  <c r="AY1321" i="81"/>
  <c r="AZ1316" i="81" s="1"/>
  <c r="AX420" i="81"/>
  <c r="AY413" i="81" s="1"/>
  <c r="AY410" i="81"/>
  <c r="AY418" i="81" s="1"/>
  <c r="AX416" i="81"/>
  <c r="AW776" i="81"/>
  <c r="AW777" i="81" s="1"/>
  <c r="AW674" i="81"/>
  <c r="AW675" i="81" s="1"/>
  <c r="BB6" i="81"/>
  <c r="BB7" i="81" s="1"/>
  <c r="AY407" i="81"/>
  <c r="AZ395" i="81" s="1"/>
  <c r="BA39" i="81"/>
  <c r="AW1204" i="81"/>
  <c r="AW1461" i="81" s="1"/>
  <c r="AV1463" i="81"/>
  <c r="AY414" i="81"/>
  <c r="AY427" i="81"/>
  <c r="AY428" i="81" s="1"/>
  <c r="AZ426" i="81" s="1"/>
  <c r="BA26" i="81"/>
  <c r="BA127" i="81"/>
  <c r="AZ129" i="81"/>
  <c r="AW1176" i="81"/>
  <c r="AW1174" i="81"/>
  <c r="AW1430" i="81"/>
  <c r="AZ1313" i="81"/>
  <c r="AZ1306" i="81" s="1"/>
  <c r="AZ1309" i="81" s="1"/>
  <c r="AZ1310" i="81" s="1"/>
  <c r="AZ1311" i="81" s="1"/>
  <c r="AZ1312" i="81" s="1"/>
  <c r="AZ1318" i="81" s="1"/>
  <c r="AX657" i="81"/>
  <c r="AX655" i="81"/>
  <c r="AX688" i="81" s="1"/>
  <c r="AY467" i="81"/>
  <c r="AY462" i="81"/>
  <c r="AY454" i="81"/>
  <c r="AY457" i="81"/>
  <c r="AY465" i="81"/>
  <c r="AY449" i="81"/>
  <c r="AY456" i="81"/>
  <c r="AY459" i="81"/>
  <c r="AY451" i="81"/>
  <c r="AY464" i="81"/>
  <c r="AY463" i="81"/>
  <c r="AY453" i="81"/>
  <c r="AY472" i="81"/>
  <c r="AY466" i="81"/>
  <c r="AY450" i="81"/>
  <c r="AY452" i="81"/>
  <c r="AY471" i="81"/>
  <c r="AY461" i="81"/>
  <c r="AY469" i="81"/>
  <c r="AY470" i="81"/>
  <c r="AY458" i="81"/>
  <c r="AY455" i="81"/>
  <c r="AY448" i="81"/>
  <c r="AY460" i="81"/>
  <c r="AY468" i="81"/>
  <c r="AV1293" i="81"/>
  <c r="AX528" i="81"/>
  <c r="AX526" i="81"/>
  <c r="AZ1333" i="81"/>
  <c r="AZ1334" i="81" s="1"/>
  <c r="BA1332" i="81" s="1"/>
  <c r="AZ1320" i="81"/>
  <c r="AW549" i="81"/>
  <c r="AW546" i="81"/>
  <c r="AX540" i="81"/>
  <c r="AW550" i="81"/>
  <c r="AX543" i="81" s="1"/>
  <c r="AV1198" i="81"/>
  <c r="AW1191" i="81" s="1"/>
  <c r="AV1194" i="81"/>
  <c r="AW1188" i="81"/>
  <c r="AZ1366" i="81"/>
  <c r="AZ1359" i="81"/>
  <c r="AZ1357" i="81"/>
  <c r="AZ1378" i="81"/>
  <c r="AZ1371" i="81"/>
  <c r="AZ1372" i="81"/>
  <c r="AZ1365" i="81"/>
  <c r="AZ1379" i="81"/>
  <c r="AZ1362" i="81"/>
  <c r="AZ1360" i="81"/>
  <c r="AZ1376" i="81"/>
  <c r="AZ1374" i="81"/>
  <c r="AZ1373" i="81"/>
  <c r="AZ1367" i="81"/>
  <c r="AZ1356" i="81"/>
  <c r="AZ1364" i="81"/>
  <c r="AZ1368" i="81"/>
  <c r="AZ1375" i="81"/>
  <c r="AZ1358" i="81"/>
  <c r="AZ1377" i="81"/>
  <c r="AZ1369" i="81"/>
  <c r="AZ1363" i="81"/>
  <c r="AZ1361" i="81"/>
  <c r="AZ1355" i="81"/>
  <c r="AZ1370" i="81"/>
  <c r="BA68" i="81"/>
  <c r="BA75" i="81"/>
  <c r="BA83" i="81"/>
  <c r="BA85" i="81"/>
  <c r="BA84" i="81"/>
  <c r="BA78" i="81"/>
  <c r="BA69" i="81"/>
  <c r="BA64" i="81"/>
  <c r="BA79" i="81"/>
  <c r="BA66" i="81"/>
  <c r="BA82" i="81"/>
  <c r="BA74" i="81"/>
  <c r="BA70" i="81"/>
  <c r="BA73" i="81"/>
  <c r="BA72" i="81"/>
  <c r="BA71" i="81"/>
  <c r="BA80" i="81"/>
  <c r="BA63" i="81"/>
  <c r="BA61" i="81"/>
  <c r="BA76" i="81"/>
  <c r="BA62" i="81"/>
  <c r="BA65" i="81"/>
  <c r="BA81" i="81"/>
  <c r="BA67" i="81"/>
  <c r="BA77" i="81"/>
  <c r="AX319" i="81"/>
  <c r="AX320" i="81"/>
  <c r="AX967" i="81"/>
  <c r="AX968" i="81"/>
  <c r="AY1097" i="81"/>
  <c r="AY186" i="81"/>
  <c r="AV1197" i="81"/>
  <c r="AV1446" i="81" l="1"/>
  <c r="AV153" i="81"/>
  <c r="AV157" i="81" s="1"/>
  <c r="AW805" i="81"/>
  <c r="AW809" i="81" s="1"/>
  <c r="AV388" i="81"/>
  <c r="AV1551" i="81" s="1"/>
  <c r="AW905" i="81"/>
  <c r="AW907" i="81" s="1"/>
  <c r="AW908" i="81" s="1"/>
  <c r="AX788" i="81"/>
  <c r="AX786" i="81"/>
  <c r="AW920" i="81"/>
  <c r="AW923" i="81" s="1"/>
  <c r="AW924" i="81" s="1"/>
  <c r="AW925" i="81" s="1"/>
  <c r="AW926" i="81" s="1"/>
  <c r="AW932" i="81" s="1"/>
  <c r="AW931" i="81"/>
  <c r="AX915" i="81"/>
  <c r="AW988" i="81"/>
  <c r="AW986" i="81"/>
  <c r="AW980" i="81"/>
  <c r="AW969" i="81"/>
  <c r="AW970" i="81"/>
  <c r="AW984" i="81"/>
  <c r="AW990" i="81"/>
  <c r="AW976" i="81"/>
  <c r="AW973" i="81"/>
  <c r="AW975" i="81"/>
  <c r="AW981" i="81"/>
  <c r="AW977" i="81"/>
  <c r="AW972" i="81"/>
  <c r="AW982" i="81"/>
  <c r="AW987" i="81"/>
  <c r="AW971" i="81"/>
  <c r="AW974" i="81"/>
  <c r="AW989" i="81"/>
  <c r="AW985" i="81"/>
  <c r="AW983" i="81"/>
  <c r="AW966" i="81"/>
  <c r="AW979" i="81"/>
  <c r="AW978" i="81"/>
  <c r="AV287" i="81"/>
  <c r="AV1450" i="81" s="1"/>
  <c r="AY400" i="81"/>
  <c r="AY403" i="81" s="1"/>
  <c r="AY404" i="81" s="1"/>
  <c r="AY405" i="81" s="1"/>
  <c r="AY406" i="81" s="1"/>
  <c r="AY412" i="81" s="1"/>
  <c r="AV158" i="81"/>
  <c r="AW151" i="81" s="1"/>
  <c r="AV154" i="81"/>
  <c r="AW148" i="81"/>
  <c r="AW156" i="81" s="1"/>
  <c r="AY1325" i="81"/>
  <c r="AV256" i="81"/>
  <c r="AW136" i="81"/>
  <c r="AW134" i="81"/>
  <c r="AW167" i="81" s="1"/>
  <c r="AX1049" i="81"/>
  <c r="AX1052" i="81" s="1"/>
  <c r="AX1053" i="81" s="1"/>
  <c r="AX1054" i="81" s="1"/>
  <c r="AX1055" i="81" s="1"/>
  <c r="AX1061" i="81" s="1"/>
  <c r="AW1069" i="81"/>
  <c r="AX1062" i="81" s="1"/>
  <c r="AX1060" i="81" s="1"/>
  <c r="AX1165" i="81" s="1"/>
  <c r="AW1068" i="81"/>
  <c r="AW1065" i="81"/>
  <c r="AX1059" i="81"/>
  <c r="AX1118" i="81"/>
  <c r="AX1117" i="81"/>
  <c r="AX1106" i="81"/>
  <c r="AX1112" i="81"/>
  <c r="AX1109" i="81"/>
  <c r="AX1105" i="81"/>
  <c r="AX1116" i="81"/>
  <c r="AX1101" i="81"/>
  <c r="AX1108" i="81"/>
  <c r="AX1114" i="81"/>
  <c r="AX1119" i="81"/>
  <c r="AX1102" i="81"/>
  <c r="AX1104" i="81"/>
  <c r="AX1115" i="81"/>
  <c r="AX1111" i="81"/>
  <c r="AX1099" i="81"/>
  <c r="AX1110" i="81"/>
  <c r="AX1103" i="81"/>
  <c r="AX1107" i="81"/>
  <c r="AX1098" i="81"/>
  <c r="AX1120" i="81"/>
  <c r="AX1100" i="81"/>
  <c r="AX1113" i="81"/>
  <c r="AY1045" i="81"/>
  <c r="AY1047" i="81"/>
  <c r="AY1322" i="81"/>
  <c r="AY1326" i="81"/>
  <c r="AZ1319" i="81" s="1"/>
  <c r="AZ1317" i="81" s="1"/>
  <c r="AZ1422" i="81" s="1"/>
  <c r="AY411" i="81"/>
  <c r="AY516" i="81" s="1"/>
  <c r="AW286" i="81"/>
  <c r="AW299" i="81"/>
  <c r="AW300" i="81" s="1"/>
  <c r="AX298" i="81" s="1"/>
  <c r="AW301" i="81"/>
  <c r="AW279" i="81"/>
  <c r="AX267" i="81" s="1"/>
  <c r="AX270" i="81" s="1"/>
  <c r="AV387" i="81"/>
  <c r="BB9" i="81"/>
  <c r="BB18" i="81" s="1"/>
  <c r="AW679" i="81"/>
  <c r="AX672" i="81" s="1"/>
  <c r="AW678" i="81"/>
  <c r="AX669" i="81"/>
  <c r="AX677" i="81" s="1"/>
  <c r="AZ1421" i="81"/>
  <c r="BA126" i="81"/>
  <c r="AX557" i="81"/>
  <c r="AX544" i="81"/>
  <c r="AW1207" i="81"/>
  <c r="BB40" i="81"/>
  <c r="AY515" i="81"/>
  <c r="AX729" i="81"/>
  <c r="AX717" i="81"/>
  <c r="AX706" i="81"/>
  <c r="AX725" i="81"/>
  <c r="AX721" i="81"/>
  <c r="AX708" i="81"/>
  <c r="AX730" i="81"/>
  <c r="AX724" i="81"/>
  <c r="AX712" i="81"/>
  <c r="AX707" i="81"/>
  <c r="AX723" i="81"/>
  <c r="AX728" i="81"/>
  <c r="AX711" i="81"/>
  <c r="AX726" i="81"/>
  <c r="AX709" i="81"/>
  <c r="AX719" i="81"/>
  <c r="AX710" i="81"/>
  <c r="AX715" i="81"/>
  <c r="AX716" i="81"/>
  <c r="AX720" i="81"/>
  <c r="AX714" i="81"/>
  <c r="AX722" i="81"/>
  <c r="AX713" i="81"/>
  <c r="AX718" i="81"/>
  <c r="AX727" i="81"/>
  <c r="AZ1324" i="81"/>
  <c r="AW1196" i="81"/>
  <c r="AW1205" i="81"/>
  <c r="AW1192" i="81"/>
  <c r="AW1433" i="81"/>
  <c r="AZ396" i="81"/>
  <c r="AZ429" i="81" s="1"/>
  <c r="AZ398" i="81"/>
  <c r="AX537" i="81"/>
  <c r="AX530" i="81" s="1"/>
  <c r="AX533" i="81" s="1"/>
  <c r="AX534" i="81" s="1"/>
  <c r="AX535" i="81" s="1"/>
  <c r="AX536" i="81" s="1"/>
  <c r="AX542" i="81" s="1"/>
  <c r="AV1295" i="81"/>
  <c r="AX673" i="81"/>
  <c r="AX686" i="81"/>
  <c r="AX687" i="81" s="1"/>
  <c r="AY685" i="81" s="1"/>
  <c r="BB37" i="81"/>
  <c r="AX548" i="81"/>
  <c r="AX559" i="81"/>
  <c r="AX666" i="81"/>
  <c r="BA1301" i="81"/>
  <c r="AW1185" i="81"/>
  <c r="AW1178" i="81" s="1"/>
  <c r="AW1181" i="81" s="1"/>
  <c r="AW1182" i="81" s="1"/>
  <c r="AW1183" i="81" s="1"/>
  <c r="AW1184" i="81" s="1"/>
  <c r="AW1190" i="81" s="1"/>
  <c r="BB21" i="81"/>
  <c r="BA27" i="81"/>
  <c r="BA31" i="81"/>
  <c r="BB24" i="81" s="1"/>
  <c r="BA30" i="81"/>
  <c r="AV291" i="81" l="1"/>
  <c r="AV1454" i="81" s="1"/>
  <c r="AV288" i="81"/>
  <c r="AV389" i="81"/>
  <c r="AV390" i="81" s="1"/>
  <c r="AW282" i="81"/>
  <c r="AW290" i="81" s="1"/>
  <c r="AW1453" i="81" s="1"/>
  <c r="AV292" i="81"/>
  <c r="AW285" i="81" s="1"/>
  <c r="AW283" i="81" s="1"/>
  <c r="AX800" i="81"/>
  <c r="AX808" i="81" s="1"/>
  <c r="AW810" i="81"/>
  <c r="AX803" i="81" s="1"/>
  <c r="AW806" i="81"/>
  <c r="AV1455" i="81"/>
  <c r="AV1451" i="81"/>
  <c r="AY517" i="81"/>
  <c r="AY518" i="81" s="1"/>
  <c r="AW1035" i="81"/>
  <c r="AX819" i="81"/>
  <c r="AX797" i="81"/>
  <c r="AX916" i="81"/>
  <c r="AX918" i="81"/>
  <c r="AX817" i="81"/>
  <c r="AX818" i="81" s="1"/>
  <c r="AY816" i="81" s="1"/>
  <c r="AX804" i="81"/>
  <c r="AW1036" i="81"/>
  <c r="AW935" i="81"/>
  <c r="AV1550" i="81"/>
  <c r="AW1431" i="81"/>
  <c r="AX670" i="81"/>
  <c r="AX775" i="81" s="1"/>
  <c r="AX1164" i="81"/>
  <c r="AX1166" i="81" s="1"/>
  <c r="AX1167" i="81" s="1"/>
  <c r="AY415" i="81"/>
  <c r="AY419" i="81" s="1"/>
  <c r="AW206" i="81"/>
  <c r="AW198" i="81"/>
  <c r="AW190" i="81"/>
  <c r="AW194" i="81"/>
  <c r="AW196" i="81"/>
  <c r="AW187" i="81"/>
  <c r="AW208" i="81"/>
  <c r="AW205" i="81"/>
  <c r="AW199" i="81"/>
  <c r="AW192" i="81"/>
  <c r="AW201" i="81"/>
  <c r="AW200" i="81"/>
  <c r="AW184" i="81"/>
  <c r="AW202" i="81"/>
  <c r="AW188" i="81"/>
  <c r="AW197" i="81"/>
  <c r="AW207" i="81"/>
  <c r="AW189" i="81"/>
  <c r="AW191" i="81"/>
  <c r="AW195" i="81"/>
  <c r="AW193" i="81"/>
  <c r="AW203" i="81"/>
  <c r="AW204" i="81"/>
  <c r="AW165" i="81"/>
  <c r="AW166" i="81" s="1"/>
  <c r="AX164" i="81" s="1"/>
  <c r="AW152" i="81"/>
  <c r="AW1449" i="81" s="1"/>
  <c r="AW145" i="81"/>
  <c r="AW149" i="81" s="1"/>
  <c r="AW254" i="81" s="1"/>
  <c r="AX268" i="81"/>
  <c r="AX301" i="81" s="1"/>
  <c r="AX332" i="81" s="1"/>
  <c r="AY1063" i="81"/>
  <c r="AY1076" i="81"/>
  <c r="AY1077" i="81" s="1"/>
  <c r="AZ1075" i="81" s="1"/>
  <c r="AY1078" i="81"/>
  <c r="AY1056" i="81"/>
  <c r="AX1067" i="81"/>
  <c r="AX1064" i="81"/>
  <c r="AW272" i="81"/>
  <c r="AW275" i="81" s="1"/>
  <c r="AW276" i="81" s="1"/>
  <c r="AW277" i="81" s="1"/>
  <c r="AW278" i="81" s="1"/>
  <c r="AW284" i="81" s="1"/>
  <c r="AW338" i="81"/>
  <c r="AW322" i="81"/>
  <c r="AW334" i="81"/>
  <c r="AW333" i="81"/>
  <c r="AW327" i="81"/>
  <c r="AW332" i="81"/>
  <c r="AW321" i="81"/>
  <c r="AW323" i="81"/>
  <c r="AW324" i="81"/>
  <c r="AW330" i="81"/>
  <c r="AW318" i="81"/>
  <c r="AW342" i="81"/>
  <c r="AW337" i="81"/>
  <c r="AW331" i="81"/>
  <c r="AW340" i="81"/>
  <c r="AW336" i="81"/>
  <c r="AW335" i="81"/>
  <c r="AW341" i="81"/>
  <c r="AW325" i="81"/>
  <c r="AW339" i="81"/>
  <c r="AW326" i="81"/>
  <c r="AW329" i="81"/>
  <c r="AW328" i="81"/>
  <c r="BC6" i="81"/>
  <c r="BC7" i="81" s="1"/>
  <c r="BB11" i="81"/>
  <c r="BB14" i="81" s="1"/>
  <c r="BB15" i="81" s="1"/>
  <c r="BB16" i="81" s="1"/>
  <c r="BB17" i="81" s="1"/>
  <c r="BB23" i="81" s="1"/>
  <c r="BB38" i="81"/>
  <c r="BB39" i="81" s="1"/>
  <c r="AZ1321" i="81"/>
  <c r="AZ1325" i="81" s="1"/>
  <c r="AX299" i="81"/>
  <c r="AX300" i="81" s="1"/>
  <c r="AY298" i="81" s="1"/>
  <c r="AX286" i="81"/>
  <c r="AZ1423" i="81"/>
  <c r="AZ1424" i="81" s="1"/>
  <c r="BB127" i="81"/>
  <c r="AZ410" i="81"/>
  <c r="AZ418" i="81" s="1"/>
  <c r="AZ407" i="81"/>
  <c r="AX558" i="81"/>
  <c r="BA128" i="81"/>
  <c r="BB29" i="81"/>
  <c r="BB26" i="81"/>
  <c r="AX596" i="81"/>
  <c r="AX593" i="81"/>
  <c r="AX590" i="81"/>
  <c r="AX577" i="81"/>
  <c r="AX580" i="81"/>
  <c r="AX600" i="81"/>
  <c r="AX591" i="81"/>
  <c r="AX587" i="81"/>
  <c r="AX597" i="81"/>
  <c r="AX578" i="81"/>
  <c r="AX582" i="81"/>
  <c r="AX584" i="81"/>
  <c r="AX601" i="81"/>
  <c r="AX588" i="81"/>
  <c r="AX579" i="81"/>
  <c r="AX592" i="81"/>
  <c r="AX595" i="81"/>
  <c r="AX589" i="81"/>
  <c r="AX594" i="81"/>
  <c r="AX599" i="81"/>
  <c r="AX583" i="81"/>
  <c r="AX581" i="81"/>
  <c r="AX585" i="81"/>
  <c r="AX586" i="81"/>
  <c r="AX598" i="81"/>
  <c r="AZ427" i="81"/>
  <c r="AZ428" i="81" s="1"/>
  <c r="BA426" i="81" s="1"/>
  <c r="AZ414" i="81"/>
  <c r="AW1206" i="81"/>
  <c r="AX774" i="81"/>
  <c r="AY320" i="81"/>
  <c r="BA1304" i="81"/>
  <c r="BA1302" i="81"/>
  <c r="BA1335" i="81" s="1"/>
  <c r="AY654" i="81"/>
  <c r="AX659" i="81"/>
  <c r="AX662" i="81" s="1"/>
  <c r="AX663" i="81" s="1"/>
  <c r="AX664" i="81" s="1"/>
  <c r="AX665" i="81" s="1"/>
  <c r="AX671" i="81" s="1"/>
  <c r="AV1296" i="81"/>
  <c r="AV1553" i="81" s="1"/>
  <c r="AV1552" i="81"/>
  <c r="AZ471" i="81"/>
  <c r="AZ459" i="81"/>
  <c r="AZ454" i="81"/>
  <c r="AZ466" i="81"/>
  <c r="AZ464" i="81"/>
  <c r="AZ462" i="81"/>
  <c r="AZ453" i="81"/>
  <c r="AZ452" i="81"/>
  <c r="AZ465" i="81"/>
  <c r="AZ463" i="81"/>
  <c r="AZ467" i="81"/>
  <c r="AZ473" i="81"/>
  <c r="AZ470" i="81"/>
  <c r="AZ456" i="81"/>
  <c r="AZ469" i="81"/>
  <c r="AZ458" i="81"/>
  <c r="AZ472" i="81"/>
  <c r="AZ468" i="81"/>
  <c r="AZ451" i="81"/>
  <c r="AZ461" i="81"/>
  <c r="AZ449" i="81"/>
  <c r="AZ457" i="81"/>
  <c r="AZ450" i="81"/>
  <c r="AZ460" i="81"/>
  <c r="AZ455" i="81"/>
  <c r="BB83" i="81"/>
  <c r="BB72" i="81"/>
  <c r="BB85" i="81"/>
  <c r="BB73" i="81"/>
  <c r="BB66" i="81"/>
  <c r="BB80" i="81"/>
  <c r="BB75" i="81"/>
  <c r="BB62" i="81"/>
  <c r="BB79" i="81"/>
  <c r="BB84" i="81"/>
  <c r="BB82" i="81"/>
  <c r="BB69" i="81"/>
  <c r="BB70" i="81"/>
  <c r="BB74" i="81"/>
  <c r="BB71" i="81"/>
  <c r="BB65" i="81"/>
  <c r="BB67" i="81"/>
  <c r="BB63" i="81"/>
  <c r="BB76" i="81"/>
  <c r="BB68" i="81"/>
  <c r="BB77" i="81"/>
  <c r="BB86" i="81"/>
  <c r="BB78" i="81"/>
  <c r="BB81" i="81"/>
  <c r="BB64" i="81"/>
  <c r="BC9" i="81"/>
  <c r="AX1173" i="81"/>
  <c r="AW1189" i="81"/>
  <c r="AX541" i="81"/>
  <c r="AY525" i="81"/>
  <c r="AY838" i="81"/>
  <c r="AW1225" i="81"/>
  <c r="AW1482" i="81" s="1"/>
  <c r="AW1232" i="81"/>
  <c r="AW1235" i="81"/>
  <c r="AW1248" i="81"/>
  <c r="AW1247" i="81"/>
  <c r="AW1242" i="81"/>
  <c r="AW1226" i="81"/>
  <c r="AW1483" i="81" s="1"/>
  <c r="AW1231" i="81"/>
  <c r="AW1236" i="81"/>
  <c r="AW1234" i="81"/>
  <c r="AW1229" i="81"/>
  <c r="AW1241" i="81"/>
  <c r="AW1243" i="81"/>
  <c r="AW1239" i="81"/>
  <c r="AW1244" i="81"/>
  <c r="AW1237" i="81"/>
  <c r="AW1224" i="81"/>
  <c r="AW1227" i="81"/>
  <c r="AW1233" i="81"/>
  <c r="AW1238" i="81"/>
  <c r="AW1245" i="81"/>
  <c r="AW1230" i="81"/>
  <c r="AW1246" i="81"/>
  <c r="AW1228" i="81"/>
  <c r="AW1240" i="81"/>
  <c r="AW1464" i="81"/>
  <c r="AW1445" i="81" l="1"/>
  <c r="AX338" i="81"/>
  <c r="AX323" i="81"/>
  <c r="AX674" i="81"/>
  <c r="AX678" i="81" s="1"/>
  <c r="AW1493" i="81"/>
  <c r="AW1504" i="81"/>
  <c r="AW1495" i="81"/>
  <c r="AW1503" i="81"/>
  <c r="AW1490" i="81"/>
  <c r="AW1501" i="81"/>
  <c r="AW1492" i="81"/>
  <c r="AW1489" i="81"/>
  <c r="AW1500" i="81"/>
  <c r="AW1442" i="81"/>
  <c r="AW1037" i="81"/>
  <c r="AW1038" i="81" s="1"/>
  <c r="AX927" i="81"/>
  <c r="AY915" i="81" s="1"/>
  <c r="AY918" i="81" s="1"/>
  <c r="AX949" i="81"/>
  <c r="AX801" i="81"/>
  <c r="AX790" i="81"/>
  <c r="AX793" i="81" s="1"/>
  <c r="AX794" i="81" s="1"/>
  <c r="AX795" i="81" s="1"/>
  <c r="AX796" i="81" s="1"/>
  <c r="AX802" i="81" s="1"/>
  <c r="AY785" i="81"/>
  <c r="AW940" i="81"/>
  <c r="AX933" i="81" s="1"/>
  <c r="AW939" i="81"/>
  <c r="AX930" i="81"/>
  <c r="AW936" i="81"/>
  <c r="AX844" i="81"/>
  <c r="AX849" i="81"/>
  <c r="AX859" i="81"/>
  <c r="AX857" i="81"/>
  <c r="AX848" i="81"/>
  <c r="AX841" i="81"/>
  <c r="AX843" i="81"/>
  <c r="AX846" i="81"/>
  <c r="AX840" i="81"/>
  <c r="AX845" i="81"/>
  <c r="AX851" i="81"/>
  <c r="AX856" i="81"/>
  <c r="AX855" i="81"/>
  <c r="AX860" i="81"/>
  <c r="AX861" i="81"/>
  <c r="AX850" i="81"/>
  <c r="AX842" i="81"/>
  <c r="AX847" i="81"/>
  <c r="AX839" i="81"/>
  <c r="AX853" i="81"/>
  <c r="AX852" i="81"/>
  <c r="AX854" i="81"/>
  <c r="AX858" i="81"/>
  <c r="AX934" i="81"/>
  <c r="AX947" i="81"/>
  <c r="AX948" i="81" s="1"/>
  <c r="AY946" i="81" s="1"/>
  <c r="AW1487" i="81"/>
  <c r="AX334" i="81"/>
  <c r="AY420" i="81"/>
  <c r="AZ413" i="81" s="1"/>
  <c r="AZ411" i="81" s="1"/>
  <c r="AZ516" i="81" s="1"/>
  <c r="AY416" i="81"/>
  <c r="AX325" i="81"/>
  <c r="AW1485" i="81"/>
  <c r="AW1498" i="81"/>
  <c r="AW1505" i="81"/>
  <c r="AX326" i="81"/>
  <c r="AW1462" i="81"/>
  <c r="AX331" i="81"/>
  <c r="AX321" i="81"/>
  <c r="AX341" i="81"/>
  <c r="AX339" i="81"/>
  <c r="AX337" i="81"/>
  <c r="AX342" i="81"/>
  <c r="AW1446" i="81"/>
  <c r="AX329" i="81"/>
  <c r="AX340" i="81"/>
  <c r="AX336" i="81"/>
  <c r="AX328" i="81"/>
  <c r="AX322" i="81"/>
  <c r="AX333" i="81"/>
  <c r="AX279" i="81"/>
  <c r="AY267" i="81" s="1"/>
  <c r="AY270" i="81" s="1"/>
  <c r="AW1497" i="81"/>
  <c r="AW1494" i="81"/>
  <c r="AW1488" i="81"/>
  <c r="AX330" i="81"/>
  <c r="AX343" i="81"/>
  <c r="AX327" i="81"/>
  <c r="AX324" i="81"/>
  <c r="AX335" i="81"/>
  <c r="AW138" i="81"/>
  <c r="AW141" i="81" s="1"/>
  <c r="AW142" i="81" s="1"/>
  <c r="AW143" i="81" s="1"/>
  <c r="AW144" i="81" s="1"/>
  <c r="AW150" i="81" s="1"/>
  <c r="AX133" i="81"/>
  <c r="AW153" i="81"/>
  <c r="AW253" i="81"/>
  <c r="AW255" i="81" s="1"/>
  <c r="AY1049" i="81"/>
  <c r="AY1052" i="81" s="1"/>
  <c r="AY1053" i="81" s="1"/>
  <c r="AY1054" i="81" s="1"/>
  <c r="AY1055" i="81" s="1"/>
  <c r="AY1061" i="81" s="1"/>
  <c r="AZ1044" i="81"/>
  <c r="AY1113" i="81"/>
  <c r="AY1119" i="81"/>
  <c r="AY1107" i="81"/>
  <c r="AY1118" i="81"/>
  <c r="AY1099" i="81"/>
  <c r="AY1116" i="81"/>
  <c r="AY1117" i="81"/>
  <c r="AY1111" i="81"/>
  <c r="AY1108" i="81"/>
  <c r="AY1112" i="81"/>
  <c r="AY1101" i="81"/>
  <c r="AY1105" i="81"/>
  <c r="AY1109" i="81"/>
  <c r="AY1110" i="81"/>
  <c r="AY1102" i="81"/>
  <c r="AY1115" i="81"/>
  <c r="AY1120" i="81"/>
  <c r="AY1114" i="81"/>
  <c r="AY1100" i="81"/>
  <c r="AY1098" i="81"/>
  <c r="AY1103" i="81"/>
  <c r="AY1106" i="81"/>
  <c r="AY1121" i="81"/>
  <c r="AY1104" i="81"/>
  <c r="AY1059" i="81"/>
  <c r="AX1068" i="81"/>
  <c r="AX1069" i="81"/>
  <c r="AY1062" i="81" s="1"/>
  <c r="AY1060" i="81" s="1"/>
  <c r="AY1165" i="81" s="1"/>
  <c r="AX1065" i="81"/>
  <c r="AW1486" i="81"/>
  <c r="AW1484" i="81"/>
  <c r="AW1496" i="81"/>
  <c r="AW1491" i="81"/>
  <c r="AW1499" i="81"/>
  <c r="BA1316" i="81"/>
  <c r="BA1324" i="81" s="1"/>
  <c r="AW1502" i="81"/>
  <c r="AW287" i="81"/>
  <c r="AW388" i="81"/>
  <c r="AW387" i="81"/>
  <c r="AZ1326" i="81"/>
  <c r="BA1319" i="81" s="1"/>
  <c r="AZ1322" i="81"/>
  <c r="BC18" i="81"/>
  <c r="BC11" i="81" s="1"/>
  <c r="BC14" i="81" s="1"/>
  <c r="BC15" i="81" s="1"/>
  <c r="BC16" i="81" s="1"/>
  <c r="BC17" i="81" s="1"/>
  <c r="BC23" i="81" s="1"/>
  <c r="BA1313" i="81"/>
  <c r="BB1301" i="81" s="1"/>
  <c r="BB126" i="81"/>
  <c r="AZ515" i="81"/>
  <c r="AW1294" i="81"/>
  <c r="AW1193" i="81"/>
  <c r="AY528" i="81"/>
  <c r="AY526" i="81"/>
  <c r="BC40" i="81"/>
  <c r="AY657" i="81"/>
  <c r="AY655" i="81"/>
  <c r="AY688" i="81" s="1"/>
  <c r="BA1359" i="81"/>
  <c r="BA1368" i="81"/>
  <c r="BA1364" i="81"/>
  <c r="BA1374" i="81"/>
  <c r="BA1377" i="81"/>
  <c r="BA1370" i="81"/>
  <c r="BA1367" i="81"/>
  <c r="BA1376" i="81"/>
  <c r="BA1371" i="81"/>
  <c r="BA1369" i="81"/>
  <c r="BA1362" i="81"/>
  <c r="BA1360" i="81"/>
  <c r="BA1372" i="81"/>
  <c r="BA1380" i="81"/>
  <c r="BA1356" i="81"/>
  <c r="BA1365" i="81"/>
  <c r="BA1366" i="81"/>
  <c r="BA1378" i="81"/>
  <c r="BA1357" i="81"/>
  <c r="BA1375" i="81"/>
  <c r="BA1358" i="81"/>
  <c r="BA1363" i="81"/>
  <c r="BA1373" i="81"/>
  <c r="BA1361" i="81"/>
  <c r="BA1379" i="81"/>
  <c r="AX1204" i="81"/>
  <c r="AX1461" i="81" s="1"/>
  <c r="AW1463" i="81"/>
  <c r="BA129" i="81"/>
  <c r="AZ400" i="81"/>
  <c r="AZ403" i="81" s="1"/>
  <c r="AZ404" i="81" s="1"/>
  <c r="AZ405" i="81" s="1"/>
  <c r="AZ406" i="81" s="1"/>
  <c r="AZ412" i="81" s="1"/>
  <c r="BA395" i="81"/>
  <c r="AW1293" i="81"/>
  <c r="AW1481" i="81"/>
  <c r="AX646" i="81"/>
  <c r="AX545" i="81"/>
  <c r="AX1174" i="81"/>
  <c r="AX1176" i="81"/>
  <c r="AX1430" i="81"/>
  <c r="BC38" i="81"/>
  <c r="AY968" i="81"/>
  <c r="BA1333" i="81"/>
  <c r="BA1334" i="81" s="1"/>
  <c r="BB1332" i="81" s="1"/>
  <c r="BA1320" i="81"/>
  <c r="AX675" i="81"/>
  <c r="AX679" i="81"/>
  <c r="AY672" i="81" s="1"/>
  <c r="BC37" i="81"/>
  <c r="AX645" i="81"/>
  <c r="BB27" i="81"/>
  <c r="BB31" i="81"/>
  <c r="BC24" i="81" s="1"/>
  <c r="BC127" i="81" s="1"/>
  <c r="BC21" i="81"/>
  <c r="BB30" i="81"/>
  <c r="AY556" i="81"/>
  <c r="AX776" i="81"/>
  <c r="AX777" i="81" s="1"/>
  <c r="AY669" i="81" l="1"/>
  <c r="AY677" i="81" s="1"/>
  <c r="AX272" i="81"/>
  <c r="AX275" i="81" s="1"/>
  <c r="AX276" i="81" s="1"/>
  <c r="AX277" i="81" s="1"/>
  <c r="AX278" i="81" s="1"/>
  <c r="AX284" i="81" s="1"/>
  <c r="AW1551" i="81"/>
  <c r="AX931" i="81"/>
  <c r="AX1036" i="81" s="1"/>
  <c r="AX387" i="81"/>
  <c r="AX920" i="81"/>
  <c r="AX923" i="81" s="1"/>
  <c r="AX924" i="81" s="1"/>
  <c r="AX925" i="81" s="1"/>
  <c r="AX926" i="81" s="1"/>
  <c r="AX932" i="81" s="1"/>
  <c r="AY934" i="81"/>
  <c r="AY947" i="81"/>
  <c r="AY948" i="81" s="1"/>
  <c r="AZ946" i="81" s="1"/>
  <c r="AY916" i="81"/>
  <c r="AX905" i="81"/>
  <c r="AX938" i="81"/>
  <c r="AX935" i="81"/>
  <c r="AX906" i="81"/>
  <c r="AX805" i="81"/>
  <c r="AY786" i="81"/>
  <c r="AY788" i="81"/>
  <c r="AX983" i="81"/>
  <c r="AX989" i="81"/>
  <c r="AX988" i="81"/>
  <c r="AX969" i="81"/>
  <c r="AX978" i="81"/>
  <c r="AX971" i="81"/>
  <c r="AX979" i="81"/>
  <c r="AX990" i="81"/>
  <c r="AX972" i="81"/>
  <c r="AX987" i="81"/>
  <c r="AX986" i="81"/>
  <c r="AX980" i="81"/>
  <c r="AX985" i="81"/>
  <c r="AX973" i="81"/>
  <c r="AX974" i="81"/>
  <c r="AX970" i="81"/>
  <c r="AX982" i="81"/>
  <c r="AX975" i="81"/>
  <c r="AX984" i="81"/>
  <c r="AX991" i="81"/>
  <c r="AX977" i="81"/>
  <c r="AX976" i="81"/>
  <c r="AX981" i="81"/>
  <c r="AY268" i="81"/>
  <c r="AY301" i="81" s="1"/>
  <c r="AW158" i="81"/>
  <c r="AX151" i="81" s="1"/>
  <c r="AX148" i="81"/>
  <c r="AX156" i="81" s="1"/>
  <c r="AW154" i="81"/>
  <c r="AW157" i="81"/>
  <c r="AX136" i="81"/>
  <c r="AX1433" i="81" s="1"/>
  <c r="AX134" i="81"/>
  <c r="AX1431" i="81" s="1"/>
  <c r="AW256" i="81"/>
  <c r="AZ415" i="81"/>
  <c r="AZ419" i="81" s="1"/>
  <c r="AZ517" i="81"/>
  <c r="AZ518" i="81" s="1"/>
  <c r="AY1067" i="81"/>
  <c r="AY1064" i="81"/>
  <c r="AW389" i="81"/>
  <c r="AW390" i="81" s="1"/>
  <c r="AY1164" i="81"/>
  <c r="AY1166" i="81" s="1"/>
  <c r="AY1167" i="81" s="1"/>
  <c r="AZ1045" i="81"/>
  <c r="AZ1047" i="81"/>
  <c r="AW292" i="81"/>
  <c r="AX285" i="81" s="1"/>
  <c r="AX283" i="81" s="1"/>
  <c r="AX388" i="81" s="1"/>
  <c r="AX282" i="81"/>
  <c r="AW291" i="81"/>
  <c r="AW288" i="81"/>
  <c r="AY279" i="81"/>
  <c r="AZ267" i="81" s="1"/>
  <c r="AZ268" i="81" s="1"/>
  <c r="AY286" i="81"/>
  <c r="AY299" i="81"/>
  <c r="AY300" i="81" s="1"/>
  <c r="AZ298" i="81" s="1"/>
  <c r="BA1317" i="81"/>
  <c r="BA1422" i="81" s="1"/>
  <c r="BD6" i="81"/>
  <c r="BD9" i="81" s="1"/>
  <c r="BA1306" i="81"/>
  <c r="BA1309" i="81" s="1"/>
  <c r="BA1310" i="81" s="1"/>
  <c r="BA1311" i="81" s="1"/>
  <c r="BA1312" i="81" s="1"/>
  <c r="BA1318" i="81" s="1"/>
  <c r="BC39" i="81"/>
  <c r="AX1207" i="81"/>
  <c r="AY726" i="81"/>
  <c r="AY709" i="81"/>
  <c r="AY716" i="81"/>
  <c r="AY730" i="81"/>
  <c r="AY708" i="81"/>
  <c r="AY722" i="81"/>
  <c r="AY723" i="81"/>
  <c r="AY725" i="81"/>
  <c r="AY715" i="81"/>
  <c r="AY713" i="81"/>
  <c r="AY728" i="81"/>
  <c r="AY720" i="81"/>
  <c r="AY729" i="81"/>
  <c r="AY731" i="81"/>
  <c r="AY714" i="81"/>
  <c r="AY712" i="81"/>
  <c r="AY727" i="81"/>
  <c r="AY711" i="81"/>
  <c r="AY710" i="81"/>
  <c r="AY717" i="81"/>
  <c r="AY707" i="81"/>
  <c r="AY718" i="81"/>
  <c r="AY724" i="81"/>
  <c r="AY719" i="81"/>
  <c r="AY721" i="81"/>
  <c r="BB128" i="81"/>
  <c r="AX550" i="81"/>
  <c r="AY543" i="81" s="1"/>
  <c r="AX546" i="81"/>
  <c r="AY540" i="81"/>
  <c r="AX549" i="81"/>
  <c r="AY686" i="81"/>
  <c r="AY687" i="81" s="1"/>
  <c r="AZ685" i="81" s="1"/>
  <c r="AY673" i="81"/>
  <c r="BB1304" i="81"/>
  <c r="BB1302" i="81"/>
  <c r="BB1335" i="81" s="1"/>
  <c r="AX647" i="81"/>
  <c r="AX1185" i="81"/>
  <c r="BC75" i="81"/>
  <c r="BC67" i="81"/>
  <c r="BC79" i="81"/>
  <c r="BC78" i="81"/>
  <c r="BC77" i="81"/>
  <c r="BC76" i="81"/>
  <c r="BC69" i="81"/>
  <c r="BC87" i="81"/>
  <c r="BC71" i="81"/>
  <c r="BC82" i="81"/>
  <c r="BC65" i="81"/>
  <c r="BC68" i="81"/>
  <c r="BC86" i="81"/>
  <c r="BC72" i="81"/>
  <c r="BC83" i="81"/>
  <c r="BC70" i="81"/>
  <c r="BC73" i="81"/>
  <c r="BC66" i="81"/>
  <c r="BC80" i="81"/>
  <c r="BC64" i="81"/>
  <c r="BC63" i="81"/>
  <c r="BC81" i="81"/>
  <c r="BC74" i="81"/>
  <c r="BC84" i="81"/>
  <c r="BC85" i="81"/>
  <c r="AY559" i="81"/>
  <c r="BC29" i="81"/>
  <c r="BC26" i="81"/>
  <c r="AX1205" i="81"/>
  <c r="AX1192" i="81"/>
  <c r="AW1295" i="81"/>
  <c r="AW1550" i="81"/>
  <c r="BA396" i="81"/>
  <c r="BA429" i="81" s="1"/>
  <c r="BA398" i="81"/>
  <c r="BA1421" i="81"/>
  <c r="AY666" i="81"/>
  <c r="AY670" i="81" s="1"/>
  <c r="AY537" i="81"/>
  <c r="AY544" i="81"/>
  <c r="AY557" i="81"/>
  <c r="AW1198" i="81"/>
  <c r="AX1191" i="81" s="1"/>
  <c r="AX1188" i="81"/>
  <c r="AW1194" i="81"/>
  <c r="AW1450" i="81"/>
  <c r="AW1197" i="81"/>
  <c r="AX389" i="81" l="1"/>
  <c r="AX390" i="81" s="1"/>
  <c r="AY949" i="81"/>
  <c r="AY927" i="81"/>
  <c r="AZ915" i="81" s="1"/>
  <c r="AX1445" i="81"/>
  <c r="AX907" i="81"/>
  <c r="AX908" i="81" s="1"/>
  <c r="AY797" i="81"/>
  <c r="AZ785" i="81" s="1"/>
  <c r="AZ786" i="81" s="1"/>
  <c r="AX1035" i="81"/>
  <c r="AX1037" i="81" s="1"/>
  <c r="AX1038" i="81" s="1"/>
  <c r="AY817" i="81"/>
  <c r="AY818" i="81" s="1"/>
  <c r="AZ816" i="81" s="1"/>
  <c r="AY804" i="81"/>
  <c r="AX936" i="81"/>
  <c r="AY930" i="81"/>
  <c r="AX939" i="81"/>
  <c r="AX940" i="81"/>
  <c r="AY933" i="81" s="1"/>
  <c r="AY819" i="81"/>
  <c r="AX806" i="81"/>
  <c r="AX810" i="81"/>
  <c r="AY803" i="81" s="1"/>
  <c r="AX809" i="81"/>
  <c r="AY800" i="81"/>
  <c r="AY272" i="81"/>
  <c r="AY275" i="81" s="1"/>
  <c r="AY276" i="81" s="1"/>
  <c r="AY277" i="81" s="1"/>
  <c r="AY278" i="81" s="1"/>
  <c r="AY284" i="81" s="1"/>
  <c r="BA410" i="81"/>
  <c r="BA418" i="81" s="1"/>
  <c r="AZ420" i="81"/>
  <c r="BA413" i="81" s="1"/>
  <c r="AW1454" i="81"/>
  <c r="AZ416" i="81"/>
  <c r="BD7" i="81"/>
  <c r="BD18" i="81" s="1"/>
  <c r="BD11" i="81" s="1"/>
  <c r="BD14" i="81" s="1"/>
  <c r="BD15" i="81" s="1"/>
  <c r="BD16" i="81" s="1"/>
  <c r="BD17" i="81" s="1"/>
  <c r="BD23" i="81" s="1"/>
  <c r="AX1189" i="81"/>
  <c r="AX1294" i="81" s="1"/>
  <c r="AX145" i="81"/>
  <c r="AX149" i="81" s="1"/>
  <c r="AX167" i="81"/>
  <c r="AX1464" i="81" s="1"/>
  <c r="AX165" i="81"/>
  <c r="AX166" i="81" s="1"/>
  <c r="AY164" i="81" s="1"/>
  <c r="AX152" i="81"/>
  <c r="AX1449" i="81" s="1"/>
  <c r="AZ1076" i="81"/>
  <c r="AZ1077" i="81" s="1"/>
  <c r="BA1075" i="81" s="1"/>
  <c r="AZ1063" i="81"/>
  <c r="AY1068" i="81"/>
  <c r="AY1069" i="81"/>
  <c r="AZ1062" i="81" s="1"/>
  <c r="AY1065" i="81"/>
  <c r="AZ1059" i="81"/>
  <c r="AZ1078" i="81"/>
  <c r="AZ1056" i="81"/>
  <c r="AX287" i="81"/>
  <c r="AX290" i="81"/>
  <c r="AZ270" i="81"/>
  <c r="AZ279" i="81" s="1"/>
  <c r="BA267" i="81" s="1"/>
  <c r="AZ301" i="81"/>
  <c r="AZ324" i="81" s="1"/>
  <c r="AY339" i="81"/>
  <c r="AY329" i="81"/>
  <c r="AY325" i="81"/>
  <c r="AY323" i="81"/>
  <c r="AY344" i="81"/>
  <c r="AY328" i="81"/>
  <c r="AY330" i="81"/>
  <c r="AY321" i="81"/>
  <c r="AY322" i="81"/>
  <c r="AY332" i="81"/>
  <c r="AY341" i="81"/>
  <c r="AY333" i="81"/>
  <c r="AY342" i="81"/>
  <c r="AY337" i="81"/>
  <c r="AY343" i="81"/>
  <c r="AY326" i="81"/>
  <c r="AY336" i="81"/>
  <c r="AY340" i="81"/>
  <c r="AY334" i="81"/>
  <c r="AY327" i="81"/>
  <c r="AY324" i="81"/>
  <c r="AY338" i="81"/>
  <c r="AY335" i="81"/>
  <c r="AY331" i="81"/>
  <c r="BA1423" i="81"/>
  <c r="BA1424" i="81" s="1"/>
  <c r="BA1321" i="81"/>
  <c r="BB1313" i="81"/>
  <c r="BC1301" i="81" s="1"/>
  <c r="AY775" i="81"/>
  <c r="AY674" i="81"/>
  <c r="AX1196" i="81"/>
  <c r="BC126" i="81"/>
  <c r="AY1173" i="81"/>
  <c r="AX1442" i="81"/>
  <c r="AX1178" i="81"/>
  <c r="AX1181" i="81" s="1"/>
  <c r="AX1182" i="81" s="1"/>
  <c r="AX1183" i="81" s="1"/>
  <c r="AX1184" i="81" s="1"/>
  <c r="AX1190" i="81" s="1"/>
  <c r="AX648" i="81"/>
  <c r="BD37" i="81"/>
  <c r="AY558" i="81"/>
  <c r="BA470" i="81"/>
  <c r="BA455" i="81"/>
  <c r="BA453" i="81"/>
  <c r="BA472" i="81"/>
  <c r="BA464" i="81"/>
  <c r="BA458" i="81"/>
  <c r="BA459" i="81"/>
  <c r="BA450" i="81"/>
  <c r="BA460" i="81"/>
  <c r="BA462" i="81"/>
  <c r="BA454" i="81"/>
  <c r="BA469" i="81"/>
  <c r="BA468" i="81"/>
  <c r="BA452" i="81"/>
  <c r="BA467" i="81"/>
  <c r="BA471" i="81"/>
  <c r="BA474" i="81"/>
  <c r="BA461" i="81"/>
  <c r="BA457" i="81"/>
  <c r="BA463" i="81"/>
  <c r="BA473" i="81"/>
  <c r="BA465" i="81"/>
  <c r="BA466" i="81"/>
  <c r="BA456" i="81"/>
  <c r="BA451" i="81"/>
  <c r="BD40" i="81"/>
  <c r="AZ525" i="81"/>
  <c r="AY530" i="81"/>
  <c r="AY533" i="81" s="1"/>
  <c r="AY534" i="81" s="1"/>
  <c r="AY535" i="81" s="1"/>
  <c r="AY536" i="81" s="1"/>
  <c r="AY542" i="81" s="1"/>
  <c r="AX1206" i="81"/>
  <c r="AX1462" i="81"/>
  <c r="AY541" i="81"/>
  <c r="AY545" i="81" s="1"/>
  <c r="AY774" i="81"/>
  <c r="BA427" i="81"/>
  <c r="BA428" i="81" s="1"/>
  <c r="BB426" i="81" s="1"/>
  <c r="BA414" i="81"/>
  <c r="BD38" i="81"/>
  <c r="AW1455" i="81"/>
  <c r="AW1451" i="81"/>
  <c r="BA407" i="81"/>
  <c r="AW1296" i="81"/>
  <c r="AW1553" i="81" s="1"/>
  <c r="AW1552" i="81"/>
  <c r="AY602" i="81"/>
  <c r="AY585" i="81"/>
  <c r="AY582" i="81"/>
  <c r="AY600" i="81"/>
  <c r="AY579" i="81"/>
  <c r="AY587" i="81"/>
  <c r="AY589" i="81"/>
  <c r="AY586" i="81"/>
  <c r="AY581" i="81"/>
  <c r="AY601" i="81"/>
  <c r="AY594" i="81"/>
  <c r="AY578" i="81"/>
  <c r="AY588" i="81"/>
  <c r="AY595" i="81"/>
  <c r="AY580" i="81"/>
  <c r="AY592" i="81"/>
  <c r="AY590" i="81"/>
  <c r="AY584" i="81"/>
  <c r="AY593" i="81"/>
  <c r="AY598" i="81"/>
  <c r="AY599" i="81"/>
  <c r="AY591" i="81"/>
  <c r="AY596" i="81"/>
  <c r="AY583" i="81"/>
  <c r="AY597" i="81"/>
  <c r="BB1380" i="81"/>
  <c r="BB1373" i="81"/>
  <c r="BB1362" i="81"/>
  <c r="BB1367" i="81"/>
  <c r="BB1369" i="81"/>
  <c r="BB1378" i="81"/>
  <c r="BB1361" i="81"/>
  <c r="BB1376" i="81"/>
  <c r="BB1365" i="81"/>
  <c r="BB1370" i="81"/>
  <c r="BB1375" i="81"/>
  <c r="BB1359" i="81"/>
  <c r="BB1364" i="81"/>
  <c r="BB1377" i="81"/>
  <c r="BB1360" i="81"/>
  <c r="BB1371" i="81"/>
  <c r="BB1374" i="81"/>
  <c r="BB1379" i="81"/>
  <c r="BB1368" i="81"/>
  <c r="BB1357" i="81"/>
  <c r="BB1366" i="81"/>
  <c r="BB1381" i="81"/>
  <c r="BB1358" i="81"/>
  <c r="BB1372" i="81"/>
  <c r="BB1363" i="81"/>
  <c r="BB129" i="81"/>
  <c r="AX1233" i="81"/>
  <c r="AX1227" i="81"/>
  <c r="AX1237" i="81"/>
  <c r="AX1229" i="81"/>
  <c r="AX1226" i="81"/>
  <c r="AX1483" i="81" s="1"/>
  <c r="AX1248" i="81"/>
  <c r="AX1247" i="81"/>
  <c r="AX1242" i="81"/>
  <c r="AX1234" i="81"/>
  <c r="AX1246" i="81"/>
  <c r="AX1241" i="81"/>
  <c r="AX1240" i="81"/>
  <c r="AX1230" i="81"/>
  <c r="AX1231" i="81"/>
  <c r="AX1228" i="81"/>
  <c r="AX1235" i="81"/>
  <c r="AX1249" i="81"/>
  <c r="AX1232" i="81"/>
  <c r="AX1244" i="81"/>
  <c r="AX1245" i="81"/>
  <c r="AX1236" i="81"/>
  <c r="AX1239" i="81"/>
  <c r="AX1225" i="81"/>
  <c r="AX1238" i="81"/>
  <c r="AX1243" i="81"/>
  <c r="AY659" i="81"/>
  <c r="AY662" i="81" s="1"/>
  <c r="AY663" i="81" s="1"/>
  <c r="AY664" i="81" s="1"/>
  <c r="AY665" i="81" s="1"/>
  <c r="AY671" i="81" s="1"/>
  <c r="AZ654" i="81"/>
  <c r="BC31" i="81"/>
  <c r="BD24" i="81" s="1"/>
  <c r="BD127" i="81" s="1"/>
  <c r="BD21" i="81"/>
  <c r="BC27" i="81"/>
  <c r="BC30" i="81"/>
  <c r="AZ321" i="81"/>
  <c r="BB1320" i="81"/>
  <c r="BB1333" i="81"/>
  <c r="BB1334" i="81" s="1"/>
  <c r="BC1332" i="81" s="1"/>
  <c r="AY548" i="81"/>
  <c r="AZ341" i="81" l="1"/>
  <c r="AZ322" i="81"/>
  <c r="AZ344" i="81"/>
  <c r="AZ329" i="81"/>
  <c r="AZ325" i="81"/>
  <c r="AZ332" i="81"/>
  <c r="AX1193" i="81"/>
  <c r="AZ335" i="81"/>
  <c r="AZ328" i="81"/>
  <c r="AZ327" i="81"/>
  <c r="AZ337" i="81"/>
  <c r="AZ342" i="81"/>
  <c r="AZ334" i="81"/>
  <c r="AZ336" i="81"/>
  <c r="AZ339" i="81"/>
  <c r="AZ333" i="81"/>
  <c r="AZ338" i="81"/>
  <c r="AZ331" i="81"/>
  <c r="AZ340" i="81"/>
  <c r="AZ345" i="81"/>
  <c r="AZ330" i="81"/>
  <c r="AZ343" i="81"/>
  <c r="AZ326" i="81"/>
  <c r="AZ323" i="81"/>
  <c r="BA411" i="81"/>
  <c r="BA516" i="81" s="1"/>
  <c r="AY931" i="81"/>
  <c r="AY1036" i="81" s="1"/>
  <c r="AY920" i="81"/>
  <c r="AY923" i="81" s="1"/>
  <c r="AY924" i="81" s="1"/>
  <c r="AY925" i="81" s="1"/>
  <c r="AY926" i="81" s="1"/>
  <c r="AY932" i="81" s="1"/>
  <c r="AZ918" i="81"/>
  <c r="AZ916" i="81"/>
  <c r="AY980" i="81"/>
  <c r="AY983" i="81"/>
  <c r="AY977" i="81"/>
  <c r="AY972" i="81"/>
  <c r="AY971" i="81"/>
  <c r="AY990" i="81"/>
  <c r="AY969" i="81"/>
  <c r="AY989" i="81"/>
  <c r="AY986" i="81"/>
  <c r="AY991" i="81"/>
  <c r="AY981" i="81"/>
  <c r="AY976" i="81"/>
  <c r="AY978" i="81"/>
  <c r="AY982" i="81"/>
  <c r="AY979" i="81"/>
  <c r="AY974" i="81"/>
  <c r="AY975" i="81"/>
  <c r="AY992" i="81"/>
  <c r="AY970" i="81"/>
  <c r="AY984" i="81"/>
  <c r="AY987" i="81"/>
  <c r="AY985" i="81"/>
  <c r="AY988" i="81"/>
  <c r="AY973" i="81"/>
  <c r="AZ819" i="81"/>
  <c r="AY790" i="81"/>
  <c r="AZ788" i="81"/>
  <c r="AY801" i="81"/>
  <c r="AY906" i="81" s="1"/>
  <c r="AY808" i="81"/>
  <c r="AY861" i="81"/>
  <c r="AY841" i="81"/>
  <c r="AY856" i="81"/>
  <c r="AY862" i="81"/>
  <c r="AY840" i="81"/>
  <c r="AY844" i="81"/>
  <c r="AY860" i="81"/>
  <c r="AY855" i="81"/>
  <c r="AY850" i="81"/>
  <c r="AY854" i="81"/>
  <c r="AY843" i="81"/>
  <c r="AY858" i="81"/>
  <c r="AY853" i="81"/>
  <c r="AY847" i="81"/>
  <c r="AY857" i="81"/>
  <c r="AY846" i="81"/>
  <c r="AY845" i="81"/>
  <c r="AY852" i="81"/>
  <c r="AY839" i="81"/>
  <c r="AY859" i="81"/>
  <c r="AY849" i="81"/>
  <c r="AY842" i="81"/>
  <c r="AY848" i="81"/>
  <c r="AY851" i="81"/>
  <c r="AY938" i="81"/>
  <c r="AY935" i="81"/>
  <c r="AX1453" i="81"/>
  <c r="AX254" i="81"/>
  <c r="AX1551" i="81" s="1"/>
  <c r="AX1446" i="81"/>
  <c r="AX153" i="81"/>
  <c r="AX206" i="81"/>
  <c r="AX1503" i="81" s="1"/>
  <c r="AX204" i="81"/>
  <c r="AX1501" i="81" s="1"/>
  <c r="AX191" i="81"/>
  <c r="AX1488" i="81" s="1"/>
  <c r="AX194" i="81"/>
  <c r="AX192" i="81"/>
  <c r="AX1489" i="81" s="1"/>
  <c r="AX190" i="81"/>
  <c r="AX1487" i="81" s="1"/>
  <c r="AX203" i="81"/>
  <c r="AX1500" i="81" s="1"/>
  <c r="AX197" i="81"/>
  <c r="AX1494" i="81" s="1"/>
  <c r="AX196" i="81"/>
  <c r="AX1493" i="81" s="1"/>
  <c r="AX207" i="81"/>
  <c r="AX1504" i="81" s="1"/>
  <c r="AX193" i="81"/>
  <c r="AX1490" i="81" s="1"/>
  <c r="AX187" i="81"/>
  <c r="AX198" i="81"/>
  <c r="AX1495" i="81" s="1"/>
  <c r="AX195" i="81"/>
  <c r="AX1492" i="81" s="1"/>
  <c r="AX205" i="81"/>
  <c r="AX1502" i="81" s="1"/>
  <c r="AX201" i="81"/>
  <c r="AX1498" i="81" s="1"/>
  <c r="AX208" i="81"/>
  <c r="AX1505" i="81" s="1"/>
  <c r="AX199" i="81"/>
  <c r="AX1496" i="81" s="1"/>
  <c r="AX209" i="81"/>
  <c r="AX1506" i="81" s="1"/>
  <c r="AX202" i="81"/>
  <c r="AX1499" i="81" s="1"/>
  <c r="AX189" i="81"/>
  <c r="AX1486" i="81" s="1"/>
  <c r="AX200" i="81"/>
  <c r="AX1497" i="81" s="1"/>
  <c r="AX188" i="81"/>
  <c r="AX1485" i="81" s="1"/>
  <c r="AX1491" i="81"/>
  <c r="AY133" i="81"/>
  <c r="AY1430" i="81" s="1"/>
  <c r="AX157" i="81"/>
  <c r="AX138" i="81"/>
  <c r="AX141" i="81" s="1"/>
  <c r="AX142" i="81" s="1"/>
  <c r="AX143" i="81" s="1"/>
  <c r="AX144" i="81" s="1"/>
  <c r="AX150" i="81" s="1"/>
  <c r="BA1044" i="81"/>
  <c r="AZ1049" i="81"/>
  <c r="AZ1052" i="81" s="1"/>
  <c r="AZ1053" i="81" s="1"/>
  <c r="AZ1054" i="81" s="1"/>
  <c r="AZ1055" i="81" s="1"/>
  <c r="AZ1061" i="81" s="1"/>
  <c r="AZ1060" i="81"/>
  <c r="AZ1165" i="81" s="1"/>
  <c r="AZ1115" i="81"/>
  <c r="AZ1106" i="81"/>
  <c r="AZ1099" i="81"/>
  <c r="AZ1102" i="81"/>
  <c r="AZ1100" i="81"/>
  <c r="AZ1112" i="81"/>
  <c r="AZ1105" i="81"/>
  <c r="AZ1122" i="81"/>
  <c r="AZ1121" i="81"/>
  <c r="AZ1111" i="81"/>
  <c r="AZ1107" i="81"/>
  <c r="AZ1118" i="81"/>
  <c r="AZ1103" i="81"/>
  <c r="AZ1109" i="81"/>
  <c r="AZ1116" i="81"/>
  <c r="AZ1113" i="81"/>
  <c r="AZ1110" i="81"/>
  <c r="AZ1098" i="81"/>
  <c r="AZ1119" i="81"/>
  <c r="AZ1104" i="81"/>
  <c r="AZ1108" i="81"/>
  <c r="AZ1114" i="81"/>
  <c r="AZ1117" i="81"/>
  <c r="AZ1120" i="81"/>
  <c r="AZ1101" i="81"/>
  <c r="AZ1067" i="81"/>
  <c r="AY282" i="81"/>
  <c r="AX288" i="81"/>
  <c r="AX292" i="81"/>
  <c r="AY285" i="81" s="1"/>
  <c r="AY283" i="81" s="1"/>
  <c r="AY388" i="81" s="1"/>
  <c r="AX291" i="81"/>
  <c r="BB1306" i="81"/>
  <c r="BB1309" i="81" s="1"/>
  <c r="BB1310" i="81" s="1"/>
  <c r="BB1311" i="81" s="1"/>
  <c r="BB1312" i="81" s="1"/>
  <c r="BB1318" i="81" s="1"/>
  <c r="BA268" i="81"/>
  <c r="BA301" i="81" s="1"/>
  <c r="BA270" i="81"/>
  <c r="BA299" i="81" s="1"/>
  <c r="AZ299" i="81"/>
  <c r="AZ300" i="81" s="1"/>
  <c r="BA298" i="81" s="1"/>
  <c r="AZ286" i="81"/>
  <c r="BE6" i="81"/>
  <c r="BE7" i="81" s="1"/>
  <c r="AZ272" i="81"/>
  <c r="AZ275" i="81" s="1"/>
  <c r="AZ276" i="81" s="1"/>
  <c r="AZ277" i="81" s="1"/>
  <c r="AZ278" i="81" s="1"/>
  <c r="AZ284" i="81" s="1"/>
  <c r="AY387" i="81"/>
  <c r="AY776" i="81"/>
  <c r="AY777" i="81" s="1"/>
  <c r="AY646" i="81"/>
  <c r="BA1325" i="81"/>
  <c r="BB1316" i="81"/>
  <c r="BB1324" i="81" s="1"/>
  <c r="BA1322" i="81"/>
  <c r="BA1326" i="81"/>
  <c r="BB1319" i="81" s="1"/>
  <c r="BB1317" i="81" s="1"/>
  <c r="BB1422" i="81" s="1"/>
  <c r="AX1293" i="81"/>
  <c r="AX1482" i="81"/>
  <c r="BD71" i="81"/>
  <c r="BD76" i="81"/>
  <c r="BD85" i="81"/>
  <c r="BD82" i="81"/>
  <c r="BD81" i="81"/>
  <c r="BD65" i="81"/>
  <c r="BD73" i="81"/>
  <c r="BD70" i="81"/>
  <c r="BD79" i="81"/>
  <c r="BD84" i="81"/>
  <c r="BD80" i="81"/>
  <c r="BD86" i="81"/>
  <c r="BD83" i="81"/>
  <c r="BD72" i="81"/>
  <c r="BD87" i="81"/>
  <c r="BD68" i="81"/>
  <c r="BD66" i="81"/>
  <c r="BD64" i="81"/>
  <c r="BD67" i="81"/>
  <c r="BD88" i="81"/>
  <c r="BD74" i="81"/>
  <c r="BD75" i="81"/>
  <c r="BD78" i="81"/>
  <c r="BD69" i="81"/>
  <c r="BD77" i="81"/>
  <c r="AZ556" i="81"/>
  <c r="BD29" i="81"/>
  <c r="BD26" i="81"/>
  <c r="AY645" i="81"/>
  <c r="BD39" i="81"/>
  <c r="AY1176" i="81"/>
  <c r="AY1174" i="81"/>
  <c r="AX1197" i="81"/>
  <c r="AX1194" i="81"/>
  <c r="AX1198" i="81"/>
  <c r="AY1191" i="81" s="1"/>
  <c r="AY1188" i="81"/>
  <c r="AX1450" i="81"/>
  <c r="AY550" i="81"/>
  <c r="AZ543" i="81" s="1"/>
  <c r="AZ540" i="81"/>
  <c r="AY546" i="81"/>
  <c r="AY549" i="81"/>
  <c r="AZ657" i="81"/>
  <c r="AZ655" i="81"/>
  <c r="AZ688" i="81" s="1"/>
  <c r="BB1421" i="81"/>
  <c r="BA400" i="81"/>
  <c r="BA403" i="81" s="1"/>
  <c r="BA404" i="81" s="1"/>
  <c r="BA405" i="81" s="1"/>
  <c r="BA406" i="81" s="1"/>
  <c r="BA412" i="81" s="1"/>
  <c r="BB395" i="81"/>
  <c r="BC1302" i="81"/>
  <c r="BC1335" i="81" s="1"/>
  <c r="BC1304" i="81"/>
  <c r="AY1204" i="81"/>
  <c r="AY1461" i="81" s="1"/>
  <c r="AX1463" i="81"/>
  <c r="AZ526" i="81"/>
  <c r="AZ528" i="81"/>
  <c r="BA515" i="81"/>
  <c r="BC128" i="81"/>
  <c r="AY678" i="81"/>
  <c r="AY675" i="81"/>
  <c r="AY679" i="81"/>
  <c r="AZ672" i="81" s="1"/>
  <c r="AZ669" i="81"/>
  <c r="AZ387" i="81" l="1"/>
  <c r="BA415" i="81"/>
  <c r="BA419" i="81" s="1"/>
  <c r="AY1035" i="81"/>
  <c r="AY1037" i="81" s="1"/>
  <c r="AY1038" i="81" s="1"/>
  <c r="AZ949" i="81"/>
  <c r="AZ927" i="81"/>
  <c r="BE9" i="81"/>
  <c r="BE18" i="81" s="1"/>
  <c r="BF6" i="81" s="1"/>
  <c r="AZ934" i="81"/>
  <c r="AZ947" i="81"/>
  <c r="AZ948" i="81" s="1"/>
  <c r="BA946" i="81" s="1"/>
  <c r="AZ804" i="81"/>
  <c r="AZ817" i="81"/>
  <c r="AZ818" i="81" s="1"/>
  <c r="BA816" i="81" s="1"/>
  <c r="AY805" i="81"/>
  <c r="AY810" i="81" s="1"/>
  <c r="AY793" i="81"/>
  <c r="AY794" i="81" s="1"/>
  <c r="AY795" i="81" s="1"/>
  <c r="AY796" i="81" s="1"/>
  <c r="AY802" i="81" s="1"/>
  <c r="AZ797" i="81"/>
  <c r="BA785" i="81" s="1"/>
  <c r="AZ861" i="81"/>
  <c r="AZ845" i="81"/>
  <c r="AZ848" i="81"/>
  <c r="AZ842" i="81"/>
  <c r="AZ843" i="81"/>
  <c r="AZ839" i="81"/>
  <c r="AZ857" i="81"/>
  <c r="AZ852" i="81"/>
  <c r="AZ846" i="81"/>
  <c r="AZ840" i="81"/>
  <c r="AZ863" i="81"/>
  <c r="AZ859" i="81"/>
  <c r="AZ847" i="81"/>
  <c r="AZ841" i="81"/>
  <c r="AZ856" i="81"/>
  <c r="AZ850" i="81"/>
  <c r="AZ855" i="81"/>
  <c r="AZ858" i="81"/>
  <c r="AZ844" i="81"/>
  <c r="AZ853" i="81"/>
  <c r="AZ862" i="81"/>
  <c r="AZ851" i="81"/>
  <c r="AZ854" i="81"/>
  <c r="AZ849" i="81"/>
  <c r="AZ860" i="81"/>
  <c r="AZ930" i="81"/>
  <c r="AY939" i="81"/>
  <c r="AY940" i="81"/>
  <c r="AZ933" i="81" s="1"/>
  <c r="AZ931" i="81" s="1"/>
  <c r="AZ1036" i="81" s="1"/>
  <c r="AY936" i="81"/>
  <c r="AY806" i="81"/>
  <c r="AY809" i="81"/>
  <c r="AZ800" i="81"/>
  <c r="AY905" i="81"/>
  <c r="AY907" i="81" s="1"/>
  <c r="AY908" i="81" s="1"/>
  <c r="AX1454" i="81"/>
  <c r="BA286" i="81"/>
  <c r="AY136" i="81"/>
  <c r="AY1433" i="81" s="1"/>
  <c r="AY134" i="81"/>
  <c r="AY167" i="81" s="1"/>
  <c r="AX253" i="81"/>
  <c r="AX255" i="81" s="1"/>
  <c r="AX1484" i="81"/>
  <c r="AX158" i="81"/>
  <c r="AY151" i="81" s="1"/>
  <c r="AX154" i="81"/>
  <c r="AY148" i="81"/>
  <c r="AY1445" i="81" s="1"/>
  <c r="AY389" i="81"/>
  <c r="AY390" i="81" s="1"/>
  <c r="AZ1064" i="81"/>
  <c r="AZ1164" i="81"/>
  <c r="AZ1166" i="81" s="1"/>
  <c r="AZ1167" i="81" s="1"/>
  <c r="BA1047" i="81"/>
  <c r="BA1045" i="81"/>
  <c r="BA1078" i="81" s="1"/>
  <c r="AY290" i="81"/>
  <c r="AY287" i="81"/>
  <c r="BA279" i="81"/>
  <c r="BB267" i="81" s="1"/>
  <c r="BA517" i="81"/>
  <c r="BA518" i="81" s="1"/>
  <c r="AZ548" i="81"/>
  <c r="BB1423" i="81"/>
  <c r="BB1424" i="81" s="1"/>
  <c r="BB1321" i="81"/>
  <c r="BC1313" i="81"/>
  <c r="BD1301" i="81" s="1"/>
  <c r="AZ666" i="81"/>
  <c r="BA654" i="81" s="1"/>
  <c r="AY1185" i="81"/>
  <c r="AY1189" i="81" s="1"/>
  <c r="AZ559" i="81"/>
  <c r="AZ670" i="81"/>
  <c r="AZ775" i="81" s="1"/>
  <c r="AZ537" i="81"/>
  <c r="AZ530" i="81" s="1"/>
  <c r="AZ533" i="81" s="1"/>
  <c r="AZ534" i="81" s="1"/>
  <c r="AZ535" i="81" s="1"/>
  <c r="AZ536" i="81" s="1"/>
  <c r="AZ542" i="81" s="1"/>
  <c r="BB396" i="81"/>
  <c r="BB429" i="81" s="1"/>
  <c r="BB398" i="81"/>
  <c r="AZ677" i="81"/>
  <c r="BA338" i="81"/>
  <c r="BA340" i="81"/>
  <c r="BA345" i="81"/>
  <c r="BA327" i="81"/>
  <c r="BA331" i="81"/>
  <c r="BA326" i="81"/>
  <c r="BA333" i="81"/>
  <c r="BA332" i="81"/>
  <c r="BA334" i="81"/>
  <c r="BA335" i="81"/>
  <c r="BA339" i="81"/>
  <c r="BA323" i="81"/>
  <c r="BA346" i="81"/>
  <c r="BA330" i="81"/>
  <c r="BA324" i="81"/>
  <c r="BA337" i="81"/>
  <c r="BA343" i="81"/>
  <c r="BA329" i="81"/>
  <c r="BA341" i="81"/>
  <c r="BA322" i="81"/>
  <c r="BA325" i="81"/>
  <c r="BA344" i="81"/>
  <c r="BA342" i="81"/>
  <c r="BA336" i="81"/>
  <c r="BA328" i="81"/>
  <c r="AY1196" i="81"/>
  <c r="AY1205" i="81"/>
  <c r="AY1192" i="81"/>
  <c r="AY647" i="81"/>
  <c r="BE21" i="81"/>
  <c r="BD31" i="81"/>
  <c r="BE24" i="81" s="1"/>
  <c r="BE127" i="81" s="1"/>
  <c r="BD27" i="81"/>
  <c r="BD30" i="81"/>
  <c r="AZ731" i="81"/>
  <c r="AZ715" i="81"/>
  <c r="AZ722" i="81"/>
  <c r="AZ712" i="81"/>
  <c r="AZ726" i="81"/>
  <c r="AZ718" i="81"/>
  <c r="AZ725" i="81"/>
  <c r="AZ732" i="81"/>
  <c r="AZ728" i="81"/>
  <c r="AZ730" i="81"/>
  <c r="AZ714" i="81"/>
  <c r="AZ710" i="81"/>
  <c r="AZ717" i="81"/>
  <c r="AZ727" i="81"/>
  <c r="AZ721" i="81"/>
  <c r="AZ708" i="81"/>
  <c r="AZ711" i="81"/>
  <c r="AZ723" i="81"/>
  <c r="AZ716" i="81"/>
  <c r="AZ719" i="81"/>
  <c r="AZ720" i="81"/>
  <c r="AZ709" i="81"/>
  <c r="AZ724" i="81"/>
  <c r="AZ713" i="81"/>
  <c r="AZ729" i="81"/>
  <c r="AX1295" i="81"/>
  <c r="BC129" i="81"/>
  <c r="BC1320" i="81"/>
  <c r="BC1333" i="81"/>
  <c r="BC1334" i="81" s="1"/>
  <c r="BD1332" i="81" s="1"/>
  <c r="AZ544" i="81"/>
  <c r="AZ557" i="81"/>
  <c r="BC1368" i="81"/>
  <c r="BC1365" i="81"/>
  <c r="BC1370" i="81"/>
  <c r="BC1380" i="81"/>
  <c r="BC1371" i="81"/>
  <c r="BC1378" i="81"/>
  <c r="BC1360" i="81"/>
  <c r="BC1358" i="81"/>
  <c r="BC1359" i="81"/>
  <c r="BC1361" i="81"/>
  <c r="BC1381" i="81"/>
  <c r="BC1369" i="81"/>
  <c r="BC1382" i="81"/>
  <c r="BC1373" i="81"/>
  <c r="BC1364" i="81"/>
  <c r="BC1375" i="81"/>
  <c r="BC1372" i="81"/>
  <c r="BC1379" i="81"/>
  <c r="BC1377" i="81"/>
  <c r="BC1376" i="81"/>
  <c r="BC1366" i="81"/>
  <c r="BC1362" i="81"/>
  <c r="BC1374" i="81"/>
  <c r="BC1363" i="81"/>
  <c r="BC1367" i="81"/>
  <c r="AZ673" i="81"/>
  <c r="AZ686" i="81"/>
  <c r="AZ687" i="81" s="1"/>
  <c r="BA685" i="81" s="1"/>
  <c r="BE38" i="81"/>
  <c r="BE37" i="81"/>
  <c r="BA300" i="81"/>
  <c r="BD126" i="81"/>
  <c r="BA416" i="81"/>
  <c r="BA420" i="81"/>
  <c r="BB413" i="81" s="1"/>
  <c r="BB410" i="81"/>
  <c r="BE40" i="81"/>
  <c r="AX1451" i="81"/>
  <c r="AX1455" i="81"/>
  <c r="AY1207" i="81"/>
  <c r="AY1431" i="81"/>
  <c r="AZ990" i="81" l="1"/>
  <c r="AZ971" i="81"/>
  <c r="AZ982" i="81"/>
  <c r="AZ985" i="81"/>
  <c r="AZ986" i="81"/>
  <c r="AZ989" i="81"/>
  <c r="AZ988" i="81"/>
  <c r="AZ976" i="81"/>
  <c r="AZ970" i="81"/>
  <c r="AZ969" i="81"/>
  <c r="AZ974" i="81"/>
  <c r="AZ979" i="81"/>
  <c r="AZ972" i="81"/>
  <c r="AZ983" i="81"/>
  <c r="AZ992" i="81"/>
  <c r="AZ977" i="81"/>
  <c r="AZ984" i="81"/>
  <c r="AZ978" i="81"/>
  <c r="AZ981" i="81"/>
  <c r="AZ980" i="81"/>
  <c r="AZ973" i="81"/>
  <c r="AZ987" i="81"/>
  <c r="AZ991" i="81"/>
  <c r="AZ975" i="81"/>
  <c r="AZ993" i="81"/>
  <c r="AZ920" i="81"/>
  <c r="AZ923" i="81" s="1"/>
  <c r="AZ924" i="81" s="1"/>
  <c r="AZ925" i="81" s="1"/>
  <c r="AZ926" i="81" s="1"/>
  <c r="AZ932" i="81" s="1"/>
  <c r="BA915" i="81"/>
  <c r="AZ905" i="81"/>
  <c r="AZ803" i="81"/>
  <c r="AZ801" i="81" s="1"/>
  <c r="AZ906" i="81" s="1"/>
  <c r="BA788" i="81"/>
  <c r="BA786" i="81"/>
  <c r="AZ790" i="81"/>
  <c r="AZ793" i="81" s="1"/>
  <c r="AZ794" i="81" s="1"/>
  <c r="AZ795" i="81" s="1"/>
  <c r="AZ796" i="81" s="1"/>
  <c r="AZ802" i="81" s="1"/>
  <c r="AZ808" i="81"/>
  <c r="AZ935" i="81"/>
  <c r="AZ938" i="81"/>
  <c r="AX1550" i="81"/>
  <c r="AY145" i="81"/>
  <c r="AY138" i="81" s="1"/>
  <c r="AY141" i="81" s="1"/>
  <c r="AY142" i="81" s="1"/>
  <c r="AY143" i="81" s="1"/>
  <c r="AY144" i="81" s="1"/>
  <c r="AY150" i="81" s="1"/>
  <c r="AX256" i="81"/>
  <c r="AY206" i="81"/>
  <c r="AY208" i="81"/>
  <c r="AY194" i="81"/>
  <c r="AY198" i="81"/>
  <c r="AY192" i="81"/>
  <c r="AY195" i="81"/>
  <c r="AY209" i="81"/>
  <c r="AY202" i="81"/>
  <c r="AY201" i="81"/>
  <c r="AY188" i="81"/>
  <c r="AY199" i="81"/>
  <c r="AY200" i="81"/>
  <c r="AY189" i="81"/>
  <c r="AY197" i="81"/>
  <c r="AY207" i="81"/>
  <c r="AY190" i="81"/>
  <c r="AY210" i="81"/>
  <c r="AY193" i="81"/>
  <c r="AY191" i="81"/>
  <c r="AY203" i="81"/>
  <c r="AY205" i="81"/>
  <c r="AY187" i="81"/>
  <c r="AY196" i="81"/>
  <c r="AY204" i="81"/>
  <c r="AY156" i="81"/>
  <c r="AY1453" i="81" s="1"/>
  <c r="AY152" i="81"/>
  <c r="AY1449" i="81" s="1"/>
  <c r="AY165" i="81"/>
  <c r="AY166" i="81" s="1"/>
  <c r="AZ164" i="81" s="1"/>
  <c r="BA1076" i="81"/>
  <c r="BA1077" i="81" s="1"/>
  <c r="BB1075" i="81" s="1"/>
  <c r="BA1063" i="81"/>
  <c r="BA1056" i="81"/>
  <c r="BA1059" i="81"/>
  <c r="AZ1065" i="81"/>
  <c r="AZ1068" i="81"/>
  <c r="AZ1069" i="81"/>
  <c r="BA1062" i="81" s="1"/>
  <c r="BA1060" i="81" s="1"/>
  <c r="BA1165" i="81" s="1"/>
  <c r="BA1114" i="81"/>
  <c r="BA1120" i="81"/>
  <c r="BA1113" i="81"/>
  <c r="BA1116" i="81"/>
  <c r="BA1105" i="81"/>
  <c r="BA1111" i="81"/>
  <c r="BA1107" i="81"/>
  <c r="BA1119" i="81"/>
  <c r="BA1108" i="81"/>
  <c r="BA1123" i="81"/>
  <c r="BA1106" i="81"/>
  <c r="BA1110" i="81"/>
  <c r="BA1101" i="81"/>
  <c r="BA1115" i="81"/>
  <c r="BA1118" i="81"/>
  <c r="BA1102" i="81"/>
  <c r="BA1121" i="81"/>
  <c r="BA1109" i="81"/>
  <c r="BA1103" i="81"/>
  <c r="BA1099" i="81"/>
  <c r="BA1104" i="81"/>
  <c r="BA1122" i="81"/>
  <c r="BA1100" i="81"/>
  <c r="BA1117" i="81"/>
  <c r="BA1112" i="81"/>
  <c r="AY291" i="81"/>
  <c r="AY292" i="81"/>
  <c r="AZ285" i="81" s="1"/>
  <c r="AZ283" i="81" s="1"/>
  <c r="AZ388" i="81" s="1"/>
  <c r="AZ389" i="81" s="1"/>
  <c r="AZ390" i="81" s="1"/>
  <c r="AZ282" i="81"/>
  <c r="AY288" i="81"/>
  <c r="BA272" i="81"/>
  <c r="BA275" i="81" s="1"/>
  <c r="BA276" i="81" s="1"/>
  <c r="BA277" i="81" s="1"/>
  <c r="BA278" i="81" s="1"/>
  <c r="BA284" i="81" s="1"/>
  <c r="BB270" i="81"/>
  <c r="BB286" i="81" s="1"/>
  <c r="BB268" i="81"/>
  <c r="BB301" i="81" s="1"/>
  <c r="BB325" i="81" s="1"/>
  <c r="BC1306" i="81"/>
  <c r="BC1309" i="81" s="1"/>
  <c r="BC1310" i="81" s="1"/>
  <c r="BC1311" i="81" s="1"/>
  <c r="BC1312" i="81" s="1"/>
  <c r="BC1318" i="81" s="1"/>
  <c r="AZ659" i="81"/>
  <c r="AZ662" i="81" s="1"/>
  <c r="AZ663" i="81" s="1"/>
  <c r="AZ664" i="81" s="1"/>
  <c r="AZ665" i="81" s="1"/>
  <c r="AZ671" i="81" s="1"/>
  <c r="BE11" i="81"/>
  <c r="BE14" i="81" s="1"/>
  <c r="BE15" i="81" s="1"/>
  <c r="BE16" i="81" s="1"/>
  <c r="BE17" i="81" s="1"/>
  <c r="BE23" i="81" s="1"/>
  <c r="BC1316" i="81"/>
  <c r="BC1324" i="81" s="1"/>
  <c r="BB1322" i="81"/>
  <c r="BB1326" i="81"/>
  <c r="BC1319" i="81" s="1"/>
  <c r="BC1317" i="81" s="1"/>
  <c r="BC1422" i="81" s="1"/>
  <c r="BB1325" i="81"/>
  <c r="AZ541" i="81"/>
  <c r="AY1178" i="81"/>
  <c r="AY1181" i="81" s="1"/>
  <c r="AY1182" i="81" s="1"/>
  <c r="AY1183" i="81" s="1"/>
  <c r="AY1184" i="81" s="1"/>
  <c r="AY1190" i="81" s="1"/>
  <c r="AY1442" i="81"/>
  <c r="AZ1173" i="81"/>
  <c r="AY1294" i="81"/>
  <c r="AY1193" i="81"/>
  <c r="AY1197" i="81" s="1"/>
  <c r="BE29" i="81"/>
  <c r="BE26" i="81"/>
  <c r="BA525" i="81"/>
  <c r="BA655" i="81"/>
  <c r="BA688" i="81" s="1"/>
  <c r="BA657" i="81"/>
  <c r="BD128" i="81"/>
  <c r="BE39" i="81"/>
  <c r="BC1421" i="81"/>
  <c r="BA387" i="81"/>
  <c r="BB407" i="81"/>
  <c r="BB400" i="81" s="1"/>
  <c r="BB403" i="81" s="1"/>
  <c r="BB404" i="81" s="1"/>
  <c r="BB405" i="81" s="1"/>
  <c r="BB406" i="81" s="1"/>
  <c r="BB412" i="81" s="1"/>
  <c r="AZ579" i="81"/>
  <c r="AZ599" i="81"/>
  <c r="AZ586" i="81"/>
  <c r="AZ589" i="81"/>
  <c r="AZ584" i="81"/>
  <c r="AZ580" i="81"/>
  <c r="AZ582" i="81"/>
  <c r="AZ600" i="81"/>
  <c r="AZ603" i="81"/>
  <c r="AZ598" i="81"/>
  <c r="AZ591" i="81"/>
  <c r="AZ593" i="81"/>
  <c r="AZ597" i="81"/>
  <c r="AZ592" i="81"/>
  <c r="AZ596" i="81"/>
  <c r="AZ587" i="81"/>
  <c r="AZ581" i="81"/>
  <c r="AZ595" i="81"/>
  <c r="AZ590" i="81"/>
  <c r="AZ583" i="81"/>
  <c r="AZ588" i="81"/>
  <c r="AZ601" i="81"/>
  <c r="AZ585" i="81"/>
  <c r="AZ602" i="81"/>
  <c r="AZ594" i="81"/>
  <c r="BE67" i="81"/>
  <c r="BE84" i="81"/>
  <c r="BE68" i="81"/>
  <c r="BE85" i="81"/>
  <c r="BE70" i="81"/>
  <c r="BE75" i="81"/>
  <c r="BE83" i="81"/>
  <c r="BE88" i="81"/>
  <c r="BE72" i="81"/>
  <c r="BE89" i="81"/>
  <c r="BE66" i="81"/>
  <c r="BE74" i="81"/>
  <c r="BE79" i="81"/>
  <c r="BE71" i="81"/>
  <c r="BE73" i="81"/>
  <c r="BE80" i="81"/>
  <c r="BE82" i="81"/>
  <c r="BE69" i="81"/>
  <c r="BE76" i="81"/>
  <c r="BE87" i="81"/>
  <c r="BE78" i="81"/>
  <c r="BE81" i="81"/>
  <c r="BE86" i="81"/>
  <c r="BE65" i="81"/>
  <c r="BE77" i="81"/>
  <c r="BB298" i="81"/>
  <c r="AX1296" i="81"/>
  <c r="AX1552" i="81"/>
  <c r="BB414" i="81"/>
  <c r="BB427" i="81"/>
  <c r="BB428" i="81" s="1"/>
  <c r="BC426" i="81" s="1"/>
  <c r="AZ674" i="81"/>
  <c r="BF7" i="81"/>
  <c r="BF9" i="81"/>
  <c r="BB418" i="81"/>
  <c r="AY1250" i="81"/>
  <c r="AY1242" i="81"/>
  <c r="AY1499" i="81" s="1"/>
  <c r="AY1227" i="81"/>
  <c r="AY1239" i="81"/>
  <c r="AY1496" i="81" s="1"/>
  <c r="AY1244" i="81"/>
  <c r="AY1230" i="81"/>
  <c r="AY1487" i="81" s="1"/>
  <c r="AY1238" i="81"/>
  <c r="AY1495" i="81" s="1"/>
  <c r="AY1235" i="81"/>
  <c r="AY1249" i="81"/>
  <c r="AY1506" i="81" s="1"/>
  <c r="AY1248" i="81"/>
  <c r="AY1226" i="81"/>
  <c r="AY1232" i="81"/>
  <c r="AY1245" i="81"/>
  <c r="AY1233" i="81"/>
  <c r="AY1247" i="81"/>
  <c r="AY1504" i="81" s="1"/>
  <c r="AY1234" i="81"/>
  <c r="AY1491" i="81" s="1"/>
  <c r="AY1240" i="81"/>
  <c r="AY1243" i="81"/>
  <c r="AY1500" i="81" s="1"/>
  <c r="AY1237" i="81"/>
  <c r="AY1241" i="81"/>
  <c r="AY1229" i="81"/>
  <c r="AY1228" i="81"/>
  <c r="AY1231" i="81"/>
  <c r="AY1488" i="81" s="1"/>
  <c r="AY1236" i="81"/>
  <c r="AY1493" i="81" s="1"/>
  <c r="AY1246" i="81"/>
  <c r="AY1464" i="81"/>
  <c r="AZ558" i="81"/>
  <c r="AZ774" i="81"/>
  <c r="AZ776" i="81" s="1"/>
  <c r="AZ777" i="81" s="1"/>
  <c r="AY648" i="81"/>
  <c r="AY1206" i="81"/>
  <c r="AY1462" i="81"/>
  <c r="BB467" i="81"/>
  <c r="BB454" i="81"/>
  <c r="BB465" i="81"/>
  <c r="BB473" i="81"/>
  <c r="BB461" i="81"/>
  <c r="BB474" i="81"/>
  <c r="BB458" i="81"/>
  <c r="BB469" i="81"/>
  <c r="BB471" i="81"/>
  <c r="BB451" i="81"/>
  <c r="BB468" i="81"/>
  <c r="BB472" i="81"/>
  <c r="BB460" i="81"/>
  <c r="BB456" i="81"/>
  <c r="BB459" i="81"/>
  <c r="BB452" i="81"/>
  <c r="BB470" i="81"/>
  <c r="BB463" i="81"/>
  <c r="BB457" i="81"/>
  <c r="BB453" i="81"/>
  <c r="BB464" i="81"/>
  <c r="BB466" i="81"/>
  <c r="BB475" i="81"/>
  <c r="BB462" i="81"/>
  <c r="BB455" i="81"/>
  <c r="BD1302" i="81"/>
  <c r="BD1335" i="81" s="1"/>
  <c r="BD1304" i="81"/>
  <c r="BB323" i="81" l="1"/>
  <c r="AY1485" i="81"/>
  <c r="AY1490" i="81"/>
  <c r="AY1505" i="81"/>
  <c r="BB337" i="81"/>
  <c r="BB343" i="81"/>
  <c r="AZ805" i="81"/>
  <c r="AZ809" i="81" s="1"/>
  <c r="AY1492" i="81"/>
  <c r="BB346" i="81"/>
  <c r="BB331" i="81"/>
  <c r="BB324" i="81"/>
  <c r="BB335" i="81"/>
  <c r="AY1494" i="81"/>
  <c r="AY1484" i="81"/>
  <c r="BB340" i="81"/>
  <c r="BB332" i="81"/>
  <c r="BB338" i="81"/>
  <c r="BB333" i="81"/>
  <c r="BB347" i="81"/>
  <c r="BB344" i="81"/>
  <c r="BA916" i="81"/>
  <c r="BA918" i="81"/>
  <c r="AZ1035" i="81"/>
  <c r="AZ1037" i="81" s="1"/>
  <c r="AZ1038" i="81" s="1"/>
  <c r="AZ907" i="81"/>
  <c r="AZ908" i="81" s="1"/>
  <c r="BA819" i="81"/>
  <c r="BA797" i="81"/>
  <c r="BA817" i="81"/>
  <c r="BA818" i="81" s="1"/>
  <c r="BB816" i="81" s="1"/>
  <c r="BA804" i="81"/>
  <c r="AZ936" i="81"/>
  <c r="BA930" i="81"/>
  <c r="BA938" i="81" s="1"/>
  <c r="AZ940" i="81"/>
  <c r="BA933" i="81" s="1"/>
  <c r="AZ939" i="81"/>
  <c r="BA800" i="81"/>
  <c r="BA808" i="81" s="1"/>
  <c r="AZ806" i="81"/>
  <c r="AY1497" i="81"/>
  <c r="AY1501" i="81"/>
  <c r="AX1553" i="81"/>
  <c r="AY1498" i="81"/>
  <c r="AY1489" i="81"/>
  <c r="BB299" i="81"/>
  <c r="BB300" i="81" s="1"/>
  <c r="BC298" i="81" s="1"/>
  <c r="AY1503" i="81"/>
  <c r="AY1486" i="81"/>
  <c r="AY1502" i="81"/>
  <c r="AY1507" i="81"/>
  <c r="AZ133" i="81"/>
  <c r="AZ1430" i="81" s="1"/>
  <c r="AY149" i="81"/>
  <c r="AY254" i="81" s="1"/>
  <c r="AY1551" i="81" s="1"/>
  <c r="AY253" i="81"/>
  <c r="BA1164" i="81"/>
  <c r="BA1166" i="81" s="1"/>
  <c r="BA1167" i="81" s="1"/>
  <c r="BA1049" i="81"/>
  <c r="BA1052" i="81" s="1"/>
  <c r="BA1053" i="81" s="1"/>
  <c r="BA1054" i="81" s="1"/>
  <c r="BA1055" i="81" s="1"/>
  <c r="BA1061" i="81" s="1"/>
  <c r="BB1044" i="81"/>
  <c r="BA1067" i="81"/>
  <c r="BA1064" i="81"/>
  <c r="AZ287" i="81"/>
  <c r="AZ290" i="81"/>
  <c r="AZ1176" i="81"/>
  <c r="AZ1205" i="81" s="1"/>
  <c r="BB329" i="81"/>
  <c r="BB339" i="81"/>
  <c r="BB330" i="81"/>
  <c r="BB328" i="81"/>
  <c r="BB327" i="81"/>
  <c r="BB345" i="81"/>
  <c r="BB326" i="81"/>
  <c r="BB336" i="81"/>
  <c r="BB341" i="81"/>
  <c r="BB334" i="81"/>
  <c r="BB342" i="81"/>
  <c r="BB279" i="81"/>
  <c r="BC267" i="81" s="1"/>
  <c r="AZ1188" i="81"/>
  <c r="AZ1174" i="81"/>
  <c r="AZ1207" i="81" s="1"/>
  <c r="BC1423" i="81"/>
  <c r="BC1424" i="81" s="1"/>
  <c r="BC1321" i="81"/>
  <c r="BC1325" i="81" s="1"/>
  <c r="AY1194" i="81"/>
  <c r="AY1198" i="81"/>
  <c r="AZ1191" i="81" s="1"/>
  <c r="AZ646" i="81"/>
  <c r="AZ545" i="81"/>
  <c r="BD1313" i="81"/>
  <c r="BE1301" i="81" s="1"/>
  <c r="BE1304" i="81" s="1"/>
  <c r="BF18" i="81"/>
  <c r="BF11" i="81" s="1"/>
  <c r="BF14" i="81" s="1"/>
  <c r="BF15" i="81" s="1"/>
  <c r="BF16" i="81" s="1"/>
  <c r="BF17" i="81" s="1"/>
  <c r="BF23" i="81" s="1"/>
  <c r="AZ1204" i="81"/>
  <c r="AZ1461" i="81" s="1"/>
  <c r="AY1463" i="81"/>
  <c r="BF38" i="81"/>
  <c r="BE126" i="81"/>
  <c r="BB411" i="81"/>
  <c r="BC395" i="81"/>
  <c r="BA666" i="81"/>
  <c r="BD1333" i="81"/>
  <c r="BD1334" i="81" s="1"/>
  <c r="BE1332" i="81" s="1"/>
  <c r="BD1320" i="81"/>
  <c r="BF40" i="81"/>
  <c r="BA669" i="81"/>
  <c r="AZ675" i="81"/>
  <c r="AZ679" i="81"/>
  <c r="BA672" i="81" s="1"/>
  <c r="AZ678" i="81"/>
  <c r="BD1382" i="81"/>
  <c r="BD1379" i="81"/>
  <c r="BD1375" i="81"/>
  <c r="BD1380" i="81"/>
  <c r="BD1371" i="81"/>
  <c r="BD1370" i="81"/>
  <c r="BD1373" i="81"/>
  <c r="BD1367" i="81"/>
  <c r="BD1378" i="81"/>
  <c r="BD1364" i="81"/>
  <c r="BD1376" i="81"/>
  <c r="BD1372" i="81"/>
  <c r="BD1366" i="81"/>
  <c r="BD1359" i="81"/>
  <c r="BD1362" i="81"/>
  <c r="BD1363" i="81"/>
  <c r="BD1360" i="81"/>
  <c r="BD1374" i="81"/>
  <c r="BD1383" i="81"/>
  <c r="BD1365" i="81"/>
  <c r="BD1377" i="81"/>
  <c r="BD1369" i="81"/>
  <c r="BD1368" i="81"/>
  <c r="BD1361" i="81"/>
  <c r="BD1381" i="81"/>
  <c r="BB515" i="81"/>
  <c r="BA556" i="81"/>
  <c r="AY1293" i="81"/>
  <c r="AY1483" i="81"/>
  <c r="BD129" i="81"/>
  <c r="BA673" i="81"/>
  <c r="BA686" i="81"/>
  <c r="BA687" i="81" s="1"/>
  <c r="BB685" i="81" s="1"/>
  <c r="BA526" i="81"/>
  <c r="BA528" i="81"/>
  <c r="AZ645" i="81"/>
  <c r="BF37" i="81"/>
  <c r="BA729" i="81"/>
  <c r="BA719" i="81"/>
  <c r="BA712" i="81"/>
  <c r="BA721" i="81"/>
  <c r="BA730" i="81"/>
  <c r="BA725" i="81"/>
  <c r="BA709" i="81"/>
  <c r="BA715" i="81"/>
  <c r="BA731" i="81"/>
  <c r="BA724" i="81"/>
  <c r="BA711" i="81"/>
  <c r="BA713" i="81"/>
  <c r="BA720" i="81"/>
  <c r="BA728" i="81"/>
  <c r="BA733" i="81"/>
  <c r="BA732" i="81"/>
  <c r="BA726" i="81"/>
  <c r="BA723" i="81"/>
  <c r="BA716" i="81"/>
  <c r="BA717" i="81"/>
  <c r="BA727" i="81"/>
  <c r="BA714" i="81"/>
  <c r="BA710" i="81"/>
  <c r="BA722" i="81"/>
  <c r="BA718" i="81"/>
  <c r="BF21" i="81"/>
  <c r="BE27" i="81"/>
  <c r="BE31" i="81"/>
  <c r="BF24" i="81" s="1"/>
  <c r="BF127" i="81" s="1"/>
  <c r="BE30" i="81"/>
  <c r="AZ810" i="81" l="1"/>
  <c r="BA803" i="81" s="1"/>
  <c r="BA927" i="81"/>
  <c r="BB915" i="81" s="1"/>
  <c r="BB916" i="81" s="1"/>
  <c r="BB272" i="81"/>
  <c r="BB275" i="81" s="1"/>
  <c r="BB276" i="81" s="1"/>
  <c r="BB277" i="81" s="1"/>
  <c r="BB278" i="81" s="1"/>
  <c r="BB284" i="81" s="1"/>
  <c r="BA934" i="81"/>
  <c r="BA947" i="81"/>
  <c r="BA948" i="81" s="1"/>
  <c r="BB946" i="81" s="1"/>
  <c r="BA949" i="81"/>
  <c r="BA920" i="81"/>
  <c r="BA923" i="81" s="1"/>
  <c r="BA924" i="81" s="1"/>
  <c r="BA925" i="81" s="1"/>
  <c r="BA926" i="81" s="1"/>
  <c r="BA932" i="81" s="1"/>
  <c r="BA801" i="81"/>
  <c r="BA790" i="81"/>
  <c r="BA793" i="81" s="1"/>
  <c r="BA794" i="81" s="1"/>
  <c r="BA795" i="81" s="1"/>
  <c r="BA796" i="81" s="1"/>
  <c r="BA802" i="81" s="1"/>
  <c r="BB785" i="81"/>
  <c r="BA843" i="81"/>
  <c r="BA863" i="81"/>
  <c r="BA858" i="81"/>
  <c r="BA854" i="81"/>
  <c r="BA842" i="81"/>
  <c r="BA852" i="81"/>
  <c r="BA862" i="81"/>
  <c r="BA855" i="81"/>
  <c r="BA844" i="81"/>
  <c r="BA846" i="81"/>
  <c r="BA864" i="81"/>
  <c r="BA861" i="81"/>
  <c r="BA850" i="81"/>
  <c r="BA860" i="81"/>
  <c r="BA851" i="81"/>
  <c r="BA845" i="81"/>
  <c r="BA856" i="81"/>
  <c r="BA849" i="81"/>
  <c r="BA847" i="81"/>
  <c r="BA841" i="81"/>
  <c r="BA859" i="81"/>
  <c r="BA853" i="81"/>
  <c r="BA857" i="81"/>
  <c r="BA840" i="81"/>
  <c r="BA848" i="81"/>
  <c r="AZ136" i="81"/>
  <c r="AZ1433" i="81" s="1"/>
  <c r="AZ1192" i="81"/>
  <c r="AZ1185" i="81"/>
  <c r="AZ1178" i="81" s="1"/>
  <c r="AZ1181" i="81" s="1"/>
  <c r="AZ1182" i="81" s="1"/>
  <c r="AZ1183" i="81" s="1"/>
  <c r="AZ1184" i="81" s="1"/>
  <c r="AZ1190" i="81" s="1"/>
  <c r="AZ134" i="81"/>
  <c r="AY153" i="81"/>
  <c r="AY1450" i="81" s="1"/>
  <c r="AY255" i="81"/>
  <c r="AY256" i="81" s="1"/>
  <c r="AY1446" i="81"/>
  <c r="BB1045" i="81"/>
  <c r="BB1078" i="81" s="1"/>
  <c r="BB1047" i="81"/>
  <c r="BA1068" i="81"/>
  <c r="BA1069" i="81"/>
  <c r="BB1062" i="81" s="1"/>
  <c r="BB1059" i="81"/>
  <c r="BA1065" i="81"/>
  <c r="AZ291" i="81"/>
  <c r="BA282" i="81"/>
  <c r="AZ288" i="81"/>
  <c r="AZ292" i="81"/>
  <c r="BA285" i="81" s="1"/>
  <c r="BA283" i="81" s="1"/>
  <c r="BA388" i="81" s="1"/>
  <c r="BA389" i="81" s="1"/>
  <c r="BA390" i="81" s="1"/>
  <c r="BB387" i="81"/>
  <c r="AZ1196" i="81"/>
  <c r="BE1302" i="81"/>
  <c r="BE1335" i="81" s="1"/>
  <c r="BE1379" i="81" s="1"/>
  <c r="BD1316" i="81"/>
  <c r="BD1324" i="81" s="1"/>
  <c r="BC1326" i="81"/>
  <c r="BD1319" i="81" s="1"/>
  <c r="BD1317" i="81" s="1"/>
  <c r="BC1322" i="81"/>
  <c r="BG6" i="81"/>
  <c r="BG9" i="81" s="1"/>
  <c r="BD1306" i="81"/>
  <c r="BD1309" i="81" s="1"/>
  <c r="BD1310" i="81" s="1"/>
  <c r="BD1311" i="81" s="1"/>
  <c r="BD1312" i="81" s="1"/>
  <c r="BD1318" i="81" s="1"/>
  <c r="AZ549" i="81"/>
  <c r="BA540" i="81"/>
  <c r="AZ546" i="81"/>
  <c r="AZ550" i="81"/>
  <c r="BA543" i="81" s="1"/>
  <c r="BA537" i="81"/>
  <c r="BA530" i="81" s="1"/>
  <c r="BA533" i="81" s="1"/>
  <c r="BA534" i="81" s="1"/>
  <c r="BA535" i="81" s="1"/>
  <c r="BA536" i="81" s="1"/>
  <c r="BA542" i="81" s="1"/>
  <c r="BA670" i="81"/>
  <c r="BA775" i="81" s="1"/>
  <c r="BA774" i="81"/>
  <c r="BE1320" i="81"/>
  <c r="BE1333" i="81"/>
  <c r="BE1334" i="81" s="1"/>
  <c r="BF1332" i="81" s="1"/>
  <c r="BF72" i="81"/>
  <c r="BF76" i="81"/>
  <c r="BF70" i="81"/>
  <c r="BF68" i="81"/>
  <c r="BF85" i="81"/>
  <c r="BF73" i="81"/>
  <c r="BF86" i="81"/>
  <c r="BF90" i="81"/>
  <c r="BF81" i="81"/>
  <c r="BF82" i="81"/>
  <c r="BF80" i="81"/>
  <c r="BF75" i="81"/>
  <c r="BF69" i="81"/>
  <c r="BF89" i="81"/>
  <c r="BF88" i="81"/>
  <c r="BF79" i="81"/>
  <c r="BF77" i="81"/>
  <c r="BF84" i="81"/>
  <c r="BF67" i="81"/>
  <c r="BF71" i="81"/>
  <c r="BF83" i="81"/>
  <c r="BF66" i="81"/>
  <c r="BF87" i="81"/>
  <c r="BF78" i="81"/>
  <c r="BF74" i="81"/>
  <c r="BC396" i="81"/>
  <c r="BC429" i="81" s="1"/>
  <c r="BC398" i="81"/>
  <c r="AZ647" i="81"/>
  <c r="BB516" i="81"/>
  <c r="BB517" i="81" s="1"/>
  <c r="BB518" i="81" s="1"/>
  <c r="BB415" i="81"/>
  <c r="BE128" i="81"/>
  <c r="BF39" i="81"/>
  <c r="BA544" i="81"/>
  <c r="BA557" i="81"/>
  <c r="AZ1243" i="81"/>
  <c r="AZ1237" i="81"/>
  <c r="AZ1229" i="81"/>
  <c r="AZ1247" i="81"/>
  <c r="AZ1235" i="81"/>
  <c r="AZ1239" i="81"/>
  <c r="AZ1230" i="81"/>
  <c r="AZ1227" i="81"/>
  <c r="AZ1246" i="81"/>
  <c r="AZ1228" i="81"/>
  <c r="AZ1233" i="81"/>
  <c r="AZ1249" i="81"/>
  <c r="AZ1250" i="81"/>
  <c r="AZ1245" i="81"/>
  <c r="AZ1234" i="81"/>
  <c r="AZ1248" i="81"/>
  <c r="AZ1238" i="81"/>
  <c r="AZ1242" i="81"/>
  <c r="AZ1231" i="81"/>
  <c r="AZ1251" i="81"/>
  <c r="AZ1240" i="81"/>
  <c r="AZ1241" i="81"/>
  <c r="AZ1244" i="81"/>
  <c r="AZ1232" i="81"/>
  <c r="AZ1236" i="81"/>
  <c r="AZ1206" i="81"/>
  <c r="BC268" i="81"/>
  <c r="BC270" i="81"/>
  <c r="BF29" i="81"/>
  <c r="BF26" i="81"/>
  <c r="BA559" i="81"/>
  <c r="AY1295" i="81"/>
  <c r="AY1550" i="81"/>
  <c r="BD1421" i="81"/>
  <c r="BE1367" i="81"/>
  <c r="BE1360" i="81"/>
  <c r="BE1364" i="81"/>
  <c r="BE1363" i="81"/>
  <c r="BE1370" i="81"/>
  <c r="BE1372" i="81"/>
  <c r="BE1362" i="81"/>
  <c r="BE1361" i="81"/>
  <c r="BE1369" i="81"/>
  <c r="BE1368" i="81"/>
  <c r="BE1365" i="81"/>
  <c r="BE1371" i="81"/>
  <c r="BE1366" i="81"/>
  <c r="BA677" i="81"/>
  <c r="BA659" i="81"/>
  <c r="BA662" i="81" s="1"/>
  <c r="BA663" i="81" s="1"/>
  <c r="BA664" i="81" s="1"/>
  <c r="BA665" i="81" s="1"/>
  <c r="BA671" i="81" s="1"/>
  <c r="BB654" i="81"/>
  <c r="BE1384" i="81" l="1"/>
  <c r="BE1381" i="81"/>
  <c r="BE1376" i="81"/>
  <c r="BE1373" i="81"/>
  <c r="BE1380" i="81"/>
  <c r="BB949" i="81"/>
  <c r="BA931" i="81"/>
  <c r="BB918" i="81"/>
  <c r="BA1173" i="81"/>
  <c r="BA1176" i="81" s="1"/>
  <c r="BA1192" i="81" s="1"/>
  <c r="BA989" i="81"/>
  <c r="BA994" i="81"/>
  <c r="BA973" i="81"/>
  <c r="BA983" i="81"/>
  <c r="BA993" i="81"/>
  <c r="BA981" i="81"/>
  <c r="BA990" i="81"/>
  <c r="BA971" i="81"/>
  <c r="BA982" i="81"/>
  <c r="BA984" i="81"/>
  <c r="BA974" i="81"/>
  <c r="BA970" i="81"/>
  <c r="BA986" i="81"/>
  <c r="BA991" i="81"/>
  <c r="BA975" i="81"/>
  <c r="BA972" i="81"/>
  <c r="BA985" i="81"/>
  <c r="BA978" i="81"/>
  <c r="BA992" i="81"/>
  <c r="BA988" i="81"/>
  <c r="BA979" i="81"/>
  <c r="BA987" i="81"/>
  <c r="BA976" i="81"/>
  <c r="BA977" i="81"/>
  <c r="BA980" i="81"/>
  <c r="BA906" i="81"/>
  <c r="BA805" i="81"/>
  <c r="BA905" i="81"/>
  <c r="BB786" i="81"/>
  <c r="BB788" i="81"/>
  <c r="AZ1189" i="81"/>
  <c r="AZ1294" i="81" s="1"/>
  <c r="AY158" i="81"/>
  <c r="AZ151" i="81" s="1"/>
  <c r="AZ165" i="81"/>
  <c r="AY154" i="81"/>
  <c r="AY157" i="81"/>
  <c r="AY1454" i="81" s="1"/>
  <c r="AZ145" i="81"/>
  <c r="AZ1442" i="81" s="1"/>
  <c r="AZ148" i="81"/>
  <c r="AZ156" i="81" s="1"/>
  <c r="AZ1453" i="81" s="1"/>
  <c r="AZ152" i="81"/>
  <c r="AZ1449" i="81" s="1"/>
  <c r="AY1455" i="81"/>
  <c r="AY1451" i="81"/>
  <c r="AZ167" i="81"/>
  <c r="AZ1431" i="81"/>
  <c r="BB1056" i="81"/>
  <c r="BC1044" i="81" s="1"/>
  <c r="BB1067" i="81"/>
  <c r="BB1063" i="81"/>
  <c r="BB1076" i="81"/>
  <c r="BB1077" i="81" s="1"/>
  <c r="BC1075" i="81" s="1"/>
  <c r="BB1120" i="81"/>
  <c r="BB1103" i="81"/>
  <c r="BB1117" i="81"/>
  <c r="BB1110" i="81"/>
  <c r="BB1111" i="81"/>
  <c r="BB1124" i="81"/>
  <c r="BB1114" i="81"/>
  <c r="BB1105" i="81"/>
  <c r="BB1123" i="81"/>
  <c r="BB1100" i="81"/>
  <c r="BB1119" i="81"/>
  <c r="BB1108" i="81"/>
  <c r="BB1113" i="81"/>
  <c r="BB1102" i="81"/>
  <c r="BB1112" i="81"/>
  <c r="BB1106" i="81"/>
  <c r="BB1118" i="81"/>
  <c r="BB1115" i="81"/>
  <c r="BB1116" i="81"/>
  <c r="BB1122" i="81"/>
  <c r="BB1107" i="81"/>
  <c r="BB1104" i="81"/>
  <c r="BB1101" i="81"/>
  <c r="BB1121" i="81"/>
  <c r="BB1109" i="81"/>
  <c r="BE1313" i="81"/>
  <c r="BF1301" i="81" s="1"/>
  <c r="BF1304" i="81" s="1"/>
  <c r="BE1377" i="81"/>
  <c r="BE1375" i="81"/>
  <c r="BE1383" i="81"/>
  <c r="BE1378" i="81"/>
  <c r="BE1374" i="81"/>
  <c r="BE1382" i="81"/>
  <c r="BA290" i="81"/>
  <c r="BA287" i="81"/>
  <c r="BG7" i="81"/>
  <c r="BG18" i="81" s="1"/>
  <c r="BH6" i="81" s="1"/>
  <c r="BD1422" i="81"/>
  <c r="BD1423" i="81" s="1"/>
  <c r="BD1424" i="81" s="1"/>
  <c r="BD1321" i="81"/>
  <c r="BD1325" i="81" s="1"/>
  <c r="BA548" i="81"/>
  <c r="BA674" i="81"/>
  <c r="BA679" i="81" s="1"/>
  <c r="BB672" i="81" s="1"/>
  <c r="BA776" i="81"/>
  <c r="BA777" i="81" s="1"/>
  <c r="BA541" i="81"/>
  <c r="BA545" i="81" s="1"/>
  <c r="BB525" i="81"/>
  <c r="BB526" i="81" s="1"/>
  <c r="BA590" i="81"/>
  <c r="BA591" i="81"/>
  <c r="BA594" i="81"/>
  <c r="BA601" i="81"/>
  <c r="BA597" i="81"/>
  <c r="BA580" i="81"/>
  <c r="BA596" i="81"/>
  <c r="BA592" i="81"/>
  <c r="BA582" i="81"/>
  <c r="BA583" i="81"/>
  <c r="BA588" i="81"/>
  <c r="BA581" i="81"/>
  <c r="BA603" i="81"/>
  <c r="BA600" i="81"/>
  <c r="BA598" i="81"/>
  <c r="BA595" i="81"/>
  <c r="BA602" i="81"/>
  <c r="BA599" i="81"/>
  <c r="BA586" i="81"/>
  <c r="BA584" i="81"/>
  <c r="BA593" i="81"/>
  <c r="BA587" i="81"/>
  <c r="BA604" i="81"/>
  <c r="BA585" i="81"/>
  <c r="BA589" i="81"/>
  <c r="BF30" i="81"/>
  <c r="BG21" i="81"/>
  <c r="BF27" i="81"/>
  <c r="BF31" i="81"/>
  <c r="BG24" i="81" s="1"/>
  <c r="BG127" i="81" s="1"/>
  <c r="BB420" i="81"/>
  <c r="BC413" i="81" s="1"/>
  <c r="BB416" i="81"/>
  <c r="BC410" i="81"/>
  <c r="BB419" i="81"/>
  <c r="BC474" i="81"/>
  <c r="BC458" i="81"/>
  <c r="BC470" i="81"/>
  <c r="BC476" i="81"/>
  <c r="BC456" i="81"/>
  <c r="BC468" i="81"/>
  <c r="BC466" i="81"/>
  <c r="BC457" i="81"/>
  <c r="BC472" i="81"/>
  <c r="BC463" i="81"/>
  <c r="BC461" i="81"/>
  <c r="BC464" i="81"/>
  <c r="BC467" i="81"/>
  <c r="BC473" i="81"/>
  <c r="BC462" i="81"/>
  <c r="BC453" i="81"/>
  <c r="BC471" i="81"/>
  <c r="BC460" i="81"/>
  <c r="BC455" i="81"/>
  <c r="BC459" i="81"/>
  <c r="BC465" i="81"/>
  <c r="BC454" i="81"/>
  <c r="BC475" i="81"/>
  <c r="BC452" i="81"/>
  <c r="BC469" i="81"/>
  <c r="BB655" i="81"/>
  <c r="BB688" i="81" s="1"/>
  <c r="BB657" i="81"/>
  <c r="BC301" i="81"/>
  <c r="BA1204" i="81"/>
  <c r="BA558" i="81"/>
  <c r="BG37" i="81"/>
  <c r="AY1296" i="81"/>
  <c r="AY1553" i="81" s="1"/>
  <c r="AY1552" i="81"/>
  <c r="BC279" i="81"/>
  <c r="AZ648" i="81"/>
  <c r="BC407" i="81"/>
  <c r="BF126" i="81"/>
  <c r="BG38" i="81"/>
  <c r="BC299" i="81"/>
  <c r="BC286" i="81"/>
  <c r="AZ1293" i="81"/>
  <c r="BE129" i="81"/>
  <c r="BC414" i="81"/>
  <c r="BC427" i="81"/>
  <c r="BC428" i="81" s="1"/>
  <c r="BD426" i="81" s="1"/>
  <c r="BA907" i="81" l="1"/>
  <c r="BA908" i="81" s="1"/>
  <c r="BA1205" i="81"/>
  <c r="BA1174" i="81"/>
  <c r="BA1207" i="81" s="1"/>
  <c r="BB947" i="81"/>
  <c r="BB948" i="81" s="1"/>
  <c r="BC946" i="81" s="1"/>
  <c r="BB934" i="81"/>
  <c r="BA1036" i="81"/>
  <c r="BA935" i="81"/>
  <c r="BB927" i="81"/>
  <c r="BB980" i="81"/>
  <c r="BB987" i="81"/>
  <c r="BB989" i="81"/>
  <c r="BB992" i="81"/>
  <c r="BB975" i="81"/>
  <c r="BB985" i="81"/>
  <c r="BB974" i="81"/>
  <c r="BB978" i="81"/>
  <c r="BB977" i="81"/>
  <c r="BB983" i="81"/>
  <c r="BB971" i="81"/>
  <c r="BB981" i="81"/>
  <c r="BB994" i="81"/>
  <c r="BB984" i="81"/>
  <c r="BB990" i="81"/>
  <c r="BB982" i="81"/>
  <c r="BB972" i="81"/>
  <c r="BB979" i="81"/>
  <c r="BB986" i="81"/>
  <c r="BB973" i="81"/>
  <c r="BB993" i="81"/>
  <c r="BB988" i="81"/>
  <c r="BB976" i="81"/>
  <c r="BB995" i="81"/>
  <c r="BB991" i="81"/>
  <c r="BB528" i="81"/>
  <c r="BA1035" i="81"/>
  <c r="BA1037" i="81" s="1"/>
  <c r="BA1038" i="81" s="1"/>
  <c r="BE1316" i="81"/>
  <c r="BE1324" i="81" s="1"/>
  <c r="AZ1445" i="81"/>
  <c r="BA809" i="81"/>
  <c r="BB800" i="81"/>
  <c r="BB808" i="81" s="1"/>
  <c r="BA806" i="81"/>
  <c r="BA810" i="81"/>
  <c r="BB803" i="81" s="1"/>
  <c r="BB804" i="81"/>
  <c r="BB817" i="81"/>
  <c r="BB818" i="81" s="1"/>
  <c r="BC816" i="81" s="1"/>
  <c r="BB819" i="81"/>
  <c r="BB797" i="81"/>
  <c r="BD1326" i="81"/>
  <c r="BE1319" i="81" s="1"/>
  <c r="BD1322" i="81"/>
  <c r="AZ1193" i="81"/>
  <c r="AZ1197" i="81" s="1"/>
  <c r="BB1049" i="81"/>
  <c r="BB1052" i="81" s="1"/>
  <c r="BB1053" i="81" s="1"/>
  <c r="BB1054" i="81" s="1"/>
  <c r="BB1055" i="81" s="1"/>
  <c r="BB1061" i="81" s="1"/>
  <c r="BB1060" i="81"/>
  <c r="BB1165" i="81" s="1"/>
  <c r="BA1248" i="81"/>
  <c r="AZ138" i="81"/>
  <c r="AZ141" i="81" s="1"/>
  <c r="AZ142" i="81" s="1"/>
  <c r="AZ143" i="81" s="1"/>
  <c r="AZ144" i="81" s="1"/>
  <c r="AZ150" i="81" s="1"/>
  <c r="BA1236" i="81"/>
  <c r="BA646" i="81"/>
  <c r="BA1238" i="81"/>
  <c r="BA1242" i="81"/>
  <c r="BA1246" i="81"/>
  <c r="BA133" i="81"/>
  <c r="BA1430" i="81" s="1"/>
  <c r="AZ149" i="81"/>
  <c r="AZ254" i="81" s="1"/>
  <c r="AZ1551" i="81" s="1"/>
  <c r="BG40" i="81"/>
  <c r="BA1251" i="81"/>
  <c r="BA1247" i="81"/>
  <c r="BA1239" i="81"/>
  <c r="BA1235" i="81"/>
  <c r="BA1252" i="81"/>
  <c r="BA1250" i="81"/>
  <c r="BA1228" i="81"/>
  <c r="AZ166" i="81"/>
  <c r="AZ1462" i="81"/>
  <c r="BE1317" i="81"/>
  <c r="BE1422" i="81" s="1"/>
  <c r="AZ198" i="81"/>
  <c r="AZ1495" i="81" s="1"/>
  <c r="AZ204" i="81"/>
  <c r="AZ1501" i="81" s="1"/>
  <c r="AZ188" i="81"/>
  <c r="AZ1485" i="81" s="1"/>
  <c r="AZ197" i="81"/>
  <c r="AZ1494" i="81" s="1"/>
  <c r="AZ193" i="81"/>
  <c r="AZ1490" i="81" s="1"/>
  <c r="AZ201" i="81"/>
  <c r="AZ1498" i="81" s="1"/>
  <c r="AZ189" i="81"/>
  <c r="AZ1486" i="81" s="1"/>
  <c r="AZ1464" i="81"/>
  <c r="AZ195" i="81"/>
  <c r="AZ1492" i="81" s="1"/>
  <c r="AZ196" i="81"/>
  <c r="AZ1493" i="81" s="1"/>
  <c r="AZ207" i="81"/>
  <c r="AZ1504" i="81" s="1"/>
  <c r="AZ208" i="81"/>
  <c r="AZ1505" i="81" s="1"/>
  <c r="AZ203" i="81"/>
  <c r="AZ1500" i="81" s="1"/>
  <c r="AZ199" i="81"/>
  <c r="AZ1496" i="81" s="1"/>
  <c r="AZ209" i="81"/>
  <c r="AZ1506" i="81" s="1"/>
  <c r="AZ210" i="81"/>
  <c r="AZ1507" i="81" s="1"/>
  <c r="AZ211" i="81"/>
  <c r="AZ1508" i="81" s="1"/>
  <c r="AZ187" i="81"/>
  <c r="AZ205" i="81"/>
  <c r="AZ1502" i="81" s="1"/>
  <c r="AZ202" i="81"/>
  <c r="AZ1499" i="81" s="1"/>
  <c r="AZ194" i="81"/>
  <c r="AZ1491" i="81" s="1"/>
  <c r="AZ200" i="81"/>
  <c r="AZ1497" i="81" s="1"/>
  <c r="AZ192" i="81"/>
  <c r="AZ1489" i="81" s="1"/>
  <c r="AZ206" i="81"/>
  <c r="AZ1503" i="81" s="1"/>
  <c r="AZ190" i="81"/>
  <c r="AZ1487" i="81" s="1"/>
  <c r="AZ191" i="81"/>
  <c r="AZ1488" i="81" s="1"/>
  <c r="BA678" i="81"/>
  <c r="BA134" i="81"/>
  <c r="BA167" i="81" s="1"/>
  <c r="BB1164" i="81"/>
  <c r="BB1166" i="81" s="1"/>
  <c r="BB1167" i="81" s="1"/>
  <c r="BE1421" i="81"/>
  <c r="BE1423" i="81" s="1"/>
  <c r="BE1424" i="81" s="1"/>
  <c r="BC1047" i="81"/>
  <c r="BC1045" i="81"/>
  <c r="BF1302" i="81"/>
  <c r="BF1335" i="81" s="1"/>
  <c r="BF1382" i="81" s="1"/>
  <c r="BA292" i="81"/>
  <c r="BB285" i="81" s="1"/>
  <c r="BB283" i="81" s="1"/>
  <c r="BB388" i="81" s="1"/>
  <c r="BB389" i="81" s="1"/>
  <c r="BB390" i="81" s="1"/>
  <c r="BA291" i="81"/>
  <c r="BA288" i="81"/>
  <c r="BB282" i="81"/>
  <c r="BA1232" i="81"/>
  <c r="BA1230" i="81"/>
  <c r="BA1237" i="81"/>
  <c r="BA1233" i="81"/>
  <c r="BE1306" i="81"/>
  <c r="BE1309" i="81" s="1"/>
  <c r="BE1310" i="81" s="1"/>
  <c r="BE1311" i="81" s="1"/>
  <c r="BE1312" i="81" s="1"/>
  <c r="BE1318" i="81" s="1"/>
  <c r="BA1243" i="81"/>
  <c r="BA1240" i="81"/>
  <c r="BA1234" i="81"/>
  <c r="BA1229" i="81"/>
  <c r="BA1241" i="81"/>
  <c r="BA1245" i="81"/>
  <c r="BA1231" i="81"/>
  <c r="BA1185" i="81"/>
  <c r="BA1178" i="81" s="1"/>
  <c r="BA1181" i="81" s="1"/>
  <c r="BA1182" i="81" s="1"/>
  <c r="BA1183" i="81" s="1"/>
  <c r="BA1184" i="81" s="1"/>
  <c r="BA1190" i="81" s="1"/>
  <c r="BA675" i="81"/>
  <c r="BB669" i="81"/>
  <c r="BB677" i="81" s="1"/>
  <c r="BG11" i="81"/>
  <c r="BG14" i="81" s="1"/>
  <c r="BG15" i="81" s="1"/>
  <c r="BG16" i="81" s="1"/>
  <c r="BG17" i="81" s="1"/>
  <c r="BG23" i="81" s="1"/>
  <c r="BA1206" i="81"/>
  <c r="BB1204" i="81" s="1"/>
  <c r="BB666" i="81"/>
  <c r="BB670" i="81" s="1"/>
  <c r="BB775" i="81" s="1"/>
  <c r="BB537" i="81"/>
  <c r="BB530" i="81" s="1"/>
  <c r="BB533" i="81" s="1"/>
  <c r="BB534" i="81" s="1"/>
  <c r="BB535" i="81" s="1"/>
  <c r="BB536" i="81" s="1"/>
  <c r="BB542" i="81" s="1"/>
  <c r="AZ1295" i="81"/>
  <c r="BF1368" i="81"/>
  <c r="BF1364" i="81"/>
  <c r="BF1363" i="81"/>
  <c r="BF1367" i="81"/>
  <c r="BF1362" i="81"/>
  <c r="BF1373" i="81"/>
  <c r="BF1372" i="81"/>
  <c r="BF1370" i="81"/>
  <c r="BF1366" i="81"/>
  <c r="BF1361" i="81"/>
  <c r="BF1365" i="81"/>
  <c r="BF1371" i="81"/>
  <c r="BF1369" i="81"/>
  <c r="BC300" i="81"/>
  <c r="BG39" i="81"/>
  <c r="BB556" i="81"/>
  <c r="BC418" i="81"/>
  <c r="BF1333" i="81"/>
  <c r="BF1334" i="81" s="1"/>
  <c r="BG1332" i="81" s="1"/>
  <c r="BF1320" i="81"/>
  <c r="BB559" i="81"/>
  <c r="BD267" i="81"/>
  <c r="BA546" i="81"/>
  <c r="BA550" i="81"/>
  <c r="BB543" i="81" s="1"/>
  <c r="BB540" i="81"/>
  <c r="BA549" i="81"/>
  <c r="BB544" i="81"/>
  <c r="BB557" i="81"/>
  <c r="BC338" i="81"/>
  <c r="BC343" i="81"/>
  <c r="BC345" i="81"/>
  <c r="BC326" i="81"/>
  <c r="BC334" i="81"/>
  <c r="BC337" i="81"/>
  <c r="BC332" i="81"/>
  <c r="BC330" i="81"/>
  <c r="BC335" i="81"/>
  <c r="BC341" i="81"/>
  <c r="BC331" i="81"/>
  <c r="BC344" i="81"/>
  <c r="BC347" i="81"/>
  <c r="BC336" i="81"/>
  <c r="BC327" i="81"/>
  <c r="BC342" i="81"/>
  <c r="BC325" i="81"/>
  <c r="BC348" i="81"/>
  <c r="BC346" i="81"/>
  <c r="BC328" i="81"/>
  <c r="BC339" i="81"/>
  <c r="BC324" i="81"/>
  <c r="BC333" i="81"/>
  <c r="BC329" i="81"/>
  <c r="BC340" i="81"/>
  <c r="BB686" i="81"/>
  <c r="BB687" i="81" s="1"/>
  <c r="BC685" i="81" s="1"/>
  <c r="BB673" i="81"/>
  <c r="BC272" i="81"/>
  <c r="BC275" i="81" s="1"/>
  <c r="BC276" i="81" s="1"/>
  <c r="BC277" i="81" s="1"/>
  <c r="BC278" i="81" s="1"/>
  <c r="BC284" i="81" s="1"/>
  <c r="BF128" i="81"/>
  <c r="BC400" i="81"/>
  <c r="BC403" i="81" s="1"/>
  <c r="BC404" i="81" s="1"/>
  <c r="BC405" i="81" s="1"/>
  <c r="BC406" i="81" s="1"/>
  <c r="BC412" i="81" s="1"/>
  <c r="BD395" i="81"/>
  <c r="BG68" i="81"/>
  <c r="BG79" i="81"/>
  <c r="BG80" i="81"/>
  <c r="BG84" i="81"/>
  <c r="BG72" i="81"/>
  <c r="BG90" i="81"/>
  <c r="BG82" i="81"/>
  <c r="BG70" i="81"/>
  <c r="BG78" i="81"/>
  <c r="BG75" i="81"/>
  <c r="BG87" i="81"/>
  <c r="BG81" i="81"/>
  <c r="BG85" i="81"/>
  <c r="BG69" i="81"/>
  <c r="BG67" i="81"/>
  <c r="BG91" i="81"/>
  <c r="BG76" i="81"/>
  <c r="BG89" i="81"/>
  <c r="BG77" i="81"/>
  <c r="BG83" i="81"/>
  <c r="BG71" i="81"/>
  <c r="BG88" i="81"/>
  <c r="BG73" i="81"/>
  <c r="BG86" i="81"/>
  <c r="BG74" i="81"/>
  <c r="BB732" i="81"/>
  <c r="BB726" i="81"/>
  <c r="BB712" i="81"/>
  <c r="BB716" i="81"/>
  <c r="BB725" i="81"/>
  <c r="BB721" i="81"/>
  <c r="BB722" i="81"/>
  <c r="BB717" i="81"/>
  <c r="BB710" i="81"/>
  <c r="BB729" i="81"/>
  <c r="BB733" i="81"/>
  <c r="BB714" i="81"/>
  <c r="BB727" i="81"/>
  <c r="BB723" i="81"/>
  <c r="BB728" i="81"/>
  <c r="BB734" i="81"/>
  <c r="BB719" i="81"/>
  <c r="BB724" i="81"/>
  <c r="BB720" i="81"/>
  <c r="BB713" i="81"/>
  <c r="BB730" i="81"/>
  <c r="BB731" i="81"/>
  <c r="BB715" i="81"/>
  <c r="BB711" i="81"/>
  <c r="BB718" i="81"/>
  <c r="BC515" i="81"/>
  <c r="BC411" i="81"/>
  <c r="BC516" i="81" s="1"/>
  <c r="BG29" i="81"/>
  <c r="BG26" i="81"/>
  <c r="BA645" i="81"/>
  <c r="BH7" i="81"/>
  <c r="BH9" i="81"/>
  <c r="AZ1198" i="81" l="1"/>
  <c r="BA1191" i="81" s="1"/>
  <c r="BA1244" i="81"/>
  <c r="BA1249" i="81"/>
  <c r="BA1293" i="81" s="1"/>
  <c r="BB1173" i="81"/>
  <c r="BB1176" i="81" s="1"/>
  <c r="BB1035" i="81"/>
  <c r="BA940" i="81"/>
  <c r="BB933" i="81" s="1"/>
  <c r="BB931" i="81" s="1"/>
  <c r="BB1036" i="81" s="1"/>
  <c r="BA936" i="81"/>
  <c r="BA939" i="81"/>
  <c r="BB930" i="81"/>
  <c r="BB920" i="81"/>
  <c r="BB923" i="81" s="1"/>
  <c r="BB924" i="81" s="1"/>
  <c r="BB925" i="81" s="1"/>
  <c r="BB926" i="81" s="1"/>
  <c r="BB932" i="81" s="1"/>
  <c r="BC915" i="81"/>
  <c r="BA1189" i="81"/>
  <c r="BA1294" i="81" s="1"/>
  <c r="AZ1446" i="81"/>
  <c r="BC785" i="81"/>
  <c r="BB801" i="81"/>
  <c r="BB790" i="81"/>
  <c r="BB793" i="81" s="1"/>
  <c r="BB794" i="81" s="1"/>
  <c r="BB795" i="81" s="1"/>
  <c r="BB796" i="81" s="1"/>
  <c r="BB802" i="81" s="1"/>
  <c r="BB863" i="81"/>
  <c r="BB851" i="81"/>
  <c r="BB844" i="81"/>
  <c r="BB847" i="81"/>
  <c r="BB849" i="81"/>
  <c r="BB846" i="81"/>
  <c r="BB858" i="81"/>
  <c r="BB860" i="81"/>
  <c r="BB843" i="81"/>
  <c r="BB859" i="81"/>
  <c r="BB841" i="81"/>
  <c r="BB864" i="81"/>
  <c r="BB848" i="81"/>
  <c r="BB850" i="81"/>
  <c r="BB855" i="81"/>
  <c r="BB853" i="81"/>
  <c r="BB845" i="81"/>
  <c r="BB861" i="81"/>
  <c r="BB852" i="81"/>
  <c r="BB857" i="81"/>
  <c r="BB854" i="81"/>
  <c r="BB856" i="81"/>
  <c r="BB865" i="81"/>
  <c r="BB862" i="81"/>
  <c r="BB842" i="81"/>
  <c r="BA1188" i="81"/>
  <c r="AZ1194" i="81"/>
  <c r="BB1064" i="81"/>
  <c r="BF1381" i="81"/>
  <c r="BF1313" i="81"/>
  <c r="BF1377" i="81"/>
  <c r="BA164" i="81"/>
  <c r="BA1461" i="81" s="1"/>
  <c r="AZ1463" i="81"/>
  <c r="AZ153" i="81"/>
  <c r="BE1321" i="81"/>
  <c r="BE1326" i="81" s="1"/>
  <c r="BF1319" i="81" s="1"/>
  <c r="BF1374" i="81"/>
  <c r="BA1431" i="81"/>
  <c r="BA136" i="81"/>
  <c r="BA145" i="81" s="1"/>
  <c r="AZ253" i="81"/>
  <c r="AZ1484" i="81"/>
  <c r="BA191" i="81"/>
  <c r="BA1488" i="81" s="1"/>
  <c r="BA192" i="81"/>
  <c r="BA1489" i="81" s="1"/>
  <c r="BA196" i="81"/>
  <c r="BA1493" i="81" s="1"/>
  <c r="BA203" i="81"/>
  <c r="BA1500" i="81" s="1"/>
  <c r="BA190" i="81"/>
  <c r="BA1487" i="81" s="1"/>
  <c r="BA207" i="81"/>
  <c r="BA1504" i="81" s="1"/>
  <c r="BA210" i="81"/>
  <c r="BA1507" i="81" s="1"/>
  <c r="BA211" i="81"/>
  <c r="BA1508" i="81" s="1"/>
  <c r="BA188" i="81"/>
  <c r="BA202" i="81"/>
  <c r="BA1499" i="81" s="1"/>
  <c r="BA198" i="81"/>
  <c r="BA1495" i="81" s="1"/>
  <c r="BA208" i="81"/>
  <c r="BA1505" i="81" s="1"/>
  <c r="BA212" i="81"/>
  <c r="BA1509" i="81" s="1"/>
  <c r="BA195" i="81"/>
  <c r="BA1492" i="81" s="1"/>
  <c r="BA200" i="81"/>
  <c r="BA1497" i="81" s="1"/>
  <c r="BA199" i="81"/>
  <c r="BA1496" i="81" s="1"/>
  <c r="BA201" i="81"/>
  <c r="BA1498" i="81" s="1"/>
  <c r="BA194" i="81"/>
  <c r="BA1491" i="81" s="1"/>
  <c r="BA189" i="81"/>
  <c r="BA1486" i="81" s="1"/>
  <c r="BA193" i="81"/>
  <c r="BA1490" i="81" s="1"/>
  <c r="BA205" i="81"/>
  <c r="BA1502" i="81" s="1"/>
  <c r="BA209" i="81"/>
  <c r="BA1506" i="81" s="1"/>
  <c r="BA197" i="81"/>
  <c r="BA1494" i="81" s="1"/>
  <c r="BA206" i="81"/>
  <c r="BA1503" i="81" s="1"/>
  <c r="BA204" i="81"/>
  <c r="BA1501" i="81" s="1"/>
  <c r="BA1464" i="81"/>
  <c r="BC1076" i="81"/>
  <c r="BC1077" i="81" s="1"/>
  <c r="BD1075" i="81" s="1"/>
  <c r="BC1063" i="81"/>
  <c r="BC1078" i="81"/>
  <c r="BC1056" i="81"/>
  <c r="BF1375" i="81"/>
  <c r="BF1378" i="81"/>
  <c r="BF1385" i="81"/>
  <c r="BF1383" i="81"/>
  <c r="BF1376" i="81"/>
  <c r="BF1379" i="81"/>
  <c r="BF1380" i="81"/>
  <c r="BF1384" i="81"/>
  <c r="BB290" i="81"/>
  <c r="BB287" i="81"/>
  <c r="BB541" i="81"/>
  <c r="BB646" i="81" s="1"/>
  <c r="BA1196" i="81"/>
  <c r="BC654" i="81"/>
  <c r="BC657" i="81" s="1"/>
  <c r="BB659" i="81"/>
  <c r="BB662" i="81" s="1"/>
  <c r="BB663" i="81" s="1"/>
  <c r="BB664" i="81" s="1"/>
  <c r="BB665" i="81" s="1"/>
  <c r="BB671" i="81" s="1"/>
  <c r="BC525" i="81"/>
  <c r="BC526" i="81" s="1"/>
  <c r="BC517" i="81"/>
  <c r="BC518" i="81" s="1"/>
  <c r="BH40" i="81"/>
  <c r="BA647" i="81"/>
  <c r="BG1301" i="81"/>
  <c r="BD270" i="81"/>
  <c r="BD268" i="81"/>
  <c r="BH37" i="81"/>
  <c r="BD298" i="81"/>
  <c r="AZ1296" i="81"/>
  <c r="BG27" i="81"/>
  <c r="BG31" i="81"/>
  <c r="BH24" i="81" s="1"/>
  <c r="BH21" i="81"/>
  <c r="BG30" i="81"/>
  <c r="BF1316" i="81"/>
  <c r="BG126" i="81"/>
  <c r="BD396" i="81"/>
  <c r="BD429" i="81" s="1"/>
  <c r="BD398" i="81"/>
  <c r="BF1306" i="81"/>
  <c r="BF1309" i="81" s="1"/>
  <c r="BF1310" i="81" s="1"/>
  <c r="BF1311" i="81" s="1"/>
  <c r="BF1312" i="81" s="1"/>
  <c r="BF1318" i="81" s="1"/>
  <c r="BH18" i="81"/>
  <c r="BC387" i="81"/>
  <c r="BB548" i="81"/>
  <c r="BC415" i="81"/>
  <c r="BB674" i="81"/>
  <c r="BH38" i="81"/>
  <c r="BB774" i="81"/>
  <c r="BB776" i="81" s="1"/>
  <c r="BB777" i="81" s="1"/>
  <c r="BF129" i="81"/>
  <c r="BB558" i="81"/>
  <c r="BB596" i="81"/>
  <c r="BB593" i="81"/>
  <c r="BB590" i="81"/>
  <c r="BB600" i="81"/>
  <c r="BB601" i="81"/>
  <c r="BB598" i="81"/>
  <c r="BB585" i="81"/>
  <c r="BB604" i="81"/>
  <c r="BB591" i="81"/>
  <c r="BB587" i="81"/>
  <c r="BB597" i="81"/>
  <c r="BB602" i="81"/>
  <c r="BB605" i="81"/>
  <c r="BB584" i="81"/>
  <c r="BB583" i="81"/>
  <c r="BB586" i="81"/>
  <c r="BB603" i="81"/>
  <c r="BB588" i="81"/>
  <c r="BB594" i="81"/>
  <c r="BB592" i="81"/>
  <c r="BB595" i="81"/>
  <c r="BB582" i="81"/>
  <c r="BB599" i="81"/>
  <c r="BB581" i="81"/>
  <c r="BB589" i="81"/>
  <c r="BF1317" i="81" l="1"/>
  <c r="BF1422" i="81" s="1"/>
  <c r="BA1433" i="81"/>
  <c r="BA1193" i="81"/>
  <c r="BB1188" i="81" s="1"/>
  <c r="BE1322" i="81"/>
  <c r="BB1174" i="81"/>
  <c r="BB1037" i="81"/>
  <c r="BB1038" i="81" s="1"/>
  <c r="BE1325" i="81"/>
  <c r="BC916" i="81"/>
  <c r="BC918" i="81"/>
  <c r="BB938" i="81"/>
  <c r="BB935" i="81"/>
  <c r="BF1421" i="81"/>
  <c r="BF1423" i="81" s="1"/>
  <c r="BF1424" i="81" s="1"/>
  <c r="BB905" i="81"/>
  <c r="BB906" i="81"/>
  <c r="BB805" i="81"/>
  <c r="BC788" i="81"/>
  <c r="BC786" i="81"/>
  <c r="BB1068" i="81"/>
  <c r="BC1059" i="81"/>
  <c r="BC1067" i="81" s="1"/>
  <c r="BB1069" i="81"/>
  <c r="BC1062" i="81" s="1"/>
  <c r="BC1060" i="81" s="1"/>
  <c r="BB1065" i="81"/>
  <c r="AZ158" i="81"/>
  <c r="BA151" i="81" s="1"/>
  <c r="BA149" i="81" s="1"/>
  <c r="BA1446" i="81" s="1"/>
  <c r="AZ154" i="81"/>
  <c r="BA148" i="81"/>
  <c r="AZ157" i="81"/>
  <c r="AZ1454" i="81" s="1"/>
  <c r="AZ1450" i="81"/>
  <c r="BA152" i="81"/>
  <c r="BA1449" i="81" s="1"/>
  <c r="BA165" i="81"/>
  <c r="BA1462" i="81" s="1"/>
  <c r="AZ255" i="81"/>
  <c r="AZ1550" i="81"/>
  <c r="BA138" i="81"/>
  <c r="BA141" i="81" s="1"/>
  <c r="BA142" i="81" s="1"/>
  <c r="BA143" i="81" s="1"/>
  <c r="BA144" i="81" s="1"/>
  <c r="BA150" i="81" s="1"/>
  <c r="BB133" i="81"/>
  <c r="BA1442" i="81"/>
  <c r="BA253" i="81"/>
  <c r="BA1485" i="81"/>
  <c r="BA166" i="81"/>
  <c r="BD1044" i="81"/>
  <c r="BC1049" i="81"/>
  <c r="BC1052" i="81" s="1"/>
  <c r="BC1053" i="81" s="1"/>
  <c r="BC1054" i="81" s="1"/>
  <c r="BC1055" i="81" s="1"/>
  <c r="BC1061" i="81" s="1"/>
  <c r="BC1109" i="81"/>
  <c r="BC1123" i="81"/>
  <c r="BC1105" i="81"/>
  <c r="BC1110" i="81"/>
  <c r="BC1115" i="81"/>
  <c r="BC1102" i="81"/>
  <c r="BC1114" i="81"/>
  <c r="BC1113" i="81"/>
  <c r="BC1101" i="81"/>
  <c r="BC1119" i="81"/>
  <c r="BC1108" i="81"/>
  <c r="BC1118" i="81"/>
  <c r="BC1125" i="81"/>
  <c r="BC1104" i="81"/>
  <c r="BC1120" i="81"/>
  <c r="BC1121" i="81"/>
  <c r="BC1122" i="81"/>
  <c r="BC1124" i="81"/>
  <c r="BC1103" i="81"/>
  <c r="BC1107" i="81"/>
  <c r="BC1106" i="81"/>
  <c r="BC1117" i="81"/>
  <c r="BC1111" i="81"/>
  <c r="BC1116" i="81"/>
  <c r="BC1112" i="81"/>
  <c r="BC282" i="81"/>
  <c r="BB291" i="81"/>
  <c r="BB292" i="81"/>
  <c r="BC285" i="81" s="1"/>
  <c r="BC283" i="81" s="1"/>
  <c r="BC388" i="81" s="1"/>
  <c r="BC389" i="81" s="1"/>
  <c r="BB288" i="81"/>
  <c r="BB545" i="81"/>
  <c r="BB550" i="81" s="1"/>
  <c r="BC543" i="81" s="1"/>
  <c r="BA1198" i="81"/>
  <c r="BB1191" i="81" s="1"/>
  <c r="BC655" i="81"/>
  <c r="BC688" i="81" s="1"/>
  <c r="BC734" i="81" s="1"/>
  <c r="BA1295" i="81"/>
  <c r="BA1296" i="81" s="1"/>
  <c r="BA1194" i="81"/>
  <c r="BA1197" i="81"/>
  <c r="BD279" i="81"/>
  <c r="BD272" i="81" s="1"/>
  <c r="BD275" i="81" s="1"/>
  <c r="BD276" i="81" s="1"/>
  <c r="BD277" i="81" s="1"/>
  <c r="BD278" i="81" s="1"/>
  <c r="BD284" i="81" s="1"/>
  <c r="BC528" i="81"/>
  <c r="BC537" i="81" s="1"/>
  <c r="BC559" i="81"/>
  <c r="BB678" i="81"/>
  <c r="BC669" i="81"/>
  <c r="BB679" i="81"/>
  <c r="BC672" i="81" s="1"/>
  <c r="BB675" i="81"/>
  <c r="BB1205" i="81"/>
  <c r="BB1192" i="81"/>
  <c r="BF1324" i="81"/>
  <c r="BF1321" i="81"/>
  <c r="BH127" i="81"/>
  <c r="BD299" i="81"/>
  <c r="BD286" i="81"/>
  <c r="BB645" i="81"/>
  <c r="BB1196" i="81"/>
  <c r="BD407" i="81"/>
  <c r="BA648" i="81"/>
  <c r="BC686" i="81"/>
  <c r="BC687" i="81" s="1"/>
  <c r="BD685" i="81" s="1"/>
  <c r="BC673" i="81"/>
  <c r="BC556" i="81"/>
  <c r="BC416" i="81"/>
  <c r="BD410" i="81"/>
  <c r="BC420" i="81"/>
  <c r="BD413" i="81" s="1"/>
  <c r="BC419" i="81"/>
  <c r="BB1185" i="81"/>
  <c r="BH11" i="81"/>
  <c r="BH14" i="81" s="1"/>
  <c r="BH15" i="81" s="1"/>
  <c r="BH16" i="81" s="1"/>
  <c r="BH17" i="81" s="1"/>
  <c r="BH23" i="81" s="1"/>
  <c r="BI6" i="81"/>
  <c r="BD427" i="81"/>
  <c r="BD428" i="81" s="1"/>
  <c r="BE426" i="81" s="1"/>
  <c r="BD414" i="81"/>
  <c r="BG128" i="81"/>
  <c r="BG1302" i="81"/>
  <c r="BG1335" i="81" s="1"/>
  <c r="BG1304" i="81"/>
  <c r="BH39" i="81"/>
  <c r="BB1207" i="81"/>
  <c r="BD471" i="81"/>
  <c r="BD459" i="81"/>
  <c r="BD454" i="81"/>
  <c r="BD462" i="81"/>
  <c r="BD473" i="81"/>
  <c r="BD453" i="81"/>
  <c r="BD463" i="81"/>
  <c r="BD460" i="81"/>
  <c r="BD464" i="81"/>
  <c r="BD470" i="81"/>
  <c r="BD461" i="81"/>
  <c r="BD458" i="81"/>
  <c r="BD476" i="81"/>
  <c r="BD468" i="81"/>
  <c r="BD457" i="81"/>
  <c r="BD469" i="81"/>
  <c r="BD472" i="81"/>
  <c r="BD477" i="81"/>
  <c r="BD475" i="81"/>
  <c r="BD467" i="81"/>
  <c r="BD455" i="81"/>
  <c r="BD465" i="81"/>
  <c r="BD474" i="81"/>
  <c r="BD466" i="81"/>
  <c r="BD456" i="81"/>
  <c r="BH29" i="81"/>
  <c r="BH26" i="81"/>
  <c r="BH30" i="81" s="1"/>
  <c r="BD301" i="81"/>
  <c r="BH79" i="81"/>
  <c r="BH80" i="81"/>
  <c r="BH71" i="81"/>
  <c r="BH78" i="81"/>
  <c r="BH87" i="81"/>
  <c r="BH70" i="81"/>
  <c r="BH82" i="81"/>
  <c r="BH84" i="81"/>
  <c r="BH75" i="81"/>
  <c r="BH81" i="81"/>
  <c r="BH92" i="81"/>
  <c r="BH72" i="81"/>
  <c r="BH85" i="81"/>
  <c r="BH74" i="81"/>
  <c r="BH88" i="81"/>
  <c r="BH83" i="81"/>
  <c r="BH69" i="81"/>
  <c r="BH73" i="81"/>
  <c r="BH76" i="81"/>
  <c r="BH68" i="81"/>
  <c r="BH91" i="81"/>
  <c r="BH89" i="81"/>
  <c r="BH77" i="81"/>
  <c r="BH90" i="81"/>
  <c r="BH86" i="81"/>
  <c r="BB546" i="81" l="1"/>
  <c r="BB907" i="81"/>
  <c r="BB908" i="81" s="1"/>
  <c r="BC934" i="81"/>
  <c r="BC947" i="81"/>
  <c r="BC948" i="81" s="1"/>
  <c r="BD946" i="81" s="1"/>
  <c r="BC949" i="81"/>
  <c r="BC927" i="81"/>
  <c r="BB940" i="81"/>
  <c r="BC933" i="81" s="1"/>
  <c r="BB936" i="81"/>
  <c r="BB939" i="81"/>
  <c r="BC930" i="81"/>
  <c r="BC938" i="81" s="1"/>
  <c r="BC797" i="81"/>
  <c r="BD785" i="81" s="1"/>
  <c r="BD786" i="81" s="1"/>
  <c r="BC800" i="81"/>
  <c r="BB809" i="81"/>
  <c r="BB810" i="81"/>
  <c r="BC803" i="81" s="1"/>
  <c r="BB806" i="81"/>
  <c r="BC819" i="81"/>
  <c r="BC804" i="81"/>
  <c r="BC817" i="81"/>
  <c r="BC818" i="81" s="1"/>
  <c r="BD816" i="81" s="1"/>
  <c r="BC540" i="81"/>
  <c r="BC548" i="81" s="1"/>
  <c r="BB549" i="81"/>
  <c r="BA254" i="81"/>
  <c r="BA1551" i="81" s="1"/>
  <c r="BA156" i="81"/>
  <c r="BA1453" i="81" s="1"/>
  <c r="BA1445" i="81"/>
  <c r="BA153" i="81"/>
  <c r="BB148" i="81" s="1"/>
  <c r="BB156" i="81" s="1"/>
  <c r="BB1453" i="81" s="1"/>
  <c r="AZ1455" i="81"/>
  <c r="AZ1451" i="81"/>
  <c r="AZ256" i="81"/>
  <c r="AZ1553" i="81" s="1"/>
  <c r="AZ1552" i="81"/>
  <c r="BB164" i="81"/>
  <c r="BA1463" i="81"/>
  <c r="BA1550" i="81"/>
  <c r="BB136" i="81"/>
  <c r="BB134" i="81"/>
  <c r="BB1430" i="81"/>
  <c r="BC1164" i="81"/>
  <c r="BD1047" i="81"/>
  <c r="BD1045" i="81"/>
  <c r="BC1165" i="81"/>
  <c r="BC1064" i="81"/>
  <c r="BC290" i="81"/>
  <c r="BC287" i="81"/>
  <c r="BC714" i="81"/>
  <c r="BC718" i="81"/>
  <c r="BC729" i="81"/>
  <c r="BC713" i="81"/>
  <c r="BC544" i="81"/>
  <c r="BC719" i="81"/>
  <c r="BC721" i="81"/>
  <c r="BC722" i="81"/>
  <c r="BC727" i="81"/>
  <c r="BC725" i="81"/>
  <c r="BC723" i="81"/>
  <c r="BC732" i="81"/>
  <c r="BC717" i="81"/>
  <c r="BC735" i="81"/>
  <c r="BC711" i="81"/>
  <c r="BC712" i="81"/>
  <c r="BC720" i="81"/>
  <c r="BC715" i="81"/>
  <c r="BC730" i="81"/>
  <c r="BC726" i="81"/>
  <c r="BC666" i="81"/>
  <c r="BC659" i="81" s="1"/>
  <c r="BC662" i="81" s="1"/>
  <c r="BC663" i="81" s="1"/>
  <c r="BC664" i="81" s="1"/>
  <c r="BC665" i="81" s="1"/>
  <c r="BC671" i="81" s="1"/>
  <c r="BC724" i="81"/>
  <c r="BC731" i="81"/>
  <c r="BC716" i="81"/>
  <c r="BC728" i="81"/>
  <c r="BC733" i="81"/>
  <c r="BE267" i="81"/>
  <c r="BE268" i="81" s="1"/>
  <c r="BC557" i="81"/>
  <c r="BC558" i="81" s="1"/>
  <c r="BD411" i="81"/>
  <c r="BD516" i="81" s="1"/>
  <c r="BG1376" i="81"/>
  <c r="BG1365" i="81"/>
  <c r="BG1369" i="81"/>
  <c r="BG1370" i="81"/>
  <c r="BG1384" i="81"/>
  <c r="BG1363" i="81"/>
  <c r="BG1368" i="81"/>
  <c r="BG1386" i="81"/>
  <c r="BG1377" i="81"/>
  <c r="BG1381" i="81"/>
  <c r="BG1380" i="81"/>
  <c r="BG1371" i="81"/>
  <c r="BG1382" i="81"/>
  <c r="BG1373" i="81"/>
  <c r="BG1367" i="81"/>
  <c r="BG1383" i="81"/>
  <c r="BG1375" i="81"/>
  <c r="BG1362" i="81"/>
  <c r="BG1379" i="81"/>
  <c r="BG1385" i="81"/>
  <c r="BG1366" i="81"/>
  <c r="BG1378" i="81"/>
  <c r="BG1364" i="81"/>
  <c r="BG1374" i="81"/>
  <c r="BG1372" i="81"/>
  <c r="BB1178" i="81"/>
  <c r="BB1181" i="81" s="1"/>
  <c r="BB1182" i="81" s="1"/>
  <c r="BB1183" i="81" s="1"/>
  <c r="BB1184" i="81" s="1"/>
  <c r="BB1190" i="81" s="1"/>
  <c r="BC1173" i="81"/>
  <c r="BD418" i="81"/>
  <c r="BD400" i="81"/>
  <c r="BD403" i="81" s="1"/>
  <c r="BD404" i="81" s="1"/>
  <c r="BD405" i="81" s="1"/>
  <c r="BD406" i="81" s="1"/>
  <c r="BD412" i="81" s="1"/>
  <c r="BE395" i="81"/>
  <c r="BB1206" i="81"/>
  <c r="BC594" i="81"/>
  <c r="BC598" i="81"/>
  <c r="BC589" i="81"/>
  <c r="BC597" i="81"/>
  <c r="BC583" i="81"/>
  <c r="BC587" i="81"/>
  <c r="BC601" i="81"/>
  <c r="BC599" i="81"/>
  <c r="BC593" i="81"/>
  <c r="BC590" i="81"/>
  <c r="BC604" i="81"/>
  <c r="BC595" i="81"/>
  <c r="BC596" i="81"/>
  <c r="BC592" i="81"/>
  <c r="BC585" i="81"/>
  <c r="BC603" i="81"/>
  <c r="BC606" i="81"/>
  <c r="BC586" i="81"/>
  <c r="BC582" i="81"/>
  <c r="BC588" i="81"/>
  <c r="BC591" i="81"/>
  <c r="BC600" i="81"/>
  <c r="BC605" i="81"/>
  <c r="BC602" i="81"/>
  <c r="BC584" i="81"/>
  <c r="BI21" i="81"/>
  <c r="BH31" i="81"/>
  <c r="BI24" i="81" s="1"/>
  <c r="BH27" i="81"/>
  <c r="BH126" i="81"/>
  <c r="BD515" i="81"/>
  <c r="BI37" i="81"/>
  <c r="BG1313" i="81"/>
  <c r="BG1306" i="81" s="1"/>
  <c r="BG1309" i="81" s="1"/>
  <c r="BG1310" i="81" s="1"/>
  <c r="BG1311" i="81" s="1"/>
  <c r="BG1312" i="81" s="1"/>
  <c r="BG1318" i="81" s="1"/>
  <c r="BG129" i="81"/>
  <c r="BI9" i="81"/>
  <c r="BI7" i="81"/>
  <c r="BC390" i="81"/>
  <c r="BB647" i="81"/>
  <c r="BB1189" i="81"/>
  <c r="BC677" i="81"/>
  <c r="BD340" i="81"/>
  <c r="BD335" i="81"/>
  <c r="BD334" i="81"/>
  <c r="BD333" i="81"/>
  <c r="BD326" i="81"/>
  <c r="BD330" i="81"/>
  <c r="BD341" i="81"/>
  <c r="BD338" i="81"/>
  <c r="BD332" i="81"/>
  <c r="BD327" i="81"/>
  <c r="BD331" i="81"/>
  <c r="BD342" i="81"/>
  <c r="BD348" i="81"/>
  <c r="BD337" i="81"/>
  <c r="BD336" i="81"/>
  <c r="BD344" i="81"/>
  <c r="BD339" i="81"/>
  <c r="BD346" i="81"/>
  <c r="BD347" i="81"/>
  <c r="BD343" i="81"/>
  <c r="BD329" i="81"/>
  <c r="BD325" i="81"/>
  <c r="BD349" i="81"/>
  <c r="BD328" i="81"/>
  <c r="BD345" i="81"/>
  <c r="BB1252" i="81"/>
  <c r="BB1238" i="81"/>
  <c r="BB1245" i="81"/>
  <c r="BB1231" i="81"/>
  <c r="BB1243" i="81"/>
  <c r="BB1246" i="81"/>
  <c r="BB1251" i="81"/>
  <c r="BB1244" i="81"/>
  <c r="BB1253" i="81"/>
  <c r="BB1241" i="81"/>
  <c r="BB1233" i="81"/>
  <c r="BB1232" i="81"/>
  <c r="BB1236" i="81"/>
  <c r="BB1234" i="81"/>
  <c r="BB1235" i="81"/>
  <c r="BB1230" i="81"/>
  <c r="BB1229" i="81"/>
  <c r="BB1249" i="81"/>
  <c r="BB1247" i="81"/>
  <c r="BB1242" i="81"/>
  <c r="BB1237" i="81"/>
  <c r="BB1239" i="81"/>
  <c r="BB1248" i="81"/>
  <c r="BB1250" i="81"/>
  <c r="BB1240" i="81"/>
  <c r="BG1320" i="81"/>
  <c r="BG1333" i="81"/>
  <c r="BG1334" i="81" s="1"/>
  <c r="BH1332" i="81" s="1"/>
  <c r="BC530" i="81"/>
  <c r="BC533" i="81" s="1"/>
  <c r="BC534" i="81" s="1"/>
  <c r="BC535" i="81" s="1"/>
  <c r="BC536" i="81" s="1"/>
  <c r="BC542" i="81" s="1"/>
  <c r="BD525" i="81"/>
  <c r="BD300" i="81"/>
  <c r="BF1322" i="81"/>
  <c r="BF1326" i="81"/>
  <c r="BG1319" i="81" s="1"/>
  <c r="BG1316" i="81"/>
  <c r="BF1325" i="81"/>
  <c r="BC541" i="81"/>
  <c r="BC801" i="81" l="1"/>
  <c r="BC906" i="81" s="1"/>
  <c r="BC790" i="81"/>
  <c r="BC793" i="81" s="1"/>
  <c r="BC794" i="81" s="1"/>
  <c r="BC795" i="81" s="1"/>
  <c r="BC796" i="81" s="1"/>
  <c r="BC802" i="81" s="1"/>
  <c r="BD788" i="81"/>
  <c r="BD797" i="81" s="1"/>
  <c r="BD819" i="81"/>
  <c r="BC987" i="81"/>
  <c r="BC981" i="81"/>
  <c r="BC990" i="81"/>
  <c r="BC975" i="81"/>
  <c r="BC989" i="81"/>
  <c r="BC994" i="81"/>
  <c r="BC992" i="81"/>
  <c r="BC988" i="81"/>
  <c r="BC982" i="81"/>
  <c r="BC996" i="81"/>
  <c r="BC984" i="81"/>
  <c r="BC986" i="81"/>
  <c r="BC993" i="81"/>
  <c r="BC980" i="81"/>
  <c r="BC979" i="81"/>
  <c r="BC978" i="81"/>
  <c r="BC991" i="81"/>
  <c r="BC972" i="81"/>
  <c r="BC995" i="81"/>
  <c r="BC973" i="81"/>
  <c r="BC983" i="81"/>
  <c r="BC974" i="81"/>
  <c r="BC977" i="81"/>
  <c r="BC976" i="81"/>
  <c r="BC985" i="81"/>
  <c r="BC920" i="81"/>
  <c r="BC923" i="81" s="1"/>
  <c r="BC924" i="81" s="1"/>
  <c r="BC925" i="81" s="1"/>
  <c r="BC926" i="81" s="1"/>
  <c r="BC932" i="81" s="1"/>
  <c r="BD915" i="81"/>
  <c r="BC931" i="81"/>
  <c r="BC1036" i="81" s="1"/>
  <c r="BC854" i="81"/>
  <c r="BC861" i="81"/>
  <c r="BC846" i="81"/>
  <c r="BC853" i="81"/>
  <c r="BC852" i="81"/>
  <c r="BC858" i="81"/>
  <c r="BC842" i="81"/>
  <c r="BC856" i="81"/>
  <c r="BC851" i="81"/>
  <c r="BC859" i="81"/>
  <c r="BC849" i="81"/>
  <c r="BC863" i="81"/>
  <c r="BC847" i="81"/>
  <c r="BC857" i="81"/>
  <c r="BC862" i="81"/>
  <c r="BC850" i="81"/>
  <c r="BC866" i="81"/>
  <c r="BC843" i="81"/>
  <c r="BC848" i="81"/>
  <c r="BC864" i="81"/>
  <c r="BC845" i="81"/>
  <c r="BC860" i="81"/>
  <c r="BC865" i="81"/>
  <c r="BC844" i="81"/>
  <c r="BC855" i="81"/>
  <c r="BC808" i="81"/>
  <c r="BC805" i="81"/>
  <c r="BA255" i="81"/>
  <c r="BA1552" i="81" s="1"/>
  <c r="BD1056" i="81"/>
  <c r="BE1044" i="81" s="1"/>
  <c r="BE1045" i="81" s="1"/>
  <c r="BE1078" i="81" s="1"/>
  <c r="BA158" i="81"/>
  <c r="BB151" i="81" s="1"/>
  <c r="BA1450" i="81"/>
  <c r="BA157" i="81"/>
  <c r="BA1454" i="81" s="1"/>
  <c r="BA154" i="81"/>
  <c r="BB1445" i="81"/>
  <c r="BB167" i="81"/>
  <c r="BB1431" i="81"/>
  <c r="BB165" i="81"/>
  <c r="BB1462" i="81" s="1"/>
  <c r="BB152" i="81"/>
  <c r="BB1449" i="81" s="1"/>
  <c r="BB1433" i="81"/>
  <c r="BB1461" i="81"/>
  <c r="BB145" i="81"/>
  <c r="BC1166" i="81"/>
  <c r="BC1167" i="81" s="1"/>
  <c r="BD1078" i="81"/>
  <c r="BC1068" i="81"/>
  <c r="BC1069" i="81"/>
  <c r="BD1062" i="81" s="1"/>
  <c r="BC1065" i="81"/>
  <c r="BD1059" i="81"/>
  <c r="BD1076" i="81"/>
  <c r="BD1077" i="81" s="1"/>
  <c r="BE1075" i="81" s="1"/>
  <c r="BD1063" i="81"/>
  <c r="BC288" i="81"/>
  <c r="BC291" i="81"/>
  <c r="BD282" i="81"/>
  <c r="BD290" i="81" s="1"/>
  <c r="BC292" i="81"/>
  <c r="BD285" i="81" s="1"/>
  <c r="BD283" i="81" s="1"/>
  <c r="BD388" i="81" s="1"/>
  <c r="BD415" i="81"/>
  <c r="BD420" i="81" s="1"/>
  <c r="BE413" i="81" s="1"/>
  <c r="BE270" i="81"/>
  <c r="BE286" i="81" s="1"/>
  <c r="BC670" i="81"/>
  <c r="BC775" i="81" s="1"/>
  <c r="BD654" i="81"/>
  <c r="BC774" i="81"/>
  <c r="BD517" i="81"/>
  <c r="BD518" i="81" s="1"/>
  <c r="BC646" i="81"/>
  <c r="BI18" i="81"/>
  <c r="BI11" i="81" s="1"/>
  <c r="BI14" i="81" s="1"/>
  <c r="BI15" i="81" s="1"/>
  <c r="BI16" i="81" s="1"/>
  <c r="BI17" i="81" s="1"/>
  <c r="BI23" i="81" s="1"/>
  <c r="BI29" i="81"/>
  <c r="BE301" i="81"/>
  <c r="BC545" i="81"/>
  <c r="BD556" i="81"/>
  <c r="BB1294" i="81"/>
  <c r="BB1193" i="81"/>
  <c r="BB648" i="81"/>
  <c r="BI38" i="81"/>
  <c r="BG1317" i="81"/>
  <c r="BG1422" i="81" s="1"/>
  <c r="BH1301" i="81"/>
  <c r="BD528" i="81"/>
  <c r="BD526" i="81"/>
  <c r="BB1293" i="81"/>
  <c r="BG1421" i="81"/>
  <c r="BG1324" i="81"/>
  <c r="BE298" i="81"/>
  <c r="BD387" i="81"/>
  <c r="BI40" i="81"/>
  <c r="BH128" i="81"/>
  <c r="BI127" i="81"/>
  <c r="BC645" i="81"/>
  <c r="BC1204" i="81"/>
  <c r="BE398" i="81"/>
  <c r="BE396" i="81"/>
  <c r="BE429" i="81" s="1"/>
  <c r="BC1174" i="81"/>
  <c r="BC1176" i="81"/>
  <c r="BE410" i="81" l="1"/>
  <c r="BE418" i="81" s="1"/>
  <c r="BA256" i="81"/>
  <c r="BA1553" i="81" s="1"/>
  <c r="BD416" i="81"/>
  <c r="BD790" i="81"/>
  <c r="BD793" i="81" s="1"/>
  <c r="BD794" i="81" s="1"/>
  <c r="BD795" i="81" s="1"/>
  <c r="BD796" i="81" s="1"/>
  <c r="BD802" i="81" s="1"/>
  <c r="BE785" i="81"/>
  <c r="BD817" i="81"/>
  <c r="BD818" i="81" s="1"/>
  <c r="BE816" i="81" s="1"/>
  <c r="BD804" i="81"/>
  <c r="BD1049" i="81"/>
  <c r="BD1052" i="81" s="1"/>
  <c r="BD1053" i="81" s="1"/>
  <c r="BD1054" i="81" s="1"/>
  <c r="BD1055" i="81" s="1"/>
  <c r="BD1061" i="81" s="1"/>
  <c r="BC935" i="81"/>
  <c r="BD916" i="81"/>
  <c r="BD918" i="81"/>
  <c r="BD1060" i="81"/>
  <c r="BD1165" i="81" s="1"/>
  <c r="BE1047" i="81"/>
  <c r="BC1035" i="81"/>
  <c r="BC1037" i="81" s="1"/>
  <c r="BC1038" i="81" s="1"/>
  <c r="BD859" i="81"/>
  <c r="BD847" i="81"/>
  <c r="BD866" i="81"/>
  <c r="BD867" i="81"/>
  <c r="BD843" i="81"/>
  <c r="BD856" i="81"/>
  <c r="BD860" i="81"/>
  <c r="BD849" i="81"/>
  <c r="BD846" i="81"/>
  <c r="BD853" i="81"/>
  <c r="BD857" i="81"/>
  <c r="BD865" i="81"/>
  <c r="BD850" i="81"/>
  <c r="BD844" i="81"/>
  <c r="BD845" i="81"/>
  <c r="BD851" i="81"/>
  <c r="BD854" i="81"/>
  <c r="BD855" i="81"/>
  <c r="BD862" i="81"/>
  <c r="BD861" i="81"/>
  <c r="BD858" i="81"/>
  <c r="BD863" i="81"/>
  <c r="BD852" i="81"/>
  <c r="BD864" i="81"/>
  <c r="BD848" i="81"/>
  <c r="BC809" i="81"/>
  <c r="BC806" i="81"/>
  <c r="BD800" i="81"/>
  <c r="BD808" i="81" s="1"/>
  <c r="BC810" i="81"/>
  <c r="BD803" i="81" s="1"/>
  <c r="BD801" i="81" s="1"/>
  <c r="BD906" i="81" s="1"/>
  <c r="BC905" i="81"/>
  <c r="BC907" i="81" s="1"/>
  <c r="BC908" i="81" s="1"/>
  <c r="BD419" i="81"/>
  <c r="BA1451" i="81"/>
  <c r="BA1455" i="81"/>
  <c r="BE279" i="81"/>
  <c r="BE272" i="81" s="1"/>
  <c r="BE275" i="81" s="1"/>
  <c r="BE276" i="81" s="1"/>
  <c r="BE277" i="81" s="1"/>
  <c r="BE278" i="81" s="1"/>
  <c r="BE284" i="81" s="1"/>
  <c r="BD287" i="81"/>
  <c r="BB149" i="81"/>
  <c r="BC133" i="81"/>
  <c r="BB1442" i="81"/>
  <c r="BB166" i="81"/>
  <c r="BB138" i="81"/>
  <c r="BB141" i="81" s="1"/>
  <c r="BB142" i="81" s="1"/>
  <c r="BB143" i="81" s="1"/>
  <c r="BB144" i="81" s="1"/>
  <c r="BB150" i="81" s="1"/>
  <c r="BB209" i="81"/>
  <c r="BB1506" i="81" s="1"/>
  <c r="BB211" i="81"/>
  <c r="BB1508" i="81" s="1"/>
  <c r="BB206" i="81"/>
  <c r="BB1503" i="81" s="1"/>
  <c r="BB201" i="81"/>
  <c r="BB1498" i="81" s="1"/>
  <c r="BB195" i="81"/>
  <c r="BB1492" i="81" s="1"/>
  <c r="BB210" i="81"/>
  <c r="BB1507" i="81" s="1"/>
  <c r="BB212" i="81"/>
  <c r="BB1509" i="81" s="1"/>
  <c r="BB194" i="81"/>
  <c r="BB1491" i="81" s="1"/>
  <c r="BB207" i="81"/>
  <c r="BB1504" i="81" s="1"/>
  <c r="BB213" i="81"/>
  <c r="BB1510" i="81" s="1"/>
  <c r="BB205" i="81"/>
  <c r="BB1502" i="81" s="1"/>
  <c r="BB189" i="81"/>
  <c r="BB190" i="81"/>
  <c r="BB1487" i="81" s="1"/>
  <c r="BB192" i="81"/>
  <c r="BB1489" i="81" s="1"/>
  <c r="BB200" i="81"/>
  <c r="BB1497" i="81" s="1"/>
  <c r="BB196" i="81"/>
  <c r="BB1493" i="81" s="1"/>
  <c r="BB203" i="81"/>
  <c r="BB1500" i="81" s="1"/>
  <c r="BB202" i="81"/>
  <c r="BB1499" i="81" s="1"/>
  <c r="BB193" i="81"/>
  <c r="BB1490" i="81" s="1"/>
  <c r="BB204" i="81"/>
  <c r="BB1501" i="81" s="1"/>
  <c r="BB208" i="81"/>
  <c r="BB1505" i="81" s="1"/>
  <c r="BB199" i="81"/>
  <c r="BB1496" i="81" s="1"/>
  <c r="BB197" i="81"/>
  <c r="BB1494" i="81" s="1"/>
  <c r="BB191" i="81"/>
  <c r="BB1488" i="81" s="1"/>
  <c r="BB198" i="81"/>
  <c r="BB1495" i="81" s="1"/>
  <c r="BB1464" i="81"/>
  <c r="BE299" i="81"/>
  <c r="BE300" i="81" s="1"/>
  <c r="BG1321" i="81"/>
  <c r="BG1326" i="81" s="1"/>
  <c r="BH1319" i="81" s="1"/>
  <c r="BD1108" i="81"/>
  <c r="BD1124" i="81"/>
  <c r="BD1123" i="81"/>
  <c r="BD1106" i="81"/>
  <c r="BD1121" i="81"/>
  <c r="BD1118" i="81"/>
  <c r="BD1125" i="81"/>
  <c r="BD1122" i="81"/>
  <c r="BD1113" i="81"/>
  <c r="BD1116" i="81"/>
  <c r="BD1103" i="81"/>
  <c r="BD1105" i="81"/>
  <c r="BD1107" i="81"/>
  <c r="BD1115" i="81"/>
  <c r="BD1120" i="81"/>
  <c r="BD1109" i="81"/>
  <c r="BD1114" i="81"/>
  <c r="BD1126" i="81"/>
  <c r="BD1102" i="81"/>
  <c r="BD1104" i="81"/>
  <c r="BD1110" i="81"/>
  <c r="BD1117" i="81"/>
  <c r="BD1112" i="81"/>
  <c r="BD1111" i="81"/>
  <c r="BD1119" i="81"/>
  <c r="BE1056" i="81"/>
  <c r="BF1044" i="81" s="1"/>
  <c r="BE1076" i="81"/>
  <c r="BE1077" i="81" s="1"/>
  <c r="BF1075" i="81" s="1"/>
  <c r="BE1063" i="81"/>
  <c r="BD1067" i="81"/>
  <c r="BD1064" i="81"/>
  <c r="BE1126" i="81"/>
  <c r="BE1107" i="81"/>
  <c r="BE1119" i="81"/>
  <c r="BE1111" i="81"/>
  <c r="BE1112" i="81"/>
  <c r="BE1106" i="81"/>
  <c r="BE1123" i="81"/>
  <c r="BE1104" i="81"/>
  <c r="BE1124" i="81"/>
  <c r="BE1114" i="81"/>
  <c r="BE1120" i="81"/>
  <c r="BE1105" i="81"/>
  <c r="BE1116" i="81"/>
  <c r="BE1110" i="81"/>
  <c r="BE1121" i="81"/>
  <c r="BE1122" i="81"/>
  <c r="BE1103" i="81"/>
  <c r="BE1117" i="81"/>
  <c r="BE1125" i="81"/>
  <c r="BE1108" i="81"/>
  <c r="BE1127" i="81"/>
  <c r="BE1118" i="81"/>
  <c r="BE1115" i="81"/>
  <c r="BE1113" i="81"/>
  <c r="BE1109" i="81"/>
  <c r="BC776" i="81"/>
  <c r="BC777" i="81" s="1"/>
  <c r="BC674" i="81"/>
  <c r="BC678" i="81" s="1"/>
  <c r="BD655" i="81"/>
  <c r="BD657" i="81"/>
  <c r="BG1423" i="81"/>
  <c r="BG1424" i="81" s="1"/>
  <c r="BJ6" i="81"/>
  <c r="BJ7" i="81" s="1"/>
  <c r="BD537" i="81"/>
  <c r="BD530" i="81" s="1"/>
  <c r="BD533" i="81" s="1"/>
  <c r="BD534" i="81" s="1"/>
  <c r="BD535" i="81" s="1"/>
  <c r="BD536" i="81" s="1"/>
  <c r="BD542" i="81" s="1"/>
  <c r="BE477" i="81"/>
  <c r="BE466" i="81"/>
  <c r="BE455" i="81"/>
  <c r="BE467" i="81"/>
  <c r="BE463" i="81"/>
  <c r="BE464" i="81"/>
  <c r="BE475" i="81"/>
  <c r="BE470" i="81"/>
  <c r="BE454" i="81"/>
  <c r="BE473" i="81"/>
  <c r="BE457" i="81"/>
  <c r="BE471" i="81"/>
  <c r="BE456" i="81"/>
  <c r="BE462" i="81"/>
  <c r="BE469" i="81"/>
  <c r="BE460" i="81"/>
  <c r="BE465" i="81"/>
  <c r="BE476" i="81"/>
  <c r="BE478" i="81"/>
  <c r="BE474" i="81"/>
  <c r="BE461" i="81"/>
  <c r="BE459" i="81"/>
  <c r="BE468" i="81"/>
  <c r="BE458" i="81"/>
  <c r="BE472" i="81"/>
  <c r="BE414" i="81"/>
  <c r="BE427" i="81"/>
  <c r="BE428" i="81" s="1"/>
  <c r="BF426" i="81" s="1"/>
  <c r="BD559" i="81"/>
  <c r="BI39" i="81"/>
  <c r="BB1194" i="81"/>
  <c r="BB1198" i="81"/>
  <c r="BC1191" i="81" s="1"/>
  <c r="BC1188" i="81"/>
  <c r="BB1197" i="81"/>
  <c r="BE338" i="81"/>
  <c r="BE344" i="81"/>
  <c r="BE339" i="81"/>
  <c r="BE347" i="81"/>
  <c r="BE326" i="81"/>
  <c r="BE334" i="81"/>
  <c r="BE333" i="81"/>
  <c r="BE340" i="81"/>
  <c r="BE331" i="81"/>
  <c r="BE342" i="81"/>
  <c r="BE337" i="81"/>
  <c r="BE328" i="81"/>
  <c r="BE350" i="81"/>
  <c r="BE330" i="81"/>
  <c r="BE332" i="81"/>
  <c r="BE345" i="81"/>
  <c r="BE327" i="81"/>
  <c r="BE335" i="81"/>
  <c r="BE336" i="81"/>
  <c r="BE341" i="81"/>
  <c r="BE349" i="81"/>
  <c r="BE346" i="81"/>
  <c r="BE329" i="81"/>
  <c r="BE348" i="81"/>
  <c r="BE343" i="81"/>
  <c r="BI26" i="81"/>
  <c r="BC1207" i="81"/>
  <c r="BH129" i="81"/>
  <c r="BD389" i="81"/>
  <c r="BC647" i="81"/>
  <c r="BI77" i="81"/>
  <c r="BI76" i="81"/>
  <c r="BI84" i="81"/>
  <c r="BI80" i="81"/>
  <c r="BI75" i="81"/>
  <c r="BI82" i="81"/>
  <c r="BI85" i="81"/>
  <c r="BI70" i="81"/>
  <c r="BI69" i="81"/>
  <c r="BI88" i="81"/>
  <c r="BI73" i="81"/>
  <c r="BI81" i="81"/>
  <c r="BI90" i="81"/>
  <c r="BI83" i="81"/>
  <c r="BI71" i="81"/>
  <c r="BI92" i="81"/>
  <c r="BI78" i="81"/>
  <c r="BI89" i="81"/>
  <c r="BI79" i="81"/>
  <c r="BI91" i="81"/>
  <c r="BI87" i="81"/>
  <c r="BI72" i="81"/>
  <c r="BI86" i="81"/>
  <c r="BI74" i="81"/>
  <c r="BI93" i="81"/>
  <c r="BC1185" i="81"/>
  <c r="BC1178" i="81" s="1"/>
  <c r="BC1181" i="81" s="1"/>
  <c r="BC1182" i="81" s="1"/>
  <c r="BC1183" i="81" s="1"/>
  <c r="BC1184" i="81" s="1"/>
  <c r="BC1190" i="81" s="1"/>
  <c r="BE786" i="81"/>
  <c r="BE819" i="81" s="1"/>
  <c r="BE788" i="81"/>
  <c r="BD557" i="81"/>
  <c r="BD544" i="81"/>
  <c r="BH1304" i="81"/>
  <c r="BH1302" i="81"/>
  <c r="BH1335" i="81" s="1"/>
  <c r="BC1205" i="81"/>
  <c r="BC1192" i="81"/>
  <c r="BE407" i="81"/>
  <c r="BB1295" i="81"/>
  <c r="BC546" i="81"/>
  <c r="BD540" i="81"/>
  <c r="BC550" i="81"/>
  <c r="BD543" i="81" s="1"/>
  <c r="BC549" i="81"/>
  <c r="BJ9" i="81" l="1"/>
  <c r="BD905" i="81"/>
  <c r="BD907" i="81" s="1"/>
  <c r="BD908" i="81" s="1"/>
  <c r="BD949" i="81"/>
  <c r="BD927" i="81"/>
  <c r="BE915" i="81" s="1"/>
  <c r="BD947" i="81"/>
  <c r="BD948" i="81" s="1"/>
  <c r="BE946" i="81" s="1"/>
  <c r="BD934" i="81"/>
  <c r="BC939" i="81"/>
  <c r="BD930" i="81"/>
  <c r="BD938" i="81" s="1"/>
  <c r="BC936" i="81"/>
  <c r="BC940" i="81"/>
  <c r="BD933" i="81" s="1"/>
  <c r="BD805" i="81"/>
  <c r="BD806" i="81" s="1"/>
  <c r="BF267" i="81"/>
  <c r="BF268" i="81" s="1"/>
  <c r="BH1316" i="81"/>
  <c r="BG1322" i="81"/>
  <c r="BG1325" i="81"/>
  <c r="BE1049" i="81"/>
  <c r="BE1052" i="81" s="1"/>
  <c r="BE1053" i="81" s="1"/>
  <c r="BE1054" i="81" s="1"/>
  <c r="BE1055" i="81" s="1"/>
  <c r="BE1061" i="81" s="1"/>
  <c r="BD291" i="81"/>
  <c r="BD292" i="81"/>
  <c r="BE285" i="81" s="1"/>
  <c r="BE283" i="81" s="1"/>
  <c r="BE388" i="81" s="1"/>
  <c r="BE282" i="81"/>
  <c r="BE290" i="81" s="1"/>
  <c r="BD288" i="81"/>
  <c r="BB253" i="81"/>
  <c r="BB1486" i="81"/>
  <c r="BC136" i="81"/>
  <c r="BC134" i="81"/>
  <c r="BC1430" i="81"/>
  <c r="BC164" i="81"/>
  <c r="BB1463" i="81"/>
  <c r="BB254" i="81"/>
  <c r="BB1551" i="81" s="1"/>
  <c r="BB1446" i="81"/>
  <c r="BB153" i="81"/>
  <c r="BD1065" i="81"/>
  <c r="BE1059" i="81"/>
  <c r="BD1068" i="81"/>
  <c r="BD1069" i="81"/>
  <c r="BE1062" i="81" s="1"/>
  <c r="BE1060" i="81" s="1"/>
  <c r="BE1165" i="81" s="1"/>
  <c r="BF1045" i="81"/>
  <c r="BF1078" i="81" s="1"/>
  <c r="BF1047" i="81"/>
  <c r="BD1164" i="81"/>
  <c r="BD1166" i="81" s="1"/>
  <c r="BD1167" i="81" s="1"/>
  <c r="BE1164" i="81"/>
  <c r="BC675" i="81"/>
  <c r="BD669" i="81"/>
  <c r="BD677" i="81" s="1"/>
  <c r="BC679" i="81"/>
  <c r="BD672" i="81" s="1"/>
  <c r="BD673" i="81"/>
  <c r="BD686" i="81"/>
  <c r="BD687" i="81" s="1"/>
  <c r="BE685" i="81" s="1"/>
  <c r="BD688" i="81"/>
  <c r="BD666" i="81"/>
  <c r="BE525" i="81"/>
  <c r="BE526" i="81" s="1"/>
  <c r="BD541" i="81"/>
  <c r="BD646" i="81" s="1"/>
  <c r="BE797" i="81"/>
  <c r="BF785" i="81" s="1"/>
  <c r="BJ18" i="81"/>
  <c r="BK6" i="81" s="1"/>
  <c r="BE411" i="81"/>
  <c r="BF395" i="81"/>
  <c r="BF298" i="81"/>
  <c r="BH1382" i="81"/>
  <c r="BH1366" i="81"/>
  <c r="BH1363" i="81"/>
  <c r="BH1386" i="81"/>
  <c r="BH1381" i="81"/>
  <c r="BH1378" i="81"/>
  <c r="BH1387" i="81"/>
  <c r="BH1365" i="81"/>
  <c r="BH1370" i="81"/>
  <c r="BH1375" i="81"/>
  <c r="BH1385" i="81"/>
  <c r="BH1368" i="81"/>
  <c r="BH1379" i="81"/>
  <c r="BH1367" i="81"/>
  <c r="BH1372" i="81"/>
  <c r="BH1384" i="81"/>
  <c r="BH1380" i="81"/>
  <c r="BH1371" i="81"/>
  <c r="BH1383" i="81"/>
  <c r="BH1373" i="81"/>
  <c r="BH1377" i="81"/>
  <c r="BH1374" i="81"/>
  <c r="BH1369" i="81"/>
  <c r="BH1364" i="81"/>
  <c r="BH1376" i="81"/>
  <c r="BD558" i="81"/>
  <c r="BE800" i="81"/>
  <c r="BI126" i="81"/>
  <c r="BE400" i="81"/>
  <c r="BE403" i="81" s="1"/>
  <c r="BE404" i="81" s="1"/>
  <c r="BE405" i="81" s="1"/>
  <c r="BE406" i="81" s="1"/>
  <c r="BE412" i="81" s="1"/>
  <c r="BD390" i="81"/>
  <c r="BC1196" i="81"/>
  <c r="BJ37" i="81"/>
  <c r="BH1333" i="81"/>
  <c r="BH1334" i="81" s="1"/>
  <c r="BI1332" i="81" s="1"/>
  <c r="BH1320" i="81"/>
  <c r="BE817" i="81"/>
  <c r="BE818" i="81" s="1"/>
  <c r="BF816" i="81" s="1"/>
  <c r="BE804" i="81"/>
  <c r="BJ40" i="81"/>
  <c r="BH1324" i="81"/>
  <c r="BC1250" i="81"/>
  <c r="BC1236" i="81"/>
  <c r="BC1242" i="81"/>
  <c r="BC1248" i="81"/>
  <c r="BC1240" i="81"/>
  <c r="BC1245" i="81"/>
  <c r="BC1246" i="81"/>
  <c r="BC1241" i="81"/>
  <c r="BC1252" i="81"/>
  <c r="BC1232" i="81"/>
  <c r="BC1235" i="81"/>
  <c r="BC1249" i="81"/>
  <c r="BC1234" i="81"/>
  <c r="BC1231" i="81"/>
  <c r="BC1254" i="81"/>
  <c r="BC1230" i="81"/>
  <c r="BC1253" i="81"/>
  <c r="BC1243" i="81"/>
  <c r="BC1233" i="81"/>
  <c r="BC1247" i="81"/>
  <c r="BC1239" i="81"/>
  <c r="BC1244" i="81"/>
  <c r="BC1237" i="81"/>
  <c r="BC1251" i="81"/>
  <c r="BC1238" i="81"/>
  <c r="BE387" i="81"/>
  <c r="BC1189" i="81"/>
  <c r="BD548" i="81"/>
  <c r="BE868" i="81"/>
  <c r="BE863" i="81"/>
  <c r="BE845" i="81"/>
  <c r="BE844" i="81"/>
  <c r="BE858" i="81"/>
  <c r="BE853" i="81"/>
  <c r="BE860" i="81"/>
  <c r="BE851" i="81"/>
  <c r="BE864" i="81"/>
  <c r="BE861" i="81"/>
  <c r="BE852" i="81"/>
  <c r="BE866" i="81"/>
  <c r="BE849" i="81"/>
  <c r="BE854" i="81"/>
  <c r="BE847" i="81"/>
  <c r="BE859" i="81"/>
  <c r="BE856" i="81"/>
  <c r="BE862" i="81"/>
  <c r="BE846" i="81"/>
  <c r="BE848" i="81"/>
  <c r="BE855" i="81"/>
  <c r="BE865" i="81"/>
  <c r="BE850" i="81"/>
  <c r="BE867" i="81"/>
  <c r="BE857" i="81"/>
  <c r="BJ38" i="81"/>
  <c r="BB1296" i="81"/>
  <c r="BC1206" i="81"/>
  <c r="BH1313" i="81"/>
  <c r="BD1173" i="81"/>
  <c r="BC648" i="81"/>
  <c r="BI31" i="81"/>
  <c r="BJ24" i="81" s="1"/>
  <c r="BJ127" i="81" s="1"/>
  <c r="BJ21" i="81"/>
  <c r="BI27" i="81"/>
  <c r="BI30" i="81"/>
  <c r="BD607" i="81"/>
  <c r="BD590" i="81"/>
  <c r="BD585" i="81"/>
  <c r="BD600" i="81"/>
  <c r="BD586" i="81"/>
  <c r="BD597" i="81"/>
  <c r="BD595" i="81"/>
  <c r="BD599" i="81"/>
  <c r="BD594" i="81"/>
  <c r="BD602" i="81"/>
  <c r="BD593" i="81"/>
  <c r="BD584" i="81"/>
  <c r="BD603" i="81"/>
  <c r="BD587" i="81"/>
  <c r="BD591" i="81"/>
  <c r="BD596" i="81"/>
  <c r="BD604" i="81"/>
  <c r="BD588" i="81"/>
  <c r="BD592" i="81"/>
  <c r="BD606" i="81"/>
  <c r="BD598" i="81"/>
  <c r="BD583" i="81"/>
  <c r="BD601" i="81"/>
  <c r="BD605" i="81"/>
  <c r="BD589" i="81"/>
  <c r="BE515" i="81"/>
  <c r="BF270" i="81" l="1"/>
  <c r="BD931" i="81"/>
  <c r="BD1036" i="81" s="1"/>
  <c r="BD809" i="81"/>
  <c r="BD988" i="81"/>
  <c r="BD992" i="81"/>
  <c r="BD994" i="81"/>
  <c r="BD989" i="81"/>
  <c r="BD984" i="81"/>
  <c r="BD983" i="81"/>
  <c r="BD981" i="81"/>
  <c r="BD986" i="81"/>
  <c r="BD979" i="81"/>
  <c r="BD976" i="81"/>
  <c r="BD985" i="81"/>
  <c r="BD975" i="81"/>
  <c r="BD997" i="81"/>
  <c r="BD980" i="81"/>
  <c r="BD993" i="81"/>
  <c r="BD996" i="81"/>
  <c r="BD973" i="81"/>
  <c r="BD978" i="81"/>
  <c r="BD982" i="81"/>
  <c r="BD991" i="81"/>
  <c r="BD987" i="81"/>
  <c r="BD977" i="81"/>
  <c r="BD974" i="81"/>
  <c r="BD995" i="81"/>
  <c r="BD990" i="81"/>
  <c r="BD810" i="81"/>
  <c r="BE803" i="81" s="1"/>
  <c r="BE801" i="81" s="1"/>
  <c r="BE906" i="81" s="1"/>
  <c r="BE918" i="81"/>
  <c r="BE916" i="81"/>
  <c r="BD920" i="81"/>
  <c r="BD923" i="81" s="1"/>
  <c r="BD924" i="81" s="1"/>
  <c r="BD925" i="81" s="1"/>
  <c r="BD926" i="81" s="1"/>
  <c r="BD932" i="81" s="1"/>
  <c r="BJ11" i="81"/>
  <c r="BJ14" i="81" s="1"/>
  <c r="BJ15" i="81" s="1"/>
  <c r="BJ16" i="81" s="1"/>
  <c r="BJ17" i="81" s="1"/>
  <c r="BJ23" i="81" s="1"/>
  <c r="BE528" i="81"/>
  <c r="BE287" i="81"/>
  <c r="BD545" i="81"/>
  <c r="BD549" i="81" s="1"/>
  <c r="BC145" i="81"/>
  <c r="BC167" i="81"/>
  <c r="BC1431" i="81"/>
  <c r="BB255" i="81"/>
  <c r="BB1550" i="81"/>
  <c r="BC148" i="81"/>
  <c r="BB158" i="81"/>
  <c r="BC151" i="81" s="1"/>
  <c r="BB154" i="81"/>
  <c r="BB157" i="81"/>
  <c r="BB1454" i="81" s="1"/>
  <c r="BB1450" i="81"/>
  <c r="BC1461" i="81"/>
  <c r="BC152" i="81"/>
  <c r="BC1449" i="81" s="1"/>
  <c r="BC165" i="81"/>
  <c r="BC1462" i="81" s="1"/>
  <c r="BC1433" i="81"/>
  <c r="BE1166" i="81"/>
  <c r="BE1167" i="81" s="1"/>
  <c r="BF1076" i="81"/>
  <c r="BF1077" i="81" s="1"/>
  <c r="BG1075" i="81" s="1"/>
  <c r="BF1063" i="81"/>
  <c r="BF1056" i="81"/>
  <c r="BE1064" i="81"/>
  <c r="BE1067" i="81"/>
  <c r="BF1117" i="81"/>
  <c r="BF1127" i="81"/>
  <c r="BF1125" i="81"/>
  <c r="BF1112" i="81"/>
  <c r="BF1119" i="81"/>
  <c r="BF1120" i="81"/>
  <c r="BF1108" i="81"/>
  <c r="BF1107" i="81"/>
  <c r="BF1116" i="81"/>
  <c r="BF1121" i="81"/>
  <c r="BF1114" i="81"/>
  <c r="BF1122" i="81"/>
  <c r="BF1115" i="81"/>
  <c r="BF1118" i="81"/>
  <c r="BF1104" i="81"/>
  <c r="BF1128" i="81"/>
  <c r="BF1113" i="81"/>
  <c r="BF1109" i="81"/>
  <c r="BF1123" i="81"/>
  <c r="BF1105" i="81"/>
  <c r="BF1126" i="81"/>
  <c r="BF1111" i="81"/>
  <c r="BF1124" i="81"/>
  <c r="BF1106" i="81"/>
  <c r="BF1110" i="81"/>
  <c r="BE790" i="81"/>
  <c r="BE793" i="81" s="1"/>
  <c r="BE794" i="81" s="1"/>
  <c r="BE795" i="81" s="1"/>
  <c r="BE796" i="81" s="1"/>
  <c r="BE802" i="81" s="1"/>
  <c r="BD659" i="81"/>
  <c r="BD662" i="81" s="1"/>
  <c r="BD663" i="81" s="1"/>
  <c r="BD664" i="81" s="1"/>
  <c r="BD665" i="81" s="1"/>
  <c r="BD671" i="81" s="1"/>
  <c r="BD670" i="81"/>
  <c r="BE654" i="81"/>
  <c r="BD713" i="81"/>
  <c r="BD732" i="81"/>
  <c r="BD735" i="81"/>
  <c r="BD725" i="81"/>
  <c r="BD733" i="81"/>
  <c r="BD720" i="81"/>
  <c r="BD728" i="81"/>
  <c r="BD729" i="81"/>
  <c r="BD724" i="81"/>
  <c r="BD717" i="81"/>
  <c r="BD730" i="81"/>
  <c r="BD736" i="81"/>
  <c r="BD723" i="81"/>
  <c r="BD727" i="81"/>
  <c r="BD722" i="81"/>
  <c r="BD731" i="81"/>
  <c r="BD734" i="81"/>
  <c r="BD714" i="81"/>
  <c r="BD718" i="81"/>
  <c r="BD716" i="81"/>
  <c r="BD721" i="81"/>
  <c r="BD726" i="81"/>
  <c r="BD715" i="81"/>
  <c r="BD712" i="81"/>
  <c r="BD719" i="81"/>
  <c r="BC1294" i="81"/>
  <c r="BE557" i="81"/>
  <c r="BE544" i="81"/>
  <c r="BF299" i="81"/>
  <c r="BF286" i="81"/>
  <c r="BC1193" i="81"/>
  <c r="BF396" i="81"/>
  <c r="BF429" i="81" s="1"/>
  <c r="BF398" i="81"/>
  <c r="BD1176" i="81"/>
  <c r="BD1174" i="81"/>
  <c r="BI1301" i="81"/>
  <c r="BE559" i="81"/>
  <c r="BE905" i="81"/>
  <c r="BF301" i="81"/>
  <c r="BE389" i="81"/>
  <c r="BF788" i="81"/>
  <c r="BF786" i="81"/>
  <c r="BF819" i="81" s="1"/>
  <c r="BE516" i="81"/>
  <c r="BE415" i="81"/>
  <c r="BD645" i="81"/>
  <c r="BJ29" i="81"/>
  <c r="BJ26" i="81"/>
  <c r="BH1317" i="81"/>
  <c r="BJ39" i="81"/>
  <c r="BH1306" i="81"/>
  <c r="BH1309" i="81" s="1"/>
  <c r="BH1310" i="81" s="1"/>
  <c r="BH1311" i="81" s="1"/>
  <c r="BH1312" i="81" s="1"/>
  <c r="BH1318" i="81" s="1"/>
  <c r="BC1293" i="81"/>
  <c r="BK9" i="81"/>
  <c r="BK7" i="81"/>
  <c r="BH1421" i="81"/>
  <c r="BD1204" i="81"/>
  <c r="BE537" i="81"/>
  <c r="BF279" i="81"/>
  <c r="BJ84" i="81"/>
  <c r="BJ83" i="81"/>
  <c r="BJ94" i="81"/>
  <c r="BJ78" i="81"/>
  <c r="BJ70" i="81"/>
  <c r="BJ93" i="81"/>
  <c r="BJ87" i="81"/>
  <c r="BJ80" i="81"/>
  <c r="BJ79" i="81"/>
  <c r="BJ81" i="81"/>
  <c r="BJ92" i="81"/>
  <c r="BJ74" i="81"/>
  <c r="BJ91" i="81"/>
  <c r="BJ71" i="81"/>
  <c r="BJ76" i="81"/>
  <c r="BJ85" i="81"/>
  <c r="BJ73" i="81"/>
  <c r="BJ72" i="81"/>
  <c r="BJ75" i="81"/>
  <c r="BJ90" i="81"/>
  <c r="BJ88" i="81"/>
  <c r="BJ89" i="81"/>
  <c r="BJ86" i="81"/>
  <c r="BJ82" i="81"/>
  <c r="BJ77" i="81"/>
  <c r="BI128" i="81"/>
  <c r="BE808" i="81"/>
  <c r="BE556" i="81"/>
  <c r="BD935" i="81" l="1"/>
  <c r="BD1035" i="81"/>
  <c r="BD1037" i="81" s="1"/>
  <c r="BD1038" i="81" s="1"/>
  <c r="BE949" i="81"/>
  <c r="BE927" i="81"/>
  <c r="BE934" i="81"/>
  <c r="BE947" i="81"/>
  <c r="BE948" i="81" s="1"/>
  <c r="BF946" i="81" s="1"/>
  <c r="BD546" i="81"/>
  <c r="BD550" i="81"/>
  <c r="BE543" i="81" s="1"/>
  <c r="BE541" i="81" s="1"/>
  <c r="BE540" i="81"/>
  <c r="BE548" i="81" s="1"/>
  <c r="BC149" i="81"/>
  <c r="BC1446" i="81" s="1"/>
  <c r="BE291" i="81"/>
  <c r="BE288" i="81"/>
  <c r="BE292" i="81"/>
  <c r="BF285" i="81" s="1"/>
  <c r="BF282" i="81"/>
  <c r="BF290" i="81" s="1"/>
  <c r="BE805" i="81"/>
  <c r="BE810" i="81" s="1"/>
  <c r="BF803" i="81" s="1"/>
  <c r="BC166" i="81"/>
  <c r="BC214" i="81"/>
  <c r="BC1511" i="81" s="1"/>
  <c r="BC209" i="81"/>
  <c r="BC1506" i="81" s="1"/>
  <c r="BC208" i="81"/>
  <c r="BC1505" i="81" s="1"/>
  <c r="BC201" i="81"/>
  <c r="BC1498" i="81" s="1"/>
  <c r="BC198" i="81"/>
  <c r="BC1495" i="81" s="1"/>
  <c r="BC200" i="81"/>
  <c r="BC1497" i="81" s="1"/>
  <c r="BC206" i="81"/>
  <c r="BC1503" i="81" s="1"/>
  <c r="BC192" i="81"/>
  <c r="BC1489" i="81" s="1"/>
  <c r="BC197" i="81"/>
  <c r="BC1494" i="81" s="1"/>
  <c r="BC207" i="81"/>
  <c r="BC1504" i="81" s="1"/>
  <c r="BC190" i="81"/>
  <c r="BC199" i="81"/>
  <c r="BC1496" i="81" s="1"/>
  <c r="BC205" i="81"/>
  <c r="BC1502" i="81" s="1"/>
  <c r="BC213" i="81"/>
  <c r="BC1510" i="81" s="1"/>
  <c r="BC195" i="81"/>
  <c r="BC1492" i="81" s="1"/>
  <c r="BC191" i="81"/>
  <c r="BC1488" i="81" s="1"/>
  <c r="BC211" i="81"/>
  <c r="BC1508" i="81" s="1"/>
  <c r="BC194" i="81"/>
  <c r="BC1491" i="81" s="1"/>
  <c r="BC210" i="81"/>
  <c r="BC1507" i="81" s="1"/>
  <c r="BC203" i="81"/>
  <c r="BC1500" i="81" s="1"/>
  <c r="BC212" i="81"/>
  <c r="BC1509" i="81" s="1"/>
  <c r="BC196" i="81"/>
  <c r="BC1493" i="81" s="1"/>
  <c r="BC202" i="81"/>
  <c r="BC1499" i="81" s="1"/>
  <c r="BC193" i="81"/>
  <c r="BC1490" i="81" s="1"/>
  <c r="BC204" i="81"/>
  <c r="BC1501" i="81" s="1"/>
  <c r="BC1464" i="81"/>
  <c r="BB1455" i="81"/>
  <c r="BB1451" i="81"/>
  <c r="BC1445" i="81"/>
  <c r="BC156" i="81"/>
  <c r="BC1453" i="81" s="1"/>
  <c r="BC138" i="81"/>
  <c r="BC141" i="81" s="1"/>
  <c r="BC142" i="81" s="1"/>
  <c r="BC143" i="81" s="1"/>
  <c r="BC144" i="81" s="1"/>
  <c r="BC150" i="81" s="1"/>
  <c r="BD133" i="81"/>
  <c r="BC1442" i="81"/>
  <c r="BB256" i="81"/>
  <c r="BB1553" i="81" s="1"/>
  <c r="BB1552" i="81"/>
  <c r="BF1049" i="81"/>
  <c r="BF1052" i="81" s="1"/>
  <c r="BF1053" i="81" s="1"/>
  <c r="BF1054" i="81" s="1"/>
  <c r="BF1055" i="81" s="1"/>
  <c r="BF1061" i="81" s="1"/>
  <c r="BG1044" i="81"/>
  <c r="BF1164" i="81"/>
  <c r="BE1069" i="81"/>
  <c r="BF1062" i="81" s="1"/>
  <c r="BF1060" i="81" s="1"/>
  <c r="BF1165" i="81" s="1"/>
  <c r="BF1059" i="81"/>
  <c r="BE1068" i="81"/>
  <c r="BE1065" i="81"/>
  <c r="BE907" i="81"/>
  <c r="BE908" i="81" s="1"/>
  <c r="BD774" i="81"/>
  <c r="BE657" i="81"/>
  <c r="BE655" i="81"/>
  <c r="BD775" i="81"/>
  <c r="BD674" i="81"/>
  <c r="BF407" i="81"/>
  <c r="BG395" i="81" s="1"/>
  <c r="BG396" i="81" s="1"/>
  <c r="BG429" i="81" s="1"/>
  <c r="BD1185" i="81"/>
  <c r="BE1173" i="81" s="1"/>
  <c r="BK18" i="81"/>
  <c r="BL6" i="81" s="1"/>
  <c r="BK38" i="81"/>
  <c r="BF797" i="81"/>
  <c r="BE390" i="81"/>
  <c r="BF427" i="81"/>
  <c r="BF428" i="81" s="1"/>
  <c r="BG426" i="81" s="1"/>
  <c r="BF414" i="81"/>
  <c r="BE530" i="81"/>
  <c r="BE533" i="81" s="1"/>
  <c r="BE534" i="81" s="1"/>
  <c r="BE535" i="81" s="1"/>
  <c r="BE536" i="81" s="1"/>
  <c r="BE542" i="81" s="1"/>
  <c r="BF525" i="81"/>
  <c r="BC1295" i="81"/>
  <c r="BK37" i="81"/>
  <c r="BD647" i="81"/>
  <c r="BE416" i="81"/>
  <c r="BF410" i="81"/>
  <c r="BE420" i="81"/>
  <c r="BF413" i="81" s="1"/>
  <c r="BE419" i="81"/>
  <c r="BF857" i="81"/>
  <c r="BF851" i="81"/>
  <c r="BF868" i="81"/>
  <c r="BF860" i="81"/>
  <c r="BF862" i="81"/>
  <c r="BF848" i="81"/>
  <c r="BF869" i="81"/>
  <c r="BF847" i="81"/>
  <c r="BF859" i="81"/>
  <c r="BF861" i="81"/>
  <c r="BF858" i="81"/>
  <c r="BF850" i="81"/>
  <c r="BF855" i="81"/>
  <c r="BF852" i="81"/>
  <c r="BF846" i="81"/>
  <c r="BF864" i="81"/>
  <c r="BF867" i="81"/>
  <c r="BF866" i="81"/>
  <c r="BF853" i="81"/>
  <c r="BF849" i="81"/>
  <c r="BF854" i="81"/>
  <c r="BF865" i="81"/>
  <c r="BF863" i="81"/>
  <c r="BF845" i="81"/>
  <c r="BF856" i="81"/>
  <c r="BF343" i="81"/>
  <c r="BF341" i="81"/>
  <c r="BF334" i="81"/>
  <c r="BF329" i="81"/>
  <c r="BF344" i="81"/>
  <c r="BF336" i="81"/>
  <c r="BF335" i="81"/>
  <c r="BF333" i="81"/>
  <c r="BF331" i="81"/>
  <c r="BF337" i="81"/>
  <c r="BF328" i="81"/>
  <c r="BF346" i="81"/>
  <c r="BF350" i="81"/>
  <c r="BF327" i="81"/>
  <c r="BF338" i="81"/>
  <c r="BF348" i="81"/>
  <c r="BF342" i="81"/>
  <c r="BF345" i="81"/>
  <c r="BF349" i="81"/>
  <c r="BF347" i="81"/>
  <c r="BF351" i="81"/>
  <c r="BF330" i="81"/>
  <c r="BF332" i="81"/>
  <c r="BF339" i="81"/>
  <c r="BF340" i="81"/>
  <c r="BI1304" i="81"/>
  <c r="BI1302" i="81"/>
  <c r="BI1335" i="81" s="1"/>
  <c r="BD1207" i="81"/>
  <c r="BF462" i="81"/>
  <c r="BF459" i="81"/>
  <c r="BF456" i="81"/>
  <c r="BF458" i="81"/>
  <c r="BF478" i="81"/>
  <c r="BF477" i="81"/>
  <c r="BF467" i="81"/>
  <c r="BF471" i="81"/>
  <c r="BF472" i="81"/>
  <c r="BF466" i="81"/>
  <c r="BF465" i="81"/>
  <c r="BF460" i="81"/>
  <c r="BF479" i="81"/>
  <c r="BF463" i="81"/>
  <c r="BF475" i="81"/>
  <c r="BF461" i="81"/>
  <c r="BF469" i="81"/>
  <c r="BF473" i="81"/>
  <c r="BF470" i="81"/>
  <c r="BF455" i="81"/>
  <c r="BF457" i="81"/>
  <c r="BF464" i="81"/>
  <c r="BF468" i="81"/>
  <c r="BF474" i="81"/>
  <c r="BF476" i="81"/>
  <c r="BF300" i="81"/>
  <c r="BE806" i="81"/>
  <c r="BG267" i="81"/>
  <c r="BF272" i="81"/>
  <c r="BF275" i="81" s="1"/>
  <c r="BF276" i="81" s="1"/>
  <c r="BF277" i="81" s="1"/>
  <c r="BF278" i="81" s="1"/>
  <c r="BF284" i="81" s="1"/>
  <c r="BH1422" i="81"/>
  <c r="BH1423" i="81" s="1"/>
  <c r="BH1424" i="81" s="1"/>
  <c r="BH1321" i="81"/>
  <c r="BF817" i="81"/>
  <c r="BF818" i="81" s="1"/>
  <c r="BG816" i="81" s="1"/>
  <c r="BF804" i="81"/>
  <c r="BD1205" i="81"/>
  <c r="BD1192" i="81"/>
  <c r="BC1197" i="81"/>
  <c r="BC1198" i="81"/>
  <c r="BD1191" i="81" s="1"/>
  <c r="BC1194" i="81"/>
  <c r="BD1188" i="81"/>
  <c r="BE558" i="81"/>
  <c r="BI129" i="81"/>
  <c r="BJ126" i="81"/>
  <c r="BK40" i="81"/>
  <c r="BK21" i="81"/>
  <c r="BJ27" i="81"/>
  <c r="BJ31" i="81"/>
  <c r="BK24" i="81" s="1"/>
  <c r="BK127" i="81" s="1"/>
  <c r="BJ30" i="81"/>
  <c r="BE606" i="81"/>
  <c r="BE590" i="81"/>
  <c r="BE586" i="81"/>
  <c r="BE604" i="81"/>
  <c r="BE588" i="81"/>
  <c r="BE593" i="81"/>
  <c r="BE608" i="81"/>
  <c r="BE607" i="81"/>
  <c r="BE599" i="81"/>
  <c r="BE587" i="81"/>
  <c r="BE605" i="81"/>
  <c r="BE584" i="81"/>
  <c r="BE589" i="81"/>
  <c r="BE602" i="81"/>
  <c r="BE596" i="81"/>
  <c r="BE592" i="81"/>
  <c r="BE585" i="81"/>
  <c r="BE595" i="81"/>
  <c r="BE597" i="81"/>
  <c r="BE598" i="81"/>
  <c r="BE591" i="81"/>
  <c r="BE601" i="81"/>
  <c r="BE594" i="81"/>
  <c r="BE600" i="81"/>
  <c r="BE603" i="81"/>
  <c r="BF283" i="81"/>
  <c r="BE517" i="81"/>
  <c r="BE518" i="81" s="1"/>
  <c r="BE930" i="81" l="1"/>
  <c r="BE938" i="81" s="1"/>
  <c r="BD939" i="81"/>
  <c r="BD936" i="81"/>
  <c r="BD940" i="81"/>
  <c r="BE933" i="81" s="1"/>
  <c r="BE931" i="81" s="1"/>
  <c r="BF400" i="81"/>
  <c r="BF403" i="81" s="1"/>
  <c r="BF404" i="81" s="1"/>
  <c r="BF405" i="81" s="1"/>
  <c r="BF406" i="81" s="1"/>
  <c r="BF412" i="81" s="1"/>
  <c r="BE920" i="81"/>
  <c r="BE923" i="81" s="1"/>
  <c r="BE924" i="81" s="1"/>
  <c r="BE925" i="81" s="1"/>
  <c r="BE926" i="81" s="1"/>
  <c r="BE932" i="81" s="1"/>
  <c r="BF915" i="81"/>
  <c r="BG398" i="81"/>
  <c r="BG414" i="81" s="1"/>
  <c r="BE981" i="81"/>
  <c r="BE987" i="81"/>
  <c r="BE995" i="81"/>
  <c r="BE980" i="81"/>
  <c r="BE993" i="81"/>
  <c r="BE990" i="81"/>
  <c r="BE988" i="81"/>
  <c r="BE977" i="81"/>
  <c r="BE986" i="81"/>
  <c r="BE997" i="81"/>
  <c r="BE998" i="81"/>
  <c r="BE985" i="81"/>
  <c r="BE975" i="81"/>
  <c r="BE989" i="81"/>
  <c r="BE979" i="81"/>
  <c r="BE994" i="81"/>
  <c r="BE992" i="81"/>
  <c r="BE991" i="81"/>
  <c r="BE996" i="81"/>
  <c r="BE976" i="81"/>
  <c r="BE984" i="81"/>
  <c r="BE978" i="81"/>
  <c r="BE982" i="81"/>
  <c r="BE974" i="81"/>
  <c r="BE983" i="81"/>
  <c r="BD1189" i="81"/>
  <c r="BD1294" i="81" s="1"/>
  <c r="BC254" i="81"/>
  <c r="BC1551" i="81" s="1"/>
  <c r="BE809" i="81"/>
  <c r="BF800" i="81"/>
  <c r="BF808" i="81" s="1"/>
  <c r="BC153" i="81"/>
  <c r="BC158" i="81" s="1"/>
  <c r="BD151" i="81" s="1"/>
  <c r="BF411" i="81"/>
  <c r="BF516" i="81" s="1"/>
  <c r="BC253" i="81"/>
  <c r="BC1487" i="81"/>
  <c r="BD164" i="81"/>
  <c r="BC1463" i="81"/>
  <c r="BD134" i="81"/>
  <c r="BD136" i="81"/>
  <c r="BD1430" i="81"/>
  <c r="BF1166" i="81"/>
  <c r="BF1167" i="81" s="1"/>
  <c r="BG1047" i="81"/>
  <c r="BG1045" i="81"/>
  <c r="BG1078" i="81" s="1"/>
  <c r="BF1067" i="81"/>
  <c r="BF1064" i="81"/>
  <c r="BD776" i="81"/>
  <c r="BD777" i="81" s="1"/>
  <c r="BE688" i="81"/>
  <c r="BE666" i="81"/>
  <c r="BE673" i="81"/>
  <c r="BE686" i="81"/>
  <c r="BE687" i="81" s="1"/>
  <c r="BF685" i="81" s="1"/>
  <c r="BD675" i="81"/>
  <c r="BD678" i="81"/>
  <c r="BD679" i="81"/>
  <c r="BE672" i="81" s="1"/>
  <c r="BE669" i="81"/>
  <c r="BE646" i="81"/>
  <c r="BI1313" i="81"/>
  <c r="BJ1301" i="81" s="1"/>
  <c r="BJ1302" i="81" s="1"/>
  <c r="BJ1335" i="81" s="1"/>
  <c r="BK11" i="81"/>
  <c r="BK14" i="81" s="1"/>
  <c r="BK15" i="81" s="1"/>
  <c r="BK16" i="81" s="1"/>
  <c r="BK17" i="81" s="1"/>
  <c r="BK23" i="81" s="1"/>
  <c r="BF801" i="81"/>
  <c r="BF906" i="81" s="1"/>
  <c r="BE545" i="81"/>
  <c r="BE549" i="81" s="1"/>
  <c r="BD1178" i="81"/>
  <c r="BD1181" i="81" s="1"/>
  <c r="BD1182" i="81" s="1"/>
  <c r="BD1183" i="81" s="1"/>
  <c r="BD1184" i="81" s="1"/>
  <c r="BD1190" i="81" s="1"/>
  <c r="BF905" i="81"/>
  <c r="BE645" i="81"/>
  <c r="BG467" i="81"/>
  <c r="BG466" i="81"/>
  <c r="BG458" i="81"/>
  <c r="BG475" i="81"/>
  <c r="BG469" i="81"/>
  <c r="BG471" i="81"/>
  <c r="BG459" i="81"/>
  <c r="BG473" i="81"/>
  <c r="BG457" i="81"/>
  <c r="BG456" i="81"/>
  <c r="BG480" i="81"/>
  <c r="BG476" i="81"/>
  <c r="BG478" i="81"/>
  <c r="BG470" i="81"/>
  <c r="BG465" i="81"/>
  <c r="BG461" i="81"/>
  <c r="BG464" i="81"/>
  <c r="BG472" i="81"/>
  <c r="BG479" i="81"/>
  <c r="BG474" i="81"/>
  <c r="BG462" i="81"/>
  <c r="BG477" i="81"/>
  <c r="BG460" i="81"/>
  <c r="BG463" i="81"/>
  <c r="BG468" i="81"/>
  <c r="BK29" i="81"/>
  <c r="BK26" i="81"/>
  <c r="BD1196" i="81"/>
  <c r="BF387" i="81"/>
  <c r="BC1296" i="81"/>
  <c r="BK91" i="81"/>
  <c r="BK87" i="81"/>
  <c r="BK92" i="81"/>
  <c r="BK85" i="81"/>
  <c r="BK89" i="81"/>
  <c r="BK71" i="81"/>
  <c r="BK95" i="81"/>
  <c r="BK72" i="81"/>
  <c r="BK86" i="81"/>
  <c r="BK83" i="81"/>
  <c r="BK74" i="81"/>
  <c r="BK82" i="81"/>
  <c r="BK75" i="81"/>
  <c r="BK76" i="81"/>
  <c r="BK80" i="81"/>
  <c r="BK73" i="81"/>
  <c r="BK79" i="81"/>
  <c r="BK88" i="81"/>
  <c r="BK84" i="81"/>
  <c r="BK93" i="81"/>
  <c r="BK77" i="81"/>
  <c r="BK78" i="81"/>
  <c r="BK90" i="81"/>
  <c r="BK81" i="81"/>
  <c r="BK94" i="81"/>
  <c r="BF388" i="81"/>
  <c r="BF287" i="81"/>
  <c r="BI1316" i="81"/>
  <c r="BH1322" i="81"/>
  <c r="BH1326" i="81"/>
  <c r="BI1319" i="81" s="1"/>
  <c r="BH1325" i="81"/>
  <c r="BG298" i="81"/>
  <c r="BF515" i="81"/>
  <c r="BD648" i="81"/>
  <c r="BK39" i="81"/>
  <c r="BD1206" i="81"/>
  <c r="BJ128" i="81"/>
  <c r="BF556" i="81"/>
  <c r="BD1243" i="81"/>
  <c r="BD1235" i="81"/>
  <c r="BD1240" i="81"/>
  <c r="BD1249" i="81"/>
  <c r="BD1244" i="81"/>
  <c r="BD1236" i="81"/>
  <c r="BD1231" i="81"/>
  <c r="BD1233" i="81"/>
  <c r="BD1237" i="81"/>
  <c r="BD1246" i="81"/>
  <c r="BD1247" i="81"/>
  <c r="BD1239" i="81"/>
  <c r="BD1238" i="81"/>
  <c r="BD1242" i="81"/>
  <c r="BD1234" i="81"/>
  <c r="BD1248" i="81"/>
  <c r="BD1253" i="81"/>
  <c r="BD1255" i="81"/>
  <c r="BD1251" i="81"/>
  <c r="BD1232" i="81"/>
  <c r="BD1245" i="81"/>
  <c r="BD1241" i="81"/>
  <c r="BD1250" i="81"/>
  <c r="BD1252" i="81"/>
  <c r="BD1254" i="81"/>
  <c r="BI1383" i="81"/>
  <c r="BI1376" i="81"/>
  <c r="BI1385" i="81"/>
  <c r="BI1386" i="81"/>
  <c r="BI1372" i="81"/>
  <c r="BI1387" i="81"/>
  <c r="BI1382" i="81"/>
  <c r="BI1368" i="81"/>
  <c r="BI1370" i="81"/>
  <c r="BI1365" i="81"/>
  <c r="BI1375" i="81"/>
  <c r="BI1366" i="81"/>
  <c r="BI1367" i="81"/>
  <c r="BI1369" i="81"/>
  <c r="BI1373" i="81"/>
  <c r="BI1371" i="81"/>
  <c r="BI1374" i="81"/>
  <c r="BI1377" i="81"/>
  <c r="BI1388" i="81"/>
  <c r="BI1381" i="81"/>
  <c r="BI1378" i="81"/>
  <c r="BI1379" i="81"/>
  <c r="BI1364" i="81"/>
  <c r="BI1380" i="81"/>
  <c r="BI1384" i="81"/>
  <c r="BF418" i="81"/>
  <c r="BF415" i="81"/>
  <c r="BF528" i="81"/>
  <c r="BF526" i="81"/>
  <c r="BF790" i="81"/>
  <c r="BF793" i="81" s="1"/>
  <c r="BF794" i="81" s="1"/>
  <c r="BF795" i="81" s="1"/>
  <c r="BF796" i="81" s="1"/>
  <c r="BF802" i="81" s="1"/>
  <c r="BG785" i="81"/>
  <c r="BL9" i="81"/>
  <c r="BL7" i="81"/>
  <c r="BE1176" i="81"/>
  <c r="BE1174" i="81"/>
  <c r="BG270" i="81"/>
  <c r="BG268" i="81"/>
  <c r="BI1333" i="81"/>
  <c r="BI1334" i="81" s="1"/>
  <c r="BJ1332" i="81" s="1"/>
  <c r="BI1320" i="81"/>
  <c r="BG407" i="81" l="1"/>
  <c r="BF517" i="81"/>
  <c r="BF518" i="81" s="1"/>
  <c r="BD1193" i="81"/>
  <c r="BE1188" i="81" s="1"/>
  <c r="BG427" i="81"/>
  <c r="BG428" i="81" s="1"/>
  <c r="BH426" i="81" s="1"/>
  <c r="BE1035" i="81"/>
  <c r="BF918" i="81"/>
  <c r="BF916" i="81"/>
  <c r="BE935" i="81"/>
  <c r="BE1036" i="81"/>
  <c r="BE1037" i="81" s="1"/>
  <c r="BE1038" i="81" s="1"/>
  <c r="BC154" i="81"/>
  <c r="BD148" i="81"/>
  <c r="BD156" i="81" s="1"/>
  <c r="BD1453" i="81" s="1"/>
  <c r="BD145" i="81"/>
  <c r="BD1442" i="81" s="1"/>
  <c r="BF805" i="81"/>
  <c r="BF809" i="81" s="1"/>
  <c r="BC157" i="81"/>
  <c r="BC1454" i="81" s="1"/>
  <c r="BC1450" i="81"/>
  <c r="BD165" i="81"/>
  <c r="BD1462" i="81" s="1"/>
  <c r="BD152" i="81"/>
  <c r="BD1449" i="81" s="1"/>
  <c r="BD1433" i="81"/>
  <c r="BD167" i="81"/>
  <c r="BD1431" i="81"/>
  <c r="BD1461" i="81"/>
  <c r="BC255" i="81"/>
  <c r="BC1550" i="81"/>
  <c r="BG1056" i="81"/>
  <c r="BH1044" i="81" s="1"/>
  <c r="BH1045" i="81" s="1"/>
  <c r="BH1078" i="81" s="1"/>
  <c r="BG1059" i="81"/>
  <c r="BF1065" i="81"/>
  <c r="BF1068" i="81"/>
  <c r="BF1069" i="81"/>
  <c r="BG1062" i="81" s="1"/>
  <c r="BG1111" i="81"/>
  <c r="BG1107" i="81"/>
  <c r="BG1120" i="81"/>
  <c r="BG1106" i="81"/>
  <c r="BG1124" i="81"/>
  <c r="BG1108" i="81"/>
  <c r="BG1115" i="81"/>
  <c r="BG1114" i="81"/>
  <c r="BG1105" i="81"/>
  <c r="BG1126" i="81"/>
  <c r="BG1123" i="81"/>
  <c r="BG1113" i="81"/>
  <c r="BG1116" i="81"/>
  <c r="BG1112" i="81"/>
  <c r="BG1128" i="81"/>
  <c r="BG1122" i="81"/>
  <c r="BG1125" i="81"/>
  <c r="BG1109" i="81"/>
  <c r="BG1119" i="81"/>
  <c r="BG1117" i="81"/>
  <c r="BG1127" i="81"/>
  <c r="BG1110" i="81"/>
  <c r="BG1121" i="81"/>
  <c r="BG1118" i="81"/>
  <c r="BG1129" i="81"/>
  <c r="BG1076" i="81"/>
  <c r="BG1077" i="81" s="1"/>
  <c r="BH1075" i="81" s="1"/>
  <c r="BG1063" i="81"/>
  <c r="BF540" i="81"/>
  <c r="BF548" i="81" s="1"/>
  <c r="BF907" i="81"/>
  <c r="BF908" i="81" s="1"/>
  <c r="BE546" i="81"/>
  <c r="BE550" i="81"/>
  <c r="BF543" i="81" s="1"/>
  <c r="BE677" i="81"/>
  <c r="BE670" i="81"/>
  <c r="BE775" i="81" s="1"/>
  <c r="BE659" i="81"/>
  <c r="BE662" i="81" s="1"/>
  <c r="BE663" i="81" s="1"/>
  <c r="BE664" i="81" s="1"/>
  <c r="BE665" i="81" s="1"/>
  <c r="BE671" i="81" s="1"/>
  <c r="BF654" i="81"/>
  <c r="BE719" i="81"/>
  <c r="BE728" i="81"/>
  <c r="BE721" i="81"/>
  <c r="BE724" i="81"/>
  <c r="BE735" i="81"/>
  <c r="BE713" i="81"/>
  <c r="BE727" i="81"/>
  <c r="BE729" i="81"/>
  <c r="BE726" i="81"/>
  <c r="BE733" i="81"/>
  <c r="BE737" i="81"/>
  <c r="BE718" i="81"/>
  <c r="BE716" i="81"/>
  <c r="BE725" i="81"/>
  <c r="BE736" i="81"/>
  <c r="BE714" i="81"/>
  <c r="BE723" i="81"/>
  <c r="BE715" i="81"/>
  <c r="BE732" i="81"/>
  <c r="BE720" i="81"/>
  <c r="BE734" i="81"/>
  <c r="BE731" i="81"/>
  <c r="BE722" i="81"/>
  <c r="BE717" i="81"/>
  <c r="BE730" i="81"/>
  <c r="BJ1304" i="81"/>
  <c r="BJ1313" i="81" s="1"/>
  <c r="BK1301" i="81" s="1"/>
  <c r="BI1317" i="81"/>
  <c r="BI1422" i="81" s="1"/>
  <c r="BI1306" i="81"/>
  <c r="BI1309" i="81" s="1"/>
  <c r="BI1310" i="81" s="1"/>
  <c r="BI1311" i="81" s="1"/>
  <c r="BI1312" i="81" s="1"/>
  <c r="BI1318" i="81" s="1"/>
  <c r="BG279" i="81"/>
  <c r="BH267" i="81" s="1"/>
  <c r="BF419" i="81"/>
  <c r="BF420" i="81"/>
  <c r="BG413" i="81" s="1"/>
  <c r="BG411" i="81" s="1"/>
  <c r="BG516" i="81" s="1"/>
  <c r="BG410" i="81"/>
  <c r="BF416" i="81"/>
  <c r="BE1207" i="81"/>
  <c r="BL40" i="81"/>
  <c r="BF544" i="81"/>
  <c r="BF557" i="81"/>
  <c r="BF810" i="81"/>
  <c r="BG803" i="81" s="1"/>
  <c r="BF806" i="81"/>
  <c r="BJ129" i="81"/>
  <c r="BH395" i="81"/>
  <c r="BG400" i="81"/>
  <c r="BG403" i="81" s="1"/>
  <c r="BG404" i="81" s="1"/>
  <c r="BG405" i="81" s="1"/>
  <c r="BG406" i="81" s="1"/>
  <c r="BG412" i="81" s="1"/>
  <c r="BK27" i="81"/>
  <c r="BK31" i="81"/>
  <c r="BL24" i="81" s="1"/>
  <c r="BL21" i="81"/>
  <c r="BK30" i="81"/>
  <c r="BG515" i="81"/>
  <c r="BE647" i="81"/>
  <c r="BE1204" i="81"/>
  <c r="BE1192" i="81"/>
  <c r="BE1205" i="81"/>
  <c r="BL38" i="81"/>
  <c r="BI1421" i="81"/>
  <c r="BG286" i="81"/>
  <c r="BG299" i="81"/>
  <c r="BF559" i="81"/>
  <c r="BD1293" i="81"/>
  <c r="BG301" i="81"/>
  <c r="BE1185" i="81"/>
  <c r="BL18" i="81"/>
  <c r="BG788" i="81"/>
  <c r="BG786" i="81"/>
  <c r="BG819" i="81" s="1"/>
  <c r="BF537" i="81"/>
  <c r="BL37" i="81"/>
  <c r="BI1324" i="81"/>
  <c r="BF291" i="81"/>
  <c r="BG282" i="81"/>
  <c r="BF288" i="81"/>
  <c r="BF292" i="81"/>
  <c r="BG285" i="81" s="1"/>
  <c r="BJ1376" i="81"/>
  <c r="BJ1365" i="81"/>
  <c r="BJ1382" i="81"/>
  <c r="BJ1378" i="81"/>
  <c r="BJ1379" i="81"/>
  <c r="BJ1375" i="81"/>
  <c r="BJ1388" i="81"/>
  <c r="BJ1368" i="81"/>
  <c r="BJ1369" i="81"/>
  <c r="BJ1367" i="81"/>
  <c r="BJ1370" i="81"/>
  <c r="BJ1387" i="81"/>
  <c r="BJ1381" i="81"/>
  <c r="BJ1380" i="81"/>
  <c r="BJ1383" i="81"/>
  <c r="BJ1384" i="81"/>
  <c r="BJ1374" i="81"/>
  <c r="BJ1385" i="81"/>
  <c r="BJ1366" i="81"/>
  <c r="BJ1377" i="81"/>
  <c r="BJ1373" i="81"/>
  <c r="BJ1386" i="81"/>
  <c r="BJ1372" i="81"/>
  <c r="BJ1389" i="81"/>
  <c r="BJ1371" i="81"/>
  <c r="BK126" i="81"/>
  <c r="BF389" i="81"/>
  <c r="BD1198" i="81"/>
  <c r="BE1191" i="81" s="1"/>
  <c r="BD1197" i="81"/>
  <c r="BG800" i="81" l="1"/>
  <c r="BG808" i="81" s="1"/>
  <c r="BD1194" i="81"/>
  <c r="BD1445" i="81"/>
  <c r="BE940" i="81"/>
  <c r="BF933" i="81" s="1"/>
  <c r="BE939" i="81"/>
  <c r="BE936" i="81"/>
  <c r="BF930" i="81"/>
  <c r="BF949" i="81"/>
  <c r="BF927" i="81"/>
  <c r="BF934" i="81"/>
  <c r="BF947" i="81"/>
  <c r="BF948" i="81" s="1"/>
  <c r="BG946" i="81" s="1"/>
  <c r="BD138" i="81"/>
  <c r="BD141" i="81" s="1"/>
  <c r="BD142" i="81" s="1"/>
  <c r="BD143" i="81" s="1"/>
  <c r="BD144" i="81" s="1"/>
  <c r="BD150" i="81" s="1"/>
  <c r="BD149" i="81"/>
  <c r="BD1446" i="81" s="1"/>
  <c r="BE133" i="81"/>
  <c r="BE134" i="81" s="1"/>
  <c r="BD166" i="81"/>
  <c r="BE164" i="81" s="1"/>
  <c r="BE1461" i="81" s="1"/>
  <c r="BC1451" i="81"/>
  <c r="BC1455" i="81"/>
  <c r="BI1321" i="81"/>
  <c r="BJ1316" i="81" s="1"/>
  <c r="BC256" i="81"/>
  <c r="BC1553" i="81" s="1"/>
  <c r="BC1552" i="81"/>
  <c r="BG1060" i="81"/>
  <c r="BG1165" i="81" s="1"/>
  <c r="BG1049" i="81"/>
  <c r="BG1052" i="81" s="1"/>
  <c r="BG1053" i="81" s="1"/>
  <c r="BG1054" i="81" s="1"/>
  <c r="BG1055" i="81" s="1"/>
  <c r="BG1061" i="81" s="1"/>
  <c r="BD211" i="81"/>
  <c r="BD1508" i="81" s="1"/>
  <c r="BD213" i="81"/>
  <c r="BD1510" i="81" s="1"/>
  <c r="BD200" i="81"/>
  <c r="BD1497" i="81" s="1"/>
  <c r="BD207" i="81"/>
  <c r="BD1504" i="81" s="1"/>
  <c r="BD198" i="81"/>
  <c r="BD1495" i="81" s="1"/>
  <c r="BD201" i="81"/>
  <c r="BD1498" i="81" s="1"/>
  <c r="BD214" i="81"/>
  <c r="BD1511" i="81" s="1"/>
  <c r="BD193" i="81"/>
  <c r="BD1490" i="81" s="1"/>
  <c r="BD202" i="81"/>
  <c r="BD1499" i="81" s="1"/>
  <c r="BD195" i="81"/>
  <c r="BD1492" i="81" s="1"/>
  <c r="BD209" i="81"/>
  <c r="BD1506" i="81" s="1"/>
  <c r="BD191" i="81"/>
  <c r="BD192" i="81"/>
  <c r="BD1489" i="81" s="1"/>
  <c r="BD205" i="81"/>
  <c r="BD1502" i="81" s="1"/>
  <c r="BD206" i="81"/>
  <c r="BD1503" i="81" s="1"/>
  <c r="BD196" i="81"/>
  <c r="BD1493" i="81" s="1"/>
  <c r="BD208" i="81"/>
  <c r="BD1505" i="81" s="1"/>
  <c r="BD215" i="81"/>
  <c r="BD1512" i="81" s="1"/>
  <c r="BD212" i="81"/>
  <c r="BD1509" i="81" s="1"/>
  <c r="BD197" i="81"/>
  <c r="BD1494" i="81" s="1"/>
  <c r="BD203" i="81"/>
  <c r="BD1500" i="81" s="1"/>
  <c r="BD199" i="81"/>
  <c r="BD1496" i="81" s="1"/>
  <c r="BD210" i="81"/>
  <c r="BD1507" i="81" s="1"/>
  <c r="BD194" i="81"/>
  <c r="BD1491" i="81" s="1"/>
  <c r="BD204" i="81"/>
  <c r="BD1501" i="81" s="1"/>
  <c r="BD1464" i="81"/>
  <c r="BD153" i="81"/>
  <c r="BH1047" i="81"/>
  <c r="BH1076" i="81" s="1"/>
  <c r="BH1077" i="81" s="1"/>
  <c r="BI1075" i="81" s="1"/>
  <c r="BH1117" i="81"/>
  <c r="BH1126" i="81"/>
  <c r="BH1118" i="81"/>
  <c r="BH1107" i="81"/>
  <c r="BH1120" i="81"/>
  <c r="BH1109" i="81"/>
  <c r="BH1124" i="81"/>
  <c r="BH1115" i="81"/>
  <c r="BH1112" i="81"/>
  <c r="BH1111" i="81"/>
  <c r="BH1127" i="81"/>
  <c r="BH1114" i="81"/>
  <c r="BH1130" i="81"/>
  <c r="BH1113" i="81"/>
  <c r="BH1116" i="81"/>
  <c r="BH1110" i="81"/>
  <c r="BH1121" i="81"/>
  <c r="BH1129" i="81"/>
  <c r="BH1108" i="81"/>
  <c r="BH1106" i="81"/>
  <c r="BH1128" i="81"/>
  <c r="BH1119" i="81"/>
  <c r="BH1123" i="81"/>
  <c r="BH1122" i="81"/>
  <c r="BH1125" i="81"/>
  <c r="BG1164" i="81"/>
  <c r="BG1067" i="81"/>
  <c r="BJ1320" i="81"/>
  <c r="BJ1333" i="81"/>
  <c r="BJ1334" i="81" s="1"/>
  <c r="BK1332" i="81" s="1"/>
  <c r="BI1423" i="81"/>
  <c r="BI1424" i="81" s="1"/>
  <c r="BE774" i="81"/>
  <c r="BE776" i="81" s="1"/>
  <c r="BE777" i="81" s="1"/>
  <c r="BF657" i="81"/>
  <c r="BF655" i="81"/>
  <c r="BF688" i="81" s="1"/>
  <c r="BE674" i="81"/>
  <c r="BG283" i="81"/>
  <c r="BG388" i="81" s="1"/>
  <c r="BE1189" i="81"/>
  <c r="BG272" i="81"/>
  <c r="BG275" i="81" s="1"/>
  <c r="BG276" i="81" s="1"/>
  <c r="BG277" i="81" s="1"/>
  <c r="BG278" i="81" s="1"/>
  <c r="BG284" i="81" s="1"/>
  <c r="BJ1306" i="81"/>
  <c r="BJ1309" i="81" s="1"/>
  <c r="BJ1310" i="81" s="1"/>
  <c r="BJ1311" i="81" s="1"/>
  <c r="BJ1312" i="81" s="1"/>
  <c r="BJ1318" i="81" s="1"/>
  <c r="BG797" i="81"/>
  <c r="BG790" i="81" s="1"/>
  <c r="BG793" i="81" s="1"/>
  <c r="BG794" i="81" s="1"/>
  <c r="BG795" i="81" s="1"/>
  <c r="BG796" i="81" s="1"/>
  <c r="BG802" i="81" s="1"/>
  <c r="BG517" i="81"/>
  <c r="BG518" i="81" s="1"/>
  <c r="BF390" i="81"/>
  <c r="BG290" i="81"/>
  <c r="BM6" i="81"/>
  <c r="BL11" i="81"/>
  <c r="BL14" i="81" s="1"/>
  <c r="BL15" i="81" s="1"/>
  <c r="BL16" i="81" s="1"/>
  <c r="BL17" i="81" s="1"/>
  <c r="BL23" i="81" s="1"/>
  <c r="BL39" i="81"/>
  <c r="BE1206" i="81"/>
  <c r="BE648" i="81"/>
  <c r="BL127" i="81"/>
  <c r="BH396" i="81"/>
  <c r="BH429" i="81" s="1"/>
  <c r="BH398" i="81"/>
  <c r="BG418" i="81"/>
  <c r="BG415" i="81"/>
  <c r="BJ1421" i="81"/>
  <c r="BF1173" i="81"/>
  <c r="BE1178" i="81"/>
  <c r="BE1181" i="81" s="1"/>
  <c r="BE1182" i="81" s="1"/>
  <c r="BE1183" i="81" s="1"/>
  <c r="BE1184" i="81" s="1"/>
  <c r="BE1190" i="81" s="1"/>
  <c r="BD1295" i="81"/>
  <c r="BG300" i="81"/>
  <c r="BE1254" i="81"/>
  <c r="BE1237" i="81"/>
  <c r="BE1253" i="81"/>
  <c r="BE1233" i="81"/>
  <c r="BE1252" i="81"/>
  <c r="BE1241" i="81"/>
  <c r="BE1238" i="81"/>
  <c r="BE1244" i="81"/>
  <c r="BE1255" i="81"/>
  <c r="BE1247" i="81"/>
  <c r="BE1256" i="81"/>
  <c r="BE1248" i="81"/>
  <c r="BE1232" i="81"/>
  <c r="BE1243" i="81"/>
  <c r="BE1251" i="81"/>
  <c r="BE1239" i="81"/>
  <c r="BE1250" i="81"/>
  <c r="BE1240" i="81"/>
  <c r="BE1234" i="81"/>
  <c r="BE1249" i="81"/>
  <c r="BE1246" i="81"/>
  <c r="BE1242" i="81"/>
  <c r="BE1236" i="81"/>
  <c r="BE1245" i="81"/>
  <c r="BE1235" i="81"/>
  <c r="BE1196" i="81"/>
  <c r="BK128" i="81"/>
  <c r="BF541" i="81"/>
  <c r="BG525" i="81"/>
  <c r="BG870" i="81"/>
  <c r="BG849" i="81"/>
  <c r="BG867" i="81"/>
  <c r="BG848" i="81"/>
  <c r="BG854" i="81"/>
  <c r="BG855" i="81"/>
  <c r="BG861" i="81"/>
  <c r="BG869" i="81"/>
  <c r="BG851" i="81"/>
  <c r="BG868" i="81"/>
  <c r="BG856" i="81"/>
  <c r="BG862" i="81"/>
  <c r="BG853" i="81"/>
  <c r="BG852" i="81"/>
  <c r="BG859" i="81"/>
  <c r="BG846" i="81"/>
  <c r="BG857" i="81"/>
  <c r="BG866" i="81"/>
  <c r="BG864" i="81"/>
  <c r="BG850" i="81"/>
  <c r="BG858" i="81"/>
  <c r="BG865" i="81"/>
  <c r="BG860" i="81"/>
  <c r="BG863" i="81"/>
  <c r="BG847" i="81"/>
  <c r="BF558" i="81"/>
  <c r="BL91" i="81"/>
  <c r="BL73" i="81"/>
  <c r="BL79" i="81"/>
  <c r="BL96" i="81"/>
  <c r="BL86" i="81"/>
  <c r="BL78" i="81"/>
  <c r="BL92" i="81"/>
  <c r="BL94" i="81"/>
  <c r="BL82" i="81"/>
  <c r="BL87" i="81"/>
  <c r="BL93" i="81"/>
  <c r="BL95" i="81"/>
  <c r="BL85" i="81"/>
  <c r="BL80" i="81"/>
  <c r="BL81" i="81"/>
  <c r="BL75" i="81"/>
  <c r="BL76" i="81"/>
  <c r="BL72" i="81"/>
  <c r="BL77" i="81"/>
  <c r="BL74" i="81"/>
  <c r="BL88" i="81"/>
  <c r="BL89" i="81"/>
  <c r="BL83" i="81"/>
  <c r="BL90" i="81"/>
  <c r="BL84" i="81"/>
  <c r="BK1304" i="81"/>
  <c r="BK1302" i="81"/>
  <c r="BK1335" i="81" s="1"/>
  <c r="BH268" i="81"/>
  <c r="BH270" i="81"/>
  <c r="BG817" i="81"/>
  <c r="BG818" i="81" s="1"/>
  <c r="BH816" i="81" s="1"/>
  <c r="BG804" i="81"/>
  <c r="BG350" i="81"/>
  <c r="BG335" i="81"/>
  <c r="BG332" i="81"/>
  <c r="BG331" i="81"/>
  <c r="BG344" i="81"/>
  <c r="BG345" i="81"/>
  <c r="BG338" i="81"/>
  <c r="BG336" i="81"/>
  <c r="BG340" i="81"/>
  <c r="BG341" i="81"/>
  <c r="BG351" i="81"/>
  <c r="BG333" i="81"/>
  <c r="BG347" i="81"/>
  <c r="BG330" i="81"/>
  <c r="BG328" i="81"/>
  <c r="BG337" i="81"/>
  <c r="BG334" i="81"/>
  <c r="BG349" i="81"/>
  <c r="BG352" i="81"/>
  <c r="BG346" i="81"/>
  <c r="BG343" i="81"/>
  <c r="BG342" i="81"/>
  <c r="BG348" i="81"/>
  <c r="BG329" i="81"/>
  <c r="BG339" i="81"/>
  <c r="BF604" i="81"/>
  <c r="BF591" i="81"/>
  <c r="BF589" i="81"/>
  <c r="BF608" i="81"/>
  <c r="BF597" i="81"/>
  <c r="BF586" i="81"/>
  <c r="BF603" i="81"/>
  <c r="BF588" i="81"/>
  <c r="BF598" i="81"/>
  <c r="BF609" i="81"/>
  <c r="BF592" i="81"/>
  <c r="BF595" i="81"/>
  <c r="BF599" i="81"/>
  <c r="BF593" i="81"/>
  <c r="BF594" i="81"/>
  <c r="BF585" i="81"/>
  <c r="BF601" i="81"/>
  <c r="BF600" i="81"/>
  <c r="BF607" i="81"/>
  <c r="BF596" i="81"/>
  <c r="BF587" i="81"/>
  <c r="BF606" i="81"/>
  <c r="BF590" i="81"/>
  <c r="BF602" i="81"/>
  <c r="BF605" i="81"/>
  <c r="BL29" i="81"/>
  <c r="BL26" i="81"/>
  <c r="BF530" i="81"/>
  <c r="BF533" i="81" s="1"/>
  <c r="BF534" i="81" s="1"/>
  <c r="BF535" i="81" s="1"/>
  <c r="BF536" i="81" s="1"/>
  <c r="BF542" i="81" s="1"/>
  <c r="BD254" i="81" l="1"/>
  <c r="BD1551" i="81" s="1"/>
  <c r="BE1430" i="81"/>
  <c r="BI1325" i="81"/>
  <c r="BG1166" i="81"/>
  <c r="BG1167" i="81" s="1"/>
  <c r="BI1326" i="81"/>
  <c r="BJ1319" i="81" s="1"/>
  <c r="BJ1317" i="81" s="1"/>
  <c r="BJ1422" i="81" s="1"/>
  <c r="BJ1423" i="81" s="1"/>
  <c r="BJ1424" i="81" s="1"/>
  <c r="BE136" i="81"/>
  <c r="BI1322" i="81"/>
  <c r="BF938" i="81"/>
  <c r="BF931" i="81"/>
  <c r="BF1036" i="81" s="1"/>
  <c r="BF920" i="81"/>
  <c r="BF923" i="81" s="1"/>
  <c r="BF924" i="81" s="1"/>
  <c r="BF925" i="81" s="1"/>
  <c r="BF926" i="81" s="1"/>
  <c r="BF932" i="81" s="1"/>
  <c r="BG915" i="81"/>
  <c r="BF983" i="81"/>
  <c r="BF989" i="81"/>
  <c r="BF992" i="81"/>
  <c r="BF981" i="81"/>
  <c r="BF982" i="81"/>
  <c r="BF985" i="81"/>
  <c r="BF997" i="81"/>
  <c r="BF975" i="81"/>
  <c r="BF996" i="81"/>
  <c r="BF988" i="81"/>
  <c r="BF991" i="81"/>
  <c r="BF990" i="81"/>
  <c r="BF998" i="81"/>
  <c r="BF993" i="81"/>
  <c r="BF995" i="81"/>
  <c r="BF994" i="81"/>
  <c r="BF984" i="81"/>
  <c r="BF978" i="81"/>
  <c r="BF976" i="81"/>
  <c r="BF980" i="81"/>
  <c r="BF977" i="81"/>
  <c r="BF979" i="81"/>
  <c r="BF987" i="81"/>
  <c r="BF986" i="81"/>
  <c r="BF999" i="81"/>
  <c r="BD1463" i="81"/>
  <c r="BE145" i="81"/>
  <c r="BE138" i="81" s="1"/>
  <c r="BE141" i="81" s="1"/>
  <c r="BE142" i="81" s="1"/>
  <c r="BE143" i="81" s="1"/>
  <c r="BE144" i="81" s="1"/>
  <c r="BE150" i="81" s="1"/>
  <c r="BG1064" i="81"/>
  <c r="BG1068" i="81" s="1"/>
  <c r="BH1063" i="81"/>
  <c r="BH1056" i="81"/>
  <c r="BD253" i="81"/>
  <c r="BD1488" i="81"/>
  <c r="BE165" i="81"/>
  <c r="BE152" i="81"/>
  <c r="BE1449" i="81" s="1"/>
  <c r="BE1433" i="81"/>
  <c r="BD154" i="81"/>
  <c r="BE148" i="81"/>
  <c r="BD158" i="81"/>
  <c r="BE151" i="81" s="1"/>
  <c r="BD1450" i="81"/>
  <c r="BD157" i="81"/>
  <c r="BD1454" i="81" s="1"/>
  <c r="BE167" i="81"/>
  <c r="BE1431" i="81"/>
  <c r="BF133" i="81"/>
  <c r="BF1430" i="81" s="1"/>
  <c r="BH1164" i="81"/>
  <c r="BG287" i="81"/>
  <c r="BH282" i="81" s="1"/>
  <c r="BE1193" i="81"/>
  <c r="BE1198" i="81" s="1"/>
  <c r="BF1191" i="81" s="1"/>
  <c r="BE1294" i="81"/>
  <c r="BF666" i="81"/>
  <c r="BF724" i="81"/>
  <c r="BF725" i="81"/>
  <c r="BF736" i="81"/>
  <c r="BF737" i="81"/>
  <c r="BF719" i="81"/>
  <c r="BF717" i="81"/>
  <c r="BF731" i="81"/>
  <c r="BF714" i="81"/>
  <c r="BF721" i="81"/>
  <c r="BF720" i="81"/>
  <c r="BF726" i="81"/>
  <c r="BF723" i="81"/>
  <c r="BF733" i="81"/>
  <c r="BF716" i="81"/>
  <c r="BF734" i="81"/>
  <c r="BF729" i="81"/>
  <c r="BF718" i="81"/>
  <c r="BF738" i="81"/>
  <c r="BF735" i="81"/>
  <c r="BF730" i="81"/>
  <c r="BF715" i="81"/>
  <c r="BF728" i="81"/>
  <c r="BF727" i="81"/>
  <c r="BF732" i="81"/>
  <c r="BF722" i="81"/>
  <c r="BF686" i="81"/>
  <c r="BF687" i="81" s="1"/>
  <c r="BG685" i="81" s="1"/>
  <c r="BF673" i="81"/>
  <c r="BE678" i="81"/>
  <c r="BE679" i="81"/>
  <c r="BF672" i="81" s="1"/>
  <c r="BE675" i="81"/>
  <c r="BF669" i="81"/>
  <c r="BH785" i="81"/>
  <c r="BH786" i="81" s="1"/>
  <c r="BH819" i="81" s="1"/>
  <c r="BG801" i="81"/>
  <c r="BG906" i="81" s="1"/>
  <c r="BK1313" i="81"/>
  <c r="BK1306" i="81" s="1"/>
  <c r="BK1309" i="81" s="1"/>
  <c r="BK1310" i="81" s="1"/>
  <c r="BK1311" i="81" s="1"/>
  <c r="BK1312" i="81" s="1"/>
  <c r="BK1318" i="81" s="1"/>
  <c r="BF645" i="81"/>
  <c r="BH301" i="81"/>
  <c r="BE1293" i="81"/>
  <c r="BD1296" i="81"/>
  <c r="BH407" i="81"/>
  <c r="BG526" i="81"/>
  <c r="BG528" i="81"/>
  <c r="BH427" i="81"/>
  <c r="BH428" i="81" s="1"/>
  <c r="BI426" i="81" s="1"/>
  <c r="BH414" i="81"/>
  <c r="BM37" i="81"/>
  <c r="BL30" i="81"/>
  <c r="BL27" i="81"/>
  <c r="BL31" i="81"/>
  <c r="BM24" i="81" s="1"/>
  <c r="BM21" i="81"/>
  <c r="BM29" i="81" s="1"/>
  <c r="BJ1324" i="81"/>
  <c r="BJ1321" i="81"/>
  <c r="BH279" i="81"/>
  <c r="BK1385" i="81"/>
  <c r="BK1373" i="81"/>
  <c r="BK1378" i="81"/>
  <c r="BK1388" i="81"/>
  <c r="BK1377" i="81"/>
  <c r="BK1387" i="81"/>
  <c r="BK1368" i="81"/>
  <c r="BK1369" i="81"/>
  <c r="BK1381" i="81"/>
  <c r="BK1367" i="81"/>
  <c r="BK1390" i="81"/>
  <c r="BK1386" i="81"/>
  <c r="BK1379" i="81"/>
  <c r="BK1370" i="81"/>
  <c r="BK1376" i="81"/>
  <c r="BK1366" i="81"/>
  <c r="BK1371" i="81"/>
  <c r="BK1389" i="81"/>
  <c r="BK1383" i="81"/>
  <c r="BK1375" i="81"/>
  <c r="BK1374" i="81"/>
  <c r="BK1382" i="81"/>
  <c r="BK1372" i="81"/>
  <c r="BK1384" i="81"/>
  <c r="BK1380" i="81"/>
  <c r="BG556" i="81"/>
  <c r="BF646" i="81"/>
  <c r="BF545" i="81"/>
  <c r="BH298" i="81"/>
  <c r="BH410" i="81"/>
  <c r="BG416" i="81"/>
  <c r="BG420" i="81"/>
  <c r="BH413" i="81" s="1"/>
  <c r="BG419" i="81"/>
  <c r="BM7" i="81"/>
  <c r="BM9" i="81"/>
  <c r="BG387" i="81"/>
  <c r="BH299" i="81"/>
  <c r="BH286" i="81"/>
  <c r="BK1320" i="81"/>
  <c r="BK1333" i="81"/>
  <c r="BK1334" i="81" s="1"/>
  <c r="BL1332" i="81" s="1"/>
  <c r="BL126" i="81"/>
  <c r="BG905" i="81"/>
  <c r="BK129" i="81"/>
  <c r="BF1176" i="81"/>
  <c r="BF1174" i="81"/>
  <c r="BH463" i="81"/>
  <c r="BH475" i="81"/>
  <c r="BH477" i="81"/>
  <c r="BH469" i="81"/>
  <c r="BH473" i="81"/>
  <c r="BH464" i="81"/>
  <c r="BH479" i="81"/>
  <c r="BH467" i="81"/>
  <c r="BH468" i="81"/>
  <c r="BH481" i="81"/>
  <c r="BH474" i="81"/>
  <c r="BH461" i="81"/>
  <c r="BH457" i="81"/>
  <c r="BH476" i="81"/>
  <c r="BH460" i="81"/>
  <c r="BH472" i="81"/>
  <c r="BH462" i="81"/>
  <c r="BH478" i="81"/>
  <c r="BH458" i="81"/>
  <c r="BH471" i="81"/>
  <c r="BH459" i="81"/>
  <c r="BH480" i="81"/>
  <c r="BH470" i="81"/>
  <c r="BH465" i="81"/>
  <c r="BH466" i="81"/>
  <c r="BF1204" i="81"/>
  <c r="BG292" i="81" l="1"/>
  <c r="BH285" i="81" s="1"/>
  <c r="BH283" i="81" s="1"/>
  <c r="BF1035" i="81"/>
  <c r="BF1037" i="81" s="1"/>
  <c r="BF1038" i="81" s="1"/>
  <c r="BF935" i="81"/>
  <c r="BG918" i="81"/>
  <c r="BG916" i="81"/>
  <c r="BG949" i="81" s="1"/>
  <c r="BF1188" i="81"/>
  <c r="BF1196" i="81" s="1"/>
  <c r="BH1059" i="81"/>
  <c r="BG291" i="81"/>
  <c r="BE1442" i="81"/>
  <c r="BG1065" i="81"/>
  <c r="BE1194" i="81"/>
  <c r="BE1197" i="81"/>
  <c r="BG1069" i="81"/>
  <c r="BH1062" i="81" s="1"/>
  <c r="BH1060" i="81" s="1"/>
  <c r="BG288" i="81"/>
  <c r="BG907" i="81"/>
  <c r="BG908" i="81" s="1"/>
  <c r="BE149" i="81"/>
  <c r="BE254" i="81" s="1"/>
  <c r="BE1551" i="81" s="1"/>
  <c r="BI1044" i="81"/>
  <c r="BH1049" i="81"/>
  <c r="BH1052" i="81" s="1"/>
  <c r="BH1053" i="81" s="1"/>
  <c r="BH1054" i="81" s="1"/>
  <c r="BH1055" i="81" s="1"/>
  <c r="BH1061" i="81" s="1"/>
  <c r="BF136" i="81"/>
  <c r="BF1433" i="81" s="1"/>
  <c r="BF134" i="81"/>
  <c r="BF167" i="81" s="1"/>
  <c r="BE1445" i="81"/>
  <c r="BE156" i="81"/>
  <c r="BE1453" i="81" s="1"/>
  <c r="BE166" i="81"/>
  <c r="BE1462" i="81"/>
  <c r="BD255" i="81"/>
  <c r="BD1550" i="81"/>
  <c r="BE195" i="81"/>
  <c r="BE1492" i="81" s="1"/>
  <c r="BE216" i="81"/>
  <c r="BE1513" i="81" s="1"/>
  <c r="BE212" i="81"/>
  <c r="BE1509" i="81" s="1"/>
  <c r="BE194" i="81"/>
  <c r="BE1491" i="81" s="1"/>
  <c r="BE211" i="81"/>
  <c r="BE1508" i="81" s="1"/>
  <c r="BE208" i="81"/>
  <c r="BE1505" i="81" s="1"/>
  <c r="BE204" i="81"/>
  <c r="BE1501" i="81" s="1"/>
  <c r="BE207" i="81"/>
  <c r="BE1504" i="81" s="1"/>
  <c r="BE200" i="81"/>
  <c r="BE1497" i="81" s="1"/>
  <c r="BE198" i="81"/>
  <c r="BE1495" i="81" s="1"/>
  <c r="BE210" i="81"/>
  <c r="BE1507" i="81" s="1"/>
  <c r="BE213" i="81"/>
  <c r="BE1510" i="81" s="1"/>
  <c r="BE205" i="81"/>
  <c r="BE1502" i="81" s="1"/>
  <c r="BE206" i="81"/>
  <c r="BE1503" i="81" s="1"/>
  <c r="BE214" i="81"/>
  <c r="BE1511" i="81" s="1"/>
  <c r="BE197" i="81"/>
  <c r="BE1494" i="81" s="1"/>
  <c r="BE203" i="81"/>
  <c r="BE1500" i="81" s="1"/>
  <c r="BE193" i="81"/>
  <c r="BE1490" i="81" s="1"/>
  <c r="BE209" i="81"/>
  <c r="BE1506" i="81" s="1"/>
  <c r="BE202" i="81"/>
  <c r="BE1499" i="81" s="1"/>
  <c r="BE199" i="81"/>
  <c r="BE1496" i="81" s="1"/>
  <c r="BE192" i="81"/>
  <c r="BE215" i="81"/>
  <c r="BE1512" i="81" s="1"/>
  <c r="BE201" i="81"/>
  <c r="BE1498" i="81" s="1"/>
  <c r="BE196" i="81"/>
  <c r="BE1493" i="81" s="1"/>
  <c r="BE1464" i="81"/>
  <c r="BD1451" i="81"/>
  <c r="BD1455" i="81"/>
  <c r="BH1067" i="81"/>
  <c r="BH788" i="81"/>
  <c r="BH804" i="81" s="1"/>
  <c r="BF670" i="81"/>
  <c r="BF775" i="81" s="1"/>
  <c r="BF677" i="81"/>
  <c r="BF774" i="81"/>
  <c r="BF659" i="81"/>
  <c r="BF662" i="81" s="1"/>
  <c r="BF663" i="81" s="1"/>
  <c r="BF664" i="81" s="1"/>
  <c r="BF665" i="81" s="1"/>
  <c r="BF671" i="81" s="1"/>
  <c r="BG654" i="81"/>
  <c r="BG805" i="81"/>
  <c r="BG810" i="81" s="1"/>
  <c r="BH803" i="81" s="1"/>
  <c r="BL1301" i="81"/>
  <c r="BL1304" i="81" s="1"/>
  <c r="BF1185" i="81"/>
  <c r="BG1173" i="81" s="1"/>
  <c r="BH411" i="81"/>
  <c r="BH516" i="81" s="1"/>
  <c r="BH515" i="81"/>
  <c r="BM18" i="81"/>
  <c r="BN6" i="81" s="1"/>
  <c r="BF1178" i="81"/>
  <c r="BF1181" i="81" s="1"/>
  <c r="BF1182" i="81" s="1"/>
  <c r="BF1183" i="81" s="1"/>
  <c r="BF1184" i="81" s="1"/>
  <c r="BF1190" i="81" s="1"/>
  <c r="BF1205" i="81"/>
  <c r="BF1192" i="81"/>
  <c r="BG557" i="81"/>
  <c r="BG544" i="81"/>
  <c r="BE1295" i="81"/>
  <c r="BH300" i="81"/>
  <c r="BH418" i="81"/>
  <c r="BK1421" i="81"/>
  <c r="BH272" i="81"/>
  <c r="BH275" i="81" s="1"/>
  <c r="BH276" i="81" s="1"/>
  <c r="BH277" i="81" s="1"/>
  <c r="BH278" i="81" s="1"/>
  <c r="BH284" i="81" s="1"/>
  <c r="BI267" i="81"/>
  <c r="BG559" i="81"/>
  <c r="BF647" i="81"/>
  <c r="BH850" i="81"/>
  <c r="BH861" i="81"/>
  <c r="BH852" i="81"/>
  <c r="BH868" i="81"/>
  <c r="BH859" i="81"/>
  <c r="BH863" i="81"/>
  <c r="BH849" i="81"/>
  <c r="BH854" i="81"/>
  <c r="BH855" i="81"/>
  <c r="BH862" i="81"/>
  <c r="BH871" i="81"/>
  <c r="BH867" i="81"/>
  <c r="BH870" i="81"/>
  <c r="BH851" i="81"/>
  <c r="BH856" i="81"/>
  <c r="BH860" i="81"/>
  <c r="BH864" i="81"/>
  <c r="BH848" i="81"/>
  <c r="BH865" i="81"/>
  <c r="BH869" i="81"/>
  <c r="BH847" i="81"/>
  <c r="BH858" i="81"/>
  <c r="BH857" i="81"/>
  <c r="BH866" i="81"/>
  <c r="BH853" i="81"/>
  <c r="BH290" i="81"/>
  <c r="BL128" i="81"/>
  <c r="BG389" i="81"/>
  <c r="BM38" i="81"/>
  <c r="BF546" i="81"/>
  <c r="BF550" i="81"/>
  <c r="BG543" i="81" s="1"/>
  <c r="BG540" i="81"/>
  <c r="BF549" i="81"/>
  <c r="BJ1326" i="81"/>
  <c r="BK1319" i="81" s="1"/>
  <c r="BK1317" i="81" s="1"/>
  <c r="BK1422" i="81" s="1"/>
  <c r="BJ1322" i="81"/>
  <c r="BK1316" i="81"/>
  <c r="BJ1325" i="81"/>
  <c r="BI395" i="81"/>
  <c r="BH400" i="81"/>
  <c r="BH403" i="81" s="1"/>
  <c r="BH404" i="81" s="1"/>
  <c r="BH405" i="81" s="1"/>
  <c r="BH406" i="81" s="1"/>
  <c r="BH412" i="81" s="1"/>
  <c r="BH340" i="81"/>
  <c r="BH347" i="81"/>
  <c r="BH334" i="81"/>
  <c r="BH339" i="81"/>
  <c r="BH345" i="81"/>
  <c r="BH331" i="81"/>
  <c r="BH332" i="81"/>
  <c r="BH337" i="81"/>
  <c r="BH352" i="81"/>
  <c r="BH333" i="81"/>
  <c r="BH338" i="81"/>
  <c r="BH343" i="81"/>
  <c r="BH344" i="81"/>
  <c r="BH351" i="81"/>
  <c r="BH335" i="81"/>
  <c r="BH342" i="81"/>
  <c r="BH350" i="81"/>
  <c r="BH349" i="81"/>
  <c r="BH336" i="81"/>
  <c r="BH348" i="81"/>
  <c r="BH329" i="81"/>
  <c r="BH353" i="81"/>
  <c r="BH341" i="81"/>
  <c r="BH330" i="81"/>
  <c r="BH346" i="81"/>
  <c r="BF1207" i="81"/>
  <c r="BM40" i="81"/>
  <c r="BG537" i="81"/>
  <c r="BH797" i="81" l="1"/>
  <c r="BH790" i="81" s="1"/>
  <c r="BH793" i="81" s="1"/>
  <c r="BH794" i="81" s="1"/>
  <c r="BH795" i="81" s="1"/>
  <c r="BH796" i="81" s="1"/>
  <c r="BH802" i="81" s="1"/>
  <c r="BH388" i="81"/>
  <c r="BH287" i="81"/>
  <c r="BH292" i="81" s="1"/>
  <c r="BI285" i="81" s="1"/>
  <c r="BG996" i="81"/>
  <c r="BG998" i="81"/>
  <c r="BG976" i="81"/>
  <c r="BG989" i="81"/>
  <c r="BG988" i="81"/>
  <c r="BG981" i="81"/>
  <c r="BG992" i="81"/>
  <c r="BG999" i="81"/>
  <c r="BG985" i="81"/>
  <c r="BG994" i="81"/>
  <c r="BG986" i="81"/>
  <c r="BG1000" i="81"/>
  <c r="BG987" i="81"/>
  <c r="BG984" i="81"/>
  <c r="BG979" i="81"/>
  <c r="BG997" i="81"/>
  <c r="BG991" i="81"/>
  <c r="BG993" i="81"/>
  <c r="BG990" i="81"/>
  <c r="BG977" i="81"/>
  <c r="BG995" i="81"/>
  <c r="BG982" i="81"/>
  <c r="BG980" i="81"/>
  <c r="BG983" i="81"/>
  <c r="BG978" i="81"/>
  <c r="BG927" i="81"/>
  <c r="BG920" i="81" s="1"/>
  <c r="BG923" i="81" s="1"/>
  <c r="BG924" i="81" s="1"/>
  <c r="BG925" i="81" s="1"/>
  <c r="BG926" i="81" s="1"/>
  <c r="BG932" i="81" s="1"/>
  <c r="BF940" i="81"/>
  <c r="BG933" i="81" s="1"/>
  <c r="BF936" i="81"/>
  <c r="BG930" i="81"/>
  <c r="BF939" i="81"/>
  <c r="BG947" i="81"/>
  <c r="BG948" i="81" s="1"/>
  <c r="BH946" i="81" s="1"/>
  <c r="BG934" i="81"/>
  <c r="BF1431" i="81"/>
  <c r="BE1446" i="81"/>
  <c r="BE153" i="81"/>
  <c r="BF148" i="81" s="1"/>
  <c r="BF145" i="81"/>
  <c r="BF1442" i="81" s="1"/>
  <c r="BH1165" i="81"/>
  <c r="BH1166" i="81" s="1"/>
  <c r="BH1167" i="81" s="1"/>
  <c r="BH1064" i="81"/>
  <c r="BH1068" i="81" s="1"/>
  <c r="BH817" i="81"/>
  <c r="BH818" i="81" s="1"/>
  <c r="BI816" i="81" s="1"/>
  <c r="BI1047" i="81"/>
  <c r="BI1045" i="81"/>
  <c r="BD256" i="81"/>
  <c r="BD1553" i="81" s="1"/>
  <c r="BD1552" i="81"/>
  <c r="BG133" i="81"/>
  <c r="BG1430" i="81" s="1"/>
  <c r="BE253" i="81"/>
  <c r="BE1489" i="81"/>
  <c r="BE158" i="81"/>
  <c r="BF151" i="81" s="1"/>
  <c r="BF215" i="81"/>
  <c r="BF208" i="81"/>
  <c r="BF200" i="81"/>
  <c r="BF217" i="81"/>
  <c r="BF199" i="81"/>
  <c r="BF207" i="81"/>
  <c r="BF210" i="81"/>
  <c r="BF195" i="81"/>
  <c r="BF193" i="81"/>
  <c r="BF209" i="81"/>
  <c r="BF203" i="81"/>
  <c r="BF202" i="81"/>
  <c r="BF194" i="81"/>
  <c r="BF204" i="81"/>
  <c r="BF213" i="81"/>
  <c r="BF212" i="81"/>
  <c r="BF198" i="81"/>
  <c r="BF205" i="81"/>
  <c r="BF211" i="81"/>
  <c r="BF206" i="81"/>
  <c r="BF197" i="81"/>
  <c r="BF216" i="81"/>
  <c r="BF201" i="81"/>
  <c r="BF214" i="81"/>
  <c r="BF196" i="81"/>
  <c r="BF164" i="81"/>
  <c r="BE1463" i="81"/>
  <c r="BF152" i="81"/>
  <c r="BF1449" i="81" s="1"/>
  <c r="BF165" i="81"/>
  <c r="BF1462" i="81" s="1"/>
  <c r="BH517" i="81"/>
  <c r="BH518" i="81" s="1"/>
  <c r="BL1302" i="81"/>
  <c r="BL1335" i="81" s="1"/>
  <c r="BL1385" i="81" s="1"/>
  <c r="BF776" i="81"/>
  <c r="BF777" i="81" s="1"/>
  <c r="BF674" i="81"/>
  <c r="BG669" i="81" s="1"/>
  <c r="BG677" i="81" s="1"/>
  <c r="BG809" i="81"/>
  <c r="BH800" i="81"/>
  <c r="BG806" i="81"/>
  <c r="BG657" i="81"/>
  <c r="BG655" i="81"/>
  <c r="BG688" i="81" s="1"/>
  <c r="BM11" i="81"/>
  <c r="BM14" i="81" s="1"/>
  <c r="BM15" i="81" s="1"/>
  <c r="BM16" i="81" s="1"/>
  <c r="BM17" i="81" s="1"/>
  <c r="BM23" i="81" s="1"/>
  <c r="BH415" i="81"/>
  <c r="BH419" i="81" s="1"/>
  <c r="BF1189" i="81"/>
  <c r="BF1294" i="81" s="1"/>
  <c r="BH801" i="81"/>
  <c r="BH906" i="81" s="1"/>
  <c r="BG541" i="81"/>
  <c r="BG545" i="81" s="1"/>
  <c r="BG549" i="81" s="1"/>
  <c r="BH905" i="81"/>
  <c r="BK1423" i="81"/>
  <c r="BK1424" i="81" s="1"/>
  <c r="BM88" i="81"/>
  <c r="BM96" i="81"/>
  <c r="BM89" i="81"/>
  <c r="BM85" i="81"/>
  <c r="BM73" i="81"/>
  <c r="BM92" i="81"/>
  <c r="BM75" i="81"/>
  <c r="BM82" i="81"/>
  <c r="BM93" i="81"/>
  <c r="BM94" i="81"/>
  <c r="BM78" i="81"/>
  <c r="BM95" i="81"/>
  <c r="BM81" i="81"/>
  <c r="BM74" i="81"/>
  <c r="BM79" i="81"/>
  <c r="BM80" i="81"/>
  <c r="BM83" i="81"/>
  <c r="BM97" i="81"/>
  <c r="BM87" i="81"/>
  <c r="BM90" i="81"/>
  <c r="BM84" i="81"/>
  <c r="BM77" i="81"/>
  <c r="BM76" i="81"/>
  <c r="BM86" i="81"/>
  <c r="BM91" i="81"/>
  <c r="BI398" i="81"/>
  <c r="BI396" i="81"/>
  <c r="BI429" i="81" s="1"/>
  <c r="BG548" i="81"/>
  <c r="BM39" i="81"/>
  <c r="BL129" i="81"/>
  <c r="BG390" i="81"/>
  <c r="BE1296" i="81"/>
  <c r="BG558" i="81"/>
  <c r="BI270" i="81"/>
  <c r="BI268" i="81"/>
  <c r="BI298" i="81"/>
  <c r="BI785" i="81"/>
  <c r="BH387" i="81"/>
  <c r="BL1373" i="81"/>
  <c r="BL1371" i="81"/>
  <c r="BL1372" i="81"/>
  <c r="BL1375" i="81"/>
  <c r="BL1377" i="81"/>
  <c r="BL1367" i="81"/>
  <c r="BL1376" i="81"/>
  <c r="BL1374" i="81"/>
  <c r="BL1378" i="81"/>
  <c r="BL1368" i="81"/>
  <c r="BL1379" i="81"/>
  <c r="BL1370" i="81"/>
  <c r="BL1369" i="81"/>
  <c r="BG530" i="81"/>
  <c r="BG533" i="81" s="1"/>
  <c r="BG534" i="81" s="1"/>
  <c r="BG535" i="81" s="1"/>
  <c r="BG536" i="81" s="1"/>
  <c r="BG542" i="81" s="1"/>
  <c r="BH525" i="81"/>
  <c r="BF1255" i="81"/>
  <c r="BF1246" i="81"/>
  <c r="BF1238" i="81"/>
  <c r="BF1240" i="81"/>
  <c r="BF1242" i="81"/>
  <c r="BF1243" i="81"/>
  <c r="BF1257" i="81"/>
  <c r="BF1252" i="81"/>
  <c r="BF1241" i="81"/>
  <c r="BF1498" i="81" s="1"/>
  <c r="BF1233" i="81"/>
  <c r="BF1251" i="81"/>
  <c r="BF1250" i="81"/>
  <c r="BF1253" i="81"/>
  <c r="BF1510" i="81" s="1"/>
  <c r="BF1234" i="81"/>
  <c r="BF1249" i="81"/>
  <c r="BF1247" i="81"/>
  <c r="BF1504" i="81" s="1"/>
  <c r="BF1254" i="81"/>
  <c r="BF1236" i="81"/>
  <c r="BF1248" i="81"/>
  <c r="BF1239" i="81"/>
  <c r="BF1244" i="81"/>
  <c r="BF1245" i="81"/>
  <c r="BF1235" i="81"/>
  <c r="BF1237" i="81"/>
  <c r="BF1256" i="81"/>
  <c r="BF1464" i="81"/>
  <c r="BK1324" i="81"/>
  <c r="BK1321" i="81"/>
  <c r="BF648" i="81"/>
  <c r="BG594" i="81"/>
  <c r="BG598" i="81"/>
  <c r="BG592" i="81"/>
  <c r="BG588" i="81"/>
  <c r="BG600" i="81"/>
  <c r="BG603" i="81"/>
  <c r="BG610" i="81"/>
  <c r="BG593" i="81"/>
  <c r="BG590" i="81"/>
  <c r="BG605" i="81"/>
  <c r="BG599" i="81"/>
  <c r="BG607" i="81"/>
  <c r="BG608" i="81"/>
  <c r="BG609" i="81"/>
  <c r="BG586" i="81"/>
  <c r="BG587" i="81"/>
  <c r="BG589" i="81"/>
  <c r="BG597" i="81"/>
  <c r="BG591" i="81"/>
  <c r="BG606" i="81"/>
  <c r="BG602" i="81"/>
  <c r="BG596" i="81"/>
  <c r="BG604" i="81"/>
  <c r="BG595" i="81"/>
  <c r="BG601" i="81"/>
  <c r="BN7" i="81"/>
  <c r="BN9" i="81"/>
  <c r="BL1333" i="81"/>
  <c r="BL1334" i="81" s="1"/>
  <c r="BM1332" i="81" s="1"/>
  <c r="BL1320" i="81"/>
  <c r="BM26" i="81"/>
  <c r="BM127" i="81"/>
  <c r="BF1206" i="81"/>
  <c r="BG1174" i="81"/>
  <c r="BG1176" i="81"/>
  <c r="BI282" i="81" l="1"/>
  <c r="BH291" i="81"/>
  <c r="BH288" i="81"/>
  <c r="BF1507" i="81"/>
  <c r="BF1497" i="81"/>
  <c r="BF1505" i="81"/>
  <c r="BF1506" i="81"/>
  <c r="BG931" i="81"/>
  <c r="BG1036" i="81" s="1"/>
  <c r="BF1499" i="81"/>
  <c r="BF1511" i="81"/>
  <c r="BL1380" i="81"/>
  <c r="BE157" i="81"/>
  <c r="BE1454" i="81" s="1"/>
  <c r="BH1069" i="81"/>
  <c r="BI1062" i="81" s="1"/>
  <c r="BI1059" i="81"/>
  <c r="BI1067" i="81" s="1"/>
  <c r="BF1509" i="81"/>
  <c r="BE1450" i="81"/>
  <c r="BE1451" i="81" s="1"/>
  <c r="BF1508" i="81"/>
  <c r="BF1514" i="81"/>
  <c r="BH1065" i="81"/>
  <c r="BE154" i="81"/>
  <c r="BG938" i="81"/>
  <c r="BH915" i="81"/>
  <c r="BG1035" i="81"/>
  <c r="BG1037" i="81" s="1"/>
  <c r="BG1038" i="81" s="1"/>
  <c r="BF1492" i="81"/>
  <c r="BI410" i="81"/>
  <c r="BI418" i="81" s="1"/>
  <c r="BF1500" i="81"/>
  <c r="BF1503" i="81"/>
  <c r="BL1387" i="81"/>
  <c r="BF1502" i="81"/>
  <c r="BF1513" i="81"/>
  <c r="BF1501" i="81"/>
  <c r="BF1494" i="81"/>
  <c r="BF1496" i="81"/>
  <c r="BF1495" i="81"/>
  <c r="BF138" i="81"/>
  <c r="BF141" i="81" s="1"/>
  <c r="BF142" i="81" s="1"/>
  <c r="BF143" i="81" s="1"/>
  <c r="BF144" i="81" s="1"/>
  <c r="BF150" i="81" s="1"/>
  <c r="BH420" i="81"/>
  <c r="BI413" i="81" s="1"/>
  <c r="BF1493" i="81"/>
  <c r="BF1491" i="81"/>
  <c r="BH416" i="81"/>
  <c r="BF1512" i="81"/>
  <c r="BL1389" i="81"/>
  <c r="BF149" i="81"/>
  <c r="BF254" i="81" s="1"/>
  <c r="BF1551" i="81" s="1"/>
  <c r="BL1381" i="81"/>
  <c r="BL1388" i="81"/>
  <c r="BL1384" i="81"/>
  <c r="BL1386" i="81"/>
  <c r="BL1383" i="81"/>
  <c r="BL1382" i="81"/>
  <c r="BL1390" i="81"/>
  <c r="BL1391" i="81"/>
  <c r="BL1313" i="81"/>
  <c r="BM1301" i="81" s="1"/>
  <c r="BM1302" i="81" s="1"/>
  <c r="BM1335" i="81" s="1"/>
  <c r="BM1382" i="81" s="1"/>
  <c r="BI1078" i="81"/>
  <c r="BI1056" i="81"/>
  <c r="BI1076" i="81"/>
  <c r="BI1077" i="81" s="1"/>
  <c r="BJ1075" i="81" s="1"/>
  <c r="BI1063" i="81"/>
  <c r="BG136" i="81"/>
  <c r="BG1433" i="81" s="1"/>
  <c r="BG134" i="81"/>
  <c r="BG167" i="81" s="1"/>
  <c r="BF166" i="81"/>
  <c r="BG164" i="81" s="1"/>
  <c r="BF1461" i="81"/>
  <c r="BE255" i="81"/>
  <c r="BE1550" i="81"/>
  <c r="BF253" i="81"/>
  <c r="BF1445" i="81"/>
  <c r="BF156" i="81"/>
  <c r="BF1453" i="81" s="1"/>
  <c r="BF678" i="81"/>
  <c r="BF675" i="81"/>
  <c r="BF679" i="81"/>
  <c r="BG672" i="81" s="1"/>
  <c r="BH805" i="81"/>
  <c r="BH809" i="81" s="1"/>
  <c r="BH808" i="81"/>
  <c r="BG666" i="81"/>
  <c r="BG729" i="81"/>
  <c r="BG731" i="81"/>
  <c r="BG736" i="81"/>
  <c r="BG722" i="81"/>
  <c r="BG739" i="81"/>
  <c r="BG721" i="81"/>
  <c r="BG723" i="81"/>
  <c r="BG719" i="81"/>
  <c r="BG737" i="81"/>
  <c r="BG718" i="81"/>
  <c r="BG733" i="81"/>
  <c r="BG730" i="81"/>
  <c r="BG725" i="81"/>
  <c r="BG728" i="81"/>
  <c r="BG738" i="81"/>
  <c r="BG726" i="81"/>
  <c r="BG734" i="81"/>
  <c r="BG715" i="81"/>
  <c r="BG724" i="81"/>
  <c r="BG720" i="81"/>
  <c r="BG732" i="81"/>
  <c r="BG716" i="81"/>
  <c r="BG717" i="81"/>
  <c r="BG727" i="81"/>
  <c r="BG735" i="81"/>
  <c r="BG673" i="81"/>
  <c r="BG686" i="81"/>
  <c r="BG687" i="81" s="1"/>
  <c r="BH685" i="81" s="1"/>
  <c r="BF1193" i="81"/>
  <c r="BF1198" i="81" s="1"/>
  <c r="BG1191" i="81" s="1"/>
  <c r="BF1446" i="81"/>
  <c r="BH907" i="81"/>
  <c r="BH908" i="81" s="1"/>
  <c r="BG646" i="81"/>
  <c r="BI279" i="81"/>
  <c r="BI272" i="81" s="1"/>
  <c r="BI275" i="81" s="1"/>
  <c r="BI276" i="81" s="1"/>
  <c r="BI277" i="81" s="1"/>
  <c r="BI278" i="81" s="1"/>
  <c r="BI284" i="81" s="1"/>
  <c r="BN18" i="81"/>
  <c r="BO6" i="81" s="1"/>
  <c r="BG1185" i="81"/>
  <c r="BG1178" i="81" s="1"/>
  <c r="BG1181" i="81" s="1"/>
  <c r="BG1182" i="81" s="1"/>
  <c r="BG1183" i="81" s="1"/>
  <c r="BG1184" i="81" s="1"/>
  <c r="BG1190" i="81" s="1"/>
  <c r="BH556" i="81"/>
  <c r="BM1368" i="81"/>
  <c r="BM1369" i="81"/>
  <c r="BM1371" i="81"/>
  <c r="BM1380" i="81"/>
  <c r="BM1377" i="81"/>
  <c r="BM1378" i="81"/>
  <c r="BM1373" i="81"/>
  <c r="BM1372" i="81"/>
  <c r="BM1379" i="81"/>
  <c r="BM1375" i="81"/>
  <c r="BM1376" i="81"/>
  <c r="BM1370" i="81"/>
  <c r="BM1374" i="81"/>
  <c r="BG645" i="81"/>
  <c r="BK1326" i="81"/>
  <c r="BL1319" i="81" s="1"/>
  <c r="BK1322" i="81"/>
  <c r="BL1316" i="81"/>
  <c r="BK1325" i="81"/>
  <c r="BI301" i="81"/>
  <c r="BN37" i="81"/>
  <c r="BI407" i="81"/>
  <c r="BG1204" i="81"/>
  <c r="BN38" i="81"/>
  <c r="BI299" i="81"/>
  <c r="BI286" i="81"/>
  <c r="BG550" i="81"/>
  <c r="BH543" i="81" s="1"/>
  <c r="BG546" i="81"/>
  <c r="BH540" i="81"/>
  <c r="BI482" i="81"/>
  <c r="BI459" i="81"/>
  <c r="BI461" i="81"/>
  <c r="BI467" i="81"/>
  <c r="BI463" i="81"/>
  <c r="BI479" i="81"/>
  <c r="BI477" i="81"/>
  <c r="BI469" i="81"/>
  <c r="BI465" i="81"/>
  <c r="BI478" i="81"/>
  <c r="BI472" i="81"/>
  <c r="BI471" i="81"/>
  <c r="BI460" i="81"/>
  <c r="BI470" i="81"/>
  <c r="BI474" i="81"/>
  <c r="BI475" i="81"/>
  <c r="BI458" i="81"/>
  <c r="BI481" i="81"/>
  <c r="BI480" i="81"/>
  <c r="BI462" i="81"/>
  <c r="BI466" i="81"/>
  <c r="BI473" i="81"/>
  <c r="BI464" i="81"/>
  <c r="BI468" i="81"/>
  <c r="BI476" i="81"/>
  <c r="BG1205" i="81"/>
  <c r="BG1192" i="81"/>
  <c r="BN21" i="81"/>
  <c r="BM27" i="81"/>
  <c r="BM31" i="81"/>
  <c r="BN24" i="81" s="1"/>
  <c r="BN127" i="81" s="1"/>
  <c r="BM30" i="81"/>
  <c r="BN40" i="81"/>
  <c r="BF1293" i="81"/>
  <c r="BF1490" i="81"/>
  <c r="BH528" i="81"/>
  <c r="BH526" i="81"/>
  <c r="BH389" i="81"/>
  <c r="BI786" i="81"/>
  <c r="BI819" i="81" s="1"/>
  <c r="BI788" i="81"/>
  <c r="BI290" i="81"/>
  <c r="BI414" i="81"/>
  <c r="BI427" i="81"/>
  <c r="BI428" i="81" s="1"/>
  <c r="BJ426" i="81" s="1"/>
  <c r="BM126" i="81"/>
  <c r="BG1207" i="81"/>
  <c r="BG935" i="81" l="1"/>
  <c r="BG1461" i="81"/>
  <c r="BM1386" i="81"/>
  <c r="BE1455" i="81"/>
  <c r="BH810" i="81"/>
  <c r="BI803" i="81" s="1"/>
  <c r="BF153" i="81"/>
  <c r="BG148" i="81" s="1"/>
  <c r="BI411" i="81"/>
  <c r="BI516" i="81" s="1"/>
  <c r="BG936" i="81"/>
  <c r="BG940" i="81"/>
  <c r="BH933" i="81" s="1"/>
  <c r="BH930" i="81"/>
  <c r="BH806" i="81"/>
  <c r="BM1388" i="81"/>
  <c r="BG939" i="81"/>
  <c r="BI800" i="81"/>
  <c r="BI808" i="81" s="1"/>
  <c r="BF1463" i="81"/>
  <c r="BM1387" i="81"/>
  <c r="BH918" i="81"/>
  <c r="BH916" i="81"/>
  <c r="BH949" i="81" s="1"/>
  <c r="BG1431" i="81"/>
  <c r="BM1383" i="81"/>
  <c r="BM1390" i="81"/>
  <c r="BM1392" i="81"/>
  <c r="BM1384" i="81"/>
  <c r="BL1317" i="81"/>
  <c r="BL1422" i="81" s="1"/>
  <c r="BM1391" i="81"/>
  <c r="BM1385" i="81"/>
  <c r="BM1381" i="81"/>
  <c r="BM1389" i="81"/>
  <c r="BL1306" i="81"/>
  <c r="BL1309" i="81" s="1"/>
  <c r="BL1310" i="81" s="1"/>
  <c r="BL1311" i="81" s="1"/>
  <c r="BL1312" i="81" s="1"/>
  <c r="BL1318" i="81" s="1"/>
  <c r="BM1304" i="81"/>
  <c r="BF1197" i="81"/>
  <c r="BF1194" i="81"/>
  <c r="BG1188" i="81"/>
  <c r="BG1196" i="81" s="1"/>
  <c r="BF1450" i="81"/>
  <c r="BF1455" i="81" s="1"/>
  <c r="BL1421" i="81"/>
  <c r="BF255" i="81"/>
  <c r="BI1112" i="81"/>
  <c r="BI1125" i="81"/>
  <c r="BI1111" i="81"/>
  <c r="BI1117" i="81"/>
  <c r="BI1120" i="81"/>
  <c r="BI1126" i="81"/>
  <c r="BI1108" i="81"/>
  <c r="BI1113" i="81"/>
  <c r="BI1110" i="81"/>
  <c r="BI1130" i="81"/>
  <c r="BI1116" i="81"/>
  <c r="BI1127" i="81"/>
  <c r="BI1123" i="81"/>
  <c r="BI1109" i="81"/>
  <c r="BI1118" i="81"/>
  <c r="BI1121" i="81"/>
  <c r="BI1114" i="81"/>
  <c r="BI1131" i="81"/>
  <c r="BI1128" i="81"/>
  <c r="BI1122" i="81"/>
  <c r="BI1129" i="81"/>
  <c r="BI1107" i="81"/>
  <c r="BI1119" i="81"/>
  <c r="BI1124" i="81"/>
  <c r="BI1115" i="81"/>
  <c r="BI1049" i="81"/>
  <c r="BI1052" i="81" s="1"/>
  <c r="BI1053" i="81" s="1"/>
  <c r="BI1054" i="81" s="1"/>
  <c r="BI1055" i="81" s="1"/>
  <c r="BI1061" i="81" s="1"/>
  <c r="BJ1044" i="81"/>
  <c r="BI1060" i="81"/>
  <c r="BG152" i="81"/>
  <c r="BG1449" i="81" s="1"/>
  <c r="BG165" i="81"/>
  <c r="BG166" i="81" s="1"/>
  <c r="BH164" i="81" s="1"/>
  <c r="BE1552" i="81"/>
  <c r="BF256" i="81"/>
  <c r="BE256" i="81"/>
  <c r="BE1553" i="81" s="1"/>
  <c r="BG145" i="81"/>
  <c r="BF157" i="81"/>
  <c r="BG199" i="81"/>
  <c r="BG215" i="81"/>
  <c r="BG198" i="81"/>
  <c r="BG197" i="81"/>
  <c r="BG211" i="81"/>
  <c r="BG204" i="81"/>
  <c r="BG196" i="81"/>
  <c r="BG216" i="81"/>
  <c r="BG214" i="81"/>
  <c r="BG213" i="81"/>
  <c r="BG209" i="81"/>
  <c r="BG200" i="81"/>
  <c r="BG217" i="81"/>
  <c r="BG212" i="81"/>
  <c r="BG202" i="81"/>
  <c r="BG203" i="81"/>
  <c r="BG201" i="81"/>
  <c r="BG194" i="81"/>
  <c r="BG218" i="81"/>
  <c r="BG206" i="81"/>
  <c r="BG207" i="81"/>
  <c r="BG208" i="81"/>
  <c r="BG210" i="81"/>
  <c r="BG195" i="81"/>
  <c r="BG205" i="81"/>
  <c r="BG670" i="81"/>
  <c r="BG674" i="81" s="1"/>
  <c r="BG1189" i="81"/>
  <c r="BG1294" i="81" s="1"/>
  <c r="BG774" i="81"/>
  <c r="BH654" i="81"/>
  <c r="BG659" i="81"/>
  <c r="BG662" i="81" s="1"/>
  <c r="BG663" i="81" s="1"/>
  <c r="BG664" i="81" s="1"/>
  <c r="BG665" i="81" s="1"/>
  <c r="BG671" i="81" s="1"/>
  <c r="BI283" i="81"/>
  <c r="BI388" i="81" s="1"/>
  <c r="BJ267" i="81"/>
  <c r="BJ268" i="81" s="1"/>
  <c r="BH548" i="81"/>
  <c r="BH1173" i="81"/>
  <c r="BH1174" i="81" s="1"/>
  <c r="BH1207" i="81" s="1"/>
  <c r="BN11" i="81"/>
  <c r="BN14" i="81" s="1"/>
  <c r="BN15" i="81" s="1"/>
  <c r="BN16" i="81" s="1"/>
  <c r="BN17" i="81" s="1"/>
  <c r="BN23" i="81" s="1"/>
  <c r="BH537" i="81"/>
  <c r="BH530" i="81" s="1"/>
  <c r="BH533" i="81" s="1"/>
  <c r="BH534" i="81" s="1"/>
  <c r="BH535" i="81" s="1"/>
  <c r="BH536" i="81" s="1"/>
  <c r="BH542" i="81" s="1"/>
  <c r="BI415" i="81"/>
  <c r="BI419" i="81" s="1"/>
  <c r="BI797" i="81"/>
  <c r="BI790" i="81" s="1"/>
  <c r="BI793" i="81" s="1"/>
  <c r="BI794" i="81" s="1"/>
  <c r="BI795" i="81" s="1"/>
  <c r="BI796" i="81" s="1"/>
  <c r="BI802" i="81" s="1"/>
  <c r="BG1258" i="81"/>
  <c r="BG1243" i="81"/>
  <c r="BG1241" i="81"/>
  <c r="BG1247" i="81"/>
  <c r="BG1248" i="81"/>
  <c r="BG1255" i="81"/>
  <c r="BG1252" i="81"/>
  <c r="BG1257" i="81"/>
  <c r="BG1251" i="81"/>
  <c r="BG1508" i="81" s="1"/>
  <c r="BG1242" i="81"/>
  <c r="BG1253" i="81"/>
  <c r="BG1234" i="81"/>
  <c r="BG1254" i="81"/>
  <c r="BG1511" i="81" s="1"/>
  <c r="BG1240" i="81"/>
  <c r="BG1236" i="81"/>
  <c r="BG1249" i="81"/>
  <c r="BG1246" i="81"/>
  <c r="BG1239" i="81"/>
  <c r="BG1496" i="81" s="1"/>
  <c r="BG1256" i="81"/>
  <c r="BG1244" i="81"/>
  <c r="BG1235" i="81"/>
  <c r="BG1250" i="81"/>
  <c r="BG1237" i="81"/>
  <c r="BG1238" i="81"/>
  <c r="BG1245" i="81"/>
  <c r="BG1502" i="81" s="1"/>
  <c r="BG1464" i="81"/>
  <c r="BM128" i="81"/>
  <c r="BI851" i="81"/>
  <c r="BI866" i="81"/>
  <c r="BI849" i="81"/>
  <c r="BI864" i="81"/>
  <c r="BI855" i="81"/>
  <c r="BI861" i="81"/>
  <c r="BI872" i="81"/>
  <c r="BI852" i="81"/>
  <c r="BI862" i="81"/>
  <c r="BI854" i="81"/>
  <c r="BI860" i="81"/>
  <c r="BI859" i="81"/>
  <c r="BI850" i="81"/>
  <c r="BI868" i="81"/>
  <c r="BI856" i="81"/>
  <c r="BI870" i="81"/>
  <c r="BI848" i="81"/>
  <c r="BI853" i="81"/>
  <c r="BI865" i="81"/>
  <c r="BI871" i="81"/>
  <c r="BI858" i="81"/>
  <c r="BI867" i="81"/>
  <c r="BI863" i="81"/>
  <c r="BI857" i="81"/>
  <c r="BI869" i="81"/>
  <c r="BH557" i="81"/>
  <c r="BH544" i="81"/>
  <c r="BN79" i="81"/>
  <c r="BN96" i="81"/>
  <c r="BN81" i="81"/>
  <c r="BN98" i="81"/>
  <c r="BN93" i="81"/>
  <c r="BN97" i="81"/>
  <c r="BN74" i="81"/>
  <c r="BN75" i="81"/>
  <c r="BN90" i="81"/>
  <c r="BN91" i="81"/>
  <c r="BN85" i="81"/>
  <c r="BN77" i="81"/>
  <c r="BN83" i="81"/>
  <c r="BN88" i="81"/>
  <c r="BN78" i="81"/>
  <c r="BN89" i="81"/>
  <c r="BN76" i="81"/>
  <c r="BN86" i="81"/>
  <c r="BN94" i="81"/>
  <c r="BN87" i="81"/>
  <c r="BN92" i="81"/>
  <c r="BN80" i="81"/>
  <c r="BN82" i="81"/>
  <c r="BN84" i="81"/>
  <c r="BN95" i="81"/>
  <c r="BI515" i="81"/>
  <c r="BI517" i="81" s="1"/>
  <c r="BI518" i="81" s="1"/>
  <c r="BN39" i="81"/>
  <c r="BG647" i="81"/>
  <c r="BF1550" i="81"/>
  <c r="BF1295" i="81"/>
  <c r="BN29" i="81"/>
  <c r="BN26" i="81"/>
  <c r="BL1324" i="81"/>
  <c r="BH390" i="81"/>
  <c r="BI525" i="81"/>
  <c r="BI804" i="81"/>
  <c r="BI817" i="81"/>
  <c r="BI818" i="81" s="1"/>
  <c r="BJ816" i="81" s="1"/>
  <c r="BH559" i="81"/>
  <c r="BG1206" i="81"/>
  <c r="BI300" i="81"/>
  <c r="BI400" i="81"/>
  <c r="BI403" i="81" s="1"/>
  <c r="BI404" i="81" s="1"/>
  <c r="BI405" i="81" s="1"/>
  <c r="BI406" i="81" s="1"/>
  <c r="BI412" i="81" s="1"/>
  <c r="BJ395" i="81"/>
  <c r="BG1193" i="81"/>
  <c r="BI353" i="81"/>
  <c r="BI338" i="81"/>
  <c r="BI340" i="81"/>
  <c r="BI336" i="81"/>
  <c r="BI344" i="81"/>
  <c r="BI345" i="81"/>
  <c r="BI351" i="81"/>
  <c r="BI350" i="81"/>
  <c r="BI333" i="81"/>
  <c r="BI332" i="81"/>
  <c r="BI347" i="81"/>
  <c r="BI352" i="81"/>
  <c r="BI337" i="81"/>
  <c r="BI346" i="81"/>
  <c r="BI334" i="81"/>
  <c r="BI349" i="81"/>
  <c r="BI330" i="81"/>
  <c r="BI331" i="81"/>
  <c r="BI339" i="81"/>
  <c r="BI354" i="81"/>
  <c r="BI335" i="81"/>
  <c r="BI341" i="81"/>
  <c r="BI342" i="81"/>
  <c r="BI348" i="81"/>
  <c r="BI343" i="81"/>
  <c r="BO9" i="81"/>
  <c r="BO7" i="81"/>
  <c r="BH1176" i="81"/>
  <c r="BG1512" i="81" l="1"/>
  <c r="BM1421" i="81"/>
  <c r="BF154" i="81"/>
  <c r="BG1495" i="81"/>
  <c r="BG1506" i="81"/>
  <c r="BF158" i="81"/>
  <c r="BG151" i="81" s="1"/>
  <c r="BG149" i="81" s="1"/>
  <c r="BG153" i="81" s="1"/>
  <c r="BG1450" i="81" s="1"/>
  <c r="BG1493" i="81"/>
  <c r="BL1423" i="81"/>
  <c r="BL1424" i="81" s="1"/>
  <c r="BL1321" i="81"/>
  <c r="BL1326" i="81" s="1"/>
  <c r="BM1319" i="81" s="1"/>
  <c r="BG1501" i="81"/>
  <c r="BG1514" i="81"/>
  <c r="BG1504" i="81"/>
  <c r="BF1454" i="81"/>
  <c r="BH978" i="81"/>
  <c r="BH989" i="81"/>
  <c r="BH983" i="81"/>
  <c r="BH998" i="81"/>
  <c r="BH988" i="81"/>
  <c r="BH992" i="81"/>
  <c r="BH999" i="81"/>
  <c r="BH986" i="81"/>
  <c r="BH995" i="81"/>
  <c r="BH990" i="81"/>
  <c r="BH993" i="81"/>
  <c r="BH979" i="81"/>
  <c r="BH981" i="81"/>
  <c r="BH982" i="81"/>
  <c r="BH996" i="81"/>
  <c r="BH980" i="81"/>
  <c r="BH987" i="81"/>
  <c r="BH977" i="81"/>
  <c r="BH984" i="81"/>
  <c r="BH994" i="81"/>
  <c r="BH991" i="81"/>
  <c r="BH997" i="81"/>
  <c r="BH1001" i="81"/>
  <c r="BH985" i="81"/>
  <c r="BH1000" i="81"/>
  <c r="BH938" i="81"/>
  <c r="BG1505" i="81"/>
  <c r="BH934" i="81"/>
  <c r="BH947" i="81"/>
  <c r="BH948" i="81" s="1"/>
  <c r="BI946" i="81" s="1"/>
  <c r="BG1510" i="81"/>
  <c r="BG1509" i="81"/>
  <c r="BG1498" i="81"/>
  <c r="BH927" i="81"/>
  <c r="BH920" i="81" s="1"/>
  <c r="BH923" i="81" s="1"/>
  <c r="BH924" i="81" s="1"/>
  <c r="BH925" i="81" s="1"/>
  <c r="BH926" i="81" s="1"/>
  <c r="BH932" i="81" s="1"/>
  <c r="BG1494" i="81"/>
  <c r="BG1462" i="81"/>
  <c r="BF1451" i="81"/>
  <c r="BG1497" i="81"/>
  <c r="BG1500" i="81"/>
  <c r="BJ270" i="81"/>
  <c r="BJ299" i="81" s="1"/>
  <c r="BG1492" i="81"/>
  <c r="BG1503" i="81"/>
  <c r="BM1313" i="81"/>
  <c r="BM1320" i="81"/>
  <c r="BM1333" i="81"/>
  <c r="BM1334" i="81" s="1"/>
  <c r="BN1332" i="81" s="1"/>
  <c r="BG1513" i="81"/>
  <c r="BG1507" i="81"/>
  <c r="BG1499" i="81"/>
  <c r="BG1515" i="81"/>
  <c r="BI1164" i="81"/>
  <c r="BI1165" i="81"/>
  <c r="BI1064" i="81"/>
  <c r="BJ1047" i="81"/>
  <c r="BJ1045" i="81"/>
  <c r="BG253" i="81"/>
  <c r="BG156" i="81"/>
  <c r="BG1453" i="81" s="1"/>
  <c r="BG775" i="81"/>
  <c r="BG776" i="81" s="1"/>
  <c r="BG777" i="81" s="1"/>
  <c r="BG138" i="81"/>
  <c r="BG141" i="81" s="1"/>
  <c r="BG142" i="81" s="1"/>
  <c r="BG143" i="81" s="1"/>
  <c r="BG144" i="81" s="1"/>
  <c r="BG150" i="81" s="1"/>
  <c r="BH133" i="81"/>
  <c r="BH1430" i="81" s="1"/>
  <c r="BG1445" i="81"/>
  <c r="BG1442" i="81"/>
  <c r="BI287" i="81"/>
  <c r="BI288" i="81" s="1"/>
  <c r="BH541" i="81"/>
  <c r="BH545" i="81" s="1"/>
  <c r="BG678" i="81"/>
  <c r="BG675" i="81"/>
  <c r="BG679" i="81"/>
  <c r="BH672" i="81" s="1"/>
  <c r="BH669" i="81"/>
  <c r="BH655" i="81"/>
  <c r="BH657" i="81"/>
  <c r="BO18" i="81"/>
  <c r="BP6" i="81" s="1"/>
  <c r="BI416" i="81"/>
  <c r="BI420" i="81"/>
  <c r="BJ413" i="81" s="1"/>
  <c r="BJ785" i="81"/>
  <c r="BJ786" i="81" s="1"/>
  <c r="BJ819" i="81" s="1"/>
  <c r="BH1185" i="81"/>
  <c r="BJ410" i="81"/>
  <c r="BJ418" i="81" s="1"/>
  <c r="BI801" i="81"/>
  <c r="BI906" i="81" s="1"/>
  <c r="BI526" i="81"/>
  <c r="BI528" i="81"/>
  <c r="BL1325" i="81"/>
  <c r="BL1322" i="81"/>
  <c r="BF1296" i="81"/>
  <c r="BF1553" i="81" s="1"/>
  <c r="BF1552" i="81"/>
  <c r="BH558" i="81"/>
  <c r="BM129" i="81"/>
  <c r="BH1205" i="81"/>
  <c r="BH1192" i="81"/>
  <c r="BO38" i="81"/>
  <c r="BH603" i="81"/>
  <c r="BH587" i="81"/>
  <c r="BH591" i="81"/>
  <c r="BH594" i="81"/>
  <c r="BH609" i="81"/>
  <c r="BH588" i="81"/>
  <c r="BH606" i="81"/>
  <c r="BH598" i="81"/>
  <c r="BH600" i="81"/>
  <c r="BH596" i="81"/>
  <c r="BH604" i="81"/>
  <c r="BH589" i="81"/>
  <c r="BH607" i="81"/>
  <c r="BH590" i="81"/>
  <c r="BH592" i="81"/>
  <c r="BH608" i="81"/>
  <c r="BH605" i="81"/>
  <c r="BH597" i="81"/>
  <c r="BH611" i="81"/>
  <c r="BH595" i="81"/>
  <c r="BH599" i="81"/>
  <c r="BH610" i="81"/>
  <c r="BH602" i="81"/>
  <c r="BH593" i="81"/>
  <c r="BH601" i="81"/>
  <c r="BO21" i="81"/>
  <c r="BN27" i="81"/>
  <c r="BN31" i="81"/>
  <c r="BO24" i="81" s="1"/>
  <c r="BO127" i="81" s="1"/>
  <c r="BN30" i="81"/>
  <c r="BG648" i="81"/>
  <c r="BO37" i="81"/>
  <c r="BJ298" i="81"/>
  <c r="BO40" i="81"/>
  <c r="BH1246" i="81"/>
  <c r="BH1236" i="81"/>
  <c r="BH1242" i="81"/>
  <c r="BH1241" i="81"/>
  <c r="BH1247" i="81"/>
  <c r="BH1255" i="81"/>
  <c r="BH1258" i="81"/>
  <c r="BH1248" i="81"/>
  <c r="BH1238" i="81"/>
  <c r="BH1245" i="81"/>
  <c r="BH1249" i="81"/>
  <c r="BH1252" i="81"/>
  <c r="BH1254" i="81"/>
  <c r="BH1259" i="81"/>
  <c r="BH1250" i="81"/>
  <c r="BH1235" i="81"/>
  <c r="BH1240" i="81"/>
  <c r="BH1256" i="81"/>
  <c r="BH1239" i="81"/>
  <c r="BH1251" i="81"/>
  <c r="BH1253" i="81"/>
  <c r="BH1243" i="81"/>
  <c r="BH1237" i="81"/>
  <c r="BH1244" i="81"/>
  <c r="BH1257" i="81"/>
  <c r="BG1197" i="81"/>
  <c r="BG1198" i="81"/>
  <c r="BH1191" i="81" s="1"/>
  <c r="BG1194" i="81"/>
  <c r="BH1188" i="81"/>
  <c r="BI387" i="81"/>
  <c r="BJ398" i="81"/>
  <c r="BJ396" i="81"/>
  <c r="BJ429" i="81" s="1"/>
  <c r="BH1204" i="81"/>
  <c r="BH1461" i="81" s="1"/>
  <c r="BG1463" i="81"/>
  <c r="BJ301" i="81"/>
  <c r="BN126" i="81"/>
  <c r="BI905" i="81"/>
  <c r="BG1293" i="81"/>
  <c r="BG1491" i="81"/>
  <c r="BI805" i="81" l="1"/>
  <c r="BJ286" i="81"/>
  <c r="BJ279" i="81"/>
  <c r="BK267" i="81" s="1"/>
  <c r="BM1317" i="81"/>
  <c r="BM1422" i="81" s="1"/>
  <c r="BM1423" i="81" s="1"/>
  <c r="BM1424" i="81" s="1"/>
  <c r="BM1316" i="81"/>
  <c r="BI915" i="81"/>
  <c r="BH1035" i="81"/>
  <c r="BH931" i="81"/>
  <c r="BM1306" i="81"/>
  <c r="BM1309" i="81" s="1"/>
  <c r="BM1310" i="81" s="1"/>
  <c r="BM1311" i="81" s="1"/>
  <c r="BM1312" i="81" s="1"/>
  <c r="BM1318" i="81" s="1"/>
  <c r="BN1301" i="81"/>
  <c r="BO11" i="81"/>
  <c r="BO14" i="81" s="1"/>
  <c r="BO15" i="81" s="1"/>
  <c r="BO16" i="81" s="1"/>
  <c r="BO17" i="81" s="1"/>
  <c r="BO23" i="81" s="1"/>
  <c r="BH646" i="81"/>
  <c r="BI1166" i="81"/>
  <c r="BI1167" i="81" s="1"/>
  <c r="BJ282" i="81"/>
  <c r="BJ290" i="81" s="1"/>
  <c r="BI292" i="81"/>
  <c r="BJ285" i="81" s="1"/>
  <c r="BJ283" i="81" s="1"/>
  <c r="BJ388" i="81" s="1"/>
  <c r="BI291" i="81"/>
  <c r="BJ1063" i="81"/>
  <c r="BJ1076" i="81"/>
  <c r="BJ1077" i="81" s="1"/>
  <c r="BK1075" i="81" s="1"/>
  <c r="BJ1059" i="81"/>
  <c r="BI1069" i="81"/>
  <c r="BJ1062" i="81" s="1"/>
  <c r="BI1068" i="81"/>
  <c r="BI1065" i="81"/>
  <c r="BJ1056" i="81"/>
  <c r="BJ1078" i="81"/>
  <c r="BG254" i="81"/>
  <c r="BG1551" i="81" s="1"/>
  <c r="BG1446" i="81"/>
  <c r="BH136" i="81"/>
  <c r="BH134" i="81"/>
  <c r="BH167" i="81" s="1"/>
  <c r="BG158" i="81"/>
  <c r="BH151" i="81" s="1"/>
  <c r="BH148" i="81"/>
  <c r="BH156" i="81" s="1"/>
  <c r="BG154" i="81"/>
  <c r="BG157" i="81"/>
  <c r="BG1454" i="81" s="1"/>
  <c r="BI540" i="81"/>
  <c r="BI548" i="81" s="1"/>
  <c r="BH546" i="81"/>
  <c r="BH549" i="81"/>
  <c r="BH550" i="81"/>
  <c r="BI543" i="81" s="1"/>
  <c r="BJ272" i="81"/>
  <c r="BJ275" i="81" s="1"/>
  <c r="BJ276" i="81" s="1"/>
  <c r="BJ277" i="81" s="1"/>
  <c r="BJ278" i="81" s="1"/>
  <c r="BJ284" i="81" s="1"/>
  <c r="BI907" i="81"/>
  <c r="BI908" i="81" s="1"/>
  <c r="BH666" i="81"/>
  <c r="BI654" i="81" s="1"/>
  <c r="BH677" i="81"/>
  <c r="BH673" i="81"/>
  <c r="BH686" i="81"/>
  <c r="BH687" i="81" s="1"/>
  <c r="BI685" i="81" s="1"/>
  <c r="BH688" i="81"/>
  <c r="BJ788" i="81"/>
  <c r="BJ817" i="81" s="1"/>
  <c r="BJ818" i="81" s="1"/>
  <c r="BK816" i="81" s="1"/>
  <c r="BH1189" i="81"/>
  <c r="BH1193" i="81" s="1"/>
  <c r="BJ407" i="81"/>
  <c r="BJ400" i="81" s="1"/>
  <c r="BJ403" i="81" s="1"/>
  <c r="BJ404" i="81" s="1"/>
  <c r="BJ405" i="81" s="1"/>
  <c r="BJ406" i="81" s="1"/>
  <c r="BJ412" i="81" s="1"/>
  <c r="BI1173" i="81"/>
  <c r="BI1174" i="81" s="1"/>
  <c r="BH1178" i="81"/>
  <c r="BH1181" i="81" s="1"/>
  <c r="BH1182" i="81" s="1"/>
  <c r="BH1183" i="81" s="1"/>
  <c r="BH1184" i="81" s="1"/>
  <c r="BH1190" i="81" s="1"/>
  <c r="BO89" i="81"/>
  <c r="BO76" i="81"/>
  <c r="BO80" i="81"/>
  <c r="BO93" i="81"/>
  <c r="BO97" i="81"/>
  <c r="BO94" i="81"/>
  <c r="BO85" i="81"/>
  <c r="BO81" i="81"/>
  <c r="BO90" i="81"/>
  <c r="BO79" i="81"/>
  <c r="BO88" i="81"/>
  <c r="BO84" i="81"/>
  <c r="BO82" i="81"/>
  <c r="BO98" i="81"/>
  <c r="BO87" i="81"/>
  <c r="BO92" i="81"/>
  <c r="BO83" i="81"/>
  <c r="BO78" i="81"/>
  <c r="BO95" i="81"/>
  <c r="BO75" i="81"/>
  <c r="BO99" i="81"/>
  <c r="BO91" i="81"/>
  <c r="BO77" i="81"/>
  <c r="BO86" i="81"/>
  <c r="BO96" i="81"/>
  <c r="BJ300" i="81"/>
  <c r="BO29" i="81"/>
  <c r="BO26" i="81"/>
  <c r="BH1206" i="81"/>
  <c r="BI1204" i="81" s="1"/>
  <c r="BK270" i="81"/>
  <c r="BK268" i="81"/>
  <c r="BI559" i="81"/>
  <c r="BH645" i="81"/>
  <c r="BO39" i="81"/>
  <c r="BI556" i="81"/>
  <c r="BI389" i="81"/>
  <c r="BG1451" i="81"/>
  <c r="BG1455" i="81"/>
  <c r="BH1293" i="81"/>
  <c r="BN1380" i="81"/>
  <c r="BN1369" i="81"/>
  <c r="BN1381" i="81"/>
  <c r="BN1373" i="81"/>
  <c r="BN1377" i="81"/>
  <c r="BN1370" i="81"/>
  <c r="BN1379" i="81"/>
  <c r="BN1376" i="81"/>
  <c r="BN1371" i="81"/>
  <c r="BN1378" i="81"/>
  <c r="BN1372" i="81"/>
  <c r="BN1375" i="81"/>
  <c r="BN1374" i="81"/>
  <c r="BJ462" i="81"/>
  <c r="BJ480" i="81"/>
  <c r="BJ461" i="81"/>
  <c r="BJ474" i="81"/>
  <c r="BJ473" i="81"/>
  <c r="BJ468" i="81"/>
  <c r="BJ483" i="81"/>
  <c r="BJ479" i="81"/>
  <c r="BJ471" i="81"/>
  <c r="BJ464" i="81"/>
  <c r="BJ477" i="81"/>
  <c r="BJ475" i="81"/>
  <c r="BJ478" i="81"/>
  <c r="BJ482" i="81"/>
  <c r="BJ467" i="81"/>
  <c r="BJ463" i="81"/>
  <c r="BJ466" i="81"/>
  <c r="BJ460" i="81"/>
  <c r="BJ470" i="81"/>
  <c r="BJ459" i="81"/>
  <c r="BJ481" i="81"/>
  <c r="BJ469" i="81"/>
  <c r="BJ476" i="81"/>
  <c r="BJ465" i="81"/>
  <c r="BJ472" i="81"/>
  <c r="BH1196" i="81"/>
  <c r="BP7" i="81"/>
  <c r="BP9" i="81"/>
  <c r="BM1324" i="81"/>
  <c r="BM1321" i="81"/>
  <c r="BJ852" i="81"/>
  <c r="BJ857" i="81"/>
  <c r="BJ865" i="81"/>
  <c r="BJ851" i="81"/>
  <c r="BJ853" i="81"/>
  <c r="BJ867" i="81"/>
  <c r="BJ860" i="81"/>
  <c r="BJ854" i="81"/>
  <c r="BJ868" i="81"/>
  <c r="BJ850" i="81"/>
  <c r="BJ856" i="81"/>
  <c r="BJ863" i="81"/>
  <c r="BJ871" i="81"/>
  <c r="BJ859" i="81"/>
  <c r="BJ869" i="81"/>
  <c r="BJ858" i="81"/>
  <c r="BJ866" i="81"/>
  <c r="BJ870" i="81"/>
  <c r="BJ873" i="81"/>
  <c r="BJ849" i="81"/>
  <c r="BJ864" i="81"/>
  <c r="BJ872" i="81"/>
  <c r="BJ855" i="81"/>
  <c r="BJ862" i="81"/>
  <c r="BJ861" i="81"/>
  <c r="BI537" i="81"/>
  <c r="BI810" i="81"/>
  <c r="BJ803" i="81" s="1"/>
  <c r="BI806" i="81"/>
  <c r="BJ800" i="81"/>
  <c r="BI809" i="81"/>
  <c r="BJ355" i="81"/>
  <c r="BJ351" i="81"/>
  <c r="BJ333" i="81"/>
  <c r="BJ346" i="81"/>
  <c r="BJ348" i="81"/>
  <c r="BJ354" i="81"/>
  <c r="BJ347" i="81"/>
  <c r="BJ352" i="81"/>
  <c r="BJ341" i="81"/>
  <c r="BJ349" i="81"/>
  <c r="BJ345" i="81"/>
  <c r="BJ334" i="81"/>
  <c r="BJ353" i="81"/>
  <c r="BJ343" i="81"/>
  <c r="BJ338" i="81"/>
  <c r="BJ340" i="81"/>
  <c r="BJ342" i="81"/>
  <c r="BJ332" i="81"/>
  <c r="BJ331" i="81"/>
  <c r="BJ350" i="81"/>
  <c r="BJ335" i="81"/>
  <c r="BJ344" i="81"/>
  <c r="BJ336" i="81"/>
  <c r="BJ339" i="81"/>
  <c r="BJ337" i="81"/>
  <c r="BG1295" i="81"/>
  <c r="BG1550" i="81"/>
  <c r="BN128" i="81"/>
  <c r="BJ427" i="81"/>
  <c r="BJ428" i="81" s="1"/>
  <c r="BK426" i="81" s="1"/>
  <c r="BJ414" i="81"/>
  <c r="BI557" i="81"/>
  <c r="BI544" i="81"/>
  <c r="BH1036" i="81" l="1"/>
  <c r="BH1037" i="81" s="1"/>
  <c r="BH1038" i="81" s="1"/>
  <c r="BH935" i="81"/>
  <c r="BI541" i="81"/>
  <c r="BI918" i="81"/>
  <c r="BI916" i="81"/>
  <c r="BI949" i="81" s="1"/>
  <c r="BN1304" i="81"/>
  <c r="BN1302" i="81"/>
  <c r="BH1445" i="81"/>
  <c r="BK1044" i="81"/>
  <c r="BJ1049" i="81"/>
  <c r="BJ1052" i="81" s="1"/>
  <c r="BJ1053" i="81" s="1"/>
  <c r="BJ1054" i="81" s="1"/>
  <c r="BJ1055" i="81" s="1"/>
  <c r="BJ1061" i="81" s="1"/>
  <c r="BJ1067" i="81"/>
  <c r="BG255" i="81"/>
  <c r="BG256" i="81" s="1"/>
  <c r="BJ1117" i="81"/>
  <c r="BJ1120" i="81"/>
  <c r="BJ1123" i="81"/>
  <c r="BJ1131" i="81"/>
  <c r="BJ1127" i="81"/>
  <c r="BJ1114" i="81"/>
  <c r="BJ1128" i="81"/>
  <c r="BJ1121" i="81"/>
  <c r="BJ1110" i="81"/>
  <c r="BJ1115" i="81"/>
  <c r="BJ1116" i="81"/>
  <c r="BJ1132" i="81"/>
  <c r="BJ1108" i="81"/>
  <c r="BJ1124" i="81"/>
  <c r="BJ1118" i="81"/>
  <c r="BJ1122" i="81"/>
  <c r="BJ1130" i="81"/>
  <c r="BJ1113" i="81"/>
  <c r="BJ1119" i="81"/>
  <c r="BJ1129" i="81"/>
  <c r="BJ1125" i="81"/>
  <c r="BJ1111" i="81"/>
  <c r="BJ1112" i="81"/>
  <c r="BJ1109" i="81"/>
  <c r="BJ1126" i="81"/>
  <c r="BJ1060" i="81"/>
  <c r="BJ1165" i="81" s="1"/>
  <c r="BH199" i="81"/>
  <c r="BH216" i="81"/>
  <c r="BH213" i="81"/>
  <c r="BH214" i="81"/>
  <c r="BH218" i="81"/>
  <c r="BH210" i="81"/>
  <c r="BH215" i="81"/>
  <c r="BH207" i="81"/>
  <c r="BH196" i="81"/>
  <c r="BH202" i="81"/>
  <c r="BH211" i="81"/>
  <c r="BH201" i="81"/>
  <c r="BH212" i="81"/>
  <c r="BH209" i="81"/>
  <c r="BH219" i="81"/>
  <c r="BH198" i="81"/>
  <c r="BH195" i="81"/>
  <c r="BH204" i="81"/>
  <c r="BH206" i="81"/>
  <c r="BH205" i="81"/>
  <c r="BH197" i="81"/>
  <c r="BH203" i="81"/>
  <c r="BH208" i="81"/>
  <c r="BH200" i="81"/>
  <c r="BH217" i="81"/>
  <c r="BH145" i="81"/>
  <c r="BH138" i="81" s="1"/>
  <c r="BH141" i="81" s="1"/>
  <c r="BH142" i="81" s="1"/>
  <c r="BH143" i="81" s="1"/>
  <c r="BH144" i="81" s="1"/>
  <c r="BH150" i="81" s="1"/>
  <c r="BH1453" i="81"/>
  <c r="BH1431" i="81"/>
  <c r="BH165" i="81"/>
  <c r="BH166" i="81" s="1"/>
  <c r="BI164" i="81" s="1"/>
  <c r="BI1461" i="81" s="1"/>
  <c r="BH152" i="81"/>
  <c r="BH1449" i="81" s="1"/>
  <c r="BH1433" i="81"/>
  <c r="BJ411" i="81"/>
  <c r="BJ415" i="81" s="1"/>
  <c r="BH659" i="81"/>
  <c r="BH662" i="81" s="1"/>
  <c r="BH663" i="81" s="1"/>
  <c r="BH664" i="81" s="1"/>
  <c r="BH665" i="81" s="1"/>
  <c r="BH671" i="81" s="1"/>
  <c r="BH670" i="81"/>
  <c r="BH775" i="81" s="1"/>
  <c r="BJ287" i="81"/>
  <c r="BJ288" i="81" s="1"/>
  <c r="BI1176" i="81"/>
  <c r="BI1192" i="81" s="1"/>
  <c r="BH731" i="81"/>
  <c r="BH728" i="81"/>
  <c r="BH722" i="81"/>
  <c r="BH727" i="81"/>
  <c r="BH719" i="81"/>
  <c r="BH718" i="81"/>
  <c r="BH737" i="81"/>
  <c r="BH716" i="81"/>
  <c r="BH736" i="81"/>
  <c r="BH1512" i="81" s="1"/>
  <c r="BH724" i="81"/>
  <c r="BH723" i="81"/>
  <c r="BH734" i="81"/>
  <c r="BH739" i="81"/>
  <c r="BH721" i="81"/>
  <c r="BH740" i="81"/>
  <c r="BH725" i="81"/>
  <c r="BH717" i="81"/>
  <c r="BH735" i="81"/>
  <c r="BH720" i="81"/>
  <c r="BH1496" i="81" s="1"/>
  <c r="BH729" i="81"/>
  <c r="BH730" i="81"/>
  <c r="BH726" i="81"/>
  <c r="BH733" i="81"/>
  <c r="BH1509" i="81" s="1"/>
  <c r="BH732" i="81"/>
  <c r="BH738" i="81"/>
  <c r="BH1464" i="81"/>
  <c r="BI655" i="81"/>
  <c r="BI657" i="81"/>
  <c r="BK395" i="81"/>
  <c r="BK396" i="81" s="1"/>
  <c r="BK429" i="81" s="1"/>
  <c r="BJ804" i="81"/>
  <c r="BJ797" i="81"/>
  <c r="BK785" i="81" s="1"/>
  <c r="BK786" i="81" s="1"/>
  <c r="BK819" i="81" s="1"/>
  <c r="BI646" i="81"/>
  <c r="BH1294" i="81"/>
  <c r="BP18" i="81"/>
  <c r="BP11" i="81" s="1"/>
  <c r="BP14" i="81" s="1"/>
  <c r="BP15" i="81" s="1"/>
  <c r="BP16" i="81" s="1"/>
  <c r="BP17" i="81" s="1"/>
  <c r="BP23" i="81" s="1"/>
  <c r="BK279" i="81"/>
  <c r="BK272" i="81" s="1"/>
  <c r="BK275" i="81" s="1"/>
  <c r="BK276" i="81" s="1"/>
  <c r="BK277" i="81" s="1"/>
  <c r="BK278" i="81" s="1"/>
  <c r="BK284" i="81" s="1"/>
  <c r="BI1207" i="81"/>
  <c r="BI1258" i="81" s="1"/>
  <c r="BJ515" i="81"/>
  <c r="BJ905" i="81"/>
  <c r="BN1316" i="81"/>
  <c r="BM1326" i="81"/>
  <c r="BN1319" i="81" s="1"/>
  <c r="BM1322" i="81"/>
  <c r="BM1325" i="81"/>
  <c r="BK282" i="81"/>
  <c r="BK298" i="81"/>
  <c r="BJ516" i="81"/>
  <c r="BP38" i="81"/>
  <c r="BH647" i="81"/>
  <c r="BO31" i="81"/>
  <c r="BP24" i="81" s="1"/>
  <c r="BP127" i="81" s="1"/>
  <c r="BP21" i="81"/>
  <c r="BO27" i="81"/>
  <c r="BO30" i="81"/>
  <c r="BJ525" i="81"/>
  <c r="BI530" i="81"/>
  <c r="BI533" i="81" s="1"/>
  <c r="BI534" i="81" s="1"/>
  <c r="BI535" i="81" s="1"/>
  <c r="BI536" i="81" s="1"/>
  <c r="BI542" i="81" s="1"/>
  <c r="BP40" i="81"/>
  <c r="BI606" i="81"/>
  <c r="BI598" i="81"/>
  <c r="BI591" i="81"/>
  <c r="BI597" i="81"/>
  <c r="BI600" i="81"/>
  <c r="BI605" i="81"/>
  <c r="BI609" i="81"/>
  <c r="BI607" i="81"/>
  <c r="BI590" i="81"/>
  <c r="BI588" i="81"/>
  <c r="BI603" i="81"/>
  <c r="BI610" i="81"/>
  <c r="BI594" i="81"/>
  <c r="BI602" i="81"/>
  <c r="BI599" i="81"/>
  <c r="BI589" i="81"/>
  <c r="BI608" i="81"/>
  <c r="BI604" i="81"/>
  <c r="BI611" i="81"/>
  <c r="BI601" i="81"/>
  <c r="BI596" i="81"/>
  <c r="BI593" i="81"/>
  <c r="BI592" i="81"/>
  <c r="BI612" i="81"/>
  <c r="BI595" i="81"/>
  <c r="BI545" i="81"/>
  <c r="BK301" i="81"/>
  <c r="BN129" i="81"/>
  <c r="BI558" i="81"/>
  <c r="BG1296" i="81"/>
  <c r="BJ387" i="81"/>
  <c r="BJ808" i="81"/>
  <c r="BH1198" i="81"/>
  <c r="BI1191" i="81" s="1"/>
  <c r="BH1194" i="81"/>
  <c r="BI1188" i="81"/>
  <c r="BH1197" i="81"/>
  <c r="BI390" i="81"/>
  <c r="BP37" i="81"/>
  <c r="BK286" i="81"/>
  <c r="BK299" i="81"/>
  <c r="BO126" i="81"/>
  <c r="BJ291" i="81" l="1"/>
  <c r="BI927" i="81"/>
  <c r="BI920" i="81"/>
  <c r="BI923" i="81" s="1"/>
  <c r="BI924" i="81" s="1"/>
  <c r="BI925" i="81" s="1"/>
  <c r="BI926" i="81" s="1"/>
  <c r="BI932" i="81" s="1"/>
  <c r="BJ915" i="81"/>
  <c r="BH936" i="81"/>
  <c r="BI930" i="81"/>
  <c r="BH940" i="81"/>
  <c r="BI933" i="81" s="1"/>
  <c r="BI931" i="81" s="1"/>
  <c r="BI1036" i="81" s="1"/>
  <c r="BH939" i="81"/>
  <c r="BI947" i="81"/>
  <c r="BI948" i="81" s="1"/>
  <c r="BJ946" i="81" s="1"/>
  <c r="BI934" i="81"/>
  <c r="BG1553" i="81"/>
  <c r="BH1506" i="81"/>
  <c r="BH1507" i="81"/>
  <c r="BI989" i="81"/>
  <c r="BI999" i="81"/>
  <c r="BI991" i="81"/>
  <c r="BI978" i="81"/>
  <c r="BI984" i="81"/>
  <c r="BI981" i="81"/>
  <c r="BI996" i="81"/>
  <c r="BI993" i="81"/>
  <c r="BI997" i="81"/>
  <c r="BI987" i="81"/>
  <c r="BI986" i="81"/>
  <c r="BI1000" i="81"/>
  <c r="BI980" i="81"/>
  <c r="BI988" i="81"/>
  <c r="BI995" i="81"/>
  <c r="BI992" i="81"/>
  <c r="BI979" i="81"/>
  <c r="BI983" i="81"/>
  <c r="BI982" i="81"/>
  <c r="BI994" i="81"/>
  <c r="BI990" i="81"/>
  <c r="BI1002" i="81"/>
  <c r="BI998" i="81"/>
  <c r="BI1001" i="81"/>
  <c r="BI985" i="81"/>
  <c r="BN1335" i="81"/>
  <c r="BN1313" i="81"/>
  <c r="BN1333" i="81"/>
  <c r="BN1334" i="81" s="1"/>
  <c r="BO1332" i="81" s="1"/>
  <c r="BN1320" i="81"/>
  <c r="BH1508" i="81"/>
  <c r="BH1505" i="81"/>
  <c r="BH1510" i="81"/>
  <c r="BH1516" i="81"/>
  <c r="BI1205" i="81"/>
  <c r="BI1206" i="81" s="1"/>
  <c r="BJ1204" i="81" s="1"/>
  <c r="BH1498" i="81"/>
  <c r="BH1442" i="81"/>
  <c r="BI1185" i="81"/>
  <c r="BI1178" i="81" s="1"/>
  <c r="BI1181" i="81" s="1"/>
  <c r="BI1182" i="81" s="1"/>
  <c r="BI1183" i="81" s="1"/>
  <c r="BI1184" i="81" s="1"/>
  <c r="BI1190" i="81" s="1"/>
  <c r="BH1463" i="81"/>
  <c r="BH1494" i="81"/>
  <c r="BH1462" i="81"/>
  <c r="BH1514" i="81"/>
  <c r="BH1493" i="81"/>
  <c r="BH1515" i="81"/>
  <c r="BH1495" i="81"/>
  <c r="BG1552" i="81"/>
  <c r="BH1501" i="81"/>
  <c r="BH1499" i="81"/>
  <c r="BH1513" i="81"/>
  <c r="BH1502" i="81"/>
  <c r="BH1511" i="81"/>
  <c r="BH1497" i="81"/>
  <c r="BH1500" i="81"/>
  <c r="BH1504" i="81"/>
  <c r="BJ1064" i="81"/>
  <c r="BJ1164" i="81"/>
  <c r="BJ1166" i="81" s="1"/>
  <c r="BJ1167" i="81" s="1"/>
  <c r="BH1503" i="81"/>
  <c r="BK1045" i="81"/>
  <c r="BK1047" i="81"/>
  <c r="BI133" i="81"/>
  <c r="BH149" i="81"/>
  <c r="BH253" i="81"/>
  <c r="BK398" i="81"/>
  <c r="BK407" i="81" s="1"/>
  <c r="BH674" i="81"/>
  <c r="BI669" i="81" s="1"/>
  <c r="BI1259" i="81"/>
  <c r="BJ292" i="81"/>
  <c r="BK285" i="81" s="1"/>
  <c r="BK283" i="81" s="1"/>
  <c r="BQ6" i="81"/>
  <c r="BQ9" i="81" s="1"/>
  <c r="BI1251" i="81"/>
  <c r="BK788" i="81"/>
  <c r="BK797" i="81" s="1"/>
  <c r="BI688" i="81"/>
  <c r="BI666" i="81"/>
  <c r="BJ654" i="81" s="1"/>
  <c r="BI686" i="81"/>
  <c r="BI673" i="81"/>
  <c r="BH774" i="81"/>
  <c r="BH1492" i="81"/>
  <c r="BJ790" i="81"/>
  <c r="BJ793" i="81" s="1"/>
  <c r="BJ794" i="81" s="1"/>
  <c r="BJ795" i="81" s="1"/>
  <c r="BJ796" i="81" s="1"/>
  <c r="BJ802" i="81" s="1"/>
  <c r="BI1238" i="81"/>
  <c r="BI1250" i="81"/>
  <c r="BL267" i="81"/>
  <c r="BL268" i="81" s="1"/>
  <c r="BJ801" i="81"/>
  <c r="BI1240" i="81"/>
  <c r="BI1257" i="81"/>
  <c r="BH1295" i="81"/>
  <c r="BH1296" i="81" s="1"/>
  <c r="BI1239" i="81"/>
  <c r="BI1246" i="81"/>
  <c r="BI1260" i="81"/>
  <c r="BI1247" i="81"/>
  <c r="BI1241" i="81"/>
  <c r="BI1253" i="81"/>
  <c r="BI1242" i="81"/>
  <c r="BI1236" i="81"/>
  <c r="BI1249" i="81"/>
  <c r="BI1255" i="81"/>
  <c r="BI1243" i="81"/>
  <c r="BI1254" i="81"/>
  <c r="BI1252" i="81"/>
  <c r="BI1237" i="81"/>
  <c r="BI1256" i="81"/>
  <c r="BI1244" i="81"/>
  <c r="BI1248" i="81"/>
  <c r="BI1245" i="81"/>
  <c r="BK346" i="81"/>
  <c r="BK343" i="81"/>
  <c r="BK333" i="81"/>
  <c r="BK337" i="81"/>
  <c r="BK345" i="81"/>
  <c r="BK351" i="81"/>
  <c r="BK355" i="81"/>
  <c r="BK356" i="81"/>
  <c r="BK335" i="81"/>
  <c r="BK353" i="81"/>
  <c r="BK344" i="81"/>
  <c r="BK341" i="81"/>
  <c r="BK349" i="81"/>
  <c r="BK347" i="81"/>
  <c r="BK350" i="81"/>
  <c r="BK336" i="81"/>
  <c r="BK334" i="81"/>
  <c r="BK348" i="81"/>
  <c r="BK352" i="81"/>
  <c r="BK354" i="81"/>
  <c r="BK338" i="81"/>
  <c r="BK332" i="81"/>
  <c r="BK340" i="81"/>
  <c r="BK339" i="81"/>
  <c r="BK342" i="81"/>
  <c r="BP29" i="81"/>
  <c r="BP26" i="81"/>
  <c r="BH648" i="81"/>
  <c r="BP39" i="81"/>
  <c r="BJ517" i="81"/>
  <c r="BJ518" i="81" s="1"/>
  <c r="BO1376" i="81"/>
  <c r="BO1374" i="81"/>
  <c r="BO1370" i="81"/>
  <c r="BO1378" i="81"/>
  <c r="BO1373" i="81"/>
  <c r="BO1372" i="81"/>
  <c r="BO1382" i="81"/>
  <c r="BO1380" i="81"/>
  <c r="BO1371" i="81"/>
  <c r="BO1375" i="81"/>
  <c r="BO1379" i="81"/>
  <c r="BO1377" i="81"/>
  <c r="BO1381" i="81"/>
  <c r="BN1324" i="81"/>
  <c r="BK427" i="81"/>
  <c r="BK428" i="81" s="1"/>
  <c r="BL426" i="81" s="1"/>
  <c r="BK414" i="81"/>
  <c r="BI550" i="81"/>
  <c r="BJ543" i="81" s="1"/>
  <c r="BI546" i="81"/>
  <c r="BJ540" i="81"/>
  <c r="BJ548" i="81" s="1"/>
  <c r="BK290" i="81"/>
  <c r="BJ389" i="81"/>
  <c r="BO128" i="81"/>
  <c r="BI1196" i="81"/>
  <c r="BJ556" i="81"/>
  <c r="BI645" i="81"/>
  <c r="BI549" i="81"/>
  <c r="BK300" i="81"/>
  <c r="BP79" i="81"/>
  <c r="BP88" i="81"/>
  <c r="BP99" i="81"/>
  <c r="BP82" i="81"/>
  <c r="BP81" i="81"/>
  <c r="BP94" i="81"/>
  <c r="BP86" i="81"/>
  <c r="BP93" i="81"/>
  <c r="BP84" i="81"/>
  <c r="BP83" i="81"/>
  <c r="BP98" i="81"/>
  <c r="BP91" i="81"/>
  <c r="BP76" i="81"/>
  <c r="BP100" i="81"/>
  <c r="BP96" i="81"/>
  <c r="BP89" i="81"/>
  <c r="BP85" i="81"/>
  <c r="BP78" i="81"/>
  <c r="BP87" i="81"/>
  <c r="BP97" i="81"/>
  <c r="BP92" i="81"/>
  <c r="BP90" i="81"/>
  <c r="BP80" i="81"/>
  <c r="BP95" i="81"/>
  <c r="BP77" i="81"/>
  <c r="BJ526" i="81"/>
  <c r="BJ528" i="81"/>
  <c r="BK871" i="81"/>
  <c r="BK856" i="81"/>
  <c r="BK862" i="81"/>
  <c r="BK859" i="81"/>
  <c r="BK868" i="81"/>
  <c r="BK864" i="81"/>
  <c r="BK869" i="81"/>
  <c r="BK857" i="81"/>
  <c r="BK866" i="81"/>
  <c r="BK858" i="81"/>
  <c r="BK874" i="81"/>
  <c r="BK873" i="81"/>
  <c r="BK860" i="81"/>
  <c r="BK870" i="81"/>
  <c r="BK865" i="81"/>
  <c r="BK850" i="81"/>
  <c r="BK851" i="81"/>
  <c r="BK855" i="81"/>
  <c r="BK853" i="81"/>
  <c r="BK852" i="81"/>
  <c r="BK863" i="81"/>
  <c r="BK861" i="81"/>
  <c r="BK872" i="81"/>
  <c r="BK854" i="81"/>
  <c r="BK867" i="81"/>
  <c r="BJ419" i="81"/>
  <c r="BJ420" i="81"/>
  <c r="BK413" i="81" s="1"/>
  <c r="BJ416" i="81"/>
  <c r="BK410" i="81"/>
  <c r="BK478" i="81"/>
  <c r="BK470" i="81"/>
  <c r="BK461" i="81"/>
  <c r="BK471" i="81"/>
  <c r="BK479" i="81"/>
  <c r="BK475" i="81"/>
  <c r="BK482" i="81"/>
  <c r="BK468" i="81"/>
  <c r="BK484" i="81"/>
  <c r="BK467" i="81"/>
  <c r="BK462" i="81"/>
  <c r="BK460" i="81"/>
  <c r="BK476" i="81"/>
  <c r="BK472" i="81"/>
  <c r="BK463" i="81"/>
  <c r="BK465" i="81"/>
  <c r="BK480" i="81"/>
  <c r="BK483" i="81"/>
  <c r="BK474" i="81"/>
  <c r="BK473" i="81"/>
  <c r="BK469" i="81"/>
  <c r="BK464" i="81"/>
  <c r="BK481" i="81"/>
  <c r="BK466" i="81"/>
  <c r="BK477" i="81"/>
  <c r="BI935" i="81" l="1"/>
  <c r="BI938" i="81"/>
  <c r="BI1035" i="81"/>
  <c r="BI1037" i="81" s="1"/>
  <c r="BI1038" i="81" s="1"/>
  <c r="BJ916" i="81"/>
  <c r="BJ949" i="81" s="1"/>
  <c r="BJ918" i="81"/>
  <c r="BO1301" i="81"/>
  <c r="BN1306" i="81"/>
  <c r="BN1309" i="81" s="1"/>
  <c r="BN1310" i="81" s="1"/>
  <c r="BN1311" i="81" s="1"/>
  <c r="BN1312" i="81" s="1"/>
  <c r="BN1318" i="81" s="1"/>
  <c r="BN1391" i="81"/>
  <c r="BN1384" i="81"/>
  <c r="BN1393" i="81"/>
  <c r="BN1389" i="81"/>
  <c r="BN1390" i="81"/>
  <c r="BN1387" i="81"/>
  <c r="BN1386" i="81"/>
  <c r="BN1383" i="81"/>
  <c r="BN1392" i="81"/>
  <c r="BN1382" i="81"/>
  <c r="BN1388" i="81"/>
  <c r="BN1385" i="81"/>
  <c r="BN1317" i="81"/>
  <c r="BJ1173" i="81"/>
  <c r="BI1189" i="81"/>
  <c r="BI1193" i="81" s="1"/>
  <c r="BK1056" i="81"/>
  <c r="BL1044" i="81" s="1"/>
  <c r="BL1047" i="81" s="1"/>
  <c r="BQ7" i="81"/>
  <c r="BQ40" i="81" s="1"/>
  <c r="BH678" i="81"/>
  <c r="BK1078" i="81"/>
  <c r="BK1049" i="81"/>
  <c r="BK1052" i="81" s="1"/>
  <c r="BK1053" i="81" s="1"/>
  <c r="BK1054" i="81" s="1"/>
  <c r="BK1055" i="81" s="1"/>
  <c r="BK1061" i="81" s="1"/>
  <c r="BK1063" i="81"/>
  <c r="BK1076" i="81"/>
  <c r="BK1077" i="81" s="1"/>
  <c r="BL1075" i="81" s="1"/>
  <c r="BJ1065" i="81"/>
  <c r="BJ1068" i="81"/>
  <c r="BK1059" i="81"/>
  <c r="BJ1069" i="81"/>
  <c r="BK1062" i="81" s="1"/>
  <c r="BH254" i="81"/>
  <c r="BH1551" i="81" s="1"/>
  <c r="BH153" i="81"/>
  <c r="BH1450" i="81" s="1"/>
  <c r="BH1446" i="81"/>
  <c r="BI134" i="81"/>
  <c r="BI136" i="81"/>
  <c r="BI1430" i="81"/>
  <c r="BK790" i="81"/>
  <c r="BK793" i="81" s="1"/>
  <c r="BK794" i="81" s="1"/>
  <c r="BK795" i="81" s="1"/>
  <c r="BK796" i="81" s="1"/>
  <c r="BK802" i="81" s="1"/>
  <c r="BK817" i="81"/>
  <c r="BK818" i="81" s="1"/>
  <c r="BL816" i="81" s="1"/>
  <c r="BK804" i="81"/>
  <c r="BL270" i="81"/>
  <c r="BL279" i="81" s="1"/>
  <c r="BM267" i="81" s="1"/>
  <c r="BK287" i="81"/>
  <c r="BL282" i="81" s="1"/>
  <c r="BK388" i="81"/>
  <c r="BH679" i="81"/>
  <c r="BI672" i="81" s="1"/>
  <c r="BI670" i="81" s="1"/>
  <c r="BH675" i="81"/>
  <c r="BI687" i="81"/>
  <c r="BI659" i="81"/>
  <c r="BJ657" i="81"/>
  <c r="BJ655" i="81"/>
  <c r="BI735" i="81"/>
  <c r="BI732" i="81"/>
  <c r="BI739" i="81"/>
  <c r="BI728" i="81"/>
  <c r="BI731" i="81"/>
  <c r="BI725" i="81"/>
  <c r="BI733" i="81"/>
  <c r="BI727" i="81"/>
  <c r="BI738" i="81"/>
  <c r="BI737" i="81"/>
  <c r="BI717" i="81"/>
  <c r="BI718" i="81"/>
  <c r="BI719" i="81"/>
  <c r="BI724" i="81"/>
  <c r="BI734" i="81"/>
  <c r="BI723" i="81"/>
  <c r="BI730" i="81"/>
  <c r="BI726" i="81"/>
  <c r="BI729" i="81"/>
  <c r="BI722" i="81"/>
  <c r="BI740" i="81"/>
  <c r="BI741" i="81"/>
  <c r="BI720" i="81"/>
  <c r="BI721" i="81"/>
  <c r="BI736" i="81"/>
  <c r="BI677" i="81"/>
  <c r="BH776" i="81"/>
  <c r="BH777" i="81" s="1"/>
  <c r="BH1550" i="81"/>
  <c r="BJ906" i="81"/>
  <c r="BJ907" i="81" s="1"/>
  <c r="BJ908" i="81" s="1"/>
  <c r="BJ805" i="81"/>
  <c r="BI1293" i="81"/>
  <c r="BL785" i="81"/>
  <c r="BL788" i="81" s="1"/>
  <c r="BK515" i="81"/>
  <c r="BJ559" i="81"/>
  <c r="BK411" i="81"/>
  <c r="BK415" i="81" s="1"/>
  <c r="BL395" i="81"/>
  <c r="BJ390" i="81"/>
  <c r="BP126" i="81"/>
  <c r="BO129" i="81"/>
  <c r="BK387" i="81"/>
  <c r="BK905" i="81"/>
  <c r="BJ537" i="81"/>
  <c r="BI647" i="81"/>
  <c r="BI1197" i="81"/>
  <c r="BI1198" i="81"/>
  <c r="BJ1191" i="81" s="1"/>
  <c r="BJ1188" i="81"/>
  <c r="BI1194" i="81"/>
  <c r="BK400" i="81"/>
  <c r="BK403" i="81" s="1"/>
  <c r="BK404" i="81" s="1"/>
  <c r="BK405" i="81" s="1"/>
  <c r="BK406" i="81" s="1"/>
  <c r="BK412" i="81" s="1"/>
  <c r="BQ37" i="81"/>
  <c r="BL301" i="81"/>
  <c r="BK418" i="81"/>
  <c r="BJ557" i="81"/>
  <c r="BJ544" i="81"/>
  <c r="BL298" i="81"/>
  <c r="BQ38" i="81"/>
  <c r="BP30" i="81"/>
  <c r="BQ21" i="81"/>
  <c r="BP27" i="81"/>
  <c r="BP31" i="81"/>
  <c r="BQ24" i="81" s="1"/>
  <c r="BQ127" i="81" s="1"/>
  <c r="BJ980" i="81" l="1"/>
  <c r="BJ993" i="81"/>
  <c r="BJ992" i="81"/>
  <c r="BJ985" i="81"/>
  <c r="BJ988" i="81"/>
  <c r="BJ989" i="81"/>
  <c r="BJ1002" i="81"/>
  <c r="BJ983" i="81"/>
  <c r="BJ999" i="81"/>
  <c r="BJ982" i="81"/>
  <c r="BJ1003" i="81"/>
  <c r="BJ995" i="81"/>
  <c r="BJ990" i="81"/>
  <c r="BJ979" i="81"/>
  <c r="BJ1001" i="81"/>
  <c r="BJ998" i="81"/>
  <c r="BJ986" i="81"/>
  <c r="BJ997" i="81"/>
  <c r="BJ1000" i="81"/>
  <c r="BJ994" i="81"/>
  <c r="BJ991" i="81"/>
  <c r="BJ996" i="81"/>
  <c r="BJ981" i="81"/>
  <c r="BJ984" i="81"/>
  <c r="BJ987" i="81"/>
  <c r="BQ18" i="81"/>
  <c r="BJ927" i="81"/>
  <c r="BJ934" i="81"/>
  <c r="BJ947" i="81"/>
  <c r="BJ948" i="81" s="1"/>
  <c r="BK946" i="81" s="1"/>
  <c r="BI939" i="81"/>
  <c r="BI940" i="81"/>
  <c r="BJ933" i="81" s="1"/>
  <c r="BJ931" i="81" s="1"/>
  <c r="BJ1036" i="81" s="1"/>
  <c r="BJ930" i="81"/>
  <c r="BI936" i="81"/>
  <c r="BI1294" i="81"/>
  <c r="BN1421" i="81"/>
  <c r="BN1422" i="81"/>
  <c r="BN1321" i="81"/>
  <c r="BK292" i="81"/>
  <c r="BL285" i="81" s="1"/>
  <c r="BO1302" i="81"/>
  <c r="BO1304" i="81"/>
  <c r="BH255" i="81"/>
  <c r="BJ1174" i="81"/>
  <c r="BJ1176" i="81"/>
  <c r="BK1060" i="81"/>
  <c r="BK1165" i="81" s="1"/>
  <c r="BL1045" i="81"/>
  <c r="BL1078" i="81" s="1"/>
  <c r="BL1124" i="81" s="1"/>
  <c r="BL1076" i="81"/>
  <c r="BL1077" i="81" s="1"/>
  <c r="BM1075" i="81" s="1"/>
  <c r="BL1063" i="81"/>
  <c r="BK288" i="81"/>
  <c r="BK291" i="81"/>
  <c r="BI145" i="81"/>
  <c r="BI1442" i="81" s="1"/>
  <c r="BK1067" i="81"/>
  <c r="BK1112" i="81"/>
  <c r="BK1129" i="81"/>
  <c r="BK1127" i="81"/>
  <c r="BK1113" i="81"/>
  <c r="BK1111" i="81"/>
  <c r="BK1133" i="81"/>
  <c r="BK1123" i="81"/>
  <c r="BK1125" i="81"/>
  <c r="BK1126" i="81"/>
  <c r="BK1130" i="81"/>
  <c r="BK1114" i="81"/>
  <c r="BK1109" i="81"/>
  <c r="BK1118" i="81"/>
  <c r="BK1131" i="81"/>
  <c r="BK1121" i="81"/>
  <c r="BK1117" i="81"/>
  <c r="BK1122" i="81"/>
  <c r="BK1128" i="81"/>
  <c r="BK1119" i="81"/>
  <c r="BK1132" i="81"/>
  <c r="BK1120" i="81"/>
  <c r="BK1110" i="81"/>
  <c r="BK1115" i="81"/>
  <c r="BK1124" i="81"/>
  <c r="BK1116" i="81"/>
  <c r="BH256" i="81"/>
  <c r="BH1553" i="81" s="1"/>
  <c r="BI152" i="81"/>
  <c r="BI1449" i="81" s="1"/>
  <c r="BI165" i="81"/>
  <c r="BI1433" i="81"/>
  <c r="BH154" i="81"/>
  <c r="BH158" i="81"/>
  <c r="BI151" i="81" s="1"/>
  <c r="BI149" i="81" s="1"/>
  <c r="BI254" i="81" s="1"/>
  <c r="BI148" i="81"/>
  <c r="BH157" i="81"/>
  <c r="BH1454" i="81" s="1"/>
  <c r="BI167" i="81"/>
  <c r="BI1431" i="81"/>
  <c r="BH1455" i="81"/>
  <c r="BH1451" i="81"/>
  <c r="BL1114" i="81"/>
  <c r="BI775" i="81"/>
  <c r="BL299" i="81"/>
  <c r="BL300" i="81" s="1"/>
  <c r="BL286" i="81"/>
  <c r="BI674" i="81"/>
  <c r="BL786" i="81"/>
  <c r="BL819" i="81" s="1"/>
  <c r="BL874" i="81" s="1"/>
  <c r="BI774" i="81"/>
  <c r="BJ686" i="81"/>
  <c r="BJ673" i="81"/>
  <c r="BI662" i="81"/>
  <c r="BI663" i="81" s="1"/>
  <c r="BI664" i="81" s="1"/>
  <c r="BI665" i="81" s="1"/>
  <c r="BI671" i="81" s="1"/>
  <c r="BH1552" i="81"/>
  <c r="BJ688" i="81"/>
  <c r="BJ666" i="81"/>
  <c r="BK654" i="81" s="1"/>
  <c r="BJ685" i="81"/>
  <c r="BI1295" i="81"/>
  <c r="BI1296" i="81" s="1"/>
  <c r="BJ806" i="81"/>
  <c r="BK800" i="81"/>
  <c r="BJ809" i="81"/>
  <c r="BJ810" i="81"/>
  <c r="BK803" i="81" s="1"/>
  <c r="BK801" i="81" s="1"/>
  <c r="BK906" i="81" s="1"/>
  <c r="BK907" i="81" s="1"/>
  <c r="BK908" i="81" s="1"/>
  <c r="BK516" i="81"/>
  <c r="BK517" i="81" s="1"/>
  <c r="BK518" i="81" s="1"/>
  <c r="BL272" i="81"/>
  <c r="BL275" i="81" s="1"/>
  <c r="BL276" i="81" s="1"/>
  <c r="BL277" i="81" s="1"/>
  <c r="BL278" i="81" s="1"/>
  <c r="BL284" i="81" s="1"/>
  <c r="BL283" i="81"/>
  <c r="BQ39" i="81"/>
  <c r="BK420" i="81"/>
  <c r="BL413" i="81" s="1"/>
  <c r="BL410" i="81"/>
  <c r="BL418" i="81" s="1"/>
  <c r="BK416" i="81"/>
  <c r="BJ1196" i="81"/>
  <c r="BI648" i="81"/>
  <c r="BJ530" i="81"/>
  <c r="BJ533" i="81" s="1"/>
  <c r="BJ534" i="81" s="1"/>
  <c r="BJ535" i="81" s="1"/>
  <c r="BJ536" i="81" s="1"/>
  <c r="BJ542" i="81" s="1"/>
  <c r="BK525" i="81"/>
  <c r="BJ607" i="81"/>
  <c r="BJ596" i="81"/>
  <c r="BJ605" i="81"/>
  <c r="BJ601" i="81"/>
  <c r="BJ613" i="81"/>
  <c r="BJ592" i="81"/>
  <c r="BJ604" i="81"/>
  <c r="BJ591" i="81"/>
  <c r="BJ590" i="81"/>
  <c r="BJ600" i="81"/>
  <c r="BJ608" i="81"/>
  <c r="BJ611" i="81"/>
  <c r="BJ603" i="81"/>
  <c r="BJ593" i="81"/>
  <c r="BJ589" i="81"/>
  <c r="BJ594" i="81"/>
  <c r="BJ609" i="81"/>
  <c r="BJ602" i="81"/>
  <c r="BJ612" i="81"/>
  <c r="BJ599" i="81"/>
  <c r="BJ595" i="81"/>
  <c r="BJ598" i="81"/>
  <c r="BJ606" i="81"/>
  <c r="BJ597" i="81"/>
  <c r="BJ610" i="81"/>
  <c r="BL804" i="81"/>
  <c r="BL817" i="81"/>
  <c r="BL818" i="81" s="1"/>
  <c r="BM816" i="81" s="1"/>
  <c r="BJ558" i="81"/>
  <c r="BL351" i="81"/>
  <c r="BL340" i="81"/>
  <c r="BL334" i="81"/>
  <c r="BL346" i="81"/>
  <c r="BL342" i="81"/>
  <c r="BL344" i="81"/>
  <c r="BL347" i="81"/>
  <c r="BL354" i="81"/>
  <c r="BL341" i="81"/>
  <c r="BL345" i="81"/>
  <c r="BL357" i="81"/>
  <c r="BL339" i="81"/>
  <c r="BL336" i="81"/>
  <c r="BL352" i="81"/>
  <c r="BL355" i="81"/>
  <c r="BL335" i="81"/>
  <c r="BL333" i="81"/>
  <c r="BL343" i="81"/>
  <c r="BL356" i="81"/>
  <c r="BL348" i="81"/>
  <c r="BL337" i="81"/>
  <c r="BL338" i="81"/>
  <c r="BL353" i="81"/>
  <c r="BL350" i="81"/>
  <c r="BL349" i="81"/>
  <c r="BR6" i="81"/>
  <c r="BQ11" i="81"/>
  <c r="BQ14" i="81" s="1"/>
  <c r="BQ15" i="81" s="1"/>
  <c r="BQ16" i="81" s="1"/>
  <c r="BQ17" i="81" s="1"/>
  <c r="BQ23" i="81" s="1"/>
  <c r="BK389" i="81"/>
  <c r="BP128" i="81"/>
  <c r="BJ541" i="81"/>
  <c r="BK419" i="81"/>
  <c r="BM268" i="81"/>
  <c r="BM270" i="81"/>
  <c r="BQ29" i="81"/>
  <c r="BQ26" i="81"/>
  <c r="BL290" i="81"/>
  <c r="BQ95" i="81"/>
  <c r="BQ83" i="81"/>
  <c r="BQ93" i="81"/>
  <c r="BQ97" i="81"/>
  <c r="BQ98" i="81"/>
  <c r="BQ89" i="81"/>
  <c r="BQ80" i="81"/>
  <c r="BQ87" i="81"/>
  <c r="BQ101" i="81"/>
  <c r="BQ94" i="81"/>
  <c r="BQ91" i="81"/>
  <c r="BQ82" i="81"/>
  <c r="BQ86" i="81"/>
  <c r="BQ99" i="81"/>
  <c r="BQ92" i="81"/>
  <c r="BQ77" i="81"/>
  <c r="BQ88" i="81"/>
  <c r="BQ81" i="81"/>
  <c r="BQ90" i="81"/>
  <c r="BQ79" i="81"/>
  <c r="BQ78" i="81"/>
  <c r="BQ96" i="81"/>
  <c r="BQ84" i="81"/>
  <c r="BQ100" i="81"/>
  <c r="BQ85" i="81"/>
  <c r="BL396" i="81"/>
  <c r="BL398" i="81"/>
  <c r="BK1064" i="81" l="1"/>
  <c r="BK915" i="81"/>
  <c r="BJ1035" i="81"/>
  <c r="BJ1037" i="81" s="1"/>
  <c r="BJ1038" i="81" s="1"/>
  <c r="BL797" i="81"/>
  <c r="BM785" i="81" s="1"/>
  <c r="BJ935" i="81"/>
  <c r="BJ939" i="81" s="1"/>
  <c r="BJ938" i="81"/>
  <c r="BJ920" i="81"/>
  <c r="BJ923" i="81" s="1"/>
  <c r="BJ924" i="81" s="1"/>
  <c r="BJ925" i="81" s="1"/>
  <c r="BJ926" i="81" s="1"/>
  <c r="BJ932" i="81" s="1"/>
  <c r="BO1313" i="81"/>
  <c r="BP1301" i="81" s="1"/>
  <c r="BP1304" i="81" s="1"/>
  <c r="BO1316" i="81"/>
  <c r="BN1322" i="81"/>
  <c r="BN1326" i="81"/>
  <c r="BO1319" i="81" s="1"/>
  <c r="BN1325" i="81"/>
  <c r="BO1320" i="81"/>
  <c r="BO1333" i="81"/>
  <c r="BO1334" i="81" s="1"/>
  <c r="BP1332" i="81" s="1"/>
  <c r="BO1335" i="81"/>
  <c r="BN1423" i="81"/>
  <c r="BN1424" i="81" s="1"/>
  <c r="BL1131" i="81"/>
  <c r="BL1119" i="81"/>
  <c r="BL1111" i="81"/>
  <c r="BJ1205" i="81"/>
  <c r="BJ1206" i="81" s="1"/>
  <c r="BK1204" i="81" s="1"/>
  <c r="BJ1192" i="81"/>
  <c r="BL1130" i="81"/>
  <c r="BL1117" i="81"/>
  <c r="BJ1207" i="81"/>
  <c r="BJ1185" i="81"/>
  <c r="BI138" i="81"/>
  <c r="BI141" i="81" s="1"/>
  <c r="BI142" i="81" s="1"/>
  <c r="BI143" i="81" s="1"/>
  <c r="BI144" i="81" s="1"/>
  <c r="BI150" i="81" s="1"/>
  <c r="BJ133" i="81"/>
  <c r="BJ136" i="81" s="1"/>
  <c r="BL869" i="81"/>
  <c r="BL1121" i="81"/>
  <c r="BL1118" i="81"/>
  <c r="BL1122" i="81"/>
  <c r="BL1132" i="81"/>
  <c r="BL1128" i="81"/>
  <c r="BL1134" i="81"/>
  <c r="BL1056" i="81"/>
  <c r="BM1044" i="81" s="1"/>
  <c r="BM1047" i="81" s="1"/>
  <c r="BL1123" i="81"/>
  <c r="BL1120" i="81"/>
  <c r="BL1113" i="81"/>
  <c r="BL1129" i="81"/>
  <c r="BL1110" i="81"/>
  <c r="BL1125" i="81"/>
  <c r="BL1116" i="81"/>
  <c r="BL1115" i="81"/>
  <c r="BL1126" i="81"/>
  <c r="BL1127" i="81"/>
  <c r="BL1112" i="81"/>
  <c r="BL1133" i="81"/>
  <c r="BL867" i="81"/>
  <c r="BL861" i="81"/>
  <c r="BL855" i="81"/>
  <c r="BL852" i="81"/>
  <c r="BI1551" i="81"/>
  <c r="BL853" i="81"/>
  <c r="BL856" i="81"/>
  <c r="BL859" i="81"/>
  <c r="BL854" i="81"/>
  <c r="BL868" i="81"/>
  <c r="BL287" i="81"/>
  <c r="BM282" i="81" s="1"/>
  <c r="BI1446" i="81"/>
  <c r="BK1164" i="81"/>
  <c r="BK1166" i="81" s="1"/>
  <c r="BK1167" i="81" s="1"/>
  <c r="BK1068" i="81"/>
  <c r="BK1065" i="81"/>
  <c r="BK1069" i="81"/>
  <c r="BL1062" i="81" s="1"/>
  <c r="BL1060" i="81" s="1"/>
  <c r="BL1165" i="81" s="1"/>
  <c r="BL1059" i="81"/>
  <c r="BL1067" i="81" s="1"/>
  <c r="BI153" i="81"/>
  <c r="BI1450" i="81" s="1"/>
  <c r="BI1445" i="81"/>
  <c r="BI156" i="81"/>
  <c r="BI1453" i="81" s="1"/>
  <c r="BI166" i="81"/>
  <c r="BI1462" i="81"/>
  <c r="BI207" i="81"/>
  <c r="BI1504" i="81" s="1"/>
  <c r="BI217" i="81"/>
  <c r="BI1514" i="81" s="1"/>
  <c r="BI205" i="81"/>
  <c r="BI1502" i="81" s="1"/>
  <c r="BI219" i="81"/>
  <c r="BI1516" i="81" s="1"/>
  <c r="BI209" i="81"/>
  <c r="BI1506" i="81" s="1"/>
  <c r="BI206" i="81"/>
  <c r="BI1503" i="81" s="1"/>
  <c r="BI213" i="81"/>
  <c r="BI1510" i="81" s="1"/>
  <c r="BI199" i="81"/>
  <c r="BI1496" i="81" s="1"/>
  <c r="BI218" i="81"/>
  <c r="BI1515" i="81" s="1"/>
  <c r="BI211" i="81"/>
  <c r="BI1508" i="81" s="1"/>
  <c r="BI215" i="81"/>
  <c r="BI1512" i="81" s="1"/>
  <c r="BI204" i="81"/>
  <c r="BI1501" i="81" s="1"/>
  <c r="BI208" i="81"/>
  <c r="BI1505" i="81" s="1"/>
  <c r="BI203" i="81"/>
  <c r="BI1500" i="81" s="1"/>
  <c r="BI220" i="81"/>
  <c r="BI1517" i="81" s="1"/>
  <c r="BI200" i="81"/>
  <c r="BI1497" i="81" s="1"/>
  <c r="BI202" i="81"/>
  <c r="BI1499" i="81" s="1"/>
  <c r="BI197" i="81"/>
  <c r="BI1494" i="81" s="1"/>
  <c r="BI216" i="81"/>
  <c r="BI1513" i="81" s="1"/>
  <c r="BI198" i="81"/>
  <c r="BI1495" i="81" s="1"/>
  <c r="BI210" i="81"/>
  <c r="BI1507" i="81" s="1"/>
  <c r="BI196" i="81"/>
  <c r="BI201" i="81"/>
  <c r="BI1498" i="81" s="1"/>
  <c r="BI214" i="81"/>
  <c r="BI1511" i="81" s="1"/>
  <c r="BI212" i="81"/>
  <c r="BI1509" i="81" s="1"/>
  <c r="BI1464" i="81"/>
  <c r="BL864" i="81"/>
  <c r="BL858" i="81"/>
  <c r="BL863" i="81"/>
  <c r="BL870" i="81"/>
  <c r="BL872" i="81"/>
  <c r="BL873" i="81"/>
  <c r="BL875" i="81"/>
  <c r="BL866" i="81"/>
  <c r="BL862" i="81"/>
  <c r="BL865" i="81"/>
  <c r="BL860" i="81"/>
  <c r="BL851" i="81"/>
  <c r="BL857" i="81"/>
  <c r="BL871" i="81"/>
  <c r="BI678" i="81"/>
  <c r="BJ669" i="81"/>
  <c r="BJ677" i="81" s="1"/>
  <c r="BI675" i="81"/>
  <c r="BI679" i="81"/>
  <c r="BJ672" i="81" s="1"/>
  <c r="BJ670" i="81" s="1"/>
  <c r="BJ775" i="81" s="1"/>
  <c r="BJ687" i="81"/>
  <c r="BK685" i="81" s="1"/>
  <c r="BJ727" i="81"/>
  <c r="BJ732" i="81"/>
  <c r="BJ720" i="81"/>
  <c r="BJ733" i="81"/>
  <c r="BJ734" i="81"/>
  <c r="BJ725" i="81"/>
  <c r="BJ740" i="81"/>
  <c r="BJ737" i="81"/>
  <c r="BJ728" i="81"/>
  <c r="BJ723" i="81"/>
  <c r="BJ730" i="81"/>
  <c r="BJ718" i="81"/>
  <c r="BJ741" i="81"/>
  <c r="BJ726" i="81"/>
  <c r="BJ729" i="81"/>
  <c r="BJ722" i="81"/>
  <c r="BJ724" i="81"/>
  <c r="BJ719" i="81"/>
  <c r="BJ721" i="81"/>
  <c r="BJ736" i="81"/>
  <c r="BJ738" i="81"/>
  <c r="BJ735" i="81"/>
  <c r="BJ739" i="81"/>
  <c r="BJ731" i="81"/>
  <c r="BJ742" i="81"/>
  <c r="BJ659" i="81"/>
  <c r="BJ662" i="81" s="1"/>
  <c r="BJ663" i="81" s="1"/>
  <c r="BJ664" i="81" s="1"/>
  <c r="BJ665" i="81" s="1"/>
  <c r="BJ671" i="81" s="1"/>
  <c r="BI776" i="81"/>
  <c r="BK657" i="81"/>
  <c r="BK655" i="81"/>
  <c r="BK808" i="81"/>
  <c r="BK805" i="81"/>
  <c r="BL388" i="81"/>
  <c r="BP1373" i="81"/>
  <c r="BP1381" i="81"/>
  <c r="BP1374" i="81"/>
  <c r="BP1383" i="81"/>
  <c r="BP1371" i="81"/>
  <c r="BP1379" i="81"/>
  <c r="BP1380" i="81"/>
  <c r="BP1378" i="81"/>
  <c r="BP1377" i="81"/>
  <c r="BP1375" i="81"/>
  <c r="BP1382" i="81"/>
  <c r="BP1376" i="81"/>
  <c r="BP1372" i="81"/>
  <c r="BL429" i="81"/>
  <c r="BM299" i="81"/>
  <c r="BM286" i="81"/>
  <c r="BJ646" i="81"/>
  <c r="BJ545" i="81"/>
  <c r="BK390" i="81"/>
  <c r="BJ645" i="81"/>
  <c r="BR37" i="81"/>
  <c r="BL407" i="81"/>
  <c r="BL414" i="81"/>
  <c r="BL427" i="81"/>
  <c r="BM301" i="81"/>
  <c r="BQ126" i="81"/>
  <c r="BQ30" i="81"/>
  <c r="BQ27" i="81"/>
  <c r="BQ31" i="81"/>
  <c r="BR24" i="81" s="1"/>
  <c r="BR21" i="81"/>
  <c r="BR7" i="81"/>
  <c r="BR9" i="81"/>
  <c r="BL387" i="81"/>
  <c r="BK556" i="81"/>
  <c r="BM298" i="81"/>
  <c r="BM279" i="81"/>
  <c r="BP129" i="81"/>
  <c r="BK528" i="81"/>
  <c r="BK526" i="81"/>
  <c r="BO1306" i="81" l="1"/>
  <c r="BO1309" i="81" s="1"/>
  <c r="BO1310" i="81" s="1"/>
  <c r="BO1311" i="81" s="1"/>
  <c r="BO1312" i="81" s="1"/>
  <c r="BO1318" i="81" s="1"/>
  <c r="BL291" i="81"/>
  <c r="BL790" i="81"/>
  <c r="BL793" i="81" s="1"/>
  <c r="BL794" i="81" s="1"/>
  <c r="BL795" i="81" s="1"/>
  <c r="BL796" i="81" s="1"/>
  <c r="BL802" i="81" s="1"/>
  <c r="BM1045" i="81"/>
  <c r="BJ1430" i="81"/>
  <c r="BO1317" i="81"/>
  <c r="BO1422" i="81" s="1"/>
  <c r="BJ134" i="81"/>
  <c r="BJ167" i="81" s="1"/>
  <c r="BJ940" i="81"/>
  <c r="BK933" i="81" s="1"/>
  <c r="BK930" i="81"/>
  <c r="BJ936" i="81"/>
  <c r="BK918" i="81"/>
  <c r="BK916" i="81"/>
  <c r="BK949" i="81" s="1"/>
  <c r="BP1333" i="81"/>
  <c r="BP1334" i="81" s="1"/>
  <c r="BQ1332" i="81" s="1"/>
  <c r="BP1320" i="81"/>
  <c r="BP1302" i="81"/>
  <c r="BO1324" i="81"/>
  <c r="BO1387" i="81"/>
  <c r="BO1389" i="81"/>
  <c r="BO1391" i="81"/>
  <c r="BO1394" i="81"/>
  <c r="BO1388" i="81"/>
  <c r="BO1385" i="81"/>
  <c r="BO1390" i="81"/>
  <c r="BO1392" i="81"/>
  <c r="BO1383" i="81"/>
  <c r="BO1386" i="81"/>
  <c r="BO1384" i="81"/>
  <c r="BO1393" i="81"/>
  <c r="BL1064" i="81"/>
  <c r="BL1069" i="81" s="1"/>
  <c r="BJ1246" i="81"/>
  <c r="BJ1252" i="81"/>
  <c r="BJ1254" i="81"/>
  <c r="BJ1249" i="81"/>
  <c r="BJ1260" i="81"/>
  <c r="BJ1245" i="81"/>
  <c r="BJ1259" i="81"/>
  <c r="BJ1261" i="81"/>
  <c r="BJ1238" i="81"/>
  <c r="BJ1237" i="81"/>
  <c r="BJ1247" i="81"/>
  <c r="BJ1242" i="81"/>
  <c r="BJ1248" i="81"/>
  <c r="BJ1257" i="81"/>
  <c r="BJ1255" i="81"/>
  <c r="BJ1251" i="81"/>
  <c r="BJ1241" i="81"/>
  <c r="BJ1240" i="81"/>
  <c r="BJ1243" i="81"/>
  <c r="BJ1239" i="81"/>
  <c r="BJ1258" i="81"/>
  <c r="BJ1250" i="81"/>
  <c r="BJ1256" i="81"/>
  <c r="BJ1253" i="81"/>
  <c r="BJ1244" i="81"/>
  <c r="BJ1178" i="81"/>
  <c r="BJ1181" i="81" s="1"/>
  <c r="BJ1182" i="81" s="1"/>
  <c r="BJ1183" i="81" s="1"/>
  <c r="BJ1184" i="81" s="1"/>
  <c r="BJ1190" i="81" s="1"/>
  <c r="BJ1189" i="81"/>
  <c r="BK1173" i="81"/>
  <c r="BL1049" i="81"/>
  <c r="BL1052" i="81" s="1"/>
  <c r="BL1053" i="81" s="1"/>
  <c r="BL1054" i="81" s="1"/>
  <c r="BL1055" i="81" s="1"/>
  <c r="BL1061" i="81" s="1"/>
  <c r="BL905" i="81"/>
  <c r="BL1164" i="81"/>
  <c r="BL1166" i="81" s="1"/>
  <c r="BL1167" i="81" s="1"/>
  <c r="BI1455" i="81"/>
  <c r="BI1451" i="81"/>
  <c r="BL292" i="81"/>
  <c r="BM285" i="81" s="1"/>
  <c r="BM283" i="81" s="1"/>
  <c r="BL288" i="81"/>
  <c r="BM1056" i="81"/>
  <c r="BN1044" i="81" s="1"/>
  <c r="BJ164" i="81"/>
  <c r="BI1463" i="81"/>
  <c r="BI253" i="81"/>
  <c r="BI1493" i="81"/>
  <c r="BJ165" i="81"/>
  <c r="BJ1462" i="81" s="1"/>
  <c r="BJ152" i="81"/>
  <c r="BJ1449" i="81" s="1"/>
  <c r="BJ1433" i="81"/>
  <c r="BI158" i="81"/>
  <c r="BJ151" i="81" s="1"/>
  <c r="BJ148" i="81"/>
  <c r="BJ1445" i="81" s="1"/>
  <c r="BI154" i="81"/>
  <c r="BI157" i="81"/>
  <c r="BI1454" i="81" s="1"/>
  <c r="BM1076" i="81"/>
  <c r="BM1077" i="81" s="1"/>
  <c r="BN1075" i="81" s="1"/>
  <c r="BM1063" i="81"/>
  <c r="BL1065" i="81"/>
  <c r="BM1078" i="81"/>
  <c r="BI777" i="81"/>
  <c r="BK688" i="81"/>
  <c r="BK666" i="81"/>
  <c r="BL654" i="81" s="1"/>
  <c r="BK673" i="81"/>
  <c r="BK686" i="81"/>
  <c r="BK687" i="81" s="1"/>
  <c r="BL685" i="81" s="1"/>
  <c r="BJ774" i="81"/>
  <c r="BJ776" i="81" s="1"/>
  <c r="BJ777" i="81" s="1"/>
  <c r="BJ674" i="81"/>
  <c r="BK810" i="81"/>
  <c r="BL803" i="81" s="1"/>
  <c r="BL801" i="81" s="1"/>
  <c r="BL906" i="81" s="1"/>
  <c r="BL800" i="81"/>
  <c r="BL808" i="81" s="1"/>
  <c r="BK806" i="81"/>
  <c r="BK809" i="81"/>
  <c r="BR18" i="81"/>
  <c r="BR11" i="81" s="1"/>
  <c r="BR14" i="81" s="1"/>
  <c r="BR15" i="81" s="1"/>
  <c r="BR16" i="81" s="1"/>
  <c r="BR17" i="81" s="1"/>
  <c r="BR23" i="81" s="1"/>
  <c r="BK559" i="81"/>
  <c r="BR29" i="81"/>
  <c r="BQ128" i="81"/>
  <c r="BM395" i="81"/>
  <c r="BL411" i="81"/>
  <c r="BJ647" i="81"/>
  <c r="BM290" i="81"/>
  <c r="BR127" i="81"/>
  <c r="BL485" i="81"/>
  <c r="BL463" i="81"/>
  <c r="BL467" i="81"/>
  <c r="BL480" i="81"/>
  <c r="BL479" i="81"/>
  <c r="BL469" i="81"/>
  <c r="BL482" i="81"/>
  <c r="BL471" i="81"/>
  <c r="BL466" i="81"/>
  <c r="BL470" i="81"/>
  <c r="BL484" i="81"/>
  <c r="BL483" i="81"/>
  <c r="BL481" i="81"/>
  <c r="BL462" i="81"/>
  <c r="BL464" i="81"/>
  <c r="BL474" i="81"/>
  <c r="BL476" i="81"/>
  <c r="BL475" i="81"/>
  <c r="BL477" i="81"/>
  <c r="BL473" i="81"/>
  <c r="BL465" i="81"/>
  <c r="BL478" i="81"/>
  <c r="BL468" i="81"/>
  <c r="BL461" i="81"/>
  <c r="BL472" i="81"/>
  <c r="BL389" i="81"/>
  <c r="BR38" i="81"/>
  <c r="BM350" i="81"/>
  <c r="BM349" i="81"/>
  <c r="BM344" i="81"/>
  <c r="BM336" i="81"/>
  <c r="BM355" i="81"/>
  <c r="BM339" i="81"/>
  <c r="BM341" i="81"/>
  <c r="BM352" i="81"/>
  <c r="BM340" i="81"/>
  <c r="BM357" i="81"/>
  <c r="BM338" i="81"/>
  <c r="BM337" i="81"/>
  <c r="BM335" i="81"/>
  <c r="BM345" i="81"/>
  <c r="BM358" i="81"/>
  <c r="BM348" i="81"/>
  <c r="BM351" i="81"/>
  <c r="BM354" i="81"/>
  <c r="BM353" i="81"/>
  <c r="BM346" i="81"/>
  <c r="BM343" i="81"/>
  <c r="BM334" i="81"/>
  <c r="BM347" i="81"/>
  <c r="BM342" i="81"/>
  <c r="BM356" i="81"/>
  <c r="BL428" i="81"/>
  <c r="BM786" i="81"/>
  <c r="BM819" i="81" s="1"/>
  <c r="BM788" i="81"/>
  <c r="BJ549" i="81"/>
  <c r="BJ550" i="81"/>
  <c r="BK543" i="81" s="1"/>
  <c r="BK540" i="81"/>
  <c r="BJ546" i="81"/>
  <c r="BM300" i="81"/>
  <c r="BK544" i="81"/>
  <c r="BK557" i="81"/>
  <c r="BK537" i="81"/>
  <c r="BN267" i="81"/>
  <c r="BM272" i="81"/>
  <c r="BM275" i="81" s="1"/>
  <c r="BM276" i="81" s="1"/>
  <c r="BM277" i="81" s="1"/>
  <c r="BM278" i="81" s="1"/>
  <c r="BM284" i="81" s="1"/>
  <c r="BR40" i="81"/>
  <c r="BL400" i="81"/>
  <c r="BL403" i="81" s="1"/>
  <c r="BL404" i="81" s="1"/>
  <c r="BL405" i="81" s="1"/>
  <c r="BL406" i="81" s="1"/>
  <c r="BL412" i="81" s="1"/>
  <c r="BL1068" i="81" l="1"/>
  <c r="BM1059" i="81"/>
  <c r="BL907" i="81"/>
  <c r="BL908" i="81" s="1"/>
  <c r="BO1321" i="81"/>
  <c r="BP1316" i="81" s="1"/>
  <c r="BP1324" i="81" s="1"/>
  <c r="BK947" i="81"/>
  <c r="BK948" i="81" s="1"/>
  <c r="BL946" i="81" s="1"/>
  <c r="BK934" i="81"/>
  <c r="BJ1431" i="81"/>
  <c r="BJ145" i="81"/>
  <c r="BJ1442" i="81" s="1"/>
  <c r="BK927" i="81"/>
  <c r="BK920" i="81" s="1"/>
  <c r="BK923" i="81" s="1"/>
  <c r="BK924" i="81" s="1"/>
  <c r="BK925" i="81" s="1"/>
  <c r="BK926" i="81" s="1"/>
  <c r="BK932" i="81" s="1"/>
  <c r="BK938" i="81"/>
  <c r="BK988" i="81"/>
  <c r="BK986" i="81"/>
  <c r="BK999" i="81"/>
  <c r="BK1002" i="81"/>
  <c r="BK992" i="81"/>
  <c r="BK987" i="81"/>
  <c r="BK980" i="81"/>
  <c r="BK1003" i="81"/>
  <c r="BK982" i="81"/>
  <c r="BK984" i="81"/>
  <c r="BK993" i="81"/>
  <c r="BK995" i="81"/>
  <c r="BK990" i="81"/>
  <c r="BK997" i="81"/>
  <c r="BK998" i="81"/>
  <c r="BK985" i="81"/>
  <c r="BK981" i="81"/>
  <c r="BK1004" i="81"/>
  <c r="BK1001" i="81"/>
  <c r="BK1000" i="81"/>
  <c r="BK989" i="81"/>
  <c r="BK983" i="81"/>
  <c r="BK994" i="81"/>
  <c r="BK991" i="81"/>
  <c r="BK996" i="81"/>
  <c r="BK931" i="81"/>
  <c r="BK1036" i="81" s="1"/>
  <c r="BP1335" i="81"/>
  <c r="BP1313" i="81"/>
  <c r="BO1421" i="81"/>
  <c r="BO1423" i="81" s="1"/>
  <c r="BO1424" i="81" s="1"/>
  <c r="BO1322" i="81"/>
  <c r="BK1174" i="81"/>
  <c r="BK1207" i="81" s="1"/>
  <c r="BK1176" i="81"/>
  <c r="BM1049" i="81"/>
  <c r="BM1052" i="81" s="1"/>
  <c r="BM1053" i="81" s="1"/>
  <c r="BM1054" i="81" s="1"/>
  <c r="BM1055" i="81" s="1"/>
  <c r="BM1061" i="81" s="1"/>
  <c r="BM1062" i="81"/>
  <c r="BM1060" i="81" s="1"/>
  <c r="BM1165" i="81" s="1"/>
  <c r="BJ149" i="81"/>
  <c r="BJ254" i="81" s="1"/>
  <c r="BJ1294" i="81"/>
  <c r="BJ1193" i="81"/>
  <c r="BJ1293" i="81"/>
  <c r="BJ215" i="81"/>
  <c r="BJ1512" i="81" s="1"/>
  <c r="BJ216" i="81"/>
  <c r="BJ1513" i="81" s="1"/>
  <c r="BJ220" i="81"/>
  <c r="BJ1517" i="81" s="1"/>
  <c r="BJ213" i="81"/>
  <c r="BJ1510" i="81" s="1"/>
  <c r="BJ206" i="81"/>
  <c r="BJ1503" i="81" s="1"/>
  <c r="BJ208" i="81"/>
  <c r="BJ1505" i="81" s="1"/>
  <c r="BJ203" i="81"/>
  <c r="BJ1500" i="81" s="1"/>
  <c r="BJ219" i="81"/>
  <c r="BJ1516" i="81" s="1"/>
  <c r="BJ212" i="81"/>
  <c r="BJ1509" i="81" s="1"/>
  <c r="BJ205" i="81"/>
  <c r="BJ1502" i="81" s="1"/>
  <c r="BJ211" i="81"/>
  <c r="BJ1508" i="81" s="1"/>
  <c r="BJ198" i="81"/>
  <c r="BJ1495" i="81" s="1"/>
  <c r="BJ199" i="81"/>
  <c r="BJ1496" i="81" s="1"/>
  <c r="BJ217" i="81"/>
  <c r="BJ1514" i="81" s="1"/>
  <c r="BJ201" i="81"/>
  <c r="BJ1498" i="81" s="1"/>
  <c r="BJ207" i="81"/>
  <c r="BJ1504" i="81" s="1"/>
  <c r="BJ210" i="81"/>
  <c r="BJ1507" i="81" s="1"/>
  <c r="BJ204" i="81"/>
  <c r="BJ1501" i="81" s="1"/>
  <c r="BJ218" i="81"/>
  <c r="BJ1515" i="81" s="1"/>
  <c r="BJ221" i="81"/>
  <c r="BJ1518" i="81" s="1"/>
  <c r="BJ202" i="81"/>
  <c r="BJ1499" i="81" s="1"/>
  <c r="BJ197" i="81"/>
  <c r="BJ200" i="81"/>
  <c r="BJ1497" i="81" s="1"/>
  <c r="BJ214" i="81"/>
  <c r="BJ1511" i="81" s="1"/>
  <c r="BJ209" i="81"/>
  <c r="BJ1506" i="81" s="1"/>
  <c r="BJ1464" i="81"/>
  <c r="BJ166" i="81"/>
  <c r="BJ1461" i="81"/>
  <c r="BJ156" i="81"/>
  <c r="BJ1453" i="81" s="1"/>
  <c r="BI255" i="81"/>
  <c r="BI1550" i="81"/>
  <c r="BM1134" i="81"/>
  <c r="BM1124" i="81"/>
  <c r="BM1135" i="81"/>
  <c r="BM1118" i="81"/>
  <c r="BM1119" i="81"/>
  <c r="BM1113" i="81"/>
  <c r="BM1128" i="81"/>
  <c r="BM1112" i="81"/>
  <c r="BM1126" i="81"/>
  <c r="BM1123" i="81"/>
  <c r="BM1116" i="81"/>
  <c r="BM1129" i="81"/>
  <c r="BM1133" i="81"/>
  <c r="BM1115" i="81"/>
  <c r="BM1131" i="81"/>
  <c r="BM1130" i="81"/>
  <c r="BM1111" i="81"/>
  <c r="BM1127" i="81"/>
  <c r="BM1125" i="81"/>
  <c r="BM1132" i="81"/>
  <c r="BM1121" i="81"/>
  <c r="BM1120" i="81"/>
  <c r="BM1117" i="81"/>
  <c r="BM1122" i="81"/>
  <c r="BM1114" i="81"/>
  <c r="BM1067" i="81"/>
  <c r="BN1047" i="81"/>
  <c r="BN1045" i="81"/>
  <c r="BN1078" i="81" s="1"/>
  <c r="BK659" i="81"/>
  <c r="BK662" i="81" s="1"/>
  <c r="BK663" i="81" s="1"/>
  <c r="BK664" i="81" s="1"/>
  <c r="BK665" i="81" s="1"/>
  <c r="BK671" i="81" s="1"/>
  <c r="BL655" i="81"/>
  <c r="BL657" i="81"/>
  <c r="BL805" i="81"/>
  <c r="BL809" i="81" s="1"/>
  <c r="BK727" i="81"/>
  <c r="BK739" i="81"/>
  <c r="BK731" i="81"/>
  <c r="BK734" i="81"/>
  <c r="BK726" i="81"/>
  <c r="BK723" i="81"/>
  <c r="BK737" i="81"/>
  <c r="BK741" i="81"/>
  <c r="BK724" i="81"/>
  <c r="BK738" i="81"/>
  <c r="BK730" i="81"/>
  <c r="BK742" i="81"/>
  <c r="BK719" i="81"/>
  <c r="BK740" i="81"/>
  <c r="BK720" i="81"/>
  <c r="BK733" i="81"/>
  <c r="BK732" i="81"/>
  <c r="BK728" i="81"/>
  <c r="BK725" i="81"/>
  <c r="BK722" i="81"/>
  <c r="BK743" i="81"/>
  <c r="BK721" i="81"/>
  <c r="BK729" i="81"/>
  <c r="BK735" i="81"/>
  <c r="BK736" i="81"/>
  <c r="BJ678" i="81"/>
  <c r="BK669" i="81"/>
  <c r="BJ675" i="81"/>
  <c r="BJ679" i="81"/>
  <c r="BK672" i="81" s="1"/>
  <c r="BK670" i="81" s="1"/>
  <c r="BK775" i="81" s="1"/>
  <c r="BS6" i="81"/>
  <c r="BS9" i="81" s="1"/>
  <c r="BM388" i="81"/>
  <c r="BM797" i="81"/>
  <c r="BN785" i="81" s="1"/>
  <c r="BK548" i="81"/>
  <c r="BK558" i="81"/>
  <c r="BM426" i="81"/>
  <c r="BL516" i="81"/>
  <c r="BL415" i="81"/>
  <c r="BM387" i="81"/>
  <c r="BL390" i="81"/>
  <c r="BR84" i="81"/>
  <c r="BR95" i="81"/>
  <c r="BR85" i="81"/>
  <c r="BR93" i="81"/>
  <c r="BR101" i="81"/>
  <c r="BR96" i="81"/>
  <c r="BR90" i="81"/>
  <c r="BR78" i="81"/>
  <c r="BR83" i="81"/>
  <c r="BR88" i="81"/>
  <c r="BR99" i="81"/>
  <c r="BR89" i="81"/>
  <c r="BR86" i="81"/>
  <c r="BR87" i="81"/>
  <c r="BR92" i="81"/>
  <c r="BR80" i="81"/>
  <c r="BR82" i="81"/>
  <c r="BR100" i="81"/>
  <c r="BR94" i="81"/>
  <c r="BR91" i="81"/>
  <c r="BR79" i="81"/>
  <c r="BR81" i="81"/>
  <c r="BR98" i="81"/>
  <c r="BR97" i="81"/>
  <c r="BR102" i="81"/>
  <c r="BK530" i="81"/>
  <c r="BK533" i="81" s="1"/>
  <c r="BK534" i="81" s="1"/>
  <c r="BK535" i="81" s="1"/>
  <c r="BK536" i="81" s="1"/>
  <c r="BK542" i="81" s="1"/>
  <c r="BL525" i="81"/>
  <c r="BN298" i="81"/>
  <c r="BK541" i="81"/>
  <c r="BM817" i="81"/>
  <c r="BM818" i="81" s="1"/>
  <c r="BN816" i="81" s="1"/>
  <c r="BM804" i="81"/>
  <c r="BL515" i="81"/>
  <c r="BM396" i="81"/>
  <c r="BM398" i="81"/>
  <c r="BR26" i="81"/>
  <c r="BK614" i="81"/>
  <c r="BK598" i="81"/>
  <c r="BK603" i="81"/>
  <c r="BK596" i="81"/>
  <c r="BK599" i="81"/>
  <c r="BK607" i="81"/>
  <c r="BK610" i="81"/>
  <c r="BK606" i="81"/>
  <c r="BK590" i="81"/>
  <c r="BK608" i="81"/>
  <c r="BK592" i="81"/>
  <c r="BK597" i="81"/>
  <c r="BK613" i="81"/>
  <c r="BK609" i="81"/>
  <c r="BK594" i="81"/>
  <c r="BK600" i="81"/>
  <c r="BK611" i="81"/>
  <c r="BK605" i="81"/>
  <c r="BK601" i="81"/>
  <c r="BK602" i="81"/>
  <c r="BK593" i="81"/>
  <c r="BK612" i="81"/>
  <c r="BK591" i="81"/>
  <c r="BK604" i="81"/>
  <c r="BK595" i="81"/>
  <c r="BN270" i="81"/>
  <c r="BN268" i="81"/>
  <c r="BM871" i="81"/>
  <c r="BM853" i="81"/>
  <c r="BM856" i="81"/>
  <c r="BM870" i="81"/>
  <c r="BM865" i="81"/>
  <c r="BM854" i="81"/>
  <c r="BM868" i="81"/>
  <c r="BM857" i="81"/>
  <c r="BM858" i="81"/>
  <c r="BM867" i="81"/>
  <c r="BM869" i="81"/>
  <c r="BM864" i="81"/>
  <c r="BM876" i="81"/>
  <c r="BM875" i="81"/>
  <c r="BM852" i="81"/>
  <c r="BM866" i="81"/>
  <c r="BM855" i="81"/>
  <c r="BM863" i="81"/>
  <c r="BM873" i="81"/>
  <c r="BM872" i="81"/>
  <c r="BM860" i="81"/>
  <c r="BM861" i="81"/>
  <c r="BM862" i="81"/>
  <c r="BM859" i="81"/>
  <c r="BM874" i="81"/>
  <c r="BR39" i="81"/>
  <c r="BM287" i="81"/>
  <c r="BJ648" i="81"/>
  <c r="BQ129" i="81"/>
  <c r="BO1325" i="81" l="1"/>
  <c r="BL810" i="81"/>
  <c r="BM803" i="81" s="1"/>
  <c r="BO1326" i="81"/>
  <c r="BP1319" i="81" s="1"/>
  <c r="BP1317" i="81" s="1"/>
  <c r="BP1422" i="81" s="1"/>
  <c r="BK133" i="81"/>
  <c r="BK134" i="81" s="1"/>
  <c r="BJ138" i="81"/>
  <c r="BJ141" i="81" s="1"/>
  <c r="BJ142" i="81" s="1"/>
  <c r="BJ143" i="81" s="1"/>
  <c r="BJ144" i="81" s="1"/>
  <c r="BJ150" i="81" s="1"/>
  <c r="BK935" i="81"/>
  <c r="BK1035" i="81"/>
  <c r="BL930" i="81"/>
  <c r="BK940" i="81"/>
  <c r="BL933" i="81" s="1"/>
  <c r="BK936" i="81"/>
  <c r="BK1037" i="81"/>
  <c r="BK1038" i="81" s="1"/>
  <c r="BL915" i="81"/>
  <c r="BK939" i="81"/>
  <c r="BP1306" i="81"/>
  <c r="BP1309" i="81" s="1"/>
  <c r="BP1310" i="81" s="1"/>
  <c r="BP1311" i="81" s="1"/>
  <c r="BP1312" i="81" s="1"/>
  <c r="BP1318" i="81" s="1"/>
  <c r="BQ1301" i="81"/>
  <c r="BP1393" i="81"/>
  <c r="BP1388" i="81"/>
  <c r="BP1395" i="81"/>
  <c r="BP1391" i="81"/>
  <c r="BP1387" i="81"/>
  <c r="BP1386" i="81"/>
  <c r="BP1394" i="81"/>
  <c r="BP1392" i="81"/>
  <c r="BP1385" i="81"/>
  <c r="BP1390" i="81"/>
  <c r="BP1384" i="81"/>
  <c r="BP1389" i="81"/>
  <c r="BK1185" i="81"/>
  <c r="BK1178" i="81" s="1"/>
  <c r="BK1181" i="81" s="1"/>
  <c r="BK1182" i="81" s="1"/>
  <c r="BK1183" i="81" s="1"/>
  <c r="BK1184" i="81" s="1"/>
  <c r="BK1190" i="81" s="1"/>
  <c r="BJ153" i="81"/>
  <c r="BM800" i="81"/>
  <c r="BL806" i="81"/>
  <c r="BJ1446" i="81"/>
  <c r="BK1430" i="81"/>
  <c r="BJ1197" i="81"/>
  <c r="BJ1194" i="81"/>
  <c r="BJ1198" i="81"/>
  <c r="BK1191" i="81" s="1"/>
  <c r="BK1189" i="81" s="1"/>
  <c r="BK1294" i="81" s="1"/>
  <c r="BK1188" i="81"/>
  <c r="BK136" i="81"/>
  <c r="BK165" i="81" s="1"/>
  <c r="BM1064" i="81"/>
  <c r="BM1068" i="81" s="1"/>
  <c r="BK1205" i="81"/>
  <c r="BK1206" i="81" s="1"/>
  <c r="BL1204" i="81" s="1"/>
  <c r="BK1192" i="81"/>
  <c r="BJ1295" i="81"/>
  <c r="BJ1296" i="81" s="1"/>
  <c r="BJ1551" i="81"/>
  <c r="BK1251" i="81"/>
  <c r="BK1261" i="81"/>
  <c r="BK1249" i="81"/>
  <c r="BK1244" i="81"/>
  <c r="BK1256" i="81"/>
  <c r="BK1247" i="81"/>
  <c r="BK1242" i="81"/>
  <c r="BK1257" i="81"/>
  <c r="BK1262" i="81"/>
  <c r="BK1252" i="81"/>
  <c r="BK1248" i="81"/>
  <c r="BK1255" i="81"/>
  <c r="BK1239" i="81"/>
  <c r="BK1238" i="81"/>
  <c r="BK1241" i="81"/>
  <c r="BK1258" i="81"/>
  <c r="BK1246" i="81"/>
  <c r="BK1240" i="81"/>
  <c r="BK1254" i="81"/>
  <c r="BK1250" i="81"/>
  <c r="BK1243" i="81"/>
  <c r="BK1253" i="81"/>
  <c r="BK1260" i="81"/>
  <c r="BK1245" i="81"/>
  <c r="BK1259" i="81"/>
  <c r="BS7" i="81"/>
  <c r="BS40" i="81" s="1"/>
  <c r="BM801" i="81"/>
  <c r="BM906" i="81" s="1"/>
  <c r="BJ253" i="81"/>
  <c r="BJ1494" i="81"/>
  <c r="BK167" i="81"/>
  <c r="BK1431" i="81"/>
  <c r="BJ158" i="81"/>
  <c r="BK151" i="81" s="1"/>
  <c r="BJ154" i="81"/>
  <c r="BK148" i="81"/>
  <c r="BJ157" i="81"/>
  <c r="BJ1450" i="81"/>
  <c r="BI256" i="81"/>
  <c r="BI1553" i="81" s="1"/>
  <c r="BI1552" i="81"/>
  <c r="BK164" i="81"/>
  <c r="BJ1463" i="81"/>
  <c r="BN1056" i="81"/>
  <c r="BN1049" i="81" s="1"/>
  <c r="BN1052" i="81" s="1"/>
  <c r="BN1053" i="81" s="1"/>
  <c r="BN1054" i="81" s="1"/>
  <c r="BN1055" i="81" s="1"/>
  <c r="BN1061" i="81" s="1"/>
  <c r="BN1059" i="81"/>
  <c r="BN1118" i="81"/>
  <c r="BN1119" i="81"/>
  <c r="BN1126" i="81"/>
  <c r="BN1124" i="81"/>
  <c r="BN1127" i="81"/>
  <c r="BN1121" i="81"/>
  <c r="BN1128" i="81"/>
  <c r="BN1132" i="81"/>
  <c r="BN1125" i="81"/>
  <c r="BN1115" i="81"/>
  <c r="BN1131" i="81"/>
  <c r="BN1116" i="81"/>
  <c r="BN1122" i="81"/>
  <c r="BN1135" i="81"/>
  <c r="BN1120" i="81"/>
  <c r="BN1123" i="81"/>
  <c r="BN1117" i="81"/>
  <c r="BN1112" i="81"/>
  <c r="BN1134" i="81"/>
  <c r="BN1130" i="81"/>
  <c r="BN1113" i="81"/>
  <c r="BN1114" i="81"/>
  <c r="BN1129" i="81"/>
  <c r="BN1133" i="81"/>
  <c r="BN1136" i="81"/>
  <c r="BM1164" i="81"/>
  <c r="BM1166" i="81" s="1"/>
  <c r="BM1167" i="81" s="1"/>
  <c r="BN1076" i="81"/>
  <c r="BN1077" i="81" s="1"/>
  <c r="BO1075" i="81" s="1"/>
  <c r="BN1063" i="81"/>
  <c r="BK677" i="81"/>
  <c r="BK674" i="81"/>
  <c r="BL686" i="81"/>
  <c r="BL687" i="81" s="1"/>
  <c r="BM685" i="81" s="1"/>
  <c r="BL673" i="81"/>
  <c r="BL688" i="81"/>
  <c r="BL666" i="81"/>
  <c r="BK774" i="81"/>
  <c r="BK776" i="81" s="1"/>
  <c r="BK777" i="81" s="1"/>
  <c r="BK646" i="81"/>
  <c r="BM790" i="81"/>
  <c r="BM793" i="81" s="1"/>
  <c r="BM794" i="81" s="1"/>
  <c r="BM795" i="81" s="1"/>
  <c r="BM796" i="81" s="1"/>
  <c r="BM802" i="81" s="1"/>
  <c r="BN279" i="81"/>
  <c r="BO267" i="81" s="1"/>
  <c r="BM407" i="81"/>
  <c r="BN395" i="81" s="1"/>
  <c r="BM905" i="81"/>
  <c r="BK645" i="81"/>
  <c r="BM805" i="81"/>
  <c r="BM808" i="81"/>
  <c r="BL528" i="81"/>
  <c r="BL526" i="81"/>
  <c r="BM389" i="81"/>
  <c r="BL556" i="81"/>
  <c r="BM288" i="81"/>
  <c r="BM292" i="81"/>
  <c r="BN285" i="81" s="1"/>
  <c r="BN282" i="81"/>
  <c r="BM291" i="81"/>
  <c r="BS37" i="81"/>
  <c r="BN301" i="81"/>
  <c r="BS21" i="81"/>
  <c r="BS29" i="81" s="1"/>
  <c r="BR27" i="81"/>
  <c r="BR31" i="81"/>
  <c r="BS24" i="81" s="1"/>
  <c r="BR30" i="81"/>
  <c r="BN786" i="81"/>
  <c r="BN819" i="81" s="1"/>
  <c r="BN788" i="81"/>
  <c r="BL416" i="81"/>
  <c r="BM410" i="81"/>
  <c r="BL420" i="81"/>
  <c r="BM413" i="81" s="1"/>
  <c r="BL419" i="81"/>
  <c r="BK545" i="81"/>
  <c r="BS38" i="81"/>
  <c r="BM414" i="81"/>
  <c r="BM427" i="81"/>
  <c r="BN299" i="81"/>
  <c r="BN286" i="81"/>
  <c r="BM429" i="81"/>
  <c r="BL517" i="81"/>
  <c r="BR126" i="81"/>
  <c r="BQ1373" i="81"/>
  <c r="BQ1380" i="81"/>
  <c r="BQ1378" i="81"/>
  <c r="BQ1383" i="81"/>
  <c r="BQ1372" i="81"/>
  <c r="BQ1377" i="81"/>
  <c r="BQ1382" i="81"/>
  <c r="BQ1375" i="81"/>
  <c r="BQ1384" i="81"/>
  <c r="BQ1376" i="81"/>
  <c r="BQ1381" i="81"/>
  <c r="BQ1374" i="81"/>
  <c r="BQ1379" i="81"/>
  <c r="BM907" i="81" l="1"/>
  <c r="BM908" i="81" s="1"/>
  <c r="BP1321" i="81"/>
  <c r="BP1326" i="81" s="1"/>
  <c r="BQ1319" i="81" s="1"/>
  <c r="BL1173" i="81"/>
  <c r="BP1421" i="81"/>
  <c r="BP1423" i="81" s="1"/>
  <c r="BP1424" i="81" s="1"/>
  <c r="BJ1454" i="81"/>
  <c r="BK1433" i="81"/>
  <c r="BL916" i="81"/>
  <c r="BL949" i="81" s="1"/>
  <c r="BL918" i="81"/>
  <c r="BL938" i="81"/>
  <c r="BK152" i="81"/>
  <c r="BP1322" i="81"/>
  <c r="BQ1316" i="81"/>
  <c r="BQ1324" i="81" s="1"/>
  <c r="BP1325" i="81"/>
  <c r="BQ1302" i="81"/>
  <c r="BQ1304" i="81"/>
  <c r="BK1462" i="81"/>
  <c r="BK145" i="81"/>
  <c r="BM1069" i="81"/>
  <c r="BN1062" i="81" s="1"/>
  <c r="BN1060" i="81" s="1"/>
  <c r="BM1065" i="81"/>
  <c r="BK1445" i="81"/>
  <c r="BK1196" i="81"/>
  <c r="BK1193" i="81"/>
  <c r="BL1174" i="81"/>
  <c r="BL1176" i="81"/>
  <c r="BK1293" i="81"/>
  <c r="BK1295" i="81" s="1"/>
  <c r="BK1296" i="81" s="1"/>
  <c r="BK1449" i="81"/>
  <c r="BS18" i="81"/>
  <c r="BS11" i="81" s="1"/>
  <c r="BS14" i="81" s="1"/>
  <c r="BS15" i="81" s="1"/>
  <c r="BS16" i="81" s="1"/>
  <c r="BS17" i="81" s="1"/>
  <c r="BS23" i="81" s="1"/>
  <c r="BK138" i="81"/>
  <c r="BK141" i="81" s="1"/>
  <c r="BK142" i="81" s="1"/>
  <c r="BK143" i="81" s="1"/>
  <c r="BK144" i="81" s="1"/>
  <c r="BK150" i="81" s="1"/>
  <c r="BL133" i="81"/>
  <c r="BK1442" i="81"/>
  <c r="BJ1451" i="81"/>
  <c r="BJ1455" i="81"/>
  <c r="BK149" i="81"/>
  <c r="BK153" i="81" s="1"/>
  <c r="BJ255" i="81"/>
  <c r="BJ1550" i="81"/>
  <c r="BK166" i="81"/>
  <c r="BK1461" i="81"/>
  <c r="BK156" i="81"/>
  <c r="BK203" i="81"/>
  <c r="BK1500" i="81" s="1"/>
  <c r="BK215" i="81"/>
  <c r="BK1512" i="81" s="1"/>
  <c r="BK204" i="81"/>
  <c r="BK1501" i="81" s="1"/>
  <c r="BK211" i="81"/>
  <c r="BK1508" i="81" s="1"/>
  <c r="BK208" i="81"/>
  <c r="BK1505" i="81" s="1"/>
  <c r="BK218" i="81"/>
  <c r="BK1515" i="81" s="1"/>
  <c r="BK199" i="81"/>
  <c r="BK1496" i="81" s="1"/>
  <c r="BK209" i="81"/>
  <c r="BK1506" i="81" s="1"/>
  <c r="BK222" i="81"/>
  <c r="BK1519" i="81" s="1"/>
  <c r="BK200" i="81"/>
  <c r="BK1497" i="81" s="1"/>
  <c r="BK207" i="81"/>
  <c r="BK1504" i="81" s="1"/>
  <c r="BK213" i="81"/>
  <c r="BK1510" i="81" s="1"/>
  <c r="BK217" i="81"/>
  <c r="BK1514" i="81" s="1"/>
  <c r="BK219" i="81"/>
  <c r="BK1516" i="81" s="1"/>
  <c r="BK220" i="81"/>
  <c r="BK1517" i="81" s="1"/>
  <c r="BK216" i="81"/>
  <c r="BK1513" i="81" s="1"/>
  <c r="BK201" i="81"/>
  <c r="BK1498" i="81" s="1"/>
  <c r="BK210" i="81"/>
  <c r="BK1507" i="81" s="1"/>
  <c r="BK198" i="81"/>
  <c r="BK206" i="81"/>
  <c r="BK1503" i="81" s="1"/>
  <c r="BK212" i="81"/>
  <c r="BK1509" i="81" s="1"/>
  <c r="BK221" i="81"/>
  <c r="BK1518" i="81" s="1"/>
  <c r="BK202" i="81"/>
  <c r="BK1499" i="81" s="1"/>
  <c r="BK214" i="81"/>
  <c r="BK1511" i="81" s="1"/>
  <c r="BK205" i="81"/>
  <c r="BK1502" i="81" s="1"/>
  <c r="BK1464" i="81"/>
  <c r="BN1067" i="81"/>
  <c r="BN1164" i="81"/>
  <c r="BO1044" i="81"/>
  <c r="BN272" i="81"/>
  <c r="BN275" i="81" s="1"/>
  <c r="BN276" i="81" s="1"/>
  <c r="BN277" i="81" s="1"/>
  <c r="BN278" i="81" s="1"/>
  <c r="BN284" i="81" s="1"/>
  <c r="BM411" i="81"/>
  <c r="BL659" i="81"/>
  <c r="BL662" i="81" s="1"/>
  <c r="BL663" i="81" s="1"/>
  <c r="BL664" i="81" s="1"/>
  <c r="BL665" i="81" s="1"/>
  <c r="BL671" i="81" s="1"/>
  <c r="BM654" i="81"/>
  <c r="BL744" i="81"/>
  <c r="BL739" i="81"/>
  <c r="BL724" i="81"/>
  <c r="BL740" i="81"/>
  <c r="BL732" i="81"/>
  <c r="BL728" i="81"/>
  <c r="BL734" i="81"/>
  <c r="BL722" i="81"/>
  <c r="BL726" i="81"/>
  <c r="BL729" i="81"/>
  <c r="BL730" i="81"/>
  <c r="BL735" i="81"/>
  <c r="BL742" i="81"/>
  <c r="BL741" i="81"/>
  <c r="BL743" i="81"/>
  <c r="BL723" i="81"/>
  <c r="BL725" i="81"/>
  <c r="BL720" i="81"/>
  <c r="BL731" i="81"/>
  <c r="BL721" i="81"/>
  <c r="BL736" i="81"/>
  <c r="BL727" i="81"/>
  <c r="BL738" i="81"/>
  <c r="BL733" i="81"/>
  <c r="BL737" i="81"/>
  <c r="BK675" i="81"/>
  <c r="BL669" i="81"/>
  <c r="BK678" i="81"/>
  <c r="BK679" i="81"/>
  <c r="BL672" i="81" s="1"/>
  <c r="BL670" i="81" s="1"/>
  <c r="BL775" i="81" s="1"/>
  <c r="BM400" i="81"/>
  <c r="BM403" i="81" s="1"/>
  <c r="BM404" i="81" s="1"/>
  <c r="BM405" i="81" s="1"/>
  <c r="BM406" i="81" s="1"/>
  <c r="BM412" i="81" s="1"/>
  <c r="BL537" i="81"/>
  <c r="BM516" i="81"/>
  <c r="BK647" i="81"/>
  <c r="BK648" i="81" s="1"/>
  <c r="BN283" i="81"/>
  <c r="BN287" i="81" s="1"/>
  <c r="BR128" i="81"/>
  <c r="BL518" i="81"/>
  <c r="BN797" i="81"/>
  <c r="BN790" i="81" s="1"/>
  <c r="BN793" i="81" s="1"/>
  <c r="BN794" i="81" s="1"/>
  <c r="BN795" i="81" s="1"/>
  <c r="BN796" i="81" s="1"/>
  <c r="BN802" i="81" s="1"/>
  <c r="BN350" i="81"/>
  <c r="BN351" i="81"/>
  <c r="BN338" i="81"/>
  <c r="BN357" i="81"/>
  <c r="BN346" i="81"/>
  <c r="BN348" i="81"/>
  <c r="BN354" i="81"/>
  <c r="BN355" i="81"/>
  <c r="BN343" i="81"/>
  <c r="BN342" i="81"/>
  <c r="BN356" i="81"/>
  <c r="BN349" i="81"/>
  <c r="BN337" i="81"/>
  <c r="BN339" i="81"/>
  <c r="BN345" i="81"/>
  <c r="BN347" i="81"/>
  <c r="BN335" i="81"/>
  <c r="BN336" i="81"/>
  <c r="BN344" i="81"/>
  <c r="BN353" i="81"/>
  <c r="BN358" i="81"/>
  <c r="BN341" i="81"/>
  <c r="BN352" i="81"/>
  <c r="BN340" i="81"/>
  <c r="BN359" i="81"/>
  <c r="BN290" i="81"/>
  <c r="BL557" i="81"/>
  <c r="BL544" i="81"/>
  <c r="BM810" i="81"/>
  <c r="BN803" i="81" s="1"/>
  <c r="BN800" i="81"/>
  <c r="BM806" i="81"/>
  <c r="BM809" i="81"/>
  <c r="BN398" i="81"/>
  <c r="BN396" i="81"/>
  <c r="BM482" i="81"/>
  <c r="BM469" i="81"/>
  <c r="BM464" i="81"/>
  <c r="BM476" i="81"/>
  <c r="BM480" i="81"/>
  <c r="BM473" i="81"/>
  <c r="BM471" i="81"/>
  <c r="BM470" i="81"/>
  <c r="BM485" i="81"/>
  <c r="BM478" i="81"/>
  <c r="BM484" i="81"/>
  <c r="BM475" i="81"/>
  <c r="BM463" i="81"/>
  <c r="BM477" i="81"/>
  <c r="BM481" i="81"/>
  <c r="BM468" i="81"/>
  <c r="BM462" i="81"/>
  <c r="BM474" i="81"/>
  <c r="BM486" i="81"/>
  <c r="BM472" i="81"/>
  <c r="BM483" i="81"/>
  <c r="BM467" i="81"/>
  <c r="BM466" i="81"/>
  <c r="BM465" i="81"/>
  <c r="BM479" i="81"/>
  <c r="BM428" i="81"/>
  <c r="BK550" i="81"/>
  <c r="BL543" i="81" s="1"/>
  <c r="BL540" i="81"/>
  <c r="BK546" i="81"/>
  <c r="BK549" i="81"/>
  <c r="BN817" i="81"/>
  <c r="BN818" i="81" s="1"/>
  <c r="BO816" i="81" s="1"/>
  <c r="BN804" i="81"/>
  <c r="BS26" i="81"/>
  <c r="BS127" i="81"/>
  <c r="BS83" i="81"/>
  <c r="BS97" i="81"/>
  <c r="BS92" i="81"/>
  <c r="BS98" i="81"/>
  <c r="BS82" i="81"/>
  <c r="BS87" i="81"/>
  <c r="BS99" i="81"/>
  <c r="BS101" i="81"/>
  <c r="BS81" i="81"/>
  <c r="BS102" i="81"/>
  <c r="BS86" i="81"/>
  <c r="BS88" i="81"/>
  <c r="BS80" i="81"/>
  <c r="BS96" i="81"/>
  <c r="BS95" i="81"/>
  <c r="BS89" i="81"/>
  <c r="BS85" i="81"/>
  <c r="BS94" i="81"/>
  <c r="BS100" i="81"/>
  <c r="BS84" i="81"/>
  <c r="BS91" i="81"/>
  <c r="BS103" i="81"/>
  <c r="BS90" i="81"/>
  <c r="BS93" i="81"/>
  <c r="BS79" i="81"/>
  <c r="BN300" i="81"/>
  <c r="BS39" i="81"/>
  <c r="BN873" i="81"/>
  <c r="BN855" i="81"/>
  <c r="BN860" i="81"/>
  <c r="BN863" i="81"/>
  <c r="BN868" i="81"/>
  <c r="BN854" i="81"/>
  <c r="BN874" i="81"/>
  <c r="BN877" i="81"/>
  <c r="BN853" i="81"/>
  <c r="BN861" i="81"/>
  <c r="BN870" i="81"/>
  <c r="BN869" i="81"/>
  <c r="BN865" i="81"/>
  <c r="BN856" i="81"/>
  <c r="BN866" i="81"/>
  <c r="BN875" i="81"/>
  <c r="BN871" i="81"/>
  <c r="BN872" i="81"/>
  <c r="BN876" i="81"/>
  <c r="BN858" i="81"/>
  <c r="BN862" i="81"/>
  <c r="BN867" i="81"/>
  <c r="BN864" i="81"/>
  <c r="BN857" i="81"/>
  <c r="BN859" i="81"/>
  <c r="BO268" i="81"/>
  <c r="BO270" i="81"/>
  <c r="BM415" i="81"/>
  <c r="BM418" i="81"/>
  <c r="BM390" i="81"/>
  <c r="BL559" i="81"/>
  <c r="BL988" i="81" l="1"/>
  <c r="BL985" i="81"/>
  <c r="BL1004" i="81"/>
  <c r="BL1005" i="81"/>
  <c r="BL983" i="81"/>
  <c r="BL984" i="81"/>
  <c r="BL1002" i="81"/>
  <c r="BL997" i="81"/>
  <c r="BL982" i="81"/>
  <c r="BL989" i="81"/>
  <c r="BL992" i="81"/>
  <c r="BL991" i="81"/>
  <c r="BL998" i="81"/>
  <c r="BL990" i="81"/>
  <c r="BL1001" i="81"/>
  <c r="BL993" i="81"/>
  <c r="BL1003" i="81"/>
  <c r="BL981" i="81"/>
  <c r="BL999" i="81"/>
  <c r="BL987" i="81"/>
  <c r="BL995" i="81"/>
  <c r="BL994" i="81"/>
  <c r="BL986" i="81"/>
  <c r="BL996" i="81"/>
  <c r="BL1000" i="81"/>
  <c r="BL927" i="81"/>
  <c r="BL934" i="81"/>
  <c r="BL947" i="81"/>
  <c r="BL948" i="81" s="1"/>
  <c r="BM946" i="81" s="1"/>
  <c r="BQ1320" i="81"/>
  <c r="BQ1333" i="81"/>
  <c r="BQ1334" i="81" s="1"/>
  <c r="BR1332" i="81" s="1"/>
  <c r="BQ1335" i="81"/>
  <c r="BQ1313" i="81"/>
  <c r="BT6" i="81"/>
  <c r="BK1450" i="81"/>
  <c r="BK1455" i="81" s="1"/>
  <c r="BN1165" i="81"/>
  <c r="BN1166" i="81" s="1"/>
  <c r="BN1167" i="81" s="1"/>
  <c r="BN1064" i="81"/>
  <c r="BN1068" i="81" s="1"/>
  <c r="BK1453" i="81"/>
  <c r="BL1192" i="81"/>
  <c r="BL1205" i="81"/>
  <c r="BL1206" i="81" s="1"/>
  <c r="BM1204" i="81" s="1"/>
  <c r="BL1207" i="81"/>
  <c r="BL1185" i="81"/>
  <c r="BK1194" i="81"/>
  <c r="BL1188" i="81"/>
  <c r="BL1196" i="81" s="1"/>
  <c r="BK1198" i="81"/>
  <c r="BL1191" i="81" s="1"/>
  <c r="BK1197" i="81"/>
  <c r="BK253" i="81"/>
  <c r="BK1495" i="81"/>
  <c r="BL148" i="81"/>
  <c r="BL156" i="81" s="1"/>
  <c r="BK158" i="81"/>
  <c r="BL151" i="81" s="1"/>
  <c r="BK154" i="81"/>
  <c r="BJ1552" i="81"/>
  <c r="BJ256" i="81"/>
  <c r="BJ1553" i="81" s="1"/>
  <c r="BL164" i="81"/>
  <c r="BK1463" i="81"/>
  <c r="BK254" i="81"/>
  <c r="BK1551" i="81" s="1"/>
  <c r="BK1446" i="81"/>
  <c r="BK157" i="81"/>
  <c r="BK1454" i="81" s="1"/>
  <c r="BL136" i="81"/>
  <c r="BL134" i="81"/>
  <c r="BL1430" i="81"/>
  <c r="BO1047" i="81"/>
  <c r="BO1045" i="81"/>
  <c r="BO1078" i="81" s="1"/>
  <c r="BN801" i="81"/>
  <c r="BN906" i="81" s="1"/>
  <c r="BL774" i="81"/>
  <c r="BL776" i="81" s="1"/>
  <c r="BL777" i="81" s="1"/>
  <c r="BM655" i="81"/>
  <c r="BM688" i="81" s="1"/>
  <c r="BM657" i="81"/>
  <c r="BL674" i="81"/>
  <c r="BL677" i="81"/>
  <c r="BM525" i="81"/>
  <c r="BM528" i="81" s="1"/>
  <c r="BL530" i="81"/>
  <c r="BL533" i="81" s="1"/>
  <c r="BL534" i="81" s="1"/>
  <c r="BL535" i="81" s="1"/>
  <c r="BL536" i="81" s="1"/>
  <c r="BL542" i="81" s="1"/>
  <c r="BL541" i="81"/>
  <c r="BL646" i="81" s="1"/>
  <c r="BN388" i="81"/>
  <c r="BN407" i="81"/>
  <c r="BO395" i="81" s="1"/>
  <c r="BO279" i="81"/>
  <c r="BO272" i="81" s="1"/>
  <c r="BO275" i="81" s="1"/>
  <c r="BO276" i="81" s="1"/>
  <c r="BO277" i="81" s="1"/>
  <c r="BO278" i="81" s="1"/>
  <c r="BO284" i="81" s="1"/>
  <c r="BR1383" i="81"/>
  <c r="BR1373" i="81"/>
  <c r="BR1377" i="81"/>
  <c r="BR1385" i="81"/>
  <c r="BR1384" i="81"/>
  <c r="BR1378" i="81"/>
  <c r="BR1380" i="81"/>
  <c r="BR1375" i="81"/>
  <c r="BR1376" i="81"/>
  <c r="BR1379" i="81"/>
  <c r="BR1381" i="81"/>
  <c r="BR1382" i="81"/>
  <c r="BR1374" i="81"/>
  <c r="BL611" i="81"/>
  <c r="BL615" i="81"/>
  <c r="BL593" i="81"/>
  <c r="BL612" i="81"/>
  <c r="BL599" i="81"/>
  <c r="BL602" i="81"/>
  <c r="BL613" i="81"/>
  <c r="BL607" i="81"/>
  <c r="BL596" i="81"/>
  <c r="BL603" i="81"/>
  <c r="BL595" i="81"/>
  <c r="BL597" i="81"/>
  <c r="BL614" i="81"/>
  <c r="BL601" i="81"/>
  <c r="BL609" i="81"/>
  <c r="BL610" i="81"/>
  <c r="BL605" i="81"/>
  <c r="BL606" i="81"/>
  <c r="BL598" i="81"/>
  <c r="BL592" i="81"/>
  <c r="BL594" i="81"/>
  <c r="BL608" i="81"/>
  <c r="BL604" i="81"/>
  <c r="BL591" i="81"/>
  <c r="BL600" i="81"/>
  <c r="BN905" i="81"/>
  <c r="BT37" i="81"/>
  <c r="BO298" i="81"/>
  <c r="BS30" i="81"/>
  <c r="BT21" i="81"/>
  <c r="BS27" i="81"/>
  <c r="BS31" i="81"/>
  <c r="BT24" i="81" s="1"/>
  <c r="BN291" i="81"/>
  <c r="BN288" i="81"/>
  <c r="BN292" i="81"/>
  <c r="BO285" i="81" s="1"/>
  <c r="BO282" i="81"/>
  <c r="BR129" i="81"/>
  <c r="BO299" i="81"/>
  <c r="BO286" i="81"/>
  <c r="BS126" i="81"/>
  <c r="BS128" i="81" s="1"/>
  <c r="BL548" i="81"/>
  <c r="BM515" i="81"/>
  <c r="BO301" i="81"/>
  <c r="BN426" i="81"/>
  <c r="BN429" i="81"/>
  <c r="BO785" i="81"/>
  <c r="BM419" i="81"/>
  <c r="BM420" i="81"/>
  <c r="BN413" i="81" s="1"/>
  <c r="BM416" i="81"/>
  <c r="BN410" i="81"/>
  <c r="BK1451" i="81"/>
  <c r="BN427" i="81"/>
  <c r="BN414" i="81"/>
  <c r="BN808" i="81"/>
  <c r="BL558" i="81"/>
  <c r="BN387" i="81"/>
  <c r="BL920" i="81" l="1"/>
  <c r="BL923" i="81" s="1"/>
  <c r="BL924" i="81" s="1"/>
  <c r="BL925" i="81" s="1"/>
  <c r="BL926" i="81" s="1"/>
  <c r="BL932" i="81" s="1"/>
  <c r="BM915" i="81"/>
  <c r="BL931" i="81"/>
  <c r="BL1035" i="81"/>
  <c r="BQ1306" i="81"/>
  <c r="BQ1309" i="81" s="1"/>
  <c r="BQ1310" i="81" s="1"/>
  <c r="BQ1311" i="81" s="1"/>
  <c r="BQ1312" i="81" s="1"/>
  <c r="BQ1318" i="81" s="1"/>
  <c r="BQ1317" i="81"/>
  <c r="BR1301" i="81"/>
  <c r="BQ1392" i="81"/>
  <c r="BQ1396" i="81"/>
  <c r="BQ1386" i="81"/>
  <c r="BQ1393" i="81"/>
  <c r="BQ1388" i="81"/>
  <c r="BQ1390" i="81"/>
  <c r="BQ1394" i="81"/>
  <c r="BQ1395" i="81"/>
  <c r="BQ1389" i="81"/>
  <c r="BQ1391" i="81"/>
  <c r="BQ1387" i="81"/>
  <c r="BQ1385" i="81"/>
  <c r="BL1189" i="81"/>
  <c r="BL1294" i="81" s="1"/>
  <c r="BN1065" i="81"/>
  <c r="BO1059" i="81"/>
  <c r="BO1067" i="81" s="1"/>
  <c r="BN1069" i="81"/>
  <c r="BO1062" i="81" s="1"/>
  <c r="BT9" i="81"/>
  <c r="BT38" i="81" s="1"/>
  <c r="BT39" i="81" s="1"/>
  <c r="BT7" i="81"/>
  <c r="BL545" i="81"/>
  <c r="BL550" i="81" s="1"/>
  <c r="BM543" i="81" s="1"/>
  <c r="BM1173" i="81"/>
  <c r="BL1178" i="81"/>
  <c r="BL1181" i="81" s="1"/>
  <c r="BL1182" i="81" s="1"/>
  <c r="BL1183" i="81" s="1"/>
  <c r="BL1184" i="81" s="1"/>
  <c r="BL1190" i="81" s="1"/>
  <c r="BL1249" i="81"/>
  <c r="BL1250" i="81"/>
  <c r="BL1254" i="81"/>
  <c r="BL1262" i="81"/>
  <c r="BL1253" i="81"/>
  <c r="BL1248" i="81"/>
  <c r="BL1247" i="81"/>
  <c r="BL1260" i="81"/>
  <c r="BL1243" i="81"/>
  <c r="BL1252" i="81"/>
  <c r="BL1244" i="81"/>
  <c r="BL1259" i="81"/>
  <c r="BL1258" i="81"/>
  <c r="BL1240" i="81"/>
  <c r="BL1251" i="81"/>
  <c r="BL1239" i="81"/>
  <c r="BL1246" i="81"/>
  <c r="BL1261" i="81"/>
  <c r="BL1241" i="81"/>
  <c r="BL1255" i="81"/>
  <c r="BL1257" i="81"/>
  <c r="BL1245" i="81"/>
  <c r="BL1242" i="81"/>
  <c r="BL1263" i="81"/>
  <c r="BL1256" i="81"/>
  <c r="BN805" i="81"/>
  <c r="BN809" i="81" s="1"/>
  <c r="BN907" i="81"/>
  <c r="BN908" i="81" s="1"/>
  <c r="BL145" i="81"/>
  <c r="BM133" i="81" s="1"/>
  <c r="BL1445" i="81"/>
  <c r="BL1453" i="81"/>
  <c r="BL1461" i="81"/>
  <c r="BL167" i="81"/>
  <c r="BL1431" i="81"/>
  <c r="BL165" i="81"/>
  <c r="BL1462" i="81" s="1"/>
  <c r="BL152" i="81"/>
  <c r="BL1449" i="81" s="1"/>
  <c r="BL1433" i="81"/>
  <c r="BK255" i="81"/>
  <c r="BK1550" i="81"/>
  <c r="BO1056" i="81"/>
  <c r="BO1049" i="81" s="1"/>
  <c r="BO1052" i="81" s="1"/>
  <c r="BO1053" i="81" s="1"/>
  <c r="BO1054" i="81" s="1"/>
  <c r="BO1055" i="81" s="1"/>
  <c r="BO1061" i="81" s="1"/>
  <c r="BO1130" i="81"/>
  <c r="BO1135" i="81"/>
  <c r="BO1114" i="81"/>
  <c r="BO1128" i="81"/>
  <c r="BO1119" i="81"/>
  <c r="BO1124" i="81"/>
  <c r="BO1125" i="81"/>
  <c r="BO1118" i="81"/>
  <c r="BO1120" i="81"/>
  <c r="BO1127" i="81"/>
  <c r="BO1133" i="81"/>
  <c r="BO1123" i="81"/>
  <c r="BO1132" i="81"/>
  <c r="BO1126" i="81"/>
  <c r="BO1115" i="81"/>
  <c r="BO1136" i="81"/>
  <c r="BO1137" i="81"/>
  <c r="BO1122" i="81"/>
  <c r="BO1117" i="81"/>
  <c r="BO1113" i="81"/>
  <c r="BO1131" i="81"/>
  <c r="BO1116" i="81"/>
  <c r="BO1129" i="81"/>
  <c r="BO1121" i="81"/>
  <c r="BO1134" i="81"/>
  <c r="BO1076" i="81"/>
  <c r="BO1077" i="81" s="1"/>
  <c r="BP1075" i="81" s="1"/>
  <c r="BO1063" i="81"/>
  <c r="BM526" i="81"/>
  <c r="BM559" i="81" s="1"/>
  <c r="BM666" i="81"/>
  <c r="BM673" i="81"/>
  <c r="BM686" i="81"/>
  <c r="BM687" i="81" s="1"/>
  <c r="BN685" i="81" s="1"/>
  <c r="BM731" i="81"/>
  <c r="BM739" i="81"/>
  <c r="BM735" i="81"/>
  <c r="BM732" i="81"/>
  <c r="BM727" i="81"/>
  <c r="BM738" i="81"/>
  <c r="BM741" i="81"/>
  <c r="BM724" i="81"/>
  <c r="BM740" i="81"/>
  <c r="BM745" i="81"/>
  <c r="BM736" i="81"/>
  <c r="BM742" i="81"/>
  <c r="BM728" i="81"/>
  <c r="BM726" i="81"/>
  <c r="BM723" i="81"/>
  <c r="BM722" i="81"/>
  <c r="BM730" i="81"/>
  <c r="BM743" i="81"/>
  <c r="BM733" i="81"/>
  <c r="BM737" i="81"/>
  <c r="BM721" i="81"/>
  <c r="BM744" i="81"/>
  <c r="BM725" i="81"/>
  <c r="BM729" i="81"/>
  <c r="BM734" i="81"/>
  <c r="BL679" i="81"/>
  <c r="BM672" i="81" s="1"/>
  <c r="BM670" i="81" s="1"/>
  <c r="BM775" i="81" s="1"/>
  <c r="BM669" i="81"/>
  <c r="BL675" i="81"/>
  <c r="BL678" i="81"/>
  <c r="BN400" i="81"/>
  <c r="BN403" i="81" s="1"/>
  <c r="BN404" i="81" s="1"/>
  <c r="BN405" i="81" s="1"/>
  <c r="BN406" i="81" s="1"/>
  <c r="BN412" i="81" s="1"/>
  <c r="BN411" i="81"/>
  <c r="BN516" i="81" s="1"/>
  <c r="BO283" i="81"/>
  <c r="BP267" i="81"/>
  <c r="BP268" i="81" s="1"/>
  <c r="BN428" i="81"/>
  <c r="BN810" i="81"/>
  <c r="BO803" i="81" s="1"/>
  <c r="BO800" i="81"/>
  <c r="BO808" i="81" s="1"/>
  <c r="BO788" i="81"/>
  <c r="BO786" i="81"/>
  <c r="BO819" i="81" s="1"/>
  <c r="BN486" i="81"/>
  <c r="BN467" i="81"/>
  <c r="BN473" i="81"/>
  <c r="BN478" i="81"/>
  <c r="BN474" i="81"/>
  <c r="BN481" i="81"/>
  <c r="BN468" i="81"/>
  <c r="BN487" i="81"/>
  <c r="BN471" i="81"/>
  <c r="BN482" i="81"/>
  <c r="BN465" i="81"/>
  <c r="BN480" i="81"/>
  <c r="BN475" i="81"/>
  <c r="BN479" i="81"/>
  <c r="BN463" i="81"/>
  <c r="BN476" i="81"/>
  <c r="BN466" i="81"/>
  <c r="BN477" i="81"/>
  <c r="BN484" i="81"/>
  <c r="BN470" i="81"/>
  <c r="BN464" i="81"/>
  <c r="BN483" i="81"/>
  <c r="BN469" i="81"/>
  <c r="BN485" i="81"/>
  <c r="BN472" i="81"/>
  <c r="BO290" i="81"/>
  <c r="BN418" i="81"/>
  <c r="BO355" i="81"/>
  <c r="BO358" i="81"/>
  <c r="BO350" i="81"/>
  <c r="BO349" i="81"/>
  <c r="BO357" i="81"/>
  <c r="BO348" i="81"/>
  <c r="BO347" i="81"/>
  <c r="BO338" i="81"/>
  <c r="BO343" i="81"/>
  <c r="BO339" i="81"/>
  <c r="BO342" i="81"/>
  <c r="BO341" i="81"/>
  <c r="BO354" i="81"/>
  <c r="BO336" i="81"/>
  <c r="BO344" i="81"/>
  <c r="BO352" i="81"/>
  <c r="BO337" i="81"/>
  <c r="BO359" i="81"/>
  <c r="BO356" i="81"/>
  <c r="BO346" i="81"/>
  <c r="BO345" i="81"/>
  <c r="BO351" i="81"/>
  <c r="BO353" i="81"/>
  <c r="BO340" i="81"/>
  <c r="BO360" i="81"/>
  <c r="BM517" i="81"/>
  <c r="BL546" i="81"/>
  <c r="BO300" i="81"/>
  <c r="BT127" i="81"/>
  <c r="BL645" i="81"/>
  <c r="BN389" i="81"/>
  <c r="BM556" i="81"/>
  <c r="BS129" i="81"/>
  <c r="BT83" i="81"/>
  <c r="BT103" i="81"/>
  <c r="BT99" i="81"/>
  <c r="BT82" i="81"/>
  <c r="BT104" i="81"/>
  <c r="BT94" i="81"/>
  <c r="BT102" i="81"/>
  <c r="BT81" i="81"/>
  <c r="BT87" i="81"/>
  <c r="BT84" i="81"/>
  <c r="BT92" i="81"/>
  <c r="BT86" i="81"/>
  <c r="BT93" i="81"/>
  <c r="BT91" i="81"/>
  <c r="BT80" i="81"/>
  <c r="BT88" i="81"/>
  <c r="BT96" i="81"/>
  <c r="BT97" i="81"/>
  <c r="BT95" i="81"/>
  <c r="BT100" i="81"/>
  <c r="BT85" i="81"/>
  <c r="BT89" i="81"/>
  <c r="BT101" i="81"/>
  <c r="BT98" i="81"/>
  <c r="BT90" i="81"/>
  <c r="BO398" i="81"/>
  <c r="BO396" i="81"/>
  <c r="BT29" i="81"/>
  <c r="BM544" i="81"/>
  <c r="BM557" i="81"/>
  <c r="BL1193" i="81" l="1"/>
  <c r="BL1036" i="81"/>
  <c r="BL935" i="81"/>
  <c r="BM918" i="81"/>
  <c r="BM916" i="81"/>
  <c r="BM949" i="81" s="1"/>
  <c r="BL1037" i="81"/>
  <c r="BL1038" i="81" s="1"/>
  <c r="BQ1421" i="81"/>
  <c r="BR1302" i="81"/>
  <c r="BR1304" i="81"/>
  <c r="BQ1422" i="81"/>
  <c r="BQ1321" i="81"/>
  <c r="BM540" i="81"/>
  <c r="BM548" i="81" s="1"/>
  <c r="BL549" i="81"/>
  <c r="BM537" i="81"/>
  <c r="BM530" i="81" s="1"/>
  <c r="BM533" i="81" s="1"/>
  <c r="BM534" i="81" s="1"/>
  <c r="BM535" i="81" s="1"/>
  <c r="BM536" i="81" s="1"/>
  <c r="BM542" i="81" s="1"/>
  <c r="BN806" i="81"/>
  <c r="BT40" i="81"/>
  <c r="BT18" i="81"/>
  <c r="BL1197" i="81"/>
  <c r="BM1188" i="81"/>
  <c r="BM1196" i="81" s="1"/>
  <c r="BL1198" i="81"/>
  <c r="BM1191" i="81" s="1"/>
  <c r="BL1194" i="81"/>
  <c r="BL1293" i="81"/>
  <c r="BL1295" i="81" s="1"/>
  <c r="BL1296" i="81" s="1"/>
  <c r="BM1176" i="81"/>
  <c r="BM1174" i="81"/>
  <c r="BL149" i="81"/>
  <c r="BL153" i="81" s="1"/>
  <c r="BL138" i="81"/>
  <c r="BL141" i="81" s="1"/>
  <c r="BL142" i="81" s="1"/>
  <c r="BL143" i="81" s="1"/>
  <c r="BL144" i="81" s="1"/>
  <c r="BL150" i="81" s="1"/>
  <c r="BL1442" i="81"/>
  <c r="BL204" i="81"/>
  <c r="BL1501" i="81" s="1"/>
  <c r="BL218" i="81"/>
  <c r="BL1515" i="81" s="1"/>
  <c r="BL205" i="81"/>
  <c r="BL1502" i="81" s="1"/>
  <c r="BL221" i="81"/>
  <c r="BL1518" i="81" s="1"/>
  <c r="BL210" i="81"/>
  <c r="BL1507" i="81" s="1"/>
  <c r="BL214" i="81"/>
  <c r="BL1511" i="81" s="1"/>
  <c r="BL201" i="81"/>
  <c r="BL1498" i="81" s="1"/>
  <c r="BL222" i="81"/>
  <c r="BL1519" i="81" s="1"/>
  <c r="BL202" i="81"/>
  <c r="BL1499" i="81" s="1"/>
  <c r="BL203" i="81"/>
  <c r="BL1500" i="81" s="1"/>
  <c r="BL216" i="81"/>
  <c r="BL1513" i="81" s="1"/>
  <c r="BL215" i="81"/>
  <c r="BL1512" i="81" s="1"/>
  <c r="BL223" i="81"/>
  <c r="BL1520" i="81" s="1"/>
  <c r="BL207" i="81"/>
  <c r="BL1504" i="81" s="1"/>
  <c r="BL220" i="81"/>
  <c r="BL1517" i="81" s="1"/>
  <c r="BL209" i="81"/>
  <c r="BL1506" i="81" s="1"/>
  <c r="BL211" i="81"/>
  <c r="BL1508" i="81" s="1"/>
  <c r="BL212" i="81"/>
  <c r="BL1509" i="81" s="1"/>
  <c r="BL206" i="81"/>
  <c r="BL1503" i="81" s="1"/>
  <c r="BL213" i="81"/>
  <c r="BL1510" i="81" s="1"/>
  <c r="BL199" i="81"/>
  <c r="BL217" i="81"/>
  <c r="BL1514" i="81" s="1"/>
  <c r="BL208" i="81"/>
  <c r="BL1505" i="81" s="1"/>
  <c r="BL200" i="81"/>
  <c r="BL1497" i="81" s="1"/>
  <c r="BL219" i="81"/>
  <c r="BL1516" i="81" s="1"/>
  <c r="BL1464" i="81"/>
  <c r="BK1552" i="81"/>
  <c r="BK256" i="81"/>
  <c r="BK1553" i="81" s="1"/>
  <c r="BL166" i="81"/>
  <c r="BM134" i="81"/>
  <c r="BM136" i="81"/>
  <c r="BM1430" i="81"/>
  <c r="BO1164" i="81"/>
  <c r="BO1060" i="81"/>
  <c r="BP1044" i="81"/>
  <c r="BN415" i="81"/>
  <c r="BO410" i="81" s="1"/>
  <c r="BM774" i="81"/>
  <c r="BM776" i="81" s="1"/>
  <c r="BM777" i="81" s="1"/>
  <c r="BM674" i="81"/>
  <c r="BM678" i="81" s="1"/>
  <c r="BM677" i="81"/>
  <c r="BM659" i="81"/>
  <c r="BM662" i="81" s="1"/>
  <c r="BM663" i="81" s="1"/>
  <c r="BM664" i="81" s="1"/>
  <c r="BM665" i="81" s="1"/>
  <c r="BM671" i="81" s="1"/>
  <c r="BN654" i="81"/>
  <c r="BO388" i="81"/>
  <c r="BT26" i="81"/>
  <c r="BT31" i="81" s="1"/>
  <c r="BO287" i="81"/>
  <c r="BO288" i="81" s="1"/>
  <c r="BP270" i="81"/>
  <c r="BP279" i="81" s="1"/>
  <c r="BO407" i="81"/>
  <c r="BO400" i="81" s="1"/>
  <c r="BO403" i="81" s="1"/>
  <c r="BO404" i="81" s="1"/>
  <c r="BO405" i="81" s="1"/>
  <c r="BO406" i="81" s="1"/>
  <c r="BO412" i="81" s="1"/>
  <c r="BO797" i="81"/>
  <c r="BP785" i="81" s="1"/>
  <c r="BM558" i="81"/>
  <c r="BP301" i="81"/>
  <c r="BN390" i="81"/>
  <c r="BL647" i="81"/>
  <c r="BO387" i="81"/>
  <c r="BN515" i="81"/>
  <c r="BO429" i="81"/>
  <c r="BO414" i="81"/>
  <c r="BO427" i="81"/>
  <c r="BT126" i="81"/>
  <c r="BT128" i="81" s="1"/>
  <c r="BO855" i="81"/>
  <c r="BO857" i="81"/>
  <c r="BO866" i="81"/>
  <c r="BO865" i="81"/>
  <c r="BO858" i="81"/>
  <c r="BO859" i="81"/>
  <c r="BO864" i="81"/>
  <c r="BO860" i="81"/>
  <c r="BO863" i="81"/>
  <c r="BO870" i="81"/>
  <c r="BO878" i="81"/>
  <c r="BO867" i="81"/>
  <c r="BO872" i="81"/>
  <c r="BO873" i="81"/>
  <c r="BO862" i="81"/>
  <c r="BO871" i="81"/>
  <c r="BO874" i="81"/>
  <c r="BO868" i="81"/>
  <c r="BO875" i="81"/>
  <c r="BO876" i="81"/>
  <c r="BO856" i="81"/>
  <c r="BO869" i="81"/>
  <c r="BO854" i="81"/>
  <c r="BO877" i="81"/>
  <c r="BO861" i="81"/>
  <c r="BO426" i="81"/>
  <c r="BM607" i="81"/>
  <c r="BM596" i="81"/>
  <c r="BM609" i="81"/>
  <c r="BM608" i="81"/>
  <c r="BM604" i="81"/>
  <c r="BM611" i="81"/>
  <c r="BM595" i="81"/>
  <c r="BM593" i="81"/>
  <c r="BM614" i="81"/>
  <c r="BM612" i="81"/>
  <c r="BM616" i="81"/>
  <c r="BM601" i="81"/>
  <c r="BM597" i="81"/>
  <c r="BM592" i="81"/>
  <c r="BM605" i="81"/>
  <c r="BM615" i="81"/>
  <c r="BM606" i="81"/>
  <c r="BM599" i="81"/>
  <c r="BM600" i="81"/>
  <c r="BM603" i="81"/>
  <c r="BM610" i="81"/>
  <c r="BM594" i="81"/>
  <c r="BM602" i="81"/>
  <c r="BM613" i="81"/>
  <c r="BM598" i="81"/>
  <c r="BP298" i="81"/>
  <c r="BM518" i="81"/>
  <c r="BU37" i="81"/>
  <c r="BO804" i="81"/>
  <c r="BO817" i="81"/>
  <c r="BO818" i="81" s="1"/>
  <c r="BP816" i="81" s="1"/>
  <c r="BR1313" i="81" l="1"/>
  <c r="BS1301" i="81" s="1"/>
  <c r="BM984" i="81"/>
  <c r="BM999" i="81"/>
  <c r="BM995" i="81"/>
  <c r="BM983" i="81"/>
  <c r="BM988" i="81"/>
  <c r="BM993" i="81"/>
  <c r="BM1003" i="81"/>
  <c r="BM986" i="81"/>
  <c r="BM985" i="81"/>
  <c r="BM1004" i="81"/>
  <c r="BM991" i="81"/>
  <c r="BM1006" i="81"/>
  <c r="BM994" i="81"/>
  <c r="BM987" i="81"/>
  <c r="BM1001" i="81"/>
  <c r="BM982" i="81"/>
  <c r="BM989" i="81"/>
  <c r="BM1000" i="81"/>
  <c r="BM990" i="81"/>
  <c r="BM992" i="81"/>
  <c r="BM997" i="81"/>
  <c r="BM998" i="81"/>
  <c r="BM996" i="81"/>
  <c r="BM1002" i="81"/>
  <c r="BM1005" i="81"/>
  <c r="BM541" i="81"/>
  <c r="BM646" i="81" s="1"/>
  <c r="BM947" i="81"/>
  <c r="BM948" i="81" s="1"/>
  <c r="BN946" i="81" s="1"/>
  <c r="BM934" i="81"/>
  <c r="BL940" i="81"/>
  <c r="BM933" i="81" s="1"/>
  <c r="BL936" i="81"/>
  <c r="BM930" i="81"/>
  <c r="BL939" i="81"/>
  <c r="BM927" i="81"/>
  <c r="BS1302" i="81"/>
  <c r="BS1335" i="81" s="1"/>
  <c r="BS1304" i="81"/>
  <c r="BS1333" i="81" s="1"/>
  <c r="BR1320" i="81"/>
  <c r="BR1333" i="81"/>
  <c r="BR1334" i="81" s="1"/>
  <c r="BS1332" i="81" s="1"/>
  <c r="BQ1325" i="81"/>
  <c r="BR1316" i="81"/>
  <c r="BQ1326" i="81"/>
  <c r="BR1319" i="81" s="1"/>
  <c r="BR1317" i="81" s="1"/>
  <c r="BR1422" i="81" s="1"/>
  <c r="BQ1322" i="81"/>
  <c r="BR1335" i="81"/>
  <c r="BR1306" i="81"/>
  <c r="BR1309" i="81" s="1"/>
  <c r="BR1310" i="81" s="1"/>
  <c r="BR1311" i="81" s="1"/>
  <c r="BR1312" i="81" s="1"/>
  <c r="BR1318" i="81" s="1"/>
  <c r="BQ1423" i="81"/>
  <c r="BQ1424" i="81" s="1"/>
  <c r="BN416" i="81"/>
  <c r="BN419" i="81"/>
  <c r="BN420" i="81"/>
  <c r="BO413" i="81" s="1"/>
  <c r="BN525" i="81"/>
  <c r="BU6" i="81"/>
  <c r="BT11" i="81"/>
  <c r="BT14" i="81" s="1"/>
  <c r="BT15" i="81" s="1"/>
  <c r="BT16" i="81" s="1"/>
  <c r="BT17" i="81" s="1"/>
  <c r="BT23" i="81" s="1"/>
  <c r="BU24" i="81" s="1"/>
  <c r="BM1207" i="81"/>
  <c r="BM1185" i="81"/>
  <c r="BM1205" i="81"/>
  <c r="BM1206" i="81" s="1"/>
  <c r="BN1204" i="81" s="1"/>
  <c r="BM1192" i="81"/>
  <c r="BL254" i="81"/>
  <c r="BL1551" i="81" s="1"/>
  <c r="BP286" i="81"/>
  <c r="BL1446" i="81"/>
  <c r="BM545" i="81"/>
  <c r="BM550" i="81" s="1"/>
  <c r="BN543" i="81" s="1"/>
  <c r="BO790" i="81"/>
  <c r="BO793" i="81" s="1"/>
  <c r="BO794" i="81" s="1"/>
  <c r="BO795" i="81" s="1"/>
  <c r="BO796" i="81" s="1"/>
  <c r="BO802" i="81" s="1"/>
  <c r="BM165" i="81"/>
  <c r="BM152" i="81"/>
  <c r="BM1433" i="81"/>
  <c r="BM167" i="81"/>
  <c r="BM1431" i="81"/>
  <c r="BM145" i="81"/>
  <c r="BM164" i="81"/>
  <c r="BL1463" i="81"/>
  <c r="BL157" i="81"/>
  <c r="BL1454" i="81" s="1"/>
  <c r="BL154" i="81"/>
  <c r="BL158" i="81"/>
  <c r="BM151" i="81" s="1"/>
  <c r="BM148" i="81"/>
  <c r="BL1450" i="81"/>
  <c r="BL253" i="81"/>
  <c r="BL1496" i="81"/>
  <c r="BP1045" i="81"/>
  <c r="BP1047" i="81"/>
  <c r="BO1165" i="81"/>
  <c r="BO1166" i="81" s="1"/>
  <c r="BO1167" i="81" s="1"/>
  <c r="BO1064" i="81"/>
  <c r="BN669" i="81"/>
  <c r="BN677" i="81" s="1"/>
  <c r="BM679" i="81"/>
  <c r="BN672" i="81" s="1"/>
  <c r="BM675" i="81"/>
  <c r="BN657" i="81"/>
  <c r="BN655" i="81"/>
  <c r="BN688" i="81" s="1"/>
  <c r="BP299" i="81"/>
  <c r="BP300" i="81" s="1"/>
  <c r="BO801" i="81"/>
  <c r="BO906" i="81" s="1"/>
  <c r="BO291" i="81"/>
  <c r="BT30" i="81"/>
  <c r="BT27" i="81"/>
  <c r="BU21" i="81"/>
  <c r="BO292" i="81"/>
  <c r="BP285" i="81" s="1"/>
  <c r="BP283" i="81" s="1"/>
  <c r="BP282" i="81"/>
  <c r="BP290" i="81" s="1"/>
  <c r="BP272" i="81"/>
  <c r="BP275" i="81" s="1"/>
  <c r="BP276" i="81" s="1"/>
  <c r="BP277" i="81" s="1"/>
  <c r="BP278" i="81" s="1"/>
  <c r="BP284" i="81" s="1"/>
  <c r="BQ267" i="81"/>
  <c r="BQ268" i="81" s="1"/>
  <c r="BP395" i="81"/>
  <c r="BP396" i="81" s="1"/>
  <c r="BO411" i="81"/>
  <c r="BO415" i="81" s="1"/>
  <c r="BT129" i="81"/>
  <c r="BO905" i="81"/>
  <c r="BO389" i="81"/>
  <c r="BN556" i="81"/>
  <c r="BM645" i="81"/>
  <c r="BO418" i="81"/>
  <c r="BP357" i="81"/>
  <c r="BP340" i="81"/>
  <c r="BP337" i="81"/>
  <c r="BP361" i="81"/>
  <c r="BP346" i="81"/>
  <c r="BP358" i="81"/>
  <c r="BP350" i="81"/>
  <c r="BP351" i="81"/>
  <c r="BP347" i="81"/>
  <c r="BP345" i="81"/>
  <c r="BP349" i="81"/>
  <c r="BP354" i="81"/>
  <c r="BP342" i="81"/>
  <c r="BP356" i="81"/>
  <c r="BP348" i="81"/>
  <c r="BP341" i="81"/>
  <c r="BP338" i="81"/>
  <c r="BP352" i="81"/>
  <c r="BP339" i="81"/>
  <c r="BP355" i="81"/>
  <c r="BP344" i="81"/>
  <c r="BP360" i="81"/>
  <c r="BP359" i="81"/>
  <c r="BP353" i="81"/>
  <c r="BP343" i="81"/>
  <c r="BP786" i="81"/>
  <c r="BP819" i="81" s="1"/>
  <c r="BP788" i="81"/>
  <c r="BO484" i="81"/>
  <c r="BO466" i="81"/>
  <c r="BO481" i="81"/>
  <c r="BO479" i="81"/>
  <c r="BO473" i="81"/>
  <c r="BO487" i="81"/>
  <c r="BO475" i="81"/>
  <c r="BO483" i="81"/>
  <c r="BO470" i="81"/>
  <c r="BO464" i="81"/>
  <c r="BO476" i="81"/>
  <c r="BO469" i="81"/>
  <c r="BO477" i="81"/>
  <c r="BO467" i="81"/>
  <c r="BO478" i="81"/>
  <c r="BO471" i="81"/>
  <c r="BO472" i="81"/>
  <c r="BO468" i="81"/>
  <c r="BO482" i="81"/>
  <c r="BO474" i="81"/>
  <c r="BO486" i="81"/>
  <c r="BO488" i="81"/>
  <c r="BO465" i="81"/>
  <c r="BO480" i="81"/>
  <c r="BO485" i="81"/>
  <c r="BU127" i="81"/>
  <c r="BO428" i="81"/>
  <c r="BN517" i="81"/>
  <c r="BL648" i="81"/>
  <c r="BS1382" i="81"/>
  <c r="BS1385" i="81"/>
  <c r="BS1374" i="81"/>
  <c r="BS1381" i="81"/>
  <c r="BS1384" i="81"/>
  <c r="BS1393" i="81"/>
  <c r="BS1394" i="81"/>
  <c r="BS1391" i="81"/>
  <c r="BS1387" i="81"/>
  <c r="BS1380" i="81"/>
  <c r="BS1379" i="81"/>
  <c r="BS1383" i="81"/>
  <c r="BS1396" i="81"/>
  <c r="BS1398" i="81"/>
  <c r="BS1386" i="81"/>
  <c r="BS1392" i="81"/>
  <c r="BS1377" i="81"/>
  <c r="BS1388" i="81"/>
  <c r="BS1390" i="81"/>
  <c r="BS1397" i="81"/>
  <c r="BS1376" i="81"/>
  <c r="BS1375" i="81"/>
  <c r="BS1378" i="81"/>
  <c r="BS1389" i="81"/>
  <c r="BS1395" i="81"/>
  <c r="BM549" i="81" l="1"/>
  <c r="BU29" i="81"/>
  <c r="BS1334" i="81"/>
  <c r="BT1332" i="81" s="1"/>
  <c r="BM1035" i="81"/>
  <c r="BS1320" i="81"/>
  <c r="BS1313" i="81"/>
  <c r="BT1301" i="81" s="1"/>
  <c r="BT1302" i="81" s="1"/>
  <c r="BT1335" i="81" s="1"/>
  <c r="BM938" i="81"/>
  <c r="BN915" i="81"/>
  <c r="BM931" i="81"/>
  <c r="BM1036" i="81" s="1"/>
  <c r="BM920" i="81"/>
  <c r="BM923" i="81" s="1"/>
  <c r="BM924" i="81" s="1"/>
  <c r="BM925" i="81" s="1"/>
  <c r="BM926" i="81" s="1"/>
  <c r="BM932" i="81" s="1"/>
  <c r="BR1324" i="81"/>
  <c r="BR1321" i="81"/>
  <c r="BR1390" i="81"/>
  <c r="BR1392" i="81"/>
  <c r="BR1395" i="81"/>
  <c r="BR1386" i="81"/>
  <c r="BR1393" i="81"/>
  <c r="BR1387" i="81"/>
  <c r="BR1388" i="81"/>
  <c r="BR1389" i="81"/>
  <c r="BR1396" i="81"/>
  <c r="BR1394" i="81"/>
  <c r="BR1397" i="81"/>
  <c r="BR1391" i="81"/>
  <c r="BN528" i="81"/>
  <c r="BN526" i="81"/>
  <c r="BU9" i="81"/>
  <c r="BU38" i="81" s="1"/>
  <c r="BU7" i="81"/>
  <c r="BN540" i="81"/>
  <c r="BN548" i="81" s="1"/>
  <c r="BM1449" i="81"/>
  <c r="BM546" i="81"/>
  <c r="BM1462" i="81"/>
  <c r="BN1173" i="81"/>
  <c r="BM1189" i="81"/>
  <c r="BM1178" i="81"/>
  <c r="BM1181" i="81" s="1"/>
  <c r="BM1182" i="81" s="1"/>
  <c r="BM1183" i="81" s="1"/>
  <c r="BM1184" i="81" s="1"/>
  <c r="BM1190" i="81" s="1"/>
  <c r="BM1264" i="81"/>
  <c r="BM1251" i="81"/>
  <c r="BM1254" i="81"/>
  <c r="BM1242" i="81"/>
  <c r="BM1252" i="81"/>
  <c r="BM1255" i="81"/>
  <c r="BM1253" i="81"/>
  <c r="BM1259" i="81"/>
  <c r="BM1240" i="81"/>
  <c r="BM1262" i="81"/>
  <c r="BM1257" i="81"/>
  <c r="BM1260" i="81"/>
  <c r="BM1256" i="81"/>
  <c r="BM1248" i="81"/>
  <c r="BM1247" i="81"/>
  <c r="BM1241" i="81"/>
  <c r="BM1258" i="81"/>
  <c r="BM1246" i="81"/>
  <c r="BM1261" i="81"/>
  <c r="BM1250" i="81"/>
  <c r="BM1243" i="81"/>
  <c r="BM1249" i="81"/>
  <c r="BM1263" i="81"/>
  <c r="BM1244" i="81"/>
  <c r="BM1245" i="81"/>
  <c r="BM149" i="81"/>
  <c r="BM156" i="81"/>
  <c r="BM1453" i="81" s="1"/>
  <c r="BM1445" i="81"/>
  <c r="BN133" i="81"/>
  <c r="BM138" i="81"/>
  <c r="BM141" i="81" s="1"/>
  <c r="BM142" i="81" s="1"/>
  <c r="BM143" i="81" s="1"/>
  <c r="BM144" i="81" s="1"/>
  <c r="BM150" i="81" s="1"/>
  <c r="BM1442" i="81"/>
  <c r="BL255" i="81"/>
  <c r="BL1550" i="81"/>
  <c r="BP1056" i="81"/>
  <c r="BQ1044" i="81" s="1"/>
  <c r="BQ1045" i="81" s="1"/>
  <c r="BQ1078" i="81" s="1"/>
  <c r="BL1451" i="81"/>
  <c r="BL1455" i="81"/>
  <c r="BM166" i="81"/>
  <c r="BM1461" i="81"/>
  <c r="BM223" i="81"/>
  <c r="BM1520" i="81" s="1"/>
  <c r="BM221" i="81"/>
  <c r="BM200" i="81"/>
  <c r="BM214" i="81"/>
  <c r="BM204" i="81"/>
  <c r="BM206" i="81"/>
  <c r="BM224" i="81"/>
  <c r="BM1521" i="81" s="1"/>
  <c r="BM215" i="81"/>
  <c r="BM1512" i="81" s="1"/>
  <c r="BM217" i="81"/>
  <c r="BM1514" i="81" s="1"/>
  <c r="BM203" i="81"/>
  <c r="BM202" i="81"/>
  <c r="BM216" i="81"/>
  <c r="BM218" i="81"/>
  <c r="BM205" i="81"/>
  <c r="BM220" i="81"/>
  <c r="BM201" i="81"/>
  <c r="BM1498" i="81" s="1"/>
  <c r="BM213" i="81"/>
  <c r="BM1510" i="81" s="1"/>
  <c r="BM222" i="81"/>
  <c r="BM209" i="81"/>
  <c r="BM219" i="81"/>
  <c r="BM1516" i="81" s="1"/>
  <c r="BM210" i="81"/>
  <c r="BM208" i="81"/>
  <c r="BM211" i="81"/>
  <c r="BM207" i="81"/>
  <c r="BM212" i="81"/>
  <c r="BM1464" i="81"/>
  <c r="BQ270" i="81"/>
  <c r="BQ279" i="81" s="1"/>
  <c r="BR267" i="81" s="1"/>
  <c r="BQ1047" i="81"/>
  <c r="BQ1063" i="81" s="1"/>
  <c r="BO1068" i="81"/>
  <c r="BO1069" i="81"/>
  <c r="BP1062" i="81" s="1"/>
  <c r="BO1065" i="81"/>
  <c r="BP1059" i="81"/>
  <c r="BP1076" i="81"/>
  <c r="BP1077" i="81" s="1"/>
  <c r="BQ1075" i="81" s="1"/>
  <c r="BP1063" i="81"/>
  <c r="BP1078" i="81"/>
  <c r="BO907" i="81"/>
  <c r="BO908" i="81" s="1"/>
  <c r="BO805" i="81"/>
  <c r="BP800" i="81" s="1"/>
  <c r="BP808" i="81" s="1"/>
  <c r="BN666" i="81"/>
  <c r="BN670" i="81" s="1"/>
  <c r="BN686" i="81"/>
  <c r="BN687" i="81" s="1"/>
  <c r="BO685" i="81" s="1"/>
  <c r="BN673" i="81"/>
  <c r="BN732" i="81"/>
  <c r="BN730" i="81"/>
  <c r="BN734" i="81"/>
  <c r="BN722" i="81"/>
  <c r="BN737" i="81"/>
  <c r="BN745" i="81"/>
  <c r="BN741" i="81"/>
  <c r="BN723" i="81"/>
  <c r="BN725" i="81"/>
  <c r="BN738" i="81"/>
  <c r="BN736" i="81"/>
  <c r="BN731" i="81"/>
  <c r="BN739" i="81"/>
  <c r="BN743" i="81"/>
  <c r="BN728" i="81"/>
  <c r="BN726" i="81"/>
  <c r="BN724" i="81"/>
  <c r="BN744" i="81"/>
  <c r="BN735" i="81"/>
  <c r="BN733" i="81"/>
  <c r="BN746" i="81"/>
  <c r="BN740" i="81"/>
  <c r="BN742" i="81"/>
  <c r="BN729" i="81"/>
  <c r="BN727" i="81"/>
  <c r="BP398" i="81"/>
  <c r="BP407" i="81" s="1"/>
  <c r="BP388" i="81"/>
  <c r="BO516" i="81"/>
  <c r="BP287" i="81"/>
  <c r="BP291" i="81" s="1"/>
  <c r="BS1421" i="81"/>
  <c r="BP870" i="81"/>
  <c r="BP863" i="81"/>
  <c r="BP857" i="81"/>
  <c r="BP866" i="81"/>
  <c r="BP878" i="81"/>
  <c r="BP872" i="81"/>
  <c r="BP869" i="81"/>
  <c r="BP867" i="81"/>
  <c r="BP868" i="81"/>
  <c r="BP875" i="81"/>
  <c r="BP879" i="81"/>
  <c r="BP876" i="81"/>
  <c r="BP877" i="81"/>
  <c r="BP874" i="81"/>
  <c r="BP865" i="81"/>
  <c r="BP862" i="81"/>
  <c r="BP861" i="81"/>
  <c r="BP855" i="81"/>
  <c r="BP856" i="81"/>
  <c r="BP873" i="81"/>
  <c r="BP859" i="81"/>
  <c r="BP871" i="81"/>
  <c r="BP864" i="81"/>
  <c r="BP860" i="81"/>
  <c r="BP858" i="81"/>
  <c r="BP387" i="81"/>
  <c r="BP410" i="81"/>
  <c r="BO420" i="81"/>
  <c r="BP413" i="81" s="1"/>
  <c r="BO416" i="81"/>
  <c r="BO419" i="81"/>
  <c r="BM647" i="81"/>
  <c r="BP797" i="81"/>
  <c r="BU97" i="81"/>
  <c r="BU87" i="81"/>
  <c r="BU95" i="81"/>
  <c r="BU104" i="81"/>
  <c r="BU81" i="81"/>
  <c r="BU90" i="81"/>
  <c r="BU91" i="81"/>
  <c r="BU84" i="81"/>
  <c r="BU94" i="81"/>
  <c r="BU85" i="81"/>
  <c r="BU105" i="81"/>
  <c r="BU96" i="81"/>
  <c r="BU86" i="81"/>
  <c r="BU93" i="81"/>
  <c r="BU99" i="81"/>
  <c r="BU88" i="81"/>
  <c r="BU98" i="81"/>
  <c r="BU89" i="81"/>
  <c r="BU83" i="81"/>
  <c r="BU92" i="81"/>
  <c r="BU100" i="81"/>
  <c r="BU102" i="81"/>
  <c r="BU82" i="81"/>
  <c r="BU101" i="81"/>
  <c r="BU103" i="81"/>
  <c r="BQ301" i="81"/>
  <c r="BU39" i="81"/>
  <c r="BN518" i="81"/>
  <c r="BP426" i="81"/>
  <c r="BP429" i="81"/>
  <c r="BO515" i="81"/>
  <c r="BP817" i="81"/>
  <c r="BP818" i="81" s="1"/>
  <c r="BQ816" i="81" s="1"/>
  <c r="BP804" i="81"/>
  <c r="BU26" i="81"/>
  <c r="BT1304" i="81"/>
  <c r="BQ298" i="81"/>
  <c r="BO390" i="81"/>
  <c r="BQ286" i="81" l="1"/>
  <c r="BS1306" i="81"/>
  <c r="BS1309" i="81" s="1"/>
  <c r="BS1310" i="81" s="1"/>
  <c r="BS1311" i="81" s="1"/>
  <c r="BS1312" i="81" s="1"/>
  <c r="BS1318" i="81" s="1"/>
  <c r="BM935" i="81"/>
  <c r="BM1506" i="81"/>
  <c r="BM1508" i="81"/>
  <c r="BM1505" i="81"/>
  <c r="BM1519" i="81"/>
  <c r="BM1503" i="81"/>
  <c r="BN916" i="81"/>
  <c r="BN949" i="81" s="1"/>
  <c r="BN918" i="81"/>
  <c r="BQ299" i="81"/>
  <c r="BQ300" i="81" s="1"/>
  <c r="BM1037" i="81"/>
  <c r="BM1038" i="81" s="1"/>
  <c r="BR1421" i="81"/>
  <c r="BR1423" i="81" s="1"/>
  <c r="BR1424" i="81" s="1"/>
  <c r="BS1316" i="81"/>
  <c r="BS1324" i="81" s="1"/>
  <c r="BR1326" i="81"/>
  <c r="BS1319" i="81" s="1"/>
  <c r="BS1317" i="81" s="1"/>
  <c r="BS1422" i="81" s="1"/>
  <c r="BR1322" i="81"/>
  <c r="BR1325" i="81"/>
  <c r="BN537" i="81"/>
  <c r="BN530" i="81" s="1"/>
  <c r="BN533" i="81" s="1"/>
  <c r="BN534" i="81" s="1"/>
  <c r="BN535" i="81" s="1"/>
  <c r="BN536" i="81" s="1"/>
  <c r="BN542" i="81" s="1"/>
  <c r="BN559" i="81"/>
  <c r="BO809" i="81"/>
  <c r="BO810" i="81"/>
  <c r="BP803" i="81" s="1"/>
  <c r="BM1518" i="81"/>
  <c r="BO806" i="81"/>
  <c r="BM1504" i="81"/>
  <c r="BM1511" i="81"/>
  <c r="BN557" i="81"/>
  <c r="BN558" i="81" s="1"/>
  <c r="BO556" i="81" s="1"/>
  <c r="BN544" i="81"/>
  <c r="BU18" i="81"/>
  <c r="BU27" i="81" s="1"/>
  <c r="BU40" i="81"/>
  <c r="BM1502" i="81"/>
  <c r="BM1500" i="81"/>
  <c r="BM1509" i="81"/>
  <c r="BM1515" i="81"/>
  <c r="BM1513" i="81"/>
  <c r="BM1507" i="81"/>
  <c r="BM1517" i="81"/>
  <c r="BM1446" i="81"/>
  <c r="BM1499" i="81"/>
  <c r="BM1293" i="81"/>
  <c r="BM1501" i="81"/>
  <c r="BM1294" i="81"/>
  <c r="BM1193" i="81"/>
  <c r="BN1176" i="81"/>
  <c r="BN1174" i="81"/>
  <c r="BN1207" i="81" s="1"/>
  <c r="BP801" i="81"/>
  <c r="BP805" i="81" s="1"/>
  <c r="BP809" i="81" s="1"/>
  <c r="BP1060" i="81"/>
  <c r="BP1165" i="81" s="1"/>
  <c r="BP427" i="81"/>
  <c r="BP428" i="81" s="1"/>
  <c r="BP1049" i="81"/>
  <c r="BP1052" i="81" s="1"/>
  <c r="BP1053" i="81" s="1"/>
  <c r="BP1054" i="81" s="1"/>
  <c r="BP1055" i="81" s="1"/>
  <c r="BP1061" i="81" s="1"/>
  <c r="BM254" i="81"/>
  <c r="BM1551" i="81" s="1"/>
  <c r="BM153" i="81"/>
  <c r="BM157" i="81" s="1"/>
  <c r="BN659" i="81"/>
  <c r="BN662" i="81" s="1"/>
  <c r="BN663" i="81" s="1"/>
  <c r="BN664" i="81" s="1"/>
  <c r="BN665" i="81" s="1"/>
  <c r="BN671" i="81" s="1"/>
  <c r="BQ1076" i="81"/>
  <c r="BQ1077" i="81" s="1"/>
  <c r="BR1075" i="81" s="1"/>
  <c r="BM253" i="81"/>
  <c r="BM1497" i="81"/>
  <c r="BN164" i="81"/>
  <c r="BM1463" i="81"/>
  <c r="BL256" i="81"/>
  <c r="BL1553" i="81" s="1"/>
  <c r="BL1552" i="81"/>
  <c r="BN136" i="81"/>
  <c r="BN134" i="81"/>
  <c r="BN1430" i="81"/>
  <c r="BQ1056" i="81"/>
  <c r="BR1044" i="81" s="1"/>
  <c r="BP1067" i="81"/>
  <c r="BP1124" i="81"/>
  <c r="BP1119" i="81"/>
  <c r="BP1134" i="81"/>
  <c r="BP1121" i="81"/>
  <c r="BP1117" i="81"/>
  <c r="BP1115" i="81"/>
  <c r="BP1127" i="81"/>
  <c r="BP1132" i="81"/>
  <c r="BP1130" i="81"/>
  <c r="BP1129" i="81"/>
  <c r="BP1118" i="81"/>
  <c r="BP1138" i="81"/>
  <c r="BP1120" i="81"/>
  <c r="BP1123" i="81"/>
  <c r="BP1126" i="81"/>
  <c r="BP1122" i="81"/>
  <c r="BP1116" i="81"/>
  <c r="BP1131" i="81"/>
  <c r="BP1133" i="81"/>
  <c r="BP1135" i="81"/>
  <c r="BP1114" i="81"/>
  <c r="BP1125" i="81"/>
  <c r="BP1136" i="81"/>
  <c r="BP1137" i="81"/>
  <c r="BP1128" i="81"/>
  <c r="BQ1119" i="81"/>
  <c r="BQ1139" i="81"/>
  <c r="BQ1131" i="81"/>
  <c r="BQ1138" i="81"/>
  <c r="BQ1132" i="81"/>
  <c r="BQ1130" i="81"/>
  <c r="BQ1126" i="81"/>
  <c r="BQ1137" i="81"/>
  <c r="BQ1124" i="81"/>
  <c r="BQ1118" i="81"/>
  <c r="BQ1125" i="81"/>
  <c r="BQ1134" i="81"/>
  <c r="BQ1115" i="81"/>
  <c r="BQ1117" i="81"/>
  <c r="BQ1123" i="81"/>
  <c r="BQ1120" i="81"/>
  <c r="BQ1127" i="81"/>
  <c r="BQ1129" i="81"/>
  <c r="BQ1121" i="81"/>
  <c r="BQ1133" i="81"/>
  <c r="BQ1116" i="81"/>
  <c r="BQ1128" i="81"/>
  <c r="BQ1136" i="81"/>
  <c r="BQ1122" i="81"/>
  <c r="BQ1135" i="81"/>
  <c r="BQ272" i="81"/>
  <c r="BQ275" i="81" s="1"/>
  <c r="BQ276" i="81" s="1"/>
  <c r="BQ277" i="81" s="1"/>
  <c r="BQ278" i="81" s="1"/>
  <c r="BQ284" i="81" s="1"/>
  <c r="BO654" i="81"/>
  <c r="BO655" i="81" s="1"/>
  <c r="BO688" i="81" s="1"/>
  <c r="BP400" i="81"/>
  <c r="BP403" i="81" s="1"/>
  <c r="BP404" i="81" s="1"/>
  <c r="BP405" i="81" s="1"/>
  <c r="BP406" i="81" s="1"/>
  <c r="BP412" i="81" s="1"/>
  <c r="BQ395" i="81"/>
  <c r="BQ398" i="81" s="1"/>
  <c r="BP414" i="81"/>
  <c r="BN775" i="81"/>
  <c r="BN674" i="81"/>
  <c r="BN678" i="81" s="1"/>
  <c r="BP288" i="81"/>
  <c r="BN774" i="81"/>
  <c r="BQ282" i="81"/>
  <c r="BQ290" i="81" s="1"/>
  <c r="BP292" i="81"/>
  <c r="BQ285" i="81" s="1"/>
  <c r="BQ283" i="81" s="1"/>
  <c r="BS1423" i="81"/>
  <c r="BP411" i="81"/>
  <c r="BT1320" i="81"/>
  <c r="BT1333" i="81"/>
  <c r="BT1334" i="81" s="1"/>
  <c r="BU1332" i="81" s="1"/>
  <c r="BV37" i="81"/>
  <c r="BT1313" i="81"/>
  <c r="BT1306" i="81" s="1"/>
  <c r="BT1309" i="81" s="1"/>
  <c r="BT1310" i="81" s="1"/>
  <c r="BT1311" i="81" s="1"/>
  <c r="BT1312" i="81" s="1"/>
  <c r="BT1318" i="81" s="1"/>
  <c r="BM648" i="81"/>
  <c r="BP418" i="81"/>
  <c r="BP905" i="81"/>
  <c r="BV21" i="81"/>
  <c r="BU30" i="81"/>
  <c r="BT1382" i="81"/>
  <c r="BT1378" i="81"/>
  <c r="BT1385" i="81"/>
  <c r="BT1393" i="81"/>
  <c r="BT1384" i="81"/>
  <c r="BT1397" i="81"/>
  <c r="BT1395" i="81"/>
  <c r="BT1387" i="81"/>
  <c r="BT1389" i="81"/>
  <c r="BT1391" i="81"/>
  <c r="BT1383" i="81"/>
  <c r="BT1381" i="81"/>
  <c r="BT1396" i="81"/>
  <c r="BT1399" i="81"/>
  <c r="BT1379" i="81"/>
  <c r="BT1390" i="81"/>
  <c r="BT1380" i="81"/>
  <c r="BT1376" i="81"/>
  <c r="BT1392" i="81"/>
  <c r="BT1394" i="81"/>
  <c r="BT1375" i="81"/>
  <c r="BT1398" i="81"/>
  <c r="BT1388" i="81"/>
  <c r="BT1377" i="81"/>
  <c r="BT1386" i="81"/>
  <c r="BP471" i="81"/>
  <c r="BP484" i="81"/>
  <c r="BP469" i="81"/>
  <c r="BP488" i="81"/>
  <c r="BP472" i="81"/>
  <c r="BP477" i="81"/>
  <c r="BP485" i="81"/>
  <c r="BP476" i="81"/>
  <c r="BP473" i="81"/>
  <c r="BP478" i="81"/>
  <c r="BP481" i="81"/>
  <c r="BP480" i="81"/>
  <c r="BP470" i="81"/>
  <c r="BP483" i="81"/>
  <c r="BP468" i="81"/>
  <c r="BP489" i="81"/>
  <c r="BP465" i="81"/>
  <c r="BP474" i="81"/>
  <c r="BP479" i="81"/>
  <c r="BP475" i="81"/>
  <c r="BP467" i="81"/>
  <c r="BP482" i="81"/>
  <c r="BP466" i="81"/>
  <c r="BP486" i="81"/>
  <c r="BP487" i="81"/>
  <c r="BQ362" i="81"/>
  <c r="BQ357" i="81"/>
  <c r="BQ349" i="81"/>
  <c r="BQ354" i="81"/>
  <c r="BQ361" i="81"/>
  <c r="BQ339" i="81"/>
  <c r="BQ358" i="81"/>
  <c r="BQ359" i="81"/>
  <c r="BQ346" i="81"/>
  <c r="BQ340" i="81"/>
  <c r="BQ348" i="81"/>
  <c r="BQ351" i="81"/>
  <c r="BQ347" i="81"/>
  <c r="BQ353" i="81"/>
  <c r="BQ341" i="81"/>
  <c r="BQ344" i="81"/>
  <c r="BQ345" i="81"/>
  <c r="BQ342" i="81"/>
  <c r="BQ355" i="81"/>
  <c r="BQ350" i="81"/>
  <c r="BQ338" i="81"/>
  <c r="BQ352" i="81"/>
  <c r="BQ343" i="81"/>
  <c r="BQ360" i="81"/>
  <c r="BQ356" i="81"/>
  <c r="BP389" i="81"/>
  <c r="BO517" i="81"/>
  <c r="BU126" i="81"/>
  <c r="BQ785" i="81"/>
  <c r="BP790" i="81"/>
  <c r="BP793" i="81" s="1"/>
  <c r="BP794" i="81" s="1"/>
  <c r="BP795" i="81" s="1"/>
  <c r="BP796" i="81" s="1"/>
  <c r="BP802" i="81" s="1"/>
  <c r="BR270" i="81"/>
  <c r="BR268" i="81"/>
  <c r="BP906" i="81" l="1"/>
  <c r="BP1064" i="81"/>
  <c r="BU31" i="81"/>
  <c r="BS1424" i="81"/>
  <c r="BM154" i="81"/>
  <c r="BN984" i="81"/>
  <c r="BN1003" i="81"/>
  <c r="BN1007" i="81"/>
  <c r="BN994" i="81"/>
  <c r="BN1004" i="81"/>
  <c r="BN983" i="81"/>
  <c r="BN985" i="81"/>
  <c r="BN990" i="81"/>
  <c r="BN998" i="81"/>
  <c r="BN995" i="81"/>
  <c r="BN986" i="81"/>
  <c r="BN991" i="81"/>
  <c r="BN989" i="81"/>
  <c r="BN1000" i="81"/>
  <c r="BN988" i="81"/>
  <c r="BN996" i="81"/>
  <c r="BN993" i="81"/>
  <c r="BN1002" i="81"/>
  <c r="BN1006" i="81"/>
  <c r="BN1001" i="81"/>
  <c r="BN999" i="81"/>
  <c r="BN992" i="81"/>
  <c r="BN997" i="81"/>
  <c r="BN1005" i="81"/>
  <c r="BN987" i="81"/>
  <c r="BM1450" i="81"/>
  <c r="BN927" i="81"/>
  <c r="BN920" i="81" s="1"/>
  <c r="BN923" i="81" s="1"/>
  <c r="BN924" i="81" s="1"/>
  <c r="BN925" i="81" s="1"/>
  <c r="BN926" i="81" s="1"/>
  <c r="BN932" i="81" s="1"/>
  <c r="BN947" i="81"/>
  <c r="BN948" i="81" s="1"/>
  <c r="BO946" i="81" s="1"/>
  <c r="BN934" i="81"/>
  <c r="BS1321" i="81"/>
  <c r="BS1325" i="81" s="1"/>
  <c r="BM158" i="81"/>
  <c r="BN151" i="81" s="1"/>
  <c r="BN930" i="81"/>
  <c r="BM936" i="81"/>
  <c r="BM940" i="81"/>
  <c r="BN933" i="81" s="1"/>
  <c r="BM939" i="81"/>
  <c r="BN594" i="81"/>
  <c r="BN603" i="81"/>
  <c r="BN600" i="81"/>
  <c r="BN604" i="81"/>
  <c r="BN616" i="81"/>
  <c r="BN601" i="81"/>
  <c r="BN593" i="81"/>
  <c r="BN599" i="81"/>
  <c r="BN606" i="81"/>
  <c r="BN596" i="81"/>
  <c r="BN608" i="81"/>
  <c r="BN610" i="81"/>
  <c r="BN614" i="81"/>
  <c r="BN613" i="81"/>
  <c r="BN598" i="81"/>
  <c r="BN615" i="81"/>
  <c r="BN611" i="81"/>
  <c r="BN617" i="81"/>
  <c r="BN602" i="81"/>
  <c r="BN609" i="81"/>
  <c r="BN595" i="81"/>
  <c r="BN605" i="81"/>
  <c r="BN612" i="81"/>
  <c r="BN607" i="81"/>
  <c r="BN597" i="81"/>
  <c r="BN148" i="81"/>
  <c r="BN156" i="81" s="1"/>
  <c r="BO525" i="81"/>
  <c r="BN541" i="81"/>
  <c r="BV6" i="81"/>
  <c r="BU11" i="81"/>
  <c r="BU14" i="81" s="1"/>
  <c r="BU15" i="81" s="1"/>
  <c r="BU16" i="81" s="1"/>
  <c r="BU17" i="81" s="1"/>
  <c r="BU23" i="81" s="1"/>
  <c r="BV24" i="81" s="1"/>
  <c r="BQ396" i="81"/>
  <c r="BQ429" i="81" s="1"/>
  <c r="BO669" i="81"/>
  <c r="BO677" i="81" s="1"/>
  <c r="BM1295" i="81"/>
  <c r="BM1296" i="81" s="1"/>
  <c r="BQ1049" i="81"/>
  <c r="BQ1052" i="81" s="1"/>
  <c r="BQ1053" i="81" s="1"/>
  <c r="BQ1054" i="81" s="1"/>
  <c r="BQ1055" i="81" s="1"/>
  <c r="BQ1061" i="81" s="1"/>
  <c r="BN776" i="81"/>
  <c r="BN777" i="81" s="1"/>
  <c r="BN1185" i="81"/>
  <c r="BO1173" i="81" s="1"/>
  <c r="BO1174" i="81" s="1"/>
  <c r="BN1247" i="81"/>
  <c r="BN1248" i="81"/>
  <c r="BN1263" i="81"/>
  <c r="BN1242" i="81"/>
  <c r="BN1251" i="81"/>
  <c r="BN1264" i="81"/>
  <c r="BN1245" i="81"/>
  <c r="BN1261" i="81"/>
  <c r="BN1262" i="81"/>
  <c r="BN1252" i="81"/>
  <c r="BN1244" i="81"/>
  <c r="BN1255" i="81"/>
  <c r="BN1253" i="81"/>
  <c r="BN1243" i="81"/>
  <c r="BN1241" i="81"/>
  <c r="BN1246" i="81"/>
  <c r="BN1250" i="81"/>
  <c r="BN1256" i="81"/>
  <c r="BN1258" i="81"/>
  <c r="BN1249" i="81"/>
  <c r="BN1265" i="81"/>
  <c r="BN1254" i="81"/>
  <c r="BN1257" i="81"/>
  <c r="BN1260" i="81"/>
  <c r="BN1259" i="81"/>
  <c r="BN1205" i="81"/>
  <c r="BN1206" i="81" s="1"/>
  <c r="BO1204" i="81" s="1"/>
  <c r="BN1192" i="81"/>
  <c r="BO1176" i="81"/>
  <c r="BM1194" i="81"/>
  <c r="BM1198" i="81"/>
  <c r="BN1191" i="81" s="1"/>
  <c r="BN1188" i="81"/>
  <c r="BM1197" i="81"/>
  <c r="BN145" i="81"/>
  <c r="BO133" i="81" s="1"/>
  <c r="BP415" i="81"/>
  <c r="BQ410" i="81" s="1"/>
  <c r="BN1461" i="81"/>
  <c r="BN167" i="81"/>
  <c r="BN1431" i="81"/>
  <c r="BN165" i="81"/>
  <c r="BN152" i="81"/>
  <c r="BN1433" i="81"/>
  <c r="BM255" i="81"/>
  <c r="BM1550" i="81"/>
  <c r="BM1455" i="81"/>
  <c r="BM1451" i="81"/>
  <c r="BP1164" i="81"/>
  <c r="BP1166" i="81" s="1"/>
  <c r="BP1167" i="81" s="1"/>
  <c r="BP1069" i="81"/>
  <c r="BQ1062" i="81" s="1"/>
  <c r="BQ1060" i="81" s="1"/>
  <c r="BQ1165" i="81" s="1"/>
  <c r="BP1065" i="81"/>
  <c r="BP1068" i="81"/>
  <c r="BQ1059" i="81"/>
  <c r="BR1045" i="81"/>
  <c r="BR1047" i="81"/>
  <c r="BQ1164" i="81"/>
  <c r="BO657" i="81"/>
  <c r="BO686" i="81" s="1"/>
  <c r="BO687" i="81" s="1"/>
  <c r="BP685" i="81" s="1"/>
  <c r="BS1322" i="81"/>
  <c r="BS1326" i="81"/>
  <c r="BT1319" i="81" s="1"/>
  <c r="BT1317" i="81" s="1"/>
  <c r="BT1422" i="81" s="1"/>
  <c r="BT1316" i="81"/>
  <c r="BT1324" i="81" s="1"/>
  <c r="BN675" i="81"/>
  <c r="BN679" i="81"/>
  <c r="BO672" i="81" s="1"/>
  <c r="BO733" i="81"/>
  <c r="BO742" i="81"/>
  <c r="BO728" i="81"/>
  <c r="BO745" i="81"/>
  <c r="BO725" i="81"/>
  <c r="BO743" i="81"/>
  <c r="BO738" i="81"/>
  <c r="BO730" i="81"/>
  <c r="BO737" i="81"/>
  <c r="BO741" i="81"/>
  <c r="BO746" i="81"/>
  <c r="BO723" i="81"/>
  <c r="BO727" i="81"/>
  <c r="BO732" i="81"/>
  <c r="BO747" i="81"/>
  <c r="BO724" i="81"/>
  <c r="BO734" i="81"/>
  <c r="BO739" i="81"/>
  <c r="BO735" i="81"/>
  <c r="BO729" i="81"/>
  <c r="BO731" i="81"/>
  <c r="BO740" i="81"/>
  <c r="BO736" i="81"/>
  <c r="BO726" i="81"/>
  <c r="BO744" i="81"/>
  <c r="BR279" i="81"/>
  <c r="BR272" i="81" s="1"/>
  <c r="BR275" i="81" s="1"/>
  <c r="BR276" i="81" s="1"/>
  <c r="BR277" i="81" s="1"/>
  <c r="BR278" i="81" s="1"/>
  <c r="BR284" i="81" s="1"/>
  <c r="BQ388" i="81"/>
  <c r="BP516" i="81"/>
  <c r="BQ287" i="81"/>
  <c r="BR282" i="81" s="1"/>
  <c r="BQ407" i="81"/>
  <c r="BR395" i="81" s="1"/>
  <c r="BR301" i="81"/>
  <c r="BR299" i="81"/>
  <c r="BR286" i="81"/>
  <c r="BV92" i="81"/>
  <c r="BV87" i="81"/>
  <c r="BV86" i="81"/>
  <c r="BV100" i="81"/>
  <c r="BV101" i="81"/>
  <c r="BV85" i="81"/>
  <c r="BV91" i="81"/>
  <c r="BV83" i="81"/>
  <c r="BV84" i="81"/>
  <c r="BV95" i="81"/>
  <c r="BV90" i="81"/>
  <c r="BV99" i="81"/>
  <c r="BV103" i="81"/>
  <c r="BV93" i="81"/>
  <c r="BV102" i="81"/>
  <c r="BV94" i="81"/>
  <c r="BV82" i="81"/>
  <c r="BV98" i="81"/>
  <c r="BV88" i="81"/>
  <c r="BV104" i="81"/>
  <c r="BV105" i="81"/>
  <c r="BV96" i="81"/>
  <c r="BV106" i="81"/>
  <c r="BV89" i="81"/>
  <c r="BV97" i="81"/>
  <c r="BR298" i="81"/>
  <c r="BP907" i="81"/>
  <c r="BP908" i="81" s="1"/>
  <c r="BO518" i="81"/>
  <c r="BQ786" i="81"/>
  <c r="BQ819" i="81" s="1"/>
  <c r="BQ788" i="81"/>
  <c r="BP515" i="81"/>
  <c r="BU1301" i="81"/>
  <c r="BQ387" i="81"/>
  <c r="BT1421" i="81"/>
  <c r="BP416" i="81"/>
  <c r="BQ426" i="81"/>
  <c r="BP390" i="81"/>
  <c r="BU128" i="81"/>
  <c r="BV26" i="81"/>
  <c r="BV127" i="81"/>
  <c r="BQ414" i="81"/>
  <c r="BQ427" i="81"/>
  <c r="BP810" i="81"/>
  <c r="BQ803" i="81" s="1"/>
  <c r="BQ800" i="81"/>
  <c r="BQ808" i="81" s="1"/>
  <c r="BP806" i="81"/>
  <c r="BN931" i="81" l="1"/>
  <c r="BN1036" i="81" s="1"/>
  <c r="BP420" i="81"/>
  <c r="BQ413" i="81" s="1"/>
  <c r="BN1189" i="81"/>
  <c r="BN1294" i="81" s="1"/>
  <c r="BN1035" i="81"/>
  <c r="BO915" i="81"/>
  <c r="BP419" i="81"/>
  <c r="BM1454" i="81"/>
  <c r="BN938" i="81"/>
  <c r="BN545" i="81"/>
  <c r="BN646" i="81"/>
  <c r="BO526" i="81"/>
  <c r="BO559" i="81" s="1"/>
  <c r="BO528" i="81"/>
  <c r="BN645" i="81"/>
  <c r="BV9" i="81"/>
  <c r="BV38" i="81" s="1"/>
  <c r="BV39" i="81" s="1"/>
  <c r="BV7" i="81"/>
  <c r="BV40" i="81" s="1"/>
  <c r="BV29" i="81"/>
  <c r="BN1462" i="81"/>
  <c r="BO673" i="81"/>
  <c r="BN1178" i="81"/>
  <c r="BN1181" i="81" s="1"/>
  <c r="BN1182" i="81" s="1"/>
  <c r="BN1183" i="81" s="1"/>
  <c r="BN1184" i="81" s="1"/>
  <c r="BN1190" i="81" s="1"/>
  <c r="BO666" i="81"/>
  <c r="BP654" i="81" s="1"/>
  <c r="BP655" i="81" s="1"/>
  <c r="BN1449" i="81"/>
  <c r="BO1207" i="81"/>
  <c r="BO1185" i="81"/>
  <c r="BN1196" i="81"/>
  <c r="BN1453" i="81" s="1"/>
  <c r="BN1193" i="81"/>
  <c r="BN1445" i="81"/>
  <c r="BO1205" i="81"/>
  <c r="BO1206" i="81" s="1"/>
  <c r="BP1204" i="81" s="1"/>
  <c r="BO1192" i="81"/>
  <c r="BN1293" i="81"/>
  <c r="BN1295" i="81" s="1"/>
  <c r="BN1296" i="81" s="1"/>
  <c r="BQ292" i="81"/>
  <c r="BR285" i="81" s="1"/>
  <c r="BN149" i="81"/>
  <c r="BN1446" i="81" s="1"/>
  <c r="BN1442" i="81"/>
  <c r="BN138" i="81"/>
  <c r="BN141" i="81" s="1"/>
  <c r="BN142" i="81" s="1"/>
  <c r="BN143" i="81" s="1"/>
  <c r="BN144" i="81" s="1"/>
  <c r="BN150" i="81" s="1"/>
  <c r="BS267" i="81"/>
  <c r="BN166" i="81"/>
  <c r="BN216" i="81"/>
  <c r="BN1513" i="81" s="1"/>
  <c r="BN215" i="81"/>
  <c r="BN1512" i="81" s="1"/>
  <c r="BN219" i="81"/>
  <c r="BN1516" i="81" s="1"/>
  <c r="BN206" i="81"/>
  <c r="BN1503" i="81" s="1"/>
  <c r="BN217" i="81"/>
  <c r="BN1514" i="81" s="1"/>
  <c r="BN202" i="81"/>
  <c r="BN1499" i="81" s="1"/>
  <c r="BN212" i="81"/>
  <c r="BN1509" i="81" s="1"/>
  <c r="BN211" i="81"/>
  <c r="BN1508" i="81" s="1"/>
  <c r="BN208" i="81"/>
  <c r="BN1505" i="81" s="1"/>
  <c r="BN221" i="81"/>
  <c r="BN1518" i="81" s="1"/>
  <c r="BN201" i="81"/>
  <c r="BN204" i="81"/>
  <c r="BN1501" i="81" s="1"/>
  <c r="BN209" i="81"/>
  <c r="BN1506" i="81" s="1"/>
  <c r="BN207" i="81"/>
  <c r="BN1504" i="81" s="1"/>
  <c r="BN222" i="81"/>
  <c r="BN1519" i="81" s="1"/>
  <c r="BN223" i="81"/>
  <c r="BN1520" i="81" s="1"/>
  <c r="BN225" i="81"/>
  <c r="BN1522" i="81" s="1"/>
  <c r="BN205" i="81"/>
  <c r="BN1502" i="81" s="1"/>
  <c r="BN210" i="81"/>
  <c r="BN1507" i="81" s="1"/>
  <c r="BN203" i="81"/>
  <c r="BN1500" i="81" s="1"/>
  <c r="BN213" i="81"/>
  <c r="BN1510" i="81" s="1"/>
  <c r="BN218" i="81"/>
  <c r="BN1515" i="81" s="1"/>
  <c r="BN220" i="81"/>
  <c r="BN1517" i="81" s="1"/>
  <c r="BN224" i="81"/>
  <c r="BN1521" i="81" s="1"/>
  <c r="BN214" i="81"/>
  <c r="BN1511" i="81" s="1"/>
  <c r="BN1464" i="81"/>
  <c r="BM1552" i="81"/>
  <c r="BM256" i="81"/>
  <c r="BM1553" i="81" s="1"/>
  <c r="BO136" i="81"/>
  <c r="BO134" i="81"/>
  <c r="BQ1166" i="81"/>
  <c r="BQ1167" i="81" s="1"/>
  <c r="BQ1064" i="81"/>
  <c r="BQ1067" i="81"/>
  <c r="BR1063" i="81"/>
  <c r="BR1076" i="81"/>
  <c r="BR1077" i="81" s="1"/>
  <c r="BS1075" i="81" s="1"/>
  <c r="BR1078" i="81"/>
  <c r="BR1056" i="81"/>
  <c r="BR283" i="81"/>
  <c r="BR388" i="81" s="1"/>
  <c r="BO774" i="81"/>
  <c r="BQ288" i="81"/>
  <c r="BQ291" i="81"/>
  <c r="BQ411" i="81"/>
  <c r="BQ516" i="81" s="1"/>
  <c r="BQ400" i="81"/>
  <c r="BQ403" i="81" s="1"/>
  <c r="BQ404" i="81" s="1"/>
  <c r="BQ405" i="81" s="1"/>
  <c r="BQ406" i="81" s="1"/>
  <c r="BQ412" i="81" s="1"/>
  <c r="BT1423" i="81"/>
  <c r="BT1424" i="81" s="1"/>
  <c r="BQ797" i="81"/>
  <c r="BR785" i="81" s="1"/>
  <c r="BR290" i="81"/>
  <c r="BW21" i="81"/>
  <c r="BQ418" i="81"/>
  <c r="BQ875" i="81"/>
  <c r="BQ859" i="81"/>
  <c r="BQ879" i="81"/>
  <c r="BQ863" i="81"/>
  <c r="BQ870" i="81"/>
  <c r="BQ868" i="81"/>
  <c r="BQ876" i="81"/>
  <c r="BQ871" i="81"/>
  <c r="BQ865" i="81"/>
  <c r="BQ860" i="81"/>
  <c r="BQ864" i="81"/>
  <c r="BQ856" i="81"/>
  <c r="BQ862" i="81"/>
  <c r="BQ880" i="81"/>
  <c r="BQ858" i="81"/>
  <c r="BQ878" i="81"/>
  <c r="BQ877" i="81"/>
  <c r="BQ873" i="81"/>
  <c r="BQ867" i="81"/>
  <c r="BQ872" i="81"/>
  <c r="BQ861" i="81"/>
  <c r="BQ869" i="81"/>
  <c r="BQ857" i="81"/>
  <c r="BQ874" i="81"/>
  <c r="BQ866" i="81"/>
  <c r="BR350" i="81"/>
  <c r="BR347" i="81"/>
  <c r="BR354" i="81"/>
  <c r="BR357" i="81"/>
  <c r="BR349" i="81"/>
  <c r="BR344" i="81"/>
  <c r="BR360" i="81"/>
  <c r="BR343" i="81"/>
  <c r="BR362" i="81"/>
  <c r="BR356" i="81"/>
  <c r="BR363" i="81"/>
  <c r="BR348" i="81"/>
  <c r="BR359" i="81"/>
  <c r="BR358" i="81"/>
  <c r="BR351" i="81"/>
  <c r="BR345" i="81"/>
  <c r="BR340" i="81"/>
  <c r="BR342" i="81"/>
  <c r="BR361" i="81"/>
  <c r="BR353" i="81"/>
  <c r="BR355" i="81"/>
  <c r="BR341" i="81"/>
  <c r="BR352" i="81"/>
  <c r="BR346" i="81"/>
  <c r="BR339" i="81"/>
  <c r="BQ428" i="81"/>
  <c r="BU129" i="81"/>
  <c r="BW37" i="81"/>
  <c r="BU1304" i="81"/>
  <c r="BU1302" i="81"/>
  <c r="BU1335" i="81" s="1"/>
  <c r="BV126" i="81"/>
  <c r="BR300" i="81"/>
  <c r="BQ485" i="81"/>
  <c r="BQ472" i="81"/>
  <c r="BQ480" i="81"/>
  <c r="BQ487" i="81"/>
  <c r="BQ478" i="81"/>
  <c r="BQ475" i="81"/>
  <c r="BQ490" i="81"/>
  <c r="BQ477" i="81"/>
  <c r="BQ481" i="81"/>
  <c r="BQ476" i="81"/>
  <c r="BQ474" i="81"/>
  <c r="BQ486" i="81"/>
  <c r="BQ483" i="81"/>
  <c r="BQ482" i="81"/>
  <c r="BQ466" i="81"/>
  <c r="BQ468" i="81"/>
  <c r="BQ484" i="81"/>
  <c r="BQ473" i="81"/>
  <c r="BQ488" i="81"/>
  <c r="BQ470" i="81"/>
  <c r="BQ469" i="81"/>
  <c r="BQ471" i="81"/>
  <c r="BQ479" i="81"/>
  <c r="BQ489" i="81"/>
  <c r="BQ467" i="81"/>
  <c r="BP517" i="81"/>
  <c r="BR398" i="81"/>
  <c r="BR396" i="81"/>
  <c r="BQ389" i="81"/>
  <c r="BQ817" i="81"/>
  <c r="BQ818" i="81" s="1"/>
  <c r="BR816" i="81" s="1"/>
  <c r="BQ804" i="81"/>
  <c r="BT1321" i="81"/>
  <c r="BS270" i="81"/>
  <c r="BS268" i="81"/>
  <c r="BN935" i="81" l="1"/>
  <c r="BN1037" i="81"/>
  <c r="BN1038" i="81" s="1"/>
  <c r="BP657" i="81"/>
  <c r="BO659" i="81"/>
  <c r="BO662" i="81" s="1"/>
  <c r="BO663" i="81" s="1"/>
  <c r="BO664" i="81" s="1"/>
  <c r="BO665" i="81" s="1"/>
  <c r="BO671" i="81" s="1"/>
  <c r="BO670" i="81"/>
  <c r="BO775" i="81" s="1"/>
  <c r="BO930" i="81"/>
  <c r="BO938" i="81" s="1"/>
  <c r="BN936" i="81"/>
  <c r="BN940" i="81"/>
  <c r="BO933" i="81" s="1"/>
  <c r="BO916" i="81"/>
  <c r="BO949" i="81" s="1"/>
  <c r="BO918" i="81"/>
  <c r="BO1433" i="81" s="1"/>
  <c r="BN647" i="81"/>
  <c r="BN648" i="81" s="1"/>
  <c r="BO1430" i="81"/>
  <c r="BN254" i="81"/>
  <c r="BN1551" i="81" s="1"/>
  <c r="BN939" i="81"/>
  <c r="BN153" i="81"/>
  <c r="BN154" i="81" s="1"/>
  <c r="BO557" i="81"/>
  <c r="BO558" i="81" s="1"/>
  <c r="BP556" i="81" s="1"/>
  <c r="BO544" i="81"/>
  <c r="BO601" i="81"/>
  <c r="BO617" i="81"/>
  <c r="BO611" i="81"/>
  <c r="BO602" i="81"/>
  <c r="BO604" i="81"/>
  <c r="BO597" i="81"/>
  <c r="BO607" i="81"/>
  <c r="BO609" i="81"/>
  <c r="BO600" i="81"/>
  <c r="BO599" i="81"/>
  <c r="BO615" i="81"/>
  <c r="BO603" i="81"/>
  <c r="BO608" i="81"/>
  <c r="BO594" i="81"/>
  <c r="BO618" i="81"/>
  <c r="BO612" i="81"/>
  <c r="BO614" i="81"/>
  <c r="BO596" i="81"/>
  <c r="BO610" i="81"/>
  <c r="BO605" i="81"/>
  <c r="BO598" i="81"/>
  <c r="BO616" i="81"/>
  <c r="BO595" i="81"/>
  <c r="BO606" i="81"/>
  <c r="BO613" i="81"/>
  <c r="BO537" i="81"/>
  <c r="BO530" i="81" s="1"/>
  <c r="BO533" i="81" s="1"/>
  <c r="BO534" i="81" s="1"/>
  <c r="BO535" i="81" s="1"/>
  <c r="BO536" i="81" s="1"/>
  <c r="BO542" i="81" s="1"/>
  <c r="BO540" i="81"/>
  <c r="BN550" i="81"/>
  <c r="BO543" i="81" s="1"/>
  <c r="BN546" i="81"/>
  <c r="BN549" i="81"/>
  <c r="BV18" i="81"/>
  <c r="BP1173" i="81"/>
  <c r="BO1178" i="81"/>
  <c r="BO1181" i="81" s="1"/>
  <c r="BO1182" i="81" s="1"/>
  <c r="BO1183" i="81" s="1"/>
  <c r="BO1184" i="81" s="1"/>
  <c r="BO1190" i="81" s="1"/>
  <c r="BO1249" i="81"/>
  <c r="BO1259" i="81"/>
  <c r="BO1248" i="81"/>
  <c r="BO1261" i="81"/>
  <c r="BO1252" i="81"/>
  <c r="BO1253" i="81"/>
  <c r="BO1254" i="81"/>
  <c r="BO1245" i="81"/>
  <c r="BO1256" i="81"/>
  <c r="BO1251" i="81"/>
  <c r="BO1257" i="81"/>
  <c r="BO1263" i="81"/>
  <c r="BO1255" i="81"/>
  <c r="BO1243" i="81"/>
  <c r="BO1258" i="81"/>
  <c r="BO1265" i="81"/>
  <c r="BO1247" i="81"/>
  <c r="BO1266" i="81"/>
  <c r="BO1260" i="81"/>
  <c r="BO1246" i="81"/>
  <c r="BO1250" i="81"/>
  <c r="BO1264" i="81"/>
  <c r="BO1244" i="81"/>
  <c r="BO1242" i="81"/>
  <c r="BO1262" i="81"/>
  <c r="BN1197" i="81"/>
  <c r="BN1198" i="81"/>
  <c r="BO1191" i="81" s="1"/>
  <c r="BO1189" i="81" s="1"/>
  <c r="BO1294" i="81" s="1"/>
  <c r="BN1194" i="81"/>
  <c r="BO1188" i="81"/>
  <c r="BO145" i="81"/>
  <c r="BO138" i="81" s="1"/>
  <c r="BO141" i="81" s="1"/>
  <c r="BO142" i="81" s="1"/>
  <c r="BO143" i="81" s="1"/>
  <c r="BO144" i="81" s="1"/>
  <c r="BO150" i="81" s="1"/>
  <c r="BO776" i="81"/>
  <c r="BO777" i="81" s="1"/>
  <c r="BO165" i="81"/>
  <c r="BO152" i="81"/>
  <c r="BN253" i="81"/>
  <c r="BN1498" i="81"/>
  <c r="BO164" i="81"/>
  <c r="BN1463" i="81"/>
  <c r="BO167" i="81"/>
  <c r="BN158" i="81"/>
  <c r="BO151" i="81" s="1"/>
  <c r="BQ1068" i="81"/>
  <c r="BQ1065" i="81"/>
  <c r="BQ1069" i="81"/>
  <c r="BR1062" i="81" s="1"/>
  <c r="BR1060" i="81" s="1"/>
  <c r="BR1059" i="81"/>
  <c r="BR1067" i="81" s="1"/>
  <c r="BS1044" i="81"/>
  <c r="BR1049" i="81"/>
  <c r="BR1052" i="81" s="1"/>
  <c r="BR1053" i="81" s="1"/>
  <c r="BR1054" i="81" s="1"/>
  <c r="BR1055" i="81" s="1"/>
  <c r="BR1061" i="81" s="1"/>
  <c r="BR1135" i="81"/>
  <c r="BR1123" i="81"/>
  <c r="BR1126" i="81"/>
  <c r="BR1124" i="81"/>
  <c r="BR1136" i="81"/>
  <c r="BR1131" i="81"/>
  <c r="BR1127" i="81"/>
  <c r="BR1128" i="81"/>
  <c r="BR1132" i="81"/>
  <c r="BR1133" i="81"/>
  <c r="BR1120" i="81"/>
  <c r="BR1137" i="81"/>
  <c r="BR1118" i="81"/>
  <c r="BR1121" i="81"/>
  <c r="BR1140" i="81"/>
  <c r="BR1138" i="81"/>
  <c r="BR1130" i="81"/>
  <c r="BR1116" i="81"/>
  <c r="BR1117" i="81"/>
  <c r="BR1129" i="81"/>
  <c r="BR1119" i="81"/>
  <c r="BR1139" i="81"/>
  <c r="BR1122" i="81"/>
  <c r="BR1125" i="81"/>
  <c r="BR1134" i="81"/>
  <c r="BO674" i="81"/>
  <c r="BO675" i="81" s="1"/>
  <c r="BR287" i="81"/>
  <c r="BR291" i="81" s="1"/>
  <c r="BP686" i="81"/>
  <c r="BP687" i="81" s="1"/>
  <c r="BQ685" i="81" s="1"/>
  <c r="BP673" i="81"/>
  <c r="BP688" i="81"/>
  <c r="BP666" i="81"/>
  <c r="BQ654" i="81" s="1"/>
  <c r="BQ415" i="81"/>
  <c r="BQ416" i="81" s="1"/>
  <c r="BQ801" i="81"/>
  <c r="BQ906" i="81" s="1"/>
  <c r="BQ790" i="81"/>
  <c r="BQ793" i="81" s="1"/>
  <c r="BQ794" i="81" s="1"/>
  <c r="BQ795" i="81" s="1"/>
  <c r="BQ796" i="81" s="1"/>
  <c r="BQ802" i="81" s="1"/>
  <c r="BS279" i="81"/>
  <c r="BS272" i="81" s="1"/>
  <c r="BS275" i="81" s="1"/>
  <c r="BS276" i="81" s="1"/>
  <c r="BS277" i="81" s="1"/>
  <c r="BS278" i="81" s="1"/>
  <c r="BS284" i="81" s="1"/>
  <c r="BR407" i="81"/>
  <c r="BS395" i="81" s="1"/>
  <c r="BV128" i="81"/>
  <c r="BU1390" i="81"/>
  <c r="BU1384" i="81"/>
  <c r="BU1396" i="81"/>
  <c r="BU1393" i="81"/>
  <c r="BU1391" i="81"/>
  <c r="BU1398" i="81"/>
  <c r="BU1382" i="81"/>
  <c r="BU1379" i="81"/>
  <c r="BU1380" i="81"/>
  <c r="BU1377" i="81"/>
  <c r="BU1378" i="81"/>
  <c r="BU1399" i="81"/>
  <c r="BU1394" i="81"/>
  <c r="BU1381" i="81"/>
  <c r="BU1386" i="81"/>
  <c r="BU1392" i="81"/>
  <c r="BU1388" i="81"/>
  <c r="BU1383" i="81"/>
  <c r="BU1397" i="81"/>
  <c r="BU1395" i="81"/>
  <c r="BU1376" i="81"/>
  <c r="BU1400" i="81"/>
  <c r="BU1387" i="81"/>
  <c r="BU1389" i="81"/>
  <c r="BU1385" i="81"/>
  <c r="BR387" i="81"/>
  <c r="BW91" i="81"/>
  <c r="BW103" i="81"/>
  <c r="BW90" i="81"/>
  <c r="BW96" i="81"/>
  <c r="BW94" i="81"/>
  <c r="BW105" i="81"/>
  <c r="BW97" i="81"/>
  <c r="BW104" i="81"/>
  <c r="BW107" i="81"/>
  <c r="BW88" i="81"/>
  <c r="BW98" i="81"/>
  <c r="BW85" i="81"/>
  <c r="BW100" i="81"/>
  <c r="BW83" i="81"/>
  <c r="BW87" i="81"/>
  <c r="BW92" i="81"/>
  <c r="BW102" i="81"/>
  <c r="BW93" i="81"/>
  <c r="BW101" i="81"/>
  <c r="BW99" i="81"/>
  <c r="BW95" i="81"/>
  <c r="BW84" i="81"/>
  <c r="BW106" i="81"/>
  <c r="BW86" i="81"/>
  <c r="BW89" i="81"/>
  <c r="BP518" i="81"/>
  <c r="BQ390" i="81"/>
  <c r="BU1320" i="81"/>
  <c r="BU1333" i="81"/>
  <c r="BU1334" i="81" s="1"/>
  <c r="BV1332" i="81" s="1"/>
  <c r="BT1325" i="81"/>
  <c r="BT1326" i="81"/>
  <c r="BU1319" i="81" s="1"/>
  <c r="BU1316" i="81"/>
  <c r="BT1322" i="81"/>
  <c r="BR427" i="81"/>
  <c r="BR414" i="81"/>
  <c r="BS301" i="81"/>
  <c r="BR426" i="81"/>
  <c r="BQ905" i="81"/>
  <c r="BW26" i="81"/>
  <c r="BR788" i="81"/>
  <c r="BR786" i="81"/>
  <c r="BR819" i="81" s="1"/>
  <c r="BS286" i="81"/>
  <c r="BS299" i="81"/>
  <c r="BR429" i="81"/>
  <c r="BQ515" i="81"/>
  <c r="BS298" i="81"/>
  <c r="BU1313" i="81"/>
  <c r="BQ420" i="81" l="1"/>
  <c r="BR413" i="81" s="1"/>
  <c r="BO989" i="81"/>
  <c r="BO1000" i="81"/>
  <c r="BO991" i="81"/>
  <c r="BO986" i="81"/>
  <c r="BO1001" i="81"/>
  <c r="BO984" i="81"/>
  <c r="BO985" i="81"/>
  <c r="BO990" i="81"/>
  <c r="BO996" i="81"/>
  <c r="BO1004" i="81"/>
  <c r="BO1006" i="81"/>
  <c r="BO999" i="81"/>
  <c r="BO1008" i="81"/>
  <c r="BO992" i="81"/>
  <c r="BO998" i="81"/>
  <c r="BO988" i="81"/>
  <c r="BO1007" i="81"/>
  <c r="BO1003" i="81"/>
  <c r="BO997" i="81"/>
  <c r="BO1002" i="81"/>
  <c r="BO993" i="81"/>
  <c r="BO995" i="81"/>
  <c r="BO1005" i="81"/>
  <c r="BO987" i="81"/>
  <c r="BO994" i="81"/>
  <c r="BN157" i="81"/>
  <c r="BN1454" i="81" s="1"/>
  <c r="BO148" i="81"/>
  <c r="BO1445" i="81" s="1"/>
  <c r="BR411" i="81"/>
  <c r="BN1450" i="81"/>
  <c r="BN1451" i="81" s="1"/>
  <c r="BO1431" i="81"/>
  <c r="BO541" i="81"/>
  <c r="BO646" i="81" s="1"/>
  <c r="BO927" i="81"/>
  <c r="BO934" i="81"/>
  <c r="BO1449" i="81" s="1"/>
  <c r="BO947" i="81"/>
  <c r="BO948" i="81" s="1"/>
  <c r="BP946" i="81" s="1"/>
  <c r="BO645" i="81"/>
  <c r="BO647" i="81" s="1"/>
  <c r="BO648" i="81" s="1"/>
  <c r="BO548" i="81"/>
  <c r="BP525" i="81"/>
  <c r="BV11" i="81"/>
  <c r="BV14" i="81" s="1"/>
  <c r="BV15" i="81" s="1"/>
  <c r="BV16" i="81" s="1"/>
  <c r="BV17" i="81" s="1"/>
  <c r="BV23" i="81" s="1"/>
  <c r="BW6" i="81"/>
  <c r="BV30" i="81"/>
  <c r="BV27" i="81"/>
  <c r="BV31" i="81"/>
  <c r="BO1293" i="81"/>
  <c r="BO1295" i="81" s="1"/>
  <c r="BO1296" i="81" s="1"/>
  <c r="BO1196" i="81"/>
  <c r="BO1193" i="81"/>
  <c r="BP1174" i="81"/>
  <c r="BP1176" i="81"/>
  <c r="BQ419" i="81"/>
  <c r="BR410" i="81"/>
  <c r="BO1442" i="81"/>
  <c r="BO149" i="81"/>
  <c r="BO254" i="81" s="1"/>
  <c r="BP133" i="81"/>
  <c r="BS282" i="81"/>
  <c r="BS290" i="81" s="1"/>
  <c r="BP669" i="81"/>
  <c r="BP677" i="81" s="1"/>
  <c r="BQ907" i="81"/>
  <c r="BQ908" i="81" s="1"/>
  <c r="BR292" i="81"/>
  <c r="BS285" i="81" s="1"/>
  <c r="BS283" i="81" s="1"/>
  <c r="BN255" i="81"/>
  <c r="BN1550" i="81"/>
  <c r="BO210" i="81"/>
  <c r="BO205" i="81"/>
  <c r="BO1502" i="81" s="1"/>
  <c r="BO222" i="81"/>
  <c r="BO224" i="81"/>
  <c r="BO221" i="81"/>
  <c r="BO223" i="81"/>
  <c r="BO203" i="81"/>
  <c r="BO220" i="81"/>
  <c r="BO1517" i="81" s="1"/>
  <c r="BO211" i="81"/>
  <c r="BO206" i="81"/>
  <c r="BO1503" i="81" s="1"/>
  <c r="BO212" i="81"/>
  <c r="BO1509" i="81" s="1"/>
  <c r="BO226" i="81"/>
  <c r="BO1523" i="81" s="1"/>
  <c r="BO207" i="81"/>
  <c r="BO217" i="81"/>
  <c r="BO1514" i="81" s="1"/>
  <c r="BO213" i="81"/>
  <c r="BO215" i="81"/>
  <c r="BO216" i="81"/>
  <c r="BO219" i="81"/>
  <c r="BO225" i="81"/>
  <c r="BO1522" i="81" s="1"/>
  <c r="BO208" i="81"/>
  <c r="BO1505" i="81" s="1"/>
  <c r="BO209" i="81"/>
  <c r="BO204" i="81"/>
  <c r="BO1501" i="81" s="1"/>
  <c r="BO218" i="81"/>
  <c r="BO202" i="81"/>
  <c r="BO214" i="81"/>
  <c r="BO1464" i="81"/>
  <c r="BO166" i="81"/>
  <c r="BO1461" i="81"/>
  <c r="BP136" i="81"/>
  <c r="BP134" i="81"/>
  <c r="BS1045" i="81"/>
  <c r="BS1078" i="81" s="1"/>
  <c r="BS1047" i="81"/>
  <c r="BR1164" i="81"/>
  <c r="BR1165" i="81"/>
  <c r="BR1064" i="81"/>
  <c r="BO679" i="81"/>
  <c r="BP672" i="81" s="1"/>
  <c r="BO678" i="81"/>
  <c r="BQ805" i="81"/>
  <c r="BQ806" i="81" s="1"/>
  <c r="BR288" i="81"/>
  <c r="BP659" i="81"/>
  <c r="BP662" i="81" s="1"/>
  <c r="BP663" i="81" s="1"/>
  <c r="BP664" i="81" s="1"/>
  <c r="BP665" i="81" s="1"/>
  <c r="BP671" i="81" s="1"/>
  <c r="BQ655" i="81"/>
  <c r="BQ657" i="81"/>
  <c r="BP741" i="81"/>
  <c r="BP747" i="81"/>
  <c r="BP739" i="81"/>
  <c r="BP736" i="81"/>
  <c r="BP728" i="81"/>
  <c r="BP725" i="81"/>
  <c r="BP748" i="81"/>
  <c r="BP733" i="81"/>
  <c r="BP738" i="81"/>
  <c r="BP743" i="81"/>
  <c r="BP724" i="81"/>
  <c r="BP742" i="81"/>
  <c r="BP737" i="81"/>
  <c r="BP734" i="81"/>
  <c r="BP745" i="81"/>
  <c r="BP732" i="81"/>
  <c r="BP731" i="81"/>
  <c r="BP729" i="81"/>
  <c r="BP735" i="81"/>
  <c r="BP726" i="81"/>
  <c r="BP740" i="81"/>
  <c r="BP727" i="81"/>
  <c r="BP746" i="81"/>
  <c r="BP744" i="81"/>
  <c r="BP730" i="81"/>
  <c r="BP670" i="81"/>
  <c r="BR400" i="81"/>
  <c r="BR403" i="81" s="1"/>
  <c r="BR404" i="81" s="1"/>
  <c r="BR405" i="81" s="1"/>
  <c r="BR406" i="81" s="1"/>
  <c r="BR412" i="81" s="1"/>
  <c r="BT267" i="81"/>
  <c r="BT270" i="81" s="1"/>
  <c r="BR516" i="81"/>
  <c r="BR488" i="81"/>
  <c r="BR474" i="81"/>
  <c r="BR478" i="81"/>
  <c r="BR476" i="81"/>
  <c r="BR475" i="81"/>
  <c r="BR485" i="81"/>
  <c r="BR486" i="81"/>
  <c r="BR480" i="81"/>
  <c r="BR487" i="81"/>
  <c r="BR484" i="81"/>
  <c r="BR483" i="81"/>
  <c r="BR481" i="81"/>
  <c r="BR473" i="81"/>
  <c r="BR491" i="81"/>
  <c r="BR467" i="81"/>
  <c r="BR479" i="81"/>
  <c r="BR472" i="81"/>
  <c r="BR489" i="81"/>
  <c r="BR469" i="81"/>
  <c r="BR470" i="81"/>
  <c r="BR471" i="81"/>
  <c r="BR468" i="81"/>
  <c r="BR482" i="81"/>
  <c r="BR490" i="81"/>
  <c r="BR477" i="81"/>
  <c r="BR817" i="81"/>
  <c r="BR818" i="81" s="1"/>
  <c r="BS816" i="81" s="1"/>
  <c r="BR804" i="81"/>
  <c r="BR415" i="81"/>
  <c r="BR418" i="81"/>
  <c r="BR389" i="81"/>
  <c r="BU1306" i="81"/>
  <c r="BU1309" i="81" s="1"/>
  <c r="BU1310" i="81" s="1"/>
  <c r="BU1311" i="81" s="1"/>
  <c r="BU1312" i="81" s="1"/>
  <c r="BU1318" i="81" s="1"/>
  <c r="BV1301" i="81"/>
  <c r="BR797" i="81"/>
  <c r="BX21" i="81"/>
  <c r="BS358" i="81"/>
  <c r="BS356" i="81"/>
  <c r="BS341" i="81"/>
  <c r="BS345" i="81"/>
  <c r="BS344" i="81"/>
  <c r="BS364" i="81"/>
  <c r="BS355" i="81"/>
  <c r="BS350" i="81"/>
  <c r="BS352" i="81"/>
  <c r="BS351" i="81"/>
  <c r="BS360" i="81"/>
  <c r="BS348" i="81"/>
  <c r="BS363" i="81"/>
  <c r="BS347" i="81"/>
  <c r="BS343" i="81"/>
  <c r="BS362" i="81"/>
  <c r="BS349" i="81"/>
  <c r="BS354" i="81"/>
  <c r="BS361" i="81"/>
  <c r="BS346" i="81"/>
  <c r="BS340" i="81"/>
  <c r="BS342" i="81"/>
  <c r="BS353" i="81"/>
  <c r="BS357" i="81"/>
  <c r="BS359" i="81"/>
  <c r="BR428" i="81"/>
  <c r="BU1324" i="81"/>
  <c r="BW126" i="81"/>
  <c r="BU1421" i="81"/>
  <c r="BQ517" i="81"/>
  <c r="BS300" i="81"/>
  <c r="BR881" i="81"/>
  <c r="BR867" i="81"/>
  <c r="BR859" i="81"/>
  <c r="BR879" i="81"/>
  <c r="BR864" i="81"/>
  <c r="BR875" i="81"/>
  <c r="BR860" i="81"/>
  <c r="BR873" i="81"/>
  <c r="BR863" i="81"/>
  <c r="BR858" i="81"/>
  <c r="BR862" i="81"/>
  <c r="BR865" i="81"/>
  <c r="BR874" i="81"/>
  <c r="BR877" i="81"/>
  <c r="BR870" i="81"/>
  <c r="BR866" i="81"/>
  <c r="BR880" i="81"/>
  <c r="BR868" i="81"/>
  <c r="BR871" i="81"/>
  <c r="BR861" i="81"/>
  <c r="BR876" i="81"/>
  <c r="BR878" i="81"/>
  <c r="BR857" i="81"/>
  <c r="BR869" i="81"/>
  <c r="BR872" i="81"/>
  <c r="BU1317" i="81"/>
  <c r="BU1422" i="81" s="1"/>
  <c r="BV129" i="81"/>
  <c r="BS396" i="81"/>
  <c r="BS398" i="81"/>
  <c r="BR800" i="81" l="1"/>
  <c r="BR808" i="81" s="1"/>
  <c r="BN1455" i="81"/>
  <c r="BO1500" i="81"/>
  <c r="BO1520" i="81"/>
  <c r="BO153" i="81"/>
  <c r="BP148" i="81" s="1"/>
  <c r="BO1506" i="81"/>
  <c r="BO1513" i="81"/>
  <c r="BO156" i="81"/>
  <c r="BO1512" i="81"/>
  <c r="BO1521" i="81"/>
  <c r="BO545" i="81"/>
  <c r="BO550" i="81" s="1"/>
  <c r="BP543" i="81" s="1"/>
  <c r="BO1035" i="81"/>
  <c r="BO1462" i="81"/>
  <c r="BO1515" i="81"/>
  <c r="BO1510" i="81"/>
  <c r="BO1519" i="81"/>
  <c r="BW24" i="81"/>
  <c r="BW127" i="81" s="1"/>
  <c r="BO920" i="81"/>
  <c r="BO923" i="81" s="1"/>
  <c r="BO924" i="81" s="1"/>
  <c r="BO925" i="81" s="1"/>
  <c r="BO926" i="81" s="1"/>
  <c r="BO932" i="81" s="1"/>
  <c r="BP915" i="81"/>
  <c r="BS287" i="81"/>
  <c r="BS288" i="81" s="1"/>
  <c r="BO1516" i="81"/>
  <c r="BO1511" i="81"/>
  <c r="BO1504" i="81"/>
  <c r="BO1508" i="81"/>
  <c r="BO1518" i="81"/>
  <c r="BO1507" i="81"/>
  <c r="BO931" i="81"/>
  <c r="BP528" i="81"/>
  <c r="BP526" i="81"/>
  <c r="BP559" i="81" s="1"/>
  <c r="BT268" i="81"/>
  <c r="BT279" i="81" s="1"/>
  <c r="BU267" i="81" s="1"/>
  <c r="BW7" i="81"/>
  <c r="BW40" i="81" s="1"/>
  <c r="BW9" i="81"/>
  <c r="BW38" i="81" s="1"/>
  <c r="BW39" i="81" s="1"/>
  <c r="BX37" i="81" s="1"/>
  <c r="BW29" i="81"/>
  <c r="BQ809" i="81"/>
  <c r="BP1185" i="81"/>
  <c r="BQ1173" i="81" s="1"/>
  <c r="BQ1174" i="81" s="1"/>
  <c r="BS1056" i="81"/>
  <c r="BT1044" i="81" s="1"/>
  <c r="BT1045" i="81" s="1"/>
  <c r="BT1078" i="81" s="1"/>
  <c r="BO1453" i="81"/>
  <c r="BP1192" i="81"/>
  <c r="BP1205" i="81"/>
  <c r="BP1206" i="81" s="1"/>
  <c r="BQ1204" i="81" s="1"/>
  <c r="BP1207" i="81"/>
  <c r="BO1194" i="81"/>
  <c r="BO1198" i="81"/>
  <c r="BP1191" i="81" s="1"/>
  <c r="BO1197" i="81"/>
  <c r="BP1188" i="81"/>
  <c r="BR1166" i="81"/>
  <c r="BR1167" i="81" s="1"/>
  <c r="BQ810" i="81"/>
  <c r="BR803" i="81" s="1"/>
  <c r="BR801" i="81" s="1"/>
  <c r="BP165" i="81"/>
  <c r="BP152" i="81"/>
  <c r="BO253" i="81"/>
  <c r="BO1499" i="81"/>
  <c r="BN1552" i="81"/>
  <c r="BN256" i="81"/>
  <c r="BN1553" i="81" s="1"/>
  <c r="BP145" i="81"/>
  <c r="BP164" i="81"/>
  <c r="BO1463" i="81"/>
  <c r="BP167" i="81"/>
  <c r="BO154" i="81"/>
  <c r="BO157" i="81"/>
  <c r="BR1069" i="81"/>
  <c r="BS1062" i="81" s="1"/>
  <c r="BS1059" i="81"/>
  <c r="BR1068" i="81"/>
  <c r="BR1065" i="81"/>
  <c r="BS1076" i="81"/>
  <c r="BS1077" i="81" s="1"/>
  <c r="BT1075" i="81" s="1"/>
  <c r="BS1063" i="81"/>
  <c r="BS1125" i="81"/>
  <c r="BS1135" i="81"/>
  <c r="BS1127" i="81"/>
  <c r="BS1121" i="81"/>
  <c r="BS1118" i="81"/>
  <c r="BS1141" i="81"/>
  <c r="BS1131" i="81"/>
  <c r="BS1128" i="81"/>
  <c r="BS1137" i="81"/>
  <c r="BS1138" i="81"/>
  <c r="BS1134" i="81"/>
  <c r="BS1123" i="81"/>
  <c r="BS1136" i="81"/>
  <c r="BS1119" i="81"/>
  <c r="BS1120" i="81"/>
  <c r="BS1132" i="81"/>
  <c r="BS1126" i="81"/>
  <c r="BS1139" i="81"/>
  <c r="BS1122" i="81"/>
  <c r="BS1124" i="81"/>
  <c r="BS1133" i="81"/>
  <c r="BS1140" i="81"/>
  <c r="BS1130" i="81"/>
  <c r="BS1129" i="81"/>
  <c r="BS1117" i="81"/>
  <c r="BQ686" i="81"/>
  <c r="BQ687" i="81" s="1"/>
  <c r="BR685" i="81" s="1"/>
  <c r="BQ673" i="81"/>
  <c r="BP774" i="81"/>
  <c r="BQ688" i="81"/>
  <c r="BQ666" i="81"/>
  <c r="BP775" i="81"/>
  <c r="BP674" i="81"/>
  <c r="BS388" i="81"/>
  <c r="BS407" i="81"/>
  <c r="BT395" i="81" s="1"/>
  <c r="BW128" i="81"/>
  <c r="BU1423" i="81"/>
  <c r="BU1424" i="81" s="1"/>
  <c r="BU1321" i="81"/>
  <c r="BS387" i="81"/>
  <c r="BS429" i="81"/>
  <c r="BS427" i="81"/>
  <c r="BS414" i="81"/>
  <c r="BR905" i="81"/>
  <c r="BT298" i="81"/>
  <c r="BX127" i="81"/>
  <c r="BS785" i="81"/>
  <c r="BR790" i="81"/>
  <c r="BR793" i="81" s="1"/>
  <c r="BR794" i="81" s="1"/>
  <c r="BR795" i="81" s="1"/>
  <c r="BR796" i="81" s="1"/>
  <c r="BR802" i="81" s="1"/>
  <c r="BV1304" i="81"/>
  <c r="BV1302" i="81"/>
  <c r="BV1335" i="81" s="1"/>
  <c r="BR515" i="81"/>
  <c r="BT299" i="81"/>
  <c r="BT286" i="81"/>
  <c r="BS426" i="81"/>
  <c r="BR390" i="81"/>
  <c r="BR420" i="81"/>
  <c r="BS413" i="81" s="1"/>
  <c r="BR416" i="81"/>
  <c r="BS410" i="81"/>
  <c r="BR419" i="81"/>
  <c r="BQ518" i="81"/>
  <c r="BX107" i="81"/>
  <c r="BX100" i="81"/>
  <c r="BX89" i="81"/>
  <c r="BX97" i="81"/>
  <c r="BX90" i="81"/>
  <c r="BX88" i="81"/>
  <c r="BX84" i="81"/>
  <c r="BX108" i="81"/>
  <c r="BX87" i="81"/>
  <c r="BX101" i="81"/>
  <c r="BX98" i="81"/>
  <c r="BX85" i="81"/>
  <c r="BX95" i="81"/>
  <c r="BX99" i="81"/>
  <c r="BX91" i="81"/>
  <c r="BX104" i="81"/>
  <c r="BX94" i="81"/>
  <c r="BX102" i="81"/>
  <c r="BX86" i="81"/>
  <c r="BX103" i="81"/>
  <c r="BX96" i="81"/>
  <c r="BX105" i="81"/>
  <c r="BX93" i="81"/>
  <c r="BX92" i="81"/>
  <c r="BX106" i="81"/>
  <c r="BS292" i="81" l="1"/>
  <c r="BT285" i="81" s="1"/>
  <c r="BT282" i="81"/>
  <c r="BS291" i="81"/>
  <c r="BT301" i="81"/>
  <c r="BT350" i="81" s="1"/>
  <c r="BO158" i="81"/>
  <c r="BP151" i="81" s="1"/>
  <c r="BO546" i="81"/>
  <c r="BP540" i="81"/>
  <c r="BP548" i="81" s="1"/>
  <c r="BO549" i="81"/>
  <c r="BP916" i="81"/>
  <c r="BP949" i="81" s="1"/>
  <c r="BP1464" i="81" s="1"/>
  <c r="BP918" i="81"/>
  <c r="BP1430" i="81"/>
  <c r="BO1036" i="81"/>
  <c r="BO935" i="81"/>
  <c r="BO1446" i="81"/>
  <c r="BT1047" i="81"/>
  <c r="BP1189" i="81"/>
  <c r="BP1294" i="81" s="1"/>
  <c r="BS400" i="81"/>
  <c r="BS403" i="81" s="1"/>
  <c r="BS404" i="81" s="1"/>
  <c r="BS405" i="81" s="1"/>
  <c r="BS406" i="81" s="1"/>
  <c r="BS412" i="81" s="1"/>
  <c r="BP1178" i="81"/>
  <c r="BP1181" i="81" s="1"/>
  <c r="BP1182" i="81" s="1"/>
  <c r="BP1183" i="81" s="1"/>
  <c r="BP1184" i="81" s="1"/>
  <c r="BP1190" i="81" s="1"/>
  <c r="BP537" i="81"/>
  <c r="BP541" i="81" s="1"/>
  <c r="BP603" i="81"/>
  <c r="BP612" i="81"/>
  <c r="BP598" i="81"/>
  <c r="BP614" i="81"/>
  <c r="BP602" i="81"/>
  <c r="BP619" i="81"/>
  <c r="BP617" i="81"/>
  <c r="BP595" i="81"/>
  <c r="BP616" i="81"/>
  <c r="BP613" i="81"/>
  <c r="BP608" i="81"/>
  <c r="BP605" i="81"/>
  <c r="BP618" i="81"/>
  <c r="BP607" i="81"/>
  <c r="BP601" i="81"/>
  <c r="BP604" i="81"/>
  <c r="BP597" i="81"/>
  <c r="BP606" i="81"/>
  <c r="BP600" i="81"/>
  <c r="BP615" i="81"/>
  <c r="BP599" i="81"/>
  <c r="BP609" i="81"/>
  <c r="BP611" i="81"/>
  <c r="BP610" i="81"/>
  <c r="BP596" i="81"/>
  <c r="BP557" i="81"/>
  <c r="BP558" i="81" s="1"/>
  <c r="BQ556" i="81" s="1"/>
  <c r="BP544" i="81"/>
  <c r="BW18" i="81"/>
  <c r="BW11" i="81" s="1"/>
  <c r="BW14" i="81" s="1"/>
  <c r="BW15" i="81" s="1"/>
  <c r="BW16" i="81" s="1"/>
  <c r="BW17" i="81" s="1"/>
  <c r="BW23" i="81" s="1"/>
  <c r="BQ1176" i="81"/>
  <c r="BQ1185" i="81" s="1"/>
  <c r="BQ1207" i="81"/>
  <c r="BS1060" i="81"/>
  <c r="BS1165" i="81" s="1"/>
  <c r="BS1049" i="81"/>
  <c r="BS1052" i="81" s="1"/>
  <c r="BS1053" i="81" s="1"/>
  <c r="BS1054" i="81" s="1"/>
  <c r="BS1055" i="81" s="1"/>
  <c r="BS1061" i="81" s="1"/>
  <c r="BP1266" i="81"/>
  <c r="BP1260" i="81"/>
  <c r="BP1262" i="81"/>
  <c r="BP1246" i="81"/>
  <c r="BP1255" i="81"/>
  <c r="BP1244" i="81"/>
  <c r="BP1251" i="81"/>
  <c r="BP1249" i="81"/>
  <c r="BP1258" i="81"/>
  <c r="BP1245" i="81"/>
  <c r="BP1256" i="81"/>
  <c r="BP1247" i="81"/>
  <c r="BP1263" i="81"/>
  <c r="BP1254" i="81"/>
  <c r="BP1253" i="81"/>
  <c r="BP1264" i="81"/>
  <c r="BP1252" i="81"/>
  <c r="BP1259" i="81"/>
  <c r="BP1267" i="81"/>
  <c r="BP1243" i="81"/>
  <c r="BP1257" i="81"/>
  <c r="BP1261" i="81"/>
  <c r="BP1248" i="81"/>
  <c r="BP1265" i="81"/>
  <c r="BP1250" i="81"/>
  <c r="BP1196" i="81"/>
  <c r="BP1193" i="81"/>
  <c r="BP149" i="81"/>
  <c r="BP254" i="81" s="1"/>
  <c r="BP166" i="81"/>
  <c r="BP1461" i="81"/>
  <c r="BO255" i="81"/>
  <c r="BO1550" i="81"/>
  <c r="BQ133" i="81"/>
  <c r="BP138" i="81"/>
  <c r="BP141" i="81" s="1"/>
  <c r="BP142" i="81" s="1"/>
  <c r="BP143" i="81" s="1"/>
  <c r="BP144" i="81" s="1"/>
  <c r="BP150" i="81" s="1"/>
  <c r="BP156" i="81"/>
  <c r="BP203" i="81"/>
  <c r="BP223" i="81"/>
  <c r="BP226" i="81"/>
  <c r="BP212" i="81"/>
  <c r="BP225" i="81"/>
  <c r="BP227" i="81"/>
  <c r="BP220" i="81"/>
  <c r="BP211" i="81"/>
  <c r="BP209" i="81"/>
  <c r="BP219" i="81"/>
  <c r="BP222" i="81"/>
  <c r="BP208" i="81"/>
  <c r="BP218" i="81"/>
  <c r="BP210" i="81"/>
  <c r="BP217" i="81"/>
  <c r="BP205" i="81"/>
  <c r="BP207" i="81"/>
  <c r="BP215" i="81"/>
  <c r="BP221" i="81"/>
  <c r="BP204" i="81"/>
  <c r="BP216" i="81"/>
  <c r="BP206" i="81"/>
  <c r="BP214" i="81"/>
  <c r="BP213" i="81"/>
  <c r="BP224" i="81"/>
  <c r="BT1056" i="81"/>
  <c r="BU1044" i="81" s="1"/>
  <c r="BS1164" i="81"/>
  <c r="BS1166" i="81" s="1"/>
  <c r="BS1167" i="81" s="1"/>
  <c r="BT1076" i="81"/>
  <c r="BT1077" i="81" s="1"/>
  <c r="BU1075" i="81" s="1"/>
  <c r="BT1063" i="81"/>
  <c r="BS1067" i="81"/>
  <c r="BS1064" i="81"/>
  <c r="BT1130" i="81"/>
  <c r="BT1124" i="81"/>
  <c r="BT1127" i="81"/>
  <c r="BT1122" i="81"/>
  <c r="BT1138" i="81"/>
  <c r="BT1139" i="81"/>
  <c r="BT1132" i="81"/>
  <c r="BT1142" i="81"/>
  <c r="BT1119" i="81"/>
  <c r="BT1125" i="81"/>
  <c r="BT1134" i="81"/>
  <c r="BT1121" i="81"/>
  <c r="BT1140" i="81"/>
  <c r="BT1118" i="81"/>
  <c r="BT1131" i="81"/>
  <c r="BT1133" i="81"/>
  <c r="BT1136" i="81"/>
  <c r="BT1128" i="81"/>
  <c r="BT1120" i="81"/>
  <c r="BT1129" i="81"/>
  <c r="BT1137" i="81"/>
  <c r="BT1135" i="81"/>
  <c r="BT1126" i="81"/>
  <c r="BT1141" i="81"/>
  <c r="BT1123" i="81"/>
  <c r="BP776" i="81"/>
  <c r="BP777" i="81" s="1"/>
  <c r="BT272" i="81"/>
  <c r="BT275" i="81" s="1"/>
  <c r="BT276" i="81" s="1"/>
  <c r="BT277" i="81" s="1"/>
  <c r="BT278" i="81" s="1"/>
  <c r="BT284" i="81" s="1"/>
  <c r="BQ659" i="81"/>
  <c r="BQ662" i="81" s="1"/>
  <c r="BQ663" i="81" s="1"/>
  <c r="BQ664" i="81" s="1"/>
  <c r="BQ665" i="81" s="1"/>
  <c r="BQ671" i="81" s="1"/>
  <c r="BR654" i="81"/>
  <c r="BQ726" i="81"/>
  <c r="BQ727" i="81"/>
  <c r="BQ749" i="81"/>
  <c r="BQ738" i="81"/>
  <c r="BQ746" i="81"/>
  <c r="BQ737" i="81"/>
  <c r="BQ745" i="81"/>
  <c r="BQ736" i="81"/>
  <c r="BQ741" i="81"/>
  <c r="BQ730" i="81"/>
  <c r="BQ731" i="81"/>
  <c r="BQ733" i="81"/>
  <c r="BQ743" i="81"/>
  <c r="BQ734" i="81"/>
  <c r="BQ725" i="81"/>
  <c r="BQ732" i="81"/>
  <c r="BQ748" i="81"/>
  <c r="BQ735" i="81"/>
  <c r="BQ747" i="81"/>
  <c r="BQ729" i="81"/>
  <c r="BQ740" i="81"/>
  <c r="BQ742" i="81"/>
  <c r="BQ744" i="81"/>
  <c r="BQ728" i="81"/>
  <c r="BQ739" i="81"/>
  <c r="BP678" i="81"/>
  <c r="BQ669" i="81"/>
  <c r="BP675" i="81"/>
  <c r="BP679" i="81"/>
  <c r="BQ672" i="81" s="1"/>
  <c r="BQ670" i="81" s="1"/>
  <c r="BT283" i="81"/>
  <c r="BT287" i="81" s="1"/>
  <c r="BX26" i="81"/>
  <c r="BS411" i="81"/>
  <c r="BS418" i="81"/>
  <c r="BV1380" i="81"/>
  <c r="BV1393" i="81"/>
  <c r="BV1387" i="81"/>
  <c r="BV1377" i="81"/>
  <c r="BV1398" i="81"/>
  <c r="BV1401" i="81"/>
  <c r="BV1395" i="81"/>
  <c r="BV1379" i="81"/>
  <c r="BV1384" i="81"/>
  <c r="BV1391" i="81"/>
  <c r="BV1386" i="81"/>
  <c r="BV1400" i="81"/>
  <c r="BV1396" i="81"/>
  <c r="BV1383" i="81"/>
  <c r="BV1381" i="81"/>
  <c r="BV1385" i="81"/>
  <c r="BV1397" i="81"/>
  <c r="BV1382" i="81"/>
  <c r="BV1394" i="81"/>
  <c r="BV1388" i="81"/>
  <c r="BV1392" i="81"/>
  <c r="BV1389" i="81"/>
  <c r="BV1378" i="81"/>
  <c r="BV1390" i="81"/>
  <c r="BV1399" i="81"/>
  <c r="BU270" i="81"/>
  <c r="BU268" i="81"/>
  <c r="BT290" i="81"/>
  <c r="BR517" i="81"/>
  <c r="BV1333" i="81"/>
  <c r="BV1334" i="81" s="1"/>
  <c r="BW1332" i="81" s="1"/>
  <c r="BV1320" i="81"/>
  <c r="BS788" i="81"/>
  <c r="BS786" i="81"/>
  <c r="BS819" i="81" s="1"/>
  <c r="BS428" i="81"/>
  <c r="BU1326" i="81"/>
  <c r="BV1319" i="81" s="1"/>
  <c r="BU1322" i="81"/>
  <c r="BV1316" i="81"/>
  <c r="BU1325" i="81"/>
  <c r="BW129" i="81"/>
  <c r="BR906" i="81"/>
  <c r="BR907" i="81" s="1"/>
  <c r="BR908" i="81" s="1"/>
  <c r="BR805" i="81"/>
  <c r="BX126" i="81"/>
  <c r="BX128" i="81" s="1"/>
  <c r="BT300" i="81"/>
  <c r="BV1313" i="81"/>
  <c r="BV1306" i="81" s="1"/>
  <c r="BV1309" i="81" s="1"/>
  <c r="BV1310" i="81" s="1"/>
  <c r="BV1311" i="81" s="1"/>
  <c r="BV1312" i="81" s="1"/>
  <c r="BV1318" i="81" s="1"/>
  <c r="BS483" i="81"/>
  <c r="BS470" i="81"/>
  <c r="BS485" i="81"/>
  <c r="BS489" i="81"/>
  <c r="BS476" i="81"/>
  <c r="BS469" i="81"/>
  <c r="BS492" i="81"/>
  <c r="BS486" i="81"/>
  <c r="BS472" i="81"/>
  <c r="BS490" i="81"/>
  <c r="BS482" i="81"/>
  <c r="BS477" i="81"/>
  <c r="BS487" i="81"/>
  <c r="BS491" i="81"/>
  <c r="BS478" i="81"/>
  <c r="BS468" i="81"/>
  <c r="BS475" i="81"/>
  <c r="BS471" i="81"/>
  <c r="BS481" i="81"/>
  <c r="BS484" i="81"/>
  <c r="BS473" i="81"/>
  <c r="BS480" i="81"/>
  <c r="BS488" i="81"/>
  <c r="BS479" i="81"/>
  <c r="BS474" i="81"/>
  <c r="BS389" i="81"/>
  <c r="BT398" i="81"/>
  <c r="BT396" i="81"/>
  <c r="BT356" i="81" l="1"/>
  <c r="BT342" i="81"/>
  <c r="BT361" i="81"/>
  <c r="BT362" i="81"/>
  <c r="BT345" i="81"/>
  <c r="BT344" i="81"/>
  <c r="BT348" i="81"/>
  <c r="BT352" i="81"/>
  <c r="BT355" i="81"/>
  <c r="BT359" i="81"/>
  <c r="BT354" i="81"/>
  <c r="BT364" i="81"/>
  <c r="BT343" i="81"/>
  <c r="BT353" i="81"/>
  <c r="BT351" i="81"/>
  <c r="BT358" i="81"/>
  <c r="BT347" i="81"/>
  <c r="BT341" i="81"/>
  <c r="BT360" i="81"/>
  <c r="BT357" i="81"/>
  <c r="BT349" i="81"/>
  <c r="BT365" i="81"/>
  <c r="BT346" i="81"/>
  <c r="BT363" i="81"/>
  <c r="BP1431" i="81"/>
  <c r="BP927" i="81"/>
  <c r="BP920" i="81" s="1"/>
  <c r="BP923" i="81" s="1"/>
  <c r="BP924" i="81" s="1"/>
  <c r="BP925" i="81" s="1"/>
  <c r="BP926" i="81" s="1"/>
  <c r="BP932" i="81" s="1"/>
  <c r="BP153" i="81"/>
  <c r="BP1442" i="81"/>
  <c r="BO1037" i="81"/>
  <c r="BO1038" i="81" s="1"/>
  <c r="BO1551" i="81"/>
  <c r="BP930" i="81"/>
  <c r="BO940" i="81"/>
  <c r="BP933" i="81" s="1"/>
  <c r="BP931" i="81" s="1"/>
  <c r="BP1036" i="81" s="1"/>
  <c r="BO936" i="81"/>
  <c r="BO939" i="81"/>
  <c r="BO1454" i="81" s="1"/>
  <c r="BO1450" i="81"/>
  <c r="BP934" i="81"/>
  <c r="BP1449" i="81" s="1"/>
  <c r="BP947" i="81"/>
  <c r="BP948" i="81" s="1"/>
  <c r="BQ946" i="81" s="1"/>
  <c r="BP1433" i="81"/>
  <c r="BP1009" i="81"/>
  <c r="BP1524" i="81" s="1"/>
  <c r="BP995" i="81"/>
  <c r="BP987" i="81"/>
  <c r="BP1502" i="81" s="1"/>
  <c r="BP1000" i="81"/>
  <c r="BP1515" i="81" s="1"/>
  <c r="BP993" i="81"/>
  <c r="BP1508" i="81" s="1"/>
  <c r="BP985" i="81"/>
  <c r="BP990" i="81"/>
  <c r="BP1007" i="81"/>
  <c r="BP1522" i="81" s="1"/>
  <c r="BP991" i="81"/>
  <c r="BP1506" i="81" s="1"/>
  <c r="BP999" i="81"/>
  <c r="BP1514" i="81" s="1"/>
  <c r="BP994" i="81"/>
  <c r="BP986" i="81"/>
  <c r="BP1501" i="81" s="1"/>
  <c r="BP1006" i="81"/>
  <c r="BP1521" i="81" s="1"/>
  <c r="BP989" i="81"/>
  <c r="BP1504" i="81" s="1"/>
  <c r="BP997" i="81"/>
  <c r="BP1512" i="81" s="1"/>
  <c r="BP1004" i="81"/>
  <c r="BP992" i="81"/>
  <c r="BP1507" i="81" s="1"/>
  <c r="BP988" i="81"/>
  <c r="BP1503" i="81" s="1"/>
  <c r="BP998" i="81"/>
  <c r="BP1513" i="81" s="1"/>
  <c r="BP1003" i="81"/>
  <c r="BP1518" i="81" s="1"/>
  <c r="BP996" i="81"/>
  <c r="BP1511" i="81" s="1"/>
  <c r="BP1008" i="81"/>
  <c r="BP1523" i="81" s="1"/>
  <c r="BP1001" i="81"/>
  <c r="BP1002" i="81"/>
  <c r="BP1517" i="81" s="1"/>
  <c r="BP1005" i="81"/>
  <c r="BP1520" i="81" s="1"/>
  <c r="BP545" i="81"/>
  <c r="BP549" i="81" s="1"/>
  <c r="BP646" i="81"/>
  <c r="BP1509" i="81"/>
  <c r="BP1462" i="81"/>
  <c r="BP645" i="81"/>
  <c r="BP530" i="81"/>
  <c r="BP533" i="81" s="1"/>
  <c r="BP534" i="81" s="1"/>
  <c r="BP535" i="81" s="1"/>
  <c r="BP536" i="81" s="1"/>
  <c r="BP542" i="81" s="1"/>
  <c r="BQ525" i="81"/>
  <c r="BQ1178" i="81"/>
  <c r="BQ1181" i="81" s="1"/>
  <c r="BQ1182" i="81" s="1"/>
  <c r="BQ1183" i="81" s="1"/>
  <c r="BQ1184" i="81" s="1"/>
  <c r="BQ1190" i="81" s="1"/>
  <c r="BR1173" i="81"/>
  <c r="BR1174" i="81" s="1"/>
  <c r="BR1207" i="81" s="1"/>
  <c r="BR1249" i="81" s="1"/>
  <c r="BP1516" i="81"/>
  <c r="BX6" i="81"/>
  <c r="BW31" i="81"/>
  <c r="BX24" i="81" s="1"/>
  <c r="BW30" i="81"/>
  <c r="BW27" i="81"/>
  <c r="BQ1205" i="81"/>
  <c r="BQ1206" i="81" s="1"/>
  <c r="BR1204" i="81" s="1"/>
  <c r="BQ1192" i="81"/>
  <c r="BP1510" i="81"/>
  <c r="BP1505" i="81"/>
  <c r="BP1519" i="81"/>
  <c r="BQ1252" i="81"/>
  <c r="BQ1251" i="81"/>
  <c r="BQ1260" i="81"/>
  <c r="BQ1249" i="81"/>
  <c r="BQ1267" i="81"/>
  <c r="BQ1263" i="81"/>
  <c r="BQ1264" i="81"/>
  <c r="BQ1262" i="81"/>
  <c r="BQ1268" i="81"/>
  <c r="BQ1253" i="81"/>
  <c r="BQ1266" i="81"/>
  <c r="BQ1257" i="81"/>
  <c r="BQ1245" i="81"/>
  <c r="BQ1258" i="81"/>
  <c r="BQ1261" i="81"/>
  <c r="BQ1244" i="81"/>
  <c r="BQ1255" i="81"/>
  <c r="BQ1256" i="81"/>
  <c r="BQ1247" i="81"/>
  <c r="BQ1259" i="81"/>
  <c r="BQ1246" i="81"/>
  <c r="BQ1248" i="81"/>
  <c r="BQ1254" i="81"/>
  <c r="BQ1250" i="81"/>
  <c r="BQ1265" i="81"/>
  <c r="BP1293" i="81"/>
  <c r="BP1295" i="81" s="1"/>
  <c r="BP1296" i="81" s="1"/>
  <c r="BP1194" i="81"/>
  <c r="BP1198" i="81"/>
  <c r="BQ1191" i="81" s="1"/>
  <c r="BQ1189" i="81" s="1"/>
  <c r="BQ1294" i="81" s="1"/>
  <c r="BP1197" i="81"/>
  <c r="BQ1188" i="81"/>
  <c r="BQ1196" i="81" s="1"/>
  <c r="BP1446" i="81"/>
  <c r="BT1049" i="81"/>
  <c r="BT1052" i="81" s="1"/>
  <c r="BT1053" i="81" s="1"/>
  <c r="BT1054" i="81" s="1"/>
  <c r="BT1055" i="81" s="1"/>
  <c r="BT1061" i="81" s="1"/>
  <c r="BP154" i="81"/>
  <c r="BQ148" i="81"/>
  <c r="BP158" i="81"/>
  <c r="BQ151" i="81" s="1"/>
  <c r="BQ134" i="81"/>
  <c r="BQ136" i="81"/>
  <c r="BP253" i="81"/>
  <c r="BP1500" i="81"/>
  <c r="BQ164" i="81"/>
  <c r="BP1463" i="81"/>
  <c r="BP157" i="81"/>
  <c r="BO1552" i="81"/>
  <c r="BO256" i="81"/>
  <c r="BO1553" i="81" s="1"/>
  <c r="BU1047" i="81"/>
  <c r="BU1045" i="81"/>
  <c r="BT1164" i="81"/>
  <c r="BS1065" i="81"/>
  <c r="BT1059" i="81"/>
  <c r="BS1068" i="81"/>
  <c r="BS1069" i="81"/>
  <c r="BT1062" i="81" s="1"/>
  <c r="BT1060" i="81" s="1"/>
  <c r="BT1165" i="81" s="1"/>
  <c r="BQ775" i="81"/>
  <c r="BQ677" i="81"/>
  <c r="BQ674" i="81"/>
  <c r="BQ774" i="81"/>
  <c r="BR657" i="81"/>
  <c r="BR655" i="81"/>
  <c r="BS516" i="81"/>
  <c r="BT388" i="81"/>
  <c r="BY21" i="81"/>
  <c r="BS415" i="81"/>
  <c r="BS420" i="81" s="1"/>
  <c r="BT413" i="81" s="1"/>
  <c r="BT429" i="81"/>
  <c r="BS390" i="81"/>
  <c r="BV1317" i="81"/>
  <c r="BV1422" i="81" s="1"/>
  <c r="BS804" i="81"/>
  <c r="BS817" i="81"/>
  <c r="BS818" i="81" s="1"/>
  <c r="BT816" i="81" s="1"/>
  <c r="BU301" i="81"/>
  <c r="BX129" i="81"/>
  <c r="BU298" i="81"/>
  <c r="BR809" i="81"/>
  <c r="BS800" i="81"/>
  <c r="BR806" i="81"/>
  <c r="BR810" i="81"/>
  <c r="BS803" i="81" s="1"/>
  <c r="BU299" i="81"/>
  <c r="BU286" i="81"/>
  <c r="BR1263" i="81"/>
  <c r="BR1258" i="81"/>
  <c r="BR1253" i="81"/>
  <c r="BR1267" i="81"/>
  <c r="BR1257" i="81"/>
  <c r="BR1252" i="81"/>
  <c r="BR1266" i="81"/>
  <c r="BT427" i="81"/>
  <c r="BT414" i="81"/>
  <c r="BT407" i="81"/>
  <c r="BS515" i="81"/>
  <c r="BW1301" i="81"/>
  <c r="BV1324" i="81"/>
  <c r="BT426" i="81"/>
  <c r="BS797" i="81"/>
  <c r="BV1421" i="81"/>
  <c r="BT410" i="81"/>
  <c r="BS882" i="81"/>
  <c r="BS865" i="81"/>
  <c r="BS873" i="81"/>
  <c r="BS870" i="81"/>
  <c r="BS860" i="81"/>
  <c r="BS863" i="81"/>
  <c r="BS881" i="81"/>
  <c r="BS861" i="81"/>
  <c r="BS877" i="81"/>
  <c r="BS867" i="81"/>
  <c r="BS869" i="81"/>
  <c r="BS874" i="81"/>
  <c r="BS880" i="81"/>
  <c r="BS876" i="81"/>
  <c r="BS864" i="81"/>
  <c r="BS859" i="81"/>
  <c r="BS868" i="81"/>
  <c r="BS862" i="81"/>
  <c r="BS875" i="81"/>
  <c r="BS872" i="81"/>
  <c r="BS871" i="81"/>
  <c r="BS878" i="81"/>
  <c r="BS858" i="81"/>
  <c r="BS879" i="81"/>
  <c r="BS866" i="81"/>
  <c r="BR518" i="81"/>
  <c r="BU282" i="81"/>
  <c r="BT288" i="81"/>
  <c r="BT292" i="81"/>
  <c r="BU285" i="81" s="1"/>
  <c r="BT291" i="81"/>
  <c r="BU279" i="81"/>
  <c r="BT387" i="81" l="1"/>
  <c r="BQ915" i="81"/>
  <c r="BQ1430" i="81" s="1"/>
  <c r="BP1551" i="81"/>
  <c r="BO1455" i="81"/>
  <c r="BO1451" i="81"/>
  <c r="BP935" i="81"/>
  <c r="BP1450" i="81" s="1"/>
  <c r="BP938" i="81"/>
  <c r="BP1453" i="81" s="1"/>
  <c r="BP1445" i="81"/>
  <c r="BP1035" i="81"/>
  <c r="BP1037" i="81" s="1"/>
  <c r="BP1038" i="81" s="1"/>
  <c r="BQ918" i="81"/>
  <c r="BQ916" i="81"/>
  <c r="BQ949" i="81" s="1"/>
  <c r="BR1251" i="81"/>
  <c r="BR1246" i="81"/>
  <c r="BR1247" i="81"/>
  <c r="BP647" i="81"/>
  <c r="BP648" i="81" s="1"/>
  <c r="BR1269" i="81"/>
  <c r="BR1261" i="81"/>
  <c r="BR1256" i="81"/>
  <c r="BR1265" i="81"/>
  <c r="BR1262" i="81"/>
  <c r="BR1245" i="81"/>
  <c r="BR1268" i="81"/>
  <c r="BR1260" i="81"/>
  <c r="BR1250" i="81"/>
  <c r="BR1176" i="81"/>
  <c r="BR1185" i="81" s="1"/>
  <c r="BS1173" i="81" s="1"/>
  <c r="BR1248" i="81"/>
  <c r="BR1264" i="81"/>
  <c r="BR1255" i="81"/>
  <c r="BR1259" i="81"/>
  <c r="BR1254" i="81"/>
  <c r="BQ526" i="81"/>
  <c r="BQ559" i="81" s="1"/>
  <c r="BQ528" i="81"/>
  <c r="BP550" i="81"/>
  <c r="BQ543" i="81" s="1"/>
  <c r="BQ540" i="81"/>
  <c r="BP546" i="81"/>
  <c r="BX9" i="81"/>
  <c r="BX38" i="81" s="1"/>
  <c r="BX39" i="81" s="1"/>
  <c r="BY37" i="81" s="1"/>
  <c r="BX7" i="81"/>
  <c r="BX40" i="81" s="1"/>
  <c r="BX29" i="81"/>
  <c r="BS416" i="81"/>
  <c r="BS419" i="81"/>
  <c r="BQ145" i="81"/>
  <c r="BQ138" i="81" s="1"/>
  <c r="BQ141" i="81" s="1"/>
  <c r="BQ142" i="81" s="1"/>
  <c r="BQ143" i="81" s="1"/>
  <c r="BQ144" i="81" s="1"/>
  <c r="BQ150" i="81" s="1"/>
  <c r="BQ1293" i="81"/>
  <c r="BQ1295" i="81" s="1"/>
  <c r="BQ1296" i="81" s="1"/>
  <c r="BQ1193" i="81"/>
  <c r="BP255" i="81"/>
  <c r="BQ165" i="81"/>
  <c r="BQ152" i="81"/>
  <c r="BQ1461" i="81"/>
  <c r="BQ167" i="81"/>
  <c r="BQ156" i="81"/>
  <c r="BU1078" i="81"/>
  <c r="BU1056" i="81"/>
  <c r="BU1076" i="81"/>
  <c r="BU1077" i="81" s="1"/>
  <c r="BV1075" i="81" s="1"/>
  <c r="BU1063" i="81"/>
  <c r="BT1067" i="81"/>
  <c r="BT1064" i="81"/>
  <c r="BT1166" i="81"/>
  <c r="BT1167" i="81" s="1"/>
  <c r="BR1188" i="81"/>
  <c r="BR1196" i="81" s="1"/>
  <c r="BQ1194" i="81"/>
  <c r="BQ1198" i="81"/>
  <c r="BR1191" i="81" s="1"/>
  <c r="BQ1197" i="81"/>
  <c r="BQ776" i="81"/>
  <c r="BQ777" i="81" s="1"/>
  <c r="BQ675" i="81"/>
  <c r="BQ678" i="81"/>
  <c r="BQ679" i="81"/>
  <c r="BR672" i="81" s="1"/>
  <c r="BR669" i="81"/>
  <c r="BR688" i="81"/>
  <c r="BR666" i="81"/>
  <c r="BR686" i="81"/>
  <c r="BR687" i="81" s="1"/>
  <c r="BS685" i="81" s="1"/>
  <c r="BR673" i="81"/>
  <c r="BT411" i="81"/>
  <c r="BT415" i="81" s="1"/>
  <c r="BT419" i="81" s="1"/>
  <c r="BV1423" i="81"/>
  <c r="BV1424" i="81" s="1"/>
  <c r="BV1321" i="81"/>
  <c r="BV1322" i="81" s="1"/>
  <c r="BU283" i="81"/>
  <c r="BY26" i="81"/>
  <c r="BY127" i="81"/>
  <c r="BT400" i="81"/>
  <c r="BT403" i="81" s="1"/>
  <c r="BT404" i="81" s="1"/>
  <c r="BT405" i="81" s="1"/>
  <c r="BT406" i="81" s="1"/>
  <c r="BT412" i="81" s="1"/>
  <c r="BU395" i="81"/>
  <c r="BS801" i="81"/>
  <c r="BS906" i="81" s="1"/>
  <c r="BU272" i="81"/>
  <c r="BU275" i="81" s="1"/>
  <c r="BU276" i="81" s="1"/>
  <c r="BU277" i="81" s="1"/>
  <c r="BU278" i="81" s="1"/>
  <c r="BU284" i="81" s="1"/>
  <c r="BV267" i="81"/>
  <c r="BU290" i="81"/>
  <c r="BY87" i="81"/>
  <c r="BY95" i="81"/>
  <c r="BY104" i="81"/>
  <c r="BY108" i="81"/>
  <c r="BY91" i="81"/>
  <c r="BY106" i="81"/>
  <c r="BY107" i="81"/>
  <c r="BY103" i="81"/>
  <c r="BY97" i="81"/>
  <c r="BY105" i="81"/>
  <c r="BY93" i="81"/>
  <c r="BY99" i="81"/>
  <c r="BY86" i="81"/>
  <c r="BY88" i="81"/>
  <c r="BY96" i="81"/>
  <c r="BY109" i="81"/>
  <c r="BY89" i="81"/>
  <c r="BY101" i="81"/>
  <c r="BY94" i="81"/>
  <c r="BY92" i="81"/>
  <c r="BY100" i="81"/>
  <c r="BY102" i="81"/>
  <c r="BY90" i="81"/>
  <c r="BY98" i="81"/>
  <c r="BY85" i="81"/>
  <c r="BW1302" i="81"/>
  <c r="BW1335" i="81" s="1"/>
  <c r="BW1304" i="81"/>
  <c r="BU300" i="81"/>
  <c r="BS808" i="81"/>
  <c r="BS905" i="81"/>
  <c r="BT418" i="81"/>
  <c r="BT785" i="81"/>
  <c r="BS790" i="81"/>
  <c r="BS793" i="81" s="1"/>
  <c r="BS794" i="81" s="1"/>
  <c r="BS795" i="81" s="1"/>
  <c r="BS796" i="81" s="1"/>
  <c r="BS802" i="81" s="1"/>
  <c r="BS517" i="81"/>
  <c r="BT428" i="81"/>
  <c r="BT389" i="81"/>
  <c r="BU357" i="81"/>
  <c r="BU349" i="81"/>
  <c r="BU347" i="81"/>
  <c r="BU358" i="81"/>
  <c r="BU354" i="81"/>
  <c r="BU363" i="81"/>
  <c r="BU353" i="81"/>
  <c r="BU344" i="81"/>
  <c r="BU355" i="81"/>
  <c r="BU342" i="81"/>
  <c r="BU348" i="81"/>
  <c r="BU352" i="81"/>
  <c r="BU365" i="81"/>
  <c r="BU350" i="81"/>
  <c r="BU346" i="81"/>
  <c r="BU361" i="81"/>
  <c r="BU345" i="81"/>
  <c r="BU360" i="81"/>
  <c r="BU366" i="81"/>
  <c r="BU364" i="81"/>
  <c r="BU362" i="81"/>
  <c r="BU359" i="81"/>
  <c r="BU356" i="81"/>
  <c r="BU343" i="81"/>
  <c r="BU351" i="81"/>
  <c r="BT491" i="81"/>
  <c r="BT471" i="81"/>
  <c r="BT488" i="81"/>
  <c r="BT490" i="81"/>
  <c r="BT473" i="81"/>
  <c r="BT474" i="81"/>
  <c r="BT483" i="81"/>
  <c r="BT484" i="81"/>
  <c r="BT478" i="81"/>
  <c r="BT472" i="81"/>
  <c r="BT489" i="81"/>
  <c r="BT487" i="81"/>
  <c r="BT493" i="81"/>
  <c r="BT475" i="81"/>
  <c r="BT476" i="81"/>
  <c r="BT486" i="81"/>
  <c r="BT470" i="81"/>
  <c r="BT479" i="81"/>
  <c r="BT477" i="81"/>
  <c r="BT485" i="81"/>
  <c r="BT492" i="81"/>
  <c r="BT469" i="81"/>
  <c r="BT482" i="81"/>
  <c r="BT480" i="81"/>
  <c r="BT481" i="81"/>
  <c r="BQ1433" i="81" l="1"/>
  <c r="BR1189" i="81"/>
  <c r="BP1550" i="81"/>
  <c r="BP1451" i="81"/>
  <c r="BP1455" i="81"/>
  <c r="BQ927" i="81"/>
  <c r="BQ1001" i="81"/>
  <c r="BQ1004" i="81"/>
  <c r="BQ993" i="81"/>
  <c r="BQ992" i="81"/>
  <c r="BQ1002" i="81"/>
  <c r="BQ994" i="81"/>
  <c r="BQ988" i="81"/>
  <c r="BQ1000" i="81"/>
  <c r="BQ997" i="81"/>
  <c r="BQ986" i="81"/>
  <c r="BQ1010" i="81"/>
  <c r="BQ989" i="81"/>
  <c r="BQ1008" i="81"/>
  <c r="BQ987" i="81"/>
  <c r="BQ999" i="81"/>
  <c r="BQ1009" i="81"/>
  <c r="BQ991" i="81"/>
  <c r="BQ1005" i="81"/>
  <c r="BQ996" i="81"/>
  <c r="BQ998" i="81"/>
  <c r="BQ1007" i="81"/>
  <c r="BQ1003" i="81"/>
  <c r="BQ1006" i="81"/>
  <c r="BQ990" i="81"/>
  <c r="BQ995" i="81"/>
  <c r="BR1293" i="81"/>
  <c r="BQ947" i="81"/>
  <c r="BQ948" i="81" s="1"/>
  <c r="BR946" i="81" s="1"/>
  <c r="BQ934" i="81"/>
  <c r="BP940" i="81"/>
  <c r="BQ933" i="81" s="1"/>
  <c r="BQ931" i="81" s="1"/>
  <c r="BQ1036" i="81" s="1"/>
  <c r="BP936" i="81"/>
  <c r="BQ930" i="81"/>
  <c r="BP939" i="81"/>
  <c r="BP1454" i="81" s="1"/>
  <c r="BR1178" i="81"/>
  <c r="BR1181" i="81" s="1"/>
  <c r="BR1182" i="81" s="1"/>
  <c r="BR1183" i="81" s="1"/>
  <c r="BR1184" i="81" s="1"/>
  <c r="BR1190" i="81" s="1"/>
  <c r="BR1205" i="81"/>
  <c r="BR1206" i="81" s="1"/>
  <c r="BS1204" i="81" s="1"/>
  <c r="BR1192" i="81"/>
  <c r="BQ1431" i="81"/>
  <c r="BV1326" i="81"/>
  <c r="BW1319" i="81" s="1"/>
  <c r="BQ537" i="81"/>
  <c r="BQ530" i="81" s="1"/>
  <c r="BQ533" i="81" s="1"/>
  <c r="BQ534" i="81" s="1"/>
  <c r="BQ535" i="81" s="1"/>
  <c r="BQ536" i="81" s="1"/>
  <c r="BQ542" i="81" s="1"/>
  <c r="BQ557" i="81"/>
  <c r="BQ558" i="81" s="1"/>
  <c r="BR556" i="81" s="1"/>
  <c r="BQ544" i="81"/>
  <c r="BQ1449" i="81" s="1"/>
  <c r="BQ596" i="81"/>
  <c r="BQ620" i="81"/>
  <c r="BQ609" i="81"/>
  <c r="BQ619" i="81"/>
  <c r="BQ613" i="81"/>
  <c r="BQ602" i="81"/>
  <c r="BQ615" i="81"/>
  <c r="BQ618" i="81"/>
  <c r="BQ608" i="81"/>
  <c r="BQ598" i="81"/>
  <c r="BQ612" i="81"/>
  <c r="BQ603" i="81"/>
  <c r="BQ607" i="81"/>
  <c r="BQ604" i="81"/>
  <c r="BQ617" i="81"/>
  <c r="BQ616" i="81"/>
  <c r="BQ600" i="81"/>
  <c r="BQ606" i="81"/>
  <c r="BQ610" i="81"/>
  <c r="BQ611" i="81"/>
  <c r="BQ614" i="81"/>
  <c r="BQ597" i="81"/>
  <c r="BQ599" i="81"/>
  <c r="BQ605" i="81"/>
  <c r="BQ601" i="81"/>
  <c r="BQ548" i="81"/>
  <c r="BQ1445" i="81"/>
  <c r="BX18" i="81"/>
  <c r="BQ149" i="81"/>
  <c r="BQ153" i="81" s="1"/>
  <c r="BQ1442" i="81"/>
  <c r="BR133" i="81"/>
  <c r="BR134" i="81" s="1"/>
  <c r="BV1325" i="81"/>
  <c r="BW1316" i="81"/>
  <c r="BW1324" i="81" s="1"/>
  <c r="BQ166" i="81"/>
  <c r="BR164" i="81" s="1"/>
  <c r="BQ223" i="81"/>
  <c r="BQ217" i="81"/>
  <c r="BQ218" i="81"/>
  <c r="BQ215" i="81"/>
  <c r="BQ222" i="81"/>
  <c r="BQ210" i="81"/>
  <c r="BQ224" i="81"/>
  <c r="BQ207" i="81"/>
  <c r="BQ219" i="81"/>
  <c r="BQ209" i="81"/>
  <c r="BQ206" i="81"/>
  <c r="BQ216" i="81"/>
  <c r="BQ208" i="81"/>
  <c r="BQ213" i="81"/>
  <c r="BQ220" i="81"/>
  <c r="BQ225" i="81"/>
  <c r="BQ226" i="81"/>
  <c r="BQ228" i="81"/>
  <c r="BQ212" i="81"/>
  <c r="BQ214" i="81"/>
  <c r="BQ211" i="81"/>
  <c r="BQ205" i="81"/>
  <c r="BQ227" i="81"/>
  <c r="BQ204" i="81"/>
  <c r="BQ221" i="81"/>
  <c r="BQ1464" i="81"/>
  <c r="BP1552" i="81"/>
  <c r="BP256" i="81"/>
  <c r="BP1553" i="81" s="1"/>
  <c r="BU1049" i="81"/>
  <c r="BU1052" i="81" s="1"/>
  <c r="BU1053" i="81" s="1"/>
  <c r="BU1054" i="81" s="1"/>
  <c r="BU1055" i="81" s="1"/>
  <c r="BU1061" i="81" s="1"/>
  <c r="BV1044" i="81"/>
  <c r="BU1128" i="81"/>
  <c r="BU1141" i="81"/>
  <c r="BU1131" i="81"/>
  <c r="BU1132" i="81"/>
  <c r="BU1142" i="81"/>
  <c r="BU1127" i="81"/>
  <c r="BU1143" i="81"/>
  <c r="BU1125" i="81"/>
  <c r="BU1124" i="81"/>
  <c r="BU1119" i="81"/>
  <c r="BU1138" i="81"/>
  <c r="BU1135" i="81"/>
  <c r="BU1140" i="81"/>
  <c r="BU1126" i="81"/>
  <c r="BU1129" i="81"/>
  <c r="BU1137" i="81"/>
  <c r="BU1130" i="81"/>
  <c r="BU1120" i="81"/>
  <c r="BU1134" i="81"/>
  <c r="BU1122" i="81"/>
  <c r="BU1139" i="81"/>
  <c r="BU1123" i="81"/>
  <c r="BU1121" i="81"/>
  <c r="BU1136" i="81"/>
  <c r="BU1133" i="81"/>
  <c r="BT1069" i="81"/>
  <c r="BU1062" i="81" s="1"/>
  <c r="BU1060" i="81" s="1"/>
  <c r="BU1165" i="81" s="1"/>
  <c r="BT1068" i="81"/>
  <c r="BT1065" i="81"/>
  <c r="BU1059" i="81"/>
  <c r="BR729" i="81"/>
  <c r="BR748" i="81"/>
  <c r="BR734" i="81"/>
  <c r="BR746" i="81"/>
  <c r="BR727" i="81"/>
  <c r="BR733" i="81"/>
  <c r="BR750" i="81"/>
  <c r="BR728" i="81"/>
  <c r="BR730" i="81"/>
  <c r="BR741" i="81"/>
  <c r="BR731" i="81"/>
  <c r="BR737" i="81"/>
  <c r="BR739" i="81"/>
  <c r="BR735" i="81"/>
  <c r="BR749" i="81"/>
  <c r="BR738" i="81"/>
  <c r="BR726" i="81"/>
  <c r="BR743" i="81"/>
  <c r="BR736" i="81"/>
  <c r="BR740" i="81"/>
  <c r="BR747" i="81"/>
  <c r="BR732" i="81"/>
  <c r="BR742" i="81"/>
  <c r="BR744" i="81"/>
  <c r="BR745" i="81"/>
  <c r="BR670" i="81"/>
  <c r="BR775" i="81" s="1"/>
  <c r="BS654" i="81"/>
  <c r="BR677" i="81"/>
  <c r="BR659" i="81"/>
  <c r="BR662" i="81" s="1"/>
  <c r="BR663" i="81" s="1"/>
  <c r="BR664" i="81" s="1"/>
  <c r="BR665" i="81" s="1"/>
  <c r="BR671" i="81" s="1"/>
  <c r="BU388" i="81"/>
  <c r="BT516" i="81"/>
  <c r="BU287" i="81"/>
  <c r="BU288" i="81" s="1"/>
  <c r="BS805" i="81"/>
  <c r="BS809" i="81" s="1"/>
  <c r="BW1313" i="81"/>
  <c r="BX1301" i="81" s="1"/>
  <c r="BT390" i="81"/>
  <c r="BU426" i="81"/>
  <c r="BT786" i="81"/>
  <c r="BT819" i="81" s="1"/>
  <c r="BT788" i="81"/>
  <c r="BZ21" i="81"/>
  <c r="BU387" i="81"/>
  <c r="BW1320" i="81"/>
  <c r="BW1333" i="81"/>
  <c r="BW1334" i="81" s="1"/>
  <c r="BX1332" i="81" s="1"/>
  <c r="BU398" i="81"/>
  <c r="BU396" i="81"/>
  <c r="BT515" i="81"/>
  <c r="BS518" i="81"/>
  <c r="BT416" i="81"/>
  <c r="BU410" i="81"/>
  <c r="BT420" i="81"/>
  <c r="BU413" i="81" s="1"/>
  <c r="BV298" i="81"/>
  <c r="BW1398" i="81"/>
  <c r="BW1391" i="81"/>
  <c r="BW1381" i="81"/>
  <c r="BW1380" i="81"/>
  <c r="BW1389" i="81"/>
  <c r="BW1400" i="81"/>
  <c r="BW1382" i="81"/>
  <c r="BW1383" i="81"/>
  <c r="BW1387" i="81"/>
  <c r="BW1379" i="81"/>
  <c r="BW1396" i="81"/>
  <c r="BW1401" i="81"/>
  <c r="BW1402" i="81"/>
  <c r="BW1385" i="81"/>
  <c r="BW1390" i="81"/>
  <c r="BW1378" i="81"/>
  <c r="BW1392" i="81"/>
  <c r="BW1399" i="81"/>
  <c r="BW1393" i="81"/>
  <c r="BW1394" i="81"/>
  <c r="BW1386" i="81"/>
  <c r="BW1397" i="81"/>
  <c r="BW1384" i="81"/>
  <c r="BW1388" i="81"/>
  <c r="BW1395" i="81"/>
  <c r="BY126" i="81"/>
  <c r="BV270" i="81"/>
  <c r="BV268" i="81"/>
  <c r="BR1294" i="81"/>
  <c r="BR1193" i="81"/>
  <c r="BS907" i="81"/>
  <c r="BS908" i="81" s="1"/>
  <c r="BS1174" i="81"/>
  <c r="BS1207" i="81" s="1"/>
  <c r="BS1176" i="81"/>
  <c r="BQ1520" i="81" l="1"/>
  <c r="BQ1522" i="81"/>
  <c r="BQ1504" i="81"/>
  <c r="BQ1463" i="81"/>
  <c r="BQ1517" i="81"/>
  <c r="BQ1515" i="81"/>
  <c r="BR136" i="81"/>
  <c r="BQ1514" i="81"/>
  <c r="BQ1518" i="81"/>
  <c r="BQ1502" i="81"/>
  <c r="BQ1525" i="81"/>
  <c r="BQ1507" i="81"/>
  <c r="BQ1505" i="81"/>
  <c r="BQ1519" i="81"/>
  <c r="BR915" i="81"/>
  <c r="BQ920" i="81"/>
  <c r="BQ923" i="81" s="1"/>
  <c r="BQ924" i="81" s="1"/>
  <c r="BQ925" i="81" s="1"/>
  <c r="BQ926" i="81" s="1"/>
  <c r="BQ932" i="81" s="1"/>
  <c r="BQ935" i="81"/>
  <c r="BQ939" i="81" s="1"/>
  <c r="BQ938" i="81"/>
  <c r="BQ1453" i="81" s="1"/>
  <c r="BQ1035" i="81"/>
  <c r="BQ1037" i="81" s="1"/>
  <c r="BQ1038" i="81" s="1"/>
  <c r="BQ1524" i="81"/>
  <c r="BQ1521" i="81"/>
  <c r="BQ1510" i="81"/>
  <c r="BQ1508" i="81"/>
  <c r="BQ1523" i="81"/>
  <c r="BQ1516" i="81"/>
  <c r="BS806" i="81"/>
  <c r="BQ1506" i="81"/>
  <c r="BQ1513" i="81"/>
  <c r="BQ541" i="81"/>
  <c r="BQ646" i="81" s="1"/>
  <c r="BQ1512" i="81"/>
  <c r="BQ1511" i="81"/>
  <c r="BR525" i="81"/>
  <c r="BQ254" i="81"/>
  <c r="BQ1551" i="81" s="1"/>
  <c r="BQ1509" i="81"/>
  <c r="BQ1503" i="81"/>
  <c r="BQ645" i="81"/>
  <c r="BQ1462" i="81"/>
  <c r="BQ157" i="81"/>
  <c r="BQ154" i="81"/>
  <c r="BX11" i="81"/>
  <c r="BX14" i="81" s="1"/>
  <c r="BX15" i="81" s="1"/>
  <c r="BX16" i="81" s="1"/>
  <c r="BX17" i="81" s="1"/>
  <c r="BX23" i="81" s="1"/>
  <c r="BY6" i="81"/>
  <c r="BX30" i="81"/>
  <c r="BX31" i="81"/>
  <c r="BX27" i="81"/>
  <c r="BR148" i="81"/>
  <c r="BQ158" i="81"/>
  <c r="BR151" i="81" s="1"/>
  <c r="BR145" i="81"/>
  <c r="BS133" i="81" s="1"/>
  <c r="BQ253" i="81"/>
  <c r="BQ1501" i="81"/>
  <c r="BR165" i="81"/>
  <c r="BR152" i="81"/>
  <c r="BR167" i="81"/>
  <c r="BR1461" i="81"/>
  <c r="BU1164" i="81"/>
  <c r="BU1166" i="81" s="1"/>
  <c r="BU1167" i="81" s="1"/>
  <c r="BV1047" i="81"/>
  <c r="BV1045" i="81"/>
  <c r="BU1067" i="81"/>
  <c r="BU1064" i="81"/>
  <c r="BR674" i="81"/>
  <c r="BR679" i="81" s="1"/>
  <c r="BS672" i="81" s="1"/>
  <c r="BS657" i="81"/>
  <c r="BS655" i="81"/>
  <c r="BR774" i="81"/>
  <c r="BS810" i="81"/>
  <c r="BT803" i="81" s="1"/>
  <c r="BT800" i="81"/>
  <c r="BT808" i="81" s="1"/>
  <c r="BU292" i="81"/>
  <c r="BV285" i="81" s="1"/>
  <c r="BU418" i="81"/>
  <c r="BT797" i="81"/>
  <c r="BU785" i="81" s="1"/>
  <c r="BU291" i="81"/>
  <c r="BV282" i="81"/>
  <c r="BV290" i="81" s="1"/>
  <c r="BW1306" i="81"/>
  <c r="BW1309" i="81" s="1"/>
  <c r="BW1310" i="81" s="1"/>
  <c r="BW1311" i="81" s="1"/>
  <c r="BW1312" i="81" s="1"/>
  <c r="BW1318" i="81" s="1"/>
  <c r="BW1317" i="81"/>
  <c r="BW1422" i="81" s="1"/>
  <c r="BS1192" i="81"/>
  <c r="BS1205" i="81"/>
  <c r="BS1206" i="81" s="1"/>
  <c r="BT1204" i="81" s="1"/>
  <c r="BV301" i="81"/>
  <c r="BR1295" i="81"/>
  <c r="BR1296" i="81" s="1"/>
  <c r="BU414" i="81"/>
  <c r="BU427" i="81"/>
  <c r="BS1257" i="81"/>
  <c r="BS1247" i="81"/>
  <c r="BS1255" i="81"/>
  <c r="BS1265" i="81"/>
  <c r="BS1262" i="81"/>
  <c r="BS1266" i="81"/>
  <c r="BS1269" i="81"/>
  <c r="BS1251" i="81"/>
  <c r="BS1246" i="81"/>
  <c r="BS1252" i="81"/>
  <c r="BS1267" i="81"/>
  <c r="BS1259" i="81"/>
  <c r="BS1254" i="81"/>
  <c r="BS1268" i="81"/>
  <c r="BS1249" i="81"/>
  <c r="BS1248" i="81"/>
  <c r="BS1263" i="81"/>
  <c r="BS1256" i="81"/>
  <c r="BS1264" i="81"/>
  <c r="BS1258" i="81"/>
  <c r="BS1250" i="81"/>
  <c r="BS1253" i="81"/>
  <c r="BS1261" i="81"/>
  <c r="BS1260" i="81"/>
  <c r="BS1270" i="81"/>
  <c r="BV299" i="81"/>
  <c r="BV286" i="81"/>
  <c r="BW1421" i="81"/>
  <c r="BY128" i="81"/>
  <c r="BT517" i="81"/>
  <c r="BU407" i="81"/>
  <c r="BU411" i="81" s="1"/>
  <c r="BZ127" i="81"/>
  <c r="BT817" i="81"/>
  <c r="BT818" i="81" s="1"/>
  <c r="BU816" i="81" s="1"/>
  <c r="BT804" i="81"/>
  <c r="BX1302" i="81"/>
  <c r="BX1335" i="81" s="1"/>
  <c r="BX1304" i="81"/>
  <c r="BS1185" i="81"/>
  <c r="BR1194" i="81"/>
  <c r="BR1198" i="81"/>
  <c r="BS1191" i="81" s="1"/>
  <c r="BS1188" i="81"/>
  <c r="BR1197" i="81"/>
  <c r="BV279" i="81"/>
  <c r="BU429" i="81"/>
  <c r="BU389" i="81"/>
  <c r="BT883" i="81"/>
  <c r="BT874" i="81"/>
  <c r="BT863" i="81"/>
  <c r="BT871" i="81"/>
  <c r="BT875" i="81"/>
  <c r="BT876" i="81"/>
  <c r="BT881" i="81"/>
  <c r="BT870" i="81"/>
  <c r="BT867" i="81"/>
  <c r="BT872" i="81"/>
  <c r="BT880" i="81"/>
  <c r="BT868" i="81"/>
  <c r="BT873" i="81"/>
  <c r="BT869" i="81"/>
  <c r="BT865" i="81"/>
  <c r="BT861" i="81"/>
  <c r="BT878" i="81"/>
  <c r="BT864" i="81"/>
  <c r="BT877" i="81"/>
  <c r="BT882" i="81"/>
  <c r="BT859" i="81"/>
  <c r="BT860" i="81"/>
  <c r="BT879" i="81"/>
  <c r="BT866" i="81"/>
  <c r="BT862" i="81"/>
  <c r="BQ647" i="81" l="1"/>
  <c r="BQ648" i="81" s="1"/>
  <c r="BR916" i="81"/>
  <c r="BR949" i="81" s="1"/>
  <c r="BR918" i="81"/>
  <c r="BQ940" i="81"/>
  <c r="BR933" i="81" s="1"/>
  <c r="BQ936" i="81"/>
  <c r="BR930" i="81"/>
  <c r="BQ545" i="81"/>
  <c r="BQ1450" i="81" s="1"/>
  <c r="BQ1455" i="81" s="1"/>
  <c r="BQ1446" i="81"/>
  <c r="BT790" i="81"/>
  <c r="BT793" i="81" s="1"/>
  <c r="BT794" i="81" s="1"/>
  <c r="BT795" i="81" s="1"/>
  <c r="BT796" i="81" s="1"/>
  <c r="BT802" i="81" s="1"/>
  <c r="BR526" i="81"/>
  <c r="BR528" i="81"/>
  <c r="BR1430" i="81"/>
  <c r="BY24" i="81"/>
  <c r="BY9" i="81"/>
  <c r="BY38" i="81" s="1"/>
  <c r="BY39" i="81" s="1"/>
  <c r="BZ37" i="81" s="1"/>
  <c r="BY7" i="81"/>
  <c r="BY40" i="81" s="1"/>
  <c r="BY29" i="81"/>
  <c r="BR149" i="81"/>
  <c r="BR254" i="81" s="1"/>
  <c r="BR138" i="81"/>
  <c r="BR141" i="81" s="1"/>
  <c r="BR142" i="81" s="1"/>
  <c r="BR143" i="81" s="1"/>
  <c r="BR144" i="81" s="1"/>
  <c r="BR150" i="81" s="1"/>
  <c r="BR156" i="81"/>
  <c r="BQ1451" i="81"/>
  <c r="BR166" i="81"/>
  <c r="BS164" i="81" s="1"/>
  <c r="BQ255" i="81"/>
  <c r="BQ1550" i="81"/>
  <c r="BR212" i="81"/>
  <c r="BR208" i="81"/>
  <c r="BR226" i="81"/>
  <c r="BR207" i="81"/>
  <c r="BR219" i="81"/>
  <c r="BR210" i="81"/>
  <c r="BR229" i="81"/>
  <c r="BR209" i="81"/>
  <c r="BR216" i="81"/>
  <c r="BR205" i="81"/>
  <c r="BR221" i="81"/>
  <c r="BR218" i="81"/>
  <c r="BR211" i="81"/>
  <c r="BR206" i="81"/>
  <c r="BR213" i="81"/>
  <c r="BR224" i="81"/>
  <c r="BR225" i="81"/>
  <c r="BR223" i="81"/>
  <c r="BR215" i="81"/>
  <c r="BR217" i="81"/>
  <c r="BR228" i="81"/>
  <c r="BR220" i="81"/>
  <c r="BR222" i="81"/>
  <c r="BR227" i="81"/>
  <c r="BR214" i="81"/>
  <c r="BS136" i="81"/>
  <c r="BS134" i="81"/>
  <c r="BV1078" i="81"/>
  <c r="BV1056" i="81"/>
  <c r="BV1063" i="81"/>
  <c r="BV1076" i="81"/>
  <c r="BV1077" i="81" s="1"/>
  <c r="BW1075" i="81" s="1"/>
  <c r="BU1065" i="81"/>
  <c r="BU1069" i="81"/>
  <c r="BV1062" i="81" s="1"/>
  <c r="BV1060" i="81" s="1"/>
  <c r="BV1165" i="81" s="1"/>
  <c r="BV1059" i="81"/>
  <c r="BU1068" i="81"/>
  <c r="BR678" i="81"/>
  <c r="BR675" i="81"/>
  <c r="BS669" i="81"/>
  <c r="BS666" i="81"/>
  <c r="BT654" i="81" s="1"/>
  <c r="BS688" i="81"/>
  <c r="BS686" i="81"/>
  <c r="BS687" i="81" s="1"/>
  <c r="BT685" i="81" s="1"/>
  <c r="BS673" i="81"/>
  <c r="BR776" i="81"/>
  <c r="BR777" i="81" s="1"/>
  <c r="BT801" i="81"/>
  <c r="BT906" i="81" s="1"/>
  <c r="BW1423" i="81"/>
  <c r="BW1424" i="81" s="1"/>
  <c r="BU516" i="81"/>
  <c r="BW1321" i="81"/>
  <c r="BW1325" i="81" s="1"/>
  <c r="BZ26" i="81"/>
  <c r="BX1313" i="81"/>
  <c r="BY1301" i="81" s="1"/>
  <c r="BS1189" i="81"/>
  <c r="BS1193" i="81" s="1"/>
  <c r="BS1197" i="81" s="1"/>
  <c r="BU788" i="81"/>
  <c r="BU786" i="81"/>
  <c r="BU819" i="81" s="1"/>
  <c r="BS1293" i="81"/>
  <c r="BX1320" i="81"/>
  <c r="BX1333" i="81"/>
  <c r="BX1334" i="81" s="1"/>
  <c r="BY1332" i="81" s="1"/>
  <c r="BV395" i="81"/>
  <c r="BY129" i="81"/>
  <c r="BU428" i="81"/>
  <c r="BZ99" i="81"/>
  <c r="BZ96" i="81"/>
  <c r="BZ101" i="81"/>
  <c r="BZ108" i="81"/>
  <c r="BZ98" i="81"/>
  <c r="BZ110" i="81"/>
  <c r="BZ103" i="81"/>
  <c r="BZ100" i="81"/>
  <c r="BZ94" i="81"/>
  <c r="BZ92" i="81"/>
  <c r="BZ102" i="81"/>
  <c r="BZ93" i="81"/>
  <c r="BZ87" i="81"/>
  <c r="BZ91" i="81"/>
  <c r="BZ88" i="81"/>
  <c r="BZ106" i="81"/>
  <c r="BZ109" i="81"/>
  <c r="BZ86" i="81"/>
  <c r="BZ105" i="81"/>
  <c r="BZ95" i="81"/>
  <c r="BZ107" i="81"/>
  <c r="BZ97" i="81"/>
  <c r="BZ104" i="81"/>
  <c r="BZ89" i="81"/>
  <c r="BZ90" i="81"/>
  <c r="BV272" i="81"/>
  <c r="BV275" i="81" s="1"/>
  <c r="BV276" i="81" s="1"/>
  <c r="BV277" i="81" s="1"/>
  <c r="BV278" i="81" s="1"/>
  <c r="BV284" i="81" s="1"/>
  <c r="BW267" i="81"/>
  <c r="BU415" i="81"/>
  <c r="BT905" i="81"/>
  <c r="BT1173" i="81"/>
  <c r="BS1178" i="81"/>
  <c r="BS1181" i="81" s="1"/>
  <c r="BS1182" i="81" s="1"/>
  <c r="BS1183" i="81" s="1"/>
  <c r="BS1184" i="81" s="1"/>
  <c r="BS1190" i="81" s="1"/>
  <c r="BX1394" i="81"/>
  <c r="BX1379" i="81"/>
  <c r="BX1399" i="81"/>
  <c r="BX1385" i="81"/>
  <c r="BX1383" i="81"/>
  <c r="BX1397" i="81"/>
  <c r="BX1403" i="81"/>
  <c r="BX1391" i="81"/>
  <c r="BX1386" i="81"/>
  <c r="BX1381" i="81"/>
  <c r="BX1388" i="81"/>
  <c r="BX1396" i="81"/>
  <c r="BX1398" i="81"/>
  <c r="BX1395" i="81"/>
  <c r="BX1382" i="81"/>
  <c r="BX1389" i="81"/>
  <c r="BX1384" i="81"/>
  <c r="BX1393" i="81"/>
  <c r="BX1401" i="81"/>
  <c r="BX1402" i="81"/>
  <c r="BX1387" i="81"/>
  <c r="BX1390" i="81"/>
  <c r="BX1392" i="81"/>
  <c r="BX1380" i="81"/>
  <c r="BX1400" i="81"/>
  <c r="BV366" i="81"/>
  <c r="BV350" i="81"/>
  <c r="BV343" i="81"/>
  <c r="BV344" i="81"/>
  <c r="BV361" i="81"/>
  <c r="BV349" i="81"/>
  <c r="BV365" i="81"/>
  <c r="BV355" i="81"/>
  <c r="BV351" i="81"/>
  <c r="BV352" i="81"/>
  <c r="BV357" i="81"/>
  <c r="BV359" i="81"/>
  <c r="BV360" i="81"/>
  <c r="BV347" i="81"/>
  <c r="BV345" i="81"/>
  <c r="BV354" i="81"/>
  <c r="BV356" i="81"/>
  <c r="BV363" i="81"/>
  <c r="BV367" i="81"/>
  <c r="BV353" i="81"/>
  <c r="BV358" i="81"/>
  <c r="BV348" i="81"/>
  <c r="BV362" i="81"/>
  <c r="BV346" i="81"/>
  <c r="BV364" i="81"/>
  <c r="BV283" i="81"/>
  <c r="BU390" i="81"/>
  <c r="BU494" i="81"/>
  <c r="BU470" i="81"/>
  <c r="BU473" i="81"/>
  <c r="BU471" i="81"/>
  <c r="BU479" i="81"/>
  <c r="BU492" i="81"/>
  <c r="BU480" i="81"/>
  <c r="BU485" i="81"/>
  <c r="BU493" i="81"/>
  <c r="BU489" i="81"/>
  <c r="BU476" i="81"/>
  <c r="BU487" i="81"/>
  <c r="BU478" i="81"/>
  <c r="BU477" i="81"/>
  <c r="BU490" i="81"/>
  <c r="BU481" i="81"/>
  <c r="BU484" i="81"/>
  <c r="BU483" i="81"/>
  <c r="BU486" i="81"/>
  <c r="BU474" i="81"/>
  <c r="BU482" i="81"/>
  <c r="BU475" i="81"/>
  <c r="BU491" i="81"/>
  <c r="BU488" i="81"/>
  <c r="BU472" i="81"/>
  <c r="BS1196" i="81"/>
  <c r="BT518" i="81"/>
  <c r="BV300" i="81"/>
  <c r="BU400" i="81"/>
  <c r="BU403" i="81" s="1"/>
  <c r="BU404" i="81" s="1"/>
  <c r="BU405" i="81" s="1"/>
  <c r="BU406" i="81" s="1"/>
  <c r="BU412" i="81" s="1"/>
  <c r="BT907" i="81" l="1"/>
  <c r="BT908" i="81" s="1"/>
  <c r="BQ549" i="81"/>
  <c r="BQ1454" i="81" s="1"/>
  <c r="BQ546" i="81"/>
  <c r="BR540" i="81"/>
  <c r="BR548" i="81" s="1"/>
  <c r="BR938" i="81"/>
  <c r="BR927" i="81"/>
  <c r="BX1306" i="81"/>
  <c r="BX1309" i="81" s="1"/>
  <c r="BX1310" i="81" s="1"/>
  <c r="BX1311" i="81" s="1"/>
  <c r="BX1312" i="81" s="1"/>
  <c r="BX1318" i="81" s="1"/>
  <c r="BQ550" i="81"/>
  <c r="BR543" i="81" s="1"/>
  <c r="BR934" i="81"/>
  <c r="BR947" i="81"/>
  <c r="BR948" i="81" s="1"/>
  <c r="BS946" i="81" s="1"/>
  <c r="BR994" i="81"/>
  <c r="BR1003" i="81"/>
  <c r="BR989" i="81"/>
  <c r="BR1005" i="81"/>
  <c r="BR990" i="81"/>
  <c r="BR1001" i="81"/>
  <c r="BR1006" i="81"/>
  <c r="BR993" i="81"/>
  <c r="BR988" i="81"/>
  <c r="BR1011" i="81"/>
  <c r="BR1000" i="81"/>
  <c r="BR1010" i="81"/>
  <c r="BR1004" i="81"/>
  <c r="BR999" i="81"/>
  <c r="BR1009" i="81"/>
  <c r="BR996" i="81"/>
  <c r="BR991" i="81"/>
  <c r="BR1008" i="81"/>
  <c r="BR1002" i="81"/>
  <c r="BR995" i="81"/>
  <c r="BR998" i="81"/>
  <c r="BR992" i="81"/>
  <c r="BR987" i="81"/>
  <c r="BR1007" i="81"/>
  <c r="BR997" i="81"/>
  <c r="BR537" i="81"/>
  <c r="BR153" i="81"/>
  <c r="BS148" i="81" s="1"/>
  <c r="BR559" i="81"/>
  <c r="BR1431" i="81"/>
  <c r="BR557" i="81"/>
  <c r="BR544" i="81"/>
  <c r="BR1433" i="81"/>
  <c r="BY18" i="81"/>
  <c r="BY11" i="81" s="1"/>
  <c r="BY14" i="81" s="1"/>
  <c r="BY15" i="81" s="1"/>
  <c r="BY16" i="81" s="1"/>
  <c r="BY17" i="81" s="1"/>
  <c r="BY23" i="81" s="1"/>
  <c r="BS145" i="81"/>
  <c r="BT133" i="81" s="1"/>
  <c r="BR253" i="81"/>
  <c r="BQ1552" i="81"/>
  <c r="BQ256" i="81"/>
  <c r="BQ1553" i="81" s="1"/>
  <c r="BS167" i="81"/>
  <c r="BR158" i="81"/>
  <c r="BS151" i="81" s="1"/>
  <c r="BR154" i="81"/>
  <c r="BS152" i="81"/>
  <c r="BS165" i="81"/>
  <c r="BS166" i="81" s="1"/>
  <c r="BW1044" i="81"/>
  <c r="BV1049" i="81"/>
  <c r="BV1052" i="81" s="1"/>
  <c r="BV1053" i="81" s="1"/>
  <c r="BV1054" i="81" s="1"/>
  <c r="BV1055" i="81" s="1"/>
  <c r="BV1061" i="81" s="1"/>
  <c r="BV1138" i="81"/>
  <c r="BV1140" i="81"/>
  <c r="BV1133" i="81"/>
  <c r="BV1132" i="81"/>
  <c r="BV1143" i="81"/>
  <c r="BV1131" i="81"/>
  <c r="BV1139" i="81"/>
  <c r="BV1128" i="81"/>
  <c r="BV1120" i="81"/>
  <c r="BV1129" i="81"/>
  <c r="BV1142" i="81"/>
  <c r="BV1144" i="81"/>
  <c r="BV1123" i="81"/>
  <c r="BV1122" i="81"/>
  <c r="BV1124" i="81"/>
  <c r="BV1136" i="81"/>
  <c r="BV1125" i="81"/>
  <c r="BV1134" i="81"/>
  <c r="BV1130" i="81"/>
  <c r="BV1126" i="81"/>
  <c r="BV1141" i="81"/>
  <c r="BV1127" i="81"/>
  <c r="BV1121" i="81"/>
  <c r="BV1135" i="81"/>
  <c r="BV1137" i="81"/>
  <c r="BV1067" i="81"/>
  <c r="BV1064" i="81"/>
  <c r="BS677" i="81"/>
  <c r="BS659" i="81"/>
  <c r="BS662" i="81" s="1"/>
  <c r="BS663" i="81" s="1"/>
  <c r="BS664" i="81" s="1"/>
  <c r="BS665" i="81" s="1"/>
  <c r="BS671" i="81" s="1"/>
  <c r="BS670" i="81"/>
  <c r="BS775" i="81" s="1"/>
  <c r="BW1322" i="81"/>
  <c r="BS736" i="81"/>
  <c r="BS737" i="81"/>
  <c r="BS728" i="81"/>
  <c r="BS733" i="81"/>
  <c r="BS735" i="81"/>
  <c r="BS740" i="81"/>
  <c r="BS748" i="81"/>
  <c r="BS749" i="81"/>
  <c r="BS731" i="81"/>
  <c r="BS742" i="81"/>
  <c r="BS751" i="81"/>
  <c r="BS743" i="81"/>
  <c r="BS730" i="81"/>
  <c r="BS744" i="81"/>
  <c r="BS745" i="81"/>
  <c r="BS734" i="81"/>
  <c r="BS747" i="81"/>
  <c r="BS732" i="81"/>
  <c r="BS746" i="81"/>
  <c r="BS741" i="81"/>
  <c r="BS739" i="81"/>
  <c r="BS750" i="81"/>
  <c r="BS727" i="81"/>
  <c r="BS729" i="81"/>
  <c r="BS738" i="81"/>
  <c r="BT657" i="81"/>
  <c r="BT655" i="81"/>
  <c r="BT805" i="81"/>
  <c r="BS1294" i="81"/>
  <c r="BX1316" i="81"/>
  <c r="BX1324" i="81" s="1"/>
  <c r="BW1326" i="81"/>
  <c r="BX1319" i="81" s="1"/>
  <c r="BX1317" i="81" s="1"/>
  <c r="BX1422" i="81" s="1"/>
  <c r="CA21" i="81"/>
  <c r="BU875" i="81"/>
  <c r="BU863" i="81"/>
  <c r="BU874" i="81"/>
  <c r="BU878" i="81"/>
  <c r="BU867" i="81"/>
  <c r="BU884" i="81"/>
  <c r="BU883" i="81"/>
  <c r="BU864" i="81"/>
  <c r="BU861" i="81"/>
  <c r="BU862" i="81"/>
  <c r="BU860" i="81"/>
  <c r="BU873" i="81"/>
  <c r="BU880" i="81"/>
  <c r="BU865" i="81"/>
  <c r="BU866" i="81"/>
  <c r="BU870" i="81"/>
  <c r="BU871" i="81"/>
  <c r="BU877" i="81"/>
  <c r="BU876" i="81"/>
  <c r="BU872" i="81"/>
  <c r="BU869" i="81"/>
  <c r="BU868" i="81"/>
  <c r="BU879" i="81"/>
  <c r="BU882" i="81"/>
  <c r="BU881" i="81"/>
  <c r="BU515" i="81"/>
  <c r="BX1421" i="81"/>
  <c r="BU416" i="81"/>
  <c r="BV410" i="81"/>
  <c r="BU420" i="81"/>
  <c r="BV413" i="81" s="1"/>
  <c r="CA127" i="81"/>
  <c r="BZ126" i="81"/>
  <c r="BU419" i="81"/>
  <c r="BU817" i="81"/>
  <c r="BU818" i="81" s="1"/>
  <c r="BV816" i="81" s="1"/>
  <c r="BU804" i="81"/>
  <c r="BS1194" i="81"/>
  <c r="BT1188" i="81"/>
  <c r="BT1196" i="81" s="1"/>
  <c r="BS1198" i="81"/>
  <c r="BT1191" i="81" s="1"/>
  <c r="BV388" i="81"/>
  <c r="BV287" i="81"/>
  <c r="BY1304" i="81"/>
  <c r="BY1302" i="81"/>
  <c r="BY1335" i="81" s="1"/>
  <c r="BT1176" i="81"/>
  <c r="BT1174" i="81"/>
  <c r="BV426" i="81"/>
  <c r="BV398" i="81"/>
  <c r="BV396" i="81"/>
  <c r="BW298" i="81"/>
  <c r="BV387" i="81"/>
  <c r="BW270" i="81"/>
  <c r="BW268" i="81"/>
  <c r="CA26" i="81"/>
  <c r="BU797" i="81"/>
  <c r="BR1442" i="81" l="1"/>
  <c r="BR541" i="81"/>
  <c r="BR545" i="81" s="1"/>
  <c r="BS525" i="81"/>
  <c r="BS526" i="81" s="1"/>
  <c r="BR530" i="81"/>
  <c r="BR533" i="81" s="1"/>
  <c r="BR534" i="81" s="1"/>
  <c r="BR535" i="81" s="1"/>
  <c r="BR536" i="81" s="1"/>
  <c r="BR542" i="81" s="1"/>
  <c r="BR1445" i="81"/>
  <c r="BR1453" i="81"/>
  <c r="BR157" i="81"/>
  <c r="BR1449" i="81"/>
  <c r="BR1035" i="81"/>
  <c r="BS915" i="81"/>
  <c r="BR920" i="81"/>
  <c r="BR923" i="81" s="1"/>
  <c r="BR924" i="81" s="1"/>
  <c r="BR925" i="81" s="1"/>
  <c r="BR926" i="81" s="1"/>
  <c r="BR932" i="81" s="1"/>
  <c r="BS149" i="81"/>
  <c r="BS254" i="81" s="1"/>
  <c r="BR931" i="81"/>
  <c r="BS528" i="81"/>
  <c r="BR558" i="81"/>
  <c r="BR1462" i="81"/>
  <c r="BR608" i="81"/>
  <c r="BR1513" i="81" s="1"/>
  <c r="BR612" i="81"/>
  <c r="BR1517" i="81" s="1"/>
  <c r="BR614" i="81"/>
  <c r="BR1519" i="81" s="1"/>
  <c r="BR613" i="81"/>
  <c r="BR1518" i="81" s="1"/>
  <c r="BR619" i="81"/>
  <c r="BR1524" i="81" s="1"/>
  <c r="BR610" i="81"/>
  <c r="BR1515" i="81" s="1"/>
  <c r="BR597" i="81"/>
  <c r="BR599" i="81"/>
  <c r="BR1504" i="81" s="1"/>
  <c r="BR603" i="81"/>
  <c r="BR1508" i="81" s="1"/>
  <c r="BR602" i="81"/>
  <c r="BR1507" i="81" s="1"/>
  <c r="BR604" i="81"/>
  <c r="BR1509" i="81" s="1"/>
  <c r="BR605" i="81"/>
  <c r="BR1510" i="81" s="1"/>
  <c r="BR621" i="81"/>
  <c r="BR1526" i="81" s="1"/>
  <c r="BR617" i="81"/>
  <c r="BR1522" i="81" s="1"/>
  <c r="BR609" i="81"/>
  <c r="BR1514" i="81" s="1"/>
  <c r="BR607" i="81"/>
  <c r="BR1512" i="81" s="1"/>
  <c r="BR601" i="81"/>
  <c r="BR1506" i="81" s="1"/>
  <c r="BR606" i="81"/>
  <c r="BR1511" i="81" s="1"/>
  <c r="BR620" i="81"/>
  <c r="BR1525" i="81" s="1"/>
  <c r="BR616" i="81"/>
  <c r="BR1521" i="81" s="1"/>
  <c r="BR598" i="81"/>
  <c r="BR1503" i="81" s="1"/>
  <c r="BR611" i="81"/>
  <c r="BR1516" i="81" s="1"/>
  <c r="BR600" i="81"/>
  <c r="BR1505" i="81" s="1"/>
  <c r="BR615" i="81"/>
  <c r="BR1520" i="81" s="1"/>
  <c r="BR618" i="81"/>
  <c r="BR1523" i="81" s="1"/>
  <c r="BR1464" i="81"/>
  <c r="BS138" i="81"/>
  <c r="BS141" i="81" s="1"/>
  <c r="BS142" i="81" s="1"/>
  <c r="BS143" i="81" s="1"/>
  <c r="BS144" i="81" s="1"/>
  <c r="BS150" i="81" s="1"/>
  <c r="BZ6" i="81"/>
  <c r="BY31" i="81"/>
  <c r="BZ24" i="81" s="1"/>
  <c r="BY27" i="81"/>
  <c r="BY30" i="81"/>
  <c r="BS674" i="81"/>
  <c r="BT669" i="81" s="1"/>
  <c r="BT677" i="81" s="1"/>
  <c r="BS210" i="81"/>
  <c r="BS227" i="81"/>
  <c r="BS228" i="81"/>
  <c r="BS229" i="81"/>
  <c r="BS221" i="81"/>
  <c r="BS225" i="81"/>
  <c r="BS220" i="81"/>
  <c r="BS214" i="81"/>
  <c r="BS223" i="81"/>
  <c r="BS222" i="81"/>
  <c r="BS206" i="81"/>
  <c r="BS224" i="81"/>
  <c r="BS216" i="81"/>
  <c r="BS208" i="81"/>
  <c r="BS230" i="81"/>
  <c r="BS213" i="81"/>
  <c r="BS217" i="81"/>
  <c r="BS226" i="81"/>
  <c r="BS219" i="81"/>
  <c r="BS207" i="81"/>
  <c r="BS209" i="81"/>
  <c r="BS218" i="81"/>
  <c r="BS211" i="81"/>
  <c r="BS212" i="81"/>
  <c r="BS215" i="81"/>
  <c r="BT164" i="81"/>
  <c r="BT134" i="81"/>
  <c r="BT167" i="81" s="1"/>
  <c r="BT136" i="81"/>
  <c r="BR255" i="81"/>
  <c r="BS156" i="81"/>
  <c r="BV1164" i="81"/>
  <c r="BV1166" i="81" s="1"/>
  <c r="BV1167" i="81" s="1"/>
  <c r="BW1045" i="81"/>
  <c r="BW1047" i="81"/>
  <c r="BW1059" i="81"/>
  <c r="BW1067" i="81" s="1"/>
  <c r="BV1065" i="81"/>
  <c r="BV1068" i="81"/>
  <c r="BV1069" i="81"/>
  <c r="BW1062" i="81" s="1"/>
  <c r="BX1423" i="81"/>
  <c r="BX1424" i="81" s="1"/>
  <c r="BT688" i="81"/>
  <c r="BT666" i="81"/>
  <c r="BS774" i="81"/>
  <c r="BT686" i="81"/>
  <c r="BT687" i="81" s="1"/>
  <c r="BU685" i="81" s="1"/>
  <c r="BT673" i="81"/>
  <c r="BT810" i="81"/>
  <c r="BU803" i="81" s="1"/>
  <c r="BU801" i="81" s="1"/>
  <c r="BU800" i="81"/>
  <c r="BU808" i="81" s="1"/>
  <c r="BT806" i="81"/>
  <c r="BT809" i="81"/>
  <c r="BX1321" i="81"/>
  <c r="BX1322" i="81" s="1"/>
  <c r="BS1295" i="81"/>
  <c r="BS1296" i="81" s="1"/>
  <c r="BV418" i="81"/>
  <c r="BW279" i="81"/>
  <c r="BX267" i="81" s="1"/>
  <c r="BV407" i="81"/>
  <c r="BW395" i="81" s="1"/>
  <c r="BT1185" i="81"/>
  <c r="BU1173" i="81" s="1"/>
  <c r="BY1313" i="81"/>
  <c r="BY1306" i="81" s="1"/>
  <c r="BY1309" i="81" s="1"/>
  <c r="BY1310" i="81" s="1"/>
  <c r="BY1311" i="81" s="1"/>
  <c r="BY1312" i="81" s="1"/>
  <c r="BY1318" i="81" s="1"/>
  <c r="BY1333" i="81"/>
  <c r="BY1334" i="81" s="1"/>
  <c r="BZ1332" i="81" s="1"/>
  <c r="BY1320" i="81"/>
  <c r="BU517" i="81"/>
  <c r="BW301" i="81"/>
  <c r="BV429" i="81"/>
  <c r="BW282" i="81"/>
  <c r="BV292" i="81"/>
  <c r="BW285" i="81" s="1"/>
  <c r="BV288" i="81"/>
  <c r="BV291" i="81"/>
  <c r="CA91" i="81"/>
  <c r="CA103" i="81"/>
  <c r="CA93" i="81"/>
  <c r="CA89" i="81"/>
  <c r="CA97" i="81"/>
  <c r="CA90" i="81"/>
  <c r="CA94" i="81"/>
  <c r="CA98" i="81"/>
  <c r="CA107" i="81"/>
  <c r="CA88" i="81"/>
  <c r="CA96" i="81"/>
  <c r="CA99" i="81"/>
  <c r="CA101" i="81"/>
  <c r="CA87" i="81"/>
  <c r="CA92" i="81"/>
  <c r="CA109" i="81"/>
  <c r="CA111" i="81"/>
  <c r="CA105" i="81"/>
  <c r="CA102" i="81"/>
  <c r="CA95" i="81"/>
  <c r="CA100" i="81"/>
  <c r="CA104" i="81"/>
  <c r="CA108" i="81"/>
  <c r="CA106" i="81"/>
  <c r="CA110" i="81"/>
  <c r="BW299" i="81"/>
  <c r="BW286" i="81"/>
  <c r="BV427" i="81"/>
  <c r="BV414" i="81"/>
  <c r="BT1207" i="81"/>
  <c r="BV389" i="81"/>
  <c r="BZ128" i="81"/>
  <c r="BU905" i="81"/>
  <c r="BU790" i="81"/>
  <c r="BU793" i="81" s="1"/>
  <c r="BU794" i="81" s="1"/>
  <c r="BU795" i="81" s="1"/>
  <c r="BU796" i="81" s="1"/>
  <c r="BU802" i="81" s="1"/>
  <c r="BV785" i="81"/>
  <c r="CB21" i="81"/>
  <c r="BT1205" i="81"/>
  <c r="BT1192" i="81"/>
  <c r="BY1395" i="81"/>
  <c r="BY1383" i="81"/>
  <c r="BY1386" i="81"/>
  <c r="BY1384" i="81"/>
  <c r="BY1397" i="81"/>
  <c r="BY1404" i="81"/>
  <c r="BY1402" i="81"/>
  <c r="BY1390" i="81"/>
  <c r="BY1392" i="81"/>
  <c r="BY1400" i="81"/>
  <c r="BY1388" i="81"/>
  <c r="BY1393" i="81"/>
  <c r="BY1398" i="81"/>
  <c r="BY1394" i="81"/>
  <c r="BY1382" i="81"/>
  <c r="BY1385" i="81"/>
  <c r="BY1380" i="81"/>
  <c r="BY1389" i="81"/>
  <c r="BY1401" i="81"/>
  <c r="BY1403" i="81"/>
  <c r="BY1381" i="81"/>
  <c r="BY1391" i="81"/>
  <c r="BY1387" i="81"/>
  <c r="BY1399" i="81"/>
  <c r="BY1396" i="81"/>
  <c r="BS678" i="81" l="1"/>
  <c r="BS675" i="81"/>
  <c r="BR646" i="81"/>
  <c r="BS1430" i="81"/>
  <c r="BS153" i="81"/>
  <c r="BS916" i="81"/>
  <c r="BS949" i="81" s="1"/>
  <c r="BS918" i="81"/>
  <c r="BS1433" i="81" s="1"/>
  <c r="BR1036" i="81"/>
  <c r="BR1551" i="81" s="1"/>
  <c r="BR935" i="81"/>
  <c r="BR1446" i="81"/>
  <c r="BS679" i="81"/>
  <c r="BT672" i="81" s="1"/>
  <c r="BT670" i="81" s="1"/>
  <c r="BR645" i="81"/>
  <c r="BR1502" i="81"/>
  <c r="BR550" i="81"/>
  <c r="BS543" i="81" s="1"/>
  <c r="BR546" i="81"/>
  <c r="BS540" i="81"/>
  <c r="BR549" i="81"/>
  <c r="BR1450" i="81"/>
  <c r="BS544" i="81"/>
  <c r="BS557" i="81"/>
  <c r="BS556" i="81"/>
  <c r="BR1463" i="81"/>
  <c r="BS559" i="81"/>
  <c r="BS537" i="81"/>
  <c r="BZ7" i="81"/>
  <c r="BZ40" i="81" s="1"/>
  <c r="BZ9" i="81"/>
  <c r="BZ38" i="81" s="1"/>
  <c r="BZ39" i="81" s="1"/>
  <c r="CA37" i="81" s="1"/>
  <c r="BZ29" i="81"/>
  <c r="BX1326" i="81"/>
  <c r="BY1319" i="81" s="1"/>
  <c r="BY1317" i="81" s="1"/>
  <c r="BT148" i="81"/>
  <c r="BS158" i="81"/>
  <c r="BT151" i="81" s="1"/>
  <c r="BS154" i="81"/>
  <c r="BS157" i="81"/>
  <c r="BR256" i="81"/>
  <c r="BT165" i="81"/>
  <c r="BT166" i="81" s="1"/>
  <c r="BU164" i="81" s="1"/>
  <c r="BT152" i="81"/>
  <c r="BT213" i="81"/>
  <c r="BT208" i="81"/>
  <c r="BT224" i="81"/>
  <c r="BT216" i="81"/>
  <c r="BT211" i="81"/>
  <c r="BT209" i="81"/>
  <c r="BT227" i="81"/>
  <c r="BT207" i="81"/>
  <c r="BT214" i="81"/>
  <c r="BT220" i="81"/>
  <c r="BT215" i="81"/>
  <c r="BT231" i="81"/>
  <c r="BT230" i="81"/>
  <c r="BT217" i="81"/>
  <c r="BT210" i="81"/>
  <c r="BT219" i="81"/>
  <c r="BT228" i="81"/>
  <c r="BT225" i="81"/>
  <c r="BT226" i="81"/>
  <c r="BT222" i="81"/>
  <c r="BT223" i="81"/>
  <c r="BT212" i="81"/>
  <c r="BT218" i="81"/>
  <c r="BT229" i="81"/>
  <c r="BT221" i="81"/>
  <c r="BT145" i="81"/>
  <c r="BS253" i="81"/>
  <c r="BS255" i="81" s="1"/>
  <c r="BX1325" i="81"/>
  <c r="BY1316" i="81"/>
  <c r="BY1324" i="81" s="1"/>
  <c r="BV400" i="81"/>
  <c r="BV403" i="81" s="1"/>
  <c r="BV404" i="81" s="1"/>
  <c r="BV405" i="81" s="1"/>
  <c r="BV406" i="81" s="1"/>
  <c r="BV412" i="81" s="1"/>
  <c r="BW1076" i="81"/>
  <c r="BW1077" i="81" s="1"/>
  <c r="BX1075" i="81" s="1"/>
  <c r="BW1063" i="81"/>
  <c r="BW1078" i="81"/>
  <c r="BW1056" i="81"/>
  <c r="BS776" i="81"/>
  <c r="BT659" i="81"/>
  <c r="BT662" i="81" s="1"/>
  <c r="BT663" i="81" s="1"/>
  <c r="BT664" i="81" s="1"/>
  <c r="BT665" i="81" s="1"/>
  <c r="BT671" i="81" s="1"/>
  <c r="BU654" i="81"/>
  <c r="BT749" i="81"/>
  <c r="BT743" i="81"/>
  <c r="BT732" i="81"/>
  <c r="BT729" i="81"/>
  <c r="BT740" i="81"/>
  <c r="BT738" i="81"/>
  <c r="BT752" i="81"/>
  <c r="BT745" i="81"/>
  <c r="BT751" i="81"/>
  <c r="BT733" i="81"/>
  <c r="BT734" i="81"/>
  <c r="BT742" i="81"/>
  <c r="BT747" i="81"/>
  <c r="BT746" i="81"/>
  <c r="BT731" i="81"/>
  <c r="BT737" i="81"/>
  <c r="BT735" i="81"/>
  <c r="BT748" i="81"/>
  <c r="BT744" i="81"/>
  <c r="BT730" i="81"/>
  <c r="BT728" i="81"/>
  <c r="BT741" i="81"/>
  <c r="BT739" i="81"/>
  <c r="BT736" i="81"/>
  <c r="BT750" i="81"/>
  <c r="BZ1301" i="81"/>
  <c r="BZ1302" i="81" s="1"/>
  <c r="BZ1335" i="81" s="1"/>
  <c r="BW283" i="81"/>
  <c r="BW388" i="81" s="1"/>
  <c r="BW272" i="81"/>
  <c r="BW275" i="81" s="1"/>
  <c r="BW276" i="81" s="1"/>
  <c r="BW277" i="81" s="1"/>
  <c r="BW278" i="81" s="1"/>
  <c r="BW284" i="81" s="1"/>
  <c r="BT1189" i="81"/>
  <c r="BT1193" i="81" s="1"/>
  <c r="BT1178" i="81"/>
  <c r="BT1181" i="81" s="1"/>
  <c r="BT1182" i="81" s="1"/>
  <c r="BT1183" i="81" s="1"/>
  <c r="BT1184" i="81" s="1"/>
  <c r="BT1190" i="81" s="1"/>
  <c r="BV411" i="81"/>
  <c r="BU906" i="81"/>
  <c r="BU907" i="81" s="1"/>
  <c r="BU908" i="81" s="1"/>
  <c r="BU805" i="81"/>
  <c r="BW290" i="81"/>
  <c r="BW366" i="81"/>
  <c r="BW367" i="81"/>
  <c r="BW346" i="81"/>
  <c r="BW345" i="81"/>
  <c r="BW344" i="81"/>
  <c r="BW352" i="81"/>
  <c r="BW365" i="81"/>
  <c r="BW368" i="81"/>
  <c r="BW356" i="81"/>
  <c r="BW358" i="81"/>
  <c r="BW359" i="81"/>
  <c r="BW361" i="81"/>
  <c r="BW353" i="81"/>
  <c r="BW351" i="81"/>
  <c r="BW354" i="81"/>
  <c r="BW364" i="81"/>
  <c r="BW355" i="81"/>
  <c r="BW350" i="81"/>
  <c r="BW360" i="81"/>
  <c r="BW363" i="81"/>
  <c r="BW347" i="81"/>
  <c r="BW348" i="81"/>
  <c r="BW362" i="81"/>
  <c r="BW349" i="81"/>
  <c r="BW357" i="81"/>
  <c r="BY1421" i="81"/>
  <c r="BV788" i="81"/>
  <c r="BV786" i="81"/>
  <c r="BV819" i="81" s="1"/>
  <c r="BZ129" i="81"/>
  <c r="BW396" i="81"/>
  <c r="BW398" i="81"/>
  <c r="BX268" i="81"/>
  <c r="BX270" i="81"/>
  <c r="BT1206" i="81"/>
  <c r="BV390" i="81"/>
  <c r="CA126" i="81"/>
  <c r="BV491" i="81"/>
  <c r="BV479" i="81"/>
  <c r="BV490" i="81"/>
  <c r="BV478" i="81"/>
  <c r="BV489" i="81"/>
  <c r="BV492" i="81"/>
  <c r="BV482" i="81"/>
  <c r="BV488" i="81"/>
  <c r="BV471" i="81"/>
  <c r="BV493" i="81"/>
  <c r="BV485" i="81"/>
  <c r="BV472" i="81"/>
  <c r="BV494" i="81"/>
  <c r="BV495" i="81"/>
  <c r="BV474" i="81"/>
  <c r="BV475" i="81"/>
  <c r="BV481" i="81"/>
  <c r="BV476" i="81"/>
  <c r="BV477" i="81"/>
  <c r="BV486" i="81"/>
  <c r="BV487" i="81"/>
  <c r="BV480" i="81"/>
  <c r="BV484" i="81"/>
  <c r="BV473" i="81"/>
  <c r="BV483" i="81"/>
  <c r="BU518" i="81"/>
  <c r="BW300" i="81"/>
  <c r="BT1266" i="81"/>
  <c r="BT1247" i="81"/>
  <c r="BT1250" i="81"/>
  <c r="BT1270" i="81"/>
  <c r="BT1262" i="81"/>
  <c r="BT1268" i="81"/>
  <c r="BT1265" i="81"/>
  <c r="BT1249" i="81"/>
  <c r="BT1253" i="81"/>
  <c r="BT1267" i="81"/>
  <c r="BT1255" i="81"/>
  <c r="BT1264" i="81"/>
  <c r="BT1259" i="81"/>
  <c r="BT1256" i="81"/>
  <c r="BT1257" i="81"/>
  <c r="BT1252" i="81"/>
  <c r="BT1260" i="81"/>
  <c r="BT1258" i="81"/>
  <c r="BT1269" i="81"/>
  <c r="BT1251" i="81"/>
  <c r="BT1248" i="81"/>
  <c r="BT1261" i="81"/>
  <c r="BT1263" i="81"/>
  <c r="BT1254" i="81"/>
  <c r="BT1271" i="81"/>
  <c r="BV428" i="81"/>
  <c r="BU1174" i="81"/>
  <c r="BU1176" i="81"/>
  <c r="BS1431" i="81" l="1"/>
  <c r="BR1037" i="81"/>
  <c r="BR1038" i="81" s="1"/>
  <c r="BS927" i="81"/>
  <c r="BS1442" i="81" s="1"/>
  <c r="BS947" i="81"/>
  <c r="BS948" i="81" s="1"/>
  <c r="BT946" i="81" s="1"/>
  <c r="BS934" i="81"/>
  <c r="BR939" i="81"/>
  <c r="BR1454" i="81" s="1"/>
  <c r="BR940" i="81"/>
  <c r="BS933" i="81" s="1"/>
  <c r="BS931" i="81" s="1"/>
  <c r="BS1036" i="81" s="1"/>
  <c r="BS930" i="81"/>
  <c r="BS1445" i="81" s="1"/>
  <c r="BR936" i="81"/>
  <c r="BS1002" i="81"/>
  <c r="BS993" i="81"/>
  <c r="BS995" i="81"/>
  <c r="BS1009" i="81"/>
  <c r="BS989" i="81"/>
  <c r="BS994" i="81"/>
  <c r="BS1011" i="81"/>
  <c r="BS1000" i="81"/>
  <c r="BS1006" i="81"/>
  <c r="BS1005" i="81"/>
  <c r="BS1008" i="81"/>
  <c r="BS1003" i="81"/>
  <c r="BS1004" i="81"/>
  <c r="BS990" i="81"/>
  <c r="BS999" i="81"/>
  <c r="BS988" i="81"/>
  <c r="BS1001" i="81"/>
  <c r="BS996" i="81"/>
  <c r="BS1012" i="81"/>
  <c r="BS991" i="81"/>
  <c r="BS1010" i="81"/>
  <c r="BS992" i="81"/>
  <c r="BS997" i="81"/>
  <c r="BS1007" i="81"/>
  <c r="BS998" i="81"/>
  <c r="BS1449" i="81"/>
  <c r="BS530" i="81"/>
  <c r="BS533" i="81" s="1"/>
  <c r="BS534" i="81" s="1"/>
  <c r="BS535" i="81" s="1"/>
  <c r="BS536" i="81" s="1"/>
  <c r="BS542" i="81" s="1"/>
  <c r="BT525" i="81"/>
  <c r="BS558" i="81"/>
  <c r="BS1461" i="81"/>
  <c r="BR1455" i="81"/>
  <c r="BR1451" i="81"/>
  <c r="BS541" i="81"/>
  <c r="BS545" i="81" s="1"/>
  <c r="BS610" i="81"/>
  <c r="BS1515" i="81" s="1"/>
  <c r="BS613" i="81"/>
  <c r="BS1518" i="81" s="1"/>
  <c r="BS604" i="81"/>
  <c r="BS619" i="81"/>
  <c r="BS1524" i="81" s="1"/>
  <c r="BS601" i="81"/>
  <c r="BS1506" i="81" s="1"/>
  <c r="BS606" i="81"/>
  <c r="BS615" i="81"/>
  <c r="BS618" i="81"/>
  <c r="BS622" i="81"/>
  <c r="BS620" i="81"/>
  <c r="BS1525" i="81" s="1"/>
  <c r="BS616" i="81"/>
  <c r="BS603" i="81"/>
  <c r="BS1508" i="81" s="1"/>
  <c r="BS602" i="81"/>
  <c r="BS1507" i="81" s="1"/>
  <c r="BS605" i="81"/>
  <c r="BS600" i="81"/>
  <c r="BS614" i="81"/>
  <c r="BS1519" i="81" s="1"/>
  <c r="BS608" i="81"/>
  <c r="BS1513" i="81" s="1"/>
  <c r="BS612" i="81"/>
  <c r="BS1517" i="81" s="1"/>
  <c r="BS609" i="81"/>
  <c r="BS598" i="81"/>
  <c r="BS599" i="81"/>
  <c r="BS1504" i="81" s="1"/>
  <c r="BS621" i="81"/>
  <c r="BS611" i="81"/>
  <c r="BS1516" i="81" s="1"/>
  <c r="BS617" i="81"/>
  <c r="BS1522" i="81" s="1"/>
  <c r="BS607" i="81"/>
  <c r="BS1464" i="81"/>
  <c r="BS548" i="81"/>
  <c r="BR647" i="81"/>
  <c r="BR1550" i="81"/>
  <c r="BZ18" i="81"/>
  <c r="BY1422" i="81"/>
  <c r="BY1423" i="81" s="1"/>
  <c r="BY1424" i="81" s="1"/>
  <c r="BY1321" i="81"/>
  <c r="BZ1316" i="81" s="1"/>
  <c r="BU133" i="81"/>
  <c r="BT253" i="81"/>
  <c r="BT138" i="81"/>
  <c r="BT141" i="81" s="1"/>
  <c r="BT142" i="81" s="1"/>
  <c r="BT143" i="81" s="1"/>
  <c r="BT144" i="81" s="1"/>
  <c r="BT150" i="81" s="1"/>
  <c r="BS256" i="81"/>
  <c r="BT149" i="81"/>
  <c r="BT254" i="81" s="1"/>
  <c r="BT156" i="81"/>
  <c r="BW1123" i="81"/>
  <c r="BW1127" i="81"/>
  <c r="BW1128" i="81"/>
  <c r="BW1136" i="81"/>
  <c r="BW1138" i="81"/>
  <c r="BW1140" i="81"/>
  <c r="BW1135" i="81"/>
  <c r="BW1124" i="81"/>
  <c r="BW1126" i="81"/>
  <c r="BW1131" i="81"/>
  <c r="BW1145" i="81"/>
  <c r="BW1141" i="81"/>
  <c r="BW1121" i="81"/>
  <c r="BW1144" i="81"/>
  <c r="BW1142" i="81"/>
  <c r="BW1143" i="81"/>
  <c r="BW1139" i="81"/>
  <c r="BW1129" i="81"/>
  <c r="BW1132" i="81"/>
  <c r="BW1125" i="81"/>
  <c r="BW1134" i="81"/>
  <c r="BW1130" i="81"/>
  <c r="BW1137" i="81"/>
  <c r="BW1133" i="81"/>
  <c r="BW1122" i="81"/>
  <c r="BX1044" i="81"/>
  <c r="BW1049" i="81"/>
  <c r="BW1052" i="81" s="1"/>
  <c r="BW1053" i="81" s="1"/>
  <c r="BW1054" i="81" s="1"/>
  <c r="BW1055" i="81" s="1"/>
  <c r="BW1061" i="81" s="1"/>
  <c r="BW1060" i="81"/>
  <c r="BZ1304" i="81"/>
  <c r="BZ1313" i="81" s="1"/>
  <c r="CA1301" i="81" s="1"/>
  <c r="BU657" i="81"/>
  <c r="BU655" i="81"/>
  <c r="BT774" i="81"/>
  <c r="BT775" i="81"/>
  <c r="BT674" i="81"/>
  <c r="BS777" i="81"/>
  <c r="BW287" i="81"/>
  <c r="BW292" i="81" s="1"/>
  <c r="BX285" i="81" s="1"/>
  <c r="BV516" i="81"/>
  <c r="BT1294" i="81"/>
  <c r="BV415" i="81"/>
  <c r="BW407" i="81"/>
  <c r="BW400" i="81" s="1"/>
  <c r="BW403" i="81" s="1"/>
  <c r="BW404" i="81" s="1"/>
  <c r="BW405" i="81" s="1"/>
  <c r="BW406" i="81" s="1"/>
  <c r="BW412" i="81" s="1"/>
  <c r="BV797" i="81"/>
  <c r="BV790" i="81" s="1"/>
  <c r="BV793" i="81" s="1"/>
  <c r="BV794" i="81" s="1"/>
  <c r="BV795" i="81" s="1"/>
  <c r="BV796" i="81" s="1"/>
  <c r="BV802" i="81" s="1"/>
  <c r="BW426" i="81"/>
  <c r="BV515" i="81"/>
  <c r="CA128" i="81"/>
  <c r="BX301" i="81"/>
  <c r="BY1326" i="81"/>
  <c r="BZ1319" i="81" s="1"/>
  <c r="BU1192" i="81"/>
  <c r="BU1205" i="81"/>
  <c r="BU1207" i="81"/>
  <c r="BT1293" i="81"/>
  <c r="BW427" i="81"/>
  <c r="BW414" i="81"/>
  <c r="BV873" i="81"/>
  <c r="BV865" i="81"/>
  <c r="BV867" i="81"/>
  <c r="BV878" i="81"/>
  <c r="BV862" i="81"/>
  <c r="BV885" i="81"/>
  <c r="BV884" i="81"/>
  <c r="BV868" i="81"/>
  <c r="BV863" i="81"/>
  <c r="BV876" i="81"/>
  <c r="BV880" i="81"/>
  <c r="BV866" i="81"/>
  <c r="BV877" i="81"/>
  <c r="BV879" i="81"/>
  <c r="BV870" i="81"/>
  <c r="BV882" i="81"/>
  <c r="BV883" i="81"/>
  <c r="BV875" i="81"/>
  <c r="BV881" i="81"/>
  <c r="BV864" i="81"/>
  <c r="BV869" i="81"/>
  <c r="BV871" i="81"/>
  <c r="BV861" i="81"/>
  <c r="BV874" i="81"/>
  <c r="BV872" i="81"/>
  <c r="BW387" i="81"/>
  <c r="BU1185" i="81"/>
  <c r="BU1178" i="81" s="1"/>
  <c r="BU1181" i="81" s="1"/>
  <c r="BU1182" i="81" s="1"/>
  <c r="BU1183" i="81" s="1"/>
  <c r="BU1184" i="81" s="1"/>
  <c r="BU1190" i="81" s="1"/>
  <c r="BT1197" i="81"/>
  <c r="BT1198" i="81"/>
  <c r="BU1191" i="81" s="1"/>
  <c r="BT1194" i="81"/>
  <c r="BU1188" i="81"/>
  <c r="BX279" i="81"/>
  <c r="BW429" i="81"/>
  <c r="BV804" i="81"/>
  <c r="BV817" i="81"/>
  <c r="BV818" i="81" s="1"/>
  <c r="BW816" i="81" s="1"/>
  <c r="BU809" i="81"/>
  <c r="BU810" i="81"/>
  <c r="BV803" i="81" s="1"/>
  <c r="BU806" i="81"/>
  <c r="BV800" i="81"/>
  <c r="BX298" i="81"/>
  <c r="BU1204" i="81"/>
  <c r="BX299" i="81"/>
  <c r="BX286" i="81"/>
  <c r="CB91" i="81"/>
  <c r="CB112" i="81"/>
  <c r="CB108" i="81"/>
  <c r="CB109" i="81"/>
  <c r="CB106" i="81"/>
  <c r="CB89" i="81"/>
  <c r="CB90" i="81"/>
  <c r="CB111" i="81"/>
  <c r="CB95" i="81"/>
  <c r="CB93" i="81"/>
  <c r="CB94" i="81"/>
  <c r="CB107" i="81"/>
  <c r="CB110" i="81"/>
  <c r="CB88" i="81"/>
  <c r="CB92" i="81"/>
  <c r="CB103" i="81"/>
  <c r="CB97" i="81"/>
  <c r="CB98" i="81"/>
  <c r="CB96" i="81"/>
  <c r="CB99" i="81"/>
  <c r="CB104" i="81"/>
  <c r="CB100" i="81"/>
  <c r="CB101" i="81"/>
  <c r="CB102" i="81"/>
  <c r="CB105" i="81"/>
  <c r="BZ1395" i="81"/>
  <c r="BZ1386" i="81"/>
  <c r="BZ1385" i="81"/>
  <c r="BZ1381" i="81"/>
  <c r="BZ1400" i="81"/>
  <c r="BZ1401" i="81"/>
  <c r="BZ1388" i="81"/>
  <c r="BZ1392" i="81"/>
  <c r="BZ1389" i="81"/>
  <c r="BZ1396" i="81"/>
  <c r="BZ1394" i="81"/>
  <c r="BZ1402" i="81"/>
  <c r="BZ1404" i="81"/>
  <c r="BZ1383" i="81"/>
  <c r="BZ1390" i="81"/>
  <c r="BZ1391" i="81"/>
  <c r="BZ1393" i="81"/>
  <c r="BZ1399" i="81"/>
  <c r="BZ1405" i="81"/>
  <c r="BZ1403" i="81"/>
  <c r="BZ1384" i="81"/>
  <c r="BZ1382" i="81"/>
  <c r="BZ1387" i="81"/>
  <c r="BZ1398" i="81"/>
  <c r="BZ1397" i="81"/>
  <c r="BS1521" i="81" l="1"/>
  <c r="BS1512" i="81"/>
  <c r="BS1527" i="81"/>
  <c r="BY1322" i="81"/>
  <c r="BS1514" i="81"/>
  <c r="BS1505" i="81"/>
  <c r="BY1325" i="81"/>
  <c r="BS1523" i="81"/>
  <c r="BS1526" i="81"/>
  <c r="BS1510" i="81"/>
  <c r="BS1520" i="81"/>
  <c r="BS1509" i="81"/>
  <c r="BS1511" i="81"/>
  <c r="BS1462" i="81"/>
  <c r="BS1035" i="81"/>
  <c r="BS1037" i="81" s="1"/>
  <c r="BS1038" i="81" s="1"/>
  <c r="BS920" i="81"/>
  <c r="BS923" i="81" s="1"/>
  <c r="BS924" i="81" s="1"/>
  <c r="BS925" i="81" s="1"/>
  <c r="BS926" i="81" s="1"/>
  <c r="BS932" i="81" s="1"/>
  <c r="BT915" i="81"/>
  <c r="BT1430" i="81" s="1"/>
  <c r="BS938" i="81"/>
  <c r="BS1453" i="81" s="1"/>
  <c r="BS935" i="81"/>
  <c r="BS645" i="81"/>
  <c r="BS1503" i="81"/>
  <c r="BS546" i="81"/>
  <c r="BT540" i="81"/>
  <c r="BT548" i="81" s="1"/>
  <c r="BS550" i="81"/>
  <c r="BT543" i="81" s="1"/>
  <c r="BS549" i="81"/>
  <c r="BR648" i="81"/>
  <c r="BR1553" i="81" s="1"/>
  <c r="BR1552" i="81"/>
  <c r="BT528" i="81"/>
  <c r="BT526" i="81"/>
  <c r="BS646" i="81"/>
  <c r="BS1551" i="81" s="1"/>
  <c r="BS1446" i="81"/>
  <c r="BT556" i="81"/>
  <c r="BS1463" i="81"/>
  <c r="BZ11" i="81"/>
  <c r="BZ14" i="81" s="1"/>
  <c r="BZ15" i="81" s="1"/>
  <c r="BZ16" i="81" s="1"/>
  <c r="BZ17" i="81" s="1"/>
  <c r="BZ23" i="81" s="1"/>
  <c r="CA6" i="81"/>
  <c r="BZ27" i="81"/>
  <c r="BZ30" i="81"/>
  <c r="BZ31" i="81"/>
  <c r="BW288" i="81"/>
  <c r="BT153" i="81"/>
  <c r="BT255" i="81"/>
  <c r="BU134" i="81"/>
  <c r="BU167" i="81" s="1"/>
  <c r="BU136" i="81"/>
  <c r="BX282" i="81"/>
  <c r="BX290" i="81" s="1"/>
  <c r="BZ1333" i="81"/>
  <c r="BZ1334" i="81" s="1"/>
  <c r="CA1332" i="81" s="1"/>
  <c r="BW291" i="81"/>
  <c r="BZ1320" i="81"/>
  <c r="BV801" i="81"/>
  <c r="BV906" i="81" s="1"/>
  <c r="BW1165" i="81"/>
  <c r="BW1064" i="81"/>
  <c r="BX1045" i="81"/>
  <c r="BX1078" i="81" s="1"/>
  <c r="BX1047" i="81"/>
  <c r="BW1164" i="81"/>
  <c r="BW1166" i="81" s="1"/>
  <c r="BW1167" i="81" s="1"/>
  <c r="BT776" i="81"/>
  <c r="BT777" i="81" s="1"/>
  <c r="BU688" i="81"/>
  <c r="BU666" i="81"/>
  <c r="BT678" i="81"/>
  <c r="BT675" i="81"/>
  <c r="BT679" i="81"/>
  <c r="BU672" i="81" s="1"/>
  <c r="BU669" i="81"/>
  <c r="BU686" i="81"/>
  <c r="BU687" i="81" s="1"/>
  <c r="BV685" i="81" s="1"/>
  <c r="BU673" i="81"/>
  <c r="BZ1317" i="81"/>
  <c r="BZ1422" i="81" s="1"/>
  <c r="BX395" i="81"/>
  <c r="BX398" i="81" s="1"/>
  <c r="BW785" i="81"/>
  <c r="BW786" i="81" s="1"/>
  <c r="BW819" i="81" s="1"/>
  <c r="BZ1306" i="81"/>
  <c r="BZ1309" i="81" s="1"/>
  <c r="BZ1310" i="81" s="1"/>
  <c r="BZ1311" i="81" s="1"/>
  <c r="BZ1312" i="81" s="1"/>
  <c r="BZ1318" i="81" s="1"/>
  <c r="BV416" i="81"/>
  <c r="BV420" i="81"/>
  <c r="BW413" i="81" s="1"/>
  <c r="BW411" i="81" s="1"/>
  <c r="BV419" i="81"/>
  <c r="BW410" i="81"/>
  <c r="BX283" i="81"/>
  <c r="CB127" i="81"/>
  <c r="CB26" i="81"/>
  <c r="CB126" i="81"/>
  <c r="BX272" i="81"/>
  <c r="BX275" i="81" s="1"/>
  <c r="BX276" i="81" s="1"/>
  <c r="BX277" i="81" s="1"/>
  <c r="BX278" i="81" s="1"/>
  <c r="BX284" i="81" s="1"/>
  <c r="BY267" i="81"/>
  <c r="BW389" i="81"/>
  <c r="BV905" i="81"/>
  <c r="BV517" i="81"/>
  <c r="BU1196" i="81"/>
  <c r="BU1189" i="81"/>
  <c r="BV1173" i="81"/>
  <c r="BT1295" i="81"/>
  <c r="BU1206" i="81"/>
  <c r="BX357" i="81"/>
  <c r="BX347" i="81"/>
  <c r="BX358" i="81"/>
  <c r="BX355" i="81"/>
  <c r="BX345" i="81"/>
  <c r="BX359" i="81"/>
  <c r="BX363" i="81"/>
  <c r="BX352" i="81"/>
  <c r="BX366" i="81"/>
  <c r="BX350" i="81"/>
  <c r="BX360" i="81"/>
  <c r="BX354" i="81"/>
  <c r="BX365" i="81"/>
  <c r="BX356" i="81"/>
  <c r="BX353" i="81"/>
  <c r="BX362" i="81"/>
  <c r="BX369" i="81"/>
  <c r="BX361" i="81"/>
  <c r="BX367" i="81"/>
  <c r="BX364" i="81"/>
  <c r="BX348" i="81"/>
  <c r="BX351" i="81"/>
  <c r="BX346" i="81"/>
  <c r="BX368" i="81"/>
  <c r="BX349" i="81"/>
  <c r="CA1302" i="81"/>
  <c r="CA1335" i="81" s="1"/>
  <c r="CA1304" i="81"/>
  <c r="BZ1421" i="81"/>
  <c r="BZ1423" i="81" s="1"/>
  <c r="BZ1424" i="81" s="1"/>
  <c r="BX300" i="81"/>
  <c r="BV808" i="81"/>
  <c r="BW483" i="81"/>
  <c r="BW473" i="81"/>
  <c r="BW477" i="81"/>
  <c r="BW485" i="81"/>
  <c r="BW493" i="81"/>
  <c r="BW472" i="81"/>
  <c r="BW492" i="81"/>
  <c r="BW486" i="81"/>
  <c r="BW489" i="81"/>
  <c r="BW482" i="81"/>
  <c r="BW490" i="81"/>
  <c r="BW476" i="81"/>
  <c r="BW480" i="81"/>
  <c r="BW491" i="81"/>
  <c r="BW478" i="81"/>
  <c r="BW481" i="81"/>
  <c r="BW475" i="81"/>
  <c r="BW488" i="81"/>
  <c r="BW495" i="81"/>
  <c r="BW484" i="81"/>
  <c r="BW474" i="81"/>
  <c r="BW494" i="81"/>
  <c r="BW487" i="81"/>
  <c r="BW479" i="81"/>
  <c r="BW496" i="81"/>
  <c r="BW428" i="81"/>
  <c r="BU1267" i="81"/>
  <c r="BU1249" i="81"/>
  <c r="BU1261" i="81"/>
  <c r="BU1265" i="81"/>
  <c r="BU1271" i="81"/>
  <c r="BU1269" i="81"/>
  <c r="BU1262" i="81"/>
  <c r="BU1256" i="81"/>
  <c r="BU1259" i="81"/>
  <c r="BU1252" i="81"/>
  <c r="BU1257" i="81"/>
  <c r="BU1255" i="81"/>
  <c r="BU1254" i="81"/>
  <c r="BU1250" i="81"/>
  <c r="BU1268" i="81"/>
  <c r="BU1258" i="81"/>
  <c r="BU1263" i="81"/>
  <c r="BU1260" i="81"/>
  <c r="BU1266" i="81"/>
  <c r="BU1248" i="81"/>
  <c r="BU1251" i="81"/>
  <c r="BU1264" i="81"/>
  <c r="BU1253" i="81"/>
  <c r="BU1270" i="81"/>
  <c r="BU1272" i="81"/>
  <c r="BZ1324" i="81"/>
  <c r="CA129" i="81"/>
  <c r="BV805" i="81" l="1"/>
  <c r="BV907" i="81"/>
  <c r="BV908" i="81" s="1"/>
  <c r="CA24" i="81"/>
  <c r="BT916" i="81"/>
  <c r="BT949" i="81" s="1"/>
  <c r="BT918" i="81"/>
  <c r="BT1433" i="81" s="1"/>
  <c r="BS940" i="81"/>
  <c r="BT933" i="81" s="1"/>
  <c r="BS936" i="81"/>
  <c r="BT930" i="81"/>
  <c r="BT1445" i="81" s="1"/>
  <c r="BX287" i="81"/>
  <c r="BX292" i="81" s="1"/>
  <c r="BY285" i="81" s="1"/>
  <c r="BS1450" i="81"/>
  <c r="BS1451" i="81" s="1"/>
  <c r="BS939" i="81"/>
  <c r="BS1454" i="81" s="1"/>
  <c r="BT1461" i="81"/>
  <c r="BT537" i="81"/>
  <c r="BT541" i="81" s="1"/>
  <c r="BT559" i="81"/>
  <c r="BS647" i="81"/>
  <c r="BS1550" i="81"/>
  <c r="BT544" i="81"/>
  <c r="BT557" i="81"/>
  <c r="CA7" i="81"/>
  <c r="CA40" i="81" s="1"/>
  <c r="CA9" i="81"/>
  <c r="CA38" i="81" s="1"/>
  <c r="CA39" i="81" s="1"/>
  <c r="CB37" i="81" s="1"/>
  <c r="CA29" i="81"/>
  <c r="BU152" i="81"/>
  <c r="BU165" i="81"/>
  <c r="BU166" i="81" s="1"/>
  <c r="BV164" i="81" s="1"/>
  <c r="BU217" i="81"/>
  <c r="BU223" i="81"/>
  <c r="BU213" i="81"/>
  <c r="BU215" i="81"/>
  <c r="BU230" i="81"/>
  <c r="BU226" i="81"/>
  <c r="BU218" i="81"/>
  <c r="BU210" i="81"/>
  <c r="BU231" i="81"/>
  <c r="BU209" i="81"/>
  <c r="BU222" i="81"/>
  <c r="BU227" i="81"/>
  <c r="BU221" i="81"/>
  <c r="BU211" i="81"/>
  <c r="BU214" i="81"/>
  <c r="BU212" i="81"/>
  <c r="BU232" i="81"/>
  <c r="BU220" i="81"/>
  <c r="BU216" i="81"/>
  <c r="BU225" i="81"/>
  <c r="BU219" i="81"/>
  <c r="BU228" i="81"/>
  <c r="BU208" i="81"/>
  <c r="BU229" i="81"/>
  <c r="BU224" i="81"/>
  <c r="BT256" i="81"/>
  <c r="BU145" i="81"/>
  <c r="BT154" i="81"/>
  <c r="BT158" i="81"/>
  <c r="BU151" i="81" s="1"/>
  <c r="BU148" i="81"/>
  <c r="BT157" i="81"/>
  <c r="BZ1321" i="81"/>
  <c r="CA1316" i="81" s="1"/>
  <c r="BW788" i="81"/>
  <c r="BW817" i="81" s="1"/>
  <c r="BW818" i="81" s="1"/>
  <c r="BX816" i="81" s="1"/>
  <c r="BX1056" i="81"/>
  <c r="BX1063" i="81"/>
  <c r="BX1076" i="81"/>
  <c r="BX1077" i="81" s="1"/>
  <c r="BY1075" i="81" s="1"/>
  <c r="BX1124" i="81"/>
  <c r="BX1139" i="81"/>
  <c r="BX1134" i="81"/>
  <c r="BX1138" i="81"/>
  <c r="BX1128" i="81"/>
  <c r="BX1125" i="81"/>
  <c r="BX1137" i="81"/>
  <c r="BX1142" i="81"/>
  <c r="BX1144" i="81"/>
  <c r="BX1135" i="81"/>
  <c r="BX1127" i="81"/>
  <c r="BX1143" i="81"/>
  <c r="BX1129" i="81"/>
  <c r="BX1126" i="81"/>
  <c r="BX1133" i="81"/>
  <c r="BX1122" i="81"/>
  <c r="BX1132" i="81"/>
  <c r="BX1130" i="81"/>
  <c r="BX1123" i="81"/>
  <c r="BX1146" i="81"/>
  <c r="BX1140" i="81"/>
  <c r="BX1131" i="81"/>
  <c r="BX1136" i="81"/>
  <c r="BX1145" i="81"/>
  <c r="BX1141" i="81"/>
  <c r="BW1065" i="81"/>
  <c r="BW1069" i="81"/>
  <c r="BX1062" i="81" s="1"/>
  <c r="BW1068" i="81"/>
  <c r="BX1059" i="81"/>
  <c r="BU670" i="81"/>
  <c r="BU775" i="81" s="1"/>
  <c r="BU747" i="81"/>
  <c r="BU729" i="81"/>
  <c r="BU751" i="81"/>
  <c r="BU738" i="81"/>
  <c r="BU752" i="81"/>
  <c r="BU730" i="81"/>
  <c r="BU731" i="81"/>
  <c r="BU740" i="81"/>
  <c r="BU745" i="81"/>
  <c r="BU742" i="81"/>
  <c r="BU734" i="81"/>
  <c r="BU749" i="81"/>
  <c r="BU733" i="81"/>
  <c r="BU744" i="81"/>
  <c r="BU735" i="81"/>
  <c r="BU736" i="81"/>
  <c r="BU741" i="81"/>
  <c r="BU737" i="81"/>
  <c r="BU743" i="81"/>
  <c r="BU746" i="81"/>
  <c r="BU739" i="81"/>
  <c r="BU750" i="81"/>
  <c r="BU748" i="81"/>
  <c r="BU732" i="81"/>
  <c r="BU753" i="81"/>
  <c r="BU677" i="81"/>
  <c r="BV654" i="81"/>
  <c r="BU659" i="81"/>
  <c r="BU662" i="81" s="1"/>
  <c r="BU663" i="81" s="1"/>
  <c r="BU664" i="81" s="1"/>
  <c r="BU665" i="81" s="1"/>
  <c r="BU671" i="81" s="1"/>
  <c r="BX396" i="81"/>
  <c r="BX407" i="81" s="1"/>
  <c r="BW418" i="81"/>
  <c r="BW516" i="81"/>
  <c r="BU1294" i="81"/>
  <c r="BX388" i="81"/>
  <c r="BW415" i="81"/>
  <c r="BW419" i="81" s="1"/>
  <c r="BW515" i="81"/>
  <c r="CA1402" i="81"/>
  <c r="CA1386" i="81"/>
  <c r="CA1399" i="81"/>
  <c r="CA1383" i="81"/>
  <c r="CA1387" i="81"/>
  <c r="CA1405" i="81"/>
  <c r="CA1394" i="81"/>
  <c r="CA1388" i="81"/>
  <c r="CA1404" i="81"/>
  <c r="CA1390" i="81"/>
  <c r="CA1392" i="81"/>
  <c r="CA1400" i="81"/>
  <c r="CA1382" i="81"/>
  <c r="CA1389" i="81"/>
  <c r="CA1395" i="81"/>
  <c r="CA1397" i="81"/>
  <c r="CA1391" i="81"/>
  <c r="CA1403" i="81"/>
  <c r="CA1406" i="81"/>
  <c r="CA1385" i="81"/>
  <c r="CA1396" i="81"/>
  <c r="CA1384" i="81"/>
  <c r="CA1398" i="81"/>
  <c r="CA1393" i="81"/>
  <c r="CA1401" i="81"/>
  <c r="BX387" i="81"/>
  <c r="BV1204" i="81"/>
  <c r="BT1296" i="81"/>
  <c r="BY270" i="81"/>
  <c r="BY268" i="81"/>
  <c r="CB128" i="81"/>
  <c r="BX426" i="81"/>
  <c r="BW884" i="81"/>
  <c r="BW881" i="81"/>
  <c r="BW867" i="81"/>
  <c r="BW863" i="81"/>
  <c r="BW869" i="81"/>
  <c r="BW886" i="81"/>
  <c r="BW883" i="81"/>
  <c r="BW880" i="81"/>
  <c r="BW876" i="81"/>
  <c r="BW878" i="81"/>
  <c r="BW865" i="81"/>
  <c r="BW866" i="81"/>
  <c r="BW864" i="81"/>
  <c r="BW872" i="81"/>
  <c r="BW879" i="81"/>
  <c r="BW868" i="81"/>
  <c r="BW875" i="81"/>
  <c r="BW885" i="81"/>
  <c r="BW871" i="81"/>
  <c r="BW882" i="81"/>
  <c r="BW870" i="81"/>
  <c r="BW874" i="81"/>
  <c r="BW862" i="81"/>
  <c r="BW877" i="81"/>
  <c r="BW873" i="81"/>
  <c r="BY298" i="81"/>
  <c r="BW390" i="81"/>
  <c r="BX427" i="81"/>
  <c r="BX414" i="81"/>
  <c r="BY282" i="81"/>
  <c r="CA1313" i="81"/>
  <c r="BV1174" i="81"/>
  <c r="BV1176" i="81"/>
  <c r="BU1193" i="81"/>
  <c r="BV518" i="81"/>
  <c r="BZ1322" i="81"/>
  <c r="BU1293" i="81"/>
  <c r="BV810" i="81"/>
  <c r="BW803" i="81" s="1"/>
  <c r="BW800" i="81"/>
  <c r="BV806" i="81"/>
  <c r="BV809" i="81"/>
  <c r="CA1320" i="81"/>
  <c r="CA1333" i="81"/>
  <c r="CA1334" i="81" s="1"/>
  <c r="CB1332" i="81" s="1"/>
  <c r="CC21" i="81"/>
  <c r="BW797" i="81" l="1"/>
  <c r="BT1431" i="81"/>
  <c r="BZ1325" i="81"/>
  <c r="BS1455" i="81"/>
  <c r="BX291" i="81"/>
  <c r="BX288" i="81"/>
  <c r="BZ1326" i="81"/>
  <c r="CA1319" i="81" s="1"/>
  <c r="CA1317" i="81" s="1"/>
  <c r="CA1422" i="81" s="1"/>
  <c r="BW804" i="81"/>
  <c r="BT938" i="81"/>
  <c r="BT1453" i="81" s="1"/>
  <c r="BT927" i="81"/>
  <c r="BT931" i="81" s="1"/>
  <c r="BT934" i="81"/>
  <c r="BT1449" i="81" s="1"/>
  <c r="BT947" i="81"/>
  <c r="BT948" i="81" s="1"/>
  <c r="BU946" i="81" s="1"/>
  <c r="BT999" i="81"/>
  <c r="BT1004" i="81"/>
  <c r="BT990" i="81"/>
  <c r="BT989" i="81"/>
  <c r="BT1010" i="81"/>
  <c r="BT994" i="81"/>
  <c r="BT998" i="81"/>
  <c r="BT1008" i="81"/>
  <c r="BT997" i="81"/>
  <c r="BT1005" i="81"/>
  <c r="BT1012" i="81"/>
  <c r="BT993" i="81"/>
  <c r="BT996" i="81"/>
  <c r="BT1009" i="81"/>
  <c r="BT1003" i="81"/>
  <c r="BT1002" i="81"/>
  <c r="BT1000" i="81"/>
  <c r="BT1006" i="81"/>
  <c r="BT991" i="81"/>
  <c r="BT1011" i="81"/>
  <c r="BT992" i="81"/>
  <c r="BT1001" i="81"/>
  <c r="BT1007" i="81"/>
  <c r="BT995" i="81"/>
  <c r="BT1013" i="81"/>
  <c r="BT558" i="81"/>
  <c r="BU556" i="81" s="1"/>
  <c r="BT602" i="81"/>
  <c r="BT623" i="81"/>
  <c r="BT613" i="81"/>
  <c r="BT1518" i="81" s="1"/>
  <c r="BT617" i="81"/>
  <c r="BT621" i="81"/>
  <c r="BT599" i="81"/>
  <c r="BT615" i="81"/>
  <c r="BT614" i="81"/>
  <c r="BT1519" i="81" s="1"/>
  <c r="BT604" i="81"/>
  <c r="BT607" i="81"/>
  <c r="BT619" i="81"/>
  <c r="BT603" i="81"/>
  <c r="BT1508" i="81" s="1"/>
  <c r="BT620" i="81"/>
  <c r="BT601" i="81"/>
  <c r="BT1506" i="81" s="1"/>
  <c r="BT618" i="81"/>
  <c r="BT1523" i="81" s="1"/>
  <c r="BT612" i="81"/>
  <c r="BT1517" i="81" s="1"/>
  <c r="BT608" i="81"/>
  <c r="BT1513" i="81" s="1"/>
  <c r="BT600" i="81"/>
  <c r="BT1505" i="81" s="1"/>
  <c r="BT616" i="81"/>
  <c r="BT609" i="81"/>
  <c r="BT1514" i="81" s="1"/>
  <c r="BT606" i="81"/>
  <c r="BT622" i="81"/>
  <c r="BT1527" i="81" s="1"/>
  <c r="BT605" i="81"/>
  <c r="BT1510" i="81" s="1"/>
  <c r="BT610" i="81"/>
  <c r="BT1515" i="81" s="1"/>
  <c r="BT611" i="81"/>
  <c r="BT1464" i="81"/>
  <c r="BU525" i="81"/>
  <c r="BT1442" i="81"/>
  <c r="BS1552" i="81"/>
  <c r="BS648" i="81"/>
  <c r="BS1553" i="81" s="1"/>
  <c r="BT545" i="81"/>
  <c r="BT549" i="81" s="1"/>
  <c r="BT646" i="81"/>
  <c r="BT530" i="81"/>
  <c r="BT533" i="81" s="1"/>
  <c r="BT534" i="81" s="1"/>
  <c r="BT535" i="81" s="1"/>
  <c r="BT536" i="81" s="1"/>
  <c r="BT542" i="81" s="1"/>
  <c r="BX410" i="81"/>
  <c r="BX418" i="81" s="1"/>
  <c r="CA18" i="81"/>
  <c r="CA11" i="81" s="1"/>
  <c r="CA14" i="81" s="1"/>
  <c r="CA15" i="81" s="1"/>
  <c r="CA16" i="81" s="1"/>
  <c r="CA17" i="81" s="1"/>
  <c r="CA23" i="81" s="1"/>
  <c r="BX1060" i="81"/>
  <c r="BX1165" i="81" s="1"/>
  <c r="BX429" i="81"/>
  <c r="BX496" i="81" s="1"/>
  <c r="BU253" i="81"/>
  <c r="BU674" i="81"/>
  <c r="BU678" i="81" s="1"/>
  <c r="BU149" i="81"/>
  <c r="BU153" i="81" s="1"/>
  <c r="BU156" i="81"/>
  <c r="BU138" i="81"/>
  <c r="BU141" i="81" s="1"/>
  <c r="BU142" i="81" s="1"/>
  <c r="BU143" i="81" s="1"/>
  <c r="BU144" i="81" s="1"/>
  <c r="BU150" i="81" s="1"/>
  <c r="BV133" i="81"/>
  <c r="BW420" i="81"/>
  <c r="BX413" i="81" s="1"/>
  <c r="BX411" i="81" s="1"/>
  <c r="BW416" i="81"/>
  <c r="BX1067" i="81"/>
  <c r="BX1164" i="81"/>
  <c r="BX1049" i="81"/>
  <c r="BX1052" i="81" s="1"/>
  <c r="BX1053" i="81" s="1"/>
  <c r="BX1054" i="81" s="1"/>
  <c r="BX1055" i="81" s="1"/>
  <c r="BX1061" i="81" s="1"/>
  <c r="BY1044" i="81"/>
  <c r="BV657" i="81"/>
  <c r="BV655" i="81"/>
  <c r="BU774" i="81"/>
  <c r="BU776" i="81" s="1"/>
  <c r="BU777" i="81" s="1"/>
  <c r="BW905" i="81"/>
  <c r="CC26" i="81"/>
  <c r="BW808" i="81"/>
  <c r="BX785" i="81"/>
  <c r="BU1194" i="81"/>
  <c r="BV1188" i="81"/>
  <c r="BU1198" i="81"/>
  <c r="BV1191" i="81" s="1"/>
  <c r="BU1197" i="81"/>
  <c r="BV1205" i="81"/>
  <c r="BV1192" i="81"/>
  <c r="CA1306" i="81"/>
  <c r="CA1309" i="81" s="1"/>
  <c r="CA1310" i="81" s="1"/>
  <c r="CA1311" i="81" s="1"/>
  <c r="CA1312" i="81" s="1"/>
  <c r="CA1318" i="81" s="1"/>
  <c r="CB1301" i="81"/>
  <c r="BW790" i="81"/>
  <c r="BW793" i="81" s="1"/>
  <c r="BW794" i="81" s="1"/>
  <c r="BW795" i="81" s="1"/>
  <c r="BW796" i="81" s="1"/>
  <c r="BW802" i="81" s="1"/>
  <c r="CB129" i="81"/>
  <c r="BY301" i="81"/>
  <c r="BX389" i="81"/>
  <c r="CA1421" i="81"/>
  <c r="BY395" i="81"/>
  <c r="BX400" i="81"/>
  <c r="BX403" i="81" s="1"/>
  <c r="BX404" i="81" s="1"/>
  <c r="BX405" i="81" s="1"/>
  <c r="BX406" i="81" s="1"/>
  <c r="BX412" i="81" s="1"/>
  <c r="BW801" i="81"/>
  <c r="BW906" i="81" s="1"/>
  <c r="BV1207" i="81"/>
  <c r="BX479" i="81"/>
  <c r="BX481" i="81"/>
  <c r="BX492" i="81"/>
  <c r="BX475" i="81"/>
  <c r="BX495" i="81"/>
  <c r="BX482" i="81"/>
  <c r="BX491" i="81"/>
  <c r="BX477" i="81"/>
  <c r="BX490" i="81"/>
  <c r="BX485" i="81"/>
  <c r="BX488" i="81"/>
  <c r="BX486" i="81"/>
  <c r="BY286" i="81"/>
  <c r="BY299" i="81"/>
  <c r="BU1295" i="81"/>
  <c r="CA1324" i="81"/>
  <c r="BW517" i="81"/>
  <c r="BV1185" i="81"/>
  <c r="BY290" i="81"/>
  <c r="BX428" i="81"/>
  <c r="CC103" i="81"/>
  <c r="CC91" i="81"/>
  <c r="CC89" i="81"/>
  <c r="CC106" i="81"/>
  <c r="CC113" i="81"/>
  <c r="CC110" i="81"/>
  <c r="CC111" i="81"/>
  <c r="CC99" i="81"/>
  <c r="CC100" i="81"/>
  <c r="CC107" i="81"/>
  <c r="CC90" i="81"/>
  <c r="CC109" i="81"/>
  <c r="CC92" i="81"/>
  <c r="CC96" i="81"/>
  <c r="CC108" i="81"/>
  <c r="CC93" i="81"/>
  <c r="CC104" i="81"/>
  <c r="CC94" i="81"/>
  <c r="CC102" i="81"/>
  <c r="CC95" i="81"/>
  <c r="CC112" i="81"/>
  <c r="CC105" i="81"/>
  <c r="CC101" i="81"/>
  <c r="CC97" i="81"/>
  <c r="CC98" i="81"/>
  <c r="BY279" i="81"/>
  <c r="BV669" i="81" l="1"/>
  <c r="BV677" i="81" s="1"/>
  <c r="BT1462" i="81"/>
  <c r="BU675" i="81"/>
  <c r="BT1526" i="81"/>
  <c r="BU679" i="81"/>
  <c r="BV672" i="81" s="1"/>
  <c r="BT1520" i="81"/>
  <c r="BX480" i="81"/>
  <c r="BX497" i="81"/>
  <c r="BX484" i="81"/>
  <c r="BX474" i="81"/>
  <c r="BX489" i="81"/>
  <c r="BX483" i="81"/>
  <c r="BT1463" i="81"/>
  <c r="BT1512" i="81"/>
  <c r="BT1528" i="81"/>
  <c r="BT1521" i="81"/>
  <c r="BT1524" i="81"/>
  <c r="BX473" i="81"/>
  <c r="BX476" i="81"/>
  <c r="BX478" i="81"/>
  <c r="BX493" i="81"/>
  <c r="BX487" i="81"/>
  <c r="BX494" i="81"/>
  <c r="BT1516" i="81"/>
  <c r="BT1511" i="81"/>
  <c r="BT1525" i="81"/>
  <c r="BT1509" i="81"/>
  <c r="BT1507" i="81"/>
  <c r="BT1036" i="81"/>
  <c r="BT1551" i="81" s="1"/>
  <c r="BT1446" i="81"/>
  <c r="BT1522" i="81"/>
  <c r="BT1035" i="81"/>
  <c r="BT1037" i="81" s="1"/>
  <c r="BT1038" i="81" s="1"/>
  <c r="BT920" i="81"/>
  <c r="BT923" i="81" s="1"/>
  <c r="BT924" i="81" s="1"/>
  <c r="BT925" i="81" s="1"/>
  <c r="BT926" i="81" s="1"/>
  <c r="BT932" i="81" s="1"/>
  <c r="BU915" i="81"/>
  <c r="BU1430" i="81" s="1"/>
  <c r="BT935" i="81"/>
  <c r="BT1450" i="81" s="1"/>
  <c r="BU1461" i="81"/>
  <c r="BU526" i="81"/>
  <c r="BU528" i="81"/>
  <c r="BT550" i="81"/>
  <c r="BU543" i="81" s="1"/>
  <c r="BU540" i="81"/>
  <c r="BT546" i="81"/>
  <c r="BT645" i="81"/>
  <c r="BT1504" i="81"/>
  <c r="CB6" i="81"/>
  <c r="CA27" i="81"/>
  <c r="CA31" i="81"/>
  <c r="CB24" i="81" s="1"/>
  <c r="CA30" i="81"/>
  <c r="BX1166" i="81"/>
  <c r="BX1167" i="81" s="1"/>
  <c r="BX1064" i="81"/>
  <c r="BY1059" i="81" s="1"/>
  <c r="BU157" i="81"/>
  <c r="BU254" i="81"/>
  <c r="BV134" i="81"/>
  <c r="BV136" i="81"/>
  <c r="BU158" i="81"/>
  <c r="BV151" i="81" s="1"/>
  <c r="BV148" i="81"/>
  <c r="BU154" i="81"/>
  <c r="BY1045" i="81"/>
  <c r="BY1078" i="81" s="1"/>
  <c r="BY1047" i="81"/>
  <c r="BV666" i="81"/>
  <c r="BW654" i="81" s="1"/>
  <c r="BW657" i="81" s="1"/>
  <c r="BV688" i="81"/>
  <c r="BV673" i="81"/>
  <c r="BV686" i="81"/>
  <c r="BV687" i="81" s="1"/>
  <c r="BW685" i="81" s="1"/>
  <c r="BX516" i="81"/>
  <c r="BW907" i="81"/>
  <c r="BW908" i="81" s="1"/>
  <c r="BX415" i="81"/>
  <c r="BX419" i="81" s="1"/>
  <c r="CA1321" i="81"/>
  <c r="CB1316" i="81" s="1"/>
  <c r="BY283" i="81"/>
  <c r="BZ267" i="81"/>
  <c r="BY272" i="81"/>
  <c r="BY275" i="81" s="1"/>
  <c r="BY276" i="81" s="1"/>
  <c r="BY277" i="81" s="1"/>
  <c r="BY278" i="81" s="1"/>
  <c r="BY284" i="81" s="1"/>
  <c r="BV1189" i="81"/>
  <c r="BV1193" i="81" s="1"/>
  <c r="BW1173" i="81"/>
  <c r="BX390" i="81"/>
  <c r="BV1206" i="81"/>
  <c r="BV1196" i="81"/>
  <c r="BX786" i="81"/>
  <c r="BX819" i="81" s="1"/>
  <c r="BX788" i="81"/>
  <c r="BU1296" i="81"/>
  <c r="BY398" i="81"/>
  <c r="BY396" i="81"/>
  <c r="BW805" i="81"/>
  <c r="CD21" i="81"/>
  <c r="BW518" i="81"/>
  <c r="BV1178" i="81"/>
  <c r="BV1181" i="81" s="1"/>
  <c r="BV1182" i="81" s="1"/>
  <c r="BV1183" i="81" s="1"/>
  <c r="BV1184" i="81" s="1"/>
  <c r="BV1190" i="81" s="1"/>
  <c r="BY300" i="81"/>
  <c r="BV1270" i="81"/>
  <c r="BV1252" i="81"/>
  <c r="BV1250" i="81"/>
  <c r="BV1262" i="81"/>
  <c r="BV1259" i="81"/>
  <c r="BV1268" i="81"/>
  <c r="BV1273" i="81"/>
  <c r="BV1263" i="81"/>
  <c r="BV1249" i="81"/>
  <c r="BV1261" i="81"/>
  <c r="BV1264" i="81"/>
  <c r="BV1257" i="81"/>
  <c r="BV1253" i="81"/>
  <c r="BV1267" i="81"/>
  <c r="BV1260" i="81"/>
  <c r="BV1254" i="81"/>
  <c r="BV1265" i="81"/>
  <c r="BV1266" i="81"/>
  <c r="BV1272" i="81"/>
  <c r="BV1269" i="81"/>
  <c r="BV1255" i="81"/>
  <c r="BV1251" i="81"/>
  <c r="BV1271" i="81"/>
  <c r="BV1256" i="81"/>
  <c r="BV1258" i="81"/>
  <c r="CA1423" i="81"/>
  <c r="CA1424" i="81" s="1"/>
  <c r="BY364" i="81"/>
  <c r="BY357" i="81"/>
  <c r="BY366" i="81"/>
  <c r="BY355" i="81"/>
  <c r="BY352" i="81"/>
  <c r="BY361" i="81"/>
  <c r="BY353" i="81"/>
  <c r="BY349" i="81"/>
  <c r="BY368" i="81"/>
  <c r="BY356" i="81"/>
  <c r="BY354" i="81"/>
  <c r="BY351" i="81"/>
  <c r="BY365" i="81"/>
  <c r="BY350" i="81"/>
  <c r="BY346" i="81"/>
  <c r="BY367" i="81"/>
  <c r="BY358" i="81"/>
  <c r="BY348" i="81"/>
  <c r="BY363" i="81"/>
  <c r="BY370" i="81"/>
  <c r="BY362" i="81"/>
  <c r="BY360" i="81"/>
  <c r="BY369" i="81"/>
  <c r="BY347" i="81"/>
  <c r="BY359" i="81"/>
  <c r="CC126" i="81"/>
  <c r="BY426" i="81"/>
  <c r="CB1302" i="81"/>
  <c r="CB1335" i="81" s="1"/>
  <c r="CB1304" i="81"/>
  <c r="BX515" i="81" l="1"/>
  <c r="BU537" i="81"/>
  <c r="BT939" i="81"/>
  <c r="BT1454" i="81" s="1"/>
  <c r="BU916" i="81"/>
  <c r="BU949" i="81" s="1"/>
  <c r="BU918" i="81"/>
  <c r="BT940" i="81"/>
  <c r="BU933" i="81" s="1"/>
  <c r="BT936" i="81"/>
  <c r="BU930" i="81"/>
  <c r="BU1445" i="81" s="1"/>
  <c r="BT1451" i="81"/>
  <c r="BT1455" i="81"/>
  <c r="BU559" i="81"/>
  <c r="BU1431" i="81"/>
  <c r="BU548" i="81"/>
  <c r="BU530" i="81"/>
  <c r="BU533" i="81" s="1"/>
  <c r="BU534" i="81" s="1"/>
  <c r="BU535" i="81" s="1"/>
  <c r="BU536" i="81" s="1"/>
  <c r="BU542" i="81" s="1"/>
  <c r="BV525" i="81"/>
  <c r="BT647" i="81"/>
  <c r="BT1550" i="81"/>
  <c r="BU541" i="81"/>
  <c r="BU557" i="81"/>
  <c r="BU544" i="81"/>
  <c r="BU1433" i="81"/>
  <c r="CB7" i="81"/>
  <c r="CB40" i="81" s="1"/>
  <c r="CB9" i="81"/>
  <c r="CB38" i="81" s="1"/>
  <c r="CB39" i="81" s="1"/>
  <c r="CC37" i="81" s="1"/>
  <c r="CB29" i="81"/>
  <c r="BX1068" i="81"/>
  <c r="BX1065" i="81"/>
  <c r="BX1069" i="81"/>
  <c r="BY1062" i="81" s="1"/>
  <c r="BU255" i="81"/>
  <c r="BV167" i="81"/>
  <c r="BV156" i="81"/>
  <c r="BY1056" i="81"/>
  <c r="BZ1044" i="81" s="1"/>
  <c r="BZ1047" i="81" s="1"/>
  <c r="BV145" i="81"/>
  <c r="BV152" i="81"/>
  <c r="BV165" i="81"/>
  <c r="BV166" i="81" s="1"/>
  <c r="BW164" i="81" s="1"/>
  <c r="CA1326" i="81"/>
  <c r="CB1319" i="81" s="1"/>
  <c r="BY1076" i="81"/>
  <c r="BY1077" i="81" s="1"/>
  <c r="BZ1075" i="81" s="1"/>
  <c r="BY1063" i="81"/>
  <c r="BY1141" i="81"/>
  <c r="BY1130" i="81"/>
  <c r="BY1123" i="81"/>
  <c r="BY1138" i="81"/>
  <c r="BY1146" i="81"/>
  <c r="BY1132" i="81"/>
  <c r="BY1143" i="81"/>
  <c r="BY1145" i="81"/>
  <c r="BY1129" i="81"/>
  <c r="BY1124" i="81"/>
  <c r="BY1134" i="81"/>
  <c r="BY1127" i="81"/>
  <c r="BY1128" i="81"/>
  <c r="BY1137" i="81"/>
  <c r="BY1131" i="81"/>
  <c r="BY1125" i="81"/>
  <c r="BY1140" i="81"/>
  <c r="BY1144" i="81"/>
  <c r="BY1147" i="81"/>
  <c r="BY1142" i="81"/>
  <c r="BY1126" i="81"/>
  <c r="BY1136" i="81"/>
  <c r="BY1135" i="81"/>
  <c r="BY1133" i="81"/>
  <c r="BY1139" i="81"/>
  <c r="BY1067" i="81"/>
  <c r="BV659" i="81"/>
  <c r="BV662" i="81" s="1"/>
  <c r="BV663" i="81" s="1"/>
  <c r="BV664" i="81" s="1"/>
  <c r="BV665" i="81" s="1"/>
  <c r="BV671" i="81" s="1"/>
  <c r="BV670" i="81"/>
  <c r="BV775" i="81" s="1"/>
  <c r="BW655" i="81"/>
  <c r="BW666" i="81" s="1"/>
  <c r="BW673" i="81"/>
  <c r="BW686" i="81"/>
  <c r="BW687" i="81" s="1"/>
  <c r="BX420" i="81"/>
  <c r="BY413" i="81" s="1"/>
  <c r="BV742" i="81"/>
  <c r="BV754" i="81"/>
  <c r="BV749" i="81"/>
  <c r="BV744" i="81"/>
  <c r="BV746" i="81"/>
  <c r="BV734" i="81"/>
  <c r="BV732" i="81"/>
  <c r="BV750" i="81"/>
  <c r="BV739" i="81"/>
  <c r="BV740" i="81"/>
  <c r="BV733" i="81"/>
  <c r="BV752" i="81"/>
  <c r="BV753" i="81"/>
  <c r="BV743" i="81"/>
  <c r="BV741" i="81"/>
  <c r="BV738" i="81"/>
  <c r="BV731" i="81"/>
  <c r="BV735" i="81"/>
  <c r="BV751" i="81"/>
  <c r="BV736" i="81"/>
  <c r="BV745" i="81"/>
  <c r="BV737" i="81"/>
  <c r="BV748" i="81"/>
  <c r="BV747" i="81"/>
  <c r="BV730" i="81"/>
  <c r="BX416" i="81"/>
  <c r="BY410" i="81"/>
  <c r="BY418" i="81" s="1"/>
  <c r="BV1294" i="81"/>
  <c r="CA1325" i="81"/>
  <c r="CA1322" i="81"/>
  <c r="BY387" i="81"/>
  <c r="BZ298" i="81"/>
  <c r="BY429" i="81"/>
  <c r="BX877" i="81"/>
  <c r="BX870" i="81"/>
  <c r="BX866" i="81"/>
  <c r="BX876" i="81"/>
  <c r="BX880" i="81"/>
  <c r="BX885" i="81"/>
  <c r="BX871" i="81"/>
  <c r="BX883" i="81"/>
  <c r="BX869" i="81"/>
  <c r="BX872" i="81"/>
  <c r="BX865" i="81"/>
  <c r="BX863" i="81"/>
  <c r="BX886" i="81"/>
  <c r="BX882" i="81"/>
  <c r="BX881" i="81"/>
  <c r="BX878" i="81"/>
  <c r="BX868" i="81"/>
  <c r="BX884" i="81"/>
  <c r="BX887" i="81"/>
  <c r="BX874" i="81"/>
  <c r="BX873" i="81"/>
  <c r="BX879" i="81"/>
  <c r="BX864" i="81"/>
  <c r="BX875" i="81"/>
  <c r="BX867" i="81"/>
  <c r="BW1204" i="81"/>
  <c r="BY427" i="81"/>
  <c r="BY414" i="81"/>
  <c r="BV1197" i="81"/>
  <c r="BW1188" i="81"/>
  <c r="BW1196" i="81" s="1"/>
  <c r="BV1194" i="81"/>
  <c r="BV1198" i="81"/>
  <c r="BW1191" i="81" s="1"/>
  <c r="BW1174" i="81"/>
  <c r="BW1176" i="81"/>
  <c r="CB1313" i="81"/>
  <c r="BV1293" i="81"/>
  <c r="BX517" i="81"/>
  <c r="BX797" i="81"/>
  <c r="BY785" i="81" s="1"/>
  <c r="BZ270" i="81"/>
  <c r="BZ268" i="81"/>
  <c r="CB1402" i="81"/>
  <c r="CB1396" i="81"/>
  <c r="CB1386" i="81"/>
  <c r="CB1385" i="81"/>
  <c r="CB1407" i="81"/>
  <c r="CB1406" i="81"/>
  <c r="CB1394" i="81"/>
  <c r="CB1397" i="81"/>
  <c r="CB1389" i="81"/>
  <c r="CB1388" i="81"/>
  <c r="CB1393" i="81"/>
  <c r="CB1399" i="81"/>
  <c r="CB1403" i="81"/>
  <c r="CB1387" i="81"/>
  <c r="CB1391" i="81"/>
  <c r="CB1390" i="81"/>
  <c r="CB1404" i="81"/>
  <c r="CB1401" i="81"/>
  <c r="CB1398" i="81"/>
  <c r="CB1395" i="81"/>
  <c r="CB1384" i="81"/>
  <c r="CB1392" i="81"/>
  <c r="CB1383" i="81"/>
  <c r="CB1405" i="81"/>
  <c r="CB1400" i="81"/>
  <c r="CB1320" i="81"/>
  <c r="CB1333" i="81"/>
  <c r="CB1334" i="81" s="1"/>
  <c r="CC1332" i="81" s="1"/>
  <c r="CD111" i="81"/>
  <c r="CD104" i="81"/>
  <c r="CD100" i="81"/>
  <c r="CD93" i="81"/>
  <c r="CD114" i="81"/>
  <c r="CD101" i="81"/>
  <c r="CD91" i="81"/>
  <c r="CD108" i="81"/>
  <c r="CD109" i="81"/>
  <c r="CD105" i="81"/>
  <c r="CD102" i="81"/>
  <c r="CD112" i="81"/>
  <c r="CD92" i="81"/>
  <c r="CD110" i="81"/>
  <c r="CD98" i="81"/>
  <c r="CD113" i="81"/>
  <c r="CD94" i="81"/>
  <c r="CD96" i="81"/>
  <c r="CD107" i="81"/>
  <c r="CD99" i="81"/>
  <c r="CD103" i="81"/>
  <c r="CD95" i="81"/>
  <c r="CD90" i="81"/>
  <c r="CD106" i="81"/>
  <c r="CD97" i="81"/>
  <c r="CB1324" i="81"/>
  <c r="BW810" i="81"/>
  <c r="BX803" i="81" s="1"/>
  <c r="BW806" i="81"/>
  <c r="BX800" i="81"/>
  <c r="BW809" i="81"/>
  <c r="BY407" i="81"/>
  <c r="BX817" i="81"/>
  <c r="BX818" i="81" s="1"/>
  <c r="BY816" i="81" s="1"/>
  <c r="BX804" i="81"/>
  <c r="BY388" i="81"/>
  <c r="BY287" i="81"/>
  <c r="BU927" i="81" l="1"/>
  <c r="BU920" i="81"/>
  <c r="BU923" i="81" s="1"/>
  <c r="BU924" i="81" s="1"/>
  <c r="BU925" i="81" s="1"/>
  <c r="BU926" i="81" s="1"/>
  <c r="BU932" i="81" s="1"/>
  <c r="BV915" i="81"/>
  <c r="BU1442" i="81"/>
  <c r="BU931" i="81"/>
  <c r="BU1036" i="81" s="1"/>
  <c r="BU934" i="81"/>
  <c r="BU1449" i="81" s="1"/>
  <c r="BU947" i="81"/>
  <c r="BU948" i="81" s="1"/>
  <c r="BV946" i="81" s="1"/>
  <c r="BU1012" i="81"/>
  <c r="BU1001" i="81"/>
  <c r="BU1005" i="81"/>
  <c r="BU1002" i="81"/>
  <c r="BU1009" i="81"/>
  <c r="BU996" i="81"/>
  <c r="BU991" i="81"/>
  <c r="BU994" i="81"/>
  <c r="BU1010" i="81"/>
  <c r="BU993" i="81"/>
  <c r="BU992" i="81"/>
  <c r="BU1014" i="81"/>
  <c r="BU1000" i="81"/>
  <c r="BU999" i="81"/>
  <c r="BU990" i="81"/>
  <c r="BU1003" i="81"/>
  <c r="BU1007" i="81"/>
  <c r="BU998" i="81"/>
  <c r="BU1011" i="81"/>
  <c r="BU1004" i="81"/>
  <c r="BU1013" i="81"/>
  <c r="BU997" i="81"/>
  <c r="BU1008" i="81"/>
  <c r="BU995" i="81"/>
  <c r="BU1006" i="81"/>
  <c r="BU938" i="81"/>
  <c r="BU1453" i="81" s="1"/>
  <c r="BV528" i="81"/>
  <c r="BV526" i="81"/>
  <c r="BV1430" i="81"/>
  <c r="BU602" i="81"/>
  <c r="BU624" i="81"/>
  <c r="BU1529" i="81" s="1"/>
  <c r="BU623" i="81"/>
  <c r="BU601" i="81"/>
  <c r="BU616" i="81"/>
  <c r="BU600" i="81"/>
  <c r="BU618" i="81"/>
  <c r="BU620" i="81"/>
  <c r="BU1525" i="81" s="1"/>
  <c r="BU607" i="81"/>
  <c r="BU1512" i="81" s="1"/>
  <c r="BU603" i="81"/>
  <c r="BU1508" i="81" s="1"/>
  <c r="BU613" i="81"/>
  <c r="BU1518" i="81" s="1"/>
  <c r="BU604" i="81"/>
  <c r="BU1509" i="81" s="1"/>
  <c r="BU614" i="81"/>
  <c r="BU606" i="81"/>
  <c r="BU1511" i="81" s="1"/>
  <c r="BU605" i="81"/>
  <c r="BU1510" i="81" s="1"/>
  <c r="BU619" i="81"/>
  <c r="BU1524" i="81" s="1"/>
  <c r="BU611" i="81"/>
  <c r="BU1516" i="81" s="1"/>
  <c r="BU608" i="81"/>
  <c r="BU1513" i="81" s="1"/>
  <c r="BU609" i="81"/>
  <c r="BU1514" i="81" s="1"/>
  <c r="BU621" i="81"/>
  <c r="BU610" i="81"/>
  <c r="BU615" i="81"/>
  <c r="BU1520" i="81" s="1"/>
  <c r="BU612" i="81"/>
  <c r="BU1517" i="81" s="1"/>
  <c r="BU622" i="81"/>
  <c r="BU1527" i="81" s="1"/>
  <c r="BU617" i="81"/>
  <c r="BU1464" i="81"/>
  <c r="BT1552" i="81"/>
  <c r="BT648" i="81"/>
  <c r="BT1553" i="81" s="1"/>
  <c r="BU558" i="81"/>
  <c r="BU545" i="81"/>
  <c r="BU646" i="81"/>
  <c r="BU1551" i="81" s="1"/>
  <c r="BU1446" i="81"/>
  <c r="CB18" i="81"/>
  <c r="BZ1045" i="81"/>
  <c r="BZ1056" i="81" s="1"/>
  <c r="CB1317" i="81"/>
  <c r="CB1422" i="81" s="1"/>
  <c r="BY1060" i="81"/>
  <c r="BY1165" i="81" s="1"/>
  <c r="BU256" i="81"/>
  <c r="BY1049" i="81"/>
  <c r="BY1052" i="81" s="1"/>
  <c r="BY1053" i="81" s="1"/>
  <c r="BY1054" i="81" s="1"/>
  <c r="BY1055" i="81" s="1"/>
  <c r="BY1061" i="81" s="1"/>
  <c r="BV138" i="81"/>
  <c r="BV141" i="81" s="1"/>
  <c r="BV142" i="81" s="1"/>
  <c r="BV143" i="81" s="1"/>
  <c r="BV144" i="81" s="1"/>
  <c r="BV150" i="81" s="1"/>
  <c r="BW133" i="81"/>
  <c r="BV214" i="81"/>
  <c r="BV209" i="81"/>
  <c r="BV229" i="81"/>
  <c r="BV221" i="81"/>
  <c r="BV223" i="81"/>
  <c r="BV213" i="81"/>
  <c r="BV216" i="81"/>
  <c r="BV225" i="81"/>
  <c r="BV220" i="81"/>
  <c r="BV218" i="81"/>
  <c r="BV217" i="81"/>
  <c r="BV222" i="81"/>
  <c r="BV212" i="81"/>
  <c r="BV226" i="81"/>
  <c r="BV228" i="81"/>
  <c r="BV215" i="81"/>
  <c r="BV233" i="81"/>
  <c r="BV219" i="81"/>
  <c r="BV231" i="81"/>
  <c r="BV227" i="81"/>
  <c r="BV230" i="81"/>
  <c r="BV224" i="81"/>
  <c r="BV211" i="81"/>
  <c r="BV232" i="81"/>
  <c r="BV210" i="81"/>
  <c r="BV149" i="81"/>
  <c r="BY1164" i="81"/>
  <c r="BY1166" i="81" s="1"/>
  <c r="BY1167" i="81" s="1"/>
  <c r="BZ1063" i="81"/>
  <c r="BZ1076" i="81"/>
  <c r="BZ1077" i="81" s="1"/>
  <c r="CA1075" i="81" s="1"/>
  <c r="BV674" i="81"/>
  <c r="BW659" i="81"/>
  <c r="BW662" i="81" s="1"/>
  <c r="BW663" i="81" s="1"/>
  <c r="BW664" i="81" s="1"/>
  <c r="BW665" i="81" s="1"/>
  <c r="BW671" i="81" s="1"/>
  <c r="BX654" i="81"/>
  <c r="BX655" i="81" s="1"/>
  <c r="BW688" i="81"/>
  <c r="BV774" i="81"/>
  <c r="BV776" i="81" s="1"/>
  <c r="BV777" i="81" s="1"/>
  <c r="BW1185" i="81"/>
  <c r="BX1173" i="81" s="1"/>
  <c r="BX801" i="81"/>
  <c r="BX906" i="81" s="1"/>
  <c r="CB1306" i="81"/>
  <c r="CB1309" i="81" s="1"/>
  <c r="CB1310" i="81" s="1"/>
  <c r="CB1311" i="81" s="1"/>
  <c r="CB1312" i="81" s="1"/>
  <c r="CB1318" i="81" s="1"/>
  <c r="BZ279" i="81"/>
  <c r="CA267" i="81" s="1"/>
  <c r="CD126" i="81"/>
  <c r="BY291" i="81"/>
  <c r="BY288" i="81"/>
  <c r="BY292" i="81"/>
  <c r="BZ285" i="81" s="1"/>
  <c r="BZ282" i="81"/>
  <c r="BY400" i="81"/>
  <c r="BY403" i="81" s="1"/>
  <c r="BY404" i="81" s="1"/>
  <c r="BY405" i="81" s="1"/>
  <c r="BY406" i="81" s="1"/>
  <c r="BY412" i="81" s="1"/>
  <c r="BZ395" i="81"/>
  <c r="BW1192" i="81"/>
  <c r="BW1205" i="81"/>
  <c r="BX685" i="81"/>
  <c r="BY428" i="81"/>
  <c r="BY389" i="81"/>
  <c r="CB1421" i="81"/>
  <c r="BX518" i="81"/>
  <c r="CC1301" i="81"/>
  <c r="BW1207" i="81"/>
  <c r="BX905" i="81"/>
  <c r="BY477" i="81"/>
  <c r="BY475" i="81"/>
  <c r="BY498" i="81"/>
  <c r="BY481" i="81"/>
  <c r="BY491" i="81"/>
  <c r="BY489" i="81"/>
  <c r="BY479" i="81"/>
  <c r="BY497" i="81"/>
  <c r="BY493" i="81"/>
  <c r="BY483" i="81"/>
  <c r="BY496" i="81"/>
  <c r="BY480" i="81"/>
  <c r="BY495" i="81"/>
  <c r="BY478" i="81"/>
  <c r="BY494" i="81"/>
  <c r="BY490" i="81"/>
  <c r="BY486" i="81"/>
  <c r="BY492" i="81"/>
  <c r="BY476" i="81"/>
  <c r="BY485" i="81"/>
  <c r="BY482" i="81"/>
  <c r="BY488" i="81"/>
  <c r="BY474" i="81"/>
  <c r="BY484" i="81"/>
  <c r="BY487" i="81"/>
  <c r="BX808" i="81"/>
  <c r="BZ301" i="81"/>
  <c r="BY786" i="81"/>
  <c r="BY819" i="81" s="1"/>
  <c r="BY788" i="81"/>
  <c r="BX790" i="81"/>
  <c r="BX793" i="81" s="1"/>
  <c r="BX794" i="81" s="1"/>
  <c r="BX795" i="81" s="1"/>
  <c r="BX796" i="81" s="1"/>
  <c r="BX802" i="81" s="1"/>
  <c r="BY411" i="81"/>
  <c r="BZ299" i="81"/>
  <c r="BZ286" i="81"/>
  <c r="BV1295" i="81"/>
  <c r="CD26" i="81"/>
  <c r="CD127" i="81"/>
  <c r="BX907" i="81" l="1"/>
  <c r="BX908" i="81" s="1"/>
  <c r="BU1526" i="81"/>
  <c r="CB1321" i="81"/>
  <c r="CB1326" i="81" s="1"/>
  <c r="BU1462" i="81"/>
  <c r="BU1522" i="81"/>
  <c r="BU1515" i="81"/>
  <c r="BU1519" i="81"/>
  <c r="BU1521" i="81"/>
  <c r="BU1506" i="81"/>
  <c r="BU1523" i="81"/>
  <c r="BW1178" i="81"/>
  <c r="BW1181" i="81" s="1"/>
  <c r="BW1182" i="81" s="1"/>
  <c r="BW1183" i="81" s="1"/>
  <c r="BW1184" i="81" s="1"/>
  <c r="BW1190" i="81" s="1"/>
  <c r="BU1507" i="81"/>
  <c r="BW1189" i="81"/>
  <c r="BW1294" i="81" s="1"/>
  <c r="BU1528" i="81"/>
  <c r="BU1035" i="81"/>
  <c r="BU1037" i="81" s="1"/>
  <c r="BU1038" i="81" s="1"/>
  <c r="BU935" i="81"/>
  <c r="BV918" i="81"/>
  <c r="BV1433" i="81" s="1"/>
  <c r="BV916" i="81"/>
  <c r="BV949" i="81" s="1"/>
  <c r="BV537" i="81"/>
  <c r="BV530" i="81" s="1"/>
  <c r="BV533" i="81" s="1"/>
  <c r="BV534" i="81" s="1"/>
  <c r="BV535" i="81" s="1"/>
  <c r="BV536" i="81" s="1"/>
  <c r="BV542" i="81" s="1"/>
  <c r="BZ1078" i="81"/>
  <c r="BU645" i="81"/>
  <c r="BU1505" i="81"/>
  <c r="BV559" i="81"/>
  <c r="BU546" i="81"/>
  <c r="BU550" i="81"/>
  <c r="BV543" i="81" s="1"/>
  <c r="BV540" i="81"/>
  <c r="BU1450" i="81"/>
  <c r="BU549" i="81"/>
  <c r="BV544" i="81"/>
  <c r="BV557" i="81"/>
  <c r="BV556" i="81"/>
  <c r="BU1463" i="81"/>
  <c r="CC6" i="81"/>
  <c r="CB31" i="81"/>
  <c r="CB30" i="81"/>
  <c r="CB27" i="81"/>
  <c r="CB11" i="81"/>
  <c r="CB14" i="81" s="1"/>
  <c r="CB15" i="81" s="1"/>
  <c r="CB16" i="81" s="1"/>
  <c r="CB17" i="81" s="1"/>
  <c r="CB23" i="81" s="1"/>
  <c r="BY1064" i="81"/>
  <c r="BZ1059" i="81" s="1"/>
  <c r="BZ1067" i="81" s="1"/>
  <c r="BX657" i="81"/>
  <c r="BX805" i="81"/>
  <c r="BX806" i="81" s="1"/>
  <c r="CB1423" i="81"/>
  <c r="CB1424" i="81" s="1"/>
  <c r="BW134" i="81"/>
  <c r="BW136" i="81"/>
  <c r="BV253" i="81"/>
  <c r="BV254" i="81"/>
  <c r="BV153" i="81"/>
  <c r="BZ1049" i="81"/>
  <c r="BZ1052" i="81" s="1"/>
  <c r="BZ1053" i="81" s="1"/>
  <c r="BZ1054" i="81" s="1"/>
  <c r="BZ1055" i="81" s="1"/>
  <c r="BZ1061" i="81" s="1"/>
  <c r="CA1044" i="81"/>
  <c r="BZ1131" i="81"/>
  <c r="BZ1142" i="81"/>
  <c r="BZ1132" i="81"/>
  <c r="BZ1141" i="81"/>
  <c r="BZ1127" i="81"/>
  <c r="BZ1145" i="81"/>
  <c r="BZ1137" i="81"/>
  <c r="BZ1130" i="81"/>
  <c r="BZ1147" i="81"/>
  <c r="BZ1138" i="81"/>
  <c r="BZ1124" i="81"/>
  <c r="BZ1144" i="81"/>
  <c r="BZ1135" i="81"/>
  <c r="BZ1136" i="81"/>
  <c r="BZ1139" i="81"/>
  <c r="BZ1134" i="81"/>
  <c r="BZ1133" i="81"/>
  <c r="BZ1140" i="81"/>
  <c r="BZ1146" i="81"/>
  <c r="BZ1125" i="81"/>
  <c r="BZ1128" i="81"/>
  <c r="BZ1126" i="81"/>
  <c r="BZ1143" i="81"/>
  <c r="BZ1129" i="81"/>
  <c r="BZ1148" i="81"/>
  <c r="BV678" i="81"/>
  <c r="BW669" i="81"/>
  <c r="BW677" i="81" s="1"/>
  <c r="BV675" i="81"/>
  <c r="BZ272" i="81"/>
  <c r="BZ275" i="81" s="1"/>
  <c r="BZ276" i="81" s="1"/>
  <c r="BZ277" i="81" s="1"/>
  <c r="BZ278" i="81" s="1"/>
  <c r="BZ284" i="81" s="1"/>
  <c r="BV679" i="81"/>
  <c r="BW672" i="81" s="1"/>
  <c r="BW670" i="81" s="1"/>
  <c r="BW741" i="81"/>
  <c r="BW738" i="81"/>
  <c r="BW751" i="81"/>
  <c r="BW734" i="81"/>
  <c r="BW755" i="81"/>
  <c r="BW752" i="81"/>
  <c r="BW747" i="81"/>
  <c r="BW740" i="81"/>
  <c r="BW742" i="81"/>
  <c r="BW750" i="81"/>
  <c r="BW745" i="81"/>
  <c r="BW733" i="81"/>
  <c r="BW754" i="81"/>
  <c r="BW735" i="81"/>
  <c r="BW743" i="81"/>
  <c r="BW737" i="81"/>
  <c r="BW731" i="81"/>
  <c r="BW739" i="81"/>
  <c r="BW744" i="81"/>
  <c r="BW749" i="81"/>
  <c r="BW746" i="81"/>
  <c r="BW748" i="81"/>
  <c r="BW732" i="81"/>
  <c r="BW753" i="81"/>
  <c r="BW736" i="81"/>
  <c r="BZ283" i="81"/>
  <c r="BZ388" i="81" s="1"/>
  <c r="BX666" i="81"/>
  <c r="BY654" i="81" s="1"/>
  <c r="CB1325" i="81"/>
  <c r="CC1316" i="81"/>
  <c r="CC1324" i="81" s="1"/>
  <c r="BY797" i="81"/>
  <c r="BZ785" i="81" s="1"/>
  <c r="CC1319" i="81"/>
  <c r="BZ300" i="81"/>
  <c r="BY516" i="81"/>
  <c r="BY415" i="81"/>
  <c r="CE21" i="81"/>
  <c r="BX1174" i="81"/>
  <c r="BX1207" i="81" s="1"/>
  <c r="BX1176" i="81"/>
  <c r="BV1296" i="81"/>
  <c r="BW1193" i="81"/>
  <c r="BZ290" i="81"/>
  <c r="BY817" i="81"/>
  <c r="BY818" i="81" s="1"/>
  <c r="BZ816" i="81" s="1"/>
  <c r="BY804" i="81"/>
  <c r="BY515" i="81"/>
  <c r="CC1304" i="81"/>
  <c r="CC1302" i="81"/>
  <c r="CC1335" i="81" s="1"/>
  <c r="BZ426" i="81"/>
  <c r="BX688" i="81"/>
  <c r="CD128" i="81"/>
  <c r="BY883" i="81"/>
  <c r="BY866" i="81"/>
  <c r="BY882" i="81"/>
  <c r="BY878" i="81"/>
  <c r="BY874" i="81"/>
  <c r="BY869" i="81"/>
  <c r="BY886" i="81"/>
  <c r="BY880" i="81"/>
  <c r="BY868" i="81"/>
  <c r="BY885" i="81"/>
  <c r="BY877" i="81"/>
  <c r="BY884" i="81"/>
  <c r="BY879" i="81"/>
  <c r="BY876" i="81"/>
  <c r="BY872" i="81"/>
  <c r="BY870" i="81"/>
  <c r="BY867" i="81"/>
  <c r="BY881" i="81"/>
  <c r="BY887" i="81"/>
  <c r="BY875" i="81"/>
  <c r="BY871" i="81"/>
  <c r="BY873" i="81"/>
  <c r="BY864" i="81"/>
  <c r="BY888" i="81"/>
  <c r="BY865" i="81"/>
  <c r="BZ368" i="81"/>
  <c r="BZ353" i="81"/>
  <c r="BZ347" i="81"/>
  <c r="BZ349" i="81"/>
  <c r="BZ348" i="81"/>
  <c r="BZ362" i="81"/>
  <c r="BZ366" i="81"/>
  <c r="BZ350" i="81"/>
  <c r="BZ360" i="81"/>
  <c r="BZ363" i="81"/>
  <c r="BZ361" i="81"/>
  <c r="BZ357" i="81"/>
  <c r="BZ367" i="81"/>
  <c r="BZ359" i="81"/>
  <c r="BZ351" i="81"/>
  <c r="BZ364" i="81"/>
  <c r="BZ354" i="81"/>
  <c r="BZ356" i="81"/>
  <c r="BZ370" i="81"/>
  <c r="BZ365" i="81"/>
  <c r="BZ358" i="81"/>
  <c r="BZ352" i="81"/>
  <c r="BZ369" i="81"/>
  <c r="BZ355" i="81"/>
  <c r="BZ371" i="81"/>
  <c r="BW1273" i="81"/>
  <c r="BW1257" i="81"/>
  <c r="BW1263" i="81"/>
  <c r="BW1272" i="81"/>
  <c r="BW1270" i="81"/>
  <c r="BW1265" i="81"/>
  <c r="BW1266" i="81"/>
  <c r="BW1269" i="81"/>
  <c r="BW1251" i="81"/>
  <c r="BW1254" i="81"/>
  <c r="BW1252" i="81"/>
  <c r="BW1259" i="81"/>
  <c r="BW1271" i="81"/>
  <c r="BW1268" i="81"/>
  <c r="BW1250" i="81"/>
  <c r="BW1256" i="81"/>
  <c r="BW1274" i="81"/>
  <c r="BW1264" i="81"/>
  <c r="BW1267" i="81"/>
  <c r="BW1258" i="81"/>
  <c r="BW1253" i="81"/>
  <c r="BW1262" i="81"/>
  <c r="BW1261" i="81"/>
  <c r="BW1255" i="81"/>
  <c r="BW1260" i="81"/>
  <c r="BY390" i="81"/>
  <c r="BW1206" i="81"/>
  <c r="BX686" i="81"/>
  <c r="BX673" i="81"/>
  <c r="BZ396" i="81"/>
  <c r="BZ398" i="81"/>
  <c r="CA270" i="81"/>
  <c r="CA268" i="81"/>
  <c r="BX659" i="81" l="1"/>
  <c r="BX662" i="81" s="1"/>
  <c r="BX663" i="81" s="1"/>
  <c r="BX664" i="81" s="1"/>
  <c r="BX665" i="81" s="1"/>
  <c r="BX671" i="81" s="1"/>
  <c r="BX810" i="81"/>
  <c r="BY803" i="81" s="1"/>
  <c r="CB1322" i="81"/>
  <c r="BV541" i="81"/>
  <c r="BV646" i="81" s="1"/>
  <c r="BY800" i="81"/>
  <c r="BY808" i="81" s="1"/>
  <c r="BX809" i="81"/>
  <c r="BY1069" i="81"/>
  <c r="BZ1062" i="81" s="1"/>
  <c r="BZ1060" i="81" s="1"/>
  <c r="BZ1165" i="81" s="1"/>
  <c r="BV927" i="81"/>
  <c r="BV920" i="81" s="1"/>
  <c r="BV923" i="81" s="1"/>
  <c r="BV924" i="81" s="1"/>
  <c r="BV925" i="81" s="1"/>
  <c r="BV926" i="81" s="1"/>
  <c r="BV932" i="81" s="1"/>
  <c r="BV1431" i="81"/>
  <c r="BV1013" i="81"/>
  <c r="BV1006" i="81"/>
  <c r="BV991" i="81"/>
  <c r="BV1011" i="81"/>
  <c r="BV996" i="81"/>
  <c r="BV1001" i="81"/>
  <c r="BV999" i="81"/>
  <c r="BV995" i="81"/>
  <c r="BV1002" i="81"/>
  <c r="BV993" i="81"/>
  <c r="BV1008" i="81"/>
  <c r="BV997" i="81"/>
  <c r="BV1010" i="81"/>
  <c r="BV1009" i="81"/>
  <c r="BV992" i="81"/>
  <c r="BV1014" i="81"/>
  <c r="BV1000" i="81"/>
  <c r="BV994" i="81"/>
  <c r="BV1007" i="81"/>
  <c r="BV1005" i="81"/>
  <c r="BV998" i="81"/>
  <c r="BV1012" i="81"/>
  <c r="BV1004" i="81"/>
  <c r="BV1015" i="81"/>
  <c r="BV1003" i="81"/>
  <c r="BV947" i="81"/>
  <c r="BV948" i="81" s="1"/>
  <c r="BW946" i="81" s="1"/>
  <c r="BV934" i="81"/>
  <c r="BV1449" i="81" s="1"/>
  <c r="BU936" i="81"/>
  <c r="BU940" i="81"/>
  <c r="BV933" i="81" s="1"/>
  <c r="BV930" i="81"/>
  <c r="BV1445" i="81" s="1"/>
  <c r="BU939" i="81"/>
  <c r="BU1454" i="81" s="1"/>
  <c r="BW525" i="81"/>
  <c r="BW528" i="81" s="1"/>
  <c r="BU647" i="81"/>
  <c r="BU1550" i="81"/>
  <c r="BU1451" i="81"/>
  <c r="BU1455" i="81"/>
  <c r="BV545" i="81"/>
  <c r="BV548" i="81"/>
  <c r="BV558" i="81"/>
  <c r="BV1461" i="81"/>
  <c r="BV601" i="81"/>
  <c r="BV621" i="81"/>
  <c r="BV1526" i="81" s="1"/>
  <c r="BV610" i="81"/>
  <c r="BV1515" i="81" s="1"/>
  <c r="BV608" i="81"/>
  <c r="BV1513" i="81" s="1"/>
  <c r="BV624" i="81"/>
  <c r="BV602" i="81"/>
  <c r="BV609" i="81"/>
  <c r="BV604" i="81"/>
  <c r="BV1509" i="81" s="1"/>
  <c r="BV614" i="81"/>
  <c r="BV623" i="81"/>
  <c r="BV1528" i="81" s="1"/>
  <c r="BV619" i="81"/>
  <c r="BV1524" i="81" s="1"/>
  <c r="BV611" i="81"/>
  <c r="BV1516" i="81" s="1"/>
  <c r="BV606" i="81"/>
  <c r="BV1511" i="81" s="1"/>
  <c r="BV616" i="81"/>
  <c r="BV1521" i="81" s="1"/>
  <c r="BV605" i="81"/>
  <c r="BV1510" i="81" s="1"/>
  <c r="BV617" i="81"/>
  <c r="BV615" i="81"/>
  <c r="BV620" i="81"/>
  <c r="BV1525" i="81" s="1"/>
  <c r="BV607" i="81"/>
  <c r="BV1512" i="81" s="1"/>
  <c r="BV622" i="81"/>
  <c r="BV1527" i="81" s="1"/>
  <c r="BV618" i="81"/>
  <c r="BV603" i="81"/>
  <c r="BV1508" i="81" s="1"/>
  <c r="BV625" i="81"/>
  <c r="BV1530" i="81" s="1"/>
  <c r="BV613" i="81"/>
  <c r="BV1518" i="81" s="1"/>
  <c r="BV612" i="81"/>
  <c r="BV1517" i="81" s="1"/>
  <c r="BV1464" i="81"/>
  <c r="CC24" i="81"/>
  <c r="CC127" i="81" s="1"/>
  <c r="CC128" i="81" s="1"/>
  <c r="CC129" i="81" s="1"/>
  <c r="BY1068" i="81"/>
  <c r="BY1065" i="81"/>
  <c r="CC7" i="81"/>
  <c r="CC40" i="81" s="1"/>
  <c r="CC9" i="81"/>
  <c r="CC38" i="81" s="1"/>
  <c r="CC39" i="81" s="1"/>
  <c r="CD37" i="81" s="1"/>
  <c r="CC29" i="81"/>
  <c r="BZ287" i="81"/>
  <c r="BZ291" i="81" s="1"/>
  <c r="BW165" i="81"/>
  <c r="BW152" i="81"/>
  <c r="BW167" i="81"/>
  <c r="BV158" i="81"/>
  <c r="BW151" i="81" s="1"/>
  <c r="BV154" i="81"/>
  <c r="BW148" i="81"/>
  <c r="BV157" i="81"/>
  <c r="BV255" i="81"/>
  <c r="BW145" i="81"/>
  <c r="BZ1064" i="81"/>
  <c r="BZ1164" i="81"/>
  <c r="BZ1166" i="81" s="1"/>
  <c r="BZ1167" i="81" s="1"/>
  <c r="CA1047" i="81"/>
  <c r="CA1045" i="81"/>
  <c r="BW775" i="81"/>
  <c r="BW674" i="81"/>
  <c r="BW774" i="81"/>
  <c r="BY801" i="81"/>
  <c r="BY906" i="81" s="1"/>
  <c r="BY790" i="81"/>
  <c r="BY793" i="81" s="1"/>
  <c r="BY794" i="81" s="1"/>
  <c r="BY795" i="81" s="1"/>
  <c r="BY796" i="81" s="1"/>
  <c r="BY802" i="81" s="1"/>
  <c r="BZ407" i="81"/>
  <c r="CA395" i="81" s="1"/>
  <c r="BY905" i="81"/>
  <c r="CC1313" i="81"/>
  <c r="CD1301" i="81" s="1"/>
  <c r="BW1293" i="81"/>
  <c r="BZ387" i="81"/>
  <c r="BX733" i="81"/>
  <c r="BX743" i="81"/>
  <c r="BX734" i="81"/>
  <c r="BX741" i="81"/>
  <c r="BX752" i="81"/>
  <c r="BX751" i="81"/>
  <c r="BX755" i="81"/>
  <c r="BX739" i="81"/>
  <c r="BX753" i="81"/>
  <c r="BX732" i="81"/>
  <c r="BX737" i="81"/>
  <c r="BX750" i="81"/>
  <c r="BX745" i="81"/>
  <c r="BX748" i="81"/>
  <c r="BX749" i="81"/>
  <c r="BX738" i="81"/>
  <c r="BX736" i="81"/>
  <c r="BX740" i="81"/>
  <c r="BX756" i="81"/>
  <c r="BX735" i="81"/>
  <c r="BX744" i="81"/>
  <c r="BX746" i="81"/>
  <c r="BX747" i="81"/>
  <c r="BX742" i="81"/>
  <c r="BX754" i="81"/>
  <c r="CE92" i="81"/>
  <c r="CE91" i="81"/>
  <c r="CE108" i="81"/>
  <c r="CE105" i="81"/>
  <c r="CE106" i="81"/>
  <c r="CE109" i="81"/>
  <c r="CE100" i="81"/>
  <c r="CE107" i="81"/>
  <c r="CE112" i="81"/>
  <c r="CE94" i="81"/>
  <c r="CE110" i="81"/>
  <c r="CE93" i="81"/>
  <c r="CE95" i="81"/>
  <c r="CE99" i="81"/>
  <c r="CE115" i="81"/>
  <c r="CE97" i="81"/>
  <c r="CE98" i="81"/>
  <c r="CE114" i="81"/>
  <c r="CE113" i="81"/>
  <c r="CE103" i="81"/>
  <c r="CE111" i="81"/>
  <c r="CE104" i="81"/>
  <c r="CE101" i="81"/>
  <c r="CE102" i="81"/>
  <c r="CE96" i="81"/>
  <c r="BY416" i="81"/>
  <c r="BY420" i="81"/>
  <c r="BZ413" i="81" s="1"/>
  <c r="BZ410" i="81"/>
  <c r="BY419" i="81"/>
  <c r="CA299" i="81"/>
  <c r="CA286" i="81"/>
  <c r="BZ786" i="81"/>
  <c r="BZ819" i="81" s="1"/>
  <c r="BZ788" i="81"/>
  <c r="BX1185" i="81"/>
  <c r="CE26" i="81"/>
  <c r="CA301" i="81"/>
  <c r="CA279" i="81"/>
  <c r="BZ414" i="81"/>
  <c r="BZ427" i="81"/>
  <c r="CC1394" i="81"/>
  <c r="CC1388" i="81"/>
  <c r="CC1384" i="81"/>
  <c r="CC1387" i="81"/>
  <c r="CC1397" i="81"/>
  <c r="CC1400" i="81"/>
  <c r="CC1406" i="81"/>
  <c r="CC1403" i="81"/>
  <c r="CC1389" i="81"/>
  <c r="CC1385" i="81"/>
  <c r="CC1404" i="81"/>
  <c r="CC1393" i="81"/>
  <c r="CC1405" i="81"/>
  <c r="CC1407" i="81"/>
  <c r="CC1395" i="81"/>
  <c r="CC1391" i="81"/>
  <c r="CC1386" i="81"/>
  <c r="CC1408" i="81"/>
  <c r="CC1396" i="81"/>
  <c r="CC1402" i="81"/>
  <c r="CC1390" i="81"/>
  <c r="CC1401" i="81"/>
  <c r="CC1392" i="81"/>
  <c r="CC1399" i="81"/>
  <c r="CC1398" i="81"/>
  <c r="BY517" i="81"/>
  <c r="BW1194" i="81"/>
  <c r="BX1188" i="81"/>
  <c r="BW1198" i="81"/>
  <c r="BX1191" i="81" s="1"/>
  <c r="BW1197" i="81"/>
  <c r="BX1192" i="81"/>
  <c r="BX1205" i="81"/>
  <c r="BZ429" i="81"/>
  <c r="BX687" i="81"/>
  <c r="BX1204" i="81"/>
  <c r="CD129" i="81"/>
  <c r="CC1333" i="81"/>
  <c r="CC1334" i="81" s="1"/>
  <c r="CD1332" i="81" s="1"/>
  <c r="CC1320" i="81"/>
  <c r="BX1269" i="81"/>
  <c r="BX1253" i="81"/>
  <c r="BX1251" i="81"/>
  <c r="BX1260" i="81"/>
  <c r="BX1267" i="81"/>
  <c r="BX1252" i="81"/>
  <c r="BX1270" i="81"/>
  <c r="BX1272" i="81"/>
  <c r="BX1264" i="81"/>
  <c r="BX1256" i="81"/>
  <c r="BX1268" i="81"/>
  <c r="BX1273" i="81"/>
  <c r="BX1263" i="81"/>
  <c r="BX1266" i="81"/>
  <c r="BX1258" i="81"/>
  <c r="BX1265" i="81"/>
  <c r="BX1257" i="81"/>
  <c r="BX1271" i="81"/>
  <c r="BX1262" i="81"/>
  <c r="BX1259" i="81"/>
  <c r="BX1254" i="81"/>
  <c r="BX1255" i="81"/>
  <c r="BX1261" i="81"/>
  <c r="BX1274" i="81"/>
  <c r="BX1275" i="81"/>
  <c r="CA298" i="81"/>
  <c r="BY655" i="81"/>
  <c r="BY688" i="81" s="1"/>
  <c r="BY657" i="81"/>
  <c r="BV1520" i="81" l="1"/>
  <c r="BV1529" i="81"/>
  <c r="CA282" i="81"/>
  <c r="BV1514" i="81"/>
  <c r="BV1462" i="81"/>
  <c r="BV1507" i="81"/>
  <c r="BW915" i="81"/>
  <c r="BV931" i="81"/>
  <c r="BV1036" i="81" s="1"/>
  <c r="BV1551" i="81" s="1"/>
  <c r="BV1523" i="81"/>
  <c r="BV1519" i="81"/>
  <c r="BV1522" i="81"/>
  <c r="BV1442" i="81"/>
  <c r="BW526" i="81"/>
  <c r="BW559" i="81" s="1"/>
  <c r="BW619" i="81" s="1"/>
  <c r="BW916" i="81"/>
  <c r="BW918" i="81"/>
  <c r="BV1035" i="81"/>
  <c r="BV1037" i="81" s="1"/>
  <c r="BV1038" i="81" s="1"/>
  <c r="BV1446" i="81"/>
  <c r="BW1430" i="81"/>
  <c r="BV938" i="81"/>
  <c r="BV1453" i="81" s="1"/>
  <c r="BW537" i="81"/>
  <c r="BW556" i="81"/>
  <c r="BV1463" i="81"/>
  <c r="BW610" i="81"/>
  <c r="BW608" i="81"/>
  <c r="BW626" i="81"/>
  <c r="BW604" i="81"/>
  <c r="BW625" i="81"/>
  <c r="BV550" i="81"/>
  <c r="BW543" i="81" s="1"/>
  <c r="BW541" i="81" s="1"/>
  <c r="BW646" i="81" s="1"/>
  <c r="BV546" i="81"/>
  <c r="BW540" i="81"/>
  <c r="BV549" i="81"/>
  <c r="BW557" i="81"/>
  <c r="BW544" i="81"/>
  <c r="BU1552" i="81"/>
  <c r="BU648" i="81"/>
  <c r="BU1553" i="81" s="1"/>
  <c r="BV645" i="81"/>
  <c r="BV1506" i="81"/>
  <c r="CC18" i="81"/>
  <c r="BY805" i="81"/>
  <c r="BY810" i="81" s="1"/>
  <c r="BZ803" i="81" s="1"/>
  <c r="BZ288" i="81"/>
  <c r="BZ292" i="81"/>
  <c r="CA285" i="81" s="1"/>
  <c r="CA283" i="81" s="1"/>
  <c r="CA287" i="81" s="1"/>
  <c r="BZ411" i="81"/>
  <c r="BZ516" i="81" s="1"/>
  <c r="BV256" i="81"/>
  <c r="BW166" i="81"/>
  <c r="BW156" i="81"/>
  <c r="BW233" i="81"/>
  <c r="BW226" i="81"/>
  <c r="BW217" i="81"/>
  <c r="BW213" i="81"/>
  <c r="BW232" i="81"/>
  <c r="BW212" i="81"/>
  <c r="BW229" i="81"/>
  <c r="BW215" i="81"/>
  <c r="BW216" i="81"/>
  <c r="BW231" i="81"/>
  <c r="BW222" i="81"/>
  <c r="BW219" i="81"/>
  <c r="BW211" i="81"/>
  <c r="BW214" i="81"/>
  <c r="BW210" i="81"/>
  <c r="BW220" i="81"/>
  <c r="BW225" i="81"/>
  <c r="BW234" i="81"/>
  <c r="BW218" i="81"/>
  <c r="BW224" i="81"/>
  <c r="BW230" i="81"/>
  <c r="BW228" i="81"/>
  <c r="BW227" i="81"/>
  <c r="BW223" i="81"/>
  <c r="BW221" i="81"/>
  <c r="BX133" i="81"/>
  <c r="BW138" i="81"/>
  <c r="BW141" i="81" s="1"/>
  <c r="BW142" i="81" s="1"/>
  <c r="BW143" i="81" s="1"/>
  <c r="BW144" i="81" s="1"/>
  <c r="BW150" i="81" s="1"/>
  <c r="BW149" i="81"/>
  <c r="BW153" i="81" s="1"/>
  <c r="CA1076" i="81"/>
  <c r="CA1077" i="81" s="1"/>
  <c r="CB1075" i="81" s="1"/>
  <c r="CA1063" i="81"/>
  <c r="CA1078" i="81"/>
  <c r="CA1056" i="81"/>
  <c r="BZ1068" i="81"/>
  <c r="CA1059" i="81"/>
  <c r="BZ1069" i="81"/>
  <c r="CA1062" i="81" s="1"/>
  <c r="BZ1065" i="81"/>
  <c r="BY907" i="81"/>
  <c r="BY908" i="81" s="1"/>
  <c r="BW776" i="81"/>
  <c r="BW777" i="81" s="1"/>
  <c r="BW678" i="81"/>
  <c r="BW675" i="81"/>
  <c r="BW679" i="81"/>
  <c r="BX672" i="81" s="1"/>
  <c r="BX670" i="81" s="1"/>
  <c r="BX775" i="81" s="1"/>
  <c r="BX669" i="81"/>
  <c r="BZ400" i="81"/>
  <c r="BZ403" i="81" s="1"/>
  <c r="BZ404" i="81" s="1"/>
  <c r="BZ405" i="81" s="1"/>
  <c r="BZ406" i="81" s="1"/>
  <c r="BZ412" i="81" s="1"/>
  <c r="CC1317" i="81"/>
  <c r="CC1422" i="81" s="1"/>
  <c r="CC1306" i="81"/>
  <c r="CC1309" i="81" s="1"/>
  <c r="CC1310" i="81" s="1"/>
  <c r="CC1311" i="81" s="1"/>
  <c r="CC1312" i="81" s="1"/>
  <c r="CC1318" i="81" s="1"/>
  <c r="BX1206" i="81"/>
  <c r="BY1204" i="81" s="1"/>
  <c r="BY666" i="81"/>
  <c r="BZ654" i="81" s="1"/>
  <c r="BZ657" i="81" s="1"/>
  <c r="BX1189" i="81"/>
  <c r="BX1193" i="81" s="1"/>
  <c r="BZ797" i="81"/>
  <c r="BZ790" i="81" s="1"/>
  <c r="BZ793" i="81" s="1"/>
  <c r="BZ794" i="81" s="1"/>
  <c r="BZ795" i="81" s="1"/>
  <c r="BZ796" i="81" s="1"/>
  <c r="BZ802" i="81" s="1"/>
  <c r="BY806" i="81"/>
  <c r="BY685" i="81"/>
  <c r="CC1421" i="81"/>
  <c r="CA300" i="81"/>
  <c r="BZ418" i="81"/>
  <c r="BW1295" i="81"/>
  <c r="CD1304" i="81"/>
  <c r="CD1302" i="81"/>
  <c r="CD1335" i="81" s="1"/>
  <c r="CA272" i="81"/>
  <c r="CA275" i="81" s="1"/>
  <c r="CA276" i="81" s="1"/>
  <c r="CA277" i="81" s="1"/>
  <c r="CA278" i="81" s="1"/>
  <c r="CA284" i="81" s="1"/>
  <c r="CB267" i="81"/>
  <c r="BZ817" i="81"/>
  <c r="BZ818" i="81" s="1"/>
  <c r="CA816" i="81" s="1"/>
  <c r="BZ804" i="81"/>
  <c r="CA290" i="81"/>
  <c r="BZ389" i="81"/>
  <c r="BY518" i="81"/>
  <c r="BY686" i="81"/>
  <c r="BY673" i="81"/>
  <c r="BZ494" i="81"/>
  <c r="BZ487" i="81"/>
  <c r="BZ480" i="81"/>
  <c r="BZ485" i="81"/>
  <c r="BZ493" i="81"/>
  <c r="BZ483" i="81"/>
  <c r="BZ492" i="81"/>
  <c r="BZ486" i="81"/>
  <c r="BZ479" i="81"/>
  <c r="BZ481" i="81"/>
  <c r="BZ489" i="81"/>
  <c r="BZ475" i="81"/>
  <c r="BZ495" i="81"/>
  <c r="BZ491" i="81"/>
  <c r="BZ497" i="81"/>
  <c r="BZ478" i="81"/>
  <c r="BZ498" i="81"/>
  <c r="BZ484" i="81"/>
  <c r="BZ482" i="81"/>
  <c r="BZ499" i="81"/>
  <c r="BZ488" i="81"/>
  <c r="BZ477" i="81"/>
  <c r="BZ490" i="81"/>
  <c r="BZ496" i="81"/>
  <c r="BZ476" i="81"/>
  <c r="BX1196" i="81"/>
  <c r="BZ881" i="81"/>
  <c r="BZ871" i="81"/>
  <c r="BZ872" i="81"/>
  <c r="BZ876" i="81"/>
  <c r="BZ878" i="81"/>
  <c r="BZ880" i="81"/>
  <c r="BZ873" i="81"/>
  <c r="BZ865" i="81"/>
  <c r="BZ874" i="81"/>
  <c r="BZ885" i="81"/>
  <c r="BZ882" i="81"/>
  <c r="BZ883" i="81"/>
  <c r="BZ884" i="81"/>
  <c r="BZ868" i="81"/>
  <c r="BZ866" i="81"/>
  <c r="BZ886" i="81"/>
  <c r="BZ888" i="81"/>
  <c r="BZ870" i="81"/>
  <c r="BZ887" i="81"/>
  <c r="BZ877" i="81"/>
  <c r="BZ869" i="81"/>
  <c r="BZ879" i="81"/>
  <c r="BZ889" i="81"/>
  <c r="BZ867" i="81"/>
  <c r="BZ875" i="81"/>
  <c r="CE126" i="81"/>
  <c r="BX774" i="81"/>
  <c r="BY755" i="81"/>
  <c r="BY735" i="81"/>
  <c r="BY741" i="81"/>
  <c r="BY739" i="81"/>
  <c r="BY738" i="81"/>
  <c r="BY754" i="81"/>
  <c r="BY752" i="81"/>
  <c r="BY756" i="81"/>
  <c r="BY737" i="81"/>
  <c r="BY750" i="81"/>
  <c r="BY734" i="81"/>
  <c r="BY751" i="81"/>
  <c r="BY757" i="81"/>
  <c r="BY747" i="81"/>
  <c r="BY745" i="81"/>
  <c r="BY748" i="81"/>
  <c r="BY740" i="81"/>
  <c r="BY742" i="81"/>
  <c r="BY744" i="81"/>
  <c r="BY733" i="81"/>
  <c r="BY746" i="81"/>
  <c r="BY749" i="81"/>
  <c r="BY736" i="81"/>
  <c r="BY753" i="81"/>
  <c r="BY743" i="81"/>
  <c r="BX1293" i="81"/>
  <c r="BZ428" i="81"/>
  <c r="CA363" i="81"/>
  <c r="CA350" i="81"/>
  <c r="CA354" i="81"/>
  <c r="CA370" i="81"/>
  <c r="CA362" i="81"/>
  <c r="CA371" i="81"/>
  <c r="CA366" i="81"/>
  <c r="CA368" i="81"/>
  <c r="CA353" i="81"/>
  <c r="CA357" i="81"/>
  <c r="CA355" i="81"/>
  <c r="CA361" i="81"/>
  <c r="CA372" i="81"/>
  <c r="CA367" i="81"/>
  <c r="CA358" i="81"/>
  <c r="CA359" i="81"/>
  <c r="CA365" i="81"/>
  <c r="CA348" i="81"/>
  <c r="CA351" i="81"/>
  <c r="CA364" i="81"/>
  <c r="CA356" i="81"/>
  <c r="CA360" i="81"/>
  <c r="CA369" i="81"/>
  <c r="CA352" i="81"/>
  <c r="CA349" i="81"/>
  <c r="CF21" i="81"/>
  <c r="BY1173" i="81"/>
  <c r="BX1178" i="81"/>
  <c r="BX1181" i="81" s="1"/>
  <c r="BX1182" i="81" s="1"/>
  <c r="BX1183" i="81" s="1"/>
  <c r="BX1184" i="81" s="1"/>
  <c r="BX1190" i="81" s="1"/>
  <c r="CA396" i="81"/>
  <c r="CA398" i="81"/>
  <c r="BY809" i="81" l="1"/>
  <c r="BZ800" i="81"/>
  <c r="BV935" i="81"/>
  <c r="BW930" i="81" s="1"/>
  <c r="BW602" i="81"/>
  <c r="BW612" i="81"/>
  <c r="BW609" i="81"/>
  <c r="BW620" i="81"/>
  <c r="BW618" i="81"/>
  <c r="BW617" i="81"/>
  <c r="BW622" i="81"/>
  <c r="BW607" i="81"/>
  <c r="BW614" i="81"/>
  <c r="BW603" i="81"/>
  <c r="BW615" i="81"/>
  <c r="BW611" i="81"/>
  <c r="BW606" i="81"/>
  <c r="BW605" i="81"/>
  <c r="BW623" i="81"/>
  <c r="BW624" i="81"/>
  <c r="BW613" i="81"/>
  <c r="BW616" i="81"/>
  <c r="BW621" i="81"/>
  <c r="BW927" i="81"/>
  <c r="BX915" i="81" s="1"/>
  <c r="BV940" i="81"/>
  <c r="BW933" i="81" s="1"/>
  <c r="BV939" i="81"/>
  <c r="BV1454" i="81" s="1"/>
  <c r="BW934" i="81"/>
  <c r="BW1449" i="81" s="1"/>
  <c r="BW947" i="81"/>
  <c r="BW1433" i="81"/>
  <c r="BW949" i="81"/>
  <c r="BW1431" i="81"/>
  <c r="BZ415" i="81"/>
  <c r="BZ416" i="81" s="1"/>
  <c r="BW545" i="81"/>
  <c r="BW549" i="81" s="1"/>
  <c r="BW548" i="81"/>
  <c r="BW558" i="81"/>
  <c r="BX556" i="81" s="1"/>
  <c r="BW1461" i="81"/>
  <c r="BV647" i="81"/>
  <c r="BV1550" i="81"/>
  <c r="BX525" i="81"/>
  <c r="BW530" i="81"/>
  <c r="BW533" i="81" s="1"/>
  <c r="BW534" i="81" s="1"/>
  <c r="BW535" i="81" s="1"/>
  <c r="BW536" i="81" s="1"/>
  <c r="BW542" i="81" s="1"/>
  <c r="CD6" i="81"/>
  <c r="CC27" i="81"/>
  <c r="CC31" i="81"/>
  <c r="CC30" i="81"/>
  <c r="CC11" i="81"/>
  <c r="CC14" i="81" s="1"/>
  <c r="CC15" i="81" s="1"/>
  <c r="CC16" i="81" s="1"/>
  <c r="CC17" i="81" s="1"/>
  <c r="CC23" i="81" s="1"/>
  <c r="BY659" i="81"/>
  <c r="BY662" i="81" s="1"/>
  <c r="BY663" i="81" s="1"/>
  <c r="BY664" i="81" s="1"/>
  <c r="BY665" i="81" s="1"/>
  <c r="BY671" i="81" s="1"/>
  <c r="BW158" i="81"/>
  <c r="BX151" i="81" s="1"/>
  <c r="BW154" i="81"/>
  <c r="BX148" i="81"/>
  <c r="BW157" i="81"/>
  <c r="BW253" i="81"/>
  <c r="BX164" i="81"/>
  <c r="BW254" i="81"/>
  <c r="BX136" i="81"/>
  <c r="BX134" i="81"/>
  <c r="CA1060" i="81"/>
  <c r="CA1165" i="81" s="1"/>
  <c r="CA1049" i="81"/>
  <c r="CA1052" i="81" s="1"/>
  <c r="CA1053" i="81" s="1"/>
  <c r="CA1054" i="81" s="1"/>
  <c r="CA1055" i="81" s="1"/>
  <c r="CA1061" i="81" s="1"/>
  <c r="CB1044" i="81"/>
  <c r="CA1127" i="81"/>
  <c r="CA1134" i="81"/>
  <c r="CA1135" i="81"/>
  <c r="CA1144" i="81"/>
  <c r="CA1138" i="81"/>
  <c r="CA1131" i="81"/>
  <c r="CA1126" i="81"/>
  <c r="CA1149" i="81"/>
  <c r="CA1143" i="81"/>
  <c r="CA1125" i="81"/>
  <c r="CA1128" i="81"/>
  <c r="CA1130" i="81"/>
  <c r="CA1133" i="81"/>
  <c r="CA1139" i="81"/>
  <c r="CA1141" i="81"/>
  <c r="CA1129" i="81"/>
  <c r="CA1137" i="81"/>
  <c r="CA1140" i="81"/>
  <c r="CA1145" i="81"/>
  <c r="CA1142" i="81"/>
  <c r="CA1132" i="81"/>
  <c r="CA1146" i="81"/>
  <c r="CA1148" i="81"/>
  <c r="CA1136" i="81"/>
  <c r="CA1147" i="81"/>
  <c r="CA1064" i="81"/>
  <c r="CA1067" i="81"/>
  <c r="BX677" i="81"/>
  <c r="BX674" i="81"/>
  <c r="BZ655" i="81"/>
  <c r="BZ688" i="81" s="1"/>
  <c r="BZ743" i="81" s="1"/>
  <c r="CA388" i="81"/>
  <c r="BX1294" i="81"/>
  <c r="BX1295" i="81" s="1"/>
  <c r="BX1296" i="81" s="1"/>
  <c r="BY687" i="81"/>
  <c r="BZ685" i="81" s="1"/>
  <c r="CC1321" i="81"/>
  <c r="CC1322" i="81" s="1"/>
  <c r="BZ801" i="81"/>
  <c r="BZ906" i="81" s="1"/>
  <c r="CA785" i="81"/>
  <c r="CA786" i="81" s="1"/>
  <c r="CA819" i="81" s="1"/>
  <c r="BX1197" i="81"/>
  <c r="CD1313" i="81"/>
  <c r="CE1301" i="81" s="1"/>
  <c r="CF127" i="81"/>
  <c r="CA414" i="81"/>
  <c r="CA427" i="81"/>
  <c r="CA429" i="81"/>
  <c r="CA426" i="81"/>
  <c r="BZ905" i="81"/>
  <c r="CD1395" i="81"/>
  <c r="CD1398" i="81"/>
  <c r="CD1390" i="81"/>
  <c r="CD1397" i="81"/>
  <c r="CD1396" i="81"/>
  <c r="CD1399" i="81"/>
  <c r="CD1409" i="81"/>
  <c r="CD1391" i="81"/>
  <c r="CD1400" i="81"/>
  <c r="CD1385" i="81"/>
  <c r="CD1401" i="81"/>
  <c r="CD1393" i="81"/>
  <c r="CD1407" i="81"/>
  <c r="CD1408" i="81"/>
  <c r="CD1388" i="81"/>
  <c r="CD1394" i="81"/>
  <c r="CD1392" i="81"/>
  <c r="CD1402" i="81"/>
  <c r="CD1404" i="81"/>
  <c r="CD1403" i="81"/>
  <c r="CD1387" i="81"/>
  <c r="CD1386" i="81"/>
  <c r="CD1389" i="81"/>
  <c r="CD1406" i="81"/>
  <c r="CD1405" i="81"/>
  <c r="CA387" i="81"/>
  <c r="CA288" i="81"/>
  <c r="CA292" i="81"/>
  <c r="CB285" i="81" s="1"/>
  <c r="CB282" i="81"/>
  <c r="CD1333" i="81"/>
  <c r="CD1334" i="81" s="1"/>
  <c r="CE1332" i="81" s="1"/>
  <c r="CD1320" i="81"/>
  <c r="CB298" i="81"/>
  <c r="CC1423" i="81"/>
  <c r="CC1424" i="81" s="1"/>
  <c r="CA407" i="81"/>
  <c r="BY1176" i="81"/>
  <c r="BY1174" i="81"/>
  <c r="BX776" i="81"/>
  <c r="BZ686" i="81"/>
  <c r="BZ673" i="81"/>
  <c r="BZ390" i="81"/>
  <c r="CA291" i="81"/>
  <c r="BW1296" i="81"/>
  <c r="BZ808" i="81"/>
  <c r="BY774" i="81"/>
  <c r="BY1188" i="81"/>
  <c r="BY1196" i="81" s="1"/>
  <c r="BX1198" i="81"/>
  <c r="BY1191" i="81" s="1"/>
  <c r="BX1194" i="81"/>
  <c r="BZ515" i="81"/>
  <c r="CC1325" i="81"/>
  <c r="CF103" i="81"/>
  <c r="CF116" i="81"/>
  <c r="CF106" i="81"/>
  <c r="CF105" i="81"/>
  <c r="CF94" i="81"/>
  <c r="CF108" i="81"/>
  <c r="CF113" i="81"/>
  <c r="CF111" i="81"/>
  <c r="CF107" i="81"/>
  <c r="CF100" i="81"/>
  <c r="CF115" i="81"/>
  <c r="CF99" i="81"/>
  <c r="CF98" i="81"/>
  <c r="CF96" i="81"/>
  <c r="CF97" i="81"/>
  <c r="CF93" i="81"/>
  <c r="CF110" i="81"/>
  <c r="CF95" i="81"/>
  <c r="CF104" i="81"/>
  <c r="CF102" i="81"/>
  <c r="CF112" i="81"/>
  <c r="CF101" i="81"/>
  <c r="CF109" i="81"/>
  <c r="CF92" i="81"/>
  <c r="CF114" i="81"/>
  <c r="CB268" i="81"/>
  <c r="CB270" i="81"/>
  <c r="BZ420" i="81"/>
  <c r="CA413" i="81" s="1"/>
  <c r="CC1326" i="81" l="1"/>
  <c r="CD1319" i="81" s="1"/>
  <c r="BV936" i="81"/>
  <c r="BV1450" i="81"/>
  <c r="BV1451" i="81" s="1"/>
  <c r="BW931" i="81"/>
  <c r="BW920" i="81"/>
  <c r="BW923" i="81" s="1"/>
  <c r="BW924" i="81" s="1"/>
  <c r="BW925" i="81" s="1"/>
  <c r="BW926" i="81" s="1"/>
  <c r="BW932" i="81" s="1"/>
  <c r="BW645" i="81"/>
  <c r="BW647" i="81" s="1"/>
  <c r="BZ419" i="81"/>
  <c r="CA410" i="81"/>
  <c r="BW1442" i="81"/>
  <c r="BX1430" i="81"/>
  <c r="BV1455" i="81"/>
  <c r="BW935" i="81"/>
  <c r="BW938" i="81"/>
  <c r="BW1453" i="81" s="1"/>
  <c r="BW1445" i="81"/>
  <c r="BW992" i="81"/>
  <c r="BW1011" i="81"/>
  <c r="BW1526" i="81" s="1"/>
  <c r="BW1009" i="81"/>
  <c r="BW1524" i="81" s="1"/>
  <c r="BW996" i="81"/>
  <c r="BW1511" i="81" s="1"/>
  <c r="BW1016" i="81"/>
  <c r="BW1531" i="81" s="1"/>
  <c r="BW1003" i="81"/>
  <c r="BW1518" i="81" s="1"/>
  <c r="BW1015" i="81"/>
  <c r="BW1530" i="81" s="1"/>
  <c r="BW1001" i="81"/>
  <c r="BW1516" i="81" s="1"/>
  <c r="BW1010" i="81"/>
  <c r="BW1525" i="81" s="1"/>
  <c r="BW997" i="81"/>
  <c r="BW1512" i="81" s="1"/>
  <c r="BW995" i="81"/>
  <c r="BW1510" i="81" s="1"/>
  <c r="BW1004" i="81"/>
  <c r="BW1519" i="81" s="1"/>
  <c r="BW1000" i="81"/>
  <c r="BW1515" i="81" s="1"/>
  <c r="BW993" i="81"/>
  <c r="BW1508" i="81" s="1"/>
  <c r="BW1013" i="81"/>
  <c r="BW1528" i="81" s="1"/>
  <c r="BW1008" i="81"/>
  <c r="BW1523" i="81" s="1"/>
  <c r="BW1012" i="81"/>
  <c r="BW1527" i="81" s="1"/>
  <c r="BW1007" i="81"/>
  <c r="BW1522" i="81" s="1"/>
  <c r="BW1014" i="81"/>
  <c r="BW1529" i="81" s="1"/>
  <c r="BW999" i="81"/>
  <c r="BW1514" i="81" s="1"/>
  <c r="BW998" i="81"/>
  <c r="BW1513" i="81" s="1"/>
  <c r="BW1005" i="81"/>
  <c r="BW1520" i="81" s="1"/>
  <c r="BW1006" i="81"/>
  <c r="BW1521" i="81" s="1"/>
  <c r="BW994" i="81"/>
  <c r="BW1509" i="81" s="1"/>
  <c r="BW1002" i="81"/>
  <c r="BW1517" i="81" s="1"/>
  <c r="BW1464" i="81"/>
  <c r="BW948" i="81"/>
  <c r="BW1462" i="81"/>
  <c r="BX916" i="81"/>
  <c r="BX949" i="81" s="1"/>
  <c r="BX918" i="81"/>
  <c r="BX526" i="81"/>
  <c r="BX559" i="81" s="1"/>
  <c r="BX528" i="81"/>
  <c r="BW546" i="81"/>
  <c r="BX540" i="81"/>
  <c r="BX548" i="81" s="1"/>
  <c r="BW550" i="81"/>
  <c r="BX543" i="81" s="1"/>
  <c r="BV648" i="81"/>
  <c r="BV1553" i="81" s="1"/>
  <c r="BV1552" i="81"/>
  <c r="BW648" i="81"/>
  <c r="CA411" i="81"/>
  <c r="CA516" i="81" s="1"/>
  <c r="CD24" i="81"/>
  <c r="CD9" i="81"/>
  <c r="CD38" i="81" s="1"/>
  <c r="CD39" i="81" s="1"/>
  <c r="CE37" i="81" s="1"/>
  <c r="CD7" i="81"/>
  <c r="CD40" i="81" s="1"/>
  <c r="CD29" i="81"/>
  <c r="BZ738" i="81"/>
  <c r="BZ753" i="81"/>
  <c r="BZ756" i="81"/>
  <c r="BZ737" i="81"/>
  <c r="BZ739" i="81"/>
  <c r="BZ687" i="81"/>
  <c r="CA685" i="81" s="1"/>
  <c r="BZ744" i="81"/>
  <c r="BX156" i="81"/>
  <c r="CD1317" i="81"/>
  <c r="CD1422" i="81" s="1"/>
  <c r="CD1306" i="81"/>
  <c r="CD1309" i="81" s="1"/>
  <c r="CD1310" i="81" s="1"/>
  <c r="CD1311" i="81" s="1"/>
  <c r="CD1312" i="81" s="1"/>
  <c r="CD1318" i="81" s="1"/>
  <c r="BZ805" i="81"/>
  <c r="BZ806" i="81" s="1"/>
  <c r="CD1316" i="81"/>
  <c r="BZ752" i="81"/>
  <c r="BZ742" i="81"/>
  <c r="BZ750" i="81"/>
  <c r="BZ757" i="81"/>
  <c r="BZ734" i="81"/>
  <c r="BZ748" i="81"/>
  <c r="BZ751" i="81"/>
  <c r="BX145" i="81"/>
  <c r="BY133" i="81" s="1"/>
  <c r="BZ754" i="81"/>
  <c r="BZ746" i="81"/>
  <c r="BZ741" i="81"/>
  <c r="BZ747" i="81"/>
  <c r="BZ745" i="81"/>
  <c r="BZ736" i="81"/>
  <c r="BX167" i="81"/>
  <c r="BX1431" i="81"/>
  <c r="BW255" i="81"/>
  <c r="BX165" i="81"/>
  <c r="BX152" i="81"/>
  <c r="BZ758" i="81"/>
  <c r="BZ749" i="81"/>
  <c r="BZ755" i="81"/>
  <c r="BZ735" i="81"/>
  <c r="BZ740" i="81"/>
  <c r="BZ666" i="81"/>
  <c r="CA654" i="81" s="1"/>
  <c r="CA657" i="81" s="1"/>
  <c r="CA1068" i="81"/>
  <c r="CA1065" i="81"/>
  <c r="CA1069" i="81"/>
  <c r="CB1062" i="81" s="1"/>
  <c r="CB1059" i="81"/>
  <c r="CA1164" i="81"/>
  <c r="CA1166" i="81" s="1"/>
  <c r="CA1167" i="81" s="1"/>
  <c r="CB1045" i="81"/>
  <c r="CB1047" i="81"/>
  <c r="CB1067" i="81"/>
  <c r="BZ907" i="81"/>
  <c r="BZ908" i="81" s="1"/>
  <c r="BX678" i="81"/>
  <c r="BX675" i="81"/>
  <c r="BX679" i="81"/>
  <c r="BY672" i="81" s="1"/>
  <c r="BY670" i="81" s="1"/>
  <c r="BY775" i="81" s="1"/>
  <c r="BY776" i="81" s="1"/>
  <c r="BY777" i="81" s="1"/>
  <c r="BY669" i="81"/>
  <c r="CF26" i="81"/>
  <c r="CG21" i="81" s="1"/>
  <c r="CA788" i="81"/>
  <c r="CA797" i="81" s="1"/>
  <c r="CB785" i="81" s="1"/>
  <c r="CB301" i="81"/>
  <c r="CD1324" i="81"/>
  <c r="BZ517" i="81"/>
  <c r="BY1207" i="81"/>
  <c r="BX777" i="81"/>
  <c r="BY1205" i="81"/>
  <c r="BY1192" i="81"/>
  <c r="CA389" i="81"/>
  <c r="CD1421" i="81"/>
  <c r="CD1423" i="81" s="1"/>
  <c r="CD1424" i="81" s="1"/>
  <c r="CA428" i="81"/>
  <c r="CA418" i="81"/>
  <c r="CB279" i="81"/>
  <c r="CB283" i="81" s="1"/>
  <c r="CF126" i="81"/>
  <c r="CE1302" i="81"/>
  <c r="CE1335" i="81" s="1"/>
  <c r="CE1304" i="81"/>
  <c r="CB299" i="81"/>
  <c r="CB286" i="81"/>
  <c r="BZ809" i="81"/>
  <c r="BY1185" i="81"/>
  <c r="BY1178" i="81" s="1"/>
  <c r="BY1181" i="81" s="1"/>
  <c r="BY1182" i="81" s="1"/>
  <c r="BY1183" i="81" s="1"/>
  <c r="BY1184" i="81" s="1"/>
  <c r="BY1190" i="81" s="1"/>
  <c r="CA400" i="81"/>
  <c r="CA403" i="81" s="1"/>
  <c r="CA404" i="81" s="1"/>
  <c r="CA405" i="81" s="1"/>
  <c r="CA406" i="81" s="1"/>
  <c r="CA412" i="81" s="1"/>
  <c r="CB395" i="81"/>
  <c r="CB290" i="81"/>
  <c r="CA872" i="81"/>
  <c r="CA869" i="81"/>
  <c r="CA874" i="81"/>
  <c r="CA875" i="81"/>
  <c r="CA868" i="81"/>
  <c r="CA886" i="81"/>
  <c r="CA890" i="81"/>
  <c r="CA876" i="81"/>
  <c r="CA866" i="81"/>
  <c r="CA881" i="81"/>
  <c r="CA887" i="81"/>
  <c r="CA885" i="81"/>
  <c r="CA873" i="81"/>
  <c r="CA889" i="81"/>
  <c r="CA879" i="81"/>
  <c r="CA870" i="81"/>
  <c r="CA882" i="81"/>
  <c r="CA883" i="81"/>
  <c r="CA888" i="81"/>
  <c r="CA880" i="81"/>
  <c r="CA871" i="81"/>
  <c r="CA867" i="81"/>
  <c r="CA878" i="81"/>
  <c r="CA884" i="81"/>
  <c r="CA877" i="81"/>
  <c r="CA499" i="81"/>
  <c r="CA483" i="81"/>
  <c r="CA487" i="81"/>
  <c r="CA481" i="81"/>
  <c r="CA482" i="81"/>
  <c r="CA498" i="81"/>
  <c r="CA500" i="81"/>
  <c r="CA492" i="81"/>
  <c r="CA486" i="81"/>
  <c r="CA495" i="81"/>
  <c r="CA488" i="81"/>
  <c r="CA493" i="81"/>
  <c r="CA485" i="81"/>
  <c r="CA491" i="81"/>
  <c r="CA478" i="81"/>
  <c r="CA496" i="81"/>
  <c r="CA497" i="81"/>
  <c r="CA476" i="81"/>
  <c r="CA490" i="81"/>
  <c r="CA484" i="81"/>
  <c r="CA494" i="81"/>
  <c r="CA479" i="81"/>
  <c r="CA477" i="81"/>
  <c r="CA480" i="81"/>
  <c r="CA489" i="81"/>
  <c r="CA817" i="81" l="1"/>
  <c r="CA818" i="81" s="1"/>
  <c r="CB816" i="81" s="1"/>
  <c r="BX1433" i="81"/>
  <c r="BW1036" i="81"/>
  <c r="BW1551" i="81" s="1"/>
  <c r="BW1446" i="81"/>
  <c r="BX927" i="81"/>
  <c r="BY915" i="81" s="1"/>
  <c r="CD1321" i="81"/>
  <c r="CA415" i="81"/>
  <c r="CA419" i="81" s="1"/>
  <c r="BX1006" i="81"/>
  <c r="BX1008" i="81"/>
  <c r="BX1010" i="81"/>
  <c r="BX994" i="81"/>
  <c r="BX1017" i="81"/>
  <c r="BX1005" i="81"/>
  <c r="BX996" i="81"/>
  <c r="BX1009" i="81"/>
  <c r="BX1014" i="81"/>
  <c r="BX1001" i="81"/>
  <c r="BX1012" i="81"/>
  <c r="BX997" i="81"/>
  <c r="BX1011" i="81"/>
  <c r="BX1004" i="81"/>
  <c r="BX998" i="81"/>
  <c r="BX1015" i="81"/>
  <c r="BX993" i="81"/>
  <c r="BX1000" i="81"/>
  <c r="BX1016" i="81"/>
  <c r="BX999" i="81"/>
  <c r="BX1003" i="81"/>
  <c r="BX1002" i="81"/>
  <c r="BX1007" i="81"/>
  <c r="BX1013" i="81"/>
  <c r="BX995" i="81"/>
  <c r="BW1035" i="81"/>
  <c r="BW1507" i="81"/>
  <c r="BX946" i="81"/>
  <c r="BX1461" i="81" s="1"/>
  <c r="BW1463" i="81"/>
  <c r="BX934" i="81"/>
  <c r="BX947" i="81"/>
  <c r="BW940" i="81"/>
  <c r="BX933" i="81" s="1"/>
  <c r="BW936" i="81"/>
  <c r="BX930" i="81"/>
  <c r="BW1450" i="81"/>
  <c r="BW939" i="81"/>
  <c r="BW1454" i="81" s="1"/>
  <c r="BX537" i="81"/>
  <c r="BY525" i="81" s="1"/>
  <c r="BX544" i="81"/>
  <c r="BX1449" i="81" s="1"/>
  <c r="BX557" i="81"/>
  <c r="BX558" i="81" s="1"/>
  <c r="BY556" i="81" s="1"/>
  <c r="BX616" i="81"/>
  <c r="BX606" i="81"/>
  <c r="BX622" i="81"/>
  <c r="BX614" i="81"/>
  <c r="BX623" i="81"/>
  <c r="BX605" i="81"/>
  <c r="BX619" i="81"/>
  <c r="BX626" i="81"/>
  <c r="BX613" i="81"/>
  <c r="BX620" i="81"/>
  <c r="BX621" i="81"/>
  <c r="BX604" i="81"/>
  <c r="BX611" i="81"/>
  <c r="BX627" i="81"/>
  <c r="BX603" i="81"/>
  <c r="BX609" i="81"/>
  <c r="BX617" i="81"/>
  <c r="BX610" i="81"/>
  <c r="BX618" i="81"/>
  <c r="BX624" i="81"/>
  <c r="BX608" i="81"/>
  <c r="BX625" i="81"/>
  <c r="BX615" i="81"/>
  <c r="BX612" i="81"/>
  <c r="BX607" i="81"/>
  <c r="BX541" i="81"/>
  <c r="BX646" i="81" s="1"/>
  <c r="BX1445" i="81"/>
  <c r="CD18" i="81"/>
  <c r="CA804" i="81"/>
  <c r="CA655" i="81"/>
  <c r="CA688" i="81" s="1"/>
  <c r="CA750" i="81" s="1"/>
  <c r="BZ659" i="81"/>
  <c r="BZ662" i="81" s="1"/>
  <c r="BZ663" i="81" s="1"/>
  <c r="BZ664" i="81" s="1"/>
  <c r="BZ665" i="81" s="1"/>
  <c r="BZ671" i="81" s="1"/>
  <c r="BZ774" i="81"/>
  <c r="CA800" i="81"/>
  <c r="BZ810" i="81"/>
  <c r="CA803" i="81" s="1"/>
  <c r="CA801" i="81" s="1"/>
  <c r="CA906" i="81" s="1"/>
  <c r="BX149" i="81"/>
  <c r="BX153" i="81" s="1"/>
  <c r="BX157" i="81" s="1"/>
  <c r="BX138" i="81"/>
  <c r="BX141" i="81" s="1"/>
  <c r="BX142" i="81" s="1"/>
  <c r="BX143" i="81" s="1"/>
  <c r="BX144" i="81" s="1"/>
  <c r="BX150" i="81" s="1"/>
  <c r="BW256" i="81"/>
  <c r="BX166" i="81"/>
  <c r="BX235" i="81"/>
  <c r="BX216" i="81"/>
  <c r="BX1513" i="81" s="1"/>
  <c r="BX220" i="81"/>
  <c r="BX224" i="81"/>
  <c r="BX1521" i="81" s="1"/>
  <c r="BX233" i="81"/>
  <c r="BX212" i="81"/>
  <c r="BX232" i="81"/>
  <c r="BX215" i="81"/>
  <c r="BX1512" i="81" s="1"/>
  <c r="BX218" i="81"/>
  <c r="BX217" i="81"/>
  <c r="BX228" i="81"/>
  <c r="BX229" i="81"/>
  <c r="BX1526" i="81" s="1"/>
  <c r="BX222" i="81"/>
  <c r="BX213" i="81"/>
  <c r="BX211" i="81"/>
  <c r="BX219" i="81"/>
  <c r="BX221" i="81"/>
  <c r="BX1518" i="81" s="1"/>
  <c r="BX234" i="81"/>
  <c r="BX231" i="81"/>
  <c r="BX1528" i="81" s="1"/>
  <c r="BX230" i="81"/>
  <c r="BX1527" i="81" s="1"/>
  <c r="BX223" i="81"/>
  <c r="BX226" i="81"/>
  <c r="BX225" i="81"/>
  <c r="BX1522" i="81" s="1"/>
  <c r="BX214" i="81"/>
  <c r="BX227" i="81"/>
  <c r="BX1524" i="81" s="1"/>
  <c r="BX1464" i="81"/>
  <c r="BY136" i="81"/>
  <c r="BY134" i="81"/>
  <c r="CB1076" i="81"/>
  <c r="CB1077" i="81" s="1"/>
  <c r="CC1075" i="81" s="1"/>
  <c r="CB1063" i="81"/>
  <c r="CB1078" i="81"/>
  <c r="CB1056" i="81"/>
  <c r="CB1060" i="81" s="1"/>
  <c r="BY677" i="81"/>
  <c r="BY674" i="81"/>
  <c r="CB388" i="81"/>
  <c r="CE1313" i="81"/>
  <c r="CF1301" i="81" s="1"/>
  <c r="CF1304" i="81" s="1"/>
  <c r="CA790" i="81"/>
  <c r="CA793" i="81" s="1"/>
  <c r="CA794" i="81" s="1"/>
  <c r="CA795" i="81" s="1"/>
  <c r="CA796" i="81" s="1"/>
  <c r="CA802" i="81" s="1"/>
  <c r="CB396" i="81"/>
  <c r="CB398" i="81"/>
  <c r="CA743" i="81"/>
  <c r="CA751" i="81"/>
  <c r="CE1316" i="81"/>
  <c r="CD1326" i="81"/>
  <c r="CE1319" i="81" s="1"/>
  <c r="CD1322" i="81"/>
  <c r="CD1325" i="81"/>
  <c r="CB373" i="81"/>
  <c r="CB355" i="81"/>
  <c r="CB354" i="81"/>
  <c r="CB370" i="81"/>
  <c r="CB351" i="81"/>
  <c r="CB362" i="81"/>
  <c r="CB352" i="81"/>
  <c r="CB369" i="81"/>
  <c r="CB349" i="81"/>
  <c r="CB357" i="81"/>
  <c r="CB358" i="81"/>
  <c r="CB365" i="81"/>
  <c r="CB363" i="81"/>
  <c r="CB371" i="81"/>
  <c r="CB361" i="81"/>
  <c r="CB368" i="81"/>
  <c r="CB359" i="81"/>
  <c r="CB372" i="81"/>
  <c r="CB353" i="81"/>
  <c r="CB356" i="81"/>
  <c r="CB364" i="81"/>
  <c r="CB367" i="81"/>
  <c r="CB360" i="81"/>
  <c r="CB366" i="81"/>
  <c r="CB350" i="81"/>
  <c r="CA515" i="81"/>
  <c r="CF128" i="81"/>
  <c r="CB426" i="81"/>
  <c r="CA673" i="81"/>
  <c r="CA686" i="81"/>
  <c r="CA687" i="81" s="1"/>
  <c r="CB685" i="81" s="1"/>
  <c r="CA905" i="81"/>
  <c r="CB300" i="81"/>
  <c r="CE1333" i="81"/>
  <c r="CE1334" i="81" s="1"/>
  <c r="CF1332" i="81" s="1"/>
  <c r="CE1320" i="81"/>
  <c r="CA416" i="81"/>
  <c r="CB410" i="81"/>
  <c r="CA420" i="81"/>
  <c r="CB413" i="81" s="1"/>
  <c r="CA390" i="81"/>
  <c r="CB786" i="81"/>
  <c r="CB819" i="81" s="1"/>
  <c r="CB788" i="81"/>
  <c r="BY1206" i="81"/>
  <c r="BY1262" i="81"/>
  <c r="BY1253" i="81"/>
  <c r="BY1258" i="81"/>
  <c r="BY1273" i="81"/>
  <c r="BY1268" i="81"/>
  <c r="BY1272" i="81"/>
  <c r="BY1254" i="81"/>
  <c r="BY1256" i="81"/>
  <c r="BY1260" i="81"/>
  <c r="BY1271" i="81"/>
  <c r="BY1275" i="81"/>
  <c r="BY1257" i="81"/>
  <c r="BY1276" i="81"/>
  <c r="BY1255" i="81"/>
  <c r="BY1261" i="81"/>
  <c r="BY1259" i="81"/>
  <c r="BY1274" i="81"/>
  <c r="BY1264" i="81"/>
  <c r="BY1269" i="81"/>
  <c r="BY1267" i="81"/>
  <c r="BY1252" i="81"/>
  <c r="BY1265" i="81"/>
  <c r="BY1263" i="81"/>
  <c r="BY1270" i="81"/>
  <c r="BY1266" i="81"/>
  <c r="BZ518" i="81"/>
  <c r="CB287" i="81"/>
  <c r="BZ1173" i="81"/>
  <c r="CA808" i="81"/>
  <c r="CE1306" i="81"/>
  <c r="CE1309" i="81" s="1"/>
  <c r="CE1310" i="81" s="1"/>
  <c r="CE1311" i="81" s="1"/>
  <c r="CE1312" i="81" s="1"/>
  <c r="CE1318" i="81" s="1"/>
  <c r="CE1402" i="81"/>
  <c r="CE1392" i="81"/>
  <c r="CE1390" i="81"/>
  <c r="CE1398" i="81"/>
  <c r="CE1408" i="81"/>
  <c r="CE1401" i="81"/>
  <c r="CE1406" i="81"/>
  <c r="CE1394" i="81"/>
  <c r="CE1388" i="81"/>
  <c r="CE1387" i="81"/>
  <c r="CE1393" i="81"/>
  <c r="CE1397" i="81"/>
  <c r="CE1409" i="81"/>
  <c r="CE1410" i="81"/>
  <c r="CE1386" i="81"/>
  <c r="CE1396" i="81"/>
  <c r="CE1391" i="81"/>
  <c r="CE1407" i="81"/>
  <c r="CE1400" i="81"/>
  <c r="CE1404" i="81"/>
  <c r="CE1389" i="81"/>
  <c r="CE1399" i="81"/>
  <c r="CE1405" i="81"/>
  <c r="CE1395" i="81"/>
  <c r="CE1403" i="81"/>
  <c r="CB272" i="81"/>
  <c r="CB275" i="81" s="1"/>
  <c r="CB276" i="81" s="1"/>
  <c r="CB277" i="81" s="1"/>
  <c r="CB278" i="81" s="1"/>
  <c r="CB284" i="81" s="1"/>
  <c r="CC267" i="81"/>
  <c r="BY1189" i="81"/>
  <c r="CA736" i="81" l="1"/>
  <c r="BX1525" i="81"/>
  <c r="BX931" i="81"/>
  <c r="BX1036" i="81" s="1"/>
  <c r="CA755" i="81"/>
  <c r="BX948" i="81"/>
  <c r="BY946" i="81" s="1"/>
  <c r="BX920" i="81"/>
  <c r="BX923" i="81" s="1"/>
  <c r="BX924" i="81" s="1"/>
  <c r="BX925" i="81" s="1"/>
  <c r="BX926" i="81" s="1"/>
  <c r="BX932" i="81" s="1"/>
  <c r="CA752" i="81"/>
  <c r="CA749" i="81"/>
  <c r="BY1430" i="81"/>
  <c r="BX1529" i="81"/>
  <c r="BX1517" i="81"/>
  <c r="CA666" i="81"/>
  <c r="CB654" i="81" s="1"/>
  <c r="CA744" i="81"/>
  <c r="CA758" i="81"/>
  <c r="CA737" i="81"/>
  <c r="CA740" i="81"/>
  <c r="CA756" i="81"/>
  <c r="CA738" i="81"/>
  <c r="BX1523" i="81"/>
  <c r="BX1510" i="81"/>
  <c r="BX1442" i="81"/>
  <c r="CA759" i="81"/>
  <c r="CA745" i="81"/>
  <c r="CA748" i="81"/>
  <c r="CA747" i="81"/>
  <c r="CA753" i="81"/>
  <c r="CA754" i="81"/>
  <c r="CA741" i="81"/>
  <c r="BX1520" i="81"/>
  <c r="BX1515" i="81"/>
  <c r="BX1530" i="81"/>
  <c r="BX1532" i="81"/>
  <c r="CF1302" i="81"/>
  <c r="CF1335" i="81" s="1"/>
  <c r="CA739" i="81"/>
  <c r="CA746" i="81"/>
  <c r="CA742" i="81"/>
  <c r="CA757" i="81"/>
  <c r="CA735" i="81"/>
  <c r="BX1511" i="81"/>
  <c r="BX1516" i="81"/>
  <c r="BW1037" i="81"/>
  <c r="BW1550" i="81"/>
  <c r="BX1035" i="81"/>
  <c r="BX1037" i="81" s="1"/>
  <c r="BX1038" i="81" s="1"/>
  <c r="BW1455" i="81"/>
  <c r="BW1451" i="81"/>
  <c r="BX935" i="81"/>
  <c r="BX938" i="81"/>
  <c r="BX1453" i="81" s="1"/>
  <c r="BY916" i="81"/>
  <c r="BY949" i="81" s="1"/>
  <c r="BY918" i="81"/>
  <c r="BX1531" i="81"/>
  <c r="BX1514" i="81"/>
  <c r="BX1509" i="81"/>
  <c r="BX1519" i="81"/>
  <c r="BX1462" i="81"/>
  <c r="BX645" i="81"/>
  <c r="BX647" i="81" s="1"/>
  <c r="BY526" i="81"/>
  <c r="BY559" i="81" s="1"/>
  <c r="BY528" i="81"/>
  <c r="BY1433" i="81" s="1"/>
  <c r="BX530" i="81"/>
  <c r="BX533" i="81" s="1"/>
  <c r="BX534" i="81" s="1"/>
  <c r="BX535" i="81" s="1"/>
  <c r="BX536" i="81" s="1"/>
  <c r="BX542" i="81" s="1"/>
  <c r="BX545" i="81"/>
  <c r="CE6" i="81"/>
  <c r="CD27" i="81"/>
  <c r="CD31" i="81"/>
  <c r="CD30" i="81"/>
  <c r="CD11" i="81"/>
  <c r="CD14" i="81" s="1"/>
  <c r="CD15" i="81" s="1"/>
  <c r="CD16" i="81" s="1"/>
  <c r="CD17" i="81" s="1"/>
  <c r="CD23" i="81" s="1"/>
  <c r="BX1446" i="81"/>
  <c r="BX254" i="81"/>
  <c r="BX1551" i="81" s="1"/>
  <c r="BX158" i="81"/>
  <c r="BY151" i="81" s="1"/>
  <c r="BY148" i="81"/>
  <c r="BX154" i="81"/>
  <c r="BY167" i="81"/>
  <c r="BY165" i="81"/>
  <c r="BY152" i="81"/>
  <c r="BY145" i="81"/>
  <c r="BX253" i="81"/>
  <c r="BX1508" i="81"/>
  <c r="BY164" i="81"/>
  <c r="BX1463" i="81"/>
  <c r="CB1165" i="81"/>
  <c r="CB1064" i="81"/>
  <c r="CB1068" i="81" s="1"/>
  <c r="CC1044" i="81"/>
  <c r="CB1049" i="81"/>
  <c r="CB1052" i="81" s="1"/>
  <c r="CB1053" i="81" s="1"/>
  <c r="CB1054" i="81" s="1"/>
  <c r="CB1055" i="81" s="1"/>
  <c r="CB1061" i="81" s="1"/>
  <c r="CB1130" i="81"/>
  <c r="CB1145" i="81"/>
  <c r="CB1132" i="81"/>
  <c r="CB1149" i="81"/>
  <c r="CB1129" i="81"/>
  <c r="CB1142" i="81"/>
  <c r="CB1127" i="81"/>
  <c r="CB1150" i="81"/>
  <c r="CB1148" i="81"/>
  <c r="CB1126" i="81"/>
  <c r="CB1141" i="81"/>
  <c r="CB1131" i="81"/>
  <c r="CB1135" i="81"/>
  <c r="CB1146" i="81"/>
  <c r="CB1143" i="81"/>
  <c r="CB1139" i="81"/>
  <c r="CB1137" i="81"/>
  <c r="CB1133" i="81"/>
  <c r="CB1136" i="81"/>
  <c r="CB1134" i="81"/>
  <c r="CB1128" i="81"/>
  <c r="CB1147" i="81"/>
  <c r="CB1140" i="81"/>
  <c r="CB1138" i="81"/>
  <c r="CB1144" i="81"/>
  <c r="BZ669" i="81"/>
  <c r="BY678" i="81"/>
  <c r="BY675" i="81"/>
  <c r="BY679" i="81"/>
  <c r="BZ672" i="81" s="1"/>
  <c r="BZ670" i="81" s="1"/>
  <c r="BZ775" i="81" s="1"/>
  <c r="BZ776" i="81" s="1"/>
  <c r="BZ777" i="81" s="1"/>
  <c r="CA805" i="81"/>
  <c r="CA810" i="81" s="1"/>
  <c r="CB803" i="81" s="1"/>
  <c r="CA907" i="81"/>
  <c r="CA908" i="81" s="1"/>
  <c r="CE1317" i="81"/>
  <c r="CE1422" i="81" s="1"/>
  <c r="CB797" i="81"/>
  <c r="CB790" i="81" s="1"/>
  <c r="CB793" i="81" s="1"/>
  <c r="CB794" i="81" s="1"/>
  <c r="CB795" i="81" s="1"/>
  <c r="CB796" i="81" s="1"/>
  <c r="CB802" i="81" s="1"/>
  <c r="CC270" i="81"/>
  <c r="CC268" i="81"/>
  <c r="CB291" i="81"/>
  <c r="CB292" i="81"/>
  <c r="CC285" i="81" s="1"/>
  <c r="CB288" i="81"/>
  <c r="CC282" i="81"/>
  <c r="CB817" i="81"/>
  <c r="CB818" i="81" s="1"/>
  <c r="CC816" i="81" s="1"/>
  <c r="CB804" i="81"/>
  <c r="CB418" i="81"/>
  <c r="CF1320" i="81"/>
  <c r="CF1333" i="81"/>
  <c r="CF1334" i="81" s="1"/>
  <c r="CG1332" i="81" s="1"/>
  <c r="CB429" i="81"/>
  <c r="CE1421" i="81"/>
  <c r="CB890" i="81"/>
  <c r="CB881" i="81"/>
  <c r="CB882" i="81"/>
  <c r="CB875" i="81"/>
  <c r="CB883" i="81"/>
  <c r="CB887" i="81"/>
  <c r="CB886" i="81"/>
  <c r="CB889" i="81"/>
  <c r="CB873" i="81"/>
  <c r="CB868" i="81"/>
  <c r="CB871" i="81"/>
  <c r="CB867" i="81"/>
  <c r="CB888" i="81"/>
  <c r="CB877" i="81"/>
  <c r="CB870" i="81"/>
  <c r="CB878" i="81"/>
  <c r="CB872" i="81"/>
  <c r="CB884" i="81"/>
  <c r="CB876" i="81"/>
  <c r="CB874" i="81"/>
  <c r="CB869" i="81"/>
  <c r="CB879" i="81"/>
  <c r="CB880" i="81"/>
  <c r="CB891" i="81"/>
  <c r="CB885" i="81"/>
  <c r="CG26" i="81"/>
  <c r="CG127" i="81"/>
  <c r="CB407" i="81"/>
  <c r="CB400" i="81" s="1"/>
  <c r="CB403" i="81" s="1"/>
  <c r="CB404" i="81" s="1"/>
  <c r="CB405" i="81" s="1"/>
  <c r="CB406" i="81" s="1"/>
  <c r="CB412" i="81" s="1"/>
  <c r="CG95" i="81"/>
  <c r="CG96" i="81"/>
  <c r="CG112" i="81"/>
  <c r="CG117" i="81"/>
  <c r="CG94" i="81"/>
  <c r="CG109" i="81"/>
  <c r="CG105" i="81"/>
  <c r="CG116" i="81"/>
  <c r="CG103" i="81"/>
  <c r="CG99" i="81"/>
  <c r="CG93" i="81"/>
  <c r="CG106" i="81"/>
  <c r="CG98" i="81"/>
  <c r="CG102" i="81"/>
  <c r="CG111" i="81"/>
  <c r="CG107" i="81"/>
  <c r="CG97" i="81"/>
  <c r="CG114" i="81"/>
  <c r="CG104" i="81"/>
  <c r="CG110" i="81"/>
  <c r="CG108" i="81"/>
  <c r="CG115" i="81"/>
  <c r="CG100" i="81"/>
  <c r="CG101" i="81"/>
  <c r="CG113" i="81"/>
  <c r="BY1294" i="81"/>
  <c r="BY1193" i="81"/>
  <c r="BZ1204" i="81"/>
  <c r="CC298" i="81"/>
  <c r="CF1313" i="81"/>
  <c r="CB387" i="81"/>
  <c r="CE1324" i="81"/>
  <c r="BZ1176" i="81"/>
  <c r="BZ1174" i="81"/>
  <c r="BY1293" i="81"/>
  <c r="CF1403" i="81"/>
  <c r="CF1387" i="81"/>
  <c r="CF1401" i="81"/>
  <c r="CF1390" i="81"/>
  <c r="CF1405" i="81"/>
  <c r="CF1397" i="81"/>
  <c r="CF1395" i="81"/>
  <c r="CF1388" i="81"/>
  <c r="CF1404" i="81"/>
  <c r="CF1391" i="81"/>
  <c r="CF1411" i="81"/>
  <c r="CF1400" i="81"/>
  <c r="CF1410" i="81"/>
  <c r="CF1402" i="81"/>
  <c r="CF1392" i="81"/>
  <c r="CF1396" i="81"/>
  <c r="CF1399" i="81"/>
  <c r="CF1408" i="81"/>
  <c r="CF1406" i="81"/>
  <c r="CF1409" i="81"/>
  <c r="CF1394" i="81"/>
  <c r="CF1393" i="81"/>
  <c r="CF1389" i="81"/>
  <c r="CF1398" i="81"/>
  <c r="CF1407" i="81"/>
  <c r="CA517" i="81"/>
  <c r="CB414" i="81"/>
  <c r="CB427" i="81"/>
  <c r="CA659" i="81" l="1"/>
  <c r="CA662" i="81" s="1"/>
  <c r="CA663" i="81" s="1"/>
  <c r="CA664" i="81" s="1"/>
  <c r="CA665" i="81" s="1"/>
  <c r="CA671" i="81" s="1"/>
  <c r="BX1450" i="81"/>
  <c r="BX1455" i="81" s="1"/>
  <c r="CA774" i="81"/>
  <c r="BX936" i="81"/>
  <c r="BY930" i="81"/>
  <c r="BX940" i="81"/>
  <c r="BY933" i="81" s="1"/>
  <c r="BX939" i="81"/>
  <c r="BY927" i="81"/>
  <c r="BY947" i="81"/>
  <c r="BY948" i="81" s="1"/>
  <c r="BZ946" i="81" s="1"/>
  <c r="BY934" i="81"/>
  <c r="BY1013" i="81"/>
  <c r="BY1003" i="81"/>
  <c r="BY1004" i="81"/>
  <c r="BY1012" i="81"/>
  <c r="BY994" i="81"/>
  <c r="BY1006" i="81"/>
  <c r="BY1011" i="81"/>
  <c r="BY1001" i="81"/>
  <c r="BY1009" i="81"/>
  <c r="BY1005" i="81"/>
  <c r="BY1002" i="81"/>
  <c r="BY999" i="81"/>
  <c r="BY1017" i="81"/>
  <c r="BY995" i="81"/>
  <c r="BY1010" i="81"/>
  <c r="BY1015" i="81"/>
  <c r="BY997" i="81"/>
  <c r="BY1014" i="81"/>
  <c r="BY1007" i="81"/>
  <c r="BY1000" i="81"/>
  <c r="BY1018" i="81"/>
  <c r="BY1008" i="81"/>
  <c r="BY998" i="81"/>
  <c r="BY1016" i="81"/>
  <c r="BY996" i="81"/>
  <c r="BW1038" i="81"/>
  <c r="BW1553" i="81" s="1"/>
  <c r="BW1552" i="81"/>
  <c r="BY1431" i="81"/>
  <c r="BY610" i="81"/>
  <c r="BY619" i="81"/>
  <c r="BY615" i="81"/>
  <c r="BY613" i="81"/>
  <c r="BY626" i="81"/>
  <c r="BY617" i="81"/>
  <c r="BY611" i="81"/>
  <c r="BY622" i="81"/>
  <c r="BY608" i="81"/>
  <c r="BY623" i="81"/>
  <c r="BY625" i="81"/>
  <c r="BY618" i="81"/>
  <c r="BY624" i="81"/>
  <c r="BY614" i="81"/>
  <c r="BY612" i="81"/>
  <c r="BY628" i="81"/>
  <c r="BY609" i="81"/>
  <c r="BY606" i="81"/>
  <c r="BY627" i="81"/>
  <c r="BY607" i="81"/>
  <c r="BY620" i="81"/>
  <c r="BY604" i="81"/>
  <c r="BY616" i="81"/>
  <c r="BY621" i="81"/>
  <c r="BY605" i="81"/>
  <c r="BY537" i="81"/>
  <c r="BX549" i="81"/>
  <c r="BX550" i="81"/>
  <c r="BY543" i="81" s="1"/>
  <c r="BY540" i="81"/>
  <c r="BY1445" i="81" s="1"/>
  <c r="BX546" i="81"/>
  <c r="BY557" i="81"/>
  <c r="BY558" i="81" s="1"/>
  <c r="BZ556" i="81" s="1"/>
  <c r="BY544" i="81"/>
  <c r="BX648" i="81"/>
  <c r="CE24" i="81"/>
  <c r="CE127" i="81" s="1"/>
  <c r="CE128" i="81" s="1"/>
  <c r="CE7" i="81"/>
  <c r="CE40" i="81" s="1"/>
  <c r="CE9" i="81"/>
  <c r="CE38" i="81" s="1"/>
  <c r="CE39" i="81" s="1"/>
  <c r="CF37" i="81" s="1"/>
  <c r="CE29" i="81"/>
  <c r="BY156" i="81"/>
  <c r="CB800" i="81"/>
  <c r="CB808" i="81" s="1"/>
  <c r="BY166" i="81"/>
  <c r="BY1461" i="81"/>
  <c r="BY224" i="81"/>
  <c r="BY234" i="81"/>
  <c r="BY1531" i="81" s="1"/>
  <c r="BY218" i="81"/>
  <c r="BY214" i="81"/>
  <c r="BY227" i="81"/>
  <c r="BY222" i="81"/>
  <c r="BY1519" i="81" s="1"/>
  <c r="BY228" i="81"/>
  <c r="BY1525" i="81" s="1"/>
  <c r="BY235" i="81"/>
  <c r="BY219" i="81"/>
  <c r="BY221" i="81"/>
  <c r="BY232" i="81"/>
  <c r="BY1529" i="81" s="1"/>
  <c r="BY220" i="81"/>
  <c r="BY223" i="81"/>
  <c r="BY213" i="81"/>
  <c r="BY1510" i="81" s="1"/>
  <c r="BY230" i="81"/>
  <c r="BY225" i="81"/>
  <c r="BY1522" i="81" s="1"/>
  <c r="BY215" i="81"/>
  <c r="BY231" i="81"/>
  <c r="BY212" i="81"/>
  <c r="BY236" i="81"/>
  <c r="BY217" i="81"/>
  <c r="BY229" i="81"/>
  <c r="BY226" i="81"/>
  <c r="BY216" i="81"/>
  <c r="BY1513" i="81" s="1"/>
  <c r="BY233" i="81"/>
  <c r="BY1464" i="81"/>
  <c r="BX255" i="81"/>
  <c r="BX1550" i="81"/>
  <c r="BY149" i="81"/>
  <c r="BZ133" i="81"/>
  <c r="BY1442" i="81"/>
  <c r="BY138" i="81"/>
  <c r="BY141" i="81" s="1"/>
  <c r="BY142" i="81" s="1"/>
  <c r="BY143" i="81" s="1"/>
  <c r="BY144" i="81" s="1"/>
  <c r="BY150" i="81" s="1"/>
  <c r="CB1164" i="81"/>
  <c r="CB1166" i="81" s="1"/>
  <c r="CB1167" i="81" s="1"/>
  <c r="CC1047" i="81"/>
  <c r="CC1045" i="81"/>
  <c r="CC1078" i="81" s="1"/>
  <c r="CC1059" i="81"/>
  <c r="CC1067" i="81" s="1"/>
  <c r="CB1065" i="81"/>
  <c r="CB1069" i="81"/>
  <c r="CC1062" i="81" s="1"/>
  <c r="BZ677" i="81"/>
  <c r="BZ674" i="81"/>
  <c r="CA809" i="81"/>
  <c r="CA806" i="81"/>
  <c r="CC290" i="81"/>
  <c r="CE1423" i="81"/>
  <c r="CE1424" i="81" s="1"/>
  <c r="CE1321" i="81"/>
  <c r="CF1316" i="81" s="1"/>
  <c r="CB801" i="81"/>
  <c r="CB906" i="81" s="1"/>
  <c r="CC785" i="81"/>
  <c r="CC788" i="81" s="1"/>
  <c r="CC279" i="81"/>
  <c r="CC283" i="81" s="1"/>
  <c r="CB411" i="81"/>
  <c r="BZ1185" i="81"/>
  <c r="BZ1178" i="81" s="1"/>
  <c r="BZ1181" i="81" s="1"/>
  <c r="BZ1182" i="81" s="1"/>
  <c r="BZ1183" i="81" s="1"/>
  <c r="BZ1184" i="81" s="1"/>
  <c r="BZ1190" i="81" s="1"/>
  <c r="BY1194" i="81"/>
  <c r="BY1198" i="81"/>
  <c r="BZ1191" i="81" s="1"/>
  <c r="BZ1188" i="81"/>
  <c r="BY1197" i="81"/>
  <c r="CH21" i="81"/>
  <c r="CB905" i="81"/>
  <c r="CA518" i="81"/>
  <c r="BZ1207" i="81"/>
  <c r="CG126" i="81"/>
  <c r="CG128" i="81" s="1"/>
  <c r="BZ1205" i="81"/>
  <c r="BZ1192" i="81"/>
  <c r="CC395" i="81"/>
  <c r="CB657" i="81"/>
  <c r="CB655" i="81"/>
  <c r="CB688" i="81" s="1"/>
  <c r="CB501" i="81"/>
  <c r="CB491" i="81"/>
  <c r="CB477" i="81"/>
  <c r="CB489" i="81"/>
  <c r="CB488" i="81"/>
  <c r="CB497" i="81"/>
  <c r="CB499" i="81"/>
  <c r="CB483" i="81"/>
  <c r="CB498" i="81"/>
  <c r="CB479" i="81"/>
  <c r="CB478" i="81"/>
  <c r="CB490" i="81"/>
  <c r="CB493" i="81"/>
  <c r="CB495" i="81"/>
  <c r="CB492" i="81"/>
  <c r="CB482" i="81"/>
  <c r="CB487" i="81"/>
  <c r="CB486" i="81"/>
  <c r="CB496" i="81"/>
  <c r="CB485" i="81"/>
  <c r="CB484" i="81"/>
  <c r="CB481" i="81"/>
  <c r="CB500" i="81"/>
  <c r="CB480" i="81"/>
  <c r="CB494" i="81"/>
  <c r="CC301" i="81"/>
  <c r="CB428" i="81"/>
  <c r="CF1421" i="81"/>
  <c r="BY1295" i="81"/>
  <c r="CB389" i="81"/>
  <c r="CF1306" i="81"/>
  <c r="CF1309" i="81" s="1"/>
  <c r="CF1310" i="81" s="1"/>
  <c r="CF1311" i="81" s="1"/>
  <c r="CF1312" i="81" s="1"/>
  <c r="CF1318" i="81" s="1"/>
  <c r="CG1301" i="81"/>
  <c r="CC286" i="81"/>
  <c r="CC299" i="81"/>
  <c r="BX1451" i="81" l="1"/>
  <c r="BY1530" i="81"/>
  <c r="BY1514" i="81"/>
  <c r="BY1520" i="81"/>
  <c r="BY1516" i="81"/>
  <c r="BY1517" i="81"/>
  <c r="BY1515" i="81"/>
  <c r="BY1449" i="81"/>
  <c r="CE129" i="81"/>
  <c r="CF129" i="81"/>
  <c r="BY541" i="81"/>
  <c r="BY646" i="81" s="1"/>
  <c r="CC786" i="81"/>
  <c r="CC819" i="81" s="1"/>
  <c r="CC889" i="81" s="1"/>
  <c r="BY1526" i="81"/>
  <c r="BY1528" i="81"/>
  <c r="BY1518" i="81"/>
  <c r="BX1454" i="81"/>
  <c r="BY1524" i="81"/>
  <c r="BY1532" i="81"/>
  <c r="BY1511" i="81"/>
  <c r="BY1521" i="81"/>
  <c r="BY1035" i="81"/>
  <c r="BY931" i="81"/>
  <c r="BY1036" i="81" s="1"/>
  <c r="BY938" i="81"/>
  <c r="BZ915" i="81"/>
  <c r="BY920" i="81"/>
  <c r="BY923" i="81" s="1"/>
  <c r="BY924" i="81" s="1"/>
  <c r="BY925" i="81" s="1"/>
  <c r="BY926" i="81" s="1"/>
  <c r="BY932" i="81" s="1"/>
  <c r="CB805" i="81"/>
  <c r="BY1512" i="81"/>
  <c r="BY1533" i="81"/>
  <c r="BY1523" i="81"/>
  <c r="BY1527" i="81"/>
  <c r="BY545" i="81"/>
  <c r="BY548" i="81"/>
  <c r="BY530" i="81"/>
  <c r="BY533" i="81" s="1"/>
  <c r="BY534" i="81" s="1"/>
  <c r="BY535" i="81" s="1"/>
  <c r="BY536" i="81" s="1"/>
  <c r="BY542" i="81" s="1"/>
  <c r="BZ525" i="81"/>
  <c r="BY549" i="81"/>
  <c r="BY645" i="81"/>
  <c r="BY647" i="81" s="1"/>
  <c r="BY1462" i="81"/>
  <c r="CE18" i="81"/>
  <c r="CE11" i="81" s="1"/>
  <c r="CE14" i="81" s="1"/>
  <c r="CE15" i="81" s="1"/>
  <c r="CE16" i="81" s="1"/>
  <c r="CE17" i="81" s="1"/>
  <c r="CE23" i="81" s="1"/>
  <c r="CE1322" i="81"/>
  <c r="CE1326" i="81"/>
  <c r="CF1319" i="81" s="1"/>
  <c r="CF1317" i="81" s="1"/>
  <c r="CF1422" i="81" s="1"/>
  <c r="BX1552" i="81"/>
  <c r="BX256" i="81"/>
  <c r="BX1553" i="81" s="1"/>
  <c r="BZ136" i="81"/>
  <c r="BZ134" i="81"/>
  <c r="BY253" i="81"/>
  <c r="BY1509" i="81"/>
  <c r="BY254" i="81"/>
  <c r="BY153" i="81"/>
  <c r="BY1446" i="81"/>
  <c r="BZ164" i="81"/>
  <c r="BY1463" i="81"/>
  <c r="CC1056" i="81"/>
  <c r="CC1049" i="81" s="1"/>
  <c r="CC1052" i="81" s="1"/>
  <c r="CC1053" i="81" s="1"/>
  <c r="CC1054" i="81" s="1"/>
  <c r="CC1055" i="81" s="1"/>
  <c r="CC1061" i="81" s="1"/>
  <c r="CC1136" i="81"/>
  <c r="CC1145" i="81"/>
  <c r="CC1137" i="81"/>
  <c r="CC1140" i="81"/>
  <c r="CC1133" i="81"/>
  <c r="CC1134" i="81"/>
  <c r="CC1132" i="81"/>
  <c r="CC1148" i="81"/>
  <c r="CC1127" i="81"/>
  <c r="CC1139" i="81"/>
  <c r="CC1143" i="81"/>
  <c r="CC1138" i="81"/>
  <c r="CC1142" i="81"/>
  <c r="CC1147" i="81"/>
  <c r="CC1149" i="81"/>
  <c r="CC1150" i="81"/>
  <c r="CC1130" i="81"/>
  <c r="CC1141" i="81"/>
  <c r="CC1144" i="81"/>
  <c r="CC1135" i="81"/>
  <c r="CC1131" i="81"/>
  <c r="CC1146" i="81"/>
  <c r="CC1151" i="81"/>
  <c r="CC1128" i="81"/>
  <c r="CC1129" i="81"/>
  <c r="CC1063" i="81"/>
  <c r="CC1076" i="81"/>
  <c r="CC1077" i="81" s="1"/>
  <c r="CD1075" i="81" s="1"/>
  <c r="CC1060" i="81"/>
  <c r="CC1165" i="81" s="1"/>
  <c r="CC272" i="81"/>
  <c r="CC275" i="81" s="1"/>
  <c r="CC276" i="81" s="1"/>
  <c r="CC277" i="81" s="1"/>
  <c r="CC278" i="81" s="1"/>
  <c r="CC284" i="81" s="1"/>
  <c r="CE1325" i="81"/>
  <c r="CD267" i="81"/>
  <c r="CD270" i="81" s="1"/>
  <c r="BZ679" i="81"/>
  <c r="CA672" i="81" s="1"/>
  <c r="CA670" i="81" s="1"/>
  <c r="CA775" i="81" s="1"/>
  <c r="CA776" i="81" s="1"/>
  <c r="CA777" i="81" s="1"/>
  <c r="BZ675" i="81"/>
  <c r="CA669" i="81"/>
  <c r="BZ678" i="81"/>
  <c r="CB516" i="81"/>
  <c r="CC388" i="81"/>
  <c r="CB415" i="81"/>
  <c r="CB419" i="81" s="1"/>
  <c r="CB907" i="81"/>
  <c r="CB908" i="81" s="1"/>
  <c r="BZ1189" i="81"/>
  <c r="CA1173" i="81"/>
  <c r="CA1174" i="81" s="1"/>
  <c r="CG129" i="81"/>
  <c r="CG1304" i="81"/>
  <c r="CG1302" i="81"/>
  <c r="CG1335" i="81" s="1"/>
  <c r="CF1324" i="81"/>
  <c r="CF1321" i="81"/>
  <c r="BY1296" i="81"/>
  <c r="CC817" i="81"/>
  <c r="CC818" i="81" s="1"/>
  <c r="CD816" i="81" s="1"/>
  <c r="CC804" i="81"/>
  <c r="CC426" i="81"/>
  <c r="CC800" i="81"/>
  <c r="CB806" i="81"/>
  <c r="CB810" i="81"/>
  <c r="CC803" i="81" s="1"/>
  <c r="CB809" i="81"/>
  <c r="CB747" i="81"/>
  <c r="CB744" i="81"/>
  <c r="CB746" i="81"/>
  <c r="CB759" i="81"/>
  <c r="CB757" i="81"/>
  <c r="CB754" i="81"/>
  <c r="CB741" i="81"/>
  <c r="CB737" i="81"/>
  <c r="CB749" i="81"/>
  <c r="CB753" i="81"/>
  <c r="CB750" i="81"/>
  <c r="CB755" i="81"/>
  <c r="CB740" i="81"/>
  <c r="CB736" i="81"/>
  <c r="CB742" i="81"/>
  <c r="CB752" i="81"/>
  <c r="CB743" i="81"/>
  <c r="CB751" i="81"/>
  <c r="CB748" i="81"/>
  <c r="CB739" i="81"/>
  <c r="CB738" i="81"/>
  <c r="CB745" i="81"/>
  <c r="CB758" i="81"/>
  <c r="CB756" i="81"/>
  <c r="CB760" i="81"/>
  <c r="BZ1196" i="81"/>
  <c r="CC300" i="81"/>
  <c r="CB515" i="81"/>
  <c r="CB686" i="81"/>
  <c r="CB673" i="81"/>
  <c r="CC398" i="81"/>
  <c r="CC396" i="81"/>
  <c r="BZ1276" i="81"/>
  <c r="BZ1263" i="81"/>
  <c r="BZ1254" i="81"/>
  <c r="BZ1277" i="81"/>
  <c r="BZ1264" i="81"/>
  <c r="BZ1274" i="81"/>
  <c r="BZ1265" i="81"/>
  <c r="BZ1267" i="81"/>
  <c r="BZ1260" i="81"/>
  <c r="BZ1261" i="81"/>
  <c r="BZ1258" i="81"/>
  <c r="BZ1266" i="81"/>
  <c r="BZ1256" i="81"/>
  <c r="BZ1273" i="81"/>
  <c r="BZ1255" i="81"/>
  <c r="BZ1270" i="81"/>
  <c r="BZ1268" i="81"/>
  <c r="BZ1275" i="81"/>
  <c r="BZ1259" i="81"/>
  <c r="BZ1269" i="81"/>
  <c r="BZ1253" i="81"/>
  <c r="BZ1272" i="81"/>
  <c r="BZ1262" i="81"/>
  <c r="BZ1271" i="81"/>
  <c r="BZ1257" i="81"/>
  <c r="CH99" i="81"/>
  <c r="CH95" i="81"/>
  <c r="CH98" i="81"/>
  <c r="CH105" i="81"/>
  <c r="CH112" i="81"/>
  <c r="CH106" i="81"/>
  <c r="CH115" i="81"/>
  <c r="CH103" i="81"/>
  <c r="CH114" i="81"/>
  <c r="CH113" i="81"/>
  <c r="CH97" i="81"/>
  <c r="CH118" i="81"/>
  <c r="CH108" i="81"/>
  <c r="CH100" i="81"/>
  <c r="CH107" i="81"/>
  <c r="CH102" i="81"/>
  <c r="CH117" i="81"/>
  <c r="CH110" i="81"/>
  <c r="CH111" i="81"/>
  <c r="CH116" i="81"/>
  <c r="CH109" i="81"/>
  <c r="CH101" i="81"/>
  <c r="CH96" i="81"/>
  <c r="CH94" i="81"/>
  <c r="CH104" i="81"/>
  <c r="CA1176" i="81"/>
  <c r="CB416" i="81"/>
  <c r="CF1423" i="81"/>
  <c r="CF1424" i="81" s="1"/>
  <c r="CC797" i="81"/>
  <c r="CC374" i="81"/>
  <c r="CC362" i="81"/>
  <c r="CC355" i="81"/>
  <c r="CC366" i="81"/>
  <c r="CC361" i="81"/>
  <c r="CC360" i="81"/>
  <c r="CC373" i="81"/>
  <c r="CC357" i="81"/>
  <c r="CC363" i="81"/>
  <c r="CC367" i="81"/>
  <c r="CC356" i="81"/>
  <c r="CC368" i="81"/>
  <c r="CC365" i="81"/>
  <c r="CC370" i="81"/>
  <c r="CC353" i="81"/>
  <c r="CC369" i="81"/>
  <c r="CC351" i="81"/>
  <c r="CC358" i="81"/>
  <c r="CC371" i="81"/>
  <c r="CC372" i="81"/>
  <c r="CC364" i="81"/>
  <c r="CC350" i="81"/>
  <c r="CC352" i="81"/>
  <c r="CC359" i="81"/>
  <c r="CC354" i="81"/>
  <c r="BZ1206" i="81"/>
  <c r="CC287" i="81"/>
  <c r="CH26" i="81"/>
  <c r="CB390" i="81"/>
  <c r="CC870" i="81"/>
  <c r="CC876" i="81"/>
  <c r="CC882" i="81"/>
  <c r="CC885" i="81"/>
  <c r="CC869" i="81"/>
  <c r="CC891" i="81"/>
  <c r="CC892" i="81"/>
  <c r="CC880" i="81"/>
  <c r="CC877" i="81"/>
  <c r="CC873" i="81"/>
  <c r="CB666" i="81"/>
  <c r="CC654" i="81" s="1"/>
  <c r="CC871" i="81" l="1"/>
  <c r="CC884" i="81"/>
  <c r="CC868" i="81"/>
  <c r="CC890" i="81"/>
  <c r="CC874" i="81"/>
  <c r="CC872" i="81"/>
  <c r="CC887" i="81"/>
  <c r="CC878" i="81"/>
  <c r="CC888" i="81"/>
  <c r="CC883" i="81"/>
  <c r="CC879" i="81"/>
  <c r="CC881" i="81"/>
  <c r="CC886" i="81"/>
  <c r="CC875" i="81"/>
  <c r="CD268" i="81"/>
  <c r="CD279" i="81" s="1"/>
  <c r="CE267" i="81" s="1"/>
  <c r="BY1453" i="81"/>
  <c r="BY1551" i="81"/>
  <c r="BY1037" i="81"/>
  <c r="BY1038" i="81" s="1"/>
  <c r="BZ1430" i="81"/>
  <c r="BY935" i="81"/>
  <c r="BZ918" i="81"/>
  <c r="BZ916" i="81"/>
  <c r="BZ949" i="81" s="1"/>
  <c r="CC410" i="81"/>
  <c r="BY648" i="81"/>
  <c r="BY550" i="81"/>
  <c r="BZ543" i="81" s="1"/>
  <c r="BY546" i="81"/>
  <c r="BZ540" i="81"/>
  <c r="BZ528" i="81"/>
  <c r="BZ526" i="81"/>
  <c r="BZ559" i="81" s="1"/>
  <c r="CF6" i="81"/>
  <c r="CE27" i="81"/>
  <c r="CE31" i="81"/>
  <c r="CF24" i="81" s="1"/>
  <c r="CE30" i="81"/>
  <c r="BY158" i="81"/>
  <c r="BZ151" i="81" s="1"/>
  <c r="BZ148" i="81"/>
  <c r="BY154" i="81"/>
  <c r="BY157" i="81"/>
  <c r="BY1450" i="81"/>
  <c r="BZ167" i="81"/>
  <c r="BZ152" i="81"/>
  <c r="BZ165" i="81"/>
  <c r="CD1044" i="81"/>
  <c r="CD1045" i="81" s="1"/>
  <c r="CD1078" i="81" s="1"/>
  <c r="BZ1461" i="81"/>
  <c r="BY255" i="81"/>
  <c r="BY1550" i="81"/>
  <c r="BZ145" i="81"/>
  <c r="CC1164" i="81"/>
  <c r="CC1166" i="81" s="1"/>
  <c r="CC1167" i="81" s="1"/>
  <c r="CC1064" i="81"/>
  <c r="CA674" i="81"/>
  <c r="CA677" i="81"/>
  <c r="CB420" i="81"/>
  <c r="CC413" i="81" s="1"/>
  <c r="BZ1294" i="81"/>
  <c r="CC418" i="81"/>
  <c r="BZ1193" i="81"/>
  <c r="BZ1197" i="81" s="1"/>
  <c r="CC407" i="81"/>
  <c r="CC400" i="81" s="1"/>
  <c r="CC403" i="81" s="1"/>
  <c r="CC404" i="81" s="1"/>
  <c r="CC405" i="81" s="1"/>
  <c r="CC406" i="81" s="1"/>
  <c r="CC412" i="81" s="1"/>
  <c r="CA1185" i="81"/>
  <c r="CA1178" i="81" s="1"/>
  <c r="CA1181" i="81" s="1"/>
  <c r="CA1182" i="81" s="1"/>
  <c r="CA1183" i="81" s="1"/>
  <c r="CA1184" i="81" s="1"/>
  <c r="CA1190" i="81" s="1"/>
  <c r="CC657" i="81"/>
  <c r="CC655" i="81"/>
  <c r="CC688" i="81" s="1"/>
  <c r="CC288" i="81"/>
  <c r="CC292" i="81"/>
  <c r="CD285" i="81" s="1"/>
  <c r="CD282" i="81"/>
  <c r="CC291" i="81"/>
  <c r="CA1204" i="81"/>
  <c r="CC387" i="81"/>
  <c r="CC790" i="81"/>
  <c r="CC793" i="81" s="1"/>
  <c r="CC794" i="81" s="1"/>
  <c r="CC795" i="81" s="1"/>
  <c r="CC796" i="81" s="1"/>
  <c r="CC802" i="81" s="1"/>
  <c r="CD785" i="81"/>
  <c r="CC427" i="81"/>
  <c r="CC414" i="81"/>
  <c r="BZ1194" i="81"/>
  <c r="CC808" i="81"/>
  <c r="CF1322" i="81"/>
  <c r="CF1326" i="81"/>
  <c r="CG1319" i="81" s="1"/>
  <c r="CG1316" i="81"/>
  <c r="CF1325" i="81"/>
  <c r="CG1410" i="81"/>
  <c r="CG1406" i="81"/>
  <c r="CG1404" i="81"/>
  <c r="CG1390" i="81"/>
  <c r="CG1409" i="81"/>
  <c r="CG1399" i="81"/>
  <c r="CG1412" i="81"/>
  <c r="CG1407" i="81"/>
  <c r="CG1403" i="81"/>
  <c r="CG1388" i="81"/>
  <c r="CG1391" i="81"/>
  <c r="CG1411" i="81"/>
  <c r="CG1397" i="81"/>
  <c r="CG1402" i="81"/>
  <c r="CG1395" i="81"/>
  <c r="CG1389" i="81"/>
  <c r="CG1400" i="81"/>
  <c r="CG1408" i="81"/>
  <c r="CG1396" i="81"/>
  <c r="CG1394" i="81"/>
  <c r="CG1393" i="81"/>
  <c r="CG1392" i="81"/>
  <c r="CG1405" i="81"/>
  <c r="CG1401" i="81"/>
  <c r="CG1398" i="81"/>
  <c r="CC905" i="81"/>
  <c r="CB517" i="81"/>
  <c r="CD298" i="81"/>
  <c r="CB774" i="81"/>
  <c r="CG1333" i="81"/>
  <c r="CG1334" i="81" s="1"/>
  <c r="CH1332" i="81" s="1"/>
  <c r="CG1320" i="81"/>
  <c r="CD299" i="81"/>
  <c r="CD286" i="81"/>
  <c r="CI21" i="81"/>
  <c r="CB659" i="81"/>
  <c r="CB662" i="81" s="1"/>
  <c r="CB663" i="81" s="1"/>
  <c r="CB664" i="81" s="1"/>
  <c r="CB665" i="81" s="1"/>
  <c r="CB671" i="81" s="1"/>
  <c r="CA1205" i="81"/>
  <c r="CA1192" i="81"/>
  <c r="CC801" i="81"/>
  <c r="CC906" i="81" s="1"/>
  <c r="CA1207" i="81"/>
  <c r="CH126" i="81"/>
  <c r="BZ1293" i="81"/>
  <c r="CC429" i="81"/>
  <c r="CB687" i="81"/>
  <c r="CC685" i="81" s="1"/>
  <c r="CG1313" i="81"/>
  <c r="CD301" i="81" l="1"/>
  <c r="BZ1431" i="81"/>
  <c r="BZ1433" i="81"/>
  <c r="BZ1008" i="81"/>
  <c r="BZ998" i="81"/>
  <c r="BZ1012" i="81"/>
  <c r="BZ1009" i="81"/>
  <c r="BZ1003" i="81"/>
  <c r="BZ1007" i="81"/>
  <c r="BZ1006" i="81"/>
  <c r="BZ1014" i="81"/>
  <c r="BZ1016" i="81"/>
  <c r="BZ1010" i="81"/>
  <c r="BZ1018" i="81"/>
  <c r="BZ1005" i="81"/>
  <c r="BZ1015" i="81"/>
  <c r="BZ999" i="81"/>
  <c r="BZ1004" i="81"/>
  <c r="BZ1013" i="81"/>
  <c r="BZ1011" i="81"/>
  <c r="BZ997" i="81"/>
  <c r="BZ996" i="81"/>
  <c r="BZ1002" i="81"/>
  <c r="BZ995" i="81"/>
  <c r="BZ1017" i="81"/>
  <c r="BZ1001" i="81"/>
  <c r="BZ1019" i="81"/>
  <c r="BZ1000" i="81"/>
  <c r="BZ947" i="81"/>
  <c r="BZ948" i="81" s="1"/>
  <c r="CA946" i="81" s="1"/>
  <c r="BZ934" i="81"/>
  <c r="BY936" i="81"/>
  <c r="BY940" i="81"/>
  <c r="BZ933" i="81" s="1"/>
  <c r="BZ930" i="81"/>
  <c r="BZ1445" i="81" s="1"/>
  <c r="BY939" i="81"/>
  <c r="BY1454" i="81" s="1"/>
  <c r="BZ927" i="81"/>
  <c r="CB1173" i="81"/>
  <c r="BZ537" i="81"/>
  <c r="BZ530" i="81" s="1"/>
  <c r="BZ533" i="81" s="1"/>
  <c r="BZ534" i="81" s="1"/>
  <c r="BZ535" i="81" s="1"/>
  <c r="BZ536" i="81" s="1"/>
  <c r="BZ542" i="81" s="1"/>
  <c r="BZ616" i="81"/>
  <c r="BZ620" i="81"/>
  <c r="BZ606" i="81"/>
  <c r="BZ612" i="81"/>
  <c r="BZ618" i="81"/>
  <c r="BZ609" i="81"/>
  <c r="BZ615" i="81"/>
  <c r="BZ628" i="81"/>
  <c r="BZ610" i="81"/>
  <c r="BZ613" i="81"/>
  <c r="BZ624" i="81"/>
  <c r="BZ614" i="81"/>
  <c r="BZ629" i="81"/>
  <c r="BZ611" i="81"/>
  <c r="BZ621" i="81"/>
  <c r="BZ627" i="81"/>
  <c r="BZ608" i="81"/>
  <c r="BZ607" i="81"/>
  <c r="BZ623" i="81"/>
  <c r="BZ619" i="81"/>
  <c r="BZ625" i="81"/>
  <c r="BZ605" i="81"/>
  <c r="BZ626" i="81"/>
  <c r="BZ617" i="81"/>
  <c r="BZ622" i="81"/>
  <c r="BZ557" i="81"/>
  <c r="BZ558" i="81" s="1"/>
  <c r="CA556" i="81" s="1"/>
  <c r="BZ544" i="81"/>
  <c r="BZ1449" i="81" s="1"/>
  <c r="BZ548" i="81"/>
  <c r="CF7" i="81"/>
  <c r="CF40" i="81" s="1"/>
  <c r="CF9" i="81"/>
  <c r="CF38" i="81" s="1"/>
  <c r="CF39" i="81" s="1"/>
  <c r="CG37" i="81" s="1"/>
  <c r="CF29" i="81"/>
  <c r="BZ166" i="81"/>
  <c r="CA164" i="81" s="1"/>
  <c r="CD1047" i="81"/>
  <c r="CD1056" i="81" s="1"/>
  <c r="CD1049" i="81" s="1"/>
  <c r="CD1052" i="81" s="1"/>
  <c r="CD1053" i="81" s="1"/>
  <c r="CD1054" i="81" s="1"/>
  <c r="CD1055" i="81" s="1"/>
  <c r="CD1061" i="81" s="1"/>
  <c r="BZ236" i="81"/>
  <c r="BZ234" i="81"/>
  <c r="BZ219" i="81"/>
  <c r="BZ229" i="81"/>
  <c r="BZ1526" i="81" s="1"/>
  <c r="BZ223" i="81"/>
  <c r="BZ1520" i="81" s="1"/>
  <c r="BZ217" i="81"/>
  <c r="BZ231" i="81"/>
  <c r="BZ228" i="81"/>
  <c r="BZ215" i="81"/>
  <c r="BZ218" i="81"/>
  <c r="BZ1515" i="81" s="1"/>
  <c r="BZ230" i="81"/>
  <c r="BZ1527" i="81" s="1"/>
  <c r="BZ233" i="81"/>
  <c r="BZ1530" i="81" s="1"/>
  <c r="BZ221" i="81"/>
  <c r="BZ222" i="81"/>
  <c r="BZ227" i="81"/>
  <c r="BZ220" i="81"/>
  <c r="BZ226" i="81"/>
  <c r="BZ1523" i="81" s="1"/>
  <c r="BZ213" i="81"/>
  <c r="BZ237" i="81"/>
  <c r="BZ1534" i="81" s="1"/>
  <c r="BZ214" i="81"/>
  <c r="BZ1511" i="81" s="1"/>
  <c r="BZ224" i="81"/>
  <c r="BZ1521" i="81" s="1"/>
  <c r="BZ235" i="81"/>
  <c r="BZ216" i="81"/>
  <c r="BZ225" i="81"/>
  <c r="BZ232" i="81"/>
  <c r="BZ1529" i="81" s="1"/>
  <c r="BZ1464" i="81"/>
  <c r="BZ156" i="81"/>
  <c r="CA133" i="81"/>
  <c r="BY1451" i="81"/>
  <c r="BY1455" i="81"/>
  <c r="BZ149" i="81"/>
  <c r="BZ153" i="81" s="1"/>
  <c r="BZ138" i="81"/>
  <c r="BZ141" i="81" s="1"/>
  <c r="BZ142" i="81" s="1"/>
  <c r="BZ143" i="81" s="1"/>
  <c r="BZ144" i="81" s="1"/>
  <c r="BZ150" i="81" s="1"/>
  <c r="BY256" i="81"/>
  <c r="BY1553" i="81" s="1"/>
  <c r="BY1552" i="81"/>
  <c r="CD1059" i="81"/>
  <c r="CC1069" i="81"/>
  <c r="CD1062" i="81" s="1"/>
  <c r="CC1065" i="81"/>
  <c r="CC1068" i="81"/>
  <c r="CD1137" i="81"/>
  <c r="CD1130" i="81"/>
  <c r="CD1131" i="81"/>
  <c r="CD1147" i="81"/>
  <c r="CD1151" i="81"/>
  <c r="CD1149" i="81"/>
  <c r="CD1139" i="81"/>
  <c r="CD1135" i="81"/>
  <c r="CD1142" i="81"/>
  <c r="CD1136" i="81"/>
  <c r="CD1146" i="81"/>
  <c r="CD1138" i="81"/>
  <c r="CD1152" i="81"/>
  <c r="CD1145" i="81"/>
  <c r="CD1143" i="81"/>
  <c r="CD1134" i="81"/>
  <c r="CD1150" i="81"/>
  <c r="CD1148" i="81"/>
  <c r="CD1144" i="81"/>
  <c r="CD1141" i="81"/>
  <c r="CD1132" i="81"/>
  <c r="CD1133" i="81"/>
  <c r="CD1128" i="81"/>
  <c r="CD1129" i="81"/>
  <c r="CD1140" i="81"/>
  <c r="CA679" i="81"/>
  <c r="CB672" i="81" s="1"/>
  <c r="CB670" i="81" s="1"/>
  <c r="CB775" i="81" s="1"/>
  <c r="CB776" i="81" s="1"/>
  <c r="CB777" i="81" s="1"/>
  <c r="CB669" i="81"/>
  <c r="CB677" i="81" s="1"/>
  <c r="CA675" i="81"/>
  <c r="CA678" i="81"/>
  <c r="CC411" i="81"/>
  <c r="CC415" i="81" s="1"/>
  <c r="CD395" i="81"/>
  <c r="CD398" i="81" s="1"/>
  <c r="CA1188" i="81"/>
  <c r="BZ1198" i="81"/>
  <c r="CA1191" i="81" s="1"/>
  <c r="CA1189" i="81" s="1"/>
  <c r="CA1294" i="81" s="1"/>
  <c r="CD283" i="81"/>
  <c r="CD287" i="81" s="1"/>
  <c r="CD272" i="81"/>
  <c r="CD275" i="81" s="1"/>
  <c r="CD276" i="81" s="1"/>
  <c r="CD277" i="81" s="1"/>
  <c r="CD278" i="81" s="1"/>
  <c r="CD284" i="81" s="1"/>
  <c r="CB1174" i="81"/>
  <c r="CB1176" i="81"/>
  <c r="CC907" i="81"/>
  <c r="CC908" i="81" s="1"/>
  <c r="CG1421" i="81"/>
  <c r="CG1317" i="81"/>
  <c r="CG1422" i="81" s="1"/>
  <c r="CC428" i="81"/>
  <c r="CD290" i="81"/>
  <c r="CC747" i="81"/>
  <c r="CC748" i="81"/>
  <c r="CC743" i="81"/>
  <c r="CC750" i="81"/>
  <c r="CC755" i="81"/>
  <c r="CC759" i="81"/>
  <c r="CC737" i="81"/>
  <c r="CC740" i="81"/>
  <c r="CC752" i="81"/>
  <c r="CC742" i="81"/>
  <c r="CC757" i="81"/>
  <c r="CC760" i="81"/>
  <c r="CC749" i="81"/>
  <c r="CC745" i="81"/>
  <c r="CC744" i="81"/>
  <c r="CC739" i="81"/>
  <c r="CC753" i="81"/>
  <c r="CC761" i="81"/>
  <c r="CC756" i="81"/>
  <c r="CC738" i="81"/>
  <c r="CC746" i="81"/>
  <c r="CC751" i="81"/>
  <c r="CC741" i="81"/>
  <c r="CC754" i="81"/>
  <c r="CC758" i="81"/>
  <c r="CC502" i="81"/>
  <c r="CC482" i="81"/>
  <c r="CC488" i="81"/>
  <c r="CC497" i="81"/>
  <c r="CC481" i="81"/>
  <c r="CC499" i="81"/>
  <c r="CC484" i="81"/>
  <c r="CC479" i="81"/>
  <c r="CC489" i="81"/>
  <c r="CC494" i="81"/>
  <c r="CC485" i="81"/>
  <c r="CC492" i="81"/>
  <c r="CC480" i="81"/>
  <c r="CC493" i="81"/>
  <c r="CC498" i="81"/>
  <c r="CC478" i="81"/>
  <c r="CC500" i="81"/>
  <c r="CC483" i="81"/>
  <c r="CC495" i="81"/>
  <c r="CC490" i="81"/>
  <c r="CC496" i="81"/>
  <c r="CC486" i="81"/>
  <c r="CC491" i="81"/>
  <c r="CC487" i="81"/>
  <c r="CC501" i="81"/>
  <c r="CB518" i="81"/>
  <c r="CC673" i="81"/>
  <c r="CC686" i="81"/>
  <c r="CC687" i="81" s="1"/>
  <c r="CD685" i="81" s="1"/>
  <c r="BZ1295" i="81"/>
  <c r="CD366" i="81"/>
  <c r="CD359" i="81"/>
  <c r="CD352" i="81"/>
  <c r="CD356" i="81"/>
  <c r="CD364" i="81"/>
  <c r="CD354" i="81"/>
  <c r="CD374" i="81"/>
  <c r="CD353" i="81"/>
  <c r="CD360" i="81"/>
  <c r="CD372" i="81"/>
  <c r="CD368" i="81"/>
  <c r="CD362" i="81"/>
  <c r="CD370" i="81"/>
  <c r="CD358" i="81"/>
  <c r="CD361" i="81"/>
  <c r="CD355" i="81"/>
  <c r="CD371" i="81"/>
  <c r="CD369" i="81"/>
  <c r="CD367" i="81"/>
  <c r="CD365" i="81"/>
  <c r="CD351" i="81"/>
  <c r="CD357" i="81"/>
  <c r="CD363" i="81"/>
  <c r="CD375" i="81"/>
  <c r="CD373" i="81"/>
  <c r="CG1306" i="81"/>
  <c r="CG1309" i="81" s="1"/>
  <c r="CG1310" i="81" s="1"/>
  <c r="CG1311" i="81" s="1"/>
  <c r="CG1312" i="81" s="1"/>
  <c r="CG1318" i="81" s="1"/>
  <c r="CH1301" i="81"/>
  <c r="CA1206" i="81"/>
  <c r="CA1269" i="81"/>
  <c r="CA1258" i="81"/>
  <c r="CA1260" i="81"/>
  <c r="CA1264" i="81"/>
  <c r="CA1267" i="81"/>
  <c r="CA1276" i="81"/>
  <c r="CA1278" i="81"/>
  <c r="CA1271" i="81"/>
  <c r="CA1257" i="81"/>
  <c r="CA1274" i="81"/>
  <c r="CA1270" i="81"/>
  <c r="CA1263" i="81"/>
  <c r="CA1255" i="81"/>
  <c r="CA1273" i="81"/>
  <c r="CA1275" i="81"/>
  <c r="CA1256" i="81"/>
  <c r="CA1262" i="81"/>
  <c r="CA1277" i="81"/>
  <c r="CA1254" i="81"/>
  <c r="CA1272" i="81"/>
  <c r="CA1268" i="81"/>
  <c r="CA1265" i="81"/>
  <c r="CA1259" i="81"/>
  <c r="CA1266" i="81"/>
  <c r="CA1261" i="81"/>
  <c r="CI111" i="81"/>
  <c r="CI103" i="81"/>
  <c r="CI112" i="81"/>
  <c r="CI117" i="81"/>
  <c r="CI102" i="81"/>
  <c r="CI113" i="81"/>
  <c r="CI97" i="81"/>
  <c r="CI106" i="81"/>
  <c r="CI119" i="81"/>
  <c r="CI110" i="81"/>
  <c r="CI96" i="81"/>
  <c r="CI107" i="81"/>
  <c r="CI100" i="81"/>
  <c r="CI104" i="81"/>
  <c r="CI115" i="81"/>
  <c r="CI101" i="81"/>
  <c r="CI116" i="81"/>
  <c r="CI114" i="81"/>
  <c r="CI99" i="81"/>
  <c r="CI108" i="81"/>
  <c r="CI95" i="81"/>
  <c r="CI105" i="81"/>
  <c r="CI98" i="81"/>
  <c r="CI109" i="81"/>
  <c r="CI118" i="81"/>
  <c r="CI26" i="81"/>
  <c r="CI127" i="81"/>
  <c r="CD300" i="81"/>
  <c r="CG1324" i="81"/>
  <c r="CC805" i="81"/>
  <c r="CD788" i="81"/>
  <c r="CD786" i="81"/>
  <c r="CD819" i="81" s="1"/>
  <c r="CC389" i="81"/>
  <c r="CC666" i="81"/>
  <c r="CE268" i="81"/>
  <c r="CE270" i="81"/>
  <c r="BZ1533" i="81" l="1"/>
  <c r="BZ1522" i="81"/>
  <c r="BZ1517" i="81"/>
  <c r="BZ1513" i="81"/>
  <c r="BZ1524" i="81"/>
  <c r="BZ541" i="81"/>
  <c r="BZ646" i="81" s="1"/>
  <c r="CD1063" i="81"/>
  <c r="BZ1442" i="81"/>
  <c r="BZ1532" i="81"/>
  <c r="BZ1519" i="81"/>
  <c r="BZ1531" i="81"/>
  <c r="BZ1528" i="81"/>
  <c r="CA1461" i="81"/>
  <c r="BZ938" i="81"/>
  <c r="BZ931" i="81"/>
  <c r="BZ1036" i="81" s="1"/>
  <c r="CA915" i="81"/>
  <c r="BZ920" i="81"/>
  <c r="BZ923" i="81" s="1"/>
  <c r="BZ924" i="81" s="1"/>
  <c r="BZ925" i="81" s="1"/>
  <c r="BZ926" i="81" s="1"/>
  <c r="BZ932" i="81" s="1"/>
  <c r="BZ1035" i="81"/>
  <c r="BZ1518" i="81"/>
  <c r="BZ1512" i="81"/>
  <c r="BZ1453" i="81"/>
  <c r="BZ1525" i="81"/>
  <c r="BZ1516" i="81"/>
  <c r="BZ1514" i="81"/>
  <c r="BZ1462" i="81"/>
  <c r="BZ545" i="81"/>
  <c r="CA540" i="81" s="1"/>
  <c r="BZ645" i="81"/>
  <c r="CA525" i="81"/>
  <c r="CA1430" i="81" s="1"/>
  <c r="BZ1463" i="81"/>
  <c r="CF18" i="81"/>
  <c r="CD1076" i="81"/>
  <c r="CD1077" i="81" s="1"/>
  <c r="CE1075" i="81" s="1"/>
  <c r="CD1060" i="81"/>
  <c r="CD1165" i="81" s="1"/>
  <c r="CC516" i="81"/>
  <c r="CA148" i="81"/>
  <c r="CA156" i="81" s="1"/>
  <c r="BZ158" i="81"/>
  <c r="CA151" i="81" s="1"/>
  <c r="BZ154" i="81"/>
  <c r="BZ157" i="81"/>
  <c r="CA134" i="81"/>
  <c r="CA136" i="81"/>
  <c r="BZ253" i="81"/>
  <c r="BZ1510" i="81"/>
  <c r="CB674" i="81"/>
  <c r="CB678" i="81" s="1"/>
  <c r="BZ254" i="81"/>
  <c r="CD1164" i="81"/>
  <c r="CD1067" i="81"/>
  <c r="CE1044" i="81"/>
  <c r="CC419" i="81"/>
  <c r="CC420" i="81"/>
  <c r="CD413" i="81" s="1"/>
  <c r="CC416" i="81"/>
  <c r="CD396" i="81"/>
  <c r="CD429" i="81" s="1"/>
  <c r="CG1321" i="81"/>
  <c r="CG1322" i="81" s="1"/>
  <c r="CD410" i="81"/>
  <c r="CD418" i="81" s="1"/>
  <c r="CA1196" i="81"/>
  <c r="CA1193" i="81"/>
  <c r="CA1198" i="81" s="1"/>
  <c r="CB1191" i="81" s="1"/>
  <c r="CD388" i="81"/>
  <c r="CB1185" i="81"/>
  <c r="CC1173" i="81" s="1"/>
  <c r="CG1423" i="81"/>
  <c r="CG1424" i="81" s="1"/>
  <c r="CE279" i="81"/>
  <c r="CE272" i="81" s="1"/>
  <c r="CE275" i="81" s="1"/>
  <c r="CE276" i="81" s="1"/>
  <c r="CE277" i="81" s="1"/>
  <c r="CE278" i="81" s="1"/>
  <c r="CE284" i="81" s="1"/>
  <c r="CD797" i="81"/>
  <c r="CD790" i="81" s="1"/>
  <c r="CD793" i="81" s="1"/>
  <c r="CD794" i="81" s="1"/>
  <c r="CD795" i="81" s="1"/>
  <c r="CD796" i="81" s="1"/>
  <c r="CD802" i="81" s="1"/>
  <c r="CD654" i="81"/>
  <c r="CH1304" i="81"/>
  <c r="CH1302" i="81"/>
  <c r="CH1335" i="81" s="1"/>
  <c r="BZ1296" i="81"/>
  <c r="CC774" i="81"/>
  <c r="CD426" i="81"/>
  <c r="CB1207" i="81"/>
  <c r="CD427" i="81"/>
  <c r="CD414" i="81"/>
  <c r="CC659" i="81"/>
  <c r="CC662" i="81" s="1"/>
  <c r="CC663" i="81" s="1"/>
  <c r="CC664" i="81" s="1"/>
  <c r="CC665" i="81" s="1"/>
  <c r="CC671" i="81" s="1"/>
  <c r="CD288" i="81"/>
  <c r="CE282" i="81"/>
  <c r="CD292" i="81"/>
  <c r="CE285" i="81" s="1"/>
  <c r="CD291" i="81"/>
  <c r="CB1188" i="81"/>
  <c r="CA1293" i="81"/>
  <c r="CB1204" i="81"/>
  <c r="CD387" i="81"/>
  <c r="CC515" i="81"/>
  <c r="CB1178" i="81"/>
  <c r="CB1181" i="81" s="1"/>
  <c r="CB1182" i="81" s="1"/>
  <c r="CB1183" i="81" s="1"/>
  <c r="CB1184" i="81" s="1"/>
  <c r="CB1190" i="81" s="1"/>
  <c r="CE299" i="81"/>
  <c r="CE286" i="81"/>
  <c r="CC390" i="81"/>
  <c r="CI126" i="81"/>
  <c r="CI128" i="81" s="1"/>
  <c r="CE301" i="81"/>
  <c r="CD881" i="81"/>
  <c r="CD870" i="81"/>
  <c r="CD871" i="81"/>
  <c r="CD890" i="81"/>
  <c r="CD885" i="81"/>
  <c r="CD880" i="81"/>
  <c r="CD873" i="81"/>
  <c r="CD878" i="81"/>
  <c r="CD882" i="81"/>
  <c r="CD879" i="81"/>
  <c r="CD886" i="81"/>
  <c r="CD883" i="81"/>
  <c r="CD887" i="81"/>
  <c r="CD877" i="81"/>
  <c r="CD875" i="81"/>
  <c r="CD888" i="81"/>
  <c r="CD876" i="81"/>
  <c r="CD889" i="81"/>
  <c r="CD893" i="81"/>
  <c r="CD884" i="81"/>
  <c r="CD869" i="81"/>
  <c r="CD872" i="81"/>
  <c r="CD892" i="81"/>
  <c r="CD874" i="81"/>
  <c r="CD891" i="81"/>
  <c r="CD804" i="81"/>
  <c r="CD817" i="81"/>
  <c r="CD818" i="81" s="1"/>
  <c r="CE816" i="81" s="1"/>
  <c r="CC809" i="81"/>
  <c r="CC810" i="81"/>
  <c r="CD803" i="81" s="1"/>
  <c r="CD800" i="81"/>
  <c r="CC806" i="81"/>
  <c r="CE298" i="81"/>
  <c r="CJ21" i="81"/>
  <c r="CD407" i="81"/>
  <c r="CB1192" i="81"/>
  <c r="CB1205" i="81"/>
  <c r="CB675" i="81" l="1"/>
  <c r="BZ1446" i="81"/>
  <c r="BZ1551" i="81"/>
  <c r="BZ647" i="81"/>
  <c r="CD1064" i="81"/>
  <c r="CD1068" i="81" s="1"/>
  <c r="BZ1037" i="81"/>
  <c r="BZ1038" i="81" s="1"/>
  <c r="BZ550" i="81"/>
  <c r="CA543" i="81" s="1"/>
  <c r="CA918" i="81"/>
  <c r="CA916" i="81"/>
  <c r="CA949" i="81" s="1"/>
  <c r="BZ935" i="81"/>
  <c r="BZ549" i="81"/>
  <c r="BZ546" i="81"/>
  <c r="CA528" i="81"/>
  <c r="CA526" i="81"/>
  <c r="CA559" i="81" s="1"/>
  <c r="CA548" i="81"/>
  <c r="BZ648" i="81"/>
  <c r="CF11" i="81"/>
  <c r="CF14" i="81" s="1"/>
  <c r="CF15" i="81" s="1"/>
  <c r="CF16" i="81" s="1"/>
  <c r="CF17" i="81" s="1"/>
  <c r="CF23" i="81" s="1"/>
  <c r="CG6" i="81"/>
  <c r="CF31" i="81"/>
  <c r="CF30" i="81"/>
  <c r="CF27" i="81"/>
  <c r="CA1197" i="81"/>
  <c r="CC669" i="81"/>
  <c r="CC677" i="81" s="1"/>
  <c r="CB679" i="81"/>
  <c r="CC672" i="81" s="1"/>
  <c r="CC670" i="81" s="1"/>
  <c r="CC775" i="81" s="1"/>
  <c r="CC776" i="81" s="1"/>
  <c r="CC777" i="81" s="1"/>
  <c r="CA1194" i="81"/>
  <c r="CH1316" i="81"/>
  <c r="CH1324" i="81" s="1"/>
  <c r="CD1166" i="81"/>
  <c r="CD1167" i="81" s="1"/>
  <c r="CA145" i="81"/>
  <c r="CB133" i="81" s="1"/>
  <c r="CA152" i="81"/>
  <c r="CA165" i="81"/>
  <c r="BZ255" i="81"/>
  <c r="BZ1550" i="81"/>
  <c r="CA167" i="81"/>
  <c r="CD1069" i="81"/>
  <c r="CE1062" i="81" s="1"/>
  <c r="CE1059" i="81"/>
  <c r="CE1045" i="81"/>
  <c r="CE1078" i="81" s="1"/>
  <c r="CE1047" i="81"/>
  <c r="CG1325" i="81"/>
  <c r="CG1326" i="81"/>
  <c r="CH1319" i="81" s="1"/>
  <c r="CE283" i="81"/>
  <c r="CE388" i="81" s="1"/>
  <c r="CE785" i="81"/>
  <c r="CE788" i="81" s="1"/>
  <c r="CB1189" i="81"/>
  <c r="CB1294" i="81" s="1"/>
  <c r="CD801" i="81"/>
  <c r="CD906" i="81" s="1"/>
  <c r="CF267" i="81"/>
  <c r="CF268" i="81" s="1"/>
  <c r="CH1313" i="81"/>
  <c r="CH1306" i="81" s="1"/>
  <c r="CH1309" i="81" s="1"/>
  <c r="CH1310" i="81" s="1"/>
  <c r="CH1311" i="81" s="1"/>
  <c r="CH1312" i="81" s="1"/>
  <c r="CH1318" i="81" s="1"/>
  <c r="CD905" i="81"/>
  <c r="CE364" i="81"/>
  <c r="CE356" i="81"/>
  <c r="CE372" i="81"/>
  <c r="CE353" i="81"/>
  <c r="CE365" i="81"/>
  <c r="CE359" i="81"/>
  <c r="CE363" i="81"/>
  <c r="CE355" i="81"/>
  <c r="CE370" i="81"/>
  <c r="CE369" i="81"/>
  <c r="CE354" i="81"/>
  <c r="CE366" i="81"/>
  <c r="CE375" i="81"/>
  <c r="CE358" i="81"/>
  <c r="CE373" i="81"/>
  <c r="CE361" i="81"/>
  <c r="CE371" i="81"/>
  <c r="CE362" i="81"/>
  <c r="CE368" i="81"/>
  <c r="CE367" i="81"/>
  <c r="CE376" i="81"/>
  <c r="CE352" i="81"/>
  <c r="CE357" i="81"/>
  <c r="CE374" i="81"/>
  <c r="CE360" i="81"/>
  <c r="CD389" i="81"/>
  <c r="CE290" i="81"/>
  <c r="CD400" i="81"/>
  <c r="CD403" i="81" s="1"/>
  <c r="CD404" i="81" s="1"/>
  <c r="CD405" i="81" s="1"/>
  <c r="CD406" i="81" s="1"/>
  <c r="CD412" i="81" s="1"/>
  <c r="CE395" i="81"/>
  <c r="CE300" i="81"/>
  <c r="CC517" i="81"/>
  <c r="CA1295" i="81"/>
  <c r="CB1196" i="81"/>
  <c r="CD411" i="81"/>
  <c r="CJ103" i="81"/>
  <c r="CJ99" i="81"/>
  <c r="CJ115" i="81"/>
  <c r="CJ118" i="81"/>
  <c r="CJ107" i="81"/>
  <c r="CJ111" i="81"/>
  <c r="CJ109" i="81"/>
  <c r="CJ120" i="81"/>
  <c r="CJ119" i="81"/>
  <c r="CJ96" i="81"/>
  <c r="CJ108" i="81"/>
  <c r="CJ117" i="81"/>
  <c r="CJ113" i="81"/>
  <c r="CJ100" i="81"/>
  <c r="CJ112" i="81"/>
  <c r="CJ97" i="81"/>
  <c r="CJ114" i="81"/>
  <c r="CJ98" i="81"/>
  <c r="CJ102" i="81"/>
  <c r="CJ105" i="81"/>
  <c r="CJ101" i="81"/>
  <c r="CJ104" i="81"/>
  <c r="CJ106" i="81"/>
  <c r="CJ110" i="81"/>
  <c r="CJ116" i="81"/>
  <c r="CB1279" i="81"/>
  <c r="CB1266" i="81"/>
  <c r="CB1258" i="81"/>
  <c r="CB1272" i="81"/>
  <c r="CB1265" i="81"/>
  <c r="CB1270" i="81"/>
  <c r="CB1276" i="81"/>
  <c r="CB1269" i="81"/>
  <c r="CB1259" i="81"/>
  <c r="CB1255" i="81"/>
  <c r="CB1263" i="81"/>
  <c r="CB1277" i="81"/>
  <c r="CB1267" i="81"/>
  <c r="CB1275" i="81"/>
  <c r="CB1257" i="81"/>
  <c r="CB1260" i="81"/>
  <c r="CB1271" i="81"/>
  <c r="CB1256" i="81"/>
  <c r="CB1273" i="81"/>
  <c r="CB1278" i="81"/>
  <c r="CB1264" i="81"/>
  <c r="CB1268" i="81"/>
  <c r="CB1274" i="81"/>
  <c r="CB1261" i="81"/>
  <c r="CB1262" i="81"/>
  <c r="CB1206" i="81"/>
  <c r="CJ26" i="81"/>
  <c r="CJ127" i="81"/>
  <c r="CD808" i="81"/>
  <c r="CC1176" i="81"/>
  <c r="CC1174" i="81"/>
  <c r="CD428" i="81"/>
  <c r="CD486" i="81"/>
  <c r="CD479" i="81"/>
  <c r="CD482" i="81"/>
  <c r="CD488" i="81"/>
  <c r="CD493" i="81"/>
  <c r="CD481" i="81"/>
  <c r="CD485" i="81"/>
  <c r="CD495" i="81"/>
  <c r="CD500" i="81"/>
  <c r="CD501" i="81"/>
  <c r="CD499" i="81"/>
  <c r="CD480" i="81"/>
  <c r="CD483" i="81"/>
  <c r="CD496" i="81"/>
  <c r="CD497" i="81"/>
  <c r="CD491" i="81"/>
  <c r="CD489" i="81"/>
  <c r="CD492" i="81"/>
  <c r="CD484" i="81"/>
  <c r="CD494" i="81"/>
  <c r="CD487" i="81"/>
  <c r="CD498" i="81"/>
  <c r="CD503" i="81"/>
  <c r="CD490" i="81"/>
  <c r="CD502" i="81"/>
  <c r="CH1413" i="81"/>
  <c r="CH1389" i="81"/>
  <c r="CH1392" i="81"/>
  <c r="CH1412" i="81"/>
  <c r="CH1406" i="81"/>
  <c r="CH1411" i="81"/>
  <c r="CH1409" i="81"/>
  <c r="CH1408" i="81"/>
  <c r="CH1397" i="81"/>
  <c r="CH1390" i="81"/>
  <c r="CH1401" i="81"/>
  <c r="CH1410" i="81"/>
  <c r="CH1400" i="81"/>
  <c r="CH1403" i="81"/>
  <c r="CH1398" i="81"/>
  <c r="CH1399" i="81"/>
  <c r="CH1402" i="81"/>
  <c r="CH1404" i="81"/>
  <c r="CH1393" i="81"/>
  <c r="CH1395" i="81"/>
  <c r="CH1391" i="81"/>
  <c r="CH1407" i="81"/>
  <c r="CH1405" i="81"/>
  <c r="CH1396" i="81"/>
  <c r="CH1394" i="81"/>
  <c r="CH1333" i="81"/>
  <c r="CH1334" i="81" s="1"/>
  <c r="CI1332" i="81" s="1"/>
  <c r="CH1320" i="81"/>
  <c r="CD657" i="81"/>
  <c r="CD655" i="81"/>
  <c r="CD688" i="81" s="1"/>
  <c r="CD1065" i="81" l="1"/>
  <c r="CA1431" i="81"/>
  <c r="CA1433" i="81"/>
  <c r="CA927" i="81"/>
  <c r="CA1000" i="81"/>
  <c r="CA1015" i="81"/>
  <c r="CA1020" i="81"/>
  <c r="CA1003" i="81"/>
  <c r="CA1002" i="81"/>
  <c r="CA1006" i="81"/>
  <c r="CA1010" i="81"/>
  <c r="CA1004" i="81"/>
  <c r="CA999" i="81"/>
  <c r="CA1018" i="81"/>
  <c r="CA1012" i="81"/>
  <c r="CA1019" i="81"/>
  <c r="CA1009" i="81"/>
  <c r="CA1007" i="81"/>
  <c r="CA998" i="81"/>
  <c r="CA1014" i="81"/>
  <c r="CA997" i="81"/>
  <c r="CA1013" i="81"/>
  <c r="CA1005" i="81"/>
  <c r="CA1001" i="81"/>
  <c r="CA1017" i="81"/>
  <c r="CA1011" i="81"/>
  <c r="CA1008" i="81"/>
  <c r="CA996" i="81"/>
  <c r="CA1016" i="81"/>
  <c r="BZ936" i="81"/>
  <c r="BZ940" i="81"/>
  <c r="CA933" i="81" s="1"/>
  <c r="CA930" i="81"/>
  <c r="BZ1450" i="81"/>
  <c r="BZ939" i="81"/>
  <c r="BZ1454" i="81" s="1"/>
  <c r="CA947" i="81"/>
  <c r="CA948" i="81" s="1"/>
  <c r="CB946" i="81" s="1"/>
  <c r="CA934" i="81"/>
  <c r="CC674" i="81"/>
  <c r="CA616" i="81"/>
  <c r="CA627" i="81"/>
  <c r="CA629" i="81"/>
  <c r="CA607" i="81"/>
  <c r="CA622" i="81"/>
  <c r="CA626" i="81"/>
  <c r="CA625" i="81"/>
  <c r="CA623" i="81"/>
  <c r="CA611" i="81"/>
  <c r="CA612" i="81"/>
  <c r="CA621" i="81"/>
  <c r="CA618" i="81"/>
  <c r="CA606" i="81"/>
  <c r="CA619" i="81"/>
  <c r="CA617" i="81"/>
  <c r="CA609" i="81"/>
  <c r="CA620" i="81"/>
  <c r="CA614" i="81"/>
  <c r="CA624" i="81"/>
  <c r="CA608" i="81"/>
  <c r="CA628" i="81"/>
  <c r="CA613" i="81"/>
  <c r="CA610" i="81"/>
  <c r="CA630" i="81"/>
  <c r="CA615" i="81"/>
  <c r="CA138" i="81"/>
  <c r="CA141" i="81" s="1"/>
  <c r="CA142" i="81" s="1"/>
  <c r="CA143" i="81" s="1"/>
  <c r="CA144" i="81" s="1"/>
  <c r="CA150" i="81" s="1"/>
  <c r="CA544" i="81"/>
  <c r="CA1449" i="81" s="1"/>
  <c r="CA557" i="81"/>
  <c r="CA558" i="81" s="1"/>
  <c r="CB556" i="81" s="1"/>
  <c r="CA537" i="81"/>
  <c r="CA149" i="81"/>
  <c r="CA254" i="81" s="1"/>
  <c r="CG24" i="81"/>
  <c r="CG7" i="81"/>
  <c r="CG40" i="81" s="1"/>
  <c r="CG9" i="81"/>
  <c r="CG38" i="81" s="1"/>
  <c r="CG39" i="81" s="1"/>
  <c r="CH37" i="81" s="1"/>
  <c r="CG29" i="81"/>
  <c r="CE287" i="81"/>
  <c r="CE291" i="81" s="1"/>
  <c r="CE1056" i="81"/>
  <c r="CE786" i="81"/>
  <c r="CE819" i="81" s="1"/>
  <c r="CE873" i="81" s="1"/>
  <c r="CD907" i="81"/>
  <c r="CD908" i="81" s="1"/>
  <c r="BZ256" i="81"/>
  <c r="BZ1553" i="81" s="1"/>
  <c r="BZ1552" i="81"/>
  <c r="CA228" i="81"/>
  <c r="CA1525" i="81" s="1"/>
  <c r="CA234" i="81"/>
  <c r="CA1531" i="81" s="1"/>
  <c r="CA235" i="81"/>
  <c r="CA1532" i="81" s="1"/>
  <c r="CA227" i="81"/>
  <c r="CA1524" i="81" s="1"/>
  <c r="CA216" i="81"/>
  <c r="CA1513" i="81" s="1"/>
  <c r="CA229" i="81"/>
  <c r="CA236" i="81"/>
  <c r="CA1533" i="81" s="1"/>
  <c r="CA232" i="81"/>
  <c r="CA218" i="81"/>
  <c r="CA225" i="81"/>
  <c r="CA222" i="81"/>
  <c r="CA1519" i="81" s="1"/>
  <c r="CA220" i="81"/>
  <c r="CA1517" i="81" s="1"/>
  <c r="CA217" i="81"/>
  <c r="CA1514" i="81" s="1"/>
  <c r="CA224" i="81"/>
  <c r="CA1521" i="81" s="1"/>
  <c r="CA230" i="81"/>
  <c r="CA1527" i="81" s="1"/>
  <c r="CA219" i="81"/>
  <c r="CA233" i="81"/>
  <c r="CA231" i="81"/>
  <c r="CA1528" i="81" s="1"/>
  <c r="CA214" i="81"/>
  <c r="CA221" i="81"/>
  <c r="CA237" i="81"/>
  <c r="CA215" i="81"/>
  <c r="CA1512" i="81" s="1"/>
  <c r="CA226" i="81"/>
  <c r="CA1523" i="81" s="1"/>
  <c r="CA238" i="81"/>
  <c r="CA1535" i="81" s="1"/>
  <c r="CA223" i="81"/>
  <c r="CA1520" i="81" s="1"/>
  <c r="CA1464" i="81"/>
  <c r="CA166" i="81"/>
  <c r="CA1462" i="81"/>
  <c r="CB136" i="81"/>
  <c r="CB134" i="81"/>
  <c r="CF1044" i="81"/>
  <c r="CE1049" i="81"/>
  <c r="CE1052" i="81" s="1"/>
  <c r="CE1053" i="81" s="1"/>
  <c r="CE1054" i="81" s="1"/>
  <c r="CE1055" i="81" s="1"/>
  <c r="CE1061" i="81" s="1"/>
  <c r="CE1076" i="81"/>
  <c r="CE1077" i="81" s="1"/>
  <c r="CF1075" i="81" s="1"/>
  <c r="CE1063" i="81"/>
  <c r="CE1060" i="81"/>
  <c r="CE1165" i="81" s="1"/>
  <c r="CE1067" i="81"/>
  <c r="CE1131" i="81"/>
  <c r="CE1132" i="81"/>
  <c r="CE1147" i="81"/>
  <c r="CE1151" i="81"/>
  <c r="CE1136" i="81"/>
  <c r="CE1141" i="81"/>
  <c r="CE1135" i="81"/>
  <c r="CE1148" i="81"/>
  <c r="CE1139" i="81"/>
  <c r="CE1143" i="81"/>
  <c r="CE1137" i="81"/>
  <c r="CE1138" i="81"/>
  <c r="CE1140" i="81"/>
  <c r="CE1133" i="81"/>
  <c r="CE1150" i="81"/>
  <c r="CE1129" i="81"/>
  <c r="CE1134" i="81"/>
  <c r="CE1144" i="81"/>
  <c r="CE1142" i="81"/>
  <c r="CE1130" i="81"/>
  <c r="CE1153" i="81"/>
  <c r="CE1149" i="81"/>
  <c r="CE1145" i="81"/>
  <c r="CE1146" i="81"/>
  <c r="CE1152" i="81"/>
  <c r="CH1317" i="81"/>
  <c r="CH1422" i="81" s="1"/>
  <c r="CB1193" i="81"/>
  <c r="CB1194" i="81" s="1"/>
  <c r="CF270" i="81"/>
  <c r="CF299" i="81" s="1"/>
  <c r="CD805" i="81"/>
  <c r="CD809" i="81" s="1"/>
  <c r="CC1185" i="81"/>
  <c r="CD1173" i="81" s="1"/>
  <c r="CI1301" i="81"/>
  <c r="CI1302" i="81" s="1"/>
  <c r="CI1335" i="81" s="1"/>
  <c r="CD673" i="81"/>
  <c r="CD686" i="81"/>
  <c r="CD687" i="81" s="1"/>
  <c r="CE685" i="81" s="1"/>
  <c r="CE817" i="81"/>
  <c r="CE818" i="81" s="1"/>
  <c r="CF816" i="81" s="1"/>
  <c r="CE804" i="81"/>
  <c r="CD666" i="81"/>
  <c r="CF301" i="81"/>
  <c r="CC1204" i="81"/>
  <c r="CA1296" i="81"/>
  <c r="CD749" i="81"/>
  <c r="CD742" i="81"/>
  <c r="CD757" i="81"/>
  <c r="CD751" i="81"/>
  <c r="CD759" i="81"/>
  <c r="CD752" i="81"/>
  <c r="CD745" i="81"/>
  <c r="CD740" i="81"/>
  <c r="CD750" i="81"/>
  <c r="CD760" i="81"/>
  <c r="CD753" i="81"/>
  <c r="CD761" i="81"/>
  <c r="CD741" i="81"/>
  <c r="CD738" i="81"/>
  <c r="CD762" i="81"/>
  <c r="CD754" i="81"/>
  <c r="CD739" i="81"/>
  <c r="CD758" i="81"/>
  <c r="CD748" i="81"/>
  <c r="CD743" i="81"/>
  <c r="CD746" i="81"/>
  <c r="CD755" i="81"/>
  <c r="CD744" i="81"/>
  <c r="CD747" i="81"/>
  <c r="CD756" i="81"/>
  <c r="CH1421" i="81"/>
  <c r="CD515" i="81"/>
  <c r="CC678" i="81"/>
  <c r="CC675" i="81"/>
  <c r="CD669" i="81"/>
  <c r="CC679" i="81"/>
  <c r="CD672" i="81" s="1"/>
  <c r="CC1207" i="81"/>
  <c r="CK21" i="81"/>
  <c r="CF298" i="81"/>
  <c r="CD390" i="81"/>
  <c r="CE387" i="81"/>
  <c r="CE889" i="81"/>
  <c r="CE886" i="81"/>
  <c r="CE887" i="81"/>
  <c r="CE883" i="81"/>
  <c r="CE884" i="81"/>
  <c r="CE893" i="81"/>
  <c r="CE872" i="81"/>
  <c r="CE870" i="81"/>
  <c r="CE878" i="81"/>
  <c r="CE876" i="81"/>
  <c r="CE881" i="81"/>
  <c r="CE879" i="81"/>
  <c r="CE888" i="81"/>
  <c r="CC1205" i="81"/>
  <c r="CC1192" i="81"/>
  <c r="CB1293" i="81"/>
  <c r="CD516" i="81"/>
  <c r="CD415" i="81"/>
  <c r="CE396" i="81"/>
  <c r="CE398" i="81"/>
  <c r="CE426" i="81"/>
  <c r="CJ126" i="81"/>
  <c r="CC518" i="81"/>
  <c r="CE800" i="81" l="1"/>
  <c r="CH1423" i="81"/>
  <c r="CH1424" i="81" s="1"/>
  <c r="CA931" i="81"/>
  <c r="CA1036" i="81" s="1"/>
  <c r="CA1442" i="81"/>
  <c r="CE288" i="81"/>
  <c r="CA1518" i="81"/>
  <c r="CA1516" i="81"/>
  <c r="CA1035" i="81"/>
  <c r="BZ1455" i="81"/>
  <c r="BZ1451" i="81"/>
  <c r="CA935" i="81"/>
  <c r="CA939" i="81" s="1"/>
  <c r="CA938" i="81"/>
  <c r="CA1453" i="81" s="1"/>
  <c r="CA1445" i="81"/>
  <c r="CA920" i="81"/>
  <c r="CA923" i="81" s="1"/>
  <c r="CA924" i="81" s="1"/>
  <c r="CA925" i="81" s="1"/>
  <c r="CA926" i="81" s="1"/>
  <c r="CA932" i="81" s="1"/>
  <c r="CB915" i="81"/>
  <c r="CF282" i="81"/>
  <c r="CF290" i="81" s="1"/>
  <c r="CA1522" i="81"/>
  <c r="CA1526" i="81"/>
  <c r="CE292" i="81"/>
  <c r="CF285" i="81" s="1"/>
  <c r="CA1534" i="81"/>
  <c r="CA1530" i="81"/>
  <c r="CA1515" i="81"/>
  <c r="CC1178" i="81"/>
  <c r="CC1181" i="81" s="1"/>
  <c r="CC1182" i="81" s="1"/>
  <c r="CC1183" i="81" s="1"/>
  <c r="CC1184" i="81" s="1"/>
  <c r="CC1190" i="81" s="1"/>
  <c r="CA1529" i="81"/>
  <c r="CA530" i="81"/>
  <c r="CA533" i="81" s="1"/>
  <c r="CA534" i="81" s="1"/>
  <c r="CA535" i="81" s="1"/>
  <c r="CA536" i="81" s="1"/>
  <c r="CA542" i="81" s="1"/>
  <c r="CB525" i="81"/>
  <c r="CA541" i="81"/>
  <c r="CA645" i="81"/>
  <c r="CA153" i="81"/>
  <c r="CA157" i="81" s="1"/>
  <c r="CG18" i="81"/>
  <c r="CC1188" i="81"/>
  <c r="CC1196" i="81" s="1"/>
  <c r="CH1321" i="81"/>
  <c r="CD810" i="81"/>
  <c r="CE803" i="81" s="1"/>
  <c r="CF279" i="81"/>
  <c r="CF272" i="81" s="1"/>
  <c r="CF275" i="81" s="1"/>
  <c r="CF276" i="81" s="1"/>
  <c r="CF277" i="81" s="1"/>
  <c r="CF278" i="81" s="1"/>
  <c r="CF284" i="81" s="1"/>
  <c r="CE875" i="81"/>
  <c r="CE890" i="81"/>
  <c r="CE882" i="81"/>
  <c r="CE894" i="81"/>
  <c r="CE880" i="81"/>
  <c r="CE891" i="81"/>
  <c r="CD806" i="81"/>
  <c r="CE797" i="81"/>
  <c r="CE877" i="81"/>
  <c r="CE885" i="81"/>
  <c r="CE871" i="81"/>
  <c r="CE892" i="81"/>
  <c r="CE874" i="81"/>
  <c r="CB1197" i="81"/>
  <c r="CB1198" i="81"/>
  <c r="CC1191" i="81" s="1"/>
  <c r="CC1189" i="81" s="1"/>
  <c r="CC1294" i="81" s="1"/>
  <c r="CB145" i="81"/>
  <c r="CB138" i="81" s="1"/>
  <c r="CB141" i="81" s="1"/>
  <c r="CB142" i="81" s="1"/>
  <c r="CB143" i="81" s="1"/>
  <c r="CB144" i="81" s="1"/>
  <c r="CB150" i="81" s="1"/>
  <c r="CB164" i="81"/>
  <c r="CA1463" i="81"/>
  <c r="CA253" i="81"/>
  <c r="CA1511" i="81"/>
  <c r="CB167" i="81"/>
  <c r="CB165" i="81"/>
  <c r="CB152" i="81"/>
  <c r="CD670" i="81"/>
  <c r="CD775" i="81" s="1"/>
  <c r="CF286" i="81"/>
  <c r="CE1164" i="81"/>
  <c r="CE1166" i="81" s="1"/>
  <c r="CE1167" i="81" s="1"/>
  <c r="CE1064" i="81"/>
  <c r="CF1047" i="81"/>
  <c r="CF1045" i="81"/>
  <c r="CF1078" i="81" s="1"/>
  <c r="CI1304" i="81"/>
  <c r="CI1320" i="81" s="1"/>
  <c r="CH1322" i="81"/>
  <c r="CI1316" i="81"/>
  <c r="CI1324" i="81" s="1"/>
  <c r="CE407" i="81"/>
  <c r="CF395" i="81" s="1"/>
  <c r="CB1295" i="81"/>
  <c r="CC1206" i="81"/>
  <c r="CI1414" i="81"/>
  <c r="CI1402" i="81"/>
  <c r="CI1390" i="81"/>
  <c r="CI1403" i="81"/>
  <c r="CI1396" i="81"/>
  <c r="CI1395" i="81"/>
  <c r="CI1412" i="81"/>
  <c r="CI1406" i="81"/>
  <c r="CI1394" i="81"/>
  <c r="CI1393" i="81"/>
  <c r="CI1401" i="81"/>
  <c r="CI1399" i="81"/>
  <c r="CI1404" i="81"/>
  <c r="CI1413" i="81"/>
  <c r="CI1392" i="81"/>
  <c r="CI1397" i="81"/>
  <c r="CI1411" i="81"/>
  <c r="CI1398" i="81"/>
  <c r="CI1405" i="81"/>
  <c r="CI1410" i="81"/>
  <c r="CI1391" i="81"/>
  <c r="CI1400" i="81"/>
  <c r="CI1409" i="81"/>
  <c r="CI1407" i="81"/>
  <c r="CI1408" i="81"/>
  <c r="CK26" i="81"/>
  <c r="CK127" i="81"/>
  <c r="CE808" i="81"/>
  <c r="CC1276" i="81"/>
  <c r="CC1262" i="81"/>
  <c r="CC1274" i="81"/>
  <c r="CC1269" i="81"/>
  <c r="CC1258" i="81"/>
  <c r="CC1256" i="81"/>
  <c r="CC1278" i="81"/>
  <c r="CC1264" i="81"/>
  <c r="CC1257" i="81"/>
  <c r="CC1273" i="81"/>
  <c r="CC1260" i="81"/>
  <c r="CC1268" i="81"/>
  <c r="CC1280" i="81"/>
  <c r="CC1277" i="81"/>
  <c r="CC1259" i="81"/>
  <c r="CC1263" i="81"/>
  <c r="CC1265" i="81"/>
  <c r="CC1272" i="81"/>
  <c r="CC1266" i="81"/>
  <c r="CC1279" i="81"/>
  <c r="CC1267" i="81"/>
  <c r="CC1271" i="81"/>
  <c r="CC1270" i="81"/>
  <c r="CC1261" i="81"/>
  <c r="CC1275" i="81"/>
  <c r="CF372" i="81"/>
  <c r="CF357" i="81"/>
  <c r="CF360" i="81"/>
  <c r="CF354" i="81"/>
  <c r="CF358" i="81"/>
  <c r="CF371" i="81"/>
  <c r="CF367" i="81"/>
  <c r="CF375" i="81"/>
  <c r="CF363" i="81"/>
  <c r="CF361" i="81"/>
  <c r="CF359" i="81"/>
  <c r="CF366" i="81"/>
  <c r="CF355" i="81"/>
  <c r="CF365" i="81"/>
  <c r="CF364" i="81"/>
  <c r="CF376" i="81"/>
  <c r="CF377" i="81"/>
  <c r="CF369" i="81"/>
  <c r="CF368" i="81"/>
  <c r="CF373" i="81"/>
  <c r="CF356" i="81"/>
  <c r="CF370" i="81"/>
  <c r="CF353" i="81"/>
  <c r="CF362" i="81"/>
  <c r="CF374" i="81"/>
  <c r="CK108" i="81"/>
  <c r="CK115" i="81"/>
  <c r="CK109" i="81"/>
  <c r="CK119" i="81"/>
  <c r="CK100" i="81"/>
  <c r="CK114" i="81"/>
  <c r="CK107" i="81"/>
  <c r="CK116" i="81"/>
  <c r="CK102" i="81"/>
  <c r="CK112" i="81"/>
  <c r="CK98" i="81"/>
  <c r="CK101" i="81"/>
  <c r="CK99" i="81"/>
  <c r="CK111" i="81"/>
  <c r="CK120" i="81"/>
  <c r="CK110" i="81"/>
  <c r="CK105" i="81"/>
  <c r="CK118" i="81"/>
  <c r="CK106" i="81"/>
  <c r="CK104" i="81"/>
  <c r="CK113" i="81"/>
  <c r="CK97" i="81"/>
  <c r="CK103" i="81"/>
  <c r="CK121" i="81"/>
  <c r="CK117" i="81"/>
  <c r="CD517" i="81"/>
  <c r="CI1313" i="81"/>
  <c r="CC1193" i="81"/>
  <c r="CD659" i="81"/>
  <c r="CD662" i="81" s="1"/>
  <c r="CD663" i="81" s="1"/>
  <c r="CD664" i="81" s="1"/>
  <c r="CD665" i="81" s="1"/>
  <c r="CD671" i="81" s="1"/>
  <c r="CE654" i="81"/>
  <c r="CE429" i="81"/>
  <c r="CD677" i="81"/>
  <c r="CE790" i="81"/>
  <c r="CE793" i="81" s="1"/>
  <c r="CE794" i="81" s="1"/>
  <c r="CE795" i="81" s="1"/>
  <c r="CE796" i="81" s="1"/>
  <c r="CE802" i="81" s="1"/>
  <c r="CE427" i="81"/>
  <c r="CE414" i="81"/>
  <c r="CJ128" i="81"/>
  <c r="CE410" i="81"/>
  <c r="CD420" i="81"/>
  <c r="CE413" i="81" s="1"/>
  <c r="CD416" i="81"/>
  <c r="CD419" i="81"/>
  <c r="CI1333" i="81"/>
  <c r="CI1334" i="81" s="1"/>
  <c r="CJ1332" i="81" s="1"/>
  <c r="CE389" i="81"/>
  <c r="CD774" i="81"/>
  <c r="CF300" i="81"/>
  <c r="CD1176" i="81"/>
  <c r="CD1174" i="81"/>
  <c r="CG267" i="81" l="1"/>
  <c r="CG268" i="81" s="1"/>
  <c r="CA1037" i="81"/>
  <c r="CA1038" i="81" s="1"/>
  <c r="CE411" i="81"/>
  <c r="CB930" i="81"/>
  <c r="CB938" i="81" s="1"/>
  <c r="CA940" i="81"/>
  <c r="CB933" i="81" s="1"/>
  <c r="CA936" i="81"/>
  <c r="CF283" i="81"/>
  <c r="CF388" i="81" s="1"/>
  <c r="CB916" i="81"/>
  <c r="CB949" i="81" s="1"/>
  <c r="CB918" i="81"/>
  <c r="CB148" i="81"/>
  <c r="CA154" i="81"/>
  <c r="CE801" i="81"/>
  <c r="CE906" i="81" s="1"/>
  <c r="CA158" i="81"/>
  <c r="CB151" i="81" s="1"/>
  <c r="CB149" i="81" s="1"/>
  <c r="CB254" i="81" s="1"/>
  <c r="CF785" i="81"/>
  <c r="CB526" i="81"/>
  <c r="CB528" i="81"/>
  <c r="CB1430" i="81"/>
  <c r="CA646" i="81"/>
  <c r="CA1551" i="81" s="1"/>
  <c r="CA545" i="81"/>
  <c r="CA1446" i="81"/>
  <c r="CE905" i="81"/>
  <c r="CH6" i="81"/>
  <c r="CG31" i="81"/>
  <c r="CG27" i="81"/>
  <c r="CG30" i="81"/>
  <c r="CG11" i="81"/>
  <c r="CG14" i="81" s="1"/>
  <c r="CG15" i="81" s="1"/>
  <c r="CG16" i="81" s="1"/>
  <c r="CG17" i="81" s="1"/>
  <c r="CG23" i="81" s="1"/>
  <c r="CF287" i="81"/>
  <c r="CG282" i="81" s="1"/>
  <c r="CD776" i="81"/>
  <c r="CD777" i="81" s="1"/>
  <c r="CD674" i="81"/>
  <c r="CD679" i="81" s="1"/>
  <c r="CE672" i="81" s="1"/>
  <c r="CH1326" i="81"/>
  <c r="CI1319" i="81" s="1"/>
  <c r="CI1317" i="81" s="1"/>
  <c r="CH1325" i="81"/>
  <c r="CC133" i="81"/>
  <c r="CC134" i="81" s="1"/>
  <c r="CF1056" i="81"/>
  <c r="CG1044" i="81" s="1"/>
  <c r="CA255" i="81"/>
  <c r="CA1550" i="81"/>
  <c r="CB156" i="81"/>
  <c r="CB223" i="81"/>
  <c r="CB239" i="81"/>
  <c r="CB232" i="81"/>
  <c r="CB220" i="81"/>
  <c r="CB234" i="81"/>
  <c r="CB229" i="81"/>
  <c r="CB219" i="81"/>
  <c r="CB222" i="81"/>
  <c r="CB238" i="81"/>
  <c r="CB226" i="81"/>
  <c r="CB228" i="81"/>
  <c r="CB225" i="81"/>
  <c r="CB235" i="81"/>
  <c r="CB230" i="81"/>
  <c r="CB217" i="81"/>
  <c r="CB218" i="81"/>
  <c r="CB236" i="81"/>
  <c r="CB215" i="81"/>
  <c r="CB233" i="81"/>
  <c r="CB221" i="81"/>
  <c r="CB237" i="81"/>
  <c r="CB227" i="81"/>
  <c r="CB224" i="81"/>
  <c r="CB231" i="81"/>
  <c r="CB216" i="81"/>
  <c r="CB166" i="81"/>
  <c r="CB1461" i="81"/>
  <c r="CC136" i="81"/>
  <c r="CF1146" i="81"/>
  <c r="CF1141" i="81"/>
  <c r="CF1130" i="81"/>
  <c r="CF1136" i="81"/>
  <c r="CF1149" i="81"/>
  <c r="CF1148" i="81"/>
  <c r="CF1150" i="81"/>
  <c r="CF1138" i="81"/>
  <c r="CF1153" i="81"/>
  <c r="CF1142" i="81"/>
  <c r="CF1140" i="81"/>
  <c r="CF1143" i="81"/>
  <c r="CF1139" i="81"/>
  <c r="CF1154" i="81"/>
  <c r="CF1137" i="81"/>
  <c r="CF1144" i="81"/>
  <c r="CF1133" i="81"/>
  <c r="CF1152" i="81"/>
  <c r="CF1134" i="81"/>
  <c r="CF1131" i="81"/>
  <c r="CF1132" i="81"/>
  <c r="CF1151" i="81"/>
  <c r="CF1147" i="81"/>
  <c r="CF1135" i="81"/>
  <c r="CF1145" i="81"/>
  <c r="CF1076" i="81"/>
  <c r="CF1077" i="81" s="1"/>
  <c r="CG1075" i="81" s="1"/>
  <c r="CF1063" i="81"/>
  <c r="CE1069" i="81"/>
  <c r="CF1062" i="81" s="1"/>
  <c r="CE1065" i="81"/>
  <c r="CF1059" i="81"/>
  <c r="CE1068" i="81"/>
  <c r="CG270" i="81"/>
  <c r="CG299" i="81" s="1"/>
  <c r="CE516" i="81"/>
  <c r="CE400" i="81"/>
  <c r="CE403" i="81" s="1"/>
  <c r="CE404" i="81" s="1"/>
  <c r="CE405" i="81" s="1"/>
  <c r="CE406" i="81" s="1"/>
  <c r="CE412" i="81" s="1"/>
  <c r="CD1185" i="81"/>
  <c r="CE1173" i="81" s="1"/>
  <c r="CE1174" i="81" s="1"/>
  <c r="CE1207" i="81" s="1"/>
  <c r="CF396" i="81"/>
  <c r="CF398" i="81"/>
  <c r="CD1207" i="81"/>
  <c r="CF291" i="81"/>
  <c r="CF288" i="81"/>
  <c r="CE390" i="81"/>
  <c r="CE428" i="81"/>
  <c r="CE655" i="81"/>
  <c r="CE688" i="81" s="1"/>
  <c r="CE657" i="81"/>
  <c r="CF786" i="81"/>
  <c r="CF819" i="81" s="1"/>
  <c r="CF788" i="81"/>
  <c r="CD518" i="81"/>
  <c r="CC1293" i="81"/>
  <c r="CB1296" i="81"/>
  <c r="CD1205" i="81"/>
  <c r="CD1192" i="81"/>
  <c r="CG298" i="81"/>
  <c r="CK126" i="81"/>
  <c r="CK128" i="81" s="1"/>
  <c r="CL21" i="81"/>
  <c r="CI1421" i="81"/>
  <c r="CF387" i="81"/>
  <c r="CE415" i="81"/>
  <c r="CE418" i="81"/>
  <c r="CG301" i="81"/>
  <c r="CE492" i="81"/>
  <c r="CE497" i="81"/>
  <c r="CE488" i="81"/>
  <c r="CE496" i="81"/>
  <c r="CE489" i="81"/>
  <c r="CE500" i="81"/>
  <c r="CE491" i="81"/>
  <c r="CE486" i="81"/>
  <c r="CE498" i="81"/>
  <c r="CE501" i="81"/>
  <c r="CE480" i="81"/>
  <c r="CE482" i="81"/>
  <c r="CE499" i="81"/>
  <c r="CE484" i="81"/>
  <c r="CE502" i="81"/>
  <c r="CE493" i="81"/>
  <c r="CE481" i="81"/>
  <c r="CE487" i="81"/>
  <c r="CE483" i="81"/>
  <c r="CE503" i="81"/>
  <c r="CE494" i="81"/>
  <c r="CE504" i="81"/>
  <c r="CE495" i="81"/>
  <c r="CE490" i="81"/>
  <c r="CE485" i="81"/>
  <c r="CC1198" i="81"/>
  <c r="CD1191" i="81" s="1"/>
  <c r="CD1188" i="81"/>
  <c r="CC1194" i="81"/>
  <c r="CC1197" i="81"/>
  <c r="CJ1301" i="81"/>
  <c r="CI1306" i="81"/>
  <c r="CI1309" i="81" s="1"/>
  <c r="CI1310" i="81" s="1"/>
  <c r="CI1311" i="81" s="1"/>
  <c r="CI1312" i="81" s="1"/>
  <c r="CI1318" i="81" s="1"/>
  <c r="CD1204" i="81"/>
  <c r="CE805" i="81" l="1"/>
  <c r="CE907" i="81"/>
  <c r="CE908" i="81" s="1"/>
  <c r="CF292" i="81"/>
  <c r="CG285" i="81" s="1"/>
  <c r="CB927" i="81"/>
  <c r="CD678" i="81"/>
  <c r="CF1049" i="81"/>
  <c r="CF1052" i="81" s="1"/>
  <c r="CF1053" i="81" s="1"/>
  <c r="CF1054" i="81" s="1"/>
  <c r="CF1055" i="81" s="1"/>
  <c r="CF1061" i="81" s="1"/>
  <c r="CB920" i="81"/>
  <c r="CB923" i="81" s="1"/>
  <c r="CB924" i="81" s="1"/>
  <c r="CB925" i="81" s="1"/>
  <c r="CB926" i="81" s="1"/>
  <c r="CB932" i="81" s="1"/>
  <c r="CC915" i="81"/>
  <c r="CB934" i="81"/>
  <c r="CB947" i="81"/>
  <c r="CB948" i="81" s="1"/>
  <c r="CC946" i="81" s="1"/>
  <c r="CB931" i="81"/>
  <c r="CB1036" i="81" s="1"/>
  <c r="CB1006" i="81"/>
  <c r="CB1021" i="81"/>
  <c r="CB1003" i="81"/>
  <c r="CB1009" i="81"/>
  <c r="CB1019" i="81"/>
  <c r="CB1014" i="81"/>
  <c r="CB1015" i="81"/>
  <c r="CB1002" i="81"/>
  <c r="CB1011" i="81"/>
  <c r="CB1013" i="81"/>
  <c r="CB998" i="81"/>
  <c r="CB1007" i="81"/>
  <c r="CB1018" i="81"/>
  <c r="CB1012" i="81"/>
  <c r="CB1017" i="81"/>
  <c r="CB999" i="81"/>
  <c r="CB1020" i="81"/>
  <c r="CB1005" i="81"/>
  <c r="CB1004" i="81"/>
  <c r="CB1000" i="81"/>
  <c r="CB1010" i="81"/>
  <c r="CB997" i="81"/>
  <c r="CB1008" i="81"/>
  <c r="CB1016" i="81"/>
  <c r="CB1001" i="81"/>
  <c r="CB544" i="81"/>
  <c r="CB1449" i="81" s="1"/>
  <c r="CB557" i="81"/>
  <c r="CB1433" i="81"/>
  <c r="CB559" i="81"/>
  <c r="CB1431" i="81"/>
  <c r="CA647" i="81"/>
  <c r="CA648" i="81" s="1"/>
  <c r="CA546" i="81"/>
  <c r="CA550" i="81"/>
  <c r="CB543" i="81" s="1"/>
  <c r="CB540" i="81"/>
  <c r="CA549" i="81"/>
  <c r="CA1454" i="81" s="1"/>
  <c r="CA1450" i="81"/>
  <c r="CB537" i="81"/>
  <c r="CH24" i="81"/>
  <c r="CH127" i="81" s="1"/>
  <c r="CH128" i="81" s="1"/>
  <c r="CH9" i="81"/>
  <c r="CH38" i="81" s="1"/>
  <c r="CH39" i="81" s="1"/>
  <c r="CI37" i="81" s="1"/>
  <c r="CH7" i="81"/>
  <c r="CH40" i="81" s="1"/>
  <c r="CH29" i="81"/>
  <c r="CE669" i="81"/>
  <c r="CG286" i="81"/>
  <c r="CI1422" i="81"/>
  <c r="CI1423" i="81" s="1"/>
  <c r="CI1424" i="81" s="1"/>
  <c r="CI1321" i="81"/>
  <c r="CI1325" i="81" s="1"/>
  <c r="CD675" i="81"/>
  <c r="CB153" i="81"/>
  <c r="CC148" i="81" s="1"/>
  <c r="CF1060" i="81"/>
  <c r="CF1165" i="81" s="1"/>
  <c r="CC167" i="81"/>
  <c r="CC145" i="81"/>
  <c r="CC164" i="81"/>
  <c r="CC165" i="81"/>
  <c r="CC152" i="81"/>
  <c r="CB253" i="81"/>
  <c r="CB154" i="81"/>
  <c r="CA256" i="81"/>
  <c r="CF1067" i="81"/>
  <c r="CF1164" i="81"/>
  <c r="CG1047" i="81"/>
  <c r="CG1045" i="81"/>
  <c r="CG1078" i="81" s="1"/>
  <c r="CG279" i="81"/>
  <c r="CD1178" i="81"/>
  <c r="CD1181" i="81" s="1"/>
  <c r="CD1182" i="81" s="1"/>
  <c r="CD1183" i="81" s="1"/>
  <c r="CD1184" i="81" s="1"/>
  <c r="CD1190" i="81" s="1"/>
  <c r="CD1189" i="81"/>
  <c r="CD1294" i="81" s="1"/>
  <c r="CE1176" i="81"/>
  <c r="CE1185" i="81" s="1"/>
  <c r="CF1173" i="81" s="1"/>
  <c r="CL127" i="81"/>
  <c r="CE666" i="81"/>
  <c r="CF654" i="81" s="1"/>
  <c r="CF797" i="81"/>
  <c r="CG785" i="81" s="1"/>
  <c r="CK129" i="81"/>
  <c r="CF429" i="81"/>
  <c r="CE515" i="81"/>
  <c r="CE1269" i="81"/>
  <c r="CE1258" i="81"/>
  <c r="CE1267" i="81"/>
  <c r="CE1275" i="81"/>
  <c r="CE1262" i="81"/>
  <c r="CE1278" i="81"/>
  <c r="CE1268" i="81"/>
  <c r="CE1259" i="81"/>
  <c r="CE1272" i="81"/>
  <c r="CE1277" i="81"/>
  <c r="CE1264" i="81"/>
  <c r="CE1263" i="81"/>
  <c r="CE1281" i="81"/>
  <c r="CE1260" i="81"/>
  <c r="CE1279" i="81"/>
  <c r="CE1276" i="81"/>
  <c r="CE1266" i="81"/>
  <c r="CE1280" i="81"/>
  <c r="CE1273" i="81"/>
  <c r="CE1271" i="81"/>
  <c r="CE1274" i="81"/>
  <c r="CE1270" i="81"/>
  <c r="CE1265" i="81"/>
  <c r="CE1282" i="81"/>
  <c r="CE1261" i="81"/>
  <c r="CF817" i="81"/>
  <c r="CF818" i="81" s="1"/>
  <c r="CG816" i="81" s="1"/>
  <c r="CF804" i="81"/>
  <c r="CE677" i="81"/>
  <c r="CD1279" i="81"/>
  <c r="CD1276" i="81"/>
  <c r="CD1257" i="81"/>
  <c r="CD1275" i="81"/>
  <c r="CD1272" i="81"/>
  <c r="CD1265" i="81"/>
  <c r="CD1277" i="81"/>
  <c r="CD1273" i="81"/>
  <c r="CD1269" i="81"/>
  <c r="CD1270" i="81"/>
  <c r="CD1268" i="81"/>
  <c r="CD1261" i="81"/>
  <c r="CD1264" i="81"/>
  <c r="CD1267" i="81"/>
  <c r="CD1263" i="81"/>
  <c r="CD1258" i="81"/>
  <c r="CD1281" i="81"/>
  <c r="CD1271" i="81"/>
  <c r="CD1266" i="81"/>
  <c r="CD1280" i="81"/>
  <c r="CD1260" i="81"/>
  <c r="CD1262" i="81"/>
  <c r="CD1274" i="81"/>
  <c r="CD1278" i="81"/>
  <c r="CD1259" i="81"/>
  <c r="CJ1302" i="81"/>
  <c r="CJ1335" i="81" s="1"/>
  <c r="CJ1304" i="81"/>
  <c r="CL115" i="81"/>
  <c r="CL104" i="81"/>
  <c r="CL105" i="81"/>
  <c r="CL117" i="81"/>
  <c r="CL111" i="81"/>
  <c r="CL109" i="81"/>
  <c r="CL116" i="81"/>
  <c r="CL103" i="81"/>
  <c r="CL112" i="81"/>
  <c r="CL113" i="81"/>
  <c r="CL106" i="81"/>
  <c r="CL122" i="81"/>
  <c r="CL118" i="81"/>
  <c r="CL119" i="81"/>
  <c r="CL120" i="81"/>
  <c r="CL121" i="81"/>
  <c r="CL110" i="81"/>
  <c r="CL114" i="81"/>
  <c r="CL98" i="81"/>
  <c r="CL100" i="81"/>
  <c r="CL107" i="81"/>
  <c r="CL101" i="81"/>
  <c r="CL99" i="81"/>
  <c r="CL108" i="81"/>
  <c r="CL102" i="81"/>
  <c r="CG365" i="81"/>
  <c r="CG372" i="81"/>
  <c r="CG368" i="81"/>
  <c r="CG360" i="81"/>
  <c r="CG374" i="81"/>
  <c r="CG364" i="81"/>
  <c r="CG371" i="81"/>
  <c r="CG363" i="81"/>
  <c r="CG378" i="81"/>
  <c r="CG358" i="81"/>
  <c r="CG373" i="81"/>
  <c r="CG362" i="81"/>
  <c r="CG375" i="81"/>
  <c r="CG367" i="81"/>
  <c r="CG370" i="81"/>
  <c r="CG357" i="81"/>
  <c r="CG359" i="81"/>
  <c r="CG366" i="81"/>
  <c r="CG355" i="81"/>
  <c r="CG369" i="81"/>
  <c r="CG354" i="81"/>
  <c r="CG361" i="81"/>
  <c r="CG356" i="81"/>
  <c r="CG376" i="81"/>
  <c r="CG377" i="81"/>
  <c r="CE416" i="81"/>
  <c r="CE420" i="81"/>
  <c r="CF413" i="81" s="1"/>
  <c r="CF410" i="81"/>
  <c r="CE419" i="81"/>
  <c r="CF389" i="81"/>
  <c r="CF873" i="81"/>
  <c r="CF875" i="81"/>
  <c r="CF891" i="81"/>
  <c r="CF886" i="81"/>
  <c r="CF889" i="81"/>
  <c r="CF888" i="81"/>
  <c r="CF882" i="81"/>
  <c r="CF878" i="81"/>
  <c r="CF887" i="81"/>
  <c r="CF894" i="81"/>
  <c r="CF884" i="81"/>
  <c r="CF893" i="81"/>
  <c r="CF877" i="81"/>
  <c r="CF874" i="81"/>
  <c r="CF879" i="81"/>
  <c r="CF892" i="81"/>
  <c r="CF872" i="81"/>
  <c r="CF895" i="81"/>
  <c r="CF876" i="81"/>
  <c r="CF881" i="81"/>
  <c r="CF871" i="81"/>
  <c r="CF890" i="81"/>
  <c r="CF885" i="81"/>
  <c r="CF880" i="81"/>
  <c r="CF883" i="81"/>
  <c r="CE686" i="81"/>
  <c r="CE687" i="81" s="1"/>
  <c r="CF685" i="81" s="1"/>
  <c r="CE673" i="81"/>
  <c r="CF426" i="81"/>
  <c r="CF407" i="81"/>
  <c r="CD1196" i="81"/>
  <c r="CE1192" i="81"/>
  <c r="CE809" i="81"/>
  <c r="CE810" i="81"/>
  <c r="CF803" i="81" s="1"/>
  <c r="CF800" i="81"/>
  <c r="CE806" i="81"/>
  <c r="CJ1316" i="81"/>
  <c r="CG300" i="81"/>
  <c r="CD1206" i="81"/>
  <c r="CC1295" i="81"/>
  <c r="CE763" i="81"/>
  <c r="CE741" i="81"/>
  <c r="CE742" i="81"/>
  <c r="CE761" i="81"/>
  <c r="CE762" i="81"/>
  <c r="CE754" i="81"/>
  <c r="CE756" i="81"/>
  <c r="CE747" i="81"/>
  <c r="CE739" i="81"/>
  <c r="CE740" i="81"/>
  <c r="CE751" i="81"/>
  <c r="CE752" i="81"/>
  <c r="CE755" i="81"/>
  <c r="CE743" i="81"/>
  <c r="CE744" i="81"/>
  <c r="CE748" i="81"/>
  <c r="CE745" i="81"/>
  <c r="CE750" i="81"/>
  <c r="CE758" i="81"/>
  <c r="CE746" i="81"/>
  <c r="CE749" i="81"/>
  <c r="CE757" i="81"/>
  <c r="CE753" i="81"/>
  <c r="CE760" i="81"/>
  <c r="CE759" i="81"/>
  <c r="CG290" i="81"/>
  <c r="CF427" i="81"/>
  <c r="CF414" i="81"/>
  <c r="CG283" i="81" l="1"/>
  <c r="CH129" i="81"/>
  <c r="CI129" i="81"/>
  <c r="CJ129" i="81"/>
  <c r="CI1326" i="81"/>
  <c r="CJ1319" i="81" s="1"/>
  <c r="CB935" i="81"/>
  <c r="CB939" i="81" s="1"/>
  <c r="CC918" i="81"/>
  <c r="CC916" i="81"/>
  <c r="CE1205" i="81"/>
  <c r="CC930" i="81"/>
  <c r="CC938" i="81" s="1"/>
  <c r="CB1035" i="81"/>
  <c r="CB1037" i="81" s="1"/>
  <c r="CA1553" i="81"/>
  <c r="CB158" i="81"/>
  <c r="CC151" i="81" s="1"/>
  <c r="CC149" i="81" s="1"/>
  <c r="CA1552" i="81"/>
  <c r="CB1445" i="81"/>
  <c r="CB548" i="81"/>
  <c r="CB1453" i="81" s="1"/>
  <c r="CC525" i="81"/>
  <c r="CB530" i="81"/>
  <c r="CB533" i="81" s="1"/>
  <c r="CB534" i="81" s="1"/>
  <c r="CB535" i="81" s="1"/>
  <c r="CB536" i="81" s="1"/>
  <c r="CB542" i="81" s="1"/>
  <c r="CB1442" i="81"/>
  <c r="CB541" i="81"/>
  <c r="CB620" i="81"/>
  <c r="CB1525" i="81" s="1"/>
  <c r="CB631" i="81"/>
  <c r="CB1536" i="81" s="1"/>
  <c r="CB609" i="81"/>
  <c r="CB1514" i="81" s="1"/>
  <c r="CB607" i="81"/>
  <c r="CB630" i="81"/>
  <c r="CB1535" i="81" s="1"/>
  <c r="CB619" i="81"/>
  <c r="CB1524" i="81" s="1"/>
  <c r="CB613" i="81"/>
  <c r="CB1518" i="81" s="1"/>
  <c r="CB611" i="81"/>
  <c r="CB1516" i="81" s="1"/>
  <c r="CB628" i="81"/>
  <c r="CB1533" i="81" s="1"/>
  <c r="CB612" i="81"/>
  <c r="CB1517" i="81" s="1"/>
  <c r="CB623" i="81"/>
  <c r="CB1528" i="81" s="1"/>
  <c r="CB621" i="81"/>
  <c r="CB1526" i="81" s="1"/>
  <c r="CB618" i="81"/>
  <c r="CB1523" i="81" s="1"/>
  <c r="CB627" i="81"/>
  <c r="CB1532" i="81" s="1"/>
  <c r="CB610" i="81"/>
  <c r="CB1515" i="81" s="1"/>
  <c r="CB626" i="81"/>
  <c r="CB1531" i="81" s="1"/>
  <c r="CB622" i="81"/>
  <c r="CB1527" i="81" s="1"/>
  <c r="CB615" i="81"/>
  <c r="CB1520" i="81" s="1"/>
  <c r="CB624" i="81"/>
  <c r="CB1529" i="81" s="1"/>
  <c r="CB608" i="81"/>
  <c r="CB1513" i="81" s="1"/>
  <c r="CB616" i="81"/>
  <c r="CB1521" i="81" s="1"/>
  <c r="CB614" i="81"/>
  <c r="CB1519" i="81" s="1"/>
  <c r="CB629" i="81"/>
  <c r="CB1534" i="81" s="1"/>
  <c r="CB625" i="81"/>
  <c r="CB1530" i="81" s="1"/>
  <c r="CB617" i="81"/>
  <c r="CB1522" i="81" s="1"/>
  <c r="CB1464" i="81"/>
  <c r="CA1455" i="81"/>
  <c r="CA1451" i="81"/>
  <c r="CB558" i="81"/>
  <c r="CB1462" i="81"/>
  <c r="CH18" i="81"/>
  <c r="CF1166" i="81"/>
  <c r="CF1167" i="81" s="1"/>
  <c r="CB157" i="81"/>
  <c r="CI1322" i="81"/>
  <c r="CF1064" i="81"/>
  <c r="CF1065" i="81" s="1"/>
  <c r="CC153" i="81"/>
  <c r="CC157" i="81" s="1"/>
  <c r="CC156" i="81"/>
  <c r="CC166" i="81"/>
  <c r="CC138" i="81"/>
  <c r="CC141" i="81" s="1"/>
  <c r="CC142" i="81" s="1"/>
  <c r="CC143" i="81" s="1"/>
  <c r="CC144" i="81" s="1"/>
  <c r="CC150" i="81" s="1"/>
  <c r="CD133" i="81"/>
  <c r="CC254" i="81"/>
  <c r="CB255" i="81"/>
  <c r="CC239" i="81"/>
  <c r="CC222" i="81"/>
  <c r="CC221" i="81"/>
  <c r="CC218" i="81"/>
  <c r="CC230" i="81"/>
  <c r="CC219" i="81"/>
  <c r="CC234" i="81"/>
  <c r="CC220" i="81"/>
  <c r="CC238" i="81"/>
  <c r="CC229" i="81"/>
  <c r="CC227" i="81"/>
  <c r="CC233" i="81"/>
  <c r="CC225" i="81"/>
  <c r="CC228" i="81"/>
  <c r="CC216" i="81"/>
  <c r="CC224" i="81"/>
  <c r="CC217" i="81"/>
  <c r="CC235" i="81"/>
  <c r="CC236" i="81"/>
  <c r="CC240" i="81"/>
  <c r="CC223" i="81"/>
  <c r="CC232" i="81"/>
  <c r="CC231" i="81"/>
  <c r="CC226" i="81"/>
  <c r="CC237" i="81"/>
  <c r="CG1056" i="81"/>
  <c r="CG1076" i="81"/>
  <c r="CG1077" i="81" s="1"/>
  <c r="CH1075" i="81" s="1"/>
  <c r="CG1063" i="81"/>
  <c r="CG1139" i="81"/>
  <c r="CG1132" i="81"/>
  <c r="CG1142" i="81"/>
  <c r="CG1136" i="81"/>
  <c r="CG1149" i="81"/>
  <c r="CG1153" i="81"/>
  <c r="CG1141" i="81"/>
  <c r="CG1151" i="81"/>
  <c r="CG1134" i="81"/>
  <c r="CG1147" i="81"/>
  <c r="CG1155" i="81"/>
  <c r="CG1137" i="81"/>
  <c r="CG1152" i="81"/>
  <c r="CG1131" i="81"/>
  <c r="CG1144" i="81"/>
  <c r="CG1143" i="81"/>
  <c r="CG1138" i="81"/>
  <c r="CG1145" i="81"/>
  <c r="CG1154" i="81"/>
  <c r="CG1133" i="81"/>
  <c r="CG1150" i="81"/>
  <c r="CG1148" i="81"/>
  <c r="CG1140" i="81"/>
  <c r="CG1146" i="81"/>
  <c r="CG1135" i="81"/>
  <c r="CG1059" i="81"/>
  <c r="CF1069" i="81"/>
  <c r="CG1062" i="81" s="1"/>
  <c r="CF1068" i="81"/>
  <c r="CG388" i="81"/>
  <c r="CG287" i="81"/>
  <c r="CH282" i="81" s="1"/>
  <c r="CH267" i="81"/>
  <c r="CG272" i="81"/>
  <c r="CG275" i="81" s="1"/>
  <c r="CG276" i="81" s="1"/>
  <c r="CG277" i="81" s="1"/>
  <c r="CG278" i="81" s="1"/>
  <c r="CG284" i="81" s="1"/>
  <c r="CF801" i="81"/>
  <c r="CF906" i="81" s="1"/>
  <c r="CD1193" i="81"/>
  <c r="CE1188" i="81" s="1"/>
  <c r="CF790" i="81"/>
  <c r="CF793" i="81" s="1"/>
  <c r="CF794" i="81" s="1"/>
  <c r="CF795" i="81" s="1"/>
  <c r="CF796" i="81" s="1"/>
  <c r="CF802" i="81" s="1"/>
  <c r="CE659" i="81"/>
  <c r="CE662" i="81" s="1"/>
  <c r="CE663" i="81" s="1"/>
  <c r="CE664" i="81" s="1"/>
  <c r="CE665" i="81" s="1"/>
  <c r="CE671" i="81" s="1"/>
  <c r="CE1178" i="81"/>
  <c r="CE1181" i="81" s="1"/>
  <c r="CE1182" i="81" s="1"/>
  <c r="CE1183" i="81" s="1"/>
  <c r="CE1184" i="81" s="1"/>
  <c r="CE1190" i="81" s="1"/>
  <c r="CL26" i="81"/>
  <c r="CM21" i="81" s="1"/>
  <c r="CE670" i="81"/>
  <c r="CE774" i="81"/>
  <c r="CH298" i="81"/>
  <c r="CF418" i="81"/>
  <c r="CG387" i="81"/>
  <c r="CJ1410" i="81"/>
  <c r="CJ1402" i="81"/>
  <c r="CJ1393" i="81"/>
  <c r="CJ1400" i="81"/>
  <c r="CJ1404" i="81"/>
  <c r="CJ1412" i="81"/>
  <c r="CJ1409" i="81"/>
  <c r="CJ1394" i="81"/>
  <c r="CJ1401" i="81"/>
  <c r="CJ1406" i="81"/>
  <c r="CJ1411" i="81"/>
  <c r="CJ1415" i="81"/>
  <c r="CJ1403" i="81"/>
  <c r="CJ1391" i="81"/>
  <c r="CJ1392" i="81"/>
  <c r="CJ1396" i="81"/>
  <c r="CJ1408" i="81"/>
  <c r="CJ1405" i="81"/>
  <c r="CJ1413" i="81"/>
  <c r="CJ1395" i="81"/>
  <c r="CJ1399" i="81"/>
  <c r="CJ1397" i="81"/>
  <c r="CJ1398" i="81"/>
  <c r="CJ1414" i="81"/>
  <c r="CJ1407" i="81"/>
  <c r="CF499" i="81"/>
  <c r="CF483" i="81"/>
  <c r="CF489" i="81"/>
  <c r="CF504" i="81"/>
  <c r="CF494" i="81"/>
  <c r="CF496" i="81"/>
  <c r="CF486" i="81"/>
  <c r="CF503" i="81"/>
  <c r="CF493" i="81"/>
  <c r="CF501" i="81"/>
  <c r="CF490" i="81"/>
  <c r="CF488" i="81"/>
  <c r="CF502" i="81"/>
  <c r="CF485" i="81"/>
  <c r="CF492" i="81"/>
  <c r="CF495" i="81"/>
  <c r="CF500" i="81"/>
  <c r="CF505" i="81"/>
  <c r="CF482" i="81"/>
  <c r="CF491" i="81"/>
  <c r="CF484" i="81"/>
  <c r="CF497" i="81"/>
  <c r="CF498" i="81"/>
  <c r="CF487" i="81"/>
  <c r="CF481" i="81"/>
  <c r="CG786" i="81"/>
  <c r="CG819" i="81" s="1"/>
  <c r="CG788" i="81"/>
  <c r="CJ1333" i="81"/>
  <c r="CJ1334" i="81" s="1"/>
  <c r="CK1332" i="81" s="1"/>
  <c r="CJ1320" i="81"/>
  <c r="CE1293" i="81"/>
  <c r="CF428" i="81"/>
  <c r="CJ1324" i="81"/>
  <c r="CF808" i="81"/>
  <c r="CF400" i="81"/>
  <c r="CF403" i="81" s="1"/>
  <c r="CF404" i="81" s="1"/>
  <c r="CF405" i="81" s="1"/>
  <c r="CF406" i="81" s="1"/>
  <c r="CF412" i="81" s="1"/>
  <c r="CG395" i="81"/>
  <c r="CF390" i="81"/>
  <c r="CF411" i="81"/>
  <c r="CD1293" i="81"/>
  <c r="CE517" i="81"/>
  <c r="CF655" i="81"/>
  <c r="CF688" i="81" s="1"/>
  <c r="CF657" i="81"/>
  <c r="CF1174" i="81"/>
  <c r="CF1207" i="81" s="1"/>
  <c r="CF1176" i="81"/>
  <c r="CL126" i="81"/>
  <c r="CC1296" i="81"/>
  <c r="CE1204" i="81"/>
  <c r="CD1194" i="81"/>
  <c r="CF905" i="81"/>
  <c r="CJ1313" i="81"/>
  <c r="CJ1317" i="81" s="1"/>
  <c r="CJ1422" i="81" s="1"/>
  <c r="CG288" i="81" l="1"/>
  <c r="CB936" i="81"/>
  <c r="CB940" i="81"/>
  <c r="CC933" i="81" s="1"/>
  <c r="CB1038" i="81"/>
  <c r="CC927" i="81"/>
  <c r="CC949" i="81"/>
  <c r="CC947" i="81"/>
  <c r="CC948" i="81" s="1"/>
  <c r="CD946" i="81" s="1"/>
  <c r="CC934" i="81"/>
  <c r="CC556" i="81"/>
  <c r="CC1461" i="81" s="1"/>
  <c r="CB1463" i="81"/>
  <c r="CB645" i="81"/>
  <c r="CB1512" i="81"/>
  <c r="CB646" i="81"/>
  <c r="CB1551" i="81" s="1"/>
  <c r="CB1446" i="81"/>
  <c r="CC526" i="81"/>
  <c r="CC528" i="81"/>
  <c r="CC1430" i="81"/>
  <c r="CB545" i="81"/>
  <c r="CH11" i="81"/>
  <c r="CH14" i="81" s="1"/>
  <c r="CH15" i="81" s="1"/>
  <c r="CH16" i="81" s="1"/>
  <c r="CH17" i="81" s="1"/>
  <c r="CH23" i="81" s="1"/>
  <c r="CI6" i="81"/>
  <c r="CH27" i="81"/>
  <c r="CH30" i="81"/>
  <c r="CH31" i="81"/>
  <c r="CG291" i="81"/>
  <c r="CG292" i="81"/>
  <c r="CH285" i="81" s="1"/>
  <c r="CF907" i="81"/>
  <c r="CF908" i="81" s="1"/>
  <c r="CF805" i="81"/>
  <c r="CF809" i="81" s="1"/>
  <c r="CG1060" i="81"/>
  <c r="CG1165" i="81" s="1"/>
  <c r="CD148" i="81"/>
  <c r="CC158" i="81"/>
  <c r="CD151" i="81" s="1"/>
  <c r="CC154" i="81"/>
  <c r="CC253" i="81"/>
  <c r="CD164" i="81"/>
  <c r="CD134" i="81"/>
  <c r="CD136" i="81"/>
  <c r="CB256" i="81"/>
  <c r="CH1044" i="81"/>
  <c r="CG1049" i="81"/>
  <c r="CG1052" i="81" s="1"/>
  <c r="CG1053" i="81" s="1"/>
  <c r="CG1054" i="81" s="1"/>
  <c r="CG1055" i="81" s="1"/>
  <c r="CG1061" i="81" s="1"/>
  <c r="CG1064" i="81"/>
  <c r="CG1067" i="81"/>
  <c r="CG1164" i="81"/>
  <c r="CD1197" i="81"/>
  <c r="CH268" i="81"/>
  <c r="CH301" i="81" s="1"/>
  <c r="CH355" i="81" s="1"/>
  <c r="CH270" i="81"/>
  <c r="CD1198" i="81"/>
  <c r="CE1191" i="81" s="1"/>
  <c r="CE1189" i="81" s="1"/>
  <c r="CE1294" i="81" s="1"/>
  <c r="CE1295" i="81" s="1"/>
  <c r="CE775" i="81"/>
  <c r="CE776" i="81" s="1"/>
  <c r="CE777" i="81" s="1"/>
  <c r="CF516" i="81"/>
  <c r="CE674" i="81"/>
  <c r="CE675" i="81" s="1"/>
  <c r="CF1185" i="81"/>
  <c r="CG1173" i="81" s="1"/>
  <c r="CJ1421" i="81"/>
  <c r="CJ1423" i="81" s="1"/>
  <c r="CJ1424" i="81" s="1"/>
  <c r="CF673" i="81"/>
  <c r="CF686" i="81"/>
  <c r="CG872" i="81"/>
  <c r="CG878" i="81"/>
  <c r="CG895" i="81"/>
  <c r="CG885" i="81"/>
  <c r="CG896" i="81"/>
  <c r="CG888" i="81"/>
  <c r="CG886" i="81"/>
  <c r="CG875" i="81"/>
  <c r="CG879" i="81"/>
  <c r="CG889" i="81"/>
  <c r="CG892" i="81"/>
  <c r="CG894" i="81"/>
  <c r="CG874" i="81"/>
  <c r="CG876" i="81"/>
  <c r="CG883" i="81"/>
  <c r="CG877" i="81"/>
  <c r="CG890" i="81"/>
  <c r="CG884" i="81"/>
  <c r="CG893" i="81"/>
  <c r="CG880" i="81"/>
  <c r="CG873" i="81"/>
  <c r="CG881" i="81"/>
  <c r="CG891" i="81"/>
  <c r="CG887" i="81"/>
  <c r="CG882" i="81"/>
  <c r="CE1196" i="81"/>
  <c r="CH357" i="81"/>
  <c r="CF1192" i="81"/>
  <c r="CF1205" i="81"/>
  <c r="CF746" i="81"/>
  <c r="CF749" i="81"/>
  <c r="CF743" i="81"/>
  <c r="CF751" i="81"/>
  <c r="CF753" i="81"/>
  <c r="CF757" i="81"/>
  <c r="CF764" i="81"/>
  <c r="CF742" i="81"/>
  <c r="CF740" i="81"/>
  <c r="CF756" i="81"/>
  <c r="CF760" i="81"/>
  <c r="CF762" i="81"/>
  <c r="CF750" i="81"/>
  <c r="CF763" i="81"/>
  <c r="CF747" i="81"/>
  <c r="CF745" i="81"/>
  <c r="CF754" i="81"/>
  <c r="CF761" i="81"/>
  <c r="CF752" i="81"/>
  <c r="CF748" i="81"/>
  <c r="CF741" i="81"/>
  <c r="CF744" i="81"/>
  <c r="CF755" i="81"/>
  <c r="CF759" i="81"/>
  <c r="CF758" i="81"/>
  <c r="CG398" i="81"/>
  <c r="CG396" i="81"/>
  <c r="CM26" i="81"/>
  <c r="CJ1306" i="81"/>
  <c r="CJ1309" i="81" s="1"/>
  <c r="CJ1310" i="81" s="1"/>
  <c r="CJ1311" i="81" s="1"/>
  <c r="CJ1312" i="81" s="1"/>
  <c r="CJ1318" i="81" s="1"/>
  <c r="CK1301" i="81"/>
  <c r="CF1281" i="81"/>
  <c r="CF1272" i="81"/>
  <c r="CF1274" i="81"/>
  <c r="CF1283" i="81"/>
  <c r="CF1282" i="81"/>
  <c r="CF1261" i="81"/>
  <c r="CF1277" i="81"/>
  <c r="CF1259" i="81"/>
  <c r="CF1263" i="81"/>
  <c r="CF1260" i="81"/>
  <c r="CF1271" i="81"/>
  <c r="CF1267" i="81"/>
  <c r="CF1279" i="81"/>
  <c r="CF1262" i="81"/>
  <c r="CF1265" i="81"/>
  <c r="CF1270" i="81"/>
  <c r="CF1269" i="81"/>
  <c r="CF1275" i="81"/>
  <c r="CF1278" i="81"/>
  <c r="CF1266" i="81"/>
  <c r="CF1264" i="81"/>
  <c r="CF1276" i="81"/>
  <c r="CF1268" i="81"/>
  <c r="CF1280" i="81"/>
  <c r="CF1273" i="81"/>
  <c r="CE518" i="81"/>
  <c r="CD1295" i="81"/>
  <c r="CJ1321" i="81"/>
  <c r="CG797" i="81"/>
  <c r="CF515" i="81"/>
  <c r="CL128" i="81"/>
  <c r="CG426" i="81"/>
  <c r="CG389" i="81"/>
  <c r="CE1206" i="81"/>
  <c r="CF1204" i="81" s="1"/>
  <c r="CH290" i="81"/>
  <c r="CF666" i="81"/>
  <c r="CG654" i="81" s="1"/>
  <c r="CG804" i="81"/>
  <c r="CG817" i="81"/>
  <c r="CG818" i="81" s="1"/>
  <c r="CH816" i="81" s="1"/>
  <c r="CM107" i="81"/>
  <c r="CM119" i="81"/>
  <c r="CM110" i="81"/>
  <c r="CM109" i="81"/>
  <c r="CM105" i="81"/>
  <c r="CM115" i="81"/>
  <c r="CM120" i="81"/>
  <c r="CM114" i="81"/>
  <c r="CM113" i="81"/>
  <c r="CM112" i="81"/>
  <c r="CM117" i="81"/>
  <c r="CM103" i="81"/>
  <c r="CM99" i="81"/>
  <c r="CM123" i="81"/>
  <c r="CM102" i="81"/>
  <c r="CM118" i="81"/>
  <c r="CM101" i="81"/>
  <c r="CM111" i="81"/>
  <c r="CM116" i="81"/>
  <c r="CM106" i="81"/>
  <c r="CM122" i="81"/>
  <c r="CM108" i="81"/>
  <c r="CM121" i="81"/>
  <c r="CM104" i="81"/>
  <c r="CM100" i="81"/>
  <c r="CF415" i="81"/>
  <c r="CF1178" i="81" l="1"/>
  <c r="CF1181" i="81" s="1"/>
  <c r="CF1182" i="81" s="1"/>
  <c r="CF1183" i="81" s="1"/>
  <c r="CF1184" i="81" s="1"/>
  <c r="CF1190" i="81" s="1"/>
  <c r="CC537" i="81"/>
  <c r="CI24" i="81"/>
  <c r="CF806" i="81"/>
  <c r="CG800" i="81"/>
  <c r="CG808" i="81" s="1"/>
  <c r="CH358" i="81"/>
  <c r="CH379" i="81"/>
  <c r="CC920" i="81"/>
  <c r="CC923" i="81" s="1"/>
  <c r="CC924" i="81" s="1"/>
  <c r="CC925" i="81" s="1"/>
  <c r="CC926" i="81" s="1"/>
  <c r="CC932" i="81" s="1"/>
  <c r="CD915" i="81"/>
  <c r="CC931" i="81"/>
  <c r="CC1009" i="81"/>
  <c r="CC1007" i="81"/>
  <c r="CC1002" i="81"/>
  <c r="CC1001" i="81"/>
  <c r="CC1011" i="81"/>
  <c r="CC999" i="81"/>
  <c r="CC1003" i="81"/>
  <c r="CC1018" i="81"/>
  <c r="CC1020" i="81"/>
  <c r="CC1000" i="81"/>
  <c r="CC1021" i="81"/>
  <c r="CC1016" i="81"/>
  <c r="CC1008" i="81"/>
  <c r="CC1006" i="81"/>
  <c r="CC1005" i="81"/>
  <c r="CC1015" i="81"/>
  <c r="CC1010" i="81"/>
  <c r="CC1017" i="81"/>
  <c r="CC1022" i="81"/>
  <c r="CC1019" i="81"/>
  <c r="CC1004" i="81"/>
  <c r="CC1013" i="81"/>
  <c r="CC1014" i="81"/>
  <c r="CC998" i="81"/>
  <c r="CC1012" i="81"/>
  <c r="CC530" i="81"/>
  <c r="CC533" i="81" s="1"/>
  <c r="CC534" i="81" s="1"/>
  <c r="CC535" i="81" s="1"/>
  <c r="CC536" i="81" s="1"/>
  <c r="CC542" i="81" s="1"/>
  <c r="CD525" i="81"/>
  <c r="CC1442" i="81"/>
  <c r="CG1166" i="81"/>
  <c r="CG1167" i="81" s="1"/>
  <c r="CC540" i="81"/>
  <c r="CB546" i="81"/>
  <c r="CB550" i="81"/>
  <c r="CC543" i="81" s="1"/>
  <c r="CC541" i="81" s="1"/>
  <c r="CB1450" i="81"/>
  <c r="CB549" i="81"/>
  <c r="CB1454" i="81" s="1"/>
  <c r="CC544" i="81"/>
  <c r="CC1449" i="81" s="1"/>
  <c r="CC557" i="81"/>
  <c r="CC1433" i="81"/>
  <c r="CC559" i="81"/>
  <c r="CC1431" i="81"/>
  <c r="CB647" i="81"/>
  <c r="CB1550" i="81"/>
  <c r="CI9" i="81"/>
  <c r="CI38" i="81" s="1"/>
  <c r="CI39" i="81" s="1"/>
  <c r="CJ37" i="81" s="1"/>
  <c r="CI7" i="81"/>
  <c r="CI40" i="81" s="1"/>
  <c r="CI29" i="81"/>
  <c r="CH361" i="81"/>
  <c r="CH364" i="81"/>
  <c r="CH367" i="81"/>
  <c r="CH369" i="81"/>
  <c r="CH366" i="81"/>
  <c r="CH377" i="81"/>
  <c r="CH362" i="81"/>
  <c r="CH356" i="81"/>
  <c r="CH370" i="81"/>
  <c r="CF810" i="81"/>
  <c r="CG803" i="81" s="1"/>
  <c r="CG801" i="81" s="1"/>
  <c r="CG906" i="81" s="1"/>
  <c r="CH371" i="81"/>
  <c r="CH374" i="81"/>
  <c r="CH378" i="81"/>
  <c r="CH375" i="81"/>
  <c r="CH365" i="81"/>
  <c r="CH359" i="81"/>
  <c r="CH376" i="81"/>
  <c r="CH373" i="81"/>
  <c r="CH372" i="81"/>
  <c r="CH360" i="81"/>
  <c r="CH363" i="81"/>
  <c r="CH368" i="81"/>
  <c r="CD156" i="81"/>
  <c r="CD145" i="81"/>
  <c r="CD138" i="81" s="1"/>
  <c r="CD141" i="81" s="1"/>
  <c r="CD142" i="81" s="1"/>
  <c r="CD143" i="81" s="1"/>
  <c r="CD144" i="81" s="1"/>
  <c r="CD150" i="81" s="1"/>
  <c r="CD167" i="81"/>
  <c r="CC255" i="81"/>
  <c r="CD165" i="81"/>
  <c r="CD152" i="81"/>
  <c r="CH1047" i="81"/>
  <c r="CH1045" i="81"/>
  <c r="CG1065" i="81"/>
  <c r="CH1059" i="81"/>
  <c r="CG1069" i="81"/>
  <c r="CH1062" i="81" s="1"/>
  <c r="CG1068" i="81"/>
  <c r="CE1193" i="81"/>
  <c r="CE1198" i="81" s="1"/>
  <c r="CF1191" i="81" s="1"/>
  <c r="CF1189" i="81" s="1"/>
  <c r="CF1294" i="81" s="1"/>
  <c r="CH299" i="81"/>
  <c r="CH300" i="81" s="1"/>
  <c r="CI298" i="81" s="1"/>
  <c r="CH286" i="81"/>
  <c r="CH279" i="81"/>
  <c r="CF669" i="81"/>
  <c r="CF677" i="81" s="1"/>
  <c r="CE679" i="81"/>
  <c r="CF672" i="81" s="1"/>
  <c r="CF670" i="81" s="1"/>
  <c r="CE678" i="81"/>
  <c r="CG407" i="81"/>
  <c r="CH395" i="81" s="1"/>
  <c r="CF1293" i="81"/>
  <c r="CF774" i="81"/>
  <c r="CG657" i="81"/>
  <c r="CG655" i="81"/>
  <c r="CG688" i="81" s="1"/>
  <c r="CL129" i="81"/>
  <c r="CK1304" i="81"/>
  <c r="CK1302" i="81"/>
  <c r="CK1335" i="81" s="1"/>
  <c r="CF517" i="81"/>
  <c r="CF659" i="81"/>
  <c r="CF662" i="81" s="1"/>
  <c r="CF663" i="81" s="1"/>
  <c r="CF664" i="81" s="1"/>
  <c r="CF665" i="81" s="1"/>
  <c r="CF671" i="81" s="1"/>
  <c r="CH785" i="81"/>
  <c r="CG790" i="81"/>
  <c r="CG793" i="81" s="1"/>
  <c r="CG794" i="81" s="1"/>
  <c r="CG795" i="81" s="1"/>
  <c r="CG796" i="81" s="1"/>
  <c r="CG802" i="81" s="1"/>
  <c r="CD1296" i="81"/>
  <c r="CG429" i="81"/>
  <c r="CF1206" i="81"/>
  <c r="CG1204" i="81" s="1"/>
  <c r="CG905" i="81"/>
  <c r="CF687" i="81"/>
  <c r="CF416" i="81"/>
  <c r="CF420" i="81"/>
  <c r="CG413" i="81" s="1"/>
  <c r="CG410" i="81"/>
  <c r="CF419" i="81"/>
  <c r="CM126" i="81"/>
  <c r="CG390" i="81"/>
  <c r="CK1316" i="81"/>
  <c r="CK1324" i="81" s="1"/>
  <c r="CJ1322" i="81"/>
  <c r="CJ1326" i="81"/>
  <c r="CK1319" i="81" s="1"/>
  <c r="CJ1325" i="81"/>
  <c r="CN21" i="81"/>
  <c r="CG1176" i="81"/>
  <c r="CG1174" i="81"/>
  <c r="CG1207" i="81" s="1"/>
  <c r="CE1296" i="81"/>
  <c r="CG427" i="81"/>
  <c r="CG414" i="81"/>
  <c r="CC1035" i="81" l="1"/>
  <c r="CC1036" i="81"/>
  <c r="CC935" i="81"/>
  <c r="CD916" i="81"/>
  <c r="CD949" i="81" s="1"/>
  <c r="CD918" i="81"/>
  <c r="CC618" i="81"/>
  <c r="CC1523" i="81" s="1"/>
  <c r="CC629" i="81"/>
  <c r="CC1534" i="81" s="1"/>
  <c r="CC617" i="81"/>
  <c r="CC1522" i="81" s="1"/>
  <c r="CC628" i="81"/>
  <c r="CC1533" i="81" s="1"/>
  <c r="CC623" i="81"/>
  <c r="CC1528" i="81" s="1"/>
  <c r="CC627" i="81"/>
  <c r="CC1532" i="81" s="1"/>
  <c r="CC630" i="81"/>
  <c r="CC1535" i="81" s="1"/>
  <c r="CC608" i="81"/>
  <c r="CC622" i="81"/>
  <c r="CC1527" i="81" s="1"/>
  <c r="CC612" i="81"/>
  <c r="CC1517" i="81" s="1"/>
  <c r="CC616" i="81"/>
  <c r="CC1521" i="81" s="1"/>
  <c r="CC609" i="81"/>
  <c r="CC1514" i="81" s="1"/>
  <c r="CC610" i="81"/>
  <c r="CC1515" i="81" s="1"/>
  <c r="CC632" i="81"/>
  <c r="CC1537" i="81" s="1"/>
  <c r="CC620" i="81"/>
  <c r="CC1525" i="81" s="1"/>
  <c r="CC626" i="81"/>
  <c r="CC1531" i="81" s="1"/>
  <c r="CC613" i="81"/>
  <c r="CC1518" i="81" s="1"/>
  <c r="CC614" i="81"/>
  <c r="CC1519" i="81" s="1"/>
  <c r="CC631" i="81"/>
  <c r="CC1536" i="81" s="1"/>
  <c r="CC615" i="81"/>
  <c r="CC1520" i="81" s="1"/>
  <c r="CC624" i="81"/>
  <c r="CC1529" i="81" s="1"/>
  <c r="CC619" i="81"/>
  <c r="CC1524" i="81" s="1"/>
  <c r="CC611" i="81"/>
  <c r="CC1516" i="81" s="1"/>
  <c r="CC625" i="81"/>
  <c r="CC1530" i="81" s="1"/>
  <c r="CC621" i="81"/>
  <c r="CC1526" i="81" s="1"/>
  <c r="CC1464" i="81"/>
  <c r="CC545" i="81"/>
  <c r="CC1445" i="81"/>
  <c r="CC548" i="81"/>
  <c r="CC1453" i="81" s="1"/>
  <c r="CB1451" i="81"/>
  <c r="CB1455" i="81"/>
  <c r="CB648" i="81"/>
  <c r="CB1553" i="81" s="1"/>
  <c r="CB1552" i="81"/>
  <c r="CC558" i="81"/>
  <c r="CC1462" i="81"/>
  <c r="CC646" i="81"/>
  <c r="CC1446" i="81"/>
  <c r="CD528" i="81"/>
  <c r="CD526" i="81"/>
  <c r="CD1430" i="81"/>
  <c r="CI18" i="81"/>
  <c r="CF1188" i="81"/>
  <c r="CH387" i="81"/>
  <c r="CG805" i="81"/>
  <c r="CH800" i="81" s="1"/>
  <c r="CG907" i="81"/>
  <c r="CG908" i="81" s="1"/>
  <c r="CE1194" i="81"/>
  <c r="CE133" i="81"/>
  <c r="CE134" i="81" s="1"/>
  <c r="CE1197" i="81"/>
  <c r="CD149" i="81"/>
  <c r="CD153" i="81" s="1"/>
  <c r="CD166" i="81"/>
  <c r="CE136" i="81"/>
  <c r="CC256" i="81"/>
  <c r="CD219" i="81"/>
  <c r="CD232" i="81"/>
  <c r="CD225" i="81"/>
  <c r="CD223" i="81"/>
  <c r="CD221" i="81"/>
  <c r="CD230" i="81"/>
  <c r="CD222" i="81"/>
  <c r="CD240" i="81"/>
  <c r="CD233" i="81"/>
  <c r="CD217" i="81"/>
  <c r="CD218" i="81"/>
  <c r="CD237" i="81"/>
  <c r="CD239" i="81"/>
  <c r="CD238" i="81"/>
  <c r="CD220" i="81"/>
  <c r="CD235" i="81"/>
  <c r="CD231" i="81"/>
  <c r="CD224" i="81"/>
  <c r="CD229" i="81"/>
  <c r="CD226" i="81"/>
  <c r="CD241" i="81"/>
  <c r="CD227" i="81"/>
  <c r="CD236" i="81"/>
  <c r="CD234" i="81"/>
  <c r="CD228" i="81"/>
  <c r="CH1078" i="81"/>
  <c r="CH1056" i="81"/>
  <c r="CH1076" i="81"/>
  <c r="CH1077" i="81" s="1"/>
  <c r="CI1075" i="81" s="1"/>
  <c r="CH1063" i="81"/>
  <c r="CH1067" i="81"/>
  <c r="CI267" i="81"/>
  <c r="CH283" i="81"/>
  <c r="CH272" i="81"/>
  <c r="CH275" i="81" s="1"/>
  <c r="CH276" i="81" s="1"/>
  <c r="CH277" i="81" s="1"/>
  <c r="CH278" i="81" s="1"/>
  <c r="CH284" i="81" s="1"/>
  <c r="CG411" i="81"/>
  <c r="CG516" i="81" s="1"/>
  <c r="CG400" i="81"/>
  <c r="CG403" i="81" s="1"/>
  <c r="CG404" i="81" s="1"/>
  <c r="CG405" i="81" s="1"/>
  <c r="CG406" i="81" s="1"/>
  <c r="CG412" i="81" s="1"/>
  <c r="CF1295" i="81"/>
  <c r="CF1296" i="81" s="1"/>
  <c r="CF775" i="81"/>
  <c r="CG1185" i="81"/>
  <c r="CG1178" i="81" s="1"/>
  <c r="CG1181" i="81" s="1"/>
  <c r="CG1182" i="81" s="1"/>
  <c r="CG1183" i="81" s="1"/>
  <c r="CG1184" i="81" s="1"/>
  <c r="CG1190" i="81" s="1"/>
  <c r="CK1313" i="81"/>
  <c r="CL1301" i="81" s="1"/>
  <c r="CL1304" i="81" s="1"/>
  <c r="CG506" i="81"/>
  <c r="CG490" i="81"/>
  <c r="CG493" i="81"/>
  <c r="CG496" i="81"/>
  <c r="CG498" i="81"/>
  <c r="CG500" i="81"/>
  <c r="CG494" i="81"/>
  <c r="CG482" i="81"/>
  <c r="CG484" i="81"/>
  <c r="CG499" i="81"/>
  <c r="CG492" i="81"/>
  <c r="CG483" i="81"/>
  <c r="CG502" i="81"/>
  <c r="CG485" i="81"/>
  <c r="CG491" i="81"/>
  <c r="CG501" i="81"/>
  <c r="CG486" i="81"/>
  <c r="CG497" i="81"/>
  <c r="CG503" i="81"/>
  <c r="CG495" i="81"/>
  <c r="CG487" i="81"/>
  <c r="CG489" i="81"/>
  <c r="CG504" i="81"/>
  <c r="CG505" i="81"/>
  <c r="CG488" i="81"/>
  <c r="CG751" i="81"/>
  <c r="CG745" i="81"/>
  <c r="CG759" i="81"/>
  <c r="CG764" i="81"/>
  <c r="CG746" i="81"/>
  <c r="CG755" i="81"/>
  <c r="CG742" i="81"/>
  <c r="CG748" i="81"/>
  <c r="CG760" i="81"/>
  <c r="CG752" i="81"/>
  <c r="CG753" i="81"/>
  <c r="CG757" i="81"/>
  <c r="CG763" i="81"/>
  <c r="CG747" i="81"/>
  <c r="CG749" i="81"/>
  <c r="CG756" i="81"/>
  <c r="CG741" i="81"/>
  <c r="CG762" i="81"/>
  <c r="CG761" i="81"/>
  <c r="CG744" i="81"/>
  <c r="CG743" i="81"/>
  <c r="CG758" i="81"/>
  <c r="CG765" i="81"/>
  <c r="CG750" i="81"/>
  <c r="CG754" i="81"/>
  <c r="CG1276" i="81"/>
  <c r="CG1261" i="81"/>
  <c r="CG1283" i="81"/>
  <c r="CG1270" i="81"/>
  <c r="CG1281" i="81"/>
  <c r="CG1274" i="81"/>
  <c r="CG1278" i="81"/>
  <c r="CG1267" i="81"/>
  <c r="CG1265" i="81"/>
  <c r="CG1272" i="81"/>
  <c r="CG1263" i="81"/>
  <c r="CG1273" i="81"/>
  <c r="CG1268" i="81"/>
  <c r="CG1280" i="81"/>
  <c r="CG1262" i="81"/>
  <c r="CG1271" i="81"/>
  <c r="CG1275" i="81"/>
  <c r="CG1277" i="81"/>
  <c r="CG1282" i="81"/>
  <c r="CG1279" i="81"/>
  <c r="CG1260" i="81"/>
  <c r="CG1266" i="81"/>
  <c r="CG1284" i="81"/>
  <c r="CG1269" i="81"/>
  <c r="CG1264" i="81"/>
  <c r="CF518" i="81"/>
  <c r="CK1415" i="81"/>
  <c r="CK1402" i="81"/>
  <c r="CK1400" i="81"/>
  <c r="CK1398" i="81"/>
  <c r="CK1409" i="81"/>
  <c r="CK1404" i="81"/>
  <c r="CK1414" i="81"/>
  <c r="CK1394" i="81"/>
  <c r="CK1396" i="81"/>
  <c r="CK1412" i="81"/>
  <c r="CK1411" i="81"/>
  <c r="CK1399" i="81"/>
  <c r="CK1407" i="81"/>
  <c r="CK1403" i="81"/>
  <c r="CK1392" i="81"/>
  <c r="CK1413" i="81"/>
  <c r="CK1408" i="81"/>
  <c r="CK1397" i="81"/>
  <c r="CK1410" i="81"/>
  <c r="CK1406" i="81"/>
  <c r="CK1395" i="81"/>
  <c r="CK1393" i="81"/>
  <c r="CK1405" i="81"/>
  <c r="CK1401" i="81"/>
  <c r="CK1416" i="81"/>
  <c r="CG686" i="81"/>
  <c r="CG673" i="81"/>
  <c r="CG428" i="81"/>
  <c r="CG810" i="81"/>
  <c r="CH803" i="81" s="1"/>
  <c r="CG1192" i="81"/>
  <c r="CG1205" i="81"/>
  <c r="CG1206" i="81" s="1"/>
  <c r="CH1204" i="81" s="1"/>
  <c r="CN26" i="81"/>
  <c r="CN127" i="81"/>
  <c r="CK1333" i="81"/>
  <c r="CK1334" i="81" s="1"/>
  <c r="CL1332" i="81" s="1"/>
  <c r="CK1320" i="81"/>
  <c r="CG666" i="81"/>
  <c r="CG659" i="81" s="1"/>
  <c r="CG662" i="81" s="1"/>
  <c r="CG663" i="81" s="1"/>
  <c r="CG664" i="81" s="1"/>
  <c r="CG665" i="81" s="1"/>
  <c r="CG671" i="81" s="1"/>
  <c r="CH398" i="81"/>
  <c r="CH396" i="81"/>
  <c r="CF1193" i="81"/>
  <c r="CF1196" i="81"/>
  <c r="CG418" i="81"/>
  <c r="CF674" i="81"/>
  <c r="CG685" i="81"/>
  <c r="CH786" i="81"/>
  <c r="CH819" i="81" s="1"/>
  <c r="CH788" i="81"/>
  <c r="CN123" i="81"/>
  <c r="CN111" i="81"/>
  <c r="CN101" i="81"/>
  <c r="CN100" i="81"/>
  <c r="CN118" i="81"/>
  <c r="CN122" i="81"/>
  <c r="CN103" i="81"/>
  <c r="CN108" i="81"/>
  <c r="CN115" i="81"/>
  <c r="CN109" i="81"/>
  <c r="CN104" i="81"/>
  <c r="CN105" i="81"/>
  <c r="CN114" i="81"/>
  <c r="CN107" i="81"/>
  <c r="CN116" i="81"/>
  <c r="CN112" i="81"/>
  <c r="CN113" i="81"/>
  <c r="CN120" i="81"/>
  <c r="CN121" i="81"/>
  <c r="CN119" i="81"/>
  <c r="CN124" i="81"/>
  <c r="CN110" i="81"/>
  <c r="CN117" i="81"/>
  <c r="CN102" i="81"/>
  <c r="CN106" i="81"/>
  <c r="CK1306" i="81"/>
  <c r="CK1309" i="81" s="1"/>
  <c r="CK1310" i="81" s="1"/>
  <c r="CK1311" i="81" s="1"/>
  <c r="CK1312" i="81" s="1"/>
  <c r="CK1318" i="81" s="1"/>
  <c r="CD537" i="81" l="1"/>
  <c r="CD1002" i="81"/>
  <c r="CD1021" i="81"/>
  <c r="CD1016" i="81"/>
  <c r="CD1009" i="81"/>
  <c r="CD1014" i="81"/>
  <c r="CD1023" i="81"/>
  <c r="CD1004" i="81"/>
  <c r="CD1020" i="81"/>
  <c r="CD1015" i="81"/>
  <c r="CD1003" i="81"/>
  <c r="CD1005" i="81"/>
  <c r="CD1019" i="81"/>
  <c r="CD999" i="81"/>
  <c r="CD1010" i="81"/>
  <c r="CD1011" i="81"/>
  <c r="CD1000" i="81"/>
  <c r="CD1013" i="81"/>
  <c r="CD1012" i="81"/>
  <c r="CD1006" i="81"/>
  <c r="CD1022" i="81"/>
  <c r="CD1007" i="81"/>
  <c r="CD1008" i="81"/>
  <c r="CD1018" i="81"/>
  <c r="CD1017" i="81"/>
  <c r="CD1001" i="81"/>
  <c r="CC939" i="81"/>
  <c r="CC936" i="81"/>
  <c r="CD930" i="81"/>
  <c r="CC940" i="81"/>
  <c r="CD933" i="81" s="1"/>
  <c r="CD927" i="81"/>
  <c r="CD934" i="81"/>
  <c r="CD947" i="81"/>
  <c r="CD948" i="81" s="1"/>
  <c r="CE946" i="81" s="1"/>
  <c r="CC1037" i="81"/>
  <c r="CC1038" i="81" s="1"/>
  <c r="CD557" i="81"/>
  <c r="CD544" i="81"/>
  <c r="CD1449" i="81" s="1"/>
  <c r="CD1433" i="81"/>
  <c r="CD556" i="81"/>
  <c r="CC1463" i="81"/>
  <c r="CD530" i="81"/>
  <c r="CD533" i="81" s="1"/>
  <c r="CD534" i="81" s="1"/>
  <c r="CD535" i="81" s="1"/>
  <c r="CD536" i="81" s="1"/>
  <c r="CD542" i="81" s="1"/>
  <c r="CE525" i="81"/>
  <c r="CC1551" i="81"/>
  <c r="CC645" i="81"/>
  <c r="CC1550" i="81" s="1"/>
  <c r="CC1513" i="81"/>
  <c r="CD559" i="81"/>
  <c r="CD1431" i="81"/>
  <c r="CC550" i="81"/>
  <c r="CD543" i="81" s="1"/>
  <c r="CD541" i="81" s="1"/>
  <c r="CD646" i="81" s="1"/>
  <c r="CD540" i="81"/>
  <c r="CC546" i="81"/>
  <c r="CC1450" i="81"/>
  <c r="CC549" i="81"/>
  <c r="CI11" i="81"/>
  <c r="CI14" i="81" s="1"/>
  <c r="CI15" i="81" s="1"/>
  <c r="CI16" i="81" s="1"/>
  <c r="CI17" i="81" s="1"/>
  <c r="CI23" i="81" s="1"/>
  <c r="CJ6" i="81"/>
  <c r="CI30" i="81"/>
  <c r="CI27" i="81"/>
  <c r="CI31" i="81"/>
  <c r="CG806" i="81"/>
  <c r="CG809" i="81"/>
  <c r="CD254" i="81"/>
  <c r="CE167" i="81"/>
  <c r="CE148" i="81"/>
  <c r="CD154" i="81"/>
  <c r="CD158" i="81"/>
  <c r="CE151" i="81" s="1"/>
  <c r="CD157" i="81"/>
  <c r="CE165" i="81"/>
  <c r="CE152" i="81"/>
  <c r="CE164" i="81"/>
  <c r="CD253" i="81"/>
  <c r="CE145" i="81"/>
  <c r="CI1044" i="81"/>
  <c r="CH1049" i="81"/>
  <c r="CH1052" i="81" s="1"/>
  <c r="CH1053" i="81" s="1"/>
  <c r="CH1054" i="81" s="1"/>
  <c r="CH1055" i="81" s="1"/>
  <c r="CH1061" i="81" s="1"/>
  <c r="CH1156" i="81"/>
  <c r="CH1139" i="81"/>
  <c r="CH1136" i="81"/>
  <c r="CH1145" i="81"/>
  <c r="CH1144" i="81"/>
  <c r="CH1152" i="81"/>
  <c r="CH1151" i="81"/>
  <c r="CH1137" i="81"/>
  <c r="CH1143" i="81"/>
  <c r="CH1146" i="81"/>
  <c r="CH1132" i="81"/>
  <c r="CH1134" i="81"/>
  <c r="CH1140" i="81"/>
  <c r="CH1149" i="81"/>
  <c r="CH1148" i="81"/>
  <c r="CH1142" i="81"/>
  <c r="CH1150" i="81"/>
  <c r="CH1153" i="81"/>
  <c r="CH1155" i="81"/>
  <c r="CH1147" i="81"/>
  <c r="CH1133" i="81"/>
  <c r="CH1141" i="81"/>
  <c r="CH1154" i="81"/>
  <c r="CH1138" i="81"/>
  <c r="CH1135" i="81"/>
  <c r="CH1060" i="81"/>
  <c r="CL1302" i="81"/>
  <c r="CL1335" i="81" s="1"/>
  <c r="CL1413" i="81" s="1"/>
  <c r="CG415" i="81"/>
  <c r="CH410" i="81" s="1"/>
  <c r="CH388" i="81"/>
  <c r="CH389" i="81" s="1"/>
  <c r="CH390" i="81" s="1"/>
  <c r="CH287" i="81"/>
  <c r="CI268" i="81"/>
  <c r="CI270" i="81"/>
  <c r="CF776" i="81"/>
  <c r="CF777" i="81" s="1"/>
  <c r="CH1173" i="81"/>
  <c r="CH1174" i="81" s="1"/>
  <c r="CH1207" i="81" s="1"/>
  <c r="CG687" i="81"/>
  <c r="CH685" i="81" s="1"/>
  <c r="CK1317" i="81"/>
  <c r="CH429" i="81"/>
  <c r="CK1421" i="81"/>
  <c r="CG1293" i="81"/>
  <c r="CL1395" i="81"/>
  <c r="CL1393" i="81"/>
  <c r="CL1402" i="81"/>
  <c r="CL1398" i="81"/>
  <c r="CL1394" i="81"/>
  <c r="CL1399" i="81"/>
  <c r="CL1400" i="81"/>
  <c r="CL1403" i="81"/>
  <c r="CL1401" i="81"/>
  <c r="CL1404" i="81"/>
  <c r="CL1397" i="81"/>
  <c r="CL1405" i="81"/>
  <c r="CL1396" i="81"/>
  <c r="CH817" i="81"/>
  <c r="CH818" i="81" s="1"/>
  <c r="CI816" i="81" s="1"/>
  <c r="CH804" i="81"/>
  <c r="CF678" i="81"/>
  <c r="CF675" i="81"/>
  <c r="CF679" i="81"/>
  <c r="CG672" i="81" s="1"/>
  <c r="CG670" i="81" s="1"/>
  <c r="CG669" i="81"/>
  <c r="CH877" i="81"/>
  <c r="CH883" i="81"/>
  <c r="CH875" i="81"/>
  <c r="CH878" i="81"/>
  <c r="CH876" i="81"/>
  <c r="CH889" i="81"/>
  <c r="CH887" i="81"/>
  <c r="CH879" i="81"/>
  <c r="CH892" i="81"/>
  <c r="CH893" i="81"/>
  <c r="CH882" i="81"/>
  <c r="CH881" i="81"/>
  <c r="CH891" i="81"/>
  <c r="CH884" i="81"/>
  <c r="CH880" i="81"/>
  <c r="CH897" i="81"/>
  <c r="CH896" i="81"/>
  <c r="CH894" i="81"/>
  <c r="CH885" i="81"/>
  <c r="CH873" i="81"/>
  <c r="CH874" i="81"/>
  <c r="CH890" i="81"/>
  <c r="CH895" i="81"/>
  <c r="CH888" i="81"/>
  <c r="CH886" i="81"/>
  <c r="CF1198" i="81"/>
  <c r="CG1191" i="81" s="1"/>
  <c r="CG1189" i="81" s="1"/>
  <c r="CG1294" i="81" s="1"/>
  <c r="CF1194" i="81"/>
  <c r="CG1188" i="81"/>
  <c r="CF1197" i="81"/>
  <c r="CH414" i="81"/>
  <c r="CH427" i="81"/>
  <c r="CG774" i="81"/>
  <c r="CL1320" i="81"/>
  <c r="CL1333" i="81"/>
  <c r="CL1334" i="81" s="1"/>
  <c r="CM1332" i="81" s="1"/>
  <c r="CG515" i="81"/>
  <c r="CH654" i="81"/>
  <c r="CN126" i="81"/>
  <c r="CH797" i="81"/>
  <c r="CH801" i="81" s="1"/>
  <c r="CH407" i="81"/>
  <c r="CO21" i="81"/>
  <c r="CH808" i="81"/>
  <c r="CH426" i="81"/>
  <c r="CD1462" i="81" l="1"/>
  <c r="CJ24" i="81"/>
  <c r="CD920" i="81"/>
  <c r="CD923" i="81" s="1"/>
  <c r="CD924" i="81" s="1"/>
  <c r="CD925" i="81" s="1"/>
  <c r="CD926" i="81" s="1"/>
  <c r="CD932" i="81" s="1"/>
  <c r="CE915" i="81"/>
  <c r="CD1442" i="81"/>
  <c r="CD938" i="81"/>
  <c r="CC1454" i="81"/>
  <c r="CD931" i="81"/>
  <c r="CD1036" i="81" s="1"/>
  <c r="CD1551" i="81" s="1"/>
  <c r="CD1035" i="81"/>
  <c r="CC647" i="81"/>
  <c r="CC1455" i="81"/>
  <c r="CC1451" i="81"/>
  <c r="CD612" i="81"/>
  <c r="CD1517" i="81" s="1"/>
  <c r="CD617" i="81"/>
  <c r="CD1522" i="81" s="1"/>
  <c r="CD629" i="81"/>
  <c r="CD1534" i="81" s="1"/>
  <c r="CD631" i="81"/>
  <c r="CD1536" i="81" s="1"/>
  <c r="CD630" i="81"/>
  <c r="CD1535" i="81" s="1"/>
  <c r="CD628" i="81"/>
  <c r="CD1533" i="81" s="1"/>
  <c r="CD633" i="81"/>
  <c r="CD1538" i="81" s="1"/>
  <c r="CD619" i="81"/>
  <c r="CD1524" i="81" s="1"/>
  <c r="CD622" i="81"/>
  <c r="CD1527" i="81" s="1"/>
  <c r="CD609" i="81"/>
  <c r="CD632" i="81"/>
  <c r="CD1537" i="81" s="1"/>
  <c r="CD620" i="81"/>
  <c r="CD1525" i="81" s="1"/>
  <c r="CD624" i="81"/>
  <c r="CD1529" i="81" s="1"/>
  <c r="CD627" i="81"/>
  <c r="CD1532" i="81" s="1"/>
  <c r="CD616" i="81"/>
  <c r="CD1521" i="81" s="1"/>
  <c r="CD625" i="81"/>
  <c r="CD1530" i="81" s="1"/>
  <c r="CD610" i="81"/>
  <c r="CD1515" i="81" s="1"/>
  <c r="CD621" i="81"/>
  <c r="CD1526" i="81" s="1"/>
  <c r="CD615" i="81"/>
  <c r="CD1520" i="81" s="1"/>
  <c r="CD614" i="81"/>
  <c r="CD1519" i="81" s="1"/>
  <c r="CD618" i="81"/>
  <c r="CD1523" i="81" s="1"/>
  <c r="CD611" i="81"/>
  <c r="CD1516" i="81" s="1"/>
  <c r="CD613" i="81"/>
  <c r="CD1518" i="81" s="1"/>
  <c r="CD626" i="81"/>
  <c r="CD1531" i="81" s="1"/>
  <c r="CD623" i="81"/>
  <c r="CD1528" i="81" s="1"/>
  <c r="CD1464" i="81"/>
  <c r="CC648" i="81"/>
  <c r="CC1553" i="81" s="1"/>
  <c r="CC1552" i="81"/>
  <c r="CD545" i="81"/>
  <c r="CD1445" i="81"/>
  <c r="CD548" i="81"/>
  <c r="CD1453" i="81" s="1"/>
  <c r="CD558" i="81"/>
  <c r="CD1461" i="81"/>
  <c r="CE526" i="81"/>
  <c r="CE528" i="81"/>
  <c r="CJ9" i="81"/>
  <c r="CJ38" i="81" s="1"/>
  <c r="CJ39" i="81" s="1"/>
  <c r="CK37" i="81" s="1"/>
  <c r="CJ7" i="81"/>
  <c r="CJ40" i="81" s="1"/>
  <c r="CJ29" i="81"/>
  <c r="CG416" i="81"/>
  <c r="CL1313" i="81"/>
  <c r="CM1301" i="81" s="1"/>
  <c r="CH1176" i="81"/>
  <c r="CH1185" i="81" s="1"/>
  <c r="CL1415" i="81"/>
  <c r="CL1417" i="81"/>
  <c r="CG419" i="81"/>
  <c r="CG420" i="81"/>
  <c r="CH413" i="81" s="1"/>
  <c r="CH411" i="81" s="1"/>
  <c r="CE166" i="81"/>
  <c r="CD255" i="81"/>
  <c r="CE156" i="81"/>
  <c r="CF133" i="81"/>
  <c r="CE138" i="81"/>
  <c r="CE141" i="81" s="1"/>
  <c r="CE142" i="81" s="1"/>
  <c r="CE143" i="81" s="1"/>
  <c r="CE144" i="81" s="1"/>
  <c r="CE150" i="81" s="1"/>
  <c r="CE149" i="81"/>
  <c r="CE242" i="81"/>
  <c r="CE235" i="81"/>
  <c r="CE221" i="81"/>
  <c r="CE233" i="81"/>
  <c r="CE236" i="81"/>
  <c r="CE224" i="81"/>
  <c r="CE238" i="81"/>
  <c r="CE222" i="81"/>
  <c r="CE239" i="81"/>
  <c r="CE241" i="81"/>
  <c r="CE228" i="81"/>
  <c r="CE227" i="81"/>
  <c r="CE225" i="81"/>
  <c r="CE218" i="81"/>
  <c r="CE234" i="81"/>
  <c r="CE231" i="81"/>
  <c r="CE219" i="81"/>
  <c r="CE240" i="81"/>
  <c r="CE232" i="81"/>
  <c r="CE226" i="81"/>
  <c r="CE223" i="81"/>
  <c r="CE230" i="81"/>
  <c r="CE237" i="81"/>
  <c r="CE220" i="81"/>
  <c r="CE229" i="81"/>
  <c r="CH1165" i="81"/>
  <c r="CH1064" i="81"/>
  <c r="CH1164" i="81"/>
  <c r="CI1047" i="81"/>
  <c r="CI1045" i="81"/>
  <c r="CL1411" i="81"/>
  <c r="CL1414" i="81"/>
  <c r="CL1409" i="81"/>
  <c r="CL1406" i="81"/>
  <c r="CL1410" i="81"/>
  <c r="CL1416" i="81"/>
  <c r="CL1412" i="81"/>
  <c r="CL1408" i="81"/>
  <c r="CL1407" i="81"/>
  <c r="CH291" i="81"/>
  <c r="CH292" i="81"/>
  <c r="CI285" i="81" s="1"/>
  <c r="CH288" i="81"/>
  <c r="CI282" i="81"/>
  <c r="CI290" i="81" s="1"/>
  <c r="CI279" i="81"/>
  <c r="CI301" i="81"/>
  <c r="CI286" i="81"/>
  <c r="CI299" i="81"/>
  <c r="CI300" i="81" s="1"/>
  <c r="CJ298" i="81" s="1"/>
  <c r="CG775" i="81"/>
  <c r="CG776" i="81" s="1"/>
  <c r="CG777" i="81" s="1"/>
  <c r="CK1422" i="81"/>
  <c r="CK1423" i="81" s="1"/>
  <c r="CK1424" i="81" s="1"/>
  <c r="CK1321" i="81"/>
  <c r="CH906" i="81"/>
  <c r="CH805" i="81"/>
  <c r="CH400" i="81"/>
  <c r="CH403" i="81" s="1"/>
  <c r="CH404" i="81" s="1"/>
  <c r="CH405" i="81" s="1"/>
  <c r="CH406" i="81" s="1"/>
  <c r="CH412" i="81" s="1"/>
  <c r="CI395" i="81"/>
  <c r="CH790" i="81"/>
  <c r="CH793" i="81" s="1"/>
  <c r="CH794" i="81" s="1"/>
  <c r="CH795" i="81" s="1"/>
  <c r="CH796" i="81" s="1"/>
  <c r="CH802" i="81" s="1"/>
  <c r="CG674" i="81"/>
  <c r="CG677" i="81"/>
  <c r="CO26" i="81"/>
  <c r="CH1267" i="81"/>
  <c r="CH1263" i="81"/>
  <c r="CH1274" i="81"/>
  <c r="CH1270" i="81"/>
  <c r="CH1277" i="81"/>
  <c r="CH1283" i="81"/>
  <c r="CH1279" i="81"/>
  <c r="CH1282" i="81"/>
  <c r="CH1285" i="81"/>
  <c r="CH1268" i="81"/>
  <c r="CH1261" i="81"/>
  <c r="CH1271" i="81"/>
  <c r="CH1278" i="81"/>
  <c r="CH1280" i="81"/>
  <c r="CH1269" i="81"/>
  <c r="CH1275" i="81"/>
  <c r="CH1284" i="81"/>
  <c r="CH1262" i="81"/>
  <c r="CH1264" i="81"/>
  <c r="CH1276" i="81"/>
  <c r="CH1273" i="81"/>
  <c r="CH1265" i="81"/>
  <c r="CH1281" i="81"/>
  <c r="CH1272" i="81"/>
  <c r="CH1266" i="81"/>
  <c r="CN128" i="81"/>
  <c r="CG1193" i="81"/>
  <c r="CG1196" i="81"/>
  <c r="CO111" i="81"/>
  <c r="CO116" i="81"/>
  <c r="CO110" i="81"/>
  <c r="CO121" i="81"/>
  <c r="CO117" i="81"/>
  <c r="CO104" i="81"/>
  <c r="CO115" i="81"/>
  <c r="CO109" i="81"/>
  <c r="CO118" i="81"/>
  <c r="CO108" i="81"/>
  <c r="CO124" i="81"/>
  <c r="CO107" i="81"/>
  <c r="CO119" i="81"/>
  <c r="CO125" i="81"/>
  <c r="CO112" i="81"/>
  <c r="CO120" i="81"/>
  <c r="CO114" i="81"/>
  <c r="CO113" i="81"/>
  <c r="CO103" i="81"/>
  <c r="CO123" i="81"/>
  <c r="CO102" i="81"/>
  <c r="CO105" i="81"/>
  <c r="CO101" i="81"/>
  <c r="CO122" i="81"/>
  <c r="CO106" i="81"/>
  <c r="CH428" i="81"/>
  <c r="CH905" i="81"/>
  <c r="CL1306" i="81"/>
  <c r="CL1309" i="81" s="1"/>
  <c r="CL1310" i="81" s="1"/>
  <c r="CL1311" i="81" s="1"/>
  <c r="CL1312" i="81" s="1"/>
  <c r="CL1318" i="81" s="1"/>
  <c r="CH1192" i="81"/>
  <c r="CI785" i="81"/>
  <c r="CH809" i="81"/>
  <c r="CH657" i="81"/>
  <c r="CH655" i="81"/>
  <c r="CH688" i="81" s="1"/>
  <c r="CH418" i="81"/>
  <c r="CG517" i="81"/>
  <c r="CG1295" i="81"/>
  <c r="CG1296" i="81" s="1"/>
  <c r="CH491" i="81"/>
  <c r="CH488" i="81"/>
  <c r="CH484" i="81"/>
  <c r="CH497" i="81"/>
  <c r="CH503" i="81"/>
  <c r="CH495" i="81"/>
  <c r="CH494" i="81"/>
  <c r="CH501" i="81"/>
  <c r="CH496" i="81"/>
  <c r="CH483" i="81"/>
  <c r="CH498" i="81"/>
  <c r="CH506" i="81"/>
  <c r="CH502" i="81"/>
  <c r="CH486" i="81"/>
  <c r="CH507" i="81"/>
  <c r="CH499" i="81"/>
  <c r="CH492" i="81"/>
  <c r="CH504" i="81"/>
  <c r="CH489" i="81"/>
  <c r="CH505" i="81"/>
  <c r="CH500" i="81"/>
  <c r="CH487" i="81"/>
  <c r="CH493" i="81"/>
  <c r="CH485" i="81"/>
  <c r="CH490" i="81"/>
  <c r="CH1205" i="81" l="1"/>
  <c r="CH1206" i="81" s="1"/>
  <c r="CI1204" i="81" s="1"/>
  <c r="CD1446" i="81"/>
  <c r="CD935" i="81"/>
  <c r="CD1037" i="81"/>
  <c r="CE916" i="81"/>
  <c r="CE949" i="81" s="1"/>
  <c r="CE918" i="81"/>
  <c r="CE1430" i="81"/>
  <c r="CE537" i="81"/>
  <c r="CF525" i="81" s="1"/>
  <c r="CE559" i="81"/>
  <c r="CE556" i="81"/>
  <c r="CD1463" i="81"/>
  <c r="CE544" i="81"/>
  <c r="CE557" i="81"/>
  <c r="CE1433" i="81"/>
  <c r="CD546" i="81"/>
  <c r="CD550" i="81"/>
  <c r="CE543" i="81" s="1"/>
  <c r="CE540" i="81"/>
  <c r="CD549" i="81"/>
  <c r="CD1450" i="81"/>
  <c r="CD645" i="81"/>
  <c r="CD1514" i="81"/>
  <c r="CJ18" i="81"/>
  <c r="CL1421" i="81"/>
  <c r="CE254" i="81"/>
  <c r="CF136" i="81"/>
  <c r="CF134" i="81"/>
  <c r="CD256" i="81"/>
  <c r="CE253" i="81"/>
  <c r="CE153" i="81"/>
  <c r="CF164" i="81"/>
  <c r="CH1166" i="81"/>
  <c r="CH1167" i="81" s="1"/>
  <c r="CI1056" i="81"/>
  <c r="CJ1044" i="81" s="1"/>
  <c r="CI1076" i="81"/>
  <c r="CI1077" i="81" s="1"/>
  <c r="CJ1075" i="81" s="1"/>
  <c r="CI1063" i="81"/>
  <c r="CH1065" i="81"/>
  <c r="CI1059" i="81"/>
  <c r="CH1069" i="81"/>
  <c r="CI1062" i="81" s="1"/>
  <c r="CH1068" i="81"/>
  <c r="CI1078" i="81"/>
  <c r="CI1049" i="81"/>
  <c r="CI1052" i="81" s="1"/>
  <c r="CI1053" i="81" s="1"/>
  <c r="CI1054" i="81" s="1"/>
  <c r="CI1055" i="81" s="1"/>
  <c r="CI1061" i="81" s="1"/>
  <c r="CI365" i="81"/>
  <c r="CI364" i="81"/>
  <c r="CI376" i="81"/>
  <c r="CI356" i="81"/>
  <c r="CI366" i="81"/>
  <c r="CI370" i="81"/>
  <c r="CI367" i="81"/>
  <c r="CI357" i="81"/>
  <c r="CI358" i="81"/>
  <c r="CI372" i="81"/>
  <c r="CI360" i="81"/>
  <c r="CI368" i="81"/>
  <c r="CI373" i="81"/>
  <c r="CI369" i="81"/>
  <c r="CI380" i="81"/>
  <c r="CI378" i="81"/>
  <c r="CI363" i="81"/>
  <c r="CI374" i="81"/>
  <c r="CI377" i="81"/>
  <c r="CI361" i="81"/>
  <c r="CI371" i="81"/>
  <c r="CI359" i="81"/>
  <c r="CI375" i="81"/>
  <c r="CI379" i="81"/>
  <c r="CI362" i="81"/>
  <c r="CI283" i="81"/>
  <c r="CJ267" i="81"/>
  <c r="CI272" i="81"/>
  <c r="CI275" i="81" s="1"/>
  <c r="CI276" i="81" s="1"/>
  <c r="CI277" i="81" s="1"/>
  <c r="CI278" i="81" s="1"/>
  <c r="CI284" i="81" s="1"/>
  <c r="CH516" i="81"/>
  <c r="CH415" i="81"/>
  <c r="CH416" i="81" s="1"/>
  <c r="CK1322" i="81"/>
  <c r="CK1325" i="81"/>
  <c r="CL1316" i="81"/>
  <c r="CK1326" i="81"/>
  <c r="CL1319" i="81" s="1"/>
  <c r="CL1317" i="81" s="1"/>
  <c r="CL1422" i="81" s="1"/>
  <c r="CH666" i="81"/>
  <c r="CH659" i="81" s="1"/>
  <c r="CH662" i="81" s="1"/>
  <c r="CH663" i="81" s="1"/>
  <c r="CH664" i="81" s="1"/>
  <c r="CH665" i="81" s="1"/>
  <c r="CH671" i="81" s="1"/>
  <c r="CH742" i="81"/>
  <c r="CH743" i="81"/>
  <c r="CH761" i="81"/>
  <c r="CH764" i="81"/>
  <c r="CH755" i="81"/>
  <c r="CH766" i="81"/>
  <c r="CH746" i="81"/>
  <c r="CH749" i="81"/>
  <c r="CH758" i="81"/>
  <c r="CH757" i="81"/>
  <c r="CH751" i="81"/>
  <c r="CH759" i="81"/>
  <c r="CH745" i="81"/>
  <c r="CH747" i="81"/>
  <c r="CH756" i="81"/>
  <c r="CH750" i="81"/>
  <c r="CH760" i="81"/>
  <c r="CH753" i="81"/>
  <c r="CH748" i="81"/>
  <c r="CH744" i="81"/>
  <c r="CH752" i="81"/>
  <c r="CH765" i="81"/>
  <c r="CH762" i="81"/>
  <c r="CH754" i="81"/>
  <c r="CH763" i="81"/>
  <c r="CI788" i="81"/>
  <c r="CI786" i="81"/>
  <c r="CI819" i="81" s="1"/>
  <c r="CG678" i="81"/>
  <c r="CG675" i="81"/>
  <c r="CH669" i="81"/>
  <c r="CG679" i="81"/>
  <c r="CH672" i="81" s="1"/>
  <c r="CH515" i="81"/>
  <c r="CH673" i="81"/>
  <c r="CH686" i="81"/>
  <c r="CH687" i="81" s="1"/>
  <c r="CI685" i="81" s="1"/>
  <c r="CM1304" i="81"/>
  <c r="CM1302" i="81"/>
  <c r="CM1335" i="81" s="1"/>
  <c r="CO126" i="81"/>
  <c r="CH1293" i="81"/>
  <c r="CI410" i="81"/>
  <c r="CH420" i="81"/>
  <c r="CI413" i="81" s="1"/>
  <c r="CH419" i="81"/>
  <c r="CH806" i="81"/>
  <c r="CH810" i="81"/>
  <c r="CI803" i="81" s="1"/>
  <c r="CI800" i="81"/>
  <c r="CG518" i="81"/>
  <c r="CI426" i="81"/>
  <c r="CI1173" i="81"/>
  <c r="CG1194" i="81"/>
  <c r="CG1198" i="81"/>
  <c r="CH1191" i="81" s="1"/>
  <c r="CH1189" i="81" s="1"/>
  <c r="CH1294" i="81" s="1"/>
  <c r="CH1188" i="81"/>
  <c r="CG1197" i="81"/>
  <c r="CH1178" i="81"/>
  <c r="CH1181" i="81" s="1"/>
  <c r="CH1182" i="81" s="1"/>
  <c r="CH1183" i="81" s="1"/>
  <c r="CH1184" i="81" s="1"/>
  <c r="CH1190" i="81" s="1"/>
  <c r="CI396" i="81"/>
  <c r="CI398" i="81"/>
  <c r="CH907" i="81"/>
  <c r="CH908" i="81" s="1"/>
  <c r="CE1431" i="81" l="1"/>
  <c r="CE541" i="81"/>
  <c r="CE646" i="81" s="1"/>
  <c r="CE530" i="81"/>
  <c r="CE533" i="81" s="1"/>
  <c r="CE534" i="81" s="1"/>
  <c r="CE535" i="81" s="1"/>
  <c r="CE536" i="81" s="1"/>
  <c r="CE542" i="81" s="1"/>
  <c r="CE947" i="81"/>
  <c r="CE948" i="81" s="1"/>
  <c r="CF946" i="81" s="1"/>
  <c r="CE934" i="81"/>
  <c r="CE1449" i="81" s="1"/>
  <c r="CE1007" i="81"/>
  <c r="CE1021" i="81"/>
  <c r="CE1023" i="81"/>
  <c r="CE1024" i="81"/>
  <c r="CE1014" i="81"/>
  <c r="CE1005" i="81"/>
  <c r="CE1011" i="81"/>
  <c r="CE1010" i="81"/>
  <c r="CE1020" i="81"/>
  <c r="CE1008" i="81"/>
  <c r="CE1009" i="81"/>
  <c r="CE1013" i="81"/>
  <c r="CE1012" i="81"/>
  <c r="CE1004" i="81"/>
  <c r="CE1006" i="81"/>
  <c r="CE1000" i="81"/>
  <c r="CE1015" i="81"/>
  <c r="CE1018" i="81"/>
  <c r="CE1002" i="81"/>
  <c r="CE1022" i="81"/>
  <c r="CE1003" i="81"/>
  <c r="CE1017" i="81"/>
  <c r="CE1016" i="81"/>
  <c r="CE1001" i="81"/>
  <c r="CE1019" i="81"/>
  <c r="CD1038" i="81"/>
  <c r="CE1462" i="81"/>
  <c r="CE927" i="81"/>
  <c r="CE1442" i="81" s="1"/>
  <c r="CD940" i="81"/>
  <c r="CE933" i="81" s="1"/>
  <c r="CD936" i="81"/>
  <c r="CE930" i="81"/>
  <c r="CD939" i="81"/>
  <c r="CD1454" i="81" s="1"/>
  <c r="CD1455" i="81"/>
  <c r="CD1451" i="81"/>
  <c r="CE632" i="81"/>
  <c r="CE627" i="81"/>
  <c r="CE610" i="81"/>
  <c r="CE618" i="81"/>
  <c r="CE1523" i="81" s="1"/>
  <c r="CE623" i="81"/>
  <c r="CE611" i="81"/>
  <c r="CE630" i="81"/>
  <c r="CE1535" i="81" s="1"/>
  <c r="CE631" i="81"/>
  <c r="CE1536" i="81" s="1"/>
  <c r="CE621" i="81"/>
  <c r="CE1526" i="81" s="1"/>
  <c r="CE614" i="81"/>
  <c r="CE615" i="81"/>
  <c r="CE619" i="81"/>
  <c r="CE622" i="81"/>
  <c r="CE1527" i="81" s="1"/>
  <c r="CE633" i="81"/>
  <c r="CE1538" i="81" s="1"/>
  <c r="CE625" i="81"/>
  <c r="CE1530" i="81" s="1"/>
  <c r="CE613" i="81"/>
  <c r="CE1518" i="81" s="1"/>
  <c r="CE616" i="81"/>
  <c r="CE1521" i="81" s="1"/>
  <c r="CE612" i="81"/>
  <c r="CE1517" i="81" s="1"/>
  <c r="CE634" i="81"/>
  <c r="CE617" i="81"/>
  <c r="CE1522" i="81" s="1"/>
  <c r="CE620" i="81"/>
  <c r="CE629" i="81"/>
  <c r="CE1534" i="81" s="1"/>
  <c r="CE624" i="81"/>
  <c r="CE1529" i="81" s="1"/>
  <c r="CE628" i="81"/>
  <c r="CE1533" i="81" s="1"/>
  <c r="CE626" i="81"/>
  <c r="CE1531" i="81" s="1"/>
  <c r="CE1464" i="81"/>
  <c r="CE545" i="81"/>
  <c r="CE548" i="81"/>
  <c r="CE1445" i="81"/>
  <c r="CF528" i="81"/>
  <c r="CF526" i="81"/>
  <c r="CF559" i="81" s="1"/>
  <c r="CD647" i="81"/>
  <c r="CD1550" i="81"/>
  <c r="CE558" i="81"/>
  <c r="CE1461" i="81"/>
  <c r="CK6" i="81"/>
  <c r="CJ30" i="81"/>
  <c r="CJ31" i="81"/>
  <c r="CJ27" i="81"/>
  <c r="CJ11" i="81"/>
  <c r="CJ14" i="81" s="1"/>
  <c r="CJ15" i="81" s="1"/>
  <c r="CJ16" i="81" s="1"/>
  <c r="CJ17" i="81" s="1"/>
  <c r="CJ23" i="81" s="1"/>
  <c r="CL1423" i="81"/>
  <c r="CL1424" i="81" s="1"/>
  <c r="CH517" i="81"/>
  <c r="CH518" i="81" s="1"/>
  <c r="CF145" i="81"/>
  <c r="CG133" i="81" s="1"/>
  <c r="CH670" i="81"/>
  <c r="CH775" i="81" s="1"/>
  <c r="CI654" i="81"/>
  <c r="CI657" i="81" s="1"/>
  <c r="CE154" i="81"/>
  <c r="CE158" i="81"/>
  <c r="CF151" i="81" s="1"/>
  <c r="CF149" i="81" s="1"/>
  <c r="CF148" i="81"/>
  <c r="CE157" i="81"/>
  <c r="CI1060" i="81"/>
  <c r="CI1165" i="81" s="1"/>
  <c r="CF167" i="81"/>
  <c r="CE255" i="81"/>
  <c r="CF165" i="81"/>
  <c r="CF152" i="81"/>
  <c r="CI1144" i="81"/>
  <c r="CI1150" i="81"/>
  <c r="CI1157" i="81"/>
  <c r="CI1139" i="81"/>
  <c r="CI1141" i="81"/>
  <c r="CI1153" i="81"/>
  <c r="CI1149" i="81"/>
  <c r="CI1154" i="81"/>
  <c r="CI1140" i="81"/>
  <c r="CI1155" i="81"/>
  <c r="CI1134" i="81"/>
  <c r="CI1146" i="81"/>
  <c r="CI1151" i="81"/>
  <c r="CI1142" i="81"/>
  <c r="CI1133" i="81"/>
  <c r="CI1145" i="81"/>
  <c r="CI1148" i="81"/>
  <c r="CI1152" i="81"/>
  <c r="CI1135" i="81"/>
  <c r="CI1143" i="81"/>
  <c r="CI1137" i="81"/>
  <c r="CI1156" i="81"/>
  <c r="CI1147" i="81"/>
  <c r="CI1138" i="81"/>
  <c r="CI1136" i="81"/>
  <c r="CI1067" i="81"/>
  <c r="CJ1045" i="81"/>
  <c r="CJ1047" i="81"/>
  <c r="CI387" i="81"/>
  <c r="CJ268" i="81"/>
  <c r="CJ301" i="81" s="1"/>
  <c r="CJ270" i="81"/>
  <c r="CI287" i="81"/>
  <c r="CI388" i="81"/>
  <c r="CI797" i="81"/>
  <c r="CI790" i="81" s="1"/>
  <c r="CI793" i="81" s="1"/>
  <c r="CI794" i="81" s="1"/>
  <c r="CI795" i="81" s="1"/>
  <c r="CI796" i="81" s="1"/>
  <c r="CI802" i="81" s="1"/>
  <c r="CL1324" i="81"/>
  <c r="CL1321" i="81"/>
  <c r="CI407" i="81"/>
  <c r="CI400" i="81" s="1"/>
  <c r="CI403" i="81" s="1"/>
  <c r="CI404" i="81" s="1"/>
  <c r="CI405" i="81" s="1"/>
  <c r="CI406" i="81" s="1"/>
  <c r="CI412" i="81" s="1"/>
  <c r="CH1196" i="81"/>
  <c r="CH1193" i="81"/>
  <c r="CI1174" i="81"/>
  <c r="CI1207" i="81" s="1"/>
  <c r="CI1176" i="81"/>
  <c r="CM1333" i="81"/>
  <c r="CM1334" i="81" s="1"/>
  <c r="CN1332" i="81" s="1"/>
  <c r="CM1320" i="81"/>
  <c r="CI808" i="81"/>
  <c r="CI804" i="81"/>
  <c r="CI817" i="81"/>
  <c r="CI818" i="81" s="1"/>
  <c r="CJ816" i="81" s="1"/>
  <c r="CH1295" i="81"/>
  <c r="CH1296" i="81" s="1"/>
  <c r="CH677" i="81"/>
  <c r="CI414" i="81"/>
  <c r="CI427" i="81"/>
  <c r="CM1313" i="81"/>
  <c r="CH774" i="81"/>
  <c r="CI429" i="81"/>
  <c r="CI418" i="81"/>
  <c r="CM1394" i="81"/>
  <c r="CM1395" i="81"/>
  <c r="CM1417" i="81"/>
  <c r="CM1412" i="81"/>
  <c r="CM1399" i="81"/>
  <c r="CM1407" i="81"/>
  <c r="CM1418" i="81"/>
  <c r="CM1397" i="81"/>
  <c r="CM1409" i="81"/>
  <c r="CM1408" i="81"/>
  <c r="CM1411" i="81"/>
  <c r="CM1405" i="81"/>
  <c r="CM1415" i="81"/>
  <c r="CM1410" i="81"/>
  <c r="CM1398" i="81"/>
  <c r="CM1403" i="81"/>
  <c r="CM1406" i="81"/>
  <c r="CM1416" i="81"/>
  <c r="CM1413" i="81"/>
  <c r="CM1402" i="81"/>
  <c r="CM1404" i="81"/>
  <c r="CM1401" i="81"/>
  <c r="CM1400" i="81"/>
  <c r="CM1396" i="81"/>
  <c r="CM1414" i="81"/>
  <c r="CI890" i="81"/>
  <c r="CI877" i="81"/>
  <c r="CI882" i="81"/>
  <c r="CI874" i="81"/>
  <c r="CI881" i="81"/>
  <c r="CI883" i="81"/>
  <c r="CI893" i="81"/>
  <c r="CI889" i="81"/>
  <c r="CI879" i="81"/>
  <c r="CI886" i="81"/>
  <c r="CI891" i="81"/>
  <c r="CI887" i="81"/>
  <c r="CI896" i="81"/>
  <c r="CI880" i="81"/>
  <c r="CI878" i="81"/>
  <c r="CI895" i="81"/>
  <c r="CI885" i="81"/>
  <c r="CI884" i="81"/>
  <c r="CI894" i="81"/>
  <c r="CI898" i="81"/>
  <c r="CI876" i="81"/>
  <c r="CI875" i="81"/>
  <c r="CI892" i="81"/>
  <c r="CI888" i="81"/>
  <c r="CI897" i="81"/>
  <c r="CH674" i="81" l="1"/>
  <c r="CH776" i="81"/>
  <c r="CH777" i="81" s="1"/>
  <c r="CE1519" i="81"/>
  <c r="CE1532" i="81"/>
  <c r="CE1525" i="81"/>
  <c r="CE1528" i="81"/>
  <c r="CE1537" i="81"/>
  <c r="CE1524" i="81"/>
  <c r="CE1539" i="81"/>
  <c r="CE1520" i="81"/>
  <c r="CF138" i="81"/>
  <c r="CF141" i="81" s="1"/>
  <c r="CF142" i="81" s="1"/>
  <c r="CF143" i="81" s="1"/>
  <c r="CF144" i="81" s="1"/>
  <c r="CF150" i="81" s="1"/>
  <c r="CE931" i="81"/>
  <c r="CE1036" i="81" s="1"/>
  <c r="CE1551" i="81" s="1"/>
  <c r="CE1516" i="81"/>
  <c r="CF915" i="81"/>
  <c r="CE920" i="81"/>
  <c r="CE923" i="81" s="1"/>
  <c r="CE924" i="81" s="1"/>
  <c r="CE925" i="81" s="1"/>
  <c r="CE926" i="81" s="1"/>
  <c r="CE932" i="81" s="1"/>
  <c r="CE938" i="81"/>
  <c r="CE1453" i="81" s="1"/>
  <c r="CE1035" i="81"/>
  <c r="CF556" i="81"/>
  <c r="CF1461" i="81" s="1"/>
  <c r="CE1463" i="81"/>
  <c r="CF537" i="81"/>
  <c r="CF530" i="81" s="1"/>
  <c r="CF533" i="81" s="1"/>
  <c r="CF534" i="81" s="1"/>
  <c r="CF535" i="81" s="1"/>
  <c r="CF536" i="81" s="1"/>
  <c r="CF542" i="81" s="1"/>
  <c r="CF621" i="81"/>
  <c r="CF612" i="81"/>
  <c r="CF620" i="81"/>
  <c r="CF633" i="81"/>
  <c r="CF625" i="81"/>
  <c r="CF623" i="81"/>
  <c r="CF631" i="81"/>
  <c r="CF629" i="81"/>
  <c r="CF634" i="81"/>
  <c r="CF628" i="81"/>
  <c r="CF624" i="81"/>
  <c r="CF635" i="81"/>
  <c r="CF613" i="81"/>
  <c r="CF618" i="81"/>
  <c r="CF626" i="81"/>
  <c r="CF632" i="81"/>
  <c r="CF630" i="81"/>
  <c r="CF615" i="81"/>
  <c r="CF611" i="81"/>
  <c r="CF614" i="81"/>
  <c r="CF622" i="81"/>
  <c r="CF616" i="81"/>
  <c r="CF619" i="81"/>
  <c r="CF627" i="81"/>
  <c r="CF617" i="81"/>
  <c r="CF540" i="81"/>
  <c r="CE550" i="81"/>
  <c r="CF543" i="81" s="1"/>
  <c r="CE546" i="81"/>
  <c r="CE549" i="81"/>
  <c r="CE645" i="81"/>
  <c r="CE1515" i="81"/>
  <c r="CD648" i="81"/>
  <c r="CD1553" i="81" s="1"/>
  <c r="CD1552" i="81"/>
  <c r="CF557" i="81"/>
  <c r="CF558" i="81" s="1"/>
  <c r="CG556" i="81" s="1"/>
  <c r="CF544" i="81"/>
  <c r="CK24" i="81"/>
  <c r="CK9" i="81"/>
  <c r="CK38" i="81" s="1"/>
  <c r="CK39" i="81" s="1"/>
  <c r="CL37" i="81" s="1"/>
  <c r="CK7" i="81"/>
  <c r="CK40" i="81" s="1"/>
  <c r="CK29" i="81"/>
  <c r="CI655" i="81"/>
  <c r="CI688" i="81" s="1"/>
  <c r="CI749" i="81" s="1"/>
  <c r="CF166" i="81"/>
  <c r="CG164" i="81" s="1"/>
  <c r="CF229" i="81"/>
  <c r="CF242" i="81"/>
  <c r="CF239" i="81"/>
  <c r="CF228" i="81"/>
  <c r="CF220" i="81"/>
  <c r="CF236" i="81"/>
  <c r="CF243" i="81"/>
  <c r="CF230" i="81"/>
  <c r="CF227" i="81"/>
  <c r="CF238" i="81"/>
  <c r="CF233" i="81"/>
  <c r="CF221" i="81"/>
  <c r="CF231" i="81"/>
  <c r="CF225" i="81"/>
  <c r="CF219" i="81"/>
  <c r="CF237" i="81"/>
  <c r="CF223" i="81"/>
  <c r="CF235" i="81"/>
  <c r="CF232" i="81"/>
  <c r="CF222" i="81"/>
  <c r="CF240" i="81"/>
  <c r="CF241" i="81"/>
  <c r="CF226" i="81"/>
  <c r="CF234" i="81"/>
  <c r="CF224" i="81"/>
  <c r="CG136" i="81"/>
  <c r="CG134" i="81"/>
  <c r="CF153" i="81"/>
  <c r="CF156" i="81"/>
  <c r="CF254" i="81"/>
  <c r="CI411" i="81"/>
  <c r="CI516" i="81" s="1"/>
  <c r="CI1064" i="81"/>
  <c r="CI1069" i="81" s="1"/>
  <c r="CJ1062" i="81" s="1"/>
  <c r="CE256" i="81"/>
  <c r="CJ1078" i="81"/>
  <c r="CJ1056" i="81"/>
  <c r="CI1164" i="81"/>
  <c r="CI1166" i="81" s="1"/>
  <c r="CI1167" i="81" s="1"/>
  <c r="CJ1063" i="81"/>
  <c r="CJ1076" i="81"/>
  <c r="CJ1077" i="81" s="1"/>
  <c r="CK1075" i="81" s="1"/>
  <c r="CJ785" i="81"/>
  <c r="CJ788" i="81" s="1"/>
  <c r="CI389" i="81"/>
  <c r="CI390" i="81" s="1"/>
  <c r="CJ279" i="81"/>
  <c r="CK267" i="81" s="1"/>
  <c r="CJ299" i="81"/>
  <c r="CJ300" i="81" s="1"/>
  <c r="CK298" i="81" s="1"/>
  <c r="CJ286" i="81"/>
  <c r="CI292" i="81"/>
  <c r="CJ285" i="81" s="1"/>
  <c r="CI288" i="81"/>
  <c r="CI291" i="81"/>
  <c r="CJ282" i="81"/>
  <c r="CJ374" i="81"/>
  <c r="CJ373" i="81"/>
  <c r="CJ370" i="81"/>
  <c r="CJ369" i="81"/>
  <c r="CJ375" i="81"/>
  <c r="CJ362" i="81"/>
  <c r="CJ381" i="81"/>
  <c r="CJ361" i="81"/>
  <c r="CJ372" i="81"/>
  <c r="CJ378" i="81"/>
  <c r="CJ367" i="81"/>
  <c r="CJ359" i="81"/>
  <c r="CJ368" i="81"/>
  <c r="CJ363" i="81"/>
  <c r="CJ376" i="81"/>
  <c r="CJ364" i="81"/>
  <c r="CJ380" i="81"/>
  <c r="CJ366" i="81"/>
  <c r="CJ371" i="81"/>
  <c r="CJ379" i="81"/>
  <c r="CJ358" i="81"/>
  <c r="CJ377" i="81"/>
  <c r="CJ357" i="81"/>
  <c r="CJ365" i="81"/>
  <c r="CJ360" i="81"/>
  <c r="CJ272" i="81"/>
  <c r="CJ275" i="81" s="1"/>
  <c r="CJ276" i="81" s="1"/>
  <c r="CJ277" i="81" s="1"/>
  <c r="CJ278" i="81" s="1"/>
  <c r="CJ284" i="81" s="1"/>
  <c r="CJ395" i="81"/>
  <c r="CJ396" i="81" s="1"/>
  <c r="CI801" i="81"/>
  <c r="CI906" i="81" s="1"/>
  <c r="CL1325" i="81"/>
  <c r="CL1326" i="81"/>
  <c r="CM1319" i="81" s="1"/>
  <c r="CM1317" i="81" s="1"/>
  <c r="CM1422" i="81" s="1"/>
  <c r="CL1322" i="81"/>
  <c r="CM1316" i="81"/>
  <c r="CM1324" i="81" s="1"/>
  <c r="CI905" i="81"/>
  <c r="CI1185" i="81"/>
  <c r="CM1421" i="81"/>
  <c r="CI499" i="81"/>
  <c r="CI484" i="81"/>
  <c r="CI504" i="81"/>
  <c r="CI508" i="81"/>
  <c r="CI503" i="81"/>
  <c r="CI487" i="81"/>
  <c r="CI502" i="81"/>
  <c r="CI489" i="81"/>
  <c r="CI485" i="81"/>
  <c r="CI497" i="81"/>
  <c r="CI495" i="81"/>
  <c r="CI507" i="81"/>
  <c r="CI492" i="81"/>
  <c r="CI494" i="81"/>
  <c r="CI505" i="81"/>
  <c r="CI496" i="81"/>
  <c r="CI493" i="81"/>
  <c r="CI488" i="81"/>
  <c r="CI506" i="81"/>
  <c r="CI491" i="81"/>
  <c r="CI486" i="81"/>
  <c r="CI490" i="81"/>
  <c r="CI500" i="81"/>
  <c r="CI498" i="81"/>
  <c r="CI501" i="81"/>
  <c r="CI669" i="81"/>
  <c r="CH679" i="81"/>
  <c r="CI672" i="81" s="1"/>
  <c r="CH675" i="81"/>
  <c r="CH678" i="81"/>
  <c r="CI1205" i="81"/>
  <c r="CI1206" i="81" s="1"/>
  <c r="CJ1204" i="81" s="1"/>
  <c r="CI1192" i="81"/>
  <c r="CI1273" i="81"/>
  <c r="CI1268" i="81"/>
  <c r="CI1276" i="81"/>
  <c r="CI1285" i="81"/>
  <c r="CI1262" i="81"/>
  <c r="CI1266" i="81"/>
  <c r="CI1272" i="81"/>
  <c r="CI1284" i="81"/>
  <c r="CI1283" i="81"/>
  <c r="CI1267" i="81"/>
  <c r="CI1264" i="81"/>
  <c r="CI1263" i="81"/>
  <c r="CI1281" i="81"/>
  <c r="CI1269" i="81"/>
  <c r="CI1271" i="81"/>
  <c r="CI1280" i="81"/>
  <c r="CI1279" i="81"/>
  <c r="CI1270" i="81"/>
  <c r="CI1274" i="81"/>
  <c r="CI1282" i="81"/>
  <c r="CI1275" i="81"/>
  <c r="CI1265" i="81"/>
  <c r="CI1278" i="81"/>
  <c r="CI1286" i="81"/>
  <c r="CI1277" i="81"/>
  <c r="CI686" i="81"/>
  <c r="CI687" i="81" s="1"/>
  <c r="CJ685" i="81" s="1"/>
  <c r="CI673" i="81"/>
  <c r="CM1306" i="81"/>
  <c r="CM1309" i="81" s="1"/>
  <c r="CM1310" i="81" s="1"/>
  <c r="CM1311" i="81" s="1"/>
  <c r="CM1312" i="81" s="1"/>
  <c r="CM1318" i="81" s="1"/>
  <c r="CN1301" i="81"/>
  <c r="CI428" i="81"/>
  <c r="CI1188" i="81"/>
  <c r="CH1194" i="81"/>
  <c r="CH1198" i="81"/>
  <c r="CI1191" i="81" s="1"/>
  <c r="CH1197" i="81"/>
  <c r="CI753" i="81" l="1"/>
  <c r="CI666" i="81"/>
  <c r="CI670" i="81" s="1"/>
  <c r="CI775" i="81" s="1"/>
  <c r="CE1037" i="81"/>
  <c r="CE935" i="81"/>
  <c r="CE939" i="81" s="1"/>
  <c r="CE1454" i="81" s="1"/>
  <c r="CE1446" i="81"/>
  <c r="CF541" i="81"/>
  <c r="CE936" i="81"/>
  <c r="CE1038" i="81"/>
  <c r="CF918" i="81"/>
  <c r="CF916" i="81"/>
  <c r="CF1430" i="81"/>
  <c r="CG525" i="81"/>
  <c r="CF645" i="81"/>
  <c r="CE1550" i="81"/>
  <c r="CE647" i="81"/>
  <c r="CF548" i="81"/>
  <c r="CF545" i="81"/>
  <c r="CK18" i="81"/>
  <c r="CI1065" i="81"/>
  <c r="CI747" i="81"/>
  <c r="CI760" i="81"/>
  <c r="CI758" i="81"/>
  <c r="CI755" i="81"/>
  <c r="CI765" i="81"/>
  <c r="CI748" i="81"/>
  <c r="CI762" i="81"/>
  <c r="CI743" i="81"/>
  <c r="CI761" i="81"/>
  <c r="CI752" i="81"/>
  <c r="CI746" i="81"/>
  <c r="CI763" i="81"/>
  <c r="CI751" i="81"/>
  <c r="CI767" i="81"/>
  <c r="CI759" i="81"/>
  <c r="CI745" i="81"/>
  <c r="CI744" i="81"/>
  <c r="CI766" i="81"/>
  <c r="CJ786" i="81"/>
  <c r="CJ819" i="81" s="1"/>
  <c r="CJ885" i="81" s="1"/>
  <c r="CI756" i="81"/>
  <c r="CI750" i="81"/>
  <c r="CI754" i="81"/>
  <c r="CI757" i="81"/>
  <c r="CI764" i="81"/>
  <c r="CI415" i="81"/>
  <c r="CI420" i="81" s="1"/>
  <c r="CJ413" i="81" s="1"/>
  <c r="CJ1059" i="81"/>
  <c r="CJ1067" i="81" s="1"/>
  <c r="CJ1060" i="81"/>
  <c r="CJ1165" i="81" s="1"/>
  <c r="CI1068" i="81"/>
  <c r="CG165" i="81"/>
  <c r="CG152" i="81"/>
  <c r="CF253" i="81"/>
  <c r="CG148" i="81"/>
  <c r="CF158" i="81"/>
  <c r="CG151" i="81" s="1"/>
  <c r="CF154" i="81"/>
  <c r="CF157" i="81"/>
  <c r="CG167" i="81"/>
  <c r="CG145" i="81"/>
  <c r="CK1044" i="81"/>
  <c r="CJ1135" i="81"/>
  <c r="CJ1143" i="81"/>
  <c r="CJ1145" i="81"/>
  <c r="CJ1154" i="81"/>
  <c r="CJ1139" i="81"/>
  <c r="CJ1137" i="81"/>
  <c r="CJ1150" i="81"/>
  <c r="CJ1136" i="81"/>
  <c r="CJ1144" i="81"/>
  <c r="CJ1147" i="81"/>
  <c r="CJ1155" i="81"/>
  <c r="CJ1158" i="81"/>
  <c r="CJ1142" i="81"/>
  <c r="CJ1138" i="81"/>
  <c r="CJ1149" i="81"/>
  <c r="CJ1156" i="81"/>
  <c r="CJ1134" i="81"/>
  <c r="CJ1146" i="81"/>
  <c r="CJ1140" i="81"/>
  <c r="CJ1153" i="81"/>
  <c r="CJ1157" i="81"/>
  <c r="CJ1152" i="81"/>
  <c r="CJ1151" i="81"/>
  <c r="CJ1141" i="81"/>
  <c r="CJ1148" i="81"/>
  <c r="CJ1049" i="81"/>
  <c r="CJ1052" i="81" s="1"/>
  <c r="CJ1053" i="81" s="1"/>
  <c r="CJ1054" i="81" s="1"/>
  <c r="CJ1055" i="81" s="1"/>
  <c r="CJ1061" i="81" s="1"/>
  <c r="CI1189" i="81"/>
  <c r="CI1294" i="81" s="1"/>
  <c r="CJ283" i="81"/>
  <c r="CJ388" i="81" s="1"/>
  <c r="CM1321" i="81"/>
  <c r="CM1325" i="81" s="1"/>
  <c r="CJ398" i="81"/>
  <c r="CJ427" i="81" s="1"/>
  <c r="CI907" i="81"/>
  <c r="CI908" i="81" s="1"/>
  <c r="CM1423" i="81"/>
  <c r="CM1424" i="81" s="1"/>
  <c r="CJ387" i="81"/>
  <c r="CJ290" i="81"/>
  <c r="CK270" i="81"/>
  <c r="CK268" i="81"/>
  <c r="CK301" i="81" s="1"/>
  <c r="CI805" i="81"/>
  <c r="CI806" i="81" s="1"/>
  <c r="CI1293" i="81"/>
  <c r="CI1295" i="81" s="1"/>
  <c r="CI1296" i="81" s="1"/>
  <c r="CJ817" i="81"/>
  <c r="CJ818" i="81" s="1"/>
  <c r="CK816" i="81" s="1"/>
  <c r="CJ804" i="81"/>
  <c r="CI515" i="81"/>
  <c r="CJ1173" i="81"/>
  <c r="CI1178" i="81"/>
  <c r="CI1181" i="81" s="1"/>
  <c r="CI1182" i="81" s="1"/>
  <c r="CI1183" i="81" s="1"/>
  <c r="CI1184" i="81" s="1"/>
  <c r="CI1190" i="81" s="1"/>
  <c r="CJ426" i="81"/>
  <c r="CN1302" i="81"/>
  <c r="CN1335" i="81" s="1"/>
  <c r="CN1304" i="81"/>
  <c r="CJ884" i="81"/>
  <c r="CI677" i="81"/>
  <c r="CI659" i="81"/>
  <c r="CI662" i="81" s="1"/>
  <c r="CI663" i="81" s="1"/>
  <c r="CI664" i="81" s="1"/>
  <c r="CI665" i="81" s="1"/>
  <c r="CI671" i="81" s="1"/>
  <c r="CJ654" i="81"/>
  <c r="CJ429" i="81"/>
  <c r="CI1196" i="81"/>
  <c r="CJ888" i="81" l="1"/>
  <c r="CF930" i="81"/>
  <c r="CF938" i="81" s="1"/>
  <c r="CF1453" i="81" s="1"/>
  <c r="CE940" i="81"/>
  <c r="CF933" i="81" s="1"/>
  <c r="CE1450" i="81"/>
  <c r="CE1455" i="81" s="1"/>
  <c r="CI416" i="81"/>
  <c r="CF927" i="81"/>
  <c r="CF920" i="81" s="1"/>
  <c r="CF923" i="81" s="1"/>
  <c r="CF924" i="81" s="1"/>
  <c r="CF925" i="81" s="1"/>
  <c r="CF926" i="81" s="1"/>
  <c r="CF932" i="81" s="1"/>
  <c r="CF934" i="81"/>
  <c r="CF1449" i="81" s="1"/>
  <c r="CF947" i="81"/>
  <c r="CF1433" i="81"/>
  <c r="CF931" i="81"/>
  <c r="CF1036" i="81" s="1"/>
  <c r="CF646" i="81"/>
  <c r="CF647" i="81" s="1"/>
  <c r="CF648" i="81" s="1"/>
  <c r="CM1326" i="81"/>
  <c r="CN1319" i="81" s="1"/>
  <c r="CF1445" i="81"/>
  <c r="CF949" i="81"/>
  <c r="CF1431" i="81"/>
  <c r="CE648" i="81"/>
  <c r="CE1553" i="81" s="1"/>
  <c r="CE1552" i="81"/>
  <c r="CF550" i="81"/>
  <c r="CG543" i="81" s="1"/>
  <c r="CF546" i="81"/>
  <c r="CG540" i="81"/>
  <c r="CF549" i="81"/>
  <c r="CG528" i="81"/>
  <c r="CG526" i="81"/>
  <c r="CL6" i="81"/>
  <c r="CK27" i="81"/>
  <c r="CK31" i="81"/>
  <c r="CK30" i="81"/>
  <c r="CK11" i="81"/>
  <c r="CK14" i="81" s="1"/>
  <c r="CK15" i="81" s="1"/>
  <c r="CK16" i="81" s="1"/>
  <c r="CK17" i="81" s="1"/>
  <c r="CK23" i="81" s="1"/>
  <c r="CI774" i="81"/>
  <c r="CI776" i="81" s="1"/>
  <c r="CI777" i="81" s="1"/>
  <c r="CN1316" i="81"/>
  <c r="CN1324" i="81" s="1"/>
  <c r="CJ876" i="81"/>
  <c r="CJ407" i="81"/>
  <c r="CJ411" i="81" s="1"/>
  <c r="CJ516" i="81" s="1"/>
  <c r="CJ895" i="81"/>
  <c r="CJ878" i="81"/>
  <c r="CI1193" i="81"/>
  <c r="CI1197" i="81" s="1"/>
  <c r="CJ897" i="81"/>
  <c r="CM1322" i="81"/>
  <c r="CI674" i="81"/>
  <c r="CI678" i="81" s="1"/>
  <c r="CJ879" i="81"/>
  <c r="CJ892" i="81"/>
  <c r="CJ880" i="81"/>
  <c r="CJ881" i="81"/>
  <c r="CJ886" i="81"/>
  <c r="CJ887" i="81"/>
  <c r="CJ898" i="81"/>
  <c r="CJ797" i="81"/>
  <c r="CJ790" i="81" s="1"/>
  <c r="CJ793" i="81" s="1"/>
  <c r="CJ794" i="81" s="1"/>
  <c r="CJ795" i="81" s="1"/>
  <c r="CJ796" i="81" s="1"/>
  <c r="CJ802" i="81" s="1"/>
  <c r="CJ889" i="81"/>
  <c r="CJ882" i="81"/>
  <c r="CJ890" i="81"/>
  <c r="CJ896" i="81"/>
  <c r="CJ883" i="81"/>
  <c r="CJ893" i="81"/>
  <c r="CJ891" i="81"/>
  <c r="CJ899" i="81"/>
  <c r="CJ894" i="81"/>
  <c r="CJ875" i="81"/>
  <c r="CJ877" i="81"/>
  <c r="CJ1064" i="81"/>
  <c r="CK1059" i="81" s="1"/>
  <c r="CK1067" i="81" s="1"/>
  <c r="CJ410" i="81"/>
  <c r="CJ418" i="81" s="1"/>
  <c r="CI419" i="81"/>
  <c r="CG166" i="81"/>
  <c r="CH164" i="81" s="1"/>
  <c r="CG223" i="81"/>
  <c r="CG241" i="81"/>
  <c r="CG236" i="81"/>
  <c r="CG226" i="81"/>
  <c r="CG238" i="81"/>
  <c r="CG231" i="81"/>
  <c r="CG228" i="81"/>
  <c r="CG229" i="81"/>
  <c r="CG222" i="81"/>
  <c r="CG227" i="81"/>
  <c r="CG225" i="81"/>
  <c r="CG233" i="81"/>
  <c r="CG240" i="81"/>
  <c r="CG244" i="81"/>
  <c r="CG224" i="81"/>
  <c r="CG243" i="81"/>
  <c r="CG234" i="81"/>
  <c r="CG239" i="81"/>
  <c r="CG230" i="81"/>
  <c r="CG221" i="81"/>
  <c r="CG242" i="81"/>
  <c r="CG235" i="81"/>
  <c r="CG220" i="81"/>
  <c r="CG232" i="81"/>
  <c r="CG237" i="81"/>
  <c r="CG149" i="81"/>
  <c r="CG153" i="81" s="1"/>
  <c r="CG156" i="81"/>
  <c r="CH133" i="81"/>
  <c r="CG138" i="81"/>
  <c r="CG141" i="81" s="1"/>
  <c r="CG142" i="81" s="1"/>
  <c r="CG143" i="81" s="1"/>
  <c r="CG144" i="81" s="1"/>
  <c r="CG150" i="81" s="1"/>
  <c r="CF255" i="81"/>
  <c r="CJ1164" i="81"/>
  <c r="CJ1166" i="81" s="1"/>
  <c r="CJ1167" i="81" s="1"/>
  <c r="CJ389" i="81"/>
  <c r="CJ390" i="81" s="1"/>
  <c r="CK1045" i="81"/>
  <c r="CK1078" i="81" s="1"/>
  <c r="CK1047" i="81"/>
  <c r="CJ287" i="81"/>
  <c r="CK282" i="81" s="1"/>
  <c r="CJ414" i="81"/>
  <c r="CN1313" i="81"/>
  <c r="CN1306" i="81" s="1"/>
  <c r="CN1309" i="81" s="1"/>
  <c r="CN1310" i="81" s="1"/>
  <c r="CN1311" i="81" s="1"/>
  <c r="CN1312" i="81" s="1"/>
  <c r="CN1318" i="81" s="1"/>
  <c r="CK279" i="81"/>
  <c r="CL267" i="81" s="1"/>
  <c r="CK286" i="81"/>
  <c r="CK299" i="81"/>
  <c r="CK300" i="81" s="1"/>
  <c r="CL298" i="81" s="1"/>
  <c r="CK371" i="81"/>
  <c r="CK382" i="81"/>
  <c r="CK381" i="81"/>
  <c r="CK379" i="81"/>
  <c r="CK358" i="81"/>
  <c r="CK375" i="81"/>
  <c r="CK365" i="81"/>
  <c r="CK368" i="81"/>
  <c r="CK374" i="81"/>
  <c r="CK373" i="81"/>
  <c r="CK372" i="81"/>
  <c r="CK378" i="81"/>
  <c r="CK366" i="81"/>
  <c r="CK380" i="81"/>
  <c r="CK369" i="81"/>
  <c r="CK362" i="81"/>
  <c r="CK359" i="81"/>
  <c r="CK370" i="81"/>
  <c r="CK367" i="81"/>
  <c r="CK364" i="81"/>
  <c r="CK360" i="81"/>
  <c r="CK376" i="81"/>
  <c r="CK363" i="81"/>
  <c r="CK361" i="81"/>
  <c r="CK377" i="81"/>
  <c r="CK272" i="81"/>
  <c r="CK275" i="81" s="1"/>
  <c r="CK276" i="81" s="1"/>
  <c r="CK277" i="81" s="1"/>
  <c r="CK278" i="81" s="1"/>
  <c r="CK284" i="81" s="1"/>
  <c r="CI810" i="81"/>
  <c r="CJ803" i="81" s="1"/>
  <c r="CJ800" i="81"/>
  <c r="CJ808" i="81" s="1"/>
  <c r="CI809" i="81"/>
  <c r="CI517" i="81"/>
  <c r="CJ428" i="81"/>
  <c r="CJ1188" i="81"/>
  <c r="CJ1196" i="81" s="1"/>
  <c r="CI1198" i="81"/>
  <c r="CJ1191" i="81" s="1"/>
  <c r="CI1194" i="81"/>
  <c r="CJ505" i="81"/>
  <c r="CJ508" i="81"/>
  <c r="CJ486" i="81"/>
  <c r="CJ503" i="81"/>
  <c r="CJ493" i="81"/>
  <c r="CJ499" i="81"/>
  <c r="CJ488" i="81"/>
  <c r="CJ494" i="81"/>
  <c r="CJ504" i="81"/>
  <c r="CJ490" i="81"/>
  <c r="CJ485" i="81"/>
  <c r="CJ491" i="81"/>
  <c r="CJ500" i="81"/>
  <c r="CJ495" i="81"/>
  <c r="CJ489" i="81"/>
  <c r="CJ507" i="81"/>
  <c r="CJ509" i="81"/>
  <c r="CJ501" i="81"/>
  <c r="CJ492" i="81"/>
  <c r="CJ498" i="81"/>
  <c r="CJ497" i="81"/>
  <c r="CJ496" i="81"/>
  <c r="CJ487" i="81"/>
  <c r="CJ506" i="81"/>
  <c r="CJ502" i="81"/>
  <c r="CN1333" i="81"/>
  <c r="CN1334" i="81" s="1"/>
  <c r="CO1332" i="81" s="1"/>
  <c r="CN1320" i="81"/>
  <c r="CJ400" i="81"/>
  <c r="CJ403" i="81" s="1"/>
  <c r="CJ404" i="81" s="1"/>
  <c r="CJ405" i="81" s="1"/>
  <c r="CJ406" i="81" s="1"/>
  <c r="CJ412" i="81" s="1"/>
  <c r="CJ1174" i="81"/>
  <c r="CJ1207" i="81" s="1"/>
  <c r="CJ1176" i="81"/>
  <c r="CJ655" i="81"/>
  <c r="CJ688" i="81" s="1"/>
  <c r="CJ657" i="81"/>
  <c r="CN1410" i="81"/>
  <c r="CN1395" i="81"/>
  <c r="CN1400" i="81"/>
  <c r="CN1406" i="81"/>
  <c r="CN1405" i="81"/>
  <c r="CN1415" i="81"/>
  <c r="CN1417" i="81"/>
  <c r="CN1402" i="81"/>
  <c r="CN1404" i="81"/>
  <c r="CN1396" i="81"/>
  <c r="CN1411" i="81"/>
  <c r="CN1412" i="81"/>
  <c r="CN1413" i="81"/>
  <c r="CN1409" i="81"/>
  <c r="CN1407" i="81"/>
  <c r="CN1416" i="81"/>
  <c r="CN1414" i="81"/>
  <c r="CN1408" i="81"/>
  <c r="CN1419" i="81"/>
  <c r="CN1418" i="81"/>
  <c r="CN1403" i="81"/>
  <c r="CN1399" i="81"/>
  <c r="CN1397" i="81"/>
  <c r="CN1398" i="81"/>
  <c r="CN1401" i="81"/>
  <c r="CE1451" i="81" l="1"/>
  <c r="CF935" i="81"/>
  <c r="CF939" i="81" s="1"/>
  <c r="CF1442" i="81"/>
  <c r="CK395" i="81"/>
  <c r="CK396" i="81" s="1"/>
  <c r="CG915" i="81"/>
  <c r="CG1430" i="81" s="1"/>
  <c r="CJ669" i="81"/>
  <c r="CJ677" i="81" s="1"/>
  <c r="CK785" i="81"/>
  <c r="CK786" i="81" s="1"/>
  <c r="CK819" i="81" s="1"/>
  <c r="CI679" i="81"/>
  <c r="CJ672" i="81" s="1"/>
  <c r="CF1012" i="81"/>
  <c r="CF1527" i="81" s="1"/>
  <c r="CF1008" i="81"/>
  <c r="CF1523" i="81" s="1"/>
  <c r="CF1004" i="81"/>
  <c r="CF1519" i="81" s="1"/>
  <c r="CF1010" i="81"/>
  <c r="CF1525" i="81" s="1"/>
  <c r="CF1018" i="81"/>
  <c r="CF1533" i="81" s="1"/>
  <c r="CF1025" i="81"/>
  <c r="CF1540" i="81" s="1"/>
  <c r="CF1011" i="81"/>
  <c r="CF1526" i="81" s="1"/>
  <c r="CF1020" i="81"/>
  <c r="CF1535" i="81" s="1"/>
  <c r="CF1019" i="81"/>
  <c r="CF1534" i="81" s="1"/>
  <c r="CF1022" i="81"/>
  <c r="CF1537" i="81" s="1"/>
  <c r="CF1014" i="81"/>
  <c r="CF1529" i="81" s="1"/>
  <c r="CF1024" i="81"/>
  <c r="CF1539" i="81" s="1"/>
  <c r="CF1016" i="81"/>
  <c r="CF1531" i="81" s="1"/>
  <c r="CF1002" i="81"/>
  <c r="CF1517" i="81" s="1"/>
  <c r="CF1015" i="81"/>
  <c r="CF1530" i="81" s="1"/>
  <c r="CF1023" i="81"/>
  <c r="CF1538" i="81" s="1"/>
  <c r="CF1021" i="81"/>
  <c r="CF1536" i="81" s="1"/>
  <c r="CF1001" i="81"/>
  <c r="CF1007" i="81"/>
  <c r="CF1522" i="81" s="1"/>
  <c r="CF1006" i="81"/>
  <c r="CF1521" i="81" s="1"/>
  <c r="CF1009" i="81"/>
  <c r="CF1524" i="81" s="1"/>
  <c r="CF1013" i="81"/>
  <c r="CF1528" i="81" s="1"/>
  <c r="CF1005" i="81"/>
  <c r="CF1520" i="81" s="1"/>
  <c r="CF1003" i="81"/>
  <c r="CF1518" i="81" s="1"/>
  <c r="CF1017" i="81"/>
  <c r="CF1532" i="81" s="1"/>
  <c r="CF1464" i="81"/>
  <c r="CF1446" i="81"/>
  <c r="CF948" i="81"/>
  <c r="CF1462" i="81"/>
  <c r="CF1551" i="81"/>
  <c r="CF1454" i="81"/>
  <c r="CF936" i="81"/>
  <c r="CG930" i="81"/>
  <c r="CG938" i="81" s="1"/>
  <c r="CF940" i="81"/>
  <c r="CG933" i="81" s="1"/>
  <c r="CF1450" i="81"/>
  <c r="CG916" i="81"/>
  <c r="CG949" i="81" s="1"/>
  <c r="CG918" i="81"/>
  <c r="CG559" i="81"/>
  <c r="CG557" i="81"/>
  <c r="CG544" i="81"/>
  <c r="CG537" i="81"/>
  <c r="CG541" i="81" s="1"/>
  <c r="CG548" i="81"/>
  <c r="CL24" i="81"/>
  <c r="CL9" i="81"/>
  <c r="CL38" i="81" s="1"/>
  <c r="CL39" i="81" s="1"/>
  <c r="CM37" i="81" s="1"/>
  <c r="CL7" i="81"/>
  <c r="CL40" i="81" s="1"/>
  <c r="CL29" i="81"/>
  <c r="CJ415" i="81"/>
  <c r="CJ416" i="81" s="1"/>
  <c r="CI675" i="81"/>
  <c r="CJ1068" i="81"/>
  <c r="CJ801" i="81"/>
  <c r="CJ906" i="81" s="1"/>
  <c r="CJ905" i="81"/>
  <c r="CJ1069" i="81"/>
  <c r="CK1062" i="81" s="1"/>
  <c r="CJ288" i="81"/>
  <c r="CJ1065" i="81"/>
  <c r="CN1317" i="81"/>
  <c r="CN1422" i="81" s="1"/>
  <c r="CJ291" i="81"/>
  <c r="CJ292" i="81"/>
  <c r="CK285" i="81" s="1"/>
  <c r="CK283" i="81" s="1"/>
  <c r="CH134" i="81"/>
  <c r="CH136" i="81"/>
  <c r="CG254" i="81"/>
  <c r="CG253" i="81"/>
  <c r="CG154" i="81"/>
  <c r="CG158" i="81"/>
  <c r="CH151" i="81" s="1"/>
  <c r="CH148" i="81"/>
  <c r="CF256" i="81"/>
  <c r="CG157" i="81"/>
  <c r="CK1056" i="81"/>
  <c r="CO1301" i="81"/>
  <c r="CO1304" i="81" s="1"/>
  <c r="CK1076" i="81"/>
  <c r="CK1077" i="81" s="1"/>
  <c r="CL1075" i="81" s="1"/>
  <c r="CK1063" i="81"/>
  <c r="CK1153" i="81"/>
  <c r="CK1135" i="81"/>
  <c r="CK1141" i="81"/>
  <c r="CK1157" i="81"/>
  <c r="CK1145" i="81"/>
  <c r="CK1140" i="81"/>
  <c r="CK1139" i="81"/>
  <c r="CK1138" i="81"/>
  <c r="CK1155" i="81"/>
  <c r="CK1143" i="81"/>
  <c r="CK1151" i="81"/>
  <c r="CK1147" i="81"/>
  <c r="CK1150" i="81"/>
  <c r="CK1146" i="81"/>
  <c r="CK1158" i="81"/>
  <c r="CK1142" i="81"/>
  <c r="CK1148" i="81"/>
  <c r="CK1149" i="81"/>
  <c r="CK1159" i="81"/>
  <c r="CK1152" i="81"/>
  <c r="CK1137" i="81"/>
  <c r="CK1144" i="81"/>
  <c r="CK1154" i="81"/>
  <c r="CK1136" i="81"/>
  <c r="CK1156" i="81"/>
  <c r="CL270" i="81"/>
  <c r="CL268" i="81"/>
  <c r="CK290" i="81"/>
  <c r="CK387" i="81"/>
  <c r="CJ420" i="81"/>
  <c r="CK413" i="81" s="1"/>
  <c r="CK410" i="81"/>
  <c r="CJ748" i="81"/>
  <c r="CJ747" i="81"/>
  <c r="CJ756" i="81"/>
  <c r="CJ751" i="81"/>
  <c r="CJ759" i="81"/>
  <c r="CJ752" i="81"/>
  <c r="CJ745" i="81"/>
  <c r="CJ744" i="81"/>
  <c r="CJ765" i="81"/>
  <c r="CJ760" i="81"/>
  <c r="CJ753" i="81"/>
  <c r="CJ758" i="81"/>
  <c r="CJ768" i="81"/>
  <c r="CJ746" i="81"/>
  <c r="CJ757" i="81"/>
  <c r="CJ754" i="81"/>
  <c r="CJ761" i="81"/>
  <c r="CJ762" i="81"/>
  <c r="CJ767" i="81"/>
  <c r="CJ763" i="81"/>
  <c r="CJ749" i="81"/>
  <c r="CJ750" i="81"/>
  <c r="CJ755" i="81"/>
  <c r="CJ766" i="81"/>
  <c r="CJ764" i="81"/>
  <c r="CJ1279" i="81"/>
  <c r="CJ1287" i="81"/>
  <c r="CJ1270" i="81"/>
  <c r="CJ1274" i="81"/>
  <c r="CJ1276" i="81"/>
  <c r="CJ1277" i="81"/>
  <c r="CJ1284" i="81"/>
  <c r="CJ1266" i="81"/>
  <c r="CJ1282" i="81"/>
  <c r="CJ1271" i="81"/>
  <c r="CJ1269" i="81"/>
  <c r="CJ1285" i="81"/>
  <c r="CJ1286" i="81"/>
  <c r="CJ1275" i="81"/>
  <c r="CJ1265" i="81"/>
  <c r="CJ1267" i="81"/>
  <c r="CJ1263" i="81"/>
  <c r="CJ1268" i="81"/>
  <c r="CJ1280" i="81"/>
  <c r="CJ1281" i="81"/>
  <c r="CJ1278" i="81"/>
  <c r="CJ1264" i="81"/>
  <c r="CJ1273" i="81"/>
  <c r="CJ1272" i="81"/>
  <c r="CJ1283" i="81"/>
  <c r="CI518" i="81"/>
  <c r="CK788" i="81"/>
  <c r="CK426" i="81"/>
  <c r="CJ666" i="81"/>
  <c r="CJ1185" i="81"/>
  <c r="CJ1178" i="81" s="1"/>
  <c r="CJ1181" i="81" s="1"/>
  <c r="CJ1182" i="81" s="1"/>
  <c r="CJ1183" i="81" s="1"/>
  <c r="CJ1184" i="81" s="1"/>
  <c r="CJ1190" i="81" s="1"/>
  <c r="CJ515" i="81"/>
  <c r="CN1421" i="81"/>
  <c r="CJ686" i="81"/>
  <c r="CJ687" i="81" s="1"/>
  <c r="CK685" i="81" s="1"/>
  <c r="CJ673" i="81"/>
  <c r="CJ1205" i="81"/>
  <c r="CJ1206" i="81" s="1"/>
  <c r="CK1204" i="81" s="1"/>
  <c r="CJ1192" i="81"/>
  <c r="CK398" i="81"/>
  <c r="CJ670" i="81" l="1"/>
  <c r="CK418" i="81"/>
  <c r="CJ805" i="81"/>
  <c r="CJ419" i="81"/>
  <c r="CG1431" i="81"/>
  <c r="CG530" i="81"/>
  <c r="CG533" i="81" s="1"/>
  <c r="CG534" i="81" s="1"/>
  <c r="CG535" i="81" s="1"/>
  <c r="CG536" i="81" s="1"/>
  <c r="CG542" i="81" s="1"/>
  <c r="CG927" i="81"/>
  <c r="CH915" i="81" s="1"/>
  <c r="CG1433" i="81"/>
  <c r="CG1005" i="81"/>
  <c r="CG1017" i="81"/>
  <c r="CG1015" i="81"/>
  <c r="CG1009" i="81"/>
  <c r="CG1020" i="81"/>
  <c r="CG1004" i="81"/>
  <c r="CG1007" i="81"/>
  <c r="CG1010" i="81"/>
  <c r="CG1019" i="81"/>
  <c r="CG1002" i="81"/>
  <c r="CG1023" i="81"/>
  <c r="CG1012" i="81"/>
  <c r="CG1022" i="81"/>
  <c r="CG1026" i="81"/>
  <c r="CG1006" i="81"/>
  <c r="CG1021" i="81"/>
  <c r="CG1003" i="81"/>
  <c r="CG1025" i="81"/>
  <c r="CG1011" i="81"/>
  <c r="CG1013" i="81"/>
  <c r="CG1018" i="81"/>
  <c r="CG1024" i="81"/>
  <c r="CG1008" i="81"/>
  <c r="CG1016" i="81"/>
  <c r="CG1014" i="81"/>
  <c r="CG946" i="81"/>
  <c r="CG1461" i="81" s="1"/>
  <c r="CF1463" i="81"/>
  <c r="CG1453" i="81"/>
  <c r="CF1455" i="81"/>
  <c r="CF1451" i="81"/>
  <c r="CF1035" i="81"/>
  <c r="CF1516" i="81"/>
  <c r="CG934" i="81"/>
  <c r="CG1449" i="81" s="1"/>
  <c r="CG947" i="81"/>
  <c r="CG1445" i="81"/>
  <c r="CG646" i="81"/>
  <c r="CG545" i="81"/>
  <c r="CG549" i="81" s="1"/>
  <c r="CH525" i="81"/>
  <c r="CG558" i="81"/>
  <c r="CG623" i="81"/>
  <c r="CG1528" i="81" s="1"/>
  <c r="CG635" i="81"/>
  <c r="CG614" i="81"/>
  <c r="CG633" i="81"/>
  <c r="CG630" i="81"/>
  <c r="CG619" i="81"/>
  <c r="CG618" i="81"/>
  <c r="CG631" i="81"/>
  <c r="CG626" i="81"/>
  <c r="CG1531" i="81" s="1"/>
  <c r="CG628" i="81"/>
  <c r="CG620" i="81"/>
  <c r="CG622" i="81"/>
  <c r="CG629" i="81"/>
  <c r="CG615" i="81"/>
  <c r="CG613" i="81"/>
  <c r="CG1518" i="81" s="1"/>
  <c r="CG621" i="81"/>
  <c r="CG1526" i="81" s="1"/>
  <c r="CG627" i="81"/>
  <c r="CG624" i="81"/>
  <c r="CG616" i="81"/>
  <c r="CG617" i="81"/>
  <c r="CG1522" i="81" s="1"/>
  <c r="CG625" i="81"/>
  <c r="CG1530" i="81" s="1"/>
  <c r="CG632" i="81"/>
  <c r="CG636" i="81"/>
  <c r="CG634" i="81"/>
  <c r="CG612" i="81"/>
  <c r="CG1464" i="81"/>
  <c r="CL18" i="81"/>
  <c r="CJ907" i="81"/>
  <c r="CJ908" i="81" s="1"/>
  <c r="CO1302" i="81"/>
  <c r="CO1335" i="81" s="1"/>
  <c r="CO1420" i="81" s="1"/>
  <c r="CN1423" i="81"/>
  <c r="CN1424" i="81" s="1"/>
  <c r="CK1060" i="81"/>
  <c r="CK1165" i="81" s="1"/>
  <c r="CN1321" i="81"/>
  <c r="CN1326" i="81" s="1"/>
  <c r="CO1319" i="81" s="1"/>
  <c r="CK388" i="81"/>
  <c r="CK389" i="81" s="1"/>
  <c r="CK390" i="81" s="1"/>
  <c r="CK287" i="81"/>
  <c r="CK291" i="81" s="1"/>
  <c r="CH145" i="81"/>
  <c r="CH138" i="81" s="1"/>
  <c r="CH141" i="81" s="1"/>
  <c r="CH142" i="81" s="1"/>
  <c r="CH143" i="81" s="1"/>
  <c r="CH144" i="81" s="1"/>
  <c r="CH150" i="81" s="1"/>
  <c r="CG255" i="81"/>
  <c r="CH156" i="81"/>
  <c r="CK1049" i="81"/>
  <c r="CK1052" i="81" s="1"/>
  <c r="CK1053" i="81" s="1"/>
  <c r="CK1054" i="81" s="1"/>
  <c r="CK1055" i="81" s="1"/>
  <c r="CK1061" i="81" s="1"/>
  <c r="CH165" i="81"/>
  <c r="CH152" i="81"/>
  <c r="CH167" i="81"/>
  <c r="CK1164" i="81"/>
  <c r="CL1044" i="81"/>
  <c r="CL279" i="81"/>
  <c r="CM267" i="81" s="1"/>
  <c r="CL301" i="81"/>
  <c r="CL286" i="81"/>
  <c r="CL299" i="81"/>
  <c r="CL300" i="81" s="1"/>
  <c r="CM298" i="81" s="1"/>
  <c r="CN1322" i="81"/>
  <c r="CK407" i="81"/>
  <c r="CK400" i="81" s="1"/>
  <c r="CK403" i="81" s="1"/>
  <c r="CK404" i="81" s="1"/>
  <c r="CK405" i="81" s="1"/>
  <c r="CK406" i="81" s="1"/>
  <c r="CK412" i="81" s="1"/>
  <c r="CJ775" i="81"/>
  <c r="CJ674" i="81"/>
  <c r="CJ678" i="81" s="1"/>
  <c r="CK429" i="81"/>
  <c r="CJ517" i="81"/>
  <c r="CK797" i="81"/>
  <c r="CJ659" i="81"/>
  <c r="CJ662" i="81" s="1"/>
  <c r="CJ663" i="81" s="1"/>
  <c r="CJ664" i="81" s="1"/>
  <c r="CJ665" i="81" s="1"/>
  <c r="CJ671" i="81" s="1"/>
  <c r="CK804" i="81"/>
  <c r="CK817" i="81"/>
  <c r="CK818" i="81" s="1"/>
  <c r="CL816" i="81" s="1"/>
  <c r="CJ1293" i="81"/>
  <c r="CJ774" i="81"/>
  <c r="CK1173" i="81"/>
  <c r="CK654" i="81"/>
  <c r="CJ806" i="81"/>
  <c r="CJ810" i="81"/>
  <c r="CK803" i="81" s="1"/>
  <c r="CK800" i="81"/>
  <c r="CJ809" i="81"/>
  <c r="CK876" i="81"/>
  <c r="CK885" i="81"/>
  <c r="CK887" i="81"/>
  <c r="CK895" i="81"/>
  <c r="CK877" i="81"/>
  <c r="CK898" i="81"/>
  <c r="CK880" i="81"/>
  <c r="CK892" i="81"/>
  <c r="CK896" i="81"/>
  <c r="CK889" i="81"/>
  <c r="CK881" i="81"/>
  <c r="CK893" i="81"/>
  <c r="CK900" i="81"/>
  <c r="CK878" i="81"/>
  <c r="CK899" i="81"/>
  <c r="CK888" i="81"/>
  <c r="CK890" i="81"/>
  <c r="CK894" i="81"/>
  <c r="CK882" i="81"/>
  <c r="CK886" i="81"/>
  <c r="CK879" i="81"/>
  <c r="CK884" i="81"/>
  <c r="CK883" i="81"/>
  <c r="CK891" i="81"/>
  <c r="CK897" i="81"/>
  <c r="CO1407" i="81"/>
  <c r="CO1398" i="81"/>
  <c r="CO1396" i="81"/>
  <c r="CO1402" i="81"/>
  <c r="CO1403" i="81"/>
  <c r="CO1399" i="81"/>
  <c r="CO1404" i="81"/>
  <c r="CO1397" i="81"/>
  <c r="CO1401" i="81"/>
  <c r="CO1406" i="81"/>
  <c r="CO1400" i="81"/>
  <c r="CO1405" i="81"/>
  <c r="CO1408" i="81"/>
  <c r="CK427" i="81"/>
  <c r="CK414" i="81"/>
  <c r="CO1333" i="81"/>
  <c r="CO1334" i="81" s="1"/>
  <c r="CO1320" i="81"/>
  <c r="CJ1189" i="81"/>
  <c r="CG1527" i="81" l="1"/>
  <c r="CO1410" i="81"/>
  <c r="CG1525" i="81"/>
  <c r="CO1412" i="81"/>
  <c r="CO1416" i="81"/>
  <c r="CG1524" i="81"/>
  <c r="CN1325" i="81"/>
  <c r="CG1541" i="81"/>
  <c r="CG1521" i="81"/>
  <c r="CG1523" i="81"/>
  <c r="CG1519" i="81"/>
  <c r="CG1442" i="81"/>
  <c r="CO1411" i="81"/>
  <c r="CO1414" i="81"/>
  <c r="CO1316" i="81"/>
  <c r="CO1324" i="81" s="1"/>
  <c r="CG1537" i="81"/>
  <c r="CG1529" i="81"/>
  <c r="CG1520" i="81"/>
  <c r="CG1533" i="81"/>
  <c r="CG920" i="81"/>
  <c r="CG923" i="81" s="1"/>
  <c r="CG924" i="81" s="1"/>
  <c r="CG925" i="81" s="1"/>
  <c r="CG926" i="81" s="1"/>
  <c r="CG932" i="81" s="1"/>
  <c r="CG1538" i="81"/>
  <c r="CG1532" i="81"/>
  <c r="CG1534" i="81"/>
  <c r="CG1535" i="81"/>
  <c r="CG948" i="81"/>
  <c r="CH946" i="81" s="1"/>
  <c r="CG931" i="81"/>
  <c r="CG1036" i="81" s="1"/>
  <c r="CG1551" i="81" s="1"/>
  <c r="CK1166" i="81"/>
  <c r="CK1167" i="81" s="1"/>
  <c r="CG1540" i="81"/>
  <c r="CG1539" i="81"/>
  <c r="CG1536" i="81"/>
  <c r="CO1313" i="81"/>
  <c r="CO1317" i="81" s="1"/>
  <c r="CO1422" i="81" s="1"/>
  <c r="CG1462" i="81"/>
  <c r="CF1037" i="81"/>
  <c r="CF1550" i="81"/>
  <c r="CG1035" i="81"/>
  <c r="CG1037" i="81" s="1"/>
  <c r="CH916" i="81"/>
  <c r="CH949" i="81" s="1"/>
  <c r="CH918" i="81"/>
  <c r="CO1418" i="81"/>
  <c r="CO1415" i="81"/>
  <c r="CO1409" i="81"/>
  <c r="CO1413" i="81"/>
  <c r="CO1417" i="81"/>
  <c r="CO1419" i="81"/>
  <c r="CL282" i="81"/>
  <c r="CG645" i="81"/>
  <c r="CG1517" i="81"/>
  <c r="CH526" i="81"/>
  <c r="CH528" i="81"/>
  <c r="CH1430" i="81"/>
  <c r="CH556" i="81"/>
  <c r="CG1463" i="81"/>
  <c r="CG546" i="81"/>
  <c r="CG550" i="81"/>
  <c r="CH543" i="81" s="1"/>
  <c r="CH540" i="81"/>
  <c r="CH548" i="81" s="1"/>
  <c r="CM6" i="81"/>
  <c r="CL31" i="81"/>
  <c r="CL30" i="81"/>
  <c r="CL27" i="81"/>
  <c r="CL11" i="81"/>
  <c r="CL14" i="81" s="1"/>
  <c r="CL15" i="81" s="1"/>
  <c r="CL16" i="81" s="1"/>
  <c r="CL17" i="81" s="1"/>
  <c r="CL23" i="81" s="1"/>
  <c r="CO1306" i="81"/>
  <c r="CO1309" i="81" s="1"/>
  <c r="CO1310" i="81" s="1"/>
  <c r="CO1311" i="81" s="1"/>
  <c r="CO1312" i="81" s="1"/>
  <c r="CO1318" i="81" s="1"/>
  <c r="CI133" i="81"/>
  <c r="CI136" i="81" s="1"/>
  <c r="CK1064" i="81"/>
  <c r="CK1068" i="81" s="1"/>
  <c r="CH149" i="81"/>
  <c r="CH153" i="81" s="1"/>
  <c r="CK292" i="81"/>
  <c r="CL285" i="81" s="1"/>
  <c r="CL283" i="81" s="1"/>
  <c r="CL388" i="81" s="1"/>
  <c r="CK288" i="81"/>
  <c r="CH166" i="81"/>
  <c r="CH245" i="81"/>
  <c r="CH239" i="81"/>
  <c r="CH230" i="81"/>
  <c r="CH224" i="81"/>
  <c r="CH241" i="81"/>
  <c r="CH243" i="81"/>
  <c r="CH231" i="81"/>
  <c r="CH223" i="81"/>
  <c r="CH237" i="81"/>
  <c r="CH225" i="81"/>
  <c r="CH222" i="81"/>
  <c r="CH233" i="81"/>
  <c r="CH226" i="81"/>
  <c r="CH234" i="81"/>
  <c r="CH227" i="81"/>
  <c r="CH235" i="81"/>
  <c r="CH232" i="81"/>
  <c r="CH228" i="81"/>
  <c r="CH244" i="81"/>
  <c r="CH221" i="81"/>
  <c r="CH242" i="81"/>
  <c r="CH229" i="81"/>
  <c r="CH240" i="81"/>
  <c r="CH238" i="81"/>
  <c r="CH236" i="81"/>
  <c r="CG256" i="81"/>
  <c r="CL1047" i="81"/>
  <c r="CL1045" i="81"/>
  <c r="CL1078" i="81" s="1"/>
  <c r="CL272" i="81"/>
  <c r="CL275" i="81" s="1"/>
  <c r="CL276" i="81" s="1"/>
  <c r="CL277" i="81" s="1"/>
  <c r="CL278" i="81" s="1"/>
  <c r="CL284" i="81" s="1"/>
  <c r="CL373" i="81"/>
  <c r="CL370" i="81"/>
  <c r="CL378" i="81"/>
  <c r="CL371" i="81"/>
  <c r="CL366" i="81"/>
  <c r="CL363" i="81"/>
  <c r="CL374" i="81"/>
  <c r="CL375" i="81"/>
  <c r="CL359" i="81"/>
  <c r="CL381" i="81"/>
  <c r="CL369" i="81"/>
  <c r="CL365" i="81"/>
  <c r="CL383" i="81"/>
  <c r="CL360" i="81"/>
  <c r="CL380" i="81"/>
  <c r="CL362" i="81"/>
  <c r="CL367" i="81"/>
  <c r="CL372" i="81"/>
  <c r="CL364" i="81"/>
  <c r="CL377" i="81"/>
  <c r="CL382" i="81"/>
  <c r="CL361" i="81"/>
  <c r="CL379" i="81"/>
  <c r="CL368" i="81"/>
  <c r="CL376" i="81"/>
  <c r="CM268" i="81"/>
  <c r="CM270" i="81"/>
  <c r="CL290" i="81"/>
  <c r="CK801" i="81"/>
  <c r="CK906" i="81" s="1"/>
  <c r="CO1321" i="81"/>
  <c r="CO1325" i="81" s="1"/>
  <c r="CK411" i="81"/>
  <c r="CL395" i="81"/>
  <c r="CL396" i="81" s="1"/>
  <c r="CJ776" i="81"/>
  <c r="CJ777" i="81" s="1"/>
  <c r="CK1176" i="81"/>
  <c r="CK1174" i="81"/>
  <c r="CK1207" i="81" s="1"/>
  <c r="CK510" i="81"/>
  <c r="CK493" i="81"/>
  <c r="CK496" i="81"/>
  <c r="CK500" i="81"/>
  <c r="CK495" i="81"/>
  <c r="CK486" i="81"/>
  <c r="CK508" i="81"/>
  <c r="CK509" i="81"/>
  <c r="CK490" i="81"/>
  <c r="CK501" i="81"/>
  <c r="CK487" i="81"/>
  <c r="CK503" i="81"/>
  <c r="CK492" i="81"/>
  <c r="CK502" i="81"/>
  <c r="CK507" i="81"/>
  <c r="CK498" i="81"/>
  <c r="CK499" i="81"/>
  <c r="CK491" i="81"/>
  <c r="CK506" i="81"/>
  <c r="CK494" i="81"/>
  <c r="CK497" i="81"/>
  <c r="CK489" i="81"/>
  <c r="CK504" i="81"/>
  <c r="CK505" i="81"/>
  <c r="CK488" i="81"/>
  <c r="CJ1294" i="81"/>
  <c r="CJ1295" i="81" s="1"/>
  <c r="CJ1296" i="81" s="1"/>
  <c r="CJ1193" i="81"/>
  <c r="CK428" i="81"/>
  <c r="CK790" i="81"/>
  <c r="CK793" i="81" s="1"/>
  <c r="CK794" i="81" s="1"/>
  <c r="CK795" i="81" s="1"/>
  <c r="CK796" i="81" s="1"/>
  <c r="CK802" i="81" s="1"/>
  <c r="CL785" i="81"/>
  <c r="CJ675" i="81"/>
  <c r="CJ679" i="81"/>
  <c r="CK672" i="81" s="1"/>
  <c r="CK669" i="81"/>
  <c r="CK677" i="81" s="1"/>
  <c r="CK905" i="81"/>
  <c r="CK808" i="81"/>
  <c r="CK655" i="81"/>
  <c r="CK688" i="81" s="1"/>
  <c r="CK657" i="81"/>
  <c r="CJ518" i="81"/>
  <c r="CG935" i="81" l="1"/>
  <c r="CG1450" i="81" s="1"/>
  <c r="CG1446" i="81"/>
  <c r="CO1421" i="81"/>
  <c r="CO1423" i="81" s="1"/>
  <c r="CO1424" i="81" s="1"/>
  <c r="CL1059" i="81"/>
  <c r="CL1067" i="81" s="1"/>
  <c r="CH927" i="81"/>
  <c r="CI915" i="81" s="1"/>
  <c r="CI918" i="81" s="1"/>
  <c r="CH1461" i="81"/>
  <c r="CK1065" i="81"/>
  <c r="CH1021" i="81"/>
  <c r="CH1010" i="81"/>
  <c r="CH1019" i="81"/>
  <c r="CH1004" i="81"/>
  <c r="CH1008" i="81"/>
  <c r="CH1011" i="81"/>
  <c r="CH1022" i="81"/>
  <c r="CH1012" i="81"/>
  <c r="CH1005" i="81"/>
  <c r="CH1009" i="81"/>
  <c r="CH1023" i="81"/>
  <c r="CH1003" i="81"/>
  <c r="CH1014" i="81"/>
  <c r="CH1016" i="81"/>
  <c r="CH1013" i="81"/>
  <c r="CH1017" i="81"/>
  <c r="CH1025" i="81"/>
  <c r="CH1006" i="81"/>
  <c r="CH1007" i="81"/>
  <c r="CH1018" i="81"/>
  <c r="CH1020" i="81"/>
  <c r="CH1024" i="81"/>
  <c r="CH1026" i="81"/>
  <c r="CH1027" i="81"/>
  <c r="CH1015" i="81"/>
  <c r="CG936" i="81"/>
  <c r="CH930" i="81"/>
  <c r="CH1445" i="81" s="1"/>
  <c r="CG940" i="81"/>
  <c r="CH933" i="81" s="1"/>
  <c r="CG939" i="81"/>
  <c r="CG1454" i="81" s="1"/>
  <c r="CH947" i="81"/>
  <c r="CH948" i="81" s="1"/>
  <c r="CI946" i="81" s="1"/>
  <c r="CH934" i="81"/>
  <c r="CG1038" i="81"/>
  <c r="CF1038" i="81"/>
  <c r="CF1553" i="81" s="1"/>
  <c r="CF1552" i="81"/>
  <c r="CK1069" i="81"/>
  <c r="CL1062" i="81" s="1"/>
  <c r="CH537" i="81"/>
  <c r="CI525" i="81" s="1"/>
  <c r="CG1455" i="81"/>
  <c r="CG1451" i="81"/>
  <c r="CH559" i="81"/>
  <c r="CH1431" i="81"/>
  <c r="CH544" i="81"/>
  <c r="CH557" i="81"/>
  <c r="CH1433" i="81"/>
  <c r="CG647" i="81"/>
  <c r="CG1550" i="81"/>
  <c r="CM24" i="81"/>
  <c r="CM127" i="81" s="1"/>
  <c r="CM128" i="81" s="1"/>
  <c r="CM9" i="81"/>
  <c r="CM38" i="81" s="1"/>
  <c r="CM39" i="81" s="1"/>
  <c r="CN37" i="81" s="1"/>
  <c r="CM7" i="81"/>
  <c r="CM40" i="81" s="1"/>
  <c r="CM29" i="81"/>
  <c r="CI134" i="81"/>
  <c r="CI145" i="81" s="1"/>
  <c r="CH254" i="81"/>
  <c r="CI165" i="81"/>
  <c r="CI152" i="81"/>
  <c r="CH253" i="81"/>
  <c r="CI164" i="81"/>
  <c r="CL1056" i="81"/>
  <c r="CH154" i="81"/>
  <c r="CI148" i="81"/>
  <c r="CH158" i="81"/>
  <c r="CI151" i="81" s="1"/>
  <c r="CH157" i="81"/>
  <c r="CL1136" i="81"/>
  <c r="CL1146" i="81"/>
  <c r="CL1142" i="81"/>
  <c r="CL1155" i="81"/>
  <c r="CL1159" i="81"/>
  <c r="CL1154" i="81"/>
  <c r="CL1143" i="81"/>
  <c r="CL1150" i="81"/>
  <c r="CL1137" i="81"/>
  <c r="CL1153" i="81"/>
  <c r="CL1141" i="81"/>
  <c r="CL1160" i="81"/>
  <c r="CL1158" i="81"/>
  <c r="CL1145" i="81"/>
  <c r="CL1149" i="81"/>
  <c r="CL1138" i="81"/>
  <c r="CL1152" i="81"/>
  <c r="CL1157" i="81"/>
  <c r="CL1156" i="81"/>
  <c r="CL1144" i="81"/>
  <c r="CL1147" i="81"/>
  <c r="CL1151" i="81"/>
  <c r="CL1148" i="81"/>
  <c r="CL1140" i="81"/>
  <c r="CL1139" i="81"/>
  <c r="CL1063" i="81"/>
  <c r="CL1076" i="81"/>
  <c r="CL1077" i="81" s="1"/>
  <c r="CM1075" i="81" s="1"/>
  <c r="CL287" i="81"/>
  <c r="CM282" i="81" s="1"/>
  <c r="CM299" i="81"/>
  <c r="CM300" i="81" s="1"/>
  <c r="CN298" i="81" s="1"/>
  <c r="CM286" i="81"/>
  <c r="CM279" i="81"/>
  <c r="CM301" i="81"/>
  <c r="CL387" i="81"/>
  <c r="CL389" i="81" s="1"/>
  <c r="CL390" i="81" s="1"/>
  <c r="CK907" i="81"/>
  <c r="CK908" i="81" s="1"/>
  <c r="CK415" i="81"/>
  <c r="CK416" i="81" s="1"/>
  <c r="CO1322" i="81"/>
  <c r="CO1326" i="81"/>
  <c r="CK516" i="81"/>
  <c r="CL398" i="81"/>
  <c r="CL407" i="81" s="1"/>
  <c r="CK805" i="81"/>
  <c r="CK806" i="81" s="1"/>
  <c r="CK748" i="81"/>
  <c r="CK750" i="81"/>
  <c r="CK754" i="81"/>
  <c r="CK769" i="81"/>
  <c r="CK760" i="81"/>
  <c r="CK764" i="81"/>
  <c r="CK763" i="81"/>
  <c r="CK749" i="81"/>
  <c r="CK747" i="81"/>
  <c r="CK755" i="81"/>
  <c r="CK751" i="81"/>
  <c r="CK767" i="81"/>
  <c r="CK752" i="81"/>
  <c r="CK745" i="81"/>
  <c r="CK753" i="81"/>
  <c r="CK757" i="81"/>
  <c r="CK758" i="81"/>
  <c r="CK756" i="81"/>
  <c r="CK766" i="81"/>
  <c r="CK746" i="81"/>
  <c r="CK762" i="81"/>
  <c r="CK761" i="81"/>
  <c r="CK759" i="81"/>
  <c r="CK765" i="81"/>
  <c r="CK768" i="81"/>
  <c r="CK1188" i="81"/>
  <c r="CJ1198" i="81"/>
  <c r="CK1191" i="81" s="1"/>
  <c r="CJ1194" i="81"/>
  <c r="CJ1197" i="81"/>
  <c r="CK515" i="81"/>
  <c r="CK1192" i="81"/>
  <c r="CK1205" i="81"/>
  <c r="CK1206" i="81" s="1"/>
  <c r="CL1204" i="81" s="1"/>
  <c r="CK666" i="81"/>
  <c r="CK670" i="81" s="1"/>
  <c r="CK775" i="81" s="1"/>
  <c r="CK686" i="81"/>
  <c r="CK673" i="81"/>
  <c r="CL788" i="81"/>
  <c r="CL786" i="81"/>
  <c r="CL819" i="81" s="1"/>
  <c r="CK1185" i="81"/>
  <c r="CL426" i="81"/>
  <c r="CK1280" i="81"/>
  <c r="CK1287" i="81"/>
  <c r="CK1277" i="81"/>
  <c r="CK1264" i="81"/>
  <c r="CK1265" i="81"/>
  <c r="CK1281" i="81"/>
  <c r="CK1284" i="81"/>
  <c r="CK1279" i="81"/>
  <c r="CK1278" i="81"/>
  <c r="CK1271" i="81"/>
  <c r="CK1266" i="81"/>
  <c r="CK1274" i="81"/>
  <c r="CK1273" i="81"/>
  <c r="CK1276" i="81"/>
  <c r="CK1267" i="81"/>
  <c r="CK1268" i="81"/>
  <c r="CK1282" i="81"/>
  <c r="CK1270" i="81"/>
  <c r="CK1283" i="81"/>
  <c r="CK1288" i="81"/>
  <c r="CK1286" i="81"/>
  <c r="CK1285" i="81"/>
  <c r="CK1272" i="81"/>
  <c r="CK1269" i="81"/>
  <c r="CK1275" i="81"/>
  <c r="CL429" i="81"/>
  <c r="CI1430" i="81" l="1"/>
  <c r="CH931" i="81"/>
  <c r="CH1036" i="81" s="1"/>
  <c r="CM129" i="81"/>
  <c r="CN129" i="81"/>
  <c r="CH920" i="81"/>
  <c r="CH923" i="81" s="1"/>
  <c r="CH924" i="81" s="1"/>
  <c r="CH925" i="81" s="1"/>
  <c r="CH926" i="81" s="1"/>
  <c r="CH932" i="81" s="1"/>
  <c r="CL1060" i="81"/>
  <c r="CL1165" i="81" s="1"/>
  <c r="CI916" i="81"/>
  <c r="CI949" i="81" s="1"/>
  <c r="CL1049" i="81"/>
  <c r="CL1052" i="81" s="1"/>
  <c r="CL1053" i="81" s="1"/>
  <c r="CL1054" i="81" s="1"/>
  <c r="CL1055" i="81" s="1"/>
  <c r="CL1061" i="81" s="1"/>
  <c r="CH541" i="81"/>
  <c r="CH545" i="81" s="1"/>
  <c r="CH530" i="81"/>
  <c r="CH533" i="81" s="1"/>
  <c r="CH534" i="81" s="1"/>
  <c r="CH535" i="81" s="1"/>
  <c r="CH536" i="81" s="1"/>
  <c r="CH542" i="81" s="1"/>
  <c r="CH1449" i="81"/>
  <c r="CI927" i="81"/>
  <c r="CH1035" i="81"/>
  <c r="CH1037" i="81" s="1"/>
  <c r="CI1014" i="81"/>
  <c r="CI1008" i="81"/>
  <c r="CI1013" i="81"/>
  <c r="CI1021" i="81"/>
  <c r="CI1005" i="81"/>
  <c r="CI1016" i="81"/>
  <c r="CI1004" i="81"/>
  <c r="CI1024" i="81"/>
  <c r="CI1017" i="81"/>
  <c r="CI1006" i="81"/>
  <c r="CI1012" i="81"/>
  <c r="CI1028" i="81"/>
  <c r="CI1027" i="81"/>
  <c r="CI1011" i="81"/>
  <c r="CI1015" i="81"/>
  <c r="CI1010" i="81"/>
  <c r="CI1019" i="81"/>
  <c r="CI1026" i="81"/>
  <c r="CI1023" i="81"/>
  <c r="CI1007" i="81"/>
  <c r="CI1018" i="81"/>
  <c r="CI1009" i="81"/>
  <c r="CI1020" i="81"/>
  <c r="CI1022" i="81"/>
  <c r="CI1025" i="81"/>
  <c r="CH935" i="81"/>
  <c r="CH938" i="81"/>
  <c r="CH1453" i="81" s="1"/>
  <c r="CI947" i="81"/>
  <c r="CI948" i="81" s="1"/>
  <c r="CJ946" i="81" s="1"/>
  <c r="CI934" i="81"/>
  <c r="CH1442" i="81"/>
  <c r="CI167" i="81"/>
  <c r="CI245" i="81" s="1"/>
  <c r="CG648" i="81"/>
  <c r="CG1553" i="81" s="1"/>
  <c r="CG1552" i="81"/>
  <c r="CH620" i="81"/>
  <c r="CH1525" i="81" s="1"/>
  <c r="CH616" i="81"/>
  <c r="CH1521" i="81" s="1"/>
  <c r="CH627" i="81"/>
  <c r="CH1532" i="81" s="1"/>
  <c r="CH625" i="81"/>
  <c r="CH1530" i="81" s="1"/>
  <c r="CH634" i="81"/>
  <c r="CH1539" i="81" s="1"/>
  <c r="CH633" i="81"/>
  <c r="CH1538" i="81" s="1"/>
  <c r="CH615" i="81"/>
  <c r="CH1520" i="81" s="1"/>
  <c r="CH623" i="81"/>
  <c r="CH1528" i="81" s="1"/>
  <c r="CH629" i="81"/>
  <c r="CH1534" i="81" s="1"/>
  <c r="CH631" i="81"/>
  <c r="CH1536" i="81" s="1"/>
  <c r="CH613" i="81"/>
  <c r="CH617" i="81"/>
  <c r="CH1522" i="81" s="1"/>
  <c r="CH630" i="81"/>
  <c r="CH1535" i="81" s="1"/>
  <c r="CH618" i="81"/>
  <c r="CH1523" i="81" s="1"/>
  <c r="CH626" i="81"/>
  <c r="CH1531" i="81" s="1"/>
  <c r="CH628" i="81"/>
  <c r="CH1533" i="81" s="1"/>
  <c r="CH622" i="81"/>
  <c r="CH1527" i="81" s="1"/>
  <c r="CH635" i="81"/>
  <c r="CH1540" i="81" s="1"/>
  <c r="CH624" i="81"/>
  <c r="CH1529" i="81" s="1"/>
  <c r="CH636" i="81"/>
  <c r="CH1541" i="81" s="1"/>
  <c r="CH637" i="81"/>
  <c r="CH1542" i="81" s="1"/>
  <c r="CH614" i="81"/>
  <c r="CH1519" i="81" s="1"/>
  <c r="CH621" i="81"/>
  <c r="CH1526" i="81" s="1"/>
  <c r="CH619" i="81"/>
  <c r="CH1524" i="81" s="1"/>
  <c r="CH632" i="81"/>
  <c r="CH1537" i="81" s="1"/>
  <c r="CH1464" i="81"/>
  <c r="CH558" i="81"/>
  <c r="CH1462" i="81"/>
  <c r="CI528" i="81"/>
  <c r="CI526" i="81"/>
  <c r="CI559" i="81" s="1"/>
  <c r="CI1464" i="81" s="1"/>
  <c r="CM18" i="81"/>
  <c r="CM11" i="81" s="1"/>
  <c r="CM14" i="81" s="1"/>
  <c r="CM15" i="81" s="1"/>
  <c r="CM16" i="81" s="1"/>
  <c r="CM17" i="81" s="1"/>
  <c r="CM23" i="81" s="1"/>
  <c r="CM1044" i="81"/>
  <c r="CM1045" i="81" s="1"/>
  <c r="CK420" i="81"/>
  <c r="CL413" i="81" s="1"/>
  <c r="CL411" i="81" s="1"/>
  <c r="CK419" i="81"/>
  <c r="CJ133" i="81"/>
  <c r="CI138" i="81"/>
  <c r="CI141" i="81" s="1"/>
  <c r="CI142" i="81" s="1"/>
  <c r="CI143" i="81" s="1"/>
  <c r="CI144" i="81" s="1"/>
  <c r="CI150" i="81" s="1"/>
  <c r="CI156" i="81"/>
  <c r="CI166" i="81"/>
  <c r="CH255" i="81"/>
  <c r="CI238" i="81"/>
  <c r="CI228" i="81"/>
  <c r="CI230" i="81"/>
  <c r="CI241" i="81"/>
  <c r="CI227" i="81"/>
  <c r="CI244" i="81"/>
  <c r="CI231" i="81"/>
  <c r="CI239" i="81"/>
  <c r="CI234" i="81"/>
  <c r="CI236" i="81"/>
  <c r="CI235" i="81"/>
  <c r="CI223" i="81"/>
  <c r="CI229" i="81"/>
  <c r="CI149" i="81"/>
  <c r="CL1164" i="81"/>
  <c r="CL414" i="81"/>
  <c r="CL427" i="81"/>
  <c r="CL428" i="81" s="1"/>
  <c r="CK809" i="81"/>
  <c r="CL292" i="81"/>
  <c r="CM285" i="81" s="1"/>
  <c r="CM283" i="81" s="1"/>
  <c r="CM388" i="81" s="1"/>
  <c r="CL291" i="81"/>
  <c r="CL288" i="81"/>
  <c r="CL410" i="81"/>
  <c r="CL418" i="81" s="1"/>
  <c r="CM383" i="81"/>
  <c r="CM379" i="81"/>
  <c r="CM364" i="81"/>
  <c r="CM361" i="81"/>
  <c r="CM381" i="81"/>
  <c r="CM374" i="81"/>
  <c r="CM377" i="81"/>
  <c r="CM368" i="81"/>
  <c r="CM382" i="81"/>
  <c r="CM365" i="81"/>
  <c r="CM366" i="81"/>
  <c r="CM373" i="81"/>
  <c r="CM362" i="81"/>
  <c r="CM367" i="81"/>
  <c r="CM370" i="81"/>
  <c r="CM376" i="81"/>
  <c r="CM363" i="81"/>
  <c r="CM384" i="81"/>
  <c r="CM380" i="81"/>
  <c r="CM360" i="81"/>
  <c r="CM378" i="81"/>
  <c r="CM372" i="81"/>
  <c r="CM371" i="81"/>
  <c r="CM375" i="81"/>
  <c r="CM369" i="81"/>
  <c r="CN267" i="81"/>
  <c r="CM272" i="81"/>
  <c r="CM275" i="81" s="1"/>
  <c r="CM276" i="81" s="1"/>
  <c r="CM277" i="81" s="1"/>
  <c r="CM278" i="81" s="1"/>
  <c r="CM284" i="81" s="1"/>
  <c r="CM290" i="81"/>
  <c r="CM395" i="81"/>
  <c r="CM396" i="81" s="1"/>
  <c r="CL400" i="81"/>
  <c r="CL403" i="81" s="1"/>
  <c r="CL404" i="81" s="1"/>
  <c r="CL405" i="81" s="1"/>
  <c r="CL406" i="81" s="1"/>
  <c r="CL412" i="81" s="1"/>
  <c r="CL800" i="81"/>
  <c r="CL808" i="81" s="1"/>
  <c r="CK810" i="81"/>
  <c r="CL803" i="81" s="1"/>
  <c r="CK1293" i="81"/>
  <c r="CL887" i="81"/>
  <c r="CL898" i="81"/>
  <c r="CL896" i="81"/>
  <c r="CL885" i="81"/>
  <c r="CL884" i="81"/>
  <c r="CL901" i="81"/>
  <c r="CL891" i="81"/>
  <c r="CL877" i="81"/>
  <c r="CL890" i="81"/>
  <c r="CL895" i="81"/>
  <c r="CL886" i="81"/>
  <c r="CL892" i="81"/>
  <c r="CL894" i="81"/>
  <c r="CL879" i="81"/>
  <c r="CL880" i="81"/>
  <c r="CL878" i="81"/>
  <c r="CL882" i="81"/>
  <c r="CL897" i="81"/>
  <c r="CL888" i="81"/>
  <c r="CL881" i="81"/>
  <c r="CL893" i="81"/>
  <c r="CL883" i="81"/>
  <c r="CL899" i="81"/>
  <c r="CL889" i="81"/>
  <c r="CL900" i="81"/>
  <c r="CK687" i="81"/>
  <c r="CL685" i="81" s="1"/>
  <c r="CK1196" i="81"/>
  <c r="CL817" i="81"/>
  <c r="CL818" i="81" s="1"/>
  <c r="CM816" i="81" s="1"/>
  <c r="CL804" i="81"/>
  <c r="CK1189" i="81"/>
  <c r="CK1294" i="81" s="1"/>
  <c r="CL1173" i="81"/>
  <c r="CK1178" i="81"/>
  <c r="CK1181" i="81" s="1"/>
  <c r="CK1182" i="81" s="1"/>
  <c r="CK1183" i="81" s="1"/>
  <c r="CK1184" i="81" s="1"/>
  <c r="CK1190" i="81" s="1"/>
  <c r="CK674" i="81"/>
  <c r="CK678" i="81" s="1"/>
  <c r="CK659" i="81"/>
  <c r="CK662" i="81" s="1"/>
  <c r="CK663" i="81" s="1"/>
  <c r="CK664" i="81" s="1"/>
  <c r="CK665" i="81" s="1"/>
  <c r="CK671" i="81" s="1"/>
  <c r="CL654" i="81"/>
  <c r="CL510" i="81"/>
  <c r="CL499" i="81"/>
  <c r="CL487" i="81"/>
  <c r="CL502" i="81"/>
  <c r="CL496" i="81"/>
  <c r="CL501" i="81"/>
  <c r="CL491" i="81"/>
  <c r="CL490" i="81"/>
  <c r="CL506" i="81"/>
  <c r="CL492" i="81"/>
  <c r="CL498" i="81"/>
  <c r="CL494" i="81"/>
  <c r="CL488" i="81"/>
  <c r="CL493" i="81"/>
  <c r="CL504" i="81"/>
  <c r="CL500" i="81"/>
  <c r="CL507" i="81"/>
  <c r="CL509" i="81"/>
  <c r="CL508" i="81"/>
  <c r="CL495" i="81"/>
  <c r="CL503" i="81"/>
  <c r="CL505" i="81"/>
  <c r="CL489" i="81"/>
  <c r="CL511" i="81"/>
  <c r="CL497" i="81"/>
  <c r="CL797" i="81"/>
  <c r="CK517" i="81"/>
  <c r="CK774" i="81"/>
  <c r="CK776" i="81" s="1"/>
  <c r="CK777" i="81" s="1"/>
  <c r="CL1166" i="81" l="1"/>
  <c r="CL1167" i="81" s="1"/>
  <c r="CL1064" i="81"/>
  <c r="CL1068" i="81" s="1"/>
  <c r="CI224" i="81"/>
  <c r="CI240" i="81"/>
  <c r="CI243" i="81"/>
  <c r="CI242" i="81"/>
  <c r="CI237" i="81"/>
  <c r="CI233" i="81"/>
  <c r="CI232" i="81"/>
  <c r="CI246" i="81"/>
  <c r="CI222" i="81"/>
  <c r="CI226" i="81"/>
  <c r="CI225" i="81"/>
  <c r="CH646" i="81"/>
  <c r="CH1551" i="81" s="1"/>
  <c r="CH1446" i="81"/>
  <c r="CH1038" i="81"/>
  <c r="CI1035" i="81"/>
  <c r="CJ915" i="81"/>
  <c r="CI920" i="81"/>
  <c r="CI923" i="81" s="1"/>
  <c r="CI924" i="81" s="1"/>
  <c r="CI925" i="81" s="1"/>
  <c r="CI926" i="81" s="1"/>
  <c r="CI932" i="81" s="1"/>
  <c r="CH939" i="81"/>
  <c r="CH940" i="81"/>
  <c r="CI933" i="81" s="1"/>
  <c r="CI931" i="81" s="1"/>
  <c r="CI1036" i="81" s="1"/>
  <c r="CH936" i="81"/>
  <c r="CI930" i="81"/>
  <c r="CM1047" i="81"/>
  <c r="CM1076" i="81" s="1"/>
  <c r="CM1077" i="81" s="1"/>
  <c r="CN1075" i="81" s="1"/>
  <c r="CM1059" i="81"/>
  <c r="CM1067" i="81" s="1"/>
  <c r="CL1069" i="81"/>
  <c r="CM1062" i="81" s="1"/>
  <c r="CI537" i="81"/>
  <c r="CI1442" i="81" s="1"/>
  <c r="CI630" i="81"/>
  <c r="CI1535" i="81" s="1"/>
  <c r="CI627" i="81"/>
  <c r="CI1532" i="81" s="1"/>
  <c r="CI636" i="81"/>
  <c r="CI1541" i="81" s="1"/>
  <c r="CI615" i="81"/>
  <c r="CI1520" i="81" s="1"/>
  <c r="CI632" i="81"/>
  <c r="CI626" i="81"/>
  <c r="CI1531" i="81" s="1"/>
  <c r="CI617" i="81"/>
  <c r="CI637" i="81"/>
  <c r="CI1542" i="81" s="1"/>
  <c r="CI614" i="81"/>
  <c r="CI634" i="81"/>
  <c r="CI616" i="81"/>
  <c r="CI625" i="81"/>
  <c r="CI628" i="81"/>
  <c r="CI1533" i="81" s="1"/>
  <c r="CI624" i="81"/>
  <c r="CI633" i="81"/>
  <c r="CI1538" i="81" s="1"/>
  <c r="CI620" i="81"/>
  <c r="CI1525" i="81" s="1"/>
  <c r="CI623" i="81"/>
  <c r="CI1528" i="81" s="1"/>
  <c r="CI622" i="81"/>
  <c r="CI1527" i="81" s="1"/>
  <c r="CI618" i="81"/>
  <c r="CI631" i="81"/>
  <c r="CI1536" i="81" s="1"/>
  <c r="CI621" i="81"/>
  <c r="CI1526" i="81" s="1"/>
  <c r="CI629" i="81"/>
  <c r="CI1534" i="81" s="1"/>
  <c r="CI619" i="81"/>
  <c r="CI1524" i="81" s="1"/>
  <c r="CI638" i="81"/>
  <c r="CI635" i="81"/>
  <c r="CI556" i="81"/>
  <c r="CI1461" i="81" s="1"/>
  <c r="CH1463" i="81"/>
  <c r="CI540" i="81"/>
  <c r="CH546" i="81"/>
  <c r="CH550" i="81"/>
  <c r="CI543" i="81" s="1"/>
  <c r="CH549" i="81"/>
  <c r="CH1450" i="81"/>
  <c r="CI1537" i="81"/>
  <c r="CI557" i="81"/>
  <c r="CI544" i="81"/>
  <c r="CI1449" i="81" s="1"/>
  <c r="CI1433" i="81"/>
  <c r="CH645" i="81"/>
  <c r="CH1518" i="81"/>
  <c r="CI1523" i="81"/>
  <c r="CI1431" i="81"/>
  <c r="CN6" i="81"/>
  <c r="CM31" i="81"/>
  <c r="CN24" i="81" s="1"/>
  <c r="CM30" i="81"/>
  <c r="CM27" i="81"/>
  <c r="CL1065" i="81"/>
  <c r="CI254" i="81"/>
  <c r="CI253" i="81"/>
  <c r="CI153" i="81"/>
  <c r="CJ136" i="81"/>
  <c r="CJ134" i="81"/>
  <c r="CJ164" i="81"/>
  <c r="CH256" i="81"/>
  <c r="CM1078" i="81"/>
  <c r="CL415" i="81"/>
  <c r="CM410" i="81" s="1"/>
  <c r="CM287" i="81"/>
  <c r="CM291" i="81" s="1"/>
  <c r="CM398" i="81"/>
  <c r="CM407" i="81" s="1"/>
  <c r="CN268" i="81"/>
  <c r="CN301" i="81" s="1"/>
  <c r="CN270" i="81"/>
  <c r="CM387" i="81"/>
  <c r="CM389" i="81" s="1"/>
  <c r="CM390" i="81" s="1"/>
  <c r="CL516" i="81"/>
  <c r="CL515" i="81"/>
  <c r="CL905" i="81"/>
  <c r="CK518" i="81"/>
  <c r="CM785" i="81"/>
  <c r="CL657" i="81"/>
  <c r="CL655" i="81"/>
  <c r="CL688" i="81" s="1"/>
  <c r="CL669" i="81"/>
  <c r="CL677" i="81" s="1"/>
  <c r="CK679" i="81"/>
  <c r="CL672" i="81" s="1"/>
  <c r="CK675" i="81"/>
  <c r="CL1176" i="81"/>
  <c r="CL1174" i="81"/>
  <c r="CL1207" i="81" s="1"/>
  <c r="CM426" i="81"/>
  <c r="CK1193" i="81"/>
  <c r="CL801" i="81"/>
  <c r="CM429" i="81"/>
  <c r="CK1295" i="81"/>
  <c r="CK1296" i="81" s="1"/>
  <c r="CL790" i="81"/>
  <c r="CL793" i="81" s="1"/>
  <c r="CL794" i="81" s="1"/>
  <c r="CL795" i="81" s="1"/>
  <c r="CL796" i="81" s="1"/>
  <c r="CL802" i="81" s="1"/>
  <c r="CI1529" i="81" l="1"/>
  <c r="CI1540" i="81"/>
  <c r="CI1519" i="81"/>
  <c r="CI1521" i="81"/>
  <c r="CI1522" i="81"/>
  <c r="CM1056" i="81"/>
  <c r="CM1060" i="81" s="1"/>
  <c r="CI1530" i="81"/>
  <c r="CM1063" i="81"/>
  <c r="CH1454" i="81"/>
  <c r="CI1539" i="81"/>
  <c r="CI1543" i="81"/>
  <c r="CI530" i="81"/>
  <c r="CI533" i="81" s="1"/>
  <c r="CI534" i="81" s="1"/>
  <c r="CI535" i="81" s="1"/>
  <c r="CI536" i="81" s="1"/>
  <c r="CI542" i="81" s="1"/>
  <c r="CI541" i="81"/>
  <c r="CI545" i="81" s="1"/>
  <c r="CI1037" i="81"/>
  <c r="CI1038" i="81" s="1"/>
  <c r="CJ916" i="81"/>
  <c r="CJ949" i="81" s="1"/>
  <c r="CJ918" i="81"/>
  <c r="CI935" i="81"/>
  <c r="CI938" i="81"/>
  <c r="CJ525" i="81"/>
  <c r="CJ1430" i="81" s="1"/>
  <c r="CI558" i="81"/>
  <c r="CI1462" i="81"/>
  <c r="CH647" i="81"/>
  <c r="CH1550" i="81"/>
  <c r="CI645" i="81"/>
  <c r="CH1455" i="81"/>
  <c r="CH1451" i="81"/>
  <c r="CI548" i="81"/>
  <c r="CI1445" i="81"/>
  <c r="CJ528" i="81"/>
  <c r="CN7" i="81"/>
  <c r="CN40" i="81" s="1"/>
  <c r="CN9" i="81"/>
  <c r="CN38" i="81" s="1"/>
  <c r="CN39" i="81" s="1"/>
  <c r="CO37" i="81" s="1"/>
  <c r="CN29" i="81"/>
  <c r="CL419" i="81"/>
  <c r="CM427" i="81"/>
  <c r="CL420" i="81"/>
  <c r="CM413" i="81" s="1"/>
  <c r="CM411" i="81" s="1"/>
  <c r="CM516" i="81" s="1"/>
  <c r="CL416" i="81"/>
  <c r="CM414" i="81"/>
  <c r="CJ167" i="81"/>
  <c r="CI255" i="81"/>
  <c r="CJ165" i="81"/>
  <c r="CJ166" i="81" s="1"/>
  <c r="CJ152" i="81"/>
  <c r="CJ148" i="81"/>
  <c r="CI158" i="81"/>
  <c r="CJ151" i="81" s="1"/>
  <c r="CI154" i="81"/>
  <c r="CI157" i="81"/>
  <c r="CJ145" i="81"/>
  <c r="CM1165" i="81"/>
  <c r="CM1064" i="81"/>
  <c r="CM1153" i="81"/>
  <c r="CM1147" i="81"/>
  <c r="CM1139" i="81"/>
  <c r="CM1150" i="81"/>
  <c r="CM1155" i="81"/>
  <c r="CM1142" i="81"/>
  <c r="CM1152" i="81"/>
  <c r="CM1148" i="81"/>
  <c r="CM1161" i="81"/>
  <c r="CM1138" i="81"/>
  <c r="CM1158" i="81"/>
  <c r="CM1140" i="81"/>
  <c r="CM1157" i="81"/>
  <c r="CM1141" i="81"/>
  <c r="CM1137" i="81"/>
  <c r="CM1156" i="81"/>
  <c r="CM1145" i="81"/>
  <c r="CM1154" i="81"/>
  <c r="CM1160" i="81"/>
  <c r="CM1144" i="81"/>
  <c r="CM1146" i="81"/>
  <c r="CM1159" i="81"/>
  <c r="CM1151" i="81"/>
  <c r="CM1149" i="81"/>
  <c r="CM1143" i="81"/>
  <c r="CN1044" i="81"/>
  <c r="CM1049" i="81"/>
  <c r="CM1052" i="81" s="1"/>
  <c r="CM1053" i="81" s="1"/>
  <c r="CM1054" i="81" s="1"/>
  <c r="CM1055" i="81" s="1"/>
  <c r="CM1061" i="81" s="1"/>
  <c r="CM1068" i="81"/>
  <c r="CN282" i="81"/>
  <c r="CN290" i="81" s="1"/>
  <c r="CM292" i="81"/>
  <c r="CN285" i="81" s="1"/>
  <c r="CM288" i="81"/>
  <c r="CN395" i="81"/>
  <c r="CN396" i="81" s="1"/>
  <c r="CM400" i="81"/>
  <c r="CM403" i="81" s="1"/>
  <c r="CM404" i="81" s="1"/>
  <c r="CM405" i="81" s="1"/>
  <c r="CM406" i="81" s="1"/>
  <c r="CM412" i="81" s="1"/>
  <c r="CN279" i="81"/>
  <c r="CN272" i="81" s="1"/>
  <c r="CN275" i="81" s="1"/>
  <c r="CN276" i="81" s="1"/>
  <c r="CN277" i="81" s="1"/>
  <c r="CN278" i="81" s="1"/>
  <c r="CN284" i="81" s="1"/>
  <c r="CN299" i="81"/>
  <c r="CN300" i="81" s="1"/>
  <c r="CO298" i="81" s="1"/>
  <c r="CN286" i="81"/>
  <c r="CN363" i="81"/>
  <c r="CN367" i="81"/>
  <c r="CN368" i="81"/>
  <c r="CN383" i="81"/>
  <c r="CN379" i="81"/>
  <c r="CN362" i="81"/>
  <c r="CN382" i="81"/>
  <c r="CN372" i="81"/>
  <c r="CN384" i="81"/>
  <c r="CN366" i="81"/>
  <c r="CN375" i="81"/>
  <c r="CN376" i="81"/>
  <c r="CN381" i="81"/>
  <c r="CN370" i="81"/>
  <c r="CN373" i="81"/>
  <c r="CN385" i="81"/>
  <c r="CN361" i="81"/>
  <c r="CN364" i="81"/>
  <c r="CN377" i="81"/>
  <c r="CN365" i="81"/>
  <c r="CN369" i="81"/>
  <c r="CN371" i="81"/>
  <c r="CN380" i="81"/>
  <c r="CN374" i="81"/>
  <c r="CN378" i="81"/>
  <c r="CL1185" i="81"/>
  <c r="CL1178" i="81" s="1"/>
  <c r="CL1181" i="81" s="1"/>
  <c r="CL1182" i="81" s="1"/>
  <c r="CL1183" i="81" s="1"/>
  <c r="CL1184" i="81" s="1"/>
  <c r="CL1190" i="81" s="1"/>
  <c r="CK1194" i="81"/>
  <c r="CL1188" i="81"/>
  <c r="CK1198" i="81"/>
  <c r="CL1191" i="81" s="1"/>
  <c r="CK1197" i="81"/>
  <c r="CL1192" i="81"/>
  <c r="CL1205" i="81"/>
  <c r="CL1206" i="81" s="1"/>
  <c r="CM1204" i="81" s="1"/>
  <c r="CL666" i="81"/>
  <c r="CL659" i="81" s="1"/>
  <c r="CL662" i="81" s="1"/>
  <c r="CL663" i="81" s="1"/>
  <c r="CL664" i="81" s="1"/>
  <c r="CL665" i="81" s="1"/>
  <c r="CL671" i="81" s="1"/>
  <c r="CL749" i="81"/>
  <c r="CL753" i="81"/>
  <c r="CL761" i="81"/>
  <c r="CL765" i="81"/>
  <c r="CL767" i="81"/>
  <c r="CL768" i="81"/>
  <c r="CL747" i="81"/>
  <c r="CL752" i="81"/>
  <c r="CL763" i="81"/>
  <c r="CL769" i="81"/>
  <c r="CL754" i="81"/>
  <c r="CL762" i="81"/>
  <c r="CL770" i="81"/>
  <c r="CL748" i="81"/>
  <c r="CL766" i="81"/>
  <c r="CL746" i="81"/>
  <c r="CL758" i="81"/>
  <c r="CL757" i="81"/>
  <c r="CL751" i="81"/>
  <c r="CL755" i="81"/>
  <c r="CL759" i="81"/>
  <c r="CL764" i="81"/>
  <c r="CL756" i="81"/>
  <c r="CL750" i="81"/>
  <c r="CL760" i="81"/>
  <c r="CM428" i="81"/>
  <c r="CL686" i="81"/>
  <c r="CL687" i="81" s="1"/>
  <c r="CM685" i="81" s="1"/>
  <c r="CL673" i="81"/>
  <c r="CL517" i="81"/>
  <c r="CM499" i="81"/>
  <c r="CM507" i="81"/>
  <c r="CM512" i="81"/>
  <c r="CM493" i="81"/>
  <c r="CM504" i="81"/>
  <c r="CM488" i="81"/>
  <c r="CM496" i="81"/>
  <c r="CM492" i="81"/>
  <c r="CM511" i="81"/>
  <c r="CM502" i="81"/>
  <c r="CM500" i="81"/>
  <c r="CM490" i="81"/>
  <c r="CM509" i="81"/>
  <c r="CM491" i="81"/>
  <c r="CM506" i="81"/>
  <c r="CM489" i="81"/>
  <c r="CM503" i="81"/>
  <c r="CM498" i="81"/>
  <c r="CM497" i="81"/>
  <c r="CM510" i="81"/>
  <c r="CM505" i="81"/>
  <c r="CM494" i="81"/>
  <c r="CM508" i="81"/>
  <c r="CM501" i="81"/>
  <c r="CM495" i="81"/>
  <c r="CM418" i="81"/>
  <c r="CL906" i="81"/>
  <c r="CL907" i="81" s="1"/>
  <c r="CL908" i="81" s="1"/>
  <c r="CL805" i="81"/>
  <c r="CL1267" i="81"/>
  <c r="CL1269" i="81"/>
  <c r="CL1271" i="81"/>
  <c r="CL1278" i="81"/>
  <c r="CL1277" i="81"/>
  <c r="CL1275" i="81"/>
  <c r="CL1274" i="81"/>
  <c r="CL1276" i="81"/>
  <c r="CL1266" i="81"/>
  <c r="CL1286" i="81"/>
  <c r="CL1279" i="81"/>
  <c r="CL1282" i="81"/>
  <c r="CL1288" i="81"/>
  <c r="CL1283" i="81"/>
  <c r="CL1270" i="81"/>
  <c r="CL1281" i="81"/>
  <c r="CL1289" i="81"/>
  <c r="CL1287" i="81"/>
  <c r="CL1268" i="81"/>
  <c r="CL1273" i="81"/>
  <c r="CL1280" i="81"/>
  <c r="CL1265" i="81"/>
  <c r="CL1284" i="81"/>
  <c r="CL1272" i="81"/>
  <c r="CL1285" i="81"/>
  <c r="CM786" i="81"/>
  <c r="CM819" i="81" s="1"/>
  <c r="CM788" i="81"/>
  <c r="CI1450" i="81" l="1"/>
  <c r="CJ1433" i="81"/>
  <c r="CI1453" i="81"/>
  <c r="CI646" i="81"/>
  <c r="CI1551" i="81" s="1"/>
  <c r="CI1446" i="81"/>
  <c r="CJ927" i="81"/>
  <c r="CI1550" i="81"/>
  <c r="CJ934" i="81"/>
  <c r="CJ947" i="81"/>
  <c r="CJ948" i="81" s="1"/>
  <c r="CK946" i="81" s="1"/>
  <c r="CI940" i="81"/>
  <c r="CJ933" i="81" s="1"/>
  <c r="CJ931" i="81" s="1"/>
  <c r="CJ1036" i="81" s="1"/>
  <c r="CI936" i="81"/>
  <c r="CJ930" i="81"/>
  <c r="CI939" i="81"/>
  <c r="CJ1011" i="81"/>
  <c r="CJ1029" i="81"/>
  <c r="CJ1020" i="81"/>
  <c r="CJ1021" i="81"/>
  <c r="CJ1008" i="81"/>
  <c r="CJ1017" i="81"/>
  <c r="CJ1024" i="81"/>
  <c r="CJ1005" i="81"/>
  <c r="CJ1028" i="81"/>
  <c r="CJ1006" i="81"/>
  <c r="CJ1027" i="81"/>
  <c r="CJ1010" i="81"/>
  <c r="CJ1022" i="81"/>
  <c r="CJ1025" i="81"/>
  <c r="CJ1007" i="81"/>
  <c r="CJ1014" i="81"/>
  <c r="CJ1019" i="81"/>
  <c r="CJ1018" i="81"/>
  <c r="CJ1016" i="81"/>
  <c r="CJ1026" i="81"/>
  <c r="CJ1009" i="81"/>
  <c r="CJ1023" i="81"/>
  <c r="CJ1013" i="81"/>
  <c r="CJ1015" i="81"/>
  <c r="CJ1012" i="81"/>
  <c r="CJ526" i="81"/>
  <c r="CJ557" i="81"/>
  <c r="CJ544" i="81"/>
  <c r="CH648" i="81"/>
  <c r="CH1553" i="81" s="1"/>
  <c r="CH1552" i="81"/>
  <c r="CI546" i="81"/>
  <c r="CJ540" i="81"/>
  <c r="CI550" i="81"/>
  <c r="CJ543" i="81" s="1"/>
  <c r="CI549" i="81"/>
  <c r="CJ556" i="81"/>
  <c r="CJ1461" i="81" s="1"/>
  <c r="CI1463" i="81"/>
  <c r="CN18" i="81"/>
  <c r="CN11" i="81" s="1"/>
  <c r="CN14" i="81" s="1"/>
  <c r="CN15" i="81" s="1"/>
  <c r="CN16" i="81" s="1"/>
  <c r="CN17" i="81" s="1"/>
  <c r="CN23" i="81" s="1"/>
  <c r="CJ149" i="81"/>
  <c r="CJ153" i="81" s="1"/>
  <c r="CJ157" i="81" s="1"/>
  <c r="CI256" i="81"/>
  <c r="CK164" i="81"/>
  <c r="CJ156" i="81"/>
  <c r="CJ224" i="81"/>
  <c r="CJ237" i="81"/>
  <c r="CJ230" i="81"/>
  <c r="CJ234" i="81"/>
  <c r="CJ246" i="81"/>
  <c r="CJ241" i="81"/>
  <c r="CJ240" i="81"/>
  <c r="CJ225" i="81"/>
  <c r="CJ244" i="81"/>
  <c r="CJ247" i="81"/>
  <c r="CJ242" i="81"/>
  <c r="CJ232" i="81"/>
  <c r="CJ239" i="81"/>
  <c r="CJ233" i="81"/>
  <c r="CJ227" i="81"/>
  <c r="CJ238" i="81"/>
  <c r="CJ228" i="81"/>
  <c r="CJ236" i="81"/>
  <c r="CJ223" i="81"/>
  <c r="CJ235" i="81"/>
  <c r="CJ229" i="81"/>
  <c r="CJ226" i="81"/>
  <c r="CJ243" i="81"/>
  <c r="CJ231" i="81"/>
  <c r="CJ245" i="81"/>
  <c r="CK133" i="81"/>
  <c r="CI1451" i="81"/>
  <c r="CI1455" i="81"/>
  <c r="CJ138" i="81"/>
  <c r="CJ141" i="81" s="1"/>
  <c r="CJ142" i="81" s="1"/>
  <c r="CJ143" i="81" s="1"/>
  <c r="CJ144" i="81" s="1"/>
  <c r="CJ150" i="81" s="1"/>
  <c r="CN283" i="81"/>
  <c r="CN388" i="81" s="1"/>
  <c r="CO267" i="81"/>
  <c r="CO268" i="81" s="1"/>
  <c r="CM1164" i="81"/>
  <c r="CM1166" i="81" s="1"/>
  <c r="CM1167" i="81" s="1"/>
  <c r="CM1065" i="81"/>
  <c r="CN1059" i="81"/>
  <c r="CM1069" i="81"/>
  <c r="CN1062" i="81" s="1"/>
  <c r="CN1047" i="81"/>
  <c r="CN1045" i="81"/>
  <c r="CN1078" i="81" s="1"/>
  <c r="CN1067" i="81"/>
  <c r="CN398" i="81"/>
  <c r="CN427" i="81" s="1"/>
  <c r="CM415" i="81"/>
  <c r="CM416" i="81" s="1"/>
  <c r="CN387" i="81"/>
  <c r="CL1189" i="81"/>
  <c r="CL1294" i="81" s="1"/>
  <c r="CM1173" i="81"/>
  <c r="CM1176" i="81" s="1"/>
  <c r="CL670" i="81"/>
  <c r="CL1293" i="81"/>
  <c r="CN426" i="81"/>
  <c r="CL518" i="81"/>
  <c r="CL774" i="81"/>
  <c r="CM800" i="81"/>
  <c r="CL806" i="81"/>
  <c r="CL810" i="81"/>
  <c r="CM803" i="81" s="1"/>
  <c r="CL809" i="81"/>
  <c r="CM515" i="81"/>
  <c r="CN429" i="81"/>
  <c r="CM889" i="81"/>
  <c r="CM888" i="81"/>
  <c r="CM899" i="81"/>
  <c r="CM887" i="81"/>
  <c r="CM886" i="81"/>
  <c r="CM891" i="81"/>
  <c r="CM880" i="81"/>
  <c r="CM883" i="81"/>
  <c r="CM893" i="81"/>
  <c r="CM894" i="81"/>
  <c r="CM895" i="81"/>
  <c r="CM884" i="81"/>
  <c r="CM902" i="81"/>
  <c r="CM879" i="81"/>
  <c r="CM892" i="81"/>
  <c r="CM885" i="81"/>
  <c r="CM882" i="81"/>
  <c r="CM881" i="81"/>
  <c r="CM901" i="81"/>
  <c r="CM890" i="81"/>
  <c r="CM878" i="81"/>
  <c r="CM900" i="81"/>
  <c r="CM898" i="81"/>
  <c r="CM896" i="81"/>
  <c r="CM897" i="81"/>
  <c r="CM797" i="81"/>
  <c r="CN785" i="81" s="1"/>
  <c r="CM804" i="81"/>
  <c r="CM817" i="81"/>
  <c r="CM818" i="81" s="1"/>
  <c r="CN816" i="81" s="1"/>
  <c r="CM654" i="81"/>
  <c r="CL1196" i="81"/>
  <c r="CL1295" i="81" l="1"/>
  <c r="CL1296" i="81" s="1"/>
  <c r="CL1193" i="81"/>
  <c r="CJ1445" i="81"/>
  <c r="CJ1449" i="81"/>
  <c r="CJ1462" i="81"/>
  <c r="CI1454" i="81"/>
  <c r="CI647" i="81"/>
  <c r="CJ1035" i="81"/>
  <c r="CJ1037" i="81" s="1"/>
  <c r="CJ1038" i="81" s="1"/>
  <c r="CJ935" i="81"/>
  <c r="CJ938" i="81"/>
  <c r="CJ920" i="81"/>
  <c r="CJ923" i="81" s="1"/>
  <c r="CJ924" i="81" s="1"/>
  <c r="CJ925" i="81" s="1"/>
  <c r="CJ926" i="81" s="1"/>
  <c r="CJ932" i="81" s="1"/>
  <c r="CK915" i="81"/>
  <c r="CJ939" i="81"/>
  <c r="CJ559" i="81"/>
  <c r="CJ1431" i="81"/>
  <c r="CJ537" i="81"/>
  <c r="CJ541" i="81" s="1"/>
  <c r="CJ548" i="81"/>
  <c r="CJ558" i="81"/>
  <c r="CO6" i="81"/>
  <c r="CN30" i="81"/>
  <c r="CN27" i="81"/>
  <c r="CN31" i="81"/>
  <c r="CO24" i="81" s="1"/>
  <c r="CO127" i="81" s="1"/>
  <c r="CO128" i="81" s="1"/>
  <c r="CO129" i="81" s="1"/>
  <c r="CN407" i="81"/>
  <c r="CO395" i="81" s="1"/>
  <c r="CM419" i="81"/>
  <c r="CN414" i="81"/>
  <c r="CN287" i="81"/>
  <c r="CN291" i="81" s="1"/>
  <c r="CJ254" i="81"/>
  <c r="CM420" i="81"/>
  <c r="CN413" i="81" s="1"/>
  <c r="CN410" i="81"/>
  <c r="CO270" i="81"/>
  <c r="CO279" i="81" s="1"/>
  <c r="CN389" i="81"/>
  <c r="CN390" i="81" s="1"/>
  <c r="CK134" i="81"/>
  <c r="CK136" i="81"/>
  <c r="CJ253" i="81"/>
  <c r="CJ158" i="81"/>
  <c r="CK151" i="81" s="1"/>
  <c r="CK148" i="81"/>
  <c r="CJ154" i="81"/>
  <c r="CN1056" i="81"/>
  <c r="CN1162" i="81"/>
  <c r="CN1160" i="81"/>
  <c r="CN1159" i="81"/>
  <c r="CN1148" i="81"/>
  <c r="CN1161" i="81"/>
  <c r="CN1151" i="81"/>
  <c r="CN1158" i="81"/>
  <c r="CN1154" i="81"/>
  <c r="CN1142" i="81"/>
  <c r="CN1157" i="81"/>
  <c r="CN1153" i="81"/>
  <c r="CN1138" i="81"/>
  <c r="CN1155" i="81"/>
  <c r="CN1146" i="81"/>
  <c r="CN1140" i="81"/>
  <c r="CN1152" i="81"/>
  <c r="CN1139" i="81"/>
  <c r="CN1143" i="81"/>
  <c r="CN1141" i="81"/>
  <c r="CN1145" i="81"/>
  <c r="CN1149" i="81"/>
  <c r="CN1156" i="81"/>
  <c r="CN1144" i="81"/>
  <c r="CN1147" i="81"/>
  <c r="CN1150" i="81"/>
  <c r="CN1076" i="81"/>
  <c r="CN1077" i="81" s="1"/>
  <c r="CO1075" i="81" s="1"/>
  <c r="CN1063" i="81"/>
  <c r="CM1174" i="81"/>
  <c r="CM1207" i="81" s="1"/>
  <c r="CM1280" i="81" s="1"/>
  <c r="CO301" i="81"/>
  <c r="CL775" i="81"/>
  <c r="CL674" i="81"/>
  <c r="CN786" i="81"/>
  <c r="CN819" i="81" s="1"/>
  <c r="CN788" i="81"/>
  <c r="CL1198" i="81"/>
  <c r="CM1191" i="81" s="1"/>
  <c r="CM1188" i="81"/>
  <c r="CL1194" i="81"/>
  <c r="CL1197" i="81"/>
  <c r="CM790" i="81"/>
  <c r="CM793" i="81" s="1"/>
  <c r="CM794" i="81" s="1"/>
  <c r="CM795" i="81" s="1"/>
  <c r="CM796" i="81" s="1"/>
  <c r="CM802" i="81" s="1"/>
  <c r="CM905" i="81"/>
  <c r="CN512" i="81"/>
  <c r="CN503" i="81"/>
  <c r="CN492" i="81"/>
  <c r="CN500" i="81"/>
  <c r="CN505" i="81"/>
  <c r="CN504" i="81"/>
  <c r="CN502" i="81"/>
  <c r="CN511" i="81"/>
  <c r="CN499" i="81"/>
  <c r="CN501" i="81"/>
  <c r="CN495" i="81"/>
  <c r="CN497" i="81"/>
  <c r="CN489" i="81"/>
  <c r="CN506" i="81"/>
  <c r="CN493" i="81"/>
  <c r="CN496" i="81"/>
  <c r="CN507" i="81"/>
  <c r="CN494" i="81"/>
  <c r="CN490" i="81"/>
  <c r="CN513" i="81"/>
  <c r="CN509" i="81"/>
  <c r="CN491" i="81"/>
  <c r="CN508" i="81"/>
  <c r="CN510" i="81"/>
  <c r="CN498" i="81"/>
  <c r="CM517" i="81"/>
  <c r="CM808" i="81"/>
  <c r="CM1192" i="81"/>
  <c r="CM1205" i="81"/>
  <c r="CM1206" i="81" s="1"/>
  <c r="CN1204" i="81" s="1"/>
  <c r="CN428" i="81"/>
  <c r="CN418" i="81"/>
  <c r="CM655" i="81"/>
  <c r="CM657" i="81"/>
  <c r="CM801" i="81"/>
  <c r="CM906" i="81" s="1"/>
  <c r="CN400" i="81"/>
  <c r="CN403" i="81" s="1"/>
  <c r="CN404" i="81" s="1"/>
  <c r="CN405" i="81" s="1"/>
  <c r="CN406" i="81" s="1"/>
  <c r="CN412" i="81" s="1"/>
  <c r="CM1290" i="81"/>
  <c r="CM1286" i="81"/>
  <c r="CN288" i="81" l="1"/>
  <c r="CM1278" i="81"/>
  <c r="CO286" i="81"/>
  <c r="CJ1453" i="81"/>
  <c r="CI1552" i="81"/>
  <c r="CI648" i="81"/>
  <c r="CI1553" i="81" s="1"/>
  <c r="CM1276" i="81"/>
  <c r="CK930" i="81"/>
  <c r="CK938" i="81" s="1"/>
  <c r="CJ940" i="81"/>
  <c r="CK933" i="81" s="1"/>
  <c r="CJ936" i="81"/>
  <c r="CK918" i="81"/>
  <c r="CK916" i="81"/>
  <c r="CK949" i="81" s="1"/>
  <c r="CJ646" i="81"/>
  <c r="CJ1551" i="81" s="1"/>
  <c r="CJ545" i="81"/>
  <c r="CJ1450" i="81" s="1"/>
  <c r="CJ1446" i="81"/>
  <c r="CJ616" i="81"/>
  <c r="CJ1521" i="81" s="1"/>
  <c r="CJ618" i="81"/>
  <c r="CJ1523" i="81" s="1"/>
  <c r="CJ615" i="81"/>
  <c r="CJ627" i="81"/>
  <c r="CJ1532" i="81" s="1"/>
  <c r="CJ639" i="81"/>
  <c r="CJ1544" i="81" s="1"/>
  <c r="CJ624" i="81"/>
  <c r="CJ1529" i="81" s="1"/>
  <c r="CJ1464" i="81"/>
  <c r="CJ632" i="81"/>
  <c r="CJ1537" i="81" s="1"/>
  <c r="CJ622" i="81"/>
  <c r="CJ1527" i="81" s="1"/>
  <c r="CJ621" i="81"/>
  <c r="CJ1526" i="81" s="1"/>
  <c r="CJ623" i="81"/>
  <c r="CJ1528" i="81" s="1"/>
  <c r="CJ628" i="81"/>
  <c r="CJ1533" i="81" s="1"/>
  <c r="CJ629" i="81"/>
  <c r="CJ1534" i="81" s="1"/>
  <c r="CJ634" i="81"/>
  <c r="CJ1539" i="81" s="1"/>
  <c r="CJ637" i="81"/>
  <c r="CJ1542" i="81" s="1"/>
  <c r="CJ620" i="81"/>
  <c r="CJ1525" i="81" s="1"/>
  <c r="CJ630" i="81"/>
  <c r="CJ1535" i="81" s="1"/>
  <c r="CJ638" i="81"/>
  <c r="CJ1543" i="81" s="1"/>
  <c r="CJ626" i="81"/>
  <c r="CJ1531" i="81" s="1"/>
  <c r="CJ619" i="81"/>
  <c r="CJ1524" i="81" s="1"/>
  <c r="CJ635" i="81"/>
  <c r="CJ1540" i="81" s="1"/>
  <c r="CJ625" i="81"/>
  <c r="CJ1530" i="81" s="1"/>
  <c r="CJ631" i="81"/>
  <c r="CJ1536" i="81" s="1"/>
  <c r="CJ633" i="81"/>
  <c r="CJ1538" i="81" s="1"/>
  <c r="CJ617" i="81"/>
  <c r="CJ1522" i="81" s="1"/>
  <c r="CJ636" i="81"/>
  <c r="CJ1541" i="81" s="1"/>
  <c r="CJ530" i="81"/>
  <c r="CJ533" i="81" s="1"/>
  <c r="CJ534" i="81" s="1"/>
  <c r="CJ535" i="81" s="1"/>
  <c r="CJ536" i="81" s="1"/>
  <c r="CJ542" i="81" s="1"/>
  <c r="CK525" i="81"/>
  <c r="CJ1442" i="81"/>
  <c r="CN411" i="81"/>
  <c r="CN415" i="81" s="1"/>
  <c r="CJ550" i="81"/>
  <c r="CJ549" i="81"/>
  <c r="CJ1454" i="81" s="1"/>
  <c r="CO282" i="81"/>
  <c r="CO290" i="81" s="1"/>
  <c r="CK556" i="81"/>
  <c r="CK1461" i="81" s="1"/>
  <c r="CJ1463" i="81"/>
  <c r="CO9" i="81"/>
  <c r="CO38" i="81" s="1"/>
  <c r="CO39" i="81" s="1"/>
  <c r="CO7" i="81"/>
  <c r="CO40" i="81" s="1"/>
  <c r="CO29" i="81"/>
  <c r="CM1281" i="81"/>
  <c r="CN292" i="81"/>
  <c r="CO285" i="81" s="1"/>
  <c r="CO283" i="81" s="1"/>
  <c r="CM1289" i="81"/>
  <c r="CO299" i="81"/>
  <c r="CO300" i="81" s="1"/>
  <c r="CK167" i="81"/>
  <c r="CK145" i="81"/>
  <c r="CK156" i="81"/>
  <c r="CJ255" i="81"/>
  <c r="CK152" i="81"/>
  <c r="CK165" i="81"/>
  <c r="CO1044" i="81"/>
  <c r="CN1049" i="81"/>
  <c r="CN1052" i="81" s="1"/>
  <c r="CN1053" i="81" s="1"/>
  <c r="CN1054" i="81" s="1"/>
  <c r="CN1055" i="81" s="1"/>
  <c r="CN1061" i="81" s="1"/>
  <c r="CM1282" i="81"/>
  <c r="CM1271" i="81"/>
  <c r="CM1285" i="81"/>
  <c r="CM1185" i="81"/>
  <c r="CM1178" i="81" s="1"/>
  <c r="CM1181" i="81" s="1"/>
  <c r="CM1182" i="81" s="1"/>
  <c r="CM1183" i="81" s="1"/>
  <c r="CM1184" i="81" s="1"/>
  <c r="CM1190" i="81" s="1"/>
  <c r="CM1277" i="81"/>
  <c r="CM1283" i="81"/>
  <c r="CM1269" i="81"/>
  <c r="CN1060" i="81"/>
  <c r="CN1164" i="81"/>
  <c r="CM1287" i="81"/>
  <c r="CM1266" i="81"/>
  <c r="CM1274" i="81"/>
  <c r="CM1267" i="81"/>
  <c r="CM1268" i="81"/>
  <c r="CM1270" i="81"/>
  <c r="CM1288" i="81"/>
  <c r="CM1272" i="81"/>
  <c r="CM1284" i="81"/>
  <c r="CM1275" i="81"/>
  <c r="CM1279" i="81"/>
  <c r="CM1273" i="81"/>
  <c r="CO272" i="81"/>
  <c r="CO275" i="81" s="1"/>
  <c r="CO276" i="81" s="1"/>
  <c r="CO277" i="81" s="1"/>
  <c r="CO278" i="81" s="1"/>
  <c r="CO284" i="81" s="1"/>
  <c r="CO364" i="81"/>
  <c r="CO384" i="81"/>
  <c r="CO386" i="81"/>
  <c r="CO381" i="81"/>
  <c r="CO375" i="81"/>
  <c r="CO378" i="81"/>
  <c r="CO377" i="81"/>
  <c r="CO365" i="81"/>
  <c r="CO366" i="81"/>
  <c r="CO368" i="81"/>
  <c r="CO373" i="81"/>
  <c r="CO363" i="81"/>
  <c r="CO379" i="81"/>
  <c r="CO385" i="81"/>
  <c r="CO380" i="81"/>
  <c r="CO369" i="81"/>
  <c r="CO382" i="81"/>
  <c r="CO376" i="81"/>
  <c r="CO371" i="81"/>
  <c r="CO372" i="81"/>
  <c r="CO383" i="81"/>
  <c r="CO370" i="81"/>
  <c r="CO374" i="81"/>
  <c r="CO367" i="81"/>
  <c r="CO362" i="81"/>
  <c r="CN516" i="81"/>
  <c r="CN797" i="81"/>
  <c r="CO785" i="81" s="1"/>
  <c r="CL776" i="81"/>
  <c r="CL777" i="81" s="1"/>
  <c r="CL679" i="81"/>
  <c r="CM672" i="81" s="1"/>
  <c r="CM669" i="81"/>
  <c r="CL675" i="81"/>
  <c r="CL678" i="81"/>
  <c r="CM666" i="81"/>
  <c r="CN654" i="81" s="1"/>
  <c r="CO426" i="81"/>
  <c r="CM907" i="81"/>
  <c r="CM908" i="81" s="1"/>
  <c r="CM686" i="81"/>
  <c r="CM673" i="81"/>
  <c r="CM518" i="81"/>
  <c r="CM688" i="81"/>
  <c r="CM1196" i="81"/>
  <c r="CN804" i="81"/>
  <c r="CN817" i="81"/>
  <c r="CN818" i="81" s="1"/>
  <c r="CO816" i="81" s="1"/>
  <c r="CM805" i="81"/>
  <c r="CN515" i="81"/>
  <c r="CO396" i="81"/>
  <c r="CO398" i="81"/>
  <c r="CN882" i="81"/>
  <c r="CN888" i="81"/>
  <c r="CN899" i="81"/>
  <c r="CN896" i="81"/>
  <c r="CN900" i="81"/>
  <c r="CN887" i="81"/>
  <c r="CN903" i="81"/>
  <c r="CN881" i="81"/>
  <c r="CN886" i="81"/>
  <c r="CN893" i="81"/>
  <c r="CN901" i="81"/>
  <c r="CN897" i="81"/>
  <c r="CN880" i="81"/>
  <c r="CN902" i="81"/>
  <c r="CN894" i="81"/>
  <c r="CN895" i="81"/>
  <c r="CN889" i="81"/>
  <c r="CN885" i="81"/>
  <c r="CN890" i="81"/>
  <c r="CN898" i="81"/>
  <c r="CN879" i="81"/>
  <c r="CN883" i="81"/>
  <c r="CN884" i="81"/>
  <c r="CN892" i="81"/>
  <c r="CN891" i="81"/>
  <c r="CJ546" i="81" l="1"/>
  <c r="CJ1455" i="81"/>
  <c r="CK540" i="81"/>
  <c r="CK1445" i="81"/>
  <c r="CJ1451" i="81"/>
  <c r="CK543" i="81"/>
  <c r="CK927" i="81"/>
  <c r="CL915" i="81" s="1"/>
  <c r="CK1028" i="81"/>
  <c r="CK1016" i="81"/>
  <c r="CK1026" i="81"/>
  <c r="CK1024" i="81"/>
  <c r="CK1007" i="81"/>
  <c r="CK1020" i="81"/>
  <c r="CK1009" i="81"/>
  <c r="CK1022" i="81"/>
  <c r="CK1011" i="81"/>
  <c r="CK1010" i="81"/>
  <c r="CK1019" i="81"/>
  <c r="CK1023" i="81"/>
  <c r="CK1017" i="81"/>
  <c r="CK1014" i="81"/>
  <c r="CK1025" i="81"/>
  <c r="CK1021" i="81"/>
  <c r="CK1008" i="81"/>
  <c r="CK1015" i="81"/>
  <c r="CK1013" i="81"/>
  <c r="CK1027" i="81"/>
  <c r="CK1006" i="81"/>
  <c r="CK1030" i="81"/>
  <c r="CK1012" i="81"/>
  <c r="CK1029" i="81"/>
  <c r="CK1018" i="81"/>
  <c r="CK934" i="81"/>
  <c r="CK947" i="81"/>
  <c r="CK948" i="81" s="1"/>
  <c r="CL946" i="81" s="1"/>
  <c r="CK528" i="81"/>
  <c r="CK526" i="81"/>
  <c r="CK1430" i="81"/>
  <c r="CJ1520" i="81"/>
  <c r="CJ645" i="81"/>
  <c r="CK548" i="81"/>
  <c r="CK1453" i="81" s="1"/>
  <c r="CO18" i="81"/>
  <c r="CM1189" i="81"/>
  <c r="CM1294" i="81" s="1"/>
  <c r="CN1173" i="81"/>
  <c r="CN1176" i="81" s="1"/>
  <c r="CK238" i="81"/>
  <c r="CK242" i="81"/>
  <c r="CK233" i="81"/>
  <c r="CK230" i="81"/>
  <c r="CK248" i="81"/>
  <c r="CK245" i="81"/>
  <c r="CK226" i="81"/>
  <c r="CK243" i="81"/>
  <c r="CK234" i="81"/>
  <c r="CK244" i="81"/>
  <c r="CK225" i="81"/>
  <c r="CK231" i="81"/>
  <c r="CK232" i="81"/>
  <c r="CK229" i="81"/>
  <c r="CK228" i="81"/>
  <c r="CK237" i="81"/>
  <c r="CK239" i="81"/>
  <c r="CK236" i="81"/>
  <c r="CK235" i="81"/>
  <c r="CK227" i="81"/>
  <c r="CK246" i="81"/>
  <c r="CK247" i="81"/>
  <c r="CK224" i="81"/>
  <c r="CK240" i="81"/>
  <c r="CK241" i="81"/>
  <c r="CJ256" i="81"/>
  <c r="CK138" i="81"/>
  <c r="CK141" i="81" s="1"/>
  <c r="CK142" i="81" s="1"/>
  <c r="CK143" i="81" s="1"/>
  <c r="CK144" i="81" s="1"/>
  <c r="CK150" i="81" s="1"/>
  <c r="CL133" i="81"/>
  <c r="CK166" i="81"/>
  <c r="CK149" i="81"/>
  <c r="CN1165" i="81"/>
  <c r="CN1166" i="81" s="1"/>
  <c r="CN1167" i="81" s="1"/>
  <c r="CN1064" i="81"/>
  <c r="CM1293" i="81"/>
  <c r="CO1047" i="81"/>
  <c r="CO1045" i="81"/>
  <c r="CO1078" i="81" s="1"/>
  <c r="CM670" i="81"/>
  <c r="CM775" i="81" s="1"/>
  <c r="CM659" i="81"/>
  <c r="CM662" i="81" s="1"/>
  <c r="CM663" i="81" s="1"/>
  <c r="CM664" i="81" s="1"/>
  <c r="CM665" i="81" s="1"/>
  <c r="CM671" i="81" s="1"/>
  <c r="CN790" i="81"/>
  <c r="CN793" i="81" s="1"/>
  <c r="CN794" i="81" s="1"/>
  <c r="CN795" i="81" s="1"/>
  <c r="CN796" i="81" s="1"/>
  <c r="CN802" i="81" s="1"/>
  <c r="CO387" i="81"/>
  <c r="CO287" i="81"/>
  <c r="CO388" i="81"/>
  <c r="CM677" i="81"/>
  <c r="CM1193" i="81"/>
  <c r="CM1197" i="81" s="1"/>
  <c r="CO407" i="81"/>
  <c r="CO400" i="81" s="1"/>
  <c r="CO403" i="81" s="1"/>
  <c r="CO404" i="81" s="1"/>
  <c r="CO405" i="81" s="1"/>
  <c r="CO406" i="81" s="1"/>
  <c r="CO412" i="81" s="1"/>
  <c r="CN517" i="81"/>
  <c r="CM809" i="81"/>
  <c r="CN800" i="81"/>
  <c r="CM810" i="81"/>
  <c r="CN803" i="81" s="1"/>
  <c r="CN801" i="81" s="1"/>
  <c r="CN906" i="81" s="1"/>
  <c r="CM806" i="81"/>
  <c r="CN905" i="81"/>
  <c r="CO427" i="81"/>
  <c r="CO414" i="81"/>
  <c r="CO786" i="81"/>
  <c r="CO819" i="81" s="1"/>
  <c r="CO788" i="81"/>
  <c r="CN1174" i="81"/>
  <c r="CN1207" i="81" s="1"/>
  <c r="CM687" i="81"/>
  <c r="CO429" i="81"/>
  <c r="CN420" i="81"/>
  <c r="CO413" i="81" s="1"/>
  <c r="CN416" i="81"/>
  <c r="CO410" i="81"/>
  <c r="CN419" i="81"/>
  <c r="CM756" i="81"/>
  <c r="CM753" i="81"/>
  <c r="CM760" i="81"/>
  <c r="CM766" i="81"/>
  <c r="CM763" i="81"/>
  <c r="CM748" i="81"/>
  <c r="CM769" i="81"/>
  <c r="CM749" i="81"/>
  <c r="CM764" i="81"/>
  <c r="CM767" i="81"/>
  <c r="CM758" i="81"/>
  <c r="CM757" i="81"/>
  <c r="CM765" i="81"/>
  <c r="CM771" i="81"/>
  <c r="CM770" i="81"/>
  <c r="CM752" i="81"/>
  <c r="CM754" i="81"/>
  <c r="CM759" i="81"/>
  <c r="CM761" i="81"/>
  <c r="CM747" i="81"/>
  <c r="CM762" i="81"/>
  <c r="CM750" i="81"/>
  <c r="CM755" i="81"/>
  <c r="CM768" i="81"/>
  <c r="CM751" i="81"/>
  <c r="CN657" i="81"/>
  <c r="CN655" i="81"/>
  <c r="CK931" i="81" l="1"/>
  <c r="CK1036" i="81" s="1"/>
  <c r="CK920" i="81"/>
  <c r="CK923" i="81" s="1"/>
  <c r="CK924" i="81" s="1"/>
  <c r="CK925" i="81" s="1"/>
  <c r="CK926" i="81" s="1"/>
  <c r="CK932" i="81" s="1"/>
  <c r="CM1295" i="81"/>
  <c r="CM1296" i="81" s="1"/>
  <c r="CK1035" i="81"/>
  <c r="CK1037" i="81" s="1"/>
  <c r="CK1038" i="81" s="1"/>
  <c r="CL916" i="81"/>
  <c r="CL949" i="81" s="1"/>
  <c r="CL918" i="81"/>
  <c r="CJ647" i="81"/>
  <c r="CJ1550" i="81"/>
  <c r="CK559" i="81"/>
  <c r="CK1431" i="81"/>
  <c r="CK537" i="81"/>
  <c r="CK557" i="81"/>
  <c r="CK544" i="81"/>
  <c r="CK1449" i="81" s="1"/>
  <c r="CK1433" i="81"/>
  <c r="CO11" i="81"/>
  <c r="CO14" i="81" s="1"/>
  <c r="CO15" i="81" s="1"/>
  <c r="CO16" i="81" s="1"/>
  <c r="CO17" i="81" s="1"/>
  <c r="CO23" i="81" s="1"/>
  <c r="CO27" i="81"/>
  <c r="CO30" i="81"/>
  <c r="CO31" i="81"/>
  <c r="CO411" i="81"/>
  <c r="CO516" i="81" s="1"/>
  <c r="CM674" i="81"/>
  <c r="CM678" i="81" s="1"/>
  <c r="CL164" i="81"/>
  <c r="CL136" i="81"/>
  <c r="CL134" i="81"/>
  <c r="CK253" i="81"/>
  <c r="CK254" i="81"/>
  <c r="CK153" i="81"/>
  <c r="CO1076" i="81"/>
  <c r="CO1077" i="81" s="1"/>
  <c r="CO1063" i="81"/>
  <c r="CO1056" i="81"/>
  <c r="CO1059" i="81"/>
  <c r="CN1065" i="81"/>
  <c r="CN1069" i="81"/>
  <c r="CO1062" i="81" s="1"/>
  <c r="CN1068" i="81"/>
  <c r="CO1141" i="81"/>
  <c r="CO1144" i="81"/>
  <c r="CO1148" i="81"/>
  <c r="CO1143" i="81"/>
  <c r="CO1153" i="81"/>
  <c r="CO1139" i="81"/>
  <c r="CO1159" i="81"/>
  <c r="CO1152" i="81"/>
  <c r="CO1155" i="81"/>
  <c r="CO1149" i="81"/>
  <c r="CO1163" i="81"/>
  <c r="CO1142" i="81"/>
  <c r="CO1161" i="81"/>
  <c r="CO1160" i="81"/>
  <c r="CO1156" i="81"/>
  <c r="CO1140" i="81"/>
  <c r="CO1150" i="81"/>
  <c r="CO1145" i="81"/>
  <c r="CO1157" i="81"/>
  <c r="CO1151" i="81"/>
  <c r="CO1162" i="81"/>
  <c r="CO1158" i="81"/>
  <c r="CO1146" i="81"/>
  <c r="CO1147" i="81"/>
  <c r="CO1154" i="81"/>
  <c r="CO291" i="81"/>
  <c r="CO292" i="81"/>
  <c r="CO288" i="81"/>
  <c r="CO389" i="81"/>
  <c r="CO390" i="81" s="1"/>
  <c r="CN1188" i="81"/>
  <c r="CN1196" i="81" s="1"/>
  <c r="CM1194" i="81"/>
  <c r="CM1198" i="81"/>
  <c r="CN1191" i="81" s="1"/>
  <c r="CO418" i="81"/>
  <c r="CN1205" i="81"/>
  <c r="CN1206" i="81" s="1"/>
  <c r="CO1204" i="81" s="1"/>
  <c r="CN1192" i="81"/>
  <c r="CO904" i="81"/>
  <c r="CO882" i="81"/>
  <c r="CO887" i="81"/>
  <c r="CO896" i="81"/>
  <c r="CO893" i="81"/>
  <c r="CO895" i="81"/>
  <c r="CO884" i="81"/>
  <c r="CO902" i="81"/>
  <c r="CO903" i="81"/>
  <c r="CO888" i="81"/>
  <c r="CO894" i="81"/>
  <c r="CO892" i="81"/>
  <c r="CO889" i="81"/>
  <c r="CO886" i="81"/>
  <c r="CO883" i="81"/>
  <c r="CO901" i="81"/>
  <c r="CO897" i="81"/>
  <c r="CO900" i="81"/>
  <c r="CO890" i="81"/>
  <c r="CO880" i="81"/>
  <c r="CO885" i="81"/>
  <c r="CO881" i="81"/>
  <c r="CO898" i="81"/>
  <c r="CO899" i="81"/>
  <c r="CO891" i="81"/>
  <c r="CN518" i="81"/>
  <c r="CN686" i="81"/>
  <c r="CN673" i="81"/>
  <c r="CO428" i="81"/>
  <c r="CN805" i="81"/>
  <c r="CN808" i="81"/>
  <c r="CM675" i="81"/>
  <c r="CO507" i="81"/>
  <c r="CO511" i="81"/>
  <c r="CO493" i="81"/>
  <c r="CO498" i="81"/>
  <c r="CO513" i="81"/>
  <c r="CO514" i="81"/>
  <c r="CO509" i="81"/>
  <c r="CO506" i="81"/>
  <c r="CO490" i="81"/>
  <c r="CO496" i="81"/>
  <c r="CO491" i="81"/>
  <c r="CO499" i="81"/>
  <c r="CO508" i="81"/>
  <c r="CO494" i="81"/>
  <c r="CO504" i="81"/>
  <c r="CO505" i="81"/>
  <c r="CO501" i="81"/>
  <c r="CO492" i="81"/>
  <c r="CO510" i="81"/>
  <c r="CO497" i="81"/>
  <c r="CO502" i="81"/>
  <c r="CO500" i="81"/>
  <c r="CO503" i="81"/>
  <c r="CO495" i="81"/>
  <c r="CO512" i="81"/>
  <c r="CN1185" i="81"/>
  <c r="CO797" i="81"/>
  <c r="CN907" i="81"/>
  <c r="CN908" i="81" s="1"/>
  <c r="CN666" i="81"/>
  <c r="CN688" i="81"/>
  <c r="CM774" i="81"/>
  <c r="CN685" i="81"/>
  <c r="CN1278" i="81"/>
  <c r="CN1279" i="81"/>
  <c r="CN1269" i="81"/>
  <c r="CN1288" i="81"/>
  <c r="CN1270" i="81"/>
  <c r="CN1285" i="81"/>
  <c r="CN1286" i="81"/>
  <c r="CN1272" i="81"/>
  <c r="CN1275" i="81"/>
  <c r="CN1283" i="81"/>
  <c r="CN1268" i="81"/>
  <c r="CN1290" i="81"/>
  <c r="CN1289" i="81"/>
  <c r="CN1281" i="81"/>
  <c r="CN1271" i="81"/>
  <c r="CN1291" i="81"/>
  <c r="CN1284" i="81"/>
  <c r="CN1267" i="81"/>
  <c r="CN1280" i="81"/>
  <c r="CN1287" i="81"/>
  <c r="CN1277" i="81"/>
  <c r="CN1276" i="81"/>
  <c r="CN1282" i="81"/>
  <c r="CN1273" i="81"/>
  <c r="CN1274" i="81"/>
  <c r="CO817" i="81"/>
  <c r="CO818" i="81" s="1"/>
  <c r="CO804" i="81"/>
  <c r="CK935" i="81" l="1"/>
  <c r="CK939" i="81"/>
  <c r="CL1007" i="81"/>
  <c r="CL1022" i="81"/>
  <c r="CL1031" i="81"/>
  <c r="CL1018" i="81"/>
  <c r="CL1027" i="81"/>
  <c r="CL1028" i="81"/>
  <c r="CL1013" i="81"/>
  <c r="CL1012" i="81"/>
  <c r="CL1010" i="81"/>
  <c r="CL1009" i="81"/>
  <c r="CL1014" i="81"/>
  <c r="CL1024" i="81"/>
  <c r="CL1023" i="81"/>
  <c r="CL1019" i="81"/>
  <c r="CL1029" i="81"/>
  <c r="CL1017" i="81"/>
  <c r="CL1020" i="81"/>
  <c r="CL1025" i="81"/>
  <c r="CL1021" i="81"/>
  <c r="CL1030" i="81"/>
  <c r="CL1008" i="81"/>
  <c r="CL1026" i="81"/>
  <c r="CL1011" i="81"/>
  <c r="CL1015" i="81"/>
  <c r="CL1016" i="81"/>
  <c r="CL927" i="81"/>
  <c r="CL947" i="81"/>
  <c r="CL948" i="81" s="1"/>
  <c r="CM946" i="81" s="1"/>
  <c r="CL934" i="81"/>
  <c r="CK558" i="81"/>
  <c r="CK1462" i="81"/>
  <c r="CL525" i="81"/>
  <c r="CK1442" i="81"/>
  <c r="CK541" i="81"/>
  <c r="CK530" i="81"/>
  <c r="CK533" i="81" s="1"/>
  <c r="CK534" i="81" s="1"/>
  <c r="CK535" i="81" s="1"/>
  <c r="CK536" i="81" s="1"/>
  <c r="CK542" i="81" s="1"/>
  <c r="CJ648" i="81"/>
  <c r="CJ1553" i="81" s="1"/>
  <c r="CJ1552" i="81"/>
  <c r="CK627" i="81"/>
  <c r="CK1532" i="81" s="1"/>
  <c r="CK630" i="81"/>
  <c r="CK1535" i="81" s="1"/>
  <c r="CK624" i="81"/>
  <c r="CK1529" i="81" s="1"/>
  <c r="CK617" i="81"/>
  <c r="CK1522" i="81" s="1"/>
  <c r="CK633" i="81"/>
  <c r="CK1538" i="81" s="1"/>
  <c r="CK631" i="81"/>
  <c r="CK1536" i="81" s="1"/>
  <c r="CK626" i="81"/>
  <c r="CK1531" i="81" s="1"/>
  <c r="CK632" i="81"/>
  <c r="CK1537" i="81" s="1"/>
  <c r="CK625" i="81"/>
  <c r="CK1530" i="81" s="1"/>
  <c r="CK616" i="81"/>
  <c r="CK640" i="81"/>
  <c r="CK1545" i="81" s="1"/>
  <c r="CK620" i="81"/>
  <c r="CK1525" i="81" s="1"/>
  <c r="CK636" i="81"/>
  <c r="CK1541" i="81" s="1"/>
  <c r="CK628" i="81"/>
  <c r="CK1533" i="81" s="1"/>
  <c r="CK635" i="81"/>
  <c r="CK1540" i="81" s="1"/>
  <c r="CK634" i="81"/>
  <c r="CK1539" i="81" s="1"/>
  <c r="CK638" i="81"/>
  <c r="CK1543" i="81" s="1"/>
  <c r="CK621" i="81"/>
  <c r="CK1526" i="81" s="1"/>
  <c r="CK629" i="81"/>
  <c r="CK1534" i="81" s="1"/>
  <c r="CK623" i="81"/>
  <c r="CK1528" i="81" s="1"/>
  <c r="CK618" i="81"/>
  <c r="CK1523" i="81" s="1"/>
  <c r="CK639" i="81"/>
  <c r="CK1544" i="81" s="1"/>
  <c r="CK622" i="81"/>
  <c r="CK1527" i="81" s="1"/>
  <c r="CK637" i="81"/>
  <c r="CK1542" i="81" s="1"/>
  <c r="CK619" i="81"/>
  <c r="CK1524" i="81" s="1"/>
  <c r="CK1464" i="81"/>
  <c r="CN669" i="81"/>
  <c r="CM679" i="81"/>
  <c r="CN672" i="81" s="1"/>
  <c r="CN670" i="81" s="1"/>
  <c r="CO415" i="81"/>
  <c r="CO420" i="81" s="1"/>
  <c r="CL145" i="81"/>
  <c r="CM133" i="81" s="1"/>
  <c r="CO1060" i="81"/>
  <c r="CO1165" i="81" s="1"/>
  <c r="CK255" i="81"/>
  <c r="CK157" i="81"/>
  <c r="CL148" i="81"/>
  <c r="CK154" i="81"/>
  <c r="CK158" i="81"/>
  <c r="CL151" i="81" s="1"/>
  <c r="CL167" i="81"/>
  <c r="CL152" i="81"/>
  <c r="CL165" i="81"/>
  <c r="CO1067" i="81"/>
  <c r="CO1049" i="81"/>
  <c r="CO1052" i="81" s="1"/>
  <c r="CO1053" i="81" s="1"/>
  <c r="CO1054" i="81" s="1"/>
  <c r="CO1055" i="81" s="1"/>
  <c r="CO1061" i="81" s="1"/>
  <c r="CO1164" i="81"/>
  <c r="CO515" i="81"/>
  <c r="CO905" i="81"/>
  <c r="CN771" i="81"/>
  <c r="CN759" i="81"/>
  <c r="CN762" i="81"/>
  <c r="CN757" i="81"/>
  <c r="CN765" i="81"/>
  <c r="CN763" i="81"/>
  <c r="CN769" i="81"/>
  <c r="CN749" i="81"/>
  <c r="CN748" i="81"/>
  <c r="CN764" i="81"/>
  <c r="CN767" i="81"/>
  <c r="CN770" i="81"/>
  <c r="CN751" i="81"/>
  <c r="CN758" i="81"/>
  <c r="CN752" i="81"/>
  <c r="CN768" i="81"/>
  <c r="CN754" i="81"/>
  <c r="CN761" i="81"/>
  <c r="CN772" i="81"/>
  <c r="CN760" i="81"/>
  <c r="CN753" i="81"/>
  <c r="CN750" i="81"/>
  <c r="CN756" i="81"/>
  <c r="CN755" i="81"/>
  <c r="CN766" i="81"/>
  <c r="CM776" i="81"/>
  <c r="CN659" i="81"/>
  <c r="CN662" i="81" s="1"/>
  <c r="CN663" i="81" s="1"/>
  <c r="CN664" i="81" s="1"/>
  <c r="CN665" i="81" s="1"/>
  <c r="CN671" i="81" s="1"/>
  <c r="CO654" i="81"/>
  <c r="CN1189" i="81"/>
  <c r="CO1173" i="81"/>
  <c r="CN1178" i="81"/>
  <c r="CN1181" i="81" s="1"/>
  <c r="CN1182" i="81" s="1"/>
  <c r="CN1183" i="81" s="1"/>
  <c r="CN1184" i="81" s="1"/>
  <c r="CN1190" i="81" s="1"/>
  <c r="CN677" i="81"/>
  <c r="CN687" i="81"/>
  <c r="CN1293" i="81"/>
  <c r="CO800" i="81"/>
  <c r="CN806" i="81"/>
  <c r="CN810" i="81"/>
  <c r="CO803" i="81" s="1"/>
  <c r="CO801" i="81" s="1"/>
  <c r="CO906" i="81" s="1"/>
  <c r="CN809" i="81"/>
  <c r="CO790" i="81"/>
  <c r="CO793" i="81" s="1"/>
  <c r="CO794" i="81" s="1"/>
  <c r="CO795" i="81" s="1"/>
  <c r="CO796" i="81" s="1"/>
  <c r="CO802" i="81" s="1"/>
  <c r="CK940" i="81" l="1"/>
  <c r="CL933" i="81" s="1"/>
  <c r="CL931" i="81" s="1"/>
  <c r="CL1036" i="81" s="1"/>
  <c r="CL930" i="81"/>
  <c r="CL938" i="81" s="1"/>
  <c r="CK936" i="81"/>
  <c r="CM915" i="81"/>
  <c r="CL920" i="81"/>
  <c r="CL923" i="81" s="1"/>
  <c r="CL924" i="81" s="1"/>
  <c r="CL925" i="81" s="1"/>
  <c r="CL926" i="81" s="1"/>
  <c r="CL932" i="81" s="1"/>
  <c r="CO419" i="81"/>
  <c r="CL1035" i="81"/>
  <c r="CK645" i="81"/>
  <c r="CK1521" i="81"/>
  <c r="CL528" i="81"/>
  <c r="CL526" i="81"/>
  <c r="CL1430" i="81"/>
  <c r="CK646" i="81"/>
  <c r="CK1551" i="81" s="1"/>
  <c r="CK545" i="81"/>
  <c r="CK1446" i="81"/>
  <c r="CL556" i="81"/>
  <c r="CK1463" i="81"/>
  <c r="CO416" i="81"/>
  <c r="CL138" i="81"/>
  <c r="CL141" i="81" s="1"/>
  <c r="CL142" i="81" s="1"/>
  <c r="CL143" i="81" s="1"/>
  <c r="CL144" i="81" s="1"/>
  <c r="CL150" i="81" s="1"/>
  <c r="CL149" i="81"/>
  <c r="CL153" i="81" s="1"/>
  <c r="CO1166" i="81"/>
  <c r="CO1167" i="81" s="1"/>
  <c r="CO1064" i="81"/>
  <c r="CO1068" i="81" s="1"/>
  <c r="CL244" i="81"/>
  <c r="CL247" i="81"/>
  <c r="CL243" i="81"/>
  <c r="CL228" i="81"/>
  <c r="CL233" i="81"/>
  <c r="CL229" i="81"/>
  <c r="CL226" i="81"/>
  <c r="CL232" i="81"/>
  <c r="CL238" i="81"/>
  <c r="CL242" i="81"/>
  <c r="CL227" i="81"/>
  <c r="CL248" i="81"/>
  <c r="CL225" i="81"/>
  <c r="CL230" i="81"/>
  <c r="CL235" i="81"/>
  <c r="CL237" i="81"/>
  <c r="CL245" i="81"/>
  <c r="CL249" i="81"/>
  <c r="CL234" i="81"/>
  <c r="CL241" i="81"/>
  <c r="CL240" i="81"/>
  <c r="CL236" i="81"/>
  <c r="CL239" i="81"/>
  <c r="CL231" i="81"/>
  <c r="CL246" i="81"/>
  <c r="CL156" i="81"/>
  <c r="CL166" i="81"/>
  <c r="CK256" i="81"/>
  <c r="CM136" i="81"/>
  <c r="CM134" i="81"/>
  <c r="CN775" i="81"/>
  <c r="CN674" i="81"/>
  <c r="CN679" i="81" s="1"/>
  <c r="CO672" i="81" s="1"/>
  <c r="CO1176" i="81"/>
  <c r="CO1174" i="81"/>
  <c r="CO1207" i="81" s="1"/>
  <c r="CO655" i="81"/>
  <c r="CO657" i="81"/>
  <c r="CN774" i="81"/>
  <c r="CO517" i="81"/>
  <c r="CO685" i="81"/>
  <c r="CO907" i="81"/>
  <c r="CO908" i="81" s="1"/>
  <c r="CO808" i="81"/>
  <c r="CO805" i="81"/>
  <c r="CN1294" i="81"/>
  <c r="CN1193" i="81"/>
  <c r="CM777" i="81"/>
  <c r="CL935" i="81" l="1"/>
  <c r="CL1037" i="81"/>
  <c r="CL1038" i="81" s="1"/>
  <c r="CL537" i="81"/>
  <c r="CL1442" i="81" s="1"/>
  <c r="CM916" i="81"/>
  <c r="CM949" i="81" s="1"/>
  <c r="CM918" i="81"/>
  <c r="CK647" i="81"/>
  <c r="CK1550" i="81"/>
  <c r="CK546" i="81"/>
  <c r="CK550" i="81"/>
  <c r="CL543" i="81" s="1"/>
  <c r="CK549" i="81"/>
  <c r="CK1454" i="81" s="1"/>
  <c r="CL540" i="81"/>
  <c r="CK1450" i="81"/>
  <c r="CL559" i="81"/>
  <c r="CL1431" i="81"/>
  <c r="CL544" i="81"/>
  <c r="CL1449" i="81" s="1"/>
  <c r="CL557" i="81"/>
  <c r="CL1462" i="81" s="1"/>
  <c r="CL1433" i="81"/>
  <c r="CL1461" i="81"/>
  <c r="CO1069" i="81"/>
  <c r="CO1065" i="81"/>
  <c r="CL254" i="81"/>
  <c r="CM145" i="81"/>
  <c r="CN133" i="81" s="1"/>
  <c r="CM165" i="81"/>
  <c r="CM152" i="81"/>
  <c r="CM148" i="81"/>
  <c r="CL158" i="81"/>
  <c r="CM151" i="81" s="1"/>
  <c r="CL154" i="81"/>
  <c r="CL157" i="81"/>
  <c r="CM164" i="81"/>
  <c r="CM167" i="81"/>
  <c r="CL253" i="81"/>
  <c r="CN675" i="81"/>
  <c r="CO669" i="81"/>
  <c r="CN678" i="81"/>
  <c r="CN1295" i="81"/>
  <c r="CN1296" i="81" s="1"/>
  <c r="CO806" i="81"/>
  <c r="CO810" i="81"/>
  <c r="CO809" i="81"/>
  <c r="CO518" i="81"/>
  <c r="CO688" i="81"/>
  <c r="CO1192" i="81"/>
  <c r="CO1205" i="81"/>
  <c r="CO1206" i="81" s="1"/>
  <c r="CO1185" i="81"/>
  <c r="CN1197" i="81"/>
  <c r="CN1198" i="81"/>
  <c r="CO1191" i="81" s="1"/>
  <c r="CN1194" i="81"/>
  <c r="CO1188" i="81"/>
  <c r="CN776" i="81"/>
  <c r="CO666" i="81"/>
  <c r="CO673" i="81"/>
  <c r="CO686" i="81"/>
  <c r="CO1286" i="81"/>
  <c r="CO1269" i="81"/>
  <c r="CO1271" i="81"/>
  <c r="CO1270" i="81"/>
  <c r="CO1292" i="81"/>
  <c r="CO1284" i="81"/>
  <c r="CO1288" i="81"/>
  <c r="CO1280" i="81"/>
  <c r="CO1285" i="81"/>
  <c r="CO1291" i="81"/>
  <c r="CO1268" i="81"/>
  <c r="CO1272" i="81"/>
  <c r="CO1281" i="81"/>
  <c r="CO1287" i="81"/>
  <c r="CO1279" i="81"/>
  <c r="CO1273" i="81"/>
  <c r="CO1274" i="81"/>
  <c r="CO1289" i="81"/>
  <c r="CO1275" i="81"/>
  <c r="CO1278" i="81"/>
  <c r="CO1276" i="81"/>
  <c r="CO1282" i="81"/>
  <c r="CO1290" i="81"/>
  <c r="CO1283" i="81"/>
  <c r="CO1277" i="81"/>
  <c r="CL939" i="81" l="1"/>
  <c r="CL936" i="81"/>
  <c r="CM930" i="81"/>
  <c r="CM938" i="81" s="1"/>
  <c r="CL940" i="81"/>
  <c r="CM933" i="81" s="1"/>
  <c r="CL541" i="81"/>
  <c r="CM525" i="81"/>
  <c r="CL530" i="81"/>
  <c r="CL533" i="81" s="1"/>
  <c r="CL534" i="81" s="1"/>
  <c r="CL535" i="81" s="1"/>
  <c r="CL536" i="81" s="1"/>
  <c r="CL542" i="81" s="1"/>
  <c r="CL558" i="81"/>
  <c r="CM556" i="81" s="1"/>
  <c r="CM1461" i="81" s="1"/>
  <c r="CM1022" i="81"/>
  <c r="CM1019" i="81"/>
  <c r="CM1031" i="81"/>
  <c r="CM1008" i="81"/>
  <c r="CM1016" i="81"/>
  <c r="CM1028" i="81"/>
  <c r="CM1030" i="81"/>
  <c r="CM1013" i="81"/>
  <c r="CM1023" i="81"/>
  <c r="CM1025" i="81"/>
  <c r="CM1024" i="81"/>
  <c r="CM1014" i="81"/>
  <c r="CM1012" i="81"/>
  <c r="CM1017" i="81"/>
  <c r="CM1026" i="81"/>
  <c r="CM1032" i="81"/>
  <c r="CM1011" i="81"/>
  <c r="CM1021" i="81"/>
  <c r="CM1018" i="81"/>
  <c r="CM1029" i="81"/>
  <c r="CM1010" i="81"/>
  <c r="CM1009" i="81"/>
  <c r="CM1015" i="81"/>
  <c r="CM1027" i="81"/>
  <c r="CM1020" i="81"/>
  <c r="CM927" i="81"/>
  <c r="CM947" i="81"/>
  <c r="CM948" i="81" s="1"/>
  <c r="CN946" i="81" s="1"/>
  <c r="CM934" i="81"/>
  <c r="CL633" i="81"/>
  <c r="CL1538" i="81" s="1"/>
  <c r="CL639" i="81"/>
  <c r="CL1544" i="81" s="1"/>
  <c r="CL640" i="81"/>
  <c r="CL1545" i="81" s="1"/>
  <c r="CL626" i="81"/>
  <c r="CL1531" i="81" s="1"/>
  <c r="CL625" i="81"/>
  <c r="CL1530" i="81" s="1"/>
  <c r="CL636" i="81"/>
  <c r="CL1541" i="81" s="1"/>
  <c r="CL617" i="81"/>
  <c r="CL620" i="81"/>
  <c r="CL1525" i="81" s="1"/>
  <c r="CL623" i="81"/>
  <c r="CL1528" i="81" s="1"/>
  <c r="CL628" i="81"/>
  <c r="CL1533" i="81" s="1"/>
  <c r="CL634" i="81"/>
  <c r="CL1539" i="81" s="1"/>
  <c r="CL632" i="81"/>
  <c r="CL1537" i="81" s="1"/>
  <c r="CL621" i="81"/>
  <c r="CL1526" i="81" s="1"/>
  <c r="CL624" i="81"/>
  <c r="CL1529" i="81" s="1"/>
  <c r="CL629" i="81"/>
  <c r="CL1534" i="81" s="1"/>
  <c r="CL635" i="81"/>
  <c r="CL1540" i="81" s="1"/>
  <c r="CL627" i="81"/>
  <c r="CL1532" i="81" s="1"/>
  <c r="CL641" i="81"/>
  <c r="CL1546" i="81" s="1"/>
  <c r="CL630" i="81"/>
  <c r="CL1535" i="81" s="1"/>
  <c r="CL622" i="81"/>
  <c r="CL1527" i="81" s="1"/>
  <c r="CL637" i="81"/>
  <c r="CL1542" i="81" s="1"/>
  <c r="CL638" i="81"/>
  <c r="CL1543" i="81" s="1"/>
  <c r="CL619" i="81"/>
  <c r="CL1524" i="81" s="1"/>
  <c r="CL631" i="81"/>
  <c r="CL1536" i="81" s="1"/>
  <c r="CL618" i="81"/>
  <c r="CL1523" i="81" s="1"/>
  <c r="CL1464" i="81"/>
  <c r="CK1451" i="81"/>
  <c r="CK1455" i="81"/>
  <c r="CL545" i="81"/>
  <c r="CL548" i="81"/>
  <c r="CL1453" i="81" s="1"/>
  <c r="CL1445" i="81"/>
  <c r="CK648" i="81"/>
  <c r="CK1553" i="81" s="1"/>
  <c r="CK1552" i="81"/>
  <c r="CM526" i="81"/>
  <c r="CM528" i="81"/>
  <c r="CM1430" i="81"/>
  <c r="CM149" i="81"/>
  <c r="CM254" i="81" s="1"/>
  <c r="CM138" i="81"/>
  <c r="CM141" i="81" s="1"/>
  <c r="CM142" i="81" s="1"/>
  <c r="CM143" i="81" s="1"/>
  <c r="CM144" i="81" s="1"/>
  <c r="CM150" i="81" s="1"/>
  <c r="CM166" i="81"/>
  <c r="CL255" i="81"/>
  <c r="CM238" i="81"/>
  <c r="CM250" i="81"/>
  <c r="CM229" i="81"/>
  <c r="CM226" i="81"/>
  <c r="CM248" i="81"/>
  <c r="CM241" i="81"/>
  <c r="CM249" i="81"/>
  <c r="CM246" i="81"/>
  <c r="CM231" i="81"/>
  <c r="CM243" i="81"/>
  <c r="CM230" i="81"/>
  <c r="CM235" i="81"/>
  <c r="CM240" i="81"/>
  <c r="CM239" i="81"/>
  <c r="CM228" i="81"/>
  <c r="CM234" i="81"/>
  <c r="CM232" i="81"/>
  <c r="CM237" i="81"/>
  <c r="CM245" i="81"/>
  <c r="CM227" i="81"/>
  <c r="CM242" i="81"/>
  <c r="CM233" i="81"/>
  <c r="CM247" i="81"/>
  <c r="CM236" i="81"/>
  <c r="CM244" i="81"/>
  <c r="CM156" i="81"/>
  <c r="CN136" i="81"/>
  <c r="CN134" i="81"/>
  <c r="CO1189" i="81"/>
  <c r="CO1294" i="81" s="1"/>
  <c r="CO677" i="81"/>
  <c r="CO1293" i="81"/>
  <c r="CO1178" i="81"/>
  <c r="CO1181" i="81" s="1"/>
  <c r="CO1182" i="81" s="1"/>
  <c r="CO1183" i="81" s="1"/>
  <c r="CO1184" i="81" s="1"/>
  <c r="CO1190" i="81" s="1"/>
  <c r="CO687" i="81"/>
  <c r="CN777" i="81"/>
  <c r="CO670" i="81"/>
  <c r="CO766" i="81"/>
  <c r="CO752" i="81"/>
  <c r="CO770" i="81"/>
  <c r="CO754" i="81"/>
  <c r="CO759" i="81"/>
  <c r="CO765" i="81"/>
  <c r="CO772" i="81"/>
  <c r="CO761" i="81"/>
  <c r="CO757" i="81"/>
  <c r="CO763" i="81"/>
  <c r="CO755" i="81"/>
  <c r="CO760" i="81"/>
  <c r="CO764" i="81"/>
  <c r="CO771" i="81"/>
  <c r="CO750" i="81"/>
  <c r="CO769" i="81"/>
  <c r="CO753" i="81"/>
  <c r="CO751" i="81"/>
  <c r="CO767" i="81"/>
  <c r="CO773" i="81"/>
  <c r="CO749" i="81"/>
  <c r="CO768" i="81"/>
  <c r="CO762" i="81"/>
  <c r="CO758" i="81"/>
  <c r="CO756" i="81"/>
  <c r="CO1196" i="81"/>
  <c r="CO659" i="81"/>
  <c r="CO662" i="81" s="1"/>
  <c r="CO663" i="81" s="1"/>
  <c r="CO664" i="81" s="1"/>
  <c r="CO665" i="81" s="1"/>
  <c r="CO671" i="81" s="1"/>
  <c r="CL1463" i="81" l="1"/>
  <c r="CL646" i="81"/>
  <c r="CL1551" i="81" s="1"/>
  <c r="CL1446" i="81"/>
  <c r="CM537" i="81"/>
  <c r="CN525" i="81" s="1"/>
  <c r="CM1035" i="81"/>
  <c r="CM920" i="81"/>
  <c r="CM923" i="81" s="1"/>
  <c r="CM924" i="81" s="1"/>
  <c r="CM925" i="81" s="1"/>
  <c r="CM926" i="81" s="1"/>
  <c r="CM932" i="81" s="1"/>
  <c r="CN915" i="81"/>
  <c r="CM931" i="81"/>
  <c r="CM1442" i="81"/>
  <c r="CM544" i="81"/>
  <c r="CM1449" i="81" s="1"/>
  <c r="CM557" i="81"/>
  <c r="CM1433" i="81"/>
  <c r="CL645" i="81"/>
  <c r="CL1522" i="81"/>
  <c r="CM559" i="81"/>
  <c r="CM530" i="81"/>
  <c r="CM1431" i="81"/>
  <c r="CN528" i="81"/>
  <c r="CN526" i="81"/>
  <c r="CN559" i="81" s="1"/>
  <c r="CN633" i="81" s="1"/>
  <c r="CM153" i="81"/>
  <c r="CL550" i="81"/>
  <c r="CM543" i="81" s="1"/>
  <c r="CM541" i="81" s="1"/>
  <c r="CM646" i="81" s="1"/>
  <c r="CL546" i="81"/>
  <c r="CM540" i="81"/>
  <c r="CL549" i="81"/>
  <c r="CL1454" i="81" s="1"/>
  <c r="CL1450" i="81"/>
  <c r="CN629" i="81"/>
  <c r="CN636" i="81"/>
  <c r="CN628" i="81"/>
  <c r="CN642" i="81"/>
  <c r="CN619" i="81"/>
  <c r="CN627" i="81"/>
  <c r="CN634" i="81"/>
  <c r="CN638" i="81"/>
  <c r="CN626" i="81"/>
  <c r="CN643" i="81"/>
  <c r="CN622" i="81"/>
  <c r="CN641" i="81"/>
  <c r="CN631" i="81"/>
  <c r="CN625" i="81"/>
  <c r="CN635" i="81"/>
  <c r="CN637" i="81"/>
  <c r="CN639" i="81"/>
  <c r="CN623" i="81"/>
  <c r="CN620" i="81"/>
  <c r="CN624" i="81"/>
  <c r="CN630" i="81"/>
  <c r="CN632" i="81"/>
  <c r="CO1193" i="81"/>
  <c r="CO1295" i="81"/>
  <c r="CO1296" i="81" s="1"/>
  <c r="CN145" i="81"/>
  <c r="CN138" i="81" s="1"/>
  <c r="CN141" i="81" s="1"/>
  <c r="CN142" i="81" s="1"/>
  <c r="CN143" i="81" s="1"/>
  <c r="CN144" i="81" s="1"/>
  <c r="CN150" i="81" s="1"/>
  <c r="CN167" i="81"/>
  <c r="CN148" i="81"/>
  <c r="CM154" i="81"/>
  <c r="CM158" i="81"/>
  <c r="CN151" i="81" s="1"/>
  <c r="CM157" i="81"/>
  <c r="CN165" i="81"/>
  <c r="CN152" i="81"/>
  <c r="CM253" i="81"/>
  <c r="CL256" i="81"/>
  <c r="CN164" i="81"/>
  <c r="CO1198" i="81"/>
  <c r="CO1194" i="81"/>
  <c r="CO774" i="81"/>
  <c r="CO775" i="81"/>
  <c r="CO674" i="81"/>
  <c r="CO1197" i="81"/>
  <c r="CN1430" i="81" l="1"/>
  <c r="CN621" i="81"/>
  <c r="CN640" i="81"/>
  <c r="CM1446" i="81"/>
  <c r="CN918" i="81"/>
  <c r="CN916" i="81"/>
  <c r="CM1036" i="81"/>
  <c r="CM1037" i="81" s="1"/>
  <c r="CM1038" i="81" s="1"/>
  <c r="CM935" i="81"/>
  <c r="CM634" i="81"/>
  <c r="CM1539" i="81" s="1"/>
  <c r="CM624" i="81"/>
  <c r="CM1529" i="81" s="1"/>
  <c r="CM628" i="81"/>
  <c r="CM1533" i="81" s="1"/>
  <c r="CM638" i="81"/>
  <c r="CM1543" i="81" s="1"/>
  <c r="CM626" i="81"/>
  <c r="CM1531" i="81" s="1"/>
  <c r="CM639" i="81"/>
  <c r="CM1544" i="81" s="1"/>
  <c r="CM620" i="81"/>
  <c r="CM1525" i="81" s="1"/>
  <c r="CM629" i="81"/>
  <c r="CM1534" i="81" s="1"/>
  <c r="CM622" i="81"/>
  <c r="CM1527" i="81" s="1"/>
  <c r="CM637" i="81"/>
  <c r="CM1542" i="81" s="1"/>
  <c r="CM618" i="81"/>
  <c r="CM623" i="81"/>
  <c r="CM1528" i="81" s="1"/>
  <c r="CM627" i="81"/>
  <c r="CM1532" i="81" s="1"/>
  <c r="CM625" i="81"/>
  <c r="CM1530" i="81" s="1"/>
  <c r="CM631" i="81"/>
  <c r="CM1536" i="81" s="1"/>
  <c r="CM630" i="81"/>
  <c r="CM1535" i="81" s="1"/>
  <c r="CM636" i="81"/>
  <c r="CM1541" i="81" s="1"/>
  <c r="CM642" i="81"/>
  <c r="CM1547" i="81" s="1"/>
  <c r="CM621" i="81"/>
  <c r="CM1526" i="81" s="1"/>
  <c r="CM641" i="81"/>
  <c r="CM1546" i="81" s="1"/>
  <c r="CM640" i="81"/>
  <c r="CM1545" i="81" s="1"/>
  <c r="CM619" i="81"/>
  <c r="CM1524" i="81" s="1"/>
  <c r="CM635" i="81"/>
  <c r="CM1540" i="81" s="1"/>
  <c r="CM633" i="81"/>
  <c r="CM1538" i="81" s="1"/>
  <c r="CM632" i="81"/>
  <c r="CM1537" i="81" s="1"/>
  <c r="CM1464" i="81"/>
  <c r="CM548" i="81"/>
  <c r="CM1453" i="81" s="1"/>
  <c r="CM545" i="81"/>
  <c r="CM1445" i="81"/>
  <c r="CM558" i="81"/>
  <c r="CM1462" i="81"/>
  <c r="CN544" i="81"/>
  <c r="CN557" i="81"/>
  <c r="CL1451" i="81"/>
  <c r="CL1455" i="81"/>
  <c r="CM533" i="81"/>
  <c r="CM534" i="81" s="1"/>
  <c r="CM535" i="81" s="1"/>
  <c r="CM536" i="81" s="1"/>
  <c r="CM542" i="81" s="1"/>
  <c r="CL647" i="81"/>
  <c r="CL1550" i="81"/>
  <c r="CN537" i="81"/>
  <c r="CO525" i="81" s="1"/>
  <c r="CN645" i="81"/>
  <c r="CN149" i="81"/>
  <c r="CN254" i="81" s="1"/>
  <c r="CO133" i="81"/>
  <c r="CO134" i="81" s="1"/>
  <c r="CN166" i="81"/>
  <c r="CN156" i="81"/>
  <c r="CM255" i="81"/>
  <c r="CN250" i="81"/>
  <c r="CN241" i="81"/>
  <c r="CN238" i="81"/>
  <c r="CN245" i="81"/>
  <c r="CN239" i="81"/>
  <c r="CN240" i="81"/>
  <c r="CN243" i="81"/>
  <c r="CN247" i="81"/>
  <c r="CN231" i="81"/>
  <c r="CN235" i="81"/>
  <c r="CN236" i="81"/>
  <c r="CN230" i="81"/>
  <c r="CN249" i="81"/>
  <c r="CN227" i="81"/>
  <c r="CN237" i="81"/>
  <c r="CN242" i="81"/>
  <c r="CN233" i="81"/>
  <c r="CN251" i="81"/>
  <c r="CN234" i="81"/>
  <c r="CN248" i="81"/>
  <c r="CN244" i="81"/>
  <c r="CN229" i="81"/>
  <c r="CN228" i="81"/>
  <c r="CN232" i="81"/>
  <c r="CN246" i="81"/>
  <c r="CO776" i="81"/>
  <c r="CO679" i="81"/>
  <c r="CO675" i="81"/>
  <c r="CO678" i="81"/>
  <c r="CM1551" i="81" l="1"/>
  <c r="CN927" i="81"/>
  <c r="CO915" i="81" s="1"/>
  <c r="CO1430" i="81" s="1"/>
  <c r="CN947" i="81"/>
  <c r="CN948" i="81" s="1"/>
  <c r="CO946" i="81" s="1"/>
  <c r="CN934" i="81"/>
  <c r="CN1449" i="81" s="1"/>
  <c r="CN1433" i="81"/>
  <c r="CN930" i="81"/>
  <c r="CM940" i="81"/>
  <c r="CN933" i="81" s="1"/>
  <c r="CN931" i="81" s="1"/>
  <c r="CN1036" i="81" s="1"/>
  <c r="CM936" i="81"/>
  <c r="CM939" i="81"/>
  <c r="CN920" i="81"/>
  <c r="CN923" i="81" s="1"/>
  <c r="CN924" i="81" s="1"/>
  <c r="CN925" i="81" s="1"/>
  <c r="CN926" i="81" s="1"/>
  <c r="CN932" i="81" s="1"/>
  <c r="CN1442" i="81"/>
  <c r="CN949" i="81"/>
  <c r="CN1431" i="81"/>
  <c r="CO526" i="81"/>
  <c r="CO559" i="81" s="1"/>
  <c r="CO528" i="81"/>
  <c r="CM645" i="81"/>
  <c r="CM1523" i="81"/>
  <c r="CN153" i="81"/>
  <c r="CN154" i="81" s="1"/>
  <c r="CM550" i="81"/>
  <c r="CN543" i="81" s="1"/>
  <c r="CN541" i="81" s="1"/>
  <c r="CN646" i="81" s="1"/>
  <c r="CN1551" i="81" s="1"/>
  <c r="CM546" i="81"/>
  <c r="CN540" i="81"/>
  <c r="CM549" i="81"/>
  <c r="CM1454" i="81" s="1"/>
  <c r="CM1450" i="81"/>
  <c r="CL648" i="81"/>
  <c r="CL1553" i="81" s="1"/>
  <c r="CL1552" i="81"/>
  <c r="CN530" i="81"/>
  <c r="CN533" i="81" s="1"/>
  <c r="CN534" i="81" s="1"/>
  <c r="CN535" i="81" s="1"/>
  <c r="CN536" i="81" s="1"/>
  <c r="CN542" i="81" s="1"/>
  <c r="CN556" i="81"/>
  <c r="CN1461" i="81" s="1"/>
  <c r="CM1463" i="81"/>
  <c r="CN1462" i="81"/>
  <c r="CN1446" i="81"/>
  <c r="CO136" i="81"/>
  <c r="CN253" i="81"/>
  <c r="CO167" i="81"/>
  <c r="CM256" i="81"/>
  <c r="CO164" i="81"/>
  <c r="CO777" i="81"/>
  <c r="CO148" i="81" l="1"/>
  <c r="CO537" i="81"/>
  <c r="CN157" i="81"/>
  <c r="CN935" i="81"/>
  <c r="CN938" i="81"/>
  <c r="CN158" i="81"/>
  <c r="CO151" i="81" s="1"/>
  <c r="CN1025" i="81"/>
  <c r="CN1540" i="81" s="1"/>
  <c r="CN1021" i="81"/>
  <c r="CN1536" i="81" s="1"/>
  <c r="CN1017" i="81"/>
  <c r="CN1532" i="81" s="1"/>
  <c r="CN1019" i="81"/>
  <c r="CN1534" i="81" s="1"/>
  <c r="CN1032" i="81"/>
  <c r="CN1547" i="81" s="1"/>
  <c r="CN1015" i="81"/>
  <c r="CN1530" i="81" s="1"/>
  <c r="CN1016" i="81"/>
  <c r="CN1531" i="81" s="1"/>
  <c r="CN1013" i="81"/>
  <c r="CN1528" i="81" s="1"/>
  <c r="CN1023" i="81"/>
  <c r="CN1538" i="81" s="1"/>
  <c r="CN1033" i="81"/>
  <c r="CN1548" i="81" s="1"/>
  <c r="CN1026" i="81"/>
  <c r="CN1541" i="81" s="1"/>
  <c r="CN1010" i="81"/>
  <c r="CN1525" i="81" s="1"/>
  <c r="CN1020" i="81"/>
  <c r="CN1535" i="81" s="1"/>
  <c r="CN1012" i="81"/>
  <c r="CN1527" i="81" s="1"/>
  <c r="CN1014" i="81"/>
  <c r="CN1529" i="81" s="1"/>
  <c r="CN1011" i="81"/>
  <c r="CN1526" i="81" s="1"/>
  <c r="CN1009" i="81"/>
  <c r="CN1030" i="81"/>
  <c r="CN1545" i="81" s="1"/>
  <c r="CN1027" i="81"/>
  <c r="CN1542" i="81" s="1"/>
  <c r="CN1028" i="81"/>
  <c r="CN1543" i="81" s="1"/>
  <c r="CN1024" i="81"/>
  <c r="CN1539" i="81" s="1"/>
  <c r="CN1022" i="81"/>
  <c r="CN1537" i="81" s="1"/>
  <c r="CN1018" i="81"/>
  <c r="CN1533" i="81" s="1"/>
  <c r="CN1031" i="81"/>
  <c r="CN1546" i="81" s="1"/>
  <c r="CN1029" i="81"/>
  <c r="CN1544" i="81" s="1"/>
  <c r="CN1464" i="81"/>
  <c r="CO916" i="81"/>
  <c r="CO949" i="81" s="1"/>
  <c r="CO918" i="81"/>
  <c r="CM1455" i="81"/>
  <c r="CM1451" i="81"/>
  <c r="CM647" i="81"/>
  <c r="CM1550" i="81"/>
  <c r="CN647" i="81"/>
  <c r="CN558" i="81"/>
  <c r="CN548" i="81"/>
  <c r="CN1453" i="81" s="1"/>
  <c r="CN545" i="81"/>
  <c r="CN1445" i="81"/>
  <c r="CO557" i="81"/>
  <c r="CO544" i="81"/>
  <c r="CO530" i="81"/>
  <c r="CO533" i="81" s="1"/>
  <c r="CO534" i="81" s="1"/>
  <c r="CO535" i="81" s="1"/>
  <c r="CO536" i="81" s="1"/>
  <c r="CO542" i="81" s="1"/>
  <c r="CO630" i="81"/>
  <c r="CO638" i="81"/>
  <c r="CO643" i="81"/>
  <c r="CO640" i="81"/>
  <c r="CO623" i="81"/>
  <c r="CO627" i="81"/>
  <c r="CO641" i="81"/>
  <c r="CO634" i="81"/>
  <c r="CO622" i="81"/>
  <c r="CO633" i="81"/>
  <c r="CO620" i="81"/>
  <c r="CO632" i="81"/>
  <c r="CO625" i="81"/>
  <c r="CO631" i="81"/>
  <c r="CO624" i="81"/>
  <c r="CO621" i="81"/>
  <c r="CO635" i="81"/>
  <c r="CO636" i="81"/>
  <c r="CO626" i="81"/>
  <c r="CO642" i="81"/>
  <c r="CO644" i="81"/>
  <c r="CO637" i="81"/>
  <c r="CO628" i="81"/>
  <c r="CO639" i="81"/>
  <c r="CO629" i="81"/>
  <c r="CO165" i="81"/>
  <c r="CO152" i="81"/>
  <c r="CO145" i="81"/>
  <c r="CO138" i="81" s="1"/>
  <c r="CO141" i="81" s="1"/>
  <c r="CO142" i="81" s="1"/>
  <c r="CO143" i="81" s="1"/>
  <c r="CO144" i="81" s="1"/>
  <c r="CO150" i="81" s="1"/>
  <c r="CO156" i="81"/>
  <c r="CO235" i="81"/>
  <c r="CO246" i="81"/>
  <c r="CO232" i="81"/>
  <c r="CO242" i="81"/>
  <c r="CO239" i="81"/>
  <c r="CO238" i="81"/>
  <c r="CO247" i="81"/>
  <c r="CO245" i="81"/>
  <c r="CO236" i="81"/>
  <c r="CO252" i="81"/>
  <c r="CO234" i="81"/>
  <c r="CO249" i="81"/>
  <c r="CO237" i="81"/>
  <c r="CO231" i="81"/>
  <c r="CO240" i="81"/>
  <c r="CO248" i="81"/>
  <c r="CO228" i="81"/>
  <c r="CO244" i="81"/>
  <c r="CO251" i="81"/>
  <c r="CO243" i="81"/>
  <c r="CO230" i="81"/>
  <c r="CO229" i="81"/>
  <c r="CO241" i="81"/>
  <c r="CO233" i="81"/>
  <c r="CO250" i="81"/>
  <c r="CO1464" i="81"/>
  <c r="CO149" i="81"/>
  <c r="CO153" i="81" s="1"/>
  <c r="CN255" i="81"/>
  <c r="CN648" i="81" l="1"/>
  <c r="CO1031" i="81"/>
  <c r="CO1546" i="81" s="1"/>
  <c r="CO1032" i="81"/>
  <c r="CO1010" i="81"/>
  <c r="CO1021" i="81"/>
  <c r="CO1536" i="81" s="1"/>
  <c r="CO1014" i="81"/>
  <c r="CO1020" i="81"/>
  <c r="CO1535" i="81" s="1"/>
  <c r="CO1013" i="81"/>
  <c r="CO1023" i="81"/>
  <c r="CO1538" i="81" s="1"/>
  <c r="CO1030" i="81"/>
  <c r="CO1545" i="81" s="1"/>
  <c r="CO1017" i="81"/>
  <c r="CO1532" i="81" s="1"/>
  <c r="CO1018" i="81"/>
  <c r="CO1533" i="81" s="1"/>
  <c r="CO1033" i="81"/>
  <c r="CO1548" i="81" s="1"/>
  <c r="CO1011" i="81"/>
  <c r="CO1015" i="81"/>
  <c r="CO1530" i="81" s="1"/>
  <c r="CO1019" i="81"/>
  <c r="CO1534" i="81" s="1"/>
  <c r="CO1024" i="81"/>
  <c r="CO1539" i="81" s="1"/>
  <c r="CO1034" i="81"/>
  <c r="CO1027" i="81"/>
  <c r="CO1542" i="81" s="1"/>
  <c r="CO1026" i="81"/>
  <c r="CO1541" i="81" s="1"/>
  <c r="CO1022" i="81"/>
  <c r="CO1537" i="81" s="1"/>
  <c r="CO1025" i="81"/>
  <c r="CO1540" i="81" s="1"/>
  <c r="CO1016" i="81"/>
  <c r="CO1531" i="81" s="1"/>
  <c r="CO1028" i="81"/>
  <c r="CO1543" i="81" s="1"/>
  <c r="CO1029" i="81"/>
  <c r="CO1544" i="81" s="1"/>
  <c r="CO1012" i="81"/>
  <c r="CO1527" i="81" s="1"/>
  <c r="CO1431" i="81"/>
  <c r="CO1529" i="81"/>
  <c r="CO1526" i="81"/>
  <c r="CO1528" i="81"/>
  <c r="CO1549" i="81"/>
  <c r="CO927" i="81"/>
  <c r="CN1035" i="81"/>
  <c r="CN1524" i="81"/>
  <c r="CO1547" i="81"/>
  <c r="CO947" i="81"/>
  <c r="CO948" i="81" s="1"/>
  <c r="CO934" i="81"/>
  <c r="CO1449" i="81" s="1"/>
  <c r="CO1433" i="81"/>
  <c r="CN936" i="81"/>
  <c r="CO930" i="81"/>
  <c r="CN940" i="81"/>
  <c r="CO933" i="81" s="1"/>
  <c r="CO931" i="81" s="1"/>
  <c r="CO1036" i="81" s="1"/>
  <c r="CN939" i="81"/>
  <c r="CO556" i="81"/>
  <c r="CO1461" i="81" s="1"/>
  <c r="CN1463" i="81"/>
  <c r="CM648" i="81"/>
  <c r="CM1553" i="81" s="1"/>
  <c r="CM1552" i="81"/>
  <c r="CO540" i="81"/>
  <c r="CN546" i="81"/>
  <c r="CN550" i="81"/>
  <c r="CO543" i="81" s="1"/>
  <c r="CO541" i="81" s="1"/>
  <c r="CO646" i="81" s="1"/>
  <c r="CN549" i="81"/>
  <c r="CN1450" i="81"/>
  <c r="CO645" i="81"/>
  <c r="CO166" i="81"/>
  <c r="CO154" i="81"/>
  <c r="CO158" i="81"/>
  <c r="CO157" i="81"/>
  <c r="CO253" i="81"/>
  <c r="CO1525" i="81"/>
  <c r="CN256" i="81"/>
  <c r="CO254" i="81"/>
  <c r="CN1454" i="81" l="1"/>
  <c r="CO1462" i="81"/>
  <c r="CO1446" i="81"/>
  <c r="CO558" i="81"/>
  <c r="CO1463" i="81" s="1"/>
  <c r="CO935" i="81"/>
  <c r="CO939" i="81" s="1"/>
  <c r="CO938" i="81"/>
  <c r="CN1037" i="81"/>
  <c r="CN1550" i="81"/>
  <c r="CO1551" i="81"/>
  <c r="CO647" i="81"/>
  <c r="CO648" i="81" s="1"/>
  <c r="CO920" i="81"/>
  <c r="CO923" i="81" s="1"/>
  <c r="CO924" i="81" s="1"/>
  <c r="CO925" i="81" s="1"/>
  <c r="CO926" i="81" s="1"/>
  <c r="CO932" i="81" s="1"/>
  <c r="CO1035" i="81"/>
  <c r="CO1037" i="81" s="1"/>
  <c r="CO1038" i="81" s="1"/>
  <c r="CO1442" i="81"/>
  <c r="CN1455" i="81"/>
  <c r="CN1451" i="81"/>
  <c r="CO548" i="81"/>
  <c r="CO1453" i="81" s="1"/>
  <c r="CO545" i="81"/>
  <c r="CO1445" i="81"/>
  <c r="CO255" i="81"/>
  <c r="CO1550" i="81" l="1"/>
  <c r="CO936" i="81"/>
  <c r="CO940" i="81"/>
  <c r="CN1038" i="81"/>
  <c r="CN1553" i="81" s="1"/>
  <c r="CN1552" i="81"/>
  <c r="CO550" i="81"/>
  <c r="CO546" i="81"/>
  <c r="CO549" i="81"/>
  <c r="CO1454" i="81" s="1"/>
  <c r="CO1450" i="81"/>
  <c r="CO256" i="81"/>
  <c r="CO1553" i="81" s="1"/>
  <c r="CO1552" i="81"/>
  <c r="CO1451" i="81" l="1"/>
  <c r="CO1455" i="81"/>
</calcChain>
</file>

<file path=xl/sharedStrings.xml><?xml version="1.0" encoding="utf-8"?>
<sst xmlns="http://schemas.openxmlformats.org/spreadsheetml/2006/main" count="23142" uniqueCount="2090">
  <si>
    <t>Market Approach</t>
  </si>
  <si>
    <t>Market Value</t>
  </si>
  <si>
    <t>Inflation</t>
  </si>
  <si>
    <t>Period</t>
  </si>
  <si>
    <t>years</t>
  </si>
  <si>
    <t>CASH FLOW</t>
  </si>
  <si>
    <t>PW Factor</t>
  </si>
  <si>
    <t>Total</t>
  </si>
  <si>
    <t>(6)</t>
  </si>
  <si>
    <t>Depreciation</t>
  </si>
  <si>
    <t>Pumping Equipment</t>
  </si>
  <si>
    <t>Transportation Equipment</t>
  </si>
  <si>
    <t>Calculated</t>
  </si>
  <si>
    <t>Total Plant</t>
  </si>
  <si>
    <t>Power Operated Equipment</t>
  </si>
  <si>
    <t>Property Taxes</t>
  </si>
  <si>
    <t>Nonoperating Revenues (Expenses)</t>
  </si>
  <si>
    <t>Interest Income</t>
  </si>
  <si>
    <t>Interest Expense</t>
  </si>
  <si>
    <t>Total nonoperating revenues (expenses)</t>
  </si>
  <si>
    <t>Accounts Payable</t>
  </si>
  <si>
    <t>Assets</t>
  </si>
  <si>
    <t>Current Assets</t>
  </si>
  <si>
    <t>Total Current Assets</t>
  </si>
  <si>
    <t>Current Liabilities</t>
  </si>
  <si>
    <t>Total Current Liabilities</t>
  </si>
  <si>
    <t>Noncurrent Liabilities</t>
  </si>
  <si>
    <t>Total noncurrent liabilities</t>
  </si>
  <si>
    <t>Income Statement</t>
  </si>
  <si>
    <t>Revenues</t>
  </si>
  <si>
    <t>Operating Expenses</t>
  </si>
  <si>
    <t>Total Operating Expenses</t>
  </si>
  <si>
    <t>Operating Income</t>
  </si>
  <si>
    <t>Balance Statement</t>
  </si>
  <si>
    <t>Total Liabilities</t>
  </si>
  <si>
    <t>Capital Expenditures</t>
  </si>
  <si>
    <t>Begin Balance</t>
  </si>
  <si>
    <t>Additions</t>
  </si>
  <si>
    <t>Retirements</t>
  </si>
  <si>
    <t>End Balance</t>
  </si>
  <si>
    <t>Depreciable</t>
  </si>
  <si>
    <t>Net Plant</t>
  </si>
  <si>
    <t>Revenue Base</t>
  </si>
  <si>
    <t>Revenue Forecast</t>
  </si>
  <si>
    <t>Annual Subscriber Growth</t>
  </si>
  <si>
    <t>Periodic Subscriber Growth</t>
  </si>
  <si>
    <t>Growth</t>
  </si>
  <si>
    <t>Period every ? years</t>
  </si>
  <si>
    <t>Rate Adjustment</t>
  </si>
  <si>
    <t>Non-Depreciable</t>
  </si>
  <si>
    <t>Base</t>
  </si>
  <si>
    <t>Depreciation Rate</t>
  </si>
  <si>
    <t>Taxes</t>
  </si>
  <si>
    <t>State</t>
  </si>
  <si>
    <t>Federal</t>
  </si>
  <si>
    <t>of Pretax Income</t>
  </si>
  <si>
    <t>Interest Exp as % of Debt</t>
  </si>
  <si>
    <t>Annual Revenue Growth rate</t>
  </si>
  <si>
    <t>Subscriber Growth Rate  (Annually)</t>
  </si>
  <si>
    <t>Period for Periodic Growth</t>
  </si>
  <si>
    <t>Rate Case Activities</t>
  </si>
  <si>
    <t>Periodic Rate Case (years)</t>
  </si>
  <si>
    <t>Total Revenue Adjustments</t>
  </si>
  <si>
    <t>Base and Forecast</t>
  </si>
  <si>
    <t>Calculated based on Plant</t>
  </si>
  <si>
    <t>Cost of Operation as % of Revenues (Calculation)</t>
  </si>
  <si>
    <t>Income (loss) before State and Federal Taxes</t>
  </si>
  <si>
    <t>State and Federal Taxes</t>
  </si>
  <si>
    <t>State and Federal Tax Rate</t>
  </si>
  <si>
    <t>Income After Taxes</t>
  </si>
  <si>
    <t>State &amp; Federal Tax Rate</t>
  </si>
  <si>
    <t>Property Plant &amp; Equipment</t>
  </si>
  <si>
    <t>Total PP&amp;E</t>
  </si>
  <si>
    <t>Equity</t>
  </si>
  <si>
    <t>RCNLD</t>
  </si>
  <si>
    <t>Addition Rate</t>
  </si>
  <si>
    <t>Retirement Rate</t>
  </si>
  <si>
    <t>Discounted Cash Flow Analysis</t>
  </si>
  <si>
    <t>Depreciation Life</t>
  </si>
  <si>
    <t>of Assessed (Beginning Net Book Value) Value of Taxable Property</t>
  </si>
  <si>
    <t>PT Rate % of beginning net plant</t>
  </si>
  <si>
    <t>Required Return</t>
  </si>
  <si>
    <t>Debt</t>
  </si>
  <si>
    <t>Capital Structure Debt</t>
  </si>
  <si>
    <t>Cost of Debt</t>
  </si>
  <si>
    <t>Capital Structure Equity</t>
  </si>
  <si>
    <t>Cost of Equity</t>
  </si>
  <si>
    <t>Capital Structure Total</t>
  </si>
  <si>
    <t>Cost of Capital Total</t>
  </si>
  <si>
    <t>Cost of Capital</t>
  </si>
  <si>
    <t>Tax Rate</t>
  </si>
  <si>
    <t>Wtd Cost of Debt</t>
  </si>
  <si>
    <t>Wtd Cost of Equity</t>
  </si>
  <si>
    <t>Growth Rate (inflation)</t>
  </si>
  <si>
    <t>Cost of Capital without growth</t>
  </si>
  <si>
    <t>Cost of Capital (Debt-free)</t>
  </si>
  <si>
    <t>Proportion of Capital</t>
  </si>
  <si>
    <t>Additional Debt</t>
  </si>
  <si>
    <t>Debt Repayment</t>
  </si>
  <si>
    <t>Debt Repayment years</t>
  </si>
  <si>
    <t>Deductions form Equity</t>
  </si>
  <si>
    <t>Beginning Equity Capital</t>
  </si>
  <si>
    <t>Ending Equity Capital</t>
  </si>
  <si>
    <t>Working Capital</t>
  </si>
  <si>
    <t>Changes to Working Capital</t>
  </si>
  <si>
    <t>Income from Operations</t>
  </si>
  <si>
    <t>Change in Working Capital</t>
  </si>
  <si>
    <t>Non Cash Expense (depreciation)</t>
  </si>
  <si>
    <t>Net Cash Flows</t>
  </si>
  <si>
    <t>Discount Rate with growth</t>
  </si>
  <si>
    <t>Discount Rate without growth</t>
  </si>
  <si>
    <t>Period Present Worth Factor (PW)</t>
  </si>
  <si>
    <t>PW of Cashflow</t>
  </si>
  <si>
    <t>Accumulated PW of Cashflows</t>
  </si>
  <si>
    <t>perpetuity</t>
  </si>
  <si>
    <t>Authorized Return</t>
  </si>
  <si>
    <t>After-tax Net Income</t>
  </si>
  <si>
    <t>Pre-tax Net Income</t>
  </si>
  <si>
    <t>Revenue Requirement</t>
  </si>
  <si>
    <t>Income Approach</t>
  </si>
  <si>
    <t>Comparable Sales</t>
  </si>
  <si>
    <t>McKeesport Wastewater System</t>
  </si>
  <si>
    <t>Fair Market Value Appraisal</t>
  </si>
  <si>
    <t>Average</t>
  </si>
  <si>
    <t>Period 1</t>
  </si>
  <si>
    <t>All Periods</t>
  </si>
  <si>
    <t>Period 1-6</t>
  </si>
  <si>
    <t>Earnings before Interest, Taxes, Deprecition, &amp; Amortization</t>
  </si>
  <si>
    <t>American Water</t>
  </si>
  <si>
    <t>Price per Share</t>
  </si>
  <si>
    <t>Aqua America</t>
  </si>
  <si>
    <t>Book value per share</t>
  </si>
  <si>
    <t>OCLD</t>
  </si>
  <si>
    <t>California Water</t>
  </si>
  <si>
    <t>Connecticut Water</t>
  </si>
  <si>
    <t>Middlesex Water</t>
  </si>
  <si>
    <t>SJW Corp</t>
  </si>
  <si>
    <t>American States Water</t>
  </si>
  <si>
    <t>York</t>
  </si>
  <si>
    <t>Debt per share</t>
  </si>
  <si>
    <t>Market Value per Share (Equity+Debt)</t>
  </si>
  <si>
    <t>Industry Averages</t>
  </si>
  <si>
    <t>Financial Markets</t>
  </si>
  <si>
    <t>Mean</t>
  </si>
  <si>
    <t>Median</t>
  </si>
  <si>
    <t>Maximum</t>
  </si>
  <si>
    <t>Use</t>
  </si>
  <si>
    <t>Cost Approach</t>
  </si>
  <si>
    <t>Appraisal Conclusion</t>
  </si>
  <si>
    <t>Rate Adjustment based on Rate Case</t>
  </si>
  <si>
    <t>Market to Book (equity)</t>
  </si>
  <si>
    <t>Market to Book (equity and debt)</t>
  </si>
  <si>
    <r>
      <t>Financial Basis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</si>
  <si>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Market Approach Summary</t>
  </si>
  <si>
    <t>Liabilities</t>
  </si>
  <si>
    <t>Rate Case Forecasts</t>
  </si>
  <si>
    <t>DCF Forecast Parameters</t>
  </si>
  <si>
    <t>Minimum</t>
  </si>
  <si>
    <t>Capital Expenditures and Changes in Working Capital</t>
  </si>
  <si>
    <t>G</t>
  </si>
  <si>
    <t>H</t>
  </si>
  <si>
    <t xml:space="preserve">I </t>
  </si>
  <si>
    <t>J</t>
  </si>
  <si>
    <t>K</t>
  </si>
  <si>
    <t>L</t>
  </si>
  <si>
    <t>M</t>
  </si>
  <si>
    <t>N</t>
  </si>
  <si>
    <t>O</t>
  </si>
  <si>
    <t>P</t>
  </si>
  <si>
    <t>Q</t>
  </si>
  <si>
    <t>R</t>
  </si>
  <si>
    <t>S</t>
  </si>
  <si>
    <t>T</t>
  </si>
  <si>
    <t>U</t>
  </si>
  <si>
    <t>V</t>
  </si>
  <si>
    <t>W</t>
  </si>
  <si>
    <t>Discount Rate:</t>
  </si>
  <si>
    <t>Capitalization Rate:</t>
  </si>
  <si>
    <t>Market Conclusion</t>
  </si>
  <si>
    <t>Purchase Price to Depreciated Original Cost (Book Value)</t>
  </si>
  <si>
    <t>Market Value per Share to Book Value per Share</t>
  </si>
  <si>
    <t>20 and beyond</t>
  </si>
  <si>
    <t>Placement Year</t>
  </si>
  <si>
    <t>Investment</t>
  </si>
  <si>
    <t>Placement Date Cost Index</t>
  </si>
  <si>
    <t>Appraisal Date Cost Index</t>
  </si>
  <si>
    <t>Cost Translator</t>
  </si>
  <si>
    <t>Retirement Dispersion Iowa-type</t>
  </si>
  <si>
    <t>Normal Service Life</t>
  </si>
  <si>
    <t>Normal Remaining Life</t>
  </si>
  <si>
    <t>Condition</t>
  </si>
  <si>
    <t>Preliminary Cost Approach</t>
  </si>
  <si>
    <t>Economic Obsolescence</t>
  </si>
  <si>
    <t>Fair Market Value</t>
  </si>
  <si>
    <t>OC $s</t>
  </si>
  <si>
    <t>RCN $s</t>
  </si>
  <si>
    <t>COR $s</t>
  </si>
  <si>
    <t>% of COR</t>
  </si>
  <si>
    <t>CORLD $s</t>
  </si>
  <si>
    <t>% of Preliminary Cost Approach</t>
  </si>
  <si>
    <t>Appraisal Date Value $s</t>
  </si>
  <si>
    <t>Input</t>
  </si>
  <si>
    <t>Calculation</t>
  </si>
  <si>
    <t>AUS Input</t>
  </si>
  <si>
    <t>Iowa Life Table</t>
  </si>
  <si>
    <t>Economic Obsolescence Analysis</t>
  </si>
  <si>
    <t>R3.0</t>
  </si>
  <si>
    <t>3a</t>
  </si>
  <si>
    <t>3b</t>
  </si>
  <si>
    <t>3c</t>
  </si>
  <si>
    <t>Col (3b) / (3a)</t>
  </si>
  <si>
    <t>Col (2) * (3c)</t>
  </si>
  <si>
    <t>(5a)</t>
  </si>
  <si>
    <t>(5b)</t>
  </si>
  <si>
    <t>(5c)</t>
  </si>
  <si>
    <t>Reproduction Cost New (RCN)</t>
  </si>
  <si>
    <t>(5d)</t>
  </si>
  <si>
    <t>Preliminary Cost Approach (RCN less Normal Depreciation)</t>
  </si>
  <si>
    <t>(6) * [1.00-(7)]</t>
  </si>
  <si>
    <t>Col (4)</t>
  </si>
  <si>
    <t>1a</t>
  </si>
  <si>
    <t>(5e)</t>
  </si>
  <si>
    <t>Total Life Expectancy</t>
  </si>
  <si>
    <t>Age</t>
  </si>
  <si>
    <t>Iowa Curve</t>
  </si>
  <si>
    <t>Year</t>
  </si>
  <si>
    <t>Discount Rate</t>
  </si>
  <si>
    <t>Forecast Period</t>
  </si>
  <si>
    <t>Forecast Period (mid-year convention)</t>
  </si>
  <si>
    <t>Period Present Worth Factor</t>
  </si>
  <si>
    <r>
      <t>Period Present Worth Factor PW</t>
    </r>
    <r>
      <rPr>
        <vertAlign val="subscript"/>
        <sz val="11"/>
        <color theme="1"/>
        <rFont val="Calibri"/>
        <family val="2"/>
        <scheme val="minor"/>
      </rPr>
      <t>(Yr)</t>
    </r>
    <r>
      <rPr>
        <sz val="11"/>
        <color theme="1"/>
        <rFont val="Calibri"/>
        <family val="2"/>
        <scheme val="minor"/>
      </rPr>
      <t>:</t>
    </r>
  </si>
  <si>
    <t>Present Worth to Perpetuity</t>
  </si>
  <si>
    <r>
      <t>Present Worth to Perpetuity Factor PPW</t>
    </r>
    <r>
      <rPr>
        <vertAlign val="subscript"/>
        <sz val="11"/>
        <color theme="1"/>
        <rFont val="Calibri"/>
        <family val="2"/>
        <scheme val="minor"/>
      </rPr>
      <t>(Yr)</t>
    </r>
    <r>
      <rPr>
        <sz val="11"/>
        <color theme="1"/>
        <rFont val="Calibri"/>
        <family val="2"/>
        <scheme val="minor"/>
      </rPr>
      <t>:</t>
    </r>
  </si>
  <si>
    <t>PPW(Yr) = Round(1/(Discount Rate without Growth),3)</t>
  </si>
  <si>
    <t>Composite Present Worth Factor</t>
  </si>
  <si>
    <t>Period 20 &amp; beyond</t>
  </si>
  <si>
    <t>PW(mid-year Yr) = Round(1/(1+Discount Rate)^(mid-year Yr)),3)</t>
  </si>
  <si>
    <t>Yr</t>
  </si>
  <si>
    <t>mid-year Yr</t>
  </si>
  <si>
    <t>(1)</t>
  </si>
  <si>
    <t>(2)</t>
  </si>
  <si>
    <t>(3)</t>
  </si>
  <si>
    <t>(4)</t>
  </si>
  <si>
    <t>(5)</t>
  </si>
  <si>
    <t>PW(mid-year)</t>
  </si>
  <si>
    <t>PPW</t>
  </si>
  <si>
    <t>Composite Present Worth Factor CPW(yr):</t>
  </si>
  <si>
    <t>CPW(20)= Column(3) * Col(4)</t>
  </si>
  <si>
    <t>CPW</t>
  </si>
  <si>
    <t>Portion of Capital</t>
  </si>
  <si>
    <t>Capital Cost</t>
  </si>
  <si>
    <t>After-tax Market Capital Cost</t>
  </si>
  <si>
    <t>Rate without Growth: [(1+r)/(1+g)]-1</t>
  </si>
  <si>
    <t>Growth (g)</t>
  </si>
  <si>
    <t>Total Capital r</t>
  </si>
  <si>
    <t>Company</t>
  </si>
  <si>
    <t>S&amp;P Rating</t>
  </si>
  <si>
    <t>Outstanding ($ millions)</t>
  </si>
  <si>
    <t>Embedded Interest Rate</t>
  </si>
  <si>
    <t>wtd embedded rate</t>
  </si>
  <si>
    <t>Price Range 2015</t>
  </si>
  <si>
    <t>Current Yield</t>
  </si>
  <si>
    <t>Yield to maturity</t>
  </si>
  <si>
    <t>wtd current yield</t>
  </si>
  <si>
    <t>High</t>
  </si>
  <si>
    <t>Low</t>
  </si>
  <si>
    <t>Close</t>
  </si>
  <si>
    <t>American Water Capital</t>
  </si>
  <si>
    <t>Fxd Rt Sr Nt 4.3s 2042</t>
  </si>
  <si>
    <t>A</t>
  </si>
  <si>
    <t>5/15</t>
  </si>
  <si>
    <t>Fxd Rt Sr Nt 3.4s 2025</t>
  </si>
  <si>
    <t>Weighted American Water</t>
  </si>
  <si>
    <t>Cost of Debt Summary</t>
  </si>
  <si>
    <t>Debt Rating</t>
  </si>
  <si>
    <t>Embedded</t>
  </si>
  <si>
    <t>Market</t>
  </si>
  <si>
    <t>S&amp;P</t>
  </si>
  <si>
    <t>Mergent</t>
  </si>
  <si>
    <t>Cost of Debt (use)</t>
  </si>
  <si>
    <t>Industry</t>
  </si>
  <si>
    <t>Embedded Use</t>
  </si>
  <si>
    <t>Exchange</t>
  </si>
  <si>
    <t>Ticker</t>
  </si>
  <si>
    <t>Valueline No.</t>
  </si>
  <si>
    <t>Valueline Issue</t>
  </si>
  <si>
    <t>Total Debt</t>
  </si>
  <si>
    <t>Market Debt</t>
  </si>
  <si>
    <t>Long Term Debt</t>
  </si>
  <si>
    <t>Long Term Interest</t>
  </si>
  <si>
    <t>Long Term Interest Rate (embedded)</t>
  </si>
  <si>
    <t>Proportion of Debt</t>
  </si>
  <si>
    <t>Book Debt</t>
  </si>
  <si>
    <t>Book Equity</t>
  </si>
  <si>
    <t>Preferred Stock</t>
  </si>
  <si>
    <t>% Preferred</t>
  </si>
  <si>
    <t>Shares Outstanding</t>
  </si>
  <si>
    <t>Market Equity</t>
  </si>
  <si>
    <t>Portion Market Equity</t>
  </si>
  <si>
    <t>Capitalization</t>
  </si>
  <si>
    <t>Total Market Capital</t>
  </si>
  <si>
    <t>Beta</t>
  </si>
  <si>
    <t>Divided</t>
  </si>
  <si>
    <t>Cash Flows</t>
  </si>
  <si>
    <t>Earnings</t>
  </si>
  <si>
    <t>Dividends</t>
  </si>
  <si>
    <t>Book Value</t>
  </si>
  <si>
    <t>S&amp;P Debt Rating</t>
  </si>
  <si>
    <t>Past 5 yrs</t>
  </si>
  <si>
    <t>Est'd 13-15 to 19-21</t>
  </si>
  <si>
    <t>Input Value Line</t>
  </si>
  <si>
    <t>(6) / (21)</t>
  </si>
  <si>
    <t>(9) / (8)</t>
  </si>
  <si>
    <t>(14) / (21)</t>
  </si>
  <si>
    <t>(18) / (21)</t>
  </si>
  <si>
    <t>(6)+(14)+(18)</t>
  </si>
  <si>
    <t>(4) / (3)</t>
  </si>
  <si>
    <t>$s Million</t>
  </si>
  <si>
    <t>%</t>
  </si>
  <si>
    <t>Shares Million</t>
  </si>
  <si>
    <t>$s per Share</t>
  </si>
  <si>
    <t>NYSE</t>
  </si>
  <si>
    <t>AWR</t>
  </si>
  <si>
    <t>Mid Cap</t>
  </si>
  <si>
    <t>AWK</t>
  </si>
  <si>
    <t>Large Cap</t>
  </si>
  <si>
    <t>Aqua American</t>
  </si>
  <si>
    <t>WTR</t>
  </si>
  <si>
    <t>CWT</t>
  </si>
  <si>
    <t>NDQ</t>
  </si>
  <si>
    <t>CTWS</t>
  </si>
  <si>
    <t>Small Cap</t>
  </si>
  <si>
    <t>Consolidated Water Company</t>
  </si>
  <si>
    <t>CWCO</t>
  </si>
  <si>
    <t>MSEX</t>
  </si>
  <si>
    <t>SJW Corporation</t>
  </si>
  <si>
    <t>SJW</t>
  </si>
  <si>
    <t>York Water</t>
  </si>
  <si>
    <t>YORW</t>
  </si>
  <si>
    <t>wtd Mean</t>
  </si>
  <si>
    <t>Water Industry Capital Structure</t>
  </si>
  <si>
    <t>Historical</t>
  </si>
  <si>
    <t>Debt Rating and Cost of Debt</t>
  </si>
  <si>
    <t>Capital Structure</t>
  </si>
  <si>
    <t>Proportion</t>
  </si>
  <si>
    <t>Reference</t>
  </si>
  <si>
    <t>Cost of Equity Dividend Growth Model</t>
  </si>
  <si>
    <t>Cost of Equity Capital Asset Pricing Model (CAPM)</t>
  </si>
  <si>
    <t>Marginal</t>
  </si>
  <si>
    <t>wtd mean col 5</t>
  </si>
  <si>
    <t>wtd mean col 7</t>
  </si>
  <si>
    <t>mean col 11</t>
  </si>
  <si>
    <t>Dividend</t>
  </si>
  <si>
    <t>mean Col 7</t>
  </si>
  <si>
    <t>US 50-state average</t>
  </si>
  <si>
    <t>Rating (S&amp;P)</t>
  </si>
  <si>
    <t>Preferred</t>
  </si>
  <si>
    <t>wtd mean col 15</t>
  </si>
  <si>
    <t>mean col 15</t>
  </si>
  <si>
    <t>Pennsylvania</t>
  </si>
  <si>
    <t>Market Cost of Debt @ S&amp;P Rating</t>
  </si>
  <si>
    <t>wtd mean col 19</t>
  </si>
  <si>
    <t>mean col 13</t>
  </si>
  <si>
    <t>Cash Flow</t>
  </si>
  <si>
    <t>Risk Free Rate</t>
  </si>
  <si>
    <t>10 year treasure per PA PUC</t>
  </si>
  <si>
    <t>Risk Premium</t>
  </si>
  <si>
    <t>Risk Premia</t>
  </si>
  <si>
    <r>
      <t>r</t>
    </r>
    <r>
      <rPr>
        <vertAlign val="subscript"/>
        <sz val="11"/>
        <color theme="1"/>
        <rFont val="Calibri"/>
        <family val="2"/>
        <scheme val="minor"/>
      </rPr>
      <t>p</t>
    </r>
    <r>
      <rPr>
        <sz val="11"/>
        <color theme="1"/>
        <rFont val="Calibri"/>
        <family val="2"/>
        <scheme val="minor"/>
      </rPr>
      <t>=r</t>
    </r>
    <r>
      <rPr>
        <vertAlign val="subscript"/>
        <sz val="11"/>
        <color theme="1"/>
        <rFont val="Calibri"/>
        <family val="2"/>
        <scheme val="minor"/>
      </rPr>
      <t>m</t>
    </r>
    <r>
      <rPr>
        <sz val="11"/>
        <color theme="1"/>
        <rFont val="Calibri"/>
        <family val="2"/>
        <scheme val="minor"/>
      </rPr>
      <t>-r</t>
    </r>
    <r>
      <rPr>
        <vertAlign val="subscript"/>
        <sz val="11"/>
        <color theme="1"/>
        <rFont val="Calibri"/>
        <family val="2"/>
        <scheme val="minor"/>
      </rPr>
      <t>f</t>
    </r>
    <r>
      <rPr>
        <sz val="11"/>
        <color theme="1"/>
        <rFont val="Calibri"/>
        <family val="2"/>
        <scheme val="minor"/>
      </rPr>
      <t xml:space="preserve"> per PA PUC</t>
    </r>
  </si>
  <si>
    <t>Size Premia</t>
  </si>
  <si>
    <t>Micro</t>
  </si>
  <si>
    <t>Small</t>
  </si>
  <si>
    <t>Mid</t>
  </si>
  <si>
    <t>Large</t>
  </si>
  <si>
    <t>Dividend Growth Model</t>
  </si>
  <si>
    <t>Capital Asset Pricing Model (CAPM)</t>
  </si>
  <si>
    <t>(2a)</t>
  </si>
  <si>
    <t>(3a)</t>
  </si>
  <si>
    <t>Type of Data</t>
  </si>
  <si>
    <t>A-1</t>
  </si>
  <si>
    <t>A-2</t>
  </si>
  <si>
    <t>A-3</t>
  </si>
  <si>
    <t>A-4</t>
  </si>
  <si>
    <t>A-5</t>
  </si>
  <si>
    <t>A-6</t>
  </si>
  <si>
    <t>A-7</t>
  </si>
  <si>
    <t>A-8</t>
  </si>
  <si>
    <t>A-9</t>
  </si>
  <si>
    <t>A-10</t>
  </si>
  <si>
    <t>A-11</t>
  </si>
  <si>
    <t>A-12</t>
  </si>
  <si>
    <t>A-13</t>
  </si>
  <si>
    <t>A-14</t>
  </si>
  <si>
    <t>A-15</t>
  </si>
  <si>
    <t>Large Company Stocks</t>
  </si>
  <si>
    <t>Small Company Stocks</t>
  </si>
  <si>
    <t>Long-Term Corporate Bonds</t>
  </si>
  <si>
    <t>Long-Term Government Bonds</t>
  </si>
  <si>
    <t>Intermediate-Term Government Bonds</t>
  </si>
  <si>
    <t>U.S. Treasury Bills</t>
  </si>
  <si>
    <t>Total Returns</t>
  </si>
  <si>
    <t>Income Returns</t>
  </si>
  <si>
    <t>Capital Appreciation Returns</t>
  </si>
  <si>
    <t>Yields</t>
  </si>
  <si>
    <t>Jan-Dec *</t>
  </si>
  <si>
    <t>Last 5 year (60 months)</t>
  </si>
  <si>
    <t>* Compound Annual Return</t>
  </si>
  <si>
    <t>Property</t>
  </si>
  <si>
    <t>Client:</t>
  </si>
  <si>
    <t>Industry Segment:</t>
  </si>
  <si>
    <t>Type of Investor</t>
  </si>
  <si>
    <t>Appraisal Date:</t>
  </si>
  <si>
    <t>Appraisal Year:</t>
  </si>
  <si>
    <t>Comparable Sales Approach</t>
  </si>
  <si>
    <t>Market Sales Basis</t>
  </si>
  <si>
    <t>Value Line Investment Surveys</t>
  </si>
  <si>
    <t>Water Industry</t>
  </si>
  <si>
    <t>Standard and Poor's Bond Guide</t>
  </si>
  <si>
    <t>(4a)</t>
  </si>
  <si>
    <t>Tax affect on cost of capital</t>
  </si>
  <si>
    <t>(2)*(3)*(4a)</t>
  </si>
  <si>
    <t>(2)*(3)</t>
  </si>
  <si>
    <t>Not Applicable</t>
  </si>
  <si>
    <t>Development of Annual Present Worth Factors</t>
  </si>
  <si>
    <t>DCF Calculated</t>
  </si>
  <si>
    <t>=DCF!W280</t>
  </si>
  <si>
    <t>Cost of Capital Required Return</t>
  </si>
  <si>
    <t>Valuation Cost of Capital</t>
  </si>
  <si>
    <t>Equity - Market</t>
  </si>
  <si>
    <t>Debt - Market</t>
  </si>
  <si>
    <t>Return on Rate Base Cost of Capital</t>
  </si>
  <si>
    <t>Investments</t>
  </si>
  <si>
    <t>Net Operating Income before Non-operating Revenue and Expenses</t>
  </si>
  <si>
    <t>Description</t>
  </si>
  <si>
    <t>Account</t>
  </si>
  <si>
    <t>Rate Adjustment Periods</t>
  </si>
  <si>
    <t>Based on Authorized Return on Rate Base</t>
  </si>
  <si>
    <t>1-5</t>
  </si>
  <si>
    <t>Forecast Parameters for Periods</t>
  </si>
  <si>
    <t>Based on Plant and Depreciation Parameters</t>
  </si>
  <si>
    <t>End Balance - Calculated</t>
  </si>
  <si>
    <t>Plant</t>
  </si>
  <si>
    <t>Retirements Calculated in Plant</t>
  </si>
  <si>
    <t>Financials</t>
  </si>
  <si>
    <t>RCN</t>
  </si>
  <si>
    <t>Plant OC</t>
  </si>
  <si>
    <t>Depreciation OC</t>
  </si>
  <si>
    <t>OC LD</t>
  </si>
  <si>
    <t>Appraisal</t>
  </si>
  <si>
    <t>Asset</t>
  </si>
  <si>
    <t>Cash &amp; Cash Equivalents</t>
  </si>
  <si>
    <t>Cash &amp; Cash Equivalents as % of Revenues</t>
  </si>
  <si>
    <t>Account Receivables</t>
  </si>
  <si>
    <t>Account Receivables as % of Revenues</t>
  </si>
  <si>
    <t>Liabilties</t>
  </si>
  <si>
    <t>Current Portion of Debt</t>
  </si>
  <si>
    <t>Accounts Payable as % of Revenues</t>
  </si>
  <si>
    <t>Proportion of Acquistion</t>
  </si>
  <si>
    <t>Acquistion</t>
  </si>
  <si>
    <t>Proportion of Acquistion &amp; CapX</t>
  </si>
  <si>
    <t>Current Portion Retired</t>
  </si>
  <si>
    <t>Non-Operating Income (Expenses)</t>
  </si>
  <si>
    <t>Long term Debt Interest</t>
  </si>
  <si>
    <t>Interest Rate on Long term Debt</t>
  </si>
  <si>
    <t>Interest Rate on Investments</t>
  </si>
  <si>
    <t>Use OCLD (1) or RCNLD (2)</t>
  </si>
  <si>
    <t>Forecast Base</t>
  </si>
  <si>
    <t>X</t>
  </si>
  <si>
    <t>Y</t>
  </si>
  <si>
    <t>Required Rate Increase</t>
  </si>
  <si>
    <r>
      <t>PW</t>
    </r>
    <r>
      <rPr>
        <vertAlign val="subscript"/>
        <sz val="11"/>
        <color theme="1"/>
        <rFont val="Calibri"/>
        <family val="2"/>
        <scheme val="minor"/>
      </rPr>
      <t>(20and Beyond)</t>
    </r>
    <r>
      <rPr>
        <sz val="11"/>
        <color theme="1"/>
        <rFont val="Calibri"/>
        <family val="2"/>
        <scheme val="minor"/>
      </rPr>
      <t xml:space="preserve"> = PW to Perpetuity * PW Factor</t>
    </r>
    <r>
      <rPr>
        <vertAlign val="subscript"/>
        <sz val="11"/>
        <color theme="1"/>
        <rFont val="Calibri"/>
        <family val="2"/>
        <scheme val="minor"/>
      </rPr>
      <t>(19.5)</t>
    </r>
  </si>
  <si>
    <r>
      <t>PW(Age) = 1/(1+Discount Rate)</t>
    </r>
    <r>
      <rPr>
        <vertAlign val="superscript"/>
        <sz val="11"/>
        <color theme="1"/>
        <rFont val="Calibri"/>
        <family val="2"/>
        <scheme val="minor"/>
      </rPr>
      <t>(Age)</t>
    </r>
  </si>
  <si>
    <t>PW to Perpetuity = 1/Capitalization Rate</t>
  </si>
  <si>
    <t>Past 10 yrs</t>
  </si>
  <si>
    <t>Input SBBI</t>
  </si>
  <si>
    <t>Water and Wastewater Cost of Capital</t>
  </si>
  <si>
    <t>Standard &amp; Poors Bond Guide</t>
  </si>
  <si>
    <t>Issue</t>
  </si>
  <si>
    <t>Pricing</t>
  </si>
  <si>
    <t>Min-Max</t>
  </si>
  <si>
    <t>Iowa Lookup</t>
  </si>
  <si>
    <t>Age as % of NSL</t>
  </si>
  <si>
    <t>Normal Service Life (NSL)</t>
  </si>
  <si>
    <t>% of NSL</t>
  </si>
  <si>
    <t>Lookup</t>
  </si>
  <si>
    <t>Iowa Condition Percent of Percent New</t>
  </si>
  <si>
    <t>Age as  % of Service Life</t>
  </si>
  <si>
    <t>Percent Retired</t>
  </si>
  <si>
    <t>Percent Surviving of Original Placement</t>
  </si>
  <si>
    <t>Percent Condition of Survivors</t>
  </si>
  <si>
    <t>Theoretical Depreciation Reserve Percent</t>
  </si>
  <si>
    <t>L0.0</t>
  </si>
  <si>
    <t>L0.5</t>
  </si>
  <si>
    <t>L1.0</t>
  </si>
  <si>
    <t>L1.5</t>
  </si>
  <si>
    <t>L2.0</t>
  </si>
  <si>
    <t>L3.0</t>
  </si>
  <si>
    <t>L4.0</t>
  </si>
  <si>
    <t>L5.0</t>
  </si>
  <si>
    <t>O1.0</t>
  </si>
  <si>
    <t>O2.0</t>
  </si>
  <si>
    <t>O3.0</t>
  </si>
  <si>
    <t>O4.0</t>
  </si>
  <si>
    <t>R1.0</t>
  </si>
  <si>
    <t>R1.5</t>
  </si>
  <si>
    <t>R2.0</t>
  </si>
  <si>
    <t>R2.5</t>
  </si>
  <si>
    <t>R4.0</t>
  </si>
  <si>
    <t>R5.0</t>
  </si>
  <si>
    <t>S-.5</t>
  </si>
  <si>
    <t>S0.0</t>
  </si>
  <si>
    <t>S0.5</t>
  </si>
  <si>
    <t>S1.0</t>
  </si>
  <si>
    <t>S1.5</t>
  </si>
  <si>
    <t>S2.0</t>
  </si>
  <si>
    <t>S3.0</t>
  </si>
  <si>
    <t>S4.0</t>
  </si>
  <si>
    <t>S5.0</t>
  </si>
  <si>
    <t>S6.0</t>
  </si>
  <si>
    <t>SC.0</t>
  </si>
  <si>
    <t>SQ.0</t>
  </si>
  <si>
    <t>(5a)&amp;(5c)</t>
  </si>
  <si>
    <t>(1a)/(5b)</t>
  </si>
  <si>
    <t>(5f)</t>
  </si>
  <si>
    <t>(5g)</t>
  </si>
  <si>
    <t>(5h)</t>
  </si>
  <si>
    <t>(5b)*(5e)</t>
  </si>
  <si>
    <t>(1a)+((5f)</t>
  </si>
  <si>
    <t>(5f)/(5g)</t>
  </si>
  <si>
    <t>(4)*(5h)</t>
  </si>
  <si>
    <r>
      <t xml:space="preserve">Year </t>
    </r>
    <r>
      <rPr>
        <vertAlign val="subscript"/>
        <sz val="10"/>
        <color rgb="FF000000"/>
        <rFont val="Times New Roman"/>
        <family val="1"/>
      </rPr>
      <t>(Yr)</t>
    </r>
  </si>
  <si>
    <r>
      <t xml:space="preserve">Jan </t>
    </r>
    <r>
      <rPr>
        <vertAlign val="subscript"/>
        <sz val="10"/>
        <color rgb="FF000000"/>
        <rFont val="Times New Roman"/>
        <family val="1"/>
      </rPr>
      <t>(Yr)</t>
    </r>
  </si>
  <si>
    <r>
      <t xml:space="preserve">Jul </t>
    </r>
    <r>
      <rPr>
        <vertAlign val="subscript"/>
        <sz val="10"/>
        <color rgb="FF000000"/>
        <rFont val="Times New Roman"/>
        <family val="1"/>
      </rPr>
      <t>(Yr)</t>
    </r>
  </si>
  <si>
    <r>
      <t xml:space="preserve">Jan </t>
    </r>
    <r>
      <rPr>
        <vertAlign val="subscript"/>
        <sz val="10"/>
        <color rgb="FF000000"/>
        <rFont val="Times New Roman"/>
        <family val="1"/>
      </rPr>
      <t>(Yr+1)</t>
    </r>
  </si>
  <si>
    <r>
      <t xml:space="preserve">Average: [Jan </t>
    </r>
    <r>
      <rPr>
        <vertAlign val="subscript"/>
        <sz val="10"/>
        <color rgb="FF000000"/>
        <rFont val="Times New Roman"/>
        <family val="1"/>
      </rPr>
      <t>(Yr)</t>
    </r>
    <r>
      <rPr>
        <sz val="10"/>
        <color rgb="FF000000"/>
        <rFont val="Times New Roman"/>
        <family val="1"/>
      </rPr>
      <t xml:space="preserve">+2*Jul </t>
    </r>
    <r>
      <rPr>
        <vertAlign val="subscript"/>
        <sz val="10"/>
        <color rgb="FF000000"/>
        <rFont val="Times New Roman"/>
        <family val="1"/>
      </rPr>
      <t>(Yr)</t>
    </r>
    <r>
      <rPr>
        <sz val="10"/>
        <color rgb="FF000000"/>
        <rFont val="Times New Roman"/>
        <family val="1"/>
      </rPr>
      <t xml:space="preserve"> + Jan </t>
    </r>
    <r>
      <rPr>
        <vertAlign val="subscript"/>
        <sz val="10"/>
        <color rgb="FF000000"/>
        <rFont val="Times New Roman"/>
        <family val="1"/>
      </rPr>
      <t xml:space="preserve">(Yr+1) </t>
    </r>
    <r>
      <rPr>
        <sz val="10"/>
        <color rgb="FF000000"/>
        <rFont val="Times New Roman"/>
        <family val="1"/>
      </rPr>
      <t>]/4</t>
    </r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</si>
  <si>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</si>
  <si>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</si>
  <si>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</si>
  <si>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</si>
  <si>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</si>
  <si>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</si>
  <si>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</si>
  <si>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</si>
  <si>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</si>
  <si>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</si>
  <si>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</si>
  <si>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</si>
  <si>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</si>
  <si>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</si>
  <si>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</si>
  <si>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</si>
  <si>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</si>
  <si>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</si>
  <si>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</si>
  <si>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</si>
  <si>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</si>
  <si>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</si>
  <si>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</si>
  <si>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</si>
  <si>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</si>
  <si>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</si>
  <si>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</si>
  <si>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</si>
  <si>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</si>
  <si>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</si>
  <si>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</si>
  <si>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</si>
  <si>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</si>
  <si>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</si>
  <si>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</si>
  <si>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</si>
  <si>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</si>
  <si>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</si>
  <si>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</si>
  <si>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</si>
  <si>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</si>
  <si>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</si>
  <si>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</si>
  <si>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</si>
  <si>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</si>
  <si>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</si>
  <si>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Account Number</t>
  </si>
  <si>
    <t>Iowa Survivor / Retirement Curve</t>
  </si>
  <si>
    <t>Generating Equipment</t>
  </si>
  <si>
    <t>Mains Force</t>
  </si>
  <si>
    <t>Mains Gravity</t>
  </si>
  <si>
    <t>General Plant</t>
  </si>
  <si>
    <t>Office Furniture and Equipment</t>
  </si>
  <si>
    <t>Weighted Cost of Capital (Discount Rate)</t>
  </si>
  <si>
    <t>Weighted Cost of Capital (Capitlization Rate)</t>
  </si>
  <si>
    <t>Weighted Cost of Capital (Rate of Return on Rate Base)</t>
  </si>
  <si>
    <t>As a Municipal Financed Entity</t>
  </si>
  <si>
    <t>As a Investor-Owned Utility</t>
  </si>
  <si>
    <t>Acct</t>
  </si>
  <si>
    <t>Most likely Acquistion Candidates:</t>
  </si>
  <si>
    <t>Investor-Owned Utilities:</t>
  </si>
  <si>
    <t>Aqua-America - Pennsylvania</t>
  </si>
  <si>
    <t>Pennsylvania American Wastewater, Inc.</t>
  </si>
  <si>
    <t>Depreciated Replacement Cost New</t>
  </si>
  <si>
    <t>Depreciated Original Cost</t>
  </si>
  <si>
    <t>Investor-owned Utility</t>
  </si>
  <si>
    <t>Operating Expenses less Depreciation</t>
  </si>
  <si>
    <t>6-15</t>
  </si>
  <si>
    <t>16-beyond</t>
  </si>
  <si>
    <t>Periods:</t>
  </si>
  <si>
    <t>16 &amp; beyond</t>
  </si>
  <si>
    <t>Calculated in DCF</t>
  </si>
  <si>
    <t>Proposed Rate Increase</t>
  </si>
  <si>
    <t>Original Cost Study</t>
  </si>
  <si>
    <t>OC</t>
  </si>
  <si>
    <t>Property, Plant, and Equipment</t>
  </si>
  <si>
    <t>Use Financials (1), OCLD (2) or RCNLD (3)</t>
  </si>
  <si>
    <t>F</t>
  </si>
  <si>
    <t>Gain on the Sale of Assets</t>
  </si>
  <si>
    <t>Total Non-Operating Income</t>
  </si>
  <si>
    <t>Accrued Payroll</t>
  </si>
  <si>
    <t>% of Revenues</t>
  </si>
  <si>
    <t>Costing Parameters</t>
  </si>
  <si>
    <t>HW</t>
  </si>
  <si>
    <t>Index Series</t>
  </si>
  <si>
    <t>Table</t>
  </si>
  <si>
    <t>Line Reference</t>
  </si>
  <si>
    <t>W-1</t>
  </si>
  <si>
    <t>(3b)</t>
  </si>
  <si>
    <t>(3c)</t>
  </si>
  <si>
    <t>(4b)</t>
  </si>
  <si>
    <t>(3d)</t>
  </si>
  <si>
    <t>Costing Parameter</t>
  </si>
  <si>
    <t>Book Value per Share (Equity+Debt)</t>
  </si>
  <si>
    <t>PPI</t>
  </si>
  <si>
    <t>AUS</t>
  </si>
  <si>
    <t>T-1</t>
  </si>
  <si>
    <t>MOTOR VEHICLES</t>
  </si>
  <si>
    <t>1946</t>
  </si>
  <si>
    <t>1947</t>
  </si>
  <si>
    <t>1948</t>
  </si>
  <si>
    <t>1949</t>
  </si>
  <si>
    <t>1950</t>
  </si>
  <si>
    <t>1951</t>
  </si>
  <si>
    <t>1952</t>
  </si>
  <si>
    <t>1953</t>
  </si>
  <si>
    <t>1954</t>
  </si>
  <si>
    <t>1955</t>
  </si>
  <si>
    <t>1956</t>
  </si>
  <si>
    <t>1957</t>
  </si>
  <si>
    <t>1958</t>
  </si>
  <si>
    <t>1959</t>
  </si>
  <si>
    <t>1960</t>
  </si>
  <si>
    <t>1961</t>
  </si>
  <si>
    <t>1962</t>
  </si>
  <si>
    <t>1963</t>
  </si>
  <si>
    <t>1964</t>
  </si>
  <si>
    <t>1965</t>
  </si>
  <si>
    <t>1966</t>
  </si>
  <si>
    <t>1967</t>
  </si>
  <si>
    <t>1968</t>
  </si>
  <si>
    <t>1969</t>
  </si>
  <si>
    <t>GARAGE WORK EQUIPMENT</t>
  </si>
  <si>
    <t>OTHER WORK EQUIPMENT</t>
  </si>
  <si>
    <t>BUILDINGS</t>
  </si>
  <si>
    <t>FURNITURE</t>
  </si>
  <si>
    <t>OFFICE EQUIPMENT</t>
  </si>
  <si>
    <t>GENERAL PURPOSE COMPUTERS</t>
  </si>
  <si>
    <t>Source of Supply Plant - Collecting &amp; Impounding Reserviors</t>
  </si>
  <si>
    <t>Pumping Plant - Structures &amp; Improvements</t>
  </si>
  <si>
    <t>Pumping Plant - Electric Pumping Equipment</t>
  </si>
  <si>
    <t>Water Treatment Plant - Structures &amp; Improvements</t>
  </si>
  <si>
    <t>Water Treatment Plant - Large Treatment  Plant Equipment</t>
  </si>
  <si>
    <t>Water Treatment Plant - Small Treatment  Plant Equipment</t>
  </si>
  <si>
    <t>Distribution Plant - Mains - Average of All Types</t>
  </si>
  <si>
    <t>JCW Est</t>
  </si>
  <si>
    <t>Distribution Plant - Mains - Cement-Asbestos</t>
  </si>
  <si>
    <t>Distribution Plant - Mains - PVC</t>
  </si>
  <si>
    <t>Distribution Plant - Services</t>
  </si>
  <si>
    <t>Distribution Plant - Meters</t>
  </si>
  <si>
    <t>USBLS</t>
  </si>
  <si>
    <t>USBLS Consumers Price Index Ref:CUUR000SA0,CUUS0000SA0</t>
  </si>
  <si>
    <t>USBLS Producer Price Index Communications Equipment Ref: pcu3342</t>
  </si>
  <si>
    <t>USBLS Technical Labor Ref: ecu11122I &amp; CIU20154</t>
  </si>
  <si>
    <t>USBLS PPI Motors &amp; Generators Ref: PCU335312335312</t>
  </si>
  <si>
    <t>USBLS PPI Alarm Systems Ref: PCU3342903342901</t>
  </si>
  <si>
    <t>Source</t>
  </si>
  <si>
    <t>Property Description</t>
  </si>
  <si>
    <t>Cost Index References</t>
  </si>
  <si>
    <t>TOTAL PLANT</t>
  </si>
  <si>
    <t>AUS Depreciated Original Cost</t>
  </si>
  <si>
    <t>Oldest trending Year</t>
  </si>
  <si>
    <t>Combined Mains</t>
  </si>
  <si>
    <t>Earliest Trend Year</t>
  </si>
  <si>
    <t>Wastewater System</t>
  </si>
  <si>
    <t>Total Operating Expenses Check</t>
  </si>
  <si>
    <t>Investor Purchaser Owned Value to Depreciated Original Cost (Book Value)</t>
  </si>
  <si>
    <t>No Rate Increase</t>
  </si>
  <si>
    <t>Modest Rate Increase</t>
  </si>
  <si>
    <t>Rate Increase Scenario</t>
  </si>
  <si>
    <t>No Rate Increase (Input 2)</t>
  </si>
  <si>
    <t xml:space="preserve">Modest Rate Increase (Input 4) </t>
  </si>
  <si>
    <t>Required Rate Increase (Input 6)</t>
  </si>
  <si>
    <t>Revenue Achieved)</t>
  </si>
  <si>
    <t>Cost Approach Conclusion</t>
  </si>
  <si>
    <t>Market Approach Conclusion</t>
  </si>
  <si>
    <t>Income Approach Conclusion</t>
  </si>
  <si>
    <t>Conclusion (cost approach)</t>
  </si>
  <si>
    <t>Original Cost</t>
  </si>
  <si>
    <t>Input Negative or Zero</t>
  </si>
  <si>
    <t>Input Positive or Zero</t>
  </si>
  <si>
    <t>No Rate Increases</t>
  </si>
  <si>
    <t>Modest Rate Increases</t>
  </si>
  <si>
    <t>Required Rate Increases</t>
  </si>
  <si>
    <t>Income After Taxes plus Interest</t>
  </si>
  <si>
    <t>Potential Purchaser: Investor-Owned Utility</t>
  </si>
  <si>
    <t>Land &amp; Land Rights</t>
  </si>
  <si>
    <t>Investor-Owned Utility</t>
  </si>
  <si>
    <t>January 1, 2018</t>
  </si>
  <si>
    <t>Communications Equipment</t>
  </si>
  <si>
    <t>2018.00-[(1)+0.5]</t>
  </si>
  <si>
    <t>12-31-17</t>
  </si>
  <si>
    <t>Replacement Cost New</t>
  </si>
  <si>
    <t>Original Cost as of</t>
  </si>
  <si>
    <t>Cost Index</t>
  </si>
  <si>
    <t>Depreciated Replacement Cost</t>
  </si>
  <si>
    <t>Iowa Survivor Curve and Life</t>
  </si>
  <si>
    <t>Calculated Reserve</t>
  </si>
  <si>
    <t>Account No.</t>
  </si>
  <si>
    <t>Summary of Original Cost, Average Service Life/Curve, Replacement Cost and Depreciated Replacement Cost</t>
  </si>
  <si>
    <t>Summary of Original Cost, Calculated Depreciation Reserve and Depreciated Original Cost</t>
  </si>
  <si>
    <t>First Quarter 2018 (1-1-2018)</t>
  </si>
  <si>
    <t>As of First Quarter 2018 (1-1-2018)</t>
  </si>
  <si>
    <t>Age at January 1, 2018 Appraisal Date</t>
  </si>
  <si>
    <t>Description2</t>
  </si>
  <si>
    <t>Year1</t>
  </si>
  <si>
    <t>Year2</t>
  </si>
  <si>
    <t>CostIndexTable</t>
  </si>
  <si>
    <t>YearIndex</t>
  </si>
  <si>
    <t>APPCostIndex</t>
  </si>
  <si>
    <t>Translator</t>
  </si>
  <si>
    <t>Iowa</t>
  </si>
  <si>
    <t>Life</t>
  </si>
  <si>
    <t>AgeP</t>
  </si>
  <si>
    <t>IowaLookup</t>
  </si>
  <si>
    <t>IowaCondition</t>
  </si>
  <si>
    <t>Rem Life</t>
  </si>
  <si>
    <t>Total Life</t>
  </si>
  <si>
    <t>Prelim RCNLD</t>
  </si>
  <si>
    <t>EO%</t>
  </si>
  <si>
    <t>FMV</t>
  </si>
  <si>
    <t>Descrip</t>
  </si>
  <si>
    <t>Total Lif</t>
  </si>
  <si>
    <t>Theo Reserve</t>
  </si>
  <si>
    <t>Theo%</t>
  </si>
  <si>
    <t>Original Costs</t>
  </si>
  <si>
    <t>Theoretical Reserve Percent</t>
  </si>
  <si>
    <t>Theoretical Reserve</t>
  </si>
  <si>
    <t>age</t>
  </si>
  <si>
    <t>Grand Total</t>
  </si>
  <si>
    <t>1/12/2018</t>
  </si>
  <si>
    <t>Est'd 14-16 to 20-22</t>
  </si>
  <si>
    <t>20-22</t>
  </si>
  <si>
    <t>1/1/20178</t>
  </si>
  <si>
    <t>12/31/2018</t>
  </si>
  <si>
    <t>As of 1st Qtr 2018 (1-1-2018)</t>
  </si>
  <si>
    <t>A-16</t>
  </si>
  <si>
    <t>(A-1)-(A-7)</t>
  </si>
  <si>
    <t>2017 Revenues</t>
  </si>
  <si>
    <t>Increase in 2018</t>
  </si>
  <si>
    <t>use</t>
  </si>
  <si>
    <t>Difference</t>
  </si>
  <si>
    <t>OpEX less, Depreciation</t>
  </si>
  <si>
    <t>OpEX as % of Revenues</t>
  </si>
  <si>
    <t>Flow Measuring Devices</t>
  </si>
  <si>
    <t>Stores Equipment</t>
  </si>
  <si>
    <t>Miscellaneous Equipment</t>
  </si>
  <si>
    <t>End Balance Check</t>
  </si>
  <si>
    <t>End Balance - Lookup</t>
  </si>
  <si>
    <t>Tools, Shop, &amp; Garage Equipment</t>
  </si>
  <si>
    <t>Laboratory Equipment</t>
  </si>
  <si>
    <t>='ValueLine Data'!AW30</t>
  </si>
  <si>
    <t>='ValueLine Data'!AW32</t>
  </si>
  <si>
    <t>='ValueLine Data'!AW33</t>
  </si>
  <si>
    <t>Begin Plant</t>
  </si>
  <si>
    <t>CA as % of Revenues</t>
  </si>
  <si>
    <t>CL as % of Revenues</t>
  </si>
  <si>
    <t>Current Asset Balance</t>
  </si>
  <si>
    <t>Income Approach:</t>
  </si>
  <si>
    <t xml:space="preserve">Aqua-PA </t>
  </si>
  <si>
    <t>PA-American</t>
  </si>
  <si>
    <t>Purchase Price</t>
  </si>
  <si>
    <t>Purchase Price to OCLD</t>
  </si>
  <si>
    <t>Purchase Price to RCNLD</t>
  </si>
  <si>
    <t>Depreciated Original Cost (AUS Consultants) OCLD</t>
  </si>
  <si>
    <t>Replacement Cost New less Depreciation RCNLD</t>
  </si>
  <si>
    <t>Indicated Market Value</t>
  </si>
  <si>
    <t>Book Ratios</t>
  </si>
  <si>
    <t>Weight</t>
  </si>
  <si>
    <t>Wtd Valuation Indications</t>
  </si>
  <si>
    <t>Non-Depr</t>
  </si>
  <si>
    <t>Appraisal Approach</t>
  </si>
  <si>
    <t>HW Index 34 - All Mains</t>
  </si>
  <si>
    <t>HW Index 36 - Cement Asbestos Mains</t>
  </si>
  <si>
    <t>HW Index 38 - PVC Mains</t>
  </si>
  <si>
    <t>HW Index 37 -Steel Mains</t>
  </si>
  <si>
    <t>Composite Index</t>
  </si>
  <si>
    <t>Wtd Composite Link Relative</t>
  </si>
  <si>
    <t>Index Link Relatives</t>
  </si>
  <si>
    <t>Index Weights</t>
  </si>
  <si>
    <t>HW Index 35 -Cast Iron Mains</t>
  </si>
  <si>
    <t>Index Weight Check</t>
  </si>
  <si>
    <t>Index 35 Cast Iron Mains Link Relative</t>
  </si>
  <si>
    <t>Index 34 All Mains Link Relative</t>
  </si>
  <si>
    <t>Index 36 Cement Asbesos Mains Link Relative</t>
  </si>
  <si>
    <t>Index 37 Steel Mains Link Relative</t>
  </si>
  <si>
    <t>Index 38 PVC Mains Link Relative</t>
  </si>
  <si>
    <t>Index 34All Mains  Weight</t>
  </si>
  <si>
    <t>Index 35 Cast Iron Mains Weight</t>
  </si>
  <si>
    <t>Index 36 Cement Asbestos Mains Weight</t>
  </si>
  <si>
    <t>Index 37 Steel Mains Weight</t>
  </si>
  <si>
    <t>Index 38 PVC Mains  Weight</t>
  </si>
  <si>
    <t>Wtd Index</t>
  </si>
  <si>
    <t>Link Relative</t>
  </si>
  <si>
    <t>Jan YR Index</t>
  </si>
  <si>
    <t>Jul Yr Index</t>
  </si>
  <si>
    <t>Jan Yr+1 Index</t>
  </si>
  <si>
    <t xml:space="preserve"> typically 3 years</t>
  </si>
  <si>
    <t>Service Laterals</t>
  </si>
  <si>
    <t>Air Release</t>
  </si>
  <si>
    <t>Valves</t>
  </si>
  <si>
    <t>Due to Other Funds</t>
  </si>
  <si>
    <t>Engineering Services</t>
  </si>
  <si>
    <t>360.21 Total</t>
  </si>
  <si>
    <t>Not Used</t>
  </si>
  <si>
    <t>Rate Increase Scenario Input</t>
  </si>
  <si>
    <t>Rate Case Scenario</t>
  </si>
  <si>
    <t>Rate Increase Scenario:</t>
  </si>
  <si>
    <t>Cost Indices</t>
  </si>
  <si>
    <t>6a</t>
  </si>
  <si>
    <t>(6a) / (6)</t>
  </si>
  <si>
    <t>(5)&amp;(7)</t>
  </si>
  <si>
    <t>(6)*(9)</t>
  </si>
  <si>
    <t>(6a)+((10)</t>
  </si>
  <si>
    <t>(4)/(12)</t>
  </si>
  <si>
    <t>(1-0)-(1-0)*((10)/(11))</t>
  </si>
  <si>
    <t>Determination of the Depreciated Original Cost</t>
  </si>
  <si>
    <t>(4)-(13)</t>
  </si>
  <si>
    <t>Description 1</t>
  </si>
  <si>
    <t>Description 2</t>
  </si>
  <si>
    <t>Total of Fixed Assets</t>
  </si>
  <si>
    <t>Collection &amp; Treatment</t>
  </si>
  <si>
    <t>System Description</t>
  </si>
  <si>
    <t>Type of System</t>
  </si>
  <si>
    <t>Wastewater</t>
  </si>
  <si>
    <t>System Attributes</t>
  </si>
  <si>
    <t>Collection Only</t>
  </si>
  <si>
    <t>Weighted Average</t>
  </si>
  <si>
    <t>Simple Average / Standard Deviation</t>
  </si>
  <si>
    <t>Remove Outliers Simple Average / Standard Deviation</t>
  </si>
  <si>
    <t>Remove Outliers Weighted Average / Standard Deviation</t>
  </si>
  <si>
    <t>Outstanding Shares (millions)</t>
  </si>
  <si>
    <t>Debt (Total) $s millions</t>
  </si>
  <si>
    <t>American &amp; Aqua Averages</t>
  </si>
  <si>
    <t>Standard Deviation</t>
  </si>
  <si>
    <t>Use (equity and debt)</t>
  </si>
  <si>
    <t>Indicated Valus $s</t>
  </si>
  <si>
    <t>Equity (Total) $s millions</t>
  </si>
  <si>
    <t>Total Capital (Debt + Equity)</t>
  </si>
  <si>
    <t>Weighted Market to Debt Ratio</t>
  </si>
  <si>
    <t>Weighted Market to Book (Debt&amp;Equity) Ratio</t>
  </si>
  <si>
    <t>Acquirer</t>
  </si>
  <si>
    <t>Date</t>
  </si>
  <si>
    <t>Customers</t>
  </si>
  <si>
    <t>Spearsheet Color Legend</t>
  </si>
  <si>
    <t>Black</t>
  </si>
  <si>
    <t>Blue</t>
  </si>
  <si>
    <t>Calculation with the spreadsheet tab</t>
  </si>
  <si>
    <t>Red</t>
  </si>
  <si>
    <t>1.  Value Line Investment Survey January 12, 2018</t>
  </si>
  <si>
    <t>Green</t>
  </si>
  <si>
    <t>Reference to data from different tab in the same spreadsheet</t>
  </si>
  <si>
    <t>Reference to data from different spreadsheet and tab</t>
  </si>
  <si>
    <t xml:space="preserve"> </t>
  </si>
  <si>
    <t>.</t>
  </si>
  <si>
    <t>Account Description</t>
  </si>
  <si>
    <t>Installation Year</t>
  </si>
  <si>
    <t>Inventory Item</t>
  </si>
  <si>
    <t>Unit Cost</t>
  </si>
  <si>
    <t>Cost</t>
  </si>
  <si>
    <r>
      <rPr>
        <u/>
        <sz val="8"/>
        <rFont val="Times New Roman"/>
        <family val="18"/>
      </rPr>
      <t>LAND AND LAND RIGHTS - COLLECTION</t>
    </r>
  </si>
  <si>
    <r>
      <rPr>
        <sz val="8"/>
        <rFont val="Times New Roman"/>
        <family val="18"/>
      </rPr>
      <t>COLLECTION  SYSTEM ROW</t>
    </r>
  </si>
  <si>
    <r>
      <rPr>
        <sz val="8"/>
        <rFont val="Times New Roman"/>
        <family val="18"/>
      </rPr>
      <t>81,716 LFT</t>
    </r>
  </si>
  <si>
    <r>
      <rPr>
        <sz val="8"/>
        <rFont val="Times New Roman"/>
        <family val="18"/>
      </rPr>
      <t>1,144 LFT</t>
    </r>
  </si>
  <si>
    <r>
      <rPr>
        <sz val="8"/>
        <rFont val="Times New Roman"/>
        <family val="18"/>
      </rPr>
      <t>8,794 LFT</t>
    </r>
  </si>
  <si>
    <r>
      <rPr>
        <sz val="8"/>
        <rFont val="Times New Roman"/>
        <family val="18"/>
      </rPr>
      <t>758 LFT</t>
    </r>
  </si>
  <si>
    <r>
      <rPr>
        <sz val="8"/>
        <rFont val="Times New Roman"/>
        <family val="18"/>
      </rPr>
      <t>7,017 LFT</t>
    </r>
  </si>
  <si>
    <r>
      <rPr>
        <sz val="8"/>
        <rFont val="Times New Roman"/>
        <family val="18"/>
      </rPr>
      <t>2,088 LFT</t>
    </r>
  </si>
  <si>
    <r>
      <rPr>
        <sz val="8"/>
        <rFont val="Times New Roman"/>
        <family val="18"/>
      </rPr>
      <t>6,592 LFT</t>
    </r>
  </si>
  <si>
    <r>
      <rPr>
        <sz val="8"/>
        <rFont val="Times New Roman"/>
        <family val="18"/>
      </rPr>
      <t>306 LFT</t>
    </r>
  </si>
  <si>
    <r>
      <rPr>
        <sz val="8"/>
        <rFont val="Times New Roman"/>
        <family val="18"/>
      </rPr>
      <t>55,392 LFT</t>
    </r>
  </si>
  <si>
    <r>
      <rPr>
        <sz val="8"/>
        <rFont val="Times New Roman"/>
        <family val="18"/>
      </rPr>
      <t>3,444 LFT</t>
    </r>
  </si>
  <si>
    <r>
      <rPr>
        <sz val="8"/>
        <rFont val="Times New Roman"/>
        <family val="18"/>
      </rPr>
      <t>4,920 LFT</t>
    </r>
  </si>
  <si>
    <r>
      <rPr>
        <sz val="8"/>
        <rFont val="Times New Roman"/>
        <family val="18"/>
      </rPr>
      <t>3,452 LFT</t>
    </r>
  </si>
  <si>
    <r>
      <rPr>
        <sz val="8"/>
        <rFont val="Times New Roman"/>
        <family val="18"/>
      </rPr>
      <t>11 LFT</t>
    </r>
  </si>
  <si>
    <t>Total 353.2</t>
  </si>
  <si>
    <r>
      <rPr>
        <b/>
        <sz val="8"/>
        <rFont val="Times New Roman"/>
        <family val="1"/>
      </rPr>
      <t>TOTAL LAND AND LAND RIGHTS - COLLECTION</t>
    </r>
  </si>
  <si>
    <t>LAND AND LAND RIGHTS - PUMPING</t>
  </si>
  <si>
    <r>
      <rPr>
        <sz val="8"/>
        <rFont val="Times New Roman"/>
        <family val="18"/>
      </rPr>
      <t>BUDDIES PLACE PUMP STATION</t>
    </r>
  </si>
  <si>
    <r>
      <rPr>
        <sz val="8"/>
        <rFont val="Times New Roman"/>
        <family val="18"/>
      </rPr>
      <t>0.101 ACRES</t>
    </r>
  </si>
  <si>
    <r>
      <rPr>
        <sz val="8"/>
        <rFont val="Times New Roman"/>
        <family val="18"/>
      </rPr>
      <t>LINCOLN ROAD PUMP STATION</t>
    </r>
  </si>
  <si>
    <r>
      <rPr>
        <sz val="8"/>
        <rFont val="Times New Roman"/>
        <family val="18"/>
      </rPr>
      <t>0.136 ACRES</t>
    </r>
  </si>
  <si>
    <r>
      <rPr>
        <sz val="8"/>
        <rFont val="Times New Roman"/>
        <family val="18"/>
      </rPr>
      <t>SOUTH BAUMSTOWN  PUMP STATION</t>
    </r>
  </si>
  <si>
    <r>
      <rPr>
        <sz val="8"/>
        <rFont val="Times New Roman"/>
        <family val="18"/>
      </rPr>
      <t>0.073 ACRES</t>
    </r>
  </si>
  <si>
    <r>
      <rPr>
        <sz val="8"/>
        <rFont val="Times New Roman"/>
        <family val="18"/>
      </rPr>
      <t>POTTSTOWN AVENUE PUMP STATION</t>
    </r>
  </si>
  <si>
    <r>
      <rPr>
        <sz val="8"/>
        <rFont val="Times New Roman"/>
        <family val="18"/>
      </rPr>
      <t>0.910 ACRES</t>
    </r>
  </si>
  <si>
    <r>
      <rPr>
        <sz val="8"/>
        <rFont val="Times New Roman"/>
        <family val="18"/>
      </rPr>
      <t>PINELAND ROAD PUMP STATION</t>
    </r>
  </si>
  <si>
    <r>
      <rPr>
        <sz val="8"/>
        <rFont val="Times New Roman"/>
        <family val="18"/>
      </rPr>
      <t>1,307 SQ FT</t>
    </r>
  </si>
  <si>
    <r>
      <rPr>
        <sz val="8"/>
        <rFont val="Times New Roman"/>
        <family val="18"/>
      </rPr>
      <t>GLENN OLEY PUMP STATION</t>
    </r>
  </si>
  <si>
    <r>
      <rPr>
        <sz val="8"/>
        <rFont val="Times New Roman"/>
        <family val="18"/>
      </rPr>
      <t>0.063 ACRES</t>
    </r>
  </si>
  <si>
    <t>Total 353.3</t>
  </si>
  <si>
    <r>
      <rPr>
        <b/>
        <sz val="8"/>
        <rFont val="Times New Roman"/>
        <family val="1"/>
      </rPr>
      <t>TOTAL LAND AND LAND RIGHTS - PUMPING</t>
    </r>
  </si>
  <si>
    <t>LAND AND LAND RIGHTS - TREATMENT</t>
  </si>
  <si>
    <r>
      <rPr>
        <sz val="8"/>
        <rFont val="Times New Roman"/>
        <family val="18"/>
      </rPr>
      <t>WWTP - HOFFMAN PROPERTY</t>
    </r>
  </si>
  <si>
    <r>
      <rPr>
        <sz val="8"/>
        <rFont val="Times New Roman"/>
        <family val="18"/>
      </rPr>
      <t>16.975 ACRES</t>
    </r>
  </si>
  <si>
    <r>
      <rPr>
        <sz val="8"/>
        <rFont val="Times New Roman"/>
        <family val="18"/>
      </rPr>
      <t>WWTP - LINCOLN NURSERY PROPERTY</t>
    </r>
  </si>
  <si>
    <r>
      <rPr>
        <sz val="8"/>
        <rFont val="Times New Roman"/>
        <family val="18"/>
      </rPr>
      <t>5.370 ACRES</t>
    </r>
  </si>
  <si>
    <r>
      <rPr>
        <sz val="8"/>
        <rFont val="Times New Roman"/>
        <family val="18"/>
      </rPr>
      <t>WWTP - BRIGGS PROPERTY</t>
    </r>
  </si>
  <si>
    <r>
      <rPr>
        <sz val="8"/>
        <rFont val="Times New Roman"/>
        <family val="18"/>
      </rPr>
      <t>17.038 ACRES</t>
    </r>
  </si>
  <si>
    <r>
      <rPr>
        <sz val="8"/>
        <rFont val="Times New Roman"/>
        <family val="18"/>
      </rPr>
      <t>WWTP - AVM NURSERY PROPERTY</t>
    </r>
  </si>
  <si>
    <r>
      <rPr>
        <sz val="8"/>
        <rFont val="Times New Roman"/>
        <family val="18"/>
      </rPr>
      <t>51.630 ACRES</t>
    </r>
  </si>
  <si>
    <r>
      <rPr>
        <sz val="8"/>
        <rFont val="Times New Roman"/>
        <family val="18"/>
      </rPr>
      <t>WWTP - STANKIEWICZ  PROPERTY</t>
    </r>
  </si>
  <si>
    <r>
      <rPr>
        <sz val="8"/>
        <rFont val="Times New Roman"/>
        <family val="18"/>
      </rPr>
      <t>0.624 ACRES</t>
    </r>
  </si>
  <si>
    <r>
      <rPr>
        <sz val="8"/>
        <rFont val="Times New Roman"/>
        <family val="18"/>
      </rPr>
      <t>WWTP - HAMPTON PROPERTY</t>
    </r>
  </si>
  <si>
    <r>
      <rPr>
        <sz val="8"/>
        <rFont val="Times New Roman"/>
        <family val="18"/>
      </rPr>
      <t>12.784 ACRES</t>
    </r>
  </si>
  <si>
    <r>
      <rPr>
        <sz val="8"/>
        <rFont val="Times New Roman"/>
        <family val="18"/>
      </rPr>
      <t>WWTP - BAKER PROPERTY</t>
    </r>
  </si>
  <si>
    <r>
      <rPr>
        <sz val="8"/>
        <rFont val="Times New Roman"/>
        <family val="18"/>
      </rPr>
      <t>0.209 ACRES</t>
    </r>
  </si>
  <si>
    <t>Total 353.4</t>
  </si>
  <si>
    <r>
      <rPr>
        <b/>
        <sz val="8"/>
        <rFont val="Times New Roman"/>
        <family val="1"/>
      </rPr>
      <t>TOTAL LAND AND LAND RIGHTS - TREATMENT</t>
    </r>
  </si>
  <si>
    <t>STRUCTURES  AND IMPROVEMENTS - PUMPING</t>
  </si>
  <si>
    <r>
      <rPr>
        <sz val="8"/>
        <rFont val="Times New Roman"/>
        <family val="18"/>
      </rPr>
      <t>LINCOLN ROAD - PUMPING STATION</t>
    </r>
  </si>
  <si>
    <r>
      <rPr>
        <sz val="8"/>
        <rFont val="Times New Roman"/>
        <family val="18"/>
      </rPr>
      <t>BUDDIES PLACE - PUMPING STATION</t>
    </r>
  </si>
  <si>
    <r>
      <rPr>
        <sz val="8"/>
        <rFont val="Times New Roman"/>
        <family val="18"/>
      </rPr>
      <t>POTTSTOWN AVENUE - PUMPING STATION</t>
    </r>
  </si>
  <si>
    <r>
      <rPr>
        <sz val="8"/>
        <rFont val="Times New Roman"/>
        <family val="18"/>
      </rPr>
      <t>SOUTH BAUMSTOWN  - PUMPING STATION</t>
    </r>
  </si>
  <si>
    <r>
      <rPr>
        <sz val="8"/>
        <rFont val="Times New Roman"/>
        <family val="18"/>
      </rPr>
      <t>PINELAND ROAD - PUMPING STATION</t>
    </r>
  </si>
  <si>
    <r>
      <rPr>
        <sz val="8"/>
        <rFont val="Times New Roman"/>
        <family val="18"/>
      </rPr>
      <t>GLEN OLEY - PUMPING STATION</t>
    </r>
  </si>
  <si>
    <t>Total 354.3</t>
  </si>
  <si>
    <r>
      <rPr>
        <b/>
        <sz val="8"/>
        <rFont val="Times New Roman"/>
        <family val="1"/>
      </rPr>
      <t>TOTAL STRUCTURES  AND IMPROVEMENTS - PUMPING</t>
    </r>
  </si>
  <si>
    <r>
      <rPr>
        <u/>
        <sz val="8"/>
        <rFont val="Times New Roman"/>
        <family val="18"/>
      </rPr>
      <t>STRUCTURES  AND IMPROVEMENTS - TREATMENT</t>
    </r>
  </si>
  <si>
    <r>
      <rPr>
        <sz val="8"/>
        <rFont val="Times New Roman"/>
        <family val="18"/>
      </rPr>
      <t>WWTP 1967 ORIGINAL PROJECT COSTS</t>
    </r>
  </si>
  <si>
    <r>
      <rPr>
        <sz val="8"/>
        <rFont val="Times New Roman"/>
        <family val="18"/>
      </rPr>
      <t>WWTP 1978 UPGRADE/EXPANSION COSTS</t>
    </r>
  </si>
  <si>
    <r>
      <rPr>
        <sz val="8"/>
        <rFont val="Times New Roman"/>
        <family val="18"/>
      </rPr>
      <t>WWTP 1986 RERATE PROJECT</t>
    </r>
  </si>
  <si>
    <r>
      <rPr>
        <sz val="8"/>
        <rFont val="Times New Roman"/>
        <family val="18"/>
      </rPr>
      <t>WWTP 1992 EXPANSION/UPGRADES COSTS</t>
    </r>
  </si>
  <si>
    <r>
      <rPr>
        <sz val="8"/>
        <rFont val="Times New Roman"/>
        <family val="18"/>
      </rPr>
      <t>WWTP 2002 IMPROVEMENTS</t>
    </r>
  </si>
  <si>
    <r>
      <rPr>
        <sz val="8"/>
        <rFont val="Times New Roman"/>
        <family val="18"/>
      </rPr>
      <t>BIOSOLIDS DRYER AND RELATED DEWATERING  EQUIPMENT INSTALLED</t>
    </r>
  </si>
  <si>
    <r>
      <rPr>
        <sz val="8"/>
        <rFont val="Times New Roman"/>
        <family val="18"/>
      </rPr>
      <t>GAS HEAT CONVERSIONS  (GAS LINE TO GARAGE)</t>
    </r>
  </si>
  <si>
    <r>
      <rPr>
        <sz val="8"/>
        <rFont val="Times New Roman"/>
        <family val="18"/>
      </rPr>
      <t>ROOF OPERATIONS  BUILDING</t>
    </r>
  </si>
  <si>
    <r>
      <rPr>
        <sz val="8"/>
        <rFont val="Times New Roman"/>
        <family val="18"/>
      </rPr>
      <t>PH III HEADWORKS  UPGRADE</t>
    </r>
  </si>
  <si>
    <r>
      <rPr>
        <sz val="8"/>
        <rFont val="Times New Roman"/>
        <family val="18"/>
      </rPr>
      <t>NEW SEALS ROOF</t>
    </r>
  </si>
  <si>
    <r>
      <rPr>
        <sz val="8"/>
        <rFont val="Times New Roman"/>
        <family val="18"/>
      </rPr>
      <t>WWTP GARAGE ROOF REPLACEMENT</t>
    </r>
  </si>
  <si>
    <t>Total 354.4</t>
  </si>
  <si>
    <r>
      <rPr>
        <b/>
        <sz val="8"/>
        <rFont val="Times New Roman"/>
        <family val="1"/>
      </rPr>
      <t>TOTAL STRUCTURES  AND IMPROVEMENTS - TREATMENT</t>
    </r>
  </si>
  <si>
    <r>
      <rPr>
        <u/>
        <sz val="8"/>
        <rFont val="Times New Roman"/>
        <family val="18"/>
      </rPr>
      <t>POWER GENERATION  EQUIPMENT - PUMPING</t>
    </r>
  </si>
  <si>
    <r>
      <rPr>
        <sz val="8"/>
        <rFont val="Times New Roman"/>
        <family val="18"/>
      </rPr>
      <t>1993 MARATHOD BRUSHLESS 680 FDF 4531 PORTABLE GENERATOR</t>
    </r>
  </si>
  <si>
    <r>
      <rPr>
        <sz val="6"/>
        <rFont val="Times New Roman"/>
        <family val="18"/>
      </rPr>
      <t>ONAN EMERGENCY  PORTABLE GENERATOR  W/TRAILER MDL 1OODGB86690BJ A940531845</t>
    </r>
  </si>
  <si>
    <r>
      <rPr>
        <sz val="8"/>
        <rFont val="Times New Roman"/>
        <family val="18"/>
      </rPr>
      <t>125 K.W. GENERATOR  DELCO AC MDL E5277</t>
    </r>
  </si>
  <si>
    <t>Total 355.3</t>
  </si>
  <si>
    <r>
      <rPr>
        <b/>
        <sz val="8"/>
        <rFont val="Times New Roman"/>
        <family val="1"/>
      </rPr>
      <t>TOTAL POWER GENERATION  EQUIPMENT - PUMPING</t>
    </r>
  </si>
  <si>
    <r>
      <rPr>
        <sz val="8"/>
        <rFont val="Times New Roman"/>
        <family val="18"/>
      </rPr>
      <t xml:space="preserve">  </t>
    </r>
    <r>
      <rPr>
        <u/>
        <sz val="8"/>
        <rFont val="Times New Roman"/>
        <family val="18"/>
      </rPr>
      <t>COLLECTION  SEWERS - FORCE -  MAINS</t>
    </r>
  </si>
  <si>
    <r>
      <rPr>
        <sz val="8"/>
        <rFont val="Times New Roman"/>
        <family val="18"/>
      </rPr>
      <t>PVC - 3-INCH</t>
    </r>
  </si>
  <si>
    <r>
      <rPr>
        <sz val="8"/>
        <rFont val="Times New Roman"/>
        <family val="18"/>
      </rPr>
      <t>466 FT</t>
    </r>
  </si>
  <si>
    <r>
      <rPr>
        <sz val="8"/>
        <rFont val="Times New Roman"/>
        <family val="18"/>
      </rPr>
      <t>DI - 6-INCH</t>
    </r>
  </si>
  <si>
    <r>
      <rPr>
        <sz val="8"/>
        <rFont val="Times New Roman"/>
        <family val="18"/>
      </rPr>
      <t>2,707 FT</t>
    </r>
  </si>
  <si>
    <r>
      <rPr>
        <sz val="8"/>
        <rFont val="Times New Roman"/>
        <family val="18"/>
      </rPr>
      <t>DI - 8-INCH</t>
    </r>
  </si>
  <si>
    <r>
      <rPr>
        <sz val="8"/>
        <rFont val="Times New Roman"/>
        <family val="18"/>
      </rPr>
      <t>6,338 FT</t>
    </r>
  </si>
  <si>
    <r>
      <rPr>
        <sz val="8"/>
        <rFont val="Times New Roman"/>
        <family val="18"/>
      </rPr>
      <t>PVC - 2-INCH</t>
    </r>
  </si>
  <si>
    <r>
      <rPr>
        <sz val="8"/>
        <rFont val="Times New Roman"/>
        <family val="18"/>
      </rPr>
      <t>211 FT</t>
    </r>
  </si>
  <si>
    <r>
      <rPr>
        <sz val="8"/>
        <rFont val="Times New Roman"/>
        <family val="18"/>
      </rPr>
      <t>PVC - 8-INCH</t>
    </r>
  </si>
  <si>
    <r>
      <rPr>
        <sz val="8"/>
        <rFont val="Times New Roman"/>
        <family val="18"/>
      </rPr>
      <t>4,104 FT</t>
    </r>
  </si>
  <si>
    <t>Total 360.21</t>
  </si>
  <si>
    <r>
      <rPr>
        <b/>
        <sz val="8"/>
        <rFont val="Times New Roman"/>
        <family val="1"/>
      </rPr>
      <t>TOTAL COLLECTION  SEWERS - FORCE -</t>
    </r>
  </si>
  <si>
    <r>
      <rPr>
        <b/>
        <sz val="8"/>
        <rFont val="Times New Roman"/>
        <family val="1"/>
      </rPr>
      <t>MAINS</t>
    </r>
  </si>
  <si>
    <t>COLLECTION  SEWERS - FORCE - MANHOLES</t>
  </si>
  <si>
    <r>
      <rPr>
        <sz val="8"/>
        <rFont val="Times New Roman"/>
        <family val="18"/>
      </rPr>
      <t>MANHOLES</t>
    </r>
  </si>
  <si>
    <t>Total 360.23</t>
  </si>
  <si>
    <r>
      <rPr>
        <b/>
        <sz val="8"/>
        <rFont val="Times New Roman"/>
        <family val="1"/>
      </rPr>
      <t>TOTAL COLLECTION  SEWERS - FORCE - MANHOLES</t>
    </r>
  </si>
  <si>
    <r>
      <rPr>
        <sz val="8"/>
        <rFont val="Times New Roman"/>
        <family val="18"/>
      </rPr>
      <t xml:space="preserve"> </t>
    </r>
    <r>
      <rPr>
        <u/>
        <sz val="8"/>
        <rFont val="Times New Roman"/>
        <family val="18"/>
      </rPr>
      <t>COLLECTION  SEWERS - GRAVITY -  MAINS</t>
    </r>
  </si>
  <si>
    <r>
      <rPr>
        <sz val="8"/>
        <rFont val="Times New Roman"/>
        <family val="18"/>
      </rPr>
      <t>ACP - 8-INCH</t>
    </r>
  </si>
  <si>
    <r>
      <rPr>
        <sz val="8"/>
        <rFont val="Times New Roman"/>
        <family val="18"/>
      </rPr>
      <t>2,928 FT</t>
    </r>
  </si>
  <si>
    <r>
      <rPr>
        <sz val="8"/>
        <rFont val="Times New Roman"/>
        <family val="18"/>
      </rPr>
      <t>VCP - 8-INCH</t>
    </r>
  </si>
  <si>
    <r>
      <rPr>
        <sz val="8"/>
        <rFont val="Times New Roman"/>
        <family val="18"/>
      </rPr>
      <t>224,980 FT</t>
    </r>
  </si>
  <si>
    <r>
      <rPr>
        <sz val="8"/>
        <rFont val="Times New Roman"/>
        <family val="18"/>
      </rPr>
      <t>1,466 FT</t>
    </r>
  </si>
  <si>
    <r>
      <rPr>
        <sz val="8"/>
        <rFont val="Times New Roman"/>
        <family val="18"/>
      </rPr>
      <t>RCP - 8-INCH</t>
    </r>
  </si>
  <si>
    <r>
      <rPr>
        <sz val="8"/>
        <rFont val="Times New Roman"/>
        <family val="18"/>
      </rPr>
      <t>1,409 FT</t>
    </r>
  </si>
  <si>
    <r>
      <rPr>
        <sz val="8"/>
        <rFont val="Times New Roman"/>
        <family val="18"/>
      </rPr>
      <t>VCP - 10-INCH</t>
    </r>
  </si>
  <si>
    <r>
      <rPr>
        <sz val="8"/>
        <rFont val="Times New Roman"/>
        <family val="18"/>
      </rPr>
      <t>9,706 FT</t>
    </r>
  </si>
  <si>
    <r>
      <rPr>
        <sz val="8"/>
        <rFont val="Times New Roman"/>
        <family val="18"/>
      </rPr>
      <t>VCP - 12-INCH</t>
    </r>
  </si>
  <si>
    <r>
      <rPr>
        <sz val="8"/>
        <rFont val="Times New Roman"/>
        <family val="18"/>
      </rPr>
      <t>9,038 FT</t>
    </r>
  </si>
  <si>
    <r>
      <rPr>
        <sz val="8"/>
        <rFont val="Times New Roman"/>
        <family val="18"/>
      </rPr>
      <t>VCP - 15-INCH</t>
    </r>
  </si>
  <si>
    <r>
      <rPr>
        <sz val="8"/>
        <rFont val="Times New Roman"/>
        <family val="18"/>
      </rPr>
      <t>20,949 FT</t>
    </r>
  </si>
  <si>
    <r>
      <rPr>
        <sz val="8"/>
        <rFont val="Times New Roman"/>
        <family val="18"/>
      </rPr>
      <t>VCP - 18-INCH</t>
    </r>
  </si>
  <si>
    <r>
      <rPr>
        <sz val="8"/>
        <rFont val="Times New Roman"/>
        <family val="18"/>
      </rPr>
      <t>4,810 FT</t>
    </r>
  </si>
  <si>
    <r>
      <rPr>
        <sz val="8"/>
        <rFont val="Times New Roman"/>
        <family val="18"/>
      </rPr>
      <t>VCP - 20-INCH</t>
    </r>
  </si>
  <si>
    <r>
      <rPr>
        <sz val="8"/>
        <rFont val="Times New Roman"/>
        <family val="18"/>
      </rPr>
      <t>3,502 FT</t>
    </r>
  </si>
  <si>
    <r>
      <rPr>
        <sz val="8"/>
        <rFont val="Times New Roman"/>
        <family val="18"/>
      </rPr>
      <t>VCP - 21-INCH</t>
    </r>
  </si>
  <si>
    <r>
      <rPr>
        <sz val="8"/>
        <rFont val="Times New Roman"/>
        <family val="18"/>
      </rPr>
      <t>618 FT</t>
    </r>
  </si>
  <si>
    <r>
      <rPr>
        <sz val="8"/>
        <rFont val="Times New Roman"/>
        <family val="18"/>
      </rPr>
      <t>VCP - 27-INCH</t>
    </r>
  </si>
  <si>
    <r>
      <rPr>
        <sz val="8"/>
        <rFont val="Times New Roman"/>
        <family val="18"/>
      </rPr>
      <t>10,234 FT</t>
    </r>
  </si>
  <si>
    <r>
      <rPr>
        <sz val="8"/>
        <rFont val="Times New Roman"/>
        <family val="18"/>
      </rPr>
      <t>RCP - 30-INCH</t>
    </r>
  </si>
  <si>
    <r>
      <rPr>
        <sz val="8"/>
        <rFont val="Times New Roman"/>
        <family val="18"/>
      </rPr>
      <t>5,286 FT</t>
    </r>
  </si>
  <si>
    <r>
      <rPr>
        <sz val="8"/>
        <rFont val="Times New Roman"/>
        <family val="18"/>
      </rPr>
      <t>8,962 FT</t>
    </r>
  </si>
  <si>
    <r>
      <rPr>
        <sz val="8"/>
        <rFont val="Times New Roman"/>
        <family val="18"/>
      </rPr>
      <t>32,994 FT</t>
    </r>
  </si>
  <si>
    <r>
      <rPr>
        <sz val="8"/>
        <rFont val="Times New Roman"/>
        <family val="18"/>
      </rPr>
      <t>1,127 FT</t>
    </r>
  </si>
  <si>
    <r>
      <rPr>
        <sz val="8"/>
        <rFont val="Times New Roman"/>
        <family val="18"/>
      </rPr>
      <t>4,292 FT</t>
    </r>
  </si>
  <si>
    <r>
      <rPr>
        <sz val="8"/>
        <rFont val="Times New Roman"/>
        <family val="18"/>
      </rPr>
      <t>1,147 FT</t>
    </r>
  </si>
  <si>
    <r>
      <rPr>
        <sz val="8"/>
        <rFont val="Times New Roman"/>
        <family val="18"/>
      </rPr>
      <t>1,569 FT</t>
    </r>
  </si>
  <si>
    <r>
      <rPr>
        <sz val="8"/>
        <rFont val="Times New Roman"/>
        <family val="18"/>
      </rPr>
      <t>6,067 FT</t>
    </r>
  </si>
  <si>
    <r>
      <rPr>
        <sz val="8"/>
        <rFont val="Times New Roman"/>
        <family val="18"/>
      </rPr>
      <t>26,830 FT</t>
    </r>
  </si>
  <si>
    <r>
      <rPr>
        <sz val="8"/>
        <rFont val="Times New Roman"/>
        <family val="18"/>
      </rPr>
      <t>PVC - 10-INCH</t>
    </r>
  </si>
  <si>
    <r>
      <rPr>
        <sz val="8"/>
        <rFont val="Times New Roman"/>
        <family val="18"/>
      </rPr>
      <t>2,751 FT</t>
    </r>
  </si>
  <si>
    <r>
      <rPr>
        <sz val="8"/>
        <rFont val="Times New Roman"/>
        <family val="18"/>
      </rPr>
      <t>1,729 FT</t>
    </r>
  </si>
  <si>
    <r>
      <rPr>
        <sz val="8"/>
        <rFont val="Times New Roman"/>
        <family val="18"/>
      </rPr>
      <t>10,829 FT</t>
    </r>
  </si>
  <si>
    <r>
      <rPr>
        <sz val="8"/>
        <rFont val="Times New Roman"/>
        <family val="18"/>
      </rPr>
      <t>5,963 FT</t>
    </r>
  </si>
  <si>
    <r>
      <rPr>
        <sz val="8"/>
        <rFont val="Times New Roman"/>
        <family val="18"/>
      </rPr>
      <t>64,627 FT</t>
    </r>
  </si>
  <si>
    <r>
      <rPr>
        <sz val="8"/>
        <rFont val="Times New Roman"/>
        <family val="18"/>
      </rPr>
      <t>222 FT</t>
    </r>
  </si>
  <si>
    <r>
      <rPr>
        <sz val="8"/>
        <rFont val="Times New Roman"/>
        <family val="18"/>
      </rPr>
      <t>7,363 FT</t>
    </r>
  </si>
  <si>
    <r>
      <rPr>
        <sz val="8"/>
        <rFont val="Times New Roman"/>
        <family val="18"/>
      </rPr>
      <t>2,678 FT</t>
    </r>
  </si>
  <si>
    <r>
      <rPr>
        <sz val="8"/>
        <rFont val="Times New Roman"/>
        <family val="18"/>
      </rPr>
      <t>6,288 FT</t>
    </r>
  </si>
  <si>
    <r>
      <rPr>
        <sz val="8"/>
        <rFont val="Times New Roman"/>
        <family val="18"/>
      </rPr>
      <t>127,757 FT</t>
    </r>
  </si>
  <si>
    <r>
      <rPr>
        <sz val="8"/>
        <rFont val="Times New Roman"/>
        <family val="18"/>
      </rPr>
      <t>449 FT</t>
    </r>
  </si>
  <si>
    <r>
      <rPr>
        <sz val="8"/>
        <rFont val="Times New Roman"/>
        <family val="18"/>
      </rPr>
      <t>PVC - 12-INCH</t>
    </r>
  </si>
  <si>
    <r>
      <rPr>
        <sz val="8"/>
        <rFont val="Times New Roman"/>
        <family val="18"/>
      </rPr>
      <t>1,227 FT</t>
    </r>
  </si>
  <si>
    <r>
      <rPr>
        <sz val="8"/>
        <rFont val="Times New Roman"/>
        <family val="18"/>
      </rPr>
      <t>PVC - 15-INCH</t>
    </r>
  </si>
  <si>
    <r>
      <rPr>
        <sz val="8"/>
        <rFont val="Times New Roman"/>
        <family val="18"/>
      </rPr>
      <t>754 FT</t>
    </r>
  </si>
  <si>
    <r>
      <rPr>
        <sz val="8"/>
        <rFont val="Times New Roman"/>
        <family val="18"/>
      </rPr>
      <t>9,298 FT</t>
    </r>
  </si>
  <si>
    <r>
      <rPr>
        <sz val="8"/>
        <rFont val="Times New Roman"/>
        <family val="18"/>
      </rPr>
      <t>23,824 FT</t>
    </r>
  </si>
  <si>
    <r>
      <rPr>
        <sz val="8"/>
        <rFont val="Times New Roman"/>
        <family val="18"/>
      </rPr>
      <t>4,817 FT</t>
    </r>
  </si>
  <si>
    <r>
      <rPr>
        <sz val="8"/>
        <rFont val="Times New Roman"/>
        <family val="18"/>
      </rPr>
      <t>702 FT</t>
    </r>
  </si>
  <si>
    <r>
      <rPr>
        <sz val="8"/>
        <rFont val="Times New Roman"/>
        <family val="18"/>
      </rPr>
      <t>3,862 FT</t>
    </r>
  </si>
  <si>
    <t>Total 361.21</t>
  </si>
  <si>
    <r>
      <rPr>
        <b/>
        <sz val="8"/>
        <rFont val="Times New Roman"/>
        <family val="1"/>
      </rPr>
      <t>TOTAL COLLECTION  SEWERS - GRAVITY -  MAINS</t>
    </r>
  </si>
  <si>
    <r>
      <rPr>
        <u/>
        <sz val="8"/>
        <rFont val="Times New Roman"/>
        <family val="18"/>
      </rPr>
      <t>COLLECTION  SEWERS - GRAVITY - MAIN RELINING</t>
    </r>
  </si>
  <si>
    <r>
      <rPr>
        <sz val="8"/>
        <rFont val="Times New Roman"/>
        <family val="18"/>
      </rPr>
      <t>TRENCHLESS  SEWER REHAB - SLIP LINE PROJECT</t>
    </r>
  </si>
  <si>
    <r>
      <rPr>
        <sz val="8"/>
        <rFont val="Times New Roman"/>
        <family val="18"/>
      </rPr>
      <t>MR. REHAB INC.</t>
    </r>
  </si>
  <si>
    <t>Total 361.22</t>
  </si>
  <si>
    <r>
      <rPr>
        <b/>
        <sz val="8"/>
        <rFont val="Times New Roman"/>
        <family val="1"/>
      </rPr>
      <t>TOTAL COLLECTION  SEWERS - GRAVITY - MAIN RELINING</t>
    </r>
  </si>
  <si>
    <t>COLLECTION  SEWERS - GRAVITY - MANHOLES</t>
  </si>
  <si>
    <t>Total 361.23</t>
  </si>
  <si>
    <r>
      <rPr>
        <b/>
        <sz val="8"/>
        <rFont val="Times New Roman"/>
        <family val="1"/>
      </rPr>
      <t>TOTAL COLLECTION  SEWERS - GRAVITY - MANHOLES</t>
    </r>
  </si>
  <si>
    <t>COLLECTION  SEWERS - GRAVITY - MANHOLES REPAIRS</t>
  </si>
  <si>
    <r>
      <rPr>
        <sz val="8"/>
        <rFont val="Times New Roman"/>
        <family val="18"/>
      </rPr>
      <t>MANHOLE REPAIRS                                                                                                               2015                                                                                                      $10,179.00</t>
    </r>
  </si>
  <si>
    <t>Total 361.24</t>
  </si>
  <si>
    <r>
      <rPr>
        <b/>
        <sz val="8"/>
        <rFont val="Times New Roman"/>
        <family val="1"/>
      </rPr>
      <t>TOTAL COLLECTION  SEWERS - GRAVITY - MANHOLES REPAIRS                                                                                                                                 $10,179.00</t>
    </r>
  </si>
  <si>
    <r>
      <rPr>
        <u/>
        <sz val="8"/>
        <rFont val="Times New Roman"/>
        <family val="18"/>
      </rPr>
      <t>SERVICES TO CUSTOMERS</t>
    </r>
  </si>
  <si>
    <r>
      <rPr>
        <sz val="8"/>
        <rFont val="Times New Roman"/>
        <family val="18"/>
      </rPr>
      <t>SERVICES</t>
    </r>
  </si>
  <si>
    <t>Total 363.2</t>
  </si>
  <si>
    <r>
      <rPr>
        <b/>
        <sz val="8"/>
        <rFont val="Times New Roman"/>
        <family val="1"/>
      </rPr>
      <t>TOTAL SERVICES TO CUSTOMERS</t>
    </r>
  </si>
  <si>
    <r>
      <rPr>
        <u/>
        <sz val="8"/>
        <rFont val="Times New Roman"/>
        <family val="18"/>
      </rPr>
      <t xml:space="preserve">FLOW MEASURING DEVICES
</t>
    </r>
    <r>
      <rPr>
        <sz val="8"/>
        <rFont val="Times New Roman"/>
        <family val="18"/>
      </rPr>
      <t>METER @ WILDLIFE SANCTUARY  - 8"</t>
    </r>
  </si>
  <si>
    <t>METER @ WILDLIF SANCTUARY - 8"</t>
  </si>
  <si>
    <r>
      <rPr>
        <sz val="8"/>
        <rFont val="Times New Roman"/>
        <family val="18"/>
      </rPr>
      <t>METER @ SOUTH OF PARKVIEW DRIVE - 8"</t>
    </r>
  </si>
  <si>
    <r>
      <rPr>
        <sz val="8"/>
        <rFont val="Times New Roman"/>
        <family val="18"/>
      </rPr>
      <t>METER @ BINGAMAN STREET - 15"</t>
    </r>
  </si>
  <si>
    <r>
      <rPr>
        <sz val="8"/>
        <rFont val="Times New Roman"/>
        <family val="18"/>
      </rPr>
      <t>METER @ OLEY TURNPIKE ROAD - 10"</t>
    </r>
  </si>
  <si>
    <t>Total 364.2</t>
  </si>
  <si>
    <t>TOTAL FLOW MEASURING DEVICES</t>
  </si>
  <si>
    <t>FLOW MEASURING INSTALLATIONS</t>
  </si>
  <si>
    <t>CONCRETE METERING VAULT @ WILDLIFE SANCTUARY</t>
  </si>
  <si>
    <r>
      <rPr>
        <sz val="8"/>
        <rFont val="Times New Roman"/>
        <family val="18"/>
      </rPr>
      <t>CONCRETE METERING VAULT @ BINGAMAN STREET</t>
    </r>
  </si>
  <si>
    <r>
      <rPr>
        <sz val="8"/>
        <rFont val="Times New Roman"/>
        <family val="18"/>
      </rPr>
      <t>CONCRETE METERING VAULT @ OLEY TURNPIKE ROAD</t>
    </r>
  </si>
  <si>
    <r>
      <rPr>
        <sz val="8"/>
        <rFont val="Times New Roman"/>
        <family val="18"/>
      </rPr>
      <t>CONCRETE METERING VAULT @ SOUTH OF PARKVIEW DRIVE</t>
    </r>
  </si>
  <si>
    <t>Total 365.2</t>
  </si>
  <si>
    <r>
      <rPr>
        <b/>
        <sz val="8"/>
        <rFont val="Times New Roman"/>
        <family val="1"/>
      </rPr>
      <t>TOTAL FLOW MEASURING  INSTALLATIONS</t>
    </r>
  </si>
  <si>
    <r>
      <rPr>
        <u/>
        <sz val="8"/>
        <rFont val="Times New Roman"/>
        <family val="18"/>
      </rPr>
      <t>PUMPING EQUIPMENT</t>
    </r>
  </si>
  <si>
    <r>
      <rPr>
        <sz val="8"/>
        <rFont val="Times New Roman"/>
        <family val="18"/>
      </rPr>
      <t>LINCOLN ROAD - PUMP (DUPLEX) ~ 0.720 MGD</t>
    </r>
  </si>
  <si>
    <r>
      <rPr>
        <sz val="8"/>
        <rFont val="Times New Roman"/>
        <family val="18"/>
      </rPr>
      <t>BUDDIES PLACE - PUMP (DUPLEX) ~ 0.266 MGD</t>
    </r>
  </si>
  <si>
    <r>
      <rPr>
        <sz val="8"/>
        <rFont val="Times New Roman"/>
        <family val="18"/>
      </rPr>
      <t>POTTSTOWN AVENUE - PUMP (DUPLEX) ~ 0.288 MGD</t>
    </r>
  </si>
  <si>
    <r>
      <rPr>
        <sz val="8"/>
        <rFont val="Times New Roman"/>
        <family val="18"/>
      </rPr>
      <t>SOUTH BAUMSTOWN  - PUMP (DUPLEX) ~ 0.259 MGD</t>
    </r>
  </si>
  <si>
    <r>
      <rPr>
        <sz val="8"/>
        <rFont val="Times New Roman"/>
        <family val="18"/>
      </rPr>
      <t>PINELAND ROAD - PUMP (DUPLEX) ~ 0.036 MGD</t>
    </r>
  </si>
  <si>
    <r>
      <rPr>
        <sz val="8"/>
        <rFont val="Times New Roman"/>
        <family val="18"/>
      </rPr>
      <t>GLEN OLEY - PUMP (DUPLEX) ~ 0.288 MGD</t>
    </r>
  </si>
  <si>
    <r>
      <rPr>
        <sz val="8"/>
        <rFont val="Times New Roman"/>
        <family val="18"/>
      </rPr>
      <t>1993 GORMAN RUPP SEWER PUMP W/TRAILER  1027794</t>
    </r>
  </si>
  <si>
    <r>
      <rPr>
        <sz val="8"/>
        <rFont val="Times New Roman"/>
        <family val="18"/>
      </rPr>
      <t>PUMP SYSTEM-SEWER</t>
    </r>
  </si>
  <si>
    <r>
      <rPr>
        <sz val="8"/>
        <rFont val="Times New Roman"/>
        <family val="18"/>
      </rPr>
      <t>REBUILD PUMP SHAFT</t>
    </r>
  </si>
  <si>
    <r>
      <rPr>
        <sz val="8"/>
        <rFont val="Times New Roman"/>
        <family val="18"/>
      </rPr>
      <t>NEW DRIVE FOR RAW PUMPS (3 PUMPS)</t>
    </r>
  </si>
  <si>
    <r>
      <rPr>
        <sz val="8"/>
        <rFont val="Times New Roman"/>
        <family val="18"/>
      </rPr>
      <t>NEW PUMP</t>
    </r>
  </si>
  <si>
    <r>
      <rPr>
        <sz val="8"/>
        <rFont val="Times New Roman"/>
        <family val="18"/>
      </rPr>
      <t>PUMP POWER BOARD</t>
    </r>
  </si>
  <si>
    <r>
      <rPr>
        <sz val="8"/>
        <rFont val="Times New Roman"/>
        <family val="18"/>
      </rPr>
      <t>PUMP -SEWER</t>
    </r>
  </si>
  <si>
    <r>
      <rPr>
        <sz val="8"/>
        <rFont val="Times New Roman"/>
        <family val="18"/>
      </rPr>
      <t>PUMP INSTALLATION</t>
    </r>
  </si>
  <si>
    <r>
      <rPr>
        <sz val="8"/>
        <rFont val="Times New Roman"/>
        <family val="18"/>
      </rPr>
      <t>BACK UP MOTOR RAW WASTEWATER  PUMPS</t>
    </r>
  </si>
  <si>
    <t>TSURUMI CHOPPER PUMPS</t>
  </si>
  <si>
    <t>Total 371.3</t>
  </si>
  <si>
    <r>
      <rPr>
        <b/>
        <sz val="8"/>
        <rFont val="Times New Roman"/>
        <family val="1"/>
      </rPr>
      <t>TOTAL PUMPING EQUIPMENT</t>
    </r>
  </si>
  <si>
    <r>
      <rPr>
        <u/>
        <sz val="8"/>
        <rFont val="Times New Roman"/>
        <family val="18"/>
      </rPr>
      <t>PUMPING EQUIPMENT - GRINDER</t>
    </r>
  </si>
  <si>
    <r>
      <rPr>
        <sz val="8"/>
        <rFont val="Times New Roman"/>
        <family val="18"/>
      </rPr>
      <t>GRINDER PUMPS - RESIDENTIAL  (18)</t>
    </r>
  </si>
  <si>
    <r>
      <rPr>
        <sz val="8"/>
        <rFont val="Times New Roman"/>
        <family val="18"/>
      </rPr>
      <t>GRINDER PUMPS - COMMERCIAL  (1)</t>
    </r>
  </si>
  <si>
    <t>Total 371.32</t>
  </si>
  <si>
    <r>
      <rPr>
        <b/>
        <sz val="8"/>
        <rFont val="Times New Roman"/>
        <family val="1"/>
      </rPr>
      <t>TOTAL PUMPING EQUIPMENT - GRINDER</t>
    </r>
  </si>
  <si>
    <t>TREATMENT  AND DISPOSAL EQUIPMENT</t>
  </si>
  <si>
    <r>
      <rPr>
        <sz val="8"/>
        <rFont val="Times New Roman"/>
        <family val="18"/>
      </rPr>
      <t>REPLACEMENT  CHAIN/CLARIFIER</t>
    </r>
  </si>
  <si>
    <r>
      <rPr>
        <sz val="8"/>
        <rFont val="Times New Roman"/>
        <family val="18"/>
      </rPr>
      <t>ADV BIOSOLIDS</t>
    </r>
  </si>
  <si>
    <r>
      <rPr>
        <sz val="8"/>
        <rFont val="Times New Roman"/>
        <family val="18"/>
      </rPr>
      <t>SLUDGE DRYER</t>
    </r>
  </si>
  <si>
    <r>
      <rPr>
        <sz val="8"/>
        <rFont val="Times New Roman"/>
        <family val="18"/>
      </rPr>
      <t>TANK COMPRESSOR-SEWER</t>
    </r>
  </si>
  <si>
    <r>
      <rPr>
        <sz val="8"/>
        <rFont val="Times New Roman"/>
        <family val="18"/>
      </rPr>
      <t>CARBON FOR AIR SCRUBBER</t>
    </r>
  </si>
  <si>
    <r>
      <rPr>
        <sz val="8"/>
        <rFont val="Times New Roman"/>
        <family val="18"/>
      </rPr>
      <t>DEWATERING  &amp; DIGESTER</t>
    </r>
  </si>
  <si>
    <r>
      <rPr>
        <sz val="8"/>
        <rFont val="Times New Roman"/>
        <family val="18"/>
      </rPr>
      <t>HOSE CONNECTORS</t>
    </r>
  </si>
  <si>
    <r>
      <rPr>
        <sz val="8"/>
        <rFont val="Times New Roman"/>
        <family val="18"/>
      </rPr>
      <t>MUFFIN MONSTER PUMP/GRINDER  (2)</t>
    </r>
  </si>
  <si>
    <r>
      <rPr>
        <sz val="8"/>
        <rFont val="Times New Roman"/>
        <family val="18"/>
      </rPr>
      <t>PUMP CONTROL UPGRADE</t>
    </r>
  </si>
  <si>
    <r>
      <rPr>
        <sz val="8"/>
        <rFont val="Times New Roman"/>
        <family val="18"/>
      </rPr>
      <t>BLOWER SYSTEM</t>
    </r>
  </si>
  <si>
    <r>
      <rPr>
        <sz val="8"/>
        <rFont val="Times New Roman"/>
        <family val="18"/>
      </rPr>
      <t>BLOWER/AERATION UPGRADE</t>
    </r>
  </si>
  <si>
    <r>
      <rPr>
        <sz val="8"/>
        <rFont val="Times New Roman"/>
        <family val="18"/>
      </rPr>
      <t>DEMOBILIZATION OF DIGESTER</t>
    </r>
  </si>
  <si>
    <r>
      <rPr>
        <sz val="8"/>
        <rFont val="Times New Roman"/>
        <family val="18"/>
      </rPr>
      <t>DEWATER/DISPOSAL DIGESTER</t>
    </r>
  </si>
  <si>
    <r>
      <rPr>
        <sz val="8"/>
        <rFont val="Times New Roman"/>
        <family val="18"/>
      </rPr>
      <t>DIGESTER CLEANING</t>
    </r>
  </si>
  <si>
    <r>
      <rPr>
        <sz val="8"/>
        <rFont val="Times New Roman"/>
        <family val="18"/>
      </rPr>
      <t>DLC UPGRADE</t>
    </r>
  </si>
  <si>
    <r>
      <rPr>
        <sz val="8"/>
        <rFont val="Times New Roman"/>
        <family val="18"/>
      </rPr>
      <t>MOBILIZATION  OF DIGESTER</t>
    </r>
  </si>
  <si>
    <r>
      <rPr>
        <sz val="8"/>
        <rFont val="Times New Roman"/>
        <family val="18"/>
      </rPr>
      <t>ACTUATOR/VALVES AERATION TANKS</t>
    </r>
  </si>
  <si>
    <r>
      <rPr>
        <sz val="8"/>
        <rFont val="Times New Roman"/>
        <family val="18"/>
      </rPr>
      <t>AIR FLOW METER</t>
    </r>
  </si>
  <si>
    <r>
      <rPr>
        <sz val="8"/>
        <rFont val="Times New Roman"/>
        <family val="18"/>
      </rPr>
      <t>SANDBLASTING #1 TANK</t>
    </r>
  </si>
  <si>
    <r>
      <rPr>
        <sz val="8"/>
        <rFont val="Times New Roman"/>
        <family val="18"/>
      </rPr>
      <t>SANDBLASTING SEWER</t>
    </r>
  </si>
  <si>
    <r>
      <rPr>
        <sz val="8"/>
        <rFont val="Times New Roman"/>
        <family val="18"/>
      </rPr>
      <t>BLOWER FOR DIGESTER</t>
    </r>
  </si>
  <si>
    <r>
      <rPr>
        <sz val="8"/>
        <rFont val="Times New Roman"/>
        <family val="18"/>
      </rPr>
      <t>BLOWER/AERATION CONTROL</t>
    </r>
  </si>
  <si>
    <r>
      <rPr>
        <sz val="8"/>
        <rFont val="Times New Roman"/>
        <family val="18"/>
      </rPr>
      <t>COLLECTOR CHAIN PRIMARY</t>
    </r>
  </si>
  <si>
    <r>
      <rPr>
        <sz val="8"/>
        <rFont val="Times New Roman"/>
        <family val="18"/>
      </rPr>
      <t>DRYER PARTS</t>
    </r>
  </si>
  <si>
    <t>COLLECTOR CHAIN AND EQUIPMENT</t>
  </si>
  <si>
    <t>WHEEL, INLET CONES &amp; DRIVE SHAFT</t>
  </si>
  <si>
    <t>FLAME BANK ASSEMBLY</t>
  </si>
  <si>
    <t>Total 380.4</t>
  </si>
  <si>
    <r>
      <rPr>
        <b/>
        <sz val="8"/>
        <rFont val="Times New Roman"/>
        <family val="1"/>
      </rPr>
      <t>TOTAL TREATMENT AND DISPOSAL EQUIPMENT</t>
    </r>
  </si>
  <si>
    <r>
      <rPr>
        <u/>
        <sz val="8"/>
        <rFont val="Times New Roman"/>
        <family val="18"/>
      </rPr>
      <t>OFFICE FURNITURE AND EQUIPMENT</t>
    </r>
    <r>
      <rPr>
        <sz val="8"/>
        <rFont val="Times New Roman"/>
        <family val="18"/>
      </rPr>
      <t xml:space="preserve"> LENOVO COMPUTER</t>
    </r>
  </si>
  <si>
    <r>
      <rPr>
        <sz val="8"/>
        <rFont val="Times New Roman"/>
        <family val="18"/>
      </rPr>
      <t>COMPUTER - LENOVO</t>
    </r>
  </si>
  <si>
    <r>
      <rPr>
        <sz val="8"/>
        <rFont val="Times New Roman"/>
        <family val="18"/>
      </rPr>
      <t>COMPUTER</t>
    </r>
  </si>
  <si>
    <r>
      <rPr>
        <sz val="8"/>
        <rFont val="Times New Roman"/>
        <family val="18"/>
      </rPr>
      <t>COMPUTER - ETHERNET SWITCH</t>
    </r>
  </si>
  <si>
    <r>
      <rPr>
        <sz val="8"/>
        <rFont val="Times New Roman"/>
        <family val="18"/>
      </rPr>
      <t>COMPUTER - NEW SERVER</t>
    </r>
  </si>
  <si>
    <t>Total 390.7</t>
  </si>
  <si>
    <r>
      <rPr>
        <b/>
        <sz val="8"/>
        <rFont val="Times New Roman"/>
        <family val="1"/>
      </rPr>
      <t>TOTAL OFFICE FURNITURE AND EQUIPMENT</t>
    </r>
  </si>
  <si>
    <r>
      <rPr>
        <u/>
        <sz val="8"/>
        <rFont val="Times New Roman"/>
        <family val="18"/>
      </rPr>
      <t>TRANSPORTATION EQUIPMENT</t>
    </r>
  </si>
  <si>
    <r>
      <rPr>
        <sz val="8"/>
        <rFont val="Times New Roman"/>
        <family val="18"/>
      </rPr>
      <t>2001  - FORD ECONOLINE - E150 W/RADIO - VAN  1FTRE142X1HB34687</t>
    </r>
  </si>
  <si>
    <r>
      <rPr>
        <sz val="8"/>
        <rFont val="Times New Roman"/>
        <family val="18"/>
      </rPr>
      <t>2002  - FORD - TRUCK W/RADIO - TK  1FTZR45E02PB10923</t>
    </r>
  </si>
  <si>
    <r>
      <rPr>
        <sz val="8"/>
        <rFont val="Times New Roman"/>
        <family val="18"/>
      </rPr>
      <t>FUEL SYSTEM REPLACEMENT</t>
    </r>
  </si>
  <si>
    <r>
      <rPr>
        <sz val="8"/>
        <rFont val="Times New Roman"/>
        <family val="18"/>
      </rPr>
      <t>GVW CHASSIS</t>
    </r>
  </si>
  <si>
    <t>Total 391.7</t>
  </si>
  <si>
    <r>
      <rPr>
        <b/>
        <sz val="8"/>
        <rFont val="Times New Roman"/>
        <family val="1"/>
      </rPr>
      <t>TOTAL TRANSPORTATION EQUIPMENT</t>
    </r>
  </si>
  <si>
    <r>
      <rPr>
        <u/>
        <sz val="8"/>
        <rFont val="Times New Roman"/>
        <family val="18"/>
      </rPr>
      <t>TOOLS, SHOP AND GARAGE EQUIPMENT</t>
    </r>
  </si>
  <si>
    <r>
      <rPr>
        <sz val="8"/>
        <rFont val="Times New Roman"/>
        <family val="18"/>
      </rPr>
      <t>CHLORINE LEAK REPAIR KIT</t>
    </r>
  </si>
  <si>
    <r>
      <rPr>
        <sz val="8"/>
        <rFont val="Times New Roman"/>
        <family val="18"/>
      </rPr>
      <t>GAS MASS FLOWMETER</t>
    </r>
  </si>
  <si>
    <r>
      <rPr>
        <sz val="8"/>
        <rFont val="Times New Roman"/>
        <family val="18"/>
      </rPr>
      <t>PORTABLE SAMPLER</t>
    </r>
  </si>
  <si>
    <r>
      <rPr>
        <sz val="8"/>
        <rFont val="Times New Roman"/>
        <family val="18"/>
      </rPr>
      <t>SAW/CART</t>
    </r>
  </si>
  <si>
    <r>
      <rPr>
        <sz val="8"/>
        <rFont val="Times New Roman"/>
        <family val="18"/>
      </rPr>
      <t>SPECTROPHOMETER</t>
    </r>
  </si>
  <si>
    <r>
      <rPr>
        <sz val="8"/>
        <rFont val="Times New Roman"/>
        <family val="18"/>
      </rPr>
      <t>FUEL DISPENSER TANK MONITOR</t>
    </r>
  </si>
  <si>
    <r>
      <rPr>
        <sz val="8"/>
        <rFont val="Times New Roman"/>
        <family val="18"/>
      </rPr>
      <t>HOSE SEWER</t>
    </r>
  </si>
  <si>
    <t>Total 393.7</t>
  </si>
  <si>
    <r>
      <rPr>
        <b/>
        <sz val="8"/>
        <rFont val="Times New Roman"/>
        <family val="1"/>
      </rPr>
      <t>TOTAL TOOLS, SHOP AND GARAGE EQUIPMENT</t>
    </r>
  </si>
  <si>
    <r>
      <rPr>
        <u/>
        <sz val="8"/>
        <rFont val="Times New Roman"/>
        <family val="18"/>
      </rPr>
      <t>LABORATORY  EQUIPMENT</t>
    </r>
  </si>
  <si>
    <r>
      <rPr>
        <sz val="8"/>
        <rFont val="Times New Roman"/>
        <family val="18"/>
      </rPr>
      <t>CENTRIFUGE</t>
    </r>
  </si>
  <si>
    <r>
      <rPr>
        <sz val="8"/>
        <rFont val="Times New Roman"/>
        <family val="18"/>
      </rPr>
      <t>HONEYWELL  LUMIDOR MICROMAX PRO O2/ GAS METER  16512</t>
    </r>
  </si>
  <si>
    <r>
      <rPr>
        <sz val="8"/>
        <rFont val="Times New Roman"/>
        <family val="18"/>
      </rPr>
      <t>FISHER INCUBATOR   232450-1022</t>
    </r>
  </si>
  <si>
    <r>
      <rPr>
        <sz val="8"/>
        <rFont val="Times New Roman"/>
        <family val="18"/>
      </rPr>
      <t>TWO [2] FISHER LABORATORY  OVEN   802N0010 / 611251-101</t>
    </r>
  </si>
  <si>
    <r>
      <rPr>
        <sz val="8"/>
        <rFont val="Times New Roman"/>
        <family val="18"/>
      </rPr>
      <t>DENVER INSTRUMENT  IR 35 HEATED SCALE</t>
    </r>
  </si>
  <si>
    <r>
      <rPr>
        <sz val="8"/>
        <rFont val="Times New Roman"/>
        <family val="18"/>
      </rPr>
      <t>METLAR BALANCE MDL H 31 AR  729375</t>
    </r>
  </si>
  <si>
    <r>
      <rPr>
        <sz val="8"/>
        <rFont val="Times New Roman"/>
        <family val="18"/>
      </rPr>
      <t>HACH DR 2500 SPECTROPHOTOMETER</t>
    </r>
  </si>
  <si>
    <r>
      <rPr>
        <sz val="8"/>
        <rFont val="Times New Roman"/>
        <family val="18"/>
      </rPr>
      <t>TWO [2] MICROSCOPES</t>
    </r>
  </si>
  <si>
    <r>
      <rPr>
        <sz val="8"/>
        <rFont val="Times New Roman"/>
        <family val="18"/>
      </rPr>
      <t>ACCUMET PH METER  94101348</t>
    </r>
  </si>
  <si>
    <r>
      <rPr>
        <sz val="8"/>
        <rFont val="Times New Roman"/>
        <family val="18"/>
      </rPr>
      <t>HOSHIZAKI ICE MACHINE  KM-150BAF / L04650B</t>
    </r>
  </si>
  <si>
    <r>
      <rPr>
        <sz val="8"/>
        <rFont val="Times New Roman"/>
        <family val="18"/>
      </rPr>
      <t>MILLIPORE UV STERILIZER</t>
    </r>
  </si>
  <si>
    <r>
      <rPr>
        <sz val="8"/>
        <rFont val="Times New Roman"/>
        <family val="18"/>
      </rPr>
      <t>TWO (2) SIGMA PORTABLE WASTEWATER  SAMPLER</t>
    </r>
  </si>
  <si>
    <r>
      <rPr>
        <sz val="8"/>
        <rFont val="Times New Roman"/>
        <family val="18"/>
      </rPr>
      <t>HACH DR 3900 SPECTROPHOTOMETER</t>
    </r>
  </si>
  <si>
    <r>
      <rPr>
        <sz val="8"/>
        <rFont val="Times New Roman"/>
        <family val="18"/>
      </rPr>
      <t>LAB REFRIGERATOR 125052501140917</t>
    </r>
  </si>
  <si>
    <r>
      <rPr>
        <sz val="8"/>
        <rFont val="Times New Roman"/>
        <family val="18"/>
      </rPr>
      <t>MILLIPORE INCUBATOR</t>
    </r>
  </si>
  <si>
    <r>
      <rPr>
        <sz val="8"/>
        <rFont val="Times New Roman"/>
        <family val="18"/>
      </rPr>
      <t>TWO [2] YSI MODEL 58D D.O. METER  01H0366 / 90F017203</t>
    </r>
  </si>
  <si>
    <r>
      <rPr>
        <sz val="8"/>
        <rFont val="Times New Roman"/>
        <family val="18"/>
      </rPr>
      <t>CAMERA/CABLE</t>
    </r>
  </si>
  <si>
    <r>
      <rPr>
        <sz val="8"/>
        <rFont val="Times New Roman"/>
        <family val="18"/>
      </rPr>
      <t>GAS METER</t>
    </r>
  </si>
  <si>
    <r>
      <rPr>
        <sz val="8"/>
        <rFont val="Times New Roman"/>
        <family val="18"/>
      </rPr>
      <t>LABORATORY  DISHWASHER</t>
    </r>
  </si>
  <si>
    <r>
      <rPr>
        <sz val="8"/>
        <rFont val="Times New Roman"/>
        <family val="18"/>
      </rPr>
      <t>NEW SAMPLER</t>
    </r>
  </si>
  <si>
    <r>
      <rPr>
        <sz val="8"/>
        <rFont val="Times New Roman"/>
        <family val="18"/>
      </rPr>
      <t>GLS SAMPLER</t>
    </r>
  </si>
  <si>
    <r>
      <rPr>
        <sz val="8"/>
        <rFont val="Times New Roman"/>
        <family val="18"/>
      </rPr>
      <t>INCUBATOR</t>
    </r>
  </si>
  <si>
    <r>
      <rPr>
        <sz val="8"/>
        <rFont val="Times New Roman"/>
        <family val="18"/>
      </rPr>
      <t>NEW PUSH CAM</t>
    </r>
  </si>
  <si>
    <t>Total 394.7</t>
  </si>
  <si>
    <r>
      <rPr>
        <b/>
        <sz val="8"/>
        <rFont val="Times New Roman"/>
        <family val="1"/>
      </rPr>
      <t>TOTAL LABORATORY  EQUIPMENT</t>
    </r>
  </si>
  <si>
    <r>
      <rPr>
        <u/>
        <sz val="8"/>
        <rFont val="Times New Roman"/>
        <family val="18"/>
      </rPr>
      <t xml:space="preserve">POWER OPERATED EQUIPMENT
</t>
    </r>
    <r>
      <rPr>
        <sz val="8"/>
        <rFont val="Times New Roman"/>
        <family val="18"/>
      </rPr>
      <t>TWO [2] MSA MODEL 401 SCBA’S</t>
    </r>
  </si>
  <si>
    <r>
      <rPr>
        <sz val="8"/>
        <rFont val="Times New Roman"/>
        <family val="18"/>
      </rPr>
      <t>TWO (2) HOMELITE TRASH PUMPS</t>
    </r>
  </si>
  <si>
    <r>
      <rPr>
        <sz val="8"/>
        <rFont val="Times New Roman"/>
        <family val="18"/>
      </rPr>
      <t>TARGET CONCRETE SAW</t>
    </r>
  </si>
  <si>
    <r>
      <rPr>
        <sz val="8"/>
        <rFont val="Times New Roman"/>
        <family val="18"/>
      </rPr>
      <t>TWO [2] MSA HIP AIR SCBA’S</t>
    </r>
  </si>
  <si>
    <r>
      <rPr>
        <sz val="8"/>
        <rFont val="Times New Roman"/>
        <family val="18"/>
      </rPr>
      <t>PRO PIPE LOCATOR</t>
    </r>
  </si>
  <si>
    <r>
      <rPr>
        <sz val="8"/>
        <rFont val="Times New Roman"/>
        <family val="18"/>
      </rPr>
      <t>PRO PIPER</t>
    </r>
  </si>
  <si>
    <r>
      <rPr>
        <sz val="8"/>
        <rFont val="Times New Roman"/>
        <family val="18"/>
      </rPr>
      <t>4" SUBARU TRASH PUMP</t>
    </r>
  </si>
  <si>
    <r>
      <rPr>
        <sz val="8"/>
        <rFont val="Times New Roman"/>
        <family val="18"/>
      </rPr>
      <t>UTILITY TRACTOR</t>
    </r>
  </si>
  <si>
    <t>Total 395.7</t>
  </si>
  <si>
    <r>
      <rPr>
        <b/>
        <sz val="8"/>
        <rFont val="Times New Roman"/>
        <family val="1"/>
      </rPr>
      <t>TOTAL POWER OPERATED EQUIPMENT</t>
    </r>
  </si>
  <si>
    <r>
      <rPr>
        <sz val="8"/>
        <rFont val="Times New Roman"/>
        <family val="18"/>
      </rPr>
      <t xml:space="preserve">396.70       </t>
    </r>
    <r>
      <rPr>
        <u/>
        <sz val="8"/>
        <rFont val="Times New Roman"/>
        <family val="18"/>
      </rPr>
      <t>COMMUNICATION EQUIPMENT</t>
    </r>
  </si>
  <si>
    <r>
      <rPr>
        <sz val="8"/>
        <rFont val="Times New Roman"/>
        <family val="18"/>
      </rPr>
      <t>RADIOS (BASE STATION)                                                                                                     2011                                                                                                        $3,996.00</t>
    </r>
  </si>
  <si>
    <t>Total 396.7</t>
  </si>
  <si>
    <r>
      <rPr>
        <b/>
        <sz val="8"/>
        <rFont val="Times New Roman"/>
        <family val="1"/>
      </rPr>
      <t>TOTAL COMMUNICATION EQUIPMENT                                                                                                                                                                                    $3,996.00</t>
    </r>
  </si>
  <si>
    <r>
      <rPr>
        <u/>
        <sz val="8"/>
        <rFont val="Times New Roman"/>
        <family val="18"/>
      </rPr>
      <t>MISCELLANEOUS EQUIPMENT</t>
    </r>
  </si>
  <si>
    <r>
      <rPr>
        <sz val="8"/>
        <rFont val="Times New Roman"/>
        <family val="18"/>
      </rPr>
      <t>FURNACE</t>
    </r>
  </si>
  <si>
    <r>
      <rPr>
        <sz val="8"/>
        <rFont val="Times New Roman"/>
        <family val="18"/>
      </rPr>
      <t>RESCUE SYSTEM, TRIPOD, HARNESSES</t>
    </r>
  </si>
  <si>
    <r>
      <rPr>
        <sz val="8"/>
        <rFont val="Times New Roman"/>
        <family val="18"/>
      </rPr>
      <t>WASHER/DRYER</t>
    </r>
  </si>
  <si>
    <r>
      <rPr>
        <sz val="8"/>
        <rFont val="Times New Roman"/>
        <family val="18"/>
      </rPr>
      <t>SCADA UPGRADE</t>
    </r>
  </si>
  <si>
    <r>
      <rPr>
        <sz val="8"/>
        <rFont val="Times New Roman"/>
        <family val="18"/>
      </rPr>
      <t>ALARM SOFTWARE</t>
    </r>
  </si>
  <si>
    <r>
      <rPr>
        <sz val="8"/>
        <rFont val="Times New Roman"/>
        <family val="18"/>
      </rPr>
      <t>REFRIGERATOR</t>
    </r>
  </si>
  <si>
    <r>
      <rPr>
        <sz val="8"/>
        <rFont val="Times New Roman"/>
        <family val="18"/>
      </rPr>
      <t>SCADA UPDATE</t>
    </r>
  </si>
  <si>
    <r>
      <rPr>
        <sz val="8"/>
        <rFont val="Times New Roman"/>
        <family val="18"/>
      </rPr>
      <t>SOFTWARE - HAULED WASTE</t>
    </r>
  </si>
  <si>
    <r>
      <rPr>
        <sz val="8"/>
        <rFont val="Times New Roman"/>
        <family val="18"/>
      </rPr>
      <t>SOFTWARE - SEPTAGE PROGRAM</t>
    </r>
  </si>
  <si>
    <t>Total 397.7</t>
  </si>
  <si>
    <r>
      <rPr>
        <b/>
        <sz val="8"/>
        <rFont val="Times New Roman"/>
        <family val="1"/>
      </rPr>
      <t>TOTAL MISCELLANEOUS EQUIPMENT</t>
    </r>
  </si>
  <si>
    <t>TOTAL WASTEWATER  SYSTEM</t>
  </si>
  <si>
    <t>Township of Exeter Wastewater System</t>
  </si>
  <si>
    <t>Engineering Assessment and Original Cost</t>
  </si>
  <si>
    <t>Prepared by: Gannett Fleming - Valuation and Rate Consultant, LC</t>
  </si>
  <si>
    <t>April 30, 2018</t>
  </si>
  <si>
    <t>Exeter Wastewater System</t>
  </si>
  <si>
    <t>Exeter Township, Berks County, Pennsylvania</t>
  </si>
  <si>
    <t>Data from:Exeter Inventory 12-31-16 Details-C2.xlsx Updated manually from Gannett Fleming's June 2018 Engineer's Assessment</t>
  </si>
  <si>
    <t>LAND AND LAND RIGHTS - COLLECTION</t>
  </si>
  <si>
    <t>STRUCTURES  AND IMPROVEMENTS - TREATMENT</t>
  </si>
  <si>
    <t>POWER GENERATION  EQUIPMENT - PUMPING</t>
  </si>
  <si>
    <t xml:space="preserve">  COLLECTION  SEWERS - FORCE -  MAINS</t>
  </si>
  <si>
    <t xml:space="preserve"> COLLECTION  SEWERS - GRAVITY -  MAINS</t>
  </si>
  <si>
    <t>COLLECTION  SEWERS - GRAVITY - MAIN RELINING</t>
  </si>
  <si>
    <t>FLOW MEASURING DEVICES</t>
  </si>
  <si>
    <t>PUMPING EQUIPMENT</t>
  </si>
  <si>
    <t>PUMPING EQUIPMENT - GRINDER</t>
  </si>
  <si>
    <t>TRANSPORTATION EQUIPMENT</t>
  </si>
  <si>
    <t>TOOLS, SHOP AND GARAGE EQUIPMENT</t>
  </si>
  <si>
    <t>MISCELLANEOUS EQUIPMENT</t>
  </si>
  <si>
    <t>COMMUNICATION EQUIPMENT</t>
  </si>
  <si>
    <t>Exeter Engineers' Assessment Data</t>
  </si>
  <si>
    <t>AccountDesc</t>
  </si>
  <si>
    <t>353.20 Total</t>
  </si>
  <si>
    <t>353.30 Total</t>
  </si>
  <si>
    <t>353.40 Total</t>
  </si>
  <si>
    <t>354.30 Total</t>
  </si>
  <si>
    <t>354.40 Total</t>
  </si>
  <si>
    <t>355.30 Total</t>
  </si>
  <si>
    <t>360.23 Total</t>
  </si>
  <si>
    <t>361.21 Total</t>
  </si>
  <si>
    <t>361.22 Total</t>
  </si>
  <si>
    <t>361.23 Total</t>
  </si>
  <si>
    <t>361.24 Total</t>
  </si>
  <si>
    <t>363.20 Total</t>
  </si>
  <si>
    <t>364.20 Total</t>
  </si>
  <si>
    <t>365.20 Total</t>
  </si>
  <si>
    <t>371.30 Total</t>
  </si>
  <si>
    <t>371.32 Total</t>
  </si>
  <si>
    <t>380.40 Total</t>
  </si>
  <si>
    <t>390.70 Total</t>
  </si>
  <si>
    <t>391.70 Total</t>
  </si>
  <si>
    <t>393.70 Total</t>
  </si>
  <si>
    <t>394.70 Total</t>
  </si>
  <si>
    <t>395.70 Total</t>
  </si>
  <si>
    <t>396.70 Total</t>
  </si>
  <si>
    <t>397.70 Total</t>
  </si>
  <si>
    <t>Stuctures &amp; Improvements</t>
  </si>
  <si>
    <t>Generating Equipment - Pumping</t>
  </si>
  <si>
    <t>Collection Sewers - Force - Mains</t>
  </si>
  <si>
    <t>Collection Sewers - Force - Manholes</t>
  </si>
  <si>
    <t>Collection Sewers - Gravity - Mains</t>
  </si>
  <si>
    <t>Collection Sewers - Gravity - Mains Relining</t>
  </si>
  <si>
    <t>Collection Sewers - Gravity - Manholes</t>
  </si>
  <si>
    <t>Flow Measuring Devices</t>
  </si>
  <si>
    <t>Flow Measuring Installations</t>
  </si>
  <si>
    <t>Pumping Equipment - Grinder</t>
  </si>
  <si>
    <t>Treatment  and Disposal Equipment</t>
  </si>
  <si>
    <t>OFFICE FURNITURE AND EQUIPMENT</t>
  </si>
  <si>
    <t>Land &amp; Land Rights - Collection</t>
  </si>
  <si>
    <t>Land &amp; Land Rights - Pumping</t>
  </si>
  <si>
    <t>Land &amp; Land Rights - Treatment</t>
  </si>
  <si>
    <t>Stuctures &amp; Improvements - Pumping</t>
  </si>
  <si>
    <t>Stuctures &amp; Improvements - Treatment</t>
  </si>
  <si>
    <t>Variance to Simple Mean</t>
  </si>
  <si>
    <t>Variance to Wtd Mean</t>
  </si>
  <si>
    <t>New Garden Wastewater System</t>
  </si>
  <si>
    <t>Limerick Wastewater System</t>
  </si>
  <si>
    <t>East Bradford Wastewater Collection System</t>
  </si>
  <si>
    <t>Market to Book Equity Ratio</t>
  </si>
  <si>
    <t>Market to Book (Total Capital) Ratio</t>
  </si>
  <si>
    <t>Exeter Data</t>
  </si>
  <si>
    <t>Replacement Cost New (RCN)</t>
  </si>
  <si>
    <t>Flow Measuring Equipment</t>
  </si>
  <si>
    <t>Support Assets</t>
  </si>
  <si>
    <t>Collection Sewers - Force</t>
  </si>
  <si>
    <t>Collection Sewers - Gravity</t>
  </si>
  <si>
    <t>Structures &amp; Improvements - Pumping</t>
  </si>
  <si>
    <t>Structures &amp; Improvements - Treatment</t>
  </si>
  <si>
    <t>Collection Sewers - Gravity - Manholes Repairs</t>
  </si>
  <si>
    <t>Earliest Year</t>
  </si>
  <si>
    <t>Cost Indices Table of Content</t>
  </si>
  <si>
    <t>Distribution Plant - Mains - Cast Iron</t>
  </si>
  <si>
    <t>Distribution Plant - Mains - Steel</t>
  </si>
  <si>
    <t>Furniture &amp; Office Equipment</t>
  </si>
  <si>
    <t>Furniture &amp; OFFICE EQUIPMENT</t>
  </si>
  <si>
    <t>HW Index Buildings  (B-1) 9 Ready-Mix Concrete</t>
  </si>
  <si>
    <t>HW Index Buildings  (B-1) 19 Common Labor</t>
  </si>
  <si>
    <t>HW Index Buildings  (B-1) 17 Heavy Constr. Trades Labor</t>
  </si>
  <si>
    <t>HW Index Materials (M-1) 50 -Construction Equipment</t>
  </si>
  <si>
    <t xml:space="preserve">HW Index </t>
  </si>
  <si>
    <t>HW Index Buildings  (B-1) 9 Ready-Mix Concrete Weight</t>
  </si>
  <si>
    <t>HW Index Buildings  (B-1) 19 Common Labor Weight</t>
  </si>
  <si>
    <t>HW Index Buildings  (B-1) 17 Heavy Constr. Trades Labor Weight</t>
  </si>
  <si>
    <t>HW Index Buildings  (B-1) 9 Ready-Mix Concrete Link Relative</t>
  </si>
  <si>
    <t>HW Index Buildings  (B-1) 19 Common Labor Link Relative</t>
  </si>
  <si>
    <t>HW Index Buildings  (B-1) 17 Heavy Constr. Trades Link Relative</t>
  </si>
  <si>
    <t>HW Index Materials (M-1) 50 -Construction Equipment Link Relative</t>
  </si>
  <si>
    <t>Manhole Vault Composite Index</t>
  </si>
  <si>
    <t>Concrete Manholes and Vaults</t>
  </si>
  <si>
    <t>Concrete Manholes &amp; Vaults</t>
  </si>
  <si>
    <t>Collection Sewers - Gravity - Mains - PVC</t>
  </si>
  <si>
    <t>Collection Sewers - Force - Mains - PVC</t>
  </si>
  <si>
    <t>Collection Sewers - Gravity - Mains - VCP</t>
  </si>
  <si>
    <t>Collection Sewers - Gravity - Mains - DI</t>
  </si>
  <si>
    <t>Collection Sewers - Force - Mains - DI</t>
  </si>
  <si>
    <t>(3e)</t>
  </si>
  <si>
    <t>Summary of Account Costing and Depreciation Parameters Used in the Depreciation Original Cost and the Depreciated Replacement Cost New Studies</t>
  </si>
  <si>
    <t>Reproduction to Replacement Cost Factor</t>
  </si>
  <si>
    <t>5a</t>
  </si>
  <si>
    <t>5b</t>
  </si>
  <si>
    <t>Reproduction Cost New to Replacement Cost New (COR)</t>
  </si>
  <si>
    <t>Replacement Cost New (COR)</t>
  </si>
  <si>
    <t>COR $s / RCN $s</t>
  </si>
  <si>
    <t>Col (4) * (5a)</t>
  </si>
  <si>
    <t>Reproduction Cost New</t>
  </si>
  <si>
    <t>ACCOUNT</t>
  </si>
  <si>
    <t>2016</t>
  </si>
  <si>
    <t>2017</t>
  </si>
  <si>
    <t>INCREASE OVER 2016</t>
  </si>
  <si>
    <t>2018</t>
  </si>
  <si>
    <t>2019</t>
  </si>
  <si>
    <t>2020</t>
  </si>
  <si>
    <t>2021</t>
  </si>
  <si>
    <t>Long-Term Outlook</t>
  </si>
  <si>
    <t>NUMBER</t>
  </si>
  <si>
    <t>DESCRIPTION</t>
  </si>
  <si>
    <t>ACTUAL</t>
  </si>
  <si>
    <t>BUDGET</t>
  </si>
  <si>
    <t>PROJECTED</t>
  </si>
  <si>
    <t>AMOUNT</t>
  </si>
  <si>
    <t>OUTLOOK</t>
  </si>
  <si>
    <t>Notes &amp; Comments</t>
  </si>
  <si>
    <t>08-340-010</t>
  </si>
  <si>
    <t>Interest - Sewer</t>
  </si>
  <si>
    <t>08-364-131</t>
  </si>
  <si>
    <t>Sewer Rents</t>
  </si>
  <si>
    <t>Rates will be increased- % not known at this time</t>
  </si>
  <si>
    <t>08-364-132</t>
  </si>
  <si>
    <t>St. Lawrence Treatment Fee</t>
  </si>
  <si>
    <t>St.Lawrence owes Exeter some money</t>
  </si>
  <si>
    <t>08-364-133</t>
  </si>
  <si>
    <t>Industrial Surcharges</t>
  </si>
  <si>
    <t>That includes all Industry &amp; Restaurants</t>
  </si>
  <si>
    <t>08-364-140</t>
  </si>
  <si>
    <t>Septage/Sludge Receiving</t>
  </si>
  <si>
    <t>08-364-160</t>
  </si>
  <si>
    <t>Penalties - Sewer</t>
  </si>
  <si>
    <t>08-364-170</t>
  </si>
  <si>
    <t>Misc Service Charges</t>
  </si>
  <si>
    <t>08-380-100</t>
  </si>
  <si>
    <t>State Grant</t>
  </si>
  <si>
    <t>08-380-110</t>
  </si>
  <si>
    <t>Miscellaneous Income</t>
  </si>
  <si>
    <t>08-380-112</t>
  </si>
  <si>
    <t>Certification Fees</t>
  </si>
  <si>
    <t>08-380-120</t>
  </si>
  <si>
    <t>Tapping Fees</t>
  </si>
  <si>
    <t>08-380-130</t>
  </si>
  <si>
    <t>St. Lawrence Addt'l Capacity</t>
  </si>
  <si>
    <t>08-380-160</t>
  </si>
  <si>
    <t>Capacity Fees</t>
  </si>
  <si>
    <t>08-391-100</t>
  </si>
  <si>
    <t>Sale of Assets</t>
  </si>
  <si>
    <t>08-393-110</t>
  </si>
  <si>
    <t>St. Lawrence Bond Revenue</t>
  </si>
  <si>
    <t>08-393-120</t>
  </si>
  <si>
    <t>General Obligation Note</t>
  </si>
  <si>
    <t>08-392-000</t>
  </si>
  <si>
    <t>Redemption of Cert of Deposit</t>
  </si>
  <si>
    <t>CD matures 7/15/2018</t>
  </si>
  <si>
    <t>08-394-000</t>
  </si>
  <si>
    <t>Refund Prior Year Expense</t>
  </si>
  <si>
    <t>Beginning Cash Balance</t>
  </si>
  <si>
    <t>Projected Revenue</t>
  </si>
  <si>
    <t>Projected Expenses</t>
  </si>
  <si>
    <t>Increase(Decrease)</t>
  </si>
  <si>
    <t>Due to Trsf to Gen</t>
  </si>
  <si>
    <t>19/20 Due to loss of Jumbo CD Interest</t>
  </si>
  <si>
    <t>Proposed Balance</t>
  </si>
  <si>
    <t>3 mo operating</t>
  </si>
  <si>
    <t>08-428-140</t>
  </si>
  <si>
    <t>Wages-Collection Syst</t>
  </si>
  <si>
    <r>
      <t xml:space="preserve">2.8% 2015, 3.1% 2016, 3.4% 2017, </t>
    </r>
    <r>
      <rPr>
        <sz val="9"/>
        <rFont val="Book Antiqua"/>
        <family val="1"/>
      </rPr>
      <t>3% 2018-2020</t>
    </r>
    <r>
      <rPr>
        <sz val="8"/>
        <rFont val="Book Antiqua"/>
        <family val="1"/>
      </rPr>
      <t xml:space="preserve"> (budget only)</t>
    </r>
  </si>
  <si>
    <t>08-428-161</t>
  </si>
  <si>
    <t>FICA/Medicare</t>
  </si>
  <si>
    <t>08-428-162</t>
  </si>
  <si>
    <t>Unemployment Comp</t>
  </si>
  <si>
    <t>3% annual increase</t>
  </si>
  <si>
    <t>08-428-250</t>
  </si>
  <si>
    <t>Maint Supplies - Collection</t>
  </si>
  <si>
    <t>5% annual increase</t>
  </si>
  <si>
    <t>08-428-251</t>
  </si>
  <si>
    <t>Maint of Equipment</t>
  </si>
  <si>
    <t xml:space="preserve">5% increase </t>
  </si>
  <si>
    <t>08-428-260</t>
  </si>
  <si>
    <t>Tools &amp; Minor Equip</t>
  </si>
  <si>
    <t>08-428-313</t>
  </si>
  <si>
    <t>Engineering - Sewer</t>
  </si>
  <si>
    <t>Engineering - Minor project that may come up &amp; slip Line specs, engineering for Shelbourne Rd Bridge, sewer relocation.</t>
  </si>
  <si>
    <t>08-428-450</t>
  </si>
  <si>
    <t>Contracted Services-Collection</t>
  </si>
  <si>
    <t>See Budget Request sheet</t>
  </si>
  <si>
    <t>08-428-742</t>
  </si>
  <si>
    <t>Capital Purchase - Meters</t>
  </si>
  <si>
    <t>Replace all meter with radio head reads, new software in 2017,2018</t>
  </si>
  <si>
    <t>08-428-743</t>
  </si>
  <si>
    <t>Installation - Meters</t>
  </si>
  <si>
    <t>08-428-744</t>
  </si>
  <si>
    <t>Capital Purchase-Equip</t>
  </si>
  <si>
    <t>Total Collection System</t>
  </si>
  <si>
    <t>08-429-140</t>
  </si>
  <si>
    <t>Wages-Treatment System</t>
  </si>
  <si>
    <t>08-429-141</t>
  </si>
  <si>
    <t>Wages-Veh Maint</t>
  </si>
  <si>
    <t>08-429-161</t>
  </si>
  <si>
    <t>08-429-162</t>
  </si>
  <si>
    <t>08-429-220</t>
  </si>
  <si>
    <t>Gen Operating Supplies</t>
  </si>
  <si>
    <t>08-429-221</t>
  </si>
  <si>
    <t>Misc Chemicals</t>
  </si>
  <si>
    <t xml:space="preserve">Bid year for polymer - unstable </t>
  </si>
  <si>
    <t>08-429-222</t>
  </si>
  <si>
    <t>Chlorine</t>
  </si>
  <si>
    <t>08-429-223</t>
  </si>
  <si>
    <t>Chemicals - Biosolids Dust Control</t>
  </si>
  <si>
    <t>08-429-225</t>
  </si>
  <si>
    <t>Lab Supplies</t>
  </si>
  <si>
    <t>08-429-230</t>
  </si>
  <si>
    <t>Fuel - Plant</t>
  </si>
  <si>
    <t>5% starting 2019</t>
  </si>
  <si>
    <t>08-429-238</t>
  </si>
  <si>
    <t>Uniform Rental</t>
  </si>
  <si>
    <t>hold the line</t>
  </si>
  <si>
    <t>08-429-251</t>
  </si>
  <si>
    <t>Veh Maint-Gas/Oil</t>
  </si>
  <si>
    <t>08-429-252</t>
  </si>
  <si>
    <t>Veh Maint-Tires</t>
  </si>
  <si>
    <t>08-429-253</t>
  </si>
  <si>
    <t>Veh Maint-Repair Parts</t>
  </si>
  <si>
    <t>08-429-254</t>
  </si>
  <si>
    <t>Maint/Rep-Building</t>
  </si>
  <si>
    <t>08-429-255</t>
  </si>
  <si>
    <t>Maint/Rep M&amp;E</t>
  </si>
  <si>
    <t>08-429-256</t>
  </si>
  <si>
    <t>Maint/Rep-Pump Stations</t>
  </si>
  <si>
    <t>08-429-257</t>
  </si>
  <si>
    <t>Maint/Rep-Meters</t>
  </si>
  <si>
    <t>08-429-258</t>
  </si>
  <si>
    <t>Maint/Rep-Grinder Pumps</t>
  </si>
  <si>
    <t>Plan on replacing 1 a year (Baumstown)</t>
  </si>
  <si>
    <t>08-429-260</t>
  </si>
  <si>
    <t>Tools/Minor Equip</t>
  </si>
  <si>
    <t>08-429-316</t>
  </si>
  <si>
    <t>Lab Fees</t>
  </si>
  <si>
    <t>08-429-317</t>
  </si>
  <si>
    <t>Sludge Removal</t>
  </si>
  <si>
    <t>Screenings/grit, always -  sludge if there are issues with Class A</t>
  </si>
  <si>
    <t>08-429-320</t>
  </si>
  <si>
    <t>Communications</t>
  </si>
  <si>
    <t>08-429-329</t>
  </si>
  <si>
    <t>Communications-PA One Call</t>
  </si>
  <si>
    <t>08-429-361</t>
  </si>
  <si>
    <t>Electricity</t>
  </si>
  <si>
    <t>Locked in price 1/1/17 to 11/30/18</t>
  </si>
  <si>
    <t>08-429-362</t>
  </si>
  <si>
    <t>Electricity-Pump Stations</t>
  </si>
  <si>
    <t>08-429-451</t>
  </si>
  <si>
    <t>Contracted Serv-Vehicles</t>
  </si>
  <si>
    <t>08-429-452</t>
  </si>
  <si>
    <t>Contracted Serv-Building</t>
  </si>
  <si>
    <t>Slight increase in coming years</t>
  </si>
  <si>
    <t>08-429-453</t>
  </si>
  <si>
    <t>Contracted Serv-Equipment</t>
  </si>
  <si>
    <t>08-429-454</t>
  </si>
  <si>
    <t>Contracted Serv-Instrument</t>
  </si>
  <si>
    <t xml:space="preserve">Slight increase in coming years </t>
  </si>
  <si>
    <t>08-429-740</t>
  </si>
  <si>
    <t>Capital Purchase M &amp; E</t>
  </si>
  <si>
    <t>See Budget Request sheet - Remaining Fund 17 could pay for most of this line item</t>
  </si>
  <si>
    <t xml:space="preserve">Total Treatment System </t>
  </si>
  <si>
    <t>08-480-140</t>
  </si>
  <si>
    <t>Wages-Other Staff</t>
  </si>
  <si>
    <t>Incr. 2% (budget only)</t>
  </si>
  <si>
    <t>08-480-141</t>
  </si>
  <si>
    <t>Wages-Billing</t>
  </si>
  <si>
    <t>08-480-161</t>
  </si>
  <si>
    <t>08-480-162</t>
  </si>
  <si>
    <t>08-480-200</t>
  </si>
  <si>
    <t>DP Supplies</t>
  </si>
  <si>
    <t>Miscellaneous Supplies, etc.</t>
  </si>
  <si>
    <t>08-480-210</t>
  </si>
  <si>
    <t>Office Supplies</t>
  </si>
  <si>
    <t>08-480-212</t>
  </si>
  <si>
    <t>Billing Supplies</t>
  </si>
  <si>
    <t>08-480-260</t>
  </si>
  <si>
    <t>Minor Equip</t>
  </si>
  <si>
    <t>08-480-302</t>
  </si>
  <si>
    <t>Training</t>
  </si>
  <si>
    <t>08-480-311</t>
  </si>
  <si>
    <t>Auditing Services</t>
  </si>
  <si>
    <t>08-480-313</t>
  </si>
  <si>
    <t>GVC engineering for capital projects</t>
  </si>
  <si>
    <t>08-480-314</t>
  </si>
  <si>
    <t>Legal Service</t>
  </si>
  <si>
    <t>08-480-316</t>
  </si>
  <si>
    <t>DP Tech Support</t>
  </si>
  <si>
    <t>Expected to Increase</t>
  </si>
  <si>
    <t>08-480-317</t>
  </si>
  <si>
    <t>Bank Charges</t>
  </si>
  <si>
    <t>08-480-318</t>
  </si>
  <si>
    <t>Misc Services</t>
  </si>
  <si>
    <t>08-480-320</t>
  </si>
  <si>
    <t>Consulting Services</t>
  </si>
  <si>
    <t>Arbitrage Calculation, PEL Study, Rapid Assessment EIP Phase II, Outsource payroll</t>
  </si>
  <si>
    <t>08-480-321</t>
  </si>
  <si>
    <t>Meter Readings</t>
  </si>
  <si>
    <t>08-480-340</t>
  </si>
  <si>
    <t>Advertising/Printing</t>
  </si>
  <si>
    <t>08-480-374</t>
  </si>
  <si>
    <t>DP Equip Maint</t>
  </si>
  <si>
    <t>08-480-384</t>
  </si>
  <si>
    <t>Equipment Rental</t>
  </si>
  <si>
    <t>08-480-390</t>
  </si>
  <si>
    <t>Credit Card Fees/Sewer</t>
  </si>
  <si>
    <t>2% Increase- if BKF continues to pay with a card, much higher</t>
  </si>
  <si>
    <t>08-480-420</t>
  </si>
  <si>
    <t>Dues/Subscriptions</t>
  </si>
  <si>
    <t>08-480-700</t>
  </si>
  <si>
    <t>Capital Purchase</t>
  </si>
  <si>
    <t>Total Sewer Administration</t>
  </si>
  <si>
    <t>08-481-161</t>
  </si>
  <si>
    <t>08-481-162</t>
  </si>
  <si>
    <t xml:space="preserve">Unemployment Comp </t>
  </si>
  <si>
    <t>08-483-300</t>
  </si>
  <si>
    <t>Union Pension</t>
  </si>
  <si>
    <t>2.4 in 16 / 2.3 in 17 - 2.5% 2018 - 2020</t>
  </si>
  <si>
    <t>08-483-310</t>
  </si>
  <si>
    <t>Non-Uniformed Pension</t>
  </si>
  <si>
    <t>6% annual increase projected</t>
  </si>
  <si>
    <t>08-484-000</t>
  </si>
  <si>
    <t>Workman's Comp Insurance</t>
  </si>
  <si>
    <t>8% in 2016 / 3% increase per year</t>
  </si>
  <si>
    <t>08-486-351</t>
  </si>
  <si>
    <t>Vehicle Insurance</t>
  </si>
  <si>
    <t>3% increase per year</t>
  </si>
  <si>
    <t>08-486-352</t>
  </si>
  <si>
    <t>Casualty Insurance</t>
  </si>
  <si>
    <t>08-486-353</t>
  </si>
  <si>
    <t>Bonding</t>
  </si>
  <si>
    <t>08-487-100</t>
  </si>
  <si>
    <t>Health &amp; Hospital</t>
  </si>
  <si>
    <t>4.3% 2016 / 6% increase per year thereafter</t>
  </si>
  <si>
    <t>Co-pay</t>
  </si>
  <si>
    <t>08-487-150</t>
  </si>
  <si>
    <t>Union Health &amp; Welfare</t>
  </si>
  <si>
    <t>5% Increase</t>
  </si>
  <si>
    <t>08-487-200</t>
  </si>
  <si>
    <t>Life Insurance</t>
  </si>
  <si>
    <t>2% Increase 2017-2020</t>
  </si>
  <si>
    <t>08-487-250</t>
  </si>
  <si>
    <t>Long-term Disability Insurance</t>
  </si>
  <si>
    <t>Total Insurance &amp; Benefits</t>
  </si>
  <si>
    <t xml:space="preserve">    TOTAL O &amp; M</t>
  </si>
  <si>
    <t>08-471-120</t>
  </si>
  <si>
    <t>Debt Service - 05 GO Notes</t>
  </si>
  <si>
    <t>08-471-130</t>
  </si>
  <si>
    <t>Debt Service - 12-13 GO Bonds</t>
  </si>
  <si>
    <t>Debt to 2026 Includes both refi's</t>
  </si>
  <si>
    <t>08-471-100</t>
  </si>
  <si>
    <t>Debt Service - 07 GO Bonds</t>
  </si>
  <si>
    <t>Final payment 2021</t>
  </si>
  <si>
    <t>08-475-000</t>
  </si>
  <si>
    <t>Fiscal Agent Fees</t>
  </si>
  <si>
    <t>Total Debt Service</t>
  </si>
  <si>
    <t>08-489-388</t>
  </si>
  <si>
    <t>Authority Expenses</t>
  </si>
  <si>
    <t>Remove item, incorporate into other line items - legal/Engineering</t>
  </si>
  <si>
    <t>08-491-000</t>
  </si>
  <si>
    <t>Refunds-Prior Year Revenue</t>
  </si>
  <si>
    <t>08-492-017</t>
  </si>
  <si>
    <t>Transfer to Sewer Capital Proj Fd 17</t>
  </si>
  <si>
    <t>Transfer of Cert of Deposit proceeds to Fd 17</t>
  </si>
  <si>
    <t>08-492-010</t>
  </si>
  <si>
    <t>Transfer to General Fund</t>
  </si>
  <si>
    <t xml:space="preserve">    TOTAL EXPENSES</t>
  </si>
  <si>
    <t>..</t>
  </si>
  <si>
    <t>Source: Ibbotson SBBI 2018 Stock, Bonds, Bills, and Inflation Yearbook</t>
  </si>
  <si>
    <t>Input Account</t>
  </si>
  <si>
    <t>Input Selection</t>
  </si>
  <si>
    <t>Data Looked up from Cost Approach Summary Tab</t>
  </si>
  <si>
    <t>Column Reference Cost Approach Summary Tab</t>
  </si>
  <si>
    <t>Others</t>
  </si>
  <si>
    <t>EXETER TOWNSHIP WASTEWATER SYSTEM</t>
  </si>
  <si>
    <t>ORIGINAL COST INVENTORY AS OF APRIL 30, 2018</t>
  </si>
  <si>
    <t>UNIT</t>
  </si>
  <si>
    <t>YEAR</t>
  </si>
  <si>
    <t>QUANTITY</t>
  </si>
  <si>
    <t>COST</t>
  </si>
  <si>
    <t>LAND AND LAND RIGHTS - COLLECTION</t>
  </si>
  <si>
    <t xml:space="preserve">COLLECTION SYSTEM ROW </t>
  </si>
  <si>
    <t>TOTAL LAND AND LAND RIGHTS - COLLECTION</t>
  </si>
  <si>
    <t>LAND AND LAND RIGHTS - PUMPING</t>
  </si>
  <si>
    <t>BUDDIES PLACE PUMP STATION</t>
  </si>
  <si>
    <t>LINCOLN ROAD PUMP STATION</t>
  </si>
  <si>
    <t>SOUTH BAUMSTOWN PUMP STATION</t>
  </si>
  <si>
    <t>POTTSTOWN AVENUE PUMP STATION</t>
  </si>
  <si>
    <t>PINELAND ROAD PUMP STATION</t>
  </si>
  <si>
    <t>GLENN OLEY PUMP STATION</t>
  </si>
  <si>
    <t>TOTAL LAND AND LAND RIGHTS - PUMPING</t>
  </si>
  <si>
    <t>LAND AND LAND RIGHTS - TREATMENT</t>
  </si>
  <si>
    <t>WWTP - HOFFMAN PROPERTY</t>
  </si>
  <si>
    <t>WWTP - LINCOLN NURSERY PROPERTY</t>
  </si>
  <si>
    <t>WWTP - BRIGGS PROPERTY</t>
  </si>
  <si>
    <t>WWTP - AVM NURSERY PROPERTY</t>
  </si>
  <si>
    <t>WWTP - STANKIEWICZ PROPERTY</t>
  </si>
  <si>
    <t>WWTP - HAMPTON PROPERTY</t>
  </si>
  <si>
    <t>WWTP - BAKER PROPERTY</t>
  </si>
  <si>
    <t>TOTAL LAND AND LAND RIGHTS - TREATMENT</t>
  </si>
  <si>
    <t>STRUCTURES AND IMPROVEMENTS - PUMPING</t>
  </si>
  <si>
    <t>LINCOLN ROAD - PUMPING STATION</t>
  </si>
  <si>
    <t>BUDDIES PLACE - PUMPING STATION</t>
  </si>
  <si>
    <t>POTTSTOWN AVENUE - PUMPING STATION</t>
  </si>
  <si>
    <t>SOUTH BAUMSTOWN - PUMPING STATION</t>
  </si>
  <si>
    <t>PINELAND ROAD - PUMPING STATION</t>
  </si>
  <si>
    <t>GLEN OLEY - PUMPING STATION</t>
  </si>
  <si>
    <t>TOTAL STRUCTURES AND IMPROVEMENTS - PUMPING</t>
  </si>
  <si>
    <t>STRUCTURES AND IMPROVEMENTS - TREATMENT</t>
  </si>
  <si>
    <t>WWTP 1967 ORIGINAL PROJECT COSTS</t>
  </si>
  <si>
    <t>WWTP 1978 UPGRADE/EXPANSION COSTS</t>
  </si>
  <si>
    <t>WWTP 1986 RERATE PROJECT</t>
  </si>
  <si>
    <t>WWTP 1992 EXPANSION/UPGRADES COSTS</t>
  </si>
  <si>
    <t>WWTP 2002 IMPROVEMENTS</t>
  </si>
  <si>
    <t>BIOSOLIDS DRYER AND RELATED DEWATERING EQUIPMENT INSTALLED</t>
  </si>
  <si>
    <t>GAS HEAT CONVERSIONS (GAS LINE TO GARAGE)</t>
  </si>
  <si>
    <t>ROOF OPERATIONS BUILDING</t>
  </si>
  <si>
    <t>PH III HEADWORKS UPGRADE</t>
  </si>
  <si>
    <t>NEW SEALS ROOF</t>
  </si>
  <si>
    <t>WWTP GARAGE ROOF REPLACEMENT</t>
  </si>
  <si>
    <t>TOTAL STRUCTURES AND IMPROVEMENTS - TREATMENT</t>
  </si>
  <si>
    <t>POWER GENERATION EQUIPMENT - PUMPING</t>
  </si>
  <si>
    <t>1993 MARATHOD BRUSHLESS 680 FDF 4531 PORTABLE GENERATOR</t>
  </si>
  <si>
    <t>ONAN EMERGENCY PORTABLE GENERATOR W/TRAILER MDL 1OODGB86690BJ  A940531845</t>
  </si>
  <si>
    <t xml:space="preserve">125 K.W. GENERATOR DELCO AC MDL E5277  </t>
  </si>
  <si>
    <t>TOTAL POWER GENERATION EQUIPMENT - PUMPING</t>
  </si>
  <si>
    <t>COLLECTION SEWERS - FORCE -  MAINS</t>
  </si>
  <si>
    <t>PVC - 3-INCH</t>
  </si>
  <si>
    <t>DI - 6-INCH</t>
  </si>
  <si>
    <t>DI - 8-INCH</t>
  </si>
  <si>
    <t>PVC - 2-INCH</t>
  </si>
  <si>
    <t>PVC - 8-INCH</t>
  </si>
  <si>
    <t>TOTAL COLLECTION SEWERS - FORCE -  MAINS</t>
  </si>
  <si>
    <t>COLLECTION SEWERS - FORCE - MANHOLES</t>
  </si>
  <si>
    <t>MANHOLES</t>
  </si>
  <si>
    <t>TOTAL COLLECTION SEWERS - FORCE - MANHOLES</t>
  </si>
  <si>
    <t>COLLECTION SEWERS - GRAVITY -  MAINS</t>
  </si>
  <si>
    <t>ACP - 8-INCH</t>
  </si>
  <si>
    <t>VCP - 8-INCH</t>
  </si>
  <si>
    <t>RCP - 8-INCH</t>
  </si>
  <si>
    <t>VCP - 10-INCH</t>
  </si>
  <si>
    <t>VCP - 12-INCH</t>
  </si>
  <si>
    <t>VCP - 15-INCH</t>
  </si>
  <si>
    <t>VCP - 18-INCH</t>
  </si>
  <si>
    <t>VCP - 20-INCH</t>
  </si>
  <si>
    <t>VCP - 21-INCH</t>
  </si>
  <si>
    <t>VCP - 27-INCH</t>
  </si>
  <si>
    <t>RCP - 30-INCH</t>
  </si>
  <si>
    <t>PVC - 10-INCH</t>
  </si>
  <si>
    <t>PVC - 12-INCH</t>
  </si>
  <si>
    <t>PVC - 15-INCH</t>
  </si>
  <si>
    <t>TOTAL COLLECTION SEWERS - GRAVITY -  MAINS</t>
  </si>
  <si>
    <t>COLLECTION SEWERS - GRAVITY - MAIN RELINING</t>
  </si>
  <si>
    <t>TRENCHLESS SEWER REHAB - SLIP LINE PROJECT</t>
  </si>
  <si>
    <t>MR. REHAB INC.</t>
  </si>
  <si>
    <t>TOTAL COLLECTION SEWERS - GRAVITY - MAIN RELINING</t>
  </si>
  <si>
    <t>COLLECTION SEWERS - GRAVITY - MANHOLES</t>
  </si>
  <si>
    <t>TOTAL COLLECTION SEWERS - GRAVITY - MANHOLES</t>
  </si>
  <si>
    <t>COLLECTION SEWERS - GRAVITY - MANHOLES REPAIRS</t>
  </si>
  <si>
    <t>MANHOLE REPAIRS</t>
  </si>
  <si>
    <t>TOTAL COLLECTION SEWERS - GRAVITY - MANHOLES REPAIRS</t>
  </si>
  <si>
    <t>SERVICES TO CUSTOMERS</t>
  </si>
  <si>
    <t>SERVICES</t>
  </si>
  <si>
    <t>TOTAL SERVICES TO CUSTOMERS</t>
  </si>
  <si>
    <t>FLOW MEASURING DEVICES</t>
  </si>
  <si>
    <t>METER @ WILDLIFE SANCTUARY - 8"</t>
  </si>
  <si>
    <t>METER @ SOUTH OF PARKVIEW DRIVE - 8"</t>
  </si>
  <si>
    <t>METER @ BINGAMAN STREET - 15"</t>
  </si>
  <si>
    <t>METER @ OLEY TURNPIKE ROAD - 10"</t>
  </si>
  <si>
    <t>FLOW MEASURING INSTALLATIONS</t>
  </si>
  <si>
    <t>CONCRETE METERING VAULT @ BINGAMAN STREET</t>
  </si>
  <si>
    <t>CONCRETE METERING VAULT @ OLEY TURNPIKE ROAD</t>
  </si>
  <si>
    <t>CONCRETE METERING VAULT @ SOUTH OF PARKVIEW DRIVE</t>
  </si>
  <si>
    <t>TOTAL FLOW MEASURING INSTALLATIONS</t>
  </si>
  <si>
    <t>PUMPING EQUIPMENT</t>
  </si>
  <si>
    <t>LINCOLN ROAD - PUMP (DUPLEX)</t>
  </si>
  <si>
    <t>BUDDIES PLACE - PUMP (DUPLEX)</t>
  </si>
  <si>
    <t>POTTSTOWN AVENUE - PUMP (DUPLEX)</t>
  </si>
  <si>
    <t>SOUTH BAUMSTOWN - PUMP (DUPLEX)</t>
  </si>
  <si>
    <t>PINELAND ROAD - PUMP (DUPLEX)</t>
  </si>
  <si>
    <t>GLEN OLEY - PUMP (DUPLEX)</t>
  </si>
  <si>
    <t>1993 GORMAN RUPP SEWER PUMP W/TRAILER  1027794</t>
  </si>
  <si>
    <t>PUMP SYSTEM-SEWER</t>
  </si>
  <si>
    <t>REBUILD PUMP SHAFT</t>
  </si>
  <si>
    <t>NEW DRIVE FOR RAW PUMPS (3 PUMPS)</t>
  </si>
  <si>
    <t>NEW PUMP</t>
  </si>
  <si>
    <t>PUMP POWER BOARD</t>
  </si>
  <si>
    <t>PUMP -SEWER</t>
  </si>
  <si>
    <t>PUMP INSTALLATION</t>
  </si>
  <si>
    <t>BACK UP MOTOR RAW WASTEWATER PUMPS</t>
  </si>
  <si>
    <t>TOTAL PUMPING EQUIPMENT</t>
  </si>
  <si>
    <t>PUMPING EQUIPMENT - GRINDER</t>
  </si>
  <si>
    <t>GRINDER PUMPS - RESIDENTIAL (18)</t>
  </si>
  <si>
    <t>GRINDER PUMPS - COMMERCIAL (1)</t>
  </si>
  <si>
    <t>TOTAL PUMPING EQUIPMENT - GRINDER</t>
  </si>
  <si>
    <t>TREATMENT AND DISPOSAL EQUIPMENT</t>
  </si>
  <si>
    <t>REPLACEMENT CHAIN/CLARIFIER</t>
  </si>
  <si>
    <t>ADV BIOSOLIDS</t>
  </si>
  <si>
    <t>SLUDGE DRYER</t>
  </si>
  <si>
    <t>TANK COMPRESSOR-SEWER</t>
  </si>
  <si>
    <t>CARBON FOR AIR SCRUBBER</t>
  </si>
  <si>
    <t>DEWATERING &amp; DIGESTER</t>
  </si>
  <si>
    <t>HOSE CONNECTORS</t>
  </si>
  <si>
    <t>MUFFIN MONSTER PUMP/GRINDER (2)</t>
  </si>
  <si>
    <t>PUMP CONTROL UPGRADE</t>
  </si>
  <si>
    <t>BLOWER SYSTEM</t>
  </si>
  <si>
    <t>BLOWER/AERATION UPGRADE</t>
  </si>
  <si>
    <t>DEMOBILIZATION OF DIGESTER</t>
  </si>
  <si>
    <t>DEWATER/DISPOSAL DIGESTER</t>
  </si>
  <si>
    <t>DIGESTER CLEANING</t>
  </si>
  <si>
    <t>DLC UPGRADE</t>
  </si>
  <si>
    <t>MOBILIZATION OF DIGESTER</t>
  </si>
  <si>
    <t>ACTUATOR/VALVES AERATION TANKS</t>
  </si>
  <si>
    <t>AIR FLOW METER</t>
  </si>
  <si>
    <t>SANDBLASTING #1 TANK</t>
  </si>
  <si>
    <t>SANDBLASTING SEWER</t>
  </si>
  <si>
    <t>BLOWER FOR DIGESTER</t>
  </si>
  <si>
    <t>BLOWER/AERATION CONTROL</t>
  </si>
  <si>
    <t>COLLECTOR CHAIN PRIMARY</t>
  </si>
  <si>
    <t>DRYER PARTS</t>
  </si>
  <si>
    <t>TOTAL TREATMENT AND DISPOSAL EQUIPMENT</t>
  </si>
  <si>
    <t xml:space="preserve">LENOVO COMPUTER  </t>
  </si>
  <si>
    <t xml:space="preserve">COMPUTER - LENOVO  </t>
  </si>
  <si>
    <t xml:space="preserve">COMPUTER  </t>
  </si>
  <si>
    <t xml:space="preserve">COMPUTER - ETHERNET SWITCH  </t>
  </si>
  <si>
    <t xml:space="preserve">COMPUTER - NEW SERVER  </t>
  </si>
  <si>
    <t>TOTAL OFFICE FURNITURE AND EQUIPMENT</t>
  </si>
  <si>
    <t>TRANSPORTATION EQUIPMENT</t>
  </si>
  <si>
    <t>2001  - FORD ECONOLINE - E150 W/RADIO - VAN  1FTRE142X1HB34687</t>
  </si>
  <si>
    <t>2002  - FORD - TRUCK W/RADIO - TK  1FTZR45E02PB10923</t>
  </si>
  <si>
    <t xml:space="preserve">FUEL SYSTEM REPLACEMENT  </t>
  </si>
  <si>
    <t xml:space="preserve">GVW CHASSIS  </t>
  </si>
  <si>
    <t>TOTAL TRANSPORTATION EQUIPMENT</t>
  </si>
  <si>
    <t>TOOLS, SHOP AND GARAGE EQUIPMENT</t>
  </si>
  <si>
    <t xml:space="preserve">CHLORINE LEAK REPAIR KIT  </t>
  </si>
  <si>
    <t xml:space="preserve">GAS MASS FLOWMETER  </t>
  </si>
  <si>
    <t xml:space="preserve">PORTABLE SAMPLER  </t>
  </si>
  <si>
    <t xml:space="preserve">SAW/CART  </t>
  </si>
  <si>
    <t xml:space="preserve">SPECTROPHOMETER  </t>
  </si>
  <si>
    <t xml:space="preserve">FUEL DISPENSER TANK MONITOR  </t>
  </si>
  <si>
    <t xml:space="preserve">HOSE SEWER  </t>
  </si>
  <si>
    <t>TOTAL TOOLS, SHOP AND GARAGE EQUIPMENT</t>
  </si>
  <si>
    <t>LABORATORY EQUIPMENT</t>
  </si>
  <si>
    <t xml:space="preserve">CENTRIFUGE  </t>
  </si>
  <si>
    <t>HONEYWELL LUMIDOR MICROMAX PRO O2/ GAS METER  16512</t>
  </si>
  <si>
    <t>FISHER INCUBATOR  232450-1022</t>
  </si>
  <si>
    <t>TWO [2] FISHER LABORATORY OVEN   802N0010 / 611251-101</t>
  </si>
  <si>
    <t xml:space="preserve">DENVER INSTRUMENT IR 35 HEATED SCALE  </t>
  </si>
  <si>
    <t>METLAR BALANCE MDL H 31 AR  729375</t>
  </si>
  <si>
    <t xml:space="preserve">HACH DR 2500 SPECTROPHOTOMETER  </t>
  </si>
  <si>
    <t xml:space="preserve">TWO [2] MICROSCOPES  </t>
  </si>
  <si>
    <t>ACCUMET PH METER  94101348</t>
  </si>
  <si>
    <t>HOSHIZAKI ICE MACHINE  KM-150BAF / L04650B</t>
  </si>
  <si>
    <t xml:space="preserve">MILLIPORE UV STERILIZER  </t>
  </si>
  <si>
    <t>TWO (2) SIGMA PORTABLE WASTEWATER SAMPLER</t>
  </si>
  <si>
    <t xml:space="preserve">HACH DR 3900 SPECTROPHOTOMETER  </t>
  </si>
  <si>
    <t>LAB REFRIGERATOR  125052501140917</t>
  </si>
  <si>
    <t xml:space="preserve">MILLIPORE INCUBATOR  </t>
  </si>
  <si>
    <t>TWO [2] YSI MODEL 58D D.O. METER  01H0366 / 90F017203</t>
  </si>
  <si>
    <t xml:space="preserve">CAMERA/CABLE  </t>
  </si>
  <si>
    <t xml:space="preserve">GAS METER  </t>
  </si>
  <si>
    <t xml:space="preserve">LABORATORY DISHWASHER  </t>
  </si>
  <si>
    <t xml:space="preserve">NEW SAMPLER  </t>
  </si>
  <si>
    <t xml:space="preserve">GLS SAMPLER  </t>
  </si>
  <si>
    <t xml:space="preserve">INCUBATOR  </t>
  </si>
  <si>
    <t xml:space="preserve">NEW PUSH CAM  </t>
  </si>
  <si>
    <t>TOTAL LABORATORY EQUIPMENT</t>
  </si>
  <si>
    <t>POWER OPERATED EQUIPMENT</t>
  </si>
  <si>
    <t xml:space="preserve">TWO [2] MSA MODEL 401 SCBA’S </t>
  </si>
  <si>
    <t>TWO (2) HOMELITE TRASH PUMPS</t>
  </si>
  <si>
    <t xml:space="preserve">TARGET CONCRETE SAW  </t>
  </si>
  <si>
    <t xml:space="preserve">TWO [2] MSA HIP AIR SCBA’S </t>
  </si>
  <si>
    <t xml:space="preserve">PRO PIPE LOCATOR  </t>
  </si>
  <si>
    <t xml:space="preserve">PRO PIPER  </t>
  </si>
  <si>
    <t xml:space="preserve">4" SUBARU TRASH PUMP  </t>
  </si>
  <si>
    <t xml:space="preserve">UTILITY TRACTOR  </t>
  </si>
  <si>
    <t>TOTAL POWER OPERATED EQUIPMENT</t>
  </si>
  <si>
    <t>COMMUNICATION EQUIPMENT</t>
  </si>
  <si>
    <t xml:space="preserve">RADIOS (BASE STATION)  </t>
  </si>
  <si>
    <t>TOTAL COMMUNICATION EQUIPMENT</t>
  </si>
  <si>
    <t>MISCELLANEOUS EQUIPMENT</t>
  </si>
  <si>
    <t xml:space="preserve">FURNACE  </t>
  </si>
  <si>
    <t xml:space="preserve">RESCUE SYSTEM, TRIPOD, HARNESSES  </t>
  </si>
  <si>
    <t xml:space="preserve">WASHER/DRYER  </t>
  </si>
  <si>
    <t xml:space="preserve">SCADA UPGRADE  </t>
  </si>
  <si>
    <t xml:space="preserve">ALARM SOFTWARE  </t>
  </si>
  <si>
    <t xml:space="preserve">REFRIGERATOR  </t>
  </si>
  <si>
    <t xml:space="preserve">SCADA UPDATE  </t>
  </si>
  <si>
    <t xml:space="preserve">SOFTWARE - HAULED WASTE  </t>
  </si>
  <si>
    <t xml:space="preserve">SOFTWARE - SEPTAGE PROGRAM  </t>
  </si>
  <si>
    <t>TOTAL MISCELLANEOUS EQUIPMENT</t>
  </si>
  <si>
    <t>TOTAL WASTEWATER SYSTEM</t>
  </si>
  <si>
    <t>Tax Depreciation of Property, Plant, &amp; Equipment</t>
  </si>
  <si>
    <t>Book Depreciation of Property, Plant, &amp; Equipment</t>
  </si>
  <si>
    <t>Statement of Net Position - Proprietary</t>
  </si>
  <si>
    <t xml:space="preserve">Average </t>
  </si>
  <si>
    <t>Forecast Parameters</t>
  </si>
  <si>
    <t>2010-2016</t>
  </si>
  <si>
    <t>2014-2016</t>
  </si>
  <si>
    <t>1 to 6</t>
  </si>
  <si>
    <t>7 to 15</t>
  </si>
  <si>
    <t>16 to 20</t>
  </si>
  <si>
    <t>Cash &amp; Cash Equivalent</t>
  </si>
  <si>
    <t>Account Receivable</t>
  </si>
  <si>
    <t>Prepaid Expense</t>
  </si>
  <si>
    <t>Noncurrent Assets</t>
  </si>
  <si>
    <t>Capital Assets</t>
  </si>
  <si>
    <t>Land</t>
  </si>
  <si>
    <t>Right-of-Way Easements</t>
  </si>
  <si>
    <t>Construction in Progress</t>
  </si>
  <si>
    <t>Other Capital Assets, net of Accumulated Depreciation</t>
  </si>
  <si>
    <t>Total Noncurrent Assets</t>
  </si>
  <si>
    <t>Total Assets</t>
  </si>
  <si>
    <t>Other Current Liabilities</t>
  </si>
  <si>
    <t>Unearned Revenues</t>
  </si>
  <si>
    <t>Long term Debt</t>
  </si>
  <si>
    <t>Begin Year</t>
  </si>
  <si>
    <t>Additions to Debt</t>
  </si>
  <si>
    <t>Retirement of Debt</t>
  </si>
  <si>
    <t>End Year Debt</t>
  </si>
  <si>
    <t>Portion due or payable in more than one year</t>
  </si>
  <si>
    <t>Notes Payables</t>
  </si>
  <si>
    <t>Net Position</t>
  </si>
  <si>
    <t>Net Investment in Capital Assets</t>
  </si>
  <si>
    <t>Unrestricted</t>
  </si>
  <si>
    <t>Total Net Position</t>
  </si>
  <si>
    <t>Total Liabilities and Net Position</t>
  </si>
  <si>
    <t>Operating Revenues</t>
  </si>
  <si>
    <t>Charges for Services</t>
  </si>
  <si>
    <t>Operating Expense</t>
  </si>
  <si>
    <t>Waste and Sewage Collection</t>
  </si>
  <si>
    <t>As a % of Revenues</t>
  </si>
  <si>
    <t>Growth Rate</t>
  </si>
  <si>
    <t>Treatment</t>
  </si>
  <si>
    <t>Depreciation and Amortization</t>
  </si>
  <si>
    <t>Based on Plant Investment</t>
  </si>
  <si>
    <t>Sewer Administration</t>
  </si>
  <si>
    <t>Insurance and Benefits</t>
  </si>
  <si>
    <t>Total Operating Expense</t>
  </si>
  <si>
    <t>Operating expenses w/o Depreciation</t>
  </si>
  <si>
    <t>Statement of Revenues, Expenses andChanges in Net Position - Proprietary</t>
  </si>
  <si>
    <t>Interest income</t>
  </si>
  <si>
    <t>As a % of Average Debt Balance</t>
  </si>
  <si>
    <t>Total non-operating revenues (expenses)</t>
  </si>
  <si>
    <t>Income before transfers</t>
  </si>
  <si>
    <t>Capital Contributions - developers</t>
  </si>
  <si>
    <t>Transfers Out</t>
  </si>
  <si>
    <t>Change in Net Position</t>
  </si>
  <si>
    <t>Total net Position - January 1, Year</t>
  </si>
  <si>
    <t>Total net Position - December  31, Year</t>
  </si>
  <si>
    <t>Statement of Cash Flows - Proprietary Fund</t>
  </si>
  <si>
    <t>Cash Flows from Operating Activities</t>
  </si>
  <si>
    <t>Reciepts from Customers</t>
  </si>
  <si>
    <t>Payment to Suppliers</t>
  </si>
  <si>
    <t>Net Cash provided by (used in) Operating Activities</t>
  </si>
  <si>
    <t>Cash Flows from Noncapital Financing Activities</t>
  </si>
  <si>
    <t>Transfers to Other Funds</t>
  </si>
  <si>
    <t>Cash Flow from Capital and Related Financing Activities</t>
  </si>
  <si>
    <t>Acquistion of Capital Assets</t>
  </si>
  <si>
    <t>Principal Payments on Debt</t>
  </si>
  <si>
    <t>Interest Paid on Long-term Debt</t>
  </si>
  <si>
    <t>Net Cash Provided by (used in) Capital and Related Financing Activities</t>
  </si>
  <si>
    <t>Cash Flows from Investing Activities</t>
  </si>
  <si>
    <t>Interest Received</t>
  </si>
  <si>
    <t>Net Increase in Cash and Cash Equivalents</t>
  </si>
  <si>
    <t>Cash and Cash Equivalents at January 1, Year</t>
  </si>
  <si>
    <t>Cash and Cash Equivalents at December 31, Year</t>
  </si>
  <si>
    <t xml:space="preserve">Reconcilation of Operating Income to Net Cash Provided by Operating Activities </t>
  </si>
  <si>
    <t>Adjustments to Reconcile Operating loss to net cash provided by operating activities</t>
  </si>
  <si>
    <t>Cannge in Assets and Liabilities</t>
  </si>
  <si>
    <t>Decrease inAccounts Receivable</t>
  </si>
  <si>
    <t>Decrease in prepaid expenses</t>
  </si>
  <si>
    <t>Due other funds</t>
  </si>
  <si>
    <t>Decrease in accounts payable</t>
  </si>
  <si>
    <t>Increase inunearned revenues</t>
  </si>
  <si>
    <t>Total Adjustments</t>
  </si>
  <si>
    <t>Net Cash provided by Operating Activities</t>
  </si>
  <si>
    <t>Note 4: Capital Assets Business-type Activities</t>
  </si>
  <si>
    <t>Capital Assets not being Depreciated:</t>
  </si>
  <si>
    <t>Land/Land Rights</t>
  </si>
  <si>
    <t>Addition</t>
  </si>
  <si>
    <t>Right-of-way Easements</t>
  </si>
  <si>
    <t>Total Capital assets not being Depreciated</t>
  </si>
  <si>
    <t>Capital assets being Depreciated:</t>
  </si>
  <si>
    <t>Buildings</t>
  </si>
  <si>
    <t>Machinery &amp; Equipment</t>
  </si>
  <si>
    <t>Sewer Collection Systems</t>
  </si>
  <si>
    <t>Total Capital Assets being DepreciatedCapital Assets</t>
  </si>
  <si>
    <t>Total Capital Assets</t>
  </si>
  <si>
    <t>Less Accumulated Depreciation:</t>
  </si>
  <si>
    <t>Cal'd in Plnt</t>
  </si>
  <si>
    <t>Sewer Collection System</t>
  </si>
  <si>
    <t>Total Accumulated Depreciation</t>
  </si>
  <si>
    <t>Business Type Activities Capital Assets, Net</t>
  </si>
  <si>
    <t>Investment for DCF</t>
  </si>
  <si>
    <t>Financials (1), Original Cost Study (2), or Replacement Cost Study (3)</t>
  </si>
  <si>
    <t>Replacement  Cost Study</t>
  </si>
  <si>
    <t>Non Depreciable</t>
  </si>
  <si>
    <t>Accum Depr</t>
  </si>
  <si>
    <t>Use (RCNLD)</t>
  </si>
  <si>
    <t>RCN Weighted Age</t>
  </si>
  <si>
    <t>RCN Weighted Normal Remaining Life</t>
  </si>
  <si>
    <t>(7)</t>
  </si>
  <si>
    <t>(8)</t>
  </si>
  <si>
    <t>(9)</t>
  </si>
  <si>
    <t>RCN Weighted Total Life Expectancy</t>
  </si>
  <si>
    <t>RCN $s * Years</t>
  </si>
  <si>
    <t>Average Age</t>
  </si>
  <si>
    <t>Average Normal Remaining Life</t>
  </si>
  <si>
    <t>Average Total Life Expectancy</t>
  </si>
  <si>
    <t>Weighted RCN Age</t>
  </si>
  <si>
    <t>Weighted RCN Average Normal Remaining Life</t>
  </si>
  <si>
    <t>Weighted RCN Average Total Life Expectancy</t>
  </si>
  <si>
    <t>OC Weighted Age</t>
  </si>
  <si>
    <t>OC Weighted Normal Remaining Life</t>
  </si>
  <si>
    <t>OC Weighted Total Life Expectancy</t>
  </si>
  <si>
    <t>OC wtd Age</t>
  </si>
  <si>
    <t>OC wtd Rem Life</t>
  </si>
  <si>
    <t>OC wtd Total Life</t>
  </si>
  <si>
    <t>(4)*(6a)</t>
  </si>
  <si>
    <t>(4)*(10)</t>
  </si>
  <si>
    <t>(4)*(11)</t>
  </si>
  <si>
    <t>Original Cost Weighted Average Age</t>
  </si>
  <si>
    <t>Original CostWeighted Average Remaining Life</t>
  </si>
  <si>
    <t>Original Cost Weighted Average Total Life Expectancy</t>
  </si>
  <si>
    <t>2010-2017</t>
  </si>
  <si>
    <t>2015-2017</t>
  </si>
  <si>
    <t>Treatment Equipment</t>
  </si>
  <si>
    <t>RL</t>
  </si>
  <si>
    <t>TL</t>
  </si>
  <si>
    <t>Use Depreciation Life Projection (1), Total (2) or Remaining (3)</t>
  </si>
  <si>
    <t>Depreciation - Book</t>
  </si>
  <si>
    <t>Depreciation - MACRS</t>
  </si>
  <si>
    <t>MACRS Depreciation (Lives)</t>
  </si>
  <si>
    <t>Use Depreciation Life: MACRS (1)</t>
  </si>
  <si>
    <t>Total MACRS Depreciation</t>
  </si>
  <si>
    <t>Total Book Depreciation</t>
  </si>
  <si>
    <t>Tax</t>
  </si>
  <si>
    <t>Book</t>
  </si>
  <si>
    <t>Depreciation &amp; Amortization</t>
  </si>
  <si>
    <t>Insurance &amp; Benefits</t>
  </si>
  <si>
    <t>Calc'd based on Plant</t>
  </si>
  <si>
    <t>Waste &amp; Sewage Collection</t>
  </si>
  <si>
    <t>Waste &amp; Sewage Collection Rate of Change</t>
  </si>
  <si>
    <t>Sewer Admininstration Rate of Change</t>
  </si>
  <si>
    <t>Treatment Rate of Change</t>
  </si>
  <si>
    <t>Insurance &amp; Benefits Rate of Change</t>
  </si>
  <si>
    <t>Book Depreciation (based on Beginning Year Property Plant &amp; Equipment)</t>
  </si>
  <si>
    <t>Book Depreciation</t>
  </si>
  <si>
    <t>Tax Depreciation</t>
  </si>
  <si>
    <t>Difference Tax over Book Depreciation</t>
  </si>
  <si>
    <t>Income Adjusted for Tax Deprecation</t>
  </si>
  <si>
    <t>Income Tax Rate</t>
  </si>
  <si>
    <t>Income Taxes</t>
  </si>
  <si>
    <t>Deferred Income Taxes</t>
  </si>
  <si>
    <t>Income After Taxes (Book Depreciation)</t>
  </si>
  <si>
    <t>Plus Deferred Taxes</t>
  </si>
  <si>
    <t>Plus Interest</t>
  </si>
  <si>
    <t xml:space="preserve">After Tax Income Debt Free </t>
  </si>
  <si>
    <t>Accumulated Deferred Income Taxes</t>
  </si>
  <si>
    <t>Mains</t>
  </si>
  <si>
    <t>Vintage</t>
  </si>
  <si>
    <t>Rate</t>
  </si>
  <si>
    <t>TOTAL TAX DEPR.</t>
  </si>
  <si>
    <t>TOTAL BOOK DEPR.</t>
  </si>
  <si>
    <t>TAX OVER BOOK</t>
  </si>
  <si>
    <t>ACCUM. TAX OVER BOOK</t>
  </si>
  <si>
    <t>MACR</t>
  </si>
  <si>
    <t>Pennsylvania American Water Company</t>
  </si>
  <si>
    <t>Exeter Township Wastewater Utility</t>
  </si>
  <si>
    <t>First Quarter 2017</t>
  </si>
  <si>
    <t>Bbal</t>
  </si>
  <si>
    <t>Add</t>
  </si>
  <si>
    <t>Ret</t>
  </si>
  <si>
    <t>Ebal</t>
  </si>
  <si>
    <t>Dep Book</t>
  </si>
  <si>
    <t>Dep Tax</t>
  </si>
  <si>
    <t>Add %</t>
  </si>
  <si>
    <t>Ret %</t>
  </si>
  <si>
    <t>Disp</t>
  </si>
  <si>
    <t>PL</t>
  </si>
  <si>
    <t>Iowa Look</t>
  </si>
  <si>
    <t>Iowa Cond</t>
  </si>
  <si>
    <t>Age % PL</t>
  </si>
  <si>
    <t>End Net Book</t>
  </si>
  <si>
    <t>Beg Net Book</t>
  </si>
  <si>
    <t>Input Neg %</t>
  </si>
  <si>
    <t>Input Pos %</t>
  </si>
  <si>
    <t>Input Pos Yrs</t>
  </si>
  <si>
    <t>Input Pos Curve</t>
  </si>
  <si>
    <t>Calc</t>
  </si>
  <si>
    <t>Input Pos $s</t>
  </si>
  <si>
    <t>Input Neg $s</t>
  </si>
  <si>
    <t>% Reserved</t>
  </si>
  <si>
    <t>Account Lookup</t>
  </si>
  <si>
    <t>MACRS</t>
  </si>
  <si>
    <t>(6a)</t>
  </si>
  <si>
    <t>(6b)</t>
  </si>
  <si>
    <t>Total Assest</t>
  </si>
  <si>
    <t>Rate Base</t>
  </si>
  <si>
    <t>Plant In Service</t>
  </si>
  <si>
    <t>Accumulated Book Depreciation</t>
  </si>
  <si>
    <t>Accumulated Deferred Income Tax</t>
  </si>
  <si>
    <t>Total Liabilities &amp; Stockholders Equity</t>
  </si>
  <si>
    <t>Long Term Debt, Notes payable, net of current portion Begin</t>
  </si>
  <si>
    <t>End Long Term Debt, Notes payable, net of current portion End</t>
  </si>
  <si>
    <t>Deferred Tax Liabilities</t>
  </si>
  <si>
    <t>Additions to Deferred Asset</t>
  </si>
  <si>
    <t xml:space="preserve">Total Deferred Tax Liability </t>
  </si>
  <si>
    <t>Assets less Liabilities &amp; Stockholders Equity</t>
  </si>
  <si>
    <t>Additions to Equity (Retained Earnings)</t>
  </si>
  <si>
    <t>Return on Rate Base</t>
  </si>
  <si>
    <t>Return On Equity</t>
  </si>
  <si>
    <t>APA</t>
  </si>
  <si>
    <t>Income from Opertations</t>
  </si>
  <si>
    <t>Income After Tax</t>
  </si>
  <si>
    <t>Scada Upgrade</t>
  </si>
  <si>
    <t>Alarm Software</t>
  </si>
  <si>
    <t>Software-Hauled Waste</t>
  </si>
  <si>
    <t>Software - Septage Program</t>
  </si>
  <si>
    <t>Two [2] MSA Model 401 SCBA'S</t>
  </si>
  <si>
    <t>TWO (2) Homelite Trash Pumps</t>
  </si>
  <si>
    <t>Rescue System, Tripod Harness</t>
  </si>
  <si>
    <t>Target  Concrete Saw</t>
  </si>
  <si>
    <t>Two [2] MSA HIP AIR SCBA'S</t>
  </si>
  <si>
    <t>Pro Pipe Locator</t>
  </si>
  <si>
    <t>4" Subaru Trash Pump</t>
  </si>
  <si>
    <t>O&amp;M Expenses</t>
  </si>
  <si>
    <t>Cash Flow from Operations</t>
  </si>
  <si>
    <t>='DCF Investor Owned'!F36</t>
  </si>
  <si>
    <t>='DCF Investor Owned'!G36</t>
  </si>
  <si>
    <t>='DCF Investor Owned'!H36</t>
  </si>
  <si>
    <t>='DCF Investor Owned'!I36</t>
  </si>
  <si>
    <t>='DCF Investor Owned'!J36</t>
  </si>
  <si>
    <t>='DCF Investor Owned'!K36</t>
  </si>
  <si>
    <t>='DCF Investor Owned'!L36</t>
  </si>
  <si>
    <t>='DCF Investor Owned'!M36</t>
  </si>
  <si>
    <t>='DCF Investor Owned'!N36</t>
  </si>
  <si>
    <t>='DCF Investor Owned'!O36</t>
  </si>
  <si>
    <t>='DCF Investor Owned'!P36</t>
  </si>
  <si>
    <t>='DCF Investor Owned'!Q36</t>
  </si>
  <si>
    <t>='DCF Investor Owned'!R36</t>
  </si>
  <si>
    <t>='DCF Investor Owned'!S36</t>
  </si>
  <si>
    <t>='DCF Investor Owned'!T36</t>
  </si>
  <si>
    <t>='DCF Investor Owned'!U36</t>
  </si>
  <si>
    <t>='DCF Investor Owned'!V36</t>
  </si>
  <si>
    <t>='DCF Investor Owned'!W36</t>
  </si>
  <si>
    <t>='DCF Investor Owned'!X36</t>
  </si>
  <si>
    <t>='DCF Investor Owned'!Y36</t>
  </si>
  <si>
    <t>Taxable Income before State &amp; Federal Taxes</t>
  </si>
  <si>
    <t>Ratemaking Interest Expense</t>
  </si>
  <si>
    <t>Book Taxable Income (Current + Deferred)</t>
  </si>
  <si>
    <t>Net Operating Income</t>
  </si>
  <si>
    <t>Net Equity</t>
  </si>
  <si>
    <t>Return on Equity</t>
  </si>
  <si>
    <t>Net (Equity) Income</t>
  </si>
  <si>
    <t>Accumulated Deferred Income Taxes (ADIT)</t>
  </si>
  <si>
    <t>Calculated Rates of Return on Rate Base and Equity</t>
  </si>
  <si>
    <t>(Years 1 through 20)</t>
  </si>
  <si>
    <t>(3)-(4)-(5)-(6)</t>
  </si>
  <si>
    <t>(7)-(8)+(6)</t>
  </si>
  <si>
    <t>(9) - (6)</t>
  </si>
  <si>
    <t>(11)+(12)+(13)</t>
  </si>
  <si>
    <t>(9)/(14)</t>
  </si>
  <si>
    <t>(10)/(16)</t>
  </si>
  <si>
    <t>(3)-(4)</t>
  </si>
  <si>
    <t>(6)-(5)</t>
  </si>
  <si>
    <t>(3)-(4)-(8)-(9)-(10)</t>
  </si>
  <si>
    <t>(11)*(12)</t>
  </si>
  <si>
    <t>Sum (13)</t>
  </si>
  <si>
    <t>Book Income (Current+Deferred)</t>
  </si>
  <si>
    <t>29% period 0; No Rate Increases afterwards: 0% periods 1-20 (Input 2)</t>
  </si>
  <si>
    <t>Pennsylvania-American Water Company</t>
  </si>
  <si>
    <t>Required Rate Increases: 29% period 1;12% period 4; 10% period 8; 9% period 12; 9% period 16; 9% period 20 (Input 6)</t>
  </si>
  <si>
    <t>Modest Rate Increases: 29% period 1; 6% period 5; 6% period 9; 6% period 13; 6% period 17; 0% period 18 &amp; beyond (Input 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</si>
</sst>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0.0000"/>
    <numFmt numFmtId="167" formatCode="#,##0.0"/>
    <numFmt numFmtId="168" formatCode="0.0"/>
    <numFmt numFmtId="169" formatCode="0.0%"/>
    <numFmt numFmtId="170" formatCode="_(* #,##0.0_);_(* \(#,##0.0\);_(* &quot;-&quot;??_);_(@_)"/>
    <numFmt numFmtId="171" formatCode="0.000%"/>
    <numFmt numFmtId="172" formatCode="0.000"/>
    <numFmt numFmtId="173" formatCode="0.000000%"/>
    <numFmt numFmtId="174" formatCode="_(* #,##0.000_);_(* \(#,##0.000\);_(* &quot;-&quot;??_);_(@_)"/>
    <numFmt numFmtId="175" formatCode="0.00000000"/>
    <numFmt numFmtId="176" formatCode="&quot;$&quot;#,##0"/>
    <numFmt numFmtId="177" formatCode="#,##0.00000"/>
    <numFmt numFmtId="178" formatCode="###0;###0"/>
    <numFmt numFmtId="179" formatCode="#,##0;#,##0"/>
    <numFmt numFmtId="180" formatCode="0.00_);\(0.00\)"/>
    <numFmt numFmtId="181" formatCode="#,#00\ &quot;LFT&quot;"/>
    <numFmt numFmtId="182" formatCode="0.000\ &quot;ACRES&quot;"/>
    <numFmt numFmtId="183" formatCode="#,#00\ &quot;SQ FT&quot;"/>
    <numFmt numFmtId="184" formatCode="#,#00&quot; FT&quot;"/>
  </numFmts>
  <fonts count="9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indexed="12"/>
      <name val="Arial"/>
      <family val="2"/>
    </font>
    <font>
      <sz val="12"/>
      <name val="Arial"/>
      <family val="2"/>
    </font>
    <font>
      <sz val="11"/>
      <color indexed="8"/>
      <name val="Calibri"/>
      <family val="2"/>
    </font>
    <font>
      <i/>
      <sz val="9"/>
      <name val="Arial"/>
      <family val="2"/>
    </font>
    <font>
      <i/>
      <sz val="9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indexed="8"/>
      <name val="Arial"/>
      <family val="2"/>
    </font>
    <font>
      <sz val="12"/>
      <name val="Times New Roman"/>
      <family val="1"/>
    </font>
    <font>
      <b/>
      <i/>
      <sz val="9"/>
      <name val="Arial"/>
      <family val="2"/>
    </font>
    <font>
      <b/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Arial"/>
      <family val="2"/>
    </font>
    <font>
      <b/>
      <sz val="9"/>
      <name val="Arial"/>
      <family val="2"/>
    </font>
    <font>
      <b/>
      <sz val="9"/>
      <color theme="1"/>
      <name val="Calibri"/>
      <family val="2"/>
      <scheme val="minor"/>
    </font>
    <font>
      <b/>
      <sz val="9"/>
      <color indexed="8"/>
      <name val="Arial"/>
      <family val="2"/>
    </font>
    <font>
      <b/>
      <sz val="9"/>
      <color indexed="8"/>
      <name val="Calibri"/>
      <family val="2"/>
    </font>
    <font>
      <u/>
      <sz val="10"/>
      <color indexed="12"/>
      <name val="Arial"/>
      <family val="2"/>
    </font>
    <font>
      <sz val="11"/>
      <name val="Arial"/>
      <family val="2"/>
    </font>
    <font>
      <sz val="12"/>
      <name val="CG Times"/>
      <family val="1"/>
    </font>
    <font>
      <sz val="12"/>
      <color theme="1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9"/>
      <color indexed="8"/>
      <name val="Calibri"/>
      <family val="2"/>
      <scheme val="minor"/>
    </font>
    <font>
      <sz val="12"/>
      <name val="Arial"/>
      <family val="2"/>
    </font>
    <font>
      <sz val="11"/>
      <name val="Calibri"/>
      <family val="2"/>
      <scheme val="minor"/>
    </font>
    <font>
      <sz val="11"/>
      <color rgb="FF0000CC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vertAlign val="subscript"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rgb="FF0033CC"/>
      <name val="Calibri"/>
      <family val="2"/>
      <scheme val="minor"/>
    </font>
    <font>
      <b/>
      <sz val="11"/>
      <color rgb="FF0033CC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0"/>
      <color rgb="FF000000"/>
      <name val="Times New Roman"/>
      <family val="1"/>
    </font>
    <font>
      <vertAlign val="subscript"/>
      <sz val="10"/>
      <color rgb="FF000000"/>
      <name val="Times New Roman"/>
      <family val="1"/>
    </font>
    <font>
      <sz val="11"/>
      <color rgb="FF000000"/>
      <name val="Calibri"/>
      <family val="2"/>
    </font>
    <font>
      <sz val="12"/>
      <name val="Arial MT"/>
    </font>
    <font>
      <sz val="9"/>
      <name val="Times New Roman"/>
      <family val="1"/>
    </font>
    <font>
      <sz val="10"/>
      <color rgb="FF0000CC"/>
      <name val="Arial"/>
      <family val="2"/>
    </font>
    <font>
      <b/>
      <sz val="10"/>
      <color rgb="FF0000CC"/>
      <name val="Arial"/>
      <family val="2"/>
    </font>
    <font>
      <b/>
      <sz val="11"/>
      <color rgb="FF92D050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u/>
      <sz val="8"/>
      <name val="Times New Roman"/>
      <family val="18"/>
    </font>
    <font>
      <sz val="8"/>
      <name val="Times New Roman"/>
      <family val="18"/>
    </font>
    <font>
      <sz val="8"/>
      <color rgb="FF000000"/>
      <name val="Times New Roman"/>
      <family val="2"/>
    </font>
    <font>
      <b/>
      <sz val="10"/>
      <color rgb="FF000000"/>
      <name val="Times New Roman"/>
      <family val="1"/>
    </font>
    <font>
      <b/>
      <sz val="8"/>
      <name val="Times New Roman"/>
      <family val="1"/>
    </font>
    <font>
      <b/>
      <sz val="8"/>
      <color rgb="FF000000"/>
      <name val="Times New Roman"/>
      <family val="1"/>
    </font>
    <font>
      <sz val="6"/>
      <name val="Times New Roman"/>
      <family val="18"/>
    </font>
    <font>
      <b/>
      <sz val="10"/>
      <name val="Book Antiqua"/>
      <family val="1"/>
    </font>
    <font>
      <b/>
      <u/>
      <sz val="10"/>
      <name val="Book Antiqua"/>
      <family val="1"/>
    </font>
    <font>
      <sz val="10"/>
      <name val="Book Antiqua"/>
      <family val="1"/>
    </font>
    <font>
      <sz val="8"/>
      <name val="Geneva"/>
      <family val="2"/>
    </font>
    <font>
      <sz val="10"/>
      <name val="Geneva"/>
      <family val="2"/>
    </font>
    <font>
      <b/>
      <sz val="8"/>
      <name val="Book Antiqua"/>
      <family val="1"/>
    </font>
    <font>
      <sz val="8"/>
      <name val="Book Antiqua"/>
      <family val="1"/>
    </font>
    <font>
      <u/>
      <sz val="10"/>
      <name val="Book Antiqua"/>
      <family val="1"/>
    </font>
    <font>
      <sz val="9"/>
      <name val="Book Antiqua"/>
      <family val="1"/>
    </font>
    <font>
      <sz val="10"/>
      <color theme="1"/>
      <name val="Book Antiqua"/>
      <family val="1"/>
    </font>
    <font>
      <b/>
      <i/>
      <sz val="10"/>
      <name val="Book Antiqua"/>
      <family val="1"/>
    </font>
    <font>
      <sz val="10"/>
      <color indexed="10"/>
      <name val="Geneva"/>
      <family val="2"/>
    </font>
    <font>
      <sz val="10"/>
      <color rgb="FFFF0000"/>
      <name val="Book Antiqua"/>
      <family val="1"/>
    </font>
    <font>
      <u/>
      <sz val="10"/>
      <color theme="1"/>
      <name val="Book Antiqua"/>
      <family val="1"/>
    </font>
    <font>
      <u/>
      <sz val="10"/>
      <color rgb="FFFF0000"/>
      <name val="Book Antiqua"/>
      <family val="1"/>
    </font>
    <font>
      <sz val="8"/>
      <name val="Geneva"/>
    </font>
    <font>
      <sz val="12"/>
      <name val="Book Antiqua"/>
      <family val="1"/>
    </font>
    <font>
      <sz val="11"/>
      <name val="Book Antiqua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u/>
      <sz val="10"/>
      <color theme="1"/>
      <name val="Times New Roman"/>
      <family val="1"/>
    </font>
    <font>
      <u/>
      <sz val="10"/>
      <color theme="1"/>
      <name val="Times New Roman"/>
      <family val="1"/>
    </font>
    <font>
      <sz val="11"/>
      <color theme="1"/>
      <name val="Times New Roman"/>
      <family val="1"/>
    </font>
    <font>
      <u/>
      <sz val="11"/>
      <color theme="1"/>
      <name val="Times New Roman"/>
      <family val="1"/>
    </font>
    <font>
      <sz val="8"/>
      <color theme="1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65"/>
        <bgColor indexed="8"/>
      </patternFill>
    </fill>
    <fill>
      <patternFill patternType="solid">
        <fgColor rgb="FFEAEAEA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  <fill>
      <patternFill patternType="solid">
        <fgColor indexed="9"/>
        <bgColor indexed="9"/>
      </patternFill>
    </fill>
    <fill>
      <patternFill patternType="solid">
        <fgColor rgb="FFFFC000"/>
        <bgColor indexed="64"/>
      </patternFill>
    </fill>
  </fills>
  <borders count="47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 style="thin">
        <color rgb="FFDBE5F1"/>
      </top>
      <bottom style="thin">
        <color rgb="FFDBE5F1"/>
      </bottom>
      <diagonal/>
    </border>
    <border>
      <left/>
      <right/>
      <top/>
      <bottom style="thick">
        <color rgb="FF000000"/>
      </bottom>
      <diagonal/>
    </border>
    <border>
      <left/>
      <right/>
      <top style="double">
        <color rgb="FF000000"/>
      </top>
      <bottom/>
      <diagonal/>
    </border>
    <border>
      <left/>
      <right/>
      <top style="double">
        <color rgb="FFD8D8D8"/>
      </top>
      <bottom/>
      <diagonal/>
    </border>
    <border>
      <left/>
      <right/>
      <top style="thin">
        <color rgb="FF80808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rgb="FFD0D7E5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D0D7E5"/>
      </left>
      <right/>
      <top style="thin">
        <color rgb="FFD0D7E5"/>
      </top>
      <bottom style="thin">
        <color rgb="FFD0D7E5"/>
      </bottom>
      <diagonal/>
    </border>
    <border>
      <left/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rgb="FFD0D7E5"/>
      </right>
      <top style="thin">
        <color rgb="FFD0D7E5"/>
      </top>
      <bottom style="thin">
        <color rgb="FFD0D7E5"/>
      </bottom>
      <diagonal/>
    </border>
    <border>
      <left style="thin">
        <color rgb="FFD0D7E5"/>
      </left>
      <right style="thin">
        <color indexed="64"/>
      </right>
      <top style="thin">
        <color rgb="FFD0D7E5"/>
      </top>
      <bottom style="thin">
        <color rgb="FFD0D7E5"/>
      </bottom>
      <diagonal/>
    </border>
    <border>
      <left style="thin">
        <color indexed="64"/>
      </left>
      <right style="thin">
        <color rgb="FFD0D7E5"/>
      </right>
      <top style="thin">
        <color rgb="FFD0D7E5"/>
      </top>
      <bottom style="thin">
        <color indexed="64"/>
      </bottom>
      <diagonal/>
    </border>
    <border>
      <left style="thin">
        <color rgb="FFD0D7E5"/>
      </left>
      <right style="thin">
        <color rgb="FFD0D7E5"/>
      </right>
      <top style="thin">
        <color rgb="FFD0D7E5"/>
      </top>
      <bottom style="thin">
        <color indexed="64"/>
      </bottom>
      <diagonal/>
    </border>
    <border>
      <left style="thin">
        <color rgb="FFD0D7E5"/>
      </left>
      <right style="thin">
        <color indexed="64"/>
      </right>
      <top style="thin">
        <color rgb="FFD0D7E5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</borders>
  <cellStyleXfs count="755">
    <xf numFmtId="0" fontId="0" fillId="0" borderId="0"/>
    <xf numFmtId="44" fontId="1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9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1" fillId="0" borderId="0"/>
    <xf numFmtId="0" fontId="10" fillId="0" borderId="0"/>
    <xf numFmtId="43" fontId="11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2" fillId="3" borderId="0">
      <alignment vertical="top"/>
    </xf>
    <xf numFmtId="0" fontId="13" fillId="3" borderId="0">
      <alignment vertical="top"/>
    </xf>
    <xf numFmtId="0" fontId="13" fillId="3" borderId="0">
      <alignment vertical="top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6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7" fillId="3" borderId="0">
      <alignment vertical="top"/>
    </xf>
    <xf numFmtId="0" fontId="18" fillId="3" borderId="0">
      <alignment vertical="top"/>
    </xf>
    <xf numFmtId="0" fontId="18" fillId="3" borderId="0">
      <alignment vertical="top"/>
    </xf>
    <xf numFmtId="0" fontId="19" fillId="3" borderId="2">
      <alignment vertical="top"/>
    </xf>
    <xf numFmtId="0" fontId="19" fillId="3" borderId="2">
      <alignment vertical="top"/>
    </xf>
    <xf numFmtId="0" fontId="19" fillId="3" borderId="2">
      <alignment vertical="top"/>
    </xf>
    <xf numFmtId="0" fontId="20" fillId="4" borderId="0">
      <alignment vertical="top"/>
    </xf>
    <xf numFmtId="0" fontId="19" fillId="4" borderId="0">
      <alignment vertical="top"/>
    </xf>
    <xf numFmtId="0" fontId="19" fillId="4" borderId="0">
      <alignment vertical="top"/>
    </xf>
    <xf numFmtId="0" fontId="21" fillId="3" borderId="0">
      <alignment vertical="top"/>
    </xf>
    <xf numFmtId="0" fontId="22" fillId="3" borderId="0">
      <alignment vertical="top"/>
    </xf>
    <xf numFmtId="0" fontId="22" fillId="3" borderId="0">
      <alignment vertical="top"/>
    </xf>
    <xf numFmtId="0" fontId="23" fillId="5" borderId="0">
      <alignment vertical="top"/>
    </xf>
    <xf numFmtId="0" fontId="24" fillId="5" borderId="0">
      <alignment vertical="top"/>
    </xf>
    <xf numFmtId="0" fontId="24" fillId="5" borderId="0">
      <alignment vertical="top"/>
    </xf>
    <xf numFmtId="0" fontId="7" fillId="0" borderId="0" applyNumberFormat="0" applyFill="0" applyBorder="0" applyProtection="0">
      <alignment wrapText="1"/>
    </xf>
    <xf numFmtId="0" fontId="7" fillId="0" borderId="0" applyNumberFormat="0" applyFill="0" applyBorder="0" applyProtection="0">
      <alignment horizontal="justify" vertical="top" wrapText="1"/>
    </xf>
    <xf numFmtId="0" fontId="25" fillId="0" borderId="0" applyNumberFormat="0" applyFill="0" applyBorder="0" applyAlignment="0" applyProtection="0">
      <alignment vertical="top"/>
      <protection locked="0"/>
    </xf>
    <xf numFmtId="0" fontId="26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1" fillId="3" borderId="3">
      <alignment vertical="top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2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0" fillId="0" borderId="0"/>
    <xf numFmtId="0" fontId="1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4" fillId="0" borderId="0"/>
    <xf numFmtId="0" fontId="28" fillId="0" borderId="0"/>
    <xf numFmtId="0" fontId="28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" fillId="0" borderId="0"/>
    <xf numFmtId="0" fontId="7" fillId="0" borderId="0"/>
    <xf numFmtId="0" fontId="1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9" fillId="6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6" borderId="0" applyNumberFormat="0" applyBorder="0" applyAlignment="0" applyProtection="0"/>
    <xf numFmtId="0" fontId="6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32" fillId="7" borderId="0" applyNumberFormat="0" applyBorder="0" applyAlignment="0" applyProtection="0"/>
    <xf numFmtId="0" fontId="32" fillId="7" borderId="0" applyNumberFormat="0" applyBorder="0" applyProtection="0">
      <alignment horizontal="center"/>
    </xf>
    <xf numFmtId="0" fontId="33" fillId="7" borderId="0" applyNumberFormat="0" applyBorder="0" applyAlignment="0" applyProtection="0"/>
    <xf numFmtId="0" fontId="7" fillId="0" borderId="0" applyNumberFormat="0" applyFont="0" applyFill="0" applyBorder="0" applyProtection="0">
      <alignment horizontal="right"/>
    </xf>
    <xf numFmtId="0" fontId="7" fillId="0" borderId="0" applyNumberFormat="0" applyFont="0" applyFill="0" applyBorder="0" applyProtection="0">
      <alignment horizontal="left"/>
    </xf>
    <xf numFmtId="0" fontId="34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7" fillId="8" borderId="0" applyNumberFormat="0" applyFont="0" applyBorder="0" applyAlignment="0" applyProtection="0"/>
    <xf numFmtId="166" fontId="7" fillId="0" borderId="0" applyFont="0" applyFill="0" applyBorder="0" applyAlignment="0" applyProtection="0"/>
    <xf numFmtId="2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7" fillId="0" borderId="1" applyNumberFormat="0" applyFont="0" applyFill="0" applyAlignment="0" applyProtection="0"/>
    <xf numFmtId="0" fontId="23" fillId="3" borderId="4">
      <alignment vertical="top"/>
    </xf>
    <xf numFmtId="0" fontId="36" fillId="3" borderId="4">
      <alignment vertical="top"/>
    </xf>
    <xf numFmtId="0" fontId="36" fillId="3" borderId="4">
      <alignment vertical="top"/>
    </xf>
    <xf numFmtId="0" fontId="21" fillId="3" borderId="5">
      <alignment vertical="top"/>
    </xf>
    <xf numFmtId="0" fontId="22" fillId="3" borderId="5">
      <alignment vertical="top"/>
    </xf>
    <xf numFmtId="0" fontId="22" fillId="3" borderId="5">
      <alignment vertical="top"/>
    </xf>
    <xf numFmtId="0" fontId="20" fillId="3" borderId="6">
      <alignment vertical="top"/>
    </xf>
    <xf numFmtId="0" fontId="19" fillId="3" borderId="6">
      <alignment vertical="top"/>
    </xf>
    <xf numFmtId="0" fontId="19" fillId="3" borderId="6">
      <alignment vertical="top"/>
    </xf>
    <xf numFmtId="0" fontId="37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67">
    <xf numFmtId="0" fontId="0" fillId="0" borderId="0" xfId="0"/>
    <xf numFmtId="0" fontId="0" fillId="0" borderId="0" xfId="0" quotePrefix="1"/>
    <xf numFmtId="9" fontId="0" fillId="0" borderId="0" xfId="0" applyNumberFormat="1"/>
    <xf numFmtId="164" fontId="0" fillId="0" borderId="0" xfId="1" applyNumberFormat="1" applyFont="1"/>
    <xf numFmtId="0" fontId="5" fillId="0" borderId="0" xfId="2" applyFont="1"/>
    <xf numFmtId="0" fontId="4" fillId="0" borderId="0" xfId="2"/>
    <xf numFmtId="0" fontId="7" fillId="0" borderId="0" xfId="2" applyFont="1"/>
    <xf numFmtId="0" fontId="7" fillId="0" borderId="0" xfId="2" applyFont="1" applyFill="1"/>
    <xf numFmtId="164" fontId="0" fillId="0" borderId="0" xfId="0" applyNumberFormat="1" applyAlignment="1">
      <alignment horizontal="center"/>
    </xf>
    <xf numFmtId="165" fontId="0" fillId="0" borderId="0" xfId="753" applyNumberFormat="1" applyFont="1"/>
    <xf numFmtId="0" fontId="0" fillId="0" borderId="0" xfId="0" applyFill="1"/>
    <xf numFmtId="0" fontId="0" fillId="0" borderId="0" xfId="0" applyFill="1" applyAlignment="1">
      <alignment horizontal="center"/>
    </xf>
    <xf numFmtId="0" fontId="3" fillId="0" borderId="0" xfId="0" applyFont="1" applyAlignment="1">
      <alignment horizontal="center"/>
    </xf>
    <xf numFmtId="164" fontId="0" fillId="0" borderId="7" xfId="0" applyNumberFormat="1" applyBorder="1"/>
    <xf numFmtId="0" fontId="3" fillId="0" borderId="0" xfId="0" quotePrefix="1" applyFont="1" applyAlignment="1">
      <alignment horizontal="center"/>
    </xf>
    <xf numFmtId="0" fontId="0" fillId="0" borderId="0" xfId="0" applyAlignment="1"/>
    <xf numFmtId="43" fontId="0" fillId="0" borderId="0" xfId="0" applyNumberFormat="1"/>
    <xf numFmtId="43" fontId="0" fillId="0" borderId="0" xfId="753" applyFont="1"/>
    <xf numFmtId="0" fontId="4" fillId="0" borderId="0" xfId="2" applyFont="1"/>
    <xf numFmtId="0" fontId="7" fillId="0" borderId="0" xfId="2" applyFont="1" applyAlignment="1">
      <alignment horizontal="left" indent="1"/>
    </xf>
    <xf numFmtId="0" fontId="4" fillId="0" borderId="0" xfId="2" applyFont="1" applyAlignment="1">
      <alignment horizontal="left" indent="1"/>
    </xf>
    <xf numFmtId="165" fontId="39" fillId="0" borderId="0" xfId="753" applyNumberFormat="1" applyFont="1"/>
    <xf numFmtId="0" fontId="4" fillId="0" borderId="0" xfId="2" applyFont="1" applyAlignment="1">
      <alignment horizontal="left" indent="2"/>
    </xf>
    <xf numFmtId="0" fontId="4" fillId="0" borderId="0" xfId="2" applyAlignment="1">
      <alignment horizontal="left" indent="1"/>
    </xf>
    <xf numFmtId="0" fontId="4" fillId="0" borderId="0" xfId="2" applyAlignment="1">
      <alignment horizontal="left" indent="2"/>
    </xf>
    <xf numFmtId="165" fontId="0" fillId="0" borderId="0" xfId="0" applyNumberFormat="1"/>
    <xf numFmtId="10" fontId="0" fillId="0" borderId="0" xfId="754" applyNumberFormat="1" applyFont="1"/>
    <xf numFmtId="0" fontId="0" fillId="0" borderId="0" xfId="0" applyAlignment="1">
      <alignment horizontal="center"/>
    </xf>
    <xf numFmtId="9" fontId="0" fillId="0" borderId="0" xfId="754" applyFont="1"/>
    <xf numFmtId="10" fontId="0" fillId="0" borderId="0" xfId="0" applyNumberFormat="1"/>
    <xf numFmtId="170" fontId="0" fillId="0" borderId="0" xfId="753" applyNumberFormat="1" applyFont="1"/>
    <xf numFmtId="0" fontId="4" fillId="0" borderId="0" xfId="2" applyAlignment="1">
      <alignment horizontal="left" indent="3"/>
    </xf>
    <xf numFmtId="169" fontId="0" fillId="0" borderId="0" xfId="0" applyNumberFormat="1"/>
    <xf numFmtId="169" fontId="0" fillId="0" borderId="0" xfId="754" applyNumberFormat="1" applyFont="1"/>
    <xf numFmtId="0" fontId="0" fillId="0" borderId="0" xfId="0" applyAlignment="1">
      <alignment horizontal="left" indent="1"/>
    </xf>
    <xf numFmtId="0" fontId="4" fillId="0" borderId="0" xfId="2" applyFill="1" applyAlignment="1">
      <alignment horizontal="left" indent="2"/>
    </xf>
    <xf numFmtId="0" fontId="0" fillId="0" borderId="0" xfId="0" applyAlignment="1">
      <alignment wrapText="1"/>
    </xf>
    <xf numFmtId="9" fontId="0" fillId="0" borderId="0" xfId="753" applyNumberFormat="1" applyFont="1"/>
    <xf numFmtId="0" fontId="4" fillId="0" borderId="0" xfId="2" applyFont="1" applyAlignment="1">
      <alignment horizontal="left" indent="3"/>
    </xf>
    <xf numFmtId="0" fontId="0" fillId="0" borderId="0" xfId="0" applyAlignment="1">
      <alignment horizontal="center" wrapText="1"/>
    </xf>
    <xf numFmtId="43" fontId="0" fillId="0" borderId="0" xfId="753" applyNumberFormat="1" applyFont="1"/>
    <xf numFmtId="2" fontId="0" fillId="0" borderId="0" xfId="0" applyNumberFormat="1"/>
    <xf numFmtId="171" fontId="0" fillId="0" borderId="0" xfId="754" applyNumberFormat="1" applyFont="1"/>
    <xf numFmtId="0" fontId="4" fillId="0" borderId="0" xfId="2" applyFont="1" applyFill="1"/>
    <xf numFmtId="172" fontId="0" fillId="0" borderId="0" xfId="0" applyNumberFormat="1"/>
    <xf numFmtId="0" fontId="0" fillId="0" borderId="0" xfId="0" applyAlignment="1">
      <alignment horizontal="left"/>
    </xf>
    <xf numFmtId="0" fontId="2" fillId="0" borderId="0" xfId="0" applyFont="1"/>
    <xf numFmtId="164" fontId="0" fillId="0" borderId="0" xfId="0" applyNumberFormat="1" applyBorder="1"/>
    <xf numFmtId="0" fontId="4" fillId="0" borderId="0" xfId="2" applyAlignment="1">
      <alignment horizontal="center" wrapText="1"/>
    </xf>
    <xf numFmtId="0" fontId="0" fillId="0" borderId="0" xfId="0" quotePrefix="1" applyNumberFormat="1"/>
    <xf numFmtId="0" fontId="2" fillId="0" borderId="0" xfId="0" applyFont="1" applyAlignment="1"/>
    <xf numFmtId="0" fontId="4" fillId="0" borderId="0" xfId="0" applyFont="1"/>
    <xf numFmtId="0" fontId="4" fillId="0" borderId="0" xfId="0" quotePrefix="1" applyFont="1" applyBorder="1" applyAlignment="1">
      <alignment horizontal="center"/>
    </xf>
    <xf numFmtId="0" fontId="5" fillId="0" borderId="0" xfId="0" applyFont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center" wrapText="1"/>
    </xf>
    <xf numFmtId="0" fontId="4" fillId="0" borderId="0" xfId="0" applyFont="1" applyBorder="1" applyAlignment="1">
      <alignment horizontal="center" wrapText="1"/>
    </xf>
    <xf numFmtId="0" fontId="34" fillId="0" borderId="0" xfId="0" applyFont="1" applyAlignment="1">
      <alignment horizontal="center" wrapText="1"/>
    </xf>
    <xf numFmtId="0" fontId="34" fillId="0" borderId="0" xfId="0" applyFont="1" applyAlignment="1">
      <alignment horizontal="center"/>
    </xf>
    <xf numFmtId="0" fontId="34" fillId="0" borderId="0" xfId="0" quotePrefix="1" applyFont="1" applyBorder="1" applyAlignment="1">
      <alignment horizontal="center" wrapText="1"/>
    </xf>
    <xf numFmtId="0" fontId="34" fillId="0" borderId="0" xfId="0" applyFont="1" applyBorder="1" applyAlignment="1">
      <alignment horizontal="center" wrapText="1"/>
    </xf>
    <xf numFmtId="0" fontId="34" fillId="0" borderId="0" xfId="0" quotePrefix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43" fontId="4" fillId="0" borderId="0" xfId="753" applyFont="1"/>
    <xf numFmtId="43" fontId="4" fillId="0" borderId="0" xfId="753" applyFont="1" applyBorder="1"/>
    <xf numFmtId="0" fontId="34" fillId="0" borderId="0" xfId="0" quotePrefix="1" applyFont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quotePrefix="1" applyAlignment="1">
      <alignment horizontal="center"/>
    </xf>
    <xf numFmtId="0" fontId="44" fillId="0" borderId="0" xfId="0" applyFont="1" applyAlignment="1">
      <alignment horizontal="center"/>
    </xf>
    <xf numFmtId="0" fontId="44" fillId="0" borderId="0" xfId="0" quotePrefix="1" applyFont="1" applyAlignment="1">
      <alignment horizontal="center" wrapText="1"/>
    </xf>
    <xf numFmtId="9" fontId="42" fillId="0" borderId="0" xfId="0" applyNumberFormat="1" applyFont="1"/>
    <xf numFmtId="0" fontId="42" fillId="0" borderId="0" xfId="0" applyFont="1"/>
    <xf numFmtId="0" fontId="45" fillId="0" borderId="0" xfId="0" applyFont="1"/>
    <xf numFmtId="169" fontId="46" fillId="0" borderId="0" xfId="0" applyNumberFormat="1" applyFont="1"/>
    <xf numFmtId="10" fontId="45" fillId="0" borderId="0" xfId="754" applyNumberFormat="1" applyFont="1"/>
    <xf numFmtId="10" fontId="46" fillId="0" borderId="0" xfId="0" applyNumberFormat="1" applyFont="1"/>
    <xf numFmtId="10" fontId="47" fillId="0" borderId="0" xfId="754" applyNumberFormat="1" applyFont="1"/>
    <xf numFmtId="0" fontId="2" fillId="0" borderId="0" xfId="0" quotePrefix="1" applyFont="1"/>
    <xf numFmtId="174" fontId="0" fillId="0" borderId="0" xfId="753" applyNumberFormat="1" applyFont="1"/>
    <xf numFmtId="0" fontId="0" fillId="0" borderId="0" xfId="0" applyFont="1" applyAlignment="1">
      <alignment horizontal="center" wrapText="1"/>
    </xf>
    <xf numFmtId="170" fontId="0" fillId="0" borderId="0" xfId="0" applyNumberFormat="1" applyAlignment="1">
      <alignment horizontal="center" wrapText="1"/>
    </xf>
    <xf numFmtId="10" fontId="0" fillId="0" borderId="0" xfId="0" applyNumberFormat="1" applyAlignment="1">
      <alignment horizontal="center" wrapText="1"/>
    </xf>
    <xf numFmtId="170" fontId="0" fillId="0" borderId="0" xfId="0" applyNumberFormat="1"/>
    <xf numFmtId="0" fontId="44" fillId="0" borderId="0" xfId="0" applyFont="1" applyAlignment="1">
      <alignment horizontal="center" wrapText="1"/>
    </xf>
    <xf numFmtId="170" fontId="44" fillId="0" borderId="0" xfId="0" applyNumberFormat="1" applyFont="1" applyAlignment="1">
      <alignment horizontal="center"/>
    </xf>
    <xf numFmtId="10" fontId="44" fillId="0" borderId="0" xfId="0" applyNumberFormat="1" applyFont="1" applyAlignment="1">
      <alignment horizontal="center"/>
    </xf>
    <xf numFmtId="175" fontId="0" fillId="0" borderId="0" xfId="0" applyNumberFormat="1"/>
    <xf numFmtId="175" fontId="0" fillId="0" borderId="0" xfId="754" applyNumberFormat="1" applyFont="1"/>
    <xf numFmtId="2" fontId="0" fillId="0" borderId="0" xfId="753" applyNumberFormat="1" applyFont="1"/>
    <xf numFmtId="10" fontId="0" fillId="0" borderId="0" xfId="754" quotePrefix="1" applyNumberFormat="1" applyFont="1"/>
    <xf numFmtId="0" fontId="44" fillId="0" borderId="0" xfId="0" applyFont="1"/>
    <xf numFmtId="169" fontId="42" fillId="0" borderId="0" xfId="754" applyNumberFormat="1" applyFont="1" applyAlignment="1">
      <alignment horizontal="center"/>
    </xf>
    <xf numFmtId="0" fontId="0" fillId="0" borderId="0" xfId="0" applyFill="1" applyAlignment="1">
      <alignment horizontal="left"/>
    </xf>
    <xf numFmtId="166" fontId="0" fillId="0" borderId="0" xfId="753" applyNumberFormat="1" applyFont="1" applyFill="1"/>
    <xf numFmtId="166" fontId="0" fillId="0" borderId="0" xfId="0" applyNumberFormat="1" applyFill="1"/>
    <xf numFmtId="166" fontId="0" fillId="0" borderId="0" xfId="0" applyNumberFormat="1" applyFill="1" applyAlignment="1">
      <alignment horizontal="center"/>
    </xf>
    <xf numFmtId="166" fontId="0" fillId="0" borderId="0" xfId="0" applyNumberFormat="1" applyFill="1" applyAlignment="1">
      <alignment horizontal="center" wrapText="1"/>
    </xf>
    <xf numFmtId="166" fontId="0" fillId="0" borderId="0" xfId="753" applyNumberFormat="1" applyFont="1" applyFill="1" applyAlignment="1">
      <alignment horizontal="center"/>
    </xf>
    <xf numFmtId="166" fontId="9" fillId="0" borderId="0" xfId="753" applyNumberFormat="1" applyFont="1" applyFill="1"/>
    <xf numFmtId="166" fontId="9" fillId="0" borderId="9" xfId="753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0" borderId="0" xfId="0" applyFont="1" applyAlignment="1">
      <alignment horizontal="left"/>
    </xf>
    <xf numFmtId="169" fontId="38" fillId="0" borderId="0" xfId="754" applyNumberFormat="1" applyFont="1" applyAlignment="1">
      <alignment horizontal="center"/>
    </xf>
    <xf numFmtId="169" fontId="49" fillId="0" borderId="0" xfId="754" applyNumberFormat="1" applyFont="1" applyAlignment="1">
      <alignment horizontal="center"/>
    </xf>
    <xf numFmtId="9" fontId="38" fillId="0" borderId="0" xfId="0" applyNumberFormat="1" applyFont="1" applyAlignment="1">
      <alignment horizontal="center"/>
    </xf>
    <xf numFmtId="0" fontId="38" fillId="0" borderId="0" xfId="0" applyFont="1" applyAlignment="1">
      <alignment horizontal="center"/>
    </xf>
    <xf numFmtId="10" fontId="50" fillId="0" borderId="0" xfId="754" applyNumberFormat="1" applyFont="1"/>
    <xf numFmtId="165" fontId="0" fillId="0" borderId="0" xfId="753" quotePrefix="1" applyNumberFormat="1" applyFont="1"/>
    <xf numFmtId="0" fontId="4" fillId="0" borderId="0" xfId="2" applyFont="1" applyFill="1" applyAlignment="1">
      <alignment horizontal="left" indent="2"/>
    </xf>
    <xf numFmtId="0" fontId="51" fillId="0" borderId="0" xfId="0" applyFont="1"/>
    <xf numFmtId="0" fontId="2" fillId="0" borderId="0" xfId="0" applyFont="1" applyAlignment="1">
      <alignment horizontal="left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left" wrapText="1"/>
    </xf>
    <xf numFmtId="0" fontId="0" fillId="0" borderId="0" xfId="0" applyAlignment="1">
      <alignment horizontal="center" wrapText="1"/>
    </xf>
    <xf numFmtId="16" fontId="0" fillId="0" borderId="0" xfId="0" quotePrefix="1" applyNumberFormat="1" applyAlignment="1">
      <alignment horizontal="center"/>
    </xf>
    <xf numFmtId="0" fontId="0" fillId="10" borderId="0" xfId="0" applyFill="1" applyBorder="1" applyAlignment="1">
      <alignment horizontal="left" vertical="top"/>
    </xf>
    <xf numFmtId="0" fontId="0" fillId="10" borderId="0" xfId="0" applyFill="1" applyBorder="1" applyAlignment="1">
      <alignment horizontal="center" vertical="top"/>
    </xf>
    <xf numFmtId="0" fontId="0" fillId="0" borderId="0" xfId="0" applyAlignment="1">
      <alignment horizontal="left" indent="2"/>
    </xf>
    <xf numFmtId="1" fontId="0" fillId="0" borderId="0" xfId="754" applyNumberFormat="1" applyFont="1"/>
    <xf numFmtId="1" fontId="0" fillId="0" borderId="0" xfId="754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70" fontId="39" fillId="0" borderId="0" xfId="0" applyNumberFormat="1" applyFont="1"/>
    <xf numFmtId="10" fontId="39" fillId="0" borderId="0" xfId="0" applyNumberFormat="1" applyFont="1"/>
    <xf numFmtId="10" fontId="39" fillId="0" borderId="0" xfId="754" quotePrefix="1" applyNumberFormat="1" applyFont="1"/>
    <xf numFmtId="43" fontId="39" fillId="0" borderId="0" xfId="753" quotePrefix="1" applyFont="1"/>
    <xf numFmtId="10" fontId="39" fillId="0" borderId="0" xfId="754" applyNumberFormat="1" applyFont="1"/>
    <xf numFmtId="170" fontId="39" fillId="0" borderId="0" xfId="753" applyNumberFormat="1" applyFont="1"/>
    <xf numFmtId="0" fontId="39" fillId="0" borderId="0" xfId="0" applyFont="1"/>
    <xf numFmtId="0" fontId="39" fillId="0" borderId="0" xfId="0" quotePrefix="1" applyFont="1"/>
    <xf numFmtId="169" fontId="39" fillId="0" borderId="0" xfId="754" applyNumberFormat="1" applyFont="1"/>
    <xf numFmtId="175" fontId="39" fillId="0" borderId="0" xfId="0" applyNumberFormat="1" applyFont="1"/>
    <xf numFmtId="2" fontId="39" fillId="0" borderId="0" xfId="753" applyNumberFormat="1" applyFont="1"/>
    <xf numFmtId="43" fontId="39" fillId="0" borderId="0" xfId="0" applyNumberFormat="1" applyFont="1"/>
    <xf numFmtId="10" fontId="38" fillId="0" borderId="0" xfId="754" applyNumberFormat="1" applyFont="1"/>
    <xf numFmtId="9" fontId="39" fillId="0" borderId="0" xfId="754" applyFont="1"/>
    <xf numFmtId="174" fontId="39" fillId="0" borderId="0" xfId="753" applyNumberFormat="1" applyFont="1"/>
    <xf numFmtId="0" fontId="2" fillId="0" borderId="0" xfId="0" quotePrefix="1" applyFont="1" applyAlignment="1">
      <alignment horizontal="center"/>
    </xf>
    <xf numFmtId="174" fontId="39" fillId="0" borderId="0" xfId="0" applyNumberFormat="1" applyFont="1"/>
    <xf numFmtId="10" fontId="42" fillId="0" borderId="0" xfId="754" applyNumberFormat="1" applyFont="1"/>
    <xf numFmtId="14" fontId="0" fillId="0" borderId="0" xfId="0" quotePrefix="1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39" fillId="0" borderId="0" xfId="0" quotePrefix="1" applyFont="1" applyAlignment="1">
      <alignment horizontal="center"/>
    </xf>
    <xf numFmtId="0" fontId="0" fillId="0" borderId="0" xfId="0" quotePrefix="1" applyNumberFormat="1" applyAlignment="1">
      <alignment horizontal="center" wrapText="1"/>
    </xf>
    <xf numFmtId="0" fontId="52" fillId="10" borderId="0" xfId="0" applyFont="1" applyFill="1" applyBorder="1" applyAlignment="1">
      <alignment horizontal="center" vertical="top" wrapText="1"/>
    </xf>
    <xf numFmtId="0" fontId="52" fillId="10" borderId="0" xfId="0" applyFont="1" applyFill="1" applyBorder="1" applyAlignment="1">
      <alignment horizontal="center" vertical="top"/>
    </xf>
    <xf numFmtId="0" fontId="54" fillId="2" borderId="11" xfId="0" applyFont="1" applyFill="1" applyBorder="1" applyAlignment="1" applyProtection="1">
      <alignment vertical="center" wrapText="1"/>
    </xf>
    <xf numFmtId="0" fontId="54" fillId="0" borderId="11" xfId="0" applyFont="1" applyFill="1" applyBorder="1" applyAlignment="1" applyProtection="1">
      <alignment vertical="center" wrapText="1"/>
    </xf>
    <xf numFmtId="0" fontId="54" fillId="0" borderId="11" xfId="0" applyFont="1" applyFill="1" applyBorder="1" applyAlignment="1" applyProtection="1">
      <alignment horizontal="right" vertical="center" wrapText="1"/>
    </xf>
    <xf numFmtId="0" fontId="54" fillId="0" borderId="11" xfId="0" quotePrefix="1" applyFont="1" applyFill="1" applyBorder="1" applyAlignment="1" applyProtection="1">
      <alignment vertic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0" fontId="48" fillId="0" borderId="0" xfId="754" quotePrefix="1" applyNumberFormat="1" applyFont="1"/>
    <xf numFmtId="10" fontId="42" fillId="0" borderId="0" xfId="0" applyNumberFormat="1" applyFont="1"/>
    <xf numFmtId="0" fontId="0" fillId="0" borderId="0" xfId="0" applyAlignment="1">
      <alignment horizontal="center" wrapText="1"/>
    </xf>
    <xf numFmtId="2" fontId="3" fillId="0" borderId="0" xfId="0" applyNumberFormat="1" applyFont="1" applyAlignment="1">
      <alignment horizontal="center"/>
    </xf>
    <xf numFmtId="164" fontId="0" fillId="0" borderId="0" xfId="1" applyNumberFormat="1" applyFont="1" applyBorder="1"/>
    <xf numFmtId="0" fontId="0" fillId="0" borderId="0" xfId="0" applyBorder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applyAlignment="1">
      <alignment horizontal="left" wrapText="1"/>
    </xf>
    <xf numFmtId="15" fontId="5" fillId="0" borderId="0" xfId="2" quotePrefix="1" applyNumberFormat="1" applyFont="1"/>
    <xf numFmtId="165" fontId="42" fillId="0" borderId="0" xfId="753" quotePrefix="1" applyNumberFormat="1" applyFont="1"/>
    <xf numFmtId="9" fontId="42" fillId="0" borderId="0" xfId="754" applyFont="1"/>
    <xf numFmtId="0" fontId="0" fillId="0" borderId="0" xfId="0" applyAlignment="1">
      <alignment horizontal="center"/>
    </xf>
    <xf numFmtId="169" fontId="0" fillId="0" borderId="0" xfId="754" applyNumberFormat="1" applyFont="1" applyAlignment="1">
      <alignment horizontal="center"/>
    </xf>
    <xf numFmtId="9" fontId="0" fillId="0" borderId="0" xfId="754" applyFont="1" applyAlignment="1">
      <alignment horizontal="center"/>
    </xf>
    <xf numFmtId="0" fontId="0" fillId="2" borderId="0" xfId="0" applyFill="1"/>
    <xf numFmtId="168" fontId="0" fillId="0" borderId="0" xfId="0" applyNumberFormat="1"/>
    <xf numFmtId="0" fontId="5" fillId="0" borderId="0" xfId="0" applyFont="1" applyAlignment="1">
      <alignment horizontal="left"/>
    </xf>
    <xf numFmtId="0" fontId="0" fillId="0" borderId="0" xfId="0" applyFill="1" applyBorder="1" applyAlignment="1">
      <alignment horizontal="center" vertical="top"/>
    </xf>
    <xf numFmtId="0" fontId="52" fillId="0" borderId="0" xfId="0" applyFont="1" applyFill="1" applyBorder="1" applyAlignment="1">
      <alignment horizontal="center" vertical="top"/>
    </xf>
    <xf numFmtId="164" fontId="0" fillId="0" borderId="0" xfId="0" quotePrefix="1" applyNumberFormat="1"/>
    <xf numFmtId="0" fontId="54" fillId="9" borderId="11" xfId="0" applyFont="1" applyFill="1" applyBorder="1" applyAlignment="1" applyProtection="1">
      <alignment vertical="center" wrapText="1"/>
    </xf>
    <xf numFmtId="0" fontId="54" fillId="0" borderId="12" xfId="0" applyFont="1" applyFill="1" applyBorder="1" applyAlignment="1" applyProtection="1">
      <alignment vertical="center" wrapText="1"/>
    </xf>
    <xf numFmtId="169" fontId="4" fillId="0" borderId="0" xfId="754" applyNumberFormat="1" applyFont="1"/>
    <xf numFmtId="0" fontId="55" fillId="0" borderId="0" xfId="0" applyNumberFormat="1" applyFont="1" applyAlignment="1"/>
    <xf numFmtId="0" fontId="55" fillId="0" borderId="0" xfId="0" applyNumberFormat="1" applyFont="1" applyFill="1" applyAlignment="1"/>
    <xf numFmtId="168" fontId="55" fillId="0" borderId="0" xfId="0" applyNumberFormat="1" applyFont="1" applyAlignment="1"/>
    <xf numFmtId="2" fontId="55" fillId="0" borderId="0" xfId="0" applyNumberFormat="1" applyFont="1" applyAlignment="1"/>
    <xf numFmtId="2" fontId="55" fillId="0" borderId="0" xfId="0" applyNumberFormat="1" applyFont="1" applyFill="1" applyAlignment="1"/>
    <xf numFmtId="1" fontId="56" fillId="11" borderId="13" xfId="0" applyNumberFormat="1" applyFont="1" applyFill="1" applyBorder="1" applyAlignment="1">
      <alignment horizontal="right"/>
    </xf>
    <xf numFmtId="1" fontId="56" fillId="11" borderId="14" xfId="0" applyNumberFormat="1" applyFont="1" applyFill="1" applyBorder="1" applyAlignment="1">
      <alignment horizontal="right"/>
    </xf>
    <xf numFmtId="1" fontId="56" fillId="11" borderId="15" xfId="0" applyNumberFormat="1" applyFont="1" applyFill="1" applyBorder="1" applyAlignment="1">
      <alignment horizontal="right"/>
    </xf>
    <xf numFmtId="1" fontId="56" fillId="11" borderId="0" xfId="0" applyNumberFormat="1" applyFont="1" applyFill="1" applyBorder="1" applyAlignment="1">
      <alignment horizontal="right"/>
    </xf>
    <xf numFmtId="1" fontId="56" fillId="11" borderId="14" xfId="0" applyNumberFormat="1" applyFont="1" applyFill="1" applyBorder="1" applyAlignment="1"/>
    <xf numFmtId="1" fontId="56" fillId="11" borderId="9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left" vertical="top"/>
    </xf>
    <xf numFmtId="0" fontId="52" fillId="0" borderId="0" xfId="0" applyFont="1" applyFill="1" applyBorder="1" applyAlignment="1">
      <alignment horizontal="center" vertical="top" wrapText="1"/>
    </xf>
    <xf numFmtId="1" fontId="0" fillId="11" borderId="0" xfId="0" applyNumberFormat="1" applyFill="1" applyAlignment="1"/>
    <xf numFmtId="0" fontId="0" fillId="0" borderId="0" xfId="0" applyFill="1" applyBorder="1"/>
    <xf numFmtId="0" fontId="54" fillId="0" borderId="0" xfId="0" applyFont="1" applyFill="1" applyBorder="1" applyAlignment="1" applyProtection="1">
      <alignment vertical="center" wrapText="1"/>
    </xf>
    <xf numFmtId="168" fontId="4" fillId="0" borderId="0" xfId="0" applyNumberFormat="1" applyFont="1"/>
    <xf numFmtId="168" fontId="5" fillId="0" borderId="0" xfId="0" applyNumberFormat="1" applyFont="1"/>
    <xf numFmtId="168" fontId="0" fillId="0" borderId="0" xfId="0" applyNumberFormat="1" applyAlignment="1">
      <alignment horizontal="center"/>
    </xf>
    <xf numFmtId="0" fontId="2" fillId="0" borderId="0" xfId="0" applyFont="1" applyAlignment="1">
      <alignment horizontal="left" indent="1"/>
    </xf>
    <xf numFmtId="165" fontId="2" fillId="0" borderId="0" xfId="753" applyNumberFormat="1" applyFont="1"/>
    <xf numFmtId="0" fontId="0" fillId="0" borderId="0" xfId="0" applyAlignment="1">
      <alignment horizontal="center"/>
    </xf>
    <xf numFmtId="43" fontId="4" fillId="0" borderId="0" xfId="753" applyFont="1" applyAlignment="1">
      <alignment horizontal="center" wrapText="1"/>
    </xf>
    <xf numFmtId="43" fontId="4" fillId="0" borderId="0" xfId="753" applyFont="1" applyAlignment="1">
      <alignment horizontal="center"/>
    </xf>
    <xf numFmtId="0" fontId="4" fillId="0" borderId="0" xfId="2" applyFill="1"/>
    <xf numFmtId="9" fontId="0" fillId="0" borderId="0" xfId="754" quotePrefix="1" applyFont="1"/>
    <xf numFmtId="0" fontId="4" fillId="0" borderId="0" xfId="2" applyFill="1" applyAlignment="1">
      <alignment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71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4" fillId="0" borderId="0" xfId="0" applyFont="1" applyAlignment="1">
      <alignment horizontal="left"/>
    </xf>
    <xf numFmtId="0" fontId="34" fillId="0" borderId="0" xfId="0" applyFont="1" applyAlignment="1">
      <alignment horizontal="left"/>
    </xf>
    <xf numFmtId="43" fontId="34" fillId="0" borderId="0" xfId="753" applyFont="1" applyAlignment="1">
      <alignment horizontal="center" wrapText="1"/>
    </xf>
    <xf numFmtId="43" fontId="34" fillId="0" borderId="0" xfId="753" applyFont="1" applyAlignment="1">
      <alignment horizontal="center"/>
    </xf>
    <xf numFmtId="1" fontId="4" fillId="0" borderId="0" xfId="0" applyNumberFormat="1" applyFont="1" applyAlignment="1">
      <alignment horizontal="right"/>
    </xf>
    <xf numFmtId="1" fontId="4" fillId="0" borderId="0" xfId="0" applyNumberFormat="1" applyFont="1" applyAlignment="1">
      <alignment horizontal="right" wrapText="1"/>
    </xf>
    <xf numFmtId="1" fontId="34" fillId="0" borderId="0" xfId="0" applyNumberFormat="1" applyFont="1" applyAlignment="1">
      <alignment horizontal="right"/>
    </xf>
    <xf numFmtId="0" fontId="4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34" fillId="0" borderId="0" xfId="0" applyFont="1" applyAlignment="1">
      <alignment horizontal="right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2" fontId="3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1" fontId="4" fillId="0" borderId="0" xfId="0" applyNumberFormat="1" applyFont="1" applyAlignment="1">
      <alignment horizontal="center"/>
    </xf>
    <xf numFmtId="43" fontId="0" fillId="0" borderId="0" xfId="753" applyFont="1" applyAlignment="1">
      <alignment horizontal="right"/>
    </xf>
    <xf numFmtId="43" fontId="0" fillId="0" borderId="0" xfId="753" quotePrefix="1" applyFont="1" applyAlignment="1">
      <alignment horizontal="right"/>
    </xf>
    <xf numFmtId="0" fontId="4" fillId="0" borderId="0" xfId="0" quotePrefix="1" applyFont="1"/>
    <xf numFmtId="10" fontId="0" fillId="2" borderId="0" xfId="754" applyNumberFormat="1" applyFont="1" applyFill="1"/>
    <xf numFmtId="10" fontId="42" fillId="0" borderId="0" xfId="754" applyNumberFormat="1" applyFont="1" applyAlignment="1">
      <alignment horizontal="center"/>
    </xf>
    <xf numFmtId="10" fontId="49" fillId="0" borderId="0" xfId="754" applyNumberFormat="1" applyFont="1" applyAlignment="1">
      <alignment horizontal="center"/>
    </xf>
    <xf numFmtId="166" fontId="44" fillId="0" borderId="0" xfId="0" applyNumberFormat="1" applyFont="1" applyFill="1" applyAlignment="1">
      <alignment horizontal="center" wrapText="1"/>
    </xf>
    <xf numFmtId="165" fontId="0" fillId="0" borderId="0" xfId="753" applyNumberFormat="1" applyFont="1" applyFill="1"/>
    <xf numFmtId="0" fontId="0" fillId="0" borderId="0" xfId="0" applyAlignment="1">
      <alignment horizontal="right"/>
    </xf>
    <xf numFmtId="0" fontId="2" fillId="0" borderId="25" xfId="0" applyFont="1" applyBorder="1"/>
    <xf numFmtId="0" fontId="0" fillId="0" borderId="28" xfId="0" applyBorder="1" applyAlignment="1">
      <alignment horizontal="left" indent="1"/>
    </xf>
    <xf numFmtId="0" fontId="0" fillId="0" borderId="0" xfId="0" applyBorder="1" applyAlignment="1">
      <alignment horizontal="center"/>
    </xf>
    <xf numFmtId="0" fontId="0" fillId="0" borderId="29" xfId="0" applyBorder="1"/>
    <xf numFmtId="0" fontId="2" fillId="0" borderId="30" xfId="0" applyFont="1" applyFill="1" applyBorder="1" applyAlignment="1">
      <alignment horizontal="left" indent="1"/>
    </xf>
    <xf numFmtId="164" fontId="2" fillId="0" borderId="1" xfId="1" applyNumberFormat="1" applyFont="1" applyBorder="1"/>
    <xf numFmtId="0" fontId="0" fillId="0" borderId="1" xfId="0" applyBorder="1"/>
    <xf numFmtId="0" fontId="0" fillId="0" borderId="31" xfId="0" applyBorder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0" fontId="0" fillId="0" borderId="0" xfId="754" applyNumberFormat="1" applyFont="1" applyAlignment="1">
      <alignment horizontal="center"/>
    </xf>
    <xf numFmtId="0" fontId="0" fillId="0" borderId="0" xfId="0" applyFill="1" applyAlignment="1">
      <alignment horizontal="center" wrapText="1"/>
    </xf>
    <xf numFmtId="172" fontId="0" fillId="0" borderId="0" xfId="0" applyNumberFormat="1" applyFill="1"/>
    <xf numFmtId="0" fontId="54" fillId="0" borderId="33" xfId="0" applyFont="1" applyFill="1" applyBorder="1" applyAlignment="1" applyProtection="1">
      <alignment vertical="center" wrapText="1"/>
    </xf>
    <xf numFmtId="0" fontId="54" fillId="0" borderId="33" xfId="0" quotePrefix="1" applyFont="1" applyFill="1" applyBorder="1" applyAlignment="1" applyProtection="1">
      <alignment vertical="center" wrapText="1"/>
    </xf>
    <xf numFmtId="0" fontId="54" fillId="0" borderId="34" xfId="0" applyFont="1" applyFill="1" applyBorder="1" applyAlignment="1" applyProtection="1">
      <alignment vertical="center" wrapText="1"/>
    </xf>
    <xf numFmtId="0" fontId="0" fillId="0" borderId="19" xfId="0" applyBorder="1"/>
    <xf numFmtId="0" fontId="0" fillId="0" borderId="23" xfId="0" applyBorder="1"/>
    <xf numFmtId="0" fontId="0" fillId="0" borderId="35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36" xfId="0" applyBorder="1" applyAlignment="1">
      <alignment horizontal="center" wrapText="1"/>
    </xf>
    <xf numFmtId="0" fontId="54" fillId="0" borderId="37" xfId="0" applyFont="1" applyFill="1" applyBorder="1" applyAlignment="1" applyProtection="1">
      <alignment vertical="center" wrapText="1"/>
    </xf>
    <xf numFmtId="0" fontId="54" fillId="0" borderId="38" xfId="0" applyFont="1" applyFill="1" applyBorder="1" applyAlignment="1" applyProtection="1">
      <alignment vertical="center" wrapText="1"/>
    </xf>
    <xf numFmtId="0" fontId="54" fillId="0" borderId="39" xfId="0" applyFont="1" applyFill="1" applyBorder="1" applyAlignment="1" applyProtection="1">
      <alignment vertical="center" wrapText="1"/>
    </xf>
    <xf numFmtId="0" fontId="54" fillId="0" borderId="40" xfId="0" applyFont="1" applyFill="1" applyBorder="1" applyAlignment="1" applyProtection="1">
      <alignment vertical="center" wrapText="1"/>
    </xf>
    <xf numFmtId="0" fontId="54" fillId="0" borderId="41" xfId="0" applyFont="1" applyFill="1" applyBorder="1" applyAlignment="1" applyProtection="1">
      <alignment vertical="center" wrapText="1"/>
    </xf>
    <xf numFmtId="0" fontId="2" fillId="0" borderId="32" xfId="0" applyFont="1" applyBorder="1"/>
    <xf numFmtId="0" fontId="0" fillId="0" borderId="35" xfId="0" applyBorder="1" applyAlignment="1">
      <alignment horizontal="left" indent="1"/>
    </xf>
    <xf numFmtId="0" fontId="0" fillId="0" borderId="36" xfId="0" applyBorder="1"/>
    <xf numFmtId="165" fontId="42" fillId="0" borderId="0" xfId="753" quotePrefix="1" applyNumberFormat="1" applyFont="1" applyBorder="1"/>
    <xf numFmtId="165" fontId="42" fillId="0" borderId="0" xfId="0" applyNumberFormat="1" applyFont="1" applyBorder="1"/>
    <xf numFmtId="0" fontId="0" fillId="0" borderId="35" xfId="0" applyBorder="1"/>
    <xf numFmtId="0" fontId="0" fillId="0" borderId="0" xfId="0" quotePrefix="1" applyBorder="1" applyAlignment="1">
      <alignment horizontal="center"/>
    </xf>
    <xf numFmtId="0" fontId="0" fillId="0" borderId="0" xfId="0" quotePrefix="1" applyBorder="1" applyAlignment="1">
      <alignment horizontal="center" wrapText="1"/>
    </xf>
    <xf numFmtId="0" fontId="0" fillId="0" borderId="17" xfId="0" applyBorder="1" applyAlignment="1">
      <alignment horizontal="left" indent="1"/>
    </xf>
    <xf numFmtId="9" fontId="2" fillId="0" borderId="16" xfId="754" applyFont="1" applyBorder="1"/>
    <xf numFmtId="0" fontId="2" fillId="0" borderId="17" xfId="0" applyFont="1" applyBorder="1" applyAlignment="1">
      <alignment vertical="center"/>
    </xf>
    <xf numFmtId="0" fontId="2" fillId="0" borderId="16" xfId="0" applyFont="1" applyBorder="1" applyAlignment="1">
      <alignment horizontal="center" vertical="top" wrapText="1"/>
    </xf>
    <xf numFmtId="0" fontId="2" fillId="0" borderId="16" xfId="0" applyFont="1" applyBorder="1" applyAlignment="1">
      <alignment horizontal="center"/>
    </xf>
    <xf numFmtId="0" fontId="2" fillId="0" borderId="24" xfId="0" applyFont="1" applyBorder="1" applyAlignment="1">
      <alignment horizontal="center" wrapText="1"/>
    </xf>
    <xf numFmtId="0" fontId="2" fillId="0" borderId="0" xfId="0" applyFont="1" applyBorder="1" applyAlignment="1">
      <alignment vertical="center"/>
    </xf>
    <xf numFmtId="0" fontId="2" fillId="0" borderId="0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0" fillId="0" borderId="42" xfId="0" applyBorder="1" applyAlignment="1">
      <alignment horizontal="left" indent="1"/>
    </xf>
    <xf numFmtId="9" fontId="2" fillId="0" borderId="18" xfId="754" applyFont="1" applyBorder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1" fontId="0" fillId="2" borderId="0" xfId="754" applyNumberFormat="1" applyFont="1" applyFill="1"/>
    <xf numFmtId="43" fontId="0" fillId="0" borderId="0" xfId="0" applyNumberFormat="1" applyFill="1"/>
    <xf numFmtId="2" fontId="0" fillId="0" borderId="0" xfId="0" applyNumberFormat="1" applyAlignment="1">
      <alignment horizontal="center"/>
    </xf>
    <xf numFmtId="43" fontId="0" fillId="0" borderId="0" xfId="753" applyFont="1" applyFill="1"/>
    <xf numFmtId="0" fontId="0" fillId="0" borderId="30" xfId="0" applyBorder="1" applyAlignment="1">
      <alignment vertical="top"/>
    </xf>
    <xf numFmtId="9" fontId="2" fillId="0" borderId="1" xfId="754" applyFont="1" applyBorder="1"/>
    <xf numFmtId="0" fontId="0" fillId="0" borderId="22" xfId="0" applyBorder="1" applyAlignment="1">
      <alignment horizontal="left" vertical="top" indent="1"/>
    </xf>
    <xf numFmtId="0" fontId="0" fillId="0" borderId="20" xfId="0" applyBorder="1"/>
    <xf numFmtId="0" fontId="0" fillId="0" borderId="21" xfId="0" applyBorder="1"/>
    <xf numFmtId="0" fontId="4" fillId="0" borderId="0" xfId="2" applyFill="1" applyAlignment="1">
      <alignment horizontal="left" indent="1"/>
    </xf>
    <xf numFmtId="169" fontId="0" fillId="0" borderId="0" xfId="754" applyNumberFormat="1" applyFont="1" applyFill="1"/>
    <xf numFmtId="0" fontId="4" fillId="0" borderId="0" xfId="2" applyFill="1" applyAlignment="1">
      <alignment horizontal="left" wrapText="1" indent="1"/>
    </xf>
    <xf numFmtId="165" fontId="0" fillId="0" borderId="0" xfId="0" applyNumberFormat="1" applyFill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14" fontId="0" fillId="0" borderId="0" xfId="0" applyNumberFormat="1"/>
    <xf numFmtId="2" fontId="39" fillId="0" borderId="0" xfId="0" quotePrefix="1" applyNumberFormat="1" applyFont="1"/>
    <xf numFmtId="2" fontId="39" fillId="0" borderId="0" xfId="0" applyNumberFormat="1" applyFont="1"/>
    <xf numFmtId="172" fontId="39" fillId="0" borderId="0" xfId="0" quotePrefix="1" applyNumberFormat="1" applyFont="1"/>
    <xf numFmtId="43" fontId="39" fillId="0" borderId="0" xfId="753" applyFont="1"/>
    <xf numFmtId="172" fontId="39" fillId="0" borderId="0" xfId="0" applyNumberFormat="1" applyFont="1"/>
    <xf numFmtId="165" fontId="39" fillId="0" borderId="0" xfId="0" applyNumberFormat="1" applyFont="1"/>
    <xf numFmtId="165" fontId="39" fillId="0" borderId="0" xfId="753" quotePrefix="1" applyNumberFormat="1" applyFont="1"/>
    <xf numFmtId="43" fontId="48" fillId="0" borderId="0" xfId="0" applyNumberFormat="1" applyFont="1"/>
    <xf numFmtId="166" fontId="58" fillId="0" borderId="0" xfId="753" applyNumberFormat="1" applyFont="1" applyFill="1"/>
    <xf numFmtId="166" fontId="58" fillId="0" borderId="9" xfId="753" applyNumberFormat="1" applyFont="1" applyFill="1" applyBorder="1"/>
    <xf numFmtId="166" fontId="58" fillId="0" borderId="10" xfId="753" applyNumberFormat="1" applyFont="1" applyFill="1" applyBorder="1"/>
    <xf numFmtId="166" fontId="58" fillId="0" borderId="8" xfId="753" applyNumberFormat="1" applyFont="1" applyFill="1" applyBorder="1"/>
    <xf numFmtId="0" fontId="39" fillId="0" borderId="0" xfId="0" applyFont="1" applyAlignment="1">
      <alignment horizontal="center"/>
    </xf>
    <xf numFmtId="165" fontId="42" fillId="0" borderId="0" xfId="753" quotePrefix="1" applyNumberFormat="1" applyFont="1" applyFill="1"/>
    <xf numFmtId="165" fontId="42" fillId="0" borderId="0" xfId="753" applyNumberFormat="1" applyFont="1"/>
    <xf numFmtId="165" fontId="47" fillId="0" borderId="43" xfId="753" applyNumberFormat="1" applyFont="1" applyBorder="1"/>
    <xf numFmtId="165" fontId="47" fillId="0" borderId="31" xfId="753" applyNumberFormat="1" applyFont="1" applyBorder="1"/>
    <xf numFmtId="165" fontId="47" fillId="0" borderId="24" xfId="753" applyNumberFormat="1" applyFont="1" applyBorder="1"/>
    <xf numFmtId="165" fontId="47" fillId="0" borderId="27" xfId="0" applyNumberFormat="1" applyFont="1" applyBorder="1"/>
    <xf numFmtId="9" fontId="47" fillId="0" borderId="26" xfId="754" applyFont="1" applyBorder="1"/>
    <xf numFmtId="164" fontId="48" fillId="0" borderId="0" xfId="1" quotePrefix="1" applyNumberFormat="1" applyFont="1" applyBorder="1"/>
    <xf numFmtId="165" fontId="48" fillId="0" borderId="0" xfId="753" quotePrefix="1" applyNumberFormat="1" applyFont="1" applyBorder="1"/>
    <xf numFmtId="165" fontId="48" fillId="0" borderId="18" xfId="753" applyNumberFormat="1" applyFont="1" applyBorder="1"/>
    <xf numFmtId="165" fontId="48" fillId="0" borderId="0" xfId="753" applyNumberFormat="1" applyFont="1" applyBorder="1"/>
    <xf numFmtId="0" fontId="48" fillId="0" borderId="20" xfId="0" quotePrefix="1" applyFont="1" applyBorder="1" applyAlignment="1">
      <alignment horizontal="center" vertical="top" wrapText="1"/>
    </xf>
    <xf numFmtId="165" fontId="48" fillId="0" borderId="1" xfId="0" applyNumberFormat="1" applyFont="1" applyBorder="1" applyAlignment="1">
      <alignment horizontal="left" wrapText="1" indent="1"/>
    </xf>
    <xf numFmtId="165" fontId="48" fillId="0" borderId="16" xfId="753" quotePrefix="1" applyNumberFormat="1" applyFont="1" applyBorder="1"/>
    <xf numFmtId="164" fontId="47" fillId="0" borderId="26" xfId="1" applyNumberFormat="1" applyFont="1" applyBorder="1"/>
    <xf numFmtId="0" fontId="59" fillId="0" borderId="0" xfId="0" applyFont="1"/>
    <xf numFmtId="164" fontId="39" fillId="0" borderId="7" xfId="0" applyNumberFormat="1" applyFont="1" applyBorder="1"/>
    <xf numFmtId="176" fontId="60" fillId="0" borderId="0" xfId="753" applyNumberFormat="1" applyFont="1" applyAlignment="1">
      <alignment horizontal="center"/>
    </xf>
    <xf numFmtId="0" fontId="60" fillId="0" borderId="0" xfId="0" applyFont="1"/>
    <xf numFmtId="172" fontId="57" fillId="0" borderId="0" xfId="0" applyNumberFormat="1" applyFont="1"/>
    <xf numFmtId="43" fontId="57" fillId="0" borderId="0" xfId="753" applyFont="1"/>
    <xf numFmtId="2" fontId="57" fillId="0" borderId="0" xfId="0" applyNumberFormat="1" applyFont="1" applyBorder="1" applyAlignment="1">
      <alignment horizontal="right"/>
    </xf>
    <xf numFmtId="0" fontId="60" fillId="0" borderId="0" xfId="0" applyFont="1" applyBorder="1" applyAlignment="1">
      <alignment horizontal="center"/>
    </xf>
    <xf numFmtId="168" fontId="60" fillId="0" borderId="0" xfId="0" applyNumberFormat="1" applyFont="1" applyBorder="1" applyAlignment="1">
      <alignment horizontal="center"/>
    </xf>
    <xf numFmtId="3" fontId="57" fillId="0" borderId="0" xfId="0" applyNumberFormat="1" applyFont="1" applyBorder="1" applyAlignment="1">
      <alignment horizontal="center"/>
    </xf>
    <xf numFmtId="167" fontId="57" fillId="0" borderId="0" xfId="0" applyNumberFormat="1" applyFont="1" applyBorder="1" applyAlignment="1">
      <alignment horizontal="center"/>
    </xf>
    <xf numFmtId="177" fontId="57" fillId="0" borderId="0" xfId="0" applyNumberFormat="1" applyFont="1" applyBorder="1" applyAlignment="1">
      <alignment horizontal="center"/>
    </xf>
    <xf numFmtId="4" fontId="57" fillId="0" borderId="0" xfId="0" applyNumberFormat="1" applyFont="1" applyBorder="1" applyAlignment="1">
      <alignment horizontal="center"/>
    </xf>
    <xf numFmtId="173" fontId="57" fillId="0" borderId="0" xfId="754" applyNumberFormat="1" applyFont="1" applyBorder="1"/>
    <xf numFmtId="43" fontId="57" fillId="0" borderId="0" xfId="753" applyFont="1" applyBorder="1"/>
    <xf numFmtId="10" fontId="60" fillId="0" borderId="0" xfId="754" applyNumberFormat="1" applyFont="1"/>
    <xf numFmtId="43" fontId="57" fillId="0" borderId="0" xfId="753" applyNumberFormat="1" applyFont="1"/>
    <xf numFmtId="0" fontId="57" fillId="0" borderId="0" xfId="0" applyFont="1"/>
    <xf numFmtId="2" fontId="57" fillId="0" borderId="0" xfId="0" applyNumberFormat="1" applyFont="1"/>
    <xf numFmtId="43" fontId="57" fillId="0" borderId="0" xfId="0" applyNumberFormat="1" applyFont="1"/>
    <xf numFmtId="0" fontId="57" fillId="0" borderId="0" xfId="0" quotePrefix="1" applyFont="1"/>
    <xf numFmtId="0" fontId="60" fillId="0" borderId="0" xfId="0" applyFont="1" applyAlignment="1">
      <alignment horizontal="left"/>
    </xf>
    <xf numFmtId="43" fontId="60" fillId="0" borderId="0" xfId="753" applyFont="1"/>
    <xf numFmtId="0" fontId="57" fillId="0" borderId="0" xfId="0" applyFont="1" applyAlignment="1">
      <alignment horizontal="right"/>
    </xf>
    <xf numFmtId="1" fontId="57" fillId="0" borderId="0" xfId="0" applyNumberFormat="1" applyFont="1" applyBorder="1" applyAlignment="1">
      <alignment horizontal="center"/>
    </xf>
    <xf numFmtId="43" fontId="57" fillId="0" borderId="0" xfId="753" applyFont="1" applyFill="1" applyBorder="1"/>
    <xf numFmtId="1" fontId="57" fillId="0" borderId="0" xfId="0" applyNumberFormat="1" applyFont="1"/>
    <xf numFmtId="0" fontId="61" fillId="0" borderId="0" xfId="0" applyFont="1" applyAlignment="1">
      <alignment horizontal="left"/>
    </xf>
    <xf numFmtId="0" fontId="58" fillId="0" borderId="0" xfId="0" applyFont="1"/>
    <xf numFmtId="0" fontId="0" fillId="0" borderId="0" xfId="0" applyAlignment="1">
      <alignment horizontal="center"/>
    </xf>
    <xf numFmtId="2" fontId="0" fillId="10" borderId="0" xfId="0" applyNumberFormat="1" applyFill="1" applyBorder="1" applyAlignment="1">
      <alignment horizontal="center" vertical="top" wrapText="1"/>
    </xf>
    <xf numFmtId="0" fontId="0" fillId="10" borderId="0" xfId="0" applyFill="1" applyBorder="1" applyAlignment="1">
      <alignment horizontal="center" vertical="top" wrapText="1"/>
    </xf>
    <xf numFmtId="43" fontId="0" fillId="10" borderId="0" xfId="753" applyFont="1" applyFill="1" applyBorder="1" applyAlignment="1">
      <alignment horizontal="center" vertical="top" wrapText="1"/>
    </xf>
    <xf numFmtId="2" fontId="0" fillId="10" borderId="0" xfId="0" applyNumberFormat="1" applyFill="1" applyBorder="1" applyAlignment="1">
      <alignment horizontal="left" vertical="top"/>
    </xf>
    <xf numFmtId="43" fontId="0" fillId="10" borderId="0" xfId="753" applyFont="1" applyFill="1" applyBorder="1" applyAlignment="1">
      <alignment horizontal="left" vertical="top"/>
    </xf>
    <xf numFmtId="0" fontId="0" fillId="10" borderId="0" xfId="0" applyFill="1" applyBorder="1" applyAlignment="1">
      <alignment vertical="top" wrapText="1"/>
    </xf>
    <xf numFmtId="178" fontId="64" fillId="10" borderId="0" xfId="0" applyNumberFormat="1" applyFont="1" applyFill="1" applyBorder="1" applyAlignment="1">
      <alignment vertical="top" wrapText="1"/>
    </xf>
    <xf numFmtId="43" fontId="64" fillId="10" borderId="0" xfId="753" applyFont="1" applyFill="1" applyBorder="1" applyAlignment="1">
      <alignment vertical="top" wrapText="1"/>
    </xf>
    <xf numFmtId="43" fontId="64" fillId="10" borderId="44" xfId="753" applyFont="1" applyFill="1" applyBorder="1" applyAlignment="1">
      <alignment vertical="top" wrapText="1"/>
    </xf>
    <xf numFmtId="2" fontId="65" fillId="10" borderId="0" xfId="0" applyNumberFormat="1" applyFont="1" applyFill="1" applyBorder="1" applyAlignment="1">
      <alignment horizontal="left" vertical="top"/>
    </xf>
    <xf numFmtId="0" fontId="65" fillId="10" borderId="0" xfId="0" applyFont="1" applyFill="1" applyBorder="1" applyAlignment="1">
      <alignment horizontal="left" vertical="top"/>
    </xf>
    <xf numFmtId="0" fontId="65" fillId="10" borderId="0" xfId="0" applyFont="1" applyFill="1" applyBorder="1" applyAlignment="1">
      <alignment horizontal="center" vertical="top"/>
    </xf>
    <xf numFmtId="43" fontId="65" fillId="10" borderId="0" xfId="753" applyFont="1" applyFill="1" applyBorder="1" applyAlignment="1">
      <alignment horizontal="left" vertical="top"/>
    </xf>
    <xf numFmtId="43" fontId="67" fillId="10" borderId="45" xfId="753" applyFont="1" applyFill="1" applyBorder="1" applyAlignment="1">
      <alignment vertical="top" wrapText="1"/>
    </xf>
    <xf numFmtId="0" fontId="65" fillId="10" borderId="0" xfId="0" applyFont="1" applyFill="1" applyBorder="1" applyAlignment="1">
      <alignment vertical="top" wrapText="1"/>
    </xf>
    <xf numFmtId="0" fontId="62" fillId="10" borderId="0" xfId="0" applyFont="1" applyFill="1" applyBorder="1" applyAlignment="1">
      <alignment horizontal="left" vertical="top"/>
    </xf>
    <xf numFmtId="0" fontId="65" fillId="10" borderId="0" xfId="0" applyFont="1" applyFill="1" applyBorder="1" applyAlignment="1">
      <alignment horizontal="center" vertical="top" wrapText="1"/>
    </xf>
    <xf numFmtId="43" fontId="65" fillId="10" borderId="0" xfId="753" applyFont="1" applyFill="1" applyBorder="1" applyAlignment="1">
      <alignment vertical="top" wrapText="1"/>
    </xf>
    <xf numFmtId="43" fontId="0" fillId="10" borderId="0" xfId="753" applyFont="1" applyFill="1" applyBorder="1" applyAlignment="1">
      <alignment vertical="top" wrapText="1"/>
    </xf>
    <xf numFmtId="0" fontId="0" fillId="10" borderId="0" xfId="0" applyFill="1" applyBorder="1" applyAlignment="1">
      <alignment vertical="center" wrapText="1"/>
    </xf>
    <xf numFmtId="0" fontId="0" fillId="10" borderId="0" xfId="0" applyFill="1" applyBorder="1" applyAlignment="1">
      <alignment horizontal="center" vertical="center" wrapText="1"/>
    </xf>
    <xf numFmtId="43" fontId="0" fillId="10" borderId="0" xfId="753" applyFont="1" applyFill="1" applyBorder="1" applyAlignment="1">
      <alignment vertical="center" wrapText="1"/>
    </xf>
    <xf numFmtId="43" fontId="0" fillId="10" borderId="46" xfId="753" applyFont="1" applyFill="1" applyBorder="1" applyAlignment="1">
      <alignment vertical="top" wrapText="1"/>
    </xf>
    <xf numFmtId="2" fontId="0" fillId="12" borderId="0" xfId="0" applyNumberFormat="1" applyFill="1" applyBorder="1" applyAlignment="1">
      <alignment horizontal="left" vertical="top"/>
    </xf>
    <xf numFmtId="0" fontId="0" fillId="12" borderId="0" xfId="0" applyFill="1" applyBorder="1" applyAlignment="1">
      <alignment horizontal="left" vertical="top"/>
    </xf>
    <xf numFmtId="0" fontId="0" fillId="12" borderId="0" xfId="0" applyFill="1" applyBorder="1" applyAlignment="1">
      <alignment vertical="top" wrapText="1"/>
    </xf>
    <xf numFmtId="178" fontId="64" fillId="12" borderId="0" xfId="0" applyNumberFormat="1" applyFont="1" applyFill="1" applyBorder="1" applyAlignment="1">
      <alignment vertical="top" wrapText="1"/>
    </xf>
    <xf numFmtId="0" fontId="0" fillId="12" borderId="0" xfId="0" applyFill="1" applyBorder="1" applyAlignment="1">
      <alignment horizontal="center" vertical="top" wrapText="1"/>
    </xf>
    <xf numFmtId="43" fontId="0" fillId="12" borderId="0" xfId="753" applyFont="1" applyFill="1" applyBorder="1" applyAlignment="1">
      <alignment vertical="top" wrapText="1"/>
    </xf>
    <xf numFmtId="43" fontId="64" fillId="12" borderId="0" xfId="753" applyFont="1" applyFill="1" applyBorder="1" applyAlignment="1">
      <alignment vertical="top" wrapText="1"/>
    </xf>
    <xf numFmtId="43" fontId="64" fillId="12" borderId="44" xfId="753" applyFont="1" applyFill="1" applyBorder="1" applyAlignment="1">
      <alignment vertical="top" wrapText="1"/>
    </xf>
    <xf numFmtId="0" fontId="63" fillId="10" borderId="0" xfId="0" applyFont="1" applyFill="1" applyBorder="1" applyAlignment="1">
      <alignment horizontal="left" vertical="top"/>
    </xf>
    <xf numFmtId="0" fontId="0" fillId="10" borderId="44" xfId="0" applyFill="1" applyBorder="1" applyAlignment="1">
      <alignment horizontal="center" vertical="top" wrapText="1"/>
    </xf>
    <xf numFmtId="0" fontId="65" fillId="10" borderId="45" xfId="0" applyFont="1" applyFill="1" applyBorder="1" applyAlignment="1">
      <alignment horizontal="center" vertical="top" wrapText="1"/>
    </xf>
    <xf numFmtId="178" fontId="64" fillId="10" borderId="0" xfId="0" applyNumberFormat="1" applyFont="1" applyFill="1" applyBorder="1" applyAlignment="1">
      <alignment horizontal="center" vertical="top" wrapText="1"/>
    </xf>
    <xf numFmtId="43" fontId="64" fillId="10" borderId="0" xfId="753" applyFont="1" applyFill="1" applyBorder="1" applyAlignment="1">
      <alignment horizontal="left" vertical="top" wrapText="1"/>
    </xf>
    <xf numFmtId="178" fontId="64" fillId="10" borderId="44" xfId="0" applyNumberFormat="1" applyFont="1" applyFill="1" applyBorder="1" applyAlignment="1">
      <alignment horizontal="center" vertical="top" wrapText="1"/>
    </xf>
    <xf numFmtId="43" fontId="64" fillId="10" borderId="44" xfId="753" applyFont="1" applyFill="1" applyBorder="1" applyAlignment="1">
      <alignment horizontal="left" vertical="top" wrapText="1"/>
    </xf>
    <xf numFmtId="2" fontId="65" fillId="0" borderId="0" xfId="0" applyNumberFormat="1" applyFont="1" applyFill="1" applyBorder="1" applyAlignment="1">
      <alignment horizontal="left" vertical="top"/>
    </xf>
    <xf numFmtId="178" fontId="67" fillId="10" borderId="45" xfId="0" applyNumberFormat="1" applyFont="1" applyFill="1" applyBorder="1" applyAlignment="1">
      <alignment horizontal="center" vertical="top" wrapText="1"/>
    </xf>
    <xf numFmtId="43" fontId="67" fillId="10" borderId="45" xfId="753" applyFont="1" applyFill="1" applyBorder="1" applyAlignment="1">
      <alignment horizontal="left" vertical="top" wrapText="1"/>
    </xf>
    <xf numFmtId="0" fontId="65" fillId="10" borderId="46" xfId="0" applyFont="1" applyFill="1" applyBorder="1" applyAlignment="1">
      <alignment horizontal="center" vertical="top" wrapText="1"/>
    </xf>
    <xf numFmtId="43" fontId="67" fillId="10" borderId="46" xfId="753" applyFont="1" applyFill="1" applyBorder="1" applyAlignment="1">
      <alignment vertical="top" wrapText="1"/>
    </xf>
    <xf numFmtId="43" fontId="0" fillId="10" borderId="0" xfId="753" applyFont="1" applyFill="1" applyBorder="1" applyAlignment="1">
      <alignment horizontal="left" vertical="top" wrapText="1"/>
    </xf>
    <xf numFmtId="43" fontId="64" fillId="12" borderId="0" xfId="753" applyFont="1" applyFill="1" applyBorder="1" applyAlignment="1">
      <alignment horizontal="left" vertical="top" wrapText="1"/>
    </xf>
    <xf numFmtId="43" fontId="67" fillId="10" borderId="0" xfId="753" applyFont="1" applyFill="1" applyBorder="1" applyAlignment="1">
      <alignment horizontal="left" vertical="top" wrapText="1"/>
    </xf>
    <xf numFmtId="179" fontId="64" fillId="10" borderId="0" xfId="0" applyNumberFormat="1" applyFont="1" applyFill="1" applyBorder="1" applyAlignment="1">
      <alignment horizontal="center" vertical="top" wrapText="1"/>
    </xf>
    <xf numFmtId="179" fontId="67" fillId="10" borderId="45" xfId="0" applyNumberFormat="1" applyFont="1" applyFill="1" applyBorder="1" applyAlignment="1">
      <alignment horizontal="center" vertical="top" wrapText="1"/>
    </xf>
    <xf numFmtId="0" fontId="0" fillId="12" borderId="0" xfId="0" applyFill="1" applyBorder="1" applyAlignment="1">
      <alignment horizontal="right" vertical="top"/>
    </xf>
    <xf numFmtId="0" fontId="0" fillId="12" borderId="0" xfId="0" applyFill="1" applyBorder="1" applyAlignment="1">
      <alignment horizontal="center" vertical="top"/>
    </xf>
    <xf numFmtId="43" fontId="0" fillId="12" borderId="0" xfId="753" applyFont="1" applyFill="1" applyBorder="1" applyAlignment="1">
      <alignment horizontal="left" vertical="top"/>
    </xf>
    <xf numFmtId="0" fontId="0" fillId="10" borderId="0" xfId="0" applyFill="1" applyBorder="1" applyAlignment="1">
      <alignment horizontal="left" vertical="top" wrapText="1"/>
    </xf>
    <xf numFmtId="179" fontId="67" fillId="10" borderId="46" xfId="0" applyNumberFormat="1" applyFont="1" applyFill="1" applyBorder="1" applyAlignment="1">
      <alignment horizontal="center" vertical="top" wrapText="1"/>
    </xf>
    <xf numFmtId="179" fontId="67" fillId="10" borderId="0" xfId="0" applyNumberFormat="1" applyFont="1" applyFill="1" applyBorder="1" applyAlignment="1">
      <alignment horizontal="center" vertical="top" wrapText="1"/>
    </xf>
    <xf numFmtId="43" fontId="67" fillId="10" borderId="0" xfId="753" applyFont="1" applyFill="1" applyBorder="1" applyAlignment="1">
      <alignment vertical="top" wrapText="1"/>
    </xf>
    <xf numFmtId="0" fontId="63" fillId="10" borderId="0" xfId="0" applyFont="1" applyFill="1" applyBorder="1" applyAlignment="1">
      <alignment vertical="top" wrapText="1"/>
    </xf>
    <xf numFmtId="178" fontId="64" fillId="10" borderId="0" xfId="0" applyNumberFormat="1" applyFont="1" applyFill="1" applyBorder="1" applyAlignment="1">
      <alignment vertical="center" wrapText="1"/>
    </xf>
    <xf numFmtId="43" fontId="64" fillId="10" borderId="0" xfId="753" applyFont="1" applyFill="1" applyBorder="1" applyAlignment="1">
      <alignment horizontal="left" wrapText="1"/>
    </xf>
    <xf numFmtId="0" fontId="66" fillId="10" borderId="0" xfId="0" applyFont="1" applyFill="1" applyBorder="1" applyAlignment="1">
      <alignment horizontal="left" vertical="top"/>
    </xf>
    <xf numFmtId="0" fontId="62" fillId="10" borderId="0" xfId="0" applyFont="1" applyFill="1" applyBorder="1" applyAlignment="1">
      <alignment vertical="top" wrapText="1"/>
    </xf>
    <xf numFmtId="43" fontId="64" fillId="10" borderId="0" xfId="753" applyFont="1" applyFill="1" applyBorder="1" applyAlignment="1">
      <alignment vertical="center" wrapText="1"/>
    </xf>
    <xf numFmtId="43" fontId="64" fillId="10" borderId="0" xfId="753" applyFont="1" applyFill="1" applyBorder="1" applyAlignment="1">
      <alignment wrapText="1"/>
    </xf>
    <xf numFmtId="0" fontId="0" fillId="10" borderId="0" xfId="0" applyFill="1" applyBorder="1" applyAlignment="1">
      <alignment horizontal="right" vertical="top"/>
    </xf>
    <xf numFmtId="2" fontId="0" fillId="10" borderId="0" xfId="0" quotePrefix="1" applyNumberFormat="1" applyFill="1" applyBorder="1" applyAlignment="1">
      <alignment horizontal="left" vertical="top"/>
    </xf>
    <xf numFmtId="43" fontId="42" fillId="12" borderId="0" xfId="753" applyFont="1" applyFill="1"/>
    <xf numFmtId="2" fontId="60" fillId="0" borderId="0" xfId="0" applyNumberFormat="1" applyFont="1" applyAlignment="1">
      <alignment horizontal="right"/>
    </xf>
    <xf numFmtId="2" fontId="60" fillId="0" borderId="0" xfId="0" applyNumberFormat="1" applyFont="1" applyAlignment="1">
      <alignment horizontal="left"/>
    </xf>
    <xf numFmtId="0" fontId="60" fillId="0" borderId="0" xfId="0" applyFont="1" applyAlignment="1">
      <alignment horizontal="left" wrapText="1"/>
    </xf>
    <xf numFmtId="0" fontId="5" fillId="0" borderId="0" xfId="0" applyFont="1" applyAlignment="1">
      <alignment horizontal="center"/>
    </xf>
    <xf numFmtId="0" fontId="60" fillId="0" borderId="0" xfId="0" applyFont="1" applyAlignment="1">
      <alignment horizontal="center"/>
    </xf>
    <xf numFmtId="2" fontId="61" fillId="0" borderId="0" xfId="0" applyNumberFormat="1" applyFont="1" applyAlignment="1">
      <alignment horizontal="right"/>
    </xf>
    <xf numFmtId="2" fontId="58" fillId="0" borderId="0" xfId="0" applyNumberFormat="1" applyFont="1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quotePrefix="1" applyAlignment="1">
      <alignment horizontal="center"/>
    </xf>
    <xf numFmtId="0" fontId="0" fillId="2" borderId="0" xfId="0" applyFill="1" applyAlignment="1">
      <alignment horizontal="center"/>
    </xf>
    <xf numFmtId="171" fontId="57" fillId="0" borderId="0" xfId="754" applyNumberFormat="1" applyFont="1" applyBorder="1"/>
    <xf numFmtId="2" fontId="2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quotePrefix="1" applyAlignment="1">
      <alignment horizontal="center"/>
    </xf>
    <xf numFmtId="9" fontId="39" fillId="0" borderId="0" xfId="0" applyNumberFormat="1" applyFont="1"/>
    <xf numFmtId="2" fontId="0" fillId="0" borderId="0" xfId="0" applyNumberFormat="1" applyFill="1"/>
    <xf numFmtId="0" fontId="39" fillId="0" borderId="0" xfId="0" applyFont="1" applyFill="1" applyAlignment="1">
      <alignment horizontal="center"/>
    </xf>
    <xf numFmtId="9" fontId="0" fillId="0" borderId="0" xfId="754" applyFont="1" applyFill="1" applyAlignment="1">
      <alignment horizontal="center"/>
    </xf>
    <xf numFmtId="0" fontId="39" fillId="0" borderId="0" xfId="0" applyFont="1" applyFill="1"/>
    <xf numFmtId="0" fontId="54" fillId="0" borderId="11" xfId="0" applyFont="1" applyFill="1" applyBorder="1" applyAlignment="1" applyProtection="1">
      <alignment horizontal="center" vertical="center" wrapText="1"/>
    </xf>
    <xf numFmtId="0" fontId="0" fillId="0" borderId="0" xfId="0" applyFill="1" applyBorder="1" applyAlignment="1">
      <alignment horizontal="center"/>
    </xf>
    <xf numFmtId="0" fontId="54" fillId="0" borderId="0" xfId="0" applyFont="1" applyFill="1" applyBorder="1" applyAlignment="1" applyProtection="1">
      <alignment horizontal="center" vertical="center" wrapText="1"/>
    </xf>
    <xf numFmtId="0" fontId="54" fillId="0" borderId="12" xfId="0" applyFont="1" applyFill="1" applyBorder="1" applyAlignment="1" applyProtection="1">
      <alignment horizontal="left" vertical="center"/>
    </xf>
    <xf numFmtId="0" fontId="38" fillId="0" borderId="0" xfId="0" applyNumberFormat="1" applyFont="1" applyAlignment="1"/>
    <xf numFmtId="2" fontId="4" fillId="0" borderId="0" xfId="0" applyNumberFormat="1" applyFont="1" applyAlignment="1">
      <alignment horizontal="right"/>
    </xf>
    <xf numFmtId="2" fontId="5" fillId="0" borderId="0" xfId="0" applyNumberFormat="1" applyFont="1" applyAlignment="1">
      <alignment horizontal="right"/>
    </xf>
    <xf numFmtId="172" fontId="4" fillId="0" borderId="0" xfId="0" applyNumberFormat="1" applyFont="1" applyAlignment="1">
      <alignment horizontal="right"/>
    </xf>
    <xf numFmtId="172" fontId="57" fillId="0" borderId="0" xfId="0" applyNumberFormat="1" applyFont="1" applyAlignment="1">
      <alignment horizontal="right"/>
    </xf>
    <xf numFmtId="172" fontId="38" fillId="0" borderId="0" xfId="0" applyNumberFormat="1" applyFont="1" applyAlignment="1">
      <alignment horizontal="center"/>
    </xf>
    <xf numFmtId="176" fontId="60" fillId="0" borderId="0" xfId="753" quotePrefix="1" applyNumberFormat="1" applyFont="1" applyAlignment="1">
      <alignment horizontal="center"/>
    </xf>
    <xf numFmtId="172" fontId="60" fillId="0" borderId="0" xfId="753" quotePrefix="1" applyNumberFormat="1" applyFont="1" applyAlignment="1">
      <alignment horizontal="center"/>
    </xf>
    <xf numFmtId="174" fontId="0" fillId="0" borderId="0" xfId="753" applyNumberFormat="1" applyFont="1" applyAlignment="1">
      <alignment horizontal="right"/>
    </xf>
    <xf numFmtId="0" fontId="69" fillId="0" borderId="0" xfId="448" applyFont="1" applyAlignment="1">
      <alignment horizontal="center"/>
    </xf>
    <xf numFmtId="0" fontId="70" fillId="0" borderId="0" xfId="0" applyFont="1" applyAlignment="1">
      <alignment horizontal="right"/>
    </xf>
    <xf numFmtId="0" fontId="71" fillId="0" borderId="0" xfId="0" applyFont="1"/>
    <xf numFmtId="1" fontId="69" fillId="0" borderId="0" xfId="552" quotePrefix="1" applyNumberFormat="1" applyFont="1" applyFill="1" applyAlignment="1">
      <alignment horizontal="center"/>
    </xf>
    <xf numFmtId="0" fontId="69" fillId="0" borderId="0" xfId="0" quotePrefix="1" applyFont="1" applyAlignment="1">
      <alignment horizontal="center"/>
    </xf>
    <xf numFmtId="0" fontId="69" fillId="0" borderId="0" xfId="552" quotePrefix="1" applyFont="1" applyAlignment="1">
      <alignment horizontal="center"/>
    </xf>
    <xf numFmtId="0" fontId="69" fillId="0" borderId="0" xfId="552" quotePrefix="1" applyFont="1" applyFill="1" applyAlignment="1">
      <alignment horizontal="center"/>
    </xf>
    <xf numFmtId="0" fontId="70" fillId="0" borderId="0" xfId="0" applyFont="1" applyAlignment="1">
      <alignment horizontal="center" wrapText="1"/>
    </xf>
    <xf numFmtId="0" fontId="70" fillId="0" borderId="0" xfId="448" applyFont="1" applyAlignment="1">
      <alignment horizontal="center"/>
    </xf>
    <xf numFmtId="0" fontId="70" fillId="0" borderId="0" xfId="509" applyFont="1" applyAlignment="1">
      <alignment horizontal="left"/>
    </xf>
    <xf numFmtId="0" fontId="70" fillId="0" borderId="0" xfId="552" applyFont="1" applyAlignment="1">
      <alignment horizontal="center"/>
    </xf>
    <xf numFmtId="0" fontId="70" fillId="0" borderId="0" xfId="552" applyFont="1" applyFill="1" applyAlignment="1">
      <alignment horizontal="center"/>
    </xf>
    <xf numFmtId="0" fontId="70" fillId="0" borderId="0" xfId="0" applyFont="1" applyAlignment="1">
      <alignment horizontal="center"/>
    </xf>
    <xf numFmtId="0" fontId="72" fillId="0" borderId="0" xfId="0" applyFont="1"/>
    <xf numFmtId="0" fontId="73" fillId="0" borderId="0" xfId="0" applyFont="1"/>
    <xf numFmtId="6" fontId="71" fillId="0" borderId="0" xfId="0" applyNumberFormat="1" applyFont="1"/>
    <xf numFmtId="6" fontId="71" fillId="0" borderId="0" xfId="0" applyNumberFormat="1" applyFont="1" applyFill="1"/>
    <xf numFmtId="6" fontId="71" fillId="0" borderId="0" xfId="682" applyNumberFormat="1" applyFont="1" applyFill="1"/>
    <xf numFmtId="6" fontId="71" fillId="0" borderId="0" xfId="682" applyNumberFormat="1" applyFont="1"/>
    <xf numFmtId="0" fontId="71" fillId="0" borderId="0" xfId="0" applyFont="1" applyAlignment="1">
      <alignment wrapText="1"/>
    </xf>
    <xf numFmtId="9" fontId="71" fillId="0" borderId="0" xfId="0" applyNumberFormat="1" applyFont="1" applyAlignment="1">
      <alignment horizontal="left" wrapText="1"/>
    </xf>
    <xf numFmtId="9" fontId="71" fillId="0" borderId="0" xfId="0" applyNumberFormat="1" applyFont="1" applyAlignment="1">
      <alignment horizontal="left"/>
    </xf>
    <xf numFmtId="6" fontId="71" fillId="0" borderId="0" xfId="682" applyNumberFormat="1" applyFont="1" applyFill="1" applyAlignment="1">
      <alignment wrapText="1"/>
    </xf>
    <xf numFmtId="0" fontId="74" fillId="0" borderId="0" xfId="682" applyFont="1" applyAlignment="1">
      <alignment wrapText="1"/>
    </xf>
    <xf numFmtId="0" fontId="75" fillId="0" borderId="0" xfId="0" applyFont="1" applyAlignment="1">
      <alignment wrapText="1"/>
    </xf>
    <xf numFmtId="6" fontId="76" fillId="0" borderId="0" xfId="0" applyNumberFormat="1" applyFont="1"/>
    <xf numFmtId="6" fontId="76" fillId="0" borderId="0" xfId="682" applyNumberFormat="1" applyFont="1"/>
    <xf numFmtId="6" fontId="76" fillId="0" borderId="0" xfId="682" applyNumberFormat="1" applyFont="1" applyFill="1"/>
    <xf numFmtId="6" fontId="75" fillId="0" borderId="0" xfId="0" applyNumberFormat="1" applyFont="1"/>
    <xf numFmtId="0" fontId="75" fillId="0" borderId="0" xfId="0" applyFont="1"/>
    <xf numFmtId="6" fontId="69" fillId="0" borderId="0" xfId="0" applyNumberFormat="1" applyFont="1"/>
    <xf numFmtId="6" fontId="69" fillId="0" borderId="0" xfId="682" applyNumberFormat="1" applyFont="1" applyFill="1"/>
    <xf numFmtId="169" fontId="75" fillId="0" borderId="0" xfId="754" applyNumberFormat="1" applyFont="1"/>
    <xf numFmtId="169" fontId="74" fillId="0" borderId="0" xfId="754" applyNumberFormat="1" applyFont="1"/>
    <xf numFmtId="169" fontId="74" fillId="0" borderId="0" xfId="0" applyNumberFormat="1" applyFont="1"/>
    <xf numFmtId="6" fontId="74" fillId="0" borderId="0" xfId="0" applyNumberFormat="1" applyFont="1"/>
    <xf numFmtId="1" fontId="69" fillId="0" borderId="0" xfId="552" applyNumberFormat="1" applyFont="1" applyFill="1" applyAlignment="1">
      <alignment horizontal="center"/>
    </xf>
    <xf numFmtId="5" fontId="76" fillId="0" borderId="0" xfId="0" applyNumberFormat="1" applyFont="1"/>
    <xf numFmtId="0" fontId="71" fillId="0" borderId="0" xfId="0" applyFont="1" applyAlignment="1">
      <alignment horizontal="left"/>
    </xf>
    <xf numFmtId="0" fontId="70" fillId="0" borderId="0" xfId="0" applyFont="1"/>
    <xf numFmtId="1" fontId="71" fillId="0" borderId="0" xfId="0" applyNumberFormat="1" applyFont="1"/>
    <xf numFmtId="0" fontId="69" fillId="0" borderId="0" xfId="552" applyFont="1" applyAlignment="1">
      <alignment horizontal="center"/>
    </xf>
    <xf numFmtId="0" fontId="69" fillId="0" borderId="0" xfId="552" applyFont="1" applyFill="1" applyAlignment="1">
      <alignment horizontal="center"/>
    </xf>
    <xf numFmtId="0" fontId="71" fillId="0" borderId="0" xfId="682" applyFont="1" applyAlignment="1">
      <alignment wrapText="1"/>
    </xf>
    <xf numFmtId="6" fontId="78" fillId="0" borderId="0" xfId="0" applyNumberFormat="1" applyFont="1"/>
    <xf numFmtId="6" fontId="73" fillId="0" borderId="0" xfId="0" applyNumberFormat="1" applyFont="1"/>
    <xf numFmtId="0" fontId="79" fillId="0" borderId="0" xfId="0" applyFont="1"/>
    <xf numFmtId="0" fontId="69" fillId="0" borderId="0" xfId="0" applyFont="1"/>
    <xf numFmtId="5" fontId="69" fillId="0" borderId="0" xfId="0" applyNumberFormat="1" applyFont="1"/>
    <xf numFmtId="9" fontId="71" fillId="0" borderId="0" xfId="682" applyNumberFormat="1" applyFont="1" applyAlignment="1">
      <alignment horizontal="left" wrapText="1"/>
    </xf>
    <xf numFmtId="0" fontId="80" fillId="0" borderId="0" xfId="0" applyFont="1"/>
    <xf numFmtId="176" fontId="75" fillId="0" borderId="0" xfId="0" applyNumberFormat="1" applyFont="1"/>
    <xf numFmtId="176" fontId="75" fillId="0" borderId="0" xfId="0" applyNumberFormat="1" applyFont="1" applyFill="1"/>
    <xf numFmtId="176" fontId="71" fillId="0" borderId="0" xfId="0" applyNumberFormat="1" applyFont="1" applyFill="1"/>
    <xf numFmtId="6" fontId="81" fillId="0" borderId="0" xfId="682" applyNumberFormat="1" applyFont="1" applyFill="1"/>
    <xf numFmtId="0" fontId="77" fillId="0" borderId="0" xfId="682" applyFont="1" applyAlignment="1">
      <alignment wrapText="1"/>
    </xf>
    <xf numFmtId="176" fontId="75" fillId="0" borderId="0" xfId="2" applyNumberFormat="1" applyFont="1"/>
    <xf numFmtId="176" fontId="71" fillId="0" borderId="0" xfId="2" applyNumberFormat="1" applyFont="1" applyFill="1"/>
    <xf numFmtId="176" fontId="71" fillId="0" borderId="0" xfId="7" applyNumberFormat="1" applyFont="1" applyFill="1"/>
    <xf numFmtId="176" fontId="81" fillId="0" borderId="0" xfId="7" applyNumberFormat="1" applyFont="1" applyFill="1"/>
    <xf numFmtId="6" fontId="82" fillId="0" borderId="0" xfId="682" applyNumberFormat="1" applyFont="1"/>
    <xf numFmtId="6" fontId="82" fillId="0" borderId="0" xfId="0" applyNumberFormat="1" applyFont="1"/>
    <xf numFmtId="6" fontId="83" fillId="0" borderId="0" xfId="682" applyNumberFormat="1" applyFont="1"/>
    <xf numFmtId="6" fontId="83" fillId="0" borderId="0" xfId="0" applyNumberFormat="1" applyFont="1"/>
    <xf numFmtId="0" fontId="84" fillId="0" borderId="0" xfId="2" applyFont="1"/>
    <xf numFmtId="0" fontId="71" fillId="0" borderId="0" xfId="2" applyFont="1"/>
    <xf numFmtId="6" fontId="78" fillId="0" borderId="0" xfId="682" applyNumberFormat="1" applyFont="1"/>
    <xf numFmtId="176" fontId="74" fillId="0" borderId="0" xfId="2" applyNumberFormat="1" applyFont="1"/>
    <xf numFmtId="176" fontId="74" fillId="0" borderId="0" xfId="0" applyNumberFormat="1" applyFont="1"/>
    <xf numFmtId="176" fontId="69" fillId="0" borderId="0" xfId="0" applyNumberFormat="1" applyFont="1"/>
    <xf numFmtId="176" fontId="73" fillId="0" borderId="0" xfId="0" applyNumberFormat="1" applyFont="1"/>
    <xf numFmtId="5" fontId="74" fillId="0" borderId="0" xfId="2" applyNumberFormat="1" applyFont="1"/>
    <xf numFmtId="5" fontId="74" fillId="0" borderId="0" xfId="0" applyNumberFormat="1" applyFont="1"/>
    <xf numFmtId="6" fontId="76" fillId="0" borderId="0" xfId="0" applyNumberFormat="1" applyFont="1" applyFill="1"/>
    <xf numFmtId="164" fontId="75" fillId="0" borderId="0" xfId="1" applyNumberFormat="1" applyFont="1"/>
    <xf numFmtId="176" fontId="71" fillId="0" borderId="0" xfId="0" applyNumberFormat="1" applyFont="1"/>
    <xf numFmtId="164" fontId="74" fillId="0" borderId="0" xfId="1" applyNumberFormat="1" applyFont="1"/>
    <xf numFmtId="0" fontId="81" fillId="0" borderId="0" xfId="0" applyFont="1" applyAlignment="1">
      <alignment wrapText="1"/>
    </xf>
    <xf numFmtId="0" fontId="71" fillId="0" borderId="0" xfId="2" applyFont="1" applyFill="1"/>
    <xf numFmtId="0" fontId="85" fillId="0" borderId="0" xfId="0" applyFont="1"/>
    <xf numFmtId="176" fontId="71" fillId="0" borderId="0" xfId="0" applyNumberFormat="1" applyFont="1" applyAlignment="1">
      <alignment horizontal="right"/>
    </xf>
    <xf numFmtId="0" fontId="86" fillId="0" borderId="0" xfId="0" applyFont="1"/>
    <xf numFmtId="2" fontId="0" fillId="0" borderId="0" xfId="0" applyNumberFormat="1" applyAlignment="1">
      <alignment horizontal="center" wrapText="1"/>
    </xf>
    <xf numFmtId="0" fontId="51" fillId="0" borderId="0" xfId="0" applyFont="1" applyAlignment="1">
      <alignment horizontal="center"/>
    </xf>
    <xf numFmtId="166" fontId="0" fillId="0" borderId="0" xfId="0" applyNumberFormat="1" applyAlignment="1">
      <alignment horizontal="left" indent="1"/>
    </xf>
    <xf numFmtId="165" fontId="42" fillId="0" borderId="0" xfId="0" applyNumberFormat="1" applyFont="1"/>
    <xf numFmtId="169" fontId="42" fillId="0" borderId="0" xfId="754" applyNumberFormat="1" applyFont="1"/>
    <xf numFmtId="9" fontId="42" fillId="0" borderId="0" xfId="754" applyNumberFormat="1" applyFont="1"/>
    <xf numFmtId="10" fontId="42" fillId="0" borderId="0" xfId="754" quotePrefix="1" applyNumberFormat="1" applyFont="1"/>
    <xf numFmtId="10" fontId="42" fillId="0" borderId="0" xfId="0" quotePrefix="1" applyNumberFormat="1" applyFont="1"/>
    <xf numFmtId="9" fontId="0" fillId="2" borderId="0" xfId="0" applyNumberFormat="1" applyFill="1"/>
    <xf numFmtId="165" fontId="0" fillId="2" borderId="0" xfId="0" applyNumberFormat="1" applyFill="1"/>
    <xf numFmtId="165" fontId="0" fillId="2" borderId="0" xfId="753" applyNumberFormat="1" applyFont="1" applyFill="1"/>
    <xf numFmtId="0" fontId="42" fillId="0" borderId="0" xfId="0" applyFont="1" applyAlignment="1">
      <alignment horizontal="center" wrapText="1"/>
    </xf>
    <xf numFmtId="0" fontId="69" fillId="2" borderId="0" xfId="552" quotePrefix="1" applyFont="1" applyFill="1" applyAlignment="1">
      <alignment horizontal="center"/>
    </xf>
    <xf numFmtId="0" fontId="70" fillId="2" borderId="0" xfId="0" applyFont="1" applyFill="1" applyAlignment="1">
      <alignment horizontal="center"/>
    </xf>
    <xf numFmtId="0" fontId="0" fillId="0" borderId="0" xfId="0"/>
    <xf numFmtId="0" fontId="87" fillId="0" borderId="0" xfId="0" applyFont="1"/>
    <xf numFmtId="0" fontId="87" fillId="0" borderId="0" xfId="0" applyFont="1" applyAlignment="1">
      <alignment horizontal="center"/>
    </xf>
    <xf numFmtId="0" fontId="88" fillId="0" borderId="0" xfId="0" applyFont="1" applyAlignment="1">
      <alignment horizontal="centerContinuous"/>
    </xf>
    <xf numFmtId="0" fontId="87" fillId="0" borderId="0" xfId="0" applyFont="1" applyAlignment="1">
      <alignment horizontal="centerContinuous"/>
    </xf>
    <xf numFmtId="0" fontId="89" fillId="0" borderId="0" xfId="0" applyFont="1" applyAlignment="1">
      <alignment horizontal="centerContinuous"/>
    </xf>
    <xf numFmtId="0" fontId="88" fillId="0" borderId="0" xfId="0" applyFont="1" applyAlignment="1">
      <alignment horizontal="center"/>
    </xf>
    <xf numFmtId="0" fontId="89" fillId="0" borderId="0" xfId="0" applyFont="1"/>
    <xf numFmtId="0" fontId="89" fillId="0" borderId="0" xfId="0" applyFont="1" applyAlignment="1">
      <alignment horizontal="center"/>
    </xf>
    <xf numFmtId="180" fontId="87" fillId="0" borderId="0" xfId="0" applyNumberFormat="1" applyFont="1" applyAlignment="1">
      <alignment horizontal="center"/>
    </xf>
    <xf numFmtId="0" fontId="90" fillId="0" borderId="0" xfId="0" applyFont="1"/>
    <xf numFmtId="0" fontId="87" fillId="0" borderId="0" xfId="0" applyFont="1" applyFill="1" applyBorder="1"/>
    <xf numFmtId="0" fontId="87" fillId="0" borderId="0" xfId="0" applyFont="1" applyFill="1" applyBorder="1" applyAlignment="1">
      <alignment horizontal="center"/>
    </xf>
    <xf numFmtId="181" fontId="87" fillId="0" borderId="0" xfId="0" applyNumberFormat="1" applyFont="1" applyFill="1" applyBorder="1"/>
    <xf numFmtId="7" fontId="87" fillId="0" borderId="0" xfId="0" applyNumberFormat="1" applyFont="1" applyFill="1" applyBorder="1"/>
    <xf numFmtId="0" fontId="87" fillId="0" borderId="0" xfId="0" applyFont="1" applyFill="1" applyBorder="1" applyAlignment="1">
      <alignment horizontal="left" indent="2"/>
    </xf>
    <xf numFmtId="7" fontId="87" fillId="0" borderId="7" xfId="0" applyNumberFormat="1" applyFont="1" applyFill="1" applyBorder="1"/>
    <xf numFmtId="182" fontId="87" fillId="0" borderId="0" xfId="0" applyNumberFormat="1" applyFont="1" applyFill="1" applyBorder="1"/>
    <xf numFmtId="183" fontId="87" fillId="0" borderId="0" xfId="0" applyNumberFormat="1" applyFont="1" applyFill="1" applyBorder="1"/>
    <xf numFmtId="7" fontId="87" fillId="0" borderId="0" xfId="0" applyNumberFormat="1" applyFont="1"/>
    <xf numFmtId="0" fontId="91" fillId="0" borderId="0" xfId="0" applyFont="1" applyAlignment="1">
      <alignment horizontal="center"/>
    </xf>
    <xf numFmtId="0" fontId="92" fillId="0" borderId="0" xfId="0" applyFont="1"/>
    <xf numFmtId="0" fontId="91" fillId="0" borderId="0" xfId="0" applyFont="1"/>
    <xf numFmtId="7" fontId="91" fillId="0" borderId="0" xfId="0" applyNumberFormat="1" applyFont="1"/>
    <xf numFmtId="7" fontId="87" fillId="0" borderId="0" xfId="1" applyNumberFormat="1" applyFont="1"/>
    <xf numFmtId="0" fontId="87" fillId="0" borderId="0" xfId="0" applyFont="1" applyFill="1"/>
    <xf numFmtId="0" fontId="93" fillId="0" borderId="0" xfId="0" applyFont="1" applyFill="1"/>
    <xf numFmtId="184" fontId="87" fillId="0" borderId="0" xfId="0" applyNumberFormat="1" applyFont="1"/>
    <xf numFmtId="184" fontId="87" fillId="0" borderId="7" xfId="0" applyNumberFormat="1" applyFont="1" applyBorder="1"/>
    <xf numFmtId="37" fontId="87" fillId="0" borderId="0" xfId="0" applyNumberFormat="1" applyFont="1"/>
    <xf numFmtId="37" fontId="87" fillId="0" borderId="7" xfId="0" applyNumberFormat="1" applyFont="1" applyBorder="1"/>
    <xf numFmtId="184" fontId="87" fillId="0" borderId="0" xfId="0" applyNumberFormat="1" applyFont="1" applyBorder="1"/>
    <xf numFmtId="37" fontId="87" fillId="0" borderId="0" xfId="0" applyNumberFormat="1" applyFont="1" applyBorder="1"/>
    <xf numFmtId="0" fontId="87" fillId="0" borderId="0" xfId="0" applyFont="1" applyFill="1" applyBorder="1" applyAlignment="1">
      <alignment horizontal="left" vertical="top"/>
    </xf>
    <xf numFmtId="0" fontId="87" fillId="0" borderId="0" xfId="0" applyFont="1" applyFill="1" applyBorder="1" applyAlignment="1">
      <alignment horizontal="center" vertical="top"/>
    </xf>
    <xf numFmtId="0" fontId="90" fillId="0" borderId="0" xfId="0" applyFont="1" applyFill="1" applyBorder="1" applyAlignment="1">
      <alignment horizontal="left" vertical="top"/>
    </xf>
    <xf numFmtId="37" fontId="87" fillId="0" borderId="7" xfId="0" applyNumberFormat="1" applyFont="1" applyBorder="1" applyAlignment="1">
      <alignment horizontal="center"/>
    </xf>
    <xf numFmtId="0" fontId="88" fillId="0" borderId="0" xfId="0" applyFont="1" applyFill="1" applyBorder="1" applyAlignment="1">
      <alignment horizontal="left"/>
    </xf>
    <xf numFmtId="0" fontId="88" fillId="0" borderId="0" xfId="0" applyFont="1"/>
    <xf numFmtId="7" fontId="88" fillId="0" borderId="7" xfId="0" applyNumberFormat="1" applyFont="1" applyFill="1" applyBorder="1"/>
    <xf numFmtId="0" fontId="73" fillId="2" borderId="0" xfId="0" applyFont="1" applyFill="1"/>
    <xf numFmtId="6" fontId="71" fillId="2" borderId="0" xfId="682" applyNumberFormat="1" applyFont="1" applyFill="1"/>
    <xf numFmtId="6" fontId="71" fillId="2" borderId="0" xfId="0" applyNumberFormat="1" applyFont="1" applyFill="1"/>
    <xf numFmtId="6" fontId="69" fillId="2" borderId="0" xfId="0" applyNumberFormat="1" applyFont="1" applyFill="1"/>
    <xf numFmtId="169" fontId="74" fillId="2" borderId="0" xfId="754" applyNumberFormat="1" applyFont="1" applyFill="1"/>
    <xf numFmtId="169" fontId="74" fillId="2" borderId="0" xfId="0" applyNumberFormat="1" applyFont="1" applyFill="1"/>
    <xf numFmtId="6" fontId="76" fillId="2" borderId="0" xfId="0" applyNumberFormat="1" applyFont="1" applyFill="1"/>
    <xf numFmtId="5" fontId="69" fillId="2" borderId="0" xfId="0" applyNumberFormat="1" applyFont="1" applyFill="1"/>
    <xf numFmtId="176" fontId="71" fillId="2" borderId="0" xfId="7" applyNumberFormat="1" applyFont="1" applyFill="1"/>
    <xf numFmtId="6" fontId="82" fillId="2" borderId="0" xfId="682" applyNumberFormat="1" applyFont="1" applyFill="1"/>
    <xf numFmtId="176" fontId="73" fillId="2" borderId="0" xfId="0" applyNumberFormat="1" applyFont="1" applyFill="1"/>
    <xf numFmtId="176" fontId="71" fillId="2" borderId="0" xfId="0" applyNumberFormat="1" applyFont="1" applyFill="1"/>
    <xf numFmtId="176" fontId="69" fillId="2" borderId="0" xfId="0" applyNumberFormat="1" applyFont="1" applyFill="1"/>
    <xf numFmtId="0" fontId="71" fillId="2" borderId="0" xfId="0" applyFont="1" applyFill="1"/>
    <xf numFmtId="1" fontId="0" fillId="0" borderId="0" xfId="753" applyNumberFormat="1" applyFont="1" applyAlignment="1">
      <alignment horizontal="center"/>
    </xf>
    <xf numFmtId="10" fontId="0" fillId="0" borderId="0" xfId="754" applyNumberFormat="1" applyFont="1" applyFill="1"/>
    <xf numFmtId="0" fontId="2" fillId="0" borderId="0" xfId="0" applyFont="1" applyAlignment="1">
      <alignment wrapText="1"/>
    </xf>
    <xf numFmtId="1" fontId="0" fillId="2" borderId="0" xfId="753" applyNumberFormat="1" applyFont="1" applyFill="1" applyAlignment="1">
      <alignment horizontal="center"/>
    </xf>
    <xf numFmtId="169" fontId="0" fillId="2" borderId="0" xfId="754" applyNumberFormat="1" applyFont="1" applyFill="1"/>
    <xf numFmtId="165" fontId="2" fillId="2" borderId="0" xfId="753" applyNumberFormat="1" applyFont="1" applyFill="1"/>
    <xf numFmtId="9" fontId="0" fillId="2" borderId="0" xfId="754" applyFont="1" applyFill="1"/>
    <xf numFmtId="170" fontId="0" fillId="2" borderId="0" xfId="753" applyNumberFormat="1" applyFont="1" applyFill="1"/>
    <xf numFmtId="165" fontId="0" fillId="2" borderId="0" xfId="753" quotePrefix="1" applyNumberFormat="1" applyFont="1" applyFill="1"/>
    <xf numFmtId="2" fontId="0" fillId="0" borderId="0" xfId="0" applyNumberFormat="1" applyBorder="1"/>
    <xf numFmtId="10" fontId="0" fillId="0" borderId="0" xfId="754" applyNumberFormat="1" applyFont="1" applyBorder="1"/>
    <xf numFmtId="0" fontId="38" fillId="0" borderId="0" xfId="0" applyFont="1"/>
    <xf numFmtId="2" fontId="38" fillId="0" borderId="0" xfId="0" applyNumberFormat="1" applyFont="1"/>
    <xf numFmtId="10" fontId="38" fillId="0" borderId="0" xfId="754" applyNumberFormat="1" applyFont="1" applyAlignment="1">
      <alignment horizontal="center"/>
    </xf>
    <xf numFmtId="165" fontId="39" fillId="2" borderId="0" xfId="753" applyNumberFormat="1" applyFont="1" applyFill="1"/>
    <xf numFmtId="169" fontId="39" fillId="2" borderId="0" xfId="754" applyNumberFormat="1" applyFont="1" applyFill="1"/>
    <xf numFmtId="10" fontId="39" fillId="0" borderId="0" xfId="754" applyNumberFormat="1" applyFont="1" applyFill="1"/>
    <xf numFmtId="10" fontId="39" fillId="2" borderId="0" xfId="754" applyNumberFormat="1" applyFont="1" applyFill="1"/>
    <xf numFmtId="170" fontId="42" fillId="0" borderId="0" xfId="753" applyNumberFormat="1" applyFont="1"/>
    <xf numFmtId="43" fontId="0" fillId="2" borderId="0" xfId="753" applyFont="1" applyFill="1"/>
    <xf numFmtId="10" fontId="0" fillId="2" borderId="0" xfId="0" applyNumberFormat="1" applyFill="1"/>
    <xf numFmtId="9" fontId="0" fillId="2" borderId="0" xfId="753" applyNumberFormat="1" applyFont="1" applyFill="1"/>
    <xf numFmtId="166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quotePrefix="1" applyAlignment="1">
      <alignment horizontal="center"/>
    </xf>
    <xf numFmtId="0" fontId="0" fillId="0" borderId="0" xfId="0" applyAlignment="1">
      <alignment horizontal="center"/>
    </xf>
    <xf numFmtId="43" fontId="0" fillId="0" borderId="0" xfId="753" applyFont="1" applyAlignment="1">
      <alignment horizontal="center"/>
    </xf>
    <xf numFmtId="10" fontId="0" fillId="0" borderId="0" xfId="0" applyNumberFormat="1" applyAlignment="1">
      <alignment horizontal="center"/>
    </xf>
    <xf numFmtId="43" fontId="42" fillId="0" borderId="0" xfId="753" applyFont="1"/>
    <xf numFmtId="165" fontId="42" fillId="0" borderId="0" xfId="753" applyNumberFormat="1" applyFont="1" applyAlignment="1">
      <alignment horizontal="center"/>
    </xf>
    <xf numFmtId="165" fontId="42" fillId="2" borderId="0" xfId="753" applyNumberFormat="1" applyFont="1" applyFill="1" applyAlignment="1">
      <alignment horizontal="center"/>
    </xf>
    <xf numFmtId="0" fontId="5" fillId="0" borderId="0" xfId="2" applyFont="1" applyAlignment="1">
      <alignment horizontal="left"/>
    </xf>
    <xf numFmtId="43" fontId="0" fillId="2" borderId="0" xfId="0" applyNumberFormat="1" applyFill="1"/>
    <xf numFmtId="9" fontId="0" fillId="0" borderId="0" xfId="0" applyNumberFormat="1" applyFill="1"/>
    <xf numFmtId="10" fontId="0" fillId="0" borderId="0" xfId="0" applyNumberFormat="1" applyFill="1"/>
    <xf numFmtId="165" fontId="0" fillId="0" borderId="0" xfId="0" applyNumberFormat="1" applyAlignment="1">
      <alignment horizontal="center" wrapText="1"/>
    </xf>
    <xf numFmtId="10" fontId="0" fillId="0" borderId="0" xfId="0" quotePrefix="1" applyNumberFormat="1"/>
    <xf numFmtId="0" fontId="2" fillId="0" borderId="0" xfId="0" applyFont="1" applyFill="1" applyAlignment="1">
      <alignment horizontal="center"/>
    </xf>
    <xf numFmtId="165" fontId="38" fillId="0" borderId="0" xfId="753" quotePrefix="1" applyNumberFormat="1" applyFont="1"/>
    <xf numFmtId="0" fontId="5" fillId="0" borderId="0" xfId="2" applyFont="1" applyFill="1" applyAlignment="1"/>
    <xf numFmtId="2" fontId="6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74" fontId="0" fillId="0" borderId="0" xfId="753" applyNumberFormat="1" applyFont="1" applyAlignment="1"/>
    <xf numFmtId="0" fontId="0" fillId="0" borderId="0" xfId="0" applyAlignment="1">
      <alignment horizontal="center"/>
    </xf>
    <xf numFmtId="0" fontId="5" fillId="0" borderId="0" xfId="2" applyFont="1" applyAlignment="1">
      <alignment horizontal="center"/>
    </xf>
    <xf numFmtId="0" fontId="5" fillId="0" borderId="0" xfId="2" applyFont="1" applyFill="1" applyAlignment="1">
      <alignment horizontal="center"/>
    </xf>
    <xf numFmtId="1" fontId="69" fillId="0" borderId="0" xfId="552" applyNumberFormat="1" applyFont="1" applyFill="1" applyAlignment="1">
      <alignment horizontal="center"/>
    </xf>
    <xf numFmtId="165" fontId="0" fillId="0" borderId="0" xfId="753" applyNumberFormat="1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32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0" xfId="0" applyAlignment="1">
      <alignment horizontal="center" wrapText="1"/>
    </xf>
    <xf numFmtId="0" fontId="0" fillId="0" borderId="0" xfId="0" quotePrefix="1" applyAlignment="1">
      <alignment horizontal="center"/>
    </xf>
  </cellXfs>
  <cellStyles count="755">
    <cellStyle name="Abstract" xfId="11" xr:uid="{00000000-0005-0000-0000-000000000000}"/>
    <cellStyle name="Abstract 2" xfId="12" xr:uid="{00000000-0005-0000-0000-000001000000}"/>
    <cellStyle name="Abstract 3" xfId="13" xr:uid="{00000000-0005-0000-0000-000002000000}"/>
    <cellStyle name="Comma" xfId="753" builtinId="3"/>
    <cellStyle name="Comma 10" xfId="14" xr:uid="{00000000-0005-0000-0000-000004000000}"/>
    <cellStyle name="Comma 10 2" xfId="15" xr:uid="{00000000-0005-0000-0000-000005000000}"/>
    <cellStyle name="Comma 10 2 2" xfId="16" xr:uid="{00000000-0005-0000-0000-000006000000}"/>
    <cellStyle name="Comma 10 2 2 2" xfId="17" xr:uid="{00000000-0005-0000-0000-000007000000}"/>
    <cellStyle name="Comma 10 2 3" xfId="18" xr:uid="{00000000-0005-0000-0000-000008000000}"/>
    <cellStyle name="Comma 10 3" xfId="19" xr:uid="{00000000-0005-0000-0000-000009000000}"/>
    <cellStyle name="Comma 10 3 2" xfId="20" xr:uid="{00000000-0005-0000-0000-00000A000000}"/>
    <cellStyle name="Comma 10 4" xfId="21" xr:uid="{00000000-0005-0000-0000-00000B000000}"/>
    <cellStyle name="Comma 10 4 2" xfId="22" xr:uid="{00000000-0005-0000-0000-00000C000000}"/>
    <cellStyle name="Comma 10 5" xfId="23" xr:uid="{00000000-0005-0000-0000-00000D000000}"/>
    <cellStyle name="Comma 11" xfId="24" xr:uid="{00000000-0005-0000-0000-00000E000000}"/>
    <cellStyle name="Comma 11 2" xfId="25" xr:uid="{00000000-0005-0000-0000-00000F000000}"/>
    <cellStyle name="Comma 11 2 2" xfId="26" xr:uid="{00000000-0005-0000-0000-000010000000}"/>
    <cellStyle name="Comma 11 3" xfId="27" xr:uid="{00000000-0005-0000-0000-000011000000}"/>
    <cellStyle name="Comma 12" xfId="28" xr:uid="{00000000-0005-0000-0000-000012000000}"/>
    <cellStyle name="Comma 12 2" xfId="29" xr:uid="{00000000-0005-0000-0000-000013000000}"/>
    <cellStyle name="Comma 13" xfId="30" xr:uid="{00000000-0005-0000-0000-000014000000}"/>
    <cellStyle name="Comma 2" xfId="3" xr:uid="{00000000-0005-0000-0000-000015000000}"/>
    <cellStyle name="Comma 2 2" xfId="31" xr:uid="{00000000-0005-0000-0000-000016000000}"/>
    <cellStyle name="Comma 2 3" xfId="32" xr:uid="{00000000-0005-0000-0000-000017000000}"/>
    <cellStyle name="Comma 2 4" xfId="33" xr:uid="{00000000-0005-0000-0000-000018000000}"/>
    <cellStyle name="Comma 2 5" xfId="34" xr:uid="{00000000-0005-0000-0000-000019000000}"/>
    <cellStyle name="Comma 2 6" xfId="35" xr:uid="{00000000-0005-0000-0000-00001A000000}"/>
    <cellStyle name="Comma 21" xfId="36" xr:uid="{00000000-0005-0000-0000-00001B000000}"/>
    <cellStyle name="Comma 3" xfId="9" xr:uid="{00000000-0005-0000-0000-00001C000000}"/>
    <cellStyle name="Comma 3 10" xfId="37" xr:uid="{00000000-0005-0000-0000-00001D000000}"/>
    <cellStyle name="Comma 3 11" xfId="38" xr:uid="{00000000-0005-0000-0000-00001E000000}"/>
    <cellStyle name="Comma 3 12" xfId="39" xr:uid="{00000000-0005-0000-0000-00001F000000}"/>
    <cellStyle name="Comma 3 13" xfId="40" xr:uid="{00000000-0005-0000-0000-000020000000}"/>
    <cellStyle name="Comma 3 14" xfId="41" xr:uid="{00000000-0005-0000-0000-000021000000}"/>
    <cellStyle name="Comma 3 15" xfId="42" xr:uid="{00000000-0005-0000-0000-000022000000}"/>
    <cellStyle name="Comma 3 16" xfId="43" xr:uid="{00000000-0005-0000-0000-000023000000}"/>
    <cellStyle name="Comma 3 17" xfId="44" xr:uid="{00000000-0005-0000-0000-000024000000}"/>
    <cellStyle name="Comma 3 18" xfId="45" xr:uid="{00000000-0005-0000-0000-000025000000}"/>
    <cellStyle name="Comma 3 19" xfId="46" xr:uid="{00000000-0005-0000-0000-000026000000}"/>
    <cellStyle name="Comma 3 2" xfId="47" xr:uid="{00000000-0005-0000-0000-000027000000}"/>
    <cellStyle name="Comma 3 20" xfId="48" xr:uid="{00000000-0005-0000-0000-000028000000}"/>
    <cellStyle name="Comma 3 3" xfId="49" xr:uid="{00000000-0005-0000-0000-000029000000}"/>
    <cellStyle name="Comma 3 4" xfId="50" xr:uid="{00000000-0005-0000-0000-00002A000000}"/>
    <cellStyle name="Comma 3 5" xfId="51" xr:uid="{00000000-0005-0000-0000-00002B000000}"/>
    <cellStyle name="Comma 3 6" xfId="52" xr:uid="{00000000-0005-0000-0000-00002C000000}"/>
    <cellStyle name="Comma 3 7" xfId="53" xr:uid="{00000000-0005-0000-0000-00002D000000}"/>
    <cellStyle name="Comma 3 8" xfId="54" xr:uid="{00000000-0005-0000-0000-00002E000000}"/>
    <cellStyle name="Comma 3 9" xfId="55" xr:uid="{00000000-0005-0000-0000-00002F000000}"/>
    <cellStyle name="Comma 4" xfId="56" xr:uid="{00000000-0005-0000-0000-000030000000}"/>
    <cellStyle name="Comma 4 10" xfId="57" xr:uid="{00000000-0005-0000-0000-000031000000}"/>
    <cellStyle name="Comma 4 11" xfId="58" xr:uid="{00000000-0005-0000-0000-000032000000}"/>
    <cellStyle name="Comma 4 12" xfId="59" xr:uid="{00000000-0005-0000-0000-000033000000}"/>
    <cellStyle name="Comma 4 13" xfId="60" xr:uid="{00000000-0005-0000-0000-000034000000}"/>
    <cellStyle name="Comma 4 14" xfId="61" xr:uid="{00000000-0005-0000-0000-000035000000}"/>
    <cellStyle name="Comma 4 15" xfId="62" xr:uid="{00000000-0005-0000-0000-000036000000}"/>
    <cellStyle name="Comma 4 16" xfId="63" xr:uid="{00000000-0005-0000-0000-000037000000}"/>
    <cellStyle name="Comma 4 17" xfId="64" xr:uid="{00000000-0005-0000-0000-000038000000}"/>
    <cellStyle name="Comma 4 18" xfId="65" xr:uid="{00000000-0005-0000-0000-000039000000}"/>
    <cellStyle name="Comma 4 19" xfId="66" xr:uid="{00000000-0005-0000-0000-00003A000000}"/>
    <cellStyle name="Comma 4 2" xfId="67" xr:uid="{00000000-0005-0000-0000-00003B000000}"/>
    <cellStyle name="Comma 4 3" xfId="68" xr:uid="{00000000-0005-0000-0000-00003C000000}"/>
    <cellStyle name="Comma 4 4" xfId="69" xr:uid="{00000000-0005-0000-0000-00003D000000}"/>
    <cellStyle name="Comma 4 5" xfId="70" xr:uid="{00000000-0005-0000-0000-00003E000000}"/>
    <cellStyle name="Comma 4 6" xfId="71" xr:uid="{00000000-0005-0000-0000-00003F000000}"/>
    <cellStyle name="Comma 4 7" xfId="72" xr:uid="{00000000-0005-0000-0000-000040000000}"/>
    <cellStyle name="Comma 4 8" xfId="73" xr:uid="{00000000-0005-0000-0000-000041000000}"/>
    <cellStyle name="Comma 4 9" xfId="74" xr:uid="{00000000-0005-0000-0000-000042000000}"/>
    <cellStyle name="Comma 5" xfId="75" xr:uid="{00000000-0005-0000-0000-000043000000}"/>
    <cellStyle name="Comma 6" xfId="8" xr:uid="{00000000-0005-0000-0000-000044000000}"/>
    <cellStyle name="Comma 7" xfId="76" xr:uid="{00000000-0005-0000-0000-000045000000}"/>
    <cellStyle name="Comma 7 2" xfId="77" xr:uid="{00000000-0005-0000-0000-000046000000}"/>
    <cellStyle name="Comma 7 3" xfId="78" xr:uid="{00000000-0005-0000-0000-000047000000}"/>
    <cellStyle name="Comma 7 3 2" xfId="79" xr:uid="{00000000-0005-0000-0000-000048000000}"/>
    <cellStyle name="Comma 7 3 2 2" xfId="80" xr:uid="{00000000-0005-0000-0000-000049000000}"/>
    <cellStyle name="Comma 7 3 2 2 2" xfId="81" xr:uid="{00000000-0005-0000-0000-00004A000000}"/>
    <cellStyle name="Comma 7 3 2 3" xfId="82" xr:uid="{00000000-0005-0000-0000-00004B000000}"/>
    <cellStyle name="Comma 7 3 3" xfId="83" xr:uid="{00000000-0005-0000-0000-00004C000000}"/>
    <cellStyle name="Comma 7 3 3 2" xfId="84" xr:uid="{00000000-0005-0000-0000-00004D000000}"/>
    <cellStyle name="Comma 7 3 4" xfId="85" xr:uid="{00000000-0005-0000-0000-00004E000000}"/>
    <cellStyle name="Comma 7 3 4 2" xfId="86" xr:uid="{00000000-0005-0000-0000-00004F000000}"/>
    <cellStyle name="Comma 7 3 5" xfId="87" xr:uid="{00000000-0005-0000-0000-000050000000}"/>
    <cellStyle name="Comma 7 4" xfId="88" xr:uid="{00000000-0005-0000-0000-000051000000}"/>
    <cellStyle name="Comma 7 4 2" xfId="89" xr:uid="{00000000-0005-0000-0000-000052000000}"/>
    <cellStyle name="Comma 7 5" xfId="90" xr:uid="{00000000-0005-0000-0000-000053000000}"/>
    <cellStyle name="Comma 8" xfId="91" xr:uid="{00000000-0005-0000-0000-000054000000}"/>
    <cellStyle name="Comma 9" xfId="92" xr:uid="{00000000-0005-0000-0000-000055000000}"/>
    <cellStyle name="Currency" xfId="1" builtinId="4"/>
    <cellStyle name="Currency 2" xfId="5" xr:uid="{00000000-0005-0000-0000-000057000000}"/>
    <cellStyle name="Currency 2 2" xfId="93" xr:uid="{00000000-0005-0000-0000-000058000000}"/>
    <cellStyle name="Currency 2 3" xfId="94" xr:uid="{00000000-0005-0000-0000-000059000000}"/>
    <cellStyle name="Currency 2 4" xfId="95" xr:uid="{00000000-0005-0000-0000-00005A000000}"/>
    <cellStyle name="Currency 2 5" xfId="96" xr:uid="{00000000-0005-0000-0000-00005B000000}"/>
    <cellStyle name="Currency 2 6" xfId="97" xr:uid="{00000000-0005-0000-0000-00005C000000}"/>
    <cellStyle name="Currency 3" xfId="98" xr:uid="{00000000-0005-0000-0000-00005D000000}"/>
    <cellStyle name="Currency 3 2" xfId="99" xr:uid="{00000000-0005-0000-0000-00005E000000}"/>
    <cellStyle name="Currency 4" xfId="100" xr:uid="{00000000-0005-0000-0000-00005F000000}"/>
    <cellStyle name="Currency 5" xfId="101" xr:uid="{00000000-0005-0000-0000-000060000000}"/>
    <cellStyle name="Currency 6" xfId="102" xr:uid="{00000000-0005-0000-0000-000061000000}"/>
    <cellStyle name="Currency 7" xfId="103" xr:uid="{00000000-0005-0000-0000-000062000000}"/>
    <cellStyle name="Currency 7 2" xfId="104" xr:uid="{00000000-0005-0000-0000-000063000000}"/>
    <cellStyle name="Currency 7 2 2" xfId="105" xr:uid="{00000000-0005-0000-0000-000064000000}"/>
    <cellStyle name="Currency 7 3" xfId="106" xr:uid="{00000000-0005-0000-0000-000065000000}"/>
    <cellStyle name="Footnote" xfId="107" xr:uid="{00000000-0005-0000-0000-000066000000}"/>
    <cellStyle name="Footnote 2" xfId="108" xr:uid="{00000000-0005-0000-0000-000067000000}"/>
    <cellStyle name="Footnote 3" xfId="109" xr:uid="{00000000-0005-0000-0000-000068000000}"/>
    <cellStyle name="General" xfId="110" xr:uid="{00000000-0005-0000-0000-000069000000}"/>
    <cellStyle name="General 2" xfId="111" xr:uid="{00000000-0005-0000-0000-00006A000000}"/>
    <cellStyle name="General 3" xfId="112" xr:uid="{00000000-0005-0000-0000-00006B000000}"/>
    <cellStyle name="Header Bottom" xfId="113" xr:uid="{00000000-0005-0000-0000-00006C000000}"/>
    <cellStyle name="Header Bottom 2" xfId="114" xr:uid="{00000000-0005-0000-0000-00006D000000}"/>
    <cellStyle name="Header Bottom 3" xfId="115" xr:uid="{00000000-0005-0000-0000-00006E000000}"/>
    <cellStyle name="Header Date and Time" xfId="116" xr:uid="{00000000-0005-0000-0000-00006F000000}"/>
    <cellStyle name="Header Date and Time 2" xfId="117" xr:uid="{00000000-0005-0000-0000-000070000000}"/>
    <cellStyle name="Header Date and Time 3" xfId="118" xr:uid="{00000000-0005-0000-0000-000071000000}"/>
    <cellStyle name="Header Top" xfId="119" xr:uid="{00000000-0005-0000-0000-000072000000}"/>
    <cellStyle name="Header Top 2" xfId="120" xr:uid="{00000000-0005-0000-0000-000073000000}"/>
    <cellStyle name="Header Top 3" xfId="121" xr:uid="{00000000-0005-0000-0000-000074000000}"/>
    <cellStyle name="HeadlineStyle" xfId="122" xr:uid="{00000000-0005-0000-0000-000075000000}"/>
    <cellStyle name="HeadlineStyleJustified" xfId="123" xr:uid="{00000000-0005-0000-0000-000076000000}"/>
    <cellStyle name="Hyperlink 2" xfId="124" xr:uid="{00000000-0005-0000-0000-000077000000}"/>
    <cellStyle name="Linkbase Header" xfId="125" xr:uid="{00000000-0005-0000-0000-000078000000}"/>
    <cellStyle name="Linkbase Header 2" xfId="126" xr:uid="{00000000-0005-0000-0000-000079000000}"/>
    <cellStyle name="Linkbase Header 2 2" xfId="127" xr:uid="{00000000-0005-0000-0000-00007A000000}"/>
    <cellStyle name="Linkbase Header 2 2 2" xfId="128" xr:uid="{00000000-0005-0000-0000-00007B000000}"/>
    <cellStyle name="Linkbase Header 2 2 2 2" xfId="129" xr:uid="{00000000-0005-0000-0000-00007C000000}"/>
    <cellStyle name="Linkbase Header 2 2 3" xfId="130" xr:uid="{00000000-0005-0000-0000-00007D000000}"/>
    <cellStyle name="Linkbase Header 2 3" xfId="131" xr:uid="{00000000-0005-0000-0000-00007E000000}"/>
    <cellStyle name="Linkbase Header 2 3 2" xfId="132" xr:uid="{00000000-0005-0000-0000-00007F000000}"/>
    <cellStyle name="Linkbase Header 2 4" xfId="133" xr:uid="{00000000-0005-0000-0000-000080000000}"/>
    <cellStyle name="Linkbase Header 2 4 2" xfId="134" xr:uid="{00000000-0005-0000-0000-000081000000}"/>
    <cellStyle name="Linkbase Header 2 5" xfId="135" xr:uid="{00000000-0005-0000-0000-000082000000}"/>
    <cellStyle name="Linkbase Header 3" xfId="136" xr:uid="{00000000-0005-0000-0000-000083000000}"/>
    <cellStyle name="Linkbase Header 3 2" xfId="137" xr:uid="{00000000-0005-0000-0000-000084000000}"/>
    <cellStyle name="Linkbase Header 3 2 2" xfId="138" xr:uid="{00000000-0005-0000-0000-000085000000}"/>
    <cellStyle name="Linkbase Header 3 2 2 2" xfId="139" xr:uid="{00000000-0005-0000-0000-000086000000}"/>
    <cellStyle name="Linkbase Header 3 2 3" xfId="140" xr:uid="{00000000-0005-0000-0000-000087000000}"/>
    <cellStyle name="Linkbase Header 3 3" xfId="141" xr:uid="{00000000-0005-0000-0000-000088000000}"/>
    <cellStyle name="Linkbase Header 3 3 2" xfId="142" xr:uid="{00000000-0005-0000-0000-000089000000}"/>
    <cellStyle name="Linkbase Header 3 4" xfId="143" xr:uid="{00000000-0005-0000-0000-00008A000000}"/>
    <cellStyle name="Linkbase Header 3 4 2" xfId="144" xr:uid="{00000000-0005-0000-0000-00008B000000}"/>
    <cellStyle name="Linkbase Header 3 5" xfId="145" xr:uid="{00000000-0005-0000-0000-00008C000000}"/>
    <cellStyle name="Normal" xfId="0" builtinId="0"/>
    <cellStyle name="Normal 10" xfId="146" xr:uid="{00000000-0005-0000-0000-00008E000000}"/>
    <cellStyle name="Normal 10 2" xfId="147" xr:uid="{00000000-0005-0000-0000-00008F000000}"/>
    <cellStyle name="Normal 10 3" xfId="148" xr:uid="{00000000-0005-0000-0000-000090000000}"/>
    <cellStyle name="Normal 11" xfId="149" xr:uid="{00000000-0005-0000-0000-000091000000}"/>
    <cellStyle name="Normal 11 2" xfId="150" xr:uid="{00000000-0005-0000-0000-000092000000}"/>
    <cellStyle name="Normal 11 3" xfId="151" xr:uid="{00000000-0005-0000-0000-000093000000}"/>
    <cellStyle name="Normal 12" xfId="152" xr:uid="{00000000-0005-0000-0000-000094000000}"/>
    <cellStyle name="Normal 12pt" xfId="153" xr:uid="{00000000-0005-0000-0000-000095000000}"/>
    <cellStyle name="Normal 13" xfId="154" xr:uid="{00000000-0005-0000-0000-000096000000}"/>
    <cellStyle name="Normal 13 10" xfId="155" xr:uid="{00000000-0005-0000-0000-000097000000}"/>
    <cellStyle name="Normal 13 2" xfId="156" xr:uid="{00000000-0005-0000-0000-000098000000}"/>
    <cellStyle name="Normal 13 3" xfId="157" xr:uid="{00000000-0005-0000-0000-000099000000}"/>
    <cellStyle name="Normal 13 3 2" xfId="158" xr:uid="{00000000-0005-0000-0000-00009A000000}"/>
    <cellStyle name="Normal 13 3 2 2" xfId="159" xr:uid="{00000000-0005-0000-0000-00009B000000}"/>
    <cellStyle name="Normal 13 3 2 2 2" xfId="160" xr:uid="{00000000-0005-0000-0000-00009C000000}"/>
    <cellStyle name="Normal 13 3 2 3" xfId="161" xr:uid="{00000000-0005-0000-0000-00009D000000}"/>
    <cellStyle name="Normal 13 3 3" xfId="162" xr:uid="{00000000-0005-0000-0000-00009E000000}"/>
    <cellStyle name="Normal 13 3 3 2" xfId="163" xr:uid="{00000000-0005-0000-0000-00009F000000}"/>
    <cellStyle name="Normal 13 3 4" xfId="164" xr:uid="{00000000-0005-0000-0000-0000A0000000}"/>
    <cellStyle name="Normal 13 3 4 2" xfId="165" xr:uid="{00000000-0005-0000-0000-0000A1000000}"/>
    <cellStyle name="Normal 13 3 5" xfId="166" xr:uid="{00000000-0005-0000-0000-0000A2000000}"/>
    <cellStyle name="Normal 13 4" xfId="167" xr:uid="{00000000-0005-0000-0000-0000A3000000}"/>
    <cellStyle name="Normal 13 4 2" xfId="168" xr:uid="{00000000-0005-0000-0000-0000A4000000}"/>
    <cellStyle name="Normal 13 4 2 2" xfId="169" xr:uid="{00000000-0005-0000-0000-0000A5000000}"/>
    <cellStyle name="Normal 13 4 3" xfId="170" xr:uid="{00000000-0005-0000-0000-0000A6000000}"/>
    <cellStyle name="Normal 13 5" xfId="171" xr:uid="{00000000-0005-0000-0000-0000A7000000}"/>
    <cellStyle name="Normal 13 5 2" xfId="172" xr:uid="{00000000-0005-0000-0000-0000A8000000}"/>
    <cellStyle name="Normal 13 5 2 2" xfId="173" xr:uid="{00000000-0005-0000-0000-0000A9000000}"/>
    <cellStyle name="Normal 13 5 3" xfId="174" xr:uid="{00000000-0005-0000-0000-0000AA000000}"/>
    <cellStyle name="Normal 13 6" xfId="175" xr:uid="{00000000-0005-0000-0000-0000AB000000}"/>
    <cellStyle name="Normal 13 6 2" xfId="176" xr:uid="{00000000-0005-0000-0000-0000AC000000}"/>
    <cellStyle name="Normal 13 7" xfId="177" xr:uid="{00000000-0005-0000-0000-0000AD000000}"/>
    <cellStyle name="Normal 13 7 2" xfId="178" xr:uid="{00000000-0005-0000-0000-0000AE000000}"/>
    <cellStyle name="Normal 13 8" xfId="179" xr:uid="{00000000-0005-0000-0000-0000AF000000}"/>
    <cellStyle name="Normal 13 9" xfId="6" xr:uid="{00000000-0005-0000-0000-0000B0000000}"/>
    <cellStyle name="Normal 13_Risk Adjustment" xfId="180" xr:uid="{00000000-0005-0000-0000-0000B1000000}"/>
    <cellStyle name="Normal 14" xfId="181" xr:uid="{00000000-0005-0000-0000-0000B2000000}"/>
    <cellStyle name="Normal 14 2" xfId="182" xr:uid="{00000000-0005-0000-0000-0000B3000000}"/>
    <cellStyle name="Normal 14 2 2" xfId="183" xr:uid="{00000000-0005-0000-0000-0000B4000000}"/>
    <cellStyle name="Normal 14 2 2 2" xfId="184" xr:uid="{00000000-0005-0000-0000-0000B5000000}"/>
    <cellStyle name="Normal 14 2 2 2 2" xfId="185" xr:uid="{00000000-0005-0000-0000-0000B6000000}"/>
    <cellStyle name="Normal 14 2 2 3" xfId="186" xr:uid="{00000000-0005-0000-0000-0000B7000000}"/>
    <cellStyle name="Normal 14 2 3" xfId="187" xr:uid="{00000000-0005-0000-0000-0000B8000000}"/>
    <cellStyle name="Normal 14 2 3 2" xfId="188" xr:uid="{00000000-0005-0000-0000-0000B9000000}"/>
    <cellStyle name="Normal 14 2 4" xfId="189" xr:uid="{00000000-0005-0000-0000-0000BA000000}"/>
    <cellStyle name="Normal 14 2 4 2" xfId="190" xr:uid="{00000000-0005-0000-0000-0000BB000000}"/>
    <cellStyle name="Normal 14 2 5" xfId="191" xr:uid="{00000000-0005-0000-0000-0000BC000000}"/>
    <cellStyle name="Normal 14 3" xfId="192" xr:uid="{00000000-0005-0000-0000-0000BD000000}"/>
    <cellStyle name="Normal 14 3 2" xfId="193" xr:uid="{00000000-0005-0000-0000-0000BE000000}"/>
    <cellStyle name="Normal 14 3 2 2" xfId="194" xr:uid="{00000000-0005-0000-0000-0000BF000000}"/>
    <cellStyle name="Normal 14 3 3" xfId="195" xr:uid="{00000000-0005-0000-0000-0000C0000000}"/>
    <cellStyle name="Normal 14 4" xfId="196" xr:uid="{00000000-0005-0000-0000-0000C1000000}"/>
    <cellStyle name="Normal 14 4 2" xfId="197" xr:uid="{00000000-0005-0000-0000-0000C2000000}"/>
    <cellStyle name="Normal 14 5" xfId="198" xr:uid="{00000000-0005-0000-0000-0000C3000000}"/>
    <cellStyle name="Normal 14 5 2" xfId="199" xr:uid="{00000000-0005-0000-0000-0000C4000000}"/>
    <cellStyle name="Normal 14 6" xfId="200" xr:uid="{00000000-0005-0000-0000-0000C5000000}"/>
    <cellStyle name="Normal 15" xfId="201" xr:uid="{00000000-0005-0000-0000-0000C6000000}"/>
    <cellStyle name="Normal 15 2" xfId="202" xr:uid="{00000000-0005-0000-0000-0000C7000000}"/>
    <cellStyle name="Normal 15 2 2" xfId="203" xr:uid="{00000000-0005-0000-0000-0000C8000000}"/>
    <cellStyle name="Normal 15 2 2 2" xfId="204" xr:uid="{00000000-0005-0000-0000-0000C9000000}"/>
    <cellStyle name="Normal 15 2 2 2 2" xfId="205" xr:uid="{00000000-0005-0000-0000-0000CA000000}"/>
    <cellStyle name="Normal 15 2 2 3" xfId="206" xr:uid="{00000000-0005-0000-0000-0000CB000000}"/>
    <cellStyle name="Normal 15 2 3" xfId="207" xr:uid="{00000000-0005-0000-0000-0000CC000000}"/>
    <cellStyle name="Normal 15 2 3 2" xfId="208" xr:uid="{00000000-0005-0000-0000-0000CD000000}"/>
    <cellStyle name="Normal 15 2 4" xfId="209" xr:uid="{00000000-0005-0000-0000-0000CE000000}"/>
    <cellStyle name="Normal 15 3" xfId="210" xr:uid="{00000000-0005-0000-0000-0000CF000000}"/>
    <cellStyle name="Normal 15 3 2" xfId="211" xr:uid="{00000000-0005-0000-0000-0000D0000000}"/>
    <cellStyle name="Normal 15 3 2 2" xfId="212" xr:uid="{00000000-0005-0000-0000-0000D1000000}"/>
    <cellStyle name="Normal 15 3 2 2 2" xfId="213" xr:uid="{00000000-0005-0000-0000-0000D2000000}"/>
    <cellStyle name="Normal 15 3 2 3" xfId="214" xr:uid="{00000000-0005-0000-0000-0000D3000000}"/>
    <cellStyle name="Normal 15 3 3" xfId="215" xr:uid="{00000000-0005-0000-0000-0000D4000000}"/>
    <cellStyle name="Normal 15 3 3 2" xfId="216" xr:uid="{00000000-0005-0000-0000-0000D5000000}"/>
    <cellStyle name="Normal 15 3 4" xfId="217" xr:uid="{00000000-0005-0000-0000-0000D6000000}"/>
    <cellStyle name="Normal 15 3 4 2" xfId="218" xr:uid="{00000000-0005-0000-0000-0000D7000000}"/>
    <cellStyle name="Normal 15 3 5" xfId="219" xr:uid="{00000000-0005-0000-0000-0000D8000000}"/>
    <cellStyle name="Normal 15 4" xfId="220" xr:uid="{00000000-0005-0000-0000-0000D9000000}"/>
    <cellStyle name="Normal 15 4 2" xfId="221" xr:uid="{00000000-0005-0000-0000-0000DA000000}"/>
    <cellStyle name="Normal 15 4 2 2" xfId="222" xr:uid="{00000000-0005-0000-0000-0000DB000000}"/>
    <cellStyle name="Normal 15 4 3" xfId="223" xr:uid="{00000000-0005-0000-0000-0000DC000000}"/>
    <cellStyle name="Normal 15 5" xfId="224" xr:uid="{00000000-0005-0000-0000-0000DD000000}"/>
    <cellStyle name="Normal 15 5 2" xfId="225" xr:uid="{00000000-0005-0000-0000-0000DE000000}"/>
    <cellStyle name="Normal 15 5 2 2" xfId="226" xr:uid="{00000000-0005-0000-0000-0000DF000000}"/>
    <cellStyle name="Normal 15 5 2 2 2" xfId="227" xr:uid="{00000000-0005-0000-0000-0000E0000000}"/>
    <cellStyle name="Normal 15 5 2 3" xfId="228" xr:uid="{00000000-0005-0000-0000-0000E1000000}"/>
    <cellStyle name="Normal 15 5 3" xfId="229" xr:uid="{00000000-0005-0000-0000-0000E2000000}"/>
    <cellStyle name="Normal 15 5 3 2" xfId="230" xr:uid="{00000000-0005-0000-0000-0000E3000000}"/>
    <cellStyle name="Normal 15 5 4" xfId="231" xr:uid="{00000000-0005-0000-0000-0000E4000000}"/>
    <cellStyle name="Normal 15 6" xfId="232" xr:uid="{00000000-0005-0000-0000-0000E5000000}"/>
    <cellStyle name="Normal 15 6 2" xfId="233" xr:uid="{00000000-0005-0000-0000-0000E6000000}"/>
    <cellStyle name="Normal 15 7" xfId="234" xr:uid="{00000000-0005-0000-0000-0000E7000000}"/>
    <cellStyle name="Normal 15 7 2" xfId="235" xr:uid="{00000000-0005-0000-0000-0000E8000000}"/>
    <cellStyle name="Normal 15 8" xfId="236" xr:uid="{00000000-0005-0000-0000-0000E9000000}"/>
    <cellStyle name="Normal 16" xfId="237" xr:uid="{00000000-0005-0000-0000-0000EA000000}"/>
    <cellStyle name="Normal 16 2" xfId="238" xr:uid="{00000000-0005-0000-0000-0000EB000000}"/>
    <cellStyle name="Normal 16 2 2" xfId="239" xr:uid="{00000000-0005-0000-0000-0000EC000000}"/>
    <cellStyle name="Normal 16 2 2 2" xfId="240" xr:uid="{00000000-0005-0000-0000-0000ED000000}"/>
    <cellStyle name="Normal 16 2 2 2 2" xfId="241" xr:uid="{00000000-0005-0000-0000-0000EE000000}"/>
    <cellStyle name="Normal 16 2 2 3" xfId="242" xr:uid="{00000000-0005-0000-0000-0000EF000000}"/>
    <cellStyle name="Normal 16 2 3" xfId="243" xr:uid="{00000000-0005-0000-0000-0000F0000000}"/>
    <cellStyle name="Normal 16 2 3 2" xfId="244" xr:uid="{00000000-0005-0000-0000-0000F1000000}"/>
    <cellStyle name="Normal 16 2 4" xfId="245" xr:uid="{00000000-0005-0000-0000-0000F2000000}"/>
    <cellStyle name="Normal 16 3" xfId="246" xr:uid="{00000000-0005-0000-0000-0000F3000000}"/>
    <cellStyle name="Normal 16 3 2" xfId="247" xr:uid="{00000000-0005-0000-0000-0000F4000000}"/>
    <cellStyle name="Normal 16 3 2 2" xfId="248" xr:uid="{00000000-0005-0000-0000-0000F5000000}"/>
    <cellStyle name="Normal 16 3 3" xfId="249" xr:uid="{00000000-0005-0000-0000-0000F6000000}"/>
    <cellStyle name="Normal 16 4" xfId="250" xr:uid="{00000000-0005-0000-0000-0000F7000000}"/>
    <cellStyle name="Normal 16 4 2" xfId="251" xr:uid="{00000000-0005-0000-0000-0000F8000000}"/>
    <cellStyle name="Normal 16 5" xfId="252" xr:uid="{00000000-0005-0000-0000-0000F9000000}"/>
    <cellStyle name="Normal 16 5 2" xfId="253" xr:uid="{00000000-0005-0000-0000-0000FA000000}"/>
    <cellStyle name="Normal 16 6" xfId="254" xr:uid="{00000000-0005-0000-0000-0000FB000000}"/>
    <cellStyle name="Normal 17" xfId="255" xr:uid="{00000000-0005-0000-0000-0000FC000000}"/>
    <cellStyle name="Normal 17 2" xfId="256" xr:uid="{00000000-0005-0000-0000-0000FD000000}"/>
    <cellStyle name="Normal 17 2 2" xfId="257" xr:uid="{00000000-0005-0000-0000-0000FE000000}"/>
    <cellStyle name="Normal 17 2 2 2" xfId="258" xr:uid="{00000000-0005-0000-0000-0000FF000000}"/>
    <cellStyle name="Normal 17 2 2 2 2" xfId="259" xr:uid="{00000000-0005-0000-0000-000000010000}"/>
    <cellStyle name="Normal 17 2 2 3" xfId="260" xr:uid="{00000000-0005-0000-0000-000001010000}"/>
    <cellStyle name="Normal 17 2 3" xfId="261" xr:uid="{00000000-0005-0000-0000-000002010000}"/>
    <cellStyle name="Normal 17 2 3 2" xfId="262" xr:uid="{00000000-0005-0000-0000-000003010000}"/>
    <cellStyle name="Normal 17 2 4" xfId="263" xr:uid="{00000000-0005-0000-0000-000004010000}"/>
    <cellStyle name="Normal 17 3" xfId="264" xr:uid="{00000000-0005-0000-0000-000005010000}"/>
    <cellStyle name="Normal 17 3 2" xfId="265" xr:uid="{00000000-0005-0000-0000-000006010000}"/>
    <cellStyle name="Normal 17 3 2 2" xfId="266" xr:uid="{00000000-0005-0000-0000-000007010000}"/>
    <cellStyle name="Normal 17 3 3" xfId="267" xr:uid="{00000000-0005-0000-0000-000008010000}"/>
    <cellStyle name="Normal 17 4" xfId="268" xr:uid="{00000000-0005-0000-0000-000009010000}"/>
    <cellStyle name="Normal 17 4 2" xfId="269" xr:uid="{00000000-0005-0000-0000-00000A010000}"/>
    <cellStyle name="Normal 17 4 2 2" xfId="270" xr:uid="{00000000-0005-0000-0000-00000B010000}"/>
    <cellStyle name="Normal 17 4 3" xfId="271" xr:uid="{00000000-0005-0000-0000-00000C010000}"/>
    <cellStyle name="Normal 17 5" xfId="272" xr:uid="{00000000-0005-0000-0000-00000D010000}"/>
    <cellStyle name="Normal 17 5 2" xfId="273" xr:uid="{00000000-0005-0000-0000-00000E010000}"/>
    <cellStyle name="Normal 17 6" xfId="274" xr:uid="{00000000-0005-0000-0000-00000F010000}"/>
    <cellStyle name="Normal 17 6 2" xfId="275" xr:uid="{00000000-0005-0000-0000-000010010000}"/>
    <cellStyle name="Normal 17 7" xfId="276" xr:uid="{00000000-0005-0000-0000-000011010000}"/>
    <cellStyle name="Normal 18" xfId="277" xr:uid="{00000000-0005-0000-0000-000012010000}"/>
    <cellStyle name="Normal 18 2" xfId="278" xr:uid="{00000000-0005-0000-0000-000013010000}"/>
    <cellStyle name="Normal 18 2 2" xfId="279" xr:uid="{00000000-0005-0000-0000-000014010000}"/>
    <cellStyle name="Normal 18 2 2 2" xfId="280" xr:uid="{00000000-0005-0000-0000-000015010000}"/>
    <cellStyle name="Normal 18 2 2 2 2" xfId="281" xr:uid="{00000000-0005-0000-0000-000016010000}"/>
    <cellStyle name="Normal 18 2 2 3" xfId="282" xr:uid="{00000000-0005-0000-0000-000017010000}"/>
    <cellStyle name="Normal 18 2 3" xfId="283" xr:uid="{00000000-0005-0000-0000-000018010000}"/>
    <cellStyle name="Normal 18 2 3 2" xfId="284" xr:uid="{00000000-0005-0000-0000-000019010000}"/>
    <cellStyle name="Normal 18 2 4" xfId="285" xr:uid="{00000000-0005-0000-0000-00001A010000}"/>
    <cellStyle name="Normal 18 3" xfId="286" xr:uid="{00000000-0005-0000-0000-00001B010000}"/>
    <cellStyle name="Normal 18 3 2" xfId="287" xr:uid="{00000000-0005-0000-0000-00001C010000}"/>
    <cellStyle name="Normal 18 3 2 2" xfId="288" xr:uid="{00000000-0005-0000-0000-00001D010000}"/>
    <cellStyle name="Normal 18 3 3" xfId="289" xr:uid="{00000000-0005-0000-0000-00001E010000}"/>
    <cellStyle name="Normal 19" xfId="290" xr:uid="{00000000-0005-0000-0000-00001F010000}"/>
    <cellStyle name="Normal 19 2" xfId="291" xr:uid="{00000000-0005-0000-0000-000020010000}"/>
    <cellStyle name="Normal 19 2 2" xfId="292" xr:uid="{00000000-0005-0000-0000-000021010000}"/>
    <cellStyle name="Normal 19 2 2 2" xfId="293" xr:uid="{00000000-0005-0000-0000-000022010000}"/>
    <cellStyle name="Normal 19 2 2 2 2" xfId="294" xr:uid="{00000000-0005-0000-0000-000023010000}"/>
    <cellStyle name="Normal 19 2 2 3" xfId="295" xr:uid="{00000000-0005-0000-0000-000024010000}"/>
    <cellStyle name="Normal 19 2 3" xfId="296" xr:uid="{00000000-0005-0000-0000-000025010000}"/>
    <cellStyle name="Normal 19 2 3 2" xfId="297" xr:uid="{00000000-0005-0000-0000-000026010000}"/>
    <cellStyle name="Normal 19 2 4" xfId="298" xr:uid="{00000000-0005-0000-0000-000027010000}"/>
    <cellStyle name="Normal 19 3" xfId="299" xr:uid="{00000000-0005-0000-0000-000028010000}"/>
    <cellStyle name="Normal 19 3 2" xfId="300" xr:uid="{00000000-0005-0000-0000-000029010000}"/>
    <cellStyle name="Normal 19 3 2 2" xfId="301" xr:uid="{00000000-0005-0000-0000-00002A010000}"/>
    <cellStyle name="Normal 19 3 3" xfId="302" xr:uid="{00000000-0005-0000-0000-00002B010000}"/>
    <cellStyle name="Normal 19 4" xfId="303" xr:uid="{00000000-0005-0000-0000-00002C010000}"/>
    <cellStyle name="Normal 19 4 2" xfId="304" xr:uid="{00000000-0005-0000-0000-00002D010000}"/>
    <cellStyle name="Normal 19 5" xfId="305" xr:uid="{00000000-0005-0000-0000-00002E010000}"/>
    <cellStyle name="Normal 19 5 2" xfId="306" xr:uid="{00000000-0005-0000-0000-00002F010000}"/>
    <cellStyle name="Normal 19 6" xfId="307" xr:uid="{00000000-0005-0000-0000-000030010000}"/>
    <cellStyle name="Normal 2" xfId="2" xr:uid="{00000000-0005-0000-0000-000031010000}"/>
    <cellStyle name="Normal 2 2" xfId="7" xr:uid="{00000000-0005-0000-0000-000032010000}"/>
    <cellStyle name="Normal 2 2 2" xfId="308" xr:uid="{00000000-0005-0000-0000-000033010000}"/>
    <cellStyle name="Normal 2 2 2 2" xfId="309" xr:uid="{00000000-0005-0000-0000-000034010000}"/>
    <cellStyle name="Normal 2 2 2 2 2" xfId="310" xr:uid="{00000000-0005-0000-0000-000035010000}"/>
    <cellStyle name="Normal 2 2 2 3" xfId="311" xr:uid="{00000000-0005-0000-0000-000036010000}"/>
    <cellStyle name="Normal 2 2 3" xfId="312" xr:uid="{00000000-0005-0000-0000-000037010000}"/>
    <cellStyle name="Normal 2 2 3 2" xfId="313" xr:uid="{00000000-0005-0000-0000-000038010000}"/>
    <cellStyle name="Normal 2 2 4" xfId="314" xr:uid="{00000000-0005-0000-0000-000039010000}"/>
    <cellStyle name="Normal 2 2 4 2" xfId="315" xr:uid="{00000000-0005-0000-0000-00003A010000}"/>
    <cellStyle name="Normal 2 2 5" xfId="316" xr:uid="{00000000-0005-0000-0000-00003B010000}"/>
    <cellStyle name="Normal 2 3" xfId="317" xr:uid="{00000000-0005-0000-0000-00003C010000}"/>
    <cellStyle name="Normal 2 4" xfId="752" xr:uid="{00000000-0005-0000-0000-00003D010000}"/>
    <cellStyle name="Normal 20" xfId="318" xr:uid="{00000000-0005-0000-0000-00003E010000}"/>
    <cellStyle name="Normal 20 2" xfId="319" xr:uid="{00000000-0005-0000-0000-00003F010000}"/>
    <cellStyle name="Normal 20 2 2" xfId="320" xr:uid="{00000000-0005-0000-0000-000040010000}"/>
    <cellStyle name="Normal 20 2 2 2" xfId="321" xr:uid="{00000000-0005-0000-0000-000041010000}"/>
    <cellStyle name="Normal 20 2 2 2 2" xfId="322" xr:uid="{00000000-0005-0000-0000-000042010000}"/>
    <cellStyle name="Normal 20 2 2 3" xfId="323" xr:uid="{00000000-0005-0000-0000-000043010000}"/>
    <cellStyle name="Normal 20 2 3" xfId="324" xr:uid="{00000000-0005-0000-0000-000044010000}"/>
    <cellStyle name="Normal 20 2 3 2" xfId="325" xr:uid="{00000000-0005-0000-0000-000045010000}"/>
    <cellStyle name="Normal 20 2 4" xfId="326" xr:uid="{00000000-0005-0000-0000-000046010000}"/>
    <cellStyle name="Normal 20 3" xfId="327" xr:uid="{00000000-0005-0000-0000-000047010000}"/>
    <cellStyle name="Normal 20 3 2" xfId="328" xr:uid="{00000000-0005-0000-0000-000048010000}"/>
    <cellStyle name="Normal 20 3 2 2" xfId="329" xr:uid="{00000000-0005-0000-0000-000049010000}"/>
    <cellStyle name="Normal 20 3 3" xfId="330" xr:uid="{00000000-0005-0000-0000-00004A010000}"/>
    <cellStyle name="Normal 20 4" xfId="331" xr:uid="{00000000-0005-0000-0000-00004B010000}"/>
    <cellStyle name="Normal 20 4 2" xfId="332" xr:uid="{00000000-0005-0000-0000-00004C010000}"/>
    <cellStyle name="Normal 20 5" xfId="333" xr:uid="{00000000-0005-0000-0000-00004D010000}"/>
    <cellStyle name="Normal 20 5 2" xfId="334" xr:uid="{00000000-0005-0000-0000-00004E010000}"/>
    <cellStyle name="Normal 20 6" xfId="335" xr:uid="{00000000-0005-0000-0000-00004F010000}"/>
    <cellStyle name="Normal 21" xfId="336" xr:uid="{00000000-0005-0000-0000-000050010000}"/>
    <cellStyle name="Normal 21 2" xfId="337" xr:uid="{00000000-0005-0000-0000-000051010000}"/>
    <cellStyle name="Normal 21 2 2" xfId="338" xr:uid="{00000000-0005-0000-0000-000052010000}"/>
    <cellStyle name="Normal 21 2 2 2" xfId="339" xr:uid="{00000000-0005-0000-0000-000053010000}"/>
    <cellStyle name="Normal 21 2 2 2 2" xfId="340" xr:uid="{00000000-0005-0000-0000-000054010000}"/>
    <cellStyle name="Normal 21 2 2 3" xfId="341" xr:uid="{00000000-0005-0000-0000-000055010000}"/>
    <cellStyle name="Normal 21 2 3" xfId="342" xr:uid="{00000000-0005-0000-0000-000056010000}"/>
    <cellStyle name="Normal 21 2 3 2" xfId="343" xr:uid="{00000000-0005-0000-0000-000057010000}"/>
    <cellStyle name="Normal 21 2 4" xfId="344" xr:uid="{00000000-0005-0000-0000-000058010000}"/>
    <cellStyle name="Normal 21 2 4 2" xfId="345" xr:uid="{00000000-0005-0000-0000-000059010000}"/>
    <cellStyle name="Normal 21 2 5" xfId="346" xr:uid="{00000000-0005-0000-0000-00005A010000}"/>
    <cellStyle name="Normal 21 3" xfId="347" xr:uid="{00000000-0005-0000-0000-00005B010000}"/>
    <cellStyle name="Normal 21 3 2" xfId="348" xr:uid="{00000000-0005-0000-0000-00005C010000}"/>
    <cellStyle name="Normal 21 3 2 2" xfId="349" xr:uid="{00000000-0005-0000-0000-00005D010000}"/>
    <cellStyle name="Normal 21 3 3" xfId="350" xr:uid="{00000000-0005-0000-0000-00005E010000}"/>
    <cellStyle name="Normal 21 4" xfId="351" xr:uid="{00000000-0005-0000-0000-00005F010000}"/>
    <cellStyle name="Normal 21 4 2" xfId="352" xr:uid="{00000000-0005-0000-0000-000060010000}"/>
    <cellStyle name="Normal 21 5" xfId="353" xr:uid="{00000000-0005-0000-0000-000061010000}"/>
    <cellStyle name="Normal 21 5 2" xfId="354" xr:uid="{00000000-0005-0000-0000-000062010000}"/>
    <cellStyle name="Normal 21 6" xfId="355" xr:uid="{00000000-0005-0000-0000-000063010000}"/>
    <cellStyle name="Normal 22" xfId="356" xr:uid="{00000000-0005-0000-0000-000064010000}"/>
    <cellStyle name="Normal 22 2" xfId="357" xr:uid="{00000000-0005-0000-0000-000065010000}"/>
    <cellStyle name="Normal 22 2 2" xfId="358" xr:uid="{00000000-0005-0000-0000-000066010000}"/>
    <cellStyle name="Normal 22 2 2 2" xfId="359" xr:uid="{00000000-0005-0000-0000-000067010000}"/>
    <cellStyle name="Normal 22 2 2 2 2" xfId="360" xr:uid="{00000000-0005-0000-0000-000068010000}"/>
    <cellStyle name="Normal 22 2 2 3" xfId="361" xr:uid="{00000000-0005-0000-0000-000069010000}"/>
    <cellStyle name="Normal 22 2 3" xfId="362" xr:uid="{00000000-0005-0000-0000-00006A010000}"/>
    <cellStyle name="Normal 22 2 3 2" xfId="363" xr:uid="{00000000-0005-0000-0000-00006B010000}"/>
    <cellStyle name="Normal 22 2 4" xfId="364" xr:uid="{00000000-0005-0000-0000-00006C010000}"/>
    <cellStyle name="Normal 22 2 4 2" xfId="365" xr:uid="{00000000-0005-0000-0000-00006D010000}"/>
    <cellStyle name="Normal 22 2 5" xfId="366" xr:uid="{00000000-0005-0000-0000-00006E010000}"/>
    <cellStyle name="Normal 22 3" xfId="367" xr:uid="{00000000-0005-0000-0000-00006F010000}"/>
    <cellStyle name="Normal 22 3 2" xfId="368" xr:uid="{00000000-0005-0000-0000-000070010000}"/>
    <cellStyle name="Normal 22 3 2 2" xfId="369" xr:uid="{00000000-0005-0000-0000-000071010000}"/>
    <cellStyle name="Normal 22 3 3" xfId="370" xr:uid="{00000000-0005-0000-0000-000072010000}"/>
    <cellStyle name="Normal 22 4" xfId="371" xr:uid="{00000000-0005-0000-0000-000073010000}"/>
    <cellStyle name="Normal 22 4 2" xfId="372" xr:uid="{00000000-0005-0000-0000-000074010000}"/>
    <cellStyle name="Normal 22 5" xfId="373" xr:uid="{00000000-0005-0000-0000-000075010000}"/>
    <cellStyle name="Normal 22 5 2" xfId="374" xr:uid="{00000000-0005-0000-0000-000076010000}"/>
    <cellStyle name="Normal 22 6" xfId="375" xr:uid="{00000000-0005-0000-0000-000077010000}"/>
    <cellStyle name="Normal 23" xfId="376" xr:uid="{00000000-0005-0000-0000-000078010000}"/>
    <cellStyle name="Normal 23 2" xfId="377" xr:uid="{00000000-0005-0000-0000-000079010000}"/>
    <cellStyle name="Normal 23 2 2" xfId="378" xr:uid="{00000000-0005-0000-0000-00007A010000}"/>
    <cellStyle name="Normal 23 2 2 2" xfId="379" xr:uid="{00000000-0005-0000-0000-00007B010000}"/>
    <cellStyle name="Normal 23 2 3" xfId="380" xr:uid="{00000000-0005-0000-0000-00007C010000}"/>
    <cellStyle name="Normal 23 3" xfId="381" xr:uid="{00000000-0005-0000-0000-00007D010000}"/>
    <cellStyle name="Normal 23 3 2" xfId="382" xr:uid="{00000000-0005-0000-0000-00007E010000}"/>
    <cellStyle name="Normal 23 3 2 2" xfId="383" xr:uid="{00000000-0005-0000-0000-00007F010000}"/>
    <cellStyle name="Normal 23 3 3" xfId="384" xr:uid="{00000000-0005-0000-0000-000080010000}"/>
    <cellStyle name="Normal 23 4" xfId="385" xr:uid="{00000000-0005-0000-0000-000081010000}"/>
    <cellStyle name="Normal 23 4 2" xfId="386" xr:uid="{00000000-0005-0000-0000-000082010000}"/>
    <cellStyle name="Normal 23 5" xfId="387" xr:uid="{00000000-0005-0000-0000-000083010000}"/>
    <cellStyle name="Normal 23 5 2" xfId="388" xr:uid="{00000000-0005-0000-0000-000084010000}"/>
    <cellStyle name="Normal 23 6" xfId="389" xr:uid="{00000000-0005-0000-0000-000085010000}"/>
    <cellStyle name="Normal 24" xfId="390" xr:uid="{00000000-0005-0000-0000-000086010000}"/>
    <cellStyle name="Normal 24 2" xfId="391" xr:uid="{00000000-0005-0000-0000-000087010000}"/>
    <cellStyle name="Normal 24 2 2" xfId="392" xr:uid="{00000000-0005-0000-0000-000088010000}"/>
    <cellStyle name="Normal 24 2 2 2" xfId="393" xr:uid="{00000000-0005-0000-0000-000089010000}"/>
    <cellStyle name="Normal 24 2 3" xfId="394" xr:uid="{00000000-0005-0000-0000-00008A010000}"/>
    <cellStyle name="Normal 24 3" xfId="395" xr:uid="{00000000-0005-0000-0000-00008B010000}"/>
    <cellStyle name="Normal 24 3 2" xfId="396" xr:uid="{00000000-0005-0000-0000-00008C010000}"/>
    <cellStyle name="Normal 24 3 2 2" xfId="397" xr:uid="{00000000-0005-0000-0000-00008D010000}"/>
    <cellStyle name="Normal 24 3 3" xfId="398" xr:uid="{00000000-0005-0000-0000-00008E010000}"/>
    <cellStyle name="Normal 24 4" xfId="399" xr:uid="{00000000-0005-0000-0000-00008F010000}"/>
    <cellStyle name="Normal 24 4 2" xfId="400" xr:uid="{00000000-0005-0000-0000-000090010000}"/>
    <cellStyle name="Normal 24 5" xfId="401" xr:uid="{00000000-0005-0000-0000-000091010000}"/>
    <cellStyle name="Normal 24 5 2" xfId="402" xr:uid="{00000000-0005-0000-0000-000092010000}"/>
    <cellStyle name="Normal 24 6" xfId="403" xr:uid="{00000000-0005-0000-0000-000093010000}"/>
    <cellStyle name="Normal 25" xfId="404" xr:uid="{00000000-0005-0000-0000-000094010000}"/>
    <cellStyle name="Normal 25 2" xfId="405" xr:uid="{00000000-0005-0000-0000-000095010000}"/>
    <cellStyle name="Normal 25 2 2" xfId="406" xr:uid="{00000000-0005-0000-0000-000096010000}"/>
    <cellStyle name="Normal 25 2 2 2" xfId="407" xr:uid="{00000000-0005-0000-0000-000097010000}"/>
    <cellStyle name="Normal 25 2 3" xfId="408" xr:uid="{00000000-0005-0000-0000-000098010000}"/>
    <cellStyle name="Normal 25 3" xfId="409" xr:uid="{00000000-0005-0000-0000-000099010000}"/>
    <cellStyle name="Normal 25 3 2" xfId="410" xr:uid="{00000000-0005-0000-0000-00009A010000}"/>
    <cellStyle name="Normal 25 3 2 2" xfId="411" xr:uid="{00000000-0005-0000-0000-00009B010000}"/>
    <cellStyle name="Normal 25 3 3" xfId="412" xr:uid="{00000000-0005-0000-0000-00009C010000}"/>
    <cellStyle name="Normal 25 4" xfId="413" xr:uid="{00000000-0005-0000-0000-00009D010000}"/>
    <cellStyle name="Normal 25 4 2" xfId="414" xr:uid="{00000000-0005-0000-0000-00009E010000}"/>
    <cellStyle name="Normal 25 5" xfId="415" xr:uid="{00000000-0005-0000-0000-00009F010000}"/>
    <cellStyle name="Normal 25 5 2" xfId="416" xr:uid="{00000000-0005-0000-0000-0000A0010000}"/>
    <cellStyle name="Normal 25 6" xfId="417" xr:uid="{00000000-0005-0000-0000-0000A1010000}"/>
    <cellStyle name="Normal 26" xfId="418" xr:uid="{00000000-0005-0000-0000-0000A2010000}"/>
    <cellStyle name="Normal 26 2" xfId="419" xr:uid="{00000000-0005-0000-0000-0000A3010000}"/>
    <cellStyle name="Normal 26 2 2" xfId="420" xr:uid="{00000000-0005-0000-0000-0000A4010000}"/>
    <cellStyle name="Normal 26 2 2 2" xfId="421" xr:uid="{00000000-0005-0000-0000-0000A5010000}"/>
    <cellStyle name="Normal 26 2 3" xfId="422" xr:uid="{00000000-0005-0000-0000-0000A6010000}"/>
    <cellStyle name="Normal 26 3" xfId="423" xr:uid="{00000000-0005-0000-0000-0000A7010000}"/>
    <cellStyle name="Normal 26 3 2" xfId="424" xr:uid="{00000000-0005-0000-0000-0000A8010000}"/>
    <cellStyle name="Normal 26 3 2 2" xfId="425" xr:uid="{00000000-0005-0000-0000-0000A9010000}"/>
    <cellStyle name="Normal 26 3 3" xfId="426" xr:uid="{00000000-0005-0000-0000-0000AA010000}"/>
    <cellStyle name="Normal 26 4" xfId="427" xr:uid="{00000000-0005-0000-0000-0000AB010000}"/>
    <cellStyle name="Normal 26 4 2" xfId="428" xr:uid="{00000000-0005-0000-0000-0000AC010000}"/>
    <cellStyle name="Normal 26 5" xfId="429" xr:uid="{00000000-0005-0000-0000-0000AD010000}"/>
    <cellStyle name="Normal 26 5 2" xfId="430" xr:uid="{00000000-0005-0000-0000-0000AE010000}"/>
    <cellStyle name="Normal 26 6" xfId="431" xr:uid="{00000000-0005-0000-0000-0000AF010000}"/>
    <cellStyle name="Normal 27" xfId="432" xr:uid="{00000000-0005-0000-0000-0000B0010000}"/>
    <cellStyle name="Normal 27 2" xfId="433" xr:uid="{00000000-0005-0000-0000-0000B1010000}"/>
    <cellStyle name="Normal 27 2 2" xfId="434" xr:uid="{00000000-0005-0000-0000-0000B2010000}"/>
    <cellStyle name="Normal 27 2 2 2" xfId="435" xr:uid="{00000000-0005-0000-0000-0000B3010000}"/>
    <cellStyle name="Normal 27 2 3" xfId="436" xr:uid="{00000000-0005-0000-0000-0000B4010000}"/>
    <cellStyle name="Normal 27 3" xfId="437" xr:uid="{00000000-0005-0000-0000-0000B5010000}"/>
    <cellStyle name="Normal 27 3 2" xfId="438" xr:uid="{00000000-0005-0000-0000-0000B6010000}"/>
    <cellStyle name="Normal 27 3 2 2" xfId="439" xr:uid="{00000000-0005-0000-0000-0000B7010000}"/>
    <cellStyle name="Normal 27 3 3" xfId="440" xr:uid="{00000000-0005-0000-0000-0000B8010000}"/>
    <cellStyle name="Normal 27 4" xfId="441" xr:uid="{00000000-0005-0000-0000-0000B9010000}"/>
    <cellStyle name="Normal 27 4 2" xfId="442" xr:uid="{00000000-0005-0000-0000-0000BA010000}"/>
    <cellStyle name="Normal 27 5" xfId="443" xr:uid="{00000000-0005-0000-0000-0000BB010000}"/>
    <cellStyle name="Normal 27 5 2" xfId="444" xr:uid="{00000000-0005-0000-0000-0000BC010000}"/>
    <cellStyle name="Normal 27 6" xfId="445" xr:uid="{00000000-0005-0000-0000-0000BD010000}"/>
    <cellStyle name="Normal 28" xfId="446" xr:uid="{00000000-0005-0000-0000-0000BE010000}"/>
    <cellStyle name="Normal 29" xfId="447" xr:uid="{00000000-0005-0000-0000-0000BF010000}"/>
    <cellStyle name="Normal 3" xfId="448" xr:uid="{00000000-0005-0000-0000-0000C0010000}"/>
    <cellStyle name="Normal 3 2" xfId="449" xr:uid="{00000000-0005-0000-0000-0000C1010000}"/>
    <cellStyle name="Normal 3 2 2" xfId="450" xr:uid="{00000000-0005-0000-0000-0000C2010000}"/>
    <cellStyle name="Normal 3 3" xfId="451" xr:uid="{00000000-0005-0000-0000-0000C3010000}"/>
    <cellStyle name="Normal 3 4" xfId="452" xr:uid="{00000000-0005-0000-0000-0000C4010000}"/>
    <cellStyle name="Normal 30" xfId="453" xr:uid="{00000000-0005-0000-0000-0000C5010000}"/>
    <cellStyle name="Normal 30 2" xfId="454" xr:uid="{00000000-0005-0000-0000-0000C6010000}"/>
    <cellStyle name="Normal 30 2 2" xfId="455" xr:uid="{00000000-0005-0000-0000-0000C7010000}"/>
    <cellStyle name="Normal 30 2 2 2" xfId="456" xr:uid="{00000000-0005-0000-0000-0000C8010000}"/>
    <cellStyle name="Normal 30 2 3" xfId="457" xr:uid="{00000000-0005-0000-0000-0000C9010000}"/>
    <cellStyle name="Normal 30 3" xfId="458" xr:uid="{00000000-0005-0000-0000-0000CA010000}"/>
    <cellStyle name="Normal 30 3 2" xfId="459" xr:uid="{00000000-0005-0000-0000-0000CB010000}"/>
    <cellStyle name="Normal 30 4" xfId="460" xr:uid="{00000000-0005-0000-0000-0000CC010000}"/>
    <cellStyle name="Normal 31" xfId="461" xr:uid="{00000000-0005-0000-0000-0000CD010000}"/>
    <cellStyle name="Normal 31 2" xfId="462" xr:uid="{00000000-0005-0000-0000-0000CE010000}"/>
    <cellStyle name="Normal 31 2 2" xfId="463" xr:uid="{00000000-0005-0000-0000-0000CF010000}"/>
    <cellStyle name="Normal 31 2 2 2" xfId="464" xr:uid="{00000000-0005-0000-0000-0000D0010000}"/>
    <cellStyle name="Normal 31 2 3" xfId="465" xr:uid="{00000000-0005-0000-0000-0000D1010000}"/>
    <cellStyle name="Normal 31 3" xfId="466" xr:uid="{00000000-0005-0000-0000-0000D2010000}"/>
    <cellStyle name="Normal 31 3 2" xfId="467" xr:uid="{00000000-0005-0000-0000-0000D3010000}"/>
    <cellStyle name="Normal 31 4" xfId="468" xr:uid="{00000000-0005-0000-0000-0000D4010000}"/>
    <cellStyle name="Normal 32" xfId="469" xr:uid="{00000000-0005-0000-0000-0000D5010000}"/>
    <cellStyle name="Normal 32 2" xfId="470" xr:uid="{00000000-0005-0000-0000-0000D6010000}"/>
    <cellStyle name="Normal 32 2 2" xfId="471" xr:uid="{00000000-0005-0000-0000-0000D7010000}"/>
    <cellStyle name="Normal 32 3" xfId="472" xr:uid="{00000000-0005-0000-0000-0000D8010000}"/>
    <cellStyle name="Normal 33" xfId="473" xr:uid="{00000000-0005-0000-0000-0000D9010000}"/>
    <cellStyle name="Normal 34" xfId="474" xr:uid="{00000000-0005-0000-0000-0000DA010000}"/>
    <cellStyle name="Normal 35" xfId="475" xr:uid="{00000000-0005-0000-0000-0000DB010000}"/>
    <cellStyle name="Normal 35 2" xfId="476" xr:uid="{00000000-0005-0000-0000-0000DC010000}"/>
    <cellStyle name="Normal 35 2 2" xfId="477" xr:uid="{00000000-0005-0000-0000-0000DD010000}"/>
    <cellStyle name="Normal 35 3" xfId="478" xr:uid="{00000000-0005-0000-0000-0000DE010000}"/>
    <cellStyle name="Normal 36" xfId="479" xr:uid="{00000000-0005-0000-0000-0000DF010000}"/>
    <cellStyle name="Normal 36 2" xfId="480" xr:uid="{00000000-0005-0000-0000-0000E0010000}"/>
    <cellStyle name="Normal 36 2 2" xfId="481" xr:uid="{00000000-0005-0000-0000-0000E1010000}"/>
    <cellStyle name="Normal 36 3" xfId="482" xr:uid="{00000000-0005-0000-0000-0000E2010000}"/>
    <cellStyle name="Normal 37" xfId="483" xr:uid="{00000000-0005-0000-0000-0000E3010000}"/>
    <cellStyle name="Normal 37 2" xfId="484" xr:uid="{00000000-0005-0000-0000-0000E4010000}"/>
    <cellStyle name="Normal 37 2 2" xfId="485" xr:uid="{00000000-0005-0000-0000-0000E5010000}"/>
    <cellStyle name="Normal 37 2 2 2" xfId="486" xr:uid="{00000000-0005-0000-0000-0000E6010000}"/>
    <cellStyle name="Normal 37 2 3" xfId="487" xr:uid="{00000000-0005-0000-0000-0000E7010000}"/>
    <cellStyle name="Normal 37 3" xfId="488" xr:uid="{00000000-0005-0000-0000-0000E8010000}"/>
    <cellStyle name="Normal 37 3 2" xfId="489" xr:uid="{00000000-0005-0000-0000-0000E9010000}"/>
    <cellStyle name="Normal 37 4" xfId="490" xr:uid="{00000000-0005-0000-0000-0000EA010000}"/>
    <cellStyle name="Normal 37 4 2" xfId="491" xr:uid="{00000000-0005-0000-0000-0000EB010000}"/>
    <cellStyle name="Normal 37 5" xfId="492" xr:uid="{00000000-0005-0000-0000-0000EC010000}"/>
    <cellStyle name="Normal 38" xfId="493" xr:uid="{00000000-0005-0000-0000-0000ED010000}"/>
    <cellStyle name="Normal 38 2" xfId="494" xr:uid="{00000000-0005-0000-0000-0000EE010000}"/>
    <cellStyle name="Normal 38 2 2" xfId="495" xr:uid="{00000000-0005-0000-0000-0000EF010000}"/>
    <cellStyle name="Normal 38 2 2 2" xfId="496" xr:uid="{00000000-0005-0000-0000-0000F0010000}"/>
    <cellStyle name="Normal 38 2 3" xfId="497" xr:uid="{00000000-0005-0000-0000-0000F1010000}"/>
    <cellStyle name="Normal 38 3" xfId="498" xr:uid="{00000000-0005-0000-0000-0000F2010000}"/>
    <cellStyle name="Normal 38 3 2" xfId="499" xr:uid="{00000000-0005-0000-0000-0000F3010000}"/>
    <cellStyle name="Normal 38 4" xfId="500" xr:uid="{00000000-0005-0000-0000-0000F4010000}"/>
    <cellStyle name="Normal 38 4 2" xfId="501" xr:uid="{00000000-0005-0000-0000-0000F5010000}"/>
    <cellStyle name="Normal 38 5" xfId="502" xr:uid="{00000000-0005-0000-0000-0000F6010000}"/>
    <cellStyle name="Normal 39" xfId="503" xr:uid="{00000000-0005-0000-0000-0000F7010000}"/>
    <cellStyle name="Normal 39 2" xfId="504" xr:uid="{00000000-0005-0000-0000-0000F8010000}"/>
    <cellStyle name="Normal 39 2 2" xfId="505" xr:uid="{00000000-0005-0000-0000-0000F9010000}"/>
    <cellStyle name="Normal 39 3" xfId="506" xr:uid="{00000000-0005-0000-0000-0000FA010000}"/>
    <cellStyle name="Normal 39 3 2" xfId="507" xr:uid="{00000000-0005-0000-0000-0000FB010000}"/>
    <cellStyle name="Normal 39 4" xfId="508" xr:uid="{00000000-0005-0000-0000-0000FC010000}"/>
    <cellStyle name="Normal 4" xfId="509" xr:uid="{00000000-0005-0000-0000-0000FD010000}"/>
    <cellStyle name="Normal 40" xfId="510" xr:uid="{00000000-0005-0000-0000-0000FE010000}"/>
    <cellStyle name="Normal 40 2" xfId="511" xr:uid="{00000000-0005-0000-0000-0000FF010000}"/>
    <cellStyle name="Normal 40 2 2" xfId="512" xr:uid="{00000000-0005-0000-0000-000000020000}"/>
    <cellStyle name="Normal 40 3" xfId="513" xr:uid="{00000000-0005-0000-0000-000001020000}"/>
    <cellStyle name="Normal 40 3 2" xfId="514" xr:uid="{00000000-0005-0000-0000-000002020000}"/>
    <cellStyle name="Normal 40 4" xfId="515" xr:uid="{00000000-0005-0000-0000-000003020000}"/>
    <cellStyle name="Normal 41" xfId="516" xr:uid="{00000000-0005-0000-0000-000004020000}"/>
    <cellStyle name="Normal 41 2" xfId="517" xr:uid="{00000000-0005-0000-0000-000005020000}"/>
    <cellStyle name="Normal 41 2 2" xfId="518" xr:uid="{00000000-0005-0000-0000-000006020000}"/>
    <cellStyle name="Normal 41 3" xfId="519" xr:uid="{00000000-0005-0000-0000-000007020000}"/>
    <cellStyle name="Normal 42" xfId="520" xr:uid="{00000000-0005-0000-0000-000008020000}"/>
    <cellStyle name="Normal 42 2" xfId="521" xr:uid="{00000000-0005-0000-0000-000009020000}"/>
    <cellStyle name="Normal 42 2 2" xfId="522" xr:uid="{00000000-0005-0000-0000-00000A020000}"/>
    <cellStyle name="Normal 42 3" xfId="523" xr:uid="{00000000-0005-0000-0000-00000B020000}"/>
    <cellStyle name="Normal 43" xfId="524" xr:uid="{00000000-0005-0000-0000-00000C020000}"/>
    <cellStyle name="Normal 43 2" xfId="525" xr:uid="{00000000-0005-0000-0000-00000D020000}"/>
    <cellStyle name="Normal 43 2 2" xfId="526" xr:uid="{00000000-0005-0000-0000-00000E020000}"/>
    <cellStyle name="Normal 43 3" xfId="527" xr:uid="{00000000-0005-0000-0000-00000F020000}"/>
    <cellStyle name="Normal 44" xfId="528" xr:uid="{00000000-0005-0000-0000-000010020000}"/>
    <cellStyle name="Normal 44 2" xfId="529" xr:uid="{00000000-0005-0000-0000-000011020000}"/>
    <cellStyle name="Normal 44 2 2" xfId="530" xr:uid="{00000000-0005-0000-0000-000012020000}"/>
    <cellStyle name="Normal 44 3" xfId="531" xr:uid="{00000000-0005-0000-0000-000013020000}"/>
    <cellStyle name="Normal 45" xfId="532" xr:uid="{00000000-0005-0000-0000-000014020000}"/>
    <cellStyle name="Normal 45 2" xfId="533" xr:uid="{00000000-0005-0000-0000-000015020000}"/>
    <cellStyle name="Normal 45 2 2" xfId="534" xr:uid="{00000000-0005-0000-0000-000016020000}"/>
    <cellStyle name="Normal 45 3" xfId="535" xr:uid="{00000000-0005-0000-0000-000017020000}"/>
    <cellStyle name="Normal 46" xfId="536" xr:uid="{00000000-0005-0000-0000-000018020000}"/>
    <cellStyle name="Normal 46 2" xfId="537" xr:uid="{00000000-0005-0000-0000-000019020000}"/>
    <cellStyle name="Normal 46 2 2" xfId="538" xr:uid="{00000000-0005-0000-0000-00001A020000}"/>
    <cellStyle name="Normal 46 3" xfId="539" xr:uid="{00000000-0005-0000-0000-00001B020000}"/>
    <cellStyle name="Normal 47" xfId="540" xr:uid="{00000000-0005-0000-0000-00001C020000}"/>
    <cellStyle name="Normal 47 2" xfId="541" xr:uid="{00000000-0005-0000-0000-00001D020000}"/>
    <cellStyle name="Normal 47 2 2" xfId="542" xr:uid="{00000000-0005-0000-0000-00001E020000}"/>
    <cellStyle name="Normal 47 3" xfId="543" xr:uid="{00000000-0005-0000-0000-00001F020000}"/>
    <cellStyle name="Normal 48" xfId="544" xr:uid="{00000000-0005-0000-0000-000020020000}"/>
    <cellStyle name="Normal 48 2" xfId="545" xr:uid="{00000000-0005-0000-0000-000021020000}"/>
    <cellStyle name="Normal 48 2 2" xfId="546" xr:uid="{00000000-0005-0000-0000-000022020000}"/>
    <cellStyle name="Normal 48 3" xfId="547" xr:uid="{00000000-0005-0000-0000-000023020000}"/>
    <cellStyle name="Normal 49" xfId="548" xr:uid="{00000000-0005-0000-0000-000024020000}"/>
    <cellStyle name="Normal 49 2" xfId="549" xr:uid="{00000000-0005-0000-0000-000025020000}"/>
    <cellStyle name="Normal 49 2 2" xfId="550" xr:uid="{00000000-0005-0000-0000-000026020000}"/>
    <cellStyle name="Normal 49 3" xfId="551" xr:uid="{00000000-0005-0000-0000-000027020000}"/>
    <cellStyle name="Normal 5" xfId="552" xr:uid="{00000000-0005-0000-0000-000028020000}"/>
    <cellStyle name="Normal 5 10" xfId="553" xr:uid="{00000000-0005-0000-0000-000029020000}"/>
    <cellStyle name="Normal 5 11" xfId="554" xr:uid="{00000000-0005-0000-0000-00002A020000}"/>
    <cellStyle name="Normal 5 12" xfId="555" xr:uid="{00000000-0005-0000-0000-00002B020000}"/>
    <cellStyle name="Normal 5 13" xfId="556" xr:uid="{00000000-0005-0000-0000-00002C020000}"/>
    <cellStyle name="Normal 5 14" xfId="557" xr:uid="{00000000-0005-0000-0000-00002D020000}"/>
    <cellStyle name="Normal 5 15" xfId="558" xr:uid="{00000000-0005-0000-0000-00002E020000}"/>
    <cellStyle name="Normal 5 16" xfId="559" xr:uid="{00000000-0005-0000-0000-00002F020000}"/>
    <cellStyle name="Normal 5 17" xfId="560" xr:uid="{00000000-0005-0000-0000-000030020000}"/>
    <cellStyle name="Normal 5 18" xfId="561" xr:uid="{00000000-0005-0000-0000-000031020000}"/>
    <cellStyle name="Normal 5 19" xfId="562" xr:uid="{00000000-0005-0000-0000-000032020000}"/>
    <cellStyle name="Normal 5 2" xfId="563" xr:uid="{00000000-0005-0000-0000-000033020000}"/>
    <cellStyle name="Normal 5 3" xfId="564" xr:uid="{00000000-0005-0000-0000-000034020000}"/>
    <cellStyle name="Normal 5 4" xfId="565" xr:uid="{00000000-0005-0000-0000-000035020000}"/>
    <cellStyle name="Normal 5 5" xfId="566" xr:uid="{00000000-0005-0000-0000-000036020000}"/>
    <cellStyle name="Normal 5 6" xfId="567" xr:uid="{00000000-0005-0000-0000-000037020000}"/>
    <cellStyle name="Normal 5 7" xfId="568" xr:uid="{00000000-0005-0000-0000-000038020000}"/>
    <cellStyle name="Normal 5 8" xfId="569" xr:uid="{00000000-0005-0000-0000-000039020000}"/>
    <cellStyle name="Normal 5 9" xfId="570" xr:uid="{00000000-0005-0000-0000-00003A020000}"/>
    <cellStyle name="Normal 50" xfId="571" xr:uid="{00000000-0005-0000-0000-00003B020000}"/>
    <cellStyle name="Normal 50 2" xfId="572" xr:uid="{00000000-0005-0000-0000-00003C020000}"/>
    <cellStyle name="Normal 50 2 2" xfId="573" xr:uid="{00000000-0005-0000-0000-00003D020000}"/>
    <cellStyle name="Normal 50 3" xfId="574" xr:uid="{00000000-0005-0000-0000-00003E020000}"/>
    <cellStyle name="Normal 51" xfId="575" xr:uid="{00000000-0005-0000-0000-00003F020000}"/>
    <cellStyle name="Normal 51 2" xfId="576" xr:uid="{00000000-0005-0000-0000-000040020000}"/>
    <cellStyle name="Normal 51 2 2" xfId="577" xr:uid="{00000000-0005-0000-0000-000041020000}"/>
    <cellStyle name="Normal 51 3" xfId="578" xr:uid="{00000000-0005-0000-0000-000042020000}"/>
    <cellStyle name="Normal 52" xfId="579" xr:uid="{00000000-0005-0000-0000-000043020000}"/>
    <cellStyle name="Normal 52 2" xfId="580" xr:uid="{00000000-0005-0000-0000-000044020000}"/>
    <cellStyle name="Normal 52 2 2" xfId="581" xr:uid="{00000000-0005-0000-0000-000045020000}"/>
    <cellStyle name="Normal 52 3" xfId="582" xr:uid="{00000000-0005-0000-0000-000046020000}"/>
    <cellStyle name="Normal 53" xfId="583" xr:uid="{00000000-0005-0000-0000-000047020000}"/>
    <cellStyle name="Normal 53 2" xfId="584" xr:uid="{00000000-0005-0000-0000-000048020000}"/>
    <cellStyle name="Normal 53 2 2" xfId="585" xr:uid="{00000000-0005-0000-0000-000049020000}"/>
    <cellStyle name="Normal 53 3" xfId="586" xr:uid="{00000000-0005-0000-0000-00004A020000}"/>
    <cellStyle name="Normal 54" xfId="587" xr:uid="{00000000-0005-0000-0000-00004B020000}"/>
    <cellStyle name="Normal 54 2" xfId="588" xr:uid="{00000000-0005-0000-0000-00004C020000}"/>
    <cellStyle name="Normal 54 2 2" xfId="589" xr:uid="{00000000-0005-0000-0000-00004D020000}"/>
    <cellStyle name="Normal 54 3" xfId="590" xr:uid="{00000000-0005-0000-0000-00004E020000}"/>
    <cellStyle name="Normal 55" xfId="591" xr:uid="{00000000-0005-0000-0000-00004F020000}"/>
    <cellStyle name="Normal 55 2" xfId="592" xr:uid="{00000000-0005-0000-0000-000050020000}"/>
    <cellStyle name="Normal 55 2 2" xfId="593" xr:uid="{00000000-0005-0000-0000-000051020000}"/>
    <cellStyle name="Normal 55 3" xfId="594" xr:uid="{00000000-0005-0000-0000-000052020000}"/>
    <cellStyle name="Normal 56" xfId="595" xr:uid="{00000000-0005-0000-0000-000053020000}"/>
    <cellStyle name="Normal 56 2" xfId="596" xr:uid="{00000000-0005-0000-0000-000054020000}"/>
    <cellStyle name="Normal 56 2 2" xfId="597" xr:uid="{00000000-0005-0000-0000-000055020000}"/>
    <cellStyle name="Normal 56 3" xfId="598" xr:uid="{00000000-0005-0000-0000-000056020000}"/>
    <cellStyle name="Normal 57" xfId="599" xr:uid="{00000000-0005-0000-0000-000057020000}"/>
    <cellStyle name="Normal 57 2" xfId="600" xr:uid="{00000000-0005-0000-0000-000058020000}"/>
    <cellStyle name="Normal 57 2 2" xfId="601" xr:uid="{00000000-0005-0000-0000-000059020000}"/>
    <cellStyle name="Normal 57 3" xfId="602" xr:uid="{00000000-0005-0000-0000-00005A020000}"/>
    <cellStyle name="Normal 57 4" xfId="603" xr:uid="{00000000-0005-0000-0000-00005B020000}"/>
    <cellStyle name="Normal 58" xfId="604" xr:uid="{00000000-0005-0000-0000-00005C020000}"/>
    <cellStyle name="Normal 58 2" xfId="605" xr:uid="{00000000-0005-0000-0000-00005D020000}"/>
    <cellStyle name="Normal 58 2 2" xfId="606" xr:uid="{00000000-0005-0000-0000-00005E020000}"/>
    <cellStyle name="Normal 58 3" xfId="607" xr:uid="{00000000-0005-0000-0000-00005F020000}"/>
    <cellStyle name="Normal 58 4" xfId="608" xr:uid="{00000000-0005-0000-0000-000060020000}"/>
    <cellStyle name="Normal 59" xfId="609" xr:uid="{00000000-0005-0000-0000-000061020000}"/>
    <cellStyle name="Normal 59 2" xfId="610" xr:uid="{00000000-0005-0000-0000-000062020000}"/>
    <cellStyle name="Normal 6" xfId="611" xr:uid="{00000000-0005-0000-0000-000063020000}"/>
    <cellStyle name="Normal 6 10" xfId="612" xr:uid="{00000000-0005-0000-0000-000064020000}"/>
    <cellStyle name="Normal 6 11" xfId="613" xr:uid="{00000000-0005-0000-0000-000065020000}"/>
    <cellStyle name="Normal 6 12" xfId="614" xr:uid="{00000000-0005-0000-0000-000066020000}"/>
    <cellStyle name="Normal 6 13" xfId="615" xr:uid="{00000000-0005-0000-0000-000067020000}"/>
    <cellStyle name="Normal 6 14" xfId="616" xr:uid="{00000000-0005-0000-0000-000068020000}"/>
    <cellStyle name="Normal 6 15" xfId="617" xr:uid="{00000000-0005-0000-0000-000069020000}"/>
    <cellStyle name="Normal 6 16" xfId="618" xr:uid="{00000000-0005-0000-0000-00006A020000}"/>
    <cellStyle name="Normal 6 17" xfId="619" xr:uid="{00000000-0005-0000-0000-00006B020000}"/>
    <cellStyle name="Normal 6 18" xfId="620" xr:uid="{00000000-0005-0000-0000-00006C020000}"/>
    <cellStyle name="Normal 6 19" xfId="621" xr:uid="{00000000-0005-0000-0000-00006D020000}"/>
    <cellStyle name="Normal 6 2" xfId="622" xr:uid="{00000000-0005-0000-0000-00006E020000}"/>
    <cellStyle name="Normal 6 3" xfId="623" xr:uid="{00000000-0005-0000-0000-00006F020000}"/>
    <cellStyle name="Normal 6 4" xfId="624" xr:uid="{00000000-0005-0000-0000-000070020000}"/>
    <cellStyle name="Normal 6 5" xfId="625" xr:uid="{00000000-0005-0000-0000-000071020000}"/>
    <cellStyle name="Normal 6 6" xfId="626" xr:uid="{00000000-0005-0000-0000-000072020000}"/>
    <cellStyle name="Normal 6 7" xfId="627" xr:uid="{00000000-0005-0000-0000-000073020000}"/>
    <cellStyle name="Normal 6 8" xfId="628" xr:uid="{00000000-0005-0000-0000-000074020000}"/>
    <cellStyle name="Normal 6 9" xfId="629" xr:uid="{00000000-0005-0000-0000-000075020000}"/>
    <cellStyle name="Normal 60" xfId="630" xr:uid="{00000000-0005-0000-0000-000076020000}"/>
    <cellStyle name="Normal 60 2" xfId="631" xr:uid="{00000000-0005-0000-0000-000077020000}"/>
    <cellStyle name="Normal 60 2 2" xfId="632" xr:uid="{00000000-0005-0000-0000-000078020000}"/>
    <cellStyle name="Normal 60 3" xfId="633" xr:uid="{00000000-0005-0000-0000-000079020000}"/>
    <cellStyle name="Normal 61" xfId="634" xr:uid="{00000000-0005-0000-0000-00007A020000}"/>
    <cellStyle name="Normal 61 2" xfId="635" xr:uid="{00000000-0005-0000-0000-00007B020000}"/>
    <cellStyle name="Normal 61 2 2" xfId="636" xr:uid="{00000000-0005-0000-0000-00007C020000}"/>
    <cellStyle name="Normal 61 3" xfId="637" xr:uid="{00000000-0005-0000-0000-00007D020000}"/>
    <cellStyle name="Normal 62" xfId="638" xr:uid="{00000000-0005-0000-0000-00007E020000}"/>
    <cellStyle name="Normal 62 2" xfId="639" xr:uid="{00000000-0005-0000-0000-00007F020000}"/>
    <cellStyle name="Normal 62 2 2" xfId="640" xr:uid="{00000000-0005-0000-0000-000080020000}"/>
    <cellStyle name="Normal 62 3" xfId="641" xr:uid="{00000000-0005-0000-0000-000081020000}"/>
    <cellStyle name="Normal 63" xfId="642" xr:uid="{00000000-0005-0000-0000-000082020000}"/>
    <cellStyle name="Normal 64" xfId="643" xr:uid="{00000000-0005-0000-0000-000083020000}"/>
    <cellStyle name="Normal 65" xfId="644" xr:uid="{00000000-0005-0000-0000-000084020000}"/>
    <cellStyle name="Normal 7" xfId="645" xr:uid="{00000000-0005-0000-0000-000085020000}"/>
    <cellStyle name="Normal 7 10" xfId="646" xr:uid="{00000000-0005-0000-0000-000086020000}"/>
    <cellStyle name="Normal 7 11" xfId="647" xr:uid="{00000000-0005-0000-0000-000087020000}"/>
    <cellStyle name="Normal 7 12" xfId="648" xr:uid="{00000000-0005-0000-0000-000088020000}"/>
    <cellStyle name="Normal 7 13" xfId="649" xr:uid="{00000000-0005-0000-0000-000089020000}"/>
    <cellStyle name="Normal 7 14" xfId="650" xr:uid="{00000000-0005-0000-0000-00008A020000}"/>
    <cellStyle name="Normal 7 15" xfId="651" xr:uid="{00000000-0005-0000-0000-00008B020000}"/>
    <cellStyle name="Normal 7 16" xfId="652" xr:uid="{00000000-0005-0000-0000-00008C020000}"/>
    <cellStyle name="Normal 7 17" xfId="653" xr:uid="{00000000-0005-0000-0000-00008D020000}"/>
    <cellStyle name="Normal 7 18" xfId="654" xr:uid="{00000000-0005-0000-0000-00008E020000}"/>
    <cellStyle name="Normal 7 19" xfId="655" xr:uid="{00000000-0005-0000-0000-00008F020000}"/>
    <cellStyle name="Normal 7 2" xfId="656" xr:uid="{00000000-0005-0000-0000-000090020000}"/>
    <cellStyle name="Normal 7 3" xfId="657" xr:uid="{00000000-0005-0000-0000-000091020000}"/>
    <cellStyle name="Normal 7 4" xfId="658" xr:uid="{00000000-0005-0000-0000-000092020000}"/>
    <cellStyle name="Normal 7 5" xfId="659" xr:uid="{00000000-0005-0000-0000-000093020000}"/>
    <cellStyle name="Normal 7 6" xfId="660" xr:uid="{00000000-0005-0000-0000-000094020000}"/>
    <cellStyle name="Normal 7 7" xfId="661" xr:uid="{00000000-0005-0000-0000-000095020000}"/>
    <cellStyle name="Normal 7 8" xfId="662" xr:uid="{00000000-0005-0000-0000-000096020000}"/>
    <cellStyle name="Normal 7 9" xfId="663" xr:uid="{00000000-0005-0000-0000-000097020000}"/>
    <cellStyle name="Normal 8" xfId="664" xr:uid="{00000000-0005-0000-0000-000098020000}"/>
    <cellStyle name="Normal 8 10" xfId="665" xr:uid="{00000000-0005-0000-0000-000099020000}"/>
    <cellStyle name="Normal 8 11" xfId="666" xr:uid="{00000000-0005-0000-0000-00009A020000}"/>
    <cellStyle name="Normal 8 12" xfId="667" xr:uid="{00000000-0005-0000-0000-00009B020000}"/>
    <cellStyle name="Normal 8 13" xfId="668" xr:uid="{00000000-0005-0000-0000-00009C020000}"/>
    <cellStyle name="Normal 8 14" xfId="669" xr:uid="{00000000-0005-0000-0000-00009D020000}"/>
    <cellStyle name="Normal 8 15" xfId="670" xr:uid="{00000000-0005-0000-0000-00009E020000}"/>
    <cellStyle name="Normal 8 16" xfId="671" xr:uid="{00000000-0005-0000-0000-00009F020000}"/>
    <cellStyle name="Normal 8 17" xfId="672" xr:uid="{00000000-0005-0000-0000-0000A0020000}"/>
    <cellStyle name="Normal 8 18" xfId="673" xr:uid="{00000000-0005-0000-0000-0000A1020000}"/>
    <cellStyle name="Normal 8 2" xfId="674" xr:uid="{00000000-0005-0000-0000-0000A2020000}"/>
    <cellStyle name="Normal 8 3" xfId="675" xr:uid="{00000000-0005-0000-0000-0000A3020000}"/>
    <cellStyle name="Normal 8 4" xfId="676" xr:uid="{00000000-0005-0000-0000-0000A4020000}"/>
    <cellStyle name="Normal 8 5" xfId="677" xr:uid="{00000000-0005-0000-0000-0000A5020000}"/>
    <cellStyle name="Normal 8 6" xfId="678" xr:uid="{00000000-0005-0000-0000-0000A6020000}"/>
    <cellStyle name="Normal 8 7" xfId="679" xr:uid="{00000000-0005-0000-0000-0000A7020000}"/>
    <cellStyle name="Normal 8 8" xfId="680" xr:uid="{00000000-0005-0000-0000-0000A8020000}"/>
    <cellStyle name="Normal 8 9" xfId="681" xr:uid="{00000000-0005-0000-0000-0000A9020000}"/>
    <cellStyle name="Normal 9" xfId="682" xr:uid="{00000000-0005-0000-0000-0000AA020000}"/>
    <cellStyle name="Normal 9 10" xfId="683" xr:uid="{00000000-0005-0000-0000-0000AB020000}"/>
    <cellStyle name="Normal 9 11" xfId="684" xr:uid="{00000000-0005-0000-0000-0000AC020000}"/>
    <cellStyle name="Normal 9 12" xfId="685" xr:uid="{00000000-0005-0000-0000-0000AD020000}"/>
    <cellStyle name="Normal 9 13" xfId="686" xr:uid="{00000000-0005-0000-0000-0000AE020000}"/>
    <cellStyle name="Normal 9 14" xfId="687" xr:uid="{00000000-0005-0000-0000-0000AF020000}"/>
    <cellStyle name="Normal 9 15" xfId="688" xr:uid="{00000000-0005-0000-0000-0000B0020000}"/>
    <cellStyle name="Normal 9 16" xfId="689" xr:uid="{00000000-0005-0000-0000-0000B1020000}"/>
    <cellStyle name="Normal 9 17" xfId="690" xr:uid="{00000000-0005-0000-0000-0000B2020000}"/>
    <cellStyle name="Normal 9 18" xfId="691" xr:uid="{00000000-0005-0000-0000-0000B3020000}"/>
    <cellStyle name="Normal 9 2" xfId="692" xr:uid="{00000000-0005-0000-0000-0000B4020000}"/>
    <cellStyle name="Normal 9 3" xfId="693" xr:uid="{00000000-0005-0000-0000-0000B5020000}"/>
    <cellStyle name="Normal 9 4" xfId="694" xr:uid="{00000000-0005-0000-0000-0000B6020000}"/>
    <cellStyle name="Normal 9 5" xfId="695" xr:uid="{00000000-0005-0000-0000-0000B7020000}"/>
    <cellStyle name="Normal 9 6" xfId="696" xr:uid="{00000000-0005-0000-0000-0000B8020000}"/>
    <cellStyle name="Normal 9 7" xfId="697" xr:uid="{00000000-0005-0000-0000-0000B9020000}"/>
    <cellStyle name="Normal 9 8" xfId="698" xr:uid="{00000000-0005-0000-0000-0000BA020000}"/>
    <cellStyle name="Normal 9 9" xfId="699" xr:uid="{00000000-0005-0000-0000-0000BB020000}"/>
    <cellStyle name="Percent" xfId="754" builtinId="5"/>
    <cellStyle name="Percent 2" xfId="4" xr:uid="{00000000-0005-0000-0000-0000BD020000}"/>
    <cellStyle name="Percent 2 2" xfId="700" xr:uid="{00000000-0005-0000-0000-0000BE020000}"/>
    <cellStyle name="Percent 2 3" xfId="701" xr:uid="{00000000-0005-0000-0000-0000BF020000}"/>
    <cellStyle name="Percent 2 4" xfId="702" xr:uid="{00000000-0005-0000-0000-0000C0020000}"/>
    <cellStyle name="Percent 2 5" xfId="703" xr:uid="{00000000-0005-0000-0000-0000C1020000}"/>
    <cellStyle name="Percent 2 6" xfId="704" xr:uid="{00000000-0005-0000-0000-0000C2020000}"/>
    <cellStyle name="Percent 3" xfId="10" xr:uid="{00000000-0005-0000-0000-0000C3020000}"/>
    <cellStyle name="Percent 3 2" xfId="705" xr:uid="{00000000-0005-0000-0000-0000C4020000}"/>
    <cellStyle name="Percent 3 3" xfId="706" xr:uid="{00000000-0005-0000-0000-0000C5020000}"/>
    <cellStyle name="Percent 4" xfId="707" xr:uid="{00000000-0005-0000-0000-0000C6020000}"/>
    <cellStyle name="Percent 4 2" xfId="708" xr:uid="{00000000-0005-0000-0000-0000C7020000}"/>
    <cellStyle name="Percent 4 3" xfId="709" xr:uid="{00000000-0005-0000-0000-0000C8020000}"/>
    <cellStyle name="Percent 4 3 2" xfId="710" xr:uid="{00000000-0005-0000-0000-0000C9020000}"/>
    <cellStyle name="Percent 4 3 2 2" xfId="711" xr:uid="{00000000-0005-0000-0000-0000CA020000}"/>
    <cellStyle name="Percent 4 3 2 2 2" xfId="712" xr:uid="{00000000-0005-0000-0000-0000CB020000}"/>
    <cellStyle name="Percent 4 3 2 3" xfId="713" xr:uid="{00000000-0005-0000-0000-0000CC020000}"/>
    <cellStyle name="Percent 4 3 3" xfId="714" xr:uid="{00000000-0005-0000-0000-0000CD020000}"/>
    <cellStyle name="Percent 4 3 3 2" xfId="715" xr:uid="{00000000-0005-0000-0000-0000CE020000}"/>
    <cellStyle name="Percent 4 3 4" xfId="716" xr:uid="{00000000-0005-0000-0000-0000CF020000}"/>
    <cellStyle name="Percent 4 3 4 2" xfId="717" xr:uid="{00000000-0005-0000-0000-0000D0020000}"/>
    <cellStyle name="Percent 4 3 5" xfId="718" xr:uid="{00000000-0005-0000-0000-0000D1020000}"/>
    <cellStyle name="Percent 5" xfId="719" xr:uid="{00000000-0005-0000-0000-0000D2020000}"/>
    <cellStyle name="Percent 6" xfId="720" xr:uid="{00000000-0005-0000-0000-0000D3020000}"/>
    <cellStyle name="Percent 6 2" xfId="721" xr:uid="{00000000-0005-0000-0000-0000D4020000}"/>
    <cellStyle name="Percent 6 2 2" xfId="722" xr:uid="{00000000-0005-0000-0000-0000D5020000}"/>
    <cellStyle name="Percent 6 3" xfId="723" xr:uid="{00000000-0005-0000-0000-0000D6020000}"/>
    <cellStyle name="Percent 7" xfId="724" xr:uid="{00000000-0005-0000-0000-0000D7020000}"/>
    <cellStyle name="Percent 8" xfId="725" xr:uid="{00000000-0005-0000-0000-0000D8020000}"/>
    <cellStyle name="Style 21" xfId="726" xr:uid="{00000000-0005-0000-0000-0000D9020000}"/>
    <cellStyle name="Style 22" xfId="727" xr:uid="{00000000-0005-0000-0000-0000DA020000}"/>
    <cellStyle name="Style 23" xfId="728" xr:uid="{00000000-0005-0000-0000-0000DB020000}"/>
    <cellStyle name="Style 24" xfId="729" xr:uid="{00000000-0005-0000-0000-0000DC020000}"/>
    <cellStyle name="Style 25" xfId="730" xr:uid="{00000000-0005-0000-0000-0000DD020000}"/>
    <cellStyle name="Style 26" xfId="731" xr:uid="{00000000-0005-0000-0000-0000DE020000}"/>
    <cellStyle name="Style 27" xfId="732" xr:uid="{00000000-0005-0000-0000-0000DF020000}"/>
    <cellStyle name="Style 28" xfId="733" xr:uid="{00000000-0005-0000-0000-0000E0020000}"/>
    <cellStyle name="Style 29" xfId="734" xr:uid="{00000000-0005-0000-0000-0000E1020000}"/>
    <cellStyle name="Style 30" xfId="735" xr:uid="{00000000-0005-0000-0000-0000E2020000}"/>
    <cellStyle name="Style 31" xfId="736" xr:uid="{00000000-0005-0000-0000-0000E3020000}"/>
    <cellStyle name="Style 32" xfId="737" xr:uid="{00000000-0005-0000-0000-0000E4020000}"/>
    <cellStyle name="Style 33" xfId="738" xr:uid="{00000000-0005-0000-0000-0000E5020000}"/>
    <cellStyle name="Style 34" xfId="739" xr:uid="{00000000-0005-0000-0000-0000E6020000}"/>
    <cellStyle name="Style 35" xfId="740" xr:uid="{00000000-0005-0000-0000-0000E7020000}"/>
    <cellStyle name="Style 36" xfId="741" xr:uid="{00000000-0005-0000-0000-0000E8020000}"/>
    <cellStyle name="Style 39" xfId="742" xr:uid="{00000000-0005-0000-0000-0000E9020000}"/>
    <cellStyle name="Total Format 1" xfId="743" xr:uid="{00000000-0005-0000-0000-0000EA020000}"/>
    <cellStyle name="Total Format 1 2" xfId="744" xr:uid="{00000000-0005-0000-0000-0000EB020000}"/>
    <cellStyle name="Total Format 1 3" xfId="745" xr:uid="{00000000-0005-0000-0000-0000EC020000}"/>
    <cellStyle name="Total Format 2" xfId="746" xr:uid="{00000000-0005-0000-0000-0000ED020000}"/>
    <cellStyle name="Total Format 2 2" xfId="747" xr:uid="{00000000-0005-0000-0000-0000EE020000}"/>
    <cellStyle name="Total Format 2 3" xfId="748" xr:uid="{00000000-0005-0000-0000-0000EF020000}"/>
    <cellStyle name="Total Format 3" xfId="749" xr:uid="{00000000-0005-0000-0000-0000F0020000}"/>
    <cellStyle name="Total Format 3 2" xfId="750" xr:uid="{00000000-0005-0000-0000-0000F1020000}"/>
    <cellStyle name="Total Format 3 3" xfId="751" xr:uid="{00000000-0005-0000-0000-0000F2020000}"/>
  </cellStyles>
  <dxfs count="0"/>
  <tableStyles count="0" defaultTableStyle="TableStyleMedium2" defaultPivotStyle="PivotStyleLight16"/>
  <colors>
    <mruColors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us-sbs\shared\water%20industry\Plymouth\045R8\NAMES.WK4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center\Utility%20Services%20Data\13-0191%20-%20San%20Jose%20Water%20(09)(PMA)\13-0172%20-%20Missouri%20American%20(PMA)\Rebuttal\Janous'%20Corrected%20CAP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water%20industry/PA%20American%20-%20Exeter/cos1298/AJK.xlw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Documents%20and%20Settings\Mga\Local%20Settings\Temporary%20Internet%20Files\OLK1A\Selection_sk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aus-sbs\shared\water%20industry\Plymouth\032r8\NAMES.WK4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uey\Shares\PLDocs\JAL\8767\Exhibit\Selection%20-%20Wepco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M Summary (Sc 12 - p. 1)"/>
      <sheetName val="CAPM Backup (Sc 12 - p. 2)"/>
      <sheetName val="CAPM VL Appr Pot. (Sc 12 - WP)"/>
      <sheetName val="Sheet1"/>
      <sheetName val="Sheet2"/>
      <sheetName val="Sheet3"/>
    </sheetNames>
    <sheetDataSet>
      <sheetData sheetId="0"/>
      <sheetData sheetId="1">
        <row r="18">
          <cell r="B18" t="str">
            <v>Traditional Capital Asset Pricing Model (4)</v>
          </cell>
        </row>
        <row r="19">
          <cell r="B19" t="str">
            <v>Traditional Capital Asset Pricing Model (4)</v>
          </cell>
        </row>
        <row r="20">
          <cell r="A20" t="str">
            <v>MIEC Witness Janous' Water Proxy Group</v>
          </cell>
        </row>
        <row r="21">
          <cell r="A21" t="str">
            <v>MIEC Witness Janous' Water Proxy Group</v>
          </cell>
          <cell r="C21">
            <v>1.05</v>
          </cell>
          <cell r="E21">
            <v>7.46</v>
          </cell>
          <cell r="F21" t="str">
            <v>%</v>
          </cell>
          <cell r="I21">
            <v>12.56</v>
          </cell>
          <cell r="J21" t="str">
            <v>%</v>
          </cell>
        </row>
        <row r="22">
          <cell r="A22" t="str">
            <v>American States Water Co.</v>
          </cell>
          <cell r="C22">
            <v>1.05</v>
          </cell>
          <cell r="E22">
            <v>7.46</v>
          </cell>
          <cell r="F22" t="str">
            <v>%</v>
          </cell>
          <cell r="I22">
            <v>12.24</v>
          </cell>
          <cell r="J22" t="str">
            <v>%</v>
          </cell>
        </row>
        <row r="23">
          <cell r="A23" t="str">
            <v>Aqua America, Inc.</v>
          </cell>
          <cell r="C23">
            <v>0.95</v>
          </cell>
          <cell r="E23">
            <v>6.75</v>
          </cell>
          <cell r="I23">
            <v>11.53</v>
          </cell>
        </row>
        <row r="24">
          <cell r="A24" t="str">
            <v>California Water Service Group</v>
          </cell>
          <cell r="C24">
            <v>1.1499999999999999</v>
          </cell>
          <cell r="E24">
            <v>8.17</v>
          </cell>
          <cell r="I24">
            <v>12.95</v>
          </cell>
        </row>
        <row r="25">
          <cell r="A25" t="str">
            <v xml:space="preserve">Connecticut Water Serive Corp. </v>
          </cell>
          <cell r="C25">
            <v>0.85</v>
          </cell>
          <cell r="E25">
            <v>6.04</v>
          </cell>
          <cell r="I25">
            <v>10.82</v>
          </cell>
        </row>
        <row r="26">
          <cell r="A26" t="str">
            <v>Middlesex Water Company</v>
          </cell>
          <cell r="C26">
            <v>0.9</v>
          </cell>
          <cell r="E26">
            <v>6.39</v>
          </cell>
          <cell r="I26">
            <v>11.17</v>
          </cell>
        </row>
        <row r="27">
          <cell r="A27" t="str">
            <v xml:space="preserve">SJW Corp.           </v>
          </cell>
          <cell r="C27">
            <v>1.1499999999999999</v>
          </cell>
          <cell r="E27">
            <v>8.17</v>
          </cell>
          <cell r="I27">
            <v>12.95</v>
          </cell>
        </row>
        <row r="28">
          <cell r="A28" t="str">
            <v xml:space="preserve">Southwest Water Company     </v>
          </cell>
          <cell r="C28">
            <v>1.05</v>
          </cell>
          <cell r="E28">
            <v>7.46</v>
          </cell>
          <cell r="I28">
            <v>12.24</v>
          </cell>
        </row>
        <row r="29">
          <cell r="A29" t="str">
            <v>York Water Company</v>
          </cell>
          <cell r="C29">
            <v>0.5</v>
          </cell>
          <cell r="E29">
            <v>3.55</v>
          </cell>
          <cell r="I29">
            <v>8.33</v>
          </cell>
        </row>
        <row r="30">
          <cell r="A30" t="str">
            <v>Average</v>
          </cell>
          <cell r="C30">
            <v>0.95</v>
          </cell>
          <cell r="E30">
            <v>6.75</v>
          </cell>
          <cell r="F30" t="str">
            <v>%</v>
          </cell>
          <cell r="I30">
            <v>11.85</v>
          </cell>
          <cell r="J30" t="str">
            <v>%</v>
          </cell>
        </row>
        <row r="31">
          <cell r="A31" t="str">
            <v>Average</v>
          </cell>
          <cell r="C31">
            <v>0.95</v>
          </cell>
          <cell r="E31">
            <v>6.75</v>
          </cell>
          <cell r="F31" t="str">
            <v>%</v>
          </cell>
          <cell r="I31">
            <v>11.53</v>
          </cell>
          <cell r="J31" t="str">
            <v>%</v>
          </cell>
        </row>
        <row r="33">
          <cell r="A33" t="str">
            <v>MIEC Witness Janous' Gas Distribution Proxy Group</v>
          </cell>
        </row>
        <row r="34">
          <cell r="A34" t="str">
            <v>MIEC Witness Janous' Gas Distribution Proxy Group</v>
          </cell>
          <cell r="C34">
            <v>0.85</v>
          </cell>
          <cell r="E34">
            <v>6.04</v>
          </cell>
          <cell r="F34" t="str">
            <v>%</v>
          </cell>
          <cell r="I34">
            <v>11.14</v>
          </cell>
          <cell r="J34" t="str">
            <v>%</v>
          </cell>
        </row>
        <row r="35">
          <cell r="A35" t="str">
            <v>AGL Resources, Inc.</v>
          </cell>
          <cell r="C35">
            <v>0.85</v>
          </cell>
          <cell r="E35">
            <v>6.04</v>
          </cell>
          <cell r="F35" t="str">
            <v>%</v>
          </cell>
          <cell r="I35">
            <v>10.82</v>
          </cell>
          <cell r="J35" t="str">
            <v>%</v>
          </cell>
        </row>
        <row r="36">
          <cell r="A36" t="str">
            <v>Atmos Energy Corp.</v>
          </cell>
          <cell r="C36">
            <v>0.85</v>
          </cell>
          <cell r="E36">
            <v>6.04</v>
          </cell>
          <cell r="I36">
            <v>10.82</v>
          </cell>
        </row>
        <row r="37">
          <cell r="A37" t="str">
            <v>Laclede Group, Inc.</v>
          </cell>
          <cell r="C37">
            <v>0.9</v>
          </cell>
          <cell r="E37">
            <v>6.39</v>
          </cell>
          <cell r="I37">
            <v>11.17</v>
          </cell>
        </row>
        <row r="38">
          <cell r="A38" t="str">
            <v>New Jersey Resources Corp.</v>
          </cell>
          <cell r="C38">
            <v>0.85</v>
          </cell>
          <cell r="E38">
            <v>6.04</v>
          </cell>
          <cell r="I38">
            <v>10.82</v>
          </cell>
        </row>
        <row r="39">
          <cell r="A39" t="str">
            <v>NICOR Inc.</v>
          </cell>
          <cell r="C39">
            <v>0.95</v>
          </cell>
          <cell r="E39">
            <v>6.75</v>
          </cell>
          <cell r="I39">
            <v>11.53</v>
          </cell>
        </row>
        <row r="40">
          <cell r="A40" t="str">
            <v>Northwest Natural Gas Company</v>
          </cell>
          <cell r="C40">
            <v>0.8</v>
          </cell>
          <cell r="E40">
            <v>5.68</v>
          </cell>
          <cell r="I40">
            <v>10.46</v>
          </cell>
        </row>
        <row r="41">
          <cell r="A41" t="str">
            <v>Piedmont Natural Gas Co., Inc.</v>
          </cell>
          <cell r="C41">
            <v>0.85</v>
          </cell>
          <cell r="E41">
            <v>6.04</v>
          </cell>
          <cell r="I41">
            <v>10.82</v>
          </cell>
        </row>
        <row r="42">
          <cell r="A42" t="str">
            <v>South Jersey Industries, Inc.</v>
          </cell>
          <cell r="C42">
            <v>0.85</v>
          </cell>
          <cell r="E42">
            <v>6.04</v>
          </cell>
          <cell r="I42">
            <v>10.82</v>
          </cell>
        </row>
        <row r="43">
          <cell r="A43" t="str">
            <v>Southwest Gas Corporation</v>
          </cell>
          <cell r="C43">
            <v>0.9</v>
          </cell>
          <cell r="E43">
            <v>6.39</v>
          </cell>
          <cell r="I43">
            <v>11.17</v>
          </cell>
        </row>
        <row r="44">
          <cell r="A44" t="str">
            <v xml:space="preserve">WGL Holdings, Inc.   </v>
          </cell>
          <cell r="C44">
            <v>0.9</v>
          </cell>
          <cell r="E44">
            <v>6.39</v>
          </cell>
          <cell r="I44">
            <v>11.17</v>
          </cell>
        </row>
        <row r="45">
          <cell r="A45" t="str">
            <v>Average</v>
          </cell>
          <cell r="C45">
            <v>0.87</v>
          </cell>
          <cell r="E45">
            <v>6.18</v>
          </cell>
          <cell r="F45" t="str">
            <v>%</v>
          </cell>
          <cell r="I45">
            <v>11.28</v>
          </cell>
          <cell r="J45" t="str">
            <v>%</v>
          </cell>
        </row>
        <row r="46">
          <cell r="A46" t="str">
            <v>Average</v>
          </cell>
          <cell r="C46">
            <v>0.87</v>
          </cell>
          <cell r="E46">
            <v>6.18</v>
          </cell>
          <cell r="F46" t="str">
            <v>%</v>
          </cell>
          <cell r="I46">
            <v>10.96</v>
          </cell>
          <cell r="J46" t="str">
            <v>%</v>
          </cell>
        </row>
        <row r="49">
          <cell r="B49" t="str">
            <v>Empirical Capital Asset Pricing Model (5)</v>
          </cell>
        </row>
        <row r="50">
          <cell r="A50" t="str">
            <v>MIEC Witness Janous' Water Proxy Group</v>
          </cell>
          <cell r="B50" t="str">
            <v>Empirical Capital Asset Pricing Model (5)</v>
          </cell>
        </row>
        <row r="51">
          <cell r="A51" t="str">
            <v>MIEC Witness Janous' Water Proxy Group</v>
          </cell>
        </row>
        <row r="53">
          <cell r="A53" t="str">
            <v>American States Water Co.</v>
          </cell>
          <cell r="C53">
            <v>1.05</v>
          </cell>
          <cell r="E53">
            <v>7.37</v>
          </cell>
          <cell r="F53" t="str">
            <v>%</v>
          </cell>
          <cell r="I53">
            <v>12.47</v>
          </cell>
          <cell r="J53" t="str">
            <v>%</v>
          </cell>
        </row>
        <row r="54">
          <cell r="A54" t="str">
            <v>American States Water Co.</v>
          </cell>
          <cell r="C54">
            <v>1.05</v>
          </cell>
          <cell r="E54">
            <v>7.37</v>
          </cell>
          <cell r="F54" t="str">
            <v>%</v>
          </cell>
          <cell r="I54">
            <v>12.15</v>
          </cell>
          <cell r="J54" t="str">
            <v>%</v>
          </cell>
        </row>
        <row r="55">
          <cell r="A55" t="str">
            <v>Aqua America, Inc.</v>
          </cell>
          <cell r="C55">
            <v>0.95</v>
          </cell>
          <cell r="E55">
            <v>6.83</v>
          </cell>
          <cell r="I55">
            <v>11.61</v>
          </cell>
        </row>
        <row r="56">
          <cell r="A56" t="str">
            <v>California Water Service Group</v>
          </cell>
          <cell r="C56">
            <v>1.1499999999999999</v>
          </cell>
          <cell r="E56">
            <v>7.9</v>
          </cell>
          <cell r="I56">
            <v>12.68</v>
          </cell>
        </row>
        <row r="57">
          <cell r="A57" t="str">
            <v xml:space="preserve">Connecticut Water Serive Corp. </v>
          </cell>
          <cell r="C57">
            <v>0.85</v>
          </cell>
          <cell r="E57">
            <v>6.3</v>
          </cell>
          <cell r="I57">
            <v>11.08</v>
          </cell>
        </row>
        <row r="58">
          <cell r="A58" t="str">
            <v>Middlesex Water Company</v>
          </cell>
          <cell r="C58">
            <v>0.9</v>
          </cell>
          <cell r="E58">
            <v>6.57</v>
          </cell>
          <cell r="I58">
            <v>11.35</v>
          </cell>
        </row>
        <row r="59">
          <cell r="A59" t="str">
            <v xml:space="preserve">SJW Corp.           </v>
          </cell>
          <cell r="C59">
            <v>1.1499999999999999</v>
          </cell>
          <cell r="E59">
            <v>7.9</v>
          </cell>
          <cell r="I59">
            <v>12.68</v>
          </cell>
        </row>
        <row r="60">
          <cell r="A60" t="str">
            <v xml:space="preserve">Southwest Water Company     </v>
          </cell>
          <cell r="C60">
            <v>1.05</v>
          </cell>
          <cell r="E60">
            <v>7.37</v>
          </cell>
          <cell r="I60">
            <v>12.15</v>
          </cell>
        </row>
        <row r="61">
          <cell r="A61" t="str">
            <v>York Water Company</v>
          </cell>
          <cell r="C61">
            <v>0.5</v>
          </cell>
          <cell r="E61">
            <v>4.4400000000000004</v>
          </cell>
          <cell r="I61">
            <v>9.2200000000000006</v>
          </cell>
        </row>
        <row r="62">
          <cell r="A62" t="str">
            <v>Average</v>
          </cell>
          <cell r="C62">
            <v>0.95</v>
          </cell>
          <cell r="E62">
            <v>6.84</v>
          </cell>
          <cell r="F62" t="str">
            <v>%</v>
          </cell>
          <cell r="I62">
            <v>11.94</v>
          </cell>
          <cell r="J62" t="str">
            <v>%</v>
          </cell>
        </row>
        <row r="63">
          <cell r="A63" t="str">
            <v>Average</v>
          </cell>
          <cell r="C63">
            <v>0.95</v>
          </cell>
          <cell r="E63">
            <v>6.84</v>
          </cell>
          <cell r="F63" t="str">
            <v>%</v>
          </cell>
          <cell r="I63">
            <v>11.62</v>
          </cell>
          <cell r="J63" t="str">
            <v>%</v>
          </cell>
        </row>
        <row r="66">
          <cell r="A66" t="str">
            <v>MIEC Witness Janous' Gas Distribution Proxy Group</v>
          </cell>
        </row>
        <row r="67">
          <cell r="A67" t="str">
            <v>MIEC Witness Janous' Gas Distribution Proxy Group</v>
          </cell>
          <cell r="C67">
            <v>0.85</v>
          </cell>
          <cell r="E67">
            <v>6.3</v>
          </cell>
          <cell r="F67" t="str">
            <v>%</v>
          </cell>
          <cell r="I67">
            <v>11.4</v>
          </cell>
        </row>
        <row r="68">
          <cell r="A68" t="str">
            <v>AGL Resources, Inc.</v>
          </cell>
          <cell r="C68">
            <v>0.85</v>
          </cell>
          <cell r="E68">
            <v>6.3</v>
          </cell>
          <cell r="F68" t="str">
            <v>%</v>
          </cell>
          <cell r="I68">
            <v>11.08</v>
          </cell>
        </row>
        <row r="69">
          <cell r="A69" t="str">
            <v>Atmos Energy Corp.</v>
          </cell>
          <cell r="C69">
            <v>0.85</v>
          </cell>
          <cell r="E69">
            <v>6.3</v>
          </cell>
          <cell r="I69">
            <v>11.08</v>
          </cell>
        </row>
        <row r="70">
          <cell r="A70" t="str">
            <v>Laclede Group, Inc.</v>
          </cell>
          <cell r="C70">
            <v>0.9</v>
          </cell>
          <cell r="E70">
            <v>6.57</v>
          </cell>
          <cell r="I70">
            <v>11.35</v>
          </cell>
        </row>
        <row r="71">
          <cell r="A71" t="str">
            <v>New Jersey Resources Corp.</v>
          </cell>
          <cell r="C71">
            <v>0.85</v>
          </cell>
          <cell r="E71">
            <v>6.3</v>
          </cell>
          <cell r="I71">
            <v>11.08</v>
          </cell>
        </row>
        <row r="72">
          <cell r="A72" t="str">
            <v>NICOR Inc.</v>
          </cell>
          <cell r="C72">
            <v>0.95</v>
          </cell>
          <cell r="E72">
            <v>6.83</v>
          </cell>
          <cell r="I72">
            <v>11.61</v>
          </cell>
        </row>
        <row r="73">
          <cell r="A73" t="str">
            <v>Northwest Natural Gas Company</v>
          </cell>
          <cell r="C73">
            <v>0.8</v>
          </cell>
          <cell r="E73">
            <v>6.04</v>
          </cell>
          <cell r="I73">
            <v>10.82</v>
          </cell>
        </row>
        <row r="74">
          <cell r="A74" t="str">
            <v>Piedmont Natural Gas Co., Inc.</v>
          </cell>
          <cell r="C74">
            <v>0.85</v>
          </cell>
          <cell r="E74">
            <v>6.3</v>
          </cell>
          <cell r="I74">
            <v>11.08</v>
          </cell>
        </row>
        <row r="75">
          <cell r="A75" t="str">
            <v>South Jersey Industries, Inc.</v>
          </cell>
          <cell r="C75">
            <v>0.85</v>
          </cell>
          <cell r="E75">
            <v>6.3</v>
          </cell>
          <cell r="I75">
            <v>11.08</v>
          </cell>
        </row>
        <row r="76">
          <cell r="A76" t="str">
            <v>Southwest Gas Corporation</v>
          </cell>
          <cell r="C76">
            <v>0.9</v>
          </cell>
          <cell r="E76">
            <v>6.57</v>
          </cell>
          <cell r="I76">
            <v>11.35</v>
          </cell>
        </row>
        <row r="77">
          <cell r="A77" t="str">
            <v xml:space="preserve">WGL Holdings, Inc.   </v>
          </cell>
          <cell r="C77">
            <v>0.9</v>
          </cell>
          <cell r="E77">
            <v>6.57</v>
          </cell>
          <cell r="I77">
            <v>11.35</v>
          </cell>
        </row>
        <row r="78">
          <cell r="A78" t="str">
            <v>Average</v>
          </cell>
          <cell r="C78">
            <v>0.87</v>
          </cell>
          <cell r="E78">
            <v>6.41</v>
          </cell>
          <cell r="F78" t="str">
            <v>%</v>
          </cell>
          <cell r="I78">
            <v>11.51</v>
          </cell>
          <cell r="J78" t="str">
            <v>%</v>
          </cell>
        </row>
        <row r="79">
          <cell r="A79" t="str">
            <v>Average</v>
          </cell>
          <cell r="C79">
            <v>0.87</v>
          </cell>
          <cell r="E79">
            <v>6.41</v>
          </cell>
          <cell r="F79" t="str">
            <v>%</v>
          </cell>
          <cell r="I79">
            <v>11.19</v>
          </cell>
          <cell r="J79" t="str">
            <v>%</v>
          </cell>
        </row>
      </sheetData>
      <sheetData sheetId="2">
        <row r="1">
          <cell r="A1">
            <v>39708</v>
          </cell>
        </row>
        <row r="3">
          <cell r="B3" t="str">
            <v>Date of</v>
          </cell>
          <cell r="D3" t="str">
            <v>Est. Median</v>
          </cell>
          <cell r="F3" t="str">
            <v>Est. Median</v>
          </cell>
          <cell r="J3" t="str">
            <v>Est. Median</v>
          </cell>
        </row>
        <row r="4">
          <cell r="B4" t="str">
            <v>Value Line</v>
          </cell>
          <cell r="D4" t="str">
            <v>Appreciation</v>
          </cell>
          <cell r="F4" t="str">
            <v>Annual</v>
          </cell>
          <cell r="H4" t="str">
            <v>Est. Median</v>
          </cell>
          <cell r="J4" t="str">
            <v>Annual</v>
          </cell>
        </row>
        <row r="5">
          <cell r="B5" t="str">
            <v>Summary</v>
          </cell>
          <cell r="D5" t="str">
            <v>Potential</v>
          </cell>
          <cell r="F5" t="str">
            <v>Appreciation</v>
          </cell>
          <cell r="H5" t="str">
            <v>Dividend</v>
          </cell>
          <cell r="J5" t="str">
            <v>Total</v>
          </cell>
        </row>
        <row r="6">
          <cell r="B6" t="str">
            <v>&amp; Index</v>
          </cell>
          <cell r="D6" t="str">
            <v>3-5 Yrs. Hence</v>
          </cell>
          <cell r="F6" t="str">
            <v>Potential</v>
          </cell>
          <cell r="H6" t="str">
            <v>Yield</v>
          </cell>
          <cell r="J6" t="str">
            <v>Return</v>
          </cell>
        </row>
        <row r="8">
          <cell r="A8" t="str">
            <v>Spot</v>
          </cell>
          <cell r="B8">
            <v>39710</v>
          </cell>
          <cell r="D8">
            <v>0.8</v>
          </cell>
          <cell r="F8">
            <v>0.1583</v>
          </cell>
          <cell r="H8">
            <v>2.3E-2</v>
          </cell>
          <cell r="J8">
            <v>0.18129999999999999</v>
          </cell>
        </row>
        <row r="9">
          <cell r="A9">
            <v>1</v>
          </cell>
          <cell r="B9">
            <v>39689</v>
          </cell>
          <cell r="D9">
            <v>0.75</v>
          </cell>
          <cell r="F9">
            <v>0.1502</v>
          </cell>
          <cell r="H9">
            <v>2.3E-2</v>
          </cell>
          <cell r="J9">
            <v>0.17319999999999999</v>
          </cell>
        </row>
        <row r="10">
          <cell r="A10">
            <v>2</v>
          </cell>
          <cell r="B10">
            <v>39654</v>
          </cell>
          <cell r="D10">
            <v>0.95</v>
          </cell>
          <cell r="F10">
            <v>0.1817</v>
          </cell>
          <cell r="H10">
            <v>2.5000000000000001E-2</v>
          </cell>
          <cell r="J10">
            <v>0.20669999999999999</v>
          </cell>
        </row>
        <row r="11">
          <cell r="A11">
            <v>3</v>
          </cell>
          <cell r="B11">
            <v>39626</v>
          </cell>
          <cell r="D11">
            <v>0.7</v>
          </cell>
          <cell r="F11">
            <v>0.1419</v>
          </cell>
          <cell r="H11">
            <v>2.1999999999999999E-2</v>
          </cell>
          <cell r="J11">
            <v>0.16389999999999999</v>
          </cell>
        </row>
        <row r="16">
          <cell r="B16" t="str">
            <v>3-Mo. Avg.</v>
          </cell>
          <cell r="D16">
            <v>0.8</v>
          </cell>
          <cell r="F16">
            <v>0.1583</v>
          </cell>
          <cell r="H16">
            <v>2.3300000000000001E-2</v>
          </cell>
          <cell r="J16">
            <v>0.18159999999999998</v>
          </cell>
        </row>
        <row r="18">
          <cell r="B18" t="str">
            <v>Spot</v>
          </cell>
          <cell r="D18">
            <v>0.8</v>
          </cell>
          <cell r="F18">
            <v>0.1583</v>
          </cell>
          <cell r="H18">
            <v>2.3E-2</v>
          </cell>
          <cell r="J18">
            <v>0.18129999999999999</v>
          </cell>
        </row>
        <row r="20">
          <cell r="B20" t="str">
            <v>Average</v>
          </cell>
          <cell r="D20">
            <v>0.8</v>
          </cell>
          <cell r="F20">
            <v>0.1583</v>
          </cell>
          <cell r="H20">
            <v>2.3199999999999998E-2</v>
          </cell>
          <cell r="J20">
            <v>0.18149999999999999</v>
          </cell>
        </row>
        <row r="26">
          <cell r="B26" t="str">
            <v>Blue Chip Financial Forecasts</v>
          </cell>
        </row>
        <row r="27">
          <cell r="B27" t="str">
            <v>Consensus Forecast Yield for 30-year Treasury Bonds</v>
          </cell>
        </row>
        <row r="29">
          <cell r="B29" t="str">
            <v>Third Quarter 2008</v>
          </cell>
          <cell r="F29">
            <v>4.5999999999999996</v>
          </cell>
          <cell r="G29" t="str">
            <v>%</v>
          </cell>
          <cell r="H29">
            <v>13.049999999999999</v>
          </cell>
          <cell r="I29" t="str">
            <v>%</v>
          </cell>
        </row>
        <row r="30">
          <cell r="B30" t="str">
            <v>Fourth Quarter 2008</v>
          </cell>
          <cell r="F30">
            <v>4.5999999999999996</v>
          </cell>
        </row>
        <row r="31">
          <cell r="B31" t="str">
            <v>First Quarter 2009</v>
          </cell>
          <cell r="F31">
            <v>4.7</v>
          </cell>
        </row>
        <row r="32">
          <cell r="B32" t="str">
            <v>Second Quarter 2009</v>
          </cell>
          <cell r="F32">
            <v>4.8</v>
          </cell>
          <cell r="H32" t="str">
            <v>Projected</v>
          </cell>
        </row>
        <row r="33">
          <cell r="B33" t="str">
            <v>Third Quarter 2009</v>
          </cell>
          <cell r="F33">
            <v>4.9000000000000004</v>
          </cell>
          <cell r="H33" t="str">
            <v>Market</v>
          </cell>
          <cell r="I33" t="str">
            <v>%</v>
          </cell>
        </row>
        <row r="34">
          <cell r="B34" t="str">
            <v>Fourth Quarter 2009</v>
          </cell>
          <cell r="F34">
            <v>5.0999999999999996</v>
          </cell>
          <cell r="H34" t="str">
            <v>Risk Premium</v>
          </cell>
        </row>
        <row r="35">
          <cell r="B35" t="str">
            <v xml:space="preserve">   Return 1926 - 2007</v>
          </cell>
          <cell r="H35">
            <v>5.2</v>
          </cell>
        </row>
        <row r="36">
          <cell r="F36">
            <v>4.78</v>
          </cell>
          <cell r="G36" t="str">
            <v>%</v>
          </cell>
          <cell r="H36">
            <v>13.369999999999997</v>
          </cell>
          <cell r="I36" t="str">
            <v>%</v>
          </cell>
        </row>
        <row r="37">
          <cell r="B37" t="str">
            <v>Historical Market Risk Premium</v>
          </cell>
          <cell r="H37">
            <v>7.1000000000000005</v>
          </cell>
          <cell r="I37" t="str">
            <v>%</v>
          </cell>
        </row>
        <row r="39">
          <cell r="B39" t="str">
            <v>SBBI Common Stocks Total Return -</v>
          </cell>
        </row>
        <row r="40">
          <cell r="B40" t="str">
            <v xml:space="preserve">   1926 - 2007</v>
          </cell>
          <cell r="H40">
            <v>12.3</v>
          </cell>
          <cell r="I40" t="str">
            <v>%</v>
          </cell>
        </row>
        <row r="41">
          <cell r="B41" t="str">
            <v>SBBI Long-Term Gov't Bonds Income</v>
          </cell>
        </row>
        <row r="42">
          <cell r="B42" t="str">
            <v xml:space="preserve">   Return 1926 - 2007</v>
          </cell>
          <cell r="H42">
            <v>5.2</v>
          </cell>
        </row>
        <row r="44">
          <cell r="B44" t="str">
            <v>Historical Market Risk Premium</v>
          </cell>
          <cell r="C44" t="str">
            <v>Value Line Investment Survey</v>
          </cell>
          <cell r="H44">
            <v>7.1000000000000005</v>
          </cell>
          <cell r="I44" t="str">
            <v>%</v>
          </cell>
        </row>
        <row r="45">
          <cell r="C45" t="str">
            <v>Blue Chip Financial Forecasts, September 1, 2008</v>
          </cell>
        </row>
        <row r="46">
          <cell r="B46" t="str">
            <v>Average of Hist'l &amp; Proj'd Market</v>
          </cell>
          <cell r="C46" t="str">
            <v>Stocks, Bonds, Bills, and Inflation - Market Results for 1926-2007 Morningstar, Inc., 2008 Chicago, IL.</v>
          </cell>
        </row>
        <row r="47">
          <cell r="B47" t="str">
            <v xml:space="preserve">   Risk Premium</v>
          </cell>
          <cell r="H47">
            <v>10.24</v>
          </cell>
          <cell r="I47" t="str">
            <v>%</v>
          </cell>
        </row>
        <row r="51">
          <cell r="B51" t="str">
            <v xml:space="preserve">Source of Information:  </v>
          </cell>
          <cell r="C51" t="str">
            <v>Value Line Investment Survey</v>
          </cell>
        </row>
      </sheetData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summ2"/>
      <sheetName val="summ3"/>
      <sheetName val="pjn format"/>
      <sheetName val="E"/>
      <sheetName val="schedule m"/>
      <sheetName val="summ4"/>
      <sheetName val="rev detail"/>
      <sheetName val="revenues"/>
      <sheetName val="fuel"/>
      <sheetName val="other oper main"/>
      <sheetName val="grt"/>
      <sheetName val="proforma int"/>
      <sheetName val="dcit"/>
      <sheetName val="fit"/>
    </sheetNames>
    <sheetDataSet>
      <sheetData sheetId="0">
        <row r="3">
          <cell r="A3" t="str">
            <v>POTOMAC ELECTRIC POWER COMPANY</v>
          </cell>
        </row>
        <row r="5">
          <cell r="A5" t="str">
            <v>Comparison of D.C. Revenue Requirement</v>
          </cell>
        </row>
        <row r="6">
          <cell r="A6" t="str">
            <v xml:space="preserve">December 1995 (Case 951)  vs. December 1996 (DETAIL) </v>
          </cell>
        </row>
        <row r="9">
          <cell r="J9" t="str">
            <v>Dec 95</v>
          </cell>
          <cell r="L9" t="str">
            <v>Difference</v>
          </cell>
        </row>
        <row r="10">
          <cell r="D10" t="str">
            <v>Dec 96</v>
          </cell>
          <cell r="F10" t="str">
            <v>Rev Req</v>
          </cell>
          <cell r="H10" t="str">
            <v>Dec 95</v>
          </cell>
          <cell r="J10" t="str">
            <v>Rev Req</v>
          </cell>
          <cell r="L10" t="str">
            <v>Rev Req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367345</v>
          </cell>
          <cell r="H12">
            <v>2479575</v>
          </cell>
          <cell r="J12">
            <v>359238</v>
          </cell>
          <cell r="L12">
            <v>-8107</v>
          </cell>
        </row>
        <row r="13">
          <cell r="B13" t="str">
            <v>Pollution Control CWIP</v>
          </cell>
          <cell r="D13">
            <v>4115</v>
          </cell>
          <cell r="F13">
            <v>596</v>
          </cell>
          <cell r="H13">
            <v>7587</v>
          </cell>
          <cell r="J13">
            <v>1099</v>
          </cell>
          <cell r="L13">
            <v>503</v>
          </cell>
        </row>
        <row r="14">
          <cell r="B14" t="str">
            <v>Unamortized Unbilled Revenue Adj</v>
          </cell>
          <cell r="D14">
            <v>-595</v>
          </cell>
          <cell r="F14">
            <v>-86</v>
          </cell>
          <cell r="H14">
            <v>-1784</v>
          </cell>
          <cell r="J14">
            <v>-258</v>
          </cell>
          <cell r="L14">
            <v>-172</v>
          </cell>
        </row>
        <row r="15">
          <cell r="B15" t="str">
            <v>Materials &amp; Supplies</v>
          </cell>
          <cell r="D15">
            <v>56273</v>
          </cell>
          <cell r="F15">
            <v>8153</v>
          </cell>
          <cell r="H15">
            <v>59473</v>
          </cell>
          <cell r="J15">
            <v>8616</v>
          </cell>
          <cell r="L15">
            <v>463</v>
          </cell>
        </row>
        <row r="16">
          <cell r="B16" t="str">
            <v>DSM Programs (F.C. 929 vintage)</v>
          </cell>
          <cell r="D16">
            <v>18147</v>
          </cell>
          <cell r="F16">
            <v>2629</v>
          </cell>
          <cell r="H16">
            <v>20327</v>
          </cell>
          <cell r="J16">
            <v>2945</v>
          </cell>
          <cell r="L16">
            <v>316</v>
          </cell>
        </row>
        <row r="17">
          <cell r="B17" t="str">
            <v>Cash Working Capital</v>
          </cell>
          <cell r="D17">
            <v>39141</v>
          </cell>
          <cell r="F17">
            <v>5671</v>
          </cell>
          <cell r="H17">
            <v>39048</v>
          </cell>
          <cell r="J17">
            <v>5657</v>
          </cell>
          <cell r="L17">
            <v>-14</v>
          </cell>
        </row>
        <row r="18">
          <cell r="B18" t="str">
            <v>Accumulated Depreciation</v>
          </cell>
          <cell r="D18">
            <v>-693708</v>
          </cell>
          <cell r="F18">
            <v>-100504</v>
          </cell>
          <cell r="H18">
            <v>-664109</v>
          </cell>
          <cell r="J18">
            <v>-96215</v>
          </cell>
          <cell r="L18">
            <v>4289</v>
          </cell>
        </row>
        <row r="19">
          <cell r="B19" t="str">
            <v>Accumulated Amortization</v>
          </cell>
          <cell r="D19">
            <v>-5678</v>
          </cell>
          <cell r="F19">
            <v>-823</v>
          </cell>
          <cell r="H19">
            <v>-4694</v>
          </cell>
          <cell r="J19">
            <v>-680</v>
          </cell>
          <cell r="L19">
            <v>143</v>
          </cell>
        </row>
        <row r="20">
          <cell r="B20" t="str">
            <v>Accumulated Deferred Taxes</v>
          </cell>
          <cell r="D20">
            <v>-281367</v>
          </cell>
          <cell r="F20">
            <v>-40764</v>
          </cell>
          <cell r="H20">
            <v>-262891</v>
          </cell>
          <cell r="J20">
            <v>-38087</v>
          </cell>
          <cell r="L20">
            <v>2677</v>
          </cell>
        </row>
        <row r="21">
          <cell r="B21" t="str">
            <v>Customer Deposits</v>
          </cell>
          <cell r="D21">
            <v>-12814</v>
          </cell>
          <cell r="F21">
            <v>-1856</v>
          </cell>
          <cell r="H21">
            <v>-12698</v>
          </cell>
          <cell r="J21">
            <v>-1840</v>
          </cell>
          <cell r="L21">
            <v>16</v>
          </cell>
        </row>
        <row r="23">
          <cell r="B23" t="str">
            <v>TOTAL RATE BASE</v>
          </cell>
          <cell r="D23">
            <v>1659044</v>
          </cell>
          <cell r="F23">
            <v>240361</v>
          </cell>
          <cell r="H23">
            <v>1659834</v>
          </cell>
          <cell r="J23">
            <v>240475</v>
          </cell>
          <cell r="L23">
            <v>114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-489726</v>
          </cell>
          <cell r="H26">
            <v>480581</v>
          </cell>
          <cell r="J26">
            <v>-480581</v>
          </cell>
          <cell r="L26">
            <v>9145</v>
          </cell>
          <cell r="W26">
            <v>-9145</v>
          </cell>
          <cell r="Y26">
            <v>9145</v>
          </cell>
        </row>
        <row r="27">
          <cell r="B27" t="str">
            <v>10% GRT on Fuel In Base</v>
          </cell>
          <cell r="D27">
            <v>28143</v>
          </cell>
          <cell r="H27">
            <v>28242</v>
          </cell>
          <cell r="W27">
            <v>99</v>
          </cell>
        </row>
        <row r="28">
          <cell r="B28" t="str">
            <v xml:space="preserve">          Subtotal</v>
          </cell>
          <cell r="D28">
            <v>517869</v>
          </cell>
          <cell r="H28">
            <v>508823</v>
          </cell>
          <cell r="W28">
            <v>-9046</v>
          </cell>
        </row>
        <row r="30">
          <cell r="B30" t="str">
            <v>Fuel In Base (excl GRT)</v>
          </cell>
          <cell r="D30">
            <v>253315</v>
          </cell>
          <cell r="H30">
            <v>254200</v>
          </cell>
          <cell r="W30">
            <v>885</v>
          </cell>
          <cell r="X30" t="str">
            <v>{f}</v>
          </cell>
        </row>
        <row r="32">
          <cell r="B32" t="str">
            <v>TOTAL BASE</v>
          </cell>
          <cell r="D32">
            <v>771184</v>
          </cell>
          <cell r="H32">
            <v>763023</v>
          </cell>
          <cell r="W32">
            <v>-8161</v>
          </cell>
        </row>
        <row r="34">
          <cell r="B34" t="str">
            <v>Fuel Clause (excl GRT)</v>
          </cell>
          <cell r="D34">
            <v>-18178</v>
          </cell>
          <cell r="H34">
            <v>-21536</v>
          </cell>
          <cell r="W34">
            <v>-3358</v>
          </cell>
          <cell r="X34" t="str">
            <v>{f}</v>
          </cell>
        </row>
        <row r="35">
          <cell r="B35" t="str">
            <v>10% GRT on Fuel Clause Revenue</v>
          </cell>
          <cell r="D35">
            <v>-2020</v>
          </cell>
          <cell r="H35">
            <v>-2393</v>
          </cell>
          <cell r="W35">
            <v>-373</v>
          </cell>
        </row>
        <row r="37">
          <cell r="B37" t="str">
            <v>TOTAL FUEL CLAUSE REVENUE</v>
          </cell>
          <cell r="D37">
            <v>-20198</v>
          </cell>
          <cell r="H37">
            <v>-23929</v>
          </cell>
          <cell r="W37">
            <v>-3731</v>
          </cell>
        </row>
        <row r="38">
          <cell r="B38" t="str">
            <v xml:space="preserve"> </v>
          </cell>
          <cell r="L38" t="str">
            <v xml:space="preserve"> </v>
          </cell>
          <cell r="W38">
            <v>0</v>
          </cell>
          <cell r="Y38">
            <v>0</v>
          </cell>
        </row>
        <row r="40">
          <cell r="B40" t="str">
            <v>TOTAL SALE OF ELECTRICITY</v>
          </cell>
          <cell r="D40">
            <v>750986</v>
          </cell>
          <cell r="F40">
            <v>-489726</v>
          </cell>
          <cell r="H40">
            <v>739094</v>
          </cell>
          <cell r="L40">
            <v>9145</v>
          </cell>
          <cell r="W40">
            <v>-11892</v>
          </cell>
          <cell r="Y40">
            <v>9145</v>
          </cell>
        </row>
        <row r="42">
          <cell r="B42" t="str">
            <v>TOTAL OTHER REVENUES</v>
          </cell>
          <cell r="D42">
            <v>3810</v>
          </cell>
          <cell r="F42">
            <v>-3810</v>
          </cell>
          <cell r="H42">
            <v>3465</v>
          </cell>
          <cell r="J42">
            <v>-3465</v>
          </cell>
          <cell r="L42">
            <v>345</v>
          </cell>
          <cell r="W42">
            <v>-345</v>
          </cell>
          <cell r="Y42">
            <v>345</v>
          </cell>
        </row>
        <row r="43">
          <cell r="W43" t="str">
            <v>_</v>
          </cell>
          <cell r="Y43" t="str">
            <v>_</v>
          </cell>
        </row>
        <row r="44">
          <cell r="A44" t="str">
            <v>TOTAL OPERATING REVENUE</v>
          </cell>
          <cell r="D44">
            <v>754796</v>
          </cell>
          <cell r="F44">
            <v>-493536</v>
          </cell>
          <cell r="H44">
            <v>742559</v>
          </cell>
          <cell r="L44">
            <v>9490</v>
          </cell>
          <cell r="W44">
            <v>-12237</v>
          </cell>
          <cell r="Y44">
            <v>9490</v>
          </cell>
        </row>
        <row r="45">
          <cell r="W45" t="str">
            <v>_</v>
          </cell>
          <cell r="Y45" t="str">
            <v>_</v>
          </cell>
        </row>
        <row r="46">
          <cell r="A46" t="str">
            <v>OPERATING EXPENSES</v>
          </cell>
        </row>
        <row r="47">
          <cell r="B47" t="str">
            <v>Net Fuel &amp; Interchange</v>
          </cell>
          <cell r="D47">
            <v>186628</v>
          </cell>
          <cell r="F47">
            <v>-53899</v>
          </cell>
          <cell r="H47">
            <v>185879</v>
          </cell>
          <cell r="J47">
            <v>-51984</v>
          </cell>
          <cell r="L47">
            <v>1915</v>
          </cell>
          <cell r="W47">
            <v>-749</v>
          </cell>
          <cell r="X47" t="str">
            <v>{f}</v>
          </cell>
          <cell r="Y47">
            <v>1848</v>
          </cell>
        </row>
        <row r="48">
          <cell r="B48" t="str">
            <v>Capacity Purchase Payments</v>
          </cell>
          <cell r="D48">
            <v>48104</v>
          </cell>
          <cell r="F48">
            <v>53449</v>
          </cell>
          <cell r="H48">
            <v>50157</v>
          </cell>
          <cell r="J48">
            <v>55730</v>
          </cell>
          <cell r="L48">
            <v>2281</v>
          </cell>
          <cell r="W48">
            <v>2053</v>
          </cell>
          <cell r="Y48">
            <v>2200</v>
          </cell>
        </row>
        <row r="49">
          <cell r="B49" t="str">
            <v xml:space="preserve">                           Subtotal</v>
          </cell>
          <cell r="D49">
            <v>234732</v>
          </cell>
          <cell r="F49">
            <v>-450</v>
          </cell>
          <cell r="J49">
            <v>3746</v>
          </cell>
          <cell r="L49">
            <v>4196</v>
          </cell>
        </row>
        <row r="51">
          <cell r="B51" t="str">
            <v>Other O &amp; M</v>
          </cell>
          <cell r="D51">
            <v>127003</v>
          </cell>
          <cell r="F51">
            <v>141114</v>
          </cell>
          <cell r="H51">
            <v>121661</v>
          </cell>
          <cell r="J51">
            <v>135179</v>
          </cell>
          <cell r="L51">
            <v>-5935</v>
          </cell>
          <cell r="W51">
            <v>-5342</v>
          </cell>
          <cell r="Y51">
            <v>-5726</v>
          </cell>
        </row>
        <row r="52">
          <cell r="B52" t="str">
            <v>DSM Amortization</v>
          </cell>
          <cell r="D52">
            <v>8879</v>
          </cell>
          <cell r="F52">
            <v>9866</v>
          </cell>
          <cell r="H52">
            <v>5568</v>
          </cell>
          <cell r="J52">
            <v>6187</v>
          </cell>
          <cell r="L52">
            <v>-3679</v>
          </cell>
          <cell r="W52">
            <v>-3311</v>
          </cell>
          <cell r="Y52">
            <v>-3549</v>
          </cell>
        </row>
        <row r="53">
          <cell r="B53" t="str">
            <v>Depreciation</v>
          </cell>
          <cell r="D53">
            <v>62457</v>
          </cell>
          <cell r="F53">
            <v>69397</v>
          </cell>
          <cell r="H53">
            <v>61582</v>
          </cell>
          <cell r="J53">
            <v>68424</v>
          </cell>
          <cell r="L53">
            <v>-973</v>
          </cell>
          <cell r="W53">
            <v>-875</v>
          </cell>
          <cell r="Y53">
            <v>-938</v>
          </cell>
        </row>
        <row r="54">
          <cell r="B54" t="str">
            <v>Amortization - Other</v>
          </cell>
          <cell r="D54">
            <v>-969</v>
          </cell>
          <cell r="F54">
            <v>-1077</v>
          </cell>
          <cell r="H54">
            <v>-1043</v>
          </cell>
          <cell r="J54">
            <v>-1159</v>
          </cell>
          <cell r="L54">
            <v>-82</v>
          </cell>
          <cell r="W54">
            <v>-74</v>
          </cell>
          <cell r="Y54">
            <v>-79</v>
          </cell>
        </row>
        <row r="55">
          <cell r="B55" t="str">
            <v>Other Taxes - Excluding GRT</v>
          </cell>
          <cell r="D55">
            <v>30077</v>
          </cell>
          <cell r="F55">
            <v>33419</v>
          </cell>
          <cell r="H55">
            <v>29079</v>
          </cell>
          <cell r="J55">
            <v>32310</v>
          </cell>
          <cell r="L55">
            <v>-1109</v>
          </cell>
          <cell r="W55">
            <v>-998</v>
          </cell>
          <cell r="Y55">
            <v>-1070</v>
          </cell>
        </row>
        <row r="56">
          <cell r="B56" t="str">
            <v>Gross Receipts Tax</v>
          </cell>
          <cell r="D56">
            <v>73790</v>
          </cell>
          <cell r="F56">
            <v>-1820</v>
          </cell>
          <cell r="H56">
            <v>73876</v>
          </cell>
          <cell r="J56">
            <v>-354</v>
          </cell>
          <cell r="L56">
            <v>1466</v>
          </cell>
          <cell r="W56">
            <v>86</v>
          </cell>
          <cell r="Y56">
            <v>-1467</v>
          </cell>
        </row>
        <row r="57">
          <cell r="B57" t="str">
            <v>D.C. Income Tax</v>
          </cell>
          <cell r="D57">
            <v>15286</v>
          </cell>
          <cell r="F57">
            <v>-943</v>
          </cell>
          <cell r="H57">
            <v>17055</v>
          </cell>
          <cell r="J57">
            <v>1572</v>
          </cell>
          <cell r="L57">
            <v>2515</v>
          </cell>
          <cell r="W57">
            <v>1769</v>
          </cell>
          <cell r="Y57">
            <v>-2515</v>
          </cell>
        </row>
        <row r="58">
          <cell r="B58" t="str">
            <v>Federal Income Tax</v>
          </cell>
          <cell r="D58">
            <v>49003</v>
          </cell>
          <cell r="F58">
            <v>-3321</v>
          </cell>
          <cell r="H58">
            <v>52188</v>
          </cell>
          <cell r="J58">
            <v>4337</v>
          </cell>
          <cell r="L58">
            <v>7658</v>
          </cell>
          <cell r="W58">
            <v>3185</v>
          </cell>
          <cell r="Y58">
            <v>-7661</v>
          </cell>
        </row>
        <row r="60">
          <cell r="B60" t="str">
            <v>TOTAL OPERATING EXPENSES</v>
          </cell>
          <cell r="D60">
            <v>600258</v>
          </cell>
          <cell r="F60">
            <v>246185</v>
          </cell>
          <cell r="H60">
            <v>596002</v>
          </cell>
          <cell r="J60">
            <v>250242</v>
          </cell>
          <cell r="L60">
            <v>4057</v>
          </cell>
          <cell r="W60">
            <v>-4256</v>
          </cell>
          <cell r="Y60">
            <v>-18957</v>
          </cell>
        </row>
        <row r="62">
          <cell r="A62" t="str">
            <v>OPERATING INCOME</v>
          </cell>
          <cell r="D62">
            <v>154538</v>
          </cell>
          <cell r="F62">
            <v>-247351</v>
          </cell>
          <cell r="H62">
            <v>146557</v>
          </cell>
          <cell r="J62">
            <v>-233804</v>
          </cell>
          <cell r="L62">
            <v>13547</v>
          </cell>
          <cell r="W62">
            <v>-7981</v>
          </cell>
          <cell r="Y62">
            <v>-9467</v>
          </cell>
          <cell r="AA62">
            <v>-9873</v>
          </cell>
        </row>
        <row r="64">
          <cell r="A64" t="str">
            <v>SUBTOTAL</v>
          </cell>
          <cell r="F64">
            <v>-6990</v>
          </cell>
          <cell r="J64">
            <v>6671</v>
          </cell>
          <cell r="L64">
            <v>13661</v>
          </cell>
          <cell r="Y64">
            <v>-9467</v>
          </cell>
          <cell r="AA64">
            <v>-9873</v>
          </cell>
        </row>
        <row r="65">
          <cell r="Y65">
            <v>0</v>
          </cell>
          <cell r="AA65">
            <v>0</v>
          </cell>
        </row>
        <row r="67">
          <cell r="Y67" t="str">
            <v>_</v>
          </cell>
          <cell r="AA67" t="str">
            <v>_</v>
          </cell>
        </row>
        <row r="69">
          <cell r="A69" t="str">
            <v>CALCULATED REVENUE REQUIREMENT</v>
          </cell>
          <cell r="F69">
            <v>-7084</v>
          </cell>
          <cell r="J69">
            <v>8206</v>
          </cell>
          <cell r="L69">
            <v>15290</v>
          </cell>
          <cell r="Y69">
            <v>-9467</v>
          </cell>
          <cell r="AA69">
            <v>-9873</v>
          </cell>
        </row>
        <row r="71">
          <cell r="A71" t="str">
            <v>Unresolved difference</v>
          </cell>
          <cell r="F71">
            <v>-94</v>
          </cell>
          <cell r="J71">
            <v>1535</v>
          </cell>
          <cell r="L71">
            <v>1629</v>
          </cell>
        </row>
        <row r="81">
          <cell r="L81">
            <v>36398.59824861111</v>
          </cell>
        </row>
        <row r="82">
          <cell r="L82">
            <v>36398.59824861111</v>
          </cell>
        </row>
        <row r="83">
          <cell r="B83" t="str">
            <v>Analysis of Net Fuel &amp; Interchange</v>
          </cell>
        </row>
        <row r="85">
          <cell r="D85" t="str">
            <v>F.C. No.</v>
          </cell>
          <cell r="J85" t="str">
            <v>Revenue</v>
          </cell>
        </row>
        <row r="86">
          <cell r="D86" t="str">
            <v>939</v>
          </cell>
          <cell r="F86" t="str">
            <v>1995</v>
          </cell>
          <cell r="H86" t="str">
            <v>Difference</v>
          </cell>
          <cell r="J86" t="str">
            <v>Requirement</v>
          </cell>
        </row>
        <row r="88">
          <cell r="B88" t="str">
            <v>Net Fuel &amp; Interchange</v>
          </cell>
          <cell r="D88">
            <v>209790</v>
          </cell>
          <cell r="F88">
            <v>185879</v>
          </cell>
          <cell r="H88">
            <v>-23911</v>
          </cell>
          <cell r="J88">
            <v>-26568</v>
          </cell>
        </row>
        <row r="89">
          <cell r="B89" t="str">
            <v>Capacity purchase payments</v>
          </cell>
          <cell r="D89">
            <v>51873</v>
          </cell>
          <cell r="F89">
            <v>50157</v>
          </cell>
          <cell r="H89">
            <v>-1716</v>
          </cell>
          <cell r="J89">
            <v>-1907</v>
          </cell>
        </row>
        <row r="91">
          <cell r="B91" t="str">
            <v>Net Fuel Expense</v>
          </cell>
          <cell r="D91">
            <v>261663</v>
          </cell>
          <cell r="F91">
            <v>236036</v>
          </cell>
          <cell r="H91">
            <v>-25627</v>
          </cell>
          <cell r="J91">
            <v>-28474</v>
          </cell>
        </row>
        <row r="93">
          <cell r="B93" t="str">
            <v>Fuel Revenue</v>
          </cell>
        </row>
        <row r="94">
          <cell r="B94" t="str">
            <v xml:space="preserve">    Fuel in Base (excl GRT)</v>
          </cell>
          <cell r="D94">
            <v>253315</v>
          </cell>
          <cell r="F94">
            <v>254200</v>
          </cell>
          <cell r="H94">
            <v>885</v>
          </cell>
          <cell r="J94">
            <v>-983</v>
          </cell>
        </row>
        <row r="95">
          <cell r="B95" t="str">
            <v xml:space="preserve">    Fuel Clause (excl GRT)</v>
          </cell>
          <cell r="D95">
            <v>-18178</v>
          </cell>
          <cell r="F95">
            <v>-21536</v>
          </cell>
          <cell r="H95">
            <v>-3358</v>
          </cell>
          <cell r="J95">
            <v>3731</v>
          </cell>
        </row>
        <row r="97">
          <cell r="B97" t="str">
            <v>Net Fuel Revenue</v>
          </cell>
          <cell r="D97">
            <v>235137</v>
          </cell>
          <cell r="F97">
            <v>232664</v>
          </cell>
          <cell r="H97">
            <v>-2473</v>
          </cell>
          <cell r="J97">
            <v>2748</v>
          </cell>
        </row>
        <row r="99">
          <cell r="B99" t="str">
            <v>Difference</v>
          </cell>
          <cell r="D99">
            <v>-26526</v>
          </cell>
          <cell r="F99">
            <v>-3372</v>
          </cell>
          <cell r="H99">
            <v>23154</v>
          </cell>
          <cell r="J99">
            <v>-25727</v>
          </cell>
        </row>
        <row r="105">
          <cell r="L105">
            <v>-25727</v>
          </cell>
        </row>
        <row r="109">
          <cell r="B109" t="str">
            <v>ANALYSIS OF CHANGE IN INCOME TAXES</v>
          </cell>
          <cell r="H109">
            <v>36398.59824861111</v>
          </cell>
        </row>
        <row r="110">
          <cell r="H110">
            <v>36398.59824861111</v>
          </cell>
        </row>
        <row r="113">
          <cell r="F113" t="str">
            <v>DCIT</v>
          </cell>
          <cell r="H113" t="str">
            <v>FIT</v>
          </cell>
        </row>
        <row r="114">
          <cell r="A114" t="str">
            <v>||\027&amp;a-1R</v>
          </cell>
        </row>
        <row r="115">
          <cell r="B115" t="str">
            <v>_</v>
          </cell>
          <cell r="F115" t="str">
            <v>_</v>
          </cell>
          <cell r="H115" t="str">
            <v>_</v>
          </cell>
        </row>
        <row r="117">
          <cell r="A117" t="str">
            <v>Change in income taxes reflected in reconciliation</v>
          </cell>
          <cell r="F117">
            <v>1769</v>
          </cell>
          <cell r="H117">
            <v>3185</v>
          </cell>
        </row>
        <row r="120">
          <cell r="A120" t="str">
            <v>Known causes:</v>
          </cell>
        </row>
        <row r="122">
          <cell r="A122" t="str">
            <v>Difference in taxable income</v>
          </cell>
          <cell r="F122">
            <v>170</v>
          </cell>
          <cell r="H122">
            <v>538</v>
          </cell>
        </row>
        <row r="123">
          <cell r="A123" t="str">
            <v>Less:  amount implicitly calculated on non-taxable items</v>
          </cell>
        </row>
        <row r="124">
          <cell r="B124" t="str">
            <v xml:space="preserve">           Interest on Customer Deposits</v>
          </cell>
          <cell r="F124">
            <v>0</v>
          </cell>
          <cell r="H124">
            <v>-1</v>
          </cell>
        </row>
        <row r="125">
          <cell r="B125" t="str">
            <v xml:space="preserve">           Common Stock Issuance Costs</v>
          </cell>
          <cell r="F125">
            <v>6</v>
          </cell>
          <cell r="H125">
            <v>17</v>
          </cell>
        </row>
        <row r="126">
          <cell r="A126" t="str">
            <v>||\027&amp;a-1R</v>
          </cell>
        </row>
        <row r="127">
          <cell r="F127" t="str">
            <v>_</v>
          </cell>
          <cell r="H127" t="str">
            <v>_</v>
          </cell>
        </row>
        <row r="129">
          <cell r="B129" t="str">
            <v>Net difference in taxable income</v>
          </cell>
          <cell r="F129">
            <v>164</v>
          </cell>
          <cell r="H129">
            <v>522</v>
          </cell>
        </row>
        <row r="131">
          <cell r="B131" t="str">
            <v>Interest synchronization</v>
          </cell>
          <cell r="F131">
            <v>99</v>
          </cell>
          <cell r="H131">
            <v>311</v>
          </cell>
        </row>
        <row r="133">
          <cell r="B133" t="str">
            <v>Additional gross receipts tax</v>
          </cell>
          <cell r="F133">
            <v>135</v>
          </cell>
          <cell r="H133">
            <v>415</v>
          </cell>
        </row>
        <row r="135">
          <cell r="B135" t="str">
            <v>Permanent and flow-thru differences</v>
          </cell>
          <cell r="F135">
            <v>719</v>
          </cell>
          <cell r="H135">
            <v>4747</v>
          </cell>
        </row>
        <row r="137">
          <cell r="B137" t="str">
            <v>3.32% customer deposit interest rate</v>
          </cell>
        </row>
        <row r="139">
          <cell r="B139" t="str">
            <v>DCIT true-up</v>
          </cell>
        </row>
        <row r="141">
          <cell r="B141" t="str">
            <v>FIT 34/35% adjustments</v>
          </cell>
        </row>
        <row r="144">
          <cell r="B144" t="str">
            <v>DCIT rate change</v>
          </cell>
        </row>
        <row r="145">
          <cell r="A145" t="str">
            <v>||\027&amp;a-1R</v>
          </cell>
        </row>
        <row r="146">
          <cell r="F146" t="str">
            <v>_</v>
          </cell>
          <cell r="H146" t="str">
            <v>_</v>
          </cell>
        </row>
        <row r="148">
          <cell r="A148" t="str">
            <v>Unresolved difference</v>
          </cell>
          <cell r="F148">
            <v>652</v>
          </cell>
          <cell r="H148">
            <v>-2810</v>
          </cell>
        </row>
        <row r="152">
          <cell r="A152" t="str">
            <v>||\012</v>
          </cell>
        </row>
        <row r="162">
          <cell r="A162" t="str">
            <v>OTHER RECONCILING ITEMS</v>
          </cell>
          <cell r="D162">
            <v>36398.59824861111</v>
          </cell>
          <cell r="F162" t="str">
            <v>F.C. No.</v>
          </cell>
        </row>
        <row r="163">
          <cell r="D163">
            <v>36398.59824861111</v>
          </cell>
          <cell r="F163" t="str">
            <v>929</v>
          </cell>
          <cell r="H163" t="str">
            <v>1994</v>
          </cell>
          <cell r="L163" t="str">
            <v>Difference</v>
          </cell>
        </row>
        <row r="164">
          <cell r="A164" t="str">
            <v>||\027&amp;a-1R</v>
          </cell>
        </row>
        <row r="165">
          <cell r="F165" t="str">
            <v>_</v>
          </cell>
          <cell r="H165" t="str">
            <v>_</v>
          </cell>
          <cell r="L165" t="str">
            <v>_</v>
          </cell>
        </row>
        <row r="167">
          <cell r="A167" t="str">
            <v>Permanent &amp; Flow Through Differences for DCIT</v>
          </cell>
          <cell r="F167">
            <v>10896</v>
          </cell>
          <cell r="H167">
            <v>26589</v>
          </cell>
          <cell r="L167">
            <v>15693</v>
          </cell>
        </row>
        <row r="168">
          <cell r="A168" t="str">
            <v>||\027&amp;a-1R</v>
          </cell>
        </row>
        <row r="169">
          <cell r="L169" t="str">
            <v>_</v>
          </cell>
        </row>
        <row r="170">
          <cell r="A170" t="str">
            <v>||\027&amp;a-60V</v>
          </cell>
        </row>
        <row r="171">
          <cell r="L171" t="str">
            <v>_</v>
          </cell>
        </row>
        <row r="174">
          <cell r="A174" t="str">
            <v>Effect on DCIT</v>
          </cell>
          <cell r="L174">
            <v>719</v>
          </cell>
        </row>
        <row r="175">
          <cell r="A175" t="str">
            <v>||\027&amp;a-1R</v>
          </cell>
        </row>
        <row r="176">
          <cell r="L176" t="str">
            <v>_</v>
          </cell>
        </row>
        <row r="177">
          <cell r="A177" t="str">
            <v>||\027&amp;a-58V</v>
          </cell>
        </row>
        <row r="178">
          <cell r="L178" t="str">
            <v>_</v>
          </cell>
        </row>
        <row r="181">
          <cell r="A181" t="str">
            <v>Permanent &amp; Flow Through Differences for FIT (D.C. alloc.)</v>
          </cell>
          <cell r="F181">
            <v>-5075</v>
          </cell>
          <cell r="H181">
            <v>9207</v>
          </cell>
          <cell r="L181">
            <v>14282</v>
          </cell>
        </row>
        <row r="182">
          <cell r="A182" t="str">
            <v>||\027&amp;a-1R</v>
          </cell>
        </row>
        <row r="183">
          <cell r="L183" t="str">
            <v>_</v>
          </cell>
        </row>
        <row r="184">
          <cell r="A184" t="str">
            <v>||\027&amp;a-60V</v>
          </cell>
        </row>
        <row r="185">
          <cell r="L185" t="str">
            <v>_</v>
          </cell>
        </row>
        <row r="188">
          <cell r="A188" t="str">
            <v>Effect on FIT</v>
          </cell>
          <cell r="L188">
            <v>4747</v>
          </cell>
        </row>
        <row r="189">
          <cell r="A189" t="str">
            <v>||\027&amp;a-1R</v>
          </cell>
        </row>
        <row r="190">
          <cell r="L190" t="str">
            <v>_</v>
          </cell>
        </row>
        <row r="191">
          <cell r="A191" t="str">
            <v>||\027&amp;a-60V</v>
          </cell>
        </row>
        <row r="192">
          <cell r="L192" t="str">
            <v>_</v>
          </cell>
        </row>
        <row r="196">
          <cell r="A196" t="str">
            <v xml:space="preserve">   Removal of Implicit Tax Calculation on Non-Taxable Items</v>
          </cell>
        </row>
        <row r="197">
          <cell r="A197" t="str">
            <v>||\027&amp;a-1R</v>
          </cell>
        </row>
        <row r="198">
          <cell r="A198" t="str">
            <v>_</v>
          </cell>
          <cell r="B198" t="str">
            <v>_</v>
          </cell>
          <cell r="C198" t="str">
            <v>_</v>
          </cell>
          <cell r="D198" t="str">
            <v>_</v>
          </cell>
        </row>
        <row r="200">
          <cell r="A200" t="str">
            <v>INTEREST ON CUSTOMER DEPOSITS</v>
          </cell>
          <cell r="F200">
            <v>321</v>
          </cell>
          <cell r="H200">
            <v>324</v>
          </cell>
          <cell r="L200">
            <v>3</v>
          </cell>
        </row>
        <row r="201">
          <cell r="A201" t="str">
            <v>||\027&amp;a-1R</v>
          </cell>
        </row>
        <row r="202">
          <cell r="L202" t="str">
            <v>_</v>
          </cell>
        </row>
        <row r="203">
          <cell r="A203" t="str">
            <v>||\027&amp;a-60V</v>
          </cell>
        </row>
        <row r="204">
          <cell r="L204" t="str">
            <v>_</v>
          </cell>
        </row>
        <row r="207">
          <cell r="A207" t="str">
            <v>Effect on DCIT implicit in determination of tax change expected</v>
          </cell>
        </row>
        <row r="208">
          <cell r="B208" t="str">
            <v xml:space="preserve">    due to adjusted revenue - expense change</v>
          </cell>
          <cell r="L208">
            <v>0</v>
          </cell>
        </row>
        <row r="209">
          <cell r="A209" t="str">
            <v>||\027&amp;a-1R</v>
          </cell>
        </row>
        <row r="210">
          <cell r="L210" t="str">
            <v>_</v>
          </cell>
        </row>
        <row r="211">
          <cell r="A211" t="str">
            <v>||\027&amp;a-60V</v>
          </cell>
        </row>
        <row r="212">
          <cell r="L212" t="str">
            <v>_</v>
          </cell>
        </row>
        <row r="214">
          <cell r="A214" t="str">
            <v>Effect on FIT implicit in determination of tax change expected</v>
          </cell>
        </row>
        <row r="215">
          <cell r="B215" t="str">
            <v xml:space="preserve">    due to adjusted revenue - expense change</v>
          </cell>
          <cell r="L215">
            <v>-1</v>
          </cell>
        </row>
        <row r="216">
          <cell r="A216" t="str">
            <v>||\027&amp;a-1R</v>
          </cell>
        </row>
        <row r="217">
          <cell r="L217" t="str">
            <v>_</v>
          </cell>
        </row>
        <row r="218">
          <cell r="A218" t="str">
            <v>||\027&amp;a-60V</v>
          </cell>
        </row>
        <row r="219">
          <cell r="L219" t="str">
            <v>_</v>
          </cell>
        </row>
        <row r="224">
          <cell r="A224" t="str">
            <v>COMMON STOCK ISSUANCE COSTS</v>
          </cell>
          <cell r="F224">
            <v>54</v>
          </cell>
          <cell r="H224">
            <v>0</v>
          </cell>
          <cell r="L224">
            <v>-54</v>
          </cell>
        </row>
        <row r="225">
          <cell r="A225" t="str">
            <v>||\027&amp;a-1R</v>
          </cell>
        </row>
        <row r="226">
          <cell r="L226" t="str">
            <v>_</v>
          </cell>
        </row>
        <row r="227">
          <cell r="A227" t="str">
            <v>||\027&amp;a-60V</v>
          </cell>
        </row>
        <row r="228">
          <cell r="L228" t="str">
            <v>_</v>
          </cell>
        </row>
        <row r="231">
          <cell r="A231" t="str">
            <v>Effect on DCIT implicit in determination of tax change expected</v>
          </cell>
        </row>
        <row r="232">
          <cell r="B232" t="str">
            <v xml:space="preserve">    due to adjusted revenue - expense change</v>
          </cell>
          <cell r="L232">
            <v>6</v>
          </cell>
        </row>
        <row r="233">
          <cell r="A233" t="str">
            <v>||\027&amp;a-1R</v>
          </cell>
        </row>
        <row r="234">
          <cell r="L234" t="str">
            <v>_</v>
          </cell>
        </row>
        <row r="235">
          <cell r="A235" t="str">
            <v>||\027&amp;a-60V</v>
          </cell>
        </row>
        <row r="236">
          <cell r="L236" t="str">
            <v>_</v>
          </cell>
        </row>
        <row r="238">
          <cell r="A238" t="str">
            <v>Effect on FIT implicit in determination of tax change expected</v>
          </cell>
        </row>
        <row r="239">
          <cell r="B239" t="str">
            <v xml:space="preserve">    due to adjusted revenue - expense change</v>
          </cell>
          <cell r="L239">
            <v>17</v>
          </cell>
        </row>
        <row r="240">
          <cell r="A240" t="str">
            <v>||\027&amp;a-1R</v>
          </cell>
        </row>
        <row r="241">
          <cell r="L241" t="str">
            <v>_</v>
          </cell>
        </row>
        <row r="242">
          <cell r="A242" t="str">
            <v>||\027&amp;a-60V</v>
          </cell>
        </row>
        <row r="243">
          <cell r="L243" t="str">
            <v>_</v>
          </cell>
        </row>
        <row r="244">
          <cell r="A244" t="str">
            <v>||\012</v>
          </cell>
        </row>
        <row r="250">
          <cell r="D250" t="str">
            <v>F.C. No.</v>
          </cell>
          <cell r="F250" t="str">
            <v>F.C. No.</v>
          </cell>
          <cell r="L250" t="str">
            <v>Revenue</v>
          </cell>
          <cell r="AA250" t="str">
            <v>Int Synch</v>
          </cell>
        </row>
        <row r="251">
          <cell r="B251" t="str">
            <v xml:space="preserve">   FUNCTIONAL ANALYSIS OF SELECTED ITEMS</v>
          </cell>
          <cell r="D251" t="str">
            <v>912</v>
          </cell>
          <cell r="F251" t="str">
            <v>929</v>
          </cell>
          <cell r="H251" t="str">
            <v>Difference</v>
          </cell>
          <cell r="L251" t="str">
            <v>Requirement</v>
          </cell>
          <cell r="W251" t="str">
            <v>CT 1</v>
          </cell>
          <cell r="Y251" t="str">
            <v>CT 2</v>
          </cell>
          <cell r="AA251" t="str">
            <v>DCIT</v>
          </cell>
        </row>
        <row r="252">
          <cell r="A252" t="str">
            <v>||\027&amp;a-1R</v>
          </cell>
        </row>
        <row r="253">
          <cell r="B253" t="str">
            <v>_</v>
          </cell>
          <cell r="D253" t="str">
            <v>_</v>
          </cell>
          <cell r="F253" t="str">
            <v>_</v>
          </cell>
          <cell r="H253" t="str">
            <v>_</v>
          </cell>
          <cell r="L253" t="str">
            <v>_</v>
          </cell>
          <cell r="W253" t="str">
            <v>_</v>
          </cell>
          <cell r="Y253" t="str">
            <v>_</v>
          </cell>
          <cell r="AA253" t="str">
            <v>_</v>
          </cell>
        </row>
        <row r="255">
          <cell r="A255" t="str">
            <v>ELECTRIC PLANT IN SERVICE</v>
          </cell>
          <cell r="D255">
            <v>2535530</v>
          </cell>
          <cell r="F255">
            <v>2479575</v>
          </cell>
          <cell r="H255">
            <v>-55955</v>
          </cell>
          <cell r="L255">
            <v>-8456</v>
          </cell>
          <cell r="AA255">
            <v>234</v>
          </cell>
        </row>
        <row r="257">
          <cell r="B257" t="str">
            <v>Production</v>
          </cell>
          <cell r="D257">
            <v>735635</v>
          </cell>
          <cell r="F257">
            <v>819230</v>
          </cell>
          <cell r="H257">
            <v>83595</v>
          </cell>
          <cell r="L257">
            <v>12629</v>
          </cell>
          <cell r="W257">
            <v>721</v>
          </cell>
          <cell r="Y257">
            <v>4221</v>
          </cell>
          <cell r="AA257">
            <v>-350</v>
          </cell>
        </row>
        <row r="258">
          <cell r="B258" t="str">
            <v>Transmission</v>
          </cell>
          <cell r="D258">
            <v>251421</v>
          </cell>
          <cell r="F258">
            <v>285743</v>
          </cell>
          <cell r="H258">
            <v>34322</v>
          </cell>
          <cell r="L258">
            <v>5185</v>
          </cell>
          <cell r="W258">
            <v>-272</v>
          </cell>
          <cell r="Y258">
            <v>572</v>
          </cell>
          <cell r="AA258">
            <v>-144</v>
          </cell>
        </row>
        <row r="259">
          <cell r="B259" t="str">
            <v>Distribution</v>
          </cell>
          <cell r="D259">
            <v>888637</v>
          </cell>
          <cell r="F259">
            <v>973326</v>
          </cell>
          <cell r="H259">
            <v>84689</v>
          </cell>
          <cell r="L259">
            <v>12796</v>
          </cell>
          <cell r="W259" t="str">
            <v>-</v>
          </cell>
          <cell r="Y259" t="str">
            <v>-</v>
          </cell>
          <cell r="AA259">
            <v>-355</v>
          </cell>
        </row>
        <row r="260">
          <cell r="B260" t="str">
            <v>General</v>
          </cell>
          <cell r="D260">
            <v>128417</v>
          </cell>
          <cell r="F260">
            <v>127701</v>
          </cell>
          <cell r="H260">
            <v>-716</v>
          </cell>
          <cell r="L260">
            <v>-107</v>
          </cell>
          <cell r="W260">
            <v>33</v>
          </cell>
          <cell r="Y260">
            <v>47</v>
          </cell>
          <cell r="AA260">
            <v>3</v>
          </cell>
        </row>
        <row r="262">
          <cell r="B262" t="str">
            <v>Check</v>
          </cell>
          <cell r="D262">
            <v>2004110</v>
          </cell>
          <cell r="F262">
            <v>2206000</v>
          </cell>
          <cell r="H262">
            <v>201890</v>
          </cell>
          <cell r="L262">
            <v>30503</v>
          </cell>
          <cell r="W262">
            <v>482</v>
          </cell>
          <cell r="Y262">
            <v>4840</v>
          </cell>
          <cell r="AA262">
            <v>-846</v>
          </cell>
        </row>
        <row r="267">
          <cell r="A267" t="str">
            <v>ACCUMULATED DEPRECIATION</v>
          </cell>
          <cell r="D267">
            <v>-693708</v>
          </cell>
          <cell r="F267">
            <v>-664109</v>
          </cell>
          <cell r="H267">
            <v>29599</v>
          </cell>
          <cell r="L267">
            <v>4473</v>
          </cell>
          <cell r="AA267">
            <v>-124</v>
          </cell>
        </row>
        <row r="269">
          <cell r="B269" t="str">
            <v>Production</v>
          </cell>
          <cell r="D269">
            <v>-199863</v>
          </cell>
          <cell r="F269">
            <v>-219451</v>
          </cell>
          <cell r="H269">
            <v>-19588</v>
          </cell>
          <cell r="L269">
            <v>-2961</v>
          </cell>
          <cell r="W269">
            <v>-7</v>
          </cell>
          <cell r="Y269">
            <v>-82</v>
          </cell>
          <cell r="AA269">
            <v>81</v>
          </cell>
        </row>
        <row r="270">
          <cell r="B270" t="str">
            <v>Transmission</v>
          </cell>
          <cell r="D270">
            <v>-66783</v>
          </cell>
          <cell r="F270">
            <v>-80591</v>
          </cell>
          <cell r="H270">
            <v>-13808</v>
          </cell>
          <cell r="L270">
            <v>-2085</v>
          </cell>
          <cell r="W270">
            <v>7</v>
          </cell>
          <cell r="Y270">
            <v>-7</v>
          </cell>
          <cell r="AA270">
            <v>58</v>
          </cell>
        </row>
        <row r="271">
          <cell r="B271" t="str">
            <v>Distribution</v>
          </cell>
          <cell r="D271">
            <v>-214902</v>
          </cell>
          <cell r="F271">
            <v>-233882</v>
          </cell>
          <cell r="H271">
            <v>-18980</v>
          </cell>
          <cell r="L271">
            <v>-2868</v>
          </cell>
          <cell r="W271" t="str">
            <v>-</v>
          </cell>
          <cell r="Y271" t="str">
            <v>-</v>
          </cell>
          <cell r="AA271">
            <v>80</v>
          </cell>
        </row>
        <row r="272">
          <cell r="B272" t="str">
            <v>General</v>
          </cell>
          <cell r="D272">
            <v>-32423</v>
          </cell>
          <cell r="F272">
            <v>-41458</v>
          </cell>
          <cell r="H272">
            <v>-9035</v>
          </cell>
          <cell r="L272">
            <v>-1364</v>
          </cell>
          <cell r="W272">
            <v>-1</v>
          </cell>
          <cell r="Y272">
            <v>-2</v>
          </cell>
          <cell r="AA272">
            <v>38</v>
          </cell>
        </row>
        <row r="274">
          <cell r="B274" t="str">
            <v>Check</v>
          </cell>
          <cell r="D274">
            <v>-513971</v>
          </cell>
          <cell r="F274">
            <v>-575382</v>
          </cell>
          <cell r="H274">
            <v>-61411</v>
          </cell>
          <cell r="L274">
            <v>-9278</v>
          </cell>
          <cell r="W274">
            <v>-1</v>
          </cell>
          <cell r="Y274">
            <v>-91</v>
          </cell>
          <cell r="AA274">
            <v>257</v>
          </cell>
        </row>
        <row r="279">
          <cell r="A279" t="str">
            <v>DEPRECIATION EXPENSE</v>
          </cell>
          <cell r="D279">
            <v>62457</v>
          </cell>
          <cell r="F279">
            <v>61582</v>
          </cell>
          <cell r="H279">
            <v>-875</v>
          </cell>
          <cell r="L279">
            <v>-938</v>
          </cell>
        </row>
        <row r="281">
          <cell r="B281" t="str">
            <v>Production</v>
          </cell>
          <cell r="D281">
            <v>16437</v>
          </cell>
          <cell r="F281">
            <v>19286</v>
          </cell>
          <cell r="H281">
            <v>2849</v>
          </cell>
          <cell r="L281">
            <v>3054</v>
          </cell>
          <cell r="W281">
            <v>90</v>
          </cell>
          <cell r="Y281">
            <v>1793</v>
          </cell>
        </row>
        <row r="282">
          <cell r="B282" t="str">
            <v>Transmission</v>
          </cell>
          <cell r="D282">
            <v>5090</v>
          </cell>
          <cell r="F282">
            <v>6055</v>
          </cell>
          <cell r="H282">
            <v>965</v>
          </cell>
          <cell r="L282">
            <v>1034</v>
          </cell>
          <cell r="W282">
            <v>-88</v>
          </cell>
          <cell r="Y282">
            <v>228</v>
          </cell>
        </row>
        <row r="283">
          <cell r="B283" t="str">
            <v>Distribution</v>
          </cell>
          <cell r="D283">
            <v>21931</v>
          </cell>
          <cell r="F283">
            <v>23566</v>
          </cell>
          <cell r="H283">
            <v>1635</v>
          </cell>
          <cell r="L283">
            <v>1752</v>
          </cell>
          <cell r="W283" t="str">
            <v>-</v>
          </cell>
          <cell r="Y283" t="str">
            <v>-</v>
          </cell>
        </row>
        <row r="284">
          <cell r="B284" t="str">
            <v>General</v>
          </cell>
          <cell r="D284">
            <v>5568</v>
          </cell>
          <cell r="F284">
            <v>6383</v>
          </cell>
          <cell r="H284">
            <v>815</v>
          </cell>
          <cell r="L284">
            <v>874</v>
          </cell>
          <cell r="W284">
            <v>17</v>
          </cell>
          <cell r="Y284">
            <v>17</v>
          </cell>
        </row>
        <row r="286">
          <cell r="B286" t="str">
            <v>Check</v>
          </cell>
          <cell r="D286">
            <v>49026</v>
          </cell>
          <cell r="F286">
            <v>55290</v>
          </cell>
          <cell r="H286">
            <v>6264</v>
          </cell>
          <cell r="L286">
            <v>6714</v>
          </cell>
          <cell r="W286">
            <v>19</v>
          </cell>
          <cell r="Y286">
            <v>2038</v>
          </cell>
        </row>
        <row r="289">
          <cell r="B289" t="str">
            <v>TOTAL PER ABOVE</v>
          </cell>
          <cell r="W289">
            <v>500</v>
          </cell>
          <cell r="Y289">
            <v>6787</v>
          </cell>
        </row>
        <row r="290">
          <cell r="B290" t="str">
            <v>ADT</v>
          </cell>
          <cell r="W290">
            <v>-3</v>
          </cell>
          <cell r="Y290">
            <v>-1</v>
          </cell>
        </row>
        <row r="291">
          <cell r="B291" t="str">
            <v xml:space="preserve">TOTAL </v>
          </cell>
          <cell r="W291" t="str">
            <v xml:space="preserve">      ------</v>
          </cell>
          <cell r="Y291" t="str">
            <v xml:space="preserve">      ------</v>
          </cell>
        </row>
        <row r="292">
          <cell r="W292">
            <v>497</v>
          </cell>
          <cell r="Y292">
            <v>6786</v>
          </cell>
        </row>
        <row r="293">
          <cell r="A293" t="str">
            <v>||\012</v>
          </cell>
        </row>
        <row r="309">
          <cell r="A309" t="str">
            <v>STATION H CT-1</v>
          </cell>
        </row>
        <row r="310">
          <cell r="D310" t="str">
            <v>912</v>
          </cell>
          <cell r="F310" t="str">
            <v>8 &amp; 4</v>
          </cell>
          <cell r="H310" t="str">
            <v>Difference</v>
          </cell>
          <cell r="L310" t="str">
            <v>DCIT</v>
          </cell>
          <cell r="W310" t="str">
            <v>FIT</v>
          </cell>
          <cell r="Y310" t="str">
            <v>REV REQ</v>
          </cell>
        </row>
        <row r="311">
          <cell r="D311" t="str">
            <v>-</v>
          </cell>
          <cell r="F311" t="str">
            <v>-</v>
          </cell>
          <cell r="H311" t="str">
            <v>-</v>
          </cell>
          <cell r="L311" t="str">
            <v>-</v>
          </cell>
          <cell r="W311" t="str">
            <v>-</v>
          </cell>
          <cell r="Y311" t="str">
            <v>-</v>
          </cell>
        </row>
        <row r="312">
          <cell r="A312" t="str">
            <v>RATE BASE</v>
          </cell>
        </row>
        <row r="314">
          <cell r="A314" t="str">
            <v>SYSTEM EPIS</v>
          </cell>
        </row>
        <row r="315">
          <cell r="A315" t="str">
            <v xml:space="preserve">  Production</v>
          </cell>
          <cell r="D315">
            <v>101890</v>
          </cell>
          <cell r="F315">
            <v>110769</v>
          </cell>
        </row>
        <row r="316">
          <cell r="A316" t="str">
            <v xml:space="preserve">  Transmission</v>
          </cell>
          <cell r="D316">
            <v>28340</v>
          </cell>
          <cell r="F316">
            <v>23088</v>
          </cell>
        </row>
        <row r="317">
          <cell r="A317" t="str">
            <v xml:space="preserve">  General</v>
          </cell>
          <cell r="D317" t="str">
            <v>-</v>
          </cell>
          <cell r="F317">
            <v>466</v>
          </cell>
        </row>
        <row r="319">
          <cell r="A319" t="str">
            <v>D.C. ALLOCATED EPIS</v>
          </cell>
        </row>
        <row r="320">
          <cell r="A320" t="str">
            <v xml:space="preserve">  Production</v>
          </cell>
          <cell r="D320">
            <v>38504</v>
          </cell>
          <cell r="F320">
            <v>43300</v>
          </cell>
        </row>
        <row r="321">
          <cell r="A321" t="str">
            <v xml:space="preserve">  Transmission </v>
          </cell>
          <cell r="D321">
            <v>10710</v>
          </cell>
          <cell r="F321">
            <v>9025</v>
          </cell>
        </row>
        <row r="322">
          <cell r="A322" t="str">
            <v xml:space="preserve">  General </v>
          </cell>
          <cell r="D322" t="str">
            <v>-</v>
          </cell>
          <cell r="F322">
            <v>202</v>
          </cell>
        </row>
        <row r="323">
          <cell r="D323" t="str">
            <v>-</v>
          </cell>
          <cell r="F323" t="str">
            <v>-</v>
          </cell>
        </row>
        <row r="324">
          <cell r="D324">
            <v>49214</v>
          </cell>
          <cell r="F324">
            <v>52527</v>
          </cell>
        </row>
        <row r="325">
          <cell r="A325" t="str">
            <v>D.C. AFUDC</v>
          </cell>
        </row>
        <row r="326">
          <cell r="A326" t="str">
            <v xml:space="preserve">  Production</v>
          </cell>
          <cell r="D326">
            <v>8572</v>
          </cell>
          <cell r="F326">
            <v>8542</v>
          </cell>
        </row>
        <row r="327">
          <cell r="A327" t="str">
            <v xml:space="preserve">  Transmission </v>
          </cell>
          <cell r="D327">
            <v>1437</v>
          </cell>
          <cell r="F327">
            <v>1332</v>
          </cell>
        </row>
        <row r="328">
          <cell r="A328" t="str">
            <v xml:space="preserve">  General </v>
          </cell>
          <cell r="D328" t="str">
            <v>-</v>
          </cell>
          <cell r="F328">
            <v>20</v>
          </cell>
        </row>
        <row r="329">
          <cell r="D329" t="str">
            <v>-</v>
          </cell>
          <cell r="F329" t="str">
            <v>-</v>
          </cell>
        </row>
        <row r="330">
          <cell r="D330">
            <v>10009</v>
          </cell>
          <cell r="F330">
            <v>9894</v>
          </cell>
        </row>
        <row r="332">
          <cell r="A332" t="str">
            <v>Net EPIS</v>
          </cell>
        </row>
        <row r="333">
          <cell r="A333" t="str">
            <v xml:space="preserve">  Production</v>
          </cell>
          <cell r="D333">
            <v>47076</v>
          </cell>
          <cell r="F333">
            <v>51842</v>
          </cell>
          <cell r="H333">
            <v>4766</v>
          </cell>
          <cell r="Y333">
            <v>861</v>
          </cell>
        </row>
        <row r="334">
          <cell r="A334" t="str">
            <v xml:space="preserve">  Transmission </v>
          </cell>
          <cell r="D334">
            <v>12147</v>
          </cell>
          <cell r="F334">
            <v>10357</v>
          </cell>
          <cell r="H334">
            <v>-1790</v>
          </cell>
          <cell r="Y334">
            <v>-323</v>
          </cell>
        </row>
        <row r="335">
          <cell r="A335" t="str">
            <v xml:space="preserve">  General </v>
          </cell>
          <cell r="D335" t="str">
            <v>-</v>
          </cell>
          <cell r="F335">
            <v>222</v>
          </cell>
          <cell r="H335">
            <v>222</v>
          </cell>
          <cell r="Y335">
            <v>40</v>
          </cell>
        </row>
        <row r="336">
          <cell r="D336" t="str">
            <v>-</v>
          </cell>
          <cell r="F336" t="str">
            <v>-</v>
          </cell>
          <cell r="H336" t="str">
            <v>-</v>
          </cell>
          <cell r="Y336" t="str">
            <v>-</v>
          </cell>
        </row>
        <row r="337">
          <cell r="A337" t="str">
            <v xml:space="preserve">  Net EPIS</v>
          </cell>
          <cell r="D337">
            <v>59223</v>
          </cell>
          <cell r="F337">
            <v>62421</v>
          </cell>
          <cell r="H337">
            <v>3198</v>
          </cell>
          <cell r="Y337">
            <v>578</v>
          </cell>
        </row>
        <row r="338">
          <cell r="Y338" t="str">
            <v>=</v>
          </cell>
        </row>
        <row r="339">
          <cell r="A339" t="str">
            <v>ACCUMULATED DEPR</v>
          </cell>
        </row>
        <row r="340">
          <cell r="A340" t="str">
            <v xml:space="preserve">  Production</v>
          </cell>
          <cell r="D340">
            <v>-795</v>
          </cell>
          <cell r="F340">
            <v>-836</v>
          </cell>
          <cell r="H340">
            <v>-41</v>
          </cell>
          <cell r="Y340">
            <v>-7</v>
          </cell>
        </row>
        <row r="341">
          <cell r="A341" t="str">
            <v xml:space="preserve">  Transmission </v>
          </cell>
          <cell r="D341">
            <v>-147</v>
          </cell>
          <cell r="F341">
            <v>-107</v>
          </cell>
          <cell r="H341">
            <v>40</v>
          </cell>
          <cell r="Y341">
            <v>7</v>
          </cell>
        </row>
        <row r="342">
          <cell r="A342" t="str">
            <v xml:space="preserve">  General </v>
          </cell>
          <cell r="D342" t="str">
            <v>-</v>
          </cell>
          <cell r="F342">
            <v>-8</v>
          </cell>
          <cell r="H342">
            <v>-8</v>
          </cell>
          <cell r="Y342">
            <v>-1</v>
          </cell>
        </row>
        <row r="343">
          <cell r="D343" t="str">
            <v>-</v>
          </cell>
          <cell r="F343" t="str">
            <v>-</v>
          </cell>
          <cell r="H343" t="str">
            <v>-</v>
          </cell>
          <cell r="Y343" t="str">
            <v>-</v>
          </cell>
        </row>
        <row r="344">
          <cell r="A344" t="str">
            <v xml:space="preserve">  Accum depr</v>
          </cell>
          <cell r="D344">
            <v>-942</v>
          </cell>
          <cell r="F344">
            <v>-951</v>
          </cell>
          <cell r="H344">
            <v>-9</v>
          </cell>
          <cell r="Y344">
            <v>-1</v>
          </cell>
        </row>
        <row r="345">
          <cell r="Y345" t="str">
            <v>=</v>
          </cell>
        </row>
        <row r="347">
          <cell r="A347" t="str">
            <v>ADT  (Assume all production)</v>
          </cell>
          <cell r="D347">
            <v>2</v>
          </cell>
          <cell r="F347">
            <v>-14</v>
          </cell>
          <cell r="H347">
            <v>-16</v>
          </cell>
          <cell r="Y347">
            <v>-3</v>
          </cell>
        </row>
        <row r="348">
          <cell r="D348" t="str">
            <v>-</v>
          </cell>
          <cell r="F348" t="str">
            <v>-</v>
          </cell>
          <cell r="H348" t="str">
            <v>-</v>
          </cell>
          <cell r="Y348" t="str">
            <v>=</v>
          </cell>
        </row>
        <row r="349">
          <cell r="A349" t="str">
            <v>NET RATE BASE</v>
          </cell>
        </row>
        <row r="350">
          <cell r="A350" t="str">
            <v xml:space="preserve">  Production</v>
          </cell>
          <cell r="D350">
            <v>46283</v>
          </cell>
          <cell r="F350">
            <v>50992</v>
          </cell>
          <cell r="H350">
            <v>4709</v>
          </cell>
          <cell r="Y350">
            <v>851</v>
          </cell>
        </row>
        <row r="351">
          <cell r="A351" t="str">
            <v xml:space="preserve">  Transmission </v>
          </cell>
          <cell r="D351">
            <v>12000</v>
          </cell>
          <cell r="F351">
            <v>10250</v>
          </cell>
          <cell r="H351">
            <v>-1750</v>
          </cell>
          <cell r="Y351">
            <v>-316</v>
          </cell>
        </row>
        <row r="352">
          <cell r="A352" t="str">
            <v xml:space="preserve">  General </v>
          </cell>
          <cell r="D352" t="str">
            <v>-</v>
          </cell>
          <cell r="F352">
            <v>214</v>
          </cell>
          <cell r="H352">
            <v>214</v>
          </cell>
          <cell r="Y352">
            <v>39</v>
          </cell>
        </row>
        <row r="353">
          <cell r="D353" t="str">
            <v>-</v>
          </cell>
          <cell r="F353" t="str">
            <v>-</v>
          </cell>
          <cell r="H353" t="str">
            <v>-</v>
          </cell>
          <cell r="Y353" t="str">
            <v>-</v>
          </cell>
        </row>
        <row r="355">
          <cell r="A355" t="str">
            <v>NET ADDITION TO RATE BASE</v>
          </cell>
          <cell r="D355">
            <v>58283</v>
          </cell>
          <cell r="F355">
            <v>61456</v>
          </cell>
          <cell r="H355">
            <v>3173</v>
          </cell>
          <cell r="Y355">
            <v>574</v>
          </cell>
        </row>
        <row r="357">
          <cell r="A357" t="str">
            <v>INTEREST SYNCH:    (attribute 100% to EPIS)</v>
          </cell>
        </row>
        <row r="358">
          <cell r="B358" t="str">
            <v>wtd cost of debt (912)</v>
          </cell>
          <cell r="D358">
            <v>3.9900000000000005E-2</v>
          </cell>
          <cell r="F358">
            <v>3.9900000000000005E-2</v>
          </cell>
          <cell r="H358">
            <v>3.9900000000000005E-2</v>
          </cell>
        </row>
        <row r="360">
          <cell r="A360" t="str">
            <v xml:space="preserve">  Production</v>
          </cell>
          <cell r="D360">
            <v>1847</v>
          </cell>
          <cell r="F360">
            <v>2035</v>
          </cell>
          <cell r="H360">
            <v>188</v>
          </cell>
          <cell r="L360">
            <v>-20</v>
          </cell>
          <cell r="W360">
            <v>-57</v>
          </cell>
          <cell r="Y360">
            <v>-140</v>
          </cell>
        </row>
        <row r="361">
          <cell r="A361" t="str">
            <v xml:space="preserve">  Transmission </v>
          </cell>
          <cell r="D361">
            <v>479</v>
          </cell>
          <cell r="F361">
            <v>409</v>
          </cell>
          <cell r="H361">
            <v>-70</v>
          </cell>
          <cell r="L361">
            <v>7</v>
          </cell>
          <cell r="W361">
            <v>21</v>
          </cell>
          <cell r="Y361">
            <v>51</v>
          </cell>
        </row>
        <row r="362">
          <cell r="A362" t="str">
            <v xml:space="preserve">  General </v>
          </cell>
          <cell r="D362">
            <v>0</v>
          </cell>
          <cell r="F362">
            <v>9</v>
          </cell>
          <cell r="H362">
            <v>9</v>
          </cell>
          <cell r="L362">
            <v>-1</v>
          </cell>
          <cell r="W362">
            <v>-3</v>
          </cell>
          <cell r="Y362">
            <v>-7</v>
          </cell>
        </row>
        <row r="363">
          <cell r="D363" t="str">
            <v>-</v>
          </cell>
          <cell r="F363" t="str">
            <v>-</v>
          </cell>
          <cell r="H363" t="str">
            <v>-</v>
          </cell>
          <cell r="L363" t="str">
            <v>-</v>
          </cell>
          <cell r="W363" t="str">
            <v>-</v>
          </cell>
          <cell r="Y363" t="str">
            <v>-</v>
          </cell>
        </row>
        <row r="364">
          <cell r="D364">
            <v>2326</v>
          </cell>
          <cell r="F364">
            <v>2453</v>
          </cell>
          <cell r="H364">
            <v>127</v>
          </cell>
          <cell r="L364">
            <v>-14</v>
          </cell>
          <cell r="W364">
            <v>-39</v>
          </cell>
          <cell r="Y364">
            <v>-96</v>
          </cell>
        </row>
        <row r="365">
          <cell r="A365" t="str">
            <v>TOTAL REVENUE REQUIREMENT ASSOC W/ RATE BASE</v>
          </cell>
        </row>
        <row r="366">
          <cell r="A366" t="str">
            <v xml:space="preserve">  Production</v>
          </cell>
          <cell r="Y366">
            <v>711</v>
          </cell>
        </row>
        <row r="367">
          <cell r="A367" t="str">
            <v xml:space="preserve">  Transmission </v>
          </cell>
          <cell r="Y367">
            <v>-265</v>
          </cell>
        </row>
        <row r="368">
          <cell r="A368" t="str">
            <v xml:space="preserve">  General </v>
          </cell>
          <cell r="Y368">
            <v>32</v>
          </cell>
        </row>
        <row r="369">
          <cell r="Y369" t="str">
            <v>-</v>
          </cell>
        </row>
        <row r="370">
          <cell r="Y370">
            <v>478</v>
          </cell>
        </row>
        <row r="372">
          <cell r="A372" t="str">
            <v>Depreciation exp</v>
          </cell>
        </row>
        <row r="373">
          <cell r="A373" t="str">
            <v xml:space="preserve">  Production</v>
          </cell>
          <cell r="D373">
            <v>1589</v>
          </cell>
          <cell r="F373">
            <v>1673</v>
          </cell>
          <cell r="H373">
            <v>84</v>
          </cell>
          <cell r="Y373">
            <v>90</v>
          </cell>
        </row>
        <row r="374">
          <cell r="A374" t="str">
            <v xml:space="preserve">  Transmission </v>
          </cell>
          <cell r="D374">
            <v>295</v>
          </cell>
          <cell r="F374">
            <v>213</v>
          </cell>
          <cell r="H374">
            <v>-82</v>
          </cell>
          <cell r="Y374">
            <v>-88</v>
          </cell>
        </row>
        <row r="375">
          <cell r="A375" t="str">
            <v xml:space="preserve">  General </v>
          </cell>
          <cell r="D375" t="str">
            <v>-</v>
          </cell>
          <cell r="F375">
            <v>16</v>
          </cell>
          <cell r="H375">
            <v>16</v>
          </cell>
          <cell r="Y375">
            <v>17</v>
          </cell>
        </row>
        <row r="376">
          <cell r="D376" t="str">
            <v>-</v>
          </cell>
          <cell r="F376" t="str">
            <v>-</v>
          </cell>
          <cell r="H376" t="str">
            <v>-</v>
          </cell>
          <cell r="Y376" t="str">
            <v>-</v>
          </cell>
        </row>
        <row r="377">
          <cell r="D377">
            <v>1884</v>
          </cell>
          <cell r="F377">
            <v>1902</v>
          </cell>
          <cell r="H377">
            <v>18</v>
          </cell>
          <cell r="Y377">
            <v>19</v>
          </cell>
        </row>
        <row r="379">
          <cell r="A379" t="str">
            <v>Total revenue requirement impact with int synch</v>
          </cell>
          <cell r="Y379">
            <v>497</v>
          </cell>
        </row>
        <row r="380">
          <cell r="Y380" t="str">
            <v>=</v>
          </cell>
        </row>
        <row r="382">
          <cell r="A382" t="str">
            <v>||\012</v>
          </cell>
        </row>
        <row r="388">
          <cell r="A388" t="str">
            <v>STATION H CT-2</v>
          </cell>
        </row>
        <row r="389">
          <cell r="D389" t="str">
            <v>912</v>
          </cell>
          <cell r="F389" t="str">
            <v>8 &amp; 4</v>
          </cell>
          <cell r="H389" t="str">
            <v>Difference</v>
          </cell>
          <cell r="L389" t="str">
            <v>DCIT</v>
          </cell>
          <cell r="W389" t="str">
            <v>FIT</v>
          </cell>
          <cell r="Y389" t="str">
            <v>REV REQ</v>
          </cell>
        </row>
        <row r="390">
          <cell r="D390" t="str">
            <v>-</v>
          </cell>
          <cell r="F390" t="str">
            <v>-</v>
          </cell>
          <cell r="H390" t="str">
            <v>-</v>
          </cell>
          <cell r="L390" t="str">
            <v>-</v>
          </cell>
          <cell r="W390" t="str">
            <v>-</v>
          </cell>
          <cell r="Y390" t="str">
            <v>-</v>
          </cell>
        </row>
        <row r="391">
          <cell r="A391" t="str">
            <v>RATE BASE</v>
          </cell>
        </row>
        <row r="393">
          <cell r="A393" t="str">
            <v>SYSTEM EPIS</v>
          </cell>
        </row>
        <row r="394">
          <cell r="A394" t="str">
            <v xml:space="preserve">  Production</v>
          </cell>
          <cell r="F394">
            <v>61694</v>
          </cell>
        </row>
        <row r="395">
          <cell r="A395" t="str">
            <v xml:space="preserve">  Transmission</v>
          </cell>
          <cell r="F395">
            <v>8781</v>
          </cell>
        </row>
        <row r="396">
          <cell r="A396" t="str">
            <v xml:space="preserve">  General</v>
          </cell>
          <cell r="F396">
            <v>642</v>
          </cell>
        </row>
        <row r="398">
          <cell r="A398" t="str">
            <v>D.C. ALLOCATED EPIS</v>
          </cell>
        </row>
        <row r="399">
          <cell r="A399" t="str">
            <v xml:space="preserve">  Production</v>
          </cell>
          <cell r="F399">
            <v>24122</v>
          </cell>
        </row>
        <row r="400">
          <cell r="A400" t="str">
            <v xml:space="preserve">  Transmission </v>
          </cell>
          <cell r="F400">
            <v>3433</v>
          </cell>
        </row>
        <row r="401">
          <cell r="A401" t="str">
            <v xml:space="preserve">  General </v>
          </cell>
          <cell r="F401">
            <v>278</v>
          </cell>
        </row>
        <row r="402">
          <cell r="F402" t="str">
            <v>-</v>
          </cell>
        </row>
        <row r="403">
          <cell r="F403">
            <v>27833</v>
          </cell>
        </row>
        <row r="404">
          <cell r="A404" t="str">
            <v xml:space="preserve">D.C. AFUDC </v>
          </cell>
        </row>
        <row r="405">
          <cell r="A405" t="str">
            <v xml:space="preserve">  Production</v>
          </cell>
          <cell r="F405">
            <v>3140</v>
          </cell>
        </row>
        <row r="406">
          <cell r="A406" t="str">
            <v xml:space="preserve">  Transmission </v>
          </cell>
          <cell r="F406">
            <v>179</v>
          </cell>
        </row>
        <row r="407">
          <cell r="A407" t="str">
            <v xml:space="preserve">  General </v>
          </cell>
          <cell r="F407">
            <v>19</v>
          </cell>
        </row>
        <row r="408">
          <cell r="F408" t="str">
            <v>-</v>
          </cell>
        </row>
        <row r="409">
          <cell r="F409">
            <v>3338</v>
          </cell>
        </row>
        <row r="411">
          <cell r="A411" t="str">
            <v>D.C. CCRF</v>
          </cell>
        </row>
        <row r="412">
          <cell r="A412" t="str">
            <v xml:space="preserve">  Production</v>
          </cell>
          <cell r="F412">
            <v>593</v>
          </cell>
        </row>
        <row r="413">
          <cell r="A413" t="str">
            <v xml:space="preserve">  Transmission </v>
          </cell>
          <cell r="F413">
            <v>169</v>
          </cell>
        </row>
        <row r="414">
          <cell r="F414" t="str">
            <v>-</v>
          </cell>
        </row>
      </sheetData>
      <sheetData sheetId="1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Formal Case 939 (Per Order; 12/31/94  6&amp;6)  vs. December 1995 (Actual)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F.C. 939</v>
          </cell>
          <cell r="F9" t="str">
            <v>12 Months</v>
          </cell>
          <cell r="J9" t="str">
            <v>Of Interest</v>
          </cell>
        </row>
        <row r="10">
          <cell r="D10" t="str">
            <v>Per Order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-55955</v>
          </cell>
          <cell r="J12">
            <v>-8238</v>
          </cell>
          <cell r="L12">
            <v>242</v>
          </cell>
          <cell r="N12">
            <v>1178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3472</v>
          </cell>
          <cell r="J13">
            <v>511</v>
          </cell>
          <cell r="L13">
            <v>-15</v>
          </cell>
          <cell r="N13">
            <v>-73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-1189</v>
          </cell>
          <cell r="J14">
            <v>-175</v>
          </cell>
          <cell r="L14">
            <v>5</v>
          </cell>
          <cell r="N14">
            <v>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3200</v>
          </cell>
          <cell r="J15">
            <v>471</v>
          </cell>
          <cell r="L15">
            <v>-14</v>
          </cell>
          <cell r="N15">
            <v>-67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2180</v>
          </cell>
          <cell r="J16">
            <v>321</v>
          </cell>
          <cell r="L16">
            <v>-9</v>
          </cell>
          <cell r="N16">
            <v>-46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-93</v>
          </cell>
          <cell r="J17">
            <v>-14</v>
          </cell>
          <cell r="L17">
            <v>0</v>
          </cell>
          <cell r="N17">
            <v>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29599</v>
          </cell>
          <cell r="J18">
            <v>4358</v>
          </cell>
          <cell r="L18">
            <v>-128</v>
          </cell>
          <cell r="N18">
            <v>-623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984</v>
          </cell>
          <cell r="J19">
            <v>145</v>
          </cell>
          <cell r="L19">
            <v>-4</v>
          </cell>
          <cell r="N19">
            <v>-21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18476</v>
          </cell>
          <cell r="J20">
            <v>2720</v>
          </cell>
          <cell r="L20">
            <v>-80</v>
          </cell>
          <cell r="N20">
            <v>-389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116</v>
          </cell>
          <cell r="J21">
            <v>17</v>
          </cell>
          <cell r="L21">
            <v>-1</v>
          </cell>
          <cell r="N21">
            <v>-2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790</v>
          </cell>
          <cell r="J23">
            <v>116</v>
          </cell>
          <cell r="L23">
            <v>-4</v>
          </cell>
          <cell r="N23">
            <v>-16</v>
          </cell>
        </row>
        <row r="25">
          <cell r="A25" t="str">
            <v>OPERATING REVENUE</v>
          </cell>
        </row>
        <row r="26">
          <cell r="B26" t="str">
            <v>Non-fuel base (incl 10% GRT)</v>
          </cell>
          <cell r="D26">
            <v>489726</v>
          </cell>
          <cell r="F26">
            <v>480581</v>
          </cell>
          <cell r="H26">
            <v>-9145</v>
          </cell>
          <cell r="J26">
            <v>9145</v>
          </cell>
        </row>
        <row r="27">
          <cell r="B27" t="str">
            <v>10% GRT on Fuel In Base</v>
          </cell>
          <cell r="D27">
            <v>28143</v>
          </cell>
          <cell r="F27">
            <v>28242</v>
          </cell>
          <cell r="H27">
            <v>99</v>
          </cell>
        </row>
        <row r="28">
          <cell r="B28" t="str">
            <v xml:space="preserve">          Subtotal</v>
          </cell>
          <cell r="D28">
            <v>517869</v>
          </cell>
          <cell r="F28">
            <v>508823</v>
          </cell>
          <cell r="H28">
            <v>-9046</v>
          </cell>
        </row>
        <row r="30">
          <cell r="B30" t="str">
            <v>Fuel In Base (excl GRT)</v>
          </cell>
          <cell r="D30">
            <v>253315</v>
          </cell>
          <cell r="F30">
            <v>254200</v>
          </cell>
          <cell r="H30">
            <v>885</v>
          </cell>
        </row>
        <row r="32">
          <cell r="B32" t="str">
            <v>TOTAL BASE BEFORE GRANTED INCR</v>
          </cell>
          <cell r="D32">
            <v>771184</v>
          </cell>
          <cell r="F32">
            <v>763023</v>
          </cell>
          <cell r="H32">
            <v>-8161</v>
          </cell>
        </row>
        <row r="34">
          <cell r="B34" t="str">
            <v>Fuel Clause (excl GRT)</v>
          </cell>
          <cell r="D34">
            <v>-18178</v>
          </cell>
          <cell r="F34">
            <v>-21536</v>
          </cell>
          <cell r="H34">
            <v>-3358</v>
          </cell>
        </row>
        <row r="35">
          <cell r="B35" t="str">
            <v>10% GRT on Fuel Clause Revenue</v>
          </cell>
          <cell r="D35">
            <v>-2020</v>
          </cell>
          <cell r="F35">
            <v>-2393</v>
          </cell>
          <cell r="H35">
            <v>-373</v>
          </cell>
        </row>
        <row r="37">
          <cell r="B37" t="str">
            <v>TOTAL FUEL CLAUSE REVENUE</v>
          </cell>
          <cell r="D37">
            <v>-20198</v>
          </cell>
          <cell r="F37">
            <v>-23929</v>
          </cell>
          <cell r="H37">
            <v>-3731</v>
          </cell>
        </row>
        <row r="39">
          <cell r="B39" t="str">
            <v>SALE OF ELEC BEFORE GRANTED INCR</v>
          </cell>
          <cell r="D39">
            <v>750986</v>
          </cell>
          <cell r="F39">
            <v>739094</v>
          </cell>
          <cell r="H39">
            <v>-11892</v>
          </cell>
        </row>
        <row r="41">
          <cell r="B41" t="str">
            <v>Granted increase (10% GRT)</v>
          </cell>
          <cell r="D41">
            <v>27887</v>
          </cell>
          <cell r="H41">
            <v>-27887</v>
          </cell>
          <cell r="J41">
            <v>27887</v>
          </cell>
        </row>
        <row r="43">
          <cell r="B43" t="str">
            <v>TOTAL SALE OF ELECTRICITY</v>
          </cell>
          <cell r="D43">
            <v>778873</v>
          </cell>
          <cell r="F43">
            <v>739094</v>
          </cell>
          <cell r="H43">
            <v>-39779</v>
          </cell>
          <cell r="J43">
            <v>37032</v>
          </cell>
        </row>
        <row r="45">
          <cell r="B45" t="str">
            <v>TOTAL OTHER REVENUES</v>
          </cell>
          <cell r="D45">
            <v>3810</v>
          </cell>
          <cell r="F45">
            <v>3465</v>
          </cell>
          <cell r="H45">
            <v>-345</v>
          </cell>
          <cell r="J45">
            <v>345</v>
          </cell>
        </row>
        <row r="47">
          <cell r="A47" t="str">
            <v>TOTAL OPERATING REVENUE</v>
          </cell>
          <cell r="D47">
            <v>782683</v>
          </cell>
          <cell r="F47">
            <v>742559</v>
          </cell>
          <cell r="H47">
            <v>-40124</v>
          </cell>
          <cell r="J47">
            <v>37377</v>
          </cell>
        </row>
        <row r="49">
          <cell r="A49" t="str">
            <v>OPERATING EXPENSES</v>
          </cell>
        </row>
        <row r="50">
          <cell r="B50" t="str">
            <v>Net Fuel &amp; Interchange</v>
          </cell>
          <cell r="D50">
            <v>186628</v>
          </cell>
          <cell r="F50">
            <v>185879</v>
          </cell>
          <cell r="H50">
            <v>-749</v>
          </cell>
        </row>
        <row r="51">
          <cell r="B51" t="str">
            <v>Capacity Purchase Payments</v>
          </cell>
          <cell r="D51">
            <v>48104</v>
          </cell>
          <cell r="F51">
            <v>50157</v>
          </cell>
          <cell r="H51">
            <v>2053</v>
          </cell>
        </row>
        <row r="52">
          <cell r="B52" t="str">
            <v xml:space="preserve">                           Subtotal</v>
          </cell>
          <cell r="D52">
            <v>234732</v>
          </cell>
          <cell r="F52">
            <v>236036</v>
          </cell>
          <cell r="H52">
            <v>1304</v>
          </cell>
          <cell r="J52">
            <v>4197</v>
          </cell>
        </row>
        <row r="54">
          <cell r="B54" t="str">
            <v>Other O &amp; M</v>
          </cell>
          <cell r="D54">
            <v>127003</v>
          </cell>
          <cell r="F54">
            <v>121661</v>
          </cell>
          <cell r="H54">
            <v>-5342</v>
          </cell>
          <cell r="J54">
            <v>-5936</v>
          </cell>
        </row>
        <row r="55">
          <cell r="B55" t="str">
            <v>DSM Amortization</v>
          </cell>
          <cell r="D55">
            <v>8879</v>
          </cell>
          <cell r="F55">
            <v>5568</v>
          </cell>
          <cell r="H55">
            <v>-3311</v>
          </cell>
          <cell r="J55">
            <v>-3679</v>
          </cell>
        </row>
        <row r="56">
          <cell r="B56" t="str">
            <v>Depreciation</v>
          </cell>
          <cell r="D56">
            <v>62457</v>
          </cell>
          <cell r="F56">
            <v>61582</v>
          </cell>
          <cell r="H56">
            <v>-875</v>
          </cell>
          <cell r="J56">
            <v>-972</v>
          </cell>
        </row>
        <row r="57">
          <cell r="B57" t="str">
            <v>Amortization - Other</v>
          </cell>
          <cell r="D57">
            <v>-969</v>
          </cell>
          <cell r="F57">
            <v>-1043</v>
          </cell>
          <cell r="H57">
            <v>-74</v>
          </cell>
          <cell r="J57">
            <v>-82</v>
          </cell>
        </row>
        <row r="58">
          <cell r="B58" t="str">
            <v>Other Taxes - Excluding GRT</v>
          </cell>
          <cell r="D58">
            <v>30077</v>
          </cell>
          <cell r="F58">
            <v>29079</v>
          </cell>
          <cell r="H58">
            <v>-998</v>
          </cell>
          <cell r="J58">
            <v>-1109</v>
          </cell>
        </row>
        <row r="59">
          <cell r="B59" t="str">
            <v>Gross Receipts Tax</v>
          </cell>
          <cell r="D59">
            <v>73790</v>
          </cell>
          <cell r="F59">
            <v>73876</v>
          </cell>
          <cell r="H59">
            <v>86</v>
          </cell>
          <cell r="J59">
            <v>4553</v>
          </cell>
        </row>
        <row r="60">
          <cell r="B60" t="str">
            <v>D.C. Income Tax</v>
          </cell>
          <cell r="D60">
            <v>15286</v>
          </cell>
          <cell r="F60">
            <v>17055</v>
          </cell>
          <cell r="H60">
            <v>1769</v>
          </cell>
          <cell r="J60">
            <v>1851</v>
          </cell>
        </row>
        <row r="61">
          <cell r="B61" t="str">
            <v>Federal Income Tax</v>
          </cell>
          <cell r="D61">
            <v>49003</v>
          </cell>
          <cell r="F61">
            <v>52188</v>
          </cell>
          <cell r="H61">
            <v>3185</v>
          </cell>
          <cell r="J61">
            <v>4436</v>
          </cell>
        </row>
        <row r="63">
          <cell r="B63" t="str">
            <v>TOTAL OPERATING EXPENSES</v>
          </cell>
          <cell r="D63">
            <v>600258</v>
          </cell>
          <cell r="F63">
            <v>596002</v>
          </cell>
          <cell r="H63">
            <v>-4256</v>
          </cell>
          <cell r="J63">
            <v>3259</v>
          </cell>
        </row>
        <row r="65">
          <cell r="A65" t="str">
            <v>OPERATING INCOME</v>
          </cell>
          <cell r="D65">
            <v>182425</v>
          </cell>
          <cell r="F65">
            <v>146557</v>
          </cell>
          <cell r="H65">
            <v>-35868</v>
          </cell>
          <cell r="J65">
            <v>40636</v>
          </cell>
        </row>
        <row r="67">
          <cell r="A67" t="str">
            <v>SUBTOTAL</v>
          </cell>
          <cell r="J67">
            <v>40752</v>
          </cell>
        </row>
        <row r="72">
          <cell r="A72" t="str">
            <v>CALCULATED REVENUE REQUIREMENT</v>
          </cell>
          <cell r="D72">
            <v>-60037</v>
          </cell>
          <cell r="F72">
            <v>8206</v>
          </cell>
          <cell r="J72">
            <v>8206</v>
          </cell>
        </row>
        <row r="74">
          <cell r="A74" t="str">
            <v>Unresolved difference</v>
          </cell>
          <cell r="J74">
            <v>32546</v>
          </cell>
        </row>
      </sheetData>
      <sheetData sheetId="2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December 1996 (Detailed Filing)  vs. December 1995 (Actual used in F.C. 951)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12/31/96</v>
          </cell>
          <cell r="F10" t="str">
            <v>Ended 12/31/95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2535530</v>
          </cell>
          <cell r="F12">
            <v>2479575</v>
          </cell>
          <cell r="H12">
            <v>55955</v>
          </cell>
          <cell r="J12">
            <v>8107</v>
          </cell>
          <cell r="L12">
            <v>-242</v>
          </cell>
          <cell r="N12">
            <v>-1175</v>
          </cell>
        </row>
        <row r="13">
          <cell r="B13" t="str">
            <v>Pollution Control CWIP</v>
          </cell>
          <cell r="D13">
            <v>4115</v>
          </cell>
          <cell r="F13">
            <v>7587</v>
          </cell>
          <cell r="H13">
            <v>-3472</v>
          </cell>
          <cell r="J13">
            <v>-503</v>
          </cell>
          <cell r="L13">
            <v>15</v>
          </cell>
          <cell r="N13">
            <v>73</v>
          </cell>
        </row>
        <row r="14">
          <cell r="B14" t="str">
            <v>Unamortized Unbilled Revenue Adj</v>
          </cell>
          <cell r="D14">
            <v>-595</v>
          </cell>
          <cell r="F14">
            <v>-1784</v>
          </cell>
          <cell r="H14">
            <v>1189</v>
          </cell>
          <cell r="J14">
            <v>172</v>
          </cell>
          <cell r="L14">
            <v>-5</v>
          </cell>
          <cell r="N14">
            <v>-25</v>
          </cell>
        </row>
        <row r="15">
          <cell r="B15" t="str">
            <v>Materials &amp; Supplies</v>
          </cell>
          <cell r="D15">
            <v>56273</v>
          </cell>
          <cell r="F15">
            <v>59473</v>
          </cell>
          <cell r="H15">
            <v>-3200</v>
          </cell>
          <cell r="J15">
            <v>-464</v>
          </cell>
          <cell r="L15">
            <v>14</v>
          </cell>
          <cell r="N15">
            <v>67</v>
          </cell>
        </row>
        <row r="16">
          <cell r="B16" t="str">
            <v>DSM Programs (F.C. 929 vintage)</v>
          </cell>
          <cell r="D16">
            <v>18147</v>
          </cell>
          <cell r="F16">
            <v>20327</v>
          </cell>
          <cell r="H16">
            <v>-2180</v>
          </cell>
          <cell r="J16">
            <v>-316</v>
          </cell>
          <cell r="L16">
            <v>9</v>
          </cell>
          <cell r="N16">
            <v>46</v>
          </cell>
        </row>
        <row r="17">
          <cell r="B17" t="str">
            <v>Cash Working Capital</v>
          </cell>
          <cell r="D17">
            <v>39141</v>
          </cell>
          <cell r="F17">
            <v>39048</v>
          </cell>
          <cell r="H17">
            <v>93</v>
          </cell>
          <cell r="J17">
            <v>13</v>
          </cell>
          <cell r="L17">
            <v>0</v>
          </cell>
          <cell r="N17">
            <v>-2</v>
          </cell>
        </row>
        <row r="18">
          <cell r="B18" t="str">
            <v>Accumulated Depreciation</v>
          </cell>
          <cell r="D18">
            <v>-693708</v>
          </cell>
          <cell r="F18">
            <v>-664109</v>
          </cell>
          <cell r="H18">
            <v>-29599</v>
          </cell>
          <cell r="J18">
            <v>-4288</v>
          </cell>
          <cell r="L18">
            <v>128</v>
          </cell>
          <cell r="N18">
            <v>622</v>
          </cell>
        </row>
        <row r="19">
          <cell r="B19" t="str">
            <v>Accumulated Amortization</v>
          </cell>
          <cell r="D19">
            <v>-5678</v>
          </cell>
          <cell r="F19">
            <v>-4694</v>
          </cell>
          <cell r="H19">
            <v>-984</v>
          </cell>
          <cell r="J19">
            <v>-143</v>
          </cell>
          <cell r="L19">
            <v>4</v>
          </cell>
          <cell r="N19">
            <v>21</v>
          </cell>
        </row>
        <row r="20">
          <cell r="B20" t="str">
            <v>Accumulated Deferred Taxes</v>
          </cell>
          <cell r="D20">
            <v>-281367</v>
          </cell>
          <cell r="F20">
            <v>-262891</v>
          </cell>
          <cell r="H20">
            <v>-18476</v>
          </cell>
          <cell r="J20">
            <v>-2677</v>
          </cell>
          <cell r="L20">
            <v>80</v>
          </cell>
          <cell r="N20">
            <v>388</v>
          </cell>
        </row>
        <row r="21">
          <cell r="B21" t="str">
            <v>Customer Deposits</v>
          </cell>
          <cell r="D21">
            <v>-12814</v>
          </cell>
          <cell r="F21">
            <v>-12698</v>
          </cell>
          <cell r="H21">
            <v>-116</v>
          </cell>
          <cell r="J21">
            <v>-17</v>
          </cell>
          <cell r="L21">
            <v>1</v>
          </cell>
          <cell r="N21">
            <v>2</v>
          </cell>
        </row>
        <row r="23">
          <cell r="B23" t="str">
            <v>TOTAL RATE BASE</v>
          </cell>
          <cell r="D23">
            <v>1659044</v>
          </cell>
          <cell r="F23">
            <v>1659834</v>
          </cell>
          <cell r="H23">
            <v>-790</v>
          </cell>
          <cell r="J23">
            <v>-116</v>
          </cell>
          <cell r="K23">
            <v>-136</v>
          </cell>
          <cell r="L23">
            <v>3</v>
          </cell>
          <cell r="N23">
            <v>17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479202</v>
          </cell>
          <cell r="F26">
            <v>476470</v>
          </cell>
          <cell r="H26">
            <v>2732</v>
          </cell>
          <cell r="J26">
            <v>-2732</v>
          </cell>
        </row>
        <row r="28">
          <cell r="B28" t="str">
            <v>ECRR - Conserv (incl. GRT)</v>
          </cell>
          <cell r="D28">
            <v>9638</v>
          </cell>
          <cell r="F28">
            <v>3763</v>
          </cell>
          <cell r="H28">
            <v>5875</v>
          </cell>
        </row>
        <row r="30">
          <cell r="B30" t="str">
            <v>ECRR CAA (Weather norm, incl. GRT)</v>
          </cell>
          <cell r="D30">
            <v>2349</v>
          </cell>
          <cell r="F30">
            <v>348</v>
          </cell>
          <cell r="H30">
            <v>2001</v>
          </cell>
          <cell r="J30">
            <v>-2001</v>
          </cell>
        </row>
        <row r="32">
          <cell r="B32" t="str">
            <v>Fuel In Base (excl GRT)</v>
          </cell>
          <cell r="D32">
            <v>253315</v>
          </cell>
          <cell r="F32">
            <v>254200</v>
          </cell>
          <cell r="H32">
            <v>-885</v>
          </cell>
        </row>
        <row r="33">
          <cell r="B33" t="str">
            <v>Fuel Clause (excl GRT)</v>
          </cell>
          <cell r="D33">
            <v>-18178</v>
          </cell>
          <cell r="F33">
            <v>-21536</v>
          </cell>
          <cell r="H33">
            <v>3358</v>
          </cell>
        </row>
        <row r="34">
          <cell r="B34" t="str">
            <v xml:space="preserve">        Total Fuel Recovery </v>
          </cell>
          <cell r="D34">
            <v>235137</v>
          </cell>
          <cell r="F34">
            <v>232664</v>
          </cell>
          <cell r="H34">
            <v>2473</v>
          </cell>
        </row>
        <row r="36">
          <cell r="B36" t="str">
            <v>10% GRT on Fuel Clause Revenue</v>
          </cell>
          <cell r="D36">
            <v>-2020</v>
          </cell>
          <cell r="F36">
            <v>-2393</v>
          </cell>
          <cell r="H36">
            <v>373</v>
          </cell>
        </row>
        <row r="37">
          <cell r="B37" t="str">
            <v>10% GRT on Fuel In Base</v>
          </cell>
          <cell r="D37">
            <v>28143</v>
          </cell>
          <cell r="F37">
            <v>28242</v>
          </cell>
          <cell r="H37">
            <v>-99</v>
          </cell>
        </row>
        <row r="39">
          <cell r="B39" t="str">
            <v>TOTAL FUEL  REVENUE (FIB + Fuel Clause)</v>
          </cell>
          <cell r="D39">
            <v>261260</v>
          </cell>
          <cell r="F39">
            <v>258513</v>
          </cell>
          <cell r="H39">
            <v>2747</v>
          </cell>
        </row>
        <row r="41">
          <cell r="B41" t="str">
            <v>TOTAL SALE OF ELECTRICITY</v>
          </cell>
          <cell r="D41">
            <v>752449</v>
          </cell>
          <cell r="F41">
            <v>739094</v>
          </cell>
          <cell r="H41">
            <v>13355</v>
          </cell>
          <cell r="J41">
            <v>-4733</v>
          </cell>
        </row>
        <row r="43">
          <cell r="B43" t="str">
            <v>TOTAL OTHER REVENUES</v>
          </cell>
          <cell r="D43">
            <v>3810</v>
          </cell>
          <cell r="F43">
            <v>3465</v>
          </cell>
          <cell r="H43">
            <v>345</v>
          </cell>
          <cell r="J43">
            <v>-345</v>
          </cell>
        </row>
        <row r="45">
          <cell r="A45" t="str">
            <v>TOTAL OPERATING REVENUE</v>
          </cell>
          <cell r="D45">
            <v>756259</v>
          </cell>
          <cell r="F45">
            <v>742559</v>
          </cell>
          <cell r="H45">
            <v>13700</v>
          </cell>
          <cell r="J45">
            <v>-5078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186628</v>
          </cell>
          <cell r="F48">
            <v>185879</v>
          </cell>
          <cell r="H48">
            <v>749</v>
          </cell>
        </row>
        <row r="49">
          <cell r="B49" t="str">
            <v>Capacity Purchase Payments</v>
          </cell>
          <cell r="D49">
            <v>48104</v>
          </cell>
          <cell r="F49">
            <v>50157</v>
          </cell>
          <cell r="H49">
            <v>-2053</v>
          </cell>
        </row>
        <row r="50">
          <cell r="B50" t="str">
            <v xml:space="preserve">                           Subtotal</v>
          </cell>
          <cell r="D50">
            <v>234732</v>
          </cell>
          <cell r="F50">
            <v>236036</v>
          </cell>
          <cell r="H50">
            <v>-1304</v>
          </cell>
          <cell r="J50">
            <v>-4197</v>
          </cell>
        </row>
        <row r="52">
          <cell r="B52" t="str">
            <v>Other O &amp; M</v>
          </cell>
          <cell r="D52">
            <v>127003</v>
          </cell>
          <cell r="F52">
            <v>121661</v>
          </cell>
          <cell r="H52">
            <v>5342</v>
          </cell>
          <cell r="J52">
            <v>5936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6698</v>
          </cell>
          <cell r="F54">
            <v>3387</v>
          </cell>
          <cell r="H54">
            <v>3311</v>
          </cell>
          <cell r="J54">
            <v>-2196</v>
          </cell>
        </row>
        <row r="55">
          <cell r="B55" t="str">
            <v>Depreciation</v>
          </cell>
          <cell r="D55">
            <v>62457</v>
          </cell>
          <cell r="F55">
            <v>61582</v>
          </cell>
          <cell r="H55">
            <v>875</v>
          </cell>
          <cell r="J55">
            <v>972</v>
          </cell>
        </row>
        <row r="56">
          <cell r="B56" t="str">
            <v>Amortization - Other</v>
          </cell>
          <cell r="D56">
            <v>-969</v>
          </cell>
          <cell r="F56">
            <v>-1043</v>
          </cell>
          <cell r="H56">
            <v>74</v>
          </cell>
          <cell r="J56">
            <v>82</v>
          </cell>
        </row>
        <row r="57">
          <cell r="B57" t="str">
            <v>Other Taxes - Excluding GRT</v>
          </cell>
          <cell r="D57">
            <v>30077</v>
          </cell>
          <cell r="F57">
            <v>29079</v>
          </cell>
          <cell r="H57">
            <v>998</v>
          </cell>
          <cell r="J57">
            <v>1109</v>
          </cell>
        </row>
        <row r="58">
          <cell r="B58" t="str">
            <v>Gross Receipts Tax</v>
          </cell>
          <cell r="D58">
            <v>73790</v>
          </cell>
          <cell r="F58">
            <v>73876</v>
          </cell>
          <cell r="H58">
            <v>-86</v>
          </cell>
          <cell r="J58">
            <v>-1467</v>
          </cell>
        </row>
        <row r="59">
          <cell r="B59" t="str">
            <v>D.C. Income Tax</v>
          </cell>
          <cell r="D59">
            <v>15286</v>
          </cell>
          <cell r="F59">
            <v>17055</v>
          </cell>
          <cell r="H59">
            <v>-1769</v>
          </cell>
          <cell r="J59">
            <v>-2515</v>
          </cell>
        </row>
        <row r="60">
          <cell r="B60" t="str">
            <v>Federal Income Tax</v>
          </cell>
          <cell r="D60">
            <v>49003</v>
          </cell>
          <cell r="F60">
            <v>52188</v>
          </cell>
          <cell r="H60">
            <v>-3185</v>
          </cell>
          <cell r="J60">
            <v>-7660</v>
          </cell>
        </row>
        <row r="62">
          <cell r="B62" t="str">
            <v>TOTAL OPERATING EXPENSES</v>
          </cell>
          <cell r="D62">
            <v>600258</v>
          </cell>
          <cell r="F62">
            <v>596002</v>
          </cell>
          <cell r="H62">
            <v>4256</v>
          </cell>
          <cell r="J62">
            <v>-9936</v>
          </cell>
        </row>
        <row r="64">
          <cell r="A64" t="str">
            <v>OPERATING INCOME</v>
          </cell>
          <cell r="D64">
            <v>156001</v>
          </cell>
          <cell r="F64">
            <v>146557</v>
          </cell>
          <cell r="H64">
            <v>9444</v>
          </cell>
          <cell r="J64">
            <v>-15014</v>
          </cell>
        </row>
        <row r="66">
          <cell r="A66" t="str">
            <v>SUBTOTAL</v>
          </cell>
          <cell r="J66">
            <v>-15130</v>
          </cell>
        </row>
        <row r="68">
          <cell r="A68" t="str">
            <v>CALCULATED REVENUE REQUIREMENT</v>
          </cell>
          <cell r="D68">
            <v>-9860</v>
          </cell>
          <cell r="F68">
            <v>8206</v>
          </cell>
          <cell r="J68">
            <v>-18066</v>
          </cell>
        </row>
        <row r="70">
          <cell r="A70" t="str">
            <v>Unresolved difference</v>
          </cell>
          <cell r="J70">
            <v>-2936</v>
          </cell>
        </row>
        <row r="72">
          <cell r="B72" t="str">
            <v>W/C non-fuel base</v>
          </cell>
          <cell r="D72">
            <v>479202</v>
          </cell>
          <cell r="F72">
            <v>476470</v>
          </cell>
        </row>
        <row r="73">
          <cell r="B73" t="str">
            <v>ECRR Clean Air surcharge revenue</v>
          </cell>
          <cell r="D73">
            <v>2349</v>
          </cell>
          <cell r="F73">
            <v>348</v>
          </cell>
        </row>
        <row r="74">
          <cell r="D74">
            <v>481551</v>
          </cell>
          <cell r="F74">
            <v>476818</v>
          </cell>
        </row>
        <row r="76">
          <cell r="B76" t="str">
            <v>Weather-normalized MWH</v>
          </cell>
          <cell r="D76">
            <v>10137317</v>
          </cell>
          <cell r="F76">
            <v>10231788</v>
          </cell>
        </row>
        <row r="78">
          <cell r="D78">
            <v>4.7502999999999997E-2</v>
          </cell>
          <cell r="F78">
            <v>4.6601999999999998E-2</v>
          </cell>
        </row>
        <row r="80">
          <cell r="B80" t="str">
            <v>Revenue difference due to rate</v>
          </cell>
          <cell r="D80">
            <v>-9134</v>
          </cell>
        </row>
        <row r="81">
          <cell r="B81" t="str">
            <v>Revenue difference due to KWH</v>
          </cell>
          <cell r="D81">
            <v>4403</v>
          </cell>
        </row>
        <row r="82">
          <cell r="D82">
            <v>-4731</v>
          </cell>
        </row>
      </sheetData>
      <sheetData sheetId="3">
        <row r="2">
          <cell r="A2" t="str">
            <v>POTOMAC ELECTRIC POWER COMPANY</v>
          </cell>
        </row>
        <row r="3">
          <cell r="A3" t="str">
            <v>District of Columbia</v>
          </cell>
        </row>
        <row r="4">
          <cell r="A4" t="str">
            <v>Analysis of Revenue Requirement -- Twelve Months Ended December 31, 1995 vs. 1996</v>
          </cell>
        </row>
        <row r="6">
          <cell r="A6" t="str">
            <v>(DOLLARS IN THOUSANDS)</v>
          </cell>
        </row>
        <row r="7">
          <cell r="G7" t="str">
            <v>Non-Fuel Base</v>
          </cell>
          <cell r="W7" t="str">
            <v>D.C. Adjusted</v>
          </cell>
        </row>
        <row r="8">
          <cell r="C8" t="str">
            <v xml:space="preserve"> 1995</v>
          </cell>
          <cell r="E8" t="str">
            <v>Rate</v>
          </cell>
          <cell r="G8" t="str">
            <v>plus Other</v>
          </cell>
          <cell r="I8" t="str">
            <v>ECRR</v>
          </cell>
          <cell r="O8" t="str">
            <v>Depreciation</v>
          </cell>
          <cell r="Q8" t="str">
            <v>'Other'</v>
          </cell>
          <cell r="U8" t="str">
            <v xml:space="preserve">Other </v>
          </cell>
          <cell r="W8" t="str">
            <v>12 Mos. Ended</v>
          </cell>
        </row>
        <row r="9">
          <cell r="C9" t="str">
            <v>F.C. 951</v>
          </cell>
          <cell r="E9" t="str">
            <v>Base</v>
          </cell>
          <cell r="G9" t="str">
            <v>Revenues</v>
          </cell>
          <cell r="I9" t="str">
            <v>Surcharge</v>
          </cell>
          <cell r="K9" t="str">
            <v>Fuel-Related</v>
          </cell>
          <cell r="M9" t="str">
            <v>Other O &amp; M</v>
          </cell>
          <cell r="O9" t="str">
            <v>&amp; Amort.</v>
          </cell>
          <cell r="Q9" t="str">
            <v>Other Taxes</v>
          </cell>
          <cell r="S9" t="str">
            <v>Schedule M</v>
          </cell>
          <cell r="U9" t="str">
            <v>Impacts</v>
          </cell>
          <cell r="W9" t="str">
            <v>12/31/96</v>
          </cell>
        </row>
        <row r="10">
          <cell r="A10" t="str">
            <v>RATE BASE</v>
          </cell>
        </row>
        <row r="11">
          <cell r="B11" t="str">
            <v>EPIS, PC CWIP</v>
          </cell>
          <cell r="C11">
            <v>2487162</v>
          </cell>
          <cell r="E11">
            <v>52483</v>
          </cell>
          <cell r="W11">
            <v>2539645</v>
          </cell>
        </row>
        <row r="12">
          <cell r="B12" t="str">
            <v>Accum Depr, ADT</v>
          </cell>
          <cell r="C12">
            <v>-927000</v>
          </cell>
          <cell r="E12">
            <v>-48075</v>
          </cell>
          <cell r="W12">
            <v>-975075</v>
          </cell>
        </row>
        <row r="13">
          <cell r="B13" t="str">
            <v>M &amp; S</v>
          </cell>
          <cell r="C13">
            <v>59473</v>
          </cell>
          <cell r="E13">
            <v>-3200</v>
          </cell>
          <cell r="W13">
            <v>56273</v>
          </cell>
        </row>
        <row r="14">
          <cell r="B14" t="str">
            <v>CWC</v>
          </cell>
          <cell r="C14">
            <v>39048</v>
          </cell>
          <cell r="E14">
            <v>93</v>
          </cell>
          <cell r="W14">
            <v>39141</v>
          </cell>
        </row>
        <row r="15">
          <cell r="B15" t="str">
            <v>Other</v>
          </cell>
          <cell r="C15">
            <v>1151</v>
          </cell>
          <cell r="E15">
            <v>-2091</v>
          </cell>
          <cell r="W15">
            <v>-940</v>
          </cell>
        </row>
        <row r="17">
          <cell r="B17" t="str">
            <v>Total Rate Base</v>
          </cell>
          <cell r="C17">
            <v>1659834</v>
          </cell>
          <cell r="E17">
            <v>-790</v>
          </cell>
          <cell r="W17">
            <v>1659044</v>
          </cell>
        </row>
        <row r="19">
          <cell r="A19" t="str">
            <v>OPERATING REVENUE</v>
          </cell>
        </row>
        <row r="20">
          <cell r="B20" t="str">
            <v>Non-fuel Base incl GRT</v>
          </cell>
          <cell r="C20">
            <v>476470</v>
          </cell>
          <cell r="G20">
            <v>2732</v>
          </cell>
          <cell r="W20">
            <v>479202</v>
          </cell>
        </row>
        <row r="21">
          <cell r="B21" t="str">
            <v>Old CAAA Surcharge</v>
          </cell>
          <cell r="C21">
            <v>0</v>
          </cell>
          <cell r="G21">
            <v>0</v>
          </cell>
          <cell r="W21">
            <v>0</v>
          </cell>
        </row>
        <row r="22">
          <cell r="B22" t="str">
            <v xml:space="preserve">    Subtotal</v>
          </cell>
          <cell r="C22">
            <v>476470</v>
          </cell>
          <cell r="G22">
            <v>2732</v>
          </cell>
          <cell r="W22">
            <v>479202</v>
          </cell>
        </row>
        <row r="24">
          <cell r="B24" t="str">
            <v>Fuel in Base excl GRT</v>
          </cell>
          <cell r="C24">
            <v>254200</v>
          </cell>
          <cell r="K24">
            <v>-885</v>
          </cell>
          <cell r="W24">
            <v>253315</v>
          </cell>
        </row>
        <row r="25">
          <cell r="B25" t="str">
            <v>Fuel Adj. Clause excl GRT</v>
          </cell>
          <cell r="C25">
            <v>-21536</v>
          </cell>
          <cell r="K25">
            <v>3358</v>
          </cell>
          <cell r="W25">
            <v>-18178</v>
          </cell>
        </row>
        <row r="26">
          <cell r="B26" t="str">
            <v>GRT on FIB &amp; FAC</v>
          </cell>
          <cell r="C26">
            <v>25849</v>
          </cell>
          <cell r="K26">
            <v>274</v>
          </cell>
          <cell r="W26">
            <v>26123</v>
          </cell>
        </row>
        <row r="28">
          <cell r="B28" t="str">
            <v>ECRR Surcharge</v>
          </cell>
        </row>
        <row r="29">
          <cell r="B29" t="str">
            <v xml:space="preserve">    Clean Air Component</v>
          </cell>
          <cell r="C29">
            <v>348</v>
          </cell>
          <cell r="I29">
            <v>2001</v>
          </cell>
          <cell r="W29">
            <v>2349</v>
          </cell>
        </row>
        <row r="30">
          <cell r="B30" t="str">
            <v xml:space="preserve">    Conservation Component</v>
          </cell>
          <cell r="C30">
            <v>3763</v>
          </cell>
          <cell r="I30">
            <v>5875</v>
          </cell>
          <cell r="W30">
            <v>9638</v>
          </cell>
        </row>
        <row r="32">
          <cell r="B32" t="str">
            <v>Other  Revenue</v>
          </cell>
          <cell r="C32">
            <v>3465</v>
          </cell>
          <cell r="G32">
            <v>345</v>
          </cell>
          <cell r="W32">
            <v>3810</v>
          </cell>
        </row>
        <row r="34">
          <cell r="B34" t="str">
            <v>Total Operating Revenue</v>
          </cell>
          <cell r="C34">
            <v>742559</v>
          </cell>
          <cell r="G34">
            <v>3077</v>
          </cell>
          <cell r="I34">
            <v>7876</v>
          </cell>
          <cell r="K34">
            <v>2747</v>
          </cell>
          <cell r="W34">
            <v>756259</v>
          </cell>
        </row>
        <row r="36">
          <cell r="A36" t="str">
            <v>OPERATING EXPENSE</v>
          </cell>
        </row>
        <row r="37">
          <cell r="B37" t="str">
            <v>Recoverable F &amp; I</v>
          </cell>
          <cell r="C37">
            <v>178834</v>
          </cell>
          <cell r="K37">
            <v>1145</v>
          </cell>
          <cell r="W37">
            <v>179979</v>
          </cell>
        </row>
        <row r="38">
          <cell r="B38" t="str">
            <v>Non-recoverable fuel</v>
          </cell>
          <cell r="C38">
            <v>7045</v>
          </cell>
          <cell r="M38">
            <v>-396</v>
          </cell>
          <cell r="W38">
            <v>6649</v>
          </cell>
        </row>
        <row r="39">
          <cell r="B39" t="str">
            <v xml:space="preserve">   Total F &amp; I</v>
          </cell>
          <cell r="C39">
            <v>185879</v>
          </cell>
          <cell r="W39">
            <v>186628</v>
          </cell>
        </row>
        <row r="41">
          <cell r="B41" t="str">
            <v>Capacity Purchases</v>
          </cell>
          <cell r="C41">
            <v>50157</v>
          </cell>
          <cell r="K41">
            <v>-2053</v>
          </cell>
          <cell r="W41">
            <v>48104</v>
          </cell>
        </row>
        <row r="42">
          <cell r="B42" t="str">
            <v>Other O &amp; M</v>
          </cell>
          <cell r="C42">
            <v>121661</v>
          </cell>
          <cell r="M42">
            <v>5342</v>
          </cell>
          <cell r="W42">
            <v>127003</v>
          </cell>
        </row>
        <row r="43">
          <cell r="B43" t="str">
            <v>DSM Amortization</v>
          </cell>
          <cell r="C43">
            <v>5568</v>
          </cell>
          <cell r="I43">
            <v>3311</v>
          </cell>
          <cell r="W43">
            <v>8879</v>
          </cell>
        </row>
        <row r="44">
          <cell r="B44" t="str">
            <v>Other Amortization</v>
          </cell>
          <cell r="C44">
            <v>-1043</v>
          </cell>
          <cell r="O44">
            <v>74</v>
          </cell>
          <cell r="W44">
            <v>-969</v>
          </cell>
        </row>
        <row r="45">
          <cell r="B45" t="str">
            <v>Depreciation</v>
          </cell>
          <cell r="C45">
            <v>61582</v>
          </cell>
          <cell r="O45">
            <v>875</v>
          </cell>
          <cell r="W45">
            <v>62457</v>
          </cell>
        </row>
        <row r="46">
          <cell r="B46" t="str">
            <v>'Other' Other taxes</v>
          </cell>
          <cell r="C46">
            <v>29079</v>
          </cell>
          <cell r="Q46">
            <v>998</v>
          </cell>
          <cell r="W46">
            <v>30077</v>
          </cell>
        </row>
        <row r="48">
          <cell r="B48" t="str">
            <v>GRT @ 10% of rev change</v>
          </cell>
          <cell r="C48">
            <v>73876</v>
          </cell>
          <cell r="G48">
            <v>308</v>
          </cell>
          <cell r="I48">
            <v>788</v>
          </cell>
          <cell r="K48">
            <v>275</v>
          </cell>
          <cell r="U48">
            <v>-1457</v>
          </cell>
          <cell r="W48">
            <v>73790</v>
          </cell>
        </row>
        <row r="50">
          <cell r="B50" t="str">
            <v>DCIT @ 9.975% of op inc chng</v>
          </cell>
          <cell r="C50">
            <v>17055</v>
          </cell>
          <cell r="G50">
            <v>276</v>
          </cell>
          <cell r="I50">
            <v>377</v>
          </cell>
          <cell r="K50">
            <v>337</v>
          </cell>
          <cell r="M50">
            <v>-493</v>
          </cell>
          <cell r="O50">
            <v>-95</v>
          </cell>
          <cell r="Q50">
            <v>-100</v>
          </cell>
          <cell r="S50">
            <v>395</v>
          </cell>
          <cell r="U50">
            <v>-2466</v>
          </cell>
          <cell r="W50">
            <v>15286</v>
          </cell>
        </row>
        <row r="52">
          <cell r="B52" t="str">
            <v>FIT @ 35% of op inc change</v>
          </cell>
          <cell r="C52">
            <v>52188</v>
          </cell>
          <cell r="G52">
            <v>873</v>
          </cell>
          <cell r="I52">
            <v>1190</v>
          </cell>
          <cell r="K52">
            <v>1065</v>
          </cell>
          <cell r="M52">
            <v>-1559</v>
          </cell>
          <cell r="O52">
            <v>-299</v>
          </cell>
          <cell r="Q52">
            <v>-314</v>
          </cell>
          <cell r="S52">
            <v>941</v>
          </cell>
          <cell r="U52">
            <v>-5082</v>
          </cell>
          <cell r="W52">
            <v>49003</v>
          </cell>
        </row>
        <row r="54">
          <cell r="B54" t="str">
            <v>Total Operating Expense</v>
          </cell>
          <cell r="C54">
            <v>596002</v>
          </cell>
          <cell r="G54">
            <v>1457</v>
          </cell>
          <cell r="I54">
            <v>5666</v>
          </cell>
          <cell r="K54">
            <v>769</v>
          </cell>
          <cell r="M54">
            <v>2894</v>
          </cell>
          <cell r="O54">
            <v>555</v>
          </cell>
          <cell r="Q54">
            <v>584</v>
          </cell>
          <cell r="S54">
            <v>1336</v>
          </cell>
          <cell r="U54">
            <v>-9005</v>
          </cell>
          <cell r="W54">
            <v>600258</v>
          </cell>
        </row>
        <row r="56">
          <cell r="A56" t="str">
            <v>OPERATING INCOME</v>
          </cell>
          <cell r="C56">
            <v>146557</v>
          </cell>
          <cell r="G56">
            <v>1620</v>
          </cell>
          <cell r="I56">
            <v>2210</v>
          </cell>
          <cell r="K56">
            <v>1978</v>
          </cell>
          <cell r="M56">
            <v>-2894</v>
          </cell>
          <cell r="O56">
            <v>-555</v>
          </cell>
          <cell r="Q56">
            <v>-584</v>
          </cell>
          <cell r="S56">
            <v>-1336</v>
          </cell>
          <cell r="U56">
            <v>9005</v>
          </cell>
          <cell r="W56">
            <v>156001</v>
          </cell>
        </row>
        <row r="59">
          <cell r="A59" t="str">
            <v>AUTHORIZED RATE OF RETURN</v>
          </cell>
          <cell r="C59">
            <v>9.0900000000000009E-2</v>
          </cell>
          <cell r="W59">
            <v>9.0900000000000009E-2</v>
          </cell>
        </row>
        <row r="62">
          <cell r="A62" t="str">
            <v>REVENUE REQUIREMENT</v>
          </cell>
          <cell r="C62">
            <v>8206</v>
          </cell>
          <cell r="E62">
            <v>-136</v>
          </cell>
          <cell r="G62">
            <v>-3076</v>
          </cell>
          <cell r="I62">
            <v>-4196</v>
          </cell>
          <cell r="K62">
            <v>-3756</v>
          </cell>
          <cell r="M62">
            <v>5495</v>
          </cell>
          <cell r="O62">
            <v>1054</v>
          </cell>
          <cell r="Q62">
            <v>1109</v>
          </cell>
          <cell r="S62">
            <v>2537</v>
          </cell>
          <cell r="U62">
            <v>-8891</v>
          </cell>
          <cell r="W62">
            <v>-9860</v>
          </cell>
        </row>
        <row r="65">
          <cell r="U65">
            <v>17098.765736845726</v>
          </cell>
        </row>
        <row r="66">
          <cell r="S66" t="str">
            <v>rev req of i/s</v>
          </cell>
          <cell r="U66">
            <v>8207.7657368457258</v>
          </cell>
        </row>
      </sheetData>
      <sheetData sheetId="4">
        <row r="2">
          <cell r="A2" t="str">
            <v>Calendar year 1995</v>
          </cell>
        </row>
        <row r="4">
          <cell r="G4" t="str">
            <v>DC alloc</v>
          </cell>
        </row>
        <row r="5">
          <cell r="D5" t="str">
            <v>Direct</v>
          </cell>
          <cell r="E5" t="str">
            <v>Syst</v>
          </cell>
          <cell r="G5" t="str">
            <v>syst @</v>
          </cell>
        </row>
        <row r="6">
          <cell r="B6" t="str">
            <v xml:space="preserve">syst </v>
          </cell>
          <cell r="C6" t="str">
            <v>DC</v>
          </cell>
          <cell r="D6" t="str">
            <v>DCIT</v>
          </cell>
          <cell r="E6" t="str">
            <v>DCIT</v>
          </cell>
          <cell r="G6" t="str">
            <v>.09975</v>
          </cell>
        </row>
        <row r="8">
          <cell r="A8" t="str">
            <v>depr</v>
          </cell>
          <cell r="C8">
            <v>-15</v>
          </cell>
          <cell r="D8">
            <v>1</v>
          </cell>
        </row>
        <row r="9">
          <cell r="C9">
            <v>345</v>
          </cell>
          <cell r="D9">
            <v>-34</v>
          </cell>
        </row>
        <row r="10">
          <cell r="B10">
            <v>-39</v>
          </cell>
          <cell r="C10">
            <v>-14</v>
          </cell>
          <cell r="E10">
            <v>2</v>
          </cell>
          <cell r="G10">
            <v>1</v>
          </cell>
        </row>
        <row r="14">
          <cell r="A14" t="str">
            <v>rev</v>
          </cell>
          <cell r="C14">
            <v>8427</v>
          </cell>
          <cell r="D14">
            <v>841</v>
          </cell>
        </row>
        <row r="16">
          <cell r="A16" t="str">
            <v>def fuel</v>
          </cell>
          <cell r="C16">
            <v>122</v>
          </cell>
          <cell r="D16">
            <v>-12</v>
          </cell>
        </row>
        <row r="18">
          <cell r="A18" t="str">
            <v>other tax</v>
          </cell>
          <cell r="C18">
            <v>843</v>
          </cell>
          <cell r="D18">
            <v>-84</v>
          </cell>
        </row>
        <row r="19">
          <cell r="B19">
            <v>-273</v>
          </cell>
          <cell r="C19">
            <v>-106</v>
          </cell>
          <cell r="E19">
            <v>12</v>
          </cell>
          <cell r="G19">
            <v>11</v>
          </cell>
        </row>
        <row r="20">
          <cell r="B20">
            <v>-592</v>
          </cell>
          <cell r="C20">
            <v>-231</v>
          </cell>
          <cell r="E20">
            <v>26</v>
          </cell>
          <cell r="G20">
            <v>23</v>
          </cell>
        </row>
        <row r="21">
          <cell r="B21">
            <v>1775</v>
          </cell>
          <cell r="C21">
            <v>473</v>
          </cell>
          <cell r="E21">
            <v>-78</v>
          </cell>
          <cell r="G21">
            <v>-47</v>
          </cell>
        </row>
        <row r="22">
          <cell r="B22">
            <v>514</v>
          </cell>
          <cell r="C22">
            <v>200</v>
          </cell>
          <cell r="E22">
            <v>-23</v>
          </cell>
          <cell r="G22">
            <v>-20</v>
          </cell>
        </row>
        <row r="23">
          <cell r="D23">
            <v>279</v>
          </cell>
        </row>
        <row r="27">
          <cell r="A27" t="str">
            <v>interest</v>
          </cell>
          <cell r="C27">
            <v>-369</v>
          </cell>
          <cell r="D27">
            <v>37</v>
          </cell>
        </row>
        <row r="28">
          <cell r="C28">
            <v>-23</v>
          </cell>
          <cell r="D28">
            <v>2</v>
          </cell>
        </row>
        <row r="31">
          <cell r="A31" t="str">
            <v>other o&amp;m</v>
          </cell>
          <cell r="B31">
            <v>6130</v>
          </cell>
          <cell r="C31">
            <v>2389</v>
          </cell>
          <cell r="E31">
            <v>-270</v>
          </cell>
          <cell r="G31">
            <v>-238</v>
          </cell>
        </row>
        <row r="32">
          <cell r="B32">
            <v>-3527</v>
          </cell>
          <cell r="C32">
            <v>-1374</v>
          </cell>
          <cell r="E32">
            <v>156</v>
          </cell>
          <cell r="G32">
            <v>137</v>
          </cell>
        </row>
        <row r="33">
          <cell r="B33">
            <v>-7999</v>
          </cell>
          <cell r="C33">
            <v>-3117</v>
          </cell>
          <cell r="E33">
            <v>353</v>
          </cell>
          <cell r="G33">
            <v>311</v>
          </cell>
        </row>
        <row r="34">
          <cell r="B34">
            <v>-672</v>
          </cell>
          <cell r="C34">
            <v>-262</v>
          </cell>
          <cell r="E34">
            <v>30</v>
          </cell>
          <cell r="G34">
            <v>26</v>
          </cell>
        </row>
        <row r="35">
          <cell r="B35">
            <v>-216</v>
          </cell>
          <cell r="C35">
            <v>-84</v>
          </cell>
          <cell r="E35">
            <v>10</v>
          </cell>
          <cell r="G35">
            <v>8</v>
          </cell>
        </row>
        <row r="36">
          <cell r="B36">
            <v>-1097</v>
          </cell>
          <cell r="C36">
            <v>-428</v>
          </cell>
          <cell r="E36">
            <v>48</v>
          </cell>
          <cell r="G36">
            <v>43</v>
          </cell>
        </row>
        <row r="37">
          <cell r="B37">
            <v>-888</v>
          </cell>
          <cell r="C37">
            <v>-346</v>
          </cell>
          <cell r="E37">
            <v>39</v>
          </cell>
          <cell r="G37">
            <v>35</v>
          </cell>
        </row>
        <row r="38">
          <cell r="B38">
            <v>208</v>
          </cell>
          <cell r="D38">
            <v>-21</v>
          </cell>
        </row>
        <row r="41">
          <cell r="D41">
            <v>1009</v>
          </cell>
          <cell r="E41">
            <v>305</v>
          </cell>
          <cell r="F41">
            <v>1314</v>
          </cell>
          <cell r="G41">
            <v>290</v>
          </cell>
        </row>
        <row r="42">
          <cell r="G42">
            <v>-305</v>
          </cell>
        </row>
        <row r="43">
          <cell r="G43">
            <v>-15</v>
          </cell>
        </row>
        <row r="48">
          <cell r="A48" t="str">
            <v>Formal Case No. 939</v>
          </cell>
        </row>
        <row r="50">
          <cell r="G50" t="str">
            <v>DC alloc</v>
          </cell>
        </row>
        <row r="51">
          <cell r="D51" t="str">
            <v>Direct</v>
          </cell>
          <cell r="E51" t="str">
            <v>Syst</v>
          </cell>
          <cell r="G51" t="str">
            <v>syst @</v>
          </cell>
        </row>
        <row r="52">
          <cell r="B52" t="str">
            <v xml:space="preserve">syst </v>
          </cell>
          <cell r="C52" t="str">
            <v>DC</v>
          </cell>
          <cell r="D52" t="str">
            <v>DCIT</v>
          </cell>
          <cell r="E52" t="str">
            <v>DCIT</v>
          </cell>
          <cell r="G52" t="str">
            <v>.09975</v>
          </cell>
        </row>
        <row r="54">
          <cell r="A54" t="str">
            <v>depr</v>
          </cell>
          <cell r="C54">
            <v>-15</v>
          </cell>
          <cell r="D54">
            <v>1</v>
          </cell>
        </row>
        <row r="55">
          <cell r="C55">
            <v>345</v>
          </cell>
          <cell r="D55">
            <v>-34</v>
          </cell>
        </row>
        <row r="56">
          <cell r="B56">
            <v>-39</v>
          </cell>
          <cell r="C56">
            <v>-14</v>
          </cell>
          <cell r="E56">
            <v>2</v>
          </cell>
          <cell r="G56">
            <v>1</v>
          </cell>
        </row>
        <row r="60">
          <cell r="A60" t="str">
            <v>rev</v>
          </cell>
          <cell r="C60">
            <v>8427</v>
          </cell>
          <cell r="D60">
            <v>841</v>
          </cell>
        </row>
        <row r="62">
          <cell r="A62" t="str">
            <v>def fuel</v>
          </cell>
          <cell r="C62">
            <v>122</v>
          </cell>
          <cell r="D62">
            <v>-12</v>
          </cell>
        </row>
        <row r="64">
          <cell r="A64" t="str">
            <v>other tax</v>
          </cell>
          <cell r="C64">
            <v>843</v>
          </cell>
          <cell r="D64">
            <v>-84</v>
          </cell>
        </row>
        <row r="65">
          <cell r="B65">
            <v>-273</v>
          </cell>
          <cell r="C65">
            <v>-106</v>
          </cell>
          <cell r="E65">
            <v>12</v>
          </cell>
          <cell r="G65">
            <v>11</v>
          </cell>
        </row>
        <row r="66">
          <cell r="B66">
            <v>-592</v>
          </cell>
          <cell r="C66">
            <v>-231</v>
          </cell>
          <cell r="E66">
            <v>26</v>
          </cell>
          <cell r="G66">
            <v>23</v>
          </cell>
        </row>
        <row r="67">
          <cell r="B67">
            <v>1775</v>
          </cell>
          <cell r="C67">
            <v>473</v>
          </cell>
          <cell r="E67">
            <v>-78</v>
          </cell>
          <cell r="G67">
            <v>-47</v>
          </cell>
        </row>
        <row r="68">
          <cell r="B68">
            <v>514</v>
          </cell>
          <cell r="C68">
            <v>200</v>
          </cell>
          <cell r="E68">
            <v>-23</v>
          </cell>
          <cell r="G68">
            <v>-20</v>
          </cell>
        </row>
        <row r="69">
          <cell r="D69">
            <v>279</v>
          </cell>
        </row>
        <row r="73">
          <cell r="A73" t="str">
            <v>interest</v>
          </cell>
          <cell r="C73">
            <v>-369</v>
          </cell>
          <cell r="D73">
            <v>37</v>
          </cell>
        </row>
        <row r="74">
          <cell r="C74">
            <v>-23</v>
          </cell>
          <cell r="D74">
            <v>2</v>
          </cell>
        </row>
        <row r="77">
          <cell r="A77" t="str">
            <v>other o&amp;m</v>
          </cell>
          <cell r="B77">
            <v>6130</v>
          </cell>
          <cell r="C77">
            <v>2389</v>
          </cell>
          <cell r="E77">
            <v>-270</v>
          </cell>
          <cell r="G77">
            <v>-238</v>
          </cell>
        </row>
        <row r="78">
          <cell r="B78">
            <v>-3527</v>
          </cell>
          <cell r="C78">
            <v>-1374</v>
          </cell>
          <cell r="E78">
            <v>156</v>
          </cell>
          <cell r="G78">
            <v>137</v>
          </cell>
        </row>
        <row r="79">
          <cell r="B79">
            <v>-7999</v>
          </cell>
          <cell r="C79">
            <v>-3117</v>
          </cell>
          <cell r="E79">
            <v>353</v>
          </cell>
          <cell r="G79">
            <v>311</v>
          </cell>
        </row>
        <row r="80">
          <cell r="B80">
            <v>-672</v>
          </cell>
          <cell r="C80">
            <v>-262</v>
          </cell>
          <cell r="E80">
            <v>30</v>
          </cell>
          <cell r="G80">
            <v>26</v>
          </cell>
        </row>
        <row r="81">
          <cell r="B81">
            <v>-216</v>
          </cell>
          <cell r="C81">
            <v>-84</v>
          </cell>
          <cell r="E81">
            <v>10</v>
          </cell>
          <cell r="G81">
            <v>8</v>
          </cell>
        </row>
        <row r="82">
          <cell r="B82">
            <v>-1097</v>
          </cell>
          <cell r="C82">
            <v>-428</v>
          </cell>
          <cell r="E82">
            <v>48</v>
          </cell>
          <cell r="G82">
            <v>43</v>
          </cell>
        </row>
        <row r="83">
          <cell r="B83">
            <v>-888</v>
          </cell>
          <cell r="C83">
            <v>-346</v>
          </cell>
          <cell r="E83">
            <v>39</v>
          </cell>
          <cell r="G83">
            <v>35</v>
          </cell>
        </row>
        <row r="84">
          <cell r="B84">
            <v>208</v>
          </cell>
          <cell r="D84">
            <v>-21</v>
          </cell>
        </row>
        <row r="87">
          <cell r="D87">
            <v>1009</v>
          </cell>
          <cell r="E87">
            <v>305</v>
          </cell>
          <cell r="F87">
            <v>1314</v>
          </cell>
          <cell r="G87">
            <v>290</v>
          </cell>
        </row>
        <row r="88">
          <cell r="G88">
            <v>-305</v>
          </cell>
        </row>
        <row r="89">
          <cell r="G89">
            <v>-15</v>
          </cell>
        </row>
      </sheetData>
      <sheetData sheetId="5">
        <row r="1">
          <cell r="A1" t="str">
            <v>IMPACT OF SCHEDULE "M" ITEMS</v>
          </cell>
        </row>
        <row r="2">
          <cell r="K2" t="str">
            <v>in DC alloc.</v>
          </cell>
          <cell r="L2" t="str">
            <v>Impact on</v>
          </cell>
        </row>
        <row r="3">
          <cell r="C3" t="str">
            <v>F.C. 951 (1995 Actual)</v>
          </cell>
          <cell r="G3" t="str">
            <v>1996 Actual</v>
          </cell>
          <cell r="K3" t="str">
            <v>Perm/Flowthr</v>
          </cell>
          <cell r="L3" t="str">
            <v>FIT</v>
          </cell>
          <cell r="M3" t="str">
            <v>Rev Req</v>
          </cell>
        </row>
        <row r="4">
          <cell r="C4" t="str">
            <v>System</v>
          </cell>
          <cell r="D4" t="str">
            <v>Alloc</v>
          </cell>
          <cell r="E4" t="str">
            <v>DC</v>
          </cell>
          <cell r="G4" t="str">
            <v>System</v>
          </cell>
          <cell r="H4" t="str">
            <v>Alloc</v>
          </cell>
          <cell r="I4" t="str">
            <v>DC</v>
          </cell>
        </row>
        <row r="5">
          <cell r="A5" t="str">
            <v>Perm/Flow Thru - Federal</v>
          </cell>
        </row>
        <row r="6">
          <cell r="B6" t="str">
            <v>Excess Tax/Book</v>
          </cell>
          <cell r="C6">
            <v>26209390</v>
          </cell>
          <cell r="D6">
            <v>0.36070000000000002</v>
          </cell>
          <cell r="E6">
            <v>9454000</v>
          </cell>
          <cell r="G6">
            <v>28190176</v>
          </cell>
          <cell r="H6">
            <v>0.35339999999999999</v>
          </cell>
          <cell r="I6">
            <v>9963000</v>
          </cell>
          <cell r="K6">
            <v>509000</v>
          </cell>
          <cell r="L6">
            <v>178150</v>
          </cell>
          <cell r="M6">
            <v>338273</v>
          </cell>
        </row>
        <row r="7">
          <cell r="B7" t="str">
            <v>Bond Interest</v>
          </cell>
          <cell r="C7">
            <v>438294</v>
          </cell>
          <cell r="D7">
            <v>0.43540000000000001</v>
          </cell>
          <cell r="E7">
            <v>191000</v>
          </cell>
          <cell r="G7">
            <v>665531</v>
          </cell>
          <cell r="H7">
            <v>0.4289</v>
          </cell>
          <cell r="I7">
            <v>285000</v>
          </cell>
          <cell r="K7">
            <v>94000</v>
          </cell>
          <cell r="L7">
            <v>32900</v>
          </cell>
          <cell r="M7">
            <v>62471</v>
          </cell>
        </row>
        <row r="8">
          <cell r="B8" t="str">
            <v>Book Depr AFUDC - DC</v>
          </cell>
          <cell r="C8">
            <v>819411</v>
          </cell>
          <cell r="D8">
            <v>1</v>
          </cell>
          <cell r="E8">
            <v>819000</v>
          </cell>
          <cell r="G8">
            <v>828575</v>
          </cell>
          <cell r="H8">
            <v>1</v>
          </cell>
          <cell r="I8">
            <v>829000</v>
          </cell>
          <cell r="K8">
            <v>10000</v>
          </cell>
          <cell r="L8">
            <v>3500</v>
          </cell>
          <cell r="M8">
            <v>6646</v>
          </cell>
        </row>
        <row r="9">
          <cell r="B9" t="str">
            <v>Book Depr AFUDC - Md</v>
          </cell>
          <cell r="C9">
            <v>1059627</v>
          </cell>
          <cell r="D9">
            <v>0</v>
          </cell>
          <cell r="E9">
            <v>0</v>
          </cell>
          <cell r="G9">
            <v>1127018</v>
          </cell>
          <cell r="H9">
            <v>0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B10" t="str">
            <v>Book Depr AFUDC - Smeco</v>
          </cell>
          <cell r="C10">
            <v>323702</v>
          </cell>
          <cell r="D10">
            <v>0</v>
          </cell>
          <cell r="E10">
            <v>0</v>
          </cell>
          <cell r="G10">
            <v>323169</v>
          </cell>
          <cell r="H10">
            <v>0</v>
          </cell>
          <cell r="I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Removal Cost - Post 80</v>
          </cell>
          <cell r="C11">
            <v>-30280941</v>
          </cell>
          <cell r="D11">
            <v>0.36070000000000002</v>
          </cell>
          <cell r="E11">
            <v>-10922000</v>
          </cell>
          <cell r="G11">
            <v>-17052020</v>
          </cell>
          <cell r="H11">
            <v>0.35339999999999999</v>
          </cell>
          <cell r="I11">
            <v>-6026000</v>
          </cell>
          <cell r="K11">
            <v>4896000</v>
          </cell>
          <cell r="L11">
            <v>1713600</v>
          </cell>
          <cell r="M11">
            <v>3253797</v>
          </cell>
        </row>
        <row r="12">
          <cell r="B12" t="str">
            <v>Removal Cost - Pre 81</v>
          </cell>
          <cell r="C12">
            <v>9696662</v>
          </cell>
          <cell r="D12">
            <v>1</v>
          </cell>
          <cell r="E12">
            <v>9697000</v>
          </cell>
          <cell r="G12">
            <v>6840155</v>
          </cell>
          <cell r="H12">
            <v>1</v>
          </cell>
          <cell r="I12">
            <v>6840000</v>
          </cell>
          <cell r="K12">
            <v>-2857000</v>
          </cell>
          <cell r="L12">
            <v>-999950</v>
          </cell>
          <cell r="M12">
            <v>-1898713</v>
          </cell>
        </row>
        <row r="13">
          <cell r="B13" t="str">
            <v>Software Amort</v>
          </cell>
          <cell r="C13">
            <v>-15862</v>
          </cell>
          <cell r="D13">
            <v>0.43540000000000001</v>
          </cell>
          <cell r="E13">
            <v>-7000</v>
          </cell>
          <cell r="G13">
            <v>1042131</v>
          </cell>
          <cell r="H13">
            <v>0.4289</v>
          </cell>
          <cell r="I13">
            <v>447000</v>
          </cell>
          <cell r="K13">
            <v>454000</v>
          </cell>
          <cell r="L13">
            <v>158900</v>
          </cell>
          <cell r="M13">
            <v>301721</v>
          </cell>
        </row>
        <row r="14">
          <cell r="B14" t="str">
            <v>Md Prop tax adj</v>
          </cell>
          <cell r="C14">
            <v>-1660392</v>
          </cell>
          <cell r="D14">
            <v>0.26629999999999998</v>
          </cell>
          <cell r="E14">
            <v>-442000</v>
          </cell>
          <cell r="G14">
            <v>-2268203</v>
          </cell>
          <cell r="H14">
            <v>0.26939999999999997</v>
          </cell>
          <cell r="I14">
            <v>-611000</v>
          </cell>
          <cell r="K14">
            <v>-169000</v>
          </cell>
          <cell r="L14">
            <v>-59150</v>
          </cell>
          <cell r="M14">
            <v>-112314</v>
          </cell>
        </row>
        <row r="15">
          <cell r="B15" t="str">
            <v>FERC Norm</v>
          </cell>
          <cell r="C15">
            <v>803652</v>
          </cell>
          <cell r="D15">
            <v>0</v>
          </cell>
          <cell r="E15">
            <v>0</v>
          </cell>
          <cell r="G15">
            <v>1287864</v>
          </cell>
          <cell r="H15">
            <v>0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AFUDC Eq amort Control Center</v>
          </cell>
          <cell r="C16">
            <v>1045460</v>
          </cell>
          <cell r="D16">
            <v>0.31990000000000002</v>
          </cell>
          <cell r="E16">
            <v>334000</v>
          </cell>
          <cell r="G16">
            <v>1105236</v>
          </cell>
          <cell r="H16">
            <v>0.31990000000000002</v>
          </cell>
          <cell r="I16">
            <v>354000</v>
          </cell>
          <cell r="K16">
            <v>20000</v>
          </cell>
          <cell r="L16">
            <v>7000</v>
          </cell>
          <cell r="M16">
            <v>13292</v>
          </cell>
        </row>
        <row r="17">
          <cell r="B17" t="str">
            <v>Norm - SMECO</v>
          </cell>
          <cell r="C17">
            <v>-186336</v>
          </cell>
          <cell r="D17">
            <v>0</v>
          </cell>
          <cell r="E17">
            <v>0</v>
          </cell>
          <cell r="G17">
            <v>-168324</v>
          </cell>
          <cell r="H17">
            <v>0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Norm Md</v>
          </cell>
          <cell r="C18" t="str">
            <v>-</v>
          </cell>
          <cell r="D18">
            <v>0</v>
          </cell>
          <cell r="E18">
            <v>0</v>
          </cell>
          <cell r="G18" t="str">
            <v>-</v>
          </cell>
          <cell r="H18">
            <v>0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 t="str">
            <v>Norm System</v>
          </cell>
          <cell r="C19">
            <v>-2611152</v>
          </cell>
          <cell r="D19">
            <v>0.33090000000000003</v>
          </cell>
          <cell r="E19">
            <v>-864000</v>
          </cell>
          <cell r="G19">
            <v>-4337160</v>
          </cell>
          <cell r="H19">
            <v>0.32350000000000001</v>
          </cell>
          <cell r="I19">
            <v>-1402000</v>
          </cell>
          <cell r="K19">
            <v>-538000</v>
          </cell>
          <cell r="L19">
            <v>-188300</v>
          </cell>
          <cell r="M19">
            <v>-357546</v>
          </cell>
        </row>
        <row r="20">
          <cell r="B20" t="str">
            <v>Norm DC (48-46)</v>
          </cell>
          <cell r="C20">
            <v>-46188</v>
          </cell>
          <cell r="D20">
            <v>1</v>
          </cell>
          <cell r="E20">
            <v>-46000</v>
          </cell>
          <cell r="G20">
            <v>-46188</v>
          </cell>
          <cell r="H20">
            <v>1</v>
          </cell>
          <cell r="I20">
            <v>-46000</v>
          </cell>
          <cell r="K20">
            <v>0</v>
          </cell>
          <cell r="L20">
            <v>0</v>
          </cell>
          <cell r="M20">
            <v>0</v>
          </cell>
        </row>
        <row r="21">
          <cell r="B21" t="str">
            <v>Non-Ded meal exp</v>
          </cell>
          <cell r="C21">
            <v>310660</v>
          </cell>
          <cell r="D21">
            <v>0.38969999999999999</v>
          </cell>
          <cell r="E21">
            <v>121000</v>
          </cell>
          <cell r="G21">
            <v>399582</v>
          </cell>
          <cell r="H21">
            <v>0.38629999999999998</v>
          </cell>
          <cell r="I21">
            <v>154000</v>
          </cell>
          <cell r="K21">
            <v>33000</v>
          </cell>
          <cell r="L21">
            <v>11550</v>
          </cell>
          <cell r="M21">
            <v>21931</v>
          </cell>
        </row>
        <row r="22">
          <cell r="B22" t="str">
            <v>Environ tax</v>
          </cell>
          <cell r="C22">
            <v>-30982</v>
          </cell>
          <cell r="D22">
            <v>0.41889999999999999</v>
          </cell>
          <cell r="E22">
            <v>-13000</v>
          </cell>
          <cell r="G22">
            <v>102178</v>
          </cell>
          <cell r="H22">
            <v>0.44059999999999999</v>
          </cell>
          <cell r="I22">
            <v>45000</v>
          </cell>
          <cell r="K22">
            <v>58000</v>
          </cell>
          <cell r="L22">
            <v>20300</v>
          </cell>
          <cell r="M22">
            <v>38546</v>
          </cell>
        </row>
        <row r="23">
          <cell r="B23" t="str">
            <v>Pa tax adj</v>
          </cell>
          <cell r="C23">
            <v>-3521</v>
          </cell>
          <cell r="D23">
            <v>0.39879999999999999</v>
          </cell>
          <cell r="E23">
            <v>-1000</v>
          </cell>
          <cell r="G23">
            <v>-91363</v>
          </cell>
          <cell r="H23">
            <v>0.3891</v>
          </cell>
          <cell r="I23">
            <v>-36000</v>
          </cell>
          <cell r="K23">
            <v>-35000</v>
          </cell>
          <cell r="L23">
            <v>-12250</v>
          </cell>
          <cell r="M23">
            <v>-23260</v>
          </cell>
        </row>
        <row r="24">
          <cell r="B24" t="str">
            <v>Research fuel cr</v>
          </cell>
          <cell r="C24">
            <v>333279</v>
          </cell>
          <cell r="D24">
            <v>0.38969999999999999</v>
          </cell>
          <cell r="E24">
            <v>130000</v>
          </cell>
          <cell r="G24">
            <v>186854</v>
          </cell>
          <cell r="H24">
            <v>0.32269999999999999</v>
          </cell>
          <cell r="I24">
            <v>60000</v>
          </cell>
          <cell r="K24">
            <v>-70000</v>
          </cell>
          <cell r="L24">
            <v>-24500</v>
          </cell>
          <cell r="M24">
            <v>-46521</v>
          </cell>
        </row>
        <row r="25">
          <cell r="B25" t="str">
            <v>Fuel excise tax w/o</v>
          </cell>
          <cell r="G25">
            <v>52981</v>
          </cell>
          <cell r="H25">
            <v>0.39140000000000003</v>
          </cell>
          <cell r="I25">
            <v>21000</v>
          </cell>
          <cell r="K25">
            <v>21000</v>
          </cell>
          <cell r="L25">
            <v>7350</v>
          </cell>
          <cell r="M25">
            <v>13956</v>
          </cell>
        </row>
        <row r="26">
          <cell r="B26" t="str">
            <v>Diesel fuel cr</v>
          </cell>
          <cell r="C26">
            <v>56210</v>
          </cell>
          <cell r="D26">
            <v>1.8800000000000001E-2</v>
          </cell>
          <cell r="E26">
            <v>1000</v>
          </cell>
          <cell r="G26">
            <v>44789</v>
          </cell>
          <cell r="H26">
            <v>0.32269999999999999</v>
          </cell>
          <cell r="I26">
            <v>14000</v>
          </cell>
          <cell r="K26">
            <v>13000</v>
          </cell>
          <cell r="L26">
            <v>4550</v>
          </cell>
          <cell r="M26">
            <v>8640</v>
          </cell>
        </row>
        <row r="27">
          <cell r="B27" t="str">
            <v>Gain of st/bond sale</v>
          </cell>
          <cell r="C27">
            <v>54</v>
          </cell>
          <cell r="D27">
            <v>0.43540000000000001</v>
          </cell>
          <cell r="E27">
            <v>0</v>
          </cell>
          <cell r="G27">
            <v>0</v>
          </cell>
          <cell r="I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 t="str">
            <v>Book depr-ccrf eq</v>
          </cell>
          <cell r="C28">
            <v>60122</v>
          </cell>
          <cell r="D28">
            <v>0.51890000000000003</v>
          </cell>
          <cell r="E28">
            <v>31000</v>
          </cell>
          <cell r="G28">
            <v>196185</v>
          </cell>
          <cell r="H28">
            <v>0.05</v>
          </cell>
          <cell r="I28">
            <v>10000</v>
          </cell>
          <cell r="K28">
            <v>-21000</v>
          </cell>
          <cell r="L28">
            <v>-7350</v>
          </cell>
          <cell r="M28">
            <v>-13956</v>
          </cell>
        </row>
        <row r="29">
          <cell r="B29" t="str">
            <v>CCRF</v>
          </cell>
          <cell r="C29">
            <v>5166883</v>
          </cell>
          <cell r="D29">
            <v>0.36909999999999998</v>
          </cell>
          <cell r="E29">
            <v>1907000</v>
          </cell>
          <cell r="G29">
            <v>5222300</v>
          </cell>
          <cell r="H29">
            <v>0.30049999999999999</v>
          </cell>
          <cell r="I29">
            <v>1569000</v>
          </cell>
          <cell r="K29">
            <v>-338000</v>
          </cell>
          <cell r="L29">
            <v>-118300</v>
          </cell>
          <cell r="M29">
            <v>-224629</v>
          </cell>
        </row>
        <row r="30">
          <cell r="B30" t="str">
            <v>CCRF Eq amort DC DSM</v>
          </cell>
          <cell r="G30">
            <v>614287</v>
          </cell>
          <cell r="H30">
            <v>1</v>
          </cell>
          <cell r="I30">
            <v>614000</v>
          </cell>
          <cell r="K30">
            <v>614000</v>
          </cell>
          <cell r="L30">
            <v>214900</v>
          </cell>
          <cell r="M30">
            <v>408054</v>
          </cell>
        </row>
        <row r="31">
          <cell r="B31" t="str">
            <v>Fines &amp; Penalties</v>
          </cell>
          <cell r="C31">
            <v>15695</v>
          </cell>
          <cell r="D31">
            <v>0.39879999999999999</v>
          </cell>
          <cell r="E31">
            <v>6000</v>
          </cell>
          <cell r="G31">
            <v>0</v>
          </cell>
          <cell r="H31">
            <v>0.38829999999999998</v>
          </cell>
          <cell r="I31">
            <v>0</v>
          </cell>
          <cell r="K31">
            <v>-6000</v>
          </cell>
          <cell r="L31">
            <v>-2100</v>
          </cell>
          <cell r="M31">
            <v>-3987</v>
          </cell>
        </row>
        <row r="33">
          <cell r="C33">
            <v>11503727</v>
          </cell>
          <cell r="E33">
            <v>10396000</v>
          </cell>
          <cell r="G33">
            <v>24265753</v>
          </cell>
          <cell r="I33">
            <v>13084000</v>
          </cell>
          <cell r="K33">
            <v>2688000</v>
          </cell>
          <cell r="L33">
            <v>940800</v>
          </cell>
          <cell r="M33">
            <v>1786401</v>
          </cell>
        </row>
        <row r="37">
          <cell r="D37" t="str">
            <v>1996</v>
          </cell>
        </row>
        <row r="38">
          <cell r="C38" t="str">
            <v>F.C. 951</v>
          </cell>
          <cell r="D38" t="str">
            <v>Actual</v>
          </cell>
          <cell r="E38" t="str">
            <v>Schedule M</v>
          </cell>
          <cell r="G38" t="str">
            <v>Impact on</v>
          </cell>
        </row>
        <row r="39">
          <cell r="A39" t="str">
            <v>Perm/Flow Thru - DC</v>
          </cell>
          <cell r="C39" t="str">
            <v>System</v>
          </cell>
          <cell r="D39" t="str">
            <v>System</v>
          </cell>
          <cell r="E39" t="str">
            <v>Difference</v>
          </cell>
          <cell r="G39" t="str">
            <v>DCIT</v>
          </cell>
          <cell r="H39" t="str">
            <v>Rev Req</v>
          </cell>
        </row>
        <row r="40">
          <cell r="B40" t="str">
            <v>Excess Tax/Book</v>
          </cell>
          <cell r="C40">
            <v>26209390</v>
          </cell>
          <cell r="D40">
            <v>28190176</v>
          </cell>
          <cell r="E40">
            <v>1980786</v>
          </cell>
          <cell r="G40">
            <v>87155</v>
          </cell>
          <cell r="H40">
            <v>165491</v>
          </cell>
        </row>
        <row r="41">
          <cell r="B41" t="str">
            <v>Bond Interest</v>
          </cell>
          <cell r="C41">
            <v>438294</v>
          </cell>
          <cell r="D41">
            <v>665531</v>
          </cell>
          <cell r="E41">
            <v>227237</v>
          </cell>
          <cell r="G41">
            <v>9998</v>
          </cell>
          <cell r="H41">
            <v>18984</v>
          </cell>
        </row>
        <row r="42">
          <cell r="B42" t="str">
            <v>Book Depr AFUDC - DC</v>
          </cell>
          <cell r="C42">
            <v>819411</v>
          </cell>
          <cell r="D42">
            <v>828575</v>
          </cell>
          <cell r="E42">
            <v>9164</v>
          </cell>
          <cell r="G42">
            <v>403</v>
          </cell>
          <cell r="H42">
            <v>765</v>
          </cell>
        </row>
        <row r="43">
          <cell r="B43" t="str">
            <v>Book Depr AFUDC - Md</v>
          </cell>
          <cell r="C43">
            <v>1059627</v>
          </cell>
          <cell r="D43">
            <v>1127018</v>
          </cell>
          <cell r="E43">
            <v>67391</v>
          </cell>
          <cell r="G43">
            <v>2965</v>
          </cell>
          <cell r="H43">
            <v>5630</v>
          </cell>
        </row>
        <row r="44">
          <cell r="B44" t="str">
            <v>Book Depr AFUDC - Smeco</v>
          </cell>
          <cell r="C44">
            <v>323702</v>
          </cell>
          <cell r="D44">
            <v>323169</v>
          </cell>
          <cell r="E44">
            <v>-533</v>
          </cell>
          <cell r="G44">
            <v>-23</v>
          </cell>
          <cell r="H44">
            <v>-44</v>
          </cell>
        </row>
        <row r="45">
          <cell r="B45" t="str">
            <v xml:space="preserve">Removal Cost </v>
          </cell>
          <cell r="C45">
            <v>-3909816</v>
          </cell>
          <cell r="D45">
            <v>1550521</v>
          </cell>
          <cell r="E45">
            <v>5460337</v>
          </cell>
          <cell r="G45">
            <v>240255</v>
          </cell>
          <cell r="H45">
            <v>456198</v>
          </cell>
        </row>
        <row r="46">
          <cell r="B46" t="str">
            <v>Software Amort</v>
          </cell>
          <cell r="C46">
            <v>-15862</v>
          </cell>
          <cell r="D46">
            <v>1042131</v>
          </cell>
          <cell r="E46">
            <v>1057993</v>
          </cell>
          <cell r="G46">
            <v>46552</v>
          </cell>
          <cell r="H46">
            <v>88393</v>
          </cell>
        </row>
        <row r="47">
          <cell r="B47" t="str">
            <v>Md Prop tax adj</v>
          </cell>
          <cell r="C47">
            <v>-1660392</v>
          </cell>
          <cell r="D47">
            <v>-2268203</v>
          </cell>
          <cell r="E47">
            <v>-607811</v>
          </cell>
          <cell r="G47">
            <v>-26744</v>
          </cell>
          <cell r="H47">
            <v>-50782</v>
          </cell>
        </row>
        <row r="48">
          <cell r="B48" t="str">
            <v>AFUDC Eq amort Control Center</v>
          </cell>
          <cell r="C48">
            <v>1045460</v>
          </cell>
          <cell r="D48">
            <v>1105236</v>
          </cell>
          <cell r="E48">
            <v>59776</v>
          </cell>
          <cell r="G48">
            <v>2630</v>
          </cell>
          <cell r="H48">
            <v>4994</v>
          </cell>
        </row>
        <row r="49">
          <cell r="B49" t="str">
            <v>Non-Ded meal exp</v>
          </cell>
          <cell r="C49">
            <v>310660</v>
          </cell>
          <cell r="D49">
            <v>399582</v>
          </cell>
          <cell r="E49">
            <v>88922</v>
          </cell>
          <cell r="G49">
            <v>3913</v>
          </cell>
          <cell r="H49">
            <v>7430</v>
          </cell>
        </row>
        <row r="50">
          <cell r="B50" t="str">
            <v>CCRF</v>
          </cell>
          <cell r="C50">
            <v>5166883</v>
          </cell>
          <cell r="D50">
            <v>5222300</v>
          </cell>
          <cell r="E50">
            <v>55417</v>
          </cell>
          <cell r="G50">
            <v>2438</v>
          </cell>
          <cell r="H50">
            <v>4629</v>
          </cell>
        </row>
        <row r="51">
          <cell r="B51" t="str">
            <v>Fines &amp; Penalties</v>
          </cell>
          <cell r="C51">
            <v>15695</v>
          </cell>
          <cell r="D51">
            <v>0</v>
          </cell>
          <cell r="E51">
            <v>-15695</v>
          </cell>
          <cell r="G51">
            <v>-691</v>
          </cell>
          <cell r="H51">
            <v>-1312</v>
          </cell>
        </row>
        <row r="52">
          <cell r="B52" t="str">
            <v>Book Depr on Cap Taxes</v>
          </cell>
          <cell r="C52">
            <v>922881</v>
          </cell>
          <cell r="D52">
            <v>923000</v>
          </cell>
          <cell r="E52">
            <v>119</v>
          </cell>
          <cell r="G52">
            <v>5</v>
          </cell>
          <cell r="H52">
            <v>9</v>
          </cell>
        </row>
        <row r="53">
          <cell r="B53" t="str">
            <v>Book depr CCRF eq</v>
          </cell>
          <cell r="C53">
            <v>60122</v>
          </cell>
          <cell r="D53">
            <v>196185</v>
          </cell>
          <cell r="E53">
            <v>136063</v>
          </cell>
          <cell r="G53">
            <v>5987</v>
          </cell>
        </row>
        <row r="54">
          <cell r="B54" t="str">
            <v xml:space="preserve">Other </v>
          </cell>
          <cell r="C54">
            <v>355040</v>
          </cell>
          <cell r="D54">
            <v>807071</v>
          </cell>
          <cell r="E54">
            <v>452031</v>
          </cell>
          <cell r="G54">
            <v>19889</v>
          </cell>
          <cell r="H54">
            <v>37765</v>
          </cell>
        </row>
        <row r="56">
          <cell r="C56">
            <v>31141095</v>
          </cell>
          <cell r="D56">
            <v>40112292</v>
          </cell>
          <cell r="E56">
            <v>8971197</v>
          </cell>
          <cell r="G56">
            <v>394732</v>
          </cell>
          <cell r="H56">
            <v>738150</v>
          </cell>
          <cell r="M56">
            <v>738150</v>
          </cell>
        </row>
        <row r="58">
          <cell r="K58" t="str">
            <v>Total Schedule M revreq</v>
          </cell>
          <cell r="M58">
            <v>2524551</v>
          </cell>
        </row>
      </sheetData>
      <sheetData sheetId="6">
        <row r="2">
          <cell r="A2" t="str">
            <v>POTOMAC ELECTRIC POWER COMPANY</v>
          </cell>
        </row>
        <row r="4">
          <cell r="A4" t="str">
            <v>Comparison of D.C. Revenue Requirement</v>
          </cell>
        </row>
        <row r="5">
          <cell r="A5" t="str">
            <v>Twelve Months Ended December 31, 1995 (Actual)  vs. December 31, 1998 (Projected)</v>
          </cell>
        </row>
        <row r="6">
          <cell r="J6" t="str">
            <v>Revenue</v>
          </cell>
        </row>
        <row r="7">
          <cell r="J7" t="str">
            <v>Requirement</v>
          </cell>
        </row>
        <row r="8">
          <cell r="J8" t="str">
            <v>Including Effect</v>
          </cell>
        </row>
        <row r="9">
          <cell r="D9" t="str">
            <v>12 Months</v>
          </cell>
          <cell r="F9" t="str">
            <v>12 Months</v>
          </cell>
          <cell r="J9" t="str">
            <v>Of Interest</v>
          </cell>
        </row>
        <row r="10">
          <cell r="D10" t="str">
            <v>Ended 12/31/95</v>
          </cell>
          <cell r="F10" t="str">
            <v>Ended 12/31/98</v>
          </cell>
          <cell r="H10" t="str">
            <v>Difference</v>
          </cell>
          <cell r="J10" t="str">
            <v>Synch</v>
          </cell>
        </row>
        <row r="11">
          <cell r="A11" t="str">
            <v>RATE BASE</v>
          </cell>
        </row>
        <row r="12">
          <cell r="B12" t="str">
            <v>Electric Plant in Service</v>
          </cell>
          <cell r="D12">
            <v>2479575</v>
          </cell>
          <cell r="F12">
            <v>2672559</v>
          </cell>
          <cell r="H12">
            <v>192984</v>
          </cell>
          <cell r="J12">
            <v>28422</v>
          </cell>
          <cell r="L12">
            <v>-834</v>
          </cell>
          <cell r="N12">
            <v>-4053</v>
          </cell>
        </row>
        <row r="13">
          <cell r="B13" t="str">
            <v>Pollution Control CWIP</v>
          </cell>
          <cell r="D13">
            <v>7587</v>
          </cell>
          <cell r="F13">
            <v>4464</v>
          </cell>
          <cell r="H13">
            <v>-3123</v>
          </cell>
          <cell r="J13">
            <v>-460</v>
          </cell>
          <cell r="L13">
            <v>13</v>
          </cell>
          <cell r="N13">
            <v>66</v>
          </cell>
        </row>
        <row r="14">
          <cell r="B14" t="str">
            <v>Unamortized Unbilled Revenue Adj</v>
          </cell>
          <cell r="D14">
            <v>-1784</v>
          </cell>
          <cell r="F14">
            <v>0</v>
          </cell>
          <cell r="H14">
            <v>1784</v>
          </cell>
          <cell r="J14">
            <v>263</v>
          </cell>
          <cell r="L14">
            <v>-8</v>
          </cell>
          <cell r="N14">
            <v>-37</v>
          </cell>
        </row>
        <row r="15">
          <cell r="B15" t="str">
            <v>Materials &amp; Supplies</v>
          </cell>
          <cell r="D15">
            <v>59473</v>
          </cell>
          <cell r="F15">
            <v>55619</v>
          </cell>
          <cell r="H15">
            <v>-3854</v>
          </cell>
          <cell r="J15">
            <v>-567</v>
          </cell>
          <cell r="L15">
            <v>17</v>
          </cell>
          <cell r="N15">
            <v>81</v>
          </cell>
        </row>
        <row r="16">
          <cell r="B16" t="str">
            <v>DSM Programs (F.C. 929 vintage)</v>
          </cell>
          <cell r="D16">
            <v>20327</v>
          </cell>
          <cell r="F16">
            <v>13784</v>
          </cell>
          <cell r="H16">
            <v>-6543</v>
          </cell>
          <cell r="J16">
            <v>-964</v>
          </cell>
          <cell r="L16">
            <v>28</v>
          </cell>
          <cell r="N16">
            <v>137</v>
          </cell>
        </row>
        <row r="17">
          <cell r="B17" t="str">
            <v>Cash Working Capital</v>
          </cell>
          <cell r="D17">
            <v>39048</v>
          </cell>
          <cell r="F17">
            <v>42303</v>
          </cell>
          <cell r="H17">
            <v>3255</v>
          </cell>
          <cell r="J17">
            <v>480</v>
          </cell>
          <cell r="L17">
            <v>-14</v>
          </cell>
          <cell r="N17">
            <v>-68</v>
          </cell>
        </row>
        <row r="18">
          <cell r="B18" t="str">
            <v>Accumulated Depreciation</v>
          </cell>
          <cell r="D18">
            <v>-664109</v>
          </cell>
          <cell r="F18">
            <v>-763765</v>
          </cell>
          <cell r="H18">
            <v>-99656</v>
          </cell>
          <cell r="J18">
            <v>-14677</v>
          </cell>
          <cell r="L18">
            <v>431</v>
          </cell>
          <cell r="N18">
            <v>2093</v>
          </cell>
        </row>
        <row r="19">
          <cell r="B19" t="str">
            <v>Accumulated Amortization</v>
          </cell>
          <cell r="D19">
            <v>-4694</v>
          </cell>
          <cell r="F19">
            <v>-7559</v>
          </cell>
          <cell r="H19">
            <v>-2865</v>
          </cell>
          <cell r="J19">
            <v>-423</v>
          </cell>
          <cell r="L19">
            <v>12</v>
          </cell>
          <cell r="N19">
            <v>60</v>
          </cell>
        </row>
        <row r="20">
          <cell r="B20" t="str">
            <v>Accumulated Deferred Taxes</v>
          </cell>
          <cell r="D20">
            <v>-262891</v>
          </cell>
          <cell r="F20">
            <v>-317886</v>
          </cell>
          <cell r="H20">
            <v>-54995</v>
          </cell>
          <cell r="J20">
            <v>-8099</v>
          </cell>
          <cell r="L20">
            <v>238</v>
          </cell>
          <cell r="N20">
            <v>1155</v>
          </cell>
        </row>
        <row r="21">
          <cell r="B21" t="str">
            <v>Customer Deposits</v>
          </cell>
          <cell r="D21">
            <v>-12698</v>
          </cell>
          <cell r="F21">
            <v>-13450</v>
          </cell>
          <cell r="H21">
            <v>-752</v>
          </cell>
          <cell r="J21">
            <v>-111</v>
          </cell>
          <cell r="L21">
            <v>3</v>
          </cell>
          <cell r="N21">
            <v>16</v>
          </cell>
        </row>
        <row r="23">
          <cell r="B23" t="str">
            <v>TOTAL RATE BASE</v>
          </cell>
          <cell r="D23">
            <v>1659834</v>
          </cell>
          <cell r="F23">
            <v>1686069</v>
          </cell>
          <cell r="H23">
            <v>26235</v>
          </cell>
          <cell r="J23">
            <v>3864</v>
          </cell>
          <cell r="L23">
            <v>-114</v>
          </cell>
          <cell r="N23">
            <v>-550</v>
          </cell>
        </row>
        <row r="25">
          <cell r="A25" t="str">
            <v>OPERATING REVENUE</v>
          </cell>
        </row>
        <row r="26">
          <cell r="B26" t="str">
            <v>Weather norm Non-fuel base (incl 10% GRT)</v>
          </cell>
          <cell r="D26">
            <v>476470</v>
          </cell>
          <cell r="F26">
            <v>481101</v>
          </cell>
          <cell r="H26">
            <v>4631</v>
          </cell>
          <cell r="J26">
            <v>-4631</v>
          </cell>
        </row>
        <row r="28">
          <cell r="B28" t="str">
            <v>ECRR - Weather normalized (incl. GRT)</v>
          </cell>
          <cell r="D28">
            <v>3763</v>
          </cell>
          <cell r="F28">
            <v>14726</v>
          </cell>
          <cell r="H28">
            <v>10963</v>
          </cell>
        </row>
        <row r="30">
          <cell r="B30" t="str">
            <v>CAA/ECRR CAA (Weather norm, incl. GRT)</v>
          </cell>
          <cell r="D30">
            <v>348</v>
          </cell>
          <cell r="F30">
            <v>3036</v>
          </cell>
          <cell r="H30">
            <v>2688</v>
          </cell>
          <cell r="J30">
            <v>-2688</v>
          </cell>
        </row>
        <row r="32">
          <cell r="B32" t="str">
            <v>Fuel In Base (excl GRT)</v>
          </cell>
          <cell r="D32">
            <v>254200</v>
          </cell>
          <cell r="F32">
            <v>250883</v>
          </cell>
          <cell r="H32">
            <v>-3317</v>
          </cell>
        </row>
        <row r="33">
          <cell r="B33" t="str">
            <v>Fuel Clause (excl GRT)</v>
          </cell>
          <cell r="D33">
            <v>-21536</v>
          </cell>
          <cell r="F33">
            <v>16280</v>
          </cell>
          <cell r="H33">
            <v>37816</v>
          </cell>
        </row>
        <row r="34">
          <cell r="B34" t="str">
            <v xml:space="preserve">        Total Fuel Recovery </v>
          </cell>
          <cell r="D34">
            <v>232664</v>
          </cell>
          <cell r="F34">
            <v>267163</v>
          </cell>
          <cell r="H34">
            <v>34499</v>
          </cell>
        </row>
        <row r="36">
          <cell r="B36" t="str">
            <v>10% GRT on Fuel Clause Revenue</v>
          </cell>
          <cell r="D36">
            <v>-2393</v>
          </cell>
          <cell r="F36">
            <v>1809</v>
          </cell>
          <cell r="H36">
            <v>4202</v>
          </cell>
        </row>
        <row r="37">
          <cell r="B37" t="str">
            <v>10% GRT on Fuel In Base</v>
          </cell>
          <cell r="D37">
            <v>28242</v>
          </cell>
          <cell r="F37">
            <v>27873</v>
          </cell>
          <cell r="H37">
            <v>-369</v>
          </cell>
        </row>
        <row r="39">
          <cell r="B39" t="str">
            <v>TOTAL FUEL  REVENUE (FIB + Fuel Clause)</v>
          </cell>
          <cell r="D39">
            <v>258513</v>
          </cell>
          <cell r="F39">
            <v>296845</v>
          </cell>
          <cell r="H39">
            <v>38332</v>
          </cell>
        </row>
        <row r="41">
          <cell r="B41" t="str">
            <v>TOTAL SALE OF ELECTRICITY</v>
          </cell>
          <cell r="D41">
            <v>739094</v>
          </cell>
          <cell r="F41">
            <v>795708</v>
          </cell>
          <cell r="H41">
            <v>56614</v>
          </cell>
          <cell r="J41">
            <v>-7319</v>
          </cell>
        </row>
        <row r="43">
          <cell r="B43" t="str">
            <v>TOTAL OTHER REVENUES</v>
          </cell>
          <cell r="D43">
            <v>3465</v>
          </cell>
          <cell r="F43">
            <v>2716</v>
          </cell>
          <cell r="H43">
            <v>-749</v>
          </cell>
          <cell r="J43">
            <v>749</v>
          </cell>
        </row>
        <row r="45">
          <cell r="A45" t="str">
            <v>TOTAL OPERATING REVENUE</v>
          </cell>
          <cell r="D45">
            <v>742559</v>
          </cell>
          <cell r="F45">
            <v>798424</v>
          </cell>
          <cell r="H45">
            <v>55865</v>
          </cell>
          <cell r="J45">
            <v>-6570</v>
          </cell>
        </row>
        <row r="47">
          <cell r="A47" t="str">
            <v>OPERATING EXPENSES</v>
          </cell>
        </row>
        <row r="48">
          <cell r="B48" t="str">
            <v>Net Fuel &amp; Interchange</v>
          </cell>
          <cell r="D48">
            <v>185879</v>
          </cell>
          <cell r="F48">
            <v>213342</v>
          </cell>
          <cell r="H48">
            <v>27463</v>
          </cell>
        </row>
        <row r="49">
          <cell r="B49" t="str">
            <v>Capacity Purchase Payments</v>
          </cell>
          <cell r="D49">
            <v>50157</v>
          </cell>
          <cell r="F49">
            <v>56062</v>
          </cell>
          <cell r="H49">
            <v>5905</v>
          </cell>
        </row>
        <row r="50">
          <cell r="B50" t="str">
            <v xml:space="preserve">                           Subtotal</v>
          </cell>
          <cell r="D50">
            <v>236036</v>
          </cell>
          <cell r="F50">
            <v>269404</v>
          </cell>
          <cell r="H50">
            <v>33368</v>
          </cell>
          <cell r="J50">
            <v>-1257</v>
          </cell>
        </row>
        <row r="52">
          <cell r="B52" t="str">
            <v>Other O &amp; M</v>
          </cell>
          <cell r="D52">
            <v>121661</v>
          </cell>
          <cell r="F52">
            <v>124700</v>
          </cell>
          <cell r="H52">
            <v>3039</v>
          </cell>
          <cell r="J52">
            <v>3377</v>
          </cell>
        </row>
        <row r="53">
          <cell r="B53" t="str">
            <v>DSM Amortization - F.C. 929</v>
          </cell>
          <cell r="D53">
            <v>2181</v>
          </cell>
          <cell r="F53">
            <v>2181</v>
          </cell>
          <cell r="H53">
            <v>0</v>
          </cell>
          <cell r="J53">
            <v>0</v>
          </cell>
        </row>
        <row r="54">
          <cell r="B54" t="str">
            <v>DSM Amortization  - ECRR consv. component</v>
          </cell>
          <cell r="D54">
            <v>3387</v>
          </cell>
          <cell r="F54">
            <v>13254</v>
          </cell>
          <cell r="H54">
            <v>9867</v>
          </cell>
          <cell r="J54">
            <v>0</v>
          </cell>
        </row>
        <row r="55">
          <cell r="B55" t="str">
            <v>Depreciation</v>
          </cell>
          <cell r="D55">
            <v>61582</v>
          </cell>
          <cell r="F55">
            <v>64540</v>
          </cell>
          <cell r="H55">
            <v>2958</v>
          </cell>
          <cell r="J55">
            <v>3287</v>
          </cell>
        </row>
        <row r="56">
          <cell r="B56" t="str">
            <v>Amortization - Other</v>
          </cell>
          <cell r="D56">
            <v>-1043</v>
          </cell>
          <cell r="F56">
            <v>986</v>
          </cell>
          <cell r="H56">
            <v>2029</v>
          </cell>
          <cell r="J56">
            <v>2254</v>
          </cell>
        </row>
        <row r="57">
          <cell r="B57" t="str">
            <v>Other Taxes - Excluding GRT</v>
          </cell>
          <cell r="D57">
            <v>29079</v>
          </cell>
          <cell r="F57">
            <v>31264</v>
          </cell>
          <cell r="H57">
            <v>2185</v>
          </cell>
          <cell r="J57">
            <v>2428</v>
          </cell>
        </row>
        <row r="58">
          <cell r="B58" t="str">
            <v>Gross Receipts Tax</v>
          </cell>
          <cell r="D58">
            <v>73876</v>
          </cell>
          <cell r="F58">
            <v>79854</v>
          </cell>
          <cell r="H58">
            <v>5978</v>
          </cell>
          <cell r="J58">
            <v>-1467</v>
          </cell>
        </row>
        <row r="59">
          <cell r="B59" t="str">
            <v>D.C. Income Tax</v>
          </cell>
          <cell r="D59">
            <v>17055</v>
          </cell>
          <cell r="F59">
            <v>14102</v>
          </cell>
          <cell r="H59">
            <v>-2953</v>
          </cell>
          <cell r="J59">
            <v>-3977</v>
          </cell>
        </row>
        <row r="60">
          <cell r="B60" t="str">
            <v>Federal Income Tax</v>
          </cell>
          <cell r="D60">
            <v>52188</v>
          </cell>
          <cell r="F60">
            <v>50452</v>
          </cell>
          <cell r="H60">
            <v>-1736</v>
          </cell>
          <cell r="J60">
            <v>-4908</v>
          </cell>
        </row>
        <row r="62">
          <cell r="B62" t="str">
            <v>TOTAL OPERATING EXPENSES</v>
          </cell>
          <cell r="D62">
            <v>596002</v>
          </cell>
          <cell r="F62">
            <v>650737</v>
          </cell>
          <cell r="H62">
            <v>54735</v>
          </cell>
          <cell r="J62">
            <v>-263</v>
          </cell>
        </row>
        <row r="64">
          <cell r="A64" t="str">
            <v>OPERATING INCOME</v>
          </cell>
          <cell r="D64">
            <v>146557</v>
          </cell>
          <cell r="F64">
            <v>147687</v>
          </cell>
          <cell r="H64">
            <v>1130</v>
          </cell>
          <cell r="J64">
            <v>-6833</v>
          </cell>
        </row>
        <row r="66">
          <cell r="A66" t="str">
            <v>SUBTOTAL</v>
          </cell>
          <cell r="J66">
            <v>-2969</v>
          </cell>
        </row>
        <row r="71">
          <cell r="A71" t="str">
            <v>CALCULATED REVENUE REQUIREMENT</v>
          </cell>
          <cell r="D71">
            <v>8206</v>
          </cell>
          <cell r="F71">
            <v>9629</v>
          </cell>
          <cell r="J71">
            <v>1423</v>
          </cell>
        </row>
        <row r="73">
          <cell r="A73" t="str">
            <v>Unresolved difference</v>
          </cell>
          <cell r="J73">
            <v>4392</v>
          </cell>
        </row>
      </sheetData>
      <sheetData sheetId="7">
        <row r="3">
          <cell r="A3" t="str">
            <v>1998 Detail</v>
          </cell>
        </row>
        <row r="5">
          <cell r="C5" t="str">
            <v>ccrf</v>
          </cell>
          <cell r="F5" t="str">
            <v>nonccrf</v>
          </cell>
          <cell r="I5" t="str">
            <v>total</v>
          </cell>
        </row>
        <row r="7">
          <cell r="C7" t="str">
            <v>net</v>
          </cell>
          <cell r="D7" t="str">
            <v>grt surch</v>
          </cell>
          <cell r="F7" t="str">
            <v>net</v>
          </cell>
          <cell r="G7" t="str">
            <v>grt surch</v>
          </cell>
          <cell r="I7" t="str">
            <v>net</v>
          </cell>
          <cell r="J7" t="str">
            <v>grt surch</v>
          </cell>
        </row>
        <row r="8">
          <cell r="A8" t="str">
            <v>RES pre-95</v>
          </cell>
          <cell r="C8">
            <v>1432554</v>
          </cell>
          <cell r="D8">
            <v>-2767</v>
          </cell>
          <cell r="F8">
            <v>1426786</v>
          </cell>
          <cell r="G8">
            <v>-3267</v>
          </cell>
          <cell r="I8">
            <v>2859340</v>
          </cell>
          <cell r="J8">
            <v>-6034</v>
          </cell>
        </row>
        <row r="9">
          <cell r="A9">
            <v>95</v>
          </cell>
          <cell r="C9">
            <v>57386</v>
          </cell>
          <cell r="D9">
            <v>-428</v>
          </cell>
          <cell r="F9">
            <v>85725</v>
          </cell>
          <cell r="G9">
            <v>-637</v>
          </cell>
          <cell r="I9">
            <v>143111</v>
          </cell>
          <cell r="J9">
            <v>-1065</v>
          </cell>
        </row>
        <row r="10">
          <cell r="A10">
            <v>96</v>
          </cell>
          <cell r="C10">
            <v>40153</v>
          </cell>
          <cell r="D10">
            <v>-299</v>
          </cell>
          <cell r="F10">
            <v>55040</v>
          </cell>
          <cell r="G10">
            <v>-411</v>
          </cell>
          <cell r="I10">
            <v>95193</v>
          </cell>
          <cell r="J10">
            <v>-710</v>
          </cell>
        </row>
        <row r="12">
          <cell r="A12" t="str">
            <v>NON-RES pre-95</v>
          </cell>
          <cell r="C12">
            <v>6240721</v>
          </cell>
          <cell r="D12">
            <v>-12714</v>
          </cell>
          <cell r="F12">
            <v>6207624</v>
          </cell>
          <cell r="G12">
            <v>-14943</v>
          </cell>
          <cell r="I12">
            <v>12448345</v>
          </cell>
          <cell r="J12">
            <v>-27657</v>
          </cell>
        </row>
        <row r="13">
          <cell r="A13">
            <v>95</v>
          </cell>
          <cell r="C13">
            <v>943158</v>
          </cell>
          <cell r="D13">
            <v>-6951</v>
          </cell>
          <cell r="F13">
            <v>1361726</v>
          </cell>
          <cell r="G13">
            <v>-10033</v>
          </cell>
          <cell r="I13">
            <v>2304884</v>
          </cell>
          <cell r="J13">
            <v>-16984</v>
          </cell>
        </row>
        <row r="14">
          <cell r="A14">
            <v>96</v>
          </cell>
          <cell r="C14">
            <v>357368</v>
          </cell>
          <cell r="D14">
            <v>-2633</v>
          </cell>
          <cell r="F14">
            <v>468528</v>
          </cell>
          <cell r="G14">
            <v>-3453</v>
          </cell>
          <cell r="I14">
            <v>825896</v>
          </cell>
          <cell r="J14">
            <v>-6086</v>
          </cell>
        </row>
        <row r="16">
          <cell r="A16" t="str">
            <v>total dsm</v>
          </cell>
          <cell r="C16">
            <v>9071340</v>
          </cell>
          <cell r="D16">
            <v>-25792</v>
          </cell>
          <cell r="F16">
            <v>9605429</v>
          </cell>
          <cell r="G16">
            <v>-32744</v>
          </cell>
          <cell r="I16">
            <v>18676769</v>
          </cell>
          <cell r="J16">
            <v>-58536</v>
          </cell>
        </row>
        <row r="18">
          <cell r="A18" t="str">
            <v>caa</v>
          </cell>
          <cell r="I18">
            <v>2349389</v>
          </cell>
          <cell r="J18">
            <v>-5618</v>
          </cell>
        </row>
        <row r="20">
          <cell r="A20" t="str">
            <v>total ecrr</v>
          </cell>
          <cell r="I20">
            <v>21026158</v>
          </cell>
          <cell r="J20">
            <v>-64154</v>
          </cell>
        </row>
      </sheetData>
      <sheetData sheetId="8">
        <row r="4">
          <cell r="C4" t="str">
            <v>GRT</v>
          </cell>
          <cell r="E4">
            <v>0.1111</v>
          </cell>
          <cell r="G4">
            <v>0.1</v>
          </cell>
        </row>
        <row r="5">
          <cell r="C5" t="str">
            <v>Surcharge</v>
          </cell>
          <cell r="E5">
            <v>-1.0989000000000001E-2</v>
          </cell>
          <cell r="G5">
            <v>-0.01</v>
          </cell>
        </row>
        <row r="6">
          <cell r="E6">
            <v>0</v>
          </cell>
          <cell r="G6">
            <v>0</v>
          </cell>
        </row>
        <row r="9">
          <cell r="A9" t="str">
            <v>POTOMAC ELECTRIC POWER COMPANY</v>
          </cell>
        </row>
        <row r="11">
          <cell r="A11" t="str">
            <v>District of Columbia</v>
          </cell>
        </row>
        <row r="12">
          <cell r="A12" t="str">
            <v>Composition of Revenues</v>
          </cell>
        </row>
        <row r="13">
          <cell r="A13" t="str">
            <v>1998 Projected in F.C. 951 vs. 1998 Actual</v>
          </cell>
        </row>
        <row r="14">
          <cell r="G14" t="str">
            <v>1998 Projected in F.C. 951</v>
          </cell>
        </row>
        <row r="16">
          <cell r="C16" t="str">
            <v>`Normal'</v>
          </cell>
          <cell r="E16" t="str">
            <v>GRT</v>
          </cell>
          <cell r="G16" t="str">
            <v>Total (000 $)</v>
          </cell>
          <cell r="I16" t="str">
            <v>MWH</v>
          </cell>
          <cell r="K16" t="str">
            <v>Rate/kwh</v>
          </cell>
        </row>
        <row r="18">
          <cell r="A18" t="str">
            <v>Non-Fuel Base</v>
          </cell>
        </row>
        <row r="19">
          <cell r="B19" t="str">
            <v>Original Annualized</v>
          </cell>
          <cell r="C19">
            <v>434298</v>
          </cell>
          <cell r="E19">
            <v>48255</v>
          </cell>
          <cell r="G19">
            <v>482553</v>
          </cell>
          <cell r="I19">
            <v>10315570</v>
          </cell>
          <cell r="K19">
            <v>4.6779000000000001E-2</v>
          </cell>
        </row>
        <row r="20">
          <cell r="B20" t="str">
            <v>ECRR - CAAA component</v>
          </cell>
          <cell r="C20">
            <v>313</v>
          </cell>
          <cell r="E20">
            <v>35</v>
          </cell>
          <cell r="G20">
            <v>348</v>
          </cell>
        </row>
        <row r="21">
          <cell r="A21" t="str">
            <v xml:space="preserve"> </v>
          </cell>
          <cell r="B21" t="str">
            <v>ECRR  - conserv. component (excl. ccrf)</v>
          </cell>
          <cell r="C21">
            <v>3387</v>
          </cell>
          <cell r="E21">
            <v>376</v>
          </cell>
          <cell r="G21">
            <v>3763</v>
          </cell>
        </row>
        <row r="22">
          <cell r="B22" t="str">
            <v>GRT on  Fuel in Base</v>
          </cell>
          <cell r="C22" t="str">
            <v>-</v>
          </cell>
          <cell r="E22">
            <v>28242</v>
          </cell>
          <cell r="G22">
            <v>28242</v>
          </cell>
        </row>
        <row r="24">
          <cell r="B24" t="str">
            <v>Non-fuel base before weather normalization</v>
          </cell>
          <cell r="C24">
            <v>437998</v>
          </cell>
          <cell r="E24">
            <v>76908</v>
          </cell>
          <cell r="G24">
            <v>514906</v>
          </cell>
        </row>
        <row r="25">
          <cell r="I25">
            <v>-83782</v>
          </cell>
          <cell r="K25">
            <v>7.2605000000000003E-2</v>
          </cell>
        </row>
        <row r="26">
          <cell r="A26" t="str">
            <v xml:space="preserve"> Weather Normalization</v>
          </cell>
          <cell r="I26">
            <v>10231788</v>
          </cell>
          <cell r="K26">
            <v>4.6567999999999998E-2</v>
          </cell>
        </row>
        <row r="27">
          <cell r="B27" t="str">
            <v>Original Annualized</v>
          </cell>
          <cell r="C27">
            <v>-5475</v>
          </cell>
          <cell r="E27">
            <v>-608</v>
          </cell>
          <cell r="G27">
            <v>-6083</v>
          </cell>
          <cell r="I27">
            <v>476470</v>
          </cell>
        </row>
        <row r="30">
          <cell r="A30" t="str">
            <v>Non-fuel base after weather normalization</v>
          </cell>
          <cell r="C30">
            <v>432523</v>
          </cell>
          <cell r="E30">
            <v>76300</v>
          </cell>
          <cell r="G30">
            <v>508823</v>
          </cell>
        </row>
        <row r="32">
          <cell r="A32" t="str">
            <v>Fuel in Base (Non-W/N)</v>
          </cell>
          <cell r="C32">
            <v>254200</v>
          </cell>
          <cell r="E32" t="str">
            <v>-</v>
          </cell>
          <cell r="G32">
            <v>254200</v>
          </cell>
        </row>
        <row r="34">
          <cell r="A34" t="str">
            <v>Total base revenue (incl. FIB) before W/N</v>
          </cell>
          <cell r="C34">
            <v>692198</v>
          </cell>
          <cell r="E34">
            <v>76908</v>
          </cell>
          <cell r="G34">
            <v>769106</v>
          </cell>
        </row>
        <row r="35">
          <cell r="A35" t="str">
            <v>Total base revenue (incl. FIB) after W/N</v>
          </cell>
          <cell r="C35">
            <v>686723</v>
          </cell>
          <cell r="E35">
            <v>76300</v>
          </cell>
          <cell r="G35">
            <v>763023</v>
          </cell>
        </row>
        <row r="37">
          <cell r="A37" t="str">
            <v>FUEL REVENUE - Non W/N</v>
          </cell>
          <cell r="C37">
            <v>-21536</v>
          </cell>
          <cell r="E37">
            <v>-2393</v>
          </cell>
          <cell r="G37">
            <v>-23929</v>
          </cell>
        </row>
        <row r="40">
          <cell r="A40" t="str">
            <v>TOTAL REVENUE Non Weather Normalized</v>
          </cell>
          <cell r="G40">
            <v>745177</v>
          </cell>
        </row>
        <row r="43">
          <cell r="A43" t="str">
            <v>TOTAL REVENUE - WEATHER NORMALIZED</v>
          </cell>
          <cell r="G43">
            <v>739094</v>
          </cell>
        </row>
        <row r="46">
          <cell r="G46" t="str">
            <v>1998 Actual</v>
          </cell>
        </row>
        <row r="48">
          <cell r="C48" t="str">
            <v>`Normal'</v>
          </cell>
          <cell r="E48" t="str">
            <v>GRT</v>
          </cell>
          <cell r="G48" t="str">
            <v>Total (000 $)</v>
          </cell>
          <cell r="I48" t="str">
            <v>MWH</v>
          </cell>
          <cell r="K48" t="str">
            <v>Rate/kwh</v>
          </cell>
        </row>
        <row r="50">
          <cell r="A50" t="str">
            <v>Non-Fuel Base</v>
          </cell>
        </row>
        <row r="51">
          <cell r="B51" t="str">
            <v>Original Annualized</v>
          </cell>
          <cell r="C51">
            <v>430761</v>
          </cell>
          <cell r="E51">
            <v>47862</v>
          </cell>
          <cell r="G51">
            <v>478623</v>
          </cell>
          <cell r="I51">
            <v>10136667</v>
          </cell>
          <cell r="K51">
            <v>4.7217000000000002E-2</v>
          </cell>
        </row>
        <row r="52">
          <cell r="B52" t="str">
            <v>ECRR - CAAA component</v>
          </cell>
          <cell r="C52">
            <v>2114</v>
          </cell>
          <cell r="E52">
            <v>235</v>
          </cell>
          <cell r="G52">
            <v>2349</v>
          </cell>
        </row>
        <row r="53">
          <cell r="B53" t="str">
            <v>ECRR  - conserv. component (excl. ccrf)</v>
          </cell>
          <cell r="C53">
            <v>8674</v>
          </cell>
          <cell r="E53">
            <v>964</v>
          </cell>
          <cell r="G53">
            <v>9638</v>
          </cell>
        </row>
        <row r="54">
          <cell r="B54" t="str">
            <v>GRT on  Fuel in Base</v>
          </cell>
          <cell r="C54" t="str">
            <v>-</v>
          </cell>
          <cell r="E54">
            <v>28143</v>
          </cell>
          <cell r="G54">
            <v>28143</v>
          </cell>
        </row>
        <row r="55">
          <cell r="B55" t="str">
            <v>GRT Surcharge Credit</v>
          </cell>
          <cell r="E55">
            <v>-1463</v>
          </cell>
          <cell r="G55">
            <v>-1463</v>
          </cell>
        </row>
        <row r="57">
          <cell r="B57" t="str">
            <v>Non-fuel base before W/N</v>
          </cell>
          <cell r="C57">
            <v>441549</v>
          </cell>
          <cell r="E57">
            <v>75741</v>
          </cell>
          <cell r="G57">
            <v>517290</v>
          </cell>
        </row>
        <row r="58">
          <cell r="I58">
            <v>651</v>
          </cell>
          <cell r="K58">
            <v>0.889401</v>
          </cell>
        </row>
        <row r="59">
          <cell r="A59" t="str">
            <v>Weather Normalization</v>
          </cell>
          <cell r="I59">
            <v>10137318</v>
          </cell>
          <cell r="K59">
            <v>4.7271000000000001E-2</v>
          </cell>
        </row>
        <row r="60">
          <cell r="B60" t="str">
            <v>Original Annualized</v>
          </cell>
          <cell r="C60">
            <v>521</v>
          </cell>
          <cell r="E60">
            <v>58</v>
          </cell>
          <cell r="G60">
            <v>579</v>
          </cell>
          <cell r="I60">
            <v>479202</v>
          </cell>
        </row>
        <row r="63">
          <cell r="A63" t="str">
            <v>Non-fuel base after W/N</v>
          </cell>
          <cell r="C63">
            <v>442070</v>
          </cell>
          <cell r="E63">
            <v>75799</v>
          </cell>
          <cell r="G63">
            <v>517869</v>
          </cell>
        </row>
        <row r="66">
          <cell r="A66" t="str">
            <v>Fuel in Base (Non-W/N)</v>
          </cell>
          <cell r="C66">
            <v>253315</v>
          </cell>
          <cell r="E66" t="str">
            <v>-</v>
          </cell>
          <cell r="G66">
            <v>253315</v>
          </cell>
        </row>
        <row r="68">
          <cell r="A68" t="str">
            <v>Total base revenue (incl. FIB) before W/N</v>
          </cell>
          <cell r="C68">
            <v>694864</v>
          </cell>
          <cell r="E68">
            <v>75741</v>
          </cell>
          <cell r="G68">
            <v>770605</v>
          </cell>
        </row>
        <row r="69">
          <cell r="A69" t="str">
            <v>Total base revenue (incl. FIB) after W/N</v>
          </cell>
          <cell r="C69">
            <v>695385</v>
          </cell>
          <cell r="E69">
            <v>75799</v>
          </cell>
          <cell r="G69">
            <v>771184</v>
          </cell>
        </row>
        <row r="72">
          <cell r="A72" t="str">
            <v>FUEL REVENUE - annualized</v>
          </cell>
          <cell r="C72">
            <v>-18178</v>
          </cell>
          <cell r="E72">
            <v>-2020</v>
          </cell>
          <cell r="G72">
            <v>-20198</v>
          </cell>
        </row>
        <row r="75">
          <cell r="A75" t="str">
            <v>TOTAL REVENUE Non Weather Normalized per above</v>
          </cell>
          <cell r="G75">
            <v>750407</v>
          </cell>
        </row>
        <row r="79">
          <cell r="A79" t="str">
            <v>Total annualized revenue per Order,  before  Weather Normalization</v>
          </cell>
          <cell r="G79">
            <v>750407</v>
          </cell>
        </row>
        <row r="81">
          <cell r="A81" t="str">
            <v>TOTAL REVENUE - WEATHER NORMALIZED</v>
          </cell>
          <cell r="G81">
            <v>750986</v>
          </cell>
        </row>
        <row r="94">
          <cell r="A94" t="str">
            <v>POTOMAC ELECTRIC POWER COMPANY</v>
          </cell>
        </row>
        <row r="96">
          <cell r="A96" t="str">
            <v>District of Columbia</v>
          </cell>
        </row>
        <row r="97">
          <cell r="A97" t="str">
            <v>Composition of Revenues</v>
          </cell>
        </row>
        <row r="98">
          <cell r="A98" t="str">
            <v>1998 Projected</v>
          </cell>
        </row>
        <row r="101">
          <cell r="C101" t="str">
            <v>`Normal'</v>
          </cell>
          <cell r="E101" t="str">
            <v>GRT</v>
          </cell>
          <cell r="G101" t="str">
            <v>Total</v>
          </cell>
        </row>
        <row r="103">
          <cell r="A103" t="str">
            <v>Non-Fuel Base</v>
          </cell>
        </row>
        <row r="104">
          <cell r="B104" t="str">
            <v>Original Annualized</v>
          </cell>
          <cell r="C104">
            <v>432991</v>
          </cell>
          <cell r="E104">
            <v>48110</v>
          </cell>
          <cell r="G104">
            <v>481101</v>
          </cell>
          <cell r="I104">
            <v>10181982</v>
          </cell>
          <cell r="K104">
            <v>4.725E-2</v>
          </cell>
        </row>
        <row r="105">
          <cell r="B105" t="str">
            <v>ECRR - CAAA component</v>
          </cell>
          <cell r="C105">
            <v>2732</v>
          </cell>
          <cell r="E105">
            <v>304</v>
          </cell>
          <cell r="G105">
            <v>3036</v>
          </cell>
        </row>
        <row r="106">
          <cell r="A106" t="str">
            <v xml:space="preserve"> </v>
          </cell>
          <cell r="B106" t="str">
            <v>ECRR  - conserv. component (excl. ccrf)</v>
          </cell>
          <cell r="C106">
            <v>13253</v>
          </cell>
          <cell r="E106">
            <v>1473</v>
          </cell>
          <cell r="G106">
            <v>14726</v>
          </cell>
        </row>
        <row r="107">
          <cell r="B107" t="str">
            <v>GRT on  Fuel in Base</v>
          </cell>
          <cell r="C107" t="str">
            <v>-</v>
          </cell>
          <cell r="E107">
            <v>27873</v>
          </cell>
          <cell r="G107">
            <v>27873</v>
          </cell>
        </row>
        <row r="109">
          <cell r="B109" t="str">
            <v>Non-fuel base before weather normalization</v>
          </cell>
          <cell r="C109">
            <v>448976</v>
          </cell>
          <cell r="E109">
            <v>77760</v>
          </cell>
          <cell r="G109">
            <v>526736</v>
          </cell>
        </row>
        <row r="111">
          <cell r="A111" t="str">
            <v xml:space="preserve"> Weather Normalization</v>
          </cell>
        </row>
        <row r="112">
          <cell r="B112" t="str">
            <v>Original Annualized</v>
          </cell>
          <cell r="C112">
            <v>0</v>
          </cell>
          <cell r="E112">
            <v>0</v>
          </cell>
          <cell r="G112">
            <v>0</v>
          </cell>
        </row>
        <row r="113">
          <cell r="B113" t="str">
            <v>ECRR - CAAA component</v>
          </cell>
        </row>
        <row r="114">
          <cell r="B114" t="str">
            <v>ECRR  - conserv. component (excl. ccrf)</v>
          </cell>
        </row>
        <row r="116">
          <cell r="B116" t="str">
            <v xml:space="preserve">     Subtotal W/N</v>
          </cell>
          <cell r="C116">
            <v>0</v>
          </cell>
          <cell r="E116">
            <v>0</v>
          </cell>
          <cell r="G116">
            <v>0</v>
          </cell>
        </row>
        <row r="119">
          <cell r="A119" t="str">
            <v>Non-fuel base after weather normalization</v>
          </cell>
          <cell r="C119">
            <v>448976</v>
          </cell>
          <cell r="E119">
            <v>77760</v>
          </cell>
          <cell r="G119">
            <v>526736</v>
          </cell>
        </row>
        <row r="121">
          <cell r="A121" t="str">
            <v>Fuel in Base (Non-W/N)</v>
          </cell>
          <cell r="C121">
            <v>250883</v>
          </cell>
          <cell r="E121" t="str">
            <v>-</v>
          </cell>
          <cell r="G121">
            <v>250883</v>
          </cell>
        </row>
        <row r="123">
          <cell r="A123" t="str">
            <v>Total base revenue (incl. FIB) before W/N</v>
          </cell>
          <cell r="C123">
            <v>699859</v>
          </cell>
          <cell r="E123">
            <v>77760</v>
          </cell>
          <cell r="G123">
            <v>777619</v>
          </cell>
        </row>
        <row r="124">
          <cell r="A124" t="str">
            <v>Total base revenue (incl. FIB) after W/N</v>
          </cell>
          <cell r="C124">
            <v>699859</v>
          </cell>
          <cell r="E124">
            <v>77760</v>
          </cell>
          <cell r="G124">
            <v>777619</v>
          </cell>
        </row>
        <row r="127">
          <cell r="A127" t="str">
            <v>FUEL REVENUE - Non W/N</v>
          </cell>
          <cell r="C127">
            <v>16280</v>
          </cell>
          <cell r="E127">
            <v>1809</v>
          </cell>
          <cell r="G127">
            <v>18089</v>
          </cell>
        </row>
        <row r="130">
          <cell r="A130" t="str">
            <v>TOTAL REVENUE Non Weather Normalized</v>
          </cell>
          <cell r="G130">
            <v>795708</v>
          </cell>
          <cell r="I130">
            <v>795708</v>
          </cell>
        </row>
        <row r="133">
          <cell r="A133" t="str">
            <v>TOTAL REVENUE - WEATHER NORMALIZED</v>
          </cell>
          <cell r="G133">
            <v>795708</v>
          </cell>
        </row>
      </sheetData>
      <sheetData sheetId="9">
        <row r="1">
          <cell r="A1" t="str">
            <v>1998 Test Year</v>
          </cell>
        </row>
        <row r="3">
          <cell r="A3" t="str">
            <v>Analysis of Fuel Costs vs. Fuel Revenues</v>
          </cell>
        </row>
        <row r="7">
          <cell r="B7" t="str">
            <v>January</v>
          </cell>
          <cell r="C7" t="str">
            <v>February</v>
          </cell>
          <cell r="D7" t="str">
            <v>March</v>
          </cell>
          <cell r="E7" t="str">
            <v>April</v>
          </cell>
          <cell r="F7" t="str">
            <v>May</v>
          </cell>
          <cell r="G7" t="str">
            <v>June</v>
          </cell>
          <cell r="H7" t="str">
            <v>July</v>
          </cell>
          <cell r="I7" t="str">
            <v>August</v>
          </cell>
          <cell r="J7" t="str">
            <v>September</v>
          </cell>
          <cell r="K7" t="str">
            <v>October</v>
          </cell>
          <cell r="L7" t="str">
            <v>November</v>
          </cell>
          <cell r="M7" t="str">
            <v>December</v>
          </cell>
        </row>
        <row r="9">
          <cell r="A9" t="str">
            <v>Net F &amp; I</v>
          </cell>
          <cell r="B9">
            <v>47744</v>
          </cell>
          <cell r="C9">
            <v>44444</v>
          </cell>
          <cell r="D9">
            <v>41206</v>
          </cell>
          <cell r="E9">
            <v>36006</v>
          </cell>
          <cell r="F9">
            <v>40284</v>
          </cell>
          <cell r="G9">
            <v>52076</v>
          </cell>
          <cell r="H9">
            <v>58041</v>
          </cell>
          <cell r="I9">
            <v>56874</v>
          </cell>
          <cell r="J9">
            <v>49789</v>
          </cell>
          <cell r="K9">
            <v>41424</v>
          </cell>
          <cell r="L9">
            <v>41692</v>
          </cell>
          <cell r="M9">
            <v>50296</v>
          </cell>
          <cell r="N9">
            <v>559876</v>
          </cell>
        </row>
        <row r="10">
          <cell r="A10" t="str">
            <v>EUM credits</v>
          </cell>
          <cell r="G10">
            <v>3049</v>
          </cell>
          <cell r="H10">
            <v>3291</v>
          </cell>
          <cell r="I10">
            <v>3291</v>
          </cell>
          <cell r="J10">
            <v>3170</v>
          </cell>
          <cell r="K10">
            <v>3048</v>
          </cell>
          <cell r="N10">
            <v>15849</v>
          </cell>
        </row>
        <row r="11">
          <cell r="A11" t="str">
            <v>Handling,</v>
          </cell>
        </row>
        <row r="12">
          <cell r="A12" t="str">
            <v xml:space="preserve">  unit tr, ppl</v>
          </cell>
          <cell r="B12">
            <v>1623</v>
          </cell>
          <cell r="C12">
            <v>1627</v>
          </cell>
          <cell r="D12">
            <v>1633</v>
          </cell>
          <cell r="E12">
            <v>1637</v>
          </cell>
          <cell r="F12">
            <v>1642</v>
          </cell>
          <cell r="G12">
            <v>1645</v>
          </cell>
          <cell r="H12">
            <v>1651</v>
          </cell>
          <cell r="I12">
            <v>1655</v>
          </cell>
          <cell r="J12">
            <v>1660</v>
          </cell>
          <cell r="K12">
            <v>1665</v>
          </cell>
          <cell r="L12">
            <v>1670</v>
          </cell>
          <cell r="M12">
            <v>1674</v>
          </cell>
          <cell r="N12">
            <v>19782</v>
          </cell>
        </row>
        <row r="14">
          <cell r="A14" t="str">
            <v>Allocable for cost of service</v>
          </cell>
          <cell r="B14">
            <v>46121</v>
          </cell>
          <cell r="C14">
            <v>42817</v>
          </cell>
          <cell r="D14">
            <v>39573</v>
          </cell>
          <cell r="E14">
            <v>34369</v>
          </cell>
          <cell r="F14">
            <v>38642</v>
          </cell>
          <cell r="G14">
            <v>47382</v>
          </cell>
          <cell r="H14">
            <v>53099</v>
          </cell>
          <cell r="I14">
            <v>51928</v>
          </cell>
          <cell r="J14">
            <v>44959</v>
          </cell>
          <cell r="K14">
            <v>36711</v>
          </cell>
          <cell r="L14">
            <v>40022</v>
          </cell>
          <cell r="M14">
            <v>48622</v>
          </cell>
          <cell r="N14">
            <v>524245</v>
          </cell>
        </row>
        <row r="16">
          <cell r="A16" t="str">
            <v>kwh sales</v>
          </cell>
        </row>
        <row r="17">
          <cell r="A17" t="str">
            <v xml:space="preserve">  Allocator</v>
          </cell>
          <cell r="B17">
            <v>0.36128199999999999</v>
          </cell>
          <cell r="C17">
            <v>0.36627599999999999</v>
          </cell>
          <cell r="D17">
            <v>0.38165100000000002</v>
          </cell>
          <cell r="E17">
            <v>0.39855600000000002</v>
          </cell>
          <cell r="F17">
            <v>0.413937</v>
          </cell>
          <cell r="G17">
            <v>0.39697900000000003</v>
          </cell>
          <cell r="H17">
            <v>0.39024900000000001</v>
          </cell>
          <cell r="I17">
            <v>0.39258599999999999</v>
          </cell>
          <cell r="J17">
            <v>0.39800200000000002</v>
          </cell>
          <cell r="K17">
            <v>0.40197100000000002</v>
          </cell>
          <cell r="L17">
            <v>0.38983800000000002</v>
          </cell>
          <cell r="M17">
            <v>0.36885299999999999</v>
          </cell>
        </row>
        <row r="18">
          <cell r="A18" t="str">
            <v>DC F &amp; I</v>
          </cell>
          <cell r="B18">
            <v>16663</v>
          </cell>
          <cell r="C18">
            <v>15683</v>
          </cell>
          <cell r="D18">
            <v>15103</v>
          </cell>
          <cell r="E18">
            <v>13698</v>
          </cell>
          <cell r="F18">
            <v>15995</v>
          </cell>
          <cell r="G18">
            <v>18810</v>
          </cell>
          <cell r="H18">
            <v>20722</v>
          </cell>
          <cell r="I18">
            <v>20386</v>
          </cell>
          <cell r="J18">
            <v>17894</v>
          </cell>
          <cell r="K18">
            <v>14757</v>
          </cell>
          <cell r="L18">
            <v>15602</v>
          </cell>
          <cell r="M18">
            <v>17934</v>
          </cell>
          <cell r="N18">
            <v>203247</v>
          </cell>
        </row>
        <row r="19">
          <cell r="A19" t="str">
            <v>D.C. EUM  credits, directly assigned</v>
          </cell>
          <cell r="G19">
            <v>408</v>
          </cell>
          <cell r="H19">
            <v>522</v>
          </cell>
          <cell r="I19">
            <v>522</v>
          </cell>
          <cell r="J19">
            <v>466</v>
          </cell>
          <cell r="K19">
            <v>408</v>
          </cell>
          <cell r="N19">
            <v>2326</v>
          </cell>
        </row>
        <row r="20">
          <cell r="A20" t="str">
            <v>Net F &amp; I for cost of service</v>
          </cell>
          <cell r="B20">
            <v>16663</v>
          </cell>
          <cell r="C20">
            <v>15683</v>
          </cell>
          <cell r="D20">
            <v>15103</v>
          </cell>
          <cell r="E20">
            <v>13698</v>
          </cell>
          <cell r="F20">
            <v>15995</v>
          </cell>
          <cell r="G20">
            <v>19218</v>
          </cell>
          <cell r="H20">
            <v>21244</v>
          </cell>
          <cell r="I20">
            <v>20908</v>
          </cell>
          <cell r="J20">
            <v>18360</v>
          </cell>
          <cell r="K20">
            <v>15165</v>
          </cell>
          <cell r="L20">
            <v>15602</v>
          </cell>
          <cell r="M20">
            <v>17934</v>
          </cell>
          <cell r="N20">
            <v>205573</v>
          </cell>
        </row>
        <row r="23">
          <cell r="A23" t="str">
            <v>System capacity purchases</v>
          </cell>
          <cell r="B23">
            <v>12360</v>
          </cell>
          <cell r="C23">
            <v>12360</v>
          </cell>
          <cell r="D23">
            <v>12360</v>
          </cell>
          <cell r="E23">
            <v>12360</v>
          </cell>
          <cell r="F23">
            <v>12360</v>
          </cell>
          <cell r="G23">
            <v>12387</v>
          </cell>
          <cell r="H23">
            <v>12387</v>
          </cell>
          <cell r="I23">
            <v>12387</v>
          </cell>
          <cell r="J23">
            <v>12387</v>
          </cell>
          <cell r="K23">
            <v>12368</v>
          </cell>
          <cell r="L23">
            <v>12360</v>
          </cell>
          <cell r="M23">
            <v>12355</v>
          </cell>
          <cell r="N23">
            <v>148431</v>
          </cell>
        </row>
        <row r="24">
          <cell r="A24" t="str">
            <v>A &amp; E NCP  allocator, D.C.</v>
          </cell>
          <cell r="B24">
            <v>0.37769999999999998</v>
          </cell>
          <cell r="C24">
            <v>0.37769999999999998</v>
          </cell>
          <cell r="D24">
            <v>0.37769999999999998</v>
          </cell>
          <cell r="E24">
            <v>0.37769999999999998</v>
          </cell>
          <cell r="F24">
            <v>0.37769999999999998</v>
          </cell>
          <cell r="G24">
            <v>0.37769999999999998</v>
          </cell>
          <cell r="H24">
            <v>0.37769999999999998</v>
          </cell>
          <cell r="I24">
            <v>0.37769999999999998</v>
          </cell>
          <cell r="J24">
            <v>0.37769999999999998</v>
          </cell>
          <cell r="K24">
            <v>0.37769999999999998</v>
          </cell>
          <cell r="L24">
            <v>0.37769999999999998</v>
          </cell>
          <cell r="M24">
            <v>0.37769999999999998</v>
          </cell>
        </row>
        <row r="25">
          <cell r="A25" t="str">
            <v>D.C. Cap Purchase, allocated on demand</v>
          </cell>
          <cell r="B25">
            <v>4668</v>
          </cell>
          <cell r="C25">
            <v>4668</v>
          </cell>
          <cell r="D25">
            <v>4668</v>
          </cell>
          <cell r="E25">
            <v>4668</v>
          </cell>
          <cell r="F25">
            <v>4668</v>
          </cell>
          <cell r="G25">
            <v>4679</v>
          </cell>
          <cell r="H25">
            <v>4679</v>
          </cell>
          <cell r="I25">
            <v>4679</v>
          </cell>
          <cell r="J25">
            <v>4679</v>
          </cell>
          <cell r="K25">
            <v>4671</v>
          </cell>
          <cell r="L25">
            <v>4668</v>
          </cell>
          <cell r="M25">
            <v>4667</v>
          </cell>
          <cell r="N25">
            <v>56062</v>
          </cell>
        </row>
        <row r="27">
          <cell r="A27" t="str">
            <v>D.C. Cap Purch, allocated on KWH sales</v>
          </cell>
          <cell r="B27">
            <v>4465</v>
          </cell>
          <cell r="C27">
            <v>4527</v>
          </cell>
          <cell r="D27">
            <v>4717</v>
          </cell>
          <cell r="E27">
            <v>4926</v>
          </cell>
          <cell r="F27">
            <v>5116</v>
          </cell>
          <cell r="G27">
            <v>4917</v>
          </cell>
          <cell r="H27">
            <v>4834</v>
          </cell>
          <cell r="I27">
            <v>4863</v>
          </cell>
          <cell r="J27">
            <v>4930</v>
          </cell>
          <cell r="K27">
            <v>4972</v>
          </cell>
          <cell r="L27">
            <v>4818</v>
          </cell>
          <cell r="M27">
            <v>4557</v>
          </cell>
          <cell r="N27">
            <v>57642</v>
          </cell>
        </row>
        <row r="29">
          <cell r="A29" t="str">
            <v xml:space="preserve">Total D.C. recoverable fuel cost </v>
          </cell>
        </row>
        <row r="30">
          <cell r="A30" t="str">
            <v xml:space="preserve">     included in cost of service</v>
          </cell>
          <cell r="B30">
            <v>21331</v>
          </cell>
          <cell r="C30">
            <v>20351</v>
          </cell>
          <cell r="D30">
            <v>19771</v>
          </cell>
          <cell r="E30">
            <v>18366</v>
          </cell>
          <cell r="F30">
            <v>20663</v>
          </cell>
          <cell r="G30">
            <v>23897</v>
          </cell>
          <cell r="H30">
            <v>25923</v>
          </cell>
          <cell r="I30">
            <v>25587</v>
          </cell>
          <cell r="J30">
            <v>23039</v>
          </cell>
          <cell r="K30">
            <v>19836</v>
          </cell>
          <cell r="L30">
            <v>20270</v>
          </cell>
          <cell r="M30">
            <v>22601</v>
          </cell>
          <cell r="N30">
            <v>261635</v>
          </cell>
        </row>
        <row r="32">
          <cell r="A32" t="str">
            <v>D.C. non-recoverable fuel cost included</v>
          </cell>
        </row>
        <row r="33">
          <cell r="A33" t="str">
            <v xml:space="preserve">     in cost of service:</v>
          </cell>
          <cell r="B33">
            <v>586</v>
          </cell>
          <cell r="C33">
            <v>596</v>
          </cell>
          <cell r="D33">
            <v>623</v>
          </cell>
          <cell r="E33">
            <v>652</v>
          </cell>
          <cell r="F33">
            <v>680</v>
          </cell>
          <cell r="G33">
            <v>653</v>
          </cell>
          <cell r="H33">
            <v>644</v>
          </cell>
          <cell r="I33">
            <v>650</v>
          </cell>
          <cell r="J33">
            <v>661</v>
          </cell>
          <cell r="K33">
            <v>669</v>
          </cell>
          <cell r="L33">
            <v>651</v>
          </cell>
          <cell r="M33">
            <v>617</v>
          </cell>
          <cell r="N33">
            <v>7682</v>
          </cell>
        </row>
        <row r="35">
          <cell r="A35" t="str">
            <v>Fuel cost in cost of service</v>
          </cell>
          <cell r="B35">
            <v>21917</v>
          </cell>
          <cell r="C35">
            <v>20947</v>
          </cell>
          <cell r="D35">
            <v>20394</v>
          </cell>
          <cell r="E35">
            <v>19018</v>
          </cell>
          <cell r="F35">
            <v>21343</v>
          </cell>
          <cell r="G35">
            <v>24550</v>
          </cell>
          <cell r="H35">
            <v>26567</v>
          </cell>
          <cell r="I35">
            <v>26237</v>
          </cell>
          <cell r="J35">
            <v>23700</v>
          </cell>
          <cell r="K35">
            <v>20505</v>
          </cell>
          <cell r="L35">
            <v>20921</v>
          </cell>
          <cell r="M35">
            <v>23218</v>
          </cell>
          <cell r="N35">
            <v>269317</v>
          </cell>
        </row>
        <row r="37">
          <cell r="A37" t="str">
            <v>Fuel to be recovered in FAC</v>
          </cell>
        </row>
        <row r="38">
          <cell r="A38" t="str">
            <v xml:space="preserve">      Net F &amp; I, incl EUM credits</v>
          </cell>
          <cell r="B38">
            <v>46121</v>
          </cell>
          <cell r="C38">
            <v>42817</v>
          </cell>
          <cell r="D38">
            <v>39573</v>
          </cell>
          <cell r="E38">
            <v>34369</v>
          </cell>
          <cell r="F38">
            <v>38642</v>
          </cell>
          <cell r="G38">
            <v>50431</v>
          </cell>
          <cell r="H38">
            <v>56390</v>
          </cell>
          <cell r="I38">
            <v>55219</v>
          </cell>
          <cell r="J38">
            <v>48129</v>
          </cell>
          <cell r="K38">
            <v>39759</v>
          </cell>
          <cell r="L38">
            <v>40022</v>
          </cell>
          <cell r="M38">
            <v>48622</v>
          </cell>
          <cell r="N38">
            <v>540094</v>
          </cell>
        </row>
        <row r="39">
          <cell r="A39" t="str">
            <v xml:space="preserve">      Capacity</v>
          </cell>
          <cell r="B39">
            <v>12360</v>
          </cell>
          <cell r="C39">
            <v>12360</v>
          </cell>
          <cell r="D39">
            <v>12360</v>
          </cell>
          <cell r="E39">
            <v>12360</v>
          </cell>
          <cell r="F39">
            <v>12360</v>
          </cell>
          <cell r="G39">
            <v>12387</v>
          </cell>
          <cell r="H39">
            <v>12387</v>
          </cell>
          <cell r="I39">
            <v>12387</v>
          </cell>
          <cell r="J39">
            <v>12387</v>
          </cell>
          <cell r="K39">
            <v>12368</v>
          </cell>
          <cell r="L39">
            <v>12360</v>
          </cell>
          <cell r="M39">
            <v>12355</v>
          </cell>
          <cell r="N39">
            <v>148431</v>
          </cell>
        </row>
        <row r="40">
          <cell r="B40">
            <v>58481</v>
          </cell>
          <cell r="C40">
            <v>55177</v>
          </cell>
          <cell r="D40">
            <v>51933</v>
          </cell>
          <cell r="E40">
            <v>46729</v>
          </cell>
          <cell r="F40">
            <v>51002</v>
          </cell>
          <cell r="G40">
            <v>62818</v>
          </cell>
          <cell r="H40">
            <v>68777</v>
          </cell>
          <cell r="I40">
            <v>67606</v>
          </cell>
          <cell r="J40">
            <v>60516</v>
          </cell>
          <cell r="K40">
            <v>52127</v>
          </cell>
          <cell r="L40">
            <v>52382</v>
          </cell>
          <cell r="M40">
            <v>60977</v>
          </cell>
          <cell r="N40">
            <v>688525</v>
          </cell>
        </row>
        <row r="41">
          <cell r="B41">
            <v>0.36128199999999999</v>
          </cell>
          <cell r="C41">
            <v>0.36627599999999999</v>
          </cell>
          <cell r="D41">
            <v>0.38165100000000002</v>
          </cell>
          <cell r="E41">
            <v>0.39855600000000002</v>
          </cell>
          <cell r="F41">
            <v>0.413937</v>
          </cell>
          <cell r="G41">
            <v>0.39697900000000003</v>
          </cell>
          <cell r="H41">
            <v>0.39024900000000001</v>
          </cell>
          <cell r="I41">
            <v>0.39258599999999999</v>
          </cell>
          <cell r="J41">
            <v>0.39800200000000002</v>
          </cell>
          <cell r="K41">
            <v>0.40197100000000002</v>
          </cell>
          <cell r="L41">
            <v>0.38983800000000002</v>
          </cell>
          <cell r="M41">
            <v>0.36885299999999999</v>
          </cell>
        </row>
        <row r="42">
          <cell r="A42" t="str">
            <v xml:space="preserve">      Net D.C. recoverable</v>
          </cell>
          <cell r="B42">
            <v>21128</v>
          </cell>
          <cell r="C42">
            <v>20210</v>
          </cell>
          <cell r="D42">
            <v>19820</v>
          </cell>
          <cell r="E42">
            <v>18624</v>
          </cell>
          <cell r="F42">
            <v>21112</v>
          </cell>
          <cell r="G42">
            <v>24937</v>
          </cell>
          <cell r="H42">
            <v>26840</v>
          </cell>
          <cell r="I42">
            <v>26541</v>
          </cell>
          <cell r="J42">
            <v>24085</v>
          </cell>
          <cell r="K42">
            <v>20954</v>
          </cell>
          <cell r="L42">
            <v>20420</v>
          </cell>
          <cell r="M42">
            <v>22492</v>
          </cell>
          <cell r="N42">
            <v>267163</v>
          </cell>
        </row>
        <row r="44">
          <cell r="A44" t="str">
            <v>D.C. fuel in base (per Revenue Analysis)</v>
          </cell>
          <cell r="B44">
            <v>21108</v>
          </cell>
          <cell r="C44">
            <v>19240</v>
          </cell>
          <cell r="D44">
            <v>19521</v>
          </cell>
          <cell r="E44">
            <v>18099</v>
          </cell>
          <cell r="F44">
            <v>20330</v>
          </cell>
          <cell r="G44">
            <v>22591</v>
          </cell>
          <cell r="H44">
            <v>26027</v>
          </cell>
          <cell r="I44">
            <v>25168</v>
          </cell>
          <cell r="J44">
            <v>20661</v>
          </cell>
          <cell r="K44">
            <v>18672</v>
          </cell>
          <cell r="L44">
            <v>18671</v>
          </cell>
          <cell r="M44">
            <v>20795</v>
          </cell>
          <cell r="N44">
            <v>250883</v>
          </cell>
        </row>
        <row r="46">
          <cell r="A46" t="str">
            <v xml:space="preserve">D.C. fuel revenue excl GRT </v>
          </cell>
          <cell r="B46">
            <v>20</v>
          </cell>
          <cell r="C46">
            <v>970</v>
          </cell>
          <cell r="D46">
            <v>299</v>
          </cell>
          <cell r="E46">
            <v>525</v>
          </cell>
          <cell r="F46">
            <v>782</v>
          </cell>
          <cell r="G46">
            <v>2346</v>
          </cell>
          <cell r="H46">
            <v>813</v>
          </cell>
          <cell r="I46">
            <v>1373</v>
          </cell>
          <cell r="J46">
            <v>3424</v>
          </cell>
          <cell r="K46">
            <v>2282</v>
          </cell>
          <cell r="L46">
            <v>1749</v>
          </cell>
          <cell r="M46">
            <v>1697</v>
          </cell>
          <cell r="N46">
            <v>16280</v>
          </cell>
        </row>
        <row r="47">
          <cell r="A47" t="str">
            <v>GRT</v>
          </cell>
          <cell r="B47">
            <v>2</v>
          </cell>
          <cell r="C47">
            <v>108</v>
          </cell>
          <cell r="D47">
            <v>33</v>
          </cell>
          <cell r="E47">
            <v>58</v>
          </cell>
          <cell r="F47">
            <v>87</v>
          </cell>
          <cell r="G47">
            <v>261</v>
          </cell>
          <cell r="H47">
            <v>90</v>
          </cell>
          <cell r="I47">
            <v>153</v>
          </cell>
          <cell r="J47">
            <v>380</v>
          </cell>
          <cell r="K47">
            <v>254</v>
          </cell>
          <cell r="L47">
            <v>194</v>
          </cell>
          <cell r="M47">
            <v>189</v>
          </cell>
          <cell r="N47">
            <v>1809</v>
          </cell>
        </row>
        <row r="48">
          <cell r="A48" t="str">
            <v>Fuel revenue currently included  in COS</v>
          </cell>
          <cell r="B48">
            <v>22</v>
          </cell>
          <cell r="C48">
            <v>1078</v>
          </cell>
          <cell r="D48">
            <v>332</v>
          </cell>
          <cell r="E48">
            <v>583</v>
          </cell>
          <cell r="F48">
            <v>869</v>
          </cell>
          <cell r="G48">
            <v>2607</v>
          </cell>
          <cell r="H48">
            <v>903</v>
          </cell>
          <cell r="I48">
            <v>1526</v>
          </cell>
          <cell r="J48">
            <v>3804</v>
          </cell>
          <cell r="K48">
            <v>2536</v>
          </cell>
          <cell r="L48">
            <v>1943</v>
          </cell>
          <cell r="M48">
            <v>1886</v>
          </cell>
          <cell r="N48">
            <v>16280</v>
          </cell>
        </row>
      </sheetData>
      <sheetData sheetId="10">
        <row r="3">
          <cell r="A3" t="str">
            <v>ANALYSIS OF OTHER O &amp; M</v>
          </cell>
        </row>
        <row r="5">
          <cell r="C5" t="str">
            <v xml:space="preserve"> 1996 DETAIL</v>
          </cell>
          <cell r="G5" t="str">
            <v>FC 951</v>
          </cell>
        </row>
        <row r="6">
          <cell r="C6" t="str">
            <v>12 mos. ended 12/31/1998</v>
          </cell>
          <cell r="G6" t="str">
            <v>12 mos. ended 12/31/1995</v>
          </cell>
          <cell r="N6" t="str">
            <v>Change due</v>
          </cell>
          <cell r="O6" t="str">
            <v>Change due</v>
          </cell>
        </row>
        <row r="7">
          <cell r="N7" t="str">
            <v xml:space="preserve">D </v>
          </cell>
          <cell r="O7" t="str">
            <v xml:space="preserve">D </v>
          </cell>
        </row>
        <row r="8">
          <cell r="C8" t="str">
            <v>System</v>
          </cell>
          <cell r="D8" t="str">
            <v>DC</v>
          </cell>
          <cell r="G8" t="str">
            <v>System</v>
          </cell>
          <cell r="H8" t="str">
            <v>DC</v>
          </cell>
          <cell r="K8" t="str">
            <v>System</v>
          </cell>
          <cell r="L8" t="str">
            <v>DC</v>
          </cell>
          <cell r="N8" t="str">
            <v>Costs</v>
          </cell>
          <cell r="O8" t="str">
            <v>Allocator</v>
          </cell>
          <cell r="P8" t="str">
            <v>Net</v>
          </cell>
          <cell r="Q8" t="str">
            <v>Check</v>
          </cell>
        </row>
        <row r="10">
          <cell r="A10" t="str">
            <v>Unadjusted</v>
          </cell>
          <cell r="C10">
            <v>313967</v>
          </cell>
          <cell r="D10">
            <v>121408</v>
          </cell>
          <cell r="E10">
            <v>0.38669999999999999</v>
          </cell>
          <cell r="G10">
            <v>301638</v>
          </cell>
          <cell r="H10">
            <v>118054</v>
          </cell>
          <cell r="I10">
            <v>0.39140000000000003</v>
          </cell>
          <cell r="K10">
            <v>12329</v>
          </cell>
          <cell r="L10">
            <v>3354</v>
          </cell>
          <cell r="N10">
            <v>4826</v>
          </cell>
          <cell r="O10">
            <v>-1476</v>
          </cell>
          <cell r="P10">
            <v>3350</v>
          </cell>
          <cell r="Q10">
            <v>3354</v>
          </cell>
        </row>
        <row r="11">
          <cell r="A11" t="str">
            <v>Contr Ctr Lease</v>
          </cell>
          <cell r="C11">
            <v>15251</v>
          </cell>
          <cell r="D11">
            <v>6014</v>
          </cell>
          <cell r="E11">
            <v>0.39433000000000001</v>
          </cell>
          <cell r="G11">
            <v>15251</v>
          </cell>
          <cell r="H11">
            <v>6055</v>
          </cell>
          <cell r="I11">
            <v>0.39700000000000002</v>
          </cell>
          <cell r="K11">
            <v>0</v>
          </cell>
          <cell r="L11">
            <v>-41</v>
          </cell>
          <cell r="N11">
            <v>0</v>
          </cell>
          <cell r="O11">
            <v>-41</v>
          </cell>
          <cell r="P11">
            <v>-41</v>
          </cell>
          <cell r="Q11">
            <v>41</v>
          </cell>
        </row>
        <row r="12">
          <cell r="C12">
            <v>329218</v>
          </cell>
          <cell r="D12">
            <v>127422</v>
          </cell>
          <cell r="E12">
            <v>0.38700000000000001</v>
          </cell>
          <cell r="G12">
            <v>316889</v>
          </cell>
          <cell r="H12">
            <v>124109</v>
          </cell>
        </row>
        <row r="14">
          <cell r="A14" t="str">
            <v>RMA's</v>
          </cell>
        </row>
        <row r="15">
          <cell r="B15" t="str">
            <v>Wages</v>
          </cell>
          <cell r="C15">
            <v>4582</v>
          </cell>
          <cell r="D15">
            <v>1774</v>
          </cell>
          <cell r="E15">
            <v>0.38716</v>
          </cell>
          <cell r="G15">
            <v>6130</v>
          </cell>
          <cell r="H15">
            <v>2389</v>
          </cell>
          <cell r="I15">
            <v>0.38969999999999999</v>
          </cell>
          <cell r="K15">
            <v>-1548</v>
          </cell>
          <cell r="L15">
            <v>-615</v>
          </cell>
        </row>
        <row r="16">
          <cell r="B16" t="str">
            <v>VSP</v>
          </cell>
          <cell r="C16">
            <v>-11996</v>
          </cell>
          <cell r="D16">
            <v>-4644</v>
          </cell>
          <cell r="E16">
            <v>0.38716</v>
          </cell>
          <cell r="G16">
            <v>-7999</v>
          </cell>
          <cell r="H16">
            <v>-3117</v>
          </cell>
          <cell r="I16">
            <v>0.38969999999999999</v>
          </cell>
          <cell r="K16">
            <v>-3997</v>
          </cell>
          <cell r="L16">
            <v>-1527</v>
          </cell>
        </row>
        <row r="17">
          <cell r="B17" t="str">
            <v>Restaffing</v>
          </cell>
          <cell r="C17">
            <v>8062</v>
          </cell>
          <cell r="D17">
            <v>3121</v>
          </cell>
          <cell r="E17">
            <v>0.38716</v>
          </cell>
          <cell r="G17">
            <v>0</v>
          </cell>
          <cell r="H17">
            <v>0</v>
          </cell>
          <cell r="K17">
            <v>8062</v>
          </cell>
          <cell r="L17">
            <v>3121</v>
          </cell>
        </row>
        <row r="18">
          <cell r="C18">
            <v>648</v>
          </cell>
          <cell r="D18">
            <v>251</v>
          </cell>
          <cell r="G18">
            <v>-1869</v>
          </cell>
          <cell r="H18">
            <v>-728</v>
          </cell>
        </row>
        <row r="19">
          <cell r="B19" t="str">
            <v>VSP</v>
          </cell>
          <cell r="C19">
            <v>2038</v>
          </cell>
          <cell r="D19">
            <v>789</v>
          </cell>
          <cell r="E19">
            <v>0.38716</v>
          </cell>
        </row>
        <row r="20">
          <cell r="B20" t="str">
            <v>Gainshare</v>
          </cell>
          <cell r="C20">
            <v>0</v>
          </cell>
          <cell r="D20">
            <v>0</v>
          </cell>
          <cell r="E20">
            <v>0.38716</v>
          </cell>
          <cell r="G20">
            <v>-3527</v>
          </cell>
          <cell r="H20">
            <v>-1374</v>
          </cell>
          <cell r="I20">
            <v>0.38969999999999999</v>
          </cell>
          <cell r="K20">
            <v>3527</v>
          </cell>
          <cell r="L20">
            <v>1374</v>
          </cell>
        </row>
        <row r="21">
          <cell r="B21" t="str">
            <v>Benefits</v>
          </cell>
          <cell r="C21">
            <v>2888</v>
          </cell>
          <cell r="D21">
            <v>1118</v>
          </cell>
          <cell r="E21">
            <v>0.38716</v>
          </cell>
          <cell r="K21">
            <v>2888</v>
          </cell>
          <cell r="L21">
            <v>1118</v>
          </cell>
        </row>
        <row r="22">
          <cell r="B22" t="str">
            <v>SERP</v>
          </cell>
          <cell r="C22">
            <v>-583</v>
          </cell>
          <cell r="D22">
            <v>-226</v>
          </cell>
          <cell r="E22">
            <v>0.38716</v>
          </cell>
          <cell r="G22">
            <v>-672</v>
          </cell>
          <cell r="H22">
            <v>-262</v>
          </cell>
          <cell r="I22">
            <v>0.38969999999999999</v>
          </cell>
          <cell r="K22">
            <v>89</v>
          </cell>
          <cell r="L22">
            <v>36</v>
          </cell>
        </row>
        <row r="23">
          <cell r="B23" t="str">
            <v>EPRI</v>
          </cell>
          <cell r="C23">
            <v>-3045</v>
          </cell>
          <cell r="D23">
            <v>-1179</v>
          </cell>
          <cell r="E23">
            <v>0.38716</v>
          </cell>
          <cell r="G23">
            <v>-216</v>
          </cell>
          <cell r="H23">
            <v>-84</v>
          </cell>
          <cell r="I23">
            <v>0.38969999999999999</v>
          </cell>
          <cell r="K23">
            <v>-2829</v>
          </cell>
          <cell r="L23">
            <v>-1095</v>
          </cell>
        </row>
        <row r="24">
          <cell r="B24" t="str">
            <v>Ind Contr</v>
          </cell>
          <cell r="C24">
            <v>-1233</v>
          </cell>
          <cell r="D24">
            <v>-477</v>
          </cell>
          <cell r="E24">
            <v>0.38716</v>
          </cell>
          <cell r="G24">
            <v>-1097</v>
          </cell>
          <cell r="H24">
            <v>-428</v>
          </cell>
          <cell r="I24">
            <v>0.38969999999999999</v>
          </cell>
          <cell r="K24">
            <v>-136</v>
          </cell>
          <cell r="L24">
            <v>-49</v>
          </cell>
        </row>
        <row r="25">
          <cell r="B25" t="str">
            <v>Adv</v>
          </cell>
          <cell r="C25">
            <v>-4423</v>
          </cell>
          <cell r="D25">
            <v>-1286</v>
          </cell>
          <cell r="E25">
            <v>0.29085</v>
          </cell>
          <cell r="G25">
            <v>-888</v>
          </cell>
          <cell r="H25">
            <v>-346</v>
          </cell>
          <cell r="I25">
            <v>0.38969999999999999</v>
          </cell>
          <cell r="K25">
            <v>-3535</v>
          </cell>
          <cell r="L25">
            <v>-940</v>
          </cell>
        </row>
        <row r="26">
          <cell r="B26" t="str">
            <v>Cust Dep Int</v>
          </cell>
          <cell r="C26">
            <v>505</v>
          </cell>
          <cell r="D26">
            <v>505</v>
          </cell>
          <cell r="E26">
            <v>1</v>
          </cell>
          <cell r="G26">
            <v>566</v>
          </cell>
          <cell r="H26">
            <v>566</v>
          </cell>
          <cell r="I26">
            <v>1</v>
          </cell>
          <cell r="K26">
            <v>-61</v>
          </cell>
          <cell r="L26">
            <v>-61</v>
          </cell>
        </row>
        <row r="27">
          <cell r="B27" t="str">
            <v>Reg</v>
          </cell>
          <cell r="C27">
            <v>48</v>
          </cell>
          <cell r="D27">
            <v>48</v>
          </cell>
          <cell r="E27">
            <v>1</v>
          </cell>
          <cell r="G27">
            <v>208</v>
          </cell>
          <cell r="H27">
            <v>208</v>
          </cell>
          <cell r="I27">
            <v>1</v>
          </cell>
          <cell r="K27">
            <v>-160</v>
          </cell>
          <cell r="L27">
            <v>-160</v>
          </cell>
        </row>
        <row r="28">
          <cell r="B28" t="str">
            <v>Y2K</v>
          </cell>
          <cell r="C28">
            <v>-1671</v>
          </cell>
          <cell r="D28">
            <v>-647</v>
          </cell>
          <cell r="E28">
            <v>0.38716</v>
          </cell>
          <cell r="K28">
            <v>-1671</v>
          </cell>
          <cell r="L28">
            <v>-647</v>
          </cell>
        </row>
        <row r="29">
          <cell r="B29" t="str">
            <v>PJM</v>
          </cell>
          <cell r="C29">
            <v>1998</v>
          </cell>
          <cell r="D29">
            <v>774</v>
          </cell>
          <cell r="E29">
            <v>0.38716</v>
          </cell>
          <cell r="K29">
            <v>1998</v>
          </cell>
          <cell r="L29">
            <v>774</v>
          </cell>
        </row>
        <row r="32">
          <cell r="B32" t="str">
            <v>subtotal RMA's</v>
          </cell>
          <cell r="C32">
            <v>-2830</v>
          </cell>
          <cell r="D32">
            <v>-330</v>
          </cell>
          <cell r="G32">
            <v>-7495</v>
          </cell>
          <cell r="H32">
            <v>-2448</v>
          </cell>
          <cell r="K32">
            <v>110</v>
          </cell>
          <cell r="L32">
            <v>350</v>
          </cell>
          <cell r="N32">
            <v>1856</v>
          </cell>
          <cell r="O32">
            <v>277</v>
          </cell>
          <cell r="P32">
            <v>2133</v>
          </cell>
          <cell r="Q32">
            <v>-2118</v>
          </cell>
        </row>
        <row r="35">
          <cell r="B35" t="str">
            <v>Total</v>
          </cell>
          <cell r="C35">
            <v>326388</v>
          </cell>
          <cell r="D35">
            <v>127092</v>
          </cell>
          <cell r="E35">
            <v>0.38940000000000002</v>
          </cell>
          <cell r="G35">
            <v>309394</v>
          </cell>
          <cell r="H35">
            <v>121661</v>
          </cell>
          <cell r="I35">
            <v>0.39319999999999999</v>
          </cell>
          <cell r="K35">
            <v>16994</v>
          </cell>
          <cell r="L35">
            <v>5431</v>
          </cell>
          <cell r="N35">
            <v>6682</v>
          </cell>
          <cell r="O35">
            <v>-1240</v>
          </cell>
          <cell r="P35">
            <v>5442</v>
          </cell>
          <cell r="Q35">
            <v>5431</v>
          </cell>
        </row>
      </sheetData>
      <sheetData sheetId="11">
        <row r="1">
          <cell r="O1" t="str">
            <v>POTOMAC ELECTRIC POWER COMPANY</v>
          </cell>
        </row>
        <row r="2">
          <cell r="O2" t="str">
            <v>District of Columbia</v>
          </cell>
        </row>
        <row r="3">
          <cell r="O3" t="str">
            <v>Analysis of Revenue Requirement -- F.C. 939 Per Order vs. Twelve Months Ended December 31, 1995</v>
          </cell>
        </row>
        <row r="5">
          <cell r="A5" t="str">
            <v>RECONCILIATION OF GROSS RECEIPTS TAX CALC</v>
          </cell>
          <cell r="J5">
            <v>36398.59824861111</v>
          </cell>
          <cell r="O5" t="str">
            <v>Summary of Gross Receipts Tax Calculation vs. Cost of Service</v>
          </cell>
          <cell r="AA5" t="str">
            <v>Analysis of F.C. 939 gross receipts tax - Impact of June 94 increase to 10%</v>
          </cell>
        </row>
        <row r="6">
          <cell r="J6">
            <v>36398.59824861111</v>
          </cell>
        </row>
        <row r="7">
          <cell r="O7" t="str">
            <v>Formal Case 939</v>
          </cell>
        </row>
        <row r="9">
          <cell r="D9" t="str">
            <v xml:space="preserve"> </v>
          </cell>
          <cell r="J9" t="str">
            <v>Revenue</v>
          </cell>
          <cell r="Q9" t="str">
            <v>Forfeited</v>
          </cell>
          <cell r="V9" t="str">
            <v>Calc rate</v>
          </cell>
          <cell r="W9" t="str">
            <v xml:space="preserve">GRT on </v>
          </cell>
          <cell r="X9" t="str">
            <v xml:space="preserve">GRT on </v>
          </cell>
          <cell r="Y9" t="str">
            <v xml:space="preserve">GRT on </v>
          </cell>
        </row>
        <row r="10">
          <cell r="D10" t="str">
            <v>1996</v>
          </cell>
          <cell r="F10" t="str">
            <v>1995</v>
          </cell>
          <cell r="H10" t="str">
            <v>Difference</v>
          </cell>
          <cell r="J10" t="str">
            <v>Requirement</v>
          </cell>
          <cell r="Q10" t="str">
            <v>Discounts</v>
          </cell>
          <cell r="R10" t="str">
            <v>rents, other</v>
          </cell>
          <cell r="U10" t="str">
            <v>Calc rate</v>
          </cell>
          <cell r="V10" t="str">
            <v>on  Rev</v>
          </cell>
          <cell r="W10" t="str">
            <v>Total Rev</v>
          </cell>
          <cell r="X10" t="str">
            <v xml:space="preserve"> Rev excl</v>
          </cell>
          <cell r="Y10" t="str">
            <v xml:space="preserve"> Rev excl</v>
          </cell>
        </row>
        <row r="11">
          <cell r="P11" t="str">
            <v>Sale of Elec</v>
          </cell>
          <cell r="Q11" t="str">
            <v>&amp; Misc</v>
          </cell>
          <cell r="R11" t="str">
            <v>(A/C 454,456)</v>
          </cell>
          <cell r="S11" t="str">
            <v>Total</v>
          </cell>
          <cell r="T11" t="str">
            <v>GRT</v>
          </cell>
          <cell r="U11" t="str">
            <v>on total Rev</v>
          </cell>
          <cell r="V11" t="str">
            <v>excl rents</v>
          </cell>
          <cell r="W11" t="str">
            <v>@ 10%</v>
          </cell>
          <cell r="X11" t="str">
            <v>rents@ 10%</v>
          </cell>
          <cell r="Y11" t="str">
            <v>rents@ avg</v>
          </cell>
          <cell r="Z11">
            <v>9.973333333333334E-2</v>
          </cell>
          <cell r="AB11" t="str">
            <v>rev subj to grt</v>
          </cell>
        </row>
        <row r="12">
          <cell r="A12" t="str">
            <v>Per Book GRT</v>
          </cell>
          <cell r="D12">
            <v>74456</v>
          </cell>
          <cell r="F12">
            <v>73033</v>
          </cell>
          <cell r="H12">
            <v>1423</v>
          </cell>
        </row>
        <row r="13">
          <cell r="O13" t="str">
            <v>January</v>
          </cell>
          <cell r="P13">
            <v>52664</v>
          </cell>
          <cell r="Q13">
            <v>151</v>
          </cell>
          <cell r="R13">
            <v>170</v>
          </cell>
          <cell r="S13">
            <v>52985</v>
          </cell>
          <cell r="T13">
            <v>5097</v>
          </cell>
          <cell r="U13">
            <v>9.6199999999999994E-2</v>
          </cell>
          <cell r="V13">
            <v>9.6500000000000002E-2</v>
          </cell>
          <cell r="W13">
            <v>5299</v>
          </cell>
          <cell r="X13">
            <v>5282</v>
          </cell>
          <cell r="Y13">
            <v>5267</v>
          </cell>
          <cell r="Z13">
            <v>170</v>
          </cell>
          <cell r="AA13" t="str">
            <v>January</v>
          </cell>
          <cell r="AB13">
            <v>52815</v>
          </cell>
        </row>
        <row r="14">
          <cell r="A14" t="str">
            <v>RMA's</v>
          </cell>
          <cell r="D14">
            <v>-666</v>
          </cell>
          <cell r="F14">
            <v>843</v>
          </cell>
          <cell r="O14" t="str">
            <v>February</v>
          </cell>
          <cell r="P14">
            <v>46992</v>
          </cell>
          <cell r="Q14">
            <v>154</v>
          </cell>
          <cell r="R14">
            <v>70</v>
          </cell>
          <cell r="S14">
            <v>47216</v>
          </cell>
          <cell r="T14">
            <v>4558</v>
          </cell>
          <cell r="U14">
            <v>9.6500000000000002E-2</v>
          </cell>
          <cell r="V14">
            <v>9.6699999999999994E-2</v>
          </cell>
          <cell r="W14">
            <v>4722</v>
          </cell>
          <cell r="X14">
            <v>4715</v>
          </cell>
          <cell r="Y14">
            <v>4702</v>
          </cell>
          <cell r="Z14">
            <v>144</v>
          </cell>
          <cell r="AA14" t="str">
            <v>February</v>
          </cell>
          <cell r="AB14">
            <v>47146</v>
          </cell>
        </row>
        <row r="15">
          <cell r="H15">
            <v>-1509</v>
          </cell>
          <cell r="O15" t="str">
            <v>March</v>
          </cell>
          <cell r="P15">
            <v>48772</v>
          </cell>
          <cell r="Q15">
            <v>121</v>
          </cell>
          <cell r="R15">
            <v>78</v>
          </cell>
          <cell r="S15">
            <v>48971</v>
          </cell>
          <cell r="T15">
            <v>4722</v>
          </cell>
          <cell r="U15">
            <v>9.64E-2</v>
          </cell>
          <cell r="V15">
            <v>9.6600000000000005E-2</v>
          </cell>
          <cell r="W15">
            <v>4897</v>
          </cell>
          <cell r="X15">
            <v>4889</v>
          </cell>
          <cell r="Y15">
            <v>4876</v>
          </cell>
          <cell r="Z15">
            <v>154</v>
          </cell>
          <cell r="AA15" t="str">
            <v>March</v>
          </cell>
          <cell r="AB15">
            <v>48893</v>
          </cell>
        </row>
        <row r="16">
          <cell r="A16" t="str">
            <v>Rate Relief</v>
          </cell>
          <cell r="O16" t="str">
            <v>April</v>
          </cell>
          <cell r="P16">
            <v>46322</v>
          </cell>
          <cell r="Q16">
            <v>140</v>
          </cell>
          <cell r="R16">
            <v>74</v>
          </cell>
          <cell r="S16">
            <v>46536</v>
          </cell>
          <cell r="T16">
            <v>4489</v>
          </cell>
          <cell r="U16">
            <v>9.6500000000000002E-2</v>
          </cell>
          <cell r="V16">
            <v>9.6600000000000005E-2</v>
          </cell>
          <cell r="W16">
            <v>4654</v>
          </cell>
          <cell r="X16">
            <v>4646</v>
          </cell>
          <cell r="Y16">
            <v>4634</v>
          </cell>
          <cell r="Z16">
            <v>145</v>
          </cell>
          <cell r="AA16" t="str">
            <v>April</v>
          </cell>
          <cell r="AB16">
            <v>46462</v>
          </cell>
        </row>
        <row r="17">
          <cell r="O17" t="str">
            <v>May</v>
          </cell>
          <cell r="P17">
            <v>58870</v>
          </cell>
          <cell r="Q17">
            <v>121</v>
          </cell>
          <cell r="R17">
            <v>79</v>
          </cell>
          <cell r="S17">
            <v>59070</v>
          </cell>
          <cell r="T17">
            <v>5706</v>
          </cell>
          <cell r="U17">
            <v>9.6600000000000005E-2</v>
          </cell>
          <cell r="V17">
            <v>9.6699999999999994E-2</v>
          </cell>
          <cell r="W17">
            <v>5907</v>
          </cell>
          <cell r="X17">
            <v>5899</v>
          </cell>
          <cell r="Y17">
            <v>5883</v>
          </cell>
          <cell r="Z17">
            <v>177</v>
          </cell>
          <cell r="AA17" t="str">
            <v>May</v>
          </cell>
          <cell r="AB17">
            <v>58991</v>
          </cell>
        </row>
        <row r="18">
          <cell r="A18" t="str">
            <v>Adjusted GRT (including surcharge)</v>
          </cell>
          <cell r="D18">
            <v>73790</v>
          </cell>
          <cell r="F18">
            <v>73876</v>
          </cell>
          <cell r="H18">
            <v>-86</v>
          </cell>
          <cell r="J18">
            <v>-86</v>
          </cell>
          <cell r="O18" t="str">
            <v>June</v>
          </cell>
          <cell r="P18">
            <v>84250</v>
          </cell>
          <cell r="Q18">
            <v>98</v>
          </cell>
          <cell r="R18">
            <v>148</v>
          </cell>
          <cell r="S18">
            <v>84496</v>
          </cell>
          <cell r="T18">
            <v>8526</v>
          </cell>
          <cell r="U18">
            <v>0.1009</v>
          </cell>
          <cell r="V18">
            <v>0.1011</v>
          </cell>
          <cell r="W18">
            <v>8450</v>
          </cell>
          <cell r="X18">
            <v>8435</v>
          </cell>
          <cell r="AA18" t="str">
            <v>June</v>
          </cell>
          <cell r="AB18">
            <v>84348</v>
          </cell>
        </row>
        <row r="19">
          <cell r="O19" t="str">
            <v>July</v>
          </cell>
          <cell r="P19">
            <v>91100</v>
          </cell>
          <cell r="Q19">
            <v>185</v>
          </cell>
          <cell r="R19">
            <v>63</v>
          </cell>
          <cell r="S19">
            <v>91348</v>
          </cell>
          <cell r="T19">
            <v>9112</v>
          </cell>
          <cell r="U19">
            <v>9.98E-2</v>
          </cell>
          <cell r="V19">
            <v>9.98E-2</v>
          </cell>
          <cell r="W19">
            <v>9135</v>
          </cell>
          <cell r="X19">
            <v>9129</v>
          </cell>
          <cell r="AA19" t="str">
            <v>July</v>
          </cell>
          <cell r="AB19">
            <v>91285</v>
          </cell>
        </row>
        <row r="20">
          <cell r="O20" t="str">
            <v>August</v>
          </cell>
          <cell r="P20">
            <v>84377</v>
          </cell>
          <cell r="Q20">
            <v>173</v>
          </cell>
          <cell r="R20">
            <v>61</v>
          </cell>
          <cell r="S20">
            <v>84611</v>
          </cell>
          <cell r="T20">
            <v>8439</v>
          </cell>
          <cell r="U20">
            <v>9.9699999999999997E-2</v>
          </cell>
          <cell r="V20">
            <v>9.98E-2</v>
          </cell>
          <cell r="W20">
            <v>8461</v>
          </cell>
          <cell r="X20">
            <v>8455</v>
          </cell>
          <cell r="AA20" t="str">
            <v>August</v>
          </cell>
          <cell r="AB20">
            <v>84550</v>
          </cell>
        </row>
        <row r="21">
          <cell r="A21" t="str">
            <v>Change in total D.C. operating rev</v>
          </cell>
          <cell r="D21">
            <v>754796</v>
          </cell>
          <cell r="F21">
            <v>742559</v>
          </cell>
          <cell r="O21" t="str">
            <v>September</v>
          </cell>
          <cell r="P21">
            <v>72823</v>
          </cell>
          <cell r="Q21">
            <v>150</v>
          </cell>
          <cell r="R21">
            <v>63</v>
          </cell>
          <cell r="S21">
            <v>73036</v>
          </cell>
          <cell r="T21">
            <v>7281</v>
          </cell>
          <cell r="U21">
            <v>9.9699999999999997E-2</v>
          </cell>
          <cell r="V21">
            <v>9.98E-2</v>
          </cell>
          <cell r="W21">
            <v>7304</v>
          </cell>
          <cell r="X21">
            <v>7297</v>
          </cell>
          <cell r="AA21" t="str">
            <v>September</v>
          </cell>
          <cell r="AB21">
            <v>72973</v>
          </cell>
        </row>
        <row r="22">
          <cell r="A22" t="str">
            <v xml:space="preserve">    less D.C. rent</v>
          </cell>
          <cell r="D22">
            <v>-519</v>
          </cell>
          <cell r="F22">
            <v>-624</v>
          </cell>
          <cell r="O22" t="str">
            <v>October</v>
          </cell>
          <cell r="P22">
            <v>56854</v>
          </cell>
          <cell r="Q22">
            <v>121</v>
          </cell>
          <cell r="R22">
            <v>62</v>
          </cell>
          <cell r="S22">
            <v>57037</v>
          </cell>
          <cell r="T22">
            <v>5681</v>
          </cell>
          <cell r="U22">
            <v>9.9599999999999994E-2</v>
          </cell>
          <cell r="V22">
            <v>9.9699999999999997E-2</v>
          </cell>
          <cell r="W22">
            <v>5704</v>
          </cell>
          <cell r="X22">
            <v>5698</v>
          </cell>
          <cell r="AA22" t="str">
            <v>October</v>
          </cell>
          <cell r="AB22">
            <v>56975</v>
          </cell>
        </row>
        <row r="23">
          <cell r="O23" t="str">
            <v>November</v>
          </cell>
          <cell r="P23">
            <v>45464</v>
          </cell>
          <cell r="Q23">
            <v>98</v>
          </cell>
          <cell r="R23">
            <v>65</v>
          </cell>
          <cell r="S23">
            <v>45627</v>
          </cell>
          <cell r="T23">
            <v>4540</v>
          </cell>
          <cell r="U23">
            <v>9.9500000000000005E-2</v>
          </cell>
          <cell r="V23">
            <v>9.9599999999999994E-2</v>
          </cell>
          <cell r="W23">
            <v>4563</v>
          </cell>
          <cell r="X23">
            <v>4556</v>
          </cell>
          <cell r="AA23" t="str">
            <v>November</v>
          </cell>
          <cell r="AB23">
            <v>45562</v>
          </cell>
        </row>
        <row r="24">
          <cell r="A24" t="str">
            <v>Pure change in rev excl. rent</v>
          </cell>
          <cell r="D24">
            <v>754277</v>
          </cell>
          <cell r="F24">
            <v>741935</v>
          </cell>
          <cell r="H24">
            <v>12342</v>
          </cell>
          <cell r="O24" t="str">
            <v>December</v>
          </cell>
          <cell r="P24">
            <v>51221</v>
          </cell>
          <cell r="Q24">
            <v>110</v>
          </cell>
          <cell r="R24">
            <v>64</v>
          </cell>
          <cell r="S24">
            <v>51395</v>
          </cell>
          <cell r="T24">
            <v>5117</v>
          </cell>
          <cell r="U24">
            <v>9.9599999999999994E-2</v>
          </cell>
          <cell r="V24">
            <v>9.9699999999999997E-2</v>
          </cell>
          <cell r="W24">
            <v>5140</v>
          </cell>
          <cell r="X24">
            <v>5133</v>
          </cell>
          <cell r="AA24" t="str">
            <v>December</v>
          </cell>
          <cell r="AB24">
            <v>51331</v>
          </cell>
        </row>
        <row r="26">
          <cell r="A26" t="str">
            <v>GRT rate</v>
          </cell>
          <cell r="D26">
            <v>0.1</v>
          </cell>
          <cell r="F26">
            <v>0.1</v>
          </cell>
          <cell r="P26">
            <v>739709</v>
          </cell>
          <cell r="Q26">
            <v>1622</v>
          </cell>
          <cell r="R26">
            <v>997</v>
          </cell>
          <cell r="S26">
            <v>742328</v>
          </cell>
          <cell r="T26">
            <v>73268</v>
          </cell>
          <cell r="W26">
            <v>74236</v>
          </cell>
          <cell r="X26">
            <v>74134</v>
          </cell>
          <cell r="Z26">
            <v>790</v>
          </cell>
        </row>
        <row r="27">
          <cell r="A27" t="str">
            <v>Change to GRT expense due to</v>
          </cell>
        </row>
        <row r="28">
          <cell r="A28" t="str">
            <v xml:space="preserve">      revenue change</v>
          </cell>
          <cell r="D28">
            <v>75428</v>
          </cell>
          <cell r="F28">
            <v>74194</v>
          </cell>
          <cell r="H28">
            <v>1234</v>
          </cell>
          <cell r="O28" t="str">
            <v>Less alocation of TEB rent</v>
          </cell>
          <cell r="S28">
            <v>-228</v>
          </cell>
        </row>
        <row r="29">
          <cell r="O29" t="str">
            <v>D.C. revenue in unadjusted cost of service</v>
          </cell>
          <cell r="S29">
            <v>742100</v>
          </cell>
        </row>
        <row r="30">
          <cell r="S30">
            <v>0.1</v>
          </cell>
        </row>
        <row r="31">
          <cell r="A31" t="str">
            <v>Net undefined change</v>
          </cell>
          <cell r="D31">
            <v>-1638</v>
          </cell>
          <cell r="F31">
            <v>-318</v>
          </cell>
          <cell r="H31">
            <v>-1320</v>
          </cell>
          <cell r="J31">
            <v>-1467</v>
          </cell>
          <cell r="O31" t="str">
            <v>GRT on cost of service revenue @ 10%</v>
          </cell>
          <cell r="S31">
            <v>74210</v>
          </cell>
        </row>
        <row r="33">
          <cell r="O33" t="str">
            <v>LESS:  GRT on D.C. rental income still in COS:</v>
          </cell>
        </row>
        <row r="34">
          <cell r="Q34">
            <v>0.1</v>
          </cell>
          <cell r="R34">
            <v>769</v>
          </cell>
          <cell r="S34">
            <v>-77</v>
          </cell>
        </row>
        <row r="35">
          <cell r="O35" t="str">
            <v>Unexplained difference (some of which may</v>
          </cell>
        </row>
        <row r="36">
          <cell r="O36" t="str">
            <v xml:space="preserve">        be due to deduction on GRT return of </v>
          </cell>
        </row>
        <row r="37">
          <cell r="B37" t="str">
            <v xml:space="preserve">NOTE:  Forfeited Discount &amp; Misc. Service revenues are subject to GRT;  rent collected in  </v>
          </cell>
          <cell r="O37" t="str">
            <v xml:space="preserve">        bad debt expense</v>
          </cell>
          <cell r="S37">
            <v>-865</v>
          </cell>
        </row>
        <row r="38">
          <cell r="B38" t="str">
            <v xml:space="preserve">                                the District falls under the property tax return</v>
          </cell>
        </row>
        <row r="39">
          <cell r="O39" t="str">
            <v>GRT per unadjusted cost of service</v>
          </cell>
          <cell r="S39">
            <v>73268</v>
          </cell>
        </row>
        <row r="40">
          <cell r="Q40" t="str">
            <v>Revenue</v>
          </cell>
          <cell r="R40" t="str">
            <v>GRT @ 10%</v>
          </cell>
        </row>
        <row r="41">
          <cell r="P41" t="str">
            <v>RMA's</v>
          </cell>
          <cell r="Q41">
            <v>887</v>
          </cell>
          <cell r="R41">
            <v>89</v>
          </cell>
        </row>
        <row r="42">
          <cell r="P42" t="str">
            <v>Rate Relief</v>
          </cell>
          <cell r="Q42">
            <v>27887</v>
          </cell>
          <cell r="R42">
            <v>2789</v>
          </cell>
        </row>
        <row r="43">
          <cell r="S43">
            <v>2878</v>
          </cell>
        </row>
        <row r="44">
          <cell r="O44" t="str">
            <v>GRT per fully adjusted cost of service</v>
          </cell>
          <cell r="S44">
            <v>76146</v>
          </cell>
        </row>
        <row r="53">
          <cell r="O53" t="str">
            <v>POTOMAC ELECTRIC POWER COMPANY</v>
          </cell>
        </row>
        <row r="54">
          <cell r="O54" t="str">
            <v>District of Columbia</v>
          </cell>
        </row>
        <row r="55">
          <cell r="O55" t="str">
            <v>Analysis of Revenue Requirement -- F.C. 939 Per Order vs. Twelve Months Ended December 31, 1995</v>
          </cell>
        </row>
        <row r="57">
          <cell r="O57" t="str">
            <v>Summary of Gross Receipts Tax Calculation vs. Cost of Service</v>
          </cell>
        </row>
        <row r="59">
          <cell r="O59" t="str">
            <v>12 Months Ended December 31, 1995</v>
          </cell>
        </row>
        <row r="60">
          <cell r="Z60" t="str">
            <v xml:space="preserve">GRT on </v>
          </cell>
        </row>
        <row r="61">
          <cell r="Q61" t="str">
            <v>ECRR CCRF</v>
          </cell>
          <cell r="R61" t="str">
            <v>Forfeited</v>
          </cell>
          <cell r="X61" t="str">
            <v>Calc rate</v>
          </cell>
          <cell r="Y61" t="str">
            <v xml:space="preserve">GRT on </v>
          </cell>
          <cell r="Z61" t="str">
            <v xml:space="preserve"> Rev excl</v>
          </cell>
          <cell r="AA61" t="str">
            <v xml:space="preserve">GRT on </v>
          </cell>
        </row>
        <row r="62">
          <cell r="Q62" t="str">
            <v xml:space="preserve">incl in </v>
          </cell>
          <cell r="R62" t="str">
            <v>Discounts</v>
          </cell>
          <cell r="S62" t="str">
            <v>rents, other</v>
          </cell>
          <cell r="W62" t="str">
            <v>Calc rate</v>
          </cell>
          <cell r="X62" t="str">
            <v>on  Rev</v>
          </cell>
          <cell r="Y62" t="str">
            <v>Total Rev</v>
          </cell>
          <cell r="Z62" t="str">
            <v>ECRR CCRF</v>
          </cell>
          <cell r="AA62" t="str">
            <v xml:space="preserve"> Rev excl</v>
          </cell>
        </row>
        <row r="63">
          <cell r="P63" t="str">
            <v>Sale of Elec</v>
          </cell>
          <cell r="Q63" t="str">
            <v>Sale of Elec</v>
          </cell>
          <cell r="R63" t="str">
            <v>&amp; Misc</v>
          </cell>
          <cell r="S63" t="str">
            <v>(A/C 454,456)</v>
          </cell>
          <cell r="T63" t="str">
            <v>Total</v>
          </cell>
          <cell r="U63" t="str">
            <v>GRT</v>
          </cell>
          <cell r="W63" t="str">
            <v>on total Rev</v>
          </cell>
          <cell r="X63" t="str">
            <v>excl rents</v>
          </cell>
          <cell r="Y63" t="str">
            <v>@ 10%</v>
          </cell>
          <cell r="Z63" t="str">
            <v>&amp; rents@ 10%</v>
          </cell>
          <cell r="AA63" t="str">
            <v>rents@ 10%</v>
          </cell>
        </row>
        <row r="65">
          <cell r="O65" t="str">
            <v>January</v>
          </cell>
          <cell r="P65">
            <v>46286</v>
          </cell>
          <cell r="R65">
            <v>153</v>
          </cell>
          <cell r="S65">
            <v>61</v>
          </cell>
          <cell r="T65">
            <v>46500</v>
          </cell>
          <cell r="U65">
            <v>4609</v>
          </cell>
          <cell r="W65">
            <v>9.9099999999999994E-2</v>
          </cell>
          <cell r="X65">
            <v>9.9199999999999997E-2</v>
          </cell>
          <cell r="Y65">
            <v>4650</v>
          </cell>
          <cell r="Z65">
            <v>4644</v>
          </cell>
          <cell r="AA65">
            <v>4644</v>
          </cell>
        </row>
        <row r="66">
          <cell r="O66" t="str">
            <v>February</v>
          </cell>
          <cell r="P66">
            <v>46718</v>
          </cell>
          <cell r="R66">
            <v>132</v>
          </cell>
          <cell r="S66">
            <v>69</v>
          </cell>
          <cell r="T66">
            <v>46919</v>
          </cell>
          <cell r="U66">
            <v>4665</v>
          </cell>
          <cell r="W66">
            <v>9.9400000000000002E-2</v>
          </cell>
          <cell r="X66">
            <v>9.9599999999999994E-2</v>
          </cell>
          <cell r="Y66">
            <v>4692</v>
          </cell>
          <cell r="Z66">
            <v>4685</v>
          </cell>
          <cell r="AA66">
            <v>4685</v>
          </cell>
        </row>
        <row r="67">
          <cell r="O67" t="str">
            <v>March</v>
          </cell>
          <cell r="P67">
            <v>45720</v>
          </cell>
          <cell r="R67">
            <v>173</v>
          </cell>
          <cell r="S67">
            <v>85</v>
          </cell>
          <cell r="T67">
            <v>45978</v>
          </cell>
          <cell r="U67">
            <v>4566</v>
          </cell>
          <cell r="W67">
            <v>9.9299999999999999E-2</v>
          </cell>
          <cell r="X67">
            <v>9.9500000000000005E-2</v>
          </cell>
          <cell r="Y67">
            <v>4598</v>
          </cell>
          <cell r="Z67">
            <v>4589</v>
          </cell>
          <cell r="AA67">
            <v>4589</v>
          </cell>
        </row>
        <row r="68">
          <cell r="O68" t="str">
            <v>April</v>
          </cell>
          <cell r="P68">
            <v>43862</v>
          </cell>
          <cell r="R68">
            <v>193</v>
          </cell>
          <cell r="S68">
            <v>58</v>
          </cell>
          <cell r="T68">
            <v>44113</v>
          </cell>
          <cell r="U68">
            <v>4378</v>
          </cell>
          <cell r="W68">
            <v>9.9199999999999997E-2</v>
          </cell>
          <cell r="X68">
            <v>9.9400000000000002E-2</v>
          </cell>
          <cell r="Y68">
            <v>4411</v>
          </cell>
          <cell r="Z68">
            <v>4406</v>
          </cell>
          <cell r="AA68">
            <v>4406</v>
          </cell>
        </row>
        <row r="69">
          <cell r="O69" t="str">
            <v>May</v>
          </cell>
          <cell r="P69">
            <v>55767</v>
          </cell>
          <cell r="R69">
            <v>142</v>
          </cell>
          <cell r="S69">
            <v>70</v>
          </cell>
          <cell r="T69">
            <v>55979</v>
          </cell>
          <cell r="U69">
            <v>5569</v>
          </cell>
          <cell r="W69">
            <v>9.9500000000000005E-2</v>
          </cell>
          <cell r="X69">
            <v>9.9599999999999994E-2</v>
          </cell>
          <cell r="Y69">
            <v>5598</v>
          </cell>
          <cell r="Z69">
            <v>5591</v>
          </cell>
          <cell r="AA69">
            <v>5591</v>
          </cell>
        </row>
        <row r="70">
          <cell r="O70" t="str">
            <v>June</v>
          </cell>
          <cell r="P70">
            <v>74626</v>
          </cell>
          <cell r="R70">
            <v>148</v>
          </cell>
          <cell r="S70">
            <v>72</v>
          </cell>
          <cell r="T70">
            <v>74846</v>
          </cell>
          <cell r="U70">
            <v>7457</v>
          </cell>
          <cell r="W70">
            <v>9.9599999999999994E-2</v>
          </cell>
          <cell r="X70">
            <v>9.9699999999999997E-2</v>
          </cell>
          <cell r="Y70">
            <v>7485</v>
          </cell>
          <cell r="Z70">
            <v>7477</v>
          </cell>
          <cell r="AA70">
            <v>7477</v>
          </cell>
        </row>
        <row r="71">
          <cell r="O71" t="str">
            <v>July</v>
          </cell>
          <cell r="P71">
            <v>93894</v>
          </cell>
          <cell r="Q71">
            <v>581</v>
          </cell>
          <cell r="R71">
            <v>189</v>
          </cell>
          <cell r="S71">
            <v>66</v>
          </cell>
          <cell r="T71">
            <v>94149</v>
          </cell>
          <cell r="U71">
            <v>9394</v>
          </cell>
          <cell r="V71">
            <v>58</v>
          </cell>
          <cell r="W71">
            <v>9.98E-2</v>
          </cell>
          <cell r="X71">
            <v>9.98E-2</v>
          </cell>
          <cell r="Y71">
            <v>9415</v>
          </cell>
          <cell r="Z71">
            <v>9350</v>
          </cell>
          <cell r="AA71">
            <v>9408</v>
          </cell>
        </row>
        <row r="72">
          <cell r="O72" t="str">
            <v>August</v>
          </cell>
          <cell r="P72">
            <v>97484</v>
          </cell>
          <cell r="Q72">
            <v>879</v>
          </cell>
          <cell r="R72">
            <v>206</v>
          </cell>
          <cell r="S72">
            <v>68</v>
          </cell>
          <cell r="T72">
            <v>97758</v>
          </cell>
          <cell r="U72">
            <v>9742</v>
          </cell>
          <cell r="V72">
            <v>88</v>
          </cell>
          <cell r="W72">
            <v>9.9699999999999997E-2</v>
          </cell>
          <cell r="X72">
            <v>9.9699999999999997E-2</v>
          </cell>
          <cell r="Y72">
            <v>9776</v>
          </cell>
          <cell r="Z72">
            <v>9681</v>
          </cell>
          <cell r="AA72">
            <v>9769</v>
          </cell>
        </row>
        <row r="73">
          <cell r="O73" t="str">
            <v>September</v>
          </cell>
          <cell r="P73">
            <v>75406</v>
          </cell>
          <cell r="Q73">
            <v>673</v>
          </cell>
          <cell r="R73">
            <v>314</v>
          </cell>
          <cell r="S73">
            <v>77</v>
          </cell>
          <cell r="T73">
            <v>75797</v>
          </cell>
          <cell r="U73">
            <v>7552</v>
          </cell>
          <cell r="V73">
            <v>67</v>
          </cell>
          <cell r="W73">
            <v>9.9599999999999994E-2</v>
          </cell>
          <cell r="X73">
            <v>9.9699999999999997E-2</v>
          </cell>
          <cell r="Y73">
            <v>7580</v>
          </cell>
          <cell r="Z73">
            <v>7505</v>
          </cell>
          <cell r="AA73">
            <v>7572</v>
          </cell>
        </row>
        <row r="74">
          <cell r="O74" t="str">
            <v>October</v>
          </cell>
          <cell r="P74">
            <v>56308</v>
          </cell>
          <cell r="Q74">
            <v>620</v>
          </cell>
          <cell r="R74">
            <v>349</v>
          </cell>
          <cell r="S74">
            <v>66</v>
          </cell>
          <cell r="T74">
            <v>56723</v>
          </cell>
          <cell r="U74">
            <v>5631</v>
          </cell>
          <cell r="V74">
            <v>62</v>
          </cell>
          <cell r="W74">
            <v>9.9299999999999999E-2</v>
          </cell>
          <cell r="X74">
            <v>9.9400000000000002E-2</v>
          </cell>
          <cell r="Y74">
            <v>5672</v>
          </cell>
          <cell r="Z74">
            <v>5604</v>
          </cell>
          <cell r="AA74">
            <v>5666</v>
          </cell>
        </row>
        <row r="75">
          <cell r="O75" t="str">
            <v>November</v>
          </cell>
          <cell r="P75">
            <v>47232</v>
          </cell>
          <cell r="Q75">
            <v>613</v>
          </cell>
          <cell r="R75">
            <v>384</v>
          </cell>
          <cell r="S75">
            <v>77</v>
          </cell>
          <cell r="T75">
            <v>47693</v>
          </cell>
          <cell r="U75">
            <v>4738</v>
          </cell>
          <cell r="V75">
            <v>61</v>
          </cell>
          <cell r="W75">
            <v>9.9299999999999999E-2</v>
          </cell>
          <cell r="X75">
            <v>9.9500000000000005E-2</v>
          </cell>
          <cell r="Y75">
            <v>4769</v>
          </cell>
          <cell r="Z75">
            <v>4700</v>
          </cell>
          <cell r="AA75">
            <v>4762</v>
          </cell>
        </row>
        <row r="76">
          <cell r="O76" t="str">
            <v>December</v>
          </cell>
          <cell r="P76">
            <v>51424</v>
          </cell>
          <cell r="Q76">
            <v>695</v>
          </cell>
          <cell r="R76">
            <v>345</v>
          </cell>
          <cell r="S76">
            <v>70</v>
          </cell>
          <cell r="T76">
            <v>51839</v>
          </cell>
          <cell r="U76">
            <v>5138</v>
          </cell>
          <cell r="V76">
            <v>70</v>
          </cell>
          <cell r="W76">
            <v>9.9099999999999994E-2</v>
          </cell>
          <cell r="X76">
            <v>9.9199999999999997E-2</v>
          </cell>
          <cell r="Y76">
            <v>5184</v>
          </cell>
          <cell r="Z76">
            <v>5107</v>
          </cell>
          <cell r="AA76">
            <v>5177</v>
          </cell>
        </row>
        <row r="78">
          <cell r="P78">
            <v>734727</v>
          </cell>
          <cell r="Q78">
            <v>4061</v>
          </cell>
          <cell r="R78">
            <v>2728</v>
          </cell>
          <cell r="S78">
            <v>839</v>
          </cell>
          <cell r="T78">
            <v>738294</v>
          </cell>
          <cell r="U78">
            <v>73439</v>
          </cell>
          <cell r="V78">
            <v>406</v>
          </cell>
          <cell r="Y78">
            <v>73830</v>
          </cell>
          <cell r="Z78">
            <v>73339</v>
          </cell>
          <cell r="AA78">
            <v>73746</v>
          </cell>
        </row>
        <row r="79">
          <cell r="O79" t="str">
            <v>Less ECRR CCRF</v>
          </cell>
          <cell r="T79">
            <v>-4061</v>
          </cell>
        </row>
        <row r="80">
          <cell r="O80" t="str">
            <v>Less alocation of TEB rent</v>
          </cell>
          <cell r="T80">
            <v>-100</v>
          </cell>
        </row>
        <row r="81">
          <cell r="O81" t="str">
            <v>D.C. revenue in unadjusted cost of service</v>
          </cell>
          <cell r="T81">
            <v>734133</v>
          </cell>
        </row>
        <row r="82">
          <cell r="T82">
            <v>0.1</v>
          </cell>
        </row>
        <row r="83">
          <cell r="O83" t="str">
            <v>GRT on cost of service revenue @ 10%</v>
          </cell>
          <cell r="T83">
            <v>73413</v>
          </cell>
        </row>
        <row r="85">
          <cell r="O85" t="str">
            <v>LESS:  GRT on D.C. rental income still in COS:</v>
          </cell>
        </row>
        <row r="86">
          <cell r="R86">
            <v>0.1</v>
          </cell>
          <cell r="S86">
            <v>739</v>
          </cell>
          <cell r="T86">
            <v>-74</v>
          </cell>
        </row>
        <row r="87">
          <cell r="O87" t="str">
            <v>Unexplained difference (some of which may</v>
          </cell>
        </row>
        <row r="88">
          <cell r="O88" t="str">
            <v xml:space="preserve">        be due to deduction on GRT return of </v>
          </cell>
        </row>
        <row r="89">
          <cell r="O89" t="str">
            <v xml:space="preserve">        bad debt expense</v>
          </cell>
          <cell r="T89">
            <v>-306</v>
          </cell>
        </row>
        <row r="91">
          <cell r="O91" t="str">
            <v>GRT per unadjusted cost of service</v>
          </cell>
          <cell r="T91">
            <v>73033</v>
          </cell>
        </row>
        <row r="92">
          <cell r="R92" t="str">
            <v>Revenue</v>
          </cell>
          <cell r="S92" t="str">
            <v>GRT @ 10%</v>
          </cell>
        </row>
        <row r="93">
          <cell r="P93" t="str">
            <v>RMA's</v>
          </cell>
          <cell r="R93">
            <v>8427</v>
          </cell>
          <cell r="S93">
            <v>843</v>
          </cell>
        </row>
        <row r="95">
          <cell r="T95">
            <v>843</v>
          </cell>
        </row>
        <row r="96">
          <cell r="O96" t="str">
            <v>GRT per fully adjusted cost of service</v>
          </cell>
          <cell r="T96">
            <v>73876</v>
          </cell>
        </row>
      </sheetData>
      <sheetData sheetId="12">
        <row r="2">
          <cell r="A2" t="str">
            <v xml:space="preserve">   EFFECT OF CHANGE IN PRO-FORMA INTEREST</v>
          </cell>
          <cell r="J2">
            <v>36398.59824861111</v>
          </cell>
        </row>
        <row r="3">
          <cell r="J3">
            <v>36398.59824861111</v>
          </cell>
        </row>
        <row r="5">
          <cell r="D5" t="str">
            <v>1996</v>
          </cell>
          <cell r="F5" t="str">
            <v>1995</v>
          </cell>
          <cell r="H5" t="str">
            <v>Difference</v>
          </cell>
          <cell r="J5" t="str">
            <v>Rev Req</v>
          </cell>
        </row>
        <row r="7">
          <cell r="A7" t="str">
            <v>Adjusted Rate Base</v>
          </cell>
          <cell r="D7">
            <v>1659044</v>
          </cell>
          <cell r="F7">
            <v>1659834</v>
          </cell>
          <cell r="H7">
            <v>-790</v>
          </cell>
        </row>
        <row r="8">
          <cell r="A8" t="str">
            <v>Weighted Cost of Debt</v>
          </cell>
          <cell r="D8">
            <v>3.5099999999999999E-2</v>
          </cell>
          <cell r="F8">
            <v>3.5099999999999999E-2</v>
          </cell>
        </row>
        <row r="9">
          <cell r="A9" t="str">
            <v>Pro-forma interest</v>
          </cell>
          <cell r="D9">
            <v>58232</v>
          </cell>
          <cell r="F9">
            <v>58260</v>
          </cell>
          <cell r="H9">
            <v>-28</v>
          </cell>
        </row>
        <row r="10">
          <cell r="A10" t="str">
            <v>ccrf debt</v>
          </cell>
          <cell r="D10">
            <v>-1945</v>
          </cell>
          <cell r="F10">
            <v>-984</v>
          </cell>
          <cell r="H10">
            <v>-961</v>
          </cell>
        </row>
        <row r="11">
          <cell r="D11">
            <v>56287</v>
          </cell>
          <cell r="F11">
            <v>57276</v>
          </cell>
          <cell r="H11">
            <v>-989</v>
          </cell>
        </row>
        <row r="14">
          <cell r="B14" t="str">
            <v>Change in DCIT</v>
          </cell>
          <cell r="D14">
            <v>-5615</v>
          </cell>
          <cell r="F14">
            <v>-5713</v>
          </cell>
          <cell r="H14">
            <v>99</v>
          </cell>
          <cell r="J14">
            <v>122</v>
          </cell>
        </row>
        <row r="16">
          <cell r="B16" t="str">
            <v>Change in FIT</v>
          </cell>
          <cell r="D16">
            <v>-17681</v>
          </cell>
          <cell r="F16">
            <v>-17992</v>
          </cell>
          <cell r="H16">
            <v>311</v>
          </cell>
          <cell r="J16">
            <v>591</v>
          </cell>
        </row>
        <row r="19">
          <cell r="A19" t="str">
            <v>ANALYSIS OF CHANGE</v>
          </cell>
        </row>
        <row r="21">
          <cell r="A21" t="str">
            <v>Change due to Rate Base:</v>
          </cell>
        </row>
        <row r="22">
          <cell r="B22" t="str">
            <v xml:space="preserve">      DCIT  =  747 x .0351 x .09975</v>
          </cell>
          <cell r="H22">
            <v>3</v>
          </cell>
          <cell r="J22">
            <v>4</v>
          </cell>
        </row>
        <row r="23">
          <cell r="B23" t="str">
            <v xml:space="preserve">      FIT  =  747 x .0351 x .3150875</v>
          </cell>
          <cell r="H23">
            <v>9</v>
          </cell>
          <cell r="J23">
            <v>17</v>
          </cell>
        </row>
        <row r="24">
          <cell r="J24">
            <v>21</v>
          </cell>
        </row>
        <row r="26">
          <cell r="A26" t="str">
            <v>Change due to CCRF</v>
          </cell>
        </row>
        <row r="27">
          <cell r="B27" t="str">
            <v xml:space="preserve">      DCIT  =  961  x .09975</v>
          </cell>
          <cell r="H27">
            <v>96</v>
          </cell>
          <cell r="J27">
            <v>118</v>
          </cell>
        </row>
        <row r="28">
          <cell r="B28" t="str">
            <v xml:space="preserve">      FIT  =  961 x .3150875</v>
          </cell>
          <cell r="H28">
            <v>302</v>
          </cell>
          <cell r="J28">
            <v>574</v>
          </cell>
        </row>
        <row r="29">
          <cell r="J29">
            <v>692</v>
          </cell>
        </row>
        <row r="31">
          <cell r="A31" t="str">
            <v>Change due to Embedded Cost of Debt</v>
          </cell>
        </row>
        <row r="32">
          <cell r="B32" t="str">
            <v xml:space="preserve">      DCIT  =  (.0351 - .0351) x 1,640,272 x .099755</v>
          </cell>
          <cell r="H32">
            <v>0</v>
          </cell>
          <cell r="J32">
            <v>0</v>
          </cell>
        </row>
        <row r="33">
          <cell r="B33" t="str">
            <v xml:space="preserve">      FIT  =  (.0351 - .0351) x 1,640,272 x ..3150875</v>
          </cell>
          <cell r="H33">
            <v>0</v>
          </cell>
          <cell r="J33">
            <v>0</v>
          </cell>
        </row>
        <row r="35">
          <cell r="B35" t="str">
            <v>Total</v>
          </cell>
          <cell r="J35">
            <v>0</v>
          </cell>
        </row>
        <row r="39">
          <cell r="B39" t="str">
            <v>Total DCIT</v>
          </cell>
          <cell r="H39">
            <v>99</v>
          </cell>
          <cell r="J39">
            <v>122</v>
          </cell>
        </row>
        <row r="42">
          <cell r="B42" t="str">
            <v>Total FIT</v>
          </cell>
          <cell r="H42">
            <v>311</v>
          </cell>
          <cell r="J42">
            <v>591</v>
          </cell>
        </row>
        <row r="45">
          <cell r="A45" t="str">
            <v>EFFECT OF CHANGE IN ALLOWED RATE OF RETURN</v>
          </cell>
        </row>
        <row r="47">
          <cell r="D47" t="str">
            <v>F.C. No.</v>
          </cell>
          <cell r="L47" t="str">
            <v>Revenue</v>
          </cell>
        </row>
        <row r="48">
          <cell r="D48" t="str">
            <v>939</v>
          </cell>
          <cell r="F48" t="str">
            <v>1995</v>
          </cell>
          <cell r="H48" t="str">
            <v>Difference</v>
          </cell>
          <cell r="J48" t="str">
            <v>Rate Base</v>
          </cell>
          <cell r="L48" t="str">
            <v>Requirement</v>
          </cell>
        </row>
        <row r="50">
          <cell r="A50" t="str">
            <v>After-tax weighted cost of debt</v>
          </cell>
          <cell r="D50">
            <v>2.0500000000000001E-2</v>
          </cell>
          <cell r="F50">
            <v>2.0500000000000001E-2</v>
          </cell>
          <cell r="H50">
            <v>0</v>
          </cell>
          <cell r="J50">
            <v>1659834</v>
          </cell>
          <cell r="L50">
            <v>0</v>
          </cell>
        </row>
        <row r="52">
          <cell r="A52" t="str">
            <v>Weighted cost of equity</v>
          </cell>
          <cell r="D52">
            <v>5.5800000000000002E-2</v>
          </cell>
          <cell r="F52">
            <v>5.5800000000000002E-2</v>
          </cell>
          <cell r="H52">
            <v>0</v>
          </cell>
          <cell r="J52">
            <v>1659834</v>
          </cell>
          <cell r="L52">
            <v>0</v>
          </cell>
        </row>
        <row r="55">
          <cell r="B55" t="str">
            <v>Total allowed rate of return</v>
          </cell>
          <cell r="D55">
            <v>7.6300000000000007E-2</v>
          </cell>
          <cell r="F55">
            <v>7.6300000000000007E-2</v>
          </cell>
          <cell r="H55">
            <v>0</v>
          </cell>
          <cell r="J55">
            <v>1659834</v>
          </cell>
          <cell r="L55">
            <v>0</v>
          </cell>
        </row>
        <row r="59">
          <cell r="L59">
            <v>0</v>
          </cell>
          <cell r="N59">
            <v>0</v>
          </cell>
          <cell r="P59">
            <v>0</v>
          </cell>
        </row>
        <row r="61">
          <cell r="L61" t="str">
            <v>_</v>
          </cell>
          <cell r="N61" t="str">
            <v>_</v>
          </cell>
          <cell r="P61" t="str">
            <v>_</v>
          </cell>
        </row>
        <row r="63">
          <cell r="L63" t="str">
            <v>_</v>
          </cell>
          <cell r="N63" t="str">
            <v>_</v>
          </cell>
          <cell r="P63" t="str">
            <v>_</v>
          </cell>
        </row>
        <row r="65">
          <cell r="A65" t="str">
            <v xml:space="preserve">   EFFECT OF CHANGE IN PRO-FORMA INTEREST</v>
          </cell>
          <cell r="J65">
            <v>36398.59824861111</v>
          </cell>
        </row>
        <row r="66">
          <cell r="J66">
            <v>36398.59824861111</v>
          </cell>
        </row>
        <row r="68">
          <cell r="D68" t="str">
            <v>1995</v>
          </cell>
          <cell r="F68" t="str">
            <v>1998</v>
          </cell>
          <cell r="H68" t="str">
            <v>Difference</v>
          </cell>
          <cell r="J68" t="str">
            <v>Rev Req</v>
          </cell>
        </row>
        <row r="70">
          <cell r="A70" t="str">
            <v>Adjusted Rate Base</v>
          </cell>
          <cell r="D70">
            <v>1659834</v>
          </cell>
          <cell r="F70">
            <v>1686069</v>
          </cell>
          <cell r="H70">
            <v>26235</v>
          </cell>
        </row>
        <row r="71">
          <cell r="A71" t="str">
            <v>Weighted Cost of Debt</v>
          </cell>
          <cell r="D71">
            <v>3.5099999999999999E-2</v>
          </cell>
          <cell r="F71">
            <v>3.5200000000000002E-2</v>
          </cell>
        </row>
        <row r="72">
          <cell r="A72" t="str">
            <v>Pro-forma interest</v>
          </cell>
          <cell r="D72">
            <v>58260</v>
          </cell>
          <cell r="F72">
            <v>59350</v>
          </cell>
          <cell r="H72">
            <v>1090</v>
          </cell>
        </row>
        <row r="77">
          <cell r="B77" t="str">
            <v>Change in DCIT</v>
          </cell>
          <cell r="D77">
            <v>-5811</v>
          </cell>
          <cell r="F77">
            <v>-5920</v>
          </cell>
          <cell r="H77">
            <v>-109</v>
          </cell>
          <cell r="J77">
            <v>-135</v>
          </cell>
        </row>
        <row r="79">
          <cell r="B79" t="str">
            <v>Change in FIT</v>
          </cell>
          <cell r="D79">
            <v>-18301</v>
          </cell>
          <cell r="F79">
            <v>-18643</v>
          </cell>
          <cell r="H79">
            <v>-342</v>
          </cell>
          <cell r="J79">
            <v>-649</v>
          </cell>
        </row>
        <row r="82">
          <cell r="A82" t="str">
            <v>ANALYSIS OF CHANGE</v>
          </cell>
        </row>
        <row r="84">
          <cell r="A84" t="str">
            <v>Change due to Rate Base:</v>
          </cell>
        </row>
        <row r="85">
          <cell r="B85" t="str">
            <v xml:space="preserve">      DCIT  =  44,589 x .0351 x .09975</v>
          </cell>
          <cell r="H85">
            <v>-92</v>
          </cell>
          <cell r="J85">
            <v>-114</v>
          </cell>
        </row>
        <row r="86">
          <cell r="B86" t="str">
            <v xml:space="preserve">      FIT  =  44,589 x .0351 x .3150875</v>
          </cell>
          <cell r="H86">
            <v>-290</v>
          </cell>
          <cell r="J86">
            <v>-551</v>
          </cell>
        </row>
        <row r="88">
          <cell r="J88">
            <v>-665</v>
          </cell>
        </row>
        <row r="91">
          <cell r="A91" t="str">
            <v>Change due to Embedded Cost of Debt</v>
          </cell>
        </row>
        <row r="92">
          <cell r="B92" t="str">
            <v xml:space="preserve">      DCIT  =  (.0352 - .0351) x 1,686,069 x .099755</v>
          </cell>
          <cell r="H92">
            <v>17</v>
          </cell>
          <cell r="J92">
            <v>21</v>
          </cell>
        </row>
        <row r="93">
          <cell r="B93" t="str">
            <v xml:space="preserve">      FIT  =  (.0352 - .0351) x 1,686,069 x ..3150875</v>
          </cell>
          <cell r="H93">
            <v>53</v>
          </cell>
          <cell r="J93">
            <v>101</v>
          </cell>
        </row>
        <row r="95">
          <cell r="B95" t="str">
            <v>Total</v>
          </cell>
          <cell r="J95">
            <v>122</v>
          </cell>
        </row>
        <row r="99">
          <cell r="B99" t="str">
            <v>Total DCIT</v>
          </cell>
          <cell r="H99">
            <v>-75</v>
          </cell>
          <cell r="J99">
            <v>-93</v>
          </cell>
        </row>
        <row r="102">
          <cell r="B102" t="str">
            <v>Total FIT</v>
          </cell>
          <cell r="H102">
            <v>-237</v>
          </cell>
          <cell r="J102">
            <v>-450</v>
          </cell>
        </row>
        <row r="105">
          <cell r="A105" t="str">
            <v>EFFECT OF CHANGE IN ALLOWED RATE OF RETURN</v>
          </cell>
        </row>
        <row r="107">
          <cell r="L107" t="str">
            <v>Revenue</v>
          </cell>
        </row>
        <row r="108">
          <cell r="D108" t="str">
            <v>1995</v>
          </cell>
          <cell r="F108" t="str">
            <v>1995</v>
          </cell>
          <cell r="H108" t="str">
            <v>Difference</v>
          </cell>
          <cell r="J108" t="str">
            <v>Rate Base</v>
          </cell>
          <cell r="L108" t="str">
            <v>Requirement</v>
          </cell>
        </row>
        <row r="110">
          <cell r="A110" t="str">
            <v>After-tax weighted cost of debt</v>
          </cell>
          <cell r="D110">
            <v>2.0500000000000001E-2</v>
          </cell>
          <cell r="F110">
            <v>2.06E-2</v>
          </cell>
          <cell r="H110">
            <v>9.9999999999999395E-5</v>
          </cell>
          <cell r="J110">
            <v>1686069</v>
          </cell>
          <cell r="L110">
            <v>169</v>
          </cell>
        </row>
        <row r="112">
          <cell r="A112" t="str">
            <v>Weighted cost of equity</v>
          </cell>
          <cell r="D112">
            <v>5.5800000000000002E-2</v>
          </cell>
          <cell r="F112">
            <v>5.5400000000000005E-2</v>
          </cell>
          <cell r="H112">
            <v>-3.9999999999999758E-4</v>
          </cell>
          <cell r="J112">
            <v>1686069</v>
          </cell>
          <cell r="L112">
            <v>-674</v>
          </cell>
        </row>
        <row r="115">
          <cell r="B115" t="str">
            <v>Total allowed rate of return</v>
          </cell>
          <cell r="D115">
            <v>7.6300000000000007E-2</v>
          </cell>
          <cell r="F115">
            <v>7.6000000000000012E-2</v>
          </cell>
          <cell r="H115">
            <v>-2.9999999999999472E-4</v>
          </cell>
          <cell r="J115">
            <v>1686069</v>
          </cell>
          <cell r="L115">
            <v>-506</v>
          </cell>
        </row>
        <row r="117">
          <cell r="L117">
            <v>-505</v>
          </cell>
        </row>
      </sheetData>
      <sheetData sheetId="13">
        <row r="2">
          <cell r="A2" t="str">
            <v>RECONCILIATION OF D.C. INCOME TAX CALCULATION</v>
          </cell>
        </row>
      </sheetData>
      <sheetData sheetId="14">
        <row r="1">
          <cell r="J1" t="str">
            <v>AJK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E5" t="str">
            <v>A1</v>
          </cell>
          <cell r="F5">
            <v>15</v>
          </cell>
        </row>
        <row r="6">
          <cell r="E6" t="str">
            <v>A2</v>
          </cell>
          <cell r="F6">
            <v>14</v>
          </cell>
        </row>
        <row r="7">
          <cell r="E7" t="str">
            <v>A3</v>
          </cell>
          <cell r="F7">
            <v>13</v>
          </cell>
        </row>
        <row r="8">
          <cell r="E8" t="str">
            <v>Aa1</v>
          </cell>
          <cell r="F8">
            <v>18</v>
          </cell>
        </row>
        <row r="9">
          <cell r="E9" t="str">
            <v>Aa2</v>
          </cell>
          <cell r="F9">
            <v>17</v>
          </cell>
        </row>
        <row r="10">
          <cell r="E10" t="str">
            <v>Aa3</v>
          </cell>
          <cell r="F10">
            <v>16</v>
          </cell>
        </row>
        <row r="11">
          <cell r="E11" t="str">
            <v>Aaa</v>
          </cell>
          <cell r="F11">
            <v>19</v>
          </cell>
        </row>
        <row r="12">
          <cell r="E12" t="str">
            <v>B1</v>
          </cell>
          <cell r="F12">
            <v>6</v>
          </cell>
        </row>
        <row r="13">
          <cell r="E13" t="str">
            <v>B2</v>
          </cell>
          <cell r="F13">
            <v>5</v>
          </cell>
        </row>
        <row r="14">
          <cell r="E14" t="str">
            <v>B3</v>
          </cell>
          <cell r="F14">
            <v>4</v>
          </cell>
        </row>
        <row r="15">
          <cell r="E15" t="str">
            <v>Ba1</v>
          </cell>
          <cell r="F15">
            <v>9</v>
          </cell>
        </row>
        <row r="16">
          <cell r="E16" t="str">
            <v>Ba2</v>
          </cell>
          <cell r="F16">
            <v>8</v>
          </cell>
        </row>
        <row r="17">
          <cell r="E17" t="str">
            <v>Ba3</v>
          </cell>
          <cell r="F17">
            <v>7</v>
          </cell>
        </row>
        <row r="18">
          <cell r="E18" t="str">
            <v>Baa1</v>
          </cell>
          <cell r="F18">
            <v>12</v>
          </cell>
        </row>
        <row r="19">
          <cell r="E19" t="str">
            <v>Baa2</v>
          </cell>
          <cell r="F19">
            <v>11</v>
          </cell>
        </row>
        <row r="20">
          <cell r="E20" t="str">
            <v>Baa3</v>
          </cell>
          <cell r="F20">
            <v>10</v>
          </cell>
        </row>
        <row r="21">
          <cell r="E21" t="str">
            <v>C</v>
          </cell>
          <cell r="F21">
            <v>1</v>
          </cell>
        </row>
        <row r="22">
          <cell r="E22" t="str">
            <v>Ca</v>
          </cell>
          <cell r="F22">
            <v>2</v>
          </cell>
        </row>
        <row r="23">
          <cell r="E23" t="str">
            <v>Caa</v>
          </cell>
          <cell r="F23">
            <v>3</v>
          </cell>
        </row>
      </sheetData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 refreshError="1">
        <row r="2">
          <cell r="A2" t="str">
            <v>Middlesex Water Company</v>
          </cell>
        </row>
        <row r="5">
          <cell r="A5" t="str">
            <v>Proxy Group of Six</v>
          </cell>
        </row>
        <row r="6">
          <cell r="A6" t="str">
            <v>Water Companies</v>
          </cell>
          <cell r="F6" t="str">
            <v>Middlesex</v>
          </cell>
          <cell r="I6" t="str">
            <v>Proxy Group of Six</v>
          </cell>
        </row>
        <row r="7">
          <cell r="F7" t="str">
            <v>Water Company</v>
          </cell>
          <cell r="I7" t="str">
            <v>Water Companies</v>
          </cell>
        </row>
        <row r="8">
          <cell r="A8" t="str">
            <v>American Water Works Co., Inc.</v>
          </cell>
        </row>
        <row r="9">
          <cell r="A9" t="str">
            <v>Aquarion Company</v>
          </cell>
        </row>
        <row r="10">
          <cell r="A10" t="str">
            <v>Connecticut Water Service, Inc.</v>
          </cell>
        </row>
        <row r="11">
          <cell r="A11" t="str">
            <v>E'Town Corporation</v>
          </cell>
        </row>
        <row r="12">
          <cell r="A12" t="str">
            <v>Philadelphia Suburban Corp.</v>
          </cell>
        </row>
        <row r="13">
          <cell r="A13" t="str">
            <v>United Water Resources, Inc.</v>
          </cell>
        </row>
        <row r="15">
          <cell r="A15" t="str">
            <v>Average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lection-LDC"/>
      <sheetName val="___snlqueryparms"/>
      <sheetName val="Selection"/>
      <sheetName val="Credit Ratings-DO Not"/>
      <sheetName val="Regulation"/>
    </sheetNames>
    <sheetDataSet>
      <sheetData sheetId="0" refreshError="1"/>
      <sheetData sheetId="1" refreshError="1"/>
      <sheetData sheetId="2" refreshError="1"/>
      <sheetData sheetId="3">
        <row r="5">
          <cell r="B5" t="str">
            <v>A</v>
          </cell>
          <cell r="C5">
            <v>16</v>
          </cell>
        </row>
        <row r="6">
          <cell r="B6" t="str">
            <v>A-</v>
          </cell>
          <cell r="C6">
            <v>15</v>
          </cell>
        </row>
        <row r="7">
          <cell r="B7" t="str">
            <v>A+</v>
          </cell>
          <cell r="C7">
            <v>17</v>
          </cell>
        </row>
        <row r="8">
          <cell r="B8" t="str">
            <v>AA</v>
          </cell>
          <cell r="C8">
            <v>19</v>
          </cell>
        </row>
        <row r="9">
          <cell r="B9" t="str">
            <v>AA-</v>
          </cell>
          <cell r="C9">
            <v>18</v>
          </cell>
        </row>
        <row r="10">
          <cell r="B10" t="str">
            <v>AA+</v>
          </cell>
          <cell r="C10">
            <v>20</v>
          </cell>
        </row>
        <row r="11">
          <cell r="B11" t="str">
            <v>AAA</v>
          </cell>
          <cell r="C11">
            <v>21</v>
          </cell>
        </row>
        <row r="12">
          <cell r="B12" t="str">
            <v>B</v>
          </cell>
          <cell r="C12">
            <v>7</v>
          </cell>
        </row>
        <row r="13">
          <cell r="B13" t="str">
            <v>B-</v>
          </cell>
          <cell r="C13">
            <v>6</v>
          </cell>
        </row>
        <row r="14">
          <cell r="B14" t="str">
            <v>B+</v>
          </cell>
          <cell r="C14">
            <v>8</v>
          </cell>
        </row>
        <row r="15">
          <cell r="B15" t="str">
            <v>BB</v>
          </cell>
          <cell r="C15">
            <v>10</v>
          </cell>
        </row>
        <row r="16">
          <cell r="B16" t="str">
            <v>BB-</v>
          </cell>
          <cell r="C16">
            <v>9</v>
          </cell>
        </row>
        <row r="17">
          <cell r="B17" t="str">
            <v>BB+</v>
          </cell>
          <cell r="C17">
            <v>11</v>
          </cell>
        </row>
        <row r="18">
          <cell r="B18" t="str">
            <v>BBB</v>
          </cell>
          <cell r="C18">
            <v>13</v>
          </cell>
        </row>
        <row r="19">
          <cell r="B19" t="str">
            <v>BBB-</v>
          </cell>
          <cell r="C19">
            <v>12</v>
          </cell>
        </row>
        <row r="20">
          <cell r="B20" t="str">
            <v>BBB+</v>
          </cell>
          <cell r="C20">
            <v>14</v>
          </cell>
        </row>
        <row r="21">
          <cell r="B21" t="str">
            <v>C</v>
          </cell>
          <cell r="C21">
            <v>1</v>
          </cell>
        </row>
        <row r="22">
          <cell r="B22" t="str">
            <v>CC</v>
          </cell>
          <cell r="C22">
            <v>2</v>
          </cell>
        </row>
        <row r="23">
          <cell r="B23" t="str">
            <v>CCC</v>
          </cell>
          <cell r="C23">
            <v>4</v>
          </cell>
        </row>
        <row r="24">
          <cell r="B24" t="str">
            <v>CCC-</v>
          </cell>
          <cell r="C24">
            <v>3</v>
          </cell>
        </row>
        <row r="25">
          <cell r="B25" t="str">
            <v>CCC+</v>
          </cell>
          <cell r="C25">
            <v>5</v>
          </cell>
        </row>
        <row r="26">
          <cell r="B26" t="str">
            <v>NR</v>
          </cell>
          <cell r="C26">
            <v>0</v>
          </cell>
        </row>
      </sheetData>
      <sheetData sheetId="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4"/>
  <sheetViews>
    <sheetView topLeftCell="A10" workbookViewId="0">
      <selection activeCell="B10" sqref="B10"/>
    </sheetView>
  </sheetViews>
  <sheetFormatPr defaultRowHeight="15"/>
  <cols>
    <col min="1" max="1" width="29.5703125" customWidth="1"/>
    <col min="2" max="2" width="46" customWidth="1"/>
    <col min="4" max="4" width="14.28515625" bestFit="1" customWidth="1"/>
  </cols>
  <sheetData>
    <row r="1" spans="1:4">
      <c r="A1" t="s">
        <v>408</v>
      </c>
      <c r="B1" s="4" t="s">
        <v>2087</v>
      </c>
    </row>
    <row r="2" spans="1:4">
      <c r="A2" t="s">
        <v>407</v>
      </c>
      <c r="B2" s="4" t="s">
        <v>1201</v>
      </c>
    </row>
    <row r="3" spans="1:4">
      <c r="B3" s="4" t="s">
        <v>1202</v>
      </c>
    </row>
    <row r="4" spans="1:4">
      <c r="A4" t="s">
        <v>409</v>
      </c>
      <c r="B4" s="4" t="s">
        <v>689</v>
      </c>
    </row>
    <row r="5" spans="1:4">
      <c r="A5" t="s">
        <v>410</v>
      </c>
      <c r="B5" s="4" t="s">
        <v>712</v>
      </c>
    </row>
    <row r="6" spans="1:4">
      <c r="A6" t="s">
        <v>411</v>
      </c>
      <c r="B6" s="166" t="s">
        <v>713</v>
      </c>
    </row>
    <row r="7" spans="1:4">
      <c r="A7" t="s">
        <v>412</v>
      </c>
      <c r="B7">
        <v>2018</v>
      </c>
    </row>
    <row r="8" spans="1:4">
      <c r="B8">
        <v>1990</v>
      </c>
    </row>
    <row r="9" spans="1:4">
      <c r="A9" t="s">
        <v>686</v>
      </c>
      <c r="B9">
        <v>1965</v>
      </c>
      <c r="D9" s="424">
        <f>'Cost Approach'!T39</f>
        <v>99589818.550000042</v>
      </c>
    </row>
    <row r="11" spans="1:4">
      <c r="A11" t="s">
        <v>594</v>
      </c>
    </row>
    <row r="13" spans="1:4">
      <c r="A13" t="s">
        <v>595</v>
      </c>
    </row>
    <row r="14" spans="1:4">
      <c r="A14" t="s">
        <v>596</v>
      </c>
    </row>
    <row r="15" spans="1:4">
      <c r="A15" t="s">
        <v>597</v>
      </c>
    </row>
    <row r="21" spans="1:2">
      <c r="A21" t="s">
        <v>869</v>
      </c>
    </row>
    <row r="23" spans="1:2">
      <c r="A23" t="s">
        <v>870</v>
      </c>
      <c r="B23" t="s">
        <v>201</v>
      </c>
    </row>
    <row r="24" spans="1:2">
      <c r="A24" s="132" t="s">
        <v>871</v>
      </c>
      <c r="B24" s="132" t="s">
        <v>872</v>
      </c>
    </row>
    <row r="25" spans="1:2">
      <c r="A25" s="74" t="s">
        <v>873</v>
      </c>
      <c r="B25" s="74" t="s">
        <v>876</v>
      </c>
    </row>
    <row r="26" spans="1:2">
      <c r="A26" s="330" t="s">
        <v>875</v>
      </c>
      <c r="B26" s="330" t="s">
        <v>877</v>
      </c>
    </row>
    <row r="33" spans="1:2">
      <c r="B33" t="s">
        <v>879</v>
      </c>
    </row>
    <row r="34" spans="1:2">
      <c r="A34" t="s">
        <v>878</v>
      </c>
    </row>
  </sheetData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ED6C53-0E87-484B-B642-A5F72EF2A0F9}">
  <dimension ref="A1:S250"/>
  <sheetViews>
    <sheetView topLeftCell="A61" workbookViewId="0">
      <selection activeCell="F16" sqref="F16"/>
    </sheetView>
  </sheetViews>
  <sheetFormatPr defaultRowHeight="15"/>
  <cols>
    <col min="1" max="1" width="9.140625" style="556"/>
    <col min="2" max="2" width="43.42578125" style="556" customWidth="1"/>
    <col min="3" max="7" width="11.5703125" style="556" customWidth="1"/>
    <col min="8" max="11" width="12.28515625" style="9" customWidth="1"/>
    <col min="12" max="12" width="11.7109375" style="556" customWidth="1"/>
    <col min="13" max="13" width="11.28515625" style="556" customWidth="1"/>
    <col min="14" max="14" width="12.140625" style="556" customWidth="1"/>
    <col min="15" max="15" width="11" style="556" customWidth="1"/>
    <col min="16" max="16" width="11.85546875" style="556" customWidth="1"/>
    <col min="17" max="17" width="12.5703125" style="556" customWidth="1"/>
    <col min="18" max="18" width="10.5703125" style="556" bestFit="1" customWidth="1"/>
    <col min="19" max="16384" width="9.140625" style="556"/>
  </cols>
  <sheetData>
    <row r="1" spans="2:15">
      <c r="B1" s="46" t="s">
        <v>1983</v>
      </c>
      <c r="C1" s="46"/>
      <c r="D1" s="46"/>
      <c r="E1" s="46"/>
      <c r="F1" s="46"/>
      <c r="G1" s="46"/>
    </row>
    <row r="2" spans="2:15">
      <c r="B2" s="46" t="s">
        <v>1984</v>
      </c>
      <c r="C2" s="46"/>
      <c r="D2" s="46"/>
      <c r="E2" s="46"/>
      <c r="F2" s="46"/>
      <c r="G2" s="46"/>
    </row>
    <row r="3" spans="2:15">
      <c r="B3" s="46" t="s">
        <v>849</v>
      </c>
      <c r="C3" s="46"/>
      <c r="D3" s="46"/>
      <c r="E3" s="46"/>
      <c r="F3" s="46"/>
      <c r="G3" s="46"/>
    </row>
    <row r="4" spans="2:15">
      <c r="B4" s="46" t="s">
        <v>710</v>
      </c>
      <c r="C4" s="46"/>
      <c r="D4" s="46"/>
      <c r="E4" s="46"/>
      <c r="F4" s="46"/>
      <c r="G4" s="46"/>
    </row>
    <row r="5" spans="2:15">
      <c r="B5" s="46" t="s">
        <v>1985</v>
      </c>
      <c r="C5" s="46"/>
      <c r="D5" s="46"/>
      <c r="E5" s="46"/>
      <c r="F5" s="46"/>
      <c r="G5" s="46"/>
    </row>
    <row r="8" spans="2:15">
      <c r="B8" s="46" t="s">
        <v>1809</v>
      </c>
      <c r="C8" s="46"/>
      <c r="D8" s="46"/>
      <c r="E8" s="46"/>
      <c r="F8" s="46"/>
      <c r="G8" s="46"/>
      <c r="J8" s="610" t="s">
        <v>1810</v>
      </c>
      <c r="M8" s="556" t="s">
        <v>1811</v>
      </c>
    </row>
    <row r="9" spans="2:15">
      <c r="C9" s="125">
        <f t="shared" ref="C9:F9" si="0">D9-1</f>
        <v>2010</v>
      </c>
      <c r="D9" s="125">
        <f t="shared" si="0"/>
        <v>2011</v>
      </c>
      <c r="E9" s="125">
        <f t="shared" si="0"/>
        <v>2012</v>
      </c>
      <c r="F9" s="125">
        <f t="shared" si="0"/>
        <v>2013</v>
      </c>
      <c r="G9" s="125">
        <f>H9-1</f>
        <v>2014</v>
      </c>
      <c r="H9" s="610">
        <f>I9-1</f>
        <v>2015</v>
      </c>
      <c r="I9" s="610">
        <v>2016</v>
      </c>
      <c r="J9" s="9" t="s">
        <v>1812</v>
      </c>
      <c r="K9" s="610" t="s">
        <v>1813</v>
      </c>
      <c r="M9" s="441" t="s">
        <v>1814</v>
      </c>
      <c r="N9" s="441" t="s">
        <v>1815</v>
      </c>
      <c r="O9" s="441" t="s">
        <v>1816</v>
      </c>
    </row>
    <row r="10" spans="2:15">
      <c r="B10" s="46" t="s">
        <v>21</v>
      </c>
      <c r="C10" s="46"/>
      <c r="D10" s="46"/>
      <c r="E10" s="46"/>
      <c r="F10" s="46"/>
      <c r="G10" s="46"/>
    </row>
    <row r="12" spans="2:15">
      <c r="B12" s="556" t="s">
        <v>22</v>
      </c>
    </row>
    <row r="13" spans="2:15">
      <c r="B13" s="556" t="s">
        <v>1817</v>
      </c>
      <c r="H13" s="9">
        <v>169259</v>
      </c>
      <c r="I13" s="9">
        <v>292134</v>
      </c>
    </row>
    <row r="14" spans="2:15">
      <c r="B14" s="556" t="s">
        <v>1818</v>
      </c>
      <c r="H14" s="9">
        <v>1046935</v>
      </c>
      <c r="I14" s="9">
        <v>974805</v>
      </c>
    </row>
    <row r="15" spans="2:15">
      <c r="B15" s="556" t="s">
        <v>1819</v>
      </c>
      <c r="H15" s="9">
        <v>77891</v>
      </c>
      <c r="I15" s="9">
        <v>75580</v>
      </c>
    </row>
    <row r="16" spans="2:15">
      <c r="B16" s="556" t="s">
        <v>23</v>
      </c>
      <c r="H16" s="9">
        <f>H13+H14+H15</f>
        <v>1294085</v>
      </c>
      <c r="I16" s="9">
        <f>I13+I14+I15</f>
        <v>1342519</v>
      </c>
    </row>
    <row r="18" spans="2:9">
      <c r="B18" s="556" t="s">
        <v>1820</v>
      </c>
    </row>
    <row r="19" spans="2:9">
      <c r="B19" s="556" t="s">
        <v>1821</v>
      </c>
    </row>
    <row r="20" spans="2:9">
      <c r="B20" s="556" t="s">
        <v>1822</v>
      </c>
      <c r="H20" s="9">
        <v>49112</v>
      </c>
      <c r="I20" s="9">
        <v>10000</v>
      </c>
    </row>
    <row r="21" spans="2:9">
      <c r="B21" s="556" t="s">
        <v>1823</v>
      </c>
      <c r="H21" s="9">
        <v>6928874</v>
      </c>
      <c r="I21" s="9">
        <v>39112</v>
      </c>
    </row>
    <row r="22" spans="2:9">
      <c r="B22" s="556" t="s">
        <v>1824</v>
      </c>
      <c r="H22" s="9">
        <v>93914</v>
      </c>
      <c r="I22" s="9">
        <v>93914</v>
      </c>
    </row>
    <row r="23" spans="2:9" ht="30" customHeight="1">
      <c r="B23" s="165" t="s">
        <v>1825</v>
      </c>
      <c r="C23" s="165"/>
      <c r="D23" s="165"/>
      <c r="E23" s="165"/>
      <c r="F23" s="165"/>
      <c r="G23" s="165"/>
      <c r="H23" s="9">
        <v>7071900</v>
      </c>
      <c r="I23" s="9">
        <v>6773549</v>
      </c>
    </row>
    <row r="24" spans="2:9">
      <c r="B24" s="556" t="s">
        <v>1826</v>
      </c>
      <c r="H24" s="9">
        <f>H23</f>
        <v>7071900</v>
      </c>
      <c r="I24" s="9">
        <f>I20+I21+I22+I23</f>
        <v>6916575</v>
      </c>
    </row>
    <row r="26" spans="2:9">
      <c r="B26" s="556" t="s">
        <v>1827</v>
      </c>
      <c r="H26" s="9">
        <f>H16+H24</f>
        <v>8365985</v>
      </c>
      <c r="I26" s="9">
        <f>I16+I24</f>
        <v>8259094</v>
      </c>
    </row>
    <row r="28" spans="2:9">
      <c r="B28" s="46" t="s">
        <v>154</v>
      </c>
      <c r="C28" s="46"/>
      <c r="D28" s="46"/>
      <c r="E28" s="46"/>
      <c r="F28" s="46"/>
      <c r="G28" s="46"/>
    </row>
    <row r="30" spans="2:9">
      <c r="B30" s="556" t="s">
        <v>24</v>
      </c>
    </row>
    <row r="31" spans="2:9">
      <c r="B31" s="556" t="s">
        <v>20</v>
      </c>
      <c r="H31" s="9">
        <v>45714</v>
      </c>
      <c r="I31" s="9">
        <v>42184</v>
      </c>
    </row>
    <row r="32" spans="2:9">
      <c r="B32" s="556" t="s">
        <v>1828</v>
      </c>
      <c r="H32" s="9">
        <v>2398</v>
      </c>
      <c r="I32" s="9">
        <v>2225</v>
      </c>
    </row>
    <row r="33" spans="2:9">
      <c r="B33" s="556" t="s">
        <v>1829</v>
      </c>
      <c r="H33" s="9">
        <v>100000</v>
      </c>
      <c r="I33" s="9">
        <v>301643</v>
      </c>
    </row>
    <row r="34" spans="2:9">
      <c r="B34" s="556" t="s">
        <v>826</v>
      </c>
      <c r="H34" s="9">
        <v>235000</v>
      </c>
      <c r="I34" s="9">
        <v>1107</v>
      </c>
    </row>
    <row r="35" spans="2:9">
      <c r="B35" s="556" t="s">
        <v>1830</v>
      </c>
    </row>
    <row r="36" spans="2:9">
      <c r="B36" s="34" t="s">
        <v>1831</v>
      </c>
      <c r="D36" s="25">
        <f>C39</f>
        <v>30315000</v>
      </c>
      <c r="E36" s="25">
        <f t="shared" ref="E36:I36" si="1">D39</f>
        <v>29050000</v>
      </c>
      <c r="F36" s="25">
        <f t="shared" si="1"/>
        <v>28585000</v>
      </c>
      <c r="G36" s="25">
        <f t="shared" si="1"/>
        <v>27605000</v>
      </c>
      <c r="H36" s="25">
        <f t="shared" si="1"/>
        <v>26015000</v>
      </c>
      <c r="I36" s="25">
        <f t="shared" si="1"/>
        <v>24350000</v>
      </c>
    </row>
    <row r="37" spans="2:9">
      <c r="B37" s="34" t="s">
        <v>1832</v>
      </c>
      <c r="C37" s="9"/>
      <c r="D37" s="9"/>
      <c r="E37" s="9">
        <v>6055000</v>
      </c>
      <c r="F37" s="9">
        <v>7755000</v>
      </c>
      <c r="G37" s="9"/>
    </row>
    <row r="38" spans="2:9">
      <c r="B38" s="34" t="s">
        <v>1833</v>
      </c>
      <c r="C38" s="9"/>
      <c r="D38" s="9">
        <v>-1265000</v>
      </c>
      <c r="E38" s="9">
        <v>-6520000</v>
      </c>
      <c r="F38" s="9">
        <v>-8735000</v>
      </c>
      <c r="G38" s="9">
        <v>-1590000</v>
      </c>
      <c r="H38" s="9">
        <v>-1665000</v>
      </c>
      <c r="I38" s="9">
        <v>-1745000</v>
      </c>
    </row>
    <row r="39" spans="2:9">
      <c r="B39" s="34" t="s">
        <v>1834</v>
      </c>
      <c r="C39" s="9">
        <v>30315000</v>
      </c>
      <c r="D39" s="9">
        <f>D36+D37+D38</f>
        <v>29050000</v>
      </c>
      <c r="E39" s="9">
        <f t="shared" ref="E39:I39" si="2">E36+E37+E38</f>
        <v>28585000</v>
      </c>
      <c r="F39" s="9">
        <f t="shared" si="2"/>
        <v>27605000</v>
      </c>
      <c r="G39" s="9">
        <f t="shared" si="2"/>
        <v>26015000</v>
      </c>
      <c r="H39" s="9">
        <f t="shared" si="2"/>
        <v>24350000</v>
      </c>
      <c r="I39" s="9">
        <f t="shared" si="2"/>
        <v>22605000</v>
      </c>
    </row>
    <row r="40" spans="2:9">
      <c r="B40" s="556" t="s">
        <v>25</v>
      </c>
      <c r="H40" s="9">
        <f>H31+H32+H33+H34+H39</f>
        <v>24733112</v>
      </c>
      <c r="I40" s="9">
        <f>I31+I32+I33+I34+I39</f>
        <v>22952159</v>
      </c>
    </row>
    <row r="42" spans="2:9">
      <c r="B42" s="556" t="s">
        <v>26</v>
      </c>
    </row>
    <row r="43" spans="2:9">
      <c r="B43" s="165" t="s">
        <v>1835</v>
      </c>
      <c r="C43" s="165"/>
      <c r="D43" s="165"/>
      <c r="E43" s="165"/>
      <c r="F43" s="165"/>
      <c r="G43" s="165"/>
      <c r="H43" s="9">
        <v>2989000</v>
      </c>
      <c r="I43" s="9">
        <v>2745000</v>
      </c>
    </row>
    <row r="44" spans="2:9">
      <c r="B44" s="556" t="s">
        <v>1836</v>
      </c>
    </row>
    <row r="46" spans="2:9">
      <c r="B46" s="556" t="s">
        <v>34</v>
      </c>
      <c r="H46" s="9">
        <f>H40+H43</f>
        <v>27722112</v>
      </c>
      <c r="I46" s="9">
        <f>I40+I43</f>
        <v>25697159</v>
      </c>
    </row>
    <row r="48" spans="2:9">
      <c r="B48" s="556" t="s">
        <v>1837</v>
      </c>
    </row>
    <row r="49" spans="2:15">
      <c r="B49" s="556" t="s">
        <v>1838</v>
      </c>
      <c r="H49" s="9">
        <v>3847900</v>
      </c>
      <c r="I49" s="9">
        <v>3927575</v>
      </c>
    </row>
    <row r="50" spans="2:15">
      <c r="B50" s="556" t="s">
        <v>1839</v>
      </c>
      <c r="H50" s="9">
        <v>862145</v>
      </c>
      <c r="I50" s="9">
        <v>995360</v>
      </c>
    </row>
    <row r="51" spans="2:15">
      <c r="B51" s="556" t="s">
        <v>1840</v>
      </c>
      <c r="H51" s="9">
        <f>H49+H50</f>
        <v>4710045</v>
      </c>
      <c r="I51" s="9">
        <f>I49+I50</f>
        <v>4922935</v>
      </c>
    </row>
    <row r="53" spans="2:15">
      <c r="B53" s="46" t="s">
        <v>1841</v>
      </c>
      <c r="C53" s="46"/>
      <c r="D53" s="46"/>
      <c r="E53" s="46"/>
      <c r="F53" s="46"/>
      <c r="G53" s="46"/>
      <c r="H53" s="9">
        <f>H46+H51</f>
        <v>32432157</v>
      </c>
      <c r="I53" s="9">
        <f>I46+I51</f>
        <v>30620094</v>
      </c>
    </row>
    <row r="55" spans="2:15">
      <c r="B55" s="556" t="s">
        <v>28</v>
      </c>
    </row>
    <row r="57" spans="2:15">
      <c r="B57" s="556" t="s">
        <v>1842</v>
      </c>
    </row>
    <row r="58" spans="2:15">
      <c r="B58" s="556" t="s">
        <v>1843</v>
      </c>
      <c r="C58" s="9">
        <v>5297366.6199999992</v>
      </c>
      <c r="D58" s="9">
        <v>6022146.1900000013</v>
      </c>
      <c r="E58" s="9">
        <v>5238757.040000001</v>
      </c>
      <c r="F58" s="9">
        <v>5172994</v>
      </c>
      <c r="G58" s="9">
        <v>5284912.4400000004</v>
      </c>
      <c r="H58" s="9">
        <v>5584882.3200000012</v>
      </c>
      <c r="I58" s="9">
        <v>5867000</v>
      </c>
      <c r="L58" s="25">
        <f>I58</f>
        <v>5867000</v>
      </c>
    </row>
    <row r="59" spans="2:15">
      <c r="C59" s="9"/>
      <c r="D59" s="33">
        <f t="shared" ref="D59:H59" si="3">(D58-C58)/C58</f>
        <v>0.13681884264223387</v>
      </c>
      <c r="E59" s="33">
        <f t="shared" si="3"/>
        <v>-0.13008471154367646</v>
      </c>
      <c r="F59" s="33">
        <f t="shared" si="3"/>
        <v>-1.2553176163329184E-2</v>
      </c>
      <c r="G59" s="33">
        <f t="shared" si="3"/>
        <v>2.1635138181099845E-2</v>
      </c>
      <c r="H59" s="33">
        <f t="shared" si="3"/>
        <v>5.6759668850824098E-2</v>
      </c>
      <c r="I59" s="33">
        <f>(I58-H58)/H58</f>
        <v>5.0514525434082684E-2</v>
      </c>
      <c r="J59" s="33">
        <f>AVERAGE(C59:I59)</f>
        <v>2.0515047900205811E-2</v>
      </c>
      <c r="K59" s="33">
        <f>AVERAGE(G59:I59)</f>
        <v>4.2969777488668877E-2</v>
      </c>
      <c r="M59" s="33">
        <v>0.04</v>
      </c>
      <c r="N59" s="33">
        <v>0.03</v>
      </c>
      <c r="O59" s="33">
        <v>0.02</v>
      </c>
    </row>
    <row r="60" spans="2:15">
      <c r="B60" s="556" t="s">
        <v>1844</v>
      </c>
      <c r="C60" s="9"/>
      <c r="D60" s="9"/>
      <c r="E60" s="9"/>
      <c r="F60" s="9"/>
      <c r="G60" s="9"/>
    </row>
    <row r="61" spans="2:15">
      <c r="B61" s="556" t="s">
        <v>1845</v>
      </c>
      <c r="C61" s="9">
        <v>129599.78999999998</v>
      </c>
      <c r="D61" s="9">
        <v>171705.25</v>
      </c>
      <c r="E61" s="9">
        <v>141535.25</v>
      </c>
      <c r="F61" s="9">
        <v>168073.60249999998</v>
      </c>
      <c r="G61" s="9">
        <v>149359.305915</v>
      </c>
      <c r="H61" s="9">
        <v>162706.84000000003</v>
      </c>
      <c r="I61" s="9">
        <v>193691.33900000001</v>
      </c>
      <c r="L61" s="25">
        <f>I61</f>
        <v>193691.33900000001</v>
      </c>
    </row>
    <row r="62" spans="2:15">
      <c r="B62" s="34" t="s">
        <v>1846</v>
      </c>
      <c r="C62" s="33">
        <f>C61/C$58</f>
        <v>2.4464946320819306E-2</v>
      </c>
      <c r="D62" s="33">
        <f t="shared" ref="D62:I62" si="4">D61/D$58</f>
        <v>2.8512301857620624E-2</v>
      </c>
      <c r="E62" s="33">
        <f t="shared" si="4"/>
        <v>2.7016952479246865E-2</v>
      </c>
      <c r="F62" s="33">
        <f t="shared" si="4"/>
        <v>3.2490585239418404E-2</v>
      </c>
      <c r="G62" s="33">
        <f t="shared" si="4"/>
        <v>2.8261453261655172E-2</v>
      </c>
      <c r="H62" s="33">
        <f t="shared" si="4"/>
        <v>2.9133441078486321E-2</v>
      </c>
      <c r="I62" s="33">
        <f t="shared" si="4"/>
        <v>3.3013693369694903E-2</v>
      </c>
      <c r="J62" s="33">
        <f>AVERAGE(C62:I62)</f>
        <v>2.898476765813451E-2</v>
      </c>
      <c r="K62" s="33">
        <f>AVERAGE(G62:I62)</f>
        <v>3.01361959032788E-2</v>
      </c>
      <c r="M62" s="33"/>
      <c r="N62" s="33"/>
      <c r="O62" s="33"/>
    </row>
    <row r="63" spans="2:15">
      <c r="B63" s="34" t="s">
        <v>1847</v>
      </c>
      <c r="C63" s="33"/>
      <c r="D63" s="33">
        <f>(D61-C61)/C61</f>
        <v>0.32488833508140735</v>
      </c>
      <c r="E63" s="33">
        <f t="shared" ref="E63:I63" si="5">(E61-D61)/D61</f>
        <v>-0.17570808114486888</v>
      </c>
      <c r="F63" s="33">
        <f t="shared" si="5"/>
        <v>0.18750348411438125</v>
      </c>
      <c r="G63" s="33">
        <f t="shared" si="5"/>
        <v>-0.11134584079019771</v>
      </c>
      <c r="H63" s="33">
        <f t="shared" si="5"/>
        <v>8.9365265881699185E-2</v>
      </c>
      <c r="I63" s="33">
        <f t="shared" si="5"/>
        <v>0.19043144713522786</v>
      </c>
      <c r="J63" s="33">
        <f>AVERAGE(C63:I63)</f>
        <v>8.4189101712941514E-2</v>
      </c>
      <c r="K63" s="33">
        <f>AVERAGE(G63:I63)</f>
        <v>5.6150290742243113E-2</v>
      </c>
      <c r="M63" s="33">
        <v>0.05</v>
      </c>
      <c r="N63" s="33">
        <v>0.05</v>
      </c>
      <c r="O63" s="33">
        <v>0.05</v>
      </c>
    </row>
    <row r="64" spans="2:15">
      <c r="B64" s="556" t="s">
        <v>1848</v>
      </c>
      <c r="C64" s="9">
        <v>1795033.1900000002</v>
      </c>
      <c r="D64" s="9">
        <v>1725469.0200000003</v>
      </c>
      <c r="E64" s="9">
        <v>1607004.3299999996</v>
      </c>
      <c r="F64" s="9">
        <v>1577239</v>
      </c>
      <c r="G64" s="9">
        <v>1528604.61</v>
      </c>
      <c r="H64" s="9">
        <v>1481193.0699999996</v>
      </c>
      <c r="I64" s="9">
        <v>1627830.7675000001</v>
      </c>
      <c r="L64" s="25">
        <f>I64</f>
        <v>1627830.7675000001</v>
      </c>
    </row>
    <row r="65" spans="2:15">
      <c r="B65" s="34" t="s">
        <v>1846</v>
      </c>
      <c r="C65" s="33">
        <f>C64/C$58</f>
        <v>0.33885387188851968</v>
      </c>
      <c r="D65" s="33">
        <f t="shared" ref="D65:I65" si="6">D64/D$58</f>
        <v>0.28652061334299822</v>
      </c>
      <c r="E65" s="33">
        <f t="shared" si="6"/>
        <v>0.30675297932885226</v>
      </c>
      <c r="F65" s="33">
        <f t="shared" si="6"/>
        <v>0.30489867183298491</v>
      </c>
      <c r="G65" s="33">
        <f t="shared" si="6"/>
        <v>0.28923934452166628</v>
      </c>
      <c r="H65" s="33">
        <f t="shared" si="6"/>
        <v>0.26521473240281263</v>
      </c>
      <c r="I65" s="33">
        <f t="shared" si="6"/>
        <v>0.27745538904039546</v>
      </c>
      <c r="J65" s="33">
        <f>AVERAGE(C65:I65)</f>
        <v>0.29556222890831851</v>
      </c>
      <c r="K65" s="33">
        <f>AVERAGE(G65:I65)</f>
        <v>0.27730315532162481</v>
      </c>
      <c r="M65" s="33"/>
      <c r="N65" s="33"/>
      <c r="O65" s="33"/>
    </row>
    <row r="66" spans="2:15">
      <c r="B66" s="34" t="s">
        <v>1847</v>
      </c>
      <c r="C66" s="33"/>
      <c r="D66" s="33">
        <f t="shared" ref="D66:I66" si="7">(D64-C64)/C64</f>
        <v>-3.8753695690718633E-2</v>
      </c>
      <c r="E66" s="33">
        <f t="shared" si="7"/>
        <v>-6.8656515200719526E-2</v>
      </c>
      <c r="F66" s="33">
        <f t="shared" si="7"/>
        <v>-1.8522246296622993E-2</v>
      </c>
      <c r="G66" s="33">
        <f t="shared" si="7"/>
        <v>-3.0835142930145588E-2</v>
      </c>
      <c r="H66" s="33">
        <f t="shared" si="7"/>
        <v>-3.1016222043187807E-2</v>
      </c>
      <c r="I66" s="33">
        <f t="shared" si="7"/>
        <v>9.8999718855017668E-2</v>
      </c>
      <c r="J66" s="33">
        <f>AVERAGE(C66:I66)</f>
        <v>-1.4797350551062809E-2</v>
      </c>
      <c r="K66" s="33">
        <f>AVERAGE(G66:I66)</f>
        <v>1.2382784627228091E-2</v>
      </c>
      <c r="M66" s="33">
        <v>0.02</v>
      </c>
      <c r="N66" s="33">
        <v>0.02</v>
      </c>
      <c r="O66" s="33">
        <v>0.02</v>
      </c>
    </row>
    <row r="67" spans="2:15">
      <c r="B67" s="556" t="s">
        <v>1849</v>
      </c>
      <c r="C67" s="9"/>
      <c r="D67" s="9"/>
      <c r="E67" s="9"/>
      <c r="F67" s="9"/>
      <c r="G67" s="9"/>
    </row>
    <row r="68" spans="2:15">
      <c r="B68" s="34" t="s">
        <v>1850</v>
      </c>
      <c r="C68" s="9"/>
      <c r="D68" s="9"/>
      <c r="E68" s="9"/>
      <c r="F68" s="9"/>
      <c r="G68" s="9"/>
    </row>
    <row r="69" spans="2:15">
      <c r="B69" s="556" t="s">
        <v>1851</v>
      </c>
      <c r="C69" s="9">
        <v>312306.28999999998</v>
      </c>
      <c r="D69" s="9">
        <v>299338.78000000003</v>
      </c>
      <c r="E69" s="9">
        <v>294822.90999999992</v>
      </c>
      <c r="F69" s="9">
        <v>280798</v>
      </c>
      <c r="G69" s="9">
        <v>320642.63</v>
      </c>
      <c r="H69" s="9">
        <v>332498.30000000005</v>
      </c>
      <c r="I69" s="9">
        <v>383730.7</v>
      </c>
      <c r="L69" s="25">
        <f>I69</f>
        <v>383730.7</v>
      </c>
    </row>
    <row r="70" spans="2:15">
      <c r="B70" s="34" t="s">
        <v>1846</v>
      </c>
      <c r="C70" s="33">
        <f>C69/C$58</f>
        <v>5.8955007724196373E-2</v>
      </c>
      <c r="D70" s="33">
        <f t="shared" ref="D70:I70" si="8">D69/D$58</f>
        <v>4.9706329032175152E-2</v>
      </c>
      <c r="E70" s="33">
        <f t="shared" si="8"/>
        <v>5.6277263432701563E-2</v>
      </c>
      <c r="F70" s="33">
        <f t="shared" si="8"/>
        <v>5.4281524393803668E-2</v>
      </c>
      <c r="G70" s="33">
        <f t="shared" si="8"/>
        <v>6.0671323061692956E-2</v>
      </c>
      <c r="H70" s="33">
        <f t="shared" si="8"/>
        <v>5.9535417390853808E-2</v>
      </c>
      <c r="I70" s="33">
        <f t="shared" si="8"/>
        <v>6.5404925856485427E-2</v>
      </c>
      <c r="J70" s="33">
        <f>AVERAGE(C70:I70)</f>
        <v>5.7833112984558434E-2</v>
      </c>
      <c r="K70" s="33">
        <f>AVERAGE(G70:I70)</f>
        <v>6.1870555436344066E-2</v>
      </c>
      <c r="M70" s="33"/>
      <c r="N70" s="33"/>
      <c r="O70" s="33"/>
    </row>
    <row r="71" spans="2:15">
      <c r="B71" s="34" t="s">
        <v>1847</v>
      </c>
      <c r="C71" s="33"/>
      <c r="D71" s="33">
        <f t="shared" ref="D71:I71" si="9">(D69-C69)/C69</f>
        <v>-4.1521770182726556E-2</v>
      </c>
      <c r="E71" s="33">
        <f t="shared" si="9"/>
        <v>-1.5086150882288327E-2</v>
      </c>
      <c r="F71" s="33">
        <f t="shared" si="9"/>
        <v>-4.7570624684492531E-2</v>
      </c>
      <c r="G71" s="33">
        <f t="shared" si="9"/>
        <v>0.14189784115271478</v>
      </c>
      <c r="H71" s="33">
        <f t="shared" si="9"/>
        <v>3.697471543319128E-2</v>
      </c>
      <c r="I71" s="33">
        <f t="shared" si="9"/>
        <v>0.15408319380881033</v>
      </c>
      <c r="J71" s="33">
        <f>AVERAGE(C71:I71)</f>
        <v>3.8129534107534828E-2</v>
      </c>
      <c r="K71" s="33">
        <f>AVERAGE(G71:I71)</f>
        <v>0.11098525013157212</v>
      </c>
      <c r="M71" s="33">
        <v>0.04</v>
      </c>
      <c r="N71" s="33">
        <v>0.03</v>
      </c>
      <c r="O71" s="33">
        <v>0.02</v>
      </c>
    </row>
    <row r="72" spans="2:15">
      <c r="B72" s="556" t="s">
        <v>1852</v>
      </c>
      <c r="C72" s="9">
        <v>624548.91000000015</v>
      </c>
      <c r="D72" s="9">
        <v>494297.86</v>
      </c>
      <c r="E72" s="9">
        <v>511531.98</v>
      </c>
      <c r="F72" s="9">
        <v>538756</v>
      </c>
      <c r="G72" s="9">
        <v>570834.56999999995</v>
      </c>
      <c r="H72" s="9">
        <v>593637.01</v>
      </c>
      <c r="I72" s="9">
        <v>627253</v>
      </c>
      <c r="L72" s="25">
        <f>I72</f>
        <v>627253</v>
      </c>
    </row>
    <row r="73" spans="2:15">
      <c r="B73" s="34" t="s">
        <v>1846</v>
      </c>
      <c r="C73" s="33">
        <f>C72/C$58</f>
        <v>0.11789799626894622</v>
      </c>
      <c r="D73" s="33">
        <f t="shared" ref="D73:I73" si="10">D72/D$58</f>
        <v>8.2080016725731439E-2</v>
      </c>
      <c r="E73" s="33">
        <f t="shared" si="10"/>
        <v>9.7643768568431238E-2</v>
      </c>
      <c r="F73" s="33">
        <f t="shared" si="10"/>
        <v>0.10414781072624481</v>
      </c>
      <c r="G73" s="33">
        <f t="shared" si="10"/>
        <v>0.10801211495568315</v>
      </c>
      <c r="H73" s="33">
        <f t="shared" si="10"/>
        <v>0.10629355749791339</v>
      </c>
      <c r="I73" s="33">
        <f t="shared" si="10"/>
        <v>0.10691205045167888</v>
      </c>
      <c r="J73" s="33">
        <f>AVERAGE(C73:I73)</f>
        <v>0.1032839021706613</v>
      </c>
      <c r="K73" s="33">
        <f>AVERAGE(G73:I73)</f>
        <v>0.10707257430175848</v>
      </c>
      <c r="M73" s="33"/>
      <c r="N73" s="33"/>
      <c r="O73" s="33"/>
    </row>
    <row r="74" spans="2:15">
      <c r="B74" s="34" t="s">
        <v>1847</v>
      </c>
      <c r="C74" s="33"/>
      <c r="D74" s="33">
        <f t="shared" ref="D74:I74" si="11">(D72-C72)/C72</f>
        <v>-0.20855220129997526</v>
      </c>
      <c r="E74" s="33">
        <f t="shared" si="11"/>
        <v>3.4865860030225494E-2</v>
      </c>
      <c r="F74" s="33">
        <f t="shared" si="11"/>
        <v>5.3220563062352462E-2</v>
      </c>
      <c r="G74" s="33">
        <f t="shared" si="11"/>
        <v>5.9541926215206792E-2</v>
      </c>
      <c r="H74" s="33">
        <f t="shared" si="11"/>
        <v>3.9945793752470288E-2</v>
      </c>
      <c r="I74" s="33">
        <f t="shared" si="11"/>
        <v>5.6627180303330464E-2</v>
      </c>
      <c r="J74" s="33">
        <f>AVERAGE(C74:I74)</f>
        <v>5.941520343935038E-3</v>
      </c>
      <c r="K74" s="33">
        <f>AVERAGE(G74:I74)</f>
        <v>5.2038300090335853E-2</v>
      </c>
      <c r="M74" s="33">
        <v>0.02</v>
      </c>
      <c r="N74" s="33">
        <v>0.02</v>
      </c>
      <c r="O74" s="33">
        <v>0.02</v>
      </c>
    </row>
    <row r="75" spans="2:15">
      <c r="B75" s="556" t="s">
        <v>1853</v>
      </c>
      <c r="C75" s="9">
        <f t="shared" ref="C75:G75" si="12">C72+C69+C67+C64+C61</f>
        <v>2861488.1800000006</v>
      </c>
      <c r="D75" s="9">
        <f t="shared" si="12"/>
        <v>2690810.91</v>
      </c>
      <c r="E75" s="9">
        <f t="shared" si="12"/>
        <v>2554894.4699999997</v>
      </c>
      <c r="F75" s="9">
        <f t="shared" si="12"/>
        <v>2564866.6025</v>
      </c>
      <c r="G75" s="9">
        <f t="shared" si="12"/>
        <v>2569441.115915</v>
      </c>
      <c r="H75" s="9">
        <f>H72+H69+H67+H64+H61</f>
        <v>2570035.2199999997</v>
      </c>
      <c r="I75" s="9">
        <f>I72+I69+I67+I64+I61</f>
        <v>2832505.8065000004</v>
      </c>
      <c r="L75" s="25">
        <f>I75</f>
        <v>2832505.8065000004</v>
      </c>
    </row>
    <row r="76" spans="2:15">
      <c r="B76" s="34" t="s">
        <v>1846</v>
      </c>
      <c r="C76" s="33">
        <f>C75/C$58</f>
        <v>0.54017182220248161</v>
      </c>
      <c r="D76" s="33">
        <f t="shared" ref="D76:I76" si="13">D75/D$58</f>
        <v>0.44681926095852542</v>
      </c>
      <c r="E76" s="33">
        <f t="shared" si="13"/>
        <v>0.48769096380923199</v>
      </c>
      <c r="F76" s="33">
        <f t="shared" si="13"/>
        <v>0.49581859219245178</v>
      </c>
      <c r="G76" s="33">
        <f t="shared" si="13"/>
        <v>0.48618423580069753</v>
      </c>
      <c r="H76" s="33">
        <f t="shared" si="13"/>
        <v>0.46017714837006612</v>
      </c>
      <c r="I76" s="33">
        <f t="shared" si="13"/>
        <v>0.4827860587182547</v>
      </c>
      <c r="J76" s="33">
        <f>AVERAGE(C76:I76)</f>
        <v>0.48566401172167278</v>
      </c>
      <c r="K76" s="33">
        <f>AVERAGE(G76:I76)</f>
        <v>0.47638248096300612</v>
      </c>
      <c r="M76" s="33"/>
      <c r="N76" s="33"/>
      <c r="O76" s="33"/>
    </row>
    <row r="77" spans="2:15">
      <c r="B77" s="34" t="s">
        <v>1847</v>
      </c>
      <c r="C77" s="33"/>
      <c r="D77" s="33">
        <f t="shared" ref="D77:I77" si="14">(D75-C75)/C75</f>
        <v>-5.9646330602700741E-2</v>
      </c>
      <c r="E77" s="33">
        <f t="shared" si="14"/>
        <v>-5.051133080176206E-2</v>
      </c>
      <c r="F77" s="33">
        <f t="shared" si="14"/>
        <v>3.9031484928613506E-3</v>
      </c>
      <c r="G77" s="33">
        <f t="shared" si="14"/>
        <v>1.783528784904881E-3</v>
      </c>
      <c r="H77" s="33">
        <f t="shared" si="14"/>
        <v>2.3121918666277769E-4</v>
      </c>
      <c r="I77" s="33">
        <f t="shared" si="14"/>
        <v>0.10212723329916105</v>
      </c>
      <c r="J77" s="33">
        <f>AVERAGE(C77:I77)</f>
        <v>-3.5208860681212412E-4</v>
      </c>
      <c r="K77" s="33">
        <f>AVERAGE(G77:I77)</f>
        <v>3.4713993756909568E-2</v>
      </c>
      <c r="M77" s="33"/>
      <c r="N77" s="33"/>
      <c r="O77" s="33"/>
    </row>
    <row r="78" spans="2:15">
      <c r="B78" s="556" t="s">
        <v>1854</v>
      </c>
      <c r="C78" s="9">
        <f t="shared" ref="C78:G78" si="15">C75-C67</f>
        <v>2861488.1800000006</v>
      </c>
      <c r="D78" s="9">
        <f t="shared" si="15"/>
        <v>2690810.91</v>
      </c>
      <c r="E78" s="9">
        <f t="shared" si="15"/>
        <v>2554894.4699999997</v>
      </c>
      <c r="F78" s="9">
        <f t="shared" si="15"/>
        <v>2564866.6025</v>
      </c>
      <c r="G78" s="9">
        <f t="shared" si="15"/>
        <v>2569441.115915</v>
      </c>
      <c r="H78" s="9">
        <f>H75-H67</f>
        <v>2570035.2199999997</v>
      </c>
      <c r="I78" s="9">
        <f>I75-I67</f>
        <v>2832505.8065000004</v>
      </c>
      <c r="L78" s="25">
        <f>I78</f>
        <v>2832505.8065000004</v>
      </c>
    </row>
    <row r="79" spans="2:15">
      <c r="B79" s="34" t="s">
        <v>1846</v>
      </c>
      <c r="C79" s="33">
        <f>C78/C$58</f>
        <v>0.54017182220248161</v>
      </c>
      <c r="D79" s="33">
        <f t="shared" ref="D79:I79" si="16">D78/D$58</f>
        <v>0.44681926095852542</v>
      </c>
      <c r="E79" s="33">
        <f t="shared" si="16"/>
        <v>0.48769096380923199</v>
      </c>
      <c r="F79" s="33">
        <f t="shared" si="16"/>
        <v>0.49581859219245178</v>
      </c>
      <c r="G79" s="33">
        <f t="shared" si="16"/>
        <v>0.48618423580069753</v>
      </c>
      <c r="H79" s="33">
        <f t="shared" si="16"/>
        <v>0.46017714837006612</v>
      </c>
      <c r="I79" s="33">
        <f t="shared" si="16"/>
        <v>0.4827860587182547</v>
      </c>
      <c r="J79" s="33">
        <f>AVERAGE(C79:I79)</f>
        <v>0.48566401172167278</v>
      </c>
      <c r="K79" s="33">
        <f>AVERAGE(G79:I79)</f>
        <v>0.47638248096300612</v>
      </c>
      <c r="M79" s="33">
        <v>0.53</v>
      </c>
      <c r="N79" s="33">
        <v>0.53</v>
      </c>
      <c r="O79" s="33">
        <v>0.53</v>
      </c>
    </row>
    <row r="80" spans="2:15">
      <c r="B80" s="34" t="s">
        <v>1847</v>
      </c>
      <c r="C80" s="33"/>
      <c r="D80" s="33">
        <f t="shared" ref="D80:I80" si="17">(D78-C78)/C78</f>
        <v>-5.9646330602700741E-2</v>
      </c>
      <c r="E80" s="33">
        <f t="shared" si="17"/>
        <v>-5.051133080176206E-2</v>
      </c>
      <c r="F80" s="33">
        <f t="shared" si="17"/>
        <v>3.9031484928613506E-3</v>
      </c>
      <c r="G80" s="33">
        <f t="shared" si="17"/>
        <v>1.783528784904881E-3</v>
      </c>
      <c r="H80" s="33">
        <f t="shared" si="17"/>
        <v>2.3121918666277769E-4</v>
      </c>
      <c r="I80" s="33">
        <f t="shared" si="17"/>
        <v>0.10212723329916105</v>
      </c>
      <c r="J80" s="33">
        <f>AVERAGE(C80:I80)</f>
        <v>-3.5208860681212412E-4</v>
      </c>
      <c r="K80" s="33">
        <f>AVERAGE(G80:I80)</f>
        <v>3.4713993756909568E-2</v>
      </c>
      <c r="M80" s="33"/>
      <c r="N80" s="33"/>
      <c r="O80" s="33"/>
    </row>
    <row r="81" spans="2:15">
      <c r="B81" s="46" t="s">
        <v>1855</v>
      </c>
      <c r="C81" s="9"/>
      <c r="D81" s="9"/>
      <c r="E81" s="9"/>
      <c r="F81" s="9"/>
      <c r="G81" s="9"/>
    </row>
    <row r="82" spans="2:15">
      <c r="B82" s="46"/>
      <c r="C82" s="9"/>
      <c r="D82" s="9"/>
      <c r="E82" s="9"/>
      <c r="F82" s="9"/>
      <c r="G82" s="9"/>
    </row>
    <row r="83" spans="2:15">
      <c r="B83" s="556" t="s">
        <v>32</v>
      </c>
      <c r="C83" s="9">
        <f t="shared" ref="C83:G83" si="18">C58-C75</f>
        <v>2435878.4399999985</v>
      </c>
      <c r="D83" s="9">
        <f t="shared" si="18"/>
        <v>3331335.2800000012</v>
      </c>
      <c r="E83" s="9">
        <f t="shared" si="18"/>
        <v>2683862.5700000012</v>
      </c>
      <c r="F83" s="9">
        <f t="shared" si="18"/>
        <v>2608127.3975</v>
      </c>
      <c r="G83" s="9">
        <f t="shared" si="18"/>
        <v>2715471.3240850004</v>
      </c>
      <c r="H83" s="9">
        <f>H58-H75</f>
        <v>3014847.1000000015</v>
      </c>
      <c r="I83" s="9">
        <f>I58-I75</f>
        <v>3034494.1934999996</v>
      </c>
      <c r="L83" s="25">
        <f>I83</f>
        <v>3034494.1934999996</v>
      </c>
    </row>
    <row r="84" spans="2:15">
      <c r="C84" s="9"/>
      <c r="D84" s="9"/>
      <c r="E84" s="9"/>
      <c r="F84" s="9"/>
      <c r="G84" s="9"/>
    </row>
    <row r="85" spans="2:15">
      <c r="B85" s="556" t="s">
        <v>16</v>
      </c>
      <c r="C85" s="9"/>
      <c r="D85" s="9"/>
      <c r="E85" s="9"/>
      <c r="F85" s="9"/>
      <c r="G85" s="9"/>
    </row>
    <row r="86" spans="2:15" ht="30">
      <c r="B86" s="556" t="s">
        <v>1856</v>
      </c>
      <c r="C86" s="9"/>
      <c r="D86" s="9"/>
      <c r="E86" s="9"/>
      <c r="F86" s="9"/>
      <c r="G86" s="9"/>
      <c r="L86" s="36" t="s">
        <v>89</v>
      </c>
      <c r="M86" s="33">
        <v>0.02</v>
      </c>
      <c r="N86" s="33">
        <v>0.02</v>
      </c>
      <c r="O86" s="33">
        <v>0.02</v>
      </c>
    </row>
    <row r="87" spans="2:15">
      <c r="B87" s="556" t="s">
        <v>18</v>
      </c>
      <c r="C87" s="9">
        <v>-2487131.2199999997</v>
      </c>
      <c r="D87" s="9">
        <v>-2689737.5</v>
      </c>
      <c r="E87" s="9">
        <v>-2691787.5</v>
      </c>
      <c r="F87" s="9">
        <v>-2527833.77</v>
      </c>
      <c r="G87" s="9">
        <v>-2592571.44</v>
      </c>
      <c r="H87" s="9">
        <v>-2591232.56</v>
      </c>
      <c r="I87" s="9">
        <v>-2587015</v>
      </c>
    </row>
    <row r="88" spans="2:15">
      <c r="B88" s="556" t="s">
        <v>1857</v>
      </c>
      <c r="C88" s="611">
        <f>C87/AVERAGE(C39)</f>
        <v>-8.2042923305294405E-2</v>
      </c>
      <c r="D88" s="611">
        <f>D87/AVERAGE(D39,D36)</f>
        <v>-9.0616946011959909E-2</v>
      </c>
      <c r="E88" s="611">
        <f t="shared" ref="E88:I88" si="19">E87/AVERAGE(E39,E36)</f>
        <v>-9.3408085364795695E-2</v>
      </c>
      <c r="F88" s="611">
        <f t="shared" si="19"/>
        <v>-8.9974506851752983E-2</v>
      </c>
      <c r="G88" s="611">
        <f t="shared" si="19"/>
        <v>-9.6701657590451323E-2</v>
      </c>
      <c r="H88" s="611">
        <f t="shared" si="19"/>
        <v>-0.10289814593467686</v>
      </c>
      <c r="I88" s="611">
        <f t="shared" si="19"/>
        <v>-0.1101912469385582</v>
      </c>
      <c r="J88" s="33">
        <f>AVERAGE(C88:I88)</f>
        <v>-9.5119073142498484E-2</v>
      </c>
      <c r="K88" s="33">
        <f>AVERAGE(G88:I88)</f>
        <v>-0.10326368348789546</v>
      </c>
      <c r="L88" s="29">
        <v>4.6300000000000001E-2</v>
      </c>
      <c r="M88" s="29">
        <f>L88</f>
        <v>4.6300000000000001E-2</v>
      </c>
      <c r="N88" s="29">
        <f>L88</f>
        <v>4.6300000000000001E-2</v>
      </c>
      <c r="O88" s="29">
        <f>L88</f>
        <v>4.6300000000000001E-2</v>
      </c>
    </row>
    <row r="89" spans="2:15">
      <c r="B89" s="36" t="s">
        <v>1858</v>
      </c>
      <c r="C89" s="9">
        <f t="shared" ref="C89:G89" si="20">C86+C87</f>
        <v>-2487131.2199999997</v>
      </c>
      <c r="D89" s="9">
        <f t="shared" si="20"/>
        <v>-2689737.5</v>
      </c>
      <c r="E89" s="9">
        <f t="shared" si="20"/>
        <v>-2691787.5</v>
      </c>
      <c r="F89" s="9">
        <f t="shared" si="20"/>
        <v>-2527833.77</v>
      </c>
      <c r="G89" s="9">
        <f t="shared" si="20"/>
        <v>-2592571.44</v>
      </c>
      <c r="H89" s="9">
        <f>H86+H87</f>
        <v>-2591232.56</v>
      </c>
      <c r="I89" s="9">
        <f>I86+I87</f>
        <v>-2587015</v>
      </c>
    </row>
    <row r="90" spans="2:15">
      <c r="C90" s="9"/>
      <c r="D90" s="9"/>
      <c r="E90" s="9"/>
      <c r="F90" s="9"/>
      <c r="G90" s="9"/>
    </row>
    <row r="91" spans="2:15">
      <c r="B91" s="556" t="s">
        <v>1859</v>
      </c>
      <c r="C91" s="9">
        <f t="shared" ref="C91:G91" si="21">C83+C89</f>
        <v>-51252.780000001192</v>
      </c>
      <c r="D91" s="9">
        <f t="shared" si="21"/>
        <v>641597.78000000119</v>
      </c>
      <c r="E91" s="9">
        <f t="shared" si="21"/>
        <v>-7924.9299999987707</v>
      </c>
      <c r="F91" s="9">
        <f t="shared" si="21"/>
        <v>80293.627499999944</v>
      </c>
      <c r="G91" s="9">
        <f t="shared" si="21"/>
        <v>122899.88408500049</v>
      </c>
      <c r="H91" s="9">
        <f>H83+H89</f>
        <v>423614.54000000143</v>
      </c>
      <c r="I91" s="9">
        <f>I83+I89</f>
        <v>447479.19349999959</v>
      </c>
    </row>
    <row r="92" spans="2:15">
      <c r="B92" s="556" t="s">
        <v>1860</v>
      </c>
      <c r="C92" s="9"/>
      <c r="D92" s="9"/>
      <c r="E92" s="9"/>
      <c r="F92" s="9"/>
      <c r="G92" s="9"/>
    </row>
    <row r="93" spans="2:15">
      <c r="B93" s="556" t="s">
        <v>1861</v>
      </c>
      <c r="C93" s="9">
        <v>0</v>
      </c>
      <c r="D93" s="9">
        <v>0</v>
      </c>
      <c r="E93" s="9">
        <v>0</v>
      </c>
      <c r="F93" s="9">
        <v>0</v>
      </c>
      <c r="G93" s="9">
        <v>0</v>
      </c>
      <c r="H93" s="9">
        <v>-242622</v>
      </c>
      <c r="I93" s="9">
        <v>0</v>
      </c>
    </row>
    <row r="94" spans="2:15">
      <c r="B94" s="556" t="s">
        <v>1862</v>
      </c>
      <c r="C94" s="9">
        <f t="shared" ref="C94:G94" si="22">C91+C93</f>
        <v>-51252.780000001192</v>
      </c>
      <c r="D94" s="9">
        <f t="shared" si="22"/>
        <v>641597.78000000119</v>
      </c>
      <c r="E94" s="9">
        <f t="shared" si="22"/>
        <v>-7924.9299999987707</v>
      </c>
      <c r="F94" s="9">
        <f t="shared" si="22"/>
        <v>80293.627499999944</v>
      </c>
      <c r="G94" s="9">
        <f t="shared" si="22"/>
        <v>122899.88408500049</v>
      </c>
      <c r="H94" s="9">
        <f>H91+H93</f>
        <v>180992.54000000143</v>
      </c>
      <c r="I94" s="9">
        <f>I91+I93</f>
        <v>447479.19349999959</v>
      </c>
    </row>
    <row r="95" spans="2:15">
      <c r="B95" s="556" t="s">
        <v>1863</v>
      </c>
      <c r="C95" s="9"/>
      <c r="D95" s="9"/>
      <c r="E95" s="9"/>
      <c r="F95" s="9"/>
      <c r="G95" s="9"/>
    </row>
    <row r="96" spans="2:15">
      <c r="B96" s="556" t="s">
        <v>1864</v>
      </c>
      <c r="C96" s="9">
        <f t="shared" ref="C96:G96" si="23">C95+C94</f>
        <v>-51252.780000001192</v>
      </c>
      <c r="D96" s="9">
        <f t="shared" si="23"/>
        <v>641597.78000000119</v>
      </c>
      <c r="E96" s="9">
        <f t="shared" si="23"/>
        <v>-7924.9299999987707</v>
      </c>
      <c r="F96" s="9">
        <f t="shared" si="23"/>
        <v>80293.627499999944</v>
      </c>
      <c r="G96" s="9">
        <f t="shared" si="23"/>
        <v>122899.88408500049</v>
      </c>
      <c r="H96" s="9">
        <f>H95+H94</f>
        <v>180992.54000000143</v>
      </c>
      <c r="I96" s="9">
        <f>I95+I94</f>
        <v>447479.19349999959</v>
      </c>
    </row>
    <row r="98" spans="2:11">
      <c r="B98" s="46" t="s">
        <v>1865</v>
      </c>
      <c r="C98" s="46"/>
      <c r="D98" s="46"/>
      <c r="E98" s="46"/>
      <c r="F98" s="46"/>
      <c r="G98" s="46"/>
    </row>
    <row r="100" spans="2:11">
      <c r="B100" s="46" t="s">
        <v>1866</v>
      </c>
      <c r="C100" s="46"/>
      <c r="D100" s="46"/>
      <c r="E100" s="46"/>
      <c r="F100" s="46"/>
      <c r="G100" s="46"/>
    </row>
    <row r="101" spans="2:11">
      <c r="B101" s="556" t="s">
        <v>1867</v>
      </c>
      <c r="H101" s="9">
        <v>1060594</v>
      </c>
      <c r="I101" s="9">
        <v>1306248</v>
      </c>
    </row>
    <row r="102" spans="2:11">
      <c r="B102" s="556" t="s">
        <v>1868</v>
      </c>
      <c r="H102" s="9">
        <v>-691768</v>
      </c>
      <c r="I102" s="9">
        <v>-646771</v>
      </c>
    </row>
    <row r="103" spans="2:11" ht="30">
      <c r="B103" s="36" t="s">
        <v>1869</v>
      </c>
      <c r="C103" s="36"/>
      <c r="D103" s="36"/>
      <c r="E103" s="36"/>
      <c r="F103" s="36"/>
      <c r="G103" s="36"/>
      <c r="H103" s="9">
        <f>H101+H102</f>
        <v>368826</v>
      </c>
      <c r="I103" s="9">
        <f>I101+I102</f>
        <v>659477</v>
      </c>
    </row>
    <row r="104" spans="2:11">
      <c r="B104" s="46"/>
      <c r="C104" s="46"/>
      <c r="D104" s="46"/>
      <c r="E104" s="46"/>
      <c r="F104" s="46"/>
      <c r="G104" s="46"/>
    </row>
    <row r="105" spans="2:11">
      <c r="B105" s="46" t="s">
        <v>1870</v>
      </c>
      <c r="C105" s="46"/>
      <c r="D105" s="46"/>
      <c r="E105" s="46"/>
      <c r="F105" s="46"/>
      <c r="G105" s="46"/>
    </row>
    <row r="106" spans="2:11">
      <c r="B106" s="556" t="s">
        <v>1871</v>
      </c>
      <c r="H106" s="9">
        <v>0</v>
      </c>
      <c r="I106" s="9">
        <v>-148622</v>
      </c>
    </row>
    <row r="108" spans="2:11" s="46" customFormat="1">
      <c r="B108" s="46" t="s">
        <v>1872</v>
      </c>
      <c r="H108" s="201"/>
      <c r="I108" s="201"/>
      <c r="J108" s="201"/>
      <c r="K108" s="201"/>
    </row>
    <row r="109" spans="2:11">
      <c r="B109" s="556" t="s">
        <v>1873</v>
      </c>
      <c r="H109" s="9">
        <v>2438</v>
      </c>
      <c r="I109" s="9">
        <v>-32789</v>
      </c>
    </row>
    <row r="110" spans="2:11">
      <c r="B110" s="556" t="s">
        <v>1874</v>
      </c>
      <c r="H110" s="9">
        <v>-227000</v>
      </c>
      <c r="I110" s="9">
        <v>-235000</v>
      </c>
    </row>
    <row r="111" spans="2:11">
      <c r="B111" s="556" t="s">
        <v>1875</v>
      </c>
      <c r="H111" s="9">
        <v>-131135</v>
      </c>
      <c r="I111" s="9">
        <v>-120790</v>
      </c>
    </row>
    <row r="112" spans="2:11" ht="30">
      <c r="B112" s="36" t="s">
        <v>1876</v>
      </c>
      <c r="C112" s="36"/>
      <c r="D112" s="36"/>
      <c r="E112" s="36"/>
      <c r="F112" s="36"/>
      <c r="G112" s="36"/>
      <c r="H112" s="9">
        <f>H109+H110+H111</f>
        <v>-355697</v>
      </c>
      <c r="I112" s="9">
        <f>I109+I110+I111</f>
        <v>-388579</v>
      </c>
    </row>
    <row r="114" spans="2:9">
      <c r="B114" s="46" t="s">
        <v>1877</v>
      </c>
      <c r="C114" s="46"/>
      <c r="D114" s="46"/>
      <c r="E114" s="46"/>
      <c r="F114" s="46"/>
      <c r="G114" s="46"/>
    </row>
    <row r="115" spans="2:9">
      <c r="B115" s="556" t="s">
        <v>1878</v>
      </c>
      <c r="H115" s="9">
        <v>388</v>
      </c>
      <c r="I115" s="9">
        <v>599</v>
      </c>
    </row>
    <row r="117" spans="2:9">
      <c r="B117" s="556" t="s">
        <v>1879</v>
      </c>
      <c r="H117" s="9">
        <v>13517</v>
      </c>
      <c r="I117" s="9">
        <v>122875</v>
      </c>
    </row>
    <row r="118" spans="2:9">
      <c r="B118" s="556" t="s">
        <v>1880</v>
      </c>
      <c r="H118" s="9">
        <v>155742</v>
      </c>
      <c r="I118" s="9">
        <v>169259</v>
      </c>
    </row>
    <row r="119" spans="2:9">
      <c r="B119" s="556" t="s">
        <v>1881</v>
      </c>
      <c r="H119" s="9">
        <f>H117+H118</f>
        <v>169259</v>
      </c>
      <c r="I119" s="9">
        <f>I117+I118</f>
        <v>292134</v>
      </c>
    </row>
    <row r="121" spans="2:9" ht="30">
      <c r="B121" s="612" t="s">
        <v>1882</v>
      </c>
      <c r="C121" s="612"/>
      <c r="D121" s="612"/>
      <c r="E121" s="612"/>
      <c r="F121" s="612"/>
      <c r="G121" s="612"/>
    </row>
    <row r="122" spans="2:9">
      <c r="B122" s="556" t="s">
        <v>32</v>
      </c>
      <c r="H122" s="9">
        <v>404474</v>
      </c>
      <c r="I122" s="9">
        <v>382637</v>
      </c>
    </row>
    <row r="124" spans="2:9" ht="30">
      <c r="B124" s="36" t="s">
        <v>1883</v>
      </c>
      <c r="C124" s="36"/>
      <c r="D124" s="36"/>
      <c r="E124" s="36"/>
      <c r="F124" s="36"/>
      <c r="G124" s="36"/>
    </row>
    <row r="125" spans="2:9">
      <c r="B125" s="556" t="s">
        <v>9</v>
      </c>
      <c r="H125" s="9">
        <v>186506</v>
      </c>
      <c r="I125" s="9">
        <v>188114</v>
      </c>
    </row>
    <row r="126" spans="2:9">
      <c r="B126" s="556" t="s">
        <v>1884</v>
      </c>
    </row>
    <row r="127" spans="2:9">
      <c r="B127" s="556" t="s">
        <v>1885</v>
      </c>
      <c r="H127" s="9">
        <v>-212673</v>
      </c>
      <c r="I127" s="9">
        <v>72130</v>
      </c>
    </row>
    <row r="128" spans="2:9">
      <c r="B128" s="556" t="s">
        <v>1886</v>
      </c>
      <c r="H128" s="9">
        <v>2310</v>
      </c>
      <c r="I128" s="9">
        <v>2311</v>
      </c>
    </row>
    <row r="129" spans="1:15">
      <c r="B129" s="556" t="s">
        <v>1887</v>
      </c>
      <c r="H129" s="9">
        <v>-13904</v>
      </c>
    </row>
    <row r="130" spans="1:15">
      <c r="B130" s="556" t="s">
        <v>1888</v>
      </c>
      <c r="H130" s="9">
        <v>5576</v>
      </c>
      <c r="I130" s="9">
        <v>-3530</v>
      </c>
    </row>
    <row r="131" spans="1:15">
      <c r="B131" s="556" t="s">
        <v>1889</v>
      </c>
      <c r="H131" s="9">
        <v>-3463</v>
      </c>
      <c r="I131" s="9">
        <v>17815</v>
      </c>
    </row>
    <row r="132" spans="1:15">
      <c r="B132" s="556" t="s">
        <v>1890</v>
      </c>
      <c r="H132" s="9">
        <f>H125+H127+H128+H129+H130+H131</f>
        <v>-35648</v>
      </c>
      <c r="I132" s="9">
        <f>I122+I125+I127+I128+I130+I131</f>
        <v>659477</v>
      </c>
    </row>
    <row r="133" spans="1:15">
      <c r="B133" s="556" t="s">
        <v>1891</v>
      </c>
      <c r="H133" s="9">
        <f>H122+H132</f>
        <v>368826</v>
      </c>
      <c r="I133" s="9">
        <f>I122+I132</f>
        <v>1042114</v>
      </c>
    </row>
    <row r="135" spans="1:15">
      <c r="B135" s="556" t="s">
        <v>1892</v>
      </c>
    </row>
    <row r="138" spans="1:15">
      <c r="B138" s="556" t="s">
        <v>1893</v>
      </c>
    </row>
    <row r="139" spans="1:15">
      <c r="A139" s="556">
        <v>100</v>
      </c>
      <c r="B139" s="556" t="s">
        <v>1894</v>
      </c>
    </row>
    <row r="140" spans="1:15">
      <c r="A140" s="556">
        <v>100</v>
      </c>
      <c r="B140" s="34" t="s">
        <v>36</v>
      </c>
      <c r="C140" s="34"/>
      <c r="D140" s="34"/>
      <c r="E140" s="34"/>
      <c r="F140" s="34"/>
      <c r="G140" s="34"/>
      <c r="H140" s="9">
        <v>10000</v>
      </c>
      <c r="I140" s="9">
        <v>7478</v>
      </c>
    </row>
    <row r="141" spans="1:15">
      <c r="A141" s="556">
        <v>100</v>
      </c>
      <c r="B141" s="34" t="s">
        <v>1895</v>
      </c>
      <c r="C141" s="34"/>
      <c r="D141" s="34"/>
      <c r="E141" s="34"/>
      <c r="F141" s="34"/>
      <c r="G141" s="34"/>
      <c r="H141" s="9">
        <v>0</v>
      </c>
      <c r="I141" s="9">
        <v>0</v>
      </c>
    </row>
    <row r="142" spans="1:15">
      <c r="A142" s="556">
        <v>100</v>
      </c>
      <c r="B142" s="122" t="s">
        <v>75</v>
      </c>
      <c r="C142" s="122"/>
      <c r="D142" s="122"/>
      <c r="E142" s="122"/>
      <c r="F142" s="122"/>
      <c r="G142" s="122"/>
      <c r="H142" s="26">
        <f>H141/H140</f>
        <v>0</v>
      </c>
      <c r="I142" s="26">
        <f>I141/I140</f>
        <v>0</v>
      </c>
      <c r="J142" s="26"/>
      <c r="K142" s="26"/>
      <c r="M142" s="33">
        <v>0</v>
      </c>
      <c r="N142" s="33">
        <v>0</v>
      </c>
      <c r="O142" s="33">
        <v>0</v>
      </c>
    </row>
    <row r="143" spans="1:15">
      <c r="A143" s="556">
        <v>100</v>
      </c>
      <c r="B143" s="34" t="s">
        <v>38</v>
      </c>
      <c r="C143" s="34"/>
      <c r="D143" s="34"/>
      <c r="E143" s="34"/>
      <c r="F143" s="34"/>
      <c r="G143" s="34"/>
      <c r="H143" s="9">
        <v>0</v>
      </c>
      <c r="I143" s="9">
        <v>0</v>
      </c>
      <c r="M143" s="33"/>
      <c r="N143" s="33"/>
      <c r="O143" s="33"/>
    </row>
    <row r="144" spans="1:15">
      <c r="A144" s="556">
        <v>100</v>
      </c>
      <c r="B144" s="122" t="s">
        <v>76</v>
      </c>
      <c r="C144" s="122"/>
      <c r="D144" s="122"/>
      <c r="E144" s="122"/>
      <c r="F144" s="122"/>
      <c r="G144" s="122"/>
      <c r="H144" s="26">
        <f>H143/H140</f>
        <v>0</v>
      </c>
      <c r="I144" s="26">
        <f>I143/I140</f>
        <v>0</v>
      </c>
      <c r="J144" s="26"/>
      <c r="K144" s="26"/>
      <c r="M144" s="33">
        <v>0</v>
      </c>
      <c r="N144" s="33">
        <v>0</v>
      </c>
      <c r="O144" s="33">
        <v>0</v>
      </c>
    </row>
    <row r="145" spans="1:15">
      <c r="A145" s="556">
        <v>100</v>
      </c>
      <c r="B145" s="34" t="s">
        <v>39</v>
      </c>
      <c r="C145" s="34"/>
      <c r="D145" s="34"/>
      <c r="E145" s="34"/>
      <c r="F145" s="34"/>
      <c r="G145" s="34"/>
      <c r="H145" s="9">
        <v>10000</v>
      </c>
      <c r="I145" s="9">
        <f>I140+I141-I143</f>
        <v>7478</v>
      </c>
      <c r="L145" s="9">
        <f>VLOOKUP(A145,PlantInvestment,$H$233,FALSE)</f>
        <v>0</v>
      </c>
      <c r="M145" s="33"/>
      <c r="N145" s="33"/>
      <c r="O145" s="33"/>
    </row>
    <row r="146" spans="1:15">
      <c r="A146" s="556">
        <v>200</v>
      </c>
      <c r="B146" s="556" t="s">
        <v>1896</v>
      </c>
      <c r="M146" s="33"/>
      <c r="N146" s="33"/>
      <c r="O146" s="33"/>
    </row>
    <row r="147" spans="1:15">
      <c r="A147" s="556">
        <v>200</v>
      </c>
      <c r="B147" s="34" t="s">
        <v>36</v>
      </c>
      <c r="C147" s="34"/>
      <c r="D147" s="34"/>
      <c r="E147" s="34"/>
      <c r="F147" s="34"/>
      <c r="G147" s="34"/>
      <c r="H147" s="9">
        <v>39112</v>
      </c>
      <c r="I147" s="9">
        <v>0</v>
      </c>
      <c r="M147" s="33"/>
      <c r="N147" s="33"/>
      <c r="O147" s="33"/>
    </row>
    <row r="148" spans="1:15">
      <c r="A148" s="556">
        <v>200</v>
      </c>
      <c r="B148" s="34" t="s">
        <v>1895</v>
      </c>
      <c r="C148" s="34"/>
      <c r="D148" s="34"/>
      <c r="E148" s="34"/>
      <c r="F148" s="34"/>
      <c r="G148" s="34"/>
      <c r="H148" s="9">
        <v>0</v>
      </c>
      <c r="I148" s="9">
        <v>0</v>
      </c>
      <c r="M148" s="33"/>
      <c r="N148" s="33"/>
      <c r="O148" s="33"/>
    </row>
    <row r="149" spans="1:15">
      <c r="A149" s="556">
        <v>200</v>
      </c>
      <c r="B149" s="122" t="s">
        <v>75</v>
      </c>
      <c r="C149" s="122"/>
      <c r="D149" s="122"/>
      <c r="E149" s="122"/>
      <c r="F149" s="122"/>
      <c r="G149" s="122"/>
      <c r="M149" s="33">
        <v>0.01</v>
      </c>
      <c r="N149" s="33">
        <v>0.01</v>
      </c>
      <c r="O149" s="33">
        <v>0.01</v>
      </c>
    </row>
    <row r="150" spans="1:15">
      <c r="A150" s="556">
        <v>200</v>
      </c>
      <c r="B150" s="34" t="s">
        <v>38</v>
      </c>
      <c r="C150" s="34"/>
      <c r="D150" s="34"/>
      <c r="E150" s="34"/>
      <c r="F150" s="34"/>
      <c r="G150" s="34"/>
      <c r="H150" s="9">
        <v>0</v>
      </c>
      <c r="I150" s="9">
        <v>0</v>
      </c>
      <c r="M150" s="33"/>
      <c r="N150" s="33"/>
      <c r="O150" s="33"/>
    </row>
    <row r="151" spans="1:15">
      <c r="A151" s="556">
        <v>200</v>
      </c>
      <c r="B151" s="122" t="s">
        <v>76</v>
      </c>
      <c r="C151" s="122"/>
      <c r="D151" s="122"/>
      <c r="E151" s="122"/>
      <c r="F151" s="122"/>
      <c r="G151" s="122"/>
      <c r="M151" s="33">
        <v>0</v>
      </c>
      <c r="N151" s="33">
        <v>0</v>
      </c>
      <c r="O151" s="33">
        <v>0</v>
      </c>
    </row>
    <row r="152" spans="1:15">
      <c r="A152" s="556">
        <v>200</v>
      </c>
      <c r="B152" s="34" t="s">
        <v>39</v>
      </c>
      <c r="C152" s="34"/>
      <c r="D152" s="34"/>
      <c r="E152" s="34"/>
      <c r="F152" s="34"/>
      <c r="G152" s="34"/>
      <c r="H152" s="9">
        <v>39112</v>
      </c>
      <c r="I152" s="9">
        <f>I147+I148-I150</f>
        <v>0</v>
      </c>
      <c r="L152" s="9">
        <f>VLOOKUP(A152,PlantInvestment,$H$233,FALSE)</f>
        <v>0</v>
      </c>
    </row>
    <row r="153" spans="1:15">
      <c r="A153" s="556">
        <v>300</v>
      </c>
      <c r="B153" s="556" t="s">
        <v>1824</v>
      </c>
    </row>
    <row r="154" spans="1:15">
      <c r="A154" s="556">
        <v>300</v>
      </c>
      <c r="B154" s="34" t="s">
        <v>36</v>
      </c>
      <c r="C154" s="34"/>
      <c r="D154" s="34"/>
      <c r="E154" s="34"/>
      <c r="F154" s="34"/>
      <c r="G154" s="34"/>
      <c r="H154" s="9">
        <v>2980</v>
      </c>
      <c r="I154" s="9">
        <v>0</v>
      </c>
    </row>
    <row r="155" spans="1:15">
      <c r="A155" s="556">
        <v>300</v>
      </c>
      <c r="B155" s="34" t="s">
        <v>1895</v>
      </c>
      <c r="C155" s="34"/>
      <c r="D155" s="34"/>
      <c r="E155" s="34"/>
      <c r="F155" s="34"/>
      <c r="G155" s="34"/>
      <c r="H155" s="9">
        <v>99025</v>
      </c>
      <c r="I155" s="9">
        <v>0</v>
      </c>
      <c r="M155" s="33">
        <v>0</v>
      </c>
      <c r="N155" s="33">
        <v>0</v>
      </c>
      <c r="O155" s="33">
        <v>0</v>
      </c>
    </row>
    <row r="156" spans="1:15">
      <c r="A156" s="556">
        <v>300</v>
      </c>
      <c r="B156" s="122" t="s">
        <v>75</v>
      </c>
      <c r="C156" s="122"/>
      <c r="D156" s="122"/>
      <c r="E156" s="122"/>
      <c r="F156" s="122"/>
      <c r="G156" s="122"/>
    </row>
    <row r="157" spans="1:15">
      <c r="A157" s="556">
        <v>300</v>
      </c>
      <c r="B157" s="34" t="s">
        <v>38</v>
      </c>
      <c r="C157" s="34"/>
      <c r="D157" s="34"/>
      <c r="E157" s="34"/>
      <c r="F157" s="34"/>
      <c r="G157" s="34"/>
      <c r="H157" s="9">
        <v>-8091</v>
      </c>
      <c r="I157" s="9">
        <v>0</v>
      </c>
    </row>
    <row r="158" spans="1:15">
      <c r="A158" s="556">
        <v>300</v>
      </c>
      <c r="B158" s="122" t="s">
        <v>76</v>
      </c>
      <c r="C158" s="122"/>
      <c r="D158" s="122"/>
      <c r="E158" s="122"/>
      <c r="F158" s="122"/>
      <c r="G158" s="122"/>
      <c r="M158" s="33">
        <v>0</v>
      </c>
      <c r="N158" s="33">
        <v>0</v>
      </c>
      <c r="O158" s="33">
        <v>0</v>
      </c>
    </row>
    <row r="159" spans="1:15">
      <c r="A159" s="556">
        <v>300</v>
      </c>
      <c r="B159" s="34" t="s">
        <v>39</v>
      </c>
      <c r="C159" s="34"/>
      <c r="D159" s="34"/>
      <c r="E159" s="34"/>
      <c r="F159" s="34"/>
      <c r="G159" s="34"/>
      <c r="H159" s="9">
        <v>93914</v>
      </c>
      <c r="I159" s="9">
        <f>I154+I155-I157</f>
        <v>0</v>
      </c>
      <c r="L159" s="9">
        <f>VLOOKUP(A159,PlantInvestment,$H$233,FALSE)</f>
        <v>0</v>
      </c>
    </row>
    <row r="160" spans="1:15">
      <c r="B160" s="556" t="s">
        <v>1897</v>
      </c>
    </row>
    <row r="161" spans="1:15">
      <c r="B161" s="34" t="s">
        <v>36</v>
      </c>
      <c r="C161" s="34"/>
      <c r="D161" s="34"/>
      <c r="E161" s="34"/>
      <c r="F161" s="34"/>
      <c r="G161" s="34"/>
      <c r="H161" s="9">
        <f t="shared" ref="H161:L162" si="24">H140+H147+H154</f>
        <v>52092</v>
      </c>
      <c r="I161" s="9">
        <f t="shared" si="24"/>
        <v>7478</v>
      </c>
      <c r="L161" s="9">
        <f t="shared" si="24"/>
        <v>0</v>
      </c>
    </row>
    <row r="162" spans="1:15">
      <c r="B162" s="34" t="s">
        <v>1895</v>
      </c>
      <c r="C162" s="34"/>
      <c r="D162" s="34"/>
      <c r="E162" s="34"/>
      <c r="F162" s="34"/>
      <c r="G162" s="34"/>
      <c r="H162" s="9">
        <f t="shared" si="24"/>
        <v>99025</v>
      </c>
      <c r="I162" s="9">
        <f t="shared" si="24"/>
        <v>0</v>
      </c>
      <c r="L162" s="9">
        <f t="shared" si="24"/>
        <v>0</v>
      </c>
    </row>
    <row r="163" spans="1:15">
      <c r="B163" s="34" t="s">
        <v>38</v>
      </c>
      <c r="C163" s="34"/>
      <c r="D163" s="34"/>
      <c r="E163" s="34"/>
      <c r="F163" s="34"/>
      <c r="G163" s="34"/>
      <c r="H163" s="9">
        <f>H143+H150+H157</f>
        <v>-8091</v>
      </c>
      <c r="I163" s="9">
        <f>I143+I150+I157</f>
        <v>0</v>
      </c>
      <c r="L163" s="9">
        <f>L143+L150+L157</f>
        <v>0</v>
      </c>
    </row>
    <row r="164" spans="1:15">
      <c r="B164" s="34" t="s">
        <v>39</v>
      </c>
      <c r="C164" s="34"/>
      <c r="D164" s="34"/>
      <c r="E164" s="34"/>
      <c r="F164" s="34"/>
      <c r="G164" s="34"/>
      <c r="H164" s="9">
        <f>H145+H152+H159</f>
        <v>143026</v>
      </c>
      <c r="I164" s="9">
        <f>I145+I152+I159</f>
        <v>7478</v>
      </c>
      <c r="L164" s="9">
        <f>L145+L152+L159</f>
        <v>0</v>
      </c>
    </row>
    <row r="166" spans="1:15">
      <c r="B166" s="556" t="s">
        <v>1898</v>
      </c>
    </row>
    <row r="167" spans="1:15">
      <c r="A167" s="556">
        <v>400</v>
      </c>
      <c r="B167" s="556" t="s">
        <v>1899</v>
      </c>
    </row>
    <row r="168" spans="1:15">
      <c r="A168" s="556">
        <v>400</v>
      </c>
      <c r="B168" s="34" t="s">
        <v>36</v>
      </c>
      <c r="C168" s="34"/>
      <c r="D168" s="34"/>
      <c r="E168" s="34"/>
      <c r="F168" s="34"/>
      <c r="G168" s="34"/>
      <c r="H168" s="9">
        <v>140000</v>
      </c>
      <c r="I168" s="9">
        <v>18441735</v>
      </c>
      <c r="L168" s="25">
        <f>I168</f>
        <v>18441735</v>
      </c>
    </row>
    <row r="169" spans="1:15">
      <c r="A169" s="556">
        <v>400</v>
      </c>
      <c r="B169" s="34" t="s">
        <v>1895</v>
      </c>
      <c r="C169" s="34"/>
      <c r="D169" s="34"/>
      <c r="E169" s="34"/>
      <c r="F169" s="34"/>
      <c r="G169" s="34"/>
      <c r="H169" s="9">
        <v>0</v>
      </c>
      <c r="I169" s="9">
        <v>0</v>
      </c>
    </row>
    <row r="170" spans="1:15">
      <c r="A170" s="556">
        <v>400</v>
      </c>
      <c r="B170" s="122" t="s">
        <v>75</v>
      </c>
      <c r="C170" s="122"/>
      <c r="D170" s="122"/>
      <c r="E170" s="122"/>
      <c r="F170" s="122"/>
      <c r="G170" s="122"/>
      <c r="M170" s="26">
        <v>5.0000000000000001E-3</v>
      </c>
      <c r="N170" s="26">
        <v>5.0000000000000001E-3</v>
      </c>
      <c r="O170" s="26">
        <v>5.0000000000000001E-3</v>
      </c>
    </row>
    <row r="171" spans="1:15">
      <c r="A171" s="556">
        <v>400</v>
      </c>
      <c r="B171" s="34" t="s">
        <v>38</v>
      </c>
      <c r="C171" s="34"/>
      <c r="D171" s="34"/>
      <c r="E171" s="34"/>
      <c r="F171" s="34"/>
      <c r="G171" s="34"/>
      <c r="H171" s="9">
        <v>0</v>
      </c>
      <c r="I171" s="9">
        <v>0</v>
      </c>
      <c r="M171" s="26"/>
      <c r="N171" s="26"/>
      <c r="O171" s="26"/>
    </row>
    <row r="172" spans="1:15">
      <c r="A172" s="556">
        <v>400</v>
      </c>
      <c r="B172" s="122" t="s">
        <v>76</v>
      </c>
      <c r="C172" s="122"/>
      <c r="D172" s="122"/>
      <c r="E172" s="122"/>
      <c r="F172" s="122"/>
      <c r="G172" s="122"/>
      <c r="M172" s="26">
        <v>-2E-3</v>
      </c>
      <c r="N172" s="26">
        <v>-2E-3</v>
      </c>
      <c r="O172" s="26">
        <v>-2E-3</v>
      </c>
    </row>
    <row r="173" spans="1:15">
      <c r="A173" s="556">
        <v>400</v>
      </c>
      <c r="B173" s="34" t="s">
        <v>39</v>
      </c>
      <c r="C173" s="34"/>
      <c r="D173" s="34"/>
      <c r="E173" s="34"/>
      <c r="F173" s="34"/>
      <c r="G173" s="34"/>
      <c r="H173" s="9">
        <v>140000</v>
      </c>
      <c r="I173" s="9">
        <f>I168+I169-I171</f>
        <v>18441735</v>
      </c>
      <c r="L173" s="9">
        <f>I173</f>
        <v>18441735</v>
      </c>
      <c r="M173" s="26"/>
      <c r="N173" s="26"/>
      <c r="O173" s="26"/>
    </row>
    <row r="174" spans="1:15">
      <c r="A174" s="556">
        <v>500</v>
      </c>
      <c r="B174" s="556" t="s">
        <v>1900</v>
      </c>
      <c r="M174" s="26"/>
      <c r="N174" s="26"/>
      <c r="O174" s="26"/>
    </row>
    <row r="175" spans="1:15">
      <c r="A175" s="556">
        <v>500</v>
      </c>
      <c r="B175" s="34" t="s">
        <v>36</v>
      </c>
      <c r="C175" s="34"/>
      <c r="D175" s="34"/>
      <c r="E175" s="34"/>
      <c r="F175" s="34"/>
      <c r="G175" s="34"/>
      <c r="H175" s="9">
        <v>110863</v>
      </c>
      <c r="I175" s="9">
        <v>24422193</v>
      </c>
      <c r="L175" s="25">
        <f>I175</f>
        <v>24422193</v>
      </c>
      <c r="M175" s="26"/>
      <c r="N175" s="26"/>
      <c r="O175" s="26"/>
    </row>
    <row r="176" spans="1:15">
      <c r="A176" s="556">
        <v>500</v>
      </c>
      <c r="B176" s="34" t="s">
        <v>1895</v>
      </c>
      <c r="C176" s="34"/>
      <c r="D176" s="34"/>
      <c r="E176" s="34"/>
      <c r="F176" s="34"/>
      <c r="G176" s="34"/>
      <c r="H176" s="9">
        <v>0</v>
      </c>
      <c r="I176" s="9">
        <v>0</v>
      </c>
      <c r="M176" s="26"/>
      <c r="N176" s="26"/>
      <c r="O176" s="26"/>
    </row>
    <row r="177" spans="1:15">
      <c r="A177" s="556">
        <v>500</v>
      </c>
      <c r="B177" s="122" t="s">
        <v>75</v>
      </c>
      <c r="C177" s="122"/>
      <c r="D177" s="122"/>
      <c r="E177" s="122"/>
      <c r="F177" s="122"/>
      <c r="G177" s="122"/>
      <c r="I177" s="28">
        <f>I176/I175</f>
        <v>0</v>
      </c>
      <c r="J177" s="28"/>
      <c r="K177" s="28"/>
      <c r="M177" s="26">
        <v>7.0000000000000001E-3</v>
      </c>
      <c r="N177" s="26">
        <v>7.0000000000000001E-3</v>
      </c>
      <c r="O177" s="26">
        <v>7.0000000000000001E-3</v>
      </c>
    </row>
    <row r="178" spans="1:15">
      <c r="A178" s="556">
        <v>500</v>
      </c>
      <c r="B178" s="34" t="s">
        <v>38</v>
      </c>
      <c r="C178" s="34"/>
      <c r="D178" s="34"/>
      <c r="E178" s="34"/>
      <c r="F178" s="34"/>
      <c r="G178" s="34"/>
      <c r="H178" s="9">
        <v>0</v>
      </c>
      <c r="I178" s="9">
        <v>0</v>
      </c>
      <c r="M178" s="26"/>
      <c r="N178" s="26"/>
      <c r="O178" s="26"/>
    </row>
    <row r="179" spans="1:15">
      <c r="A179" s="556">
        <v>500</v>
      </c>
      <c r="B179" s="122" t="s">
        <v>76</v>
      </c>
      <c r="C179" s="122"/>
      <c r="D179" s="122"/>
      <c r="E179" s="122"/>
      <c r="F179" s="122"/>
      <c r="G179" s="122"/>
      <c r="M179" s="26">
        <v>-2E-3</v>
      </c>
      <c r="N179" s="26">
        <v>-2E-3</v>
      </c>
      <c r="O179" s="26">
        <v>-2E-3</v>
      </c>
    </row>
    <row r="180" spans="1:15">
      <c r="A180" s="556">
        <v>500</v>
      </c>
      <c r="B180" s="34" t="s">
        <v>39</v>
      </c>
      <c r="C180" s="34"/>
      <c r="D180" s="34"/>
      <c r="E180" s="34"/>
      <c r="F180" s="34"/>
      <c r="G180" s="34"/>
      <c r="H180" s="9">
        <v>110863</v>
      </c>
      <c r="I180" s="9">
        <v>51881717</v>
      </c>
      <c r="L180" s="9">
        <f>I180</f>
        <v>51881717</v>
      </c>
      <c r="M180" s="26"/>
      <c r="N180" s="26"/>
      <c r="O180" s="26"/>
    </row>
    <row r="181" spans="1:15">
      <c r="A181" s="556">
        <v>600</v>
      </c>
      <c r="B181" s="556" t="s">
        <v>1901</v>
      </c>
      <c r="M181" s="26"/>
      <c r="N181" s="26"/>
      <c r="O181" s="26"/>
    </row>
    <row r="182" spans="1:15">
      <c r="A182" s="556">
        <v>600</v>
      </c>
      <c r="B182" s="34" t="s">
        <v>36</v>
      </c>
      <c r="C182" s="34"/>
      <c r="D182" s="34"/>
      <c r="E182" s="34"/>
      <c r="F182" s="34"/>
      <c r="G182" s="34"/>
      <c r="H182" s="9">
        <v>8521323</v>
      </c>
      <c r="I182" s="9">
        <v>22376864.609999999</v>
      </c>
      <c r="L182" s="25">
        <f>I182</f>
        <v>22376864.609999999</v>
      </c>
      <c r="M182" s="26"/>
      <c r="N182" s="26"/>
      <c r="O182" s="26"/>
    </row>
    <row r="183" spans="1:15">
      <c r="A183" s="556">
        <v>600</v>
      </c>
      <c r="B183" s="34" t="s">
        <v>1895</v>
      </c>
      <c r="C183" s="34"/>
      <c r="D183" s="34"/>
      <c r="E183" s="34"/>
      <c r="F183" s="34"/>
      <c r="G183" s="34"/>
      <c r="H183" s="9">
        <v>0</v>
      </c>
      <c r="I183" s="9">
        <v>0</v>
      </c>
      <c r="M183" s="26"/>
      <c r="N183" s="26"/>
      <c r="O183" s="26"/>
    </row>
    <row r="184" spans="1:15">
      <c r="A184" s="556">
        <v>600</v>
      </c>
      <c r="B184" s="122" t="s">
        <v>75</v>
      </c>
      <c r="C184" s="122"/>
      <c r="D184" s="122"/>
      <c r="E184" s="122"/>
      <c r="F184" s="122"/>
      <c r="G184" s="122"/>
      <c r="M184" s="26">
        <v>0.03</v>
      </c>
      <c r="N184" s="26">
        <v>0.03</v>
      </c>
      <c r="O184" s="26">
        <v>0.03</v>
      </c>
    </row>
    <row r="185" spans="1:15">
      <c r="A185" s="556">
        <v>600</v>
      </c>
      <c r="B185" s="34" t="s">
        <v>38</v>
      </c>
      <c r="C185" s="34"/>
      <c r="D185" s="34"/>
      <c r="E185" s="34"/>
      <c r="F185" s="34"/>
      <c r="G185" s="34"/>
      <c r="H185" s="9">
        <v>0</v>
      </c>
      <c r="I185" s="9">
        <v>0</v>
      </c>
      <c r="M185" s="26"/>
      <c r="N185" s="26"/>
      <c r="O185" s="26"/>
    </row>
    <row r="186" spans="1:15">
      <c r="A186" s="556">
        <v>600</v>
      </c>
      <c r="B186" s="122" t="s">
        <v>76</v>
      </c>
      <c r="C186" s="122"/>
      <c r="D186" s="122"/>
      <c r="E186" s="122"/>
      <c r="F186" s="122"/>
      <c r="G186" s="122"/>
      <c r="M186" s="26">
        <v>-5.0000000000000001E-3</v>
      </c>
      <c r="N186" s="26">
        <v>-5.0000000000000001E-3</v>
      </c>
      <c r="O186" s="26">
        <v>-5.0000000000000001E-3</v>
      </c>
    </row>
    <row r="187" spans="1:15">
      <c r="A187" s="556">
        <v>600</v>
      </c>
      <c r="B187" s="34" t="s">
        <v>39</v>
      </c>
      <c r="C187" s="34"/>
      <c r="D187" s="34"/>
      <c r="E187" s="34"/>
      <c r="F187" s="34"/>
      <c r="G187" s="34"/>
      <c r="H187" s="9">
        <v>8521323</v>
      </c>
      <c r="I187" s="9">
        <f>I182+I183-I185</f>
        <v>22376864.609999999</v>
      </c>
      <c r="L187" s="9">
        <f>I187</f>
        <v>22376864.609999999</v>
      </c>
    </row>
    <row r="188" spans="1:15" ht="30">
      <c r="B188" s="36" t="s">
        <v>1902</v>
      </c>
      <c r="C188" s="36"/>
      <c r="D188" s="36"/>
      <c r="E188" s="36"/>
      <c r="F188" s="36"/>
      <c r="G188" s="36"/>
    </row>
    <row r="189" spans="1:15">
      <c r="B189" s="34" t="s">
        <v>36</v>
      </c>
      <c r="C189" s="34"/>
      <c r="D189" s="34"/>
      <c r="E189" s="34"/>
      <c r="F189" s="34"/>
      <c r="G189" s="34"/>
      <c r="H189" s="9">
        <f t="shared" ref="H189:L190" si="25">H168+H175+H182</f>
        <v>8772186</v>
      </c>
      <c r="I189" s="9">
        <f t="shared" si="25"/>
        <v>65240792.609999999</v>
      </c>
      <c r="L189" s="9">
        <f>I189</f>
        <v>65240792.609999999</v>
      </c>
    </row>
    <row r="190" spans="1:15">
      <c r="B190" s="34" t="s">
        <v>1895</v>
      </c>
      <c r="C190" s="34"/>
      <c r="D190" s="34"/>
      <c r="E190" s="34"/>
      <c r="F190" s="34"/>
      <c r="G190" s="34"/>
      <c r="H190" s="9">
        <f t="shared" si="25"/>
        <v>0</v>
      </c>
      <c r="I190" s="9">
        <f t="shared" si="25"/>
        <v>0</v>
      </c>
      <c r="L190" s="9">
        <f t="shared" si="25"/>
        <v>0</v>
      </c>
    </row>
    <row r="191" spans="1:15">
      <c r="B191" s="34" t="s">
        <v>38</v>
      </c>
      <c r="C191" s="34"/>
      <c r="D191" s="34"/>
      <c r="E191" s="34"/>
      <c r="F191" s="34"/>
      <c r="G191" s="34"/>
      <c r="H191" s="9">
        <f>H171+H178+H185</f>
        <v>0</v>
      </c>
      <c r="I191" s="9">
        <f>I171+I178+I185</f>
        <v>0</v>
      </c>
      <c r="L191" s="9">
        <f>L171+L178+L185</f>
        <v>0</v>
      </c>
    </row>
    <row r="192" spans="1:15">
      <c r="B192" s="34" t="s">
        <v>39</v>
      </c>
      <c r="C192" s="34"/>
      <c r="D192" s="34"/>
      <c r="E192" s="34"/>
      <c r="F192" s="34"/>
      <c r="G192" s="34"/>
      <c r="H192" s="9">
        <f>H173+H180+H187</f>
        <v>8772186</v>
      </c>
      <c r="I192" s="9">
        <f>I173+I180+I187</f>
        <v>92700316.609999999</v>
      </c>
      <c r="L192" s="9">
        <f>L173+L180+L187</f>
        <v>92700316.609999999</v>
      </c>
    </row>
    <row r="193" spans="1:15">
      <c r="L193" s="9"/>
    </row>
    <row r="194" spans="1:15">
      <c r="B194" s="556" t="s">
        <v>1903</v>
      </c>
      <c r="L194" s="9"/>
    </row>
    <row r="195" spans="1:15">
      <c r="B195" s="34" t="s">
        <v>36</v>
      </c>
      <c r="C195" s="34"/>
      <c r="D195" s="34"/>
      <c r="E195" s="34"/>
      <c r="F195" s="34"/>
      <c r="G195" s="34"/>
      <c r="H195" s="9">
        <f>H161+H189</f>
        <v>8824278</v>
      </c>
      <c r="I195" s="9">
        <f>I161+I189</f>
        <v>65248270.609999999</v>
      </c>
      <c r="L195" s="9">
        <f>L161+L189</f>
        <v>65240792.609999999</v>
      </c>
    </row>
    <row r="196" spans="1:15">
      <c r="B196" s="34" t="s">
        <v>1895</v>
      </c>
      <c r="C196" s="34"/>
      <c r="D196" s="34"/>
      <c r="E196" s="34"/>
      <c r="F196" s="34"/>
      <c r="G196" s="34"/>
      <c r="H196" s="9">
        <f t="shared" ref="H196:I198" si="26">H162+H190</f>
        <v>99025</v>
      </c>
      <c r="I196" s="9">
        <f t="shared" si="26"/>
        <v>0</v>
      </c>
      <c r="L196" s="9">
        <f t="shared" ref="L196:L198" si="27">L162+L190</f>
        <v>0</v>
      </c>
    </row>
    <row r="197" spans="1:15">
      <c r="B197" s="34" t="s">
        <v>38</v>
      </c>
      <c r="C197" s="34"/>
      <c r="D197" s="34"/>
      <c r="E197" s="34"/>
      <c r="F197" s="34"/>
      <c r="G197" s="34"/>
      <c r="H197" s="9">
        <f t="shared" si="26"/>
        <v>-8091</v>
      </c>
      <c r="I197" s="9">
        <f t="shared" si="26"/>
        <v>0</v>
      </c>
      <c r="L197" s="9">
        <f t="shared" si="27"/>
        <v>0</v>
      </c>
    </row>
    <row r="198" spans="1:15">
      <c r="B198" s="34" t="s">
        <v>39</v>
      </c>
      <c r="C198" s="34"/>
      <c r="D198" s="34"/>
      <c r="E198" s="34"/>
      <c r="F198" s="34"/>
      <c r="G198" s="34"/>
      <c r="H198" s="9">
        <f t="shared" si="26"/>
        <v>8915212</v>
      </c>
      <c r="I198" s="9">
        <f t="shared" si="26"/>
        <v>92707794.609999999</v>
      </c>
      <c r="L198" s="9">
        <f t="shared" si="27"/>
        <v>92700316.609999999</v>
      </c>
    </row>
    <row r="200" spans="1:15">
      <c r="B200" s="556" t="s">
        <v>1904</v>
      </c>
    </row>
    <row r="201" spans="1:15">
      <c r="A201" s="556">
        <v>400</v>
      </c>
      <c r="B201" s="556" t="s">
        <v>1899</v>
      </c>
    </row>
    <row r="202" spans="1:15">
      <c r="A202" s="556">
        <v>400</v>
      </c>
      <c r="B202" s="34" t="s">
        <v>36</v>
      </c>
      <c r="C202" s="34"/>
      <c r="D202" s="34"/>
      <c r="E202" s="34"/>
      <c r="F202" s="34"/>
      <c r="G202" s="34"/>
      <c r="H202" s="9">
        <v>-36633</v>
      </c>
      <c r="I202" s="9">
        <v>0</v>
      </c>
    </row>
    <row r="203" spans="1:15">
      <c r="A203" s="556">
        <v>400</v>
      </c>
      <c r="B203" s="34" t="s">
        <v>9</v>
      </c>
      <c r="C203" s="34"/>
      <c r="D203" s="34"/>
      <c r="E203" s="34"/>
      <c r="F203" s="34"/>
      <c r="G203" s="34"/>
      <c r="H203" s="9">
        <v>-2800</v>
      </c>
      <c r="I203" s="9">
        <v>0</v>
      </c>
    </row>
    <row r="204" spans="1:15">
      <c r="A204" s="556">
        <v>400</v>
      </c>
      <c r="B204" s="122" t="s">
        <v>51</v>
      </c>
      <c r="C204" s="122"/>
      <c r="D204" s="122"/>
      <c r="E204" s="122"/>
      <c r="F204" s="122"/>
      <c r="G204" s="122"/>
      <c r="H204" s="33">
        <f>H203/H168</f>
        <v>-0.02</v>
      </c>
      <c r="I204" s="33">
        <f>I203/I168</f>
        <v>0</v>
      </c>
      <c r="J204" s="33"/>
      <c r="K204" s="33"/>
      <c r="M204" s="33">
        <f>-1/M205</f>
        <v>-0.02</v>
      </c>
      <c r="N204" s="33">
        <f t="shared" ref="N204:O204" si="28">-1/N205</f>
        <v>-0.02</v>
      </c>
      <c r="O204" s="33">
        <f t="shared" si="28"/>
        <v>-0.02</v>
      </c>
    </row>
    <row r="205" spans="1:15">
      <c r="A205" s="556">
        <v>400</v>
      </c>
      <c r="B205" s="122" t="s">
        <v>78</v>
      </c>
      <c r="C205" s="122"/>
      <c r="D205" s="122"/>
      <c r="E205" s="122"/>
      <c r="F205" s="122"/>
      <c r="G205" s="122"/>
      <c r="I205" s="9" t="e">
        <f>1/I204</f>
        <v>#DIV/0!</v>
      </c>
      <c r="M205" s="556">
        <v>50</v>
      </c>
      <c r="N205" s="556">
        <v>50</v>
      </c>
      <c r="O205" s="556">
        <v>50</v>
      </c>
    </row>
    <row r="206" spans="1:15">
      <c r="A206" s="556">
        <v>400</v>
      </c>
      <c r="B206" s="34" t="s">
        <v>38</v>
      </c>
      <c r="C206" s="34"/>
      <c r="D206" s="34"/>
      <c r="E206" s="34"/>
      <c r="F206" s="34"/>
      <c r="G206" s="34"/>
      <c r="H206" s="9">
        <v>0</v>
      </c>
      <c r="I206" s="9">
        <v>0</v>
      </c>
      <c r="M206" s="556" t="s">
        <v>1905</v>
      </c>
    </row>
    <row r="207" spans="1:15">
      <c r="A207" s="556">
        <v>400</v>
      </c>
      <c r="B207" s="122" t="s">
        <v>39</v>
      </c>
      <c r="C207" s="122"/>
      <c r="D207" s="122"/>
      <c r="E207" s="122"/>
      <c r="F207" s="122"/>
      <c r="G207" s="122"/>
      <c r="H207" s="9">
        <v>-39433</v>
      </c>
      <c r="I207" s="9">
        <f>I202+I203-I206</f>
        <v>0</v>
      </c>
      <c r="L207" s="9">
        <f>I207</f>
        <v>0</v>
      </c>
    </row>
    <row r="208" spans="1:15">
      <c r="A208" s="556">
        <v>500</v>
      </c>
      <c r="B208" s="556" t="s">
        <v>1900</v>
      </c>
    </row>
    <row r="209" spans="1:15">
      <c r="A209" s="556">
        <v>500</v>
      </c>
      <c r="B209" s="34" t="s">
        <v>36</v>
      </c>
      <c r="C209" s="34"/>
      <c r="D209" s="34"/>
      <c r="E209" s="34"/>
      <c r="F209" s="34"/>
      <c r="G209" s="34"/>
      <c r="H209" s="9">
        <v>-47617</v>
      </c>
      <c r="I209" s="9">
        <v>0</v>
      </c>
    </row>
    <row r="210" spans="1:15">
      <c r="A210" s="556">
        <v>500</v>
      </c>
      <c r="B210" s="34" t="s">
        <v>9</v>
      </c>
      <c r="C210" s="34"/>
      <c r="D210" s="34"/>
      <c r="E210" s="34"/>
      <c r="F210" s="34"/>
      <c r="G210" s="34"/>
      <c r="H210" s="9">
        <v>-13279</v>
      </c>
      <c r="I210" s="9">
        <v>0</v>
      </c>
    </row>
    <row r="211" spans="1:15">
      <c r="A211" s="556">
        <v>500</v>
      </c>
      <c r="B211" s="122" t="s">
        <v>51</v>
      </c>
      <c r="C211" s="122"/>
      <c r="D211" s="122"/>
      <c r="E211" s="122"/>
      <c r="F211" s="122"/>
      <c r="G211" s="122"/>
      <c r="H211" s="33">
        <f>H210/H175</f>
        <v>-0.11977846531304402</v>
      </c>
      <c r="I211" s="33">
        <f>I210/I175</f>
        <v>0</v>
      </c>
      <c r="J211" s="33"/>
      <c r="K211" s="33"/>
      <c r="M211" s="26">
        <f>-1/M212</f>
        <v>-2.8571428571428571E-2</v>
      </c>
      <c r="N211" s="26">
        <f t="shared" ref="N211:O211" si="29">-1/N212</f>
        <v>-2.8571428571428571E-2</v>
      </c>
      <c r="O211" s="26">
        <f t="shared" si="29"/>
        <v>-2.8571428571428571E-2</v>
      </c>
    </row>
    <row r="212" spans="1:15">
      <c r="A212" s="556">
        <v>500</v>
      </c>
      <c r="B212" s="122" t="s">
        <v>78</v>
      </c>
      <c r="C212" s="122"/>
      <c r="D212" s="122"/>
      <c r="E212" s="122"/>
      <c r="F212" s="122"/>
      <c r="G212" s="122"/>
      <c r="I212" s="30" t="e">
        <f>1/I211</f>
        <v>#DIV/0!</v>
      </c>
      <c r="J212" s="30"/>
      <c r="K212" s="30"/>
      <c r="M212" s="556">
        <v>35</v>
      </c>
      <c r="N212" s="556">
        <v>35</v>
      </c>
      <c r="O212" s="556">
        <v>35</v>
      </c>
    </row>
    <row r="213" spans="1:15">
      <c r="A213" s="556">
        <v>500</v>
      </c>
      <c r="B213" s="34" t="s">
        <v>38</v>
      </c>
      <c r="C213" s="34"/>
      <c r="D213" s="34"/>
      <c r="E213" s="34"/>
      <c r="F213" s="34"/>
      <c r="G213" s="34"/>
      <c r="H213" s="9">
        <v>0</v>
      </c>
      <c r="I213" s="9">
        <v>0</v>
      </c>
      <c r="M213" s="556" t="s">
        <v>1905</v>
      </c>
    </row>
    <row r="214" spans="1:15">
      <c r="A214" s="556">
        <v>500</v>
      </c>
      <c r="B214" s="122" t="s">
        <v>39</v>
      </c>
      <c r="C214" s="122"/>
      <c r="D214" s="122"/>
      <c r="E214" s="122"/>
      <c r="F214" s="122"/>
      <c r="G214" s="122"/>
      <c r="H214" s="9">
        <v>-60896</v>
      </c>
      <c r="I214" s="9">
        <f>I209+I210-I213</f>
        <v>0</v>
      </c>
      <c r="L214" s="9">
        <f>I214</f>
        <v>0</v>
      </c>
    </row>
    <row r="215" spans="1:15">
      <c r="A215" s="556">
        <v>600</v>
      </c>
      <c r="B215" s="556" t="s">
        <v>1906</v>
      </c>
    </row>
    <row r="216" spans="1:15">
      <c r="A216" s="556">
        <v>600</v>
      </c>
      <c r="B216" s="34" t="s">
        <v>36</v>
      </c>
      <c r="C216" s="34"/>
      <c r="D216" s="34"/>
      <c r="E216" s="34"/>
      <c r="F216" s="34"/>
      <c r="G216" s="34"/>
      <c r="H216" s="9">
        <v>-1572556</v>
      </c>
      <c r="I216" s="9">
        <v>0</v>
      </c>
    </row>
    <row r="217" spans="1:15">
      <c r="A217" s="556">
        <v>600</v>
      </c>
      <c r="B217" s="34" t="s">
        <v>9</v>
      </c>
      <c r="C217" s="34"/>
      <c r="D217" s="34"/>
      <c r="E217" s="34"/>
      <c r="F217" s="34"/>
      <c r="G217" s="34"/>
      <c r="H217" s="9">
        <v>-170427</v>
      </c>
      <c r="I217" s="9">
        <v>0</v>
      </c>
    </row>
    <row r="218" spans="1:15">
      <c r="A218" s="556">
        <v>600</v>
      </c>
      <c r="B218" s="122" t="s">
        <v>51</v>
      </c>
      <c r="C218" s="122"/>
      <c r="D218" s="122"/>
      <c r="E218" s="122"/>
      <c r="F218" s="122"/>
      <c r="G218" s="122"/>
      <c r="H218" s="26">
        <f>H217/H182</f>
        <v>-2.0000063370441423E-2</v>
      </c>
      <c r="I218" s="26">
        <f>I217/I182</f>
        <v>0</v>
      </c>
      <c r="J218" s="26"/>
      <c r="K218" s="26"/>
      <c r="M218" s="26">
        <f>-1/M219</f>
        <v>-1.5384615384615385E-2</v>
      </c>
      <c r="N218" s="26">
        <f t="shared" ref="N218:O218" si="30">-1/N219</f>
        <v>-1.5384615384615385E-2</v>
      </c>
      <c r="O218" s="26">
        <f t="shared" si="30"/>
        <v>-1.5384615384615385E-2</v>
      </c>
    </row>
    <row r="219" spans="1:15">
      <c r="A219" s="556">
        <v>600</v>
      </c>
      <c r="B219" s="122" t="s">
        <v>78</v>
      </c>
      <c r="C219" s="122"/>
      <c r="D219" s="122"/>
      <c r="E219" s="122"/>
      <c r="F219" s="122"/>
      <c r="G219" s="122"/>
      <c r="I219" s="9" t="e">
        <f>1/I218</f>
        <v>#DIV/0!</v>
      </c>
      <c r="M219" s="556">
        <v>65</v>
      </c>
      <c r="N219" s="556">
        <v>65</v>
      </c>
      <c r="O219" s="556">
        <v>65</v>
      </c>
    </row>
    <row r="220" spans="1:15">
      <c r="A220" s="556">
        <v>600</v>
      </c>
      <c r="B220" s="34" t="s">
        <v>38</v>
      </c>
      <c r="C220" s="34"/>
      <c r="D220" s="34"/>
      <c r="E220" s="34"/>
      <c r="F220" s="34"/>
      <c r="G220" s="34"/>
      <c r="H220" s="9">
        <v>0</v>
      </c>
      <c r="I220" s="9">
        <v>0</v>
      </c>
      <c r="M220" s="556" t="s">
        <v>1905</v>
      </c>
    </row>
    <row r="221" spans="1:15">
      <c r="A221" s="556">
        <v>600</v>
      </c>
      <c r="B221" s="122" t="s">
        <v>39</v>
      </c>
      <c r="C221" s="122"/>
      <c r="D221" s="122"/>
      <c r="E221" s="122"/>
      <c r="F221" s="122"/>
      <c r="G221" s="122"/>
      <c r="H221" s="9">
        <v>-1742983</v>
      </c>
      <c r="I221" s="9">
        <f>I216+I217-I220</f>
        <v>0</v>
      </c>
      <c r="L221" s="9">
        <f>I221</f>
        <v>0</v>
      </c>
    </row>
    <row r="222" spans="1:15">
      <c r="B222" s="556" t="s">
        <v>1907</v>
      </c>
    </row>
    <row r="223" spans="1:15">
      <c r="B223" s="34" t="s">
        <v>36</v>
      </c>
      <c r="C223" s="34"/>
      <c r="D223" s="34"/>
      <c r="E223" s="34"/>
      <c r="F223" s="34"/>
      <c r="G223" s="34"/>
      <c r="H223" s="9">
        <f t="shared" ref="H223:I224" si="31">H202+H209+H216</f>
        <v>-1656806</v>
      </c>
      <c r="I223" s="9">
        <f t="shared" si="31"/>
        <v>0</v>
      </c>
      <c r="L223" s="9">
        <f>I223</f>
        <v>0</v>
      </c>
    </row>
    <row r="224" spans="1:15">
      <c r="B224" s="34" t="s">
        <v>9</v>
      </c>
      <c r="C224" s="34"/>
      <c r="D224" s="34"/>
      <c r="E224" s="34"/>
      <c r="F224" s="34"/>
      <c r="G224" s="34"/>
      <c r="H224" s="9">
        <f t="shared" si="31"/>
        <v>-186506</v>
      </c>
      <c r="I224" s="9">
        <f t="shared" si="31"/>
        <v>0</v>
      </c>
      <c r="L224" s="9">
        <f>I224</f>
        <v>0</v>
      </c>
    </row>
    <row r="225" spans="1:18">
      <c r="B225" s="34" t="s">
        <v>38</v>
      </c>
      <c r="C225" s="34"/>
      <c r="D225" s="34"/>
      <c r="E225" s="34"/>
      <c r="F225" s="34"/>
      <c r="G225" s="34"/>
      <c r="H225" s="9">
        <f t="shared" ref="H225:L226" si="32">H206+H213+H220</f>
        <v>0</v>
      </c>
      <c r="I225" s="9">
        <f t="shared" si="32"/>
        <v>0</v>
      </c>
      <c r="L225" s="9">
        <f t="shared" si="32"/>
        <v>0</v>
      </c>
    </row>
    <row r="226" spans="1:18">
      <c r="B226" s="122" t="s">
        <v>39</v>
      </c>
      <c r="C226" s="122"/>
      <c r="D226" s="122"/>
      <c r="E226" s="122"/>
      <c r="F226" s="122"/>
      <c r="G226" s="122"/>
      <c r="H226" s="9">
        <f t="shared" si="32"/>
        <v>-1843312</v>
      </c>
      <c r="I226" s="9">
        <f t="shared" si="32"/>
        <v>0</v>
      </c>
      <c r="L226" s="9">
        <f>I226</f>
        <v>0</v>
      </c>
    </row>
    <row r="227" spans="1:18">
      <c r="L227" s="9"/>
    </row>
    <row r="228" spans="1:18">
      <c r="B228" s="556" t="s">
        <v>1908</v>
      </c>
      <c r="H228" s="9">
        <f>H198+H226</f>
        <v>7071900</v>
      </c>
      <c r="I228" s="9">
        <f>I198+I226</f>
        <v>92707794.609999999</v>
      </c>
      <c r="L228" s="9">
        <f>L198+L226</f>
        <v>92700316.609999999</v>
      </c>
    </row>
    <row r="230" spans="1:18">
      <c r="B230" s="556" t="s">
        <v>1909</v>
      </c>
    </row>
    <row r="231" spans="1:18">
      <c r="B231" s="556" t="s">
        <v>1910</v>
      </c>
    </row>
    <row r="232" spans="1:18">
      <c r="B232" s="556" t="s">
        <v>146</v>
      </c>
      <c r="H232" s="9">
        <v>3</v>
      </c>
    </row>
    <row r="233" spans="1:18">
      <c r="H233" s="111">
        <f>IF(H232=1,3,IF(H232=2,6,IF(H232=3,9)))</f>
        <v>9</v>
      </c>
      <c r="I233" s="111">
        <f>IF(H232=1,4,IF(H232=2,7,IF(H232=3,10)))</f>
        <v>10</v>
      </c>
      <c r="J233" s="111"/>
      <c r="K233" s="111"/>
    </row>
    <row r="237" spans="1:18">
      <c r="A237" s="556">
        <v>1</v>
      </c>
      <c r="B237" s="556">
        <f>+A237+1</f>
        <v>2</v>
      </c>
      <c r="H237" s="556">
        <f>+B237+1</f>
        <v>3</v>
      </c>
      <c r="I237" s="556">
        <f t="shared" ref="I237:R237" si="33">+H237+1</f>
        <v>4</v>
      </c>
      <c r="J237" s="556"/>
      <c r="K237" s="556"/>
      <c r="L237" s="556">
        <f>+I237+1</f>
        <v>5</v>
      </c>
      <c r="M237" s="556">
        <f t="shared" si="33"/>
        <v>6</v>
      </c>
      <c r="N237" s="556">
        <f t="shared" si="33"/>
        <v>7</v>
      </c>
      <c r="O237" s="556">
        <f t="shared" si="33"/>
        <v>8</v>
      </c>
      <c r="P237" s="556">
        <f t="shared" si="33"/>
        <v>9</v>
      </c>
      <c r="Q237" s="556">
        <f t="shared" si="33"/>
        <v>10</v>
      </c>
      <c r="R237" s="556">
        <f t="shared" si="33"/>
        <v>11</v>
      </c>
    </row>
    <row r="238" spans="1:18">
      <c r="H238" s="660" t="s">
        <v>443</v>
      </c>
      <c r="I238" s="660"/>
      <c r="J238" s="660"/>
      <c r="K238" s="660"/>
      <c r="L238" s="660"/>
      <c r="M238" s="656" t="s">
        <v>608</v>
      </c>
      <c r="N238" s="656"/>
      <c r="O238" s="656"/>
      <c r="P238" s="656" t="s">
        <v>1911</v>
      </c>
      <c r="Q238" s="656"/>
      <c r="R238" s="656"/>
    </row>
    <row r="239" spans="1:18">
      <c r="B239" s="556" t="s">
        <v>1912</v>
      </c>
      <c r="H239" s="9" t="s">
        <v>441</v>
      </c>
      <c r="I239" s="9" t="s">
        <v>1913</v>
      </c>
      <c r="L239" s="556" t="s">
        <v>41</v>
      </c>
      <c r="M239" s="9" t="s">
        <v>441</v>
      </c>
      <c r="N239" s="9" t="s">
        <v>1913</v>
      </c>
      <c r="O239" s="556" t="s">
        <v>41</v>
      </c>
      <c r="P239" s="9" t="s">
        <v>441</v>
      </c>
      <c r="Q239" s="9" t="s">
        <v>1913</v>
      </c>
      <c r="R239" s="556" t="s">
        <v>41</v>
      </c>
    </row>
    <row r="240" spans="1:18">
      <c r="A240" s="556">
        <v>100</v>
      </c>
      <c r="B240" s="556" t="s">
        <v>1822</v>
      </c>
      <c r="H240" s="9">
        <f>I145</f>
        <v>7478</v>
      </c>
      <c r="I240" s="9">
        <v>0</v>
      </c>
      <c r="L240" s="25">
        <f>H240+I240</f>
        <v>7478</v>
      </c>
      <c r="P240" s="1"/>
      <c r="R240" s="1"/>
    </row>
    <row r="241" spans="1:19">
      <c r="A241" s="556">
        <v>200</v>
      </c>
      <c r="B241" s="556" t="s">
        <v>1896</v>
      </c>
      <c r="H241" s="9">
        <f>I152</f>
        <v>0</v>
      </c>
      <c r="I241" s="9">
        <v>0</v>
      </c>
      <c r="L241" s="25">
        <f t="shared" ref="L241:L242" si="34">H241+I241</f>
        <v>0</v>
      </c>
      <c r="M241" s="111" t="e">
        <f>#REF!</f>
        <v>#REF!</v>
      </c>
      <c r="N241" s="25" t="e">
        <f>O241-M241</f>
        <v>#REF!</v>
      </c>
      <c r="O241" s="111" t="e">
        <f>#REF!</f>
        <v>#REF!</v>
      </c>
      <c r="P241" s="111" t="e">
        <v>#REF!</v>
      </c>
      <c r="Q241" s="25">
        <v>0</v>
      </c>
      <c r="R241" s="111" t="e">
        <f>P241-Q241</f>
        <v>#REF!</v>
      </c>
      <c r="S241" s="556">
        <v>353</v>
      </c>
    </row>
    <row r="242" spans="1:19">
      <c r="A242" s="556">
        <v>300</v>
      </c>
      <c r="B242" s="556" t="s">
        <v>1824</v>
      </c>
      <c r="H242" s="9">
        <f>I159</f>
        <v>0</v>
      </c>
      <c r="I242" s="9">
        <v>0</v>
      </c>
      <c r="L242" s="25">
        <f t="shared" si="34"/>
        <v>0</v>
      </c>
      <c r="P242" s="9"/>
      <c r="R242" s="111">
        <f>P242-Q242</f>
        <v>0</v>
      </c>
    </row>
    <row r="243" spans="1:19">
      <c r="H243" s="9">
        <f>SUM(H240:H242)</f>
        <v>7478</v>
      </c>
      <c r="I243" s="9">
        <f t="shared" ref="I243:R243" si="35">SUM(I240:I242)</f>
        <v>0</v>
      </c>
      <c r="L243" s="9">
        <f t="shared" si="35"/>
        <v>7478</v>
      </c>
      <c r="M243" s="9" t="e">
        <f t="shared" si="35"/>
        <v>#REF!</v>
      </c>
      <c r="N243" s="9" t="e">
        <f t="shared" si="35"/>
        <v>#REF!</v>
      </c>
      <c r="O243" s="9" t="e">
        <f t="shared" si="35"/>
        <v>#REF!</v>
      </c>
      <c r="P243" s="9" t="e">
        <f t="shared" si="35"/>
        <v>#REF!</v>
      </c>
      <c r="Q243" s="9">
        <f t="shared" si="35"/>
        <v>0</v>
      </c>
      <c r="R243" s="9" t="e">
        <f t="shared" si="35"/>
        <v>#REF!</v>
      </c>
    </row>
    <row r="244" spans="1:19">
      <c r="B244" s="556" t="s">
        <v>40</v>
      </c>
      <c r="P244" s="1"/>
      <c r="R244" s="1"/>
    </row>
    <row r="245" spans="1:19">
      <c r="A245" s="556">
        <v>400</v>
      </c>
      <c r="B245" s="556" t="s">
        <v>1899</v>
      </c>
      <c r="H245" s="9">
        <f>I173</f>
        <v>18441735</v>
      </c>
      <c r="I245" s="9">
        <f>I207</f>
        <v>0</v>
      </c>
      <c r="L245" s="25">
        <f t="shared" ref="L245:L247" si="36">H245+I245</f>
        <v>18441735</v>
      </c>
      <c r="M245" s="111" t="e">
        <f>#REF!</f>
        <v>#REF!</v>
      </c>
      <c r="N245" s="25" t="e">
        <f t="shared" ref="N245:N247" si="37">O245-M245</f>
        <v>#REF!</v>
      </c>
      <c r="O245" s="111" t="e">
        <f>#REF!</f>
        <v>#REF!</v>
      </c>
      <c r="P245" s="111" t="e">
        <v>#REF!</v>
      </c>
      <c r="Q245" s="25">
        <v>0</v>
      </c>
      <c r="R245" s="111" t="e">
        <f t="shared" ref="R245:R247" si="38">P245-Q245</f>
        <v>#REF!</v>
      </c>
    </row>
    <row r="246" spans="1:19">
      <c r="A246" s="556">
        <v>500</v>
      </c>
      <c r="B246" s="556" t="s">
        <v>1900</v>
      </c>
      <c r="H246" s="9">
        <f>I180</f>
        <v>51881717</v>
      </c>
      <c r="I246" s="9">
        <f>I214</f>
        <v>0</v>
      </c>
      <c r="L246" s="25">
        <f t="shared" si="36"/>
        <v>51881717</v>
      </c>
      <c r="M246" s="111" t="e">
        <f>#REF!+#REF!</f>
        <v>#REF!</v>
      </c>
      <c r="N246" s="25" t="e">
        <f t="shared" si="37"/>
        <v>#REF!</v>
      </c>
      <c r="O246" s="111" t="e">
        <f>#REF!+#REF!</f>
        <v>#REF!</v>
      </c>
      <c r="P246" s="111" t="e">
        <v>#REF!</v>
      </c>
      <c r="Q246" s="25">
        <v>0</v>
      </c>
      <c r="R246" s="111" t="e">
        <f t="shared" si="38"/>
        <v>#REF!</v>
      </c>
    </row>
    <row r="247" spans="1:19">
      <c r="A247" s="556">
        <v>600</v>
      </c>
      <c r="B247" s="556" t="s">
        <v>1901</v>
      </c>
      <c r="H247" s="9">
        <f>I187</f>
        <v>22376864.609999999</v>
      </c>
      <c r="I247" s="9">
        <f>I221</f>
        <v>0</v>
      </c>
      <c r="L247" s="25">
        <f t="shared" si="36"/>
        <v>22376864.609999999</v>
      </c>
      <c r="M247" s="111" t="e">
        <f>#REF!+#REF!+#REF!+#REF!+#REF!</f>
        <v>#REF!</v>
      </c>
      <c r="N247" s="25" t="e">
        <f t="shared" si="37"/>
        <v>#REF!</v>
      </c>
      <c r="O247" s="111" t="e">
        <f>#REF!+#REF!+#REF!+#REF!+#REF!</f>
        <v>#REF!</v>
      </c>
      <c r="P247" s="111" t="e">
        <v>#REF!</v>
      </c>
      <c r="Q247" s="25">
        <v>0</v>
      </c>
      <c r="R247" s="111" t="e">
        <f t="shared" si="38"/>
        <v>#REF!</v>
      </c>
    </row>
    <row r="248" spans="1:19">
      <c r="H248" s="9">
        <f>SUM(H245:H247)</f>
        <v>92700316.609999999</v>
      </c>
      <c r="I248" s="9">
        <f t="shared" ref="I248:R248" si="39">SUM(I245:I247)</f>
        <v>0</v>
      </c>
      <c r="L248" s="9">
        <f t="shared" si="39"/>
        <v>92700316.609999999</v>
      </c>
      <c r="M248" s="9" t="e">
        <f t="shared" si="39"/>
        <v>#REF!</v>
      </c>
      <c r="N248" s="9" t="e">
        <f t="shared" si="39"/>
        <v>#REF!</v>
      </c>
      <c r="O248" s="9" t="e">
        <f t="shared" si="39"/>
        <v>#REF!</v>
      </c>
      <c r="P248" s="9" t="e">
        <f t="shared" si="39"/>
        <v>#REF!</v>
      </c>
      <c r="Q248" s="9">
        <f t="shared" si="39"/>
        <v>0</v>
      </c>
      <c r="R248" s="9" t="e">
        <f t="shared" si="39"/>
        <v>#REF!</v>
      </c>
    </row>
    <row r="249" spans="1:19">
      <c r="L249" s="9"/>
      <c r="M249" s="9"/>
      <c r="N249" s="9"/>
      <c r="O249" s="9"/>
      <c r="P249" s="9"/>
      <c r="Q249" s="9"/>
      <c r="R249" s="9"/>
    </row>
    <row r="250" spans="1:19">
      <c r="H250" s="9">
        <f>H243+H248</f>
        <v>92707794.609999999</v>
      </c>
      <c r="I250" s="9">
        <f t="shared" ref="I250:R250" si="40">I243+I248</f>
        <v>0</v>
      </c>
      <c r="L250" s="9">
        <f t="shared" si="40"/>
        <v>92707794.609999999</v>
      </c>
      <c r="M250" s="9" t="e">
        <f t="shared" si="40"/>
        <v>#REF!</v>
      </c>
      <c r="N250" s="9" t="e">
        <f t="shared" si="40"/>
        <v>#REF!</v>
      </c>
      <c r="O250" s="9" t="e">
        <f t="shared" si="40"/>
        <v>#REF!</v>
      </c>
      <c r="P250" s="9" t="e">
        <f t="shared" si="40"/>
        <v>#REF!</v>
      </c>
      <c r="Q250" s="9">
        <f t="shared" si="40"/>
        <v>0</v>
      </c>
      <c r="R250" s="9" t="e">
        <f t="shared" si="40"/>
        <v>#REF!</v>
      </c>
    </row>
  </sheetData>
  <mergeCells count="3">
    <mergeCell ref="H238:L238"/>
    <mergeCell ref="M238:O238"/>
    <mergeCell ref="P238:R238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107"/>
  <sheetViews>
    <sheetView showGridLines="0" topLeftCell="A39" workbookViewId="0">
      <selection activeCell="A33" sqref="A33:L72"/>
    </sheetView>
  </sheetViews>
  <sheetFormatPr defaultRowHeight="15"/>
  <cols>
    <col min="1" max="1" width="46.7109375" customWidth="1"/>
    <col min="2" max="2" width="16.7109375" customWidth="1"/>
    <col min="3" max="3" width="15.85546875" customWidth="1"/>
    <col min="4" max="4" width="17.28515625" customWidth="1"/>
    <col min="5" max="5" width="15.7109375" customWidth="1"/>
    <col min="6" max="6" width="13.42578125" customWidth="1"/>
    <col min="7" max="7" width="9.7109375" customWidth="1"/>
    <col min="8" max="8" width="14.140625" customWidth="1"/>
    <col min="9" max="9" width="15.140625" customWidth="1"/>
    <col min="10" max="10" width="13.85546875" customWidth="1"/>
    <col min="11" max="11" width="13.42578125" customWidth="1"/>
    <col min="12" max="12" width="11.7109375" customWidth="1"/>
    <col min="15" max="15" width="15.28515625" bestFit="1" customWidth="1"/>
  </cols>
  <sheetData>
    <row r="1" spans="1:15">
      <c r="A1" s="46" t="str">
        <f>Inputs!B1</f>
        <v>Pennsylvania-American Water Company</v>
      </c>
    </row>
    <row r="2" spans="1:15">
      <c r="A2" s="46" t="str">
        <f>Inputs!B2</f>
        <v>Exeter Wastewater System</v>
      </c>
    </row>
    <row r="3" spans="1:15">
      <c r="A3" s="46" t="str">
        <f>Inputs!B4</f>
        <v>Wastewater System</v>
      </c>
    </row>
    <row r="4" spans="1:15">
      <c r="A4" s="46" t="str">
        <f>Inputs!B5</f>
        <v>Investor-Owned Utility</v>
      </c>
    </row>
    <row r="5" spans="1:15">
      <c r="A5" s="46" t="str">
        <f>CONCATENATE("As of ",Inputs!B6)</f>
        <v>As of January 1, 2018</v>
      </c>
    </row>
    <row r="7" spans="1:15">
      <c r="A7" s="46" t="s">
        <v>413</v>
      </c>
    </row>
    <row r="8" spans="1:15">
      <c r="A8" s="46"/>
    </row>
    <row r="9" spans="1:15">
      <c r="A9" s="46" t="s">
        <v>414</v>
      </c>
    </row>
    <row r="10" spans="1:15" ht="90">
      <c r="A10" t="s">
        <v>433</v>
      </c>
      <c r="B10" s="434" t="s">
        <v>1262</v>
      </c>
      <c r="C10" s="225" t="s">
        <v>121</v>
      </c>
      <c r="D10" s="434" t="s">
        <v>1263</v>
      </c>
      <c r="E10" s="434" t="s">
        <v>1264</v>
      </c>
      <c r="F10" s="434"/>
      <c r="H10" s="300" t="s">
        <v>853</v>
      </c>
      <c r="I10" s="300" t="s">
        <v>854</v>
      </c>
      <c r="J10" s="300" t="s">
        <v>852</v>
      </c>
      <c r="K10" s="300" t="s">
        <v>855</v>
      </c>
      <c r="M10" s="223" t="s">
        <v>146</v>
      </c>
    </row>
    <row r="11" spans="1:15">
      <c r="B11" s="300"/>
      <c r="C11" s="300"/>
      <c r="D11" s="300"/>
      <c r="E11" s="300"/>
      <c r="F11" s="299"/>
      <c r="H11" s="299"/>
      <c r="I11" s="299"/>
      <c r="J11" s="299"/>
      <c r="M11" s="299"/>
    </row>
    <row r="12" spans="1:15">
      <c r="A12" t="s">
        <v>847</v>
      </c>
      <c r="B12" s="300"/>
    </row>
    <row r="13" spans="1:15">
      <c r="A13" t="s">
        <v>848</v>
      </c>
      <c r="B13" s="300" t="s">
        <v>849</v>
      </c>
      <c r="C13" s="300" t="s">
        <v>849</v>
      </c>
      <c r="D13" s="300" t="s">
        <v>849</v>
      </c>
      <c r="E13" s="300" t="s">
        <v>849</v>
      </c>
      <c r="F13" s="300"/>
    </row>
    <row r="14" spans="1:15" ht="30">
      <c r="A14" t="s">
        <v>850</v>
      </c>
      <c r="B14" s="300" t="s">
        <v>846</v>
      </c>
      <c r="C14" s="300" t="s">
        <v>846</v>
      </c>
      <c r="D14" s="300" t="s">
        <v>846</v>
      </c>
      <c r="E14" s="300" t="s">
        <v>851</v>
      </c>
      <c r="F14" s="300"/>
    </row>
    <row r="15" spans="1:15">
      <c r="B15" s="300"/>
    </row>
    <row r="16" spans="1:15">
      <c r="A16" t="s">
        <v>786</v>
      </c>
      <c r="B16" s="9">
        <v>29500000</v>
      </c>
      <c r="C16" s="236">
        <v>159000000</v>
      </c>
      <c r="D16" s="9">
        <v>75100000</v>
      </c>
      <c r="E16" s="9">
        <v>5000000</v>
      </c>
      <c r="F16" s="25"/>
      <c r="J16" s="307">
        <f>SUM(B16,C16,D16,E16,F16)</f>
        <v>268600000</v>
      </c>
      <c r="K16" s="307">
        <f>SUM(B16,C16,D16,F16)</f>
        <v>263600000</v>
      </c>
      <c r="O16" s="9"/>
    </row>
    <row r="17" spans="1:15">
      <c r="B17" s="139">
        <f>B16/$J16</f>
        <v>0.10982874162323157</v>
      </c>
      <c r="C17" s="139">
        <f t="shared" ref="C17:E17" si="0">C16/$J16</f>
        <v>0.59195830230826507</v>
      </c>
      <c r="D17" s="139">
        <f t="shared" si="0"/>
        <v>0.27959791511541326</v>
      </c>
      <c r="E17" s="139">
        <f t="shared" si="0"/>
        <v>1.8615040953090096E-2</v>
      </c>
      <c r="F17" s="139"/>
      <c r="G17" s="442">
        <f>SUM(B17:F17)</f>
        <v>1</v>
      </c>
      <c r="J17" s="307"/>
      <c r="K17" s="307"/>
      <c r="O17" s="9"/>
    </row>
    <row r="18" spans="1:15">
      <c r="A18" t="s">
        <v>866</v>
      </c>
      <c r="B18" s="223" t="s">
        <v>784</v>
      </c>
      <c r="C18" s="223" t="s">
        <v>785</v>
      </c>
      <c r="D18" s="299" t="s">
        <v>784</v>
      </c>
      <c r="E18" s="299" t="s">
        <v>784</v>
      </c>
      <c r="F18" s="223"/>
      <c r="O18" s="299"/>
    </row>
    <row r="19" spans="1:15">
      <c r="A19" t="s">
        <v>867</v>
      </c>
      <c r="B19" s="223"/>
      <c r="F19" s="25"/>
      <c r="O19" s="301"/>
    </row>
    <row r="20" spans="1:15">
      <c r="A20" t="s">
        <v>868</v>
      </c>
      <c r="B20" s="299"/>
      <c r="F20" s="25"/>
      <c r="O20" s="9"/>
    </row>
    <row r="21" spans="1:15">
      <c r="A21" t="s">
        <v>703</v>
      </c>
      <c r="B21" s="299"/>
      <c r="F21" s="25"/>
      <c r="O21" s="9"/>
    </row>
    <row r="22" spans="1:15">
      <c r="A22" t="s">
        <v>789</v>
      </c>
      <c r="B22" s="9">
        <v>18567728</v>
      </c>
      <c r="C22" s="236">
        <v>101915079.93000002</v>
      </c>
      <c r="D22" s="9">
        <v>46153867</v>
      </c>
      <c r="E22" s="9">
        <v>5383591</v>
      </c>
      <c r="F22" s="9"/>
      <c r="J22" s="307">
        <f>SUM(B22,C22,D22,E22,F22)</f>
        <v>172020265.93000001</v>
      </c>
      <c r="K22" s="307">
        <f>SUM(B22,C22,D22,F22)</f>
        <v>166636674.93000001</v>
      </c>
      <c r="O22" s="17"/>
    </row>
    <row r="23" spans="1:15">
      <c r="A23" t="s">
        <v>787</v>
      </c>
      <c r="B23" s="132">
        <f>IFERROR(ROUND(B$16/B22,4),"")</f>
        <v>1.5888</v>
      </c>
      <c r="C23" s="132">
        <f t="shared" ref="C23:E23" si="1">IFERROR(ROUND(C$16/C22,4),"")</f>
        <v>1.5601</v>
      </c>
      <c r="D23" s="132">
        <f t="shared" si="1"/>
        <v>1.6272</v>
      </c>
      <c r="E23" s="132">
        <f t="shared" si="1"/>
        <v>0.92869999999999997</v>
      </c>
      <c r="F23" s="132"/>
      <c r="G23" s="132"/>
      <c r="H23" s="132">
        <f>ROUND(AVERAGE(B23:G23),4)</f>
        <v>1.4261999999999999</v>
      </c>
      <c r="I23" s="132">
        <f>ROUND(AVERAGE(B23,C23,D23,F23),4)</f>
        <v>1.5920000000000001</v>
      </c>
      <c r="J23" s="132">
        <f>IFERROR(ROUND(J$16/J22,4),"")</f>
        <v>1.5613999999999999</v>
      </c>
      <c r="K23" s="132">
        <f>IFERROR(ROUND(K$16/K22,4),"")</f>
        <v>1.5819000000000001</v>
      </c>
      <c r="L23" s="132"/>
      <c r="M23" s="132">
        <f>K23</f>
        <v>1.5819000000000001</v>
      </c>
    </row>
    <row r="24" spans="1:15">
      <c r="A24" t="s">
        <v>1260</v>
      </c>
      <c r="B24" s="132">
        <f>B23-$H$23</f>
        <v>0.16260000000000008</v>
      </c>
      <c r="C24" s="132">
        <f t="shared" ref="C24:E24" si="2">C23-$H$23</f>
        <v>0.13390000000000013</v>
      </c>
      <c r="D24" s="132">
        <f t="shared" si="2"/>
        <v>0.20100000000000007</v>
      </c>
      <c r="E24" s="132">
        <f t="shared" si="2"/>
        <v>-0.49749999999999994</v>
      </c>
      <c r="F24" s="132"/>
      <c r="H24" s="132">
        <f>ROUND(STDEVP(B23:F23),4)</f>
        <v>0.28820000000000001</v>
      </c>
      <c r="I24" s="132">
        <f>ROUND(STDEVP(B23,C23,D23,F23),4)</f>
        <v>2.75E-2</v>
      </c>
    </row>
    <row r="25" spans="1:15">
      <c r="A25" t="s">
        <v>1261</v>
      </c>
      <c r="B25" s="132">
        <f>B23-$J$23</f>
        <v>2.7400000000000091E-2</v>
      </c>
      <c r="C25" s="132">
        <f t="shared" ref="C25:E25" si="3">C23-$J$23</f>
        <v>-1.2999999999998568E-3</v>
      </c>
      <c r="D25" s="132">
        <f t="shared" si="3"/>
        <v>6.5800000000000081E-2</v>
      </c>
      <c r="E25" s="132">
        <f t="shared" si="3"/>
        <v>-0.63269999999999993</v>
      </c>
      <c r="F25" s="132"/>
      <c r="I25" s="132"/>
      <c r="K25" s="132">
        <f>ROUND(((B$17*B25^2+C$17*C25^2+D$17*D25^2+F$17*F25^2)/5)^0.5,4)</f>
        <v>1.61E-2</v>
      </c>
    </row>
    <row r="26" spans="1:15">
      <c r="I26" s="132"/>
      <c r="K26" s="132"/>
    </row>
    <row r="27" spans="1:15">
      <c r="A27" t="s">
        <v>790</v>
      </c>
      <c r="B27" s="25">
        <v>30615410</v>
      </c>
      <c r="C27" s="236">
        <v>160301491</v>
      </c>
      <c r="D27" s="9">
        <v>86086756</v>
      </c>
      <c r="E27" s="9">
        <v>9236581</v>
      </c>
      <c r="F27" s="236"/>
      <c r="J27" s="307">
        <f>SUM(B27,C27,D27,E27,F27)</f>
        <v>286240238</v>
      </c>
      <c r="K27" s="307">
        <f>SUM(B27,C27,D27,F27)</f>
        <v>277003657</v>
      </c>
    </row>
    <row r="28" spans="1:15">
      <c r="A28" t="s">
        <v>788</v>
      </c>
      <c r="B28" s="132">
        <f t="shared" ref="B28:E28" si="4">IFERROR(ROUND(B$16/B27,4),"")</f>
        <v>0.96360000000000001</v>
      </c>
      <c r="C28" s="132">
        <f t="shared" si="4"/>
        <v>0.9919</v>
      </c>
      <c r="D28" s="132">
        <f t="shared" si="4"/>
        <v>0.87239999999999995</v>
      </c>
      <c r="E28" s="132">
        <f t="shared" si="4"/>
        <v>0.5413</v>
      </c>
      <c r="F28" s="132"/>
      <c r="G28" s="132"/>
      <c r="H28" s="132">
        <f>ROUND(AVERAGE(B28:G28),4)</f>
        <v>0.84230000000000005</v>
      </c>
      <c r="I28" s="132">
        <f>ROUND(AVERAGE(B28,C28,D28,F28),4)</f>
        <v>0.94259999999999999</v>
      </c>
      <c r="J28" s="132">
        <f>IFERROR(ROUND(J$16/J27,4),"")</f>
        <v>0.93840000000000001</v>
      </c>
      <c r="K28" s="132">
        <f>IFERROR(ROUND(K$16/K27,4),"")</f>
        <v>0.9516</v>
      </c>
      <c r="L28" s="132"/>
      <c r="M28" s="132">
        <f>K28</f>
        <v>0.9516</v>
      </c>
    </row>
    <row r="29" spans="1:15">
      <c r="A29" t="s">
        <v>1260</v>
      </c>
      <c r="B29" s="132">
        <f>B28-$H$28</f>
        <v>0.12129999999999996</v>
      </c>
      <c r="C29" s="132">
        <f t="shared" ref="C29:E29" si="5">C28-$H$28</f>
        <v>0.14959999999999996</v>
      </c>
      <c r="D29" s="132">
        <f t="shared" si="5"/>
        <v>3.0099999999999905E-2</v>
      </c>
      <c r="E29" s="132">
        <f t="shared" si="5"/>
        <v>-0.30100000000000005</v>
      </c>
      <c r="F29" s="132"/>
      <c r="G29" s="132"/>
      <c r="H29" s="132">
        <f>ROUND(STDEVP(B28:F28),4)</f>
        <v>0.17929999999999999</v>
      </c>
      <c r="I29" s="132"/>
      <c r="J29" s="132"/>
      <c r="K29" s="132"/>
      <c r="L29" s="132"/>
      <c r="M29" s="132"/>
    </row>
    <row r="30" spans="1:15">
      <c r="A30" t="s">
        <v>1261</v>
      </c>
      <c r="B30" s="132">
        <f>B28-$J$28</f>
        <v>2.52E-2</v>
      </c>
      <c r="C30" s="132">
        <f t="shared" ref="C30:E30" si="6">C28-$J$28</f>
        <v>5.3499999999999992E-2</v>
      </c>
      <c r="D30" s="132">
        <f t="shared" si="6"/>
        <v>-6.6000000000000059E-2</v>
      </c>
      <c r="E30" s="132">
        <f t="shared" si="6"/>
        <v>-0.39710000000000001</v>
      </c>
      <c r="F30" s="132"/>
      <c r="G30" s="132"/>
      <c r="H30" s="132"/>
      <c r="I30" s="132"/>
      <c r="J30" s="132"/>
      <c r="K30" s="132">
        <f>ROUND(((B$17*B30^2+C$17*C30^2+D$17*D30^2+F$17*F30^2)/5)^0.5,4)</f>
        <v>2.4400000000000002E-2</v>
      </c>
      <c r="L30" s="132"/>
      <c r="M30" s="132"/>
    </row>
    <row r="31" spans="1:15">
      <c r="F31" s="10"/>
      <c r="H31" s="132">
        <f>ROUND(STDEV(B28:F28),4)</f>
        <v>0.20699999999999999</v>
      </c>
      <c r="I31" s="132">
        <f>ROUND(STDEV(B28,C28,D28,F28),4)</f>
        <v>6.2399999999999997E-2</v>
      </c>
    </row>
    <row r="32" spans="1:15">
      <c r="B32" s="25"/>
    </row>
    <row r="33" spans="1:11">
      <c r="A33" s="46" t="str">
        <f>Inputs!B1</f>
        <v>Pennsylvania-American Water Company</v>
      </c>
      <c r="B33" s="25"/>
    </row>
    <row r="34" spans="1:11">
      <c r="A34" s="46" t="str">
        <f>Inputs!B2</f>
        <v>Exeter Wastewater System</v>
      </c>
      <c r="B34" s="25"/>
    </row>
    <row r="35" spans="1:11">
      <c r="A35" s="46" t="str">
        <f>Inputs!B4</f>
        <v>Wastewater System</v>
      </c>
      <c r="B35" s="25"/>
    </row>
    <row r="36" spans="1:11">
      <c r="A36" s="46" t="str">
        <f>Inputs!B5</f>
        <v>Investor-Owned Utility</v>
      </c>
      <c r="B36" s="25"/>
    </row>
    <row r="37" spans="1:11">
      <c r="A37" s="46" t="str">
        <f>Inputs!B6</f>
        <v>January 1, 2018</v>
      </c>
      <c r="B37" s="25"/>
    </row>
    <row r="38" spans="1:11">
      <c r="A38" s="46"/>
      <c r="B38" s="25"/>
    </row>
    <row r="39" spans="1:11">
      <c r="A39" s="46" t="s">
        <v>413</v>
      </c>
      <c r="B39" s="25"/>
    </row>
    <row r="40" spans="1:11">
      <c r="B40" s="25"/>
    </row>
    <row r="41" spans="1:11" ht="17.25">
      <c r="A41" s="46" t="s">
        <v>152</v>
      </c>
    </row>
    <row r="42" spans="1:11" s="225" customFormat="1" ht="30">
      <c r="B42" s="225" t="s">
        <v>141</v>
      </c>
      <c r="C42" s="300" t="s">
        <v>858</v>
      </c>
      <c r="D42" s="225" t="s">
        <v>137</v>
      </c>
      <c r="E42" s="225" t="s">
        <v>128</v>
      </c>
      <c r="F42" s="225" t="s">
        <v>130</v>
      </c>
      <c r="G42" s="225" t="s">
        <v>133</v>
      </c>
      <c r="H42" s="225" t="s">
        <v>134</v>
      </c>
      <c r="I42" s="225" t="s">
        <v>135</v>
      </c>
      <c r="J42" s="225" t="s">
        <v>136</v>
      </c>
      <c r="K42" s="225" t="s">
        <v>138</v>
      </c>
    </row>
    <row r="43" spans="1:11">
      <c r="A43" t="s">
        <v>129</v>
      </c>
      <c r="D43">
        <v>39.229999999999997</v>
      </c>
      <c r="E43">
        <v>69.05</v>
      </c>
      <c r="F43">
        <v>31.39</v>
      </c>
      <c r="G43">
        <v>26.59</v>
      </c>
      <c r="H43">
        <v>43.81</v>
      </c>
      <c r="I43">
        <v>31.05</v>
      </c>
      <c r="J43">
        <v>36.409999999999997</v>
      </c>
      <c r="K43">
        <v>29.87</v>
      </c>
    </row>
    <row r="44" spans="1:11">
      <c r="A44" t="s">
        <v>131</v>
      </c>
      <c r="D44">
        <v>12.77</v>
      </c>
      <c r="E44">
        <v>28.25</v>
      </c>
      <c r="F44">
        <v>9.7799999999999994</v>
      </c>
      <c r="G44">
        <v>13.41</v>
      </c>
      <c r="H44">
        <v>20.02</v>
      </c>
      <c r="I44">
        <v>12.74</v>
      </c>
      <c r="J44">
        <v>18.829999999999998</v>
      </c>
      <c r="K44">
        <v>8.52</v>
      </c>
    </row>
    <row r="45" spans="1:11">
      <c r="A45" t="s">
        <v>1265</v>
      </c>
      <c r="D45" s="132">
        <f>ROUND(D43/D44,2)</f>
        <v>3.07</v>
      </c>
      <c r="E45" s="132">
        <f>ROUND(E43/E44,2)</f>
        <v>2.44</v>
      </c>
      <c r="F45" s="132">
        <f t="shared" ref="F45:K45" si="7">ROUND(F43/F44,2)</f>
        <v>3.21</v>
      </c>
      <c r="G45" s="132">
        <f t="shared" si="7"/>
        <v>1.98</v>
      </c>
      <c r="H45" s="132">
        <f t="shared" si="7"/>
        <v>2.19</v>
      </c>
      <c r="I45" s="132">
        <f t="shared" si="7"/>
        <v>2.44</v>
      </c>
      <c r="J45" s="132">
        <f t="shared" si="7"/>
        <v>1.93</v>
      </c>
      <c r="K45" s="132">
        <f t="shared" si="7"/>
        <v>3.51</v>
      </c>
    </row>
    <row r="47" spans="1:11">
      <c r="A47" t="s">
        <v>157</v>
      </c>
      <c r="B47" s="133">
        <f>MIN(D45:K45)</f>
        <v>1.93</v>
      </c>
      <c r="C47" s="133">
        <f>MIN(E48:F48)</f>
        <v>2.44</v>
      </c>
    </row>
    <row r="48" spans="1:11">
      <c r="A48" t="s">
        <v>143</v>
      </c>
      <c r="B48" s="302">
        <f>AVERAGE(D45:K45)</f>
        <v>2.5962499999999995</v>
      </c>
      <c r="C48" s="133">
        <f>AVERAGE(E48:F48)</f>
        <v>2.8250000000000002</v>
      </c>
      <c r="E48" s="132">
        <f>E45</f>
        <v>2.44</v>
      </c>
      <c r="F48" s="132">
        <f>F45</f>
        <v>3.21</v>
      </c>
    </row>
    <row r="49" spans="1:12">
      <c r="A49" t="s">
        <v>859</v>
      </c>
      <c r="B49" s="303">
        <f>STDEVP(D45:K45)</f>
        <v>0.55605614599607001</v>
      </c>
      <c r="C49" s="304">
        <f>STDEVP(E48:F48)</f>
        <v>0.3849999999999989</v>
      </c>
    </row>
    <row r="50" spans="1:12">
      <c r="A50" t="s">
        <v>864</v>
      </c>
      <c r="B50" s="132">
        <f>ROUND(L50/L$58,2)</f>
        <v>2.61</v>
      </c>
      <c r="C50" s="132"/>
      <c r="D50" s="305">
        <f>ROUND(D45*D$58,2)</f>
        <v>5396.12</v>
      </c>
      <c r="E50" s="305">
        <f t="shared" ref="E50:K50" si="8">ROUND(E45*E$58,2)</f>
        <v>46004.33</v>
      </c>
      <c r="F50" s="305">
        <f t="shared" si="8"/>
        <v>23553.34</v>
      </c>
      <c r="G50" s="305">
        <f t="shared" si="8"/>
        <v>3614.75</v>
      </c>
      <c r="H50" s="305">
        <f t="shared" si="8"/>
        <v>2316.09</v>
      </c>
      <c r="I50" s="305">
        <f t="shared" si="8"/>
        <v>1583.17</v>
      </c>
      <c r="J50" s="305">
        <f t="shared" si="8"/>
        <v>2131.69</v>
      </c>
      <c r="K50" s="305">
        <f t="shared" si="8"/>
        <v>1649.47</v>
      </c>
      <c r="L50" s="137">
        <f>SUM(D50:K50)</f>
        <v>86248.960000000006</v>
      </c>
    </row>
    <row r="51" spans="1:12">
      <c r="A51" t="s">
        <v>144</v>
      </c>
      <c r="B51" s="133">
        <f>MEDIAN(D45:K45)</f>
        <v>2.44</v>
      </c>
      <c r="C51" s="133">
        <f>MEDIAN(E48:F48)</f>
        <v>2.8250000000000002</v>
      </c>
    </row>
    <row r="52" spans="1:12">
      <c r="A52" t="s">
        <v>145</v>
      </c>
      <c r="B52" s="133">
        <f>MAX(D45:K45)</f>
        <v>3.51</v>
      </c>
      <c r="C52" s="133">
        <f>MAX(E48:F48)</f>
        <v>3.21</v>
      </c>
    </row>
    <row r="54" spans="1:12">
      <c r="A54" t="s">
        <v>857</v>
      </c>
      <c r="D54" s="30">
        <v>325.8</v>
      </c>
      <c r="E54" s="30">
        <v>6544</v>
      </c>
      <c r="F54" s="30">
        <v>1795.9</v>
      </c>
      <c r="G54" s="30">
        <v>552.5</v>
      </c>
      <c r="H54" s="30">
        <v>180.5</v>
      </c>
      <c r="I54" s="30">
        <v>144.9</v>
      </c>
      <c r="J54" s="30">
        <v>418.9</v>
      </c>
      <c r="K54" s="30">
        <v>87.3</v>
      </c>
    </row>
    <row r="55" spans="1:12">
      <c r="A55" t="s">
        <v>856</v>
      </c>
      <c r="D55" s="40">
        <v>36.5</v>
      </c>
      <c r="E55" s="40">
        <v>178.28</v>
      </c>
      <c r="F55" s="40">
        <v>176.54</v>
      </c>
      <c r="G55" s="40">
        <v>47.88</v>
      </c>
      <c r="H55" s="40">
        <v>20.02</v>
      </c>
      <c r="I55" s="40">
        <v>16.23</v>
      </c>
      <c r="J55" s="40">
        <v>18.829999999999998</v>
      </c>
      <c r="K55" s="40">
        <v>12.81</v>
      </c>
    </row>
    <row r="56" spans="1:12">
      <c r="A56" t="s">
        <v>139</v>
      </c>
      <c r="D56" s="132">
        <f t="shared" ref="D56" si="9">ROUND(D54/D55,2)</f>
        <v>8.93</v>
      </c>
      <c r="E56" s="132">
        <f>ROUND(E54/E55,2)</f>
        <v>36.71</v>
      </c>
      <c r="F56" s="132">
        <f t="shared" ref="F56:K56" si="10">ROUND(F54/F55,2)</f>
        <v>10.17</v>
      </c>
      <c r="G56" s="132">
        <f t="shared" si="10"/>
        <v>11.54</v>
      </c>
      <c r="H56" s="132">
        <f t="shared" si="10"/>
        <v>9.02</v>
      </c>
      <c r="I56" s="132">
        <f t="shared" si="10"/>
        <v>8.93</v>
      </c>
      <c r="J56" s="132">
        <f t="shared" si="10"/>
        <v>22.25</v>
      </c>
      <c r="K56" s="132">
        <f t="shared" si="10"/>
        <v>6.81</v>
      </c>
      <c r="L56" s="132"/>
    </row>
    <row r="57" spans="1:12">
      <c r="A57" t="s">
        <v>862</v>
      </c>
      <c r="D57" s="137">
        <f>D43*D55</f>
        <v>1431.895</v>
      </c>
      <c r="E57" s="137">
        <f t="shared" ref="E57:K57" si="11">E43*E55</f>
        <v>12310.234</v>
      </c>
      <c r="F57" s="137">
        <f t="shared" si="11"/>
        <v>5541.5905999999995</v>
      </c>
      <c r="G57" s="137">
        <f t="shared" si="11"/>
        <v>1273.1292000000001</v>
      </c>
      <c r="H57" s="137">
        <f t="shared" si="11"/>
        <v>877.07619999999997</v>
      </c>
      <c r="I57" s="137">
        <f t="shared" si="11"/>
        <v>503.94150000000002</v>
      </c>
      <c r="J57" s="137">
        <f t="shared" si="11"/>
        <v>685.60029999999983</v>
      </c>
      <c r="K57" s="137">
        <f t="shared" si="11"/>
        <v>382.63470000000001</v>
      </c>
      <c r="L57" s="132"/>
    </row>
    <row r="58" spans="1:12">
      <c r="A58" t="s">
        <v>863</v>
      </c>
      <c r="D58" s="137">
        <f>D54+D57</f>
        <v>1757.6949999999999</v>
      </c>
      <c r="E58" s="137">
        <f t="shared" ref="E58:K58" si="12">E54+E57</f>
        <v>18854.234</v>
      </c>
      <c r="F58" s="137">
        <f t="shared" si="12"/>
        <v>7337.4905999999992</v>
      </c>
      <c r="G58" s="137">
        <f t="shared" si="12"/>
        <v>1825.6292000000001</v>
      </c>
      <c r="H58" s="137">
        <f t="shared" si="12"/>
        <v>1057.5762</v>
      </c>
      <c r="I58" s="137">
        <f t="shared" si="12"/>
        <v>648.8415</v>
      </c>
      <c r="J58" s="137">
        <f t="shared" si="12"/>
        <v>1104.5002999999997</v>
      </c>
      <c r="K58" s="137">
        <f t="shared" si="12"/>
        <v>469.93470000000002</v>
      </c>
      <c r="L58" s="137">
        <f>SUM(D58:K58)</f>
        <v>33055.9015</v>
      </c>
    </row>
    <row r="59" spans="1:12">
      <c r="D59" s="137">
        <f>ROUND(D58/$L58,2)</f>
        <v>0.05</v>
      </c>
      <c r="E59" s="137">
        <f t="shared" ref="E59:K59" si="13">ROUND(E58/$L58,2)</f>
        <v>0.56999999999999995</v>
      </c>
      <c r="F59" s="137">
        <f t="shared" si="13"/>
        <v>0.22</v>
      </c>
      <c r="G59" s="137">
        <f t="shared" si="13"/>
        <v>0.06</v>
      </c>
      <c r="H59" s="137">
        <f t="shared" si="13"/>
        <v>0.03</v>
      </c>
      <c r="I59" s="137">
        <f t="shared" si="13"/>
        <v>0.02</v>
      </c>
      <c r="J59" s="137">
        <f t="shared" si="13"/>
        <v>0.03</v>
      </c>
      <c r="K59" s="137">
        <f t="shared" si="13"/>
        <v>0.01</v>
      </c>
      <c r="L59" s="137">
        <f>SUM(D59:K59)</f>
        <v>0.99</v>
      </c>
    </row>
    <row r="60" spans="1:12">
      <c r="D60" s="16"/>
      <c r="E60" s="16"/>
      <c r="F60" s="16"/>
      <c r="G60" s="16"/>
      <c r="H60" s="16"/>
      <c r="I60" s="16"/>
      <c r="J60" s="16"/>
      <c r="K60" s="16"/>
    </row>
    <row r="61" spans="1:12">
      <c r="A61" t="s">
        <v>140</v>
      </c>
      <c r="D61" s="132">
        <f t="shared" ref="D61:K61" si="14">D43+D56</f>
        <v>48.16</v>
      </c>
      <c r="E61" s="132">
        <f t="shared" si="14"/>
        <v>105.75999999999999</v>
      </c>
      <c r="F61" s="132">
        <f t="shared" si="14"/>
        <v>41.56</v>
      </c>
      <c r="G61" s="132">
        <f t="shared" si="14"/>
        <v>38.129999999999995</v>
      </c>
      <c r="H61" s="132">
        <f t="shared" si="14"/>
        <v>52.83</v>
      </c>
      <c r="I61" s="132">
        <f t="shared" si="14"/>
        <v>39.980000000000004</v>
      </c>
      <c r="J61" s="132">
        <f t="shared" si="14"/>
        <v>58.66</v>
      </c>
      <c r="K61" s="132">
        <f t="shared" si="14"/>
        <v>36.68</v>
      </c>
    </row>
    <row r="62" spans="1:12">
      <c r="A62" t="s">
        <v>628</v>
      </c>
      <c r="D62" s="132">
        <f t="shared" ref="D62:K62" si="15">D44+D56</f>
        <v>21.7</v>
      </c>
      <c r="E62" s="132">
        <f t="shared" si="15"/>
        <v>64.960000000000008</v>
      </c>
      <c r="F62" s="132">
        <f t="shared" si="15"/>
        <v>19.95</v>
      </c>
      <c r="G62" s="132">
        <f t="shared" si="15"/>
        <v>24.95</v>
      </c>
      <c r="H62" s="132">
        <f t="shared" si="15"/>
        <v>29.04</v>
      </c>
      <c r="I62" s="132">
        <f t="shared" si="15"/>
        <v>21.67</v>
      </c>
      <c r="J62" s="132">
        <f t="shared" si="15"/>
        <v>41.08</v>
      </c>
      <c r="K62" s="132">
        <f t="shared" si="15"/>
        <v>15.329999999999998</v>
      </c>
    </row>
    <row r="63" spans="1:12">
      <c r="A63" t="s">
        <v>1266</v>
      </c>
      <c r="D63" s="132">
        <f>ROUND(D61/D62,2)</f>
        <v>2.2200000000000002</v>
      </c>
      <c r="E63" s="132">
        <f t="shared" ref="E63:K63" si="16">ROUND(E61/E62,2)</f>
        <v>1.63</v>
      </c>
      <c r="F63" s="132">
        <f t="shared" si="16"/>
        <v>2.08</v>
      </c>
      <c r="G63" s="132">
        <f t="shared" si="16"/>
        <v>1.53</v>
      </c>
      <c r="H63" s="132">
        <f t="shared" si="16"/>
        <v>1.82</v>
      </c>
      <c r="I63" s="132">
        <f t="shared" si="16"/>
        <v>1.84</v>
      </c>
      <c r="J63" s="132">
        <f t="shared" si="16"/>
        <v>1.43</v>
      </c>
      <c r="K63" s="132">
        <f t="shared" si="16"/>
        <v>2.39</v>
      </c>
    </row>
    <row r="64" spans="1:12">
      <c r="D64" s="132"/>
      <c r="E64" s="132"/>
      <c r="F64" s="132"/>
      <c r="G64" s="132"/>
      <c r="H64" s="132"/>
      <c r="I64" s="132"/>
      <c r="J64" s="132"/>
      <c r="K64" s="132"/>
    </row>
    <row r="65" spans="1:12">
      <c r="A65" t="s">
        <v>157</v>
      </c>
      <c r="B65" s="133">
        <f>MIN(D63:K63)</f>
        <v>1.43</v>
      </c>
      <c r="C65" s="133">
        <f>MIN(E66:F66)</f>
        <v>1.63</v>
      </c>
    </row>
    <row r="66" spans="1:12">
      <c r="A66" t="s">
        <v>143</v>
      </c>
      <c r="B66" s="302">
        <f>AVERAGE(D63:K63)</f>
        <v>1.8674999999999999</v>
      </c>
      <c r="C66" s="133">
        <f>AVERAGE(E66:F66)</f>
        <v>1.855</v>
      </c>
      <c r="E66" s="132">
        <f>E63</f>
        <v>1.63</v>
      </c>
      <c r="F66" s="132">
        <f>F63</f>
        <v>2.08</v>
      </c>
    </row>
    <row r="67" spans="1:12">
      <c r="A67" t="s">
        <v>859</v>
      </c>
      <c r="B67" s="302">
        <f>STDEVP(D63:K63)</f>
        <v>0.31763776538692556</v>
      </c>
      <c r="C67" s="306">
        <f>STDEVP(E66:F66)</f>
        <v>0.22500000000000031</v>
      </c>
    </row>
    <row r="68" spans="1:12">
      <c r="A68" t="s">
        <v>865</v>
      </c>
      <c r="B68" s="132">
        <f>ROUND(L68/L$58,2)</f>
        <v>1.77</v>
      </c>
      <c r="C68" s="132"/>
      <c r="D68" s="305">
        <f>ROUND(D63*D$58,2)</f>
        <v>3902.08</v>
      </c>
      <c r="E68" s="305">
        <f t="shared" ref="E68:K68" si="17">ROUND(E63*E$58,2)</f>
        <v>30732.400000000001</v>
      </c>
      <c r="F68" s="305">
        <f t="shared" si="17"/>
        <v>15261.98</v>
      </c>
      <c r="G68" s="305">
        <f t="shared" si="17"/>
        <v>2793.21</v>
      </c>
      <c r="H68" s="305">
        <f t="shared" si="17"/>
        <v>1924.79</v>
      </c>
      <c r="I68" s="305">
        <f t="shared" si="17"/>
        <v>1193.8699999999999</v>
      </c>
      <c r="J68" s="305">
        <f t="shared" si="17"/>
        <v>1579.44</v>
      </c>
      <c r="K68" s="305">
        <f t="shared" si="17"/>
        <v>1123.1400000000001</v>
      </c>
      <c r="L68" s="137">
        <f>SUM(D68:K68)</f>
        <v>58510.910000000011</v>
      </c>
    </row>
    <row r="69" spans="1:12">
      <c r="A69" t="s">
        <v>1261</v>
      </c>
      <c r="B69" s="132">
        <f>ROUND(((D59*D69^2+E59*E69^2+F59*F69^2+G59*G69^2+H59*H69^2+I59*I69^2+J59*J69^2+K59*K69^2)/8)^0.5,4)</f>
        <v>8.1699999999999995E-2</v>
      </c>
      <c r="C69" s="132"/>
      <c r="D69" s="305">
        <f>D63-$B68</f>
        <v>0.45000000000000018</v>
      </c>
      <c r="E69" s="305">
        <f t="shared" ref="E69:K69" si="18">E63-$B68</f>
        <v>-0.14000000000000012</v>
      </c>
      <c r="F69" s="305">
        <f t="shared" si="18"/>
        <v>0.31000000000000005</v>
      </c>
      <c r="G69" s="305">
        <f t="shared" si="18"/>
        <v>-0.24</v>
      </c>
      <c r="H69" s="305">
        <f t="shared" si="18"/>
        <v>5.0000000000000044E-2</v>
      </c>
      <c r="I69" s="305">
        <f t="shared" si="18"/>
        <v>7.0000000000000062E-2</v>
      </c>
      <c r="J69" s="305">
        <f t="shared" si="18"/>
        <v>-0.34000000000000008</v>
      </c>
      <c r="K69" s="305">
        <f t="shared" si="18"/>
        <v>0.62000000000000011</v>
      </c>
      <c r="L69" s="137"/>
    </row>
    <row r="70" spans="1:12">
      <c r="A70" t="s">
        <v>144</v>
      </c>
      <c r="B70" s="133">
        <f>MEDIAN(D63:K63)</f>
        <v>1.83</v>
      </c>
      <c r="C70" s="133">
        <f>MEDIAN(E66:F66)</f>
        <v>1.855</v>
      </c>
    </row>
    <row r="71" spans="1:12">
      <c r="A71" t="s">
        <v>145</v>
      </c>
      <c r="B71" s="133">
        <f>MAX(D63:K63)</f>
        <v>2.39</v>
      </c>
      <c r="C71" s="133">
        <f>MAX(E66:F66)</f>
        <v>2.08</v>
      </c>
    </row>
    <row r="72" spans="1:12">
      <c r="A72" t="s">
        <v>874</v>
      </c>
    </row>
    <row r="75" spans="1:12">
      <c r="A75" s="661" t="str">
        <f>Inputs!B1</f>
        <v>Pennsylvania-American Water Company</v>
      </c>
      <c r="B75" s="661"/>
      <c r="C75" s="661"/>
      <c r="D75" s="661"/>
    </row>
    <row r="76" spans="1:12">
      <c r="A76" s="661" t="str">
        <f>Inputs!B2</f>
        <v>Exeter Wastewater System</v>
      </c>
      <c r="B76" s="661"/>
      <c r="C76" s="661"/>
      <c r="D76" s="661"/>
    </row>
    <row r="77" spans="1:12">
      <c r="A77" s="661" t="str">
        <f>Inputs!B4</f>
        <v>Wastewater System</v>
      </c>
      <c r="B77" s="661"/>
      <c r="C77" s="661"/>
      <c r="D77" s="661"/>
    </row>
    <row r="78" spans="1:12">
      <c r="A78" s="661" t="str">
        <f>Inputs!B5</f>
        <v>Investor-Owned Utility</v>
      </c>
      <c r="B78" s="661"/>
      <c r="C78" s="661"/>
      <c r="D78" s="661"/>
    </row>
    <row r="79" spans="1:12">
      <c r="A79" s="661" t="str">
        <f>CONCATENATE("As of ",Inputs!B6)</f>
        <v>As of January 1, 2018</v>
      </c>
      <c r="B79" s="661"/>
      <c r="C79" s="661"/>
      <c r="D79" s="661"/>
    </row>
    <row r="80" spans="1:12">
      <c r="A80" s="224"/>
      <c r="B80" s="224"/>
    </row>
    <row r="81" spans="1:4">
      <c r="A81" s="661" t="s">
        <v>153</v>
      </c>
      <c r="B81" s="661"/>
      <c r="C81" s="661"/>
      <c r="D81" s="661"/>
    </row>
    <row r="83" spans="1:4" ht="60">
      <c r="A83" t="s">
        <v>120</v>
      </c>
      <c r="B83" s="225" t="s">
        <v>792</v>
      </c>
      <c r="C83" s="225" t="s">
        <v>179</v>
      </c>
      <c r="D83" s="225" t="s">
        <v>791</v>
      </c>
    </row>
    <row r="84" spans="1:4">
      <c r="A84" t="s">
        <v>789</v>
      </c>
      <c r="B84" s="309">
        <f>'Cost Approach'!AI39</f>
        <v>40057633.920000009</v>
      </c>
      <c r="C84" s="132">
        <f>M23</f>
        <v>1.5819000000000001</v>
      </c>
      <c r="D84" s="21">
        <f>ROUND(B84*C84,0)</f>
        <v>63367171</v>
      </c>
    </row>
    <row r="85" spans="1:4">
      <c r="A85" t="s">
        <v>790</v>
      </c>
      <c r="B85" s="309">
        <f>'Cost Approach'!T39</f>
        <v>99589818.550000042</v>
      </c>
      <c r="C85" s="132">
        <f>M28</f>
        <v>0.9516</v>
      </c>
      <c r="D85" s="21">
        <f>ROUND(B85*C85,0)</f>
        <v>94769671</v>
      </c>
    </row>
    <row r="86" spans="1:4">
      <c r="A86" s="45" t="s">
        <v>123</v>
      </c>
      <c r="D86" s="307">
        <f>AVERAGE(D84:D85)</f>
        <v>79068421</v>
      </c>
    </row>
    <row r="87" spans="1:4">
      <c r="A87" s="45"/>
      <c r="D87" s="25"/>
    </row>
    <row r="88" spans="1:4">
      <c r="A88" s="34" t="s">
        <v>1914</v>
      </c>
      <c r="D88" s="307">
        <f>D85</f>
        <v>94769671</v>
      </c>
    </row>
    <row r="89" spans="1:4">
      <c r="A89" s="34"/>
    </row>
    <row r="90" spans="1:4">
      <c r="A90" s="34"/>
    </row>
    <row r="91" spans="1:4" ht="45">
      <c r="A91" t="s">
        <v>142</v>
      </c>
      <c r="B91" s="225" t="s">
        <v>180</v>
      </c>
      <c r="C91" s="223"/>
      <c r="D91" s="223"/>
    </row>
    <row r="92" spans="1:4">
      <c r="A92" s="34" t="s">
        <v>150</v>
      </c>
      <c r="B92" s="132">
        <f>B50</f>
        <v>2.61</v>
      </c>
      <c r="C92" s="132"/>
      <c r="D92" s="132"/>
    </row>
    <row r="93" spans="1:4">
      <c r="A93" s="34" t="s">
        <v>151</v>
      </c>
      <c r="B93" s="132">
        <f>B68</f>
        <v>1.77</v>
      </c>
      <c r="C93" s="132"/>
      <c r="D93" s="132"/>
    </row>
    <row r="95" spans="1:4">
      <c r="A95" s="34" t="s">
        <v>860</v>
      </c>
      <c r="B95" s="41">
        <v>1.77</v>
      </c>
    </row>
    <row r="96" spans="1:4" ht="90">
      <c r="A96" s="45" t="s">
        <v>178</v>
      </c>
      <c r="B96" s="225" t="s">
        <v>691</v>
      </c>
      <c r="D96" s="225"/>
    </row>
    <row r="98" spans="1:4" ht="45">
      <c r="A98" t="str">
        <f>Inputs!B2</f>
        <v>Exeter Wastewater System</v>
      </c>
      <c r="B98" s="648" t="str">
        <f>A98</f>
        <v>Exeter Wastewater System</v>
      </c>
      <c r="D98" s="25"/>
    </row>
    <row r="99" spans="1:4">
      <c r="A99" t="s">
        <v>685</v>
      </c>
      <c r="B99" s="307">
        <f>B84</f>
        <v>40057633.920000009</v>
      </c>
      <c r="C99" s="303">
        <f>B95</f>
        <v>1.77</v>
      </c>
      <c r="D99" s="21">
        <f>B99*C99</f>
        <v>70902012.038400024</v>
      </c>
    </row>
    <row r="100" spans="1:4">
      <c r="B100" s="25"/>
      <c r="C100" s="41"/>
      <c r="D100" s="9"/>
    </row>
    <row r="101" spans="1:4">
      <c r="A101" s="46" t="s">
        <v>1</v>
      </c>
      <c r="B101" s="25"/>
      <c r="D101" s="25" t="s">
        <v>861</v>
      </c>
    </row>
    <row r="102" spans="1:4">
      <c r="A102" t="s">
        <v>157</v>
      </c>
      <c r="D102" s="308">
        <f>MIN(D99,D85,D84)</f>
        <v>63367171</v>
      </c>
    </row>
    <row r="103" spans="1:4">
      <c r="A103" t="s">
        <v>143</v>
      </c>
      <c r="B103" s="9"/>
      <c r="D103" s="308">
        <f>AVERAGE(D99,D85,D84)</f>
        <v>76346284.67946668</v>
      </c>
    </row>
    <row r="104" spans="1:4">
      <c r="A104" t="s">
        <v>144</v>
      </c>
      <c r="D104" s="308">
        <f>MEDIAN(D99,D85,D84)</f>
        <v>70902012.038400024</v>
      </c>
    </row>
    <row r="105" spans="1:4">
      <c r="A105" t="s">
        <v>145</v>
      </c>
      <c r="B105" s="9"/>
      <c r="D105" s="308">
        <f>MAX(D99,D85,D84)</f>
        <v>94769671</v>
      </c>
    </row>
    <row r="106" spans="1:4">
      <c r="B106" s="9"/>
      <c r="D106" s="9"/>
    </row>
    <row r="107" spans="1:4">
      <c r="A107" s="200" t="s">
        <v>1914</v>
      </c>
      <c r="D107" s="201">
        <f>D88</f>
        <v>94769671</v>
      </c>
    </row>
  </sheetData>
  <mergeCells count="6">
    <mergeCell ref="A81:D81"/>
    <mergeCell ref="A75:D75"/>
    <mergeCell ref="A76:D76"/>
    <mergeCell ref="A77:D77"/>
    <mergeCell ref="A78:D78"/>
    <mergeCell ref="A79:D79"/>
  </mergeCells>
  <printOptions horizontalCentered="1"/>
  <pageMargins left="0.95" right="0.7" top="1.25" bottom="0.75" header="0.8" footer="0.3"/>
  <pageSetup scale="35" orientation="portrait" r:id="rId1"/>
  <headerFooter>
    <oddHeader>&amp;Z&amp;F</oddHeader>
    <oddFooter>&amp;A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34"/>
  <sheetViews>
    <sheetView showGridLines="0" workbookViewId="0">
      <selection sqref="A1:XFD1048576"/>
    </sheetView>
  </sheetViews>
  <sheetFormatPr defaultRowHeight="15"/>
  <cols>
    <col min="1" max="1" width="38.140625" customWidth="1"/>
    <col min="2" max="2" width="18.85546875" customWidth="1"/>
    <col min="4" max="4" width="19.7109375" customWidth="1"/>
    <col min="13" max="13" width="14.28515625" bestFit="1" customWidth="1"/>
  </cols>
  <sheetData>
    <row r="1" spans="1:13">
      <c r="A1" s="661" t="str">
        <f>Inputs!B1</f>
        <v>Pennsylvania-American Water Company</v>
      </c>
      <c r="B1" s="661"/>
      <c r="C1" s="661"/>
      <c r="D1" s="661"/>
    </row>
    <row r="2" spans="1:13">
      <c r="A2" s="661" t="str">
        <f>Inputs!B2</f>
        <v>Exeter Wastewater System</v>
      </c>
      <c r="B2" s="661"/>
      <c r="C2" s="661"/>
      <c r="D2" s="661"/>
    </row>
    <row r="3" spans="1:13">
      <c r="A3" s="661" t="str">
        <f>Inputs!B4</f>
        <v>Wastewater System</v>
      </c>
      <c r="B3" s="661"/>
      <c r="C3" s="661"/>
      <c r="D3" s="661"/>
    </row>
    <row r="4" spans="1:13">
      <c r="A4" s="661" t="str">
        <f>Inputs!B5</f>
        <v>Investor-Owned Utility</v>
      </c>
      <c r="B4" s="661"/>
      <c r="C4" s="661"/>
      <c r="D4" s="661"/>
    </row>
    <row r="5" spans="1:13">
      <c r="A5" s="661" t="str">
        <f>CONCATENATE("As of ",Inputs!B6)</f>
        <v>As of January 1, 2018</v>
      </c>
      <c r="B5" s="661"/>
      <c r="C5" s="661"/>
      <c r="D5" s="661"/>
    </row>
    <row r="6" spans="1:13">
      <c r="A6" s="638"/>
      <c r="B6" s="638"/>
      <c r="C6" s="556"/>
      <c r="D6" s="556"/>
    </row>
    <row r="7" spans="1:13">
      <c r="A7" s="661" t="s">
        <v>122</v>
      </c>
      <c r="B7" s="661"/>
      <c r="C7" s="661"/>
      <c r="D7" s="661"/>
    </row>
    <row r="8" spans="1:13">
      <c r="A8" s="656"/>
      <c r="B8" s="656"/>
      <c r="C8" s="556"/>
      <c r="D8" s="556"/>
    </row>
    <row r="9" spans="1:13" ht="15.75" thickBot="1">
      <c r="A9" s="638"/>
      <c r="B9" s="638"/>
      <c r="C9" s="556"/>
      <c r="D9" s="556"/>
    </row>
    <row r="10" spans="1:13" ht="30.75" thickBot="1">
      <c r="A10" s="274" t="s">
        <v>796</v>
      </c>
      <c r="B10" s="275" t="s">
        <v>600</v>
      </c>
      <c r="C10" s="276" t="s">
        <v>793</v>
      </c>
      <c r="D10" s="277" t="s">
        <v>794</v>
      </c>
    </row>
    <row r="11" spans="1:13">
      <c r="A11" s="278"/>
      <c r="B11" s="279"/>
      <c r="C11" s="280"/>
      <c r="D11" s="281"/>
      <c r="K11" t="s">
        <v>2028</v>
      </c>
      <c r="M11" s="9">
        <v>96000000</v>
      </c>
    </row>
    <row r="12" spans="1:13">
      <c r="A12" s="264" t="s">
        <v>147</v>
      </c>
      <c r="B12" s="254"/>
      <c r="C12" s="254"/>
      <c r="D12" s="255"/>
    </row>
    <row r="13" spans="1:13">
      <c r="A13" s="265" t="s">
        <v>598</v>
      </c>
      <c r="B13" s="322">
        <f>'Cost Approach'!T39</f>
        <v>99589818.550000042</v>
      </c>
      <c r="C13" s="162"/>
      <c r="D13" s="266"/>
    </row>
    <row r="14" spans="1:13" ht="15.75" thickBot="1">
      <c r="A14" s="265"/>
      <c r="B14" s="323"/>
      <c r="C14" s="162"/>
      <c r="D14" s="266"/>
    </row>
    <row r="15" spans="1:13">
      <c r="A15" s="282" t="s">
        <v>699</v>
      </c>
      <c r="B15" s="324">
        <f>B13</f>
        <v>99589818.550000042</v>
      </c>
      <c r="C15" s="283">
        <v>0.5</v>
      </c>
      <c r="D15" s="317">
        <f>ROUND(B15*C15,0)</f>
        <v>49794909</v>
      </c>
    </row>
    <row r="16" spans="1:13">
      <c r="A16" s="34"/>
      <c r="B16" s="9"/>
      <c r="C16" s="556"/>
      <c r="D16" s="556"/>
      <c r="K16" t="s">
        <v>783</v>
      </c>
      <c r="M16" s="9">
        <f>'Deferred Tax'!O34</f>
        <v>106363321</v>
      </c>
    </row>
    <row r="17" spans="1:13" ht="20.25" customHeight="1">
      <c r="A17" s="264" t="s">
        <v>119</v>
      </c>
      <c r="B17" s="254"/>
      <c r="C17" s="254"/>
      <c r="D17" s="255"/>
      <c r="K17" t="s">
        <v>832</v>
      </c>
      <c r="M17">
        <v>4</v>
      </c>
    </row>
    <row r="18" spans="1:13" ht="15" hidden="1" customHeight="1">
      <c r="A18" s="265" t="s">
        <v>692</v>
      </c>
      <c r="B18" s="268">
        <v>77695143</v>
      </c>
      <c r="C18" s="162"/>
      <c r="D18" s="266"/>
    </row>
    <row r="19" spans="1:13" ht="15" hidden="1" customHeight="1">
      <c r="A19" s="269"/>
      <c r="B19" s="270" t="str">
        <f>'DCF Forecast Parameters'!C25</f>
        <v>29% period 0; No Rate Increases afterwards: 0% periods 1-20 (Input 2)</v>
      </c>
      <c r="C19" s="162"/>
      <c r="D19" s="266"/>
    </row>
    <row r="20" spans="1:13" ht="18" hidden="1" customHeight="1">
      <c r="A20" s="265" t="s">
        <v>693</v>
      </c>
      <c r="B20" s="267">
        <v>8454072</v>
      </c>
      <c r="C20" s="162"/>
      <c r="D20" s="266"/>
    </row>
    <row r="21" spans="1:13" ht="14.25" hidden="1" customHeight="1">
      <c r="A21" s="269"/>
      <c r="B21" s="271" t="str">
        <f>'DCF Forecast Parameters'!C26</f>
        <v>Modest Rate Increases: 29% period 1; 6% period 5; 6% period 9; 6% period 13; 6% period 17; 0% period 18 &amp; beyond (Input 4)</v>
      </c>
      <c r="C21" s="162"/>
      <c r="D21" s="266"/>
    </row>
    <row r="22" spans="1:13">
      <c r="A22" s="269"/>
      <c r="B22" s="325">
        <f>'Deferred Tax'!O34</f>
        <v>106363321</v>
      </c>
      <c r="C22" s="162"/>
      <c r="D22" s="266"/>
    </row>
    <row r="23" spans="1:13" ht="96" customHeight="1">
      <c r="A23" s="292" t="s">
        <v>831</v>
      </c>
      <c r="B23" s="326" t="str">
        <f>VLOOKUP('DCF Forecast Parameters'!C29,Rate_Case_Scenario,3,FALSE)</f>
        <v>Modest Rate Increases: 29% period 1; 6% period 5; 6% period 9; 6% period 13; 6% period 17; 0% period 18 &amp; beyond (Input 4)</v>
      </c>
      <c r="C23" s="293"/>
      <c r="D23" s="294"/>
    </row>
    <row r="24" spans="1:13" ht="30" customHeight="1" thickBot="1">
      <c r="A24" s="290" t="s">
        <v>701</v>
      </c>
      <c r="B24" s="327">
        <f>M16</f>
        <v>106363321</v>
      </c>
      <c r="C24" s="291">
        <v>0.4</v>
      </c>
      <c r="D24" s="318">
        <f>ROUND(B24*C24,0)</f>
        <v>42545328</v>
      </c>
    </row>
    <row r="25" spans="1:13">
      <c r="A25" s="34"/>
      <c r="B25" s="556"/>
      <c r="C25" s="556"/>
      <c r="D25" s="556"/>
    </row>
    <row r="26" spans="1:13" ht="15.75" thickBot="1">
      <c r="A26" s="264" t="s">
        <v>0</v>
      </c>
      <c r="B26" s="254"/>
      <c r="C26" s="254"/>
      <c r="D26" s="255"/>
    </row>
    <row r="27" spans="1:13" ht="15.75" thickBot="1">
      <c r="A27" s="272" t="s">
        <v>700</v>
      </c>
      <c r="B27" s="328">
        <f>'Market Approach'!D107</f>
        <v>94769671</v>
      </c>
      <c r="C27" s="273">
        <v>0.1</v>
      </c>
      <c r="D27" s="319">
        <f>ROUND(B27*C27,0)</f>
        <v>9476967</v>
      </c>
    </row>
    <row r="28" spans="1:13" ht="15.75" thickBot="1">
      <c r="A28" s="556"/>
      <c r="B28" s="3"/>
      <c r="C28" s="556"/>
      <c r="D28" s="556"/>
    </row>
    <row r="29" spans="1:13">
      <c r="A29" s="238" t="s">
        <v>148</v>
      </c>
      <c r="B29" s="329">
        <f>D29</f>
        <v>101817204</v>
      </c>
      <c r="C29" s="321">
        <f>C15+C24+C27</f>
        <v>1</v>
      </c>
      <c r="D29" s="320">
        <f>D15+D24+D27</f>
        <v>101817204</v>
      </c>
    </row>
    <row r="30" spans="1:13" ht="17.25" customHeight="1">
      <c r="A30" s="239"/>
      <c r="B30" s="240"/>
      <c r="C30" s="162"/>
      <c r="D30" s="241"/>
    </row>
    <row r="31" spans="1:13" ht="15.75" thickBot="1">
      <c r="A31" s="242" t="s">
        <v>702</v>
      </c>
      <c r="B31" s="243">
        <f>B15</f>
        <v>99589818.550000042</v>
      </c>
      <c r="C31" s="244"/>
      <c r="D31" s="245"/>
    </row>
    <row r="34" spans="2:2">
      <c r="B34" s="167"/>
    </row>
  </sheetData>
  <mergeCells count="7">
    <mergeCell ref="A8:B8"/>
    <mergeCell ref="A1:D1"/>
    <mergeCell ref="A2:D2"/>
    <mergeCell ref="A3:D3"/>
    <mergeCell ref="A4:D4"/>
    <mergeCell ref="A5:D5"/>
    <mergeCell ref="A7:D7"/>
  </mergeCells>
  <printOptions horizontalCentered="1"/>
  <pageMargins left="0.95" right="0.7" top="1.25" bottom="0.75" header="0.8" footer="0.3"/>
  <pageSetup orientation="portrait" r:id="rId1"/>
  <headerFooter>
    <oddHeader>&amp;Z&amp;F</oddHeader>
    <oddFooter>&amp;A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093D6-4669-47CF-864B-F922E6386B6A}">
  <dimension ref="A1:M34"/>
  <sheetViews>
    <sheetView showGridLines="0" workbookViewId="0">
      <selection sqref="A1:D32"/>
    </sheetView>
  </sheetViews>
  <sheetFormatPr defaultRowHeight="15"/>
  <cols>
    <col min="1" max="1" width="38.140625" style="556" customWidth="1"/>
    <col min="2" max="2" width="18.85546875" style="556" customWidth="1"/>
    <col min="3" max="3" width="9.140625" style="556"/>
    <col min="4" max="4" width="19.7109375" style="556" customWidth="1"/>
    <col min="5" max="12" width="9.140625" style="556"/>
    <col min="13" max="13" width="14.28515625" style="556" bestFit="1" customWidth="1"/>
    <col min="14" max="16384" width="9.140625" style="556"/>
  </cols>
  <sheetData>
    <row r="1" spans="1:13">
      <c r="A1" s="661" t="str">
        <f>Inputs!B1</f>
        <v>Pennsylvania-American Water Company</v>
      </c>
      <c r="B1" s="661"/>
      <c r="C1" s="661"/>
      <c r="D1" s="661"/>
    </row>
    <row r="2" spans="1:13">
      <c r="A2" s="661" t="str">
        <f>Inputs!B2</f>
        <v>Exeter Wastewater System</v>
      </c>
      <c r="B2" s="661"/>
      <c r="C2" s="661"/>
      <c r="D2" s="661"/>
    </row>
    <row r="3" spans="1:13">
      <c r="A3" s="661" t="str">
        <f>Inputs!B4</f>
        <v>Wastewater System</v>
      </c>
      <c r="B3" s="661"/>
      <c r="C3" s="661"/>
      <c r="D3" s="661"/>
    </row>
    <row r="4" spans="1:13">
      <c r="A4" s="661" t="str">
        <f>Inputs!B5</f>
        <v>Investor-Owned Utility</v>
      </c>
      <c r="B4" s="661"/>
      <c r="C4" s="661"/>
      <c r="D4" s="661"/>
    </row>
    <row r="5" spans="1:13">
      <c r="A5" s="661" t="str">
        <f>CONCATENATE("As of ",Inputs!B6)</f>
        <v>As of January 1, 2018</v>
      </c>
      <c r="B5" s="661"/>
      <c r="C5" s="661"/>
      <c r="D5" s="661"/>
    </row>
    <row r="6" spans="1:13">
      <c r="A6" s="654"/>
      <c r="B6" s="654"/>
    </row>
    <row r="7" spans="1:13">
      <c r="A7" s="661" t="s">
        <v>122</v>
      </c>
      <c r="B7" s="661"/>
      <c r="C7" s="661"/>
      <c r="D7" s="661"/>
    </row>
    <row r="8" spans="1:13">
      <c r="A8" s="656"/>
      <c r="B8" s="656"/>
    </row>
    <row r="9" spans="1:13" ht="15.75" thickBot="1">
      <c r="A9" s="654"/>
      <c r="B9" s="654"/>
    </row>
    <row r="10" spans="1:13" ht="30.75" thickBot="1">
      <c r="A10" s="274" t="s">
        <v>796</v>
      </c>
      <c r="B10" s="275" t="s">
        <v>600</v>
      </c>
      <c r="C10" s="276" t="s">
        <v>793</v>
      </c>
      <c r="D10" s="277" t="s">
        <v>794</v>
      </c>
    </row>
    <row r="11" spans="1:13">
      <c r="A11" s="278"/>
      <c r="B11" s="279"/>
      <c r="C11" s="280"/>
      <c r="D11" s="281"/>
      <c r="K11" s="556" t="s">
        <v>2028</v>
      </c>
      <c r="M11" s="9">
        <v>96000000</v>
      </c>
    </row>
    <row r="12" spans="1:13">
      <c r="A12" s="264" t="s">
        <v>147</v>
      </c>
      <c r="B12" s="254"/>
      <c r="C12" s="254"/>
      <c r="D12" s="255"/>
    </row>
    <row r="13" spans="1:13">
      <c r="A13" s="265" t="s">
        <v>598</v>
      </c>
      <c r="B13" s="322">
        <f>'Cost Approach'!T39</f>
        <v>99589818.550000042</v>
      </c>
      <c r="C13" s="162"/>
      <c r="D13" s="266"/>
    </row>
    <row r="14" spans="1:13" ht="15.75" thickBot="1">
      <c r="A14" s="265"/>
      <c r="B14" s="323"/>
      <c r="C14" s="162"/>
      <c r="D14" s="266"/>
    </row>
    <row r="15" spans="1:13">
      <c r="A15" s="282" t="s">
        <v>699</v>
      </c>
      <c r="B15" s="324">
        <f>B13</f>
        <v>99589818.550000042</v>
      </c>
      <c r="C15" s="283">
        <v>0.5</v>
      </c>
      <c r="D15" s="317">
        <f>ROUND(B15*C15,0)</f>
        <v>49794909</v>
      </c>
    </row>
    <row r="16" spans="1:13">
      <c r="A16" s="34"/>
      <c r="B16" s="9"/>
      <c r="K16" s="556" t="s">
        <v>783</v>
      </c>
      <c r="M16" s="9">
        <f>'Deferred Tax'!O34</f>
        <v>106363321</v>
      </c>
    </row>
    <row r="17" spans="1:13" ht="20.25" customHeight="1">
      <c r="A17" s="264" t="s">
        <v>119</v>
      </c>
      <c r="B17" s="254"/>
      <c r="C17" s="254"/>
      <c r="D17" s="255"/>
      <c r="K17" s="556" t="s">
        <v>832</v>
      </c>
      <c r="M17" s="556">
        <v>4</v>
      </c>
    </row>
    <row r="18" spans="1:13" ht="15" hidden="1" customHeight="1">
      <c r="A18" s="265" t="s">
        <v>692</v>
      </c>
      <c r="B18" s="268">
        <v>77695143</v>
      </c>
      <c r="C18" s="162"/>
      <c r="D18" s="266"/>
    </row>
    <row r="19" spans="1:13" ht="15" hidden="1" customHeight="1">
      <c r="A19" s="269"/>
      <c r="B19" s="270" t="str">
        <f>'DCF Forecast Parameters'!C25</f>
        <v>29% period 0; No Rate Increases afterwards: 0% periods 1-20 (Input 2)</v>
      </c>
      <c r="C19" s="162"/>
      <c r="D19" s="266"/>
    </row>
    <row r="20" spans="1:13" ht="18" hidden="1" customHeight="1">
      <c r="A20" s="265" t="s">
        <v>693</v>
      </c>
      <c r="B20" s="267">
        <v>8454072</v>
      </c>
      <c r="C20" s="162"/>
      <c r="D20" s="266"/>
    </row>
    <row r="21" spans="1:13" ht="14.25" hidden="1" customHeight="1">
      <c r="A21" s="269"/>
      <c r="B21" s="271" t="str">
        <f>'DCF Forecast Parameters'!C26</f>
        <v>Modest Rate Increases: 29% period 1; 6% period 5; 6% period 9; 6% period 13; 6% period 17; 0% period 18 &amp; beyond (Input 4)</v>
      </c>
      <c r="C21" s="162"/>
      <c r="D21" s="266"/>
    </row>
    <row r="22" spans="1:13">
      <c r="A22" s="269"/>
      <c r="B22" s="325">
        <f>'Deferred Tax'!O34</f>
        <v>106363321</v>
      </c>
      <c r="C22" s="162"/>
      <c r="D22" s="266"/>
    </row>
    <row r="23" spans="1:13" ht="15" customHeight="1">
      <c r="A23" s="292"/>
      <c r="B23" s="326"/>
      <c r="C23" s="293"/>
      <c r="D23" s="294"/>
    </row>
    <row r="24" spans="1:13" ht="30" customHeight="1" thickBot="1">
      <c r="A24" s="290" t="s">
        <v>701</v>
      </c>
      <c r="B24" s="327">
        <f>M16</f>
        <v>106363321</v>
      </c>
      <c r="C24" s="291">
        <v>0.4</v>
      </c>
      <c r="D24" s="318">
        <f>ROUND(B24*C24,0)</f>
        <v>42545328</v>
      </c>
    </row>
    <row r="25" spans="1:13">
      <c r="A25" s="34"/>
    </row>
    <row r="26" spans="1:13" ht="15.75" thickBot="1">
      <c r="A26" s="264" t="s">
        <v>0</v>
      </c>
      <c r="B26" s="254"/>
      <c r="C26" s="254"/>
      <c r="D26" s="255"/>
    </row>
    <row r="27" spans="1:13" ht="15.75" thickBot="1">
      <c r="A27" s="272" t="s">
        <v>700</v>
      </c>
      <c r="B27" s="328">
        <f>'Market Approach'!D107</f>
        <v>94769671</v>
      </c>
      <c r="C27" s="273">
        <v>0.1</v>
      </c>
      <c r="D27" s="319">
        <f>ROUND(B27*C27,0)</f>
        <v>9476967</v>
      </c>
    </row>
    <row r="28" spans="1:13" ht="15.75" thickBot="1">
      <c r="B28" s="3"/>
    </row>
    <row r="29" spans="1:13">
      <c r="A29" s="238" t="s">
        <v>148</v>
      </c>
      <c r="B29" s="329">
        <f>D29</f>
        <v>101817204</v>
      </c>
      <c r="C29" s="321">
        <f>C15+C24+C27</f>
        <v>1</v>
      </c>
      <c r="D29" s="320">
        <f>D15+D24+D27</f>
        <v>101817204</v>
      </c>
    </row>
    <row r="30" spans="1:13" ht="17.25" customHeight="1">
      <c r="A30" s="239"/>
      <c r="B30" s="240"/>
      <c r="C30" s="162"/>
      <c r="D30" s="241"/>
    </row>
    <row r="31" spans="1:13" ht="15.75" thickBot="1">
      <c r="A31" s="242" t="s">
        <v>702</v>
      </c>
      <c r="B31" s="243">
        <f>B15</f>
        <v>99589818.550000042</v>
      </c>
      <c r="C31" s="244"/>
      <c r="D31" s="245"/>
    </row>
    <row r="34" spans="2:2">
      <c r="B34" s="167"/>
    </row>
  </sheetData>
  <mergeCells count="7">
    <mergeCell ref="A8:B8"/>
    <mergeCell ref="A1:D1"/>
    <mergeCell ref="A2:D2"/>
    <mergeCell ref="A3:D3"/>
    <mergeCell ref="A4:D4"/>
    <mergeCell ref="A5:D5"/>
    <mergeCell ref="A7:D7"/>
  </mergeCell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L2690"/>
  <sheetViews>
    <sheetView topLeftCell="A2652" workbookViewId="0">
      <selection activeCell="A1551" sqref="A1551:A1657"/>
    </sheetView>
  </sheetViews>
  <sheetFormatPr defaultRowHeight="15"/>
  <cols>
    <col min="1" max="1" width="16" style="10" customWidth="1"/>
    <col min="2" max="3" width="9.140625" style="10"/>
    <col min="4" max="4" width="12" style="10" customWidth="1"/>
    <col min="5" max="5" width="67.42578125" style="10" customWidth="1"/>
    <col min="6" max="256" width="9.140625" style="10"/>
    <col min="257" max="257" width="16" style="10" customWidth="1"/>
    <col min="258" max="260" width="9.140625" style="10"/>
    <col min="261" max="261" width="51.28515625" style="10" customWidth="1"/>
    <col min="262" max="512" width="9.140625" style="10"/>
    <col min="513" max="513" width="16" style="10" customWidth="1"/>
    <col min="514" max="516" width="9.140625" style="10"/>
    <col min="517" max="517" width="51.28515625" style="10" customWidth="1"/>
    <col min="518" max="768" width="9.140625" style="10"/>
    <col min="769" max="769" width="16" style="10" customWidth="1"/>
    <col min="770" max="772" width="9.140625" style="10"/>
    <col min="773" max="773" width="51.28515625" style="10" customWidth="1"/>
    <col min="774" max="1024" width="9.140625" style="10"/>
    <col min="1025" max="1025" width="16" style="10" customWidth="1"/>
    <col min="1026" max="1028" width="9.140625" style="10"/>
    <col min="1029" max="1029" width="51.28515625" style="10" customWidth="1"/>
    <col min="1030" max="1280" width="9.140625" style="10"/>
    <col min="1281" max="1281" width="16" style="10" customWidth="1"/>
    <col min="1282" max="1284" width="9.140625" style="10"/>
    <col min="1285" max="1285" width="51.28515625" style="10" customWidth="1"/>
    <col min="1286" max="1536" width="9.140625" style="10"/>
    <col min="1537" max="1537" width="16" style="10" customWidth="1"/>
    <col min="1538" max="1540" width="9.140625" style="10"/>
    <col min="1541" max="1541" width="51.28515625" style="10" customWidth="1"/>
    <col min="1542" max="1792" width="9.140625" style="10"/>
    <col min="1793" max="1793" width="16" style="10" customWidth="1"/>
    <col min="1794" max="1796" width="9.140625" style="10"/>
    <col min="1797" max="1797" width="51.28515625" style="10" customWidth="1"/>
    <col min="1798" max="2048" width="9.140625" style="10"/>
    <col min="2049" max="2049" width="16" style="10" customWidth="1"/>
    <col min="2050" max="2052" width="9.140625" style="10"/>
    <col min="2053" max="2053" width="51.28515625" style="10" customWidth="1"/>
    <col min="2054" max="2304" width="9.140625" style="10"/>
    <col min="2305" max="2305" width="16" style="10" customWidth="1"/>
    <col min="2306" max="2308" width="9.140625" style="10"/>
    <col min="2309" max="2309" width="51.28515625" style="10" customWidth="1"/>
    <col min="2310" max="2560" width="9.140625" style="10"/>
    <col min="2561" max="2561" width="16" style="10" customWidth="1"/>
    <col min="2562" max="2564" width="9.140625" style="10"/>
    <col min="2565" max="2565" width="51.28515625" style="10" customWidth="1"/>
    <col min="2566" max="2816" width="9.140625" style="10"/>
    <col min="2817" max="2817" width="16" style="10" customWidth="1"/>
    <col min="2818" max="2820" width="9.140625" style="10"/>
    <col min="2821" max="2821" width="51.28515625" style="10" customWidth="1"/>
    <col min="2822" max="3072" width="9.140625" style="10"/>
    <col min="3073" max="3073" width="16" style="10" customWidth="1"/>
    <col min="3074" max="3076" width="9.140625" style="10"/>
    <col min="3077" max="3077" width="51.28515625" style="10" customWidth="1"/>
    <col min="3078" max="3328" width="9.140625" style="10"/>
    <col min="3329" max="3329" width="16" style="10" customWidth="1"/>
    <col min="3330" max="3332" width="9.140625" style="10"/>
    <col min="3333" max="3333" width="51.28515625" style="10" customWidth="1"/>
    <col min="3334" max="3584" width="9.140625" style="10"/>
    <col min="3585" max="3585" width="16" style="10" customWidth="1"/>
    <col min="3586" max="3588" width="9.140625" style="10"/>
    <col min="3589" max="3589" width="51.28515625" style="10" customWidth="1"/>
    <col min="3590" max="3840" width="9.140625" style="10"/>
    <col min="3841" max="3841" width="16" style="10" customWidth="1"/>
    <col min="3842" max="3844" width="9.140625" style="10"/>
    <col min="3845" max="3845" width="51.28515625" style="10" customWidth="1"/>
    <col min="3846" max="4096" width="9.140625" style="10"/>
    <col min="4097" max="4097" width="16" style="10" customWidth="1"/>
    <col min="4098" max="4100" width="9.140625" style="10"/>
    <col min="4101" max="4101" width="51.28515625" style="10" customWidth="1"/>
    <col min="4102" max="4352" width="9.140625" style="10"/>
    <col min="4353" max="4353" width="16" style="10" customWidth="1"/>
    <col min="4354" max="4356" width="9.140625" style="10"/>
    <col min="4357" max="4357" width="51.28515625" style="10" customWidth="1"/>
    <col min="4358" max="4608" width="9.140625" style="10"/>
    <col min="4609" max="4609" width="16" style="10" customWidth="1"/>
    <col min="4610" max="4612" width="9.140625" style="10"/>
    <col min="4613" max="4613" width="51.28515625" style="10" customWidth="1"/>
    <col min="4614" max="4864" width="9.140625" style="10"/>
    <col min="4865" max="4865" width="16" style="10" customWidth="1"/>
    <col min="4866" max="4868" width="9.140625" style="10"/>
    <col min="4869" max="4869" width="51.28515625" style="10" customWidth="1"/>
    <col min="4870" max="5120" width="9.140625" style="10"/>
    <col min="5121" max="5121" width="16" style="10" customWidth="1"/>
    <col min="5122" max="5124" width="9.140625" style="10"/>
    <col min="5125" max="5125" width="51.28515625" style="10" customWidth="1"/>
    <col min="5126" max="5376" width="9.140625" style="10"/>
    <col min="5377" max="5377" width="16" style="10" customWidth="1"/>
    <col min="5378" max="5380" width="9.140625" style="10"/>
    <col min="5381" max="5381" width="51.28515625" style="10" customWidth="1"/>
    <col min="5382" max="5632" width="9.140625" style="10"/>
    <col min="5633" max="5633" width="16" style="10" customWidth="1"/>
    <col min="5634" max="5636" width="9.140625" style="10"/>
    <col min="5637" max="5637" width="51.28515625" style="10" customWidth="1"/>
    <col min="5638" max="5888" width="9.140625" style="10"/>
    <col min="5889" max="5889" width="16" style="10" customWidth="1"/>
    <col min="5890" max="5892" width="9.140625" style="10"/>
    <col min="5893" max="5893" width="51.28515625" style="10" customWidth="1"/>
    <col min="5894" max="6144" width="9.140625" style="10"/>
    <col min="6145" max="6145" width="16" style="10" customWidth="1"/>
    <col min="6146" max="6148" width="9.140625" style="10"/>
    <col min="6149" max="6149" width="51.28515625" style="10" customWidth="1"/>
    <col min="6150" max="6400" width="9.140625" style="10"/>
    <col min="6401" max="6401" width="16" style="10" customWidth="1"/>
    <col min="6402" max="6404" width="9.140625" style="10"/>
    <col min="6405" max="6405" width="51.28515625" style="10" customWidth="1"/>
    <col min="6406" max="6656" width="9.140625" style="10"/>
    <col min="6657" max="6657" width="16" style="10" customWidth="1"/>
    <col min="6658" max="6660" width="9.140625" style="10"/>
    <col min="6661" max="6661" width="51.28515625" style="10" customWidth="1"/>
    <col min="6662" max="6912" width="9.140625" style="10"/>
    <col min="6913" max="6913" width="16" style="10" customWidth="1"/>
    <col min="6914" max="6916" width="9.140625" style="10"/>
    <col min="6917" max="6917" width="51.28515625" style="10" customWidth="1"/>
    <col min="6918" max="7168" width="9.140625" style="10"/>
    <col min="7169" max="7169" width="16" style="10" customWidth="1"/>
    <col min="7170" max="7172" width="9.140625" style="10"/>
    <col min="7173" max="7173" width="51.28515625" style="10" customWidth="1"/>
    <col min="7174" max="7424" width="9.140625" style="10"/>
    <col min="7425" max="7425" width="16" style="10" customWidth="1"/>
    <col min="7426" max="7428" width="9.140625" style="10"/>
    <col min="7429" max="7429" width="51.28515625" style="10" customWidth="1"/>
    <col min="7430" max="7680" width="9.140625" style="10"/>
    <col min="7681" max="7681" width="16" style="10" customWidth="1"/>
    <col min="7682" max="7684" width="9.140625" style="10"/>
    <col min="7685" max="7685" width="51.28515625" style="10" customWidth="1"/>
    <col min="7686" max="7936" width="9.140625" style="10"/>
    <col min="7937" max="7937" width="16" style="10" customWidth="1"/>
    <col min="7938" max="7940" width="9.140625" style="10"/>
    <col min="7941" max="7941" width="51.28515625" style="10" customWidth="1"/>
    <col min="7942" max="8192" width="9.140625" style="10"/>
    <col min="8193" max="8193" width="16" style="10" customWidth="1"/>
    <col min="8194" max="8196" width="9.140625" style="10"/>
    <col min="8197" max="8197" width="51.28515625" style="10" customWidth="1"/>
    <col min="8198" max="8448" width="9.140625" style="10"/>
    <col min="8449" max="8449" width="16" style="10" customWidth="1"/>
    <col min="8450" max="8452" width="9.140625" style="10"/>
    <col min="8453" max="8453" width="51.28515625" style="10" customWidth="1"/>
    <col min="8454" max="8704" width="9.140625" style="10"/>
    <col min="8705" max="8705" width="16" style="10" customWidth="1"/>
    <col min="8706" max="8708" width="9.140625" style="10"/>
    <col min="8709" max="8709" width="51.28515625" style="10" customWidth="1"/>
    <col min="8710" max="8960" width="9.140625" style="10"/>
    <col min="8961" max="8961" width="16" style="10" customWidth="1"/>
    <col min="8962" max="8964" width="9.140625" style="10"/>
    <col min="8965" max="8965" width="51.28515625" style="10" customWidth="1"/>
    <col min="8966" max="9216" width="9.140625" style="10"/>
    <col min="9217" max="9217" width="16" style="10" customWidth="1"/>
    <col min="9218" max="9220" width="9.140625" style="10"/>
    <col min="9221" max="9221" width="51.28515625" style="10" customWidth="1"/>
    <col min="9222" max="9472" width="9.140625" style="10"/>
    <col min="9473" max="9473" width="16" style="10" customWidth="1"/>
    <col min="9474" max="9476" width="9.140625" style="10"/>
    <col min="9477" max="9477" width="51.28515625" style="10" customWidth="1"/>
    <col min="9478" max="9728" width="9.140625" style="10"/>
    <col min="9729" max="9729" width="16" style="10" customWidth="1"/>
    <col min="9730" max="9732" width="9.140625" style="10"/>
    <col min="9733" max="9733" width="51.28515625" style="10" customWidth="1"/>
    <col min="9734" max="9984" width="9.140625" style="10"/>
    <col min="9985" max="9985" width="16" style="10" customWidth="1"/>
    <col min="9986" max="9988" width="9.140625" style="10"/>
    <col min="9989" max="9989" width="51.28515625" style="10" customWidth="1"/>
    <col min="9990" max="10240" width="9.140625" style="10"/>
    <col min="10241" max="10241" width="16" style="10" customWidth="1"/>
    <col min="10242" max="10244" width="9.140625" style="10"/>
    <col min="10245" max="10245" width="51.28515625" style="10" customWidth="1"/>
    <col min="10246" max="10496" width="9.140625" style="10"/>
    <col min="10497" max="10497" width="16" style="10" customWidth="1"/>
    <col min="10498" max="10500" width="9.140625" style="10"/>
    <col min="10501" max="10501" width="51.28515625" style="10" customWidth="1"/>
    <col min="10502" max="10752" width="9.140625" style="10"/>
    <col min="10753" max="10753" width="16" style="10" customWidth="1"/>
    <col min="10754" max="10756" width="9.140625" style="10"/>
    <col min="10757" max="10757" width="51.28515625" style="10" customWidth="1"/>
    <col min="10758" max="11008" width="9.140625" style="10"/>
    <col min="11009" max="11009" width="16" style="10" customWidth="1"/>
    <col min="11010" max="11012" width="9.140625" style="10"/>
    <col min="11013" max="11013" width="51.28515625" style="10" customWidth="1"/>
    <col min="11014" max="11264" width="9.140625" style="10"/>
    <col min="11265" max="11265" width="16" style="10" customWidth="1"/>
    <col min="11266" max="11268" width="9.140625" style="10"/>
    <col min="11269" max="11269" width="51.28515625" style="10" customWidth="1"/>
    <col min="11270" max="11520" width="9.140625" style="10"/>
    <col min="11521" max="11521" width="16" style="10" customWidth="1"/>
    <col min="11522" max="11524" width="9.140625" style="10"/>
    <col min="11525" max="11525" width="51.28515625" style="10" customWidth="1"/>
    <col min="11526" max="11776" width="9.140625" style="10"/>
    <col min="11777" max="11777" width="16" style="10" customWidth="1"/>
    <col min="11778" max="11780" width="9.140625" style="10"/>
    <col min="11781" max="11781" width="51.28515625" style="10" customWidth="1"/>
    <col min="11782" max="12032" width="9.140625" style="10"/>
    <col min="12033" max="12033" width="16" style="10" customWidth="1"/>
    <col min="12034" max="12036" width="9.140625" style="10"/>
    <col min="12037" max="12037" width="51.28515625" style="10" customWidth="1"/>
    <col min="12038" max="12288" width="9.140625" style="10"/>
    <col min="12289" max="12289" width="16" style="10" customWidth="1"/>
    <col min="12290" max="12292" width="9.140625" style="10"/>
    <col min="12293" max="12293" width="51.28515625" style="10" customWidth="1"/>
    <col min="12294" max="12544" width="9.140625" style="10"/>
    <col min="12545" max="12545" width="16" style="10" customWidth="1"/>
    <col min="12546" max="12548" width="9.140625" style="10"/>
    <col min="12549" max="12549" width="51.28515625" style="10" customWidth="1"/>
    <col min="12550" max="12800" width="9.140625" style="10"/>
    <col min="12801" max="12801" width="16" style="10" customWidth="1"/>
    <col min="12802" max="12804" width="9.140625" style="10"/>
    <col min="12805" max="12805" width="51.28515625" style="10" customWidth="1"/>
    <col min="12806" max="13056" width="9.140625" style="10"/>
    <col min="13057" max="13057" width="16" style="10" customWidth="1"/>
    <col min="13058" max="13060" width="9.140625" style="10"/>
    <col min="13061" max="13061" width="51.28515625" style="10" customWidth="1"/>
    <col min="13062" max="13312" width="9.140625" style="10"/>
    <col min="13313" max="13313" width="16" style="10" customWidth="1"/>
    <col min="13314" max="13316" width="9.140625" style="10"/>
    <col min="13317" max="13317" width="51.28515625" style="10" customWidth="1"/>
    <col min="13318" max="13568" width="9.140625" style="10"/>
    <col min="13569" max="13569" width="16" style="10" customWidth="1"/>
    <col min="13570" max="13572" width="9.140625" style="10"/>
    <col min="13573" max="13573" width="51.28515625" style="10" customWidth="1"/>
    <col min="13574" max="13824" width="9.140625" style="10"/>
    <col min="13825" max="13825" width="16" style="10" customWidth="1"/>
    <col min="13826" max="13828" width="9.140625" style="10"/>
    <col min="13829" max="13829" width="51.28515625" style="10" customWidth="1"/>
    <col min="13830" max="14080" width="9.140625" style="10"/>
    <col min="14081" max="14081" width="16" style="10" customWidth="1"/>
    <col min="14082" max="14084" width="9.140625" style="10"/>
    <col min="14085" max="14085" width="51.28515625" style="10" customWidth="1"/>
    <col min="14086" max="14336" width="9.140625" style="10"/>
    <col min="14337" max="14337" width="16" style="10" customWidth="1"/>
    <col min="14338" max="14340" width="9.140625" style="10"/>
    <col min="14341" max="14341" width="51.28515625" style="10" customWidth="1"/>
    <col min="14342" max="14592" width="9.140625" style="10"/>
    <col min="14593" max="14593" width="16" style="10" customWidth="1"/>
    <col min="14594" max="14596" width="9.140625" style="10"/>
    <col min="14597" max="14597" width="51.28515625" style="10" customWidth="1"/>
    <col min="14598" max="14848" width="9.140625" style="10"/>
    <col min="14849" max="14849" width="16" style="10" customWidth="1"/>
    <col min="14850" max="14852" width="9.140625" style="10"/>
    <col min="14853" max="14853" width="51.28515625" style="10" customWidth="1"/>
    <col min="14854" max="15104" width="9.140625" style="10"/>
    <col min="15105" max="15105" width="16" style="10" customWidth="1"/>
    <col min="15106" max="15108" width="9.140625" style="10"/>
    <col min="15109" max="15109" width="51.28515625" style="10" customWidth="1"/>
    <col min="15110" max="15360" width="9.140625" style="10"/>
    <col min="15361" max="15361" width="16" style="10" customWidth="1"/>
    <col min="15362" max="15364" width="9.140625" style="10"/>
    <col min="15365" max="15365" width="51.28515625" style="10" customWidth="1"/>
    <col min="15366" max="15616" width="9.140625" style="10"/>
    <col min="15617" max="15617" width="16" style="10" customWidth="1"/>
    <col min="15618" max="15620" width="9.140625" style="10"/>
    <col min="15621" max="15621" width="51.28515625" style="10" customWidth="1"/>
    <col min="15622" max="15872" width="9.140625" style="10"/>
    <col min="15873" max="15873" width="16" style="10" customWidth="1"/>
    <col min="15874" max="15876" width="9.140625" style="10"/>
    <col min="15877" max="15877" width="51.28515625" style="10" customWidth="1"/>
    <col min="15878" max="16128" width="9.140625" style="10"/>
    <col min="16129" max="16129" width="16" style="10" customWidth="1"/>
    <col min="16130" max="16132" width="9.140625" style="10"/>
    <col min="16133" max="16133" width="51.28515625" style="10" customWidth="1"/>
    <col min="16134" max="16384" width="9.140625" style="10"/>
  </cols>
  <sheetData>
    <row r="1" spans="1:10">
      <c r="A1" s="10">
        <v>1</v>
      </c>
      <c r="B1" s="10">
        <f>A1+1</f>
        <v>2</v>
      </c>
      <c r="C1" s="10">
        <f t="shared" ref="C1:J1" si="0">B1+1</f>
        <v>3</v>
      </c>
      <c r="D1" s="10">
        <f t="shared" si="0"/>
        <v>4</v>
      </c>
      <c r="E1" s="10">
        <f t="shared" si="0"/>
        <v>5</v>
      </c>
      <c r="F1" s="10">
        <f t="shared" si="0"/>
        <v>6</v>
      </c>
      <c r="G1" s="10">
        <f t="shared" si="0"/>
        <v>7</v>
      </c>
      <c r="H1" s="10">
        <f t="shared" si="0"/>
        <v>8</v>
      </c>
      <c r="I1" s="10">
        <f t="shared" si="0"/>
        <v>9</v>
      </c>
      <c r="J1" s="10">
        <f t="shared" si="0"/>
        <v>10</v>
      </c>
    </row>
    <row r="2" spans="1:10" ht="68.25">
      <c r="F2" s="150" t="s">
        <v>530</v>
      </c>
      <c r="G2" s="150" t="s">
        <v>531</v>
      </c>
      <c r="H2" s="150" t="s">
        <v>532</v>
      </c>
      <c r="I2" s="150" t="s">
        <v>533</v>
      </c>
      <c r="J2" s="149" t="s">
        <v>534</v>
      </c>
    </row>
    <row r="3" spans="1:10" ht="15.75">
      <c r="A3" s="10" t="str">
        <f t="shared" ref="A3:A66" si="1">CONCATENATE(B3,C3,D3,F3)</f>
        <v>AUST-141946</v>
      </c>
      <c r="B3" s="10" t="s">
        <v>630</v>
      </c>
      <c r="C3" s="152" t="s">
        <v>631</v>
      </c>
      <c r="D3" s="10">
        <v>4</v>
      </c>
      <c r="E3" s="181" t="s">
        <v>632</v>
      </c>
      <c r="F3" t="s">
        <v>633</v>
      </c>
      <c r="J3" s="181">
        <v>57</v>
      </c>
    </row>
    <row r="4" spans="1:10" ht="15.75">
      <c r="A4" s="10" t="str">
        <f t="shared" si="1"/>
        <v>AUST-141947</v>
      </c>
      <c r="B4" s="10" t="s">
        <v>630</v>
      </c>
      <c r="C4" s="152" t="s">
        <v>631</v>
      </c>
      <c r="D4" s="10">
        <v>4</v>
      </c>
      <c r="E4" s="181" t="s">
        <v>632</v>
      </c>
      <c r="F4" t="s">
        <v>634</v>
      </c>
      <c r="J4" s="181">
        <v>57</v>
      </c>
    </row>
    <row r="5" spans="1:10" ht="15.75">
      <c r="A5" s="10" t="str">
        <f t="shared" si="1"/>
        <v>AUST-141948</v>
      </c>
      <c r="B5" s="10" t="s">
        <v>630</v>
      </c>
      <c r="C5" s="152" t="s">
        <v>631</v>
      </c>
      <c r="D5" s="10">
        <v>4</v>
      </c>
      <c r="E5" s="181" t="s">
        <v>632</v>
      </c>
      <c r="F5" t="s">
        <v>635</v>
      </c>
      <c r="J5" s="181">
        <v>63</v>
      </c>
    </row>
    <row r="6" spans="1:10" ht="15.75">
      <c r="A6" s="10" t="str">
        <f t="shared" si="1"/>
        <v>AUST-141949</v>
      </c>
      <c r="B6" s="10" t="s">
        <v>630</v>
      </c>
      <c r="C6" s="152" t="s">
        <v>631</v>
      </c>
      <c r="D6" s="10">
        <v>4</v>
      </c>
      <c r="E6" s="181" t="s">
        <v>632</v>
      </c>
      <c r="F6" t="s">
        <v>636</v>
      </c>
      <c r="J6" s="181">
        <v>67</v>
      </c>
    </row>
    <row r="7" spans="1:10" ht="15.75">
      <c r="A7" s="10" t="str">
        <f t="shared" si="1"/>
        <v>AUST-141950</v>
      </c>
      <c r="B7" s="10" t="s">
        <v>630</v>
      </c>
      <c r="C7" s="152" t="s">
        <v>631</v>
      </c>
      <c r="D7" s="10">
        <v>4</v>
      </c>
      <c r="E7" s="181" t="s">
        <v>632</v>
      </c>
      <c r="F7" t="s">
        <v>637</v>
      </c>
      <c r="J7" s="181">
        <v>67</v>
      </c>
    </row>
    <row r="8" spans="1:10" ht="15.75">
      <c r="A8" s="10" t="str">
        <f t="shared" si="1"/>
        <v>AUST-141951</v>
      </c>
      <c r="B8" s="10" t="s">
        <v>630</v>
      </c>
      <c r="C8" s="152" t="s">
        <v>631</v>
      </c>
      <c r="D8" s="10">
        <v>4</v>
      </c>
      <c r="E8" s="181" t="s">
        <v>632</v>
      </c>
      <c r="F8" t="s">
        <v>638</v>
      </c>
      <c r="J8" s="181">
        <v>70</v>
      </c>
    </row>
    <row r="9" spans="1:10" ht="15.75">
      <c r="A9" s="10" t="str">
        <f t="shared" si="1"/>
        <v>AUST-141952</v>
      </c>
      <c r="B9" s="10" t="s">
        <v>630</v>
      </c>
      <c r="C9" s="152" t="s">
        <v>631</v>
      </c>
      <c r="D9" s="10">
        <v>4</v>
      </c>
      <c r="E9" s="181" t="s">
        <v>632</v>
      </c>
      <c r="F9" t="s">
        <v>639</v>
      </c>
      <c r="J9" s="181">
        <v>74</v>
      </c>
    </row>
    <row r="10" spans="1:10" ht="15.75">
      <c r="A10" s="10" t="str">
        <f t="shared" si="1"/>
        <v>AUST-141953</v>
      </c>
      <c r="B10" s="10" t="s">
        <v>630</v>
      </c>
      <c r="C10" s="152" t="s">
        <v>631</v>
      </c>
      <c r="D10" s="10">
        <v>4</v>
      </c>
      <c r="E10" s="181" t="s">
        <v>632</v>
      </c>
      <c r="F10" t="s">
        <v>640</v>
      </c>
      <c r="J10" s="181">
        <v>74</v>
      </c>
    </row>
    <row r="11" spans="1:10" ht="15.75">
      <c r="A11" s="10" t="str">
        <f t="shared" si="1"/>
        <v>AUST-141954</v>
      </c>
      <c r="B11" s="10" t="s">
        <v>630</v>
      </c>
      <c r="C11" s="152" t="s">
        <v>631</v>
      </c>
      <c r="D11" s="10">
        <v>4</v>
      </c>
      <c r="E11" s="181" t="s">
        <v>632</v>
      </c>
      <c r="F11" t="s">
        <v>641</v>
      </c>
      <c r="J11" s="181">
        <v>74</v>
      </c>
    </row>
    <row r="12" spans="1:10" ht="15.75">
      <c r="A12" s="10" t="str">
        <f t="shared" si="1"/>
        <v>AUST-141955</v>
      </c>
      <c r="B12" s="10" t="s">
        <v>630</v>
      </c>
      <c r="C12" s="152" t="s">
        <v>631</v>
      </c>
      <c r="D12" s="10">
        <v>4</v>
      </c>
      <c r="E12" s="181" t="s">
        <v>632</v>
      </c>
      <c r="F12" t="s">
        <v>642</v>
      </c>
      <c r="J12" s="181">
        <v>77</v>
      </c>
    </row>
    <row r="13" spans="1:10" ht="15.75">
      <c r="A13" s="10" t="str">
        <f t="shared" si="1"/>
        <v>AUST-141956</v>
      </c>
      <c r="B13" s="10" t="s">
        <v>630</v>
      </c>
      <c r="C13" s="152" t="s">
        <v>631</v>
      </c>
      <c r="D13" s="10">
        <v>4</v>
      </c>
      <c r="E13" s="181" t="s">
        <v>632</v>
      </c>
      <c r="F13" t="s">
        <v>643</v>
      </c>
      <c r="J13" s="181">
        <v>81</v>
      </c>
    </row>
    <row r="14" spans="1:10" ht="15.75">
      <c r="A14" s="10" t="str">
        <f t="shared" si="1"/>
        <v>AUST-141957</v>
      </c>
      <c r="B14" s="10" t="s">
        <v>630</v>
      </c>
      <c r="C14" s="152" t="s">
        <v>631</v>
      </c>
      <c r="D14" s="10">
        <v>4</v>
      </c>
      <c r="E14" s="181" t="s">
        <v>632</v>
      </c>
      <c r="F14" t="s">
        <v>644</v>
      </c>
      <c r="J14" s="181">
        <v>84</v>
      </c>
    </row>
    <row r="15" spans="1:10" ht="15.75">
      <c r="A15" s="10" t="str">
        <f t="shared" si="1"/>
        <v>AUST-141958</v>
      </c>
      <c r="B15" s="10" t="s">
        <v>630</v>
      </c>
      <c r="C15" s="152" t="s">
        <v>631</v>
      </c>
      <c r="D15" s="10">
        <v>4</v>
      </c>
      <c r="E15" s="181" t="s">
        <v>632</v>
      </c>
      <c r="F15" t="s">
        <v>645</v>
      </c>
      <c r="J15" s="181">
        <v>87</v>
      </c>
    </row>
    <row r="16" spans="1:10" ht="15.75">
      <c r="A16" s="10" t="str">
        <f t="shared" si="1"/>
        <v>AUST-141959</v>
      </c>
      <c r="B16" s="10" t="s">
        <v>630</v>
      </c>
      <c r="C16" s="152" t="s">
        <v>631</v>
      </c>
      <c r="D16" s="10">
        <v>4</v>
      </c>
      <c r="E16" s="181" t="s">
        <v>632</v>
      </c>
      <c r="F16" t="s">
        <v>646</v>
      </c>
      <c r="J16" s="181">
        <v>89</v>
      </c>
    </row>
    <row r="17" spans="1:10" ht="15.75">
      <c r="A17" s="10" t="str">
        <f t="shared" si="1"/>
        <v>AUST-141960</v>
      </c>
      <c r="B17" s="10" t="s">
        <v>630</v>
      </c>
      <c r="C17" s="152" t="s">
        <v>631</v>
      </c>
      <c r="D17" s="10">
        <v>4</v>
      </c>
      <c r="E17" s="181" t="s">
        <v>632</v>
      </c>
      <c r="F17" t="s">
        <v>647</v>
      </c>
      <c r="J17" s="181">
        <v>88</v>
      </c>
    </row>
    <row r="18" spans="1:10" ht="15.75">
      <c r="A18" s="10" t="str">
        <f t="shared" si="1"/>
        <v>AUST-141961</v>
      </c>
      <c r="B18" s="10" t="s">
        <v>630</v>
      </c>
      <c r="C18" s="152" t="s">
        <v>631</v>
      </c>
      <c r="D18" s="10">
        <v>4</v>
      </c>
      <c r="E18" s="181" t="s">
        <v>632</v>
      </c>
      <c r="F18" t="s">
        <v>648</v>
      </c>
      <c r="J18" s="181">
        <v>87</v>
      </c>
    </row>
    <row r="19" spans="1:10" ht="15.75">
      <c r="A19" s="10" t="str">
        <f t="shared" si="1"/>
        <v>AUST-141962</v>
      </c>
      <c r="B19" s="10" t="s">
        <v>630</v>
      </c>
      <c r="C19" s="152" t="s">
        <v>631</v>
      </c>
      <c r="D19" s="10">
        <v>4</v>
      </c>
      <c r="E19" s="181" t="s">
        <v>632</v>
      </c>
      <c r="F19" t="s">
        <v>649</v>
      </c>
      <c r="J19" s="181">
        <v>87</v>
      </c>
    </row>
    <row r="20" spans="1:10" ht="15.75">
      <c r="A20" s="10" t="str">
        <f t="shared" si="1"/>
        <v>AUST-141963</v>
      </c>
      <c r="B20" s="10" t="s">
        <v>630</v>
      </c>
      <c r="C20" s="152" t="s">
        <v>631</v>
      </c>
      <c r="D20" s="10">
        <v>4</v>
      </c>
      <c r="E20" s="181" t="s">
        <v>632</v>
      </c>
      <c r="F20" t="s">
        <v>650</v>
      </c>
      <c r="J20" s="181">
        <v>86</v>
      </c>
    </row>
    <row r="21" spans="1:10" ht="15.75">
      <c r="A21" s="10" t="str">
        <f t="shared" si="1"/>
        <v>AUST-141964</v>
      </c>
      <c r="B21" s="10" t="s">
        <v>630</v>
      </c>
      <c r="C21" s="152" t="s">
        <v>631</v>
      </c>
      <c r="D21" s="10">
        <v>4</v>
      </c>
      <c r="E21" s="181" t="s">
        <v>632</v>
      </c>
      <c r="F21" t="s">
        <v>651</v>
      </c>
      <c r="J21" s="181">
        <v>86</v>
      </c>
    </row>
    <row r="22" spans="1:10" ht="15.75">
      <c r="A22" s="10" t="str">
        <f t="shared" si="1"/>
        <v>AUST-141965</v>
      </c>
      <c r="B22" s="10" t="s">
        <v>630</v>
      </c>
      <c r="C22" s="152" t="s">
        <v>631</v>
      </c>
      <c r="D22" s="10">
        <v>4</v>
      </c>
      <c r="E22" s="181" t="s">
        <v>632</v>
      </c>
      <c r="F22" t="s">
        <v>652</v>
      </c>
      <c r="J22" s="181">
        <v>85</v>
      </c>
    </row>
    <row r="23" spans="1:10" ht="15.75">
      <c r="A23" s="10" t="str">
        <f t="shared" si="1"/>
        <v>AUST-141966</v>
      </c>
      <c r="B23" s="10" t="s">
        <v>630</v>
      </c>
      <c r="C23" s="152" t="s">
        <v>631</v>
      </c>
      <c r="D23" s="10">
        <v>4</v>
      </c>
      <c r="E23" s="181" t="s">
        <v>632</v>
      </c>
      <c r="F23" t="s">
        <v>653</v>
      </c>
      <c r="J23" s="181">
        <v>85</v>
      </c>
    </row>
    <row r="24" spans="1:10" ht="15.75">
      <c r="A24" s="10" t="str">
        <f t="shared" si="1"/>
        <v>AUST-141967</v>
      </c>
      <c r="B24" s="10" t="s">
        <v>630</v>
      </c>
      <c r="C24" s="152" t="s">
        <v>631</v>
      </c>
      <c r="D24" s="10">
        <v>4</v>
      </c>
      <c r="E24" s="181" t="s">
        <v>632</v>
      </c>
      <c r="F24" t="s">
        <v>654</v>
      </c>
      <c r="J24" s="181">
        <v>86</v>
      </c>
    </row>
    <row r="25" spans="1:10" ht="15.75">
      <c r="A25" s="10" t="str">
        <f t="shared" si="1"/>
        <v>AUST-141968</v>
      </c>
      <c r="B25" s="10" t="s">
        <v>630</v>
      </c>
      <c r="C25" s="152" t="s">
        <v>631</v>
      </c>
      <c r="D25" s="10">
        <v>4</v>
      </c>
      <c r="E25" s="181" t="s">
        <v>632</v>
      </c>
      <c r="F25" t="s">
        <v>655</v>
      </c>
      <c r="J25" s="181">
        <v>88</v>
      </c>
    </row>
    <row r="26" spans="1:10" ht="15.75">
      <c r="A26" s="10" t="str">
        <f t="shared" si="1"/>
        <v>AUST-141969</v>
      </c>
      <c r="B26" s="10" t="s">
        <v>630</v>
      </c>
      <c r="C26" s="152" t="s">
        <v>631</v>
      </c>
      <c r="D26" s="10">
        <v>4</v>
      </c>
      <c r="E26" s="181" t="s">
        <v>632</v>
      </c>
      <c r="F26" t="s">
        <v>656</v>
      </c>
      <c r="J26" s="181">
        <v>89</v>
      </c>
    </row>
    <row r="27" spans="1:10" ht="15.75">
      <c r="A27" s="10" t="str">
        <f t="shared" si="1"/>
        <v>AUST-141970</v>
      </c>
      <c r="B27" s="10" t="s">
        <v>630</v>
      </c>
      <c r="C27" s="152" t="s">
        <v>631</v>
      </c>
      <c r="D27" s="10">
        <v>4</v>
      </c>
      <c r="E27" s="181" t="s">
        <v>632</v>
      </c>
      <c r="F27" t="s">
        <v>535</v>
      </c>
      <c r="J27" s="181">
        <v>92</v>
      </c>
    </row>
    <row r="28" spans="1:10" ht="15.75">
      <c r="A28" s="10" t="str">
        <f t="shared" si="1"/>
        <v>AUST-141971</v>
      </c>
      <c r="B28" s="10" t="s">
        <v>630</v>
      </c>
      <c r="C28" s="152" t="s">
        <v>631</v>
      </c>
      <c r="D28" s="10">
        <v>4</v>
      </c>
      <c r="E28" s="181" t="s">
        <v>632</v>
      </c>
      <c r="F28" t="s">
        <v>536</v>
      </c>
      <c r="J28" s="181">
        <v>97</v>
      </c>
    </row>
    <row r="29" spans="1:10" ht="15.75">
      <c r="A29" s="10" t="str">
        <f t="shared" si="1"/>
        <v>AUST-141972</v>
      </c>
      <c r="B29" s="10" t="s">
        <v>630</v>
      </c>
      <c r="C29" s="152" t="s">
        <v>631</v>
      </c>
      <c r="D29" s="10">
        <v>4</v>
      </c>
      <c r="E29" s="181" t="s">
        <v>632</v>
      </c>
      <c r="F29" t="s">
        <v>537</v>
      </c>
      <c r="J29" s="181">
        <v>99</v>
      </c>
    </row>
    <row r="30" spans="1:10" ht="15.75">
      <c r="A30" s="10" t="str">
        <f t="shared" si="1"/>
        <v>AUST-141973</v>
      </c>
      <c r="B30" s="10" t="s">
        <v>630</v>
      </c>
      <c r="C30" s="152" t="s">
        <v>631</v>
      </c>
      <c r="D30" s="10">
        <v>4</v>
      </c>
      <c r="E30" s="181" t="s">
        <v>632</v>
      </c>
      <c r="F30" t="s">
        <v>538</v>
      </c>
      <c r="J30" s="181">
        <v>100</v>
      </c>
    </row>
    <row r="31" spans="1:10" ht="15.75">
      <c r="A31" s="10" t="str">
        <f t="shared" si="1"/>
        <v>AUST-141974</v>
      </c>
      <c r="B31" s="10" t="s">
        <v>630</v>
      </c>
      <c r="C31" s="152" t="s">
        <v>631</v>
      </c>
      <c r="D31" s="10">
        <v>4</v>
      </c>
      <c r="E31" s="181" t="s">
        <v>632</v>
      </c>
      <c r="F31">
        <v>1974</v>
      </c>
      <c r="J31" s="181">
        <v>105</v>
      </c>
    </row>
    <row r="32" spans="1:10" ht="15.75">
      <c r="A32" s="10" t="str">
        <f t="shared" si="1"/>
        <v>AUST-141975</v>
      </c>
      <c r="B32" s="10" t="s">
        <v>630</v>
      </c>
      <c r="C32" s="152" t="s">
        <v>631</v>
      </c>
      <c r="D32" s="10">
        <v>4</v>
      </c>
      <c r="E32" s="181" t="s">
        <v>632</v>
      </c>
      <c r="F32">
        <v>1975</v>
      </c>
      <c r="J32" s="181">
        <v>116</v>
      </c>
    </row>
    <row r="33" spans="1:10" ht="15.75">
      <c r="A33" s="10" t="str">
        <f t="shared" si="1"/>
        <v>AUST-141976</v>
      </c>
      <c r="B33" s="10" t="s">
        <v>630</v>
      </c>
      <c r="C33" s="152" t="s">
        <v>631</v>
      </c>
      <c r="D33" s="10">
        <v>4</v>
      </c>
      <c r="E33" s="181" t="s">
        <v>632</v>
      </c>
      <c r="F33">
        <v>1976</v>
      </c>
      <c r="J33" s="181">
        <v>124</v>
      </c>
    </row>
    <row r="34" spans="1:10" ht="15.75">
      <c r="A34" s="10" t="str">
        <f t="shared" si="1"/>
        <v>AUST-141977</v>
      </c>
      <c r="B34" s="10" t="s">
        <v>630</v>
      </c>
      <c r="C34" s="152" t="s">
        <v>631</v>
      </c>
      <c r="D34" s="10">
        <v>4</v>
      </c>
      <c r="E34" s="181" t="s">
        <v>632</v>
      </c>
      <c r="F34">
        <v>1977</v>
      </c>
      <c r="J34" s="181">
        <v>132</v>
      </c>
    </row>
    <row r="35" spans="1:10" ht="15.75">
      <c r="A35" s="10" t="str">
        <f t="shared" si="1"/>
        <v>AUST-141978</v>
      </c>
      <c r="B35" s="10" t="s">
        <v>630</v>
      </c>
      <c r="C35" s="152" t="s">
        <v>631</v>
      </c>
      <c r="D35" s="10">
        <v>4</v>
      </c>
      <c r="E35" s="181" t="s">
        <v>632</v>
      </c>
      <c r="F35">
        <v>1978</v>
      </c>
      <c r="J35" s="181">
        <v>143</v>
      </c>
    </row>
    <row r="36" spans="1:10" ht="15.75">
      <c r="A36" s="10" t="str">
        <f t="shared" si="1"/>
        <v>AUST-141979</v>
      </c>
      <c r="B36" s="10" t="s">
        <v>630</v>
      </c>
      <c r="C36" s="152" t="s">
        <v>631</v>
      </c>
      <c r="D36" s="10">
        <v>4</v>
      </c>
      <c r="E36" s="181" t="s">
        <v>632</v>
      </c>
      <c r="F36">
        <v>1979</v>
      </c>
      <c r="J36" s="181">
        <v>155</v>
      </c>
    </row>
    <row r="37" spans="1:10" ht="15.75">
      <c r="A37" s="10" t="str">
        <f t="shared" si="1"/>
        <v>AUST-141980</v>
      </c>
      <c r="B37" s="10" t="s">
        <v>630</v>
      </c>
      <c r="C37" s="152" t="s">
        <v>631</v>
      </c>
      <c r="D37" s="10">
        <v>4</v>
      </c>
      <c r="E37" s="181" t="s">
        <v>632</v>
      </c>
      <c r="F37">
        <v>1980</v>
      </c>
      <c r="J37" s="181">
        <v>167</v>
      </c>
    </row>
    <row r="38" spans="1:10" ht="15.75">
      <c r="A38" s="10" t="str">
        <f t="shared" si="1"/>
        <v>AUST-141981</v>
      </c>
      <c r="B38" s="10" t="s">
        <v>630</v>
      </c>
      <c r="C38" s="152" t="s">
        <v>631</v>
      </c>
      <c r="D38" s="10">
        <v>4</v>
      </c>
      <c r="E38" s="181" t="s">
        <v>632</v>
      </c>
      <c r="F38">
        <v>1981</v>
      </c>
      <c r="J38" s="181">
        <v>186</v>
      </c>
    </row>
    <row r="39" spans="1:10" ht="15.75">
      <c r="A39" s="10" t="str">
        <f t="shared" si="1"/>
        <v>AUST-141982</v>
      </c>
      <c r="B39" s="10" t="s">
        <v>630</v>
      </c>
      <c r="C39" s="152" t="s">
        <v>631</v>
      </c>
      <c r="D39" s="10">
        <v>4</v>
      </c>
      <c r="E39" s="181" t="s">
        <v>632</v>
      </c>
      <c r="F39">
        <v>1982</v>
      </c>
      <c r="J39" s="181">
        <v>195</v>
      </c>
    </row>
    <row r="40" spans="1:10" ht="15.75">
      <c r="A40" s="10" t="str">
        <f t="shared" si="1"/>
        <v>AUST-141983</v>
      </c>
      <c r="B40" s="10" t="s">
        <v>630</v>
      </c>
      <c r="C40" s="152" t="s">
        <v>631</v>
      </c>
      <c r="D40" s="10">
        <v>4</v>
      </c>
      <c r="E40" s="181" t="s">
        <v>632</v>
      </c>
      <c r="F40">
        <v>1983</v>
      </c>
      <c r="J40" s="181">
        <v>199</v>
      </c>
    </row>
    <row r="41" spans="1:10" ht="15.75">
      <c r="A41" s="10" t="str">
        <f t="shared" si="1"/>
        <v>AUST-141984</v>
      </c>
      <c r="B41" s="10" t="s">
        <v>630</v>
      </c>
      <c r="C41" s="152" t="s">
        <v>631</v>
      </c>
      <c r="D41" s="10">
        <v>4</v>
      </c>
      <c r="E41" s="181" t="s">
        <v>632</v>
      </c>
      <c r="F41">
        <v>1984</v>
      </c>
      <c r="J41" s="181">
        <v>204</v>
      </c>
    </row>
    <row r="42" spans="1:10" ht="15.75">
      <c r="A42" s="10" t="str">
        <f t="shared" si="1"/>
        <v>AUST-141985</v>
      </c>
      <c r="B42" s="10" t="s">
        <v>630</v>
      </c>
      <c r="C42" s="152" t="s">
        <v>631</v>
      </c>
      <c r="D42" s="10">
        <v>4</v>
      </c>
      <c r="E42" s="181" t="s">
        <v>632</v>
      </c>
      <c r="F42">
        <v>1985</v>
      </c>
      <c r="J42" s="181">
        <v>210</v>
      </c>
    </row>
    <row r="43" spans="1:10" ht="15.75">
      <c r="A43" s="10" t="str">
        <f t="shared" si="1"/>
        <v>AUST-141986</v>
      </c>
      <c r="B43" s="10" t="s">
        <v>630</v>
      </c>
      <c r="C43" s="152" t="s">
        <v>631</v>
      </c>
      <c r="D43" s="10">
        <v>4</v>
      </c>
      <c r="E43" s="181" t="s">
        <v>632</v>
      </c>
      <c r="F43">
        <v>1986</v>
      </c>
      <c r="J43" s="181">
        <v>215</v>
      </c>
    </row>
    <row r="44" spans="1:10" ht="15.75">
      <c r="A44" s="10" t="str">
        <f t="shared" si="1"/>
        <v>AUST-141987</v>
      </c>
      <c r="B44" s="10" t="s">
        <v>630</v>
      </c>
      <c r="C44" s="152" t="s">
        <v>631</v>
      </c>
      <c r="D44" s="10">
        <v>4</v>
      </c>
      <c r="E44" s="181" t="s">
        <v>632</v>
      </c>
      <c r="F44">
        <v>1987</v>
      </c>
      <c r="J44" s="181">
        <v>220</v>
      </c>
    </row>
    <row r="45" spans="1:10" ht="15.75">
      <c r="A45" s="10" t="str">
        <f t="shared" si="1"/>
        <v>AUST-141988</v>
      </c>
      <c r="B45" s="10" t="s">
        <v>630</v>
      </c>
      <c r="C45" s="152" t="s">
        <v>631</v>
      </c>
      <c r="D45" s="10">
        <v>4</v>
      </c>
      <c r="E45" s="181" t="s">
        <v>632</v>
      </c>
      <c r="F45">
        <v>1988</v>
      </c>
      <c r="J45" s="181">
        <v>222</v>
      </c>
    </row>
    <row r="46" spans="1:10" ht="15.75">
      <c r="A46" s="10" t="str">
        <f t="shared" si="1"/>
        <v>AUST-141989</v>
      </c>
      <c r="B46" s="10" t="s">
        <v>630</v>
      </c>
      <c r="C46" s="152" t="s">
        <v>631</v>
      </c>
      <c r="D46" s="10">
        <v>4</v>
      </c>
      <c r="E46" s="181" t="s">
        <v>632</v>
      </c>
      <c r="F46">
        <v>1989</v>
      </c>
      <c r="J46" s="181">
        <v>229</v>
      </c>
    </row>
    <row r="47" spans="1:10" ht="15.75">
      <c r="A47" s="10" t="str">
        <f t="shared" si="1"/>
        <v>AUST-141990</v>
      </c>
      <c r="B47" s="10" t="s">
        <v>630</v>
      </c>
      <c r="C47" s="152" t="s">
        <v>631</v>
      </c>
      <c r="D47" s="10">
        <v>4</v>
      </c>
      <c r="E47" s="181" t="s">
        <v>632</v>
      </c>
      <c r="F47">
        <v>1990</v>
      </c>
      <c r="J47" s="181">
        <v>232</v>
      </c>
    </row>
    <row r="48" spans="1:10" ht="15.75">
      <c r="A48" s="10" t="str">
        <f t="shared" si="1"/>
        <v>AUST-141991</v>
      </c>
      <c r="B48" s="10" t="s">
        <v>630</v>
      </c>
      <c r="C48" s="152" t="s">
        <v>631</v>
      </c>
      <c r="D48" s="10">
        <v>4</v>
      </c>
      <c r="E48" s="181" t="s">
        <v>632</v>
      </c>
      <c r="F48">
        <v>1991</v>
      </c>
      <c r="J48" s="181">
        <v>241</v>
      </c>
    </row>
    <row r="49" spans="1:10" ht="15.75">
      <c r="A49" s="10" t="str">
        <f t="shared" si="1"/>
        <v>AUST-141992</v>
      </c>
      <c r="B49" s="10" t="s">
        <v>630</v>
      </c>
      <c r="C49" s="152" t="s">
        <v>631</v>
      </c>
      <c r="D49" s="10">
        <v>4</v>
      </c>
      <c r="E49" s="181" t="s">
        <v>632</v>
      </c>
      <c r="F49">
        <v>1992</v>
      </c>
      <c r="J49" s="181">
        <v>251</v>
      </c>
    </row>
    <row r="50" spans="1:10" ht="15.75">
      <c r="A50" s="10" t="str">
        <f t="shared" si="1"/>
        <v>AUST-141993</v>
      </c>
      <c r="B50" s="10" t="s">
        <v>630</v>
      </c>
      <c r="C50" s="152" t="s">
        <v>631</v>
      </c>
      <c r="D50" s="10">
        <v>4</v>
      </c>
      <c r="E50" s="181" t="s">
        <v>632</v>
      </c>
      <c r="F50">
        <v>1993</v>
      </c>
      <c r="J50" s="181">
        <v>261</v>
      </c>
    </row>
    <row r="51" spans="1:10" ht="15.75">
      <c r="A51" s="10" t="str">
        <f t="shared" si="1"/>
        <v>AUST-141994</v>
      </c>
      <c r="B51" s="10" t="s">
        <v>630</v>
      </c>
      <c r="C51" s="152" t="s">
        <v>631</v>
      </c>
      <c r="D51" s="10">
        <v>4</v>
      </c>
      <c r="E51" s="181" t="s">
        <v>632</v>
      </c>
      <c r="F51">
        <v>1994</v>
      </c>
      <c r="J51" s="181">
        <v>271</v>
      </c>
    </row>
    <row r="52" spans="1:10" ht="15.75">
      <c r="A52" s="10" t="str">
        <f t="shared" si="1"/>
        <v>AUST-141995</v>
      </c>
      <c r="B52" s="10" t="s">
        <v>630</v>
      </c>
      <c r="C52" s="152" t="s">
        <v>631</v>
      </c>
      <c r="D52" s="10">
        <v>4</v>
      </c>
      <c r="E52" s="181" t="s">
        <v>632</v>
      </c>
      <c r="F52">
        <v>1995</v>
      </c>
      <c r="J52" s="181">
        <v>270</v>
      </c>
    </row>
    <row r="53" spans="1:10" ht="15.75">
      <c r="A53" s="10" t="str">
        <f t="shared" si="1"/>
        <v>AUST-141996</v>
      </c>
      <c r="B53" s="10" t="s">
        <v>630</v>
      </c>
      <c r="C53" s="152" t="s">
        <v>631</v>
      </c>
      <c r="D53" s="10">
        <v>4</v>
      </c>
      <c r="E53" s="181" t="s">
        <v>632</v>
      </c>
      <c r="F53">
        <v>1996</v>
      </c>
      <c r="J53" s="181">
        <v>276</v>
      </c>
    </row>
    <row r="54" spans="1:10" ht="15.75">
      <c r="A54" s="10" t="str">
        <f t="shared" si="1"/>
        <v>AUST-141997</v>
      </c>
      <c r="B54" s="10" t="s">
        <v>630</v>
      </c>
      <c r="C54" s="152" t="s">
        <v>631</v>
      </c>
      <c r="D54" s="10">
        <v>4</v>
      </c>
      <c r="E54" s="181" t="s">
        <v>632</v>
      </c>
      <c r="F54">
        <v>1997</v>
      </c>
      <c r="J54" s="181">
        <v>271</v>
      </c>
    </row>
    <row r="55" spans="1:10" ht="15.75">
      <c r="A55" s="10" t="str">
        <f t="shared" si="1"/>
        <v>AUST-141998</v>
      </c>
      <c r="B55" s="10" t="s">
        <v>630</v>
      </c>
      <c r="C55" s="152" t="s">
        <v>631</v>
      </c>
      <c r="D55" s="10">
        <v>4</v>
      </c>
      <c r="E55" s="181" t="s">
        <v>632</v>
      </c>
      <c r="F55">
        <v>1998</v>
      </c>
      <c r="J55" s="181">
        <v>263</v>
      </c>
    </row>
    <row r="56" spans="1:10" ht="15.75">
      <c r="A56" s="10" t="str">
        <f t="shared" si="1"/>
        <v>AUST-141999</v>
      </c>
      <c r="B56" s="10" t="s">
        <v>630</v>
      </c>
      <c r="C56" s="152" t="s">
        <v>631</v>
      </c>
      <c r="D56" s="10">
        <v>4</v>
      </c>
      <c r="E56" s="181" t="s">
        <v>632</v>
      </c>
      <c r="F56">
        <v>1999</v>
      </c>
      <c r="J56" s="181">
        <v>266</v>
      </c>
    </row>
    <row r="57" spans="1:10" ht="15.75">
      <c r="A57" s="10" t="str">
        <f t="shared" si="1"/>
        <v>AUST-142000</v>
      </c>
      <c r="B57" s="10" t="s">
        <v>630</v>
      </c>
      <c r="C57" s="152" t="s">
        <v>631</v>
      </c>
      <c r="D57" s="10">
        <v>4</v>
      </c>
      <c r="E57" s="181" t="s">
        <v>632</v>
      </c>
      <c r="F57">
        <v>2000</v>
      </c>
      <c r="J57" s="181">
        <v>269</v>
      </c>
    </row>
    <row r="58" spans="1:10" ht="15.75">
      <c r="A58" s="10" t="str">
        <f t="shared" si="1"/>
        <v>AUST-142001</v>
      </c>
      <c r="B58" s="10" t="s">
        <v>630</v>
      </c>
      <c r="C58" s="152" t="s">
        <v>631</v>
      </c>
      <c r="D58" s="10">
        <v>4</v>
      </c>
      <c r="E58" s="181" t="s">
        <v>632</v>
      </c>
      <c r="F58">
        <v>2001</v>
      </c>
      <c r="J58" s="181">
        <v>266</v>
      </c>
    </row>
    <row r="59" spans="1:10" ht="15.75">
      <c r="A59" s="10" t="str">
        <f t="shared" si="1"/>
        <v>AUST-142002</v>
      </c>
      <c r="B59" s="10" t="s">
        <v>630</v>
      </c>
      <c r="C59" s="152" t="s">
        <v>631</v>
      </c>
      <c r="D59" s="10">
        <v>4</v>
      </c>
      <c r="E59" s="181" t="s">
        <v>632</v>
      </c>
      <c r="F59">
        <v>2002</v>
      </c>
      <c r="J59" s="181">
        <v>263</v>
      </c>
    </row>
    <row r="60" spans="1:10" ht="15.75">
      <c r="A60" s="10" t="str">
        <f t="shared" si="1"/>
        <v>AUST-142003</v>
      </c>
      <c r="B60" s="10" t="s">
        <v>630</v>
      </c>
      <c r="C60" s="152" t="s">
        <v>631</v>
      </c>
      <c r="D60" s="10">
        <v>4</v>
      </c>
      <c r="E60" s="181" t="s">
        <v>632</v>
      </c>
      <c r="F60">
        <v>2003</v>
      </c>
      <c r="J60" s="181">
        <v>257</v>
      </c>
    </row>
    <row r="61" spans="1:10" ht="15.75">
      <c r="A61" s="10" t="str">
        <f t="shared" si="1"/>
        <v>AUST-142004</v>
      </c>
      <c r="B61" s="10" t="s">
        <v>630</v>
      </c>
      <c r="C61" s="152" t="s">
        <v>631</v>
      </c>
      <c r="D61" s="10">
        <v>4</v>
      </c>
      <c r="E61" s="181" t="s">
        <v>632</v>
      </c>
      <c r="F61">
        <v>2004</v>
      </c>
      <c r="J61" s="181">
        <v>266</v>
      </c>
    </row>
    <row r="62" spans="1:10" ht="15.75">
      <c r="A62" s="10" t="str">
        <f t="shared" si="1"/>
        <v>AUST-142005</v>
      </c>
      <c r="B62" s="10" t="s">
        <v>630</v>
      </c>
      <c r="C62" s="152" t="s">
        <v>631</v>
      </c>
      <c r="D62" s="10">
        <v>4</v>
      </c>
      <c r="E62" s="181" t="s">
        <v>632</v>
      </c>
      <c r="F62">
        <v>2005</v>
      </c>
      <c r="J62" s="181">
        <v>261</v>
      </c>
    </row>
    <row r="63" spans="1:10" ht="15.75">
      <c r="A63" s="10" t="str">
        <f t="shared" si="1"/>
        <v>AUST-142006</v>
      </c>
      <c r="B63" s="10" t="s">
        <v>630</v>
      </c>
      <c r="C63" s="152" t="s">
        <v>631</v>
      </c>
      <c r="D63" s="10">
        <v>4</v>
      </c>
      <c r="E63" s="181" t="s">
        <v>632</v>
      </c>
      <c r="F63">
        <v>2006</v>
      </c>
      <c r="J63" s="181">
        <v>258</v>
      </c>
    </row>
    <row r="64" spans="1:10" ht="15.75">
      <c r="A64" s="10" t="str">
        <f t="shared" si="1"/>
        <v>AUST-142007</v>
      </c>
      <c r="B64" s="10" t="s">
        <v>630</v>
      </c>
      <c r="C64" s="152" t="s">
        <v>631</v>
      </c>
      <c r="D64" s="10">
        <v>4</v>
      </c>
      <c r="E64" s="181" t="s">
        <v>632</v>
      </c>
      <c r="F64">
        <v>2007</v>
      </c>
      <c r="J64" s="181">
        <v>257</v>
      </c>
    </row>
    <row r="65" spans="1:10" ht="15.75">
      <c r="A65" s="10" t="str">
        <f t="shared" si="1"/>
        <v>AUST-142008</v>
      </c>
      <c r="B65" s="10" t="s">
        <v>630</v>
      </c>
      <c r="C65" s="152" t="s">
        <v>631</v>
      </c>
      <c r="D65" s="10">
        <v>4</v>
      </c>
      <c r="E65" s="181" t="s">
        <v>632</v>
      </c>
      <c r="F65">
        <v>2008</v>
      </c>
      <c r="J65" s="181">
        <v>257</v>
      </c>
    </row>
    <row r="66" spans="1:10" ht="15.75">
      <c r="A66" s="10" t="str">
        <f t="shared" si="1"/>
        <v>AUST-142009</v>
      </c>
      <c r="B66" s="10" t="s">
        <v>630</v>
      </c>
      <c r="C66" s="152" t="s">
        <v>631</v>
      </c>
      <c r="D66" s="10">
        <v>4</v>
      </c>
      <c r="E66" s="181" t="s">
        <v>632</v>
      </c>
      <c r="F66">
        <v>2009</v>
      </c>
      <c r="J66" s="181">
        <v>273</v>
      </c>
    </row>
    <row r="67" spans="1:10" ht="15.75">
      <c r="A67" s="10" t="str">
        <f t="shared" ref="A67:A131" si="2">CONCATENATE(B67,C67,D67,F67)</f>
        <v>AUST-142010</v>
      </c>
      <c r="B67" s="10" t="s">
        <v>630</v>
      </c>
      <c r="C67" s="152" t="s">
        <v>631</v>
      </c>
      <c r="D67" s="10">
        <v>4</v>
      </c>
      <c r="E67" s="181" t="s">
        <v>632</v>
      </c>
      <c r="F67">
        <v>2010</v>
      </c>
      <c r="J67" s="181">
        <v>269</v>
      </c>
    </row>
    <row r="68" spans="1:10" ht="15.75">
      <c r="A68" s="10" t="str">
        <f t="shared" si="2"/>
        <v>AUST-142011</v>
      </c>
      <c r="B68" s="10" t="s">
        <v>630</v>
      </c>
      <c r="C68" s="152" t="s">
        <v>631</v>
      </c>
      <c r="D68" s="10">
        <v>4</v>
      </c>
      <c r="E68" s="181" t="s">
        <v>632</v>
      </c>
      <c r="F68">
        <v>2011</v>
      </c>
      <c r="J68" s="181">
        <v>273</v>
      </c>
    </row>
    <row r="69" spans="1:10" ht="15.75">
      <c r="A69" s="10" t="str">
        <f t="shared" si="2"/>
        <v>AUST-142012</v>
      </c>
      <c r="B69" s="10" t="s">
        <v>630</v>
      </c>
      <c r="C69" s="152" t="s">
        <v>631</v>
      </c>
      <c r="D69" s="10">
        <v>4</v>
      </c>
      <c r="E69" s="181" t="s">
        <v>632</v>
      </c>
      <c r="F69">
        <v>2012</v>
      </c>
      <c r="J69" s="181">
        <v>279</v>
      </c>
    </row>
    <row r="70" spans="1:10" ht="15.75">
      <c r="A70" s="10" t="str">
        <f t="shared" si="2"/>
        <v>AUST-142013</v>
      </c>
      <c r="B70" s="10" t="s">
        <v>630</v>
      </c>
      <c r="C70" s="152" t="s">
        <v>631</v>
      </c>
      <c r="D70" s="10">
        <v>4</v>
      </c>
      <c r="E70" s="181" t="s">
        <v>632</v>
      </c>
      <c r="F70">
        <v>2013</v>
      </c>
      <c r="J70" s="182">
        <v>282</v>
      </c>
    </row>
    <row r="71" spans="1:10" ht="15.75">
      <c r="A71" s="10" t="str">
        <f t="shared" si="2"/>
        <v>AUST-142014</v>
      </c>
      <c r="B71" s="10" t="s">
        <v>630</v>
      </c>
      <c r="C71" s="152" t="s">
        <v>631</v>
      </c>
      <c r="D71" s="10">
        <v>4</v>
      </c>
      <c r="E71" s="181" t="s">
        <v>632</v>
      </c>
      <c r="F71">
        <v>2014</v>
      </c>
      <c r="J71" s="182">
        <v>287</v>
      </c>
    </row>
    <row r="72" spans="1:10" ht="15.75">
      <c r="A72" s="10" t="str">
        <f t="shared" si="2"/>
        <v>AUST-142015</v>
      </c>
      <c r="B72" s="10" t="s">
        <v>630</v>
      </c>
      <c r="C72" s="152" t="s">
        <v>631</v>
      </c>
      <c r="D72" s="10">
        <v>4</v>
      </c>
      <c r="E72" s="181" t="s">
        <v>632</v>
      </c>
      <c r="F72">
        <v>2015</v>
      </c>
      <c r="J72" s="182">
        <v>295</v>
      </c>
    </row>
    <row r="73" spans="1:10" ht="15.75">
      <c r="A73" s="10" t="str">
        <f t="shared" si="2"/>
        <v>AUST-142016</v>
      </c>
      <c r="B73" s="10" t="s">
        <v>630</v>
      </c>
      <c r="C73" s="152" t="s">
        <v>631</v>
      </c>
      <c r="D73" s="10">
        <v>4</v>
      </c>
      <c r="E73" s="181" t="s">
        <v>632</v>
      </c>
      <c r="F73">
        <v>2016</v>
      </c>
      <c r="J73" s="182">
        <v>298</v>
      </c>
    </row>
    <row r="74" spans="1:10" ht="15.75">
      <c r="A74" s="10" t="str">
        <f t="shared" si="2"/>
        <v>AUST-142017</v>
      </c>
      <c r="B74" s="10" t="s">
        <v>630</v>
      </c>
      <c r="C74" s="152" t="s">
        <v>631</v>
      </c>
      <c r="D74" s="10">
        <v>4</v>
      </c>
      <c r="E74" s="181" t="s">
        <v>632</v>
      </c>
      <c r="F74">
        <v>2017</v>
      </c>
      <c r="J74" s="182">
        <v>301</v>
      </c>
    </row>
    <row r="75" spans="1:10" ht="15.75">
      <c r="A75" s="10" t="str">
        <f t="shared" ref="A75" si="3">CONCATENATE(B75,C75,D75,F75)</f>
        <v>AUST-142018</v>
      </c>
      <c r="B75" s="10" t="s">
        <v>630</v>
      </c>
      <c r="C75" s="152" t="s">
        <v>631</v>
      </c>
      <c r="D75" s="10">
        <v>4</v>
      </c>
      <c r="E75" s="181" t="s">
        <v>632</v>
      </c>
      <c r="F75">
        <v>2018</v>
      </c>
      <c r="J75" s="182">
        <v>307</v>
      </c>
    </row>
    <row r="76" spans="1:10" ht="15.75">
      <c r="A76" s="10" t="str">
        <f t="shared" si="2"/>
        <v>AUST-171946</v>
      </c>
      <c r="B76" s="10" t="s">
        <v>630</v>
      </c>
      <c r="C76" s="152" t="s">
        <v>631</v>
      </c>
      <c r="D76" s="10">
        <v>7</v>
      </c>
      <c r="E76" s="181" t="s">
        <v>657</v>
      </c>
      <c r="F76" t="s">
        <v>633</v>
      </c>
      <c r="J76" s="181">
        <v>36</v>
      </c>
    </row>
    <row r="77" spans="1:10" ht="15.75">
      <c r="A77" s="10" t="str">
        <f t="shared" si="2"/>
        <v>AUST-171947</v>
      </c>
      <c r="B77" s="10" t="s">
        <v>630</v>
      </c>
      <c r="C77" s="152" t="s">
        <v>631</v>
      </c>
      <c r="D77" s="10">
        <v>7</v>
      </c>
      <c r="E77" s="181" t="s">
        <v>657</v>
      </c>
      <c r="F77" t="s">
        <v>634</v>
      </c>
      <c r="J77" s="181">
        <v>38</v>
      </c>
    </row>
    <row r="78" spans="1:10" ht="15.75">
      <c r="A78" s="10" t="str">
        <f t="shared" si="2"/>
        <v>AUST-171948</v>
      </c>
      <c r="B78" s="10" t="s">
        <v>630</v>
      </c>
      <c r="C78" s="152" t="s">
        <v>631</v>
      </c>
      <c r="D78" s="10">
        <v>7</v>
      </c>
      <c r="E78" s="181" t="s">
        <v>657</v>
      </c>
      <c r="F78" t="s">
        <v>635</v>
      </c>
      <c r="J78" s="181">
        <v>42</v>
      </c>
    </row>
    <row r="79" spans="1:10" ht="15.75">
      <c r="A79" s="10" t="str">
        <f t="shared" si="2"/>
        <v>AUST-171949</v>
      </c>
      <c r="B79" s="10" t="s">
        <v>630</v>
      </c>
      <c r="C79" s="152" t="s">
        <v>631</v>
      </c>
      <c r="D79" s="10">
        <v>7</v>
      </c>
      <c r="E79" s="181" t="s">
        <v>657</v>
      </c>
      <c r="F79" t="s">
        <v>636</v>
      </c>
      <c r="J79" s="181">
        <v>44</v>
      </c>
    </row>
    <row r="80" spans="1:10" ht="15.75">
      <c r="A80" s="10" t="str">
        <f t="shared" si="2"/>
        <v>AUST-171950</v>
      </c>
      <c r="B80" s="10" t="s">
        <v>630</v>
      </c>
      <c r="C80" s="152" t="s">
        <v>631</v>
      </c>
      <c r="D80" s="10">
        <v>7</v>
      </c>
      <c r="E80" s="181" t="s">
        <v>657</v>
      </c>
      <c r="F80" t="s">
        <v>637</v>
      </c>
      <c r="J80" s="181">
        <v>46</v>
      </c>
    </row>
    <row r="81" spans="1:10" ht="15.75">
      <c r="A81" s="10" t="str">
        <f t="shared" si="2"/>
        <v>AUST-171951</v>
      </c>
      <c r="B81" s="10" t="s">
        <v>630</v>
      </c>
      <c r="C81" s="152" t="s">
        <v>631</v>
      </c>
      <c r="D81" s="10">
        <v>7</v>
      </c>
      <c r="E81" s="181" t="s">
        <v>657</v>
      </c>
      <c r="F81" t="s">
        <v>638</v>
      </c>
      <c r="J81" s="181">
        <v>51</v>
      </c>
    </row>
    <row r="82" spans="1:10" ht="15.75">
      <c r="A82" s="10" t="str">
        <f t="shared" si="2"/>
        <v>AUST-171952</v>
      </c>
      <c r="B82" s="10" t="s">
        <v>630</v>
      </c>
      <c r="C82" s="152" t="s">
        <v>631</v>
      </c>
      <c r="D82" s="10">
        <v>7</v>
      </c>
      <c r="E82" s="181" t="s">
        <v>657</v>
      </c>
      <c r="F82" t="s">
        <v>639</v>
      </c>
      <c r="J82" s="181">
        <v>51</v>
      </c>
    </row>
    <row r="83" spans="1:10" ht="15.75">
      <c r="A83" s="10" t="str">
        <f t="shared" si="2"/>
        <v>AUST-171953</v>
      </c>
      <c r="B83" s="10" t="s">
        <v>630</v>
      </c>
      <c r="C83" s="152" t="s">
        <v>631</v>
      </c>
      <c r="D83" s="10">
        <v>7</v>
      </c>
      <c r="E83" s="181" t="s">
        <v>657</v>
      </c>
      <c r="F83" t="s">
        <v>640</v>
      </c>
      <c r="J83" s="181">
        <v>52</v>
      </c>
    </row>
    <row r="84" spans="1:10" ht="15.75">
      <c r="A84" s="10" t="str">
        <f t="shared" si="2"/>
        <v>AUST-171954</v>
      </c>
      <c r="B84" s="10" t="s">
        <v>630</v>
      </c>
      <c r="C84" s="152" t="s">
        <v>631</v>
      </c>
      <c r="D84" s="10">
        <v>7</v>
      </c>
      <c r="E84" s="181" t="s">
        <v>657</v>
      </c>
      <c r="F84" t="s">
        <v>641</v>
      </c>
      <c r="J84" s="181">
        <v>53</v>
      </c>
    </row>
    <row r="85" spans="1:10" ht="15.75">
      <c r="A85" s="10" t="str">
        <f t="shared" si="2"/>
        <v>AUST-171955</v>
      </c>
      <c r="B85" s="10" t="s">
        <v>630</v>
      </c>
      <c r="C85" s="152" t="s">
        <v>631</v>
      </c>
      <c r="D85" s="10">
        <v>7</v>
      </c>
      <c r="E85" s="181" t="s">
        <v>657</v>
      </c>
      <c r="F85" t="s">
        <v>642</v>
      </c>
      <c r="J85" s="181">
        <v>56</v>
      </c>
    </row>
    <row r="86" spans="1:10" ht="15.75">
      <c r="A86" s="10" t="str">
        <f t="shared" si="2"/>
        <v>AUST-171956</v>
      </c>
      <c r="B86" s="10" t="s">
        <v>630</v>
      </c>
      <c r="C86" s="152" t="s">
        <v>631</v>
      </c>
      <c r="D86" s="10">
        <v>7</v>
      </c>
      <c r="E86" s="181" t="s">
        <v>657</v>
      </c>
      <c r="F86" t="s">
        <v>643</v>
      </c>
      <c r="J86" s="181">
        <v>61</v>
      </c>
    </row>
    <row r="87" spans="1:10" ht="15.75">
      <c r="A87" s="10" t="str">
        <f t="shared" si="2"/>
        <v>AUST-171957</v>
      </c>
      <c r="B87" s="10" t="s">
        <v>630</v>
      </c>
      <c r="C87" s="152" t="s">
        <v>631</v>
      </c>
      <c r="D87" s="10">
        <v>7</v>
      </c>
      <c r="E87" s="181" t="s">
        <v>657</v>
      </c>
      <c r="F87" t="s">
        <v>644</v>
      </c>
      <c r="J87" s="181">
        <v>65</v>
      </c>
    </row>
    <row r="88" spans="1:10" ht="15.75">
      <c r="A88" s="10" t="str">
        <f t="shared" si="2"/>
        <v>AUST-171958</v>
      </c>
      <c r="B88" s="10" t="s">
        <v>630</v>
      </c>
      <c r="C88" s="152" t="s">
        <v>631</v>
      </c>
      <c r="D88" s="10">
        <v>7</v>
      </c>
      <c r="E88" s="181" t="s">
        <v>657</v>
      </c>
      <c r="F88" t="s">
        <v>645</v>
      </c>
      <c r="J88" s="181">
        <v>67</v>
      </c>
    </row>
    <row r="89" spans="1:10" ht="15.75">
      <c r="A89" s="10" t="str">
        <f t="shared" si="2"/>
        <v>AUST-171959</v>
      </c>
      <c r="B89" s="10" t="s">
        <v>630</v>
      </c>
      <c r="C89" s="152" t="s">
        <v>631</v>
      </c>
      <c r="D89" s="10">
        <v>7</v>
      </c>
      <c r="E89" s="181" t="s">
        <v>657</v>
      </c>
      <c r="F89" t="s">
        <v>646</v>
      </c>
      <c r="J89" s="181">
        <v>69</v>
      </c>
    </row>
    <row r="90" spans="1:10" ht="15.75">
      <c r="A90" s="10" t="str">
        <f t="shared" si="2"/>
        <v>AUST-171960</v>
      </c>
      <c r="B90" s="10" t="s">
        <v>630</v>
      </c>
      <c r="C90" s="152" t="s">
        <v>631</v>
      </c>
      <c r="D90" s="10">
        <v>7</v>
      </c>
      <c r="E90" s="181" t="s">
        <v>657</v>
      </c>
      <c r="F90" t="s">
        <v>647</v>
      </c>
      <c r="J90" s="181">
        <v>70</v>
      </c>
    </row>
    <row r="91" spans="1:10" ht="15.75">
      <c r="A91" s="10" t="str">
        <f t="shared" si="2"/>
        <v>AUST-171961</v>
      </c>
      <c r="B91" s="10" t="s">
        <v>630</v>
      </c>
      <c r="C91" s="152" t="s">
        <v>631</v>
      </c>
      <c r="D91" s="10">
        <v>7</v>
      </c>
      <c r="E91" s="181" t="s">
        <v>657</v>
      </c>
      <c r="F91" t="s">
        <v>648</v>
      </c>
      <c r="J91" s="181">
        <v>70</v>
      </c>
    </row>
    <row r="92" spans="1:10" ht="15.75">
      <c r="A92" s="10" t="str">
        <f t="shared" si="2"/>
        <v>AUST-171962</v>
      </c>
      <c r="B92" s="10" t="s">
        <v>630</v>
      </c>
      <c r="C92" s="152" t="s">
        <v>631</v>
      </c>
      <c r="D92" s="10">
        <v>7</v>
      </c>
      <c r="E92" s="181" t="s">
        <v>657</v>
      </c>
      <c r="F92" t="s">
        <v>649</v>
      </c>
      <c r="J92" s="181">
        <v>71</v>
      </c>
    </row>
    <row r="93" spans="1:10" ht="15.75">
      <c r="A93" s="10" t="str">
        <f t="shared" si="2"/>
        <v>AUST-171963</v>
      </c>
      <c r="B93" s="10" t="s">
        <v>630</v>
      </c>
      <c r="C93" s="152" t="s">
        <v>631</v>
      </c>
      <c r="D93" s="10">
        <v>7</v>
      </c>
      <c r="E93" s="181" t="s">
        <v>657</v>
      </c>
      <c r="F93" t="s">
        <v>650</v>
      </c>
      <c r="J93" s="181">
        <v>71</v>
      </c>
    </row>
    <row r="94" spans="1:10" ht="15.75">
      <c r="A94" s="10" t="str">
        <f t="shared" si="2"/>
        <v>AUST-171964</v>
      </c>
      <c r="B94" s="10" t="s">
        <v>630</v>
      </c>
      <c r="C94" s="152" t="s">
        <v>631</v>
      </c>
      <c r="D94" s="10">
        <v>7</v>
      </c>
      <c r="E94" s="181" t="s">
        <v>657</v>
      </c>
      <c r="F94" t="s">
        <v>651</v>
      </c>
      <c r="J94" s="181">
        <v>72</v>
      </c>
    </row>
    <row r="95" spans="1:10" ht="15.75">
      <c r="A95" s="10" t="str">
        <f t="shared" si="2"/>
        <v>AUST-171965</v>
      </c>
      <c r="B95" s="10" t="s">
        <v>630</v>
      </c>
      <c r="C95" s="152" t="s">
        <v>631</v>
      </c>
      <c r="D95" s="10">
        <v>7</v>
      </c>
      <c r="E95" s="181" t="s">
        <v>657</v>
      </c>
      <c r="F95" t="s">
        <v>652</v>
      </c>
      <c r="J95" s="181">
        <v>73</v>
      </c>
    </row>
    <row r="96" spans="1:10" ht="15.75">
      <c r="A96" s="10" t="str">
        <f t="shared" si="2"/>
        <v>AUST-171966</v>
      </c>
      <c r="B96" s="10" t="s">
        <v>630</v>
      </c>
      <c r="C96" s="152" t="s">
        <v>631</v>
      </c>
      <c r="D96" s="10">
        <v>7</v>
      </c>
      <c r="E96" s="181" t="s">
        <v>657</v>
      </c>
      <c r="F96" t="s">
        <v>653</v>
      </c>
      <c r="J96" s="181">
        <v>76</v>
      </c>
    </row>
    <row r="97" spans="1:10" ht="15.75">
      <c r="A97" s="10" t="str">
        <f t="shared" si="2"/>
        <v>AUST-171967</v>
      </c>
      <c r="B97" s="10" t="s">
        <v>630</v>
      </c>
      <c r="C97" s="152" t="s">
        <v>631</v>
      </c>
      <c r="D97" s="10">
        <v>7</v>
      </c>
      <c r="E97" s="181" t="s">
        <v>657</v>
      </c>
      <c r="F97" t="s">
        <v>654</v>
      </c>
      <c r="J97" s="181">
        <v>79</v>
      </c>
    </row>
    <row r="98" spans="1:10" ht="15.75">
      <c r="A98" s="10" t="str">
        <f t="shared" si="2"/>
        <v>AUST-171968</v>
      </c>
      <c r="B98" s="10" t="s">
        <v>630</v>
      </c>
      <c r="C98" s="152" t="s">
        <v>631</v>
      </c>
      <c r="D98" s="10">
        <v>7</v>
      </c>
      <c r="E98" s="181" t="s">
        <v>657</v>
      </c>
      <c r="F98" t="s">
        <v>655</v>
      </c>
      <c r="J98" s="181">
        <v>82</v>
      </c>
    </row>
    <row r="99" spans="1:10" ht="15.75">
      <c r="A99" s="10" t="str">
        <f t="shared" si="2"/>
        <v>AUST-171969</v>
      </c>
      <c r="B99" s="10" t="s">
        <v>630</v>
      </c>
      <c r="C99" s="152" t="s">
        <v>631</v>
      </c>
      <c r="D99" s="10">
        <v>7</v>
      </c>
      <c r="E99" s="181" t="s">
        <v>657</v>
      </c>
      <c r="F99" t="s">
        <v>656</v>
      </c>
      <c r="J99" s="181">
        <v>85</v>
      </c>
    </row>
    <row r="100" spans="1:10" ht="15.75">
      <c r="A100" s="10" t="str">
        <f t="shared" si="2"/>
        <v>AUST-171970</v>
      </c>
      <c r="B100" s="10" t="s">
        <v>630</v>
      </c>
      <c r="C100" s="152" t="s">
        <v>631</v>
      </c>
      <c r="D100" s="10">
        <v>7</v>
      </c>
      <c r="E100" s="181" t="s">
        <v>657</v>
      </c>
      <c r="F100" t="s">
        <v>535</v>
      </c>
      <c r="J100" s="181">
        <v>90</v>
      </c>
    </row>
    <row r="101" spans="1:10" ht="15.75">
      <c r="A101" s="10" t="str">
        <f t="shared" si="2"/>
        <v>AUST-171971</v>
      </c>
      <c r="B101" s="10" t="s">
        <v>630</v>
      </c>
      <c r="C101" s="152" t="s">
        <v>631</v>
      </c>
      <c r="D101" s="10">
        <v>7</v>
      </c>
      <c r="E101" s="181" t="s">
        <v>657</v>
      </c>
      <c r="F101" t="s">
        <v>536</v>
      </c>
      <c r="J101" s="181">
        <v>94</v>
      </c>
    </row>
    <row r="102" spans="1:10" ht="15.75">
      <c r="A102" s="10" t="str">
        <f t="shared" si="2"/>
        <v>AUST-171972</v>
      </c>
      <c r="B102" s="10" t="s">
        <v>630</v>
      </c>
      <c r="C102" s="152" t="s">
        <v>631</v>
      </c>
      <c r="D102" s="10">
        <v>7</v>
      </c>
      <c r="E102" s="181" t="s">
        <v>657</v>
      </c>
      <c r="F102" t="s">
        <v>537</v>
      </c>
      <c r="J102" s="181">
        <v>96</v>
      </c>
    </row>
    <row r="103" spans="1:10" ht="15.75">
      <c r="A103" s="10" t="str">
        <f t="shared" si="2"/>
        <v>AUST-171973</v>
      </c>
      <c r="B103" s="10" t="s">
        <v>630</v>
      </c>
      <c r="C103" s="152" t="s">
        <v>631</v>
      </c>
      <c r="D103" s="10">
        <v>7</v>
      </c>
      <c r="E103" s="181" t="s">
        <v>657</v>
      </c>
      <c r="F103" t="s">
        <v>538</v>
      </c>
      <c r="J103" s="181">
        <v>100</v>
      </c>
    </row>
    <row r="104" spans="1:10" ht="15.75">
      <c r="A104" s="10" t="str">
        <f t="shared" si="2"/>
        <v>AUST-171974</v>
      </c>
      <c r="B104" s="10" t="s">
        <v>630</v>
      </c>
      <c r="C104" s="152" t="s">
        <v>631</v>
      </c>
      <c r="D104" s="10">
        <v>7</v>
      </c>
      <c r="E104" s="181" t="s">
        <v>657</v>
      </c>
      <c r="F104">
        <v>1974</v>
      </c>
      <c r="J104" s="181">
        <v>118</v>
      </c>
    </row>
    <row r="105" spans="1:10" ht="15.75">
      <c r="A105" s="10" t="str">
        <f t="shared" si="2"/>
        <v>AUST-171975</v>
      </c>
      <c r="B105" s="10" t="s">
        <v>630</v>
      </c>
      <c r="C105" s="152" t="s">
        <v>631</v>
      </c>
      <c r="D105" s="10">
        <v>7</v>
      </c>
      <c r="E105" s="181" t="s">
        <v>657</v>
      </c>
      <c r="F105">
        <v>1975</v>
      </c>
      <c r="J105" s="181">
        <v>139</v>
      </c>
    </row>
    <row r="106" spans="1:10" ht="15.75">
      <c r="A106" s="10" t="str">
        <f t="shared" si="2"/>
        <v>AUST-171976</v>
      </c>
      <c r="B106" s="10" t="s">
        <v>630</v>
      </c>
      <c r="C106" s="152" t="s">
        <v>631</v>
      </c>
      <c r="D106" s="10">
        <v>7</v>
      </c>
      <c r="E106" s="181" t="s">
        <v>657</v>
      </c>
      <c r="F106">
        <v>1976</v>
      </c>
      <c r="J106" s="181">
        <v>147</v>
      </c>
    </row>
    <row r="107" spans="1:10" ht="15.75">
      <c r="A107" s="10" t="str">
        <f t="shared" si="2"/>
        <v>AUST-171977</v>
      </c>
      <c r="B107" s="10" t="s">
        <v>630</v>
      </c>
      <c r="C107" s="152" t="s">
        <v>631</v>
      </c>
      <c r="D107" s="10">
        <v>7</v>
      </c>
      <c r="E107" s="181" t="s">
        <v>657</v>
      </c>
      <c r="F107">
        <v>1977</v>
      </c>
      <c r="J107" s="181">
        <v>159</v>
      </c>
    </row>
    <row r="108" spans="1:10" ht="15.75">
      <c r="A108" s="10" t="str">
        <f t="shared" si="2"/>
        <v>AUST-171978</v>
      </c>
      <c r="B108" s="10" t="s">
        <v>630</v>
      </c>
      <c r="C108" s="152" t="s">
        <v>631</v>
      </c>
      <c r="D108" s="10">
        <v>7</v>
      </c>
      <c r="E108" s="181" t="s">
        <v>657</v>
      </c>
      <c r="F108">
        <v>1978</v>
      </c>
      <c r="J108" s="181">
        <v>172</v>
      </c>
    </row>
    <row r="109" spans="1:10" ht="15.75">
      <c r="A109" s="10" t="str">
        <f t="shared" si="2"/>
        <v>AUST-171979</v>
      </c>
      <c r="B109" s="10" t="s">
        <v>630</v>
      </c>
      <c r="C109" s="152" t="s">
        <v>631</v>
      </c>
      <c r="D109" s="10">
        <v>7</v>
      </c>
      <c r="E109" s="181" t="s">
        <v>657</v>
      </c>
      <c r="F109">
        <v>1979</v>
      </c>
      <c r="J109" s="181">
        <v>189</v>
      </c>
    </row>
    <row r="110" spans="1:10" ht="15.75">
      <c r="A110" s="10" t="str">
        <f t="shared" si="2"/>
        <v>AUST-171980</v>
      </c>
      <c r="B110" s="10" t="s">
        <v>630</v>
      </c>
      <c r="C110" s="152" t="s">
        <v>631</v>
      </c>
      <c r="D110" s="10">
        <v>7</v>
      </c>
      <c r="E110" s="181" t="s">
        <v>657</v>
      </c>
      <c r="F110">
        <v>1980</v>
      </c>
      <c r="J110" s="181">
        <v>213</v>
      </c>
    </row>
    <row r="111" spans="1:10" ht="15.75">
      <c r="A111" s="10" t="str">
        <f t="shared" si="2"/>
        <v>AUST-171981</v>
      </c>
      <c r="B111" s="10" t="s">
        <v>630</v>
      </c>
      <c r="C111" s="152" t="s">
        <v>631</v>
      </c>
      <c r="D111" s="10">
        <v>7</v>
      </c>
      <c r="E111" s="181" t="s">
        <v>657</v>
      </c>
      <c r="F111">
        <v>1981</v>
      </c>
      <c r="J111" s="181">
        <v>234</v>
      </c>
    </row>
    <row r="112" spans="1:10" ht="15.75">
      <c r="A112" s="10" t="str">
        <f t="shared" si="2"/>
        <v>AUST-171982</v>
      </c>
      <c r="B112" s="10" t="s">
        <v>630</v>
      </c>
      <c r="C112" s="152" t="s">
        <v>631</v>
      </c>
      <c r="D112" s="10">
        <v>7</v>
      </c>
      <c r="E112" s="181" t="s">
        <v>657</v>
      </c>
      <c r="F112">
        <v>1982</v>
      </c>
      <c r="J112" s="181">
        <v>248</v>
      </c>
    </row>
    <row r="113" spans="1:10" ht="15.75">
      <c r="A113" s="10" t="str">
        <f t="shared" si="2"/>
        <v>AUST-171983</v>
      </c>
      <c r="B113" s="10" t="s">
        <v>630</v>
      </c>
      <c r="C113" s="152" t="s">
        <v>631</v>
      </c>
      <c r="D113" s="10">
        <v>7</v>
      </c>
      <c r="E113" s="181" t="s">
        <v>657</v>
      </c>
      <c r="F113">
        <v>1983</v>
      </c>
      <c r="J113" s="181">
        <v>251</v>
      </c>
    </row>
    <row r="114" spans="1:10" ht="15.75">
      <c r="A114" s="10" t="str">
        <f t="shared" si="2"/>
        <v>AUST-171984</v>
      </c>
      <c r="B114" s="10" t="s">
        <v>630</v>
      </c>
      <c r="C114" s="152" t="s">
        <v>631</v>
      </c>
      <c r="D114" s="10">
        <v>7</v>
      </c>
      <c r="E114" s="181" t="s">
        <v>657</v>
      </c>
      <c r="F114">
        <v>1984</v>
      </c>
      <c r="J114" s="181">
        <v>257</v>
      </c>
    </row>
    <row r="115" spans="1:10" ht="15.75">
      <c r="A115" s="10" t="str">
        <f t="shared" si="2"/>
        <v>AUST-171985</v>
      </c>
      <c r="B115" s="10" t="s">
        <v>630</v>
      </c>
      <c r="C115" s="152" t="s">
        <v>631</v>
      </c>
      <c r="D115" s="10">
        <v>7</v>
      </c>
      <c r="E115" s="181" t="s">
        <v>657</v>
      </c>
      <c r="F115">
        <v>1985</v>
      </c>
      <c r="J115" s="181">
        <v>263</v>
      </c>
    </row>
    <row r="116" spans="1:10" ht="15.75">
      <c r="A116" s="10" t="str">
        <f t="shared" si="2"/>
        <v>AUST-171986</v>
      </c>
      <c r="B116" s="10" t="s">
        <v>630</v>
      </c>
      <c r="C116" s="152" t="s">
        <v>631</v>
      </c>
      <c r="D116" s="10">
        <v>7</v>
      </c>
      <c r="E116" s="181" t="s">
        <v>657</v>
      </c>
      <c r="F116">
        <v>1986</v>
      </c>
      <c r="J116" s="181">
        <v>267</v>
      </c>
    </row>
    <row r="117" spans="1:10" ht="15.75">
      <c r="A117" s="10" t="str">
        <f t="shared" si="2"/>
        <v>AUST-171987</v>
      </c>
      <c r="B117" s="10" t="s">
        <v>630</v>
      </c>
      <c r="C117" s="152" t="s">
        <v>631</v>
      </c>
      <c r="D117" s="10">
        <v>7</v>
      </c>
      <c r="E117" s="181" t="s">
        <v>657</v>
      </c>
      <c r="F117">
        <v>1987</v>
      </c>
      <c r="J117" s="181">
        <v>270</v>
      </c>
    </row>
    <row r="118" spans="1:10" ht="15.75">
      <c r="A118" s="10" t="str">
        <f t="shared" si="2"/>
        <v>AUST-171988</v>
      </c>
      <c r="B118" s="10" t="s">
        <v>630</v>
      </c>
      <c r="C118" s="152" t="s">
        <v>631</v>
      </c>
      <c r="D118" s="10">
        <v>7</v>
      </c>
      <c r="E118" s="181" t="s">
        <v>657</v>
      </c>
      <c r="F118">
        <v>1988</v>
      </c>
      <c r="J118" s="181">
        <v>279</v>
      </c>
    </row>
    <row r="119" spans="1:10" ht="15.75">
      <c r="A119" s="10" t="str">
        <f t="shared" si="2"/>
        <v>AUST-171989</v>
      </c>
      <c r="B119" s="10" t="s">
        <v>630</v>
      </c>
      <c r="C119" s="152" t="s">
        <v>631</v>
      </c>
      <c r="D119" s="10">
        <v>7</v>
      </c>
      <c r="E119" s="181" t="s">
        <v>657</v>
      </c>
      <c r="F119">
        <v>1989</v>
      </c>
      <c r="J119" s="181">
        <v>294</v>
      </c>
    </row>
    <row r="120" spans="1:10" ht="15.75">
      <c r="A120" s="10" t="str">
        <f t="shared" si="2"/>
        <v>AUST-171990</v>
      </c>
      <c r="B120" s="10" t="s">
        <v>630</v>
      </c>
      <c r="C120" s="152" t="s">
        <v>631</v>
      </c>
      <c r="D120" s="10">
        <v>7</v>
      </c>
      <c r="E120" s="181" t="s">
        <v>657</v>
      </c>
      <c r="F120">
        <v>1990</v>
      </c>
      <c r="J120" s="181">
        <v>305</v>
      </c>
    </row>
    <row r="121" spans="1:10" ht="15.75">
      <c r="A121" s="10" t="str">
        <f t="shared" si="2"/>
        <v>AUST-171991</v>
      </c>
      <c r="B121" s="10" t="s">
        <v>630</v>
      </c>
      <c r="C121" s="152" t="s">
        <v>631</v>
      </c>
      <c r="D121" s="10">
        <v>7</v>
      </c>
      <c r="E121" s="181" t="s">
        <v>657</v>
      </c>
      <c r="F121">
        <v>1991</v>
      </c>
      <c r="J121" s="181">
        <v>316</v>
      </c>
    </row>
    <row r="122" spans="1:10" ht="15.75">
      <c r="A122" s="10" t="str">
        <f t="shared" si="2"/>
        <v>AUST-171992</v>
      </c>
      <c r="B122" s="10" t="s">
        <v>630</v>
      </c>
      <c r="C122" s="152" t="s">
        <v>631</v>
      </c>
      <c r="D122" s="10">
        <v>7</v>
      </c>
      <c r="E122" s="181" t="s">
        <v>657</v>
      </c>
      <c r="F122">
        <v>1992</v>
      </c>
      <c r="J122" s="181">
        <v>322</v>
      </c>
    </row>
    <row r="123" spans="1:10" ht="15.75">
      <c r="A123" s="10" t="str">
        <f t="shared" si="2"/>
        <v>AUST-171993</v>
      </c>
      <c r="B123" s="10" t="s">
        <v>630</v>
      </c>
      <c r="C123" s="152" t="s">
        <v>631</v>
      </c>
      <c r="D123" s="10">
        <v>7</v>
      </c>
      <c r="E123" s="181" t="s">
        <v>657</v>
      </c>
      <c r="F123">
        <v>1993</v>
      </c>
      <c r="J123" s="181">
        <v>328</v>
      </c>
    </row>
    <row r="124" spans="1:10" ht="15.75">
      <c r="A124" s="10" t="str">
        <f t="shared" si="2"/>
        <v>AUST-171994</v>
      </c>
      <c r="B124" s="10" t="s">
        <v>630</v>
      </c>
      <c r="C124" s="152" t="s">
        <v>631</v>
      </c>
      <c r="D124" s="10">
        <v>7</v>
      </c>
      <c r="E124" s="181" t="s">
        <v>657</v>
      </c>
      <c r="F124">
        <v>1994</v>
      </c>
      <c r="J124" s="181">
        <v>336</v>
      </c>
    </row>
    <row r="125" spans="1:10" ht="15.75">
      <c r="A125" s="10" t="str">
        <f t="shared" si="2"/>
        <v>AUST-171995</v>
      </c>
      <c r="B125" s="10" t="s">
        <v>630</v>
      </c>
      <c r="C125" s="152" t="s">
        <v>631</v>
      </c>
      <c r="D125" s="10">
        <v>7</v>
      </c>
      <c r="E125" s="181" t="s">
        <v>657</v>
      </c>
      <c r="F125">
        <v>1995</v>
      </c>
      <c r="J125" s="181">
        <v>345</v>
      </c>
    </row>
    <row r="126" spans="1:10" ht="15.75">
      <c r="A126" s="10" t="str">
        <f t="shared" si="2"/>
        <v>AUST-171996</v>
      </c>
      <c r="B126" s="10" t="s">
        <v>630</v>
      </c>
      <c r="C126" s="152" t="s">
        <v>631</v>
      </c>
      <c r="D126" s="10">
        <v>7</v>
      </c>
      <c r="E126" s="181" t="s">
        <v>657</v>
      </c>
      <c r="F126">
        <v>1996</v>
      </c>
      <c r="J126" s="181">
        <v>354</v>
      </c>
    </row>
    <row r="127" spans="1:10" ht="15.75">
      <c r="A127" s="10" t="str">
        <f t="shared" si="2"/>
        <v>AUST-171997</v>
      </c>
      <c r="B127" s="10" t="s">
        <v>630</v>
      </c>
      <c r="C127" s="152" t="s">
        <v>631</v>
      </c>
      <c r="D127" s="10">
        <v>7</v>
      </c>
      <c r="E127" s="181" t="s">
        <v>657</v>
      </c>
      <c r="F127">
        <v>1997</v>
      </c>
      <c r="J127" s="181">
        <v>359</v>
      </c>
    </row>
    <row r="128" spans="1:10" ht="15.75">
      <c r="A128" s="10" t="str">
        <f t="shared" si="2"/>
        <v>AUST-171998</v>
      </c>
      <c r="B128" s="10" t="s">
        <v>630</v>
      </c>
      <c r="C128" s="152" t="s">
        <v>631</v>
      </c>
      <c r="D128" s="10">
        <v>7</v>
      </c>
      <c r="E128" s="181" t="s">
        <v>657</v>
      </c>
      <c r="F128">
        <v>1998</v>
      </c>
      <c r="J128" s="181">
        <v>364</v>
      </c>
    </row>
    <row r="129" spans="1:10" ht="15.75">
      <c r="A129" s="10" t="str">
        <f t="shared" si="2"/>
        <v>AUST-171999</v>
      </c>
      <c r="B129" s="10" t="s">
        <v>630</v>
      </c>
      <c r="C129" s="152" t="s">
        <v>631</v>
      </c>
      <c r="D129" s="10">
        <v>7</v>
      </c>
      <c r="E129" s="181" t="s">
        <v>657</v>
      </c>
      <c r="F129">
        <v>1999</v>
      </c>
      <c r="J129" s="181">
        <v>368</v>
      </c>
    </row>
    <row r="130" spans="1:10" ht="15.75">
      <c r="A130" s="10" t="str">
        <f t="shared" si="2"/>
        <v>AUST-172000</v>
      </c>
      <c r="B130" s="10" t="s">
        <v>630</v>
      </c>
      <c r="C130" s="152" t="s">
        <v>631</v>
      </c>
      <c r="D130" s="10">
        <v>7</v>
      </c>
      <c r="E130" s="181" t="s">
        <v>657</v>
      </c>
      <c r="F130">
        <v>2000</v>
      </c>
      <c r="J130" s="181">
        <v>372</v>
      </c>
    </row>
    <row r="131" spans="1:10" ht="15.75">
      <c r="A131" s="10" t="str">
        <f t="shared" si="2"/>
        <v>AUST-172001</v>
      </c>
      <c r="B131" s="10" t="s">
        <v>630</v>
      </c>
      <c r="C131" s="152" t="s">
        <v>631</v>
      </c>
      <c r="D131" s="10">
        <v>7</v>
      </c>
      <c r="E131" s="181" t="s">
        <v>657</v>
      </c>
      <c r="F131">
        <v>2001</v>
      </c>
      <c r="J131" s="181">
        <v>377</v>
      </c>
    </row>
    <row r="132" spans="1:10" ht="15.75">
      <c r="A132" s="10" t="str">
        <f t="shared" ref="A132:A196" si="4">CONCATENATE(B132,C132,D132,F132)</f>
        <v>AUST-172002</v>
      </c>
      <c r="B132" s="10" t="s">
        <v>630</v>
      </c>
      <c r="C132" s="152" t="s">
        <v>631</v>
      </c>
      <c r="D132" s="10">
        <v>7</v>
      </c>
      <c r="E132" s="181" t="s">
        <v>657</v>
      </c>
      <c r="F132">
        <v>2002</v>
      </c>
      <c r="J132" s="181">
        <v>376</v>
      </c>
    </row>
    <row r="133" spans="1:10" ht="15.75">
      <c r="A133" s="10" t="str">
        <f t="shared" si="4"/>
        <v>AUST-172003</v>
      </c>
      <c r="B133" s="10" t="s">
        <v>630</v>
      </c>
      <c r="C133" s="152" t="s">
        <v>631</v>
      </c>
      <c r="D133" s="10">
        <v>7</v>
      </c>
      <c r="E133" s="181" t="s">
        <v>657</v>
      </c>
      <c r="F133">
        <v>2003</v>
      </c>
      <c r="J133" s="181">
        <v>378</v>
      </c>
    </row>
    <row r="134" spans="1:10" ht="15.75">
      <c r="A134" s="10" t="str">
        <f t="shared" si="4"/>
        <v>AUST-172004</v>
      </c>
      <c r="B134" s="10" t="s">
        <v>630</v>
      </c>
      <c r="C134" s="152" t="s">
        <v>631</v>
      </c>
      <c r="D134" s="10">
        <v>7</v>
      </c>
      <c r="E134" s="181" t="s">
        <v>657</v>
      </c>
      <c r="F134">
        <v>2004</v>
      </c>
      <c r="J134" s="181">
        <v>387</v>
      </c>
    </row>
    <row r="135" spans="1:10" ht="15.75">
      <c r="A135" s="10" t="str">
        <f t="shared" si="4"/>
        <v>AUST-172005</v>
      </c>
      <c r="B135" s="10" t="s">
        <v>630</v>
      </c>
      <c r="C135" s="152" t="s">
        <v>631</v>
      </c>
      <c r="D135" s="10">
        <v>7</v>
      </c>
      <c r="E135" s="181" t="s">
        <v>657</v>
      </c>
      <c r="F135">
        <v>2005</v>
      </c>
      <c r="J135" s="181">
        <v>403</v>
      </c>
    </row>
    <row r="136" spans="1:10" ht="15.75">
      <c r="A136" s="10" t="str">
        <f t="shared" si="4"/>
        <v>AUST-172006</v>
      </c>
      <c r="B136" s="10" t="s">
        <v>630</v>
      </c>
      <c r="C136" s="152" t="s">
        <v>631</v>
      </c>
      <c r="D136" s="10">
        <v>7</v>
      </c>
      <c r="E136" s="181" t="s">
        <v>657</v>
      </c>
      <c r="F136">
        <v>2006</v>
      </c>
      <c r="J136" s="181">
        <v>416</v>
      </c>
    </row>
    <row r="137" spans="1:10" ht="15.75">
      <c r="A137" s="10" t="str">
        <f t="shared" si="4"/>
        <v>AUST-172007</v>
      </c>
      <c r="B137" s="10" t="s">
        <v>630</v>
      </c>
      <c r="C137" s="152" t="s">
        <v>631</v>
      </c>
      <c r="D137" s="10">
        <v>7</v>
      </c>
      <c r="E137" s="181" t="s">
        <v>657</v>
      </c>
      <c r="F137">
        <v>2007</v>
      </c>
      <c r="J137" s="181">
        <v>430</v>
      </c>
    </row>
    <row r="138" spans="1:10" ht="15.75">
      <c r="A138" s="10" t="str">
        <f t="shared" si="4"/>
        <v>AUST-172008</v>
      </c>
      <c r="B138" s="10" t="s">
        <v>630</v>
      </c>
      <c r="C138" s="152" t="s">
        <v>631</v>
      </c>
      <c r="D138" s="10">
        <v>7</v>
      </c>
      <c r="E138" s="181" t="s">
        <v>657</v>
      </c>
      <c r="F138">
        <v>2008</v>
      </c>
      <c r="J138" s="181">
        <v>445</v>
      </c>
    </row>
    <row r="139" spans="1:10" ht="15.75">
      <c r="A139" s="10" t="str">
        <f t="shared" si="4"/>
        <v>AUST-172009</v>
      </c>
      <c r="B139" s="10" t="s">
        <v>630</v>
      </c>
      <c r="C139" s="152" t="s">
        <v>631</v>
      </c>
      <c r="D139" s="10">
        <v>7</v>
      </c>
      <c r="E139" s="181" t="s">
        <v>657</v>
      </c>
      <c r="F139">
        <v>2009</v>
      </c>
      <c r="J139" s="181">
        <v>457</v>
      </c>
    </row>
    <row r="140" spans="1:10" ht="15.75">
      <c r="A140" s="10" t="str">
        <f t="shared" si="4"/>
        <v>AUST-172010</v>
      </c>
      <c r="B140" s="10" t="s">
        <v>630</v>
      </c>
      <c r="C140" s="152" t="s">
        <v>631</v>
      </c>
      <c r="D140" s="10">
        <v>7</v>
      </c>
      <c r="E140" s="181" t="s">
        <v>657</v>
      </c>
      <c r="F140">
        <v>2010</v>
      </c>
      <c r="J140" s="181">
        <v>458</v>
      </c>
    </row>
    <row r="141" spans="1:10" ht="15.75">
      <c r="A141" s="10" t="str">
        <f t="shared" si="4"/>
        <v>AUST-172011</v>
      </c>
      <c r="B141" s="10" t="s">
        <v>630</v>
      </c>
      <c r="C141" s="152" t="s">
        <v>631</v>
      </c>
      <c r="D141" s="10">
        <v>7</v>
      </c>
      <c r="E141" s="181" t="s">
        <v>657</v>
      </c>
      <c r="F141">
        <v>2011</v>
      </c>
      <c r="J141" s="181">
        <v>474</v>
      </c>
    </row>
    <row r="142" spans="1:10" ht="15.75">
      <c r="A142" s="10" t="str">
        <f t="shared" si="4"/>
        <v>AUST-172012</v>
      </c>
      <c r="B142" s="10" t="s">
        <v>630</v>
      </c>
      <c r="C142" s="152" t="s">
        <v>631</v>
      </c>
      <c r="D142" s="10">
        <v>7</v>
      </c>
      <c r="E142" s="181" t="s">
        <v>657</v>
      </c>
      <c r="F142">
        <v>2012</v>
      </c>
      <c r="J142" s="181">
        <v>485</v>
      </c>
    </row>
    <row r="143" spans="1:10" ht="15.75">
      <c r="A143" s="10" t="str">
        <f t="shared" si="4"/>
        <v>AUST-172013</v>
      </c>
      <c r="B143" s="10" t="s">
        <v>630</v>
      </c>
      <c r="C143" s="152" t="s">
        <v>631</v>
      </c>
      <c r="D143" s="10">
        <v>7</v>
      </c>
      <c r="E143" s="181" t="s">
        <v>657</v>
      </c>
      <c r="F143">
        <v>2013</v>
      </c>
      <c r="J143" s="182">
        <v>494</v>
      </c>
    </row>
    <row r="144" spans="1:10" ht="15.75">
      <c r="A144" s="10" t="str">
        <f t="shared" si="4"/>
        <v>AUST-172014</v>
      </c>
      <c r="B144" s="10" t="s">
        <v>630</v>
      </c>
      <c r="C144" s="152" t="s">
        <v>631</v>
      </c>
      <c r="D144" s="10">
        <v>7</v>
      </c>
      <c r="E144" s="181" t="s">
        <v>657</v>
      </c>
      <c r="F144">
        <v>2014</v>
      </c>
      <c r="J144" s="182">
        <v>503</v>
      </c>
    </row>
    <row r="145" spans="1:10" ht="15.75">
      <c r="A145" s="10" t="str">
        <f t="shared" si="4"/>
        <v>AUST-172015</v>
      </c>
      <c r="B145" s="10" t="s">
        <v>630</v>
      </c>
      <c r="C145" s="152" t="s">
        <v>631</v>
      </c>
      <c r="D145" s="10">
        <v>7</v>
      </c>
      <c r="E145" s="181" t="s">
        <v>657</v>
      </c>
      <c r="F145">
        <v>2015</v>
      </c>
      <c r="J145" s="182">
        <v>509</v>
      </c>
    </row>
    <row r="146" spans="1:10" ht="15.75">
      <c r="A146" s="10" t="str">
        <f t="shared" si="4"/>
        <v>AUST-172016</v>
      </c>
      <c r="B146" s="10" t="s">
        <v>630</v>
      </c>
      <c r="C146" s="152" t="s">
        <v>631</v>
      </c>
      <c r="D146" s="10">
        <v>7</v>
      </c>
      <c r="E146" s="181" t="s">
        <v>657</v>
      </c>
      <c r="F146">
        <v>2016</v>
      </c>
      <c r="J146" s="182">
        <v>513</v>
      </c>
    </row>
    <row r="147" spans="1:10" ht="15.75">
      <c r="A147" s="10" t="str">
        <f t="shared" si="4"/>
        <v>AUST-172017</v>
      </c>
      <c r="B147" s="10" t="s">
        <v>630</v>
      </c>
      <c r="C147" s="152" t="s">
        <v>631</v>
      </c>
      <c r="D147" s="10">
        <v>7</v>
      </c>
      <c r="E147" s="181" t="s">
        <v>657</v>
      </c>
      <c r="F147">
        <v>2017</v>
      </c>
      <c r="J147" s="182">
        <v>519</v>
      </c>
    </row>
    <row r="148" spans="1:10" ht="15.75">
      <c r="A148" s="10" t="str">
        <f t="shared" ref="A148" si="5">CONCATENATE(B148,C148,D148,F148)</f>
        <v>AUST-172018</v>
      </c>
      <c r="B148" s="10" t="s">
        <v>630</v>
      </c>
      <c r="C148" s="152" t="s">
        <v>631</v>
      </c>
      <c r="D148" s="10">
        <v>7</v>
      </c>
      <c r="E148" s="181" t="s">
        <v>657</v>
      </c>
      <c r="F148">
        <v>2018</v>
      </c>
      <c r="J148" s="182">
        <v>522</v>
      </c>
    </row>
    <row r="149" spans="1:10" ht="15.75">
      <c r="A149" s="10" t="str">
        <f t="shared" si="4"/>
        <v>AUST-181946</v>
      </c>
      <c r="B149" s="10" t="s">
        <v>630</v>
      </c>
      <c r="C149" s="152" t="s">
        <v>631</v>
      </c>
      <c r="D149" s="10">
        <v>8</v>
      </c>
      <c r="E149" s="181" t="s">
        <v>658</v>
      </c>
      <c r="F149" t="s">
        <v>633</v>
      </c>
      <c r="J149" s="181">
        <v>50</v>
      </c>
    </row>
    <row r="150" spans="1:10" ht="15.75">
      <c r="A150" s="10" t="str">
        <f t="shared" si="4"/>
        <v>AUST-181947</v>
      </c>
      <c r="B150" s="10" t="s">
        <v>630</v>
      </c>
      <c r="C150" s="152" t="s">
        <v>631</v>
      </c>
      <c r="D150" s="10">
        <v>8</v>
      </c>
      <c r="E150" s="181" t="s">
        <v>658</v>
      </c>
      <c r="F150" t="s">
        <v>634</v>
      </c>
      <c r="J150" s="181">
        <v>50</v>
      </c>
    </row>
    <row r="151" spans="1:10" ht="15.75">
      <c r="A151" s="10" t="str">
        <f t="shared" si="4"/>
        <v>AUST-181948</v>
      </c>
      <c r="B151" s="10" t="s">
        <v>630</v>
      </c>
      <c r="C151" s="152" t="s">
        <v>631</v>
      </c>
      <c r="D151" s="10">
        <v>8</v>
      </c>
      <c r="E151" s="181" t="s">
        <v>658</v>
      </c>
      <c r="F151" t="s">
        <v>635</v>
      </c>
      <c r="J151" s="181">
        <v>52</v>
      </c>
    </row>
    <row r="152" spans="1:10" ht="15.75">
      <c r="A152" s="10" t="str">
        <f t="shared" si="4"/>
        <v>AUST-181949</v>
      </c>
      <c r="B152" s="10" t="s">
        <v>630</v>
      </c>
      <c r="C152" s="152" t="s">
        <v>631</v>
      </c>
      <c r="D152" s="10">
        <v>8</v>
      </c>
      <c r="E152" s="181" t="s">
        <v>658</v>
      </c>
      <c r="F152" t="s">
        <v>636</v>
      </c>
      <c r="J152" s="181">
        <v>54</v>
      </c>
    </row>
    <row r="153" spans="1:10" ht="15.75">
      <c r="A153" s="10" t="str">
        <f t="shared" si="4"/>
        <v>AUST-181950</v>
      </c>
      <c r="B153" s="10" t="s">
        <v>630</v>
      </c>
      <c r="C153" s="152" t="s">
        <v>631</v>
      </c>
      <c r="D153" s="10">
        <v>8</v>
      </c>
      <c r="E153" s="181" t="s">
        <v>658</v>
      </c>
      <c r="F153" t="s">
        <v>637</v>
      </c>
      <c r="J153" s="181">
        <v>55</v>
      </c>
    </row>
    <row r="154" spans="1:10" ht="15.75">
      <c r="A154" s="10" t="str">
        <f t="shared" si="4"/>
        <v>AUST-181951</v>
      </c>
      <c r="B154" s="10" t="s">
        <v>630</v>
      </c>
      <c r="C154" s="152" t="s">
        <v>631</v>
      </c>
      <c r="D154" s="10">
        <v>8</v>
      </c>
      <c r="E154" s="181" t="s">
        <v>658</v>
      </c>
      <c r="F154" t="s">
        <v>638</v>
      </c>
      <c r="J154" s="181">
        <v>59</v>
      </c>
    </row>
    <row r="155" spans="1:10" ht="15.75">
      <c r="A155" s="10" t="str">
        <f t="shared" si="4"/>
        <v>AUST-181952</v>
      </c>
      <c r="B155" s="10" t="s">
        <v>630</v>
      </c>
      <c r="C155" s="152" t="s">
        <v>631</v>
      </c>
      <c r="D155" s="10">
        <v>8</v>
      </c>
      <c r="E155" s="181" t="s">
        <v>658</v>
      </c>
      <c r="F155" t="s">
        <v>639</v>
      </c>
      <c r="J155" s="181">
        <v>59</v>
      </c>
    </row>
    <row r="156" spans="1:10" ht="15.75">
      <c r="A156" s="10" t="str">
        <f t="shared" si="4"/>
        <v>AUST-181953</v>
      </c>
      <c r="B156" s="10" t="s">
        <v>630</v>
      </c>
      <c r="C156" s="152" t="s">
        <v>631</v>
      </c>
      <c r="D156" s="10">
        <v>8</v>
      </c>
      <c r="E156" s="181" t="s">
        <v>658</v>
      </c>
      <c r="F156" t="s">
        <v>640</v>
      </c>
      <c r="J156" s="181">
        <v>61</v>
      </c>
    </row>
    <row r="157" spans="1:10" ht="15.75">
      <c r="A157" s="10" t="str">
        <f t="shared" si="4"/>
        <v>AUST-181954</v>
      </c>
      <c r="B157" s="10" t="s">
        <v>630</v>
      </c>
      <c r="C157" s="152" t="s">
        <v>631</v>
      </c>
      <c r="D157" s="10">
        <v>8</v>
      </c>
      <c r="E157" s="181" t="s">
        <v>658</v>
      </c>
      <c r="F157" t="s">
        <v>641</v>
      </c>
      <c r="J157" s="181">
        <v>62</v>
      </c>
    </row>
    <row r="158" spans="1:10" ht="15.75">
      <c r="A158" s="10" t="str">
        <f t="shared" si="4"/>
        <v>AUST-181955</v>
      </c>
      <c r="B158" s="10" t="s">
        <v>630</v>
      </c>
      <c r="C158" s="152" t="s">
        <v>631</v>
      </c>
      <c r="D158" s="10">
        <v>8</v>
      </c>
      <c r="E158" s="181" t="s">
        <v>658</v>
      </c>
      <c r="F158" t="s">
        <v>642</v>
      </c>
      <c r="J158" s="181">
        <v>64</v>
      </c>
    </row>
    <row r="159" spans="1:10" ht="15.75">
      <c r="A159" s="10" t="str">
        <f t="shared" si="4"/>
        <v>AUST-181956</v>
      </c>
      <c r="B159" s="10" t="s">
        <v>630</v>
      </c>
      <c r="C159" s="152" t="s">
        <v>631</v>
      </c>
      <c r="D159" s="10">
        <v>8</v>
      </c>
      <c r="E159" s="181" t="s">
        <v>658</v>
      </c>
      <c r="F159" t="s">
        <v>643</v>
      </c>
      <c r="J159" s="181">
        <v>67</v>
      </c>
    </row>
    <row r="160" spans="1:10" ht="15.75">
      <c r="A160" s="10" t="str">
        <f t="shared" si="4"/>
        <v>AUST-181957</v>
      </c>
      <c r="B160" s="10" t="s">
        <v>630</v>
      </c>
      <c r="C160" s="152" t="s">
        <v>631</v>
      </c>
      <c r="D160" s="10">
        <v>8</v>
      </c>
      <c r="E160" s="181" t="s">
        <v>658</v>
      </c>
      <c r="F160" t="s">
        <v>644</v>
      </c>
      <c r="J160" s="181">
        <v>70</v>
      </c>
    </row>
    <row r="161" spans="1:10" ht="15.75">
      <c r="A161" s="10" t="str">
        <f t="shared" si="4"/>
        <v>AUST-181958</v>
      </c>
      <c r="B161" s="10" t="s">
        <v>630</v>
      </c>
      <c r="C161" s="152" t="s">
        <v>631</v>
      </c>
      <c r="D161" s="10">
        <v>8</v>
      </c>
      <c r="E161" s="181" t="s">
        <v>658</v>
      </c>
      <c r="F161" t="s">
        <v>645</v>
      </c>
      <c r="J161" s="181">
        <v>71</v>
      </c>
    </row>
    <row r="162" spans="1:10" ht="15.75">
      <c r="A162" s="10" t="str">
        <f t="shared" si="4"/>
        <v>AUST-181959</v>
      </c>
      <c r="B162" s="10" t="s">
        <v>630</v>
      </c>
      <c r="C162" s="152" t="s">
        <v>631</v>
      </c>
      <c r="D162" s="10">
        <v>8</v>
      </c>
      <c r="E162" s="181" t="s">
        <v>658</v>
      </c>
      <c r="F162" t="s">
        <v>646</v>
      </c>
      <c r="J162" s="181">
        <v>74</v>
      </c>
    </row>
    <row r="163" spans="1:10" ht="15.75">
      <c r="A163" s="10" t="str">
        <f t="shared" si="4"/>
        <v>AUST-181960</v>
      </c>
      <c r="B163" s="10" t="s">
        <v>630</v>
      </c>
      <c r="C163" s="152" t="s">
        <v>631</v>
      </c>
      <c r="D163" s="10">
        <v>8</v>
      </c>
      <c r="E163" s="181" t="s">
        <v>658</v>
      </c>
      <c r="F163" t="s">
        <v>647</v>
      </c>
      <c r="J163" s="181">
        <v>75</v>
      </c>
    </row>
    <row r="164" spans="1:10" ht="15.75">
      <c r="A164" s="10" t="str">
        <f t="shared" si="4"/>
        <v>AUST-181961</v>
      </c>
      <c r="B164" s="10" t="s">
        <v>630</v>
      </c>
      <c r="C164" s="152" t="s">
        <v>631</v>
      </c>
      <c r="D164" s="10">
        <v>8</v>
      </c>
      <c r="E164" s="181" t="s">
        <v>658</v>
      </c>
      <c r="F164" t="s">
        <v>648</v>
      </c>
      <c r="J164" s="181">
        <v>77</v>
      </c>
    </row>
    <row r="165" spans="1:10" ht="15.75">
      <c r="A165" s="10" t="str">
        <f t="shared" si="4"/>
        <v>AUST-181962</v>
      </c>
      <c r="B165" s="10" t="s">
        <v>630</v>
      </c>
      <c r="C165" s="152" t="s">
        <v>631</v>
      </c>
      <c r="D165" s="10">
        <v>8</v>
      </c>
      <c r="E165" s="181" t="s">
        <v>658</v>
      </c>
      <c r="F165" t="s">
        <v>649</v>
      </c>
      <c r="J165" s="181">
        <v>78</v>
      </c>
    </row>
    <row r="166" spans="1:10" ht="15.75">
      <c r="A166" s="10" t="str">
        <f t="shared" si="4"/>
        <v>AUST-181963</v>
      </c>
      <c r="B166" s="10" t="s">
        <v>630</v>
      </c>
      <c r="C166" s="152" t="s">
        <v>631</v>
      </c>
      <c r="D166" s="10">
        <v>8</v>
      </c>
      <c r="E166" s="181" t="s">
        <v>658</v>
      </c>
      <c r="F166" t="s">
        <v>650</v>
      </c>
      <c r="J166" s="181">
        <v>79</v>
      </c>
    </row>
    <row r="167" spans="1:10" ht="15.75">
      <c r="A167" s="10" t="str">
        <f t="shared" si="4"/>
        <v>AUST-181964</v>
      </c>
      <c r="B167" s="10" t="s">
        <v>630</v>
      </c>
      <c r="C167" s="152" t="s">
        <v>631</v>
      </c>
      <c r="D167" s="10">
        <v>8</v>
      </c>
      <c r="E167" s="181" t="s">
        <v>658</v>
      </c>
      <c r="F167" t="s">
        <v>651</v>
      </c>
      <c r="J167" s="181">
        <v>79</v>
      </c>
    </row>
    <row r="168" spans="1:10" ht="15.75">
      <c r="A168" s="10" t="str">
        <f t="shared" si="4"/>
        <v>AUST-181965</v>
      </c>
      <c r="B168" s="10" t="s">
        <v>630</v>
      </c>
      <c r="C168" s="152" t="s">
        <v>631</v>
      </c>
      <c r="D168" s="10">
        <v>8</v>
      </c>
      <c r="E168" s="181" t="s">
        <v>658</v>
      </c>
      <c r="F168" t="s">
        <v>652</v>
      </c>
      <c r="J168" s="181">
        <v>79</v>
      </c>
    </row>
    <row r="169" spans="1:10" ht="15.75">
      <c r="A169" s="10" t="str">
        <f t="shared" si="4"/>
        <v>AUST-181966</v>
      </c>
      <c r="B169" s="10" t="s">
        <v>630</v>
      </c>
      <c r="C169" s="152" t="s">
        <v>631</v>
      </c>
      <c r="D169" s="10">
        <v>8</v>
      </c>
      <c r="E169" s="181" t="s">
        <v>658</v>
      </c>
      <c r="F169" t="s">
        <v>653</v>
      </c>
      <c r="J169" s="181">
        <v>81</v>
      </c>
    </row>
    <row r="170" spans="1:10" ht="15.75">
      <c r="A170" s="10" t="str">
        <f t="shared" si="4"/>
        <v>AUST-181967</v>
      </c>
      <c r="B170" s="10" t="s">
        <v>630</v>
      </c>
      <c r="C170" s="152" t="s">
        <v>631</v>
      </c>
      <c r="D170" s="10">
        <v>8</v>
      </c>
      <c r="E170" s="181" t="s">
        <v>658</v>
      </c>
      <c r="F170" t="s">
        <v>654</v>
      </c>
      <c r="J170" s="181">
        <v>85</v>
      </c>
    </row>
    <row r="171" spans="1:10" ht="15.75">
      <c r="A171" s="10" t="str">
        <f t="shared" si="4"/>
        <v>AUST-181968</v>
      </c>
      <c r="B171" s="10" t="s">
        <v>630</v>
      </c>
      <c r="C171" s="152" t="s">
        <v>631</v>
      </c>
      <c r="D171" s="10">
        <v>8</v>
      </c>
      <c r="E171" s="181" t="s">
        <v>658</v>
      </c>
      <c r="F171" t="s">
        <v>655</v>
      </c>
      <c r="J171" s="181">
        <v>88</v>
      </c>
    </row>
    <row r="172" spans="1:10" ht="15.75">
      <c r="A172" s="10" t="str">
        <f t="shared" si="4"/>
        <v>AUST-181969</v>
      </c>
      <c r="B172" s="10" t="s">
        <v>630</v>
      </c>
      <c r="C172" s="152" t="s">
        <v>631</v>
      </c>
      <c r="D172" s="10">
        <v>8</v>
      </c>
      <c r="E172" s="181" t="s">
        <v>658</v>
      </c>
      <c r="F172" t="s">
        <v>656</v>
      </c>
      <c r="J172" s="181">
        <v>93</v>
      </c>
    </row>
    <row r="173" spans="1:10" ht="15.75">
      <c r="A173" s="10" t="str">
        <f t="shared" si="4"/>
        <v>AUST-181970</v>
      </c>
      <c r="B173" s="10" t="s">
        <v>630</v>
      </c>
      <c r="C173" s="152" t="s">
        <v>631</v>
      </c>
      <c r="D173" s="10">
        <v>8</v>
      </c>
      <c r="E173" s="181" t="s">
        <v>658</v>
      </c>
      <c r="F173" t="s">
        <v>535</v>
      </c>
      <c r="J173" s="181">
        <v>98</v>
      </c>
    </row>
    <row r="174" spans="1:10" ht="15.75">
      <c r="A174" s="10" t="str">
        <f t="shared" si="4"/>
        <v>AUST-181971</v>
      </c>
      <c r="B174" s="10" t="s">
        <v>630</v>
      </c>
      <c r="C174" s="152" t="s">
        <v>631</v>
      </c>
      <c r="D174" s="10">
        <v>8</v>
      </c>
      <c r="E174" s="181" t="s">
        <v>658</v>
      </c>
      <c r="F174" t="s">
        <v>536</v>
      </c>
      <c r="J174" s="181">
        <v>100</v>
      </c>
    </row>
    <row r="175" spans="1:10" ht="15.75">
      <c r="A175" s="10" t="str">
        <f t="shared" si="4"/>
        <v>AUST-181972</v>
      </c>
      <c r="B175" s="10" t="s">
        <v>630</v>
      </c>
      <c r="C175" s="152" t="s">
        <v>631</v>
      </c>
      <c r="D175" s="10">
        <v>8</v>
      </c>
      <c r="E175" s="181" t="s">
        <v>658</v>
      </c>
      <c r="F175" t="s">
        <v>537</v>
      </c>
      <c r="J175" s="181">
        <v>100</v>
      </c>
    </row>
    <row r="176" spans="1:10" ht="15.75">
      <c r="A176" s="10" t="str">
        <f t="shared" si="4"/>
        <v>AUST-181973</v>
      </c>
      <c r="B176" s="10" t="s">
        <v>630</v>
      </c>
      <c r="C176" s="152" t="s">
        <v>631</v>
      </c>
      <c r="D176" s="10">
        <v>8</v>
      </c>
      <c r="E176" s="181" t="s">
        <v>658</v>
      </c>
      <c r="F176" t="s">
        <v>538</v>
      </c>
      <c r="J176" s="181">
        <v>100</v>
      </c>
    </row>
    <row r="177" spans="1:10" ht="15.75">
      <c r="A177" s="10" t="str">
        <f t="shared" si="4"/>
        <v>AUST-181974</v>
      </c>
      <c r="B177" s="10" t="s">
        <v>630</v>
      </c>
      <c r="C177" s="152" t="s">
        <v>631</v>
      </c>
      <c r="D177" s="10">
        <v>8</v>
      </c>
      <c r="E177" s="181" t="s">
        <v>658</v>
      </c>
      <c r="F177">
        <v>1974</v>
      </c>
      <c r="J177" s="181">
        <v>111</v>
      </c>
    </row>
    <row r="178" spans="1:10" ht="15.75">
      <c r="A178" s="10" t="str">
        <f t="shared" si="4"/>
        <v>AUST-181975</v>
      </c>
      <c r="B178" s="10" t="s">
        <v>630</v>
      </c>
      <c r="C178" s="152" t="s">
        <v>631</v>
      </c>
      <c r="D178" s="10">
        <v>8</v>
      </c>
      <c r="E178" s="181" t="s">
        <v>658</v>
      </c>
      <c r="F178">
        <v>1975</v>
      </c>
      <c r="J178" s="181">
        <v>122</v>
      </c>
    </row>
    <row r="179" spans="1:10" ht="15.75">
      <c r="A179" s="10" t="str">
        <f t="shared" si="4"/>
        <v>AUST-181976</v>
      </c>
      <c r="B179" s="10" t="s">
        <v>630</v>
      </c>
      <c r="C179" s="152" t="s">
        <v>631</v>
      </c>
      <c r="D179" s="10">
        <v>8</v>
      </c>
      <c r="E179" s="181" t="s">
        <v>658</v>
      </c>
      <c r="F179">
        <v>1976</v>
      </c>
      <c r="J179" s="181">
        <v>122</v>
      </c>
    </row>
    <row r="180" spans="1:10" ht="15.75">
      <c r="A180" s="10" t="str">
        <f t="shared" si="4"/>
        <v>AUST-181977</v>
      </c>
      <c r="B180" s="10" t="s">
        <v>630</v>
      </c>
      <c r="C180" s="152" t="s">
        <v>631</v>
      </c>
      <c r="D180" s="10">
        <v>8</v>
      </c>
      <c r="E180" s="181" t="s">
        <v>658</v>
      </c>
      <c r="F180">
        <v>1977</v>
      </c>
      <c r="J180" s="181">
        <v>130</v>
      </c>
    </row>
    <row r="181" spans="1:10" ht="15.75">
      <c r="A181" s="10" t="str">
        <f t="shared" si="4"/>
        <v>AUST-181978</v>
      </c>
      <c r="B181" s="10" t="s">
        <v>630</v>
      </c>
      <c r="C181" s="152" t="s">
        <v>631</v>
      </c>
      <c r="D181" s="10">
        <v>8</v>
      </c>
      <c r="E181" s="181" t="s">
        <v>658</v>
      </c>
      <c r="F181">
        <v>1978</v>
      </c>
      <c r="J181" s="181">
        <v>137</v>
      </c>
    </row>
    <row r="182" spans="1:10" ht="15.75">
      <c r="A182" s="10" t="str">
        <f t="shared" si="4"/>
        <v>AUST-181979</v>
      </c>
      <c r="B182" s="10" t="s">
        <v>630</v>
      </c>
      <c r="C182" s="152" t="s">
        <v>631</v>
      </c>
      <c r="D182" s="10">
        <v>8</v>
      </c>
      <c r="E182" s="181" t="s">
        <v>658</v>
      </c>
      <c r="F182">
        <v>1979</v>
      </c>
      <c r="J182" s="181">
        <v>147</v>
      </c>
    </row>
    <row r="183" spans="1:10" ht="15.75">
      <c r="A183" s="10" t="str">
        <f t="shared" si="4"/>
        <v>AUST-181980</v>
      </c>
      <c r="B183" s="10" t="s">
        <v>630</v>
      </c>
      <c r="C183" s="152" t="s">
        <v>631</v>
      </c>
      <c r="D183" s="10">
        <v>8</v>
      </c>
      <c r="E183" s="181" t="s">
        <v>658</v>
      </c>
      <c r="F183">
        <v>1980</v>
      </c>
      <c r="J183" s="181">
        <v>165</v>
      </c>
    </row>
    <row r="184" spans="1:10" ht="15.75">
      <c r="A184" s="10" t="str">
        <f t="shared" si="4"/>
        <v>AUST-181981</v>
      </c>
      <c r="B184" s="10" t="s">
        <v>630</v>
      </c>
      <c r="C184" s="152" t="s">
        <v>631</v>
      </c>
      <c r="D184" s="10">
        <v>8</v>
      </c>
      <c r="E184" s="181" t="s">
        <v>658</v>
      </c>
      <c r="F184">
        <v>1981</v>
      </c>
      <c r="J184" s="181">
        <v>181</v>
      </c>
    </row>
    <row r="185" spans="1:10" ht="15.75">
      <c r="A185" s="10" t="str">
        <f t="shared" si="4"/>
        <v>AUST-181982</v>
      </c>
      <c r="B185" s="10" t="s">
        <v>630</v>
      </c>
      <c r="C185" s="152" t="s">
        <v>631</v>
      </c>
      <c r="D185" s="10">
        <v>8</v>
      </c>
      <c r="E185" s="181" t="s">
        <v>658</v>
      </c>
      <c r="F185">
        <v>1982</v>
      </c>
      <c r="J185" s="181">
        <v>189</v>
      </c>
    </row>
    <row r="186" spans="1:10" ht="15.75">
      <c r="A186" s="10" t="str">
        <f t="shared" si="4"/>
        <v>AUST-181983</v>
      </c>
      <c r="B186" s="10" t="s">
        <v>630</v>
      </c>
      <c r="C186" s="152" t="s">
        <v>631</v>
      </c>
      <c r="D186" s="10">
        <v>8</v>
      </c>
      <c r="E186" s="181" t="s">
        <v>658</v>
      </c>
      <c r="F186">
        <v>1983</v>
      </c>
      <c r="J186" s="181">
        <v>189</v>
      </c>
    </row>
    <row r="187" spans="1:10" ht="15.75">
      <c r="A187" s="10" t="str">
        <f t="shared" si="4"/>
        <v>AUST-181984</v>
      </c>
      <c r="B187" s="10" t="s">
        <v>630</v>
      </c>
      <c r="C187" s="152" t="s">
        <v>631</v>
      </c>
      <c r="D187" s="10">
        <v>8</v>
      </c>
      <c r="E187" s="181" t="s">
        <v>658</v>
      </c>
      <c r="F187">
        <v>1984</v>
      </c>
      <c r="J187" s="181">
        <v>190</v>
      </c>
    </row>
    <row r="188" spans="1:10" ht="15.75">
      <c r="A188" s="10" t="str">
        <f t="shared" si="4"/>
        <v>AUST-181985</v>
      </c>
      <c r="B188" s="10" t="s">
        <v>630</v>
      </c>
      <c r="C188" s="152" t="s">
        <v>631</v>
      </c>
      <c r="D188" s="10">
        <v>8</v>
      </c>
      <c r="E188" s="181" t="s">
        <v>658</v>
      </c>
      <c r="F188">
        <v>1985</v>
      </c>
      <c r="J188" s="181">
        <v>197</v>
      </c>
    </row>
    <row r="189" spans="1:10" ht="15.75">
      <c r="A189" s="10" t="str">
        <f t="shared" si="4"/>
        <v>AUST-181986</v>
      </c>
      <c r="B189" s="10" t="s">
        <v>630</v>
      </c>
      <c r="C189" s="152" t="s">
        <v>631</v>
      </c>
      <c r="D189" s="10">
        <v>8</v>
      </c>
      <c r="E189" s="181" t="s">
        <v>658</v>
      </c>
      <c r="F189">
        <v>1986</v>
      </c>
      <c r="J189" s="181">
        <v>202</v>
      </c>
    </row>
    <row r="190" spans="1:10" ht="15.75">
      <c r="A190" s="10" t="str">
        <f t="shared" si="4"/>
        <v>AUST-181987</v>
      </c>
      <c r="B190" s="10" t="s">
        <v>630</v>
      </c>
      <c r="C190" s="152" t="s">
        <v>631</v>
      </c>
      <c r="D190" s="10">
        <v>8</v>
      </c>
      <c r="E190" s="181" t="s">
        <v>658</v>
      </c>
      <c r="F190">
        <v>1987</v>
      </c>
      <c r="J190" s="181">
        <v>205</v>
      </c>
    </row>
    <row r="191" spans="1:10" ht="15.75">
      <c r="A191" s="10" t="str">
        <f t="shared" si="4"/>
        <v>AUST-181988</v>
      </c>
      <c r="B191" s="10" t="s">
        <v>630</v>
      </c>
      <c r="C191" s="152" t="s">
        <v>631</v>
      </c>
      <c r="D191" s="10">
        <v>8</v>
      </c>
      <c r="E191" s="181" t="s">
        <v>658</v>
      </c>
      <c r="F191">
        <v>1988</v>
      </c>
      <c r="J191" s="181">
        <v>210</v>
      </c>
    </row>
    <row r="192" spans="1:10" ht="15.75">
      <c r="A192" s="10" t="str">
        <f t="shared" si="4"/>
        <v>AUST-181989</v>
      </c>
      <c r="B192" s="10" t="s">
        <v>630</v>
      </c>
      <c r="C192" s="152" t="s">
        <v>631</v>
      </c>
      <c r="D192" s="10">
        <v>8</v>
      </c>
      <c r="E192" s="181" t="s">
        <v>658</v>
      </c>
      <c r="F192">
        <v>1989</v>
      </c>
      <c r="J192" s="181">
        <v>218</v>
      </c>
    </row>
    <row r="193" spans="1:10" ht="15.75">
      <c r="A193" s="10" t="str">
        <f t="shared" si="4"/>
        <v>AUST-181990</v>
      </c>
      <c r="B193" s="10" t="s">
        <v>630</v>
      </c>
      <c r="C193" s="152" t="s">
        <v>631</v>
      </c>
      <c r="D193" s="10">
        <v>8</v>
      </c>
      <c r="E193" s="181" t="s">
        <v>658</v>
      </c>
      <c r="F193">
        <v>1990</v>
      </c>
      <c r="J193" s="181">
        <v>228</v>
      </c>
    </row>
    <row r="194" spans="1:10" ht="15.75">
      <c r="A194" s="10" t="str">
        <f t="shared" si="4"/>
        <v>AUST-181991</v>
      </c>
      <c r="B194" s="10" t="s">
        <v>630</v>
      </c>
      <c r="C194" s="152" t="s">
        <v>631</v>
      </c>
      <c r="D194" s="10">
        <v>8</v>
      </c>
      <c r="E194" s="181" t="s">
        <v>658</v>
      </c>
      <c r="F194">
        <v>1991</v>
      </c>
      <c r="J194" s="181">
        <v>234</v>
      </c>
    </row>
    <row r="195" spans="1:10" ht="15.75">
      <c r="A195" s="10" t="str">
        <f t="shared" si="4"/>
        <v>AUST-181992</v>
      </c>
      <c r="B195" s="10" t="s">
        <v>630</v>
      </c>
      <c r="C195" s="152" t="s">
        <v>631</v>
      </c>
      <c r="D195" s="10">
        <v>8</v>
      </c>
      <c r="E195" s="181" t="s">
        <v>658</v>
      </c>
      <c r="F195">
        <v>1992</v>
      </c>
      <c r="J195" s="181">
        <v>240</v>
      </c>
    </row>
    <row r="196" spans="1:10" ht="15.75">
      <c r="A196" s="10" t="str">
        <f t="shared" si="4"/>
        <v>AUST-181993</v>
      </c>
      <c r="B196" s="10" t="s">
        <v>630</v>
      </c>
      <c r="C196" s="152" t="s">
        <v>631</v>
      </c>
      <c r="D196" s="10">
        <v>8</v>
      </c>
      <c r="E196" s="181" t="s">
        <v>658</v>
      </c>
      <c r="F196">
        <v>1993</v>
      </c>
      <c r="J196" s="181">
        <v>243</v>
      </c>
    </row>
    <row r="197" spans="1:10" ht="15.75">
      <c r="A197" s="10" t="str">
        <f t="shared" ref="A197:A261" si="6">CONCATENATE(B197,C197,D197,F197)</f>
        <v>AUST-181994</v>
      </c>
      <c r="B197" s="10" t="s">
        <v>630</v>
      </c>
      <c r="C197" s="152" t="s">
        <v>631</v>
      </c>
      <c r="D197" s="10">
        <v>8</v>
      </c>
      <c r="E197" s="181" t="s">
        <v>658</v>
      </c>
      <c r="F197">
        <v>1994</v>
      </c>
      <c r="J197" s="181">
        <v>250</v>
      </c>
    </row>
    <row r="198" spans="1:10" ht="15.75">
      <c r="A198" s="10" t="str">
        <f t="shared" si="6"/>
        <v>AUST-181995</v>
      </c>
      <c r="B198" s="10" t="s">
        <v>630</v>
      </c>
      <c r="C198" s="152" t="s">
        <v>631</v>
      </c>
      <c r="D198" s="10">
        <v>8</v>
      </c>
      <c r="E198" s="181" t="s">
        <v>658</v>
      </c>
      <c r="F198">
        <v>1995</v>
      </c>
      <c r="J198" s="181">
        <v>254</v>
      </c>
    </row>
    <row r="199" spans="1:10" ht="15.75">
      <c r="A199" s="10" t="str">
        <f t="shared" si="6"/>
        <v>AUST-181996</v>
      </c>
      <c r="B199" s="10" t="s">
        <v>630</v>
      </c>
      <c r="C199" s="152" t="s">
        <v>631</v>
      </c>
      <c r="D199" s="10">
        <v>8</v>
      </c>
      <c r="E199" s="181" t="s">
        <v>658</v>
      </c>
      <c r="F199">
        <v>1996</v>
      </c>
      <c r="J199" s="181">
        <v>258</v>
      </c>
    </row>
    <row r="200" spans="1:10" ht="15.75">
      <c r="A200" s="10" t="str">
        <f t="shared" si="6"/>
        <v>AUST-181997</v>
      </c>
      <c r="B200" s="10" t="s">
        <v>630</v>
      </c>
      <c r="C200" s="152" t="s">
        <v>631</v>
      </c>
      <c r="D200" s="10">
        <v>8</v>
      </c>
      <c r="E200" s="181" t="s">
        <v>658</v>
      </c>
      <c r="F200">
        <v>1997</v>
      </c>
      <c r="J200" s="181">
        <v>260</v>
      </c>
    </row>
    <row r="201" spans="1:10" ht="15.75">
      <c r="A201" s="10" t="str">
        <f t="shared" si="6"/>
        <v>AUST-181998</v>
      </c>
      <c r="B201" s="10" t="s">
        <v>630</v>
      </c>
      <c r="C201" s="152" t="s">
        <v>631</v>
      </c>
      <c r="D201" s="10">
        <v>8</v>
      </c>
      <c r="E201" s="181" t="s">
        <v>658</v>
      </c>
      <c r="F201">
        <v>1998</v>
      </c>
      <c r="J201" s="181">
        <v>262</v>
      </c>
    </row>
    <row r="202" spans="1:10" ht="15.75">
      <c r="A202" s="10" t="str">
        <f t="shared" si="6"/>
        <v>AUST-181999</v>
      </c>
      <c r="B202" s="10" t="s">
        <v>630</v>
      </c>
      <c r="C202" s="152" t="s">
        <v>631</v>
      </c>
      <c r="D202" s="10">
        <v>8</v>
      </c>
      <c r="E202" s="181" t="s">
        <v>658</v>
      </c>
      <c r="F202">
        <v>1999</v>
      </c>
      <c r="J202" s="181">
        <v>265</v>
      </c>
    </row>
    <row r="203" spans="1:10" ht="15.75">
      <c r="A203" s="10" t="str">
        <f t="shared" si="6"/>
        <v>AUST-182000</v>
      </c>
      <c r="B203" s="10" t="s">
        <v>630</v>
      </c>
      <c r="C203" s="152" t="s">
        <v>631</v>
      </c>
      <c r="D203" s="10">
        <v>8</v>
      </c>
      <c r="E203" s="181" t="s">
        <v>658</v>
      </c>
      <c r="F203">
        <v>2000</v>
      </c>
      <c r="J203" s="181">
        <v>267</v>
      </c>
    </row>
    <row r="204" spans="1:10" ht="15.75">
      <c r="A204" s="10" t="str">
        <f t="shared" si="6"/>
        <v>AUST-182001</v>
      </c>
      <c r="B204" s="10" t="s">
        <v>630</v>
      </c>
      <c r="C204" s="152" t="s">
        <v>631</v>
      </c>
      <c r="D204" s="10">
        <v>8</v>
      </c>
      <c r="E204" s="181" t="s">
        <v>658</v>
      </c>
      <c r="F204">
        <v>2001</v>
      </c>
      <c r="J204" s="181">
        <v>273</v>
      </c>
    </row>
    <row r="205" spans="1:10" ht="15.75">
      <c r="A205" s="10" t="str">
        <f t="shared" si="6"/>
        <v>AUST-182002</v>
      </c>
      <c r="B205" s="10" t="s">
        <v>630</v>
      </c>
      <c r="C205" s="152" t="s">
        <v>631</v>
      </c>
      <c r="D205" s="10">
        <v>8</v>
      </c>
      <c r="E205" s="181" t="s">
        <v>658</v>
      </c>
      <c r="F205">
        <v>2002</v>
      </c>
      <c r="J205" s="181">
        <v>272</v>
      </c>
    </row>
    <row r="206" spans="1:10" ht="15.75">
      <c r="A206" s="10" t="str">
        <f t="shared" si="6"/>
        <v>AUST-182003</v>
      </c>
      <c r="B206" s="10" t="s">
        <v>630</v>
      </c>
      <c r="C206" s="152" t="s">
        <v>631</v>
      </c>
      <c r="D206" s="10">
        <v>8</v>
      </c>
      <c r="E206" s="181" t="s">
        <v>658</v>
      </c>
      <c r="F206">
        <v>2003</v>
      </c>
      <c r="J206" s="181">
        <v>273</v>
      </c>
    </row>
    <row r="207" spans="1:10" ht="15.75">
      <c r="A207" s="10" t="str">
        <f t="shared" si="6"/>
        <v>AUST-182004</v>
      </c>
      <c r="B207" s="10" t="s">
        <v>630</v>
      </c>
      <c r="C207" s="152" t="s">
        <v>631</v>
      </c>
      <c r="D207" s="10">
        <v>8</v>
      </c>
      <c r="E207" s="181" t="s">
        <v>658</v>
      </c>
      <c r="F207">
        <v>2004</v>
      </c>
      <c r="J207" s="181">
        <v>275</v>
      </c>
    </row>
    <row r="208" spans="1:10" ht="15.75">
      <c r="A208" s="10" t="str">
        <f t="shared" si="6"/>
        <v>AUST-182005</v>
      </c>
      <c r="B208" s="10" t="s">
        <v>630</v>
      </c>
      <c r="C208" s="152" t="s">
        <v>631</v>
      </c>
      <c r="D208" s="10">
        <v>8</v>
      </c>
      <c r="E208" s="181" t="s">
        <v>658</v>
      </c>
      <c r="F208">
        <v>2005</v>
      </c>
      <c r="J208" s="181">
        <v>278</v>
      </c>
    </row>
    <row r="209" spans="1:10" ht="15.75">
      <c r="A209" s="10" t="str">
        <f t="shared" si="6"/>
        <v>AUST-182006</v>
      </c>
      <c r="B209" s="10" t="s">
        <v>630</v>
      </c>
      <c r="C209" s="152" t="s">
        <v>631</v>
      </c>
      <c r="D209" s="10">
        <v>8</v>
      </c>
      <c r="E209" s="181" t="s">
        <v>658</v>
      </c>
      <c r="F209">
        <v>2006</v>
      </c>
      <c r="J209" s="181">
        <v>275</v>
      </c>
    </row>
    <row r="210" spans="1:10" ht="15.75">
      <c r="A210" s="10" t="str">
        <f t="shared" si="6"/>
        <v>AUST-182007</v>
      </c>
      <c r="B210" s="10" t="s">
        <v>630</v>
      </c>
      <c r="C210" s="152" t="s">
        <v>631</v>
      </c>
      <c r="D210" s="10">
        <v>8</v>
      </c>
      <c r="E210" s="181" t="s">
        <v>658</v>
      </c>
      <c r="F210">
        <v>2007</v>
      </c>
      <c r="J210" s="181">
        <v>279</v>
      </c>
    </row>
    <row r="211" spans="1:10" ht="15.75">
      <c r="A211" s="10" t="str">
        <f t="shared" si="6"/>
        <v>AUST-182008</v>
      </c>
      <c r="B211" s="10" t="s">
        <v>630</v>
      </c>
      <c r="C211" s="152" t="s">
        <v>631</v>
      </c>
      <c r="D211" s="10">
        <v>8</v>
      </c>
      <c r="E211" s="181" t="s">
        <v>658</v>
      </c>
      <c r="F211">
        <v>2008</v>
      </c>
      <c r="J211" s="181">
        <v>286</v>
      </c>
    </row>
    <row r="212" spans="1:10" ht="15.75">
      <c r="A212" s="10" t="str">
        <f t="shared" si="6"/>
        <v>AUST-182009</v>
      </c>
      <c r="B212" s="10" t="s">
        <v>630</v>
      </c>
      <c r="C212" s="152" t="s">
        <v>631</v>
      </c>
      <c r="D212" s="10">
        <v>8</v>
      </c>
      <c r="E212" s="181" t="s">
        <v>658</v>
      </c>
      <c r="F212">
        <v>2009</v>
      </c>
      <c r="J212" s="181">
        <v>286</v>
      </c>
    </row>
    <row r="213" spans="1:10" ht="15.75">
      <c r="A213" s="10" t="str">
        <f t="shared" si="6"/>
        <v>AUST-182010</v>
      </c>
      <c r="B213" s="10" t="s">
        <v>630</v>
      </c>
      <c r="C213" s="152" t="s">
        <v>631</v>
      </c>
      <c r="D213" s="10">
        <v>8</v>
      </c>
      <c r="E213" s="181" t="s">
        <v>658</v>
      </c>
      <c r="F213">
        <v>2010</v>
      </c>
      <c r="J213" s="181">
        <v>288</v>
      </c>
    </row>
    <row r="214" spans="1:10" ht="15.75">
      <c r="A214" s="10" t="str">
        <f t="shared" si="6"/>
        <v>AUST-182011</v>
      </c>
      <c r="B214" s="10" t="s">
        <v>630</v>
      </c>
      <c r="C214" s="152" t="s">
        <v>631</v>
      </c>
      <c r="D214" s="10">
        <v>8</v>
      </c>
      <c r="E214" s="181" t="s">
        <v>658</v>
      </c>
      <c r="F214">
        <v>2011</v>
      </c>
      <c r="J214" s="181">
        <v>290</v>
      </c>
    </row>
    <row r="215" spans="1:10" ht="15.75">
      <c r="A215" s="10" t="str">
        <f t="shared" si="6"/>
        <v>AUST-182012</v>
      </c>
      <c r="B215" s="10" t="s">
        <v>630</v>
      </c>
      <c r="C215" s="152" t="s">
        <v>631</v>
      </c>
      <c r="D215" s="10">
        <v>8</v>
      </c>
      <c r="E215" s="181" t="s">
        <v>658</v>
      </c>
      <c r="F215">
        <v>2012</v>
      </c>
      <c r="J215" s="181">
        <v>294</v>
      </c>
    </row>
    <row r="216" spans="1:10" ht="15.75">
      <c r="A216" s="10" t="str">
        <f t="shared" si="6"/>
        <v>AUST-182013</v>
      </c>
      <c r="B216" s="10" t="s">
        <v>630</v>
      </c>
      <c r="C216" s="152" t="s">
        <v>631</v>
      </c>
      <c r="D216" s="10">
        <v>8</v>
      </c>
      <c r="E216" s="181" t="s">
        <v>658</v>
      </c>
      <c r="F216">
        <v>2013</v>
      </c>
      <c r="J216" s="182">
        <v>296</v>
      </c>
    </row>
    <row r="217" spans="1:10" ht="15.75">
      <c r="A217" s="10" t="str">
        <f t="shared" si="6"/>
        <v>AUST-182014</v>
      </c>
      <c r="B217" s="10" t="s">
        <v>630</v>
      </c>
      <c r="C217" s="152" t="s">
        <v>631</v>
      </c>
      <c r="D217" s="10">
        <v>8</v>
      </c>
      <c r="E217" s="181" t="s">
        <v>658</v>
      </c>
      <c r="F217">
        <v>2014</v>
      </c>
      <c r="J217" s="182">
        <v>307</v>
      </c>
    </row>
    <row r="218" spans="1:10" ht="15.75">
      <c r="A218" s="10" t="str">
        <f t="shared" si="6"/>
        <v>AUST-182015</v>
      </c>
      <c r="B218" s="10" t="s">
        <v>630</v>
      </c>
      <c r="C218" s="152" t="s">
        <v>631</v>
      </c>
      <c r="D218" s="10">
        <v>8</v>
      </c>
      <c r="E218" s="181" t="s">
        <v>658</v>
      </c>
      <c r="F218">
        <v>2015</v>
      </c>
      <c r="J218" s="182">
        <v>315</v>
      </c>
    </row>
    <row r="219" spans="1:10" ht="15.75">
      <c r="A219" s="10" t="str">
        <f t="shared" si="6"/>
        <v>AUST-182016</v>
      </c>
      <c r="B219" s="10" t="s">
        <v>630</v>
      </c>
      <c r="C219" s="152" t="s">
        <v>631</v>
      </c>
      <c r="D219" s="10">
        <v>8</v>
      </c>
      <c r="E219" s="181" t="s">
        <v>658</v>
      </c>
      <c r="F219">
        <v>2016</v>
      </c>
      <c r="J219" s="182">
        <v>322</v>
      </c>
    </row>
    <row r="220" spans="1:10" ht="15.75">
      <c r="A220" s="10" t="str">
        <f t="shared" si="6"/>
        <v>AUST-182017</v>
      </c>
      <c r="B220" s="10" t="s">
        <v>630</v>
      </c>
      <c r="C220" s="152" t="s">
        <v>631</v>
      </c>
      <c r="D220" s="10">
        <v>8</v>
      </c>
      <c r="E220" s="181" t="s">
        <v>658</v>
      </c>
      <c r="F220">
        <v>2017</v>
      </c>
      <c r="J220" s="182">
        <v>324</v>
      </c>
    </row>
    <row r="221" spans="1:10" ht="15.75">
      <c r="A221" s="10" t="str">
        <f t="shared" ref="A221" si="7">CONCATENATE(B221,C221,D221,F221)</f>
        <v>AUST-182018</v>
      </c>
      <c r="B221" s="10" t="s">
        <v>630</v>
      </c>
      <c r="C221" s="152" t="s">
        <v>631</v>
      </c>
      <c r="D221" s="10">
        <v>8</v>
      </c>
      <c r="E221" s="181" t="s">
        <v>658</v>
      </c>
      <c r="F221">
        <v>2018</v>
      </c>
      <c r="J221" s="182">
        <v>327</v>
      </c>
    </row>
    <row r="222" spans="1:10" ht="15.75">
      <c r="A222" s="10" t="str">
        <f t="shared" si="6"/>
        <v>AUST-1111946</v>
      </c>
      <c r="B222" s="10" t="s">
        <v>630</v>
      </c>
      <c r="C222" s="152" t="s">
        <v>631</v>
      </c>
      <c r="D222" s="10">
        <v>11</v>
      </c>
      <c r="E222" s="181" t="s">
        <v>659</v>
      </c>
      <c r="F222" t="s">
        <v>633</v>
      </c>
      <c r="J222" s="181">
        <v>24</v>
      </c>
    </row>
    <row r="223" spans="1:10" ht="15.75">
      <c r="A223" s="10" t="str">
        <f t="shared" si="6"/>
        <v>AUST-1111947</v>
      </c>
      <c r="B223" s="10" t="s">
        <v>630</v>
      </c>
      <c r="C223" s="152" t="s">
        <v>631</v>
      </c>
      <c r="D223" s="10">
        <v>11</v>
      </c>
      <c r="E223" s="181" t="s">
        <v>659</v>
      </c>
      <c r="F223" t="s">
        <v>634</v>
      </c>
      <c r="J223" s="181">
        <v>28</v>
      </c>
    </row>
    <row r="224" spans="1:10" ht="15.75">
      <c r="A224" s="10" t="str">
        <f t="shared" si="6"/>
        <v>AUST-1111948</v>
      </c>
      <c r="B224" s="10" t="s">
        <v>630</v>
      </c>
      <c r="C224" s="152" t="s">
        <v>631</v>
      </c>
      <c r="D224" s="10">
        <v>11</v>
      </c>
      <c r="E224" s="181" t="s">
        <v>659</v>
      </c>
      <c r="F224" t="s">
        <v>635</v>
      </c>
      <c r="J224" s="181">
        <v>32</v>
      </c>
    </row>
    <row r="225" spans="1:10" ht="15.75">
      <c r="A225" s="10" t="str">
        <f t="shared" si="6"/>
        <v>AUST-1111949</v>
      </c>
      <c r="B225" s="10" t="s">
        <v>630</v>
      </c>
      <c r="C225" s="152" t="s">
        <v>631</v>
      </c>
      <c r="D225" s="10">
        <v>11</v>
      </c>
      <c r="E225" s="181" t="s">
        <v>659</v>
      </c>
      <c r="F225" t="s">
        <v>636</v>
      </c>
      <c r="J225" s="181">
        <v>34</v>
      </c>
    </row>
    <row r="226" spans="1:10" ht="15.75">
      <c r="A226" s="10" t="str">
        <f t="shared" si="6"/>
        <v>AUST-1111950</v>
      </c>
      <c r="B226" s="10" t="s">
        <v>630</v>
      </c>
      <c r="C226" s="152" t="s">
        <v>631</v>
      </c>
      <c r="D226" s="10">
        <v>11</v>
      </c>
      <c r="E226" s="181" t="s">
        <v>659</v>
      </c>
      <c r="F226" t="s">
        <v>637</v>
      </c>
      <c r="J226" s="181">
        <v>35</v>
      </c>
    </row>
    <row r="227" spans="1:10" ht="15.75">
      <c r="A227" s="10" t="str">
        <f t="shared" si="6"/>
        <v>AUST-1111951</v>
      </c>
      <c r="B227" s="10" t="s">
        <v>630</v>
      </c>
      <c r="C227" s="152" t="s">
        <v>631</v>
      </c>
      <c r="D227" s="10">
        <v>11</v>
      </c>
      <c r="E227" s="181" t="s">
        <v>659</v>
      </c>
      <c r="F227" t="s">
        <v>638</v>
      </c>
      <c r="J227" s="181">
        <v>37</v>
      </c>
    </row>
    <row r="228" spans="1:10" ht="15.75">
      <c r="A228" s="10" t="str">
        <f t="shared" si="6"/>
        <v>AUST-1111952</v>
      </c>
      <c r="B228" s="10" t="s">
        <v>630</v>
      </c>
      <c r="C228" s="152" t="s">
        <v>631</v>
      </c>
      <c r="D228" s="10">
        <v>11</v>
      </c>
      <c r="E228" s="181" t="s">
        <v>659</v>
      </c>
      <c r="F228" t="s">
        <v>639</v>
      </c>
      <c r="J228" s="181">
        <v>38</v>
      </c>
    </row>
    <row r="229" spans="1:10" ht="15.75">
      <c r="A229" s="10" t="str">
        <f t="shared" si="6"/>
        <v>AUST-1111953</v>
      </c>
      <c r="B229" s="10" t="s">
        <v>630</v>
      </c>
      <c r="C229" s="152" t="s">
        <v>631</v>
      </c>
      <c r="D229" s="10">
        <v>11</v>
      </c>
      <c r="E229" s="181" t="s">
        <v>659</v>
      </c>
      <c r="F229" t="s">
        <v>640</v>
      </c>
      <c r="J229" s="181">
        <v>39</v>
      </c>
    </row>
    <row r="230" spans="1:10" ht="15.75">
      <c r="A230" s="10" t="str">
        <f t="shared" si="6"/>
        <v>AUST-1111954</v>
      </c>
      <c r="B230" s="10" t="s">
        <v>630</v>
      </c>
      <c r="C230" s="152" t="s">
        <v>631</v>
      </c>
      <c r="D230" s="10">
        <v>11</v>
      </c>
      <c r="E230" s="181" t="s">
        <v>659</v>
      </c>
      <c r="F230" t="s">
        <v>641</v>
      </c>
      <c r="J230" s="181">
        <v>41</v>
      </c>
    </row>
    <row r="231" spans="1:10" ht="15.75">
      <c r="A231" s="10" t="str">
        <f t="shared" si="6"/>
        <v>AUST-1111955</v>
      </c>
      <c r="B231" s="10" t="s">
        <v>630</v>
      </c>
      <c r="C231" s="152" t="s">
        <v>631</v>
      </c>
      <c r="D231" s="10">
        <v>11</v>
      </c>
      <c r="E231" s="181" t="s">
        <v>659</v>
      </c>
      <c r="F231" t="s">
        <v>642</v>
      </c>
      <c r="J231" s="181">
        <v>42</v>
      </c>
    </row>
    <row r="232" spans="1:10" ht="15.75">
      <c r="A232" s="10" t="str">
        <f t="shared" si="6"/>
        <v>AUST-1111956</v>
      </c>
      <c r="B232" s="10" t="s">
        <v>630</v>
      </c>
      <c r="C232" s="152" t="s">
        <v>631</v>
      </c>
      <c r="D232" s="10">
        <v>11</v>
      </c>
      <c r="E232" s="181" t="s">
        <v>659</v>
      </c>
      <c r="F232" t="s">
        <v>643</v>
      </c>
      <c r="J232" s="181">
        <v>46</v>
      </c>
    </row>
    <row r="233" spans="1:10" ht="15.75">
      <c r="A233" s="10" t="str">
        <f t="shared" si="6"/>
        <v>AUST-1111957</v>
      </c>
      <c r="B233" s="10" t="s">
        <v>630</v>
      </c>
      <c r="C233" s="152" t="s">
        <v>631</v>
      </c>
      <c r="D233" s="10">
        <v>11</v>
      </c>
      <c r="E233" s="181" t="s">
        <v>659</v>
      </c>
      <c r="F233" t="s">
        <v>644</v>
      </c>
      <c r="J233" s="181">
        <v>49</v>
      </c>
    </row>
    <row r="234" spans="1:10" ht="15.75">
      <c r="A234" s="10" t="str">
        <f t="shared" si="6"/>
        <v>AUST-1111958</v>
      </c>
      <c r="B234" s="10" t="s">
        <v>630</v>
      </c>
      <c r="C234" s="152" t="s">
        <v>631</v>
      </c>
      <c r="D234" s="10">
        <v>11</v>
      </c>
      <c r="E234" s="181" t="s">
        <v>659</v>
      </c>
      <c r="F234" t="s">
        <v>645</v>
      </c>
      <c r="J234" s="181">
        <v>50</v>
      </c>
    </row>
    <row r="235" spans="1:10" ht="15.75">
      <c r="A235" s="10" t="str">
        <f t="shared" si="6"/>
        <v>AUST-1111959</v>
      </c>
      <c r="B235" s="10" t="s">
        <v>630</v>
      </c>
      <c r="C235" s="152" t="s">
        <v>631</v>
      </c>
      <c r="D235" s="10">
        <v>11</v>
      </c>
      <c r="E235" s="181" t="s">
        <v>659</v>
      </c>
      <c r="F235" t="s">
        <v>646</v>
      </c>
      <c r="J235" s="181">
        <v>52</v>
      </c>
    </row>
    <row r="236" spans="1:10" ht="15.75">
      <c r="A236" s="10" t="str">
        <f t="shared" si="6"/>
        <v>AUST-1111960</v>
      </c>
      <c r="B236" s="10" t="s">
        <v>630</v>
      </c>
      <c r="C236" s="152" t="s">
        <v>631</v>
      </c>
      <c r="D236" s="10">
        <v>11</v>
      </c>
      <c r="E236" s="181" t="s">
        <v>659</v>
      </c>
      <c r="F236" t="s">
        <v>647</v>
      </c>
      <c r="J236" s="181">
        <v>53</v>
      </c>
    </row>
    <row r="237" spans="1:10" ht="15.75">
      <c r="A237" s="10" t="str">
        <f t="shared" si="6"/>
        <v>AUST-1111961</v>
      </c>
      <c r="B237" s="10" t="s">
        <v>630</v>
      </c>
      <c r="C237" s="152" t="s">
        <v>631</v>
      </c>
      <c r="D237" s="10">
        <v>11</v>
      </c>
      <c r="E237" s="181" t="s">
        <v>659</v>
      </c>
      <c r="F237" t="s">
        <v>648</v>
      </c>
      <c r="J237" s="181">
        <v>52</v>
      </c>
    </row>
    <row r="238" spans="1:10" ht="15.75">
      <c r="A238" s="10" t="str">
        <f t="shared" si="6"/>
        <v>AUST-1111962</v>
      </c>
      <c r="B238" s="10" t="s">
        <v>630</v>
      </c>
      <c r="C238" s="152" t="s">
        <v>631</v>
      </c>
      <c r="D238" s="10">
        <v>11</v>
      </c>
      <c r="E238" s="181" t="s">
        <v>659</v>
      </c>
      <c r="F238" t="s">
        <v>649</v>
      </c>
      <c r="J238" s="181">
        <v>53</v>
      </c>
    </row>
    <row r="239" spans="1:10" ht="15.75">
      <c r="A239" s="10" t="str">
        <f t="shared" si="6"/>
        <v>AUST-1111963</v>
      </c>
      <c r="B239" s="10" t="s">
        <v>630</v>
      </c>
      <c r="C239" s="152" t="s">
        <v>631</v>
      </c>
      <c r="D239" s="10">
        <v>11</v>
      </c>
      <c r="E239" s="181" t="s">
        <v>659</v>
      </c>
      <c r="F239" t="s">
        <v>650</v>
      </c>
      <c r="J239" s="181">
        <v>54</v>
      </c>
    </row>
    <row r="240" spans="1:10" ht="15.75">
      <c r="A240" s="10" t="str">
        <f t="shared" si="6"/>
        <v>AUST-1111964</v>
      </c>
      <c r="B240" s="10" t="s">
        <v>630</v>
      </c>
      <c r="C240" s="152" t="s">
        <v>631</v>
      </c>
      <c r="D240" s="10">
        <v>11</v>
      </c>
      <c r="E240" s="181" t="s">
        <v>659</v>
      </c>
      <c r="F240" t="s">
        <v>651</v>
      </c>
      <c r="J240" s="181">
        <v>56</v>
      </c>
    </row>
    <row r="241" spans="1:10" ht="15.75">
      <c r="A241" s="10" t="str">
        <f t="shared" si="6"/>
        <v>AUST-1111965</v>
      </c>
      <c r="B241" s="10" t="s">
        <v>630</v>
      </c>
      <c r="C241" s="152" t="s">
        <v>631</v>
      </c>
      <c r="D241" s="10">
        <v>11</v>
      </c>
      <c r="E241" s="181" t="s">
        <v>659</v>
      </c>
      <c r="F241" t="s">
        <v>652</v>
      </c>
      <c r="J241" s="181">
        <v>57</v>
      </c>
    </row>
    <row r="242" spans="1:10" ht="15.75">
      <c r="A242" s="10" t="str">
        <f t="shared" si="6"/>
        <v>AUST-1111966</v>
      </c>
      <c r="B242" s="10" t="s">
        <v>630</v>
      </c>
      <c r="C242" s="152" t="s">
        <v>631</v>
      </c>
      <c r="D242" s="10">
        <v>11</v>
      </c>
      <c r="E242" s="181" t="s">
        <v>659</v>
      </c>
      <c r="F242" t="s">
        <v>653</v>
      </c>
      <c r="J242" s="181">
        <v>59</v>
      </c>
    </row>
    <row r="243" spans="1:10" ht="15.75">
      <c r="A243" s="10" t="str">
        <f t="shared" si="6"/>
        <v>AUST-1111967</v>
      </c>
      <c r="B243" s="10" t="s">
        <v>630</v>
      </c>
      <c r="C243" s="152" t="s">
        <v>631</v>
      </c>
      <c r="D243" s="10">
        <v>11</v>
      </c>
      <c r="E243" s="181" t="s">
        <v>659</v>
      </c>
      <c r="F243" t="s">
        <v>654</v>
      </c>
      <c r="J243" s="181">
        <v>61</v>
      </c>
    </row>
    <row r="244" spans="1:10" ht="15.75">
      <c r="A244" s="10" t="str">
        <f t="shared" si="6"/>
        <v>AUST-1111968</v>
      </c>
      <c r="B244" s="10" t="s">
        <v>630</v>
      </c>
      <c r="C244" s="152" t="s">
        <v>631</v>
      </c>
      <c r="D244" s="10">
        <v>11</v>
      </c>
      <c r="E244" s="181" t="s">
        <v>659</v>
      </c>
      <c r="F244" t="s">
        <v>655</v>
      </c>
      <c r="J244" s="181">
        <v>64</v>
      </c>
    </row>
    <row r="245" spans="1:10" ht="15.75">
      <c r="A245" s="10" t="str">
        <f t="shared" si="6"/>
        <v>AUST-1111969</v>
      </c>
      <c r="B245" s="10" t="s">
        <v>630</v>
      </c>
      <c r="C245" s="152" t="s">
        <v>631</v>
      </c>
      <c r="D245" s="10">
        <v>11</v>
      </c>
      <c r="E245" s="181" t="s">
        <v>659</v>
      </c>
      <c r="F245" t="s">
        <v>656</v>
      </c>
      <c r="J245" s="181">
        <v>68</v>
      </c>
    </row>
    <row r="246" spans="1:10" ht="15.75">
      <c r="A246" s="10" t="str">
        <f t="shared" si="6"/>
        <v>AUST-1111970</v>
      </c>
      <c r="B246" s="10" t="s">
        <v>630</v>
      </c>
      <c r="C246" s="152" t="s">
        <v>631</v>
      </c>
      <c r="D246" s="10">
        <v>11</v>
      </c>
      <c r="E246" s="181" t="s">
        <v>659</v>
      </c>
      <c r="F246" t="s">
        <v>535</v>
      </c>
      <c r="J246" s="181">
        <v>74</v>
      </c>
    </row>
    <row r="247" spans="1:10" ht="15.75">
      <c r="A247" s="10" t="str">
        <f t="shared" si="6"/>
        <v>AUST-1111971</v>
      </c>
      <c r="B247" s="10" t="s">
        <v>630</v>
      </c>
      <c r="C247" s="152" t="s">
        <v>631</v>
      </c>
      <c r="D247" s="10">
        <v>11</v>
      </c>
      <c r="E247" s="181" t="s">
        <v>659</v>
      </c>
      <c r="F247" t="s">
        <v>536</v>
      </c>
      <c r="J247" s="181">
        <v>84</v>
      </c>
    </row>
    <row r="248" spans="1:10" ht="15.75">
      <c r="A248" s="10" t="str">
        <f t="shared" si="6"/>
        <v>AUST-1111972</v>
      </c>
      <c r="B248" s="10" t="s">
        <v>630</v>
      </c>
      <c r="C248" s="152" t="s">
        <v>631</v>
      </c>
      <c r="D248" s="10">
        <v>11</v>
      </c>
      <c r="E248" s="181" t="s">
        <v>659</v>
      </c>
      <c r="F248" t="s">
        <v>537</v>
      </c>
      <c r="J248" s="181">
        <v>91</v>
      </c>
    </row>
    <row r="249" spans="1:10" ht="15.75">
      <c r="A249" s="10" t="str">
        <f t="shared" si="6"/>
        <v>AUST-1111973</v>
      </c>
      <c r="B249" s="10" t="s">
        <v>630</v>
      </c>
      <c r="C249" s="152" t="s">
        <v>631</v>
      </c>
      <c r="D249" s="10">
        <v>11</v>
      </c>
      <c r="E249" s="181" t="s">
        <v>659</v>
      </c>
      <c r="F249" t="s">
        <v>538</v>
      </c>
      <c r="J249" s="181">
        <v>100</v>
      </c>
    </row>
    <row r="250" spans="1:10" ht="15.75">
      <c r="A250" s="10" t="str">
        <f t="shared" si="6"/>
        <v>AUST-1111974</v>
      </c>
      <c r="B250" s="10" t="s">
        <v>630</v>
      </c>
      <c r="C250" s="152" t="s">
        <v>631</v>
      </c>
      <c r="D250" s="10">
        <v>11</v>
      </c>
      <c r="E250" s="181" t="s">
        <v>659</v>
      </c>
      <c r="F250">
        <v>1974</v>
      </c>
      <c r="J250" s="181">
        <v>119</v>
      </c>
    </row>
    <row r="251" spans="1:10" ht="15.75">
      <c r="A251" s="10" t="str">
        <f t="shared" si="6"/>
        <v>AUST-1111975</v>
      </c>
      <c r="B251" s="10" t="s">
        <v>630</v>
      </c>
      <c r="C251" s="152" t="s">
        <v>631</v>
      </c>
      <c r="D251" s="10">
        <v>11</v>
      </c>
      <c r="E251" s="181" t="s">
        <v>659</v>
      </c>
      <c r="F251">
        <v>1975</v>
      </c>
      <c r="J251" s="181">
        <v>128</v>
      </c>
    </row>
    <row r="252" spans="1:10" ht="15.75">
      <c r="A252" s="10" t="str">
        <f t="shared" si="6"/>
        <v>AUST-1111976</v>
      </c>
      <c r="B252" s="10" t="s">
        <v>630</v>
      </c>
      <c r="C252" s="152" t="s">
        <v>631</v>
      </c>
      <c r="D252" s="10">
        <v>11</v>
      </c>
      <c r="E252" s="181" t="s">
        <v>659</v>
      </c>
      <c r="F252">
        <v>1976</v>
      </c>
      <c r="J252" s="181">
        <v>131</v>
      </c>
    </row>
    <row r="253" spans="1:10" ht="15.75">
      <c r="A253" s="10" t="str">
        <f t="shared" si="6"/>
        <v>AUST-1111977</v>
      </c>
      <c r="B253" s="10" t="s">
        <v>630</v>
      </c>
      <c r="C253" s="152" t="s">
        <v>631</v>
      </c>
      <c r="D253" s="10">
        <v>11</v>
      </c>
      <c r="E253" s="181" t="s">
        <v>659</v>
      </c>
      <c r="F253">
        <v>1977</v>
      </c>
      <c r="J253" s="181">
        <v>136</v>
      </c>
    </row>
    <row r="254" spans="1:10" ht="15.75">
      <c r="A254" s="10" t="str">
        <f t="shared" si="6"/>
        <v>AUST-1111978</v>
      </c>
      <c r="B254" s="10" t="s">
        <v>630</v>
      </c>
      <c r="C254" s="152" t="s">
        <v>631</v>
      </c>
      <c r="D254" s="10">
        <v>11</v>
      </c>
      <c r="E254" s="181" t="s">
        <v>659</v>
      </c>
      <c r="F254">
        <v>1978</v>
      </c>
      <c r="J254" s="181">
        <v>148</v>
      </c>
    </row>
    <row r="255" spans="1:10" ht="15.75">
      <c r="A255" s="10" t="str">
        <f t="shared" si="6"/>
        <v>AUST-1111979</v>
      </c>
      <c r="B255" s="10" t="s">
        <v>630</v>
      </c>
      <c r="C255" s="152" t="s">
        <v>631</v>
      </c>
      <c r="D255" s="10">
        <v>11</v>
      </c>
      <c r="E255" s="181" t="s">
        <v>659</v>
      </c>
      <c r="F255">
        <v>1979</v>
      </c>
      <c r="J255" s="181">
        <v>163</v>
      </c>
    </row>
    <row r="256" spans="1:10" ht="15.75">
      <c r="A256" s="10" t="str">
        <f t="shared" si="6"/>
        <v>AUST-1111980</v>
      </c>
      <c r="B256" s="10" t="s">
        <v>630</v>
      </c>
      <c r="C256" s="152" t="s">
        <v>631</v>
      </c>
      <c r="D256" s="10">
        <v>11</v>
      </c>
      <c r="E256" s="181" t="s">
        <v>659</v>
      </c>
      <c r="F256">
        <v>1980</v>
      </c>
      <c r="J256" s="181">
        <v>183</v>
      </c>
    </row>
    <row r="257" spans="1:10" ht="15.75">
      <c r="A257" s="10" t="str">
        <f t="shared" si="6"/>
        <v>AUST-1111981</v>
      </c>
      <c r="B257" s="10" t="s">
        <v>630</v>
      </c>
      <c r="C257" s="152" t="s">
        <v>631</v>
      </c>
      <c r="D257" s="10">
        <v>11</v>
      </c>
      <c r="E257" s="181" t="s">
        <v>659</v>
      </c>
      <c r="F257">
        <v>1981</v>
      </c>
      <c r="J257" s="181">
        <v>193</v>
      </c>
    </row>
    <row r="258" spans="1:10" ht="15.75">
      <c r="A258" s="10" t="str">
        <f t="shared" si="6"/>
        <v>AUST-1111982</v>
      </c>
      <c r="B258" s="10" t="s">
        <v>630</v>
      </c>
      <c r="C258" s="152" t="s">
        <v>631</v>
      </c>
      <c r="D258" s="10">
        <v>11</v>
      </c>
      <c r="E258" s="181" t="s">
        <v>659</v>
      </c>
      <c r="F258">
        <v>1982</v>
      </c>
      <c r="J258" s="181">
        <v>198</v>
      </c>
    </row>
    <row r="259" spans="1:10" ht="15.75">
      <c r="A259" s="10" t="str">
        <f t="shared" si="6"/>
        <v>AUST-1111983</v>
      </c>
      <c r="B259" s="10" t="s">
        <v>630</v>
      </c>
      <c r="C259" s="152" t="s">
        <v>631</v>
      </c>
      <c r="D259" s="10">
        <v>11</v>
      </c>
      <c r="E259" s="181" t="s">
        <v>659</v>
      </c>
      <c r="F259">
        <v>1983</v>
      </c>
      <c r="J259" s="181">
        <v>206</v>
      </c>
    </row>
    <row r="260" spans="1:10" ht="15.75">
      <c r="A260" s="10" t="str">
        <f t="shared" si="6"/>
        <v>AUST-1111984</v>
      </c>
      <c r="B260" s="10" t="s">
        <v>630</v>
      </c>
      <c r="C260" s="152" t="s">
        <v>631</v>
      </c>
      <c r="D260" s="10">
        <v>11</v>
      </c>
      <c r="E260" s="181" t="s">
        <v>659</v>
      </c>
      <c r="F260">
        <v>1984</v>
      </c>
      <c r="J260" s="181">
        <v>218</v>
      </c>
    </row>
    <row r="261" spans="1:10" ht="15.75">
      <c r="A261" s="10" t="str">
        <f t="shared" si="6"/>
        <v>AUST-1111985</v>
      </c>
      <c r="B261" s="10" t="s">
        <v>630</v>
      </c>
      <c r="C261" s="152" t="s">
        <v>631</v>
      </c>
      <c r="D261" s="10">
        <v>11</v>
      </c>
      <c r="E261" s="181" t="s">
        <v>659</v>
      </c>
      <c r="F261">
        <v>1985</v>
      </c>
      <c r="J261" s="181">
        <v>224</v>
      </c>
    </row>
    <row r="262" spans="1:10" ht="15.75">
      <c r="A262" s="10" t="str">
        <f t="shared" ref="A262:A326" si="8">CONCATENATE(B262,C262,D262,F262)</f>
        <v>AUST-1111986</v>
      </c>
      <c r="B262" s="10" t="s">
        <v>630</v>
      </c>
      <c r="C262" s="152" t="s">
        <v>631</v>
      </c>
      <c r="D262" s="10">
        <v>11</v>
      </c>
      <c r="E262" s="181" t="s">
        <v>659</v>
      </c>
      <c r="F262">
        <v>1986</v>
      </c>
      <c r="J262" s="181">
        <v>234</v>
      </c>
    </row>
    <row r="263" spans="1:10" ht="15.75">
      <c r="A263" s="10" t="str">
        <f t="shared" si="8"/>
        <v>AUST-1111987</v>
      </c>
      <c r="B263" s="10" t="s">
        <v>630</v>
      </c>
      <c r="C263" s="152" t="s">
        <v>631</v>
      </c>
      <c r="D263" s="10">
        <v>11</v>
      </c>
      <c r="E263" s="181" t="s">
        <v>659</v>
      </c>
      <c r="F263">
        <v>1987</v>
      </c>
      <c r="J263" s="181">
        <v>239</v>
      </c>
    </row>
    <row r="264" spans="1:10" ht="15.75">
      <c r="A264" s="10" t="str">
        <f t="shared" si="8"/>
        <v>AUST-1111988</v>
      </c>
      <c r="B264" s="10" t="s">
        <v>630</v>
      </c>
      <c r="C264" s="152" t="s">
        <v>631</v>
      </c>
      <c r="D264" s="10">
        <v>11</v>
      </c>
      <c r="E264" s="181" t="s">
        <v>659</v>
      </c>
      <c r="F264">
        <v>1988</v>
      </c>
      <c r="J264" s="181">
        <v>254</v>
      </c>
    </row>
    <row r="265" spans="1:10" ht="15.75">
      <c r="A265" s="10" t="str">
        <f t="shared" si="8"/>
        <v>AUST-1111989</v>
      </c>
      <c r="B265" s="10" t="s">
        <v>630</v>
      </c>
      <c r="C265" s="152" t="s">
        <v>631</v>
      </c>
      <c r="D265" s="10">
        <v>11</v>
      </c>
      <c r="E265" s="181" t="s">
        <v>659</v>
      </c>
      <c r="F265">
        <v>1989</v>
      </c>
      <c r="J265" s="181">
        <v>268</v>
      </c>
    </row>
    <row r="266" spans="1:10" ht="15.75">
      <c r="A266" s="10" t="str">
        <f t="shared" si="8"/>
        <v>AUST-1111990</v>
      </c>
      <c r="B266" s="10" t="s">
        <v>630</v>
      </c>
      <c r="C266" s="152" t="s">
        <v>631</v>
      </c>
      <c r="D266" s="10">
        <v>11</v>
      </c>
      <c r="E266" s="181" t="s">
        <v>659</v>
      </c>
      <c r="F266">
        <v>1990</v>
      </c>
      <c r="J266" s="181">
        <v>272</v>
      </c>
    </row>
    <row r="267" spans="1:10" ht="15.75">
      <c r="A267" s="10" t="str">
        <f t="shared" si="8"/>
        <v>AUST-1111991</v>
      </c>
      <c r="B267" s="10" t="s">
        <v>630</v>
      </c>
      <c r="C267" s="152" t="s">
        <v>631</v>
      </c>
      <c r="D267" s="10">
        <v>11</v>
      </c>
      <c r="E267" s="181" t="s">
        <v>659</v>
      </c>
      <c r="F267">
        <v>1991</v>
      </c>
      <c r="J267" s="181">
        <v>274</v>
      </c>
    </row>
    <row r="268" spans="1:10" ht="15.75">
      <c r="A268" s="10" t="str">
        <f t="shared" si="8"/>
        <v>AUST-1111992</v>
      </c>
      <c r="B268" s="10" t="s">
        <v>630</v>
      </c>
      <c r="C268" s="152" t="s">
        <v>631</v>
      </c>
      <c r="D268" s="10">
        <v>11</v>
      </c>
      <c r="E268" s="181" t="s">
        <v>659</v>
      </c>
      <c r="F268">
        <v>1992</v>
      </c>
      <c r="J268" s="181">
        <v>279</v>
      </c>
    </row>
    <row r="269" spans="1:10" ht="15.75">
      <c r="A269" s="10" t="str">
        <f t="shared" si="8"/>
        <v>AUST-1111993</v>
      </c>
      <c r="B269" s="10" t="s">
        <v>630</v>
      </c>
      <c r="C269" s="152" t="s">
        <v>631</v>
      </c>
      <c r="D269" s="10">
        <v>11</v>
      </c>
      <c r="E269" s="181" t="s">
        <v>659</v>
      </c>
      <c r="F269">
        <v>1993</v>
      </c>
      <c r="J269" s="181">
        <v>290</v>
      </c>
    </row>
    <row r="270" spans="1:10" ht="15.75">
      <c r="A270" s="10" t="str">
        <f t="shared" si="8"/>
        <v>AUST-1111994</v>
      </c>
      <c r="B270" s="10" t="s">
        <v>630</v>
      </c>
      <c r="C270" s="152" t="s">
        <v>631</v>
      </c>
      <c r="D270" s="10">
        <v>11</v>
      </c>
      <c r="E270" s="181" t="s">
        <v>659</v>
      </c>
      <c r="F270">
        <v>1994</v>
      </c>
      <c r="J270" s="181">
        <v>306</v>
      </c>
    </row>
    <row r="271" spans="1:10" ht="15.75">
      <c r="A271" s="10" t="str">
        <f t="shared" si="8"/>
        <v>AUST-1111995</v>
      </c>
      <c r="B271" s="10" t="s">
        <v>630</v>
      </c>
      <c r="C271" s="152" t="s">
        <v>631</v>
      </c>
      <c r="D271" s="10">
        <v>11</v>
      </c>
      <c r="E271" s="181" t="s">
        <v>659</v>
      </c>
      <c r="F271">
        <v>1995</v>
      </c>
      <c r="J271" s="181">
        <v>310</v>
      </c>
    </row>
    <row r="272" spans="1:10" ht="15.75">
      <c r="A272" s="10" t="str">
        <f t="shared" si="8"/>
        <v>AUST-1111996</v>
      </c>
      <c r="B272" s="10" t="s">
        <v>630</v>
      </c>
      <c r="C272" s="152" t="s">
        <v>631</v>
      </c>
      <c r="D272" s="10">
        <v>11</v>
      </c>
      <c r="E272" s="181" t="s">
        <v>659</v>
      </c>
      <c r="F272">
        <v>1996</v>
      </c>
      <c r="J272" s="181">
        <v>312</v>
      </c>
    </row>
    <row r="273" spans="1:10" ht="15.75">
      <c r="A273" s="10" t="str">
        <f t="shared" si="8"/>
        <v>AUST-1111997</v>
      </c>
      <c r="B273" s="10" t="s">
        <v>630</v>
      </c>
      <c r="C273" s="152" t="s">
        <v>631</v>
      </c>
      <c r="D273" s="10">
        <v>11</v>
      </c>
      <c r="E273" s="181" t="s">
        <v>659</v>
      </c>
      <c r="F273">
        <v>1997</v>
      </c>
      <c r="J273" s="181">
        <v>329</v>
      </c>
    </row>
    <row r="274" spans="1:10" ht="15.75">
      <c r="A274" s="10" t="str">
        <f t="shared" si="8"/>
        <v>AUST-1111998</v>
      </c>
      <c r="B274" s="10" t="s">
        <v>630</v>
      </c>
      <c r="C274" s="152" t="s">
        <v>631</v>
      </c>
      <c r="D274" s="10">
        <v>11</v>
      </c>
      <c r="E274" s="181" t="s">
        <v>659</v>
      </c>
      <c r="F274">
        <v>1998</v>
      </c>
      <c r="J274" s="181">
        <v>338</v>
      </c>
    </row>
    <row r="275" spans="1:10" ht="15.75">
      <c r="A275" s="10" t="str">
        <f t="shared" si="8"/>
        <v>AUST-1111999</v>
      </c>
      <c r="B275" s="10" t="s">
        <v>630</v>
      </c>
      <c r="C275" s="152" t="s">
        <v>631</v>
      </c>
      <c r="D275" s="10">
        <v>11</v>
      </c>
      <c r="E275" s="181" t="s">
        <v>659</v>
      </c>
      <c r="F275">
        <v>1999</v>
      </c>
      <c r="J275" s="181">
        <v>343</v>
      </c>
    </row>
    <row r="276" spans="1:10" ht="15.75">
      <c r="A276" s="10" t="str">
        <f t="shared" si="8"/>
        <v>AUST-1112000</v>
      </c>
      <c r="B276" s="10" t="s">
        <v>630</v>
      </c>
      <c r="C276" s="152" t="s">
        <v>631</v>
      </c>
      <c r="D276" s="10">
        <v>11</v>
      </c>
      <c r="E276" s="181" t="s">
        <v>659</v>
      </c>
      <c r="F276">
        <v>2000</v>
      </c>
      <c r="J276" s="181">
        <v>359</v>
      </c>
    </row>
    <row r="277" spans="1:10" ht="15.75">
      <c r="A277" s="10" t="str">
        <f t="shared" si="8"/>
        <v>AUST-1112001</v>
      </c>
      <c r="B277" s="10" t="s">
        <v>630</v>
      </c>
      <c r="C277" s="152" t="s">
        <v>631</v>
      </c>
      <c r="D277" s="10">
        <v>11</v>
      </c>
      <c r="E277" s="181" t="s">
        <v>659</v>
      </c>
      <c r="F277">
        <v>2001</v>
      </c>
      <c r="J277" s="181">
        <v>374</v>
      </c>
    </row>
    <row r="278" spans="1:10" ht="15.75">
      <c r="A278" s="10" t="str">
        <f t="shared" si="8"/>
        <v>AUST-1112002</v>
      </c>
      <c r="B278" s="10" t="s">
        <v>630</v>
      </c>
      <c r="C278" s="152" t="s">
        <v>631</v>
      </c>
      <c r="D278" s="10">
        <v>11</v>
      </c>
      <c r="E278" s="181" t="s">
        <v>659</v>
      </c>
      <c r="F278">
        <v>2002</v>
      </c>
      <c r="J278" s="181">
        <v>384</v>
      </c>
    </row>
    <row r="279" spans="1:10" ht="15.75">
      <c r="A279" s="10" t="str">
        <f t="shared" si="8"/>
        <v>AUST-1112003</v>
      </c>
      <c r="B279" s="10" t="s">
        <v>630</v>
      </c>
      <c r="C279" s="152" t="s">
        <v>631</v>
      </c>
      <c r="D279" s="10">
        <v>11</v>
      </c>
      <c r="E279" s="181" t="s">
        <v>659</v>
      </c>
      <c r="F279">
        <v>2003</v>
      </c>
      <c r="J279" s="181">
        <v>385</v>
      </c>
    </row>
    <row r="280" spans="1:10" ht="15.75">
      <c r="A280" s="10" t="str">
        <f t="shared" si="8"/>
        <v>AUST-1112004</v>
      </c>
      <c r="B280" s="10" t="s">
        <v>630</v>
      </c>
      <c r="C280" s="152" t="s">
        <v>631</v>
      </c>
      <c r="D280" s="10">
        <v>11</v>
      </c>
      <c r="E280" s="181" t="s">
        <v>659</v>
      </c>
      <c r="F280">
        <v>2004</v>
      </c>
      <c r="J280" s="181">
        <v>412</v>
      </c>
    </row>
    <row r="281" spans="1:10" ht="15.75">
      <c r="A281" s="10" t="str">
        <f t="shared" si="8"/>
        <v>AUST-1112005</v>
      </c>
      <c r="B281" s="10" t="s">
        <v>630</v>
      </c>
      <c r="C281" s="152" t="s">
        <v>631</v>
      </c>
      <c r="D281" s="10">
        <v>11</v>
      </c>
      <c r="E281" s="181" t="s">
        <v>659</v>
      </c>
      <c r="F281">
        <v>2005</v>
      </c>
      <c r="J281" s="181">
        <v>431</v>
      </c>
    </row>
    <row r="282" spans="1:10" ht="15.75">
      <c r="A282" s="10" t="str">
        <f t="shared" si="8"/>
        <v>AUST-1112006</v>
      </c>
      <c r="B282" s="10" t="s">
        <v>630</v>
      </c>
      <c r="C282" s="152" t="s">
        <v>631</v>
      </c>
      <c r="D282" s="10">
        <v>11</v>
      </c>
      <c r="E282" s="181" t="s">
        <v>659</v>
      </c>
      <c r="F282">
        <v>2006</v>
      </c>
      <c r="J282" s="181">
        <v>443</v>
      </c>
    </row>
    <row r="283" spans="1:10" ht="15.75">
      <c r="A283" s="10" t="str">
        <f t="shared" si="8"/>
        <v>AUST-1112007</v>
      </c>
      <c r="B283" s="10" t="s">
        <v>630</v>
      </c>
      <c r="C283" s="152" t="s">
        <v>631</v>
      </c>
      <c r="D283" s="10">
        <v>11</v>
      </c>
      <c r="E283" s="181" t="s">
        <v>659</v>
      </c>
      <c r="F283">
        <v>2007</v>
      </c>
      <c r="J283" s="181">
        <v>472</v>
      </c>
    </row>
    <row r="284" spans="1:10" ht="15.75">
      <c r="A284" s="10" t="str">
        <f t="shared" si="8"/>
        <v>AUST-1112008</v>
      </c>
      <c r="B284" s="10" t="s">
        <v>630</v>
      </c>
      <c r="C284" s="152" t="s">
        <v>631</v>
      </c>
      <c r="D284" s="10">
        <v>11</v>
      </c>
      <c r="E284" s="181" t="s">
        <v>659</v>
      </c>
      <c r="F284">
        <v>2008</v>
      </c>
      <c r="J284" s="181">
        <v>497</v>
      </c>
    </row>
    <row r="285" spans="1:10" ht="15.75">
      <c r="A285" s="10" t="str">
        <f t="shared" si="8"/>
        <v>AUST-1112009</v>
      </c>
      <c r="B285" s="10" t="s">
        <v>630</v>
      </c>
      <c r="C285" s="152" t="s">
        <v>631</v>
      </c>
      <c r="D285" s="10">
        <v>11</v>
      </c>
      <c r="E285" s="181" t="s">
        <v>659</v>
      </c>
      <c r="F285">
        <v>2009</v>
      </c>
      <c r="J285" s="181">
        <v>494</v>
      </c>
    </row>
    <row r="286" spans="1:10" ht="15.75">
      <c r="A286" s="10" t="str">
        <f t="shared" si="8"/>
        <v>AUST-1112010</v>
      </c>
      <c r="B286" s="10" t="s">
        <v>630</v>
      </c>
      <c r="C286" s="152" t="s">
        <v>631</v>
      </c>
      <c r="D286" s="10">
        <v>11</v>
      </c>
      <c r="E286" s="181" t="s">
        <v>659</v>
      </c>
      <c r="F286">
        <v>2010</v>
      </c>
      <c r="J286" s="181">
        <v>507</v>
      </c>
    </row>
    <row r="287" spans="1:10" ht="15.75">
      <c r="A287" s="10" t="str">
        <f t="shared" si="8"/>
        <v>AUST-1112011</v>
      </c>
      <c r="B287" s="10" t="s">
        <v>630</v>
      </c>
      <c r="C287" s="152" t="s">
        <v>631</v>
      </c>
      <c r="D287" s="10">
        <v>11</v>
      </c>
      <c r="E287" s="181" t="s">
        <v>659</v>
      </c>
      <c r="F287">
        <v>2011</v>
      </c>
      <c r="J287" s="181">
        <v>518</v>
      </c>
    </row>
    <row r="288" spans="1:10" ht="15.75">
      <c r="A288" s="10" t="str">
        <f t="shared" si="8"/>
        <v>AUST-1112012</v>
      </c>
      <c r="B288" s="10" t="s">
        <v>630</v>
      </c>
      <c r="C288" s="152" t="s">
        <v>631</v>
      </c>
      <c r="D288" s="10">
        <v>11</v>
      </c>
      <c r="E288" s="181" t="s">
        <v>659</v>
      </c>
      <c r="F288">
        <v>2012</v>
      </c>
      <c r="J288" s="181">
        <v>532</v>
      </c>
    </row>
    <row r="289" spans="1:10" ht="15.75">
      <c r="A289" s="10" t="str">
        <f t="shared" si="8"/>
        <v>AUST-1112013</v>
      </c>
      <c r="B289" s="10" t="s">
        <v>630</v>
      </c>
      <c r="C289" s="152" t="s">
        <v>631</v>
      </c>
      <c r="D289" s="10">
        <v>11</v>
      </c>
      <c r="E289" s="181" t="s">
        <v>659</v>
      </c>
      <c r="F289">
        <v>2013</v>
      </c>
      <c r="J289" s="182">
        <v>539</v>
      </c>
    </row>
    <row r="290" spans="1:10" ht="15.75">
      <c r="A290" s="10" t="str">
        <f t="shared" si="8"/>
        <v>AUST-1112014</v>
      </c>
      <c r="B290" s="10" t="s">
        <v>630</v>
      </c>
      <c r="C290" s="152" t="s">
        <v>631</v>
      </c>
      <c r="D290" s="10">
        <v>11</v>
      </c>
      <c r="E290" s="181" t="s">
        <v>659</v>
      </c>
      <c r="F290">
        <v>2014</v>
      </c>
      <c r="J290" s="182">
        <v>552</v>
      </c>
    </row>
    <row r="291" spans="1:10" ht="15.75">
      <c r="A291" s="10" t="str">
        <f t="shared" si="8"/>
        <v>AUST-1112015</v>
      </c>
      <c r="B291" s="10" t="s">
        <v>630</v>
      </c>
      <c r="C291" s="152" t="s">
        <v>631</v>
      </c>
      <c r="D291" s="10">
        <v>11</v>
      </c>
      <c r="E291" s="181" t="s">
        <v>659</v>
      </c>
      <c r="F291">
        <v>2015</v>
      </c>
      <c r="J291" s="182">
        <v>580</v>
      </c>
    </row>
    <row r="292" spans="1:10" ht="15.75">
      <c r="A292" s="10" t="str">
        <f t="shared" si="8"/>
        <v>AUST-1112016</v>
      </c>
      <c r="B292" s="10" t="s">
        <v>630</v>
      </c>
      <c r="C292" s="152" t="s">
        <v>631</v>
      </c>
      <c r="D292" s="10">
        <v>11</v>
      </c>
      <c r="E292" s="181" t="s">
        <v>659</v>
      </c>
      <c r="F292">
        <v>2016</v>
      </c>
      <c r="J292" s="182">
        <v>589</v>
      </c>
    </row>
    <row r="293" spans="1:10" ht="15.75">
      <c r="A293" s="10" t="str">
        <f t="shared" si="8"/>
        <v>AUST-1112017</v>
      </c>
      <c r="B293" s="10" t="s">
        <v>630</v>
      </c>
      <c r="C293" s="152" t="s">
        <v>631</v>
      </c>
      <c r="D293" s="10">
        <v>11</v>
      </c>
      <c r="E293" s="181" t="s">
        <v>659</v>
      </c>
      <c r="F293">
        <v>2017</v>
      </c>
      <c r="J293" s="182">
        <v>608</v>
      </c>
    </row>
    <row r="294" spans="1:10" ht="15.75">
      <c r="A294" s="10" t="str">
        <f t="shared" ref="A294" si="9">CONCATENATE(B294,C294,D294,F294)</f>
        <v>AUST-1112018</v>
      </c>
      <c r="B294" s="10" t="s">
        <v>630</v>
      </c>
      <c r="C294" s="152" t="s">
        <v>631</v>
      </c>
      <c r="D294" s="10">
        <v>11</v>
      </c>
      <c r="E294" s="181" t="s">
        <v>659</v>
      </c>
      <c r="F294">
        <v>2018</v>
      </c>
      <c r="J294" s="182">
        <v>608</v>
      </c>
    </row>
    <row r="295" spans="1:10" ht="15.75">
      <c r="A295" s="10" t="str">
        <f t="shared" si="8"/>
        <v>AUST-1121946</v>
      </c>
      <c r="B295" s="10" t="s">
        <v>630</v>
      </c>
      <c r="C295" s="152" t="s">
        <v>631</v>
      </c>
      <c r="D295" s="10">
        <v>12</v>
      </c>
      <c r="E295" s="181" t="s">
        <v>660</v>
      </c>
      <c r="F295" t="s">
        <v>633</v>
      </c>
      <c r="J295" s="181">
        <v>43</v>
      </c>
    </row>
    <row r="296" spans="1:10" ht="15.75">
      <c r="A296" s="10" t="str">
        <f t="shared" si="8"/>
        <v>AUST-1121947</v>
      </c>
      <c r="B296" s="10" t="s">
        <v>630</v>
      </c>
      <c r="C296" s="152" t="s">
        <v>631</v>
      </c>
      <c r="D296" s="10">
        <v>12</v>
      </c>
      <c r="E296" s="181" t="s">
        <v>660</v>
      </c>
      <c r="F296" t="s">
        <v>634</v>
      </c>
      <c r="J296" s="181">
        <v>43</v>
      </c>
    </row>
    <row r="297" spans="1:10" ht="15.75">
      <c r="A297" s="10" t="str">
        <f t="shared" si="8"/>
        <v>AUST-1121948</v>
      </c>
      <c r="B297" s="10" t="s">
        <v>630</v>
      </c>
      <c r="C297" s="152" t="s">
        <v>631</v>
      </c>
      <c r="D297" s="10">
        <v>12</v>
      </c>
      <c r="E297" s="181" t="s">
        <v>660</v>
      </c>
      <c r="F297" t="s">
        <v>635</v>
      </c>
      <c r="J297" s="181">
        <v>46</v>
      </c>
    </row>
    <row r="298" spans="1:10" ht="15.75">
      <c r="A298" s="10" t="str">
        <f t="shared" si="8"/>
        <v>AUST-1121949</v>
      </c>
      <c r="B298" s="10" t="s">
        <v>630</v>
      </c>
      <c r="C298" s="152" t="s">
        <v>631</v>
      </c>
      <c r="D298" s="10">
        <v>12</v>
      </c>
      <c r="E298" s="181" t="s">
        <v>660</v>
      </c>
      <c r="F298" t="s">
        <v>636</v>
      </c>
      <c r="J298" s="181">
        <v>47</v>
      </c>
    </row>
    <row r="299" spans="1:10" ht="15.75">
      <c r="A299" s="10" t="str">
        <f t="shared" si="8"/>
        <v>AUST-1121950</v>
      </c>
      <c r="B299" s="10" t="s">
        <v>630</v>
      </c>
      <c r="C299" s="152" t="s">
        <v>631</v>
      </c>
      <c r="D299" s="10">
        <v>12</v>
      </c>
      <c r="E299" s="181" t="s">
        <v>660</v>
      </c>
      <c r="F299" t="s">
        <v>637</v>
      </c>
      <c r="J299" s="181">
        <v>50</v>
      </c>
    </row>
    <row r="300" spans="1:10" ht="15.75">
      <c r="A300" s="10" t="str">
        <f t="shared" si="8"/>
        <v>AUST-1121951</v>
      </c>
      <c r="B300" s="10" t="s">
        <v>630</v>
      </c>
      <c r="C300" s="152" t="s">
        <v>631</v>
      </c>
      <c r="D300" s="10">
        <v>12</v>
      </c>
      <c r="E300" s="181" t="s">
        <v>660</v>
      </c>
      <c r="F300" t="s">
        <v>638</v>
      </c>
      <c r="J300" s="181">
        <v>56</v>
      </c>
    </row>
    <row r="301" spans="1:10" ht="15.75">
      <c r="A301" s="10" t="str">
        <f t="shared" si="8"/>
        <v>AUST-1121952</v>
      </c>
      <c r="B301" s="10" t="s">
        <v>630</v>
      </c>
      <c r="C301" s="152" t="s">
        <v>631</v>
      </c>
      <c r="D301" s="10">
        <v>12</v>
      </c>
      <c r="E301" s="181" t="s">
        <v>660</v>
      </c>
      <c r="F301" t="s">
        <v>639</v>
      </c>
      <c r="J301" s="181">
        <v>56</v>
      </c>
    </row>
    <row r="302" spans="1:10" ht="15.75">
      <c r="A302" s="10" t="str">
        <f t="shared" si="8"/>
        <v>AUST-1121953</v>
      </c>
      <c r="B302" s="10" t="s">
        <v>630</v>
      </c>
      <c r="C302" s="152" t="s">
        <v>631</v>
      </c>
      <c r="D302" s="10">
        <v>12</v>
      </c>
      <c r="E302" s="181" t="s">
        <v>660</v>
      </c>
      <c r="F302" t="s">
        <v>640</v>
      </c>
      <c r="J302" s="181">
        <v>57</v>
      </c>
    </row>
    <row r="303" spans="1:10" ht="15.75">
      <c r="A303" s="10" t="str">
        <f t="shared" si="8"/>
        <v>AUST-1121954</v>
      </c>
      <c r="B303" s="10" t="s">
        <v>630</v>
      </c>
      <c r="C303" s="152" t="s">
        <v>631</v>
      </c>
      <c r="D303" s="10">
        <v>12</v>
      </c>
      <c r="E303" s="181" t="s">
        <v>660</v>
      </c>
      <c r="F303" t="s">
        <v>641</v>
      </c>
      <c r="J303" s="181">
        <v>57</v>
      </c>
    </row>
    <row r="304" spans="1:10" ht="15.75">
      <c r="A304" s="10" t="str">
        <f t="shared" si="8"/>
        <v>AUST-1121955</v>
      </c>
      <c r="B304" s="10" t="s">
        <v>630</v>
      </c>
      <c r="C304" s="152" t="s">
        <v>631</v>
      </c>
      <c r="D304" s="10">
        <v>12</v>
      </c>
      <c r="E304" s="181" t="s">
        <v>660</v>
      </c>
      <c r="F304" t="s">
        <v>642</v>
      </c>
      <c r="J304" s="181">
        <v>60</v>
      </c>
    </row>
    <row r="305" spans="1:10" ht="15.75">
      <c r="A305" s="10" t="str">
        <f t="shared" si="8"/>
        <v>AUST-1121956</v>
      </c>
      <c r="B305" s="10" t="s">
        <v>630</v>
      </c>
      <c r="C305" s="152" t="s">
        <v>631</v>
      </c>
      <c r="D305" s="10">
        <v>12</v>
      </c>
      <c r="E305" s="181" t="s">
        <v>660</v>
      </c>
      <c r="F305" t="s">
        <v>643</v>
      </c>
      <c r="J305" s="181">
        <v>64</v>
      </c>
    </row>
    <row r="306" spans="1:10" ht="15.75">
      <c r="A306" s="10" t="str">
        <f t="shared" si="8"/>
        <v>AUST-1121957</v>
      </c>
      <c r="B306" s="10" t="s">
        <v>630</v>
      </c>
      <c r="C306" s="152" t="s">
        <v>631</v>
      </c>
      <c r="D306" s="10">
        <v>12</v>
      </c>
      <c r="E306" s="181" t="s">
        <v>660</v>
      </c>
      <c r="F306" t="s">
        <v>644</v>
      </c>
      <c r="J306" s="181">
        <v>68</v>
      </c>
    </row>
    <row r="307" spans="1:10" ht="15.75">
      <c r="A307" s="10" t="str">
        <f t="shared" si="8"/>
        <v>AUST-1121958</v>
      </c>
      <c r="B307" s="10" t="s">
        <v>630</v>
      </c>
      <c r="C307" s="152" t="s">
        <v>631</v>
      </c>
      <c r="D307" s="10">
        <v>12</v>
      </c>
      <c r="E307" s="181" t="s">
        <v>660</v>
      </c>
      <c r="F307" t="s">
        <v>645</v>
      </c>
      <c r="J307" s="181">
        <v>70</v>
      </c>
    </row>
    <row r="308" spans="1:10" ht="15.75">
      <c r="A308" s="10" t="str">
        <f t="shared" si="8"/>
        <v>AUST-1121959</v>
      </c>
      <c r="B308" s="10" t="s">
        <v>630</v>
      </c>
      <c r="C308" s="152" t="s">
        <v>631</v>
      </c>
      <c r="D308" s="10">
        <v>12</v>
      </c>
      <c r="E308" s="181" t="s">
        <v>660</v>
      </c>
      <c r="F308" t="s">
        <v>646</v>
      </c>
      <c r="J308" s="181">
        <v>70</v>
      </c>
    </row>
    <row r="309" spans="1:10" ht="15.75">
      <c r="A309" s="10" t="str">
        <f t="shared" si="8"/>
        <v>AUST-1121960</v>
      </c>
      <c r="B309" s="10" t="s">
        <v>630</v>
      </c>
      <c r="C309" s="152" t="s">
        <v>631</v>
      </c>
      <c r="D309" s="10">
        <v>12</v>
      </c>
      <c r="E309" s="181" t="s">
        <v>660</v>
      </c>
      <c r="F309" t="s">
        <v>647</v>
      </c>
      <c r="J309" s="181">
        <v>71</v>
      </c>
    </row>
    <row r="310" spans="1:10" ht="15.75">
      <c r="A310" s="10" t="str">
        <f t="shared" si="8"/>
        <v>AUST-1121961</v>
      </c>
      <c r="B310" s="10" t="s">
        <v>630</v>
      </c>
      <c r="C310" s="152" t="s">
        <v>631</v>
      </c>
      <c r="D310" s="10">
        <v>12</v>
      </c>
      <c r="E310" s="181" t="s">
        <v>660</v>
      </c>
      <c r="F310" t="s">
        <v>648</v>
      </c>
      <c r="J310" s="181">
        <v>71</v>
      </c>
    </row>
    <row r="311" spans="1:10" ht="15.75">
      <c r="A311" s="10" t="str">
        <f t="shared" si="8"/>
        <v>AUST-1121962</v>
      </c>
      <c r="B311" s="10" t="s">
        <v>630</v>
      </c>
      <c r="C311" s="152" t="s">
        <v>631</v>
      </c>
      <c r="D311" s="10">
        <v>12</v>
      </c>
      <c r="E311" s="181" t="s">
        <v>660</v>
      </c>
      <c r="F311" t="s">
        <v>649</v>
      </c>
      <c r="J311" s="181">
        <v>71</v>
      </c>
    </row>
    <row r="312" spans="1:10" ht="15.75">
      <c r="A312" s="10" t="str">
        <f t="shared" si="8"/>
        <v>AUST-1121963</v>
      </c>
      <c r="B312" s="10" t="s">
        <v>630</v>
      </c>
      <c r="C312" s="152" t="s">
        <v>631</v>
      </c>
      <c r="D312" s="10">
        <v>12</v>
      </c>
      <c r="E312" s="181" t="s">
        <v>660</v>
      </c>
      <c r="F312" t="s">
        <v>650</v>
      </c>
      <c r="J312" s="181">
        <v>71</v>
      </c>
    </row>
    <row r="313" spans="1:10" ht="15.75">
      <c r="A313" s="10" t="str">
        <f t="shared" si="8"/>
        <v>AUST-1121964</v>
      </c>
      <c r="B313" s="10" t="s">
        <v>630</v>
      </c>
      <c r="C313" s="152" t="s">
        <v>631</v>
      </c>
      <c r="D313" s="10">
        <v>12</v>
      </c>
      <c r="E313" s="181" t="s">
        <v>660</v>
      </c>
      <c r="F313" t="s">
        <v>651</v>
      </c>
      <c r="J313" s="181">
        <v>72</v>
      </c>
    </row>
    <row r="314" spans="1:10" ht="15.75">
      <c r="A314" s="10" t="str">
        <f t="shared" si="8"/>
        <v>AUST-1121965</v>
      </c>
      <c r="B314" s="10" t="s">
        <v>630</v>
      </c>
      <c r="C314" s="152" t="s">
        <v>631</v>
      </c>
      <c r="D314" s="10">
        <v>12</v>
      </c>
      <c r="E314" s="181" t="s">
        <v>660</v>
      </c>
      <c r="F314" t="s">
        <v>652</v>
      </c>
      <c r="J314" s="181">
        <v>72</v>
      </c>
    </row>
    <row r="315" spans="1:10" ht="15.75">
      <c r="A315" s="10" t="str">
        <f t="shared" si="8"/>
        <v>AUST-1121966</v>
      </c>
      <c r="B315" s="10" t="s">
        <v>630</v>
      </c>
      <c r="C315" s="152" t="s">
        <v>631</v>
      </c>
      <c r="D315" s="10">
        <v>12</v>
      </c>
      <c r="E315" s="181" t="s">
        <v>660</v>
      </c>
      <c r="F315" t="s">
        <v>653</v>
      </c>
      <c r="J315" s="181">
        <v>73</v>
      </c>
    </row>
    <row r="316" spans="1:10" ht="15.75">
      <c r="A316" s="10" t="str">
        <f t="shared" si="8"/>
        <v>AUST-1121967</v>
      </c>
      <c r="B316" s="10" t="s">
        <v>630</v>
      </c>
      <c r="C316" s="152" t="s">
        <v>631</v>
      </c>
      <c r="D316" s="10">
        <v>12</v>
      </c>
      <c r="E316" s="181" t="s">
        <v>660</v>
      </c>
      <c r="F316" t="s">
        <v>654</v>
      </c>
      <c r="J316" s="181">
        <v>77</v>
      </c>
    </row>
    <row r="317" spans="1:10" ht="15.75">
      <c r="A317" s="10" t="str">
        <f t="shared" si="8"/>
        <v>AUST-1121968</v>
      </c>
      <c r="B317" s="10" t="s">
        <v>630</v>
      </c>
      <c r="C317" s="152" t="s">
        <v>631</v>
      </c>
      <c r="D317" s="10">
        <v>12</v>
      </c>
      <c r="E317" s="181" t="s">
        <v>660</v>
      </c>
      <c r="F317" t="s">
        <v>655</v>
      </c>
      <c r="J317" s="181">
        <v>80</v>
      </c>
    </row>
    <row r="318" spans="1:10" ht="15.75">
      <c r="A318" s="10" t="str">
        <f t="shared" si="8"/>
        <v>AUST-1121969</v>
      </c>
      <c r="B318" s="10" t="s">
        <v>630</v>
      </c>
      <c r="C318" s="152" t="s">
        <v>631</v>
      </c>
      <c r="D318" s="10">
        <v>12</v>
      </c>
      <c r="E318" s="181" t="s">
        <v>660</v>
      </c>
      <c r="F318" t="s">
        <v>656</v>
      </c>
      <c r="J318" s="181">
        <v>83</v>
      </c>
    </row>
    <row r="319" spans="1:10" ht="15.75">
      <c r="A319" s="10" t="str">
        <f t="shared" si="8"/>
        <v>AUST-1121970</v>
      </c>
      <c r="B319" s="10" t="s">
        <v>630</v>
      </c>
      <c r="C319" s="152" t="s">
        <v>631</v>
      </c>
      <c r="D319" s="10">
        <v>12</v>
      </c>
      <c r="E319" s="181" t="s">
        <v>660</v>
      </c>
      <c r="F319" t="s">
        <v>535</v>
      </c>
      <c r="J319" s="181">
        <v>89</v>
      </c>
    </row>
    <row r="320" spans="1:10" ht="15.75">
      <c r="A320" s="10" t="str">
        <f t="shared" si="8"/>
        <v>AUST-1121971</v>
      </c>
      <c r="B320" s="10" t="s">
        <v>630</v>
      </c>
      <c r="C320" s="152" t="s">
        <v>631</v>
      </c>
      <c r="D320" s="10">
        <v>12</v>
      </c>
      <c r="E320" s="181" t="s">
        <v>660</v>
      </c>
      <c r="F320" t="s">
        <v>536</v>
      </c>
      <c r="J320" s="181">
        <v>91</v>
      </c>
    </row>
    <row r="321" spans="1:10" ht="15.75">
      <c r="A321" s="10" t="str">
        <f t="shared" si="8"/>
        <v>AUST-1121972</v>
      </c>
      <c r="B321" s="10" t="s">
        <v>630</v>
      </c>
      <c r="C321" s="152" t="s">
        <v>631</v>
      </c>
      <c r="D321" s="10">
        <v>12</v>
      </c>
      <c r="E321" s="181" t="s">
        <v>660</v>
      </c>
      <c r="F321" t="s">
        <v>537</v>
      </c>
      <c r="J321" s="181">
        <v>93</v>
      </c>
    </row>
    <row r="322" spans="1:10" ht="15.75">
      <c r="A322" s="10" t="str">
        <f t="shared" si="8"/>
        <v>AUST-1121973</v>
      </c>
      <c r="B322" s="10" t="s">
        <v>630</v>
      </c>
      <c r="C322" s="152" t="s">
        <v>631</v>
      </c>
      <c r="D322" s="10">
        <v>12</v>
      </c>
      <c r="E322" s="181" t="s">
        <v>660</v>
      </c>
      <c r="F322" t="s">
        <v>538</v>
      </c>
      <c r="J322" s="181">
        <v>100</v>
      </c>
    </row>
    <row r="323" spans="1:10" ht="15.75">
      <c r="A323" s="10" t="str">
        <f t="shared" si="8"/>
        <v>AUST-1121974</v>
      </c>
      <c r="B323" s="10" t="s">
        <v>630</v>
      </c>
      <c r="C323" s="152" t="s">
        <v>631</v>
      </c>
      <c r="D323" s="10">
        <v>12</v>
      </c>
      <c r="E323" s="181" t="s">
        <v>660</v>
      </c>
      <c r="F323">
        <v>1974</v>
      </c>
      <c r="J323" s="181">
        <v>114</v>
      </c>
    </row>
    <row r="324" spans="1:10" ht="15.75">
      <c r="A324" s="10" t="str">
        <f t="shared" si="8"/>
        <v>AUST-1121975</v>
      </c>
      <c r="B324" s="10" t="s">
        <v>630</v>
      </c>
      <c r="C324" s="152" t="s">
        <v>631</v>
      </c>
      <c r="D324" s="10">
        <v>12</v>
      </c>
      <c r="E324" s="181" t="s">
        <v>660</v>
      </c>
      <c r="F324">
        <v>1975</v>
      </c>
      <c r="J324" s="181">
        <v>128</v>
      </c>
    </row>
    <row r="325" spans="1:10" ht="15.75">
      <c r="A325" s="10" t="str">
        <f t="shared" si="8"/>
        <v>AUST-1121976</v>
      </c>
      <c r="B325" s="10" t="s">
        <v>630</v>
      </c>
      <c r="C325" s="152" t="s">
        <v>631</v>
      </c>
      <c r="D325" s="10">
        <v>12</v>
      </c>
      <c r="E325" s="181" t="s">
        <v>660</v>
      </c>
      <c r="F325">
        <v>1976</v>
      </c>
      <c r="J325" s="181">
        <v>135</v>
      </c>
    </row>
    <row r="326" spans="1:10" ht="15.75">
      <c r="A326" s="10" t="str">
        <f t="shared" si="8"/>
        <v>AUST-1121977</v>
      </c>
      <c r="B326" s="10" t="s">
        <v>630</v>
      </c>
      <c r="C326" s="152" t="s">
        <v>631</v>
      </c>
      <c r="D326" s="10">
        <v>12</v>
      </c>
      <c r="E326" s="181" t="s">
        <v>660</v>
      </c>
      <c r="F326">
        <v>1977</v>
      </c>
      <c r="J326" s="181">
        <v>144</v>
      </c>
    </row>
    <row r="327" spans="1:10" ht="15.75">
      <c r="A327" s="10" t="str">
        <f t="shared" ref="A327:A391" si="10">CONCATENATE(B327,C327,D327,F327)</f>
        <v>AUST-1121978</v>
      </c>
      <c r="B327" s="10" t="s">
        <v>630</v>
      </c>
      <c r="C327" s="152" t="s">
        <v>631</v>
      </c>
      <c r="D327" s="10">
        <v>12</v>
      </c>
      <c r="E327" s="181" t="s">
        <v>660</v>
      </c>
      <c r="F327">
        <v>1978</v>
      </c>
      <c r="J327" s="181">
        <v>155</v>
      </c>
    </row>
    <row r="328" spans="1:10" ht="15.75">
      <c r="A328" s="10" t="str">
        <f t="shared" si="10"/>
        <v>AUST-1121979</v>
      </c>
      <c r="B328" s="10" t="s">
        <v>630</v>
      </c>
      <c r="C328" s="152" t="s">
        <v>631</v>
      </c>
      <c r="D328" s="10">
        <v>12</v>
      </c>
      <c r="E328" s="181" t="s">
        <v>660</v>
      </c>
      <c r="F328">
        <v>1979</v>
      </c>
      <c r="J328" s="181">
        <v>171</v>
      </c>
    </row>
    <row r="329" spans="1:10" ht="15.75">
      <c r="A329" s="10" t="str">
        <f t="shared" si="10"/>
        <v>AUST-1121980</v>
      </c>
      <c r="B329" s="10" t="s">
        <v>630</v>
      </c>
      <c r="C329" s="152" t="s">
        <v>631</v>
      </c>
      <c r="D329" s="10">
        <v>12</v>
      </c>
      <c r="E329" s="181" t="s">
        <v>660</v>
      </c>
      <c r="F329">
        <v>1980</v>
      </c>
      <c r="J329" s="181">
        <v>182</v>
      </c>
    </row>
    <row r="330" spans="1:10" ht="15.75">
      <c r="A330" s="10" t="str">
        <f t="shared" si="10"/>
        <v>AUST-1121981</v>
      </c>
      <c r="B330" s="10" t="s">
        <v>630</v>
      </c>
      <c r="C330" s="152" t="s">
        <v>631</v>
      </c>
      <c r="D330" s="10">
        <v>12</v>
      </c>
      <c r="E330" s="181" t="s">
        <v>660</v>
      </c>
      <c r="F330">
        <v>1981</v>
      </c>
      <c r="J330" s="181">
        <v>199</v>
      </c>
    </row>
    <row r="331" spans="1:10" ht="15.75">
      <c r="A331" s="10" t="str">
        <f t="shared" si="10"/>
        <v>AUST-1121982</v>
      </c>
      <c r="B331" s="10" t="s">
        <v>630</v>
      </c>
      <c r="C331" s="152" t="s">
        <v>631</v>
      </c>
      <c r="D331" s="10">
        <v>12</v>
      </c>
      <c r="E331" s="181" t="s">
        <v>660</v>
      </c>
      <c r="F331">
        <v>1982</v>
      </c>
      <c r="J331" s="181">
        <v>213</v>
      </c>
    </row>
    <row r="332" spans="1:10" ht="15.75">
      <c r="A332" s="10" t="str">
        <f t="shared" si="10"/>
        <v>AUST-1121983</v>
      </c>
      <c r="B332" s="10" t="s">
        <v>630</v>
      </c>
      <c r="C332" s="152" t="s">
        <v>631</v>
      </c>
      <c r="D332" s="10">
        <v>12</v>
      </c>
      <c r="E332" s="181" t="s">
        <v>660</v>
      </c>
      <c r="F332">
        <v>1983</v>
      </c>
      <c r="J332" s="181">
        <v>222</v>
      </c>
    </row>
    <row r="333" spans="1:10" ht="15.75">
      <c r="A333" s="10" t="str">
        <f t="shared" si="10"/>
        <v>AUST-1121984</v>
      </c>
      <c r="B333" s="10" t="s">
        <v>630</v>
      </c>
      <c r="C333" s="152" t="s">
        <v>631</v>
      </c>
      <c r="D333" s="10">
        <v>12</v>
      </c>
      <c r="E333" s="181" t="s">
        <v>660</v>
      </c>
      <c r="F333">
        <v>1984</v>
      </c>
      <c r="J333" s="181">
        <v>229</v>
      </c>
    </row>
    <row r="334" spans="1:10" ht="15.75">
      <c r="A334" s="10" t="str">
        <f t="shared" si="10"/>
        <v>AUST-1121985</v>
      </c>
      <c r="B334" s="10" t="s">
        <v>630</v>
      </c>
      <c r="C334" s="152" t="s">
        <v>631</v>
      </c>
      <c r="D334" s="10">
        <v>12</v>
      </c>
      <c r="E334" s="181" t="s">
        <v>660</v>
      </c>
      <c r="F334">
        <v>1985</v>
      </c>
      <c r="J334" s="181">
        <v>238</v>
      </c>
    </row>
    <row r="335" spans="1:10" ht="15.75">
      <c r="A335" s="10" t="str">
        <f t="shared" si="10"/>
        <v>AUST-1121986</v>
      </c>
      <c r="B335" s="10" t="s">
        <v>630</v>
      </c>
      <c r="C335" s="152" t="s">
        <v>631</v>
      </c>
      <c r="D335" s="10">
        <v>12</v>
      </c>
      <c r="E335" s="181" t="s">
        <v>660</v>
      </c>
      <c r="F335">
        <v>1986</v>
      </c>
      <c r="J335" s="181">
        <v>245</v>
      </c>
    </row>
    <row r="336" spans="1:10" ht="15.75">
      <c r="A336" s="10" t="str">
        <f t="shared" si="10"/>
        <v>AUST-1121987</v>
      </c>
      <c r="B336" s="10" t="s">
        <v>630</v>
      </c>
      <c r="C336" s="152" t="s">
        <v>631</v>
      </c>
      <c r="D336" s="10">
        <v>12</v>
      </c>
      <c r="E336" s="181" t="s">
        <v>660</v>
      </c>
      <c r="F336">
        <v>1987</v>
      </c>
      <c r="J336" s="181">
        <v>252</v>
      </c>
    </row>
    <row r="337" spans="1:10" ht="15.75">
      <c r="A337" s="10" t="str">
        <f t="shared" si="10"/>
        <v>AUST-1121988</v>
      </c>
      <c r="B337" s="10" t="s">
        <v>630</v>
      </c>
      <c r="C337" s="152" t="s">
        <v>631</v>
      </c>
      <c r="D337" s="10">
        <v>12</v>
      </c>
      <c r="E337" s="181" t="s">
        <v>660</v>
      </c>
      <c r="F337">
        <v>1988</v>
      </c>
      <c r="J337" s="181">
        <v>263</v>
      </c>
    </row>
    <row r="338" spans="1:10" ht="15.75">
      <c r="A338" s="10" t="str">
        <f t="shared" si="10"/>
        <v>AUST-1121989</v>
      </c>
      <c r="B338" s="10" t="s">
        <v>630</v>
      </c>
      <c r="C338" s="152" t="s">
        <v>631</v>
      </c>
      <c r="D338" s="10">
        <v>12</v>
      </c>
      <c r="E338" s="181" t="s">
        <v>660</v>
      </c>
      <c r="F338">
        <v>1989</v>
      </c>
      <c r="J338" s="181">
        <v>274</v>
      </c>
    </row>
    <row r="339" spans="1:10" ht="15.75">
      <c r="A339" s="10" t="str">
        <f t="shared" si="10"/>
        <v>AUST-1121990</v>
      </c>
      <c r="B339" s="10" t="s">
        <v>630</v>
      </c>
      <c r="C339" s="152" t="s">
        <v>631</v>
      </c>
      <c r="D339" s="10">
        <v>12</v>
      </c>
      <c r="E339" s="181" t="s">
        <v>660</v>
      </c>
      <c r="F339">
        <v>1990</v>
      </c>
      <c r="J339" s="181">
        <v>284</v>
      </c>
    </row>
    <row r="340" spans="1:10" ht="15.75">
      <c r="A340" s="10" t="str">
        <f t="shared" si="10"/>
        <v>AUST-1121991</v>
      </c>
      <c r="B340" s="10" t="s">
        <v>630</v>
      </c>
      <c r="C340" s="152" t="s">
        <v>631</v>
      </c>
      <c r="D340" s="10">
        <v>12</v>
      </c>
      <c r="E340" s="181" t="s">
        <v>660</v>
      </c>
      <c r="F340">
        <v>1991</v>
      </c>
      <c r="J340" s="181">
        <v>290</v>
      </c>
    </row>
    <row r="341" spans="1:10" ht="15.75">
      <c r="A341" s="10" t="str">
        <f t="shared" si="10"/>
        <v>AUST-1121992</v>
      </c>
      <c r="B341" s="10" t="s">
        <v>630</v>
      </c>
      <c r="C341" s="152" t="s">
        <v>631</v>
      </c>
      <c r="D341" s="10">
        <v>12</v>
      </c>
      <c r="E341" s="181" t="s">
        <v>660</v>
      </c>
      <c r="F341">
        <v>1992</v>
      </c>
      <c r="J341" s="181">
        <v>294</v>
      </c>
    </row>
    <row r="342" spans="1:10" ht="15.75">
      <c r="A342" s="10" t="str">
        <f t="shared" si="10"/>
        <v>AUST-1121993</v>
      </c>
      <c r="B342" s="10" t="s">
        <v>630</v>
      </c>
      <c r="C342" s="152" t="s">
        <v>631</v>
      </c>
      <c r="D342" s="10">
        <v>12</v>
      </c>
      <c r="E342" s="181" t="s">
        <v>660</v>
      </c>
      <c r="F342">
        <v>1993</v>
      </c>
      <c r="J342" s="181">
        <v>299</v>
      </c>
    </row>
    <row r="343" spans="1:10" ht="15.75">
      <c r="A343" s="10" t="str">
        <f t="shared" si="10"/>
        <v>AUST-1121994</v>
      </c>
      <c r="B343" s="10" t="s">
        <v>630</v>
      </c>
      <c r="C343" s="152" t="s">
        <v>631</v>
      </c>
      <c r="D343" s="10">
        <v>12</v>
      </c>
      <c r="E343" s="181" t="s">
        <v>660</v>
      </c>
      <c r="F343">
        <v>1994</v>
      </c>
      <c r="J343" s="181">
        <v>309</v>
      </c>
    </row>
    <row r="344" spans="1:10" ht="15.75">
      <c r="A344" s="10" t="str">
        <f t="shared" si="10"/>
        <v>AUST-1121995</v>
      </c>
      <c r="B344" s="10" t="s">
        <v>630</v>
      </c>
      <c r="C344" s="152" t="s">
        <v>631</v>
      </c>
      <c r="D344" s="10">
        <v>12</v>
      </c>
      <c r="E344" s="181" t="s">
        <v>660</v>
      </c>
      <c r="F344">
        <v>1995</v>
      </c>
      <c r="J344" s="181">
        <v>315</v>
      </c>
    </row>
    <row r="345" spans="1:10" ht="15.75">
      <c r="A345" s="10" t="str">
        <f t="shared" si="10"/>
        <v>AUST-1121996</v>
      </c>
      <c r="B345" s="10" t="s">
        <v>630</v>
      </c>
      <c r="C345" s="152" t="s">
        <v>631</v>
      </c>
      <c r="D345" s="10">
        <v>12</v>
      </c>
      <c r="E345" s="181" t="s">
        <v>660</v>
      </c>
      <c r="F345">
        <v>1996</v>
      </c>
      <c r="J345" s="181">
        <v>322</v>
      </c>
    </row>
    <row r="346" spans="1:10" ht="15.75">
      <c r="A346" s="10" t="str">
        <f t="shared" si="10"/>
        <v>AUST-1121997</v>
      </c>
      <c r="B346" s="10" t="s">
        <v>630</v>
      </c>
      <c r="C346" s="152" t="s">
        <v>631</v>
      </c>
      <c r="D346" s="10">
        <v>12</v>
      </c>
      <c r="E346" s="181" t="s">
        <v>660</v>
      </c>
      <c r="F346">
        <v>1997</v>
      </c>
      <c r="J346" s="181">
        <v>328</v>
      </c>
    </row>
    <row r="347" spans="1:10" ht="15.75">
      <c r="A347" s="10" t="str">
        <f t="shared" si="10"/>
        <v>AUST-1121998</v>
      </c>
      <c r="B347" s="10" t="s">
        <v>630</v>
      </c>
      <c r="C347" s="152" t="s">
        <v>631</v>
      </c>
      <c r="D347" s="10">
        <v>12</v>
      </c>
      <c r="E347" s="181" t="s">
        <v>660</v>
      </c>
      <c r="F347">
        <v>1998</v>
      </c>
      <c r="J347" s="181">
        <v>330</v>
      </c>
    </row>
    <row r="348" spans="1:10" ht="15.75">
      <c r="A348" s="10" t="str">
        <f t="shared" si="10"/>
        <v>AUST-1121999</v>
      </c>
      <c r="B348" s="10" t="s">
        <v>630</v>
      </c>
      <c r="C348" s="152" t="s">
        <v>631</v>
      </c>
      <c r="D348" s="10">
        <v>12</v>
      </c>
      <c r="E348" s="181" t="s">
        <v>660</v>
      </c>
      <c r="F348">
        <v>1999</v>
      </c>
      <c r="J348" s="181">
        <v>333</v>
      </c>
    </row>
    <row r="349" spans="1:10" ht="15.75">
      <c r="A349" s="10" t="str">
        <f t="shared" si="10"/>
        <v>AUST-1122000</v>
      </c>
      <c r="B349" s="10" t="s">
        <v>630</v>
      </c>
      <c r="C349" s="152" t="s">
        <v>631</v>
      </c>
      <c r="D349" s="10">
        <v>12</v>
      </c>
      <c r="E349" s="181" t="s">
        <v>660</v>
      </c>
      <c r="F349">
        <v>2000</v>
      </c>
      <c r="J349" s="181">
        <v>337</v>
      </c>
    </row>
    <row r="350" spans="1:10" ht="15.75">
      <c r="A350" s="10" t="str">
        <f t="shared" si="10"/>
        <v>AUST-1122001</v>
      </c>
      <c r="B350" s="10" t="s">
        <v>630</v>
      </c>
      <c r="C350" s="152" t="s">
        <v>631</v>
      </c>
      <c r="D350" s="10">
        <v>12</v>
      </c>
      <c r="E350" s="181" t="s">
        <v>660</v>
      </c>
      <c r="F350">
        <v>2001</v>
      </c>
      <c r="J350" s="181">
        <v>341</v>
      </c>
    </row>
    <row r="351" spans="1:10" ht="15.75">
      <c r="A351" s="10" t="str">
        <f t="shared" si="10"/>
        <v>AUST-1122002</v>
      </c>
      <c r="B351" s="10" t="s">
        <v>630</v>
      </c>
      <c r="C351" s="152" t="s">
        <v>631</v>
      </c>
      <c r="D351" s="10">
        <v>12</v>
      </c>
      <c r="E351" s="181" t="s">
        <v>660</v>
      </c>
      <c r="F351">
        <v>2002</v>
      </c>
      <c r="J351" s="181">
        <v>341</v>
      </c>
    </row>
    <row r="352" spans="1:10" ht="15.75">
      <c r="A352" s="10" t="str">
        <f t="shared" si="10"/>
        <v>AUST-1122003</v>
      </c>
      <c r="B352" s="10" t="s">
        <v>630</v>
      </c>
      <c r="C352" s="152" t="s">
        <v>631</v>
      </c>
      <c r="D352" s="10">
        <v>12</v>
      </c>
      <c r="E352" s="181" t="s">
        <v>660</v>
      </c>
      <c r="F352">
        <v>2003</v>
      </c>
      <c r="J352" s="181">
        <v>346</v>
      </c>
    </row>
    <row r="353" spans="1:10" ht="15.75">
      <c r="A353" s="10" t="str">
        <f t="shared" si="10"/>
        <v>AUST-1122004</v>
      </c>
      <c r="B353" s="10" t="s">
        <v>630</v>
      </c>
      <c r="C353" s="152" t="s">
        <v>631</v>
      </c>
      <c r="D353" s="10">
        <v>12</v>
      </c>
      <c r="E353" s="181" t="s">
        <v>660</v>
      </c>
      <c r="F353">
        <v>2004</v>
      </c>
      <c r="J353" s="181">
        <v>350</v>
      </c>
    </row>
    <row r="354" spans="1:10" ht="15.75">
      <c r="A354" s="10" t="str">
        <f t="shared" si="10"/>
        <v>AUST-1122005</v>
      </c>
      <c r="B354" s="10" t="s">
        <v>630</v>
      </c>
      <c r="C354" s="152" t="s">
        <v>631</v>
      </c>
      <c r="D354" s="10">
        <v>12</v>
      </c>
      <c r="E354" s="181" t="s">
        <v>660</v>
      </c>
      <c r="F354">
        <v>2005</v>
      </c>
      <c r="J354" s="181">
        <v>368</v>
      </c>
    </row>
    <row r="355" spans="1:10" ht="15.75">
      <c r="A355" s="10" t="str">
        <f t="shared" si="10"/>
        <v>AUST-1122006</v>
      </c>
      <c r="B355" s="10" t="s">
        <v>630</v>
      </c>
      <c r="C355" s="152" t="s">
        <v>631</v>
      </c>
      <c r="D355" s="10">
        <v>12</v>
      </c>
      <c r="E355" s="181" t="s">
        <v>660</v>
      </c>
      <c r="F355">
        <v>2006</v>
      </c>
      <c r="J355" s="181">
        <v>376</v>
      </c>
    </row>
    <row r="356" spans="1:10" ht="15.75">
      <c r="A356" s="10" t="str">
        <f t="shared" si="10"/>
        <v>AUST-1122007</v>
      </c>
      <c r="B356" s="10" t="s">
        <v>630</v>
      </c>
      <c r="C356" s="152" t="s">
        <v>631</v>
      </c>
      <c r="D356" s="10">
        <v>12</v>
      </c>
      <c r="E356" s="181" t="s">
        <v>660</v>
      </c>
      <c r="F356">
        <v>2007</v>
      </c>
      <c r="J356" s="181">
        <v>386</v>
      </c>
    </row>
    <row r="357" spans="1:10" ht="15.75">
      <c r="A357" s="10" t="str">
        <f t="shared" si="10"/>
        <v>AUST-1122008</v>
      </c>
      <c r="B357" s="10" t="s">
        <v>630</v>
      </c>
      <c r="C357" s="152" t="s">
        <v>631</v>
      </c>
      <c r="D357" s="10">
        <v>12</v>
      </c>
      <c r="E357" s="181" t="s">
        <v>660</v>
      </c>
      <c r="F357">
        <v>2008</v>
      </c>
      <c r="J357" s="181">
        <v>402</v>
      </c>
    </row>
    <row r="358" spans="1:10" ht="15.75">
      <c r="A358" s="10" t="str">
        <f t="shared" si="10"/>
        <v>AUST-1122009</v>
      </c>
      <c r="B358" s="10" t="s">
        <v>630</v>
      </c>
      <c r="C358" s="152" t="s">
        <v>631</v>
      </c>
      <c r="D358" s="10">
        <v>12</v>
      </c>
      <c r="E358" s="181" t="s">
        <v>660</v>
      </c>
      <c r="F358">
        <v>2009</v>
      </c>
      <c r="J358" s="181">
        <v>415</v>
      </c>
    </row>
    <row r="359" spans="1:10" ht="15.75">
      <c r="A359" s="10" t="str">
        <f t="shared" si="10"/>
        <v>AUST-1122010</v>
      </c>
      <c r="B359" s="10" t="s">
        <v>630</v>
      </c>
      <c r="C359" s="152" t="s">
        <v>631</v>
      </c>
      <c r="D359" s="10">
        <v>12</v>
      </c>
      <c r="E359" s="181" t="s">
        <v>660</v>
      </c>
      <c r="F359">
        <v>2010</v>
      </c>
      <c r="J359" s="181">
        <v>420</v>
      </c>
    </row>
    <row r="360" spans="1:10" ht="15.75">
      <c r="A360" s="10" t="str">
        <f t="shared" si="10"/>
        <v>AUST-1122011</v>
      </c>
      <c r="B360" s="10" t="s">
        <v>630</v>
      </c>
      <c r="C360" s="152" t="s">
        <v>631</v>
      </c>
      <c r="D360" s="10">
        <v>12</v>
      </c>
      <c r="E360" s="181" t="s">
        <v>660</v>
      </c>
      <c r="F360">
        <v>2011</v>
      </c>
      <c r="J360" s="181">
        <v>429</v>
      </c>
    </row>
    <row r="361" spans="1:10" ht="15.75">
      <c r="A361" s="10" t="str">
        <f t="shared" si="10"/>
        <v>AUST-1122012</v>
      </c>
      <c r="B361" s="10" t="s">
        <v>630</v>
      </c>
      <c r="C361" s="152" t="s">
        <v>631</v>
      </c>
      <c r="D361" s="10">
        <v>12</v>
      </c>
      <c r="E361" s="181" t="s">
        <v>660</v>
      </c>
      <c r="F361">
        <v>2012</v>
      </c>
      <c r="J361" s="181">
        <v>437</v>
      </c>
    </row>
    <row r="362" spans="1:10" ht="15.75">
      <c r="A362" s="10" t="str">
        <f t="shared" si="10"/>
        <v>AUST-1122013</v>
      </c>
      <c r="B362" s="10" t="s">
        <v>630</v>
      </c>
      <c r="C362" s="152" t="s">
        <v>631</v>
      </c>
      <c r="D362" s="10">
        <v>12</v>
      </c>
      <c r="E362" s="181" t="s">
        <v>660</v>
      </c>
      <c r="F362">
        <v>2013</v>
      </c>
      <c r="J362" s="182">
        <v>437</v>
      </c>
    </row>
    <row r="363" spans="1:10" ht="15.75">
      <c r="A363" s="10" t="str">
        <f t="shared" si="10"/>
        <v>AUST-1122014</v>
      </c>
      <c r="B363" s="10" t="s">
        <v>630</v>
      </c>
      <c r="C363" s="152" t="s">
        <v>631</v>
      </c>
      <c r="D363" s="10">
        <v>12</v>
      </c>
      <c r="E363" s="181" t="s">
        <v>660</v>
      </c>
      <c r="F363">
        <v>2014</v>
      </c>
      <c r="J363" s="182">
        <v>450</v>
      </c>
    </row>
    <row r="364" spans="1:10" ht="15.75">
      <c r="A364" s="10" t="str">
        <f t="shared" si="10"/>
        <v>AUST-1122015</v>
      </c>
      <c r="B364" s="10" t="s">
        <v>630</v>
      </c>
      <c r="C364" s="152" t="s">
        <v>631</v>
      </c>
      <c r="D364" s="10">
        <v>12</v>
      </c>
      <c r="E364" s="181" t="s">
        <v>660</v>
      </c>
      <c r="F364">
        <v>2015</v>
      </c>
      <c r="J364" s="182">
        <v>454</v>
      </c>
    </row>
    <row r="365" spans="1:10" ht="15.75">
      <c r="A365" s="10" t="str">
        <f t="shared" si="10"/>
        <v>AUST-1122016</v>
      </c>
      <c r="B365" s="10" t="s">
        <v>630</v>
      </c>
      <c r="C365" s="152" t="s">
        <v>631</v>
      </c>
      <c r="D365" s="10">
        <v>12</v>
      </c>
      <c r="E365" s="181" t="s">
        <v>660</v>
      </c>
      <c r="F365">
        <v>2016</v>
      </c>
      <c r="J365" s="182">
        <v>455</v>
      </c>
    </row>
    <row r="366" spans="1:10" ht="15.75">
      <c r="A366" s="10" t="str">
        <f t="shared" si="10"/>
        <v>AUST-1122017</v>
      </c>
      <c r="B366" s="10" t="s">
        <v>630</v>
      </c>
      <c r="C366" s="152" t="s">
        <v>631</v>
      </c>
      <c r="D366" s="10">
        <v>12</v>
      </c>
      <c r="E366" s="181" t="s">
        <v>660</v>
      </c>
      <c r="F366">
        <v>2017</v>
      </c>
      <c r="J366" s="182">
        <v>461</v>
      </c>
    </row>
    <row r="367" spans="1:10" ht="15.75">
      <c r="A367" s="10" t="str">
        <f t="shared" ref="A367" si="11">CONCATENATE(B367,C367,D367,F367)</f>
        <v>AUST-1122018</v>
      </c>
      <c r="B367" s="10" t="s">
        <v>630</v>
      </c>
      <c r="C367" s="152" t="s">
        <v>631</v>
      </c>
      <c r="D367" s="10">
        <v>12</v>
      </c>
      <c r="E367" s="181" t="s">
        <v>660</v>
      </c>
      <c r="F367">
        <v>2018</v>
      </c>
      <c r="J367" s="182">
        <v>464</v>
      </c>
    </row>
    <row r="368" spans="1:10" ht="15.75">
      <c r="A368" s="10" t="str">
        <f t="shared" si="10"/>
        <v>AUST-1131946</v>
      </c>
      <c r="B368" s="10" t="s">
        <v>630</v>
      </c>
      <c r="C368" s="152" t="s">
        <v>631</v>
      </c>
      <c r="D368" s="10">
        <v>13</v>
      </c>
      <c r="E368" s="181" t="s">
        <v>661</v>
      </c>
      <c r="F368" t="s">
        <v>633</v>
      </c>
      <c r="J368" s="181">
        <v>67</v>
      </c>
    </row>
    <row r="369" spans="1:10" ht="15.75">
      <c r="A369" s="10" t="str">
        <f t="shared" si="10"/>
        <v>AUST-1131947</v>
      </c>
      <c r="B369" s="10" t="s">
        <v>630</v>
      </c>
      <c r="C369" s="152" t="s">
        <v>631</v>
      </c>
      <c r="D369" s="10">
        <v>13</v>
      </c>
      <c r="E369" s="181" t="s">
        <v>661</v>
      </c>
      <c r="F369" t="s">
        <v>634</v>
      </c>
      <c r="J369" s="181">
        <v>67</v>
      </c>
    </row>
    <row r="370" spans="1:10" ht="15.75">
      <c r="A370" s="10" t="str">
        <f t="shared" si="10"/>
        <v>AUST-1131948</v>
      </c>
      <c r="B370" s="10" t="s">
        <v>630</v>
      </c>
      <c r="C370" s="152" t="s">
        <v>631</v>
      </c>
      <c r="D370" s="10">
        <v>13</v>
      </c>
      <c r="E370" s="181" t="s">
        <v>661</v>
      </c>
      <c r="F370" t="s">
        <v>635</v>
      </c>
      <c r="J370" s="181">
        <v>69</v>
      </c>
    </row>
    <row r="371" spans="1:10" ht="15.75">
      <c r="A371" s="10" t="str">
        <f t="shared" si="10"/>
        <v>AUST-1131949</v>
      </c>
      <c r="B371" s="10" t="s">
        <v>630</v>
      </c>
      <c r="C371" s="152" t="s">
        <v>631</v>
      </c>
      <c r="D371" s="10">
        <v>13</v>
      </c>
      <c r="E371" s="181" t="s">
        <v>661</v>
      </c>
      <c r="F371" t="s">
        <v>636</v>
      </c>
      <c r="J371" s="181">
        <v>69</v>
      </c>
    </row>
    <row r="372" spans="1:10" ht="15.75">
      <c r="A372" s="10" t="str">
        <f t="shared" si="10"/>
        <v>AUST-1131950</v>
      </c>
      <c r="B372" s="10" t="s">
        <v>630</v>
      </c>
      <c r="C372" s="152" t="s">
        <v>631</v>
      </c>
      <c r="D372" s="10">
        <v>13</v>
      </c>
      <c r="E372" s="181" t="s">
        <v>661</v>
      </c>
      <c r="F372" t="s">
        <v>637</v>
      </c>
      <c r="J372" s="181">
        <v>70</v>
      </c>
    </row>
    <row r="373" spans="1:10" ht="15.75">
      <c r="A373" s="10" t="str">
        <f t="shared" si="10"/>
        <v>AUST-1131951</v>
      </c>
      <c r="B373" s="10" t="s">
        <v>630</v>
      </c>
      <c r="C373" s="152" t="s">
        <v>631</v>
      </c>
      <c r="D373" s="10">
        <v>13</v>
      </c>
      <c r="E373" s="181" t="s">
        <v>661</v>
      </c>
      <c r="F373" t="s">
        <v>638</v>
      </c>
      <c r="J373" s="181">
        <v>75</v>
      </c>
    </row>
    <row r="374" spans="1:10" ht="15.75">
      <c r="A374" s="10" t="str">
        <f t="shared" si="10"/>
        <v>AUST-1131952</v>
      </c>
      <c r="B374" s="10" t="s">
        <v>630</v>
      </c>
      <c r="C374" s="152" t="s">
        <v>631</v>
      </c>
      <c r="D374" s="10">
        <v>13</v>
      </c>
      <c r="E374" s="181" t="s">
        <v>661</v>
      </c>
      <c r="F374" t="s">
        <v>639</v>
      </c>
      <c r="J374" s="181">
        <v>74</v>
      </c>
    </row>
    <row r="375" spans="1:10" ht="15.75">
      <c r="A375" s="10" t="str">
        <f t="shared" si="10"/>
        <v>AUST-1131953</v>
      </c>
      <c r="B375" s="10" t="s">
        <v>630</v>
      </c>
      <c r="C375" s="152" t="s">
        <v>631</v>
      </c>
      <c r="D375" s="10">
        <v>13</v>
      </c>
      <c r="E375" s="181" t="s">
        <v>661</v>
      </c>
      <c r="F375" t="s">
        <v>640</v>
      </c>
      <c r="J375" s="181">
        <v>76</v>
      </c>
    </row>
    <row r="376" spans="1:10" ht="15.75">
      <c r="A376" s="10" t="str">
        <f t="shared" si="10"/>
        <v>AUST-1131954</v>
      </c>
      <c r="B376" s="10" t="s">
        <v>630</v>
      </c>
      <c r="C376" s="152" t="s">
        <v>631</v>
      </c>
      <c r="D376" s="10">
        <v>13</v>
      </c>
      <c r="E376" s="181" t="s">
        <v>661</v>
      </c>
      <c r="F376" t="s">
        <v>641</v>
      </c>
      <c r="J376" s="181">
        <v>77</v>
      </c>
    </row>
    <row r="377" spans="1:10" ht="15.75">
      <c r="A377" s="10" t="str">
        <f t="shared" si="10"/>
        <v>AUST-1131955</v>
      </c>
      <c r="B377" s="10" t="s">
        <v>630</v>
      </c>
      <c r="C377" s="152" t="s">
        <v>631</v>
      </c>
      <c r="D377" s="10">
        <v>13</v>
      </c>
      <c r="E377" s="181" t="s">
        <v>661</v>
      </c>
      <c r="F377" t="s">
        <v>642</v>
      </c>
      <c r="J377" s="181">
        <v>79</v>
      </c>
    </row>
    <row r="378" spans="1:10" ht="15.75">
      <c r="A378" s="10" t="str">
        <f t="shared" si="10"/>
        <v>AUST-1131956</v>
      </c>
      <c r="B378" s="10" t="s">
        <v>630</v>
      </c>
      <c r="C378" s="152" t="s">
        <v>631</v>
      </c>
      <c r="D378" s="10">
        <v>13</v>
      </c>
      <c r="E378" s="181" t="s">
        <v>661</v>
      </c>
      <c r="F378" t="s">
        <v>643</v>
      </c>
      <c r="J378" s="181">
        <v>82</v>
      </c>
    </row>
    <row r="379" spans="1:10" ht="15.75">
      <c r="A379" s="10" t="str">
        <f t="shared" si="10"/>
        <v>AUST-1131957</v>
      </c>
      <c r="B379" s="10" t="s">
        <v>630</v>
      </c>
      <c r="C379" s="152" t="s">
        <v>631</v>
      </c>
      <c r="D379" s="10">
        <v>13</v>
      </c>
      <c r="E379" s="181" t="s">
        <v>661</v>
      </c>
      <c r="F379" t="s">
        <v>644</v>
      </c>
      <c r="J379" s="181">
        <v>85</v>
      </c>
    </row>
    <row r="380" spans="1:10" ht="15.75">
      <c r="A380" s="10" t="str">
        <f t="shared" si="10"/>
        <v>AUST-1131958</v>
      </c>
      <c r="B380" s="10" t="s">
        <v>630</v>
      </c>
      <c r="C380" s="152" t="s">
        <v>631</v>
      </c>
      <c r="D380" s="10">
        <v>13</v>
      </c>
      <c r="E380" s="181" t="s">
        <v>661</v>
      </c>
      <c r="F380" t="s">
        <v>645</v>
      </c>
      <c r="J380" s="181">
        <v>87</v>
      </c>
    </row>
    <row r="381" spans="1:10" ht="15.75">
      <c r="A381" s="10" t="str">
        <f t="shared" si="10"/>
        <v>AUST-1131959</v>
      </c>
      <c r="B381" s="10" t="s">
        <v>630</v>
      </c>
      <c r="C381" s="152" t="s">
        <v>631</v>
      </c>
      <c r="D381" s="10">
        <v>13</v>
      </c>
      <c r="E381" s="181" t="s">
        <v>661</v>
      </c>
      <c r="F381" t="s">
        <v>646</v>
      </c>
      <c r="J381" s="181">
        <v>88</v>
      </c>
    </row>
    <row r="382" spans="1:10" ht="15.75">
      <c r="A382" s="10" t="str">
        <f t="shared" si="10"/>
        <v>AUST-1131960</v>
      </c>
      <c r="B382" s="10" t="s">
        <v>630</v>
      </c>
      <c r="C382" s="152" t="s">
        <v>631</v>
      </c>
      <c r="D382" s="10">
        <v>13</v>
      </c>
      <c r="E382" s="181" t="s">
        <v>661</v>
      </c>
      <c r="F382" t="s">
        <v>647</v>
      </c>
      <c r="J382" s="181">
        <v>88</v>
      </c>
    </row>
    <row r="383" spans="1:10" ht="15.75">
      <c r="A383" s="10" t="str">
        <f t="shared" si="10"/>
        <v>AUST-1131961</v>
      </c>
      <c r="B383" s="10" t="s">
        <v>630</v>
      </c>
      <c r="C383" s="152" t="s">
        <v>631</v>
      </c>
      <c r="D383" s="10">
        <v>13</v>
      </c>
      <c r="E383" s="181" t="s">
        <v>661</v>
      </c>
      <c r="F383" t="s">
        <v>648</v>
      </c>
      <c r="J383" s="181">
        <v>89</v>
      </c>
    </row>
    <row r="384" spans="1:10" ht="15.75">
      <c r="A384" s="10" t="str">
        <f t="shared" si="10"/>
        <v>AUST-1131962</v>
      </c>
      <c r="B384" s="10" t="s">
        <v>630</v>
      </c>
      <c r="C384" s="152" t="s">
        <v>631</v>
      </c>
      <c r="D384" s="10">
        <v>13</v>
      </c>
      <c r="E384" s="181" t="s">
        <v>661</v>
      </c>
      <c r="F384" t="s">
        <v>649</v>
      </c>
      <c r="J384" s="181">
        <v>89</v>
      </c>
    </row>
    <row r="385" spans="1:10" ht="15.75">
      <c r="A385" s="10" t="str">
        <f t="shared" si="10"/>
        <v>AUST-1131963</v>
      </c>
      <c r="B385" s="10" t="s">
        <v>630</v>
      </c>
      <c r="C385" s="152" t="s">
        <v>631</v>
      </c>
      <c r="D385" s="10">
        <v>13</v>
      </c>
      <c r="E385" s="181" t="s">
        <v>661</v>
      </c>
      <c r="F385" t="s">
        <v>650</v>
      </c>
      <c r="J385" s="181">
        <v>90</v>
      </c>
    </row>
    <row r="386" spans="1:10" ht="15.75">
      <c r="A386" s="10" t="str">
        <f t="shared" si="10"/>
        <v>AUST-1131964</v>
      </c>
      <c r="B386" s="10" t="s">
        <v>630</v>
      </c>
      <c r="C386" s="152" t="s">
        <v>631</v>
      </c>
      <c r="D386" s="10">
        <v>13</v>
      </c>
      <c r="E386" s="181" t="s">
        <v>661</v>
      </c>
      <c r="F386" t="s">
        <v>651</v>
      </c>
      <c r="J386" s="181">
        <v>90</v>
      </c>
    </row>
    <row r="387" spans="1:10" ht="15.75">
      <c r="A387" s="10" t="str">
        <f t="shared" si="10"/>
        <v>AUST-1131965</v>
      </c>
      <c r="B387" s="10" t="s">
        <v>630</v>
      </c>
      <c r="C387" s="152" t="s">
        <v>631</v>
      </c>
      <c r="D387" s="10">
        <v>13</v>
      </c>
      <c r="E387" s="181" t="s">
        <v>661</v>
      </c>
      <c r="F387" t="s">
        <v>652</v>
      </c>
      <c r="J387" s="181">
        <v>90</v>
      </c>
    </row>
    <row r="388" spans="1:10" ht="15.75">
      <c r="A388" s="10" t="str">
        <f t="shared" si="10"/>
        <v>AUST-1131966</v>
      </c>
      <c r="B388" s="10" t="s">
        <v>630</v>
      </c>
      <c r="C388" s="152" t="s">
        <v>631</v>
      </c>
      <c r="D388" s="10">
        <v>13</v>
      </c>
      <c r="E388" s="181" t="s">
        <v>661</v>
      </c>
      <c r="F388" t="s">
        <v>653</v>
      </c>
      <c r="J388" s="181">
        <v>91</v>
      </c>
    </row>
    <row r="389" spans="1:10" ht="15.75">
      <c r="A389" s="10" t="str">
        <f t="shared" si="10"/>
        <v>AUST-1131967</v>
      </c>
      <c r="B389" s="10" t="s">
        <v>630</v>
      </c>
      <c r="C389" s="152" t="s">
        <v>631</v>
      </c>
      <c r="D389" s="10">
        <v>13</v>
      </c>
      <c r="E389" s="181" t="s">
        <v>661</v>
      </c>
      <c r="F389" t="s">
        <v>654</v>
      </c>
      <c r="J389" s="181">
        <v>92</v>
      </c>
    </row>
    <row r="390" spans="1:10" ht="15.75">
      <c r="A390" s="10" t="str">
        <f t="shared" si="10"/>
        <v>AUST-1131968</v>
      </c>
      <c r="B390" s="10" t="s">
        <v>630</v>
      </c>
      <c r="C390" s="152" t="s">
        <v>631</v>
      </c>
      <c r="D390" s="10">
        <v>13</v>
      </c>
      <c r="E390" s="181" t="s">
        <v>661</v>
      </c>
      <c r="F390" t="s">
        <v>655</v>
      </c>
      <c r="J390" s="181">
        <v>93</v>
      </c>
    </row>
    <row r="391" spans="1:10" ht="15.75">
      <c r="A391" s="10" t="str">
        <f t="shared" si="10"/>
        <v>AUST-1131969</v>
      </c>
      <c r="B391" s="10" t="s">
        <v>630</v>
      </c>
      <c r="C391" s="152" t="s">
        <v>631</v>
      </c>
      <c r="D391" s="10">
        <v>13</v>
      </c>
      <c r="E391" s="181" t="s">
        <v>661</v>
      </c>
      <c r="F391" t="s">
        <v>656</v>
      </c>
      <c r="J391" s="181">
        <v>93</v>
      </c>
    </row>
    <row r="392" spans="1:10" ht="15.75">
      <c r="A392" s="10" t="str">
        <f t="shared" ref="A392:A456" si="12">CONCATENATE(B392,C392,D392,F392)</f>
        <v>AUST-1131970</v>
      </c>
      <c r="B392" s="10" t="s">
        <v>630</v>
      </c>
      <c r="C392" s="152" t="s">
        <v>631</v>
      </c>
      <c r="D392" s="10">
        <v>13</v>
      </c>
      <c r="E392" s="181" t="s">
        <v>661</v>
      </c>
      <c r="F392" t="s">
        <v>535</v>
      </c>
      <c r="J392" s="181">
        <v>96</v>
      </c>
    </row>
    <row r="393" spans="1:10" ht="15.75">
      <c r="A393" s="10" t="str">
        <f t="shared" si="12"/>
        <v>AUST-1131971</v>
      </c>
      <c r="B393" s="10" t="s">
        <v>630</v>
      </c>
      <c r="C393" s="152" t="s">
        <v>631</v>
      </c>
      <c r="D393" s="10">
        <v>13</v>
      </c>
      <c r="E393" s="181" t="s">
        <v>661</v>
      </c>
      <c r="F393" t="s">
        <v>536</v>
      </c>
      <c r="J393" s="181">
        <v>97</v>
      </c>
    </row>
    <row r="394" spans="1:10" ht="15.75">
      <c r="A394" s="10" t="str">
        <f t="shared" si="12"/>
        <v>AUST-1131972</v>
      </c>
      <c r="B394" s="10" t="s">
        <v>630</v>
      </c>
      <c r="C394" s="152" t="s">
        <v>631</v>
      </c>
      <c r="D394" s="10">
        <v>13</v>
      </c>
      <c r="E394" s="181" t="s">
        <v>661</v>
      </c>
      <c r="F394" t="s">
        <v>537</v>
      </c>
      <c r="J394" s="181">
        <v>99</v>
      </c>
    </row>
    <row r="395" spans="1:10" ht="15.75">
      <c r="A395" s="10" t="str">
        <f t="shared" si="12"/>
        <v>AUST-1131973</v>
      </c>
      <c r="B395" s="10" t="s">
        <v>630</v>
      </c>
      <c r="C395" s="152" t="s">
        <v>631</v>
      </c>
      <c r="D395" s="10">
        <v>13</v>
      </c>
      <c r="E395" s="181" t="s">
        <v>661</v>
      </c>
      <c r="F395" t="s">
        <v>538</v>
      </c>
      <c r="J395" s="181">
        <v>100</v>
      </c>
    </row>
    <row r="396" spans="1:10" ht="15.75">
      <c r="A396" s="10" t="str">
        <f t="shared" si="12"/>
        <v>AUST-1131974</v>
      </c>
      <c r="B396" s="10" t="s">
        <v>630</v>
      </c>
      <c r="C396" s="152" t="s">
        <v>631</v>
      </c>
      <c r="D396" s="10">
        <v>13</v>
      </c>
      <c r="E396" s="181" t="s">
        <v>661</v>
      </c>
      <c r="F396">
        <v>1974</v>
      </c>
      <c r="J396" s="181">
        <v>105</v>
      </c>
    </row>
    <row r="397" spans="1:10" ht="15.75">
      <c r="A397" s="10" t="str">
        <f t="shared" si="12"/>
        <v>AUST-1131975</v>
      </c>
      <c r="B397" s="10" t="s">
        <v>630</v>
      </c>
      <c r="C397" s="152" t="s">
        <v>631</v>
      </c>
      <c r="D397" s="10">
        <v>13</v>
      </c>
      <c r="E397" s="181" t="s">
        <v>661</v>
      </c>
      <c r="F397">
        <v>1975</v>
      </c>
      <c r="J397" s="181">
        <v>111</v>
      </c>
    </row>
    <row r="398" spans="1:10" ht="15.75">
      <c r="A398" s="10" t="str">
        <f t="shared" si="12"/>
        <v>AUST-1131976</v>
      </c>
      <c r="B398" s="10" t="s">
        <v>630</v>
      </c>
      <c r="C398" s="152" t="s">
        <v>631</v>
      </c>
      <c r="D398" s="10">
        <v>13</v>
      </c>
      <c r="E398" s="181" t="s">
        <v>661</v>
      </c>
      <c r="F398">
        <v>1976</v>
      </c>
      <c r="J398" s="181">
        <v>112</v>
      </c>
    </row>
    <row r="399" spans="1:10" ht="15.75">
      <c r="A399" s="10" t="str">
        <f t="shared" si="12"/>
        <v>AUST-1131977</v>
      </c>
      <c r="B399" s="10" t="s">
        <v>630</v>
      </c>
      <c r="C399" s="152" t="s">
        <v>631</v>
      </c>
      <c r="D399" s="10">
        <v>13</v>
      </c>
      <c r="E399" s="181" t="s">
        <v>661</v>
      </c>
      <c r="F399">
        <v>1977</v>
      </c>
      <c r="J399" s="181">
        <v>113</v>
      </c>
    </row>
    <row r="400" spans="1:10" ht="15.75">
      <c r="A400" s="10" t="str">
        <f t="shared" si="12"/>
        <v>AUST-1131978</v>
      </c>
      <c r="B400" s="10" t="s">
        <v>630</v>
      </c>
      <c r="C400" s="152" t="s">
        <v>631</v>
      </c>
      <c r="D400" s="10">
        <v>13</v>
      </c>
      <c r="E400" s="181" t="s">
        <v>661</v>
      </c>
      <c r="F400">
        <v>1978</v>
      </c>
      <c r="J400" s="181">
        <v>118</v>
      </c>
    </row>
    <row r="401" spans="1:10" ht="15.75">
      <c r="A401" s="10" t="str">
        <f t="shared" si="12"/>
        <v>AUST-1131979</v>
      </c>
      <c r="B401" s="10" t="s">
        <v>630</v>
      </c>
      <c r="C401" s="152" t="s">
        <v>631</v>
      </c>
      <c r="D401" s="10">
        <v>13</v>
      </c>
      <c r="E401" s="181" t="s">
        <v>661</v>
      </c>
      <c r="F401">
        <v>1979</v>
      </c>
      <c r="J401" s="181">
        <v>123</v>
      </c>
    </row>
    <row r="402" spans="1:10" ht="15.75">
      <c r="A402" s="10" t="str">
        <f t="shared" si="12"/>
        <v>AUST-1131980</v>
      </c>
      <c r="B402" s="10" t="s">
        <v>630</v>
      </c>
      <c r="C402" s="152" t="s">
        <v>631</v>
      </c>
      <c r="D402" s="10">
        <v>13</v>
      </c>
      <c r="E402" s="181" t="s">
        <v>661</v>
      </c>
      <c r="F402">
        <v>1980</v>
      </c>
      <c r="J402" s="181">
        <v>130</v>
      </c>
    </row>
    <row r="403" spans="1:10" ht="15.75">
      <c r="A403" s="10" t="str">
        <f t="shared" si="12"/>
        <v>AUST-1131981</v>
      </c>
      <c r="B403" s="10" t="s">
        <v>630</v>
      </c>
      <c r="C403" s="152" t="s">
        <v>631</v>
      </c>
      <c r="D403" s="10">
        <v>13</v>
      </c>
      <c r="E403" s="181" t="s">
        <v>661</v>
      </c>
      <c r="F403">
        <v>1981</v>
      </c>
      <c r="J403" s="181">
        <v>136</v>
      </c>
    </row>
    <row r="404" spans="1:10" ht="15.75">
      <c r="A404" s="10" t="str">
        <f t="shared" si="12"/>
        <v>AUST-1131982</v>
      </c>
      <c r="B404" s="10" t="s">
        <v>630</v>
      </c>
      <c r="C404" s="152" t="s">
        <v>631</v>
      </c>
      <c r="D404" s="10">
        <v>13</v>
      </c>
      <c r="E404" s="181" t="s">
        <v>661</v>
      </c>
      <c r="F404">
        <v>1982</v>
      </c>
      <c r="J404" s="181">
        <v>140</v>
      </c>
    </row>
    <row r="405" spans="1:10" ht="15.75">
      <c r="A405" s="10" t="str">
        <f t="shared" si="12"/>
        <v>AUST-1131983</v>
      </c>
      <c r="B405" s="10" t="s">
        <v>630</v>
      </c>
      <c r="C405" s="152" t="s">
        <v>631</v>
      </c>
      <c r="D405" s="10">
        <v>13</v>
      </c>
      <c r="E405" s="181" t="s">
        <v>661</v>
      </c>
      <c r="F405">
        <v>1983</v>
      </c>
      <c r="J405" s="181">
        <v>143</v>
      </c>
    </row>
    <row r="406" spans="1:10" ht="15.75">
      <c r="A406" s="10" t="str">
        <f t="shared" si="12"/>
        <v>AUST-1131984</v>
      </c>
      <c r="B406" s="10" t="s">
        <v>630</v>
      </c>
      <c r="C406" s="152" t="s">
        <v>631</v>
      </c>
      <c r="D406" s="10">
        <v>13</v>
      </c>
      <c r="E406" s="181" t="s">
        <v>661</v>
      </c>
      <c r="F406">
        <v>1984</v>
      </c>
      <c r="J406" s="181">
        <v>142</v>
      </c>
    </row>
    <row r="407" spans="1:10" ht="15.75">
      <c r="A407" s="10" t="str">
        <f t="shared" si="12"/>
        <v>AUST-1131985</v>
      </c>
      <c r="B407" s="10" t="s">
        <v>630</v>
      </c>
      <c r="C407" s="152" t="s">
        <v>631</v>
      </c>
      <c r="D407" s="10">
        <v>13</v>
      </c>
      <c r="E407" s="181" t="s">
        <v>661</v>
      </c>
      <c r="F407">
        <v>1985</v>
      </c>
      <c r="J407" s="181">
        <v>142</v>
      </c>
    </row>
    <row r="408" spans="1:10" ht="15.75">
      <c r="A408" s="10" t="str">
        <f t="shared" si="12"/>
        <v>AUST-1131986</v>
      </c>
      <c r="B408" s="10" t="s">
        <v>630</v>
      </c>
      <c r="C408" s="152" t="s">
        <v>631</v>
      </c>
      <c r="D408" s="10">
        <v>13</v>
      </c>
      <c r="E408" s="181" t="s">
        <v>661</v>
      </c>
      <c r="F408">
        <v>1986</v>
      </c>
      <c r="J408" s="181">
        <v>143</v>
      </c>
    </row>
    <row r="409" spans="1:10" ht="15.75">
      <c r="A409" s="10" t="str">
        <f t="shared" si="12"/>
        <v>AUST-1131987</v>
      </c>
      <c r="B409" s="10" t="s">
        <v>630</v>
      </c>
      <c r="C409" s="152" t="s">
        <v>631</v>
      </c>
      <c r="D409" s="10">
        <v>13</v>
      </c>
      <c r="E409" s="181" t="s">
        <v>661</v>
      </c>
      <c r="F409">
        <v>1987</v>
      </c>
      <c r="J409" s="181">
        <v>146</v>
      </c>
    </row>
    <row r="410" spans="1:10" ht="15.75">
      <c r="A410" s="10" t="str">
        <f t="shared" si="12"/>
        <v>AUST-1131988</v>
      </c>
      <c r="B410" s="10" t="s">
        <v>630</v>
      </c>
      <c r="C410" s="152" t="s">
        <v>631</v>
      </c>
      <c r="D410" s="10">
        <v>13</v>
      </c>
      <c r="E410" s="181" t="s">
        <v>661</v>
      </c>
      <c r="F410">
        <v>1988</v>
      </c>
      <c r="J410" s="181">
        <v>149</v>
      </c>
    </row>
    <row r="411" spans="1:10" ht="15.75">
      <c r="A411" s="10" t="str">
        <f t="shared" si="12"/>
        <v>AUST-1131989</v>
      </c>
      <c r="B411" s="10" t="s">
        <v>630</v>
      </c>
      <c r="C411" s="152" t="s">
        <v>631</v>
      </c>
      <c r="D411" s="10">
        <v>13</v>
      </c>
      <c r="E411" s="181" t="s">
        <v>661</v>
      </c>
      <c r="F411">
        <v>1989</v>
      </c>
      <c r="J411" s="181">
        <v>153</v>
      </c>
    </row>
    <row r="412" spans="1:10" ht="15.75">
      <c r="A412" s="10" t="str">
        <f t="shared" si="12"/>
        <v>AUST-1131990</v>
      </c>
      <c r="B412" s="10" t="s">
        <v>630</v>
      </c>
      <c r="C412" s="152" t="s">
        <v>631</v>
      </c>
      <c r="D412" s="10">
        <v>13</v>
      </c>
      <c r="E412" s="181" t="s">
        <v>661</v>
      </c>
      <c r="F412">
        <v>1990</v>
      </c>
      <c r="J412" s="181">
        <v>154</v>
      </c>
    </row>
    <row r="413" spans="1:10" ht="15.75">
      <c r="A413" s="10" t="str">
        <f t="shared" si="12"/>
        <v>AUST-1131991</v>
      </c>
      <c r="B413" s="10" t="s">
        <v>630</v>
      </c>
      <c r="C413" s="152" t="s">
        <v>631</v>
      </c>
      <c r="D413" s="10">
        <v>13</v>
      </c>
      <c r="E413" s="181" t="s">
        <v>661</v>
      </c>
      <c r="F413">
        <v>1991</v>
      </c>
      <c r="J413" s="181">
        <v>153</v>
      </c>
    </row>
    <row r="414" spans="1:10" ht="15.75">
      <c r="A414" s="10" t="str">
        <f t="shared" si="12"/>
        <v>AUST-1131992</v>
      </c>
      <c r="B414" s="10" t="s">
        <v>630</v>
      </c>
      <c r="C414" s="152" t="s">
        <v>631</v>
      </c>
      <c r="D414" s="10">
        <v>13</v>
      </c>
      <c r="E414" s="181" t="s">
        <v>661</v>
      </c>
      <c r="F414">
        <v>1992</v>
      </c>
      <c r="J414" s="181">
        <v>156</v>
      </c>
    </row>
    <row r="415" spans="1:10" ht="15.75">
      <c r="A415" s="10" t="str">
        <f t="shared" si="12"/>
        <v>AUST-1131993</v>
      </c>
      <c r="B415" s="10" t="s">
        <v>630</v>
      </c>
      <c r="C415" s="152" t="s">
        <v>631</v>
      </c>
      <c r="D415" s="10">
        <v>13</v>
      </c>
      <c r="E415" s="181" t="s">
        <v>661</v>
      </c>
      <c r="F415">
        <v>1993</v>
      </c>
      <c r="J415" s="181">
        <v>155</v>
      </c>
    </row>
    <row r="416" spans="1:10" ht="15.75">
      <c r="A416" s="10" t="str">
        <f t="shared" si="12"/>
        <v>AUST-1131994</v>
      </c>
      <c r="B416" s="10" t="s">
        <v>630</v>
      </c>
      <c r="C416" s="152" t="s">
        <v>631</v>
      </c>
      <c r="D416" s="10">
        <v>13</v>
      </c>
      <c r="E416" s="181" t="s">
        <v>661</v>
      </c>
      <c r="F416">
        <v>1994</v>
      </c>
      <c r="J416" s="181">
        <v>155</v>
      </c>
    </row>
    <row r="417" spans="1:10" ht="15.75">
      <c r="A417" s="10" t="str">
        <f t="shared" si="12"/>
        <v>AUST-1131995</v>
      </c>
      <c r="B417" s="10" t="s">
        <v>630</v>
      </c>
      <c r="C417" s="152" t="s">
        <v>631</v>
      </c>
      <c r="D417" s="10">
        <v>13</v>
      </c>
      <c r="E417" s="181" t="s">
        <v>661</v>
      </c>
      <c r="F417">
        <v>1995</v>
      </c>
      <c r="J417" s="181">
        <v>156</v>
      </c>
    </row>
    <row r="418" spans="1:10" ht="15.75">
      <c r="A418" s="10" t="str">
        <f t="shared" si="12"/>
        <v>AUST-1131996</v>
      </c>
      <c r="B418" s="10" t="s">
        <v>630</v>
      </c>
      <c r="C418" s="152" t="s">
        <v>631</v>
      </c>
      <c r="D418" s="10">
        <v>13</v>
      </c>
      <c r="E418" s="181" t="s">
        <v>661</v>
      </c>
      <c r="F418">
        <v>1996</v>
      </c>
      <c r="J418" s="181">
        <v>156</v>
      </c>
    </row>
    <row r="419" spans="1:10" ht="15.75">
      <c r="A419" s="10" t="str">
        <f t="shared" si="12"/>
        <v>AUST-1131997</v>
      </c>
      <c r="B419" s="10" t="s">
        <v>630</v>
      </c>
      <c r="C419" s="152" t="s">
        <v>631</v>
      </c>
      <c r="D419" s="10">
        <v>13</v>
      </c>
      <c r="E419" s="181" t="s">
        <v>661</v>
      </c>
      <c r="F419">
        <v>1997</v>
      </c>
      <c r="J419" s="181">
        <v>157</v>
      </c>
    </row>
    <row r="420" spans="1:10" ht="15.75">
      <c r="A420" s="10" t="str">
        <f t="shared" si="12"/>
        <v>AUST-1131998</v>
      </c>
      <c r="B420" s="10" t="s">
        <v>630</v>
      </c>
      <c r="C420" s="152" t="s">
        <v>631</v>
      </c>
      <c r="D420" s="10">
        <v>13</v>
      </c>
      <c r="E420" s="181" t="s">
        <v>661</v>
      </c>
      <c r="F420">
        <v>1998</v>
      </c>
      <c r="J420" s="181">
        <v>157</v>
      </c>
    </row>
    <row r="421" spans="1:10" ht="15.75">
      <c r="A421" s="10" t="str">
        <f t="shared" si="12"/>
        <v>AUST-1131999</v>
      </c>
      <c r="B421" s="10" t="s">
        <v>630</v>
      </c>
      <c r="C421" s="152" t="s">
        <v>631</v>
      </c>
      <c r="D421" s="10">
        <v>13</v>
      </c>
      <c r="E421" s="181" t="s">
        <v>661</v>
      </c>
      <c r="F421">
        <v>1999</v>
      </c>
      <c r="J421" s="181">
        <v>157</v>
      </c>
    </row>
    <row r="422" spans="1:10" ht="15.75">
      <c r="A422" s="10" t="str">
        <f t="shared" si="12"/>
        <v>AUST-1132000</v>
      </c>
      <c r="B422" s="10" t="s">
        <v>630</v>
      </c>
      <c r="C422" s="152" t="s">
        <v>631</v>
      </c>
      <c r="D422" s="10">
        <v>13</v>
      </c>
      <c r="E422" s="181" t="s">
        <v>661</v>
      </c>
      <c r="F422">
        <v>2000</v>
      </c>
      <c r="J422" s="181">
        <v>157</v>
      </c>
    </row>
    <row r="423" spans="1:10" ht="15.75">
      <c r="A423" s="10" t="str">
        <f t="shared" si="12"/>
        <v>AUST-1132001</v>
      </c>
      <c r="B423" s="10" t="s">
        <v>630</v>
      </c>
      <c r="C423" s="152" t="s">
        <v>631</v>
      </c>
      <c r="D423" s="10">
        <v>13</v>
      </c>
      <c r="E423" s="181" t="s">
        <v>661</v>
      </c>
      <c r="F423">
        <v>2001</v>
      </c>
      <c r="J423" s="181">
        <v>158</v>
      </c>
    </row>
    <row r="424" spans="1:10" ht="15.75">
      <c r="A424" s="10" t="str">
        <f t="shared" si="12"/>
        <v>AUST-1132002</v>
      </c>
      <c r="B424" s="10" t="s">
        <v>630</v>
      </c>
      <c r="C424" s="152" t="s">
        <v>631</v>
      </c>
      <c r="D424" s="10">
        <v>13</v>
      </c>
      <c r="E424" s="181" t="s">
        <v>661</v>
      </c>
      <c r="F424">
        <v>2002</v>
      </c>
      <c r="J424" s="181">
        <v>158</v>
      </c>
    </row>
    <row r="425" spans="1:10" ht="15.75">
      <c r="A425" s="10" t="str">
        <f t="shared" si="12"/>
        <v>AUST-1132003</v>
      </c>
      <c r="B425" s="10" t="s">
        <v>630</v>
      </c>
      <c r="C425" s="152" t="s">
        <v>631</v>
      </c>
      <c r="D425" s="10">
        <v>13</v>
      </c>
      <c r="E425" s="181" t="s">
        <v>661</v>
      </c>
      <c r="F425">
        <v>2003</v>
      </c>
      <c r="J425" s="181">
        <v>157</v>
      </c>
    </row>
    <row r="426" spans="1:10" ht="15.75">
      <c r="A426" s="10" t="str">
        <f t="shared" si="12"/>
        <v>AUST-1132004</v>
      </c>
      <c r="B426" s="10" t="s">
        <v>630</v>
      </c>
      <c r="C426" s="152" t="s">
        <v>631</v>
      </c>
      <c r="D426" s="10">
        <v>13</v>
      </c>
      <c r="E426" s="181" t="s">
        <v>661</v>
      </c>
      <c r="F426">
        <v>2004</v>
      </c>
      <c r="J426" s="181">
        <v>160</v>
      </c>
    </row>
    <row r="427" spans="1:10" ht="15.75">
      <c r="A427" s="10" t="str">
        <f t="shared" si="12"/>
        <v>AUST-1132005</v>
      </c>
      <c r="B427" s="10" t="s">
        <v>630</v>
      </c>
      <c r="C427" s="152" t="s">
        <v>631</v>
      </c>
      <c r="D427" s="10">
        <v>13</v>
      </c>
      <c r="E427" s="181" t="s">
        <v>661</v>
      </c>
      <c r="F427">
        <v>2005</v>
      </c>
      <c r="J427" s="181">
        <v>162</v>
      </c>
    </row>
    <row r="428" spans="1:10" ht="15.75">
      <c r="A428" s="10" t="str">
        <f t="shared" si="12"/>
        <v>AUST-1132006</v>
      </c>
      <c r="B428" s="10" t="s">
        <v>630</v>
      </c>
      <c r="C428" s="152" t="s">
        <v>631</v>
      </c>
      <c r="D428" s="10">
        <v>13</v>
      </c>
      <c r="E428" s="181" t="s">
        <v>661</v>
      </c>
      <c r="F428">
        <v>2006</v>
      </c>
      <c r="J428" s="181">
        <v>161</v>
      </c>
    </row>
    <row r="429" spans="1:10" ht="15.75">
      <c r="A429" s="10" t="str">
        <f t="shared" si="12"/>
        <v>AUST-1132007</v>
      </c>
      <c r="B429" s="10" t="s">
        <v>630</v>
      </c>
      <c r="C429" s="152" t="s">
        <v>631</v>
      </c>
      <c r="D429" s="10">
        <v>13</v>
      </c>
      <c r="E429" s="181" t="s">
        <v>661</v>
      </c>
      <c r="F429">
        <v>2007</v>
      </c>
      <c r="J429" s="181">
        <v>161</v>
      </c>
    </row>
    <row r="430" spans="1:10" ht="15.75">
      <c r="A430" s="10" t="str">
        <f t="shared" si="12"/>
        <v>AUST-1132008</v>
      </c>
      <c r="B430" s="10" t="s">
        <v>630</v>
      </c>
      <c r="C430" s="152" t="s">
        <v>631</v>
      </c>
      <c r="D430" s="10">
        <v>13</v>
      </c>
      <c r="E430" s="181" t="s">
        <v>661</v>
      </c>
      <c r="F430">
        <v>2008</v>
      </c>
      <c r="J430" s="181">
        <v>171</v>
      </c>
    </row>
    <row r="431" spans="1:10" ht="15.75">
      <c r="A431" s="10" t="str">
        <f t="shared" si="12"/>
        <v>AUST-1132009</v>
      </c>
      <c r="B431" s="10" t="s">
        <v>630</v>
      </c>
      <c r="C431" s="152" t="s">
        <v>631</v>
      </c>
      <c r="D431" s="10">
        <v>13</v>
      </c>
      <c r="E431" s="181" t="s">
        <v>661</v>
      </c>
      <c r="F431">
        <v>2009</v>
      </c>
      <c r="J431" s="181">
        <v>171</v>
      </c>
    </row>
    <row r="432" spans="1:10" ht="15.75">
      <c r="A432" s="10" t="str">
        <f t="shared" si="12"/>
        <v>AUST-1132010</v>
      </c>
      <c r="B432" s="10" t="s">
        <v>630</v>
      </c>
      <c r="C432" s="152" t="s">
        <v>631</v>
      </c>
      <c r="D432" s="10">
        <v>13</v>
      </c>
      <c r="E432" s="181" t="s">
        <v>661</v>
      </c>
      <c r="F432">
        <v>2010</v>
      </c>
      <c r="J432" s="181">
        <v>169</v>
      </c>
    </row>
    <row r="433" spans="1:10" ht="15.75">
      <c r="A433" s="10" t="str">
        <f t="shared" si="12"/>
        <v>AUST-1132011</v>
      </c>
      <c r="B433" s="10" t="s">
        <v>630</v>
      </c>
      <c r="C433" s="152" t="s">
        <v>631</v>
      </c>
      <c r="D433" s="10">
        <v>13</v>
      </c>
      <c r="E433" s="181" t="s">
        <v>661</v>
      </c>
      <c r="F433">
        <v>2011</v>
      </c>
      <c r="J433" s="181">
        <v>171</v>
      </c>
    </row>
    <row r="434" spans="1:10" ht="15.75">
      <c r="A434" s="10" t="str">
        <f t="shared" si="12"/>
        <v>AUST-1132012</v>
      </c>
      <c r="B434" s="10" t="s">
        <v>630</v>
      </c>
      <c r="C434" s="152" t="s">
        <v>631</v>
      </c>
      <c r="D434" s="10">
        <v>13</v>
      </c>
      <c r="E434" s="181" t="s">
        <v>661</v>
      </c>
      <c r="F434">
        <v>2012</v>
      </c>
      <c r="J434" s="181">
        <v>173</v>
      </c>
    </row>
    <row r="435" spans="1:10" ht="15.75">
      <c r="A435" s="10" t="str">
        <f t="shared" si="12"/>
        <v>AUST-1132013</v>
      </c>
      <c r="B435" s="10" t="s">
        <v>630</v>
      </c>
      <c r="C435" s="152" t="s">
        <v>631</v>
      </c>
      <c r="D435" s="10">
        <v>13</v>
      </c>
      <c r="E435" s="181" t="s">
        <v>661</v>
      </c>
      <c r="F435">
        <v>2013</v>
      </c>
      <c r="J435" s="182">
        <v>165</v>
      </c>
    </row>
    <row r="436" spans="1:10" ht="15.75">
      <c r="A436" s="10" t="str">
        <f t="shared" si="12"/>
        <v>AUST-1132014</v>
      </c>
      <c r="B436" s="10" t="s">
        <v>630</v>
      </c>
      <c r="C436" s="152" t="s">
        <v>631</v>
      </c>
      <c r="D436" s="10">
        <v>13</v>
      </c>
      <c r="E436" s="181" t="s">
        <v>661</v>
      </c>
      <c r="F436">
        <v>2014</v>
      </c>
      <c r="J436" s="182">
        <v>166</v>
      </c>
    </row>
    <row r="437" spans="1:10" ht="15.75">
      <c r="A437" s="10" t="str">
        <f t="shared" si="12"/>
        <v>AUST-1132015</v>
      </c>
      <c r="B437" s="10" t="s">
        <v>630</v>
      </c>
      <c r="C437" s="152" t="s">
        <v>631</v>
      </c>
      <c r="D437" s="10">
        <v>13</v>
      </c>
      <c r="E437" s="181" t="s">
        <v>661</v>
      </c>
      <c r="F437">
        <v>2015</v>
      </c>
      <c r="J437" s="182">
        <v>172</v>
      </c>
    </row>
    <row r="438" spans="1:10" ht="15.75">
      <c r="A438" s="10" t="str">
        <f t="shared" si="12"/>
        <v>AUST-1132016</v>
      </c>
      <c r="B438" s="10" t="s">
        <v>630</v>
      </c>
      <c r="C438" s="152" t="s">
        <v>631</v>
      </c>
      <c r="D438" s="10">
        <v>13</v>
      </c>
      <c r="E438" s="181" t="s">
        <v>661</v>
      </c>
      <c r="F438">
        <v>2016</v>
      </c>
      <c r="J438" s="182">
        <v>172</v>
      </c>
    </row>
    <row r="439" spans="1:10" ht="15.75">
      <c r="A439" s="10" t="str">
        <f t="shared" si="12"/>
        <v>AUST-1132017</v>
      </c>
      <c r="B439" s="10" t="s">
        <v>630</v>
      </c>
      <c r="C439" s="152" t="s">
        <v>631</v>
      </c>
      <c r="D439" s="10">
        <v>13</v>
      </c>
      <c r="E439" s="181" t="s">
        <v>661</v>
      </c>
      <c r="F439">
        <v>2017</v>
      </c>
      <c r="J439" s="182">
        <v>171</v>
      </c>
    </row>
    <row r="440" spans="1:10" ht="15.75">
      <c r="A440" s="10" t="str">
        <f t="shared" ref="A440" si="13">CONCATENATE(B440,C440,D440,F440)</f>
        <v>AUST-1132018</v>
      </c>
      <c r="B440" s="10" t="s">
        <v>630</v>
      </c>
      <c r="C440" s="152" t="s">
        <v>631</v>
      </c>
      <c r="D440" s="10">
        <v>13</v>
      </c>
      <c r="E440" s="181" t="s">
        <v>661</v>
      </c>
      <c r="F440">
        <v>2018</v>
      </c>
      <c r="J440" s="182">
        <v>171</v>
      </c>
    </row>
    <row r="441" spans="1:10" ht="15.75">
      <c r="A441" s="10" t="str">
        <f t="shared" si="12"/>
        <v>AUST-1141946</v>
      </c>
      <c r="B441" s="10" t="s">
        <v>630</v>
      </c>
      <c r="C441" s="152" t="s">
        <v>631</v>
      </c>
      <c r="D441" s="10">
        <v>14</v>
      </c>
      <c r="E441" s="181" t="s">
        <v>662</v>
      </c>
      <c r="F441" t="s">
        <v>633</v>
      </c>
      <c r="J441" s="181">
        <v>67</v>
      </c>
    </row>
    <row r="442" spans="1:10" ht="15.75">
      <c r="A442" s="10" t="str">
        <f t="shared" si="12"/>
        <v>AUST-1141947</v>
      </c>
      <c r="B442" s="10" t="s">
        <v>630</v>
      </c>
      <c r="C442" s="152" t="s">
        <v>631</v>
      </c>
      <c r="D442" s="10">
        <v>14</v>
      </c>
      <c r="E442" s="181" t="s">
        <v>662</v>
      </c>
      <c r="F442" t="s">
        <v>634</v>
      </c>
      <c r="J442" s="181">
        <v>67</v>
      </c>
    </row>
    <row r="443" spans="1:10" ht="15.75">
      <c r="A443" s="10" t="str">
        <f t="shared" si="12"/>
        <v>AUST-1141948</v>
      </c>
      <c r="B443" s="10" t="s">
        <v>630</v>
      </c>
      <c r="C443" s="152" t="s">
        <v>631</v>
      </c>
      <c r="D443" s="10">
        <v>14</v>
      </c>
      <c r="E443" s="181" t="s">
        <v>662</v>
      </c>
      <c r="F443" t="s">
        <v>635</v>
      </c>
      <c r="J443" s="181">
        <v>69</v>
      </c>
    </row>
    <row r="444" spans="1:10" ht="15.75">
      <c r="A444" s="10" t="str">
        <f t="shared" si="12"/>
        <v>AUST-1141949</v>
      </c>
      <c r="B444" s="10" t="s">
        <v>630</v>
      </c>
      <c r="C444" s="152" t="s">
        <v>631</v>
      </c>
      <c r="D444" s="10">
        <v>14</v>
      </c>
      <c r="E444" s="181" t="s">
        <v>662</v>
      </c>
      <c r="F444" t="s">
        <v>636</v>
      </c>
      <c r="J444" s="181">
        <v>69</v>
      </c>
    </row>
    <row r="445" spans="1:10" ht="15.75">
      <c r="A445" s="10" t="str">
        <f t="shared" si="12"/>
        <v>AUST-1141950</v>
      </c>
      <c r="B445" s="10" t="s">
        <v>630</v>
      </c>
      <c r="C445" s="152" t="s">
        <v>631</v>
      </c>
      <c r="D445" s="10">
        <v>14</v>
      </c>
      <c r="E445" s="181" t="s">
        <v>662</v>
      </c>
      <c r="F445" t="s">
        <v>637</v>
      </c>
      <c r="J445" s="181">
        <v>70</v>
      </c>
    </row>
    <row r="446" spans="1:10" ht="15.75">
      <c r="A446" s="10" t="str">
        <f t="shared" si="12"/>
        <v>AUST-1141951</v>
      </c>
      <c r="B446" s="10" t="s">
        <v>630</v>
      </c>
      <c r="C446" s="152" t="s">
        <v>631</v>
      </c>
      <c r="D446" s="10">
        <v>14</v>
      </c>
      <c r="E446" s="181" t="s">
        <v>662</v>
      </c>
      <c r="F446" t="s">
        <v>638</v>
      </c>
      <c r="J446" s="181">
        <v>75</v>
      </c>
    </row>
    <row r="447" spans="1:10" ht="15.75">
      <c r="A447" s="10" t="str">
        <f t="shared" si="12"/>
        <v>AUST-1141952</v>
      </c>
      <c r="B447" s="10" t="s">
        <v>630</v>
      </c>
      <c r="C447" s="152" t="s">
        <v>631</v>
      </c>
      <c r="D447" s="10">
        <v>14</v>
      </c>
      <c r="E447" s="181" t="s">
        <v>662</v>
      </c>
      <c r="F447" t="s">
        <v>639</v>
      </c>
      <c r="J447" s="181">
        <v>74</v>
      </c>
    </row>
    <row r="448" spans="1:10" ht="15.75">
      <c r="A448" s="10" t="str">
        <f t="shared" si="12"/>
        <v>AUST-1141953</v>
      </c>
      <c r="B448" s="10" t="s">
        <v>630</v>
      </c>
      <c r="C448" s="152" t="s">
        <v>631</v>
      </c>
      <c r="D448" s="10">
        <v>14</v>
      </c>
      <c r="E448" s="181" t="s">
        <v>662</v>
      </c>
      <c r="F448" t="s">
        <v>640</v>
      </c>
      <c r="J448" s="181">
        <v>76</v>
      </c>
    </row>
    <row r="449" spans="1:10" ht="15.75">
      <c r="A449" s="10" t="str">
        <f t="shared" si="12"/>
        <v>AUST-1141954</v>
      </c>
      <c r="B449" s="10" t="s">
        <v>630</v>
      </c>
      <c r="C449" s="152" t="s">
        <v>631</v>
      </c>
      <c r="D449" s="10">
        <v>14</v>
      </c>
      <c r="E449" s="181" t="s">
        <v>662</v>
      </c>
      <c r="F449" t="s">
        <v>641</v>
      </c>
      <c r="J449" s="181">
        <v>77</v>
      </c>
    </row>
    <row r="450" spans="1:10" ht="15.75">
      <c r="A450" s="10" t="str">
        <f t="shared" si="12"/>
        <v>AUST-1141955</v>
      </c>
      <c r="B450" s="10" t="s">
        <v>630</v>
      </c>
      <c r="C450" s="152" t="s">
        <v>631</v>
      </c>
      <c r="D450" s="10">
        <v>14</v>
      </c>
      <c r="E450" s="181" t="s">
        <v>662</v>
      </c>
      <c r="F450" t="s">
        <v>642</v>
      </c>
      <c r="J450" s="181">
        <v>79</v>
      </c>
    </row>
    <row r="451" spans="1:10" ht="15.75">
      <c r="A451" s="10" t="str">
        <f t="shared" si="12"/>
        <v>AUST-1141956</v>
      </c>
      <c r="B451" s="10" t="s">
        <v>630</v>
      </c>
      <c r="C451" s="152" t="s">
        <v>631</v>
      </c>
      <c r="D451" s="10">
        <v>14</v>
      </c>
      <c r="E451" s="181" t="s">
        <v>662</v>
      </c>
      <c r="F451" t="s">
        <v>643</v>
      </c>
      <c r="J451" s="181">
        <v>82</v>
      </c>
    </row>
    <row r="452" spans="1:10" ht="15.75">
      <c r="A452" s="10" t="str">
        <f t="shared" si="12"/>
        <v>AUST-1141957</v>
      </c>
      <c r="B452" s="10" t="s">
        <v>630</v>
      </c>
      <c r="C452" s="152" t="s">
        <v>631</v>
      </c>
      <c r="D452" s="10">
        <v>14</v>
      </c>
      <c r="E452" s="181" t="s">
        <v>662</v>
      </c>
      <c r="F452" t="s">
        <v>644</v>
      </c>
      <c r="J452" s="181">
        <v>85</v>
      </c>
    </row>
    <row r="453" spans="1:10" ht="15.75">
      <c r="A453" s="10" t="str">
        <f t="shared" si="12"/>
        <v>AUST-1141958</v>
      </c>
      <c r="B453" s="10" t="s">
        <v>630</v>
      </c>
      <c r="C453" s="152" t="s">
        <v>631</v>
      </c>
      <c r="D453" s="10">
        <v>14</v>
      </c>
      <c r="E453" s="181" t="s">
        <v>662</v>
      </c>
      <c r="F453" t="s">
        <v>645</v>
      </c>
      <c r="J453" s="181">
        <v>87</v>
      </c>
    </row>
    <row r="454" spans="1:10" ht="15.75">
      <c r="A454" s="10" t="str">
        <f t="shared" si="12"/>
        <v>AUST-1141959</v>
      </c>
      <c r="B454" s="10" t="s">
        <v>630</v>
      </c>
      <c r="C454" s="152" t="s">
        <v>631</v>
      </c>
      <c r="D454" s="10">
        <v>14</v>
      </c>
      <c r="E454" s="181" t="s">
        <v>662</v>
      </c>
      <c r="F454" t="s">
        <v>646</v>
      </c>
      <c r="J454" s="181">
        <v>88</v>
      </c>
    </row>
    <row r="455" spans="1:10" ht="15.75">
      <c r="A455" s="10" t="str">
        <f t="shared" si="12"/>
        <v>AUST-1141960</v>
      </c>
      <c r="B455" s="10" t="s">
        <v>630</v>
      </c>
      <c r="C455" s="152" t="s">
        <v>631</v>
      </c>
      <c r="D455" s="10">
        <v>14</v>
      </c>
      <c r="E455" s="181" t="s">
        <v>662</v>
      </c>
      <c r="F455" t="s">
        <v>647</v>
      </c>
      <c r="J455" s="181">
        <v>88</v>
      </c>
    </row>
    <row r="456" spans="1:10" ht="15.75">
      <c r="A456" s="10" t="str">
        <f t="shared" si="12"/>
        <v>AUST-1141961</v>
      </c>
      <c r="B456" s="10" t="s">
        <v>630</v>
      </c>
      <c r="C456" s="152" t="s">
        <v>631</v>
      </c>
      <c r="D456" s="10">
        <v>14</v>
      </c>
      <c r="E456" s="181" t="s">
        <v>662</v>
      </c>
      <c r="F456" t="s">
        <v>648</v>
      </c>
      <c r="J456" s="181">
        <v>89</v>
      </c>
    </row>
    <row r="457" spans="1:10" ht="15.75">
      <c r="A457" s="10" t="str">
        <f t="shared" ref="A457:A512" si="14">CONCATENATE(B457,C457,D457,F457)</f>
        <v>AUST-1141962</v>
      </c>
      <c r="B457" s="10" t="s">
        <v>630</v>
      </c>
      <c r="C457" s="152" t="s">
        <v>631</v>
      </c>
      <c r="D457" s="10">
        <v>14</v>
      </c>
      <c r="E457" s="181" t="s">
        <v>662</v>
      </c>
      <c r="F457" t="s">
        <v>649</v>
      </c>
      <c r="J457" s="181">
        <v>89</v>
      </c>
    </row>
    <row r="458" spans="1:10" ht="15.75">
      <c r="A458" s="10" t="str">
        <f t="shared" si="14"/>
        <v>AUST-1141963</v>
      </c>
      <c r="B458" s="10" t="s">
        <v>630</v>
      </c>
      <c r="C458" s="152" t="s">
        <v>631</v>
      </c>
      <c r="D458" s="10">
        <v>14</v>
      </c>
      <c r="E458" s="181" t="s">
        <v>662</v>
      </c>
      <c r="F458" t="s">
        <v>650</v>
      </c>
      <c r="J458" s="181">
        <v>90</v>
      </c>
    </row>
    <row r="459" spans="1:10" ht="15.75">
      <c r="A459" s="10" t="str">
        <f t="shared" si="14"/>
        <v>AUST-1141964</v>
      </c>
      <c r="B459" s="10" t="s">
        <v>630</v>
      </c>
      <c r="C459" s="152" t="s">
        <v>631</v>
      </c>
      <c r="D459" s="10">
        <v>14</v>
      </c>
      <c r="E459" s="181" t="s">
        <v>662</v>
      </c>
      <c r="F459" t="s">
        <v>651</v>
      </c>
      <c r="J459" s="181">
        <v>90</v>
      </c>
    </row>
    <row r="460" spans="1:10" ht="15.75">
      <c r="A460" s="10" t="str">
        <f t="shared" si="14"/>
        <v>AUST-1141965</v>
      </c>
      <c r="B460" s="10" t="s">
        <v>630</v>
      </c>
      <c r="C460" s="152" t="s">
        <v>631</v>
      </c>
      <c r="D460" s="10">
        <v>14</v>
      </c>
      <c r="E460" s="181" t="s">
        <v>662</v>
      </c>
      <c r="F460" t="s">
        <v>652</v>
      </c>
      <c r="J460" s="181">
        <v>90</v>
      </c>
    </row>
    <row r="461" spans="1:10" ht="15.75">
      <c r="A461" s="10" t="str">
        <f t="shared" si="14"/>
        <v>AUST-1141966</v>
      </c>
      <c r="B461" s="10" t="s">
        <v>630</v>
      </c>
      <c r="C461" s="152" t="s">
        <v>631</v>
      </c>
      <c r="D461" s="10">
        <v>14</v>
      </c>
      <c r="E461" s="181" t="s">
        <v>662</v>
      </c>
      <c r="F461" t="s">
        <v>653</v>
      </c>
      <c r="J461" s="181">
        <v>91</v>
      </c>
    </row>
    <row r="462" spans="1:10" ht="15.75">
      <c r="A462" s="10" t="str">
        <f t="shared" si="14"/>
        <v>AUST-1141967</v>
      </c>
      <c r="B462" s="10" t="s">
        <v>630</v>
      </c>
      <c r="C462" s="152" t="s">
        <v>631</v>
      </c>
      <c r="D462" s="10">
        <v>14</v>
      </c>
      <c r="E462" s="181" t="s">
        <v>662</v>
      </c>
      <c r="F462" t="s">
        <v>654</v>
      </c>
      <c r="J462" s="181">
        <v>92</v>
      </c>
    </row>
    <row r="463" spans="1:10" ht="15.75">
      <c r="A463" s="10" t="str">
        <f t="shared" si="14"/>
        <v>AUST-1141968</v>
      </c>
      <c r="B463" s="10" t="s">
        <v>630</v>
      </c>
      <c r="C463" s="152" t="s">
        <v>631</v>
      </c>
      <c r="D463" s="10">
        <v>14</v>
      </c>
      <c r="E463" s="181" t="s">
        <v>662</v>
      </c>
      <c r="F463" t="s">
        <v>655</v>
      </c>
      <c r="J463" s="181">
        <v>93</v>
      </c>
    </row>
    <row r="464" spans="1:10" ht="15.75">
      <c r="A464" s="10" t="str">
        <f t="shared" si="14"/>
        <v>AUST-1141969</v>
      </c>
      <c r="B464" s="10" t="s">
        <v>630</v>
      </c>
      <c r="C464" s="152" t="s">
        <v>631</v>
      </c>
      <c r="D464" s="10">
        <v>14</v>
      </c>
      <c r="E464" s="181" t="s">
        <v>662</v>
      </c>
      <c r="F464" t="s">
        <v>656</v>
      </c>
      <c r="J464" s="181">
        <v>93</v>
      </c>
    </row>
    <row r="465" spans="1:10" ht="15.75">
      <c r="A465" s="10" t="str">
        <f t="shared" si="14"/>
        <v>AUST-1141970</v>
      </c>
      <c r="B465" s="10" t="s">
        <v>630</v>
      </c>
      <c r="C465" s="152" t="s">
        <v>631</v>
      </c>
      <c r="D465" s="10">
        <v>14</v>
      </c>
      <c r="E465" s="181" t="s">
        <v>662</v>
      </c>
      <c r="F465" t="s">
        <v>535</v>
      </c>
      <c r="J465" s="181">
        <v>96</v>
      </c>
    </row>
    <row r="466" spans="1:10" ht="15.75">
      <c r="A466" s="10" t="str">
        <f t="shared" si="14"/>
        <v>AUST-1141971</v>
      </c>
      <c r="B466" s="10" t="s">
        <v>630</v>
      </c>
      <c r="C466" s="152" t="s">
        <v>631</v>
      </c>
      <c r="D466" s="10">
        <v>14</v>
      </c>
      <c r="E466" s="181" t="s">
        <v>662</v>
      </c>
      <c r="F466" t="s">
        <v>536</v>
      </c>
      <c r="J466" s="181">
        <v>97</v>
      </c>
    </row>
    <row r="467" spans="1:10" ht="15.75">
      <c r="A467" s="10" t="str">
        <f t="shared" si="14"/>
        <v>AUST-1141972</v>
      </c>
      <c r="B467" s="10" t="s">
        <v>630</v>
      </c>
      <c r="C467" s="152" t="s">
        <v>631</v>
      </c>
      <c r="D467" s="10">
        <v>14</v>
      </c>
      <c r="E467" s="181" t="s">
        <v>662</v>
      </c>
      <c r="F467" t="s">
        <v>537</v>
      </c>
      <c r="J467" s="181">
        <v>99</v>
      </c>
    </row>
    <row r="468" spans="1:10" ht="15.75">
      <c r="A468" s="10" t="str">
        <f t="shared" si="14"/>
        <v>AUST-1141973</v>
      </c>
      <c r="B468" s="10" t="s">
        <v>630</v>
      </c>
      <c r="C468" s="152" t="s">
        <v>631</v>
      </c>
      <c r="D468" s="10">
        <v>14</v>
      </c>
      <c r="E468" s="181" t="s">
        <v>662</v>
      </c>
      <c r="F468" t="s">
        <v>538</v>
      </c>
      <c r="J468" s="181">
        <v>100</v>
      </c>
    </row>
    <row r="469" spans="1:10" ht="15.75">
      <c r="A469" s="10" t="str">
        <f t="shared" si="14"/>
        <v>AUST-1141974</v>
      </c>
      <c r="B469" s="10" t="s">
        <v>630</v>
      </c>
      <c r="C469" s="152" t="s">
        <v>631</v>
      </c>
      <c r="D469" s="10">
        <v>14</v>
      </c>
      <c r="E469" s="181" t="s">
        <v>662</v>
      </c>
      <c r="F469">
        <v>1974</v>
      </c>
      <c r="J469" s="181">
        <v>100</v>
      </c>
    </row>
    <row r="470" spans="1:10" ht="15.75">
      <c r="A470" s="10" t="str">
        <f t="shared" si="14"/>
        <v>AUST-1141975</v>
      </c>
      <c r="B470" s="10" t="s">
        <v>630</v>
      </c>
      <c r="C470" s="152" t="s">
        <v>631</v>
      </c>
      <c r="D470" s="10">
        <v>14</v>
      </c>
      <c r="E470" s="181" t="s">
        <v>662</v>
      </c>
      <c r="F470">
        <v>1975</v>
      </c>
      <c r="J470" s="181">
        <v>103</v>
      </c>
    </row>
    <row r="471" spans="1:10" ht="15.75">
      <c r="A471" s="10" t="str">
        <f t="shared" si="14"/>
        <v>AUST-1141976</v>
      </c>
      <c r="B471" s="10" t="s">
        <v>630</v>
      </c>
      <c r="C471" s="152" t="s">
        <v>631</v>
      </c>
      <c r="D471" s="10">
        <v>14</v>
      </c>
      <c r="E471" s="181" t="s">
        <v>662</v>
      </c>
      <c r="F471">
        <v>1976</v>
      </c>
      <c r="J471" s="181">
        <v>100</v>
      </c>
    </row>
    <row r="472" spans="1:10" ht="15.75">
      <c r="A472" s="10" t="str">
        <f t="shared" si="14"/>
        <v>AUST-1141977</v>
      </c>
      <c r="B472" s="10" t="s">
        <v>630</v>
      </c>
      <c r="C472" s="152" t="s">
        <v>631</v>
      </c>
      <c r="D472" s="10">
        <v>14</v>
      </c>
      <c r="E472" s="181" t="s">
        <v>662</v>
      </c>
      <c r="F472">
        <v>1977</v>
      </c>
      <c r="J472" s="181">
        <v>90</v>
      </c>
    </row>
    <row r="473" spans="1:10" ht="15.75">
      <c r="A473" s="10" t="str">
        <f t="shared" si="14"/>
        <v>AUST-1141978</v>
      </c>
      <c r="B473" s="10" t="s">
        <v>630</v>
      </c>
      <c r="C473" s="152" t="s">
        <v>631</v>
      </c>
      <c r="D473" s="10">
        <v>14</v>
      </c>
      <c r="E473" s="181" t="s">
        <v>662</v>
      </c>
      <c r="F473">
        <v>1978</v>
      </c>
      <c r="J473" s="181">
        <v>90</v>
      </c>
    </row>
    <row r="474" spans="1:10" ht="15.75">
      <c r="A474" s="10" t="str">
        <f t="shared" si="14"/>
        <v>AUST-1141979</v>
      </c>
      <c r="B474" s="10" t="s">
        <v>630</v>
      </c>
      <c r="C474" s="152" t="s">
        <v>631</v>
      </c>
      <c r="D474" s="10">
        <v>14</v>
      </c>
      <c r="E474" s="181" t="s">
        <v>662</v>
      </c>
      <c r="F474">
        <v>1979</v>
      </c>
      <c r="J474" s="181">
        <v>90</v>
      </c>
    </row>
    <row r="475" spans="1:10" ht="15.75">
      <c r="A475" s="10" t="str">
        <f t="shared" si="14"/>
        <v>AUST-1141980</v>
      </c>
      <c r="B475" s="10" t="s">
        <v>630</v>
      </c>
      <c r="C475" s="152" t="s">
        <v>631</v>
      </c>
      <c r="D475" s="10">
        <v>14</v>
      </c>
      <c r="E475" s="181" t="s">
        <v>662</v>
      </c>
      <c r="F475">
        <v>1980</v>
      </c>
      <c r="J475" s="181">
        <v>90</v>
      </c>
    </row>
    <row r="476" spans="1:10" ht="15.75">
      <c r="A476" s="10" t="str">
        <f t="shared" si="14"/>
        <v>AUST-1141981</v>
      </c>
      <c r="B476" s="10" t="s">
        <v>630</v>
      </c>
      <c r="C476" s="152" t="s">
        <v>631</v>
      </c>
      <c r="D476" s="10">
        <v>14</v>
      </c>
      <c r="E476" s="181" t="s">
        <v>662</v>
      </c>
      <c r="F476">
        <v>1981</v>
      </c>
      <c r="J476" s="181">
        <v>90</v>
      </c>
    </row>
    <row r="477" spans="1:10" ht="15.75">
      <c r="A477" s="10" t="str">
        <f t="shared" si="14"/>
        <v>AUST-1141982</v>
      </c>
      <c r="B477" s="10" t="s">
        <v>630</v>
      </c>
      <c r="C477" s="152" t="s">
        <v>631</v>
      </c>
      <c r="D477" s="10">
        <v>14</v>
      </c>
      <c r="E477" s="181" t="s">
        <v>662</v>
      </c>
      <c r="F477">
        <v>1982</v>
      </c>
      <c r="J477" s="181">
        <v>83</v>
      </c>
    </row>
    <row r="478" spans="1:10" ht="15.75">
      <c r="A478" s="10" t="str">
        <f t="shared" si="14"/>
        <v>AUST-1141983</v>
      </c>
      <c r="B478" s="10" t="s">
        <v>630</v>
      </c>
      <c r="C478" s="152" t="s">
        <v>631</v>
      </c>
      <c r="D478" s="10">
        <v>14</v>
      </c>
      <c r="E478" s="181" t="s">
        <v>662</v>
      </c>
      <c r="F478">
        <v>1983</v>
      </c>
      <c r="J478" s="181">
        <v>69</v>
      </c>
    </row>
    <row r="479" spans="1:10" ht="15.75">
      <c r="A479" s="10" t="str">
        <f t="shared" si="14"/>
        <v>AUST-1141984</v>
      </c>
      <c r="B479" s="10" t="s">
        <v>630</v>
      </c>
      <c r="C479" s="152" t="s">
        <v>631</v>
      </c>
      <c r="D479" s="10">
        <v>14</v>
      </c>
      <c r="E479" s="181" t="s">
        <v>662</v>
      </c>
      <c r="F479">
        <v>1984</v>
      </c>
      <c r="J479" s="181">
        <v>48</v>
      </c>
    </row>
    <row r="480" spans="1:10" ht="15.75">
      <c r="A480" s="10" t="str">
        <f t="shared" si="14"/>
        <v>AUST-1141985</v>
      </c>
      <c r="B480" s="10" t="s">
        <v>630</v>
      </c>
      <c r="C480" s="152" t="s">
        <v>631</v>
      </c>
      <c r="D480" s="10">
        <v>14</v>
      </c>
      <c r="E480" s="181" t="s">
        <v>662</v>
      </c>
      <c r="F480">
        <v>1985</v>
      </c>
      <c r="J480" s="181">
        <v>48</v>
      </c>
    </row>
    <row r="481" spans="1:10" ht="15.75">
      <c r="A481" s="10" t="str">
        <f t="shared" si="14"/>
        <v>AUST-1141986</v>
      </c>
      <c r="B481" s="10" t="s">
        <v>630</v>
      </c>
      <c r="C481" s="152" t="s">
        <v>631</v>
      </c>
      <c r="D481" s="10">
        <v>14</v>
      </c>
      <c r="E481" s="181" t="s">
        <v>662</v>
      </c>
      <c r="F481">
        <v>1986</v>
      </c>
      <c r="J481" s="181">
        <v>47</v>
      </c>
    </row>
    <row r="482" spans="1:10" ht="15.75">
      <c r="A482" s="10" t="str">
        <f t="shared" si="14"/>
        <v>AUST-1141987</v>
      </c>
      <c r="B482" s="10" t="s">
        <v>630</v>
      </c>
      <c r="C482" s="152" t="s">
        <v>631</v>
      </c>
      <c r="D482" s="10">
        <v>14</v>
      </c>
      <c r="E482" s="181" t="s">
        <v>662</v>
      </c>
      <c r="F482">
        <v>1987</v>
      </c>
      <c r="J482" s="181">
        <v>47</v>
      </c>
    </row>
    <row r="483" spans="1:10" ht="15.75">
      <c r="A483" s="10" t="str">
        <f t="shared" si="14"/>
        <v>AUST-1141988</v>
      </c>
      <c r="B483" s="10" t="s">
        <v>630</v>
      </c>
      <c r="C483" s="152" t="s">
        <v>631</v>
      </c>
      <c r="D483" s="10">
        <v>14</v>
      </c>
      <c r="E483" s="181" t="s">
        <v>662</v>
      </c>
      <c r="F483">
        <v>1988</v>
      </c>
      <c r="J483" s="181">
        <v>43</v>
      </c>
    </row>
    <row r="484" spans="1:10" ht="15.75">
      <c r="A484" s="10" t="str">
        <f t="shared" si="14"/>
        <v>AUST-1141989</v>
      </c>
      <c r="B484" s="10" t="s">
        <v>630</v>
      </c>
      <c r="C484" s="152" t="s">
        <v>631</v>
      </c>
      <c r="D484" s="10">
        <v>14</v>
      </c>
      <c r="E484" s="181" t="s">
        <v>662</v>
      </c>
      <c r="F484">
        <v>1989</v>
      </c>
      <c r="J484" s="181">
        <v>31</v>
      </c>
    </row>
    <row r="485" spans="1:10" ht="15.75">
      <c r="A485" s="10" t="str">
        <f t="shared" si="14"/>
        <v>AUST-1141990</v>
      </c>
      <c r="B485" s="10" t="s">
        <v>630</v>
      </c>
      <c r="C485" s="152" t="s">
        <v>631</v>
      </c>
      <c r="D485" s="10">
        <v>14</v>
      </c>
      <c r="E485" s="181" t="s">
        <v>662</v>
      </c>
      <c r="F485">
        <v>1990</v>
      </c>
      <c r="J485" s="181">
        <v>29</v>
      </c>
    </row>
    <row r="486" spans="1:10" ht="15.75">
      <c r="A486" s="10" t="str">
        <f t="shared" si="14"/>
        <v>AUST-1141991</v>
      </c>
      <c r="B486" s="10" t="s">
        <v>630</v>
      </c>
      <c r="C486" s="152" t="s">
        <v>631</v>
      </c>
      <c r="D486" s="10">
        <v>14</v>
      </c>
      <c r="E486" s="181" t="s">
        <v>662</v>
      </c>
      <c r="F486">
        <v>1991</v>
      </c>
      <c r="J486" s="181">
        <v>24</v>
      </c>
    </row>
    <row r="487" spans="1:10" ht="15.75">
      <c r="A487" s="10" t="str">
        <f t="shared" si="14"/>
        <v>AUST-1141992</v>
      </c>
      <c r="B487" s="10" t="s">
        <v>630</v>
      </c>
      <c r="C487" s="152" t="s">
        <v>631</v>
      </c>
      <c r="D487" s="10">
        <v>14</v>
      </c>
      <c r="E487" s="181" t="s">
        <v>662</v>
      </c>
      <c r="F487">
        <v>1992</v>
      </c>
      <c r="J487" s="181">
        <v>21</v>
      </c>
    </row>
    <row r="488" spans="1:10" ht="15.75">
      <c r="A488" s="10" t="str">
        <f t="shared" si="14"/>
        <v>AUST-1141993</v>
      </c>
      <c r="B488" s="10" t="s">
        <v>630</v>
      </c>
      <c r="C488" s="152" t="s">
        <v>631</v>
      </c>
      <c r="D488" s="10">
        <v>14</v>
      </c>
      <c r="E488" s="181" t="s">
        <v>662</v>
      </c>
      <c r="F488">
        <v>1993</v>
      </c>
      <c r="J488" s="181">
        <v>21</v>
      </c>
    </row>
    <row r="489" spans="1:10" ht="15.75">
      <c r="A489" s="10" t="str">
        <f t="shared" si="14"/>
        <v>AUST-1141994</v>
      </c>
      <c r="B489" s="10" t="s">
        <v>630</v>
      </c>
      <c r="C489" s="152" t="s">
        <v>631</v>
      </c>
      <c r="D489" s="10">
        <v>14</v>
      </c>
      <c r="E489" s="181" t="s">
        <v>662</v>
      </c>
      <c r="F489">
        <v>1994</v>
      </c>
      <c r="J489" s="181">
        <v>21</v>
      </c>
    </row>
    <row r="490" spans="1:10" ht="15.75">
      <c r="A490" s="10" t="str">
        <f t="shared" si="14"/>
        <v>AUST-1141995</v>
      </c>
      <c r="B490" s="10" t="s">
        <v>630</v>
      </c>
      <c r="C490" s="152" t="s">
        <v>631</v>
      </c>
      <c r="D490" s="10">
        <v>14</v>
      </c>
      <c r="E490" s="181" t="s">
        <v>662</v>
      </c>
      <c r="F490">
        <v>1995</v>
      </c>
      <c r="J490" s="181">
        <v>20</v>
      </c>
    </row>
    <row r="491" spans="1:10" ht="15.75">
      <c r="A491" s="10" t="str">
        <f t="shared" si="14"/>
        <v>AUST-1141996</v>
      </c>
      <c r="B491" s="10" t="s">
        <v>630</v>
      </c>
      <c r="C491" s="152" t="s">
        <v>631</v>
      </c>
      <c r="D491" s="10">
        <v>14</v>
      </c>
      <c r="E491" s="181" t="s">
        <v>662</v>
      </c>
      <c r="F491">
        <v>1996</v>
      </c>
      <c r="J491" s="181">
        <v>15</v>
      </c>
    </row>
    <row r="492" spans="1:10" ht="15.75">
      <c r="A492" s="10" t="str">
        <f t="shared" si="14"/>
        <v>AUST-1141997</v>
      </c>
      <c r="B492" s="10" t="s">
        <v>630</v>
      </c>
      <c r="C492" s="152" t="s">
        <v>631</v>
      </c>
      <c r="D492" s="10">
        <v>14</v>
      </c>
      <c r="E492" s="181" t="s">
        <v>662</v>
      </c>
      <c r="F492">
        <v>1997</v>
      </c>
      <c r="J492" s="181">
        <v>14</v>
      </c>
    </row>
    <row r="493" spans="1:10" ht="15.75">
      <c r="A493" s="10" t="str">
        <f t="shared" si="14"/>
        <v>AUST-1141998</v>
      </c>
      <c r="B493" s="10" t="s">
        <v>630</v>
      </c>
      <c r="C493" s="152" t="s">
        <v>631</v>
      </c>
      <c r="D493" s="10">
        <v>14</v>
      </c>
      <c r="E493" s="181" t="s">
        <v>662</v>
      </c>
      <c r="F493">
        <v>1998</v>
      </c>
      <c r="J493" s="181">
        <v>14</v>
      </c>
    </row>
    <row r="494" spans="1:10" ht="15.75">
      <c r="A494" s="10" t="str">
        <f t="shared" si="14"/>
        <v>AUST-1141999</v>
      </c>
      <c r="B494" s="10" t="s">
        <v>630</v>
      </c>
      <c r="C494" s="152" t="s">
        <v>631</v>
      </c>
      <c r="D494" s="10">
        <v>14</v>
      </c>
      <c r="E494" s="181" t="s">
        <v>662</v>
      </c>
      <c r="F494">
        <v>1999</v>
      </c>
      <c r="J494" s="181">
        <v>13</v>
      </c>
    </row>
    <row r="495" spans="1:10" ht="15.75">
      <c r="A495" s="10" t="str">
        <f t="shared" si="14"/>
        <v>AUST-1142000</v>
      </c>
      <c r="B495" s="10" t="s">
        <v>630</v>
      </c>
      <c r="C495" s="152" t="s">
        <v>631</v>
      </c>
      <c r="D495" s="10">
        <v>14</v>
      </c>
      <c r="E495" s="181" t="s">
        <v>662</v>
      </c>
      <c r="F495">
        <v>2000</v>
      </c>
      <c r="J495" s="181">
        <v>11</v>
      </c>
    </row>
    <row r="496" spans="1:10" ht="15.75">
      <c r="A496" s="10" t="str">
        <f t="shared" si="14"/>
        <v>AUST-1142001</v>
      </c>
      <c r="B496" s="10" t="s">
        <v>630</v>
      </c>
      <c r="C496" s="152" t="s">
        <v>631</v>
      </c>
      <c r="D496" s="10">
        <v>14</v>
      </c>
      <c r="E496" s="181" t="s">
        <v>662</v>
      </c>
      <c r="F496">
        <v>2001</v>
      </c>
      <c r="J496" s="181">
        <v>9</v>
      </c>
    </row>
    <row r="497" spans="1:10" ht="15.75">
      <c r="A497" s="10" t="str">
        <f t="shared" si="14"/>
        <v>AUST-1142002</v>
      </c>
      <c r="B497" s="10" t="s">
        <v>630</v>
      </c>
      <c r="C497" s="152" t="s">
        <v>631</v>
      </c>
      <c r="D497" s="10">
        <v>14</v>
      </c>
      <c r="E497" s="181" t="s">
        <v>662</v>
      </c>
      <c r="F497">
        <v>2002</v>
      </c>
      <c r="J497" s="181">
        <v>7</v>
      </c>
    </row>
    <row r="498" spans="1:10" ht="15.75">
      <c r="A498" s="10" t="str">
        <f t="shared" si="14"/>
        <v>AUST-1142003</v>
      </c>
      <c r="B498" s="10" t="s">
        <v>630</v>
      </c>
      <c r="C498" s="152" t="s">
        <v>631</v>
      </c>
      <c r="D498" s="10">
        <v>14</v>
      </c>
      <c r="E498" s="181" t="s">
        <v>662</v>
      </c>
      <c r="F498">
        <v>2003</v>
      </c>
      <c r="J498" s="183">
        <v>4.8</v>
      </c>
    </row>
    <row r="499" spans="1:10" ht="15.75">
      <c r="A499" s="10" t="str">
        <f t="shared" si="14"/>
        <v>AUST-1142004</v>
      </c>
      <c r="B499" s="10" t="s">
        <v>630</v>
      </c>
      <c r="C499" s="152" t="s">
        <v>631</v>
      </c>
      <c r="D499" s="10">
        <v>14</v>
      </c>
      <c r="E499" s="181" t="s">
        <v>662</v>
      </c>
      <c r="F499">
        <v>2004</v>
      </c>
      <c r="J499" s="183">
        <v>3.4</v>
      </c>
    </row>
    <row r="500" spans="1:10" ht="15.75">
      <c r="A500" s="10" t="str">
        <f t="shared" si="14"/>
        <v>AUST-1142005</v>
      </c>
      <c r="B500" s="10" t="s">
        <v>630</v>
      </c>
      <c r="C500" s="152" t="s">
        <v>631</v>
      </c>
      <c r="D500" s="10">
        <v>14</v>
      </c>
      <c r="E500" s="181" t="s">
        <v>662</v>
      </c>
      <c r="F500">
        <v>2005</v>
      </c>
      <c r="J500" s="183">
        <v>3.3</v>
      </c>
    </row>
    <row r="501" spans="1:10" ht="15.75">
      <c r="A501" s="10" t="str">
        <f t="shared" si="14"/>
        <v>AUST-1142006</v>
      </c>
      <c r="B501" s="10" t="s">
        <v>630</v>
      </c>
      <c r="C501" s="152" t="s">
        <v>631</v>
      </c>
      <c r="D501" s="10">
        <v>14</v>
      </c>
      <c r="E501" s="181" t="s">
        <v>662</v>
      </c>
      <c r="F501">
        <v>2006</v>
      </c>
      <c r="J501" s="183">
        <v>2.8</v>
      </c>
    </row>
    <row r="502" spans="1:10" ht="15.75">
      <c r="A502" s="10" t="str">
        <f t="shared" si="14"/>
        <v>AUST-1142007</v>
      </c>
      <c r="B502" s="10" t="s">
        <v>630</v>
      </c>
      <c r="C502" s="152" t="s">
        <v>631</v>
      </c>
      <c r="D502" s="10">
        <v>14</v>
      </c>
      <c r="E502" s="181" t="s">
        <v>662</v>
      </c>
      <c r="F502">
        <v>2007</v>
      </c>
      <c r="J502" s="183">
        <v>2.7</v>
      </c>
    </row>
    <row r="503" spans="1:10" ht="15.75">
      <c r="A503" s="10" t="str">
        <f t="shared" si="14"/>
        <v>AUST-1142008</v>
      </c>
      <c r="B503" s="10" t="s">
        <v>630</v>
      </c>
      <c r="C503" s="152" t="s">
        <v>631</v>
      </c>
      <c r="D503" s="10">
        <v>14</v>
      </c>
      <c r="E503" s="181" t="s">
        <v>662</v>
      </c>
      <c r="F503">
        <v>2008</v>
      </c>
      <c r="J503" s="183">
        <v>2.6</v>
      </c>
    </row>
    <row r="504" spans="1:10" ht="15.75">
      <c r="A504" s="10" t="str">
        <f t="shared" si="14"/>
        <v>AUST-1142009</v>
      </c>
      <c r="B504" s="10" t="s">
        <v>630</v>
      </c>
      <c r="C504" s="152" t="s">
        <v>631</v>
      </c>
      <c r="D504" s="10">
        <v>14</v>
      </c>
      <c r="E504" s="181" t="s">
        <v>662</v>
      </c>
      <c r="F504">
        <v>2009</v>
      </c>
      <c r="J504" s="183">
        <v>2.1</v>
      </c>
    </row>
    <row r="505" spans="1:10" ht="15.75">
      <c r="A505" s="10" t="str">
        <f t="shared" si="14"/>
        <v>AUST-1142010</v>
      </c>
      <c r="B505" s="10" t="s">
        <v>630</v>
      </c>
      <c r="C505" s="152" t="s">
        <v>631</v>
      </c>
      <c r="D505" s="10">
        <v>14</v>
      </c>
      <c r="E505" s="181" t="s">
        <v>662</v>
      </c>
      <c r="F505">
        <v>2010</v>
      </c>
      <c r="J505" s="184">
        <v>1.98</v>
      </c>
    </row>
    <row r="506" spans="1:10" ht="15.75">
      <c r="A506" s="10" t="str">
        <f t="shared" si="14"/>
        <v>AUST-1142011</v>
      </c>
      <c r="B506" s="10" t="s">
        <v>630</v>
      </c>
      <c r="C506" s="152" t="s">
        <v>631</v>
      </c>
      <c r="D506" s="10">
        <v>14</v>
      </c>
      <c r="E506" s="181" t="s">
        <v>662</v>
      </c>
      <c r="F506">
        <v>2011</v>
      </c>
      <c r="J506" s="184">
        <v>1.49</v>
      </c>
    </row>
    <row r="507" spans="1:10" ht="15.75">
      <c r="A507" s="10" t="str">
        <f t="shared" si="14"/>
        <v>AUST-1142012</v>
      </c>
      <c r="B507" s="10" t="s">
        <v>630</v>
      </c>
      <c r="C507" s="152" t="s">
        <v>631</v>
      </c>
      <c r="D507" s="10">
        <v>14</v>
      </c>
      <c r="E507" s="181" t="s">
        <v>662</v>
      </c>
      <c r="F507">
        <v>2012</v>
      </c>
      <c r="J507" s="184">
        <v>0.66</v>
      </c>
    </row>
    <row r="508" spans="1:10" ht="15.75">
      <c r="A508" s="10" t="str">
        <f t="shared" si="14"/>
        <v>AUST-1142013</v>
      </c>
      <c r="B508" s="10" t="s">
        <v>630</v>
      </c>
      <c r="C508" s="152" t="s">
        <v>631</v>
      </c>
      <c r="D508" s="10">
        <v>14</v>
      </c>
      <c r="E508" s="181" t="s">
        <v>662</v>
      </c>
      <c r="F508">
        <v>2013</v>
      </c>
      <c r="J508" s="185">
        <v>0.5</v>
      </c>
    </row>
    <row r="509" spans="1:10" ht="15.75">
      <c r="A509" s="10" t="str">
        <f t="shared" si="14"/>
        <v>AUST-1142014</v>
      </c>
      <c r="B509" s="10" t="s">
        <v>630</v>
      </c>
      <c r="C509" s="152" t="s">
        <v>631</v>
      </c>
      <c r="D509" s="10">
        <v>14</v>
      </c>
      <c r="E509" s="181" t="s">
        <v>662</v>
      </c>
      <c r="F509">
        <v>2014</v>
      </c>
      <c r="J509" s="185">
        <v>0.6</v>
      </c>
    </row>
    <row r="510" spans="1:10" ht="15.75">
      <c r="A510" s="10" t="str">
        <f t="shared" si="14"/>
        <v>AUST-1142015</v>
      </c>
      <c r="B510" s="10" t="s">
        <v>630</v>
      </c>
      <c r="C510" s="152" t="s">
        <v>631</v>
      </c>
      <c r="D510" s="10">
        <v>14</v>
      </c>
      <c r="E510" s="181" t="s">
        <v>662</v>
      </c>
      <c r="F510">
        <v>2015</v>
      </c>
      <c r="J510" s="185">
        <v>0.63</v>
      </c>
    </row>
    <row r="511" spans="1:10" ht="15.75">
      <c r="A511" s="10" t="str">
        <f t="shared" si="14"/>
        <v>AUST-1142016</v>
      </c>
      <c r="B511" s="10" t="s">
        <v>630</v>
      </c>
      <c r="C511" s="152" t="s">
        <v>631</v>
      </c>
      <c r="D511" s="10">
        <v>14</v>
      </c>
      <c r="E511" s="181" t="s">
        <v>662</v>
      </c>
      <c r="F511">
        <v>2016</v>
      </c>
      <c r="J511" s="185">
        <v>0.65</v>
      </c>
    </row>
    <row r="512" spans="1:10" ht="15.75">
      <c r="A512" s="10" t="str">
        <f t="shared" si="14"/>
        <v>AUST-1142017</v>
      </c>
      <c r="B512" s="10" t="s">
        <v>630</v>
      </c>
      <c r="C512" s="152" t="s">
        <v>631</v>
      </c>
      <c r="D512" s="10">
        <v>14</v>
      </c>
      <c r="E512" s="181" t="s">
        <v>662</v>
      </c>
      <c r="F512">
        <v>2017</v>
      </c>
      <c r="J512" s="185">
        <v>0.71</v>
      </c>
    </row>
    <row r="513" spans="1:10" ht="15.75">
      <c r="A513" s="10" t="str">
        <f t="shared" ref="A513" si="15">CONCATENATE(B513,C513,D513,F513)</f>
        <v>AUST-1142018</v>
      </c>
      <c r="B513" s="10" t="s">
        <v>630</v>
      </c>
      <c r="C513" s="152" t="s">
        <v>631</v>
      </c>
      <c r="D513" s="10">
        <v>14</v>
      </c>
      <c r="E513" s="181" t="s">
        <v>662</v>
      </c>
      <c r="F513">
        <v>2018</v>
      </c>
      <c r="J513" s="185">
        <v>0.67</v>
      </c>
    </row>
    <row r="514" spans="1:10" ht="15.75">
      <c r="A514" s="10" t="str">
        <f t="shared" ref="A514:A578" si="16">CONCATENATE(B514,C514,D514,F514)</f>
        <v>AUST-1151946</v>
      </c>
      <c r="B514" s="10" t="s">
        <v>630</v>
      </c>
      <c r="C514" s="152" t="s">
        <v>631</v>
      </c>
      <c r="D514" s="10">
        <v>15</v>
      </c>
      <c r="E514" s="181" t="s">
        <v>1280</v>
      </c>
      <c r="F514" t="s">
        <v>633</v>
      </c>
      <c r="J514" s="181">
        <f>'Furniture &amp; Office Equipment'!AE6</f>
        <v>57.400000000000006</v>
      </c>
    </row>
    <row r="515" spans="1:10" ht="15.75">
      <c r="A515" s="10" t="str">
        <f t="shared" si="16"/>
        <v>AUST-1151947</v>
      </c>
      <c r="B515" s="10" t="s">
        <v>630</v>
      </c>
      <c r="C515" s="152" t="s">
        <v>631</v>
      </c>
      <c r="D515" s="10">
        <v>15</v>
      </c>
      <c r="E515" s="181" t="s">
        <v>1280</v>
      </c>
      <c r="F515" t="s">
        <v>634</v>
      </c>
      <c r="J515" s="181">
        <f>'Furniture &amp; Office Equipment'!AE7</f>
        <v>57.400000000000006</v>
      </c>
    </row>
    <row r="516" spans="1:10" ht="15.75">
      <c r="A516" s="10" t="str">
        <f t="shared" si="16"/>
        <v>AUST-1151948</v>
      </c>
      <c r="B516" s="10" t="s">
        <v>630</v>
      </c>
      <c r="C516" s="152" t="s">
        <v>631</v>
      </c>
      <c r="D516" s="10">
        <v>15</v>
      </c>
      <c r="E516" s="181" t="s">
        <v>1280</v>
      </c>
      <c r="F516" t="s">
        <v>635</v>
      </c>
      <c r="J516" s="181">
        <f>'Furniture &amp; Office Equipment'!AE8</f>
        <v>59.8</v>
      </c>
    </row>
    <row r="517" spans="1:10" ht="15.75">
      <c r="A517" s="10" t="str">
        <f t="shared" si="16"/>
        <v>AUST-1151949</v>
      </c>
      <c r="B517" s="10" t="s">
        <v>630</v>
      </c>
      <c r="C517" s="152" t="s">
        <v>631</v>
      </c>
      <c r="D517" s="10">
        <v>15</v>
      </c>
      <c r="E517" s="181" t="s">
        <v>1280</v>
      </c>
      <c r="F517" t="s">
        <v>636</v>
      </c>
      <c r="J517" s="181">
        <f>'Furniture &amp; Office Equipment'!AE9</f>
        <v>60.2</v>
      </c>
    </row>
    <row r="518" spans="1:10" ht="15.75">
      <c r="A518" s="10" t="str">
        <f t="shared" si="16"/>
        <v>AUST-1151950</v>
      </c>
      <c r="B518" s="10" t="s">
        <v>630</v>
      </c>
      <c r="C518" s="152" t="s">
        <v>631</v>
      </c>
      <c r="D518" s="10">
        <v>15</v>
      </c>
      <c r="E518" s="181" t="s">
        <v>1280</v>
      </c>
      <c r="F518" t="s">
        <v>637</v>
      </c>
      <c r="J518" s="181">
        <f>'Furniture &amp; Office Equipment'!AE10</f>
        <v>62</v>
      </c>
    </row>
    <row r="519" spans="1:10" ht="15.75">
      <c r="A519" s="10" t="str">
        <f t="shared" si="16"/>
        <v>AUST-1151951</v>
      </c>
      <c r="B519" s="10" t="s">
        <v>630</v>
      </c>
      <c r="C519" s="152" t="s">
        <v>631</v>
      </c>
      <c r="D519" s="10">
        <v>15</v>
      </c>
      <c r="E519" s="181" t="s">
        <v>1280</v>
      </c>
      <c r="F519" t="s">
        <v>638</v>
      </c>
      <c r="J519" s="181">
        <f>'Furniture &amp; Office Equipment'!AE11</f>
        <v>67.400000000000006</v>
      </c>
    </row>
    <row r="520" spans="1:10" ht="15.75">
      <c r="A520" s="10" t="str">
        <f t="shared" si="16"/>
        <v>AUST-1151952</v>
      </c>
      <c r="B520" s="10" t="s">
        <v>630</v>
      </c>
      <c r="C520" s="152" t="s">
        <v>631</v>
      </c>
      <c r="D520" s="10">
        <v>15</v>
      </c>
      <c r="E520" s="181" t="s">
        <v>1280</v>
      </c>
      <c r="F520" t="s">
        <v>639</v>
      </c>
      <c r="J520" s="181">
        <f>'Furniture &amp; Office Equipment'!AE12</f>
        <v>66.8</v>
      </c>
    </row>
    <row r="521" spans="1:10" ht="15.75">
      <c r="A521" s="10" t="str">
        <f t="shared" si="16"/>
        <v>AUST-1151953</v>
      </c>
      <c r="B521" s="10" t="s">
        <v>630</v>
      </c>
      <c r="C521" s="152" t="s">
        <v>631</v>
      </c>
      <c r="D521" s="10">
        <v>15</v>
      </c>
      <c r="E521" s="181" t="s">
        <v>1280</v>
      </c>
      <c r="F521" t="s">
        <v>640</v>
      </c>
      <c r="J521" s="181">
        <f>'Furniture &amp; Office Equipment'!AE13</f>
        <v>68.400000000000006</v>
      </c>
    </row>
    <row r="522" spans="1:10" ht="15.75">
      <c r="A522" s="10" t="str">
        <f t="shared" si="16"/>
        <v>AUST-1151954</v>
      </c>
      <c r="B522" s="10" t="s">
        <v>630</v>
      </c>
      <c r="C522" s="152" t="s">
        <v>631</v>
      </c>
      <c r="D522" s="10">
        <v>15</v>
      </c>
      <c r="E522" s="181" t="s">
        <v>1280</v>
      </c>
      <c r="F522" t="s">
        <v>641</v>
      </c>
      <c r="J522" s="181">
        <f>'Furniture &amp; Office Equipment'!AE14</f>
        <v>69</v>
      </c>
    </row>
    <row r="523" spans="1:10" ht="15.75">
      <c r="A523" s="10" t="str">
        <f t="shared" si="16"/>
        <v>AUST-1151955</v>
      </c>
      <c r="B523" s="10" t="s">
        <v>630</v>
      </c>
      <c r="C523" s="152" t="s">
        <v>631</v>
      </c>
      <c r="D523" s="10">
        <v>15</v>
      </c>
      <c r="E523" s="181" t="s">
        <v>1280</v>
      </c>
      <c r="F523" t="s">
        <v>642</v>
      </c>
      <c r="J523" s="181">
        <f>'Furniture &amp; Office Equipment'!AE15</f>
        <v>71.400000000000006</v>
      </c>
    </row>
    <row r="524" spans="1:10" ht="15.75">
      <c r="A524" s="10" t="str">
        <f t="shared" si="16"/>
        <v>AUST-1151956</v>
      </c>
      <c r="B524" s="10" t="s">
        <v>630</v>
      </c>
      <c r="C524" s="152" t="s">
        <v>631</v>
      </c>
      <c r="D524" s="10">
        <v>15</v>
      </c>
      <c r="E524" s="181" t="s">
        <v>1280</v>
      </c>
      <c r="F524" t="s">
        <v>643</v>
      </c>
      <c r="J524" s="181">
        <f>'Furniture &amp; Office Equipment'!AE16</f>
        <v>74.800000000000011</v>
      </c>
    </row>
    <row r="525" spans="1:10" ht="15.75">
      <c r="A525" s="10" t="str">
        <f t="shared" si="16"/>
        <v>AUST-1151957</v>
      </c>
      <c r="B525" s="10" t="s">
        <v>630</v>
      </c>
      <c r="C525" s="152" t="s">
        <v>631</v>
      </c>
      <c r="D525" s="10">
        <v>15</v>
      </c>
      <c r="E525" s="181" t="s">
        <v>1280</v>
      </c>
      <c r="F525" t="s">
        <v>644</v>
      </c>
      <c r="J525" s="181">
        <f>'Furniture &amp; Office Equipment'!AE17</f>
        <v>78.2</v>
      </c>
    </row>
    <row r="526" spans="1:10" ht="15.75">
      <c r="A526" s="10" t="str">
        <f t="shared" si="16"/>
        <v>AUST-1151958</v>
      </c>
      <c r="B526" s="10" t="s">
        <v>630</v>
      </c>
      <c r="C526" s="152" t="s">
        <v>631</v>
      </c>
      <c r="D526" s="10">
        <v>15</v>
      </c>
      <c r="E526" s="181" t="s">
        <v>1280</v>
      </c>
      <c r="F526" t="s">
        <v>645</v>
      </c>
      <c r="J526" s="181">
        <f>'Furniture &amp; Office Equipment'!AE18</f>
        <v>80.2</v>
      </c>
    </row>
    <row r="527" spans="1:10" ht="15.75">
      <c r="A527" s="10" t="str">
        <f t="shared" si="16"/>
        <v>AUST-1151959</v>
      </c>
      <c r="B527" s="10" t="s">
        <v>630</v>
      </c>
      <c r="C527" s="152" t="s">
        <v>631</v>
      </c>
      <c r="D527" s="10">
        <v>15</v>
      </c>
      <c r="E527" s="181" t="s">
        <v>1280</v>
      </c>
      <c r="F527" t="s">
        <v>646</v>
      </c>
      <c r="J527" s="181">
        <f>'Furniture &amp; Office Equipment'!AE19</f>
        <v>80.8</v>
      </c>
    </row>
    <row r="528" spans="1:10" ht="15.75">
      <c r="A528" s="10" t="str">
        <f t="shared" si="16"/>
        <v>AUST-1151960</v>
      </c>
      <c r="B528" s="10" t="s">
        <v>630</v>
      </c>
      <c r="C528" s="152" t="s">
        <v>631</v>
      </c>
      <c r="D528" s="10">
        <v>15</v>
      </c>
      <c r="E528" s="181" t="s">
        <v>1280</v>
      </c>
      <c r="F528" t="s">
        <v>647</v>
      </c>
      <c r="J528" s="181">
        <f>'Furniture &amp; Office Equipment'!AE20</f>
        <v>81.199999999999989</v>
      </c>
    </row>
    <row r="529" spans="1:10" ht="15.75">
      <c r="A529" s="10" t="str">
        <f t="shared" si="16"/>
        <v>AUST-1151961</v>
      </c>
      <c r="B529" s="10" t="s">
        <v>630</v>
      </c>
      <c r="C529" s="152" t="s">
        <v>631</v>
      </c>
      <c r="D529" s="10">
        <v>15</v>
      </c>
      <c r="E529" s="181" t="s">
        <v>1280</v>
      </c>
      <c r="F529" t="s">
        <v>648</v>
      </c>
      <c r="J529" s="181">
        <f>'Furniture &amp; Office Equipment'!AE21</f>
        <v>81.8</v>
      </c>
    </row>
    <row r="530" spans="1:10" ht="15.75">
      <c r="A530" s="10" t="str">
        <f t="shared" si="16"/>
        <v>AUST-1151962</v>
      </c>
      <c r="B530" s="10" t="s">
        <v>630</v>
      </c>
      <c r="C530" s="152" t="s">
        <v>631</v>
      </c>
      <c r="D530" s="10">
        <v>15</v>
      </c>
      <c r="E530" s="181" t="s">
        <v>1280</v>
      </c>
      <c r="F530" t="s">
        <v>649</v>
      </c>
      <c r="J530" s="181">
        <f>'Furniture &amp; Office Equipment'!AE22</f>
        <v>81.8</v>
      </c>
    </row>
    <row r="531" spans="1:10" ht="15.75">
      <c r="A531" s="10" t="str">
        <f t="shared" si="16"/>
        <v>AUST-1151963</v>
      </c>
      <c r="B531" s="10" t="s">
        <v>630</v>
      </c>
      <c r="C531" s="152" t="s">
        <v>631</v>
      </c>
      <c r="D531" s="10">
        <v>15</v>
      </c>
      <c r="E531" s="181" t="s">
        <v>1280</v>
      </c>
      <c r="F531" t="s">
        <v>650</v>
      </c>
      <c r="J531" s="181">
        <f>'Furniture &amp; Office Equipment'!AE23</f>
        <v>82.4</v>
      </c>
    </row>
    <row r="532" spans="1:10" ht="15.75">
      <c r="A532" s="10" t="str">
        <f t="shared" si="16"/>
        <v>AUST-1151964</v>
      </c>
      <c r="B532" s="10" t="s">
        <v>630</v>
      </c>
      <c r="C532" s="152" t="s">
        <v>631</v>
      </c>
      <c r="D532" s="10">
        <v>15</v>
      </c>
      <c r="E532" s="181" t="s">
        <v>1280</v>
      </c>
      <c r="F532" t="s">
        <v>651</v>
      </c>
      <c r="J532" s="181">
        <f>'Furniture &amp; Office Equipment'!AE24</f>
        <v>82.8</v>
      </c>
    </row>
    <row r="533" spans="1:10" ht="15.75">
      <c r="A533" s="10" t="str">
        <f t="shared" si="16"/>
        <v>AUST-1151965</v>
      </c>
      <c r="B533" s="10" t="s">
        <v>630</v>
      </c>
      <c r="C533" s="152" t="s">
        <v>631</v>
      </c>
      <c r="D533" s="10">
        <v>15</v>
      </c>
      <c r="E533" s="181" t="s">
        <v>1280</v>
      </c>
      <c r="F533" t="s">
        <v>652</v>
      </c>
      <c r="J533" s="181">
        <f>'Furniture &amp; Office Equipment'!AE25</f>
        <v>82.8</v>
      </c>
    </row>
    <row r="534" spans="1:10" ht="15.75">
      <c r="A534" s="10" t="str">
        <f t="shared" si="16"/>
        <v>AUST-1151966</v>
      </c>
      <c r="B534" s="10" t="s">
        <v>630</v>
      </c>
      <c r="C534" s="152" t="s">
        <v>631</v>
      </c>
      <c r="D534" s="10">
        <v>15</v>
      </c>
      <c r="E534" s="181" t="s">
        <v>1280</v>
      </c>
      <c r="F534" t="s">
        <v>653</v>
      </c>
      <c r="J534" s="181">
        <f>'Furniture &amp; Office Equipment'!AE26</f>
        <v>83.8</v>
      </c>
    </row>
    <row r="535" spans="1:10" ht="15.75">
      <c r="A535" s="10" t="str">
        <f t="shared" si="16"/>
        <v>AUST-1151967</v>
      </c>
      <c r="B535" s="10" t="s">
        <v>630</v>
      </c>
      <c r="C535" s="152" t="s">
        <v>631</v>
      </c>
      <c r="D535" s="10">
        <v>15</v>
      </c>
      <c r="E535" s="181" t="s">
        <v>1280</v>
      </c>
      <c r="F535" t="s">
        <v>654</v>
      </c>
      <c r="J535" s="181">
        <f>'Furniture &amp; Office Equipment'!AE27</f>
        <v>86</v>
      </c>
    </row>
    <row r="536" spans="1:10" ht="15.75">
      <c r="A536" s="10" t="str">
        <f t="shared" si="16"/>
        <v>AUST-1151968</v>
      </c>
      <c r="B536" s="10" t="s">
        <v>630</v>
      </c>
      <c r="C536" s="152" t="s">
        <v>631</v>
      </c>
      <c r="D536" s="10">
        <v>15</v>
      </c>
      <c r="E536" s="181" t="s">
        <v>1280</v>
      </c>
      <c r="F536" t="s">
        <v>655</v>
      </c>
      <c r="J536" s="181">
        <f>'Furniture &amp; Office Equipment'!AE28</f>
        <v>87.8</v>
      </c>
    </row>
    <row r="537" spans="1:10" ht="15.75">
      <c r="A537" s="10" t="str">
        <f t="shared" si="16"/>
        <v>AUST-1151969</v>
      </c>
      <c r="B537" s="10" t="s">
        <v>630</v>
      </c>
      <c r="C537" s="152" t="s">
        <v>631</v>
      </c>
      <c r="D537" s="10">
        <v>15</v>
      </c>
      <c r="E537" s="181" t="s">
        <v>1280</v>
      </c>
      <c r="F537" t="s">
        <v>656</v>
      </c>
      <c r="J537" s="181">
        <f>'Furniture &amp; Office Equipment'!AE29</f>
        <v>89</v>
      </c>
    </row>
    <row r="538" spans="1:10" ht="15.75">
      <c r="A538" s="10" t="str">
        <f t="shared" si="16"/>
        <v>AUST-1151970</v>
      </c>
      <c r="B538" s="10" t="s">
        <v>630</v>
      </c>
      <c r="C538" s="152" t="s">
        <v>631</v>
      </c>
      <c r="D538" s="10">
        <v>15</v>
      </c>
      <c r="E538" s="181" t="s">
        <v>1280</v>
      </c>
      <c r="F538" t="s">
        <v>535</v>
      </c>
      <c r="J538" s="181">
        <f>'Furniture &amp; Office Equipment'!AE30</f>
        <v>93.2</v>
      </c>
    </row>
    <row r="539" spans="1:10" ht="15.75">
      <c r="A539" s="10" t="str">
        <f t="shared" si="16"/>
        <v>AUST-1151971</v>
      </c>
      <c r="B539" s="10" t="s">
        <v>630</v>
      </c>
      <c r="C539" s="152" t="s">
        <v>631</v>
      </c>
      <c r="D539" s="10">
        <v>15</v>
      </c>
      <c r="E539" s="181" t="s">
        <v>1280</v>
      </c>
      <c r="F539" t="s">
        <v>536</v>
      </c>
      <c r="J539" s="181">
        <f>'Furniture &amp; Office Equipment'!AE31</f>
        <v>94.6</v>
      </c>
    </row>
    <row r="540" spans="1:10" ht="15.75">
      <c r="A540" s="10" t="str">
        <f t="shared" si="16"/>
        <v>AUST-1151972</v>
      </c>
      <c r="B540" s="10" t="s">
        <v>630</v>
      </c>
      <c r="C540" s="152" t="s">
        <v>631</v>
      </c>
      <c r="D540" s="10">
        <v>15</v>
      </c>
      <c r="E540" s="181" t="s">
        <v>1280</v>
      </c>
      <c r="F540" t="s">
        <v>537</v>
      </c>
      <c r="J540" s="181">
        <f>'Furniture &amp; Office Equipment'!AE32</f>
        <v>96.6</v>
      </c>
    </row>
    <row r="541" spans="1:10" ht="15.75">
      <c r="A541" s="10" t="str">
        <f t="shared" si="16"/>
        <v>AUST-1151973</v>
      </c>
      <c r="B541" s="10" t="s">
        <v>630</v>
      </c>
      <c r="C541" s="152" t="s">
        <v>631</v>
      </c>
      <c r="D541" s="10">
        <v>15</v>
      </c>
      <c r="E541" s="181" t="s">
        <v>1280</v>
      </c>
      <c r="F541" t="s">
        <v>538</v>
      </c>
      <c r="J541" s="181">
        <f>'Furniture &amp; Office Equipment'!AE33</f>
        <v>100</v>
      </c>
    </row>
    <row r="542" spans="1:10" ht="15.75">
      <c r="A542" s="10" t="str">
        <f t="shared" si="16"/>
        <v>AUST-1151974</v>
      </c>
      <c r="B542" s="10" t="s">
        <v>630</v>
      </c>
      <c r="C542" s="152" t="s">
        <v>631</v>
      </c>
      <c r="D542" s="10">
        <v>15</v>
      </c>
      <c r="E542" s="181" t="s">
        <v>1280</v>
      </c>
      <c r="F542">
        <v>1974</v>
      </c>
      <c r="J542" s="181">
        <f>'Furniture &amp; Office Equipment'!AE34</f>
        <v>108.6</v>
      </c>
    </row>
    <row r="543" spans="1:10" ht="15.75">
      <c r="A543" s="10" t="str">
        <f t="shared" si="16"/>
        <v>AUST-1151975</v>
      </c>
      <c r="B543" s="10" t="s">
        <v>630</v>
      </c>
      <c r="C543" s="152" t="s">
        <v>631</v>
      </c>
      <c r="D543" s="10">
        <v>15</v>
      </c>
      <c r="E543" s="181" t="s">
        <v>1280</v>
      </c>
      <c r="F543">
        <v>1975</v>
      </c>
      <c r="J543" s="181">
        <f>'Furniture &amp; Office Equipment'!AE35</f>
        <v>117.8</v>
      </c>
    </row>
    <row r="544" spans="1:10" ht="15.75">
      <c r="A544" s="10" t="str">
        <f t="shared" si="16"/>
        <v>AUST-1151976</v>
      </c>
      <c r="B544" s="10" t="s">
        <v>630</v>
      </c>
      <c r="C544" s="152" t="s">
        <v>631</v>
      </c>
      <c r="D544" s="10">
        <v>15</v>
      </c>
      <c r="E544" s="181" t="s">
        <v>1280</v>
      </c>
      <c r="F544">
        <v>1976</v>
      </c>
      <c r="J544" s="181">
        <f>'Furniture &amp; Office Equipment'!AE36</f>
        <v>121.2</v>
      </c>
    </row>
    <row r="545" spans="1:10" ht="15.75">
      <c r="A545" s="10" t="str">
        <f t="shared" si="16"/>
        <v>AUST-1151977</v>
      </c>
      <c r="B545" s="10" t="s">
        <v>630</v>
      </c>
      <c r="C545" s="152" t="s">
        <v>631</v>
      </c>
      <c r="D545" s="10">
        <v>15</v>
      </c>
      <c r="E545" s="181" t="s">
        <v>1280</v>
      </c>
      <c r="F545">
        <v>1977</v>
      </c>
      <c r="J545" s="181">
        <f>'Furniture &amp; Office Equipment'!AE37</f>
        <v>125.4</v>
      </c>
    </row>
    <row r="546" spans="1:10" ht="15.75">
      <c r="A546" s="10" t="str">
        <f t="shared" si="16"/>
        <v>AUST-1151978</v>
      </c>
      <c r="B546" s="10" t="s">
        <v>630</v>
      </c>
      <c r="C546" s="152" t="s">
        <v>631</v>
      </c>
      <c r="D546" s="10">
        <v>15</v>
      </c>
      <c r="E546" s="181" t="s">
        <v>1280</v>
      </c>
      <c r="F546">
        <v>1978</v>
      </c>
      <c r="J546" s="181">
        <f>'Furniture &amp; Office Equipment'!AE38</f>
        <v>132.80000000000001</v>
      </c>
    </row>
    <row r="547" spans="1:10" ht="15.75">
      <c r="A547" s="10" t="str">
        <f t="shared" si="16"/>
        <v>AUST-1151979</v>
      </c>
      <c r="B547" s="10" t="s">
        <v>630</v>
      </c>
      <c r="C547" s="152" t="s">
        <v>631</v>
      </c>
      <c r="D547" s="10">
        <v>15</v>
      </c>
      <c r="E547" s="181" t="s">
        <v>1280</v>
      </c>
      <c r="F547">
        <v>1979</v>
      </c>
      <c r="J547" s="181">
        <f>'Furniture &amp; Office Equipment'!AE39</f>
        <v>142.19999999999999</v>
      </c>
    </row>
    <row r="548" spans="1:10" ht="15.75">
      <c r="A548" s="10" t="str">
        <f t="shared" si="16"/>
        <v>AUST-1151980</v>
      </c>
      <c r="B548" s="10" t="s">
        <v>630</v>
      </c>
      <c r="C548" s="152" t="s">
        <v>631</v>
      </c>
      <c r="D548" s="10">
        <v>15</v>
      </c>
      <c r="E548" s="181" t="s">
        <v>1280</v>
      </c>
      <c r="F548">
        <v>1980</v>
      </c>
      <c r="J548" s="181">
        <f>'Furniture &amp; Office Equipment'!AE40</f>
        <v>150.80000000000001</v>
      </c>
    </row>
    <row r="549" spans="1:10" ht="15.75">
      <c r="A549" s="10" t="str">
        <f t="shared" si="16"/>
        <v>AUST-1151981</v>
      </c>
      <c r="B549" s="10" t="s">
        <v>630</v>
      </c>
      <c r="C549" s="152" t="s">
        <v>631</v>
      </c>
      <c r="D549" s="10">
        <v>15</v>
      </c>
      <c r="E549" s="181" t="s">
        <v>1280</v>
      </c>
      <c r="F549">
        <v>1981</v>
      </c>
      <c r="J549" s="181">
        <f>'Furniture &amp; Office Equipment'!AE41</f>
        <v>161.19999999999999</v>
      </c>
    </row>
    <row r="550" spans="1:10" ht="15.75">
      <c r="A550" s="10" t="str">
        <f t="shared" si="16"/>
        <v>AUST-1151982</v>
      </c>
      <c r="B550" s="10" t="s">
        <v>630</v>
      </c>
      <c r="C550" s="152" t="s">
        <v>631</v>
      </c>
      <c r="D550" s="10">
        <v>15</v>
      </c>
      <c r="E550" s="181" t="s">
        <v>1280</v>
      </c>
      <c r="F550">
        <v>1982</v>
      </c>
      <c r="J550" s="181">
        <f>'Furniture &amp; Office Equipment'!AE42</f>
        <v>169.2</v>
      </c>
    </row>
    <row r="551" spans="1:10" ht="15.75">
      <c r="A551" s="10" t="str">
        <f t="shared" si="16"/>
        <v>AUST-1151983</v>
      </c>
      <c r="B551" s="10" t="s">
        <v>630</v>
      </c>
      <c r="C551" s="152" t="s">
        <v>631</v>
      </c>
      <c r="D551" s="10">
        <v>15</v>
      </c>
      <c r="E551" s="181" t="s">
        <v>1280</v>
      </c>
      <c r="F551">
        <v>1983</v>
      </c>
      <c r="J551" s="181">
        <f>'Furniture &amp; Office Equipment'!AE43</f>
        <v>174.6</v>
      </c>
    </row>
    <row r="552" spans="1:10" ht="15.75">
      <c r="A552" s="10" t="str">
        <f t="shared" si="16"/>
        <v>AUST-1151984</v>
      </c>
      <c r="B552" s="10" t="s">
        <v>630</v>
      </c>
      <c r="C552" s="152" t="s">
        <v>631</v>
      </c>
      <c r="D552" s="10">
        <v>15</v>
      </c>
      <c r="E552" s="181" t="s">
        <v>1280</v>
      </c>
      <c r="F552">
        <v>1984</v>
      </c>
      <c r="J552" s="181">
        <f>'Furniture &amp; Office Equipment'!AE44</f>
        <v>176.8</v>
      </c>
    </row>
    <row r="553" spans="1:10" ht="15.75">
      <c r="A553" s="10" t="str">
        <f t="shared" si="16"/>
        <v>AUST-1151985</v>
      </c>
      <c r="B553" s="10" t="s">
        <v>630</v>
      </c>
      <c r="C553" s="152" t="s">
        <v>631</v>
      </c>
      <c r="D553" s="10">
        <v>15</v>
      </c>
      <c r="E553" s="181" t="s">
        <v>1280</v>
      </c>
      <c r="F553">
        <v>1985</v>
      </c>
      <c r="J553" s="181">
        <f>'Furniture &amp; Office Equipment'!AE45</f>
        <v>180.4</v>
      </c>
    </row>
    <row r="554" spans="1:10" ht="15.75">
      <c r="A554" s="10" t="str">
        <f t="shared" si="16"/>
        <v>AUST-1151986</v>
      </c>
      <c r="B554" s="10" t="s">
        <v>630</v>
      </c>
      <c r="C554" s="152" t="s">
        <v>631</v>
      </c>
      <c r="D554" s="10">
        <v>15</v>
      </c>
      <c r="E554" s="181" t="s">
        <v>1280</v>
      </c>
      <c r="F554">
        <v>1986</v>
      </c>
      <c r="J554" s="181">
        <f>'Furniture &amp; Office Equipment'!AE46</f>
        <v>183.8</v>
      </c>
    </row>
    <row r="555" spans="1:10" ht="15.75">
      <c r="A555" s="10" t="str">
        <f t="shared" si="16"/>
        <v>AUST-1151987</v>
      </c>
      <c r="B555" s="10" t="s">
        <v>630</v>
      </c>
      <c r="C555" s="152" t="s">
        <v>631</v>
      </c>
      <c r="D555" s="10">
        <v>15</v>
      </c>
      <c r="E555" s="181" t="s">
        <v>1280</v>
      </c>
      <c r="F555">
        <v>1987</v>
      </c>
      <c r="J555" s="181">
        <f>'Furniture &amp; Office Equipment'!AE47</f>
        <v>188.39999999999998</v>
      </c>
    </row>
    <row r="556" spans="1:10" ht="15.75">
      <c r="A556" s="10" t="str">
        <f t="shared" si="16"/>
        <v>AUST-1151988</v>
      </c>
      <c r="B556" s="10" t="s">
        <v>630</v>
      </c>
      <c r="C556" s="152" t="s">
        <v>631</v>
      </c>
      <c r="D556" s="10">
        <v>15</v>
      </c>
      <c r="E556" s="181" t="s">
        <v>1280</v>
      </c>
      <c r="F556">
        <v>1988</v>
      </c>
      <c r="J556" s="181">
        <f>'Furniture &amp; Office Equipment'!AE48</f>
        <v>194.60000000000002</v>
      </c>
    </row>
    <row r="557" spans="1:10" ht="15.75">
      <c r="A557" s="10" t="str">
        <f t="shared" si="16"/>
        <v>AUST-1151989</v>
      </c>
      <c r="B557" s="10" t="s">
        <v>630</v>
      </c>
      <c r="C557" s="152" t="s">
        <v>631</v>
      </c>
      <c r="D557" s="10">
        <v>15</v>
      </c>
      <c r="E557" s="181" t="s">
        <v>1280</v>
      </c>
      <c r="F557">
        <v>1989</v>
      </c>
      <c r="J557" s="181">
        <f>'Furniture &amp; Office Equipment'!AE49</f>
        <v>201.39999999999998</v>
      </c>
    </row>
    <row r="558" spans="1:10" ht="15.75">
      <c r="A558" s="10" t="str">
        <f t="shared" si="16"/>
        <v>AUST-1151990</v>
      </c>
      <c r="B558" s="10" t="s">
        <v>630</v>
      </c>
      <c r="C558" s="152" t="s">
        <v>631</v>
      </c>
      <c r="D558" s="10">
        <v>15</v>
      </c>
      <c r="E558" s="181" t="s">
        <v>1280</v>
      </c>
      <c r="F558">
        <v>1990</v>
      </c>
      <c r="J558" s="181">
        <f>'Furniture &amp; Office Equipment'!AE50</f>
        <v>206</v>
      </c>
    </row>
    <row r="559" spans="1:10" ht="15.75">
      <c r="A559" s="10" t="str">
        <f t="shared" si="16"/>
        <v>AUST-1151991</v>
      </c>
      <c r="B559" s="10" t="s">
        <v>630</v>
      </c>
      <c r="C559" s="152" t="s">
        <v>631</v>
      </c>
      <c r="D559" s="10">
        <v>15</v>
      </c>
      <c r="E559" s="181" t="s">
        <v>1280</v>
      </c>
      <c r="F559">
        <v>1991</v>
      </c>
      <c r="J559" s="181">
        <f>'Furniture &amp; Office Equipment'!AE51</f>
        <v>207.8</v>
      </c>
    </row>
    <row r="560" spans="1:10" ht="15.75">
      <c r="A560" s="10" t="str">
        <f t="shared" si="16"/>
        <v>AUST-1151992</v>
      </c>
      <c r="B560" s="10" t="s">
        <v>630</v>
      </c>
      <c r="C560" s="152" t="s">
        <v>631</v>
      </c>
      <c r="D560" s="10">
        <v>15</v>
      </c>
      <c r="E560" s="181" t="s">
        <v>1280</v>
      </c>
      <c r="F560">
        <v>1992</v>
      </c>
      <c r="J560" s="181">
        <f>'Furniture &amp; Office Equipment'!AE52</f>
        <v>211.2</v>
      </c>
    </row>
    <row r="561" spans="1:10" ht="15.75">
      <c r="A561" s="10" t="str">
        <f t="shared" si="16"/>
        <v>AUST-1151993</v>
      </c>
      <c r="B561" s="10" t="s">
        <v>630</v>
      </c>
      <c r="C561" s="152" t="s">
        <v>631</v>
      </c>
      <c r="D561" s="10">
        <v>15</v>
      </c>
      <c r="E561" s="181" t="s">
        <v>1280</v>
      </c>
      <c r="F561">
        <v>1993</v>
      </c>
      <c r="J561" s="181">
        <f>'Furniture &amp; Office Equipment'!AE53</f>
        <v>212.6</v>
      </c>
    </row>
    <row r="562" spans="1:10" ht="15.75">
      <c r="A562" s="10" t="str">
        <f t="shared" si="16"/>
        <v>AUST-1151994</v>
      </c>
      <c r="B562" s="10" t="s">
        <v>630</v>
      </c>
      <c r="C562" s="152" t="s">
        <v>631</v>
      </c>
      <c r="D562" s="10">
        <v>15</v>
      </c>
      <c r="E562" s="181" t="s">
        <v>1280</v>
      </c>
      <c r="F562">
        <v>1994</v>
      </c>
      <c r="J562" s="181">
        <f>'Furniture &amp; Office Equipment'!AE54</f>
        <v>216.6</v>
      </c>
    </row>
    <row r="563" spans="1:10" ht="15.75">
      <c r="A563" s="10" t="str">
        <f t="shared" si="16"/>
        <v>AUST-1151995</v>
      </c>
      <c r="B563" s="10" t="s">
        <v>630</v>
      </c>
      <c r="C563" s="152" t="s">
        <v>631</v>
      </c>
      <c r="D563" s="10">
        <v>15</v>
      </c>
      <c r="E563" s="181" t="s">
        <v>1280</v>
      </c>
      <c r="F563">
        <v>1995</v>
      </c>
      <c r="J563" s="181">
        <f>'Furniture &amp; Office Equipment'!AE55</f>
        <v>219.6</v>
      </c>
    </row>
    <row r="564" spans="1:10" ht="15.75">
      <c r="A564" s="10" t="str">
        <f t="shared" si="16"/>
        <v>AUST-1151996</v>
      </c>
      <c r="B564" s="10" t="s">
        <v>630</v>
      </c>
      <c r="C564" s="152" t="s">
        <v>631</v>
      </c>
      <c r="D564" s="10">
        <v>15</v>
      </c>
      <c r="E564" s="181" t="s">
        <v>1280</v>
      </c>
      <c r="F564">
        <v>1996</v>
      </c>
      <c r="J564" s="181">
        <f>'Furniture &amp; Office Equipment'!AE56</f>
        <v>222.4</v>
      </c>
    </row>
    <row r="565" spans="1:10" ht="15.75">
      <c r="A565" s="10" t="str">
        <f t="shared" si="16"/>
        <v>AUST-1151997</v>
      </c>
      <c r="B565" s="10" t="s">
        <v>630</v>
      </c>
      <c r="C565" s="152" t="s">
        <v>631</v>
      </c>
      <c r="D565" s="10">
        <v>15</v>
      </c>
      <c r="E565" s="181" t="s">
        <v>1280</v>
      </c>
      <c r="F565">
        <v>1997</v>
      </c>
      <c r="J565" s="181">
        <f>'Furniture &amp; Office Equipment'!AE57</f>
        <v>225.39999999999998</v>
      </c>
    </row>
    <row r="566" spans="1:10" ht="15.75">
      <c r="A566" s="10" t="str">
        <f t="shared" si="16"/>
        <v>AUST-1151998</v>
      </c>
      <c r="B566" s="10" t="s">
        <v>630</v>
      </c>
      <c r="C566" s="152" t="s">
        <v>631</v>
      </c>
      <c r="D566" s="10">
        <v>15</v>
      </c>
      <c r="E566" s="181" t="s">
        <v>1280</v>
      </c>
      <c r="F566">
        <v>1998</v>
      </c>
      <c r="J566" s="181">
        <f>'Furniture &amp; Office Equipment'!AE58</f>
        <v>226.2</v>
      </c>
    </row>
    <row r="567" spans="1:10" ht="15.75">
      <c r="A567" s="10" t="str">
        <f t="shared" si="16"/>
        <v>AUST-1151999</v>
      </c>
      <c r="B567" s="10" t="s">
        <v>630</v>
      </c>
      <c r="C567" s="152" t="s">
        <v>631</v>
      </c>
      <c r="D567" s="10">
        <v>15</v>
      </c>
      <c r="E567" s="181" t="s">
        <v>1280</v>
      </c>
      <c r="F567">
        <v>1999</v>
      </c>
      <c r="J567" s="181">
        <f>'Furniture &amp; Office Equipment'!AE59</f>
        <v>227.39999999999998</v>
      </c>
    </row>
    <row r="568" spans="1:10" ht="15.75">
      <c r="A568" s="10" t="str">
        <f t="shared" si="16"/>
        <v>AUST-1152000</v>
      </c>
      <c r="B568" s="10" t="s">
        <v>630</v>
      </c>
      <c r="C568" s="152" t="s">
        <v>631</v>
      </c>
      <c r="D568" s="10">
        <v>15</v>
      </c>
      <c r="E568" s="181" t="s">
        <v>1280</v>
      </c>
      <c r="F568">
        <v>2000</v>
      </c>
      <c r="J568" s="181">
        <f>'Furniture &amp; Office Equipment'!AE60</f>
        <v>229</v>
      </c>
    </row>
    <row r="569" spans="1:10" ht="15.75">
      <c r="A569" s="10" t="str">
        <f t="shared" si="16"/>
        <v>AUST-1152001</v>
      </c>
      <c r="B569" s="10" t="s">
        <v>630</v>
      </c>
      <c r="C569" s="152" t="s">
        <v>631</v>
      </c>
      <c r="D569" s="10">
        <v>15</v>
      </c>
      <c r="E569" s="181" t="s">
        <v>1280</v>
      </c>
      <c r="F569">
        <v>2001</v>
      </c>
      <c r="J569" s="181">
        <f>'Furniture &amp; Office Equipment'!AE61</f>
        <v>231.2</v>
      </c>
    </row>
    <row r="570" spans="1:10" ht="15.75">
      <c r="A570" s="10" t="str">
        <f t="shared" si="16"/>
        <v>AUST-1152002</v>
      </c>
      <c r="B570" s="10" t="s">
        <v>630</v>
      </c>
      <c r="C570" s="152" t="s">
        <v>631</v>
      </c>
      <c r="D570" s="10">
        <v>15</v>
      </c>
      <c r="E570" s="181" t="s">
        <v>1280</v>
      </c>
      <c r="F570">
        <v>2002</v>
      </c>
      <c r="J570" s="181">
        <f>'Furniture &amp; Office Equipment'!AE62</f>
        <v>231.2</v>
      </c>
    </row>
    <row r="571" spans="1:10" ht="15.75">
      <c r="A571" s="10" t="str">
        <f t="shared" si="16"/>
        <v>AUST-1152003</v>
      </c>
      <c r="B571" s="10" t="s">
        <v>630</v>
      </c>
      <c r="C571" s="152" t="s">
        <v>631</v>
      </c>
      <c r="D571" s="10">
        <v>15</v>
      </c>
      <c r="E571" s="181" t="s">
        <v>1280</v>
      </c>
      <c r="F571">
        <v>2003</v>
      </c>
      <c r="J571" s="181">
        <f>'Furniture &amp; Office Equipment'!AE63</f>
        <v>232.60000000000002</v>
      </c>
    </row>
    <row r="572" spans="1:10" ht="15.75">
      <c r="A572" s="10" t="str">
        <f t="shared" si="16"/>
        <v>AUST-1152004</v>
      </c>
      <c r="B572" s="10" t="s">
        <v>630</v>
      </c>
      <c r="C572" s="152" t="s">
        <v>631</v>
      </c>
      <c r="D572" s="10">
        <v>15</v>
      </c>
      <c r="E572" s="181" t="s">
        <v>1280</v>
      </c>
      <c r="F572">
        <v>2004</v>
      </c>
      <c r="J572" s="181">
        <f>'Furniture &amp; Office Equipment'!AE64</f>
        <v>236</v>
      </c>
    </row>
    <row r="573" spans="1:10" ht="15.75">
      <c r="A573" s="10" t="str">
        <f t="shared" si="16"/>
        <v>AUST-1152005</v>
      </c>
      <c r="B573" s="10" t="s">
        <v>630</v>
      </c>
      <c r="C573" s="152" t="s">
        <v>631</v>
      </c>
      <c r="D573" s="10">
        <v>15</v>
      </c>
      <c r="E573" s="181" t="s">
        <v>1280</v>
      </c>
      <c r="F573">
        <v>2005</v>
      </c>
      <c r="J573" s="181">
        <f>'Furniture &amp; Office Equipment'!AE65</f>
        <v>244.39999999999998</v>
      </c>
    </row>
    <row r="574" spans="1:10" ht="15.75">
      <c r="A574" s="10" t="str">
        <f t="shared" si="16"/>
        <v>AUST-1152006</v>
      </c>
      <c r="B574" s="10" t="s">
        <v>630</v>
      </c>
      <c r="C574" s="152" t="s">
        <v>631</v>
      </c>
      <c r="D574" s="10">
        <v>15</v>
      </c>
      <c r="E574" s="181" t="s">
        <v>1280</v>
      </c>
      <c r="F574">
        <v>2006</v>
      </c>
      <c r="J574" s="181">
        <f>'Furniture &amp; Office Equipment'!AE66</f>
        <v>247</v>
      </c>
    </row>
    <row r="575" spans="1:10" ht="15.75">
      <c r="A575" s="10" t="str">
        <f t="shared" si="16"/>
        <v>AUST-1152007</v>
      </c>
      <c r="B575" s="10" t="s">
        <v>630</v>
      </c>
      <c r="C575" s="152" t="s">
        <v>631</v>
      </c>
      <c r="D575" s="10">
        <v>15</v>
      </c>
      <c r="E575" s="181" t="s">
        <v>1280</v>
      </c>
      <c r="F575">
        <v>2007</v>
      </c>
      <c r="J575" s="181">
        <f>'Furniture &amp; Office Equipment'!AE67</f>
        <v>251</v>
      </c>
    </row>
    <row r="576" spans="1:10" ht="15.75">
      <c r="A576" s="10" t="str">
        <f t="shared" si="16"/>
        <v>AUST-1152008</v>
      </c>
      <c r="B576" s="10" t="s">
        <v>630</v>
      </c>
      <c r="C576" s="152" t="s">
        <v>631</v>
      </c>
      <c r="D576" s="10">
        <v>15</v>
      </c>
      <c r="E576" s="181" t="s">
        <v>1280</v>
      </c>
      <c r="F576">
        <v>2008</v>
      </c>
      <c r="J576" s="181">
        <f>'Furniture &amp; Office Equipment'!AE68</f>
        <v>263.39999999999998</v>
      </c>
    </row>
    <row r="577" spans="1:10" ht="15.75">
      <c r="A577" s="10" t="str">
        <f t="shared" si="16"/>
        <v>AUST-1152009</v>
      </c>
      <c r="B577" s="10" t="s">
        <v>630</v>
      </c>
      <c r="C577" s="152" t="s">
        <v>631</v>
      </c>
      <c r="D577" s="10">
        <v>15</v>
      </c>
      <c r="E577" s="181" t="s">
        <v>1280</v>
      </c>
      <c r="F577">
        <v>2009</v>
      </c>
      <c r="J577" s="181">
        <f>'Furniture &amp; Office Equipment'!AE69</f>
        <v>268.60000000000002</v>
      </c>
    </row>
    <row r="578" spans="1:10" ht="15.75">
      <c r="A578" s="10" t="str">
        <f t="shared" si="16"/>
        <v>AUST-1152010</v>
      </c>
      <c r="B578" s="10" t="s">
        <v>630</v>
      </c>
      <c r="C578" s="152" t="s">
        <v>631</v>
      </c>
      <c r="D578" s="10">
        <v>15</v>
      </c>
      <c r="E578" s="181" t="s">
        <v>1280</v>
      </c>
      <c r="F578">
        <v>2010</v>
      </c>
      <c r="J578" s="181">
        <f>'Furniture &amp; Office Equipment'!AE70</f>
        <v>269.39999999999998</v>
      </c>
    </row>
    <row r="579" spans="1:10" ht="15.75">
      <c r="A579" s="10" t="str">
        <f t="shared" ref="A579:A586" si="17">CONCATENATE(B579,C579,D579,F579)</f>
        <v>AUST-1152011</v>
      </c>
      <c r="B579" s="10" t="s">
        <v>630</v>
      </c>
      <c r="C579" s="152" t="s">
        <v>631</v>
      </c>
      <c r="D579" s="10">
        <v>15</v>
      </c>
      <c r="E579" s="181" t="s">
        <v>1280</v>
      </c>
      <c r="F579">
        <v>2011</v>
      </c>
      <c r="J579" s="181">
        <f>'Furniture &amp; Office Equipment'!AE71</f>
        <v>274.2</v>
      </c>
    </row>
    <row r="580" spans="1:10" ht="15.75">
      <c r="A580" s="10" t="str">
        <f t="shared" si="17"/>
        <v>AUST-1152012</v>
      </c>
      <c r="B580" s="10" t="s">
        <v>630</v>
      </c>
      <c r="C580" s="152" t="s">
        <v>631</v>
      </c>
      <c r="D580" s="10">
        <v>15</v>
      </c>
      <c r="E580" s="181" t="s">
        <v>1280</v>
      </c>
      <c r="F580">
        <v>2012</v>
      </c>
      <c r="J580" s="181">
        <f>'Furniture &amp; Office Equipment'!AE72</f>
        <v>278.60000000000002</v>
      </c>
    </row>
    <row r="581" spans="1:10" ht="15.75">
      <c r="A581" s="10" t="str">
        <f t="shared" si="17"/>
        <v>AUST-1152013</v>
      </c>
      <c r="B581" s="10" t="s">
        <v>630</v>
      </c>
      <c r="C581" s="152" t="s">
        <v>631</v>
      </c>
      <c r="D581" s="10">
        <v>15</v>
      </c>
      <c r="E581" s="181" t="s">
        <v>1280</v>
      </c>
      <c r="F581">
        <v>2013</v>
      </c>
      <c r="J581" s="181">
        <f>'Furniture &amp; Office Equipment'!AE73</f>
        <v>273.8</v>
      </c>
    </row>
    <row r="582" spans="1:10" ht="15.75">
      <c r="A582" s="10" t="str">
        <f t="shared" si="17"/>
        <v>AUST-1152014</v>
      </c>
      <c r="B582" s="10" t="s">
        <v>630</v>
      </c>
      <c r="C582" s="152" t="s">
        <v>631</v>
      </c>
      <c r="D582" s="10">
        <v>15</v>
      </c>
      <c r="E582" s="181" t="s">
        <v>1280</v>
      </c>
      <c r="F582">
        <v>2014</v>
      </c>
      <c r="J582" s="181">
        <f>'Furniture &amp; Office Equipment'!AE74</f>
        <v>279.60000000000002</v>
      </c>
    </row>
    <row r="583" spans="1:10" ht="15.75">
      <c r="A583" s="10" t="str">
        <f t="shared" si="17"/>
        <v>AUST-1152015</v>
      </c>
      <c r="B583" s="10" t="s">
        <v>630</v>
      </c>
      <c r="C583" s="152" t="s">
        <v>631</v>
      </c>
      <c r="D583" s="10">
        <v>15</v>
      </c>
      <c r="E583" s="181" t="s">
        <v>1280</v>
      </c>
      <c r="F583">
        <v>2015</v>
      </c>
      <c r="J583" s="181">
        <f>'Furniture &amp; Office Equipment'!AE75</f>
        <v>284.8</v>
      </c>
    </row>
    <row r="584" spans="1:10" ht="15.75">
      <c r="A584" s="10" t="str">
        <f t="shared" si="17"/>
        <v>AUST-1152016</v>
      </c>
      <c r="B584" s="10" t="s">
        <v>630</v>
      </c>
      <c r="C584" s="152" t="s">
        <v>631</v>
      </c>
      <c r="D584" s="10">
        <v>15</v>
      </c>
      <c r="E584" s="181" t="s">
        <v>1280</v>
      </c>
      <c r="F584">
        <v>2016</v>
      </c>
      <c r="J584" s="181">
        <f>'Furniture &amp; Office Equipment'!AE76</f>
        <v>285.2</v>
      </c>
    </row>
    <row r="585" spans="1:10" ht="15.75">
      <c r="A585" s="10" t="str">
        <f t="shared" si="17"/>
        <v>AUST-1152017</v>
      </c>
      <c r="B585" s="10" t="s">
        <v>630</v>
      </c>
      <c r="C585" s="152" t="s">
        <v>631</v>
      </c>
      <c r="D585" s="10">
        <v>15</v>
      </c>
      <c r="E585" s="181" t="s">
        <v>1280</v>
      </c>
      <c r="F585">
        <v>2017</v>
      </c>
      <c r="J585" s="181">
        <f>'Furniture &amp; Office Equipment'!AE77</f>
        <v>287</v>
      </c>
    </row>
    <row r="586" spans="1:10" ht="15.75">
      <c r="A586" s="10" t="str">
        <f t="shared" si="17"/>
        <v>AUST-1152018</v>
      </c>
      <c r="B586" s="10" t="s">
        <v>630</v>
      </c>
      <c r="C586" s="152" t="s">
        <v>631</v>
      </c>
      <c r="D586" s="10">
        <v>15</v>
      </c>
      <c r="E586" s="181" t="s">
        <v>1280</v>
      </c>
      <c r="F586">
        <v>2018</v>
      </c>
      <c r="J586" s="181">
        <f>'Furniture &amp; Office Equipment'!AE78</f>
        <v>288.2</v>
      </c>
    </row>
    <row r="587" spans="1:10">
      <c r="A587" s="10" t="str">
        <f>CONCATENATE(B587,C587,D587,F587)</f>
        <v>HWW-121912</v>
      </c>
      <c r="B587" s="10" t="s">
        <v>618</v>
      </c>
      <c r="C587" s="152" t="s">
        <v>622</v>
      </c>
      <c r="D587" s="152">
        <v>2</v>
      </c>
      <c r="E587" s="10" t="s">
        <v>663</v>
      </c>
      <c r="F587" s="152">
        <v>1912</v>
      </c>
      <c r="G587" s="152"/>
      <c r="H587" s="152"/>
      <c r="I587" s="152"/>
      <c r="J587" s="186">
        <v>7</v>
      </c>
    </row>
    <row r="588" spans="1:10">
      <c r="A588" s="10" t="str">
        <f t="shared" ref="A588:A651" si="18">CONCATENATE(B588,C588,D588,F588)</f>
        <v>HWW-121913</v>
      </c>
      <c r="B588" s="10" t="s">
        <v>618</v>
      </c>
      <c r="C588" s="152" t="s">
        <v>622</v>
      </c>
      <c r="D588" s="152">
        <v>2</v>
      </c>
      <c r="E588" s="10" t="s">
        <v>663</v>
      </c>
      <c r="F588" s="152">
        <f>F587+1</f>
        <v>1913</v>
      </c>
      <c r="G588" s="152"/>
      <c r="H588" s="152"/>
      <c r="I588" s="152"/>
      <c r="J588" s="186">
        <v>7</v>
      </c>
    </row>
    <row r="589" spans="1:10">
      <c r="A589" s="10" t="str">
        <f t="shared" si="18"/>
        <v>HWW-121914</v>
      </c>
      <c r="B589" s="10" t="s">
        <v>618</v>
      </c>
      <c r="C589" s="152" t="s">
        <v>622</v>
      </c>
      <c r="D589" s="152">
        <v>2</v>
      </c>
      <c r="E589" s="10" t="s">
        <v>663</v>
      </c>
      <c r="F589" s="152">
        <f t="shared" ref="F589:F644" si="19">F588+1</f>
        <v>1914</v>
      </c>
      <c r="G589" s="152"/>
      <c r="H589" s="152"/>
      <c r="I589" s="152"/>
      <c r="J589" s="186">
        <v>7</v>
      </c>
    </row>
    <row r="590" spans="1:10">
      <c r="A590" s="10" t="str">
        <f t="shared" si="18"/>
        <v>HWW-121915</v>
      </c>
      <c r="B590" s="10" t="s">
        <v>618</v>
      </c>
      <c r="C590" s="152" t="s">
        <v>622</v>
      </c>
      <c r="D590" s="152">
        <v>2</v>
      </c>
      <c r="E590" s="10" t="s">
        <v>663</v>
      </c>
      <c r="F590" s="152">
        <f t="shared" si="19"/>
        <v>1915</v>
      </c>
      <c r="G590" s="152"/>
      <c r="H590" s="152"/>
      <c r="I590" s="152"/>
      <c r="J590" s="187">
        <v>7</v>
      </c>
    </row>
    <row r="591" spans="1:10">
      <c r="A591" s="10" t="str">
        <f t="shared" si="18"/>
        <v>HWW-121916</v>
      </c>
      <c r="B591" s="10" t="s">
        <v>618</v>
      </c>
      <c r="C591" s="152" t="s">
        <v>622</v>
      </c>
      <c r="D591" s="152">
        <v>2</v>
      </c>
      <c r="E591" s="10" t="s">
        <v>663</v>
      </c>
      <c r="F591" s="152">
        <f t="shared" si="19"/>
        <v>1916</v>
      </c>
      <c r="G591" s="152"/>
      <c r="H591" s="152"/>
      <c r="I591" s="152"/>
      <c r="J591" s="186">
        <v>9</v>
      </c>
    </row>
    <row r="592" spans="1:10">
      <c r="A592" s="10" t="str">
        <f t="shared" si="18"/>
        <v>HWW-121917</v>
      </c>
      <c r="B592" s="10" t="s">
        <v>618</v>
      </c>
      <c r="C592" s="152" t="s">
        <v>622</v>
      </c>
      <c r="D592" s="152">
        <v>2</v>
      </c>
      <c r="E592" s="10" t="s">
        <v>663</v>
      </c>
      <c r="F592" s="152">
        <f t="shared" si="19"/>
        <v>1917</v>
      </c>
      <c r="G592" s="152"/>
      <c r="H592" s="152"/>
      <c r="I592" s="152"/>
      <c r="J592" s="186">
        <v>13</v>
      </c>
    </row>
    <row r="593" spans="1:10">
      <c r="A593" s="10" t="str">
        <f t="shared" si="18"/>
        <v>HWW-121918</v>
      </c>
      <c r="B593" s="10" t="s">
        <v>618</v>
      </c>
      <c r="C593" s="152" t="s">
        <v>622</v>
      </c>
      <c r="D593" s="152">
        <v>2</v>
      </c>
      <c r="E593" s="10" t="s">
        <v>663</v>
      </c>
      <c r="F593" s="152">
        <f t="shared" si="19"/>
        <v>1918</v>
      </c>
      <c r="G593" s="152"/>
      <c r="H593" s="152"/>
      <c r="I593" s="152"/>
      <c r="J593" s="186">
        <v>15</v>
      </c>
    </row>
    <row r="594" spans="1:10">
      <c r="A594" s="10" t="str">
        <f t="shared" si="18"/>
        <v>HWW-121919</v>
      </c>
      <c r="B594" s="10" t="s">
        <v>618</v>
      </c>
      <c r="C594" s="152" t="s">
        <v>622</v>
      </c>
      <c r="D594" s="152">
        <v>2</v>
      </c>
      <c r="E594" s="10" t="s">
        <v>663</v>
      </c>
      <c r="F594" s="152">
        <f t="shared" si="19"/>
        <v>1919</v>
      </c>
      <c r="G594" s="152"/>
      <c r="H594" s="152"/>
      <c r="I594" s="152"/>
      <c r="J594" s="186">
        <v>15</v>
      </c>
    </row>
    <row r="595" spans="1:10">
      <c r="A595" s="10" t="str">
        <f t="shared" si="18"/>
        <v>HWW-121920</v>
      </c>
      <c r="B595" s="10" t="s">
        <v>618</v>
      </c>
      <c r="C595" s="152" t="s">
        <v>622</v>
      </c>
      <c r="D595" s="152">
        <v>2</v>
      </c>
      <c r="E595" s="10" t="s">
        <v>663</v>
      </c>
      <c r="F595" s="152">
        <f t="shared" si="19"/>
        <v>1920</v>
      </c>
      <c r="G595" s="152"/>
      <c r="H595" s="152"/>
      <c r="I595" s="152"/>
      <c r="J595" s="187">
        <v>17</v>
      </c>
    </row>
    <row r="596" spans="1:10">
      <c r="A596" s="10" t="str">
        <f t="shared" si="18"/>
        <v>HWW-121921</v>
      </c>
      <c r="B596" s="10" t="s">
        <v>618</v>
      </c>
      <c r="C596" s="152" t="s">
        <v>622</v>
      </c>
      <c r="D596" s="152">
        <v>2</v>
      </c>
      <c r="E596" s="10" t="s">
        <v>663</v>
      </c>
      <c r="F596" s="152">
        <f t="shared" si="19"/>
        <v>1921</v>
      </c>
      <c r="G596" s="152"/>
      <c r="H596" s="152"/>
      <c r="I596" s="152"/>
      <c r="J596" s="186">
        <v>16</v>
      </c>
    </row>
    <row r="597" spans="1:10">
      <c r="A597" s="10" t="str">
        <f t="shared" si="18"/>
        <v>HWW-121922</v>
      </c>
      <c r="B597" s="10" t="s">
        <v>618</v>
      </c>
      <c r="C597" s="152" t="s">
        <v>622</v>
      </c>
      <c r="D597" s="152">
        <v>2</v>
      </c>
      <c r="E597" s="10" t="s">
        <v>663</v>
      </c>
      <c r="F597" s="152">
        <f t="shared" si="19"/>
        <v>1922</v>
      </c>
      <c r="G597" s="152"/>
      <c r="H597" s="152"/>
      <c r="I597" s="152"/>
      <c r="J597" s="186">
        <v>16</v>
      </c>
    </row>
    <row r="598" spans="1:10">
      <c r="A598" s="10" t="str">
        <f t="shared" si="18"/>
        <v>HWW-121923</v>
      </c>
      <c r="B598" s="10" t="s">
        <v>618</v>
      </c>
      <c r="C598" s="152" t="s">
        <v>622</v>
      </c>
      <c r="D598" s="152">
        <v>2</v>
      </c>
      <c r="E598" s="10" t="s">
        <v>663</v>
      </c>
      <c r="F598" s="152">
        <f t="shared" si="19"/>
        <v>1923</v>
      </c>
      <c r="G598" s="152"/>
      <c r="H598" s="152"/>
      <c r="I598" s="152"/>
      <c r="J598" s="186">
        <v>16</v>
      </c>
    </row>
    <row r="599" spans="1:10">
      <c r="A599" s="10" t="str">
        <f t="shared" si="18"/>
        <v>HWW-121924</v>
      </c>
      <c r="B599" s="10" t="s">
        <v>618</v>
      </c>
      <c r="C599" s="152" t="s">
        <v>622</v>
      </c>
      <c r="D599" s="152">
        <v>2</v>
      </c>
      <c r="E599" s="10" t="s">
        <v>663</v>
      </c>
      <c r="F599" s="152">
        <f t="shared" si="19"/>
        <v>1924</v>
      </c>
      <c r="G599" s="152"/>
      <c r="H599" s="152"/>
      <c r="I599" s="152"/>
      <c r="J599" s="186">
        <v>16</v>
      </c>
    </row>
    <row r="600" spans="1:10">
      <c r="A600" s="10" t="str">
        <f t="shared" si="18"/>
        <v>HWW-121925</v>
      </c>
      <c r="B600" s="10" t="s">
        <v>618</v>
      </c>
      <c r="C600" s="152" t="s">
        <v>622</v>
      </c>
      <c r="D600" s="152">
        <v>2</v>
      </c>
      <c r="E600" s="10" t="s">
        <v>663</v>
      </c>
      <c r="F600" s="152">
        <f t="shared" si="19"/>
        <v>1925</v>
      </c>
      <c r="G600" s="152"/>
      <c r="H600" s="152"/>
      <c r="I600" s="152"/>
      <c r="J600" s="187">
        <v>16</v>
      </c>
    </row>
    <row r="601" spans="1:10">
      <c r="A601" s="10" t="str">
        <f t="shared" si="18"/>
        <v>HWW-121926</v>
      </c>
      <c r="B601" s="10" t="s">
        <v>618</v>
      </c>
      <c r="C601" s="152" t="s">
        <v>622</v>
      </c>
      <c r="D601" s="152">
        <v>2</v>
      </c>
      <c r="E601" s="10" t="s">
        <v>663</v>
      </c>
      <c r="F601" s="152">
        <f t="shared" si="19"/>
        <v>1926</v>
      </c>
      <c r="G601" s="152"/>
      <c r="H601" s="152"/>
      <c r="I601" s="152"/>
      <c r="J601" s="186">
        <v>17</v>
      </c>
    </row>
    <row r="602" spans="1:10">
      <c r="A602" s="10" t="str">
        <f t="shared" si="18"/>
        <v>HWW-121927</v>
      </c>
      <c r="B602" s="10" t="s">
        <v>618</v>
      </c>
      <c r="C602" s="152" t="s">
        <v>622</v>
      </c>
      <c r="D602" s="152">
        <v>2</v>
      </c>
      <c r="E602" s="10" t="s">
        <v>663</v>
      </c>
      <c r="F602" s="152">
        <f t="shared" si="19"/>
        <v>1927</v>
      </c>
      <c r="G602" s="152"/>
      <c r="H602" s="152"/>
      <c r="I602" s="152"/>
      <c r="J602" s="188">
        <v>17</v>
      </c>
    </row>
    <row r="603" spans="1:10">
      <c r="A603" s="10" t="str">
        <f t="shared" si="18"/>
        <v>HWW-121928</v>
      </c>
      <c r="B603" s="10" t="s">
        <v>618</v>
      </c>
      <c r="C603" s="152" t="s">
        <v>622</v>
      </c>
      <c r="D603" s="152">
        <v>2</v>
      </c>
      <c r="E603" s="10" t="s">
        <v>663</v>
      </c>
      <c r="F603" s="152">
        <f t="shared" si="19"/>
        <v>1928</v>
      </c>
      <c r="G603" s="152"/>
      <c r="H603" s="152"/>
      <c r="I603" s="152"/>
      <c r="J603" s="186">
        <v>17</v>
      </c>
    </row>
    <row r="604" spans="1:10">
      <c r="A604" s="10" t="str">
        <f t="shared" si="18"/>
        <v>HWW-121929</v>
      </c>
      <c r="B604" s="10" t="s">
        <v>618</v>
      </c>
      <c r="C604" s="152" t="s">
        <v>622</v>
      </c>
      <c r="D604" s="152">
        <v>2</v>
      </c>
      <c r="E604" s="10" t="s">
        <v>663</v>
      </c>
      <c r="F604" s="152">
        <f t="shared" si="19"/>
        <v>1929</v>
      </c>
      <c r="G604" s="152"/>
      <c r="H604" s="152"/>
      <c r="I604" s="152"/>
      <c r="J604" s="189">
        <v>17</v>
      </c>
    </row>
    <row r="605" spans="1:10">
      <c r="A605" s="10" t="str">
        <f t="shared" si="18"/>
        <v>HWW-121930</v>
      </c>
      <c r="B605" s="10" t="s">
        <v>618</v>
      </c>
      <c r="C605" s="152" t="s">
        <v>622</v>
      </c>
      <c r="D605" s="152">
        <v>2</v>
      </c>
      <c r="E605" s="10" t="s">
        <v>663</v>
      </c>
      <c r="F605" s="152">
        <f t="shared" si="19"/>
        <v>1930</v>
      </c>
      <c r="G605" s="152"/>
      <c r="H605" s="152"/>
      <c r="I605" s="152"/>
      <c r="J605" s="186">
        <v>17</v>
      </c>
    </row>
    <row r="606" spans="1:10">
      <c r="A606" s="10" t="str">
        <f t="shared" si="18"/>
        <v>HWW-121931</v>
      </c>
      <c r="B606" s="10" t="s">
        <v>618</v>
      </c>
      <c r="C606" s="152" t="s">
        <v>622</v>
      </c>
      <c r="D606" s="152">
        <v>2</v>
      </c>
      <c r="E606" s="10" t="s">
        <v>663</v>
      </c>
      <c r="F606" s="152">
        <f t="shared" si="19"/>
        <v>1931</v>
      </c>
      <c r="G606" s="152"/>
      <c r="H606" s="152"/>
      <c r="I606" s="152"/>
      <c r="J606" s="189">
        <v>16</v>
      </c>
    </row>
    <row r="607" spans="1:10">
      <c r="A607" s="10" t="str">
        <f t="shared" si="18"/>
        <v>HWW-121932</v>
      </c>
      <c r="B607" s="10" t="s">
        <v>618</v>
      </c>
      <c r="C607" s="152" t="s">
        <v>622</v>
      </c>
      <c r="D607" s="152">
        <v>2</v>
      </c>
      <c r="E607" s="10" t="s">
        <v>663</v>
      </c>
      <c r="F607" s="152">
        <f t="shared" si="19"/>
        <v>1932</v>
      </c>
      <c r="G607" s="152"/>
      <c r="H607" s="152"/>
      <c r="I607" s="152"/>
      <c r="J607" s="186">
        <v>14</v>
      </c>
    </row>
    <row r="608" spans="1:10">
      <c r="A608" s="10" t="str">
        <f t="shared" si="18"/>
        <v>HWW-121933</v>
      </c>
      <c r="B608" s="10" t="s">
        <v>618</v>
      </c>
      <c r="C608" s="152" t="s">
        <v>622</v>
      </c>
      <c r="D608" s="152">
        <v>2</v>
      </c>
      <c r="E608" s="10" t="s">
        <v>663</v>
      </c>
      <c r="F608" s="152">
        <f t="shared" si="19"/>
        <v>1933</v>
      </c>
      <c r="G608" s="152"/>
      <c r="H608" s="152"/>
      <c r="I608" s="152"/>
      <c r="J608" s="189">
        <v>14</v>
      </c>
    </row>
    <row r="609" spans="1:10">
      <c r="A609" s="10" t="str">
        <f t="shared" si="18"/>
        <v>HWW-121934</v>
      </c>
      <c r="B609" s="10" t="s">
        <v>618</v>
      </c>
      <c r="C609" s="152" t="s">
        <v>622</v>
      </c>
      <c r="D609" s="152">
        <v>2</v>
      </c>
      <c r="E609" s="10" t="s">
        <v>663</v>
      </c>
      <c r="F609" s="152">
        <f t="shared" si="19"/>
        <v>1934</v>
      </c>
      <c r="G609" s="152"/>
      <c r="H609" s="152"/>
      <c r="I609" s="152"/>
      <c r="J609" s="186">
        <v>15</v>
      </c>
    </row>
    <row r="610" spans="1:10">
      <c r="A610" s="10" t="str">
        <f t="shared" si="18"/>
        <v>HWW-121935</v>
      </c>
      <c r="B610" s="10" t="s">
        <v>618</v>
      </c>
      <c r="C610" s="152" t="s">
        <v>622</v>
      </c>
      <c r="D610" s="152">
        <v>2</v>
      </c>
      <c r="E610" s="10" t="s">
        <v>663</v>
      </c>
      <c r="F610" s="152">
        <f t="shared" si="19"/>
        <v>1935</v>
      </c>
      <c r="G610" s="152"/>
      <c r="H610" s="152"/>
      <c r="I610" s="152"/>
      <c r="J610" s="187">
        <v>15</v>
      </c>
    </row>
    <row r="611" spans="1:10">
      <c r="A611" s="10" t="str">
        <f t="shared" si="18"/>
        <v>HWW-121936</v>
      </c>
      <c r="B611" s="10" t="s">
        <v>618</v>
      </c>
      <c r="C611" s="152" t="s">
        <v>622</v>
      </c>
      <c r="D611" s="152">
        <v>2</v>
      </c>
      <c r="E611" s="10" t="s">
        <v>663</v>
      </c>
      <c r="F611" s="152">
        <f t="shared" si="19"/>
        <v>1936</v>
      </c>
      <c r="G611" s="152"/>
      <c r="H611" s="152"/>
      <c r="I611" s="152"/>
      <c r="J611" s="186">
        <v>15</v>
      </c>
    </row>
    <row r="612" spans="1:10">
      <c r="A612" s="10" t="str">
        <f t="shared" si="18"/>
        <v>HWW-121937</v>
      </c>
      <c r="B612" s="10" t="s">
        <v>618</v>
      </c>
      <c r="C612" s="152" t="s">
        <v>622</v>
      </c>
      <c r="D612" s="152">
        <v>2</v>
      </c>
      <c r="E612" s="10" t="s">
        <v>663</v>
      </c>
      <c r="F612" s="152">
        <f t="shared" si="19"/>
        <v>1937</v>
      </c>
      <c r="G612" s="152"/>
      <c r="H612" s="152"/>
      <c r="I612" s="152"/>
      <c r="J612" s="189">
        <v>17</v>
      </c>
    </row>
    <row r="613" spans="1:10">
      <c r="A613" s="10" t="str">
        <f t="shared" si="18"/>
        <v>HWW-121938</v>
      </c>
      <c r="B613" s="10" t="s">
        <v>618</v>
      </c>
      <c r="C613" s="152" t="s">
        <v>622</v>
      </c>
      <c r="D613" s="152">
        <v>2</v>
      </c>
      <c r="E613" s="10" t="s">
        <v>663</v>
      </c>
      <c r="F613" s="152">
        <f t="shared" si="19"/>
        <v>1938</v>
      </c>
      <c r="G613" s="152"/>
      <c r="H613" s="152"/>
      <c r="I613" s="152"/>
      <c r="J613" s="186">
        <v>17</v>
      </c>
    </row>
    <row r="614" spans="1:10">
      <c r="A614" s="10" t="str">
        <f t="shared" si="18"/>
        <v>HWW-121939</v>
      </c>
      <c r="B614" s="10" t="s">
        <v>618</v>
      </c>
      <c r="C614" s="152" t="s">
        <v>622</v>
      </c>
      <c r="D614" s="152">
        <v>2</v>
      </c>
      <c r="E614" s="10" t="s">
        <v>663</v>
      </c>
      <c r="F614" s="152">
        <f t="shared" si="19"/>
        <v>1939</v>
      </c>
      <c r="G614" s="152"/>
      <c r="H614" s="152"/>
      <c r="I614" s="152"/>
      <c r="J614" s="187">
        <v>17</v>
      </c>
    </row>
    <row r="615" spans="1:10">
      <c r="A615" s="10" t="str">
        <f t="shared" si="18"/>
        <v>HWW-121940</v>
      </c>
      <c r="B615" s="10" t="s">
        <v>618</v>
      </c>
      <c r="C615" s="152" t="s">
        <v>622</v>
      </c>
      <c r="D615" s="152">
        <v>2</v>
      </c>
      <c r="E615" s="10" t="s">
        <v>663</v>
      </c>
      <c r="F615" s="152">
        <f t="shared" si="19"/>
        <v>1940</v>
      </c>
      <c r="G615" s="152"/>
      <c r="H615" s="152"/>
      <c r="I615" s="152"/>
      <c r="J615" s="186">
        <v>17</v>
      </c>
    </row>
    <row r="616" spans="1:10">
      <c r="A616" s="10" t="str">
        <f t="shared" si="18"/>
        <v>HWW-121941</v>
      </c>
      <c r="B616" s="10" t="s">
        <v>618</v>
      </c>
      <c r="C616" s="152" t="s">
        <v>622</v>
      </c>
      <c r="D616" s="152">
        <v>2</v>
      </c>
      <c r="E616" s="10" t="s">
        <v>663</v>
      </c>
      <c r="F616" s="152">
        <f t="shared" si="19"/>
        <v>1941</v>
      </c>
      <c r="G616" s="152"/>
      <c r="H616" s="152"/>
      <c r="I616" s="152"/>
      <c r="J616" s="187">
        <v>18</v>
      </c>
    </row>
    <row r="617" spans="1:10">
      <c r="A617" s="10" t="str">
        <f t="shared" si="18"/>
        <v>HWW-121942</v>
      </c>
      <c r="B617" s="10" t="s">
        <v>618</v>
      </c>
      <c r="C617" s="152" t="s">
        <v>622</v>
      </c>
      <c r="D617" s="152">
        <v>2</v>
      </c>
      <c r="E617" s="10" t="s">
        <v>663</v>
      </c>
      <c r="F617" s="152">
        <f t="shared" si="19"/>
        <v>1942</v>
      </c>
      <c r="G617" s="152"/>
      <c r="H617" s="152"/>
      <c r="I617" s="152"/>
      <c r="J617" s="186">
        <v>20</v>
      </c>
    </row>
    <row r="618" spans="1:10">
      <c r="A618" s="10" t="str">
        <f t="shared" si="18"/>
        <v>HWW-121943</v>
      </c>
      <c r="B618" s="10" t="s">
        <v>618</v>
      </c>
      <c r="C618" s="152" t="s">
        <v>622</v>
      </c>
      <c r="D618" s="152">
        <v>2</v>
      </c>
      <c r="E618" s="10" t="s">
        <v>663</v>
      </c>
      <c r="F618" s="152">
        <f t="shared" si="19"/>
        <v>1943</v>
      </c>
      <c r="G618" s="152"/>
      <c r="H618" s="152"/>
      <c r="I618" s="152"/>
      <c r="J618" s="189">
        <v>20</v>
      </c>
    </row>
    <row r="619" spans="1:10">
      <c r="A619" s="10" t="str">
        <f t="shared" si="18"/>
        <v>HWW-121944</v>
      </c>
      <c r="B619" s="10" t="s">
        <v>618</v>
      </c>
      <c r="C619" s="152" t="s">
        <v>622</v>
      </c>
      <c r="D619" s="152">
        <v>2</v>
      </c>
      <c r="E619" s="10" t="s">
        <v>663</v>
      </c>
      <c r="F619" s="152">
        <f t="shared" si="19"/>
        <v>1944</v>
      </c>
      <c r="G619" s="152"/>
      <c r="H619" s="152"/>
      <c r="I619" s="152"/>
      <c r="J619" s="186">
        <v>20</v>
      </c>
    </row>
    <row r="620" spans="1:10">
      <c r="A620" s="10" t="str">
        <f t="shared" si="18"/>
        <v>HWW-121945</v>
      </c>
      <c r="B620" s="10" t="s">
        <v>618</v>
      </c>
      <c r="C620" s="152" t="s">
        <v>622</v>
      </c>
      <c r="D620" s="152">
        <v>2</v>
      </c>
      <c r="E620" s="10" t="s">
        <v>663</v>
      </c>
      <c r="F620" s="152">
        <f t="shared" si="19"/>
        <v>1945</v>
      </c>
      <c r="G620" s="152"/>
      <c r="H620" s="152"/>
      <c r="I620" s="152"/>
      <c r="J620" s="187">
        <v>21</v>
      </c>
    </row>
    <row r="621" spans="1:10">
      <c r="A621" s="10" t="str">
        <f t="shared" si="18"/>
        <v>HWW-121946</v>
      </c>
      <c r="B621" s="10" t="s">
        <v>618</v>
      </c>
      <c r="C621" s="152" t="s">
        <v>622</v>
      </c>
      <c r="D621" s="152">
        <v>2</v>
      </c>
      <c r="E621" s="10" t="s">
        <v>663</v>
      </c>
      <c r="F621" s="152">
        <f t="shared" si="19"/>
        <v>1946</v>
      </c>
      <c r="G621" s="152"/>
      <c r="H621" s="152"/>
      <c r="I621" s="152"/>
      <c r="J621" s="186">
        <v>23</v>
      </c>
    </row>
    <row r="622" spans="1:10">
      <c r="A622" s="10" t="str">
        <f t="shared" si="18"/>
        <v>HWW-121947</v>
      </c>
      <c r="B622" s="10" t="s">
        <v>618</v>
      </c>
      <c r="C622" s="152" t="s">
        <v>622</v>
      </c>
      <c r="D622" s="152">
        <v>2</v>
      </c>
      <c r="E622" s="10" t="s">
        <v>663</v>
      </c>
      <c r="F622" s="152">
        <f t="shared" si="19"/>
        <v>1947</v>
      </c>
      <c r="G622" s="152"/>
      <c r="H622" s="152"/>
      <c r="I622" s="152"/>
      <c r="J622" s="186">
        <v>27</v>
      </c>
    </row>
    <row r="623" spans="1:10">
      <c r="A623" s="10" t="str">
        <f t="shared" si="18"/>
        <v>HWW-121948</v>
      </c>
      <c r="B623" s="10" t="s">
        <v>618</v>
      </c>
      <c r="C623" s="152" t="s">
        <v>622</v>
      </c>
      <c r="D623" s="152">
        <v>2</v>
      </c>
      <c r="E623" s="10" t="s">
        <v>663</v>
      </c>
      <c r="F623" s="152">
        <f t="shared" si="19"/>
        <v>1948</v>
      </c>
      <c r="G623" s="152"/>
      <c r="H623" s="152"/>
      <c r="I623" s="152"/>
      <c r="J623" s="186">
        <v>31</v>
      </c>
    </row>
    <row r="624" spans="1:10">
      <c r="A624" s="10" t="str">
        <f t="shared" si="18"/>
        <v>HWW-121949</v>
      </c>
      <c r="B624" s="10" t="s">
        <v>618</v>
      </c>
      <c r="C624" s="152" t="s">
        <v>622</v>
      </c>
      <c r="D624" s="152">
        <v>2</v>
      </c>
      <c r="E624" s="10" t="s">
        <v>663</v>
      </c>
      <c r="F624" s="152">
        <f t="shared" si="19"/>
        <v>1949</v>
      </c>
      <c r="G624" s="152"/>
      <c r="H624" s="152"/>
      <c r="I624" s="152"/>
      <c r="J624" s="186">
        <v>32</v>
      </c>
    </row>
    <row r="625" spans="1:10">
      <c r="A625" s="10" t="str">
        <f t="shared" si="18"/>
        <v>HWW-121950</v>
      </c>
      <c r="B625" s="10" t="s">
        <v>618</v>
      </c>
      <c r="C625" s="152" t="s">
        <v>622</v>
      </c>
      <c r="D625" s="152">
        <v>2</v>
      </c>
      <c r="E625" s="10" t="s">
        <v>663</v>
      </c>
      <c r="F625" s="152">
        <f t="shared" si="19"/>
        <v>1950</v>
      </c>
      <c r="G625" s="152"/>
      <c r="H625" s="152"/>
      <c r="I625" s="152"/>
      <c r="J625" s="186">
        <v>33</v>
      </c>
    </row>
    <row r="626" spans="1:10">
      <c r="A626" s="10" t="str">
        <f t="shared" si="18"/>
        <v>HWW-121951</v>
      </c>
      <c r="B626" s="10" t="s">
        <v>618</v>
      </c>
      <c r="C626" s="152" t="s">
        <v>622</v>
      </c>
      <c r="D626" s="152">
        <v>2</v>
      </c>
      <c r="E626" s="10" t="s">
        <v>663</v>
      </c>
      <c r="F626" s="152">
        <f t="shared" si="19"/>
        <v>1951</v>
      </c>
      <c r="G626" s="152"/>
      <c r="H626" s="152"/>
      <c r="I626" s="152"/>
      <c r="J626" s="189">
        <v>35</v>
      </c>
    </row>
    <row r="627" spans="1:10">
      <c r="A627" s="10" t="str">
        <f t="shared" si="18"/>
        <v>HWW-121952</v>
      </c>
      <c r="B627" s="10" t="s">
        <v>618</v>
      </c>
      <c r="C627" s="152" t="s">
        <v>622</v>
      </c>
      <c r="D627" s="152">
        <v>2</v>
      </c>
      <c r="E627" s="10" t="s">
        <v>663</v>
      </c>
      <c r="F627" s="152">
        <f t="shared" si="19"/>
        <v>1952</v>
      </c>
      <c r="G627" s="152"/>
      <c r="H627" s="152"/>
      <c r="I627" s="152"/>
      <c r="J627" s="186">
        <v>36</v>
      </c>
    </row>
    <row r="628" spans="1:10">
      <c r="A628" s="10" t="str">
        <f t="shared" si="18"/>
        <v>HWW-121953</v>
      </c>
      <c r="B628" s="10" t="s">
        <v>618</v>
      </c>
      <c r="C628" s="152" t="s">
        <v>622</v>
      </c>
      <c r="D628" s="152">
        <v>2</v>
      </c>
      <c r="E628" s="10" t="s">
        <v>663</v>
      </c>
      <c r="F628" s="152">
        <f t="shared" si="19"/>
        <v>1953</v>
      </c>
      <c r="G628" s="152"/>
      <c r="H628" s="152"/>
      <c r="I628" s="152"/>
      <c r="J628" s="187">
        <v>38</v>
      </c>
    </row>
    <row r="629" spans="1:10">
      <c r="A629" s="10" t="str">
        <f t="shared" si="18"/>
        <v>HWW-121954</v>
      </c>
      <c r="B629" s="10" t="s">
        <v>618</v>
      </c>
      <c r="C629" s="152" t="s">
        <v>622</v>
      </c>
      <c r="D629" s="152">
        <v>2</v>
      </c>
      <c r="E629" s="10" t="s">
        <v>663</v>
      </c>
      <c r="F629" s="152">
        <f t="shared" si="19"/>
        <v>1954</v>
      </c>
      <c r="G629" s="152"/>
      <c r="H629" s="152"/>
      <c r="I629" s="152"/>
      <c r="J629" s="186">
        <v>39</v>
      </c>
    </row>
    <row r="630" spans="1:10">
      <c r="A630" s="10" t="str">
        <f t="shared" si="18"/>
        <v>HWW-121955</v>
      </c>
      <c r="B630" s="10" t="s">
        <v>618</v>
      </c>
      <c r="C630" s="152" t="s">
        <v>622</v>
      </c>
      <c r="D630" s="152">
        <v>2</v>
      </c>
      <c r="E630" s="10" t="s">
        <v>663</v>
      </c>
      <c r="F630" s="152">
        <f t="shared" si="19"/>
        <v>1955</v>
      </c>
      <c r="G630" s="152"/>
      <c r="H630" s="152"/>
      <c r="I630" s="152"/>
      <c r="J630" s="187">
        <v>41</v>
      </c>
    </row>
    <row r="631" spans="1:10">
      <c r="A631" s="10" t="str">
        <f t="shared" si="18"/>
        <v>HWW-121956</v>
      </c>
      <c r="B631" s="10" t="s">
        <v>618</v>
      </c>
      <c r="C631" s="152" t="s">
        <v>622</v>
      </c>
      <c r="D631" s="152">
        <v>2</v>
      </c>
      <c r="E631" s="10" t="s">
        <v>663</v>
      </c>
      <c r="F631" s="152">
        <f t="shared" si="19"/>
        <v>1956</v>
      </c>
      <c r="G631" s="152"/>
      <c r="H631" s="152"/>
      <c r="I631" s="152"/>
      <c r="J631" s="186">
        <v>44</v>
      </c>
    </row>
    <row r="632" spans="1:10">
      <c r="A632" s="10" t="str">
        <f t="shared" si="18"/>
        <v>HWW-121957</v>
      </c>
      <c r="B632" s="10" t="s">
        <v>618</v>
      </c>
      <c r="C632" s="152" t="s">
        <v>622</v>
      </c>
      <c r="D632" s="152">
        <v>2</v>
      </c>
      <c r="E632" s="10" t="s">
        <v>663</v>
      </c>
      <c r="F632" s="152">
        <f t="shared" si="19"/>
        <v>1957</v>
      </c>
      <c r="G632" s="152"/>
      <c r="H632" s="152"/>
      <c r="I632" s="152"/>
      <c r="J632" s="188">
        <v>47</v>
      </c>
    </row>
    <row r="633" spans="1:10">
      <c r="A633" s="10" t="str">
        <f t="shared" si="18"/>
        <v>HWW-121958</v>
      </c>
      <c r="B633" s="10" t="s">
        <v>618</v>
      </c>
      <c r="C633" s="152" t="s">
        <v>622</v>
      </c>
      <c r="D633" s="152">
        <v>2</v>
      </c>
      <c r="E633" s="10" t="s">
        <v>663</v>
      </c>
      <c r="F633" s="152">
        <f t="shared" si="19"/>
        <v>1958</v>
      </c>
      <c r="G633" s="152"/>
      <c r="H633" s="152"/>
      <c r="I633" s="152"/>
      <c r="J633" s="186">
        <v>49</v>
      </c>
    </row>
    <row r="634" spans="1:10">
      <c r="A634" s="10" t="str">
        <f t="shared" si="18"/>
        <v>HWW-121959</v>
      </c>
      <c r="B634" s="10" t="s">
        <v>618</v>
      </c>
      <c r="C634" s="152" t="s">
        <v>622</v>
      </c>
      <c r="D634" s="152">
        <v>2</v>
      </c>
      <c r="E634" s="10" t="s">
        <v>663</v>
      </c>
      <c r="F634" s="152">
        <f t="shared" si="19"/>
        <v>1959</v>
      </c>
      <c r="G634" s="152"/>
      <c r="H634" s="152"/>
      <c r="I634" s="152"/>
      <c r="J634" s="189">
        <v>51</v>
      </c>
    </row>
    <row r="635" spans="1:10">
      <c r="A635" s="10" t="str">
        <f t="shared" si="18"/>
        <v>HWW-121960</v>
      </c>
      <c r="B635" s="10" t="s">
        <v>618</v>
      </c>
      <c r="C635" s="152" t="s">
        <v>622</v>
      </c>
      <c r="D635" s="152">
        <v>2</v>
      </c>
      <c r="E635" s="10" t="s">
        <v>663</v>
      </c>
      <c r="F635" s="152">
        <f t="shared" si="19"/>
        <v>1960</v>
      </c>
      <c r="G635" s="152"/>
      <c r="H635" s="152"/>
      <c r="I635" s="152"/>
      <c r="J635" s="186">
        <v>52</v>
      </c>
    </row>
    <row r="636" spans="1:10">
      <c r="A636" s="10" t="str">
        <f t="shared" si="18"/>
        <v>HWW-121961</v>
      </c>
      <c r="B636" s="10" t="s">
        <v>618</v>
      </c>
      <c r="C636" s="152" t="s">
        <v>622</v>
      </c>
      <c r="D636" s="152">
        <v>2</v>
      </c>
      <c r="E636" s="10" t="s">
        <v>663</v>
      </c>
      <c r="F636" s="152">
        <f t="shared" si="19"/>
        <v>1961</v>
      </c>
      <c r="G636" s="152"/>
      <c r="H636" s="152"/>
      <c r="I636" s="152"/>
      <c r="J636" s="189">
        <v>53</v>
      </c>
    </row>
    <row r="637" spans="1:10">
      <c r="A637" s="10" t="str">
        <f t="shared" si="18"/>
        <v>HWW-121962</v>
      </c>
      <c r="B637" s="10" t="s">
        <v>618</v>
      </c>
      <c r="C637" s="152" t="s">
        <v>622</v>
      </c>
      <c r="D637" s="152">
        <v>2</v>
      </c>
      <c r="E637" s="10" t="s">
        <v>663</v>
      </c>
      <c r="F637" s="152">
        <f t="shared" si="19"/>
        <v>1962</v>
      </c>
      <c r="G637" s="152"/>
      <c r="H637" s="152"/>
      <c r="I637" s="152"/>
      <c r="J637" s="186">
        <v>55</v>
      </c>
    </row>
    <row r="638" spans="1:10">
      <c r="A638" s="10" t="str">
        <f t="shared" si="18"/>
        <v>HWW-121963</v>
      </c>
      <c r="B638" s="10" t="s">
        <v>618</v>
      </c>
      <c r="C638" s="152" t="s">
        <v>622</v>
      </c>
      <c r="D638" s="152">
        <v>2</v>
      </c>
      <c r="E638" s="10" t="s">
        <v>663</v>
      </c>
      <c r="F638" s="152">
        <f t="shared" si="19"/>
        <v>1963</v>
      </c>
      <c r="G638" s="152"/>
      <c r="H638" s="152"/>
      <c r="I638" s="152"/>
      <c r="J638" s="189">
        <v>56</v>
      </c>
    </row>
    <row r="639" spans="1:10">
      <c r="A639" s="10" t="str">
        <f t="shared" si="18"/>
        <v>HWW-121964</v>
      </c>
      <c r="B639" s="10" t="s">
        <v>618</v>
      </c>
      <c r="C639" s="152" t="s">
        <v>622</v>
      </c>
      <c r="D639" s="152">
        <v>2</v>
      </c>
      <c r="E639" s="10" t="s">
        <v>663</v>
      </c>
      <c r="F639" s="152">
        <f t="shared" si="19"/>
        <v>1964</v>
      </c>
      <c r="G639" s="152"/>
      <c r="H639" s="152"/>
      <c r="I639" s="152"/>
      <c r="J639" s="186">
        <v>57</v>
      </c>
    </row>
    <row r="640" spans="1:10">
      <c r="A640" s="10" t="str">
        <f t="shared" si="18"/>
        <v>HWW-121965</v>
      </c>
      <c r="B640" s="10" t="s">
        <v>618</v>
      </c>
      <c r="C640" s="152" t="s">
        <v>622</v>
      </c>
      <c r="D640" s="152">
        <v>2</v>
      </c>
      <c r="E640" s="10" t="s">
        <v>663</v>
      </c>
      <c r="F640" s="152">
        <f t="shared" si="19"/>
        <v>1965</v>
      </c>
      <c r="G640" s="152"/>
      <c r="H640" s="152"/>
      <c r="I640" s="152"/>
      <c r="J640" s="187">
        <v>59</v>
      </c>
    </row>
    <row r="641" spans="1:10">
      <c r="A641" s="10" t="str">
        <f t="shared" si="18"/>
        <v>HWW-121966</v>
      </c>
      <c r="B641" s="10" t="s">
        <v>618</v>
      </c>
      <c r="C641" s="152" t="s">
        <v>622</v>
      </c>
      <c r="D641" s="152">
        <v>2</v>
      </c>
      <c r="E641" s="10" t="s">
        <v>663</v>
      </c>
      <c r="F641" s="152">
        <f t="shared" si="19"/>
        <v>1966</v>
      </c>
      <c r="G641" s="152"/>
      <c r="H641" s="152"/>
      <c r="I641" s="152"/>
      <c r="J641" s="186">
        <v>61</v>
      </c>
    </row>
    <row r="642" spans="1:10">
      <c r="A642" s="10" t="str">
        <f t="shared" si="18"/>
        <v>HWW-121967</v>
      </c>
      <c r="B642" s="10" t="s">
        <v>618</v>
      </c>
      <c r="C642" s="152" t="s">
        <v>622</v>
      </c>
      <c r="D642" s="152">
        <v>2</v>
      </c>
      <c r="E642" s="10" t="s">
        <v>663</v>
      </c>
      <c r="F642" s="152">
        <f t="shared" si="19"/>
        <v>1967</v>
      </c>
      <c r="G642" s="152"/>
      <c r="H642" s="152"/>
      <c r="I642" s="152"/>
      <c r="J642" s="187">
        <v>64</v>
      </c>
    </row>
    <row r="643" spans="1:10">
      <c r="A643" s="10" t="str">
        <f t="shared" si="18"/>
        <v>HWW-121968</v>
      </c>
      <c r="B643" s="10" t="s">
        <v>618</v>
      </c>
      <c r="C643" s="152" t="s">
        <v>622</v>
      </c>
      <c r="D643" s="152">
        <v>2</v>
      </c>
      <c r="E643" s="10" t="s">
        <v>663</v>
      </c>
      <c r="F643" s="152">
        <f t="shared" si="19"/>
        <v>1968</v>
      </c>
      <c r="G643" s="152"/>
      <c r="H643" s="152"/>
      <c r="I643" s="152"/>
      <c r="J643" s="186">
        <v>67</v>
      </c>
    </row>
    <row r="644" spans="1:10">
      <c r="A644" s="10" t="str">
        <f t="shared" si="18"/>
        <v>HWW-121969</v>
      </c>
      <c r="B644" s="10" t="s">
        <v>618</v>
      </c>
      <c r="C644" s="152" t="s">
        <v>622</v>
      </c>
      <c r="D644" s="152">
        <v>2</v>
      </c>
      <c r="E644" s="10" t="s">
        <v>663</v>
      </c>
      <c r="F644" s="152">
        <f t="shared" si="19"/>
        <v>1969</v>
      </c>
      <c r="G644" s="152"/>
      <c r="H644" s="152"/>
      <c r="I644" s="152"/>
      <c r="J644" s="189">
        <v>72</v>
      </c>
    </row>
    <row r="645" spans="1:10">
      <c r="A645" s="10" t="str">
        <f t="shared" si="18"/>
        <v>HWW-121970</v>
      </c>
      <c r="B645" s="10" t="s">
        <v>618</v>
      </c>
      <c r="C645" s="152" t="s">
        <v>622</v>
      </c>
      <c r="D645" s="152">
        <v>2</v>
      </c>
      <c r="E645" s="10" t="s">
        <v>663</v>
      </c>
      <c r="F645" s="152" t="s">
        <v>535</v>
      </c>
      <c r="G645" s="152"/>
      <c r="H645" s="152"/>
      <c r="I645" s="152"/>
      <c r="J645" s="186">
        <v>78</v>
      </c>
    </row>
    <row r="646" spans="1:10">
      <c r="A646" s="10" t="str">
        <f t="shared" si="18"/>
        <v>HWW-121971</v>
      </c>
      <c r="B646" s="10" t="s">
        <v>618</v>
      </c>
      <c r="C646" s="152" t="s">
        <v>622</v>
      </c>
      <c r="D646" s="152">
        <v>2</v>
      </c>
      <c r="E646" s="10" t="s">
        <v>663</v>
      </c>
      <c r="F646" s="152" t="s">
        <v>536</v>
      </c>
      <c r="G646" s="152"/>
      <c r="H646" s="152"/>
      <c r="I646" s="152"/>
      <c r="J646" s="186">
        <v>86</v>
      </c>
    </row>
    <row r="647" spans="1:10">
      <c r="A647" s="10" t="str">
        <f t="shared" si="18"/>
        <v>HWW-121972</v>
      </c>
      <c r="B647" s="10" t="s">
        <v>618</v>
      </c>
      <c r="C647" s="152" t="s">
        <v>622</v>
      </c>
      <c r="D647" s="152">
        <v>2</v>
      </c>
      <c r="E647" s="10" t="s">
        <v>663</v>
      </c>
      <c r="F647" s="152" t="s">
        <v>537</v>
      </c>
      <c r="G647" s="152"/>
      <c r="H647" s="152"/>
      <c r="I647" s="152"/>
      <c r="J647" s="186">
        <v>94</v>
      </c>
    </row>
    <row r="648" spans="1:10">
      <c r="A648" s="10" t="str">
        <f t="shared" si="18"/>
        <v>HWW-121973</v>
      </c>
      <c r="B648" s="10" t="s">
        <v>618</v>
      </c>
      <c r="C648" s="152" t="s">
        <v>622</v>
      </c>
      <c r="D648" s="152">
        <v>2</v>
      </c>
      <c r="E648" s="10" t="s">
        <v>663</v>
      </c>
      <c r="F648" s="152" t="s">
        <v>538</v>
      </c>
      <c r="G648" s="152"/>
      <c r="H648" s="152"/>
      <c r="I648" s="152"/>
      <c r="J648" s="187">
        <v>100</v>
      </c>
    </row>
    <row r="649" spans="1:10">
      <c r="A649" s="10" t="str">
        <f t="shared" si="18"/>
        <v>HWW-121974</v>
      </c>
      <c r="B649" s="10" t="s">
        <v>618</v>
      </c>
      <c r="C649" s="152" t="s">
        <v>622</v>
      </c>
      <c r="D649" s="152">
        <v>2</v>
      </c>
      <c r="E649" s="10" t="s">
        <v>663</v>
      </c>
      <c r="F649" s="152" t="s">
        <v>539</v>
      </c>
      <c r="G649" s="152"/>
      <c r="H649" s="152"/>
      <c r="I649" s="152"/>
      <c r="J649" s="190">
        <v>115</v>
      </c>
    </row>
    <row r="650" spans="1:10">
      <c r="A650" s="10" t="str">
        <f t="shared" si="18"/>
        <v>HWW-121975</v>
      </c>
      <c r="B650" s="10" t="s">
        <v>618</v>
      </c>
      <c r="C650" s="152" t="s">
        <v>622</v>
      </c>
      <c r="D650" s="152">
        <v>2</v>
      </c>
      <c r="E650" s="10" t="s">
        <v>663</v>
      </c>
      <c r="F650" s="152" t="s">
        <v>540</v>
      </c>
      <c r="G650" s="152"/>
      <c r="H650" s="152"/>
      <c r="I650" s="152"/>
      <c r="J650" s="187">
        <v>127</v>
      </c>
    </row>
    <row r="651" spans="1:10">
      <c r="A651" s="10" t="str">
        <f t="shared" si="18"/>
        <v>HWW-121976</v>
      </c>
      <c r="B651" s="10" t="s">
        <v>618</v>
      </c>
      <c r="C651" s="152" t="s">
        <v>622</v>
      </c>
      <c r="D651" s="152">
        <v>2</v>
      </c>
      <c r="E651" s="10" t="s">
        <v>663</v>
      </c>
      <c r="F651" s="152" t="s">
        <v>541</v>
      </c>
      <c r="G651" s="152"/>
      <c r="H651" s="152"/>
      <c r="I651" s="152"/>
      <c r="J651" s="186">
        <v>133</v>
      </c>
    </row>
    <row r="652" spans="1:10">
      <c r="A652" s="10" t="str">
        <f t="shared" ref="A652:A716" si="20">CONCATENATE(B652,C652,D652,F652)</f>
        <v>HWW-121977</v>
      </c>
      <c r="B652" s="10" t="s">
        <v>618</v>
      </c>
      <c r="C652" s="152" t="s">
        <v>622</v>
      </c>
      <c r="D652" s="152">
        <v>2</v>
      </c>
      <c r="E652" s="10" t="s">
        <v>663</v>
      </c>
      <c r="F652" s="152" t="s">
        <v>542</v>
      </c>
      <c r="G652" s="152"/>
      <c r="H652" s="152"/>
      <c r="I652" s="152"/>
      <c r="J652" s="187">
        <v>139</v>
      </c>
    </row>
    <row r="653" spans="1:10">
      <c r="A653" s="10" t="str">
        <f t="shared" si="20"/>
        <v>HWW-121978</v>
      </c>
      <c r="B653" s="10" t="s">
        <v>618</v>
      </c>
      <c r="C653" s="152" t="s">
        <v>622</v>
      </c>
      <c r="D653" s="152">
        <v>2</v>
      </c>
      <c r="E653" s="10" t="s">
        <v>663</v>
      </c>
      <c r="F653" s="152" t="s">
        <v>543</v>
      </c>
      <c r="G653" s="152"/>
      <c r="H653" s="152"/>
      <c r="I653" s="152"/>
      <c r="J653" s="186">
        <v>148</v>
      </c>
    </row>
    <row r="654" spans="1:10">
      <c r="A654" s="10" t="str">
        <f t="shared" si="20"/>
        <v>HWW-121979</v>
      </c>
      <c r="B654" s="10" t="s">
        <v>618</v>
      </c>
      <c r="C654" s="152" t="s">
        <v>622</v>
      </c>
      <c r="D654" s="152">
        <v>2</v>
      </c>
      <c r="E654" s="10" t="s">
        <v>663</v>
      </c>
      <c r="F654" s="152" t="s">
        <v>544</v>
      </c>
      <c r="G654" s="152"/>
      <c r="H654" s="152"/>
      <c r="I654" s="152"/>
      <c r="J654" s="187">
        <v>164</v>
      </c>
    </row>
    <row r="655" spans="1:10">
      <c r="A655" s="10" t="str">
        <f t="shared" si="20"/>
        <v>HWW-121980</v>
      </c>
      <c r="B655" s="10" t="s">
        <v>618</v>
      </c>
      <c r="C655" s="152" t="s">
        <v>622</v>
      </c>
      <c r="D655" s="152">
        <v>2</v>
      </c>
      <c r="E655" s="10" t="s">
        <v>663</v>
      </c>
      <c r="F655" s="152" t="s">
        <v>545</v>
      </c>
      <c r="G655" s="152"/>
      <c r="H655" s="152"/>
      <c r="I655" s="152"/>
      <c r="J655" s="186">
        <v>179</v>
      </c>
    </row>
    <row r="656" spans="1:10">
      <c r="A656" s="10" t="str">
        <f t="shared" si="20"/>
        <v>HWW-121981</v>
      </c>
      <c r="B656" s="10" t="s">
        <v>618</v>
      </c>
      <c r="C656" s="152" t="s">
        <v>622</v>
      </c>
      <c r="D656" s="152">
        <v>2</v>
      </c>
      <c r="E656" s="10" t="s">
        <v>663</v>
      </c>
      <c r="F656" s="152" t="s">
        <v>546</v>
      </c>
      <c r="G656" s="152"/>
      <c r="H656" s="152"/>
      <c r="I656" s="152"/>
      <c r="J656" s="187">
        <v>189</v>
      </c>
    </row>
    <row r="657" spans="1:10">
      <c r="A657" s="10" t="str">
        <f t="shared" si="20"/>
        <v>HWW-121982</v>
      </c>
      <c r="B657" s="10" t="s">
        <v>618</v>
      </c>
      <c r="C657" s="152" t="s">
        <v>622</v>
      </c>
      <c r="D657" s="152">
        <v>2</v>
      </c>
      <c r="E657" s="10" t="s">
        <v>663</v>
      </c>
      <c r="F657" s="152" t="s">
        <v>547</v>
      </c>
      <c r="G657" s="152"/>
      <c r="H657" s="152"/>
      <c r="I657" s="152"/>
      <c r="J657" s="186">
        <v>197</v>
      </c>
    </row>
    <row r="658" spans="1:10">
      <c r="A658" s="10" t="str">
        <f t="shared" si="20"/>
        <v>HWW-121983</v>
      </c>
      <c r="B658" s="10" t="s">
        <v>618</v>
      </c>
      <c r="C658" s="152" t="s">
        <v>622</v>
      </c>
      <c r="D658" s="152">
        <v>2</v>
      </c>
      <c r="E658" s="10" t="s">
        <v>663</v>
      </c>
      <c r="F658" s="152" t="s">
        <v>548</v>
      </c>
      <c r="G658" s="152"/>
      <c r="H658" s="152"/>
      <c r="I658" s="152"/>
      <c r="J658" s="187">
        <v>206</v>
      </c>
    </row>
    <row r="659" spans="1:10">
      <c r="A659" s="10" t="str">
        <f t="shared" si="20"/>
        <v>HWW-121984</v>
      </c>
      <c r="B659" s="10" t="s">
        <v>618</v>
      </c>
      <c r="C659" s="152" t="s">
        <v>622</v>
      </c>
      <c r="D659" s="152">
        <v>2</v>
      </c>
      <c r="E659" s="10" t="s">
        <v>663</v>
      </c>
      <c r="F659" s="152" t="s">
        <v>549</v>
      </c>
      <c r="G659" s="152"/>
      <c r="H659" s="152"/>
      <c r="I659" s="152"/>
      <c r="J659" s="186">
        <v>217</v>
      </c>
    </row>
    <row r="660" spans="1:10">
      <c r="A660" s="10" t="str">
        <f t="shared" si="20"/>
        <v>HWW-121985</v>
      </c>
      <c r="B660" s="10" t="s">
        <v>618</v>
      </c>
      <c r="C660" s="152" t="s">
        <v>622</v>
      </c>
      <c r="D660" s="152">
        <v>2</v>
      </c>
      <c r="E660" s="10" t="s">
        <v>663</v>
      </c>
      <c r="F660" s="152" t="s">
        <v>550</v>
      </c>
      <c r="G660" s="152"/>
      <c r="H660" s="152"/>
      <c r="I660" s="152"/>
      <c r="J660" s="187">
        <v>227</v>
      </c>
    </row>
    <row r="661" spans="1:10">
      <c r="A661" s="10" t="str">
        <f t="shared" si="20"/>
        <v>HWW-121986</v>
      </c>
      <c r="B661" s="10" t="s">
        <v>618</v>
      </c>
      <c r="C661" s="152" t="s">
        <v>622</v>
      </c>
      <c r="D661" s="152">
        <v>2</v>
      </c>
      <c r="E661" s="10" t="s">
        <v>663</v>
      </c>
      <c r="F661" s="152" t="s">
        <v>551</v>
      </c>
      <c r="G661" s="152"/>
      <c r="H661" s="152"/>
      <c r="I661" s="152"/>
      <c r="J661" s="186">
        <v>234</v>
      </c>
    </row>
    <row r="662" spans="1:10">
      <c r="A662" s="10" t="str">
        <f t="shared" si="20"/>
        <v>HWW-121987</v>
      </c>
      <c r="B662" s="10" t="s">
        <v>618</v>
      </c>
      <c r="C662" s="152" t="s">
        <v>622</v>
      </c>
      <c r="D662" s="152">
        <v>2</v>
      </c>
      <c r="E662" s="10" t="s">
        <v>663</v>
      </c>
      <c r="F662" s="152" t="s">
        <v>552</v>
      </c>
      <c r="G662" s="152"/>
      <c r="H662" s="152"/>
      <c r="I662" s="152"/>
      <c r="J662" s="187">
        <v>238</v>
      </c>
    </row>
    <row r="663" spans="1:10">
      <c r="A663" s="10" t="str">
        <f t="shared" si="20"/>
        <v>HWW-121988</v>
      </c>
      <c r="B663" s="10" t="s">
        <v>618</v>
      </c>
      <c r="C663" s="152" t="s">
        <v>622</v>
      </c>
      <c r="D663" s="152">
        <v>2</v>
      </c>
      <c r="E663" s="10" t="s">
        <v>663</v>
      </c>
      <c r="F663" s="152" t="s">
        <v>553</v>
      </c>
      <c r="G663" s="152"/>
      <c r="H663" s="152"/>
      <c r="I663" s="152"/>
      <c r="J663" s="186">
        <v>248</v>
      </c>
    </row>
    <row r="664" spans="1:10">
      <c r="A664" s="10" t="str">
        <f t="shared" si="20"/>
        <v>HWW-121989</v>
      </c>
      <c r="B664" s="10" t="s">
        <v>618</v>
      </c>
      <c r="C664" s="152" t="s">
        <v>622</v>
      </c>
      <c r="D664" s="152">
        <v>2</v>
      </c>
      <c r="E664" s="10" t="s">
        <v>663</v>
      </c>
      <c r="F664" s="152" t="s">
        <v>554</v>
      </c>
      <c r="G664" s="152"/>
      <c r="H664" s="152"/>
      <c r="I664" s="152"/>
      <c r="J664" s="189">
        <v>255</v>
      </c>
    </row>
    <row r="665" spans="1:10">
      <c r="A665" s="10" t="str">
        <f t="shared" si="20"/>
        <v>HWW-121990</v>
      </c>
      <c r="B665" s="10" t="s">
        <v>618</v>
      </c>
      <c r="C665" s="152" t="s">
        <v>622</v>
      </c>
      <c r="D665" s="152">
        <v>2</v>
      </c>
      <c r="E665" s="10" t="s">
        <v>663</v>
      </c>
      <c r="F665" s="152" t="s">
        <v>555</v>
      </c>
      <c r="G665" s="152"/>
      <c r="H665" s="152"/>
      <c r="I665" s="152"/>
      <c r="J665" s="191">
        <v>258</v>
      </c>
    </row>
    <row r="666" spans="1:10">
      <c r="A666" s="10" t="str">
        <f t="shared" si="20"/>
        <v>HWW-121991</v>
      </c>
      <c r="B666" s="10" t="s">
        <v>618</v>
      </c>
      <c r="C666" s="152" t="s">
        <v>622</v>
      </c>
      <c r="D666" s="152">
        <v>2</v>
      </c>
      <c r="E666" s="10" t="s">
        <v>663</v>
      </c>
      <c r="F666" s="152" t="s">
        <v>556</v>
      </c>
      <c r="G666" s="152"/>
      <c r="H666" s="152"/>
      <c r="I666" s="152"/>
      <c r="J666" s="187">
        <v>262</v>
      </c>
    </row>
    <row r="667" spans="1:10">
      <c r="A667" s="10" t="str">
        <f t="shared" si="20"/>
        <v>HWW-121992</v>
      </c>
      <c r="B667" s="10" t="s">
        <v>618</v>
      </c>
      <c r="C667" s="152" t="s">
        <v>622</v>
      </c>
      <c r="D667" s="152">
        <v>2</v>
      </c>
      <c r="E667" s="10" t="s">
        <v>663</v>
      </c>
      <c r="F667" s="152" t="s">
        <v>557</v>
      </c>
      <c r="G667" s="152"/>
      <c r="H667" s="152"/>
      <c r="I667" s="152"/>
      <c r="J667" s="187">
        <v>270</v>
      </c>
    </row>
    <row r="668" spans="1:10">
      <c r="A668" s="10" t="str">
        <f t="shared" si="20"/>
        <v>HWW-121993</v>
      </c>
      <c r="B668" s="10" t="s">
        <v>618</v>
      </c>
      <c r="C668" s="152" t="s">
        <v>622</v>
      </c>
      <c r="D668" s="152">
        <v>2</v>
      </c>
      <c r="E668" s="10" t="s">
        <v>663</v>
      </c>
      <c r="F668" s="152" t="s">
        <v>558</v>
      </c>
      <c r="G668" s="152"/>
      <c r="H668" s="152"/>
      <c r="I668" s="152"/>
      <c r="J668" s="187">
        <v>282</v>
      </c>
    </row>
    <row r="669" spans="1:10">
      <c r="A669" s="10" t="str">
        <f t="shared" si="20"/>
        <v>HWW-121994</v>
      </c>
      <c r="B669" s="10" t="s">
        <v>618</v>
      </c>
      <c r="C669" s="152" t="s">
        <v>622</v>
      </c>
      <c r="D669" s="152">
        <v>2</v>
      </c>
      <c r="E669" s="10" t="s">
        <v>663</v>
      </c>
      <c r="F669" s="152" t="s">
        <v>559</v>
      </c>
      <c r="G669" s="152"/>
      <c r="H669" s="152"/>
      <c r="I669" s="152"/>
      <c r="J669" s="186">
        <v>295</v>
      </c>
    </row>
    <row r="670" spans="1:10">
      <c r="A670" s="10" t="str">
        <f t="shared" si="20"/>
        <v>HWW-121995</v>
      </c>
      <c r="B670" s="10" t="s">
        <v>618</v>
      </c>
      <c r="C670" s="152" t="s">
        <v>622</v>
      </c>
      <c r="D670" s="152">
        <v>2</v>
      </c>
      <c r="E670" s="10" t="s">
        <v>663</v>
      </c>
      <c r="F670" s="152" t="s">
        <v>560</v>
      </c>
      <c r="G670" s="152"/>
      <c r="H670" s="152"/>
      <c r="I670" s="152"/>
      <c r="J670" s="189">
        <v>302</v>
      </c>
    </row>
    <row r="671" spans="1:10">
      <c r="A671" s="10" t="str">
        <f t="shared" si="20"/>
        <v>HWW-121996</v>
      </c>
      <c r="B671" s="10" t="s">
        <v>618</v>
      </c>
      <c r="C671" s="152" t="s">
        <v>622</v>
      </c>
      <c r="D671" s="152">
        <v>2</v>
      </c>
      <c r="E671" s="10" t="s">
        <v>663</v>
      </c>
      <c r="F671" s="152" t="s">
        <v>561</v>
      </c>
      <c r="G671" s="152"/>
      <c r="H671" s="152"/>
      <c r="I671" s="152"/>
      <c r="J671" s="191">
        <v>309</v>
      </c>
    </row>
    <row r="672" spans="1:10">
      <c r="A672" s="10" t="str">
        <f t="shared" si="20"/>
        <v>HWW-121997</v>
      </c>
      <c r="B672" s="10" t="s">
        <v>618</v>
      </c>
      <c r="C672" s="152" t="s">
        <v>622</v>
      </c>
      <c r="D672" s="152">
        <v>2</v>
      </c>
      <c r="E672" s="10" t="s">
        <v>663</v>
      </c>
      <c r="F672" s="152" t="s">
        <v>562</v>
      </c>
      <c r="G672" s="152"/>
      <c r="H672" s="152"/>
      <c r="I672" s="152"/>
      <c r="J672" s="187">
        <v>317</v>
      </c>
    </row>
    <row r="673" spans="1:10">
      <c r="A673" s="10" t="str">
        <f t="shared" si="20"/>
        <v>HWW-121998</v>
      </c>
      <c r="B673" s="10" t="s">
        <v>618</v>
      </c>
      <c r="C673" s="152" t="s">
        <v>622</v>
      </c>
      <c r="D673" s="152">
        <v>2</v>
      </c>
      <c r="E673" s="10" t="s">
        <v>663</v>
      </c>
      <c r="F673" s="152" t="s">
        <v>563</v>
      </c>
      <c r="G673" s="152"/>
      <c r="H673" s="152"/>
      <c r="I673" s="152"/>
      <c r="J673" s="189">
        <v>318</v>
      </c>
    </row>
    <row r="674" spans="1:10">
      <c r="A674" s="10" t="str">
        <f t="shared" si="20"/>
        <v>HWW-121999</v>
      </c>
      <c r="B674" s="10" t="s">
        <v>618</v>
      </c>
      <c r="C674" s="152" t="s">
        <v>622</v>
      </c>
      <c r="D674" s="152">
        <v>2</v>
      </c>
      <c r="E674" s="10" t="s">
        <v>663</v>
      </c>
      <c r="F674" s="152" t="s">
        <v>564</v>
      </c>
      <c r="G674" s="152"/>
      <c r="H674" s="152"/>
      <c r="I674" s="152"/>
      <c r="J674" s="191">
        <v>318</v>
      </c>
    </row>
    <row r="675" spans="1:10">
      <c r="A675" s="10" t="str">
        <f t="shared" si="20"/>
        <v>HWW-122000</v>
      </c>
      <c r="B675" s="10" t="s">
        <v>618</v>
      </c>
      <c r="C675" s="152" t="s">
        <v>622</v>
      </c>
      <c r="D675" s="152">
        <v>2</v>
      </c>
      <c r="E675" s="10" t="s">
        <v>663</v>
      </c>
      <c r="F675" s="152" t="s">
        <v>565</v>
      </c>
      <c r="G675" s="152"/>
      <c r="H675" s="152"/>
      <c r="I675" s="152"/>
      <c r="J675" s="187">
        <v>326</v>
      </c>
    </row>
    <row r="676" spans="1:10">
      <c r="A676" s="10" t="str">
        <f t="shared" si="20"/>
        <v>HWW-122001</v>
      </c>
      <c r="B676" s="10" t="s">
        <v>618</v>
      </c>
      <c r="C676" s="152" t="s">
        <v>622</v>
      </c>
      <c r="D676" s="152">
        <v>2</v>
      </c>
      <c r="E676" s="10" t="s">
        <v>663</v>
      </c>
      <c r="F676" s="152" t="s">
        <v>566</v>
      </c>
      <c r="G676" s="152">
        <v>328</v>
      </c>
      <c r="H676" s="152">
        <v>338</v>
      </c>
      <c r="I676" s="152">
        <f t="shared" ref="I676:I691" si="21">G677</f>
        <v>338</v>
      </c>
      <c r="J676" s="152">
        <f t="shared" ref="J676:J691" si="22">ROUND((G676+2*H676+I676)/4,1)</f>
        <v>335.5</v>
      </c>
    </row>
    <row r="677" spans="1:10">
      <c r="A677" s="10" t="str">
        <f t="shared" si="20"/>
        <v>HWW-122002</v>
      </c>
      <c r="B677" s="10" t="s">
        <v>618</v>
      </c>
      <c r="C677" s="152" t="s">
        <v>622</v>
      </c>
      <c r="D677" s="152">
        <v>2</v>
      </c>
      <c r="E677" s="10" t="s">
        <v>663</v>
      </c>
      <c r="F677" s="152" t="s">
        <v>567</v>
      </c>
      <c r="G677" s="152">
        <v>338</v>
      </c>
      <c r="H677" s="152">
        <v>346</v>
      </c>
      <c r="I677" s="152">
        <f t="shared" si="21"/>
        <v>344</v>
      </c>
      <c r="J677" s="152">
        <f t="shared" si="22"/>
        <v>343.5</v>
      </c>
    </row>
    <row r="678" spans="1:10">
      <c r="A678" s="10" t="str">
        <f t="shared" si="20"/>
        <v>HWW-122003</v>
      </c>
      <c r="B678" s="10" t="s">
        <v>618</v>
      </c>
      <c r="C678" s="152" t="s">
        <v>622</v>
      </c>
      <c r="D678" s="152">
        <v>2</v>
      </c>
      <c r="E678" s="10" t="s">
        <v>663</v>
      </c>
      <c r="F678" s="152" t="s">
        <v>568</v>
      </c>
      <c r="G678" s="152">
        <v>344</v>
      </c>
      <c r="H678" s="152">
        <v>345</v>
      </c>
      <c r="I678" s="152">
        <f t="shared" si="21"/>
        <v>364</v>
      </c>
      <c r="J678" s="152">
        <f t="shared" si="22"/>
        <v>349.5</v>
      </c>
    </row>
    <row r="679" spans="1:10">
      <c r="A679" s="10" t="str">
        <f t="shared" si="20"/>
        <v>HWW-122004</v>
      </c>
      <c r="B679" s="10" t="s">
        <v>618</v>
      </c>
      <c r="C679" s="152" t="s">
        <v>622</v>
      </c>
      <c r="D679" s="152">
        <v>2</v>
      </c>
      <c r="E679" s="10" t="s">
        <v>663</v>
      </c>
      <c r="F679" s="152" t="s">
        <v>569</v>
      </c>
      <c r="G679" s="152">
        <v>364</v>
      </c>
      <c r="H679" s="152">
        <v>370</v>
      </c>
      <c r="I679" s="152">
        <f t="shared" si="21"/>
        <v>388</v>
      </c>
      <c r="J679" s="152">
        <f t="shared" si="22"/>
        <v>373</v>
      </c>
    </row>
    <row r="680" spans="1:10">
      <c r="A680" s="10" t="str">
        <f t="shared" si="20"/>
        <v>HWW-122005</v>
      </c>
      <c r="B680" s="10" t="s">
        <v>618</v>
      </c>
      <c r="C680" s="152" t="s">
        <v>622</v>
      </c>
      <c r="D680" s="152">
        <v>2</v>
      </c>
      <c r="E680" s="10" t="s">
        <v>663</v>
      </c>
      <c r="F680" s="152" t="s">
        <v>570</v>
      </c>
      <c r="G680" s="152">
        <v>388</v>
      </c>
      <c r="H680" s="152">
        <v>394</v>
      </c>
      <c r="I680" s="152">
        <f t="shared" si="21"/>
        <v>400</v>
      </c>
      <c r="J680" s="152">
        <f t="shared" si="22"/>
        <v>394</v>
      </c>
    </row>
    <row r="681" spans="1:10">
      <c r="A681" s="10" t="str">
        <f t="shared" si="20"/>
        <v>HWW-122006</v>
      </c>
      <c r="B681" s="10" t="s">
        <v>618</v>
      </c>
      <c r="C681" s="152" t="s">
        <v>622</v>
      </c>
      <c r="D681" s="152">
        <v>2</v>
      </c>
      <c r="E681" s="10" t="s">
        <v>663</v>
      </c>
      <c r="F681" s="152" t="s">
        <v>571</v>
      </c>
      <c r="G681" s="152">
        <v>400</v>
      </c>
      <c r="H681" s="152">
        <v>405</v>
      </c>
      <c r="I681" s="152">
        <f t="shared" si="21"/>
        <v>413</v>
      </c>
      <c r="J681" s="152">
        <f t="shared" si="22"/>
        <v>405.8</v>
      </c>
    </row>
    <row r="682" spans="1:10">
      <c r="A682" s="10" t="str">
        <f t="shared" si="20"/>
        <v>HWW-122007</v>
      </c>
      <c r="B682" s="10" t="s">
        <v>618</v>
      </c>
      <c r="C682" s="152" t="s">
        <v>622</v>
      </c>
      <c r="D682" s="152">
        <v>2</v>
      </c>
      <c r="E682" s="10" t="s">
        <v>663</v>
      </c>
      <c r="F682" s="152" t="s">
        <v>572</v>
      </c>
      <c r="G682" s="152">
        <v>413</v>
      </c>
      <c r="H682" s="152">
        <v>439</v>
      </c>
      <c r="I682" s="152">
        <f t="shared" si="21"/>
        <v>457</v>
      </c>
      <c r="J682" s="152">
        <f t="shared" si="22"/>
        <v>437</v>
      </c>
    </row>
    <row r="683" spans="1:10">
      <c r="A683" s="10" t="str">
        <f t="shared" si="20"/>
        <v>HWW-122008</v>
      </c>
      <c r="B683" s="10" t="s">
        <v>618</v>
      </c>
      <c r="C683" s="152" t="s">
        <v>622</v>
      </c>
      <c r="D683" s="152">
        <v>2</v>
      </c>
      <c r="E683" s="10" t="s">
        <v>663</v>
      </c>
      <c r="F683" s="152" t="s">
        <v>573</v>
      </c>
      <c r="G683" s="152">
        <v>457</v>
      </c>
      <c r="H683" s="152">
        <v>466</v>
      </c>
      <c r="I683" s="152">
        <f t="shared" si="21"/>
        <v>470</v>
      </c>
      <c r="J683" s="152">
        <f t="shared" si="22"/>
        <v>464.8</v>
      </c>
    </row>
    <row r="684" spans="1:10">
      <c r="A684" s="10" t="str">
        <f t="shared" si="20"/>
        <v>HWW-122009</v>
      </c>
      <c r="B684" s="10" t="s">
        <v>618</v>
      </c>
      <c r="C684" s="152" t="s">
        <v>622</v>
      </c>
      <c r="D684" s="152">
        <v>2</v>
      </c>
      <c r="E684" s="10" t="s">
        <v>663</v>
      </c>
      <c r="F684" s="152" t="s">
        <v>574</v>
      </c>
      <c r="G684" s="152">
        <v>470</v>
      </c>
      <c r="H684" s="152">
        <v>465</v>
      </c>
      <c r="I684" s="152">
        <f t="shared" si="21"/>
        <v>475</v>
      </c>
      <c r="J684" s="152">
        <f t="shared" si="22"/>
        <v>468.8</v>
      </c>
    </row>
    <row r="685" spans="1:10">
      <c r="A685" s="10" t="str">
        <f t="shared" si="20"/>
        <v>HWW-122010</v>
      </c>
      <c r="B685" s="10" t="s">
        <v>618</v>
      </c>
      <c r="C685" s="152" t="s">
        <v>622</v>
      </c>
      <c r="D685" s="152">
        <v>2</v>
      </c>
      <c r="E685" s="10" t="s">
        <v>663</v>
      </c>
      <c r="F685" s="152" t="s">
        <v>575</v>
      </c>
      <c r="G685" s="152">
        <v>475</v>
      </c>
      <c r="H685" s="152">
        <v>478</v>
      </c>
      <c r="I685" s="152">
        <f t="shared" si="21"/>
        <v>492</v>
      </c>
      <c r="J685" s="152">
        <f t="shared" si="22"/>
        <v>480.8</v>
      </c>
    </row>
    <row r="686" spans="1:10">
      <c r="A686" s="10" t="str">
        <f t="shared" si="20"/>
        <v>HWW-122011</v>
      </c>
      <c r="B686" s="10" t="s">
        <v>618</v>
      </c>
      <c r="C686" s="152" t="s">
        <v>622</v>
      </c>
      <c r="D686" s="152">
        <v>2</v>
      </c>
      <c r="E686" s="10" t="s">
        <v>663</v>
      </c>
      <c r="F686" s="152" t="s">
        <v>576</v>
      </c>
      <c r="G686" s="152">
        <v>492</v>
      </c>
      <c r="H686" s="152">
        <v>495</v>
      </c>
      <c r="I686" s="152">
        <f t="shared" si="21"/>
        <v>501</v>
      </c>
      <c r="J686" s="152">
        <f t="shared" si="22"/>
        <v>495.8</v>
      </c>
    </row>
    <row r="687" spans="1:10">
      <c r="A687" s="10" t="str">
        <f t="shared" si="20"/>
        <v>HWW-122012</v>
      </c>
      <c r="B687" s="10" t="s">
        <v>618</v>
      </c>
      <c r="C687" s="152" t="s">
        <v>622</v>
      </c>
      <c r="D687" s="152">
        <v>2</v>
      </c>
      <c r="E687" s="10" t="s">
        <v>663</v>
      </c>
      <c r="F687" s="152" t="s">
        <v>577</v>
      </c>
      <c r="G687" s="152">
        <v>501</v>
      </c>
      <c r="H687" s="152">
        <v>502</v>
      </c>
      <c r="I687" s="152">
        <f t="shared" si="21"/>
        <v>507</v>
      </c>
      <c r="J687" s="152">
        <f t="shared" si="22"/>
        <v>503</v>
      </c>
    </row>
    <row r="688" spans="1:10">
      <c r="A688" s="10" t="str">
        <f t="shared" si="20"/>
        <v>HWW-122013</v>
      </c>
      <c r="B688" s="10" t="s">
        <v>618</v>
      </c>
      <c r="C688" s="152" t="s">
        <v>622</v>
      </c>
      <c r="D688" s="152">
        <v>2</v>
      </c>
      <c r="E688" s="10" t="s">
        <v>663</v>
      </c>
      <c r="F688" s="152" t="s">
        <v>578</v>
      </c>
      <c r="G688" s="152">
        <v>507</v>
      </c>
      <c r="H688" s="152">
        <v>505</v>
      </c>
      <c r="I688" s="152">
        <f t="shared" si="21"/>
        <v>515</v>
      </c>
      <c r="J688" s="152">
        <f t="shared" si="22"/>
        <v>508</v>
      </c>
    </row>
    <row r="689" spans="1:10">
      <c r="A689" s="10" t="str">
        <f t="shared" si="20"/>
        <v>HWW-122014</v>
      </c>
      <c r="B689" s="10" t="s">
        <v>618</v>
      </c>
      <c r="C689" s="152" t="s">
        <v>622</v>
      </c>
      <c r="D689" s="152">
        <v>2</v>
      </c>
      <c r="E689" s="10" t="s">
        <v>663</v>
      </c>
      <c r="F689" s="152" t="s">
        <v>579</v>
      </c>
      <c r="G689" s="152">
        <v>515</v>
      </c>
      <c r="H689" s="152">
        <v>517</v>
      </c>
      <c r="I689" s="152">
        <f t="shared" si="21"/>
        <v>526</v>
      </c>
      <c r="J689" s="152">
        <f t="shared" si="22"/>
        <v>518.79999999999995</v>
      </c>
    </row>
    <row r="690" spans="1:10">
      <c r="A690" s="10" t="str">
        <f t="shared" si="20"/>
        <v>HWW-122015</v>
      </c>
      <c r="B690" s="10" t="s">
        <v>618</v>
      </c>
      <c r="C690" s="152" t="s">
        <v>622</v>
      </c>
      <c r="D690" s="152">
        <v>2</v>
      </c>
      <c r="E690" s="10" t="s">
        <v>663</v>
      </c>
      <c r="F690" s="152" t="s">
        <v>580</v>
      </c>
      <c r="G690" s="152">
        <v>526</v>
      </c>
      <c r="H690" s="152">
        <v>521</v>
      </c>
      <c r="I690" s="152">
        <f t="shared" si="21"/>
        <v>526</v>
      </c>
      <c r="J690" s="152">
        <f t="shared" si="22"/>
        <v>523.5</v>
      </c>
    </row>
    <row r="691" spans="1:10">
      <c r="A691" s="10" t="str">
        <f t="shared" si="20"/>
        <v>HWW-122016</v>
      </c>
      <c r="B691" s="10" t="s">
        <v>618</v>
      </c>
      <c r="C691" s="152" t="s">
        <v>622</v>
      </c>
      <c r="D691" s="152">
        <v>2</v>
      </c>
      <c r="E691" s="10" t="s">
        <v>663</v>
      </c>
      <c r="F691" s="152">
        <v>2016</v>
      </c>
      <c r="G691" s="152">
        <v>526</v>
      </c>
      <c r="H691" s="152">
        <v>532</v>
      </c>
      <c r="I691" s="152">
        <f t="shared" si="21"/>
        <v>543</v>
      </c>
      <c r="J691" s="152">
        <f t="shared" si="22"/>
        <v>533.29999999999995</v>
      </c>
    </row>
    <row r="692" spans="1:10">
      <c r="A692" s="10" t="str">
        <f t="shared" si="20"/>
        <v>HWW-122017</v>
      </c>
      <c r="B692" s="10" t="s">
        <v>618</v>
      </c>
      <c r="C692" s="152" t="s">
        <v>622</v>
      </c>
      <c r="D692" s="152">
        <v>2</v>
      </c>
      <c r="E692" s="10" t="s">
        <v>663</v>
      </c>
      <c r="F692" s="192">
        <v>2017</v>
      </c>
      <c r="G692" s="152">
        <v>543</v>
      </c>
      <c r="H692" s="152">
        <v>549</v>
      </c>
      <c r="I692" s="152">
        <f t="shared" ref="I692" si="23">G693</f>
        <v>559</v>
      </c>
      <c r="J692" s="152">
        <f t="shared" ref="J692" si="24">ROUND((G692+2*H692+I692)/4,1)</f>
        <v>550</v>
      </c>
    </row>
    <row r="693" spans="1:10">
      <c r="A693" s="10" t="str">
        <f t="shared" ref="A693" si="25">CONCATENATE(B693,C693,D693,F693)</f>
        <v>HWW-122018</v>
      </c>
      <c r="B693" s="10" t="s">
        <v>618</v>
      </c>
      <c r="C693" s="152" t="s">
        <v>622</v>
      </c>
      <c r="D693" s="152">
        <v>2</v>
      </c>
      <c r="E693" s="10" t="s">
        <v>663</v>
      </c>
      <c r="F693" s="192">
        <v>2018</v>
      </c>
      <c r="G693" s="192">
        <v>559</v>
      </c>
      <c r="H693" s="192"/>
      <c r="I693" s="192"/>
      <c r="J693" s="192">
        <f>G693</f>
        <v>559</v>
      </c>
    </row>
    <row r="694" spans="1:10">
      <c r="A694" s="10" t="str">
        <f t="shared" si="20"/>
        <v>HWW-181912</v>
      </c>
      <c r="B694" s="10" t="s">
        <v>618</v>
      </c>
      <c r="C694" s="152" t="s">
        <v>622</v>
      </c>
      <c r="D694" s="10">
        <v>8</v>
      </c>
      <c r="E694" s="10" t="s">
        <v>664</v>
      </c>
      <c r="F694" s="152">
        <v>1912</v>
      </c>
      <c r="G694" s="152"/>
      <c r="H694" s="152"/>
      <c r="I694" s="152"/>
      <c r="J694" s="152">
        <v>8</v>
      </c>
    </row>
    <row r="695" spans="1:10">
      <c r="A695" s="10" t="str">
        <f t="shared" si="20"/>
        <v>HWW-181913</v>
      </c>
      <c r="B695" s="10" t="s">
        <v>618</v>
      </c>
      <c r="C695" s="152" t="s">
        <v>622</v>
      </c>
      <c r="D695" s="10">
        <v>8</v>
      </c>
      <c r="E695" s="10" t="s">
        <v>664</v>
      </c>
      <c r="F695" s="176">
        <f>F694+1</f>
        <v>1913</v>
      </c>
      <c r="G695" s="176"/>
      <c r="H695" s="176"/>
      <c r="I695" s="176"/>
      <c r="J695" s="193">
        <v>8</v>
      </c>
    </row>
    <row r="696" spans="1:10">
      <c r="A696" s="10" t="str">
        <f t="shared" si="20"/>
        <v>HWW-181914</v>
      </c>
      <c r="B696" s="10" t="s">
        <v>618</v>
      </c>
      <c r="C696" s="152" t="s">
        <v>622</v>
      </c>
      <c r="D696" s="10">
        <v>8</v>
      </c>
      <c r="E696" s="10" t="s">
        <v>664</v>
      </c>
      <c r="F696" s="176">
        <f t="shared" ref="F696:F751" si="26">F695+1</f>
        <v>1914</v>
      </c>
      <c r="G696" s="176"/>
      <c r="H696" s="176"/>
      <c r="I696" s="176"/>
      <c r="J696" s="193">
        <v>8</v>
      </c>
    </row>
    <row r="697" spans="1:10">
      <c r="A697" s="10" t="str">
        <f t="shared" si="20"/>
        <v>HWW-181915</v>
      </c>
      <c r="B697" s="10" t="s">
        <v>618</v>
      </c>
      <c r="C697" s="152" t="s">
        <v>622</v>
      </c>
      <c r="D697" s="10">
        <v>8</v>
      </c>
      <c r="E697" s="10" t="s">
        <v>664</v>
      </c>
      <c r="F697" s="176">
        <f t="shared" si="26"/>
        <v>1915</v>
      </c>
      <c r="G697" s="176"/>
      <c r="H697" s="176"/>
      <c r="I697" s="176"/>
      <c r="J697" s="193">
        <v>9</v>
      </c>
    </row>
    <row r="698" spans="1:10">
      <c r="A698" s="10" t="str">
        <f t="shared" si="20"/>
        <v>HWW-181916</v>
      </c>
      <c r="B698" s="10" t="s">
        <v>618</v>
      </c>
      <c r="C698" s="152" t="s">
        <v>622</v>
      </c>
      <c r="D698" s="10">
        <v>8</v>
      </c>
      <c r="E698" s="10" t="s">
        <v>664</v>
      </c>
      <c r="F698" s="176">
        <f t="shared" si="26"/>
        <v>1916</v>
      </c>
      <c r="G698" s="176"/>
      <c r="H698" s="176"/>
      <c r="I698" s="176"/>
      <c r="J698" s="193">
        <v>11</v>
      </c>
    </row>
    <row r="699" spans="1:10">
      <c r="A699" s="10" t="str">
        <f t="shared" si="20"/>
        <v>HWW-181917</v>
      </c>
      <c r="B699" s="10" t="s">
        <v>618</v>
      </c>
      <c r="C699" s="152" t="s">
        <v>622</v>
      </c>
      <c r="D699" s="10">
        <v>8</v>
      </c>
      <c r="E699" s="10" t="s">
        <v>664</v>
      </c>
      <c r="F699" s="176">
        <f t="shared" si="26"/>
        <v>1917</v>
      </c>
      <c r="G699" s="176"/>
      <c r="H699" s="176"/>
      <c r="I699" s="176"/>
      <c r="J699" s="193">
        <v>16</v>
      </c>
    </row>
    <row r="700" spans="1:10">
      <c r="A700" s="10" t="str">
        <f t="shared" si="20"/>
        <v>HWW-181918</v>
      </c>
      <c r="B700" s="10" t="s">
        <v>618</v>
      </c>
      <c r="C700" s="152" t="s">
        <v>622</v>
      </c>
      <c r="D700" s="10">
        <v>8</v>
      </c>
      <c r="E700" s="10" t="s">
        <v>664</v>
      </c>
      <c r="F700" s="176">
        <f t="shared" si="26"/>
        <v>1918</v>
      </c>
      <c r="G700" s="176"/>
      <c r="H700" s="176"/>
      <c r="I700" s="176"/>
      <c r="J700" s="193">
        <v>17</v>
      </c>
    </row>
    <row r="701" spans="1:10">
      <c r="A701" s="10" t="str">
        <f t="shared" si="20"/>
        <v>HWW-181919</v>
      </c>
      <c r="B701" s="10" t="s">
        <v>618</v>
      </c>
      <c r="C701" s="152" t="s">
        <v>622</v>
      </c>
      <c r="D701" s="10">
        <v>8</v>
      </c>
      <c r="E701" s="10" t="s">
        <v>664</v>
      </c>
      <c r="F701" s="176">
        <f t="shared" si="26"/>
        <v>1919</v>
      </c>
      <c r="G701" s="176"/>
      <c r="H701" s="176"/>
      <c r="I701" s="176"/>
      <c r="J701" s="193">
        <v>18</v>
      </c>
    </row>
    <row r="702" spans="1:10">
      <c r="A702" s="10" t="str">
        <f t="shared" si="20"/>
        <v>HWW-181920</v>
      </c>
      <c r="B702" s="10" t="s">
        <v>618</v>
      </c>
      <c r="C702" s="152" t="s">
        <v>622</v>
      </c>
      <c r="D702" s="10">
        <v>8</v>
      </c>
      <c r="E702" s="10" t="s">
        <v>664</v>
      </c>
      <c r="F702" s="176">
        <f t="shared" si="26"/>
        <v>1920</v>
      </c>
      <c r="G702" s="176"/>
      <c r="H702" s="176"/>
      <c r="I702" s="176"/>
      <c r="J702" s="193">
        <v>20</v>
      </c>
    </row>
    <row r="703" spans="1:10">
      <c r="A703" s="10" t="str">
        <f t="shared" si="20"/>
        <v>HWW-181921</v>
      </c>
      <c r="B703" s="10" t="s">
        <v>618</v>
      </c>
      <c r="C703" s="152" t="s">
        <v>622</v>
      </c>
      <c r="D703" s="10">
        <v>8</v>
      </c>
      <c r="E703" s="10" t="s">
        <v>664</v>
      </c>
      <c r="F703" s="176">
        <f t="shared" si="26"/>
        <v>1921</v>
      </c>
      <c r="G703" s="176"/>
      <c r="H703" s="176"/>
      <c r="I703" s="176"/>
      <c r="J703" s="193">
        <v>18</v>
      </c>
    </row>
    <row r="704" spans="1:10">
      <c r="A704" s="10" t="str">
        <f t="shared" si="20"/>
        <v>HWW-181922</v>
      </c>
      <c r="B704" s="10" t="s">
        <v>618</v>
      </c>
      <c r="C704" s="152" t="s">
        <v>622</v>
      </c>
      <c r="D704" s="10">
        <v>8</v>
      </c>
      <c r="E704" s="10" t="s">
        <v>664</v>
      </c>
      <c r="F704" s="176">
        <f t="shared" si="26"/>
        <v>1922</v>
      </c>
      <c r="G704" s="176"/>
      <c r="H704" s="176"/>
      <c r="I704" s="176"/>
      <c r="J704" s="193">
        <v>18</v>
      </c>
    </row>
    <row r="705" spans="1:10">
      <c r="A705" s="10" t="str">
        <f t="shared" si="20"/>
        <v>HWW-181923</v>
      </c>
      <c r="B705" s="10" t="s">
        <v>618</v>
      </c>
      <c r="C705" s="152" t="s">
        <v>622</v>
      </c>
      <c r="D705" s="10">
        <v>8</v>
      </c>
      <c r="E705" s="10" t="s">
        <v>664</v>
      </c>
      <c r="F705" s="176">
        <f t="shared" si="26"/>
        <v>1923</v>
      </c>
      <c r="G705" s="176"/>
      <c r="H705" s="176"/>
      <c r="I705" s="176"/>
      <c r="J705" s="193">
        <v>18</v>
      </c>
    </row>
    <row r="706" spans="1:10">
      <c r="A706" s="10" t="str">
        <f t="shared" si="20"/>
        <v>HWW-181924</v>
      </c>
      <c r="B706" s="10" t="s">
        <v>618</v>
      </c>
      <c r="C706" s="152" t="s">
        <v>622</v>
      </c>
      <c r="D706" s="10">
        <v>8</v>
      </c>
      <c r="E706" s="10" t="s">
        <v>664</v>
      </c>
      <c r="F706" s="176">
        <f t="shared" si="26"/>
        <v>1924</v>
      </c>
      <c r="G706" s="176"/>
      <c r="H706" s="176"/>
      <c r="I706" s="176"/>
      <c r="J706" s="193">
        <v>19</v>
      </c>
    </row>
    <row r="707" spans="1:10">
      <c r="A707" s="10" t="str">
        <f t="shared" si="20"/>
        <v>HWW-181925</v>
      </c>
      <c r="B707" s="10" t="s">
        <v>618</v>
      </c>
      <c r="C707" s="152" t="s">
        <v>622</v>
      </c>
      <c r="D707" s="10">
        <v>8</v>
      </c>
      <c r="E707" s="10" t="s">
        <v>664</v>
      </c>
      <c r="F707" s="176">
        <f t="shared" si="26"/>
        <v>1925</v>
      </c>
      <c r="G707" s="176"/>
      <c r="H707" s="176"/>
      <c r="I707" s="176"/>
      <c r="J707" s="193">
        <v>18</v>
      </c>
    </row>
    <row r="708" spans="1:10">
      <c r="A708" s="10" t="str">
        <f t="shared" si="20"/>
        <v>HWW-181926</v>
      </c>
      <c r="B708" s="10" t="s">
        <v>618</v>
      </c>
      <c r="C708" s="152" t="s">
        <v>622</v>
      </c>
      <c r="D708" s="10">
        <v>8</v>
      </c>
      <c r="E708" s="10" t="s">
        <v>664</v>
      </c>
      <c r="F708" s="176">
        <f t="shared" si="26"/>
        <v>1926</v>
      </c>
      <c r="G708" s="176"/>
      <c r="H708" s="176"/>
      <c r="I708" s="176"/>
      <c r="J708" s="193">
        <v>19</v>
      </c>
    </row>
    <row r="709" spans="1:10">
      <c r="A709" s="10" t="str">
        <f t="shared" si="20"/>
        <v>HWW-181927</v>
      </c>
      <c r="B709" s="10" t="s">
        <v>618</v>
      </c>
      <c r="C709" s="152" t="s">
        <v>622</v>
      </c>
      <c r="D709" s="10">
        <v>8</v>
      </c>
      <c r="E709" s="10" t="s">
        <v>664</v>
      </c>
      <c r="F709" s="176">
        <f t="shared" si="26"/>
        <v>1927</v>
      </c>
      <c r="G709" s="176"/>
      <c r="H709" s="176"/>
      <c r="I709" s="176"/>
      <c r="J709" s="193">
        <v>18</v>
      </c>
    </row>
    <row r="710" spans="1:10">
      <c r="A710" s="10" t="str">
        <f t="shared" si="20"/>
        <v>HWW-181928</v>
      </c>
      <c r="B710" s="10" t="s">
        <v>618</v>
      </c>
      <c r="C710" s="152" t="s">
        <v>622</v>
      </c>
      <c r="D710" s="10">
        <v>8</v>
      </c>
      <c r="E710" s="10" t="s">
        <v>664</v>
      </c>
      <c r="F710" s="176">
        <f t="shared" si="26"/>
        <v>1928</v>
      </c>
      <c r="G710" s="176"/>
      <c r="H710" s="176"/>
      <c r="I710" s="176"/>
      <c r="J710" s="193">
        <v>18</v>
      </c>
    </row>
    <row r="711" spans="1:10">
      <c r="A711" s="10" t="str">
        <f t="shared" si="20"/>
        <v>HWW-181929</v>
      </c>
      <c r="B711" s="10" t="s">
        <v>618</v>
      </c>
      <c r="C711" s="152" t="s">
        <v>622</v>
      </c>
      <c r="D711" s="10">
        <v>8</v>
      </c>
      <c r="E711" s="10" t="s">
        <v>664</v>
      </c>
      <c r="F711" s="176">
        <f t="shared" si="26"/>
        <v>1929</v>
      </c>
      <c r="G711" s="176"/>
      <c r="H711" s="176"/>
      <c r="I711" s="176"/>
      <c r="J711" s="193">
        <v>18</v>
      </c>
    </row>
    <row r="712" spans="1:10">
      <c r="A712" s="10" t="str">
        <f t="shared" si="20"/>
        <v>HWW-181930</v>
      </c>
      <c r="B712" s="10" t="s">
        <v>618</v>
      </c>
      <c r="C712" s="152" t="s">
        <v>622</v>
      </c>
      <c r="D712" s="10">
        <v>8</v>
      </c>
      <c r="E712" s="10" t="s">
        <v>664</v>
      </c>
      <c r="F712" s="176">
        <f t="shared" si="26"/>
        <v>1930</v>
      </c>
      <c r="G712" s="176"/>
      <c r="H712" s="176"/>
      <c r="I712" s="176"/>
      <c r="J712" s="193">
        <v>17</v>
      </c>
    </row>
    <row r="713" spans="1:10">
      <c r="A713" s="10" t="str">
        <f t="shared" si="20"/>
        <v>HWW-181931</v>
      </c>
      <c r="B713" s="10" t="s">
        <v>618</v>
      </c>
      <c r="C713" s="152" t="s">
        <v>622</v>
      </c>
      <c r="D713" s="10">
        <v>8</v>
      </c>
      <c r="E713" s="10" t="s">
        <v>664</v>
      </c>
      <c r="F713" s="176">
        <f t="shared" si="26"/>
        <v>1931</v>
      </c>
      <c r="G713" s="176"/>
      <c r="H713" s="176"/>
      <c r="I713" s="176"/>
      <c r="J713" s="193">
        <v>16</v>
      </c>
    </row>
    <row r="714" spans="1:10">
      <c r="A714" s="10" t="str">
        <f t="shared" si="20"/>
        <v>HWW-181932</v>
      </c>
      <c r="B714" s="10" t="s">
        <v>618</v>
      </c>
      <c r="C714" s="152" t="s">
        <v>622</v>
      </c>
      <c r="D714" s="10">
        <v>8</v>
      </c>
      <c r="E714" s="10" t="s">
        <v>664</v>
      </c>
      <c r="F714" s="176">
        <f t="shared" si="26"/>
        <v>1932</v>
      </c>
      <c r="G714" s="176"/>
      <c r="H714" s="176"/>
      <c r="I714" s="176"/>
      <c r="J714" s="193">
        <v>15</v>
      </c>
    </row>
    <row r="715" spans="1:10">
      <c r="A715" s="10" t="str">
        <f t="shared" si="20"/>
        <v>HWW-181933</v>
      </c>
      <c r="B715" s="10" t="s">
        <v>618</v>
      </c>
      <c r="C715" s="152" t="s">
        <v>622</v>
      </c>
      <c r="D715" s="10">
        <v>8</v>
      </c>
      <c r="E715" s="10" t="s">
        <v>664</v>
      </c>
      <c r="F715" s="176">
        <f t="shared" si="26"/>
        <v>1933</v>
      </c>
      <c r="G715" s="176"/>
      <c r="H715" s="176"/>
      <c r="I715" s="176"/>
      <c r="J715" s="193">
        <v>15</v>
      </c>
    </row>
    <row r="716" spans="1:10">
      <c r="A716" s="10" t="str">
        <f t="shared" si="20"/>
        <v>HWW-181934</v>
      </c>
      <c r="B716" s="10" t="s">
        <v>618</v>
      </c>
      <c r="C716" s="152" t="s">
        <v>622</v>
      </c>
      <c r="D716" s="10">
        <v>8</v>
      </c>
      <c r="E716" s="10" t="s">
        <v>664</v>
      </c>
      <c r="F716" s="176">
        <f t="shared" si="26"/>
        <v>1934</v>
      </c>
      <c r="G716" s="176"/>
      <c r="H716" s="176"/>
      <c r="I716" s="176"/>
      <c r="J716" s="193">
        <v>16</v>
      </c>
    </row>
    <row r="717" spans="1:10">
      <c r="A717" s="10" t="str">
        <f t="shared" ref="A717:A780" si="27">CONCATENATE(B717,C717,D717,F717)</f>
        <v>HWW-181935</v>
      </c>
      <c r="B717" s="10" t="s">
        <v>618</v>
      </c>
      <c r="C717" s="152" t="s">
        <v>622</v>
      </c>
      <c r="D717" s="10">
        <v>8</v>
      </c>
      <c r="E717" s="10" t="s">
        <v>664</v>
      </c>
      <c r="F717" s="176">
        <f t="shared" si="26"/>
        <v>1935</v>
      </c>
      <c r="G717" s="176"/>
      <c r="H717" s="176"/>
      <c r="I717" s="176"/>
      <c r="J717" s="193">
        <v>16</v>
      </c>
    </row>
    <row r="718" spans="1:10">
      <c r="A718" s="10" t="str">
        <f t="shared" si="27"/>
        <v>HWW-181936</v>
      </c>
      <c r="B718" s="10" t="s">
        <v>618</v>
      </c>
      <c r="C718" s="152" t="s">
        <v>622</v>
      </c>
      <c r="D718" s="10">
        <v>8</v>
      </c>
      <c r="E718" s="10" t="s">
        <v>664</v>
      </c>
      <c r="F718" s="176">
        <f t="shared" si="26"/>
        <v>1936</v>
      </c>
      <c r="G718" s="176"/>
      <c r="H718" s="176"/>
      <c r="I718" s="176"/>
      <c r="J718" s="193">
        <v>16</v>
      </c>
    </row>
    <row r="719" spans="1:10">
      <c r="A719" s="10" t="str">
        <f t="shared" si="27"/>
        <v>HWW-181937</v>
      </c>
      <c r="B719" s="10" t="s">
        <v>618</v>
      </c>
      <c r="C719" s="152" t="s">
        <v>622</v>
      </c>
      <c r="D719" s="10">
        <v>8</v>
      </c>
      <c r="E719" s="10" t="s">
        <v>664</v>
      </c>
      <c r="F719" s="176">
        <f t="shared" si="26"/>
        <v>1937</v>
      </c>
      <c r="G719" s="176"/>
      <c r="H719" s="176"/>
      <c r="I719" s="176"/>
      <c r="J719" s="193">
        <v>18</v>
      </c>
    </row>
    <row r="720" spans="1:10">
      <c r="A720" s="10" t="str">
        <f t="shared" si="27"/>
        <v>HWW-181938</v>
      </c>
      <c r="B720" s="10" t="s">
        <v>618</v>
      </c>
      <c r="C720" s="152" t="s">
        <v>622</v>
      </c>
      <c r="D720" s="10">
        <v>8</v>
      </c>
      <c r="E720" s="10" t="s">
        <v>664</v>
      </c>
      <c r="F720" s="176">
        <f t="shared" si="26"/>
        <v>1938</v>
      </c>
      <c r="G720" s="176"/>
      <c r="H720" s="176"/>
      <c r="I720" s="176"/>
      <c r="J720" s="193">
        <v>18</v>
      </c>
    </row>
    <row r="721" spans="1:10">
      <c r="A721" s="10" t="str">
        <f t="shared" si="27"/>
        <v>HWW-181939</v>
      </c>
      <c r="B721" s="10" t="s">
        <v>618</v>
      </c>
      <c r="C721" s="152" t="s">
        <v>622</v>
      </c>
      <c r="D721" s="10">
        <v>8</v>
      </c>
      <c r="E721" s="10" t="s">
        <v>664</v>
      </c>
      <c r="F721" s="176">
        <f t="shared" si="26"/>
        <v>1939</v>
      </c>
      <c r="G721" s="176"/>
      <c r="H721" s="176"/>
      <c r="I721" s="176"/>
      <c r="J721" s="193">
        <v>18</v>
      </c>
    </row>
    <row r="722" spans="1:10">
      <c r="A722" s="10" t="str">
        <f t="shared" si="27"/>
        <v>HWW-181940</v>
      </c>
      <c r="B722" s="10" t="s">
        <v>618</v>
      </c>
      <c r="C722" s="152" t="s">
        <v>622</v>
      </c>
      <c r="D722" s="10">
        <v>8</v>
      </c>
      <c r="E722" s="10" t="s">
        <v>664</v>
      </c>
      <c r="F722" s="176">
        <f t="shared" si="26"/>
        <v>1940</v>
      </c>
      <c r="G722" s="176"/>
      <c r="H722" s="176"/>
      <c r="I722" s="176"/>
      <c r="J722" s="193">
        <v>18</v>
      </c>
    </row>
    <row r="723" spans="1:10">
      <c r="A723" s="10" t="str">
        <f t="shared" si="27"/>
        <v>HWW-181941</v>
      </c>
      <c r="B723" s="10" t="s">
        <v>618</v>
      </c>
      <c r="C723" s="152" t="s">
        <v>622</v>
      </c>
      <c r="D723" s="10">
        <v>8</v>
      </c>
      <c r="E723" s="10" t="s">
        <v>664</v>
      </c>
      <c r="F723" s="176">
        <f t="shared" si="26"/>
        <v>1941</v>
      </c>
      <c r="G723" s="176"/>
      <c r="H723" s="176"/>
      <c r="I723" s="176"/>
      <c r="J723" s="193">
        <v>19</v>
      </c>
    </row>
    <row r="724" spans="1:10">
      <c r="A724" s="10" t="str">
        <f t="shared" si="27"/>
        <v>HWW-181942</v>
      </c>
      <c r="B724" s="10" t="s">
        <v>618</v>
      </c>
      <c r="C724" s="152" t="s">
        <v>622</v>
      </c>
      <c r="D724" s="10">
        <v>8</v>
      </c>
      <c r="E724" s="10" t="s">
        <v>664</v>
      </c>
      <c r="F724" s="176">
        <f t="shared" si="26"/>
        <v>1942</v>
      </c>
      <c r="G724" s="176"/>
      <c r="H724" s="176"/>
      <c r="I724" s="176"/>
      <c r="J724" s="193">
        <v>20</v>
      </c>
    </row>
    <row r="725" spans="1:10">
      <c r="A725" s="10" t="str">
        <f t="shared" si="27"/>
        <v>HWW-181943</v>
      </c>
      <c r="B725" s="10" t="s">
        <v>618</v>
      </c>
      <c r="C725" s="152" t="s">
        <v>622</v>
      </c>
      <c r="D725" s="10">
        <v>8</v>
      </c>
      <c r="E725" s="10" t="s">
        <v>664</v>
      </c>
      <c r="F725" s="176">
        <f t="shared" si="26"/>
        <v>1943</v>
      </c>
      <c r="G725" s="176"/>
      <c r="H725" s="176"/>
      <c r="I725" s="176"/>
      <c r="J725" s="193">
        <v>21</v>
      </c>
    </row>
    <row r="726" spans="1:10">
      <c r="A726" s="10" t="str">
        <f t="shared" si="27"/>
        <v>HWW-181944</v>
      </c>
      <c r="B726" s="10" t="s">
        <v>618</v>
      </c>
      <c r="C726" s="152" t="s">
        <v>622</v>
      </c>
      <c r="D726" s="10">
        <v>8</v>
      </c>
      <c r="E726" s="10" t="s">
        <v>664</v>
      </c>
      <c r="F726" s="176">
        <f t="shared" si="26"/>
        <v>1944</v>
      </c>
      <c r="G726" s="176"/>
      <c r="H726" s="176"/>
      <c r="I726" s="176"/>
      <c r="J726" s="193">
        <v>21</v>
      </c>
    </row>
    <row r="727" spans="1:10">
      <c r="A727" s="10" t="str">
        <f t="shared" si="27"/>
        <v>HWW-181945</v>
      </c>
      <c r="B727" s="10" t="s">
        <v>618</v>
      </c>
      <c r="C727" s="152" t="s">
        <v>622</v>
      </c>
      <c r="D727" s="10">
        <v>8</v>
      </c>
      <c r="E727" s="10" t="s">
        <v>664</v>
      </c>
      <c r="F727" s="176">
        <f t="shared" si="26"/>
        <v>1945</v>
      </c>
      <c r="G727" s="176"/>
      <c r="H727" s="176"/>
      <c r="I727" s="176"/>
      <c r="J727" s="193">
        <v>22</v>
      </c>
    </row>
    <row r="728" spans="1:10">
      <c r="A728" s="10" t="str">
        <f t="shared" si="27"/>
        <v>HWW-181946</v>
      </c>
      <c r="B728" s="10" t="s">
        <v>618</v>
      </c>
      <c r="C728" s="152" t="s">
        <v>622</v>
      </c>
      <c r="D728" s="10">
        <v>8</v>
      </c>
      <c r="E728" s="10" t="s">
        <v>664</v>
      </c>
      <c r="F728" s="176">
        <f t="shared" si="26"/>
        <v>1946</v>
      </c>
      <c r="G728" s="176"/>
      <c r="H728" s="176"/>
      <c r="I728" s="176"/>
      <c r="J728" s="193">
        <v>24</v>
      </c>
    </row>
    <row r="729" spans="1:10">
      <c r="A729" s="10" t="str">
        <f t="shared" si="27"/>
        <v>HWW-181947</v>
      </c>
      <c r="B729" s="10" t="s">
        <v>618</v>
      </c>
      <c r="C729" s="152" t="s">
        <v>622</v>
      </c>
      <c r="D729" s="10">
        <v>8</v>
      </c>
      <c r="E729" s="10" t="s">
        <v>664</v>
      </c>
      <c r="F729" s="176">
        <f t="shared" si="26"/>
        <v>1947</v>
      </c>
      <c r="G729" s="176"/>
      <c r="H729" s="176"/>
      <c r="I729" s="176"/>
      <c r="J729" s="193">
        <v>28</v>
      </c>
    </row>
    <row r="730" spans="1:10">
      <c r="A730" s="10" t="str">
        <f t="shared" si="27"/>
        <v>HWW-181948</v>
      </c>
      <c r="B730" s="10" t="s">
        <v>618</v>
      </c>
      <c r="C730" s="152" t="s">
        <v>622</v>
      </c>
      <c r="D730" s="10">
        <v>8</v>
      </c>
      <c r="E730" s="10" t="s">
        <v>664</v>
      </c>
      <c r="F730" s="176">
        <f t="shared" si="26"/>
        <v>1948</v>
      </c>
      <c r="G730" s="176"/>
      <c r="H730" s="176"/>
      <c r="I730" s="176"/>
      <c r="J730" s="193">
        <v>32</v>
      </c>
    </row>
    <row r="731" spans="1:10">
      <c r="A731" s="10" t="str">
        <f t="shared" si="27"/>
        <v>HWW-181949</v>
      </c>
      <c r="B731" s="10" t="s">
        <v>618</v>
      </c>
      <c r="C731" s="152" t="s">
        <v>622</v>
      </c>
      <c r="D731" s="10">
        <v>8</v>
      </c>
      <c r="E731" s="10" t="s">
        <v>664</v>
      </c>
      <c r="F731" s="176">
        <f t="shared" si="26"/>
        <v>1949</v>
      </c>
      <c r="G731" s="176"/>
      <c r="H731" s="176"/>
      <c r="I731" s="176"/>
      <c r="J731" s="193">
        <v>35</v>
      </c>
    </row>
    <row r="732" spans="1:10">
      <c r="A732" s="10" t="str">
        <f t="shared" si="27"/>
        <v>HWW-181950</v>
      </c>
      <c r="B732" s="10" t="s">
        <v>618</v>
      </c>
      <c r="C732" s="152" t="s">
        <v>622</v>
      </c>
      <c r="D732" s="10">
        <v>8</v>
      </c>
      <c r="E732" s="10" t="s">
        <v>664</v>
      </c>
      <c r="F732" s="176">
        <f t="shared" si="26"/>
        <v>1950</v>
      </c>
      <c r="G732" s="176"/>
      <c r="H732" s="176"/>
      <c r="I732" s="176"/>
      <c r="J732" s="193">
        <v>36</v>
      </c>
    </row>
    <row r="733" spans="1:10">
      <c r="A733" s="10" t="str">
        <f t="shared" si="27"/>
        <v>HWW-181951</v>
      </c>
      <c r="B733" s="10" t="s">
        <v>618</v>
      </c>
      <c r="C733" s="152" t="s">
        <v>622</v>
      </c>
      <c r="D733" s="10">
        <v>8</v>
      </c>
      <c r="E733" s="10" t="s">
        <v>664</v>
      </c>
      <c r="F733" s="176">
        <f t="shared" si="26"/>
        <v>1951</v>
      </c>
      <c r="G733" s="176"/>
      <c r="H733" s="176"/>
      <c r="I733" s="176"/>
      <c r="J733" s="193">
        <v>38</v>
      </c>
    </row>
    <row r="734" spans="1:10">
      <c r="A734" s="10" t="str">
        <f t="shared" si="27"/>
        <v>HWW-181952</v>
      </c>
      <c r="B734" s="10" t="s">
        <v>618</v>
      </c>
      <c r="C734" s="152" t="s">
        <v>622</v>
      </c>
      <c r="D734" s="10">
        <v>8</v>
      </c>
      <c r="E734" s="10" t="s">
        <v>664</v>
      </c>
      <c r="F734" s="176">
        <f t="shared" si="26"/>
        <v>1952</v>
      </c>
      <c r="G734" s="176"/>
      <c r="H734" s="176"/>
      <c r="I734" s="176"/>
      <c r="J734" s="193">
        <v>38</v>
      </c>
    </row>
    <row r="735" spans="1:10">
      <c r="A735" s="10" t="str">
        <f t="shared" si="27"/>
        <v>HWW-181953</v>
      </c>
      <c r="B735" s="10" t="s">
        <v>618</v>
      </c>
      <c r="C735" s="152" t="s">
        <v>622</v>
      </c>
      <c r="D735" s="10">
        <v>8</v>
      </c>
      <c r="E735" s="10" t="s">
        <v>664</v>
      </c>
      <c r="F735" s="176">
        <f t="shared" si="26"/>
        <v>1953</v>
      </c>
      <c r="G735" s="176"/>
      <c r="H735" s="176"/>
      <c r="I735" s="176"/>
      <c r="J735" s="193">
        <v>39</v>
      </c>
    </row>
    <row r="736" spans="1:10">
      <c r="A736" s="10" t="str">
        <f t="shared" si="27"/>
        <v>HWW-181954</v>
      </c>
      <c r="B736" s="10" t="s">
        <v>618</v>
      </c>
      <c r="C736" s="152" t="s">
        <v>622</v>
      </c>
      <c r="D736" s="10">
        <v>8</v>
      </c>
      <c r="E736" s="10" t="s">
        <v>664</v>
      </c>
      <c r="F736" s="176">
        <f t="shared" si="26"/>
        <v>1954</v>
      </c>
      <c r="G736" s="176"/>
      <c r="H736" s="176"/>
      <c r="I736" s="176"/>
      <c r="J736" s="193">
        <v>41</v>
      </c>
    </row>
    <row r="737" spans="1:10">
      <c r="A737" s="10" t="str">
        <f t="shared" si="27"/>
        <v>HWW-181955</v>
      </c>
      <c r="B737" s="10" t="s">
        <v>618</v>
      </c>
      <c r="C737" s="152" t="s">
        <v>622</v>
      </c>
      <c r="D737" s="10">
        <v>8</v>
      </c>
      <c r="E737" s="10" t="s">
        <v>664</v>
      </c>
      <c r="F737" s="176">
        <f t="shared" si="26"/>
        <v>1955</v>
      </c>
      <c r="G737" s="176"/>
      <c r="H737" s="176"/>
      <c r="I737" s="176"/>
      <c r="J737" s="193">
        <v>43</v>
      </c>
    </row>
    <row r="738" spans="1:10">
      <c r="A738" s="10" t="str">
        <f t="shared" si="27"/>
        <v>HWW-181956</v>
      </c>
      <c r="B738" s="10" t="s">
        <v>618</v>
      </c>
      <c r="C738" s="152" t="s">
        <v>622</v>
      </c>
      <c r="D738" s="10">
        <v>8</v>
      </c>
      <c r="E738" s="10" t="s">
        <v>664</v>
      </c>
      <c r="F738" s="176">
        <f t="shared" si="26"/>
        <v>1956</v>
      </c>
      <c r="G738" s="176"/>
      <c r="H738" s="176"/>
      <c r="I738" s="176"/>
      <c r="J738" s="193">
        <v>46</v>
      </c>
    </row>
    <row r="739" spans="1:10">
      <c r="A739" s="10" t="str">
        <f t="shared" si="27"/>
        <v>HWW-181957</v>
      </c>
      <c r="B739" s="10" t="s">
        <v>618</v>
      </c>
      <c r="C739" s="152" t="s">
        <v>622</v>
      </c>
      <c r="D739" s="10">
        <v>8</v>
      </c>
      <c r="E739" s="10" t="s">
        <v>664</v>
      </c>
      <c r="F739" s="176">
        <f t="shared" si="26"/>
        <v>1957</v>
      </c>
      <c r="G739" s="176"/>
      <c r="H739" s="176"/>
      <c r="I739" s="176"/>
      <c r="J739" s="193">
        <v>49</v>
      </c>
    </row>
    <row r="740" spans="1:10">
      <c r="A740" s="10" t="str">
        <f t="shared" si="27"/>
        <v>HWW-181958</v>
      </c>
      <c r="B740" s="10" t="s">
        <v>618</v>
      </c>
      <c r="C740" s="152" t="s">
        <v>622</v>
      </c>
      <c r="D740" s="10">
        <v>8</v>
      </c>
      <c r="E740" s="10" t="s">
        <v>664</v>
      </c>
      <c r="F740" s="176">
        <f t="shared" si="26"/>
        <v>1958</v>
      </c>
      <c r="G740" s="176"/>
      <c r="H740" s="176"/>
      <c r="I740" s="176"/>
      <c r="J740" s="193">
        <v>50</v>
      </c>
    </row>
    <row r="741" spans="1:10">
      <c r="A741" s="10" t="str">
        <f t="shared" si="27"/>
        <v>HWW-181959</v>
      </c>
      <c r="B741" s="10" t="s">
        <v>618</v>
      </c>
      <c r="C741" s="152" t="s">
        <v>622</v>
      </c>
      <c r="D741" s="10">
        <v>8</v>
      </c>
      <c r="E741" s="10" t="s">
        <v>664</v>
      </c>
      <c r="F741" s="176">
        <f t="shared" si="26"/>
        <v>1959</v>
      </c>
      <c r="G741" s="176"/>
      <c r="H741" s="176"/>
      <c r="I741" s="176"/>
      <c r="J741" s="193">
        <v>52</v>
      </c>
    </row>
    <row r="742" spans="1:10">
      <c r="A742" s="10" t="str">
        <f t="shared" si="27"/>
        <v>HWW-181960</v>
      </c>
      <c r="B742" s="10" t="s">
        <v>618</v>
      </c>
      <c r="C742" s="152" t="s">
        <v>622</v>
      </c>
      <c r="D742" s="10">
        <v>8</v>
      </c>
      <c r="E742" s="10" t="s">
        <v>664</v>
      </c>
      <c r="F742" s="176">
        <f t="shared" si="26"/>
        <v>1960</v>
      </c>
      <c r="G742" s="176"/>
      <c r="H742" s="176"/>
      <c r="I742" s="176"/>
      <c r="J742" s="193">
        <v>53</v>
      </c>
    </row>
    <row r="743" spans="1:10">
      <c r="A743" s="10" t="str">
        <f t="shared" si="27"/>
        <v>HWW-181961</v>
      </c>
      <c r="B743" s="10" t="s">
        <v>618</v>
      </c>
      <c r="C743" s="152" t="s">
        <v>622</v>
      </c>
      <c r="D743" s="10">
        <v>8</v>
      </c>
      <c r="E743" s="10" t="s">
        <v>664</v>
      </c>
      <c r="F743" s="176">
        <f t="shared" si="26"/>
        <v>1961</v>
      </c>
      <c r="G743" s="176"/>
      <c r="H743" s="176"/>
      <c r="I743" s="176"/>
      <c r="J743" s="193">
        <v>53</v>
      </c>
    </row>
    <row r="744" spans="1:10">
      <c r="A744" s="10" t="str">
        <f t="shared" si="27"/>
        <v>HWW-181962</v>
      </c>
      <c r="B744" s="10" t="s">
        <v>618</v>
      </c>
      <c r="C744" s="152" t="s">
        <v>622</v>
      </c>
      <c r="D744" s="10">
        <v>8</v>
      </c>
      <c r="E744" s="10" t="s">
        <v>664</v>
      </c>
      <c r="F744" s="176">
        <f t="shared" si="26"/>
        <v>1962</v>
      </c>
      <c r="G744" s="176"/>
      <c r="H744" s="176"/>
      <c r="I744" s="176"/>
      <c r="J744" s="193">
        <v>54</v>
      </c>
    </row>
    <row r="745" spans="1:10">
      <c r="A745" s="10" t="str">
        <f t="shared" si="27"/>
        <v>HWW-181963</v>
      </c>
      <c r="B745" s="10" t="s">
        <v>618</v>
      </c>
      <c r="C745" s="152" t="s">
        <v>622</v>
      </c>
      <c r="D745" s="10">
        <v>8</v>
      </c>
      <c r="E745" s="10" t="s">
        <v>664</v>
      </c>
      <c r="F745" s="176">
        <f t="shared" si="26"/>
        <v>1963</v>
      </c>
      <c r="G745" s="176"/>
      <c r="H745" s="176"/>
      <c r="I745" s="176"/>
      <c r="J745" s="193">
        <v>55</v>
      </c>
    </row>
    <row r="746" spans="1:10">
      <c r="A746" s="10" t="str">
        <f t="shared" si="27"/>
        <v>HWW-181964</v>
      </c>
      <c r="B746" s="10" t="s">
        <v>618</v>
      </c>
      <c r="C746" s="152" t="s">
        <v>622</v>
      </c>
      <c r="D746" s="10">
        <v>8</v>
      </c>
      <c r="E746" s="10" t="s">
        <v>664</v>
      </c>
      <c r="F746" s="176">
        <f t="shared" si="26"/>
        <v>1964</v>
      </c>
      <c r="G746" s="176"/>
      <c r="H746" s="176"/>
      <c r="I746" s="176"/>
      <c r="J746" s="193">
        <v>56</v>
      </c>
    </row>
    <row r="747" spans="1:10">
      <c r="A747" s="10" t="str">
        <f t="shared" si="27"/>
        <v>HWW-181965</v>
      </c>
      <c r="B747" s="10" t="s">
        <v>618</v>
      </c>
      <c r="C747" s="152" t="s">
        <v>622</v>
      </c>
      <c r="D747" s="10">
        <v>8</v>
      </c>
      <c r="E747" s="10" t="s">
        <v>664</v>
      </c>
      <c r="F747" s="176">
        <f t="shared" si="26"/>
        <v>1965</v>
      </c>
      <c r="G747" s="176"/>
      <c r="H747" s="176"/>
      <c r="I747" s="176"/>
      <c r="J747" s="193">
        <v>57</v>
      </c>
    </row>
    <row r="748" spans="1:10">
      <c r="A748" s="10" t="str">
        <f t="shared" si="27"/>
        <v>HWW-181966</v>
      </c>
      <c r="B748" s="10" t="s">
        <v>618</v>
      </c>
      <c r="C748" s="152" t="s">
        <v>622</v>
      </c>
      <c r="D748" s="10">
        <v>8</v>
      </c>
      <c r="E748" s="10" t="s">
        <v>664</v>
      </c>
      <c r="F748" s="176">
        <f t="shared" si="26"/>
        <v>1966</v>
      </c>
      <c r="G748" s="176"/>
      <c r="H748" s="176"/>
      <c r="I748" s="176"/>
      <c r="J748" s="193">
        <v>59</v>
      </c>
    </row>
    <row r="749" spans="1:10">
      <c r="A749" s="10" t="str">
        <f t="shared" si="27"/>
        <v>HWW-181967</v>
      </c>
      <c r="B749" s="10" t="s">
        <v>618</v>
      </c>
      <c r="C749" s="152" t="s">
        <v>622</v>
      </c>
      <c r="D749" s="10">
        <v>8</v>
      </c>
      <c r="E749" s="10" t="s">
        <v>664</v>
      </c>
      <c r="F749" s="176">
        <f t="shared" si="26"/>
        <v>1967</v>
      </c>
      <c r="G749" s="176"/>
      <c r="H749" s="176"/>
      <c r="I749" s="176"/>
      <c r="J749" s="193">
        <v>61</v>
      </c>
    </row>
    <row r="750" spans="1:10">
      <c r="A750" s="10" t="str">
        <f t="shared" si="27"/>
        <v>HWW-181968</v>
      </c>
      <c r="B750" s="10" t="s">
        <v>618</v>
      </c>
      <c r="C750" s="152" t="s">
        <v>622</v>
      </c>
      <c r="D750" s="10">
        <v>8</v>
      </c>
      <c r="E750" s="10" t="s">
        <v>664</v>
      </c>
      <c r="F750" s="176">
        <f t="shared" si="26"/>
        <v>1968</v>
      </c>
      <c r="G750" s="176"/>
      <c r="H750" s="176"/>
      <c r="I750" s="176"/>
      <c r="J750" s="193">
        <v>64</v>
      </c>
    </row>
    <row r="751" spans="1:10">
      <c r="A751" s="10" t="str">
        <f t="shared" si="27"/>
        <v>HWW-181969</v>
      </c>
      <c r="B751" s="10" t="s">
        <v>618</v>
      </c>
      <c r="C751" s="152" t="s">
        <v>622</v>
      </c>
      <c r="D751" s="10">
        <v>8</v>
      </c>
      <c r="E751" s="10" t="s">
        <v>664</v>
      </c>
      <c r="F751" s="176">
        <f t="shared" si="26"/>
        <v>1969</v>
      </c>
      <c r="G751" s="176"/>
      <c r="H751" s="176"/>
      <c r="I751" s="176"/>
      <c r="J751" s="193">
        <v>69</v>
      </c>
    </row>
    <row r="752" spans="1:10">
      <c r="A752" s="10" t="str">
        <f t="shared" si="27"/>
        <v>HWW-181970</v>
      </c>
      <c r="B752" s="10" t="s">
        <v>618</v>
      </c>
      <c r="C752" s="152" t="s">
        <v>622</v>
      </c>
      <c r="D752" s="10">
        <v>8</v>
      </c>
      <c r="E752" s="10" t="s">
        <v>664</v>
      </c>
      <c r="F752" s="152" t="s">
        <v>535</v>
      </c>
      <c r="G752" s="152"/>
      <c r="H752" s="152"/>
      <c r="I752" s="152"/>
      <c r="J752" s="193">
        <v>75</v>
      </c>
    </row>
    <row r="753" spans="1:10">
      <c r="A753" s="10" t="str">
        <f t="shared" si="27"/>
        <v>HWW-181971</v>
      </c>
      <c r="B753" s="10" t="s">
        <v>618</v>
      </c>
      <c r="C753" s="152" t="s">
        <v>622</v>
      </c>
      <c r="D753" s="10">
        <v>8</v>
      </c>
      <c r="E753" s="10" t="s">
        <v>664</v>
      </c>
      <c r="F753" s="152" t="s">
        <v>536</v>
      </c>
      <c r="G753" s="152"/>
      <c r="H753" s="152"/>
      <c r="I753" s="152"/>
      <c r="J753" s="152">
        <v>84</v>
      </c>
    </row>
    <row r="754" spans="1:10">
      <c r="A754" s="10" t="str">
        <f t="shared" si="27"/>
        <v>HWW-181972</v>
      </c>
      <c r="B754" s="10" t="s">
        <v>618</v>
      </c>
      <c r="C754" s="152" t="s">
        <v>622</v>
      </c>
      <c r="D754" s="10">
        <v>8</v>
      </c>
      <c r="E754" s="10" t="s">
        <v>664</v>
      </c>
      <c r="F754" s="152" t="s">
        <v>537</v>
      </c>
      <c r="G754" s="152"/>
      <c r="H754" s="152"/>
      <c r="I754" s="152"/>
      <c r="J754" s="152">
        <v>92</v>
      </c>
    </row>
    <row r="755" spans="1:10">
      <c r="A755" s="10" t="str">
        <f t="shared" si="27"/>
        <v>HWW-181973</v>
      </c>
      <c r="B755" s="10" t="s">
        <v>618</v>
      </c>
      <c r="C755" s="152" t="s">
        <v>622</v>
      </c>
      <c r="D755" s="10">
        <v>8</v>
      </c>
      <c r="E755" s="10" t="s">
        <v>664</v>
      </c>
      <c r="F755" s="152" t="s">
        <v>538</v>
      </c>
      <c r="G755" s="152"/>
      <c r="H755" s="152"/>
      <c r="I755" s="152"/>
      <c r="J755" s="152">
        <v>100</v>
      </c>
    </row>
    <row r="756" spans="1:10">
      <c r="A756" s="10" t="str">
        <f t="shared" si="27"/>
        <v>HWW-181974</v>
      </c>
      <c r="B756" s="10" t="s">
        <v>618</v>
      </c>
      <c r="C756" s="152" t="s">
        <v>622</v>
      </c>
      <c r="D756" s="10">
        <v>8</v>
      </c>
      <c r="E756" s="10" t="s">
        <v>664</v>
      </c>
      <c r="F756" s="152" t="s">
        <v>539</v>
      </c>
      <c r="G756" s="152"/>
      <c r="H756" s="152"/>
      <c r="I756" s="152"/>
      <c r="J756" s="152">
        <v>117</v>
      </c>
    </row>
    <row r="757" spans="1:10">
      <c r="A757" s="10" t="str">
        <f t="shared" si="27"/>
        <v>HWW-181975</v>
      </c>
      <c r="B757" s="10" t="s">
        <v>618</v>
      </c>
      <c r="C757" s="152" t="s">
        <v>622</v>
      </c>
      <c r="D757" s="10">
        <v>8</v>
      </c>
      <c r="E757" s="10" t="s">
        <v>664</v>
      </c>
      <c r="F757" s="152" t="s">
        <v>540</v>
      </c>
      <c r="G757" s="152"/>
      <c r="H757" s="152"/>
      <c r="I757" s="152"/>
      <c r="J757" s="152">
        <v>127</v>
      </c>
    </row>
    <row r="758" spans="1:10">
      <c r="A758" s="10" t="str">
        <f t="shared" si="27"/>
        <v>HWW-181976</v>
      </c>
      <c r="B758" s="10" t="s">
        <v>618</v>
      </c>
      <c r="C758" s="152" t="s">
        <v>622</v>
      </c>
      <c r="D758" s="10">
        <v>8</v>
      </c>
      <c r="E758" s="10" t="s">
        <v>664</v>
      </c>
      <c r="F758" s="152" t="s">
        <v>541</v>
      </c>
      <c r="G758" s="152"/>
      <c r="H758" s="152"/>
      <c r="I758" s="152"/>
      <c r="J758" s="152">
        <v>130</v>
      </c>
    </row>
    <row r="759" spans="1:10">
      <c r="A759" s="10" t="str">
        <f t="shared" si="27"/>
        <v>HWW-181977</v>
      </c>
      <c r="B759" s="10" t="s">
        <v>618</v>
      </c>
      <c r="C759" s="152" t="s">
        <v>622</v>
      </c>
      <c r="D759" s="10">
        <v>8</v>
      </c>
      <c r="E759" s="10" t="s">
        <v>664</v>
      </c>
      <c r="F759" s="152" t="s">
        <v>542</v>
      </c>
      <c r="G759" s="152"/>
      <c r="H759" s="152"/>
      <c r="I759" s="152"/>
      <c r="J759" s="152">
        <v>137</v>
      </c>
    </row>
    <row r="760" spans="1:10">
      <c r="A760" s="10" t="str">
        <f t="shared" si="27"/>
        <v>HWW-181978</v>
      </c>
      <c r="B760" s="10" t="s">
        <v>618</v>
      </c>
      <c r="C760" s="152" t="s">
        <v>622</v>
      </c>
      <c r="D760" s="10">
        <v>8</v>
      </c>
      <c r="E760" s="10" t="s">
        <v>664</v>
      </c>
      <c r="F760" s="152" t="s">
        <v>543</v>
      </c>
      <c r="G760" s="152"/>
      <c r="H760" s="152"/>
      <c r="I760" s="152"/>
      <c r="J760" s="152">
        <v>148</v>
      </c>
    </row>
    <row r="761" spans="1:10">
      <c r="A761" s="10" t="str">
        <f t="shared" si="27"/>
        <v>HWW-181979</v>
      </c>
      <c r="B761" s="10" t="s">
        <v>618</v>
      </c>
      <c r="C761" s="152" t="s">
        <v>622</v>
      </c>
      <c r="D761" s="10">
        <v>8</v>
      </c>
      <c r="E761" s="10" t="s">
        <v>664</v>
      </c>
      <c r="F761" s="152" t="s">
        <v>544</v>
      </c>
      <c r="G761" s="152"/>
      <c r="H761" s="152"/>
      <c r="I761" s="152"/>
      <c r="J761" s="152">
        <v>163</v>
      </c>
    </row>
    <row r="762" spans="1:10">
      <c r="A762" s="10" t="str">
        <f t="shared" si="27"/>
        <v>HWW-181980</v>
      </c>
      <c r="B762" s="10" t="s">
        <v>618</v>
      </c>
      <c r="C762" s="152" t="s">
        <v>622</v>
      </c>
      <c r="D762" s="10">
        <v>8</v>
      </c>
      <c r="E762" s="10" t="s">
        <v>664</v>
      </c>
      <c r="F762" s="152" t="s">
        <v>545</v>
      </c>
      <c r="G762" s="152"/>
      <c r="H762" s="152"/>
      <c r="I762" s="152"/>
      <c r="J762" s="152">
        <v>181</v>
      </c>
    </row>
    <row r="763" spans="1:10">
      <c r="A763" s="10" t="str">
        <f t="shared" si="27"/>
        <v>HWW-181981</v>
      </c>
      <c r="B763" s="10" t="s">
        <v>618</v>
      </c>
      <c r="C763" s="152" t="s">
        <v>622</v>
      </c>
      <c r="D763" s="10">
        <v>8</v>
      </c>
      <c r="E763" s="10" t="s">
        <v>664</v>
      </c>
      <c r="F763" s="152" t="s">
        <v>546</v>
      </c>
      <c r="G763" s="152"/>
      <c r="H763" s="152"/>
      <c r="I763" s="152"/>
      <c r="J763" s="152">
        <v>191</v>
      </c>
    </row>
    <row r="764" spans="1:10">
      <c r="A764" s="10" t="str">
        <f t="shared" si="27"/>
        <v>HWW-181982</v>
      </c>
      <c r="B764" s="10" t="s">
        <v>618</v>
      </c>
      <c r="C764" s="152" t="s">
        <v>622</v>
      </c>
      <c r="D764" s="10">
        <v>8</v>
      </c>
      <c r="E764" s="10" t="s">
        <v>664</v>
      </c>
      <c r="F764" s="152" t="s">
        <v>547</v>
      </c>
      <c r="G764" s="152"/>
      <c r="H764" s="152"/>
      <c r="I764" s="152"/>
      <c r="J764" s="152">
        <v>198</v>
      </c>
    </row>
    <row r="765" spans="1:10">
      <c r="A765" s="10" t="str">
        <f t="shared" si="27"/>
        <v>HWW-181983</v>
      </c>
      <c r="B765" s="10" t="s">
        <v>618</v>
      </c>
      <c r="C765" s="152" t="s">
        <v>622</v>
      </c>
      <c r="D765" s="10">
        <v>8</v>
      </c>
      <c r="E765" s="10" t="s">
        <v>664</v>
      </c>
      <c r="F765" s="152" t="s">
        <v>548</v>
      </c>
      <c r="G765" s="152"/>
      <c r="H765" s="152"/>
      <c r="I765" s="152"/>
      <c r="J765" s="152">
        <v>206</v>
      </c>
    </row>
    <row r="766" spans="1:10">
      <c r="A766" s="10" t="str">
        <f t="shared" si="27"/>
        <v>HWW-181984</v>
      </c>
      <c r="B766" s="10" t="s">
        <v>618</v>
      </c>
      <c r="C766" s="152" t="s">
        <v>622</v>
      </c>
      <c r="D766" s="10">
        <v>8</v>
      </c>
      <c r="E766" s="10" t="s">
        <v>664</v>
      </c>
      <c r="F766" s="152" t="s">
        <v>549</v>
      </c>
      <c r="G766" s="152"/>
      <c r="H766" s="152"/>
      <c r="I766" s="152"/>
      <c r="J766" s="152">
        <v>218</v>
      </c>
    </row>
    <row r="767" spans="1:10">
      <c r="A767" s="10" t="str">
        <f t="shared" si="27"/>
        <v>HWW-181985</v>
      </c>
      <c r="B767" s="10" t="s">
        <v>618</v>
      </c>
      <c r="C767" s="152" t="s">
        <v>622</v>
      </c>
      <c r="D767" s="10">
        <v>8</v>
      </c>
      <c r="E767" s="10" t="s">
        <v>664</v>
      </c>
      <c r="F767" s="152" t="s">
        <v>550</v>
      </c>
      <c r="G767" s="152"/>
      <c r="H767" s="152"/>
      <c r="I767" s="152"/>
      <c r="J767" s="152">
        <v>225</v>
      </c>
    </row>
    <row r="768" spans="1:10">
      <c r="A768" s="10" t="str">
        <f t="shared" si="27"/>
        <v>HWW-181986</v>
      </c>
      <c r="B768" s="10" t="s">
        <v>618</v>
      </c>
      <c r="C768" s="152" t="s">
        <v>622</v>
      </c>
      <c r="D768" s="10">
        <v>8</v>
      </c>
      <c r="E768" s="10" t="s">
        <v>664</v>
      </c>
      <c r="F768" s="152" t="s">
        <v>551</v>
      </c>
      <c r="G768" s="152"/>
      <c r="H768" s="152"/>
      <c r="I768" s="152"/>
      <c r="J768" s="152">
        <v>233</v>
      </c>
    </row>
    <row r="769" spans="1:10">
      <c r="A769" s="10" t="str">
        <f t="shared" si="27"/>
        <v>HWW-181987</v>
      </c>
      <c r="B769" s="10" t="s">
        <v>618</v>
      </c>
      <c r="C769" s="152" t="s">
        <v>622</v>
      </c>
      <c r="D769" s="10">
        <v>8</v>
      </c>
      <c r="E769" s="10" t="s">
        <v>664</v>
      </c>
      <c r="F769" s="152" t="s">
        <v>552</v>
      </c>
      <c r="G769" s="152"/>
      <c r="H769" s="152"/>
      <c r="I769" s="152"/>
      <c r="J769" s="192">
        <v>239</v>
      </c>
    </row>
    <row r="770" spans="1:10">
      <c r="A770" s="10" t="str">
        <f t="shared" si="27"/>
        <v>HWW-181988</v>
      </c>
      <c r="B770" s="10" t="s">
        <v>618</v>
      </c>
      <c r="C770" s="152" t="s">
        <v>622</v>
      </c>
      <c r="D770" s="10">
        <v>8</v>
      </c>
      <c r="E770" s="10" t="s">
        <v>664</v>
      </c>
      <c r="F770" s="152" t="s">
        <v>553</v>
      </c>
      <c r="G770" s="152"/>
      <c r="H770" s="152"/>
      <c r="I770" s="152"/>
      <c r="J770" s="152">
        <v>251</v>
      </c>
    </row>
    <row r="771" spans="1:10">
      <c r="A771" s="10" t="str">
        <f t="shared" si="27"/>
        <v>HWW-181989</v>
      </c>
      <c r="B771" s="10" t="s">
        <v>618</v>
      </c>
      <c r="C771" s="152" t="s">
        <v>622</v>
      </c>
      <c r="D771" s="10">
        <v>8</v>
      </c>
      <c r="E771" s="10" t="s">
        <v>664</v>
      </c>
      <c r="F771" s="152" t="s">
        <v>554</v>
      </c>
      <c r="G771" s="152"/>
      <c r="H771" s="152"/>
      <c r="I771" s="152"/>
      <c r="J771" s="152">
        <v>265</v>
      </c>
    </row>
    <row r="772" spans="1:10">
      <c r="A772" s="10" t="str">
        <f t="shared" si="27"/>
        <v>HWW-181990</v>
      </c>
      <c r="B772" s="10" t="s">
        <v>618</v>
      </c>
      <c r="C772" s="152" t="s">
        <v>622</v>
      </c>
      <c r="D772" s="10">
        <v>8</v>
      </c>
      <c r="E772" s="10" t="s">
        <v>664</v>
      </c>
      <c r="F772" s="152" t="s">
        <v>555</v>
      </c>
      <c r="G772" s="152"/>
      <c r="H772" s="152"/>
      <c r="I772" s="152"/>
      <c r="J772" s="152">
        <v>271</v>
      </c>
    </row>
    <row r="773" spans="1:10">
      <c r="A773" s="10" t="str">
        <f t="shared" si="27"/>
        <v>HWW-181991</v>
      </c>
      <c r="B773" s="10" t="s">
        <v>618</v>
      </c>
      <c r="C773" s="152" t="s">
        <v>622</v>
      </c>
      <c r="D773" s="10">
        <v>8</v>
      </c>
      <c r="E773" s="10" t="s">
        <v>664</v>
      </c>
      <c r="F773" s="152" t="s">
        <v>556</v>
      </c>
      <c r="G773" s="152"/>
      <c r="H773" s="152"/>
      <c r="I773" s="152"/>
      <c r="J773" s="152">
        <v>274</v>
      </c>
    </row>
    <row r="774" spans="1:10">
      <c r="A774" s="10" t="str">
        <f t="shared" si="27"/>
        <v>HWW-181992</v>
      </c>
      <c r="B774" s="10" t="s">
        <v>618</v>
      </c>
      <c r="C774" s="152" t="s">
        <v>622</v>
      </c>
      <c r="D774" s="10">
        <v>8</v>
      </c>
      <c r="E774" s="10" t="s">
        <v>664</v>
      </c>
      <c r="F774" s="152" t="s">
        <v>557</v>
      </c>
      <c r="G774" s="152"/>
      <c r="H774" s="152"/>
      <c r="I774" s="152"/>
      <c r="J774" s="152">
        <v>281</v>
      </c>
    </row>
    <row r="775" spans="1:10">
      <c r="A775" s="10" t="str">
        <f t="shared" si="27"/>
        <v>HWW-181993</v>
      </c>
      <c r="B775" s="10" t="s">
        <v>618</v>
      </c>
      <c r="C775" s="152" t="s">
        <v>622</v>
      </c>
      <c r="D775" s="10">
        <v>8</v>
      </c>
      <c r="E775" s="10" t="s">
        <v>664</v>
      </c>
      <c r="F775" s="152" t="s">
        <v>558</v>
      </c>
      <c r="G775" s="152"/>
      <c r="H775" s="152"/>
      <c r="I775" s="152"/>
      <c r="J775" s="152">
        <v>294</v>
      </c>
    </row>
    <row r="776" spans="1:10">
      <c r="A776" s="10" t="str">
        <f t="shared" si="27"/>
        <v>HWW-181994</v>
      </c>
      <c r="B776" s="10" t="s">
        <v>618</v>
      </c>
      <c r="C776" s="152" t="s">
        <v>622</v>
      </c>
      <c r="D776" s="10">
        <v>8</v>
      </c>
      <c r="E776" s="10" t="s">
        <v>664</v>
      </c>
      <c r="F776" s="152" t="s">
        <v>559</v>
      </c>
      <c r="G776" s="152"/>
      <c r="H776" s="152"/>
      <c r="I776" s="152"/>
      <c r="J776" s="152">
        <v>308</v>
      </c>
    </row>
    <row r="777" spans="1:10">
      <c r="A777" s="10" t="str">
        <f t="shared" si="27"/>
        <v>HWW-181995</v>
      </c>
      <c r="B777" s="10" t="s">
        <v>618</v>
      </c>
      <c r="C777" s="152" t="s">
        <v>622</v>
      </c>
      <c r="D777" s="10">
        <v>8</v>
      </c>
      <c r="E777" s="10" t="s">
        <v>664</v>
      </c>
      <c r="F777" s="152" t="s">
        <v>560</v>
      </c>
      <c r="G777" s="152"/>
      <c r="H777" s="152"/>
      <c r="I777" s="152"/>
      <c r="J777" s="152">
        <v>316</v>
      </c>
    </row>
    <row r="778" spans="1:10">
      <c r="A778" s="10" t="str">
        <f t="shared" si="27"/>
        <v>HWW-181996</v>
      </c>
      <c r="B778" s="10" t="s">
        <v>618</v>
      </c>
      <c r="C778" s="152" t="s">
        <v>622</v>
      </c>
      <c r="D778" s="10">
        <v>8</v>
      </c>
      <c r="E778" s="10" t="s">
        <v>664</v>
      </c>
      <c r="F778" s="152" t="s">
        <v>561</v>
      </c>
      <c r="G778" s="152"/>
      <c r="H778" s="152"/>
      <c r="I778" s="152"/>
      <c r="J778" s="152">
        <v>321</v>
      </c>
    </row>
    <row r="779" spans="1:10">
      <c r="A779" s="10" t="str">
        <f t="shared" si="27"/>
        <v>HWW-181997</v>
      </c>
      <c r="B779" s="10" t="s">
        <v>618</v>
      </c>
      <c r="C779" s="152" t="s">
        <v>622</v>
      </c>
      <c r="D779" s="10">
        <v>8</v>
      </c>
      <c r="E779" s="10" t="s">
        <v>664</v>
      </c>
      <c r="F779" s="152" t="s">
        <v>562</v>
      </c>
      <c r="G779" s="152"/>
      <c r="H779" s="152"/>
      <c r="I779" s="152"/>
      <c r="J779" s="152">
        <v>331</v>
      </c>
    </row>
    <row r="780" spans="1:10">
      <c r="A780" s="10" t="str">
        <f t="shared" si="27"/>
        <v>HWW-181998</v>
      </c>
      <c r="B780" s="10" t="s">
        <v>618</v>
      </c>
      <c r="C780" s="152" t="s">
        <v>622</v>
      </c>
      <c r="D780" s="10">
        <v>8</v>
      </c>
      <c r="E780" s="10" t="s">
        <v>664</v>
      </c>
      <c r="F780" s="152" t="s">
        <v>563</v>
      </c>
      <c r="G780" s="152"/>
      <c r="H780" s="152"/>
      <c r="I780" s="152"/>
      <c r="J780" s="152">
        <v>337</v>
      </c>
    </row>
    <row r="781" spans="1:10">
      <c r="A781" s="10" t="str">
        <f t="shared" ref="A781:A799" si="28">CONCATENATE(B781,C781,D781,F781)</f>
        <v>HWW-181999</v>
      </c>
      <c r="B781" s="10" t="s">
        <v>618</v>
      </c>
      <c r="C781" s="152" t="s">
        <v>622</v>
      </c>
      <c r="D781" s="10">
        <v>8</v>
      </c>
      <c r="E781" s="10" t="s">
        <v>664</v>
      </c>
      <c r="F781" s="152" t="s">
        <v>564</v>
      </c>
      <c r="G781" s="152"/>
      <c r="H781" s="152"/>
      <c r="I781" s="152"/>
      <c r="J781" s="152">
        <v>343</v>
      </c>
    </row>
    <row r="782" spans="1:10">
      <c r="A782" s="10" t="str">
        <f t="shared" si="28"/>
        <v>HWW-182000</v>
      </c>
      <c r="B782" s="10" t="s">
        <v>618</v>
      </c>
      <c r="C782" s="152" t="s">
        <v>622</v>
      </c>
      <c r="D782" s="10">
        <v>8</v>
      </c>
      <c r="E782" s="10" t="s">
        <v>664</v>
      </c>
      <c r="F782" s="152" t="s">
        <v>565</v>
      </c>
      <c r="G782" s="152"/>
      <c r="H782" s="152"/>
      <c r="I782" s="152"/>
      <c r="J782" s="152">
        <v>362</v>
      </c>
    </row>
    <row r="783" spans="1:10">
      <c r="A783" s="10" t="str">
        <f t="shared" si="28"/>
        <v>HWW-182001</v>
      </c>
      <c r="B783" s="10" t="s">
        <v>618</v>
      </c>
      <c r="C783" s="152" t="s">
        <v>622</v>
      </c>
      <c r="D783" s="10">
        <v>8</v>
      </c>
      <c r="E783" s="10" t="s">
        <v>664</v>
      </c>
      <c r="F783" s="152" t="s">
        <v>566</v>
      </c>
      <c r="G783" s="152">
        <v>370</v>
      </c>
      <c r="H783" s="152">
        <v>380</v>
      </c>
      <c r="I783" s="152">
        <f>G784</f>
        <v>382</v>
      </c>
      <c r="J783" s="152">
        <f>ROUND((G783+2*H783+I783)/4,1)</f>
        <v>378</v>
      </c>
    </row>
    <row r="784" spans="1:10">
      <c r="A784" s="10" t="str">
        <f t="shared" si="28"/>
        <v>HWW-182002</v>
      </c>
      <c r="B784" s="10" t="s">
        <v>618</v>
      </c>
      <c r="C784" s="152" t="s">
        <v>622</v>
      </c>
      <c r="D784" s="10">
        <v>8</v>
      </c>
      <c r="E784" s="10" t="s">
        <v>664</v>
      </c>
      <c r="F784" s="152" t="s">
        <v>567</v>
      </c>
      <c r="G784" s="152">
        <v>382</v>
      </c>
      <c r="H784" s="152">
        <v>390</v>
      </c>
      <c r="I784" s="152">
        <f t="shared" ref="I784:I798" si="29">G785</f>
        <v>393</v>
      </c>
      <c r="J784" s="152">
        <f t="shared" ref="J784:J798" si="30">ROUND((G784+2*H784+I784)/4,1)</f>
        <v>388.8</v>
      </c>
    </row>
    <row r="785" spans="1:10">
      <c r="A785" s="10" t="str">
        <f t="shared" si="28"/>
        <v>HWW-182003</v>
      </c>
      <c r="B785" s="10" t="s">
        <v>618</v>
      </c>
      <c r="C785" s="152" t="s">
        <v>622</v>
      </c>
      <c r="D785" s="10">
        <v>8</v>
      </c>
      <c r="E785" s="10" t="s">
        <v>664</v>
      </c>
      <c r="F785" s="152" t="s">
        <v>568</v>
      </c>
      <c r="G785" s="152">
        <v>393</v>
      </c>
      <c r="H785" s="152">
        <v>388</v>
      </c>
      <c r="I785" s="152">
        <f t="shared" si="29"/>
        <v>405</v>
      </c>
      <c r="J785" s="152">
        <f t="shared" si="30"/>
        <v>393.5</v>
      </c>
    </row>
    <row r="786" spans="1:10">
      <c r="A786" s="10" t="str">
        <f t="shared" si="28"/>
        <v>HWW-182004</v>
      </c>
      <c r="B786" s="10" t="s">
        <v>618</v>
      </c>
      <c r="C786" s="152" t="s">
        <v>622</v>
      </c>
      <c r="D786" s="10">
        <v>8</v>
      </c>
      <c r="E786" s="10" t="s">
        <v>664</v>
      </c>
      <c r="F786" s="152" t="s">
        <v>569</v>
      </c>
      <c r="G786" s="152">
        <v>405</v>
      </c>
      <c r="H786" s="152">
        <v>418</v>
      </c>
      <c r="I786" s="152">
        <f t="shared" si="29"/>
        <v>442</v>
      </c>
      <c r="J786" s="152">
        <f t="shared" si="30"/>
        <v>420.8</v>
      </c>
    </row>
    <row r="787" spans="1:10">
      <c r="A787" s="10" t="str">
        <f t="shared" si="28"/>
        <v>HWW-182005</v>
      </c>
      <c r="B787" s="10" t="s">
        <v>618</v>
      </c>
      <c r="C787" s="152" t="s">
        <v>622</v>
      </c>
      <c r="D787" s="10">
        <v>8</v>
      </c>
      <c r="E787" s="10" t="s">
        <v>664</v>
      </c>
      <c r="F787" s="152" t="s">
        <v>570</v>
      </c>
      <c r="G787" s="152">
        <v>442</v>
      </c>
      <c r="H787" s="152">
        <v>447</v>
      </c>
      <c r="I787" s="152">
        <f t="shared" si="29"/>
        <v>456</v>
      </c>
      <c r="J787" s="152">
        <f t="shared" si="30"/>
        <v>448</v>
      </c>
    </row>
    <row r="788" spans="1:10">
      <c r="A788" s="10" t="str">
        <f t="shared" si="28"/>
        <v>HWW-182006</v>
      </c>
      <c r="B788" s="10" t="s">
        <v>618</v>
      </c>
      <c r="C788" s="152" t="s">
        <v>622</v>
      </c>
      <c r="D788" s="10">
        <v>8</v>
      </c>
      <c r="E788" s="10" t="s">
        <v>664</v>
      </c>
      <c r="F788" s="152" t="s">
        <v>571</v>
      </c>
      <c r="G788" s="152">
        <v>456</v>
      </c>
      <c r="H788" s="152">
        <v>464</v>
      </c>
      <c r="I788" s="152">
        <f t="shared" si="29"/>
        <v>481</v>
      </c>
      <c r="J788" s="152">
        <f t="shared" si="30"/>
        <v>466.3</v>
      </c>
    </row>
    <row r="789" spans="1:10">
      <c r="A789" s="10" t="str">
        <f t="shared" si="28"/>
        <v>HWW-182007</v>
      </c>
      <c r="B789" s="10" t="s">
        <v>618</v>
      </c>
      <c r="C789" s="152" t="s">
        <v>622</v>
      </c>
      <c r="D789" s="10">
        <v>8</v>
      </c>
      <c r="E789" s="10" t="s">
        <v>664</v>
      </c>
      <c r="F789" s="152" t="s">
        <v>572</v>
      </c>
      <c r="G789" s="152">
        <v>481</v>
      </c>
      <c r="H789" s="152">
        <v>494</v>
      </c>
      <c r="I789" s="152">
        <f t="shared" si="29"/>
        <v>516</v>
      </c>
      <c r="J789" s="152">
        <f t="shared" si="30"/>
        <v>496.3</v>
      </c>
    </row>
    <row r="790" spans="1:10">
      <c r="A790" s="10" t="str">
        <f t="shared" si="28"/>
        <v>HWW-182008</v>
      </c>
      <c r="B790" s="10" t="s">
        <v>618</v>
      </c>
      <c r="C790" s="152" t="s">
        <v>622</v>
      </c>
      <c r="D790" s="10">
        <v>8</v>
      </c>
      <c r="E790" s="10" t="s">
        <v>664</v>
      </c>
      <c r="F790" s="152" t="s">
        <v>573</v>
      </c>
      <c r="G790" s="152">
        <v>516</v>
      </c>
      <c r="H790" s="152">
        <v>543</v>
      </c>
      <c r="I790" s="152">
        <f t="shared" si="29"/>
        <v>551</v>
      </c>
      <c r="J790" s="152">
        <f t="shared" si="30"/>
        <v>538.29999999999995</v>
      </c>
    </row>
    <row r="791" spans="1:10">
      <c r="A791" s="10" t="str">
        <f t="shared" si="28"/>
        <v>HWW-182009</v>
      </c>
      <c r="B791" s="10" t="s">
        <v>618</v>
      </c>
      <c r="C791" s="152" t="s">
        <v>622</v>
      </c>
      <c r="D791" s="10">
        <v>8</v>
      </c>
      <c r="E791" s="10" t="s">
        <v>664</v>
      </c>
      <c r="F791" s="152" t="s">
        <v>574</v>
      </c>
      <c r="G791" s="152">
        <v>551</v>
      </c>
      <c r="H791" s="152">
        <v>536</v>
      </c>
      <c r="I791" s="152">
        <f t="shared" si="29"/>
        <v>552</v>
      </c>
      <c r="J791" s="152">
        <f t="shared" si="30"/>
        <v>543.79999999999995</v>
      </c>
    </row>
    <row r="792" spans="1:10">
      <c r="A792" s="10" t="str">
        <f t="shared" si="28"/>
        <v>HWW-182010</v>
      </c>
      <c r="B792" s="10" t="s">
        <v>618</v>
      </c>
      <c r="C792" s="152" t="s">
        <v>622</v>
      </c>
      <c r="D792" s="10">
        <v>8</v>
      </c>
      <c r="E792" s="10" t="s">
        <v>664</v>
      </c>
      <c r="F792" s="152" t="s">
        <v>575</v>
      </c>
      <c r="G792" s="152">
        <v>552</v>
      </c>
      <c r="H792" s="152">
        <v>558</v>
      </c>
      <c r="I792" s="152">
        <f t="shared" si="29"/>
        <v>571</v>
      </c>
      <c r="J792" s="152">
        <f t="shared" si="30"/>
        <v>559.79999999999995</v>
      </c>
    </row>
    <row r="793" spans="1:10">
      <c r="A793" s="10" t="str">
        <f t="shared" si="28"/>
        <v>HWW-182011</v>
      </c>
      <c r="B793" s="10" t="s">
        <v>618</v>
      </c>
      <c r="C793" s="152" t="s">
        <v>622</v>
      </c>
      <c r="D793" s="10">
        <v>8</v>
      </c>
      <c r="E793" s="10" t="s">
        <v>664</v>
      </c>
      <c r="F793" s="152" t="s">
        <v>576</v>
      </c>
      <c r="G793" s="152">
        <v>571</v>
      </c>
      <c r="H793" s="152">
        <v>583</v>
      </c>
      <c r="I793" s="152">
        <f t="shared" si="29"/>
        <v>597</v>
      </c>
      <c r="J793" s="152">
        <f t="shared" si="30"/>
        <v>583.5</v>
      </c>
    </row>
    <row r="794" spans="1:10">
      <c r="A794" s="10" t="str">
        <f t="shared" si="28"/>
        <v>HWW-182012</v>
      </c>
      <c r="B794" s="10" t="s">
        <v>618</v>
      </c>
      <c r="C794" s="152" t="s">
        <v>622</v>
      </c>
      <c r="D794" s="10">
        <v>8</v>
      </c>
      <c r="E794" s="10" t="s">
        <v>664</v>
      </c>
      <c r="F794" s="152" t="s">
        <v>577</v>
      </c>
      <c r="G794" s="152">
        <v>597</v>
      </c>
      <c r="H794" s="152">
        <v>600</v>
      </c>
      <c r="I794" s="152">
        <f t="shared" si="29"/>
        <v>618</v>
      </c>
      <c r="J794" s="152">
        <f t="shared" si="30"/>
        <v>603.79999999999995</v>
      </c>
    </row>
    <row r="795" spans="1:10">
      <c r="A795" s="10" t="str">
        <f t="shared" si="28"/>
        <v>HWW-182013</v>
      </c>
      <c r="B795" s="10" t="s">
        <v>618</v>
      </c>
      <c r="C795" s="152" t="s">
        <v>622</v>
      </c>
      <c r="D795" s="10">
        <v>8</v>
      </c>
      <c r="E795" s="10" t="s">
        <v>664</v>
      </c>
      <c r="F795" s="152" t="s">
        <v>578</v>
      </c>
      <c r="G795" s="152">
        <v>618</v>
      </c>
      <c r="H795" s="152">
        <v>608</v>
      </c>
      <c r="I795" s="152">
        <f t="shared" si="29"/>
        <v>621</v>
      </c>
      <c r="J795" s="152">
        <f t="shared" si="30"/>
        <v>613.79999999999995</v>
      </c>
    </row>
    <row r="796" spans="1:10">
      <c r="A796" s="10" t="str">
        <f t="shared" si="28"/>
        <v>HWW-182014</v>
      </c>
      <c r="B796" s="10" t="s">
        <v>618</v>
      </c>
      <c r="C796" s="152" t="s">
        <v>622</v>
      </c>
      <c r="D796" s="10">
        <v>8</v>
      </c>
      <c r="E796" s="10" t="s">
        <v>664</v>
      </c>
      <c r="F796" s="152" t="s">
        <v>579</v>
      </c>
      <c r="G796" s="152">
        <v>621</v>
      </c>
      <c r="H796" s="152">
        <v>630</v>
      </c>
      <c r="I796" s="152">
        <f t="shared" si="29"/>
        <v>642</v>
      </c>
      <c r="J796" s="152">
        <f t="shared" si="30"/>
        <v>630.79999999999995</v>
      </c>
    </row>
    <row r="797" spans="1:10">
      <c r="A797" s="10" t="str">
        <f t="shared" si="28"/>
        <v>HWW-182015</v>
      </c>
      <c r="B797" s="10" t="s">
        <v>618</v>
      </c>
      <c r="C797" s="152" t="s">
        <v>622</v>
      </c>
      <c r="D797" s="10">
        <v>8</v>
      </c>
      <c r="E797" s="10" t="s">
        <v>664</v>
      </c>
      <c r="F797" s="152" t="s">
        <v>580</v>
      </c>
      <c r="G797" s="152">
        <v>642</v>
      </c>
      <c r="H797" s="152">
        <v>646</v>
      </c>
      <c r="I797" s="152">
        <f t="shared" si="29"/>
        <v>655</v>
      </c>
      <c r="J797" s="152">
        <f t="shared" si="30"/>
        <v>647.29999999999995</v>
      </c>
    </row>
    <row r="798" spans="1:10">
      <c r="A798" s="10" t="str">
        <f t="shared" si="28"/>
        <v>HWW-182016</v>
      </c>
      <c r="B798" s="10" t="s">
        <v>618</v>
      </c>
      <c r="C798" s="152" t="s">
        <v>622</v>
      </c>
      <c r="D798" s="10">
        <v>8</v>
      </c>
      <c r="E798" s="10" t="s">
        <v>664</v>
      </c>
      <c r="F798" s="152">
        <v>2016</v>
      </c>
      <c r="G798" s="152">
        <v>655</v>
      </c>
      <c r="H798" s="152">
        <v>659</v>
      </c>
      <c r="I798" s="152">
        <f t="shared" si="29"/>
        <v>672</v>
      </c>
      <c r="J798" s="152">
        <f t="shared" si="30"/>
        <v>661.3</v>
      </c>
    </row>
    <row r="799" spans="1:10">
      <c r="A799" s="10" t="str">
        <f t="shared" si="28"/>
        <v>HWW-182017</v>
      </c>
      <c r="B799" s="10" t="s">
        <v>618</v>
      </c>
      <c r="C799" s="152" t="s">
        <v>622</v>
      </c>
      <c r="D799" s="10">
        <v>8</v>
      </c>
      <c r="E799" s="10" t="s">
        <v>664</v>
      </c>
      <c r="F799" s="192">
        <v>2017</v>
      </c>
      <c r="G799" s="152">
        <v>672</v>
      </c>
      <c r="H799" s="152">
        <v>671</v>
      </c>
      <c r="I799" s="152">
        <f t="shared" ref="I799" si="31">G800</f>
        <v>687</v>
      </c>
      <c r="J799" s="152">
        <f t="shared" ref="J799" si="32">ROUND((G799+2*H799+I799)/4,1)</f>
        <v>675.3</v>
      </c>
    </row>
    <row r="800" spans="1:10">
      <c r="A800" s="10" t="str">
        <f t="shared" ref="A800" si="33">CONCATENATE(B800,C800,D800,F800)</f>
        <v>HWW-182018</v>
      </c>
      <c r="B800" s="10" t="s">
        <v>618</v>
      </c>
      <c r="C800" s="152" t="s">
        <v>622</v>
      </c>
      <c r="D800" s="10">
        <v>8</v>
      </c>
      <c r="E800" s="10" t="s">
        <v>664</v>
      </c>
      <c r="F800" s="192">
        <v>2018</v>
      </c>
      <c r="G800" s="192">
        <v>687</v>
      </c>
      <c r="H800" s="192"/>
      <c r="I800" s="192"/>
      <c r="J800" s="192">
        <f>G800</f>
        <v>687</v>
      </c>
    </row>
    <row r="801" spans="1:10">
      <c r="A801" s="10" t="str">
        <f>CONCATENATE(B801,C801,D801,F801)</f>
        <v>HWW-191912</v>
      </c>
      <c r="B801" s="10" t="s">
        <v>618</v>
      </c>
      <c r="C801" s="152" t="s">
        <v>622</v>
      </c>
      <c r="D801" s="152">
        <v>9</v>
      </c>
      <c r="E801" s="10" t="s">
        <v>665</v>
      </c>
      <c r="F801" s="152">
        <v>1912</v>
      </c>
      <c r="G801" s="152"/>
      <c r="H801" s="152"/>
      <c r="I801" s="152"/>
      <c r="J801" s="152"/>
    </row>
    <row r="802" spans="1:10">
      <c r="A802" s="10" t="str">
        <f>CONCATENATE(B802,C802,D802,F802)</f>
        <v>HWW-191913</v>
      </c>
      <c r="B802" s="10" t="s">
        <v>618</v>
      </c>
      <c r="C802" s="152" t="s">
        <v>622</v>
      </c>
      <c r="D802" s="152">
        <v>9</v>
      </c>
      <c r="E802" s="10" t="s">
        <v>665</v>
      </c>
      <c r="F802" s="192">
        <f>F801+1</f>
        <v>1913</v>
      </c>
      <c r="G802" s="192"/>
      <c r="H802" s="192"/>
      <c r="I802" s="192"/>
      <c r="J802" s="192"/>
    </row>
    <row r="803" spans="1:10">
      <c r="A803" s="10" t="str">
        <f t="shared" ref="A803:A866" si="34">CONCATENATE(B803,C803,D803,F803)</f>
        <v>HWW-191914</v>
      </c>
      <c r="B803" s="10" t="s">
        <v>618</v>
      </c>
      <c r="C803" s="152" t="s">
        <v>622</v>
      </c>
      <c r="D803" s="152">
        <v>9</v>
      </c>
      <c r="E803" s="10" t="s">
        <v>665</v>
      </c>
      <c r="F803" s="192">
        <f t="shared" ref="F803:F858" si="35">F802+1</f>
        <v>1914</v>
      </c>
      <c r="G803" s="192"/>
      <c r="H803" s="192"/>
      <c r="I803" s="192"/>
      <c r="J803" s="192">
        <v>15</v>
      </c>
    </row>
    <row r="804" spans="1:10">
      <c r="A804" s="10" t="str">
        <f t="shared" si="34"/>
        <v>HWW-191915</v>
      </c>
      <c r="B804" s="10" t="s">
        <v>618</v>
      </c>
      <c r="C804" s="152" t="s">
        <v>622</v>
      </c>
      <c r="D804" s="152">
        <v>9</v>
      </c>
      <c r="E804" s="10" t="s">
        <v>665</v>
      </c>
      <c r="F804" s="192">
        <f t="shared" si="35"/>
        <v>1915</v>
      </c>
      <c r="G804" s="192"/>
      <c r="H804" s="192"/>
      <c r="I804" s="192"/>
      <c r="J804" s="192">
        <v>15</v>
      </c>
    </row>
    <row r="805" spans="1:10">
      <c r="A805" s="10" t="str">
        <f t="shared" si="34"/>
        <v>HWW-191916</v>
      </c>
      <c r="B805" s="10" t="s">
        <v>618</v>
      </c>
      <c r="C805" s="152" t="s">
        <v>622</v>
      </c>
      <c r="D805" s="152">
        <v>9</v>
      </c>
      <c r="E805" s="10" t="s">
        <v>665</v>
      </c>
      <c r="F805" s="192">
        <f t="shared" si="35"/>
        <v>1916</v>
      </c>
      <c r="G805" s="192"/>
      <c r="H805" s="192"/>
      <c r="I805" s="192"/>
      <c r="J805" s="192">
        <v>17</v>
      </c>
    </row>
    <row r="806" spans="1:10">
      <c r="A806" s="10" t="str">
        <f t="shared" si="34"/>
        <v>HWW-191917</v>
      </c>
      <c r="B806" s="10" t="s">
        <v>618</v>
      </c>
      <c r="C806" s="152" t="s">
        <v>622</v>
      </c>
      <c r="D806" s="152">
        <v>9</v>
      </c>
      <c r="E806" s="10" t="s">
        <v>665</v>
      </c>
      <c r="F806" s="192">
        <f t="shared" si="35"/>
        <v>1917</v>
      </c>
      <c r="G806" s="192"/>
      <c r="H806" s="192"/>
      <c r="I806" s="192"/>
      <c r="J806" s="192">
        <v>20</v>
      </c>
    </row>
    <row r="807" spans="1:10">
      <c r="A807" s="10" t="str">
        <f t="shared" si="34"/>
        <v>HWW-191918</v>
      </c>
      <c r="B807" s="10" t="s">
        <v>618</v>
      </c>
      <c r="C807" s="152" t="s">
        <v>622</v>
      </c>
      <c r="D807" s="152">
        <v>9</v>
      </c>
      <c r="E807" s="10" t="s">
        <v>665</v>
      </c>
      <c r="F807" s="192">
        <f t="shared" si="35"/>
        <v>1918</v>
      </c>
      <c r="G807" s="192"/>
      <c r="H807" s="192"/>
      <c r="I807" s="192"/>
      <c r="J807" s="192">
        <v>22</v>
      </c>
    </row>
    <row r="808" spans="1:10">
      <c r="A808" s="10" t="str">
        <f t="shared" si="34"/>
        <v>HWW-191919</v>
      </c>
      <c r="B808" s="10" t="s">
        <v>618</v>
      </c>
      <c r="C808" s="152" t="s">
        <v>622</v>
      </c>
      <c r="D808" s="152">
        <v>9</v>
      </c>
      <c r="E808" s="10" t="s">
        <v>665</v>
      </c>
      <c r="F808" s="192">
        <f t="shared" si="35"/>
        <v>1919</v>
      </c>
      <c r="G808" s="192"/>
      <c r="H808" s="192"/>
      <c r="I808" s="192"/>
      <c r="J808" s="192">
        <v>24</v>
      </c>
    </row>
    <row r="809" spans="1:10">
      <c r="A809" s="10" t="str">
        <f t="shared" si="34"/>
        <v>HWW-191920</v>
      </c>
      <c r="B809" s="10" t="s">
        <v>618</v>
      </c>
      <c r="C809" s="152" t="s">
        <v>622</v>
      </c>
      <c r="D809" s="152">
        <v>9</v>
      </c>
      <c r="E809" s="10" t="s">
        <v>665</v>
      </c>
      <c r="F809" s="192">
        <f t="shared" si="35"/>
        <v>1920</v>
      </c>
      <c r="G809" s="192"/>
      <c r="H809" s="192"/>
      <c r="I809" s="192"/>
      <c r="J809" s="192">
        <v>24</v>
      </c>
    </row>
    <row r="810" spans="1:10">
      <c r="A810" s="10" t="str">
        <f t="shared" si="34"/>
        <v>HWW-191921</v>
      </c>
      <c r="B810" s="10" t="s">
        <v>618</v>
      </c>
      <c r="C810" s="152" t="s">
        <v>622</v>
      </c>
      <c r="D810" s="152">
        <v>9</v>
      </c>
      <c r="E810" s="10" t="s">
        <v>665</v>
      </c>
      <c r="F810" s="192">
        <f t="shared" si="35"/>
        <v>1921</v>
      </c>
      <c r="G810" s="192"/>
      <c r="H810" s="192"/>
      <c r="I810" s="192"/>
      <c r="J810" s="192">
        <v>23</v>
      </c>
    </row>
    <row r="811" spans="1:10">
      <c r="A811" s="10" t="str">
        <f t="shared" si="34"/>
        <v>HWW-191922</v>
      </c>
      <c r="B811" s="10" t="s">
        <v>618</v>
      </c>
      <c r="C811" s="152" t="s">
        <v>622</v>
      </c>
      <c r="D811" s="152">
        <v>9</v>
      </c>
      <c r="E811" s="10" t="s">
        <v>665</v>
      </c>
      <c r="F811" s="192">
        <f t="shared" si="35"/>
        <v>1922</v>
      </c>
      <c r="G811" s="192"/>
      <c r="H811" s="192"/>
      <c r="I811" s="192"/>
      <c r="J811" s="192">
        <v>21</v>
      </c>
    </row>
    <row r="812" spans="1:10">
      <c r="A812" s="10" t="str">
        <f t="shared" si="34"/>
        <v>HWW-191923</v>
      </c>
      <c r="B812" s="10" t="s">
        <v>618</v>
      </c>
      <c r="C812" s="152" t="s">
        <v>622</v>
      </c>
      <c r="D812" s="152">
        <v>9</v>
      </c>
      <c r="E812" s="10" t="s">
        <v>665</v>
      </c>
      <c r="F812" s="192">
        <f t="shared" si="35"/>
        <v>1923</v>
      </c>
      <c r="G812" s="192"/>
      <c r="H812" s="192"/>
      <c r="I812" s="192"/>
      <c r="J812" s="192">
        <v>22</v>
      </c>
    </row>
    <row r="813" spans="1:10">
      <c r="A813" s="10" t="str">
        <f t="shared" si="34"/>
        <v>HWW-191924</v>
      </c>
      <c r="B813" s="10" t="s">
        <v>618</v>
      </c>
      <c r="C813" s="152" t="s">
        <v>622</v>
      </c>
      <c r="D813" s="152">
        <v>9</v>
      </c>
      <c r="E813" s="10" t="s">
        <v>665</v>
      </c>
      <c r="F813" s="192">
        <f t="shared" si="35"/>
        <v>1924</v>
      </c>
      <c r="G813" s="192"/>
      <c r="H813" s="192"/>
      <c r="I813" s="192"/>
      <c r="J813" s="192">
        <v>23</v>
      </c>
    </row>
    <row r="814" spans="1:10">
      <c r="A814" s="10" t="str">
        <f t="shared" si="34"/>
        <v>HWW-191925</v>
      </c>
      <c r="B814" s="10" t="s">
        <v>618</v>
      </c>
      <c r="C814" s="152" t="s">
        <v>622</v>
      </c>
      <c r="D814" s="152">
        <v>9</v>
      </c>
      <c r="E814" s="10" t="s">
        <v>665</v>
      </c>
      <c r="F814" s="192">
        <f t="shared" si="35"/>
        <v>1925</v>
      </c>
      <c r="G814" s="192"/>
      <c r="H814" s="192"/>
      <c r="I814" s="192"/>
      <c r="J814" s="192">
        <v>23</v>
      </c>
    </row>
    <row r="815" spans="1:10">
      <c r="A815" s="10" t="str">
        <f t="shared" si="34"/>
        <v>HWW-191926</v>
      </c>
      <c r="B815" s="10" t="s">
        <v>618</v>
      </c>
      <c r="C815" s="152" t="s">
        <v>622</v>
      </c>
      <c r="D815" s="152">
        <v>9</v>
      </c>
      <c r="E815" s="10" t="s">
        <v>665</v>
      </c>
      <c r="F815" s="192">
        <f t="shared" si="35"/>
        <v>1926</v>
      </c>
      <c r="G815" s="192"/>
      <c r="H815" s="192"/>
      <c r="I815" s="192"/>
      <c r="J815" s="192">
        <v>23</v>
      </c>
    </row>
    <row r="816" spans="1:10">
      <c r="A816" s="10" t="str">
        <f t="shared" si="34"/>
        <v>HWW-191927</v>
      </c>
      <c r="B816" s="10" t="s">
        <v>618</v>
      </c>
      <c r="C816" s="152" t="s">
        <v>622</v>
      </c>
      <c r="D816" s="152">
        <v>9</v>
      </c>
      <c r="E816" s="10" t="s">
        <v>665</v>
      </c>
      <c r="F816" s="192">
        <f t="shared" si="35"/>
        <v>1927</v>
      </c>
      <c r="G816" s="192"/>
      <c r="H816" s="192"/>
      <c r="I816" s="192"/>
      <c r="J816" s="192">
        <v>23</v>
      </c>
    </row>
    <row r="817" spans="1:10">
      <c r="A817" s="10" t="str">
        <f t="shared" si="34"/>
        <v>HWW-191928</v>
      </c>
      <c r="B817" s="10" t="s">
        <v>618</v>
      </c>
      <c r="C817" s="152" t="s">
        <v>622</v>
      </c>
      <c r="D817" s="152">
        <v>9</v>
      </c>
      <c r="E817" s="10" t="s">
        <v>665</v>
      </c>
      <c r="F817" s="192">
        <f t="shared" si="35"/>
        <v>1928</v>
      </c>
      <c r="G817" s="192"/>
      <c r="H817" s="192"/>
      <c r="I817" s="192"/>
      <c r="J817" s="192">
        <v>23</v>
      </c>
    </row>
    <row r="818" spans="1:10">
      <c r="A818" s="10" t="str">
        <f t="shared" si="34"/>
        <v>HWW-191929</v>
      </c>
      <c r="B818" s="10" t="s">
        <v>618</v>
      </c>
      <c r="C818" s="152" t="s">
        <v>622</v>
      </c>
      <c r="D818" s="152">
        <v>9</v>
      </c>
      <c r="E818" s="10" t="s">
        <v>665</v>
      </c>
      <c r="F818" s="192">
        <f t="shared" si="35"/>
        <v>1929</v>
      </c>
      <c r="G818" s="192"/>
      <c r="H818" s="192"/>
      <c r="I818" s="192"/>
      <c r="J818" s="192">
        <v>22</v>
      </c>
    </row>
    <row r="819" spans="1:10">
      <c r="A819" s="10" t="str">
        <f t="shared" si="34"/>
        <v>HWW-191930</v>
      </c>
      <c r="B819" s="10" t="s">
        <v>618</v>
      </c>
      <c r="C819" s="152" t="s">
        <v>622</v>
      </c>
      <c r="D819" s="152">
        <v>9</v>
      </c>
      <c r="E819" s="10" t="s">
        <v>665</v>
      </c>
      <c r="F819" s="192">
        <f t="shared" si="35"/>
        <v>1930</v>
      </c>
      <c r="G819" s="192"/>
      <c r="H819" s="192"/>
      <c r="I819" s="192"/>
      <c r="J819" s="192">
        <v>22</v>
      </c>
    </row>
    <row r="820" spans="1:10">
      <c r="A820" s="10" t="str">
        <f t="shared" si="34"/>
        <v>HWW-191931</v>
      </c>
      <c r="B820" s="10" t="s">
        <v>618</v>
      </c>
      <c r="C820" s="152" t="s">
        <v>622</v>
      </c>
      <c r="D820" s="152">
        <v>9</v>
      </c>
      <c r="E820" s="10" t="s">
        <v>665</v>
      </c>
      <c r="F820" s="192">
        <f t="shared" si="35"/>
        <v>1931</v>
      </c>
      <c r="G820" s="192"/>
      <c r="H820" s="192"/>
      <c r="I820" s="192"/>
      <c r="J820" s="192">
        <v>22</v>
      </c>
    </row>
    <row r="821" spans="1:10">
      <c r="A821" s="10" t="str">
        <f t="shared" si="34"/>
        <v>HWW-191932</v>
      </c>
      <c r="B821" s="10" t="s">
        <v>618</v>
      </c>
      <c r="C821" s="152" t="s">
        <v>622</v>
      </c>
      <c r="D821" s="152">
        <v>9</v>
      </c>
      <c r="E821" s="10" t="s">
        <v>665</v>
      </c>
      <c r="F821" s="192">
        <f t="shared" si="35"/>
        <v>1932</v>
      </c>
      <c r="G821" s="192"/>
      <c r="H821" s="192"/>
      <c r="I821" s="192"/>
      <c r="J821" s="192">
        <v>22</v>
      </c>
    </row>
    <row r="822" spans="1:10">
      <c r="A822" s="10" t="str">
        <f t="shared" si="34"/>
        <v>HWW-191933</v>
      </c>
      <c r="B822" s="10" t="s">
        <v>618</v>
      </c>
      <c r="C822" s="152" t="s">
        <v>622</v>
      </c>
      <c r="D822" s="152">
        <v>9</v>
      </c>
      <c r="E822" s="10" t="s">
        <v>665</v>
      </c>
      <c r="F822" s="192">
        <f t="shared" si="35"/>
        <v>1933</v>
      </c>
      <c r="G822" s="192"/>
      <c r="H822" s="192"/>
      <c r="I822" s="192"/>
      <c r="J822" s="192">
        <v>23</v>
      </c>
    </row>
    <row r="823" spans="1:10">
      <c r="A823" s="10" t="str">
        <f t="shared" si="34"/>
        <v>HWW-191934</v>
      </c>
      <c r="B823" s="10" t="s">
        <v>618</v>
      </c>
      <c r="C823" s="152" t="s">
        <v>622</v>
      </c>
      <c r="D823" s="152">
        <v>9</v>
      </c>
      <c r="E823" s="10" t="s">
        <v>665</v>
      </c>
      <c r="F823" s="192">
        <f t="shared" si="35"/>
        <v>1934</v>
      </c>
      <c r="G823" s="192"/>
      <c r="H823" s="192"/>
      <c r="I823" s="192"/>
      <c r="J823" s="192">
        <v>24</v>
      </c>
    </row>
    <row r="824" spans="1:10">
      <c r="A824" s="10" t="str">
        <f t="shared" si="34"/>
        <v>HWW-191935</v>
      </c>
      <c r="B824" s="10" t="s">
        <v>618</v>
      </c>
      <c r="C824" s="152" t="s">
        <v>622</v>
      </c>
      <c r="D824" s="152">
        <v>9</v>
      </c>
      <c r="E824" s="10" t="s">
        <v>665</v>
      </c>
      <c r="F824" s="192">
        <f t="shared" si="35"/>
        <v>1935</v>
      </c>
      <c r="G824" s="192"/>
      <c r="H824" s="192"/>
      <c r="I824" s="192"/>
      <c r="J824" s="192">
        <v>24</v>
      </c>
    </row>
    <row r="825" spans="1:10">
      <c r="A825" s="10" t="str">
        <f t="shared" si="34"/>
        <v>HWW-191936</v>
      </c>
      <c r="B825" s="10" t="s">
        <v>618</v>
      </c>
      <c r="C825" s="152" t="s">
        <v>622</v>
      </c>
      <c r="D825" s="152">
        <v>9</v>
      </c>
      <c r="E825" s="10" t="s">
        <v>665</v>
      </c>
      <c r="F825" s="192">
        <f t="shared" si="35"/>
        <v>1936</v>
      </c>
      <c r="G825" s="192"/>
      <c r="H825" s="192"/>
      <c r="I825" s="192"/>
      <c r="J825" s="192">
        <v>25</v>
      </c>
    </row>
    <row r="826" spans="1:10">
      <c r="A826" s="10" t="str">
        <f t="shared" si="34"/>
        <v>HWW-191937</v>
      </c>
      <c r="B826" s="10" t="s">
        <v>618</v>
      </c>
      <c r="C826" s="152" t="s">
        <v>622</v>
      </c>
      <c r="D826" s="152">
        <v>9</v>
      </c>
      <c r="E826" s="10" t="s">
        <v>665</v>
      </c>
      <c r="F826" s="192">
        <f t="shared" si="35"/>
        <v>1937</v>
      </c>
      <c r="G826" s="192"/>
      <c r="H826" s="192"/>
      <c r="I826" s="192"/>
      <c r="J826" s="192">
        <v>26</v>
      </c>
    </row>
    <row r="827" spans="1:10">
      <c r="A827" s="10" t="str">
        <f t="shared" si="34"/>
        <v>HWW-191938</v>
      </c>
      <c r="B827" s="10" t="s">
        <v>618</v>
      </c>
      <c r="C827" s="152" t="s">
        <v>622</v>
      </c>
      <c r="D827" s="152">
        <v>9</v>
      </c>
      <c r="E827" s="10" t="s">
        <v>665</v>
      </c>
      <c r="F827" s="192">
        <f t="shared" si="35"/>
        <v>1938</v>
      </c>
      <c r="G827" s="192"/>
      <c r="H827" s="192"/>
      <c r="I827" s="192"/>
      <c r="J827" s="192">
        <v>26</v>
      </c>
    </row>
    <row r="828" spans="1:10">
      <c r="A828" s="10" t="str">
        <f t="shared" si="34"/>
        <v>HWW-191939</v>
      </c>
      <c r="B828" s="10" t="s">
        <v>618</v>
      </c>
      <c r="C828" s="152" t="s">
        <v>622</v>
      </c>
      <c r="D828" s="152">
        <v>9</v>
      </c>
      <c r="E828" s="10" t="s">
        <v>665</v>
      </c>
      <c r="F828" s="192">
        <f t="shared" si="35"/>
        <v>1939</v>
      </c>
      <c r="G828" s="192"/>
      <c r="H828" s="192"/>
      <c r="I828" s="192"/>
      <c r="J828" s="192">
        <v>26</v>
      </c>
    </row>
    <row r="829" spans="1:10">
      <c r="A829" s="10" t="str">
        <f t="shared" si="34"/>
        <v>HWW-191940</v>
      </c>
      <c r="B829" s="10" t="s">
        <v>618</v>
      </c>
      <c r="C829" s="152" t="s">
        <v>622</v>
      </c>
      <c r="D829" s="152">
        <v>9</v>
      </c>
      <c r="E829" s="10" t="s">
        <v>665</v>
      </c>
      <c r="F829" s="192">
        <f t="shared" si="35"/>
        <v>1940</v>
      </c>
      <c r="G829" s="192"/>
      <c r="H829" s="192"/>
      <c r="I829" s="192"/>
      <c r="J829" s="192">
        <v>26</v>
      </c>
    </row>
    <row r="830" spans="1:10">
      <c r="A830" s="10" t="str">
        <f t="shared" si="34"/>
        <v>HWW-191941</v>
      </c>
      <c r="B830" s="10" t="s">
        <v>618</v>
      </c>
      <c r="C830" s="152" t="s">
        <v>622</v>
      </c>
      <c r="D830" s="152">
        <v>9</v>
      </c>
      <c r="E830" s="10" t="s">
        <v>665</v>
      </c>
      <c r="F830" s="192">
        <f t="shared" si="35"/>
        <v>1941</v>
      </c>
      <c r="G830" s="192"/>
      <c r="H830" s="192"/>
      <c r="I830" s="192"/>
      <c r="J830" s="192">
        <v>27</v>
      </c>
    </row>
    <row r="831" spans="1:10">
      <c r="A831" s="10" t="str">
        <f t="shared" si="34"/>
        <v>HWW-191942</v>
      </c>
      <c r="B831" s="10" t="s">
        <v>618</v>
      </c>
      <c r="C831" s="152" t="s">
        <v>622</v>
      </c>
      <c r="D831" s="152">
        <v>9</v>
      </c>
      <c r="E831" s="10" t="s">
        <v>665</v>
      </c>
      <c r="F831" s="192">
        <f t="shared" si="35"/>
        <v>1942</v>
      </c>
      <c r="G831" s="192"/>
      <c r="H831" s="192"/>
      <c r="I831" s="192"/>
      <c r="J831" s="192">
        <v>27</v>
      </c>
    </row>
    <row r="832" spans="1:10">
      <c r="A832" s="10" t="str">
        <f t="shared" si="34"/>
        <v>HWW-191943</v>
      </c>
      <c r="B832" s="10" t="s">
        <v>618</v>
      </c>
      <c r="C832" s="152" t="s">
        <v>622</v>
      </c>
      <c r="D832" s="152">
        <v>9</v>
      </c>
      <c r="E832" s="10" t="s">
        <v>665</v>
      </c>
      <c r="F832" s="192">
        <f t="shared" si="35"/>
        <v>1943</v>
      </c>
      <c r="G832" s="192"/>
      <c r="H832" s="192"/>
      <c r="I832" s="192"/>
      <c r="J832" s="192">
        <v>27</v>
      </c>
    </row>
    <row r="833" spans="1:10">
      <c r="A833" s="10" t="str">
        <f t="shared" si="34"/>
        <v>HWW-191944</v>
      </c>
      <c r="B833" s="10" t="s">
        <v>618</v>
      </c>
      <c r="C833" s="152" t="s">
        <v>622</v>
      </c>
      <c r="D833" s="152">
        <v>9</v>
      </c>
      <c r="E833" s="10" t="s">
        <v>665</v>
      </c>
      <c r="F833" s="192">
        <f t="shared" si="35"/>
        <v>1944</v>
      </c>
      <c r="G833" s="192"/>
      <c r="H833" s="192"/>
      <c r="I833" s="192"/>
      <c r="J833" s="192">
        <v>27</v>
      </c>
    </row>
    <row r="834" spans="1:10">
      <c r="A834" s="10" t="str">
        <f t="shared" si="34"/>
        <v>HWW-191945</v>
      </c>
      <c r="B834" s="10" t="s">
        <v>618</v>
      </c>
      <c r="C834" s="152" t="s">
        <v>622</v>
      </c>
      <c r="D834" s="152">
        <v>9</v>
      </c>
      <c r="E834" s="10" t="s">
        <v>665</v>
      </c>
      <c r="F834" s="192">
        <f t="shared" si="35"/>
        <v>1945</v>
      </c>
      <c r="G834" s="192"/>
      <c r="H834" s="192"/>
      <c r="I834" s="192"/>
      <c r="J834" s="192">
        <v>27</v>
      </c>
    </row>
    <row r="835" spans="1:10">
      <c r="A835" s="10" t="str">
        <f t="shared" si="34"/>
        <v>HWW-191946</v>
      </c>
      <c r="B835" s="10" t="s">
        <v>618</v>
      </c>
      <c r="C835" s="152" t="s">
        <v>622</v>
      </c>
      <c r="D835" s="152">
        <v>9</v>
      </c>
      <c r="E835" s="10" t="s">
        <v>665</v>
      </c>
      <c r="F835" s="192">
        <f t="shared" si="35"/>
        <v>1946</v>
      </c>
      <c r="G835" s="192"/>
      <c r="H835" s="192"/>
      <c r="I835" s="192"/>
      <c r="J835" s="192">
        <v>31</v>
      </c>
    </row>
    <row r="836" spans="1:10">
      <c r="A836" s="10" t="str">
        <f t="shared" si="34"/>
        <v>HWW-191947</v>
      </c>
      <c r="B836" s="10" t="s">
        <v>618</v>
      </c>
      <c r="C836" s="152" t="s">
        <v>622</v>
      </c>
      <c r="D836" s="152">
        <v>9</v>
      </c>
      <c r="E836" s="10" t="s">
        <v>665</v>
      </c>
      <c r="F836" s="192">
        <f t="shared" si="35"/>
        <v>1947</v>
      </c>
      <c r="G836" s="192"/>
      <c r="H836" s="192"/>
      <c r="I836" s="192"/>
      <c r="J836" s="192">
        <v>39</v>
      </c>
    </row>
    <row r="837" spans="1:10">
      <c r="A837" s="10" t="str">
        <f t="shared" si="34"/>
        <v>HWW-191948</v>
      </c>
      <c r="B837" s="10" t="s">
        <v>618</v>
      </c>
      <c r="C837" s="152" t="s">
        <v>622</v>
      </c>
      <c r="D837" s="152">
        <v>9</v>
      </c>
      <c r="E837" s="10" t="s">
        <v>665</v>
      </c>
      <c r="F837" s="192">
        <f t="shared" si="35"/>
        <v>1948</v>
      </c>
      <c r="G837" s="192"/>
      <c r="H837" s="192"/>
      <c r="I837" s="192"/>
      <c r="J837" s="192">
        <v>43</v>
      </c>
    </row>
    <row r="838" spans="1:10">
      <c r="A838" s="10" t="str">
        <f t="shared" si="34"/>
        <v>HWW-191949</v>
      </c>
      <c r="B838" s="10" t="s">
        <v>618</v>
      </c>
      <c r="C838" s="152" t="s">
        <v>622</v>
      </c>
      <c r="D838" s="152">
        <v>9</v>
      </c>
      <c r="E838" s="10" t="s">
        <v>665</v>
      </c>
      <c r="F838" s="192">
        <f t="shared" si="35"/>
        <v>1949</v>
      </c>
      <c r="G838" s="192"/>
      <c r="H838" s="192"/>
      <c r="I838" s="192"/>
      <c r="J838" s="192">
        <v>45</v>
      </c>
    </row>
    <row r="839" spans="1:10">
      <c r="A839" s="10" t="str">
        <f t="shared" si="34"/>
        <v>HWW-191950</v>
      </c>
      <c r="B839" s="10" t="s">
        <v>618</v>
      </c>
      <c r="C839" s="152" t="s">
        <v>622</v>
      </c>
      <c r="D839" s="152">
        <v>9</v>
      </c>
      <c r="E839" s="10" t="s">
        <v>665</v>
      </c>
      <c r="F839" s="192">
        <f t="shared" si="35"/>
        <v>1950</v>
      </c>
      <c r="G839" s="192"/>
      <c r="H839" s="192"/>
      <c r="I839" s="192"/>
      <c r="J839" s="192">
        <v>49</v>
      </c>
    </row>
    <row r="840" spans="1:10">
      <c r="A840" s="10" t="str">
        <f t="shared" si="34"/>
        <v>HWW-191951</v>
      </c>
      <c r="B840" s="10" t="s">
        <v>618</v>
      </c>
      <c r="C840" s="152" t="s">
        <v>622</v>
      </c>
      <c r="D840" s="152">
        <v>9</v>
      </c>
      <c r="E840" s="10" t="s">
        <v>665</v>
      </c>
      <c r="F840" s="192">
        <f t="shared" si="35"/>
        <v>1951</v>
      </c>
      <c r="G840" s="192"/>
      <c r="H840" s="192"/>
      <c r="I840" s="192"/>
      <c r="J840" s="192">
        <v>55</v>
      </c>
    </row>
    <row r="841" spans="1:10">
      <c r="A841" s="10" t="str">
        <f t="shared" si="34"/>
        <v>HWW-191952</v>
      </c>
      <c r="B841" s="10" t="s">
        <v>618</v>
      </c>
      <c r="C841" s="152" t="s">
        <v>622</v>
      </c>
      <c r="D841" s="152">
        <v>9</v>
      </c>
      <c r="E841" s="10" t="s">
        <v>665</v>
      </c>
      <c r="F841" s="192">
        <f t="shared" si="35"/>
        <v>1952</v>
      </c>
      <c r="G841" s="192"/>
      <c r="H841" s="192"/>
      <c r="I841" s="192"/>
      <c r="J841" s="192">
        <v>55</v>
      </c>
    </row>
    <row r="842" spans="1:10">
      <c r="A842" s="10" t="str">
        <f t="shared" si="34"/>
        <v>HWW-191953</v>
      </c>
      <c r="B842" s="10" t="s">
        <v>618</v>
      </c>
      <c r="C842" s="152" t="s">
        <v>622</v>
      </c>
      <c r="D842" s="152">
        <v>9</v>
      </c>
      <c r="E842" s="10" t="s">
        <v>665</v>
      </c>
      <c r="F842" s="192">
        <f t="shared" si="35"/>
        <v>1953</v>
      </c>
      <c r="G842" s="192"/>
      <c r="H842" s="192"/>
      <c r="I842" s="192"/>
      <c r="J842" s="192">
        <v>55</v>
      </c>
    </row>
    <row r="843" spans="1:10">
      <c r="A843" s="10" t="str">
        <f t="shared" si="34"/>
        <v>HWW-191954</v>
      </c>
      <c r="B843" s="10" t="s">
        <v>618</v>
      </c>
      <c r="C843" s="152" t="s">
        <v>622</v>
      </c>
      <c r="D843" s="152">
        <v>9</v>
      </c>
      <c r="E843" s="10" t="s">
        <v>665</v>
      </c>
      <c r="F843" s="192">
        <f t="shared" si="35"/>
        <v>1954</v>
      </c>
      <c r="G843" s="192"/>
      <c r="H843" s="192"/>
      <c r="I843" s="192"/>
      <c r="J843" s="192">
        <v>55</v>
      </c>
    </row>
    <row r="844" spans="1:10">
      <c r="A844" s="10" t="str">
        <f t="shared" si="34"/>
        <v>HWW-191955</v>
      </c>
      <c r="B844" s="10" t="s">
        <v>618</v>
      </c>
      <c r="C844" s="152" t="s">
        <v>622</v>
      </c>
      <c r="D844" s="152">
        <v>9</v>
      </c>
      <c r="E844" s="10" t="s">
        <v>665</v>
      </c>
      <c r="F844" s="192">
        <f t="shared" si="35"/>
        <v>1955</v>
      </c>
      <c r="G844" s="192"/>
      <c r="H844" s="192"/>
      <c r="I844" s="192"/>
      <c r="J844" s="192">
        <v>56</v>
      </c>
    </row>
    <row r="845" spans="1:10">
      <c r="A845" s="10" t="str">
        <f t="shared" si="34"/>
        <v>HWW-191956</v>
      </c>
      <c r="B845" s="10" t="s">
        <v>618</v>
      </c>
      <c r="C845" s="152" t="s">
        <v>622</v>
      </c>
      <c r="D845" s="152">
        <v>9</v>
      </c>
      <c r="E845" s="10" t="s">
        <v>665</v>
      </c>
      <c r="F845" s="192">
        <f t="shared" si="35"/>
        <v>1956</v>
      </c>
      <c r="G845" s="192"/>
      <c r="H845" s="192"/>
      <c r="I845" s="192"/>
      <c r="J845" s="192">
        <v>63</v>
      </c>
    </row>
    <row r="846" spans="1:10">
      <c r="A846" s="10" t="str">
        <f t="shared" si="34"/>
        <v>HWW-191957</v>
      </c>
      <c r="B846" s="10" t="s">
        <v>618</v>
      </c>
      <c r="C846" s="152" t="s">
        <v>622</v>
      </c>
      <c r="D846" s="152">
        <v>9</v>
      </c>
      <c r="E846" s="10" t="s">
        <v>665</v>
      </c>
      <c r="F846" s="192">
        <f t="shared" si="35"/>
        <v>1957</v>
      </c>
      <c r="G846" s="192"/>
      <c r="H846" s="192"/>
      <c r="I846" s="192"/>
      <c r="J846" s="192">
        <v>69</v>
      </c>
    </row>
    <row r="847" spans="1:10">
      <c r="A847" s="10" t="str">
        <f t="shared" si="34"/>
        <v>HWW-191958</v>
      </c>
      <c r="B847" s="10" t="s">
        <v>618</v>
      </c>
      <c r="C847" s="152" t="s">
        <v>622</v>
      </c>
      <c r="D847" s="152">
        <v>9</v>
      </c>
      <c r="E847" s="10" t="s">
        <v>665</v>
      </c>
      <c r="F847" s="192">
        <f t="shared" si="35"/>
        <v>1958</v>
      </c>
      <c r="G847" s="192"/>
      <c r="H847" s="192"/>
      <c r="I847" s="192"/>
      <c r="J847" s="192">
        <v>73</v>
      </c>
    </row>
    <row r="848" spans="1:10">
      <c r="A848" s="10" t="str">
        <f t="shared" si="34"/>
        <v>HWW-191959</v>
      </c>
      <c r="B848" s="10" t="s">
        <v>618</v>
      </c>
      <c r="C848" s="152" t="s">
        <v>622</v>
      </c>
      <c r="D848" s="152">
        <v>9</v>
      </c>
      <c r="E848" s="10" t="s">
        <v>665</v>
      </c>
      <c r="F848" s="192">
        <f t="shared" si="35"/>
        <v>1959</v>
      </c>
      <c r="G848" s="192"/>
      <c r="H848" s="192"/>
      <c r="I848" s="192"/>
      <c r="J848" s="192">
        <v>74</v>
      </c>
    </row>
    <row r="849" spans="1:10">
      <c r="A849" s="10" t="str">
        <f t="shared" si="34"/>
        <v>HWW-191960</v>
      </c>
      <c r="B849" s="10" t="s">
        <v>618</v>
      </c>
      <c r="C849" s="152" t="s">
        <v>622</v>
      </c>
      <c r="D849" s="152">
        <v>9</v>
      </c>
      <c r="E849" s="10" t="s">
        <v>665</v>
      </c>
      <c r="F849" s="192">
        <f t="shared" si="35"/>
        <v>1960</v>
      </c>
      <c r="G849" s="192"/>
      <c r="H849" s="192"/>
      <c r="I849" s="192"/>
      <c r="J849" s="192">
        <v>74</v>
      </c>
    </row>
    <row r="850" spans="1:10">
      <c r="A850" s="10" t="str">
        <f t="shared" si="34"/>
        <v>HWW-191961</v>
      </c>
      <c r="B850" s="10" t="s">
        <v>618</v>
      </c>
      <c r="C850" s="152" t="s">
        <v>622</v>
      </c>
      <c r="D850" s="152">
        <v>9</v>
      </c>
      <c r="E850" s="10" t="s">
        <v>665</v>
      </c>
      <c r="F850" s="192">
        <f t="shared" si="35"/>
        <v>1961</v>
      </c>
      <c r="G850" s="192"/>
      <c r="H850" s="192"/>
      <c r="I850" s="192"/>
      <c r="J850" s="192">
        <v>71</v>
      </c>
    </row>
    <row r="851" spans="1:10">
      <c r="A851" s="10" t="str">
        <f t="shared" si="34"/>
        <v>HWW-191962</v>
      </c>
      <c r="B851" s="10" t="s">
        <v>618</v>
      </c>
      <c r="C851" s="152" t="s">
        <v>622</v>
      </c>
      <c r="D851" s="152">
        <v>9</v>
      </c>
      <c r="E851" s="10" t="s">
        <v>665</v>
      </c>
      <c r="F851" s="192">
        <f t="shared" si="35"/>
        <v>1962</v>
      </c>
      <c r="G851" s="192"/>
      <c r="H851" s="192"/>
      <c r="I851" s="192"/>
      <c r="J851" s="192">
        <v>71</v>
      </c>
    </row>
    <row r="852" spans="1:10">
      <c r="A852" s="10" t="str">
        <f t="shared" si="34"/>
        <v>HWW-191963</v>
      </c>
      <c r="B852" s="10" t="s">
        <v>618</v>
      </c>
      <c r="C852" s="152" t="s">
        <v>622</v>
      </c>
      <c r="D852" s="152">
        <v>9</v>
      </c>
      <c r="E852" s="10" t="s">
        <v>665</v>
      </c>
      <c r="F852" s="192">
        <f t="shared" si="35"/>
        <v>1963</v>
      </c>
      <c r="G852" s="192"/>
      <c r="H852" s="192"/>
      <c r="I852" s="192"/>
      <c r="J852" s="192">
        <v>71</v>
      </c>
    </row>
    <row r="853" spans="1:10">
      <c r="A853" s="10" t="str">
        <f t="shared" si="34"/>
        <v>HWW-191964</v>
      </c>
      <c r="B853" s="10" t="s">
        <v>618</v>
      </c>
      <c r="C853" s="152" t="s">
        <v>622</v>
      </c>
      <c r="D853" s="152">
        <v>9</v>
      </c>
      <c r="E853" s="10" t="s">
        <v>665</v>
      </c>
      <c r="F853" s="192">
        <f t="shared" si="35"/>
        <v>1964</v>
      </c>
      <c r="G853" s="192"/>
      <c r="H853" s="192"/>
      <c r="I853" s="192"/>
      <c r="J853" s="192">
        <v>73</v>
      </c>
    </row>
    <row r="854" spans="1:10">
      <c r="A854" s="10" t="str">
        <f t="shared" si="34"/>
        <v>HWW-191965</v>
      </c>
      <c r="B854" s="10" t="s">
        <v>618</v>
      </c>
      <c r="C854" s="152" t="s">
        <v>622</v>
      </c>
      <c r="D854" s="152">
        <v>9</v>
      </c>
      <c r="E854" s="10" t="s">
        <v>665</v>
      </c>
      <c r="F854" s="192">
        <f t="shared" si="35"/>
        <v>1965</v>
      </c>
      <c r="G854" s="192"/>
      <c r="H854" s="192"/>
      <c r="I854" s="192"/>
      <c r="J854" s="192">
        <v>74</v>
      </c>
    </row>
    <row r="855" spans="1:10">
      <c r="A855" s="10" t="str">
        <f t="shared" si="34"/>
        <v>HWW-191966</v>
      </c>
      <c r="B855" s="10" t="s">
        <v>618</v>
      </c>
      <c r="C855" s="152" t="s">
        <v>622</v>
      </c>
      <c r="D855" s="152">
        <v>9</v>
      </c>
      <c r="E855" s="10" t="s">
        <v>665</v>
      </c>
      <c r="F855" s="192">
        <f t="shared" si="35"/>
        <v>1966</v>
      </c>
      <c r="G855" s="192"/>
      <c r="H855" s="192"/>
      <c r="I855" s="192"/>
      <c r="J855" s="192">
        <v>78</v>
      </c>
    </row>
    <row r="856" spans="1:10">
      <c r="A856" s="10" t="str">
        <f t="shared" si="34"/>
        <v>HWW-191967</v>
      </c>
      <c r="B856" s="10" t="s">
        <v>618</v>
      </c>
      <c r="C856" s="152" t="s">
        <v>622</v>
      </c>
      <c r="D856" s="152">
        <v>9</v>
      </c>
      <c r="E856" s="10" t="s">
        <v>665</v>
      </c>
      <c r="F856" s="192">
        <f t="shared" si="35"/>
        <v>1967</v>
      </c>
      <c r="G856" s="192"/>
      <c r="H856" s="192"/>
      <c r="I856" s="192"/>
      <c r="J856" s="192">
        <v>81</v>
      </c>
    </row>
    <row r="857" spans="1:10">
      <c r="A857" s="10" t="str">
        <f t="shared" si="34"/>
        <v>HWW-191968</v>
      </c>
      <c r="B857" s="10" t="s">
        <v>618</v>
      </c>
      <c r="C857" s="152" t="s">
        <v>622</v>
      </c>
      <c r="D857" s="152">
        <v>9</v>
      </c>
      <c r="E857" s="10" t="s">
        <v>665</v>
      </c>
      <c r="F857" s="192">
        <f t="shared" si="35"/>
        <v>1968</v>
      </c>
      <c r="G857" s="192"/>
      <c r="H857" s="192"/>
      <c r="I857" s="192"/>
      <c r="J857" s="192">
        <v>81</v>
      </c>
    </row>
    <row r="858" spans="1:10">
      <c r="A858" s="10" t="str">
        <f t="shared" si="34"/>
        <v>HWW-191969</v>
      </c>
      <c r="B858" s="10" t="s">
        <v>618</v>
      </c>
      <c r="C858" s="152" t="s">
        <v>622</v>
      </c>
      <c r="D858" s="152">
        <v>9</v>
      </c>
      <c r="E858" s="10" t="s">
        <v>665</v>
      </c>
      <c r="F858" s="192">
        <f t="shared" si="35"/>
        <v>1969</v>
      </c>
      <c r="G858" s="192"/>
      <c r="H858" s="192"/>
      <c r="I858" s="192"/>
      <c r="J858" s="192">
        <v>84</v>
      </c>
    </row>
    <row r="859" spans="1:10">
      <c r="A859" s="10" t="str">
        <f t="shared" si="34"/>
        <v>HWW-191970</v>
      </c>
      <c r="B859" s="10" t="s">
        <v>618</v>
      </c>
      <c r="C859" s="152" t="s">
        <v>622</v>
      </c>
      <c r="D859" s="152">
        <v>9</v>
      </c>
      <c r="E859" s="10" t="s">
        <v>665</v>
      </c>
      <c r="F859" s="152" t="s">
        <v>535</v>
      </c>
      <c r="G859" s="152"/>
      <c r="H859" s="152"/>
      <c r="I859" s="152"/>
      <c r="J859" s="152">
        <v>89</v>
      </c>
    </row>
    <row r="860" spans="1:10">
      <c r="A860" s="10" t="str">
        <f t="shared" si="34"/>
        <v>HWW-191971</v>
      </c>
      <c r="B860" s="10" t="s">
        <v>618</v>
      </c>
      <c r="C860" s="152" t="s">
        <v>622</v>
      </c>
      <c r="D860" s="152">
        <v>9</v>
      </c>
      <c r="E860" s="10" t="s">
        <v>665</v>
      </c>
      <c r="F860" s="152" t="s">
        <v>536</v>
      </c>
      <c r="G860" s="152"/>
      <c r="H860" s="152"/>
      <c r="I860" s="152"/>
      <c r="J860" s="152">
        <v>93</v>
      </c>
    </row>
    <row r="861" spans="1:10">
      <c r="A861" s="10" t="str">
        <f t="shared" si="34"/>
        <v>HWW-191972</v>
      </c>
      <c r="B861" s="10" t="s">
        <v>618</v>
      </c>
      <c r="C861" s="152" t="s">
        <v>622</v>
      </c>
      <c r="D861" s="152">
        <v>9</v>
      </c>
      <c r="E861" s="10" t="s">
        <v>665</v>
      </c>
      <c r="F861" s="152" t="s">
        <v>537</v>
      </c>
      <c r="G861" s="152"/>
      <c r="H861" s="152"/>
      <c r="I861" s="152"/>
      <c r="J861" s="152">
        <v>96</v>
      </c>
    </row>
    <row r="862" spans="1:10">
      <c r="A862" s="10" t="str">
        <f t="shared" si="34"/>
        <v>HWW-191973</v>
      </c>
      <c r="B862" s="10" t="s">
        <v>618</v>
      </c>
      <c r="C862" s="152" t="s">
        <v>622</v>
      </c>
      <c r="D862" s="152">
        <v>9</v>
      </c>
      <c r="E862" s="10" t="s">
        <v>665</v>
      </c>
      <c r="F862" s="152" t="s">
        <v>538</v>
      </c>
      <c r="G862" s="152"/>
      <c r="H862" s="152"/>
      <c r="I862" s="152"/>
      <c r="J862" s="152">
        <v>100</v>
      </c>
    </row>
    <row r="863" spans="1:10">
      <c r="A863" s="10" t="str">
        <f t="shared" si="34"/>
        <v>HWW-191974</v>
      </c>
      <c r="B863" s="10" t="s">
        <v>618</v>
      </c>
      <c r="C863" s="152" t="s">
        <v>622</v>
      </c>
      <c r="D863" s="152">
        <v>9</v>
      </c>
      <c r="E863" s="10" t="s">
        <v>665</v>
      </c>
      <c r="F863" s="152" t="s">
        <v>539</v>
      </c>
      <c r="G863" s="152"/>
      <c r="H863" s="152"/>
      <c r="I863" s="152"/>
      <c r="J863" s="152">
        <v>122</v>
      </c>
    </row>
    <row r="864" spans="1:10">
      <c r="A864" s="10" t="str">
        <f t="shared" si="34"/>
        <v>HWW-191975</v>
      </c>
      <c r="B864" s="10" t="s">
        <v>618</v>
      </c>
      <c r="C864" s="152" t="s">
        <v>622</v>
      </c>
      <c r="D864" s="152">
        <v>9</v>
      </c>
      <c r="E864" s="10" t="s">
        <v>665</v>
      </c>
      <c r="F864" s="152" t="s">
        <v>540</v>
      </c>
      <c r="G864" s="152"/>
      <c r="H864" s="152"/>
      <c r="I864" s="152"/>
      <c r="J864" s="152">
        <v>155</v>
      </c>
    </row>
    <row r="865" spans="1:10">
      <c r="A865" s="10" t="str">
        <f t="shared" si="34"/>
        <v>HWW-191976</v>
      </c>
      <c r="B865" s="10" t="s">
        <v>618</v>
      </c>
      <c r="C865" s="152" t="s">
        <v>622</v>
      </c>
      <c r="D865" s="152">
        <v>9</v>
      </c>
      <c r="E865" s="10" t="s">
        <v>665</v>
      </c>
      <c r="F865" s="152" t="s">
        <v>541</v>
      </c>
      <c r="G865" s="152"/>
      <c r="H865" s="152"/>
      <c r="I865" s="152"/>
      <c r="J865" s="152">
        <v>174</v>
      </c>
    </row>
    <row r="866" spans="1:10">
      <c r="A866" s="10" t="str">
        <f t="shared" si="34"/>
        <v>HWW-191977</v>
      </c>
      <c r="B866" s="10" t="s">
        <v>618</v>
      </c>
      <c r="C866" s="152" t="s">
        <v>622</v>
      </c>
      <c r="D866" s="152">
        <v>9</v>
      </c>
      <c r="E866" s="10" t="s">
        <v>665</v>
      </c>
      <c r="F866" s="152" t="s">
        <v>542</v>
      </c>
      <c r="G866" s="152"/>
      <c r="H866" s="152"/>
      <c r="I866" s="152"/>
      <c r="J866" s="152">
        <v>184</v>
      </c>
    </row>
    <row r="867" spans="1:10">
      <c r="A867" s="10" t="str">
        <f t="shared" ref="A867:A906" si="36">CONCATENATE(B867,C867,D867,F867)</f>
        <v>HWW-191978</v>
      </c>
      <c r="B867" s="10" t="s">
        <v>618</v>
      </c>
      <c r="C867" s="152" t="s">
        <v>622</v>
      </c>
      <c r="D867" s="152">
        <v>9</v>
      </c>
      <c r="E867" s="10" t="s">
        <v>665</v>
      </c>
      <c r="F867" s="152" t="s">
        <v>543</v>
      </c>
      <c r="G867" s="152"/>
      <c r="H867" s="152"/>
      <c r="I867" s="152"/>
      <c r="J867" s="152">
        <v>192</v>
      </c>
    </row>
    <row r="868" spans="1:10">
      <c r="A868" s="10" t="str">
        <f t="shared" si="36"/>
        <v>HWW-191979</v>
      </c>
      <c r="B868" s="10" t="s">
        <v>618</v>
      </c>
      <c r="C868" s="152" t="s">
        <v>622</v>
      </c>
      <c r="D868" s="152">
        <v>9</v>
      </c>
      <c r="E868" s="10" t="s">
        <v>665</v>
      </c>
      <c r="F868" s="152" t="s">
        <v>544</v>
      </c>
      <c r="G868" s="152"/>
      <c r="H868" s="152"/>
      <c r="I868" s="152"/>
      <c r="J868" s="152">
        <v>205</v>
      </c>
    </row>
    <row r="869" spans="1:10">
      <c r="A869" s="10" t="str">
        <f t="shared" si="36"/>
        <v>HWW-191980</v>
      </c>
      <c r="B869" s="10" t="s">
        <v>618</v>
      </c>
      <c r="C869" s="152" t="s">
        <v>622</v>
      </c>
      <c r="D869" s="152">
        <v>9</v>
      </c>
      <c r="E869" s="10" t="s">
        <v>665</v>
      </c>
      <c r="F869" s="152" t="s">
        <v>545</v>
      </c>
      <c r="G869" s="152"/>
      <c r="H869" s="152"/>
      <c r="I869" s="152"/>
      <c r="J869" s="152">
        <v>222</v>
      </c>
    </row>
    <row r="870" spans="1:10">
      <c r="A870" s="10" t="str">
        <f t="shared" si="36"/>
        <v>HWW-191981</v>
      </c>
      <c r="B870" s="10" t="s">
        <v>618</v>
      </c>
      <c r="C870" s="152" t="s">
        <v>622</v>
      </c>
      <c r="D870" s="152">
        <v>9</v>
      </c>
      <c r="E870" s="10" t="s">
        <v>665</v>
      </c>
      <c r="F870" s="152" t="s">
        <v>546</v>
      </c>
      <c r="G870" s="152"/>
      <c r="H870" s="152"/>
      <c r="I870" s="152"/>
      <c r="J870" s="152">
        <v>245</v>
      </c>
    </row>
    <row r="871" spans="1:10">
      <c r="A871" s="10" t="str">
        <f t="shared" si="36"/>
        <v>HWW-191982</v>
      </c>
      <c r="B871" s="10" t="s">
        <v>618</v>
      </c>
      <c r="C871" s="152" t="s">
        <v>622</v>
      </c>
      <c r="D871" s="152">
        <v>9</v>
      </c>
      <c r="E871" s="10" t="s">
        <v>665</v>
      </c>
      <c r="F871" s="152" t="s">
        <v>547</v>
      </c>
      <c r="G871" s="152"/>
      <c r="H871" s="152"/>
      <c r="I871" s="152"/>
      <c r="J871" s="152">
        <v>260</v>
      </c>
    </row>
    <row r="872" spans="1:10">
      <c r="A872" s="10" t="str">
        <f t="shared" si="36"/>
        <v>HWW-191983</v>
      </c>
      <c r="B872" s="10" t="s">
        <v>618</v>
      </c>
      <c r="C872" s="152" t="s">
        <v>622</v>
      </c>
      <c r="D872" s="152">
        <v>9</v>
      </c>
      <c r="E872" s="10" t="s">
        <v>665</v>
      </c>
      <c r="F872" s="152" t="s">
        <v>548</v>
      </c>
      <c r="G872" s="152"/>
      <c r="H872" s="152"/>
      <c r="I872" s="152"/>
      <c r="J872" s="152">
        <v>271</v>
      </c>
    </row>
    <row r="873" spans="1:10">
      <c r="A873" s="10" t="str">
        <f t="shared" si="36"/>
        <v>HWW-191984</v>
      </c>
      <c r="B873" s="10" t="s">
        <v>618</v>
      </c>
      <c r="C873" s="152" t="s">
        <v>622</v>
      </c>
      <c r="D873" s="152">
        <v>9</v>
      </c>
      <c r="E873" s="10" t="s">
        <v>665</v>
      </c>
      <c r="F873" s="152" t="s">
        <v>549</v>
      </c>
      <c r="G873" s="152"/>
      <c r="H873" s="152"/>
      <c r="I873" s="152"/>
      <c r="J873" s="152">
        <v>277</v>
      </c>
    </row>
    <row r="874" spans="1:10">
      <c r="A874" s="10" t="str">
        <f t="shared" si="36"/>
        <v>HWW-191985</v>
      </c>
      <c r="B874" s="10" t="s">
        <v>618</v>
      </c>
      <c r="C874" s="152" t="s">
        <v>622</v>
      </c>
      <c r="D874" s="152">
        <v>9</v>
      </c>
      <c r="E874" s="10" t="s">
        <v>665</v>
      </c>
      <c r="F874" s="152" t="s">
        <v>550</v>
      </c>
      <c r="G874" s="152"/>
      <c r="H874" s="152"/>
      <c r="I874" s="152"/>
      <c r="J874" s="152">
        <v>282</v>
      </c>
    </row>
    <row r="875" spans="1:10">
      <c r="A875" s="10" t="str">
        <f t="shared" si="36"/>
        <v>HWW-191986</v>
      </c>
      <c r="B875" s="10" t="s">
        <v>618</v>
      </c>
      <c r="C875" s="152" t="s">
        <v>622</v>
      </c>
      <c r="D875" s="152">
        <v>9</v>
      </c>
      <c r="E875" s="10" t="s">
        <v>665</v>
      </c>
      <c r="F875" s="152" t="s">
        <v>551</v>
      </c>
      <c r="G875" s="152"/>
      <c r="H875" s="152"/>
      <c r="I875" s="152"/>
      <c r="J875" s="152">
        <v>284</v>
      </c>
    </row>
    <row r="876" spans="1:10">
      <c r="A876" s="10" t="str">
        <f t="shared" si="36"/>
        <v>HWW-191987</v>
      </c>
      <c r="B876" s="10" t="s">
        <v>618</v>
      </c>
      <c r="C876" s="152" t="s">
        <v>622</v>
      </c>
      <c r="D876" s="152">
        <v>9</v>
      </c>
      <c r="E876" s="10" t="s">
        <v>665</v>
      </c>
      <c r="F876" s="152" t="s">
        <v>552</v>
      </c>
      <c r="G876" s="152"/>
      <c r="H876" s="152"/>
      <c r="I876" s="152"/>
      <c r="J876" s="152">
        <v>299</v>
      </c>
    </row>
    <row r="877" spans="1:10">
      <c r="A877" s="10" t="str">
        <f t="shared" si="36"/>
        <v>HWW-191988</v>
      </c>
      <c r="B877" s="10" t="s">
        <v>618</v>
      </c>
      <c r="C877" s="152" t="s">
        <v>622</v>
      </c>
      <c r="D877" s="152">
        <v>9</v>
      </c>
      <c r="E877" s="10" t="s">
        <v>665</v>
      </c>
      <c r="F877" s="152" t="s">
        <v>553</v>
      </c>
      <c r="G877" s="152"/>
      <c r="H877" s="152"/>
      <c r="I877" s="152"/>
      <c r="J877" s="152">
        <v>311</v>
      </c>
    </row>
    <row r="878" spans="1:10">
      <c r="A878" s="10" t="str">
        <f t="shared" si="36"/>
        <v>HWW-191989</v>
      </c>
      <c r="B878" s="10" t="s">
        <v>618</v>
      </c>
      <c r="C878" s="152" t="s">
        <v>622</v>
      </c>
      <c r="D878" s="152">
        <v>9</v>
      </c>
      <c r="E878" s="10" t="s">
        <v>665</v>
      </c>
      <c r="F878" s="152" t="s">
        <v>554</v>
      </c>
      <c r="G878" s="152"/>
      <c r="H878" s="152"/>
      <c r="I878" s="152"/>
      <c r="J878" s="152">
        <v>330</v>
      </c>
    </row>
    <row r="879" spans="1:10">
      <c r="A879" s="10" t="str">
        <f t="shared" si="36"/>
        <v>HWW-191990</v>
      </c>
      <c r="B879" s="10" t="s">
        <v>618</v>
      </c>
      <c r="C879" s="152" t="s">
        <v>622</v>
      </c>
      <c r="D879" s="152">
        <v>9</v>
      </c>
      <c r="E879" s="10" t="s">
        <v>665</v>
      </c>
      <c r="F879" s="152" t="s">
        <v>555</v>
      </c>
      <c r="G879" s="152"/>
      <c r="H879" s="152"/>
      <c r="I879" s="152"/>
      <c r="J879" s="152">
        <v>349</v>
      </c>
    </row>
    <row r="880" spans="1:10">
      <c r="A880" s="10" t="str">
        <f t="shared" si="36"/>
        <v>HWW-191991</v>
      </c>
      <c r="B880" s="10" t="s">
        <v>618</v>
      </c>
      <c r="C880" s="152" t="s">
        <v>622</v>
      </c>
      <c r="D880" s="152">
        <v>9</v>
      </c>
      <c r="E880" s="10" t="s">
        <v>665</v>
      </c>
      <c r="F880" s="152" t="s">
        <v>556</v>
      </c>
      <c r="G880" s="152"/>
      <c r="H880" s="152"/>
      <c r="I880" s="152"/>
      <c r="J880" s="152">
        <v>355</v>
      </c>
    </row>
    <row r="881" spans="1:10">
      <c r="A881" s="10" t="str">
        <f t="shared" si="36"/>
        <v>HWW-191992</v>
      </c>
      <c r="B881" s="10" t="s">
        <v>618</v>
      </c>
      <c r="C881" s="152" t="s">
        <v>622</v>
      </c>
      <c r="D881" s="152">
        <v>9</v>
      </c>
      <c r="E881" s="10" t="s">
        <v>665</v>
      </c>
      <c r="F881" s="152" t="s">
        <v>557</v>
      </c>
      <c r="G881" s="152"/>
      <c r="H881" s="152"/>
      <c r="I881" s="152"/>
      <c r="J881" s="152">
        <v>368</v>
      </c>
    </row>
    <row r="882" spans="1:10">
      <c r="A882" s="10" t="str">
        <f t="shared" si="36"/>
        <v>HWW-191993</v>
      </c>
      <c r="B882" s="10" t="s">
        <v>618</v>
      </c>
      <c r="C882" s="152" t="s">
        <v>622</v>
      </c>
      <c r="D882" s="152">
        <v>9</v>
      </c>
      <c r="E882" s="10" t="s">
        <v>665</v>
      </c>
      <c r="F882" s="152" t="s">
        <v>558</v>
      </c>
      <c r="G882" s="152"/>
      <c r="H882" s="152"/>
      <c r="I882" s="152"/>
      <c r="J882" s="152">
        <v>386</v>
      </c>
    </row>
    <row r="883" spans="1:10">
      <c r="A883" s="10" t="str">
        <f t="shared" si="36"/>
        <v>HWW-191994</v>
      </c>
      <c r="B883" s="10" t="s">
        <v>618</v>
      </c>
      <c r="C883" s="152" t="s">
        <v>622</v>
      </c>
      <c r="D883" s="152">
        <v>9</v>
      </c>
      <c r="E883" s="10" t="s">
        <v>665</v>
      </c>
      <c r="F883" s="152" t="s">
        <v>559</v>
      </c>
      <c r="G883" s="152"/>
      <c r="H883" s="152"/>
      <c r="I883" s="152"/>
      <c r="J883" s="152">
        <v>428</v>
      </c>
    </row>
    <row r="884" spans="1:10">
      <c r="A884" s="10" t="str">
        <f t="shared" si="36"/>
        <v>HWW-191995</v>
      </c>
      <c r="B884" s="10" t="s">
        <v>618</v>
      </c>
      <c r="C884" s="152" t="s">
        <v>622</v>
      </c>
      <c r="D884" s="152">
        <v>9</v>
      </c>
      <c r="E884" s="10" t="s">
        <v>665</v>
      </c>
      <c r="F884" s="152" t="s">
        <v>560</v>
      </c>
      <c r="G884" s="152"/>
      <c r="H884" s="152"/>
      <c r="I884" s="152"/>
      <c r="J884" s="152">
        <v>442</v>
      </c>
    </row>
    <row r="885" spans="1:10">
      <c r="A885" s="10" t="str">
        <f t="shared" si="36"/>
        <v>HWW-191996</v>
      </c>
      <c r="B885" s="10" t="s">
        <v>618</v>
      </c>
      <c r="C885" s="152" t="s">
        <v>622</v>
      </c>
      <c r="D885" s="152">
        <v>9</v>
      </c>
      <c r="E885" s="10" t="s">
        <v>665</v>
      </c>
      <c r="F885" s="152" t="s">
        <v>561</v>
      </c>
      <c r="G885" s="152"/>
      <c r="H885" s="152"/>
      <c r="I885" s="152"/>
      <c r="J885" s="152">
        <v>450</v>
      </c>
    </row>
    <row r="886" spans="1:10">
      <c r="A886" s="10" t="str">
        <f t="shared" si="36"/>
        <v>HWW-191997</v>
      </c>
      <c r="B886" s="10" t="s">
        <v>618</v>
      </c>
      <c r="C886" s="152" t="s">
        <v>622</v>
      </c>
      <c r="D886" s="152">
        <v>9</v>
      </c>
      <c r="E886" s="10" t="s">
        <v>665</v>
      </c>
      <c r="F886" s="152" t="s">
        <v>562</v>
      </c>
      <c r="G886" s="152"/>
      <c r="H886" s="152"/>
      <c r="I886" s="152"/>
      <c r="J886" s="152">
        <v>473</v>
      </c>
    </row>
    <row r="887" spans="1:10">
      <c r="A887" s="10" t="str">
        <f t="shared" si="36"/>
        <v>HWW-191998</v>
      </c>
      <c r="B887" s="10" t="s">
        <v>618</v>
      </c>
      <c r="C887" s="152" t="s">
        <v>622</v>
      </c>
      <c r="D887" s="152">
        <v>9</v>
      </c>
      <c r="E887" s="10" t="s">
        <v>665</v>
      </c>
      <c r="F887" s="152" t="s">
        <v>563</v>
      </c>
      <c r="G887" s="152"/>
      <c r="H887" s="152"/>
      <c r="I887" s="152"/>
      <c r="J887" s="152">
        <v>489</v>
      </c>
    </row>
    <row r="888" spans="1:10">
      <c r="A888" s="10" t="str">
        <f t="shared" si="36"/>
        <v>HWW-191999</v>
      </c>
      <c r="B888" s="10" t="s">
        <v>618</v>
      </c>
      <c r="C888" s="152" t="s">
        <v>622</v>
      </c>
      <c r="D888" s="152">
        <v>9</v>
      </c>
      <c r="E888" s="10" t="s">
        <v>665</v>
      </c>
      <c r="F888" s="152" t="s">
        <v>564</v>
      </c>
      <c r="G888" s="152"/>
      <c r="H888" s="152"/>
      <c r="I888" s="152"/>
      <c r="J888" s="152">
        <v>505</v>
      </c>
    </row>
    <row r="889" spans="1:10">
      <c r="A889" s="10" t="str">
        <f t="shared" si="36"/>
        <v>HWW-192000</v>
      </c>
      <c r="B889" s="10" t="s">
        <v>618</v>
      </c>
      <c r="C889" s="152" t="s">
        <v>622</v>
      </c>
      <c r="D889" s="152">
        <v>9</v>
      </c>
      <c r="E889" s="10" t="s">
        <v>665</v>
      </c>
      <c r="F889" s="152" t="s">
        <v>565</v>
      </c>
      <c r="G889" s="152"/>
      <c r="H889" s="152"/>
      <c r="I889" s="152"/>
      <c r="J889" s="152">
        <v>530</v>
      </c>
    </row>
    <row r="890" spans="1:10">
      <c r="A890" s="10" t="str">
        <f t="shared" si="36"/>
        <v>HWW-192001</v>
      </c>
      <c r="B890" s="10" t="s">
        <v>618</v>
      </c>
      <c r="C890" s="152" t="s">
        <v>622</v>
      </c>
      <c r="D890" s="152">
        <v>9</v>
      </c>
      <c r="E890" s="10" t="s">
        <v>665</v>
      </c>
      <c r="F890" s="152" t="s">
        <v>566</v>
      </c>
      <c r="G890" s="152">
        <v>531</v>
      </c>
      <c r="H890" s="152">
        <v>531</v>
      </c>
      <c r="I890" s="152">
        <f t="shared" ref="I890:I905" si="37">G891</f>
        <v>516</v>
      </c>
      <c r="J890" s="152">
        <f t="shared" ref="J890:J905" si="38">ROUND((G890+2*H890+I890)/4,1)</f>
        <v>527.29999999999995</v>
      </c>
    </row>
    <row r="891" spans="1:10">
      <c r="A891" s="10" t="str">
        <f t="shared" si="36"/>
        <v>HWW-192002</v>
      </c>
      <c r="B891" s="10" t="s">
        <v>618</v>
      </c>
      <c r="C891" s="152" t="s">
        <v>622</v>
      </c>
      <c r="D891" s="152">
        <v>9</v>
      </c>
      <c r="E891" s="10" t="s">
        <v>665</v>
      </c>
      <c r="F891" s="152" t="s">
        <v>567</v>
      </c>
      <c r="G891" s="152">
        <v>516</v>
      </c>
      <c r="H891" s="152">
        <v>533</v>
      </c>
      <c r="I891" s="152">
        <f t="shared" si="37"/>
        <v>534</v>
      </c>
      <c r="J891" s="152">
        <f t="shared" si="38"/>
        <v>529</v>
      </c>
    </row>
    <row r="892" spans="1:10">
      <c r="A892" s="10" t="str">
        <f t="shared" si="36"/>
        <v>HWW-192003</v>
      </c>
      <c r="B892" s="10" t="s">
        <v>618</v>
      </c>
      <c r="C892" s="152" t="s">
        <v>622</v>
      </c>
      <c r="D892" s="152">
        <v>9</v>
      </c>
      <c r="E892" s="10" t="s">
        <v>665</v>
      </c>
      <c r="F892" s="152" t="s">
        <v>568</v>
      </c>
      <c r="G892" s="152">
        <v>534</v>
      </c>
      <c r="H892" s="152">
        <v>546</v>
      </c>
      <c r="I892" s="152">
        <f t="shared" si="37"/>
        <v>547</v>
      </c>
      <c r="J892" s="152">
        <f t="shared" si="38"/>
        <v>543.29999999999995</v>
      </c>
    </row>
    <row r="893" spans="1:10">
      <c r="A893" s="10" t="str">
        <f t="shared" si="36"/>
        <v>HWW-192004</v>
      </c>
      <c r="B893" s="10" t="s">
        <v>618</v>
      </c>
      <c r="C893" s="152" t="s">
        <v>622</v>
      </c>
      <c r="D893" s="152">
        <v>9</v>
      </c>
      <c r="E893" s="10" t="s">
        <v>665</v>
      </c>
      <c r="F893" s="152" t="s">
        <v>569</v>
      </c>
      <c r="G893" s="152">
        <v>547</v>
      </c>
      <c r="H893" s="152">
        <v>569</v>
      </c>
      <c r="I893" s="152">
        <f t="shared" si="37"/>
        <v>604</v>
      </c>
      <c r="J893" s="152">
        <f t="shared" si="38"/>
        <v>572.29999999999995</v>
      </c>
    </row>
    <row r="894" spans="1:10">
      <c r="A894" s="10" t="str">
        <f t="shared" si="36"/>
        <v>HWW-192005</v>
      </c>
      <c r="B894" s="10" t="s">
        <v>618</v>
      </c>
      <c r="C894" s="152" t="s">
        <v>622</v>
      </c>
      <c r="D894" s="152">
        <v>9</v>
      </c>
      <c r="E894" s="10" t="s">
        <v>665</v>
      </c>
      <c r="F894" s="152" t="s">
        <v>570</v>
      </c>
      <c r="G894" s="152">
        <v>604</v>
      </c>
      <c r="H894" s="152">
        <v>611</v>
      </c>
      <c r="I894" s="152">
        <f t="shared" si="37"/>
        <v>620</v>
      </c>
      <c r="J894" s="152">
        <f t="shared" si="38"/>
        <v>611.5</v>
      </c>
    </row>
    <row r="895" spans="1:10">
      <c r="A895" s="10" t="str">
        <f t="shared" si="36"/>
        <v>HWW-192006</v>
      </c>
      <c r="B895" s="10" t="s">
        <v>618</v>
      </c>
      <c r="C895" s="152" t="s">
        <v>622</v>
      </c>
      <c r="D895" s="152">
        <v>9</v>
      </c>
      <c r="E895" s="10" t="s">
        <v>665</v>
      </c>
      <c r="F895" s="152" t="s">
        <v>571</v>
      </c>
      <c r="G895" s="152">
        <v>620</v>
      </c>
      <c r="H895" s="152">
        <v>619</v>
      </c>
      <c r="I895" s="152">
        <f t="shared" si="37"/>
        <v>639</v>
      </c>
      <c r="J895" s="152">
        <f t="shared" si="38"/>
        <v>624.29999999999995</v>
      </c>
    </row>
    <row r="896" spans="1:10">
      <c r="A896" s="10" t="str">
        <f t="shared" si="36"/>
        <v>HWW-192007</v>
      </c>
      <c r="B896" s="10" t="s">
        <v>618</v>
      </c>
      <c r="C896" s="152" t="s">
        <v>622</v>
      </c>
      <c r="D896" s="152">
        <v>9</v>
      </c>
      <c r="E896" s="10" t="s">
        <v>665</v>
      </c>
      <c r="F896" s="152" t="s">
        <v>572</v>
      </c>
      <c r="G896" s="152">
        <v>639</v>
      </c>
      <c r="H896" s="152">
        <v>628</v>
      </c>
      <c r="I896" s="152">
        <f t="shared" si="37"/>
        <v>640</v>
      </c>
      <c r="J896" s="152">
        <f t="shared" si="38"/>
        <v>633.79999999999995</v>
      </c>
    </row>
    <row r="897" spans="1:10">
      <c r="A897" s="10" t="str">
        <f t="shared" si="36"/>
        <v>HWW-192008</v>
      </c>
      <c r="B897" s="10" t="s">
        <v>618</v>
      </c>
      <c r="C897" s="152" t="s">
        <v>622</v>
      </c>
      <c r="D897" s="152">
        <v>9</v>
      </c>
      <c r="E897" s="10" t="s">
        <v>665</v>
      </c>
      <c r="F897" s="152" t="s">
        <v>573</v>
      </c>
      <c r="G897" s="152">
        <v>640</v>
      </c>
      <c r="H897" s="152">
        <v>666</v>
      </c>
      <c r="I897" s="152">
        <f t="shared" si="37"/>
        <v>679</v>
      </c>
      <c r="J897" s="152">
        <f t="shared" si="38"/>
        <v>662.8</v>
      </c>
    </row>
    <row r="898" spans="1:10">
      <c r="A898" s="10" t="str">
        <f t="shared" si="36"/>
        <v>HWW-192009</v>
      </c>
      <c r="B898" s="10" t="s">
        <v>618</v>
      </c>
      <c r="C898" s="152" t="s">
        <v>622</v>
      </c>
      <c r="D898" s="152">
        <v>9</v>
      </c>
      <c r="E898" s="10" t="s">
        <v>665</v>
      </c>
      <c r="F898" s="152" t="s">
        <v>574</v>
      </c>
      <c r="G898" s="152">
        <v>679</v>
      </c>
      <c r="H898" s="152">
        <v>688</v>
      </c>
      <c r="I898" s="152">
        <f t="shared" si="37"/>
        <v>707</v>
      </c>
      <c r="J898" s="152">
        <f t="shared" si="38"/>
        <v>690.5</v>
      </c>
    </row>
    <row r="899" spans="1:10">
      <c r="A899" s="10" t="str">
        <f t="shared" si="36"/>
        <v>HWW-192010</v>
      </c>
      <c r="B899" s="10" t="s">
        <v>618</v>
      </c>
      <c r="C899" s="152" t="s">
        <v>622</v>
      </c>
      <c r="D899" s="152">
        <v>9</v>
      </c>
      <c r="E899" s="10" t="s">
        <v>665</v>
      </c>
      <c r="F899" s="152" t="s">
        <v>575</v>
      </c>
      <c r="G899" s="152">
        <v>707</v>
      </c>
      <c r="H899" s="152">
        <v>701</v>
      </c>
      <c r="I899" s="152">
        <f t="shared" si="37"/>
        <v>708</v>
      </c>
      <c r="J899" s="152">
        <f t="shared" si="38"/>
        <v>704.3</v>
      </c>
    </row>
    <row r="900" spans="1:10">
      <c r="A900" s="10" t="str">
        <f t="shared" si="36"/>
        <v>HWW-192011</v>
      </c>
      <c r="B900" s="10" t="s">
        <v>618</v>
      </c>
      <c r="C900" s="152" t="s">
        <v>622</v>
      </c>
      <c r="D900" s="152">
        <v>9</v>
      </c>
      <c r="E900" s="10" t="s">
        <v>665</v>
      </c>
      <c r="F900" s="152" t="s">
        <v>576</v>
      </c>
      <c r="G900" s="152">
        <v>708</v>
      </c>
      <c r="H900" s="152">
        <v>760</v>
      </c>
      <c r="I900" s="152">
        <f t="shared" si="37"/>
        <v>780</v>
      </c>
      <c r="J900" s="152">
        <f t="shared" si="38"/>
        <v>752</v>
      </c>
    </row>
    <row r="901" spans="1:10">
      <c r="A901" s="10" t="str">
        <f t="shared" si="36"/>
        <v>HWW-192012</v>
      </c>
      <c r="B901" s="10" t="s">
        <v>618</v>
      </c>
      <c r="C901" s="152" t="s">
        <v>622</v>
      </c>
      <c r="D901" s="152">
        <v>9</v>
      </c>
      <c r="E901" s="10" t="s">
        <v>665</v>
      </c>
      <c r="F901" s="152" t="s">
        <v>577</v>
      </c>
      <c r="G901" s="152">
        <v>780</v>
      </c>
      <c r="H901" s="152">
        <v>785</v>
      </c>
      <c r="I901" s="152">
        <f t="shared" si="37"/>
        <v>800</v>
      </c>
      <c r="J901" s="152">
        <f t="shared" si="38"/>
        <v>787.5</v>
      </c>
    </row>
    <row r="902" spans="1:10">
      <c r="A902" s="10" t="str">
        <f t="shared" si="36"/>
        <v>HWW-192013</v>
      </c>
      <c r="B902" s="10" t="s">
        <v>618</v>
      </c>
      <c r="C902" s="152" t="s">
        <v>622</v>
      </c>
      <c r="D902" s="152">
        <v>9</v>
      </c>
      <c r="E902" s="10" t="s">
        <v>665</v>
      </c>
      <c r="F902" s="152" t="s">
        <v>578</v>
      </c>
      <c r="G902" s="152">
        <v>800</v>
      </c>
      <c r="H902" s="152">
        <v>844</v>
      </c>
      <c r="I902" s="152">
        <f t="shared" si="37"/>
        <v>856</v>
      </c>
      <c r="J902" s="152">
        <f t="shared" si="38"/>
        <v>836</v>
      </c>
    </row>
    <row r="903" spans="1:10">
      <c r="A903" s="10" t="str">
        <f t="shared" si="36"/>
        <v>HWW-192014</v>
      </c>
      <c r="B903" s="10" t="s">
        <v>618</v>
      </c>
      <c r="C903" s="152" t="s">
        <v>622</v>
      </c>
      <c r="D903" s="152">
        <v>9</v>
      </c>
      <c r="E903" s="10" t="s">
        <v>665</v>
      </c>
      <c r="F903" s="152" t="s">
        <v>579</v>
      </c>
      <c r="G903" s="152">
        <v>856</v>
      </c>
      <c r="H903" s="152">
        <v>900</v>
      </c>
      <c r="I903" s="152">
        <f t="shared" si="37"/>
        <v>928</v>
      </c>
      <c r="J903" s="152">
        <f t="shared" si="38"/>
        <v>896</v>
      </c>
    </row>
    <row r="904" spans="1:10">
      <c r="A904" s="10" t="str">
        <f t="shared" si="36"/>
        <v>HWW-192015</v>
      </c>
      <c r="B904" s="10" t="s">
        <v>618</v>
      </c>
      <c r="C904" s="152" t="s">
        <v>622</v>
      </c>
      <c r="D904" s="152">
        <v>9</v>
      </c>
      <c r="E904" s="10" t="s">
        <v>665</v>
      </c>
      <c r="F904" s="152" t="s">
        <v>580</v>
      </c>
      <c r="G904" s="152">
        <v>928</v>
      </c>
      <c r="H904" s="152">
        <v>931</v>
      </c>
      <c r="I904" s="152">
        <f t="shared" si="37"/>
        <v>990</v>
      </c>
      <c r="J904" s="152">
        <f t="shared" si="38"/>
        <v>945</v>
      </c>
    </row>
    <row r="905" spans="1:10">
      <c r="A905" s="10" t="str">
        <f t="shared" si="36"/>
        <v>HWW-192016</v>
      </c>
      <c r="B905" s="10" t="s">
        <v>618</v>
      </c>
      <c r="C905" s="152" t="s">
        <v>622</v>
      </c>
      <c r="D905" s="152">
        <v>9</v>
      </c>
      <c r="E905" s="10" t="s">
        <v>665</v>
      </c>
      <c r="F905" s="152">
        <v>2016</v>
      </c>
      <c r="G905" s="152">
        <v>990</v>
      </c>
      <c r="H905" s="152">
        <v>1013</v>
      </c>
      <c r="I905" s="152">
        <f t="shared" si="37"/>
        <v>1052</v>
      </c>
      <c r="J905" s="152">
        <f t="shared" si="38"/>
        <v>1017</v>
      </c>
    </row>
    <row r="906" spans="1:10">
      <c r="A906" s="10" t="str">
        <f t="shared" si="36"/>
        <v>HWW-192017</v>
      </c>
      <c r="B906" s="10" t="s">
        <v>618</v>
      </c>
      <c r="C906" s="152" t="s">
        <v>622</v>
      </c>
      <c r="D906" s="152">
        <v>9</v>
      </c>
      <c r="E906" s="10" t="s">
        <v>665</v>
      </c>
      <c r="F906" s="192">
        <v>2017</v>
      </c>
      <c r="G906" s="152">
        <v>1052</v>
      </c>
      <c r="H906" s="152">
        <v>1135</v>
      </c>
      <c r="I906" s="152">
        <f t="shared" ref="I906" si="39">G907</f>
        <v>1146</v>
      </c>
      <c r="J906" s="152">
        <f t="shared" ref="J906" si="40">ROUND((G906+2*H906+I906)/4,1)</f>
        <v>1117</v>
      </c>
    </row>
    <row r="907" spans="1:10">
      <c r="A907" s="10" t="str">
        <f t="shared" ref="A907" si="41">CONCATENATE(B907,C907,D907,F907)</f>
        <v>HWW-192018</v>
      </c>
      <c r="B907" s="10" t="s">
        <v>618</v>
      </c>
      <c r="C907" s="152" t="s">
        <v>622</v>
      </c>
      <c r="D907" s="152">
        <v>9</v>
      </c>
      <c r="E907" s="10" t="s">
        <v>665</v>
      </c>
      <c r="F907" s="192">
        <v>2018</v>
      </c>
      <c r="G907" s="192">
        <v>1146</v>
      </c>
      <c r="H907" s="192"/>
      <c r="I907" s="192"/>
      <c r="J907" s="192">
        <f>G907</f>
        <v>1146</v>
      </c>
    </row>
    <row r="908" spans="1:10">
      <c r="A908" s="10" t="str">
        <f>CONCATENATE(B908,C908,D908,F908)</f>
        <v>HWW-1151912</v>
      </c>
      <c r="B908" s="10" t="s">
        <v>618</v>
      </c>
      <c r="C908" s="152" t="s">
        <v>622</v>
      </c>
      <c r="D908" s="152">
        <v>15</v>
      </c>
      <c r="E908" s="10" t="s">
        <v>666</v>
      </c>
      <c r="F908" s="152">
        <v>1912</v>
      </c>
      <c r="G908" s="152"/>
      <c r="H908" s="152"/>
      <c r="I908" s="152"/>
      <c r="J908" s="186">
        <v>8</v>
      </c>
    </row>
    <row r="909" spans="1:10">
      <c r="A909" s="10" t="str">
        <f t="shared" ref="A909:A972" si="42">CONCATENATE(B909,C909,D909,F909)</f>
        <v>HWW-1151913</v>
      </c>
      <c r="B909" s="10" t="s">
        <v>618</v>
      </c>
      <c r="C909" s="152" t="s">
        <v>622</v>
      </c>
      <c r="D909" s="152">
        <v>15</v>
      </c>
      <c r="E909" s="10" t="s">
        <v>666</v>
      </c>
      <c r="F909" s="152">
        <f>F908+1</f>
        <v>1913</v>
      </c>
      <c r="G909" s="152"/>
      <c r="H909" s="152"/>
      <c r="I909" s="152"/>
      <c r="J909" s="186">
        <v>8</v>
      </c>
    </row>
    <row r="910" spans="1:10">
      <c r="A910" s="10" t="str">
        <f t="shared" si="42"/>
        <v>HWW-1151914</v>
      </c>
      <c r="B910" s="10" t="s">
        <v>618</v>
      </c>
      <c r="C910" s="152" t="s">
        <v>622</v>
      </c>
      <c r="D910" s="152">
        <v>15</v>
      </c>
      <c r="E910" s="10" t="s">
        <v>666</v>
      </c>
      <c r="F910" s="152">
        <f t="shared" ref="F910:F965" si="43">F909+1</f>
        <v>1914</v>
      </c>
      <c r="G910" s="152"/>
      <c r="H910" s="152"/>
      <c r="I910" s="152"/>
      <c r="J910" s="186">
        <v>8</v>
      </c>
    </row>
    <row r="911" spans="1:10">
      <c r="A911" s="10" t="str">
        <f t="shared" si="42"/>
        <v>HWW-1151915</v>
      </c>
      <c r="B911" s="10" t="s">
        <v>618</v>
      </c>
      <c r="C911" s="152" t="s">
        <v>622</v>
      </c>
      <c r="D911" s="152">
        <v>15</v>
      </c>
      <c r="E911" s="10" t="s">
        <v>666</v>
      </c>
      <c r="F911" s="152">
        <f t="shared" si="43"/>
        <v>1915</v>
      </c>
      <c r="G911" s="152"/>
      <c r="H911" s="152"/>
      <c r="I911" s="152"/>
      <c r="J911" s="187">
        <v>9</v>
      </c>
    </row>
    <row r="912" spans="1:10">
      <c r="A912" s="10" t="str">
        <f t="shared" si="42"/>
        <v>HWW-1151916</v>
      </c>
      <c r="B912" s="10" t="s">
        <v>618</v>
      </c>
      <c r="C912" s="152" t="s">
        <v>622</v>
      </c>
      <c r="D912" s="152">
        <v>15</v>
      </c>
      <c r="E912" s="10" t="s">
        <v>666</v>
      </c>
      <c r="F912" s="152">
        <f t="shared" si="43"/>
        <v>1916</v>
      </c>
      <c r="G912" s="152"/>
      <c r="H912" s="152"/>
      <c r="I912" s="152"/>
      <c r="J912" s="186">
        <v>11</v>
      </c>
    </row>
    <row r="913" spans="1:10">
      <c r="A913" s="10" t="str">
        <f t="shared" si="42"/>
        <v>HWW-1151917</v>
      </c>
      <c r="B913" s="10" t="s">
        <v>618</v>
      </c>
      <c r="C913" s="152" t="s">
        <v>622</v>
      </c>
      <c r="D913" s="152">
        <v>15</v>
      </c>
      <c r="E913" s="10" t="s">
        <v>666</v>
      </c>
      <c r="F913" s="152">
        <f t="shared" si="43"/>
        <v>1917</v>
      </c>
      <c r="G913" s="152"/>
      <c r="H913" s="152"/>
      <c r="I913" s="152"/>
      <c r="J913" s="186">
        <v>16</v>
      </c>
    </row>
    <row r="914" spans="1:10">
      <c r="A914" s="10" t="str">
        <f t="shared" si="42"/>
        <v>HWW-1151918</v>
      </c>
      <c r="B914" s="10" t="s">
        <v>618</v>
      </c>
      <c r="C914" s="152" t="s">
        <v>622</v>
      </c>
      <c r="D914" s="152">
        <v>15</v>
      </c>
      <c r="E914" s="10" t="s">
        <v>666</v>
      </c>
      <c r="F914" s="152">
        <f t="shared" si="43"/>
        <v>1918</v>
      </c>
      <c r="G914" s="152"/>
      <c r="H914" s="152"/>
      <c r="I914" s="152"/>
      <c r="J914" s="186">
        <v>17</v>
      </c>
    </row>
    <row r="915" spans="1:10">
      <c r="A915" s="10" t="str">
        <f t="shared" si="42"/>
        <v>HWW-1151919</v>
      </c>
      <c r="B915" s="10" t="s">
        <v>618</v>
      </c>
      <c r="C915" s="152" t="s">
        <v>622</v>
      </c>
      <c r="D915" s="152">
        <v>15</v>
      </c>
      <c r="E915" s="10" t="s">
        <v>666</v>
      </c>
      <c r="F915" s="152">
        <f t="shared" si="43"/>
        <v>1919</v>
      </c>
      <c r="G915" s="152"/>
      <c r="H915" s="152"/>
      <c r="I915" s="152"/>
      <c r="J915" s="186">
        <v>18</v>
      </c>
    </row>
    <row r="916" spans="1:10">
      <c r="A916" s="10" t="str">
        <f t="shared" si="42"/>
        <v>HWW-1151920</v>
      </c>
      <c r="B916" s="10" t="s">
        <v>618</v>
      </c>
      <c r="C916" s="152" t="s">
        <v>622</v>
      </c>
      <c r="D916" s="152">
        <v>15</v>
      </c>
      <c r="E916" s="10" t="s">
        <v>666</v>
      </c>
      <c r="F916" s="152">
        <f t="shared" si="43"/>
        <v>1920</v>
      </c>
      <c r="G916" s="152"/>
      <c r="H916" s="152"/>
      <c r="I916" s="152"/>
      <c r="J916" s="187">
        <v>20</v>
      </c>
    </row>
    <row r="917" spans="1:10">
      <c r="A917" s="10" t="str">
        <f t="shared" si="42"/>
        <v>HWW-1151921</v>
      </c>
      <c r="B917" s="10" t="s">
        <v>618</v>
      </c>
      <c r="C917" s="152" t="s">
        <v>622</v>
      </c>
      <c r="D917" s="152">
        <v>15</v>
      </c>
      <c r="E917" s="10" t="s">
        <v>666</v>
      </c>
      <c r="F917" s="152">
        <f t="shared" si="43"/>
        <v>1921</v>
      </c>
      <c r="G917" s="152"/>
      <c r="H917" s="152"/>
      <c r="I917" s="152"/>
      <c r="J917" s="186">
        <v>18</v>
      </c>
    </row>
    <row r="918" spans="1:10">
      <c r="A918" s="10" t="str">
        <f t="shared" si="42"/>
        <v>HWW-1151922</v>
      </c>
      <c r="B918" s="10" t="s">
        <v>618</v>
      </c>
      <c r="C918" s="152" t="s">
        <v>622</v>
      </c>
      <c r="D918" s="152">
        <v>15</v>
      </c>
      <c r="E918" s="10" t="s">
        <v>666</v>
      </c>
      <c r="F918" s="152">
        <f t="shared" si="43"/>
        <v>1922</v>
      </c>
      <c r="G918" s="152"/>
      <c r="H918" s="152"/>
      <c r="I918" s="152"/>
      <c r="J918" s="186">
        <v>18</v>
      </c>
    </row>
    <row r="919" spans="1:10">
      <c r="A919" s="10" t="str">
        <f t="shared" si="42"/>
        <v>HWW-1151923</v>
      </c>
      <c r="B919" s="10" t="s">
        <v>618</v>
      </c>
      <c r="C919" s="152" t="s">
        <v>622</v>
      </c>
      <c r="D919" s="152">
        <v>15</v>
      </c>
      <c r="E919" s="10" t="s">
        <v>666</v>
      </c>
      <c r="F919" s="152">
        <f t="shared" si="43"/>
        <v>1923</v>
      </c>
      <c r="G919" s="152"/>
      <c r="H919" s="152"/>
      <c r="I919" s="152"/>
      <c r="J919" s="186">
        <v>18</v>
      </c>
    </row>
    <row r="920" spans="1:10">
      <c r="A920" s="10" t="str">
        <f t="shared" si="42"/>
        <v>HWW-1151924</v>
      </c>
      <c r="B920" s="10" t="s">
        <v>618</v>
      </c>
      <c r="C920" s="152" t="s">
        <v>622</v>
      </c>
      <c r="D920" s="152">
        <v>15</v>
      </c>
      <c r="E920" s="10" t="s">
        <v>666</v>
      </c>
      <c r="F920" s="152">
        <f t="shared" si="43"/>
        <v>1924</v>
      </c>
      <c r="G920" s="152"/>
      <c r="H920" s="152"/>
      <c r="I920" s="152"/>
      <c r="J920" s="186">
        <v>19</v>
      </c>
    </row>
    <row r="921" spans="1:10">
      <c r="A921" s="10" t="str">
        <f t="shared" si="42"/>
        <v>HWW-1151925</v>
      </c>
      <c r="B921" s="10" t="s">
        <v>618</v>
      </c>
      <c r="C921" s="152" t="s">
        <v>622</v>
      </c>
      <c r="D921" s="152">
        <v>15</v>
      </c>
      <c r="E921" s="10" t="s">
        <v>666</v>
      </c>
      <c r="F921" s="152">
        <f t="shared" si="43"/>
        <v>1925</v>
      </c>
      <c r="G921" s="152"/>
      <c r="H921" s="152"/>
      <c r="I921" s="152"/>
      <c r="J921" s="187">
        <v>18</v>
      </c>
    </row>
    <row r="922" spans="1:10">
      <c r="A922" s="10" t="str">
        <f t="shared" si="42"/>
        <v>HWW-1151926</v>
      </c>
      <c r="B922" s="10" t="s">
        <v>618</v>
      </c>
      <c r="C922" s="152" t="s">
        <v>622</v>
      </c>
      <c r="D922" s="152">
        <v>15</v>
      </c>
      <c r="E922" s="10" t="s">
        <v>666</v>
      </c>
      <c r="F922" s="152">
        <f t="shared" si="43"/>
        <v>1926</v>
      </c>
      <c r="G922" s="152"/>
      <c r="H922" s="152"/>
      <c r="I922" s="152"/>
      <c r="J922" s="186">
        <v>19</v>
      </c>
    </row>
    <row r="923" spans="1:10">
      <c r="A923" s="10" t="str">
        <f t="shared" si="42"/>
        <v>HWW-1151927</v>
      </c>
      <c r="B923" s="10" t="s">
        <v>618</v>
      </c>
      <c r="C923" s="152" t="s">
        <v>622</v>
      </c>
      <c r="D923" s="152">
        <v>15</v>
      </c>
      <c r="E923" s="10" t="s">
        <v>666</v>
      </c>
      <c r="F923" s="152">
        <f t="shared" si="43"/>
        <v>1927</v>
      </c>
      <c r="G923" s="152"/>
      <c r="H923" s="152"/>
      <c r="I923" s="152"/>
      <c r="J923" s="188">
        <v>18</v>
      </c>
    </row>
    <row r="924" spans="1:10">
      <c r="A924" s="10" t="str">
        <f t="shared" si="42"/>
        <v>HWW-1151928</v>
      </c>
      <c r="B924" s="10" t="s">
        <v>618</v>
      </c>
      <c r="C924" s="152" t="s">
        <v>622</v>
      </c>
      <c r="D924" s="152">
        <v>15</v>
      </c>
      <c r="E924" s="10" t="s">
        <v>666</v>
      </c>
      <c r="F924" s="152">
        <f t="shared" si="43"/>
        <v>1928</v>
      </c>
      <c r="G924" s="152"/>
      <c r="H924" s="152"/>
      <c r="I924" s="152"/>
      <c r="J924" s="186">
        <v>18</v>
      </c>
    </row>
    <row r="925" spans="1:10">
      <c r="A925" s="10" t="str">
        <f t="shared" si="42"/>
        <v>HWW-1151929</v>
      </c>
      <c r="B925" s="10" t="s">
        <v>618</v>
      </c>
      <c r="C925" s="152" t="s">
        <v>622</v>
      </c>
      <c r="D925" s="152">
        <v>15</v>
      </c>
      <c r="E925" s="10" t="s">
        <v>666</v>
      </c>
      <c r="F925" s="152">
        <f t="shared" si="43"/>
        <v>1929</v>
      </c>
      <c r="G925" s="152"/>
      <c r="H925" s="152"/>
      <c r="I925" s="152"/>
      <c r="J925" s="189">
        <v>18</v>
      </c>
    </row>
    <row r="926" spans="1:10">
      <c r="A926" s="10" t="str">
        <f t="shared" si="42"/>
        <v>HWW-1151930</v>
      </c>
      <c r="B926" s="10" t="s">
        <v>618</v>
      </c>
      <c r="C926" s="152" t="s">
        <v>622</v>
      </c>
      <c r="D926" s="152">
        <v>15</v>
      </c>
      <c r="E926" s="10" t="s">
        <v>666</v>
      </c>
      <c r="F926" s="152">
        <f t="shared" si="43"/>
        <v>1930</v>
      </c>
      <c r="G926" s="152"/>
      <c r="H926" s="152"/>
      <c r="I926" s="152"/>
      <c r="J926" s="186">
        <v>17</v>
      </c>
    </row>
    <row r="927" spans="1:10">
      <c r="A927" s="10" t="str">
        <f t="shared" si="42"/>
        <v>HWW-1151931</v>
      </c>
      <c r="B927" s="10" t="s">
        <v>618</v>
      </c>
      <c r="C927" s="152" t="s">
        <v>622</v>
      </c>
      <c r="D927" s="152">
        <v>15</v>
      </c>
      <c r="E927" s="10" t="s">
        <v>666</v>
      </c>
      <c r="F927" s="152">
        <f t="shared" si="43"/>
        <v>1931</v>
      </c>
      <c r="G927" s="152"/>
      <c r="H927" s="152"/>
      <c r="I927" s="152"/>
      <c r="J927" s="189">
        <v>16</v>
      </c>
    </row>
    <row r="928" spans="1:10">
      <c r="A928" s="10" t="str">
        <f t="shared" si="42"/>
        <v>HWW-1151932</v>
      </c>
      <c r="B928" s="10" t="s">
        <v>618</v>
      </c>
      <c r="C928" s="152" t="s">
        <v>622</v>
      </c>
      <c r="D928" s="152">
        <v>15</v>
      </c>
      <c r="E928" s="10" t="s">
        <v>666</v>
      </c>
      <c r="F928" s="152">
        <f t="shared" si="43"/>
        <v>1932</v>
      </c>
      <c r="G928" s="152"/>
      <c r="H928" s="152"/>
      <c r="I928" s="152"/>
      <c r="J928" s="186">
        <v>15</v>
      </c>
    </row>
    <row r="929" spans="1:10">
      <c r="A929" s="10" t="str">
        <f t="shared" si="42"/>
        <v>HWW-1151933</v>
      </c>
      <c r="B929" s="10" t="s">
        <v>618</v>
      </c>
      <c r="C929" s="152" t="s">
        <v>622</v>
      </c>
      <c r="D929" s="152">
        <v>15</v>
      </c>
      <c r="E929" s="10" t="s">
        <v>666</v>
      </c>
      <c r="F929" s="152">
        <f t="shared" si="43"/>
        <v>1933</v>
      </c>
      <c r="G929" s="152"/>
      <c r="H929" s="152"/>
      <c r="I929" s="152"/>
      <c r="J929" s="189">
        <v>15</v>
      </c>
    </row>
    <row r="930" spans="1:10">
      <c r="A930" s="10" t="str">
        <f t="shared" si="42"/>
        <v>HWW-1151934</v>
      </c>
      <c r="B930" s="10" t="s">
        <v>618</v>
      </c>
      <c r="C930" s="152" t="s">
        <v>622</v>
      </c>
      <c r="D930" s="152">
        <v>15</v>
      </c>
      <c r="E930" s="10" t="s">
        <v>666</v>
      </c>
      <c r="F930" s="152">
        <f t="shared" si="43"/>
        <v>1934</v>
      </c>
      <c r="G930" s="152"/>
      <c r="H930" s="152"/>
      <c r="I930" s="152"/>
      <c r="J930" s="186">
        <v>16</v>
      </c>
    </row>
    <row r="931" spans="1:10">
      <c r="A931" s="10" t="str">
        <f t="shared" si="42"/>
        <v>HWW-1151935</v>
      </c>
      <c r="B931" s="10" t="s">
        <v>618</v>
      </c>
      <c r="C931" s="152" t="s">
        <v>622</v>
      </c>
      <c r="D931" s="152">
        <v>15</v>
      </c>
      <c r="E931" s="10" t="s">
        <v>666</v>
      </c>
      <c r="F931" s="152">
        <f t="shared" si="43"/>
        <v>1935</v>
      </c>
      <c r="G931" s="152"/>
      <c r="H931" s="152"/>
      <c r="I931" s="152"/>
      <c r="J931" s="187">
        <v>16</v>
      </c>
    </row>
    <row r="932" spans="1:10">
      <c r="A932" s="10" t="str">
        <f t="shared" si="42"/>
        <v>HWW-1151936</v>
      </c>
      <c r="B932" s="10" t="s">
        <v>618</v>
      </c>
      <c r="C932" s="152" t="s">
        <v>622</v>
      </c>
      <c r="D932" s="152">
        <v>15</v>
      </c>
      <c r="E932" s="10" t="s">
        <v>666</v>
      </c>
      <c r="F932" s="152">
        <f t="shared" si="43"/>
        <v>1936</v>
      </c>
      <c r="G932" s="152"/>
      <c r="H932" s="152"/>
      <c r="I932" s="152"/>
      <c r="J932" s="186">
        <v>16</v>
      </c>
    </row>
    <row r="933" spans="1:10">
      <c r="A933" s="10" t="str">
        <f t="shared" si="42"/>
        <v>HWW-1151937</v>
      </c>
      <c r="B933" s="10" t="s">
        <v>618</v>
      </c>
      <c r="C933" s="152" t="s">
        <v>622</v>
      </c>
      <c r="D933" s="152">
        <v>15</v>
      </c>
      <c r="E933" s="10" t="s">
        <v>666</v>
      </c>
      <c r="F933" s="152">
        <f t="shared" si="43"/>
        <v>1937</v>
      </c>
      <c r="G933" s="152"/>
      <c r="H933" s="152"/>
      <c r="I933" s="152"/>
      <c r="J933" s="189">
        <v>18</v>
      </c>
    </row>
    <row r="934" spans="1:10">
      <c r="A934" s="10" t="str">
        <f t="shared" si="42"/>
        <v>HWW-1151938</v>
      </c>
      <c r="B934" s="10" t="s">
        <v>618</v>
      </c>
      <c r="C934" s="152" t="s">
        <v>622</v>
      </c>
      <c r="D934" s="152">
        <v>15</v>
      </c>
      <c r="E934" s="10" t="s">
        <v>666</v>
      </c>
      <c r="F934" s="152">
        <f t="shared" si="43"/>
        <v>1938</v>
      </c>
      <c r="G934" s="152"/>
      <c r="H934" s="152"/>
      <c r="I934" s="152"/>
      <c r="J934" s="186">
        <v>18</v>
      </c>
    </row>
    <row r="935" spans="1:10">
      <c r="A935" s="10" t="str">
        <f t="shared" si="42"/>
        <v>HWW-1151939</v>
      </c>
      <c r="B935" s="10" t="s">
        <v>618</v>
      </c>
      <c r="C935" s="152" t="s">
        <v>622</v>
      </c>
      <c r="D935" s="152">
        <v>15</v>
      </c>
      <c r="E935" s="10" t="s">
        <v>666</v>
      </c>
      <c r="F935" s="152">
        <f t="shared" si="43"/>
        <v>1939</v>
      </c>
      <c r="G935" s="152"/>
      <c r="H935" s="152"/>
      <c r="I935" s="152"/>
      <c r="J935" s="187">
        <v>18</v>
      </c>
    </row>
    <row r="936" spans="1:10">
      <c r="A936" s="10" t="str">
        <f t="shared" si="42"/>
        <v>HWW-1151940</v>
      </c>
      <c r="B936" s="10" t="s">
        <v>618</v>
      </c>
      <c r="C936" s="152" t="s">
        <v>622</v>
      </c>
      <c r="D936" s="152">
        <v>15</v>
      </c>
      <c r="E936" s="10" t="s">
        <v>666</v>
      </c>
      <c r="F936" s="152">
        <f t="shared" si="43"/>
        <v>1940</v>
      </c>
      <c r="G936" s="152"/>
      <c r="H936" s="152"/>
      <c r="I936" s="152"/>
      <c r="J936" s="186">
        <v>18</v>
      </c>
    </row>
    <row r="937" spans="1:10">
      <c r="A937" s="10" t="str">
        <f t="shared" si="42"/>
        <v>HWW-1151941</v>
      </c>
      <c r="B937" s="10" t="s">
        <v>618</v>
      </c>
      <c r="C937" s="152" t="s">
        <v>622</v>
      </c>
      <c r="D937" s="152">
        <v>15</v>
      </c>
      <c r="E937" s="10" t="s">
        <v>666</v>
      </c>
      <c r="F937" s="152">
        <f t="shared" si="43"/>
        <v>1941</v>
      </c>
      <c r="G937" s="152"/>
      <c r="H937" s="152"/>
      <c r="I937" s="152"/>
      <c r="J937" s="187">
        <v>19</v>
      </c>
    </row>
    <row r="938" spans="1:10">
      <c r="A938" s="10" t="str">
        <f t="shared" si="42"/>
        <v>HWW-1151942</v>
      </c>
      <c r="B938" s="10" t="s">
        <v>618</v>
      </c>
      <c r="C938" s="152" t="s">
        <v>622</v>
      </c>
      <c r="D938" s="152">
        <v>15</v>
      </c>
      <c r="E938" s="10" t="s">
        <v>666</v>
      </c>
      <c r="F938" s="152">
        <f t="shared" si="43"/>
        <v>1942</v>
      </c>
      <c r="G938" s="152"/>
      <c r="H938" s="152"/>
      <c r="I938" s="152"/>
      <c r="J938" s="186">
        <v>20</v>
      </c>
    </row>
    <row r="939" spans="1:10">
      <c r="A939" s="10" t="str">
        <f t="shared" si="42"/>
        <v>HWW-1151943</v>
      </c>
      <c r="B939" s="10" t="s">
        <v>618</v>
      </c>
      <c r="C939" s="152" t="s">
        <v>622</v>
      </c>
      <c r="D939" s="152">
        <v>15</v>
      </c>
      <c r="E939" s="10" t="s">
        <v>666</v>
      </c>
      <c r="F939" s="152">
        <f t="shared" si="43"/>
        <v>1943</v>
      </c>
      <c r="G939" s="152"/>
      <c r="H939" s="152"/>
      <c r="I939" s="152"/>
      <c r="J939" s="189">
        <v>21</v>
      </c>
    </row>
    <row r="940" spans="1:10">
      <c r="A940" s="10" t="str">
        <f t="shared" si="42"/>
        <v>HWW-1151944</v>
      </c>
      <c r="B940" s="10" t="s">
        <v>618</v>
      </c>
      <c r="C940" s="152" t="s">
        <v>622</v>
      </c>
      <c r="D940" s="152">
        <v>15</v>
      </c>
      <c r="E940" s="10" t="s">
        <v>666</v>
      </c>
      <c r="F940" s="152">
        <f t="shared" si="43"/>
        <v>1944</v>
      </c>
      <c r="G940" s="152"/>
      <c r="H940" s="152"/>
      <c r="I940" s="152"/>
      <c r="J940" s="186">
        <v>21</v>
      </c>
    </row>
    <row r="941" spans="1:10">
      <c r="A941" s="10" t="str">
        <f t="shared" si="42"/>
        <v>HWW-1151945</v>
      </c>
      <c r="B941" s="10" t="s">
        <v>618</v>
      </c>
      <c r="C941" s="152" t="s">
        <v>622</v>
      </c>
      <c r="D941" s="152">
        <v>15</v>
      </c>
      <c r="E941" s="10" t="s">
        <v>666</v>
      </c>
      <c r="F941" s="152">
        <f t="shared" si="43"/>
        <v>1945</v>
      </c>
      <c r="G941" s="152"/>
      <c r="H941" s="152"/>
      <c r="I941" s="152"/>
      <c r="J941" s="187">
        <v>22</v>
      </c>
    </row>
    <row r="942" spans="1:10">
      <c r="A942" s="10" t="str">
        <f t="shared" si="42"/>
        <v>HWW-1151946</v>
      </c>
      <c r="B942" s="10" t="s">
        <v>618</v>
      </c>
      <c r="C942" s="152" t="s">
        <v>622</v>
      </c>
      <c r="D942" s="152">
        <v>15</v>
      </c>
      <c r="E942" s="10" t="s">
        <v>666</v>
      </c>
      <c r="F942" s="152">
        <f t="shared" si="43"/>
        <v>1946</v>
      </c>
      <c r="G942" s="152"/>
      <c r="H942" s="152"/>
      <c r="I942" s="152"/>
      <c r="J942" s="186">
        <v>24</v>
      </c>
    </row>
    <row r="943" spans="1:10">
      <c r="A943" s="10" t="str">
        <f t="shared" si="42"/>
        <v>HWW-1151947</v>
      </c>
      <c r="B943" s="10" t="s">
        <v>618</v>
      </c>
      <c r="C943" s="152" t="s">
        <v>622</v>
      </c>
      <c r="D943" s="152">
        <v>15</v>
      </c>
      <c r="E943" s="10" t="s">
        <v>666</v>
      </c>
      <c r="F943" s="152">
        <f t="shared" si="43"/>
        <v>1947</v>
      </c>
      <c r="G943" s="152"/>
      <c r="H943" s="152"/>
      <c r="I943" s="152"/>
      <c r="J943" s="186">
        <v>28</v>
      </c>
    </row>
    <row r="944" spans="1:10">
      <c r="A944" s="10" t="str">
        <f t="shared" si="42"/>
        <v>HWW-1151948</v>
      </c>
      <c r="B944" s="10" t="s">
        <v>618</v>
      </c>
      <c r="C944" s="152" t="s">
        <v>622</v>
      </c>
      <c r="D944" s="152">
        <v>15</v>
      </c>
      <c r="E944" s="10" t="s">
        <v>666</v>
      </c>
      <c r="F944" s="152">
        <f t="shared" si="43"/>
        <v>1948</v>
      </c>
      <c r="G944" s="152"/>
      <c r="H944" s="152"/>
      <c r="I944" s="152"/>
      <c r="J944" s="186">
        <v>32</v>
      </c>
    </row>
    <row r="945" spans="1:10">
      <c r="A945" s="10" t="str">
        <f t="shared" si="42"/>
        <v>HWW-1151949</v>
      </c>
      <c r="B945" s="10" t="s">
        <v>618</v>
      </c>
      <c r="C945" s="152" t="s">
        <v>622</v>
      </c>
      <c r="D945" s="152">
        <v>15</v>
      </c>
      <c r="E945" s="10" t="s">
        <v>666</v>
      </c>
      <c r="F945" s="152">
        <f t="shared" si="43"/>
        <v>1949</v>
      </c>
      <c r="G945" s="152"/>
      <c r="H945" s="152"/>
      <c r="I945" s="152"/>
      <c r="J945" s="186">
        <v>35</v>
      </c>
    </row>
    <row r="946" spans="1:10">
      <c r="A946" s="10" t="str">
        <f t="shared" si="42"/>
        <v>HWW-1151950</v>
      </c>
      <c r="B946" s="10" t="s">
        <v>618</v>
      </c>
      <c r="C946" s="152" t="s">
        <v>622</v>
      </c>
      <c r="D946" s="152">
        <v>15</v>
      </c>
      <c r="E946" s="10" t="s">
        <v>666</v>
      </c>
      <c r="F946" s="152">
        <f t="shared" si="43"/>
        <v>1950</v>
      </c>
      <c r="G946" s="152"/>
      <c r="H946" s="152"/>
      <c r="I946" s="152"/>
      <c r="J946" s="186">
        <v>36</v>
      </c>
    </row>
    <row r="947" spans="1:10">
      <c r="A947" s="10" t="str">
        <f t="shared" si="42"/>
        <v>HWW-1151951</v>
      </c>
      <c r="B947" s="10" t="s">
        <v>618</v>
      </c>
      <c r="C947" s="152" t="s">
        <v>622</v>
      </c>
      <c r="D947" s="152">
        <v>15</v>
      </c>
      <c r="E947" s="10" t="s">
        <v>666</v>
      </c>
      <c r="F947" s="152">
        <f t="shared" si="43"/>
        <v>1951</v>
      </c>
      <c r="G947" s="152"/>
      <c r="H947" s="152"/>
      <c r="I947" s="152"/>
      <c r="J947" s="189">
        <v>38</v>
      </c>
    </row>
    <row r="948" spans="1:10">
      <c r="A948" s="10" t="str">
        <f t="shared" si="42"/>
        <v>HWW-1151952</v>
      </c>
      <c r="B948" s="10" t="s">
        <v>618</v>
      </c>
      <c r="C948" s="152" t="s">
        <v>622</v>
      </c>
      <c r="D948" s="152">
        <v>15</v>
      </c>
      <c r="E948" s="10" t="s">
        <v>666</v>
      </c>
      <c r="F948" s="152">
        <f t="shared" si="43"/>
        <v>1952</v>
      </c>
      <c r="G948" s="152"/>
      <c r="H948" s="152"/>
      <c r="I948" s="152"/>
      <c r="J948" s="186">
        <v>38</v>
      </c>
    </row>
    <row r="949" spans="1:10">
      <c r="A949" s="10" t="str">
        <f t="shared" si="42"/>
        <v>HWW-1151953</v>
      </c>
      <c r="B949" s="10" t="s">
        <v>618</v>
      </c>
      <c r="C949" s="152" t="s">
        <v>622</v>
      </c>
      <c r="D949" s="152">
        <v>15</v>
      </c>
      <c r="E949" s="10" t="s">
        <v>666</v>
      </c>
      <c r="F949" s="152">
        <f t="shared" si="43"/>
        <v>1953</v>
      </c>
      <c r="G949" s="152"/>
      <c r="H949" s="152"/>
      <c r="I949" s="152"/>
      <c r="J949" s="187">
        <v>39</v>
      </c>
    </row>
    <row r="950" spans="1:10">
      <c r="A950" s="10" t="str">
        <f t="shared" si="42"/>
        <v>HWW-1151954</v>
      </c>
      <c r="B950" s="10" t="s">
        <v>618</v>
      </c>
      <c r="C950" s="152" t="s">
        <v>622</v>
      </c>
      <c r="D950" s="152">
        <v>15</v>
      </c>
      <c r="E950" s="10" t="s">
        <v>666</v>
      </c>
      <c r="F950" s="152">
        <f t="shared" si="43"/>
        <v>1954</v>
      </c>
      <c r="G950" s="152"/>
      <c r="H950" s="152"/>
      <c r="I950" s="152"/>
      <c r="J950" s="186">
        <v>41</v>
      </c>
    </row>
    <row r="951" spans="1:10">
      <c r="A951" s="10" t="str">
        <f t="shared" si="42"/>
        <v>HWW-1151955</v>
      </c>
      <c r="B951" s="10" t="s">
        <v>618</v>
      </c>
      <c r="C951" s="152" t="s">
        <v>622</v>
      </c>
      <c r="D951" s="152">
        <v>15</v>
      </c>
      <c r="E951" s="10" t="s">
        <v>666</v>
      </c>
      <c r="F951" s="152">
        <f t="shared" si="43"/>
        <v>1955</v>
      </c>
      <c r="G951" s="152"/>
      <c r="H951" s="152"/>
      <c r="I951" s="152"/>
      <c r="J951" s="187">
        <v>43</v>
      </c>
    </row>
    <row r="952" spans="1:10">
      <c r="A952" s="10" t="str">
        <f t="shared" si="42"/>
        <v>HWW-1151956</v>
      </c>
      <c r="B952" s="10" t="s">
        <v>618</v>
      </c>
      <c r="C952" s="152" t="s">
        <v>622</v>
      </c>
      <c r="D952" s="152">
        <v>15</v>
      </c>
      <c r="E952" s="10" t="s">
        <v>666</v>
      </c>
      <c r="F952" s="152">
        <f t="shared" si="43"/>
        <v>1956</v>
      </c>
      <c r="G952" s="152"/>
      <c r="H952" s="152"/>
      <c r="I952" s="152"/>
      <c r="J952" s="186">
        <v>46</v>
      </c>
    </row>
    <row r="953" spans="1:10">
      <c r="A953" s="10" t="str">
        <f t="shared" si="42"/>
        <v>HWW-1151957</v>
      </c>
      <c r="B953" s="10" t="s">
        <v>618</v>
      </c>
      <c r="C953" s="152" t="s">
        <v>622</v>
      </c>
      <c r="D953" s="152">
        <v>15</v>
      </c>
      <c r="E953" s="10" t="s">
        <v>666</v>
      </c>
      <c r="F953" s="152">
        <f t="shared" si="43"/>
        <v>1957</v>
      </c>
      <c r="G953" s="152"/>
      <c r="H953" s="152"/>
      <c r="I953" s="152"/>
      <c r="J953" s="188">
        <v>49</v>
      </c>
    </row>
    <row r="954" spans="1:10">
      <c r="A954" s="10" t="str">
        <f t="shared" si="42"/>
        <v>HWW-1151958</v>
      </c>
      <c r="B954" s="10" t="s">
        <v>618</v>
      </c>
      <c r="C954" s="152" t="s">
        <v>622</v>
      </c>
      <c r="D954" s="152">
        <v>15</v>
      </c>
      <c r="E954" s="10" t="s">
        <v>666</v>
      </c>
      <c r="F954" s="152">
        <f t="shared" si="43"/>
        <v>1958</v>
      </c>
      <c r="G954" s="152"/>
      <c r="H954" s="152"/>
      <c r="I954" s="152"/>
      <c r="J954" s="186">
        <v>50</v>
      </c>
    </row>
    <row r="955" spans="1:10">
      <c r="A955" s="10" t="str">
        <f t="shared" si="42"/>
        <v>HWW-1151959</v>
      </c>
      <c r="B955" s="10" t="s">
        <v>618</v>
      </c>
      <c r="C955" s="152" t="s">
        <v>622</v>
      </c>
      <c r="D955" s="152">
        <v>15</v>
      </c>
      <c r="E955" s="10" t="s">
        <v>666</v>
      </c>
      <c r="F955" s="152">
        <f t="shared" si="43"/>
        <v>1959</v>
      </c>
      <c r="G955" s="152"/>
      <c r="H955" s="152"/>
      <c r="I955" s="152"/>
      <c r="J955" s="189">
        <v>52</v>
      </c>
    </row>
    <row r="956" spans="1:10">
      <c r="A956" s="10" t="str">
        <f t="shared" si="42"/>
        <v>HWW-1151960</v>
      </c>
      <c r="B956" s="10" t="s">
        <v>618</v>
      </c>
      <c r="C956" s="152" t="s">
        <v>622</v>
      </c>
      <c r="D956" s="152">
        <v>15</v>
      </c>
      <c r="E956" s="10" t="s">
        <v>666</v>
      </c>
      <c r="F956" s="152">
        <f t="shared" si="43"/>
        <v>1960</v>
      </c>
      <c r="G956" s="152"/>
      <c r="H956" s="152"/>
      <c r="I956" s="152"/>
      <c r="J956" s="186">
        <v>53</v>
      </c>
    </row>
    <row r="957" spans="1:10">
      <c r="A957" s="10" t="str">
        <f t="shared" si="42"/>
        <v>HWW-1151961</v>
      </c>
      <c r="B957" s="10" t="s">
        <v>618</v>
      </c>
      <c r="C957" s="152" t="s">
        <v>622</v>
      </c>
      <c r="D957" s="152">
        <v>15</v>
      </c>
      <c r="E957" s="10" t="s">
        <v>666</v>
      </c>
      <c r="F957" s="152">
        <f t="shared" si="43"/>
        <v>1961</v>
      </c>
      <c r="G957" s="152"/>
      <c r="H957" s="152"/>
      <c r="I957" s="152"/>
      <c r="J957" s="189">
        <v>53</v>
      </c>
    </row>
    <row r="958" spans="1:10">
      <c r="A958" s="10" t="str">
        <f t="shared" si="42"/>
        <v>HWW-1151962</v>
      </c>
      <c r="B958" s="10" t="s">
        <v>618</v>
      </c>
      <c r="C958" s="152" t="s">
        <v>622</v>
      </c>
      <c r="D958" s="152">
        <v>15</v>
      </c>
      <c r="E958" s="10" t="s">
        <v>666</v>
      </c>
      <c r="F958" s="152">
        <f t="shared" si="43"/>
        <v>1962</v>
      </c>
      <c r="G958" s="152"/>
      <c r="H958" s="152"/>
      <c r="I958" s="152"/>
      <c r="J958" s="186">
        <v>54</v>
      </c>
    </row>
    <row r="959" spans="1:10">
      <c r="A959" s="10" t="str">
        <f t="shared" si="42"/>
        <v>HWW-1151963</v>
      </c>
      <c r="B959" s="10" t="s">
        <v>618</v>
      </c>
      <c r="C959" s="152" t="s">
        <v>622</v>
      </c>
      <c r="D959" s="152">
        <v>15</v>
      </c>
      <c r="E959" s="10" t="s">
        <v>666</v>
      </c>
      <c r="F959" s="152">
        <f t="shared" si="43"/>
        <v>1963</v>
      </c>
      <c r="G959" s="152"/>
      <c r="H959" s="152"/>
      <c r="I959" s="152"/>
      <c r="J959" s="189">
        <v>55</v>
      </c>
    </row>
    <row r="960" spans="1:10">
      <c r="A960" s="10" t="str">
        <f t="shared" si="42"/>
        <v>HWW-1151964</v>
      </c>
      <c r="B960" s="10" t="s">
        <v>618</v>
      </c>
      <c r="C960" s="152" t="s">
        <v>622</v>
      </c>
      <c r="D960" s="152">
        <v>15</v>
      </c>
      <c r="E960" s="10" t="s">
        <v>666</v>
      </c>
      <c r="F960" s="152">
        <f t="shared" si="43"/>
        <v>1964</v>
      </c>
      <c r="G960" s="152"/>
      <c r="H960" s="152"/>
      <c r="I960" s="152"/>
      <c r="J960" s="186">
        <v>56</v>
      </c>
    </row>
    <row r="961" spans="1:10">
      <c r="A961" s="10" t="str">
        <f t="shared" si="42"/>
        <v>HWW-1151965</v>
      </c>
      <c r="B961" s="10" t="s">
        <v>618</v>
      </c>
      <c r="C961" s="152" t="s">
        <v>622</v>
      </c>
      <c r="D961" s="152">
        <v>15</v>
      </c>
      <c r="E961" s="10" t="s">
        <v>666</v>
      </c>
      <c r="F961" s="152">
        <f t="shared" si="43"/>
        <v>1965</v>
      </c>
      <c r="G961" s="152"/>
      <c r="H961" s="152"/>
      <c r="I961" s="152"/>
      <c r="J961" s="187">
        <v>57</v>
      </c>
    </row>
    <row r="962" spans="1:10">
      <c r="A962" s="10" t="str">
        <f t="shared" si="42"/>
        <v>HWW-1151966</v>
      </c>
      <c r="B962" s="10" t="s">
        <v>618</v>
      </c>
      <c r="C962" s="152" t="s">
        <v>622</v>
      </c>
      <c r="D962" s="152">
        <v>15</v>
      </c>
      <c r="E962" s="10" t="s">
        <v>666</v>
      </c>
      <c r="F962" s="152">
        <f t="shared" si="43"/>
        <v>1966</v>
      </c>
      <c r="G962" s="152"/>
      <c r="H962" s="152"/>
      <c r="I962" s="152"/>
      <c r="J962" s="186">
        <v>59</v>
      </c>
    </row>
    <row r="963" spans="1:10">
      <c r="A963" s="10" t="str">
        <f t="shared" si="42"/>
        <v>HWW-1151967</v>
      </c>
      <c r="B963" s="10" t="s">
        <v>618</v>
      </c>
      <c r="C963" s="152" t="s">
        <v>622</v>
      </c>
      <c r="D963" s="152">
        <v>15</v>
      </c>
      <c r="E963" s="10" t="s">
        <v>666</v>
      </c>
      <c r="F963" s="152">
        <f t="shared" si="43"/>
        <v>1967</v>
      </c>
      <c r="G963" s="152"/>
      <c r="H963" s="152"/>
      <c r="I963" s="152"/>
      <c r="J963" s="187">
        <v>61</v>
      </c>
    </row>
    <row r="964" spans="1:10">
      <c r="A964" s="10" t="str">
        <f t="shared" si="42"/>
        <v>HWW-1151968</v>
      </c>
      <c r="B964" s="10" t="s">
        <v>618</v>
      </c>
      <c r="C964" s="152" t="s">
        <v>622</v>
      </c>
      <c r="D964" s="152">
        <v>15</v>
      </c>
      <c r="E964" s="10" t="s">
        <v>666</v>
      </c>
      <c r="F964" s="152">
        <f t="shared" si="43"/>
        <v>1968</v>
      </c>
      <c r="G964" s="152"/>
      <c r="H964" s="152"/>
      <c r="I964" s="152"/>
      <c r="J964" s="186">
        <v>64</v>
      </c>
    </row>
    <row r="965" spans="1:10">
      <c r="A965" s="10" t="str">
        <f t="shared" si="42"/>
        <v>HWW-1151969</v>
      </c>
      <c r="B965" s="10" t="s">
        <v>618</v>
      </c>
      <c r="C965" s="152" t="s">
        <v>622</v>
      </c>
      <c r="D965" s="152">
        <v>15</v>
      </c>
      <c r="E965" s="10" t="s">
        <v>666</v>
      </c>
      <c r="F965" s="152">
        <f t="shared" si="43"/>
        <v>1969</v>
      </c>
      <c r="G965" s="152"/>
      <c r="H965" s="152"/>
      <c r="I965" s="152"/>
      <c r="J965" s="189">
        <v>69</v>
      </c>
    </row>
    <row r="966" spans="1:10">
      <c r="A966" s="10" t="str">
        <f t="shared" si="42"/>
        <v>HWW-1151970</v>
      </c>
      <c r="B966" s="10" t="s">
        <v>618</v>
      </c>
      <c r="C966" s="152" t="s">
        <v>622</v>
      </c>
      <c r="D966" s="152">
        <v>15</v>
      </c>
      <c r="E966" s="10" t="s">
        <v>666</v>
      </c>
      <c r="F966" s="152" t="s">
        <v>535</v>
      </c>
      <c r="G966" s="152"/>
      <c r="H966" s="152"/>
      <c r="I966" s="152"/>
      <c r="J966" s="186">
        <v>75</v>
      </c>
    </row>
    <row r="967" spans="1:10">
      <c r="A967" s="10" t="str">
        <f t="shared" si="42"/>
        <v>HWW-1151971</v>
      </c>
      <c r="B967" s="10" t="s">
        <v>618</v>
      </c>
      <c r="C967" s="152" t="s">
        <v>622</v>
      </c>
      <c r="D967" s="152">
        <v>15</v>
      </c>
      <c r="E967" s="10" t="s">
        <v>666</v>
      </c>
      <c r="F967" s="152" t="s">
        <v>536</v>
      </c>
      <c r="G967" s="152"/>
      <c r="H967" s="152"/>
      <c r="I967" s="152"/>
      <c r="J967" s="186">
        <v>84</v>
      </c>
    </row>
    <row r="968" spans="1:10">
      <c r="A968" s="10" t="str">
        <f t="shared" si="42"/>
        <v>HWW-1151972</v>
      </c>
      <c r="B968" s="10" t="s">
        <v>618</v>
      </c>
      <c r="C968" s="152" t="s">
        <v>622</v>
      </c>
      <c r="D968" s="152">
        <v>15</v>
      </c>
      <c r="E968" s="10" t="s">
        <v>666</v>
      </c>
      <c r="F968" s="152" t="s">
        <v>537</v>
      </c>
      <c r="G968" s="152"/>
      <c r="H968" s="152"/>
      <c r="I968" s="152"/>
      <c r="J968" s="186">
        <v>92</v>
      </c>
    </row>
    <row r="969" spans="1:10">
      <c r="A969" s="10" t="str">
        <f t="shared" si="42"/>
        <v>HWW-1151973</v>
      </c>
      <c r="B969" s="10" t="s">
        <v>618</v>
      </c>
      <c r="C969" s="152" t="s">
        <v>622</v>
      </c>
      <c r="D969" s="152">
        <v>15</v>
      </c>
      <c r="E969" s="10" t="s">
        <v>666</v>
      </c>
      <c r="F969" s="152" t="s">
        <v>538</v>
      </c>
      <c r="G969" s="152"/>
      <c r="H969" s="152"/>
      <c r="I969" s="152"/>
      <c r="J969" s="187">
        <v>100</v>
      </c>
    </row>
    <row r="970" spans="1:10">
      <c r="A970" s="10" t="str">
        <f t="shared" si="42"/>
        <v>HWW-1151974</v>
      </c>
      <c r="B970" s="10" t="s">
        <v>618</v>
      </c>
      <c r="C970" s="152" t="s">
        <v>622</v>
      </c>
      <c r="D970" s="152">
        <v>15</v>
      </c>
      <c r="E970" s="10" t="s">
        <v>666</v>
      </c>
      <c r="F970" s="152" t="s">
        <v>539</v>
      </c>
      <c r="G970" s="152"/>
      <c r="H970" s="152"/>
      <c r="I970" s="152"/>
      <c r="J970" s="190">
        <v>117</v>
      </c>
    </row>
    <row r="971" spans="1:10">
      <c r="A971" s="10" t="str">
        <f t="shared" si="42"/>
        <v>HWW-1151975</v>
      </c>
      <c r="B971" s="10" t="s">
        <v>618</v>
      </c>
      <c r="C971" s="152" t="s">
        <v>622</v>
      </c>
      <c r="D971" s="152">
        <v>15</v>
      </c>
      <c r="E971" s="10" t="s">
        <v>666</v>
      </c>
      <c r="F971" s="152" t="s">
        <v>540</v>
      </c>
      <c r="G971" s="152"/>
      <c r="H971" s="152"/>
      <c r="I971" s="152"/>
      <c r="J971" s="187">
        <v>127</v>
      </c>
    </row>
    <row r="972" spans="1:10">
      <c r="A972" s="10" t="str">
        <f t="shared" si="42"/>
        <v>HWW-1151976</v>
      </c>
      <c r="B972" s="10" t="s">
        <v>618</v>
      </c>
      <c r="C972" s="152" t="s">
        <v>622</v>
      </c>
      <c r="D972" s="152">
        <v>15</v>
      </c>
      <c r="E972" s="10" t="s">
        <v>666</v>
      </c>
      <c r="F972" s="152" t="s">
        <v>541</v>
      </c>
      <c r="G972" s="152"/>
      <c r="H972" s="152"/>
      <c r="I972" s="152"/>
      <c r="J972" s="186">
        <v>130</v>
      </c>
    </row>
    <row r="973" spans="1:10">
      <c r="A973" s="10" t="str">
        <f t="shared" ref="A973:A1013" si="44">CONCATENATE(B973,C973,D973,F973)</f>
        <v>HWW-1151977</v>
      </c>
      <c r="B973" s="10" t="s">
        <v>618</v>
      </c>
      <c r="C973" s="152" t="s">
        <v>622</v>
      </c>
      <c r="D973" s="152">
        <v>15</v>
      </c>
      <c r="E973" s="10" t="s">
        <v>666</v>
      </c>
      <c r="F973" s="152" t="s">
        <v>542</v>
      </c>
      <c r="G973" s="152"/>
      <c r="H973" s="152"/>
      <c r="I973" s="152"/>
      <c r="J973" s="187">
        <v>137</v>
      </c>
    </row>
    <row r="974" spans="1:10">
      <c r="A974" s="10" t="str">
        <f t="shared" si="44"/>
        <v>HWW-1151978</v>
      </c>
      <c r="B974" s="10" t="s">
        <v>618</v>
      </c>
      <c r="C974" s="152" t="s">
        <v>622</v>
      </c>
      <c r="D974" s="152">
        <v>15</v>
      </c>
      <c r="E974" s="10" t="s">
        <v>666</v>
      </c>
      <c r="F974" s="152" t="s">
        <v>543</v>
      </c>
      <c r="G974" s="152"/>
      <c r="H974" s="152"/>
      <c r="I974" s="152"/>
      <c r="J974" s="186">
        <v>148</v>
      </c>
    </row>
    <row r="975" spans="1:10">
      <c r="A975" s="10" t="str">
        <f t="shared" si="44"/>
        <v>HWW-1151979</v>
      </c>
      <c r="B975" s="10" t="s">
        <v>618</v>
      </c>
      <c r="C975" s="152" t="s">
        <v>622</v>
      </c>
      <c r="D975" s="152">
        <v>15</v>
      </c>
      <c r="E975" s="10" t="s">
        <v>666</v>
      </c>
      <c r="F975" s="152" t="s">
        <v>544</v>
      </c>
      <c r="G975" s="152"/>
      <c r="H975" s="152"/>
      <c r="I975" s="152"/>
      <c r="J975" s="187">
        <v>163</v>
      </c>
    </row>
    <row r="976" spans="1:10">
      <c r="A976" s="10" t="str">
        <f t="shared" si="44"/>
        <v>HWW-1151980</v>
      </c>
      <c r="B976" s="10" t="s">
        <v>618</v>
      </c>
      <c r="C976" s="152" t="s">
        <v>622</v>
      </c>
      <c r="D976" s="152">
        <v>15</v>
      </c>
      <c r="E976" s="10" t="s">
        <v>666</v>
      </c>
      <c r="F976" s="152" t="s">
        <v>545</v>
      </c>
      <c r="G976" s="152"/>
      <c r="H976" s="152"/>
      <c r="I976" s="152"/>
      <c r="J976" s="186">
        <v>181</v>
      </c>
    </row>
    <row r="977" spans="1:10">
      <c r="A977" s="10" t="str">
        <f t="shared" si="44"/>
        <v>HWW-1151981</v>
      </c>
      <c r="B977" s="10" t="s">
        <v>618</v>
      </c>
      <c r="C977" s="152" t="s">
        <v>622</v>
      </c>
      <c r="D977" s="152">
        <v>15</v>
      </c>
      <c r="E977" s="10" t="s">
        <v>666</v>
      </c>
      <c r="F977" s="152" t="s">
        <v>546</v>
      </c>
      <c r="G977" s="152"/>
      <c r="H977" s="152"/>
      <c r="I977" s="152"/>
      <c r="J977" s="187">
        <v>191</v>
      </c>
    </row>
    <row r="978" spans="1:10">
      <c r="A978" s="10" t="str">
        <f t="shared" si="44"/>
        <v>HWW-1151982</v>
      </c>
      <c r="B978" s="10" t="s">
        <v>618</v>
      </c>
      <c r="C978" s="152" t="s">
        <v>622</v>
      </c>
      <c r="D978" s="152">
        <v>15</v>
      </c>
      <c r="E978" s="10" t="s">
        <v>666</v>
      </c>
      <c r="F978" s="152" t="s">
        <v>547</v>
      </c>
      <c r="G978" s="152"/>
      <c r="H978" s="152"/>
      <c r="I978" s="152"/>
      <c r="J978" s="186">
        <v>198</v>
      </c>
    </row>
    <row r="979" spans="1:10">
      <c r="A979" s="10" t="str">
        <f t="shared" si="44"/>
        <v>HWW-1151983</v>
      </c>
      <c r="B979" s="10" t="s">
        <v>618</v>
      </c>
      <c r="C979" s="152" t="s">
        <v>622</v>
      </c>
      <c r="D979" s="152">
        <v>15</v>
      </c>
      <c r="E979" s="10" t="s">
        <v>666</v>
      </c>
      <c r="F979" s="152" t="s">
        <v>548</v>
      </c>
      <c r="G979" s="152"/>
      <c r="H979" s="152"/>
      <c r="I979" s="152"/>
      <c r="J979" s="187">
        <v>206</v>
      </c>
    </row>
    <row r="980" spans="1:10">
      <c r="A980" s="10" t="str">
        <f t="shared" si="44"/>
        <v>HWW-1151984</v>
      </c>
      <c r="B980" s="10" t="s">
        <v>618</v>
      </c>
      <c r="C980" s="152" t="s">
        <v>622</v>
      </c>
      <c r="D980" s="152">
        <v>15</v>
      </c>
      <c r="E980" s="10" t="s">
        <v>666</v>
      </c>
      <c r="F980" s="152" t="s">
        <v>549</v>
      </c>
      <c r="G980" s="152"/>
      <c r="H980" s="152"/>
      <c r="I980" s="152"/>
      <c r="J980" s="186">
        <v>218</v>
      </c>
    </row>
    <row r="981" spans="1:10">
      <c r="A981" s="10" t="str">
        <f t="shared" si="44"/>
        <v>HWW-1151985</v>
      </c>
      <c r="B981" s="10" t="s">
        <v>618</v>
      </c>
      <c r="C981" s="152" t="s">
        <v>622</v>
      </c>
      <c r="D981" s="152">
        <v>15</v>
      </c>
      <c r="E981" s="10" t="s">
        <v>666</v>
      </c>
      <c r="F981" s="152" t="s">
        <v>550</v>
      </c>
      <c r="G981" s="152"/>
      <c r="H981" s="152"/>
      <c r="I981" s="152"/>
      <c r="J981" s="187">
        <v>225</v>
      </c>
    </row>
    <row r="982" spans="1:10">
      <c r="A982" s="10" t="str">
        <f t="shared" si="44"/>
        <v>HWW-1151986</v>
      </c>
      <c r="B982" s="10" t="s">
        <v>618</v>
      </c>
      <c r="C982" s="152" t="s">
        <v>622</v>
      </c>
      <c r="D982" s="152">
        <v>15</v>
      </c>
      <c r="E982" s="10" t="s">
        <v>666</v>
      </c>
      <c r="F982" s="152" t="s">
        <v>551</v>
      </c>
      <c r="G982" s="152"/>
      <c r="H982" s="152"/>
      <c r="I982" s="152"/>
      <c r="J982" s="186">
        <v>233</v>
      </c>
    </row>
    <row r="983" spans="1:10">
      <c r="A983" s="10" t="str">
        <f t="shared" si="44"/>
        <v>HWW-1151987</v>
      </c>
      <c r="B983" s="10" t="s">
        <v>618</v>
      </c>
      <c r="C983" s="152" t="s">
        <v>622</v>
      </c>
      <c r="D983" s="152">
        <v>15</v>
      </c>
      <c r="E983" s="10" t="s">
        <v>666</v>
      </c>
      <c r="F983" s="152" t="s">
        <v>552</v>
      </c>
      <c r="G983" s="152"/>
      <c r="H983" s="152"/>
      <c r="I983" s="152"/>
      <c r="J983" s="187">
        <v>239</v>
      </c>
    </row>
    <row r="984" spans="1:10">
      <c r="A984" s="10" t="str">
        <f t="shared" si="44"/>
        <v>HWW-1151988</v>
      </c>
      <c r="B984" s="10" t="s">
        <v>618</v>
      </c>
      <c r="C984" s="152" t="s">
        <v>622</v>
      </c>
      <c r="D984" s="152">
        <v>15</v>
      </c>
      <c r="E984" s="10" t="s">
        <v>666</v>
      </c>
      <c r="F984" s="152" t="s">
        <v>553</v>
      </c>
      <c r="G984" s="152"/>
      <c r="H984" s="152"/>
      <c r="I984" s="152"/>
      <c r="J984" s="186">
        <v>251</v>
      </c>
    </row>
    <row r="985" spans="1:10">
      <c r="A985" s="10" t="str">
        <f t="shared" si="44"/>
        <v>HWW-1151989</v>
      </c>
      <c r="B985" s="10" t="s">
        <v>618</v>
      </c>
      <c r="C985" s="152" t="s">
        <v>622</v>
      </c>
      <c r="D985" s="152">
        <v>15</v>
      </c>
      <c r="E985" s="10" t="s">
        <v>666</v>
      </c>
      <c r="F985" s="152" t="s">
        <v>554</v>
      </c>
      <c r="G985" s="152"/>
      <c r="H985" s="152"/>
      <c r="I985" s="152"/>
      <c r="J985" s="189">
        <v>265</v>
      </c>
    </row>
    <row r="986" spans="1:10">
      <c r="A986" s="10" t="str">
        <f t="shared" si="44"/>
        <v>HWW-1151990</v>
      </c>
      <c r="B986" s="10" t="s">
        <v>618</v>
      </c>
      <c r="C986" s="152" t="s">
        <v>622</v>
      </c>
      <c r="D986" s="152">
        <v>15</v>
      </c>
      <c r="E986" s="10" t="s">
        <v>666</v>
      </c>
      <c r="F986" s="152" t="s">
        <v>555</v>
      </c>
      <c r="G986" s="152"/>
      <c r="H986" s="152"/>
      <c r="I986" s="152"/>
      <c r="J986" s="191">
        <v>271</v>
      </c>
    </row>
    <row r="987" spans="1:10">
      <c r="A987" s="10" t="str">
        <f t="shared" si="44"/>
        <v>HWW-1151991</v>
      </c>
      <c r="B987" s="10" t="s">
        <v>618</v>
      </c>
      <c r="C987" s="152" t="s">
        <v>622</v>
      </c>
      <c r="D987" s="152">
        <v>15</v>
      </c>
      <c r="E987" s="10" t="s">
        <v>666</v>
      </c>
      <c r="F987" s="152" t="s">
        <v>556</v>
      </c>
      <c r="G987" s="152"/>
      <c r="H987" s="152"/>
      <c r="I987" s="152"/>
      <c r="J987" s="187">
        <v>274</v>
      </c>
    </row>
    <row r="988" spans="1:10">
      <c r="A988" s="10" t="str">
        <f t="shared" si="44"/>
        <v>HWW-1151992</v>
      </c>
      <c r="B988" s="10" t="s">
        <v>618</v>
      </c>
      <c r="C988" s="152" t="s">
        <v>622</v>
      </c>
      <c r="D988" s="152">
        <v>15</v>
      </c>
      <c r="E988" s="10" t="s">
        <v>666</v>
      </c>
      <c r="F988" s="152" t="s">
        <v>557</v>
      </c>
      <c r="G988" s="152"/>
      <c r="H988" s="152"/>
      <c r="I988" s="152"/>
      <c r="J988" s="187">
        <v>281</v>
      </c>
    </row>
    <row r="989" spans="1:10">
      <c r="A989" s="10" t="str">
        <f t="shared" si="44"/>
        <v>HWW-1151993</v>
      </c>
      <c r="B989" s="10" t="s">
        <v>618</v>
      </c>
      <c r="C989" s="152" t="s">
        <v>622</v>
      </c>
      <c r="D989" s="152">
        <v>15</v>
      </c>
      <c r="E989" s="10" t="s">
        <v>666</v>
      </c>
      <c r="F989" s="152" t="s">
        <v>558</v>
      </c>
      <c r="G989" s="152"/>
      <c r="H989" s="152"/>
      <c r="I989" s="152"/>
      <c r="J989" s="187">
        <v>294</v>
      </c>
    </row>
    <row r="990" spans="1:10">
      <c r="A990" s="10" t="str">
        <f t="shared" si="44"/>
        <v>HWW-1151994</v>
      </c>
      <c r="B990" s="10" t="s">
        <v>618</v>
      </c>
      <c r="C990" s="152" t="s">
        <v>622</v>
      </c>
      <c r="D990" s="152">
        <v>15</v>
      </c>
      <c r="E990" s="10" t="s">
        <v>666</v>
      </c>
      <c r="F990" s="152" t="s">
        <v>559</v>
      </c>
      <c r="G990" s="152"/>
      <c r="H990" s="152"/>
      <c r="I990" s="152"/>
      <c r="J990" s="186">
        <v>308</v>
      </c>
    </row>
    <row r="991" spans="1:10">
      <c r="A991" s="10" t="str">
        <f t="shared" si="44"/>
        <v>HWW-1151995</v>
      </c>
      <c r="B991" s="10" t="s">
        <v>618</v>
      </c>
      <c r="C991" s="152" t="s">
        <v>622</v>
      </c>
      <c r="D991" s="152">
        <v>15</v>
      </c>
      <c r="E991" s="10" t="s">
        <v>666</v>
      </c>
      <c r="F991" s="152" t="s">
        <v>560</v>
      </c>
      <c r="G991" s="152"/>
      <c r="H991" s="152"/>
      <c r="I991" s="152"/>
      <c r="J991" s="189">
        <v>316</v>
      </c>
    </row>
    <row r="992" spans="1:10">
      <c r="A992" s="10" t="str">
        <f t="shared" si="44"/>
        <v>HWW-1151996</v>
      </c>
      <c r="B992" s="10" t="s">
        <v>618</v>
      </c>
      <c r="C992" s="152" t="s">
        <v>622</v>
      </c>
      <c r="D992" s="152">
        <v>15</v>
      </c>
      <c r="E992" s="10" t="s">
        <v>666</v>
      </c>
      <c r="F992" s="152" t="s">
        <v>561</v>
      </c>
      <c r="G992" s="152"/>
      <c r="H992" s="152"/>
      <c r="I992" s="152"/>
      <c r="J992" s="191">
        <v>321</v>
      </c>
    </row>
    <row r="993" spans="1:10">
      <c r="A993" s="10" t="str">
        <f t="shared" si="44"/>
        <v>HWW-1151997</v>
      </c>
      <c r="B993" s="10" t="s">
        <v>618</v>
      </c>
      <c r="C993" s="152" t="s">
        <v>622</v>
      </c>
      <c r="D993" s="152">
        <v>15</v>
      </c>
      <c r="E993" s="10" t="s">
        <v>666</v>
      </c>
      <c r="F993" s="152" t="s">
        <v>562</v>
      </c>
      <c r="G993" s="152"/>
      <c r="H993" s="152"/>
      <c r="I993" s="152"/>
      <c r="J993" s="187">
        <v>331</v>
      </c>
    </row>
    <row r="994" spans="1:10">
      <c r="A994" s="10" t="str">
        <f t="shared" si="44"/>
        <v>HWW-1151998</v>
      </c>
      <c r="B994" s="10" t="s">
        <v>618</v>
      </c>
      <c r="C994" s="152" t="s">
        <v>622</v>
      </c>
      <c r="D994" s="152">
        <v>15</v>
      </c>
      <c r="E994" s="10" t="s">
        <v>666</v>
      </c>
      <c r="F994" s="152" t="s">
        <v>563</v>
      </c>
      <c r="G994" s="152"/>
      <c r="H994" s="152"/>
      <c r="I994" s="152"/>
      <c r="J994" s="189">
        <v>337</v>
      </c>
    </row>
    <row r="995" spans="1:10">
      <c r="A995" s="10" t="str">
        <f t="shared" si="44"/>
        <v>HWW-1151999</v>
      </c>
      <c r="B995" s="10" t="s">
        <v>618</v>
      </c>
      <c r="C995" s="152" t="s">
        <v>622</v>
      </c>
      <c r="D995" s="152">
        <v>15</v>
      </c>
      <c r="E995" s="10" t="s">
        <v>666</v>
      </c>
      <c r="F995" s="152" t="s">
        <v>564</v>
      </c>
      <c r="G995" s="152"/>
      <c r="H995" s="152"/>
      <c r="I995" s="152"/>
      <c r="J995" s="191">
        <v>343</v>
      </c>
    </row>
    <row r="996" spans="1:10">
      <c r="A996" s="10" t="str">
        <f t="shared" si="44"/>
        <v>HWW-1152000</v>
      </c>
      <c r="B996" s="10" t="s">
        <v>618</v>
      </c>
      <c r="C996" s="152" t="s">
        <v>622</v>
      </c>
      <c r="D996" s="152">
        <v>15</v>
      </c>
      <c r="E996" s="10" t="s">
        <v>666</v>
      </c>
      <c r="F996" s="152" t="s">
        <v>565</v>
      </c>
      <c r="G996" s="152"/>
      <c r="H996" s="152"/>
      <c r="I996" s="152"/>
      <c r="J996" s="187">
        <v>362</v>
      </c>
    </row>
    <row r="997" spans="1:10">
      <c r="A997" s="10" t="str">
        <f t="shared" si="44"/>
        <v>HWW-1152001</v>
      </c>
      <c r="B997" s="10" t="s">
        <v>618</v>
      </c>
      <c r="C997" s="152" t="s">
        <v>622</v>
      </c>
      <c r="D997" s="152">
        <v>15</v>
      </c>
      <c r="E997" s="10" t="s">
        <v>666</v>
      </c>
      <c r="F997" s="152" t="s">
        <v>566</v>
      </c>
      <c r="G997" s="152">
        <v>370</v>
      </c>
      <c r="H997" s="152">
        <v>380</v>
      </c>
      <c r="I997" s="152">
        <f t="shared" ref="I997:I1012" si="45">G998</f>
        <v>382</v>
      </c>
      <c r="J997" s="152">
        <f t="shared" ref="J997:J1012" si="46">ROUND((G997+2*H997+I997)/4,1)</f>
        <v>378</v>
      </c>
    </row>
    <row r="998" spans="1:10">
      <c r="A998" s="10" t="str">
        <f t="shared" si="44"/>
        <v>HWW-1152002</v>
      </c>
      <c r="B998" s="10" t="s">
        <v>618</v>
      </c>
      <c r="C998" s="152" t="s">
        <v>622</v>
      </c>
      <c r="D998" s="152">
        <v>15</v>
      </c>
      <c r="E998" s="10" t="s">
        <v>666</v>
      </c>
      <c r="F998" s="152" t="s">
        <v>567</v>
      </c>
      <c r="G998" s="152">
        <v>382</v>
      </c>
      <c r="H998" s="152">
        <v>390</v>
      </c>
      <c r="I998" s="152">
        <f t="shared" si="45"/>
        <v>393</v>
      </c>
      <c r="J998" s="152">
        <f t="shared" si="46"/>
        <v>388.8</v>
      </c>
    </row>
    <row r="999" spans="1:10">
      <c r="A999" s="10" t="str">
        <f t="shared" si="44"/>
        <v>HWW-1152003</v>
      </c>
      <c r="B999" s="10" t="s">
        <v>618</v>
      </c>
      <c r="C999" s="152" t="s">
        <v>622</v>
      </c>
      <c r="D999" s="152">
        <v>15</v>
      </c>
      <c r="E999" s="10" t="s">
        <v>666</v>
      </c>
      <c r="F999" s="152" t="s">
        <v>568</v>
      </c>
      <c r="G999" s="152">
        <v>393</v>
      </c>
      <c r="H999" s="152">
        <v>388</v>
      </c>
      <c r="I999" s="152">
        <f t="shared" si="45"/>
        <v>405</v>
      </c>
      <c r="J999" s="152">
        <f t="shared" si="46"/>
        <v>393.5</v>
      </c>
    </row>
    <row r="1000" spans="1:10">
      <c r="A1000" s="10" t="str">
        <f t="shared" si="44"/>
        <v>HWW-1152004</v>
      </c>
      <c r="B1000" s="10" t="s">
        <v>618</v>
      </c>
      <c r="C1000" s="152" t="s">
        <v>622</v>
      </c>
      <c r="D1000" s="152">
        <v>15</v>
      </c>
      <c r="E1000" s="10" t="s">
        <v>666</v>
      </c>
      <c r="F1000" s="152" t="s">
        <v>569</v>
      </c>
      <c r="G1000" s="152">
        <v>405</v>
      </c>
      <c r="H1000" s="152">
        <v>418</v>
      </c>
      <c r="I1000" s="152">
        <f t="shared" si="45"/>
        <v>442</v>
      </c>
      <c r="J1000" s="152">
        <f t="shared" si="46"/>
        <v>420.8</v>
      </c>
    </row>
    <row r="1001" spans="1:10">
      <c r="A1001" s="10" t="str">
        <f t="shared" si="44"/>
        <v>HWW-1152005</v>
      </c>
      <c r="B1001" s="10" t="s">
        <v>618</v>
      </c>
      <c r="C1001" s="152" t="s">
        <v>622</v>
      </c>
      <c r="D1001" s="152">
        <v>15</v>
      </c>
      <c r="E1001" s="10" t="s">
        <v>666</v>
      </c>
      <c r="F1001" s="152" t="s">
        <v>570</v>
      </c>
      <c r="G1001" s="152">
        <v>442</v>
      </c>
      <c r="H1001" s="152">
        <v>447</v>
      </c>
      <c r="I1001" s="152">
        <f t="shared" si="45"/>
        <v>456</v>
      </c>
      <c r="J1001" s="152">
        <f t="shared" si="46"/>
        <v>448</v>
      </c>
    </row>
    <row r="1002" spans="1:10">
      <c r="A1002" s="10" t="str">
        <f t="shared" si="44"/>
        <v>HWW-1152006</v>
      </c>
      <c r="B1002" s="10" t="s">
        <v>618</v>
      </c>
      <c r="C1002" s="152" t="s">
        <v>622</v>
      </c>
      <c r="D1002" s="152">
        <v>15</v>
      </c>
      <c r="E1002" s="10" t="s">
        <v>666</v>
      </c>
      <c r="F1002" s="152" t="s">
        <v>571</v>
      </c>
      <c r="G1002" s="152">
        <v>456</v>
      </c>
      <c r="H1002" s="152">
        <v>464</v>
      </c>
      <c r="I1002" s="152">
        <f t="shared" si="45"/>
        <v>481</v>
      </c>
      <c r="J1002" s="152">
        <f t="shared" si="46"/>
        <v>466.3</v>
      </c>
    </row>
    <row r="1003" spans="1:10">
      <c r="A1003" s="10" t="str">
        <f t="shared" si="44"/>
        <v>HWW-1152007</v>
      </c>
      <c r="B1003" s="10" t="s">
        <v>618</v>
      </c>
      <c r="C1003" s="152" t="s">
        <v>622</v>
      </c>
      <c r="D1003" s="152">
        <v>15</v>
      </c>
      <c r="E1003" s="10" t="s">
        <v>666</v>
      </c>
      <c r="F1003" s="152" t="s">
        <v>572</v>
      </c>
      <c r="G1003" s="152">
        <v>481</v>
      </c>
      <c r="H1003" s="152">
        <v>494</v>
      </c>
      <c r="I1003" s="152">
        <f t="shared" si="45"/>
        <v>516</v>
      </c>
      <c r="J1003" s="152">
        <f t="shared" si="46"/>
        <v>496.3</v>
      </c>
    </row>
    <row r="1004" spans="1:10">
      <c r="A1004" s="10" t="str">
        <f t="shared" si="44"/>
        <v>HWW-1152008</v>
      </c>
      <c r="B1004" s="10" t="s">
        <v>618</v>
      </c>
      <c r="C1004" s="152" t="s">
        <v>622</v>
      </c>
      <c r="D1004" s="152">
        <v>15</v>
      </c>
      <c r="E1004" s="10" t="s">
        <v>666</v>
      </c>
      <c r="F1004" s="152" t="s">
        <v>573</v>
      </c>
      <c r="G1004" s="152">
        <v>516</v>
      </c>
      <c r="H1004" s="152">
        <v>543</v>
      </c>
      <c r="I1004" s="152">
        <f t="shared" si="45"/>
        <v>551</v>
      </c>
      <c r="J1004" s="152">
        <f t="shared" si="46"/>
        <v>538.29999999999995</v>
      </c>
    </row>
    <row r="1005" spans="1:10">
      <c r="A1005" s="10" t="str">
        <f t="shared" si="44"/>
        <v>HWW-1152009</v>
      </c>
      <c r="B1005" s="10" t="s">
        <v>618</v>
      </c>
      <c r="C1005" s="152" t="s">
        <v>622</v>
      </c>
      <c r="D1005" s="152">
        <v>15</v>
      </c>
      <c r="E1005" s="10" t="s">
        <v>666</v>
      </c>
      <c r="F1005" s="152" t="s">
        <v>574</v>
      </c>
      <c r="G1005" s="152">
        <v>551</v>
      </c>
      <c r="H1005" s="152">
        <v>536</v>
      </c>
      <c r="I1005" s="152">
        <f t="shared" si="45"/>
        <v>552</v>
      </c>
      <c r="J1005" s="152">
        <f t="shared" si="46"/>
        <v>543.79999999999995</v>
      </c>
    </row>
    <row r="1006" spans="1:10">
      <c r="A1006" s="10" t="str">
        <f t="shared" si="44"/>
        <v>HWW-1152010</v>
      </c>
      <c r="B1006" s="10" t="s">
        <v>618</v>
      </c>
      <c r="C1006" s="152" t="s">
        <v>622</v>
      </c>
      <c r="D1006" s="152">
        <v>15</v>
      </c>
      <c r="E1006" s="10" t="s">
        <v>666</v>
      </c>
      <c r="F1006" s="152" t="s">
        <v>575</v>
      </c>
      <c r="G1006" s="152">
        <v>552</v>
      </c>
      <c r="H1006" s="152">
        <v>558</v>
      </c>
      <c r="I1006" s="152">
        <f t="shared" si="45"/>
        <v>571</v>
      </c>
      <c r="J1006" s="152">
        <f t="shared" si="46"/>
        <v>559.79999999999995</v>
      </c>
    </row>
    <row r="1007" spans="1:10">
      <c r="A1007" s="10" t="str">
        <f t="shared" si="44"/>
        <v>HWW-1152011</v>
      </c>
      <c r="B1007" s="10" t="s">
        <v>618</v>
      </c>
      <c r="C1007" s="152" t="s">
        <v>622</v>
      </c>
      <c r="D1007" s="152">
        <v>15</v>
      </c>
      <c r="E1007" s="10" t="s">
        <v>666</v>
      </c>
      <c r="F1007" s="152" t="s">
        <v>576</v>
      </c>
      <c r="G1007" s="152">
        <v>571</v>
      </c>
      <c r="H1007" s="152">
        <v>583</v>
      </c>
      <c r="I1007" s="152">
        <f t="shared" si="45"/>
        <v>597</v>
      </c>
      <c r="J1007" s="152">
        <f t="shared" si="46"/>
        <v>583.5</v>
      </c>
    </row>
    <row r="1008" spans="1:10">
      <c r="A1008" s="10" t="str">
        <f t="shared" si="44"/>
        <v>HWW-1152012</v>
      </c>
      <c r="B1008" s="10" t="s">
        <v>618</v>
      </c>
      <c r="C1008" s="152" t="s">
        <v>622</v>
      </c>
      <c r="D1008" s="152">
        <v>15</v>
      </c>
      <c r="E1008" s="10" t="s">
        <v>666</v>
      </c>
      <c r="F1008" s="152" t="s">
        <v>577</v>
      </c>
      <c r="G1008" s="152">
        <v>597</v>
      </c>
      <c r="H1008" s="152">
        <v>600</v>
      </c>
      <c r="I1008" s="152">
        <f t="shared" si="45"/>
        <v>618</v>
      </c>
      <c r="J1008" s="152">
        <f t="shared" si="46"/>
        <v>603.79999999999995</v>
      </c>
    </row>
    <row r="1009" spans="1:10">
      <c r="A1009" s="10" t="str">
        <f t="shared" si="44"/>
        <v>HWW-1152013</v>
      </c>
      <c r="B1009" s="10" t="s">
        <v>618</v>
      </c>
      <c r="C1009" s="152" t="s">
        <v>622</v>
      </c>
      <c r="D1009" s="152">
        <v>15</v>
      </c>
      <c r="E1009" s="10" t="s">
        <v>666</v>
      </c>
      <c r="F1009" s="152" t="s">
        <v>578</v>
      </c>
      <c r="G1009" s="152">
        <v>618</v>
      </c>
      <c r="H1009" s="152">
        <v>608</v>
      </c>
      <c r="I1009" s="152">
        <f t="shared" si="45"/>
        <v>621</v>
      </c>
      <c r="J1009" s="152">
        <f t="shared" si="46"/>
        <v>613.79999999999995</v>
      </c>
    </row>
    <row r="1010" spans="1:10">
      <c r="A1010" s="10" t="str">
        <f t="shared" si="44"/>
        <v>HWW-1152014</v>
      </c>
      <c r="B1010" s="10" t="s">
        <v>618</v>
      </c>
      <c r="C1010" s="152" t="s">
        <v>622</v>
      </c>
      <c r="D1010" s="152">
        <v>15</v>
      </c>
      <c r="E1010" s="10" t="s">
        <v>666</v>
      </c>
      <c r="F1010" s="152" t="s">
        <v>579</v>
      </c>
      <c r="G1010" s="152">
        <v>621</v>
      </c>
      <c r="H1010" s="152">
        <v>630</v>
      </c>
      <c r="I1010" s="152">
        <f t="shared" si="45"/>
        <v>642</v>
      </c>
      <c r="J1010" s="152">
        <f t="shared" si="46"/>
        <v>630.79999999999995</v>
      </c>
    </row>
    <row r="1011" spans="1:10">
      <c r="A1011" s="10" t="str">
        <f t="shared" si="44"/>
        <v>HWW-1152015</v>
      </c>
      <c r="B1011" s="10" t="s">
        <v>618</v>
      </c>
      <c r="C1011" s="152" t="s">
        <v>622</v>
      </c>
      <c r="D1011" s="152">
        <v>15</v>
      </c>
      <c r="E1011" s="10" t="s">
        <v>666</v>
      </c>
      <c r="F1011" s="152" t="s">
        <v>580</v>
      </c>
      <c r="G1011" s="152">
        <v>642</v>
      </c>
      <c r="H1011" s="152">
        <v>646</v>
      </c>
      <c r="I1011" s="152">
        <f t="shared" si="45"/>
        <v>655</v>
      </c>
      <c r="J1011" s="152">
        <f t="shared" si="46"/>
        <v>647.29999999999995</v>
      </c>
    </row>
    <row r="1012" spans="1:10">
      <c r="A1012" s="10" t="str">
        <f t="shared" si="44"/>
        <v>HWW-1152016</v>
      </c>
      <c r="B1012" s="10" t="s">
        <v>618</v>
      </c>
      <c r="C1012" s="152" t="s">
        <v>622</v>
      </c>
      <c r="D1012" s="152">
        <v>15</v>
      </c>
      <c r="E1012" s="10" t="s">
        <v>666</v>
      </c>
      <c r="F1012" s="152">
        <v>2016</v>
      </c>
      <c r="G1012" s="152">
        <v>655</v>
      </c>
      <c r="H1012" s="152">
        <v>659</v>
      </c>
      <c r="I1012" s="152">
        <f t="shared" si="45"/>
        <v>672</v>
      </c>
      <c r="J1012" s="152">
        <f t="shared" si="46"/>
        <v>661.3</v>
      </c>
    </row>
    <row r="1013" spans="1:10">
      <c r="A1013" s="10" t="str">
        <f t="shared" si="44"/>
        <v>HWW-1152017</v>
      </c>
      <c r="B1013" s="10" t="s">
        <v>618</v>
      </c>
      <c r="C1013" s="152" t="s">
        <v>622</v>
      </c>
      <c r="D1013" s="152">
        <v>15</v>
      </c>
      <c r="E1013" s="10" t="s">
        <v>666</v>
      </c>
      <c r="F1013" s="192">
        <v>2017</v>
      </c>
      <c r="G1013" s="152">
        <v>672</v>
      </c>
      <c r="H1013" s="152">
        <v>671</v>
      </c>
      <c r="I1013" s="152">
        <f t="shared" ref="I1013" si="47">G1014</f>
        <v>684</v>
      </c>
      <c r="J1013" s="152">
        <f t="shared" ref="J1013" si="48">ROUND((G1013+2*H1013+I1013)/4,1)</f>
        <v>674.5</v>
      </c>
    </row>
    <row r="1014" spans="1:10">
      <c r="A1014" s="10" t="str">
        <f t="shared" ref="A1014" si="49">CONCATENATE(B1014,C1014,D1014,F1014)</f>
        <v>HWW-1152018</v>
      </c>
      <c r="B1014" s="10" t="s">
        <v>618</v>
      </c>
      <c r="C1014" s="152" t="s">
        <v>622</v>
      </c>
      <c r="D1014" s="152">
        <v>15</v>
      </c>
      <c r="E1014" s="10" t="s">
        <v>666</v>
      </c>
      <c r="F1014" s="192">
        <v>2018</v>
      </c>
      <c r="G1014" s="192">
        <v>684</v>
      </c>
      <c r="H1014" s="192"/>
      <c r="I1014" s="192"/>
      <c r="J1014" s="192">
        <f>G1014</f>
        <v>684</v>
      </c>
    </row>
    <row r="1015" spans="1:10">
      <c r="A1015" s="10" t="str">
        <f>CONCATENATE(B1015,C1015,D1015,F1015)</f>
        <v>HWW-1161912</v>
      </c>
      <c r="B1015" s="10" t="s">
        <v>618</v>
      </c>
      <c r="C1015" s="152" t="s">
        <v>622</v>
      </c>
      <c r="D1015" s="152">
        <v>16</v>
      </c>
      <c r="E1015" s="10" t="s">
        <v>667</v>
      </c>
      <c r="F1015" s="152">
        <v>1912</v>
      </c>
      <c r="G1015" s="152"/>
      <c r="H1015" s="152"/>
      <c r="I1015" s="152"/>
      <c r="J1015" s="186">
        <v>9</v>
      </c>
    </row>
    <row r="1016" spans="1:10">
      <c r="A1016" s="10" t="str">
        <f t="shared" ref="A1016:A1079" si="50">CONCATENATE(B1016,C1016,D1016,F1016)</f>
        <v>HWW-1161913</v>
      </c>
      <c r="B1016" s="10" t="s">
        <v>618</v>
      </c>
      <c r="C1016" s="152" t="s">
        <v>622</v>
      </c>
      <c r="D1016" s="152">
        <v>16</v>
      </c>
      <c r="E1016" s="10" t="s">
        <v>667</v>
      </c>
      <c r="F1016" s="152">
        <f>F1015+1</f>
        <v>1913</v>
      </c>
      <c r="G1016" s="152"/>
      <c r="H1016" s="152"/>
      <c r="I1016" s="152"/>
      <c r="J1016" s="186">
        <v>9</v>
      </c>
    </row>
    <row r="1017" spans="1:10">
      <c r="A1017" s="10" t="str">
        <f t="shared" si="50"/>
        <v>HWW-1161914</v>
      </c>
      <c r="B1017" s="10" t="s">
        <v>618</v>
      </c>
      <c r="C1017" s="152" t="s">
        <v>622</v>
      </c>
      <c r="D1017" s="152">
        <v>16</v>
      </c>
      <c r="E1017" s="10" t="s">
        <v>667</v>
      </c>
      <c r="F1017" s="152">
        <f t="shared" ref="F1017:F1072" si="51">F1016+1</f>
        <v>1914</v>
      </c>
      <c r="G1017" s="152"/>
      <c r="H1017" s="152"/>
      <c r="I1017" s="152"/>
      <c r="J1017" s="186">
        <v>9</v>
      </c>
    </row>
    <row r="1018" spans="1:10">
      <c r="A1018" s="10" t="str">
        <f t="shared" si="50"/>
        <v>HWW-1161915</v>
      </c>
      <c r="B1018" s="10" t="s">
        <v>618</v>
      </c>
      <c r="C1018" s="152" t="s">
        <v>622</v>
      </c>
      <c r="D1018" s="152">
        <v>16</v>
      </c>
      <c r="E1018" s="10" t="s">
        <v>667</v>
      </c>
      <c r="F1018" s="152">
        <f t="shared" si="51"/>
        <v>1915</v>
      </c>
      <c r="G1018" s="152"/>
      <c r="H1018" s="152"/>
      <c r="I1018" s="152"/>
      <c r="J1018" s="187">
        <v>9</v>
      </c>
    </row>
    <row r="1019" spans="1:10">
      <c r="A1019" s="10" t="str">
        <f t="shared" si="50"/>
        <v>HWW-1161916</v>
      </c>
      <c r="B1019" s="10" t="s">
        <v>618</v>
      </c>
      <c r="C1019" s="152" t="s">
        <v>622</v>
      </c>
      <c r="D1019" s="152">
        <v>16</v>
      </c>
      <c r="E1019" s="10" t="s">
        <v>667</v>
      </c>
      <c r="F1019" s="152">
        <f t="shared" si="51"/>
        <v>1916</v>
      </c>
      <c r="G1019" s="152"/>
      <c r="H1019" s="152"/>
      <c r="I1019" s="152"/>
      <c r="J1019" s="186">
        <v>11</v>
      </c>
    </row>
    <row r="1020" spans="1:10">
      <c r="A1020" s="10" t="str">
        <f t="shared" si="50"/>
        <v>HWW-1161917</v>
      </c>
      <c r="B1020" s="10" t="s">
        <v>618</v>
      </c>
      <c r="C1020" s="152" t="s">
        <v>622</v>
      </c>
      <c r="D1020" s="152">
        <v>16</v>
      </c>
      <c r="E1020" s="10" t="s">
        <v>667</v>
      </c>
      <c r="F1020" s="152">
        <f t="shared" si="51"/>
        <v>1917</v>
      </c>
      <c r="G1020" s="152"/>
      <c r="H1020" s="152"/>
      <c r="I1020" s="152"/>
      <c r="J1020" s="186">
        <v>14</v>
      </c>
    </row>
    <row r="1021" spans="1:10">
      <c r="A1021" s="10" t="str">
        <f t="shared" si="50"/>
        <v>HWW-1161918</v>
      </c>
      <c r="B1021" s="10" t="s">
        <v>618</v>
      </c>
      <c r="C1021" s="152" t="s">
        <v>622</v>
      </c>
      <c r="D1021" s="152">
        <v>16</v>
      </c>
      <c r="E1021" s="10" t="s">
        <v>667</v>
      </c>
      <c r="F1021" s="152">
        <f t="shared" si="51"/>
        <v>1918</v>
      </c>
      <c r="G1021" s="152"/>
      <c r="H1021" s="152"/>
      <c r="I1021" s="152"/>
      <c r="J1021" s="186">
        <v>16</v>
      </c>
    </row>
    <row r="1022" spans="1:10">
      <c r="A1022" s="10" t="str">
        <f t="shared" si="50"/>
        <v>HWW-1161919</v>
      </c>
      <c r="B1022" s="10" t="s">
        <v>618</v>
      </c>
      <c r="C1022" s="152" t="s">
        <v>622</v>
      </c>
      <c r="D1022" s="152">
        <v>16</v>
      </c>
      <c r="E1022" s="10" t="s">
        <v>667</v>
      </c>
      <c r="F1022" s="152">
        <f t="shared" si="51"/>
        <v>1919</v>
      </c>
      <c r="G1022" s="152"/>
      <c r="H1022" s="152"/>
      <c r="I1022" s="152"/>
      <c r="J1022" s="186">
        <v>17</v>
      </c>
    </row>
    <row r="1023" spans="1:10">
      <c r="A1023" s="10" t="str">
        <f t="shared" si="50"/>
        <v>HWW-1161920</v>
      </c>
      <c r="B1023" s="10" t="s">
        <v>618</v>
      </c>
      <c r="C1023" s="152" t="s">
        <v>622</v>
      </c>
      <c r="D1023" s="152">
        <v>16</v>
      </c>
      <c r="E1023" s="10" t="s">
        <v>667</v>
      </c>
      <c r="F1023" s="152">
        <f t="shared" si="51"/>
        <v>1920</v>
      </c>
      <c r="G1023" s="152"/>
      <c r="H1023" s="152"/>
      <c r="I1023" s="152"/>
      <c r="J1023" s="187">
        <v>20</v>
      </c>
    </row>
    <row r="1024" spans="1:10">
      <c r="A1024" s="10" t="str">
        <f t="shared" si="50"/>
        <v>HWW-1161921</v>
      </c>
      <c r="B1024" s="10" t="s">
        <v>618</v>
      </c>
      <c r="C1024" s="152" t="s">
        <v>622</v>
      </c>
      <c r="D1024" s="152">
        <v>16</v>
      </c>
      <c r="E1024" s="10" t="s">
        <v>667</v>
      </c>
      <c r="F1024" s="152">
        <f t="shared" si="51"/>
        <v>1921</v>
      </c>
      <c r="G1024" s="152"/>
      <c r="H1024" s="152"/>
      <c r="I1024" s="152"/>
      <c r="J1024" s="186">
        <v>19</v>
      </c>
    </row>
    <row r="1025" spans="1:10">
      <c r="A1025" s="10" t="str">
        <f t="shared" si="50"/>
        <v>HWW-1161922</v>
      </c>
      <c r="B1025" s="10" t="s">
        <v>618</v>
      </c>
      <c r="C1025" s="152" t="s">
        <v>622</v>
      </c>
      <c r="D1025" s="152">
        <v>16</v>
      </c>
      <c r="E1025" s="10" t="s">
        <v>667</v>
      </c>
      <c r="F1025" s="152">
        <f t="shared" si="51"/>
        <v>1922</v>
      </c>
      <c r="G1025" s="152"/>
      <c r="H1025" s="152"/>
      <c r="I1025" s="152"/>
      <c r="J1025" s="186">
        <v>18</v>
      </c>
    </row>
    <row r="1026" spans="1:10">
      <c r="A1026" s="10" t="str">
        <f t="shared" si="50"/>
        <v>HWW-1161923</v>
      </c>
      <c r="B1026" s="10" t="s">
        <v>618</v>
      </c>
      <c r="C1026" s="152" t="s">
        <v>622</v>
      </c>
      <c r="D1026" s="152">
        <v>16</v>
      </c>
      <c r="E1026" s="10" t="s">
        <v>667</v>
      </c>
      <c r="F1026" s="152">
        <f t="shared" si="51"/>
        <v>1923</v>
      </c>
      <c r="G1026" s="152"/>
      <c r="H1026" s="152"/>
      <c r="I1026" s="152"/>
      <c r="J1026" s="186">
        <v>18</v>
      </c>
    </row>
    <row r="1027" spans="1:10">
      <c r="A1027" s="10" t="str">
        <f t="shared" si="50"/>
        <v>HWW-1161924</v>
      </c>
      <c r="B1027" s="10" t="s">
        <v>618</v>
      </c>
      <c r="C1027" s="152" t="s">
        <v>622</v>
      </c>
      <c r="D1027" s="152">
        <v>16</v>
      </c>
      <c r="E1027" s="10" t="s">
        <v>667</v>
      </c>
      <c r="F1027" s="152">
        <f t="shared" si="51"/>
        <v>1924</v>
      </c>
      <c r="G1027" s="152"/>
      <c r="H1027" s="152"/>
      <c r="I1027" s="152"/>
      <c r="J1027" s="186">
        <v>20</v>
      </c>
    </row>
    <row r="1028" spans="1:10">
      <c r="A1028" s="10" t="str">
        <f t="shared" si="50"/>
        <v>HWW-1161925</v>
      </c>
      <c r="B1028" s="10" t="s">
        <v>618</v>
      </c>
      <c r="C1028" s="152" t="s">
        <v>622</v>
      </c>
      <c r="D1028" s="152">
        <v>16</v>
      </c>
      <c r="E1028" s="10" t="s">
        <v>667</v>
      </c>
      <c r="F1028" s="152">
        <f t="shared" si="51"/>
        <v>1925</v>
      </c>
      <c r="G1028" s="152"/>
      <c r="H1028" s="152"/>
      <c r="I1028" s="152"/>
      <c r="J1028" s="187">
        <v>20</v>
      </c>
    </row>
    <row r="1029" spans="1:10">
      <c r="A1029" s="10" t="str">
        <f t="shared" si="50"/>
        <v>HWW-1161926</v>
      </c>
      <c r="B1029" s="10" t="s">
        <v>618</v>
      </c>
      <c r="C1029" s="152" t="s">
        <v>622</v>
      </c>
      <c r="D1029" s="152">
        <v>16</v>
      </c>
      <c r="E1029" s="10" t="s">
        <v>667</v>
      </c>
      <c r="F1029" s="152">
        <f t="shared" si="51"/>
        <v>1926</v>
      </c>
      <c r="G1029" s="152"/>
      <c r="H1029" s="152"/>
      <c r="I1029" s="152"/>
      <c r="J1029" s="186">
        <v>20</v>
      </c>
    </row>
    <row r="1030" spans="1:10">
      <c r="A1030" s="10" t="str">
        <f t="shared" si="50"/>
        <v>HWW-1161927</v>
      </c>
      <c r="B1030" s="10" t="s">
        <v>618</v>
      </c>
      <c r="C1030" s="152" t="s">
        <v>622</v>
      </c>
      <c r="D1030" s="152">
        <v>16</v>
      </c>
      <c r="E1030" s="10" t="s">
        <v>667</v>
      </c>
      <c r="F1030" s="152">
        <f t="shared" si="51"/>
        <v>1927</v>
      </c>
      <c r="G1030" s="152"/>
      <c r="H1030" s="152"/>
      <c r="I1030" s="152"/>
      <c r="J1030" s="188">
        <v>20</v>
      </c>
    </row>
    <row r="1031" spans="1:10">
      <c r="A1031" s="10" t="str">
        <f t="shared" si="50"/>
        <v>HWW-1161928</v>
      </c>
      <c r="B1031" s="10" t="s">
        <v>618</v>
      </c>
      <c r="C1031" s="152" t="s">
        <v>622</v>
      </c>
      <c r="D1031" s="152">
        <v>16</v>
      </c>
      <c r="E1031" s="10" t="s">
        <v>667</v>
      </c>
      <c r="F1031" s="152">
        <f t="shared" si="51"/>
        <v>1928</v>
      </c>
      <c r="G1031" s="152"/>
      <c r="H1031" s="152"/>
      <c r="I1031" s="152"/>
      <c r="J1031" s="186">
        <v>20</v>
      </c>
    </row>
    <row r="1032" spans="1:10">
      <c r="A1032" s="10" t="str">
        <f t="shared" si="50"/>
        <v>HWW-1161929</v>
      </c>
      <c r="B1032" s="10" t="s">
        <v>618</v>
      </c>
      <c r="C1032" s="152" t="s">
        <v>622</v>
      </c>
      <c r="D1032" s="152">
        <v>16</v>
      </c>
      <c r="E1032" s="10" t="s">
        <v>667</v>
      </c>
      <c r="F1032" s="152">
        <f t="shared" si="51"/>
        <v>1929</v>
      </c>
      <c r="G1032" s="152"/>
      <c r="H1032" s="152"/>
      <c r="I1032" s="152"/>
      <c r="J1032" s="189">
        <v>20</v>
      </c>
    </row>
    <row r="1033" spans="1:10">
      <c r="A1033" s="10" t="str">
        <f t="shared" si="50"/>
        <v>HWW-1161930</v>
      </c>
      <c r="B1033" s="10" t="s">
        <v>618</v>
      </c>
      <c r="C1033" s="152" t="s">
        <v>622</v>
      </c>
      <c r="D1033" s="152">
        <v>16</v>
      </c>
      <c r="E1033" s="10" t="s">
        <v>667</v>
      </c>
      <c r="F1033" s="152">
        <f t="shared" si="51"/>
        <v>1930</v>
      </c>
      <c r="G1033" s="152"/>
      <c r="H1033" s="152"/>
      <c r="I1033" s="152"/>
      <c r="J1033" s="186">
        <v>20</v>
      </c>
    </row>
    <row r="1034" spans="1:10">
      <c r="A1034" s="10" t="str">
        <f t="shared" si="50"/>
        <v>HWW-1161931</v>
      </c>
      <c r="B1034" s="10" t="s">
        <v>618</v>
      </c>
      <c r="C1034" s="152" t="s">
        <v>622</v>
      </c>
      <c r="D1034" s="152">
        <v>16</v>
      </c>
      <c r="E1034" s="10" t="s">
        <v>667</v>
      </c>
      <c r="F1034" s="152">
        <f t="shared" si="51"/>
        <v>1931</v>
      </c>
      <c r="G1034" s="152"/>
      <c r="H1034" s="152"/>
      <c r="I1034" s="152"/>
      <c r="J1034" s="189">
        <v>19</v>
      </c>
    </row>
    <row r="1035" spans="1:10">
      <c r="A1035" s="10" t="str">
        <f t="shared" si="50"/>
        <v>HWW-1161932</v>
      </c>
      <c r="B1035" s="10" t="s">
        <v>618</v>
      </c>
      <c r="C1035" s="152" t="s">
        <v>622</v>
      </c>
      <c r="D1035" s="152">
        <v>16</v>
      </c>
      <c r="E1035" s="10" t="s">
        <v>667</v>
      </c>
      <c r="F1035" s="152">
        <f t="shared" si="51"/>
        <v>1932</v>
      </c>
      <c r="G1035" s="152"/>
      <c r="H1035" s="152"/>
      <c r="I1035" s="152"/>
      <c r="J1035" s="186">
        <v>17</v>
      </c>
    </row>
    <row r="1036" spans="1:10">
      <c r="A1036" s="10" t="str">
        <f t="shared" si="50"/>
        <v>HWW-1161933</v>
      </c>
      <c r="B1036" s="10" t="s">
        <v>618</v>
      </c>
      <c r="C1036" s="152" t="s">
        <v>622</v>
      </c>
      <c r="D1036" s="152">
        <v>16</v>
      </c>
      <c r="E1036" s="10" t="s">
        <v>667</v>
      </c>
      <c r="F1036" s="152">
        <f t="shared" si="51"/>
        <v>1933</v>
      </c>
      <c r="G1036" s="152"/>
      <c r="H1036" s="152"/>
      <c r="I1036" s="152"/>
      <c r="J1036" s="189">
        <v>17</v>
      </c>
    </row>
    <row r="1037" spans="1:10">
      <c r="A1037" s="10" t="str">
        <f t="shared" si="50"/>
        <v>HWW-1161934</v>
      </c>
      <c r="B1037" s="10" t="s">
        <v>618</v>
      </c>
      <c r="C1037" s="152" t="s">
        <v>622</v>
      </c>
      <c r="D1037" s="152">
        <v>16</v>
      </c>
      <c r="E1037" s="10" t="s">
        <v>667</v>
      </c>
      <c r="F1037" s="152">
        <f t="shared" si="51"/>
        <v>1934</v>
      </c>
      <c r="G1037" s="152"/>
      <c r="H1037" s="152"/>
      <c r="I1037" s="152"/>
      <c r="J1037" s="186">
        <v>18</v>
      </c>
    </row>
    <row r="1038" spans="1:10">
      <c r="A1038" s="10" t="str">
        <f t="shared" si="50"/>
        <v>HWW-1161935</v>
      </c>
      <c r="B1038" s="10" t="s">
        <v>618</v>
      </c>
      <c r="C1038" s="152" t="s">
        <v>622</v>
      </c>
      <c r="D1038" s="152">
        <v>16</v>
      </c>
      <c r="E1038" s="10" t="s">
        <v>667</v>
      </c>
      <c r="F1038" s="152">
        <f t="shared" si="51"/>
        <v>1935</v>
      </c>
      <c r="G1038" s="152"/>
      <c r="H1038" s="152"/>
      <c r="I1038" s="152"/>
      <c r="J1038" s="187">
        <v>18</v>
      </c>
    </row>
    <row r="1039" spans="1:10">
      <c r="A1039" s="10" t="str">
        <f t="shared" si="50"/>
        <v>HWW-1161936</v>
      </c>
      <c r="B1039" s="10" t="s">
        <v>618</v>
      </c>
      <c r="C1039" s="152" t="s">
        <v>622</v>
      </c>
      <c r="D1039" s="152">
        <v>16</v>
      </c>
      <c r="E1039" s="10" t="s">
        <v>667</v>
      </c>
      <c r="F1039" s="152">
        <f t="shared" si="51"/>
        <v>1936</v>
      </c>
      <c r="G1039" s="152"/>
      <c r="H1039" s="152"/>
      <c r="I1039" s="152"/>
      <c r="J1039" s="186">
        <v>18</v>
      </c>
    </row>
    <row r="1040" spans="1:10">
      <c r="A1040" s="10" t="str">
        <f t="shared" si="50"/>
        <v>HWW-1161937</v>
      </c>
      <c r="B1040" s="10" t="s">
        <v>618</v>
      </c>
      <c r="C1040" s="152" t="s">
        <v>622</v>
      </c>
      <c r="D1040" s="152">
        <v>16</v>
      </c>
      <c r="E1040" s="10" t="s">
        <v>667</v>
      </c>
      <c r="F1040" s="152">
        <f t="shared" si="51"/>
        <v>1937</v>
      </c>
      <c r="G1040" s="152"/>
      <c r="H1040" s="152"/>
      <c r="I1040" s="152"/>
      <c r="J1040" s="189">
        <v>20</v>
      </c>
    </row>
    <row r="1041" spans="1:10">
      <c r="A1041" s="10" t="str">
        <f t="shared" si="50"/>
        <v>HWW-1161938</v>
      </c>
      <c r="B1041" s="10" t="s">
        <v>618</v>
      </c>
      <c r="C1041" s="152" t="s">
        <v>622</v>
      </c>
      <c r="D1041" s="152">
        <v>16</v>
      </c>
      <c r="E1041" s="10" t="s">
        <v>667</v>
      </c>
      <c r="F1041" s="152">
        <f t="shared" si="51"/>
        <v>1938</v>
      </c>
      <c r="G1041" s="152"/>
      <c r="H1041" s="152"/>
      <c r="I1041" s="152"/>
      <c r="J1041" s="186">
        <v>20</v>
      </c>
    </row>
    <row r="1042" spans="1:10">
      <c r="A1042" s="10" t="str">
        <f t="shared" si="50"/>
        <v>HWW-1161939</v>
      </c>
      <c r="B1042" s="10" t="s">
        <v>618</v>
      </c>
      <c r="C1042" s="152" t="s">
        <v>622</v>
      </c>
      <c r="D1042" s="152">
        <v>16</v>
      </c>
      <c r="E1042" s="10" t="s">
        <v>667</v>
      </c>
      <c r="F1042" s="152">
        <f t="shared" si="51"/>
        <v>1939</v>
      </c>
      <c r="G1042" s="152"/>
      <c r="H1042" s="152"/>
      <c r="I1042" s="152"/>
      <c r="J1042" s="187">
        <v>20</v>
      </c>
    </row>
    <row r="1043" spans="1:10">
      <c r="A1043" s="10" t="str">
        <f t="shared" si="50"/>
        <v>HWW-1161940</v>
      </c>
      <c r="B1043" s="10" t="s">
        <v>618</v>
      </c>
      <c r="C1043" s="152" t="s">
        <v>622</v>
      </c>
      <c r="D1043" s="152">
        <v>16</v>
      </c>
      <c r="E1043" s="10" t="s">
        <v>667</v>
      </c>
      <c r="F1043" s="152">
        <f t="shared" si="51"/>
        <v>1940</v>
      </c>
      <c r="G1043" s="152"/>
      <c r="H1043" s="152"/>
      <c r="I1043" s="152"/>
      <c r="J1043" s="186">
        <v>21</v>
      </c>
    </row>
    <row r="1044" spans="1:10">
      <c r="A1044" s="10" t="str">
        <f t="shared" si="50"/>
        <v>HWW-1161941</v>
      </c>
      <c r="B1044" s="10" t="s">
        <v>618</v>
      </c>
      <c r="C1044" s="152" t="s">
        <v>622</v>
      </c>
      <c r="D1044" s="152">
        <v>16</v>
      </c>
      <c r="E1044" s="10" t="s">
        <v>667</v>
      </c>
      <c r="F1044" s="152">
        <f t="shared" si="51"/>
        <v>1941</v>
      </c>
      <c r="G1044" s="152"/>
      <c r="H1044" s="152"/>
      <c r="I1044" s="152"/>
      <c r="J1044" s="187">
        <v>22</v>
      </c>
    </row>
    <row r="1045" spans="1:10">
      <c r="A1045" s="10" t="str">
        <f t="shared" si="50"/>
        <v>HWW-1161942</v>
      </c>
      <c r="B1045" s="10" t="s">
        <v>618</v>
      </c>
      <c r="C1045" s="152" t="s">
        <v>622</v>
      </c>
      <c r="D1045" s="152">
        <v>16</v>
      </c>
      <c r="E1045" s="10" t="s">
        <v>667</v>
      </c>
      <c r="F1045" s="152">
        <f t="shared" si="51"/>
        <v>1942</v>
      </c>
      <c r="G1045" s="152"/>
      <c r="H1045" s="152"/>
      <c r="I1045" s="152"/>
      <c r="J1045" s="186">
        <v>23</v>
      </c>
    </row>
    <row r="1046" spans="1:10">
      <c r="A1046" s="10" t="str">
        <f t="shared" si="50"/>
        <v>HWW-1161943</v>
      </c>
      <c r="B1046" s="10" t="s">
        <v>618</v>
      </c>
      <c r="C1046" s="152" t="s">
        <v>622</v>
      </c>
      <c r="D1046" s="152">
        <v>16</v>
      </c>
      <c r="E1046" s="10" t="s">
        <v>667</v>
      </c>
      <c r="F1046" s="152">
        <f t="shared" si="51"/>
        <v>1943</v>
      </c>
      <c r="G1046" s="152"/>
      <c r="H1046" s="152"/>
      <c r="I1046" s="152"/>
      <c r="J1046" s="189">
        <v>24</v>
      </c>
    </row>
    <row r="1047" spans="1:10">
      <c r="A1047" s="10" t="str">
        <f t="shared" si="50"/>
        <v>HWW-1161944</v>
      </c>
      <c r="B1047" s="10" t="s">
        <v>618</v>
      </c>
      <c r="C1047" s="152" t="s">
        <v>622</v>
      </c>
      <c r="D1047" s="152">
        <v>16</v>
      </c>
      <c r="E1047" s="10" t="s">
        <v>667</v>
      </c>
      <c r="F1047" s="152">
        <f t="shared" si="51"/>
        <v>1944</v>
      </c>
      <c r="G1047" s="152"/>
      <c r="H1047" s="152"/>
      <c r="I1047" s="152"/>
      <c r="J1047" s="186">
        <v>24</v>
      </c>
    </row>
    <row r="1048" spans="1:10">
      <c r="A1048" s="10" t="str">
        <f t="shared" si="50"/>
        <v>HWW-1161945</v>
      </c>
      <c r="B1048" s="10" t="s">
        <v>618</v>
      </c>
      <c r="C1048" s="152" t="s">
        <v>622</v>
      </c>
      <c r="D1048" s="152">
        <v>16</v>
      </c>
      <c r="E1048" s="10" t="s">
        <v>667</v>
      </c>
      <c r="F1048" s="152">
        <f t="shared" si="51"/>
        <v>1945</v>
      </c>
      <c r="G1048" s="152"/>
      <c r="H1048" s="152"/>
      <c r="I1048" s="152"/>
      <c r="J1048" s="187">
        <v>25</v>
      </c>
    </row>
    <row r="1049" spans="1:10">
      <c r="A1049" s="10" t="str">
        <f t="shared" si="50"/>
        <v>HWW-1161946</v>
      </c>
      <c r="B1049" s="10" t="s">
        <v>618</v>
      </c>
      <c r="C1049" s="152" t="s">
        <v>622</v>
      </c>
      <c r="D1049" s="152">
        <v>16</v>
      </c>
      <c r="E1049" s="10" t="s">
        <v>667</v>
      </c>
      <c r="F1049" s="152">
        <f t="shared" si="51"/>
        <v>1946</v>
      </c>
      <c r="G1049" s="152"/>
      <c r="H1049" s="152"/>
      <c r="I1049" s="152"/>
      <c r="J1049" s="186">
        <v>28</v>
      </c>
    </row>
    <row r="1050" spans="1:10">
      <c r="A1050" s="10" t="str">
        <f t="shared" si="50"/>
        <v>HWW-1161947</v>
      </c>
      <c r="B1050" s="10" t="s">
        <v>618</v>
      </c>
      <c r="C1050" s="152" t="s">
        <v>622</v>
      </c>
      <c r="D1050" s="152">
        <v>16</v>
      </c>
      <c r="E1050" s="10" t="s">
        <v>667</v>
      </c>
      <c r="F1050" s="152">
        <f t="shared" si="51"/>
        <v>1947</v>
      </c>
      <c r="G1050" s="152"/>
      <c r="H1050" s="152"/>
      <c r="I1050" s="152"/>
      <c r="J1050" s="186">
        <v>32</v>
      </c>
    </row>
    <row r="1051" spans="1:10">
      <c r="A1051" s="10" t="str">
        <f t="shared" si="50"/>
        <v>HWW-1161948</v>
      </c>
      <c r="B1051" s="10" t="s">
        <v>618</v>
      </c>
      <c r="C1051" s="152" t="s">
        <v>622</v>
      </c>
      <c r="D1051" s="152">
        <v>16</v>
      </c>
      <c r="E1051" s="10" t="s">
        <v>667</v>
      </c>
      <c r="F1051" s="152">
        <f t="shared" si="51"/>
        <v>1948</v>
      </c>
      <c r="G1051" s="152"/>
      <c r="H1051" s="152"/>
      <c r="I1051" s="152"/>
      <c r="J1051" s="186">
        <v>35</v>
      </c>
    </row>
    <row r="1052" spans="1:10">
      <c r="A1052" s="10" t="str">
        <f t="shared" si="50"/>
        <v>HWW-1161949</v>
      </c>
      <c r="B1052" s="10" t="s">
        <v>618</v>
      </c>
      <c r="C1052" s="152" t="s">
        <v>622</v>
      </c>
      <c r="D1052" s="152">
        <v>16</v>
      </c>
      <c r="E1052" s="10" t="s">
        <v>667</v>
      </c>
      <c r="F1052" s="152">
        <f t="shared" si="51"/>
        <v>1949</v>
      </c>
      <c r="G1052" s="152"/>
      <c r="H1052" s="152"/>
      <c r="I1052" s="152"/>
      <c r="J1052" s="186">
        <v>36</v>
      </c>
    </row>
    <row r="1053" spans="1:10">
      <c r="A1053" s="10" t="str">
        <f t="shared" si="50"/>
        <v>HWW-1161950</v>
      </c>
      <c r="B1053" s="10" t="s">
        <v>618</v>
      </c>
      <c r="C1053" s="152" t="s">
        <v>622</v>
      </c>
      <c r="D1053" s="152">
        <v>16</v>
      </c>
      <c r="E1053" s="10" t="s">
        <v>667</v>
      </c>
      <c r="F1053" s="152">
        <f t="shared" si="51"/>
        <v>1950</v>
      </c>
      <c r="G1053" s="152"/>
      <c r="H1053" s="152"/>
      <c r="I1053" s="152"/>
      <c r="J1053" s="186">
        <v>38</v>
      </c>
    </row>
    <row r="1054" spans="1:10">
      <c r="A1054" s="10" t="str">
        <f t="shared" si="50"/>
        <v>HWW-1161951</v>
      </c>
      <c r="B1054" s="10" t="s">
        <v>618</v>
      </c>
      <c r="C1054" s="152" t="s">
        <v>622</v>
      </c>
      <c r="D1054" s="152">
        <v>16</v>
      </c>
      <c r="E1054" s="10" t="s">
        <v>667</v>
      </c>
      <c r="F1054" s="152">
        <f t="shared" si="51"/>
        <v>1951</v>
      </c>
      <c r="G1054" s="152"/>
      <c r="H1054" s="152"/>
      <c r="I1054" s="152"/>
      <c r="J1054" s="189">
        <v>40</v>
      </c>
    </row>
    <row r="1055" spans="1:10">
      <c r="A1055" s="10" t="str">
        <f t="shared" si="50"/>
        <v>HWW-1161952</v>
      </c>
      <c r="B1055" s="10" t="s">
        <v>618</v>
      </c>
      <c r="C1055" s="152" t="s">
        <v>622</v>
      </c>
      <c r="D1055" s="152">
        <v>16</v>
      </c>
      <c r="E1055" s="10" t="s">
        <v>667</v>
      </c>
      <c r="F1055" s="152">
        <f t="shared" si="51"/>
        <v>1952</v>
      </c>
      <c r="G1055" s="152"/>
      <c r="H1055" s="152"/>
      <c r="I1055" s="152"/>
      <c r="J1055" s="186">
        <v>41</v>
      </c>
    </row>
    <row r="1056" spans="1:10">
      <c r="A1056" s="10" t="str">
        <f t="shared" si="50"/>
        <v>HWW-1161953</v>
      </c>
      <c r="B1056" s="10" t="s">
        <v>618</v>
      </c>
      <c r="C1056" s="152" t="s">
        <v>622</v>
      </c>
      <c r="D1056" s="152">
        <v>16</v>
      </c>
      <c r="E1056" s="10" t="s">
        <v>667</v>
      </c>
      <c r="F1056" s="152">
        <f t="shared" si="51"/>
        <v>1953</v>
      </c>
      <c r="G1056" s="152"/>
      <c r="H1056" s="152"/>
      <c r="I1056" s="152"/>
      <c r="J1056" s="187">
        <v>42</v>
      </c>
    </row>
    <row r="1057" spans="1:10">
      <c r="A1057" s="10" t="str">
        <f t="shared" si="50"/>
        <v>HWW-1161954</v>
      </c>
      <c r="B1057" s="10" t="s">
        <v>618</v>
      </c>
      <c r="C1057" s="152" t="s">
        <v>622</v>
      </c>
      <c r="D1057" s="152">
        <v>16</v>
      </c>
      <c r="E1057" s="10" t="s">
        <v>667</v>
      </c>
      <c r="F1057" s="152">
        <f t="shared" si="51"/>
        <v>1954</v>
      </c>
      <c r="G1057" s="152"/>
      <c r="H1057" s="152"/>
      <c r="I1057" s="152"/>
      <c r="J1057" s="186">
        <v>44</v>
      </c>
    </row>
    <row r="1058" spans="1:10">
      <c r="A1058" s="10" t="str">
        <f t="shared" si="50"/>
        <v>HWW-1161955</v>
      </c>
      <c r="B1058" s="10" t="s">
        <v>618</v>
      </c>
      <c r="C1058" s="152" t="s">
        <v>622</v>
      </c>
      <c r="D1058" s="152">
        <v>16</v>
      </c>
      <c r="E1058" s="10" t="s">
        <v>667</v>
      </c>
      <c r="F1058" s="152">
        <f t="shared" si="51"/>
        <v>1955</v>
      </c>
      <c r="G1058" s="152"/>
      <c r="H1058" s="152"/>
      <c r="I1058" s="152"/>
      <c r="J1058" s="187">
        <v>45</v>
      </c>
    </row>
    <row r="1059" spans="1:10">
      <c r="A1059" s="10" t="str">
        <f t="shared" si="50"/>
        <v>HWW-1161956</v>
      </c>
      <c r="B1059" s="10" t="s">
        <v>618</v>
      </c>
      <c r="C1059" s="152" t="s">
        <v>622</v>
      </c>
      <c r="D1059" s="152">
        <v>16</v>
      </c>
      <c r="E1059" s="10" t="s">
        <v>667</v>
      </c>
      <c r="F1059" s="152">
        <f t="shared" si="51"/>
        <v>1956</v>
      </c>
      <c r="G1059" s="152"/>
      <c r="H1059" s="152"/>
      <c r="I1059" s="152"/>
      <c r="J1059" s="186">
        <v>48</v>
      </c>
    </row>
    <row r="1060" spans="1:10">
      <c r="A1060" s="10" t="str">
        <f t="shared" si="50"/>
        <v>HWW-1161957</v>
      </c>
      <c r="B1060" s="10" t="s">
        <v>618</v>
      </c>
      <c r="C1060" s="152" t="s">
        <v>622</v>
      </c>
      <c r="D1060" s="152">
        <v>16</v>
      </c>
      <c r="E1060" s="10" t="s">
        <v>667</v>
      </c>
      <c r="F1060" s="152">
        <f t="shared" si="51"/>
        <v>1957</v>
      </c>
      <c r="G1060" s="152"/>
      <c r="H1060" s="152"/>
      <c r="I1060" s="152"/>
      <c r="J1060" s="188">
        <v>50</v>
      </c>
    </row>
    <row r="1061" spans="1:10">
      <c r="A1061" s="10" t="str">
        <f t="shared" si="50"/>
        <v>HWW-1161958</v>
      </c>
      <c r="B1061" s="10" t="s">
        <v>618</v>
      </c>
      <c r="C1061" s="152" t="s">
        <v>622</v>
      </c>
      <c r="D1061" s="152">
        <v>16</v>
      </c>
      <c r="E1061" s="10" t="s">
        <v>667</v>
      </c>
      <c r="F1061" s="152">
        <f t="shared" si="51"/>
        <v>1958</v>
      </c>
      <c r="G1061" s="152"/>
      <c r="H1061" s="152"/>
      <c r="I1061" s="152"/>
      <c r="J1061" s="186">
        <v>52</v>
      </c>
    </row>
    <row r="1062" spans="1:10">
      <c r="A1062" s="10" t="str">
        <f t="shared" si="50"/>
        <v>HWW-1161959</v>
      </c>
      <c r="B1062" s="10" t="s">
        <v>618</v>
      </c>
      <c r="C1062" s="152" t="s">
        <v>622</v>
      </c>
      <c r="D1062" s="152">
        <v>16</v>
      </c>
      <c r="E1062" s="10" t="s">
        <v>667</v>
      </c>
      <c r="F1062" s="152">
        <f t="shared" si="51"/>
        <v>1959</v>
      </c>
      <c r="G1062" s="152"/>
      <c r="H1062" s="152"/>
      <c r="I1062" s="152"/>
      <c r="J1062" s="189">
        <v>54</v>
      </c>
    </row>
    <row r="1063" spans="1:10">
      <c r="A1063" s="10" t="str">
        <f t="shared" si="50"/>
        <v>HWW-1161960</v>
      </c>
      <c r="B1063" s="10" t="s">
        <v>618</v>
      </c>
      <c r="C1063" s="152" t="s">
        <v>622</v>
      </c>
      <c r="D1063" s="152">
        <v>16</v>
      </c>
      <c r="E1063" s="10" t="s">
        <v>667</v>
      </c>
      <c r="F1063" s="152">
        <f t="shared" si="51"/>
        <v>1960</v>
      </c>
      <c r="G1063" s="152"/>
      <c r="H1063" s="152"/>
      <c r="I1063" s="152"/>
      <c r="J1063" s="186">
        <v>55</v>
      </c>
    </row>
    <row r="1064" spans="1:10">
      <c r="A1064" s="10" t="str">
        <f t="shared" si="50"/>
        <v>HWW-1161961</v>
      </c>
      <c r="B1064" s="10" t="s">
        <v>618</v>
      </c>
      <c r="C1064" s="152" t="s">
        <v>622</v>
      </c>
      <c r="D1064" s="152">
        <v>16</v>
      </c>
      <c r="E1064" s="10" t="s">
        <v>667</v>
      </c>
      <c r="F1064" s="152">
        <f t="shared" si="51"/>
        <v>1961</v>
      </c>
      <c r="G1064" s="152"/>
      <c r="H1064" s="152"/>
      <c r="I1064" s="152"/>
      <c r="J1064" s="189">
        <v>56</v>
      </c>
    </row>
    <row r="1065" spans="1:10">
      <c r="A1065" s="10" t="str">
        <f t="shared" si="50"/>
        <v>HWW-1161962</v>
      </c>
      <c r="B1065" s="10" t="s">
        <v>618</v>
      </c>
      <c r="C1065" s="152" t="s">
        <v>622</v>
      </c>
      <c r="D1065" s="152">
        <v>16</v>
      </c>
      <c r="E1065" s="10" t="s">
        <v>667</v>
      </c>
      <c r="F1065" s="152">
        <f t="shared" si="51"/>
        <v>1962</v>
      </c>
      <c r="G1065" s="152"/>
      <c r="H1065" s="152"/>
      <c r="I1065" s="152"/>
      <c r="J1065" s="186">
        <v>58</v>
      </c>
    </row>
    <row r="1066" spans="1:10">
      <c r="A1066" s="10" t="str">
        <f t="shared" si="50"/>
        <v>HWW-1161963</v>
      </c>
      <c r="B1066" s="10" t="s">
        <v>618</v>
      </c>
      <c r="C1066" s="152" t="s">
        <v>622</v>
      </c>
      <c r="D1066" s="152">
        <v>16</v>
      </c>
      <c r="E1066" s="10" t="s">
        <v>667</v>
      </c>
      <c r="F1066" s="152">
        <f t="shared" si="51"/>
        <v>1963</v>
      </c>
      <c r="G1066" s="152"/>
      <c r="H1066" s="152"/>
      <c r="I1066" s="152"/>
      <c r="J1066" s="189">
        <v>59</v>
      </c>
    </row>
    <row r="1067" spans="1:10">
      <c r="A1067" s="10" t="str">
        <f t="shared" si="50"/>
        <v>HWW-1161964</v>
      </c>
      <c r="B1067" s="10" t="s">
        <v>618</v>
      </c>
      <c r="C1067" s="152" t="s">
        <v>622</v>
      </c>
      <c r="D1067" s="152">
        <v>16</v>
      </c>
      <c r="E1067" s="10" t="s">
        <v>667</v>
      </c>
      <c r="F1067" s="152">
        <f t="shared" si="51"/>
        <v>1964</v>
      </c>
      <c r="G1067" s="152"/>
      <c r="H1067" s="152"/>
      <c r="I1067" s="152"/>
      <c r="J1067" s="186">
        <v>60</v>
      </c>
    </row>
    <row r="1068" spans="1:10">
      <c r="A1068" s="10" t="str">
        <f t="shared" si="50"/>
        <v>HWW-1161965</v>
      </c>
      <c r="B1068" s="10" t="s">
        <v>618</v>
      </c>
      <c r="C1068" s="152" t="s">
        <v>622</v>
      </c>
      <c r="D1068" s="152">
        <v>16</v>
      </c>
      <c r="E1068" s="10" t="s">
        <v>667</v>
      </c>
      <c r="F1068" s="152">
        <f t="shared" si="51"/>
        <v>1965</v>
      </c>
      <c r="G1068" s="152"/>
      <c r="H1068" s="152"/>
      <c r="I1068" s="152"/>
      <c r="J1068" s="187">
        <v>62</v>
      </c>
    </row>
    <row r="1069" spans="1:10">
      <c r="A1069" s="10" t="str">
        <f t="shared" si="50"/>
        <v>HWW-1161966</v>
      </c>
      <c r="B1069" s="10" t="s">
        <v>618</v>
      </c>
      <c r="C1069" s="152" t="s">
        <v>622</v>
      </c>
      <c r="D1069" s="152">
        <v>16</v>
      </c>
      <c r="E1069" s="10" t="s">
        <v>667</v>
      </c>
      <c r="F1069" s="152">
        <f t="shared" si="51"/>
        <v>1966</v>
      </c>
      <c r="G1069" s="152"/>
      <c r="H1069" s="152"/>
      <c r="I1069" s="152"/>
      <c r="J1069" s="186">
        <v>64</v>
      </c>
    </row>
    <row r="1070" spans="1:10">
      <c r="A1070" s="10" t="str">
        <f t="shared" si="50"/>
        <v>HWW-1161967</v>
      </c>
      <c r="B1070" s="10" t="s">
        <v>618</v>
      </c>
      <c r="C1070" s="152" t="s">
        <v>622</v>
      </c>
      <c r="D1070" s="152">
        <v>16</v>
      </c>
      <c r="E1070" s="10" t="s">
        <v>667</v>
      </c>
      <c r="F1070" s="152">
        <f t="shared" si="51"/>
        <v>1967</v>
      </c>
      <c r="G1070" s="152"/>
      <c r="H1070" s="152"/>
      <c r="I1070" s="152"/>
      <c r="J1070" s="187">
        <v>67</v>
      </c>
    </row>
    <row r="1071" spans="1:10">
      <c r="A1071" s="10" t="str">
        <f t="shared" si="50"/>
        <v>HWW-1161968</v>
      </c>
      <c r="B1071" s="10" t="s">
        <v>618</v>
      </c>
      <c r="C1071" s="152" t="s">
        <v>622</v>
      </c>
      <c r="D1071" s="152">
        <v>16</v>
      </c>
      <c r="E1071" s="10" t="s">
        <v>667</v>
      </c>
      <c r="F1071" s="152">
        <f t="shared" si="51"/>
        <v>1968</v>
      </c>
      <c r="G1071" s="152"/>
      <c r="H1071" s="152"/>
      <c r="I1071" s="152"/>
      <c r="J1071" s="186">
        <v>69</v>
      </c>
    </row>
    <row r="1072" spans="1:10">
      <c r="A1072" s="10" t="str">
        <f t="shared" si="50"/>
        <v>HWW-1161969</v>
      </c>
      <c r="B1072" s="10" t="s">
        <v>618</v>
      </c>
      <c r="C1072" s="152" t="s">
        <v>622</v>
      </c>
      <c r="D1072" s="152">
        <v>16</v>
      </c>
      <c r="E1072" s="10" t="s">
        <v>667</v>
      </c>
      <c r="F1072" s="152">
        <f t="shared" si="51"/>
        <v>1969</v>
      </c>
      <c r="G1072" s="152"/>
      <c r="H1072" s="152"/>
      <c r="I1072" s="152"/>
      <c r="J1072" s="189">
        <v>73</v>
      </c>
    </row>
    <row r="1073" spans="1:10">
      <c r="A1073" s="10" t="str">
        <f t="shared" si="50"/>
        <v>HWW-1161970</v>
      </c>
      <c r="B1073" s="10" t="s">
        <v>618</v>
      </c>
      <c r="C1073" s="152" t="s">
        <v>622</v>
      </c>
      <c r="D1073" s="152">
        <v>16</v>
      </c>
      <c r="E1073" s="10" t="s">
        <v>667</v>
      </c>
      <c r="F1073" s="152" t="s">
        <v>535</v>
      </c>
      <c r="G1073" s="152"/>
      <c r="H1073" s="152"/>
      <c r="I1073" s="152"/>
      <c r="J1073" s="186">
        <v>79</v>
      </c>
    </row>
    <row r="1074" spans="1:10">
      <c r="A1074" s="10" t="str">
        <f t="shared" si="50"/>
        <v>HWW-1161971</v>
      </c>
      <c r="B1074" s="10" t="s">
        <v>618</v>
      </c>
      <c r="C1074" s="152" t="s">
        <v>622</v>
      </c>
      <c r="D1074" s="152">
        <v>16</v>
      </c>
      <c r="E1074" s="10" t="s">
        <v>667</v>
      </c>
      <c r="F1074" s="152" t="s">
        <v>536</v>
      </c>
      <c r="G1074" s="152"/>
      <c r="H1074" s="152"/>
      <c r="I1074" s="152"/>
      <c r="J1074" s="186">
        <v>89</v>
      </c>
    </row>
    <row r="1075" spans="1:10">
      <c r="A1075" s="10" t="str">
        <f t="shared" si="50"/>
        <v>HWW-1161972</v>
      </c>
      <c r="B1075" s="10" t="s">
        <v>618</v>
      </c>
      <c r="C1075" s="152" t="s">
        <v>622</v>
      </c>
      <c r="D1075" s="152">
        <v>16</v>
      </c>
      <c r="E1075" s="10" t="s">
        <v>667</v>
      </c>
      <c r="F1075" s="152" t="s">
        <v>537</v>
      </c>
      <c r="G1075" s="152"/>
      <c r="H1075" s="152"/>
      <c r="I1075" s="152"/>
      <c r="J1075" s="186">
        <v>96</v>
      </c>
    </row>
    <row r="1076" spans="1:10">
      <c r="A1076" s="10" t="str">
        <f t="shared" si="50"/>
        <v>HWW-1161973</v>
      </c>
      <c r="B1076" s="10" t="s">
        <v>618</v>
      </c>
      <c r="C1076" s="152" t="s">
        <v>622</v>
      </c>
      <c r="D1076" s="152">
        <v>16</v>
      </c>
      <c r="E1076" s="10" t="s">
        <v>667</v>
      </c>
      <c r="F1076" s="152" t="s">
        <v>538</v>
      </c>
      <c r="G1076" s="152"/>
      <c r="H1076" s="152"/>
      <c r="I1076" s="152"/>
      <c r="J1076" s="187">
        <v>100</v>
      </c>
    </row>
    <row r="1077" spans="1:10">
      <c r="A1077" s="10" t="str">
        <f t="shared" si="50"/>
        <v>HWW-1161974</v>
      </c>
      <c r="B1077" s="10" t="s">
        <v>618</v>
      </c>
      <c r="C1077" s="152" t="s">
        <v>622</v>
      </c>
      <c r="D1077" s="152">
        <v>16</v>
      </c>
      <c r="E1077" s="10" t="s">
        <v>667</v>
      </c>
      <c r="F1077" s="152" t="s">
        <v>539</v>
      </c>
      <c r="G1077" s="152"/>
      <c r="H1077" s="152"/>
      <c r="I1077" s="152"/>
      <c r="J1077" s="190">
        <v>118</v>
      </c>
    </row>
    <row r="1078" spans="1:10">
      <c r="A1078" s="10" t="str">
        <f t="shared" si="50"/>
        <v>HWW-1161975</v>
      </c>
      <c r="B1078" s="10" t="s">
        <v>618</v>
      </c>
      <c r="C1078" s="152" t="s">
        <v>622</v>
      </c>
      <c r="D1078" s="152">
        <v>16</v>
      </c>
      <c r="E1078" s="10" t="s">
        <v>667</v>
      </c>
      <c r="F1078" s="152" t="s">
        <v>540</v>
      </c>
      <c r="G1078" s="152"/>
      <c r="H1078" s="152"/>
      <c r="I1078" s="152"/>
      <c r="J1078" s="187">
        <v>134</v>
      </c>
    </row>
    <row r="1079" spans="1:10">
      <c r="A1079" s="10" t="str">
        <f t="shared" si="50"/>
        <v>HWW-1161976</v>
      </c>
      <c r="B1079" s="10" t="s">
        <v>618</v>
      </c>
      <c r="C1079" s="152" t="s">
        <v>622</v>
      </c>
      <c r="D1079" s="152">
        <v>16</v>
      </c>
      <c r="E1079" s="10" t="s">
        <v>667</v>
      </c>
      <c r="F1079" s="152" t="s">
        <v>541</v>
      </c>
      <c r="G1079" s="152"/>
      <c r="H1079" s="152"/>
      <c r="I1079" s="152"/>
      <c r="J1079" s="186">
        <v>144</v>
      </c>
    </row>
    <row r="1080" spans="1:10">
      <c r="A1080" s="10" t="str">
        <f t="shared" ref="A1080:A1120" si="52">CONCATENATE(B1080,C1080,D1080,F1080)</f>
        <v>HWW-1161977</v>
      </c>
      <c r="B1080" s="10" t="s">
        <v>618</v>
      </c>
      <c r="C1080" s="152" t="s">
        <v>622</v>
      </c>
      <c r="D1080" s="152">
        <v>16</v>
      </c>
      <c r="E1080" s="10" t="s">
        <v>667</v>
      </c>
      <c r="F1080" s="152" t="s">
        <v>542</v>
      </c>
      <c r="G1080" s="152"/>
      <c r="H1080" s="152"/>
      <c r="I1080" s="152"/>
      <c r="J1080" s="187">
        <v>152</v>
      </c>
    </row>
    <row r="1081" spans="1:10">
      <c r="A1081" s="10" t="str">
        <f t="shared" si="52"/>
        <v>HWW-1161978</v>
      </c>
      <c r="B1081" s="10" t="s">
        <v>618</v>
      </c>
      <c r="C1081" s="152" t="s">
        <v>622</v>
      </c>
      <c r="D1081" s="152">
        <v>16</v>
      </c>
      <c r="E1081" s="10" t="s">
        <v>667</v>
      </c>
      <c r="F1081" s="152" t="s">
        <v>543</v>
      </c>
      <c r="G1081" s="152"/>
      <c r="H1081" s="152"/>
      <c r="I1081" s="152"/>
      <c r="J1081" s="186">
        <v>162</v>
      </c>
    </row>
    <row r="1082" spans="1:10">
      <c r="A1082" s="10" t="str">
        <f t="shared" si="52"/>
        <v>HWW-1161979</v>
      </c>
      <c r="B1082" s="10" t="s">
        <v>618</v>
      </c>
      <c r="C1082" s="152" t="s">
        <v>622</v>
      </c>
      <c r="D1082" s="152">
        <v>16</v>
      </c>
      <c r="E1082" s="10" t="s">
        <v>667</v>
      </c>
      <c r="F1082" s="152" t="s">
        <v>544</v>
      </c>
      <c r="G1082" s="152"/>
      <c r="H1082" s="152"/>
      <c r="I1082" s="152"/>
      <c r="J1082" s="187">
        <v>175</v>
      </c>
    </row>
    <row r="1083" spans="1:10">
      <c r="A1083" s="10" t="str">
        <f t="shared" si="52"/>
        <v>HWW-1161980</v>
      </c>
      <c r="B1083" s="10" t="s">
        <v>618</v>
      </c>
      <c r="C1083" s="152" t="s">
        <v>622</v>
      </c>
      <c r="D1083" s="152">
        <v>16</v>
      </c>
      <c r="E1083" s="10" t="s">
        <v>667</v>
      </c>
      <c r="F1083" s="152" t="s">
        <v>545</v>
      </c>
      <c r="G1083" s="152"/>
      <c r="H1083" s="152"/>
      <c r="I1083" s="152"/>
      <c r="J1083" s="186">
        <v>191</v>
      </c>
    </row>
    <row r="1084" spans="1:10">
      <c r="A1084" s="10" t="str">
        <f t="shared" si="52"/>
        <v>HWW-1161981</v>
      </c>
      <c r="B1084" s="10" t="s">
        <v>618</v>
      </c>
      <c r="C1084" s="152" t="s">
        <v>622</v>
      </c>
      <c r="D1084" s="152">
        <v>16</v>
      </c>
      <c r="E1084" s="10" t="s">
        <v>667</v>
      </c>
      <c r="F1084" s="152" t="s">
        <v>546</v>
      </c>
      <c r="G1084" s="152"/>
      <c r="H1084" s="152"/>
      <c r="I1084" s="152"/>
      <c r="J1084" s="187">
        <v>208</v>
      </c>
    </row>
    <row r="1085" spans="1:10">
      <c r="A1085" s="10" t="str">
        <f t="shared" si="52"/>
        <v>HWW-1161982</v>
      </c>
      <c r="B1085" s="10" t="s">
        <v>618</v>
      </c>
      <c r="C1085" s="152" t="s">
        <v>622</v>
      </c>
      <c r="D1085" s="152">
        <v>16</v>
      </c>
      <c r="E1085" s="10" t="s">
        <v>667</v>
      </c>
      <c r="F1085" s="152" t="s">
        <v>547</v>
      </c>
      <c r="G1085" s="152"/>
      <c r="H1085" s="152"/>
      <c r="I1085" s="152"/>
      <c r="J1085" s="186">
        <v>227</v>
      </c>
    </row>
    <row r="1086" spans="1:10">
      <c r="A1086" s="10" t="str">
        <f t="shared" si="52"/>
        <v>HWW-1161983</v>
      </c>
      <c r="B1086" s="10" t="s">
        <v>618</v>
      </c>
      <c r="C1086" s="152" t="s">
        <v>622</v>
      </c>
      <c r="D1086" s="152">
        <v>16</v>
      </c>
      <c r="E1086" s="10" t="s">
        <v>667</v>
      </c>
      <c r="F1086" s="152" t="s">
        <v>548</v>
      </c>
      <c r="G1086" s="152"/>
      <c r="H1086" s="152"/>
      <c r="I1086" s="152"/>
      <c r="J1086" s="187">
        <v>242</v>
      </c>
    </row>
    <row r="1087" spans="1:10">
      <c r="A1087" s="10" t="str">
        <f t="shared" si="52"/>
        <v>HWW-1161984</v>
      </c>
      <c r="B1087" s="10" t="s">
        <v>618</v>
      </c>
      <c r="C1087" s="152" t="s">
        <v>622</v>
      </c>
      <c r="D1087" s="152">
        <v>16</v>
      </c>
      <c r="E1087" s="10" t="s">
        <v>667</v>
      </c>
      <c r="F1087" s="152" t="s">
        <v>549</v>
      </c>
      <c r="G1087" s="152"/>
      <c r="H1087" s="152"/>
      <c r="I1087" s="152"/>
      <c r="J1087" s="186">
        <v>251</v>
      </c>
    </row>
    <row r="1088" spans="1:10">
      <c r="A1088" s="10" t="str">
        <f t="shared" si="52"/>
        <v>HWW-1161985</v>
      </c>
      <c r="B1088" s="10" t="s">
        <v>618</v>
      </c>
      <c r="C1088" s="152" t="s">
        <v>622</v>
      </c>
      <c r="D1088" s="152">
        <v>16</v>
      </c>
      <c r="E1088" s="10" t="s">
        <v>667</v>
      </c>
      <c r="F1088" s="152" t="s">
        <v>550</v>
      </c>
      <c r="G1088" s="152"/>
      <c r="H1088" s="152"/>
      <c r="I1088" s="152"/>
      <c r="J1088" s="187">
        <v>262</v>
      </c>
    </row>
    <row r="1089" spans="1:10">
      <c r="A1089" s="10" t="str">
        <f t="shared" si="52"/>
        <v>HWW-1161986</v>
      </c>
      <c r="B1089" s="10" t="s">
        <v>618</v>
      </c>
      <c r="C1089" s="152" t="s">
        <v>622</v>
      </c>
      <c r="D1089" s="152">
        <v>16</v>
      </c>
      <c r="E1089" s="10" t="s">
        <v>667</v>
      </c>
      <c r="F1089" s="152" t="s">
        <v>551</v>
      </c>
      <c r="G1089" s="152"/>
      <c r="H1089" s="152"/>
      <c r="I1089" s="152"/>
      <c r="J1089" s="186">
        <v>269</v>
      </c>
    </row>
    <row r="1090" spans="1:10">
      <c r="A1090" s="10" t="str">
        <f t="shared" si="52"/>
        <v>HWW-1161987</v>
      </c>
      <c r="B1090" s="10" t="s">
        <v>618</v>
      </c>
      <c r="C1090" s="152" t="s">
        <v>622</v>
      </c>
      <c r="D1090" s="152">
        <v>16</v>
      </c>
      <c r="E1090" s="10" t="s">
        <v>667</v>
      </c>
      <c r="F1090" s="152" t="s">
        <v>552</v>
      </c>
      <c r="G1090" s="152"/>
      <c r="H1090" s="152"/>
      <c r="I1090" s="152"/>
      <c r="J1090" s="187">
        <v>276</v>
      </c>
    </row>
    <row r="1091" spans="1:10">
      <c r="A1091" s="10" t="str">
        <f t="shared" si="52"/>
        <v>HWW-1161988</v>
      </c>
      <c r="B1091" s="10" t="s">
        <v>618</v>
      </c>
      <c r="C1091" s="152" t="s">
        <v>622</v>
      </c>
      <c r="D1091" s="152">
        <v>16</v>
      </c>
      <c r="E1091" s="10" t="s">
        <v>667</v>
      </c>
      <c r="F1091" s="152" t="s">
        <v>553</v>
      </c>
      <c r="G1091" s="152"/>
      <c r="H1091" s="152"/>
      <c r="I1091" s="152"/>
      <c r="J1091" s="186">
        <v>286</v>
      </c>
    </row>
    <row r="1092" spans="1:10">
      <c r="A1092" s="10" t="str">
        <f t="shared" si="52"/>
        <v>HWW-1161989</v>
      </c>
      <c r="B1092" s="10" t="s">
        <v>618</v>
      </c>
      <c r="C1092" s="152" t="s">
        <v>622</v>
      </c>
      <c r="D1092" s="152">
        <v>16</v>
      </c>
      <c r="E1092" s="10" t="s">
        <v>667</v>
      </c>
      <c r="F1092" s="152" t="s">
        <v>554</v>
      </c>
      <c r="G1092" s="152"/>
      <c r="H1092" s="152"/>
      <c r="I1092" s="152"/>
      <c r="J1092" s="189">
        <v>301</v>
      </c>
    </row>
    <row r="1093" spans="1:10">
      <c r="A1093" s="10" t="str">
        <f t="shared" si="52"/>
        <v>HWW-1161990</v>
      </c>
      <c r="B1093" s="10" t="s">
        <v>618</v>
      </c>
      <c r="C1093" s="152" t="s">
        <v>622</v>
      </c>
      <c r="D1093" s="152">
        <v>16</v>
      </c>
      <c r="E1093" s="10" t="s">
        <v>667</v>
      </c>
      <c r="F1093" s="152" t="s">
        <v>555</v>
      </c>
      <c r="G1093" s="152"/>
      <c r="H1093" s="152"/>
      <c r="I1093" s="152"/>
      <c r="J1093" s="191">
        <v>313</v>
      </c>
    </row>
    <row r="1094" spans="1:10">
      <c r="A1094" s="10" t="str">
        <f t="shared" si="52"/>
        <v>HWW-1161991</v>
      </c>
      <c r="B1094" s="10" t="s">
        <v>618</v>
      </c>
      <c r="C1094" s="152" t="s">
        <v>622</v>
      </c>
      <c r="D1094" s="152">
        <v>16</v>
      </c>
      <c r="E1094" s="10" t="s">
        <v>667</v>
      </c>
      <c r="F1094" s="152" t="s">
        <v>556</v>
      </c>
      <c r="G1094" s="152"/>
      <c r="H1094" s="152"/>
      <c r="I1094" s="152"/>
      <c r="J1094" s="187">
        <v>322</v>
      </c>
    </row>
    <row r="1095" spans="1:10">
      <c r="A1095" s="10" t="str">
        <f t="shared" si="52"/>
        <v>HWW-1161992</v>
      </c>
      <c r="B1095" s="10" t="s">
        <v>618</v>
      </c>
      <c r="C1095" s="152" t="s">
        <v>622</v>
      </c>
      <c r="D1095" s="152">
        <v>16</v>
      </c>
      <c r="E1095" s="10" t="s">
        <v>667</v>
      </c>
      <c r="F1095" s="152" t="s">
        <v>557</v>
      </c>
      <c r="G1095" s="152"/>
      <c r="H1095" s="152"/>
      <c r="I1095" s="152"/>
      <c r="J1095" s="187">
        <v>332</v>
      </c>
    </row>
    <row r="1096" spans="1:10">
      <c r="A1096" s="10" t="str">
        <f t="shared" si="52"/>
        <v>HWW-1161993</v>
      </c>
      <c r="B1096" s="10" t="s">
        <v>618</v>
      </c>
      <c r="C1096" s="152" t="s">
        <v>622</v>
      </c>
      <c r="D1096" s="152">
        <v>16</v>
      </c>
      <c r="E1096" s="10" t="s">
        <v>667</v>
      </c>
      <c r="F1096" s="152" t="s">
        <v>558</v>
      </c>
      <c r="G1096" s="152"/>
      <c r="H1096" s="152"/>
      <c r="I1096" s="152"/>
      <c r="J1096" s="187">
        <v>342</v>
      </c>
    </row>
    <row r="1097" spans="1:10">
      <c r="A1097" s="10" t="str">
        <f t="shared" si="52"/>
        <v>HWW-1161994</v>
      </c>
      <c r="B1097" s="10" t="s">
        <v>618</v>
      </c>
      <c r="C1097" s="152" t="s">
        <v>622</v>
      </c>
      <c r="D1097" s="152">
        <v>16</v>
      </c>
      <c r="E1097" s="10" t="s">
        <v>667</v>
      </c>
      <c r="F1097" s="152" t="s">
        <v>559</v>
      </c>
      <c r="G1097" s="152"/>
      <c r="H1097" s="152"/>
      <c r="I1097" s="152"/>
      <c r="J1097" s="186">
        <v>348</v>
      </c>
    </row>
    <row r="1098" spans="1:10">
      <c r="A1098" s="10" t="str">
        <f t="shared" si="52"/>
        <v>HWW-1161995</v>
      </c>
      <c r="B1098" s="10" t="s">
        <v>618</v>
      </c>
      <c r="C1098" s="152" t="s">
        <v>622</v>
      </c>
      <c r="D1098" s="152">
        <v>16</v>
      </c>
      <c r="E1098" s="10" t="s">
        <v>667</v>
      </c>
      <c r="F1098" s="152" t="s">
        <v>560</v>
      </c>
      <c r="G1098" s="152"/>
      <c r="H1098" s="152"/>
      <c r="I1098" s="152"/>
      <c r="J1098" s="189">
        <v>357</v>
      </c>
    </row>
    <row r="1099" spans="1:10">
      <c r="A1099" s="10" t="str">
        <f t="shared" si="52"/>
        <v>HWW-1161996</v>
      </c>
      <c r="B1099" s="10" t="s">
        <v>618</v>
      </c>
      <c r="C1099" s="152" t="s">
        <v>622</v>
      </c>
      <c r="D1099" s="152">
        <v>16</v>
      </c>
      <c r="E1099" s="10" t="s">
        <v>667</v>
      </c>
      <c r="F1099" s="152" t="s">
        <v>561</v>
      </c>
      <c r="G1099" s="152"/>
      <c r="H1099" s="152"/>
      <c r="I1099" s="152"/>
      <c r="J1099" s="191">
        <v>367</v>
      </c>
    </row>
    <row r="1100" spans="1:10">
      <c r="A1100" s="10" t="str">
        <f t="shared" si="52"/>
        <v>HWW-1161997</v>
      </c>
      <c r="B1100" s="10" t="s">
        <v>618</v>
      </c>
      <c r="C1100" s="152" t="s">
        <v>622</v>
      </c>
      <c r="D1100" s="152">
        <v>16</v>
      </c>
      <c r="E1100" s="10" t="s">
        <v>667</v>
      </c>
      <c r="F1100" s="152" t="s">
        <v>562</v>
      </c>
      <c r="G1100" s="152"/>
      <c r="H1100" s="152"/>
      <c r="I1100" s="152"/>
      <c r="J1100" s="187">
        <v>380</v>
      </c>
    </row>
    <row r="1101" spans="1:10">
      <c r="A1101" s="10" t="str">
        <f t="shared" si="52"/>
        <v>HWW-1161998</v>
      </c>
      <c r="B1101" s="10" t="s">
        <v>618</v>
      </c>
      <c r="C1101" s="152" t="s">
        <v>622</v>
      </c>
      <c r="D1101" s="152">
        <v>16</v>
      </c>
      <c r="E1101" s="10" t="s">
        <v>667</v>
      </c>
      <c r="F1101" s="152" t="s">
        <v>563</v>
      </c>
      <c r="G1101" s="152"/>
      <c r="H1101" s="152"/>
      <c r="I1101" s="152"/>
      <c r="J1101" s="189">
        <v>391</v>
      </c>
    </row>
    <row r="1102" spans="1:10">
      <c r="A1102" s="10" t="str">
        <f t="shared" si="52"/>
        <v>HWW-1161999</v>
      </c>
      <c r="B1102" s="10" t="s">
        <v>618</v>
      </c>
      <c r="C1102" s="152" t="s">
        <v>622</v>
      </c>
      <c r="D1102" s="152">
        <v>16</v>
      </c>
      <c r="E1102" s="10" t="s">
        <v>667</v>
      </c>
      <c r="F1102" s="152" t="s">
        <v>564</v>
      </c>
      <c r="G1102" s="152"/>
      <c r="H1102" s="152"/>
      <c r="I1102" s="152"/>
      <c r="J1102" s="191">
        <v>401</v>
      </c>
    </row>
    <row r="1103" spans="1:10">
      <c r="A1103" s="10" t="str">
        <f t="shared" si="52"/>
        <v>HWW-1162000</v>
      </c>
      <c r="B1103" s="10" t="s">
        <v>618</v>
      </c>
      <c r="C1103" s="152" t="s">
        <v>622</v>
      </c>
      <c r="D1103" s="152">
        <v>16</v>
      </c>
      <c r="E1103" s="10" t="s">
        <v>667</v>
      </c>
      <c r="F1103" s="152" t="s">
        <v>565</v>
      </c>
      <c r="G1103" s="152"/>
      <c r="H1103" s="152"/>
      <c r="I1103" s="152"/>
      <c r="J1103" s="187">
        <v>413</v>
      </c>
    </row>
    <row r="1104" spans="1:10">
      <c r="A1104" s="10" t="str">
        <f t="shared" si="52"/>
        <v>HWW-1162001</v>
      </c>
      <c r="B1104" s="10" t="s">
        <v>618</v>
      </c>
      <c r="C1104" s="152" t="s">
        <v>622</v>
      </c>
      <c r="D1104" s="152">
        <v>16</v>
      </c>
      <c r="E1104" s="10" t="s">
        <v>667</v>
      </c>
      <c r="F1104" s="152" t="s">
        <v>566</v>
      </c>
      <c r="G1104" s="152">
        <v>419</v>
      </c>
      <c r="H1104" s="152">
        <v>429</v>
      </c>
      <c r="I1104" s="152">
        <f t="shared" ref="I1104:I1119" si="53">G1105</f>
        <v>435</v>
      </c>
      <c r="J1104" s="152">
        <f t="shared" ref="J1104:J1119" si="54">ROUND((G1104+2*H1104+I1104)/4,1)</f>
        <v>428</v>
      </c>
    </row>
    <row r="1105" spans="1:10">
      <c r="A1105" s="10" t="str">
        <f t="shared" si="52"/>
        <v>HWW-1162002</v>
      </c>
      <c r="B1105" s="10" t="s">
        <v>618</v>
      </c>
      <c r="C1105" s="152" t="s">
        <v>622</v>
      </c>
      <c r="D1105" s="152">
        <v>16</v>
      </c>
      <c r="E1105" s="10" t="s">
        <v>667</v>
      </c>
      <c r="F1105" s="152" t="s">
        <v>567</v>
      </c>
      <c r="G1105" s="152">
        <v>435</v>
      </c>
      <c r="H1105" s="152">
        <v>445</v>
      </c>
      <c r="I1105" s="152">
        <f t="shared" si="53"/>
        <v>448</v>
      </c>
      <c r="J1105" s="152">
        <f t="shared" si="54"/>
        <v>443.3</v>
      </c>
    </row>
    <row r="1106" spans="1:10">
      <c r="A1106" s="10" t="str">
        <f t="shared" si="52"/>
        <v>HWW-1162003</v>
      </c>
      <c r="B1106" s="10" t="s">
        <v>618</v>
      </c>
      <c r="C1106" s="152" t="s">
        <v>622</v>
      </c>
      <c r="D1106" s="152">
        <v>16</v>
      </c>
      <c r="E1106" s="10" t="s">
        <v>667</v>
      </c>
      <c r="F1106" s="152" t="s">
        <v>568</v>
      </c>
      <c r="G1106" s="152">
        <v>448</v>
      </c>
      <c r="H1106" s="152">
        <v>449</v>
      </c>
      <c r="I1106" s="152">
        <f t="shared" si="53"/>
        <v>461</v>
      </c>
      <c r="J1106" s="152">
        <f t="shared" si="54"/>
        <v>451.8</v>
      </c>
    </row>
    <row r="1107" spans="1:10">
      <c r="A1107" s="10" t="str">
        <f t="shared" si="52"/>
        <v>HWW-1162004</v>
      </c>
      <c r="B1107" s="10" t="s">
        <v>618</v>
      </c>
      <c r="C1107" s="152" t="s">
        <v>622</v>
      </c>
      <c r="D1107" s="152">
        <v>16</v>
      </c>
      <c r="E1107" s="10" t="s">
        <v>667</v>
      </c>
      <c r="F1107" s="152" t="s">
        <v>569</v>
      </c>
      <c r="G1107" s="152">
        <v>461</v>
      </c>
      <c r="H1107" s="152">
        <v>462</v>
      </c>
      <c r="I1107" s="152">
        <f t="shared" si="53"/>
        <v>480</v>
      </c>
      <c r="J1107" s="152">
        <f t="shared" si="54"/>
        <v>466.3</v>
      </c>
    </row>
    <row r="1108" spans="1:10">
      <c r="A1108" s="10" t="str">
        <f t="shared" si="52"/>
        <v>HWW-1162005</v>
      </c>
      <c r="B1108" s="10" t="s">
        <v>618</v>
      </c>
      <c r="C1108" s="152" t="s">
        <v>622</v>
      </c>
      <c r="D1108" s="152">
        <v>16</v>
      </c>
      <c r="E1108" s="10" t="s">
        <v>667</v>
      </c>
      <c r="F1108" s="152" t="s">
        <v>570</v>
      </c>
      <c r="G1108" s="152">
        <v>480</v>
      </c>
      <c r="H1108" s="152">
        <v>482</v>
      </c>
      <c r="I1108" s="152">
        <f t="shared" si="53"/>
        <v>499</v>
      </c>
      <c r="J1108" s="152">
        <f t="shared" si="54"/>
        <v>485.8</v>
      </c>
    </row>
    <row r="1109" spans="1:10">
      <c r="A1109" s="10" t="str">
        <f t="shared" si="52"/>
        <v>HWW-1162006</v>
      </c>
      <c r="B1109" s="10" t="s">
        <v>618</v>
      </c>
      <c r="C1109" s="152" t="s">
        <v>622</v>
      </c>
      <c r="D1109" s="152">
        <v>16</v>
      </c>
      <c r="E1109" s="10" t="s">
        <v>667</v>
      </c>
      <c r="F1109" s="152" t="s">
        <v>571</v>
      </c>
      <c r="G1109" s="152">
        <v>499</v>
      </c>
      <c r="H1109" s="152">
        <v>500</v>
      </c>
      <c r="I1109" s="152">
        <f t="shared" si="53"/>
        <v>516</v>
      </c>
      <c r="J1109" s="152">
        <f t="shared" si="54"/>
        <v>503.8</v>
      </c>
    </row>
    <row r="1110" spans="1:10">
      <c r="A1110" s="10" t="str">
        <f t="shared" si="52"/>
        <v>HWW-1162007</v>
      </c>
      <c r="B1110" s="10" t="s">
        <v>618</v>
      </c>
      <c r="C1110" s="152" t="s">
        <v>622</v>
      </c>
      <c r="D1110" s="152">
        <v>16</v>
      </c>
      <c r="E1110" s="10" t="s">
        <v>667</v>
      </c>
      <c r="F1110" s="152" t="s">
        <v>572</v>
      </c>
      <c r="G1110" s="152">
        <v>516</v>
      </c>
      <c r="H1110" s="152">
        <v>533</v>
      </c>
      <c r="I1110" s="152">
        <f t="shared" si="53"/>
        <v>566</v>
      </c>
      <c r="J1110" s="152">
        <f t="shared" si="54"/>
        <v>537</v>
      </c>
    </row>
    <row r="1111" spans="1:10">
      <c r="A1111" s="10" t="str">
        <f t="shared" si="52"/>
        <v>HWW-1162008</v>
      </c>
      <c r="B1111" s="10" t="s">
        <v>618</v>
      </c>
      <c r="C1111" s="152" t="s">
        <v>622</v>
      </c>
      <c r="D1111" s="152">
        <v>16</v>
      </c>
      <c r="E1111" s="10" t="s">
        <v>667</v>
      </c>
      <c r="F1111" s="152" t="s">
        <v>573</v>
      </c>
      <c r="G1111" s="152">
        <v>566</v>
      </c>
      <c r="H1111" s="152">
        <v>582</v>
      </c>
      <c r="I1111" s="152">
        <f t="shared" si="53"/>
        <v>614</v>
      </c>
      <c r="J1111" s="152">
        <f t="shared" si="54"/>
        <v>586</v>
      </c>
    </row>
    <row r="1112" spans="1:10">
      <c r="A1112" s="10" t="str">
        <f t="shared" si="52"/>
        <v>HWW-1162009</v>
      </c>
      <c r="B1112" s="10" t="s">
        <v>618</v>
      </c>
      <c r="C1112" s="152" t="s">
        <v>622</v>
      </c>
      <c r="D1112" s="152">
        <v>16</v>
      </c>
      <c r="E1112" s="10" t="s">
        <v>667</v>
      </c>
      <c r="F1112" s="152" t="s">
        <v>574</v>
      </c>
      <c r="G1112" s="152">
        <v>614</v>
      </c>
      <c r="H1112" s="152">
        <v>616</v>
      </c>
      <c r="I1112" s="152">
        <f t="shared" si="53"/>
        <v>631</v>
      </c>
      <c r="J1112" s="152">
        <f t="shared" si="54"/>
        <v>619.29999999999995</v>
      </c>
    </row>
    <row r="1113" spans="1:10">
      <c r="A1113" s="10" t="str">
        <f t="shared" si="52"/>
        <v>HWW-1162010</v>
      </c>
      <c r="B1113" s="10" t="s">
        <v>618</v>
      </c>
      <c r="C1113" s="152" t="s">
        <v>622</v>
      </c>
      <c r="D1113" s="152">
        <v>16</v>
      </c>
      <c r="E1113" s="10" t="s">
        <v>667</v>
      </c>
      <c r="F1113" s="152" t="s">
        <v>575</v>
      </c>
      <c r="G1113" s="152">
        <v>631</v>
      </c>
      <c r="H1113" s="152">
        <v>638</v>
      </c>
      <c r="I1113" s="152">
        <f t="shared" si="53"/>
        <v>642</v>
      </c>
      <c r="J1113" s="152">
        <f t="shared" si="54"/>
        <v>637.29999999999995</v>
      </c>
    </row>
    <row r="1114" spans="1:10">
      <c r="A1114" s="10" t="str">
        <f t="shared" si="52"/>
        <v>HWW-1162011</v>
      </c>
      <c r="B1114" s="10" t="s">
        <v>618</v>
      </c>
      <c r="C1114" s="152" t="s">
        <v>622</v>
      </c>
      <c r="D1114" s="152">
        <v>16</v>
      </c>
      <c r="E1114" s="10" t="s">
        <v>667</v>
      </c>
      <c r="F1114" s="152" t="s">
        <v>576</v>
      </c>
      <c r="G1114" s="152">
        <v>642</v>
      </c>
      <c r="H1114" s="152">
        <v>653</v>
      </c>
      <c r="I1114" s="152">
        <f t="shared" si="53"/>
        <v>669</v>
      </c>
      <c r="J1114" s="152">
        <f t="shared" si="54"/>
        <v>654.29999999999995</v>
      </c>
    </row>
    <row r="1115" spans="1:10">
      <c r="A1115" s="10" t="str">
        <f t="shared" si="52"/>
        <v>HWW-1162012</v>
      </c>
      <c r="B1115" s="10" t="s">
        <v>618</v>
      </c>
      <c r="C1115" s="152" t="s">
        <v>622</v>
      </c>
      <c r="D1115" s="152">
        <v>16</v>
      </c>
      <c r="E1115" s="10" t="s">
        <v>667</v>
      </c>
      <c r="F1115" s="152" t="s">
        <v>577</v>
      </c>
      <c r="G1115" s="152">
        <v>669</v>
      </c>
      <c r="H1115" s="152">
        <v>680</v>
      </c>
      <c r="I1115" s="152">
        <f t="shared" si="53"/>
        <v>689</v>
      </c>
      <c r="J1115" s="152">
        <f t="shared" si="54"/>
        <v>679.5</v>
      </c>
    </row>
    <row r="1116" spans="1:10">
      <c r="A1116" s="10" t="str">
        <f t="shared" si="52"/>
        <v>HWW-1162013</v>
      </c>
      <c r="B1116" s="10" t="s">
        <v>618</v>
      </c>
      <c r="C1116" s="152" t="s">
        <v>622</v>
      </c>
      <c r="D1116" s="152">
        <v>16</v>
      </c>
      <c r="E1116" s="10" t="s">
        <v>667</v>
      </c>
      <c r="F1116" s="152" t="s">
        <v>578</v>
      </c>
      <c r="G1116" s="152">
        <v>689</v>
      </c>
      <c r="H1116" s="152">
        <v>697</v>
      </c>
      <c r="I1116" s="152">
        <f t="shared" si="53"/>
        <v>713</v>
      </c>
      <c r="J1116" s="152">
        <f t="shared" si="54"/>
        <v>699</v>
      </c>
    </row>
    <row r="1117" spans="1:10">
      <c r="A1117" s="10" t="str">
        <f t="shared" si="52"/>
        <v>HWW-1162014</v>
      </c>
      <c r="B1117" s="10" t="s">
        <v>618</v>
      </c>
      <c r="C1117" s="152" t="s">
        <v>622</v>
      </c>
      <c r="D1117" s="152">
        <v>16</v>
      </c>
      <c r="E1117" s="10" t="s">
        <v>667</v>
      </c>
      <c r="F1117" s="152" t="s">
        <v>579</v>
      </c>
      <c r="G1117" s="152">
        <v>713</v>
      </c>
      <c r="H1117" s="152">
        <v>725</v>
      </c>
      <c r="I1117" s="152">
        <f t="shared" si="53"/>
        <v>736</v>
      </c>
      <c r="J1117" s="152">
        <f t="shared" si="54"/>
        <v>724.8</v>
      </c>
    </row>
    <row r="1118" spans="1:10">
      <c r="A1118" s="10" t="str">
        <f t="shared" si="52"/>
        <v>HWW-1162015</v>
      </c>
      <c r="B1118" s="10" t="s">
        <v>618</v>
      </c>
      <c r="C1118" s="152" t="s">
        <v>622</v>
      </c>
      <c r="D1118" s="152">
        <v>16</v>
      </c>
      <c r="E1118" s="10" t="s">
        <v>667</v>
      </c>
      <c r="F1118" s="152" t="s">
        <v>580</v>
      </c>
      <c r="G1118" s="152">
        <v>736</v>
      </c>
      <c r="H1118" s="152">
        <v>737</v>
      </c>
      <c r="I1118" s="152">
        <f t="shared" si="53"/>
        <v>755</v>
      </c>
      <c r="J1118" s="152">
        <f t="shared" si="54"/>
        <v>741.3</v>
      </c>
    </row>
    <row r="1119" spans="1:10">
      <c r="A1119" s="10" t="str">
        <f t="shared" si="52"/>
        <v>HWW-1162016</v>
      </c>
      <c r="B1119" s="10" t="s">
        <v>618</v>
      </c>
      <c r="C1119" s="152" t="s">
        <v>622</v>
      </c>
      <c r="D1119" s="152">
        <v>16</v>
      </c>
      <c r="E1119" s="10" t="s">
        <v>667</v>
      </c>
      <c r="F1119" s="152">
        <v>2016</v>
      </c>
      <c r="G1119" s="152">
        <v>755</v>
      </c>
      <c r="H1119" s="152">
        <v>758</v>
      </c>
      <c r="I1119" s="152">
        <f t="shared" si="53"/>
        <v>774</v>
      </c>
      <c r="J1119" s="152">
        <f t="shared" si="54"/>
        <v>761.3</v>
      </c>
    </row>
    <row r="1120" spans="1:10">
      <c r="A1120" s="10" t="str">
        <f t="shared" si="52"/>
        <v>HWW-1162017</v>
      </c>
      <c r="B1120" s="10" t="s">
        <v>618</v>
      </c>
      <c r="C1120" s="152" t="s">
        <v>622</v>
      </c>
      <c r="D1120" s="152">
        <v>16</v>
      </c>
      <c r="E1120" s="10" t="s">
        <v>667</v>
      </c>
      <c r="F1120" s="192">
        <v>2017</v>
      </c>
      <c r="G1120" s="152">
        <v>774</v>
      </c>
      <c r="H1120" s="152">
        <v>785</v>
      </c>
      <c r="I1120" s="152">
        <f t="shared" ref="I1120" si="55">G1121</f>
        <v>810</v>
      </c>
      <c r="J1120" s="152">
        <f t="shared" ref="J1120" si="56">ROUND((G1120+2*H1120+I1120)/4,1)</f>
        <v>788.5</v>
      </c>
    </row>
    <row r="1121" spans="1:10">
      <c r="A1121" s="10" t="str">
        <f t="shared" ref="A1121" si="57">CONCATENATE(B1121,C1121,D1121,F1121)</f>
        <v>HWW-1162018</v>
      </c>
      <c r="B1121" s="10" t="s">
        <v>618</v>
      </c>
      <c r="C1121" s="152" t="s">
        <v>622</v>
      </c>
      <c r="D1121" s="152">
        <v>16</v>
      </c>
      <c r="E1121" s="10" t="s">
        <v>667</v>
      </c>
      <c r="F1121" s="192">
        <v>2018</v>
      </c>
      <c r="G1121" s="192">
        <v>810</v>
      </c>
      <c r="H1121" s="192"/>
      <c r="I1121" s="192"/>
      <c r="J1121" s="192">
        <f>G1121</f>
        <v>810</v>
      </c>
    </row>
    <row r="1122" spans="1:10">
      <c r="A1122" s="10" t="str">
        <f>CONCATENATE(B1122,C1122,D1122,F1122)</f>
        <v>HWW-1171912</v>
      </c>
      <c r="B1122" s="10" t="s">
        <v>618</v>
      </c>
      <c r="C1122" s="152" t="s">
        <v>622</v>
      </c>
      <c r="D1122" s="152">
        <v>17</v>
      </c>
      <c r="E1122" s="10" t="s">
        <v>668</v>
      </c>
      <c r="F1122" s="152">
        <v>1912</v>
      </c>
      <c r="G1122" s="152"/>
      <c r="H1122" s="152"/>
      <c r="I1122" s="152"/>
      <c r="J1122" s="188">
        <v>10</v>
      </c>
    </row>
    <row r="1123" spans="1:10">
      <c r="A1123" s="10" t="str">
        <f t="shared" ref="A1123:A1186" si="58">CONCATENATE(B1123,C1123,D1123,F1123)</f>
        <v>HWW-1171913</v>
      </c>
      <c r="B1123" s="10" t="s">
        <v>618</v>
      </c>
      <c r="C1123" s="152" t="s">
        <v>622</v>
      </c>
      <c r="D1123" s="152">
        <v>17</v>
      </c>
      <c r="E1123" s="10" t="s">
        <v>668</v>
      </c>
      <c r="F1123" s="152">
        <f>F1122+1</f>
        <v>1913</v>
      </c>
      <c r="G1123" s="152"/>
      <c r="H1123" s="152"/>
      <c r="I1123" s="152"/>
      <c r="J1123" s="186">
        <v>10</v>
      </c>
    </row>
    <row r="1124" spans="1:10">
      <c r="A1124" s="10" t="str">
        <f t="shared" si="58"/>
        <v>HWW-1171914</v>
      </c>
      <c r="B1124" s="10" t="s">
        <v>618</v>
      </c>
      <c r="C1124" s="152" t="s">
        <v>622</v>
      </c>
      <c r="D1124" s="152">
        <v>17</v>
      </c>
      <c r="E1124" s="10" t="s">
        <v>668</v>
      </c>
      <c r="F1124" s="152">
        <f t="shared" ref="F1124:F1179" si="59">F1123+1</f>
        <v>1914</v>
      </c>
      <c r="G1124" s="152"/>
      <c r="H1124" s="152"/>
      <c r="I1124" s="152"/>
      <c r="J1124" s="186">
        <v>10</v>
      </c>
    </row>
    <row r="1125" spans="1:10">
      <c r="A1125" s="10" t="str">
        <f t="shared" si="58"/>
        <v>HWW-1171915</v>
      </c>
      <c r="B1125" s="10" t="s">
        <v>618</v>
      </c>
      <c r="C1125" s="152" t="s">
        <v>622</v>
      </c>
      <c r="D1125" s="152">
        <v>17</v>
      </c>
      <c r="E1125" s="10" t="s">
        <v>668</v>
      </c>
      <c r="F1125" s="152">
        <f t="shared" si="59"/>
        <v>1915</v>
      </c>
      <c r="G1125" s="152"/>
      <c r="H1125" s="152"/>
      <c r="I1125" s="152"/>
      <c r="J1125" s="187">
        <v>10</v>
      </c>
    </row>
    <row r="1126" spans="1:10">
      <c r="A1126" s="10" t="str">
        <f t="shared" si="58"/>
        <v>HWW-1171916</v>
      </c>
      <c r="B1126" s="10" t="s">
        <v>618</v>
      </c>
      <c r="C1126" s="152" t="s">
        <v>622</v>
      </c>
      <c r="D1126" s="152">
        <v>17</v>
      </c>
      <c r="E1126" s="10" t="s">
        <v>668</v>
      </c>
      <c r="F1126" s="152">
        <f t="shared" si="59"/>
        <v>1916</v>
      </c>
      <c r="G1126" s="152"/>
      <c r="H1126" s="152"/>
      <c r="I1126" s="152"/>
      <c r="J1126" s="186">
        <v>13</v>
      </c>
    </row>
    <row r="1127" spans="1:10">
      <c r="A1127" s="10" t="str">
        <f t="shared" si="58"/>
        <v>HWW-1171917</v>
      </c>
      <c r="B1127" s="10" t="s">
        <v>618</v>
      </c>
      <c r="C1127" s="152" t="s">
        <v>622</v>
      </c>
      <c r="D1127" s="152">
        <v>17</v>
      </c>
      <c r="E1127" s="10" t="s">
        <v>668</v>
      </c>
      <c r="F1127" s="152">
        <f t="shared" si="59"/>
        <v>1917</v>
      </c>
      <c r="G1127" s="152"/>
      <c r="H1127" s="152"/>
      <c r="I1127" s="152"/>
      <c r="J1127" s="186">
        <v>17</v>
      </c>
    </row>
    <row r="1128" spans="1:10">
      <c r="A1128" s="10" t="str">
        <f t="shared" si="58"/>
        <v>HWW-1171918</v>
      </c>
      <c r="B1128" s="10" t="s">
        <v>618</v>
      </c>
      <c r="C1128" s="152" t="s">
        <v>622</v>
      </c>
      <c r="D1128" s="152">
        <v>17</v>
      </c>
      <c r="E1128" s="10" t="s">
        <v>668</v>
      </c>
      <c r="F1128" s="152">
        <f t="shared" si="59"/>
        <v>1918</v>
      </c>
      <c r="G1128" s="152"/>
      <c r="H1128" s="152"/>
      <c r="I1128" s="152"/>
      <c r="J1128" s="186">
        <v>19</v>
      </c>
    </row>
    <row r="1129" spans="1:10">
      <c r="A1129" s="10" t="str">
        <f t="shared" si="58"/>
        <v>HWW-1171919</v>
      </c>
      <c r="B1129" s="10" t="s">
        <v>618</v>
      </c>
      <c r="C1129" s="152" t="s">
        <v>622</v>
      </c>
      <c r="D1129" s="152">
        <v>17</v>
      </c>
      <c r="E1129" s="10" t="s">
        <v>668</v>
      </c>
      <c r="F1129" s="152">
        <f t="shared" si="59"/>
        <v>1919</v>
      </c>
      <c r="G1129" s="152"/>
      <c r="H1129" s="152"/>
      <c r="I1129" s="152"/>
      <c r="J1129" s="186">
        <v>19</v>
      </c>
    </row>
    <row r="1130" spans="1:10">
      <c r="A1130" s="10" t="str">
        <f t="shared" si="58"/>
        <v>HWW-1171920</v>
      </c>
      <c r="B1130" s="10" t="s">
        <v>618</v>
      </c>
      <c r="C1130" s="152" t="s">
        <v>622</v>
      </c>
      <c r="D1130" s="152">
        <v>17</v>
      </c>
      <c r="E1130" s="10" t="s">
        <v>668</v>
      </c>
      <c r="F1130" s="152">
        <f t="shared" si="59"/>
        <v>1920</v>
      </c>
      <c r="G1130" s="152"/>
      <c r="H1130" s="152"/>
      <c r="I1130" s="152"/>
      <c r="J1130" s="187">
        <v>22</v>
      </c>
    </row>
    <row r="1131" spans="1:10">
      <c r="A1131" s="10" t="str">
        <f t="shared" si="58"/>
        <v>HWW-1171921</v>
      </c>
      <c r="B1131" s="10" t="s">
        <v>618</v>
      </c>
      <c r="C1131" s="152" t="s">
        <v>622</v>
      </c>
      <c r="D1131" s="152">
        <v>17</v>
      </c>
      <c r="E1131" s="10" t="s">
        <v>668</v>
      </c>
      <c r="F1131" s="152">
        <f t="shared" si="59"/>
        <v>1921</v>
      </c>
      <c r="G1131" s="152"/>
      <c r="H1131" s="152"/>
      <c r="I1131" s="152"/>
      <c r="J1131" s="186">
        <v>20</v>
      </c>
    </row>
    <row r="1132" spans="1:10">
      <c r="A1132" s="10" t="str">
        <f t="shared" si="58"/>
        <v>HWW-1171922</v>
      </c>
      <c r="B1132" s="10" t="s">
        <v>618</v>
      </c>
      <c r="C1132" s="152" t="s">
        <v>622</v>
      </c>
      <c r="D1132" s="152">
        <v>17</v>
      </c>
      <c r="E1132" s="10" t="s">
        <v>668</v>
      </c>
      <c r="F1132" s="152">
        <f t="shared" si="59"/>
        <v>1922</v>
      </c>
      <c r="G1132" s="152"/>
      <c r="H1132" s="152"/>
      <c r="I1132" s="152"/>
      <c r="J1132" s="186">
        <v>20</v>
      </c>
    </row>
    <row r="1133" spans="1:10">
      <c r="A1133" s="10" t="str">
        <f t="shared" si="58"/>
        <v>HWW-1171923</v>
      </c>
      <c r="B1133" s="10" t="s">
        <v>618</v>
      </c>
      <c r="C1133" s="152" t="s">
        <v>622</v>
      </c>
      <c r="D1133" s="152">
        <v>17</v>
      </c>
      <c r="E1133" s="10" t="s">
        <v>668</v>
      </c>
      <c r="F1133" s="152">
        <f t="shared" si="59"/>
        <v>1923</v>
      </c>
      <c r="G1133" s="152"/>
      <c r="H1133" s="152"/>
      <c r="I1133" s="152"/>
      <c r="J1133" s="186">
        <v>20</v>
      </c>
    </row>
    <row r="1134" spans="1:10">
      <c r="A1134" s="10" t="str">
        <f t="shared" si="58"/>
        <v>HWW-1171924</v>
      </c>
      <c r="B1134" s="10" t="s">
        <v>618</v>
      </c>
      <c r="C1134" s="152" t="s">
        <v>622</v>
      </c>
      <c r="D1134" s="152">
        <v>17</v>
      </c>
      <c r="E1134" s="10" t="s">
        <v>668</v>
      </c>
      <c r="F1134" s="152">
        <f t="shared" si="59"/>
        <v>1924</v>
      </c>
      <c r="G1134" s="152"/>
      <c r="H1134" s="152"/>
      <c r="I1134" s="152"/>
      <c r="J1134" s="186">
        <v>21</v>
      </c>
    </row>
    <row r="1135" spans="1:10">
      <c r="A1135" s="10" t="str">
        <f t="shared" si="58"/>
        <v>HWW-1171925</v>
      </c>
      <c r="B1135" s="10" t="s">
        <v>618</v>
      </c>
      <c r="C1135" s="152" t="s">
        <v>622</v>
      </c>
      <c r="D1135" s="152">
        <v>17</v>
      </c>
      <c r="E1135" s="10" t="s">
        <v>668</v>
      </c>
      <c r="F1135" s="152">
        <f t="shared" si="59"/>
        <v>1925</v>
      </c>
      <c r="G1135" s="152"/>
      <c r="H1135" s="152"/>
      <c r="I1135" s="152"/>
      <c r="J1135" s="187">
        <v>20</v>
      </c>
    </row>
    <row r="1136" spans="1:10">
      <c r="A1136" s="10" t="str">
        <f t="shared" si="58"/>
        <v>HWW-1171926</v>
      </c>
      <c r="B1136" s="10" t="s">
        <v>618</v>
      </c>
      <c r="C1136" s="152" t="s">
        <v>622</v>
      </c>
      <c r="D1136" s="152">
        <v>17</v>
      </c>
      <c r="E1136" s="10" t="s">
        <v>668</v>
      </c>
      <c r="F1136" s="152">
        <f t="shared" si="59"/>
        <v>1926</v>
      </c>
      <c r="G1136" s="152"/>
      <c r="H1136" s="152"/>
      <c r="I1136" s="152"/>
      <c r="J1136" s="186">
        <v>20</v>
      </c>
    </row>
    <row r="1137" spans="1:10">
      <c r="A1137" s="10" t="str">
        <f t="shared" si="58"/>
        <v>HWW-1171927</v>
      </c>
      <c r="B1137" s="10" t="s">
        <v>618</v>
      </c>
      <c r="C1137" s="152" t="s">
        <v>622</v>
      </c>
      <c r="D1137" s="152">
        <v>17</v>
      </c>
      <c r="E1137" s="10" t="s">
        <v>668</v>
      </c>
      <c r="F1137" s="152">
        <f t="shared" si="59"/>
        <v>1927</v>
      </c>
      <c r="G1137" s="152"/>
      <c r="H1137" s="152"/>
      <c r="I1137" s="152"/>
      <c r="J1137" s="188">
        <v>20</v>
      </c>
    </row>
    <row r="1138" spans="1:10">
      <c r="A1138" s="10" t="str">
        <f t="shared" si="58"/>
        <v>HWW-1171928</v>
      </c>
      <c r="B1138" s="10" t="s">
        <v>618</v>
      </c>
      <c r="C1138" s="152" t="s">
        <v>622</v>
      </c>
      <c r="D1138" s="152">
        <v>17</v>
      </c>
      <c r="E1138" s="10" t="s">
        <v>668</v>
      </c>
      <c r="F1138" s="152">
        <f t="shared" si="59"/>
        <v>1928</v>
      </c>
      <c r="G1138" s="152"/>
      <c r="H1138" s="152"/>
      <c r="I1138" s="152"/>
      <c r="J1138" s="186">
        <v>20</v>
      </c>
    </row>
    <row r="1139" spans="1:10">
      <c r="A1139" s="10" t="str">
        <f t="shared" si="58"/>
        <v>HWW-1171929</v>
      </c>
      <c r="B1139" s="10" t="s">
        <v>618</v>
      </c>
      <c r="C1139" s="152" t="s">
        <v>622</v>
      </c>
      <c r="D1139" s="152">
        <v>17</v>
      </c>
      <c r="E1139" s="10" t="s">
        <v>668</v>
      </c>
      <c r="F1139" s="152">
        <f t="shared" si="59"/>
        <v>1929</v>
      </c>
      <c r="G1139" s="152"/>
      <c r="H1139" s="152"/>
      <c r="I1139" s="152"/>
      <c r="J1139" s="189">
        <v>20</v>
      </c>
    </row>
    <row r="1140" spans="1:10">
      <c r="A1140" s="10" t="str">
        <f t="shared" si="58"/>
        <v>HWW-1171930</v>
      </c>
      <c r="B1140" s="10" t="s">
        <v>618</v>
      </c>
      <c r="C1140" s="152" t="s">
        <v>622</v>
      </c>
      <c r="D1140" s="152">
        <v>17</v>
      </c>
      <c r="E1140" s="10" t="s">
        <v>668</v>
      </c>
      <c r="F1140" s="152">
        <f t="shared" si="59"/>
        <v>1930</v>
      </c>
      <c r="G1140" s="152"/>
      <c r="H1140" s="152"/>
      <c r="I1140" s="152"/>
      <c r="J1140" s="186">
        <v>20</v>
      </c>
    </row>
    <row r="1141" spans="1:10">
      <c r="A1141" s="10" t="str">
        <f t="shared" si="58"/>
        <v>HWW-1171931</v>
      </c>
      <c r="B1141" s="10" t="s">
        <v>618</v>
      </c>
      <c r="C1141" s="152" t="s">
        <v>622</v>
      </c>
      <c r="D1141" s="152">
        <v>17</v>
      </c>
      <c r="E1141" s="10" t="s">
        <v>668</v>
      </c>
      <c r="F1141" s="152">
        <f t="shared" si="59"/>
        <v>1931</v>
      </c>
      <c r="G1141" s="152"/>
      <c r="H1141" s="152"/>
      <c r="I1141" s="152"/>
      <c r="J1141" s="189">
        <v>19</v>
      </c>
    </row>
    <row r="1142" spans="1:10">
      <c r="A1142" s="10" t="str">
        <f t="shared" si="58"/>
        <v>HWW-1171932</v>
      </c>
      <c r="B1142" s="10" t="s">
        <v>618</v>
      </c>
      <c r="C1142" s="152" t="s">
        <v>622</v>
      </c>
      <c r="D1142" s="152">
        <v>17</v>
      </c>
      <c r="E1142" s="10" t="s">
        <v>668</v>
      </c>
      <c r="F1142" s="152">
        <f t="shared" si="59"/>
        <v>1932</v>
      </c>
      <c r="G1142" s="152"/>
      <c r="H1142" s="152"/>
      <c r="I1142" s="152"/>
      <c r="J1142" s="186">
        <v>17</v>
      </c>
    </row>
    <row r="1143" spans="1:10">
      <c r="A1143" s="10" t="str">
        <f t="shared" si="58"/>
        <v>HWW-1171933</v>
      </c>
      <c r="B1143" s="10" t="s">
        <v>618</v>
      </c>
      <c r="C1143" s="152" t="s">
        <v>622</v>
      </c>
      <c r="D1143" s="152">
        <v>17</v>
      </c>
      <c r="E1143" s="10" t="s">
        <v>668</v>
      </c>
      <c r="F1143" s="152">
        <f t="shared" si="59"/>
        <v>1933</v>
      </c>
      <c r="G1143" s="152"/>
      <c r="H1143" s="152"/>
      <c r="I1143" s="152"/>
      <c r="J1143" s="189">
        <v>17</v>
      </c>
    </row>
    <row r="1144" spans="1:10">
      <c r="A1144" s="10" t="str">
        <f t="shared" si="58"/>
        <v>HWW-1171934</v>
      </c>
      <c r="B1144" s="10" t="s">
        <v>618</v>
      </c>
      <c r="C1144" s="152" t="s">
        <v>622</v>
      </c>
      <c r="D1144" s="152">
        <v>17</v>
      </c>
      <c r="E1144" s="10" t="s">
        <v>668</v>
      </c>
      <c r="F1144" s="152">
        <f t="shared" si="59"/>
        <v>1934</v>
      </c>
      <c r="G1144" s="152"/>
      <c r="H1144" s="152"/>
      <c r="I1144" s="152"/>
      <c r="J1144" s="186">
        <v>19</v>
      </c>
    </row>
    <row r="1145" spans="1:10">
      <c r="A1145" s="10" t="str">
        <f t="shared" si="58"/>
        <v>HWW-1171935</v>
      </c>
      <c r="B1145" s="10" t="s">
        <v>618</v>
      </c>
      <c r="C1145" s="152" t="s">
        <v>622</v>
      </c>
      <c r="D1145" s="152">
        <v>17</v>
      </c>
      <c r="E1145" s="10" t="s">
        <v>668</v>
      </c>
      <c r="F1145" s="152">
        <f t="shared" si="59"/>
        <v>1935</v>
      </c>
      <c r="G1145" s="152"/>
      <c r="H1145" s="152"/>
      <c r="I1145" s="152"/>
      <c r="J1145" s="187">
        <v>19</v>
      </c>
    </row>
    <row r="1146" spans="1:10">
      <c r="A1146" s="10" t="str">
        <f t="shared" si="58"/>
        <v>HWW-1171936</v>
      </c>
      <c r="B1146" s="10" t="s">
        <v>618</v>
      </c>
      <c r="C1146" s="152" t="s">
        <v>622</v>
      </c>
      <c r="D1146" s="152">
        <v>17</v>
      </c>
      <c r="E1146" s="10" t="s">
        <v>668</v>
      </c>
      <c r="F1146" s="152">
        <f t="shared" si="59"/>
        <v>1936</v>
      </c>
      <c r="G1146" s="152"/>
      <c r="H1146" s="152"/>
      <c r="I1146" s="152"/>
      <c r="J1146" s="186">
        <v>19</v>
      </c>
    </row>
    <row r="1147" spans="1:10">
      <c r="A1147" s="10" t="str">
        <f t="shared" si="58"/>
        <v>HWW-1171937</v>
      </c>
      <c r="B1147" s="10" t="s">
        <v>618</v>
      </c>
      <c r="C1147" s="152" t="s">
        <v>622</v>
      </c>
      <c r="D1147" s="152">
        <v>17</v>
      </c>
      <c r="E1147" s="10" t="s">
        <v>668</v>
      </c>
      <c r="F1147" s="152">
        <f t="shared" si="59"/>
        <v>1937</v>
      </c>
      <c r="G1147" s="152"/>
      <c r="H1147" s="152"/>
      <c r="I1147" s="152"/>
      <c r="J1147" s="189">
        <v>21</v>
      </c>
    </row>
    <row r="1148" spans="1:10">
      <c r="A1148" s="10" t="str">
        <f t="shared" si="58"/>
        <v>HWW-1171938</v>
      </c>
      <c r="B1148" s="10" t="s">
        <v>618</v>
      </c>
      <c r="C1148" s="152" t="s">
        <v>622</v>
      </c>
      <c r="D1148" s="152">
        <v>17</v>
      </c>
      <c r="E1148" s="10" t="s">
        <v>668</v>
      </c>
      <c r="F1148" s="152">
        <f t="shared" si="59"/>
        <v>1938</v>
      </c>
      <c r="G1148" s="152"/>
      <c r="H1148" s="152"/>
      <c r="I1148" s="152"/>
      <c r="J1148" s="186">
        <v>21</v>
      </c>
    </row>
    <row r="1149" spans="1:10">
      <c r="A1149" s="10" t="str">
        <f t="shared" si="58"/>
        <v>HWW-1171939</v>
      </c>
      <c r="B1149" s="10" t="s">
        <v>618</v>
      </c>
      <c r="C1149" s="152" t="s">
        <v>622</v>
      </c>
      <c r="D1149" s="152">
        <v>17</v>
      </c>
      <c r="E1149" s="10" t="s">
        <v>668</v>
      </c>
      <c r="F1149" s="152">
        <f t="shared" si="59"/>
        <v>1939</v>
      </c>
      <c r="G1149" s="152"/>
      <c r="H1149" s="152"/>
      <c r="I1149" s="152"/>
      <c r="J1149" s="187">
        <v>21</v>
      </c>
    </row>
    <row r="1150" spans="1:10">
      <c r="A1150" s="10" t="str">
        <f t="shared" si="58"/>
        <v>HWW-1171940</v>
      </c>
      <c r="B1150" s="10" t="s">
        <v>618</v>
      </c>
      <c r="C1150" s="152" t="s">
        <v>622</v>
      </c>
      <c r="D1150" s="152">
        <v>17</v>
      </c>
      <c r="E1150" s="10" t="s">
        <v>668</v>
      </c>
      <c r="F1150" s="152">
        <f t="shared" si="59"/>
        <v>1940</v>
      </c>
      <c r="G1150" s="152"/>
      <c r="H1150" s="152"/>
      <c r="I1150" s="152"/>
      <c r="J1150" s="186">
        <v>21</v>
      </c>
    </row>
    <row r="1151" spans="1:10">
      <c r="A1151" s="10" t="str">
        <f t="shared" si="58"/>
        <v>HWW-1171941</v>
      </c>
      <c r="B1151" s="10" t="s">
        <v>618</v>
      </c>
      <c r="C1151" s="152" t="s">
        <v>622</v>
      </c>
      <c r="D1151" s="152">
        <v>17</v>
      </c>
      <c r="E1151" s="10" t="s">
        <v>668</v>
      </c>
      <c r="F1151" s="152">
        <f t="shared" si="59"/>
        <v>1941</v>
      </c>
      <c r="G1151" s="152"/>
      <c r="H1151" s="152"/>
      <c r="I1151" s="152"/>
      <c r="J1151" s="187">
        <v>22</v>
      </c>
    </row>
    <row r="1152" spans="1:10">
      <c r="A1152" s="10" t="str">
        <f t="shared" si="58"/>
        <v>HWW-1171942</v>
      </c>
      <c r="B1152" s="10" t="s">
        <v>618</v>
      </c>
      <c r="C1152" s="152" t="s">
        <v>622</v>
      </c>
      <c r="D1152" s="152">
        <v>17</v>
      </c>
      <c r="E1152" s="10" t="s">
        <v>668</v>
      </c>
      <c r="F1152" s="152">
        <f t="shared" si="59"/>
        <v>1942</v>
      </c>
      <c r="G1152" s="152"/>
      <c r="H1152" s="152"/>
      <c r="I1152" s="152"/>
      <c r="J1152" s="186">
        <v>24</v>
      </c>
    </row>
    <row r="1153" spans="1:10">
      <c r="A1153" s="10" t="str">
        <f t="shared" si="58"/>
        <v>HWW-1171943</v>
      </c>
      <c r="B1153" s="10" t="s">
        <v>618</v>
      </c>
      <c r="C1153" s="152" t="s">
        <v>622</v>
      </c>
      <c r="D1153" s="152">
        <v>17</v>
      </c>
      <c r="E1153" s="10" t="s">
        <v>668</v>
      </c>
      <c r="F1153" s="152">
        <f t="shared" si="59"/>
        <v>1943</v>
      </c>
      <c r="G1153" s="152"/>
      <c r="H1153" s="152"/>
      <c r="I1153" s="152"/>
      <c r="J1153" s="189">
        <v>24</v>
      </c>
    </row>
    <row r="1154" spans="1:10">
      <c r="A1154" s="10" t="str">
        <f t="shared" si="58"/>
        <v>HWW-1171944</v>
      </c>
      <c r="B1154" s="10" t="s">
        <v>618</v>
      </c>
      <c r="C1154" s="152" t="s">
        <v>622</v>
      </c>
      <c r="D1154" s="152">
        <v>17</v>
      </c>
      <c r="E1154" s="10" t="s">
        <v>668</v>
      </c>
      <c r="F1154" s="152">
        <f t="shared" si="59"/>
        <v>1944</v>
      </c>
      <c r="G1154" s="152"/>
      <c r="H1154" s="152"/>
      <c r="I1154" s="152"/>
      <c r="J1154" s="186">
        <v>24</v>
      </c>
    </row>
    <row r="1155" spans="1:10">
      <c r="A1155" s="10" t="str">
        <f t="shared" si="58"/>
        <v>HWW-1171945</v>
      </c>
      <c r="B1155" s="10" t="s">
        <v>618</v>
      </c>
      <c r="C1155" s="152" t="s">
        <v>622</v>
      </c>
      <c r="D1155" s="152">
        <v>17</v>
      </c>
      <c r="E1155" s="10" t="s">
        <v>668</v>
      </c>
      <c r="F1155" s="152">
        <f t="shared" si="59"/>
        <v>1945</v>
      </c>
      <c r="G1155" s="152"/>
      <c r="H1155" s="152"/>
      <c r="I1155" s="152"/>
      <c r="J1155" s="187">
        <v>25</v>
      </c>
    </row>
    <row r="1156" spans="1:10">
      <c r="A1156" s="10" t="str">
        <f t="shared" si="58"/>
        <v>HWW-1171946</v>
      </c>
      <c r="B1156" s="10" t="s">
        <v>618</v>
      </c>
      <c r="C1156" s="152" t="s">
        <v>622</v>
      </c>
      <c r="D1156" s="152">
        <v>17</v>
      </c>
      <c r="E1156" s="10" t="s">
        <v>668</v>
      </c>
      <c r="F1156" s="152">
        <f t="shared" si="59"/>
        <v>1946</v>
      </c>
      <c r="G1156" s="152"/>
      <c r="H1156" s="152"/>
      <c r="I1156" s="152"/>
      <c r="J1156" s="186">
        <v>28</v>
      </c>
    </row>
    <row r="1157" spans="1:10">
      <c r="A1157" s="10" t="str">
        <f t="shared" si="58"/>
        <v>HWW-1171947</v>
      </c>
      <c r="B1157" s="10" t="s">
        <v>618</v>
      </c>
      <c r="C1157" s="152" t="s">
        <v>622</v>
      </c>
      <c r="D1157" s="152">
        <v>17</v>
      </c>
      <c r="E1157" s="10" t="s">
        <v>668</v>
      </c>
      <c r="F1157" s="152">
        <f t="shared" si="59"/>
        <v>1947</v>
      </c>
      <c r="G1157" s="152"/>
      <c r="H1157" s="152"/>
      <c r="I1157" s="152"/>
      <c r="J1157" s="186">
        <v>33</v>
      </c>
    </row>
    <row r="1158" spans="1:10">
      <c r="A1158" s="10" t="str">
        <f t="shared" si="58"/>
        <v>HWW-1171948</v>
      </c>
      <c r="B1158" s="10" t="s">
        <v>618</v>
      </c>
      <c r="C1158" s="152" t="s">
        <v>622</v>
      </c>
      <c r="D1158" s="152">
        <v>17</v>
      </c>
      <c r="E1158" s="10" t="s">
        <v>668</v>
      </c>
      <c r="F1158" s="152">
        <f t="shared" si="59"/>
        <v>1948</v>
      </c>
      <c r="G1158" s="152"/>
      <c r="H1158" s="152"/>
      <c r="I1158" s="152"/>
      <c r="J1158" s="186">
        <v>37</v>
      </c>
    </row>
    <row r="1159" spans="1:10">
      <c r="A1159" s="10" t="str">
        <f t="shared" si="58"/>
        <v>HWW-1171949</v>
      </c>
      <c r="B1159" s="10" t="s">
        <v>618</v>
      </c>
      <c r="C1159" s="152" t="s">
        <v>622</v>
      </c>
      <c r="D1159" s="152">
        <v>17</v>
      </c>
      <c r="E1159" s="10" t="s">
        <v>668</v>
      </c>
      <c r="F1159" s="152">
        <f t="shared" si="59"/>
        <v>1949</v>
      </c>
      <c r="G1159" s="152"/>
      <c r="H1159" s="152"/>
      <c r="I1159" s="152"/>
      <c r="J1159" s="186">
        <v>39</v>
      </c>
    </row>
    <row r="1160" spans="1:10">
      <c r="A1160" s="10" t="str">
        <f t="shared" si="58"/>
        <v>HWW-1171950</v>
      </c>
      <c r="B1160" s="10" t="s">
        <v>618</v>
      </c>
      <c r="C1160" s="152" t="s">
        <v>622</v>
      </c>
      <c r="D1160" s="152">
        <v>17</v>
      </c>
      <c r="E1160" s="10" t="s">
        <v>668</v>
      </c>
      <c r="F1160" s="152">
        <f t="shared" si="59"/>
        <v>1950</v>
      </c>
      <c r="G1160" s="152"/>
      <c r="H1160" s="152"/>
      <c r="I1160" s="152"/>
      <c r="J1160" s="186">
        <v>41</v>
      </c>
    </row>
    <row r="1161" spans="1:10">
      <c r="A1161" s="10" t="str">
        <f t="shared" si="58"/>
        <v>HWW-1171951</v>
      </c>
      <c r="B1161" s="10" t="s">
        <v>618</v>
      </c>
      <c r="C1161" s="152" t="s">
        <v>622</v>
      </c>
      <c r="D1161" s="152">
        <v>17</v>
      </c>
      <c r="E1161" s="10" t="s">
        <v>668</v>
      </c>
      <c r="F1161" s="152">
        <f t="shared" si="59"/>
        <v>1951</v>
      </c>
      <c r="G1161" s="152"/>
      <c r="H1161" s="152"/>
      <c r="I1161" s="152"/>
      <c r="J1161" s="189">
        <v>43</v>
      </c>
    </row>
    <row r="1162" spans="1:10">
      <c r="A1162" s="10" t="str">
        <f t="shared" si="58"/>
        <v>HWW-1171952</v>
      </c>
      <c r="B1162" s="10" t="s">
        <v>618</v>
      </c>
      <c r="C1162" s="152" t="s">
        <v>622</v>
      </c>
      <c r="D1162" s="152">
        <v>17</v>
      </c>
      <c r="E1162" s="10" t="s">
        <v>668</v>
      </c>
      <c r="F1162" s="152">
        <f t="shared" si="59"/>
        <v>1952</v>
      </c>
      <c r="G1162" s="152"/>
      <c r="H1162" s="152"/>
      <c r="I1162" s="152"/>
      <c r="J1162" s="186">
        <v>43</v>
      </c>
    </row>
    <row r="1163" spans="1:10">
      <c r="A1163" s="10" t="str">
        <f t="shared" si="58"/>
        <v>HWW-1171953</v>
      </c>
      <c r="B1163" s="10" t="s">
        <v>618</v>
      </c>
      <c r="C1163" s="152" t="s">
        <v>622</v>
      </c>
      <c r="D1163" s="152">
        <v>17</v>
      </c>
      <c r="E1163" s="10" t="s">
        <v>668</v>
      </c>
      <c r="F1163" s="152">
        <f t="shared" si="59"/>
        <v>1953</v>
      </c>
      <c r="G1163" s="152"/>
      <c r="H1163" s="152"/>
      <c r="I1163" s="152"/>
      <c r="J1163" s="187">
        <v>44</v>
      </c>
    </row>
    <row r="1164" spans="1:10">
      <c r="A1164" s="10" t="str">
        <f t="shared" si="58"/>
        <v>HWW-1171954</v>
      </c>
      <c r="B1164" s="10" t="s">
        <v>618</v>
      </c>
      <c r="C1164" s="152" t="s">
        <v>622</v>
      </c>
      <c r="D1164" s="152">
        <v>17</v>
      </c>
      <c r="E1164" s="10" t="s">
        <v>668</v>
      </c>
      <c r="F1164" s="152">
        <f t="shared" si="59"/>
        <v>1954</v>
      </c>
      <c r="G1164" s="152"/>
      <c r="H1164" s="152"/>
      <c r="I1164" s="152"/>
      <c r="J1164" s="186">
        <v>46</v>
      </c>
    </row>
    <row r="1165" spans="1:10">
      <c r="A1165" s="10" t="str">
        <f t="shared" si="58"/>
        <v>HWW-1171955</v>
      </c>
      <c r="B1165" s="10" t="s">
        <v>618</v>
      </c>
      <c r="C1165" s="152" t="s">
        <v>622</v>
      </c>
      <c r="D1165" s="152">
        <v>17</v>
      </c>
      <c r="E1165" s="10" t="s">
        <v>668</v>
      </c>
      <c r="F1165" s="152">
        <f t="shared" si="59"/>
        <v>1955</v>
      </c>
      <c r="G1165" s="152"/>
      <c r="H1165" s="152"/>
      <c r="I1165" s="152"/>
      <c r="J1165" s="187">
        <v>47</v>
      </c>
    </row>
    <row r="1166" spans="1:10">
      <c r="A1166" s="10" t="str">
        <f t="shared" si="58"/>
        <v>HWW-1171956</v>
      </c>
      <c r="B1166" s="10" t="s">
        <v>618</v>
      </c>
      <c r="C1166" s="152" t="s">
        <v>622</v>
      </c>
      <c r="D1166" s="152">
        <v>17</v>
      </c>
      <c r="E1166" s="10" t="s">
        <v>668</v>
      </c>
      <c r="F1166" s="152">
        <f t="shared" si="59"/>
        <v>1956</v>
      </c>
      <c r="G1166" s="152"/>
      <c r="H1166" s="152"/>
      <c r="I1166" s="152"/>
      <c r="J1166" s="186">
        <v>50</v>
      </c>
    </row>
    <row r="1167" spans="1:10">
      <c r="A1167" s="10" t="str">
        <f t="shared" si="58"/>
        <v>HWW-1171957</v>
      </c>
      <c r="B1167" s="10" t="s">
        <v>618</v>
      </c>
      <c r="C1167" s="152" t="s">
        <v>622</v>
      </c>
      <c r="D1167" s="152">
        <v>17</v>
      </c>
      <c r="E1167" s="10" t="s">
        <v>668</v>
      </c>
      <c r="F1167" s="152">
        <f t="shared" si="59"/>
        <v>1957</v>
      </c>
      <c r="G1167" s="152"/>
      <c r="H1167" s="152"/>
      <c r="I1167" s="152"/>
      <c r="J1167" s="188">
        <v>53</v>
      </c>
    </row>
    <row r="1168" spans="1:10">
      <c r="A1168" s="10" t="str">
        <f t="shared" si="58"/>
        <v>HWW-1171958</v>
      </c>
      <c r="B1168" s="10" t="s">
        <v>618</v>
      </c>
      <c r="C1168" s="152" t="s">
        <v>622</v>
      </c>
      <c r="D1168" s="152">
        <v>17</v>
      </c>
      <c r="E1168" s="10" t="s">
        <v>668</v>
      </c>
      <c r="F1168" s="152">
        <f t="shared" si="59"/>
        <v>1958</v>
      </c>
      <c r="G1168" s="152"/>
      <c r="H1168" s="152"/>
      <c r="I1168" s="152"/>
      <c r="J1168" s="186">
        <v>54</v>
      </c>
    </row>
    <row r="1169" spans="1:10">
      <c r="A1169" s="10" t="str">
        <f t="shared" si="58"/>
        <v>HWW-1171959</v>
      </c>
      <c r="B1169" s="10" t="s">
        <v>618</v>
      </c>
      <c r="C1169" s="152" t="s">
        <v>622</v>
      </c>
      <c r="D1169" s="152">
        <v>17</v>
      </c>
      <c r="E1169" s="10" t="s">
        <v>668</v>
      </c>
      <c r="F1169" s="152">
        <f t="shared" si="59"/>
        <v>1959</v>
      </c>
      <c r="G1169" s="152"/>
      <c r="H1169" s="152"/>
      <c r="I1169" s="152"/>
      <c r="J1169" s="189">
        <v>56</v>
      </c>
    </row>
    <row r="1170" spans="1:10">
      <c r="A1170" s="10" t="str">
        <f t="shared" si="58"/>
        <v>HWW-1171960</v>
      </c>
      <c r="B1170" s="10" t="s">
        <v>618</v>
      </c>
      <c r="C1170" s="152" t="s">
        <v>622</v>
      </c>
      <c r="D1170" s="152">
        <v>17</v>
      </c>
      <c r="E1170" s="10" t="s">
        <v>668</v>
      </c>
      <c r="F1170" s="152">
        <f t="shared" si="59"/>
        <v>1960</v>
      </c>
      <c r="G1170" s="152"/>
      <c r="H1170" s="152"/>
      <c r="I1170" s="152"/>
      <c r="J1170" s="186">
        <v>58</v>
      </c>
    </row>
    <row r="1171" spans="1:10">
      <c r="A1171" s="10" t="str">
        <f t="shared" si="58"/>
        <v>HWW-1171961</v>
      </c>
      <c r="B1171" s="10" t="s">
        <v>618</v>
      </c>
      <c r="C1171" s="152" t="s">
        <v>622</v>
      </c>
      <c r="D1171" s="152">
        <v>17</v>
      </c>
      <c r="E1171" s="10" t="s">
        <v>668</v>
      </c>
      <c r="F1171" s="152">
        <f t="shared" si="59"/>
        <v>1961</v>
      </c>
      <c r="G1171" s="152"/>
      <c r="H1171" s="152"/>
      <c r="I1171" s="152"/>
      <c r="J1171" s="189">
        <v>58</v>
      </c>
    </row>
    <row r="1172" spans="1:10">
      <c r="A1172" s="10" t="str">
        <f t="shared" si="58"/>
        <v>HWW-1171962</v>
      </c>
      <c r="B1172" s="10" t="s">
        <v>618</v>
      </c>
      <c r="C1172" s="152" t="s">
        <v>622</v>
      </c>
      <c r="D1172" s="152">
        <v>17</v>
      </c>
      <c r="E1172" s="10" t="s">
        <v>668</v>
      </c>
      <c r="F1172" s="152">
        <f t="shared" si="59"/>
        <v>1962</v>
      </c>
      <c r="G1172" s="152"/>
      <c r="H1172" s="152"/>
      <c r="I1172" s="152"/>
      <c r="J1172" s="186">
        <v>60</v>
      </c>
    </row>
    <row r="1173" spans="1:10">
      <c r="A1173" s="10" t="str">
        <f t="shared" si="58"/>
        <v>HWW-1171963</v>
      </c>
      <c r="B1173" s="10" t="s">
        <v>618</v>
      </c>
      <c r="C1173" s="152" t="s">
        <v>622</v>
      </c>
      <c r="D1173" s="152">
        <v>17</v>
      </c>
      <c r="E1173" s="10" t="s">
        <v>668</v>
      </c>
      <c r="F1173" s="152">
        <f t="shared" si="59"/>
        <v>1963</v>
      </c>
      <c r="G1173" s="152"/>
      <c r="H1173" s="152"/>
      <c r="I1173" s="152"/>
      <c r="J1173" s="189">
        <v>60</v>
      </c>
    </row>
    <row r="1174" spans="1:10">
      <c r="A1174" s="10" t="str">
        <f t="shared" si="58"/>
        <v>HWW-1171964</v>
      </c>
      <c r="B1174" s="10" t="s">
        <v>618</v>
      </c>
      <c r="C1174" s="152" t="s">
        <v>622</v>
      </c>
      <c r="D1174" s="152">
        <v>17</v>
      </c>
      <c r="E1174" s="10" t="s">
        <v>668</v>
      </c>
      <c r="F1174" s="152">
        <f t="shared" si="59"/>
        <v>1964</v>
      </c>
      <c r="G1174" s="152"/>
      <c r="H1174" s="152"/>
      <c r="I1174" s="152"/>
      <c r="J1174" s="186">
        <v>62</v>
      </c>
    </row>
    <row r="1175" spans="1:10">
      <c r="A1175" s="10" t="str">
        <f t="shared" si="58"/>
        <v>HWW-1171965</v>
      </c>
      <c r="B1175" s="10" t="s">
        <v>618</v>
      </c>
      <c r="C1175" s="152" t="s">
        <v>622</v>
      </c>
      <c r="D1175" s="152">
        <v>17</v>
      </c>
      <c r="E1175" s="10" t="s">
        <v>668</v>
      </c>
      <c r="F1175" s="152">
        <f t="shared" si="59"/>
        <v>1965</v>
      </c>
      <c r="G1175" s="152"/>
      <c r="H1175" s="152"/>
      <c r="I1175" s="152"/>
      <c r="J1175" s="187">
        <v>63</v>
      </c>
    </row>
    <row r="1176" spans="1:10">
      <c r="A1176" s="10" t="str">
        <f t="shared" si="58"/>
        <v>HWW-1171966</v>
      </c>
      <c r="B1176" s="10" t="s">
        <v>618</v>
      </c>
      <c r="C1176" s="152" t="s">
        <v>622</v>
      </c>
      <c r="D1176" s="152">
        <v>17</v>
      </c>
      <c r="E1176" s="10" t="s">
        <v>668</v>
      </c>
      <c r="F1176" s="152">
        <f t="shared" si="59"/>
        <v>1966</v>
      </c>
      <c r="G1176" s="152"/>
      <c r="H1176" s="152"/>
      <c r="I1176" s="152"/>
      <c r="J1176" s="186">
        <v>66</v>
      </c>
    </row>
    <row r="1177" spans="1:10">
      <c r="A1177" s="10" t="str">
        <f t="shared" si="58"/>
        <v>HWW-1171967</v>
      </c>
      <c r="B1177" s="10" t="s">
        <v>618</v>
      </c>
      <c r="C1177" s="152" t="s">
        <v>622</v>
      </c>
      <c r="D1177" s="152">
        <v>17</v>
      </c>
      <c r="E1177" s="10" t="s">
        <v>668</v>
      </c>
      <c r="F1177" s="152">
        <f t="shared" si="59"/>
        <v>1967</v>
      </c>
      <c r="G1177" s="152"/>
      <c r="H1177" s="152"/>
      <c r="I1177" s="152"/>
      <c r="J1177" s="187">
        <v>68</v>
      </c>
    </row>
    <row r="1178" spans="1:10">
      <c r="A1178" s="10" t="str">
        <f t="shared" si="58"/>
        <v>HWW-1171968</v>
      </c>
      <c r="B1178" s="10" t="s">
        <v>618</v>
      </c>
      <c r="C1178" s="152" t="s">
        <v>622</v>
      </c>
      <c r="D1178" s="152">
        <v>17</v>
      </c>
      <c r="E1178" s="10" t="s">
        <v>668</v>
      </c>
      <c r="F1178" s="152">
        <f t="shared" si="59"/>
        <v>1968</v>
      </c>
      <c r="G1178" s="152"/>
      <c r="H1178" s="152"/>
      <c r="I1178" s="152"/>
      <c r="J1178" s="186">
        <v>70</v>
      </c>
    </row>
    <row r="1179" spans="1:10">
      <c r="A1179" s="10" t="str">
        <f t="shared" si="58"/>
        <v>HWW-1171969</v>
      </c>
      <c r="B1179" s="10" t="s">
        <v>618</v>
      </c>
      <c r="C1179" s="152" t="s">
        <v>622</v>
      </c>
      <c r="D1179" s="152">
        <v>17</v>
      </c>
      <c r="E1179" s="10" t="s">
        <v>668</v>
      </c>
      <c r="F1179" s="152">
        <f t="shared" si="59"/>
        <v>1969</v>
      </c>
      <c r="G1179" s="152"/>
      <c r="H1179" s="152"/>
      <c r="I1179" s="152"/>
      <c r="J1179" s="189">
        <v>74</v>
      </c>
    </row>
    <row r="1180" spans="1:10">
      <c r="A1180" s="10" t="str">
        <f t="shared" si="58"/>
        <v>HWW-1171970</v>
      </c>
      <c r="B1180" s="10" t="s">
        <v>618</v>
      </c>
      <c r="C1180" s="152" t="s">
        <v>622</v>
      </c>
      <c r="D1180" s="152">
        <v>17</v>
      </c>
      <c r="E1180" s="10" t="s">
        <v>668</v>
      </c>
      <c r="F1180" s="152" t="s">
        <v>535</v>
      </c>
      <c r="G1180" s="152"/>
      <c r="H1180" s="152"/>
      <c r="I1180" s="152"/>
      <c r="J1180" s="186">
        <v>80</v>
      </c>
    </row>
    <row r="1181" spans="1:10">
      <c r="A1181" s="10" t="str">
        <f t="shared" si="58"/>
        <v>HWW-1171971</v>
      </c>
      <c r="B1181" s="10" t="s">
        <v>618</v>
      </c>
      <c r="C1181" s="152" t="s">
        <v>622</v>
      </c>
      <c r="D1181" s="152">
        <v>17</v>
      </c>
      <c r="E1181" s="10" t="s">
        <v>668</v>
      </c>
      <c r="F1181" s="152" t="s">
        <v>536</v>
      </c>
      <c r="G1181" s="152"/>
      <c r="H1181" s="152"/>
      <c r="I1181" s="152"/>
      <c r="J1181" s="186">
        <v>90</v>
      </c>
    </row>
    <row r="1182" spans="1:10">
      <c r="A1182" s="10" t="str">
        <f t="shared" si="58"/>
        <v>HWW-1171972</v>
      </c>
      <c r="B1182" s="10" t="s">
        <v>618</v>
      </c>
      <c r="C1182" s="152" t="s">
        <v>622</v>
      </c>
      <c r="D1182" s="152">
        <v>17</v>
      </c>
      <c r="E1182" s="10" t="s">
        <v>668</v>
      </c>
      <c r="F1182" s="152" t="s">
        <v>537</v>
      </c>
      <c r="G1182" s="152"/>
      <c r="H1182" s="152"/>
      <c r="I1182" s="152"/>
      <c r="J1182" s="186">
        <v>96</v>
      </c>
    </row>
    <row r="1183" spans="1:10">
      <c r="A1183" s="10" t="str">
        <f t="shared" si="58"/>
        <v>HWW-1171973</v>
      </c>
      <c r="B1183" s="10" t="s">
        <v>618</v>
      </c>
      <c r="C1183" s="152" t="s">
        <v>622</v>
      </c>
      <c r="D1183" s="152">
        <v>17</v>
      </c>
      <c r="E1183" s="10" t="s">
        <v>668</v>
      </c>
      <c r="F1183" s="152" t="s">
        <v>538</v>
      </c>
      <c r="G1183" s="152"/>
      <c r="H1183" s="152"/>
      <c r="I1183" s="152"/>
      <c r="J1183" s="187">
        <v>100</v>
      </c>
    </row>
    <row r="1184" spans="1:10">
      <c r="A1184" s="10" t="str">
        <f t="shared" si="58"/>
        <v>HWW-1171974</v>
      </c>
      <c r="B1184" s="10" t="s">
        <v>618</v>
      </c>
      <c r="C1184" s="152" t="s">
        <v>622</v>
      </c>
      <c r="D1184" s="152">
        <v>17</v>
      </c>
      <c r="E1184" s="10" t="s">
        <v>668</v>
      </c>
      <c r="F1184" s="152" t="s">
        <v>539</v>
      </c>
      <c r="G1184" s="152"/>
      <c r="H1184" s="152"/>
      <c r="I1184" s="152"/>
      <c r="J1184" s="190">
        <v>120</v>
      </c>
    </row>
    <row r="1185" spans="1:10">
      <c r="A1185" s="10" t="str">
        <f t="shared" si="58"/>
        <v>HWW-1171975</v>
      </c>
      <c r="B1185" s="10" t="s">
        <v>618</v>
      </c>
      <c r="C1185" s="152" t="s">
        <v>622</v>
      </c>
      <c r="D1185" s="152">
        <v>17</v>
      </c>
      <c r="E1185" s="10" t="s">
        <v>668</v>
      </c>
      <c r="F1185" s="152" t="s">
        <v>540</v>
      </c>
      <c r="G1185" s="152"/>
      <c r="H1185" s="152"/>
      <c r="I1185" s="152"/>
      <c r="J1185" s="187">
        <v>139</v>
      </c>
    </row>
    <row r="1186" spans="1:10">
      <c r="A1186" s="10" t="str">
        <f t="shared" si="58"/>
        <v>HWW-1171976</v>
      </c>
      <c r="B1186" s="10" t="s">
        <v>618</v>
      </c>
      <c r="C1186" s="152" t="s">
        <v>622</v>
      </c>
      <c r="D1186" s="152">
        <v>17</v>
      </c>
      <c r="E1186" s="10" t="s">
        <v>668</v>
      </c>
      <c r="F1186" s="152" t="s">
        <v>541</v>
      </c>
      <c r="G1186" s="152"/>
      <c r="H1186" s="152"/>
      <c r="I1186" s="152"/>
      <c r="J1186" s="186">
        <v>150</v>
      </c>
    </row>
    <row r="1187" spans="1:10">
      <c r="A1187" s="10" t="str">
        <f t="shared" ref="A1187:A1227" si="60">CONCATENATE(B1187,C1187,D1187,F1187)</f>
        <v>HWW-1171977</v>
      </c>
      <c r="B1187" s="10" t="s">
        <v>618</v>
      </c>
      <c r="C1187" s="152" t="s">
        <v>622</v>
      </c>
      <c r="D1187" s="152">
        <v>17</v>
      </c>
      <c r="E1187" s="10" t="s">
        <v>668</v>
      </c>
      <c r="F1187" s="152" t="s">
        <v>542</v>
      </c>
      <c r="G1187" s="152"/>
      <c r="H1187" s="152"/>
      <c r="I1187" s="152"/>
      <c r="J1187" s="187">
        <v>160</v>
      </c>
    </row>
    <row r="1188" spans="1:10">
      <c r="A1188" s="10" t="str">
        <f t="shared" si="60"/>
        <v>HWW-1171978</v>
      </c>
      <c r="B1188" s="10" t="s">
        <v>618</v>
      </c>
      <c r="C1188" s="152" t="s">
        <v>622</v>
      </c>
      <c r="D1188" s="152">
        <v>17</v>
      </c>
      <c r="E1188" s="10" t="s">
        <v>668</v>
      </c>
      <c r="F1188" s="152" t="s">
        <v>543</v>
      </c>
      <c r="G1188" s="152"/>
      <c r="H1188" s="152"/>
      <c r="I1188" s="152"/>
      <c r="J1188" s="186">
        <v>172</v>
      </c>
    </row>
    <row r="1189" spans="1:10">
      <c r="A1189" s="10" t="str">
        <f t="shared" si="60"/>
        <v>HWW-1171979</v>
      </c>
      <c r="B1189" s="10" t="s">
        <v>618</v>
      </c>
      <c r="C1189" s="152" t="s">
        <v>622</v>
      </c>
      <c r="D1189" s="152">
        <v>17</v>
      </c>
      <c r="E1189" s="10" t="s">
        <v>668</v>
      </c>
      <c r="F1189" s="152" t="s">
        <v>544</v>
      </c>
      <c r="G1189" s="152"/>
      <c r="H1189" s="152"/>
      <c r="I1189" s="152"/>
      <c r="J1189" s="187">
        <v>186</v>
      </c>
    </row>
    <row r="1190" spans="1:10">
      <c r="A1190" s="10" t="str">
        <f t="shared" si="60"/>
        <v>HWW-1171980</v>
      </c>
      <c r="B1190" s="10" t="s">
        <v>618</v>
      </c>
      <c r="C1190" s="152" t="s">
        <v>622</v>
      </c>
      <c r="D1190" s="152">
        <v>17</v>
      </c>
      <c r="E1190" s="10" t="s">
        <v>668</v>
      </c>
      <c r="F1190" s="152" t="s">
        <v>545</v>
      </c>
      <c r="G1190" s="152"/>
      <c r="H1190" s="152"/>
      <c r="I1190" s="152"/>
      <c r="J1190" s="186">
        <v>204</v>
      </c>
    </row>
    <row r="1191" spans="1:10">
      <c r="A1191" s="10" t="str">
        <f t="shared" si="60"/>
        <v>HWW-1171981</v>
      </c>
      <c r="B1191" s="10" t="s">
        <v>618</v>
      </c>
      <c r="C1191" s="152" t="s">
        <v>622</v>
      </c>
      <c r="D1191" s="152">
        <v>17</v>
      </c>
      <c r="E1191" s="10" t="s">
        <v>668</v>
      </c>
      <c r="F1191" s="152" t="s">
        <v>546</v>
      </c>
      <c r="G1191" s="152"/>
      <c r="H1191" s="152"/>
      <c r="I1191" s="152"/>
      <c r="J1191" s="187">
        <v>223</v>
      </c>
    </row>
    <row r="1192" spans="1:10">
      <c r="A1192" s="10" t="str">
        <f t="shared" si="60"/>
        <v>HWW-1171982</v>
      </c>
      <c r="B1192" s="10" t="s">
        <v>618</v>
      </c>
      <c r="C1192" s="152" t="s">
        <v>622</v>
      </c>
      <c r="D1192" s="152">
        <v>17</v>
      </c>
      <c r="E1192" s="10" t="s">
        <v>668</v>
      </c>
      <c r="F1192" s="152" t="s">
        <v>547</v>
      </c>
      <c r="G1192" s="152"/>
      <c r="H1192" s="152"/>
      <c r="I1192" s="152"/>
      <c r="J1192" s="186">
        <v>243</v>
      </c>
    </row>
    <row r="1193" spans="1:10">
      <c r="A1193" s="10" t="str">
        <f t="shared" si="60"/>
        <v>HWW-1171983</v>
      </c>
      <c r="B1193" s="10" t="s">
        <v>618</v>
      </c>
      <c r="C1193" s="152" t="s">
        <v>622</v>
      </c>
      <c r="D1193" s="152">
        <v>17</v>
      </c>
      <c r="E1193" s="10" t="s">
        <v>668</v>
      </c>
      <c r="F1193" s="152" t="s">
        <v>548</v>
      </c>
      <c r="G1193" s="152"/>
      <c r="H1193" s="152"/>
      <c r="I1193" s="152"/>
      <c r="J1193" s="187">
        <v>259</v>
      </c>
    </row>
    <row r="1194" spans="1:10">
      <c r="A1194" s="10" t="str">
        <f t="shared" si="60"/>
        <v>HWW-1171984</v>
      </c>
      <c r="B1194" s="10" t="s">
        <v>618</v>
      </c>
      <c r="C1194" s="152" t="s">
        <v>622</v>
      </c>
      <c r="D1194" s="152">
        <v>17</v>
      </c>
      <c r="E1194" s="10" t="s">
        <v>668</v>
      </c>
      <c r="F1194" s="152" t="s">
        <v>549</v>
      </c>
      <c r="G1194" s="152"/>
      <c r="H1194" s="152"/>
      <c r="I1194" s="152"/>
      <c r="J1194" s="186">
        <v>268</v>
      </c>
    </row>
    <row r="1195" spans="1:10">
      <c r="A1195" s="10" t="str">
        <f t="shared" si="60"/>
        <v>HWW-1171985</v>
      </c>
      <c r="B1195" s="10" t="s">
        <v>618</v>
      </c>
      <c r="C1195" s="152" t="s">
        <v>622</v>
      </c>
      <c r="D1195" s="152">
        <v>17</v>
      </c>
      <c r="E1195" s="10" t="s">
        <v>668</v>
      </c>
      <c r="F1195" s="152" t="s">
        <v>550</v>
      </c>
      <c r="G1195" s="152"/>
      <c r="H1195" s="152"/>
      <c r="I1195" s="152"/>
      <c r="J1195" s="187">
        <v>279</v>
      </c>
    </row>
    <row r="1196" spans="1:10">
      <c r="A1196" s="10" t="str">
        <f t="shared" si="60"/>
        <v>HWW-1171986</v>
      </c>
      <c r="B1196" s="10" t="s">
        <v>618</v>
      </c>
      <c r="C1196" s="152" t="s">
        <v>622</v>
      </c>
      <c r="D1196" s="152">
        <v>17</v>
      </c>
      <c r="E1196" s="10" t="s">
        <v>668</v>
      </c>
      <c r="F1196" s="152" t="s">
        <v>551</v>
      </c>
      <c r="G1196" s="152"/>
      <c r="H1196" s="152"/>
      <c r="I1196" s="152"/>
      <c r="J1196" s="186">
        <v>286</v>
      </c>
    </row>
    <row r="1197" spans="1:10">
      <c r="A1197" s="10" t="str">
        <f t="shared" si="60"/>
        <v>HWW-1171987</v>
      </c>
      <c r="B1197" s="10" t="s">
        <v>618</v>
      </c>
      <c r="C1197" s="152" t="s">
        <v>622</v>
      </c>
      <c r="D1197" s="152">
        <v>17</v>
      </c>
      <c r="E1197" s="10" t="s">
        <v>668</v>
      </c>
      <c r="F1197" s="152" t="s">
        <v>552</v>
      </c>
      <c r="G1197" s="152"/>
      <c r="H1197" s="152"/>
      <c r="I1197" s="152"/>
      <c r="J1197" s="187">
        <v>293</v>
      </c>
    </row>
    <row r="1198" spans="1:10">
      <c r="A1198" s="10" t="str">
        <f t="shared" si="60"/>
        <v>HWW-1171988</v>
      </c>
      <c r="B1198" s="10" t="s">
        <v>618</v>
      </c>
      <c r="C1198" s="152" t="s">
        <v>622</v>
      </c>
      <c r="D1198" s="152">
        <v>17</v>
      </c>
      <c r="E1198" s="10" t="s">
        <v>668</v>
      </c>
      <c r="F1198" s="152" t="s">
        <v>553</v>
      </c>
      <c r="G1198" s="152"/>
      <c r="H1198" s="152"/>
      <c r="I1198" s="152"/>
      <c r="J1198" s="186">
        <v>303</v>
      </c>
    </row>
    <row r="1199" spans="1:10">
      <c r="A1199" s="10" t="str">
        <f t="shared" si="60"/>
        <v>HWW-1171989</v>
      </c>
      <c r="B1199" s="10" t="s">
        <v>618</v>
      </c>
      <c r="C1199" s="152" t="s">
        <v>622</v>
      </c>
      <c r="D1199" s="152">
        <v>17</v>
      </c>
      <c r="E1199" s="10" t="s">
        <v>668</v>
      </c>
      <c r="F1199" s="152" t="s">
        <v>554</v>
      </c>
      <c r="G1199" s="152"/>
      <c r="H1199" s="152"/>
      <c r="I1199" s="152"/>
      <c r="J1199" s="189">
        <v>317</v>
      </c>
    </row>
    <row r="1200" spans="1:10">
      <c r="A1200" s="10" t="str">
        <f t="shared" si="60"/>
        <v>HWW-1171990</v>
      </c>
      <c r="B1200" s="10" t="s">
        <v>618</v>
      </c>
      <c r="C1200" s="152" t="s">
        <v>622</v>
      </c>
      <c r="D1200" s="152">
        <v>17</v>
      </c>
      <c r="E1200" s="10" t="s">
        <v>668</v>
      </c>
      <c r="F1200" s="152" t="s">
        <v>555</v>
      </c>
      <c r="G1200" s="152"/>
      <c r="H1200" s="152"/>
      <c r="I1200" s="152"/>
      <c r="J1200" s="191">
        <v>328</v>
      </c>
    </row>
    <row r="1201" spans="1:10">
      <c r="A1201" s="10" t="str">
        <f t="shared" si="60"/>
        <v>HWW-1171991</v>
      </c>
      <c r="B1201" s="10" t="s">
        <v>618</v>
      </c>
      <c r="C1201" s="152" t="s">
        <v>622</v>
      </c>
      <c r="D1201" s="152">
        <v>17</v>
      </c>
      <c r="E1201" s="10" t="s">
        <v>668</v>
      </c>
      <c r="F1201" s="152" t="s">
        <v>556</v>
      </c>
      <c r="G1201" s="152"/>
      <c r="H1201" s="152"/>
      <c r="I1201" s="152"/>
      <c r="J1201" s="187">
        <v>334</v>
      </c>
    </row>
    <row r="1202" spans="1:10">
      <c r="A1202" s="10" t="str">
        <f t="shared" si="60"/>
        <v>HWW-1171992</v>
      </c>
      <c r="B1202" s="10" t="s">
        <v>618</v>
      </c>
      <c r="C1202" s="152" t="s">
        <v>622</v>
      </c>
      <c r="D1202" s="152">
        <v>17</v>
      </c>
      <c r="E1202" s="10" t="s">
        <v>668</v>
      </c>
      <c r="F1202" s="152" t="s">
        <v>557</v>
      </c>
      <c r="G1202" s="152"/>
      <c r="H1202" s="152"/>
      <c r="I1202" s="152"/>
      <c r="J1202" s="187">
        <v>343</v>
      </c>
    </row>
    <row r="1203" spans="1:10">
      <c r="A1203" s="10" t="str">
        <f t="shared" si="60"/>
        <v>HWW-1171993</v>
      </c>
      <c r="B1203" s="10" t="s">
        <v>618</v>
      </c>
      <c r="C1203" s="152" t="s">
        <v>622</v>
      </c>
      <c r="D1203" s="152">
        <v>17</v>
      </c>
      <c r="E1203" s="10" t="s">
        <v>668</v>
      </c>
      <c r="F1203" s="152" t="s">
        <v>558</v>
      </c>
      <c r="G1203" s="152"/>
      <c r="H1203" s="152"/>
      <c r="I1203" s="152"/>
      <c r="J1203" s="187">
        <v>354</v>
      </c>
    </row>
    <row r="1204" spans="1:10">
      <c r="A1204" s="10" t="str">
        <f t="shared" si="60"/>
        <v>HWW-1171994</v>
      </c>
      <c r="B1204" s="10" t="s">
        <v>618</v>
      </c>
      <c r="C1204" s="152" t="s">
        <v>622</v>
      </c>
      <c r="D1204" s="152">
        <v>17</v>
      </c>
      <c r="E1204" s="10" t="s">
        <v>668</v>
      </c>
      <c r="F1204" s="152" t="s">
        <v>559</v>
      </c>
      <c r="G1204" s="152"/>
      <c r="H1204" s="152"/>
      <c r="I1204" s="152"/>
      <c r="J1204" s="186">
        <v>360</v>
      </c>
    </row>
    <row r="1205" spans="1:10">
      <c r="A1205" s="10" t="str">
        <f t="shared" si="60"/>
        <v>HWW-1171995</v>
      </c>
      <c r="B1205" s="10" t="s">
        <v>618</v>
      </c>
      <c r="C1205" s="152" t="s">
        <v>622</v>
      </c>
      <c r="D1205" s="152">
        <v>17</v>
      </c>
      <c r="E1205" s="10" t="s">
        <v>668</v>
      </c>
      <c r="F1205" s="152" t="s">
        <v>560</v>
      </c>
      <c r="G1205" s="152"/>
      <c r="H1205" s="152"/>
      <c r="I1205" s="152"/>
      <c r="J1205" s="189">
        <v>366</v>
      </c>
    </row>
    <row r="1206" spans="1:10">
      <c r="A1206" s="10" t="str">
        <f t="shared" si="60"/>
        <v>HWW-1171996</v>
      </c>
      <c r="B1206" s="10" t="s">
        <v>618</v>
      </c>
      <c r="C1206" s="152" t="s">
        <v>622</v>
      </c>
      <c r="D1206" s="152">
        <v>17</v>
      </c>
      <c r="E1206" s="10" t="s">
        <v>668</v>
      </c>
      <c r="F1206" s="152" t="s">
        <v>561</v>
      </c>
      <c r="G1206" s="152"/>
      <c r="H1206" s="152"/>
      <c r="I1206" s="152"/>
      <c r="J1206" s="191">
        <v>375</v>
      </c>
    </row>
    <row r="1207" spans="1:10">
      <c r="A1207" s="10" t="str">
        <f t="shared" si="60"/>
        <v>HWW-1171997</v>
      </c>
      <c r="B1207" s="10" t="s">
        <v>618</v>
      </c>
      <c r="C1207" s="152" t="s">
        <v>622</v>
      </c>
      <c r="D1207" s="152">
        <v>17</v>
      </c>
      <c r="E1207" s="10" t="s">
        <v>668</v>
      </c>
      <c r="F1207" s="152" t="s">
        <v>562</v>
      </c>
      <c r="G1207" s="152"/>
      <c r="H1207" s="152"/>
      <c r="I1207" s="152"/>
      <c r="J1207" s="187">
        <v>389</v>
      </c>
    </row>
    <row r="1208" spans="1:10">
      <c r="A1208" s="10" t="str">
        <f t="shared" si="60"/>
        <v>HWW-1171998</v>
      </c>
      <c r="B1208" s="10" t="s">
        <v>618</v>
      </c>
      <c r="C1208" s="152" t="s">
        <v>622</v>
      </c>
      <c r="D1208" s="152">
        <v>17</v>
      </c>
      <c r="E1208" s="10" t="s">
        <v>668</v>
      </c>
      <c r="F1208" s="152" t="s">
        <v>563</v>
      </c>
      <c r="G1208" s="152"/>
      <c r="H1208" s="152"/>
      <c r="I1208" s="152"/>
      <c r="J1208" s="189">
        <v>401</v>
      </c>
    </row>
    <row r="1209" spans="1:10">
      <c r="A1209" s="10" t="str">
        <f t="shared" si="60"/>
        <v>HWW-1171999</v>
      </c>
      <c r="B1209" s="10" t="s">
        <v>618</v>
      </c>
      <c r="C1209" s="152" t="s">
        <v>622</v>
      </c>
      <c r="D1209" s="152">
        <v>17</v>
      </c>
      <c r="E1209" s="10" t="s">
        <v>668</v>
      </c>
      <c r="F1209" s="152" t="s">
        <v>564</v>
      </c>
      <c r="G1209" s="152"/>
      <c r="H1209" s="152"/>
      <c r="I1209" s="152"/>
      <c r="J1209" s="191">
        <v>410</v>
      </c>
    </row>
    <row r="1210" spans="1:10">
      <c r="A1210" s="10" t="str">
        <f t="shared" si="60"/>
        <v>HWW-1172000</v>
      </c>
      <c r="B1210" s="10" t="s">
        <v>618</v>
      </c>
      <c r="C1210" s="152" t="s">
        <v>622</v>
      </c>
      <c r="D1210" s="152">
        <v>17</v>
      </c>
      <c r="E1210" s="10" t="s">
        <v>668</v>
      </c>
      <c r="F1210" s="152" t="s">
        <v>565</v>
      </c>
      <c r="G1210" s="152"/>
      <c r="H1210" s="152"/>
      <c r="I1210" s="152"/>
      <c r="J1210" s="187">
        <v>424</v>
      </c>
    </row>
    <row r="1211" spans="1:10">
      <c r="A1211" s="10" t="str">
        <f t="shared" si="60"/>
        <v>HWW-1172001</v>
      </c>
      <c r="B1211" s="10" t="s">
        <v>618</v>
      </c>
      <c r="C1211" s="152" t="s">
        <v>622</v>
      </c>
      <c r="D1211" s="152">
        <v>17</v>
      </c>
      <c r="E1211" s="10" t="s">
        <v>668</v>
      </c>
      <c r="F1211" s="152" t="s">
        <v>566</v>
      </c>
      <c r="G1211" s="152">
        <v>431</v>
      </c>
      <c r="H1211" s="152">
        <v>440</v>
      </c>
      <c r="I1211" s="152">
        <f t="shared" ref="I1211:I1226" si="61">G1212</f>
        <v>444</v>
      </c>
      <c r="J1211" s="152">
        <f t="shared" ref="J1211:J1226" si="62">ROUND((G1211+2*H1211+I1211)/4,1)</f>
        <v>438.8</v>
      </c>
    </row>
    <row r="1212" spans="1:10">
      <c r="A1212" s="10" t="str">
        <f t="shared" si="60"/>
        <v>HWW-1172002</v>
      </c>
      <c r="B1212" s="10" t="s">
        <v>618</v>
      </c>
      <c r="C1212" s="152" t="s">
        <v>622</v>
      </c>
      <c r="D1212" s="152">
        <v>17</v>
      </c>
      <c r="E1212" s="10" t="s">
        <v>668</v>
      </c>
      <c r="F1212" s="152" t="s">
        <v>567</v>
      </c>
      <c r="G1212" s="152">
        <v>444</v>
      </c>
      <c r="H1212" s="152">
        <v>454</v>
      </c>
      <c r="I1212" s="152">
        <f t="shared" si="61"/>
        <v>456</v>
      </c>
      <c r="J1212" s="152">
        <f t="shared" si="62"/>
        <v>452</v>
      </c>
    </row>
    <row r="1213" spans="1:10">
      <c r="A1213" s="10" t="str">
        <f t="shared" si="60"/>
        <v>HWW-1172003</v>
      </c>
      <c r="B1213" s="10" t="s">
        <v>618</v>
      </c>
      <c r="C1213" s="152" t="s">
        <v>622</v>
      </c>
      <c r="D1213" s="152">
        <v>17</v>
      </c>
      <c r="E1213" s="10" t="s">
        <v>668</v>
      </c>
      <c r="F1213" s="152" t="s">
        <v>568</v>
      </c>
      <c r="G1213" s="152">
        <v>456</v>
      </c>
      <c r="H1213" s="152">
        <v>457</v>
      </c>
      <c r="I1213" s="152">
        <f t="shared" si="61"/>
        <v>470</v>
      </c>
      <c r="J1213" s="152">
        <f t="shared" si="62"/>
        <v>460</v>
      </c>
    </row>
    <row r="1214" spans="1:10">
      <c r="A1214" s="10" t="str">
        <f t="shared" si="60"/>
        <v>HWW-1172004</v>
      </c>
      <c r="B1214" s="10" t="s">
        <v>618</v>
      </c>
      <c r="C1214" s="152" t="s">
        <v>622</v>
      </c>
      <c r="D1214" s="152">
        <v>17</v>
      </c>
      <c r="E1214" s="10" t="s">
        <v>668</v>
      </c>
      <c r="F1214" s="152" t="s">
        <v>569</v>
      </c>
      <c r="G1214" s="152">
        <v>470</v>
      </c>
      <c r="H1214" s="152">
        <v>476</v>
      </c>
      <c r="I1214" s="152">
        <f t="shared" si="61"/>
        <v>498</v>
      </c>
      <c r="J1214" s="152">
        <f t="shared" si="62"/>
        <v>480</v>
      </c>
    </row>
    <row r="1215" spans="1:10">
      <c r="A1215" s="10" t="str">
        <f t="shared" si="60"/>
        <v>HWW-1172005</v>
      </c>
      <c r="B1215" s="10" t="s">
        <v>618</v>
      </c>
      <c r="C1215" s="152" t="s">
        <v>622</v>
      </c>
      <c r="D1215" s="152">
        <v>17</v>
      </c>
      <c r="E1215" s="10" t="s">
        <v>668</v>
      </c>
      <c r="F1215" s="152" t="s">
        <v>570</v>
      </c>
      <c r="G1215" s="152">
        <v>498</v>
      </c>
      <c r="H1215" s="152">
        <v>502</v>
      </c>
      <c r="I1215" s="152">
        <f t="shared" si="61"/>
        <v>520</v>
      </c>
      <c r="J1215" s="152">
        <f t="shared" si="62"/>
        <v>505.5</v>
      </c>
    </row>
    <row r="1216" spans="1:10">
      <c r="A1216" s="10" t="str">
        <f t="shared" si="60"/>
        <v>HWW-1172006</v>
      </c>
      <c r="B1216" s="10" t="s">
        <v>618</v>
      </c>
      <c r="C1216" s="152" t="s">
        <v>622</v>
      </c>
      <c r="D1216" s="152">
        <v>17</v>
      </c>
      <c r="E1216" s="10" t="s">
        <v>668</v>
      </c>
      <c r="F1216" s="152" t="s">
        <v>571</v>
      </c>
      <c r="G1216" s="152">
        <v>520</v>
      </c>
      <c r="H1216" s="152">
        <v>518</v>
      </c>
      <c r="I1216" s="152">
        <f t="shared" si="61"/>
        <v>539</v>
      </c>
      <c r="J1216" s="152">
        <f t="shared" si="62"/>
        <v>523.79999999999995</v>
      </c>
    </row>
    <row r="1217" spans="1:10">
      <c r="A1217" s="10" t="str">
        <f t="shared" si="60"/>
        <v>HWW-1172007</v>
      </c>
      <c r="B1217" s="10" t="s">
        <v>618</v>
      </c>
      <c r="C1217" s="152" t="s">
        <v>622</v>
      </c>
      <c r="D1217" s="152">
        <v>17</v>
      </c>
      <c r="E1217" s="10" t="s">
        <v>668</v>
      </c>
      <c r="F1217" s="152" t="s">
        <v>572</v>
      </c>
      <c r="G1217" s="152">
        <v>539</v>
      </c>
      <c r="H1217" s="152">
        <v>559</v>
      </c>
      <c r="I1217" s="152">
        <f t="shared" si="61"/>
        <v>602</v>
      </c>
      <c r="J1217" s="152">
        <f t="shared" si="62"/>
        <v>564.79999999999995</v>
      </c>
    </row>
    <row r="1218" spans="1:10">
      <c r="A1218" s="10" t="str">
        <f t="shared" si="60"/>
        <v>HWW-1172008</v>
      </c>
      <c r="B1218" s="10" t="s">
        <v>618</v>
      </c>
      <c r="C1218" s="152" t="s">
        <v>622</v>
      </c>
      <c r="D1218" s="152">
        <v>17</v>
      </c>
      <c r="E1218" s="10" t="s">
        <v>668</v>
      </c>
      <c r="F1218" s="152" t="s">
        <v>573</v>
      </c>
      <c r="G1218" s="152">
        <v>602</v>
      </c>
      <c r="H1218" s="152">
        <v>624</v>
      </c>
      <c r="I1218" s="152">
        <f t="shared" si="61"/>
        <v>666</v>
      </c>
      <c r="J1218" s="152">
        <f t="shared" si="62"/>
        <v>629</v>
      </c>
    </row>
    <row r="1219" spans="1:10">
      <c r="A1219" s="10" t="str">
        <f t="shared" si="60"/>
        <v>HWW-1172009</v>
      </c>
      <c r="B1219" s="10" t="s">
        <v>618</v>
      </c>
      <c r="C1219" s="152" t="s">
        <v>622</v>
      </c>
      <c r="D1219" s="152">
        <v>17</v>
      </c>
      <c r="E1219" s="10" t="s">
        <v>668</v>
      </c>
      <c r="F1219" s="152" t="s">
        <v>574</v>
      </c>
      <c r="G1219" s="152">
        <v>666</v>
      </c>
      <c r="H1219" s="152">
        <v>669</v>
      </c>
      <c r="I1219" s="152">
        <f t="shared" si="61"/>
        <v>686</v>
      </c>
      <c r="J1219" s="152">
        <f t="shared" si="62"/>
        <v>672.5</v>
      </c>
    </row>
    <row r="1220" spans="1:10">
      <c r="A1220" s="10" t="str">
        <f t="shared" si="60"/>
        <v>HWW-1172010</v>
      </c>
      <c r="B1220" s="10" t="s">
        <v>618</v>
      </c>
      <c r="C1220" s="152" t="s">
        <v>622</v>
      </c>
      <c r="D1220" s="152">
        <v>17</v>
      </c>
      <c r="E1220" s="10" t="s">
        <v>668</v>
      </c>
      <c r="F1220" s="152" t="s">
        <v>575</v>
      </c>
      <c r="G1220" s="152">
        <v>686</v>
      </c>
      <c r="H1220" s="152">
        <v>693</v>
      </c>
      <c r="I1220" s="152">
        <f t="shared" si="61"/>
        <v>706</v>
      </c>
      <c r="J1220" s="152">
        <f t="shared" si="62"/>
        <v>694.5</v>
      </c>
    </row>
    <row r="1221" spans="1:10">
      <c r="A1221" s="10" t="str">
        <f t="shared" si="60"/>
        <v>HWW-1172011</v>
      </c>
      <c r="B1221" s="10" t="s">
        <v>618</v>
      </c>
      <c r="C1221" s="152" t="s">
        <v>622</v>
      </c>
      <c r="D1221" s="152">
        <v>17</v>
      </c>
      <c r="E1221" s="10" t="s">
        <v>668</v>
      </c>
      <c r="F1221" s="152" t="s">
        <v>576</v>
      </c>
      <c r="G1221" s="152">
        <v>706</v>
      </c>
      <c r="H1221" s="152">
        <v>712</v>
      </c>
      <c r="I1221" s="152">
        <f t="shared" si="61"/>
        <v>740</v>
      </c>
      <c r="J1221" s="152">
        <f t="shared" si="62"/>
        <v>717.5</v>
      </c>
    </row>
    <row r="1222" spans="1:10">
      <c r="A1222" s="10" t="str">
        <f t="shared" si="60"/>
        <v>HWW-1172012</v>
      </c>
      <c r="B1222" s="10" t="s">
        <v>618</v>
      </c>
      <c r="C1222" s="152" t="s">
        <v>622</v>
      </c>
      <c r="D1222" s="152">
        <v>17</v>
      </c>
      <c r="E1222" s="10" t="s">
        <v>668</v>
      </c>
      <c r="F1222" s="152" t="s">
        <v>577</v>
      </c>
      <c r="G1222" s="152">
        <v>740</v>
      </c>
      <c r="H1222" s="152">
        <v>754</v>
      </c>
      <c r="I1222" s="152">
        <f t="shared" si="61"/>
        <v>764</v>
      </c>
      <c r="J1222" s="152">
        <f t="shared" si="62"/>
        <v>753</v>
      </c>
    </row>
    <row r="1223" spans="1:10">
      <c r="A1223" s="10" t="str">
        <f t="shared" si="60"/>
        <v>HWW-1172013</v>
      </c>
      <c r="B1223" s="10" t="s">
        <v>618</v>
      </c>
      <c r="C1223" s="152" t="s">
        <v>622</v>
      </c>
      <c r="D1223" s="152">
        <v>17</v>
      </c>
      <c r="E1223" s="10" t="s">
        <v>668</v>
      </c>
      <c r="F1223" s="152" t="s">
        <v>578</v>
      </c>
      <c r="G1223" s="152">
        <v>764</v>
      </c>
      <c r="H1223" s="152">
        <v>779</v>
      </c>
      <c r="I1223" s="152">
        <f t="shared" si="61"/>
        <v>800</v>
      </c>
      <c r="J1223" s="152">
        <f t="shared" si="62"/>
        <v>780.5</v>
      </c>
    </row>
    <row r="1224" spans="1:10">
      <c r="A1224" s="10" t="str">
        <f t="shared" si="60"/>
        <v>HWW-1172014</v>
      </c>
      <c r="B1224" s="10" t="s">
        <v>618</v>
      </c>
      <c r="C1224" s="152" t="s">
        <v>622</v>
      </c>
      <c r="D1224" s="152">
        <v>17</v>
      </c>
      <c r="E1224" s="10" t="s">
        <v>668</v>
      </c>
      <c r="F1224" s="152" t="s">
        <v>579</v>
      </c>
      <c r="G1224" s="152">
        <v>800</v>
      </c>
      <c r="H1224" s="152">
        <v>813</v>
      </c>
      <c r="I1224" s="152">
        <f t="shared" si="61"/>
        <v>832</v>
      </c>
      <c r="J1224" s="152">
        <f t="shared" si="62"/>
        <v>814.5</v>
      </c>
    </row>
    <row r="1225" spans="1:10">
      <c r="A1225" s="10" t="str">
        <f t="shared" si="60"/>
        <v>HWW-1172015</v>
      </c>
      <c r="B1225" s="10" t="s">
        <v>618</v>
      </c>
      <c r="C1225" s="152" t="s">
        <v>622</v>
      </c>
      <c r="D1225" s="152">
        <v>17</v>
      </c>
      <c r="E1225" s="10" t="s">
        <v>668</v>
      </c>
      <c r="F1225" s="152" t="s">
        <v>580</v>
      </c>
      <c r="G1225" s="152">
        <v>832</v>
      </c>
      <c r="H1225" s="152">
        <v>840</v>
      </c>
      <c r="I1225" s="152">
        <f t="shared" si="61"/>
        <v>861</v>
      </c>
      <c r="J1225" s="152">
        <f t="shared" si="62"/>
        <v>843.3</v>
      </c>
    </row>
    <row r="1226" spans="1:10">
      <c r="A1226" s="10" t="str">
        <f t="shared" si="60"/>
        <v>HWW-1172016</v>
      </c>
      <c r="B1226" s="10" t="s">
        <v>618</v>
      </c>
      <c r="C1226" s="152" t="s">
        <v>622</v>
      </c>
      <c r="D1226" s="152">
        <v>17</v>
      </c>
      <c r="E1226" s="10" t="s">
        <v>668</v>
      </c>
      <c r="F1226" s="152">
        <v>2016</v>
      </c>
      <c r="G1226" s="152">
        <v>861</v>
      </c>
      <c r="H1226" s="152">
        <v>864</v>
      </c>
      <c r="I1226" s="152">
        <f t="shared" si="61"/>
        <v>881</v>
      </c>
      <c r="J1226" s="152">
        <f t="shared" si="62"/>
        <v>867.5</v>
      </c>
    </row>
    <row r="1227" spans="1:10">
      <c r="A1227" s="10" t="str">
        <f t="shared" si="60"/>
        <v>HWW-1172017</v>
      </c>
      <c r="B1227" s="10" t="s">
        <v>618</v>
      </c>
      <c r="C1227" s="152" t="s">
        <v>622</v>
      </c>
      <c r="D1227" s="152">
        <v>17</v>
      </c>
      <c r="E1227" s="10" t="s">
        <v>668</v>
      </c>
      <c r="F1227" s="192">
        <v>2017</v>
      </c>
      <c r="G1227" s="152">
        <v>881</v>
      </c>
      <c r="H1227" s="152">
        <v>897</v>
      </c>
      <c r="I1227" s="152">
        <f t="shared" ref="I1227" si="63">G1228</f>
        <v>930</v>
      </c>
      <c r="J1227" s="152">
        <f t="shared" ref="J1227" si="64">ROUND((G1227+2*H1227+I1227)/4,1)</f>
        <v>901.3</v>
      </c>
    </row>
    <row r="1228" spans="1:10">
      <c r="A1228" s="10" t="str">
        <f t="shared" ref="A1228" si="65">CONCATENATE(B1228,C1228,D1228,F1228)</f>
        <v>HWW-1172018</v>
      </c>
      <c r="B1228" s="10" t="s">
        <v>618</v>
      </c>
      <c r="C1228" s="152" t="s">
        <v>622</v>
      </c>
      <c r="D1228" s="152">
        <v>17</v>
      </c>
      <c r="E1228" s="10" t="s">
        <v>668</v>
      </c>
      <c r="F1228" s="192">
        <v>2018</v>
      </c>
      <c r="G1228" s="192">
        <v>930</v>
      </c>
      <c r="H1228" s="192"/>
      <c r="I1228" s="192"/>
      <c r="J1228" s="192">
        <f>G1228</f>
        <v>930</v>
      </c>
    </row>
    <row r="1229" spans="1:10">
      <c r="A1229" s="10" t="str">
        <f>CONCATENATE(B1229,C1229,D1229,F1229)</f>
        <v>HWW-1341911</v>
      </c>
      <c r="B1229" s="10" t="s">
        <v>618</v>
      </c>
      <c r="C1229" s="152" t="s">
        <v>622</v>
      </c>
      <c r="D1229" s="152">
        <v>34</v>
      </c>
      <c r="E1229" s="10" t="s">
        <v>669</v>
      </c>
      <c r="F1229" s="152">
        <v>1911</v>
      </c>
      <c r="G1229" s="152" t="s">
        <v>670</v>
      </c>
      <c r="H1229" s="152"/>
      <c r="I1229" s="152"/>
      <c r="J1229" s="152">
        <v>9</v>
      </c>
    </row>
    <row r="1230" spans="1:10">
      <c r="A1230" s="10" t="str">
        <f>CONCATENATE(B1230,C1230,D1230,F1230)</f>
        <v>HWW-1341912</v>
      </c>
      <c r="B1230" s="10" t="s">
        <v>618</v>
      </c>
      <c r="C1230" s="152" t="s">
        <v>622</v>
      </c>
      <c r="D1230" s="152">
        <v>34</v>
      </c>
      <c r="E1230" s="10" t="s">
        <v>669</v>
      </c>
      <c r="F1230" s="152">
        <v>1912</v>
      </c>
      <c r="G1230" s="152"/>
      <c r="H1230" s="152"/>
      <c r="I1230" s="152"/>
      <c r="J1230" s="152">
        <v>9</v>
      </c>
    </row>
    <row r="1231" spans="1:10">
      <c r="A1231" s="10" t="str">
        <f t="shared" ref="A1231:A1294" si="66">CONCATENATE(B1231,C1231,D1231,F1231)</f>
        <v>HWW-1341913</v>
      </c>
      <c r="B1231" s="10" t="s">
        <v>618</v>
      </c>
      <c r="C1231" s="152" t="s">
        <v>622</v>
      </c>
      <c r="D1231" s="152">
        <v>34</v>
      </c>
      <c r="E1231" s="10" t="s">
        <v>669</v>
      </c>
      <c r="F1231" s="152">
        <f>F1230+1</f>
        <v>1913</v>
      </c>
      <c r="G1231" s="152"/>
      <c r="H1231" s="152"/>
      <c r="I1231" s="152"/>
      <c r="J1231" s="152">
        <v>10</v>
      </c>
    </row>
    <row r="1232" spans="1:10">
      <c r="A1232" s="10" t="str">
        <f t="shared" si="66"/>
        <v>HWW-1341914</v>
      </c>
      <c r="B1232" s="10" t="s">
        <v>618</v>
      </c>
      <c r="C1232" s="152" t="s">
        <v>622</v>
      </c>
      <c r="D1232" s="152">
        <v>34</v>
      </c>
      <c r="E1232" s="10" t="s">
        <v>669</v>
      </c>
      <c r="F1232" s="152">
        <f t="shared" ref="F1232:F1288" si="67">F1231+1</f>
        <v>1914</v>
      </c>
      <c r="G1232" s="152"/>
      <c r="H1232" s="152"/>
      <c r="I1232" s="152"/>
      <c r="J1232" s="152">
        <v>8</v>
      </c>
    </row>
    <row r="1233" spans="1:10">
      <c r="A1233" s="10" t="str">
        <f t="shared" si="66"/>
        <v>HWW-1341915</v>
      </c>
      <c r="B1233" s="10" t="s">
        <v>618</v>
      </c>
      <c r="C1233" s="152" t="s">
        <v>622</v>
      </c>
      <c r="D1233" s="152">
        <v>34</v>
      </c>
      <c r="E1233" s="10" t="s">
        <v>669</v>
      </c>
      <c r="F1233" s="152">
        <f t="shared" si="67"/>
        <v>1915</v>
      </c>
      <c r="G1233" s="152"/>
      <c r="H1233" s="152"/>
      <c r="I1233" s="152"/>
      <c r="J1233" s="152">
        <v>9</v>
      </c>
    </row>
    <row r="1234" spans="1:10">
      <c r="A1234" s="10" t="str">
        <f t="shared" si="66"/>
        <v>HWW-1341916</v>
      </c>
      <c r="B1234" s="10" t="s">
        <v>618</v>
      </c>
      <c r="C1234" s="152" t="s">
        <v>622</v>
      </c>
      <c r="D1234" s="152">
        <v>34</v>
      </c>
      <c r="E1234" s="10" t="s">
        <v>669</v>
      </c>
      <c r="F1234" s="152">
        <f t="shared" si="67"/>
        <v>1916</v>
      </c>
      <c r="G1234" s="152"/>
      <c r="H1234" s="152"/>
      <c r="I1234" s="152"/>
      <c r="J1234" s="152">
        <v>11</v>
      </c>
    </row>
    <row r="1235" spans="1:10">
      <c r="A1235" s="10" t="str">
        <f t="shared" si="66"/>
        <v>HWW-1341917</v>
      </c>
      <c r="B1235" s="10" t="s">
        <v>618</v>
      </c>
      <c r="C1235" s="152" t="s">
        <v>622</v>
      </c>
      <c r="D1235" s="152">
        <v>34</v>
      </c>
      <c r="E1235" s="10" t="s">
        <v>669</v>
      </c>
      <c r="F1235" s="152">
        <f t="shared" si="67"/>
        <v>1917</v>
      </c>
      <c r="G1235" s="152"/>
      <c r="H1235" s="152"/>
      <c r="I1235" s="152"/>
      <c r="J1235" s="152">
        <v>16</v>
      </c>
    </row>
    <row r="1236" spans="1:10">
      <c r="A1236" s="10" t="str">
        <f t="shared" si="66"/>
        <v>HWW-1341918</v>
      </c>
      <c r="B1236" s="10" t="s">
        <v>618</v>
      </c>
      <c r="C1236" s="152" t="s">
        <v>622</v>
      </c>
      <c r="D1236" s="152">
        <v>34</v>
      </c>
      <c r="E1236" s="10" t="s">
        <v>669</v>
      </c>
      <c r="F1236" s="152">
        <f t="shared" si="67"/>
        <v>1918</v>
      </c>
      <c r="G1236" s="152"/>
      <c r="H1236" s="152"/>
      <c r="I1236" s="152"/>
      <c r="J1236" s="152">
        <v>19</v>
      </c>
    </row>
    <row r="1237" spans="1:10">
      <c r="A1237" s="10" t="str">
        <f t="shared" si="66"/>
        <v>HWW-1341919</v>
      </c>
      <c r="B1237" s="10" t="s">
        <v>618</v>
      </c>
      <c r="C1237" s="152" t="s">
        <v>622</v>
      </c>
      <c r="D1237" s="152">
        <v>34</v>
      </c>
      <c r="E1237" s="10" t="s">
        <v>669</v>
      </c>
      <c r="F1237" s="152">
        <f t="shared" si="67"/>
        <v>1919</v>
      </c>
      <c r="G1237" s="152"/>
      <c r="H1237" s="152"/>
      <c r="I1237" s="152"/>
      <c r="J1237" s="152">
        <v>20</v>
      </c>
    </row>
    <row r="1238" spans="1:10">
      <c r="A1238" s="10" t="str">
        <f t="shared" si="66"/>
        <v>HWW-1341920</v>
      </c>
      <c r="B1238" s="10" t="s">
        <v>618</v>
      </c>
      <c r="C1238" s="152" t="s">
        <v>622</v>
      </c>
      <c r="D1238" s="152">
        <v>34</v>
      </c>
      <c r="E1238" s="10" t="s">
        <v>669</v>
      </c>
      <c r="F1238" s="152">
        <f t="shared" si="67"/>
        <v>1920</v>
      </c>
      <c r="G1238" s="152"/>
      <c r="H1238" s="152"/>
      <c r="I1238" s="152"/>
      <c r="J1238" s="152">
        <v>22</v>
      </c>
    </row>
    <row r="1239" spans="1:10">
      <c r="A1239" s="10" t="str">
        <f t="shared" si="66"/>
        <v>HWW-1341921</v>
      </c>
      <c r="B1239" s="10" t="s">
        <v>618</v>
      </c>
      <c r="C1239" s="152" t="s">
        <v>622</v>
      </c>
      <c r="D1239" s="152">
        <v>34</v>
      </c>
      <c r="E1239" s="10" t="s">
        <v>669</v>
      </c>
      <c r="F1239" s="152">
        <f t="shared" si="67"/>
        <v>1921</v>
      </c>
      <c r="G1239" s="152"/>
      <c r="H1239" s="152"/>
      <c r="I1239" s="152"/>
      <c r="J1239" s="152">
        <v>22</v>
      </c>
    </row>
    <row r="1240" spans="1:10">
      <c r="A1240" s="10" t="str">
        <f t="shared" si="66"/>
        <v>HWW-1341922</v>
      </c>
      <c r="B1240" s="10" t="s">
        <v>618</v>
      </c>
      <c r="C1240" s="152" t="s">
        <v>622</v>
      </c>
      <c r="D1240" s="152">
        <v>34</v>
      </c>
      <c r="E1240" s="10" t="s">
        <v>669</v>
      </c>
      <c r="F1240" s="152">
        <f t="shared" si="67"/>
        <v>1922</v>
      </c>
      <c r="G1240" s="152"/>
      <c r="H1240" s="152"/>
      <c r="I1240" s="152"/>
      <c r="J1240" s="152">
        <v>20</v>
      </c>
    </row>
    <row r="1241" spans="1:10">
      <c r="A1241" s="10" t="str">
        <f t="shared" si="66"/>
        <v>HWW-1341923</v>
      </c>
      <c r="B1241" s="10" t="s">
        <v>618</v>
      </c>
      <c r="C1241" s="152" t="s">
        <v>622</v>
      </c>
      <c r="D1241" s="152">
        <v>34</v>
      </c>
      <c r="E1241" s="10" t="s">
        <v>669</v>
      </c>
      <c r="F1241" s="152">
        <f t="shared" si="67"/>
        <v>1923</v>
      </c>
      <c r="G1241" s="152"/>
      <c r="H1241" s="152"/>
      <c r="I1241" s="152"/>
      <c r="J1241" s="152">
        <v>21</v>
      </c>
    </row>
    <row r="1242" spans="1:10">
      <c r="A1242" s="10" t="str">
        <f t="shared" si="66"/>
        <v>HWW-1341924</v>
      </c>
      <c r="B1242" s="10" t="s">
        <v>618</v>
      </c>
      <c r="C1242" s="152" t="s">
        <v>622</v>
      </c>
      <c r="D1242" s="152">
        <v>34</v>
      </c>
      <c r="E1242" s="10" t="s">
        <v>669</v>
      </c>
      <c r="F1242" s="152">
        <f t="shared" si="67"/>
        <v>1924</v>
      </c>
      <c r="G1242" s="152"/>
      <c r="H1242" s="152"/>
      <c r="I1242" s="152"/>
      <c r="J1242" s="152">
        <v>22</v>
      </c>
    </row>
    <row r="1243" spans="1:10">
      <c r="A1243" s="10" t="str">
        <f t="shared" si="66"/>
        <v>HWW-1341925</v>
      </c>
      <c r="B1243" s="10" t="s">
        <v>618</v>
      </c>
      <c r="C1243" s="152" t="s">
        <v>622</v>
      </c>
      <c r="D1243" s="152">
        <v>34</v>
      </c>
      <c r="E1243" s="10" t="s">
        <v>669</v>
      </c>
      <c r="F1243" s="152">
        <f t="shared" si="67"/>
        <v>1925</v>
      </c>
      <c r="G1243" s="152"/>
      <c r="H1243" s="152"/>
      <c r="I1243" s="152"/>
      <c r="J1243" s="152">
        <v>21</v>
      </c>
    </row>
    <row r="1244" spans="1:10">
      <c r="A1244" s="10" t="str">
        <f t="shared" si="66"/>
        <v>HWW-1341926</v>
      </c>
      <c r="B1244" s="10" t="s">
        <v>618</v>
      </c>
      <c r="C1244" s="152" t="s">
        <v>622</v>
      </c>
      <c r="D1244" s="152">
        <v>34</v>
      </c>
      <c r="E1244" s="10" t="s">
        <v>669</v>
      </c>
      <c r="F1244" s="152">
        <f t="shared" si="67"/>
        <v>1926</v>
      </c>
      <c r="G1244" s="152"/>
      <c r="H1244" s="152"/>
      <c r="I1244" s="152"/>
      <c r="J1244" s="152">
        <v>21</v>
      </c>
    </row>
    <row r="1245" spans="1:10">
      <c r="A1245" s="10" t="str">
        <f t="shared" si="66"/>
        <v>HWW-1341927</v>
      </c>
      <c r="B1245" s="10" t="s">
        <v>618</v>
      </c>
      <c r="C1245" s="152" t="s">
        <v>622</v>
      </c>
      <c r="D1245" s="152">
        <v>34</v>
      </c>
      <c r="E1245" s="10" t="s">
        <v>669</v>
      </c>
      <c r="F1245" s="152">
        <f t="shared" si="67"/>
        <v>1927</v>
      </c>
      <c r="G1245" s="152"/>
      <c r="H1245" s="152"/>
      <c r="I1245" s="152"/>
      <c r="J1245" s="152">
        <v>21</v>
      </c>
    </row>
    <row r="1246" spans="1:10">
      <c r="A1246" s="10" t="str">
        <f t="shared" si="66"/>
        <v>HWW-1341928</v>
      </c>
      <c r="B1246" s="10" t="s">
        <v>618</v>
      </c>
      <c r="C1246" s="152" t="s">
        <v>622</v>
      </c>
      <c r="D1246" s="152">
        <v>34</v>
      </c>
      <c r="E1246" s="10" t="s">
        <v>669</v>
      </c>
      <c r="F1246" s="152">
        <f t="shared" si="67"/>
        <v>1928</v>
      </c>
      <c r="G1246" s="152"/>
      <c r="H1246" s="152"/>
      <c r="I1246" s="152"/>
      <c r="J1246" s="152">
        <v>20</v>
      </c>
    </row>
    <row r="1247" spans="1:10">
      <c r="A1247" s="10" t="str">
        <f t="shared" si="66"/>
        <v>HWW-1341929</v>
      </c>
      <c r="B1247" s="10" t="s">
        <v>618</v>
      </c>
      <c r="C1247" s="152" t="s">
        <v>622</v>
      </c>
      <c r="D1247" s="152">
        <v>34</v>
      </c>
      <c r="E1247" s="10" t="s">
        <v>669</v>
      </c>
      <c r="F1247" s="152">
        <f t="shared" si="67"/>
        <v>1929</v>
      </c>
      <c r="G1247" s="152"/>
      <c r="H1247" s="152"/>
      <c r="I1247" s="152"/>
      <c r="J1247" s="152">
        <v>20</v>
      </c>
    </row>
    <row r="1248" spans="1:10">
      <c r="A1248" s="10" t="str">
        <f t="shared" si="66"/>
        <v>HWW-1341930</v>
      </c>
      <c r="B1248" s="10" t="s">
        <v>618</v>
      </c>
      <c r="C1248" s="152" t="s">
        <v>622</v>
      </c>
      <c r="D1248" s="152">
        <v>34</v>
      </c>
      <c r="E1248" s="10" t="s">
        <v>669</v>
      </c>
      <c r="F1248" s="152">
        <f t="shared" si="67"/>
        <v>1930</v>
      </c>
      <c r="G1248" s="152"/>
      <c r="H1248" s="152"/>
      <c r="I1248" s="152"/>
      <c r="J1248" s="152">
        <v>20</v>
      </c>
    </row>
    <row r="1249" spans="1:10">
      <c r="A1249" s="10" t="str">
        <f t="shared" si="66"/>
        <v>HWW-1341931</v>
      </c>
      <c r="B1249" s="10" t="s">
        <v>618</v>
      </c>
      <c r="C1249" s="152" t="s">
        <v>622</v>
      </c>
      <c r="D1249" s="152">
        <v>34</v>
      </c>
      <c r="E1249" s="10" t="s">
        <v>669</v>
      </c>
      <c r="F1249" s="152">
        <f t="shared" si="67"/>
        <v>1931</v>
      </c>
      <c r="G1249" s="152"/>
      <c r="H1249" s="152"/>
      <c r="I1249" s="152"/>
      <c r="J1249" s="152">
        <v>20</v>
      </c>
    </row>
    <row r="1250" spans="1:10">
      <c r="A1250" s="10" t="str">
        <f t="shared" si="66"/>
        <v>HWW-1341932</v>
      </c>
      <c r="B1250" s="10" t="s">
        <v>618</v>
      </c>
      <c r="C1250" s="152" t="s">
        <v>622</v>
      </c>
      <c r="D1250" s="152">
        <v>34</v>
      </c>
      <c r="E1250" s="10" t="s">
        <v>669</v>
      </c>
      <c r="F1250" s="152">
        <f t="shared" si="67"/>
        <v>1932</v>
      </c>
      <c r="G1250" s="152"/>
      <c r="H1250" s="152"/>
      <c r="I1250" s="152"/>
      <c r="J1250" s="152">
        <v>18</v>
      </c>
    </row>
    <row r="1251" spans="1:10">
      <c r="A1251" s="10" t="str">
        <f t="shared" si="66"/>
        <v>HWW-1341933</v>
      </c>
      <c r="B1251" s="10" t="s">
        <v>618</v>
      </c>
      <c r="C1251" s="152" t="s">
        <v>622</v>
      </c>
      <c r="D1251" s="152">
        <v>34</v>
      </c>
      <c r="E1251" s="10" t="s">
        <v>669</v>
      </c>
      <c r="F1251" s="152">
        <f t="shared" si="67"/>
        <v>1933</v>
      </c>
      <c r="G1251" s="152"/>
      <c r="H1251" s="152"/>
      <c r="I1251" s="152"/>
      <c r="J1251" s="152">
        <v>18</v>
      </c>
    </row>
    <row r="1252" spans="1:10">
      <c r="A1252" s="10" t="str">
        <f t="shared" si="66"/>
        <v>HWW-1341934</v>
      </c>
      <c r="B1252" s="10" t="s">
        <v>618</v>
      </c>
      <c r="C1252" s="152" t="s">
        <v>622</v>
      </c>
      <c r="D1252" s="152">
        <v>34</v>
      </c>
      <c r="E1252" s="10" t="s">
        <v>669</v>
      </c>
      <c r="F1252" s="152">
        <f t="shared" si="67"/>
        <v>1934</v>
      </c>
      <c r="G1252" s="152"/>
      <c r="H1252" s="152"/>
      <c r="I1252" s="152"/>
      <c r="J1252" s="152">
        <v>19</v>
      </c>
    </row>
    <row r="1253" spans="1:10">
      <c r="A1253" s="10" t="str">
        <f t="shared" si="66"/>
        <v>HWW-1341935</v>
      </c>
      <c r="B1253" s="10" t="s">
        <v>618</v>
      </c>
      <c r="C1253" s="152" t="s">
        <v>622</v>
      </c>
      <c r="D1253" s="152">
        <v>34</v>
      </c>
      <c r="E1253" s="10" t="s">
        <v>669</v>
      </c>
      <c r="F1253" s="152">
        <f t="shared" si="67"/>
        <v>1935</v>
      </c>
      <c r="G1253" s="152"/>
      <c r="H1253" s="152"/>
      <c r="I1253" s="152"/>
      <c r="J1253" s="152">
        <v>19</v>
      </c>
    </row>
    <row r="1254" spans="1:10">
      <c r="A1254" s="10" t="str">
        <f t="shared" si="66"/>
        <v>HWW-1341936</v>
      </c>
      <c r="B1254" s="10" t="s">
        <v>618</v>
      </c>
      <c r="C1254" s="152" t="s">
        <v>622</v>
      </c>
      <c r="D1254" s="152">
        <v>34</v>
      </c>
      <c r="E1254" s="10" t="s">
        <v>669</v>
      </c>
      <c r="F1254" s="152">
        <f t="shared" si="67"/>
        <v>1936</v>
      </c>
      <c r="G1254" s="152"/>
      <c r="H1254" s="152"/>
      <c r="I1254" s="152"/>
      <c r="J1254" s="152">
        <v>20</v>
      </c>
    </row>
    <row r="1255" spans="1:10">
      <c r="A1255" s="10" t="str">
        <f t="shared" si="66"/>
        <v>HWW-1341937</v>
      </c>
      <c r="B1255" s="10" t="s">
        <v>618</v>
      </c>
      <c r="C1255" s="152" t="s">
        <v>622</v>
      </c>
      <c r="D1255" s="152">
        <v>34</v>
      </c>
      <c r="E1255" s="10" t="s">
        <v>669</v>
      </c>
      <c r="F1255" s="152">
        <f t="shared" si="67"/>
        <v>1937</v>
      </c>
      <c r="G1255" s="152"/>
      <c r="H1255" s="152"/>
      <c r="I1255" s="152"/>
      <c r="J1255" s="152">
        <v>21</v>
      </c>
    </row>
    <row r="1256" spans="1:10">
      <c r="A1256" s="10" t="str">
        <f t="shared" si="66"/>
        <v>HWW-1341938</v>
      </c>
      <c r="B1256" s="10" t="s">
        <v>618</v>
      </c>
      <c r="C1256" s="152" t="s">
        <v>622</v>
      </c>
      <c r="D1256" s="152">
        <v>34</v>
      </c>
      <c r="E1256" s="10" t="s">
        <v>669</v>
      </c>
      <c r="F1256" s="152">
        <f t="shared" si="67"/>
        <v>1938</v>
      </c>
      <c r="G1256" s="152"/>
      <c r="H1256" s="152"/>
      <c r="I1256" s="152"/>
      <c r="J1256" s="152">
        <v>22</v>
      </c>
    </row>
    <row r="1257" spans="1:10">
      <c r="A1257" s="10" t="str">
        <f t="shared" si="66"/>
        <v>HWW-1341939</v>
      </c>
      <c r="B1257" s="10" t="s">
        <v>618</v>
      </c>
      <c r="C1257" s="152" t="s">
        <v>622</v>
      </c>
      <c r="D1257" s="152">
        <v>34</v>
      </c>
      <c r="E1257" s="10" t="s">
        <v>669</v>
      </c>
      <c r="F1257" s="152">
        <f t="shared" si="67"/>
        <v>1939</v>
      </c>
      <c r="G1257" s="152"/>
      <c r="H1257" s="152"/>
      <c r="I1257" s="152"/>
      <c r="J1257" s="152">
        <v>22</v>
      </c>
    </row>
    <row r="1258" spans="1:10">
      <c r="A1258" s="10" t="str">
        <f t="shared" si="66"/>
        <v>HWW-1341940</v>
      </c>
      <c r="B1258" s="10" t="s">
        <v>618</v>
      </c>
      <c r="C1258" s="152" t="s">
        <v>622</v>
      </c>
      <c r="D1258" s="152">
        <v>34</v>
      </c>
      <c r="E1258" s="10" t="s">
        <v>669</v>
      </c>
      <c r="F1258" s="152">
        <f t="shared" si="67"/>
        <v>1940</v>
      </c>
      <c r="G1258" s="152"/>
      <c r="H1258" s="152"/>
      <c r="I1258" s="152"/>
      <c r="J1258" s="152">
        <v>23</v>
      </c>
    </row>
    <row r="1259" spans="1:10">
      <c r="A1259" s="10" t="str">
        <f t="shared" si="66"/>
        <v>HWW-1341941</v>
      </c>
      <c r="B1259" s="10" t="s">
        <v>618</v>
      </c>
      <c r="C1259" s="152" t="s">
        <v>622</v>
      </c>
      <c r="D1259" s="152">
        <v>34</v>
      </c>
      <c r="E1259" s="10" t="s">
        <v>669</v>
      </c>
      <c r="F1259" s="152">
        <f t="shared" si="67"/>
        <v>1941</v>
      </c>
      <c r="G1259" s="152"/>
      <c r="H1259" s="152"/>
      <c r="I1259" s="152"/>
      <c r="J1259" s="152">
        <v>23</v>
      </c>
    </row>
    <row r="1260" spans="1:10">
      <c r="A1260" s="10" t="str">
        <f t="shared" si="66"/>
        <v>HWW-1341942</v>
      </c>
      <c r="B1260" s="10" t="s">
        <v>618</v>
      </c>
      <c r="C1260" s="152" t="s">
        <v>622</v>
      </c>
      <c r="D1260" s="152">
        <v>34</v>
      </c>
      <c r="E1260" s="10" t="s">
        <v>669</v>
      </c>
      <c r="F1260" s="152">
        <f t="shared" si="67"/>
        <v>1942</v>
      </c>
      <c r="G1260" s="152"/>
      <c r="H1260" s="152"/>
      <c r="I1260" s="152"/>
      <c r="J1260" s="152">
        <v>24</v>
      </c>
    </row>
    <row r="1261" spans="1:10">
      <c r="A1261" s="10" t="str">
        <f t="shared" si="66"/>
        <v>HWW-1341943</v>
      </c>
      <c r="B1261" s="10" t="s">
        <v>618</v>
      </c>
      <c r="C1261" s="152" t="s">
        <v>622</v>
      </c>
      <c r="D1261" s="152">
        <v>34</v>
      </c>
      <c r="E1261" s="10" t="s">
        <v>669</v>
      </c>
      <c r="F1261" s="152">
        <f t="shared" si="67"/>
        <v>1943</v>
      </c>
      <c r="G1261" s="152"/>
      <c r="H1261" s="152"/>
      <c r="I1261" s="152"/>
      <c r="J1261" s="152">
        <v>25</v>
      </c>
    </row>
    <row r="1262" spans="1:10">
      <c r="A1262" s="10" t="str">
        <f t="shared" si="66"/>
        <v>HWW-1341944</v>
      </c>
      <c r="B1262" s="10" t="s">
        <v>618</v>
      </c>
      <c r="C1262" s="152" t="s">
        <v>622</v>
      </c>
      <c r="D1262" s="152">
        <v>34</v>
      </c>
      <c r="E1262" s="10" t="s">
        <v>669</v>
      </c>
      <c r="F1262" s="152">
        <f t="shared" si="67"/>
        <v>1944</v>
      </c>
      <c r="G1262" s="152"/>
      <c r="H1262" s="152"/>
      <c r="I1262" s="152"/>
      <c r="J1262" s="152">
        <v>25</v>
      </c>
    </row>
    <row r="1263" spans="1:10">
      <c r="A1263" s="10" t="str">
        <f t="shared" si="66"/>
        <v>HWW-1341945</v>
      </c>
      <c r="B1263" s="10" t="s">
        <v>618</v>
      </c>
      <c r="C1263" s="152" t="s">
        <v>622</v>
      </c>
      <c r="D1263" s="152">
        <v>34</v>
      </c>
      <c r="E1263" s="10" t="s">
        <v>669</v>
      </c>
      <c r="F1263" s="152">
        <f t="shared" si="67"/>
        <v>1945</v>
      </c>
      <c r="G1263" s="152"/>
      <c r="H1263" s="152"/>
      <c r="I1263" s="152"/>
      <c r="J1263" s="152">
        <v>26</v>
      </c>
    </row>
    <row r="1264" spans="1:10">
      <c r="A1264" s="10" t="str">
        <f t="shared" si="66"/>
        <v>HWW-1341946</v>
      </c>
      <c r="B1264" s="10" t="s">
        <v>618</v>
      </c>
      <c r="C1264" s="152" t="s">
        <v>622</v>
      </c>
      <c r="D1264" s="152">
        <v>34</v>
      </c>
      <c r="E1264" s="10" t="s">
        <v>669</v>
      </c>
      <c r="F1264" s="152">
        <f t="shared" si="67"/>
        <v>1946</v>
      </c>
      <c r="G1264" s="152"/>
      <c r="H1264" s="152"/>
      <c r="I1264" s="152"/>
      <c r="J1264" s="152">
        <v>29</v>
      </c>
    </row>
    <row r="1265" spans="1:10">
      <c r="A1265" s="10" t="str">
        <f t="shared" si="66"/>
        <v>HWW-1341947</v>
      </c>
      <c r="B1265" s="10" t="s">
        <v>618</v>
      </c>
      <c r="C1265" s="152" t="s">
        <v>622</v>
      </c>
      <c r="D1265" s="152">
        <v>34</v>
      </c>
      <c r="E1265" s="10" t="s">
        <v>669</v>
      </c>
      <c r="F1265" s="152">
        <f t="shared" si="67"/>
        <v>1947</v>
      </c>
      <c r="G1265" s="152"/>
      <c r="H1265" s="152"/>
      <c r="I1265" s="152"/>
      <c r="J1265" s="152">
        <v>35</v>
      </c>
    </row>
    <row r="1266" spans="1:10">
      <c r="A1266" s="10" t="str">
        <f t="shared" si="66"/>
        <v>HWW-1341948</v>
      </c>
      <c r="B1266" s="10" t="s">
        <v>618</v>
      </c>
      <c r="C1266" s="152" t="s">
        <v>622</v>
      </c>
      <c r="D1266" s="152">
        <v>34</v>
      </c>
      <c r="E1266" s="10" t="s">
        <v>669</v>
      </c>
      <c r="F1266" s="152">
        <f t="shared" si="67"/>
        <v>1948</v>
      </c>
      <c r="G1266" s="152"/>
      <c r="H1266" s="152"/>
      <c r="I1266" s="152"/>
      <c r="J1266" s="152">
        <v>41</v>
      </c>
    </row>
    <row r="1267" spans="1:10">
      <c r="A1267" s="10" t="str">
        <f t="shared" si="66"/>
        <v>HWW-1341949</v>
      </c>
      <c r="B1267" s="10" t="s">
        <v>618</v>
      </c>
      <c r="C1267" s="152" t="s">
        <v>622</v>
      </c>
      <c r="D1267" s="152">
        <v>34</v>
      </c>
      <c r="E1267" s="10" t="s">
        <v>669</v>
      </c>
      <c r="F1267" s="152">
        <f t="shared" si="67"/>
        <v>1949</v>
      </c>
      <c r="G1267" s="152"/>
      <c r="H1267" s="152"/>
      <c r="I1267" s="152"/>
      <c r="J1267" s="152">
        <v>42</v>
      </c>
    </row>
    <row r="1268" spans="1:10">
      <c r="A1268" s="10" t="str">
        <f t="shared" si="66"/>
        <v>HWW-1341950</v>
      </c>
      <c r="B1268" s="10" t="s">
        <v>618</v>
      </c>
      <c r="C1268" s="152" t="s">
        <v>622</v>
      </c>
      <c r="D1268" s="152">
        <v>34</v>
      </c>
      <c r="E1268" s="10" t="s">
        <v>669</v>
      </c>
      <c r="F1268" s="152">
        <f t="shared" si="67"/>
        <v>1950</v>
      </c>
      <c r="G1268" s="152"/>
      <c r="H1268" s="152"/>
      <c r="I1268" s="152"/>
      <c r="J1268" s="152">
        <v>43</v>
      </c>
    </row>
    <row r="1269" spans="1:10">
      <c r="A1269" s="10" t="str">
        <f t="shared" si="66"/>
        <v>HWW-1341951</v>
      </c>
      <c r="B1269" s="10" t="s">
        <v>618</v>
      </c>
      <c r="C1269" s="152" t="s">
        <v>622</v>
      </c>
      <c r="D1269" s="152">
        <v>34</v>
      </c>
      <c r="E1269" s="10" t="s">
        <v>669</v>
      </c>
      <c r="F1269" s="152">
        <f t="shared" si="67"/>
        <v>1951</v>
      </c>
      <c r="G1269" s="152"/>
      <c r="H1269" s="152"/>
      <c r="I1269" s="152"/>
      <c r="J1269" s="152">
        <v>45</v>
      </c>
    </row>
    <row r="1270" spans="1:10">
      <c r="A1270" s="10" t="str">
        <f t="shared" si="66"/>
        <v>HWW-1341952</v>
      </c>
      <c r="B1270" s="10" t="s">
        <v>618</v>
      </c>
      <c r="C1270" s="152" t="s">
        <v>622</v>
      </c>
      <c r="D1270" s="152">
        <v>34</v>
      </c>
      <c r="E1270" s="10" t="s">
        <v>669</v>
      </c>
      <c r="F1270" s="152">
        <f t="shared" si="67"/>
        <v>1952</v>
      </c>
      <c r="G1270" s="152"/>
      <c r="H1270" s="152"/>
      <c r="I1270" s="152"/>
      <c r="J1270" s="152">
        <v>47</v>
      </c>
    </row>
    <row r="1271" spans="1:10">
      <c r="A1271" s="10" t="str">
        <f t="shared" si="66"/>
        <v>HWW-1341953</v>
      </c>
      <c r="B1271" s="10" t="s">
        <v>618</v>
      </c>
      <c r="C1271" s="152" t="s">
        <v>622</v>
      </c>
      <c r="D1271" s="152">
        <v>34</v>
      </c>
      <c r="E1271" s="10" t="s">
        <v>669</v>
      </c>
      <c r="F1271" s="152">
        <f t="shared" si="67"/>
        <v>1953</v>
      </c>
      <c r="G1271" s="152"/>
      <c r="H1271" s="152"/>
      <c r="I1271" s="152"/>
      <c r="J1271" s="152">
        <v>48</v>
      </c>
    </row>
    <row r="1272" spans="1:10">
      <c r="A1272" s="10" t="str">
        <f t="shared" si="66"/>
        <v>HWW-1341954</v>
      </c>
      <c r="B1272" s="10" t="s">
        <v>618</v>
      </c>
      <c r="C1272" s="152" t="s">
        <v>622</v>
      </c>
      <c r="D1272" s="152">
        <v>34</v>
      </c>
      <c r="E1272" s="10" t="s">
        <v>669</v>
      </c>
      <c r="F1272" s="152">
        <f t="shared" si="67"/>
        <v>1954</v>
      </c>
      <c r="G1272" s="152"/>
      <c r="H1272" s="152"/>
      <c r="I1272" s="152"/>
      <c r="J1272" s="152">
        <v>51</v>
      </c>
    </row>
    <row r="1273" spans="1:10">
      <c r="A1273" s="10" t="str">
        <f t="shared" si="66"/>
        <v>HWW-1341955</v>
      </c>
      <c r="B1273" s="10" t="s">
        <v>618</v>
      </c>
      <c r="C1273" s="152" t="s">
        <v>622</v>
      </c>
      <c r="D1273" s="152">
        <v>34</v>
      </c>
      <c r="E1273" s="10" t="s">
        <v>669</v>
      </c>
      <c r="F1273" s="152">
        <f t="shared" si="67"/>
        <v>1955</v>
      </c>
      <c r="G1273" s="152"/>
      <c r="H1273" s="152"/>
      <c r="I1273" s="152"/>
      <c r="J1273" s="152">
        <v>53</v>
      </c>
    </row>
    <row r="1274" spans="1:10">
      <c r="A1274" s="10" t="str">
        <f t="shared" si="66"/>
        <v>HWW-1341956</v>
      </c>
      <c r="B1274" s="10" t="s">
        <v>618</v>
      </c>
      <c r="C1274" s="152" t="s">
        <v>622</v>
      </c>
      <c r="D1274" s="152">
        <v>34</v>
      </c>
      <c r="E1274" s="10" t="s">
        <v>669</v>
      </c>
      <c r="F1274" s="152">
        <f t="shared" si="67"/>
        <v>1956</v>
      </c>
      <c r="G1274" s="152"/>
      <c r="H1274" s="152"/>
      <c r="I1274" s="152"/>
      <c r="J1274" s="152">
        <v>57</v>
      </c>
    </row>
    <row r="1275" spans="1:10">
      <c r="A1275" s="10" t="str">
        <f t="shared" si="66"/>
        <v>HWW-1341957</v>
      </c>
      <c r="B1275" s="10" t="s">
        <v>618</v>
      </c>
      <c r="C1275" s="152" t="s">
        <v>622</v>
      </c>
      <c r="D1275" s="152">
        <v>34</v>
      </c>
      <c r="E1275" s="10" t="s">
        <v>669</v>
      </c>
      <c r="F1275" s="152">
        <f t="shared" si="67"/>
        <v>1957</v>
      </c>
      <c r="G1275" s="152"/>
      <c r="H1275" s="152"/>
      <c r="I1275" s="152"/>
      <c r="J1275" s="152">
        <v>60</v>
      </c>
    </row>
    <row r="1276" spans="1:10">
      <c r="A1276" s="10" t="str">
        <f t="shared" si="66"/>
        <v>HWW-1341958</v>
      </c>
      <c r="B1276" s="10" t="s">
        <v>618</v>
      </c>
      <c r="C1276" s="152" t="s">
        <v>622</v>
      </c>
      <c r="D1276" s="152">
        <v>34</v>
      </c>
      <c r="E1276" s="10" t="s">
        <v>669</v>
      </c>
      <c r="F1276" s="152">
        <f t="shared" si="67"/>
        <v>1958</v>
      </c>
      <c r="G1276" s="152"/>
      <c r="H1276" s="152"/>
      <c r="I1276" s="152"/>
      <c r="J1276" s="152">
        <v>63</v>
      </c>
    </row>
    <row r="1277" spans="1:10">
      <c r="A1277" s="10" t="str">
        <f t="shared" si="66"/>
        <v>HWW-1341959</v>
      </c>
      <c r="B1277" s="10" t="s">
        <v>618</v>
      </c>
      <c r="C1277" s="152" t="s">
        <v>622</v>
      </c>
      <c r="D1277" s="152">
        <v>34</v>
      </c>
      <c r="E1277" s="10" t="s">
        <v>669</v>
      </c>
      <c r="F1277" s="152">
        <f t="shared" si="67"/>
        <v>1959</v>
      </c>
      <c r="G1277" s="152"/>
      <c r="H1277" s="152"/>
      <c r="I1277" s="152"/>
      <c r="J1277" s="152">
        <v>65</v>
      </c>
    </row>
    <row r="1278" spans="1:10">
      <c r="A1278" s="10" t="str">
        <f t="shared" si="66"/>
        <v>HWW-1341960</v>
      </c>
      <c r="B1278" s="10" t="s">
        <v>618</v>
      </c>
      <c r="C1278" s="152" t="s">
        <v>622</v>
      </c>
      <c r="D1278" s="152">
        <v>34</v>
      </c>
      <c r="E1278" s="10" t="s">
        <v>669</v>
      </c>
      <c r="F1278" s="152">
        <f t="shared" si="67"/>
        <v>1960</v>
      </c>
      <c r="G1278" s="152"/>
      <c r="H1278" s="152"/>
      <c r="I1278" s="152"/>
      <c r="J1278" s="152">
        <v>68</v>
      </c>
    </row>
    <row r="1279" spans="1:10">
      <c r="A1279" s="10" t="str">
        <f t="shared" si="66"/>
        <v>HWW-1341961</v>
      </c>
      <c r="B1279" s="10" t="s">
        <v>618</v>
      </c>
      <c r="C1279" s="152" t="s">
        <v>622</v>
      </c>
      <c r="D1279" s="152">
        <v>34</v>
      </c>
      <c r="E1279" s="10" t="s">
        <v>669</v>
      </c>
      <c r="F1279" s="152">
        <f t="shared" si="67"/>
        <v>1961</v>
      </c>
      <c r="G1279" s="152"/>
      <c r="H1279" s="152"/>
      <c r="I1279" s="152"/>
      <c r="J1279" s="152">
        <v>69</v>
      </c>
    </row>
    <row r="1280" spans="1:10">
      <c r="A1280" s="10" t="str">
        <f t="shared" si="66"/>
        <v>HWW-1341962</v>
      </c>
      <c r="B1280" s="10" t="s">
        <v>618</v>
      </c>
      <c r="C1280" s="152" t="s">
        <v>622</v>
      </c>
      <c r="D1280" s="152">
        <v>34</v>
      </c>
      <c r="E1280" s="10" t="s">
        <v>669</v>
      </c>
      <c r="F1280" s="152">
        <f t="shared" si="67"/>
        <v>1962</v>
      </c>
      <c r="G1280" s="152"/>
      <c r="H1280" s="152"/>
      <c r="I1280" s="152"/>
      <c r="J1280" s="152">
        <v>71</v>
      </c>
    </row>
    <row r="1281" spans="1:10">
      <c r="A1281" s="10" t="str">
        <f t="shared" si="66"/>
        <v>HWW-1341963</v>
      </c>
      <c r="B1281" s="10" t="s">
        <v>618</v>
      </c>
      <c r="C1281" s="152" t="s">
        <v>622</v>
      </c>
      <c r="D1281" s="152">
        <v>34</v>
      </c>
      <c r="E1281" s="10" t="s">
        <v>669</v>
      </c>
      <c r="F1281" s="152">
        <f t="shared" si="67"/>
        <v>1963</v>
      </c>
      <c r="G1281" s="152"/>
      <c r="H1281" s="152"/>
      <c r="I1281" s="152"/>
      <c r="J1281" s="152">
        <v>72</v>
      </c>
    </row>
    <row r="1282" spans="1:10">
      <c r="A1282" s="10" t="str">
        <f t="shared" si="66"/>
        <v>HWW-1341964</v>
      </c>
      <c r="B1282" s="10" t="s">
        <v>618</v>
      </c>
      <c r="C1282" s="152" t="s">
        <v>622</v>
      </c>
      <c r="D1282" s="152">
        <v>34</v>
      </c>
      <c r="E1282" s="10" t="s">
        <v>669</v>
      </c>
      <c r="F1282" s="152">
        <f t="shared" si="67"/>
        <v>1964</v>
      </c>
      <c r="G1282" s="152"/>
      <c r="H1282" s="152"/>
      <c r="I1282" s="152"/>
      <c r="J1282" s="152">
        <v>73</v>
      </c>
    </row>
    <row r="1283" spans="1:10">
      <c r="A1283" s="10" t="str">
        <f t="shared" si="66"/>
        <v>HWW-1341965</v>
      </c>
      <c r="B1283" s="10" t="s">
        <v>618</v>
      </c>
      <c r="C1283" s="152" t="s">
        <v>622</v>
      </c>
      <c r="D1283" s="152">
        <v>34</v>
      </c>
      <c r="E1283" s="10" t="s">
        <v>669</v>
      </c>
      <c r="F1283" s="152">
        <f t="shared" si="67"/>
        <v>1965</v>
      </c>
      <c r="G1283" s="152"/>
      <c r="H1283" s="152"/>
      <c r="I1283" s="152"/>
      <c r="J1283" s="152">
        <v>74</v>
      </c>
    </row>
    <row r="1284" spans="1:10">
      <c r="A1284" s="10" t="str">
        <f t="shared" si="66"/>
        <v>HWW-1341966</v>
      </c>
      <c r="B1284" s="10" t="s">
        <v>618</v>
      </c>
      <c r="C1284" s="152" t="s">
        <v>622</v>
      </c>
      <c r="D1284" s="152">
        <v>34</v>
      </c>
      <c r="E1284" s="10" t="s">
        <v>669</v>
      </c>
      <c r="F1284" s="152">
        <f t="shared" si="67"/>
        <v>1966</v>
      </c>
      <c r="G1284" s="152"/>
      <c r="H1284" s="152"/>
      <c r="I1284" s="152"/>
      <c r="J1284" s="152">
        <v>75</v>
      </c>
    </row>
    <row r="1285" spans="1:10">
      <c r="A1285" s="10" t="str">
        <f t="shared" si="66"/>
        <v>HWW-1341967</v>
      </c>
      <c r="B1285" s="10" t="s">
        <v>618</v>
      </c>
      <c r="C1285" s="152" t="s">
        <v>622</v>
      </c>
      <c r="D1285" s="152">
        <v>34</v>
      </c>
      <c r="E1285" s="10" t="s">
        <v>669</v>
      </c>
      <c r="F1285" s="152">
        <f t="shared" si="67"/>
        <v>1967</v>
      </c>
      <c r="G1285" s="152"/>
      <c r="H1285" s="152"/>
      <c r="I1285" s="152"/>
      <c r="J1285" s="152">
        <v>76</v>
      </c>
    </row>
    <row r="1286" spans="1:10">
      <c r="A1286" s="10" t="str">
        <f t="shared" si="66"/>
        <v>HWW-1341968</v>
      </c>
      <c r="B1286" s="10" t="s">
        <v>618</v>
      </c>
      <c r="C1286" s="152" t="s">
        <v>622</v>
      </c>
      <c r="D1286" s="152">
        <v>34</v>
      </c>
      <c r="E1286" s="10" t="s">
        <v>669</v>
      </c>
      <c r="F1286" s="152">
        <f t="shared" si="67"/>
        <v>1968</v>
      </c>
      <c r="G1286" s="152"/>
      <c r="H1286" s="152"/>
      <c r="I1286" s="152"/>
      <c r="J1286" s="152">
        <v>77</v>
      </c>
    </row>
    <row r="1287" spans="1:10">
      <c r="A1287" s="10" t="str">
        <f t="shared" si="66"/>
        <v>HWW-1341969</v>
      </c>
      <c r="B1287" s="10" t="s">
        <v>618</v>
      </c>
      <c r="C1287" s="152" t="s">
        <v>622</v>
      </c>
      <c r="D1287" s="152">
        <v>34</v>
      </c>
      <c r="E1287" s="10" t="s">
        <v>669</v>
      </c>
      <c r="F1287" s="152">
        <f t="shared" si="67"/>
        <v>1969</v>
      </c>
      <c r="G1287" s="152"/>
      <c r="H1287" s="152"/>
      <c r="I1287" s="152"/>
      <c r="J1287" s="152">
        <v>80</v>
      </c>
    </row>
    <row r="1288" spans="1:10">
      <c r="A1288" s="10" t="str">
        <f t="shared" si="66"/>
        <v>HWW-1341970</v>
      </c>
      <c r="B1288" s="10" t="s">
        <v>618</v>
      </c>
      <c r="C1288" s="152" t="s">
        <v>622</v>
      </c>
      <c r="D1288" s="152">
        <v>34</v>
      </c>
      <c r="E1288" s="10" t="s">
        <v>669</v>
      </c>
      <c r="F1288" s="152">
        <f t="shared" si="67"/>
        <v>1970</v>
      </c>
      <c r="G1288" s="152"/>
      <c r="H1288" s="152"/>
      <c r="I1288" s="152"/>
      <c r="J1288" s="152">
        <v>84</v>
      </c>
    </row>
    <row r="1289" spans="1:10">
      <c r="A1289" s="10" t="str">
        <f t="shared" si="66"/>
        <v>HWW-1341971</v>
      </c>
      <c r="B1289" s="10" t="s">
        <v>618</v>
      </c>
      <c r="C1289" s="152" t="s">
        <v>622</v>
      </c>
      <c r="D1289" s="152">
        <v>34</v>
      </c>
      <c r="E1289" s="10" t="s">
        <v>669</v>
      </c>
      <c r="F1289" s="152" t="s">
        <v>536</v>
      </c>
      <c r="G1289" s="152"/>
      <c r="H1289" s="152"/>
      <c r="I1289" s="152"/>
      <c r="J1289" s="152">
        <v>94</v>
      </c>
    </row>
    <row r="1290" spans="1:10">
      <c r="A1290" s="10" t="str">
        <f t="shared" si="66"/>
        <v>HWW-1341972</v>
      </c>
      <c r="B1290" s="10" t="s">
        <v>618</v>
      </c>
      <c r="C1290" s="152" t="s">
        <v>622</v>
      </c>
      <c r="D1290" s="152">
        <v>34</v>
      </c>
      <c r="E1290" s="10" t="s">
        <v>669</v>
      </c>
      <c r="F1290" s="152" t="s">
        <v>537</v>
      </c>
      <c r="G1290" s="152"/>
      <c r="H1290" s="152"/>
      <c r="I1290" s="152"/>
      <c r="J1290" s="152">
        <v>98</v>
      </c>
    </row>
    <row r="1291" spans="1:10">
      <c r="A1291" s="10" t="str">
        <f t="shared" si="66"/>
        <v>HWW-1341973</v>
      </c>
      <c r="B1291" s="10" t="s">
        <v>618</v>
      </c>
      <c r="C1291" s="152" t="s">
        <v>622</v>
      </c>
      <c r="D1291" s="152">
        <v>34</v>
      </c>
      <c r="E1291" s="10" t="s">
        <v>669</v>
      </c>
      <c r="F1291" s="152" t="s">
        <v>538</v>
      </c>
      <c r="G1291" s="152"/>
      <c r="H1291" s="152"/>
      <c r="I1291" s="152"/>
      <c r="J1291" s="152">
        <v>100</v>
      </c>
    </row>
    <row r="1292" spans="1:10">
      <c r="A1292" s="10" t="str">
        <f t="shared" si="66"/>
        <v>HWW-1341974</v>
      </c>
      <c r="B1292" s="10" t="s">
        <v>618</v>
      </c>
      <c r="C1292" s="152" t="s">
        <v>622</v>
      </c>
      <c r="D1292" s="152">
        <v>34</v>
      </c>
      <c r="E1292" s="10" t="s">
        <v>669</v>
      </c>
      <c r="F1292" s="152" t="s">
        <v>539</v>
      </c>
      <c r="G1292" s="152"/>
      <c r="H1292" s="152"/>
      <c r="I1292" s="152"/>
      <c r="J1292" s="152">
        <v>110</v>
      </c>
    </row>
    <row r="1293" spans="1:10">
      <c r="A1293" s="10" t="str">
        <f t="shared" si="66"/>
        <v>HWW-1341975</v>
      </c>
      <c r="B1293" s="10" t="s">
        <v>618</v>
      </c>
      <c r="C1293" s="152" t="s">
        <v>622</v>
      </c>
      <c r="D1293" s="152">
        <v>34</v>
      </c>
      <c r="E1293" s="10" t="s">
        <v>669</v>
      </c>
      <c r="F1293" s="152" t="s">
        <v>540</v>
      </c>
      <c r="G1293" s="152"/>
      <c r="H1293" s="152"/>
      <c r="I1293" s="152"/>
      <c r="J1293" s="152">
        <v>146</v>
      </c>
    </row>
    <row r="1294" spans="1:10">
      <c r="A1294" s="10" t="str">
        <f t="shared" si="66"/>
        <v>HWW-1341976</v>
      </c>
      <c r="B1294" s="10" t="s">
        <v>618</v>
      </c>
      <c r="C1294" s="152" t="s">
        <v>622</v>
      </c>
      <c r="D1294" s="152">
        <v>34</v>
      </c>
      <c r="E1294" s="10" t="s">
        <v>669</v>
      </c>
      <c r="F1294" s="152" t="s">
        <v>541</v>
      </c>
      <c r="G1294" s="152"/>
      <c r="H1294" s="152"/>
      <c r="I1294" s="152"/>
      <c r="J1294" s="152">
        <v>154</v>
      </c>
    </row>
    <row r="1295" spans="1:10">
      <c r="A1295" s="10" t="str">
        <f t="shared" ref="A1295:A1466" si="68">CONCATENATE(B1295,C1295,D1295,F1295)</f>
        <v>HWW-1341977</v>
      </c>
      <c r="B1295" s="10" t="s">
        <v>618</v>
      </c>
      <c r="C1295" s="152" t="s">
        <v>622</v>
      </c>
      <c r="D1295" s="152">
        <v>34</v>
      </c>
      <c r="E1295" s="10" t="s">
        <v>669</v>
      </c>
      <c r="F1295" s="152" t="s">
        <v>542</v>
      </c>
      <c r="G1295" s="152"/>
      <c r="H1295" s="152"/>
      <c r="I1295" s="152"/>
      <c r="J1295" s="152">
        <v>162</v>
      </c>
    </row>
    <row r="1296" spans="1:10">
      <c r="A1296" s="10" t="str">
        <f t="shared" si="68"/>
        <v>HWW-1341978</v>
      </c>
      <c r="B1296" s="10" t="s">
        <v>618</v>
      </c>
      <c r="C1296" s="152" t="s">
        <v>622</v>
      </c>
      <c r="D1296" s="152">
        <v>34</v>
      </c>
      <c r="E1296" s="10" t="s">
        <v>669</v>
      </c>
      <c r="F1296" s="152" t="s">
        <v>543</v>
      </c>
      <c r="G1296" s="152"/>
      <c r="H1296" s="152"/>
      <c r="I1296" s="152"/>
      <c r="J1296" s="152">
        <v>173</v>
      </c>
    </row>
    <row r="1297" spans="1:10">
      <c r="A1297" s="10" t="str">
        <f t="shared" si="68"/>
        <v>HWW-1341979</v>
      </c>
      <c r="B1297" s="10" t="s">
        <v>618</v>
      </c>
      <c r="C1297" s="152" t="s">
        <v>622</v>
      </c>
      <c r="D1297" s="152">
        <v>34</v>
      </c>
      <c r="E1297" s="10" t="s">
        <v>669</v>
      </c>
      <c r="F1297" s="152" t="s">
        <v>544</v>
      </c>
      <c r="G1297" s="152"/>
      <c r="H1297" s="152"/>
      <c r="I1297" s="152"/>
      <c r="J1297" s="152">
        <v>185</v>
      </c>
    </row>
    <row r="1298" spans="1:10">
      <c r="A1298" s="10" t="str">
        <f t="shared" si="68"/>
        <v>HWW-1341980</v>
      </c>
      <c r="B1298" s="10" t="s">
        <v>618</v>
      </c>
      <c r="C1298" s="152" t="s">
        <v>622</v>
      </c>
      <c r="D1298" s="152">
        <v>34</v>
      </c>
      <c r="E1298" s="10" t="s">
        <v>669</v>
      </c>
      <c r="F1298" s="152" t="s">
        <v>545</v>
      </c>
      <c r="G1298" s="152"/>
      <c r="H1298" s="152"/>
      <c r="I1298" s="152"/>
      <c r="J1298" s="152">
        <v>202</v>
      </c>
    </row>
    <row r="1299" spans="1:10">
      <c r="A1299" s="10" t="str">
        <f t="shared" si="68"/>
        <v>HWW-1341981</v>
      </c>
      <c r="B1299" s="10" t="s">
        <v>618</v>
      </c>
      <c r="C1299" s="152" t="s">
        <v>622</v>
      </c>
      <c r="D1299" s="152">
        <v>34</v>
      </c>
      <c r="E1299" s="10" t="s">
        <v>669</v>
      </c>
      <c r="F1299" s="152" t="s">
        <v>546</v>
      </c>
      <c r="G1299" s="152"/>
      <c r="H1299" s="152"/>
      <c r="I1299" s="152"/>
      <c r="J1299" s="152">
        <v>219</v>
      </c>
    </row>
    <row r="1300" spans="1:10">
      <c r="A1300" s="10" t="str">
        <f t="shared" si="68"/>
        <v>HWW-1341982</v>
      </c>
      <c r="B1300" s="10" t="s">
        <v>618</v>
      </c>
      <c r="C1300" s="152" t="s">
        <v>622</v>
      </c>
      <c r="D1300" s="152">
        <v>34</v>
      </c>
      <c r="E1300" s="10" t="s">
        <v>669</v>
      </c>
      <c r="F1300" s="152" t="s">
        <v>547</v>
      </c>
      <c r="G1300" s="152"/>
      <c r="H1300" s="152"/>
      <c r="I1300" s="152"/>
      <c r="J1300" s="152">
        <v>231</v>
      </c>
    </row>
    <row r="1301" spans="1:10">
      <c r="A1301" s="10" t="str">
        <f t="shared" si="68"/>
        <v>HWW-1341983</v>
      </c>
      <c r="B1301" s="10" t="s">
        <v>618</v>
      </c>
      <c r="C1301" s="152" t="s">
        <v>622</v>
      </c>
      <c r="D1301" s="152">
        <v>34</v>
      </c>
      <c r="E1301" s="10" t="s">
        <v>669</v>
      </c>
      <c r="F1301" s="152" t="s">
        <v>548</v>
      </c>
      <c r="G1301" s="152"/>
      <c r="H1301" s="152"/>
      <c r="I1301" s="152"/>
      <c r="J1301" s="152">
        <v>239</v>
      </c>
    </row>
    <row r="1302" spans="1:10">
      <c r="A1302" s="10" t="str">
        <f t="shared" si="68"/>
        <v>HWW-1341984</v>
      </c>
      <c r="B1302" s="10" t="s">
        <v>618</v>
      </c>
      <c r="C1302" s="152" t="s">
        <v>622</v>
      </c>
      <c r="D1302" s="152">
        <v>34</v>
      </c>
      <c r="E1302" s="10" t="s">
        <v>669</v>
      </c>
      <c r="F1302" s="152" t="s">
        <v>549</v>
      </c>
      <c r="G1302" s="152"/>
      <c r="H1302" s="152"/>
      <c r="I1302" s="152"/>
      <c r="J1302" s="152">
        <v>244</v>
      </c>
    </row>
    <row r="1303" spans="1:10">
      <c r="A1303" s="10" t="str">
        <f t="shared" si="68"/>
        <v>HWW-1341985</v>
      </c>
      <c r="B1303" s="10" t="s">
        <v>618</v>
      </c>
      <c r="C1303" s="152" t="s">
        <v>622</v>
      </c>
      <c r="D1303" s="152">
        <v>34</v>
      </c>
      <c r="E1303" s="10" t="s">
        <v>669</v>
      </c>
      <c r="F1303" s="152" t="s">
        <v>550</v>
      </c>
      <c r="G1303" s="152"/>
      <c r="H1303" s="152"/>
      <c r="I1303" s="152"/>
      <c r="J1303" s="152">
        <v>254</v>
      </c>
    </row>
    <row r="1304" spans="1:10">
      <c r="A1304" s="10" t="str">
        <f t="shared" si="68"/>
        <v>HWW-1341986</v>
      </c>
      <c r="B1304" s="10" t="s">
        <v>618</v>
      </c>
      <c r="C1304" s="152" t="s">
        <v>622</v>
      </c>
      <c r="D1304" s="152">
        <v>34</v>
      </c>
      <c r="E1304" s="10" t="s">
        <v>669</v>
      </c>
      <c r="F1304" s="152" t="s">
        <v>551</v>
      </c>
      <c r="G1304" s="152"/>
      <c r="H1304" s="152"/>
      <c r="I1304" s="152"/>
      <c r="J1304" s="152">
        <v>255</v>
      </c>
    </row>
    <row r="1305" spans="1:10">
      <c r="A1305" s="10" t="str">
        <f t="shared" si="68"/>
        <v>HWW-1341987</v>
      </c>
      <c r="B1305" s="10" t="s">
        <v>618</v>
      </c>
      <c r="C1305" s="152" t="s">
        <v>622</v>
      </c>
      <c r="D1305" s="152">
        <v>34</v>
      </c>
      <c r="E1305" s="10" t="s">
        <v>669</v>
      </c>
      <c r="F1305" s="152" t="s">
        <v>552</v>
      </c>
      <c r="G1305" s="152"/>
      <c r="H1305" s="152"/>
      <c r="I1305" s="152"/>
      <c r="J1305" s="152">
        <v>263</v>
      </c>
    </row>
    <row r="1306" spans="1:10">
      <c r="A1306" s="10" t="str">
        <f t="shared" si="68"/>
        <v>HWW-1341988</v>
      </c>
      <c r="B1306" s="10" t="s">
        <v>618</v>
      </c>
      <c r="C1306" s="152" t="s">
        <v>622</v>
      </c>
      <c r="D1306" s="152">
        <v>34</v>
      </c>
      <c r="E1306" s="10" t="s">
        <v>669</v>
      </c>
      <c r="F1306" s="152" t="s">
        <v>553</v>
      </c>
      <c r="G1306" s="152"/>
      <c r="H1306" s="152"/>
      <c r="I1306" s="152"/>
      <c r="J1306" s="152">
        <v>280</v>
      </c>
    </row>
    <row r="1307" spans="1:10">
      <c r="A1307" s="10" t="str">
        <f t="shared" si="68"/>
        <v>HWW-1341989</v>
      </c>
      <c r="B1307" s="10" t="s">
        <v>618</v>
      </c>
      <c r="C1307" s="152" t="s">
        <v>622</v>
      </c>
      <c r="D1307" s="152">
        <v>34</v>
      </c>
      <c r="E1307" s="10" t="s">
        <v>669</v>
      </c>
      <c r="F1307" s="152" t="s">
        <v>554</v>
      </c>
      <c r="G1307" s="152"/>
      <c r="H1307" s="152"/>
      <c r="I1307" s="152"/>
      <c r="J1307" s="152">
        <v>295</v>
      </c>
    </row>
    <row r="1308" spans="1:10">
      <c r="A1308" s="10" t="str">
        <f t="shared" si="68"/>
        <v>HWW-1341990</v>
      </c>
      <c r="B1308" s="10" t="s">
        <v>618</v>
      </c>
      <c r="C1308" s="152" t="s">
        <v>622</v>
      </c>
      <c r="D1308" s="152">
        <v>34</v>
      </c>
      <c r="E1308" s="10" t="s">
        <v>669</v>
      </c>
      <c r="F1308" s="152" t="s">
        <v>555</v>
      </c>
      <c r="G1308" s="152"/>
      <c r="H1308" s="152"/>
      <c r="I1308" s="152"/>
      <c r="J1308" s="152">
        <v>301</v>
      </c>
    </row>
    <row r="1309" spans="1:10">
      <c r="A1309" s="10" t="str">
        <f t="shared" si="68"/>
        <v>HWW-1341991</v>
      </c>
      <c r="B1309" s="10" t="s">
        <v>618</v>
      </c>
      <c r="C1309" s="152" t="s">
        <v>622</v>
      </c>
      <c r="D1309" s="152">
        <v>34</v>
      </c>
      <c r="E1309" s="10" t="s">
        <v>669</v>
      </c>
      <c r="F1309" s="152" t="s">
        <v>556</v>
      </c>
      <c r="G1309" s="152"/>
      <c r="H1309" s="152"/>
      <c r="I1309" s="152"/>
      <c r="J1309" s="152">
        <v>307</v>
      </c>
    </row>
    <row r="1310" spans="1:10">
      <c r="A1310" s="10" t="str">
        <f t="shared" si="68"/>
        <v>HWW-1341992</v>
      </c>
      <c r="B1310" s="10" t="s">
        <v>618</v>
      </c>
      <c r="C1310" s="152" t="s">
        <v>622</v>
      </c>
      <c r="D1310" s="152">
        <v>34</v>
      </c>
      <c r="E1310" s="10" t="s">
        <v>669</v>
      </c>
      <c r="F1310" s="152" t="s">
        <v>557</v>
      </c>
      <c r="G1310" s="152"/>
      <c r="H1310" s="152"/>
      <c r="I1310" s="152"/>
      <c r="J1310" s="152">
        <v>311</v>
      </c>
    </row>
    <row r="1311" spans="1:10">
      <c r="A1311" s="10" t="str">
        <f t="shared" si="68"/>
        <v>HWW-1341993</v>
      </c>
      <c r="B1311" s="10" t="s">
        <v>618</v>
      </c>
      <c r="C1311" s="152" t="s">
        <v>622</v>
      </c>
      <c r="D1311" s="152">
        <v>34</v>
      </c>
      <c r="E1311" s="10" t="s">
        <v>669</v>
      </c>
      <c r="F1311" s="152" t="s">
        <v>558</v>
      </c>
      <c r="G1311" s="152"/>
      <c r="H1311" s="152"/>
      <c r="I1311" s="152"/>
      <c r="J1311" s="152">
        <v>321</v>
      </c>
    </row>
    <row r="1312" spans="1:10">
      <c r="A1312" s="10" t="str">
        <f t="shared" si="68"/>
        <v>HWW-1341994</v>
      </c>
      <c r="B1312" s="10" t="s">
        <v>618</v>
      </c>
      <c r="C1312" s="152" t="s">
        <v>622</v>
      </c>
      <c r="D1312" s="152">
        <v>34</v>
      </c>
      <c r="E1312" s="10" t="s">
        <v>669</v>
      </c>
      <c r="F1312" s="152" t="s">
        <v>559</v>
      </c>
      <c r="G1312" s="152"/>
      <c r="H1312" s="152"/>
      <c r="I1312" s="152"/>
      <c r="J1312" s="152">
        <v>327</v>
      </c>
    </row>
    <row r="1313" spans="1:10">
      <c r="A1313" s="10" t="str">
        <f t="shared" si="68"/>
        <v>HWW-1341995</v>
      </c>
      <c r="B1313" s="10" t="s">
        <v>618</v>
      </c>
      <c r="C1313" s="152" t="s">
        <v>622</v>
      </c>
      <c r="D1313" s="152">
        <v>34</v>
      </c>
      <c r="E1313" s="10" t="s">
        <v>669</v>
      </c>
      <c r="F1313" s="152" t="s">
        <v>560</v>
      </c>
      <c r="G1313" s="152"/>
      <c r="H1313" s="152"/>
      <c r="I1313" s="152"/>
      <c r="J1313" s="152">
        <v>332</v>
      </c>
    </row>
    <row r="1314" spans="1:10">
      <c r="A1314" s="10" t="str">
        <f t="shared" si="68"/>
        <v>HWW-1341996</v>
      </c>
      <c r="B1314" s="10" t="s">
        <v>618</v>
      </c>
      <c r="C1314" s="152" t="s">
        <v>622</v>
      </c>
      <c r="D1314" s="152">
        <v>34</v>
      </c>
      <c r="E1314" s="10" t="s">
        <v>669</v>
      </c>
      <c r="F1314" s="152" t="s">
        <v>561</v>
      </c>
      <c r="G1314" s="152"/>
      <c r="H1314" s="152"/>
      <c r="I1314" s="152"/>
      <c r="J1314" s="152">
        <v>339</v>
      </c>
    </row>
    <row r="1315" spans="1:10">
      <c r="A1315" s="10" t="str">
        <f t="shared" si="68"/>
        <v>HWW-1341997</v>
      </c>
      <c r="B1315" s="10" t="s">
        <v>618</v>
      </c>
      <c r="C1315" s="152" t="s">
        <v>622</v>
      </c>
      <c r="D1315" s="152">
        <v>34</v>
      </c>
      <c r="E1315" s="10" t="s">
        <v>669</v>
      </c>
      <c r="F1315" s="152" t="s">
        <v>562</v>
      </c>
      <c r="G1315" s="152"/>
      <c r="H1315" s="152"/>
      <c r="I1315" s="152"/>
      <c r="J1315" s="152">
        <v>347</v>
      </c>
    </row>
    <row r="1316" spans="1:10">
      <c r="A1316" s="10" t="str">
        <f t="shared" si="68"/>
        <v>HWW-1341998</v>
      </c>
      <c r="B1316" s="10" t="s">
        <v>618</v>
      </c>
      <c r="C1316" s="152" t="s">
        <v>622</v>
      </c>
      <c r="D1316" s="152">
        <v>34</v>
      </c>
      <c r="E1316" s="10" t="s">
        <v>669</v>
      </c>
      <c r="F1316" s="152" t="s">
        <v>563</v>
      </c>
      <c r="G1316" s="152"/>
      <c r="H1316" s="152"/>
      <c r="I1316" s="152"/>
      <c r="J1316" s="152">
        <v>355</v>
      </c>
    </row>
    <row r="1317" spans="1:10">
      <c r="A1317" s="10" t="str">
        <f t="shared" si="68"/>
        <v>HWW-1341999</v>
      </c>
      <c r="B1317" s="10" t="s">
        <v>618</v>
      </c>
      <c r="C1317" s="152" t="s">
        <v>622</v>
      </c>
      <c r="D1317" s="152">
        <v>34</v>
      </c>
      <c r="E1317" s="10" t="s">
        <v>669</v>
      </c>
      <c r="F1317" s="152" t="s">
        <v>564</v>
      </c>
      <c r="G1317" s="152"/>
      <c r="H1317" s="152"/>
      <c r="I1317" s="152"/>
      <c r="J1317" s="152">
        <v>361</v>
      </c>
    </row>
    <row r="1318" spans="1:10">
      <c r="A1318" s="10" t="str">
        <f t="shared" si="68"/>
        <v>HWW-1342000</v>
      </c>
      <c r="B1318" s="10" t="s">
        <v>618</v>
      </c>
      <c r="C1318" s="152" t="s">
        <v>622</v>
      </c>
      <c r="D1318" s="152">
        <v>34</v>
      </c>
      <c r="E1318" s="10" t="s">
        <v>669</v>
      </c>
      <c r="F1318" s="152" t="s">
        <v>565</v>
      </c>
      <c r="G1318" s="152"/>
      <c r="H1318" s="152"/>
      <c r="I1318" s="152"/>
      <c r="J1318" s="152">
        <v>377</v>
      </c>
    </row>
    <row r="1319" spans="1:10">
      <c r="A1319" s="10" t="str">
        <f t="shared" si="68"/>
        <v>HWW-1342001</v>
      </c>
      <c r="B1319" s="10" t="s">
        <v>618</v>
      </c>
      <c r="C1319" s="152" t="s">
        <v>622</v>
      </c>
      <c r="D1319" s="152">
        <v>34</v>
      </c>
      <c r="E1319" s="10" t="s">
        <v>669</v>
      </c>
      <c r="F1319" s="152" t="s">
        <v>566</v>
      </c>
      <c r="G1319" s="152">
        <v>383</v>
      </c>
      <c r="H1319" s="152">
        <v>392</v>
      </c>
      <c r="I1319" s="152">
        <f>G1320</f>
        <v>395</v>
      </c>
      <c r="J1319" s="152">
        <f>ROUND((G1319+2*H1319+I1319)/4,1)</f>
        <v>390.5</v>
      </c>
    </row>
    <row r="1320" spans="1:10">
      <c r="A1320" s="10" t="str">
        <f t="shared" si="68"/>
        <v>HWW-1342002</v>
      </c>
      <c r="B1320" s="10" t="s">
        <v>618</v>
      </c>
      <c r="C1320" s="152" t="s">
        <v>622</v>
      </c>
      <c r="D1320" s="152">
        <v>34</v>
      </c>
      <c r="E1320" s="10" t="s">
        <v>669</v>
      </c>
      <c r="F1320" s="152" t="s">
        <v>567</v>
      </c>
      <c r="G1320" s="152">
        <v>395</v>
      </c>
      <c r="H1320" s="152">
        <v>406</v>
      </c>
      <c r="I1320" s="152">
        <f t="shared" ref="I1320:I1334" si="69">G1321</f>
        <v>407</v>
      </c>
      <c r="J1320" s="152">
        <f t="shared" ref="J1320:J1334" si="70">ROUND((G1320+2*H1320+I1320)/4,1)</f>
        <v>403.5</v>
      </c>
    </row>
    <row r="1321" spans="1:10">
      <c r="A1321" s="10" t="str">
        <f t="shared" si="68"/>
        <v>HWW-1342003</v>
      </c>
      <c r="B1321" s="10" t="s">
        <v>618</v>
      </c>
      <c r="C1321" s="152" t="s">
        <v>622</v>
      </c>
      <c r="D1321" s="152">
        <v>34</v>
      </c>
      <c r="E1321" s="10" t="s">
        <v>669</v>
      </c>
      <c r="F1321" s="152" t="s">
        <v>568</v>
      </c>
      <c r="G1321" s="152">
        <v>407</v>
      </c>
      <c r="H1321" s="152">
        <v>403</v>
      </c>
      <c r="I1321" s="152">
        <f t="shared" si="69"/>
        <v>415</v>
      </c>
      <c r="J1321" s="152">
        <f t="shared" si="70"/>
        <v>407</v>
      </c>
    </row>
    <row r="1322" spans="1:10">
      <c r="A1322" s="10" t="str">
        <f t="shared" si="68"/>
        <v>HWW-1342004</v>
      </c>
      <c r="B1322" s="10" t="s">
        <v>618</v>
      </c>
      <c r="C1322" s="152" t="s">
        <v>622</v>
      </c>
      <c r="D1322" s="152">
        <v>34</v>
      </c>
      <c r="E1322" s="10" t="s">
        <v>669</v>
      </c>
      <c r="F1322" s="152" t="s">
        <v>569</v>
      </c>
      <c r="G1322" s="152">
        <v>415</v>
      </c>
      <c r="H1322" s="152">
        <v>426</v>
      </c>
      <c r="I1322" s="152">
        <f t="shared" si="69"/>
        <v>462</v>
      </c>
      <c r="J1322" s="152">
        <f t="shared" si="70"/>
        <v>432.3</v>
      </c>
    </row>
    <row r="1323" spans="1:10">
      <c r="A1323" s="10" t="str">
        <f t="shared" si="68"/>
        <v>HWW-1342005</v>
      </c>
      <c r="B1323" s="10" t="s">
        <v>618</v>
      </c>
      <c r="C1323" s="152" t="s">
        <v>622</v>
      </c>
      <c r="D1323" s="152">
        <v>34</v>
      </c>
      <c r="E1323" s="10" t="s">
        <v>669</v>
      </c>
      <c r="F1323" s="152" t="s">
        <v>570</v>
      </c>
      <c r="G1323" s="152">
        <v>462</v>
      </c>
      <c r="H1323" s="152">
        <v>464</v>
      </c>
      <c r="I1323" s="152">
        <f t="shared" si="69"/>
        <v>485</v>
      </c>
      <c r="J1323" s="152">
        <f t="shared" si="70"/>
        <v>468.8</v>
      </c>
    </row>
    <row r="1324" spans="1:10">
      <c r="A1324" s="10" t="str">
        <f t="shared" si="68"/>
        <v>HWW-1342006</v>
      </c>
      <c r="B1324" s="10" t="s">
        <v>618</v>
      </c>
      <c r="C1324" s="152" t="s">
        <v>622</v>
      </c>
      <c r="D1324" s="152">
        <v>34</v>
      </c>
      <c r="E1324" s="10" t="s">
        <v>669</v>
      </c>
      <c r="F1324" s="152" t="s">
        <v>571</v>
      </c>
      <c r="G1324" s="152">
        <v>485</v>
      </c>
      <c r="H1324" s="152">
        <v>494</v>
      </c>
      <c r="I1324" s="152">
        <f t="shared" si="69"/>
        <v>524</v>
      </c>
      <c r="J1324" s="152">
        <f t="shared" si="70"/>
        <v>499.3</v>
      </c>
    </row>
    <row r="1325" spans="1:10">
      <c r="A1325" s="10" t="str">
        <f t="shared" si="68"/>
        <v>HWW-1342007</v>
      </c>
      <c r="B1325" s="10" t="s">
        <v>618</v>
      </c>
      <c r="C1325" s="152" t="s">
        <v>622</v>
      </c>
      <c r="D1325" s="152">
        <v>34</v>
      </c>
      <c r="E1325" s="10" t="s">
        <v>669</v>
      </c>
      <c r="F1325" s="154" t="s">
        <v>572</v>
      </c>
      <c r="G1325" s="152">
        <v>524</v>
      </c>
      <c r="H1325" s="152">
        <v>523</v>
      </c>
      <c r="I1325" s="152">
        <f t="shared" si="69"/>
        <v>550</v>
      </c>
      <c r="J1325" s="152">
        <f t="shared" si="70"/>
        <v>530</v>
      </c>
    </row>
    <row r="1326" spans="1:10">
      <c r="A1326" s="10" t="str">
        <f t="shared" si="68"/>
        <v>HWW-1342008</v>
      </c>
      <c r="B1326" s="10" t="s">
        <v>618</v>
      </c>
      <c r="C1326" s="152" t="s">
        <v>622</v>
      </c>
      <c r="D1326" s="152">
        <v>34</v>
      </c>
      <c r="E1326" s="10" t="s">
        <v>669</v>
      </c>
      <c r="F1326" s="152" t="s">
        <v>573</v>
      </c>
      <c r="G1326" s="152">
        <v>550</v>
      </c>
      <c r="H1326" s="152">
        <v>588</v>
      </c>
      <c r="I1326" s="152">
        <f t="shared" si="69"/>
        <v>624</v>
      </c>
      <c r="J1326" s="152">
        <f t="shared" si="70"/>
        <v>587.5</v>
      </c>
    </row>
    <row r="1327" spans="1:10">
      <c r="A1327" s="10" t="str">
        <f t="shared" si="68"/>
        <v>HWW-1342009</v>
      </c>
      <c r="B1327" s="10" t="s">
        <v>618</v>
      </c>
      <c r="C1327" s="152" t="s">
        <v>622</v>
      </c>
      <c r="D1327" s="152">
        <v>34</v>
      </c>
      <c r="E1327" s="10" t="s">
        <v>669</v>
      </c>
      <c r="F1327" s="152" t="s">
        <v>574</v>
      </c>
      <c r="G1327" s="152">
        <v>624</v>
      </c>
      <c r="H1327" s="152">
        <v>608</v>
      </c>
      <c r="I1327" s="152">
        <f t="shared" si="69"/>
        <v>617</v>
      </c>
      <c r="J1327" s="152">
        <f t="shared" si="70"/>
        <v>614.29999999999995</v>
      </c>
    </row>
    <row r="1328" spans="1:10">
      <c r="A1328" s="10" t="str">
        <f t="shared" si="68"/>
        <v>HWW-1342010</v>
      </c>
      <c r="B1328" s="10" t="s">
        <v>618</v>
      </c>
      <c r="C1328" s="152" t="s">
        <v>622</v>
      </c>
      <c r="D1328" s="152">
        <v>34</v>
      </c>
      <c r="E1328" s="10" t="s">
        <v>669</v>
      </c>
      <c r="F1328" s="152" t="s">
        <v>575</v>
      </c>
      <c r="G1328" s="152">
        <v>617</v>
      </c>
      <c r="H1328" s="152">
        <v>623</v>
      </c>
      <c r="I1328" s="152">
        <f t="shared" si="69"/>
        <v>633</v>
      </c>
      <c r="J1328" s="152">
        <f t="shared" si="70"/>
        <v>624</v>
      </c>
    </row>
    <row r="1329" spans="1:10">
      <c r="A1329" s="10" t="str">
        <f t="shared" si="68"/>
        <v>HWW-1342011</v>
      </c>
      <c r="B1329" s="10" t="s">
        <v>618</v>
      </c>
      <c r="C1329" s="152" t="s">
        <v>622</v>
      </c>
      <c r="D1329" s="152">
        <v>34</v>
      </c>
      <c r="E1329" s="10" t="s">
        <v>669</v>
      </c>
      <c r="F1329" s="152" t="s">
        <v>576</v>
      </c>
      <c r="G1329" s="152">
        <v>633</v>
      </c>
      <c r="H1329" s="152">
        <v>644</v>
      </c>
      <c r="I1329" s="152">
        <f t="shared" si="69"/>
        <v>669</v>
      </c>
      <c r="J1329" s="152">
        <f t="shared" si="70"/>
        <v>647.5</v>
      </c>
    </row>
    <row r="1330" spans="1:10">
      <c r="A1330" s="10" t="str">
        <f t="shared" si="68"/>
        <v>HWW-1342012</v>
      </c>
      <c r="B1330" s="10" t="s">
        <v>618</v>
      </c>
      <c r="C1330" s="152" t="s">
        <v>622</v>
      </c>
      <c r="D1330" s="152">
        <v>34</v>
      </c>
      <c r="E1330" s="10" t="s">
        <v>669</v>
      </c>
      <c r="F1330" s="152" t="s">
        <v>577</v>
      </c>
      <c r="G1330" s="152">
        <v>669</v>
      </c>
      <c r="H1330" s="152">
        <v>690</v>
      </c>
      <c r="I1330" s="152">
        <f t="shared" si="69"/>
        <v>698</v>
      </c>
      <c r="J1330" s="152">
        <f t="shared" si="70"/>
        <v>686.8</v>
      </c>
    </row>
    <row r="1331" spans="1:10">
      <c r="A1331" s="10" t="str">
        <f t="shared" si="68"/>
        <v>HWW-1342013</v>
      </c>
      <c r="B1331" s="10" t="s">
        <v>618</v>
      </c>
      <c r="C1331" s="152" t="s">
        <v>622</v>
      </c>
      <c r="D1331" s="152">
        <v>34</v>
      </c>
      <c r="E1331" s="10" t="s">
        <v>669</v>
      </c>
      <c r="F1331" s="152" t="s">
        <v>578</v>
      </c>
      <c r="G1331" s="152">
        <v>698</v>
      </c>
      <c r="H1331" s="152">
        <v>693</v>
      </c>
      <c r="I1331" s="152">
        <f t="shared" si="69"/>
        <v>720</v>
      </c>
      <c r="J1331" s="152">
        <f t="shared" si="70"/>
        <v>701</v>
      </c>
    </row>
    <row r="1332" spans="1:10">
      <c r="A1332" s="10" t="str">
        <f t="shared" si="68"/>
        <v>HWW-1342014</v>
      </c>
      <c r="B1332" s="10" t="s">
        <v>618</v>
      </c>
      <c r="C1332" s="152" t="s">
        <v>622</v>
      </c>
      <c r="D1332" s="152">
        <v>34</v>
      </c>
      <c r="E1332" s="10" t="s">
        <v>669</v>
      </c>
      <c r="F1332" s="152" t="s">
        <v>579</v>
      </c>
      <c r="G1332" s="152">
        <v>720</v>
      </c>
      <c r="H1332" s="152">
        <v>733</v>
      </c>
      <c r="I1332" s="152">
        <f t="shared" si="69"/>
        <v>736</v>
      </c>
      <c r="J1332" s="152">
        <f t="shared" si="70"/>
        <v>730.5</v>
      </c>
    </row>
    <row r="1333" spans="1:10">
      <c r="A1333" s="10" t="str">
        <f t="shared" si="68"/>
        <v>HWW-1342015</v>
      </c>
      <c r="B1333" s="10" t="s">
        <v>618</v>
      </c>
      <c r="C1333" s="152" t="s">
        <v>622</v>
      </c>
      <c r="D1333" s="152">
        <v>34</v>
      </c>
      <c r="E1333" s="10" t="s">
        <v>669</v>
      </c>
      <c r="F1333" s="152" t="s">
        <v>580</v>
      </c>
      <c r="G1333" s="152">
        <v>736</v>
      </c>
      <c r="H1333" s="152">
        <v>738</v>
      </c>
      <c r="I1333" s="152">
        <f t="shared" si="69"/>
        <v>747</v>
      </c>
      <c r="J1333" s="152">
        <f t="shared" si="70"/>
        <v>739.8</v>
      </c>
    </row>
    <row r="1334" spans="1:10">
      <c r="A1334" s="10" t="str">
        <f t="shared" si="68"/>
        <v>HWW-1342016</v>
      </c>
      <c r="B1334" s="10" t="s">
        <v>618</v>
      </c>
      <c r="C1334" s="152" t="s">
        <v>622</v>
      </c>
      <c r="D1334" s="152">
        <v>34</v>
      </c>
      <c r="E1334" s="10" t="s">
        <v>669</v>
      </c>
      <c r="F1334" s="152">
        <v>2016</v>
      </c>
      <c r="G1334" s="152">
        <v>747</v>
      </c>
      <c r="H1334" s="152">
        <v>750</v>
      </c>
      <c r="I1334" s="152">
        <f t="shared" si="69"/>
        <v>774</v>
      </c>
      <c r="J1334" s="152">
        <f t="shared" si="70"/>
        <v>755.3</v>
      </c>
    </row>
    <row r="1335" spans="1:10">
      <c r="A1335" s="10" t="str">
        <f t="shared" si="68"/>
        <v>HWW-1342017</v>
      </c>
      <c r="B1335" s="10" t="s">
        <v>618</v>
      </c>
      <c r="C1335" s="152" t="s">
        <v>622</v>
      </c>
      <c r="D1335" s="152">
        <v>34</v>
      </c>
      <c r="E1335" s="10" t="s">
        <v>669</v>
      </c>
      <c r="F1335" s="152">
        <v>2017</v>
      </c>
      <c r="G1335" s="152">
        <v>774</v>
      </c>
      <c r="H1335" s="152">
        <v>772</v>
      </c>
      <c r="I1335" s="152">
        <f t="shared" ref="I1335" si="71">G1336</f>
        <v>790</v>
      </c>
      <c r="J1335" s="152">
        <f t="shared" ref="J1335" si="72">ROUND((G1335+2*H1335+I1335)/4,1)</f>
        <v>777</v>
      </c>
    </row>
    <row r="1336" spans="1:10">
      <c r="A1336" s="10" t="str">
        <f t="shared" ref="A1336" si="73">CONCATENATE(B1336,C1336,D1336,F1336)</f>
        <v>HWW-1342018</v>
      </c>
      <c r="B1336" s="10" t="s">
        <v>618</v>
      </c>
      <c r="C1336" s="152" t="s">
        <v>622</v>
      </c>
      <c r="D1336" s="152">
        <v>34</v>
      </c>
      <c r="E1336" s="10" t="s">
        <v>669</v>
      </c>
      <c r="F1336" s="152">
        <v>2018</v>
      </c>
      <c r="G1336" s="152">
        <v>790</v>
      </c>
      <c r="H1336" s="152"/>
      <c r="I1336" s="152"/>
      <c r="J1336" s="152">
        <f>G1336</f>
        <v>790</v>
      </c>
    </row>
    <row r="1337" spans="1:10">
      <c r="A1337" s="10" t="str">
        <f t="shared" si="68"/>
        <v>HWW-1351912</v>
      </c>
      <c r="B1337" s="10" t="s">
        <v>618</v>
      </c>
      <c r="C1337" s="152" t="s">
        <v>622</v>
      </c>
      <c r="D1337" s="152">
        <v>35</v>
      </c>
      <c r="E1337" s="10" t="s">
        <v>1278</v>
      </c>
      <c r="F1337" s="152">
        <v>1912</v>
      </c>
      <c r="G1337" s="152">
        <v>9</v>
      </c>
      <c r="H1337" s="152"/>
      <c r="I1337" s="152"/>
      <c r="J1337" s="152">
        <f t="shared" ref="J1337:J1400" si="74">G1337</f>
        <v>9</v>
      </c>
    </row>
    <row r="1338" spans="1:10">
      <c r="A1338" s="10" t="str">
        <f t="shared" si="68"/>
        <v>HWW-1351913</v>
      </c>
      <c r="B1338" s="10" t="s">
        <v>618</v>
      </c>
      <c r="C1338" s="152" t="s">
        <v>622</v>
      </c>
      <c r="D1338" s="152">
        <v>35</v>
      </c>
      <c r="E1338" s="10" t="s">
        <v>1278</v>
      </c>
      <c r="F1338" s="152">
        <f>F1337+1</f>
        <v>1913</v>
      </c>
      <c r="G1338" s="152">
        <v>10</v>
      </c>
      <c r="H1338" s="152"/>
      <c r="I1338" s="152"/>
      <c r="J1338" s="152">
        <f t="shared" si="74"/>
        <v>10</v>
      </c>
    </row>
    <row r="1339" spans="1:10">
      <c r="A1339" s="10" t="str">
        <f t="shared" si="68"/>
        <v>HWW-1351914</v>
      </c>
      <c r="B1339" s="10" t="s">
        <v>618</v>
      </c>
      <c r="C1339" s="152" t="s">
        <v>622</v>
      </c>
      <c r="D1339" s="152">
        <v>35</v>
      </c>
      <c r="E1339" s="10" t="s">
        <v>1278</v>
      </c>
      <c r="F1339" s="152">
        <f t="shared" ref="F1339:F1394" si="75">F1338+1</f>
        <v>1914</v>
      </c>
      <c r="G1339" s="152">
        <v>9</v>
      </c>
      <c r="H1339" s="152"/>
      <c r="I1339" s="152"/>
      <c r="J1339" s="152">
        <f t="shared" si="74"/>
        <v>9</v>
      </c>
    </row>
    <row r="1340" spans="1:10">
      <c r="A1340" s="10" t="str">
        <f t="shared" si="68"/>
        <v>HWW-1351915</v>
      </c>
      <c r="B1340" s="10" t="s">
        <v>618</v>
      </c>
      <c r="C1340" s="152" t="s">
        <v>622</v>
      </c>
      <c r="D1340" s="152">
        <v>35</v>
      </c>
      <c r="E1340" s="10" t="s">
        <v>1278</v>
      </c>
      <c r="F1340" s="152">
        <f t="shared" si="75"/>
        <v>1915</v>
      </c>
      <c r="G1340" s="152">
        <v>9</v>
      </c>
      <c r="H1340" s="152"/>
      <c r="I1340" s="152"/>
      <c r="J1340" s="152">
        <f t="shared" si="74"/>
        <v>9</v>
      </c>
    </row>
    <row r="1341" spans="1:10">
      <c r="A1341" s="10" t="str">
        <f t="shared" si="68"/>
        <v>HWW-1351916</v>
      </c>
      <c r="B1341" s="10" t="s">
        <v>618</v>
      </c>
      <c r="C1341" s="152" t="s">
        <v>622</v>
      </c>
      <c r="D1341" s="152">
        <v>35</v>
      </c>
      <c r="E1341" s="10" t="s">
        <v>1278</v>
      </c>
      <c r="F1341" s="152">
        <f t="shared" si="75"/>
        <v>1916</v>
      </c>
      <c r="G1341" s="152">
        <v>12</v>
      </c>
      <c r="H1341" s="152"/>
      <c r="I1341" s="152"/>
      <c r="J1341" s="152">
        <f t="shared" si="74"/>
        <v>12</v>
      </c>
    </row>
    <row r="1342" spans="1:10">
      <c r="A1342" s="10" t="str">
        <f t="shared" si="68"/>
        <v>HWW-1351917</v>
      </c>
      <c r="B1342" s="10" t="s">
        <v>618</v>
      </c>
      <c r="C1342" s="152" t="s">
        <v>622</v>
      </c>
      <c r="D1342" s="152">
        <v>35</v>
      </c>
      <c r="E1342" s="10" t="s">
        <v>1278</v>
      </c>
      <c r="F1342" s="152">
        <f t="shared" si="75"/>
        <v>1917</v>
      </c>
      <c r="G1342" s="152">
        <v>18</v>
      </c>
      <c r="H1342" s="152"/>
      <c r="I1342" s="152"/>
      <c r="J1342" s="152">
        <f t="shared" si="74"/>
        <v>18</v>
      </c>
    </row>
    <row r="1343" spans="1:10">
      <c r="A1343" s="10" t="str">
        <f t="shared" si="68"/>
        <v>HWW-1351918</v>
      </c>
      <c r="B1343" s="10" t="s">
        <v>618</v>
      </c>
      <c r="C1343" s="152" t="s">
        <v>622</v>
      </c>
      <c r="D1343" s="152">
        <v>35</v>
      </c>
      <c r="E1343" s="10" t="s">
        <v>1278</v>
      </c>
      <c r="F1343" s="152">
        <f t="shared" si="75"/>
        <v>1918</v>
      </c>
      <c r="G1343" s="152">
        <v>20</v>
      </c>
      <c r="H1343" s="152"/>
      <c r="I1343" s="152"/>
      <c r="J1343" s="152">
        <f t="shared" si="74"/>
        <v>20</v>
      </c>
    </row>
    <row r="1344" spans="1:10">
      <c r="A1344" s="10" t="str">
        <f t="shared" si="68"/>
        <v>HWW-1351919</v>
      </c>
      <c r="B1344" s="10" t="s">
        <v>618</v>
      </c>
      <c r="C1344" s="152" t="s">
        <v>622</v>
      </c>
      <c r="D1344" s="152">
        <v>35</v>
      </c>
      <c r="E1344" s="10" t="s">
        <v>1278</v>
      </c>
      <c r="F1344" s="152">
        <f t="shared" si="75"/>
        <v>1919</v>
      </c>
      <c r="G1344" s="152">
        <v>22</v>
      </c>
      <c r="H1344" s="152"/>
      <c r="I1344" s="152"/>
      <c r="J1344" s="152">
        <f t="shared" si="74"/>
        <v>22</v>
      </c>
    </row>
    <row r="1345" spans="1:10">
      <c r="A1345" s="10" t="str">
        <f t="shared" si="68"/>
        <v>HWW-1351920</v>
      </c>
      <c r="B1345" s="10" t="s">
        <v>618</v>
      </c>
      <c r="C1345" s="152" t="s">
        <v>622</v>
      </c>
      <c r="D1345" s="152">
        <v>35</v>
      </c>
      <c r="E1345" s="10" t="s">
        <v>1278</v>
      </c>
      <c r="F1345" s="152">
        <f t="shared" si="75"/>
        <v>1920</v>
      </c>
      <c r="G1345" s="152">
        <v>25</v>
      </c>
      <c r="H1345" s="152"/>
      <c r="I1345" s="152"/>
      <c r="J1345" s="152">
        <f t="shared" si="74"/>
        <v>25</v>
      </c>
    </row>
    <row r="1346" spans="1:10">
      <c r="A1346" s="10" t="str">
        <f t="shared" si="68"/>
        <v>HWW-1351921</v>
      </c>
      <c r="B1346" s="10" t="s">
        <v>618</v>
      </c>
      <c r="C1346" s="152" t="s">
        <v>622</v>
      </c>
      <c r="D1346" s="152">
        <v>35</v>
      </c>
      <c r="E1346" s="10" t="s">
        <v>1278</v>
      </c>
      <c r="F1346" s="152">
        <f t="shared" si="75"/>
        <v>1921</v>
      </c>
      <c r="G1346" s="152">
        <v>24</v>
      </c>
      <c r="H1346" s="152"/>
      <c r="I1346" s="152"/>
      <c r="J1346" s="152">
        <f t="shared" si="74"/>
        <v>24</v>
      </c>
    </row>
    <row r="1347" spans="1:10">
      <c r="A1347" s="10" t="str">
        <f t="shared" si="68"/>
        <v>HWW-1351922</v>
      </c>
      <c r="B1347" s="10" t="s">
        <v>618</v>
      </c>
      <c r="C1347" s="152" t="s">
        <v>622</v>
      </c>
      <c r="D1347" s="152">
        <v>35</v>
      </c>
      <c r="E1347" s="10" t="s">
        <v>1278</v>
      </c>
      <c r="F1347" s="152">
        <f t="shared" si="75"/>
        <v>1922</v>
      </c>
      <c r="G1347" s="152">
        <v>22</v>
      </c>
      <c r="H1347" s="152"/>
      <c r="I1347" s="152"/>
      <c r="J1347" s="152">
        <f t="shared" si="74"/>
        <v>22</v>
      </c>
    </row>
    <row r="1348" spans="1:10">
      <c r="A1348" s="10" t="str">
        <f t="shared" si="68"/>
        <v>HWW-1351923</v>
      </c>
      <c r="B1348" s="10" t="s">
        <v>618</v>
      </c>
      <c r="C1348" s="152" t="s">
        <v>622</v>
      </c>
      <c r="D1348" s="152">
        <v>35</v>
      </c>
      <c r="E1348" s="10" t="s">
        <v>1278</v>
      </c>
      <c r="F1348" s="152">
        <f t="shared" si="75"/>
        <v>1923</v>
      </c>
      <c r="G1348" s="152">
        <v>23</v>
      </c>
      <c r="H1348" s="152"/>
      <c r="I1348" s="152"/>
      <c r="J1348" s="152">
        <f t="shared" si="74"/>
        <v>23</v>
      </c>
    </row>
    <row r="1349" spans="1:10">
      <c r="A1349" s="10" t="str">
        <f t="shared" si="68"/>
        <v>HWW-1351924</v>
      </c>
      <c r="B1349" s="10" t="s">
        <v>618</v>
      </c>
      <c r="C1349" s="152" t="s">
        <v>622</v>
      </c>
      <c r="D1349" s="152">
        <v>35</v>
      </c>
      <c r="E1349" s="10" t="s">
        <v>1278</v>
      </c>
      <c r="F1349" s="152">
        <f t="shared" si="75"/>
        <v>1924</v>
      </c>
      <c r="G1349" s="152">
        <v>24</v>
      </c>
      <c r="H1349" s="152"/>
      <c r="I1349" s="152"/>
      <c r="J1349" s="152">
        <f t="shared" si="74"/>
        <v>24</v>
      </c>
    </row>
    <row r="1350" spans="1:10">
      <c r="A1350" s="10" t="str">
        <f t="shared" si="68"/>
        <v>HWW-1351925</v>
      </c>
      <c r="B1350" s="10" t="s">
        <v>618</v>
      </c>
      <c r="C1350" s="152" t="s">
        <v>622</v>
      </c>
      <c r="D1350" s="152">
        <v>35</v>
      </c>
      <c r="E1350" s="10" t="s">
        <v>1278</v>
      </c>
      <c r="F1350" s="152">
        <f t="shared" si="75"/>
        <v>1925</v>
      </c>
      <c r="G1350" s="152">
        <v>23</v>
      </c>
      <c r="H1350" s="152"/>
      <c r="I1350" s="152"/>
      <c r="J1350" s="152">
        <f t="shared" si="74"/>
        <v>23</v>
      </c>
    </row>
    <row r="1351" spans="1:10">
      <c r="A1351" s="10" t="str">
        <f t="shared" si="68"/>
        <v>HWW-1351926</v>
      </c>
      <c r="B1351" s="10" t="s">
        <v>618</v>
      </c>
      <c r="C1351" s="152" t="s">
        <v>622</v>
      </c>
      <c r="D1351" s="152">
        <v>35</v>
      </c>
      <c r="E1351" s="10" t="s">
        <v>1278</v>
      </c>
      <c r="F1351" s="152">
        <f t="shared" si="75"/>
        <v>1926</v>
      </c>
      <c r="G1351" s="152">
        <v>23</v>
      </c>
      <c r="H1351" s="152"/>
      <c r="I1351" s="152"/>
      <c r="J1351" s="152">
        <f t="shared" si="74"/>
        <v>23</v>
      </c>
    </row>
    <row r="1352" spans="1:10">
      <c r="A1352" s="10" t="str">
        <f t="shared" si="68"/>
        <v>HWW-1351927</v>
      </c>
      <c r="B1352" s="10" t="s">
        <v>618</v>
      </c>
      <c r="C1352" s="152" t="s">
        <v>622</v>
      </c>
      <c r="D1352" s="152">
        <v>35</v>
      </c>
      <c r="E1352" s="10" t="s">
        <v>1278</v>
      </c>
      <c r="F1352" s="152">
        <f t="shared" si="75"/>
        <v>1927</v>
      </c>
      <c r="G1352" s="152">
        <v>21</v>
      </c>
      <c r="H1352" s="152"/>
      <c r="I1352" s="152"/>
      <c r="J1352" s="152">
        <f t="shared" si="74"/>
        <v>21</v>
      </c>
    </row>
    <row r="1353" spans="1:10">
      <c r="A1353" s="10" t="str">
        <f t="shared" si="68"/>
        <v>HWW-1351928</v>
      </c>
      <c r="B1353" s="10" t="s">
        <v>618</v>
      </c>
      <c r="C1353" s="152" t="s">
        <v>622</v>
      </c>
      <c r="D1353" s="152">
        <v>35</v>
      </c>
      <c r="E1353" s="10" t="s">
        <v>1278</v>
      </c>
      <c r="F1353" s="152">
        <f t="shared" si="75"/>
        <v>1928</v>
      </c>
      <c r="G1353" s="152">
        <v>20</v>
      </c>
      <c r="H1353" s="152"/>
      <c r="I1353" s="152"/>
      <c r="J1353" s="152">
        <f t="shared" si="74"/>
        <v>20</v>
      </c>
    </row>
    <row r="1354" spans="1:10">
      <c r="A1354" s="10" t="str">
        <f t="shared" si="68"/>
        <v>HWW-1351929</v>
      </c>
      <c r="B1354" s="10" t="s">
        <v>618</v>
      </c>
      <c r="C1354" s="152" t="s">
        <v>622</v>
      </c>
      <c r="D1354" s="152">
        <v>35</v>
      </c>
      <c r="E1354" s="10" t="s">
        <v>1278</v>
      </c>
      <c r="F1354" s="152">
        <f t="shared" si="75"/>
        <v>1929</v>
      </c>
      <c r="G1354" s="152">
        <v>21</v>
      </c>
      <c r="H1354" s="152"/>
      <c r="I1354" s="152"/>
      <c r="J1354" s="152">
        <f t="shared" si="74"/>
        <v>21</v>
      </c>
    </row>
    <row r="1355" spans="1:10">
      <c r="A1355" s="10" t="str">
        <f t="shared" si="68"/>
        <v>HWW-1351930</v>
      </c>
      <c r="B1355" s="10" t="s">
        <v>618</v>
      </c>
      <c r="C1355" s="152" t="s">
        <v>622</v>
      </c>
      <c r="D1355" s="152">
        <v>35</v>
      </c>
      <c r="E1355" s="10" t="s">
        <v>1278</v>
      </c>
      <c r="F1355" s="152">
        <f t="shared" si="75"/>
        <v>1930</v>
      </c>
      <c r="G1355" s="152">
        <v>21</v>
      </c>
      <c r="H1355" s="152"/>
      <c r="I1355" s="152"/>
      <c r="J1355" s="152">
        <f t="shared" si="74"/>
        <v>21</v>
      </c>
    </row>
    <row r="1356" spans="1:10">
      <c r="A1356" s="10" t="str">
        <f t="shared" si="68"/>
        <v>HWW-1351931</v>
      </c>
      <c r="B1356" s="10" t="s">
        <v>618</v>
      </c>
      <c r="C1356" s="152" t="s">
        <v>622</v>
      </c>
      <c r="D1356" s="152">
        <v>35</v>
      </c>
      <c r="E1356" s="10" t="s">
        <v>1278</v>
      </c>
      <c r="F1356" s="152">
        <f t="shared" si="75"/>
        <v>1931</v>
      </c>
      <c r="G1356" s="152">
        <v>20</v>
      </c>
      <c r="H1356" s="152"/>
      <c r="I1356" s="152"/>
      <c r="J1356" s="152">
        <f t="shared" si="74"/>
        <v>20</v>
      </c>
    </row>
    <row r="1357" spans="1:10">
      <c r="A1357" s="10" t="str">
        <f t="shared" si="68"/>
        <v>HWW-1351932</v>
      </c>
      <c r="B1357" s="10" t="s">
        <v>618</v>
      </c>
      <c r="C1357" s="152" t="s">
        <v>622</v>
      </c>
      <c r="D1357" s="152">
        <v>35</v>
      </c>
      <c r="E1357" s="10" t="s">
        <v>1278</v>
      </c>
      <c r="F1357" s="152">
        <f t="shared" si="75"/>
        <v>1932</v>
      </c>
      <c r="G1357" s="152">
        <v>18</v>
      </c>
      <c r="H1357" s="152"/>
      <c r="I1357" s="152"/>
      <c r="J1357" s="152">
        <f t="shared" si="74"/>
        <v>18</v>
      </c>
    </row>
    <row r="1358" spans="1:10">
      <c r="A1358" s="10" t="str">
        <f t="shared" si="68"/>
        <v>HWW-1351933</v>
      </c>
      <c r="B1358" s="10" t="s">
        <v>618</v>
      </c>
      <c r="C1358" s="152" t="s">
        <v>622</v>
      </c>
      <c r="D1358" s="152">
        <v>35</v>
      </c>
      <c r="E1358" s="10" t="s">
        <v>1278</v>
      </c>
      <c r="F1358" s="152">
        <f t="shared" si="75"/>
        <v>1933</v>
      </c>
      <c r="G1358" s="152">
        <v>18</v>
      </c>
      <c r="H1358" s="152"/>
      <c r="I1358" s="152"/>
      <c r="J1358" s="152">
        <f t="shared" si="74"/>
        <v>18</v>
      </c>
    </row>
    <row r="1359" spans="1:10">
      <c r="A1359" s="10" t="str">
        <f t="shared" si="68"/>
        <v>HWW-1351934</v>
      </c>
      <c r="B1359" s="10" t="s">
        <v>618</v>
      </c>
      <c r="C1359" s="152" t="s">
        <v>622</v>
      </c>
      <c r="D1359" s="152">
        <v>35</v>
      </c>
      <c r="E1359" s="10" t="s">
        <v>1278</v>
      </c>
      <c r="F1359" s="152">
        <f t="shared" si="75"/>
        <v>1934</v>
      </c>
      <c r="G1359" s="152">
        <v>20</v>
      </c>
      <c r="H1359" s="152"/>
      <c r="I1359" s="152"/>
      <c r="J1359" s="152">
        <f t="shared" si="74"/>
        <v>20</v>
      </c>
    </row>
    <row r="1360" spans="1:10">
      <c r="A1360" s="10" t="str">
        <f t="shared" si="68"/>
        <v>HWW-1351935</v>
      </c>
      <c r="B1360" s="10" t="s">
        <v>618</v>
      </c>
      <c r="C1360" s="152" t="s">
        <v>622</v>
      </c>
      <c r="D1360" s="152">
        <v>35</v>
      </c>
      <c r="E1360" s="10" t="s">
        <v>1278</v>
      </c>
      <c r="F1360" s="152">
        <f t="shared" si="75"/>
        <v>1935</v>
      </c>
      <c r="G1360" s="152">
        <v>20</v>
      </c>
      <c r="H1360" s="152"/>
      <c r="I1360" s="152"/>
      <c r="J1360" s="152">
        <f t="shared" si="74"/>
        <v>20</v>
      </c>
    </row>
    <row r="1361" spans="1:10">
      <c r="A1361" s="10" t="str">
        <f t="shared" si="68"/>
        <v>HWW-1351936</v>
      </c>
      <c r="B1361" s="10" t="s">
        <v>618</v>
      </c>
      <c r="C1361" s="152" t="s">
        <v>622</v>
      </c>
      <c r="D1361" s="152">
        <v>35</v>
      </c>
      <c r="E1361" s="10" t="s">
        <v>1278</v>
      </c>
      <c r="F1361" s="152">
        <f t="shared" si="75"/>
        <v>1936</v>
      </c>
      <c r="G1361" s="152">
        <v>21</v>
      </c>
      <c r="H1361" s="152"/>
      <c r="I1361" s="152"/>
      <c r="J1361" s="152">
        <f t="shared" si="74"/>
        <v>21</v>
      </c>
    </row>
    <row r="1362" spans="1:10">
      <c r="A1362" s="10" t="str">
        <f t="shared" si="68"/>
        <v>HWW-1351937</v>
      </c>
      <c r="B1362" s="10" t="s">
        <v>618</v>
      </c>
      <c r="C1362" s="152" t="s">
        <v>622</v>
      </c>
      <c r="D1362" s="152">
        <v>35</v>
      </c>
      <c r="E1362" s="10" t="s">
        <v>1278</v>
      </c>
      <c r="F1362" s="152">
        <f t="shared" si="75"/>
        <v>1937</v>
      </c>
      <c r="G1362" s="152">
        <v>23</v>
      </c>
      <c r="H1362" s="152"/>
      <c r="I1362" s="152"/>
      <c r="J1362" s="152">
        <f t="shared" si="74"/>
        <v>23</v>
      </c>
    </row>
    <row r="1363" spans="1:10">
      <c r="A1363" s="10" t="str">
        <f t="shared" si="68"/>
        <v>HWW-1351938</v>
      </c>
      <c r="B1363" s="10" t="s">
        <v>618</v>
      </c>
      <c r="C1363" s="152" t="s">
        <v>622</v>
      </c>
      <c r="D1363" s="152">
        <v>35</v>
      </c>
      <c r="E1363" s="10" t="s">
        <v>1278</v>
      </c>
      <c r="F1363" s="152">
        <f t="shared" si="75"/>
        <v>1938</v>
      </c>
      <c r="G1363" s="152">
        <v>24</v>
      </c>
      <c r="H1363" s="152"/>
      <c r="I1363" s="152"/>
      <c r="J1363" s="152">
        <f t="shared" si="74"/>
        <v>24</v>
      </c>
    </row>
    <row r="1364" spans="1:10">
      <c r="A1364" s="10" t="str">
        <f t="shared" si="68"/>
        <v>HWW-1351939</v>
      </c>
      <c r="B1364" s="10" t="s">
        <v>618</v>
      </c>
      <c r="C1364" s="152" t="s">
        <v>622</v>
      </c>
      <c r="D1364" s="152">
        <v>35</v>
      </c>
      <c r="E1364" s="10" t="s">
        <v>1278</v>
      </c>
      <c r="F1364" s="152">
        <f t="shared" si="75"/>
        <v>1939</v>
      </c>
      <c r="G1364" s="152">
        <v>24</v>
      </c>
      <c r="H1364" s="152"/>
      <c r="I1364" s="152"/>
      <c r="J1364" s="152">
        <f t="shared" si="74"/>
        <v>24</v>
      </c>
    </row>
    <row r="1365" spans="1:10">
      <c r="A1365" s="10" t="str">
        <f t="shared" si="68"/>
        <v>HWW-1351940</v>
      </c>
      <c r="B1365" s="10" t="s">
        <v>618</v>
      </c>
      <c r="C1365" s="152" t="s">
        <v>622</v>
      </c>
      <c r="D1365" s="152">
        <v>35</v>
      </c>
      <c r="E1365" s="10" t="s">
        <v>1278</v>
      </c>
      <c r="F1365" s="152">
        <f t="shared" si="75"/>
        <v>1940</v>
      </c>
      <c r="G1365" s="152">
        <v>24</v>
      </c>
      <c r="H1365" s="152"/>
      <c r="I1365" s="152"/>
      <c r="J1365" s="152">
        <f t="shared" si="74"/>
        <v>24</v>
      </c>
    </row>
    <row r="1366" spans="1:10">
      <c r="A1366" s="10" t="str">
        <f t="shared" si="68"/>
        <v>HWW-1351941</v>
      </c>
      <c r="B1366" s="10" t="s">
        <v>618</v>
      </c>
      <c r="C1366" s="152" t="s">
        <v>622</v>
      </c>
      <c r="D1366" s="152">
        <v>35</v>
      </c>
      <c r="E1366" s="10" t="s">
        <v>1278</v>
      </c>
      <c r="F1366" s="152">
        <f t="shared" si="75"/>
        <v>1941</v>
      </c>
      <c r="G1366" s="152">
        <v>25</v>
      </c>
      <c r="H1366" s="152"/>
      <c r="I1366" s="152"/>
      <c r="J1366" s="152">
        <f t="shared" si="74"/>
        <v>25</v>
      </c>
    </row>
    <row r="1367" spans="1:10">
      <c r="A1367" s="10" t="str">
        <f t="shared" si="68"/>
        <v>HWW-1351942</v>
      </c>
      <c r="B1367" s="10" t="s">
        <v>618</v>
      </c>
      <c r="C1367" s="152" t="s">
        <v>622</v>
      </c>
      <c r="D1367" s="152">
        <v>35</v>
      </c>
      <c r="E1367" s="10" t="s">
        <v>1278</v>
      </c>
      <c r="F1367" s="152">
        <f t="shared" si="75"/>
        <v>1942</v>
      </c>
      <c r="G1367" s="152">
        <v>27</v>
      </c>
      <c r="H1367" s="152"/>
      <c r="I1367" s="152"/>
      <c r="J1367" s="152">
        <f t="shared" si="74"/>
        <v>27</v>
      </c>
    </row>
    <row r="1368" spans="1:10">
      <c r="A1368" s="10" t="str">
        <f t="shared" si="68"/>
        <v>HWW-1351943</v>
      </c>
      <c r="B1368" s="10" t="s">
        <v>618</v>
      </c>
      <c r="C1368" s="152" t="s">
        <v>622</v>
      </c>
      <c r="D1368" s="152">
        <v>35</v>
      </c>
      <c r="E1368" s="10" t="s">
        <v>1278</v>
      </c>
      <c r="F1368" s="152">
        <f t="shared" si="75"/>
        <v>1943</v>
      </c>
      <c r="G1368" s="152">
        <v>27</v>
      </c>
      <c r="H1368" s="152"/>
      <c r="I1368" s="152"/>
      <c r="J1368" s="152">
        <f t="shared" si="74"/>
        <v>27</v>
      </c>
    </row>
    <row r="1369" spans="1:10">
      <c r="A1369" s="10" t="str">
        <f t="shared" si="68"/>
        <v>HWW-1351944</v>
      </c>
      <c r="B1369" s="10" t="s">
        <v>618</v>
      </c>
      <c r="C1369" s="152" t="s">
        <v>622</v>
      </c>
      <c r="D1369" s="152">
        <v>35</v>
      </c>
      <c r="E1369" s="10" t="s">
        <v>1278</v>
      </c>
      <c r="F1369" s="152">
        <f t="shared" si="75"/>
        <v>1944</v>
      </c>
      <c r="G1369" s="152">
        <v>28</v>
      </c>
      <c r="H1369" s="152"/>
      <c r="I1369" s="152"/>
      <c r="J1369" s="152">
        <f t="shared" si="74"/>
        <v>28</v>
      </c>
    </row>
    <row r="1370" spans="1:10">
      <c r="A1370" s="10" t="str">
        <f t="shared" si="68"/>
        <v>HWW-1351945</v>
      </c>
      <c r="B1370" s="10" t="s">
        <v>618</v>
      </c>
      <c r="C1370" s="152" t="s">
        <v>622</v>
      </c>
      <c r="D1370" s="152">
        <v>35</v>
      </c>
      <c r="E1370" s="10" t="s">
        <v>1278</v>
      </c>
      <c r="F1370" s="152">
        <f t="shared" si="75"/>
        <v>1945</v>
      </c>
      <c r="G1370" s="152">
        <v>28</v>
      </c>
      <c r="H1370" s="152"/>
      <c r="I1370" s="152"/>
      <c r="J1370" s="152">
        <f t="shared" si="74"/>
        <v>28</v>
      </c>
    </row>
    <row r="1371" spans="1:10">
      <c r="A1371" s="10" t="str">
        <f t="shared" si="68"/>
        <v>HWW-1351946</v>
      </c>
      <c r="B1371" s="10" t="s">
        <v>618</v>
      </c>
      <c r="C1371" s="152" t="s">
        <v>622</v>
      </c>
      <c r="D1371" s="152">
        <v>35</v>
      </c>
      <c r="E1371" s="10" t="s">
        <v>1278</v>
      </c>
      <c r="F1371" s="152">
        <f t="shared" si="75"/>
        <v>1946</v>
      </c>
      <c r="G1371" s="152">
        <v>32</v>
      </c>
      <c r="H1371" s="152"/>
      <c r="I1371" s="152"/>
      <c r="J1371" s="152">
        <f t="shared" si="74"/>
        <v>32</v>
      </c>
    </row>
    <row r="1372" spans="1:10">
      <c r="A1372" s="10" t="str">
        <f t="shared" si="68"/>
        <v>HWW-1351947</v>
      </c>
      <c r="B1372" s="10" t="s">
        <v>618</v>
      </c>
      <c r="C1372" s="152" t="s">
        <v>622</v>
      </c>
      <c r="D1372" s="152">
        <v>35</v>
      </c>
      <c r="E1372" s="10" t="s">
        <v>1278</v>
      </c>
      <c r="F1372" s="152">
        <f t="shared" si="75"/>
        <v>1947</v>
      </c>
      <c r="G1372" s="152">
        <v>39</v>
      </c>
      <c r="H1372" s="152"/>
      <c r="I1372" s="152"/>
      <c r="J1372" s="152">
        <f t="shared" si="74"/>
        <v>39</v>
      </c>
    </row>
    <row r="1373" spans="1:10">
      <c r="A1373" s="10" t="str">
        <f t="shared" si="68"/>
        <v>HWW-1351948</v>
      </c>
      <c r="B1373" s="10" t="s">
        <v>618</v>
      </c>
      <c r="C1373" s="152" t="s">
        <v>622</v>
      </c>
      <c r="D1373" s="152">
        <v>35</v>
      </c>
      <c r="E1373" s="10" t="s">
        <v>1278</v>
      </c>
      <c r="F1373" s="152">
        <f t="shared" si="75"/>
        <v>1948</v>
      </c>
      <c r="G1373" s="152">
        <v>46</v>
      </c>
      <c r="H1373" s="152"/>
      <c r="I1373" s="152"/>
      <c r="J1373" s="152">
        <f t="shared" si="74"/>
        <v>46</v>
      </c>
    </row>
    <row r="1374" spans="1:10">
      <c r="A1374" s="10" t="str">
        <f t="shared" si="68"/>
        <v>HWW-1351949</v>
      </c>
      <c r="B1374" s="10" t="s">
        <v>618</v>
      </c>
      <c r="C1374" s="152" t="s">
        <v>622</v>
      </c>
      <c r="D1374" s="152">
        <v>35</v>
      </c>
      <c r="E1374" s="10" t="s">
        <v>1278</v>
      </c>
      <c r="F1374" s="152">
        <f t="shared" si="75"/>
        <v>1949</v>
      </c>
      <c r="G1374" s="152">
        <v>46</v>
      </c>
      <c r="H1374" s="152"/>
      <c r="I1374" s="152"/>
      <c r="J1374" s="152">
        <f t="shared" si="74"/>
        <v>46</v>
      </c>
    </row>
    <row r="1375" spans="1:10">
      <c r="A1375" s="10" t="str">
        <f t="shared" si="68"/>
        <v>HWW-1351950</v>
      </c>
      <c r="B1375" s="10" t="s">
        <v>618</v>
      </c>
      <c r="C1375" s="152" t="s">
        <v>622</v>
      </c>
      <c r="D1375" s="152">
        <v>35</v>
      </c>
      <c r="E1375" s="10" t="s">
        <v>1278</v>
      </c>
      <c r="F1375" s="152">
        <f t="shared" si="75"/>
        <v>1950</v>
      </c>
      <c r="G1375" s="152">
        <v>48</v>
      </c>
      <c r="H1375" s="152"/>
      <c r="I1375" s="152"/>
      <c r="J1375" s="152">
        <f t="shared" si="74"/>
        <v>48</v>
      </c>
    </row>
    <row r="1376" spans="1:10">
      <c r="A1376" s="10" t="str">
        <f t="shared" si="68"/>
        <v>HWW-1351951</v>
      </c>
      <c r="B1376" s="10" t="s">
        <v>618</v>
      </c>
      <c r="C1376" s="152" t="s">
        <v>622</v>
      </c>
      <c r="D1376" s="152">
        <v>35</v>
      </c>
      <c r="E1376" s="10" t="s">
        <v>1278</v>
      </c>
      <c r="F1376" s="152">
        <f t="shared" si="75"/>
        <v>1951</v>
      </c>
      <c r="G1376" s="152">
        <v>50</v>
      </c>
      <c r="H1376" s="152"/>
      <c r="I1376" s="152"/>
      <c r="J1376" s="152">
        <f t="shared" si="74"/>
        <v>50</v>
      </c>
    </row>
    <row r="1377" spans="1:10">
      <c r="A1377" s="10" t="str">
        <f t="shared" si="68"/>
        <v>HWW-1351952</v>
      </c>
      <c r="B1377" s="10" t="s">
        <v>618</v>
      </c>
      <c r="C1377" s="152" t="s">
        <v>622</v>
      </c>
      <c r="D1377" s="152">
        <v>35</v>
      </c>
      <c r="E1377" s="10" t="s">
        <v>1278</v>
      </c>
      <c r="F1377" s="152">
        <f t="shared" si="75"/>
        <v>1952</v>
      </c>
      <c r="G1377" s="152">
        <v>51</v>
      </c>
      <c r="H1377" s="152"/>
      <c r="I1377" s="152"/>
      <c r="J1377" s="152">
        <f t="shared" si="74"/>
        <v>51</v>
      </c>
    </row>
    <row r="1378" spans="1:10">
      <c r="A1378" s="10" t="str">
        <f t="shared" si="68"/>
        <v>HWW-1351953</v>
      </c>
      <c r="B1378" s="10" t="s">
        <v>618</v>
      </c>
      <c r="C1378" s="152" t="s">
        <v>622</v>
      </c>
      <c r="D1378" s="152">
        <v>35</v>
      </c>
      <c r="E1378" s="10" t="s">
        <v>1278</v>
      </c>
      <c r="F1378" s="152">
        <f t="shared" si="75"/>
        <v>1953</v>
      </c>
      <c r="G1378" s="152">
        <v>53</v>
      </c>
      <c r="H1378" s="152"/>
      <c r="I1378" s="152"/>
      <c r="J1378" s="152">
        <f t="shared" si="74"/>
        <v>53</v>
      </c>
    </row>
    <row r="1379" spans="1:10">
      <c r="A1379" s="10" t="str">
        <f t="shared" si="68"/>
        <v>HWW-1351954</v>
      </c>
      <c r="B1379" s="10" t="s">
        <v>618</v>
      </c>
      <c r="C1379" s="152" t="s">
        <v>622</v>
      </c>
      <c r="D1379" s="152">
        <v>35</v>
      </c>
      <c r="E1379" s="10" t="s">
        <v>1278</v>
      </c>
      <c r="F1379" s="152">
        <f t="shared" si="75"/>
        <v>1954</v>
      </c>
      <c r="G1379" s="152">
        <v>56</v>
      </c>
      <c r="H1379" s="152"/>
      <c r="I1379" s="152"/>
      <c r="J1379" s="152">
        <f t="shared" si="74"/>
        <v>56</v>
      </c>
    </row>
    <row r="1380" spans="1:10">
      <c r="A1380" s="10" t="str">
        <f t="shared" si="68"/>
        <v>HWW-1351955</v>
      </c>
      <c r="B1380" s="10" t="s">
        <v>618</v>
      </c>
      <c r="C1380" s="152" t="s">
        <v>622</v>
      </c>
      <c r="D1380" s="152">
        <v>35</v>
      </c>
      <c r="E1380" s="10" t="s">
        <v>1278</v>
      </c>
      <c r="F1380" s="152">
        <f t="shared" si="75"/>
        <v>1955</v>
      </c>
      <c r="G1380" s="152">
        <v>59</v>
      </c>
      <c r="H1380" s="152"/>
      <c r="I1380" s="152"/>
      <c r="J1380" s="152">
        <f t="shared" si="74"/>
        <v>59</v>
      </c>
    </row>
    <row r="1381" spans="1:10">
      <c r="A1381" s="10" t="str">
        <f t="shared" si="68"/>
        <v>HWW-1351956</v>
      </c>
      <c r="B1381" s="10" t="s">
        <v>618</v>
      </c>
      <c r="C1381" s="152" t="s">
        <v>622</v>
      </c>
      <c r="D1381" s="152">
        <v>35</v>
      </c>
      <c r="E1381" s="10" t="s">
        <v>1278</v>
      </c>
      <c r="F1381" s="152">
        <f t="shared" si="75"/>
        <v>1956</v>
      </c>
      <c r="G1381" s="152">
        <v>62</v>
      </c>
      <c r="H1381" s="152"/>
      <c r="I1381" s="152"/>
      <c r="J1381" s="152">
        <f t="shared" si="74"/>
        <v>62</v>
      </c>
    </row>
    <row r="1382" spans="1:10">
      <c r="A1382" s="10" t="str">
        <f t="shared" si="68"/>
        <v>HWW-1351957</v>
      </c>
      <c r="B1382" s="10" t="s">
        <v>618</v>
      </c>
      <c r="C1382" s="152" t="s">
        <v>622</v>
      </c>
      <c r="D1382" s="152">
        <v>35</v>
      </c>
      <c r="E1382" s="10" t="s">
        <v>1278</v>
      </c>
      <c r="F1382" s="152">
        <f t="shared" si="75"/>
        <v>1957</v>
      </c>
      <c r="G1382" s="152">
        <v>66</v>
      </c>
      <c r="H1382" s="152"/>
      <c r="I1382" s="152"/>
      <c r="J1382" s="152">
        <f t="shared" si="74"/>
        <v>66</v>
      </c>
    </row>
    <row r="1383" spans="1:10">
      <c r="A1383" s="10" t="str">
        <f t="shared" si="68"/>
        <v>HWW-1351958</v>
      </c>
      <c r="B1383" s="10" t="s">
        <v>618</v>
      </c>
      <c r="C1383" s="152" t="s">
        <v>622</v>
      </c>
      <c r="D1383" s="152">
        <v>35</v>
      </c>
      <c r="E1383" s="10" t="s">
        <v>1278</v>
      </c>
      <c r="F1383" s="152">
        <f t="shared" si="75"/>
        <v>1958</v>
      </c>
      <c r="G1383" s="152">
        <v>68</v>
      </c>
      <c r="H1383" s="152"/>
      <c r="I1383" s="152"/>
      <c r="J1383" s="152">
        <f t="shared" si="74"/>
        <v>68</v>
      </c>
    </row>
    <row r="1384" spans="1:10">
      <c r="A1384" s="10" t="str">
        <f t="shared" si="68"/>
        <v>HWW-1351959</v>
      </c>
      <c r="B1384" s="10" t="s">
        <v>618</v>
      </c>
      <c r="C1384" s="152" t="s">
        <v>622</v>
      </c>
      <c r="D1384" s="152">
        <v>35</v>
      </c>
      <c r="E1384" s="10" t="s">
        <v>1278</v>
      </c>
      <c r="F1384" s="152">
        <f t="shared" si="75"/>
        <v>1959</v>
      </c>
      <c r="G1384" s="152">
        <v>72</v>
      </c>
      <c r="H1384" s="152"/>
      <c r="I1384" s="152"/>
      <c r="J1384" s="152">
        <f t="shared" si="74"/>
        <v>72</v>
      </c>
    </row>
    <row r="1385" spans="1:10">
      <c r="A1385" s="10" t="str">
        <f t="shared" si="68"/>
        <v>HWW-1351960</v>
      </c>
      <c r="B1385" s="10" t="s">
        <v>618</v>
      </c>
      <c r="C1385" s="152" t="s">
        <v>622</v>
      </c>
      <c r="D1385" s="152">
        <v>35</v>
      </c>
      <c r="E1385" s="10" t="s">
        <v>1278</v>
      </c>
      <c r="F1385" s="152">
        <f t="shared" si="75"/>
        <v>1960</v>
      </c>
      <c r="G1385" s="152">
        <v>73</v>
      </c>
      <c r="H1385" s="152"/>
      <c r="I1385" s="152"/>
      <c r="J1385" s="152">
        <f t="shared" si="74"/>
        <v>73</v>
      </c>
    </row>
    <row r="1386" spans="1:10">
      <c r="A1386" s="10" t="str">
        <f t="shared" si="68"/>
        <v>HWW-1351961</v>
      </c>
      <c r="B1386" s="10" t="s">
        <v>618</v>
      </c>
      <c r="C1386" s="152" t="s">
        <v>622</v>
      </c>
      <c r="D1386" s="152">
        <v>35</v>
      </c>
      <c r="E1386" s="10" t="s">
        <v>1278</v>
      </c>
      <c r="F1386" s="152">
        <f t="shared" si="75"/>
        <v>1961</v>
      </c>
      <c r="G1386" s="152">
        <v>75</v>
      </c>
      <c r="H1386" s="152"/>
      <c r="I1386" s="152"/>
      <c r="J1386" s="152">
        <f t="shared" si="74"/>
        <v>75</v>
      </c>
    </row>
    <row r="1387" spans="1:10">
      <c r="A1387" s="10" t="str">
        <f t="shared" si="68"/>
        <v>HWW-1351962</v>
      </c>
      <c r="B1387" s="10" t="s">
        <v>618</v>
      </c>
      <c r="C1387" s="152" t="s">
        <v>622</v>
      </c>
      <c r="D1387" s="152">
        <v>35</v>
      </c>
      <c r="E1387" s="10" t="s">
        <v>1278</v>
      </c>
      <c r="F1387" s="152">
        <f t="shared" si="75"/>
        <v>1962</v>
      </c>
      <c r="G1387" s="152">
        <v>77</v>
      </c>
      <c r="H1387" s="152"/>
      <c r="I1387" s="152"/>
      <c r="J1387" s="152">
        <f t="shared" si="74"/>
        <v>77</v>
      </c>
    </row>
    <row r="1388" spans="1:10">
      <c r="A1388" s="10" t="str">
        <f t="shared" si="68"/>
        <v>HWW-1351963</v>
      </c>
      <c r="B1388" s="10" t="s">
        <v>618</v>
      </c>
      <c r="C1388" s="152" t="s">
        <v>622</v>
      </c>
      <c r="D1388" s="152">
        <v>35</v>
      </c>
      <c r="E1388" s="10" t="s">
        <v>1278</v>
      </c>
      <c r="F1388" s="152">
        <f t="shared" si="75"/>
        <v>1963</v>
      </c>
      <c r="G1388" s="152">
        <v>79</v>
      </c>
      <c r="H1388" s="152"/>
      <c r="I1388" s="152"/>
      <c r="J1388" s="152">
        <f t="shared" si="74"/>
        <v>79</v>
      </c>
    </row>
    <row r="1389" spans="1:10">
      <c r="A1389" s="10" t="str">
        <f t="shared" si="68"/>
        <v>HWW-1351964</v>
      </c>
      <c r="B1389" s="10" t="s">
        <v>618</v>
      </c>
      <c r="C1389" s="152" t="s">
        <v>622</v>
      </c>
      <c r="D1389" s="152">
        <v>35</v>
      </c>
      <c r="E1389" s="10" t="s">
        <v>1278</v>
      </c>
      <c r="F1389" s="152">
        <f t="shared" si="75"/>
        <v>1964</v>
      </c>
      <c r="G1389" s="152">
        <v>79</v>
      </c>
      <c r="H1389" s="152"/>
      <c r="I1389" s="152"/>
      <c r="J1389" s="152">
        <f t="shared" si="74"/>
        <v>79</v>
      </c>
    </row>
    <row r="1390" spans="1:10">
      <c r="A1390" s="10" t="str">
        <f t="shared" si="68"/>
        <v>HWW-1351965</v>
      </c>
      <c r="B1390" s="10" t="s">
        <v>618</v>
      </c>
      <c r="C1390" s="152" t="s">
        <v>622</v>
      </c>
      <c r="D1390" s="152">
        <v>35</v>
      </c>
      <c r="E1390" s="10" t="s">
        <v>1278</v>
      </c>
      <c r="F1390" s="152">
        <f t="shared" si="75"/>
        <v>1965</v>
      </c>
      <c r="G1390" s="152">
        <v>80</v>
      </c>
      <c r="H1390" s="152"/>
      <c r="I1390" s="152"/>
      <c r="J1390" s="152">
        <f t="shared" si="74"/>
        <v>80</v>
      </c>
    </row>
    <row r="1391" spans="1:10">
      <c r="A1391" s="10" t="str">
        <f t="shared" si="68"/>
        <v>HWW-1351966</v>
      </c>
      <c r="B1391" s="10" t="s">
        <v>618</v>
      </c>
      <c r="C1391" s="152" t="s">
        <v>622</v>
      </c>
      <c r="D1391" s="152">
        <v>35</v>
      </c>
      <c r="E1391" s="10" t="s">
        <v>1278</v>
      </c>
      <c r="F1391" s="152">
        <f t="shared" si="75"/>
        <v>1966</v>
      </c>
      <c r="G1391" s="152">
        <v>80</v>
      </c>
      <c r="H1391" s="152"/>
      <c r="I1391" s="152"/>
      <c r="J1391" s="152">
        <f t="shared" si="74"/>
        <v>80</v>
      </c>
    </row>
    <row r="1392" spans="1:10">
      <c r="A1392" s="10" t="str">
        <f t="shared" si="68"/>
        <v>HWW-1351967</v>
      </c>
      <c r="B1392" s="10" t="s">
        <v>618</v>
      </c>
      <c r="C1392" s="152" t="s">
        <v>622</v>
      </c>
      <c r="D1392" s="152">
        <v>35</v>
      </c>
      <c r="E1392" s="10" t="s">
        <v>1278</v>
      </c>
      <c r="F1392" s="152">
        <f t="shared" si="75"/>
        <v>1967</v>
      </c>
      <c r="G1392" s="152">
        <v>81</v>
      </c>
      <c r="H1392" s="152"/>
      <c r="I1392" s="152"/>
      <c r="J1392" s="152">
        <f t="shared" si="74"/>
        <v>81</v>
      </c>
    </row>
    <row r="1393" spans="1:10">
      <c r="A1393" s="10" t="str">
        <f t="shared" si="68"/>
        <v>HWW-1351968</v>
      </c>
      <c r="B1393" s="10" t="s">
        <v>618</v>
      </c>
      <c r="C1393" s="152" t="s">
        <v>622</v>
      </c>
      <c r="D1393" s="152">
        <v>35</v>
      </c>
      <c r="E1393" s="10" t="s">
        <v>1278</v>
      </c>
      <c r="F1393" s="152">
        <f t="shared" si="75"/>
        <v>1968</v>
      </c>
      <c r="G1393" s="152">
        <v>82</v>
      </c>
      <c r="H1393" s="152"/>
      <c r="I1393" s="152"/>
      <c r="J1393" s="152">
        <f t="shared" si="74"/>
        <v>82</v>
      </c>
    </row>
    <row r="1394" spans="1:10">
      <c r="A1394" s="10" t="str">
        <f t="shared" si="68"/>
        <v>HWW-1351969</v>
      </c>
      <c r="B1394" s="10" t="s">
        <v>618</v>
      </c>
      <c r="C1394" s="152" t="s">
        <v>622</v>
      </c>
      <c r="D1394" s="152">
        <v>35</v>
      </c>
      <c r="E1394" s="10" t="s">
        <v>1278</v>
      </c>
      <c r="F1394" s="152">
        <f t="shared" si="75"/>
        <v>1969</v>
      </c>
      <c r="G1394" s="152">
        <v>83</v>
      </c>
      <c r="H1394" s="152"/>
      <c r="I1394" s="152"/>
      <c r="J1394" s="152">
        <f t="shared" si="74"/>
        <v>83</v>
      </c>
    </row>
    <row r="1395" spans="1:10">
      <c r="A1395" s="10" t="str">
        <f t="shared" si="68"/>
        <v>HWW-1351970</v>
      </c>
      <c r="B1395" s="10" t="s">
        <v>618</v>
      </c>
      <c r="C1395" s="152" t="s">
        <v>622</v>
      </c>
      <c r="D1395" s="152">
        <v>35</v>
      </c>
      <c r="E1395" s="10" t="s">
        <v>1278</v>
      </c>
      <c r="F1395" s="152" t="s">
        <v>535</v>
      </c>
      <c r="G1395" s="152">
        <v>88</v>
      </c>
      <c r="H1395" s="152"/>
      <c r="I1395" s="152"/>
      <c r="J1395" s="152">
        <f t="shared" si="74"/>
        <v>88</v>
      </c>
    </row>
    <row r="1396" spans="1:10">
      <c r="A1396" s="10" t="str">
        <f t="shared" si="68"/>
        <v>HWW-1351971</v>
      </c>
      <c r="B1396" s="10" t="s">
        <v>618</v>
      </c>
      <c r="C1396" s="152" t="s">
        <v>622</v>
      </c>
      <c r="D1396" s="152">
        <v>35</v>
      </c>
      <c r="E1396" s="10" t="s">
        <v>1278</v>
      </c>
      <c r="F1396" s="152" t="s">
        <v>536</v>
      </c>
      <c r="G1396" s="152">
        <v>97</v>
      </c>
      <c r="H1396" s="152"/>
      <c r="I1396" s="152"/>
      <c r="J1396" s="152">
        <f t="shared" si="74"/>
        <v>97</v>
      </c>
    </row>
    <row r="1397" spans="1:10">
      <c r="A1397" s="10" t="str">
        <f t="shared" si="68"/>
        <v>HWW-1351972</v>
      </c>
      <c r="B1397" s="10" t="s">
        <v>618</v>
      </c>
      <c r="C1397" s="152" t="s">
        <v>622</v>
      </c>
      <c r="D1397" s="152">
        <v>35</v>
      </c>
      <c r="E1397" s="10" t="s">
        <v>1278</v>
      </c>
      <c r="F1397" s="152" t="s">
        <v>537</v>
      </c>
      <c r="G1397" s="152">
        <v>99</v>
      </c>
      <c r="H1397" s="152"/>
      <c r="I1397" s="152"/>
      <c r="J1397" s="152">
        <f t="shared" si="74"/>
        <v>99</v>
      </c>
    </row>
    <row r="1398" spans="1:10">
      <c r="A1398" s="10" t="str">
        <f t="shared" si="68"/>
        <v>HWW-1351973</v>
      </c>
      <c r="B1398" s="10" t="s">
        <v>618</v>
      </c>
      <c r="C1398" s="152" t="s">
        <v>622</v>
      </c>
      <c r="D1398" s="152">
        <v>35</v>
      </c>
      <c r="E1398" s="10" t="s">
        <v>1278</v>
      </c>
      <c r="F1398" s="152" t="s">
        <v>538</v>
      </c>
      <c r="G1398" s="152">
        <v>100</v>
      </c>
      <c r="H1398" s="152"/>
      <c r="I1398" s="152"/>
      <c r="J1398" s="152">
        <f t="shared" si="74"/>
        <v>100</v>
      </c>
    </row>
    <row r="1399" spans="1:10">
      <c r="A1399" s="10" t="str">
        <f t="shared" si="68"/>
        <v>HWW-1351974</v>
      </c>
      <c r="B1399" s="10" t="s">
        <v>618</v>
      </c>
      <c r="C1399" s="152" t="s">
        <v>622</v>
      </c>
      <c r="D1399" s="152">
        <v>35</v>
      </c>
      <c r="E1399" s="10" t="s">
        <v>1278</v>
      </c>
      <c r="F1399" s="152" t="s">
        <v>539</v>
      </c>
      <c r="G1399" s="152">
        <v>143</v>
      </c>
      <c r="H1399" s="152"/>
      <c r="I1399" s="152"/>
      <c r="J1399" s="152">
        <f t="shared" si="74"/>
        <v>143</v>
      </c>
    </row>
    <row r="1400" spans="1:10">
      <c r="A1400" s="10" t="str">
        <f t="shared" si="68"/>
        <v>HWW-1351975</v>
      </c>
      <c r="B1400" s="10" t="s">
        <v>618</v>
      </c>
      <c r="C1400" s="152" t="s">
        <v>622</v>
      </c>
      <c r="D1400" s="152">
        <v>35</v>
      </c>
      <c r="E1400" s="10" t="s">
        <v>1278</v>
      </c>
      <c r="F1400" s="152" t="s">
        <v>540</v>
      </c>
      <c r="G1400" s="152">
        <v>158</v>
      </c>
      <c r="H1400" s="152"/>
      <c r="I1400" s="152"/>
      <c r="J1400" s="152">
        <f t="shared" si="74"/>
        <v>158</v>
      </c>
    </row>
    <row r="1401" spans="1:10">
      <c r="A1401" s="10" t="str">
        <f t="shared" si="68"/>
        <v>HWW-1351976</v>
      </c>
      <c r="B1401" s="10" t="s">
        <v>618</v>
      </c>
      <c r="C1401" s="152" t="s">
        <v>622</v>
      </c>
      <c r="D1401" s="152">
        <v>35</v>
      </c>
      <c r="E1401" s="10" t="s">
        <v>1278</v>
      </c>
      <c r="F1401" s="152" t="s">
        <v>541</v>
      </c>
      <c r="G1401" s="152">
        <v>163</v>
      </c>
      <c r="H1401" s="152"/>
      <c r="I1401" s="152"/>
      <c r="J1401" s="152">
        <f t="shared" ref="J1401:J1424" si="76">G1401</f>
        <v>163</v>
      </c>
    </row>
    <row r="1402" spans="1:10">
      <c r="A1402" s="10" t="str">
        <f t="shared" si="68"/>
        <v>HWW-1351977</v>
      </c>
      <c r="B1402" s="10" t="s">
        <v>618</v>
      </c>
      <c r="C1402" s="152" t="s">
        <v>622</v>
      </c>
      <c r="D1402" s="152">
        <v>35</v>
      </c>
      <c r="E1402" s="10" t="s">
        <v>1278</v>
      </c>
      <c r="F1402" s="152" t="s">
        <v>542</v>
      </c>
      <c r="G1402" s="152">
        <v>167</v>
      </c>
      <c r="H1402" s="152"/>
      <c r="I1402" s="152"/>
      <c r="J1402" s="152">
        <f t="shared" si="76"/>
        <v>167</v>
      </c>
    </row>
    <row r="1403" spans="1:10">
      <c r="A1403" s="10" t="str">
        <f t="shared" si="68"/>
        <v>HWW-1351978</v>
      </c>
      <c r="B1403" s="10" t="s">
        <v>618</v>
      </c>
      <c r="C1403" s="152" t="s">
        <v>622</v>
      </c>
      <c r="D1403" s="152">
        <v>35</v>
      </c>
      <c r="E1403" s="10" t="s">
        <v>1278</v>
      </c>
      <c r="F1403" s="152" t="s">
        <v>543</v>
      </c>
      <c r="G1403" s="152">
        <v>178</v>
      </c>
      <c r="H1403" s="152"/>
      <c r="I1403" s="152"/>
      <c r="J1403" s="152">
        <f t="shared" si="76"/>
        <v>178</v>
      </c>
    </row>
    <row r="1404" spans="1:10">
      <c r="A1404" s="10" t="str">
        <f t="shared" si="68"/>
        <v>HWW-1351979</v>
      </c>
      <c r="B1404" s="10" t="s">
        <v>618</v>
      </c>
      <c r="C1404" s="152" t="s">
        <v>622</v>
      </c>
      <c r="D1404" s="152">
        <v>35</v>
      </c>
      <c r="E1404" s="10" t="s">
        <v>1278</v>
      </c>
      <c r="F1404" s="152" t="s">
        <v>544</v>
      </c>
      <c r="G1404" s="152">
        <v>185</v>
      </c>
      <c r="H1404" s="152"/>
      <c r="I1404" s="152"/>
      <c r="J1404" s="152">
        <f t="shared" si="76"/>
        <v>185</v>
      </c>
    </row>
    <row r="1405" spans="1:10">
      <c r="A1405" s="10" t="str">
        <f t="shared" si="68"/>
        <v>HWW-1351980</v>
      </c>
      <c r="B1405" s="10" t="s">
        <v>618</v>
      </c>
      <c r="C1405" s="152" t="s">
        <v>622</v>
      </c>
      <c r="D1405" s="152">
        <v>35</v>
      </c>
      <c r="E1405" s="10" t="s">
        <v>1278</v>
      </c>
      <c r="F1405" s="152" t="s">
        <v>545</v>
      </c>
      <c r="G1405" s="152">
        <v>202</v>
      </c>
      <c r="H1405" s="152"/>
      <c r="I1405" s="152"/>
      <c r="J1405" s="152">
        <f t="shared" si="76"/>
        <v>202</v>
      </c>
    </row>
    <row r="1406" spans="1:10">
      <c r="A1406" s="10" t="str">
        <f t="shared" si="68"/>
        <v>HWW-1351981</v>
      </c>
      <c r="B1406" s="10" t="s">
        <v>618</v>
      </c>
      <c r="C1406" s="152" t="s">
        <v>622</v>
      </c>
      <c r="D1406" s="152">
        <v>35</v>
      </c>
      <c r="E1406" s="10" t="s">
        <v>1278</v>
      </c>
      <c r="F1406" s="152" t="s">
        <v>546</v>
      </c>
      <c r="G1406" s="152">
        <v>218</v>
      </c>
      <c r="H1406" s="152"/>
      <c r="I1406" s="152"/>
      <c r="J1406" s="152">
        <f t="shared" si="76"/>
        <v>218</v>
      </c>
    </row>
    <row r="1407" spans="1:10">
      <c r="A1407" s="10" t="str">
        <f t="shared" si="68"/>
        <v>HWW-1351982</v>
      </c>
      <c r="B1407" s="10" t="s">
        <v>618</v>
      </c>
      <c r="C1407" s="152" t="s">
        <v>622</v>
      </c>
      <c r="D1407" s="152">
        <v>35</v>
      </c>
      <c r="E1407" s="10" t="s">
        <v>1278</v>
      </c>
      <c r="F1407" s="152" t="s">
        <v>547</v>
      </c>
      <c r="G1407" s="152">
        <v>223</v>
      </c>
      <c r="H1407" s="152"/>
      <c r="I1407" s="152"/>
      <c r="J1407" s="152">
        <f t="shared" si="76"/>
        <v>223</v>
      </c>
    </row>
    <row r="1408" spans="1:10">
      <c r="A1408" s="10" t="str">
        <f t="shared" si="68"/>
        <v>HWW-1351983</v>
      </c>
      <c r="B1408" s="10" t="s">
        <v>618</v>
      </c>
      <c r="C1408" s="152" t="s">
        <v>622</v>
      </c>
      <c r="D1408" s="152">
        <v>35</v>
      </c>
      <c r="E1408" s="10" t="s">
        <v>1278</v>
      </c>
      <c r="F1408" s="152" t="s">
        <v>548</v>
      </c>
      <c r="G1408" s="152">
        <v>245</v>
      </c>
      <c r="H1408" s="152"/>
      <c r="I1408" s="152"/>
      <c r="J1408" s="152">
        <f t="shared" si="76"/>
        <v>245</v>
      </c>
    </row>
    <row r="1409" spans="1:10">
      <c r="A1409" s="10" t="str">
        <f t="shared" si="68"/>
        <v>HWW-1351984</v>
      </c>
      <c r="B1409" s="10" t="s">
        <v>618</v>
      </c>
      <c r="C1409" s="152" t="s">
        <v>622</v>
      </c>
      <c r="D1409" s="152">
        <v>35</v>
      </c>
      <c r="E1409" s="10" t="s">
        <v>1278</v>
      </c>
      <c r="F1409" s="152" t="s">
        <v>549</v>
      </c>
      <c r="G1409" s="152">
        <v>253</v>
      </c>
      <c r="H1409" s="152"/>
      <c r="I1409" s="152"/>
      <c r="J1409" s="152">
        <f t="shared" si="76"/>
        <v>253</v>
      </c>
    </row>
    <row r="1410" spans="1:10">
      <c r="A1410" s="10" t="str">
        <f t="shared" si="68"/>
        <v>HWW-1351985</v>
      </c>
      <c r="B1410" s="10" t="s">
        <v>618</v>
      </c>
      <c r="C1410" s="152" t="s">
        <v>622</v>
      </c>
      <c r="D1410" s="152">
        <v>35</v>
      </c>
      <c r="E1410" s="10" t="s">
        <v>1278</v>
      </c>
      <c r="F1410" s="152" t="s">
        <v>550</v>
      </c>
      <c r="G1410" s="152">
        <v>264</v>
      </c>
      <c r="H1410" s="152"/>
      <c r="I1410" s="152"/>
      <c r="J1410" s="152">
        <f t="shared" si="76"/>
        <v>264</v>
      </c>
    </row>
    <row r="1411" spans="1:10">
      <c r="A1411" s="10" t="str">
        <f t="shared" si="68"/>
        <v>HWW-1351986</v>
      </c>
      <c r="B1411" s="10" t="s">
        <v>618</v>
      </c>
      <c r="C1411" s="152" t="s">
        <v>622</v>
      </c>
      <c r="D1411" s="152">
        <v>35</v>
      </c>
      <c r="E1411" s="10" t="s">
        <v>1278</v>
      </c>
      <c r="F1411" s="152" t="s">
        <v>551</v>
      </c>
      <c r="G1411" s="152">
        <v>263</v>
      </c>
      <c r="H1411" s="152"/>
      <c r="I1411" s="152"/>
      <c r="J1411" s="152">
        <f t="shared" si="76"/>
        <v>263</v>
      </c>
    </row>
    <row r="1412" spans="1:10">
      <c r="A1412" s="10" t="str">
        <f t="shared" si="68"/>
        <v>HWW-1351987</v>
      </c>
      <c r="B1412" s="10" t="s">
        <v>618</v>
      </c>
      <c r="C1412" s="152" t="s">
        <v>622</v>
      </c>
      <c r="D1412" s="152">
        <v>35</v>
      </c>
      <c r="E1412" s="10" t="s">
        <v>1278</v>
      </c>
      <c r="F1412" s="152" t="s">
        <v>552</v>
      </c>
      <c r="G1412" s="152">
        <v>269</v>
      </c>
      <c r="H1412" s="152"/>
      <c r="I1412" s="152"/>
      <c r="J1412" s="152">
        <f t="shared" si="76"/>
        <v>269</v>
      </c>
    </row>
    <row r="1413" spans="1:10">
      <c r="A1413" s="10" t="str">
        <f t="shared" si="68"/>
        <v>HWW-1351988</v>
      </c>
      <c r="B1413" s="10" t="s">
        <v>618</v>
      </c>
      <c r="C1413" s="152" t="s">
        <v>622</v>
      </c>
      <c r="D1413" s="152">
        <v>35</v>
      </c>
      <c r="E1413" s="10" t="s">
        <v>1278</v>
      </c>
      <c r="F1413" s="152" t="s">
        <v>553</v>
      </c>
      <c r="G1413" s="152">
        <v>282</v>
      </c>
      <c r="H1413" s="152"/>
      <c r="I1413" s="152"/>
      <c r="J1413" s="152">
        <f t="shared" si="76"/>
        <v>282</v>
      </c>
    </row>
    <row r="1414" spans="1:10">
      <c r="A1414" s="10" t="str">
        <f t="shared" si="68"/>
        <v>HWW-1351989</v>
      </c>
      <c r="B1414" s="10" t="s">
        <v>618</v>
      </c>
      <c r="C1414" s="152" t="s">
        <v>622</v>
      </c>
      <c r="D1414" s="152">
        <v>35</v>
      </c>
      <c r="E1414" s="10" t="s">
        <v>1278</v>
      </c>
      <c r="F1414" s="152" t="s">
        <v>554</v>
      </c>
      <c r="G1414" s="152">
        <v>296</v>
      </c>
      <c r="H1414" s="152"/>
      <c r="I1414" s="152"/>
      <c r="J1414" s="152">
        <f t="shared" si="76"/>
        <v>296</v>
      </c>
    </row>
    <row r="1415" spans="1:10">
      <c r="A1415" s="10" t="str">
        <f t="shared" si="68"/>
        <v>HWW-1351990</v>
      </c>
      <c r="B1415" s="10" t="s">
        <v>618</v>
      </c>
      <c r="C1415" s="152" t="s">
        <v>622</v>
      </c>
      <c r="D1415" s="152">
        <v>35</v>
      </c>
      <c r="E1415" s="10" t="s">
        <v>1278</v>
      </c>
      <c r="F1415" s="152" t="s">
        <v>555</v>
      </c>
      <c r="G1415" s="152">
        <v>304</v>
      </c>
      <c r="H1415" s="152"/>
      <c r="I1415" s="152"/>
      <c r="J1415" s="152">
        <f t="shared" si="76"/>
        <v>304</v>
      </c>
    </row>
    <row r="1416" spans="1:10">
      <c r="A1416" s="10" t="str">
        <f t="shared" si="68"/>
        <v>HWW-1351991</v>
      </c>
      <c r="B1416" s="10" t="s">
        <v>618</v>
      </c>
      <c r="C1416" s="152" t="s">
        <v>622</v>
      </c>
      <c r="D1416" s="152">
        <v>35</v>
      </c>
      <c r="E1416" s="10" t="s">
        <v>1278</v>
      </c>
      <c r="F1416" s="152" t="s">
        <v>556</v>
      </c>
      <c r="G1416" s="152">
        <v>313</v>
      </c>
      <c r="H1416" s="152"/>
      <c r="I1416" s="152"/>
      <c r="J1416" s="152">
        <f t="shared" si="76"/>
        <v>313</v>
      </c>
    </row>
    <row r="1417" spans="1:10">
      <c r="A1417" s="10" t="str">
        <f t="shared" si="68"/>
        <v>HWW-1351992</v>
      </c>
      <c r="B1417" s="10" t="s">
        <v>618</v>
      </c>
      <c r="C1417" s="152" t="s">
        <v>622</v>
      </c>
      <c r="D1417" s="152">
        <v>35</v>
      </c>
      <c r="E1417" s="10" t="s">
        <v>1278</v>
      </c>
      <c r="F1417" s="152" t="s">
        <v>557</v>
      </c>
      <c r="G1417" s="152">
        <v>320</v>
      </c>
      <c r="H1417" s="152"/>
      <c r="I1417" s="152"/>
      <c r="J1417" s="152">
        <f t="shared" si="76"/>
        <v>320</v>
      </c>
    </row>
    <row r="1418" spans="1:10">
      <c r="A1418" s="10" t="str">
        <f t="shared" si="68"/>
        <v>HWW-1351993</v>
      </c>
      <c r="B1418" s="10" t="s">
        <v>618</v>
      </c>
      <c r="C1418" s="152" t="s">
        <v>622</v>
      </c>
      <c r="D1418" s="152">
        <v>35</v>
      </c>
      <c r="E1418" s="10" t="s">
        <v>1278</v>
      </c>
      <c r="F1418" s="152" t="s">
        <v>558</v>
      </c>
      <c r="G1418" s="152">
        <v>329</v>
      </c>
      <c r="H1418" s="152"/>
      <c r="I1418" s="152"/>
      <c r="J1418" s="152">
        <f t="shared" si="76"/>
        <v>329</v>
      </c>
    </row>
    <row r="1419" spans="1:10">
      <c r="A1419" s="10" t="str">
        <f t="shared" si="68"/>
        <v>HWW-1351994</v>
      </c>
      <c r="B1419" s="10" t="s">
        <v>618</v>
      </c>
      <c r="C1419" s="152" t="s">
        <v>622</v>
      </c>
      <c r="D1419" s="152">
        <v>35</v>
      </c>
      <c r="E1419" s="10" t="s">
        <v>1278</v>
      </c>
      <c r="F1419" s="152" t="s">
        <v>559</v>
      </c>
      <c r="G1419" s="152">
        <v>339</v>
      </c>
      <c r="H1419" s="152"/>
      <c r="I1419" s="152"/>
      <c r="J1419" s="152">
        <f t="shared" si="76"/>
        <v>339</v>
      </c>
    </row>
    <row r="1420" spans="1:10">
      <c r="A1420" s="10" t="str">
        <f t="shared" si="68"/>
        <v>HWW-1351995</v>
      </c>
      <c r="B1420" s="10" t="s">
        <v>618</v>
      </c>
      <c r="C1420" s="152" t="s">
        <v>622</v>
      </c>
      <c r="D1420" s="152">
        <v>35</v>
      </c>
      <c r="E1420" s="10" t="s">
        <v>1278</v>
      </c>
      <c r="F1420" s="152" t="s">
        <v>560</v>
      </c>
      <c r="G1420" s="152">
        <v>341</v>
      </c>
      <c r="H1420" s="152"/>
      <c r="I1420" s="152"/>
      <c r="J1420" s="152">
        <f t="shared" si="76"/>
        <v>341</v>
      </c>
    </row>
    <row r="1421" spans="1:10">
      <c r="A1421" s="10" t="str">
        <f t="shared" si="68"/>
        <v>HWW-1351996</v>
      </c>
      <c r="B1421" s="10" t="s">
        <v>618</v>
      </c>
      <c r="C1421" s="152" t="s">
        <v>622</v>
      </c>
      <c r="D1421" s="152">
        <v>35</v>
      </c>
      <c r="E1421" s="10" t="s">
        <v>1278</v>
      </c>
      <c r="F1421" s="152" t="s">
        <v>561</v>
      </c>
      <c r="G1421" s="152">
        <v>348</v>
      </c>
      <c r="H1421" s="152"/>
      <c r="I1421" s="152"/>
      <c r="J1421" s="152">
        <f t="shared" si="76"/>
        <v>348</v>
      </c>
    </row>
    <row r="1422" spans="1:10">
      <c r="A1422" s="10" t="str">
        <f t="shared" si="68"/>
        <v>HWW-1351997</v>
      </c>
      <c r="B1422" s="10" t="s">
        <v>618</v>
      </c>
      <c r="C1422" s="152" t="s">
        <v>622</v>
      </c>
      <c r="D1422" s="152">
        <v>35</v>
      </c>
      <c r="E1422" s="10" t="s">
        <v>1278</v>
      </c>
      <c r="F1422" s="152" t="s">
        <v>562</v>
      </c>
      <c r="G1422" s="152">
        <v>358</v>
      </c>
      <c r="H1422" s="152"/>
      <c r="I1422" s="152"/>
      <c r="J1422" s="152">
        <f t="shared" si="76"/>
        <v>358</v>
      </c>
    </row>
    <row r="1423" spans="1:10">
      <c r="A1423" s="10" t="str">
        <f t="shared" si="68"/>
        <v>HWW-1351998</v>
      </c>
      <c r="B1423" s="10" t="s">
        <v>618</v>
      </c>
      <c r="C1423" s="152" t="s">
        <v>622</v>
      </c>
      <c r="D1423" s="152">
        <v>35</v>
      </c>
      <c r="E1423" s="10" t="s">
        <v>1278</v>
      </c>
      <c r="F1423" s="152" t="s">
        <v>563</v>
      </c>
      <c r="G1423" s="152">
        <v>364</v>
      </c>
      <c r="H1423" s="152"/>
      <c r="I1423" s="152"/>
      <c r="J1423" s="152">
        <f t="shared" si="76"/>
        <v>364</v>
      </c>
    </row>
    <row r="1424" spans="1:10">
      <c r="A1424" s="10" t="str">
        <f t="shared" si="68"/>
        <v>HWW-1351999</v>
      </c>
      <c r="B1424" s="10" t="s">
        <v>618</v>
      </c>
      <c r="C1424" s="152" t="s">
        <v>622</v>
      </c>
      <c r="D1424" s="152">
        <v>35</v>
      </c>
      <c r="E1424" s="10" t="s">
        <v>1278</v>
      </c>
      <c r="F1424" s="152" t="s">
        <v>564</v>
      </c>
      <c r="G1424" s="152">
        <v>370</v>
      </c>
      <c r="H1424" s="152"/>
      <c r="I1424" s="152"/>
      <c r="J1424" s="152">
        <f t="shared" si="76"/>
        <v>370</v>
      </c>
    </row>
    <row r="1425" spans="1:10">
      <c r="A1425" s="10" t="str">
        <f t="shared" si="68"/>
        <v>HWW-1352000</v>
      </c>
      <c r="B1425" s="10" t="s">
        <v>618</v>
      </c>
      <c r="C1425" s="152" t="s">
        <v>622</v>
      </c>
      <c r="D1425" s="152">
        <v>35</v>
      </c>
      <c r="E1425" s="10" t="s">
        <v>1278</v>
      </c>
      <c r="F1425" s="152" t="s">
        <v>565</v>
      </c>
      <c r="G1425" s="152">
        <v>390</v>
      </c>
      <c r="H1425" s="152"/>
      <c r="I1425" s="152"/>
      <c r="J1425" s="152">
        <f>G1425</f>
        <v>390</v>
      </c>
    </row>
    <row r="1426" spans="1:10">
      <c r="A1426" s="10" t="str">
        <f t="shared" si="68"/>
        <v>HWW-1352001</v>
      </c>
      <c r="B1426" s="10" t="s">
        <v>618</v>
      </c>
      <c r="C1426" s="152" t="s">
        <v>622</v>
      </c>
      <c r="D1426" s="152">
        <v>35</v>
      </c>
      <c r="E1426" s="10" t="s">
        <v>1278</v>
      </c>
      <c r="F1426" s="152" t="s">
        <v>566</v>
      </c>
      <c r="G1426" s="152">
        <v>396</v>
      </c>
      <c r="H1426" s="152">
        <v>406</v>
      </c>
      <c r="I1426" s="152">
        <f t="shared" ref="I1426:I1442" si="77">G1427</f>
        <v>409</v>
      </c>
      <c r="J1426" s="152">
        <f>ROUND((G1426+2*H1426+I1426)/4,1)</f>
        <v>404.3</v>
      </c>
    </row>
    <row r="1427" spans="1:10">
      <c r="A1427" s="10" t="str">
        <f t="shared" si="68"/>
        <v>HWW-1352002</v>
      </c>
      <c r="B1427" s="10" t="s">
        <v>618</v>
      </c>
      <c r="C1427" s="152" t="s">
        <v>622</v>
      </c>
      <c r="D1427" s="152">
        <v>35</v>
      </c>
      <c r="E1427" s="10" t="s">
        <v>1278</v>
      </c>
      <c r="F1427" s="152" t="s">
        <v>567</v>
      </c>
      <c r="G1427" s="152">
        <v>409</v>
      </c>
      <c r="H1427" s="152">
        <v>424</v>
      </c>
      <c r="I1427" s="152">
        <f t="shared" si="77"/>
        <v>426</v>
      </c>
      <c r="J1427" s="152">
        <f t="shared" ref="J1427:J1442" si="78">ROUND((G1427+2*H1427+I1427)/4,1)</f>
        <v>420.8</v>
      </c>
    </row>
    <row r="1428" spans="1:10">
      <c r="A1428" s="10" t="str">
        <f t="shared" si="68"/>
        <v>HWW-1352003</v>
      </c>
      <c r="B1428" s="10" t="s">
        <v>618</v>
      </c>
      <c r="C1428" s="152" t="s">
        <v>622</v>
      </c>
      <c r="D1428" s="152">
        <v>35</v>
      </c>
      <c r="E1428" s="10" t="s">
        <v>1278</v>
      </c>
      <c r="F1428" s="152" t="s">
        <v>568</v>
      </c>
      <c r="G1428" s="152">
        <v>426</v>
      </c>
      <c r="H1428" s="152">
        <v>422</v>
      </c>
      <c r="I1428" s="152">
        <f t="shared" si="77"/>
        <v>450</v>
      </c>
      <c r="J1428" s="152">
        <f t="shared" si="78"/>
        <v>430</v>
      </c>
    </row>
    <row r="1429" spans="1:10">
      <c r="A1429" s="10" t="str">
        <f t="shared" si="68"/>
        <v>HWW-1352004</v>
      </c>
      <c r="B1429" s="10" t="s">
        <v>618</v>
      </c>
      <c r="C1429" s="152" t="s">
        <v>622</v>
      </c>
      <c r="D1429" s="152">
        <v>35</v>
      </c>
      <c r="E1429" s="10" t="s">
        <v>1278</v>
      </c>
      <c r="F1429" s="152" t="s">
        <v>569</v>
      </c>
      <c r="G1429" s="152">
        <v>450</v>
      </c>
      <c r="H1429" s="152">
        <v>430</v>
      </c>
      <c r="I1429" s="152">
        <v>428</v>
      </c>
      <c r="J1429" s="152">
        <f t="shared" si="78"/>
        <v>434.5</v>
      </c>
    </row>
    <row r="1430" spans="1:10">
      <c r="A1430" s="10" t="str">
        <f t="shared" si="68"/>
        <v>HWW-1352005</v>
      </c>
      <c r="B1430" s="10" t="s">
        <v>618</v>
      </c>
      <c r="C1430" s="152" t="s">
        <v>622</v>
      </c>
      <c r="D1430" s="152">
        <v>35</v>
      </c>
      <c r="E1430" s="10" t="s">
        <v>1278</v>
      </c>
      <c r="F1430" s="152" t="s">
        <v>570</v>
      </c>
      <c r="G1430" s="152">
        <v>457</v>
      </c>
      <c r="H1430" s="152">
        <v>457</v>
      </c>
      <c r="I1430" s="152">
        <v>460</v>
      </c>
      <c r="J1430" s="152">
        <f t="shared" si="78"/>
        <v>457.8</v>
      </c>
    </row>
    <row r="1431" spans="1:10">
      <c r="A1431" s="10" t="str">
        <f t="shared" si="68"/>
        <v>HWW-1352006</v>
      </c>
      <c r="B1431" s="10" t="s">
        <v>618</v>
      </c>
      <c r="C1431" s="152" t="s">
        <v>622</v>
      </c>
      <c r="D1431" s="152">
        <v>35</v>
      </c>
      <c r="E1431" s="10" t="s">
        <v>1278</v>
      </c>
      <c r="F1431" s="152" t="s">
        <v>571</v>
      </c>
      <c r="G1431" s="152">
        <v>483</v>
      </c>
      <c r="H1431" s="152">
        <v>492</v>
      </c>
      <c r="I1431" s="152">
        <f t="shared" si="77"/>
        <v>525</v>
      </c>
      <c r="J1431" s="152">
        <f t="shared" si="78"/>
        <v>498</v>
      </c>
    </row>
    <row r="1432" spans="1:10">
      <c r="A1432" s="10" t="str">
        <f t="shared" si="68"/>
        <v>HWW-1352007</v>
      </c>
      <c r="B1432" s="10" t="s">
        <v>618</v>
      </c>
      <c r="C1432" s="152" t="s">
        <v>622</v>
      </c>
      <c r="D1432" s="152">
        <v>35</v>
      </c>
      <c r="E1432" s="10" t="s">
        <v>1278</v>
      </c>
      <c r="F1432" s="152" t="s">
        <v>572</v>
      </c>
      <c r="G1432" s="152">
        <v>525</v>
      </c>
      <c r="H1432" s="152">
        <v>528</v>
      </c>
      <c r="I1432" s="152">
        <f t="shared" si="77"/>
        <v>556</v>
      </c>
      <c r="J1432" s="152">
        <f t="shared" si="78"/>
        <v>534.29999999999995</v>
      </c>
    </row>
    <row r="1433" spans="1:10">
      <c r="A1433" s="10" t="str">
        <f t="shared" si="68"/>
        <v>HWW-1352008</v>
      </c>
      <c r="B1433" s="10" t="s">
        <v>618</v>
      </c>
      <c r="C1433" s="152" t="s">
        <v>622</v>
      </c>
      <c r="D1433" s="152">
        <v>35</v>
      </c>
      <c r="E1433" s="10" t="s">
        <v>1278</v>
      </c>
      <c r="F1433" s="152" t="s">
        <v>573</v>
      </c>
      <c r="G1433" s="152">
        <v>556</v>
      </c>
      <c r="H1433" s="152">
        <v>579</v>
      </c>
      <c r="I1433" s="152">
        <f t="shared" si="77"/>
        <v>625</v>
      </c>
      <c r="J1433" s="152">
        <f t="shared" si="78"/>
        <v>584.79999999999995</v>
      </c>
    </row>
    <row r="1434" spans="1:10">
      <c r="A1434" s="10" t="str">
        <f t="shared" si="68"/>
        <v>HWW-1352009</v>
      </c>
      <c r="B1434" s="10" t="s">
        <v>618</v>
      </c>
      <c r="C1434" s="152" t="s">
        <v>622</v>
      </c>
      <c r="D1434" s="152">
        <v>35</v>
      </c>
      <c r="E1434" s="10" t="s">
        <v>1278</v>
      </c>
      <c r="F1434" s="152" t="s">
        <v>574</v>
      </c>
      <c r="G1434" s="152">
        <v>625</v>
      </c>
      <c r="H1434" s="152">
        <v>624</v>
      </c>
      <c r="I1434" s="152">
        <f t="shared" si="77"/>
        <v>647</v>
      </c>
      <c r="J1434" s="152">
        <f t="shared" si="78"/>
        <v>630</v>
      </c>
    </row>
    <row r="1435" spans="1:10">
      <c r="A1435" s="10" t="str">
        <f t="shared" si="68"/>
        <v>HWW-1352010</v>
      </c>
      <c r="B1435" s="10" t="s">
        <v>618</v>
      </c>
      <c r="C1435" s="152" t="s">
        <v>622</v>
      </c>
      <c r="D1435" s="152">
        <v>35</v>
      </c>
      <c r="E1435" s="10" t="s">
        <v>1278</v>
      </c>
      <c r="F1435" s="152" t="s">
        <v>575</v>
      </c>
      <c r="G1435" s="152">
        <v>647</v>
      </c>
      <c r="H1435" s="152">
        <v>648</v>
      </c>
      <c r="I1435" s="152">
        <f t="shared" si="77"/>
        <v>654</v>
      </c>
      <c r="J1435" s="152">
        <f t="shared" si="78"/>
        <v>649.29999999999995</v>
      </c>
    </row>
    <row r="1436" spans="1:10">
      <c r="A1436" s="10" t="str">
        <f t="shared" si="68"/>
        <v>HWW-1352011</v>
      </c>
      <c r="B1436" s="10" t="s">
        <v>618</v>
      </c>
      <c r="C1436" s="152" t="s">
        <v>622</v>
      </c>
      <c r="D1436" s="152">
        <v>35</v>
      </c>
      <c r="E1436" s="10" t="s">
        <v>1278</v>
      </c>
      <c r="F1436" s="152" t="s">
        <v>576</v>
      </c>
      <c r="G1436" s="152">
        <v>654</v>
      </c>
      <c r="H1436" s="152">
        <v>660</v>
      </c>
      <c r="I1436" s="152">
        <f t="shared" si="77"/>
        <v>681</v>
      </c>
      <c r="J1436" s="152">
        <f t="shared" si="78"/>
        <v>663.8</v>
      </c>
    </row>
    <row r="1437" spans="1:10">
      <c r="A1437" s="10" t="str">
        <f t="shared" si="68"/>
        <v>HWW-1352012</v>
      </c>
      <c r="B1437" s="10" t="s">
        <v>618</v>
      </c>
      <c r="C1437" s="152" t="s">
        <v>622</v>
      </c>
      <c r="D1437" s="152">
        <v>35</v>
      </c>
      <c r="E1437" s="10" t="s">
        <v>1278</v>
      </c>
      <c r="F1437" s="152" t="s">
        <v>577</v>
      </c>
      <c r="G1437" s="152">
        <v>681</v>
      </c>
      <c r="H1437" s="152">
        <v>716</v>
      </c>
      <c r="I1437" s="152">
        <f t="shared" si="77"/>
        <v>733</v>
      </c>
      <c r="J1437" s="152">
        <f t="shared" si="78"/>
        <v>711.5</v>
      </c>
    </row>
    <row r="1438" spans="1:10">
      <c r="A1438" s="10" t="str">
        <f t="shared" si="68"/>
        <v>HWW-1352013</v>
      </c>
      <c r="B1438" s="10" t="s">
        <v>618</v>
      </c>
      <c r="C1438" s="152" t="s">
        <v>622</v>
      </c>
      <c r="D1438" s="152">
        <v>35</v>
      </c>
      <c r="E1438" s="10" t="s">
        <v>1278</v>
      </c>
      <c r="F1438" s="152" t="s">
        <v>578</v>
      </c>
      <c r="G1438" s="152">
        <v>733</v>
      </c>
      <c r="H1438" s="152">
        <v>730</v>
      </c>
      <c r="I1438" s="152">
        <f t="shared" si="77"/>
        <v>730</v>
      </c>
      <c r="J1438" s="152">
        <f t="shared" si="78"/>
        <v>730.8</v>
      </c>
    </row>
    <row r="1439" spans="1:10">
      <c r="A1439" s="10" t="str">
        <f t="shared" si="68"/>
        <v>HWW-1352014</v>
      </c>
      <c r="B1439" s="10" t="s">
        <v>618</v>
      </c>
      <c r="C1439" s="152" t="s">
        <v>622</v>
      </c>
      <c r="D1439" s="152">
        <v>35</v>
      </c>
      <c r="E1439" s="10" t="s">
        <v>1278</v>
      </c>
      <c r="F1439" s="152" t="s">
        <v>579</v>
      </c>
      <c r="G1439" s="152">
        <v>730</v>
      </c>
      <c r="H1439" s="152">
        <v>759</v>
      </c>
      <c r="I1439" s="152">
        <f t="shared" si="77"/>
        <v>780</v>
      </c>
      <c r="J1439" s="152">
        <f t="shared" si="78"/>
        <v>757</v>
      </c>
    </row>
    <row r="1440" spans="1:10">
      <c r="A1440" s="10" t="str">
        <f t="shared" si="68"/>
        <v>HWW-1352015</v>
      </c>
      <c r="B1440" s="10" t="s">
        <v>618</v>
      </c>
      <c r="C1440" s="152" t="s">
        <v>622</v>
      </c>
      <c r="D1440" s="152">
        <v>35</v>
      </c>
      <c r="E1440" s="10" t="s">
        <v>1278</v>
      </c>
      <c r="F1440" s="152" t="s">
        <v>580</v>
      </c>
      <c r="G1440" s="152">
        <v>780</v>
      </c>
      <c r="H1440" s="152">
        <v>785</v>
      </c>
      <c r="I1440" s="152">
        <f t="shared" si="77"/>
        <v>795</v>
      </c>
      <c r="J1440" s="152">
        <f t="shared" si="78"/>
        <v>786.3</v>
      </c>
    </row>
    <row r="1441" spans="1:10">
      <c r="A1441" s="10" t="str">
        <f t="shared" si="68"/>
        <v>HWW-1352016</v>
      </c>
      <c r="B1441" s="10" t="s">
        <v>618</v>
      </c>
      <c r="C1441" s="152" t="s">
        <v>622</v>
      </c>
      <c r="D1441" s="152">
        <v>35</v>
      </c>
      <c r="E1441" s="10" t="s">
        <v>1278</v>
      </c>
      <c r="F1441" s="152">
        <v>2016</v>
      </c>
      <c r="G1441" s="152">
        <v>795</v>
      </c>
      <c r="H1441" s="152">
        <v>797</v>
      </c>
      <c r="I1441" s="152">
        <f t="shared" si="77"/>
        <v>832</v>
      </c>
      <c r="J1441" s="152">
        <f t="shared" si="78"/>
        <v>805.3</v>
      </c>
    </row>
    <row r="1442" spans="1:10">
      <c r="A1442" s="10" t="str">
        <f t="shared" si="68"/>
        <v>HWW-1352017</v>
      </c>
      <c r="B1442" s="10" t="s">
        <v>618</v>
      </c>
      <c r="C1442" s="152" t="s">
        <v>622</v>
      </c>
      <c r="D1442" s="152">
        <v>35</v>
      </c>
      <c r="E1442" s="10" t="s">
        <v>1278</v>
      </c>
      <c r="F1442" s="10">
        <v>2017</v>
      </c>
      <c r="G1442" s="179">
        <v>832</v>
      </c>
      <c r="H1442" s="179">
        <v>826</v>
      </c>
      <c r="I1442" s="152">
        <f t="shared" si="77"/>
        <v>855</v>
      </c>
      <c r="J1442" s="152">
        <f t="shared" si="78"/>
        <v>834.8</v>
      </c>
    </row>
    <row r="1443" spans="1:10">
      <c r="A1443" s="10" t="str">
        <f t="shared" si="68"/>
        <v>HWW-1352018</v>
      </c>
      <c r="B1443" s="10" t="s">
        <v>618</v>
      </c>
      <c r="C1443" s="152" t="s">
        <v>622</v>
      </c>
      <c r="D1443" s="152">
        <v>35</v>
      </c>
      <c r="E1443" s="10" t="s">
        <v>1278</v>
      </c>
      <c r="F1443" s="10">
        <v>2018</v>
      </c>
      <c r="G1443" s="179">
        <v>855</v>
      </c>
      <c r="J1443" s="179">
        <f>G1443</f>
        <v>855</v>
      </c>
    </row>
    <row r="1444" spans="1:10">
      <c r="A1444" s="10" t="str">
        <f t="shared" si="68"/>
        <v>HWW-1361912</v>
      </c>
      <c r="B1444" s="10" t="s">
        <v>618</v>
      </c>
      <c r="C1444" s="152" t="s">
        <v>622</v>
      </c>
      <c r="D1444" s="152">
        <v>36</v>
      </c>
      <c r="E1444" s="10" t="s">
        <v>671</v>
      </c>
      <c r="F1444" s="152">
        <v>1912</v>
      </c>
      <c r="G1444" s="152"/>
      <c r="H1444" s="152"/>
      <c r="I1444" s="152"/>
      <c r="J1444" s="152">
        <v>0</v>
      </c>
    </row>
    <row r="1445" spans="1:10">
      <c r="A1445" s="10" t="str">
        <f t="shared" si="68"/>
        <v>HWW-1361913</v>
      </c>
      <c r="B1445" s="10" t="s">
        <v>618</v>
      </c>
      <c r="C1445" s="152" t="s">
        <v>622</v>
      </c>
      <c r="D1445" s="152">
        <v>36</v>
      </c>
      <c r="E1445" s="10" t="s">
        <v>671</v>
      </c>
      <c r="F1445" s="152">
        <f>F1444+1</f>
        <v>1913</v>
      </c>
      <c r="G1445" s="152"/>
      <c r="H1445" s="152"/>
      <c r="I1445" s="152"/>
      <c r="J1445" s="152">
        <v>0</v>
      </c>
    </row>
    <row r="1446" spans="1:10">
      <c r="A1446" s="10" t="str">
        <f t="shared" si="68"/>
        <v>HWW-1361914</v>
      </c>
      <c r="B1446" s="10" t="s">
        <v>618</v>
      </c>
      <c r="C1446" s="152" t="s">
        <v>622</v>
      </c>
      <c r="D1446" s="152">
        <v>36</v>
      </c>
      <c r="E1446" s="10" t="s">
        <v>671</v>
      </c>
      <c r="F1446" s="152">
        <f t="shared" ref="F1446:F1501" si="79">F1445+1</f>
        <v>1914</v>
      </c>
      <c r="G1446" s="152"/>
      <c r="H1446" s="152"/>
      <c r="I1446" s="152"/>
      <c r="J1446" s="152">
        <v>0</v>
      </c>
    </row>
    <row r="1447" spans="1:10">
      <c r="A1447" s="10" t="str">
        <f t="shared" si="68"/>
        <v>HWW-1361915</v>
      </c>
      <c r="B1447" s="10" t="s">
        <v>618</v>
      </c>
      <c r="C1447" s="152" t="s">
        <v>622</v>
      </c>
      <c r="D1447" s="152">
        <v>36</v>
      </c>
      <c r="E1447" s="10" t="s">
        <v>671</v>
      </c>
      <c r="F1447" s="152">
        <f t="shared" si="79"/>
        <v>1915</v>
      </c>
      <c r="G1447" s="152"/>
      <c r="H1447" s="152"/>
      <c r="I1447" s="152"/>
      <c r="J1447" s="152">
        <v>0</v>
      </c>
    </row>
    <row r="1448" spans="1:10">
      <c r="A1448" s="10" t="str">
        <f t="shared" si="68"/>
        <v>HWW-1361916</v>
      </c>
      <c r="B1448" s="10" t="s">
        <v>618</v>
      </c>
      <c r="C1448" s="152" t="s">
        <v>622</v>
      </c>
      <c r="D1448" s="152">
        <v>36</v>
      </c>
      <c r="E1448" s="10" t="s">
        <v>671</v>
      </c>
      <c r="F1448" s="152">
        <f t="shared" si="79"/>
        <v>1916</v>
      </c>
      <c r="G1448" s="152"/>
      <c r="H1448" s="152"/>
      <c r="I1448" s="152"/>
      <c r="J1448" s="152">
        <v>0</v>
      </c>
    </row>
    <row r="1449" spans="1:10">
      <c r="A1449" s="10" t="str">
        <f t="shared" si="68"/>
        <v>HWW-1361917</v>
      </c>
      <c r="B1449" s="10" t="s">
        <v>618</v>
      </c>
      <c r="C1449" s="152" t="s">
        <v>622</v>
      </c>
      <c r="D1449" s="152">
        <v>36</v>
      </c>
      <c r="E1449" s="10" t="s">
        <v>671</v>
      </c>
      <c r="F1449" s="152">
        <f t="shared" si="79"/>
        <v>1917</v>
      </c>
      <c r="G1449" s="152"/>
      <c r="H1449" s="152"/>
      <c r="I1449" s="152"/>
      <c r="J1449" s="152">
        <v>0</v>
      </c>
    </row>
    <row r="1450" spans="1:10">
      <c r="A1450" s="10" t="str">
        <f t="shared" si="68"/>
        <v>HWW-1361918</v>
      </c>
      <c r="B1450" s="10" t="s">
        <v>618</v>
      </c>
      <c r="C1450" s="152" t="s">
        <v>622</v>
      </c>
      <c r="D1450" s="152">
        <v>36</v>
      </c>
      <c r="E1450" s="10" t="s">
        <v>671</v>
      </c>
      <c r="F1450" s="152">
        <f t="shared" si="79"/>
        <v>1918</v>
      </c>
      <c r="G1450" s="152"/>
      <c r="H1450" s="152"/>
      <c r="I1450" s="152"/>
      <c r="J1450" s="152">
        <v>0</v>
      </c>
    </row>
    <row r="1451" spans="1:10">
      <c r="A1451" s="10" t="str">
        <f t="shared" si="68"/>
        <v>HWW-1361919</v>
      </c>
      <c r="B1451" s="10" t="s">
        <v>618</v>
      </c>
      <c r="C1451" s="152" t="s">
        <v>622</v>
      </c>
      <c r="D1451" s="152">
        <v>36</v>
      </c>
      <c r="E1451" s="10" t="s">
        <v>671</v>
      </c>
      <c r="F1451" s="152">
        <f t="shared" si="79"/>
        <v>1919</v>
      </c>
      <c r="G1451" s="152"/>
      <c r="H1451" s="152"/>
      <c r="I1451" s="152"/>
      <c r="J1451" s="152">
        <v>0</v>
      </c>
    </row>
    <row r="1452" spans="1:10">
      <c r="A1452" s="10" t="str">
        <f t="shared" si="68"/>
        <v>HWW-1361920</v>
      </c>
      <c r="B1452" s="10" t="s">
        <v>618</v>
      </c>
      <c r="C1452" s="152" t="s">
        <v>622</v>
      </c>
      <c r="D1452" s="152">
        <v>36</v>
      </c>
      <c r="E1452" s="10" t="s">
        <v>671</v>
      </c>
      <c r="F1452" s="152">
        <f t="shared" si="79"/>
        <v>1920</v>
      </c>
      <c r="G1452" s="152"/>
      <c r="H1452" s="152"/>
      <c r="I1452" s="152"/>
      <c r="J1452" s="152">
        <v>0</v>
      </c>
    </row>
    <row r="1453" spans="1:10">
      <c r="A1453" s="10" t="str">
        <f t="shared" si="68"/>
        <v>HWW-1361921</v>
      </c>
      <c r="B1453" s="10" t="s">
        <v>618</v>
      </c>
      <c r="C1453" s="152" t="s">
        <v>622</v>
      </c>
      <c r="D1453" s="152">
        <v>36</v>
      </c>
      <c r="E1453" s="10" t="s">
        <v>671</v>
      </c>
      <c r="F1453" s="152">
        <f t="shared" si="79"/>
        <v>1921</v>
      </c>
      <c r="G1453" s="152"/>
      <c r="H1453" s="152"/>
      <c r="I1453" s="152"/>
      <c r="J1453" s="152">
        <v>0</v>
      </c>
    </row>
    <row r="1454" spans="1:10">
      <c r="A1454" s="10" t="str">
        <f t="shared" si="68"/>
        <v>HWW-1361922</v>
      </c>
      <c r="B1454" s="10" t="s">
        <v>618</v>
      </c>
      <c r="C1454" s="152" t="s">
        <v>622</v>
      </c>
      <c r="D1454" s="152">
        <v>36</v>
      </c>
      <c r="E1454" s="10" t="s">
        <v>671</v>
      </c>
      <c r="F1454" s="152">
        <f t="shared" si="79"/>
        <v>1922</v>
      </c>
      <c r="G1454" s="152"/>
      <c r="H1454" s="152"/>
      <c r="I1454" s="152"/>
      <c r="J1454" s="152">
        <v>0</v>
      </c>
    </row>
    <row r="1455" spans="1:10">
      <c r="A1455" s="10" t="str">
        <f t="shared" si="68"/>
        <v>HWW-1361923</v>
      </c>
      <c r="B1455" s="10" t="s">
        <v>618</v>
      </c>
      <c r="C1455" s="152" t="s">
        <v>622</v>
      </c>
      <c r="D1455" s="152">
        <v>36</v>
      </c>
      <c r="E1455" s="10" t="s">
        <v>671</v>
      </c>
      <c r="F1455" s="152">
        <f t="shared" si="79"/>
        <v>1923</v>
      </c>
      <c r="G1455" s="152"/>
      <c r="H1455" s="152"/>
      <c r="I1455" s="152"/>
      <c r="J1455" s="152">
        <v>0</v>
      </c>
    </row>
    <row r="1456" spans="1:10">
      <c r="A1456" s="10" t="str">
        <f t="shared" si="68"/>
        <v>HWW-1361924</v>
      </c>
      <c r="B1456" s="10" t="s">
        <v>618</v>
      </c>
      <c r="C1456" s="152" t="s">
        <v>622</v>
      </c>
      <c r="D1456" s="152">
        <v>36</v>
      </c>
      <c r="E1456" s="10" t="s">
        <v>671</v>
      </c>
      <c r="F1456" s="152">
        <f t="shared" si="79"/>
        <v>1924</v>
      </c>
      <c r="G1456" s="152"/>
      <c r="H1456" s="152"/>
      <c r="I1456" s="152"/>
      <c r="J1456" s="152">
        <v>0</v>
      </c>
    </row>
    <row r="1457" spans="1:10">
      <c r="A1457" s="10" t="str">
        <f t="shared" si="68"/>
        <v>HWW-1361925</v>
      </c>
      <c r="B1457" s="10" t="s">
        <v>618</v>
      </c>
      <c r="C1457" s="152" t="s">
        <v>622</v>
      </c>
      <c r="D1457" s="152">
        <v>36</v>
      </c>
      <c r="E1457" s="10" t="s">
        <v>671</v>
      </c>
      <c r="F1457" s="152">
        <f t="shared" si="79"/>
        <v>1925</v>
      </c>
      <c r="G1457" s="152"/>
      <c r="H1457" s="152"/>
      <c r="I1457" s="152"/>
      <c r="J1457" s="152">
        <v>0</v>
      </c>
    </row>
    <row r="1458" spans="1:10">
      <c r="A1458" s="10" t="str">
        <f t="shared" si="68"/>
        <v>HWW-1361926</v>
      </c>
      <c r="B1458" s="10" t="s">
        <v>618</v>
      </c>
      <c r="C1458" s="152" t="s">
        <v>622</v>
      </c>
      <c r="D1458" s="152">
        <v>36</v>
      </c>
      <c r="E1458" s="10" t="s">
        <v>671</v>
      </c>
      <c r="F1458" s="152">
        <f t="shared" si="79"/>
        <v>1926</v>
      </c>
      <c r="G1458" s="152"/>
      <c r="H1458" s="152"/>
      <c r="I1458" s="152"/>
      <c r="J1458" s="152">
        <v>0</v>
      </c>
    </row>
    <row r="1459" spans="1:10">
      <c r="A1459" s="10" t="str">
        <f t="shared" si="68"/>
        <v>HWW-1361927</v>
      </c>
      <c r="B1459" s="10" t="s">
        <v>618</v>
      </c>
      <c r="C1459" s="152" t="s">
        <v>622</v>
      </c>
      <c r="D1459" s="152">
        <v>36</v>
      </c>
      <c r="E1459" s="10" t="s">
        <v>671</v>
      </c>
      <c r="F1459" s="152">
        <f t="shared" si="79"/>
        <v>1927</v>
      </c>
      <c r="G1459" s="152"/>
      <c r="H1459" s="152"/>
      <c r="I1459" s="152"/>
      <c r="J1459" s="152">
        <v>0</v>
      </c>
    </row>
    <row r="1460" spans="1:10">
      <c r="A1460" s="10" t="str">
        <f t="shared" si="68"/>
        <v>HWW-1361928</v>
      </c>
      <c r="B1460" s="10" t="s">
        <v>618</v>
      </c>
      <c r="C1460" s="152" t="s">
        <v>622</v>
      </c>
      <c r="D1460" s="152">
        <v>36</v>
      </c>
      <c r="E1460" s="10" t="s">
        <v>671</v>
      </c>
      <c r="F1460" s="152">
        <f t="shared" si="79"/>
        <v>1928</v>
      </c>
      <c r="G1460" s="152"/>
      <c r="H1460" s="152"/>
      <c r="I1460" s="152"/>
      <c r="J1460" s="152">
        <v>0</v>
      </c>
    </row>
    <row r="1461" spans="1:10">
      <c r="A1461" s="10" t="str">
        <f t="shared" si="68"/>
        <v>HWW-1361929</v>
      </c>
      <c r="B1461" s="10" t="s">
        <v>618</v>
      </c>
      <c r="C1461" s="152" t="s">
        <v>622</v>
      </c>
      <c r="D1461" s="152">
        <v>36</v>
      </c>
      <c r="E1461" s="10" t="s">
        <v>671</v>
      </c>
      <c r="F1461" s="152">
        <f t="shared" si="79"/>
        <v>1929</v>
      </c>
      <c r="G1461" s="152"/>
      <c r="H1461" s="152"/>
      <c r="I1461" s="152"/>
      <c r="J1461" s="152">
        <v>0</v>
      </c>
    </row>
    <row r="1462" spans="1:10">
      <c r="A1462" s="10" t="str">
        <f t="shared" si="68"/>
        <v>HWW-1361930</v>
      </c>
      <c r="B1462" s="10" t="s">
        <v>618</v>
      </c>
      <c r="C1462" s="152" t="s">
        <v>622</v>
      </c>
      <c r="D1462" s="152">
        <v>36</v>
      </c>
      <c r="E1462" s="10" t="s">
        <v>671</v>
      </c>
      <c r="F1462" s="152">
        <f t="shared" si="79"/>
        <v>1930</v>
      </c>
      <c r="G1462" s="152"/>
      <c r="H1462" s="152"/>
      <c r="I1462" s="152"/>
      <c r="J1462" s="152">
        <v>0</v>
      </c>
    </row>
    <row r="1463" spans="1:10">
      <c r="A1463" s="10" t="str">
        <f t="shared" si="68"/>
        <v>HWW-1361931</v>
      </c>
      <c r="B1463" s="10" t="s">
        <v>618</v>
      </c>
      <c r="C1463" s="152" t="s">
        <v>622</v>
      </c>
      <c r="D1463" s="152">
        <v>36</v>
      </c>
      <c r="E1463" s="10" t="s">
        <v>671</v>
      </c>
      <c r="F1463" s="152">
        <f t="shared" si="79"/>
        <v>1931</v>
      </c>
      <c r="G1463" s="152"/>
      <c r="H1463" s="152"/>
      <c r="I1463" s="152"/>
      <c r="J1463" s="152">
        <v>0</v>
      </c>
    </row>
    <row r="1464" spans="1:10">
      <c r="A1464" s="10" t="str">
        <f t="shared" si="68"/>
        <v>HWW-1361932</v>
      </c>
      <c r="B1464" s="10" t="s">
        <v>618</v>
      </c>
      <c r="C1464" s="152" t="s">
        <v>622</v>
      </c>
      <c r="D1464" s="152">
        <v>36</v>
      </c>
      <c r="E1464" s="10" t="s">
        <v>671</v>
      </c>
      <c r="F1464" s="152">
        <f t="shared" si="79"/>
        <v>1932</v>
      </c>
      <c r="G1464" s="152"/>
      <c r="H1464" s="152"/>
      <c r="I1464" s="152"/>
      <c r="J1464" s="152">
        <v>0</v>
      </c>
    </row>
    <row r="1465" spans="1:10">
      <c r="A1465" s="10" t="str">
        <f t="shared" si="68"/>
        <v>HWW-1361933</v>
      </c>
      <c r="B1465" s="10" t="s">
        <v>618</v>
      </c>
      <c r="C1465" s="152" t="s">
        <v>622</v>
      </c>
      <c r="D1465" s="152">
        <v>36</v>
      </c>
      <c r="E1465" s="10" t="s">
        <v>671</v>
      </c>
      <c r="F1465" s="152">
        <f t="shared" si="79"/>
        <v>1933</v>
      </c>
      <c r="G1465" s="152"/>
      <c r="H1465" s="152"/>
      <c r="I1465" s="152"/>
      <c r="J1465" s="152">
        <v>0</v>
      </c>
    </row>
    <row r="1466" spans="1:10">
      <c r="A1466" s="10" t="str">
        <f t="shared" si="68"/>
        <v>HWW-1361934</v>
      </c>
      <c r="B1466" s="10" t="s">
        <v>618</v>
      </c>
      <c r="C1466" s="152" t="s">
        <v>622</v>
      </c>
      <c r="D1466" s="152">
        <v>36</v>
      </c>
      <c r="E1466" s="10" t="s">
        <v>671</v>
      </c>
      <c r="F1466" s="152">
        <f t="shared" si="79"/>
        <v>1934</v>
      </c>
      <c r="G1466" s="152"/>
      <c r="H1466" s="152"/>
      <c r="I1466" s="152"/>
      <c r="J1466" s="152">
        <v>0</v>
      </c>
    </row>
    <row r="1467" spans="1:10">
      <c r="A1467" s="10" t="str">
        <f t="shared" ref="A1467:A1530" si="80">CONCATENATE(B1467,C1467,D1467,F1467)</f>
        <v>HWW-1361935</v>
      </c>
      <c r="B1467" s="10" t="s">
        <v>618</v>
      </c>
      <c r="C1467" s="152" t="s">
        <v>622</v>
      </c>
      <c r="D1467" s="152">
        <v>36</v>
      </c>
      <c r="E1467" s="10" t="s">
        <v>671</v>
      </c>
      <c r="F1467" s="152">
        <f t="shared" si="79"/>
        <v>1935</v>
      </c>
      <c r="G1467" s="152"/>
      <c r="H1467" s="152"/>
      <c r="I1467" s="152"/>
      <c r="J1467" s="152">
        <v>0</v>
      </c>
    </row>
    <row r="1468" spans="1:10">
      <c r="A1468" s="10" t="str">
        <f t="shared" si="80"/>
        <v>HWW-1361936</v>
      </c>
      <c r="B1468" s="10" t="s">
        <v>618</v>
      </c>
      <c r="C1468" s="152" t="s">
        <v>622</v>
      </c>
      <c r="D1468" s="152">
        <v>36</v>
      </c>
      <c r="E1468" s="10" t="s">
        <v>671</v>
      </c>
      <c r="F1468" s="152">
        <f t="shared" si="79"/>
        <v>1936</v>
      </c>
      <c r="G1468" s="152"/>
      <c r="H1468" s="152"/>
      <c r="I1468" s="152"/>
      <c r="J1468" s="152">
        <v>31</v>
      </c>
    </row>
    <row r="1469" spans="1:10">
      <c r="A1469" s="10" t="str">
        <f t="shared" si="80"/>
        <v>HWW-1361937</v>
      </c>
      <c r="B1469" s="10" t="s">
        <v>618</v>
      </c>
      <c r="C1469" s="152" t="s">
        <v>622</v>
      </c>
      <c r="D1469" s="152">
        <v>36</v>
      </c>
      <c r="E1469" s="10" t="s">
        <v>671</v>
      </c>
      <c r="F1469" s="152">
        <f t="shared" si="79"/>
        <v>1937</v>
      </c>
      <c r="G1469" s="152"/>
      <c r="H1469" s="152"/>
      <c r="I1469" s="152"/>
      <c r="J1469" s="152">
        <v>32</v>
      </c>
    </row>
    <row r="1470" spans="1:10">
      <c r="A1470" s="10" t="str">
        <f t="shared" si="80"/>
        <v>HWW-1361938</v>
      </c>
      <c r="B1470" s="10" t="s">
        <v>618</v>
      </c>
      <c r="C1470" s="152" t="s">
        <v>622</v>
      </c>
      <c r="D1470" s="152">
        <v>36</v>
      </c>
      <c r="E1470" s="10" t="s">
        <v>671</v>
      </c>
      <c r="F1470" s="152">
        <f t="shared" si="79"/>
        <v>1938</v>
      </c>
      <c r="G1470" s="152"/>
      <c r="H1470" s="152"/>
      <c r="I1470" s="152"/>
      <c r="J1470" s="152">
        <v>32</v>
      </c>
    </row>
    <row r="1471" spans="1:10">
      <c r="A1471" s="10" t="str">
        <f t="shared" si="80"/>
        <v>HWW-1361939</v>
      </c>
      <c r="B1471" s="10" t="s">
        <v>618</v>
      </c>
      <c r="C1471" s="152" t="s">
        <v>622</v>
      </c>
      <c r="D1471" s="152">
        <v>36</v>
      </c>
      <c r="E1471" s="10" t="s">
        <v>671</v>
      </c>
      <c r="F1471" s="152">
        <f t="shared" si="79"/>
        <v>1939</v>
      </c>
      <c r="G1471" s="152"/>
      <c r="H1471" s="152"/>
      <c r="I1471" s="152"/>
      <c r="J1471" s="152">
        <v>33</v>
      </c>
    </row>
    <row r="1472" spans="1:10">
      <c r="A1472" s="10" t="str">
        <f t="shared" si="80"/>
        <v>HWW-1361940</v>
      </c>
      <c r="B1472" s="10" t="s">
        <v>618</v>
      </c>
      <c r="C1472" s="152" t="s">
        <v>622</v>
      </c>
      <c r="D1472" s="152">
        <v>36</v>
      </c>
      <c r="E1472" s="10" t="s">
        <v>671</v>
      </c>
      <c r="F1472" s="152">
        <f t="shared" si="79"/>
        <v>1940</v>
      </c>
      <c r="G1472" s="152"/>
      <c r="H1472" s="152"/>
      <c r="I1472" s="152"/>
      <c r="J1472" s="152">
        <v>33</v>
      </c>
    </row>
    <row r="1473" spans="1:10">
      <c r="A1473" s="10" t="str">
        <f t="shared" si="80"/>
        <v>HWW-1361941</v>
      </c>
      <c r="B1473" s="10" t="s">
        <v>618</v>
      </c>
      <c r="C1473" s="152" t="s">
        <v>622</v>
      </c>
      <c r="D1473" s="152">
        <v>36</v>
      </c>
      <c r="E1473" s="10" t="s">
        <v>671</v>
      </c>
      <c r="F1473" s="152">
        <f t="shared" si="79"/>
        <v>1941</v>
      </c>
      <c r="G1473" s="152"/>
      <c r="H1473" s="152"/>
      <c r="I1473" s="152"/>
      <c r="J1473" s="152">
        <v>34</v>
      </c>
    </row>
    <row r="1474" spans="1:10">
      <c r="A1474" s="10" t="str">
        <f t="shared" si="80"/>
        <v>HWW-1361942</v>
      </c>
      <c r="B1474" s="10" t="s">
        <v>618</v>
      </c>
      <c r="C1474" s="152" t="s">
        <v>622</v>
      </c>
      <c r="D1474" s="152">
        <v>36</v>
      </c>
      <c r="E1474" s="10" t="s">
        <v>671</v>
      </c>
      <c r="F1474" s="152">
        <f t="shared" si="79"/>
        <v>1942</v>
      </c>
      <c r="G1474" s="152"/>
      <c r="H1474" s="152"/>
      <c r="I1474" s="152"/>
      <c r="J1474" s="152">
        <v>36</v>
      </c>
    </row>
    <row r="1475" spans="1:10">
      <c r="A1475" s="10" t="str">
        <f t="shared" si="80"/>
        <v>HWW-1361943</v>
      </c>
      <c r="B1475" s="10" t="s">
        <v>618</v>
      </c>
      <c r="C1475" s="152" t="s">
        <v>622</v>
      </c>
      <c r="D1475" s="152">
        <v>36</v>
      </c>
      <c r="E1475" s="10" t="s">
        <v>671</v>
      </c>
      <c r="F1475" s="152">
        <f t="shared" si="79"/>
        <v>1943</v>
      </c>
      <c r="G1475" s="152"/>
      <c r="H1475" s="152"/>
      <c r="I1475" s="152"/>
      <c r="J1475" s="152">
        <v>36</v>
      </c>
    </row>
    <row r="1476" spans="1:10">
      <c r="A1476" s="10" t="str">
        <f t="shared" si="80"/>
        <v>HWW-1361944</v>
      </c>
      <c r="B1476" s="10" t="s">
        <v>618</v>
      </c>
      <c r="C1476" s="152" t="s">
        <v>622</v>
      </c>
      <c r="D1476" s="152">
        <v>36</v>
      </c>
      <c r="E1476" s="10" t="s">
        <v>671</v>
      </c>
      <c r="F1476" s="152">
        <f t="shared" si="79"/>
        <v>1944</v>
      </c>
      <c r="G1476" s="152"/>
      <c r="H1476" s="152"/>
      <c r="I1476" s="152"/>
      <c r="J1476" s="152">
        <v>37</v>
      </c>
    </row>
    <row r="1477" spans="1:10">
      <c r="A1477" s="10" t="str">
        <f t="shared" si="80"/>
        <v>HWW-1361945</v>
      </c>
      <c r="B1477" s="10" t="s">
        <v>618</v>
      </c>
      <c r="C1477" s="152" t="s">
        <v>622</v>
      </c>
      <c r="D1477" s="152">
        <v>36</v>
      </c>
      <c r="E1477" s="10" t="s">
        <v>671</v>
      </c>
      <c r="F1477" s="152">
        <f t="shared" si="79"/>
        <v>1945</v>
      </c>
      <c r="G1477" s="152"/>
      <c r="H1477" s="152"/>
      <c r="I1477" s="152"/>
      <c r="J1477" s="152">
        <v>37</v>
      </c>
    </row>
    <row r="1478" spans="1:10">
      <c r="A1478" s="10" t="str">
        <f t="shared" si="80"/>
        <v>HWW-1361946</v>
      </c>
      <c r="B1478" s="10" t="s">
        <v>618</v>
      </c>
      <c r="C1478" s="152" t="s">
        <v>622</v>
      </c>
      <c r="D1478" s="152">
        <v>36</v>
      </c>
      <c r="E1478" s="10" t="s">
        <v>671</v>
      </c>
      <c r="F1478" s="152">
        <f t="shared" si="79"/>
        <v>1946</v>
      </c>
      <c r="G1478" s="152"/>
      <c r="H1478" s="152"/>
      <c r="I1478" s="152"/>
      <c r="J1478" s="152">
        <v>44</v>
      </c>
    </row>
    <row r="1479" spans="1:10">
      <c r="A1479" s="10" t="str">
        <f t="shared" si="80"/>
        <v>HWW-1361947</v>
      </c>
      <c r="B1479" s="10" t="s">
        <v>618</v>
      </c>
      <c r="C1479" s="152" t="s">
        <v>622</v>
      </c>
      <c r="D1479" s="152">
        <v>36</v>
      </c>
      <c r="E1479" s="10" t="s">
        <v>671</v>
      </c>
      <c r="F1479" s="152">
        <f t="shared" si="79"/>
        <v>1947</v>
      </c>
      <c r="G1479" s="152"/>
      <c r="H1479" s="152"/>
      <c r="I1479" s="152"/>
      <c r="J1479" s="152">
        <v>49</v>
      </c>
    </row>
    <row r="1480" spans="1:10">
      <c r="A1480" s="10" t="str">
        <f t="shared" si="80"/>
        <v>HWW-1361948</v>
      </c>
      <c r="B1480" s="10" t="s">
        <v>618</v>
      </c>
      <c r="C1480" s="152" t="s">
        <v>622</v>
      </c>
      <c r="D1480" s="152">
        <v>36</v>
      </c>
      <c r="E1480" s="10" t="s">
        <v>671</v>
      </c>
      <c r="F1480" s="152">
        <f t="shared" si="79"/>
        <v>1948</v>
      </c>
      <c r="G1480" s="152"/>
      <c r="H1480" s="152"/>
      <c r="I1480" s="152"/>
      <c r="J1480" s="152">
        <v>59</v>
      </c>
    </row>
    <row r="1481" spans="1:10">
      <c r="A1481" s="10" t="str">
        <f t="shared" si="80"/>
        <v>HWW-1361949</v>
      </c>
      <c r="B1481" s="10" t="s">
        <v>618</v>
      </c>
      <c r="C1481" s="152" t="s">
        <v>622</v>
      </c>
      <c r="D1481" s="152">
        <v>36</v>
      </c>
      <c r="E1481" s="10" t="s">
        <v>671</v>
      </c>
      <c r="F1481" s="152">
        <f t="shared" si="79"/>
        <v>1949</v>
      </c>
      <c r="G1481" s="152"/>
      <c r="H1481" s="152"/>
      <c r="I1481" s="152"/>
      <c r="J1481" s="152">
        <v>61</v>
      </c>
    </row>
    <row r="1482" spans="1:10">
      <c r="A1482" s="10" t="str">
        <f t="shared" si="80"/>
        <v>HWW-1361950</v>
      </c>
      <c r="B1482" s="10" t="s">
        <v>618</v>
      </c>
      <c r="C1482" s="152" t="s">
        <v>622</v>
      </c>
      <c r="D1482" s="152">
        <v>36</v>
      </c>
      <c r="E1482" s="10" t="s">
        <v>671</v>
      </c>
      <c r="F1482" s="152">
        <f t="shared" si="79"/>
        <v>1950</v>
      </c>
      <c r="G1482" s="152"/>
      <c r="H1482" s="152"/>
      <c r="I1482" s="152"/>
      <c r="J1482" s="152">
        <v>62</v>
      </c>
    </row>
    <row r="1483" spans="1:10">
      <c r="A1483" s="10" t="str">
        <f t="shared" si="80"/>
        <v>HWW-1361951</v>
      </c>
      <c r="B1483" s="10" t="s">
        <v>618</v>
      </c>
      <c r="C1483" s="152" t="s">
        <v>622</v>
      </c>
      <c r="D1483" s="152">
        <v>36</v>
      </c>
      <c r="E1483" s="10" t="s">
        <v>671</v>
      </c>
      <c r="F1483" s="152">
        <f t="shared" si="79"/>
        <v>1951</v>
      </c>
      <c r="G1483" s="152"/>
      <c r="H1483" s="152"/>
      <c r="I1483" s="152"/>
      <c r="J1483" s="152">
        <v>64</v>
      </c>
    </row>
    <row r="1484" spans="1:10">
      <c r="A1484" s="10" t="str">
        <f t="shared" si="80"/>
        <v>HWW-1361952</v>
      </c>
      <c r="B1484" s="10" t="s">
        <v>618</v>
      </c>
      <c r="C1484" s="152" t="s">
        <v>622</v>
      </c>
      <c r="D1484" s="152">
        <v>36</v>
      </c>
      <c r="E1484" s="10" t="s">
        <v>671</v>
      </c>
      <c r="F1484" s="152">
        <f t="shared" si="79"/>
        <v>1952</v>
      </c>
      <c r="G1484" s="152"/>
      <c r="H1484" s="152"/>
      <c r="I1484" s="152"/>
      <c r="J1484" s="152">
        <v>65</v>
      </c>
    </row>
    <row r="1485" spans="1:10">
      <c r="A1485" s="10" t="str">
        <f t="shared" si="80"/>
        <v>HWW-1361953</v>
      </c>
      <c r="B1485" s="10" t="s">
        <v>618</v>
      </c>
      <c r="C1485" s="152" t="s">
        <v>622</v>
      </c>
      <c r="D1485" s="152">
        <v>36</v>
      </c>
      <c r="E1485" s="10" t="s">
        <v>671</v>
      </c>
      <c r="F1485" s="152">
        <f t="shared" si="79"/>
        <v>1953</v>
      </c>
      <c r="G1485" s="152"/>
      <c r="H1485" s="152"/>
      <c r="I1485" s="152"/>
      <c r="J1485" s="152">
        <v>68</v>
      </c>
    </row>
    <row r="1486" spans="1:10">
      <c r="A1486" s="10" t="str">
        <f t="shared" si="80"/>
        <v>HWW-1361954</v>
      </c>
      <c r="B1486" s="10" t="s">
        <v>618</v>
      </c>
      <c r="C1486" s="152" t="s">
        <v>622</v>
      </c>
      <c r="D1486" s="152">
        <v>36</v>
      </c>
      <c r="E1486" s="10" t="s">
        <v>671</v>
      </c>
      <c r="F1486" s="152">
        <f t="shared" si="79"/>
        <v>1954</v>
      </c>
      <c r="G1486" s="152"/>
      <c r="H1486" s="152"/>
      <c r="I1486" s="152"/>
      <c r="J1486" s="152">
        <v>68</v>
      </c>
    </row>
    <row r="1487" spans="1:10">
      <c r="A1487" s="10" t="str">
        <f t="shared" si="80"/>
        <v>HWW-1361955</v>
      </c>
      <c r="B1487" s="10" t="s">
        <v>618</v>
      </c>
      <c r="C1487" s="152" t="s">
        <v>622</v>
      </c>
      <c r="D1487" s="152">
        <v>36</v>
      </c>
      <c r="E1487" s="10" t="s">
        <v>671</v>
      </c>
      <c r="F1487" s="152">
        <f t="shared" si="79"/>
        <v>1955</v>
      </c>
      <c r="G1487" s="152"/>
      <c r="H1487" s="152"/>
      <c r="I1487" s="152"/>
      <c r="J1487" s="152">
        <v>70</v>
      </c>
    </row>
    <row r="1488" spans="1:10">
      <c r="A1488" s="10" t="str">
        <f t="shared" si="80"/>
        <v>HWW-1361956</v>
      </c>
      <c r="B1488" s="10" t="s">
        <v>618</v>
      </c>
      <c r="C1488" s="152" t="s">
        <v>622</v>
      </c>
      <c r="D1488" s="152">
        <v>36</v>
      </c>
      <c r="E1488" s="10" t="s">
        <v>671</v>
      </c>
      <c r="F1488" s="152">
        <f t="shared" si="79"/>
        <v>1956</v>
      </c>
      <c r="G1488" s="152"/>
      <c r="H1488" s="152"/>
      <c r="I1488" s="152"/>
      <c r="J1488" s="152">
        <v>75</v>
      </c>
    </row>
    <row r="1489" spans="1:10">
      <c r="A1489" s="10" t="str">
        <f t="shared" si="80"/>
        <v>HWW-1361957</v>
      </c>
      <c r="B1489" s="10" t="s">
        <v>618</v>
      </c>
      <c r="C1489" s="152" t="s">
        <v>622</v>
      </c>
      <c r="D1489" s="152">
        <v>36</v>
      </c>
      <c r="E1489" s="10" t="s">
        <v>671</v>
      </c>
      <c r="F1489" s="152">
        <f t="shared" si="79"/>
        <v>1957</v>
      </c>
      <c r="G1489" s="152"/>
      <c r="H1489" s="152"/>
      <c r="I1489" s="152"/>
      <c r="J1489" s="152">
        <v>78</v>
      </c>
    </row>
    <row r="1490" spans="1:10">
      <c r="A1490" s="10" t="str">
        <f t="shared" si="80"/>
        <v>HWW-1361958</v>
      </c>
      <c r="B1490" s="10" t="s">
        <v>618</v>
      </c>
      <c r="C1490" s="152" t="s">
        <v>622</v>
      </c>
      <c r="D1490" s="152">
        <v>36</v>
      </c>
      <c r="E1490" s="10" t="s">
        <v>671</v>
      </c>
      <c r="F1490" s="152">
        <f t="shared" si="79"/>
        <v>1958</v>
      </c>
      <c r="G1490" s="152"/>
      <c r="H1490" s="152"/>
      <c r="I1490" s="152"/>
      <c r="J1490" s="152">
        <v>81</v>
      </c>
    </row>
    <row r="1491" spans="1:10">
      <c r="A1491" s="10" t="str">
        <f t="shared" si="80"/>
        <v>HWW-1361959</v>
      </c>
      <c r="B1491" s="10" t="s">
        <v>618</v>
      </c>
      <c r="C1491" s="152" t="s">
        <v>622</v>
      </c>
      <c r="D1491" s="152">
        <v>36</v>
      </c>
      <c r="E1491" s="10" t="s">
        <v>671</v>
      </c>
      <c r="F1491" s="152">
        <f t="shared" si="79"/>
        <v>1959</v>
      </c>
      <c r="G1491" s="152"/>
      <c r="H1491" s="152"/>
      <c r="I1491" s="152"/>
      <c r="J1491" s="152">
        <v>84</v>
      </c>
    </row>
    <row r="1492" spans="1:10">
      <c r="A1492" s="10" t="str">
        <f t="shared" si="80"/>
        <v>HWW-1361960</v>
      </c>
      <c r="B1492" s="10" t="s">
        <v>618</v>
      </c>
      <c r="C1492" s="152" t="s">
        <v>622</v>
      </c>
      <c r="D1492" s="152">
        <v>36</v>
      </c>
      <c r="E1492" s="10" t="s">
        <v>671</v>
      </c>
      <c r="F1492" s="152">
        <f t="shared" si="79"/>
        <v>1960</v>
      </c>
      <c r="G1492" s="152"/>
      <c r="H1492" s="152"/>
      <c r="I1492" s="152"/>
      <c r="J1492" s="152">
        <v>86</v>
      </c>
    </row>
    <row r="1493" spans="1:10">
      <c r="A1493" s="10" t="str">
        <f t="shared" si="80"/>
        <v>HWW-1361961</v>
      </c>
      <c r="B1493" s="10" t="s">
        <v>618</v>
      </c>
      <c r="C1493" s="152" t="s">
        <v>622</v>
      </c>
      <c r="D1493" s="152">
        <v>36</v>
      </c>
      <c r="E1493" s="10" t="s">
        <v>671</v>
      </c>
      <c r="F1493" s="152">
        <f t="shared" si="79"/>
        <v>1961</v>
      </c>
      <c r="G1493" s="152"/>
      <c r="H1493" s="152"/>
      <c r="I1493" s="152"/>
      <c r="J1493" s="152">
        <v>86</v>
      </c>
    </row>
    <row r="1494" spans="1:10">
      <c r="A1494" s="10" t="str">
        <f t="shared" si="80"/>
        <v>HWW-1361962</v>
      </c>
      <c r="B1494" s="10" t="s">
        <v>618</v>
      </c>
      <c r="C1494" s="152" t="s">
        <v>622</v>
      </c>
      <c r="D1494" s="152">
        <v>36</v>
      </c>
      <c r="E1494" s="10" t="s">
        <v>671</v>
      </c>
      <c r="F1494" s="152">
        <f t="shared" si="79"/>
        <v>1962</v>
      </c>
      <c r="G1494" s="152"/>
      <c r="H1494" s="152"/>
      <c r="I1494" s="152"/>
      <c r="J1494" s="152">
        <v>87</v>
      </c>
    </row>
    <row r="1495" spans="1:10">
      <c r="A1495" s="10" t="str">
        <f t="shared" si="80"/>
        <v>HWW-1361963</v>
      </c>
      <c r="B1495" s="10" t="s">
        <v>618</v>
      </c>
      <c r="C1495" s="152" t="s">
        <v>622</v>
      </c>
      <c r="D1495" s="152">
        <v>36</v>
      </c>
      <c r="E1495" s="10" t="s">
        <v>671</v>
      </c>
      <c r="F1495" s="152">
        <f t="shared" si="79"/>
        <v>1963</v>
      </c>
      <c r="G1495" s="152"/>
      <c r="H1495" s="152"/>
      <c r="I1495" s="152"/>
      <c r="J1495" s="152">
        <v>89</v>
      </c>
    </row>
    <row r="1496" spans="1:10">
      <c r="A1496" s="10" t="str">
        <f t="shared" si="80"/>
        <v>HWW-1361964</v>
      </c>
      <c r="B1496" s="10" t="s">
        <v>618</v>
      </c>
      <c r="C1496" s="152" t="s">
        <v>622</v>
      </c>
      <c r="D1496" s="152">
        <v>36</v>
      </c>
      <c r="E1496" s="10" t="s">
        <v>671</v>
      </c>
      <c r="F1496" s="152">
        <f t="shared" si="79"/>
        <v>1964</v>
      </c>
      <c r="G1496" s="152"/>
      <c r="H1496" s="152"/>
      <c r="I1496" s="152"/>
      <c r="J1496" s="152">
        <v>88</v>
      </c>
    </row>
    <row r="1497" spans="1:10">
      <c r="A1497" s="10" t="str">
        <f t="shared" si="80"/>
        <v>HWW-1361965</v>
      </c>
      <c r="B1497" s="10" t="s">
        <v>618</v>
      </c>
      <c r="C1497" s="152" t="s">
        <v>622</v>
      </c>
      <c r="D1497" s="152">
        <v>36</v>
      </c>
      <c r="E1497" s="10" t="s">
        <v>671</v>
      </c>
      <c r="F1497" s="152">
        <f t="shared" si="79"/>
        <v>1965</v>
      </c>
      <c r="G1497" s="152"/>
      <c r="H1497" s="152"/>
      <c r="I1497" s="152"/>
      <c r="J1497" s="152">
        <v>81</v>
      </c>
    </row>
    <row r="1498" spans="1:10">
      <c r="A1498" s="10" t="str">
        <f t="shared" si="80"/>
        <v>HWW-1361966</v>
      </c>
      <c r="B1498" s="10" t="s">
        <v>618</v>
      </c>
      <c r="C1498" s="152" t="s">
        <v>622</v>
      </c>
      <c r="D1498" s="152">
        <v>36</v>
      </c>
      <c r="E1498" s="10" t="s">
        <v>671</v>
      </c>
      <c r="F1498" s="152">
        <f t="shared" si="79"/>
        <v>1966</v>
      </c>
      <c r="G1498" s="152"/>
      <c r="H1498" s="152"/>
      <c r="I1498" s="152"/>
      <c r="J1498" s="152">
        <v>82</v>
      </c>
    </row>
    <row r="1499" spans="1:10">
      <c r="A1499" s="10" t="str">
        <f t="shared" si="80"/>
        <v>HWW-1361967</v>
      </c>
      <c r="B1499" s="10" t="s">
        <v>618</v>
      </c>
      <c r="C1499" s="152" t="s">
        <v>622</v>
      </c>
      <c r="D1499" s="152">
        <v>36</v>
      </c>
      <c r="E1499" s="10" t="s">
        <v>671</v>
      </c>
      <c r="F1499" s="152">
        <f t="shared" si="79"/>
        <v>1967</v>
      </c>
      <c r="G1499" s="152"/>
      <c r="H1499" s="152"/>
      <c r="I1499" s="152"/>
      <c r="J1499" s="152">
        <v>82</v>
      </c>
    </row>
    <row r="1500" spans="1:10">
      <c r="A1500" s="10" t="str">
        <f t="shared" si="80"/>
        <v>HWW-1361968</v>
      </c>
      <c r="B1500" s="10" t="s">
        <v>618</v>
      </c>
      <c r="C1500" s="152" t="s">
        <v>622</v>
      </c>
      <c r="D1500" s="152">
        <v>36</v>
      </c>
      <c r="E1500" s="10" t="s">
        <v>671</v>
      </c>
      <c r="F1500" s="152">
        <f t="shared" si="79"/>
        <v>1968</v>
      </c>
      <c r="G1500" s="152"/>
      <c r="H1500" s="152"/>
      <c r="I1500" s="152"/>
      <c r="J1500" s="152">
        <v>82</v>
      </c>
    </row>
    <row r="1501" spans="1:10">
      <c r="A1501" s="10" t="str">
        <f t="shared" si="80"/>
        <v>HWW-1361969</v>
      </c>
      <c r="B1501" s="10" t="s">
        <v>618</v>
      </c>
      <c r="C1501" s="152" t="s">
        <v>622</v>
      </c>
      <c r="D1501" s="152">
        <v>36</v>
      </c>
      <c r="E1501" s="10" t="s">
        <v>671</v>
      </c>
      <c r="F1501" s="152">
        <f t="shared" si="79"/>
        <v>1969</v>
      </c>
      <c r="G1501" s="152"/>
      <c r="H1501" s="152"/>
      <c r="I1501" s="152"/>
      <c r="J1501" s="152">
        <v>85</v>
      </c>
    </row>
    <row r="1502" spans="1:10">
      <c r="A1502" s="10" t="str">
        <f t="shared" si="80"/>
        <v>HWW-1361970</v>
      </c>
      <c r="B1502" s="10" t="s">
        <v>618</v>
      </c>
      <c r="C1502" s="152" t="s">
        <v>622</v>
      </c>
      <c r="D1502" s="152">
        <v>36</v>
      </c>
      <c r="E1502" s="10" t="s">
        <v>671</v>
      </c>
      <c r="F1502" s="152" t="s">
        <v>535</v>
      </c>
      <c r="G1502" s="152"/>
      <c r="H1502" s="152"/>
      <c r="I1502" s="152"/>
      <c r="J1502" s="152">
        <v>88</v>
      </c>
    </row>
    <row r="1503" spans="1:10">
      <c r="A1503" s="10" t="str">
        <f t="shared" si="80"/>
        <v>HWW-1361971</v>
      </c>
      <c r="B1503" s="10" t="s">
        <v>618</v>
      </c>
      <c r="C1503" s="152" t="s">
        <v>622</v>
      </c>
      <c r="D1503" s="152">
        <v>36</v>
      </c>
      <c r="E1503" s="10" t="s">
        <v>671</v>
      </c>
      <c r="F1503" s="152" t="s">
        <v>536</v>
      </c>
      <c r="G1503" s="152"/>
      <c r="H1503" s="152"/>
      <c r="I1503" s="152"/>
      <c r="J1503" s="152">
        <v>97</v>
      </c>
    </row>
    <row r="1504" spans="1:10">
      <c r="A1504" s="10" t="str">
        <f t="shared" si="80"/>
        <v>HWW-1361972</v>
      </c>
      <c r="B1504" s="10" t="s">
        <v>618</v>
      </c>
      <c r="C1504" s="152" t="s">
        <v>622</v>
      </c>
      <c r="D1504" s="152">
        <v>36</v>
      </c>
      <c r="E1504" s="10" t="s">
        <v>671</v>
      </c>
      <c r="F1504" s="152" t="s">
        <v>537</v>
      </c>
      <c r="G1504" s="152"/>
      <c r="H1504" s="152"/>
      <c r="I1504" s="152"/>
      <c r="J1504" s="152">
        <v>98</v>
      </c>
    </row>
    <row r="1505" spans="1:10">
      <c r="A1505" s="10" t="str">
        <f t="shared" si="80"/>
        <v>HWW-1361973</v>
      </c>
      <c r="B1505" s="10" t="s">
        <v>618</v>
      </c>
      <c r="C1505" s="152" t="s">
        <v>622</v>
      </c>
      <c r="D1505" s="152">
        <v>36</v>
      </c>
      <c r="E1505" s="10" t="s">
        <v>671</v>
      </c>
      <c r="F1505" s="152" t="s">
        <v>538</v>
      </c>
      <c r="G1505" s="152"/>
      <c r="H1505" s="152"/>
      <c r="I1505" s="152"/>
      <c r="J1505" s="152">
        <v>100</v>
      </c>
    </row>
    <row r="1506" spans="1:10">
      <c r="A1506" s="10" t="str">
        <f t="shared" si="80"/>
        <v>HWW-1361974</v>
      </c>
      <c r="B1506" s="10" t="s">
        <v>618</v>
      </c>
      <c r="C1506" s="152" t="s">
        <v>622</v>
      </c>
      <c r="D1506" s="152">
        <v>36</v>
      </c>
      <c r="E1506" s="10" t="s">
        <v>671</v>
      </c>
      <c r="F1506" s="152" t="s">
        <v>539</v>
      </c>
      <c r="G1506" s="152"/>
      <c r="H1506" s="152"/>
      <c r="I1506" s="152"/>
      <c r="J1506" s="152">
        <v>127</v>
      </c>
    </row>
    <row r="1507" spans="1:10">
      <c r="A1507" s="10" t="str">
        <f t="shared" si="80"/>
        <v>HWW-1361975</v>
      </c>
      <c r="B1507" s="10" t="s">
        <v>618</v>
      </c>
      <c r="C1507" s="152" t="s">
        <v>622</v>
      </c>
      <c r="D1507" s="152">
        <v>36</v>
      </c>
      <c r="E1507" s="10" t="s">
        <v>671</v>
      </c>
      <c r="F1507" s="152" t="s">
        <v>540</v>
      </c>
      <c r="G1507" s="152"/>
      <c r="H1507" s="152"/>
      <c r="I1507" s="152"/>
      <c r="J1507" s="152">
        <v>148</v>
      </c>
    </row>
    <row r="1508" spans="1:10">
      <c r="A1508" s="10" t="str">
        <f t="shared" si="80"/>
        <v>HWW-1361976</v>
      </c>
      <c r="B1508" s="10" t="s">
        <v>618</v>
      </c>
      <c r="C1508" s="152" t="s">
        <v>622</v>
      </c>
      <c r="D1508" s="152">
        <v>36</v>
      </c>
      <c r="E1508" s="10" t="s">
        <v>671</v>
      </c>
      <c r="F1508" s="152" t="s">
        <v>541</v>
      </c>
      <c r="G1508" s="152"/>
      <c r="H1508" s="152"/>
      <c r="I1508" s="152"/>
      <c r="J1508" s="152">
        <v>159</v>
      </c>
    </row>
    <row r="1509" spans="1:10">
      <c r="A1509" s="10" t="str">
        <f t="shared" si="80"/>
        <v>HWW-1361977</v>
      </c>
      <c r="B1509" s="10" t="s">
        <v>618</v>
      </c>
      <c r="C1509" s="152" t="s">
        <v>622</v>
      </c>
      <c r="D1509" s="152">
        <v>36</v>
      </c>
      <c r="E1509" s="10" t="s">
        <v>671</v>
      </c>
      <c r="F1509" s="152" t="s">
        <v>542</v>
      </c>
      <c r="G1509" s="152"/>
      <c r="H1509" s="152"/>
      <c r="I1509" s="152"/>
      <c r="J1509" s="152">
        <v>167</v>
      </c>
    </row>
    <row r="1510" spans="1:10">
      <c r="A1510" s="10" t="str">
        <f t="shared" si="80"/>
        <v>HWW-1361978</v>
      </c>
      <c r="B1510" s="10" t="s">
        <v>618</v>
      </c>
      <c r="C1510" s="152" t="s">
        <v>622</v>
      </c>
      <c r="D1510" s="152">
        <v>36</v>
      </c>
      <c r="E1510" s="10" t="s">
        <v>671</v>
      </c>
      <c r="F1510" s="152" t="s">
        <v>543</v>
      </c>
      <c r="G1510" s="152"/>
      <c r="H1510" s="152"/>
      <c r="I1510" s="152"/>
      <c r="J1510" s="152">
        <v>176</v>
      </c>
    </row>
    <row r="1511" spans="1:10">
      <c r="A1511" s="10" t="str">
        <f t="shared" si="80"/>
        <v>HWW-1361979</v>
      </c>
      <c r="B1511" s="10" t="s">
        <v>618</v>
      </c>
      <c r="C1511" s="152" t="s">
        <v>622</v>
      </c>
      <c r="D1511" s="152">
        <v>36</v>
      </c>
      <c r="E1511" s="10" t="s">
        <v>671</v>
      </c>
      <c r="F1511" s="152" t="s">
        <v>544</v>
      </c>
      <c r="G1511" s="152"/>
      <c r="H1511" s="152"/>
      <c r="I1511" s="152"/>
      <c r="J1511" s="152">
        <v>202</v>
      </c>
    </row>
    <row r="1512" spans="1:10">
      <c r="A1512" s="10" t="str">
        <f t="shared" si="80"/>
        <v>HWW-1361980</v>
      </c>
      <c r="B1512" s="10" t="s">
        <v>618</v>
      </c>
      <c r="C1512" s="152" t="s">
        <v>622</v>
      </c>
      <c r="D1512" s="152">
        <v>36</v>
      </c>
      <c r="E1512" s="10" t="s">
        <v>671</v>
      </c>
      <c r="F1512" s="152" t="s">
        <v>545</v>
      </c>
      <c r="G1512" s="152"/>
      <c r="H1512" s="152"/>
      <c r="I1512" s="152"/>
      <c r="J1512" s="152">
        <v>212</v>
      </c>
    </row>
    <row r="1513" spans="1:10">
      <c r="A1513" s="10" t="str">
        <f t="shared" si="80"/>
        <v>HWW-1361981</v>
      </c>
      <c r="B1513" s="10" t="s">
        <v>618</v>
      </c>
      <c r="C1513" s="152" t="s">
        <v>622</v>
      </c>
      <c r="D1513" s="152">
        <v>36</v>
      </c>
      <c r="E1513" s="10" t="s">
        <v>671</v>
      </c>
      <c r="F1513" s="152" t="s">
        <v>546</v>
      </c>
      <c r="G1513" s="152"/>
      <c r="H1513" s="152"/>
      <c r="I1513" s="152"/>
      <c r="J1513" s="152">
        <v>234</v>
      </c>
    </row>
    <row r="1514" spans="1:10">
      <c r="A1514" s="10" t="str">
        <f t="shared" si="80"/>
        <v>HWW-1361982</v>
      </c>
      <c r="B1514" s="10" t="s">
        <v>618</v>
      </c>
      <c r="C1514" s="152" t="s">
        <v>622</v>
      </c>
      <c r="D1514" s="152">
        <v>36</v>
      </c>
      <c r="E1514" s="10" t="s">
        <v>671</v>
      </c>
      <c r="F1514" s="152" t="s">
        <v>547</v>
      </c>
      <c r="G1514" s="152"/>
      <c r="H1514" s="152"/>
      <c r="I1514" s="152"/>
      <c r="J1514" s="152">
        <v>253</v>
      </c>
    </row>
    <row r="1515" spans="1:10">
      <c r="A1515" s="10" t="str">
        <f t="shared" si="80"/>
        <v>HWW-1361983</v>
      </c>
      <c r="B1515" s="10" t="s">
        <v>618</v>
      </c>
      <c r="C1515" s="152" t="s">
        <v>622</v>
      </c>
      <c r="D1515" s="152">
        <v>36</v>
      </c>
      <c r="E1515" s="10" t="s">
        <v>671</v>
      </c>
      <c r="F1515" s="152" t="s">
        <v>548</v>
      </c>
      <c r="G1515" s="152"/>
      <c r="H1515" s="152"/>
      <c r="I1515" s="152"/>
      <c r="J1515" s="152">
        <v>244</v>
      </c>
    </row>
    <row r="1516" spans="1:10">
      <c r="A1516" s="10" t="str">
        <f t="shared" si="80"/>
        <v>HWW-1361984</v>
      </c>
      <c r="B1516" s="10" t="s">
        <v>618</v>
      </c>
      <c r="C1516" s="152" t="s">
        <v>622</v>
      </c>
      <c r="D1516" s="152">
        <v>36</v>
      </c>
      <c r="E1516" s="10" t="s">
        <v>671</v>
      </c>
      <c r="F1516" s="152" t="s">
        <v>549</v>
      </c>
      <c r="G1516" s="152"/>
      <c r="H1516" s="152"/>
      <c r="I1516" s="152"/>
      <c r="J1516" s="152">
        <v>249</v>
      </c>
    </row>
    <row r="1517" spans="1:10">
      <c r="A1517" s="10" t="str">
        <f t="shared" si="80"/>
        <v>HWW-1361985</v>
      </c>
      <c r="B1517" s="10" t="s">
        <v>618</v>
      </c>
      <c r="C1517" s="152" t="s">
        <v>622</v>
      </c>
      <c r="D1517" s="152">
        <v>36</v>
      </c>
      <c r="E1517" s="10" t="s">
        <v>671</v>
      </c>
      <c r="F1517" s="152" t="s">
        <v>550</v>
      </c>
      <c r="G1517" s="152"/>
      <c r="H1517" s="152"/>
      <c r="I1517" s="152"/>
      <c r="J1517" s="152">
        <v>255</v>
      </c>
    </row>
    <row r="1518" spans="1:10">
      <c r="A1518" s="10" t="str">
        <f t="shared" si="80"/>
        <v>HWW-1361986</v>
      </c>
      <c r="B1518" s="10" t="s">
        <v>618</v>
      </c>
      <c r="C1518" s="152" t="s">
        <v>622</v>
      </c>
      <c r="D1518" s="152">
        <v>36</v>
      </c>
      <c r="E1518" s="10" t="s">
        <v>671</v>
      </c>
      <c r="F1518" s="152" t="s">
        <v>551</v>
      </c>
      <c r="G1518" s="152"/>
      <c r="H1518" s="152"/>
      <c r="I1518" s="152"/>
      <c r="J1518" s="152">
        <v>259</v>
      </c>
    </row>
    <row r="1519" spans="1:10">
      <c r="A1519" s="10" t="str">
        <f t="shared" si="80"/>
        <v>HWW-1361987</v>
      </c>
      <c r="B1519" s="10" t="s">
        <v>618</v>
      </c>
      <c r="C1519" s="152" t="s">
        <v>622</v>
      </c>
      <c r="D1519" s="152">
        <v>36</v>
      </c>
      <c r="E1519" s="10" t="s">
        <v>671</v>
      </c>
      <c r="F1519" s="152" t="s">
        <v>552</v>
      </c>
      <c r="G1519" s="152"/>
      <c r="H1519" s="152"/>
      <c r="I1519" s="152"/>
      <c r="J1519" s="152">
        <v>275</v>
      </c>
    </row>
    <row r="1520" spans="1:10">
      <c r="A1520" s="10" t="str">
        <f t="shared" si="80"/>
        <v>HWW-1361988</v>
      </c>
      <c r="B1520" s="10" t="s">
        <v>618</v>
      </c>
      <c r="C1520" s="152" t="s">
        <v>622</v>
      </c>
      <c r="D1520" s="152">
        <v>36</v>
      </c>
      <c r="E1520" s="10" t="s">
        <v>671</v>
      </c>
      <c r="F1520" s="152" t="s">
        <v>553</v>
      </c>
      <c r="G1520" s="152"/>
      <c r="H1520" s="152"/>
      <c r="I1520" s="152"/>
      <c r="J1520" s="152">
        <v>315</v>
      </c>
    </row>
    <row r="1521" spans="1:10">
      <c r="A1521" s="10" t="str">
        <f t="shared" si="80"/>
        <v>HWW-1361989</v>
      </c>
      <c r="B1521" s="10" t="s">
        <v>618</v>
      </c>
      <c r="C1521" s="152" t="s">
        <v>622</v>
      </c>
      <c r="D1521" s="152">
        <v>36</v>
      </c>
      <c r="E1521" s="10" t="s">
        <v>671</v>
      </c>
      <c r="F1521" s="152" t="s">
        <v>554</v>
      </c>
      <c r="G1521" s="152"/>
      <c r="H1521" s="152"/>
      <c r="I1521" s="152"/>
      <c r="J1521" s="152">
        <v>340</v>
      </c>
    </row>
    <row r="1522" spans="1:10">
      <c r="A1522" s="10" t="str">
        <f t="shared" si="80"/>
        <v>HWW-1361990</v>
      </c>
      <c r="B1522" s="10" t="s">
        <v>618</v>
      </c>
      <c r="C1522" s="152" t="s">
        <v>622</v>
      </c>
      <c r="D1522" s="152">
        <v>36</v>
      </c>
      <c r="E1522" s="10" t="s">
        <v>671</v>
      </c>
      <c r="F1522" s="152" t="s">
        <v>555</v>
      </c>
      <c r="G1522" s="152"/>
      <c r="H1522" s="152"/>
      <c r="I1522" s="152"/>
      <c r="J1522" s="152">
        <v>338</v>
      </c>
    </row>
    <row r="1523" spans="1:10">
      <c r="A1523" s="10" t="str">
        <f t="shared" si="80"/>
        <v>HWW-1361991</v>
      </c>
      <c r="B1523" s="10" t="s">
        <v>618</v>
      </c>
      <c r="C1523" s="152" t="s">
        <v>622</v>
      </c>
      <c r="D1523" s="152">
        <v>36</v>
      </c>
      <c r="E1523" s="10" t="s">
        <v>671</v>
      </c>
      <c r="F1523" s="152" t="s">
        <v>556</v>
      </c>
      <c r="G1523" s="152"/>
      <c r="H1523" s="152"/>
      <c r="I1523" s="152"/>
      <c r="J1523" s="152">
        <v>332</v>
      </c>
    </row>
    <row r="1524" spans="1:10">
      <c r="A1524" s="10" t="str">
        <f t="shared" si="80"/>
        <v>HWW-1361992</v>
      </c>
      <c r="B1524" s="10" t="s">
        <v>618</v>
      </c>
      <c r="C1524" s="152" t="s">
        <v>622</v>
      </c>
      <c r="D1524" s="152">
        <v>36</v>
      </c>
      <c r="E1524" s="10" t="s">
        <v>671</v>
      </c>
      <c r="F1524" s="152" t="s">
        <v>557</v>
      </c>
      <c r="G1524" s="152"/>
      <c r="H1524" s="152"/>
      <c r="I1524" s="152"/>
      <c r="J1524" s="152">
        <v>319</v>
      </c>
    </row>
    <row r="1525" spans="1:10">
      <c r="A1525" s="10" t="str">
        <f t="shared" si="80"/>
        <v>HWW-1361993</v>
      </c>
      <c r="B1525" s="10" t="s">
        <v>618</v>
      </c>
      <c r="C1525" s="152" t="s">
        <v>622</v>
      </c>
      <c r="D1525" s="152">
        <v>36</v>
      </c>
      <c r="E1525" s="10" t="s">
        <v>671</v>
      </c>
      <c r="F1525" s="152" t="s">
        <v>558</v>
      </c>
      <c r="G1525" s="152"/>
      <c r="H1525" s="152"/>
      <c r="I1525" s="152"/>
      <c r="J1525" s="152">
        <v>335</v>
      </c>
    </row>
    <row r="1526" spans="1:10">
      <c r="A1526" s="10" t="str">
        <f t="shared" si="80"/>
        <v>HWW-1361994</v>
      </c>
      <c r="B1526" s="10" t="s">
        <v>618</v>
      </c>
      <c r="C1526" s="152" t="s">
        <v>622</v>
      </c>
      <c r="D1526" s="152">
        <v>36</v>
      </c>
      <c r="E1526" s="10" t="s">
        <v>671</v>
      </c>
      <c r="F1526" s="152" t="s">
        <v>559</v>
      </c>
      <c r="G1526" s="152"/>
      <c r="H1526" s="152"/>
      <c r="I1526" s="152"/>
      <c r="J1526" s="152">
        <v>338</v>
      </c>
    </row>
    <row r="1527" spans="1:10">
      <c r="A1527" s="10" t="str">
        <f t="shared" si="80"/>
        <v>HWW-1361995</v>
      </c>
      <c r="B1527" s="10" t="s">
        <v>618</v>
      </c>
      <c r="C1527" s="152" t="s">
        <v>622</v>
      </c>
      <c r="D1527" s="152">
        <v>36</v>
      </c>
      <c r="E1527" s="10" t="s">
        <v>671</v>
      </c>
      <c r="F1527" s="152" t="s">
        <v>560</v>
      </c>
      <c r="G1527" s="152"/>
      <c r="H1527" s="152"/>
      <c r="I1527" s="152"/>
      <c r="J1527" s="152">
        <v>354</v>
      </c>
    </row>
    <row r="1528" spans="1:10">
      <c r="A1528" s="10" t="str">
        <f t="shared" si="80"/>
        <v>HWW-1361996</v>
      </c>
      <c r="B1528" s="10" t="s">
        <v>618</v>
      </c>
      <c r="C1528" s="152" t="s">
        <v>622</v>
      </c>
      <c r="D1528" s="152">
        <v>36</v>
      </c>
      <c r="E1528" s="10" t="s">
        <v>671</v>
      </c>
      <c r="F1528" s="152" t="s">
        <v>561</v>
      </c>
      <c r="G1528" s="152"/>
      <c r="H1528" s="152"/>
      <c r="I1528" s="152"/>
      <c r="J1528" s="152">
        <v>364</v>
      </c>
    </row>
    <row r="1529" spans="1:10">
      <c r="A1529" s="10" t="str">
        <f t="shared" si="80"/>
        <v>HWW-1361997</v>
      </c>
      <c r="B1529" s="10" t="s">
        <v>618</v>
      </c>
      <c r="C1529" s="152" t="s">
        <v>622</v>
      </c>
      <c r="D1529" s="152">
        <v>36</v>
      </c>
      <c r="E1529" s="10" t="s">
        <v>671</v>
      </c>
      <c r="F1529" s="152" t="s">
        <v>562</v>
      </c>
      <c r="G1529" s="152"/>
      <c r="H1529" s="152"/>
      <c r="I1529" s="152"/>
      <c r="J1529" s="152">
        <v>372</v>
      </c>
    </row>
    <row r="1530" spans="1:10">
      <c r="A1530" s="10" t="str">
        <f t="shared" si="80"/>
        <v>HWW-1361998</v>
      </c>
      <c r="B1530" s="10" t="s">
        <v>618</v>
      </c>
      <c r="C1530" s="152" t="s">
        <v>622</v>
      </c>
      <c r="D1530" s="152">
        <v>36</v>
      </c>
      <c r="E1530" s="10" t="s">
        <v>671</v>
      </c>
      <c r="F1530" s="152" t="s">
        <v>563</v>
      </c>
      <c r="G1530" s="152"/>
      <c r="H1530" s="152"/>
      <c r="I1530" s="152"/>
      <c r="J1530" s="152">
        <v>375</v>
      </c>
    </row>
    <row r="1531" spans="1:10">
      <c r="A1531" s="10" t="str">
        <f t="shared" ref="A1531:A1700" si="81">CONCATENATE(B1531,C1531,D1531,F1531)</f>
        <v>HWW-1361999</v>
      </c>
      <c r="B1531" s="10" t="s">
        <v>618</v>
      </c>
      <c r="C1531" s="152" t="s">
        <v>622</v>
      </c>
      <c r="D1531" s="152">
        <v>36</v>
      </c>
      <c r="E1531" s="10" t="s">
        <v>671</v>
      </c>
      <c r="F1531" s="152" t="s">
        <v>564</v>
      </c>
      <c r="G1531" s="152"/>
      <c r="H1531" s="152"/>
      <c r="I1531" s="152"/>
      <c r="J1531" s="152">
        <v>382</v>
      </c>
    </row>
    <row r="1532" spans="1:10">
      <c r="A1532" s="10" t="str">
        <f t="shared" si="81"/>
        <v>HWW-1362000</v>
      </c>
      <c r="B1532" s="10" t="s">
        <v>618</v>
      </c>
      <c r="C1532" s="152" t="s">
        <v>622</v>
      </c>
      <c r="D1532" s="152">
        <v>36</v>
      </c>
      <c r="E1532" s="10" t="s">
        <v>671</v>
      </c>
      <c r="F1532" s="152" t="s">
        <v>565</v>
      </c>
      <c r="G1532" s="152"/>
      <c r="H1532" s="152"/>
      <c r="I1532" s="152"/>
      <c r="J1532" s="152">
        <v>405</v>
      </c>
    </row>
    <row r="1533" spans="1:10">
      <c r="A1533" s="10" t="str">
        <f t="shared" si="81"/>
        <v>HWW-1362001</v>
      </c>
      <c r="B1533" s="10" t="s">
        <v>618</v>
      </c>
      <c r="C1533" s="152" t="s">
        <v>622</v>
      </c>
      <c r="D1533" s="152">
        <v>36</v>
      </c>
      <c r="E1533" s="10" t="s">
        <v>671</v>
      </c>
      <c r="F1533" s="152" t="s">
        <v>566</v>
      </c>
      <c r="G1533" s="152">
        <v>418</v>
      </c>
      <c r="H1533" s="152">
        <v>423</v>
      </c>
      <c r="I1533" s="152">
        <f t="shared" ref="I1533:I1548" si="82">G1534</f>
        <v>429</v>
      </c>
      <c r="J1533" s="152">
        <f t="shared" ref="J1533:J1548" si="83">ROUND((G1533+2*H1533+I1533)/4,1)</f>
        <v>423.3</v>
      </c>
    </row>
    <row r="1534" spans="1:10">
      <c r="A1534" s="10" t="str">
        <f t="shared" si="81"/>
        <v>HWW-1362002</v>
      </c>
      <c r="B1534" s="10" t="s">
        <v>618</v>
      </c>
      <c r="C1534" s="152" t="s">
        <v>622</v>
      </c>
      <c r="D1534" s="152">
        <v>36</v>
      </c>
      <c r="E1534" s="10" t="s">
        <v>671</v>
      </c>
      <c r="F1534" s="152" t="s">
        <v>567</v>
      </c>
      <c r="G1534" s="152">
        <v>429</v>
      </c>
      <c r="H1534" s="152">
        <v>448</v>
      </c>
      <c r="I1534" s="152">
        <f t="shared" si="82"/>
        <v>450</v>
      </c>
      <c r="J1534" s="152">
        <f t="shared" si="83"/>
        <v>443.8</v>
      </c>
    </row>
    <row r="1535" spans="1:10">
      <c r="A1535" s="10" t="str">
        <f t="shared" si="81"/>
        <v>HWW-1362003</v>
      </c>
      <c r="B1535" s="10" t="s">
        <v>618</v>
      </c>
      <c r="C1535" s="152" t="s">
        <v>622</v>
      </c>
      <c r="D1535" s="152">
        <v>36</v>
      </c>
      <c r="E1535" s="10" t="s">
        <v>671</v>
      </c>
      <c r="F1535" s="152" t="s">
        <v>568</v>
      </c>
      <c r="G1535" s="152">
        <v>450</v>
      </c>
      <c r="H1535" s="152">
        <v>441</v>
      </c>
      <c r="I1535" s="152">
        <f t="shared" si="82"/>
        <v>450</v>
      </c>
      <c r="J1535" s="152">
        <f t="shared" si="83"/>
        <v>445.5</v>
      </c>
    </row>
    <row r="1536" spans="1:10">
      <c r="A1536" s="10" t="str">
        <f t="shared" si="81"/>
        <v>HWW-1362004</v>
      </c>
      <c r="B1536" s="10" t="s">
        <v>618</v>
      </c>
      <c r="C1536" s="152" t="s">
        <v>622</v>
      </c>
      <c r="D1536" s="152">
        <v>36</v>
      </c>
      <c r="E1536" s="10" t="s">
        <v>671</v>
      </c>
      <c r="F1536" s="152" t="s">
        <v>569</v>
      </c>
      <c r="G1536" s="152">
        <v>450</v>
      </c>
      <c r="H1536" s="152">
        <v>454</v>
      </c>
      <c r="I1536" s="152">
        <f t="shared" si="82"/>
        <v>457</v>
      </c>
      <c r="J1536" s="152">
        <f t="shared" si="83"/>
        <v>453.8</v>
      </c>
    </row>
    <row r="1537" spans="1:10">
      <c r="A1537" s="10" t="str">
        <f t="shared" si="81"/>
        <v>HWW-1362005</v>
      </c>
      <c r="B1537" s="10" t="s">
        <v>618</v>
      </c>
      <c r="C1537" s="152" t="s">
        <v>622</v>
      </c>
      <c r="D1537" s="152">
        <v>36</v>
      </c>
      <c r="E1537" s="10" t="s">
        <v>671</v>
      </c>
      <c r="F1537" s="152" t="s">
        <v>570</v>
      </c>
      <c r="G1537" s="152">
        <v>457</v>
      </c>
      <c r="H1537" s="152">
        <v>460</v>
      </c>
      <c r="I1537" s="152">
        <f t="shared" si="82"/>
        <v>483</v>
      </c>
      <c r="J1537" s="152">
        <f t="shared" si="83"/>
        <v>465</v>
      </c>
    </row>
    <row r="1538" spans="1:10">
      <c r="A1538" s="10" t="str">
        <f t="shared" si="81"/>
        <v>HWW-1362006</v>
      </c>
      <c r="B1538" s="10" t="s">
        <v>618</v>
      </c>
      <c r="C1538" s="152" t="s">
        <v>622</v>
      </c>
      <c r="D1538" s="152">
        <v>36</v>
      </c>
      <c r="E1538" s="10" t="s">
        <v>671</v>
      </c>
      <c r="F1538" s="152" t="s">
        <v>571</v>
      </c>
      <c r="G1538" s="152">
        <v>483</v>
      </c>
      <c r="H1538" s="152">
        <v>492</v>
      </c>
      <c r="I1538" s="152">
        <f t="shared" si="82"/>
        <v>525</v>
      </c>
      <c r="J1538" s="152">
        <f t="shared" si="83"/>
        <v>498</v>
      </c>
    </row>
    <row r="1539" spans="1:10">
      <c r="A1539" s="10" t="str">
        <f t="shared" si="81"/>
        <v>HWW-1362007</v>
      </c>
      <c r="B1539" s="10" t="s">
        <v>618</v>
      </c>
      <c r="C1539" s="152" t="s">
        <v>622</v>
      </c>
      <c r="D1539" s="152">
        <v>36</v>
      </c>
      <c r="E1539" s="10" t="s">
        <v>671</v>
      </c>
      <c r="F1539" s="152" t="s">
        <v>572</v>
      </c>
      <c r="G1539" s="152">
        <v>525</v>
      </c>
      <c r="H1539" s="152">
        <v>528</v>
      </c>
      <c r="I1539" s="152">
        <f t="shared" si="82"/>
        <v>556</v>
      </c>
      <c r="J1539" s="152">
        <f t="shared" si="83"/>
        <v>534.29999999999995</v>
      </c>
    </row>
    <row r="1540" spans="1:10">
      <c r="A1540" s="10" t="str">
        <f t="shared" si="81"/>
        <v>HWW-1362008</v>
      </c>
      <c r="B1540" s="10" t="s">
        <v>618</v>
      </c>
      <c r="C1540" s="152" t="s">
        <v>622</v>
      </c>
      <c r="D1540" s="152">
        <v>36</v>
      </c>
      <c r="E1540" s="10" t="s">
        <v>671</v>
      </c>
      <c r="F1540" s="152" t="s">
        <v>573</v>
      </c>
      <c r="G1540" s="152">
        <v>556</v>
      </c>
      <c r="H1540" s="152">
        <v>579</v>
      </c>
      <c r="I1540" s="152">
        <f t="shared" si="82"/>
        <v>625</v>
      </c>
      <c r="J1540" s="152">
        <f t="shared" si="83"/>
        <v>584.79999999999995</v>
      </c>
    </row>
    <row r="1541" spans="1:10">
      <c r="A1541" s="10" t="str">
        <f t="shared" si="81"/>
        <v>HWW-1362009</v>
      </c>
      <c r="B1541" s="10" t="s">
        <v>618</v>
      </c>
      <c r="C1541" s="152" t="s">
        <v>622</v>
      </c>
      <c r="D1541" s="152">
        <v>36</v>
      </c>
      <c r="E1541" s="10" t="s">
        <v>671</v>
      </c>
      <c r="F1541" s="152" t="s">
        <v>574</v>
      </c>
      <c r="G1541" s="152">
        <v>625</v>
      </c>
      <c r="H1541" s="152">
        <v>624</v>
      </c>
      <c r="I1541" s="152">
        <f t="shared" si="82"/>
        <v>647</v>
      </c>
      <c r="J1541" s="152">
        <f t="shared" si="83"/>
        <v>630</v>
      </c>
    </row>
    <row r="1542" spans="1:10">
      <c r="A1542" s="10" t="str">
        <f t="shared" si="81"/>
        <v>HWW-1362010</v>
      </c>
      <c r="B1542" s="10" t="s">
        <v>618</v>
      </c>
      <c r="C1542" s="152" t="s">
        <v>622</v>
      </c>
      <c r="D1542" s="152">
        <v>36</v>
      </c>
      <c r="E1542" s="10" t="s">
        <v>671</v>
      </c>
      <c r="F1542" s="152" t="s">
        <v>575</v>
      </c>
      <c r="G1542" s="152">
        <v>647</v>
      </c>
      <c r="H1542" s="152">
        <v>648</v>
      </c>
      <c r="I1542" s="152">
        <f t="shared" si="82"/>
        <v>658</v>
      </c>
      <c r="J1542" s="152">
        <f t="shared" si="83"/>
        <v>650.29999999999995</v>
      </c>
    </row>
    <row r="1543" spans="1:10">
      <c r="A1543" s="10" t="str">
        <f t="shared" si="81"/>
        <v>HWW-1362011</v>
      </c>
      <c r="B1543" s="10" t="s">
        <v>618</v>
      </c>
      <c r="C1543" s="152" t="s">
        <v>622</v>
      </c>
      <c r="D1543" s="152">
        <v>36</v>
      </c>
      <c r="E1543" s="10" t="s">
        <v>671</v>
      </c>
      <c r="F1543" s="152" t="s">
        <v>576</v>
      </c>
      <c r="G1543" s="152">
        <v>658</v>
      </c>
      <c r="H1543" s="152">
        <v>683</v>
      </c>
      <c r="I1543" s="152">
        <f t="shared" si="82"/>
        <v>716</v>
      </c>
      <c r="J1543" s="152">
        <f t="shared" si="83"/>
        <v>685</v>
      </c>
    </row>
    <row r="1544" spans="1:10">
      <c r="A1544" s="10" t="str">
        <f t="shared" si="81"/>
        <v>HWW-1362012</v>
      </c>
      <c r="B1544" s="10" t="s">
        <v>618</v>
      </c>
      <c r="C1544" s="152" t="s">
        <v>622</v>
      </c>
      <c r="D1544" s="152">
        <v>36</v>
      </c>
      <c r="E1544" s="10" t="s">
        <v>671</v>
      </c>
      <c r="F1544" s="152" t="s">
        <v>577</v>
      </c>
      <c r="G1544" s="152">
        <v>716</v>
      </c>
      <c r="H1544" s="152">
        <v>721</v>
      </c>
      <c r="I1544" s="152">
        <f t="shared" si="82"/>
        <v>712</v>
      </c>
      <c r="J1544" s="152">
        <f t="shared" si="83"/>
        <v>717.5</v>
      </c>
    </row>
    <row r="1545" spans="1:10">
      <c r="A1545" s="10" t="str">
        <f t="shared" si="81"/>
        <v>HWW-1362013</v>
      </c>
      <c r="B1545" s="10" t="s">
        <v>618</v>
      </c>
      <c r="C1545" s="152" t="s">
        <v>622</v>
      </c>
      <c r="D1545" s="152">
        <v>36</v>
      </c>
      <c r="E1545" s="10" t="s">
        <v>671</v>
      </c>
      <c r="F1545" s="152" t="s">
        <v>578</v>
      </c>
      <c r="G1545" s="152">
        <v>712</v>
      </c>
      <c r="H1545" s="152">
        <v>707</v>
      </c>
      <c r="I1545" s="152">
        <f t="shared" si="82"/>
        <v>704</v>
      </c>
      <c r="J1545" s="152">
        <f t="shared" si="83"/>
        <v>707.5</v>
      </c>
    </row>
    <row r="1546" spans="1:10">
      <c r="A1546" s="10" t="str">
        <f t="shared" si="81"/>
        <v>HWW-1362014</v>
      </c>
      <c r="B1546" s="10" t="s">
        <v>618</v>
      </c>
      <c r="C1546" s="152" t="s">
        <v>622</v>
      </c>
      <c r="D1546" s="152">
        <v>36</v>
      </c>
      <c r="E1546" s="10" t="s">
        <v>671</v>
      </c>
      <c r="F1546" s="152" t="s">
        <v>579</v>
      </c>
      <c r="G1546" s="152">
        <v>704</v>
      </c>
      <c r="H1546" s="152">
        <v>721</v>
      </c>
      <c r="I1546" s="152">
        <f t="shared" si="82"/>
        <v>724</v>
      </c>
      <c r="J1546" s="152">
        <f t="shared" si="83"/>
        <v>717.5</v>
      </c>
    </row>
    <row r="1547" spans="1:10">
      <c r="A1547" s="10" t="str">
        <f t="shared" si="81"/>
        <v>HWW-1362015</v>
      </c>
      <c r="B1547" s="10" t="s">
        <v>618</v>
      </c>
      <c r="C1547" s="152" t="s">
        <v>622</v>
      </c>
      <c r="D1547" s="152">
        <v>36</v>
      </c>
      <c r="E1547" s="10" t="s">
        <v>671</v>
      </c>
      <c r="F1547" s="152" t="s">
        <v>580</v>
      </c>
      <c r="G1547" s="152">
        <v>724</v>
      </c>
      <c r="H1547" s="152">
        <v>731</v>
      </c>
      <c r="I1547" s="152">
        <f t="shared" si="82"/>
        <v>741</v>
      </c>
      <c r="J1547" s="152">
        <f t="shared" si="83"/>
        <v>731.8</v>
      </c>
    </row>
    <row r="1548" spans="1:10">
      <c r="A1548" s="10" t="str">
        <f t="shared" si="81"/>
        <v>HWW-1362016</v>
      </c>
      <c r="B1548" s="10" t="s">
        <v>618</v>
      </c>
      <c r="C1548" s="152" t="s">
        <v>622</v>
      </c>
      <c r="D1548" s="152">
        <v>36</v>
      </c>
      <c r="E1548" s="10" t="s">
        <v>671</v>
      </c>
      <c r="F1548" s="152">
        <v>2016</v>
      </c>
      <c r="G1548" s="152">
        <v>741</v>
      </c>
      <c r="H1548" s="152">
        <v>743</v>
      </c>
      <c r="I1548" s="152">
        <f t="shared" si="82"/>
        <v>751</v>
      </c>
      <c r="J1548" s="152">
        <f t="shared" si="83"/>
        <v>744.5</v>
      </c>
    </row>
    <row r="1549" spans="1:10">
      <c r="A1549" s="10" t="str">
        <f t="shared" si="81"/>
        <v>HWW-1362017</v>
      </c>
      <c r="B1549" s="10" t="s">
        <v>618</v>
      </c>
      <c r="C1549" s="152" t="s">
        <v>622</v>
      </c>
      <c r="D1549" s="152">
        <v>36</v>
      </c>
      <c r="E1549" s="10" t="s">
        <v>671</v>
      </c>
      <c r="F1549" s="10">
        <v>2017</v>
      </c>
      <c r="G1549" s="152">
        <v>751</v>
      </c>
      <c r="H1549" s="152">
        <v>746</v>
      </c>
      <c r="I1549" s="152">
        <f t="shared" ref="I1549" si="84">G1550</f>
        <v>763</v>
      </c>
      <c r="J1549" s="152">
        <f t="shared" ref="J1549" si="85">ROUND((G1549+2*H1549+I1549)/4,1)</f>
        <v>751.5</v>
      </c>
    </row>
    <row r="1550" spans="1:10">
      <c r="A1550" s="10" t="str">
        <f t="shared" ref="A1550:A1613" si="86">CONCATENATE(B1550,C1550,D1550,F1550)</f>
        <v>HWW-1362018</v>
      </c>
      <c r="B1550" s="10" t="s">
        <v>618</v>
      </c>
      <c r="C1550" s="152" t="s">
        <v>622</v>
      </c>
      <c r="D1550" s="152">
        <v>36</v>
      </c>
      <c r="E1550" s="10" t="s">
        <v>671</v>
      </c>
      <c r="F1550" s="10">
        <v>2018</v>
      </c>
      <c r="G1550" s="179">
        <v>763</v>
      </c>
      <c r="J1550" s="179">
        <f>G1550</f>
        <v>763</v>
      </c>
    </row>
    <row r="1551" spans="1:10">
      <c r="A1551" s="10" t="str">
        <f t="shared" si="86"/>
        <v>HWW-1371912</v>
      </c>
      <c r="B1551" s="10" t="s">
        <v>618</v>
      </c>
      <c r="C1551" s="152" t="s">
        <v>622</v>
      </c>
      <c r="D1551" s="152">
        <v>37</v>
      </c>
      <c r="E1551" s="10" t="s">
        <v>1279</v>
      </c>
      <c r="F1551" s="152">
        <v>1912</v>
      </c>
      <c r="G1551" s="152">
        <v>6</v>
      </c>
      <c r="H1551" s="152"/>
      <c r="I1551" s="152"/>
      <c r="J1551" s="152">
        <f t="shared" ref="J1551:J1614" si="87">G1551</f>
        <v>6</v>
      </c>
    </row>
    <row r="1552" spans="1:10">
      <c r="A1552" s="10" t="str">
        <f t="shared" si="86"/>
        <v>HWW-1371913</v>
      </c>
      <c r="B1552" s="10" t="s">
        <v>618</v>
      </c>
      <c r="C1552" s="152" t="s">
        <v>622</v>
      </c>
      <c r="D1552" s="152">
        <v>37</v>
      </c>
      <c r="E1552" s="10" t="s">
        <v>1279</v>
      </c>
      <c r="F1552" s="152">
        <f>F1551+1</f>
        <v>1913</v>
      </c>
      <c r="G1552" s="152">
        <v>7</v>
      </c>
      <c r="H1552" s="152"/>
      <c r="I1552" s="152"/>
      <c r="J1552" s="152">
        <f t="shared" si="87"/>
        <v>7</v>
      </c>
    </row>
    <row r="1553" spans="1:10">
      <c r="A1553" s="10" t="str">
        <f t="shared" si="86"/>
        <v>HWW-1371914</v>
      </c>
      <c r="B1553" s="10" t="s">
        <v>618</v>
      </c>
      <c r="C1553" s="152" t="s">
        <v>622</v>
      </c>
      <c r="D1553" s="152">
        <v>37</v>
      </c>
      <c r="E1553" s="10" t="s">
        <v>1279</v>
      </c>
      <c r="F1553" s="152">
        <f t="shared" ref="F1553:F1608" si="88">F1552+1</f>
        <v>1914</v>
      </c>
      <c r="G1553" s="152">
        <v>6</v>
      </c>
      <c r="H1553" s="152"/>
      <c r="I1553" s="152"/>
      <c r="J1553" s="152">
        <f t="shared" si="87"/>
        <v>6</v>
      </c>
    </row>
    <row r="1554" spans="1:10">
      <c r="A1554" s="10" t="str">
        <f t="shared" si="86"/>
        <v>HWW-1371915</v>
      </c>
      <c r="B1554" s="10" t="s">
        <v>618</v>
      </c>
      <c r="C1554" s="152" t="s">
        <v>622</v>
      </c>
      <c r="D1554" s="152">
        <v>37</v>
      </c>
      <c r="E1554" s="10" t="s">
        <v>1279</v>
      </c>
      <c r="F1554" s="152">
        <f t="shared" si="88"/>
        <v>1915</v>
      </c>
      <c r="G1554" s="152">
        <v>7</v>
      </c>
      <c r="H1554" s="152"/>
      <c r="I1554" s="152"/>
      <c r="J1554" s="152">
        <f t="shared" si="87"/>
        <v>7</v>
      </c>
    </row>
    <row r="1555" spans="1:10">
      <c r="A1555" s="10" t="str">
        <f t="shared" si="86"/>
        <v>HWW-1371916</v>
      </c>
      <c r="B1555" s="10" t="s">
        <v>618</v>
      </c>
      <c r="C1555" s="152" t="s">
        <v>622</v>
      </c>
      <c r="D1555" s="152">
        <v>37</v>
      </c>
      <c r="E1555" s="10" t="s">
        <v>1279</v>
      </c>
      <c r="F1555" s="152">
        <f t="shared" si="88"/>
        <v>1916</v>
      </c>
      <c r="G1555" s="152">
        <v>8</v>
      </c>
      <c r="H1555" s="152"/>
      <c r="I1555" s="152"/>
      <c r="J1555" s="152">
        <f t="shared" si="87"/>
        <v>8</v>
      </c>
    </row>
    <row r="1556" spans="1:10">
      <c r="A1556" s="10" t="str">
        <f t="shared" si="86"/>
        <v>HWW-1371917</v>
      </c>
      <c r="B1556" s="10" t="s">
        <v>618</v>
      </c>
      <c r="C1556" s="152" t="s">
        <v>622</v>
      </c>
      <c r="D1556" s="152">
        <v>37</v>
      </c>
      <c r="E1556" s="10" t="s">
        <v>1279</v>
      </c>
      <c r="F1556" s="152">
        <f t="shared" si="88"/>
        <v>1917</v>
      </c>
      <c r="G1556" s="152">
        <v>11</v>
      </c>
      <c r="H1556" s="152"/>
      <c r="I1556" s="152"/>
      <c r="J1556" s="152">
        <f t="shared" si="87"/>
        <v>11</v>
      </c>
    </row>
    <row r="1557" spans="1:10">
      <c r="A1557" s="10" t="str">
        <f t="shared" si="86"/>
        <v>HWW-1371918</v>
      </c>
      <c r="B1557" s="10" t="s">
        <v>618</v>
      </c>
      <c r="C1557" s="152" t="s">
        <v>622</v>
      </c>
      <c r="D1557" s="152">
        <v>37</v>
      </c>
      <c r="E1557" s="10" t="s">
        <v>1279</v>
      </c>
      <c r="F1557" s="152">
        <f t="shared" si="88"/>
        <v>1918</v>
      </c>
      <c r="G1557" s="152">
        <v>13</v>
      </c>
      <c r="H1557" s="152"/>
      <c r="I1557" s="152"/>
      <c r="J1557" s="152">
        <f t="shared" si="87"/>
        <v>13</v>
      </c>
    </row>
    <row r="1558" spans="1:10">
      <c r="A1558" s="10" t="str">
        <f t="shared" si="86"/>
        <v>HWW-1371919</v>
      </c>
      <c r="B1558" s="10" t="s">
        <v>618</v>
      </c>
      <c r="C1558" s="152" t="s">
        <v>622</v>
      </c>
      <c r="D1558" s="152">
        <v>37</v>
      </c>
      <c r="E1558" s="10" t="s">
        <v>1279</v>
      </c>
      <c r="F1558" s="152">
        <f t="shared" si="88"/>
        <v>1919</v>
      </c>
      <c r="G1558" s="152">
        <v>13</v>
      </c>
      <c r="H1558" s="152"/>
      <c r="I1558" s="152"/>
      <c r="J1558" s="152">
        <f t="shared" si="87"/>
        <v>13</v>
      </c>
    </row>
    <row r="1559" spans="1:10">
      <c r="A1559" s="10" t="str">
        <f t="shared" si="86"/>
        <v>HWW-1371920</v>
      </c>
      <c r="B1559" s="10" t="s">
        <v>618</v>
      </c>
      <c r="C1559" s="152" t="s">
        <v>622</v>
      </c>
      <c r="D1559" s="152">
        <v>37</v>
      </c>
      <c r="E1559" s="10" t="s">
        <v>1279</v>
      </c>
      <c r="F1559" s="152">
        <f t="shared" si="88"/>
        <v>1920</v>
      </c>
      <c r="G1559" s="152">
        <v>14</v>
      </c>
      <c r="H1559" s="152"/>
      <c r="I1559" s="152"/>
      <c r="J1559" s="152">
        <f t="shared" si="87"/>
        <v>14</v>
      </c>
    </row>
    <row r="1560" spans="1:10">
      <c r="A1560" s="10" t="str">
        <f t="shared" si="86"/>
        <v>HWW-1371921</v>
      </c>
      <c r="B1560" s="10" t="s">
        <v>618</v>
      </c>
      <c r="C1560" s="152" t="s">
        <v>622</v>
      </c>
      <c r="D1560" s="152">
        <v>37</v>
      </c>
      <c r="E1560" s="10" t="s">
        <v>1279</v>
      </c>
      <c r="F1560" s="152">
        <f t="shared" si="88"/>
        <v>1921</v>
      </c>
      <c r="G1560" s="152">
        <v>15</v>
      </c>
      <c r="H1560" s="152"/>
      <c r="I1560" s="152"/>
      <c r="J1560" s="152">
        <f t="shared" si="87"/>
        <v>15</v>
      </c>
    </row>
    <row r="1561" spans="1:10">
      <c r="A1561" s="10" t="str">
        <f t="shared" si="86"/>
        <v>HWW-1371922</v>
      </c>
      <c r="B1561" s="10" t="s">
        <v>618</v>
      </c>
      <c r="C1561" s="152" t="s">
        <v>622</v>
      </c>
      <c r="D1561" s="152">
        <v>37</v>
      </c>
      <c r="E1561" s="10" t="s">
        <v>1279</v>
      </c>
      <c r="F1561" s="152">
        <f t="shared" si="88"/>
        <v>1922</v>
      </c>
      <c r="G1561" s="152">
        <v>14</v>
      </c>
      <c r="H1561" s="152"/>
      <c r="I1561" s="152"/>
      <c r="J1561" s="152">
        <f t="shared" si="87"/>
        <v>14</v>
      </c>
    </row>
    <row r="1562" spans="1:10">
      <c r="A1562" s="10" t="str">
        <f t="shared" si="86"/>
        <v>HWW-1371923</v>
      </c>
      <c r="B1562" s="10" t="s">
        <v>618</v>
      </c>
      <c r="C1562" s="152" t="s">
        <v>622</v>
      </c>
      <c r="D1562" s="152">
        <v>37</v>
      </c>
      <c r="E1562" s="10" t="s">
        <v>1279</v>
      </c>
      <c r="F1562" s="152">
        <f t="shared" si="88"/>
        <v>1923</v>
      </c>
      <c r="G1562" s="152">
        <v>14</v>
      </c>
      <c r="H1562" s="152"/>
      <c r="I1562" s="152"/>
      <c r="J1562" s="152">
        <f t="shared" si="87"/>
        <v>14</v>
      </c>
    </row>
    <row r="1563" spans="1:10">
      <c r="A1563" s="10" t="str">
        <f t="shared" si="86"/>
        <v>HWW-1371924</v>
      </c>
      <c r="B1563" s="10" t="s">
        <v>618</v>
      </c>
      <c r="C1563" s="152" t="s">
        <v>622</v>
      </c>
      <c r="D1563" s="152">
        <v>37</v>
      </c>
      <c r="E1563" s="10" t="s">
        <v>1279</v>
      </c>
      <c r="F1563" s="152">
        <f t="shared" si="88"/>
        <v>1924</v>
      </c>
      <c r="G1563" s="152">
        <v>14</v>
      </c>
      <c r="H1563" s="152"/>
      <c r="I1563" s="152"/>
      <c r="J1563" s="152">
        <f t="shared" si="87"/>
        <v>14</v>
      </c>
    </row>
    <row r="1564" spans="1:10">
      <c r="A1564" s="10" t="str">
        <f t="shared" si="86"/>
        <v>HWW-1371925</v>
      </c>
      <c r="B1564" s="10" t="s">
        <v>618</v>
      </c>
      <c r="C1564" s="152" t="s">
        <v>622</v>
      </c>
      <c r="D1564" s="152">
        <v>37</v>
      </c>
      <c r="E1564" s="10" t="s">
        <v>1279</v>
      </c>
      <c r="F1564" s="152">
        <f t="shared" si="88"/>
        <v>1925</v>
      </c>
      <c r="G1564" s="152">
        <v>15</v>
      </c>
      <c r="H1564" s="152"/>
      <c r="I1564" s="152"/>
      <c r="J1564" s="152">
        <f t="shared" si="87"/>
        <v>15</v>
      </c>
    </row>
    <row r="1565" spans="1:10">
      <c r="A1565" s="10" t="str">
        <f t="shared" si="86"/>
        <v>HWW-1371926</v>
      </c>
      <c r="B1565" s="10" t="s">
        <v>618</v>
      </c>
      <c r="C1565" s="152" t="s">
        <v>622</v>
      </c>
      <c r="D1565" s="152">
        <v>37</v>
      </c>
      <c r="E1565" s="10" t="s">
        <v>1279</v>
      </c>
      <c r="F1565" s="152">
        <f t="shared" si="88"/>
        <v>1926</v>
      </c>
      <c r="G1565" s="152">
        <v>15</v>
      </c>
      <c r="H1565" s="152"/>
      <c r="I1565" s="152"/>
      <c r="J1565" s="152">
        <f t="shared" si="87"/>
        <v>15</v>
      </c>
    </row>
    <row r="1566" spans="1:10">
      <c r="A1566" s="10" t="str">
        <f t="shared" si="86"/>
        <v>HWW-1371927</v>
      </c>
      <c r="B1566" s="10" t="s">
        <v>618</v>
      </c>
      <c r="C1566" s="152" t="s">
        <v>622</v>
      </c>
      <c r="D1566" s="152">
        <v>37</v>
      </c>
      <c r="E1566" s="10" t="s">
        <v>1279</v>
      </c>
      <c r="F1566" s="152">
        <f t="shared" si="88"/>
        <v>1927</v>
      </c>
      <c r="G1566" s="152">
        <v>15</v>
      </c>
      <c r="H1566" s="152"/>
      <c r="I1566" s="152"/>
      <c r="J1566" s="152">
        <f t="shared" si="87"/>
        <v>15</v>
      </c>
    </row>
    <row r="1567" spans="1:10">
      <c r="A1567" s="10" t="str">
        <f t="shared" si="86"/>
        <v>HWW-1371928</v>
      </c>
      <c r="B1567" s="10" t="s">
        <v>618</v>
      </c>
      <c r="C1567" s="152" t="s">
        <v>622</v>
      </c>
      <c r="D1567" s="152">
        <v>37</v>
      </c>
      <c r="E1567" s="10" t="s">
        <v>1279</v>
      </c>
      <c r="F1567" s="152">
        <f t="shared" si="88"/>
        <v>1928</v>
      </c>
      <c r="G1567" s="152">
        <v>15</v>
      </c>
      <c r="H1567" s="152"/>
      <c r="I1567" s="152"/>
      <c r="J1567" s="152">
        <f t="shared" si="87"/>
        <v>15</v>
      </c>
    </row>
    <row r="1568" spans="1:10">
      <c r="A1568" s="10" t="str">
        <f t="shared" si="86"/>
        <v>HWW-1371929</v>
      </c>
      <c r="B1568" s="10" t="s">
        <v>618</v>
      </c>
      <c r="C1568" s="152" t="s">
        <v>622</v>
      </c>
      <c r="D1568" s="152">
        <v>37</v>
      </c>
      <c r="E1568" s="10" t="s">
        <v>1279</v>
      </c>
      <c r="F1568" s="152">
        <f t="shared" si="88"/>
        <v>1929</v>
      </c>
      <c r="G1568" s="152">
        <v>16</v>
      </c>
      <c r="H1568" s="152"/>
      <c r="I1568" s="152"/>
      <c r="J1568" s="152">
        <f t="shared" si="87"/>
        <v>16</v>
      </c>
    </row>
    <row r="1569" spans="1:10">
      <c r="A1569" s="10" t="str">
        <f t="shared" si="86"/>
        <v>HWW-1371930</v>
      </c>
      <c r="B1569" s="10" t="s">
        <v>618</v>
      </c>
      <c r="C1569" s="152" t="s">
        <v>622</v>
      </c>
      <c r="D1569" s="152">
        <v>37</v>
      </c>
      <c r="E1569" s="10" t="s">
        <v>1279</v>
      </c>
      <c r="F1569" s="152">
        <f t="shared" si="88"/>
        <v>1930</v>
      </c>
      <c r="G1569" s="152">
        <v>16</v>
      </c>
      <c r="H1569" s="152"/>
      <c r="I1569" s="152"/>
      <c r="J1569" s="152">
        <f t="shared" si="87"/>
        <v>16</v>
      </c>
    </row>
    <row r="1570" spans="1:10">
      <c r="A1570" s="10" t="str">
        <f t="shared" si="86"/>
        <v>HWW-1371931</v>
      </c>
      <c r="B1570" s="10" t="s">
        <v>618</v>
      </c>
      <c r="C1570" s="152" t="s">
        <v>622</v>
      </c>
      <c r="D1570" s="152">
        <v>37</v>
      </c>
      <c r="E1570" s="10" t="s">
        <v>1279</v>
      </c>
      <c r="F1570" s="152">
        <f t="shared" si="88"/>
        <v>1931</v>
      </c>
      <c r="G1570" s="152">
        <v>16</v>
      </c>
      <c r="H1570" s="152"/>
      <c r="I1570" s="152"/>
      <c r="J1570" s="152">
        <f t="shared" si="87"/>
        <v>16</v>
      </c>
    </row>
    <row r="1571" spans="1:10">
      <c r="A1571" s="10" t="str">
        <f t="shared" si="86"/>
        <v>HWW-1371932</v>
      </c>
      <c r="B1571" s="10" t="s">
        <v>618</v>
      </c>
      <c r="C1571" s="152" t="s">
        <v>622</v>
      </c>
      <c r="D1571" s="152">
        <v>37</v>
      </c>
      <c r="E1571" s="10" t="s">
        <v>1279</v>
      </c>
      <c r="F1571" s="152">
        <f t="shared" si="88"/>
        <v>1932</v>
      </c>
      <c r="G1571" s="152">
        <v>14</v>
      </c>
      <c r="H1571" s="152"/>
      <c r="I1571" s="152"/>
      <c r="J1571" s="152">
        <f t="shared" si="87"/>
        <v>14</v>
      </c>
    </row>
    <row r="1572" spans="1:10">
      <c r="A1572" s="10" t="str">
        <f t="shared" si="86"/>
        <v>HWW-1371933</v>
      </c>
      <c r="B1572" s="10" t="s">
        <v>618</v>
      </c>
      <c r="C1572" s="152" t="s">
        <v>622</v>
      </c>
      <c r="D1572" s="152">
        <v>37</v>
      </c>
      <c r="E1572" s="10" t="s">
        <v>1279</v>
      </c>
      <c r="F1572" s="152">
        <f t="shared" si="88"/>
        <v>1933</v>
      </c>
      <c r="G1572" s="152">
        <v>13</v>
      </c>
      <c r="H1572" s="152"/>
      <c r="I1572" s="152"/>
      <c r="J1572" s="152">
        <f t="shared" si="87"/>
        <v>13</v>
      </c>
    </row>
    <row r="1573" spans="1:10">
      <c r="A1573" s="10" t="str">
        <f t="shared" si="86"/>
        <v>HWW-1371934</v>
      </c>
      <c r="B1573" s="10" t="s">
        <v>618</v>
      </c>
      <c r="C1573" s="152" t="s">
        <v>622</v>
      </c>
      <c r="D1573" s="152">
        <v>37</v>
      </c>
      <c r="E1573" s="10" t="s">
        <v>1279</v>
      </c>
      <c r="F1573" s="152">
        <f t="shared" si="88"/>
        <v>1934</v>
      </c>
      <c r="G1573" s="152">
        <v>14</v>
      </c>
      <c r="H1573" s="152"/>
      <c r="I1573" s="152"/>
      <c r="J1573" s="152">
        <f t="shared" si="87"/>
        <v>14</v>
      </c>
    </row>
    <row r="1574" spans="1:10">
      <c r="A1574" s="10" t="str">
        <f t="shared" si="86"/>
        <v>HWW-1371935</v>
      </c>
      <c r="B1574" s="10" t="s">
        <v>618</v>
      </c>
      <c r="C1574" s="152" t="s">
        <v>622</v>
      </c>
      <c r="D1574" s="152">
        <v>37</v>
      </c>
      <c r="E1574" s="10" t="s">
        <v>1279</v>
      </c>
      <c r="F1574" s="152">
        <f t="shared" si="88"/>
        <v>1935</v>
      </c>
      <c r="G1574" s="152">
        <v>14</v>
      </c>
      <c r="H1574" s="152"/>
      <c r="I1574" s="152"/>
      <c r="J1574" s="152">
        <f t="shared" si="87"/>
        <v>14</v>
      </c>
    </row>
    <row r="1575" spans="1:10">
      <c r="A1575" s="10" t="str">
        <f t="shared" si="86"/>
        <v>HWW-1371936</v>
      </c>
      <c r="B1575" s="10" t="s">
        <v>618</v>
      </c>
      <c r="C1575" s="152" t="s">
        <v>622</v>
      </c>
      <c r="D1575" s="152">
        <v>37</v>
      </c>
      <c r="E1575" s="10" t="s">
        <v>1279</v>
      </c>
      <c r="F1575" s="152">
        <f t="shared" si="88"/>
        <v>1936</v>
      </c>
      <c r="G1575" s="152">
        <v>14</v>
      </c>
      <c r="H1575" s="152"/>
      <c r="I1575" s="152"/>
      <c r="J1575" s="152">
        <f t="shared" si="87"/>
        <v>14</v>
      </c>
    </row>
    <row r="1576" spans="1:10">
      <c r="A1576" s="10" t="str">
        <f t="shared" si="86"/>
        <v>HWW-1371937</v>
      </c>
      <c r="B1576" s="10" t="s">
        <v>618</v>
      </c>
      <c r="C1576" s="152" t="s">
        <v>622</v>
      </c>
      <c r="D1576" s="152">
        <v>37</v>
      </c>
      <c r="E1576" s="10" t="s">
        <v>1279</v>
      </c>
      <c r="F1576" s="152">
        <f t="shared" si="88"/>
        <v>1937</v>
      </c>
      <c r="G1576" s="152">
        <v>16</v>
      </c>
      <c r="H1576" s="152"/>
      <c r="I1576" s="152"/>
      <c r="J1576" s="152">
        <f t="shared" si="87"/>
        <v>16</v>
      </c>
    </row>
    <row r="1577" spans="1:10">
      <c r="A1577" s="10" t="str">
        <f t="shared" si="86"/>
        <v>HWW-1371938</v>
      </c>
      <c r="B1577" s="10" t="s">
        <v>618</v>
      </c>
      <c r="C1577" s="152" t="s">
        <v>622</v>
      </c>
      <c r="D1577" s="152">
        <v>37</v>
      </c>
      <c r="E1577" s="10" t="s">
        <v>1279</v>
      </c>
      <c r="F1577" s="152">
        <f t="shared" si="88"/>
        <v>1938</v>
      </c>
      <c r="G1577" s="152">
        <v>16</v>
      </c>
      <c r="H1577" s="152"/>
      <c r="I1577" s="152"/>
      <c r="J1577" s="152">
        <f t="shared" si="87"/>
        <v>16</v>
      </c>
    </row>
    <row r="1578" spans="1:10">
      <c r="A1578" s="10" t="str">
        <f t="shared" si="86"/>
        <v>HWW-1371939</v>
      </c>
      <c r="B1578" s="10" t="s">
        <v>618</v>
      </c>
      <c r="C1578" s="152" t="s">
        <v>622</v>
      </c>
      <c r="D1578" s="152">
        <v>37</v>
      </c>
      <c r="E1578" s="10" t="s">
        <v>1279</v>
      </c>
      <c r="F1578" s="152">
        <f t="shared" si="88"/>
        <v>1939</v>
      </c>
      <c r="G1578" s="152">
        <v>16</v>
      </c>
      <c r="H1578" s="152"/>
      <c r="I1578" s="152"/>
      <c r="J1578" s="152">
        <f t="shared" si="87"/>
        <v>16</v>
      </c>
    </row>
    <row r="1579" spans="1:10">
      <c r="A1579" s="10" t="str">
        <f t="shared" si="86"/>
        <v>HWW-1371940</v>
      </c>
      <c r="B1579" s="10" t="s">
        <v>618</v>
      </c>
      <c r="C1579" s="152" t="s">
        <v>622</v>
      </c>
      <c r="D1579" s="152">
        <v>37</v>
      </c>
      <c r="E1579" s="10" t="s">
        <v>1279</v>
      </c>
      <c r="F1579" s="152">
        <f t="shared" si="88"/>
        <v>1940</v>
      </c>
      <c r="G1579" s="152">
        <v>16</v>
      </c>
      <c r="H1579" s="152"/>
      <c r="I1579" s="152"/>
      <c r="J1579" s="152">
        <f t="shared" si="87"/>
        <v>16</v>
      </c>
    </row>
    <row r="1580" spans="1:10">
      <c r="A1580" s="10" t="str">
        <f t="shared" si="86"/>
        <v>HWW-1371941</v>
      </c>
      <c r="B1580" s="10" t="s">
        <v>618</v>
      </c>
      <c r="C1580" s="152" t="s">
        <v>622</v>
      </c>
      <c r="D1580" s="152">
        <v>37</v>
      </c>
      <c r="E1580" s="10" t="s">
        <v>1279</v>
      </c>
      <c r="F1580" s="152">
        <f t="shared" si="88"/>
        <v>1941</v>
      </c>
      <c r="G1580" s="152">
        <v>17</v>
      </c>
      <c r="H1580" s="152"/>
      <c r="I1580" s="152"/>
      <c r="J1580" s="152">
        <f t="shared" si="87"/>
        <v>17</v>
      </c>
    </row>
    <row r="1581" spans="1:10">
      <c r="A1581" s="10" t="str">
        <f t="shared" si="86"/>
        <v>HWW-1371942</v>
      </c>
      <c r="B1581" s="10" t="s">
        <v>618</v>
      </c>
      <c r="C1581" s="152" t="s">
        <v>622</v>
      </c>
      <c r="D1581" s="152">
        <v>37</v>
      </c>
      <c r="E1581" s="10" t="s">
        <v>1279</v>
      </c>
      <c r="F1581" s="152">
        <f t="shared" si="88"/>
        <v>1942</v>
      </c>
      <c r="G1581" s="152">
        <v>18</v>
      </c>
      <c r="H1581" s="152"/>
      <c r="I1581" s="152"/>
      <c r="J1581" s="152">
        <f t="shared" si="87"/>
        <v>18</v>
      </c>
    </row>
    <row r="1582" spans="1:10">
      <c r="A1582" s="10" t="str">
        <f t="shared" si="86"/>
        <v>HWW-1371943</v>
      </c>
      <c r="B1582" s="10" t="s">
        <v>618</v>
      </c>
      <c r="C1582" s="152" t="s">
        <v>622</v>
      </c>
      <c r="D1582" s="152">
        <v>37</v>
      </c>
      <c r="E1582" s="10" t="s">
        <v>1279</v>
      </c>
      <c r="F1582" s="152">
        <f t="shared" si="88"/>
        <v>1943</v>
      </c>
      <c r="G1582" s="152">
        <v>18</v>
      </c>
      <c r="H1582" s="152"/>
      <c r="I1582" s="152"/>
      <c r="J1582" s="152">
        <f t="shared" si="87"/>
        <v>18</v>
      </c>
    </row>
    <row r="1583" spans="1:10">
      <c r="A1583" s="10" t="str">
        <f t="shared" si="86"/>
        <v>HWW-1371944</v>
      </c>
      <c r="B1583" s="10" t="s">
        <v>618</v>
      </c>
      <c r="C1583" s="152" t="s">
        <v>622</v>
      </c>
      <c r="D1583" s="152">
        <v>37</v>
      </c>
      <c r="E1583" s="10" t="s">
        <v>1279</v>
      </c>
      <c r="F1583" s="152">
        <f t="shared" si="88"/>
        <v>1944</v>
      </c>
      <c r="G1583" s="152">
        <v>18</v>
      </c>
      <c r="H1583" s="152"/>
      <c r="I1583" s="152"/>
      <c r="J1583" s="152">
        <f t="shared" si="87"/>
        <v>18</v>
      </c>
    </row>
    <row r="1584" spans="1:10">
      <c r="A1584" s="10" t="str">
        <f t="shared" si="86"/>
        <v>HWW-1371945</v>
      </c>
      <c r="B1584" s="10" t="s">
        <v>618</v>
      </c>
      <c r="C1584" s="152" t="s">
        <v>622</v>
      </c>
      <c r="D1584" s="152">
        <v>37</v>
      </c>
      <c r="E1584" s="10" t="s">
        <v>1279</v>
      </c>
      <c r="F1584" s="152">
        <f t="shared" si="88"/>
        <v>1945</v>
      </c>
      <c r="G1584" s="152">
        <v>19</v>
      </c>
      <c r="H1584" s="152"/>
      <c r="I1584" s="152"/>
      <c r="J1584" s="152">
        <f t="shared" si="87"/>
        <v>19</v>
      </c>
    </row>
    <row r="1585" spans="1:10">
      <c r="A1585" s="10" t="str">
        <f t="shared" si="86"/>
        <v>HWW-1371946</v>
      </c>
      <c r="B1585" s="10" t="s">
        <v>618</v>
      </c>
      <c r="C1585" s="152" t="s">
        <v>622</v>
      </c>
      <c r="D1585" s="152">
        <v>37</v>
      </c>
      <c r="E1585" s="10" t="s">
        <v>1279</v>
      </c>
      <c r="F1585" s="152">
        <f t="shared" si="88"/>
        <v>1946</v>
      </c>
      <c r="G1585" s="152">
        <v>21</v>
      </c>
      <c r="H1585" s="152"/>
      <c r="I1585" s="152"/>
      <c r="J1585" s="152">
        <f t="shared" si="87"/>
        <v>21</v>
      </c>
    </row>
    <row r="1586" spans="1:10">
      <c r="A1586" s="10" t="str">
        <f t="shared" si="86"/>
        <v>HWW-1371947</v>
      </c>
      <c r="B1586" s="10" t="s">
        <v>618</v>
      </c>
      <c r="C1586" s="152" t="s">
        <v>622</v>
      </c>
      <c r="D1586" s="152">
        <v>37</v>
      </c>
      <c r="E1586" s="10" t="s">
        <v>1279</v>
      </c>
      <c r="F1586" s="152">
        <f t="shared" si="88"/>
        <v>1947</v>
      </c>
      <c r="G1586" s="152">
        <v>24</v>
      </c>
      <c r="H1586" s="152"/>
      <c r="I1586" s="152"/>
      <c r="J1586" s="152">
        <f t="shared" si="87"/>
        <v>24</v>
      </c>
    </row>
    <row r="1587" spans="1:10">
      <c r="A1587" s="10" t="str">
        <f t="shared" si="86"/>
        <v>HWW-1371948</v>
      </c>
      <c r="B1587" s="10" t="s">
        <v>618</v>
      </c>
      <c r="C1587" s="152" t="s">
        <v>622</v>
      </c>
      <c r="D1587" s="152">
        <v>37</v>
      </c>
      <c r="E1587" s="10" t="s">
        <v>1279</v>
      </c>
      <c r="F1587" s="152">
        <f t="shared" si="88"/>
        <v>1948</v>
      </c>
      <c r="G1587" s="152">
        <v>28</v>
      </c>
      <c r="H1587" s="152"/>
      <c r="I1587" s="152"/>
      <c r="J1587" s="152">
        <f t="shared" si="87"/>
        <v>28</v>
      </c>
    </row>
    <row r="1588" spans="1:10">
      <c r="A1588" s="10" t="str">
        <f t="shared" si="86"/>
        <v>HWW-1371949</v>
      </c>
      <c r="B1588" s="10" t="s">
        <v>618</v>
      </c>
      <c r="C1588" s="152" t="s">
        <v>622</v>
      </c>
      <c r="D1588" s="152">
        <v>37</v>
      </c>
      <c r="E1588" s="10" t="s">
        <v>1279</v>
      </c>
      <c r="F1588" s="152">
        <f t="shared" si="88"/>
        <v>1949</v>
      </c>
      <c r="G1588" s="152">
        <v>29</v>
      </c>
      <c r="H1588" s="152"/>
      <c r="I1588" s="152"/>
      <c r="J1588" s="152">
        <f t="shared" si="87"/>
        <v>29</v>
      </c>
    </row>
    <row r="1589" spans="1:10">
      <c r="A1589" s="10" t="str">
        <f t="shared" si="86"/>
        <v>HWW-1371950</v>
      </c>
      <c r="B1589" s="10" t="s">
        <v>618</v>
      </c>
      <c r="C1589" s="152" t="s">
        <v>622</v>
      </c>
      <c r="D1589" s="152">
        <v>37</v>
      </c>
      <c r="E1589" s="10" t="s">
        <v>1279</v>
      </c>
      <c r="F1589" s="152">
        <f t="shared" si="88"/>
        <v>1950</v>
      </c>
      <c r="G1589" s="152">
        <v>31</v>
      </c>
      <c r="H1589" s="152"/>
      <c r="I1589" s="152"/>
      <c r="J1589" s="152">
        <f t="shared" si="87"/>
        <v>31</v>
      </c>
    </row>
    <row r="1590" spans="1:10">
      <c r="A1590" s="10" t="str">
        <f t="shared" si="86"/>
        <v>HWW-1371951</v>
      </c>
      <c r="B1590" s="10" t="s">
        <v>618</v>
      </c>
      <c r="C1590" s="152" t="s">
        <v>622</v>
      </c>
      <c r="D1590" s="152">
        <v>37</v>
      </c>
      <c r="E1590" s="10" t="s">
        <v>1279</v>
      </c>
      <c r="F1590" s="152">
        <f t="shared" si="88"/>
        <v>1951</v>
      </c>
      <c r="G1590" s="152">
        <v>32</v>
      </c>
      <c r="H1590" s="152"/>
      <c r="I1590" s="152"/>
      <c r="J1590" s="152">
        <f t="shared" si="87"/>
        <v>32</v>
      </c>
    </row>
    <row r="1591" spans="1:10">
      <c r="A1591" s="10" t="str">
        <f t="shared" si="86"/>
        <v>HWW-1371952</v>
      </c>
      <c r="B1591" s="10" t="s">
        <v>618</v>
      </c>
      <c r="C1591" s="152" t="s">
        <v>622</v>
      </c>
      <c r="D1591" s="152">
        <v>37</v>
      </c>
      <c r="E1591" s="10" t="s">
        <v>1279</v>
      </c>
      <c r="F1591" s="152">
        <f t="shared" si="88"/>
        <v>1952</v>
      </c>
      <c r="G1591" s="152">
        <v>34</v>
      </c>
      <c r="H1591" s="152"/>
      <c r="I1591" s="152"/>
      <c r="J1591" s="152">
        <f t="shared" si="87"/>
        <v>34</v>
      </c>
    </row>
    <row r="1592" spans="1:10">
      <c r="A1592" s="10" t="str">
        <f t="shared" si="86"/>
        <v>HWW-1371953</v>
      </c>
      <c r="B1592" s="10" t="s">
        <v>618</v>
      </c>
      <c r="C1592" s="152" t="s">
        <v>622</v>
      </c>
      <c r="D1592" s="152">
        <v>37</v>
      </c>
      <c r="E1592" s="10" t="s">
        <v>1279</v>
      </c>
      <c r="F1592" s="152">
        <f t="shared" si="88"/>
        <v>1953</v>
      </c>
      <c r="G1592" s="152">
        <v>36</v>
      </c>
      <c r="H1592" s="152"/>
      <c r="I1592" s="152"/>
      <c r="J1592" s="152">
        <f t="shared" si="87"/>
        <v>36</v>
      </c>
    </row>
    <row r="1593" spans="1:10">
      <c r="A1593" s="10" t="str">
        <f t="shared" si="86"/>
        <v>HWW-1371954</v>
      </c>
      <c r="B1593" s="10" t="s">
        <v>618</v>
      </c>
      <c r="C1593" s="152" t="s">
        <v>622</v>
      </c>
      <c r="D1593" s="152">
        <v>37</v>
      </c>
      <c r="E1593" s="10" t="s">
        <v>1279</v>
      </c>
      <c r="F1593" s="152">
        <f t="shared" si="88"/>
        <v>1954</v>
      </c>
      <c r="G1593" s="152">
        <v>38</v>
      </c>
      <c r="H1593" s="152"/>
      <c r="I1593" s="152"/>
      <c r="J1593" s="152">
        <f t="shared" si="87"/>
        <v>38</v>
      </c>
    </row>
    <row r="1594" spans="1:10">
      <c r="A1594" s="10" t="str">
        <f t="shared" si="86"/>
        <v>HWW-1371955</v>
      </c>
      <c r="B1594" s="10" t="s">
        <v>618</v>
      </c>
      <c r="C1594" s="152" t="s">
        <v>622</v>
      </c>
      <c r="D1594" s="152">
        <v>37</v>
      </c>
      <c r="E1594" s="10" t="s">
        <v>1279</v>
      </c>
      <c r="F1594" s="152">
        <f t="shared" si="88"/>
        <v>1955</v>
      </c>
      <c r="G1594" s="152">
        <v>40</v>
      </c>
      <c r="H1594" s="152"/>
      <c r="I1594" s="152"/>
      <c r="J1594" s="152">
        <f t="shared" si="87"/>
        <v>40</v>
      </c>
    </row>
    <row r="1595" spans="1:10">
      <c r="A1595" s="10" t="str">
        <f t="shared" si="86"/>
        <v>HWW-1371956</v>
      </c>
      <c r="B1595" s="10" t="s">
        <v>618</v>
      </c>
      <c r="C1595" s="152" t="s">
        <v>622</v>
      </c>
      <c r="D1595" s="152">
        <v>37</v>
      </c>
      <c r="E1595" s="10" t="s">
        <v>1279</v>
      </c>
      <c r="F1595" s="152">
        <f t="shared" si="88"/>
        <v>1956</v>
      </c>
      <c r="G1595" s="152">
        <v>43</v>
      </c>
      <c r="H1595" s="152"/>
      <c r="I1595" s="152"/>
      <c r="J1595" s="152">
        <f t="shared" si="87"/>
        <v>43</v>
      </c>
    </row>
    <row r="1596" spans="1:10">
      <c r="A1596" s="10" t="str">
        <f t="shared" si="86"/>
        <v>HWW-1371957</v>
      </c>
      <c r="B1596" s="10" t="s">
        <v>618</v>
      </c>
      <c r="C1596" s="152" t="s">
        <v>622</v>
      </c>
      <c r="D1596" s="152">
        <v>37</v>
      </c>
      <c r="E1596" s="10" t="s">
        <v>1279</v>
      </c>
      <c r="F1596" s="152">
        <f t="shared" si="88"/>
        <v>1957</v>
      </c>
      <c r="G1596" s="152">
        <v>46</v>
      </c>
      <c r="H1596" s="152"/>
      <c r="I1596" s="152"/>
      <c r="J1596" s="152">
        <f t="shared" si="87"/>
        <v>46</v>
      </c>
    </row>
    <row r="1597" spans="1:10">
      <c r="A1597" s="10" t="str">
        <f t="shared" si="86"/>
        <v>HWW-1371958</v>
      </c>
      <c r="B1597" s="10" t="s">
        <v>618</v>
      </c>
      <c r="C1597" s="152" t="s">
        <v>622</v>
      </c>
      <c r="D1597" s="152">
        <v>37</v>
      </c>
      <c r="E1597" s="10" t="s">
        <v>1279</v>
      </c>
      <c r="F1597" s="152">
        <f t="shared" si="88"/>
        <v>1958</v>
      </c>
      <c r="G1597" s="152">
        <v>48</v>
      </c>
      <c r="H1597" s="152"/>
      <c r="I1597" s="152"/>
      <c r="J1597" s="152">
        <f t="shared" si="87"/>
        <v>48</v>
      </c>
    </row>
    <row r="1598" spans="1:10">
      <c r="A1598" s="10" t="str">
        <f t="shared" si="86"/>
        <v>HWW-1371959</v>
      </c>
      <c r="B1598" s="10" t="s">
        <v>618</v>
      </c>
      <c r="C1598" s="152" t="s">
        <v>622</v>
      </c>
      <c r="D1598" s="152">
        <v>37</v>
      </c>
      <c r="E1598" s="10" t="s">
        <v>1279</v>
      </c>
      <c r="F1598" s="152">
        <f t="shared" si="88"/>
        <v>1959</v>
      </c>
      <c r="G1598" s="152">
        <v>51</v>
      </c>
      <c r="H1598" s="152"/>
      <c r="I1598" s="152"/>
      <c r="J1598" s="152">
        <f t="shared" si="87"/>
        <v>51</v>
      </c>
    </row>
    <row r="1599" spans="1:10">
      <c r="A1599" s="10" t="str">
        <f t="shared" si="86"/>
        <v>HWW-1371960</v>
      </c>
      <c r="B1599" s="10" t="s">
        <v>618</v>
      </c>
      <c r="C1599" s="152" t="s">
        <v>622</v>
      </c>
      <c r="D1599" s="152">
        <v>37</v>
      </c>
      <c r="E1599" s="10" t="s">
        <v>1279</v>
      </c>
      <c r="F1599" s="152">
        <f t="shared" si="88"/>
        <v>1960</v>
      </c>
      <c r="G1599" s="152">
        <v>53</v>
      </c>
      <c r="H1599" s="152"/>
      <c r="I1599" s="152"/>
      <c r="J1599" s="152">
        <f t="shared" si="87"/>
        <v>53</v>
      </c>
    </row>
    <row r="1600" spans="1:10">
      <c r="A1600" s="10" t="str">
        <f t="shared" si="86"/>
        <v>HWW-1371961</v>
      </c>
      <c r="B1600" s="10" t="s">
        <v>618</v>
      </c>
      <c r="C1600" s="152" t="s">
        <v>622</v>
      </c>
      <c r="D1600" s="152">
        <v>37</v>
      </c>
      <c r="E1600" s="10" t="s">
        <v>1279</v>
      </c>
      <c r="F1600" s="152">
        <f t="shared" si="88"/>
        <v>1961</v>
      </c>
      <c r="G1600" s="152">
        <v>55</v>
      </c>
      <c r="H1600" s="152"/>
      <c r="I1600" s="152"/>
      <c r="J1600" s="152">
        <f t="shared" si="87"/>
        <v>55</v>
      </c>
    </row>
    <row r="1601" spans="1:10">
      <c r="A1601" s="10" t="str">
        <f t="shared" si="86"/>
        <v>HWW-1371962</v>
      </c>
      <c r="B1601" s="10" t="s">
        <v>618</v>
      </c>
      <c r="C1601" s="152" t="s">
        <v>622</v>
      </c>
      <c r="D1601" s="152">
        <v>37</v>
      </c>
      <c r="E1601" s="10" t="s">
        <v>1279</v>
      </c>
      <c r="F1601" s="152">
        <f t="shared" si="88"/>
        <v>1962</v>
      </c>
      <c r="G1601" s="152">
        <v>56</v>
      </c>
      <c r="H1601" s="152"/>
      <c r="I1601" s="152"/>
      <c r="J1601" s="152">
        <f t="shared" si="87"/>
        <v>56</v>
      </c>
    </row>
    <row r="1602" spans="1:10">
      <c r="A1602" s="10" t="str">
        <f t="shared" si="86"/>
        <v>HWW-1371963</v>
      </c>
      <c r="B1602" s="10" t="s">
        <v>618</v>
      </c>
      <c r="C1602" s="152" t="s">
        <v>622</v>
      </c>
      <c r="D1602" s="152">
        <v>37</v>
      </c>
      <c r="E1602" s="10" t="s">
        <v>1279</v>
      </c>
      <c r="F1602" s="152">
        <f t="shared" si="88"/>
        <v>1963</v>
      </c>
      <c r="G1602" s="152">
        <v>58</v>
      </c>
      <c r="H1602" s="152"/>
      <c r="I1602" s="152"/>
      <c r="J1602" s="152">
        <f t="shared" si="87"/>
        <v>58</v>
      </c>
    </row>
    <row r="1603" spans="1:10">
      <c r="A1603" s="10" t="str">
        <f t="shared" si="86"/>
        <v>HWW-1371964</v>
      </c>
      <c r="B1603" s="10" t="s">
        <v>618</v>
      </c>
      <c r="C1603" s="152" t="s">
        <v>622</v>
      </c>
      <c r="D1603" s="152">
        <v>37</v>
      </c>
      <c r="E1603" s="10" t="s">
        <v>1279</v>
      </c>
      <c r="F1603" s="152">
        <f t="shared" si="88"/>
        <v>1964</v>
      </c>
      <c r="G1603" s="152">
        <v>60</v>
      </c>
      <c r="H1603" s="152"/>
      <c r="I1603" s="152"/>
      <c r="J1603" s="152">
        <f t="shared" si="87"/>
        <v>60</v>
      </c>
    </row>
    <row r="1604" spans="1:10">
      <c r="A1604" s="10" t="str">
        <f t="shared" si="86"/>
        <v>HWW-1371965</v>
      </c>
      <c r="B1604" s="10" t="s">
        <v>618</v>
      </c>
      <c r="C1604" s="152" t="s">
        <v>622</v>
      </c>
      <c r="D1604" s="152">
        <v>37</v>
      </c>
      <c r="E1604" s="10" t="s">
        <v>1279</v>
      </c>
      <c r="F1604" s="152">
        <f t="shared" si="88"/>
        <v>1965</v>
      </c>
      <c r="G1604" s="152">
        <v>63</v>
      </c>
      <c r="H1604" s="152"/>
      <c r="I1604" s="152"/>
      <c r="J1604" s="152">
        <f t="shared" si="87"/>
        <v>63</v>
      </c>
    </row>
    <row r="1605" spans="1:10">
      <c r="A1605" s="10" t="str">
        <f t="shared" si="86"/>
        <v>HWW-1371966</v>
      </c>
      <c r="B1605" s="10" t="s">
        <v>618</v>
      </c>
      <c r="C1605" s="152" t="s">
        <v>622</v>
      </c>
      <c r="D1605" s="152">
        <v>37</v>
      </c>
      <c r="E1605" s="10" t="s">
        <v>1279</v>
      </c>
      <c r="F1605" s="152">
        <f t="shared" si="88"/>
        <v>1966</v>
      </c>
      <c r="G1605" s="152">
        <v>65</v>
      </c>
      <c r="H1605" s="152"/>
      <c r="I1605" s="152"/>
      <c r="J1605" s="152">
        <f t="shared" si="87"/>
        <v>65</v>
      </c>
    </row>
    <row r="1606" spans="1:10">
      <c r="A1606" s="10" t="str">
        <f t="shared" si="86"/>
        <v>HWW-1371967</v>
      </c>
      <c r="B1606" s="10" t="s">
        <v>618</v>
      </c>
      <c r="C1606" s="152" t="s">
        <v>622</v>
      </c>
      <c r="D1606" s="152">
        <v>37</v>
      </c>
      <c r="E1606" s="10" t="s">
        <v>1279</v>
      </c>
      <c r="F1606" s="152">
        <f t="shared" si="88"/>
        <v>1967</v>
      </c>
      <c r="G1606" s="152">
        <v>66</v>
      </c>
      <c r="H1606" s="152"/>
      <c r="I1606" s="152"/>
      <c r="J1606" s="152">
        <f t="shared" si="87"/>
        <v>66</v>
      </c>
    </row>
    <row r="1607" spans="1:10">
      <c r="A1607" s="10" t="str">
        <f t="shared" si="86"/>
        <v>HWW-1371968</v>
      </c>
      <c r="B1607" s="10" t="s">
        <v>618</v>
      </c>
      <c r="C1607" s="152" t="s">
        <v>622</v>
      </c>
      <c r="D1607" s="152">
        <v>37</v>
      </c>
      <c r="E1607" s="10" t="s">
        <v>1279</v>
      </c>
      <c r="F1607" s="152">
        <f t="shared" si="88"/>
        <v>1968</v>
      </c>
      <c r="G1607" s="152">
        <v>68</v>
      </c>
      <c r="H1607" s="152"/>
      <c r="I1607" s="152"/>
      <c r="J1607" s="152">
        <f t="shared" si="87"/>
        <v>68</v>
      </c>
    </row>
    <row r="1608" spans="1:10">
      <c r="A1608" s="10" t="str">
        <f t="shared" si="86"/>
        <v>HWW-1371969</v>
      </c>
      <c r="B1608" s="10" t="s">
        <v>618</v>
      </c>
      <c r="C1608" s="152" t="s">
        <v>622</v>
      </c>
      <c r="D1608" s="152">
        <v>37</v>
      </c>
      <c r="E1608" s="10" t="s">
        <v>1279</v>
      </c>
      <c r="F1608" s="152">
        <f t="shared" si="88"/>
        <v>1969</v>
      </c>
      <c r="G1608" s="152">
        <v>72</v>
      </c>
      <c r="H1608" s="152"/>
      <c r="I1608" s="152"/>
      <c r="J1608" s="152">
        <f t="shared" si="87"/>
        <v>72</v>
      </c>
    </row>
    <row r="1609" spans="1:10">
      <c r="A1609" s="10" t="str">
        <f t="shared" si="86"/>
        <v>HWW-1371970</v>
      </c>
      <c r="B1609" s="10" t="s">
        <v>618</v>
      </c>
      <c r="C1609" s="152" t="s">
        <v>622</v>
      </c>
      <c r="D1609" s="152">
        <v>37</v>
      </c>
      <c r="E1609" s="10" t="s">
        <v>1279</v>
      </c>
      <c r="F1609" s="152" t="s">
        <v>535</v>
      </c>
      <c r="G1609" s="152">
        <v>78</v>
      </c>
      <c r="H1609" s="152"/>
      <c r="I1609" s="152"/>
      <c r="J1609" s="152">
        <f t="shared" si="87"/>
        <v>78</v>
      </c>
    </row>
    <row r="1610" spans="1:10">
      <c r="A1610" s="10" t="str">
        <f t="shared" si="86"/>
        <v>HWW-1371971</v>
      </c>
      <c r="B1610" s="10" t="s">
        <v>618</v>
      </c>
      <c r="C1610" s="152" t="s">
        <v>622</v>
      </c>
      <c r="D1610" s="152">
        <v>37</v>
      </c>
      <c r="E1610" s="10" t="s">
        <v>1279</v>
      </c>
      <c r="F1610" s="152" t="s">
        <v>536</v>
      </c>
      <c r="G1610" s="152">
        <v>88</v>
      </c>
      <c r="H1610" s="152"/>
      <c r="I1610" s="152"/>
      <c r="J1610" s="152">
        <f t="shared" si="87"/>
        <v>88</v>
      </c>
    </row>
    <row r="1611" spans="1:10">
      <c r="A1611" s="10" t="str">
        <f t="shared" si="86"/>
        <v>HWW-1371972</v>
      </c>
      <c r="B1611" s="10" t="s">
        <v>618</v>
      </c>
      <c r="C1611" s="152" t="s">
        <v>622</v>
      </c>
      <c r="D1611" s="152">
        <v>37</v>
      </c>
      <c r="E1611" s="10" t="s">
        <v>1279</v>
      </c>
      <c r="F1611" s="152" t="s">
        <v>537</v>
      </c>
      <c r="G1611" s="152">
        <v>97</v>
      </c>
      <c r="H1611" s="152"/>
      <c r="I1611" s="152"/>
      <c r="J1611" s="152">
        <f t="shared" si="87"/>
        <v>97</v>
      </c>
    </row>
    <row r="1612" spans="1:10">
      <c r="A1612" s="10" t="str">
        <f t="shared" si="86"/>
        <v>HWW-1371973</v>
      </c>
      <c r="B1612" s="10" t="s">
        <v>618</v>
      </c>
      <c r="C1612" s="152" t="s">
        <v>622</v>
      </c>
      <c r="D1612" s="152">
        <v>37</v>
      </c>
      <c r="E1612" s="10" t="s">
        <v>1279</v>
      </c>
      <c r="F1612" s="152" t="s">
        <v>538</v>
      </c>
      <c r="G1612" s="152">
        <v>100</v>
      </c>
      <c r="H1612" s="152"/>
      <c r="I1612" s="152"/>
      <c r="J1612" s="152">
        <f t="shared" si="87"/>
        <v>100</v>
      </c>
    </row>
    <row r="1613" spans="1:10">
      <c r="A1613" s="10" t="str">
        <f t="shared" si="86"/>
        <v>HWW-1371974</v>
      </c>
      <c r="B1613" s="10" t="s">
        <v>618</v>
      </c>
      <c r="C1613" s="152" t="s">
        <v>622</v>
      </c>
      <c r="D1613" s="152">
        <v>37</v>
      </c>
      <c r="E1613" s="10" t="s">
        <v>1279</v>
      </c>
      <c r="F1613" s="152" t="s">
        <v>539</v>
      </c>
      <c r="G1613" s="152">
        <v>115</v>
      </c>
      <c r="H1613" s="152"/>
      <c r="I1613" s="152"/>
      <c r="J1613" s="152">
        <f t="shared" si="87"/>
        <v>115</v>
      </c>
    </row>
    <row r="1614" spans="1:10">
      <c r="A1614" s="10" t="str">
        <f t="shared" ref="A1614:A1657" si="89">CONCATENATE(B1614,C1614,D1614,F1614)</f>
        <v>HWW-1371975</v>
      </c>
      <c r="B1614" s="10" t="s">
        <v>618</v>
      </c>
      <c r="C1614" s="152" t="s">
        <v>622</v>
      </c>
      <c r="D1614" s="152">
        <v>37</v>
      </c>
      <c r="E1614" s="10" t="s">
        <v>1279</v>
      </c>
      <c r="F1614" s="152" t="s">
        <v>540</v>
      </c>
      <c r="G1614" s="152">
        <v>128</v>
      </c>
      <c r="H1614" s="152"/>
      <c r="I1614" s="152"/>
      <c r="J1614" s="152">
        <f t="shared" si="87"/>
        <v>128</v>
      </c>
    </row>
    <row r="1615" spans="1:10">
      <c r="A1615" s="10" t="str">
        <f t="shared" si="89"/>
        <v>HWW-1371976</v>
      </c>
      <c r="B1615" s="10" t="s">
        <v>618</v>
      </c>
      <c r="C1615" s="152" t="s">
        <v>622</v>
      </c>
      <c r="D1615" s="152">
        <v>37</v>
      </c>
      <c r="E1615" s="10" t="s">
        <v>1279</v>
      </c>
      <c r="F1615" s="152" t="s">
        <v>541</v>
      </c>
      <c r="G1615" s="152">
        <v>139</v>
      </c>
      <c r="H1615" s="152"/>
      <c r="I1615" s="152"/>
      <c r="J1615" s="152">
        <f t="shared" ref="J1615:J1638" si="90">G1615</f>
        <v>139</v>
      </c>
    </row>
    <row r="1616" spans="1:10">
      <c r="A1616" s="10" t="str">
        <f t="shared" si="89"/>
        <v>HWW-1371977</v>
      </c>
      <c r="B1616" s="10" t="s">
        <v>618</v>
      </c>
      <c r="C1616" s="152" t="s">
        <v>622</v>
      </c>
      <c r="D1616" s="152">
        <v>37</v>
      </c>
      <c r="E1616" s="10" t="s">
        <v>1279</v>
      </c>
      <c r="F1616" s="152" t="s">
        <v>542</v>
      </c>
      <c r="G1616" s="152">
        <v>151</v>
      </c>
      <c r="H1616" s="152"/>
      <c r="I1616" s="152"/>
      <c r="J1616" s="152">
        <f t="shared" si="90"/>
        <v>151</v>
      </c>
    </row>
    <row r="1617" spans="1:10">
      <c r="A1617" s="10" t="str">
        <f t="shared" si="89"/>
        <v>HWW-1371978</v>
      </c>
      <c r="B1617" s="10" t="s">
        <v>618</v>
      </c>
      <c r="C1617" s="152" t="s">
        <v>622</v>
      </c>
      <c r="D1617" s="152">
        <v>37</v>
      </c>
      <c r="E1617" s="10" t="s">
        <v>1279</v>
      </c>
      <c r="F1617" s="152" t="s">
        <v>543</v>
      </c>
      <c r="G1617" s="152">
        <v>164</v>
      </c>
      <c r="H1617" s="152"/>
      <c r="I1617" s="152"/>
      <c r="J1617" s="152">
        <f t="shared" si="90"/>
        <v>164</v>
      </c>
    </row>
    <row r="1618" spans="1:10">
      <c r="A1618" s="10" t="str">
        <f t="shared" si="89"/>
        <v>HWW-1371979</v>
      </c>
      <c r="B1618" s="10" t="s">
        <v>618</v>
      </c>
      <c r="C1618" s="152" t="s">
        <v>622</v>
      </c>
      <c r="D1618" s="152">
        <v>37</v>
      </c>
      <c r="E1618" s="10" t="s">
        <v>1279</v>
      </c>
      <c r="F1618" s="152" t="s">
        <v>544</v>
      </c>
      <c r="G1618" s="152">
        <v>179</v>
      </c>
      <c r="H1618" s="152"/>
      <c r="I1618" s="152"/>
      <c r="J1618" s="152">
        <f t="shared" si="90"/>
        <v>179</v>
      </c>
    </row>
    <row r="1619" spans="1:10">
      <c r="A1619" s="10" t="str">
        <f t="shared" si="89"/>
        <v>HWW-1371980</v>
      </c>
      <c r="B1619" s="10" t="s">
        <v>618</v>
      </c>
      <c r="C1619" s="152" t="s">
        <v>622</v>
      </c>
      <c r="D1619" s="152">
        <v>37</v>
      </c>
      <c r="E1619" s="10" t="s">
        <v>1279</v>
      </c>
      <c r="F1619" s="152" t="s">
        <v>545</v>
      </c>
      <c r="G1619" s="152">
        <v>197</v>
      </c>
      <c r="H1619" s="152"/>
      <c r="I1619" s="152"/>
      <c r="J1619" s="152">
        <f t="shared" si="90"/>
        <v>197</v>
      </c>
    </row>
    <row r="1620" spans="1:10">
      <c r="A1620" s="10" t="str">
        <f t="shared" si="89"/>
        <v>HWW-1371981</v>
      </c>
      <c r="B1620" s="10" t="s">
        <v>618</v>
      </c>
      <c r="C1620" s="152" t="s">
        <v>622</v>
      </c>
      <c r="D1620" s="152">
        <v>37</v>
      </c>
      <c r="E1620" s="10" t="s">
        <v>1279</v>
      </c>
      <c r="F1620" s="152" t="s">
        <v>546</v>
      </c>
      <c r="G1620" s="152">
        <v>212</v>
      </c>
      <c r="H1620" s="152"/>
      <c r="I1620" s="152"/>
      <c r="J1620" s="152">
        <f t="shared" si="90"/>
        <v>212</v>
      </c>
    </row>
    <row r="1621" spans="1:10">
      <c r="A1621" s="10" t="str">
        <f t="shared" si="89"/>
        <v>HWW-1371982</v>
      </c>
      <c r="B1621" s="10" t="s">
        <v>618</v>
      </c>
      <c r="C1621" s="152" t="s">
        <v>622</v>
      </c>
      <c r="D1621" s="152">
        <v>37</v>
      </c>
      <c r="E1621" s="10" t="s">
        <v>1279</v>
      </c>
      <c r="F1621" s="152" t="s">
        <v>547</v>
      </c>
      <c r="G1621" s="152">
        <v>233</v>
      </c>
      <c r="H1621" s="152"/>
      <c r="I1621" s="152"/>
      <c r="J1621" s="152">
        <f t="shared" si="90"/>
        <v>233</v>
      </c>
    </row>
    <row r="1622" spans="1:10">
      <c r="A1622" s="10" t="str">
        <f t="shared" si="89"/>
        <v>HWW-1371983</v>
      </c>
      <c r="B1622" s="10" t="s">
        <v>618</v>
      </c>
      <c r="C1622" s="152" t="s">
        <v>622</v>
      </c>
      <c r="D1622" s="152">
        <v>37</v>
      </c>
      <c r="E1622" s="10" t="s">
        <v>1279</v>
      </c>
      <c r="F1622" s="152" t="s">
        <v>548</v>
      </c>
      <c r="G1622" s="152">
        <v>228</v>
      </c>
      <c r="H1622" s="152"/>
      <c r="I1622" s="152"/>
      <c r="J1622" s="152">
        <f t="shared" si="90"/>
        <v>228</v>
      </c>
    </row>
    <row r="1623" spans="1:10">
      <c r="A1623" s="10" t="str">
        <f t="shared" si="89"/>
        <v>HWW-1371984</v>
      </c>
      <c r="B1623" s="10" t="s">
        <v>618</v>
      </c>
      <c r="C1623" s="152" t="s">
        <v>622</v>
      </c>
      <c r="D1623" s="152">
        <v>37</v>
      </c>
      <c r="E1623" s="10" t="s">
        <v>1279</v>
      </c>
      <c r="F1623" s="152" t="s">
        <v>549</v>
      </c>
      <c r="G1623" s="152">
        <v>231</v>
      </c>
      <c r="H1623" s="152"/>
      <c r="I1623" s="152"/>
      <c r="J1623" s="152">
        <f t="shared" si="90"/>
        <v>231</v>
      </c>
    </row>
    <row r="1624" spans="1:10">
      <c r="A1624" s="10" t="str">
        <f t="shared" si="89"/>
        <v>HWW-1371985</v>
      </c>
      <c r="B1624" s="10" t="s">
        <v>618</v>
      </c>
      <c r="C1624" s="152" t="s">
        <v>622</v>
      </c>
      <c r="D1624" s="152">
        <v>37</v>
      </c>
      <c r="E1624" s="10" t="s">
        <v>1279</v>
      </c>
      <c r="F1624" s="152" t="s">
        <v>550</v>
      </c>
      <c r="G1624" s="152">
        <v>237</v>
      </c>
      <c r="H1624" s="152"/>
      <c r="I1624" s="152"/>
      <c r="J1624" s="152">
        <f t="shared" si="90"/>
        <v>237</v>
      </c>
    </row>
    <row r="1625" spans="1:10">
      <c r="A1625" s="10" t="str">
        <f t="shared" si="89"/>
        <v>HWW-1371986</v>
      </c>
      <c r="B1625" s="10" t="s">
        <v>618</v>
      </c>
      <c r="C1625" s="152" t="s">
        <v>622</v>
      </c>
      <c r="D1625" s="152">
        <v>37</v>
      </c>
      <c r="E1625" s="10" t="s">
        <v>1279</v>
      </c>
      <c r="F1625" s="152" t="s">
        <v>551</v>
      </c>
      <c r="G1625" s="152">
        <v>242</v>
      </c>
      <c r="H1625" s="152"/>
      <c r="I1625" s="152"/>
      <c r="J1625" s="152">
        <f t="shared" si="90"/>
        <v>242</v>
      </c>
    </row>
    <row r="1626" spans="1:10">
      <c r="A1626" s="10" t="str">
        <f t="shared" si="89"/>
        <v>HWW-1371987</v>
      </c>
      <c r="B1626" s="10" t="s">
        <v>618</v>
      </c>
      <c r="C1626" s="152" t="s">
        <v>622</v>
      </c>
      <c r="D1626" s="152">
        <v>37</v>
      </c>
      <c r="E1626" s="10" t="s">
        <v>1279</v>
      </c>
      <c r="F1626" s="152" t="s">
        <v>552</v>
      </c>
      <c r="G1626" s="152">
        <v>248</v>
      </c>
      <c r="H1626" s="152"/>
      <c r="I1626" s="152"/>
      <c r="J1626" s="152">
        <f t="shared" si="90"/>
        <v>248</v>
      </c>
    </row>
    <row r="1627" spans="1:10">
      <c r="A1627" s="10" t="str">
        <f t="shared" si="89"/>
        <v>HWW-1371988</v>
      </c>
      <c r="B1627" s="10" t="s">
        <v>618</v>
      </c>
      <c r="C1627" s="152" t="s">
        <v>622</v>
      </c>
      <c r="D1627" s="152">
        <v>37</v>
      </c>
      <c r="E1627" s="10" t="s">
        <v>1279</v>
      </c>
      <c r="F1627" s="152" t="s">
        <v>553</v>
      </c>
      <c r="G1627" s="152">
        <v>265</v>
      </c>
      <c r="H1627" s="152"/>
      <c r="I1627" s="152"/>
      <c r="J1627" s="152">
        <f t="shared" si="90"/>
        <v>265</v>
      </c>
    </row>
    <row r="1628" spans="1:10">
      <c r="A1628" s="10" t="str">
        <f t="shared" si="89"/>
        <v>HWW-1371989</v>
      </c>
      <c r="B1628" s="10" t="s">
        <v>618</v>
      </c>
      <c r="C1628" s="152" t="s">
        <v>622</v>
      </c>
      <c r="D1628" s="152">
        <v>37</v>
      </c>
      <c r="E1628" s="10" t="s">
        <v>1279</v>
      </c>
      <c r="F1628" s="152" t="s">
        <v>554</v>
      </c>
      <c r="G1628" s="152">
        <v>277</v>
      </c>
      <c r="H1628" s="152"/>
      <c r="I1628" s="152"/>
      <c r="J1628" s="152">
        <f t="shared" si="90"/>
        <v>277</v>
      </c>
    </row>
    <row r="1629" spans="1:10">
      <c r="A1629" s="10" t="str">
        <f t="shared" si="89"/>
        <v>HWW-1371990</v>
      </c>
      <c r="B1629" s="10" t="s">
        <v>618</v>
      </c>
      <c r="C1629" s="152" t="s">
        <v>622</v>
      </c>
      <c r="D1629" s="152">
        <v>37</v>
      </c>
      <c r="E1629" s="10" t="s">
        <v>1279</v>
      </c>
      <c r="F1629" s="152" t="s">
        <v>555</v>
      </c>
      <c r="G1629" s="152">
        <v>281</v>
      </c>
      <c r="H1629" s="152"/>
      <c r="I1629" s="152"/>
      <c r="J1629" s="152">
        <f t="shared" si="90"/>
        <v>281</v>
      </c>
    </row>
    <row r="1630" spans="1:10">
      <c r="A1630" s="10" t="str">
        <f t="shared" si="89"/>
        <v>HWW-1371991</v>
      </c>
      <c r="B1630" s="10" t="s">
        <v>618</v>
      </c>
      <c r="C1630" s="152" t="s">
        <v>622</v>
      </c>
      <c r="D1630" s="152">
        <v>37</v>
      </c>
      <c r="E1630" s="10" t="s">
        <v>1279</v>
      </c>
      <c r="F1630" s="152" t="s">
        <v>556</v>
      </c>
      <c r="G1630" s="152">
        <v>288</v>
      </c>
      <c r="H1630" s="152"/>
      <c r="I1630" s="152"/>
      <c r="J1630" s="152">
        <f t="shared" si="90"/>
        <v>288</v>
      </c>
    </row>
    <row r="1631" spans="1:10">
      <c r="A1631" s="10" t="str">
        <f t="shared" si="89"/>
        <v>HWW-1371992</v>
      </c>
      <c r="B1631" s="10" t="s">
        <v>618</v>
      </c>
      <c r="C1631" s="152" t="s">
        <v>622</v>
      </c>
      <c r="D1631" s="152">
        <v>37</v>
      </c>
      <c r="E1631" s="10" t="s">
        <v>1279</v>
      </c>
      <c r="F1631" s="152" t="s">
        <v>557</v>
      </c>
      <c r="G1631" s="152">
        <v>295</v>
      </c>
      <c r="H1631" s="152"/>
      <c r="I1631" s="152"/>
      <c r="J1631" s="152">
        <f t="shared" si="90"/>
        <v>295</v>
      </c>
    </row>
    <row r="1632" spans="1:10">
      <c r="A1632" s="10" t="str">
        <f t="shared" si="89"/>
        <v>HWW-1371993</v>
      </c>
      <c r="B1632" s="10" t="s">
        <v>618</v>
      </c>
      <c r="C1632" s="152" t="s">
        <v>622</v>
      </c>
      <c r="D1632" s="152">
        <v>37</v>
      </c>
      <c r="E1632" s="10" t="s">
        <v>1279</v>
      </c>
      <c r="F1632" s="152" t="s">
        <v>558</v>
      </c>
      <c r="G1632" s="152">
        <v>302</v>
      </c>
      <c r="H1632" s="152"/>
      <c r="I1632" s="152"/>
      <c r="J1632" s="152">
        <f t="shared" si="90"/>
        <v>302</v>
      </c>
    </row>
    <row r="1633" spans="1:10">
      <c r="A1633" s="10" t="str">
        <f t="shared" si="89"/>
        <v>HWW-1371994</v>
      </c>
      <c r="B1633" s="10" t="s">
        <v>618</v>
      </c>
      <c r="C1633" s="152" t="s">
        <v>622</v>
      </c>
      <c r="D1633" s="152">
        <v>37</v>
      </c>
      <c r="E1633" s="10" t="s">
        <v>1279</v>
      </c>
      <c r="F1633" s="152" t="s">
        <v>559</v>
      </c>
      <c r="G1633" s="152">
        <v>304</v>
      </c>
      <c r="H1633" s="152"/>
      <c r="I1633" s="152"/>
      <c r="J1633" s="152">
        <f t="shared" si="90"/>
        <v>304</v>
      </c>
    </row>
    <row r="1634" spans="1:10">
      <c r="A1634" s="10" t="str">
        <f t="shared" si="89"/>
        <v>HWW-1371995</v>
      </c>
      <c r="B1634" s="10" t="s">
        <v>618</v>
      </c>
      <c r="C1634" s="152" t="s">
        <v>622</v>
      </c>
      <c r="D1634" s="152">
        <v>37</v>
      </c>
      <c r="E1634" s="10" t="s">
        <v>1279</v>
      </c>
      <c r="F1634" s="152" t="s">
        <v>560</v>
      </c>
      <c r="G1634" s="152">
        <v>311</v>
      </c>
      <c r="H1634" s="152"/>
      <c r="I1634" s="152"/>
      <c r="J1634" s="152">
        <f t="shared" si="90"/>
        <v>311</v>
      </c>
    </row>
    <row r="1635" spans="1:10">
      <c r="A1635" s="10" t="str">
        <f t="shared" si="89"/>
        <v>HWW-1371996</v>
      </c>
      <c r="B1635" s="10" t="s">
        <v>618</v>
      </c>
      <c r="C1635" s="152" t="s">
        <v>622</v>
      </c>
      <c r="D1635" s="152">
        <v>37</v>
      </c>
      <c r="E1635" s="10" t="s">
        <v>1279</v>
      </c>
      <c r="F1635" s="152" t="s">
        <v>561</v>
      </c>
      <c r="G1635" s="152">
        <v>316</v>
      </c>
      <c r="H1635" s="152"/>
      <c r="I1635" s="152"/>
      <c r="J1635" s="152">
        <f t="shared" si="90"/>
        <v>316</v>
      </c>
    </row>
    <row r="1636" spans="1:10">
      <c r="A1636" s="10" t="str">
        <f t="shared" si="89"/>
        <v>HWW-1371997</v>
      </c>
      <c r="B1636" s="10" t="s">
        <v>618</v>
      </c>
      <c r="C1636" s="152" t="s">
        <v>622</v>
      </c>
      <c r="D1636" s="152">
        <v>37</v>
      </c>
      <c r="E1636" s="10" t="s">
        <v>1279</v>
      </c>
      <c r="F1636" s="152" t="s">
        <v>562</v>
      </c>
      <c r="G1636" s="152">
        <v>322</v>
      </c>
      <c r="H1636" s="152"/>
      <c r="I1636" s="152"/>
      <c r="J1636" s="152">
        <f t="shared" si="90"/>
        <v>322</v>
      </c>
    </row>
    <row r="1637" spans="1:10">
      <c r="A1637" s="10" t="str">
        <f t="shared" si="89"/>
        <v>HWW-1371998</v>
      </c>
      <c r="B1637" s="10" t="s">
        <v>618</v>
      </c>
      <c r="C1637" s="152" t="s">
        <v>622</v>
      </c>
      <c r="D1637" s="152">
        <v>37</v>
      </c>
      <c r="E1637" s="10" t="s">
        <v>1279</v>
      </c>
      <c r="F1637" s="152" t="s">
        <v>563</v>
      </c>
      <c r="G1637" s="152">
        <v>334</v>
      </c>
      <c r="H1637" s="152"/>
      <c r="I1637" s="152"/>
      <c r="J1637" s="152">
        <f t="shared" si="90"/>
        <v>334</v>
      </c>
    </row>
    <row r="1638" spans="1:10">
      <c r="A1638" s="10" t="str">
        <f t="shared" si="89"/>
        <v>HWW-1371999</v>
      </c>
      <c r="B1638" s="10" t="s">
        <v>618</v>
      </c>
      <c r="C1638" s="152" t="s">
        <v>622</v>
      </c>
      <c r="D1638" s="152">
        <v>37</v>
      </c>
      <c r="E1638" s="10" t="s">
        <v>1279</v>
      </c>
      <c r="F1638" s="152" t="s">
        <v>564</v>
      </c>
      <c r="G1638" s="152">
        <v>339</v>
      </c>
      <c r="H1638" s="152"/>
      <c r="I1638" s="152"/>
      <c r="J1638" s="152">
        <f t="shared" si="90"/>
        <v>339</v>
      </c>
    </row>
    <row r="1639" spans="1:10">
      <c r="A1639" s="10" t="str">
        <f t="shared" si="89"/>
        <v>HWW-1372000</v>
      </c>
      <c r="B1639" s="10" t="s">
        <v>618</v>
      </c>
      <c r="C1639" s="152" t="s">
        <v>622</v>
      </c>
      <c r="D1639" s="152">
        <v>37</v>
      </c>
      <c r="E1639" s="10" t="s">
        <v>1279</v>
      </c>
      <c r="F1639" s="152" t="s">
        <v>565</v>
      </c>
      <c r="G1639" s="152">
        <v>346</v>
      </c>
      <c r="H1639" s="152"/>
      <c r="I1639" s="152"/>
      <c r="J1639" s="152">
        <f>G1639</f>
        <v>346</v>
      </c>
    </row>
    <row r="1640" spans="1:10">
      <c r="A1640" s="10" t="str">
        <f t="shared" si="89"/>
        <v>HWW-1372001</v>
      </c>
      <c r="B1640" s="10" t="s">
        <v>618</v>
      </c>
      <c r="C1640" s="152" t="s">
        <v>622</v>
      </c>
      <c r="D1640" s="152">
        <v>37</v>
      </c>
      <c r="E1640" s="10" t="s">
        <v>1279</v>
      </c>
      <c r="F1640" s="152" t="s">
        <v>566</v>
      </c>
      <c r="G1640" s="152">
        <v>352</v>
      </c>
      <c r="H1640" s="152">
        <v>359</v>
      </c>
      <c r="I1640" s="152">
        <f t="shared" ref="I1640:I1656" si="91">G1641</f>
        <v>361</v>
      </c>
      <c r="J1640" s="152">
        <f t="shared" ref="J1640:J1656" si="92">ROUND((G1640+2*H1640+I1640)/4,1)</f>
        <v>357.8</v>
      </c>
    </row>
    <row r="1641" spans="1:10">
      <c r="A1641" s="10" t="str">
        <f t="shared" si="89"/>
        <v>HWW-1372002</v>
      </c>
      <c r="B1641" s="10" t="s">
        <v>618</v>
      </c>
      <c r="C1641" s="152" t="s">
        <v>622</v>
      </c>
      <c r="D1641" s="152">
        <v>37</v>
      </c>
      <c r="E1641" s="10" t="s">
        <v>1279</v>
      </c>
      <c r="F1641" s="152" t="s">
        <v>567</v>
      </c>
      <c r="G1641" s="152">
        <v>361</v>
      </c>
      <c r="H1641" s="152">
        <v>363</v>
      </c>
      <c r="I1641" s="152">
        <f t="shared" si="91"/>
        <v>364</v>
      </c>
      <c r="J1641" s="152">
        <f t="shared" si="92"/>
        <v>362.8</v>
      </c>
    </row>
    <row r="1642" spans="1:10">
      <c r="A1642" s="10" t="str">
        <f t="shared" si="89"/>
        <v>HWW-1372003</v>
      </c>
      <c r="B1642" s="10" t="s">
        <v>618</v>
      </c>
      <c r="C1642" s="152" t="s">
        <v>622</v>
      </c>
      <c r="D1642" s="152">
        <v>37</v>
      </c>
      <c r="E1642" s="10" t="s">
        <v>1279</v>
      </c>
      <c r="F1642" s="152" t="s">
        <v>568</v>
      </c>
      <c r="G1642" s="152">
        <v>364</v>
      </c>
      <c r="H1642" s="152">
        <v>363</v>
      </c>
      <c r="I1642" s="152">
        <f t="shared" si="91"/>
        <v>378</v>
      </c>
      <c r="J1642" s="152">
        <f t="shared" si="92"/>
        <v>367</v>
      </c>
    </row>
    <row r="1643" spans="1:10">
      <c r="A1643" s="10" t="str">
        <f t="shared" si="89"/>
        <v>HWW-1372004</v>
      </c>
      <c r="B1643" s="10" t="s">
        <v>618</v>
      </c>
      <c r="C1643" s="152" t="s">
        <v>622</v>
      </c>
      <c r="D1643" s="152">
        <v>37</v>
      </c>
      <c r="E1643" s="10" t="s">
        <v>1279</v>
      </c>
      <c r="F1643" s="152" t="s">
        <v>569</v>
      </c>
      <c r="G1643" s="152">
        <v>378</v>
      </c>
      <c r="H1643" s="152">
        <v>413</v>
      </c>
      <c r="I1643" s="152">
        <f t="shared" si="91"/>
        <v>459</v>
      </c>
      <c r="J1643" s="152">
        <f t="shared" si="92"/>
        <v>415.8</v>
      </c>
    </row>
    <row r="1644" spans="1:10">
      <c r="A1644" s="10" t="str">
        <f t="shared" si="89"/>
        <v>HWW-1372005</v>
      </c>
      <c r="B1644" s="10" t="s">
        <v>618</v>
      </c>
      <c r="C1644" s="152" t="s">
        <v>622</v>
      </c>
      <c r="D1644" s="152">
        <v>37</v>
      </c>
      <c r="E1644" s="10" t="s">
        <v>1279</v>
      </c>
      <c r="F1644" s="152" t="s">
        <v>570</v>
      </c>
      <c r="G1644" s="152">
        <v>459</v>
      </c>
      <c r="H1644" s="152">
        <v>460</v>
      </c>
      <c r="I1644" s="152">
        <f t="shared" si="91"/>
        <v>467</v>
      </c>
      <c r="J1644" s="152">
        <f t="shared" si="92"/>
        <v>461.5</v>
      </c>
    </row>
    <row r="1645" spans="1:10">
      <c r="A1645" s="10" t="str">
        <f t="shared" si="89"/>
        <v>HWW-1372006</v>
      </c>
      <c r="B1645" s="10" t="s">
        <v>618</v>
      </c>
      <c r="C1645" s="152" t="s">
        <v>622</v>
      </c>
      <c r="D1645" s="152">
        <v>37</v>
      </c>
      <c r="E1645" s="10" t="s">
        <v>1279</v>
      </c>
      <c r="F1645" s="152" t="s">
        <v>571</v>
      </c>
      <c r="G1645" s="152">
        <v>467</v>
      </c>
      <c r="H1645" s="152">
        <v>477</v>
      </c>
      <c r="I1645" s="152">
        <f t="shared" si="91"/>
        <v>494</v>
      </c>
      <c r="J1645" s="152">
        <f t="shared" si="92"/>
        <v>478.8</v>
      </c>
    </row>
    <row r="1646" spans="1:10">
      <c r="A1646" s="10" t="str">
        <f t="shared" si="89"/>
        <v>HWW-1372007</v>
      </c>
      <c r="B1646" s="10" t="s">
        <v>618</v>
      </c>
      <c r="C1646" s="152" t="s">
        <v>622</v>
      </c>
      <c r="D1646" s="152">
        <v>37</v>
      </c>
      <c r="E1646" s="10" t="s">
        <v>1279</v>
      </c>
      <c r="F1646" s="152" t="s">
        <v>572</v>
      </c>
      <c r="G1646" s="152">
        <v>494</v>
      </c>
      <c r="H1646" s="152">
        <v>487</v>
      </c>
      <c r="I1646" s="152">
        <f t="shared" si="91"/>
        <v>514</v>
      </c>
      <c r="J1646" s="152">
        <f t="shared" si="92"/>
        <v>495.5</v>
      </c>
    </row>
    <row r="1647" spans="1:10">
      <c r="A1647" s="10" t="str">
        <f t="shared" si="89"/>
        <v>HWW-1372008</v>
      </c>
      <c r="B1647" s="10" t="s">
        <v>618</v>
      </c>
      <c r="C1647" s="152" t="s">
        <v>622</v>
      </c>
      <c r="D1647" s="152">
        <v>37</v>
      </c>
      <c r="E1647" s="10" t="s">
        <v>1279</v>
      </c>
      <c r="F1647" s="152" t="s">
        <v>573</v>
      </c>
      <c r="G1647" s="152">
        <v>514</v>
      </c>
      <c r="H1647" s="152">
        <v>582</v>
      </c>
      <c r="I1647" s="152">
        <f t="shared" si="91"/>
        <v>595</v>
      </c>
      <c r="J1647" s="152">
        <f t="shared" si="92"/>
        <v>568.29999999999995</v>
      </c>
    </row>
    <row r="1648" spans="1:10">
      <c r="A1648" s="10" t="str">
        <f t="shared" si="89"/>
        <v>HWW-1372009</v>
      </c>
      <c r="B1648" s="10" t="s">
        <v>618</v>
      </c>
      <c r="C1648" s="152" t="s">
        <v>622</v>
      </c>
      <c r="D1648" s="152">
        <v>37</v>
      </c>
      <c r="E1648" s="10" t="s">
        <v>1279</v>
      </c>
      <c r="F1648" s="152" t="s">
        <v>574</v>
      </c>
      <c r="G1648" s="152">
        <v>595</v>
      </c>
      <c r="H1648" s="152">
        <v>559</v>
      </c>
      <c r="I1648" s="152">
        <f t="shared" si="91"/>
        <v>565</v>
      </c>
      <c r="J1648" s="152">
        <f t="shared" si="92"/>
        <v>569.5</v>
      </c>
    </row>
    <row r="1649" spans="1:10">
      <c r="A1649" s="10" t="str">
        <f t="shared" si="89"/>
        <v>HWW-1372010</v>
      </c>
      <c r="B1649" s="10" t="s">
        <v>618</v>
      </c>
      <c r="C1649" s="152" t="s">
        <v>622</v>
      </c>
      <c r="D1649" s="152">
        <v>37</v>
      </c>
      <c r="E1649" s="10" t="s">
        <v>1279</v>
      </c>
      <c r="F1649" s="152" t="s">
        <v>575</v>
      </c>
      <c r="G1649" s="152">
        <v>565</v>
      </c>
      <c r="H1649" s="152">
        <v>575</v>
      </c>
      <c r="I1649" s="152">
        <f t="shared" si="91"/>
        <v>593</v>
      </c>
      <c r="J1649" s="152">
        <f t="shared" si="92"/>
        <v>577</v>
      </c>
    </row>
    <row r="1650" spans="1:10">
      <c r="A1650" s="10" t="str">
        <f t="shared" si="89"/>
        <v>HWW-1372011</v>
      </c>
      <c r="B1650" s="10" t="s">
        <v>618</v>
      </c>
      <c r="C1650" s="152" t="s">
        <v>622</v>
      </c>
      <c r="D1650" s="152">
        <v>37</v>
      </c>
      <c r="E1650" s="10" t="s">
        <v>1279</v>
      </c>
      <c r="F1650" s="152" t="s">
        <v>576</v>
      </c>
      <c r="G1650" s="152">
        <v>593</v>
      </c>
      <c r="H1650" s="152">
        <v>606</v>
      </c>
      <c r="I1650" s="152">
        <f t="shared" si="91"/>
        <v>633</v>
      </c>
      <c r="J1650" s="152">
        <f t="shared" si="92"/>
        <v>609.5</v>
      </c>
    </row>
    <row r="1651" spans="1:10">
      <c r="A1651" s="10" t="str">
        <f t="shared" si="89"/>
        <v>HWW-1372012</v>
      </c>
      <c r="B1651" s="10" t="s">
        <v>618</v>
      </c>
      <c r="C1651" s="152" t="s">
        <v>622</v>
      </c>
      <c r="D1651" s="152">
        <v>37</v>
      </c>
      <c r="E1651" s="10" t="s">
        <v>1279</v>
      </c>
      <c r="F1651" s="152" t="s">
        <v>577</v>
      </c>
      <c r="G1651" s="152">
        <v>633</v>
      </c>
      <c r="H1651" s="152">
        <v>637</v>
      </c>
      <c r="I1651" s="152">
        <f t="shared" si="91"/>
        <v>638</v>
      </c>
      <c r="J1651" s="152">
        <f t="shared" si="92"/>
        <v>636.29999999999995</v>
      </c>
    </row>
    <row r="1652" spans="1:10">
      <c r="A1652" s="10" t="str">
        <f t="shared" si="89"/>
        <v>HWW-1372013</v>
      </c>
      <c r="B1652" s="10" t="s">
        <v>618</v>
      </c>
      <c r="C1652" s="152" t="s">
        <v>622</v>
      </c>
      <c r="D1652" s="152">
        <v>37</v>
      </c>
      <c r="E1652" s="10" t="s">
        <v>1279</v>
      </c>
      <c r="F1652" s="152" t="s">
        <v>578</v>
      </c>
      <c r="G1652" s="152">
        <v>638</v>
      </c>
      <c r="H1652" s="152">
        <v>631</v>
      </c>
      <c r="I1652" s="152">
        <f t="shared" si="91"/>
        <v>665</v>
      </c>
      <c r="J1652" s="152">
        <f t="shared" si="92"/>
        <v>641.29999999999995</v>
      </c>
    </row>
    <row r="1653" spans="1:10">
      <c r="A1653" s="10" t="str">
        <f t="shared" si="89"/>
        <v>HWW-1372014</v>
      </c>
      <c r="B1653" s="10" t="s">
        <v>618</v>
      </c>
      <c r="C1653" s="152" t="s">
        <v>622</v>
      </c>
      <c r="D1653" s="152">
        <v>37</v>
      </c>
      <c r="E1653" s="10" t="s">
        <v>1279</v>
      </c>
      <c r="F1653" s="152" t="s">
        <v>579</v>
      </c>
      <c r="G1653" s="152">
        <v>665</v>
      </c>
      <c r="H1653" s="152">
        <v>665</v>
      </c>
      <c r="I1653" s="152">
        <f t="shared" si="91"/>
        <v>673</v>
      </c>
      <c r="J1653" s="152">
        <f t="shared" si="92"/>
        <v>667</v>
      </c>
    </row>
    <row r="1654" spans="1:10">
      <c r="A1654" s="10" t="str">
        <f t="shared" si="89"/>
        <v>HWW-1372015</v>
      </c>
      <c r="B1654" s="10" t="s">
        <v>618</v>
      </c>
      <c r="C1654" s="152" t="s">
        <v>622</v>
      </c>
      <c r="D1654" s="152">
        <v>37</v>
      </c>
      <c r="E1654" s="10" t="s">
        <v>1279</v>
      </c>
      <c r="F1654" s="152" t="s">
        <v>580</v>
      </c>
      <c r="G1654" s="152">
        <v>673</v>
      </c>
      <c r="H1654" s="152">
        <v>670</v>
      </c>
      <c r="I1654" s="152">
        <f t="shared" si="91"/>
        <v>678</v>
      </c>
      <c r="J1654" s="152">
        <f t="shared" si="92"/>
        <v>672.8</v>
      </c>
    </row>
    <row r="1655" spans="1:10">
      <c r="A1655" s="10" t="str">
        <f t="shared" si="89"/>
        <v>HWW-1372016</v>
      </c>
      <c r="B1655" s="10" t="s">
        <v>618</v>
      </c>
      <c r="C1655" s="152" t="s">
        <v>622</v>
      </c>
      <c r="D1655" s="152">
        <v>37</v>
      </c>
      <c r="E1655" s="10" t="s">
        <v>1279</v>
      </c>
      <c r="F1655" s="152">
        <v>2016</v>
      </c>
      <c r="G1655" s="152">
        <v>678</v>
      </c>
      <c r="H1655" s="152">
        <v>681</v>
      </c>
      <c r="I1655" s="152">
        <f t="shared" si="91"/>
        <v>697</v>
      </c>
      <c r="J1655" s="152">
        <f t="shared" si="92"/>
        <v>684.3</v>
      </c>
    </row>
    <row r="1656" spans="1:10">
      <c r="A1656" s="10" t="str">
        <f t="shared" si="89"/>
        <v>HWW-1372017</v>
      </c>
      <c r="B1656" s="10" t="s">
        <v>618</v>
      </c>
      <c r="C1656" s="152" t="s">
        <v>622</v>
      </c>
      <c r="D1656" s="152">
        <v>37</v>
      </c>
      <c r="E1656" s="10" t="s">
        <v>1279</v>
      </c>
      <c r="F1656" s="10">
        <v>2017</v>
      </c>
      <c r="G1656" s="179">
        <v>697</v>
      </c>
      <c r="H1656" s="179">
        <v>701</v>
      </c>
      <c r="I1656" s="152">
        <f t="shared" si="91"/>
        <v>704</v>
      </c>
      <c r="J1656" s="152">
        <f t="shared" si="92"/>
        <v>700.8</v>
      </c>
    </row>
    <row r="1657" spans="1:10">
      <c r="A1657" s="10" t="str">
        <f t="shared" si="89"/>
        <v>HWW-1372018</v>
      </c>
      <c r="B1657" s="10" t="s">
        <v>618</v>
      </c>
      <c r="C1657" s="152" t="s">
        <v>622</v>
      </c>
      <c r="D1657" s="152">
        <v>37</v>
      </c>
      <c r="E1657" s="10" t="s">
        <v>1279</v>
      </c>
      <c r="F1657" s="10">
        <v>2018</v>
      </c>
      <c r="G1657" s="179">
        <v>704</v>
      </c>
      <c r="J1657" s="179">
        <f>G1657</f>
        <v>704</v>
      </c>
    </row>
    <row r="1658" spans="1:10">
      <c r="A1658" s="10" t="str">
        <f t="shared" si="81"/>
        <v>HWW-1381975</v>
      </c>
      <c r="B1658" s="10" t="s">
        <v>618</v>
      </c>
      <c r="C1658" s="152" t="s">
        <v>622</v>
      </c>
      <c r="D1658" s="152">
        <v>38</v>
      </c>
      <c r="E1658" s="10" t="s">
        <v>672</v>
      </c>
      <c r="F1658" s="152" t="s">
        <v>540</v>
      </c>
      <c r="G1658" s="152"/>
      <c r="H1658" s="152"/>
      <c r="I1658" s="152"/>
      <c r="J1658" s="153">
        <v>100</v>
      </c>
    </row>
    <row r="1659" spans="1:10">
      <c r="A1659" s="10" t="str">
        <f t="shared" si="81"/>
        <v>HWW-1381976</v>
      </c>
      <c r="B1659" s="10" t="s">
        <v>618</v>
      </c>
      <c r="C1659" s="152" t="s">
        <v>622</v>
      </c>
      <c r="D1659" s="152">
        <v>38</v>
      </c>
      <c r="E1659" s="10" t="s">
        <v>672</v>
      </c>
      <c r="F1659" s="152" t="s">
        <v>541</v>
      </c>
      <c r="G1659" s="152"/>
      <c r="H1659" s="152"/>
      <c r="I1659" s="152"/>
      <c r="J1659" s="152">
        <v>104</v>
      </c>
    </row>
    <row r="1660" spans="1:10">
      <c r="A1660" s="10" t="str">
        <f t="shared" si="81"/>
        <v>HWW-1381977</v>
      </c>
      <c r="B1660" s="10" t="s">
        <v>618</v>
      </c>
      <c r="C1660" s="152" t="s">
        <v>622</v>
      </c>
      <c r="D1660" s="152">
        <v>38</v>
      </c>
      <c r="E1660" s="10" t="s">
        <v>672</v>
      </c>
      <c r="F1660" s="152" t="s">
        <v>542</v>
      </c>
      <c r="G1660" s="152"/>
      <c r="H1660" s="152"/>
      <c r="I1660" s="152"/>
      <c r="J1660" s="152">
        <v>108</v>
      </c>
    </row>
    <row r="1661" spans="1:10">
      <c r="A1661" s="10" t="str">
        <f t="shared" si="81"/>
        <v>HWW-1381978</v>
      </c>
      <c r="B1661" s="10" t="s">
        <v>618</v>
      </c>
      <c r="C1661" s="152" t="s">
        <v>622</v>
      </c>
      <c r="D1661" s="152">
        <v>38</v>
      </c>
      <c r="E1661" s="10" t="s">
        <v>672</v>
      </c>
      <c r="F1661" s="152" t="s">
        <v>543</v>
      </c>
      <c r="G1661" s="152"/>
      <c r="H1661" s="152"/>
      <c r="I1661" s="152"/>
      <c r="J1661" s="152">
        <v>113</v>
      </c>
    </row>
    <row r="1662" spans="1:10">
      <c r="A1662" s="10" t="str">
        <f t="shared" si="81"/>
        <v>HWW-1381979</v>
      </c>
      <c r="B1662" s="10" t="s">
        <v>618</v>
      </c>
      <c r="C1662" s="152" t="s">
        <v>622</v>
      </c>
      <c r="D1662" s="152">
        <v>38</v>
      </c>
      <c r="E1662" s="10" t="s">
        <v>672</v>
      </c>
      <c r="F1662" s="152" t="s">
        <v>544</v>
      </c>
      <c r="G1662" s="152"/>
      <c r="H1662" s="152"/>
      <c r="I1662" s="152"/>
      <c r="J1662" s="152">
        <v>122</v>
      </c>
    </row>
    <row r="1663" spans="1:10">
      <c r="A1663" s="10" t="str">
        <f t="shared" si="81"/>
        <v>HWW-1381980</v>
      </c>
      <c r="B1663" s="10" t="s">
        <v>618</v>
      </c>
      <c r="C1663" s="152" t="s">
        <v>622</v>
      </c>
      <c r="D1663" s="152">
        <v>38</v>
      </c>
      <c r="E1663" s="10" t="s">
        <v>672</v>
      </c>
      <c r="F1663" s="152" t="s">
        <v>545</v>
      </c>
      <c r="G1663" s="152"/>
      <c r="H1663" s="152"/>
      <c r="I1663" s="152"/>
      <c r="J1663" s="152">
        <v>132</v>
      </c>
    </row>
    <row r="1664" spans="1:10">
      <c r="A1664" s="10" t="str">
        <f t="shared" si="81"/>
        <v>HWW-1381981</v>
      </c>
      <c r="B1664" s="10" t="s">
        <v>618</v>
      </c>
      <c r="C1664" s="152" t="s">
        <v>622</v>
      </c>
      <c r="D1664" s="152">
        <v>38</v>
      </c>
      <c r="E1664" s="10" t="s">
        <v>672</v>
      </c>
      <c r="F1664" s="152" t="s">
        <v>546</v>
      </c>
      <c r="G1664" s="152"/>
      <c r="H1664" s="152"/>
      <c r="I1664" s="152"/>
      <c r="J1664" s="152">
        <v>138</v>
      </c>
    </row>
    <row r="1665" spans="1:10">
      <c r="A1665" s="10" t="str">
        <f t="shared" si="81"/>
        <v>HWW-1381982</v>
      </c>
      <c r="B1665" s="10" t="s">
        <v>618</v>
      </c>
      <c r="C1665" s="152" t="s">
        <v>622</v>
      </c>
      <c r="D1665" s="152">
        <v>38</v>
      </c>
      <c r="E1665" s="10" t="s">
        <v>672</v>
      </c>
      <c r="F1665" s="152" t="s">
        <v>547</v>
      </c>
      <c r="G1665" s="152"/>
      <c r="H1665" s="152"/>
      <c r="I1665" s="152"/>
      <c r="J1665" s="152">
        <v>137</v>
      </c>
    </row>
    <row r="1666" spans="1:10">
      <c r="A1666" s="10" t="str">
        <f t="shared" si="81"/>
        <v>HWW-1381983</v>
      </c>
      <c r="B1666" s="10" t="s">
        <v>618</v>
      </c>
      <c r="C1666" s="152" t="s">
        <v>622</v>
      </c>
      <c r="D1666" s="152">
        <v>38</v>
      </c>
      <c r="E1666" s="10" t="s">
        <v>672</v>
      </c>
      <c r="F1666" s="152" t="s">
        <v>548</v>
      </c>
      <c r="G1666" s="152"/>
      <c r="H1666" s="152"/>
      <c r="I1666" s="152"/>
      <c r="J1666" s="152">
        <v>151</v>
      </c>
    </row>
    <row r="1667" spans="1:10">
      <c r="A1667" s="10" t="str">
        <f t="shared" si="81"/>
        <v>HWW-1381984</v>
      </c>
      <c r="B1667" s="10" t="s">
        <v>618</v>
      </c>
      <c r="C1667" s="152" t="s">
        <v>622</v>
      </c>
      <c r="D1667" s="152">
        <v>38</v>
      </c>
      <c r="E1667" s="10" t="s">
        <v>672</v>
      </c>
      <c r="F1667" s="152" t="s">
        <v>549</v>
      </c>
      <c r="G1667" s="152"/>
      <c r="H1667" s="152"/>
      <c r="I1667" s="152"/>
      <c r="J1667" s="152">
        <v>149</v>
      </c>
    </row>
    <row r="1668" spans="1:10">
      <c r="A1668" s="10" t="str">
        <f t="shared" si="81"/>
        <v>HWW-1381985</v>
      </c>
      <c r="B1668" s="10" t="s">
        <v>618</v>
      </c>
      <c r="C1668" s="152" t="s">
        <v>622</v>
      </c>
      <c r="D1668" s="152">
        <v>38</v>
      </c>
      <c r="E1668" s="10" t="s">
        <v>672</v>
      </c>
      <c r="F1668" s="152" t="s">
        <v>550</v>
      </c>
      <c r="G1668" s="152"/>
      <c r="H1668" s="152"/>
      <c r="I1668" s="152"/>
      <c r="J1668" s="152">
        <v>151</v>
      </c>
    </row>
    <row r="1669" spans="1:10">
      <c r="A1669" s="10" t="str">
        <f t="shared" si="81"/>
        <v>HWW-1381986</v>
      </c>
      <c r="B1669" s="10" t="s">
        <v>618</v>
      </c>
      <c r="C1669" s="152" t="s">
        <v>622</v>
      </c>
      <c r="D1669" s="152">
        <v>38</v>
      </c>
      <c r="E1669" s="10" t="s">
        <v>672</v>
      </c>
      <c r="F1669" s="152" t="s">
        <v>551</v>
      </c>
      <c r="G1669" s="152"/>
      <c r="H1669" s="152"/>
      <c r="I1669" s="152"/>
      <c r="J1669" s="152">
        <v>150</v>
      </c>
    </row>
    <row r="1670" spans="1:10">
      <c r="A1670" s="10" t="str">
        <f t="shared" si="81"/>
        <v>HWW-1381987</v>
      </c>
      <c r="B1670" s="10" t="s">
        <v>618</v>
      </c>
      <c r="C1670" s="152" t="s">
        <v>622</v>
      </c>
      <c r="D1670" s="152">
        <v>38</v>
      </c>
      <c r="E1670" s="10" t="s">
        <v>672</v>
      </c>
      <c r="F1670" s="152" t="s">
        <v>552</v>
      </c>
      <c r="G1670" s="152"/>
      <c r="H1670" s="152"/>
      <c r="I1670" s="152"/>
      <c r="J1670" s="152">
        <v>160</v>
      </c>
    </row>
    <row r="1671" spans="1:10">
      <c r="A1671" s="10" t="str">
        <f t="shared" si="81"/>
        <v>HWW-1381988</v>
      </c>
      <c r="B1671" s="10" t="s">
        <v>618</v>
      </c>
      <c r="C1671" s="152" t="s">
        <v>622</v>
      </c>
      <c r="D1671" s="152">
        <v>38</v>
      </c>
      <c r="E1671" s="10" t="s">
        <v>672</v>
      </c>
      <c r="F1671" s="152" t="s">
        <v>553</v>
      </c>
      <c r="G1671" s="152"/>
      <c r="H1671" s="152"/>
      <c r="I1671" s="152"/>
      <c r="J1671" s="152">
        <v>197</v>
      </c>
    </row>
    <row r="1672" spans="1:10">
      <c r="A1672" s="10" t="str">
        <f t="shared" si="81"/>
        <v>HWW-1381989</v>
      </c>
      <c r="B1672" s="10" t="s">
        <v>618</v>
      </c>
      <c r="C1672" s="152" t="s">
        <v>622</v>
      </c>
      <c r="D1672" s="152">
        <v>38</v>
      </c>
      <c r="E1672" s="10" t="s">
        <v>672</v>
      </c>
      <c r="F1672" s="152" t="s">
        <v>554</v>
      </c>
      <c r="G1672" s="152"/>
      <c r="H1672" s="152"/>
      <c r="I1672" s="152"/>
      <c r="J1672" s="152">
        <v>217</v>
      </c>
    </row>
    <row r="1673" spans="1:10">
      <c r="A1673" s="10" t="str">
        <f t="shared" si="81"/>
        <v>HWW-1381990</v>
      </c>
      <c r="B1673" s="10" t="s">
        <v>618</v>
      </c>
      <c r="C1673" s="152" t="s">
        <v>622</v>
      </c>
      <c r="D1673" s="152">
        <v>38</v>
      </c>
      <c r="E1673" s="10" t="s">
        <v>672</v>
      </c>
      <c r="F1673" s="152" t="s">
        <v>555</v>
      </c>
      <c r="G1673" s="152"/>
      <c r="H1673" s="152"/>
      <c r="I1673" s="152"/>
      <c r="J1673" s="152">
        <v>211</v>
      </c>
    </row>
    <row r="1674" spans="1:10">
      <c r="A1674" s="10" t="str">
        <f t="shared" si="81"/>
        <v>HWW-1381991</v>
      </c>
      <c r="B1674" s="10" t="s">
        <v>618</v>
      </c>
      <c r="C1674" s="152" t="s">
        <v>622</v>
      </c>
      <c r="D1674" s="152">
        <v>38</v>
      </c>
      <c r="E1674" s="10" t="s">
        <v>672</v>
      </c>
      <c r="F1674" s="152" t="s">
        <v>556</v>
      </c>
      <c r="G1674" s="152"/>
      <c r="H1674" s="152"/>
      <c r="I1674" s="152"/>
      <c r="J1674" s="152">
        <v>200</v>
      </c>
    </row>
    <row r="1675" spans="1:10">
      <c r="A1675" s="10" t="str">
        <f t="shared" si="81"/>
        <v>HWW-1381992</v>
      </c>
      <c r="B1675" s="10" t="s">
        <v>618</v>
      </c>
      <c r="C1675" s="152" t="s">
        <v>622</v>
      </c>
      <c r="D1675" s="152">
        <v>38</v>
      </c>
      <c r="E1675" s="10" t="s">
        <v>672</v>
      </c>
      <c r="F1675" s="152" t="s">
        <v>557</v>
      </c>
      <c r="G1675" s="152"/>
      <c r="H1675" s="152"/>
      <c r="I1675" s="152"/>
      <c r="J1675" s="152">
        <v>183</v>
      </c>
    </row>
    <row r="1676" spans="1:10">
      <c r="A1676" s="10" t="str">
        <f t="shared" si="81"/>
        <v>HWW-1381993</v>
      </c>
      <c r="B1676" s="10" t="s">
        <v>618</v>
      </c>
      <c r="C1676" s="152" t="s">
        <v>622</v>
      </c>
      <c r="D1676" s="152">
        <v>38</v>
      </c>
      <c r="E1676" s="10" t="s">
        <v>672</v>
      </c>
      <c r="F1676" s="152" t="s">
        <v>558</v>
      </c>
      <c r="G1676" s="152"/>
      <c r="H1676" s="152"/>
      <c r="I1676" s="152"/>
      <c r="J1676" s="152">
        <v>193</v>
      </c>
    </row>
    <row r="1677" spans="1:10">
      <c r="A1677" s="10" t="str">
        <f t="shared" si="81"/>
        <v>HWW-1381994</v>
      </c>
      <c r="B1677" s="10" t="s">
        <v>618</v>
      </c>
      <c r="C1677" s="152" t="s">
        <v>622</v>
      </c>
      <c r="D1677" s="152">
        <v>38</v>
      </c>
      <c r="E1677" s="10" t="s">
        <v>672</v>
      </c>
      <c r="F1677" s="152" t="s">
        <v>559</v>
      </c>
      <c r="G1677" s="152"/>
      <c r="H1677" s="152"/>
      <c r="I1677" s="152"/>
      <c r="J1677" s="152">
        <v>191</v>
      </c>
    </row>
    <row r="1678" spans="1:10">
      <c r="A1678" s="10" t="str">
        <f t="shared" si="81"/>
        <v>HWW-1381995</v>
      </c>
      <c r="B1678" s="10" t="s">
        <v>618</v>
      </c>
      <c r="C1678" s="152" t="s">
        <v>622</v>
      </c>
      <c r="D1678" s="152">
        <v>38</v>
      </c>
      <c r="E1678" s="10" t="s">
        <v>672</v>
      </c>
      <c r="F1678" s="152" t="s">
        <v>560</v>
      </c>
      <c r="G1678" s="152"/>
      <c r="H1678" s="152"/>
      <c r="I1678" s="152"/>
      <c r="J1678" s="152">
        <v>204</v>
      </c>
    </row>
    <row r="1679" spans="1:10">
      <c r="A1679" s="10" t="str">
        <f t="shared" si="81"/>
        <v>HWW-1381996</v>
      </c>
      <c r="B1679" s="10" t="s">
        <v>618</v>
      </c>
      <c r="C1679" s="152" t="s">
        <v>622</v>
      </c>
      <c r="D1679" s="152">
        <v>38</v>
      </c>
      <c r="E1679" s="10" t="s">
        <v>672</v>
      </c>
      <c r="F1679" s="152" t="s">
        <v>561</v>
      </c>
      <c r="G1679" s="152"/>
      <c r="H1679" s="152"/>
      <c r="I1679" s="152"/>
      <c r="J1679" s="152">
        <v>211</v>
      </c>
    </row>
    <row r="1680" spans="1:10">
      <c r="A1680" s="10" t="str">
        <f t="shared" si="81"/>
        <v>HWW-1381997</v>
      </c>
      <c r="B1680" s="10" t="s">
        <v>618</v>
      </c>
      <c r="C1680" s="152" t="s">
        <v>622</v>
      </c>
      <c r="D1680" s="152">
        <v>38</v>
      </c>
      <c r="E1680" s="10" t="s">
        <v>672</v>
      </c>
      <c r="F1680" s="152" t="s">
        <v>562</v>
      </c>
      <c r="G1680" s="152"/>
      <c r="H1680" s="152"/>
      <c r="I1680" s="152"/>
      <c r="J1680" s="152">
        <v>216</v>
      </c>
    </row>
    <row r="1681" spans="1:10">
      <c r="A1681" s="10" t="str">
        <f t="shared" si="81"/>
        <v>HWW-1381998</v>
      </c>
      <c r="B1681" s="10" t="s">
        <v>618</v>
      </c>
      <c r="C1681" s="152" t="s">
        <v>622</v>
      </c>
      <c r="D1681" s="152">
        <v>38</v>
      </c>
      <c r="E1681" s="10" t="s">
        <v>672</v>
      </c>
      <c r="F1681" s="152" t="s">
        <v>563</v>
      </c>
      <c r="G1681" s="152"/>
      <c r="H1681" s="152"/>
      <c r="I1681" s="152"/>
      <c r="J1681" s="152">
        <v>216</v>
      </c>
    </row>
    <row r="1682" spans="1:10">
      <c r="A1682" s="10" t="str">
        <f t="shared" si="81"/>
        <v>HWW-1381999</v>
      </c>
      <c r="B1682" s="10" t="s">
        <v>618</v>
      </c>
      <c r="C1682" s="152" t="s">
        <v>622</v>
      </c>
      <c r="D1682" s="152">
        <v>38</v>
      </c>
      <c r="E1682" s="10" t="s">
        <v>672</v>
      </c>
      <c r="F1682" s="152" t="s">
        <v>564</v>
      </c>
      <c r="G1682" s="152"/>
      <c r="H1682" s="152"/>
      <c r="I1682" s="152"/>
      <c r="J1682" s="152">
        <v>219</v>
      </c>
    </row>
    <row r="1683" spans="1:10">
      <c r="A1683" s="10" t="str">
        <f t="shared" si="81"/>
        <v>HWW-1382000</v>
      </c>
      <c r="B1683" s="10" t="s">
        <v>618</v>
      </c>
      <c r="C1683" s="152" t="s">
        <v>622</v>
      </c>
      <c r="D1683" s="152">
        <v>38</v>
      </c>
      <c r="E1683" s="10" t="s">
        <v>672</v>
      </c>
      <c r="F1683" s="152" t="s">
        <v>565</v>
      </c>
      <c r="G1683" s="152"/>
      <c r="H1683" s="152"/>
      <c r="I1683" s="152"/>
      <c r="J1683" s="152">
        <v>231</v>
      </c>
    </row>
    <row r="1684" spans="1:10">
      <c r="A1684" s="10" t="str">
        <f t="shared" si="81"/>
        <v>HWW-1382001</v>
      </c>
      <c r="B1684" s="10" t="s">
        <v>618</v>
      </c>
      <c r="C1684" s="152" t="s">
        <v>622</v>
      </c>
      <c r="D1684" s="152">
        <v>38</v>
      </c>
      <c r="E1684" s="10" t="s">
        <v>672</v>
      </c>
      <c r="F1684" s="152" t="s">
        <v>566</v>
      </c>
      <c r="G1684" s="152">
        <v>241</v>
      </c>
      <c r="H1684" s="152">
        <v>241</v>
      </c>
      <c r="I1684" s="152">
        <f>G1685</f>
        <v>246</v>
      </c>
      <c r="J1684" s="152">
        <f>ROUND((G1684+2*H1684+I1684)/4,1)</f>
        <v>242.3</v>
      </c>
    </row>
    <row r="1685" spans="1:10">
      <c r="A1685" s="10" t="str">
        <f t="shared" si="81"/>
        <v>HWW-1382002</v>
      </c>
      <c r="B1685" s="10" t="s">
        <v>618</v>
      </c>
      <c r="C1685" s="152" t="s">
        <v>622</v>
      </c>
      <c r="D1685" s="152">
        <v>38</v>
      </c>
      <c r="E1685" s="10" t="s">
        <v>672</v>
      </c>
      <c r="F1685" s="152" t="s">
        <v>567</v>
      </c>
      <c r="G1685" s="152">
        <v>246</v>
      </c>
      <c r="H1685" s="152">
        <v>254</v>
      </c>
      <c r="I1685" s="152">
        <f t="shared" ref="I1685:I1699" si="93">G1686</f>
        <v>256</v>
      </c>
      <c r="J1685" s="152">
        <f t="shared" ref="J1685:J1699" si="94">ROUND((G1685+2*H1685+I1685)/4,1)</f>
        <v>252.5</v>
      </c>
    </row>
    <row r="1686" spans="1:10">
      <c r="A1686" s="10" t="str">
        <f t="shared" si="81"/>
        <v>HWW-1382003</v>
      </c>
      <c r="B1686" s="10" t="s">
        <v>618</v>
      </c>
      <c r="C1686" s="152" t="s">
        <v>622</v>
      </c>
      <c r="D1686" s="152">
        <v>38</v>
      </c>
      <c r="E1686" s="10" t="s">
        <v>672</v>
      </c>
      <c r="F1686" s="152" t="s">
        <v>568</v>
      </c>
      <c r="G1686" s="152">
        <v>256</v>
      </c>
      <c r="H1686" s="152">
        <v>250</v>
      </c>
      <c r="I1686" s="152">
        <f t="shared" si="93"/>
        <v>258</v>
      </c>
      <c r="J1686" s="152">
        <f t="shared" si="94"/>
        <v>253.5</v>
      </c>
    </row>
    <row r="1687" spans="1:10">
      <c r="A1687" s="10" t="str">
        <f t="shared" si="81"/>
        <v>HWW-1382004</v>
      </c>
      <c r="B1687" s="10" t="s">
        <v>618</v>
      </c>
      <c r="C1687" s="152" t="s">
        <v>622</v>
      </c>
      <c r="D1687" s="152">
        <v>38</v>
      </c>
      <c r="E1687" s="10" t="s">
        <v>672</v>
      </c>
      <c r="F1687" s="152" t="s">
        <v>569</v>
      </c>
      <c r="G1687" s="152">
        <v>258</v>
      </c>
      <c r="H1687" s="152">
        <v>259</v>
      </c>
      <c r="I1687" s="152">
        <f t="shared" si="93"/>
        <v>277</v>
      </c>
      <c r="J1687" s="152">
        <f t="shared" si="94"/>
        <v>263.3</v>
      </c>
    </row>
    <row r="1688" spans="1:10">
      <c r="A1688" s="10" t="str">
        <f t="shared" si="81"/>
        <v>HWW-1382005</v>
      </c>
      <c r="B1688" s="10" t="s">
        <v>618</v>
      </c>
      <c r="C1688" s="152" t="s">
        <v>622</v>
      </c>
      <c r="D1688" s="152">
        <v>38</v>
      </c>
      <c r="E1688" s="10" t="s">
        <v>672</v>
      </c>
      <c r="F1688" s="152" t="s">
        <v>570</v>
      </c>
      <c r="G1688" s="152">
        <v>277</v>
      </c>
      <c r="H1688" s="152">
        <v>278</v>
      </c>
      <c r="I1688" s="152">
        <f t="shared" si="93"/>
        <v>321</v>
      </c>
      <c r="J1688" s="152">
        <f t="shared" si="94"/>
        <v>288.5</v>
      </c>
    </row>
    <row r="1689" spans="1:10">
      <c r="A1689" s="10" t="str">
        <f t="shared" si="81"/>
        <v>HWW-1382006</v>
      </c>
      <c r="B1689" s="10" t="s">
        <v>618</v>
      </c>
      <c r="C1689" s="152" t="s">
        <v>622</v>
      </c>
      <c r="D1689" s="152">
        <v>38</v>
      </c>
      <c r="E1689" s="10" t="s">
        <v>672</v>
      </c>
      <c r="F1689" s="152" t="s">
        <v>571</v>
      </c>
      <c r="G1689" s="152">
        <v>321</v>
      </c>
      <c r="H1689" s="152">
        <v>321</v>
      </c>
      <c r="I1689" s="152">
        <f t="shared" si="93"/>
        <v>365</v>
      </c>
      <c r="J1689" s="152">
        <f t="shared" si="94"/>
        <v>332</v>
      </c>
    </row>
    <row r="1690" spans="1:10">
      <c r="A1690" s="10" t="str">
        <f t="shared" si="81"/>
        <v>HWW-1382007</v>
      </c>
      <c r="B1690" s="10" t="s">
        <v>618</v>
      </c>
      <c r="C1690" s="152" t="s">
        <v>622</v>
      </c>
      <c r="D1690" s="152">
        <v>38</v>
      </c>
      <c r="E1690" s="10" t="s">
        <v>672</v>
      </c>
      <c r="F1690" s="152" t="s">
        <v>572</v>
      </c>
      <c r="G1690" s="152">
        <v>365</v>
      </c>
      <c r="H1690" s="152">
        <v>361</v>
      </c>
      <c r="I1690" s="152">
        <f t="shared" si="93"/>
        <v>372</v>
      </c>
      <c r="J1690" s="152">
        <f t="shared" si="94"/>
        <v>364.8</v>
      </c>
    </row>
    <row r="1691" spans="1:10">
      <c r="A1691" s="10" t="str">
        <f t="shared" si="81"/>
        <v>HWW-1382008</v>
      </c>
      <c r="B1691" s="10" t="s">
        <v>618</v>
      </c>
      <c r="C1691" s="152" t="s">
        <v>622</v>
      </c>
      <c r="D1691" s="152">
        <v>38</v>
      </c>
      <c r="E1691" s="10" t="s">
        <v>672</v>
      </c>
      <c r="F1691" s="152" t="s">
        <v>573</v>
      </c>
      <c r="G1691" s="152">
        <v>372</v>
      </c>
      <c r="H1691" s="152">
        <v>374</v>
      </c>
      <c r="I1691" s="152">
        <f t="shared" si="93"/>
        <v>419</v>
      </c>
      <c r="J1691" s="152">
        <f t="shared" si="94"/>
        <v>384.8</v>
      </c>
    </row>
    <row r="1692" spans="1:10">
      <c r="A1692" s="10" t="str">
        <f t="shared" si="81"/>
        <v>HWW-1382009</v>
      </c>
      <c r="B1692" s="10" t="s">
        <v>618</v>
      </c>
      <c r="C1692" s="152" t="s">
        <v>622</v>
      </c>
      <c r="D1692" s="152">
        <v>38</v>
      </c>
      <c r="E1692" s="10" t="s">
        <v>672</v>
      </c>
      <c r="F1692" s="152" t="s">
        <v>574</v>
      </c>
      <c r="G1692" s="152">
        <v>419</v>
      </c>
      <c r="H1692" s="152">
        <v>408</v>
      </c>
      <c r="I1692" s="152">
        <f t="shared" si="93"/>
        <v>353</v>
      </c>
      <c r="J1692" s="152">
        <f t="shared" si="94"/>
        <v>397</v>
      </c>
    </row>
    <row r="1693" spans="1:10">
      <c r="A1693" s="10" t="str">
        <f t="shared" si="81"/>
        <v>HWW-1382010</v>
      </c>
      <c r="B1693" s="10" t="s">
        <v>618</v>
      </c>
      <c r="C1693" s="152" t="s">
        <v>622</v>
      </c>
      <c r="D1693" s="152">
        <v>38</v>
      </c>
      <c r="E1693" s="10" t="s">
        <v>672</v>
      </c>
      <c r="F1693" s="152" t="s">
        <v>575</v>
      </c>
      <c r="G1693" s="152">
        <v>353</v>
      </c>
      <c r="H1693" s="152">
        <v>363</v>
      </c>
      <c r="I1693" s="152">
        <f t="shared" si="93"/>
        <v>369</v>
      </c>
      <c r="J1693" s="152">
        <f t="shared" si="94"/>
        <v>362</v>
      </c>
    </row>
    <row r="1694" spans="1:10">
      <c r="A1694" s="10" t="str">
        <f t="shared" si="81"/>
        <v>HWW-1382011</v>
      </c>
      <c r="B1694" s="10" t="s">
        <v>618</v>
      </c>
      <c r="C1694" s="152" t="s">
        <v>622</v>
      </c>
      <c r="D1694" s="152">
        <v>38</v>
      </c>
      <c r="E1694" s="10" t="s">
        <v>672</v>
      </c>
      <c r="F1694" s="152" t="s">
        <v>576</v>
      </c>
      <c r="G1694" s="152">
        <v>369</v>
      </c>
      <c r="H1694" s="152">
        <v>389</v>
      </c>
      <c r="I1694" s="152">
        <f t="shared" si="93"/>
        <v>412</v>
      </c>
      <c r="J1694" s="152">
        <f t="shared" si="94"/>
        <v>389.8</v>
      </c>
    </row>
    <row r="1695" spans="1:10">
      <c r="A1695" s="10" t="str">
        <f t="shared" si="81"/>
        <v>HWW-1382012</v>
      </c>
      <c r="B1695" s="10" t="s">
        <v>618</v>
      </c>
      <c r="C1695" s="152" t="s">
        <v>622</v>
      </c>
      <c r="D1695" s="152">
        <v>38</v>
      </c>
      <c r="E1695" s="10" t="s">
        <v>672</v>
      </c>
      <c r="F1695" s="152" t="s">
        <v>577</v>
      </c>
      <c r="G1695" s="152">
        <v>412</v>
      </c>
      <c r="H1695" s="152">
        <v>412</v>
      </c>
      <c r="I1695" s="152">
        <f t="shared" si="93"/>
        <v>391</v>
      </c>
      <c r="J1695" s="152">
        <f t="shared" si="94"/>
        <v>406.8</v>
      </c>
    </row>
    <row r="1696" spans="1:10">
      <c r="A1696" s="10" t="str">
        <f t="shared" si="81"/>
        <v>HWW-1382013</v>
      </c>
      <c r="B1696" s="10" t="s">
        <v>618</v>
      </c>
      <c r="C1696" s="152" t="s">
        <v>622</v>
      </c>
      <c r="D1696" s="152">
        <v>38</v>
      </c>
      <c r="E1696" s="10" t="s">
        <v>672</v>
      </c>
      <c r="F1696" s="152" t="s">
        <v>578</v>
      </c>
      <c r="G1696" s="152">
        <v>391</v>
      </c>
      <c r="H1696" s="152">
        <v>392</v>
      </c>
      <c r="I1696" s="152">
        <f t="shared" si="93"/>
        <v>383</v>
      </c>
      <c r="J1696" s="152">
        <f t="shared" si="94"/>
        <v>389.5</v>
      </c>
    </row>
    <row r="1697" spans="1:10">
      <c r="A1697" s="10" t="str">
        <f t="shared" si="81"/>
        <v>HWW-1382014</v>
      </c>
      <c r="B1697" s="10" t="s">
        <v>618</v>
      </c>
      <c r="C1697" s="152" t="s">
        <v>622</v>
      </c>
      <c r="D1697" s="152">
        <v>38</v>
      </c>
      <c r="E1697" s="10" t="s">
        <v>672</v>
      </c>
      <c r="F1697" s="152" t="s">
        <v>579</v>
      </c>
      <c r="G1697" s="152">
        <v>383</v>
      </c>
      <c r="H1697" s="152">
        <v>383</v>
      </c>
      <c r="I1697" s="152">
        <f t="shared" si="93"/>
        <v>387</v>
      </c>
      <c r="J1697" s="152">
        <f t="shared" si="94"/>
        <v>384</v>
      </c>
    </row>
    <row r="1698" spans="1:10">
      <c r="A1698" s="10" t="str">
        <f t="shared" si="81"/>
        <v>HWW-1382015</v>
      </c>
      <c r="B1698" s="10" t="s">
        <v>618</v>
      </c>
      <c r="C1698" s="152" t="s">
        <v>622</v>
      </c>
      <c r="D1698" s="152">
        <v>38</v>
      </c>
      <c r="E1698" s="10" t="s">
        <v>672</v>
      </c>
      <c r="F1698" s="152" t="s">
        <v>580</v>
      </c>
      <c r="G1698" s="152">
        <v>387</v>
      </c>
      <c r="H1698" s="152">
        <v>387</v>
      </c>
      <c r="I1698" s="152">
        <f t="shared" si="93"/>
        <v>388</v>
      </c>
      <c r="J1698" s="152">
        <f t="shared" si="94"/>
        <v>387.3</v>
      </c>
    </row>
    <row r="1699" spans="1:10">
      <c r="A1699" s="10" t="str">
        <f t="shared" si="81"/>
        <v>HWW-1382016</v>
      </c>
      <c r="B1699" s="10" t="s">
        <v>618</v>
      </c>
      <c r="C1699" s="152" t="s">
        <v>622</v>
      </c>
      <c r="D1699" s="152">
        <v>38</v>
      </c>
      <c r="E1699" s="10" t="s">
        <v>672</v>
      </c>
      <c r="F1699" s="152">
        <v>2016</v>
      </c>
      <c r="G1699" s="152">
        <v>388</v>
      </c>
      <c r="H1699" s="152">
        <v>388</v>
      </c>
      <c r="I1699" s="152">
        <f t="shared" si="93"/>
        <v>387</v>
      </c>
      <c r="J1699" s="152">
        <f t="shared" si="94"/>
        <v>387.8</v>
      </c>
    </row>
    <row r="1700" spans="1:10">
      <c r="A1700" s="10" t="str">
        <f t="shared" si="81"/>
        <v>HWW-1382017</v>
      </c>
      <c r="B1700" s="10" t="s">
        <v>618</v>
      </c>
      <c r="C1700" s="152" t="s">
        <v>622</v>
      </c>
      <c r="D1700" s="152">
        <v>38</v>
      </c>
      <c r="E1700" s="10" t="s">
        <v>672</v>
      </c>
      <c r="F1700" s="192">
        <v>2017</v>
      </c>
      <c r="G1700" s="152">
        <v>387</v>
      </c>
      <c r="H1700" s="152">
        <v>387</v>
      </c>
      <c r="I1700" s="152">
        <f t="shared" ref="I1700" si="95">G1701</f>
        <v>397</v>
      </c>
      <c r="J1700" s="152">
        <f t="shared" ref="J1700" si="96">ROUND((G1700+2*H1700+I1700)/4,1)</f>
        <v>389.5</v>
      </c>
    </row>
    <row r="1701" spans="1:10">
      <c r="A1701" s="10" t="str">
        <f t="shared" ref="A1701" si="97">CONCATENATE(B1701,C1701,D1701,F1701)</f>
        <v>HWW-1382018</v>
      </c>
      <c r="B1701" s="10" t="s">
        <v>618</v>
      </c>
      <c r="C1701" s="152" t="s">
        <v>622</v>
      </c>
      <c r="D1701" s="152">
        <v>38</v>
      </c>
      <c r="E1701" s="10" t="s">
        <v>672</v>
      </c>
      <c r="F1701" s="192">
        <v>2018</v>
      </c>
      <c r="G1701" s="192">
        <v>397</v>
      </c>
      <c r="H1701" s="192"/>
      <c r="I1701" s="192"/>
      <c r="J1701" s="192">
        <f>G1701</f>
        <v>397</v>
      </c>
    </row>
    <row r="1702" spans="1:10">
      <c r="A1702" s="10" t="str">
        <f>CONCATENATE(B1702,C1702,D1702,F1702)</f>
        <v>HWW-1391912</v>
      </c>
      <c r="B1702" s="10" t="s">
        <v>618</v>
      </c>
      <c r="C1702" s="152" t="s">
        <v>622</v>
      </c>
      <c r="D1702" s="152">
        <v>39</v>
      </c>
      <c r="E1702" s="10" t="s">
        <v>673</v>
      </c>
      <c r="F1702" s="152">
        <v>1912</v>
      </c>
      <c r="G1702" s="152"/>
      <c r="H1702" s="152"/>
      <c r="I1702" s="152"/>
      <c r="J1702" s="194">
        <v>6</v>
      </c>
    </row>
    <row r="1703" spans="1:10">
      <c r="A1703" s="10" t="str">
        <f t="shared" ref="A1703:A1766" si="98">CONCATENATE(B1703,C1703,D1703,F1703)</f>
        <v>HWW-1391913</v>
      </c>
      <c r="B1703" s="10" t="s">
        <v>618</v>
      </c>
      <c r="C1703" s="152" t="s">
        <v>622</v>
      </c>
      <c r="D1703" s="152">
        <v>39</v>
      </c>
      <c r="E1703" s="10" t="s">
        <v>673</v>
      </c>
      <c r="F1703" s="152">
        <f>F1702+1</f>
        <v>1913</v>
      </c>
      <c r="G1703" s="152"/>
      <c r="H1703" s="152"/>
      <c r="I1703" s="152"/>
      <c r="J1703" s="194">
        <v>6</v>
      </c>
    </row>
    <row r="1704" spans="1:10">
      <c r="A1704" s="10" t="str">
        <f t="shared" si="98"/>
        <v>HWW-1391914</v>
      </c>
      <c r="B1704" s="10" t="s">
        <v>618</v>
      </c>
      <c r="C1704" s="152" t="s">
        <v>622</v>
      </c>
      <c r="D1704" s="152">
        <v>39</v>
      </c>
      <c r="E1704" s="10" t="s">
        <v>673</v>
      </c>
      <c r="F1704" s="152">
        <f t="shared" ref="F1704:F1759" si="99">F1703+1</f>
        <v>1914</v>
      </c>
      <c r="G1704" s="152"/>
      <c r="H1704" s="152"/>
      <c r="I1704" s="152"/>
      <c r="J1704" s="194">
        <v>5</v>
      </c>
    </row>
    <row r="1705" spans="1:10">
      <c r="A1705" s="10" t="str">
        <f t="shared" si="98"/>
        <v>HWW-1391915</v>
      </c>
      <c r="B1705" s="10" t="s">
        <v>618</v>
      </c>
      <c r="C1705" s="152" t="s">
        <v>622</v>
      </c>
      <c r="D1705" s="152">
        <v>39</v>
      </c>
      <c r="E1705" s="10" t="s">
        <v>673</v>
      </c>
      <c r="F1705" s="152">
        <f t="shared" si="99"/>
        <v>1915</v>
      </c>
      <c r="G1705" s="152"/>
      <c r="H1705" s="152"/>
      <c r="I1705" s="152"/>
      <c r="J1705" s="194">
        <v>6</v>
      </c>
    </row>
    <row r="1706" spans="1:10">
      <c r="A1706" s="10" t="str">
        <f t="shared" si="98"/>
        <v>HWW-1391916</v>
      </c>
      <c r="B1706" s="10" t="s">
        <v>618</v>
      </c>
      <c r="C1706" s="152" t="s">
        <v>622</v>
      </c>
      <c r="D1706" s="152">
        <v>39</v>
      </c>
      <c r="E1706" s="10" t="s">
        <v>673</v>
      </c>
      <c r="F1706" s="152">
        <f t="shared" si="99"/>
        <v>1916</v>
      </c>
      <c r="G1706" s="152"/>
      <c r="H1706" s="152"/>
      <c r="I1706" s="152"/>
      <c r="J1706" s="194">
        <v>6</v>
      </c>
    </row>
    <row r="1707" spans="1:10">
      <c r="A1707" s="10" t="str">
        <f t="shared" si="98"/>
        <v>HWW-1391917</v>
      </c>
      <c r="B1707" s="10" t="s">
        <v>618</v>
      </c>
      <c r="C1707" s="152" t="s">
        <v>622</v>
      </c>
      <c r="D1707" s="152">
        <v>39</v>
      </c>
      <c r="E1707" s="10" t="s">
        <v>673</v>
      </c>
      <c r="F1707" s="152">
        <f t="shared" si="99"/>
        <v>1917</v>
      </c>
      <c r="G1707" s="152"/>
      <c r="H1707" s="152"/>
      <c r="I1707" s="152"/>
      <c r="J1707" s="194">
        <v>9</v>
      </c>
    </row>
    <row r="1708" spans="1:10">
      <c r="A1708" s="10" t="str">
        <f t="shared" si="98"/>
        <v>HWW-1391918</v>
      </c>
      <c r="B1708" s="10" t="s">
        <v>618</v>
      </c>
      <c r="C1708" s="152" t="s">
        <v>622</v>
      </c>
      <c r="D1708" s="152">
        <v>39</v>
      </c>
      <c r="E1708" s="10" t="s">
        <v>673</v>
      </c>
      <c r="F1708" s="152">
        <f t="shared" si="99"/>
        <v>1918</v>
      </c>
      <c r="G1708" s="152"/>
      <c r="H1708" s="152"/>
      <c r="I1708" s="152"/>
      <c r="J1708" s="194">
        <v>10</v>
      </c>
    </row>
    <row r="1709" spans="1:10">
      <c r="A1709" s="10" t="str">
        <f t="shared" si="98"/>
        <v>HWW-1391919</v>
      </c>
      <c r="B1709" s="10" t="s">
        <v>618</v>
      </c>
      <c r="C1709" s="152" t="s">
        <v>622</v>
      </c>
      <c r="D1709" s="152">
        <v>39</v>
      </c>
      <c r="E1709" s="10" t="s">
        <v>673</v>
      </c>
      <c r="F1709" s="152">
        <f t="shared" si="99"/>
        <v>1919</v>
      </c>
      <c r="G1709" s="152"/>
      <c r="H1709" s="152"/>
      <c r="I1709" s="152"/>
      <c r="J1709" s="194">
        <v>11</v>
      </c>
    </row>
    <row r="1710" spans="1:10">
      <c r="A1710" s="10" t="str">
        <f t="shared" si="98"/>
        <v>HWW-1391920</v>
      </c>
      <c r="B1710" s="10" t="s">
        <v>618</v>
      </c>
      <c r="C1710" s="152" t="s">
        <v>622</v>
      </c>
      <c r="D1710" s="152">
        <v>39</v>
      </c>
      <c r="E1710" s="10" t="s">
        <v>673</v>
      </c>
      <c r="F1710" s="152">
        <f t="shared" si="99"/>
        <v>1920</v>
      </c>
      <c r="G1710" s="152"/>
      <c r="H1710" s="152"/>
      <c r="I1710" s="152"/>
      <c r="J1710" s="194">
        <v>12</v>
      </c>
    </row>
    <row r="1711" spans="1:10">
      <c r="A1711" s="10" t="str">
        <f t="shared" si="98"/>
        <v>HWW-1391921</v>
      </c>
      <c r="B1711" s="10" t="s">
        <v>618</v>
      </c>
      <c r="C1711" s="152" t="s">
        <v>622</v>
      </c>
      <c r="D1711" s="152">
        <v>39</v>
      </c>
      <c r="E1711" s="10" t="s">
        <v>673</v>
      </c>
      <c r="F1711" s="152">
        <f t="shared" si="99"/>
        <v>1921</v>
      </c>
      <c r="G1711" s="152"/>
      <c r="H1711" s="152"/>
      <c r="I1711" s="152"/>
      <c r="J1711" s="194">
        <v>13</v>
      </c>
    </row>
    <row r="1712" spans="1:10">
      <c r="A1712" s="10" t="str">
        <f t="shared" si="98"/>
        <v>HWW-1391922</v>
      </c>
      <c r="B1712" s="10" t="s">
        <v>618</v>
      </c>
      <c r="C1712" s="152" t="s">
        <v>622</v>
      </c>
      <c r="D1712" s="152">
        <v>39</v>
      </c>
      <c r="E1712" s="10" t="s">
        <v>673</v>
      </c>
      <c r="F1712" s="152">
        <f t="shared" si="99"/>
        <v>1922</v>
      </c>
      <c r="G1712" s="152"/>
      <c r="H1712" s="152"/>
      <c r="I1712" s="152"/>
      <c r="J1712" s="194">
        <v>12</v>
      </c>
    </row>
    <row r="1713" spans="1:10">
      <c r="A1713" s="10" t="str">
        <f t="shared" si="98"/>
        <v>HWW-1391923</v>
      </c>
      <c r="B1713" s="10" t="s">
        <v>618</v>
      </c>
      <c r="C1713" s="152" t="s">
        <v>622</v>
      </c>
      <c r="D1713" s="152">
        <v>39</v>
      </c>
      <c r="E1713" s="10" t="s">
        <v>673</v>
      </c>
      <c r="F1713" s="152">
        <f t="shared" si="99"/>
        <v>1923</v>
      </c>
      <c r="G1713" s="152"/>
      <c r="H1713" s="152"/>
      <c r="I1713" s="152"/>
      <c r="J1713" s="194">
        <v>12</v>
      </c>
    </row>
    <row r="1714" spans="1:10">
      <c r="A1714" s="10" t="str">
        <f t="shared" si="98"/>
        <v>HWW-1391924</v>
      </c>
      <c r="B1714" s="10" t="s">
        <v>618</v>
      </c>
      <c r="C1714" s="152" t="s">
        <v>622</v>
      </c>
      <c r="D1714" s="152">
        <v>39</v>
      </c>
      <c r="E1714" s="10" t="s">
        <v>673</v>
      </c>
      <c r="F1714" s="152">
        <f t="shared" si="99"/>
        <v>1924</v>
      </c>
      <c r="G1714" s="152"/>
      <c r="H1714" s="152"/>
      <c r="I1714" s="152"/>
      <c r="J1714" s="194">
        <v>13</v>
      </c>
    </row>
    <row r="1715" spans="1:10">
      <c r="A1715" s="10" t="str">
        <f t="shared" si="98"/>
        <v>HWW-1391925</v>
      </c>
      <c r="B1715" s="10" t="s">
        <v>618</v>
      </c>
      <c r="C1715" s="152" t="s">
        <v>622</v>
      </c>
      <c r="D1715" s="152">
        <v>39</v>
      </c>
      <c r="E1715" s="10" t="s">
        <v>673</v>
      </c>
      <c r="F1715" s="152">
        <f t="shared" si="99"/>
        <v>1925</v>
      </c>
      <c r="G1715" s="152"/>
      <c r="H1715" s="152"/>
      <c r="I1715" s="152"/>
      <c r="J1715" s="194">
        <v>13</v>
      </c>
    </row>
    <row r="1716" spans="1:10">
      <c r="A1716" s="10" t="str">
        <f t="shared" si="98"/>
        <v>HWW-1391926</v>
      </c>
      <c r="B1716" s="10" t="s">
        <v>618</v>
      </c>
      <c r="C1716" s="152" t="s">
        <v>622</v>
      </c>
      <c r="D1716" s="152">
        <v>39</v>
      </c>
      <c r="E1716" s="10" t="s">
        <v>673</v>
      </c>
      <c r="F1716" s="152">
        <f t="shared" si="99"/>
        <v>1926</v>
      </c>
      <c r="G1716" s="152"/>
      <c r="H1716" s="152"/>
      <c r="I1716" s="152"/>
      <c r="J1716" s="194">
        <v>13</v>
      </c>
    </row>
    <row r="1717" spans="1:10">
      <c r="A1717" s="10" t="str">
        <f t="shared" si="98"/>
        <v>HWW-1391927</v>
      </c>
      <c r="B1717" s="10" t="s">
        <v>618</v>
      </c>
      <c r="C1717" s="152" t="s">
        <v>622</v>
      </c>
      <c r="D1717" s="152">
        <v>39</v>
      </c>
      <c r="E1717" s="10" t="s">
        <v>673</v>
      </c>
      <c r="F1717" s="152">
        <f t="shared" si="99"/>
        <v>1927</v>
      </c>
      <c r="G1717" s="152"/>
      <c r="H1717" s="152"/>
      <c r="I1717" s="152"/>
      <c r="J1717" s="194">
        <v>13</v>
      </c>
    </row>
    <row r="1718" spans="1:10">
      <c r="A1718" s="10" t="str">
        <f t="shared" si="98"/>
        <v>HWW-1391928</v>
      </c>
      <c r="B1718" s="10" t="s">
        <v>618</v>
      </c>
      <c r="C1718" s="152" t="s">
        <v>622</v>
      </c>
      <c r="D1718" s="152">
        <v>39</v>
      </c>
      <c r="E1718" s="10" t="s">
        <v>673</v>
      </c>
      <c r="F1718" s="152">
        <f t="shared" si="99"/>
        <v>1928</v>
      </c>
      <c r="G1718" s="152"/>
      <c r="H1718" s="152"/>
      <c r="I1718" s="152"/>
      <c r="J1718" s="194">
        <v>13</v>
      </c>
    </row>
    <row r="1719" spans="1:10">
      <c r="A1719" s="10" t="str">
        <f t="shared" si="98"/>
        <v>HWW-1391929</v>
      </c>
      <c r="B1719" s="10" t="s">
        <v>618</v>
      </c>
      <c r="C1719" s="152" t="s">
        <v>622</v>
      </c>
      <c r="D1719" s="152">
        <v>39</v>
      </c>
      <c r="E1719" s="10" t="s">
        <v>673</v>
      </c>
      <c r="F1719" s="152">
        <f t="shared" si="99"/>
        <v>1929</v>
      </c>
      <c r="G1719" s="152"/>
      <c r="H1719" s="152"/>
      <c r="I1719" s="152"/>
      <c r="J1719" s="194">
        <v>14</v>
      </c>
    </row>
    <row r="1720" spans="1:10">
      <c r="A1720" s="10" t="str">
        <f t="shared" si="98"/>
        <v>HWW-1391930</v>
      </c>
      <c r="B1720" s="10" t="s">
        <v>618</v>
      </c>
      <c r="C1720" s="152" t="s">
        <v>622</v>
      </c>
      <c r="D1720" s="152">
        <v>39</v>
      </c>
      <c r="E1720" s="10" t="s">
        <v>673</v>
      </c>
      <c r="F1720" s="152">
        <f t="shared" si="99"/>
        <v>1930</v>
      </c>
      <c r="G1720" s="152"/>
      <c r="H1720" s="152"/>
      <c r="I1720" s="152"/>
      <c r="J1720" s="194">
        <v>14</v>
      </c>
    </row>
    <row r="1721" spans="1:10">
      <c r="A1721" s="10" t="str">
        <f t="shared" si="98"/>
        <v>HWW-1391931</v>
      </c>
      <c r="B1721" s="10" t="s">
        <v>618</v>
      </c>
      <c r="C1721" s="152" t="s">
        <v>622</v>
      </c>
      <c r="D1721" s="152">
        <v>39</v>
      </c>
      <c r="E1721" s="10" t="s">
        <v>673</v>
      </c>
      <c r="F1721" s="152">
        <f t="shared" si="99"/>
        <v>1931</v>
      </c>
      <c r="G1721" s="152"/>
      <c r="H1721" s="152"/>
      <c r="I1721" s="152"/>
      <c r="J1721" s="194">
        <v>14</v>
      </c>
    </row>
    <row r="1722" spans="1:10">
      <c r="A1722" s="10" t="str">
        <f t="shared" si="98"/>
        <v>HWW-1391932</v>
      </c>
      <c r="B1722" s="10" t="s">
        <v>618</v>
      </c>
      <c r="C1722" s="152" t="s">
        <v>622</v>
      </c>
      <c r="D1722" s="152">
        <v>39</v>
      </c>
      <c r="E1722" s="10" t="s">
        <v>673</v>
      </c>
      <c r="F1722" s="152">
        <f t="shared" si="99"/>
        <v>1932</v>
      </c>
      <c r="G1722" s="152"/>
      <c r="H1722" s="152"/>
      <c r="I1722" s="152"/>
      <c r="J1722" s="194">
        <v>13</v>
      </c>
    </row>
    <row r="1723" spans="1:10">
      <c r="A1723" s="10" t="str">
        <f t="shared" si="98"/>
        <v>HWW-1391933</v>
      </c>
      <c r="B1723" s="10" t="s">
        <v>618</v>
      </c>
      <c r="C1723" s="152" t="s">
        <v>622</v>
      </c>
      <c r="D1723" s="152">
        <v>39</v>
      </c>
      <c r="E1723" s="10" t="s">
        <v>673</v>
      </c>
      <c r="F1723" s="152">
        <f t="shared" si="99"/>
        <v>1933</v>
      </c>
      <c r="G1723" s="152"/>
      <c r="H1723" s="152"/>
      <c r="I1723" s="152"/>
      <c r="J1723" s="194">
        <v>11</v>
      </c>
    </row>
    <row r="1724" spans="1:10">
      <c r="A1724" s="10" t="str">
        <f t="shared" si="98"/>
        <v>HWW-1391934</v>
      </c>
      <c r="B1724" s="10" t="s">
        <v>618</v>
      </c>
      <c r="C1724" s="152" t="s">
        <v>622</v>
      </c>
      <c r="D1724" s="152">
        <v>39</v>
      </c>
      <c r="E1724" s="10" t="s">
        <v>673</v>
      </c>
      <c r="F1724" s="152">
        <f t="shared" si="99"/>
        <v>1934</v>
      </c>
      <c r="G1724" s="152"/>
      <c r="H1724" s="152"/>
      <c r="I1724" s="152"/>
      <c r="J1724" s="194">
        <v>12</v>
      </c>
    </row>
    <row r="1725" spans="1:10">
      <c r="A1725" s="10" t="str">
        <f t="shared" si="98"/>
        <v>HWW-1391935</v>
      </c>
      <c r="B1725" s="10" t="s">
        <v>618</v>
      </c>
      <c r="C1725" s="152" t="s">
        <v>622</v>
      </c>
      <c r="D1725" s="152">
        <v>39</v>
      </c>
      <c r="E1725" s="10" t="s">
        <v>673</v>
      </c>
      <c r="F1725" s="152">
        <f t="shared" si="99"/>
        <v>1935</v>
      </c>
      <c r="G1725" s="152"/>
      <c r="H1725" s="152"/>
      <c r="I1725" s="152"/>
      <c r="J1725" s="194">
        <v>13</v>
      </c>
    </row>
    <row r="1726" spans="1:10">
      <c r="A1726" s="10" t="str">
        <f t="shared" si="98"/>
        <v>HWW-1391936</v>
      </c>
      <c r="B1726" s="10" t="s">
        <v>618</v>
      </c>
      <c r="C1726" s="152" t="s">
        <v>622</v>
      </c>
      <c r="D1726" s="152">
        <v>39</v>
      </c>
      <c r="E1726" s="10" t="s">
        <v>673</v>
      </c>
      <c r="F1726" s="152">
        <f t="shared" si="99"/>
        <v>1936</v>
      </c>
      <c r="G1726" s="152"/>
      <c r="H1726" s="152"/>
      <c r="I1726" s="152"/>
      <c r="J1726" s="194">
        <v>13</v>
      </c>
    </row>
    <row r="1727" spans="1:10">
      <c r="A1727" s="10" t="str">
        <f t="shared" si="98"/>
        <v>HWW-1391937</v>
      </c>
      <c r="B1727" s="10" t="s">
        <v>618</v>
      </c>
      <c r="C1727" s="152" t="s">
        <v>622</v>
      </c>
      <c r="D1727" s="152">
        <v>39</v>
      </c>
      <c r="E1727" s="10" t="s">
        <v>673</v>
      </c>
      <c r="F1727" s="152">
        <f t="shared" si="99"/>
        <v>1937</v>
      </c>
      <c r="G1727" s="152"/>
      <c r="H1727" s="152"/>
      <c r="I1727" s="152"/>
      <c r="J1727" s="194">
        <v>14</v>
      </c>
    </row>
    <row r="1728" spans="1:10">
      <c r="A1728" s="10" t="str">
        <f t="shared" si="98"/>
        <v>HWW-1391938</v>
      </c>
      <c r="B1728" s="10" t="s">
        <v>618</v>
      </c>
      <c r="C1728" s="152" t="s">
        <v>622</v>
      </c>
      <c r="D1728" s="152">
        <v>39</v>
      </c>
      <c r="E1728" s="10" t="s">
        <v>673</v>
      </c>
      <c r="F1728" s="152">
        <f t="shared" si="99"/>
        <v>1938</v>
      </c>
      <c r="G1728" s="152"/>
      <c r="H1728" s="152"/>
      <c r="I1728" s="152"/>
      <c r="J1728" s="194">
        <v>14</v>
      </c>
    </row>
    <row r="1729" spans="1:10">
      <c r="A1729" s="10" t="str">
        <f t="shared" si="98"/>
        <v>HWW-1391939</v>
      </c>
      <c r="B1729" s="10" t="s">
        <v>618</v>
      </c>
      <c r="C1729" s="152" t="s">
        <v>622</v>
      </c>
      <c r="D1729" s="152">
        <v>39</v>
      </c>
      <c r="E1729" s="10" t="s">
        <v>673</v>
      </c>
      <c r="F1729" s="152">
        <f t="shared" si="99"/>
        <v>1939</v>
      </c>
      <c r="G1729" s="152"/>
      <c r="H1729" s="152"/>
      <c r="I1729" s="152"/>
      <c r="J1729" s="194">
        <v>14</v>
      </c>
    </row>
    <row r="1730" spans="1:10">
      <c r="A1730" s="10" t="str">
        <f t="shared" si="98"/>
        <v>HWW-1391940</v>
      </c>
      <c r="B1730" s="10" t="s">
        <v>618</v>
      </c>
      <c r="C1730" s="152" t="s">
        <v>622</v>
      </c>
      <c r="D1730" s="152">
        <v>39</v>
      </c>
      <c r="E1730" s="10" t="s">
        <v>673</v>
      </c>
      <c r="F1730" s="152">
        <f t="shared" si="99"/>
        <v>1940</v>
      </c>
      <c r="G1730" s="152"/>
      <c r="H1730" s="152"/>
      <c r="I1730" s="152"/>
      <c r="J1730" s="194">
        <v>14</v>
      </c>
    </row>
    <row r="1731" spans="1:10">
      <c r="A1731" s="10" t="str">
        <f t="shared" si="98"/>
        <v>HWW-1391941</v>
      </c>
      <c r="B1731" s="10" t="s">
        <v>618</v>
      </c>
      <c r="C1731" s="152" t="s">
        <v>622</v>
      </c>
      <c r="D1731" s="152">
        <v>39</v>
      </c>
      <c r="E1731" s="10" t="s">
        <v>673</v>
      </c>
      <c r="F1731" s="152">
        <f t="shared" si="99"/>
        <v>1941</v>
      </c>
      <c r="G1731" s="152"/>
      <c r="H1731" s="152"/>
      <c r="I1731" s="152"/>
      <c r="J1731" s="194">
        <v>15</v>
      </c>
    </row>
    <row r="1732" spans="1:10">
      <c r="A1732" s="10" t="str">
        <f t="shared" si="98"/>
        <v>HWW-1391942</v>
      </c>
      <c r="B1732" s="10" t="s">
        <v>618</v>
      </c>
      <c r="C1732" s="152" t="s">
        <v>622</v>
      </c>
      <c r="D1732" s="152">
        <v>39</v>
      </c>
      <c r="E1732" s="10" t="s">
        <v>673</v>
      </c>
      <c r="F1732" s="152">
        <f t="shared" si="99"/>
        <v>1942</v>
      </c>
      <c r="G1732" s="152"/>
      <c r="H1732" s="152"/>
      <c r="I1732" s="152"/>
      <c r="J1732" s="194">
        <v>16</v>
      </c>
    </row>
    <row r="1733" spans="1:10">
      <c r="A1733" s="10" t="str">
        <f t="shared" si="98"/>
        <v>HWW-1391943</v>
      </c>
      <c r="B1733" s="10" t="s">
        <v>618</v>
      </c>
      <c r="C1733" s="152" t="s">
        <v>622</v>
      </c>
      <c r="D1733" s="152">
        <v>39</v>
      </c>
      <c r="E1733" s="10" t="s">
        <v>673</v>
      </c>
      <c r="F1733" s="152">
        <f t="shared" si="99"/>
        <v>1943</v>
      </c>
      <c r="G1733" s="152"/>
      <c r="H1733" s="152"/>
      <c r="I1733" s="152"/>
      <c r="J1733" s="194">
        <v>16</v>
      </c>
    </row>
    <row r="1734" spans="1:10">
      <c r="A1734" s="10" t="str">
        <f t="shared" si="98"/>
        <v>HWW-1391944</v>
      </c>
      <c r="B1734" s="10" t="s">
        <v>618</v>
      </c>
      <c r="C1734" s="152" t="s">
        <v>622</v>
      </c>
      <c r="D1734" s="152">
        <v>39</v>
      </c>
      <c r="E1734" s="10" t="s">
        <v>673</v>
      </c>
      <c r="F1734" s="152">
        <f t="shared" si="99"/>
        <v>1944</v>
      </c>
      <c r="G1734" s="152"/>
      <c r="H1734" s="152"/>
      <c r="I1734" s="152"/>
      <c r="J1734" s="194">
        <v>17</v>
      </c>
    </row>
    <row r="1735" spans="1:10">
      <c r="A1735" s="10" t="str">
        <f t="shared" si="98"/>
        <v>HWW-1391945</v>
      </c>
      <c r="B1735" s="10" t="s">
        <v>618</v>
      </c>
      <c r="C1735" s="152" t="s">
        <v>622</v>
      </c>
      <c r="D1735" s="152">
        <v>39</v>
      </c>
      <c r="E1735" s="10" t="s">
        <v>673</v>
      </c>
      <c r="F1735" s="152">
        <f t="shared" si="99"/>
        <v>1945</v>
      </c>
      <c r="G1735" s="152"/>
      <c r="H1735" s="152"/>
      <c r="I1735" s="152"/>
      <c r="J1735" s="194">
        <v>17</v>
      </c>
    </row>
    <row r="1736" spans="1:10">
      <c r="A1736" s="10" t="str">
        <f t="shared" si="98"/>
        <v>HWW-1391946</v>
      </c>
      <c r="B1736" s="10" t="s">
        <v>618</v>
      </c>
      <c r="C1736" s="152" t="s">
        <v>622</v>
      </c>
      <c r="D1736" s="152">
        <v>39</v>
      </c>
      <c r="E1736" s="10" t="s">
        <v>673</v>
      </c>
      <c r="F1736" s="152">
        <f t="shared" si="99"/>
        <v>1946</v>
      </c>
      <c r="G1736" s="152"/>
      <c r="H1736" s="152"/>
      <c r="I1736" s="152"/>
      <c r="J1736" s="194">
        <v>19</v>
      </c>
    </row>
    <row r="1737" spans="1:10">
      <c r="A1737" s="10" t="str">
        <f t="shared" si="98"/>
        <v>HWW-1391947</v>
      </c>
      <c r="B1737" s="10" t="s">
        <v>618</v>
      </c>
      <c r="C1737" s="152" t="s">
        <v>622</v>
      </c>
      <c r="D1737" s="152">
        <v>39</v>
      </c>
      <c r="E1737" s="10" t="s">
        <v>673</v>
      </c>
      <c r="F1737" s="152">
        <f t="shared" si="99"/>
        <v>1947</v>
      </c>
      <c r="G1737" s="152"/>
      <c r="H1737" s="152"/>
      <c r="I1737" s="152"/>
      <c r="J1737" s="194">
        <v>22</v>
      </c>
    </row>
    <row r="1738" spans="1:10">
      <c r="A1738" s="10" t="str">
        <f t="shared" si="98"/>
        <v>HWW-1391948</v>
      </c>
      <c r="B1738" s="10" t="s">
        <v>618</v>
      </c>
      <c r="C1738" s="152" t="s">
        <v>622</v>
      </c>
      <c r="D1738" s="152">
        <v>39</v>
      </c>
      <c r="E1738" s="10" t="s">
        <v>673</v>
      </c>
      <c r="F1738" s="152">
        <f t="shared" si="99"/>
        <v>1948</v>
      </c>
      <c r="G1738" s="152"/>
      <c r="H1738" s="152"/>
      <c r="I1738" s="152"/>
      <c r="J1738" s="194">
        <v>25</v>
      </c>
    </row>
    <row r="1739" spans="1:10">
      <c r="A1739" s="10" t="str">
        <f t="shared" si="98"/>
        <v>HWW-1391949</v>
      </c>
      <c r="B1739" s="10" t="s">
        <v>618</v>
      </c>
      <c r="C1739" s="152" t="s">
        <v>622</v>
      </c>
      <c r="D1739" s="152">
        <v>39</v>
      </c>
      <c r="E1739" s="10" t="s">
        <v>673</v>
      </c>
      <c r="F1739" s="152">
        <f t="shared" si="99"/>
        <v>1949</v>
      </c>
      <c r="G1739" s="152"/>
      <c r="H1739" s="152"/>
      <c r="I1739" s="152"/>
      <c r="J1739" s="194">
        <v>27</v>
      </c>
    </row>
    <row r="1740" spans="1:10">
      <c r="A1740" s="10" t="str">
        <f t="shared" si="98"/>
        <v>HWW-1391950</v>
      </c>
      <c r="B1740" s="10" t="s">
        <v>618</v>
      </c>
      <c r="C1740" s="152" t="s">
        <v>622</v>
      </c>
      <c r="D1740" s="152">
        <v>39</v>
      </c>
      <c r="E1740" s="10" t="s">
        <v>673</v>
      </c>
      <c r="F1740" s="152">
        <f t="shared" si="99"/>
        <v>1950</v>
      </c>
      <c r="G1740" s="152"/>
      <c r="H1740" s="152"/>
      <c r="I1740" s="152"/>
      <c r="J1740" s="194">
        <v>28</v>
      </c>
    </row>
    <row r="1741" spans="1:10">
      <c r="A1741" s="10" t="str">
        <f t="shared" si="98"/>
        <v>HWW-1391951</v>
      </c>
      <c r="B1741" s="10" t="s">
        <v>618</v>
      </c>
      <c r="C1741" s="152" t="s">
        <v>622</v>
      </c>
      <c r="D1741" s="152">
        <v>39</v>
      </c>
      <c r="E1741" s="10" t="s">
        <v>673</v>
      </c>
      <c r="F1741" s="152">
        <f t="shared" si="99"/>
        <v>1951</v>
      </c>
      <c r="G1741" s="152"/>
      <c r="H1741" s="152"/>
      <c r="I1741" s="152"/>
      <c r="J1741" s="194">
        <v>29</v>
      </c>
    </row>
    <row r="1742" spans="1:10">
      <c r="A1742" s="10" t="str">
        <f t="shared" si="98"/>
        <v>HWW-1391952</v>
      </c>
      <c r="B1742" s="10" t="s">
        <v>618</v>
      </c>
      <c r="C1742" s="152" t="s">
        <v>622</v>
      </c>
      <c r="D1742" s="152">
        <v>39</v>
      </c>
      <c r="E1742" s="10" t="s">
        <v>673</v>
      </c>
      <c r="F1742" s="152">
        <f t="shared" si="99"/>
        <v>1952</v>
      </c>
      <c r="G1742" s="152"/>
      <c r="H1742" s="152"/>
      <c r="I1742" s="152"/>
      <c r="J1742" s="194">
        <v>31</v>
      </c>
    </row>
    <row r="1743" spans="1:10">
      <c r="A1743" s="10" t="str">
        <f t="shared" si="98"/>
        <v>HWW-1391953</v>
      </c>
      <c r="B1743" s="10" t="s">
        <v>618</v>
      </c>
      <c r="C1743" s="152" t="s">
        <v>622</v>
      </c>
      <c r="D1743" s="152">
        <v>39</v>
      </c>
      <c r="E1743" s="10" t="s">
        <v>673</v>
      </c>
      <c r="F1743" s="152">
        <f t="shared" si="99"/>
        <v>1953</v>
      </c>
      <c r="G1743" s="152"/>
      <c r="H1743" s="152"/>
      <c r="I1743" s="152"/>
      <c r="J1743" s="194">
        <v>33</v>
      </c>
    </row>
    <row r="1744" spans="1:10">
      <c r="A1744" s="10" t="str">
        <f t="shared" si="98"/>
        <v>HWW-1391954</v>
      </c>
      <c r="B1744" s="10" t="s">
        <v>618</v>
      </c>
      <c r="C1744" s="152" t="s">
        <v>622</v>
      </c>
      <c r="D1744" s="152">
        <v>39</v>
      </c>
      <c r="E1744" s="10" t="s">
        <v>673</v>
      </c>
      <c r="F1744" s="152">
        <f t="shared" si="99"/>
        <v>1954</v>
      </c>
      <c r="G1744" s="152"/>
      <c r="H1744" s="152"/>
      <c r="I1744" s="152"/>
      <c r="J1744" s="194">
        <v>35</v>
      </c>
    </row>
    <row r="1745" spans="1:10">
      <c r="A1745" s="10" t="str">
        <f t="shared" si="98"/>
        <v>HWW-1391955</v>
      </c>
      <c r="B1745" s="10" t="s">
        <v>618</v>
      </c>
      <c r="C1745" s="152" t="s">
        <v>622</v>
      </c>
      <c r="D1745" s="152">
        <v>39</v>
      </c>
      <c r="E1745" s="10" t="s">
        <v>673</v>
      </c>
      <c r="F1745" s="152">
        <f t="shared" si="99"/>
        <v>1955</v>
      </c>
      <c r="G1745" s="152"/>
      <c r="H1745" s="152"/>
      <c r="I1745" s="152"/>
      <c r="J1745" s="194">
        <v>36</v>
      </c>
    </row>
    <row r="1746" spans="1:10">
      <c r="A1746" s="10" t="str">
        <f t="shared" si="98"/>
        <v>HWW-1391956</v>
      </c>
      <c r="B1746" s="10" t="s">
        <v>618</v>
      </c>
      <c r="C1746" s="152" t="s">
        <v>622</v>
      </c>
      <c r="D1746" s="152">
        <v>39</v>
      </c>
      <c r="E1746" s="10" t="s">
        <v>673</v>
      </c>
      <c r="F1746" s="152">
        <f t="shared" si="99"/>
        <v>1956</v>
      </c>
      <c r="G1746" s="152"/>
      <c r="H1746" s="152"/>
      <c r="I1746" s="152"/>
      <c r="J1746" s="194">
        <v>39</v>
      </c>
    </row>
    <row r="1747" spans="1:10">
      <c r="A1747" s="10" t="str">
        <f t="shared" si="98"/>
        <v>HWW-1391957</v>
      </c>
      <c r="B1747" s="10" t="s">
        <v>618</v>
      </c>
      <c r="C1747" s="152" t="s">
        <v>622</v>
      </c>
      <c r="D1747" s="152">
        <v>39</v>
      </c>
      <c r="E1747" s="10" t="s">
        <v>673</v>
      </c>
      <c r="F1747" s="152">
        <f t="shared" si="99"/>
        <v>1957</v>
      </c>
      <c r="G1747" s="152"/>
      <c r="H1747" s="152"/>
      <c r="I1747" s="152"/>
      <c r="J1747" s="194">
        <v>41</v>
      </c>
    </row>
    <row r="1748" spans="1:10">
      <c r="A1748" s="10" t="str">
        <f t="shared" si="98"/>
        <v>HWW-1391958</v>
      </c>
      <c r="B1748" s="10" t="s">
        <v>618</v>
      </c>
      <c r="C1748" s="152" t="s">
        <v>622</v>
      </c>
      <c r="D1748" s="152">
        <v>39</v>
      </c>
      <c r="E1748" s="10" t="s">
        <v>673</v>
      </c>
      <c r="F1748" s="152">
        <f t="shared" si="99"/>
        <v>1958</v>
      </c>
      <c r="G1748" s="152"/>
      <c r="H1748" s="152"/>
      <c r="I1748" s="152"/>
      <c r="J1748" s="194">
        <v>44</v>
      </c>
    </row>
    <row r="1749" spans="1:10">
      <c r="A1749" s="10" t="str">
        <f t="shared" si="98"/>
        <v>HWW-1391959</v>
      </c>
      <c r="B1749" s="10" t="s">
        <v>618</v>
      </c>
      <c r="C1749" s="152" t="s">
        <v>622</v>
      </c>
      <c r="D1749" s="152">
        <v>39</v>
      </c>
      <c r="E1749" s="10" t="s">
        <v>673</v>
      </c>
      <c r="F1749" s="152">
        <f t="shared" si="99"/>
        <v>1959</v>
      </c>
      <c r="G1749" s="152"/>
      <c r="H1749" s="152"/>
      <c r="I1749" s="152"/>
      <c r="J1749" s="194">
        <v>46</v>
      </c>
    </row>
    <row r="1750" spans="1:10">
      <c r="A1750" s="10" t="str">
        <f t="shared" si="98"/>
        <v>HWW-1391960</v>
      </c>
      <c r="B1750" s="10" t="s">
        <v>618</v>
      </c>
      <c r="C1750" s="152" t="s">
        <v>622</v>
      </c>
      <c r="D1750" s="152">
        <v>39</v>
      </c>
      <c r="E1750" s="10" t="s">
        <v>673</v>
      </c>
      <c r="F1750" s="152">
        <f t="shared" si="99"/>
        <v>1960</v>
      </c>
      <c r="G1750" s="152"/>
      <c r="H1750" s="152"/>
      <c r="I1750" s="152"/>
      <c r="J1750" s="194">
        <v>48</v>
      </c>
    </row>
    <row r="1751" spans="1:10">
      <c r="A1751" s="10" t="str">
        <f t="shared" si="98"/>
        <v>HWW-1391961</v>
      </c>
      <c r="B1751" s="10" t="s">
        <v>618</v>
      </c>
      <c r="C1751" s="152" t="s">
        <v>622</v>
      </c>
      <c r="D1751" s="152">
        <v>39</v>
      </c>
      <c r="E1751" s="10" t="s">
        <v>673</v>
      </c>
      <c r="F1751" s="152">
        <f t="shared" si="99"/>
        <v>1961</v>
      </c>
      <c r="G1751" s="152"/>
      <c r="H1751" s="152"/>
      <c r="I1751" s="152"/>
      <c r="J1751" s="194">
        <v>50</v>
      </c>
    </row>
    <row r="1752" spans="1:10">
      <c r="A1752" s="10" t="str">
        <f t="shared" si="98"/>
        <v>HWW-1391962</v>
      </c>
      <c r="B1752" s="10" t="s">
        <v>618</v>
      </c>
      <c r="C1752" s="152" t="s">
        <v>622</v>
      </c>
      <c r="D1752" s="152">
        <v>39</v>
      </c>
      <c r="E1752" s="10" t="s">
        <v>673</v>
      </c>
      <c r="F1752" s="152">
        <f t="shared" si="99"/>
        <v>1962</v>
      </c>
      <c r="G1752" s="152"/>
      <c r="H1752" s="152"/>
      <c r="I1752" s="152"/>
      <c r="J1752" s="194">
        <v>51</v>
      </c>
    </row>
    <row r="1753" spans="1:10">
      <c r="A1753" s="10" t="str">
        <f t="shared" si="98"/>
        <v>HWW-1391963</v>
      </c>
      <c r="B1753" s="10" t="s">
        <v>618</v>
      </c>
      <c r="C1753" s="152" t="s">
        <v>622</v>
      </c>
      <c r="D1753" s="152">
        <v>39</v>
      </c>
      <c r="E1753" s="10" t="s">
        <v>673</v>
      </c>
      <c r="F1753" s="152">
        <f t="shared" si="99"/>
        <v>1963</v>
      </c>
      <c r="G1753" s="152"/>
      <c r="H1753" s="152"/>
      <c r="I1753" s="152"/>
      <c r="J1753" s="194">
        <v>53</v>
      </c>
    </row>
    <row r="1754" spans="1:10">
      <c r="A1754" s="10" t="str">
        <f t="shared" si="98"/>
        <v>HWW-1391964</v>
      </c>
      <c r="B1754" s="10" t="s">
        <v>618</v>
      </c>
      <c r="C1754" s="152" t="s">
        <v>622</v>
      </c>
      <c r="D1754" s="152">
        <v>39</v>
      </c>
      <c r="E1754" s="10" t="s">
        <v>673</v>
      </c>
      <c r="F1754" s="152">
        <f t="shared" si="99"/>
        <v>1964</v>
      </c>
      <c r="G1754" s="152"/>
      <c r="H1754" s="152"/>
      <c r="I1754" s="152"/>
      <c r="J1754" s="194">
        <v>55</v>
      </c>
    </row>
    <row r="1755" spans="1:10">
      <c r="A1755" s="10" t="str">
        <f t="shared" si="98"/>
        <v>HWW-1391965</v>
      </c>
      <c r="B1755" s="10" t="s">
        <v>618</v>
      </c>
      <c r="C1755" s="152" t="s">
        <v>622</v>
      </c>
      <c r="D1755" s="152">
        <v>39</v>
      </c>
      <c r="E1755" s="10" t="s">
        <v>673</v>
      </c>
      <c r="F1755" s="152">
        <f t="shared" si="99"/>
        <v>1965</v>
      </c>
      <c r="G1755" s="152"/>
      <c r="H1755" s="152"/>
      <c r="I1755" s="152"/>
      <c r="J1755" s="194">
        <v>58</v>
      </c>
    </row>
    <row r="1756" spans="1:10">
      <c r="A1756" s="10" t="str">
        <f t="shared" si="98"/>
        <v>HWW-1391966</v>
      </c>
      <c r="B1756" s="10" t="s">
        <v>618</v>
      </c>
      <c r="C1756" s="152" t="s">
        <v>622</v>
      </c>
      <c r="D1756" s="152">
        <v>39</v>
      </c>
      <c r="E1756" s="10" t="s">
        <v>673</v>
      </c>
      <c r="F1756" s="152">
        <f t="shared" si="99"/>
        <v>1966</v>
      </c>
      <c r="G1756" s="152"/>
      <c r="H1756" s="152"/>
      <c r="I1756" s="152"/>
      <c r="J1756" s="194">
        <v>60</v>
      </c>
    </row>
    <row r="1757" spans="1:10">
      <c r="A1757" s="10" t="str">
        <f t="shared" si="98"/>
        <v>HWW-1391967</v>
      </c>
      <c r="B1757" s="10" t="s">
        <v>618</v>
      </c>
      <c r="C1757" s="152" t="s">
        <v>622</v>
      </c>
      <c r="D1757" s="152">
        <v>39</v>
      </c>
      <c r="E1757" s="10" t="s">
        <v>673</v>
      </c>
      <c r="F1757" s="152">
        <f t="shared" si="99"/>
        <v>1967</v>
      </c>
      <c r="G1757" s="152"/>
      <c r="H1757" s="152"/>
      <c r="I1757" s="152"/>
      <c r="J1757" s="194">
        <v>63</v>
      </c>
    </row>
    <row r="1758" spans="1:10">
      <c r="A1758" s="10" t="str">
        <f t="shared" si="98"/>
        <v>HWW-1391968</v>
      </c>
      <c r="B1758" s="10" t="s">
        <v>618</v>
      </c>
      <c r="C1758" s="152" t="s">
        <v>622</v>
      </c>
      <c r="D1758" s="152">
        <v>39</v>
      </c>
      <c r="E1758" s="10" t="s">
        <v>673</v>
      </c>
      <c r="F1758" s="152">
        <f t="shared" si="99"/>
        <v>1968</v>
      </c>
      <c r="G1758" s="152"/>
      <c r="H1758" s="152"/>
      <c r="I1758" s="152"/>
      <c r="J1758" s="194">
        <v>66</v>
      </c>
    </row>
    <row r="1759" spans="1:10">
      <c r="A1759" s="10" t="str">
        <f t="shared" si="98"/>
        <v>HWW-1391969</v>
      </c>
      <c r="B1759" s="10" t="s">
        <v>618</v>
      </c>
      <c r="C1759" s="152" t="s">
        <v>622</v>
      </c>
      <c r="D1759" s="152">
        <v>39</v>
      </c>
      <c r="E1759" s="10" t="s">
        <v>673</v>
      </c>
      <c r="F1759" s="152">
        <f t="shared" si="99"/>
        <v>1969</v>
      </c>
      <c r="G1759" s="152"/>
      <c r="H1759" s="152"/>
      <c r="I1759" s="152"/>
      <c r="J1759" s="194">
        <v>72</v>
      </c>
    </row>
    <row r="1760" spans="1:10">
      <c r="A1760" s="10" t="str">
        <f t="shared" si="98"/>
        <v>HWW-1391970</v>
      </c>
      <c r="B1760" s="10" t="s">
        <v>618</v>
      </c>
      <c r="C1760" s="152" t="s">
        <v>622</v>
      </c>
      <c r="D1760" s="152">
        <v>39</v>
      </c>
      <c r="E1760" s="10" t="s">
        <v>673</v>
      </c>
      <c r="F1760" s="152" t="s">
        <v>535</v>
      </c>
      <c r="G1760" s="152"/>
      <c r="H1760" s="152"/>
      <c r="I1760" s="152"/>
      <c r="J1760" s="194">
        <v>79</v>
      </c>
    </row>
    <row r="1761" spans="1:10">
      <c r="A1761" s="10" t="str">
        <f t="shared" si="98"/>
        <v>HWW-1391971</v>
      </c>
      <c r="B1761" s="10" t="s">
        <v>618</v>
      </c>
      <c r="C1761" s="152" t="s">
        <v>622</v>
      </c>
      <c r="D1761" s="152">
        <v>39</v>
      </c>
      <c r="E1761" s="10" t="s">
        <v>673</v>
      </c>
      <c r="F1761" s="152" t="s">
        <v>536</v>
      </c>
      <c r="G1761" s="152"/>
      <c r="H1761" s="152"/>
      <c r="I1761" s="152"/>
      <c r="J1761" s="194">
        <v>89</v>
      </c>
    </row>
    <row r="1762" spans="1:10">
      <c r="A1762" s="10" t="str">
        <f t="shared" si="98"/>
        <v>HWW-1391972</v>
      </c>
      <c r="B1762" s="10" t="s">
        <v>618</v>
      </c>
      <c r="C1762" s="152" t="s">
        <v>622</v>
      </c>
      <c r="D1762" s="152">
        <v>39</v>
      </c>
      <c r="E1762" s="10" t="s">
        <v>673</v>
      </c>
      <c r="F1762" s="152" t="s">
        <v>537</v>
      </c>
      <c r="G1762" s="152"/>
      <c r="H1762" s="152"/>
      <c r="I1762" s="152"/>
      <c r="J1762" s="194">
        <v>96</v>
      </c>
    </row>
    <row r="1763" spans="1:10">
      <c r="A1763" s="10" t="str">
        <f t="shared" si="98"/>
        <v>HWW-1391973</v>
      </c>
      <c r="B1763" s="10" t="s">
        <v>618</v>
      </c>
      <c r="C1763" s="152" t="s">
        <v>622</v>
      </c>
      <c r="D1763" s="152">
        <v>39</v>
      </c>
      <c r="E1763" s="10" t="s">
        <v>673</v>
      </c>
      <c r="F1763" s="152" t="s">
        <v>538</v>
      </c>
      <c r="G1763" s="152"/>
      <c r="H1763" s="152"/>
      <c r="I1763" s="152"/>
      <c r="J1763" s="194">
        <v>100</v>
      </c>
    </row>
    <row r="1764" spans="1:10">
      <c r="A1764" s="10" t="str">
        <f t="shared" si="98"/>
        <v>HWW-1391974</v>
      </c>
      <c r="B1764" s="10" t="s">
        <v>618</v>
      </c>
      <c r="C1764" s="152" t="s">
        <v>622</v>
      </c>
      <c r="D1764" s="152">
        <v>39</v>
      </c>
      <c r="E1764" s="10" t="s">
        <v>673</v>
      </c>
      <c r="F1764" s="152" t="s">
        <v>539</v>
      </c>
      <c r="G1764" s="152"/>
      <c r="H1764" s="152"/>
      <c r="I1764" s="152"/>
      <c r="J1764" s="194">
        <v>115</v>
      </c>
    </row>
    <row r="1765" spans="1:10">
      <c r="A1765" s="10" t="str">
        <f t="shared" si="98"/>
        <v>HWW-1391975</v>
      </c>
      <c r="B1765" s="10" t="s">
        <v>618</v>
      </c>
      <c r="C1765" s="152" t="s">
        <v>622</v>
      </c>
      <c r="D1765" s="152">
        <v>39</v>
      </c>
      <c r="E1765" s="10" t="s">
        <v>673</v>
      </c>
      <c r="F1765" s="152" t="s">
        <v>540</v>
      </c>
      <c r="G1765" s="152"/>
      <c r="H1765" s="152"/>
      <c r="I1765" s="152"/>
      <c r="J1765" s="194">
        <v>123</v>
      </c>
    </row>
    <row r="1766" spans="1:10">
      <c r="A1766" s="10" t="str">
        <f t="shared" si="98"/>
        <v>HWW-1391976</v>
      </c>
      <c r="B1766" s="10" t="s">
        <v>618</v>
      </c>
      <c r="C1766" s="152" t="s">
        <v>622</v>
      </c>
      <c r="D1766" s="152">
        <v>39</v>
      </c>
      <c r="E1766" s="10" t="s">
        <v>673</v>
      </c>
      <c r="F1766" s="152" t="s">
        <v>541</v>
      </c>
      <c r="G1766" s="152"/>
      <c r="H1766" s="152"/>
      <c r="I1766" s="152"/>
      <c r="J1766" s="194">
        <v>130</v>
      </c>
    </row>
    <row r="1767" spans="1:10">
      <c r="A1767" s="10" t="str">
        <f t="shared" ref="A1767:A1807" si="100">CONCATENATE(B1767,C1767,D1767,F1767)</f>
        <v>HWW-1391977</v>
      </c>
      <c r="B1767" s="10" t="s">
        <v>618</v>
      </c>
      <c r="C1767" s="152" t="s">
        <v>622</v>
      </c>
      <c r="D1767" s="152">
        <v>39</v>
      </c>
      <c r="E1767" s="10" t="s">
        <v>673</v>
      </c>
      <c r="F1767" s="152" t="s">
        <v>542</v>
      </c>
      <c r="G1767" s="152"/>
      <c r="H1767" s="152"/>
      <c r="I1767" s="152"/>
      <c r="J1767" s="194">
        <v>139</v>
      </c>
    </row>
    <row r="1768" spans="1:10">
      <c r="A1768" s="10" t="str">
        <f t="shared" si="100"/>
        <v>HWW-1391978</v>
      </c>
      <c r="B1768" s="10" t="s">
        <v>618</v>
      </c>
      <c r="C1768" s="152" t="s">
        <v>622</v>
      </c>
      <c r="D1768" s="152">
        <v>39</v>
      </c>
      <c r="E1768" s="10" t="s">
        <v>673</v>
      </c>
      <c r="F1768" s="152" t="s">
        <v>543</v>
      </c>
      <c r="G1768" s="152"/>
      <c r="H1768" s="152"/>
      <c r="I1768" s="152"/>
      <c r="J1768" s="194">
        <v>145</v>
      </c>
    </row>
    <row r="1769" spans="1:10">
      <c r="A1769" s="10" t="str">
        <f t="shared" si="100"/>
        <v>HWW-1391979</v>
      </c>
      <c r="B1769" s="10" t="s">
        <v>618</v>
      </c>
      <c r="C1769" s="152" t="s">
        <v>622</v>
      </c>
      <c r="D1769" s="152">
        <v>39</v>
      </c>
      <c r="E1769" s="10" t="s">
        <v>673</v>
      </c>
      <c r="F1769" s="152" t="s">
        <v>544</v>
      </c>
      <c r="G1769" s="152"/>
      <c r="H1769" s="152"/>
      <c r="I1769" s="152"/>
      <c r="J1769" s="194">
        <v>160</v>
      </c>
    </row>
    <row r="1770" spans="1:10">
      <c r="A1770" s="10" t="str">
        <f t="shared" si="100"/>
        <v>HWW-1391980</v>
      </c>
      <c r="B1770" s="10" t="s">
        <v>618</v>
      </c>
      <c r="C1770" s="152" t="s">
        <v>622</v>
      </c>
      <c r="D1770" s="152">
        <v>39</v>
      </c>
      <c r="E1770" s="10" t="s">
        <v>673</v>
      </c>
      <c r="F1770" s="152" t="s">
        <v>545</v>
      </c>
      <c r="G1770" s="152"/>
      <c r="H1770" s="152"/>
      <c r="I1770" s="152"/>
      <c r="J1770" s="194">
        <v>175</v>
      </c>
    </row>
    <row r="1771" spans="1:10">
      <c r="A1771" s="10" t="str">
        <f t="shared" si="100"/>
        <v>HWW-1391981</v>
      </c>
      <c r="B1771" s="10" t="s">
        <v>618</v>
      </c>
      <c r="C1771" s="152" t="s">
        <v>622</v>
      </c>
      <c r="D1771" s="152">
        <v>39</v>
      </c>
      <c r="E1771" s="10" t="s">
        <v>673</v>
      </c>
      <c r="F1771" s="152" t="s">
        <v>546</v>
      </c>
      <c r="G1771" s="152"/>
      <c r="H1771" s="152"/>
      <c r="I1771" s="152"/>
      <c r="J1771" s="194">
        <v>184</v>
      </c>
    </row>
    <row r="1772" spans="1:10">
      <c r="A1772" s="10" t="str">
        <f t="shared" si="100"/>
        <v>HWW-1391982</v>
      </c>
      <c r="B1772" s="10" t="s">
        <v>618</v>
      </c>
      <c r="C1772" s="152" t="s">
        <v>622</v>
      </c>
      <c r="D1772" s="152">
        <v>39</v>
      </c>
      <c r="E1772" s="10" t="s">
        <v>673</v>
      </c>
      <c r="F1772" s="152" t="s">
        <v>547</v>
      </c>
      <c r="G1772" s="152"/>
      <c r="H1772" s="152"/>
      <c r="I1772" s="152"/>
      <c r="J1772" s="194">
        <v>198</v>
      </c>
    </row>
    <row r="1773" spans="1:10">
      <c r="A1773" s="10" t="str">
        <f t="shared" si="100"/>
        <v>HWW-1391983</v>
      </c>
      <c r="B1773" s="10" t="s">
        <v>618</v>
      </c>
      <c r="C1773" s="152" t="s">
        <v>622</v>
      </c>
      <c r="D1773" s="152">
        <v>39</v>
      </c>
      <c r="E1773" s="10" t="s">
        <v>673</v>
      </c>
      <c r="F1773" s="152" t="s">
        <v>548</v>
      </c>
      <c r="G1773" s="152"/>
      <c r="H1773" s="152"/>
      <c r="I1773" s="152"/>
      <c r="J1773" s="194">
        <v>207</v>
      </c>
    </row>
    <row r="1774" spans="1:10">
      <c r="A1774" s="10" t="str">
        <f t="shared" si="100"/>
        <v>HWW-1391984</v>
      </c>
      <c r="B1774" s="10" t="s">
        <v>618</v>
      </c>
      <c r="C1774" s="152" t="s">
        <v>622</v>
      </c>
      <c r="D1774" s="152">
        <v>39</v>
      </c>
      <c r="E1774" s="10" t="s">
        <v>673</v>
      </c>
      <c r="F1774" s="152" t="s">
        <v>549</v>
      </c>
      <c r="G1774" s="152"/>
      <c r="H1774" s="152"/>
      <c r="I1774" s="152"/>
      <c r="J1774" s="194">
        <v>215</v>
      </c>
    </row>
    <row r="1775" spans="1:10">
      <c r="A1775" s="10" t="str">
        <f t="shared" si="100"/>
        <v>HWW-1391985</v>
      </c>
      <c r="B1775" s="10" t="s">
        <v>618</v>
      </c>
      <c r="C1775" s="152" t="s">
        <v>622</v>
      </c>
      <c r="D1775" s="152">
        <v>39</v>
      </c>
      <c r="E1775" s="10" t="s">
        <v>673</v>
      </c>
      <c r="F1775" s="152" t="s">
        <v>550</v>
      </c>
      <c r="G1775" s="152"/>
      <c r="H1775" s="152"/>
      <c r="I1775" s="152"/>
      <c r="J1775" s="194">
        <v>221</v>
      </c>
    </row>
    <row r="1776" spans="1:10">
      <c r="A1776" s="10" t="str">
        <f t="shared" si="100"/>
        <v>HWW-1391986</v>
      </c>
      <c r="B1776" s="10" t="s">
        <v>618</v>
      </c>
      <c r="C1776" s="152" t="s">
        <v>622</v>
      </c>
      <c r="D1776" s="152">
        <v>39</v>
      </c>
      <c r="E1776" s="10" t="s">
        <v>673</v>
      </c>
      <c r="F1776" s="152" t="s">
        <v>551</v>
      </c>
      <c r="G1776" s="152"/>
      <c r="H1776" s="152"/>
      <c r="I1776" s="152"/>
      <c r="J1776" s="194">
        <v>226</v>
      </c>
    </row>
    <row r="1777" spans="1:10">
      <c r="A1777" s="10" t="str">
        <f t="shared" si="100"/>
        <v>HWW-1391987</v>
      </c>
      <c r="B1777" s="10" t="s">
        <v>618</v>
      </c>
      <c r="C1777" s="152" t="s">
        <v>622</v>
      </c>
      <c r="D1777" s="152">
        <v>39</v>
      </c>
      <c r="E1777" s="10" t="s">
        <v>673</v>
      </c>
      <c r="F1777" s="152" t="s">
        <v>552</v>
      </c>
      <c r="G1777" s="152"/>
      <c r="H1777" s="152"/>
      <c r="I1777" s="152"/>
      <c r="J1777" s="194">
        <v>230</v>
      </c>
    </row>
    <row r="1778" spans="1:10">
      <c r="A1778" s="10" t="str">
        <f t="shared" si="100"/>
        <v>HWW-1391988</v>
      </c>
      <c r="B1778" s="10" t="s">
        <v>618</v>
      </c>
      <c r="C1778" s="152" t="s">
        <v>622</v>
      </c>
      <c r="D1778" s="152">
        <v>39</v>
      </c>
      <c r="E1778" s="10" t="s">
        <v>673</v>
      </c>
      <c r="F1778" s="152" t="s">
        <v>553</v>
      </c>
      <c r="G1778" s="152"/>
      <c r="H1778" s="152"/>
      <c r="I1778" s="152"/>
      <c r="J1778" s="194">
        <v>245</v>
      </c>
    </row>
    <row r="1779" spans="1:10">
      <c r="A1779" s="10" t="str">
        <f t="shared" si="100"/>
        <v>HWW-1391989</v>
      </c>
      <c r="B1779" s="10" t="s">
        <v>618</v>
      </c>
      <c r="C1779" s="152" t="s">
        <v>622</v>
      </c>
      <c r="D1779" s="152">
        <v>39</v>
      </c>
      <c r="E1779" s="10" t="s">
        <v>673</v>
      </c>
      <c r="F1779" s="152" t="s">
        <v>554</v>
      </c>
      <c r="G1779" s="152"/>
      <c r="H1779" s="152"/>
      <c r="I1779" s="152"/>
      <c r="J1779" s="194">
        <v>258</v>
      </c>
    </row>
    <row r="1780" spans="1:10">
      <c r="A1780" s="10" t="str">
        <f t="shared" si="100"/>
        <v>HWW-1391990</v>
      </c>
      <c r="B1780" s="10" t="s">
        <v>618</v>
      </c>
      <c r="C1780" s="152" t="s">
        <v>622</v>
      </c>
      <c r="D1780" s="152">
        <v>39</v>
      </c>
      <c r="E1780" s="10" t="s">
        <v>673</v>
      </c>
      <c r="F1780" s="152" t="s">
        <v>555</v>
      </c>
      <c r="G1780" s="152"/>
      <c r="H1780" s="152"/>
      <c r="I1780" s="152"/>
      <c r="J1780" s="194">
        <v>262</v>
      </c>
    </row>
    <row r="1781" spans="1:10">
      <c r="A1781" s="10" t="str">
        <f t="shared" si="100"/>
        <v>HWW-1391991</v>
      </c>
      <c r="B1781" s="10" t="s">
        <v>618</v>
      </c>
      <c r="C1781" s="152" t="s">
        <v>622</v>
      </c>
      <c r="D1781" s="152">
        <v>39</v>
      </c>
      <c r="E1781" s="10" t="s">
        <v>673</v>
      </c>
      <c r="F1781" s="152" t="s">
        <v>556</v>
      </c>
      <c r="G1781" s="152"/>
      <c r="H1781" s="152"/>
      <c r="I1781" s="152"/>
      <c r="J1781" s="194">
        <v>272</v>
      </c>
    </row>
    <row r="1782" spans="1:10">
      <c r="A1782" s="10" t="str">
        <f t="shared" si="100"/>
        <v>HWW-1391992</v>
      </c>
      <c r="B1782" s="10" t="s">
        <v>618</v>
      </c>
      <c r="C1782" s="152" t="s">
        <v>622</v>
      </c>
      <c r="D1782" s="152">
        <v>39</v>
      </c>
      <c r="E1782" s="10" t="s">
        <v>673</v>
      </c>
      <c r="F1782" s="152" t="s">
        <v>557</v>
      </c>
      <c r="G1782" s="152"/>
      <c r="H1782" s="152"/>
      <c r="I1782" s="152"/>
      <c r="J1782" s="194">
        <v>283</v>
      </c>
    </row>
    <row r="1783" spans="1:10">
      <c r="A1783" s="10" t="str">
        <f t="shared" si="100"/>
        <v>HWW-1391993</v>
      </c>
      <c r="B1783" s="10" t="s">
        <v>618</v>
      </c>
      <c r="C1783" s="152" t="s">
        <v>622</v>
      </c>
      <c r="D1783" s="152">
        <v>39</v>
      </c>
      <c r="E1783" s="10" t="s">
        <v>673</v>
      </c>
      <c r="F1783" s="152" t="s">
        <v>558</v>
      </c>
      <c r="G1783" s="152"/>
      <c r="H1783" s="152"/>
      <c r="I1783" s="152"/>
      <c r="J1783" s="194">
        <v>292</v>
      </c>
    </row>
    <row r="1784" spans="1:10">
      <c r="A1784" s="10" t="str">
        <f t="shared" si="100"/>
        <v>HWW-1391994</v>
      </c>
      <c r="B1784" s="10" t="s">
        <v>618</v>
      </c>
      <c r="C1784" s="152" t="s">
        <v>622</v>
      </c>
      <c r="D1784" s="152">
        <v>39</v>
      </c>
      <c r="E1784" s="10" t="s">
        <v>673</v>
      </c>
      <c r="F1784" s="152" t="s">
        <v>559</v>
      </c>
      <c r="G1784" s="152"/>
      <c r="H1784" s="152"/>
      <c r="I1784" s="152"/>
      <c r="J1784" s="194">
        <v>300</v>
      </c>
    </row>
    <row r="1785" spans="1:10">
      <c r="A1785" s="10" t="str">
        <f t="shared" si="100"/>
        <v>HWW-1391995</v>
      </c>
      <c r="B1785" s="10" t="s">
        <v>618</v>
      </c>
      <c r="C1785" s="152" t="s">
        <v>622</v>
      </c>
      <c r="D1785" s="152">
        <v>39</v>
      </c>
      <c r="E1785" s="10" t="s">
        <v>673</v>
      </c>
      <c r="F1785" s="152" t="s">
        <v>560</v>
      </c>
      <c r="G1785" s="152"/>
      <c r="H1785" s="152"/>
      <c r="I1785" s="152"/>
      <c r="J1785" s="194">
        <v>307</v>
      </c>
    </row>
    <row r="1786" spans="1:10">
      <c r="A1786" s="10" t="str">
        <f t="shared" si="100"/>
        <v>HWW-1391996</v>
      </c>
      <c r="B1786" s="10" t="s">
        <v>618</v>
      </c>
      <c r="C1786" s="152" t="s">
        <v>622</v>
      </c>
      <c r="D1786" s="152">
        <v>39</v>
      </c>
      <c r="E1786" s="10" t="s">
        <v>673</v>
      </c>
      <c r="F1786" s="152" t="s">
        <v>561</v>
      </c>
      <c r="G1786" s="152"/>
      <c r="H1786" s="152"/>
      <c r="I1786" s="152"/>
      <c r="J1786" s="194">
        <v>321</v>
      </c>
    </row>
    <row r="1787" spans="1:10">
      <c r="A1787" s="10" t="str">
        <f t="shared" si="100"/>
        <v>HWW-1391997</v>
      </c>
      <c r="B1787" s="10" t="s">
        <v>618</v>
      </c>
      <c r="C1787" s="152" t="s">
        <v>622</v>
      </c>
      <c r="D1787" s="152">
        <v>39</v>
      </c>
      <c r="E1787" s="10" t="s">
        <v>673</v>
      </c>
      <c r="F1787" s="152" t="s">
        <v>562</v>
      </c>
      <c r="G1787" s="152"/>
      <c r="H1787" s="152"/>
      <c r="I1787" s="152"/>
      <c r="J1787" s="194">
        <v>323</v>
      </c>
    </row>
    <row r="1788" spans="1:10">
      <c r="A1788" s="10" t="str">
        <f t="shared" si="100"/>
        <v>HWW-1391998</v>
      </c>
      <c r="B1788" s="10" t="s">
        <v>618</v>
      </c>
      <c r="C1788" s="152" t="s">
        <v>622</v>
      </c>
      <c r="D1788" s="152">
        <v>39</v>
      </c>
      <c r="E1788" s="10" t="s">
        <v>673</v>
      </c>
      <c r="F1788" s="152" t="s">
        <v>563</v>
      </c>
      <c r="G1788" s="152"/>
      <c r="H1788" s="152"/>
      <c r="I1788" s="152"/>
      <c r="J1788" s="194">
        <v>330</v>
      </c>
    </row>
    <row r="1789" spans="1:10">
      <c r="A1789" s="10" t="str">
        <f t="shared" si="100"/>
        <v>HWW-1391999</v>
      </c>
      <c r="B1789" s="10" t="s">
        <v>618</v>
      </c>
      <c r="C1789" s="152" t="s">
        <v>622</v>
      </c>
      <c r="D1789" s="152">
        <v>39</v>
      </c>
      <c r="E1789" s="10" t="s">
        <v>673</v>
      </c>
      <c r="F1789" s="152" t="s">
        <v>564</v>
      </c>
      <c r="G1789" s="152"/>
      <c r="H1789" s="152"/>
      <c r="I1789" s="152"/>
      <c r="J1789" s="194">
        <v>334</v>
      </c>
    </row>
    <row r="1790" spans="1:10">
      <c r="A1790" s="10" t="str">
        <f t="shared" si="100"/>
        <v>HWW-1392000</v>
      </c>
      <c r="B1790" s="10" t="s">
        <v>618</v>
      </c>
      <c r="C1790" s="152" t="s">
        <v>622</v>
      </c>
      <c r="D1790" s="152">
        <v>39</v>
      </c>
      <c r="E1790" s="10" t="s">
        <v>673</v>
      </c>
      <c r="F1790" s="152" t="s">
        <v>565</v>
      </c>
      <c r="G1790" s="152"/>
      <c r="H1790" s="152"/>
      <c r="I1790" s="152"/>
      <c r="J1790" s="194">
        <v>348</v>
      </c>
    </row>
    <row r="1791" spans="1:10">
      <c r="A1791" s="10" t="str">
        <f t="shared" si="100"/>
        <v>HWW-1392001</v>
      </c>
      <c r="B1791" s="10" t="s">
        <v>618</v>
      </c>
      <c r="C1791" s="152" t="s">
        <v>622</v>
      </c>
      <c r="D1791" s="152">
        <v>39</v>
      </c>
      <c r="E1791" s="10" t="s">
        <v>673</v>
      </c>
      <c r="F1791" s="152" t="s">
        <v>566</v>
      </c>
      <c r="G1791" s="152">
        <v>352</v>
      </c>
      <c r="H1791" s="152">
        <v>255</v>
      </c>
      <c r="I1791" s="152">
        <f t="shared" ref="I1791:I1806" si="101">G1792</f>
        <v>354</v>
      </c>
      <c r="J1791" s="152">
        <f t="shared" ref="J1791:J1806" si="102">ROUND((G1791+2*H1791+I1791)/4,1)</f>
        <v>304</v>
      </c>
    </row>
    <row r="1792" spans="1:10">
      <c r="A1792" s="10" t="str">
        <f t="shared" si="100"/>
        <v>HWW-1392002</v>
      </c>
      <c r="B1792" s="10" t="s">
        <v>618</v>
      </c>
      <c r="C1792" s="152" t="s">
        <v>622</v>
      </c>
      <c r="D1792" s="152">
        <v>39</v>
      </c>
      <c r="E1792" s="10" t="s">
        <v>673</v>
      </c>
      <c r="F1792" s="152" t="s">
        <v>567</v>
      </c>
      <c r="G1792" s="152">
        <v>354</v>
      </c>
      <c r="H1792" s="152">
        <v>361</v>
      </c>
      <c r="I1792" s="152">
        <f t="shared" si="101"/>
        <v>363</v>
      </c>
      <c r="J1792" s="152">
        <f t="shared" si="102"/>
        <v>359.8</v>
      </c>
    </row>
    <row r="1793" spans="1:10">
      <c r="A1793" s="10" t="str">
        <f t="shared" si="100"/>
        <v>HWW-1392003</v>
      </c>
      <c r="B1793" s="10" t="s">
        <v>618</v>
      </c>
      <c r="C1793" s="152" t="s">
        <v>622</v>
      </c>
      <c r="D1793" s="152">
        <v>39</v>
      </c>
      <c r="E1793" s="10" t="s">
        <v>673</v>
      </c>
      <c r="F1793" s="152" t="s">
        <v>568</v>
      </c>
      <c r="G1793" s="152">
        <v>363</v>
      </c>
      <c r="H1793" s="152">
        <v>365</v>
      </c>
      <c r="I1793" s="152">
        <f t="shared" si="101"/>
        <v>377</v>
      </c>
      <c r="J1793" s="152">
        <f t="shared" si="102"/>
        <v>367.5</v>
      </c>
    </row>
    <row r="1794" spans="1:10">
      <c r="A1794" s="10" t="str">
        <f t="shared" si="100"/>
        <v>HWW-1392004</v>
      </c>
      <c r="B1794" s="10" t="s">
        <v>618</v>
      </c>
      <c r="C1794" s="152" t="s">
        <v>622</v>
      </c>
      <c r="D1794" s="152">
        <v>39</v>
      </c>
      <c r="E1794" s="10" t="s">
        <v>673</v>
      </c>
      <c r="F1794" s="152" t="s">
        <v>569</v>
      </c>
      <c r="G1794" s="152">
        <v>377</v>
      </c>
      <c r="H1794" s="152">
        <v>386</v>
      </c>
      <c r="I1794" s="152">
        <f t="shared" si="101"/>
        <v>404</v>
      </c>
      <c r="J1794" s="152">
        <f t="shared" si="102"/>
        <v>388.3</v>
      </c>
    </row>
    <row r="1795" spans="1:10">
      <c r="A1795" s="10" t="str">
        <f t="shared" si="100"/>
        <v>HWW-1392005</v>
      </c>
      <c r="B1795" s="10" t="s">
        <v>618</v>
      </c>
      <c r="C1795" s="152" t="s">
        <v>622</v>
      </c>
      <c r="D1795" s="152">
        <v>39</v>
      </c>
      <c r="E1795" s="10" t="s">
        <v>673</v>
      </c>
      <c r="F1795" s="152" t="s">
        <v>570</v>
      </c>
      <c r="G1795" s="152">
        <v>404</v>
      </c>
      <c r="H1795" s="152">
        <v>407</v>
      </c>
      <c r="I1795" s="152">
        <f t="shared" si="101"/>
        <v>421</v>
      </c>
      <c r="J1795" s="152">
        <f t="shared" si="102"/>
        <v>409.8</v>
      </c>
    </row>
    <row r="1796" spans="1:10">
      <c r="A1796" s="10" t="str">
        <f t="shared" si="100"/>
        <v>HWW-1392006</v>
      </c>
      <c r="B1796" s="10" t="s">
        <v>618</v>
      </c>
      <c r="C1796" s="152" t="s">
        <v>622</v>
      </c>
      <c r="D1796" s="152">
        <v>39</v>
      </c>
      <c r="E1796" s="10" t="s">
        <v>673</v>
      </c>
      <c r="F1796" s="152" t="s">
        <v>571</v>
      </c>
      <c r="G1796" s="152">
        <v>421</v>
      </c>
      <c r="H1796" s="152">
        <v>459</v>
      </c>
      <c r="I1796" s="152">
        <f t="shared" si="101"/>
        <v>478</v>
      </c>
      <c r="J1796" s="152">
        <f t="shared" si="102"/>
        <v>454.3</v>
      </c>
    </row>
    <row r="1797" spans="1:10">
      <c r="A1797" s="10" t="str">
        <f t="shared" si="100"/>
        <v>HWW-1392007</v>
      </c>
      <c r="B1797" s="10" t="s">
        <v>618</v>
      </c>
      <c r="C1797" s="152" t="s">
        <v>622</v>
      </c>
      <c r="D1797" s="152">
        <v>39</v>
      </c>
      <c r="E1797" s="10" t="s">
        <v>673</v>
      </c>
      <c r="F1797" s="152" t="s">
        <v>572</v>
      </c>
      <c r="G1797" s="152">
        <v>478</v>
      </c>
      <c r="H1797" s="152">
        <v>481</v>
      </c>
      <c r="I1797" s="152">
        <f t="shared" si="101"/>
        <v>501</v>
      </c>
      <c r="J1797" s="152">
        <f t="shared" si="102"/>
        <v>485.3</v>
      </c>
    </row>
    <row r="1798" spans="1:10">
      <c r="A1798" s="10" t="str">
        <f t="shared" si="100"/>
        <v>HWW-1392008</v>
      </c>
      <c r="B1798" s="10" t="s">
        <v>618</v>
      </c>
      <c r="C1798" s="152" t="s">
        <v>622</v>
      </c>
      <c r="D1798" s="152">
        <v>39</v>
      </c>
      <c r="E1798" s="10" t="s">
        <v>673</v>
      </c>
      <c r="F1798" s="152" t="s">
        <v>573</v>
      </c>
      <c r="G1798" s="152">
        <v>501</v>
      </c>
      <c r="H1798" s="152">
        <v>511</v>
      </c>
      <c r="I1798" s="152">
        <f t="shared" si="101"/>
        <v>534</v>
      </c>
      <c r="J1798" s="152">
        <f t="shared" si="102"/>
        <v>514.29999999999995</v>
      </c>
    </row>
    <row r="1799" spans="1:10">
      <c r="A1799" s="10" t="str">
        <f t="shared" si="100"/>
        <v>HWW-1392009</v>
      </c>
      <c r="B1799" s="10" t="s">
        <v>618</v>
      </c>
      <c r="C1799" s="152" t="s">
        <v>622</v>
      </c>
      <c r="D1799" s="152">
        <v>39</v>
      </c>
      <c r="E1799" s="10" t="s">
        <v>673</v>
      </c>
      <c r="F1799" s="152" t="s">
        <v>574</v>
      </c>
      <c r="G1799" s="152">
        <v>534</v>
      </c>
      <c r="H1799" s="152">
        <v>534</v>
      </c>
      <c r="I1799" s="152">
        <f t="shared" si="101"/>
        <v>545</v>
      </c>
      <c r="J1799" s="152">
        <f t="shared" si="102"/>
        <v>536.79999999999995</v>
      </c>
    </row>
    <row r="1800" spans="1:10">
      <c r="A1800" s="10" t="str">
        <f t="shared" si="100"/>
        <v>HWW-1392010</v>
      </c>
      <c r="B1800" s="10" t="s">
        <v>618</v>
      </c>
      <c r="C1800" s="152" t="s">
        <v>622</v>
      </c>
      <c r="D1800" s="152">
        <v>39</v>
      </c>
      <c r="E1800" s="10" t="s">
        <v>673</v>
      </c>
      <c r="F1800" s="152" t="s">
        <v>575</v>
      </c>
      <c r="G1800" s="152">
        <v>545</v>
      </c>
      <c r="H1800" s="152">
        <v>554</v>
      </c>
      <c r="I1800" s="152">
        <f t="shared" si="101"/>
        <v>568</v>
      </c>
      <c r="J1800" s="152">
        <f t="shared" si="102"/>
        <v>555.29999999999995</v>
      </c>
    </row>
    <row r="1801" spans="1:10">
      <c r="A1801" s="10" t="str">
        <f t="shared" si="100"/>
        <v>HWW-1392011</v>
      </c>
      <c r="B1801" s="10" t="s">
        <v>618</v>
      </c>
      <c r="C1801" s="152" t="s">
        <v>622</v>
      </c>
      <c r="D1801" s="152">
        <v>39</v>
      </c>
      <c r="E1801" s="10" t="s">
        <v>673</v>
      </c>
      <c r="F1801" s="152" t="s">
        <v>576</v>
      </c>
      <c r="G1801" s="152">
        <v>568</v>
      </c>
      <c r="H1801" s="152">
        <v>574</v>
      </c>
      <c r="I1801" s="152">
        <f t="shared" si="101"/>
        <v>589</v>
      </c>
      <c r="J1801" s="152">
        <f t="shared" si="102"/>
        <v>576.29999999999995</v>
      </c>
    </row>
    <row r="1802" spans="1:10">
      <c r="A1802" s="10" t="str">
        <f t="shared" si="100"/>
        <v>HWW-1392012</v>
      </c>
      <c r="B1802" s="10" t="s">
        <v>618</v>
      </c>
      <c r="C1802" s="152" t="s">
        <v>622</v>
      </c>
      <c r="D1802" s="152">
        <v>39</v>
      </c>
      <c r="E1802" s="10" t="s">
        <v>673</v>
      </c>
      <c r="F1802" s="152" t="s">
        <v>577</v>
      </c>
      <c r="G1802" s="152">
        <v>589</v>
      </c>
      <c r="H1802" s="152">
        <v>600</v>
      </c>
      <c r="I1802" s="152">
        <f t="shared" si="101"/>
        <v>602</v>
      </c>
      <c r="J1802" s="152">
        <f t="shared" si="102"/>
        <v>597.79999999999995</v>
      </c>
    </row>
    <row r="1803" spans="1:10">
      <c r="A1803" s="10" t="str">
        <f t="shared" si="100"/>
        <v>HWW-1392013</v>
      </c>
      <c r="B1803" s="10" t="s">
        <v>618</v>
      </c>
      <c r="C1803" s="152" t="s">
        <v>622</v>
      </c>
      <c r="D1803" s="152">
        <v>39</v>
      </c>
      <c r="E1803" s="10" t="s">
        <v>673</v>
      </c>
      <c r="F1803" s="152" t="s">
        <v>578</v>
      </c>
      <c r="G1803" s="152">
        <v>602</v>
      </c>
      <c r="H1803" s="152">
        <v>602</v>
      </c>
      <c r="I1803" s="152">
        <f t="shared" si="101"/>
        <v>603</v>
      </c>
      <c r="J1803" s="152">
        <f t="shared" si="102"/>
        <v>602.29999999999995</v>
      </c>
    </row>
    <row r="1804" spans="1:10">
      <c r="A1804" s="10" t="str">
        <f t="shared" si="100"/>
        <v>HWW-1392014</v>
      </c>
      <c r="B1804" s="10" t="s">
        <v>618</v>
      </c>
      <c r="C1804" s="152" t="s">
        <v>622</v>
      </c>
      <c r="D1804" s="152">
        <v>39</v>
      </c>
      <c r="E1804" s="10" t="s">
        <v>673</v>
      </c>
      <c r="F1804" s="152" t="s">
        <v>579</v>
      </c>
      <c r="G1804" s="152">
        <v>603</v>
      </c>
      <c r="H1804" s="152">
        <v>605</v>
      </c>
      <c r="I1804" s="152">
        <f t="shared" si="101"/>
        <v>617</v>
      </c>
      <c r="J1804" s="152">
        <f t="shared" si="102"/>
        <v>607.5</v>
      </c>
    </row>
    <row r="1805" spans="1:10">
      <c r="A1805" s="10" t="str">
        <f t="shared" si="100"/>
        <v>HWW-1392015</v>
      </c>
      <c r="B1805" s="10" t="s">
        <v>618</v>
      </c>
      <c r="C1805" s="152" t="s">
        <v>622</v>
      </c>
      <c r="D1805" s="152">
        <v>39</v>
      </c>
      <c r="E1805" s="10" t="s">
        <v>673</v>
      </c>
      <c r="F1805" s="152" t="s">
        <v>580</v>
      </c>
      <c r="G1805" s="152">
        <v>617</v>
      </c>
      <c r="H1805" s="152">
        <v>616</v>
      </c>
      <c r="I1805" s="152">
        <f t="shared" si="101"/>
        <v>622</v>
      </c>
      <c r="J1805" s="152">
        <f t="shared" si="102"/>
        <v>617.79999999999995</v>
      </c>
    </row>
    <row r="1806" spans="1:10">
      <c r="A1806" s="10" t="str">
        <f t="shared" si="100"/>
        <v>HWW-1392016</v>
      </c>
      <c r="B1806" s="10" t="s">
        <v>618</v>
      </c>
      <c r="C1806" s="152" t="s">
        <v>622</v>
      </c>
      <c r="D1806" s="152">
        <v>39</v>
      </c>
      <c r="E1806" s="10" t="s">
        <v>673</v>
      </c>
      <c r="F1806" s="152">
        <v>2016</v>
      </c>
      <c r="G1806" s="152">
        <v>622</v>
      </c>
      <c r="H1806" s="152">
        <v>617</v>
      </c>
      <c r="I1806" s="152">
        <f t="shared" si="101"/>
        <v>638</v>
      </c>
      <c r="J1806" s="152">
        <f t="shared" si="102"/>
        <v>623.5</v>
      </c>
    </row>
    <row r="1807" spans="1:10">
      <c r="A1807" s="10" t="str">
        <f t="shared" si="100"/>
        <v>HWW-1392017</v>
      </c>
      <c r="B1807" s="10" t="s">
        <v>618</v>
      </c>
      <c r="C1807" s="152" t="s">
        <v>622</v>
      </c>
      <c r="D1807" s="152">
        <v>39</v>
      </c>
      <c r="E1807" s="10" t="s">
        <v>673</v>
      </c>
      <c r="F1807" s="192">
        <v>2017</v>
      </c>
      <c r="G1807" s="152">
        <v>638</v>
      </c>
      <c r="H1807" s="152">
        <v>651</v>
      </c>
      <c r="I1807" s="152">
        <f t="shared" ref="I1807" si="103">G1808</f>
        <v>661</v>
      </c>
      <c r="J1807" s="152">
        <f t="shared" ref="J1807" si="104">ROUND((G1807+2*H1807+I1807)/4,1)</f>
        <v>650.29999999999995</v>
      </c>
    </row>
    <row r="1808" spans="1:10">
      <c r="A1808" s="10" t="str">
        <f t="shared" ref="A1808" si="105">CONCATENATE(B1808,C1808,D1808,F1808)</f>
        <v>HWW-1392018</v>
      </c>
      <c r="B1808" s="10" t="s">
        <v>618</v>
      </c>
      <c r="C1808" s="152" t="s">
        <v>622</v>
      </c>
      <c r="D1808" s="152">
        <v>39</v>
      </c>
      <c r="E1808" s="10" t="s">
        <v>673</v>
      </c>
      <c r="F1808" s="192">
        <v>2018</v>
      </c>
      <c r="G1808" s="192">
        <v>661</v>
      </c>
      <c r="H1808" s="192"/>
      <c r="I1808" s="192"/>
      <c r="J1808" s="192">
        <f>G1808</f>
        <v>661</v>
      </c>
    </row>
    <row r="1809" spans="1:10">
      <c r="A1809" s="10" t="str">
        <f>CONCATENATE(B1809,C1809,D1809,F1809)</f>
        <v>HWW-1401912</v>
      </c>
      <c r="B1809" s="10" t="s">
        <v>618</v>
      </c>
      <c r="C1809" s="152" t="s">
        <v>622</v>
      </c>
      <c r="D1809" s="152">
        <v>40</v>
      </c>
      <c r="E1809" s="10" t="s">
        <v>674</v>
      </c>
      <c r="F1809" s="152">
        <v>1912</v>
      </c>
      <c r="G1809" s="152"/>
      <c r="H1809" s="152"/>
      <c r="I1809" s="152"/>
      <c r="J1809" s="152">
        <v>23</v>
      </c>
    </row>
    <row r="1810" spans="1:10">
      <c r="A1810" s="10" t="str">
        <f t="shared" ref="A1810:A1873" si="106">CONCATENATE(B1810,C1810,D1810,F1810)</f>
        <v>HWW-1401913</v>
      </c>
      <c r="B1810" s="10" t="s">
        <v>618</v>
      </c>
      <c r="C1810" s="152" t="s">
        <v>622</v>
      </c>
      <c r="D1810" s="152">
        <v>40</v>
      </c>
      <c r="E1810" s="10" t="s">
        <v>674</v>
      </c>
      <c r="F1810" s="152">
        <f>F1809+1</f>
        <v>1913</v>
      </c>
      <c r="G1810" s="152"/>
      <c r="H1810" s="152"/>
      <c r="I1810" s="152"/>
      <c r="J1810" s="152">
        <v>23</v>
      </c>
    </row>
    <row r="1811" spans="1:10">
      <c r="A1811" s="10" t="str">
        <f t="shared" si="106"/>
        <v>HWW-1401914</v>
      </c>
      <c r="B1811" s="10" t="s">
        <v>618</v>
      </c>
      <c r="C1811" s="152" t="s">
        <v>622</v>
      </c>
      <c r="D1811" s="152">
        <v>40</v>
      </c>
      <c r="E1811" s="10" t="s">
        <v>674</v>
      </c>
      <c r="F1811" s="152">
        <f t="shared" ref="F1811:F1866" si="107">F1810+1</f>
        <v>1914</v>
      </c>
      <c r="G1811" s="152"/>
      <c r="H1811" s="152"/>
      <c r="I1811" s="152"/>
      <c r="J1811" s="152">
        <v>23</v>
      </c>
    </row>
    <row r="1812" spans="1:10">
      <c r="A1812" s="10" t="str">
        <f t="shared" si="106"/>
        <v>HWW-1401915</v>
      </c>
      <c r="B1812" s="10" t="s">
        <v>618</v>
      </c>
      <c r="C1812" s="152" t="s">
        <v>622</v>
      </c>
      <c r="D1812" s="152">
        <v>40</v>
      </c>
      <c r="E1812" s="10" t="s">
        <v>674</v>
      </c>
      <c r="F1812" s="152">
        <f t="shared" si="107"/>
        <v>1915</v>
      </c>
      <c r="G1812" s="152"/>
      <c r="H1812" s="152"/>
      <c r="I1812" s="152"/>
      <c r="J1812" s="152">
        <v>23</v>
      </c>
    </row>
    <row r="1813" spans="1:10">
      <c r="A1813" s="10" t="str">
        <f t="shared" si="106"/>
        <v>HWW-1401916</v>
      </c>
      <c r="B1813" s="10" t="s">
        <v>618</v>
      </c>
      <c r="C1813" s="152" t="s">
        <v>622</v>
      </c>
      <c r="D1813" s="152">
        <v>40</v>
      </c>
      <c r="E1813" s="10" t="s">
        <v>674</v>
      </c>
      <c r="F1813" s="152">
        <f t="shared" si="107"/>
        <v>1916</v>
      </c>
      <c r="G1813" s="152"/>
      <c r="H1813" s="152"/>
      <c r="I1813" s="152"/>
      <c r="J1813" s="152">
        <v>26</v>
      </c>
    </row>
    <row r="1814" spans="1:10">
      <c r="A1814" s="10" t="str">
        <f t="shared" si="106"/>
        <v>HWW-1401917</v>
      </c>
      <c r="B1814" s="10" t="s">
        <v>618</v>
      </c>
      <c r="C1814" s="152" t="s">
        <v>622</v>
      </c>
      <c r="D1814" s="152">
        <v>40</v>
      </c>
      <c r="E1814" s="10" t="s">
        <v>674</v>
      </c>
      <c r="F1814" s="152">
        <f t="shared" si="107"/>
        <v>1917</v>
      </c>
      <c r="G1814" s="152"/>
      <c r="H1814" s="152"/>
      <c r="I1814" s="152"/>
      <c r="J1814" s="152">
        <v>29</v>
      </c>
    </row>
    <row r="1815" spans="1:10">
      <c r="A1815" s="10" t="str">
        <f t="shared" si="106"/>
        <v>HWW-1401918</v>
      </c>
      <c r="B1815" s="10" t="s">
        <v>618</v>
      </c>
      <c r="C1815" s="152" t="s">
        <v>622</v>
      </c>
      <c r="D1815" s="152">
        <v>40</v>
      </c>
      <c r="E1815" s="10" t="s">
        <v>674</v>
      </c>
      <c r="F1815" s="152">
        <f t="shared" si="107"/>
        <v>1918</v>
      </c>
      <c r="G1815" s="152"/>
      <c r="H1815" s="152"/>
      <c r="I1815" s="152"/>
      <c r="J1815" s="152">
        <v>35</v>
      </c>
    </row>
    <row r="1816" spans="1:10">
      <c r="A1816" s="10" t="str">
        <f t="shared" si="106"/>
        <v>HWW-1401919</v>
      </c>
      <c r="B1816" s="10" t="s">
        <v>618</v>
      </c>
      <c r="C1816" s="152" t="s">
        <v>622</v>
      </c>
      <c r="D1816" s="152">
        <v>40</v>
      </c>
      <c r="E1816" s="10" t="s">
        <v>674</v>
      </c>
      <c r="F1816" s="152">
        <f t="shared" si="107"/>
        <v>1919</v>
      </c>
      <c r="G1816" s="152"/>
      <c r="H1816" s="152"/>
      <c r="I1816" s="152"/>
      <c r="J1816" s="152">
        <v>37</v>
      </c>
    </row>
    <row r="1817" spans="1:10">
      <c r="A1817" s="10" t="str">
        <f t="shared" si="106"/>
        <v>HWW-1401920</v>
      </c>
      <c r="B1817" s="10" t="s">
        <v>618</v>
      </c>
      <c r="C1817" s="152" t="s">
        <v>622</v>
      </c>
      <c r="D1817" s="152">
        <v>40</v>
      </c>
      <c r="E1817" s="10" t="s">
        <v>674</v>
      </c>
      <c r="F1817" s="152">
        <f t="shared" si="107"/>
        <v>1920</v>
      </c>
      <c r="G1817" s="152"/>
      <c r="H1817" s="152"/>
      <c r="I1817" s="152"/>
      <c r="J1817" s="152">
        <v>37</v>
      </c>
    </row>
    <row r="1818" spans="1:10">
      <c r="A1818" s="10" t="str">
        <f t="shared" si="106"/>
        <v>HWW-1401921</v>
      </c>
      <c r="B1818" s="10" t="s">
        <v>618</v>
      </c>
      <c r="C1818" s="152" t="s">
        <v>622</v>
      </c>
      <c r="D1818" s="152">
        <v>40</v>
      </c>
      <c r="E1818" s="10" t="s">
        <v>674</v>
      </c>
      <c r="F1818" s="152">
        <f t="shared" si="107"/>
        <v>1921</v>
      </c>
      <c r="G1818" s="152"/>
      <c r="H1818" s="152"/>
      <c r="I1818" s="152"/>
      <c r="J1818" s="152">
        <v>37</v>
      </c>
    </row>
    <row r="1819" spans="1:10">
      <c r="A1819" s="10" t="str">
        <f t="shared" si="106"/>
        <v>HWW-1401922</v>
      </c>
      <c r="B1819" s="10" t="s">
        <v>618</v>
      </c>
      <c r="C1819" s="152" t="s">
        <v>622</v>
      </c>
      <c r="D1819" s="152">
        <v>40</v>
      </c>
      <c r="E1819" s="10" t="s">
        <v>674</v>
      </c>
      <c r="F1819" s="152">
        <f t="shared" si="107"/>
        <v>1922</v>
      </c>
      <c r="G1819" s="152"/>
      <c r="H1819" s="152"/>
      <c r="I1819" s="152"/>
      <c r="J1819" s="152">
        <v>37</v>
      </c>
    </row>
    <row r="1820" spans="1:10">
      <c r="A1820" s="10" t="str">
        <f t="shared" si="106"/>
        <v>HWW-1401923</v>
      </c>
      <c r="B1820" s="10" t="s">
        <v>618</v>
      </c>
      <c r="C1820" s="152" t="s">
        <v>622</v>
      </c>
      <c r="D1820" s="152">
        <v>40</v>
      </c>
      <c r="E1820" s="10" t="s">
        <v>674</v>
      </c>
      <c r="F1820" s="152">
        <f t="shared" si="107"/>
        <v>1923</v>
      </c>
      <c r="G1820" s="152"/>
      <c r="H1820" s="152"/>
      <c r="I1820" s="152"/>
      <c r="J1820" s="152">
        <v>37</v>
      </c>
    </row>
    <row r="1821" spans="1:10">
      <c r="A1821" s="10" t="str">
        <f t="shared" si="106"/>
        <v>HWW-1401924</v>
      </c>
      <c r="B1821" s="10" t="s">
        <v>618</v>
      </c>
      <c r="C1821" s="152" t="s">
        <v>622</v>
      </c>
      <c r="D1821" s="152">
        <v>40</v>
      </c>
      <c r="E1821" s="10" t="s">
        <v>674</v>
      </c>
      <c r="F1821" s="152">
        <f t="shared" si="107"/>
        <v>1924</v>
      </c>
      <c r="G1821" s="152"/>
      <c r="H1821" s="152"/>
      <c r="I1821" s="152"/>
      <c r="J1821" s="152">
        <v>37</v>
      </c>
    </row>
    <row r="1822" spans="1:10">
      <c r="A1822" s="10" t="str">
        <f t="shared" si="106"/>
        <v>HWW-1401925</v>
      </c>
      <c r="B1822" s="10" t="s">
        <v>618</v>
      </c>
      <c r="C1822" s="152" t="s">
        <v>622</v>
      </c>
      <c r="D1822" s="152">
        <v>40</v>
      </c>
      <c r="E1822" s="10" t="s">
        <v>674</v>
      </c>
      <c r="F1822" s="152">
        <f t="shared" si="107"/>
        <v>1925</v>
      </c>
      <c r="G1822" s="152"/>
      <c r="H1822" s="152"/>
      <c r="I1822" s="152"/>
      <c r="J1822" s="152">
        <v>37</v>
      </c>
    </row>
    <row r="1823" spans="1:10">
      <c r="A1823" s="10" t="str">
        <f t="shared" si="106"/>
        <v>HWW-1401926</v>
      </c>
      <c r="B1823" s="10" t="s">
        <v>618</v>
      </c>
      <c r="C1823" s="152" t="s">
        <v>622</v>
      </c>
      <c r="D1823" s="152">
        <v>40</v>
      </c>
      <c r="E1823" s="10" t="s">
        <v>674</v>
      </c>
      <c r="F1823" s="152">
        <f t="shared" si="107"/>
        <v>1926</v>
      </c>
      <c r="G1823" s="152"/>
      <c r="H1823" s="152"/>
      <c r="I1823" s="152"/>
      <c r="J1823" s="152">
        <v>37</v>
      </c>
    </row>
    <row r="1824" spans="1:10">
      <c r="A1824" s="10" t="str">
        <f t="shared" si="106"/>
        <v>HWW-1401927</v>
      </c>
      <c r="B1824" s="10" t="s">
        <v>618</v>
      </c>
      <c r="C1824" s="152" t="s">
        <v>622</v>
      </c>
      <c r="D1824" s="152">
        <v>40</v>
      </c>
      <c r="E1824" s="10" t="s">
        <v>674</v>
      </c>
      <c r="F1824" s="152">
        <f t="shared" si="107"/>
        <v>1927</v>
      </c>
      <c r="G1824" s="152"/>
      <c r="H1824" s="152"/>
      <c r="I1824" s="152"/>
      <c r="J1824" s="152">
        <v>37</v>
      </c>
    </row>
    <row r="1825" spans="1:10">
      <c r="A1825" s="10" t="str">
        <f t="shared" si="106"/>
        <v>HWW-1401928</v>
      </c>
      <c r="B1825" s="10" t="s">
        <v>618</v>
      </c>
      <c r="C1825" s="152" t="s">
        <v>622</v>
      </c>
      <c r="D1825" s="152">
        <v>40</v>
      </c>
      <c r="E1825" s="10" t="s">
        <v>674</v>
      </c>
      <c r="F1825" s="152">
        <f t="shared" si="107"/>
        <v>1928</v>
      </c>
      <c r="G1825" s="152"/>
      <c r="H1825" s="152"/>
      <c r="I1825" s="152"/>
      <c r="J1825" s="152">
        <v>37</v>
      </c>
    </row>
    <row r="1826" spans="1:10">
      <c r="A1826" s="10" t="str">
        <f t="shared" si="106"/>
        <v>HWW-1401929</v>
      </c>
      <c r="B1826" s="10" t="s">
        <v>618</v>
      </c>
      <c r="C1826" s="152" t="s">
        <v>622</v>
      </c>
      <c r="D1826" s="152">
        <v>40</v>
      </c>
      <c r="E1826" s="10" t="s">
        <v>674</v>
      </c>
      <c r="F1826" s="152">
        <f t="shared" si="107"/>
        <v>1929</v>
      </c>
      <c r="G1826" s="152"/>
      <c r="H1826" s="152"/>
      <c r="I1826" s="152"/>
      <c r="J1826" s="152">
        <v>37</v>
      </c>
    </row>
    <row r="1827" spans="1:10">
      <c r="A1827" s="10" t="str">
        <f t="shared" si="106"/>
        <v>HWW-1401930</v>
      </c>
      <c r="B1827" s="10" t="s">
        <v>618</v>
      </c>
      <c r="C1827" s="152" t="s">
        <v>622</v>
      </c>
      <c r="D1827" s="152">
        <v>40</v>
      </c>
      <c r="E1827" s="10" t="s">
        <v>674</v>
      </c>
      <c r="F1827" s="152">
        <f t="shared" si="107"/>
        <v>1930</v>
      </c>
      <c r="G1827" s="152"/>
      <c r="H1827" s="152"/>
      <c r="I1827" s="152"/>
      <c r="J1827" s="152">
        <v>37</v>
      </c>
    </row>
    <row r="1828" spans="1:10">
      <c r="A1828" s="10" t="str">
        <f t="shared" si="106"/>
        <v>HWW-1401931</v>
      </c>
      <c r="B1828" s="10" t="s">
        <v>618</v>
      </c>
      <c r="C1828" s="152" t="s">
        <v>622</v>
      </c>
      <c r="D1828" s="152">
        <v>40</v>
      </c>
      <c r="E1828" s="10" t="s">
        <v>674</v>
      </c>
      <c r="F1828" s="152">
        <f t="shared" si="107"/>
        <v>1931</v>
      </c>
      <c r="G1828" s="152"/>
      <c r="H1828" s="152"/>
      <c r="I1828" s="152"/>
      <c r="J1828" s="152">
        <v>37</v>
      </c>
    </row>
    <row r="1829" spans="1:10">
      <c r="A1829" s="10" t="str">
        <f t="shared" si="106"/>
        <v>HWW-1401932</v>
      </c>
      <c r="B1829" s="10" t="s">
        <v>618</v>
      </c>
      <c r="C1829" s="152" t="s">
        <v>622</v>
      </c>
      <c r="D1829" s="152">
        <v>40</v>
      </c>
      <c r="E1829" s="10" t="s">
        <v>674</v>
      </c>
      <c r="F1829" s="152">
        <f t="shared" si="107"/>
        <v>1932</v>
      </c>
      <c r="G1829" s="152"/>
      <c r="H1829" s="152"/>
      <c r="I1829" s="152"/>
      <c r="J1829" s="152">
        <v>37</v>
      </c>
    </row>
    <row r="1830" spans="1:10">
      <c r="A1830" s="10" t="str">
        <f t="shared" si="106"/>
        <v>HWW-1401933</v>
      </c>
      <c r="B1830" s="10" t="s">
        <v>618</v>
      </c>
      <c r="C1830" s="152" t="s">
        <v>622</v>
      </c>
      <c r="D1830" s="152">
        <v>40</v>
      </c>
      <c r="E1830" s="10" t="s">
        <v>674</v>
      </c>
      <c r="F1830" s="152">
        <f t="shared" si="107"/>
        <v>1933</v>
      </c>
      <c r="G1830" s="152"/>
      <c r="H1830" s="152"/>
      <c r="I1830" s="152"/>
      <c r="J1830" s="152">
        <v>35</v>
      </c>
    </row>
    <row r="1831" spans="1:10">
      <c r="A1831" s="10" t="str">
        <f t="shared" si="106"/>
        <v>HWW-1401934</v>
      </c>
      <c r="B1831" s="10" t="s">
        <v>618</v>
      </c>
      <c r="C1831" s="152" t="s">
        <v>622</v>
      </c>
      <c r="D1831" s="152">
        <v>40</v>
      </c>
      <c r="E1831" s="10" t="s">
        <v>674</v>
      </c>
      <c r="F1831" s="152">
        <f t="shared" si="107"/>
        <v>1934</v>
      </c>
      <c r="G1831" s="152"/>
      <c r="H1831" s="152"/>
      <c r="I1831" s="152"/>
      <c r="J1831" s="152">
        <v>26</v>
      </c>
    </row>
    <row r="1832" spans="1:10">
      <c r="A1832" s="10" t="str">
        <f t="shared" si="106"/>
        <v>HWW-1401935</v>
      </c>
      <c r="B1832" s="10" t="s">
        <v>618</v>
      </c>
      <c r="C1832" s="152" t="s">
        <v>622</v>
      </c>
      <c r="D1832" s="152">
        <v>40</v>
      </c>
      <c r="E1832" s="10" t="s">
        <v>674</v>
      </c>
      <c r="F1832" s="152">
        <f t="shared" si="107"/>
        <v>1935</v>
      </c>
      <c r="G1832" s="152"/>
      <c r="H1832" s="152"/>
      <c r="I1832" s="152"/>
      <c r="J1832" s="152">
        <v>26</v>
      </c>
    </row>
    <row r="1833" spans="1:10">
      <c r="A1833" s="10" t="str">
        <f t="shared" si="106"/>
        <v>HWW-1401936</v>
      </c>
      <c r="B1833" s="10" t="s">
        <v>618</v>
      </c>
      <c r="C1833" s="152" t="s">
        <v>622</v>
      </c>
      <c r="D1833" s="152">
        <v>40</v>
      </c>
      <c r="E1833" s="10" t="s">
        <v>674</v>
      </c>
      <c r="F1833" s="152">
        <f t="shared" si="107"/>
        <v>1936</v>
      </c>
      <c r="G1833" s="152"/>
      <c r="H1833" s="152"/>
      <c r="I1833" s="152"/>
      <c r="J1833" s="152">
        <v>26</v>
      </c>
    </row>
    <row r="1834" spans="1:10">
      <c r="A1834" s="10" t="str">
        <f t="shared" si="106"/>
        <v>HWW-1401937</v>
      </c>
      <c r="B1834" s="10" t="s">
        <v>618</v>
      </c>
      <c r="C1834" s="152" t="s">
        <v>622</v>
      </c>
      <c r="D1834" s="152">
        <v>40</v>
      </c>
      <c r="E1834" s="10" t="s">
        <v>674</v>
      </c>
      <c r="F1834" s="152">
        <f t="shared" si="107"/>
        <v>1937</v>
      </c>
      <c r="G1834" s="152"/>
      <c r="H1834" s="152"/>
      <c r="I1834" s="152"/>
      <c r="J1834" s="152">
        <v>31</v>
      </c>
    </row>
    <row r="1835" spans="1:10">
      <c r="A1835" s="10" t="str">
        <f t="shared" si="106"/>
        <v>HWW-1401938</v>
      </c>
      <c r="B1835" s="10" t="s">
        <v>618</v>
      </c>
      <c r="C1835" s="152" t="s">
        <v>622</v>
      </c>
      <c r="D1835" s="152">
        <v>40</v>
      </c>
      <c r="E1835" s="10" t="s">
        <v>674</v>
      </c>
      <c r="F1835" s="152">
        <f t="shared" si="107"/>
        <v>1938</v>
      </c>
      <c r="G1835" s="152"/>
      <c r="H1835" s="152"/>
      <c r="I1835" s="152"/>
      <c r="J1835" s="152">
        <v>32</v>
      </c>
    </row>
    <row r="1836" spans="1:10">
      <c r="A1836" s="10" t="str">
        <f t="shared" si="106"/>
        <v>HWW-1401939</v>
      </c>
      <c r="B1836" s="10" t="s">
        <v>618</v>
      </c>
      <c r="C1836" s="152" t="s">
        <v>622</v>
      </c>
      <c r="D1836" s="152">
        <v>40</v>
      </c>
      <c r="E1836" s="10" t="s">
        <v>674</v>
      </c>
      <c r="F1836" s="152">
        <f t="shared" si="107"/>
        <v>1939</v>
      </c>
      <c r="G1836" s="152"/>
      <c r="H1836" s="152"/>
      <c r="I1836" s="152"/>
      <c r="J1836" s="152">
        <v>32</v>
      </c>
    </row>
    <row r="1837" spans="1:10">
      <c r="A1837" s="10" t="str">
        <f t="shared" si="106"/>
        <v>HWW-1401940</v>
      </c>
      <c r="B1837" s="10" t="s">
        <v>618</v>
      </c>
      <c r="C1837" s="152" t="s">
        <v>622</v>
      </c>
      <c r="D1837" s="152">
        <v>40</v>
      </c>
      <c r="E1837" s="10" t="s">
        <v>674</v>
      </c>
      <c r="F1837" s="152">
        <f t="shared" si="107"/>
        <v>1940</v>
      </c>
      <c r="G1837" s="152"/>
      <c r="H1837" s="152"/>
      <c r="I1837" s="152"/>
      <c r="J1837" s="152">
        <v>33</v>
      </c>
    </row>
    <row r="1838" spans="1:10">
      <c r="A1838" s="10" t="str">
        <f t="shared" si="106"/>
        <v>HWW-1401941</v>
      </c>
      <c r="B1838" s="10" t="s">
        <v>618</v>
      </c>
      <c r="C1838" s="152" t="s">
        <v>622</v>
      </c>
      <c r="D1838" s="152">
        <v>40</v>
      </c>
      <c r="E1838" s="10" t="s">
        <v>674</v>
      </c>
      <c r="F1838" s="152">
        <f t="shared" si="107"/>
        <v>1941</v>
      </c>
      <c r="G1838" s="152"/>
      <c r="H1838" s="152"/>
      <c r="I1838" s="152"/>
      <c r="J1838" s="152">
        <v>35</v>
      </c>
    </row>
    <row r="1839" spans="1:10">
      <c r="A1839" s="10" t="str">
        <f t="shared" si="106"/>
        <v>HWW-1401942</v>
      </c>
      <c r="B1839" s="10" t="s">
        <v>618</v>
      </c>
      <c r="C1839" s="152" t="s">
        <v>622</v>
      </c>
      <c r="D1839" s="152">
        <v>40</v>
      </c>
      <c r="E1839" s="10" t="s">
        <v>674</v>
      </c>
      <c r="F1839" s="152">
        <f t="shared" si="107"/>
        <v>1942</v>
      </c>
      <c r="G1839" s="152"/>
      <c r="H1839" s="152"/>
      <c r="I1839" s="152"/>
      <c r="J1839" s="152">
        <v>37</v>
      </c>
    </row>
    <row r="1840" spans="1:10">
      <c r="A1840" s="10" t="str">
        <f t="shared" si="106"/>
        <v>HWW-1401943</v>
      </c>
      <c r="B1840" s="10" t="s">
        <v>618</v>
      </c>
      <c r="C1840" s="152" t="s">
        <v>622</v>
      </c>
      <c r="D1840" s="152">
        <v>40</v>
      </c>
      <c r="E1840" s="10" t="s">
        <v>674</v>
      </c>
      <c r="F1840" s="152">
        <f t="shared" si="107"/>
        <v>1943</v>
      </c>
      <c r="G1840" s="152"/>
      <c r="H1840" s="152"/>
      <c r="I1840" s="152"/>
      <c r="J1840" s="152">
        <v>37</v>
      </c>
    </row>
    <row r="1841" spans="1:10">
      <c r="A1841" s="10" t="str">
        <f t="shared" si="106"/>
        <v>HWW-1401944</v>
      </c>
      <c r="B1841" s="10" t="s">
        <v>618</v>
      </c>
      <c r="C1841" s="152" t="s">
        <v>622</v>
      </c>
      <c r="D1841" s="152">
        <v>40</v>
      </c>
      <c r="E1841" s="10" t="s">
        <v>674</v>
      </c>
      <c r="F1841" s="152">
        <f t="shared" si="107"/>
        <v>1944</v>
      </c>
      <c r="G1841" s="152"/>
      <c r="H1841" s="152"/>
      <c r="I1841" s="152"/>
      <c r="J1841" s="152">
        <v>37</v>
      </c>
    </row>
    <row r="1842" spans="1:10">
      <c r="A1842" s="10" t="str">
        <f t="shared" si="106"/>
        <v>HWW-1401945</v>
      </c>
      <c r="B1842" s="10" t="s">
        <v>618</v>
      </c>
      <c r="C1842" s="152" t="s">
        <v>622</v>
      </c>
      <c r="D1842" s="152">
        <v>40</v>
      </c>
      <c r="E1842" s="10" t="s">
        <v>674</v>
      </c>
      <c r="F1842" s="152">
        <f t="shared" si="107"/>
        <v>1945</v>
      </c>
      <c r="G1842" s="152"/>
      <c r="H1842" s="152"/>
      <c r="I1842" s="152"/>
      <c r="J1842" s="152">
        <v>37</v>
      </c>
    </row>
    <row r="1843" spans="1:10">
      <c r="A1843" s="10" t="str">
        <f t="shared" si="106"/>
        <v>HWW-1401946</v>
      </c>
      <c r="B1843" s="10" t="s">
        <v>618</v>
      </c>
      <c r="C1843" s="152" t="s">
        <v>622</v>
      </c>
      <c r="D1843" s="152">
        <v>40</v>
      </c>
      <c r="E1843" s="10" t="s">
        <v>674</v>
      </c>
      <c r="F1843" s="152">
        <f t="shared" si="107"/>
        <v>1946</v>
      </c>
      <c r="G1843" s="152"/>
      <c r="H1843" s="152"/>
      <c r="I1843" s="152"/>
      <c r="J1843" s="152">
        <v>40</v>
      </c>
    </row>
    <row r="1844" spans="1:10">
      <c r="A1844" s="10" t="str">
        <f t="shared" si="106"/>
        <v>HWW-1401947</v>
      </c>
      <c r="B1844" s="10" t="s">
        <v>618</v>
      </c>
      <c r="C1844" s="152" t="s">
        <v>622</v>
      </c>
      <c r="D1844" s="152">
        <v>40</v>
      </c>
      <c r="E1844" s="10" t="s">
        <v>674</v>
      </c>
      <c r="F1844" s="152">
        <f t="shared" si="107"/>
        <v>1947</v>
      </c>
      <c r="G1844" s="152"/>
      <c r="H1844" s="152"/>
      <c r="I1844" s="152"/>
      <c r="J1844" s="152">
        <v>42</v>
      </c>
    </row>
    <row r="1845" spans="1:10">
      <c r="A1845" s="10" t="str">
        <f t="shared" si="106"/>
        <v>HWW-1401948</v>
      </c>
      <c r="B1845" s="10" t="s">
        <v>618</v>
      </c>
      <c r="C1845" s="152" t="s">
        <v>622</v>
      </c>
      <c r="D1845" s="152">
        <v>40</v>
      </c>
      <c r="E1845" s="10" t="s">
        <v>674</v>
      </c>
      <c r="F1845" s="152">
        <f t="shared" si="107"/>
        <v>1948</v>
      </c>
      <c r="G1845" s="152"/>
      <c r="H1845" s="152"/>
      <c r="I1845" s="152"/>
      <c r="J1845" s="152">
        <v>48</v>
      </c>
    </row>
    <row r="1846" spans="1:10">
      <c r="A1846" s="10" t="str">
        <f t="shared" si="106"/>
        <v>HWW-1401949</v>
      </c>
      <c r="B1846" s="10" t="s">
        <v>618</v>
      </c>
      <c r="C1846" s="152" t="s">
        <v>622</v>
      </c>
      <c r="D1846" s="152">
        <v>40</v>
      </c>
      <c r="E1846" s="10" t="s">
        <v>674</v>
      </c>
      <c r="F1846" s="152">
        <f t="shared" si="107"/>
        <v>1949</v>
      </c>
      <c r="G1846" s="152"/>
      <c r="H1846" s="152"/>
      <c r="I1846" s="152"/>
      <c r="J1846" s="152">
        <v>52</v>
      </c>
    </row>
    <row r="1847" spans="1:10">
      <c r="A1847" s="10" t="str">
        <f t="shared" si="106"/>
        <v>HWW-1401950</v>
      </c>
      <c r="B1847" s="10" t="s">
        <v>618</v>
      </c>
      <c r="C1847" s="152" t="s">
        <v>622</v>
      </c>
      <c r="D1847" s="152">
        <v>40</v>
      </c>
      <c r="E1847" s="10" t="s">
        <v>674</v>
      </c>
      <c r="F1847" s="152">
        <f t="shared" si="107"/>
        <v>1950</v>
      </c>
      <c r="G1847" s="152"/>
      <c r="H1847" s="152"/>
      <c r="I1847" s="152"/>
      <c r="J1847" s="152">
        <v>59</v>
      </c>
    </row>
    <row r="1848" spans="1:10">
      <c r="A1848" s="10" t="str">
        <f t="shared" si="106"/>
        <v>HWW-1401951</v>
      </c>
      <c r="B1848" s="10" t="s">
        <v>618</v>
      </c>
      <c r="C1848" s="152" t="s">
        <v>622</v>
      </c>
      <c r="D1848" s="152">
        <v>40</v>
      </c>
      <c r="E1848" s="10" t="s">
        <v>674</v>
      </c>
      <c r="F1848" s="152">
        <f t="shared" si="107"/>
        <v>1951</v>
      </c>
      <c r="G1848" s="152"/>
      <c r="H1848" s="152"/>
      <c r="I1848" s="152"/>
      <c r="J1848" s="152">
        <v>61</v>
      </c>
    </row>
    <row r="1849" spans="1:10">
      <c r="A1849" s="10" t="str">
        <f t="shared" si="106"/>
        <v>HWW-1401952</v>
      </c>
      <c r="B1849" s="10" t="s">
        <v>618</v>
      </c>
      <c r="C1849" s="152" t="s">
        <v>622</v>
      </c>
      <c r="D1849" s="152">
        <v>40</v>
      </c>
      <c r="E1849" s="10" t="s">
        <v>674</v>
      </c>
      <c r="F1849" s="152">
        <f t="shared" si="107"/>
        <v>1952</v>
      </c>
      <c r="G1849" s="152"/>
      <c r="H1849" s="152"/>
      <c r="I1849" s="152"/>
      <c r="J1849" s="152">
        <v>61</v>
      </c>
    </row>
    <row r="1850" spans="1:10">
      <c r="A1850" s="10" t="str">
        <f t="shared" si="106"/>
        <v>HWW-1401953</v>
      </c>
      <c r="B1850" s="10" t="s">
        <v>618</v>
      </c>
      <c r="C1850" s="152" t="s">
        <v>622</v>
      </c>
      <c r="D1850" s="152">
        <v>40</v>
      </c>
      <c r="E1850" s="10" t="s">
        <v>674</v>
      </c>
      <c r="F1850" s="152">
        <f t="shared" si="107"/>
        <v>1953</v>
      </c>
      <c r="G1850" s="152"/>
      <c r="H1850" s="152"/>
      <c r="I1850" s="152"/>
      <c r="J1850" s="152">
        <v>65</v>
      </c>
    </row>
    <row r="1851" spans="1:10">
      <c r="A1851" s="10" t="str">
        <f t="shared" si="106"/>
        <v>HWW-1401954</v>
      </c>
      <c r="B1851" s="10" t="s">
        <v>618</v>
      </c>
      <c r="C1851" s="152" t="s">
        <v>622</v>
      </c>
      <c r="D1851" s="152">
        <v>40</v>
      </c>
      <c r="E1851" s="10" t="s">
        <v>674</v>
      </c>
      <c r="F1851" s="152">
        <f t="shared" si="107"/>
        <v>1954</v>
      </c>
      <c r="G1851" s="152"/>
      <c r="H1851" s="152"/>
      <c r="I1851" s="152"/>
      <c r="J1851" s="152">
        <v>67</v>
      </c>
    </row>
    <row r="1852" spans="1:10">
      <c r="A1852" s="10" t="str">
        <f t="shared" si="106"/>
        <v>HWW-1401955</v>
      </c>
      <c r="B1852" s="10" t="s">
        <v>618</v>
      </c>
      <c r="C1852" s="152" t="s">
        <v>622</v>
      </c>
      <c r="D1852" s="152">
        <v>40</v>
      </c>
      <c r="E1852" s="10" t="s">
        <v>674</v>
      </c>
      <c r="F1852" s="152">
        <f t="shared" si="107"/>
        <v>1955</v>
      </c>
      <c r="G1852" s="152"/>
      <c r="H1852" s="152"/>
      <c r="I1852" s="152"/>
      <c r="J1852" s="152">
        <v>70</v>
      </c>
    </row>
    <row r="1853" spans="1:10">
      <c r="A1853" s="10" t="str">
        <f t="shared" si="106"/>
        <v>HWW-1401956</v>
      </c>
      <c r="B1853" s="10" t="s">
        <v>618</v>
      </c>
      <c r="C1853" s="152" t="s">
        <v>622</v>
      </c>
      <c r="D1853" s="152">
        <v>40</v>
      </c>
      <c r="E1853" s="10" t="s">
        <v>674</v>
      </c>
      <c r="F1853" s="152">
        <f t="shared" si="107"/>
        <v>1956</v>
      </c>
      <c r="G1853" s="152"/>
      <c r="H1853" s="152"/>
      <c r="I1853" s="152"/>
      <c r="J1853" s="152">
        <v>77</v>
      </c>
    </row>
    <row r="1854" spans="1:10">
      <c r="A1854" s="10" t="str">
        <f t="shared" si="106"/>
        <v>HWW-1401957</v>
      </c>
      <c r="B1854" s="10" t="s">
        <v>618</v>
      </c>
      <c r="C1854" s="152" t="s">
        <v>622</v>
      </c>
      <c r="D1854" s="152">
        <v>40</v>
      </c>
      <c r="E1854" s="10" t="s">
        <v>674</v>
      </c>
      <c r="F1854" s="152">
        <f t="shared" si="107"/>
        <v>1957</v>
      </c>
      <c r="G1854" s="152"/>
      <c r="H1854" s="152"/>
      <c r="I1854" s="152"/>
      <c r="J1854" s="152">
        <v>78</v>
      </c>
    </row>
    <row r="1855" spans="1:10">
      <c r="A1855" s="10" t="str">
        <f t="shared" si="106"/>
        <v>HWW-1401958</v>
      </c>
      <c r="B1855" s="10" t="s">
        <v>618</v>
      </c>
      <c r="C1855" s="152" t="s">
        <v>622</v>
      </c>
      <c r="D1855" s="152">
        <v>40</v>
      </c>
      <c r="E1855" s="10" t="s">
        <v>674</v>
      </c>
      <c r="F1855" s="152">
        <f t="shared" si="107"/>
        <v>1958</v>
      </c>
      <c r="G1855" s="152"/>
      <c r="H1855" s="152"/>
      <c r="I1855" s="152"/>
      <c r="J1855" s="152">
        <v>78</v>
      </c>
    </row>
    <row r="1856" spans="1:10">
      <c r="A1856" s="10" t="str">
        <f t="shared" si="106"/>
        <v>HWW-1401959</v>
      </c>
      <c r="B1856" s="10" t="s">
        <v>618</v>
      </c>
      <c r="C1856" s="152" t="s">
        <v>622</v>
      </c>
      <c r="D1856" s="152">
        <v>40</v>
      </c>
      <c r="E1856" s="10" t="s">
        <v>674</v>
      </c>
      <c r="F1856" s="152">
        <f t="shared" si="107"/>
        <v>1959</v>
      </c>
      <c r="G1856" s="152"/>
      <c r="H1856" s="152"/>
      <c r="I1856" s="152"/>
      <c r="J1856" s="152">
        <v>78</v>
      </c>
    </row>
    <row r="1857" spans="1:10">
      <c r="A1857" s="10" t="str">
        <f t="shared" si="106"/>
        <v>HWW-1401960</v>
      </c>
      <c r="B1857" s="10" t="s">
        <v>618</v>
      </c>
      <c r="C1857" s="152" t="s">
        <v>622</v>
      </c>
      <c r="D1857" s="152">
        <v>40</v>
      </c>
      <c r="E1857" s="10" t="s">
        <v>674</v>
      </c>
      <c r="F1857" s="152">
        <f t="shared" si="107"/>
        <v>1960</v>
      </c>
      <c r="G1857" s="152"/>
      <c r="H1857" s="152"/>
      <c r="I1857" s="152"/>
      <c r="J1857" s="152">
        <v>78</v>
      </c>
    </row>
    <row r="1858" spans="1:10">
      <c r="A1858" s="10" t="str">
        <f t="shared" si="106"/>
        <v>HWW-1401961</v>
      </c>
      <c r="B1858" s="10" t="s">
        <v>618</v>
      </c>
      <c r="C1858" s="152" t="s">
        <v>622</v>
      </c>
      <c r="D1858" s="152">
        <v>40</v>
      </c>
      <c r="E1858" s="10" t="s">
        <v>674</v>
      </c>
      <c r="F1858" s="152">
        <f t="shared" si="107"/>
        <v>1961</v>
      </c>
      <c r="G1858" s="152"/>
      <c r="H1858" s="152"/>
      <c r="I1858" s="152"/>
      <c r="J1858" s="152">
        <v>78</v>
      </c>
    </row>
    <row r="1859" spans="1:10">
      <c r="A1859" s="10" t="str">
        <f t="shared" si="106"/>
        <v>HWW-1401962</v>
      </c>
      <c r="B1859" s="10" t="s">
        <v>618</v>
      </c>
      <c r="C1859" s="152" t="s">
        <v>622</v>
      </c>
      <c r="D1859" s="152">
        <v>40</v>
      </c>
      <c r="E1859" s="10" t="s">
        <v>674</v>
      </c>
      <c r="F1859" s="152">
        <f t="shared" si="107"/>
        <v>1962</v>
      </c>
      <c r="G1859" s="152"/>
      <c r="H1859" s="152"/>
      <c r="I1859" s="152"/>
      <c r="J1859" s="152">
        <v>84</v>
      </c>
    </row>
    <row r="1860" spans="1:10">
      <c r="A1860" s="10" t="str">
        <f t="shared" si="106"/>
        <v>HWW-1401963</v>
      </c>
      <c r="B1860" s="10" t="s">
        <v>618</v>
      </c>
      <c r="C1860" s="152" t="s">
        <v>622</v>
      </c>
      <c r="D1860" s="152">
        <v>40</v>
      </c>
      <c r="E1860" s="10" t="s">
        <v>674</v>
      </c>
      <c r="F1860" s="152">
        <f t="shared" si="107"/>
        <v>1963</v>
      </c>
      <c r="G1860" s="152"/>
      <c r="H1860" s="152"/>
      <c r="I1860" s="152"/>
      <c r="J1860" s="152">
        <v>87</v>
      </c>
    </row>
    <row r="1861" spans="1:10">
      <c r="A1861" s="10" t="str">
        <f t="shared" si="106"/>
        <v>HWW-1401964</v>
      </c>
      <c r="B1861" s="10" t="s">
        <v>618</v>
      </c>
      <c r="C1861" s="152" t="s">
        <v>622</v>
      </c>
      <c r="D1861" s="152">
        <v>40</v>
      </c>
      <c r="E1861" s="10" t="s">
        <v>674</v>
      </c>
      <c r="F1861" s="152">
        <f t="shared" si="107"/>
        <v>1964</v>
      </c>
      <c r="G1861" s="152"/>
      <c r="H1861" s="152"/>
      <c r="I1861" s="152"/>
      <c r="J1861" s="152">
        <v>87</v>
      </c>
    </row>
    <row r="1862" spans="1:10">
      <c r="A1862" s="10" t="str">
        <f t="shared" si="106"/>
        <v>HWW-1401965</v>
      </c>
      <c r="B1862" s="10" t="s">
        <v>618</v>
      </c>
      <c r="C1862" s="152" t="s">
        <v>622</v>
      </c>
      <c r="D1862" s="152">
        <v>40</v>
      </c>
      <c r="E1862" s="10" t="s">
        <v>674</v>
      </c>
      <c r="F1862" s="152">
        <f t="shared" si="107"/>
        <v>1965</v>
      </c>
      <c r="G1862" s="152"/>
      <c r="H1862" s="152"/>
      <c r="I1862" s="152"/>
      <c r="J1862" s="152">
        <v>93</v>
      </c>
    </row>
    <row r="1863" spans="1:10">
      <c r="A1863" s="10" t="str">
        <f t="shared" si="106"/>
        <v>HWW-1401966</v>
      </c>
      <c r="B1863" s="10" t="s">
        <v>618</v>
      </c>
      <c r="C1863" s="152" t="s">
        <v>622</v>
      </c>
      <c r="D1863" s="152">
        <v>40</v>
      </c>
      <c r="E1863" s="10" t="s">
        <v>674</v>
      </c>
      <c r="F1863" s="152">
        <f t="shared" si="107"/>
        <v>1966</v>
      </c>
      <c r="G1863" s="152"/>
      <c r="H1863" s="152"/>
      <c r="I1863" s="152"/>
      <c r="J1863" s="152">
        <v>101</v>
      </c>
    </row>
    <row r="1864" spans="1:10">
      <c r="A1864" s="10" t="str">
        <f t="shared" si="106"/>
        <v>HWW-1401967</v>
      </c>
      <c r="B1864" s="10" t="s">
        <v>618</v>
      </c>
      <c r="C1864" s="152" t="s">
        <v>622</v>
      </c>
      <c r="D1864" s="152">
        <v>40</v>
      </c>
      <c r="E1864" s="10" t="s">
        <v>674</v>
      </c>
      <c r="F1864" s="152">
        <f t="shared" si="107"/>
        <v>1967</v>
      </c>
      <c r="G1864" s="152"/>
      <c r="H1864" s="152"/>
      <c r="I1864" s="152"/>
      <c r="J1864" s="152">
        <v>101</v>
      </c>
    </row>
    <row r="1865" spans="1:10">
      <c r="A1865" s="10" t="str">
        <f t="shared" si="106"/>
        <v>HWW-1401968</v>
      </c>
      <c r="B1865" s="10" t="s">
        <v>618</v>
      </c>
      <c r="C1865" s="152" t="s">
        <v>622</v>
      </c>
      <c r="D1865" s="152">
        <v>40</v>
      </c>
      <c r="E1865" s="10" t="s">
        <v>674</v>
      </c>
      <c r="F1865" s="152">
        <f t="shared" si="107"/>
        <v>1968</v>
      </c>
      <c r="G1865" s="152"/>
      <c r="H1865" s="152"/>
      <c r="I1865" s="152"/>
      <c r="J1865" s="152">
        <v>101</v>
      </c>
    </row>
    <row r="1866" spans="1:10">
      <c r="A1866" s="10" t="str">
        <f t="shared" si="106"/>
        <v>HWW-1401969</v>
      </c>
      <c r="B1866" s="10" t="s">
        <v>618</v>
      </c>
      <c r="C1866" s="152" t="s">
        <v>622</v>
      </c>
      <c r="D1866" s="152">
        <v>40</v>
      </c>
      <c r="E1866" s="10" t="s">
        <v>674</v>
      </c>
      <c r="F1866" s="152">
        <f t="shared" si="107"/>
        <v>1969</v>
      </c>
      <c r="G1866" s="152"/>
      <c r="H1866" s="152"/>
      <c r="I1866" s="152"/>
      <c r="J1866" s="152">
        <v>106</v>
      </c>
    </row>
    <row r="1867" spans="1:10">
      <c r="A1867" s="10" t="str">
        <f t="shared" si="106"/>
        <v>HWW-1401970</v>
      </c>
      <c r="B1867" s="10" t="s">
        <v>618</v>
      </c>
      <c r="C1867" s="152" t="s">
        <v>622</v>
      </c>
      <c r="D1867" s="152">
        <v>40</v>
      </c>
      <c r="E1867" s="10" t="s">
        <v>674</v>
      </c>
      <c r="F1867" s="152" t="s">
        <v>535</v>
      </c>
      <c r="G1867" s="152"/>
      <c r="H1867" s="152"/>
      <c r="I1867" s="152"/>
      <c r="J1867" s="152">
        <v>108</v>
      </c>
    </row>
    <row r="1868" spans="1:10">
      <c r="A1868" s="10" t="str">
        <f t="shared" si="106"/>
        <v>HWW-1401971</v>
      </c>
      <c r="B1868" s="10" t="s">
        <v>618</v>
      </c>
      <c r="C1868" s="152" t="s">
        <v>622</v>
      </c>
      <c r="D1868" s="152">
        <v>40</v>
      </c>
      <c r="E1868" s="10" t="s">
        <v>674</v>
      </c>
      <c r="F1868" s="152" t="s">
        <v>536</v>
      </c>
      <c r="G1868" s="152"/>
      <c r="H1868" s="152"/>
      <c r="I1868" s="152"/>
      <c r="J1868" s="152">
        <v>108</v>
      </c>
    </row>
    <row r="1869" spans="1:10">
      <c r="A1869" s="10" t="str">
        <f t="shared" si="106"/>
        <v>HWW-1401972</v>
      </c>
      <c r="B1869" s="10" t="s">
        <v>618</v>
      </c>
      <c r="C1869" s="152" t="s">
        <v>622</v>
      </c>
      <c r="D1869" s="152">
        <v>40</v>
      </c>
      <c r="E1869" s="10" t="s">
        <v>674</v>
      </c>
      <c r="F1869" s="152" t="s">
        <v>537</v>
      </c>
      <c r="G1869" s="152"/>
      <c r="H1869" s="152"/>
      <c r="I1869" s="152"/>
      <c r="J1869" s="152">
        <v>106</v>
      </c>
    </row>
    <row r="1870" spans="1:10">
      <c r="A1870" s="10" t="str">
        <f t="shared" si="106"/>
        <v>HWW-1401973</v>
      </c>
      <c r="B1870" s="10" t="s">
        <v>618</v>
      </c>
      <c r="C1870" s="152" t="s">
        <v>622</v>
      </c>
      <c r="D1870" s="152">
        <v>40</v>
      </c>
      <c r="E1870" s="10" t="s">
        <v>674</v>
      </c>
      <c r="F1870" s="152" t="s">
        <v>538</v>
      </c>
      <c r="G1870" s="152"/>
      <c r="H1870" s="152"/>
      <c r="I1870" s="152"/>
      <c r="J1870" s="152">
        <v>100</v>
      </c>
    </row>
    <row r="1871" spans="1:10">
      <c r="A1871" s="10" t="str">
        <f t="shared" si="106"/>
        <v>HWW-1401974</v>
      </c>
      <c r="B1871" s="10" t="s">
        <v>618</v>
      </c>
      <c r="C1871" s="152" t="s">
        <v>622</v>
      </c>
      <c r="D1871" s="152">
        <v>40</v>
      </c>
      <c r="E1871" s="10" t="s">
        <v>674</v>
      </c>
      <c r="F1871" s="152" t="s">
        <v>539</v>
      </c>
      <c r="G1871" s="152"/>
      <c r="H1871" s="152"/>
      <c r="I1871" s="152"/>
      <c r="J1871" s="152">
        <v>93</v>
      </c>
    </row>
    <row r="1872" spans="1:10">
      <c r="A1872" s="10" t="str">
        <f t="shared" si="106"/>
        <v>HWW-1401975</v>
      </c>
      <c r="B1872" s="10" t="s">
        <v>618</v>
      </c>
      <c r="C1872" s="152" t="s">
        <v>622</v>
      </c>
      <c r="D1872" s="152">
        <v>40</v>
      </c>
      <c r="E1872" s="10" t="s">
        <v>674</v>
      </c>
      <c r="F1872" s="152" t="s">
        <v>540</v>
      </c>
      <c r="G1872" s="152"/>
      <c r="H1872" s="152"/>
      <c r="I1872" s="152"/>
      <c r="J1872" s="152">
        <v>93</v>
      </c>
    </row>
    <row r="1873" spans="1:10">
      <c r="A1873" s="10" t="str">
        <f t="shared" si="106"/>
        <v>HWW-1401976</v>
      </c>
      <c r="B1873" s="10" t="s">
        <v>618</v>
      </c>
      <c r="C1873" s="152" t="s">
        <v>622</v>
      </c>
      <c r="D1873" s="152">
        <v>40</v>
      </c>
      <c r="E1873" s="10" t="s">
        <v>674</v>
      </c>
      <c r="F1873" s="152" t="s">
        <v>541</v>
      </c>
      <c r="G1873" s="152"/>
      <c r="H1873" s="152"/>
      <c r="I1873" s="152"/>
      <c r="J1873" s="152">
        <v>98</v>
      </c>
    </row>
    <row r="1874" spans="1:10">
      <c r="A1874" s="10" t="str">
        <f t="shared" ref="A1874:A1914" si="108">CONCATENATE(B1874,C1874,D1874,F1874)</f>
        <v>HWW-1401977</v>
      </c>
      <c r="B1874" s="10" t="s">
        <v>618</v>
      </c>
      <c r="C1874" s="152" t="s">
        <v>622</v>
      </c>
      <c r="D1874" s="152">
        <v>40</v>
      </c>
      <c r="E1874" s="10" t="s">
        <v>674</v>
      </c>
      <c r="F1874" s="152" t="s">
        <v>542</v>
      </c>
      <c r="G1874" s="152"/>
      <c r="H1874" s="152"/>
      <c r="I1874" s="152"/>
      <c r="J1874" s="152">
        <v>101</v>
      </c>
    </row>
    <row r="1875" spans="1:10">
      <c r="A1875" s="10" t="str">
        <f t="shared" si="108"/>
        <v>HWW-1401978</v>
      </c>
      <c r="B1875" s="10" t="s">
        <v>618</v>
      </c>
      <c r="C1875" s="152" t="s">
        <v>622</v>
      </c>
      <c r="D1875" s="152">
        <v>40</v>
      </c>
      <c r="E1875" s="10" t="s">
        <v>674</v>
      </c>
      <c r="F1875" s="152" t="s">
        <v>543</v>
      </c>
      <c r="G1875" s="152"/>
      <c r="H1875" s="152"/>
      <c r="I1875" s="152"/>
      <c r="J1875" s="152">
        <v>105</v>
      </c>
    </row>
    <row r="1876" spans="1:10">
      <c r="A1876" s="10" t="str">
        <f t="shared" si="108"/>
        <v>HWW-1401979</v>
      </c>
      <c r="B1876" s="10" t="s">
        <v>618</v>
      </c>
      <c r="C1876" s="152" t="s">
        <v>622</v>
      </c>
      <c r="D1876" s="152">
        <v>40</v>
      </c>
      <c r="E1876" s="10" t="s">
        <v>674</v>
      </c>
      <c r="F1876" s="152" t="s">
        <v>544</v>
      </c>
      <c r="G1876" s="152"/>
      <c r="H1876" s="152"/>
      <c r="I1876" s="152"/>
      <c r="J1876" s="152">
        <v>108</v>
      </c>
    </row>
    <row r="1877" spans="1:10">
      <c r="A1877" s="10" t="str">
        <f t="shared" si="108"/>
        <v>HWW-1401980</v>
      </c>
      <c r="B1877" s="10" t="s">
        <v>618</v>
      </c>
      <c r="C1877" s="152" t="s">
        <v>622</v>
      </c>
      <c r="D1877" s="152">
        <v>40</v>
      </c>
      <c r="E1877" s="10" t="s">
        <v>674</v>
      </c>
      <c r="F1877" s="152" t="s">
        <v>545</v>
      </c>
      <c r="G1877" s="152"/>
      <c r="H1877" s="152"/>
      <c r="I1877" s="152"/>
      <c r="J1877" s="152">
        <v>122</v>
      </c>
    </row>
    <row r="1878" spans="1:10">
      <c r="A1878" s="10" t="str">
        <f t="shared" si="108"/>
        <v>HWW-1401981</v>
      </c>
      <c r="B1878" s="10" t="s">
        <v>618</v>
      </c>
      <c r="C1878" s="152" t="s">
        <v>622</v>
      </c>
      <c r="D1878" s="152">
        <v>40</v>
      </c>
      <c r="E1878" s="10" t="s">
        <v>674</v>
      </c>
      <c r="F1878" s="152" t="s">
        <v>546</v>
      </c>
      <c r="G1878" s="152"/>
      <c r="H1878" s="152"/>
      <c r="I1878" s="152"/>
      <c r="J1878" s="152">
        <v>127</v>
      </c>
    </row>
    <row r="1879" spans="1:10">
      <c r="A1879" s="10" t="str">
        <f t="shared" si="108"/>
        <v>HWW-1401982</v>
      </c>
      <c r="B1879" s="10" t="s">
        <v>618</v>
      </c>
      <c r="C1879" s="152" t="s">
        <v>622</v>
      </c>
      <c r="D1879" s="152">
        <v>40</v>
      </c>
      <c r="E1879" s="10" t="s">
        <v>674</v>
      </c>
      <c r="F1879" s="152" t="s">
        <v>547</v>
      </c>
      <c r="G1879" s="152"/>
      <c r="H1879" s="152"/>
      <c r="I1879" s="152"/>
      <c r="J1879" s="152">
        <v>128</v>
      </c>
    </row>
    <row r="1880" spans="1:10">
      <c r="A1880" s="10" t="str">
        <f t="shared" si="108"/>
        <v>HWW-1401983</v>
      </c>
      <c r="B1880" s="10" t="s">
        <v>618</v>
      </c>
      <c r="C1880" s="152" t="s">
        <v>622</v>
      </c>
      <c r="D1880" s="152">
        <v>40</v>
      </c>
      <c r="E1880" s="10" t="s">
        <v>674</v>
      </c>
      <c r="F1880" s="152" t="s">
        <v>548</v>
      </c>
      <c r="G1880" s="152"/>
      <c r="H1880" s="152"/>
      <c r="I1880" s="152"/>
      <c r="J1880" s="152">
        <v>141</v>
      </c>
    </row>
    <row r="1881" spans="1:10">
      <c r="A1881" s="10" t="str">
        <f t="shared" si="108"/>
        <v>HWW-1401984</v>
      </c>
      <c r="B1881" s="10" t="s">
        <v>618</v>
      </c>
      <c r="C1881" s="152" t="s">
        <v>622</v>
      </c>
      <c r="D1881" s="152">
        <v>40</v>
      </c>
      <c r="E1881" s="10" t="s">
        <v>674</v>
      </c>
      <c r="F1881" s="152" t="s">
        <v>549</v>
      </c>
      <c r="G1881" s="152"/>
      <c r="H1881" s="152"/>
      <c r="I1881" s="152"/>
      <c r="J1881" s="152">
        <v>148</v>
      </c>
    </row>
    <row r="1882" spans="1:10">
      <c r="A1882" s="10" t="str">
        <f t="shared" si="108"/>
        <v>HWW-1401985</v>
      </c>
      <c r="B1882" s="10" t="s">
        <v>618</v>
      </c>
      <c r="C1882" s="152" t="s">
        <v>622</v>
      </c>
      <c r="D1882" s="152">
        <v>40</v>
      </c>
      <c r="E1882" s="10" t="s">
        <v>674</v>
      </c>
      <c r="F1882" s="152" t="s">
        <v>550</v>
      </c>
      <c r="G1882" s="152"/>
      <c r="H1882" s="152"/>
      <c r="I1882" s="152"/>
      <c r="J1882" s="152">
        <v>135</v>
      </c>
    </row>
    <row r="1883" spans="1:10">
      <c r="A1883" s="10" t="str">
        <f t="shared" si="108"/>
        <v>HWW-1401986</v>
      </c>
      <c r="B1883" s="10" t="s">
        <v>618</v>
      </c>
      <c r="C1883" s="152" t="s">
        <v>622</v>
      </c>
      <c r="D1883" s="152">
        <v>40</v>
      </c>
      <c r="E1883" s="10" t="s">
        <v>674</v>
      </c>
      <c r="F1883" s="152" t="s">
        <v>551</v>
      </c>
      <c r="G1883" s="152"/>
      <c r="H1883" s="152"/>
      <c r="I1883" s="152"/>
      <c r="J1883" s="152">
        <v>135</v>
      </c>
    </row>
    <row r="1884" spans="1:10">
      <c r="A1884" s="10" t="str">
        <f t="shared" si="108"/>
        <v>HWW-1401987</v>
      </c>
      <c r="B1884" s="10" t="s">
        <v>618</v>
      </c>
      <c r="C1884" s="152" t="s">
        <v>622</v>
      </c>
      <c r="D1884" s="152">
        <v>40</v>
      </c>
      <c r="E1884" s="10" t="s">
        <v>674</v>
      </c>
      <c r="F1884" s="152" t="s">
        <v>552</v>
      </c>
      <c r="G1884" s="152"/>
      <c r="H1884" s="152"/>
      <c r="I1884" s="152"/>
      <c r="J1884" s="152">
        <v>137</v>
      </c>
    </row>
    <row r="1885" spans="1:10">
      <c r="A1885" s="10" t="str">
        <f t="shared" si="108"/>
        <v>HWW-1401988</v>
      </c>
      <c r="B1885" s="10" t="s">
        <v>618</v>
      </c>
      <c r="C1885" s="152" t="s">
        <v>622</v>
      </c>
      <c r="D1885" s="152">
        <v>40</v>
      </c>
      <c r="E1885" s="10" t="s">
        <v>674</v>
      </c>
      <c r="F1885" s="152" t="s">
        <v>553</v>
      </c>
      <c r="G1885" s="152"/>
      <c r="H1885" s="152"/>
      <c r="I1885" s="152"/>
      <c r="J1885" s="152">
        <v>140</v>
      </c>
    </row>
    <row r="1886" spans="1:10">
      <c r="A1886" s="10" t="str">
        <f t="shared" si="108"/>
        <v>HWW-1401989</v>
      </c>
      <c r="B1886" s="10" t="s">
        <v>618</v>
      </c>
      <c r="C1886" s="152" t="s">
        <v>622</v>
      </c>
      <c r="D1886" s="152">
        <v>40</v>
      </c>
      <c r="E1886" s="10" t="s">
        <v>674</v>
      </c>
      <c r="F1886" s="152" t="s">
        <v>554</v>
      </c>
      <c r="G1886" s="152"/>
      <c r="H1886" s="152"/>
      <c r="I1886" s="152"/>
      <c r="J1886" s="152">
        <v>150</v>
      </c>
    </row>
    <row r="1887" spans="1:10">
      <c r="A1887" s="10" t="str">
        <f t="shared" si="108"/>
        <v>HWW-1401990</v>
      </c>
      <c r="B1887" s="10" t="s">
        <v>618</v>
      </c>
      <c r="C1887" s="152" t="s">
        <v>622</v>
      </c>
      <c r="D1887" s="152">
        <v>40</v>
      </c>
      <c r="E1887" s="10" t="s">
        <v>674</v>
      </c>
      <c r="F1887" s="152" t="s">
        <v>555</v>
      </c>
      <c r="G1887" s="152"/>
      <c r="H1887" s="152"/>
      <c r="I1887" s="152"/>
      <c r="J1887" s="152">
        <v>159</v>
      </c>
    </row>
    <row r="1888" spans="1:10">
      <c r="A1888" s="10" t="str">
        <f t="shared" si="108"/>
        <v>HWW-1401991</v>
      </c>
      <c r="B1888" s="10" t="s">
        <v>618</v>
      </c>
      <c r="C1888" s="152" t="s">
        <v>622</v>
      </c>
      <c r="D1888" s="152">
        <v>40</v>
      </c>
      <c r="E1888" s="10" t="s">
        <v>674</v>
      </c>
      <c r="F1888" s="152" t="s">
        <v>556</v>
      </c>
      <c r="G1888" s="152"/>
      <c r="H1888" s="152"/>
      <c r="I1888" s="152"/>
      <c r="J1888" s="152">
        <v>162</v>
      </c>
    </row>
    <row r="1889" spans="1:10">
      <c r="A1889" s="10" t="str">
        <f t="shared" si="108"/>
        <v>HWW-1401992</v>
      </c>
      <c r="B1889" s="10" t="s">
        <v>618</v>
      </c>
      <c r="C1889" s="152" t="s">
        <v>622</v>
      </c>
      <c r="D1889" s="152">
        <v>40</v>
      </c>
      <c r="E1889" s="10" t="s">
        <v>674</v>
      </c>
      <c r="F1889" s="152" t="s">
        <v>557</v>
      </c>
      <c r="G1889" s="152"/>
      <c r="H1889" s="152"/>
      <c r="I1889" s="152"/>
      <c r="J1889" s="152">
        <v>196</v>
      </c>
    </row>
    <row r="1890" spans="1:10">
      <c r="A1890" s="10" t="str">
        <f t="shared" si="108"/>
        <v>HWW-1401993</v>
      </c>
      <c r="B1890" s="10" t="s">
        <v>618</v>
      </c>
      <c r="C1890" s="152" t="s">
        <v>622</v>
      </c>
      <c r="D1890" s="152">
        <v>40</v>
      </c>
      <c r="E1890" s="10" t="s">
        <v>674</v>
      </c>
      <c r="F1890" s="152" t="s">
        <v>558</v>
      </c>
      <c r="G1890" s="152"/>
      <c r="H1890" s="152"/>
      <c r="I1890" s="152"/>
      <c r="J1890" s="152">
        <v>195</v>
      </c>
    </row>
    <row r="1891" spans="1:10">
      <c r="A1891" s="10" t="str">
        <f t="shared" si="108"/>
        <v>HWW-1401994</v>
      </c>
      <c r="B1891" s="10" t="s">
        <v>618</v>
      </c>
      <c r="C1891" s="152" t="s">
        <v>622</v>
      </c>
      <c r="D1891" s="152">
        <v>40</v>
      </c>
      <c r="E1891" s="10" t="s">
        <v>674</v>
      </c>
      <c r="F1891" s="152" t="s">
        <v>559</v>
      </c>
      <c r="G1891" s="152"/>
      <c r="H1891" s="152"/>
      <c r="I1891" s="152"/>
      <c r="J1891" s="152">
        <v>175</v>
      </c>
    </row>
    <row r="1892" spans="1:10">
      <c r="A1892" s="10" t="str">
        <f t="shared" si="108"/>
        <v>HWW-1401995</v>
      </c>
      <c r="B1892" s="10" t="s">
        <v>618</v>
      </c>
      <c r="C1892" s="152" t="s">
        <v>622</v>
      </c>
      <c r="D1892" s="152">
        <v>40</v>
      </c>
      <c r="E1892" s="10" t="s">
        <v>674</v>
      </c>
      <c r="F1892" s="152" t="s">
        <v>560</v>
      </c>
      <c r="G1892" s="152"/>
      <c r="H1892" s="152"/>
      <c r="I1892" s="152"/>
      <c r="J1892" s="152">
        <v>200</v>
      </c>
    </row>
    <row r="1893" spans="1:10">
      <c r="A1893" s="10" t="str">
        <f t="shared" si="108"/>
        <v>HWW-1401996</v>
      </c>
      <c r="B1893" s="10" t="s">
        <v>618</v>
      </c>
      <c r="C1893" s="152" t="s">
        <v>622</v>
      </c>
      <c r="D1893" s="152">
        <v>40</v>
      </c>
      <c r="E1893" s="10" t="s">
        <v>674</v>
      </c>
      <c r="F1893" s="152" t="s">
        <v>561</v>
      </c>
      <c r="G1893" s="152"/>
      <c r="H1893" s="152"/>
      <c r="I1893" s="152"/>
      <c r="J1893" s="152">
        <v>207</v>
      </c>
    </row>
    <row r="1894" spans="1:10">
      <c r="A1894" s="10" t="str">
        <f t="shared" si="108"/>
        <v>HWW-1401997</v>
      </c>
      <c r="B1894" s="10" t="s">
        <v>618</v>
      </c>
      <c r="C1894" s="152" t="s">
        <v>622</v>
      </c>
      <c r="D1894" s="152">
        <v>40</v>
      </c>
      <c r="E1894" s="10" t="s">
        <v>674</v>
      </c>
      <c r="F1894" s="152" t="s">
        <v>562</v>
      </c>
      <c r="G1894" s="152"/>
      <c r="H1894" s="152"/>
      <c r="I1894" s="152"/>
      <c r="J1894" s="152">
        <v>197</v>
      </c>
    </row>
    <row r="1895" spans="1:10">
      <c r="A1895" s="10" t="str">
        <f t="shared" si="108"/>
        <v>HWW-1401998</v>
      </c>
      <c r="B1895" s="10" t="s">
        <v>618</v>
      </c>
      <c r="C1895" s="152" t="s">
        <v>622</v>
      </c>
      <c r="D1895" s="152">
        <v>40</v>
      </c>
      <c r="E1895" s="10" t="s">
        <v>674</v>
      </c>
      <c r="F1895" s="152" t="s">
        <v>563</v>
      </c>
      <c r="G1895" s="152"/>
      <c r="H1895" s="152"/>
      <c r="I1895" s="152"/>
      <c r="J1895" s="152">
        <v>197</v>
      </c>
    </row>
    <row r="1896" spans="1:10">
      <c r="A1896" s="10" t="str">
        <f t="shared" si="108"/>
        <v>HWW-1401999</v>
      </c>
      <c r="B1896" s="10" t="s">
        <v>618</v>
      </c>
      <c r="C1896" s="152" t="s">
        <v>622</v>
      </c>
      <c r="D1896" s="152">
        <v>40</v>
      </c>
      <c r="E1896" s="10" t="s">
        <v>674</v>
      </c>
      <c r="F1896" s="152" t="s">
        <v>564</v>
      </c>
      <c r="G1896" s="152"/>
      <c r="H1896" s="152"/>
      <c r="I1896" s="152"/>
      <c r="J1896" s="152">
        <v>198</v>
      </c>
    </row>
    <row r="1897" spans="1:10">
      <c r="A1897" s="10" t="str">
        <f t="shared" si="108"/>
        <v>HWW-1402000</v>
      </c>
      <c r="B1897" s="10" t="s">
        <v>618</v>
      </c>
      <c r="C1897" s="152" t="s">
        <v>622</v>
      </c>
      <c r="D1897" s="152">
        <v>40</v>
      </c>
      <c r="E1897" s="10" t="s">
        <v>674</v>
      </c>
      <c r="F1897" s="152" t="s">
        <v>565</v>
      </c>
      <c r="G1897" s="152"/>
      <c r="H1897" s="152"/>
      <c r="I1897" s="152"/>
      <c r="J1897" s="152">
        <v>205</v>
      </c>
    </row>
    <row r="1898" spans="1:10">
      <c r="A1898" s="10" t="str">
        <f t="shared" si="108"/>
        <v>HWW-1402001</v>
      </c>
      <c r="B1898" s="10" t="s">
        <v>618</v>
      </c>
      <c r="C1898" s="152" t="s">
        <v>622</v>
      </c>
      <c r="D1898" s="152">
        <v>40</v>
      </c>
      <c r="E1898" s="10" t="s">
        <v>674</v>
      </c>
      <c r="F1898" s="152" t="s">
        <v>566</v>
      </c>
      <c r="G1898" s="152">
        <v>206</v>
      </c>
      <c r="H1898" s="152">
        <v>206</v>
      </c>
      <c r="I1898" s="152">
        <f t="shared" ref="I1898:I1913" si="109">G1899</f>
        <v>207</v>
      </c>
      <c r="J1898" s="152">
        <f t="shared" ref="J1898:J1913" si="110">ROUND((G1898+2*H1898+I1898)/4,1)</f>
        <v>206.3</v>
      </c>
    </row>
    <row r="1899" spans="1:10">
      <c r="A1899" s="10" t="str">
        <f t="shared" si="108"/>
        <v>HWW-1402002</v>
      </c>
      <c r="B1899" s="10" t="s">
        <v>618</v>
      </c>
      <c r="C1899" s="152" t="s">
        <v>622</v>
      </c>
      <c r="D1899" s="152">
        <v>40</v>
      </c>
      <c r="E1899" s="10" t="s">
        <v>674</v>
      </c>
      <c r="F1899" s="152" t="s">
        <v>567</v>
      </c>
      <c r="G1899" s="152">
        <v>207</v>
      </c>
      <c r="H1899" s="152">
        <v>207</v>
      </c>
      <c r="I1899" s="152">
        <f t="shared" si="109"/>
        <v>207</v>
      </c>
      <c r="J1899" s="152">
        <f t="shared" si="110"/>
        <v>207</v>
      </c>
    </row>
    <row r="1900" spans="1:10">
      <c r="A1900" s="10" t="str">
        <f t="shared" si="108"/>
        <v>HWW-1402003</v>
      </c>
      <c r="B1900" s="10" t="s">
        <v>618</v>
      </c>
      <c r="C1900" s="152" t="s">
        <v>622</v>
      </c>
      <c r="D1900" s="152">
        <v>40</v>
      </c>
      <c r="E1900" s="10" t="s">
        <v>674</v>
      </c>
      <c r="F1900" s="152" t="s">
        <v>568</v>
      </c>
      <c r="G1900" s="152">
        <v>207</v>
      </c>
      <c r="H1900" s="152">
        <v>207</v>
      </c>
      <c r="I1900" s="152">
        <f t="shared" si="109"/>
        <v>207</v>
      </c>
      <c r="J1900" s="152">
        <f t="shared" si="110"/>
        <v>207</v>
      </c>
    </row>
    <row r="1901" spans="1:10">
      <c r="A1901" s="10" t="str">
        <f t="shared" si="108"/>
        <v>HWW-1402004</v>
      </c>
      <c r="B1901" s="10" t="s">
        <v>618</v>
      </c>
      <c r="C1901" s="152" t="s">
        <v>622</v>
      </c>
      <c r="D1901" s="152">
        <v>40</v>
      </c>
      <c r="E1901" s="10" t="s">
        <v>674</v>
      </c>
      <c r="F1901" s="152" t="s">
        <v>569</v>
      </c>
      <c r="G1901" s="152">
        <v>207</v>
      </c>
      <c r="H1901" s="152">
        <v>207</v>
      </c>
      <c r="I1901" s="152">
        <f t="shared" si="109"/>
        <v>207</v>
      </c>
      <c r="J1901" s="152">
        <f t="shared" si="110"/>
        <v>207</v>
      </c>
    </row>
    <row r="1902" spans="1:10">
      <c r="A1902" s="10" t="str">
        <f t="shared" si="108"/>
        <v>HWW-1402005</v>
      </c>
      <c r="B1902" s="10" t="s">
        <v>618</v>
      </c>
      <c r="C1902" s="152" t="s">
        <v>622</v>
      </c>
      <c r="D1902" s="152">
        <v>40</v>
      </c>
      <c r="E1902" s="10" t="s">
        <v>674</v>
      </c>
      <c r="F1902" s="152" t="s">
        <v>570</v>
      </c>
      <c r="G1902" s="152">
        <v>207</v>
      </c>
      <c r="H1902" s="152">
        <v>207</v>
      </c>
      <c r="I1902" s="152">
        <f t="shared" si="109"/>
        <v>235</v>
      </c>
      <c r="J1902" s="152">
        <f t="shared" si="110"/>
        <v>214</v>
      </c>
    </row>
    <row r="1903" spans="1:10">
      <c r="A1903" s="10" t="str">
        <f t="shared" si="108"/>
        <v>HWW-1402006</v>
      </c>
      <c r="B1903" s="10" t="s">
        <v>618</v>
      </c>
      <c r="C1903" s="152" t="s">
        <v>622</v>
      </c>
      <c r="D1903" s="152">
        <v>40</v>
      </c>
      <c r="E1903" s="10" t="s">
        <v>674</v>
      </c>
      <c r="F1903" s="152" t="s">
        <v>571</v>
      </c>
      <c r="G1903" s="152">
        <v>235</v>
      </c>
      <c r="H1903" s="152">
        <v>248</v>
      </c>
      <c r="I1903" s="152">
        <f t="shared" si="109"/>
        <v>260</v>
      </c>
      <c r="J1903" s="152">
        <f t="shared" si="110"/>
        <v>247.8</v>
      </c>
    </row>
    <row r="1904" spans="1:10">
      <c r="A1904" s="10" t="str">
        <f t="shared" si="108"/>
        <v>HWW-1402007</v>
      </c>
      <c r="B1904" s="10" t="s">
        <v>618</v>
      </c>
      <c r="C1904" s="152" t="s">
        <v>622</v>
      </c>
      <c r="D1904" s="152">
        <v>40</v>
      </c>
      <c r="E1904" s="10" t="s">
        <v>674</v>
      </c>
      <c r="F1904" s="152" t="s">
        <v>572</v>
      </c>
      <c r="G1904" s="152">
        <v>260</v>
      </c>
      <c r="H1904" s="152">
        <v>262</v>
      </c>
      <c r="I1904" s="152">
        <f t="shared" si="109"/>
        <v>373</v>
      </c>
      <c r="J1904" s="152">
        <f t="shared" si="110"/>
        <v>289.3</v>
      </c>
    </row>
    <row r="1905" spans="1:12">
      <c r="A1905" s="10" t="str">
        <f t="shared" si="108"/>
        <v>HWW-1402008</v>
      </c>
      <c r="B1905" s="10" t="s">
        <v>618</v>
      </c>
      <c r="C1905" s="152" t="s">
        <v>622</v>
      </c>
      <c r="D1905" s="152">
        <v>40</v>
      </c>
      <c r="E1905" s="10" t="s">
        <v>674</v>
      </c>
      <c r="F1905" s="152" t="s">
        <v>573</v>
      </c>
      <c r="G1905" s="152">
        <v>373</v>
      </c>
      <c r="H1905" s="152">
        <v>373</v>
      </c>
      <c r="I1905" s="152">
        <f t="shared" si="109"/>
        <v>373</v>
      </c>
      <c r="J1905" s="152">
        <f t="shared" si="110"/>
        <v>373</v>
      </c>
    </row>
    <row r="1906" spans="1:12">
      <c r="A1906" s="10" t="str">
        <f t="shared" si="108"/>
        <v>HWW-1402009</v>
      </c>
      <c r="B1906" s="10" t="s">
        <v>618</v>
      </c>
      <c r="C1906" s="152" t="s">
        <v>622</v>
      </c>
      <c r="D1906" s="152">
        <v>40</v>
      </c>
      <c r="E1906" s="10" t="s">
        <v>674</v>
      </c>
      <c r="F1906" s="152" t="s">
        <v>574</v>
      </c>
      <c r="G1906" s="152">
        <v>373</v>
      </c>
      <c r="H1906" s="152">
        <v>373</v>
      </c>
      <c r="I1906" s="152">
        <f t="shared" si="109"/>
        <v>374</v>
      </c>
      <c r="J1906" s="152">
        <f t="shared" si="110"/>
        <v>373.3</v>
      </c>
    </row>
    <row r="1907" spans="1:12">
      <c r="A1907" s="10" t="str">
        <f t="shared" si="108"/>
        <v>HWW-1402010</v>
      </c>
      <c r="B1907" s="10" t="s">
        <v>618</v>
      </c>
      <c r="C1907" s="152" t="s">
        <v>622</v>
      </c>
      <c r="D1907" s="152">
        <v>40</v>
      </c>
      <c r="E1907" s="10" t="s">
        <v>674</v>
      </c>
      <c r="F1907" s="152" t="s">
        <v>575</v>
      </c>
      <c r="G1907" s="152">
        <v>374</v>
      </c>
      <c r="H1907" s="152">
        <v>376</v>
      </c>
      <c r="I1907" s="152">
        <f t="shared" si="109"/>
        <v>379</v>
      </c>
      <c r="J1907" s="152">
        <f t="shared" si="110"/>
        <v>376.3</v>
      </c>
    </row>
    <row r="1908" spans="1:12">
      <c r="A1908" s="10" t="str">
        <f t="shared" si="108"/>
        <v>HWW-1402011</v>
      </c>
      <c r="B1908" s="10" t="s">
        <v>618</v>
      </c>
      <c r="C1908" s="152" t="s">
        <v>622</v>
      </c>
      <c r="D1908" s="152">
        <v>40</v>
      </c>
      <c r="E1908" s="10" t="s">
        <v>674</v>
      </c>
      <c r="F1908" s="152" t="s">
        <v>576</v>
      </c>
      <c r="G1908" s="152">
        <v>379</v>
      </c>
      <c r="H1908" s="152">
        <v>379</v>
      </c>
      <c r="I1908" s="152">
        <f t="shared" si="109"/>
        <v>379</v>
      </c>
      <c r="J1908" s="152">
        <f t="shared" si="110"/>
        <v>379</v>
      </c>
    </row>
    <row r="1909" spans="1:12">
      <c r="A1909" s="10" t="str">
        <f t="shared" si="108"/>
        <v>HWW-1402012</v>
      </c>
      <c r="B1909" s="10" t="s">
        <v>618</v>
      </c>
      <c r="C1909" s="152" t="s">
        <v>622</v>
      </c>
      <c r="D1909" s="152">
        <v>40</v>
      </c>
      <c r="E1909" s="10" t="s">
        <v>674</v>
      </c>
      <c r="F1909" s="152" t="s">
        <v>577</v>
      </c>
      <c r="G1909" s="152">
        <v>379</v>
      </c>
      <c r="H1909" s="152">
        <v>379</v>
      </c>
      <c r="I1909" s="152">
        <f t="shared" si="109"/>
        <v>380</v>
      </c>
      <c r="J1909" s="152">
        <f t="shared" si="110"/>
        <v>379.3</v>
      </c>
    </row>
    <row r="1910" spans="1:12">
      <c r="A1910" s="10" t="str">
        <f t="shared" si="108"/>
        <v>HWW-1402013</v>
      </c>
      <c r="B1910" s="10" t="s">
        <v>618</v>
      </c>
      <c r="C1910" s="152" t="s">
        <v>622</v>
      </c>
      <c r="D1910" s="152">
        <v>40</v>
      </c>
      <c r="E1910" s="10" t="s">
        <v>674</v>
      </c>
      <c r="F1910" s="152" t="s">
        <v>578</v>
      </c>
      <c r="G1910" s="152">
        <v>380</v>
      </c>
      <c r="H1910" s="152">
        <v>381</v>
      </c>
      <c r="I1910" s="152">
        <f t="shared" si="109"/>
        <v>381</v>
      </c>
      <c r="J1910" s="152">
        <f t="shared" si="110"/>
        <v>380.8</v>
      </c>
    </row>
    <row r="1911" spans="1:12">
      <c r="A1911" s="10" t="str">
        <f t="shared" si="108"/>
        <v>HWW-1402014</v>
      </c>
      <c r="B1911" s="10" t="s">
        <v>618</v>
      </c>
      <c r="C1911" s="152" t="s">
        <v>622</v>
      </c>
      <c r="D1911" s="152">
        <v>40</v>
      </c>
      <c r="E1911" s="10" t="s">
        <v>674</v>
      </c>
      <c r="F1911" s="152" t="s">
        <v>579</v>
      </c>
      <c r="G1911" s="152">
        <v>381</v>
      </c>
      <c r="H1911" s="152">
        <v>381</v>
      </c>
      <c r="I1911" s="152">
        <f t="shared" si="109"/>
        <v>400</v>
      </c>
      <c r="J1911" s="152">
        <f t="shared" si="110"/>
        <v>385.8</v>
      </c>
    </row>
    <row r="1912" spans="1:12">
      <c r="A1912" s="10" t="str">
        <f t="shared" si="108"/>
        <v>HWW-1402015</v>
      </c>
      <c r="B1912" s="10" t="s">
        <v>618</v>
      </c>
      <c r="C1912" s="152" t="s">
        <v>622</v>
      </c>
      <c r="D1912" s="152">
        <v>40</v>
      </c>
      <c r="E1912" s="10" t="s">
        <v>674</v>
      </c>
      <c r="F1912" s="152" t="s">
        <v>580</v>
      </c>
      <c r="G1912" s="152">
        <v>400</v>
      </c>
      <c r="H1912" s="152">
        <v>400</v>
      </c>
      <c r="I1912" s="152">
        <f t="shared" si="109"/>
        <v>403</v>
      </c>
      <c r="J1912" s="152">
        <f t="shared" si="110"/>
        <v>400.8</v>
      </c>
    </row>
    <row r="1913" spans="1:12">
      <c r="A1913" s="10" t="str">
        <f t="shared" si="108"/>
        <v>HWW-1402016</v>
      </c>
      <c r="B1913" s="10" t="s">
        <v>618</v>
      </c>
      <c r="C1913" s="152" t="s">
        <v>622</v>
      </c>
      <c r="D1913" s="152">
        <v>40</v>
      </c>
      <c r="E1913" s="10" t="s">
        <v>674</v>
      </c>
      <c r="F1913" s="152">
        <v>2016</v>
      </c>
      <c r="G1913" s="152">
        <v>403</v>
      </c>
      <c r="H1913" s="152">
        <v>403</v>
      </c>
      <c r="I1913" s="152">
        <f t="shared" si="109"/>
        <v>404</v>
      </c>
      <c r="J1913" s="152">
        <f t="shared" si="110"/>
        <v>403.3</v>
      </c>
    </row>
    <row r="1914" spans="1:12">
      <c r="A1914" s="10" t="str">
        <f t="shared" si="108"/>
        <v>HWW-1402017</v>
      </c>
      <c r="B1914" s="10" t="s">
        <v>618</v>
      </c>
      <c r="C1914" s="152" t="s">
        <v>622</v>
      </c>
      <c r="D1914" s="152">
        <v>40</v>
      </c>
      <c r="E1914" s="10" t="s">
        <v>674</v>
      </c>
      <c r="F1914" s="192">
        <v>2017</v>
      </c>
      <c r="G1914" s="152">
        <v>404</v>
      </c>
      <c r="H1914" s="152">
        <v>418</v>
      </c>
      <c r="I1914" s="152">
        <f t="shared" ref="I1914" si="111">G1915</f>
        <v>434</v>
      </c>
      <c r="J1914" s="152">
        <f t="shared" ref="J1914" si="112">ROUND((G1914+2*H1914+I1914)/4,1)</f>
        <v>418.5</v>
      </c>
    </row>
    <row r="1915" spans="1:12">
      <c r="A1915" s="10" t="str">
        <f t="shared" ref="A1915" si="113">CONCATENATE(B1915,C1915,D1915,F1915)</f>
        <v>HWW-1402018</v>
      </c>
      <c r="B1915" s="10" t="s">
        <v>618</v>
      </c>
      <c r="C1915" s="152" t="s">
        <v>622</v>
      </c>
      <c r="D1915" s="152">
        <v>40</v>
      </c>
      <c r="E1915" s="10" t="s">
        <v>674</v>
      </c>
      <c r="F1915" s="192">
        <v>2018</v>
      </c>
      <c r="G1915" s="192">
        <v>434</v>
      </c>
      <c r="H1915" s="192"/>
      <c r="I1915" s="192"/>
      <c r="J1915" s="192">
        <f>G1915</f>
        <v>434</v>
      </c>
    </row>
    <row r="1916" spans="1:12">
      <c r="A1916" t="str">
        <f>CONCATENATE(B1916,C1916,D1916,F1916)</f>
        <v>HWW-1441912</v>
      </c>
      <c r="B1916" t="s">
        <v>618</v>
      </c>
      <c r="C1916" s="152" t="s">
        <v>622</v>
      </c>
      <c r="D1916" s="152">
        <v>44</v>
      </c>
      <c r="E1916" s="450" t="s">
        <v>687</v>
      </c>
      <c r="F1916" s="152">
        <v>1912</v>
      </c>
      <c r="G1916" s="152"/>
      <c r="H1916" s="152"/>
      <c r="I1916" s="152"/>
      <c r="J1916" s="152">
        <f>Mains!O6</f>
        <v>9.6999999999999993</v>
      </c>
      <c r="L1916" s="10">
        <v>10.4</v>
      </c>
    </row>
    <row r="1917" spans="1:12">
      <c r="A1917" t="str">
        <f t="shared" ref="A1917:A1980" si="114">CONCATENATE(B1917,C1917,D1917,F1917)</f>
        <v>HWW-1441913</v>
      </c>
      <c r="B1917" t="s">
        <v>618</v>
      </c>
      <c r="C1917" s="152" t="s">
        <v>622</v>
      </c>
      <c r="D1917" s="152">
        <v>44</v>
      </c>
      <c r="E1917" s="450" t="s">
        <v>687</v>
      </c>
      <c r="F1917" s="152">
        <f>F1916+1</f>
        <v>1913</v>
      </c>
      <c r="G1917" s="152"/>
      <c r="H1917" s="152"/>
      <c r="I1917" s="152"/>
      <c r="J1917" s="152">
        <f>Mains!O7</f>
        <v>10.8</v>
      </c>
      <c r="L1917" s="10">
        <v>11.5</v>
      </c>
    </row>
    <row r="1918" spans="1:12">
      <c r="A1918" t="str">
        <f t="shared" si="114"/>
        <v>HWW-1441914</v>
      </c>
      <c r="B1918" t="s">
        <v>618</v>
      </c>
      <c r="C1918" s="152" t="s">
        <v>622</v>
      </c>
      <c r="D1918" s="152">
        <v>44</v>
      </c>
      <c r="E1918" s="450" t="s">
        <v>687</v>
      </c>
      <c r="F1918" s="152">
        <f t="shared" ref="F1918:F1974" si="115">F1917+1</f>
        <v>1914</v>
      </c>
      <c r="G1918" s="152"/>
      <c r="H1918" s="152"/>
      <c r="I1918" s="152"/>
      <c r="J1918" s="152">
        <f>Mains!O8</f>
        <v>9.6999999999999993</v>
      </c>
      <c r="L1918" s="10">
        <v>9.1999999999999993</v>
      </c>
    </row>
    <row r="1919" spans="1:12">
      <c r="A1919" t="str">
        <f t="shared" si="114"/>
        <v>HWW-1441915</v>
      </c>
      <c r="B1919" t="s">
        <v>618</v>
      </c>
      <c r="C1919" s="152" t="s">
        <v>622</v>
      </c>
      <c r="D1919" s="152">
        <v>44</v>
      </c>
      <c r="E1919" s="450" t="s">
        <v>687</v>
      </c>
      <c r="F1919" s="152">
        <f t="shared" si="115"/>
        <v>1915</v>
      </c>
      <c r="G1919" s="152"/>
      <c r="H1919" s="152"/>
      <c r="I1919" s="152"/>
      <c r="J1919" s="152">
        <f>Mains!O9</f>
        <v>9.6999999999999993</v>
      </c>
      <c r="L1919" s="10">
        <v>10.4</v>
      </c>
    </row>
    <row r="1920" spans="1:12">
      <c r="A1920" t="str">
        <f t="shared" si="114"/>
        <v>HWW-1441916</v>
      </c>
      <c r="B1920" t="s">
        <v>618</v>
      </c>
      <c r="C1920" s="152" t="s">
        <v>622</v>
      </c>
      <c r="D1920" s="152">
        <v>44</v>
      </c>
      <c r="E1920" s="450" t="s">
        <v>687</v>
      </c>
      <c r="F1920" s="152">
        <f t="shared" si="115"/>
        <v>1916</v>
      </c>
      <c r="G1920" s="152"/>
      <c r="H1920" s="152"/>
      <c r="I1920" s="152"/>
      <c r="J1920" s="152">
        <f>Mains!O10</f>
        <v>12.9</v>
      </c>
      <c r="L1920" s="10">
        <v>12.7</v>
      </c>
    </row>
    <row r="1921" spans="1:12">
      <c r="A1921" t="str">
        <f t="shared" si="114"/>
        <v>HWW-1441917</v>
      </c>
      <c r="B1921" t="s">
        <v>618</v>
      </c>
      <c r="C1921" s="152" t="s">
        <v>622</v>
      </c>
      <c r="D1921" s="152">
        <v>44</v>
      </c>
      <c r="E1921" s="450" t="s">
        <v>687</v>
      </c>
      <c r="F1921" s="152">
        <f t="shared" si="115"/>
        <v>1917</v>
      </c>
      <c r="G1921" s="152"/>
      <c r="H1921" s="152"/>
      <c r="I1921" s="152"/>
      <c r="J1921" s="152">
        <f>Mains!O11</f>
        <v>19.3</v>
      </c>
      <c r="L1921" s="10">
        <v>18.399999999999999</v>
      </c>
    </row>
    <row r="1922" spans="1:12">
      <c r="A1922" t="str">
        <f t="shared" si="114"/>
        <v>HWW-1441918</v>
      </c>
      <c r="B1922" t="s">
        <v>618</v>
      </c>
      <c r="C1922" s="152" t="s">
        <v>622</v>
      </c>
      <c r="D1922" s="152">
        <v>44</v>
      </c>
      <c r="E1922" s="450" t="s">
        <v>687</v>
      </c>
      <c r="F1922" s="152">
        <f t="shared" si="115"/>
        <v>1918</v>
      </c>
      <c r="G1922" s="152"/>
      <c r="H1922" s="152"/>
      <c r="I1922" s="152"/>
      <c r="J1922" s="152">
        <f>Mains!O12</f>
        <v>21.4</v>
      </c>
      <c r="L1922" s="10">
        <v>21.8</v>
      </c>
    </row>
    <row r="1923" spans="1:12">
      <c r="A1923" t="str">
        <f t="shared" si="114"/>
        <v>HWW-1441919</v>
      </c>
      <c r="B1923" t="s">
        <v>618</v>
      </c>
      <c r="C1923" s="152" t="s">
        <v>622</v>
      </c>
      <c r="D1923" s="152">
        <v>44</v>
      </c>
      <c r="E1923" s="450" t="s">
        <v>687</v>
      </c>
      <c r="F1923" s="152">
        <f t="shared" si="115"/>
        <v>1919</v>
      </c>
      <c r="G1923" s="152"/>
      <c r="H1923" s="152"/>
      <c r="I1923" s="152"/>
      <c r="J1923" s="152">
        <f>Mains!O13</f>
        <v>23.5</v>
      </c>
      <c r="L1923" s="10">
        <v>22.9</v>
      </c>
    </row>
    <row r="1924" spans="1:12">
      <c r="A1924" t="str">
        <f t="shared" si="114"/>
        <v>HWW-1441920</v>
      </c>
      <c r="B1924" t="s">
        <v>618</v>
      </c>
      <c r="C1924" s="152" t="s">
        <v>622</v>
      </c>
      <c r="D1924" s="152">
        <v>44</v>
      </c>
      <c r="E1924" s="450" t="s">
        <v>687</v>
      </c>
      <c r="F1924" s="152">
        <f t="shared" si="115"/>
        <v>1920</v>
      </c>
      <c r="G1924" s="152"/>
      <c r="H1924" s="152"/>
      <c r="I1924" s="152"/>
      <c r="J1924" s="152">
        <f>Mains!O14</f>
        <v>26.7</v>
      </c>
      <c r="L1924" s="10">
        <v>25.2</v>
      </c>
    </row>
    <row r="1925" spans="1:12">
      <c r="A1925" t="str">
        <f t="shared" si="114"/>
        <v>HWW-1441921</v>
      </c>
      <c r="B1925" t="s">
        <v>618</v>
      </c>
      <c r="C1925" s="152" t="s">
        <v>622</v>
      </c>
      <c r="D1925" s="152">
        <v>44</v>
      </c>
      <c r="E1925" s="450" t="s">
        <v>687</v>
      </c>
      <c r="F1925" s="152">
        <f t="shared" si="115"/>
        <v>1921</v>
      </c>
      <c r="G1925" s="152"/>
      <c r="H1925" s="152"/>
      <c r="I1925" s="152"/>
      <c r="J1925" s="152">
        <f>Mains!O15</f>
        <v>25.6</v>
      </c>
      <c r="L1925" s="10">
        <v>25.2</v>
      </c>
    </row>
    <row r="1926" spans="1:12">
      <c r="A1926" t="str">
        <f t="shared" si="114"/>
        <v>HWW-1441922</v>
      </c>
      <c r="B1926" t="s">
        <v>618</v>
      </c>
      <c r="C1926" s="152" t="s">
        <v>622</v>
      </c>
      <c r="D1926" s="152">
        <v>44</v>
      </c>
      <c r="E1926" s="450" t="s">
        <v>687</v>
      </c>
      <c r="F1926" s="152">
        <f t="shared" si="115"/>
        <v>1922</v>
      </c>
      <c r="G1926" s="152"/>
      <c r="H1926" s="152"/>
      <c r="I1926" s="152"/>
      <c r="J1926" s="152">
        <f>Mains!O16</f>
        <v>23.5</v>
      </c>
      <c r="L1926" s="10">
        <v>22.9</v>
      </c>
    </row>
    <row r="1927" spans="1:12">
      <c r="A1927" t="str">
        <f t="shared" si="114"/>
        <v>HWW-1441923</v>
      </c>
      <c r="B1927" t="s">
        <v>618</v>
      </c>
      <c r="C1927" s="152" t="s">
        <v>622</v>
      </c>
      <c r="D1927" s="152">
        <v>44</v>
      </c>
      <c r="E1927" s="450" t="s">
        <v>687</v>
      </c>
      <c r="F1927" s="152">
        <f t="shared" si="115"/>
        <v>1923</v>
      </c>
      <c r="G1927" s="152"/>
      <c r="H1927" s="152"/>
      <c r="I1927" s="152"/>
      <c r="J1927" s="152">
        <f>Mains!O17</f>
        <v>24.6</v>
      </c>
      <c r="L1927" s="10">
        <v>24.1</v>
      </c>
    </row>
    <row r="1928" spans="1:12">
      <c r="A1928" t="str">
        <f t="shared" si="114"/>
        <v>HWW-1441924</v>
      </c>
      <c r="B1928" t="s">
        <v>618</v>
      </c>
      <c r="C1928" s="152" t="s">
        <v>622</v>
      </c>
      <c r="D1928" s="152">
        <v>44</v>
      </c>
      <c r="E1928" s="450" t="s">
        <v>687</v>
      </c>
      <c r="F1928" s="152">
        <f t="shared" si="115"/>
        <v>1924</v>
      </c>
      <c r="G1928" s="152"/>
      <c r="H1928" s="152"/>
      <c r="I1928" s="152"/>
      <c r="J1928" s="152">
        <f>Mains!O18</f>
        <v>25.7</v>
      </c>
      <c r="L1928" s="10">
        <v>25.2</v>
      </c>
    </row>
    <row r="1929" spans="1:12">
      <c r="A1929" t="str">
        <f t="shared" si="114"/>
        <v>HWW-1441925</v>
      </c>
      <c r="B1929" t="s">
        <v>618</v>
      </c>
      <c r="C1929" s="152" t="s">
        <v>622</v>
      </c>
      <c r="D1929" s="152">
        <v>44</v>
      </c>
      <c r="E1929" s="450" t="s">
        <v>687</v>
      </c>
      <c r="F1929" s="152">
        <f t="shared" si="115"/>
        <v>1925</v>
      </c>
      <c r="G1929" s="152"/>
      <c r="H1929" s="152"/>
      <c r="I1929" s="152"/>
      <c r="J1929" s="152">
        <f>Mains!O19</f>
        <v>24.6</v>
      </c>
      <c r="L1929" s="10">
        <v>24</v>
      </c>
    </row>
    <row r="1930" spans="1:12">
      <c r="A1930" t="str">
        <f t="shared" si="114"/>
        <v>HWW-1441926</v>
      </c>
      <c r="B1930" t="s">
        <v>618</v>
      </c>
      <c r="C1930" s="152" t="s">
        <v>622</v>
      </c>
      <c r="D1930" s="152">
        <v>44</v>
      </c>
      <c r="E1930" s="450" t="s">
        <v>687</v>
      </c>
      <c r="F1930" s="152">
        <f t="shared" si="115"/>
        <v>1926</v>
      </c>
      <c r="G1930" s="152"/>
      <c r="H1930" s="152"/>
      <c r="I1930" s="152"/>
      <c r="J1930" s="152">
        <f>Mains!O20</f>
        <v>24.6</v>
      </c>
      <c r="L1930" s="10">
        <v>24</v>
      </c>
    </row>
    <row r="1931" spans="1:12">
      <c r="A1931" t="str">
        <f t="shared" si="114"/>
        <v>HWW-1441927</v>
      </c>
      <c r="B1931" t="s">
        <v>618</v>
      </c>
      <c r="C1931" s="152" t="s">
        <v>622</v>
      </c>
      <c r="D1931" s="152">
        <v>44</v>
      </c>
      <c r="E1931" s="450" t="s">
        <v>687</v>
      </c>
      <c r="F1931" s="152">
        <f t="shared" si="115"/>
        <v>1927</v>
      </c>
      <c r="G1931" s="152"/>
      <c r="H1931" s="152"/>
      <c r="I1931" s="152"/>
      <c r="J1931" s="152">
        <f>Mains!O21</f>
        <v>22.5</v>
      </c>
      <c r="L1931" s="10">
        <v>24</v>
      </c>
    </row>
    <row r="1932" spans="1:12">
      <c r="A1932" t="str">
        <f t="shared" si="114"/>
        <v>HWW-1441928</v>
      </c>
      <c r="B1932" t="s">
        <v>618</v>
      </c>
      <c r="C1932" s="152" t="s">
        <v>622</v>
      </c>
      <c r="D1932" s="152">
        <v>44</v>
      </c>
      <c r="E1932" s="450" t="s">
        <v>687</v>
      </c>
      <c r="F1932" s="152">
        <f t="shared" si="115"/>
        <v>1928</v>
      </c>
      <c r="G1932" s="152"/>
      <c r="H1932" s="152"/>
      <c r="I1932" s="152"/>
      <c r="J1932" s="152">
        <f>Mains!O22</f>
        <v>21.4</v>
      </c>
      <c r="L1932" s="10">
        <v>22.9</v>
      </c>
    </row>
    <row r="1933" spans="1:12">
      <c r="A1933" t="str">
        <f t="shared" si="114"/>
        <v>HWW-1441929</v>
      </c>
      <c r="B1933" t="s">
        <v>618</v>
      </c>
      <c r="C1933" s="152" t="s">
        <v>622</v>
      </c>
      <c r="D1933" s="152">
        <v>44</v>
      </c>
      <c r="E1933" s="450" t="s">
        <v>687</v>
      </c>
      <c r="F1933" s="152">
        <f t="shared" si="115"/>
        <v>1929</v>
      </c>
      <c r="G1933" s="152"/>
      <c r="H1933" s="152"/>
      <c r="I1933" s="152"/>
      <c r="J1933" s="152">
        <f>Mains!O23</f>
        <v>22.5</v>
      </c>
      <c r="L1933" s="10">
        <v>22.9</v>
      </c>
    </row>
    <row r="1934" spans="1:12">
      <c r="A1934" t="str">
        <f t="shared" si="114"/>
        <v>HWW-1441930</v>
      </c>
      <c r="B1934" t="s">
        <v>618</v>
      </c>
      <c r="C1934" s="152" t="s">
        <v>622</v>
      </c>
      <c r="D1934" s="152">
        <v>44</v>
      </c>
      <c r="E1934" s="450" t="s">
        <v>687</v>
      </c>
      <c r="F1934" s="152">
        <f t="shared" si="115"/>
        <v>1930</v>
      </c>
      <c r="G1934" s="152"/>
      <c r="H1934" s="152"/>
      <c r="I1934" s="152"/>
      <c r="J1934" s="152">
        <f>Mains!O24</f>
        <v>22.5</v>
      </c>
      <c r="L1934" s="10">
        <v>22.9</v>
      </c>
    </row>
    <row r="1935" spans="1:12">
      <c r="A1935" t="str">
        <f t="shared" si="114"/>
        <v>HWW-1441931</v>
      </c>
      <c r="B1935" t="s">
        <v>618</v>
      </c>
      <c r="C1935" s="152" t="s">
        <v>622</v>
      </c>
      <c r="D1935" s="152">
        <v>44</v>
      </c>
      <c r="E1935" s="450" t="s">
        <v>687</v>
      </c>
      <c r="F1935" s="152">
        <f t="shared" si="115"/>
        <v>1931</v>
      </c>
      <c r="G1935" s="152"/>
      <c r="H1935" s="152"/>
      <c r="I1935" s="152"/>
      <c r="J1935" s="152">
        <f>Mains!O25</f>
        <v>21.4</v>
      </c>
      <c r="L1935" s="10">
        <v>22.9</v>
      </c>
    </row>
    <row r="1936" spans="1:12">
      <c r="A1936" t="str">
        <f t="shared" si="114"/>
        <v>HWW-1441932</v>
      </c>
      <c r="B1936" t="s">
        <v>618</v>
      </c>
      <c r="C1936" s="152" t="s">
        <v>622</v>
      </c>
      <c r="D1936" s="152">
        <v>44</v>
      </c>
      <c r="E1936" s="450" t="s">
        <v>687</v>
      </c>
      <c r="F1936" s="152">
        <f t="shared" si="115"/>
        <v>1932</v>
      </c>
      <c r="G1936" s="152"/>
      <c r="H1936" s="152"/>
      <c r="I1936" s="152"/>
      <c r="J1936" s="152">
        <f>Mains!O26</f>
        <v>19.3</v>
      </c>
      <c r="L1936" s="10">
        <v>20.6</v>
      </c>
    </row>
    <row r="1937" spans="1:12">
      <c r="A1937" t="str">
        <f t="shared" si="114"/>
        <v>HWW-1441933</v>
      </c>
      <c r="B1937" t="s">
        <v>618</v>
      </c>
      <c r="C1937" s="152" t="s">
        <v>622</v>
      </c>
      <c r="D1937" s="152">
        <v>44</v>
      </c>
      <c r="E1937" s="450" t="s">
        <v>687</v>
      </c>
      <c r="F1937" s="152">
        <f t="shared" si="115"/>
        <v>1933</v>
      </c>
      <c r="G1937" s="152"/>
      <c r="H1937" s="152"/>
      <c r="I1937" s="152"/>
      <c r="J1937" s="152">
        <f>Mains!O27</f>
        <v>19.3</v>
      </c>
      <c r="L1937" s="10">
        <v>20.6</v>
      </c>
    </row>
    <row r="1938" spans="1:12">
      <c r="A1938" t="str">
        <f t="shared" si="114"/>
        <v>HWW-1441934</v>
      </c>
      <c r="B1938" t="s">
        <v>618</v>
      </c>
      <c r="C1938" s="152" t="s">
        <v>622</v>
      </c>
      <c r="D1938" s="152">
        <v>44</v>
      </c>
      <c r="E1938" s="450" t="s">
        <v>687</v>
      </c>
      <c r="F1938" s="152">
        <f t="shared" si="115"/>
        <v>1934</v>
      </c>
      <c r="G1938" s="152"/>
      <c r="H1938" s="152"/>
      <c r="I1938" s="152"/>
      <c r="J1938" s="152">
        <f>Mains!O28</f>
        <v>21.4</v>
      </c>
      <c r="L1938" s="10">
        <v>21.8</v>
      </c>
    </row>
    <row r="1939" spans="1:12">
      <c r="A1939" t="str">
        <f t="shared" si="114"/>
        <v>HWW-1441935</v>
      </c>
      <c r="B1939" t="s">
        <v>618</v>
      </c>
      <c r="C1939" s="152" t="s">
        <v>622</v>
      </c>
      <c r="D1939" s="152">
        <v>44</v>
      </c>
      <c r="E1939" s="450" t="s">
        <v>687</v>
      </c>
      <c r="F1939" s="152">
        <f t="shared" si="115"/>
        <v>1935</v>
      </c>
      <c r="G1939" s="152"/>
      <c r="H1939" s="152"/>
      <c r="I1939" s="152"/>
      <c r="J1939" s="152">
        <f>Mains!O29</f>
        <v>21.4</v>
      </c>
      <c r="L1939" s="10">
        <v>21.8</v>
      </c>
    </row>
    <row r="1940" spans="1:12">
      <c r="A1940" t="str">
        <f t="shared" si="114"/>
        <v>HWW-1441936</v>
      </c>
      <c r="B1940" t="s">
        <v>618</v>
      </c>
      <c r="C1940" s="152" t="s">
        <v>622</v>
      </c>
      <c r="D1940" s="152">
        <v>44</v>
      </c>
      <c r="E1940" s="450" t="s">
        <v>687</v>
      </c>
      <c r="F1940" s="152">
        <f t="shared" si="115"/>
        <v>1936</v>
      </c>
      <c r="G1940" s="152"/>
      <c r="H1940" s="152"/>
      <c r="I1940" s="152"/>
      <c r="J1940" s="152">
        <f>Mains!O30</f>
        <v>22.5</v>
      </c>
      <c r="L1940" s="10">
        <v>22.9</v>
      </c>
    </row>
    <row r="1941" spans="1:12">
      <c r="A1941" t="str">
        <f t="shared" si="114"/>
        <v>HWW-1441937</v>
      </c>
      <c r="B1941" t="s">
        <v>618</v>
      </c>
      <c r="C1941" s="152" t="s">
        <v>622</v>
      </c>
      <c r="D1941" s="152">
        <v>44</v>
      </c>
      <c r="E1941" s="450" t="s">
        <v>687</v>
      </c>
      <c r="F1941" s="152">
        <f t="shared" si="115"/>
        <v>1937</v>
      </c>
      <c r="G1941" s="152"/>
      <c r="H1941" s="152"/>
      <c r="I1941" s="152"/>
      <c r="J1941" s="152">
        <f>Mains!O31</f>
        <v>23.9</v>
      </c>
      <c r="L1941" s="10">
        <v>24</v>
      </c>
    </row>
    <row r="1942" spans="1:12">
      <c r="A1942" t="str">
        <f t="shared" si="114"/>
        <v>HWW-1441938</v>
      </c>
      <c r="B1942" t="s">
        <v>618</v>
      </c>
      <c r="C1942" s="152" t="s">
        <v>622</v>
      </c>
      <c r="D1942" s="152">
        <v>44</v>
      </c>
      <c r="E1942" s="450" t="s">
        <v>687</v>
      </c>
      <c r="F1942" s="152">
        <f t="shared" si="115"/>
        <v>1938</v>
      </c>
      <c r="G1942" s="152"/>
      <c r="H1942" s="152"/>
      <c r="I1942" s="152"/>
      <c r="J1942" s="152">
        <f>Mains!O32</f>
        <v>23.9</v>
      </c>
      <c r="L1942" s="10">
        <v>24.9</v>
      </c>
    </row>
    <row r="1943" spans="1:12">
      <c r="A1943" t="str">
        <f t="shared" si="114"/>
        <v>HWW-1441939</v>
      </c>
      <c r="B1943" t="s">
        <v>618</v>
      </c>
      <c r="C1943" s="152" t="s">
        <v>622</v>
      </c>
      <c r="D1943" s="152">
        <v>44</v>
      </c>
      <c r="E1943" s="450" t="s">
        <v>687</v>
      </c>
      <c r="F1943" s="152">
        <f t="shared" si="115"/>
        <v>1939</v>
      </c>
      <c r="G1943" s="152"/>
      <c r="H1943" s="152"/>
      <c r="I1943" s="152"/>
      <c r="J1943" s="152">
        <f>Mains!O33</f>
        <v>24.4</v>
      </c>
      <c r="L1943" s="10">
        <v>25</v>
      </c>
    </row>
    <row r="1944" spans="1:12">
      <c r="A1944" t="str">
        <f t="shared" si="114"/>
        <v>HWW-1441940</v>
      </c>
      <c r="B1944" t="s">
        <v>618</v>
      </c>
      <c r="C1944" s="152" t="s">
        <v>622</v>
      </c>
      <c r="D1944" s="152">
        <v>44</v>
      </c>
      <c r="E1944" s="450" t="s">
        <v>687</v>
      </c>
      <c r="F1944" s="152">
        <f t="shared" si="115"/>
        <v>1940</v>
      </c>
      <c r="G1944" s="152"/>
      <c r="H1944" s="152"/>
      <c r="I1944" s="152"/>
      <c r="J1944" s="152">
        <f>Mains!O34</f>
        <v>24.4</v>
      </c>
      <c r="L1944" s="10">
        <v>25.9</v>
      </c>
    </row>
    <row r="1945" spans="1:12">
      <c r="A1945" t="str">
        <f t="shared" si="114"/>
        <v>HWW-1441941</v>
      </c>
      <c r="B1945" t="s">
        <v>618</v>
      </c>
      <c r="C1945" s="152" t="s">
        <v>622</v>
      </c>
      <c r="D1945" s="152">
        <v>44</v>
      </c>
      <c r="E1945" s="450" t="s">
        <v>687</v>
      </c>
      <c r="F1945" s="152">
        <f t="shared" si="115"/>
        <v>1941</v>
      </c>
      <c r="G1945" s="152"/>
      <c r="H1945" s="152"/>
      <c r="I1945" s="152"/>
      <c r="J1945" s="152">
        <f>Mains!O35</f>
        <v>25.4</v>
      </c>
      <c r="L1945" s="10">
        <v>26.1</v>
      </c>
    </row>
    <row r="1946" spans="1:12">
      <c r="A1946" t="str">
        <f t="shared" si="114"/>
        <v>HWW-1441942</v>
      </c>
      <c r="B1946" t="s">
        <v>618</v>
      </c>
      <c r="C1946" s="152" t="s">
        <v>622</v>
      </c>
      <c r="D1946" s="152">
        <v>44</v>
      </c>
      <c r="E1946" s="450" t="s">
        <v>687</v>
      </c>
      <c r="F1946" s="152">
        <f t="shared" si="115"/>
        <v>1942</v>
      </c>
      <c r="G1946" s="152"/>
      <c r="H1946" s="152"/>
      <c r="I1946" s="152"/>
      <c r="J1946" s="152">
        <f>Mains!O36</f>
        <v>26.9</v>
      </c>
      <c r="L1946" s="10">
        <v>27.3</v>
      </c>
    </row>
    <row r="1947" spans="1:12">
      <c r="A1947" t="str">
        <f t="shared" si="114"/>
        <v>HWW-1441943</v>
      </c>
      <c r="B1947" t="s">
        <v>618</v>
      </c>
      <c r="C1947" s="152" t="s">
        <v>622</v>
      </c>
      <c r="D1947" s="152">
        <v>44</v>
      </c>
      <c r="E1947" s="450" t="s">
        <v>687</v>
      </c>
      <c r="F1947" s="152">
        <f t="shared" si="115"/>
        <v>1943</v>
      </c>
      <c r="G1947" s="152"/>
      <c r="H1947" s="152"/>
      <c r="I1947" s="152"/>
      <c r="J1947" s="152">
        <f>Mains!O37</f>
        <v>26.9</v>
      </c>
      <c r="L1947" s="10">
        <v>28.2</v>
      </c>
    </row>
    <row r="1948" spans="1:12">
      <c r="A1948" t="str">
        <f t="shared" si="114"/>
        <v>HWW-1441944</v>
      </c>
      <c r="B1948" t="s">
        <v>618</v>
      </c>
      <c r="C1948" s="152" t="s">
        <v>622</v>
      </c>
      <c r="D1948" s="152">
        <v>44</v>
      </c>
      <c r="E1948" s="450" t="s">
        <v>687</v>
      </c>
      <c r="F1948" s="152">
        <f t="shared" si="115"/>
        <v>1944</v>
      </c>
      <c r="G1948" s="152"/>
      <c r="H1948" s="152"/>
      <c r="I1948" s="152"/>
      <c r="J1948" s="152">
        <f>Mains!O38</f>
        <v>27.4</v>
      </c>
      <c r="L1948" s="10">
        <v>28.4</v>
      </c>
    </row>
    <row r="1949" spans="1:12">
      <c r="A1949" t="str">
        <f t="shared" si="114"/>
        <v>HWW-1441945</v>
      </c>
      <c r="B1949" t="s">
        <v>618</v>
      </c>
      <c r="C1949" s="152" t="s">
        <v>622</v>
      </c>
      <c r="D1949" s="152">
        <v>44</v>
      </c>
      <c r="E1949" s="450" t="s">
        <v>687</v>
      </c>
      <c r="F1949" s="152">
        <f t="shared" si="115"/>
        <v>1945</v>
      </c>
      <c r="G1949" s="152"/>
      <c r="H1949" s="152"/>
      <c r="I1949" s="152"/>
      <c r="J1949" s="152">
        <f>Mains!O39</f>
        <v>27.8</v>
      </c>
      <c r="L1949" s="10">
        <v>29.3</v>
      </c>
    </row>
    <row r="1950" spans="1:12">
      <c r="A1950" t="str">
        <f t="shared" si="114"/>
        <v>HWW-1441946</v>
      </c>
      <c r="B1950" t="s">
        <v>618</v>
      </c>
      <c r="C1950" s="152" t="s">
        <v>622</v>
      </c>
      <c r="D1950" s="152">
        <v>44</v>
      </c>
      <c r="E1950" s="450" t="s">
        <v>687</v>
      </c>
      <c r="F1950" s="152">
        <f t="shared" si="115"/>
        <v>1946</v>
      </c>
      <c r="G1950" s="152"/>
      <c r="H1950" s="152"/>
      <c r="I1950" s="152"/>
      <c r="J1950" s="152">
        <f>Mains!O40</f>
        <v>32.299999999999997</v>
      </c>
      <c r="L1950" s="10">
        <v>33.1</v>
      </c>
    </row>
    <row r="1951" spans="1:12">
      <c r="A1951" t="str">
        <f t="shared" si="114"/>
        <v>HWW-1441947</v>
      </c>
      <c r="B1951" t="s">
        <v>618</v>
      </c>
      <c r="C1951" s="152" t="s">
        <v>622</v>
      </c>
      <c r="D1951" s="152">
        <v>44</v>
      </c>
      <c r="E1951" s="450" t="s">
        <v>687</v>
      </c>
      <c r="F1951" s="152">
        <f t="shared" si="115"/>
        <v>1947</v>
      </c>
      <c r="G1951" s="152"/>
      <c r="H1951" s="152"/>
      <c r="I1951" s="152"/>
      <c r="J1951" s="152">
        <f>Mains!O41</f>
        <v>36.200000000000003</v>
      </c>
      <c r="L1951" s="10">
        <v>39.299999999999997</v>
      </c>
    </row>
    <row r="1952" spans="1:12">
      <c r="A1952" t="str">
        <f t="shared" si="114"/>
        <v>HWW-1441948</v>
      </c>
      <c r="B1952" t="s">
        <v>618</v>
      </c>
      <c r="C1952" s="152" t="s">
        <v>622</v>
      </c>
      <c r="D1952" s="152">
        <v>44</v>
      </c>
      <c r="E1952" s="450" t="s">
        <v>687</v>
      </c>
      <c r="F1952" s="152">
        <f t="shared" si="115"/>
        <v>1948</v>
      </c>
      <c r="G1952" s="152"/>
      <c r="H1952" s="152"/>
      <c r="I1952" s="152"/>
      <c r="J1952" s="152">
        <f>Mains!O42</f>
        <v>43.1</v>
      </c>
      <c r="L1952" s="10">
        <v>46.3</v>
      </c>
    </row>
    <row r="1953" spans="1:12">
      <c r="A1953" t="str">
        <f t="shared" si="114"/>
        <v>HWW-1441949</v>
      </c>
      <c r="B1953" t="s">
        <v>618</v>
      </c>
      <c r="C1953" s="152" t="s">
        <v>622</v>
      </c>
      <c r="D1953" s="152">
        <v>44</v>
      </c>
      <c r="E1953" s="450" t="s">
        <v>687</v>
      </c>
      <c r="F1953" s="152">
        <f t="shared" si="115"/>
        <v>1949</v>
      </c>
      <c r="G1953" s="152"/>
      <c r="H1953" s="152"/>
      <c r="I1953" s="152"/>
      <c r="J1953" s="152">
        <f>Mains!O43</f>
        <v>44.6</v>
      </c>
      <c r="L1953" s="10">
        <v>47.5</v>
      </c>
    </row>
    <row r="1954" spans="1:12">
      <c r="A1954" t="str">
        <f t="shared" si="114"/>
        <v>HWW-1441950</v>
      </c>
      <c r="B1954" t="s">
        <v>618</v>
      </c>
      <c r="C1954" s="152" t="s">
        <v>622</v>
      </c>
      <c r="D1954" s="152">
        <v>44</v>
      </c>
      <c r="E1954" s="450" t="s">
        <v>687</v>
      </c>
      <c r="F1954" s="152">
        <f t="shared" si="115"/>
        <v>1950</v>
      </c>
      <c r="G1954" s="152"/>
      <c r="H1954" s="152"/>
      <c r="I1954" s="152"/>
      <c r="J1954" s="152">
        <f>Mains!O44</f>
        <v>46</v>
      </c>
      <c r="L1954" s="10">
        <v>48.5</v>
      </c>
    </row>
    <row r="1955" spans="1:12">
      <c r="A1955" t="str">
        <f t="shared" si="114"/>
        <v>HWW-1441951</v>
      </c>
      <c r="B1955" t="s">
        <v>618</v>
      </c>
      <c r="C1955" s="152" t="s">
        <v>622</v>
      </c>
      <c r="D1955" s="152">
        <v>44</v>
      </c>
      <c r="E1955" s="450" t="s">
        <v>687</v>
      </c>
      <c r="F1955" s="152">
        <f t="shared" si="115"/>
        <v>1951</v>
      </c>
      <c r="G1955" s="152"/>
      <c r="H1955" s="152"/>
      <c r="I1955" s="152"/>
      <c r="J1955" s="152">
        <f>Mains!O45</f>
        <v>47.5</v>
      </c>
      <c r="L1955" s="10">
        <v>50.6</v>
      </c>
    </row>
    <row r="1956" spans="1:12">
      <c r="A1956" t="str">
        <f t="shared" si="114"/>
        <v>HWW-1441952</v>
      </c>
      <c r="B1956" t="s">
        <v>618</v>
      </c>
      <c r="C1956" s="152" t="s">
        <v>622</v>
      </c>
      <c r="D1956" s="152">
        <v>44</v>
      </c>
      <c r="E1956" s="450" t="s">
        <v>687</v>
      </c>
      <c r="F1956" s="152">
        <f t="shared" si="115"/>
        <v>1952</v>
      </c>
      <c r="G1956" s="152"/>
      <c r="H1956" s="152"/>
      <c r="I1956" s="152"/>
      <c r="J1956" s="152">
        <f>Mains!O46</f>
        <v>48.9</v>
      </c>
      <c r="L1956" s="10">
        <v>52.6</v>
      </c>
    </row>
    <row r="1957" spans="1:12">
      <c r="A1957" t="str">
        <f t="shared" si="114"/>
        <v>HWW-1441953</v>
      </c>
      <c r="B1957" t="s">
        <v>618</v>
      </c>
      <c r="C1957" s="152" t="s">
        <v>622</v>
      </c>
      <c r="D1957" s="152">
        <v>44</v>
      </c>
      <c r="E1957" s="450" t="s">
        <v>687</v>
      </c>
      <c r="F1957" s="152">
        <f t="shared" si="115"/>
        <v>1953</v>
      </c>
      <c r="G1957" s="152"/>
      <c r="H1957" s="152"/>
      <c r="I1957" s="152"/>
      <c r="J1957" s="152">
        <f>Mains!O47</f>
        <v>51.3</v>
      </c>
      <c r="L1957" s="10">
        <v>54</v>
      </c>
    </row>
    <row r="1958" spans="1:12">
      <c r="A1958" t="str">
        <f t="shared" si="114"/>
        <v>HWW-1441954</v>
      </c>
      <c r="B1958" t="s">
        <v>618</v>
      </c>
      <c r="C1958" s="152" t="s">
        <v>622</v>
      </c>
      <c r="D1958" s="152">
        <v>44</v>
      </c>
      <c r="E1958" s="450" t="s">
        <v>687</v>
      </c>
      <c r="F1958" s="152">
        <f t="shared" si="115"/>
        <v>1954</v>
      </c>
      <c r="G1958" s="152"/>
      <c r="H1958" s="152"/>
      <c r="I1958" s="152"/>
      <c r="J1958" s="152">
        <f>Mains!O48</f>
        <v>52.1</v>
      </c>
      <c r="L1958" s="10">
        <v>56.7</v>
      </c>
    </row>
    <row r="1959" spans="1:12">
      <c r="A1959" t="str">
        <f t="shared" si="114"/>
        <v>HWW-1441955</v>
      </c>
      <c r="B1959" t="s">
        <v>618</v>
      </c>
      <c r="C1959" s="152" t="s">
        <v>622</v>
      </c>
      <c r="D1959" s="152">
        <v>44</v>
      </c>
      <c r="E1959" s="450" t="s">
        <v>687</v>
      </c>
      <c r="F1959" s="152">
        <f t="shared" si="115"/>
        <v>1955</v>
      </c>
      <c r="G1959" s="152"/>
      <c r="H1959" s="152"/>
      <c r="I1959" s="152"/>
      <c r="J1959" s="152">
        <f>Mains!O49</f>
        <v>54</v>
      </c>
      <c r="L1959" s="10">
        <v>58.8</v>
      </c>
    </row>
    <row r="1960" spans="1:12">
      <c r="A1960" t="str">
        <f t="shared" si="114"/>
        <v>HWW-1441956</v>
      </c>
      <c r="B1960" t="s">
        <v>618</v>
      </c>
      <c r="C1960" s="152" t="s">
        <v>622</v>
      </c>
      <c r="D1960" s="152">
        <v>44</v>
      </c>
      <c r="E1960" s="450" t="s">
        <v>687</v>
      </c>
      <c r="F1960" s="152">
        <f t="shared" si="115"/>
        <v>1956</v>
      </c>
      <c r="G1960" s="152"/>
      <c r="H1960" s="152"/>
      <c r="I1960" s="152"/>
      <c r="J1960" s="152">
        <f>Mains!O50</f>
        <v>57.9</v>
      </c>
      <c r="L1960" s="10">
        <v>63.2</v>
      </c>
    </row>
    <row r="1961" spans="1:12">
      <c r="A1961" t="str">
        <f t="shared" si="114"/>
        <v>HWW-1441957</v>
      </c>
      <c r="B1961" t="s">
        <v>618</v>
      </c>
      <c r="C1961" s="152" t="s">
        <v>622</v>
      </c>
      <c r="D1961" s="152">
        <v>44</v>
      </c>
      <c r="E1961" s="450" t="s">
        <v>687</v>
      </c>
      <c r="F1961" s="152">
        <f t="shared" si="115"/>
        <v>1957</v>
      </c>
      <c r="G1961" s="152"/>
      <c r="H1961" s="152"/>
      <c r="I1961" s="152"/>
      <c r="J1961" s="152">
        <f>Mains!O51</f>
        <v>60.7</v>
      </c>
      <c r="L1961" s="10">
        <v>66.400000000000006</v>
      </c>
    </row>
    <row r="1962" spans="1:12">
      <c r="A1962" t="str">
        <f t="shared" si="114"/>
        <v>HWW-1441958</v>
      </c>
      <c r="B1962" t="s">
        <v>618</v>
      </c>
      <c r="C1962" s="152" t="s">
        <v>622</v>
      </c>
      <c r="D1962" s="152">
        <v>44</v>
      </c>
      <c r="E1962" s="450" t="s">
        <v>687</v>
      </c>
      <c r="F1962" s="152">
        <f t="shared" si="115"/>
        <v>1958</v>
      </c>
      <c r="G1962" s="152"/>
      <c r="H1962" s="152"/>
      <c r="I1962" s="152"/>
      <c r="J1962" s="152">
        <f>Mains!O52</f>
        <v>63.1</v>
      </c>
      <c r="L1962" s="10">
        <v>69.599999999999994</v>
      </c>
    </row>
    <row r="1963" spans="1:12">
      <c r="A1963" t="str">
        <f t="shared" si="114"/>
        <v>HWW-1441959</v>
      </c>
      <c r="B1963" t="s">
        <v>618</v>
      </c>
      <c r="C1963" s="152" t="s">
        <v>622</v>
      </c>
      <c r="D1963" s="152">
        <v>44</v>
      </c>
      <c r="E1963" s="450" t="s">
        <v>687</v>
      </c>
      <c r="F1963" s="152">
        <f t="shared" si="115"/>
        <v>1959</v>
      </c>
      <c r="G1963" s="152"/>
      <c r="H1963" s="152"/>
      <c r="I1963" s="152"/>
      <c r="J1963" s="152">
        <f>Mains!O53</f>
        <v>65.900000000000006</v>
      </c>
      <c r="L1963" s="10">
        <v>71.900000000000006</v>
      </c>
    </row>
    <row r="1964" spans="1:12">
      <c r="A1964" t="str">
        <f t="shared" si="114"/>
        <v>HWW-1441960</v>
      </c>
      <c r="B1964" t="s">
        <v>618</v>
      </c>
      <c r="C1964" s="152" t="s">
        <v>622</v>
      </c>
      <c r="D1964" s="152">
        <v>44</v>
      </c>
      <c r="E1964" s="450" t="s">
        <v>687</v>
      </c>
      <c r="F1964" s="152">
        <f t="shared" si="115"/>
        <v>1960</v>
      </c>
      <c r="G1964" s="152"/>
      <c r="H1964" s="152"/>
      <c r="I1964" s="152"/>
      <c r="J1964" s="152">
        <f>Mains!O54</f>
        <v>67.8</v>
      </c>
      <c r="L1964" s="10">
        <v>74.900000000000006</v>
      </c>
    </row>
    <row r="1965" spans="1:12">
      <c r="A1965" t="str">
        <f t="shared" si="114"/>
        <v>HWW-1441961</v>
      </c>
      <c r="B1965" t="s">
        <v>618</v>
      </c>
      <c r="C1965" s="152" t="s">
        <v>622</v>
      </c>
      <c r="D1965" s="152">
        <v>44</v>
      </c>
      <c r="E1965" s="450" t="s">
        <v>687</v>
      </c>
      <c r="F1965" s="152">
        <f t="shared" si="115"/>
        <v>1961</v>
      </c>
      <c r="G1965" s="152"/>
      <c r="H1965" s="152"/>
      <c r="I1965" s="152"/>
      <c r="J1965" s="152">
        <f>Mains!O55</f>
        <v>69</v>
      </c>
      <c r="L1965" s="10">
        <v>75.5</v>
      </c>
    </row>
    <row r="1966" spans="1:12">
      <c r="A1966" t="str">
        <f t="shared" si="114"/>
        <v>HWW-1441962</v>
      </c>
      <c r="B1966" t="s">
        <v>618</v>
      </c>
      <c r="C1966" s="152" t="s">
        <v>622</v>
      </c>
      <c r="D1966" s="152">
        <v>44</v>
      </c>
      <c r="E1966" s="450" t="s">
        <v>687</v>
      </c>
      <c r="F1966" s="152">
        <f t="shared" si="115"/>
        <v>1962</v>
      </c>
      <c r="G1966" s="152"/>
      <c r="H1966" s="152"/>
      <c r="I1966" s="152"/>
      <c r="J1966" s="152">
        <f>Mains!O56</f>
        <v>70</v>
      </c>
      <c r="L1966" s="10">
        <v>77.099999999999994</v>
      </c>
    </row>
    <row r="1967" spans="1:12">
      <c r="A1967" t="str">
        <f t="shared" si="114"/>
        <v>HWW-1441963</v>
      </c>
      <c r="B1967" t="s">
        <v>618</v>
      </c>
      <c r="C1967" s="152" t="s">
        <v>622</v>
      </c>
      <c r="D1967" s="152">
        <v>44</v>
      </c>
      <c r="E1967" s="450" t="s">
        <v>687</v>
      </c>
      <c r="F1967" s="152">
        <f t="shared" si="115"/>
        <v>1963</v>
      </c>
      <c r="G1967" s="152"/>
      <c r="H1967" s="152"/>
      <c r="I1967" s="152"/>
      <c r="J1967" s="152">
        <f>Mains!O57</f>
        <v>72</v>
      </c>
      <c r="L1967" s="10">
        <v>78.5</v>
      </c>
    </row>
    <row r="1968" spans="1:12">
      <c r="A1968" t="str">
        <f t="shared" si="114"/>
        <v>HWW-1441964</v>
      </c>
      <c r="B1968" t="s">
        <v>618</v>
      </c>
      <c r="C1968" s="152" t="s">
        <v>622</v>
      </c>
      <c r="D1968" s="152">
        <v>44</v>
      </c>
      <c r="E1968" s="450" t="s">
        <v>687</v>
      </c>
      <c r="F1968" s="152">
        <f t="shared" si="115"/>
        <v>1964</v>
      </c>
      <c r="G1968" s="152"/>
      <c r="H1968" s="152"/>
      <c r="I1968" s="152"/>
      <c r="J1968" s="152">
        <f>Mains!O58</f>
        <v>72.8</v>
      </c>
      <c r="L1968" s="10">
        <v>78.8</v>
      </c>
    </row>
    <row r="1969" spans="1:12">
      <c r="A1969" t="str">
        <f t="shared" si="114"/>
        <v>HWW-1441965</v>
      </c>
      <c r="B1969" t="s">
        <v>618</v>
      </c>
      <c r="C1969" s="152" t="s">
        <v>622</v>
      </c>
      <c r="D1969" s="152">
        <v>44</v>
      </c>
      <c r="E1969" s="450" t="s">
        <v>687</v>
      </c>
      <c r="F1969" s="152">
        <f t="shared" si="115"/>
        <v>1965</v>
      </c>
      <c r="G1969" s="152"/>
      <c r="H1969" s="152"/>
      <c r="I1969" s="152"/>
      <c r="J1969" s="152">
        <f>Mains!O59</f>
        <v>71.400000000000006</v>
      </c>
      <c r="L1969" s="10">
        <v>76.8</v>
      </c>
    </row>
    <row r="1970" spans="1:12">
      <c r="A1970" t="str">
        <f t="shared" si="114"/>
        <v>HWW-1441966</v>
      </c>
      <c r="B1970" t="s">
        <v>618</v>
      </c>
      <c r="C1970" s="152" t="s">
        <v>622</v>
      </c>
      <c r="D1970" s="152">
        <v>44</v>
      </c>
      <c r="E1970" s="450" t="s">
        <v>687</v>
      </c>
      <c r="F1970" s="152">
        <f t="shared" si="115"/>
        <v>1966</v>
      </c>
      <c r="G1970" s="152"/>
      <c r="H1970" s="152"/>
      <c r="I1970" s="152"/>
      <c r="J1970" s="152">
        <f>Mains!O60</f>
        <v>73</v>
      </c>
      <c r="L1970" s="10">
        <v>77.8</v>
      </c>
    </row>
    <row r="1971" spans="1:12">
      <c r="A1971" t="str">
        <f t="shared" si="114"/>
        <v>HWW-1441967</v>
      </c>
      <c r="B1971" t="s">
        <v>618</v>
      </c>
      <c r="C1971" s="152" t="s">
        <v>622</v>
      </c>
      <c r="D1971" s="152">
        <v>44</v>
      </c>
      <c r="E1971" s="450" t="s">
        <v>687</v>
      </c>
      <c r="F1971" s="152">
        <f t="shared" si="115"/>
        <v>1967</v>
      </c>
      <c r="G1971" s="152"/>
      <c r="H1971" s="152"/>
      <c r="I1971" s="152"/>
      <c r="J1971" s="152">
        <f>Mains!O61</f>
        <v>73.599999999999994</v>
      </c>
      <c r="L1971" s="10">
        <v>78.400000000000006</v>
      </c>
    </row>
    <row r="1972" spans="1:12">
      <c r="A1972" t="str">
        <f t="shared" si="114"/>
        <v>HWW-1441968</v>
      </c>
      <c r="B1972" t="s">
        <v>618</v>
      </c>
      <c r="C1972" s="152" t="s">
        <v>622</v>
      </c>
      <c r="D1972" s="152">
        <v>44</v>
      </c>
      <c r="E1972" s="450" t="s">
        <v>687</v>
      </c>
      <c r="F1972" s="152">
        <f t="shared" si="115"/>
        <v>1968</v>
      </c>
      <c r="G1972" s="152"/>
      <c r="H1972" s="152"/>
      <c r="I1972" s="152"/>
      <c r="J1972" s="152">
        <f>Mains!O62</f>
        <v>74.7</v>
      </c>
      <c r="L1972" s="10">
        <v>79</v>
      </c>
    </row>
    <row r="1973" spans="1:12">
      <c r="A1973" t="str">
        <f t="shared" si="114"/>
        <v>HWW-1441969</v>
      </c>
      <c r="B1973" t="s">
        <v>618</v>
      </c>
      <c r="C1973" s="152" t="s">
        <v>622</v>
      </c>
      <c r="D1973" s="152">
        <v>44</v>
      </c>
      <c r="E1973" s="450" t="s">
        <v>687</v>
      </c>
      <c r="F1973" s="152">
        <f t="shared" si="115"/>
        <v>1969</v>
      </c>
      <c r="G1973" s="152"/>
      <c r="H1973" s="152"/>
      <c r="I1973" s="152"/>
      <c r="J1973" s="152">
        <f>Mains!O63</f>
        <v>78.3</v>
      </c>
      <c r="L1973" s="10">
        <v>82</v>
      </c>
    </row>
    <row r="1974" spans="1:12">
      <c r="A1974" t="str">
        <f t="shared" si="114"/>
        <v>HWW-1441970</v>
      </c>
      <c r="B1974" t="s">
        <v>618</v>
      </c>
      <c r="C1974" s="152" t="s">
        <v>622</v>
      </c>
      <c r="D1974" s="152">
        <v>44</v>
      </c>
      <c r="E1974" s="450" t="s">
        <v>687</v>
      </c>
      <c r="F1974" s="152">
        <f t="shared" si="115"/>
        <v>1970</v>
      </c>
      <c r="G1974" s="152"/>
      <c r="H1974" s="152"/>
      <c r="I1974" s="152"/>
      <c r="J1974" s="152">
        <f>Mains!O64</f>
        <v>82.9</v>
      </c>
      <c r="L1974" s="10">
        <v>85.6</v>
      </c>
    </row>
    <row r="1975" spans="1:12">
      <c r="A1975" t="str">
        <f t="shared" si="114"/>
        <v>HWW-1441971</v>
      </c>
      <c r="B1975" t="s">
        <v>618</v>
      </c>
      <c r="C1975" s="152" t="s">
        <v>622</v>
      </c>
      <c r="D1975" s="152">
        <v>44</v>
      </c>
      <c r="E1975" s="450" t="s">
        <v>687</v>
      </c>
      <c r="F1975" s="152" t="s">
        <v>536</v>
      </c>
      <c r="G1975" s="152"/>
      <c r="H1975" s="152"/>
      <c r="I1975" s="152"/>
      <c r="J1975" s="152">
        <f>Mains!O65</f>
        <v>92.5</v>
      </c>
      <c r="L1975" s="10">
        <v>95.2</v>
      </c>
    </row>
    <row r="1976" spans="1:12">
      <c r="A1976" t="str">
        <f t="shared" si="114"/>
        <v>HWW-1441972</v>
      </c>
      <c r="B1976" t="s">
        <v>618</v>
      </c>
      <c r="C1976" s="152" t="s">
        <v>622</v>
      </c>
      <c r="D1976" s="152">
        <v>44</v>
      </c>
      <c r="E1976" s="450" t="s">
        <v>687</v>
      </c>
      <c r="F1976" s="152" t="s">
        <v>537</v>
      </c>
      <c r="G1976" s="152"/>
      <c r="H1976" s="152"/>
      <c r="I1976" s="152"/>
      <c r="J1976" s="152">
        <f>Mains!O66</f>
        <v>97.5</v>
      </c>
      <c r="L1976" s="10">
        <v>98</v>
      </c>
    </row>
    <row r="1977" spans="1:12">
      <c r="A1977" t="str">
        <f t="shared" si="114"/>
        <v>HWW-1441973</v>
      </c>
      <c r="B1977" t="s">
        <v>618</v>
      </c>
      <c r="C1977" s="152" t="s">
        <v>622</v>
      </c>
      <c r="D1977" s="152">
        <v>44</v>
      </c>
      <c r="E1977" s="450" t="s">
        <v>687</v>
      </c>
      <c r="F1977" s="152" t="s">
        <v>538</v>
      </c>
      <c r="G1977" s="152"/>
      <c r="H1977" s="152"/>
      <c r="I1977" s="152"/>
      <c r="J1977" s="152">
        <f>Mains!O67</f>
        <v>100</v>
      </c>
      <c r="L1977" s="10">
        <v>100</v>
      </c>
    </row>
    <row r="1978" spans="1:12">
      <c r="A1978" t="str">
        <f t="shared" si="114"/>
        <v>HWW-1441974</v>
      </c>
      <c r="B1978" t="s">
        <v>618</v>
      </c>
      <c r="C1978" s="152" t="s">
        <v>622</v>
      </c>
      <c r="D1978" s="152">
        <v>44</v>
      </c>
      <c r="E1978" s="450" t="s">
        <v>687</v>
      </c>
      <c r="F1978" s="152" t="s">
        <v>539</v>
      </c>
      <c r="G1978" s="152"/>
      <c r="H1978" s="152"/>
      <c r="I1978" s="152"/>
      <c r="J1978" s="152">
        <f>Mains!O68</f>
        <v>112.6</v>
      </c>
      <c r="L1978" s="10">
        <v>111.1</v>
      </c>
    </row>
    <row r="1979" spans="1:12">
      <c r="A1979" t="str">
        <f t="shared" si="114"/>
        <v>HWW-1441975</v>
      </c>
      <c r="B1979" t="s">
        <v>618</v>
      </c>
      <c r="C1979" s="152" t="s">
        <v>622</v>
      </c>
      <c r="D1979" s="152">
        <v>44</v>
      </c>
      <c r="E1979" s="450" t="s">
        <v>687</v>
      </c>
      <c r="F1979" s="152" t="s">
        <v>540</v>
      </c>
      <c r="G1979" s="152"/>
      <c r="H1979" s="152"/>
      <c r="I1979" s="152"/>
      <c r="J1979" s="152">
        <f>Mains!O69</f>
        <v>122</v>
      </c>
      <c r="L1979" s="10">
        <v>127.5</v>
      </c>
    </row>
    <row r="1980" spans="1:12">
      <c r="A1980" t="str">
        <f t="shared" si="114"/>
        <v>HWW-1441976</v>
      </c>
      <c r="B1980" t="s">
        <v>618</v>
      </c>
      <c r="C1980" s="152" t="s">
        <v>622</v>
      </c>
      <c r="D1980" s="152">
        <v>44</v>
      </c>
      <c r="E1980" s="450" t="s">
        <v>687</v>
      </c>
      <c r="F1980" s="152" t="s">
        <v>541</v>
      </c>
      <c r="G1980" s="152"/>
      <c r="H1980" s="152"/>
      <c r="I1980" s="152"/>
      <c r="J1980" s="152">
        <f>Mains!O70</f>
        <v>129.80000000000001</v>
      </c>
      <c r="L1980" s="10">
        <v>134.5</v>
      </c>
    </row>
    <row r="1981" spans="1:12">
      <c r="A1981" t="str">
        <f t="shared" ref="A1981:A2021" si="116">CONCATENATE(B1981,C1981,D1981,F1981)</f>
        <v>HWW-1441977</v>
      </c>
      <c r="B1981" t="s">
        <v>618</v>
      </c>
      <c r="C1981" s="152" t="s">
        <v>622</v>
      </c>
      <c r="D1981" s="152">
        <v>44</v>
      </c>
      <c r="E1981" s="450" t="s">
        <v>687</v>
      </c>
      <c r="F1981" s="152" t="s">
        <v>542</v>
      </c>
      <c r="G1981" s="152"/>
      <c r="H1981" s="152"/>
      <c r="I1981" s="152"/>
      <c r="J1981" s="152">
        <f>Mains!O71</f>
        <v>137.1</v>
      </c>
      <c r="L1981" s="10">
        <v>140.69999999999999</v>
      </c>
    </row>
    <row r="1982" spans="1:12">
      <c r="A1982" t="str">
        <f t="shared" si="116"/>
        <v>HWW-1441978</v>
      </c>
      <c r="B1982" t="s">
        <v>618</v>
      </c>
      <c r="C1982" s="152" t="s">
        <v>622</v>
      </c>
      <c r="D1982" s="152">
        <v>44</v>
      </c>
      <c r="E1982" s="450" t="s">
        <v>687</v>
      </c>
      <c r="F1982" s="152" t="s">
        <v>543</v>
      </c>
      <c r="G1982" s="152"/>
      <c r="H1982" s="152"/>
      <c r="I1982" s="152"/>
      <c r="J1982" s="152">
        <f>Mains!O72</f>
        <v>145.4</v>
      </c>
      <c r="L1982" s="10">
        <v>148.4</v>
      </c>
    </row>
    <row r="1983" spans="1:12">
      <c r="A1983" t="str">
        <f t="shared" si="116"/>
        <v>HWW-1441979</v>
      </c>
      <c r="B1983" t="s">
        <v>618</v>
      </c>
      <c r="C1983" s="152" t="s">
        <v>622</v>
      </c>
      <c r="D1983" s="152">
        <v>44</v>
      </c>
      <c r="E1983" s="450" t="s">
        <v>687</v>
      </c>
      <c r="F1983" s="152" t="s">
        <v>544</v>
      </c>
      <c r="G1983" s="152"/>
      <c r="H1983" s="152"/>
      <c r="I1983" s="152"/>
      <c r="J1983" s="152">
        <f>Mains!O73</f>
        <v>160.5</v>
      </c>
      <c r="L1983" s="10">
        <v>162.80000000000001</v>
      </c>
    </row>
    <row r="1984" spans="1:12">
      <c r="A1984" t="str">
        <f t="shared" si="116"/>
        <v>HWW-1441980</v>
      </c>
      <c r="B1984" t="s">
        <v>618</v>
      </c>
      <c r="C1984" s="152" t="s">
        <v>622</v>
      </c>
      <c r="D1984" s="152">
        <v>44</v>
      </c>
      <c r="E1984" s="450" t="s">
        <v>687</v>
      </c>
      <c r="F1984" s="152" t="s">
        <v>545</v>
      </c>
      <c r="G1984" s="152"/>
      <c r="H1984" s="152"/>
      <c r="I1984" s="152"/>
      <c r="J1984" s="152">
        <f>Mains!O74</f>
        <v>173</v>
      </c>
      <c r="L1984" s="10">
        <v>175.1</v>
      </c>
    </row>
    <row r="1985" spans="1:12">
      <c r="A1985" t="str">
        <f t="shared" si="116"/>
        <v>HWW-1441981</v>
      </c>
      <c r="B1985" t="s">
        <v>618</v>
      </c>
      <c r="C1985" s="152" t="s">
        <v>622</v>
      </c>
      <c r="D1985" s="152">
        <v>44</v>
      </c>
      <c r="E1985" s="450" t="s">
        <v>687</v>
      </c>
      <c r="F1985" s="152" t="s">
        <v>546</v>
      </c>
      <c r="G1985" s="152"/>
      <c r="H1985" s="152"/>
      <c r="I1985" s="152"/>
      <c r="J1985" s="152">
        <f>Mains!O75</f>
        <v>185.5</v>
      </c>
      <c r="L1985" s="10">
        <v>188.1</v>
      </c>
    </row>
    <row r="1986" spans="1:12">
      <c r="A1986" t="str">
        <f t="shared" si="116"/>
        <v>HWW-1441982</v>
      </c>
      <c r="B1986" t="s">
        <v>618</v>
      </c>
      <c r="C1986" s="152" t="s">
        <v>622</v>
      </c>
      <c r="D1986" s="152">
        <v>44</v>
      </c>
      <c r="E1986" s="450" t="s">
        <v>687</v>
      </c>
      <c r="F1986" s="152" t="s">
        <v>547</v>
      </c>
      <c r="G1986" s="152"/>
      <c r="H1986" s="152"/>
      <c r="I1986" s="152"/>
      <c r="J1986" s="152">
        <f>Mains!O76</f>
        <v>195</v>
      </c>
      <c r="L1986" s="10">
        <v>195.2</v>
      </c>
    </row>
    <row r="1987" spans="1:12">
      <c r="A1987" t="str">
        <f t="shared" si="116"/>
        <v>HWW-1441983</v>
      </c>
      <c r="B1987" t="s">
        <v>618</v>
      </c>
      <c r="C1987" s="152" t="s">
        <v>622</v>
      </c>
      <c r="D1987" s="152">
        <v>44</v>
      </c>
      <c r="E1987" s="450" t="s">
        <v>687</v>
      </c>
      <c r="F1987" s="152" t="s">
        <v>548</v>
      </c>
      <c r="G1987" s="152"/>
      <c r="H1987" s="152"/>
      <c r="I1987" s="152"/>
      <c r="J1987" s="152">
        <f>Mains!O77</f>
        <v>199.6</v>
      </c>
      <c r="L1987" s="10">
        <v>203.1</v>
      </c>
    </row>
    <row r="1988" spans="1:12">
      <c r="A1988" t="str">
        <f t="shared" si="116"/>
        <v>HWW-1441984</v>
      </c>
      <c r="B1988" t="s">
        <v>618</v>
      </c>
      <c r="C1988" s="152" t="s">
        <v>622</v>
      </c>
      <c r="D1988" s="152">
        <v>44</v>
      </c>
      <c r="E1988" s="450" t="s">
        <v>687</v>
      </c>
      <c r="F1988" s="152" t="s">
        <v>549</v>
      </c>
      <c r="G1988" s="152"/>
      <c r="H1988" s="152"/>
      <c r="I1988" s="152"/>
      <c r="J1988" s="152">
        <f>Mains!O78</f>
        <v>200.5</v>
      </c>
      <c r="L1988" s="10">
        <v>204.5</v>
      </c>
    </row>
    <row r="1989" spans="1:12">
      <c r="A1989" t="str">
        <f t="shared" si="116"/>
        <v>HWW-1441985</v>
      </c>
      <c r="B1989" t="s">
        <v>618</v>
      </c>
      <c r="C1989" s="152" t="s">
        <v>622</v>
      </c>
      <c r="D1989" s="152">
        <v>44</v>
      </c>
      <c r="E1989" s="450" t="s">
        <v>687</v>
      </c>
      <c r="F1989" s="152" t="s">
        <v>550</v>
      </c>
      <c r="G1989" s="152"/>
      <c r="H1989" s="152"/>
      <c r="I1989" s="152"/>
      <c r="J1989" s="152">
        <f>Mains!O79</f>
        <v>204.6</v>
      </c>
      <c r="L1989" s="10">
        <v>209.6</v>
      </c>
    </row>
    <row r="1990" spans="1:12">
      <c r="A1990" t="str">
        <f t="shared" si="116"/>
        <v>HWW-1441986</v>
      </c>
      <c r="B1990" t="s">
        <v>618</v>
      </c>
      <c r="C1990" s="152" t="s">
        <v>622</v>
      </c>
      <c r="D1990" s="152">
        <v>44</v>
      </c>
      <c r="E1990" s="450" t="s">
        <v>687</v>
      </c>
      <c r="F1990" s="152" t="s">
        <v>551</v>
      </c>
      <c r="G1990" s="152"/>
      <c r="H1990" s="152"/>
      <c r="I1990" s="152"/>
      <c r="J1990" s="152">
        <f>Mains!O80</f>
        <v>206.3</v>
      </c>
      <c r="L1990" s="10">
        <v>210.3</v>
      </c>
    </row>
    <row r="1991" spans="1:12">
      <c r="A1991" t="str">
        <f t="shared" si="116"/>
        <v>HWW-1441987</v>
      </c>
      <c r="B1991" t="s">
        <v>618</v>
      </c>
      <c r="C1991" s="152" t="s">
        <v>622</v>
      </c>
      <c r="D1991" s="152">
        <v>44</v>
      </c>
      <c r="E1991" s="450" t="s">
        <v>687</v>
      </c>
      <c r="F1991" s="152" t="s">
        <v>552</v>
      </c>
      <c r="G1991" s="152"/>
      <c r="H1991" s="152"/>
      <c r="I1991" s="152"/>
      <c r="J1991" s="152">
        <f>Mains!O81</f>
        <v>217.2</v>
      </c>
      <c r="L1991" s="10">
        <v>221.8</v>
      </c>
    </row>
    <row r="1992" spans="1:12">
      <c r="A1992" t="str">
        <f t="shared" si="116"/>
        <v>HWW-1441988</v>
      </c>
      <c r="B1992" t="s">
        <v>618</v>
      </c>
      <c r="C1992" s="152" t="s">
        <v>622</v>
      </c>
      <c r="D1992" s="152">
        <v>44</v>
      </c>
      <c r="E1992" s="450" t="s">
        <v>687</v>
      </c>
      <c r="F1992" s="152" t="s">
        <v>553</v>
      </c>
      <c r="G1992" s="152"/>
      <c r="H1992" s="152"/>
      <c r="I1992" s="152"/>
      <c r="J1992" s="152">
        <f>Mains!O82</f>
        <v>251.2</v>
      </c>
      <c r="L1992" s="10">
        <v>256.3</v>
      </c>
    </row>
    <row r="1993" spans="1:12">
      <c r="A1993" t="str">
        <f t="shared" si="116"/>
        <v>HWW-1441989</v>
      </c>
      <c r="B1993" t="s">
        <v>618</v>
      </c>
      <c r="C1993" s="152" t="s">
        <v>622</v>
      </c>
      <c r="D1993" s="152">
        <v>44</v>
      </c>
      <c r="E1993" s="450" t="s">
        <v>687</v>
      </c>
      <c r="F1993" s="152" t="s">
        <v>554</v>
      </c>
      <c r="G1993" s="152"/>
      <c r="H1993" s="152"/>
      <c r="I1993" s="152"/>
      <c r="J1993" s="152">
        <f>Mains!O83</f>
        <v>270.8</v>
      </c>
      <c r="L1993" s="10">
        <v>277</v>
      </c>
    </row>
    <row r="1994" spans="1:12">
      <c r="A1994" t="str">
        <f t="shared" si="116"/>
        <v>HWW-1441990</v>
      </c>
      <c r="B1994" t="s">
        <v>618</v>
      </c>
      <c r="C1994" s="152" t="s">
        <v>622</v>
      </c>
      <c r="D1994" s="152">
        <v>44</v>
      </c>
      <c r="E1994" s="450" t="s">
        <v>687</v>
      </c>
      <c r="F1994" s="152" t="s">
        <v>555</v>
      </c>
      <c r="G1994" s="152"/>
      <c r="H1994" s="152"/>
      <c r="I1994" s="152"/>
      <c r="J1994" s="152">
        <f>Mains!O84</f>
        <v>268.39999999999998</v>
      </c>
      <c r="L1994" s="10">
        <v>275.10000000000002</v>
      </c>
    </row>
    <row r="1995" spans="1:12">
      <c r="A1995" t="str">
        <f t="shared" si="116"/>
        <v>HWW-1441991</v>
      </c>
      <c r="B1995" t="s">
        <v>618</v>
      </c>
      <c r="C1995" s="152" t="s">
        <v>622</v>
      </c>
      <c r="D1995" s="152">
        <v>44</v>
      </c>
      <c r="E1995" s="450" t="s">
        <v>687</v>
      </c>
      <c r="F1995" s="152" t="s">
        <v>556</v>
      </c>
      <c r="G1995" s="152"/>
      <c r="H1995" s="152"/>
      <c r="I1995" s="152"/>
      <c r="J1995" s="152">
        <f>Mains!O85</f>
        <v>263.39999999999998</v>
      </c>
      <c r="L1995" s="10">
        <v>269.5</v>
      </c>
    </row>
    <row r="1996" spans="1:12">
      <c r="A1996" t="str">
        <f t="shared" si="116"/>
        <v>HWW-1441992</v>
      </c>
      <c r="B1996" t="s">
        <v>618</v>
      </c>
      <c r="C1996" s="152" t="s">
        <v>622</v>
      </c>
      <c r="D1996" s="152">
        <v>44</v>
      </c>
      <c r="E1996" s="450" t="s">
        <v>687</v>
      </c>
      <c r="F1996" s="152" t="s">
        <v>557</v>
      </c>
      <c r="G1996" s="152"/>
      <c r="H1996" s="152"/>
      <c r="I1996" s="152"/>
      <c r="J1996" s="152">
        <f>Mains!O86</f>
        <v>253.3</v>
      </c>
      <c r="L1996" s="10">
        <v>258.2</v>
      </c>
    </row>
    <row r="1997" spans="1:12">
      <c r="A1997" t="str">
        <f t="shared" si="116"/>
        <v>HWW-1441993</v>
      </c>
      <c r="B1997" t="s">
        <v>618</v>
      </c>
      <c r="C1997" s="152" t="s">
        <v>622</v>
      </c>
      <c r="D1997" s="152">
        <v>44</v>
      </c>
      <c r="E1997" s="450" t="s">
        <v>687</v>
      </c>
      <c r="F1997" s="152" t="s">
        <v>558</v>
      </c>
      <c r="G1997" s="152"/>
      <c r="H1997" s="152"/>
      <c r="I1997" s="152"/>
      <c r="J1997" s="152">
        <f>Mains!O87</f>
        <v>264.5</v>
      </c>
      <c r="L1997" s="10">
        <v>270.2</v>
      </c>
    </row>
    <row r="1998" spans="1:12">
      <c r="A1998" t="str">
        <f t="shared" si="116"/>
        <v>HWW-1441994</v>
      </c>
      <c r="B1998" t="s">
        <v>618</v>
      </c>
      <c r="C1998" s="152" t="s">
        <v>622</v>
      </c>
      <c r="D1998" s="152">
        <v>44</v>
      </c>
      <c r="E1998" s="450" t="s">
        <v>687</v>
      </c>
      <c r="F1998" s="152" t="s">
        <v>559</v>
      </c>
      <c r="G1998" s="152"/>
      <c r="H1998" s="152"/>
      <c r="I1998" s="152"/>
      <c r="J1998" s="152">
        <f>Mains!O88</f>
        <v>264.7</v>
      </c>
      <c r="L1998" s="10">
        <v>271.39999999999998</v>
      </c>
    </row>
    <row r="1999" spans="1:12">
      <c r="A1999" t="str">
        <f t="shared" si="116"/>
        <v>HWW-1441995</v>
      </c>
      <c r="B1999" t="s">
        <v>618</v>
      </c>
      <c r="C1999" s="152" t="s">
        <v>622</v>
      </c>
      <c r="D1999" s="152">
        <v>44</v>
      </c>
      <c r="E1999" s="450" t="s">
        <v>687</v>
      </c>
      <c r="F1999" s="152" t="s">
        <v>560</v>
      </c>
      <c r="G1999" s="152"/>
      <c r="H1999" s="152"/>
      <c r="I1999" s="152"/>
      <c r="J1999" s="152">
        <f>Mains!O89</f>
        <v>277.5</v>
      </c>
      <c r="L1999" s="10">
        <v>283.8</v>
      </c>
    </row>
    <row r="2000" spans="1:12">
      <c r="A2000" t="str">
        <f t="shared" si="116"/>
        <v>HWW-1441996</v>
      </c>
      <c r="B2000" t="s">
        <v>618</v>
      </c>
      <c r="C2000" s="152" t="s">
        <v>622</v>
      </c>
      <c r="D2000" s="152">
        <v>44</v>
      </c>
      <c r="E2000" s="450" t="s">
        <v>687</v>
      </c>
      <c r="F2000" s="152" t="s">
        <v>561</v>
      </c>
      <c r="G2000" s="152"/>
      <c r="H2000" s="152"/>
      <c r="I2000" s="152"/>
      <c r="J2000" s="152">
        <f>Mains!O90</f>
        <v>284.89999999999998</v>
      </c>
      <c r="L2000" s="10">
        <v>291.8</v>
      </c>
    </row>
    <row r="2001" spans="1:12">
      <c r="A2001" t="str">
        <f t="shared" si="116"/>
        <v>HWW-1441997</v>
      </c>
      <c r="B2001" t="s">
        <v>618</v>
      </c>
      <c r="C2001" s="152" t="s">
        <v>622</v>
      </c>
      <c r="D2001" s="152">
        <v>44</v>
      </c>
      <c r="E2001" s="450" t="s">
        <v>687</v>
      </c>
      <c r="F2001" s="152" t="s">
        <v>562</v>
      </c>
      <c r="G2001" s="152"/>
      <c r="H2001" s="152"/>
      <c r="I2001" s="152"/>
      <c r="J2001" s="152">
        <f>Mains!O91</f>
        <v>291.10000000000002</v>
      </c>
      <c r="L2001" s="10">
        <v>298.60000000000002</v>
      </c>
    </row>
    <row r="2002" spans="1:12">
      <c r="A2002" t="str">
        <f t="shared" si="116"/>
        <v>HWW-1441998</v>
      </c>
      <c r="B2002" t="s">
        <v>618</v>
      </c>
      <c r="C2002" s="152" t="s">
        <v>622</v>
      </c>
      <c r="D2002" s="152">
        <v>44</v>
      </c>
      <c r="E2002" s="450" t="s">
        <v>687</v>
      </c>
      <c r="F2002" s="152" t="s">
        <v>563</v>
      </c>
      <c r="G2002" s="152"/>
      <c r="H2002" s="152"/>
      <c r="I2002" s="152"/>
      <c r="J2002" s="152">
        <f>Mains!O92</f>
        <v>295</v>
      </c>
      <c r="L2002" s="10">
        <v>301.39999999999998</v>
      </c>
    </row>
    <row r="2003" spans="1:12">
      <c r="A2003" t="str">
        <f t="shared" si="116"/>
        <v>HWW-1441999</v>
      </c>
      <c r="B2003" t="s">
        <v>618</v>
      </c>
      <c r="C2003" s="152" t="s">
        <v>622</v>
      </c>
      <c r="D2003" s="152">
        <v>44</v>
      </c>
      <c r="E2003" s="450" t="s">
        <v>687</v>
      </c>
      <c r="F2003" s="152" t="s">
        <v>564</v>
      </c>
      <c r="G2003" s="152"/>
      <c r="H2003" s="152"/>
      <c r="I2003" s="152"/>
      <c r="J2003" s="152">
        <f>Mains!O93</f>
        <v>299.7</v>
      </c>
      <c r="L2003" s="10">
        <v>306.3</v>
      </c>
    </row>
    <row r="2004" spans="1:12">
      <c r="A2004" t="str">
        <f t="shared" si="116"/>
        <v>HWW-1442000</v>
      </c>
      <c r="B2004" t="s">
        <v>618</v>
      </c>
      <c r="C2004" s="152" t="s">
        <v>622</v>
      </c>
      <c r="D2004" s="152">
        <v>44</v>
      </c>
      <c r="E2004" s="450" t="s">
        <v>687</v>
      </c>
      <c r="F2004" s="152" t="s">
        <v>565</v>
      </c>
      <c r="G2004" s="152"/>
      <c r="H2004" s="152"/>
      <c r="I2004" s="152"/>
      <c r="J2004" s="152">
        <f>Mains!O94</f>
        <v>313.60000000000002</v>
      </c>
      <c r="L2004" s="10">
        <v>322.60000000000002</v>
      </c>
    </row>
    <row r="2005" spans="1:12">
      <c r="A2005" t="str">
        <f t="shared" si="116"/>
        <v>HWW-1442001</v>
      </c>
      <c r="B2005" t="s">
        <v>618</v>
      </c>
      <c r="C2005" s="152" t="s">
        <v>622</v>
      </c>
      <c r="D2005" s="152">
        <v>44</v>
      </c>
      <c r="E2005" s="450" t="s">
        <v>687</v>
      </c>
      <c r="F2005" s="152" t="s">
        <v>566</v>
      </c>
      <c r="G2005" s="152"/>
      <c r="H2005" s="152"/>
      <c r="I2005" s="152"/>
      <c r="J2005" s="152">
        <f>Mains!O95</f>
        <v>327.2</v>
      </c>
      <c r="L2005" s="10">
        <v>336.8</v>
      </c>
    </row>
    <row r="2006" spans="1:12">
      <c r="A2006" t="str">
        <f t="shared" si="116"/>
        <v>HWW-1442002</v>
      </c>
      <c r="B2006" t="s">
        <v>618</v>
      </c>
      <c r="C2006" s="152" t="s">
        <v>622</v>
      </c>
      <c r="D2006" s="152">
        <v>44</v>
      </c>
      <c r="E2006" s="450" t="s">
        <v>687</v>
      </c>
      <c r="F2006" s="152" t="s">
        <v>567</v>
      </c>
      <c r="G2006" s="152"/>
      <c r="H2006" s="152"/>
      <c r="I2006" s="152"/>
      <c r="J2006" s="152">
        <f>Mains!O96</f>
        <v>338.8</v>
      </c>
      <c r="L2006" s="10">
        <v>350.6</v>
      </c>
    </row>
    <row r="2007" spans="1:12">
      <c r="A2007" t="str">
        <f t="shared" si="116"/>
        <v>HWW-1442003</v>
      </c>
      <c r="B2007" t="s">
        <v>618</v>
      </c>
      <c r="C2007" s="152" t="s">
        <v>622</v>
      </c>
      <c r="D2007" s="152">
        <v>44</v>
      </c>
      <c r="E2007" s="450" t="s">
        <v>687</v>
      </c>
      <c r="F2007" s="152" t="s">
        <v>568</v>
      </c>
      <c r="G2007" s="152"/>
      <c r="H2007" s="152"/>
      <c r="I2007" s="152"/>
      <c r="J2007" s="152">
        <f>Mains!O97</f>
        <v>341</v>
      </c>
      <c r="L2007" s="10">
        <v>352.5</v>
      </c>
    </row>
    <row r="2008" spans="1:12">
      <c r="A2008" t="str">
        <f t="shared" si="116"/>
        <v>HWW-1442004</v>
      </c>
      <c r="B2008" t="s">
        <v>618</v>
      </c>
      <c r="C2008" s="152" t="s">
        <v>622</v>
      </c>
      <c r="D2008" s="152">
        <v>44</v>
      </c>
      <c r="E2008" s="450" t="s">
        <v>687</v>
      </c>
      <c r="F2008" s="152" t="s">
        <v>569</v>
      </c>
      <c r="G2008" s="152"/>
      <c r="H2008" s="152"/>
      <c r="I2008" s="152"/>
      <c r="J2008" s="152">
        <f>Mains!O98</f>
        <v>362.6</v>
      </c>
      <c r="L2008" s="10">
        <v>366.4</v>
      </c>
    </row>
    <row r="2009" spans="1:12">
      <c r="A2009" t="str">
        <f t="shared" si="116"/>
        <v>HWW-1442005</v>
      </c>
      <c r="B2009" t="s">
        <v>618</v>
      </c>
      <c r="C2009" s="152" t="s">
        <v>622</v>
      </c>
      <c r="D2009" s="152">
        <v>44</v>
      </c>
      <c r="E2009" s="450" t="s">
        <v>687</v>
      </c>
      <c r="F2009" s="152" t="s">
        <v>570</v>
      </c>
      <c r="G2009" s="152"/>
      <c r="H2009" s="152"/>
      <c r="I2009" s="152"/>
      <c r="J2009" s="152">
        <f>Mains!O99</f>
        <v>393.8</v>
      </c>
      <c r="L2009" s="10">
        <v>398.5</v>
      </c>
    </row>
    <row r="2010" spans="1:12">
      <c r="A2010" t="str">
        <f t="shared" si="116"/>
        <v>HWW-1442006</v>
      </c>
      <c r="B2010" t="s">
        <v>618</v>
      </c>
      <c r="C2010" s="152" t="s">
        <v>622</v>
      </c>
      <c r="D2010" s="152">
        <v>44</v>
      </c>
      <c r="E2010" s="450" t="s">
        <v>687</v>
      </c>
      <c r="F2010" s="152" t="s">
        <v>571</v>
      </c>
      <c r="G2010" s="152"/>
      <c r="H2010" s="152"/>
      <c r="I2010" s="152"/>
      <c r="J2010" s="152">
        <f>Mains!O100</f>
        <v>433.5</v>
      </c>
      <c r="L2010" s="10">
        <v>452.1</v>
      </c>
    </row>
    <row r="2011" spans="1:12">
      <c r="A2011" t="str">
        <f t="shared" si="116"/>
        <v>HWW-1442007</v>
      </c>
      <c r="B2011" t="s">
        <v>618</v>
      </c>
      <c r="C2011" s="152" t="s">
        <v>622</v>
      </c>
      <c r="D2011" s="152">
        <v>44</v>
      </c>
      <c r="E2011" s="450" t="s">
        <v>687</v>
      </c>
      <c r="F2011" s="154" t="s">
        <v>572</v>
      </c>
      <c r="G2011" s="152"/>
      <c r="H2011" s="152"/>
      <c r="I2011" s="152"/>
      <c r="J2011" s="152">
        <f>Mains!O101</f>
        <v>465.8</v>
      </c>
      <c r="L2011" s="10">
        <v>494</v>
      </c>
    </row>
    <row r="2012" spans="1:12">
      <c r="A2012" t="str">
        <f t="shared" si="116"/>
        <v>HWW-1442008</v>
      </c>
      <c r="B2012" t="s">
        <v>618</v>
      </c>
      <c r="C2012" s="152" t="s">
        <v>622</v>
      </c>
      <c r="D2012" s="152">
        <v>44</v>
      </c>
      <c r="E2012" s="450" t="s">
        <v>687</v>
      </c>
      <c r="F2012" s="152" t="s">
        <v>573</v>
      </c>
      <c r="G2012" s="152"/>
      <c r="H2012" s="152"/>
      <c r="I2012" s="152"/>
      <c r="J2012" s="152">
        <f>Mains!O102</f>
        <v>508</v>
      </c>
      <c r="L2012" s="10">
        <v>525.79999999999995</v>
      </c>
    </row>
    <row r="2013" spans="1:12">
      <c r="A2013" t="str">
        <f t="shared" si="116"/>
        <v>HWW-1442009</v>
      </c>
      <c r="B2013" t="s">
        <v>618</v>
      </c>
      <c r="C2013" s="152" t="s">
        <v>622</v>
      </c>
      <c r="D2013" s="152">
        <v>44</v>
      </c>
      <c r="E2013" s="450" t="s">
        <v>687</v>
      </c>
      <c r="F2013" s="152" t="s">
        <v>574</v>
      </c>
      <c r="G2013" s="152"/>
      <c r="H2013" s="152"/>
      <c r="I2013" s="152"/>
      <c r="J2013" s="152">
        <f>Mains!O103</f>
        <v>524.29999999999995</v>
      </c>
      <c r="L2013" s="10">
        <v>545.70000000000005</v>
      </c>
    </row>
    <row r="2014" spans="1:12">
      <c r="A2014" t="str">
        <f t="shared" si="116"/>
        <v>HWW-1442010</v>
      </c>
      <c r="B2014" t="s">
        <v>618</v>
      </c>
      <c r="C2014" s="152" t="s">
        <v>622</v>
      </c>
      <c r="D2014" s="152">
        <v>44</v>
      </c>
      <c r="E2014" s="450" t="s">
        <v>687</v>
      </c>
      <c r="F2014" s="152" t="s">
        <v>575</v>
      </c>
      <c r="G2014" s="152"/>
      <c r="H2014" s="152"/>
      <c r="I2014" s="152"/>
      <c r="J2014" s="152">
        <f>Mains!O104</f>
        <v>506.6</v>
      </c>
      <c r="L2014" s="10">
        <v>509.9</v>
      </c>
    </row>
    <row r="2015" spans="1:12">
      <c r="A2015" t="str">
        <f t="shared" si="116"/>
        <v>HWW-1442011</v>
      </c>
      <c r="B2015" t="s">
        <v>618</v>
      </c>
      <c r="C2015" s="152" t="s">
        <v>622</v>
      </c>
      <c r="D2015" s="152">
        <v>44</v>
      </c>
      <c r="E2015" s="450" t="s">
        <v>687</v>
      </c>
      <c r="F2015" s="152" t="s">
        <v>576</v>
      </c>
      <c r="G2015" s="152"/>
      <c r="H2015" s="152"/>
      <c r="I2015" s="152"/>
      <c r="J2015" s="152">
        <f>Mains!O105</f>
        <v>540</v>
      </c>
      <c r="L2015" s="10">
        <v>545.9</v>
      </c>
    </row>
    <row r="2016" spans="1:12">
      <c r="A2016" t="str">
        <f t="shared" si="116"/>
        <v>HWW-1442012</v>
      </c>
      <c r="B2016" t="s">
        <v>618</v>
      </c>
      <c r="C2016" s="152" t="s">
        <v>622</v>
      </c>
      <c r="D2016" s="152">
        <v>44</v>
      </c>
      <c r="E2016" s="450" t="s">
        <v>687</v>
      </c>
      <c r="F2016" s="152" t="s">
        <v>577</v>
      </c>
      <c r="G2016" s="152"/>
      <c r="H2016" s="152"/>
      <c r="I2016" s="152"/>
      <c r="J2016" s="152">
        <f>Mains!O106</f>
        <v>564.1</v>
      </c>
      <c r="L2016" s="10">
        <v>571</v>
      </c>
    </row>
    <row r="2017" spans="1:12">
      <c r="A2017" t="str">
        <f t="shared" si="116"/>
        <v>HWW-1442013</v>
      </c>
      <c r="B2017" t="s">
        <v>618</v>
      </c>
      <c r="C2017" s="152" t="s">
        <v>622</v>
      </c>
      <c r="D2017" s="152">
        <v>44</v>
      </c>
      <c r="E2017" s="450" t="s">
        <v>687</v>
      </c>
      <c r="F2017" s="152" t="s">
        <v>578</v>
      </c>
      <c r="G2017" s="152"/>
      <c r="H2017" s="152"/>
      <c r="I2017" s="152"/>
      <c r="J2017" s="152">
        <f>Mains!O107</f>
        <v>551.70000000000005</v>
      </c>
      <c r="L2017" s="10">
        <v>551.79999999999995</v>
      </c>
    </row>
    <row r="2018" spans="1:12">
      <c r="A2018" t="str">
        <f t="shared" si="116"/>
        <v>HWW-1442014</v>
      </c>
      <c r="B2018" t="s">
        <v>618</v>
      </c>
      <c r="C2018" s="152" t="s">
        <v>622</v>
      </c>
      <c r="D2018" s="152">
        <v>44</v>
      </c>
      <c r="E2018" s="450" t="s">
        <v>687</v>
      </c>
      <c r="F2018" s="152" t="s">
        <v>579</v>
      </c>
      <c r="G2018" s="152"/>
      <c r="H2018" s="152"/>
      <c r="I2018" s="152"/>
      <c r="J2018" s="152">
        <f>Mains!O108</f>
        <v>556</v>
      </c>
      <c r="L2018" s="10">
        <v>548.70000000000005</v>
      </c>
    </row>
    <row r="2019" spans="1:12">
      <c r="A2019" t="str">
        <f t="shared" si="116"/>
        <v>HWW-1442015</v>
      </c>
      <c r="B2019" t="s">
        <v>618</v>
      </c>
      <c r="C2019" s="152" t="s">
        <v>622</v>
      </c>
      <c r="D2019" s="152">
        <v>44</v>
      </c>
      <c r="E2019" s="450" t="s">
        <v>687</v>
      </c>
      <c r="F2019" s="152" t="s">
        <v>580</v>
      </c>
      <c r="G2019" s="152"/>
      <c r="H2019" s="152"/>
      <c r="I2019" s="152"/>
      <c r="J2019" s="152">
        <f>Mains!O109</f>
        <v>562.20000000000005</v>
      </c>
      <c r="L2019" s="10">
        <v>554.5</v>
      </c>
    </row>
    <row r="2020" spans="1:12">
      <c r="A2020" t="str">
        <f t="shared" si="116"/>
        <v>HWW-1442016</v>
      </c>
      <c r="B2020" t="s">
        <v>618</v>
      </c>
      <c r="C2020" s="152" t="s">
        <v>622</v>
      </c>
      <c r="D2020" s="152">
        <v>44</v>
      </c>
      <c r="E2020" s="450" t="s">
        <v>687</v>
      </c>
      <c r="F2020" s="152">
        <v>2016</v>
      </c>
      <c r="G2020" s="152"/>
      <c r="H2020" s="152"/>
      <c r="I2020" s="152"/>
      <c r="J2020" s="152">
        <f>Mains!O110</f>
        <v>567.29999999999995</v>
      </c>
      <c r="L2020" s="10">
        <v>557.1</v>
      </c>
    </row>
    <row r="2021" spans="1:12">
      <c r="A2021" t="str">
        <f t="shared" si="116"/>
        <v>HWW-1442017</v>
      </c>
      <c r="B2021" t="s">
        <v>618</v>
      </c>
      <c r="C2021" s="152" t="s">
        <v>622</v>
      </c>
      <c r="D2021" s="152">
        <v>44</v>
      </c>
      <c r="E2021" s="450" t="s">
        <v>687</v>
      </c>
      <c r="F2021" s="152">
        <v>2017</v>
      </c>
      <c r="G2021" s="152"/>
      <c r="H2021" s="152"/>
      <c r="I2021" s="152"/>
      <c r="J2021" s="152">
        <f>Mains!O111</f>
        <v>573.5</v>
      </c>
      <c r="L2021" s="10">
        <v>561</v>
      </c>
    </row>
    <row r="2022" spans="1:12">
      <c r="A2022" t="str">
        <f t="shared" ref="A2022" si="117">CONCATENATE(B2022,C2022,D2022,F2022)</f>
        <v>HWW-1442018</v>
      </c>
      <c r="B2022" t="s">
        <v>618</v>
      </c>
      <c r="C2022" s="152" t="s">
        <v>622</v>
      </c>
      <c r="D2022" s="152">
        <v>44</v>
      </c>
      <c r="E2022" s="450" t="s">
        <v>687</v>
      </c>
      <c r="F2022" s="152">
        <v>2018</v>
      </c>
      <c r="G2022" s="152"/>
      <c r="H2022" s="152"/>
      <c r="I2022" s="152"/>
      <c r="J2022" s="152">
        <f>Mains!O112</f>
        <v>581.5</v>
      </c>
      <c r="L2022" s="10">
        <v>571.29999999999995</v>
      </c>
    </row>
    <row r="2023" spans="1:12">
      <c r="A2023" t="str">
        <f t="shared" ref="A2023" si="118">CONCATENATE(B2023,C2023,D2023,F2023)</f>
        <v>HWW-1451912</v>
      </c>
      <c r="B2023" t="s">
        <v>618</v>
      </c>
      <c r="C2023" s="152" t="s">
        <v>622</v>
      </c>
      <c r="D2023" s="152">
        <v>45</v>
      </c>
      <c r="E2023" s="450" t="s">
        <v>1296</v>
      </c>
      <c r="F2023" s="152">
        <v>1912</v>
      </c>
      <c r="G2023" s="152"/>
      <c r="H2023" s="152"/>
      <c r="I2023" s="152"/>
      <c r="J2023" s="152">
        <f>'Concrete Manholes &amp; Vaults'!O6</f>
        <v>18.600000000000001</v>
      </c>
    </row>
    <row r="2024" spans="1:12">
      <c r="A2024" t="str">
        <f t="shared" ref="A2024:A2087" si="119">CONCATENATE(B2024,C2024,D2024,F2024)</f>
        <v>HWW-1451913</v>
      </c>
      <c r="B2024" t="s">
        <v>618</v>
      </c>
      <c r="C2024" s="152" t="s">
        <v>622</v>
      </c>
      <c r="D2024" s="152">
        <v>45</v>
      </c>
      <c r="E2024" s="450" t="s">
        <v>1296</v>
      </c>
      <c r="F2024" s="152">
        <f>F2023+1</f>
        <v>1913</v>
      </c>
      <c r="G2024" s="152"/>
      <c r="H2024" s="152"/>
      <c r="I2024" s="152"/>
      <c r="J2024" s="152">
        <f>'Concrete Manholes &amp; Vaults'!O7</f>
        <v>18.600000000000001</v>
      </c>
    </row>
    <row r="2025" spans="1:12">
      <c r="A2025" t="str">
        <f t="shared" si="119"/>
        <v>HWW-1451914</v>
      </c>
      <c r="B2025" t="s">
        <v>618</v>
      </c>
      <c r="C2025" s="152" t="s">
        <v>622</v>
      </c>
      <c r="D2025" s="152">
        <v>45</v>
      </c>
      <c r="E2025" s="450" t="s">
        <v>1296</v>
      </c>
      <c r="F2025" s="152">
        <f t="shared" ref="F2025:F2081" si="120">F2024+1</f>
        <v>1914</v>
      </c>
      <c r="G2025" s="152"/>
      <c r="H2025" s="152"/>
      <c r="I2025" s="152"/>
      <c r="J2025" s="152">
        <f>'Concrete Manholes &amp; Vaults'!O8</f>
        <v>18.600000000000001</v>
      </c>
    </row>
    <row r="2026" spans="1:12">
      <c r="A2026" t="str">
        <f t="shared" si="119"/>
        <v>HWW-1451915</v>
      </c>
      <c r="B2026" t="s">
        <v>618</v>
      </c>
      <c r="C2026" s="152" t="s">
        <v>622</v>
      </c>
      <c r="D2026" s="152">
        <v>45</v>
      </c>
      <c r="E2026" s="450" t="s">
        <v>1296</v>
      </c>
      <c r="F2026" s="152">
        <f t="shared" si="120"/>
        <v>1915</v>
      </c>
      <c r="G2026" s="152"/>
      <c r="H2026" s="152"/>
      <c r="I2026" s="152"/>
      <c r="J2026" s="152">
        <f>'Concrete Manholes &amp; Vaults'!O9</f>
        <v>18.600000000000001</v>
      </c>
    </row>
    <row r="2027" spans="1:12">
      <c r="A2027" t="str">
        <f t="shared" si="119"/>
        <v>HWW-1451916</v>
      </c>
      <c r="B2027" t="s">
        <v>618</v>
      </c>
      <c r="C2027" s="152" t="s">
        <v>622</v>
      </c>
      <c r="D2027" s="152">
        <v>45</v>
      </c>
      <c r="E2027" s="450" t="s">
        <v>1296</v>
      </c>
      <c r="F2027" s="152">
        <f t="shared" si="120"/>
        <v>1916</v>
      </c>
      <c r="G2027" s="152"/>
      <c r="H2027" s="152"/>
      <c r="I2027" s="152"/>
      <c r="J2027" s="152">
        <f>'Concrete Manholes &amp; Vaults'!O10</f>
        <v>20.5</v>
      </c>
    </row>
    <row r="2028" spans="1:12">
      <c r="A2028" t="str">
        <f t="shared" si="119"/>
        <v>HWW-1451917</v>
      </c>
      <c r="B2028" t="s">
        <v>618</v>
      </c>
      <c r="C2028" s="152" t="s">
        <v>622</v>
      </c>
      <c r="D2028" s="152">
        <v>45</v>
      </c>
      <c r="E2028" s="450" t="s">
        <v>1296</v>
      </c>
      <c r="F2028" s="152">
        <f t="shared" si="120"/>
        <v>1917</v>
      </c>
      <c r="G2028" s="152"/>
      <c r="H2028" s="152"/>
      <c r="I2028" s="152"/>
      <c r="J2028" s="152">
        <f>'Concrete Manholes &amp; Vaults'!O11</f>
        <v>21.4</v>
      </c>
    </row>
    <row r="2029" spans="1:12">
      <c r="A2029" t="str">
        <f t="shared" si="119"/>
        <v>HWW-1451918</v>
      </c>
      <c r="B2029" t="s">
        <v>618</v>
      </c>
      <c r="C2029" s="152" t="s">
        <v>622</v>
      </c>
      <c r="D2029" s="152">
        <v>45</v>
      </c>
      <c r="E2029" s="450" t="s">
        <v>1296</v>
      </c>
      <c r="F2029" s="152">
        <f t="shared" si="120"/>
        <v>1918</v>
      </c>
      <c r="G2029" s="152"/>
      <c r="H2029" s="152"/>
      <c r="I2029" s="152"/>
      <c r="J2029" s="152">
        <f>'Concrete Manholes &amp; Vaults'!O12</f>
        <v>24.6</v>
      </c>
    </row>
    <row r="2030" spans="1:12">
      <c r="A2030" t="str">
        <f t="shared" si="119"/>
        <v>HWW-1451919</v>
      </c>
      <c r="B2030" t="s">
        <v>618</v>
      </c>
      <c r="C2030" s="152" t="s">
        <v>622</v>
      </c>
      <c r="D2030" s="152">
        <v>45</v>
      </c>
      <c r="E2030" s="450" t="s">
        <v>1296</v>
      </c>
      <c r="F2030" s="152">
        <f t="shared" si="120"/>
        <v>1919</v>
      </c>
      <c r="G2030" s="152"/>
      <c r="H2030" s="152"/>
      <c r="I2030" s="152"/>
      <c r="J2030" s="152">
        <f>'Concrete Manholes &amp; Vaults'!O13</f>
        <v>26</v>
      </c>
    </row>
    <row r="2031" spans="1:12">
      <c r="A2031" t="str">
        <f t="shared" si="119"/>
        <v>HWW-1451920</v>
      </c>
      <c r="B2031" t="s">
        <v>618</v>
      </c>
      <c r="C2031" s="152" t="s">
        <v>622</v>
      </c>
      <c r="D2031" s="152">
        <v>45</v>
      </c>
      <c r="E2031" s="450" t="s">
        <v>1296</v>
      </c>
      <c r="F2031" s="152">
        <f t="shared" si="120"/>
        <v>1920</v>
      </c>
      <c r="G2031" s="152"/>
      <c r="H2031" s="152"/>
      <c r="I2031" s="152"/>
      <c r="J2031" s="152">
        <f>'Concrete Manholes &amp; Vaults'!O14</f>
        <v>26.9</v>
      </c>
    </row>
    <row r="2032" spans="1:12">
      <c r="A2032" t="str">
        <f t="shared" si="119"/>
        <v>HWW-1451921</v>
      </c>
      <c r="B2032" t="s">
        <v>618</v>
      </c>
      <c r="C2032" s="152" t="s">
        <v>622</v>
      </c>
      <c r="D2032" s="152">
        <v>45</v>
      </c>
      <c r="E2032" s="450" t="s">
        <v>1296</v>
      </c>
      <c r="F2032" s="152">
        <f t="shared" si="120"/>
        <v>1921</v>
      </c>
      <c r="G2032" s="152"/>
      <c r="H2032" s="152"/>
      <c r="I2032" s="152"/>
      <c r="J2032" s="152">
        <f>'Concrete Manholes &amp; Vaults'!O15</f>
        <v>24.1</v>
      </c>
    </row>
    <row r="2033" spans="1:10">
      <c r="A2033" t="str">
        <f t="shared" si="119"/>
        <v>HWW-1451922</v>
      </c>
      <c r="B2033" t="s">
        <v>618</v>
      </c>
      <c r="C2033" s="152" t="s">
        <v>622</v>
      </c>
      <c r="D2033" s="152">
        <v>45</v>
      </c>
      <c r="E2033" s="450" t="s">
        <v>1296</v>
      </c>
      <c r="F2033" s="152">
        <f t="shared" si="120"/>
        <v>1922</v>
      </c>
      <c r="G2033" s="152"/>
      <c r="H2033" s="152"/>
      <c r="I2033" s="152"/>
      <c r="J2033" s="152">
        <f>'Concrete Manholes &amp; Vaults'!O16</f>
        <v>22.8</v>
      </c>
    </row>
    <row r="2034" spans="1:10">
      <c r="A2034" t="str">
        <f t="shared" si="119"/>
        <v>HWW-1451923</v>
      </c>
      <c r="B2034" t="s">
        <v>618</v>
      </c>
      <c r="C2034" s="152" t="s">
        <v>622</v>
      </c>
      <c r="D2034" s="152">
        <v>45</v>
      </c>
      <c r="E2034" s="450" t="s">
        <v>1296</v>
      </c>
      <c r="F2034" s="152">
        <f t="shared" si="120"/>
        <v>1923</v>
      </c>
      <c r="G2034" s="152"/>
      <c r="H2034" s="152"/>
      <c r="I2034" s="152"/>
      <c r="J2034" s="152">
        <f>'Concrete Manholes &amp; Vaults'!O17</f>
        <v>24.2</v>
      </c>
    </row>
    <row r="2035" spans="1:10">
      <c r="A2035" t="str">
        <f t="shared" si="119"/>
        <v>HWW-1451924</v>
      </c>
      <c r="B2035" t="s">
        <v>618</v>
      </c>
      <c r="C2035" s="152" t="s">
        <v>622</v>
      </c>
      <c r="D2035" s="152">
        <v>45</v>
      </c>
      <c r="E2035" s="450" t="s">
        <v>1296</v>
      </c>
      <c r="F2035" s="152">
        <f t="shared" si="120"/>
        <v>1924</v>
      </c>
      <c r="G2035" s="152"/>
      <c r="H2035" s="152"/>
      <c r="I2035" s="152"/>
      <c r="J2035" s="152">
        <f>'Concrete Manholes &amp; Vaults'!O18</f>
        <v>23.7</v>
      </c>
    </row>
    <row r="2036" spans="1:10">
      <c r="A2036" t="str">
        <f t="shared" si="119"/>
        <v>HWW-1451925</v>
      </c>
      <c r="B2036" t="s">
        <v>618</v>
      </c>
      <c r="C2036" s="152" t="s">
        <v>622</v>
      </c>
      <c r="D2036" s="152">
        <v>45</v>
      </c>
      <c r="E2036" s="450" t="s">
        <v>1296</v>
      </c>
      <c r="F2036" s="152">
        <f t="shared" si="120"/>
        <v>1925</v>
      </c>
      <c r="G2036" s="152"/>
      <c r="H2036" s="152"/>
      <c r="I2036" s="152"/>
      <c r="J2036" s="152">
        <f>'Concrete Manholes &amp; Vaults'!O19</f>
        <v>23.9</v>
      </c>
    </row>
    <row r="2037" spans="1:10">
      <c r="A2037" t="str">
        <f t="shared" si="119"/>
        <v>HWW-1451926</v>
      </c>
      <c r="B2037" t="s">
        <v>618</v>
      </c>
      <c r="C2037" s="152" t="s">
        <v>622</v>
      </c>
      <c r="D2037" s="152">
        <v>45</v>
      </c>
      <c r="E2037" s="450" t="s">
        <v>1296</v>
      </c>
      <c r="F2037" s="152">
        <f t="shared" si="120"/>
        <v>1926</v>
      </c>
      <c r="G2037" s="152"/>
      <c r="H2037" s="152"/>
      <c r="I2037" s="152"/>
      <c r="J2037" s="152">
        <f>'Concrete Manholes &amp; Vaults'!O20</f>
        <v>23.7</v>
      </c>
    </row>
    <row r="2038" spans="1:10">
      <c r="A2038" t="str">
        <f t="shared" si="119"/>
        <v>HWW-1451927</v>
      </c>
      <c r="B2038" t="s">
        <v>618</v>
      </c>
      <c r="C2038" s="152" t="s">
        <v>622</v>
      </c>
      <c r="D2038" s="152">
        <v>45</v>
      </c>
      <c r="E2038" s="450" t="s">
        <v>1296</v>
      </c>
      <c r="F2038" s="152">
        <f t="shared" si="120"/>
        <v>1927</v>
      </c>
      <c r="G2038" s="152"/>
      <c r="H2038" s="152"/>
      <c r="I2038" s="152"/>
      <c r="J2038" s="152">
        <f>'Concrete Manholes &amp; Vaults'!O21</f>
        <v>23.9</v>
      </c>
    </row>
    <row r="2039" spans="1:10">
      <c r="A2039" t="str">
        <f t="shared" si="119"/>
        <v>HWW-1451928</v>
      </c>
      <c r="B2039" t="s">
        <v>618</v>
      </c>
      <c r="C2039" s="152" t="s">
        <v>622</v>
      </c>
      <c r="D2039" s="152">
        <v>45</v>
      </c>
      <c r="E2039" s="450" t="s">
        <v>1296</v>
      </c>
      <c r="F2039" s="152">
        <f t="shared" si="120"/>
        <v>1928</v>
      </c>
      <c r="G2039" s="152"/>
      <c r="H2039" s="152"/>
      <c r="I2039" s="152"/>
      <c r="J2039" s="152">
        <f>'Concrete Manholes &amp; Vaults'!O22</f>
        <v>23.7</v>
      </c>
    </row>
    <row r="2040" spans="1:10">
      <c r="A2040" t="str">
        <f t="shared" si="119"/>
        <v>HWW-1451929</v>
      </c>
      <c r="B2040" t="s">
        <v>618</v>
      </c>
      <c r="C2040" s="152" t="s">
        <v>622</v>
      </c>
      <c r="D2040" s="152">
        <v>45</v>
      </c>
      <c r="E2040" s="450" t="s">
        <v>1296</v>
      </c>
      <c r="F2040" s="152">
        <f t="shared" si="120"/>
        <v>1929</v>
      </c>
      <c r="G2040" s="152"/>
      <c r="H2040" s="152"/>
      <c r="I2040" s="152"/>
      <c r="J2040" s="152">
        <f>'Concrete Manholes &amp; Vaults'!O23</f>
        <v>23.9</v>
      </c>
    </row>
    <row r="2041" spans="1:10">
      <c r="A2041" t="str">
        <f t="shared" si="119"/>
        <v>HWW-1451930</v>
      </c>
      <c r="B2041" t="s">
        <v>618</v>
      </c>
      <c r="C2041" s="152" t="s">
        <v>622</v>
      </c>
      <c r="D2041" s="152">
        <v>45</v>
      </c>
      <c r="E2041" s="450" t="s">
        <v>1296</v>
      </c>
      <c r="F2041" s="152">
        <f t="shared" si="120"/>
        <v>1930</v>
      </c>
      <c r="G2041" s="152"/>
      <c r="H2041" s="152"/>
      <c r="I2041" s="152"/>
      <c r="J2041" s="152">
        <f>'Concrete Manholes &amp; Vaults'!O24</f>
        <v>23.9</v>
      </c>
    </row>
    <row r="2042" spans="1:10">
      <c r="A2042" t="str">
        <f t="shared" si="119"/>
        <v>HWW-1451931</v>
      </c>
      <c r="B2042" t="s">
        <v>618</v>
      </c>
      <c r="C2042" s="152" t="s">
        <v>622</v>
      </c>
      <c r="D2042" s="152">
        <v>45</v>
      </c>
      <c r="E2042" s="450" t="s">
        <v>1296</v>
      </c>
      <c r="F2042" s="152">
        <f t="shared" si="120"/>
        <v>1931</v>
      </c>
      <c r="G2042" s="152"/>
      <c r="H2042" s="152"/>
      <c r="I2042" s="152"/>
      <c r="J2042" s="152">
        <f>'Concrete Manholes &amp; Vaults'!O25</f>
        <v>23.4</v>
      </c>
    </row>
    <row r="2043" spans="1:10">
      <c r="A2043" t="str">
        <f t="shared" si="119"/>
        <v>HWW-1451932</v>
      </c>
      <c r="B2043" t="s">
        <v>618</v>
      </c>
      <c r="C2043" s="152" t="s">
        <v>622</v>
      </c>
      <c r="D2043" s="152">
        <v>45</v>
      </c>
      <c r="E2043" s="450" t="s">
        <v>1296</v>
      </c>
      <c r="F2043" s="152">
        <f t="shared" si="120"/>
        <v>1932</v>
      </c>
      <c r="G2043" s="152"/>
      <c r="H2043" s="152"/>
      <c r="I2043" s="152"/>
      <c r="J2043" s="152">
        <f>'Concrete Manholes &amp; Vaults'!O26</f>
        <v>22.6</v>
      </c>
    </row>
    <row r="2044" spans="1:10">
      <c r="A2044" t="str">
        <f t="shared" si="119"/>
        <v>HWW-1451933</v>
      </c>
      <c r="B2044" t="s">
        <v>618</v>
      </c>
      <c r="C2044" s="152" t="s">
        <v>622</v>
      </c>
      <c r="D2044" s="152">
        <v>45</v>
      </c>
      <c r="E2044" s="450" t="s">
        <v>1296</v>
      </c>
      <c r="F2044" s="152">
        <f t="shared" si="120"/>
        <v>1933</v>
      </c>
      <c r="G2044" s="152"/>
      <c r="H2044" s="152"/>
      <c r="I2044" s="152"/>
      <c r="J2044" s="152">
        <f>'Concrete Manholes &amp; Vaults'!O27</f>
        <v>21.2</v>
      </c>
    </row>
    <row r="2045" spans="1:10">
      <c r="A2045" t="str">
        <f t="shared" si="119"/>
        <v>HWW-1451934</v>
      </c>
      <c r="B2045" t="s">
        <v>618</v>
      </c>
      <c r="C2045" s="152" t="s">
        <v>622</v>
      </c>
      <c r="D2045" s="152">
        <v>45</v>
      </c>
      <c r="E2045" s="450" t="s">
        <v>1296</v>
      </c>
      <c r="F2045" s="152">
        <f t="shared" si="120"/>
        <v>1934</v>
      </c>
      <c r="G2045" s="152"/>
      <c r="H2045" s="152"/>
      <c r="I2045" s="152"/>
      <c r="J2045" s="152">
        <f>'Concrete Manholes &amp; Vaults'!O28</f>
        <v>22.5</v>
      </c>
    </row>
    <row r="2046" spans="1:10">
      <c r="A2046" t="str">
        <f t="shared" si="119"/>
        <v>HWW-1451935</v>
      </c>
      <c r="B2046" t="s">
        <v>618</v>
      </c>
      <c r="C2046" s="152" t="s">
        <v>622</v>
      </c>
      <c r="D2046" s="152">
        <v>45</v>
      </c>
      <c r="E2046" s="450" t="s">
        <v>1296</v>
      </c>
      <c r="F2046" s="152">
        <f t="shared" si="120"/>
        <v>1935</v>
      </c>
      <c r="G2046" s="152"/>
      <c r="H2046" s="152"/>
      <c r="I2046" s="152"/>
      <c r="J2046" s="152">
        <f>'Concrete Manholes &amp; Vaults'!O29</f>
        <v>23.2</v>
      </c>
    </row>
    <row r="2047" spans="1:10">
      <c r="A2047" t="str">
        <f t="shared" si="119"/>
        <v>HWW-1451936</v>
      </c>
      <c r="B2047" t="s">
        <v>618</v>
      </c>
      <c r="C2047" s="152" t="s">
        <v>622</v>
      </c>
      <c r="D2047" s="152">
        <v>45</v>
      </c>
      <c r="E2047" s="450" t="s">
        <v>1296</v>
      </c>
      <c r="F2047" s="152">
        <f t="shared" si="120"/>
        <v>1936</v>
      </c>
      <c r="G2047" s="152"/>
      <c r="H2047" s="152"/>
      <c r="I2047" s="152"/>
      <c r="J2047" s="152">
        <f>'Concrete Manholes &amp; Vaults'!O30</f>
        <v>23.2</v>
      </c>
    </row>
    <row r="2048" spans="1:10">
      <c r="A2048" t="str">
        <f t="shared" si="119"/>
        <v>HWW-1451937</v>
      </c>
      <c r="B2048" t="s">
        <v>618</v>
      </c>
      <c r="C2048" s="152" t="s">
        <v>622</v>
      </c>
      <c r="D2048" s="152">
        <v>45</v>
      </c>
      <c r="E2048" s="450" t="s">
        <v>1296</v>
      </c>
      <c r="F2048" s="152">
        <f t="shared" si="120"/>
        <v>1937</v>
      </c>
      <c r="G2048" s="152"/>
      <c r="H2048" s="152"/>
      <c r="I2048" s="152"/>
      <c r="J2048" s="152">
        <f>'Concrete Manholes &amp; Vaults'!O31</f>
        <v>24.6</v>
      </c>
    </row>
    <row r="2049" spans="1:10">
      <c r="A2049" t="str">
        <f t="shared" si="119"/>
        <v>HWW-1451938</v>
      </c>
      <c r="B2049" t="s">
        <v>618</v>
      </c>
      <c r="C2049" s="152" t="s">
        <v>622</v>
      </c>
      <c r="D2049" s="152">
        <v>45</v>
      </c>
      <c r="E2049" s="450" t="s">
        <v>1296</v>
      </c>
      <c r="F2049" s="152">
        <f t="shared" si="120"/>
        <v>1938</v>
      </c>
      <c r="G2049" s="152"/>
      <c r="H2049" s="152"/>
      <c r="I2049" s="152"/>
      <c r="J2049" s="152">
        <f>'Concrete Manholes &amp; Vaults'!O32</f>
        <v>24.6</v>
      </c>
    </row>
    <row r="2050" spans="1:10">
      <c r="A2050" t="str">
        <f t="shared" si="119"/>
        <v>HWW-1451939</v>
      </c>
      <c r="B2050" t="s">
        <v>618</v>
      </c>
      <c r="C2050" s="152" t="s">
        <v>622</v>
      </c>
      <c r="D2050" s="152">
        <v>45</v>
      </c>
      <c r="E2050" s="450" t="s">
        <v>1296</v>
      </c>
      <c r="F2050" s="152">
        <f t="shared" si="120"/>
        <v>1939</v>
      </c>
      <c r="G2050" s="152"/>
      <c r="H2050" s="152"/>
      <c r="I2050" s="152"/>
      <c r="J2050" s="152">
        <f>'Concrete Manholes &amp; Vaults'!O33</f>
        <v>24.6</v>
      </c>
    </row>
    <row r="2051" spans="1:10">
      <c r="A2051" t="str">
        <f t="shared" si="119"/>
        <v>HWW-1451940</v>
      </c>
      <c r="B2051" t="s">
        <v>618</v>
      </c>
      <c r="C2051" s="152" t="s">
        <v>622</v>
      </c>
      <c r="D2051" s="152">
        <v>45</v>
      </c>
      <c r="E2051" s="450" t="s">
        <v>1296</v>
      </c>
      <c r="F2051" s="152">
        <f t="shared" si="120"/>
        <v>1940</v>
      </c>
      <c r="G2051" s="152"/>
      <c r="H2051" s="152"/>
      <c r="I2051" s="152"/>
      <c r="J2051" s="152">
        <f>'Concrete Manholes &amp; Vaults'!O34</f>
        <v>24.3</v>
      </c>
    </row>
    <row r="2052" spans="1:10">
      <c r="A2052" t="str">
        <f t="shared" si="119"/>
        <v>HWW-1451941</v>
      </c>
      <c r="B2052" t="s">
        <v>618</v>
      </c>
      <c r="C2052" s="152" t="s">
        <v>622</v>
      </c>
      <c r="D2052" s="152">
        <v>45</v>
      </c>
      <c r="E2052" s="450" t="s">
        <v>1296</v>
      </c>
      <c r="F2052" s="152">
        <f t="shared" si="120"/>
        <v>1941</v>
      </c>
      <c r="G2052" s="152"/>
      <c r="H2052" s="152"/>
      <c r="I2052" s="152"/>
      <c r="J2052" s="152">
        <f>'Concrete Manholes &amp; Vaults'!O35</f>
        <v>24.9</v>
      </c>
    </row>
    <row r="2053" spans="1:10">
      <c r="A2053" t="str">
        <f t="shared" si="119"/>
        <v>HWW-1451942</v>
      </c>
      <c r="B2053" t="s">
        <v>618</v>
      </c>
      <c r="C2053" s="152" t="s">
        <v>622</v>
      </c>
      <c r="D2053" s="152">
        <v>45</v>
      </c>
      <c r="E2053" s="450" t="s">
        <v>1296</v>
      </c>
      <c r="F2053" s="152">
        <f t="shared" si="120"/>
        <v>1942</v>
      </c>
      <c r="G2053" s="152"/>
      <c r="H2053" s="152"/>
      <c r="I2053" s="152"/>
      <c r="J2053" s="152">
        <f>'Concrete Manholes &amp; Vaults'!O36</f>
        <v>25.9</v>
      </c>
    </row>
    <row r="2054" spans="1:10">
      <c r="A2054" t="str">
        <f t="shared" si="119"/>
        <v>HWW-1451943</v>
      </c>
      <c r="B2054" t="s">
        <v>618</v>
      </c>
      <c r="C2054" s="152" t="s">
        <v>622</v>
      </c>
      <c r="D2054" s="152">
        <v>45</v>
      </c>
      <c r="E2054" s="450" t="s">
        <v>1296</v>
      </c>
      <c r="F2054" s="152">
        <f t="shared" si="120"/>
        <v>1943</v>
      </c>
      <c r="G2054" s="152"/>
      <c r="H2054" s="152"/>
      <c r="I2054" s="152"/>
      <c r="J2054" s="152">
        <f>'Concrete Manholes &amp; Vaults'!O37</f>
        <v>27</v>
      </c>
    </row>
    <row r="2055" spans="1:10">
      <c r="A2055" t="str">
        <f t="shared" si="119"/>
        <v>HWW-1451944</v>
      </c>
      <c r="B2055" t="s">
        <v>618</v>
      </c>
      <c r="C2055" s="152" t="s">
        <v>622</v>
      </c>
      <c r="D2055" s="152">
        <v>45</v>
      </c>
      <c r="E2055" s="450" t="s">
        <v>1296</v>
      </c>
      <c r="F2055" s="152">
        <f t="shared" si="120"/>
        <v>1944</v>
      </c>
      <c r="G2055" s="152"/>
      <c r="H2055" s="152"/>
      <c r="I2055" s="152"/>
      <c r="J2055" s="152">
        <f>'Concrete Manholes &amp; Vaults'!O38</f>
        <v>27</v>
      </c>
    </row>
    <row r="2056" spans="1:10">
      <c r="A2056" t="str">
        <f t="shared" si="119"/>
        <v>HWW-1451945</v>
      </c>
      <c r="B2056" t="s">
        <v>618</v>
      </c>
      <c r="C2056" s="152" t="s">
        <v>622</v>
      </c>
      <c r="D2056" s="152">
        <v>45</v>
      </c>
      <c r="E2056" s="450" t="s">
        <v>1296</v>
      </c>
      <c r="F2056" s="152">
        <f t="shared" si="120"/>
        <v>1945</v>
      </c>
      <c r="G2056" s="152"/>
      <c r="H2056" s="152"/>
      <c r="I2056" s="152"/>
      <c r="J2056" s="152">
        <f>'Concrete Manholes &amp; Vaults'!O39</f>
        <v>27.4</v>
      </c>
    </row>
    <row r="2057" spans="1:10">
      <c r="A2057" t="str">
        <f t="shared" si="119"/>
        <v>HWW-1451946</v>
      </c>
      <c r="B2057" t="s">
        <v>618</v>
      </c>
      <c r="C2057" s="152" t="s">
        <v>622</v>
      </c>
      <c r="D2057" s="152">
        <v>45</v>
      </c>
      <c r="E2057" s="450" t="s">
        <v>1296</v>
      </c>
      <c r="F2057" s="152">
        <f t="shared" si="120"/>
        <v>1946</v>
      </c>
      <c r="G2057" s="152"/>
      <c r="H2057" s="152"/>
      <c r="I2057" s="152"/>
      <c r="J2057" s="152">
        <f>'Concrete Manholes &amp; Vaults'!O40</f>
        <v>30.4</v>
      </c>
    </row>
    <row r="2058" spans="1:10">
      <c r="A2058" t="str">
        <f t="shared" si="119"/>
        <v>HWW-1451947</v>
      </c>
      <c r="B2058" t="s">
        <v>618</v>
      </c>
      <c r="C2058" s="152" t="s">
        <v>622</v>
      </c>
      <c r="D2058" s="152">
        <v>45</v>
      </c>
      <c r="E2058" s="450" t="s">
        <v>1296</v>
      </c>
      <c r="F2058" s="152">
        <f t="shared" si="120"/>
        <v>1947</v>
      </c>
      <c r="G2058" s="152"/>
      <c r="H2058" s="152"/>
      <c r="I2058" s="152"/>
      <c r="J2058" s="152">
        <f>'Concrete Manholes &amp; Vaults'!O41</f>
        <v>33.700000000000003</v>
      </c>
    </row>
    <row r="2059" spans="1:10">
      <c r="A2059" t="str">
        <f t="shared" si="119"/>
        <v>HWW-1451948</v>
      </c>
      <c r="B2059" t="s">
        <v>618</v>
      </c>
      <c r="C2059" s="152" t="s">
        <v>622</v>
      </c>
      <c r="D2059" s="152">
        <v>45</v>
      </c>
      <c r="E2059" s="450" t="s">
        <v>1296</v>
      </c>
      <c r="F2059" s="152">
        <f t="shared" si="120"/>
        <v>1948</v>
      </c>
      <c r="G2059" s="152"/>
      <c r="H2059" s="152"/>
      <c r="I2059" s="152"/>
      <c r="J2059" s="152">
        <f>'Concrete Manholes &amp; Vaults'!O42</f>
        <v>37.299999999999997</v>
      </c>
    </row>
    <row r="2060" spans="1:10">
      <c r="A2060" t="str">
        <f t="shared" si="119"/>
        <v>HWW-1451949</v>
      </c>
      <c r="B2060" t="s">
        <v>618</v>
      </c>
      <c r="C2060" s="152" t="s">
        <v>622</v>
      </c>
      <c r="D2060" s="152">
        <v>45</v>
      </c>
      <c r="E2060" s="450" t="s">
        <v>1296</v>
      </c>
      <c r="F2060" s="152">
        <f t="shared" si="120"/>
        <v>1949</v>
      </c>
      <c r="G2060" s="152"/>
      <c r="H2060" s="152"/>
      <c r="I2060" s="152"/>
      <c r="J2060" s="152">
        <f>'Concrete Manholes &amp; Vaults'!O43</f>
        <v>38.700000000000003</v>
      </c>
    </row>
    <row r="2061" spans="1:10">
      <c r="A2061" t="str">
        <f t="shared" si="119"/>
        <v>HWW-1451950</v>
      </c>
      <c r="B2061" t="s">
        <v>618</v>
      </c>
      <c r="C2061" s="152" t="s">
        <v>622</v>
      </c>
      <c r="D2061" s="152">
        <v>45</v>
      </c>
      <c r="E2061" s="450" t="s">
        <v>1296</v>
      </c>
      <c r="F2061" s="152">
        <f t="shared" si="120"/>
        <v>1950</v>
      </c>
      <c r="G2061" s="152"/>
      <c r="H2061" s="152"/>
      <c r="I2061" s="152"/>
      <c r="J2061" s="152">
        <f>'Concrete Manholes &amp; Vaults'!O44</f>
        <v>39.9</v>
      </c>
    </row>
    <row r="2062" spans="1:10">
      <c r="A2062" t="str">
        <f t="shared" si="119"/>
        <v>HWW-1451951</v>
      </c>
      <c r="B2062" t="s">
        <v>618</v>
      </c>
      <c r="C2062" s="152" t="s">
        <v>622</v>
      </c>
      <c r="D2062" s="152">
        <v>45</v>
      </c>
      <c r="E2062" s="450" t="s">
        <v>1296</v>
      </c>
      <c r="F2062" s="152">
        <f t="shared" si="120"/>
        <v>1951</v>
      </c>
      <c r="G2062" s="152"/>
      <c r="H2062" s="152"/>
      <c r="I2062" s="152"/>
      <c r="J2062" s="152">
        <f>'Concrete Manholes &amp; Vaults'!O45</f>
        <v>41.3</v>
      </c>
    </row>
    <row r="2063" spans="1:10">
      <c r="A2063" t="str">
        <f t="shared" si="119"/>
        <v>HWW-1451952</v>
      </c>
      <c r="B2063" t="s">
        <v>618</v>
      </c>
      <c r="C2063" s="152" t="s">
        <v>622</v>
      </c>
      <c r="D2063" s="152">
        <v>45</v>
      </c>
      <c r="E2063" s="450" t="s">
        <v>1296</v>
      </c>
      <c r="F2063" s="152">
        <f t="shared" si="120"/>
        <v>1952</v>
      </c>
      <c r="G2063" s="152"/>
      <c r="H2063" s="152"/>
      <c r="I2063" s="152"/>
      <c r="J2063" s="152">
        <f>'Concrete Manholes &amp; Vaults'!O46</f>
        <v>43.2</v>
      </c>
    </row>
    <row r="2064" spans="1:10">
      <c r="A2064" t="str">
        <f t="shared" si="119"/>
        <v>HWW-1451953</v>
      </c>
      <c r="B2064" t="s">
        <v>618</v>
      </c>
      <c r="C2064" s="152" t="s">
        <v>622</v>
      </c>
      <c r="D2064" s="152">
        <v>45</v>
      </c>
      <c r="E2064" s="450" t="s">
        <v>1296</v>
      </c>
      <c r="F2064" s="152">
        <f t="shared" si="120"/>
        <v>1953</v>
      </c>
      <c r="G2064" s="152"/>
      <c r="H2064" s="152"/>
      <c r="I2064" s="152"/>
      <c r="J2064" s="152">
        <f>'Concrete Manholes &amp; Vaults'!O47</f>
        <v>44.6</v>
      </c>
    </row>
    <row r="2065" spans="1:10">
      <c r="A2065" t="str">
        <f t="shared" si="119"/>
        <v>HWW-1451954</v>
      </c>
      <c r="B2065" t="s">
        <v>618</v>
      </c>
      <c r="C2065" s="152" t="s">
        <v>622</v>
      </c>
      <c r="D2065" s="152">
        <v>45</v>
      </c>
      <c r="E2065" s="450" t="s">
        <v>1296</v>
      </c>
      <c r="F2065" s="152">
        <f t="shared" si="120"/>
        <v>1954</v>
      </c>
      <c r="G2065" s="152"/>
      <c r="H2065" s="152"/>
      <c r="I2065" s="152"/>
      <c r="J2065" s="152">
        <f>'Concrete Manholes &amp; Vaults'!O48</f>
        <v>47.3</v>
      </c>
    </row>
    <row r="2066" spans="1:10">
      <c r="A2066" t="str">
        <f t="shared" si="119"/>
        <v>HWW-1451955</v>
      </c>
      <c r="B2066" t="s">
        <v>618</v>
      </c>
      <c r="C2066" s="152" t="s">
        <v>622</v>
      </c>
      <c r="D2066" s="152">
        <v>45</v>
      </c>
      <c r="E2066" s="450" t="s">
        <v>1296</v>
      </c>
      <c r="F2066" s="152">
        <f t="shared" si="120"/>
        <v>1955</v>
      </c>
      <c r="G2066" s="152"/>
      <c r="H2066" s="152"/>
      <c r="I2066" s="152"/>
      <c r="J2066" s="152">
        <f>'Concrete Manholes &amp; Vaults'!O49</f>
        <v>49.6</v>
      </c>
    </row>
    <row r="2067" spans="1:10">
      <c r="A2067" t="str">
        <f t="shared" si="119"/>
        <v>HWW-1451956</v>
      </c>
      <c r="B2067" t="s">
        <v>618</v>
      </c>
      <c r="C2067" s="152" t="s">
        <v>622</v>
      </c>
      <c r="D2067" s="152">
        <v>45</v>
      </c>
      <c r="E2067" s="450" t="s">
        <v>1296</v>
      </c>
      <c r="F2067" s="152">
        <f t="shared" si="120"/>
        <v>1956</v>
      </c>
      <c r="G2067" s="152"/>
      <c r="H2067" s="152"/>
      <c r="I2067" s="152"/>
      <c r="J2067" s="152">
        <f>'Concrete Manholes &amp; Vaults'!O50</f>
        <v>52.6</v>
      </c>
    </row>
    <row r="2068" spans="1:10">
      <c r="A2068" t="str">
        <f t="shared" si="119"/>
        <v>HWW-1451957</v>
      </c>
      <c r="B2068" t="s">
        <v>618</v>
      </c>
      <c r="C2068" s="152" t="s">
        <v>622</v>
      </c>
      <c r="D2068" s="152">
        <v>45</v>
      </c>
      <c r="E2068" s="450" t="s">
        <v>1296</v>
      </c>
      <c r="F2068" s="152">
        <f t="shared" si="120"/>
        <v>1957</v>
      </c>
      <c r="G2068" s="152"/>
      <c r="H2068" s="152"/>
      <c r="I2068" s="152"/>
      <c r="J2068" s="152">
        <f>'Concrete Manholes &amp; Vaults'!O51</f>
        <v>55.6</v>
      </c>
    </row>
    <row r="2069" spans="1:10">
      <c r="A2069" t="str">
        <f t="shared" si="119"/>
        <v>HWW-1451958</v>
      </c>
      <c r="B2069" t="s">
        <v>618</v>
      </c>
      <c r="C2069" s="152" t="s">
        <v>622</v>
      </c>
      <c r="D2069" s="152">
        <v>45</v>
      </c>
      <c r="E2069" s="450" t="s">
        <v>1296</v>
      </c>
      <c r="F2069" s="152">
        <f t="shared" si="120"/>
        <v>1958</v>
      </c>
      <c r="G2069" s="152"/>
      <c r="H2069" s="152"/>
      <c r="I2069" s="152"/>
      <c r="J2069" s="152">
        <f>'Concrete Manholes &amp; Vaults'!O52</f>
        <v>58.4</v>
      </c>
    </row>
    <row r="2070" spans="1:10">
      <c r="A2070" t="str">
        <f t="shared" si="119"/>
        <v>HWW-1451959</v>
      </c>
      <c r="B2070" t="s">
        <v>618</v>
      </c>
      <c r="C2070" s="152" t="s">
        <v>622</v>
      </c>
      <c r="D2070" s="152">
        <v>45</v>
      </c>
      <c r="E2070" s="450" t="s">
        <v>1296</v>
      </c>
      <c r="F2070" s="152">
        <f t="shared" si="120"/>
        <v>1959</v>
      </c>
      <c r="G2070" s="152"/>
      <c r="H2070" s="152"/>
      <c r="I2070" s="152"/>
      <c r="J2070" s="152">
        <f>'Concrete Manholes &amp; Vaults'!O53</f>
        <v>59.7</v>
      </c>
    </row>
    <row r="2071" spans="1:10">
      <c r="A2071" t="str">
        <f t="shared" si="119"/>
        <v>HWW-1451960</v>
      </c>
      <c r="B2071" t="s">
        <v>618</v>
      </c>
      <c r="C2071" s="152" t="s">
        <v>622</v>
      </c>
      <c r="D2071" s="152">
        <v>45</v>
      </c>
      <c r="E2071" s="450" t="s">
        <v>1296</v>
      </c>
      <c r="F2071" s="152">
        <f t="shared" si="120"/>
        <v>1960</v>
      </c>
      <c r="G2071" s="152"/>
      <c r="H2071" s="152"/>
      <c r="I2071" s="152"/>
      <c r="J2071" s="152">
        <f>'Concrete Manholes &amp; Vaults'!O54</f>
        <v>60.5</v>
      </c>
    </row>
    <row r="2072" spans="1:10">
      <c r="A2072" t="str">
        <f t="shared" si="119"/>
        <v>HWW-1451961</v>
      </c>
      <c r="B2072" t="s">
        <v>618</v>
      </c>
      <c r="C2072" s="152" t="s">
        <v>622</v>
      </c>
      <c r="D2072" s="152">
        <v>45</v>
      </c>
      <c r="E2072" s="450" t="s">
        <v>1296</v>
      </c>
      <c r="F2072" s="152">
        <f t="shared" si="120"/>
        <v>1961</v>
      </c>
      <c r="G2072" s="152"/>
      <c r="H2072" s="152"/>
      <c r="I2072" s="152"/>
      <c r="J2072" s="152">
        <f>'Concrete Manholes &amp; Vaults'!O55</f>
        <v>61.4</v>
      </c>
    </row>
    <row r="2073" spans="1:10">
      <c r="A2073" t="str">
        <f t="shared" si="119"/>
        <v>HWW-1451962</v>
      </c>
      <c r="B2073" t="s">
        <v>618</v>
      </c>
      <c r="C2073" s="152" t="s">
        <v>622</v>
      </c>
      <c r="D2073" s="152">
        <v>45</v>
      </c>
      <c r="E2073" s="450" t="s">
        <v>1296</v>
      </c>
      <c r="F2073" s="152">
        <f t="shared" si="120"/>
        <v>1962</v>
      </c>
      <c r="G2073" s="152"/>
      <c r="H2073" s="152"/>
      <c r="I2073" s="152"/>
      <c r="J2073" s="152">
        <f>'Concrete Manholes &amp; Vaults'!O56</f>
        <v>61.9</v>
      </c>
    </row>
    <row r="2074" spans="1:10">
      <c r="A2074" t="str">
        <f t="shared" si="119"/>
        <v>HWW-1451963</v>
      </c>
      <c r="B2074" t="s">
        <v>618</v>
      </c>
      <c r="C2074" s="152" t="s">
        <v>622</v>
      </c>
      <c r="D2074" s="152">
        <v>45</v>
      </c>
      <c r="E2074" s="450" t="s">
        <v>1296</v>
      </c>
      <c r="F2074" s="152">
        <f t="shared" si="120"/>
        <v>1963</v>
      </c>
      <c r="G2074" s="152"/>
      <c r="H2074" s="152"/>
      <c r="I2074" s="152"/>
      <c r="J2074" s="152">
        <f>'Concrete Manholes &amp; Vaults'!O57</f>
        <v>61.8</v>
      </c>
    </row>
    <row r="2075" spans="1:10">
      <c r="A2075" t="str">
        <f t="shared" si="119"/>
        <v>HWW-1451964</v>
      </c>
      <c r="B2075" t="s">
        <v>618</v>
      </c>
      <c r="C2075" s="152" t="s">
        <v>622</v>
      </c>
      <c r="D2075" s="152">
        <v>45</v>
      </c>
      <c r="E2075" s="450" t="s">
        <v>1296</v>
      </c>
      <c r="F2075" s="152">
        <f t="shared" si="120"/>
        <v>1964</v>
      </c>
      <c r="G2075" s="152"/>
      <c r="H2075" s="152"/>
      <c r="I2075" s="152"/>
      <c r="J2075" s="152">
        <f>'Concrete Manholes &amp; Vaults'!O58</f>
        <v>62.1</v>
      </c>
    </row>
    <row r="2076" spans="1:10">
      <c r="A2076" t="str">
        <f t="shared" si="119"/>
        <v>HWW-1451965</v>
      </c>
      <c r="B2076" t="s">
        <v>618</v>
      </c>
      <c r="C2076" s="152" t="s">
        <v>622</v>
      </c>
      <c r="D2076" s="152">
        <v>45</v>
      </c>
      <c r="E2076" s="450" t="s">
        <v>1296</v>
      </c>
      <c r="F2076" s="152">
        <f t="shared" si="120"/>
        <v>1965</v>
      </c>
      <c r="G2076" s="152"/>
      <c r="H2076" s="152"/>
      <c r="I2076" s="152"/>
      <c r="J2076" s="152">
        <f>'Concrete Manholes &amp; Vaults'!O59</f>
        <v>63</v>
      </c>
    </row>
    <row r="2077" spans="1:10">
      <c r="A2077" t="str">
        <f t="shared" si="119"/>
        <v>HWW-1451966</v>
      </c>
      <c r="B2077" t="s">
        <v>618</v>
      </c>
      <c r="C2077" s="152" t="s">
        <v>622</v>
      </c>
      <c r="D2077" s="152">
        <v>45</v>
      </c>
      <c r="E2077" s="450" t="s">
        <v>1296</v>
      </c>
      <c r="F2077" s="152">
        <f t="shared" si="120"/>
        <v>1966</v>
      </c>
      <c r="G2077" s="152"/>
      <c r="H2077" s="152"/>
      <c r="I2077" s="152"/>
      <c r="J2077" s="152">
        <f>'Concrete Manholes &amp; Vaults'!O60</f>
        <v>64.599999999999994</v>
      </c>
    </row>
    <row r="2078" spans="1:10">
      <c r="A2078" t="str">
        <f t="shared" si="119"/>
        <v>HWW-1451967</v>
      </c>
      <c r="B2078" t="s">
        <v>618</v>
      </c>
      <c r="C2078" s="152" t="s">
        <v>622</v>
      </c>
      <c r="D2078" s="152">
        <v>45</v>
      </c>
      <c r="E2078" s="450" t="s">
        <v>1296</v>
      </c>
      <c r="F2078" s="152">
        <f t="shared" si="120"/>
        <v>1967</v>
      </c>
      <c r="G2078" s="152"/>
      <c r="H2078" s="152"/>
      <c r="I2078" s="152"/>
      <c r="J2078" s="152">
        <f>'Concrete Manholes &amp; Vaults'!O61</f>
        <v>65.599999999999994</v>
      </c>
    </row>
    <row r="2079" spans="1:10">
      <c r="A2079" t="str">
        <f t="shared" si="119"/>
        <v>HWW-1451968</v>
      </c>
      <c r="B2079" t="s">
        <v>618</v>
      </c>
      <c r="C2079" s="152" t="s">
        <v>622</v>
      </c>
      <c r="D2079" s="152">
        <v>45</v>
      </c>
      <c r="E2079" s="450" t="s">
        <v>1296</v>
      </c>
      <c r="F2079" s="152">
        <f t="shared" si="120"/>
        <v>1968</v>
      </c>
      <c r="G2079" s="152"/>
      <c r="H2079" s="152"/>
      <c r="I2079" s="152"/>
      <c r="J2079" s="152">
        <f>'Concrete Manholes &amp; Vaults'!O62</f>
        <v>68.8</v>
      </c>
    </row>
    <row r="2080" spans="1:10">
      <c r="A2080" t="str">
        <f t="shared" si="119"/>
        <v>HWW-1451969</v>
      </c>
      <c r="B2080" t="s">
        <v>618</v>
      </c>
      <c r="C2080" s="152" t="s">
        <v>622</v>
      </c>
      <c r="D2080" s="152">
        <v>45</v>
      </c>
      <c r="E2080" s="450" t="s">
        <v>1296</v>
      </c>
      <c r="F2080" s="152">
        <f t="shared" si="120"/>
        <v>1969</v>
      </c>
      <c r="G2080" s="152"/>
      <c r="H2080" s="152"/>
      <c r="I2080" s="152"/>
      <c r="J2080" s="152">
        <f>'Concrete Manholes &amp; Vaults'!O63</f>
        <v>73.900000000000006</v>
      </c>
    </row>
    <row r="2081" spans="1:10">
      <c r="A2081" t="str">
        <f t="shared" si="119"/>
        <v>HWW-1451970</v>
      </c>
      <c r="B2081" t="s">
        <v>618</v>
      </c>
      <c r="C2081" s="152" t="s">
        <v>622</v>
      </c>
      <c r="D2081" s="152">
        <v>45</v>
      </c>
      <c r="E2081" s="450" t="s">
        <v>1296</v>
      </c>
      <c r="F2081" s="152">
        <f t="shared" si="120"/>
        <v>1970</v>
      </c>
      <c r="G2081" s="152"/>
      <c r="H2081" s="152"/>
      <c r="I2081" s="152"/>
      <c r="J2081" s="152">
        <f>'Concrete Manholes &amp; Vaults'!O64</f>
        <v>82</v>
      </c>
    </row>
    <row r="2082" spans="1:10">
      <c r="A2082" t="str">
        <f t="shared" si="119"/>
        <v>HWW-1451971</v>
      </c>
      <c r="B2082" t="s">
        <v>618</v>
      </c>
      <c r="C2082" s="152" t="s">
        <v>622</v>
      </c>
      <c r="D2082" s="152">
        <v>45</v>
      </c>
      <c r="E2082" s="450" t="s">
        <v>1296</v>
      </c>
      <c r="F2082" s="152" t="s">
        <v>536</v>
      </c>
      <c r="G2082" s="152"/>
      <c r="H2082" s="152"/>
      <c r="I2082" s="152"/>
      <c r="J2082" s="152">
        <f>'Concrete Manholes &amp; Vaults'!O65</f>
        <v>90.4</v>
      </c>
    </row>
    <row r="2083" spans="1:10">
      <c r="A2083" t="str">
        <f t="shared" si="119"/>
        <v>HWW-1451972</v>
      </c>
      <c r="B2083" t="s">
        <v>618</v>
      </c>
      <c r="C2083" s="152" t="s">
        <v>622</v>
      </c>
      <c r="D2083" s="152">
        <v>45</v>
      </c>
      <c r="E2083" s="450" t="s">
        <v>1296</v>
      </c>
      <c r="F2083" s="152" t="s">
        <v>537</v>
      </c>
      <c r="G2083" s="152"/>
      <c r="H2083" s="152"/>
      <c r="I2083" s="152"/>
      <c r="J2083" s="152">
        <f>'Concrete Manholes &amp; Vaults'!O66</f>
        <v>94.6</v>
      </c>
    </row>
    <row r="2084" spans="1:10">
      <c r="A2084" t="str">
        <f t="shared" si="119"/>
        <v>HWW-1451973</v>
      </c>
      <c r="B2084" t="s">
        <v>618</v>
      </c>
      <c r="C2084" s="152" t="s">
        <v>622</v>
      </c>
      <c r="D2084" s="152">
        <v>45</v>
      </c>
      <c r="E2084" s="450" t="s">
        <v>1296</v>
      </c>
      <c r="F2084" s="152" t="s">
        <v>538</v>
      </c>
      <c r="G2084" s="152"/>
      <c r="H2084" s="152"/>
      <c r="I2084" s="152"/>
      <c r="J2084" s="152">
        <f>'Concrete Manholes &amp; Vaults'!O67</f>
        <v>100</v>
      </c>
    </row>
    <row r="2085" spans="1:10">
      <c r="A2085" t="str">
        <f t="shared" si="119"/>
        <v>HWW-1451974</v>
      </c>
      <c r="B2085" t="s">
        <v>618</v>
      </c>
      <c r="C2085" s="152" t="s">
        <v>622</v>
      </c>
      <c r="D2085" s="152">
        <v>45</v>
      </c>
      <c r="E2085" s="450" t="s">
        <v>1296</v>
      </c>
      <c r="F2085" s="152" t="s">
        <v>539</v>
      </c>
      <c r="G2085" s="152"/>
      <c r="H2085" s="152"/>
      <c r="I2085" s="152"/>
      <c r="J2085" s="152">
        <f>'Concrete Manholes &amp; Vaults'!O68</f>
        <v>112</v>
      </c>
    </row>
    <row r="2086" spans="1:10">
      <c r="A2086" t="str">
        <f t="shared" si="119"/>
        <v>HWW-1451975</v>
      </c>
      <c r="B2086" t="s">
        <v>618</v>
      </c>
      <c r="C2086" s="152" t="s">
        <v>622</v>
      </c>
      <c r="D2086" s="152">
        <v>45</v>
      </c>
      <c r="E2086" s="450" t="s">
        <v>1296</v>
      </c>
      <c r="F2086" s="152" t="s">
        <v>540</v>
      </c>
      <c r="G2086" s="152"/>
      <c r="H2086" s="152"/>
      <c r="I2086" s="152"/>
      <c r="J2086" s="152">
        <f>'Concrete Manholes &amp; Vaults'!O69</f>
        <v>125.1</v>
      </c>
    </row>
    <row r="2087" spans="1:10">
      <c r="A2087" t="str">
        <f t="shared" si="119"/>
        <v>HWW-1451976</v>
      </c>
      <c r="B2087" t="s">
        <v>618</v>
      </c>
      <c r="C2087" s="152" t="s">
        <v>622</v>
      </c>
      <c r="D2087" s="152">
        <v>45</v>
      </c>
      <c r="E2087" s="450" t="s">
        <v>1296</v>
      </c>
      <c r="F2087" s="152" t="s">
        <v>541</v>
      </c>
      <c r="G2087" s="152"/>
      <c r="H2087" s="152"/>
      <c r="I2087" s="152"/>
      <c r="J2087" s="152">
        <f>'Concrete Manholes &amp; Vaults'!O70</f>
        <v>130.5</v>
      </c>
    </row>
    <row r="2088" spans="1:10">
      <c r="A2088" t="str">
        <f t="shared" ref="A2088:A2129" si="121">CONCATENATE(B2088,C2088,D2088,F2088)</f>
        <v>HWW-1451977</v>
      </c>
      <c r="B2088" t="s">
        <v>618</v>
      </c>
      <c r="C2088" s="152" t="s">
        <v>622</v>
      </c>
      <c r="D2088" s="152">
        <v>45</v>
      </c>
      <c r="E2088" s="450" t="s">
        <v>1296</v>
      </c>
      <c r="F2088" s="152" t="s">
        <v>542</v>
      </c>
      <c r="G2088" s="152"/>
      <c r="H2088" s="152"/>
      <c r="I2088" s="152"/>
      <c r="J2088" s="152">
        <f>'Concrete Manholes &amp; Vaults'!O71</f>
        <v>138.5</v>
      </c>
    </row>
    <row r="2089" spans="1:10">
      <c r="A2089" t="str">
        <f t="shared" si="121"/>
        <v>HWW-1451978</v>
      </c>
      <c r="B2089" t="s">
        <v>618</v>
      </c>
      <c r="C2089" s="152" t="s">
        <v>622</v>
      </c>
      <c r="D2089" s="152">
        <v>45</v>
      </c>
      <c r="E2089" s="450" t="s">
        <v>1296</v>
      </c>
      <c r="F2089" s="152" t="s">
        <v>543</v>
      </c>
      <c r="G2089" s="152"/>
      <c r="H2089" s="152"/>
      <c r="I2089" s="152"/>
      <c r="J2089" s="152">
        <f>'Concrete Manholes &amp; Vaults'!O72</f>
        <v>148.4</v>
      </c>
    </row>
    <row r="2090" spans="1:10">
      <c r="A2090" t="str">
        <f t="shared" si="121"/>
        <v>HWW-1451979</v>
      </c>
      <c r="B2090" t="s">
        <v>618</v>
      </c>
      <c r="C2090" s="152" t="s">
        <v>622</v>
      </c>
      <c r="D2090" s="152">
        <v>45</v>
      </c>
      <c r="E2090" s="450" t="s">
        <v>1296</v>
      </c>
      <c r="F2090" s="152" t="s">
        <v>544</v>
      </c>
      <c r="G2090" s="152"/>
      <c r="H2090" s="152"/>
      <c r="I2090" s="152"/>
      <c r="J2090" s="152">
        <f>'Concrete Manholes &amp; Vaults'!O73</f>
        <v>166</v>
      </c>
    </row>
    <row r="2091" spans="1:10">
      <c r="A2091" t="str">
        <f t="shared" si="121"/>
        <v>HWW-1451980</v>
      </c>
      <c r="B2091" t="s">
        <v>618</v>
      </c>
      <c r="C2091" s="152" t="s">
        <v>622</v>
      </c>
      <c r="D2091" s="152">
        <v>45</v>
      </c>
      <c r="E2091" s="450" t="s">
        <v>1296</v>
      </c>
      <c r="F2091" s="152" t="s">
        <v>545</v>
      </c>
      <c r="G2091" s="152"/>
      <c r="H2091" s="152"/>
      <c r="I2091" s="152"/>
      <c r="J2091" s="152">
        <f>'Concrete Manholes &amp; Vaults'!O74</f>
        <v>185.7</v>
      </c>
    </row>
    <row r="2092" spans="1:10">
      <c r="A2092" t="str">
        <f t="shared" si="121"/>
        <v>HWW-1451981</v>
      </c>
      <c r="B2092" t="s">
        <v>618</v>
      </c>
      <c r="C2092" s="152" t="s">
        <v>622</v>
      </c>
      <c r="D2092" s="152">
        <v>45</v>
      </c>
      <c r="E2092" s="450" t="s">
        <v>1296</v>
      </c>
      <c r="F2092" s="152" t="s">
        <v>546</v>
      </c>
      <c r="G2092" s="152"/>
      <c r="H2092" s="152"/>
      <c r="I2092" s="152"/>
      <c r="J2092" s="152">
        <f>'Concrete Manholes &amp; Vaults'!O75</f>
        <v>205.4</v>
      </c>
    </row>
    <row r="2093" spans="1:10">
      <c r="A2093" t="str">
        <f t="shared" si="121"/>
        <v>HWW-1451982</v>
      </c>
      <c r="B2093" t="s">
        <v>618</v>
      </c>
      <c r="C2093" s="152" t="s">
        <v>622</v>
      </c>
      <c r="D2093" s="152">
        <v>45</v>
      </c>
      <c r="E2093" s="450" t="s">
        <v>1296</v>
      </c>
      <c r="F2093" s="152" t="s">
        <v>547</v>
      </c>
      <c r="G2093" s="152"/>
      <c r="H2093" s="152"/>
      <c r="I2093" s="152"/>
      <c r="J2093" s="152">
        <f>'Concrete Manholes &amp; Vaults'!O76</f>
        <v>224.3</v>
      </c>
    </row>
    <row r="2094" spans="1:10">
      <c r="A2094" t="str">
        <f t="shared" si="121"/>
        <v>HWW-1451983</v>
      </c>
      <c r="B2094" t="s">
        <v>618</v>
      </c>
      <c r="C2094" s="152" t="s">
        <v>622</v>
      </c>
      <c r="D2094" s="152">
        <v>45</v>
      </c>
      <c r="E2094" s="450" t="s">
        <v>1296</v>
      </c>
      <c r="F2094" s="152" t="s">
        <v>548</v>
      </c>
      <c r="G2094" s="152"/>
      <c r="H2094" s="152"/>
      <c r="I2094" s="152"/>
      <c r="J2094" s="152">
        <f>'Concrete Manholes &amp; Vaults'!O77</f>
        <v>229.5</v>
      </c>
    </row>
    <row r="2095" spans="1:10">
      <c r="A2095" t="str">
        <f t="shared" si="121"/>
        <v>HWW-1451984</v>
      </c>
      <c r="B2095" t="s">
        <v>618</v>
      </c>
      <c r="C2095" s="152" t="s">
        <v>622</v>
      </c>
      <c r="D2095" s="152">
        <v>45</v>
      </c>
      <c r="E2095" s="450" t="s">
        <v>1296</v>
      </c>
      <c r="F2095" s="152" t="s">
        <v>549</v>
      </c>
      <c r="G2095" s="152"/>
      <c r="H2095" s="152"/>
      <c r="I2095" s="152"/>
      <c r="J2095" s="152">
        <f>'Concrete Manholes &amp; Vaults'!O78</f>
        <v>237.5</v>
      </c>
    </row>
    <row r="2096" spans="1:10">
      <c r="A2096" t="str">
        <f t="shared" si="121"/>
        <v>HWW-1451985</v>
      </c>
      <c r="B2096" t="s">
        <v>618</v>
      </c>
      <c r="C2096" s="152" t="s">
        <v>622</v>
      </c>
      <c r="D2096" s="152">
        <v>45</v>
      </c>
      <c r="E2096" s="450" t="s">
        <v>1296</v>
      </c>
      <c r="F2096" s="152" t="s">
        <v>550</v>
      </c>
      <c r="G2096" s="152"/>
      <c r="H2096" s="152"/>
      <c r="I2096" s="152"/>
      <c r="J2096" s="152">
        <f>'Concrete Manholes &amp; Vaults'!O79</f>
        <v>248.1</v>
      </c>
    </row>
    <row r="2097" spans="1:10">
      <c r="A2097" t="str">
        <f t="shared" si="121"/>
        <v>HWW-1451986</v>
      </c>
      <c r="B2097" t="s">
        <v>618</v>
      </c>
      <c r="C2097" s="152" t="s">
        <v>622</v>
      </c>
      <c r="D2097" s="152">
        <v>45</v>
      </c>
      <c r="E2097" s="450" t="s">
        <v>1296</v>
      </c>
      <c r="F2097" s="152" t="s">
        <v>551</v>
      </c>
      <c r="G2097" s="152"/>
      <c r="H2097" s="152"/>
      <c r="I2097" s="152"/>
      <c r="J2097" s="152">
        <f>'Concrete Manholes &amp; Vaults'!O80</f>
        <v>249</v>
      </c>
    </row>
    <row r="2098" spans="1:10">
      <c r="A2098" t="str">
        <f t="shared" si="121"/>
        <v>HWW-1451987</v>
      </c>
      <c r="B2098" t="s">
        <v>618</v>
      </c>
      <c r="C2098" s="152" t="s">
        <v>622</v>
      </c>
      <c r="D2098" s="152">
        <v>45</v>
      </c>
      <c r="E2098" s="450" t="s">
        <v>1296</v>
      </c>
      <c r="F2098" s="152" t="s">
        <v>552</v>
      </c>
      <c r="G2098" s="152"/>
      <c r="H2098" s="152"/>
      <c r="I2098" s="152"/>
      <c r="J2098" s="152">
        <f>'Concrete Manholes &amp; Vaults'!O81</f>
        <v>255.6</v>
      </c>
    </row>
    <row r="2099" spans="1:10">
      <c r="A2099" t="str">
        <f t="shared" si="121"/>
        <v>HWW-1451988</v>
      </c>
      <c r="B2099" t="s">
        <v>618</v>
      </c>
      <c r="C2099" s="152" t="s">
        <v>622</v>
      </c>
      <c r="D2099" s="152">
        <v>45</v>
      </c>
      <c r="E2099" s="450" t="s">
        <v>1296</v>
      </c>
      <c r="F2099" s="152" t="s">
        <v>553</v>
      </c>
      <c r="G2099" s="152"/>
      <c r="H2099" s="152"/>
      <c r="I2099" s="152"/>
      <c r="J2099" s="152">
        <f>'Concrete Manholes &amp; Vaults'!O82</f>
        <v>260.60000000000002</v>
      </c>
    </row>
    <row r="2100" spans="1:10">
      <c r="A2100" t="str">
        <f t="shared" si="121"/>
        <v>HWW-1451989</v>
      </c>
      <c r="B2100" t="s">
        <v>618</v>
      </c>
      <c r="C2100" s="152" t="s">
        <v>622</v>
      </c>
      <c r="D2100" s="152">
        <v>45</v>
      </c>
      <c r="E2100" s="450" t="s">
        <v>1296</v>
      </c>
      <c r="F2100" s="152" t="s">
        <v>554</v>
      </c>
      <c r="G2100" s="152"/>
      <c r="H2100" s="152"/>
      <c r="I2100" s="152"/>
      <c r="J2100" s="152">
        <f>'Concrete Manholes &amp; Vaults'!O83</f>
        <v>254.4</v>
      </c>
    </row>
    <row r="2101" spans="1:10">
      <c r="A2101" t="str">
        <f t="shared" si="121"/>
        <v>HWW-1451990</v>
      </c>
      <c r="B2101" t="s">
        <v>618</v>
      </c>
      <c r="C2101" s="152" t="s">
        <v>622</v>
      </c>
      <c r="D2101" s="152">
        <v>45</v>
      </c>
      <c r="E2101" s="450" t="s">
        <v>1296</v>
      </c>
      <c r="F2101" s="152" t="s">
        <v>555</v>
      </c>
      <c r="G2101" s="152"/>
      <c r="H2101" s="152"/>
      <c r="I2101" s="152"/>
      <c r="J2101" s="152">
        <f>'Concrete Manholes &amp; Vaults'!O84</f>
        <v>263</v>
      </c>
    </row>
    <row r="2102" spans="1:10">
      <c r="A2102" t="str">
        <f t="shared" si="121"/>
        <v>HWW-1451991</v>
      </c>
      <c r="B2102" t="s">
        <v>618</v>
      </c>
      <c r="C2102" s="152" t="s">
        <v>622</v>
      </c>
      <c r="D2102" s="152">
        <v>45</v>
      </c>
      <c r="E2102" s="450" t="s">
        <v>1296</v>
      </c>
      <c r="F2102" s="152" t="s">
        <v>556</v>
      </c>
      <c r="G2102" s="152"/>
      <c r="H2102" s="152"/>
      <c r="I2102" s="152"/>
      <c r="J2102" s="152">
        <f>'Concrete Manholes &amp; Vaults'!O85</f>
        <v>273</v>
      </c>
    </row>
    <row r="2103" spans="1:10">
      <c r="A2103" t="str">
        <f t="shared" si="121"/>
        <v>HWW-1451992</v>
      </c>
      <c r="B2103" t="s">
        <v>618</v>
      </c>
      <c r="C2103" s="152" t="s">
        <v>622</v>
      </c>
      <c r="D2103" s="152">
        <v>45</v>
      </c>
      <c r="E2103" s="450" t="s">
        <v>1296</v>
      </c>
      <c r="F2103" s="152" t="s">
        <v>557</v>
      </c>
      <c r="G2103" s="152"/>
      <c r="H2103" s="152"/>
      <c r="I2103" s="152"/>
      <c r="J2103" s="152">
        <f>'Concrete Manholes &amp; Vaults'!O86</f>
        <v>276</v>
      </c>
    </row>
    <row r="2104" spans="1:10">
      <c r="A2104" t="str">
        <f t="shared" si="121"/>
        <v>HWW-1451993</v>
      </c>
      <c r="B2104" t="s">
        <v>618</v>
      </c>
      <c r="C2104" s="152" t="s">
        <v>622</v>
      </c>
      <c r="D2104" s="152">
        <v>45</v>
      </c>
      <c r="E2104" s="450" t="s">
        <v>1296</v>
      </c>
      <c r="F2104" s="152" t="s">
        <v>558</v>
      </c>
      <c r="G2104" s="152"/>
      <c r="H2104" s="152"/>
      <c r="I2104" s="152"/>
      <c r="J2104" s="152">
        <f>'Concrete Manholes &amp; Vaults'!O87</f>
        <v>282.2</v>
      </c>
    </row>
    <row r="2105" spans="1:10">
      <c r="A2105" t="str">
        <f t="shared" si="121"/>
        <v>HWW-1451994</v>
      </c>
      <c r="B2105" t="s">
        <v>618</v>
      </c>
      <c r="C2105" s="152" t="s">
        <v>622</v>
      </c>
      <c r="D2105" s="152">
        <v>45</v>
      </c>
      <c r="E2105" s="450" t="s">
        <v>1296</v>
      </c>
      <c r="F2105" s="152" t="s">
        <v>559</v>
      </c>
      <c r="G2105" s="152"/>
      <c r="H2105" s="152"/>
      <c r="I2105" s="152"/>
      <c r="J2105" s="152">
        <f>'Concrete Manholes &amp; Vaults'!O88</f>
        <v>290.8</v>
      </c>
    </row>
    <row r="2106" spans="1:10">
      <c r="A2106" t="str">
        <f t="shared" si="121"/>
        <v>HWW-1451995</v>
      </c>
      <c r="B2106" t="s">
        <v>618</v>
      </c>
      <c r="C2106" s="152" t="s">
        <v>622</v>
      </c>
      <c r="D2106" s="152">
        <v>45</v>
      </c>
      <c r="E2106" s="450" t="s">
        <v>1296</v>
      </c>
      <c r="F2106" s="152" t="s">
        <v>560</v>
      </c>
      <c r="G2106" s="152"/>
      <c r="H2106" s="152"/>
      <c r="I2106" s="152"/>
      <c r="J2106" s="152">
        <f>'Concrete Manholes &amp; Vaults'!O89</f>
        <v>299.8</v>
      </c>
    </row>
    <row r="2107" spans="1:10">
      <c r="A2107" t="str">
        <f t="shared" si="121"/>
        <v>HWW-1451996</v>
      </c>
      <c r="B2107" t="s">
        <v>618</v>
      </c>
      <c r="C2107" s="152" t="s">
        <v>622</v>
      </c>
      <c r="D2107" s="152">
        <v>45</v>
      </c>
      <c r="E2107" s="450" t="s">
        <v>1296</v>
      </c>
      <c r="F2107" s="152" t="s">
        <v>561</v>
      </c>
      <c r="G2107" s="152"/>
      <c r="H2107" s="152"/>
      <c r="I2107" s="152"/>
      <c r="J2107" s="152">
        <f>'Concrete Manholes &amp; Vaults'!O90</f>
        <v>310.5</v>
      </c>
    </row>
    <row r="2108" spans="1:10">
      <c r="A2108" t="str">
        <f t="shared" si="121"/>
        <v>HWW-1451997</v>
      </c>
      <c r="B2108" t="s">
        <v>618</v>
      </c>
      <c r="C2108" s="152" t="s">
        <v>622</v>
      </c>
      <c r="D2108" s="152">
        <v>45</v>
      </c>
      <c r="E2108" s="450" t="s">
        <v>1296</v>
      </c>
      <c r="F2108" s="152" t="s">
        <v>562</v>
      </c>
      <c r="G2108" s="152"/>
      <c r="H2108" s="152"/>
      <c r="I2108" s="152"/>
      <c r="J2108" s="152">
        <f>'Concrete Manholes &amp; Vaults'!O91</f>
        <v>309.8</v>
      </c>
    </row>
    <row r="2109" spans="1:10">
      <c r="A2109" t="str">
        <f t="shared" si="121"/>
        <v>HWW-1451998</v>
      </c>
      <c r="B2109" t="s">
        <v>618</v>
      </c>
      <c r="C2109" s="152" t="s">
        <v>622</v>
      </c>
      <c r="D2109" s="152">
        <v>45</v>
      </c>
      <c r="E2109" s="450" t="s">
        <v>1296</v>
      </c>
      <c r="F2109" s="152" t="s">
        <v>563</v>
      </c>
      <c r="G2109" s="152"/>
      <c r="H2109" s="152"/>
      <c r="I2109" s="152"/>
      <c r="J2109" s="152">
        <f>'Concrete Manholes &amp; Vaults'!O92</f>
        <v>326.7</v>
      </c>
    </row>
    <row r="2110" spans="1:10">
      <c r="A2110" t="str">
        <f t="shared" si="121"/>
        <v>HWW-1451999</v>
      </c>
      <c r="B2110" t="s">
        <v>618</v>
      </c>
      <c r="C2110" s="152" t="s">
        <v>622</v>
      </c>
      <c r="D2110" s="152">
        <v>45</v>
      </c>
      <c r="E2110" s="450" t="s">
        <v>1296</v>
      </c>
      <c r="F2110" s="152" t="s">
        <v>564</v>
      </c>
      <c r="G2110" s="152"/>
      <c r="H2110" s="152"/>
      <c r="I2110" s="152"/>
      <c r="J2110" s="152">
        <f>'Concrete Manholes &amp; Vaults'!O93</f>
        <v>333.4</v>
      </c>
    </row>
    <row r="2111" spans="1:10">
      <c r="A2111" t="str">
        <f t="shared" si="121"/>
        <v>HWW-1452000</v>
      </c>
      <c r="B2111" t="s">
        <v>618</v>
      </c>
      <c r="C2111" s="152" t="s">
        <v>622</v>
      </c>
      <c r="D2111" s="152">
        <v>45</v>
      </c>
      <c r="E2111" s="450" t="s">
        <v>1296</v>
      </c>
      <c r="F2111" s="152" t="s">
        <v>565</v>
      </c>
      <c r="G2111" s="152"/>
      <c r="H2111" s="152"/>
      <c r="I2111" s="152"/>
      <c r="J2111" s="152">
        <f>'Concrete Manholes &amp; Vaults'!O94</f>
        <v>341.5</v>
      </c>
    </row>
    <row r="2112" spans="1:10">
      <c r="A2112" t="str">
        <f t="shared" si="121"/>
        <v>HWW-1452001</v>
      </c>
      <c r="B2112" t="s">
        <v>618</v>
      </c>
      <c r="C2112" s="152" t="s">
        <v>622</v>
      </c>
      <c r="D2112" s="152">
        <v>45</v>
      </c>
      <c r="E2112" s="450" t="s">
        <v>1296</v>
      </c>
      <c r="F2112" s="152" t="s">
        <v>566</v>
      </c>
      <c r="G2112" s="152"/>
      <c r="H2112" s="152"/>
      <c r="I2112" s="152"/>
      <c r="J2112" s="152">
        <f>'Concrete Manholes &amp; Vaults'!O95</f>
        <v>355.8</v>
      </c>
    </row>
    <row r="2113" spans="1:10">
      <c r="A2113" t="str">
        <f t="shared" si="121"/>
        <v>HWW-1452002</v>
      </c>
      <c r="B2113" t="s">
        <v>618</v>
      </c>
      <c r="C2113" s="152" t="s">
        <v>622</v>
      </c>
      <c r="D2113" s="152">
        <v>45</v>
      </c>
      <c r="E2113" s="450" t="s">
        <v>1296</v>
      </c>
      <c r="F2113" s="152" t="s">
        <v>567</v>
      </c>
      <c r="G2113" s="152"/>
      <c r="H2113" s="152"/>
      <c r="I2113" s="152"/>
      <c r="J2113" s="152">
        <f>'Concrete Manholes &amp; Vaults'!O96</f>
        <v>371</v>
      </c>
    </row>
    <row r="2114" spans="1:10">
      <c r="A2114" t="str">
        <f t="shared" si="121"/>
        <v>HWW-1452003</v>
      </c>
      <c r="B2114" t="s">
        <v>618</v>
      </c>
      <c r="C2114" s="152" t="s">
        <v>622</v>
      </c>
      <c r="D2114" s="152">
        <v>45</v>
      </c>
      <c r="E2114" s="450" t="s">
        <v>1296</v>
      </c>
      <c r="F2114" s="152" t="s">
        <v>568</v>
      </c>
      <c r="G2114" s="152"/>
      <c r="H2114" s="152"/>
      <c r="I2114" s="152"/>
      <c r="J2114" s="152">
        <f>'Concrete Manholes &amp; Vaults'!O97</f>
        <v>377.9</v>
      </c>
    </row>
    <row r="2115" spans="1:10">
      <c r="A2115" t="str">
        <f t="shared" si="121"/>
        <v>HWW-1452004</v>
      </c>
      <c r="B2115" t="s">
        <v>618</v>
      </c>
      <c r="C2115" s="152" t="s">
        <v>622</v>
      </c>
      <c r="D2115" s="152">
        <v>45</v>
      </c>
      <c r="E2115" s="450" t="s">
        <v>1296</v>
      </c>
      <c r="F2115" s="152" t="s">
        <v>569</v>
      </c>
      <c r="G2115" s="152"/>
      <c r="H2115" s="152"/>
      <c r="I2115" s="152"/>
      <c r="J2115" s="152">
        <f>'Concrete Manholes &amp; Vaults'!O98</f>
        <v>375.6</v>
      </c>
    </row>
    <row r="2116" spans="1:10">
      <c r="A2116" t="str">
        <f t="shared" si="121"/>
        <v>HWW-1452005</v>
      </c>
      <c r="B2116" t="s">
        <v>618</v>
      </c>
      <c r="C2116" s="152" t="s">
        <v>622</v>
      </c>
      <c r="D2116" s="152">
        <v>45</v>
      </c>
      <c r="E2116" s="450" t="s">
        <v>1296</v>
      </c>
      <c r="F2116" s="152" t="s">
        <v>570</v>
      </c>
      <c r="G2116" s="152"/>
      <c r="H2116" s="152"/>
      <c r="I2116" s="152"/>
      <c r="J2116" s="152">
        <f>'Concrete Manholes &amp; Vaults'!O99</f>
        <v>398.8</v>
      </c>
    </row>
    <row r="2117" spans="1:10">
      <c r="A2117" t="str">
        <f t="shared" si="121"/>
        <v>HWW-1452006</v>
      </c>
      <c r="B2117" t="s">
        <v>618</v>
      </c>
      <c r="C2117" s="152" t="s">
        <v>622</v>
      </c>
      <c r="D2117" s="152">
        <v>45</v>
      </c>
      <c r="E2117" s="450" t="s">
        <v>1296</v>
      </c>
      <c r="F2117" s="152" t="s">
        <v>571</v>
      </c>
      <c r="G2117" s="152"/>
      <c r="H2117" s="152"/>
      <c r="I2117" s="152"/>
      <c r="J2117" s="152">
        <f>'Concrete Manholes &amp; Vaults'!O100</f>
        <v>412.5</v>
      </c>
    </row>
    <row r="2118" spans="1:10">
      <c r="A2118" t="str">
        <f t="shared" si="121"/>
        <v>HWW-1452007</v>
      </c>
      <c r="B2118" t="s">
        <v>618</v>
      </c>
      <c r="C2118" s="152" t="s">
        <v>622</v>
      </c>
      <c r="D2118" s="152">
        <v>45</v>
      </c>
      <c r="E2118" s="450" t="s">
        <v>1296</v>
      </c>
      <c r="F2118" s="154" t="s">
        <v>572</v>
      </c>
      <c r="G2118" s="152"/>
      <c r="H2118" s="152"/>
      <c r="I2118" s="152"/>
      <c r="J2118" s="152">
        <f>'Concrete Manholes &amp; Vaults'!O101</f>
        <v>443.3</v>
      </c>
    </row>
    <row r="2119" spans="1:10">
      <c r="A2119" t="str">
        <f t="shared" si="121"/>
        <v>HWW-1452008</v>
      </c>
      <c r="B2119" t="s">
        <v>618</v>
      </c>
      <c r="C2119" s="152" t="s">
        <v>622</v>
      </c>
      <c r="D2119" s="152">
        <v>45</v>
      </c>
      <c r="E2119" s="450" t="s">
        <v>1296</v>
      </c>
      <c r="F2119" s="152" t="s">
        <v>573</v>
      </c>
      <c r="G2119" s="152"/>
      <c r="H2119" s="152"/>
      <c r="I2119" s="152"/>
      <c r="J2119" s="152">
        <f>'Concrete Manholes &amp; Vaults'!O102</f>
        <v>459.3</v>
      </c>
    </row>
    <row r="2120" spans="1:10">
      <c r="A2120" t="str">
        <f t="shared" si="121"/>
        <v>HWW-1452009</v>
      </c>
      <c r="B2120" t="s">
        <v>618</v>
      </c>
      <c r="C2120" s="152" t="s">
        <v>622</v>
      </c>
      <c r="D2120" s="152">
        <v>45</v>
      </c>
      <c r="E2120" s="450" t="s">
        <v>1296</v>
      </c>
      <c r="F2120" s="152" t="s">
        <v>574</v>
      </c>
      <c r="G2120" s="152"/>
      <c r="H2120" s="152"/>
      <c r="I2120" s="152"/>
      <c r="J2120" s="152">
        <f>'Concrete Manholes &amp; Vaults'!O103</f>
        <v>469.1</v>
      </c>
    </row>
    <row r="2121" spans="1:10">
      <c r="A2121" t="str">
        <f t="shared" si="121"/>
        <v>HWW-1452010</v>
      </c>
      <c r="B2121" t="s">
        <v>618</v>
      </c>
      <c r="C2121" s="152" t="s">
        <v>622</v>
      </c>
      <c r="D2121" s="152">
        <v>45</v>
      </c>
      <c r="E2121" s="450" t="s">
        <v>1296</v>
      </c>
      <c r="F2121" s="152" t="s">
        <v>575</v>
      </c>
      <c r="G2121" s="152"/>
      <c r="H2121" s="152"/>
      <c r="I2121" s="152"/>
      <c r="J2121" s="152">
        <f>'Concrete Manholes &amp; Vaults'!O104</f>
        <v>475.5</v>
      </c>
    </row>
    <row r="2122" spans="1:10">
      <c r="A2122" t="str">
        <f t="shared" si="121"/>
        <v>HWW-1452011</v>
      </c>
      <c r="B2122" t="s">
        <v>618</v>
      </c>
      <c r="C2122" s="152" t="s">
        <v>622</v>
      </c>
      <c r="D2122" s="152">
        <v>45</v>
      </c>
      <c r="E2122" s="450" t="s">
        <v>1296</v>
      </c>
      <c r="F2122" s="152" t="s">
        <v>576</v>
      </c>
      <c r="G2122" s="152"/>
      <c r="H2122" s="152"/>
      <c r="I2122" s="152"/>
      <c r="J2122" s="152">
        <f>'Concrete Manholes &amp; Vaults'!O105</f>
        <v>483.7</v>
      </c>
    </row>
    <row r="2123" spans="1:10">
      <c r="A2123" t="str">
        <f t="shared" si="121"/>
        <v>HWW-1452012</v>
      </c>
      <c r="B2123" t="s">
        <v>618</v>
      </c>
      <c r="C2123" s="152" t="s">
        <v>622</v>
      </c>
      <c r="D2123" s="152">
        <v>45</v>
      </c>
      <c r="E2123" s="450" t="s">
        <v>1296</v>
      </c>
      <c r="F2123" s="152" t="s">
        <v>577</v>
      </c>
      <c r="G2123" s="152"/>
      <c r="H2123" s="152"/>
      <c r="I2123" s="152"/>
      <c r="J2123" s="152">
        <f>'Concrete Manholes &amp; Vaults'!O106</f>
        <v>491.1</v>
      </c>
    </row>
    <row r="2124" spans="1:10">
      <c r="A2124" t="str">
        <f t="shared" si="121"/>
        <v>HWW-1452013</v>
      </c>
      <c r="B2124" t="s">
        <v>618</v>
      </c>
      <c r="C2124" s="152" t="s">
        <v>622</v>
      </c>
      <c r="D2124" s="152">
        <v>45</v>
      </c>
      <c r="E2124" s="450" t="s">
        <v>1296</v>
      </c>
      <c r="F2124" s="152" t="s">
        <v>578</v>
      </c>
      <c r="G2124" s="152"/>
      <c r="H2124" s="152"/>
      <c r="I2124" s="152"/>
      <c r="J2124" s="152">
        <f>'Concrete Manholes &amp; Vaults'!O107</f>
        <v>493.6</v>
      </c>
    </row>
    <row r="2125" spans="1:10">
      <c r="A2125" t="str">
        <f t="shared" si="121"/>
        <v>HWW-1452014</v>
      </c>
      <c r="B2125" t="s">
        <v>618</v>
      </c>
      <c r="C2125" s="152" t="s">
        <v>622</v>
      </c>
      <c r="D2125" s="152">
        <v>45</v>
      </c>
      <c r="E2125" s="450" t="s">
        <v>1296</v>
      </c>
      <c r="F2125" s="152" t="s">
        <v>579</v>
      </c>
      <c r="G2125" s="152"/>
      <c r="H2125" s="152"/>
      <c r="I2125" s="152"/>
      <c r="J2125" s="152">
        <f>'Concrete Manholes &amp; Vaults'!O108</f>
        <v>506.5</v>
      </c>
    </row>
    <row r="2126" spans="1:10">
      <c r="A2126" t="str">
        <f t="shared" si="121"/>
        <v>HWW-1452015</v>
      </c>
      <c r="B2126" t="s">
        <v>618</v>
      </c>
      <c r="C2126" s="152" t="s">
        <v>622</v>
      </c>
      <c r="D2126" s="152">
        <v>45</v>
      </c>
      <c r="E2126" s="450" t="s">
        <v>1296</v>
      </c>
      <c r="F2126" s="152" t="s">
        <v>580</v>
      </c>
      <c r="G2126" s="152"/>
      <c r="H2126" s="152"/>
      <c r="I2126" s="152"/>
      <c r="J2126" s="152">
        <f>'Concrete Manholes &amp; Vaults'!O109</f>
        <v>519.20000000000005</v>
      </c>
    </row>
    <row r="2127" spans="1:10">
      <c r="A2127" t="str">
        <f t="shared" si="121"/>
        <v>HWW-1452016</v>
      </c>
      <c r="B2127" t="s">
        <v>618</v>
      </c>
      <c r="C2127" s="152" t="s">
        <v>622</v>
      </c>
      <c r="D2127" s="152">
        <v>45</v>
      </c>
      <c r="E2127" s="450" t="s">
        <v>1296</v>
      </c>
      <c r="F2127" s="152">
        <v>2016</v>
      </c>
      <c r="G2127" s="152"/>
      <c r="H2127" s="152"/>
      <c r="I2127" s="152"/>
      <c r="J2127" s="152">
        <f>'Concrete Manholes &amp; Vaults'!O110</f>
        <v>530.79999999999995</v>
      </c>
    </row>
    <row r="2128" spans="1:10">
      <c r="A2128" t="str">
        <f t="shared" si="121"/>
        <v>HWW-1452017</v>
      </c>
      <c r="B2128" t="s">
        <v>618</v>
      </c>
      <c r="C2128" s="152" t="s">
        <v>622</v>
      </c>
      <c r="D2128" s="152">
        <v>45</v>
      </c>
      <c r="E2128" s="450" t="s">
        <v>1296</v>
      </c>
      <c r="F2128" s="152">
        <v>2017</v>
      </c>
      <c r="G2128" s="152"/>
      <c r="H2128" s="152"/>
      <c r="I2128" s="152"/>
      <c r="J2128" s="152">
        <f>'Concrete Manholes &amp; Vaults'!O111</f>
        <v>542.1</v>
      </c>
    </row>
    <row r="2129" spans="1:10">
      <c r="A2129" t="str">
        <f t="shared" si="121"/>
        <v>HWW-1452018</v>
      </c>
      <c r="B2129" t="s">
        <v>618</v>
      </c>
      <c r="C2129" s="152" t="s">
        <v>622</v>
      </c>
      <c r="D2129" s="152">
        <v>45</v>
      </c>
      <c r="E2129" s="450" t="s">
        <v>1296</v>
      </c>
      <c r="F2129" s="152">
        <v>2018</v>
      </c>
      <c r="G2129" s="152"/>
      <c r="H2129" s="152"/>
      <c r="I2129" s="152"/>
      <c r="J2129" s="152">
        <f>'Concrete Manholes &amp; Vaults'!O112</f>
        <v>547.4</v>
      </c>
    </row>
    <row r="2130" spans="1:10">
      <c r="A2130" s="10" t="str">
        <f>CONCATENATE(B2130,D2130,F2130)</f>
        <v>USBLS11913</v>
      </c>
      <c r="B2130" s="195" t="s">
        <v>675</v>
      </c>
      <c r="C2130" s="196" t="s">
        <v>675</v>
      </c>
      <c r="D2130">
        <v>1</v>
      </c>
      <c r="E2130" t="s">
        <v>676</v>
      </c>
      <c r="F2130">
        <v>1913</v>
      </c>
      <c r="J2130">
        <v>10</v>
      </c>
    </row>
    <row r="2131" spans="1:10">
      <c r="A2131" s="10" t="str">
        <f t="shared" ref="A2131:A2194" si="122">CONCATENATE(B2131,D2131,F2131)</f>
        <v>USBLS11914</v>
      </c>
      <c r="B2131" s="195" t="s">
        <v>675</v>
      </c>
      <c r="C2131" s="196" t="s">
        <v>675</v>
      </c>
      <c r="D2131">
        <v>1</v>
      </c>
      <c r="E2131" t="s">
        <v>676</v>
      </c>
      <c r="F2131">
        <v>1914</v>
      </c>
      <c r="J2131">
        <v>10</v>
      </c>
    </row>
    <row r="2132" spans="1:10">
      <c r="A2132" s="10" t="str">
        <f t="shared" si="122"/>
        <v>USBLS11915</v>
      </c>
      <c r="B2132" s="195" t="s">
        <v>675</v>
      </c>
      <c r="C2132" s="196" t="s">
        <v>675</v>
      </c>
      <c r="D2132">
        <v>1</v>
      </c>
      <c r="E2132" t="s">
        <v>676</v>
      </c>
      <c r="F2132">
        <v>1915</v>
      </c>
      <c r="J2132">
        <v>10</v>
      </c>
    </row>
    <row r="2133" spans="1:10">
      <c r="A2133" s="10" t="str">
        <f t="shared" si="122"/>
        <v>USBLS11916</v>
      </c>
      <c r="B2133" s="195" t="s">
        <v>675</v>
      </c>
      <c r="C2133" s="196" t="s">
        <v>675</v>
      </c>
      <c r="D2133">
        <v>1</v>
      </c>
      <c r="E2133" t="s">
        <v>676</v>
      </c>
      <c r="F2133">
        <v>1916</v>
      </c>
      <c r="J2133">
        <v>11</v>
      </c>
    </row>
    <row r="2134" spans="1:10">
      <c r="A2134" s="10" t="str">
        <f t="shared" si="122"/>
        <v>USBLS11917</v>
      </c>
      <c r="B2134" s="195" t="s">
        <v>675</v>
      </c>
      <c r="C2134" s="196" t="s">
        <v>675</v>
      </c>
      <c r="D2134">
        <v>1</v>
      </c>
      <c r="E2134" t="s">
        <v>676</v>
      </c>
      <c r="F2134">
        <v>1917</v>
      </c>
      <c r="J2134">
        <v>13</v>
      </c>
    </row>
    <row r="2135" spans="1:10">
      <c r="A2135" s="10" t="str">
        <f t="shared" si="122"/>
        <v>USBLS11918</v>
      </c>
      <c r="B2135" s="195" t="s">
        <v>675</v>
      </c>
      <c r="C2135" s="196" t="s">
        <v>675</v>
      </c>
      <c r="D2135">
        <v>1</v>
      </c>
      <c r="E2135" t="s">
        <v>676</v>
      </c>
      <c r="F2135">
        <v>1918</v>
      </c>
      <c r="J2135">
        <v>15</v>
      </c>
    </row>
    <row r="2136" spans="1:10">
      <c r="A2136" s="10" t="str">
        <f t="shared" si="122"/>
        <v>USBLS11919</v>
      </c>
      <c r="B2136" s="195" t="s">
        <v>675</v>
      </c>
      <c r="C2136" s="196" t="s">
        <v>675</v>
      </c>
      <c r="D2136">
        <v>1</v>
      </c>
      <c r="E2136" t="s">
        <v>676</v>
      </c>
      <c r="F2136">
        <v>1919</v>
      </c>
      <c r="J2136">
        <v>17</v>
      </c>
    </row>
    <row r="2137" spans="1:10">
      <c r="A2137" s="10" t="str">
        <f t="shared" si="122"/>
        <v>USBLS11920</v>
      </c>
      <c r="B2137" s="195" t="s">
        <v>675</v>
      </c>
      <c r="C2137" s="196" t="s">
        <v>675</v>
      </c>
      <c r="D2137">
        <v>1</v>
      </c>
      <c r="E2137" t="s">
        <v>676</v>
      </c>
      <c r="F2137">
        <v>1920</v>
      </c>
      <c r="J2137">
        <v>20</v>
      </c>
    </row>
    <row r="2138" spans="1:10">
      <c r="A2138" s="10" t="str">
        <f t="shared" si="122"/>
        <v>USBLS11921</v>
      </c>
      <c r="B2138" s="195" t="s">
        <v>675</v>
      </c>
      <c r="C2138" s="196" t="s">
        <v>675</v>
      </c>
      <c r="D2138">
        <v>1</v>
      </c>
      <c r="E2138" t="s">
        <v>676</v>
      </c>
      <c r="F2138">
        <v>1921</v>
      </c>
      <c r="J2138">
        <v>18</v>
      </c>
    </row>
    <row r="2139" spans="1:10">
      <c r="A2139" s="10" t="str">
        <f t="shared" si="122"/>
        <v>USBLS11922</v>
      </c>
      <c r="B2139" s="195" t="s">
        <v>675</v>
      </c>
      <c r="C2139" s="196" t="s">
        <v>675</v>
      </c>
      <c r="D2139">
        <v>1</v>
      </c>
      <c r="E2139" t="s">
        <v>676</v>
      </c>
      <c r="F2139">
        <v>1922</v>
      </c>
      <c r="J2139">
        <v>17</v>
      </c>
    </row>
    <row r="2140" spans="1:10">
      <c r="A2140" s="10" t="str">
        <f t="shared" si="122"/>
        <v>USBLS11923</v>
      </c>
      <c r="B2140" s="195" t="s">
        <v>675</v>
      </c>
      <c r="C2140" s="196" t="s">
        <v>675</v>
      </c>
      <c r="D2140">
        <v>1</v>
      </c>
      <c r="E2140" t="s">
        <v>676</v>
      </c>
      <c r="F2140">
        <v>1923</v>
      </c>
      <c r="J2140">
        <v>17</v>
      </c>
    </row>
    <row r="2141" spans="1:10">
      <c r="A2141" s="10" t="str">
        <f t="shared" si="122"/>
        <v>USBLS11924</v>
      </c>
      <c r="B2141" s="195" t="s">
        <v>675</v>
      </c>
      <c r="C2141" s="196" t="s">
        <v>675</v>
      </c>
      <c r="D2141">
        <v>1</v>
      </c>
      <c r="E2141" t="s">
        <v>676</v>
      </c>
      <c r="F2141">
        <v>1924</v>
      </c>
      <c r="J2141">
        <v>17</v>
      </c>
    </row>
    <row r="2142" spans="1:10">
      <c r="A2142" s="10" t="str">
        <f t="shared" si="122"/>
        <v>USBLS11925</v>
      </c>
      <c r="B2142" s="195" t="s">
        <v>675</v>
      </c>
      <c r="C2142" s="196" t="s">
        <v>675</v>
      </c>
      <c r="D2142">
        <v>1</v>
      </c>
      <c r="E2142" t="s">
        <v>676</v>
      </c>
      <c r="F2142">
        <v>1925</v>
      </c>
      <c r="J2142">
        <v>18</v>
      </c>
    </row>
    <row r="2143" spans="1:10">
      <c r="A2143" s="10" t="str">
        <f t="shared" si="122"/>
        <v>USBLS11926</v>
      </c>
      <c r="B2143" s="195" t="s">
        <v>675</v>
      </c>
      <c r="C2143" s="196" t="s">
        <v>675</v>
      </c>
      <c r="D2143">
        <v>1</v>
      </c>
      <c r="E2143" t="s">
        <v>676</v>
      </c>
      <c r="F2143">
        <v>1926</v>
      </c>
      <c r="J2143">
        <v>18</v>
      </c>
    </row>
    <row r="2144" spans="1:10">
      <c r="A2144" s="10" t="str">
        <f t="shared" si="122"/>
        <v>USBLS11927</v>
      </c>
      <c r="B2144" s="195" t="s">
        <v>675</v>
      </c>
      <c r="C2144" s="196" t="s">
        <v>675</v>
      </c>
      <c r="D2144">
        <v>1</v>
      </c>
      <c r="E2144" t="s">
        <v>676</v>
      </c>
      <c r="F2144">
        <v>1927</v>
      </c>
      <c r="J2144">
        <v>17</v>
      </c>
    </row>
    <row r="2145" spans="1:10">
      <c r="A2145" s="10" t="str">
        <f t="shared" si="122"/>
        <v>USBLS11928</v>
      </c>
      <c r="B2145" s="195" t="s">
        <v>675</v>
      </c>
      <c r="C2145" s="196" t="s">
        <v>675</v>
      </c>
      <c r="D2145">
        <v>1</v>
      </c>
      <c r="E2145" t="s">
        <v>676</v>
      </c>
      <c r="F2145">
        <v>1928</v>
      </c>
      <c r="J2145">
        <v>17</v>
      </c>
    </row>
    <row r="2146" spans="1:10">
      <c r="A2146" s="10" t="str">
        <f t="shared" si="122"/>
        <v>USBLS11929</v>
      </c>
      <c r="B2146" s="195" t="s">
        <v>675</v>
      </c>
      <c r="C2146" s="196" t="s">
        <v>675</v>
      </c>
      <c r="D2146">
        <v>1</v>
      </c>
      <c r="E2146" t="s">
        <v>676</v>
      </c>
      <c r="F2146">
        <v>1929</v>
      </c>
      <c r="J2146">
        <v>17</v>
      </c>
    </row>
    <row r="2147" spans="1:10">
      <c r="A2147" s="10" t="str">
        <f t="shared" si="122"/>
        <v>USBLS11930</v>
      </c>
      <c r="B2147" s="195" t="s">
        <v>675</v>
      </c>
      <c r="C2147" s="196" t="s">
        <v>675</v>
      </c>
      <c r="D2147">
        <v>1</v>
      </c>
      <c r="E2147" t="s">
        <v>676</v>
      </c>
      <c r="F2147">
        <v>1930</v>
      </c>
      <c r="J2147">
        <v>17</v>
      </c>
    </row>
    <row r="2148" spans="1:10">
      <c r="A2148" s="10" t="str">
        <f t="shared" si="122"/>
        <v>USBLS11931</v>
      </c>
      <c r="B2148" s="195" t="s">
        <v>675</v>
      </c>
      <c r="C2148" s="196" t="s">
        <v>675</v>
      </c>
      <c r="D2148">
        <v>1</v>
      </c>
      <c r="E2148" t="s">
        <v>676</v>
      </c>
      <c r="F2148">
        <v>1931</v>
      </c>
      <c r="J2148">
        <v>15</v>
      </c>
    </row>
    <row r="2149" spans="1:10">
      <c r="A2149" s="10" t="str">
        <f t="shared" si="122"/>
        <v>USBLS11932</v>
      </c>
      <c r="B2149" s="195" t="s">
        <v>675</v>
      </c>
      <c r="C2149" s="196" t="s">
        <v>675</v>
      </c>
      <c r="D2149">
        <v>1</v>
      </c>
      <c r="E2149" t="s">
        <v>676</v>
      </c>
      <c r="F2149">
        <v>1932</v>
      </c>
      <c r="J2149">
        <v>14</v>
      </c>
    </row>
    <row r="2150" spans="1:10">
      <c r="A2150" s="10" t="str">
        <f t="shared" si="122"/>
        <v>USBLS11933</v>
      </c>
      <c r="B2150" s="195" t="s">
        <v>675</v>
      </c>
      <c r="C2150" s="196" t="s">
        <v>675</v>
      </c>
      <c r="D2150">
        <v>1</v>
      </c>
      <c r="E2150" t="s">
        <v>676</v>
      </c>
      <c r="F2150">
        <v>1933</v>
      </c>
      <c r="J2150">
        <v>13</v>
      </c>
    </row>
    <row r="2151" spans="1:10">
      <c r="A2151" s="10" t="str">
        <f t="shared" si="122"/>
        <v>USBLS11934</v>
      </c>
      <c r="B2151" s="195" t="s">
        <v>675</v>
      </c>
      <c r="C2151" s="196" t="s">
        <v>675</v>
      </c>
      <c r="D2151">
        <v>1</v>
      </c>
      <c r="E2151" t="s">
        <v>676</v>
      </c>
      <c r="F2151">
        <v>1934</v>
      </c>
      <c r="J2151">
        <v>13</v>
      </c>
    </row>
    <row r="2152" spans="1:10">
      <c r="A2152" s="10" t="str">
        <f t="shared" si="122"/>
        <v>USBLS11935</v>
      </c>
      <c r="B2152" s="195" t="s">
        <v>675</v>
      </c>
      <c r="C2152" s="196" t="s">
        <v>675</v>
      </c>
      <c r="D2152">
        <v>1</v>
      </c>
      <c r="E2152" t="s">
        <v>676</v>
      </c>
      <c r="F2152">
        <v>1935</v>
      </c>
      <c r="J2152">
        <v>14</v>
      </c>
    </row>
    <row r="2153" spans="1:10">
      <c r="A2153" s="10" t="str">
        <f t="shared" si="122"/>
        <v>USBLS11936</v>
      </c>
      <c r="B2153" s="195" t="s">
        <v>675</v>
      </c>
      <c r="C2153" s="196" t="s">
        <v>675</v>
      </c>
      <c r="D2153">
        <v>1</v>
      </c>
      <c r="E2153" t="s">
        <v>676</v>
      </c>
      <c r="F2153">
        <v>1936</v>
      </c>
      <c r="J2153">
        <v>14</v>
      </c>
    </row>
    <row r="2154" spans="1:10">
      <c r="A2154" s="10" t="str">
        <f t="shared" si="122"/>
        <v>USBLS11937</v>
      </c>
      <c r="B2154" s="195" t="s">
        <v>675</v>
      </c>
      <c r="C2154" s="196" t="s">
        <v>675</v>
      </c>
      <c r="D2154">
        <v>1</v>
      </c>
      <c r="E2154" t="s">
        <v>676</v>
      </c>
      <c r="F2154">
        <v>1937</v>
      </c>
      <c r="J2154">
        <v>14</v>
      </c>
    </row>
    <row r="2155" spans="1:10">
      <c r="A2155" s="10" t="str">
        <f t="shared" si="122"/>
        <v>USBLS11938</v>
      </c>
      <c r="B2155" s="195" t="s">
        <v>675</v>
      </c>
      <c r="C2155" s="196" t="s">
        <v>675</v>
      </c>
      <c r="D2155">
        <v>1</v>
      </c>
      <c r="E2155" t="s">
        <v>676</v>
      </c>
      <c r="F2155">
        <v>1938</v>
      </c>
      <c r="J2155">
        <v>14</v>
      </c>
    </row>
    <row r="2156" spans="1:10">
      <c r="A2156" s="10" t="str">
        <f t="shared" si="122"/>
        <v>USBLS11939</v>
      </c>
      <c r="B2156" s="195" t="s">
        <v>675</v>
      </c>
      <c r="C2156" s="196" t="s">
        <v>675</v>
      </c>
      <c r="D2156">
        <v>1</v>
      </c>
      <c r="E2156" t="s">
        <v>676</v>
      </c>
      <c r="F2156">
        <v>1939</v>
      </c>
      <c r="J2156">
        <v>14</v>
      </c>
    </row>
    <row r="2157" spans="1:10">
      <c r="A2157" s="10" t="str">
        <f t="shared" si="122"/>
        <v>USBLS11940</v>
      </c>
      <c r="B2157" s="195" t="s">
        <v>675</v>
      </c>
      <c r="C2157" s="196" t="s">
        <v>675</v>
      </c>
      <c r="D2157">
        <v>1</v>
      </c>
      <c r="E2157" t="s">
        <v>676</v>
      </c>
      <c r="F2157">
        <v>1940</v>
      </c>
      <c r="J2157">
        <v>14</v>
      </c>
    </row>
    <row r="2158" spans="1:10">
      <c r="A2158" s="10" t="str">
        <f t="shared" si="122"/>
        <v>USBLS11941</v>
      </c>
      <c r="B2158" s="195" t="s">
        <v>675</v>
      </c>
      <c r="C2158" s="196" t="s">
        <v>675</v>
      </c>
      <c r="D2158">
        <v>1</v>
      </c>
      <c r="E2158" t="s">
        <v>676</v>
      </c>
      <c r="F2158">
        <v>1941</v>
      </c>
      <c r="J2158">
        <v>15</v>
      </c>
    </row>
    <row r="2159" spans="1:10">
      <c r="A2159" s="10" t="str">
        <f t="shared" si="122"/>
        <v>USBLS11942</v>
      </c>
      <c r="B2159" s="195" t="s">
        <v>675</v>
      </c>
      <c r="C2159" s="196" t="s">
        <v>675</v>
      </c>
      <c r="D2159">
        <v>1</v>
      </c>
      <c r="E2159" t="s">
        <v>676</v>
      </c>
      <c r="F2159">
        <v>1942</v>
      </c>
      <c r="J2159">
        <v>16</v>
      </c>
    </row>
    <row r="2160" spans="1:10">
      <c r="A2160" s="10" t="str">
        <f t="shared" si="122"/>
        <v>USBLS11943</v>
      </c>
      <c r="B2160" s="195" t="s">
        <v>675</v>
      </c>
      <c r="C2160" s="196" t="s">
        <v>675</v>
      </c>
      <c r="D2160">
        <v>1</v>
      </c>
      <c r="E2160" t="s">
        <v>676</v>
      </c>
      <c r="F2160">
        <v>1943</v>
      </c>
      <c r="J2160">
        <v>17</v>
      </c>
    </row>
    <row r="2161" spans="1:10">
      <c r="A2161" s="10" t="str">
        <f t="shared" si="122"/>
        <v>USBLS11944</v>
      </c>
      <c r="B2161" s="195" t="s">
        <v>675</v>
      </c>
      <c r="C2161" s="196" t="s">
        <v>675</v>
      </c>
      <c r="D2161">
        <v>1</v>
      </c>
      <c r="E2161" t="s">
        <v>676</v>
      </c>
      <c r="F2161">
        <v>1944</v>
      </c>
      <c r="J2161">
        <v>18</v>
      </c>
    </row>
    <row r="2162" spans="1:10">
      <c r="A2162" s="10" t="str">
        <f t="shared" si="122"/>
        <v>USBLS11945</v>
      </c>
      <c r="B2162" s="195" t="s">
        <v>675</v>
      </c>
      <c r="C2162" s="196" t="s">
        <v>675</v>
      </c>
      <c r="D2162">
        <v>1</v>
      </c>
      <c r="E2162" t="s">
        <v>676</v>
      </c>
      <c r="F2162">
        <v>1945</v>
      </c>
      <c r="J2162">
        <v>18</v>
      </c>
    </row>
    <row r="2163" spans="1:10">
      <c r="A2163" s="10" t="str">
        <f t="shared" si="122"/>
        <v>USBLS11946</v>
      </c>
      <c r="B2163" s="195" t="s">
        <v>675</v>
      </c>
      <c r="C2163" s="196" t="s">
        <v>675</v>
      </c>
      <c r="D2163">
        <v>1</v>
      </c>
      <c r="E2163" t="s">
        <v>676</v>
      </c>
      <c r="F2163">
        <v>1946</v>
      </c>
      <c r="J2163">
        <v>20</v>
      </c>
    </row>
    <row r="2164" spans="1:10">
      <c r="A2164" s="10" t="str">
        <f t="shared" si="122"/>
        <v>USBLS11947</v>
      </c>
      <c r="B2164" s="195" t="s">
        <v>675</v>
      </c>
      <c r="C2164" s="196" t="s">
        <v>675</v>
      </c>
      <c r="D2164">
        <v>1</v>
      </c>
      <c r="E2164" t="s">
        <v>676</v>
      </c>
      <c r="F2164">
        <v>1947</v>
      </c>
      <c r="J2164">
        <v>22</v>
      </c>
    </row>
    <row r="2165" spans="1:10">
      <c r="A2165" s="10" t="str">
        <f t="shared" si="122"/>
        <v>USBLS11948</v>
      </c>
      <c r="B2165" s="195" t="s">
        <v>675</v>
      </c>
      <c r="C2165" s="196" t="s">
        <v>675</v>
      </c>
      <c r="D2165">
        <v>1</v>
      </c>
      <c r="E2165" t="s">
        <v>676</v>
      </c>
      <c r="F2165">
        <v>1948</v>
      </c>
      <c r="J2165">
        <v>24</v>
      </c>
    </row>
    <row r="2166" spans="1:10">
      <c r="A2166" s="10" t="str">
        <f t="shared" si="122"/>
        <v>USBLS11949</v>
      </c>
      <c r="B2166" s="195" t="s">
        <v>675</v>
      </c>
      <c r="C2166" s="196" t="s">
        <v>675</v>
      </c>
      <c r="D2166">
        <v>1</v>
      </c>
      <c r="E2166" t="s">
        <v>676</v>
      </c>
      <c r="F2166">
        <v>1949</v>
      </c>
      <c r="J2166">
        <v>24</v>
      </c>
    </row>
    <row r="2167" spans="1:10">
      <c r="A2167" s="10" t="str">
        <f t="shared" si="122"/>
        <v>USBLS11950</v>
      </c>
      <c r="B2167" s="195" t="s">
        <v>675</v>
      </c>
      <c r="C2167" s="196" t="s">
        <v>675</v>
      </c>
      <c r="D2167">
        <v>1</v>
      </c>
      <c r="E2167" t="s">
        <v>676</v>
      </c>
      <c r="F2167">
        <v>1950</v>
      </c>
      <c r="J2167">
        <v>24</v>
      </c>
    </row>
    <row r="2168" spans="1:10">
      <c r="A2168" s="10" t="str">
        <f t="shared" si="122"/>
        <v>USBLS11951</v>
      </c>
      <c r="B2168" s="195" t="s">
        <v>675</v>
      </c>
      <c r="C2168" s="196" t="s">
        <v>675</v>
      </c>
      <c r="D2168">
        <v>1</v>
      </c>
      <c r="E2168" t="s">
        <v>676</v>
      </c>
      <c r="F2168">
        <v>1951</v>
      </c>
      <c r="J2168">
        <v>26</v>
      </c>
    </row>
    <row r="2169" spans="1:10">
      <c r="A2169" s="10" t="str">
        <f t="shared" si="122"/>
        <v>USBLS11952</v>
      </c>
      <c r="B2169" s="195" t="s">
        <v>675</v>
      </c>
      <c r="C2169" s="196" t="s">
        <v>675</v>
      </c>
      <c r="D2169">
        <v>1</v>
      </c>
      <c r="E2169" t="s">
        <v>676</v>
      </c>
      <c r="F2169">
        <v>1952</v>
      </c>
      <c r="J2169">
        <v>27</v>
      </c>
    </row>
    <row r="2170" spans="1:10">
      <c r="A2170" s="10" t="str">
        <f t="shared" si="122"/>
        <v>USBLS11953</v>
      </c>
      <c r="B2170" s="195" t="s">
        <v>675</v>
      </c>
      <c r="C2170" s="196" t="s">
        <v>675</v>
      </c>
      <c r="D2170">
        <v>1</v>
      </c>
      <c r="E2170" t="s">
        <v>676</v>
      </c>
      <c r="F2170">
        <v>1953</v>
      </c>
      <c r="J2170">
        <v>27</v>
      </c>
    </row>
    <row r="2171" spans="1:10">
      <c r="A2171" s="10" t="str">
        <f t="shared" si="122"/>
        <v>USBLS11954</v>
      </c>
      <c r="B2171" s="195" t="s">
        <v>675</v>
      </c>
      <c r="C2171" s="196" t="s">
        <v>675</v>
      </c>
      <c r="D2171">
        <v>1</v>
      </c>
      <c r="E2171" t="s">
        <v>676</v>
      </c>
      <c r="F2171">
        <v>1954</v>
      </c>
      <c r="J2171">
        <v>27</v>
      </c>
    </row>
    <row r="2172" spans="1:10">
      <c r="A2172" s="10" t="str">
        <f t="shared" si="122"/>
        <v>USBLS11955</v>
      </c>
      <c r="B2172" s="195" t="s">
        <v>675</v>
      </c>
      <c r="C2172" s="196" t="s">
        <v>675</v>
      </c>
      <c r="D2172">
        <v>1</v>
      </c>
      <c r="E2172" t="s">
        <v>676</v>
      </c>
      <c r="F2172">
        <v>1955</v>
      </c>
      <c r="J2172">
        <v>27</v>
      </c>
    </row>
    <row r="2173" spans="1:10">
      <c r="A2173" s="10" t="str">
        <f t="shared" si="122"/>
        <v>USBLS11956</v>
      </c>
      <c r="B2173" s="195" t="s">
        <v>675</v>
      </c>
      <c r="C2173" s="196" t="s">
        <v>675</v>
      </c>
      <c r="D2173">
        <v>1</v>
      </c>
      <c r="E2173" t="s">
        <v>676</v>
      </c>
      <c r="F2173">
        <v>1956</v>
      </c>
      <c r="J2173">
        <v>27</v>
      </c>
    </row>
    <row r="2174" spans="1:10">
      <c r="A2174" s="10" t="str">
        <f t="shared" si="122"/>
        <v>USBLS11957</v>
      </c>
      <c r="B2174" s="195" t="s">
        <v>675</v>
      </c>
      <c r="C2174" s="196" t="s">
        <v>675</v>
      </c>
      <c r="D2174">
        <v>1</v>
      </c>
      <c r="E2174" t="s">
        <v>676</v>
      </c>
      <c r="F2174">
        <v>1957</v>
      </c>
      <c r="J2174">
        <v>28</v>
      </c>
    </row>
    <row r="2175" spans="1:10">
      <c r="A2175" s="10" t="str">
        <f t="shared" si="122"/>
        <v>USBLS11958</v>
      </c>
      <c r="B2175" s="195" t="s">
        <v>675</v>
      </c>
      <c r="C2175" s="196" t="s">
        <v>675</v>
      </c>
      <c r="D2175">
        <v>1</v>
      </c>
      <c r="E2175" t="s">
        <v>676</v>
      </c>
      <c r="F2175">
        <v>1958</v>
      </c>
      <c r="J2175">
        <v>29</v>
      </c>
    </row>
    <row r="2176" spans="1:10">
      <c r="A2176" s="10" t="str">
        <f t="shared" si="122"/>
        <v>USBLS11959</v>
      </c>
      <c r="B2176" s="195" t="s">
        <v>675</v>
      </c>
      <c r="C2176" s="196" t="s">
        <v>675</v>
      </c>
      <c r="D2176">
        <v>1</v>
      </c>
      <c r="E2176" t="s">
        <v>676</v>
      </c>
      <c r="F2176">
        <v>1959</v>
      </c>
      <c r="J2176">
        <v>29</v>
      </c>
    </row>
    <row r="2177" spans="1:10">
      <c r="A2177" s="10" t="str">
        <f t="shared" si="122"/>
        <v>USBLS11960</v>
      </c>
      <c r="B2177" s="195" t="s">
        <v>675</v>
      </c>
      <c r="C2177" s="196" t="s">
        <v>675</v>
      </c>
      <c r="D2177">
        <v>1</v>
      </c>
      <c r="E2177" t="s">
        <v>676</v>
      </c>
      <c r="F2177">
        <v>1960</v>
      </c>
      <c r="J2177">
        <v>30</v>
      </c>
    </row>
    <row r="2178" spans="1:10">
      <c r="A2178" s="10" t="str">
        <f t="shared" si="122"/>
        <v>USBLS11961</v>
      </c>
      <c r="B2178" s="195" t="s">
        <v>675</v>
      </c>
      <c r="C2178" s="196" t="s">
        <v>675</v>
      </c>
      <c r="D2178">
        <v>1</v>
      </c>
      <c r="E2178" t="s">
        <v>676</v>
      </c>
      <c r="F2178">
        <v>1961</v>
      </c>
      <c r="J2178">
        <v>30</v>
      </c>
    </row>
    <row r="2179" spans="1:10">
      <c r="A2179" s="10" t="str">
        <f t="shared" si="122"/>
        <v>USBLS11962</v>
      </c>
      <c r="B2179" s="195" t="s">
        <v>675</v>
      </c>
      <c r="C2179" s="196" t="s">
        <v>675</v>
      </c>
      <c r="D2179">
        <v>1</v>
      </c>
      <c r="E2179" t="s">
        <v>676</v>
      </c>
      <c r="F2179">
        <v>1962</v>
      </c>
      <c r="J2179">
        <v>30</v>
      </c>
    </row>
    <row r="2180" spans="1:10">
      <c r="A2180" s="10" t="str">
        <f t="shared" si="122"/>
        <v>USBLS11963</v>
      </c>
      <c r="B2180" s="195" t="s">
        <v>675</v>
      </c>
      <c r="C2180" s="196" t="s">
        <v>675</v>
      </c>
      <c r="D2180">
        <v>1</v>
      </c>
      <c r="E2180" t="s">
        <v>676</v>
      </c>
      <c r="F2180">
        <v>1963</v>
      </c>
      <c r="J2180">
        <v>31</v>
      </c>
    </row>
    <row r="2181" spans="1:10">
      <c r="A2181" s="10" t="str">
        <f t="shared" si="122"/>
        <v>USBLS11964</v>
      </c>
      <c r="B2181" s="195" t="s">
        <v>675</v>
      </c>
      <c r="C2181" s="196" t="s">
        <v>675</v>
      </c>
      <c r="D2181">
        <v>1</v>
      </c>
      <c r="E2181" t="s">
        <v>676</v>
      </c>
      <c r="F2181">
        <v>1964</v>
      </c>
      <c r="J2181">
        <v>31</v>
      </c>
    </row>
    <row r="2182" spans="1:10">
      <c r="A2182" s="10" t="str">
        <f t="shared" si="122"/>
        <v>USBLS11965</v>
      </c>
      <c r="B2182" s="195" t="s">
        <v>675</v>
      </c>
      <c r="C2182" s="196" t="s">
        <v>675</v>
      </c>
      <c r="D2182">
        <v>1</v>
      </c>
      <c r="E2182" t="s">
        <v>676</v>
      </c>
      <c r="F2182">
        <v>1965</v>
      </c>
      <c r="J2182">
        <v>32</v>
      </c>
    </row>
    <row r="2183" spans="1:10">
      <c r="A2183" s="10" t="str">
        <f t="shared" si="122"/>
        <v>USBLS11966</v>
      </c>
      <c r="B2183" s="195" t="s">
        <v>675</v>
      </c>
      <c r="C2183" s="196" t="s">
        <v>675</v>
      </c>
      <c r="D2183">
        <v>1</v>
      </c>
      <c r="E2183" t="s">
        <v>676</v>
      </c>
      <c r="F2183">
        <v>1966</v>
      </c>
      <c r="J2183">
        <v>32</v>
      </c>
    </row>
    <row r="2184" spans="1:10">
      <c r="A2184" s="10" t="str">
        <f t="shared" si="122"/>
        <v>USBLS11967</v>
      </c>
      <c r="B2184" s="195" t="s">
        <v>675</v>
      </c>
      <c r="C2184" s="196" t="s">
        <v>675</v>
      </c>
      <c r="D2184">
        <v>1</v>
      </c>
      <c r="E2184" t="s">
        <v>676</v>
      </c>
      <c r="F2184">
        <v>1967</v>
      </c>
      <c r="J2184">
        <v>33</v>
      </c>
    </row>
    <row r="2185" spans="1:10">
      <c r="A2185" s="10" t="str">
        <f t="shared" si="122"/>
        <v>USBLS11968</v>
      </c>
      <c r="B2185" s="195" t="s">
        <v>675</v>
      </c>
      <c r="C2185" s="196" t="s">
        <v>675</v>
      </c>
      <c r="D2185">
        <v>1</v>
      </c>
      <c r="E2185" t="s">
        <v>676</v>
      </c>
      <c r="F2185">
        <v>1968</v>
      </c>
      <c r="J2185">
        <v>35</v>
      </c>
    </row>
    <row r="2186" spans="1:10">
      <c r="A2186" s="10" t="str">
        <f t="shared" si="122"/>
        <v>USBLS11969</v>
      </c>
      <c r="B2186" s="195" t="s">
        <v>675</v>
      </c>
      <c r="C2186" s="196" t="s">
        <v>675</v>
      </c>
      <c r="D2186">
        <v>1</v>
      </c>
      <c r="E2186" t="s">
        <v>676</v>
      </c>
      <c r="F2186">
        <v>1969</v>
      </c>
      <c r="J2186">
        <v>37</v>
      </c>
    </row>
    <row r="2187" spans="1:10">
      <c r="A2187" s="10" t="str">
        <f t="shared" si="122"/>
        <v>USBLS11970</v>
      </c>
      <c r="B2187" s="195" t="s">
        <v>675</v>
      </c>
      <c r="C2187" s="196" t="s">
        <v>675</v>
      </c>
      <c r="D2187">
        <v>1</v>
      </c>
      <c r="E2187" t="s">
        <v>676</v>
      </c>
      <c r="F2187">
        <v>1970</v>
      </c>
      <c r="J2187">
        <v>39</v>
      </c>
    </row>
    <row r="2188" spans="1:10">
      <c r="A2188" s="10" t="str">
        <f t="shared" si="122"/>
        <v>USBLS11971</v>
      </c>
      <c r="B2188" s="195" t="s">
        <v>675</v>
      </c>
      <c r="C2188" s="196" t="s">
        <v>675</v>
      </c>
      <c r="D2188">
        <v>1</v>
      </c>
      <c r="E2188" t="s">
        <v>676</v>
      </c>
      <c r="F2188">
        <v>1971</v>
      </c>
      <c r="J2188">
        <v>41</v>
      </c>
    </row>
    <row r="2189" spans="1:10">
      <c r="A2189" s="10" t="str">
        <f t="shared" si="122"/>
        <v>USBLS11972</v>
      </c>
      <c r="B2189" s="195" t="s">
        <v>675</v>
      </c>
      <c r="C2189" s="196" t="s">
        <v>675</v>
      </c>
      <c r="D2189">
        <v>1</v>
      </c>
      <c r="E2189" t="s">
        <v>676</v>
      </c>
      <c r="F2189">
        <v>1972</v>
      </c>
      <c r="J2189">
        <v>42</v>
      </c>
    </row>
    <row r="2190" spans="1:10">
      <c r="A2190" s="10" t="str">
        <f t="shared" si="122"/>
        <v>USBLS11973</v>
      </c>
      <c r="B2190" s="195" t="s">
        <v>675</v>
      </c>
      <c r="C2190" s="196" t="s">
        <v>675</v>
      </c>
      <c r="D2190">
        <v>1</v>
      </c>
      <c r="E2190" t="s">
        <v>676</v>
      </c>
      <c r="F2190">
        <v>1973</v>
      </c>
      <c r="J2190">
        <v>44</v>
      </c>
    </row>
    <row r="2191" spans="1:10">
      <c r="A2191" s="10" t="str">
        <f t="shared" si="122"/>
        <v>USBLS11974</v>
      </c>
      <c r="B2191" s="195" t="s">
        <v>675</v>
      </c>
      <c r="C2191" s="196" t="s">
        <v>675</v>
      </c>
      <c r="D2191">
        <v>1</v>
      </c>
      <c r="E2191" t="s">
        <v>676</v>
      </c>
      <c r="F2191">
        <v>1974</v>
      </c>
      <c r="J2191">
        <v>49</v>
      </c>
    </row>
    <row r="2192" spans="1:10">
      <c r="A2192" s="10" t="str">
        <f t="shared" si="122"/>
        <v>USBLS11975</v>
      </c>
      <c r="B2192" s="195" t="s">
        <v>675</v>
      </c>
      <c r="C2192" s="196" t="s">
        <v>675</v>
      </c>
      <c r="D2192">
        <v>1</v>
      </c>
      <c r="E2192" t="s">
        <v>676</v>
      </c>
      <c r="F2192">
        <v>1975</v>
      </c>
      <c r="J2192">
        <v>54</v>
      </c>
    </row>
    <row r="2193" spans="1:10">
      <c r="A2193" s="10" t="str">
        <f t="shared" si="122"/>
        <v>USBLS11976</v>
      </c>
      <c r="B2193" s="195" t="s">
        <v>675</v>
      </c>
      <c r="C2193" s="196" t="s">
        <v>675</v>
      </c>
      <c r="D2193">
        <v>1</v>
      </c>
      <c r="E2193" t="s">
        <v>676</v>
      </c>
      <c r="F2193">
        <v>1976</v>
      </c>
      <c r="J2193">
        <v>57</v>
      </c>
    </row>
    <row r="2194" spans="1:10">
      <c r="A2194" s="10" t="str">
        <f t="shared" si="122"/>
        <v>USBLS11977</v>
      </c>
      <c r="B2194" s="195" t="s">
        <v>675</v>
      </c>
      <c r="C2194" s="196" t="s">
        <v>675</v>
      </c>
      <c r="D2194">
        <v>1</v>
      </c>
      <c r="E2194" t="s">
        <v>676</v>
      </c>
      <c r="F2194">
        <v>1977</v>
      </c>
      <c r="J2194">
        <v>61</v>
      </c>
    </row>
    <row r="2195" spans="1:10">
      <c r="A2195" s="10" t="str">
        <f t="shared" ref="A2195:A2259" si="123">CONCATENATE(B2195,D2195,F2195)</f>
        <v>USBLS11978</v>
      </c>
      <c r="B2195" s="195" t="s">
        <v>675</v>
      </c>
      <c r="C2195" s="196" t="s">
        <v>675</v>
      </c>
      <c r="D2195">
        <v>1</v>
      </c>
      <c r="E2195" t="s">
        <v>676</v>
      </c>
      <c r="F2195">
        <v>1978</v>
      </c>
      <c r="J2195">
        <v>65</v>
      </c>
    </row>
    <row r="2196" spans="1:10">
      <c r="A2196" s="10" t="str">
        <f t="shared" si="123"/>
        <v>USBLS11979</v>
      </c>
      <c r="B2196" s="195" t="s">
        <v>675</v>
      </c>
      <c r="C2196" s="196" t="s">
        <v>675</v>
      </c>
      <c r="D2196">
        <v>1</v>
      </c>
      <c r="E2196" t="s">
        <v>676</v>
      </c>
      <c r="F2196">
        <v>1979</v>
      </c>
      <c r="J2196">
        <v>73</v>
      </c>
    </row>
    <row r="2197" spans="1:10">
      <c r="A2197" s="10" t="str">
        <f t="shared" si="123"/>
        <v>USBLS11980</v>
      </c>
      <c r="B2197" s="195" t="s">
        <v>675</v>
      </c>
      <c r="C2197" s="196" t="s">
        <v>675</v>
      </c>
      <c r="D2197">
        <v>1</v>
      </c>
      <c r="E2197" t="s">
        <v>676</v>
      </c>
      <c r="F2197">
        <v>1980</v>
      </c>
      <c r="J2197">
        <v>82</v>
      </c>
    </row>
    <row r="2198" spans="1:10">
      <c r="A2198" s="10" t="str">
        <f t="shared" si="123"/>
        <v>USBLS11981</v>
      </c>
      <c r="B2198" s="195" t="s">
        <v>675</v>
      </c>
      <c r="C2198" s="196" t="s">
        <v>675</v>
      </c>
      <c r="D2198">
        <v>1</v>
      </c>
      <c r="E2198" t="s">
        <v>676</v>
      </c>
      <c r="F2198">
        <v>1981</v>
      </c>
      <c r="J2198">
        <v>91</v>
      </c>
    </row>
    <row r="2199" spans="1:10">
      <c r="A2199" s="10" t="str">
        <f t="shared" si="123"/>
        <v>USBLS11982</v>
      </c>
      <c r="B2199" s="195" t="s">
        <v>675</v>
      </c>
      <c r="C2199" s="196" t="s">
        <v>675</v>
      </c>
      <c r="D2199">
        <v>1</v>
      </c>
      <c r="E2199" t="s">
        <v>676</v>
      </c>
      <c r="F2199">
        <v>1982</v>
      </c>
      <c r="J2199">
        <v>97</v>
      </c>
    </row>
    <row r="2200" spans="1:10">
      <c r="A2200" s="10" t="str">
        <f t="shared" si="123"/>
        <v>USBLS11983</v>
      </c>
      <c r="B2200" s="195" t="s">
        <v>675</v>
      </c>
      <c r="C2200" s="196" t="s">
        <v>675</v>
      </c>
      <c r="D2200">
        <v>1</v>
      </c>
      <c r="E2200" t="s">
        <v>676</v>
      </c>
      <c r="F2200">
        <v>1983</v>
      </c>
      <c r="J2200">
        <v>100</v>
      </c>
    </row>
    <row r="2201" spans="1:10">
      <c r="A2201" s="10" t="str">
        <f t="shared" si="123"/>
        <v>USBLS11984</v>
      </c>
      <c r="B2201" s="195" t="s">
        <v>675</v>
      </c>
      <c r="C2201" s="196" t="s">
        <v>675</v>
      </c>
      <c r="D2201">
        <v>1</v>
      </c>
      <c r="E2201" t="s">
        <v>676</v>
      </c>
      <c r="F2201">
        <v>1984</v>
      </c>
      <c r="J2201">
        <v>104</v>
      </c>
    </row>
    <row r="2202" spans="1:10">
      <c r="A2202" s="10" t="str">
        <f t="shared" si="123"/>
        <v>USBLS11985</v>
      </c>
      <c r="B2202" s="195" t="s">
        <v>675</v>
      </c>
      <c r="C2202" s="196" t="s">
        <v>675</v>
      </c>
      <c r="D2202">
        <v>1</v>
      </c>
      <c r="E2202" t="s">
        <v>676</v>
      </c>
      <c r="F2202">
        <v>1985</v>
      </c>
      <c r="J2202">
        <v>108</v>
      </c>
    </row>
    <row r="2203" spans="1:10">
      <c r="A2203" s="10" t="str">
        <f t="shared" si="123"/>
        <v>USBLS11986</v>
      </c>
      <c r="B2203" s="195" t="s">
        <v>675</v>
      </c>
      <c r="C2203" s="196" t="s">
        <v>675</v>
      </c>
      <c r="D2203">
        <v>1</v>
      </c>
      <c r="E2203" t="s">
        <v>676</v>
      </c>
      <c r="F2203">
        <v>1986</v>
      </c>
      <c r="J2203">
        <v>110</v>
      </c>
    </row>
    <row r="2204" spans="1:10">
      <c r="A2204" s="10" t="str">
        <f t="shared" si="123"/>
        <v>USBLS11987</v>
      </c>
      <c r="B2204" s="195" t="s">
        <v>675</v>
      </c>
      <c r="C2204" s="196" t="s">
        <v>675</v>
      </c>
      <c r="D2204">
        <v>1</v>
      </c>
      <c r="E2204" t="s">
        <v>676</v>
      </c>
      <c r="F2204">
        <v>1987</v>
      </c>
      <c r="J2204">
        <v>114</v>
      </c>
    </row>
    <row r="2205" spans="1:10">
      <c r="A2205" s="10" t="str">
        <f t="shared" si="123"/>
        <v>USBLS11988</v>
      </c>
      <c r="B2205" s="195" t="s">
        <v>675</v>
      </c>
      <c r="C2205" s="196" t="s">
        <v>675</v>
      </c>
      <c r="D2205">
        <v>1</v>
      </c>
      <c r="E2205" t="s">
        <v>676</v>
      </c>
      <c r="F2205">
        <v>1988</v>
      </c>
      <c r="J2205">
        <v>118</v>
      </c>
    </row>
    <row r="2206" spans="1:10">
      <c r="A2206" s="10" t="str">
        <f t="shared" si="123"/>
        <v>USBLS11989</v>
      </c>
      <c r="B2206" s="195" t="s">
        <v>675</v>
      </c>
      <c r="C2206" s="196" t="s">
        <v>675</v>
      </c>
      <c r="D2206">
        <v>1</v>
      </c>
      <c r="E2206" t="s">
        <v>676</v>
      </c>
      <c r="F2206">
        <v>1989</v>
      </c>
      <c r="J2206">
        <v>124</v>
      </c>
    </row>
    <row r="2207" spans="1:10">
      <c r="A2207" s="10" t="str">
        <f t="shared" si="123"/>
        <v>USBLS11990</v>
      </c>
      <c r="B2207" s="195" t="s">
        <v>675</v>
      </c>
      <c r="C2207" s="196" t="s">
        <v>675</v>
      </c>
      <c r="D2207">
        <v>1</v>
      </c>
      <c r="E2207" t="s">
        <v>676</v>
      </c>
      <c r="F2207">
        <v>1990</v>
      </c>
      <c r="J2207">
        <v>131</v>
      </c>
    </row>
    <row r="2208" spans="1:10">
      <c r="A2208" s="10" t="str">
        <f t="shared" si="123"/>
        <v>USBLS11991</v>
      </c>
      <c r="B2208" s="195" t="s">
        <v>675</v>
      </c>
      <c r="C2208" s="196" t="s">
        <v>675</v>
      </c>
      <c r="D2208">
        <v>1</v>
      </c>
      <c r="E2208" t="s">
        <v>676</v>
      </c>
      <c r="F2208">
        <v>1991</v>
      </c>
      <c r="J2208">
        <v>136</v>
      </c>
    </row>
    <row r="2209" spans="1:10">
      <c r="A2209" s="10" t="str">
        <f t="shared" si="123"/>
        <v>USBLS11992</v>
      </c>
      <c r="B2209" s="195" t="s">
        <v>675</v>
      </c>
      <c r="C2209" s="196" t="s">
        <v>675</v>
      </c>
      <c r="D2209">
        <v>1</v>
      </c>
      <c r="E2209" t="s">
        <v>676</v>
      </c>
      <c r="F2209">
        <v>1992</v>
      </c>
      <c r="J2209">
        <v>140</v>
      </c>
    </row>
    <row r="2210" spans="1:10">
      <c r="A2210" s="10" t="str">
        <f t="shared" si="123"/>
        <v>USBLS11993</v>
      </c>
      <c r="B2210" s="195" t="s">
        <v>675</v>
      </c>
      <c r="C2210" s="196" t="s">
        <v>675</v>
      </c>
      <c r="D2210">
        <v>1</v>
      </c>
      <c r="E2210" t="s">
        <v>676</v>
      </c>
      <c r="F2210">
        <v>1993</v>
      </c>
      <c r="J2210">
        <v>145</v>
      </c>
    </row>
    <row r="2211" spans="1:10">
      <c r="A2211" s="10" t="str">
        <f t="shared" si="123"/>
        <v>USBLS11994</v>
      </c>
      <c r="B2211" s="195" t="s">
        <v>675</v>
      </c>
      <c r="C2211" s="196" t="s">
        <v>675</v>
      </c>
      <c r="D2211">
        <v>1</v>
      </c>
      <c r="E2211" t="s">
        <v>676</v>
      </c>
      <c r="F2211">
        <v>1994</v>
      </c>
      <c r="J2211">
        <v>148</v>
      </c>
    </row>
    <row r="2212" spans="1:10">
      <c r="A2212" s="10" t="str">
        <f t="shared" si="123"/>
        <v>USBLS11995</v>
      </c>
      <c r="B2212" s="195" t="s">
        <v>675</v>
      </c>
      <c r="C2212" s="196" t="s">
        <v>675</v>
      </c>
      <c r="D2212">
        <v>1</v>
      </c>
      <c r="E2212" t="s">
        <v>676</v>
      </c>
      <c r="F2212">
        <v>1995</v>
      </c>
      <c r="J2212">
        <v>152</v>
      </c>
    </row>
    <row r="2213" spans="1:10">
      <c r="A2213" s="10" t="str">
        <f t="shared" si="123"/>
        <v>USBLS11996</v>
      </c>
      <c r="B2213" s="195" t="s">
        <v>675</v>
      </c>
      <c r="C2213" s="196" t="s">
        <v>675</v>
      </c>
      <c r="D2213">
        <v>1</v>
      </c>
      <c r="E2213" t="s">
        <v>676</v>
      </c>
      <c r="F2213">
        <v>1996</v>
      </c>
      <c r="J2213">
        <v>157</v>
      </c>
    </row>
    <row r="2214" spans="1:10">
      <c r="A2214" s="10" t="str">
        <f t="shared" si="123"/>
        <v>USBLS11997</v>
      </c>
      <c r="B2214" s="195" t="s">
        <v>675</v>
      </c>
      <c r="C2214" s="196" t="s">
        <v>675</v>
      </c>
      <c r="D2214">
        <v>1</v>
      </c>
      <c r="E2214" t="s">
        <v>676</v>
      </c>
      <c r="F2214">
        <v>1997</v>
      </c>
      <c r="J2214">
        <v>161</v>
      </c>
    </row>
    <row r="2215" spans="1:10">
      <c r="A2215" s="10" t="str">
        <f t="shared" si="123"/>
        <v>USBLS11998</v>
      </c>
      <c r="B2215" s="195" t="s">
        <v>675</v>
      </c>
      <c r="C2215" s="196" t="s">
        <v>675</v>
      </c>
      <c r="D2215">
        <v>1</v>
      </c>
      <c r="E2215" t="s">
        <v>676</v>
      </c>
      <c r="F2215">
        <v>1998</v>
      </c>
      <c r="J2215">
        <v>163</v>
      </c>
    </row>
    <row r="2216" spans="1:10">
      <c r="A2216" s="10" t="str">
        <f t="shared" si="123"/>
        <v>USBLS11999</v>
      </c>
      <c r="B2216" s="195" t="s">
        <v>675</v>
      </c>
      <c r="C2216" s="196" t="s">
        <v>675</v>
      </c>
      <c r="D2216">
        <v>1</v>
      </c>
      <c r="E2216" t="s">
        <v>676</v>
      </c>
      <c r="F2216">
        <v>1999</v>
      </c>
      <c r="J2216">
        <v>167</v>
      </c>
    </row>
    <row r="2217" spans="1:10">
      <c r="A2217" s="10" t="str">
        <f t="shared" si="123"/>
        <v>USBLS12000</v>
      </c>
      <c r="B2217" s="195" t="s">
        <v>675</v>
      </c>
      <c r="C2217" s="196" t="s">
        <v>675</v>
      </c>
      <c r="D2217">
        <v>1</v>
      </c>
      <c r="E2217" t="s">
        <v>676</v>
      </c>
      <c r="F2217">
        <v>2000</v>
      </c>
      <c r="J2217">
        <v>172</v>
      </c>
    </row>
    <row r="2218" spans="1:10">
      <c r="A2218" s="10" t="str">
        <f t="shared" si="123"/>
        <v>USBLS12001</v>
      </c>
      <c r="B2218" s="195" t="s">
        <v>675</v>
      </c>
      <c r="C2218" s="196" t="s">
        <v>675</v>
      </c>
      <c r="D2218">
        <v>1</v>
      </c>
      <c r="E2218" t="s">
        <v>676</v>
      </c>
      <c r="F2218">
        <v>2001</v>
      </c>
      <c r="J2218">
        <v>177</v>
      </c>
    </row>
    <row r="2219" spans="1:10">
      <c r="A2219" s="10" t="str">
        <f t="shared" si="123"/>
        <v>USBLS12002</v>
      </c>
      <c r="B2219" s="195" t="s">
        <v>675</v>
      </c>
      <c r="C2219" s="196" t="s">
        <v>675</v>
      </c>
      <c r="D2219">
        <v>1</v>
      </c>
      <c r="E2219" t="s">
        <v>676</v>
      </c>
      <c r="F2219">
        <v>2002</v>
      </c>
      <c r="J2219">
        <v>180</v>
      </c>
    </row>
    <row r="2220" spans="1:10">
      <c r="A2220" s="10" t="str">
        <f t="shared" si="123"/>
        <v>USBLS12003</v>
      </c>
      <c r="B2220" s="195" t="s">
        <v>675</v>
      </c>
      <c r="C2220" s="196" t="s">
        <v>675</v>
      </c>
      <c r="D2220">
        <v>1</v>
      </c>
      <c r="E2220" t="s">
        <v>676</v>
      </c>
      <c r="F2220">
        <v>2003</v>
      </c>
      <c r="J2220">
        <v>184</v>
      </c>
    </row>
    <row r="2221" spans="1:10">
      <c r="A2221" s="10" t="str">
        <f t="shared" si="123"/>
        <v>USBLS12004</v>
      </c>
      <c r="B2221" s="195" t="s">
        <v>675</v>
      </c>
      <c r="C2221" s="196" t="s">
        <v>675</v>
      </c>
      <c r="D2221">
        <v>1</v>
      </c>
      <c r="E2221" t="s">
        <v>676</v>
      </c>
      <c r="F2221">
        <v>2004</v>
      </c>
      <c r="J2221">
        <v>189</v>
      </c>
    </row>
    <row r="2222" spans="1:10">
      <c r="A2222" s="10" t="str">
        <f t="shared" si="123"/>
        <v>USBLS12005</v>
      </c>
      <c r="B2222" s="195" t="s">
        <v>675</v>
      </c>
      <c r="C2222" s="196" t="s">
        <v>675</v>
      </c>
      <c r="D2222">
        <v>1</v>
      </c>
      <c r="E2222" t="s">
        <v>676</v>
      </c>
      <c r="F2222">
        <v>2005</v>
      </c>
      <c r="J2222">
        <v>195</v>
      </c>
    </row>
    <row r="2223" spans="1:10">
      <c r="A2223" s="10" t="str">
        <f t="shared" si="123"/>
        <v>USBLS12006</v>
      </c>
      <c r="B2223" s="195" t="s">
        <v>675</v>
      </c>
      <c r="C2223" s="196" t="s">
        <v>675</v>
      </c>
      <c r="D2223">
        <v>1</v>
      </c>
      <c r="E2223" t="s">
        <v>676</v>
      </c>
      <c r="F2223">
        <v>2006</v>
      </c>
      <c r="J2223">
        <v>202</v>
      </c>
    </row>
    <row r="2224" spans="1:10">
      <c r="A2224" s="10" t="str">
        <f t="shared" si="123"/>
        <v>USBLS12007</v>
      </c>
      <c r="B2224" s="195" t="s">
        <v>675</v>
      </c>
      <c r="C2224" s="196" t="s">
        <v>675</v>
      </c>
      <c r="D2224">
        <v>1</v>
      </c>
      <c r="E2224" t="s">
        <v>676</v>
      </c>
      <c r="F2224">
        <v>2007</v>
      </c>
      <c r="J2224">
        <v>207</v>
      </c>
    </row>
    <row r="2225" spans="1:10">
      <c r="A2225" s="10" t="str">
        <f t="shared" si="123"/>
        <v>USBLS12008</v>
      </c>
      <c r="B2225" s="195" t="s">
        <v>675</v>
      </c>
      <c r="C2225" s="196" t="s">
        <v>675</v>
      </c>
      <c r="D2225">
        <v>1</v>
      </c>
      <c r="E2225" t="s">
        <v>676</v>
      </c>
      <c r="F2225">
        <v>2008</v>
      </c>
      <c r="J2225">
        <v>215</v>
      </c>
    </row>
    <row r="2226" spans="1:10">
      <c r="A2226" s="10" t="str">
        <f t="shared" si="123"/>
        <v>USBLS12009</v>
      </c>
      <c r="B2226" s="195" t="s">
        <v>675</v>
      </c>
      <c r="C2226" s="196" t="s">
        <v>675</v>
      </c>
      <c r="D2226">
        <v>1</v>
      </c>
      <c r="E2226" t="s">
        <v>676</v>
      </c>
      <c r="F2226">
        <v>2009</v>
      </c>
      <c r="J2226">
        <v>215</v>
      </c>
    </row>
    <row r="2227" spans="1:10">
      <c r="A2227" s="10" t="str">
        <f t="shared" si="123"/>
        <v>USBLS12010</v>
      </c>
      <c r="B2227" s="195" t="s">
        <v>675</v>
      </c>
      <c r="C2227" s="196" t="s">
        <v>675</v>
      </c>
      <c r="D2227">
        <v>1</v>
      </c>
      <c r="E2227" t="s">
        <v>676</v>
      </c>
      <c r="F2227">
        <v>2010</v>
      </c>
      <c r="J2227">
        <v>218</v>
      </c>
    </row>
    <row r="2228" spans="1:10">
      <c r="A2228" s="10" t="str">
        <f t="shared" si="123"/>
        <v>USBLS12011</v>
      </c>
      <c r="B2228" s="195" t="s">
        <v>675</v>
      </c>
      <c r="C2228" s="196" t="s">
        <v>675</v>
      </c>
      <c r="D2228">
        <v>1</v>
      </c>
      <c r="E2228" t="s">
        <v>676</v>
      </c>
      <c r="F2228">
        <v>2011</v>
      </c>
      <c r="J2228">
        <v>225</v>
      </c>
    </row>
    <row r="2229" spans="1:10">
      <c r="A2229" s="10" t="str">
        <f t="shared" si="123"/>
        <v>USBLS12012</v>
      </c>
      <c r="B2229" s="195" t="s">
        <v>675</v>
      </c>
      <c r="C2229" s="196" t="s">
        <v>675</v>
      </c>
      <c r="D2229">
        <v>1</v>
      </c>
      <c r="E2229" t="s">
        <v>676</v>
      </c>
      <c r="F2229">
        <v>2012</v>
      </c>
      <c r="J2229">
        <v>230</v>
      </c>
    </row>
    <row r="2230" spans="1:10">
      <c r="A2230" s="10" t="str">
        <f t="shared" si="123"/>
        <v>USBLS12013</v>
      </c>
      <c r="B2230" s="195" t="s">
        <v>675</v>
      </c>
      <c r="C2230" s="196" t="s">
        <v>675</v>
      </c>
      <c r="D2230">
        <v>1</v>
      </c>
      <c r="E2230" t="s">
        <v>676</v>
      </c>
      <c r="F2230">
        <v>2013</v>
      </c>
      <c r="J2230">
        <v>233</v>
      </c>
    </row>
    <row r="2231" spans="1:10">
      <c r="A2231" s="10" t="str">
        <f t="shared" si="123"/>
        <v>USBLS12014</v>
      </c>
      <c r="B2231" s="195" t="s">
        <v>675</v>
      </c>
      <c r="C2231" s="196" t="s">
        <v>675</v>
      </c>
      <c r="D2231">
        <v>1</v>
      </c>
      <c r="E2231" t="s">
        <v>676</v>
      </c>
      <c r="F2231">
        <v>2014</v>
      </c>
      <c r="J2231">
        <v>237</v>
      </c>
    </row>
    <row r="2232" spans="1:10">
      <c r="A2232" s="10" t="str">
        <f t="shared" si="123"/>
        <v>USBLS12015</v>
      </c>
      <c r="B2232" s="195" t="s">
        <v>675</v>
      </c>
      <c r="C2232" s="196" t="s">
        <v>675</v>
      </c>
      <c r="D2232">
        <v>1</v>
      </c>
      <c r="E2232" t="s">
        <v>676</v>
      </c>
      <c r="F2232">
        <v>2015</v>
      </c>
      <c r="J2232">
        <v>237</v>
      </c>
    </row>
    <row r="2233" spans="1:10">
      <c r="A2233" s="10" t="str">
        <f t="shared" si="123"/>
        <v>USBLS12016</v>
      </c>
      <c r="B2233" s="195" t="s">
        <v>675</v>
      </c>
      <c r="C2233" s="196" t="s">
        <v>675</v>
      </c>
      <c r="D2233">
        <v>1</v>
      </c>
      <c r="E2233" t="s">
        <v>676</v>
      </c>
      <c r="F2233">
        <v>2016</v>
      </c>
      <c r="J2233">
        <v>240</v>
      </c>
    </row>
    <row r="2234" spans="1:10">
      <c r="A2234" s="10" t="str">
        <f t="shared" si="123"/>
        <v>USBLS12017</v>
      </c>
      <c r="B2234" s="195" t="s">
        <v>675</v>
      </c>
      <c r="C2234" s="196" t="s">
        <v>675</v>
      </c>
      <c r="D2234">
        <v>1</v>
      </c>
      <c r="E2234" t="s">
        <v>676</v>
      </c>
      <c r="F2234">
        <v>2017</v>
      </c>
      <c r="J2234">
        <v>245</v>
      </c>
    </row>
    <row r="2235" spans="1:10">
      <c r="A2235" s="10" t="str">
        <f t="shared" ref="A2235" si="124">CONCATENATE(B2235,D2235,F2235)</f>
        <v>USBLS12018</v>
      </c>
      <c r="B2235" s="195" t="s">
        <v>675</v>
      </c>
      <c r="C2235" s="196" t="s">
        <v>675</v>
      </c>
      <c r="D2235">
        <v>1</v>
      </c>
      <c r="E2235" t="s">
        <v>676</v>
      </c>
      <c r="F2235">
        <v>2018</v>
      </c>
      <c r="J2235">
        <v>247</v>
      </c>
    </row>
    <row r="2236" spans="1:10">
      <c r="A2236" s="10" t="str">
        <f t="shared" si="123"/>
        <v>USBLS21913</v>
      </c>
      <c r="B2236" s="195" t="s">
        <v>675</v>
      </c>
      <c r="C2236" s="196" t="s">
        <v>675</v>
      </c>
      <c r="D2236">
        <v>2</v>
      </c>
      <c r="E2236" t="s">
        <v>677</v>
      </c>
      <c r="F2236">
        <v>1913</v>
      </c>
      <c r="J2236">
        <v>7</v>
      </c>
    </row>
    <row r="2237" spans="1:10">
      <c r="A2237" s="10" t="str">
        <f t="shared" si="123"/>
        <v>USBLS21914</v>
      </c>
      <c r="B2237" s="195" t="s">
        <v>675</v>
      </c>
      <c r="C2237" s="196" t="s">
        <v>675</v>
      </c>
      <c r="D2237">
        <v>2</v>
      </c>
      <c r="E2237" t="s">
        <v>677</v>
      </c>
      <c r="F2237">
        <v>1914</v>
      </c>
      <c r="J2237">
        <v>7</v>
      </c>
    </row>
    <row r="2238" spans="1:10">
      <c r="A2238" s="10" t="str">
        <f t="shared" si="123"/>
        <v>USBLS21915</v>
      </c>
      <c r="B2238" s="195" t="s">
        <v>675</v>
      </c>
      <c r="C2238" s="196" t="s">
        <v>675</v>
      </c>
      <c r="D2238">
        <v>2</v>
      </c>
      <c r="E2238" t="s">
        <v>677</v>
      </c>
      <c r="F2238">
        <v>1915</v>
      </c>
      <c r="J2238">
        <v>7</v>
      </c>
    </row>
    <row r="2239" spans="1:10">
      <c r="A2239" s="10" t="str">
        <f t="shared" si="123"/>
        <v>USBLS21916</v>
      </c>
      <c r="B2239" s="195" t="s">
        <v>675</v>
      </c>
      <c r="C2239" s="196" t="s">
        <v>675</v>
      </c>
      <c r="D2239">
        <v>2</v>
      </c>
      <c r="E2239" t="s">
        <v>677</v>
      </c>
      <c r="F2239">
        <v>1916</v>
      </c>
      <c r="J2239">
        <v>8</v>
      </c>
    </row>
    <row r="2240" spans="1:10">
      <c r="A2240" s="10" t="str">
        <f t="shared" si="123"/>
        <v>USBLS21917</v>
      </c>
      <c r="B2240" s="195" t="s">
        <v>675</v>
      </c>
      <c r="C2240" s="196" t="s">
        <v>675</v>
      </c>
      <c r="D2240">
        <v>2</v>
      </c>
      <c r="E2240" t="s">
        <v>677</v>
      </c>
      <c r="F2240">
        <v>1917</v>
      </c>
      <c r="J2240">
        <v>10</v>
      </c>
    </row>
    <row r="2241" spans="1:10">
      <c r="A2241" s="10" t="str">
        <f t="shared" si="123"/>
        <v>USBLS21918</v>
      </c>
      <c r="B2241" s="195" t="s">
        <v>675</v>
      </c>
      <c r="C2241" s="196" t="s">
        <v>675</v>
      </c>
      <c r="D2241">
        <v>2</v>
      </c>
      <c r="E2241" t="s">
        <v>677</v>
      </c>
      <c r="F2241">
        <v>1918</v>
      </c>
      <c r="J2241">
        <v>11</v>
      </c>
    </row>
    <row r="2242" spans="1:10">
      <c r="A2242" s="10" t="str">
        <f t="shared" si="123"/>
        <v>USBLS21919</v>
      </c>
      <c r="B2242" s="195" t="s">
        <v>675</v>
      </c>
      <c r="C2242" s="196" t="s">
        <v>675</v>
      </c>
      <c r="D2242">
        <v>2</v>
      </c>
      <c r="E2242" t="s">
        <v>677</v>
      </c>
      <c r="F2242">
        <v>1919</v>
      </c>
      <c r="J2242">
        <v>12</v>
      </c>
    </row>
    <row r="2243" spans="1:10">
      <c r="A2243" s="10" t="str">
        <f t="shared" si="123"/>
        <v>USBLS21920</v>
      </c>
      <c r="B2243" s="195" t="s">
        <v>675</v>
      </c>
      <c r="C2243" s="196" t="s">
        <v>675</v>
      </c>
      <c r="D2243">
        <v>2</v>
      </c>
      <c r="E2243" t="s">
        <v>677</v>
      </c>
      <c r="F2243">
        <v>1920</v>
      </c>
      <c r="J2243">
        <v>14</v>
      </c>
    </row>
    <row r="2244" spans="1:10">
      <c r="A2244" s="10" t="str">
        <f t="shared" si="123"/>
        <v>USBLS21921</v>
      </c>
      <c r="B2244" s="195" t="s">
        <v>675</v>
      </c>
      <c r="C2244" s="196" t="s">
        <v>675</v>
      </c>
      <c r="D2244">
        <v>2</v>
      </c>
      <c r="E2244" t="s">
        <v>677</v>
      </c>
      <c r="F2244">
        <v>1921</v>
      </c>
      <c r="J2244">
        <v>13</v>
      </c>
    </row>
    <row r="2245" spans="1:10">
      <c r="A2245" s="10" t="str">
        <f t="shared" si="123"/>
        <v>USBLS21922</v>
      </c>
      <c r="B2245" s="195" t="s">
        <v>675</v>
      </c>
      <c r="C2245" s="196" t="s">
        <v>675</v>
      </c>
      <c r="D2245">
        <v>2</v>
      </c>
      <c r="E2245" t="s">
        <v>677</v>
      </c>
      <c r="F2245">
        <v>1922</v>
      </c>
      <c r="J2245">
        <v>12</v>
      </c>
    </row>
    <row r="2246" spans="1:10">
      <c r="A2246" s="10" t="str">
        <f t="shared" si="123"/>
        <v>USBLS21923</v>
      </c>
      <c r="B2246" s="195" t="s">
        <v>675</v>
      </c>
      <c r="C2246" s="196" t="s">
        <v>675</v>
      </c>
      <c r="D2246">
        <v>2</v>
      </c>
      <c r="E2246" t="s">
        <v>677</v>
      </c>
      <c r="F2246">
        <v>1923</v>
      </c>
      <c r="J2246">
        <v>12</v>
      </c>
    </row>
    <row r="2247" spans="1:10">
      <c r="A2247" s="10" t="str">
        <f t="shared" si="123"/>
        <v>USBLS21924</v>
      </c>
      <c r="B2247" s="195" t="s">
        <v>675</v>
      </c>
      <c r="C2247" s="196" t="s">
        <v>675</v>
      </c>
      <c r="D2247">
        <v>2</v>
      </c>
      <c r="E2247" t="s">
        <v>677</v>
      </c>
      <c r="F2247">
        <v>1924</v>
      </c>
      <c r="J2247">
        <v>12</v>
      </c>
    </row>
    <row r="2248" spans="1:10">
      <c r="A2248" s="10" t="str">
        <f t="shared" si="123"/>
        <v>USBLS21925</v>
      </c>
      <c r="B2248" s="195" t="s">
        <v>675</v>
      </c>
      <c r="C2248" s="196" t="s">
        <v>675</v>
      </c>
      <c r="D2248">
        <v>2</v>
      </c>
      <c r="E2248" t="s">
        <v>677</v>
      </c>
      <c r="F2248">
        <v>1925</v>
      </c>
      <c r="J2248">
        <v>13</v>
      </c>
    </row>
    <row r="2249" spans="1:10">
      <c r="A2249" s="10" t="str">
        <f t="shared" si="123"/>
        <v>USBLS21926</v>
      </c>
      <c r="B2249" s="195" t="s">
        <v>675</v>
      </c>
      <c r="C2249" s="196" t="s">
        <v>675</v>
      </c>
      <c r="D2249">
        <v>2</v>
      </c>
      <c r="E2249" t="s">
        <v>677</v>
      </c>
      <c r="F2249">
        <v>1926</v>
      </c>
      <c r="J2249">
        <v>13</v>
      </c>
    </row>
    <row r="2250" spans="1:10">
      <c r="A2250" s="10" t="str">
        <f t="shared" si="123"/>
        <v>USBLS21927</v>
      </c>
      <c r="B2250" s="195" t="s">
        <v>675</v>
      </c>
      <c r="C2250" s="196" t="s">
        <v>675</v>
      </c>
      <c r="D2250">
        <v>2</v>
      </c>
      <c r="E2250" t="s">
        <v>677</v>
      </c>
      <c r="F2250">
        <v>1927</v>
      </c>
      <c r="J2250">
        <v>12</v>
      </c>
    </row>
    <row r="2251" spans="1:10">
      <c r="A2251" s="10" t="str">
        <f t="shared" si="123"/>
        <v>USBLS21928</v>
      </c>
      <c r="B2251" s="195" t="s">
        <v>675</v>
      </c>
      <c r="C2251" s="196" t="s">
        <v>675</v>
      </c>
      <c r="D2251">
        <v>2</v>
      </c>
      <c r="E2251" t="s">
        <v>677</v>
      </c>
      <c r="F2251">
        <v>1928</v>
      </c>
      <c r="J2251">
        <v>12</v>
      </c>
    </row>
    <row r="2252" spans="1:10">
      <c r="A2252" s="10" t="str">
        <f t="shared" si="123"/>
        <v>USBLS21929</v>
      </c>
      <c r="B2252" s="195" t="s">
        <v>675</v>
      </c>
      <c r="C2252" s="196" t="s">
        <v>675</v>
      </c>
      <c r="D2252">
        <v>2</v>
      </c>
      <c r="E2252" t="s">
        <v>677</v>
      </c>
      <c r="F2252">
        <v>1929</v>
      </c>
      <c r="J2252">
        <v>12</v>
      </c>
    </row>
    <row r="2253" spans="1:10">
      <c r="A2253" s="10" t="str">
        <f t="shared" si="123"/>
        <v>USBLS21930</v>
      </c>
      <c r="B2253" s="195" t="s">
        <v>675</v>
      </c>
      <c r="C2253" s="196" t="s">
        <v>675</v>
      </c>
      <c r="D2253">
        <v>2</v>
      </c>
      <c r="E2253" t="s">
        <v>677</v>
      </c>
      <c r="F2253">
        <v>1930</v>
      </c>
      <c r="J2253">
        <v>12</v>
      </c>
    </row>
    <row r="2254" spans="1:10">
      <c r="A2254" s="10" t="str">
        <f t="shared" si="123"/>
        <v>USBLS21931</v>
      </c>
      <c r="B2254" s="195" t="s">
        <v>675</v>
      </c>
      <c r="C2254" s="196" t="s">
        <v>675</v>
      </c>
      <c r="D2254">
        <v>2</v>
      </c>
      <c r="E2254" t="s">
        <v>677</v>
      </c>
      <c r="F2254">
        <v>1931</v>
      </c>
      <c r="J2254">
        <v>11</v>
      </c>
    </row>
    <row r="2255" spans="1:10">
      <c r="A2255" s="10" t="str">
        <f t="shared" si="123"/>
        <v>USBLS21932</v>
      </c>
      <c r="B2255" s="195" t="s">
        <v>675</v>
      </c>
      <c r="C2255" s="196" t="s">
        <v>675</v>
      </c>
      <c r="D2255">
        <v>2</v>
      </c>
      <c r="E2255" t="s">
        <v>677</v>
      </c>
      <c r="F2255">
        <v>1932</v>
      </c>
      <c r="J2255">
        <v>10</v>
      </c>
    </row>
    <row r="2256" spans="1:10">
      <c r="A2256" s="10" t="str">
        <f t="shared" si="123"/>
        <v>USBLS21933</v>
      </c>
      <c r="B2256" s="195" t="s">
        <v>675</v>
      </c>
      <c r="C2256" s="196" t="s">
        <v>675</v>
      </c>
      <c r="D2256">
        <v>2</v>
      </c>
      <c r="E2256" t="s">
        <v>677</v>
      </c>
      <c r="F2256">
        <v>1933</v>
      </c>
      <c r="J2256">
        <v>9</v>
      </c>
    </row>
    <row r="2257" spans="1:10">
      <c r="A2257" s="10" t="str">
        <f t="shared" si="123"/>
        <v>USBLS21934</v>
      </c>
      <c r="B2257" s="195" t="s">
        <v>675</v>
      </c>
      <c r="C2257" s="196" t="s">
        <v>675</v>
      </c>
      <c r="D2257">
        <v>2</v>
      </c>
      <c r="E2257" t="s">
        <v>677</v>
      </c>
      <c r="F2257">
        <v>1934</v>
      </c>
      <c r="J2257">
        <v>9</v>
      </c>
    </row>
    <row r="2258" spans="1:10">
      <c r="A2258" s="10" t="str">
        <f t="shared" si="123"/>
        <v>USBLS21935</v>
      </c>
      <c r="B2258" s="195" t="s">
        <v>675</v>
      </c>
      <c r="C2258" s="196" t="s">
        <v>675</v>
      </c>
      <c r="D2258">
        <v>2</v>
      </c>
      <c r="E2258" t="s">
        <v>677</v>
      </c>
      <c r="F2258">
        <v>1935</v>
      </c>
      <c r="J2258">
        <v>10</v>
      </c>
    </row>
    <row r="2259" spans="1:10">
      <c r="A2259" s="10" t="str">
        <f t="shared" si="123"/>
        <v>USBLS21936</v>
      </c>
      <c r="B2259" s="195" t="s">
        <v>675</v>
      </c>
      <c r="C2259" s="196" t="s">
        <v>675</v>
      </c>
      <c r="D2259">
        <v>2</v>
      </c>
      <c r="E2259" t="s">
        <v>677</v>
      </c>
      <c r="F2259">
        <v>1936</v>
      </c>
      <c r="J2259">
        <v>10</v>
      </c>
    </row>
    <row r="2260" spans="1:10">
      <c r="A2260" s="10" t="str">
        <f t="shared" ref="A2260:A2323" si="125">CONCATENATE(B2260,D2260,F2260)</f>
        <v>USBLS21937</v>
      </c>
      <c r="B2260" s="195" t="s">
        <v>675</v>
      </c>
      <c r="C2260" s="196" t="s">
        <v>675</v>
      </c>
      <c r="D2260">
        <v>2</v>
      </c>
      <c r="E2260" t="s">
        <v>677</v>
      </c>
      <c r="F2260">
        <v>1937</v>
      </c>
      <c r="J2260">
        <v>10</v>
      </c>
    </row>
    <row r="2261" spans="1:10">
      <c r="A2261" s="10" t="str">
        <f t="shared" si="125"/>
        <v>USBLS21938</v>
      </c>
      <c r="B2261" s="195" t="s">
        <v>675</v>
      </c>
      <c r="C2261" s="196" t="s">
        <v>675</v>
      </c>
      <c r="D2261">
        <v>2</v>
      </c>
      <c r="E2261" t="s">
        <v>677</v>
      </c>
      <c r="F2261">
        <v>1938</v>
      </c>
      <c r="J2261">
        <v>10</v>
      </c>
    </row>
    <row r="2262" spans="1:10">
      <c r="A2262" s="10" t="str">
        <f t="shared" si="125"/>
        <v>USBLS21939</v>
      </c>
      <c r="B2262" s="195" t="s">
        <v>675</v>
      </c>
      <c r="C2262" s="196" t="s">
        <v>675</v>
      </c>
      <c r="D2262">
        <v>2</v>
      </c>
      <c r="E2262" t="s">
        <v>677</v>
      </c>
      <c r="F2262">
        <v>1939</v>
      </c>
      <c r="J2262">
        <v>10</v>
      </c>
    </row>
    <row r="2263" spans="1:10">
      <c r="A2263" s="10" t="str">
        <f t="shared" si="125"/>
        <v>USBLS21940</v>
      </c>
      <c r="B2263" s="195" t="s">
        <v>675</v>
      </c>
      <c r="C2263" s="196" t="s">
        <v>675</v>
      </c>
      <c r="D2263">
        <v>2</v>
      </c>
      <c r="E2263" t="s">
        <v>677</v>
      </c>
      <c r="F2263">
        <v>1940</v>
      </c>
      <c r="J2263">
        <v>10</v>
      </c>
    </row>
    <row r="2264" spans="1:10">
      <c r="A2264" s="10" t="str">
        <f t="shared" si="125"/>
        <v>USBLS21941</v>
      </c>
      <c r="B2264" s="195" t="s">
        <v>675</v>
      </c>
      <c r="C2264" s="196" t="s">
        <v>675</v>
      </c>
      <c r="D2264">
        <v>2</v>
      </c>
      <c r="E2264" t="s">
        <v>677</v>
      </c>
      <c r="F2264">
        <v>1941</v>
      </c>
      <c r="J2264">
        <v>11</v>
      </c>
    </row>
    <row r="2265" spans="1:10">
      <c r="A2265" s="10" t="str">
        <f t="shared" si="125"/>
        <v>USBLS21942</v>
      </c>
      <c r="B2265" s="195" t="s">
        <v>675</v>
      </c>
      <c r="C2265" s="196" t="s">
        <v>675</v>
      </c>
      <c r="D2265">
        <v>2</v>
      </c>
      <c r="E2265" t="s">
        <v>677</v>
      </c>
      <c r="F2265">
        <v>1942</v>
      </c>
      <c r="J2265">
        <v>12</v>
      </c>
    </row>
    <row r="2266" spans="1:10">
      <c r="A2266" s="10" t="str">
        <f t="shared" si="125"/>
        <v>USBLS21943</v>
      </c>
      <c r="B2266" s="195" t="s">
        <v>675</v>
      </c>
      <c r="C2266" s="196" t="s">
        <v>675</v>
      </c>
      <c r="D2266">
        <v>2</v>
      </c>
      <c r="E2266" t="s">
        <v>677</v>
      </c>
      <c r="F2266">
        <v>1943</v>
      </c>
      <c r="J2266">
        <v>13</v>
      </c>
    </row>
    <row r="2267" spans="1:10">
      <c r="A2267" s="10" t="str">
        <f t="shared" si="125"/>
        <v>USBLS21944</v>
      </c>
      <c r="B2267" s="195" t="s">
        <v>675</v>
      </c>
      <c r="C2267" s="196" t="s">
        <v>675</v>
      </c>
      <c r="D2267">
        <v>2</v>
      </c>
      <c r="E2267" t="s">
        <v>677</v>
      </c>
      <c r="F2267">
        <v>1944</v>
      </c>
      <c r="J2267">
        <v>14</v>
      </c>
    </row>
    <row r="2268" spans="1:10">
      <c r="A2268" s="10" t="str">
        <f t="shared" si="125"/>
        <v>USBLS21945</v>
      </c>
      <c r="B2268" s="195" t="s">
        <v>675</v>
      </c>
      <c r="C2268" s="196" t="s">
        <v>675</v>
      </c>
      <c r="D2268">
        <v>2</v>
      </c>
      <c r="E2268" t="s">
        <v>677</v>
      </c>
      <c r="F2268">
        <v>1945</v>
      </c>
      <c r="J2268">
        <v>14</v>
      </c>
    </row>
    <row r="2269" spans="1:10">
      <c r="A2269" s="10" t="str">
        <f t="shared" si="125"/>
        <v>USBLS21946</v>
      </c>
      <c r="B2269" s="195" t="s">
        <v>675</v>
      </c>
      <c r="C2269" s="196" t="s">
        <v>675</v>
      </c>
      <c r="D2269">
        <v>2</v>
      </c>
      <c r="E2269" t="s">
        <v>677</v>
      </c>
      <c r="F2269">
        <v>1946</v>
      </c>
      <c r="J2269">
        <v>16</v>
      </c>
    </row>
    <row r="2270" spans="1:10">
      <c r="A2270" s="10" t="str">
        <f t="shared" si="125"/>
        <v>USBLS21947</v>
      </c>
      <c r="B2270" s="195" t="s">
        <v>675</v>
      </c>
      <c r="C2270" s="196" t="s">
        <v>675</v>
      </c>
      <c r="D2270">
        <v>2</v>
      </c>
      <c r="E2270" t="s">
        <v>677</v>
      </c>
      <c r="F2270">
        <v>1947</v>
      </c>
      <c r="J2270">
        <v>18</v>
      </c>
    </row>
    <row r="2271" spans="1:10">
      <c r="A2271" s="10" t="str">
        <f t="shared" si="125"/>
        <v>USBLS21948</v>
      </c>
      <c r="B2271" s="195" t="s">
        <v>675</v>
      </c>
      <c r="C2271" s="196" t="s">
        <v>675</v>
      </c>
      <c r="D2271">
        <v>2</v>
      </c>
      <c r="E2271" t="s">
        <v>677</v>
      </c>
      <c r="F2271">
        <v>1948</v>
      </c>
      <c r="J2271">
        <v>20</v>
      </c>
    </row>
    <row r="2272" spans="1:10">
      <c r="A2272" s="10" t="str">
        <f t="shared" si="125"/>
        <v>USBLS21949</v>
      </c>
      <c r="B2272" s="195" t="s">
        <v>675</v>
      </c>
      <c r="C2272" s="196" t="s">
        <v>675</v>
      </c>
      <c r="D2272">
        <v>2</v>
      </c>
      <c r="E2272" t="s">
        <v>677</v>
      </c>
      <c r="F2272">
        <v>1949</v>
      </c>
      <c r="J2272">
        <v>20</v>
      </c>
    </row>
    <row r="2273" spans="1:10">
      <c r="A2273" s="10" t="str">
        <f t="shared" si="125"/>
        <v>USBLS21950</v>
      </c>
      <c r="B2273" s="195" t="s">
        <v>675</v>
      </c>
      <c r="C2273" s="196" t="s">
        <v>675</v>
      </c>
      <c r="D2273">
        <v>2</v>
      </c>
      <c r="E2273" t="s">
        <v>677</v>
      </c>
      <c r="F2273">
        <v>1950</v>
      </c>
      <c r="J2273">
        <v>20</v>
      </c>
    </row>
    <row r="2274" spans="1:10">
      <c r="A2274" s="10" t="str">
        <f t="shared" si="125"/>
        <v>USBLS21951</v>
      </c>
      <c r="B2274" s="195" t="s">
        <v>675</v>
      </c>
      <c r="C2274" s="196" t="s">
        <v>675</v>
      </c>
      <c r="D2274">
        <v>2</v>
      </c>
      <c r="E2274" t="s">
        <v>677</v>
      </c>
      <c r="F2274">
        <v>1951</v>
      </c>
      <c r="J2274">
        <v>22</v>
      </c>
    </row>
    <row r="2275" spans="1:10">
      <c r="A2275" s="10" t="str">
        <f t="shared" si="125"/>
        <v>USBLS21952</v>
      </c>
      <c r="B2275" s="195" t="s">
        <v>675</v>
      </c>
      <c r="C2275" s="196" t="s">
        <v>675</v>
      </c>
      <c r="D2275">
        <v>2</v>
      </c>
      <c r="E2275" t="s">
        <v>677</v>
      </c>
      <c r="F2275">
        <v>1952</v>
      </c>
      <c r="J2275">
        <v>23</v>
      </c>
    </row>
    <row r="2276" spans="1:10">
      <c r="A2276" s="10" t="str">
        <f t="shared" si="125"/>
        <v>USBLS21953</v>
      </c>
      <c r="B2276" s="195" t="s">
        <v>675</v>
      </c>
      <c r="C2276" s="196" t="s">
        <v>675</v>
      </c>
      <c r="D2276">
        <v>2</v>
      </c>
      <c r="E2276" t="s">
        <v>677</v>
      </c>
      <c r="F2276">
        <v>1953</v>
      </c>
      <c r="J2276">
        <v>23</v>
      </c>
    </row>
    <row r="2277" spans="1:10">
      <c r="A2277" s="10" t="str">
        <f t="shared" si="125"/>
        <v>USBLS21954</v>
      </c>
      <c r="B2277" s="195" t="s">
        <v>675</v>
      </c>
      <c r="C2277" s="196" t="s">
        <v>675</v>
      </c>
      <c r="D2277">
        <v>2</v>
      </c>
      <c r="E2277" t="s">
        <v>677</v>
      </c>
      <c r="F2277">
        <v>1954</v>
      </c>
      <c r="J2277">
        <v>23</v>
      </c>
    </row>
    <row r="2278" spans="1:10">
      <c r="A2278" s="10" t="str">
        <f t="shared" si="125"/>
        <v>USBLS21955</v>
      </c>
      <c r="B2278" s="195" t="s">
        <v>675</v>
      </c>
      <c r="C2278" s="196" t="s">
        <v>675</v>
      </c>
      <c r="D2278">
        <v>2</v>
      </c>
      <c r="E2278" t="s">
        <v>677</v>
      </c>
      <c r="F2278">
        <v>1955</v>
      </c>
      <c r="J2278">
        <v>23</v>
      </c>
    </row>
    <row r="2279" spans="1:10">
      <c r="A2279" s="10" t="str">
        <f t="shared" si="125"/>
        <v>USBLS21956</v>
      </c>
      <c r="B2279" s="195" t="s">
        <v>675</v>
      </c>
      <c r="C2279" s="196" t="s">
        <v>675</v>
      </c>
      <c r="D2279">
        <v>2</v>
      </c>
      <c r="E2279" t="s">
        <v>677</v>
      </c>
      <c r="F2279">
        <v>1956</v>
      </c>
      <c r="J2279">
        <v>23</v>
      </c>
    </row>
    <row r="2280" spans="1:10">
      <c r="A2280" s="10" t="str">
        <f t="shared" si="125"/>
        <v>USBLS21957</v>
      </c>
      <c r="B2280" s="195" t="s">
        <v>675</v>
      </c>
      <c r="C2280" s="196" t="s">
        <v>675</v>
      </c>
      <c r="D2280">
        <v>2</v>
      </c>
      <c r="E2280" t="s">
        <v>677</v>
      </c>
      <c r="F2280">
        <v>1957</v>
      </c>
      <c r="J2280">
        <v>24</v>
      </c>
    </row>
    <row r="2281" spans="1:10">
      <c r="A2281" s="10" t="str">
        <f t="shared" si="125"/>
        <v>USBLS21958</v>
      </c>
      <c r="B2281" s="195" t="s">
        <v>675</v>
      </c>
      <c r="C2281" s="196" t="s">
        <v>675</v>
      </c>
      <c r="D2281">
        <v>2</v>
      </c>
      <c r="E2281" t="s">
        <v>677</v>
      </c>
      <c r="F2281">
        <v>1958</v>
      </c>
      <c r="J2281">
        <v>25</v>
      </c>
    </row>
    <row r="2282" spans="1:10">
      <c r="A2282" s="10" t="str">
        <f t="shared" si="125"/>
        <v>USBLS21959</v>
      </c>
      <c r="B2282" s="195" t="s">
        <v>675</v>
      </c>
      <c r="C2282" s="196" t="s">
        <v>675</v>
      </c>
      <c r="D2282">
        <v>2</v>
      </c>
      <c r="E2282" t="s">
        <v>677</v>
      </c>
      <c r="F2282">
        <v>1959</v>
      </c>
      <c r="J2282">
        <v>25</v>
      </c>
    </row>
    <row r="2283" spans="1:10">
      <c r="A2283" s="10" t="str">
        <f t="shared" si="125"/>
        <v>USBLS21960</v>
      </c>
      <c r="B2283" s="195" t="s">
        <v>675</v>
      </c>
      <c r="C2283" s="196" t="s">
        <v>675</v>
      </c>
      <c r="D2283">
        <v>2</v>
      </c>
      <c r="E2283" t="s">
        <v>677</v>
      </c>
      <c r="F2283">
        <v>1960</v>
      </c>
      <c r="J2283">
        <v>26</v>
      </c>
    </row>
    <row r="2284" spans="1:10">
      <c r="A2284" s="10" t="str">
        <f t="shared" si="125"/>
        <v>USBLS21961</v>
      </c>
      <c r="B2284" s="195" t="s">
        <v>675</v>
      </c>
      <c r="C2284" s="196" t="s">
        <v>675</v>
      </c>
      <c r="D2284">
        <v>2</v>
      </c>
      <c r="E2284" t="s">
        <v>677</v>
      </c>
      <c r="F2284">
        <v>1961</v>
      </c>
      <c r="J2284">
        <v>26</v>
      </c>
    </row>
    <row r="2285" spans="1:10">
      <c r="A2285" s="10" t="str">
        <f t="shared" si="125"/>
        <v>USBLS21962</v>
      </c>
      <c r="B2285" s="195" t="s">
        <v>675</v>
      </c>
      <c r="C2285" s="196" t="s">
        <v>675</v>
      </c>
      <c r="D2285">
        <v>2</v>
      </c>
      <c r="E2285" t="s">
        <v>677</v>
      </c>
      <c r="F2285">
        <v>1962</v>
      </c>
      <c r="J2285">
        <v>26</v>
      </c>
    </row>
    <row r="2286" spans="1:10">
      <c r="A2286" s="10" t="str">
        <f t="shared" si="125"/>
        <v>USBLS21963</v>
      </c>
      <c r="B2286" s="195" t="s">
        <v>675</v>
      </c>
      <c r="C2286" s="196" t="s">
        <v>675</v>
      </c>
      <c r="D2286">
        <v>2</v>
      </c>
      <c r="E2286" t="s">
        <v>677</v>
      </c>
      <c r="F2286">
        <v>1963</v>
      </c>
      <c r="J2286">
        <v>27</v>
      </c>
    </row>
    <row r="2287" spans="1:10">
      <c r="A2287" s="10" t="str">
        <f t="shared" si="125"/>
        <v>USBLS21964</v>
      </c>
      <c r="B2287" s="195" t="s">
        <v>675</v>
      </c>
      <c r="C2287" s="196" t="s">
        <v>675</v>
      </c>
      <c r="D2287">
        <v>2</v>
      </c>
      <c r="E2287" t="s">
        <v>677</v>
      </c>
      <c r="F2287">
        <v>1964</v>
      </c>
      <c r="J2287">
        <v>27</v>
      </c>
    </row>
    <row r="2288" spans="1:10">
      <c r="A2288" s="10" t="str">
        <f t="shared" si="125"/>
        <v>USBLS21965</v>
      </c>
      <c r="B2288" s="195" t="s">
        <v>675</v>
      </c>
      <c r="C2288" s="196" t="s">
        <v>675</v>
      </c>
      <c r="D2288">
        <v>2</v>
      </c>
      <c r="E2288" t="s">
        <v>677</v>
      </c>
      <c r="F2288">
        <v>1965</v>
      </c>
      <c r="J2288">
        <v>28</v>
      </c>
    </row>
    <row r="2289" spans="1:10">
      <c r="A2289" s="10" t="str">
        <f t="shared" si="125"/>
        <v>USBLS21966</v>
      </c>
      <c r="B2289" s="195" t="s">
        <v>675</v>
      </c>
      <c r="C2289" s="196" t="s">
        <v>675</v>
      </c>
      <c r="D2289">
        <v>2</v>
      </c>
      <c r="E2289" t="s">
        <v>677</v>
      </c>
      <c r="F2289">
        <v>1966</v>
      </c>
      <c r="J2289">
        <v>28</v>
      </c>
    </row>
    <row r="2290" spans="1:10">
      <c r="A2290" s="10" t="str">
        <f t="shared" si="125"/>
        <v>USBLS21967</v>
      </c>
      <c r="B2290" s="195" t="s">
        <v>675</v>
      </c>
      <c r="C2290" s="196" t="s">
        <v>675</v>
      </c>
      <c r="D2290">
        <v>2</v>
      </c>
      <c r="E2290" t="s">
        <v>677</v>
      </c>
      <c r="F2290">
        <v>1967</v>
      </c>
      <c r="J2290">
        <v>29</v>
      </c>
    </row>
    <row r="2291" spans="1:10">
      <c r="A2291" s="10" t="str">
        <f t="shared" si="125"/>
        <v>USBLS21968</v>
      </c>
      <c r="B2291" s="195" t="s">
        <v>675</v>
      </c>
      <c r="C2291" s="196" t="s">
        <v>675</v>
      </c>
      <c r="D2291">
        <v>2</v>
      </c>
      <c r="E2291" t="s">
        <v>677</v>
      </c>
      <c r="F2291">
        <v>1968</v>
      </c>
      <c r="J2291">
        <v>31</v>
      </c>
    </row>
    <row r="2292" spans="1:10">
      <c r="A2292" s="10" t="str">
        <f t="shared" si="125"/>
        <v>USBLS21969</v>
      </c>
      <c r="B2292" s="195" t="s">
        <v>675</v>
      </c>
      <c r="C2292" s="196" t="s">
        <v>675</v>
      </c>
      <c r="D2292">
        <v>2</v>
      </c>
      <c r="E2292" t="s">
        <v>677</v>
      </c>
      <c r="F2292">
        <v>1969</v>
      </c>
      <c r="J2292">
        <v>33</v>
      </c>
    </row>
    <row r="2293" spans="1:10">
      <c r="A2293" s="10" t="str">
        <f t="shared" si="125"/>
        <v>USBLS21970</v>
      </c>
      <c r="B2293" s="195" t="s">
        <v>675</v>
      </c>
      <c r="C2293" s="196" t="s">
        <v>675</v>
      </c>
      <c r="D2293">
        <v>2</v>
      </c>
      <c r="E2293" t="s">
        <v>677</v>
      </c>
      <c r="F2293">
        <v>1970</v>
      </c>
      <c r="J2293">
        <v>35</v>
      </c>
    </row>
    <row r="2294" spans="1:10">
      <c r="A2294" s="10" t="str">
        <f t="shared" si="125"/>
        <v>USBLS21971</v>
      </c>
      <c r="B2294" s="195" t="s">
        <v>675</v>
      </c>
      <c r="C2294" s="196" t="s">
        <v>675</v>
      </c>
      <c r="D2294">
        <v>2</v>
      </c>
      <c r="E2294" t="s">
        <v>677</v>
      </c>
      <c r="F2294">
        <v>1971</v>
      </c>
      <c r="J2294">
        <v>37</v>
      </c>
    </row>
    <row r="2295" spans="1:10">
      <c r="A2295" s="10" t="str">
        <f t="shared" si="125"/>
        <v>USBLS21972</v>
      </c>
      <c r="B2295" s="195" t="s">
        <v>675</v>
      </c>
      <c r="C2295" s="196" t="s">
        <v>675</v>
      </c>
      <c r="D2295">
        <v>2</v>
      </c>
      <c r="E2295" t="s">
        <v>677</v>
      </c>
      <c r="F2295">
        <v>1972</v>
      </c>
      <c r="J2295">
        <v>38</v>
      </c>
    </row>
    <row r="2296" spans="1:10">
      <c r="A2296" s="10" t="str">
        <f t="shared" si="125"/>
        <v>USBLS21973</v>
      </c>
      <c r="B2296" s="195" t="s">
        <v>675</v>
      </c>
      <c r="C2296" s="196" t="s">
        <v>675</v>
      </c>
      <c r="D2296">
        <v>2</v>
      </c>
      <c r="E2296" t="s">
        <v>677</v>
      </c>
      <c r="F2296">
        <v>1973</v>
      </c>
      <c r="J2296">
        <v>40</v>
      </c>
    </row>
    <row r="2297" spans="1:10">
      <c r="A2297" s="10" t="str">
        <f t="shared" si="125"/>
        <v>USBLS21974</v>
      </c>
      <c r="B2297" s="195" t="s">
        <v>675</v>
      </c>
      <c r="C2297" s="196" t="s">
        <v>675</v>
      </c>
      <c r="D2297">
        <v>2</v>
      </c>
      <c r="E2297" t="s">
        <v>677</v>
      </c>
      <c r="F2297">
        <v>1974</v>
      </c>
      <c r="J2297">
        <v>44</v>
      </c>
    </row>
    <row r="2298" spans="1:10">
      <c r="A2298" s="10" t="str">
        <f t="shared" si="125"/>
        <v>USBLS21975</v>
      </c>
      <c r="B2298" s="195" t="s">
        <v>675</v>
      </c>
      <c r="C2298" s="196" t="s">
        <v>675</v>
      </c>
      <c r="D2298">
        <v>2</v>
      </c>
      <c r="E2298" t="s">
        <v>677</v>
      </c>
      <c r="F2298">
        <v>1975</v>
      </c>
      <c r="J2298">
        <v>49</v>
      </c>
    </row>
    <row r="2299" spans="1:10">
      <c r="A2299" s="10" t="str">
        <f t="shared" si="125"/>
        <v>USBLS21976</v>
      </c>
      <c r="B2299" s="195" t="s">
        <v>675</v>
      </c>
      <c r="C2299" s="196" t="s">
        <v>675</v>
      </c>
      <c r="D2299">
        <v>2</v>
      </c>
      <c r="E2299" t="s">
        <v>677</v>
      </c>
      <c r="F2299">
        <v>1976</v>
      </c>
      <c r="J2299">
        <v>52</v>
      </c>
    </row>
    <row r="2300" spans="1:10">
      <c r="A2300" s="10" t="str">
        <f t="shared" si="125"/>
        <v>USBLS21977</v>
      </c>
      <c r="B2300" s="195" t="s">
        <v>675</v>
      </c>
      <c r="C2300" s="196" t="s">
        <v>675</v>
      </c>
      <c r="D2300">
        <v>2</v>
      </c>
      <c r="E2300" t="s">
        <v>677</v>
      </c>
      <c r="F2300">
        <v>1977</v>
      </c>
      <c r="J2300">
        <v>56</v>
      </c>
    </row>
    <row r="2301" spans="1:10">
      <c r="A2301" s="10" t="str">
        <f t="shared" si="125"/>
        <v>USBLS21978</v>
      </c>
      <c r="B2301" s="195" t="s">
        <v>675</v>
      </c>
      <c r="C2301" s="196" t="s">
        <v>675</v>
      </c>
      <c r="D2301">
        <v>2</v>
      </c>
      <c r="E2301" t="s">
        <v>677</v>
      </c>
      <c r="F2301">
        <v>1978</v>
      </c>
      <c r="J2301">
        <v>60</v>
      </c>
    </row>
    <row r="2302" spans="1:10">
      <c r="A2302" s="10" t="str">
        <f t="shared" si="125"/>
        <v>USBLS21979</v>
      </c>
      <c r="B2302" s="195" t="s">
        <v>675</v>
      </c>
      <c r="C2302" s="196" t="s">
        <v>675</v>
      </c>
      <c r="D2302">
        <v>2</v>
      </c>
      <c r="E2302" t="s">
        <v>677</v>
      </c>
      <c r="F2302">
        <v>1979</v>
      </c>
      <c r="J2302">
        <v>67</v>
      </c>
    </row>
    <row r="2303" spans="1:10">
      <c r="A2303" s="10" t="str">
        <f t="shared" si="125"/>
        <v>USBLS21980</v>
      </c>
      <c r="B2303" s="195" t="s">
        <v>675</v>
      </c>
      <c r="C2303" s="196" t="s">
        <v>675</v>
      </c>
      <c r="D2303">
        <v>2</v>
      </c>
      <c r="E2303" t="s">
        <v>677</v>
      </c>
      <c r="F2303">
        <v>1980</v>
      </c>
      <c r="J2303">
        <v>75</v>
      </c>
    </row>
    <row r="2304" spans="1:10">
      <c r="A2304" s="10" t="str">
        <f t="shared" si="125"/>
        <v>USBLS21981</v>
      </c>
      <c r="B2304" s="195" t="s">
        <v>675</v>
      </c>
      <c r="C2304" s="196" t="s">
        <v>675</v>
      </c>
      <c r="D2304">
        <v>2</v>
      </c>
      <c r="E2304" t="s">
        <v>677</v>
      </c>
      <c r="F2304">
        <v>1981</v>
      </c>
      <c r="J2304">
        <v>83</v>
      </c>
    </row>
    <row r="2305" spans="1:10">
      <c r="A2305" s="10" t="str">
        <f t="shared" si="125"/>
        <v>USBLS21982</v>
      </c>
      <c r="B2305" s="195" t="s">
        <v>675</v>
      </c>
      <c r="C2305" s="196" t="s">
        <v>675</v>
      </c>
      <c r="D2305">
        <v>2</v>
      </c>
      <c r="E2305" t="s">
        <v>677</v>
      </c>
      <c r="F2305">
        <v>1982</v>
      </c>
      <c r="J2305">
        <v>89</v>
      </c>
    </row>
    <row r="2306" spans="1:10">
      <c r="A2306" s="10" t="str">
        <f t="shared" si="125"/>
        <v>USBLS21983</v>
      </c>
      <c r="B2306" s="195" t="s">
        <v>675</v>
      </c>
      <c r="C2306" s="196" t="s">
        <v>675</v>
      </c>
      <c r="D2306">
        <v>2</v>
      </c>
      <c r="E2306" t="s">
        <v>677</v>
      </c>
      <c r="F2306">
        <v>1983</v>
      </c>
      <c r="J2306">
        <v>92</v>
      </c>
    </row>
    <row r="2307" spans="1:10">
      <c r="A2307" s="10" t="str">
        <f t="shared" si="125"/>
        <v>USBLS21984</v>
      </c>
      <c r="B2307" s="195" t="s">
        <v>675</v>
      </c>
      <c r="C2307" s="196" t="s">
        <v>675</v>
      </c>
      <c r="D2307">
        <v>2</v>
      </c>
      <c r="E2307" t="s">
        <v>677</v>
      </c>
      <c r="F2307">
        <v>1984</v>
      </c>
      <c r="J2307">
        <v>96</v>
      </c>
    </row>
    <row r="2308" spans="1:10">
      <c r="A2308" s="10" t="str">
        <f t="shared" si="125"/>
        <v>USBLS21985</v>
      </c>
      <c r="B2308" s="195" t="s">
        <v>675</v>
      </c>
      <c r="C2308" s="196" t="s">
        <v>675</v>
      </c>
      <c r="D2308">
        <v>2</v>
      </c>
      <c r="E2308" t="s">
        <v>677</v>
      </c>
      <c r="F2308">
        <v>1985</v>
      </c>
      <c r="J2308">
        <v>100</v>
      </c>
    </row>
    <row r="2309" spans="1:10">
      <c r="A2309" s="10" t="str">
        <f t="shared" si="125"/>
        <v>USBLS21986</v>
      </c>
      <c r="B2309" s="195" t="s">
        <v>675</v>
      </c>
      <c r="C2309" s="196" t="s">
        <v>675</v>
      </c>
      <c r="D2309">
        <v>2</v>
      </c>
      <c r="E2309" t="s">
        <v>677</v>
      </c>
      <c r="F2309">
        <v>1986</v>
      </c>
      <c r="J2309">
        <v>102</v>
      </c>
    </row>
    <row r="2310" spans="1:10">
      <c r="A2310" s="10" t="str">
        <f t="shared" si="125"/>
        <v>USBLS21987</v>
      </c>
      <c r="B2310" s="195" t="s">
        <v>675</v>
      </c>
      <c r="C2310" s="196" t="s">
        <v>675</v>
      </c>
      <c r="D2310">
        <v>2</v>
      </c>
      <c r="E2310" t="s">
        <v>677</v>
      </c>
      <c r="F2310">
        <v>1987</v>
      </c>
      <c r="J2310">
        <v>104</v>
      </c>
    </row>
    <row r="2311" spans="1:10">
      <c r="A2311" s="10" t="str">
        <f t="shared" si="125"/>
        <v>USBLS21988</v>
      </c>
      <c r="B2311" s="195" t="s">
        <v>675</v>
      </c>
      <c r="C2311" s="196" t="s">
        <v>675</v>
      </c>
      <c r="D2311">
        <v>2</v>
      </c>
      <c r="E2311" t="s">
        <v>677</v>
      </c>
      <c r="F2311">
        <v>1988</v>
      </c>
      <c r="J2311">
        <v>104</v>
      </c>
    </row>
    <row r="2312" spans="1:10">
      <c r="A2312" s="10" t="str">
        <f t="shared" si="125"/>
        <v>USBLS21989</v>
      </c>
      <c r="B2312" s="195" t="s">
        <v>675</v>
      </c>
      <c r="C2312" s="196" t="s">
        <v>675</v>
      </c>
      <c r="D2312">
        <v>2</v>
      </c>
      <c r="E2312" t="s">
        <v>677</v>
      </c>
      <c r="F2312">
        <v>1989</v>
      </c>
      <c r="J2312">
        <v>106</v>
      </c>
    </row>
    <row r="2313" spans="1:10">
      <c r="A2313" s="10" t="str">
        <f t="shared" si="125"/>
        <v>USBLS21990</v>
      </c>
      <c r="B2313" s="195" t="s">
        <v>675</v>
      </c>
      <c r="C2313" s="196" t="s">
        <v>675</v>
      </c>
      <c r="D2313">
        <v>2</v>
      </c>
      <c r="E2313" t="s">
        <v>677</v>
      </c>
      <c r="F2313">
        <v>1990</v>
      </c>
      <c r="J2313">
        <v>108</v>
      </c>
    </row>
    <row r="2314" spans="1:10">
      <c r="A2314" s="10" t="str">
        <f t="shared" si="125"/>
        <v>USBLS21991</v>
      </c>
      <c r="B2314" s="195" t="s">
        <v>675</v>
      </c>
      <c r="C2314" s="196" t="s">
        <v>675</v>
      </c>
      <c r="D2314">
        <v>2</v>
      </c>
      <c r="E2314" t="s">
        <v>677</v>
      </c>
      <c r="F2314">
        <v>1991</v>
      </c>
      <c r="J2314">
        <v>109</v>
      </c>
    </row>
    <row r="2315" spans="1:10">
      <c r="A2315" s="10" t="str">
        <f t="shared" si="125"/>
        <v>USBLS21992</v>
      </c>
      <c r="B2315" s="195" t="s">
        <v>675</v>
      </c>
      <c r="C2315" s="196" t="s">
        <v>675</v>
      </c>
      <c r="D2315">
        <v>2</v>
      </c>
      <c r="E2315" t="s">
        <v>677</v>
      </c>
      <c r="F2315">
        <v>1992</v>
      </c>
      <c r="J2315">
        <v>110</v>
      </c>
    </row>
    <row r="2316" spans="1:10">
      <c r="A2316" s="10" t="str">
        <f t="shared" si="125"/>
        <v>USBLS21993</v>
      </c>
      <c r="B2316" s="195" t="s">
        <v>675</v>
      </c>
      <c r="C2316" s="196" t="s">
        <v>675</v>
      </c>
      <c r="D2316">
        <v>2</v>
      </c>
      <c r="E2316" t="s">
        <v>677</v>
      </c>
      <c r="F2316">
        <v>1993</v>
      </c>
      <c r="J2316">
        <v>112</v>
      </c>
    </row>
    <row r="2317" spans="1:10">
      <c r="A2317" s="10" t="str">
        <f t="shared" si="125"/>
        <v>USBLS21994</v>
      </c>
      <c r="B2317" s="195" t="s">
        <v>675</v>
      </c>
      <c r="C2317" s="196" t="s">
        <v>675</v>
      </c>
      <c r="D2317">
        <v>2</v>
      </c>
      <c r="E2317" t="s">
        <v>677</v>
      </c>
      <c r="F2317">
        <v>1994</v>
      </c>
      <c r="J2317">
        <v>113</v>
      </c>
    </row>
    <row r="2318" spans="1:10">
      <c r="A2318" s="10" t="str">
        <f t="shared" si="125"/>
        <v>USBLS21995</v>
      </c>
      <c r="B2318" s="195" t="s">
        <v>675</v>
      </c>
      <c r="C2318" s="196" t="s">
        <v>675</v>
      </c>
      <c r="D2318">
        <v>2</v>
      </c>
      <c r="E2318" t="s">
        <v>677</v>
      </c>
      <c r="F2318">
        <v>1995</v>
      </c>
      <c r="J2318">
        <v>114</v>
      </c>
    </row>
    <row r="2319" spans="1:10">
      <c r="A2319" s="10" t="str">
        <f t="shared" si="125"/>
        <v>USBLS21996</v>
      </c>
      <c r="B2319" s="195" t="s">
        <v>675</v>
      </c>
      <c r="C2319" s="196" t="s">
        <v>675</v>
      </c>
      <c r="D2319">
        <v>2</v>
      </c>
      <c r="E2319" t="s">
        <v>677</v>
      </c>
      <c r="F2319">
        <v>1996</v>
      </c>
      <c r="J2319">
        <v>115</v>
      </c>
    </row>
    <row r="2320" spans="1:10">
      <c r="A2320" s="10" t="str">
        <f t="shared" si="125"/>
        <v>USBLS21997</v>
      </c>
      <c r="B2320" s="195" t="s">
        <v>675</v>
      </c>
      <c r="C2320" s="196" t="s">
        <v>675</v>
      </c>
      <c r="D2320">
        <v>2</v>
      </c>
      <c r="E2320" t="s">
        <v>677</v>
      </c>
      <c r="F2320">
        <v>1997</v>
      </c>
      <c r="J2320">
        <v>116</v>
      </c>
    </row>
    <row r="2321" spans="1:10">
      <c r="A2321" s="10" t="str">
        <f t="shared" si="125"/>
        <v>USBLS21998</v>
      </c>
      <c r="B2321" s="195" t="s">
        <v>675</v>
      </c>
      <c r="C2321" s="196" t="s">
        <v>675</v>
      </c>
      <c r="D2321">
        <v>2</v>
      </c>
      <c r="E2321" t="s">
        <v>677</v>
      </c>
      <c r="F2321">
        <v>1998</v>
      </c>
      <c r="J2321">
        <v>115</v>
      </c>
    </row>
    <row r="2322" spans="1:10">
      <c r="A2322" s="10" t="str">
        <f t="shared" si="125"/>
        <v>USBLS21999</v>
      </c>
      <c r="B2322" s="195" t="s">
        <v>675</v>
      </c>
      <c r="C2322" s="196" t="s">
        <v>675</v>
      </c>
      <c r="D2322">
        <v>2</v>
      </c>
      <c r="E2322" t="s">
        <v>677</v>
      </c>
      <c r="F2322">
        <v>1999</v>
      </c>
      <c r="J2322">
        <v>113</v>
      </c>
    </row>
    <row r="2323" spans="1:10">
      <c r="A2323" s="10" t="str">
        <f t="shared" si="125"/>
        <v>USBLS22000</v>
      </c>
      <c r="B2323" s="195" t="s">
        <v>675</v>
      </c>
      <c r="C2323" s="196" t="s">
        <v>675</v>
      </c>
      <c r="D2323">
        <v>2</v>
      </c>
      <c r="E2323" t="s">
        <v>677</v>
      </c>
      <c r="F2323">
        <v>2000</v>
      </c>
      <c r="J2323">
        <v>110</v>
      </c>
    </row>
    <row r="2324" spans="1:10">
      <c r="A2324" s="10" t="str">
        <f t="shared" ref="A2324:A2388" si="126">CONCATENATE(B2324,D2324,F2324)</f>
        <v>USBLS22001</v>
      </c>
      <c r="B2324" s="195" t="s">
        <v>675</v>
      </c>
      <c r="C2324" s="196" t="s">
        <v>675</v>
      </c>
      <c r="D2324">
        <v>2</v>
      </c>
      <c r="E2324" t="s">
        <v>677</v>
      </c>
      <c r="F2324">
        <v>2001</v>
      </c>
      <c r="J2324">
        <v>109</v>
      </c>
    </row>
    <row r="2325" spans="1:10">
      <c r="A2325" s="10" t="str">
        <f t="shared" si="126"/>
        <v>USBLS22002</v>
      </c>
      <c r="B2325" s="195" t="s">
        <v>675</v>
      </c>
      <c r="C2325" s="196" t="s">
        <v>675</v>
      </c>
      <c r="D2325">
        <v>2</v>
      </c>
      <c r="E2325" t="s">
        <v>677</v>
      </c>
      <c r="F2325">
        <v>2002</v>
      </c>
      <c r="J2325">
        <v>105</v>
      </c>
    </row>
    <row r="2326" spans="1:10">
      <c r="A2326" s="10" t="str">
        <f t="shared" si="126"/>
        <v>USBLS22003</v>
      </c>
      <c r="B2326" s="195" t="s">
        <v>675</v>
      </c>
      <c r="C2326" s="196" t="s">
        <v>675</v>
      </c>
      <c r="D2326">
        <v>2</v>
      </c>
      <c r="E2326" t="s">
        <v>677</v>
      </c>
      <c r="F2326">
        <v>2003</v>
      </c>
      <c r="J2326">
        <v>102</v>
      </c>
    </row>
    <row r="2327" spans="1:10">
      <c r="A2327" s="10" t="str">
        <f t="shared" si="126"/>
        <v>USBLS22004</v>
      </c>
      <c r="B2327" s="195" t="s">
        <v>675</v>
      </c>
      <c r="C2327" s="196" t="s">
        <v>675</v>
      </c>
      <c r="D2327">
        <v>2</v>
      </c>
      <c r="E2327" t="s">
        <v>677</v>
      </c>
      <c r="F2327">
        <v>2004</v>
      </c>
      <c r="J2327">
        <v>98</v>
      </c>
    </row>
    <row r="2328" spans="1:10">
      <c r="A2328" s="10" t="str">
        <f t="shared" si="126"/>
        <v>USBLS22005</v>
      </c>
      <c r="B2328" s="195" t="s">
        <v>675</v>
      </c>
      <c r="C2328" s="196" t="s">
        <v>675</v>
      </c>
      <c r="D2328">
        <v>2</v>
      </c>
      <c r="E2328" t="s">
        <v>677</v>
      </c>
      <c r="F2328">
        <v>2005</v>
      </c>
      <c r="J2328">
        <v>97</v>
      </c>
    </row>
    <row r="2329" spans="1:10">
      <c r="A2329" s="10" t="str">
        <f t="shared" si="126"/>
        <v>USBLS22006</v>
      </c>
      <c r="B2329" s="195" t="s">
        <v>675</v>
      </c>
      <c r="C2329" s="196" t="s">
        <v>675</v>
      </c>
      <c r="D2329">
        <v>2</v>
      </c>
      <c r="E2329" t="s">
        <v>677</v>
      </c>
      <c r="F2329">
        <v>2006</v>
      </c>
      <c r="J2329">
        <v>97</v>
      </c>
    </row>
    <row r="2330" spans="1:10">
      <c r="A2330" s="10" t="str">
        <f t="shared" si="126"/>
        <v>USBLS22007</v>
      </c>
      <c r="B2330" s="195" t="s">
        <v>675</v>
      </c>
      <c r="C2330" s="196" t="s">
        <v>675</v>
      </c>
      <c r="D2330">
        <v>2</v>
      </c>
      <c r="E2330" t="s">
        <v>677</v>
      </c>
      <c r="F2330">
        <v>2007</v>
      </c>
      <c r="J2330">
        <v>96</v>
      </c>
    </row>
    <row r="2331" spans="1:10">
      <c r="A2331" s="10" t="str">
        <f t="shared" si="126"/>
        <v>USBLS22008</v>
      </c>
      <c r="B2331" s="195" t="s">
        <v>675</v>
      </c>
      <c r="C2331" s="196" t="s">
        <v>675</v>
      </c>
      <c r="D2331">
        <v>2</v>
      </c>
      <c r="E2331" t="s">
        <v>677</v>
      </c>
      <c r="F2331">
        <v>2008</v>
      </c>
      <c r="J2331">
        <v>97</v>
      </c>
    </row>
    <row r="2332" spans="1:10">
      <c r="A2332" s="10" t="str">
        <f t="shared" si="126"/>
        <v>USBLS22009</v>
      </c>
      <c r="B2332" s="195" t="s">
        <v>675</v>
      </c>
      <c r="C2332" s="196" t="s">
        <v>675</v>
      </c>
      <c r="D2332">
        <v>2</v>
      </c>
      <c r="E2332" t="s">
        <v>677</v>
      </c>
      <c r="F2332">
        <v>2009</v>
      </c>
      <c r="J2332">
        <v>97</v>
      </c>
    </row>
    <row r="2333" spans="1:10">
      <c r="A2333" s="10" t="str">
        <f t="shared" si="126"/>
        <v>USBLS22010</v>
      </c>
      <c r="B2333" s="195" t="s">
        <v>675</v>
      </c>
      <c r="C2333" s="196" t="s">
        <v>675</v>
      </c>
      <c r="D2333">
        <v>2</v>
      </c>
      <c r="E2333" t="s">
        <v>677</v>
      </c>
      <c r="F2333">
        <v>2010</v>
      </c>
      <c r="J2333">
        <v>97</v>
      </c>
    </row>
    <row r="2334" spans="1:10">
      <c r="A2334" s="10" t="str">
        <f t="shared" si="126"/>
        <v>USBLS22011</v>
      </c>
      <c r="B2334" s="195" t="s">
        <v>675</v>
      </c>
      <c r="C2334" s="196" t="s">
        <v>675</v>
      </c>
      <c r="D2334">
        <v>2</v>
      </c>
      <c r="E2334" t="s">
        <v>677</v>
      </c>
      <c r="F2334">
        <v>2011</v>
      </c>
      <c r="J2334">
        <v>96</v>
      </c>
    </row>
    <row r="2335" spans="1:10">
      <c r="A2335" s="10" t="str">
        <f t="shared" si="126"/>
        <v>USBLS22012</v>
      </c>
      <c r="B2335" s="195" t="s">
        <v>675</v>
      </c>
      <c r="C2335" s="196" t="s">
        <v>675</v>
      </c>
      <c r="D2335">
        <v>2</v>
      </c>
      <c r="E2335" t="s">
        <v>677</v>
      </c>
      <c r="F2335">
        <v>2012</v>
      </c>
      <c r="J2335">
        <v>96</v>
      </c>
    </row>
    <row r="2336" spans="1:10">
      <c r="A2336" s="10" t="str">
        <f t="shared" si="126"/>
        <v>USBLS22013</v>
      </c>
      <c r="B2336" s="195" t="s">
        <v>675</v>
      </c>
      <c r="C2336" s="196" t="s">
        <v>675</v>
      </c>
      <c r="D2336">
        <v>2</v>
      </c>
      <c r="E2336" t="s">
        <v>677</v>
      </c>
      <c r="F2336">
        <v>2013</v>
      </c>
      <c r="J2336">
        <v>95</v>
      </c>
    </row>
    <row r="2337" spans="1:10">
      <c r="A2337" s="10" t="str">
        <f t="shared" si="126"/>
        <v>USBLS22014</v>
      </c>
      <c r="B2337" s="195" t="s">
        <v>675</v>
      </c>
      <c r="C2337" s="196" t="s">
        <v>675</v>
      </c>
      <c r="D2337">
        <v>2</v>
      </c>
      <c r="E2337" t="s">
        <v>677</v>
      </c>
      <c r="F2337">
        <v>2014</v>
      </c>
      <c r="J2337">
        <v>96</v>
      </c>
    </row>
    <row r="2338" spans="1:10">
      <c r="A2338" s="10" t="str">
        <f t="shared" si="126"/>
        <v>USBLS22015</v>
      </c>
      <c r="B2338" s="195" t="s">
        <v>675</v>
      </c>
      <c r="C2338" s="196" t="s">
        <v>675</v>
      </c>
      <c r="D2338">
        <v>2</v>
      </c>
      <c r="E2338" t="s">
        <v>677</v>
      </c>
      <c r="F2338">
        <v>2015</v>
      </c>
      <c r="J2338">
        <v>96</v>
      </c>
    </row>
    <row r="2339" spans="1:10">
      <c r="A2339" s="10" t="str">
        <f t="shared" si="126"/>
        <v>USBLS22016</v>
      </c>
      <c r="B2339" s="195" t="s">
        <v>675</v>
      </c>
      <c r="C2339" s="196" t="s">
        <v>675</v>
      </c>
      <c r="D2339">
        <v>2</v>
      </c>
      <c r="E2339" t="s">
        <v>677</v>
      </c>
      <c r="F2339">
        <v>2016</v>
      </c>
      <c r="J2339">
        <v>96</v>
      </c>
    </row>
    <row r="2340" spans="1:10">
      <c r="A2340" s="10" t="str">
        <f t="shared" si="126"/>
        <v>USBLS22017</v>
      </c>
      <c r="B2340" s="195" t="s">
        <v>675</v>
      </c>
      <c r="C2340" s="196" t="s">
        <v>675</v>
      </c>
      <c r="D2340">
        <v>2</v>
      </c>
      <c r="E2340" t="s">
        <v>677</v>
      </c>
      <c r="F2340">
        <v>2017</v>
      </c>
      <c r="J2340">
        <v>94</v>
      </c>
    </row>
    <row r="2341" spans="1:10">
      <c r="A2341" s="10" t="str">
        <f t="shared" ref="A2341" si="127">CONCATENATE(B2341,D2341,F2341)</f>
        <v>USBLS22018</v>
      </c>
      <c r="B2341" s="195" t="s">
        <v>675</v>
      </c>
      <c r="C2341" s="196" t="s">
        <v>675</v>
      </c>
      <c r="D2341">
        <v>2</v>
      </c>
      <c r="E2341" t="s">
        <v>677</v>
      </c>
      <c r="F2341">
        <v>2018</v>
      </c>
      <c r="J2341">
        <v>94</v>
      </c>
    </row>
    <row r="2342" spans="1:10">
      <c r="A2342" s="10" t="str">
        <f t="shared" si="126"/>
        <v>USBLS31913</v>
      </c>
      <c r="B2342" s="195" t="s">
        <v>675</v>
      </c>
      <c r="C2342" s="196" t="s">
        <v>675</v>
      </c>
      <c r="D2342">
        <v>3</v>
      </c>
      <c r="E2342" s="10" t="s">
        <v>678</v>
      </c>
      <c r="F2342">
        <v>1913</v>
      </c>
      <c r="J2342">
        <v>6</v>
      </c>
    </row>
    <row r="2343" spans="1:10">
      <c r="A2343" s="10" t="str">
        <f t="shared" si="126"/>
        <v>USBLS31914</v>
      </c>
      <c r="B2343" s="195" t="s">
        <v>675</v>
      </c>
      <c r="C2343" s="196" t="s">
        <v>675</v>
      </c>
      <c r="D2343">
        <v>3</v>
      </c>
      <c r="E2343" s="10" t="s">
        <v>678</v>
      </c>
      <c r="F2343">
        <v>1914</v>
      </c>
      <c r="J2343">
        <v>6</v>
      </c>
    </row>
    <row r="2344" spans="1:10">
      <c r="A2344" s="10" t="str">
        <f t="shared" si="126"/>
        <v>USBLS31915</v>
      </c>
      <c r="B2344" s="195" t="s">
        <v>675</v>
      </c>
      <c r="C2344" s="196" t="s">
        <v>675</v>
      </c>
      <c r="D2344">
        <v>3</v>
      </c>
      <c r="E2344" s="10" t="s">
        <v>678</v>
      </c>
      <c r="F2344">
        <v>1915</v>
      </c>
      <c r="J2344">
        <v>6</v>
      </c>
    </row>
    <row r="2345" spans="1:10">
      <c r="A2345" s="10" t="str">
        <f t="shared" si="126"/>
        <v>USBLS31916</v>
      </c>
      <c r="B2345" s="195" t="s">
        <v>675</v>
      </c>
      <c r="C2345" s="196" t="s">
        <v>675</v>
      </c>
      <c r="D2345">
        <v>3</v>
      </c>
      <c r="E2345" s="10" t="s">
        <v>678</v>
      </c>
      <c r="F2345">
        <v>1916</v>
      </c>
      <c r="J2345">
        <v>7</v>
      </c>
    </row>
    <row r="2346" spans="1:10">
      <c r="A2346" s="10" t="str">
        <f t="shared" si="126"/>
        <v>USBLS31917</v>
      </c>
      <c r="B2346" s="195" t="s">
        <v>675</v>
      </c>
      <c r="C2346" s="196" t="s">
        <v>675</v>
      </c>
      <c r="D2346">
        <v>3</v>
      </c>
      <c r="E2346" s="10" t="s">
        <v>678</v>
      </c>
      <c r="F2346">
        <v>1917</v>
      </c>
      <c r="J2346">
        <v>8</v>
      </c>
    </row>
    <row r="2347" spans="1:10">
      <c r="A2347" s="10" t="str">
        <f t="shared" si="126"/>
        <v>USBLS31918</v>
      </c>
      <c r="B2347" s="195" t="s">
        <v>675</v>
      </c>
      <c r="C2347" s="196" t="s">
        <v>675</v>
      </c>
      <c r="D2347">
        <v>3</v>
      </c>
      <c r="E2347" s="10" t="s">
        <v>678</v>
      </c>
      <c r="F2347">
        <v>1918</v>
      </c>
      <c r="J2347">
        <v>9</v>
      </c>
    </row>
    <row r="2348" spans="1:10">
      <c r="A2348" s="10" t="str">
        <f t="shared" si="126"/>
        <v>USBLS31919</v>
      </c>
      <c r="B2348" s="195" t="s">
        <v>675</v>
      </c>
      <c r="C2348" s="196" t="s">
        <v>675</v>
      </c>
      <c r="D2348">
        <v>3</v>
      </c>
      <c r="E2348" s="10" t="s">
        <v>678</v>
      </c>
      <c r="F2348">
        <v>1919</v>
      </c>
      <c r="J2348">
        <v>10</v>
      </c>
    </row>
    <row r="2349" spans="1:10">
      <c r="A2349" s="10" t="str">
        <f t="shared" si="126"/>
        <v>USBLS31920</v>
      </c>
      <c r="B2349" s="195" t="s">
        <v>675</v>
      </c>
      <c r="C2349" s="196" t="s">
        <v>675</v>
      </c>
      <c r="D2349">
        <v>3</v>
      </c>
      <c r="E2349" s="10" t="s">
        <v>678</v>
      </c>
      <c r="F2349">
        <v>1920</v>
      </c>
      <c r="J2349">
        <v>12</v>
      </c>
    </row>
    <row r="2350" spans="1:10">
      <c r="A2350" s="10" t="str">
        <f t="shared" si="126"/>
        <v>USBLS31921</v>
      </c>
      <c r="B2350" s="195" t="s">
        <v>675</v>
      </c>
      <c r="C2350" s="196" t="s">
        <v>675</v>
      </c>
      <c r="D2350">
        <v>3</v>
      </c>
      <c r="E2350" s="10" t="s">
        <v>678</v>
      </c>
      <c r="F2350">
        <v>1921</v>
      </c>
      <c r="J2350">
        <v>11</v>
      </c>
    </row>
    <row r="2351" spans="1:10">
      <c r="A2351" s="10" t="str">
        <f t="shared" si="126"/>
        <v>USBLS31922</v>
      </c>
      <c r="B2351" s="195" t="s">
        <v>675</v>
      </c>
      <c r="C2351" s="196" t="s">
        <v>675</v>
      </c>
      <c r="D2351">
        <v>3</v>
      </c>
      <c r="E2351" s="10" t="s">
        <v>678</v>
      </c>
      <c r="F2351">
        <v>1922</v>
      </c>
      <c r="J2351">
        <v>10</v>
      </c>
    </row>
    <row r="2352" spans="1:10">
      <c r="A2352" s="10" t="str">
        <f t="shared" si="126"/>
        <v>USBLS31923</v>
      </c>
      <c r="B2352" s="195" t="s">
        <v>675</v>
      </c>
      <c r="C2352" s="196" t="s">
        <v>675</v>
      </c>
      <c r="D2352">
        <v>3</v>
      </c>
      <c r="E2352" s="10" t="s">
        <v>678</v>
      </c>
      <c r="F2352">
        <v>1923</v>
      </c>
      <c r="J2352">
        <v>10</v>
      </c>
    </row>
    <row r="2353" spans="1:10">
      <c r="A2353" s="10" t="str">
        <f t="shared" si="126"/>
        <v>USBLS31924</v>
      </c>
      <c r="B2353" s="195" t="s">
        <v>675</v>
      </c>
      <c r="C2353" s="196" t="s">
        <v>675</v>
      </c>
      <c r="D2353">
        <v>3</v>
      </c>
      <c r="E2353" s="10" t="s">
        <v>678</v>
      </c>
      <c r="F2353">
        <v>1924</v>
      </c>
      <c r="J2353">
        <v>10</v>
      </c>
    </row>
    <row r="2354" spans="1:10">
      <c r="A2354" s="10" t="str">
        <f t="shared" si="126"/>
        <v>USBLS31925</v>
      </c>
      <c r="B2354" s="195" t="s">
        <v>675</v>
      </c>
      <c r="C2354" s="196" t="s">
        <v>675</v>
      </c>
      <c r="D2354">
        <v>3</v>
      </c>
      <c r="E2354" s="10" t="s">
        <v>678</v>
      </c>
      <c r="F2354">
        <v>1925</v>
      </c>
      <c r="J2354">
        <v>11</v>
      </c>
    </row>
    <row r="2355" spans="1:10">
      <c r="A2355" s="10" t="str">
        <f t="shared" si="126"/>
        <v>USBLS31926</v>
      </c>
      <c r="B2355" s="195" t="s">
        <v>675</v>
      </c>
      <c r="C2355" s="196" t="s">
        <v>675</v>
      </c>
      <c r="D2355">
        <v>3</v>
      </c>
      <c r="E2355" s="10" t="s">
        <v>678</v>
      </c>
      <c r="F2355">
        <v>1926</v>
      </c>
      <c r="J2355">
        <v>11</v>
      </c>
    </row>
    <row r="2356" spans="1:10">
      <c r="A2356" s="10" t="str">
        <f t="shared" si="126"/>
        <v>USBLS31927</v>
      </c>
      <c r="B2356" s="195" t="s">
        <v>675</v>
      </c>
      <c r="C2356" s="196" t="s">
        <v>675</v>
      </c>
      <c r="D2356">
        <v>3</v>
      </c>
      <c r="E2356" s="10" t="s">
        <v>678</v>
      </c>
      <c r="F2356">
        <v>1927</v>
      </c>
      <c r="J2356">
        <v>10</v>
      </c>
    </row>
    <row r="2357" spans="1:10">
      <c r="A2357" s="10" t="str">
        <f t="shared" si="126"/>
        <v>USBLS31928</v>
      </c>
      <c r="B2357" s="195" t="s">
        <v>675</v>
      </c>
      <c r="C2357" s="196" t="s">
        <v>675</v>
      </c>
      <c r="D2357">
        <v>3</v>
      </c>
      <c r="E2357" s="10" t="s">
        <v>678</v>
      </c>
      <c r="F2357">
        <v>1928</v>
      </c>
      <c r="J2357">
        <v>10</v>
      </c>
    </row>
    <row r="2358" spans="1:10">
      <c r="A2358" s="10" t="str">
        <f t="shared" si="126"/>
        <v>USBLS31929</v>
      </c>
      <c r="B2358" s="195" t="s">
        <v>675</v>
      </c>
      <c r="C2358" s="196" t="s">
        <v>675</v>
      </c>
      <c r="D2358">
        <v>3</v>
      </c>
      <c r="E2358" s="10" t="s">
        <v>678</v>
      </c>
      <c r="F2358">
        <v>1929</v>
      </c>
      <c r="J2358">
        <v>10</v>
      </c>
    </row>
    <row r="2359" spans="1:10">
      <c r="A2359" s="10" t="str">
        <f t="shared" si="126"/>
        <v>USBLS31930</v>
      </c>
      <c r="B2359" s="195" t="s">
        <v>675</v>
      </c>
      <c r="C2359" s="196" t="s">
        <v>675</v>
      </c>
      <c r="D2359">
        <v>3</v>
      </c>
      <c r="E2359" s="10" t="s">
        <v>678</v>
      </c>
      <c r="F2359">
        <v>1930</v>
      </c>
      <c r="J2359">
        <v>10</v>
      </c>
    </row>
    <row r="2360" spans="1:10">
      <c r="A2360" s="10" t="str">
        <f t="shared" si="126"/>
        <v>USBLS31931</v>
      </c>
      <c r="B2360" s="195" t="s">
        <v>675</v>
      </c>
      <c r="C2360" s="196" t="s">
        <v>675</v>
      </c>
      <c r="D2360">
        <v>3</v>
      </c>
      <c r="E2360" s="10" t="s">
        <v>678</v>
      </c>
      <c r="F2360">
        <v>1931</v>
      </c>
      <c r="J2360">
        <v>9</v>
      </c>
    </row>
    <row r="2361" spans="1:10">
      <c r="A2361" s="10" t="str">
        <f t="shared" si="126"/>
        <v>USBLS31932</v>
      </c>
      <c r="B2361" s="195" t="s">
        <v>675</v>
      </c>
      <c r="C2361" s="196" t="s">
        <v>675</v>
      </c>
      <c r="D2361">
        <v>3</v>
      </c>
      <c r="E2361" s="10" t="s">
        <v>678</v>
      </c>
      <c r="F2361">
        <v>1932</v>
      </c>
      <c r="J2361">
        <v>8</v>
      </c>
    </row>
    <row r="2362" spans="1:10">
      <c r="A2362" s="10" t="str">
        <f t="shared" si="126"/>
        <v>USBLS31933</v>
      </c>
      <c r="B2362" s="195" t="s">
        <v>675</v>
      </c>
      <c r="C2362" s="196" t="s">
        <v>675</v>
      </c>
      <c r="D2362">
        <v>3</v>
      </c>
      <c r="E2362" s="10" t="s">
        <v>678</v>
      </c>
      <c r="F2362">
        <v>1933</v>
      </c>
      <c r="J2362">
        <v>7</v>
      </c>
    </row>
    <row r="2363" spans="1:10">
      <c r="A2363" s="10" t="str">
        <f t="shared" si="126"/>
        <v>USBLS31934</v>
      </c>
      <c r="B2363" s="195" t="s">
        <v>675</v>
      </c>
      <c r="C2363" s="196" t="s">
        <v>675</v>
      </c>
      <c r="D2363">
        <v>3</v>
      </c>
      <c r="E2363" s="10" t="s">
        <v>678</v>
      </c>
      <c r="F2363">
        <v>1934</v>
      </c>
      <c r="J2363">
        <v>7</v>
      </c>
    </row>
    <row r="2364" spans="1:10">
      <c r="A2364" s="10" t="str">
        <f t="shared" si="126"/>
        <v>USBLS31935</v>
      </c>
      <c r="B2364" s="195" t="s">
        <v>675</v>
      </c>
      <c r="C2364" s="196" t="s">
        <v>675</v>
      </c>
      <c r="D2364">
        <v>3</v>
      </c>
      <c r="E2364" s="10" t="s">
        <v>678</v>
      </c>
      <c r="F2364">
        <v>1935</v>
      </c>
      <c r="J2364">
        <v>7</v>
      </c>
    </row>
    <row r="2365" spans="1:10">
      <c r="A2365" s="10" t="str">
        <f t="shared" si="126"/>
        <v>USBLS31936</v>
      </c>
      <c r="B2365" s="195" t="s">
        <v>675</v>
      </c>
      <c r="C2365" s="196" t="s">
        <v>675</v>
      </c>
      <c r="D2365">
        <v>3</v>
      </c>
      <c r="E2365" s="10" t="s">
        <v>678</v>
      </c>
      <c r="F2365">
        <v>1936</v>
      </c>
      <c r="J2365">
        <v>7</v>
      </c>
    </row>
    <row r="2366" spans="1:10">
      <c r="A2366" s="10" t="str">
        <f t="shared" si="126"/>
        <v>USBLS31937</v>
      </c>
      <c r="B2366" s="195" t="s">
        <v>675</v>
      </c>
      <c r="C2366" s="196" t="s">
        <v>675</v>
      </c>
      <c r="D2366">
        <v>3</v>
      </c>
      <c r="E2366" s="10" t="s">
        <v>678</v>
      </c>
      <c r="F2366">
        <v>1937</v>
      </c>
      <c r="J2366">
        <v>7</v>
      </c>
    </row>
    <row r="2367" spans="1:10">
      <c r="A2367" s="10" t="str">
        <f t="shared" si="126"/>
        <v>USBLS31938</v>
      </c>
      <c r="B2367" s="195" t="s">
        <v>675</v>
      </c>
      <c r="C2367" s="196" t="s">
        <v>675</v>
      </c>
      <c r="D2367">
        <v>3</v>
      </c>
      <c r="E2367" s="10" t="s">
        <v>678</v>
      </c>
      <c r="F2367">
        <v>1938</v>
      </c>
      <c r="J2367">
        <v>7</v>
      </c>
    </row>
    <row r="2368" spans="1:10">
      <c r="A2368" s="10" t="str">
        <f t="shared" si="126"/>
        <v>USBLS31939</v>
      </c>
      <c r="B2368" s="195" t="s">
        <v>675</v>
      </c>
      <c r="C2368" s="196" t="s">
        <v>675</v>
      </c>
      <c r="D2368">
        <v>3</v>
      </c>
      <c r="E2368" s="10" t="s">
        <v>678</v>
      </c>
      <c r="F2368">
        <v>1939</v>
      </c>
      <c r="J2368">
        <v>7</v>
      </c>
    </row>
    <row r="2369" spans="1:10">
      <c r="A2369" s="10" t="str">
        <f t="shared" si="126"/>
        <v>USBLS31940</v>
      </c>
      <c r="B2369" s="195" t="s">
        <v>675</v>
      </c>
      <c r="C2369" s="196" t="s">
        <v>675</v>
      </c>
      <c r="D2369">
        <v>3</v>
      </c>
      <c r="E2369" s="10" t="s">
        <v>678</v>
      </c>
      <c r="F2369">
        <v>1940</v>
      </c>
      <c r="J2369">
        <v>7</v>
      </c>
    </row>
    <row r="2370" spans="1:10">
      <c r="A2370" s="10" t="str">
        <f t="shared" si="126"/>
        <v>USBLS31941</v>
      </c>
      <c r="B2370" s="195" t="s">
        <v>675</v>
      </c>
      <c r="C2370" s="196" t="s">
        <v>675</v>
      </c>
      <c r="D2370">
        <v>3</v>
      </c>
      <c r="E2370" s="10" t="s">
        <v>678</v>
      </c>
      <c r="F2370">
        <v>1941</v>
      </c>
      <c r="J2370">
        <v>8</v>
      </c>
    </row>
    <row r="2371" spans="1:10">
      <c r="A2371" s="10" t="str">
        <f t="shared" si="126"/>
        <v>USBLS31942</v>
      </c>
      <c r="B2371" s="195" t="s">
        <v>675</v>
      </c>
      <c r="C2371" s="196" t="s">
        <v>675</v>
      </c>
      <c r="D2371">
        <v>3</v>
      </c>
      <c r="E2371" s="10" t="s">
        <v>678</v>
      </c>
      <c r="F2371">
        <v>1942</v>
      </c>
      <c r="J2371">
        <v>9</v>
      </c>
    </row>
    <row r="2372" spans="1:10">
      <c r="A2372" s="10" t="str">
        <f t="shared" si="126"/>
        <v>USBLS31943</v>
      </c>
      <c r="B2372" s="195" t="s">
        <v>675</v>
      </c>
      <c r="C2372" s="196" t="s">
        <v>675</v>
      </c>
      <c r="D2372">
        <v>3</v>
      </c>
      <c r="E2372" s="10" t="s">
        <v>678</v>
      </c>
      <c r="F2372">
        <v>1943</v>
      </c>
      <c r="J2372">
        <v>10</v>
      </c>
    </row>
    <row r="2373" spans="1:10">
      <c r="A2373" s="10" t="str">
        <f t="shared" si="126"/>
        <v>USBLS31944</v>
      </c>
      <c r="B2373" s="195" t="s">
        <v>675</v>
      </c>
      <c r="C2373" s="196" t="s">
        <v>675</v>
      </c>
      <c r="D2373">
        <v>3</v>
      </c>
      <c r="E2373" s="10" t="s">
        <v>678</v>
      </c>
      <c r="F2373">
        <v>1944</v>
      </c>
      <c r="J2373">
        <v>11</v>
      </c>
    </row>
    <row r="2374" spans="1:10">
      <c r="A2374" s="10" t="str">
        <f t="shared" si="126"/>
        <v>USBLS31945</v>
      </c>
      <c r="B2374" s="195" t="s">
        <v>675</v>
      </c>
      <c r="C2374" s="196" t="s">
        <v>675</v>
      </c>
      <c r="D2374">
        <v>3</v>
      </c>
      <c r="E2374" s="10" t="s">
        <v>678</v>
      </c>
      <c r="F2374">
        <v>1945</v>
      </c>
      <c r="J2374">
        <v>11</v>
      </c>
    </row>
    <row r="2375" spans="1:10">
      <c r="A2375" s="10" t="str">
        <f t="shared" si="126"/>
        <v>USBLS31946</v>
      </c>
      <c r="B2375" s="195" t="s">
        <v>675</v>
      </c>
      <c r="C2375" s="196" t="s">
        <v>675</v>
      </c>
      <c r="D2375">
        <v>3</v>
      </c>
      <c r="E2375" s="10" t="s">
        <v>678</v>
      </c>
      <c r="F2375">
        <v>1946</v>
      </c>
      <c r="J2375">
        <v>12</v>
      </c>
    </row>
    <row r="2376" spans="1:10">
      <c r="A2376" s="10" t="str">
        <f t="shared" si="126"/>
        <v>USBLS31947</v>
      </c>
      <c r="B2376" s="195" t="s">
        <v>675</v>
      </c>
      <c r="C2376" s="196" t="s">
        <v>675</v>
      </c>
      <c r="D2376">
        <v>3</v>
      </c>
      <c r="E2376" s="10" t="s">
        <v>678</v>
      </c>
      <c r="F2376">
        <v>1947</v>
      </c>
      <c r="J2376">
        <v>13</v>
      </c>
    </row>
    <row r="2377" spans="1:10">
      <c r="A2377" s="10" t="str">
        <f t="shared" si="126"/>
        <v>USBLS31948</v>
      </c>
      <c r="B2377" s="195" t="s">
        <v>675</v>
      </c>
      <c r="C2377" s="196" t="s">
        <v>675</v>
      </c>
      <c r="D2377">
        <v>3</v>
      </c>
      <c r="E2377" s="10" t="s">
        <v>678</v>
      </c>
      <c r="F2377">
        <v>1948</v>
      </c>
      <c r="J2377">
        <v>14</v>
      </c>
    </row>
    <row r="2378" spans="1:10">
      <c r="A2378" s="10" t="str">
        <f t="shared" si="126"/>
        <v>USBLS31949</v>
      </c>
      <c r="B2378" s="195" t="s">
        <v>675</v>
      </c>
      <c r="C2378" s="196" t="s">
        <v>675</v>
      </c>
      <c r="D2378">
        <v>3</v>
      </c>
      <c r="E2378" s="10" t="s">
        <v>678</v>
      </c>
      <c r="F2378">
        <v>1949</v>
      </c>
      <c r="J2378">
        <v>14</v>
      </c>
    </row>
    <row r="2379" spans="1:10">
      <c r="A2379" s="10" t="str">
        <f t="shared" si="126"/>
        <v>USBLS31950</v>
      </c>
      <c r="B2379" s="195" t="s">
        <v>675</v>
      </c>
      <c r="C2379" s="196" t="s">
        <v>675</v>
      </c>
      <c r="D2379">
        <v>3</v>
      </c>
      <c r="E2379" s="10" t="s">
        <v>678</v>
      </c>
      <c r="F2379">
        <v>1950</v>
      </c>
      <c r="J2379">
        <v>14</v>
      </c>
    </row>
    <row r="2380" spans="1:10">
      <c r="A2380" s="10" t="str">
        <f t="shared" si="126"/>
        <v>USBLS31951</v>
      </c>
      <c r="B2380" s="195" t="s">
        <v>675</v>
      </c>
      <c r="C2380" s="196" t="s">
        <v>675</v>
      </c>
      <c r="D2380">
        <v>3</v>
      </c>
      <c r="E2380" s="10" t="s">
        <v>678</v>
      </c>
      <c r="F2380">
        <v>1951</v>
      </c>
      <c r="J2380">
        <v>15</v>
      </c>
    </row>
    <row r="2381" spans="1:10">
      <c r="A2381" s="10" t="str">
        <f t="shared" si="126"/>
        <v>USBLS31952</v>
      </c>
      <c r="B2381" s="195" t="s">
        <v>675</v>
      </c>
      <c r="C2381" s="196" t="s">
        <v>675</v>
      </c>
      <c r="D2381">
        <v>3</v>
      </c>
      <c r="E2381" s="10" t="s">
        <v>678</v>
      </c>
      <c r="F2381">
        <v>1952</v>
      </c>
      <c r="J2381">
        <v>16</v>
      </c>
    </row>
    <row r="2382" spans="1:10">
      <c r="A2382" s="10" t="str">
        <f t="shared" si="126"/>
        <v>USBLS31953</v>
      </c>
      <c r="B2382" s="195" t="s">
        <v>675</v>
      </c>
      <c r="C2382" s="196" t="s">
        <v>675</v>
      </c>
      <c r="D2382">
        <v>3</v>
      </c>
      <c r="E2382" s="10" t="s">
        <v>678</v>
      </c>
      <c r="F2382">
        <v>1953</v>
      </c>
      <c r="J2382">
        <v>16</v>
      </c>
    </row>
    <row r="2383" spans="1:10">
      <c r="A2383" s="10" t="str">
        <f t="shared" si="126"/>
        <v>USBLS31954</v>
      </c>
      <c r="B2383" s="195" t="s">
        <v>675</v>
      </c>
      <c r="C2383" s="196" t="s">
        <v>675</v>
      </c>
      <c r="D2383">
        <v>3</v>
      </c>
      <c r="E2383" s="10" t="s">
        <v>678</v>
      </c>
      <c r="F2383">
        <v>1954</v>
      </c>
      <c r="J2383">
        <v>16</v>
      </c>
    </row>
    <row r="2384" spans="1:10">
      <c r="A2384" s="10" t="str">
        <f t="shared" si="126"/>
        <v>USBLS31955</v>
      </c>
      <c r="B2384" s="195" t="s">
        <v>675</v>
      </c>
      <c r="C2384" s="196" t="s">
        <v>675</v>
      </c>
      <c r="D2384">
        <v>3</v>
      </c>
      <c r="E2384" s="10" t="s">
        <v>678</v>
      </c>
      <c r="F2384">
        <v>1955</v>
      </c>
      <c r="J2384">
        <v>16</v>
      </c>
    </row>
    <row r="2385" spans="1:10">
      <c r="A2385" s="10" t="str">
        <f t="shared" si="126"/>
        <v>USBLS31956</v>
      </c>
      <c r="B2385" s="195" t="s">
        <v>675</v>
      </c>
      <c r="C2385" s="196" t="s">
        <v>675</v>
      </c>
      <c r="D2385">
        <v>3</v>
      </c>
      <c r="E2385" s="10" t="s">
        <v>678</v>
      </c>
      <c r="F2385">
        <v>1956</v>
      </c>
      <c r="J2385">
        <v>16</v>
      </c>
    </row>
    <row r="2386" spans="1:10">
      <c r="A2386" s="10" t="str">
        <f t="shared" si="126"/>
        <v>USBLS31957</v>
      </c>
      <c r="B2386" s="195" t="s">
        <v>675</v>
      </c>
      <c r="C2386" s="196" t="s">
        <v>675</v>
      </c>
      <c r="D2386">
        <v>3</v>
      </c>
      <c r="E2386" s="10" t="s">
        <v>678</v>
      </c>
      <c r="F2386">
        <v>1957</v>
      </c>
      <c r="J2386">
        <v>17</v>
      </c>
    </row>
    <row r="2387" spans="1:10">
      <c r="A2387" s="10" t="str">
        <f t="shared" si="126"/>
        <v>USBLS31958</v>
      </c>
      <c r="B2387" s="195" t="s">
        <v>675</v>
      </c>
      <c r="C2387" s="196" t="s">
        <v>675</v>
      </c>
      <c r="D2387">
        <v>3</v>
      </c>
      <c r="E2387" s="10" t="s">
        <v>678</v>
      </c>
      <c r="F2387">
        <v>1958</v>
      </c>
      <c r="J2387">
        <v>18</v>
      </c>
    </row>
    <row r="2388" spans="1:10">
      <c r="A2388" s="10" t="str">
        <f t="shared" si="126"/>
        <v>USBLS31959</v>
      </c>
      <c r="B2388" s="195" t="s">
        <v>675</v>
      </c>
      <c r="C2388" s="196" t="s">
        <v>675</v>
      </c>
      <c r="D2388">
        <v>3</v>
      </c>
      <c r="E2388" s="10" t="s">
        <v>678</v>
      </c>
      <c r="F2388">
        <v>1959</v>
      </c>
      <c r="J2388">
        <v>18</v>
      </c>
    </row>
    <row r="2389" spans="1:10">
      <c r="A2389" s="10" t="str">
        <f t="shared" ref="A2389:A2453" si="128">CONCATENATE(B2389,D2389,F2389)</f>
        <v>USBLS31960</v>
      </c>
      <c r="B2389" s="195" t="s">
        <v>675</v>
      </c>
      <c r="C2389" s="196" t="s">
        <v>675</v>
      </c>
      <c r="D2389">
        <v>3</v>
      </c>
      <c r="E2389" s="10" t="s">
        <v>678</v>
      </c>
      <c r="F2389">
        <v>1960</v>
      </c>
      <c r="J2389">
        <v>19</v>
      </c>
    </row>
    <row r="2390" spans="1:10">
      <c r="A2390" s="10" t="str">
        <f t="shared" si="128"/>
        <v>USBLS31961</v>
      </c>
      <c r="B2390" s="195" t="s">
        <v>675</v>
      </c>
      <c r="C2390" s="196" t="s">
        <v>675</v>
      </c>
      <c r="D2390">
        <v>3</v>
      </c>
      <c r="E2390" s="10" t="s">
        <v>678</v>
      </c>
      <c r="F2390">
        <v>1961</v>
      </c>
      <c r="J2390">
        <v>19</v>
      </c>
    </row>
    <row r="2391" spans="1:10">
      <c r="A2391" s="10" t="str">
        <f t="shared" si="128"/>
        <v>USBLS31962</v>
      </c>
      <c r="B2391" s="195" t="s">
        <v>675</v>
      </c>
      <c r="C2391" s="196" t="s">
        <v>675</v>
      </c>
      <c r="D2391">
        <v>3</v>
      </c>
      <c r="E2391" s="10" t="s">
        <v>678</v>
      </c>
      <c r="F2391">
        <v>1962</v>
      </c>
      <c r="J2391">
        <v>19</v>
      </c>
    </row>
    <row r="2392" spans="1:10">
      <c r="A2392" s="10" t="str">
        <f t="shared" si="128"/>
        <v>USBLS31963</v>
      </c>
      <c r="B2392" s="195" t="s">
        <v>675</v>
      </c>
      <c r="C2392" s="196" t="s">
        <v>675</v>
      </c>
      <c r="D2392">
        <v>3</v>
      </c>
      <c r="E2392" s="10" t="s">
        <v>678</v>
      </c>
      <c r="F2392">
        <v>1963</v>
      </c>
      <c r="J2392">
        <v>20</v>
      </c>
    </row>
    <row r="2393" spans="1:10">
      <c r="A2393" s="10" t="str">
        <f t="shared" si="128"/>
        <v>USBLS31964</v>
      </c>
      <c r="B2393" s="195" t="s">
        <v>675</v>
      </c>
      <c r="C2393" s="196" t="s">
        <v>675</v>
      </c>
      <c r="D2393">
        <v>3</v>
      </c>
      <c r="E2393" s="10" t="s">
        <v>678</v>
      </c>
      <c r="F2393">
        <v>1964</v>
      </c>
      <c r="J2393">
        <v>20</v>
      </c>
    </row>
    <row r="2394" spans="1:10">
      <c r="A2394" s="10" t="str">
        <f t="shared" si="128"/>
        <v>USBLS31965</v>
      </c>
      <c r="B2394" s="195" t="s">
        <v>675</v>
      </c>
      <c r="C2394" s="196" t="s">
        <v>675</v>
      </c>
      <c r="D2394">
        <v>3</v>
      </c>
      <c r="E2394" s="10" t="s">
        <v>678</v>
      </c>
      <c r="F2394">
        <v>1965</v>
      </c>
      <c r="J2394">
        <v>21</v>
      </c>
    </row>
    <row r="2395" spans="1:10">
      <c r="A2395" s="10" t="str">
        <f t="shared" si="128"/>
        <v>USBLS31966</v>
      </c>
      <c r="B2395" s="195" t="s">
        <v>675</v>
      </c>
      <c r="C2395" s="196" t="s">
        <v>675</v>
      </c>
      <c r="D2395">
        <v>3</v>
      </c>
      <c r="E2395" s="10" t="s">
        <v>678</v>
      </c>
      <c r="F2395">
        <v>1966</v>
      </c>
      <c r="J2395">
        <v>21</v>
      </c>
    </row>
    <row r="2396" spans="1:10">
      <c r="A2396" s="10" t="str">
        <f t="shared" si="128"/>
        <v>USBLS31967</v>
      </c>
      <c r="B2396" s="195" t="s">
        <v>675</v>
      </c>
      <c r="C2396" s="196" t="s">
        <v>675</v>
      </c>
      <c r="D2396">
        <v>3</v>
      </c>
      <c r="E2396" s="10" t="s">
        <v>678</v>
      </c>
      <c r="F2396">
        <v>1967</v>
      </c>
      <c r="J2396">
        <v>22</v>
      </c>
    </row>
    <row r="2397" spans="1:10">
      <c r="A2397" s="10" t="str">
        <f t="shared" si="128"/>
        <v>USBLS31968</v>
      </c>
      <c r="B2397" s="195" t="s">
        <v>675</v>
      </c>
      <c r="C2397" s="196" t="s">
        <v>675</v>
      </c>
      <c r="D2397">
        <v>3</v>
      </c>
      <c r="E2397" s="10" t="s">
        <v>678</v>
      </c>
      <c r="F2397">
        <v>1968</v>
      </c>
      <c r="J2397">
        <v>23</v>
      </c>
    </row>
    <row r="2398" spans="1:10">
      <c r="A2398" s="10" t="str">
        <f t="shared" si="128"/>
        <v>USBLS31969</v>
      </c>
      <c r="B2398" s="195" t="s">
        <v>675</v>
      </c>
      <c r="C2398" s="196" t="s">
        <v>675</v>
      </c>
      <c r="D2398">
        <v>3</v>
      </c>
      <c r="E2398" s="10" t="s">
        <v>678</v>
      </c>
      <c r="F2398">
        <v>1969</v>
      </c>
      <c r="J2398">
        <v>24</v>
      </c>
    </row>
    <row r="2399" spans="1:10">
      <c r="A2399" s="10" t="str">
        <f t="shared" si="128"/>
        <v>USBLS31970</v>
      </c>
      <c r="B2399" s="195" t="s">
        <v>675</v>
      </c>
      <c r="C2399" s="196" t="s">
        <v>675</v>
      </c>
      <c r="D2399">
        <v>3</v>
      </c>
      <c r="E2399" s="10" t="s">
        <v>678</v>
      </c>
      <c r="F2399">
        <v>1970</v>
      </c>
      <c r="J2399">
        <v>25</v>
      </c>
    </row>
    <row r="2400" spans="1:10">
      <c r="A2400" s="10" t="str">
        <f t="shared" si="128"/>
        <v>USBLS31971</v>
      </c>
      <c r="B2400" s="195" t="s">
        <v>675</v>
      </c>
      <c r="C2400" s="196" t="s">
        <v>675</v>
      </c>
      <c r="D2400">
        <v>3</v>
      </c>
      <c r="E2400" s="10" t="s">
        <v>678</v>
      </c>
      <c r="F2400">
        <v>1971</v>
      </c>
      <c r="J2400">
        <v>26</v>
      </c>
    </row>
    <row r="2401" spans="1:10">
      <c r="A2401" s="10" t="str">
        <f t="shared" si="128"/>
        <v>USBLS31972</v>
      </c>
      <c r="B2401" s="195" t="s">
        <v>675</v>
      </c>
      <c r="C2401" s="196" t="s">
        <v>675</v>
      </c>
      <c r="D2401">
        <v>3</v>
      </c>
      <c r="E2401" s="10" t="s">
        <v>678</v>
      </c>
      <c r="F2401">
        <v>1972</v>
      </c>
      <c r="J2401">
        <v>27</v>
      </c>
    </row>
    <row r="2402" spans="1:10">
      <c r="A2402" s="10" t="str">
        <f t="shared" si="128"/>
        <v>USBLS31973</v>
      </c>
      <c r="B2402" s="195" t="s">
        <v>675</v>
      </c>
      <c r="C2402" s="196" t="s">
        <v>675</v>
      </c>
      <c r="D2402">
        <v>3</v>
      </c>
      <c r="E2402" s="10" t="s">
        <v>678</v>
      </c>
      <c r="F2402">
        <v>1973</v>
      </c>
      <c r="J2402">
        <v>28</v>
      </c>
    </row>
    <row r="2403" spans="1:10">
      <c r="A2403" s="10" t="str">
        <f t="shared" si="128"/>
        <v>USBLS31974</v>
      </c>
      <c r="B2403" s="195" t="s">
        <v>675</v>
      </c>
      <c r="C2403" s="196" t="s">
        <v>675</v>
      </c>
      <c r="D2403">
        <v>3</v>
      </c>
      <c r="E2403" s="10" t="s">
        <v>678</v>
      </c>
      <c r="F2403">
        <v>1974</v>
      </c>
      <c r="J2403">
        <v>31</v>
      </c>
    </row>
    <row r="2404" spans="1:10">
      <c r="A2404" s="10" t="str">
        <f t="shared" si="128"/>
        <v>USBLS31975</v>
      </c>
      <c r="B2404" s="195" t="s">
        <v>675</v>
      </c>
      <c r="C2404" s="196" t="s">
        <v>675</v>
      </c>
      <c r="D2404">
        <v>3</v>
      </c>
      <c r="E2404" s="10" t="s">
        <v>678</v>
      </c>
      <c r="F2404">
        <v>1975</v>
      </c>
      <c r="J2404">
        <v>34</v>
      </c>
    </row>
    <row r="2405" spans="1:10">
      <c r="A2405" s="10" t="str">
        <f t="shared" si="128"/>
        <v>USBLS31976</v>
      </c>
      <c r="B2405" s="195" t="s">
        <v>675</v>
      </c>
      <c r="C2405" s="196" t="s">
        <v>675</v>
      </c>
      <c r="D2405">
        <v>3</v>
      </c>
      <c r="E2405" s="10" t="s">
        <v>678</v>
      </c>
      <c r="F2405">
        <v>1976</v>
      </c>
      <c r="J2405">
        <v>36</v>
      </c>
    </row>
    <row r="2406" spans="1:10">
      <c r="A2406" s="10" t="str">
        <f t="shared" si="128"/>
        <v>USBLS31977</v>
      </c>
      <c r="B2406" s="195" t="s">
        <v>675</v>
      </c>
      <c r="C2406" s="196" t="s">
        <v>675</v>
      </c>
      <c r="D2406">
        <v>3</v>
      </c>
      <c r="E2406" s="10" t="s">
        <v>678</v>
      </c>
      <c r="F2406">
        <v>1977</v>
      </c>
      <c r="J2406">
        <v>38</v>
      </c>
    </row>
    <row r="2407" spans="1:10">
      <c r="A2407" s="10" t="str">
        <f t="shared" si="128"/>
        <v>USBLS31978</v>
      </c>
      <c r="B2407" s="195" t="s">
        <v>675</v>
      </c>
      <c r="C2407" s="196" t="s">
        <v>675</v>
      </c>
      <c r="D2407">
        <v>3</v>
      </c>
      <c r="E2407" s="10" t="s">
        <v>678</v>
      </c>
      <c r="F2407">
        <v>1978</v>
      </c>
      <c r="J2407">
        <v>40</v>
      </c>
    </row>
    <row r="2408" spans="1:10">
      <c r="A2408" s="10" t="str">
        <f t="shared" si="128"/>
        <v>USBLS31979</v>
      </c>
      <c r="B2408" s="195" t="s">
        <v>675</v>
      </c>
      <c r="C2408" s="196" t="s">
        <v>675</v>
      </c>
      <c r="D2408">
        <v>3</v>
      </c>
      <c r="E2408" s="10" t="s">
        <v>678</v>
      </c>
      <c r="F2408">
        <v>1979</v>
      </c>
      <c r="J2408">
        <v>45</v>
      </c>
    </row>
    <row r="2409" spans="1:10">
      <c r="A2409" s="10" t="str">
        <f t="shared" si="128"/>
        <v>USBLS31980</v>
      </c>
      <c r="B2409" s="195" t="s">
        <v>675</v>
      </c>
      <c r="C2409" s="196" t="s">
        <v>675</v>
      </c>
      <c r="D2409">
        <v>3</v>
      </c>
      <c r="E2409" s="10" t="s">
        <v>678</v>
      </c>
      <c r="F2409">
        <v>1980</v>
      </c>
      <c r="J2409">
        <v>50</v>
      </c>
    </row>
    <row r="2410" spans="1:10">
      <c r="A2410" s="10" t="str">
        <f t="shared" si="128"/>
        <v>USBLS31981</v>
      </c>
      <c r="B2410" s="195" t="s">
        <v>675</v>
      </c>
      <c r="C2410" s="196" t="s">
        <v>675</v>
      </c>
      <c r="D2410">
        <v>3</v>
      </c>
      <c r="E2410" s="10" t="s">
        <v>678</v>
      </c>
      <c r="F2410">
        <v>1981</v>
      </c>
      <c r="J2410">
        <v>55</v>
      </c>
    </row>
    <row r="2411" spans="1:10">
      <c r="A2411" s="10" t="str">
        <f t="shared" si="128"/>
        <v>USBLS31982</v>
      </c>
      <c r="B2411" s="195" t="s">
        <v>675</v>
      </c>
      <c r="C2411" s="196" t="s">
        <v>675</v>
      </c>
      <c r="D2411">
        <v>3</v>
      </c>
      <c r="E2411" s="10" t="s">
        <v>678</v>
      </c>
      <c r="F2411">
        <v>1982</v>
      </c>
      <c r="J2411">
        <v>59</v>
      </c>
    </row>
    <row r="2412" spans="1:10">
      <c r="A2412" s="10" t="str">
        <f t="shared" si="128"/>
        <v>USBLS31983</v>
      </c>
      <c r="B2412" s="195" t="s">
        <v>675</v>
      </c>
      <c r="C2412" s="196" t="s">
        <v>675</v>
      </c>
      <c r="D2412">
        <v>3</v>
      </c>
      <c r="E2412" s="10" t="s">
        <v>678</v>
      </c>
      <c r="F2412">
        <v>1983</v>
      </c>
      <c r="J2412">
        <v>61</v>
      </c>
    </row>
    <row r="2413" spans="1:10">
      <c r="A2413" s="10" t="str">
        <f t="shared" si="128"/>
        <v>USBLS31984</v>
      </c>
      <c r="B2413" s="195" t="s">
        <v>675</v>
      </c>
      <c r="C2413" s="196" t="s">
        <v>675</v>
      </c>
      <c r="D2413">
        <v>3</v>
      </c>
      <c r="E2413" s="10" t="s">
        <v>678</v>
      </c>
      <c r="F2413">
        <v>1984</v>
      </c>
      <c r="J2413">
        <v>63</v>
      </c>
    </row>
    <row r="2414" spans="1:10">
      <c r="A2414" s="10" t="str">
        <f t="shared" si="128"/>
        <v>USBLS31985</v>
      </c>
      <c r="B2414" s="195" t="s">
        <v>675</v>
      </c>
      <c r="C2414" s="196" t="s">
        <v>675</v>
      </c>
      <c r="D2414">
        <v>3</v>
      </c>
      <c r="E2414" s="10" t="s">
        <v>678</v>
      </c>
      <c r="F2414">
        <v>1985</v>
      </c>
      <c r="J2414">
        <v>65</v>
      </c>
    </row>
    <row r="2415" spans="1:10">
      <c r="A2415" s="10" t="str">
        <f t="shared" si="128"/>
        <v>USBLS31986</v>
      </c>
      <c r="B2415" s="195" t="s">
        <v>675</v>
      </c>
      <c r="C2415" s="196" t="s">
        <v>675</v>
      </c>
      <c r="D2415">
        <v>3</v>
      </c>
      <c r="E2415" s="10" t="s">
        <v>678</v>
      </c>
      <c r="F2415">
        <v>1986</v>
      </c>
      <c r="J2415">
        <v>66</v>
      </c>
    </row>
    <row r="2416" spans="1:10">
      <c r="A2416" s="10" t="str">
        <f t="shared" si="128"/>
        <v>USBLS31987</v>
      </c>
      <c r="B2416" s="195" t="s">
        <v>675</v>
      </c>
      <c r="C2416" s="196" t="s">
        <v>675</v>
      </c>
      <c r="D2416">
        <v>3</v>
      </c>
      <c r="E2416" s="10" t="s">
        <v>678</v>
      </c>
      <c r="F2416">
        <v>1987</v>
      </c>
      <c r="J2416">
        <v>69</v>
      </c>
    </row>
    <row r="2417" spans="1:10">
      <c r="A2417" s="10" t="str">
        <f t="shared" si="128"/>
        <v>USBLS31988</v>
      </c>
      <c r="B2417" s="195" t="s">
        <v>675</v>
      </c>
      <c r="C2417" s="196" t="s">
        <v>675</v>
      </c>
      <c r="D2417">
        <v>3</v>
      </c>
      <c r="E2417" s="10" t="s">
        <v>678</v>
      </c>
      <c r="F2417">
        <v>1988</v>
      </c>
      <c r="J2417">
        <v>72</v>
      </c>
    </row>
    <row r="2418" spans="1:10">
      <c r="A2418" s="10" t="str">
        <f t="shared" si="128"/>
        <v>USBLS31989</v>
      </c>
      <c r="B2418" s="195" t="s">
        <v>675</v>
      </c>
      <c r="C2418" s="196" t="s">
        <v>675</v>
      </c>
      <c r="D2418">
        <v>3</v>
      </c>
      <c r="E2418" s="10" t="s">
        <v>678</v>
      </c>
      <c r="F2418">
        <v>1989</v>
      </c>
      <c r="J2418">
        <v>76</v>
      </c>
    </row>
    <row r="2419" spans="1:10">
      <c r="A2419" s="10" t="str">
        <f t="shared" si="128"/>
        <v>USBLS31990</v>
      </c>
      <c r="B2419" s="195" t="s">
        <v>675</v>
      </c>
      <c r="C2419" s="196" t="s">
        <v>675</v>
      </c>
      <c r="D2419">
        <v>3</v>
      </c>
      <c r="E2419" s="10" t="s">
        <v>678</v>
      </c>
      <c r="F2419">
        <v>1990</v>
      </c>
      <c r="J2419">
        <v>80</v>
      </c>
    </row>
    <row r="2420" spans="1:10">
      <c r="A2420" s="10" t="str">
        <f t="shared" si="128"/>
        <v>USBLS31991</v>
      </c>
      <c r="B2420" s="195" t="s">
        <v>675</v>
      </c>
      <c r="C2420" s="196" t="s">
        <v>675</v>
      </c>
      <c r="D2420">
        <v>3</v>
      </c>
      <c r="E2420" s="10" t="s">
        <v>678</v>
      </c>
      <c r="F2420">
        <v>1991</v>
      </c>
      <c r="J2420">
        <v>84</v>
      </c>
    </row>
    <row r="2421" spans="1:10">
      <c r="A2421" s="10" t="str">
        <f t="shared" si="128"/>
        <v>USBLS31992</v>
      </c>
      <c r="B2421" s="195" t="s">
        <v>675</v>
      </c>
      <c r="C2421" s="196" t="s">
        <v>675</v>
      </c>
      <c r="D2421">
        <v>3</v>
      </c>
      <c r="E2421" s="10" t="s">
        <v>678</v>
      </c>
      <c r="F2421">
        <v>1992</v>
      </c>
      <c r="J2421">
        <v>88</v>
      </c>
    </row>
    <row r="2422" spans="1:10">
      <c r="A2422" s="10" t="str">
        <f t="shared" si="128"/>
        <v>USBLS31993</v>
      </c>
      <c r="B2422" s="195" t="s">
        <v>675</v>
      </c>
      <c r="C2422" s="196" t="s">
        <v>675</v>
      </c>
      <c r="D2422">
        <v>3</v>
      </c>
      <c r="E2422" s="10" t="s">
        <v>678</v>
      </c>
      <c r="F2422">
        <v>1993</v>
      </c>
      <c r="J2422">
        <v>92</v>
      </c>
    </row>
    <row r="2423" spans="1:10">
      <c r="A2423" s="10" t="str">
        <f t="shared" si="128"/>
        <v>USBLS31994</v>
      </c>
      <c r="B2423" s="195" t="s">
        <v>675</v>
      </c>
      <c r="C2423" s="196" t="s">
        <v>675</v>
      </c>
      <c r="D2423">
        <v>3</v>
      </c>
      <c r="E2423" s="10" t="s">
        <v>678</v>
      </c>
      <c r="F2423">
        <v>1994</v>
      </c>
      <c r="J2423">
        <v>95</v>
      </c>
    </row>
    <row r="2424" spans="1:10">
      <c r="A2424" s="10" t="str">
        <f t="shared" si="128"/>
        <v>USBLS31995</v>
      </c>
      <c r="B2424" s="195" t="s">
        <v>675</v>
      </c>
      <c r="C2424" s="196" t="s">
        <v>675</v>
      </c>
      <c r="D2424">
        <v>3</v>
      </c>
      <c r="E2424" s="10" t="s">
        <v>678</v>
      </c>
      <c r="F2424">
        <v>1995</v>
      </c>
      <c r="J2424">
        <v>97</v>
      </c>
    </row>
    <row r="2425" spans="1:10">
      <c r="A2425" s="10" t="str">
        <f t="shared" si="128"/>
        <v>USBLS31996</v>
      </c>
      <c r="B2425" s="195" t="s">
        <v>675</v>
      </c>
      <c r="C2425" s="196" t="s">
        <v>675</v>
      </c>
      <c r="D2425">
        <v>3</v>
      </c>
      <c r="E2425" s="10" t="s">
        <v>678</v>
      </c>
      <c r="F2425">
        <v>1996</v>
      </c>
      <c r="J2425">
        <v>100</v>
      </c>
    </row>
    <row r="2426" spans="1:10">
      <c r="A2426" s="10" t="str">
        <f t="shared" si="128"/>
        <v>USBLS31997</v>
      </c>
      <c r="B2426" s="195" t="s">
        <v>675</v>
      </c>
      <c r="C2426" s="196" t="s">
        <v>675</v>
      </c>
      <c r="D2426">
        <v>3</v>
      </c>
      <c r="E2426" s="10" t="s">
        <v>678</v>
      </c>
      <c r="F2426">
        <v>1997</v>
      </c>
      <c r="J2426">
        <v>102</v>
      </c>
    </row>
    <row r="2427" spans="1:10">
      <c r="A2427" s="10" t="str">
        <f t="shared" si="128"/>
        <v>USBLS31998</v>
      </c>
      <c r="B2427" s="195" t="s">
        <v>675</v>
      </c>
      <c r="C2427" s="196" t="s">
        <v>675</v>
      </c>
      <c r="D2427">
        <v>3</v>
      </c>
      <c r="E2427" s="10" t="s">
        <v>678</v>
      </c>
      <c r="F2427">
        <v>1998</v>
      </c>
      <c r="J2427">
        <v>106</v>
      </c>
    </row>
    <row r="2428" spans="1:10">
      <c r="A2428" s="10" t="str">
        <f t="shared" si="128"/>
        <v>USBLS31999</v>
      </c>
      <c r="B2428" s="195" t="s">
        <v>675</v>
      </c>
      <c r="C2428" s="196" t="s">
        <v>675</v>
      </c>
      <c r="D2428">
        <v>3</v>
      </c>
      <c r="E2428" s="10" t="s">
        <v>678</v>
      </c>
      <c r="F2428">
        <v>1999</v>
      </c>
      <c r="J2428">
        <v>109</v>
      </c>
    </row>
    <row r="2429" spans="1:10">
      <c r="A2429" s="10" t="str">
        <f t="shared" si="128"/>
        <v>USBLS32000</v>
      </c>
      <c r="B2429" s="195" t="s">
        <v>675</v>
      </c>
      <c r="C2429" s="196" t="s">
        <v>675</v>
      </c>
      <c r="D2429">
        <v>3</v>
      </c>
      <c r="E2429" s="10" t="s">
        <v>678</v>
      </c>
      <c r="F2429">
        <v>2000</v>
      </c>
      <c r="J2429">
        <v>114</v>
      </c>
    </row>
    <row r="2430" spans="1:10">
      <c r="A2430" s="10" t="str">
        <f t="shared" si="128"/>
        <v>USBLS32001</v>
      </c>
      <c r="B2430" s="195" t="s">
        <v>675</v>
      </c>
      <c r="C2430" s="196" t="s">
        <v>675</v>
      </c>
      <c r="D2430">
        <v>3</v>
      </c>
      <c r="E2430" s="10" t="s">
        <v>678</v>
      </c>
      <c r="F2430">
        <v>2001</v>
      </c>
      <c r="J2430">
        <v>119</v>
      </c>
    </row>
    <row r="2431" spans="1:10">
      <c r="A2431" s="10" t="str">
        <f t="shared" si="128"/>
        <v>USBLS32002</v>
      </c>
      <c r="B2431" s="195" t="s">
        <v>675</v>
      </c>
      <c r="C2431" s="196" t="s">
        <v>675</v>
      </c>
      <c r="D2431">
        <v>3</v>
      </c>
      <c r="E2431" s="10" t="s">
        <v>678</v>
      </c>
      <c r="F2431">
        <v>2002</v>
      </c>
      <c r="J2431">
        <v>123</v>
      </c>
    </row>
    <row r="2432" spans="1:10">
      <c r="A2432" s="10" t="str">
        <f t="shared" si="128"/>
        <v>USBLS32003</v>
      </c>
      <c r="B2432" s="195" t="s">
        <v>675</v>
      </c>
      <c r="C2432" s="196" t="s">
        <v>675</v>
      </c>
      <c r="D2432">
        <v>3</v>
      </c>
      <c r="E2432" s="10" t="s">
        <v>678</v>
      </c>
      <c r="F2432">
        <v>2003</v>
      </c>
      <c r="J2432">
        <v>127</v>
      </c>
    </row>
    <row r="2433" spans="1:10">
      <c r="A2433" s="10" t="str">
        <f t="shared" si="128"/>
        <v>USBLS32004</v>
      </c>
      <c r="B2433" s="195" t="s">
        <v>675</v>
      </c>
      <c r="C2433" s="196" t="s">
        <v>675</v>
      </c>
      <c r="D2433">
        <v>3</v>
      </c>
      <c r="E2433" s="10" t="s">
        <v>678</v>
      </c>
      <c r="F2433">
        <v>2004</v>
      </c>
      <c r="J2433">
        <v>132</v>
      </c>
    </row>
    <row r="2434" spans="1:10">
      <c r="A2434" s="10" t="str">
        <f t="shared" si="128"/>
        <v>USBLS32005</v>
      </c>
      <c r="B2434" s="195" t="s">
        <v>675</v>
      </c>
      <c r="C2434" s="196" t="s">
        <v>675</v>
      </c>
      <c r="D2434">
        <v>3</v>
      </c>
      <c r="E2434" s="10" t="s">
        <v>678</v>
      </c>
      <c r="F2434">
        <v>2005</v>
      </c>
      <c r="J2434">
        <v>135</v>
      </c>
    </row>
    <row r="2435" spans="1:10">
      <c r="A2435" s="10" t="str">
        <f t="shared" si="128"/>
        <v>USBLS32006</v>
      </c>
      <c r="B2435" s="195" t="s">
        <v>675</v>
      </c>
      <c r="C2435" s="196" t="s">
        <v>675</v>
      </c>
      <c r="D2435">
        <v>3</v>
      </c>
      <c r="E2435" s="10" t="s">
        <v>678</v>
      </c>
      <c r="F2435">
        <v>2006</v>
      </c>
      <c r="J2435">
        <v>139</v>
      </c>
    </row>
    <row r="2436" spans="1:10">
      <c r="A2436" s="10" t="str">
        <f t="shared" si="128"/>
        <v>USBLS32007</v>
      </c>
      <c r="B2436" s="195" t="s">
        <v>675</v>
      </c>
      <c r="C2436" s="196" t="s">
        <v>675</v>
      </c>
      <c r="D2436">
        <v>3</v>
      </c>
      <c r="E2436" s="10" t="s">
        <v>678</v>
      </c>
      <c r="F2436">
        <v>2007</v>
      </c>
      <c r="J2436">
        <v>146</v>
      </c>
    </row>
    <row r="2437" spans="1:10">
      <c r="A2437" s="10" t="str">
        <f t="shared" si="128"/>
        <v>USBLS32008</v>
      </c>
      <c r="B2437" s="195" t="s">
        <v>675</v>
      </c>
      <c r="C2437" s="196" t="s">
        <v>675</v>
      </c>
      <c r="D2437">
        <v>3</v>
      </c>
      <c r="E2437" s="10" t="s">
        <v>678</v>
      </c>
      <c r="F2437">
        <v>2008</v>
      </c>
      <c r="J2437">
        <v>152</v>
      </c>
    </row>
    <row r="2438" spans="1:10">
      <c r="A2438" s="10" t="str">
        <f t="shared" si="128"/>
        <v>USBLS32009</v>
      </c>
      <c r="B2438" s="195" t="s">
        <v>675</v>
      </c>
      <c r="C2438" s="196" t="s">
        <v>675</v>
      </c>
      <c r="D2438">
        <v>3</v>
      </c>
      <c r="E2438" s="10" t="s">
        <v>678</v>
      </c>
      <c r="F2438">
        <v>2009</v>
      </c>
      <c r="J2438">
        <v>155</v>
      </c>
    </row>
    <row r="2439" spans="1:10">
      <c r="A2439" s="10" t="str">
        <f t="shared" si="128"/>
        <v>USBLS32010</v>
      </c>
      <c r="B2439" s="195" t="s">
        <v>675</v>
      </c>
      <c r="C2439" s="196" t="s">
        <v>675</v>
      </c>
      <c r="D2439">
        <v>3</v>
      </c>
      <c r="E2439" s="10" t="s">
        <v>678</v>
      </c>
      <c r="F2439">
        <v>2010</v>
      </c>
      <c r="J2439">
        <v>157</v>
      </c>
    </row>
    <row r="2440" spans="1:10">
      <c r="A2440" s="10" t="str">
        <f t="shared" si="128"/>
        <v>USBLS32011</v>
      </c>
      <c r="B2440" s="195" t="s">
        <v>675</v>
      </c>
      <c r="C2440" s="196" t="s">
        <v>675</v>
      </c>
      <c r="D2440">
        <v>3</v>
      </c>
      <c r="E2440" s="10" t="s">
        <v>678</v>
      </c>
      <c r="F2440">
        <v>2011</v>
      </c>
      <c r="J2440">
        <v>161</v>
      </c>
    </row>
    <row r="2441" spans="1:10">
      <c r="A2441" s="10" t="str">
        <f t="shared" si="128"/>
        <v>USBLS32012</v>
      </c>
      <c r="B2441" s="195" t="s">
        <v>675</v>
      </c>
      <c r="C2441" s="196" t="s">
        <v>675</v>
      </c>
      <c r="D2441">
        <v>3</v>
      </c>
      <c r="E2441" s="10" t="s">
        <v>678</v>
      </c>
      <c r="F2441">
        <v>2012</v>
      </c>
      <c r="J2441">
        <v>164</v>
      </c>
    </row>
    <row r="2442" spans="1:10">
      <c r="A2442" s="10" t="str">
        <f t="shared" si="128"/>
        <v>USBLS32013</v>
      </c>
      <c r="B2442" s="195" t="s">
        <v>675</v>
      </c>
      <c r="C2442" s="196" t="s">
        <v>675</v>
      </c>
      <c r="D2442">
        <v>3</v>
      </c>
      <c r="E2442" s="10" t="s">
        <v>678</v>
      </c>
      <c r="F2442">
        <v>2013</v>
      </c>
      <c r="J2442">
        <v>167</v>
      </c>
    </row>
    <row r="2443" spans="1:10">
      <c r="A2443" s="10" t="str">
        <f t="shared" si="128"/>
        <v>USBLS32014</v>
      </c>
      <c r="B2443" s="195" t="s">
        <v>675</v>
      </c>
      <c r="C2443" s="196" t="s">
        <v>675</v>
      </c>
      <c r="D2443">
        <v>3</v>
      </c>
      <c r="E2443" s="10" t="s">
        <v>678</v>
      </c>
      <c r="F2443">
        <v>2014</v>
      </c>
      <c r="J2443">
        <v>170</v>
      </c>
    </row>
    <row r="2444" spans="1:10">
      <c r="A2444" s="10" t="str">
        <f t="shared" si="128"/>
        <v>USBLS32015</v>
      </c>
      <c r="B2444" s="195" t="s">
        <v>675</v>
      </c>
      <c r="C2444" s="196" t="s">
        <v>675</v>
      </c>
      <c r="D2444">
        <v>3</v>
      </c>
      <c r="E2444" s="10" t="s">
        <v>678</v>
      </c>
      <c r="F2444">
        <v>2015</v>
      </c>
      <c r="J2444">
        <v>173</v>
      </c>
    </row>
    <row r="2445" spans="1:10">
      <c r="A2445" s="10" t="str">
        <f t="shared" si="128"/>
        <v>USBLS32016</v>
      </c>
      <c r="B2445" s="195" t="s">
        <v>675</v>
      </c>
      <c r="C2445" s="196" t="s">
        <v>675</v>
      </c>
      <c r="D2445">
        <v>3</v>
      </c>
      <c r="E2445" s="10" t="s">
        <v>678</v>
      </c>
      <c r="F2445">
        <v>2016</v>
      </c>
      <c r="J2445">
        <v>176</v>
      </c>
    </row>
    <row r="2446" spans="1:10">
      <c r="A2446" s="10" t="str">
        <f t="shared" si="128"/>
        <v>USBLS32017</v>
      </c>
      <c r="B2446" s="195" t="s">
        <v>675</v>
      </c>
      <c r="C2446" s="196" t="s">
        <v>675</v>
      </c>
      <c r="D2446">
        <v>3</v>
      </c>
      <c r="E2446" s="10" t="s">
        <v>678</v>
      </c>
      <c r="F2446">
        <v>2017</v>
      </c>
      <c r="J2446">
        <v>179</v>
      </c>
    </row>
    <row r="2447" spans="1:10">
      <c r="A2447" s="10" t="str">
        <f t="shared" ref="A2447" si="129">CONCATENATE(B2447,D2447,F2447)</f>
        <v>USBLS32018</v>
      </c>
      <c r="B2447" s="195" t="s">
        <v>675</v>
      </c>
      <c r="C2447" s="196" t="s">
        <v>675</v>
      </c>
      <c r="D2447">
        <v>3</v>
      </c>
      <c r="E2447" s="10" t="s">
        <v>678</v>
      </c>
      <c r="F2447">
        <v>2018</v>
      </c>
      <c r="J2447">
        <v>180</v>
      </c>
    </row>
    <row r="2448" spans="1:10">
      <c r="A2448" s="10" t="str">
        <f t="shared" si="128"/>
        <v>USBLS41912</v>
      </c>
      <c r="B2448" s="195" t="s">
        <v>675</v>
      </c>
      <c r="C2448" s="196" t="s">
        <v>675</v>
      </c>
      <c r="D2448">
        <v>4</v>
      </c>
      <c r="E2448" s="165" t="s">
        <v>679</v>
      </c>
      <c r="F2448">
        <v>1912</v>
      </c>
      <c r="G2448"/>
      <c r="J2448">
        <v>9.6999999999999993</v>
      </c>
    </row>
    <row r="2449" spans="1:10">
      <c r="A2449" s="10" t="str">
        <f t="shared" si="128"/>
        <v>USBLS41913</v>
      </c>
      <c r="B2449" s="195" t="s">
        <v>675</v>
      </c>
      <c r="C2449" s="196" t="s">
        <v>675</v>
      </c>
      <c r="D2449">
        <v>4</v>
      </c>
      <c r="E2449" s="165" t="s">
        <v>679</v>
      </c>
      <c r="F2449">
        <v>1913</v>
      </c>
      <c r="G2449"/>
      <c r="J2449">
        <v>9.6999999999999993</v>
      </c>
    </row>
    <row r="2450" spans="1:10">
      <c r="A2450" s="10" t="str">
        <f t="shared" si="128"/>
        <v>USBLS41914</v>
      </c>
      <c r="B2450" s="195" t="s">
        <v>675</v>
      </c>
      <c r="C2450" s="196" t="s">
        <v>675</v>
      </c>
      <c r="D2450">
        <v>4</v>
      </c>
      <c r="E2450" s="165" t="s">
        <v>679</v>
      </c>
      <c r="F2450">
        <v>1914</v>
      </c>
      <c r="G2450"/>
      <c r="J2450">
        <v>9.6999999999999993</v>
      </c>
    </row>
    <row r="2451" spans="1:10">
      <c r="A2451" s="10" t="str">
        <f t="shared" si="128"/>
        <v>USBLS41915</v>
      </c>
      <c r="B2451" s="195" t="s">
        <v>675</v>
      </c>
      <c r="C2451" s="196" t="s">
        <v>675</v>
      </c>
      <c r="D2451">
        <v>4</v>
      </c>
      <c r="E2451" s="165" t="s">
        <v>679</v>
      </c>
      <c r="F2451">
        <v>1915</v>
      </c>
      <c r="G2451"/>
      <c r="J2451">
        <v>9.6999999999999993</v>
      </c>
    </row>
    <row r="2452" spans="1:10">
      <c r="A2452" s="10" t="str">
        <f t="shared" si="128"/>
        <v>USBLS41916</v>
      </c>
      <c r="B2452" s="195" t="s">
        <v>675</v>
      </c>
      <c r="C2452" s="196" t="s">
        <v>675</v>
      </c>
      <c r="D2452">
        <v>4</v>
      </c>
      <c r="E2452" s="165" t="s">
        <v>679</v>
      </c>
      <c r="F2452">
        <v>1916</v>
      </c>
      <c r="G2452"/>
      <c r="J2452">
        <v>10.7</v>
      </c>
    </row>
    <row r="2453" spans="1:10">
      <c r="A2453" s="10" t="str">
        <f t="shared" si="128"/>
        <v>USBLS41917</v>
      </c>
      <c r="B2453" s="195" t="s">
        <v>675</v>
      </c>
      <c r="C2453" s="196" t="s">
        <v>675</v>
      </c>
      <c r="D2453">
        <v>4</v>
      </c>
      <c r="E2453" s="165" t="s">
        <v>679</v>
      </c>
      <c r="F2453">
        <v>1917</v>
      </c>
      <c r="G2453"/>
      <c r="J2453">
        <v>12.7</v>
      </c>
    </row>
    <row r="2454" spans="1:10">
      <c r="A2454" s="10" t="str">
        <f t="shared" ref="A2454:A2517" si="130">CONCATENATE(B2454,D2454,F2454)</f>
        <v>USBLS41918</v>
      </c>
      <c r="B2454" s="195" t="s">
        <v>675</v>
      </c>
      <c r="C2454" s="196" t="s">
        <v>675</v>
      </c>
      <c r="D2454">
        <v>4</v>
      </c>
      <c r="E2454" s="165" t="s">
        <v>679</v>
      </c>
      <c r="F2454">
        <v>1918</v>
      </c>
      <c r="G2454"/>
      <c r="J2454">
        <v>14.6</v>
      </c>
    </row>
    <row r="2455" spans="1:10">
      <c r="A2455" s="10" t="str">
        <f t="shared" si="130"/>
        <v>USBLS41919</v>
      </c>
      <c r="B2455" s="195" t="s">
        <v>675</v>
      </c>
      <c r="C2455" s="196" t="s">
        <v>675</v>
      </c>
      <c r="D2455">
        <v>4</v>
      </c>
      <c r="E2455" s="165" t="s">
        <v>679</v>
      </c>
      <c r="F2455">
        <v>1919</v>
      </c>
      <c r="G2455"/>
      <c r="J2455">
        <v>16.5</v>
      </c>
    </row>
    <row r="2456" spans="1:10">
      <c r="A2456" s="10" t="str">
        <f t="shared" si="130"/>
        <v>USBLS41920</v>
      </c>
      <c r="B2456" s="195" t="s">
        <v>675</v>
      </c>
      <c r="C2456" s="196" t="s">
        <v>675</v>
      </c>
      <c r="D2456">
        <v>4</v>
      </c>
      <c r="E2456" s="165" t="s">
        <v>679</v>
      </c>
      <c r="F2456">
        <v>1920</v>
      </c>
      <c r="G2456"/>
      <c r="J2456">
        <v>19.399999999999999</v>
      </c>
    </row>
    <row r="2457" spans="1:10">
      <c r="A2457" s="10" t="str">
        <f t="shared" si="130"/>
        <v>USBLS41921</v>
      </c>
      <c r="B2457" s="195" t="s">
        <v>675</v>
      </c>
      <c r="C2457" s="196" t="s">
        <v>675</v>
      </c>
      <c r="D2457">
        <v>4</v>
      </c>
      <c r="E2457" s="165" t="s">
        <v>679</v>
      </c>
      <c r="F2457">
        <v>1921</v>
      </c>
      <c r="G2457"/>
      <c r="J2457">
        <v>17.5</v>
      </c>
    </row>
    <row r="2458" spans="1:10">
      <c r="A2458" s="10" t="str">
        <f t="shared" si="130"/>
        <v>USBLS41922</v>
      </c>
      <c r="B2458" s="195" t="s">
        <v>675</v>
      </c>
      <c r="C2458" s="196" t="s">
        <v>675</v>
      </c>
      <c r="D2458">
        <v>4</v>
      </c>
      <c r="E2458" s="165" t="s">
        <v>679</v>
      </c>
      <c r="F2458">
        <v>1922</v>
      </c>
      <c r="G2458"/>
      <c r="J2458">
        <v>16.5</v>
      </c>
    </row>
    <row r="2459" spans="1:10">
      <c r="A2459" s="10" t="str">
        <f t="shared" si="130"/>
        <v>USBLS41923</v>
      </c>
      <c r="B2459" s="195" t="s">
        <v>675</v>
      </c>
      <c r="C2459" s="196" t="s">
        <v>675</v>
      </c>
      <c r="D2459">
        <v>4</v>
      </c>
      <c r="E2459" s="165" t="s">
        <v>679</v>
      </c>
      <c r="F2459">
        <v>1923</v>
      </c>
      <c r="G2459"/>
      <c r="J2459">
        <v>16.5</v>
      </c>
    </row>
    <row r="2460" spans="1:10">
      <c r="A2460" s="10" t="str">
        <f t="shared" si="130"/>
        <v>USBLS41924</v>
      </c>
      <c r="B2460" s="195" t="s">
        <v>675</v>
      </c>
      <c r="C2460" s="196" t="s">
        <v>675</v>
      </c>
      <c r="D2460">
        <v>4</v>
      </c>
      <c r="E2460" s="165" t="s">
        <v>679</v>
      </c>
      <c r="F2460">
        <v>1924</v>
      </c>
      <c r="G2460"/>
      <c r="J2460">
        <v>16.5</v>
      </c>
    </row>
    <row r="2461" spans="1:10">
      <c r="A2461" s="10" t="str">
        <f t="shared" si="130"/>
        <v>USBLS41925</v>
      </c>
      <c r="B2461" s="195" t="s">
        <v>675</v>
      </c>
      <c r="C2461" s="196" t="s">
        <v>675</v>
      </c>
      <c r="D2461">
        <v>4</v>
      </c>
      <c r="E2461" s="165" t="s">
        <v>679</v>
      </c>
      <c r="F2461">
        <v>1925</v>
      </c>
      <c r="G2461"/>
      <c r="J2461">
        <v>17.5</v>
      </c>
    </row>
    <row r="2462" spans="1:10">
      <c r="A2462" s="10" t="str">
        <f t="shared" si="130"/>
        <v>USBLS41926</v>
      </c>
      <c r="B2462" s="195" t="s">
        <v>675</v>
      </c>
      <c r="C2462" s="196" t="s">
        <v>675</v>
      </c>
      <c r="D2462">
        <v>4</v>
      </c>
      <c r="E2462" s="165" t="s">
        <v>679</v>
      </c>
      <c r="F2462">
        <v>1926</v>
      </c>
      <c r="G2462"/>
      <c r="J2462">
        <v>17.5</v>
      </c>
    </row>
    <row r="2463" spans="1:10">
      <c r="A2463" s="10" t="str">
        <f t="shared" si="130"/>
        <v>USBLS41927</v>
      </c>
      <c r="B2463" s="195" t="s">
        <v>675</v>
      </c>
      <c r="C2463" s="196" t="s">
        <v>675</v>
      </c>
      <c r="D2463">
        <v>4</v>
      </c>
      <c r="E2463" s="165" t="s">
        <v>679</v>
      </c>
      <c r="F2463">
        <v>1927</v>
      </c>
      <c r="G2463"/>
      <c r="J2463">
        <v>16.5</v>
      </c>
    </row>
    <row r="2464" spans="1:10">
      <c r="A2464" s="10" t="str">
        <f t="shared" si="130"/>
        <v>USBLS41928</v>
      </c>
      <c r="B2464" s="195" t="s">
        <v>675</v>
      </c>
      <c r="C2464" s="196" t="s">
        <v>675</v>
      </c>
      <c r="D2464">
        <v>4</v>
      </c>
      <c r="E2464" s="165" t="s">
        <v>679</v>
      </c>
      <c r="F2464">
        <v>1928</v>
      </c>
      <c r="G2464"/>
      <c r="J2464">
        <v>16.5</v>
      </c>
    </row>
    <row r="2465" spans="1:10">
      <c r="A2465" s="10" t="str">
        <f t="shared" si="130"/>
        <v>USBLS41929</v>
      </c>
      <c r="B2465" s="195" t="s">
        <v>675</v>
      </c>
      <c r="C2465" s="196" t="s">
        <v>675</v>
      </c>
      <c r="D2465">
        <v>4</v>
      </c>
      <c r="E2465" s="165" t="s">
        <v>679</v>
      </c>
      <c r="F2465">
        <v>1929</v>
      </c>
      <c r="G2465"/>
      <c r="J2465">
        <v>16.5</v>
      </c>
    </row>
    <row r="2466" spans="1:10">
      <c r="A2466" s="10" t="str">
        <f t="shared" si="130"/>
        <v>USBLS41930</v>
      </c>
      <c r="B2466" s="195" t="s">
        <v>675</v>
      </c>
      <c r="C2466" s="196" t="s">
        <v>675</v>
      </c>
      <c r="D2466">
        <v>4</v>
      </c>
      <c r="E2466" s="165" t="s">
        <v>679</v>
      </c>
      <c r="F2466">
        <v>1930</v>
      </c>
      <c r="G2466"/>
      <c r="J2466">
        <v>16.5</v>
      </c>
    </row>
    <row r="2467" spans="1:10">
      <c r="A2467" s="10" t="str">
        <f t="shared" si="130"/>
        <v>USBLS41931</v>
      </c>
      <c r="B2467" s="195" t="s">
        <v>675</v>
      </c>
      <c r="C2467" s="196" t="s">
        <v>675</v>
      </c>
      <c r="D2467">
        <v>4</v>
      </c>
      <c r="E2467" s="165" t="s">
        <v>679</v>
      </c>
      <c r="F2467">
        <v>1931</v>
      </c>
      <c r="G2467"/>
      <c r="J2467">
        <v>14.6</v>
      </c>
    </row>
    <row r="2468" spans="1:10">
      <c r="A2468" s="10" t="str">
        <f t="shared" si="130"/>
        <v>USBLS41932</v>
      </c>
      <c r="B2468" s="195" t="s">
        <v>675</v>
      </c>
      <c r="C2468" s="196" t="s">
        <v>675</v>
      </c>
      <c r="D2468">
        <v>4</v>
      </c>
      <c r="E2468" s="165" t="s">
        <v>679</v>
      </c>
      <c r="F2468">
        <v>1932</v>
      </c>
      <c r="G2468"/>
      <c r="J2468">
        <v>13.6</v>
      </c>
    </row>
    <row r="2469" spans="1:10">
      <c r="A2469" s="10" t="str">
        <f t="shared" si="130"/>
        <v>USBLS41933</v>
      </c>
      <c r="B2469" s="195" t="s">
        <v>675</v>
      </c>
      <c r="C2469" s="196" t="s">
        <v>675</v>
      </c>
      <c r="D2469">
        <v>4</v>
      </c>
      <c r="E2469" s="165" t="s">
        <v>679</v>
      </c>
      <c r="F2469">
        <v>1933</v>
      </c>
      <c r="G2469"/>
      <c r="J2469">
        <v>12.6</v>
      </c>
    </row>
    <row r="2470" spans="1:10">
      <c r="A2470" s="10" t="str">
        <f t="shared" si="130"/>
        <v>USBLS41934</v>
      </c>
      <c r="B2470" s="195" t="s">
        <v>675</v>
      </c>
      <c r="C2470" s="196" t="s">
        <v>675</v>
      </c>
      <c r="D2470">
        <v>4</v>
      </c>
      <c r="E2470" s="165" t="s">
        <v>679</v>
      </c>
      <c r="F2470">
        <v>1934</v>
      </c>
      <c r="G2470"/>
      <c r="J2470">
        <v>12.6</v>
      </c>
    </row>
    <row r="2471" spans="1:10">
      <c r="A2471" s="10" t="str">
        <f t="shared" si="130"/>
        <v>USBLS41935</v>
      </c>
      <c r="B2471" s="195" t="s">
        <v>675</v>
      </c>
      <c r="C2471" s="196" t="s">
        <v>675</v>
      </c>
      <c r="D2471">
        <v>4</v>
      </c>
      <c r="E2471" s="165" t="s">
        <v>679</v>
      </c>
      <c r="F2471">
        <v>1935</v>
      </c>
      <c r="G2471"/>
      <c r="J2471">
        <v>13.6</v>
      </c>
    </row>
    <row r="2472" spans="1:10">
      <c r="A2472" s="10" t="str">
        <f t="shared" si="130"/>
        <v>USBLS41936</v>
      </c>
      <c r="B2472" s="195" t="s">
        <v>675</v>
      </c>
      <c r="C2472" s="196" t="s">
        <v>675</v>
      </c>
      <c r="D2472">
        <v>4</v>
      </c>
      <c r="E2472" s="165" t="s">
        <v>679</v>
      </c>
      <c r="F2472">
        <v>1936</v>
      </c>
      <c r="G2472"/>
      <c r="J2472">
        <v>13.6</v>
      </c>
    </row>
    <row r="2473" spans="1:10">
      <c r="A2473" s="10" t="str">
        <f t="shared" si="130"/>
        <v>USBLS41937</v>
      </c>
      <c r="B2473" s="195" t="s">
        <v>675</v>
      </c>
      <c r="C2473" s="196" t="s">
        <v>675</v>
      </c>
      <c r="D2473">
        <v>4</v>
      </c>
      <c r="E2473" s="165" t="s">
        <v>679</v>
      </c>
      <c r="F2473">
        <v>1937</v>
      </c>
      <c r="G2473"/>
      <c r="J2473">
        <v>13.6</v>
      </c>
    </row>
    <row r="2474" spans="1:10">
      <c r="A2474" s="10" t="str">
        <f t="shared" si="130"/>
        <v>USBLS41938</v>
      </c>
      <c r="B2474" s="195" t="s">
        <v>675</v>
      </c>
      <c r="C2474" s="196" t="s">
        <v>675</v>
      </c>
      <c r="D2474">
        <v>4</v>
      </c>
      <c r="E2474" s="165" t="s">
        <v>679</v>
      </c>
      <c r="F2474">
        <v>1938</v>
      </c>
      <c r="G2474"/>
      <c r="J2474">
        <v>13.6</v>
      </c>
    </row>
    <row r="2475" spans="1:10">
      <c r="A2475" s="10" t="str">
        <f t="shared" si="130"/>
        <v>USBLS41939</v>
      </c>
      <c r="B2475" s="195" t="s">
        <v>675</v>
      </c>
      <c r="C2475" s="196" t="s">
        <v>675</v>
      </c>
      <c r="D2475">
        <v>4</v>
      </c>
      <c r="E2475" s="165" t="s">
        <v>679</v>
      </c>
      <c r="F2475">
        <v>1939</v>
      </c>
      <c r="G2475"/>
      <c r="J2475">
        <v>13.6</v>
      </c>
    </row>
    <row r="2476" spans="1:10">
      <c r="A2476" s="10" t="str">
        <f t="shared" si="130"/>
        <v>USBLS41940</v>
      </c>
      <c r="B2476" s="195" t="s">
        <v>675</v>
      </c>
      <c r="C2476" s="196" t="s">
        <v>675</v>
      </c>
      <c r="D2476">
        <v>4</v>
      </c>
      <c r="E2476" s="165" t="s">
        <v>679</v>
      </c>
      <c r="F2476">
        <v>1940</v>
      </c>
      <c r="G2476"/>
      <c r="J2476">
        <v>13.6</v>
      </c>
    </row>
    <row r="2477" spans="1:10">
      <c r="A2477" s="10" t="str">
        <f t="shared" si="130"/>
        <v>USBLS41941</v>
      </c>
      <c r="B2477" s="195" t="s">
        <v>675</v>
      </c>
      <c r="C2477" s="196" t="s">
        <v>675</v>
      </c>
      <c r="D2477">
        <v>4</v>
      </c>
      <c r="E2477" s="165" t="s">
        <v>679</v>
      </c>
      <c r="F2477">
        <v>1941</v>
      </c>
      <c r="G2477"/>
      <c r="J2477">
        <v>14.6</v>
      </c>
    </row>
    <row r="2478" spans="1:10">
      <c r="A2478" s="10" t="str">
        <f t="shared" si="130"/>
        <v>USBLS41942</v>
      </c>
      <c r="B2478" s="195" t="s">
        <v>675</v>
      </c>
      <c r="C2478" s="196" t="s">
        <v>675</v>
      </c>
      <c r="D2478">
        <v>4</v>
      </c>
      <c r="E2478" s="165" t="s">
        <v>679</v>
      </c>
      <c r="F2478">
        <v>1942</v>
      </c>
      <c r="G2478"/>
      <c r="J2478">
        <v>15.6</v>
      </c>
    </row>
    <row r="2479" spans="1:10">
      <c r="A2479" s="10" t="str">
        <f t="shared" si="130"/>
        <v>USBLS41943</v>
      </c>
      <c r="B2479" s="195" t="s">
        <v>675</v>
      </c>
      <c r="C2479" s="196" t="s">
        <v>675</v>
      </c>
      <c r="D2479">
        <v>4</v>
      </c>
      <c r="E2479" s="165" t="s">
        <v>679</v>
      </c>
      <c r="F2479">
        <v>1943</v>
      </c>
      <c r="G2479"/>
      <c r="J2479">
        <v>16.600000000000001</v>
      </c>
    </row>
    <row r="2480" spans="1:10">
      <c r="A2480" s="10" t="str">
        <f t="shared" si="130"/>
        <v>USBLS41944</v>
      </c>
      <c r="B2480" s="195" t="s">
        <v>675</v>
      </c>
      <c r="C2480" s="196" t="s">
        <v>675</v>
      </c>
      <c r="D2480">
        <v>4</v>
      </c>
      <c r="E2480" s="165" t="s">
        <v>679</v>
      </c>
      <c r="F2480">
        <v>1944</v>
      </c>
      <c r="G2480"/>
      <c r="J2480">
        <v>17.600000000000001</v>
      </c>
    </row>
    <row r="2481" spans="1:10">
      <c r="A2481" s="10" t="str">
        <f t="shared" si="130"/>
        <v>USBLS41945</v>
      </c>
      <c r="B2481" s="195" t="s">
        <v>675</v>
      </c>
      <c r="C2481" s="196" t="s">
        <v>675</v>
      </c>
      <c r="D2481">
        <v>4</v>
      </c>
      <c r="E2481" s="165" t="s">
        <v>679</v>
      </c>
      <c r="F2481">
        <v>1945</v>
      </c>
      <c r="G2481"/>
      <c r="J2481">
        <v>17.600000000000001</v>
      </c>
    </row>
    <row r="2482" spans="1:10">
      <c r="A2482" s="10" t="str">
        <f t="shared" si="130"/>
        <v>USBLS41946</v>
      </c>
      <c r="B2482" s="195" t="s">
        <v>675</v>
      </c>
      <c r="C2482" s="196" t="s">
        <v>675</v>
      </c>
      <c r="D2482">
        <v>4</v>
      </c>
      <c r="E2482" s="165" t="s">
        <v>679</v>
      </c>
      <c r="F2482">
        <v>1946</v>
      </c>
      <c r="G2482"/>
      <c r="J2482">
        <v>19.5</v>
      </c>
    </row>
    <row r="2483" spans="1:10">
      <c r="A2483" s="10" t="str">
        <f t="shared" si="130"/>
        <v>USBLS41947</v>
      </c>
      <c r="B2483" s="195" t="s">
        <v>675</v>
      </c>
      <c r="C2483" s="196" t="s">
        <v>675</v>
      </c>
      <c r="D2483">
        <v>4</v>
      </c>
      <c r="E2483" s="165" t="s">
        <v>679</v>
      </c>
      <c r="F2483">
        <v>1947</v>
      </c>
      <c r="G2483"/>
      <c r="J2483">
        <v>21.4</v>
      </c>
    </row>
    <row r="2484" spans="1:10">
      <c r="A2484" s="10" t="str">
        <f t="shared" si="130"/>
        <v>USBLS41948</v>
      </c>
      <c r="B2484" s="195" t="s">
        <v>675</v>
      </c>
      <c r="C2484" s="196" t="s">
        <v>675</v>
      </c>
      <c r="D2484">
        <v>4</v>
      </c>
      <c r="E2484" s="165" t="s">
        <v>679</v>
      </c>
      <c r="F2484">
        <v>1948</v>
      </c>
      <c r="G2484"/>
      <c r="J2484">
        <v>23.3</v>
      </c>
    </row>
    <row r="2485" spans="1:10">
      <c r="A2485" s="10" t="str">
        <f t="shared" si="130"/>
        <v>USBLS41949</v>
      </c>
      <c r="B2485" s="195" t="s">
        <v>675</v>
      </c>
      <c r="C2485" s="196" t="s">
        <v>675</v>
      </c>
      <c r="D2485">
        <v>4</v>
      </c>
      <c r="E2485" s="165" t="s">
        <v>679</v>
      </c>
      <c r="F2485">
        <v>1949</v>
      </c>
      <c r="G2485"/>
      <c r="J2485">
        <v>23.3</v>
      </c>
    </row>
    <row r="2486" spans="1:10">
      <c r="A2486" s="10" t="str">
        <f t="shared" si="130"/>
        <v>USBLS41950</v>
      </c>
      <c r="B2486" s="195" t="s">
        <v>675</v>
      </c>
      <c r="C2486" s="196" t="s">
        <v>675</v>
      </c>
      <c r="D2486">
        <v>4</v>
      </c>
      <c r="E2486" s="165" t="s">
        <v>679</v>
      </c>
      <c r="F2486">
        <v>1950</v>
      </c>
      <c r="G2486"/>
      <c r="J2486">
        <v>23.3</v>
      </c>
    </row>
    <row r="2487" spans="1:10">
      <c r="A2487" s="10" t="str">
        <f t="shared" si="130"/>
        <v>USBLS41951</v>
      </c>
      <c r="B2487" s="195" t="s">
        <v>675</v>
      </c>
      <c r="C2487" s="196" t="s">
        <v>675</v>
      </c>
      <c r="D2487">
        <v>4</v>
      </c>
      <c r="E2487" s="165" t="s">
        <v>679</v>
      </c>
      <c r="F2487">
        <v>1951</v>
      </c>
      <c r="G2487"/>
      <c r="J2487">
        <v>25.2</v>
      </c>
    </row>
    <row r="2488" spans="1:10">
      <c r="A2488" s="10" t="str">
        <f t="shared" si="130"/>
        <v>USBLS41952</v>
      </c>
      <c r="B2488" s="195" t="s">
        <v>675</v>
      </c>
      <c r="C2488" s="196" t="s">
        <v>675</v>
      </c>
      <c r="D2488">
        <v>4</v>
      </c>
      <c r="E2488" s="165" t="s">
        <v>679</v>
      </c>
      <c r="F2488">
        <v>1952</v>
      </c>
      <c r="G2488"/>
      <c r="J2488">
        <v>26.2</v>
      </c>
    </row>
    <row r="2489" spans="1:10">
      <c r="A2489" s="10" t="str">
        <f t="shared" si="130"/>
        <v>USBLS41953</v>
      </c>
      <c r="B2489" s="195" t="s">
        <v>675</v>
      </c>
      <c r="C2489" s="196" t="s">
        <v>675</v>
      </c>
      <c r="D2489">
        <v>4</v>
      </c>
      <c r="E2489" s="165" t="s">
        <v>679</v>
      </c>
      <c r="F2489">
        <v>1953</v>
      </c>
      <c r="G2489"/>
      <c r="J2489">
        <v>26.2</v>
      </c>
    </row>
    <row r="2490" spans="1:10">
      <c r="A2490" s="10" t="str">
        <f t="shared" si="130"/>
        <v>USBLS41954</v>
      </c>
      <c r="B2490" s="195" t="s">
        <v>675</v>
      </c>
      <c r="C2490" s="196" t="s">
        <v>675</v>
      </c>
      <c r="D2490">
        <v>4</v>
      </c>
      <c r="E2490" s="165" t="s">
        <v>679</v>
      </c>
      <c r="F2490">
        <v>1954</v>
      </c>
      <c r="G2490"/>
      <c r="J2490">
        <v>26.2</v>
      </c>
    </row>
    <row r="2491" spans="1:10">
      <c r="A2491" s="10" t="str">
        <f t="shared" si="130"/>
        <v>USBLS41955</v>
      </c>
      <c r="B2491" s="195" t="s">
        <v>675</v>
      </c>
      <c r="C2491" s="196" t="s">
        <v>675</v>
      </c>
      <c r="D2491">
        <v>4</v>
      </c>
      <c r="E2491" s="165" t="s">
        <v>679</v>
      </c>
      <c r="F2491">
        <v>1955</v>
      </c>
      <c r="G2491"/>
      <c r="J2491">
        <v>26.2</v>
      </c>
    </row>
    <row r="2492" spans="1:10">
      <c r="A2492" s="10" t="str">
        <f t="shared" si="130"/>
        <v>USBLS41956</v>
      </c>
      <c r="B2492" s="195" t="s">
        <v>675</v>
      </c>
      <c r="C2492" s="196" t="s">
        <v>675</v>
      </c>
      <c r="D2492">
        <v>4</v>
      </c>
      <c r="E2492" s="165" t="s">
        <v>679</v>
      </c>
      <c r="F2492">
        <v>1956</v>
      </c>
      <c r="G2492"/>
      <c r="J2492">
        <v>26.2</v>
      </c>
    </row>
    <row r="2493" spans="1:10">
      <c r="A2493" s="10" t="str">
        <f t="shared" si="130"/>
        <v>USBLS41957</v>
      </c>
      <c r="B2493" s="195" t="s">
        <v>675</v>
      </c>
      <c r="C2493" s="196" t="s">
        <v>675</v>
      </c>
      <c r="D2493">
        <v>4</v>
      </c>
      <c r="E2493" s="165" t="s">
        <v>679</v>
      </c>
      <c r="F2493">
        <v>1957</v>
      </c>
      <c r="G2493"/>
      <c r="J2493">
        <v>27.2</v>
      </c>
    </row>
    <row r="2494" spans="1:10">
      <c r="A2494" s="10" t="str">
        <f t="shared" si="130"/>
        <v>USBLS41958</v>
      </c>
      <c r="B2494" s="195" t="s">
        <v>675</v>
      </c>
      <c r="C2494" s="196" t="s">
        <v>675</v>
      </c>
      <c r="D2494">
        <v>4</v>
      </c>
      <c r="E2494" s="165" t="s">
        <v>679</v>
      </c>
      <c r="F2494">
        <v>1958</v>
      </c>
      <c r="G2494"/>
      <c r="J2494">
        <v>28.2</v>
      </c>
    </row>
    <row r="2495" spans="1:10">
      <c r="A2495" s="10" t="str">
        <f t="shared" si="130"/>
        <v>USBLS41959</v>
      </c>
      <c r="B2495" s="195" t="s">
        <v>675</v>
      </c>
      <c r="C2495" s="196" t="s">
        <v>675</v>
      </c>
      <c r="D2495">
        <v>4</v>
      </c>
      <c r="E2495" s="165" t="s">
        <v>679</v>
      </c>
      <c r="F2495">
        <v>1959</v>
      </c>
      <c r="G2495"/>
      <c r="J2495">
        <v>28.2</v>
      </c>
    </row>
    <row r="2496" spans="1:10">
      <c r="A2496" s="10" t="str">
        <f t="shared" si="130"/>
        <v>USBLS41960</v>
      </c>
      <c r="B2496" s="195" t="s">
        <v>675</v>
      </c>
      <c r="C2496" s="196" t="s">
        <v>675</v>
      </c>
      <c r="D2496">
        <v>4</v>
      </c>
      <c r="E2496" s="165" t="s">
        <v>679</v>
      </c>
      <c r="F2496">
        <v>1960</v>
      </c>
      <c r="G2496"/>
      <c r="J2496">
        <v>29.2</v>
      </c>
    </row>
    <row r="2497" spans="1:10">
      <c r="A2497" s="10" t="str">
        <f t="shared" si="130"/>
        <v>USBLS41961</v>
      </c>
      <c r="B2497" s="195" t="s">
        <v>675</v>
      </c>
      <c r="C2497" s="196" t="s">
        <v>675</v>
      </c>
      <c r="D2497">
        <v>4</v>
      </c>
      <c r="E2497" s="165" t="s">
        <v>679</v>
      </c>
      <c r="F2497">
        <v>1961</v>
      </c>
      <c r="G2497"/>
      <c r="J2497">
        <v>29.2</v>
      </c>
    </row>
    <row r="2498" spans="1:10">
      <c r="A2498" s="10" t="str">
        <f t="shared" si="130"/>
        <v>USBLS41962</v>
      </c>
      <c r="B2498" s="195" t="s">
        <v>675</v>
      </c>
      <c r="C2498" s="196" t="s">
        <v>675</v>
      </c>
      <c r="D2498">
        <v>4</v>
      </c>
      <c r="E2498" s="165" t="s">
        <v>679</v>
      </c>
      <c r="F2498">
        <v>1962</v>
      </c>
      <c r="G2498"/>
      <c r="J2498">
        <v>29.2</v>
      </c>
    </row>
    <row r="2499" spans="1:10">
      <c r="A2499" s="10" t="str">
        <f t="shared" si="130"/>
        <v>USBLS41963</v>
      </c>
      <c r="B2499" s="195" t="s">
        <v>675</v>
      </c>
      <c r="C2499" s="196" t="s">
        <v>675</v>
      </c>
      <c r="D2499">
        <v>4</v>
      </c>
      <c r="E2499" s="165" t="s">
        <v>679</v>
      </c>
      <c r="F2499">
        <v>1963</v>
      </c>
      <c r="G2499"/>
      <c r="J2499">
        <v>30.2</v>
      </c>
    </row>
    <row r="2500" spans="1:10">
      <c r="A2500" s="10" t="str">
        <f t="shared" si="130"/>
        <v>USBLS41964</v>
      </c>
      <c r="B2500" s="195" t="s">
        <v>675</v>
      </c>
      <c r="C2500" s="196" t="s">
        <v>675</v>
      </c>
      <c r="D2500">
        <v>4</v>
      </c>
      <c r="E2500" s="165" t="s">
        <v>679</v>
      </c>
      <c r="F2500">
        <v>1964</v>
      </c>
      <c r="G2500"/>
      <c r="J2500">
        <v>30.2</v>
      </c>
    </row>
    <row r="2501" spans="1:10">
      <c r="A2501" s="10" t="str">
        <f t="shared" si="130"/>
        <v>USBLS41965</v>
      </c>
      <c r="B2501" s="195" t="s">
        <v>675</v>
      </c>
      <c r="C2501" s="196" t="s">
        <v>675</v>
      </c>
      <c r="D2501">
        <v>4</v>
      </c>
      <c r="E2501" s="165" t="s">
        <v>679</v>
      </c>
      <c r="F2501">
        <v>1965</v>
      </c>
      <c r="G2501"/>
      <c r="J2501">
        <v>31.2</v>
      </c>
    </row>
    <row r="2502" spans="1:10">
      <c r="A2502" s="10" t="str">
        <f t="shared" si="130"/>
        <v>USBLS41966</v>
      </c>
      <c r="B2502" s="195" t="s">
        <v>675</v>
      </c>
      <c r="C2502" s="196" t="s">
        <v>675</v>
      </c>
      <c r="D2502">
        <v>4</v>
      </c>
      <c r="E2502" s="165" t="s">
        <v>679</v>
      </c>
      <c r="F2502">
        <v>1966</v>
      </c>
      <c r="G2502"/>
      <c r="J2502">
        <v>31.2</v>
      </c>
    </row>
    <row r="2503" spans="1:10">
      <c r="A2503" s="10" t="str">
        <f t="shared" si="130"/>
        <v>USBLS41967</v>
      </c>
      <c r="B2503" s="195" t="s">
        <v>675</v>
      </c>
      <c r="C2503" s="196" t="s">
        <v>675</v>
      </c>
      <c r="D2503">
        <v>4</v>
      </c>
      <c r="E2503" s="165" t="s">
        <v>679</v>
      </c>
      <c r="F2503">
        <v>1967</v>
      </c>
      <c r="G2503"/>
      <c r="J2503">
        <v>32.200000000000003</v>
      </c>
    </row>
    <row r="2504" spans="1:10">
      <c r="A2504" s="10" t="str">
        <f t="shared" si="130"/>
        <v>USBLS41968</v>
      </c>
      <c r="B2504" s="195" t="s">
        <v>675</v>
      </c>
      <c r="C2504" s="196" t="s">
        <v>675</v>
      </c>
      <c r="D2504">
        <v>4</v>
      </c>
      <c r="E2504" s="165" t="s">
        <v>679</v>
      </c>
      <c r="F2504">
        <v>1968</v>
      </c>
      <c r="G2504"/>
      <c r="J2504">
        <v>34.1</v>
      </c>
    </row>
    <row r="2505" spans="1:10">
      <c r="A2505" s="10" t="str">
        <f t="shared" si="130"/>
        <v>USBLS41969</v>
      </c>
      <c r="B2505" s="195" t="s">
        <v>675</v>
      </c>
      <c r="C2505" s="196" t="s">
        <v>675</v>
      </c>
      <c r="D2505">
        <v>4</v>
      </c>
      <c r="E2505" s="165" t="s">
        <v>679</v>
      </c>
      <c r="F2505">
        <v>1969</v>
      </c>
      <c r="G2505"/>
      <c r="J2505">
        <v>36</v>
      </c>
    </row>
    <row r="2506" spans="1:10">
      <c r="A2506" s="10" t="str">
        <f t="shared" si="130"/>
        <v>USBLS41970</v>
      </c>
      <c r="B2506" s="195" t="s">
        <v>675</v>
      </c>
      <c r="C2506" s="196" t="s">
        <v>675</v>
      </c>
      <c r="D2506">
        <v>4</v>
      </c>
      <c r="E2506" s="165" t="s">
        <v>679</v>
      </c>
      <c r="F2506">
        <v>1970</v>
      </c>
      <c r="G2506"/>
      <c r="J2506">
        <v>37.9</v>
      </c>
    </row>
    <row r="2507" spans="1:10">
      <c r="A2507" s="10" t="str">
        <f t="shared" si="130"/>
        <v>USBLS41971</v>
      </c>
      <c r="B2507" s="195" t="s">
        <v>675</v>
      </c>
      <c r="C2507" s="196" t="s">
        <v>675</v>
      </c>
      <c r="D2507">
        <v>4</v>
      </c>
      <c r="E2507" s="165" t="s">
        <v>679</v>
      </c>
      <c r="F2507">
        <v>1971</v>
      </c>
      <c r="G2507"/>
      <c r="J2507">
        <v>39.799999999999997</v>
      </c>
    </row>
    <row r="2508" spans="1:10">
      <c r="A2508" s="10" t="str">
        <f t="shared" si="130"/>
        <v>USBLS41972</v>
      </c>
      <c r="B2508" s="195" t="s">
        <v>675</v>
      </c>
      <c r="C2508" s="196" t="s">
        <v>675</v>
      </c>
      <c r="D2508">
        <v>4</v>
      </c>
      <c r="E2508" s="165" t="s">
        <v>679</v>
      </c>
      <c r="F2508">
        <v>1972</v>
      </c>
      <c r="G2508"/>
      <c r="J2508">
        <v>40.799999999999997</v>
      </c>
    </row>
    <row r="2509" spans="1:10">
      <c r="A2509" s="10" t="str">
        <f t="shared" si="130"/>
        <v>USBLS41973</v>
      </c>
      <c r="B2509" s="195" t="s">
        <v>675</v>
      </c>
      <c r="C2509" s="196" t="s">
        <v>675</v>
      </c>
      <c r="D2509">
        <v>4</v>
      </c>
      <c r="E2509" s="165" t="s">
        <v>679</v>
      </c>
      <c r="F2509">
        <v>1973</v>
      </c>
      <c r="G2509"/>
      <c r="J2509">
        <v>42.7</v>
      </c>
    </row>
    <row r="2510" spans="1:10">
      <c r="A2510" s="10" t="str">
        <f t="shared" si="130"/>
        <v>USBLS41974</v>
      </c>
      <c r="B2510" s="195" t="s">
        <v>675</v>
      </c>
      <c r="C2510" s="196" t="s">
        <v>675</v>
      </c>
      <c r="D2510">
        <v>4</v>
      </c>
      <c r="E2510" s="165" t="s">
        <v>679</v>
      </c>
      <c r="F2510">
        <v>1974</v>
      </c>
      <c r="G2510"/>
      <c r="J2510">
        <v>47.6</v>
      </c>
    </row>
    <row r="2511" spans="1:10">
      <c r="A2511" s="10" t="str">
        <f t="shared" si="130"/>
        <v>USBLS41975</v>
      </c>
      <c r="B2511" s="195" t="s">
        <v>675</v>
      </c>
      <c r="C2511" s="196" t="s">
        <v>675</v>
      </c>
      <c r="D2511">
        <v>4</v>
      </c>
      <c r="E2511" s="165" t="s">
        <v>679</v>
      </c>
      <c r="F2511">
        <v>1975</v>
      </c>
      <c r="G2511"/>
      <c r="J2511">
        <v>52.5</v>
      </c>
    </row>
    <row r="2512" spans="1:10">
      <c r="A2512" s="10" t="str">
        <f t="shared" si="130"/>
        <v>USBLS41976</v>
      </c>
      <c r="B2512" s="195" t="s">
        <v>675</v>
      </c>
      <c r="C2512" s="196" t="s">
        <v>675</v>
      </c>
      <c r="D2512">
        <v>4</v>
      </c>
      <c r="E2512" s="165" t="s">
        <v>679</v>
      </c>
      <c r="F2512">
        <v>1976</v>
      </c>
      <c r="G2512"/>
      <c r="J2512">
        <v>55.4</v>
      </c>
    </row>
    <row r="2513" spans="1:10">
      <c r="A2513" s="10" t="str">
        <f t="shared" si="130"/>
        <v>USBLS41977</v>
      </c>
      <c r="B2513" s="195" t="s">
        <v>675</v>
      </c>
      <c r="C2513" s="196" t="s">
        <v>675</v>
      </c>
      <c r="D2513">
        <v>4</v>
      </c>
      <c r="E2513" s="165" t="s">
        <v>679</v>
      </c>
      <c r="F2513">
        <v>1977</v>
      </c>
      <c r="G2513"/>
      <c r="J2513">
        <v>59.3</v>
      </c>
    </row>
    <row r="2514" spans="1:10">
      <c r="A2514" s="10" t="str">
        <f t="shared" si="130"/>
        <v>USBLS41978</v>
      </c>
      <c r="B2514" s="195" t="s">
        <v>675</v>
      </c>
      <c r="C2514" s="196" t="s">
        <v>675</v>
      </c>
      <c r="D2514">
        <v>4</v>
      </c>
      <c r="E2514" s="165" t="s">
        <v>679</v>
      </c>
      <c r="F2514">
        <v>1978</v>
      </c>
      <c r="G2514"/>
      <c r="J2514">
        <v>63.2</v>
      </c>
    </row>
    <row r="2515" spans="1:10">
      <c r="A2515" s="10" t="str">
        <f t="shared" si="130"/>
        <v>USBLS41979</v>
      </c>
      <c r="B2515" s="195" t="s">
        <v>675</v>
      </c>
      <c r="C2515" s="196" t="s">
        <v>675</v>
      </c>
      <c r="D2515">
        <v>4</v>
      </c>
      <c r="E2515" s="165" t="s">
        <v>679</v>
      </c>
      <c r="F2515">
        <v>1979</v>
      </c>
      <c r="G2515"/>
      <c r="J2515">
        <v>71</v>
      </c>
    </row>
    <row r="2516" spans="1:10">
      <c r="A2516" s="10" t="str">
        <f t="shared" si="130"/>
        <v>USBLS41980</v>
      </c>
      <c r="B2516" s="195" t="s">
        <v>675</v>
      </c>
      <c r="C2516" s="196" t="s">
        <v>675</v>
      </c>
      <c r="D2516">
        <v>4</v>
      </c>
      <c r="E2516" s="165" t="s">
        <v>679</v>
      </c>
      <c r="F2516">
        <v>1980</v>
      </c>
      <c r="G2516"/>
      <c r="J2516">
        <v>79.7</v>
      </c>
    </row>
    <row r="2517" spans="1:10">
      <c r="A2517" s="10" t="str">
        <f t="shared" si="130"/>
        <v>USBLS41981</v>
      </c>
      <c r="B2517" s="195" t="s">
        <v>675</v>
      </c>
      <c r="C2517" s="196" t="s">
        <v>675</v>
      </c>
      <c r="D2517">
        <v>4</v>
      </c>
      <c r="E2517" s="165" t="s">
        <v>679</v>
      </c>
      <c r="F2517">
        <v>1981</v>
      </c>
      <c r="G2517"/>
      <c r="J2517">
        <v>88.5</v>
      </c>
    </row>
    <row r="2518" spans="1:10">
      <c r="A2518" s="10" t="str">
        <f t="shared" ref="A2518:A2582" si="131">CONCATENATE(B2518,D2518,F2518)</f>
        <v>USBLS41982</v>
      </c>
      <c r="B2518" s="195" t="s">
        <v>675</v>
      </c>
      <c r="C2518" s="196" t="s">
        <v>675</v>
      </c>
      <c r="D2518">
        <v>4</v>
      </c>
      <c r="E2518" s="165" t="s">
        <v>679</v>
      </c>
      <c r="F2518">
        <v>1982</v>
      </c>
      <c r="G2518"/>
      <c r="J2518">
        <v>94.3</v>
      </c>
    </row>
    <row r="2519" spans="1:10">
      <c r="A2519" s="10" t="str">
        <f t="shared" si="131"/>
        <v>USBLS41983</v>
      </c>
      <c r="B2519" s="195" t="s">
        <v>675</v>
      </c>
      <c r="C2519" s="196" t="s">
        <v>675</v>
      </c>
      <c r="D2519">
        <v>4</v>
      </c>
      <c r="E2519" s="165" t="s">
        <v>679</v>
      </c>
      <c r="F2519">
        <v>1983</v>
      </c>
      <c r="G2519"/>
      <c r="J2519">
        <v>97.2</v>
      </c>
    </row>
    <row r="2520" spans="1:10">
      <c r="A2520" s="10" t="str">
        <f t="shared" si="131"/>
        <v>USBLS41984</v>
      </c>
      <c r="B2520" s="195" t="s">
        <v>675</v>
      </c>
      <c r="C2520" s="196" t="s">
        <v>675</v>
      </c>
      <c r="D2520">
        <v>4</v>
      </c>
      <c r="E2520" s="165" t="s">
        <v>679</v>
      </c>
      <c r="F2520">
        <v>1984</v>
      </c>
      <c r="G2520"/>
      <c r="J2520">
        <v>101.1</v>
      </c>
    </row>
    <row r="2521" spans="1:10">
      <c r="A2521" s="10" t="str">
        <f t="shared" si="131"/>
        <v>USBLS41985</v>
      </c>
      <c r="B2521" s="195" t="s">
        <v>675</v>
      </c>
      <c r="C2521" s="196" t="s">
        <v>675</v>
      </c>
      <c r="D2521">
        <v>4</v>
      </c>
      <c r="E2521" s="165" t="s">
        <v>679</v>
      </c>
      <c r="F2521">
        <v>1985</v>
      </c>
      <c r="G2521"/>
      <c r="J2521">
        <v>105</v>
      </c>
    </row>
    <row r="2522" spans="1:10">
      <c r="A2522" s="10" t="str">
        <f t="shared" si="131"/>
        <v>USBLS41986</v>
      </c>
      <c r="B2522" s="195" t="s">
        <v>675</v>
      </c>
      <c r="C2522" s="196" t="s">
        <v>675</v>
      </c>
      <c r="D2522">
        <v>4</v>
      </c>
      <c r="E2522" s="165" t="s">
        <v>679</v>
      </c>
      <c r="F2522">
        <v>1986</v>
      </c>
      <c r="G2522"/>
      <c r="J2522">
        <v>106.9</v>
      </c>
    </row>
    <row r="2523" spans="1:10">
      <c r="A2523" s="10" t="str">
        <f t="shared" si="131"/>
        <v>USBLS41987</v>
      </c>
      <c r="B2523" s="195" t="s">
        <v>675</v>
      </c>
      <c r="C2523" s="196" t="s">
        <v>675</v>
      </c>
      <c r="D2523">
        <v>4</v>
      </c>
      <c r="E2523" s="165" t="s">
        <v>679</v>
      </c>
      <c r="F2523">
        <v>1987</v>
      </c>
      <c r="G2523"/>
      <c r="J2523" s="173">
        <v>110.8</v>
      </c>
    </row>
    <row r="2524" spans="1:10">
      <c r="A2524" s="10" t="str">
        <f t="shared" si="131"/>
        <v>USBLS41988</v>
      </c>
      <c r="B2524" s="195" t="s">
        <v>675</v>
      </c>
      <c r="C2524" s="196" t="s">
        <v>675</v>
      </c>
      <c r="D2524">
        <v>4</v>
      </c>
      <c r="E2524" s="165" t="s">
        <v>679</v>
      </c>
      <c r="F2524">
        <v>1988</v>
      </c>
      <c r="G2524"/>
      <c r="J2524" s="173">
        <v>116.4</v>
      </c>
    </row>
    <row r="2525" spans="1:10">
      <c r="A2525" s="10" t="str">
        <f t="shared" si="131"/>
        <v>USBLS41989</v>
      </c>
      <c r="B2525" s="195" t="s">
        <v>675</v>
      </c>
      <c r="C2525" s="196" t="s">
        <v>675</v>
      </c>
      <c r="D2525">
        <v>4</v>
      </c>
      <c r="E2525" s="165" t="s">
        <v>679</v>
      </c>
      <c r="F2525">
        <v>1989</v>
      </c>
      <c r="G2525"/>
      <c r="J2525" s="173">
        <v>123.3</v>
      </c>
    </row>
    <row r="2526" spans="1:10">
      <c r="A2526" s="10" t="str">
        <f t="shared" si="131"/>
        <v>USBLS41990</v>
      </c>
      <c r="B2526" s="195" t="s">
        <v>675</v>
      </c>
      <c r="C2526" s="196" t="s">
        <v>675</v>
      </c>
      <c r="D2526">
        <v>4</v>
      </c>
      <c r="E2526" s="165" t="s">
        <v>679</v>
      </c>
      <c r="F2526">
        <v>1990</v>
      </c>
      <c r="G2526"/>
      <c r="J2526" s="173">
        <v>127.5</v>
      </c>
    </row>
    <row r="2527" spans="1:10">
      <c r="A2527" s="10" t="str">
        <f t="shared" si="131"/>
        <v>USBLS41991</v>
      </c>
      <c r="B2527" s="195" t="s">
        <v>675</v>
      </c>
      <c r="C2527" s="196" t="s">
        <v>675</v>
      </c>
      <c r="D2527">
        <v>4</v>
      </c>
      <c r="E2527" s="165" t="s">
        <v>679</v>
      </c>
      <c r="F2527">
        <v>1991</v>
      </c>
      <c r="G2527"/>
      <c r="J2527" s="173">
        <v>129.69999999999999</v>
      </c>
    </row>
    <row r="2528" spans="1:10">
      <c r="A2528" s="10" t="str">
        <f t="shared" si="131"/>
        <v>USBLS41992</v>
      </c>
      <c r="B2528" s="195" t="s">
        <v>675</v>
      </c>
      <c r="C2528" s="196" t="s">
        <v>675</v>
      </c>
      <c r="D2528">
        <v>4</v>
      </c>
      <c r="E2528" s="165" t="s">
        <v>679</v>
      </c>
      <c r="F2528">
        <v>1992</v>
      </c>
      <c r="G2528"/>
      <c r="J2528" s="173">
        <v>131.5</v>
      </c>
    </row>
    <row r="2529" spans="1:10">
      <c r="A2529" s="10" t="str">
        <f t="shared" si="131"/>
        <v>USBLS41993</v>
      </c>
      <c r="B2529" s="195" t="s">
        <v>675</v>
      </c>
      <c r="C2529" s="196" t="s">
        <v>675</v>
      </c>
      <c r="D2529">
        <v>4</v>
      </c>
      <c r="E2529" s="165" t="s">
        <v>679</v>
      </c>
      <c r="F2529">
        <v>1993</v>
      </c>
      <c r="G2529"/>
      <c r="J2529" s="173">
        <v>133.5</v>
      </c>
    </row>
    <row r="2530" spans="1:10">
      <c r="A2530" s="10" t="str">
        <f t="shared" si="131"/>
        <v>USBLS41994</v>
      </c>
      <c r="B2530" s="195" t="s">
        <v>675</v>
      </c>
      <c r="C2530" s="196" t="s">
        <v>675</v>
      </c>
      <c r="D2530">
        <v>4</v>
      </c>
      <c r="E2530" s="165" t="s">
        <v>679</v>
      </c>
      <c r="F2530">
        <v>1994</v>
      </c>
      <c r="G2530"/>
      <c r="J2530" s="173">
        <v>134.19999999999999</v>
      </c>
    </row>
    <row r="2531" spans="1:10">
      <c r="A2531" s="10" t="str">
        <f t="shared" si="131"/>
        <v>USBLS41995</v>
      </c>
      <c r="B2531" s="195" t="s">
        <v>675</v>
      </c>
      <c r="C2531" s="196" t="s">
        <v>675</v>
      </c>
      <c r="D2531">
        <v>4</v>
      </c>
      <c r="E2531" s="165" t="s">
        <v>679</v>
      </c>
      <c r="F2531">
        <v>1995</v>
      </c>
      <c r="G2531"/>
      <c r="J2531" s="173">
        <v>137.5</v>
      </c>
    </row>
    <row r="2532" spans="1:10">
      <c r="A2532" s="10" t="str">
        <f t="shared" si="131"/>
        <v>USBLS41996</v>
      </c>
      <c r="B2532" s="195" t="s">
        <v>675</v>
      </c>
      <c r="C2532" s="196" t="s">
        <v>675</v>
      </c>
      <c r="D2532">
        <v>4</v>
      </c>
      <c r="E2532" s="165" t="s">
        <v>679</v>
      </c>
      <c r="F2532">
        <v>1996</v>
      </c>
      <c r="G2532"/>
      <c r="J2532" s="173">
        <v>139.1</v>
      </c>
    </row>
    <row r="2533" spans="1:10">
      <c r="A2533" s="10" t="str">
        <f t="shared" si="131"/>
        <v>USBLS41997</v>
      </c>
      <c r="B2533" s="195" t="s">
        <v>675</v>
      </c>
      <c r="C2533" s="196" t="s">
        <v>675</v>
      </c>
      <c r="D2533">
        <v>4</v>
      </c>
      <c r="E2533" s="165" t="s">
        <v>679</v>
      </c>
      <c r="F2533">
        <v>1997</v>
      </c>
      <c r="G2533"/>
      <c r="J2533" s="173">
        <v>138.6</v>
      </c>
    </row>
    <row r="2534" spans="1:10">
      <c r="A2534" s="10" t="str">
        <f t="shared" si="131"/>
        <v>USBLS41998</v>
      </c>
      <c r="B2534" s="195" t="s">
        <v>675</v>
      </c>
      <c r="C2534" s="196" t="s">
        <v>675</v>
      </c>
      <c r="D2534">
        <v>4</v>
      </c>
      <c r="E2534" s="165" t="s">
        <v>679</v>
      </c>
      <c r="F2534">
        <v>1998</v>
      </c>
      <c r="G2534"/>
      <c r="J2534" s="173">
        <v>139.80000000000001</v>
      </c>
    </row>
    <row r="2535" spans="1:10">
      <c r="A2535" s="10" t="str">
        <f t="shared" si="131"/>
        <v>USBLS41999</v>
      </c>
      <c r="B2535" s="195" t="s">
        <v>675</v>
      </c>
      <c r="C2535" s="196" t="s">
        <v>675</v>
      </c>
      <c r="D2535">
        <v>4</v>
      </c>
      <c r="E2535" s="165" t="s">
        <v>679</v>
      </c>
      <c r="F2535">
        <v>1999</v>
      </c>
      <c r="G2535"/>
      <c r="J2535" s="173">
        <v>139.9</v>
      </c>
    </row>
    <row r="2536" spans="1:10">
      <c r="A2536" s="10" t="str">
        <f t="shared" si="131"/>
        <v>USBLS42000</v>
      </c>
      <c r="B2536" s="195" t="s">
        <v>675</v>
      </c>
      <c r="C2536" s="196" t="s">
        <v>675</v>
      </c>
      <c r="D2536">
        <v>4</v>
      </c>
      <c r="E2536" s="165" t="s">
        <v>679</v>
      </c>
      <c r="F2536">
        <v>2000</v>
      </c>
      <c r="G2536"/>
      <c r="J2536" s="173">
        <v>140.4</v>
      </c>
    </row>
    <row r="2537" spans="1:10">
      <c r="A2537" s="10" t="str">
        <f t="shared" si="131"/>
        <v>USBLS42001</v>
      </c>
      <c r="B2537" s="195" t="s">
        <v>675</v>
      </c>
      <c r="C2537" s="196" t="s">
        <v>675</v>
      </c>
      <c r="D2537">
        <v>4</v>
      </c>
      <c r="E2537" s="165" t="s">
        <v>679</v>
      </c>
      <c r="F2537">
        <v>2001</v>
      </c>
      <c r="G2537"/>
      <c r="J2537" s="173">
        <v>141.6</v>
      </c>
    </row>
    <row r="2538" spans="1:10">
      <c r="A2538" s="10" t="str">
        <f t="shared" si="131"/>
        <v>USBLS42002</v>
      </c>
      <c r="B2538" s="195" t="s">
        <v>675</v>
      </c>
      <c r="C2538" s="196" t="s">
        <v>675</v>
      </c>
      <c r="D2538">
        <v>4</v>
      </c>
      <c r="E2538" s="165" t="s">
        <v>679</v>
      </c>
      <c r="F2538">
        <v>2002</v>
      </c>
      <c r="G2538"/>
      <c r="J2538" s="173">
        <v>142</v>
      </c>
    </row>
    <row r="2539" spans="1:10">
      <c r="A2539" s="10" t="str">
        <f t="shared" si="131"/>
        <v>USBLS42003</v>
      </c>
      <c r="B2539" s="195" t="s">
        <v>675</v>
      </c>
      <c r="C2539" s="196" t="s">
        <v>675</v>
      </c>
      <c r="D2539">
        <v>4</v>
      </c>
      <c r="E2539" s="165" t="s">
        <v>679</v>
      </c>
      <c r="F2539">
        <v>2003</v>
      </c>
      <c r="G2539"/>
      <c r="J2539" s="173">
        <v>142.4</v>
      </c>
    </row>
    <row r="2540" spans="1:10">
      <c r="A2540" s="10" t="str">
        <f t="shared" si="131"/>
        <v>USBLS42004</v>
      </c>
      <c r="B2540" s="195" t="s">
        <v>675</v>
      </c>
      <c r="C2540" s="196" t="s">
        <v>675</v>
      </c>
      <c r="D2540">
        <v>4</v>
      </c>
      <c r="E2540" s="165" t="s">
        <v>679</v>
      </c>
      <c r="F2540">
        <v>2004</v>
      </c>
      <c r="G2540"/>
      <c r="J2540" s="173">
        <v>145.80000000000001</v>
      </c>
    </row>
    <row r="2541" spans="1:10">
      <c r="A2541" s="10" t="str">
        <f t="shared" si="131"/>
        <v>USBLS42005</v>
      </c>
      <c r="B2541" s="195" t="s">
        <v>675</v>
      </c>
      <c r="C2541" s="196" t="s">
        <v>675</v>
      </c>
      <c r="D2541">
        <v>4</v>
      </c>
      <c r="E2541" s="165" t="s">
        <v>679</v>
      </c>
      <c r="F2541">
        <v>2005</v>
      </c>
      <c r="G2541"/>
      <c r="J2541" s="173">
        <v>154.4</v>
      </c>
    </row>
    <row r="2542" spans="1:10">
      <c r="A2542" s="10" t="str">
        <f t="shared" si="131"/>
        <v>USBLS42006</v>
      </c>
      <c r="B2542" s="195" t="s">
        <v>675</v>
      </c>
      <c r="C2542" s="196" t="s">
        <v>675</v>
      </c>
      <c r="D2542">
        <v>4</v>
      </c>
      <c r="E2542" s="165" t="s">
        <v>679</v>
      </c>
      <c r="F2542">
        <v>2006</v>
      </c>
      <c r="G2542"/>
      <c r="J2542" s="173">
        <v>161.80000000000001</v>
      </c>
    </row>
    <row r="2543" spans="1:10">
      <c r="A2543" s="10" t="str">
        <f t="shared" si="131"/>
        <v>USBLS42007</v>
      </c>
      <c r="B2543" s="195" t="s">
        <v>675</v>
      </c>
      <c r="C2543" s="196" t="s">
        <v>675</v>
      </c>
      <c r="D2543">
        <v>4</v>
      </c>
      <c r="E2543" s="165" t="s">
        <v>679</v>
      </c>
      <c r="F2543">
        <v>2007</v>
      </c>
      <c r="G2543"/>
      <c r="J2543" s="173">
        <v>169.6</v>
      </c>
    </row>
    <row r="2544" spans="1:10">
      <c r="A2544" s="10" t="str">
        <f t="shared" si="131"/>
        <v>USBLS42008</v>
      </c>
      <c r="B2544" s="195" t="s">
        <v>675</v>
      </c>
      <c r="C2544" s="196" t="s">
        <v>675</v>
      </c>
      <c r="D2544">
        <v>4</v>
      </c>
      <c r="E2544" s="165" t="s">
        <v>679</v>
      </c>
      <c r="F2544">
        <v>2008</v>
      </c>
      <c r="G2544"/>
      <c r="J2544" s="197">
        <v>177.7</v>
      </c>
    </row>
    <row r="2545" spans="1:10">
      <c r="A2545" s="10" t="str">
        <f t="shared" si="131"/>
        <v>USBLS42009</v>
      </c>
      <c r="B2545" s="195" t="s">
        <v>675</v>
      </c>
      <c r="C2545" s="196" t="s">
        <v>675</v>
      </c>
      <c r="D2545">
        <v>4</v>
      </c>
      <c r="E2545" s="165" t="s">
        <v>679</v>
      </c>
      <c r="F2545">
        <v>2009</v>
      </c>
      <c r="G2545"/>
      <c r="J2545" s="197">
        <v>181.8</v>
      </c>
    </row>
    <row r="2546" spans="1:10">
      <c r="A2546" s="10" t="str">
        <f t="shared" si="131"/>
        <v>USBLS42010</v>
      </c>
      <c r="B2546" s="195" t="s">
        <v>675</v>
      </c>
      <c r="C2546" s="196" t="s">
        <v>675</v>
      </c>
      <c r="D2546">
        <v>4</v>
      </c>
      <c r="E2546" s="165" t="s">
        <v>679</v>
      </c>
      <c r="F2546">
        <v>2010</v>
      </c>
      <c r="G2546"/>
      <c r="J2546" s="197">
        <v>185.4</v>
      </c>
    </row>
    <row r="2547" spans="1:10">
      <c r="A2547" s="10" t="str">
        <f t="shared" si="131"/>
        <v>USBLS42011</v>
      </c>
      <c r="B2547" s="195" t="s">
        <v>675</v>
      </c>
      <c r="C2547" s="196" t="s">
        <v>675</v>
      </c>
      <c r="D2547">
        <v>4</v>
      </c>
      <c r="E2547" s="165" t="s">
        <v>679</v>
      </c>
      <c r="F2547">
        <v>2011</v>
      </c>
      <c r="G2547"/>
      <c r="J2547" s="197">
        <v>196.5</v>
      </c>
    </row>
    <row r="2548" spans="1:10">
      <c r="A2548" s="10" t="str">
        <f t="shared" si="131"/>
        <v>USBLS42012</v>
      </c>
      <c r="B2548" s="195" t="s">
        <v>675</v>
      </c>
      <c r="C2548" s="196" t="s">
        <v>675</v>
      </c>
      <c r="D2548">
        <v>4</v>
      </c>
      <c r="E2548" s="165" t="s">
        <v>679</v>
      </c>
      <c r="F2548">
        <v>2012</v>
      </c>
      <c r="G2548"/>
      <c r="J2548" s="197">
        <v>201.2</v>
      </c>
    </row>
    <row r="2549" spans="1:10">
      <c r="A2549" s="10" t="str">
        <f t="shared" si="131"/>
        <v>USBLS42013</v>
      </c>
      <c r="B2549" s="195" t="s">
        <v>675</v>
      </c>
      <c r="C2549" s="196" t="s">
        <v>675</v>
      </c>
      <c r="D2549">
        <v>4</v>
      </c>
      <c r="E2549" s="165" t="s">
        <v>679</v>
      </c>
      <c r="F2549">
        <v>2013</v>
      </c>
      <c r="G2549"/>
      <c r="J2549" s="197">
        <v>203.2</v>
      </c>
    </row>
    <row r="2550" spans="1:10">
      <c r="A2550" s="10" t="str">
        <f t="shared" si="131"/>
        <v>USBLS42014</v>
      </c>
      <c r="B2550" s="195" t="s">
        <v>675</v>
      </c>
      <c r="C2550" s="196" t="s">
        <v>675</v>
      </c>
      <c r="D2550">
        <v>4</v>
      </c>
      <c r="E2550" s="165" t="s">
        <v>679</v>
      </c>
      <c r="F2550">
        <v>2014</v>
      </c>
      <c r="G2550"/>
      <c r="J2550" s="197">
        <v>206.1</v>
      </c>
    </row>
    <row r="2551" spans="1:10">
      <c r="A2551" s="10" t="str">
        <f t="shared" si="131"/>
        <v>USBLS42015</v>
      </c>
      <c r="B2551" s="195" t="s">
        <v>675</v>
      </c>
      <c r="C2551" s="196" t="s">
        <v>675</v>
      </c>
      <c r="D2551">
        <v>4</v>
      </c>
      <c r="E2551" s="165" t="s">
        <v>679</v>
      </c>
      <c r="F2551">
        <v>2015</v>
      </c>
      <c r="G2551"/>
      <c r="J2551" s="198">
        <v>206.4</v>
      </c>
    </row>
    <row r="2552" spans="1:10">
      <c r="A2552" s="10" t="str">
        <f t="shared" si="131"/>
        <v>USBLS42016</v>
      </c>
      <c r="B2552" s="195" t="s">
        <v>675</v>
      </c>
      <c r="C2552" s="196" t="s">
        <v>675</v>
      </c>
      <c r="D2552">
        <v>4</v>
      </c>
      <c r="E2552" s="165" t="s">
        <v>679</v>
      </c>
      <c r="F2552">
        <v>2016</v>
      </c>
      <c r="G2552"/>
      <c r="J2552" s="198">
        <v>204.60833333333335</v>
      </c>
    </row>
    <row r="2553" spans="1:10">
      <c r="A2553" s="10" t="str">
        <f t="shared" si="131"/>
        <v>USBLS42017</v>
      </c>
      <c r="B2553" s="195" t="s">
        <v>675</v>
      </c>
      <c r="C2553" s="196" t="s">
        <v>675</v>
      </c>
      <c r="D2553">
        <v>4</v>
      </c>
      <c r="E2553" s="165" t="s">
        <v>679</v>
      </c>
      <c r="F2553">
        <v>2017</v>
      </c>
      <c r="G2553"/>
      <c r="J2553" s="198">
        <v>206.5</v>
      </c>
    </row>
    <row r="2554" spans="1:10">
      <c r="A2554" s="10" t="str">
        <f t="shared" ref="A2554" si="132">CONCATENATE(B2554,D2554,F2554)</f>
        <v>USBLS42018</v>
      </c>
      <c r="B2554" s="195" t="s">
        <v>675</v>
      </c>
      <c r="C2554" s="196" t="s">
        <v>675</v>
      </c>
      <c r="D2554">
        <v>4</v>
      </c>
      <c r="E2554" s="165" t="s">
        <v>679</v>
      </c>
      <c r="F2554">
        <v>2018</v>
      </c>
      <c r="G2554"/>
      <c r="J2554" s="198">
        <v>204.9</v>
      </c>
    </row>
    <row r="2555" spans="1:10">
      <c r="A2555" s="10" t="str">
        <f t="shared" si="131"/>
        <v>USBLS51912</v>
      </c>
      <c r="B2555" s="195" t="s">
        <v>675</v>
      </c>
      <c r="C2555" s="196" t="s">
        <v>675</v>
      </c>
      <c r="D2555" s="10">
        <v>5</v>
      </c>
      <c r="E2555" s="165" t="s">
        <v>680</v>
      </c>
      <c r="F2555">
        <v>1912</v>
      </c>
      <c r="J2555">
        <v>8.6999999999999993</v>
      </c>
    </row>
    <row r="2556" spans="1:10">
      <c r="A2556" s="10" t="str">
        <f t="shared" si="131"/>
        <v>USBLS51913</v>
      </c>
      <c r="B2556" s="195" t="s">
        <v>675</v>
      </c>
      <c r="C2556" s="196" t="s">
        <v>675</v>
      </c>
      <c r="D2556" s="10">
        <v>5</v>
      </c>
      <c r="E2556" s="165" t="s">
        <v>680</v>
      </c>
      <c r="F2556">
        <v>1913</v>
      </c>
      <c r="J2556">
        <v>8.6999999999999993</v>
      </c>
    </row>
    <row r="2557" spans="1:10">
      <c r="A2557" s="10" t="str">
        <f t="shared" si="131"/>
        <v>USBLS51914</v>
      </c>
      <c r="B2557" s="195" t="s">
        <v>675</v>
      </c>
      <c r="C2557" s="196" t="s">
        <v>675</v>
      </c>
      <c r="D2557" s="10">
        <v>5</v>
      </c>
      <c r="E2557" s="165" t="s">
        <v>680</v>
      </c>
      <c r="F2557">
        <v>1914</v>
      </c>
      <c r="J2557">
        <v>8.6999999999999993</v>
      </c>
    </row>
    <row r="2558" spans="1:10">
      <c r="A2558" s="10" t="str">
        <f t="shared" si="131"/>
        <v>USBLS51915</v>
      </c>
      <c r="B2558" s="195" t="s">
        <v>675</v>
      </c>
      <c r="C2558" s="196" t="s">
        <v>675</v>
      </c>
      <c r="D2558" s="10">
        <v>5</v>
      </c>
      <c r="E2558" s="165" t="s">
        <v>680</v>
      </c>
      <c r="F2558">
        <v>1915</v>
      </c>
      <c r="J2558">
        <v>8.6999999999999993</v>
      </c>
    </row>
    <row r="2559" spans="1:10">
      <c r="A2559" s="10" t="str">
        <f t="shared" si="131"/>
        <v>USBLS51916</v>
      </c>
      <c r="B2559" s="195" t="s">
        <v>675</v>
      </c>
      <c r="C2559" s="196" t="s">
        <v>675</v>
      </c>
      <c r="D2559" s="10">
        <v>5</v>
      </c>
      <c r="E2559" s="165" t="s">
        <v>680</v>
      </c>
      <c r="F2559">
        <v>1916</v>
      </c>
      <c r="J2559">
        <v>9.6</v>
      </c>
    </row>
    <row r="2560" spans="1:10">
      <c r="A2560" s="10" t="str">
        <f t="shared" si="131"/>
        <v>USBLS51917</v>
      </c>
      <c r="B2560" s="195" t="s">
        <v>675</v>
      </c>
      <c r="C2560" s="196" t="s">
        <v>675</v>
      </c>
      <c r="D2560" s="10">
        <v>5</v>
      </c>
      <c r="E2560" s="165" t="s">
        <v>680</v>
      </c>
      <c r="F2560">
        <v>1917</v>
      </c>
      <c r="J2560">
        <v>11.4</v>
      </c>
    </row>
    <row r="2561" spans="1:10">
      <c r="A2561" s="10" t="str">
        <f t="shared" si="131"/>
        <v>USBLS51918</v>
      </c>
      <c r="B2561" s="195" t="s">
        <v>675</v>
      </c>
      <c r="C2561" s="196" t="s">
        <v>675</v>
      </c>
      <c r="D2561" s="10">
        <v>5</v>
      </c>
      <c r="E2561" s="165" t="s">
        <v>680</v>
      </c>
      <c r="F2561">
        <v>1918</v>
      </c>
      <c r="J2561">
        <v>13.1</v>
      </c>
    </row>
    <row r="2562" spans="1:10">
      <c r="A2562" s="10" t="str">
        <f t="shared" si="131"/>
        <v>USBLS51919</v>
      </c>
      <c r="B2562" s="195" t="s">
        <v>675</v>
      </c>
      <c r="C2562" s="196" t="s">
        <v>675</v>
      </c>
      <c r="D2562" s="10">
        <v>5</v>
      </c>
      <c r="E2562" s="165" t="s">
        <v>680</v>
      </c>
      <c r="F2562">
        <v>1919</v>
      </c>
      <c r="J2562">
        <v>14.8</v>
      </c>
    </row>
    <row r="2563" spans="1:10">
      <c r="A2563" s="10" t="str">
        <f t="shared" si="131"/>
        <v>USBLS51920</v>
      </c>
      <c r="B2563" s="195" t="s">
        <v>675</v>
      </c>
      <c r="C2563" s="196" t="s">
        <v>675</v>
      </c>
      <c r="D2563" s="10">
        <v>5</v>
      </c>
      <c r="E2563" s="165" t="s">
        <v>680</v>
      </c>
      <c r="F2563">
        <v>1920</v>
      </c>
      <c r="J2563">
        <v>17.399999999999999</v>
      </c>
    </row>
    <row r="2564" spans="1:10">
      <c r="A2564" s="10" t="str">
        <f t="shared" si="131"/>
        <v>USBLS51921</v>
      </c>
      <c r="B2564" s="195" t="s">
        <v>675</v>
      </c>
      <c r="C2564" s="196" t="s">
        <v>675</v>
      </c>
      <c r="D2564" s="10">
        <v>5</v>
      </c>
      <c r="E2564" s="165" t="s">
        <v>680</v>
      </c>
      <c r="F2564">
        <v>1921</v>
      </c>
      <c r="J2564">
        <v>15.7</v>
      </c>
    </row>
    <row r="2565" spans="1:10">
      <c r="A2565" s="10" t="str">
        <f t="shared" si="131"/>
        <v>USBLS51922</v>
      </c>
      <c r="B2565" s="195" t="s">
        <v>675</v>
      </c>
      <c r="C2565" s="196" t="s">
        <v>675</v>
      </c>
      <c r="D2565" s="10">
        <v>5</v>
      </c>
      <c r="E2565" s="165" t="s">
        <v>680</v>
      </c>
      <c r="F2565">
        <v>1922</v>
      </c>
      <c r="J2565">
        <v>14.8</v>
      </c>
    </row>
    <row r="2566" spans="1:10">
      <c r="A2566" s="10" t="str">
        <f t="shared" si="131"/>
        <v>USBLS51923</v>
      </c>
      <c r="B2566" s="195" t="s">
        <v>675</v>
      </c>
      <c r="C2566" s="196" t="s">
        <v>675</v>
      </c>
      <c r="D2566" s="10">
        <v>5</v>
      </c>
      <c r="E2566" s="165" t="s">
        <v>680</v>
      </c>
      <c r="F2566">
        <v>1923</v>
      </c>
      <c r="J2566">
        <v>14.8</v>
      </c>
    </row>
    <row r="2567" spans="1:10">
      <c r="A2567" s="10" t="str">
        <f t="shared" si="131"/>
        <v>USBLS51924</v>
      </c>
      <c r="B2567" s="195" t="s">
        <v>675</v>
      </c>
      <c r="C2567" s="196" t="s">
        <v>675</v>
      </c>
      <c r="D2567" s="10">
        <v>5</v>
      </c>
      <c r="E2567" s="165" t="s">
        <v>680</v>
      </c>
      <c r="F2567">
        <v>1924</v>
      </c>
      <c r="J2567">
        <v>14.8</v>
      </c>
    </row>
    <row r="2568" spans="1:10">
      <c r="A2568" s="10" t="str">
        <f t="shared" si="131"/>
        <v>USBLS51925</v>
      </c>
      <c r="B2568" s="195" t="s">
        <v>675</v>
      </c>
      <c r="C2568" s="196" t="s">
        <v>675</v>
      </c>
      <c r="D2568" s="10">
        <v>5</v>
      </c>
      <c r="E2568" s="165" t="s">
        <v>680</v>
      </c>
      <c r="F2568">
        <v>1925</v>
      </c>
      <c r="J2568">
        <v>15.7</v>
      </c>
    </row>
    <row r="2569" spans="1:10">
      <c r="A2569" s="10" t="str">
        <f t="shared" si="131"/>
        <v>USBLS51926</v>
      </c>
      <c r="B2569" s="195" t="s">
        <v>675</v>
      </c>
      <c r="C2569" s="196" t="s">
        <v>675</v>
      </c>
      <c r="D2569" s="10">
        <v>5</v>
      </c>
      <c r="E2569" s="165" t="s">
        <v>680</v>
      </c>
      <c r="F2569">
        <v>1926</v>
      </c>
      <c r="J2569">
        <v>15.7</v>
      </c>
    </row>
    <row r="2570" spans="1:10">
      <c r="A2570" s="10" t="str">
        <f t="shared" si="131"/>
        <v>USBLS51927</v>
      </c>
      <c r="B2570" s="195" t="s">
        <v>675</v>
      </c>
      <c r="C2570" s="196" t="s">
        <v>675</v>
      </c>
      <c r="D2570" s="10">
        <v>5</v>
      </c>
      <c r="E2570" s="165" t="s">
        <v>680</v>
      </c>
      <c r="F2570">
        <v>1927</v>
      </c>
      <c r="J2570">
        <v>14.8</v>
      </c>
    </row>
    <row r="2571" spans="1:10">
      <c r="A2571" s="10" t="str">
        <f t="shared" si="131"/>
        <v>USBLS51928</v>
      </c>
      <c r="B2571" s="195" t="s">
        <v>675</v>
      </c>
      <c r="C2571" s="196" t="s">
        <v>675</v>
      </c>
      <c r="D2571" s="10">
        <v>5</v>
      </c>
      <c r="E2571" s="165" t="s">
        <v>680</v>
      </c>
      <c r="F2571">
        <v>1928</v>
      </c>
      <c r="J2571">
        <v>14.8</v>
      </c>
    </row>
    <row r="2572" spans="1:10">
      <c r="A2572" s="10" t="str">
        <f t="shared" si="131"/>
        <v>USBLS51929</v>
      </c>
      <c r="B2572" s="195" t="s">
        <v>675</v>
      </c>
      <c r="C2572" s="196" t="s">
        <v>675</v>
      </c>
      <c r="D2572" s="10">
        <v>5</v>
      </c>
      <c r="E2572" s="165" t="s">
        <v>680</v>
      </c>
      <c r="F2572">
        <v>1929</v>
      </c>
      <c r="J2572">
        <v>14.8</v>
      </c>
    </row>
    <row r="2573" spans="1:10">
      <c r="A2573" s="10" t="str">
        <f t="shared" si="131"/>
        <v>USBLS51930</v>
      </c>
      <c r="B2573" s="195" t="s">
        <v>675</v>
      </c>
      <c r="C2573" s="196" t="s">
        <v>675</v>
      </c>
      <c r="D2573" s="10">
        <v>5</v>
      </c>
      <c r="E2573" s="165" t="s">
        <v>680</v>
      </c>
      <c r="F2573">
        <v>1930</v>
      </c>
      <c r="J2573">
        <v>14.8</v>
      </c>
    </row>
    <row r="2574" spans="1:10">
      <c r="A2574" s="10" t="str">
        <f t="shared" si="131"/>
        <v>USBLS51931</v>
      </c>
      <c r="B2574" s="195" t="s">
        <v>675</v>
      </c>
      <c r="C2574" s="196" t="s">
        <v>675</v>
      </c>
      <c r="D2574" s="10">
        <v>5</v>
      </c>
      <c r="E2574" s="165" t="s">
        <v>680</v>
      </c>
      <c r="F2574">
        <v>1931</v>
      </c>
      <c r="J2574">
        <v>13.1</v>
      </c>
    </row>
    <row r="2575" spans="1:10">
      <c r="A2575" s="10" t="str">
        <f t="shared" si="131"/>
        <v>USBLS51932</v>
      </c>
      <c r="B2575" s="195" t="s">
        <v>675</v>
      </c>
      <c r="C2575" s="196" t="s">
        <v>675</v>
      </c>
      <c r="D2575" s="10">
        <v>5</v>
      </c>
      <c r="E2575" s="165" t="s">
        <v>680</v>
      </c>
      <c r="F2575">
        <v>1932</v>
      </c>
      <c r="J2575">
        <v>12.2</v>
      </c>
    </row>
    <row r="2576" spans="1:10">
      <c r="A2576" s="10" t="str">
        <f t="shared" si="131"/>
        <v>USBLS51933</v>
      </c>
      <c r="B2576" s="195" t="s">
        <v>675</v>
      </c>
      <c r="C2576" s="196" t="s">
        <v>675</v>
      </c>
      <c r="D2576" s="10">
        <v>5</v>
      </c>
      <c r="E2576" s="165" t="s">
        <v>680</v>
      </c>
      <c r="F2576">
        <v>1933</v>
      </c>
      <c r="J2576">
        <v>11.3</v>
      </c>
    </row>
    <row r="2577" spans="1:10">
      <c r="A2577" s="10" t="str">
        <f t="shared" si="131"/>
        <v>USBLS51934</v>
      </c>
      <c r="B2577" s="195" t="s">
        <v>675</v>
      </c>
      <c r="C2577" s="196" t="s">
        <v>675</v>
      </c>
      <c r="D2577" s="10">
        <v>5</v>
      </c>
      <c r="E2577" s="165" t="s">
        <v>680</v>
      </c>
      <c r="F2577">
        <v>1934</v>
      </c>
      <c r="J2577">
        <v>11.3</v>
      </c>
    </row>
    <row r="2578" spans="1:10">
      <c r="A2578" s="10" t="str">
        <f t="shared" si="131"/>
        <v>USBLS51935</v>
      </c>
      <c r="B2578" s="195" t="s">
        <v>675</v>
      </c>
      <c r="C2578" s="196" t="s">
        <v>675</v>
      </c>
      <c r="D2578" s="10">
        <v>5</v>
      </c>
      <c r="E2578" s="165" t="s">
        <v>680</v>
      </c>
      <c r="F2578">
        <v>1935</v>
      </c>
      <c r="J2578">
        <v>12.2</v>
      </c>
    </row>
    <row r="2579" spans="1:10">
      <c r="A2579" s="10" t="str">
        <f t="shared" si="131"/>
        <v>USBLS51936</v>
      </c>
      <c r="B2579" s="195" t="s">
        <v>675</v>
      </c>
      <c r="C2579" s="196" t="s">
        <v>675</v>
      </c>
      <c r="D2579" s="10">
        <v>5</v>
      </c>
      <c r="E2579" s="165" t="s">
        <v>680</v>
      </c>
      <c r="F2579">
        <v>1936</v>
      </c>
      <c r="J2579">
        <v>12.2</v>
      </c>
    </row>
    <row r="2580" spans="1:10">
      <c r="A2580" s="10" t="str">
        <f t="shared" si="131"/>
        <v>USBLS51937</v>
      </c>
      <c r="B2580" s="195" t="s">
        <v>675</v>
      </c>
      <c r="C2580" s="196" t="s">
        <v>675</v>
      </c>
      <c r="D2580" s="10">
        <v>5</v>
      </c>
      <c r="E2580" s="165" t="s">
        <v>680</v>
      </c>
      <c r="F2580">
        <v>1937</v>
      </c>
      <c r="J2580">
        <v>12.2</v>
      </c>
    </row>
    <row r="2581" spans="1:10">
      <c r="A2581" s="10" t="str">
        <f t="shared" si="131"/>
        <v>USBLS51938</v>
      </c>
      <c r="B2581" s="195" t="s">
        <v>675</v>
      </c>
      <c r="C2581" s="196" t="s">
        <v>675</v>
      </c>
      <c r="D2581" s="10">
        <v>5</v>
      </c>
      <c r="E2581" s="165" t="s">
        <v>680</v>
      </c>
      <c r="F2581">
        <v>1938</v>
      </c>
      <c r="J2581">
        <v>12.2</v>
      </c>
    </row>
    <row r="2582" spans="1:10">
      <c r="A2582" s="10" t="str">
        <f t="shared" si="131"/>
        <v>USBLS51939</v>
      </c>
      <c r="B2582" s="195" t="s">
        <v>675</v>
      </c>
      <c r="C2582" s="196" t="s">
        <v>675</v>
      </c>
      <c r="D2582" s="10">
        <v>5</v>
      </c>
      <c r="E2582" s="165" t="s">
        <v>680</v>
      </c>
      <c r="F2582">
        <v>1939</v>
      </c>
      <c r="J2582">
        <v>12.2</v>
      </c>
    </row>
    <row r="2583" spans="1:10">
      <c r="A2583" s="10" t="str">
        <f t="shared" ref="A2583:A2646" si="133">CONCATENATE(B2583,D2583,F2583)</f>
        <v>USBLS51940</v>
      </c>
      <c r="B2583" s="195" t="s">
        <v>675</v>
      </c>
      <c r="C2583" s="196" t="s">
        <v>675</v>
      </c>
      <c r="D2583" s="10">
        <v>5</v>
      </c>
      <c r="E2583" s="165" t="s">
        <v>680</v>
      </c>
      <c r="F2583">
        <v>1940</v>
      </c>
      <c r="J2583">
        <v>12.2</v>
      </c>
    </row>
    <row r="2584" spans="1:10">
      <c r="A2584" s="10" t="str">
        <f t="shared" si="133"/>
        <v>USBLS51941</v>
      </c>
      <c r="B2584" s="195" t="s">
        <v>675</v>
      </c>
      <c r="C2584" s="196" t="s">
        <v>675</v>
      </c>
      <c r="D2584" s="10">
        <v>5</v>
      </c>
      <c r="E2584" s="165" t="s">
        <v>680</v>
      </c>
      <c r="F2584">
        <v>1941</v>
      </c>
      <c r="J2584">
        <v>13.1</v>
      </c>
    </row>
    <row r="2585" spans="1:10">
      <c r="A2585" s="10" t="str">
        <f t="shared" si="133"/>
        <v>USBLS51942</v>
      </c>
      <c r="B2585" s="195" t="s">
        <v>675</v>
      </c>
      <c r="C2585" s="196" t="s">
        <v>675</v>
      </c>
      <c r="D2585" s="10">
        <v>5</v>
      </c>
      <c r="E2585" s="165" t="s">
        <v>680</v>
      </c>
      <c r="F2585">
        <v>1942</v>
      </c>
      <c r="J2585">
        <v>14</v>
      </c>
    </row>
    <row r="2586" spans="1:10">
      <c r="A2586" s="10" t="str">
        <f t="shared" si="133"/>
        <v>USBLS51943</v>
      </c>
      <c r="B2586" s="195" t="s">
        <v>675</v>
      </c>
      <c r="C2586" s="196" t="s">
        <v>675</v>
      </c>
      <c r="D2586" s="10">
        <v>5</v>
      </c>
      <c r="E2586" s="165" t="s">
        <v>680</v>
      </c>
      <c r="F2586">
        <v>1943</v>
      </c>
      <c r="J2586">
        <v>14.9</v>
      </c>
    </row>
    <row r="2587" spans="1:10">
      <c r="A2587" s="10" t="str">
        <f t="shared" si="133"/>
        <v>USBLS51944</v>
      </c>
      <c r="B2587" s="195" t="s">
        <v>675</v>
      </c>
      <c r="C2587" s="196" t="s">
        <v>675</v>
      </c>
      <c r="D2587" s="10">
        <v>5</v>
      </c>
      <c r="E2587" s="165" t="s">
        <v>680</v>
      </c>
      <c r="F2587">
        <v>1944</v>
      </c>
      <c r="J2587">
        <v>15.8</v>
      </c>
    </row>
    <row r="2588" spans="1:10">
      <c r="A2588" s="10" t="str">
        <f t="shared" si="133"/>
        <v>USBLS51945</v>
      </c>
      <c r="B2588" s="195" t="s">
        <v>675</v>
      </c>
      <c r="C2588" s="196" t="s">
        <v>675</v>
      </c>
      <c r="D2588" s="10">
        <v>5</v>
      </c>
      <c r="E2588" s="165" t="s">
        <v>680</v>
      </c>
      <c r="F2588">
        <v>1945</v>
      </c>
      <c r="J2588">
        <v>15.8</v>
      </c>
    </row>
    <row r="2589" spans="1:10">
      <c r="A2589" s="10" t="str">
        <f t="shared" si="133"/>
        <v>USBLS51946</v>
      </c>
      <c r="B2589" s="195" t="s">
        <v>675</v>
      </c>
      <c r="C2589" s="196" t="s">
        <v>675</v>
      </c>
      <c r="D2589" s="10">
        <v>5</v>
      </c>
      <c r="E2589" s="165" t="s">
        <v>680</v>
      </c>
      <c r="F2589">
        <v>1946</v>
      </c>
      <c r="J2589">
        <v>17.5</v>
      </c>
    </row>
    <row r="2590" spans="1:10">
      <c r="A2590" s="10" t="str">
        <f t="shared" si="133"/>
        <v>USBLS51947</v>
      </c>
      <c r="B2590" s="195" t="s">
        <v>675</v>
      </c>
      <c r="C2590" s="196" t="s">
        <v>675</v>
      </c>
      <c r="D2590" s="10">
        <v>5</v>
      </c>
      <c r="E2590" s="165" t="s">
        <v>680</v>
      </c>
      <c r="F2590">
        <v>1947</v>
      </c>
      <c r="J2590">
        <v>19.2</v>
      </c>
    </row>
    <row r="2591" spans="1:10">
      <c r="A2591" s="10" t="str">
        <f t="shared" si="133"/>
        <v>USBLS51948</v>
      </c>
      <c r="B2591" s="195" t="s">
        <v>675</v>
      </c>
      <c r="C2591" s="196" t="s">
        <v>675</v>
      </c>
      <c r="D2591" s="10">
        <v>5</v>
      </c>
      <c r="E2591" s="165" t="s">
        <v>680</v>
      </c>
      <c r="F2591">
        <v>1948</v>
      </c>
      <c r="J2591">
        <v>20.9</v>
      </c>
    </row>
    <row r="2592" spans="1:10">
      <c r="A2592" s="10" t="str">
        <f t="shared" si="133"/>
        <v>USBLS51949</v>
      </c>
      <c r="B2592" s="195" t="s">
        <v>675</v>
      </c>
      <c r="C2592" s="196" t="s">
        <v>675</v>
      </c>
      <c r="D2592" s="10">
        <v>5</v>
      </c>
      <c r="E2592" s="165" t="s">
        <v>680</v>
      </c>
      <c r="F2592">
        <v>1949</v>
      </c>
      <c r="J2592">
        <v>20.9</v>
      </c>
    </row>
    <row r="2593" spans="1:10">
      <c r="A2593" s="10" t="str">
        <f t="shared" si="133"/>
        <v>USBLS51950</v>
      </c>
      <c r="B2593" s="195" t="s">
        <v>675</v>
      </c>
      <c r="C2593" s="196" t="s">
        <v>675</v>
      </c>
      <c r="D2593" s="10">
        <v>5</v>
      </c>
      <c r="E2593" s="165" t="s">
        <v>680</v>
      </c>
      <c r="F2593">
        <v>1950</v>
      </c>
      <c r="J2593">
        <v>20.9</v>
      </c>
    </row>
    <row r="2594" spans="1:10">
      <c r="A2594" s="10" t="str">
        <f t="shared" si="133"/>
        <v>USBLS51951</v>
      </c>
      <c r="B2594" s="195" t="s">
        <v>675</v>
      </c>
      <c r="C2594" s="196" t="s">
        <v>675</v>
      </c>
      <c r="D2594" s="10">
        <v>5</v>
      </c>
      <c r="E2594" s="165" t="s">
        <v>680</v>
      </c>
      <c r="F2594">
        <v>1951</v>
      </c>
      <c r="J2594">
        <v>22.6</v>
      </c>
    </row>
    <row r="2595" spans="1:10">
      <c r="A2595" s="10" t="str">
        <f t="shared" si="133"/>
        <v>USBLS51952</v>
      </c>
      <c r="B2595" s="195" t="s">
        <v>675</v>
      </c>
      <c r="C2595" s="196" t="s">
        <v>675</v>
      </c>
      <c r="D2595" s="10">
        <v>5</v>
      </c>
      <c r="E2595" s="165" t="s">
        <v>680</v>
      </c>
      <c r="F2595">
        <v>1952</v>
      </c>
      <c r="J2595">
        <v>23.5</v>
      </c>
    </row>
    <row r="2596" spans="1:10">
      <c r="A2596" s="10" t="str">
        <f t="shared" si="133"/>
        <v>USBLS51953</v>
      </c>
      <c r="B2596" s="195" t="s">
        <v>675</v>
      </c>
      <c r="C2596" s="196" t="s">
        <v>675</v>
      </c>
      <c r="D2596" s="10">
        <v>5</v>
      </c>
      <c r="E2596" s="165" t="s">
        <v>680</v>
      </c>
      <c r="F2596">
        <v>1953</v>
      </c>
      <c r="J2596">
        <v>23.5</v>
      </c>
    </row>
    <row r="2597" spans="1:10">
      <c r="A2597" s="10" t="str">
        <f t="shared" si="133"/>
        <v>USBLS51954</v>
      </c>
      <c r="B2597" s="195" t="s">
        <v>675</v>
      </c>
      <c r="C2597" s="196" t="s">
        <v>675</v>
      </c>
      <c r="D2597" s="10">
        <v>5</v>
      </c>
      <c r="E2597" s="165" t="s">
        <v>680</v>
      </c>
      <c r="F2597">
        <v>1954</v>
      </c>
      <c r="J2597">
        <v>23.5</v>
      </c>
    </row>
    <row r="2598" spans="1:10">
      <c r="A2598" s="10" t="str">
        <f t="shared" si="133"/>
        <v>USBLS51955</v>
      </c>
      <c r="B2598" s="195" t="s">
        <v>675</v>
      </c>
      <c r="C2598" s="196" t="s">
        <v>675</v>
      </c>
      <c r="D2598" s="10">
        <v>5</v>
      </c>
      <c r="E2598" s="165" t="s">
        <v>680</v>
      </c>
      <c r="F2598">
        <v>1955</v>
      </c>
      <c r="J2598">
        <v>23.5</v>
      </c>
    </row>
    <row r="2599" spans="1:10">
      <c r="A2599" s="10" t="str">
        <f t="shared" si="133"/>
        <v>USBLS51956</v>
      </c>
      <c r="B2599" s="195" t="s">
        <v>675</v>
      </c>
      <c r="C2599" s="196" t="s">
        <v>675</v>
      </c>
      <c r="D2599" s="10">
        <v>5</v>
      </c>
      <c r="E2599" s="165" t="s">
        <v>680</v>
      </c>
      <c r="F2599">
        <v>1956</v>
      </c>
      <c r="J2599">
        <v>23.5</v>
      </c>
    </row>
    <row r="2600" spans="1:10">
      <c r="A2600" s="10" t="str">
        <f t="shared" si="133"/>
        <v>USBLS51957</v>
      </c>
      <c r="B2600" s="195" t="s">
        <v>675</v>
      </c>
      <c r="C2600" s="196" t="s">
        <v>675</v>
      </c>
      <c r="D2600" s="10">
        <v>5</v>
      </c>
      <c r="E2600" s="165" t="s">
        <v>680</v>
      </c>
      <c r="F2600">
        <v>1957</v>
      </c>
      <c r="J2600">
        <v>24.4</v>
      </c>
    </row>
    <row r="2601" spans="1:10">
      <c r="A2601" s="10" t="str">
        <f t="shared" si="133"/>
        <v>USBLS51958</v>
      </c>
      <c r="B2601" s="195" t="s">
        <v>675</v>
      </c>
      <c r="C2601" s="196" t="s">
        <v>675</v>
      </c>
      <c r="D2601" s="10">
        <v>5</v>
      </c>
      <c r="E2601" s="165" t="s">
        <v>680</v>
      </c>
      <c r="F2601">
        <v>1958</v>
      </c>
      <c r="J2601">
        <v>25.3</v>
      </c>
    </row>
    <row r="2602" spans="1:10">
      <c r="A2602" s="10" t="str">
        <f t="shared" si="133"/>
        <v>USBLS51959</v>
      </c>
      <c r="B2602" s="195" t="s">
        <v>675</v>
      </c>
      <c r="C2602" s="196" t="s">
        <v>675</v>
      </c>
      <c r="D2602" s="10">
        <v>5</v>
      </c>
      <c r="E2602" s="165" t="s">
        <v>680</v>
      </c>
      <c r="F2602">
        <v>1959</v>
      </c>
      <c r="J2602">
        <v>25.3</v>
      </c>
    </row>
    <row r="2603" spans="1:10">
      <c r="A2603" s="10" t="str">
        <f t="shared" si="133"/>
        <v>USBLS51960</v>
      </c>
      <c r="B2603" s="195" t="s">
        <v>675</v>
      </c>
      <c r="C2603" s="196" t="s">
        <v>675</v>
      </c>
      <c r="D2603" s="10">
        <v>5</v>
      </c>
      <c r="E2603" s="165" t="s">
        <v>680</v>
      </c>
      <c r="F2603">
        <v>1960</v>
      </c>
      <c r="J2603">
        <v>26.2</v>
      </c>
    </row>
    <row r="2604" spans="1:10">
      <c r="A2604" s="10" t="str">
        <f t="shared" si="133"/>
        <v>USBLS51961</v>
      </c>
      <c r="B2604" s="195" t="s">
        <v>675</v>
      </c>
      <c r="C2604" s="196" t="s">
        <v>675</v>
      </c>
      <c r="D2604" s="10">
        <v>5</v>
      </c>
      <c r="E2604" s="165" t="s">
        <v>680</v>
      </c>
      <c r="F2604">
        <v>1961</v>
      </c>
      <c r="J2604">
        <v>26.2</v>
      </c>
    </row>
    <row r="2605" spans="1:10">
      <c r="A2605" s="10" t="str">
        <f t="shared" si="133"/>
        <v>USBLS51962</v>
      </c>
      <c r="B2605" s="195" t="s">
        <v>675</v>
      </c>
      <c r="C2605" s="196" t="s">
        <v>675</v>
      </c>
      <c r="D2605" s="10">
        <v>5</v>
      </c>
      <c r="E2605" s="165" t="s">
        <v>680</v>
      </c>
      <c r="F2605">
        <v>1962</v>
      </c>
      <c r="J2605">
        <v>26.2</v>
      </c>
    </row>
    <row r="2606" spans="1:10">
      <c r="A2606" s="10" t="str">
        <f t="shared" si="133"/>
        <v>USBLS51963</v>
      </c>
      <c r="B2606" s="195" t="s">
        <v>675</v>
      </c>
      <c r="C2606" s="196" t="s">
        <v>675</v>
      </c>
      <c r="D2606" s="10">
        <v>5</v>
      </c>
      <c r="E2606" s="165" t="s">
        <v>680</v>
      </c>
      <c r="F2606">
        <v>1963</v>
      </c>
      <c r="J2606">
        <v>27.1</v>
      </c>
    </row>
    <row r="2607" spans="1:10">
      <c r="A2607" s="10" t="str">
        <f t="shared" si="133"/>
        <v>USBLS51964</v>
      </c>
      <c r="B2607" s="195" t="s">
        <v>675</v>
      </c>
      <c r="C2607" s="196" t="s">
        <v>675</v>
      </c>
      <c r="D2607" s="10">
        <v>5</v>
      </c>
      <c r="E2607" s="165" t="s">
        <v>680</v>
      </c>
      <c r="F2607">
        <v>1964</v>
      </c>
      <c r="J2607">
        <v>27.1</v>
      </c>
    </row>
    <row r="2608" spans="1:10">
      <c r="A2608" s="10" t="str">
        <f t="shared" si="133"/>
        <v>USBLS51965</v>
      </c>
      <c r="B2608" s="195" t="s">
        <v>675</v>
      </c>
      <c r="C2608" s="196" t="s">
        <v>675</v>
      </c>
      <c r="D2608" s="10">
        <v>5</v>
      </c>
      <c r="E2608" s="165" t="s">
        <v>680</v>
      </c>
      <c r="F2608">
        <v>1965</v>
      </c>
      <c r="J2608">
        <v>28</v>
      </c>
    </row>
    <row r="2609" spans="1:10">
      <c r="A2609" s="10" t="str">
        <f t="shared" si="133"/>
        <v>USBLS51966</v>
      </c>
      <c r="B2609" s="195" t="s">
        <v>675</v>
      </c>
      <c r="C2609" s="196" t="s">
        <v>675</v>
      </c>
      <c r="D2609" s="10">
        <v>5</v>
      </c>
      <c r="E2609" s="165" t="s">
        <v>680</v>
      </c>
      <c r="F2609">
        <v>1966</v>
      </c>
      <c r="J2609">
        <v>28</v>
      </c>
    </row>
    <row r="2610" spans="1:10">
      <c r="A2610" s="10" t="str">
        <f t="shared" si="133"/>
        <v>USBLS51967</v>
      </c>
      <c r="B2610" s="195" t="s">
        <v>675</v>
      </c>
      <c r="C2610" s="196" t="s">
        <v>675</v>
      </c>
      <c r="D2610" s="10">
        <v>5</v>
      </c>
      <c r="E2610" s="165" t="s">
        <v>680</v>
      </c>
      <c r="F2610">
        <v>1967</v>
      </c>
      <c r="J2610">
        <v>28.9</v>
      </c>
    </row>
    <row r="2611" spans="1:10">
      <c r="A2611" s="10" t="str">
        <f t="shared" si="133"/>
        <v>USBLS51968</v>
      </c>
      <c r="B2611" s="195" t="s">
        <v>675</v>
      </c>
      <c r="C2611" s="196" t="s">
        <v>675</v>
      </c>
      <c r="D2611" s="10">
        <v>5</v>
      </c>
      <c r="E2611" s="165" t="s">
        <v>680</v>
      </c>
      <c r="F2611">
        <v>1968</v>
      </c>
      <c r="J2611">
        <v>30.6</v>
      </c>
    </row>
    <row r="2612" spans="1:10">
      <c r="A2612" s="10" t="str">
        <f t="shared" si="133"/>
        <v>USBLS51969</v>
      </c>
      <c r="B2612" s="195" t="s">
        <v>675</v>
      </c>
      <c r="C2612" s="196" t="s">
        <v>675</v>
      </c>
      <c r="D2612" s="10">
        <v>5</v>
      </c>
      <c r="E2612" s="165" t="s">
        <v>680</v>
      </c>
      <c r="F2612">
        <v>1969</v>
      </c>
      <c r="J2612">
        <v>32.4</v>
      </c>
    </row>
    <row r="2613" spans="1:10">
      <c r="A2613" s="10" t="str">
        <f t="shared" si="133"/>
        <v>USBLS51970</v>
      </c>
      <c r="B2613" s="195" t="s">
        <v>675</v>
      </c>
      <c r="C2613" s="196" t="s">
        <v>675</v>
      </c>
      <c r="D2613" s="10">
        <v>5</v>
      </c>
      <c r="E2613" s="165" t="s">
        <v>680</v>
      </c>
      <c r="F2613">
        <v>1970</v>
      </c>
      <c r="J2613">
        <v>34.200000000000003</v>
      </c>
    </row>
    <row r="2614" spans="1:10">
      <c r="A2614" s="10" t="str">
        <f t="shared" si="133"/>
        <v>USBLS51971</v>
      </c>
      <c r="B2614" s="195" t="s">
        <v>675</v>
      </c>
      <c r="C2614" s="196" t="s">
        <v>675</v>
      </c>
      <c r="D2614" s="10">
        <v>5</v>
      </c>
      <c r="E2614" s="165" t="s">
        <v>680</v>
      </c>
      <c r="F2614">
        <v>1971</v>
      </c>
      <c r="J2614">
        <v>36</v>
      </c>
    </row>
    <row r="2615" spans="1:10">
      <c r="A2615" s="10" t="str">
        <f t="shared" si="133"/>
        <v>USBLS51972</v>
      </c>
      <c r="B2615" s="195" t="s">
        <v>675</v>
      </c>
      <c r="C2615" s="196" t="s">
        <v>675</v>
      </c>
      <c r="D2615" s="10">
        <v>5</v>
      </c>
      <c r="E2615" s="165" t="s">
        <v>680</v>
      </c>
      <c r="F2615">
        <v>1972</v>
      </c>
      <c r="J2615">
        <v>36.9</v>
      </c>
    </row>
    <row r="2616" spans="1:10">
      <c r="A2616" s="10" t="str">
        <f t="shared" si="133"/>
        <v>USBLS51973</v>
      </c>
      <c r="B2616" s="195" t="s">
        <v>675</v>
      </c>
      <c r="C2616" s="196" t="s">
        <v>675</v>
      </c>
      <c r="D2616" s="10">
        <v>5</v>
      </c>
      <c r="E2616" s="165" t="s">
        <v>680</v>
      </c>
      <c r="F2616">
        <v>1973</v>
      </c>
      <c r="J2616">
        <v>38.700000000000003</v>
      </c>
    </row>
    <row r="2617" spans="1:10">
      <c r="A2617" s="10" t="str">
        <f t="shared" si="133"/>
        <v>USBLS51974</v>
      </c>
      <c r="B2617" s="195" t="s">
        <v>675</v>
      </c>
      <c r="C2617" s="196" t="s">
        <v>675</v>
      </c>
      <c r="D2617" s="10">
        <v>5</v>
      </c>
      <c r="E2617" s="165" t="s">
        <v>680</v>
      </c>
      <c r="F2617">
        <v>1974</v>
      </c>
      <c r="J2617">
        <v>43.1</v>
      </c>
    </row>
    <row r="2618" spans="1:10">
      <c r="A2618" s="10" t="str">
        <f t="shared" si="133"/>
        <v>USBLS51975</v>
      </c>
      <c r="B2618" s="195" t="s">
        <v>675</v>
      </c>
      <c r="C2618" s="196" t="s">
        <v>675</v>
      </c>
      <c r="D2618" s="10">
        <v>5</v>
      </c>
      <c r="E2618" s="165" t="s">
        <v>680</v>
      </c>
      <c r="F2618">
        <v>1975</v>
      </c>
      <c r="J2618">
        <v>47.5</v>
      </c>
    </row>
    <row r="2619" spans="1:10">
      <c r="A2619" s="10" t="str">
        <f t="shared" si="133"/>
        <v>USBLS51976</v>
      </c>
      <c r="B2619" s="195" t="s">
        <v>675</v>
      </c>
      <c r="C2619" s="196" t="s">
        <v>675</v>
      </c>
      <c r="D2619" s="10">
        <v>5</v>
      </c>
      <c r="E2619" s="165" t="s">
        <v>680</v>
      </c>
      <c r="F2619">
        <v>1976</v>
      </c>
      <c r="J2619">
        <v>50.1</v>
      </c>
    </row>
    <row r="2620" spans="1:10">
      <c r="A2620" s="10" t="str">
        <f t="shared" si="133"/>
        <v>USBLS51977</v>
      </c>
      <c r="B2620" s="195" t="s">
        <v>675</v>
      </c>
      <c r="C2620" s="196" t="s">
        <v>675</v>
      </c>
      <c r="D2620" s="10">
        <v>5</v>
      </c>
      <c r="E2620" s="165" t="s">
        <v>680</v>
      </c>
      <c r="F2620">
        <v>1977</v>
      </c>
      <c r="J2620">
        <v>53.6</v>
      </c>
    </row>
    <row r="2621" spans="1:10">
      <c r="A2621" s="10" t="str">
        <f t="shared" si="133"/>
        <v>USBLS51978</v>
      </c>
      <c r="B2621" s="195" t="s">
        <v>675</v>
      </c>
      <c r="C2621" s="196" t="s">
        <v>675</v>
      </c>
      <c r="D2621" s="10">
        <v>5</v>
      </c>
      <c r="E2621" s="165" t="s">
        <v>680</v>
      </c>
      <c r="F2621">
        <v>1978</v>
      </c>
      <c r="J2621">
        <v>57.1</v>
      </c>
    </row>
    <row r="2622" spans="1:10">
      <c r="A2622" s="10" t="str">
        <f t="shared" si="133"/>
        <v>USBLS51979</v>
      </c>
      <c r="B2622" s="195" t="s">
        <v>675</v>
      </c>
      <c r="C2622" s="196" t="s">
        <v>675</v>
      </c>
      <c r="D2622" s="10">
        <v>5</v>
      </c>
      <c r="E2622" s="165" t="s">
        <v>680</v>
      </c>
      <c r="F2622">
        <v>1979</v>
      </c>
      <c r="J2622">
        <v>64.099999999999994</v>
      </c>
    </row>
    <row r="2623" spans="1:10">
      <c r="A2623" s="10" t="str">
        <f t="shared" si="133"/>
        <v>USBLS51980</v>
      </c>
      <c r="B2623" s="195" t="s">
        <v>675</v>
      </c>
      <c r="C2623" s="196" t="s">
        <v>675</v>
      </c>
      <c r="D2623" s="10">
        <v>5</v>
      </c>
      <c r="E2623" s="165" t="s">
        <v>680</v>
      </c>
      <c r="F2623">
        <v>1980</v>
      </c>
      <c r="J2623">
        <v>72</v>
      </c>
    </row>
    <row r="2624" spans="1:10">
      <c r="A2624" s="10" t="str">
        <f t="shared" si="133"/>
        <v>USBLS51981</v>
      </c>
      <c r="B2624" s="195" t="s">
        <v>675</v>
      </c>
      <c r="C2624" s="196" t="s">
        <v>675</v>
      </c>
      <c r="D2624" s="10">
        <v>5</v>
      </c>
      <c r="E2624" s="165" t="s">
        <v>680</v>
      </c>
      <c r="F2624">
        <v>1981</v>
      </c>
      <c r="J2624">
        <v>79.900000000000006</v>
      </c>
    </row>
    <row r="2625" spans="1:10">
      <c r="A2625" s="10" t="str">
        <f t="shared" si="133"/>
        <v>USBLS51982</v>
      </c>
      <c r="B2625" s="195" t="s">
        <v>675</v>
      </c>
      <c r="C2625" s="196" t="s">
        <v>675</v>
      </c>
      <c r="D2625" s="10">
        <v>5</v>
      </c>
      <c r="E2625" s="165" t="s">
        <v>680</v>
      </c>
      <c r="F2625">
        <v>1982</v>
      </c>
      <c r="J2625">
        <v>85.2</v>
      </c>
    </row>
    <row r="2626" spans="1:10">
      <c r="A2626" s="10" t="str">
        <f t="shared" si="133"/>
        <v>USBLS51983</v>
      </c>
      <c r="B2626" s="195" t="s">
        <v>675</v>
      </c>
      <c r="C2626" s="196" t="s">
        <v>675</v>
      </c>
      <c r="D2626" s="10">
        <v>5</v>
      </c>
      <c r="E2626" s="165" t="s">
        <v>680</v>
      </c>
      <c r="F2626">
        <v>1983</v>
      </c>
      <c r="J2626">
        <v>87.8</v>
      </c>
    </row>
    <row r="2627" spans="1:10">
      <c r="A2627" s="10" t="str">
        <f t="shared" si="133"/>
        <v>USBLS51984</v>
      </c>
      <c r="B2627" s="195" t="s">
        <v>675</v>
      </c>
      <c r="C2627" s="196" t="s">
        <v>675</v>
      </c>
      <c r="D2627" s="10">
        <v>5</v>
      </c>
      <c r="E2627" s="165" t="s">
        <v>680</v>
      </c>
      <c r="F2627">
        <v>1984</v>
      </c>
      <c r="J2627">
        <v>91.3</v>
      </c>
    </row>
    <row r="2628" spans="1:10">
      <c r="A2628" s="10" t="str">
        <f t="shared" si="133"/>
        <v>USBLS51985</v>
      </c>
      <c r="B2628" s="195" t="s">
        <v>675</v>
      </c>
      <c r="C2628" s="196" t="s">
        <v>675</v>
      </c>
      <c r="D2628" s="10">
        <v>5</v>
      </c>
      <c r="E2628" s="165" t="s">
        <v>680</v>
      </c>
      <c r="F2628">
        <v>1985</v>
      </c>
      <c r="J2628">
        <v>94.8</v>
      </c>
    </row>
    <row r="2629" spans="1:10">
      <c r="A2629" s="10" t="str">
        <f t="shared" si="133"/>
        <v>USBLS51986</v>
      </c>
      <c r="B2629" s="195" t="s">
        <v>675</v>
      </c>
      <c r="C2629" s="196" t="s">
        <v>675</v>
      </c>
      <c r="D2629" s="10">
        <v>5</v>
      </c>
      <c r="E2629" s="165" t="s">
        <v>680</v>
      </c>
      <c r="F2629">
        <v>1986</v>
      </c>
      <c r="J2629">
        <v>96.6</v>
      </c>
    </row>
    <row r="2630" spans="1:10">
      <c r="A2630" s="10" t="str">
        <f t="shared" si="133"/>
        <v>USBLS51987</v>
      </c>
      <c r="B2630" s="195" t="s">
        <v>675</v>
      </c>
      <c r="C2630" s="196" t="s">
        <v>675</v>
      </c>
      <c r="D2630" s="10">
        <v>5</v>
      </c>
      <c r="E2630" s="165" t="s">
        <v>680</v>
      </c>
      <c r="F2630">
        <v>1987</v>
      </c>
      <c r="J2630" s="173">
        <v>100.1</v>
      </c>
    </row>
    <row r="2631" spans="1:10">
      <c r="A2631" s="10" t="str">
        <f t="shared" si="133"/>
        <v>USBLS51988</v>
      </c>
      <c r="B2631" s="195" t="s">
        <v>675</v>
      </c>
      <c r="C2631" s="196" t="s">
        <v>675</v>
      </c>
      <c r="D2631" s="10">
        <v>5</v>
      </c>
      <c r="E2631" s="165" t="s">
        <v>680</v>
      </c>
      <c r="F2631">
        <v>1988</v>
      </c>
      <c r="J2631" s="173">
        <v>101.6</v>
      </c>
    </row>
    <row r="2632" spans="1:10">
      <c r="A2632" s="10" t="str">
        <f t="shared" si="133"/>
        <v>USBLS51989</v>
      </c>
      <c r="B2632" s="195" t="s">
        <v>675</v>
      </c>
      <c r="C2632" s="196" t="s">
        <v>675</v>
      </c>
      <c r="D2632" s="10">
        <v>5</v>
      </c>
      <c r="E2632" s="165" t="s">
        <v>680</v>
      </c>
      <c r="F2632">
        <v>1989</v>
      </c>
      <c r="J2632" s="173">
        <v>104.3</v>
      </c>
    </row>
    <row r="2633" spans="1:10">
      <c r="A2633" s="10" t="str">
        <f t="shared" si="133"/>
        <v>USBLS51990</v>
      </c>
      <c r="B2633" s="195" t="s">
        <v>675</v>
      </c>
      <c r="C2633" s="196" t="s">
        <v>675</v>
      </c>
      <c r="D2633" s="10">
        <v>5</v>
      </c>
      <c r="E2633" s="165" t="s">
        <v>680</v>
      </c>
      <c r="F2633">
        <v>1990</v>
      </c>
      <c r="J2633" s="173">
        <v>103.4</v>
      </c>
    </row>
    <row r="2634" spans="1:10">
      <c r="A2634" s="10" t="str">
        <f t="shared" si="133"/>
        <v>USBLS51991</v>
      </c>
      <c r="B2634" s="195" t="s">
        <v>675</v>
      </c>
      <c r="C2634" s="196" t="s">
        <v>675</v>
      </c>
      <c r="D2634" s="10">
        <v>5</v>
      </c>
      <c r="E2634" s="165" t="s">
        <v>680</v>
      </c>
      <c r="F2634">
        <v>1991</v>
      </c>
      <c r="J2634" s="173">
        <v>101.9</v>
      </c>
    </row>
    <row r="2635" spans="1:10">
      <c r="A2635" s="10" t="str">
        <f t="shared" si="133"/>
        <v>USBLS51992</v>
      </c>
      <c r="B2635" s="195" t="s">
        <v>675</v>
      </c>
      <c r="C2635" s="196" t="s">
        <v>675</v>
      </c>
      <c r="D2635" s="10">
        <v>5</v>
      </c>
      <c r="E2635" s="165" t="s">
        <v>680</v>
      </c>
      <c r="F2635">
        <v>1992</v>
      </c>
      <c r="J2635" s="173">
        <v>102.2</v>
      </c>
    </row>
    <row r="2636" spans="1:10">
      <c r="A2636" s="10" t="str">
        <f t="shared" si="133"/>
        <v>USBLS51993</v>
      </c>
      <c r="B2636" s="195" t="s">
        <v>675</v>
      </c>
      <c r="C2636" s="196" t="s">
        <v>675</v>
      </c>
      <c r="D2636" s="10">
        <v>5</v>
      </c>
      <c r="E2636" s="165" t="s">
        <v>680</v>
      </c>
      <c r="F2636">
        <v>1993</v>
      </c>
      <c r="J2636" s="173">
        <v>103.2</v>
      </c>
    </row>
    <row r="2637" spans="1:10">
      <c r="A2637" s="10" t="str">
        <f t="shared" si="133"/>
        <v>USBLS51994</v>
      </c>
      <c r="B2637" s="195" t="s">
        <v>675</v>
      </c>
      <c r="C2637" s="196" t="s">
        <v>675</v>
      </c>
      <c r="D2637" s="10">
        <v>5</v>
      </c>
      <c r="E2637" s="165" t="s">
        <v>680</v>
      </c>
      <c r="F2637">
        <v>1994</v>
      </c>
      <c r="J2637" s="173">
        <v>104.2</v>
      </c>
    </row>
    <row r="2638" spans="1:10">
      <c r="A2638" s="10" t="str">
        <f t="shared" si="133"/>
        <v>USBLS51995</v>
      </c>
      <c r="B2638" s="195" t="s">
        <v>675</v>
      </c>
      <c r="C2638" s="196" t="s">
        <v>675</v>
      </c>
      <c r="D2638" s="10">
        <v>5</v>
      </c>
      <c r="E2638" s="165" t="s">
        <v>680</v>
      </c>
      <c r="F2638">
        <v>1995</v>
      </c>
      <c r="J2638" s="173">
        <v>106.5</v>
      </c>
    </row>
    <row r="2639" spans="1:10">
      <c r="A2639" s="10" t="str">
        <f t="shared" si="133"/>
        <v>USBLS51996</v>
      </c>
      <c r="B2639" s="195" t="s">
        <v>675</v>
      </c>
      <c r="C2639" s="196" t="s">
        <v>675</v>
      </c>
      <c r="D2639" s="10">
        <v>5</v>
      </c>
      <c r="E2639" s="165" t="s">
        <v>680</v>
      </c>
      <c r="F2639">
        <v>1996</v>
      </c>
      <c r="J2639" s="173">
        <v>108.3</v>
      </c>
    </row>
    <row r="2640" spans="1:10">
      <c r="A2640" s="10" t="str">
        <f t="shared" si="133"/>
        <v>USBLS51997</v>
      </c>
      <c r="B2640" s="195" t="s">
        <v>675</v>
      </c>
      <c r="C2640" s="196" t="s">
        <v>675</v>
      </c>
      <c r="D2640" s="10">
        <v>5</v>
      </c>
      <c r="E2640" s="165" t="s">
        <v>680</v>
      </c>
      <c r="F2640">
        <v>1997</v>
      </c>
      <c r="J2640" s="173">
        <v>109.4</v>
      </c>
    </row>
    <row r="2641" spans="1:10">
      <c r="A2641" s="10" t="str">
        <f t="shared" si="133"/>
        <v>USBLS51998</v>
      </c>
      <c r="B2641" s="195" t="s">
        <v>675</v>
      </c>
      <c r="C2641" s="196" t="s">
        <v>675</v>
      </c>
      <c r="D2641" s="10">
        <v>5</v>
      </c>
      <c r="E2641" s="165" t="s">
        <v>680</v>
      </c>
      <c r="F2641">
        <v>1998</v>
      </c>
      <c r="J2641" s="173">
        <v>111.3</v>
      </c>
    </row>
    <row r="2642" spans="1:10">
      <c r="A2642" s="10" t="str">
        <f t="shared" si="133"/>
        <v>USBLS51999</v>
      </c>
      <c r="B2642" s="195" t="s">
        <v>675</v>
      </c>
      <c r="C2642" s="196" t="s">
        <v>675</v>
      </c>
      <c r="D2642" s="10">
        <v>5</v>
      </c>
      <c r="E2642" s="165" t="s">
        <v>680</v>
      </c>
      <c r="F2642">
        <v>1999</v>
      </c>
      <c r="J2642" s="173">
        <v>109.4</v>
      </c>
    </row>
    <row r="2643" spans="1:10">
      <c r="A2643" s="10" t="str">
        <f t="shared" si="133"/>
        <v>USBLS52000</v>
      </c>
      <c r="B2643" s="195" t="s">
        <v>675</v>
      </c>
      <c r="C2643" s="196" t="s">
        <v>675</v>
      </c>
      <c r="D2643" s="10">
        <v>5</v>
      </c>
      <c r="E2643" s="165" t="s">
        <v>680</v>
      </c>
      <c r="F2643">
        <v>2000</v>
      </c>
      <c r="J2643" s="173">
        <v>108.4</v>
      </c>
    </row>
    <row r="2644" spans="1:10">
      <c r="A2644" s="10" t="str">
        <f t="shared" si="133"/>
        <v>USBLS52001</v>
      </c>
      <c r="B2644" s="195" t="s">
        <v>675</v>
      </c>
      <c r="C2644" s="196" t="s">
        <v>675</v>
      </c>
      <c r="D2644" s="10">
        <v>5</v>
      </c>
      <c r="E2644" s="165" t="s">
        <v>680</v>
      </c>
      <c r="F2644">
        <v>2001</v>
      </c>
      <c r="J2644" s="173">
        <v>109</v>
      </c>
    </row>
    <row r="2645" spans="1:10">
      <c r="A2645" s="10" t="str">
        <f t="shared" si="133"/>
        <v>USBLS52002</v>
      </c>
      <c r="B2645" s="195" t="s">
        <v>675</v>
      </c>
      <c r="C2645" s="196" t="s">
        <v>675</v>
      </c>
      <c r="D2645" s="10">
        <v>5</v>
      </c>
      <c r="E2645" s="165" t="s">
        <v>680</v>
      </c>
      <c r="F2645">
        <v>2002</v>
      </c>
      <c r="J2645" s="173">
        <v>110.4</v>
      </c>
    </row>
    <row r="2646" spans="1:10">
      <c r="A2646" s="10" t="str">
        <f t="shared" si="133"/>
        <v>USBLS52003</v>
      </c>
      <c r="B2646" s="195" t="s">
        <v>675</v>
      </c>
      <c r="C2646" s="196" t="s">
        <v>675</v>
      </c>
      <c r="D2646" s="10">
        <v>5</v>
      </c>
      <c r="E2646" s="165" t="s">
        <v>680</v>
      </c>
      <c r="F2646">
        <v>2003</v>
      </c>
      <c r="J2646" s="173">
        <v>110.8</v>
      </c>
    </row>
    <row r="2647" spans="1:10">
      <c r="A2647" s="10" t="str">
        <f t="shared" ref="A2647:A2661" si="134">CONCATENATE(B2647,D2647,F2647)</f>
        <v>USBLS52004</v>
      </c>
      <c r="B2647" s="195" t="s">
        <v>675</v>
      </c>
      <c r="C2647" s="196" t="s">
        <v>675</v>
      </c>
      <c r="D2647" s="10">
        <v>5</v>
      </c>
      <c r="E2647" s="165" t="s">
        <v>680</v>
      </c>
      <c r="F2647">
        <v>2004</v>
      </c>
      <c r="J2647" s="173">
        <v>109.8</v>
      </c>
    </row>
    <row r="2648" spans="1:10">
      <c r="A2648" s="10" t="str">
        <f t="shared" si="134"/>
        <v>USBLS52005</v>
      </c>
      <c r="B2648" s="195" t="s">
        <v>675</v>
      </c>
      <c r="C2648" s="196" t="s">
        <v>675</v>
      </c>
      <c r="D2648" s="10">
        <v>5</v>
      </c>
      <c r="E2648" s="165" t="s">
        <v>680</v>
      </c>
      <c r="F2648">
        <v>2005</v>
      </c>
      <c r="J2648" s="173">
        <v>110.6</v>
      </c>
    </row>
    <row r="2649" spans="1:10">
      <c r="A2649" s="10" t="str">
        <f t="shared" si="134"/>
        <v>USBLS52006</v>
      </c>
      <c r="B2649" s="195" t="s">
        <v>675</v>
      </c>
      <c r="C2649" s="196" t="s">
        <v>675</v>
      </c>
      <c r="D2649" s="10">
        <v>5</v>
      </c>
      <c r="E2649" s="165" t="s">
        <v>680</v>
      </c>
      <c r="F2649">
        <v>2006</v>
      </c>
      <c r="J2649" s="173">
        <v>113.1</v>
      </c>
    </row>
    <row r="2650" spans="1:10">
      <c r="A2650" s="10" t="str">
        <f t="shared" si="134"/>
        <v>USBLS52007</v>
      </c>
      <c r="B2650" s="195" t="s">
        <v>675</v>
      </c>
      <c r="C2650" s="196" t="s">
        <v>675</v>
      </c>
      <c r="D2650" s="10">
        <v>5</v>
      </c>
      <c r="E2650" s="165" t="s">
        <v>680</v>
      </c>
      <c r="F2650">
        <v>2007</v>
      </c>
      <c r="J2650" s="173">
        <v>113.8</v>
      </c>
    </row>
    <row r="2651" spans="1:10">
      <c r="A2651" s="10" t="str">
        <f t="shared" si="134"/>
        <v>USBLS52008</v>
      </c>
      <c r="B2651" s="195" t="s">
        <v>675</v>
      </c>
      <c r="C2651" s="196" t="s">
        <v>675</v>
      </c>
      <c r="D2651" s="10">
        <v>5</v>
      </c>
      <c r="E2651" s="165" t="s">
        <v>680</v>
      </c>
      <c r="F2651">
        <v>2008</v>
      </c>
      <c r="J2651" s="197">
        <v>116</v>
      </c>
    </row>
    <row r="2652" spans="1:10">
      <c r="A2652" s="10" t="str">
        <f t="shared" si="134"/>
        <v>USBLS52009</v>
      </c>
      <c r="B2652" s="195" t="s">
        <v>675</v>
      </c>
      <c r="C2652" s="196" t="s">
        <v>675</v>
      </c>
      <c r="D2652" s="10">
        <v>5</v>
      </c>
      <c r="E2652" s="165" t="s">
        <v>680</v>
      </c>
      <c r="F2652">
        <v>2009</v>
      </c>
      <c r="J2652" s="197">
        <v>116.8</v>
      </c>
    </row>
    <row r="2653" spans="1:10">
      <c r="A2653" s="10" t="str">
        <f t="shared" si="134"/>
        <v>USBLS52010</v>
      </c>
      <c r="B2653" s="195" t="s">
        <v>675</v>
      </c>
      <c r="C2653" s="196" t="s">
        <v>675</v>
      </c>
      <c r="D2653" s="10">
        <v>5</v>
      </c>
      <c r="E2653" s="165" t="s">
        <v>680</v>
      </c>
      <c r="F2653">
        <v>2010</v>
      </c>
      <c r="J2653" s="197">
        <v>117.8</v>
      </c>
    </row>
    <row r="2654" spans="1:10">
      <c r="A2654" s="10" t="str">
        <f t="shared" si="134"/>
        <v>USBLS52011</v>
      </c>
      <c r="B2654" s="195" t="s">
        <v>675</v>
      </c>
      <c r="C2654" s="196" t="s">
        <v>675</v>
      </c>
      <c r="D2654" s="10">
        <v>5</v>
      </c>
      <c r="E2654" s="165" t="s">
        <v>680</v>
      </c>
      <c r="F2654">
        <v>2011</v>
      </c>
      <c r="J2654" s="197">
        <v>118.4</v>
      </c>
    </row>
    <row r="2655" spans="1:10">
      <c r="A2655" s="10" t="str">
        <f t="shared" si="134"/>
        <v>USBLS52012</v>
      </c>
      <c r="B2655" s="195" t="s">
        <v>675</v>
      </c>
      <c r="C2655" s="196" t="s">
        <v>675</v>
      </c>
      <c r="D2655" s="10">
        <v>5</v>
      </c>
      <c r="E2655" s="165" t="s">
        <v>680</v>
      </c>
      <c r="F2655">
        <v>2012</v>
      </c>
      <c r="J2655" s="197">
        <v>119.9</v>
      </c>
    </row>
    <row r="2656" spans="1:10">
      <c r="A2656" s="10" t="str">
        <f t="shared" si="134"/>
        <v>USBLS52013</v>
      </c>
      <c r="B2656" s="195" t="s">
        <v>675</v>
      </c>
      <c r="C2656" s="196" t="s">
        <v>675</v>
      </c>
      <c r="D2656" s="10">
        <v>5</v>
      </c>
      <c r="E2656" s="165" t="s">
        <v>680</v>
      </c>
      <c r="F2656">
        <v>2013</v>
      </c>
      <c r="J2656" s="197">
        <v>121.5</v>
      </c>
    </row>
    <row r="2657" spans="1:10">
      <c r="A2657" s="10" t="str">
        <f t="shared" si="134"/>
        <v>USBLS52014</v>
      </c>
      <c r="B2657" s="195" t="s">
        <v>675</v>
      </c>
      <c r="C2657" s="196" t="s">
        <v>675</v>
      </c>
      <c r="D2657" s="10">
        <v>5</v>
      </c>
      <c r="E2657" s="165" t="s">
        <v>680</v>
      </c>
      <c r="F2657">
        <v>2014</v>
      </c>
      <c r="J2657" s="197">
        <v>122.2</v>
      </c>
    </row>
    <row r="2658" spans="1:10">
      <c r="A2658" s="10" t="str">
        <f t="shared" si="134"/>
        <v>USBLS52015</v>
      </c>
      <c r="B2658" s="195" t="s">
        <v>675</v>
      </c>
      <c r="C2658" s="196" t="s">
        <v>675</v>
      </c>
      <c r="D2658" s="10">
        <v>5</v>
      </c>
      <c r="E2658" s="165" t="s">
        <v>680</v>
      </c>
      <c r="F2658">
        <v>2015</v>
      </c>
      <c r="J2658" s="198">
        <v>122.4</v>
      </c>
    </row>
    <row r="2659" spans="1:10">
      <c r="A2659" s="10" t="str">
        <f t="shared" si="134"/>
        <v>USBLS52016</v>
      </c>
      <c r="B2659" s="195" t="s">
        <v>675</v>
      </c>
      <c r="C2659" s="196" t="s">
        <v>675</v>
      </c>
      <c r="D2659" s="10">
        <v>5</v>
      </c>
      <c r="E2659" s="165" t="s">
        <v>680</v>
      </c>
      <c r="F2659">
        <v>2016</v>
      </c>
      <c r="J2659" s="198">
        <v>122.40000000000002</v>
      </c>
    </row>
    <row r="2660" spans="1:10">
      <c r="A2660" s="10" t="str">
        <f t="shared" ref="A2660" si="135">CONCATENATE(B2660,D2660,F2660)</f>
        <v>USBLS52017</v>
      </c>
      <c r="B2660" s="195" t="s">
        <v>675</v>
      </c>
      <c r="C2660" s="196" t="s">
        <v>675</v>
      </c>
      <c r="D2660" s="10">
        <v>5</v>
      </c>
      <c r="E2660" s="165" t="s">
        <v>680</v>
      </c>
      <c r="F2660">
        <v>2017</v>
      </c>
      <c r="J2660" s="198">
        <v>122.6</v>
      </c>
    </row>
    <row r="2661" spans="1:10">
      <c r="A2661" s="10" t="str">
        <f t="shared" si="134"/>
        <v>USBLS52018</v>
      </c>
      <c r="B2661" s="195" t="s">
        <v>675</v>
      </c>
      <c r="C2661" s="196" t="s">
        <v>675</v>
      </c>
      <c r="D2661" s="10">
        <v>5</v>
      </c>
      <c r="E2661" s="165" t="s">
        <v>680</v>
      </c>
      <c r="F2661">
        <v>2018</v>
      </c>
      <c r="J2661" s="198">
        <v>122.6</v>
      </c>
    </row>
    <row r="2665" spans="1:10">
      <c r="A2665" s="10" t="s">
        <v>683</v>
      </c>
    </row>
    <row r="2667" spans="1:10">
      <c r="A2667" s="11" t="s">
        <v>484</v>
      </c>
      <c r="B2667" s="11" t="s">
        <v>681</v>
      </c>
      <c r="C2667" s="11" t="s">
        <v>620</v>
      </c>
      <c r="D2667" s="11" t="s">
        <v>345</v>
      </c>
      <c r="E2667" s="11" t="s">
        <v>682</v>
      </c>
    </row>
    <row r="2668" spans="1:10">
      <c r="A2668" s="10" t="str">
        <f>CONCATENATE(B2668,C2668,D2668,F2668)</f>
        <v>AUST-142017</v>
      </c>
      <c r="B2668" s="10" t="s">
        <v>630</v>
      </c>
      <c r="C2668" s="10" t="s">
        <v>631</v>
      </c>
      <c r="D2668" s="10">
        <v>4</v>
      </c>
      <c r="E2668" s="10" t="str">
        <f t="shared" ref="E2668:E2690" si="136">VLOOKUP(A2668,CostIndices,5,FALSE)</f>
        <v>MOTOR VEHICLES</v>
      </c>
      <c r="F2668" s="10">
        <v>2017</v>
      </c>
    </row>
    <row r="2669" spans="1:10">
      <c r="A2669" s="10" t="str">
        <f t="shared" ref="A2669:A2685" si="137">CONCATENATE(B2669,C2669,D2669,F2669)</f>
        <v>AUST-172017</v>
      </c>
      <c r="B2669" s="10" t="s">
        <v>630</v>
      </c>
      <c r="C2669" s="10" t="s">
        <v>631</v>
      </c>
      <c r="D2669" s="10">
        <v>7</v>
      </c>
      <c r="E2669" s="10" t="str">
        <f t="shared" si="136"/>
        <v>GARAGE WORK EQUIPMENT</v>
      </c>
      <c r="F2669" s="10">
        <v>2017</v>
      </c>
    </row>
    <row r="2670" spans="1:10">
      <c r="A2670" s="10" t="str">
        <f t="shared" si="137"/>
        <v>AUST-182017</v>
      </c>
      <c r="B2670" s="10" t="s">
        <v>630</v>
      </c>
      <c r="C2670" s="10" t="s">
        <v>631</v>
      </c>
      <c r="D2670" s="10">
        <v>8</v>
      </c>
      <c r="E2670" s="10" t="str">
        <f t="shared" si="136"/>
        <v>OTHER WORK EQUIPMENT</v>
      </c>
      <c r="F2670" s="10">
        <v>2017</v>
      </c>
    </row>
    <row r="2671" spans="1:10">
      <c r="A2671" s="10" t="str">
        <f t="shared" si="137"/>
        <v>AUST-1112017</v>
      </c>
      <c r="B2671" s="10" t="s">
        <v>630</v>
      </c>
      <c r="C2671" s="10" t="s">
        <v>631</v>
      </c>
      <c r="D2671" s="10">
        <v>11</v>
      </c>
      <c r="E2671" s="10" t="str">
        <f t="shared" si="136"/>
        <v>BUILDINGS</v>
      </c>
      <c r="F2671" s="10">
        <v>2017</v>
      </c>
    </row>
    <row r="2672" spans="1:10">
      <c r="A2672" s="10" t="str">
        <f t="shared" si="137"/>
        <v>AUST-1122017</v>
      </c>
      <c r="B2672" s="10" t="s">
        <v>630</v>
      </c>
      <c r="C2672" s="10" t="s">
        <v>631</v>
      </c>
      <c r="D2672" s="10">
        <v>12</v>
      </c>
      <c r="E2672" s="10" t="str">
        <f t="shared" si="136"/>
        <v>FURNITURE</v>
      </c>
      <c r="F2672" s="10">
        <v>2017</v>
      </c>
    </row>
    <row r="2673" spans="1:6">
      <c r="A2673" s="10" t="str">
        <f t="shared" si="137"/>
        <v>AUST-1132017</v>
      </c>
      <c r="B2673" s="10" t="s">
        <v>630</v>
      </c>
      <c r="C2673" s="10" t="s">
        <v>631</v>
      </c>
      <c r="D2673" s="10">
        <v>13</v>
      </c>
      <c r="E2673" s="10" t="str">
        <f t="shared" si="136"/>
        <v>OFFICE EQUIPMENT</v>
      </c>
      <c r="F2673" s="10">
        <v>2017</v>
      </c>
    </row>
    <row r="2674" spans="1:6">
      <c r="A2674" s="10" t="str">
        <f t="shared" si="137"/>
        <v>AUST-1142017</v>
      </c>
      <c r="B2674" s="10" t="s">
        <v>630</v>
      </c>
      <c r="C2674" s="10" t="s">
        <v>631</v>
      </c>
      <c r="D2674" s="10">
        <v>14</v>
      </c>
      <c r="E2674" s="10" t="str">
        <f t="shared" si="136"/>
        <v>GENERAL PURPOSE COMPUTERS</v>
      </c>
      <c r="F2674" s="10">
        <v>2017</v>
      </c>
    </row>
    <row r="2675" spans="1:6">
      <c r="A2675" s="10" t="str">
        <f t="shared" si="137"/>
        <v>HWW-122017</v>
      </c>
      <c r="B2675" s="10" t="s">
        <v>618</v>
      </c>
      <c r="C2675" s="10" t="s">
        <v>622</v>
      </c>
      <c r="D2675" s="10">
        <v>2</v>
      </c>
      <c r="E2675" s="10" t="str">
        <f t="shared" si="136"/>
        <v>Source of Supply Plant - Collecting &amp; Impounding Reserviors</v>
      </c>
      <c r="F2675" s="10">
        <v>2017</v>
      </c>
    </row>
    <row r="2676" spans="1:6">
      <c r="A2676" s="10" t="str">
        <f t="shared" si="137"/>
        <v>HWW-182017</v>
      </c>
      <c r="B2676" s="10" t="s">
        <v>618</v>
      </c>
      <c r="C2676" s="10" t="s">
        <v>622</v>
      </c>
      <c r="D2676" s="10">
        <v>8</v>
      </c>
      <c r="E2676" s="10" t="str">
        <f t="shared" si="136"/>
        <v>Pumping Plant - Structures &amp; Improvements</v>
      </c>
      <c r="F2676" s="10">
        <v>2017</v>
      </c>
    </row>
    <row r="2677" spans="1:6">
      <c r="A2677" s="10" t="str">
        <f t="shared" si="137"/>
        <v>HWW-192017</v>
      </c>
      <c r="B2677" s="10" t="s">
        <v>618</v>
      </c>
      <c r="C2677" s="10" t="s">
        <v>622</v>
      </c>
      <c r="D2677" s="10">
        <v>9</v>
      </c>
      <c r="E2677" s="10" t="str">
        <f t="shared" si="136"/>
        <v>Pumping Plant - Electric Pumping Equipment</v>
      </c>
      <c r="F2677" s="10">
        <v>2017</v>
      </c>
    </row>
    <row r="2678" spans="1:6">
      <c r="A2678" s="10" t="str">
        <f t="shared" si="137"/>
        <v>HWW-1152017</v>
      </c>
      <c r="B2678" s="10" t="s">
        <v>618</v>
      </c>
      <c r="C2678" s="10" t="s">
        <v>622</v>
      </c>
      <c r="D2678" s="10">
        <v>15</v>
      </c>
      <c r="E2678" s="10" t="str">
        <f t="shared" si="136"/>
        <v>Water Treatment Plant - Structures &amp; Improvements</v>
      </c>
      <c r="F2678" s="10">
        <v>2017</v>
      </c>
    </row>
    <row r="2679" spans="1:6">
      <c r="A2679" s="10" t="str">
        <f t="shared" si="137"/>
        <v>HWW-1162017</v>
      </c>
      <c r="B2679" s="10" t="s">
        <v>618</v>
      </c>
      <c r="C2679" s="10" t="s">
        <v>622</v>
      </c>
      <c r="D2679" s="10">
        <v>16</v>
      </c>
      <c r="E2679" s="10" t="str">
        <f t="shared" si="136"/>
        <v>Water Treatment Plant - Large Treatment  Plant Equipment</v>
      </c>
      <c r="F2679" s="10">
        <v>2017</v>
      </c>
    </row>
    <row r="2680" spans="1:6">
      <c r="A2680" s="10" t="str">
        <f t="shared" si="137"/>
        <v>HWW-1172017</v>
      </c>
      <c r="B2680" s="10" t="s">
        <v>618</v>
      </c>
      <c r="C2680" s="10" t="s">
        <v>622</v>
      </c>
      <c r="D2680" s="10">
        <v>17</v>
      </c>
      <c r="E2680" s="10" t="str">
        <f t="shared" si="136"/>
        <v>Water Treatment Plant - Small Treatment  Plant Equipment</v>
      </c>
      <c r="F2680" s="10">
        <v>2017</v>
      </c>
    </row>
    <row r="2681" spans="1:6">
      <c r="A2681" s="10" t="str">
        <f t="shared" si="137"/>
        <v>HWW-1342017</v>
      </c>
      <c r="B2681" s="10" t="s">
        <v>618</v>
      </c>
      <c r="C2681" s="10" t="s">
        <v>622</v>
      </c>
      <c r="D2681" s="10">
        <v>34</v>
      </c>
      <c r="E2681" s="10" t="str">
        <f t="shared" si="136"/>
        <v>Distribution Plant - Mains - Average of All Types</v>
      </c>
      <c r="F2681" s="10">
        <v>2017</v>
      </c>
    </row>
    <row r="2682" spans="1:6">
      <c r="A2682" s="10" t="str">
        <f t="shared" si="137"/>
        <v>HWW-1362017</v>
      </c>
      <c r="B2682" s="10" t="s">
        <v>618</v>
      </c>
      <c r="C2682" s="10" t="s">
        <v>622</v>
      </c>
      <c r="D2682" s="10">
        <v>36</v>
      </c>
      <c r="E2682" s="10" t="str">
        <f t="shared" si="136"/>
        <v>Distribution Plant - Mains - Cement-Asbestos</v>
      </c>
      <c r="F2682" s="10">
        <v>2017</v>
      </c>
    </row>
    <row r="2683" spans="1:6">
      <c r="A2683" s="10" t="str">
        <f t="shared" si="137"/>
        <v>HWW-1382017</v>
      </c>
      <c r="B2683" s="10" t="s">
        <v>618</v>
      </c>
      <c r="C2683" s="10" t="s">
        <v>622</v>
      </c>
      <c r="D2683" s="10">
        <v>38</v>
      </c>
      <c r="E2683" s="10" t="str">
        <f t="shared" si="136"/>
        <v>Distribution Plant - Mains - PVC</v>
      </c>
      <c r="F2683" s="10">
        <v>2017</v>
      </c>
    </row>
    <row r="2684" spans="1:6">
      <c r="A2684" s="10" t="str">
        <f t="shared" si="137"/>
        <v>HWW-1392017</v>
      </c>
      <c r="B2684" s="10" t="s">
        <v>618</v>
      </c>
      <c r="C2684" s="10" t="s">
        <v>622</v>
      </c>
      <c r="D2684" s="10">
        <v>39</v>
      </c>
      <c r="E2684" s="10" t="str">
        <f t="shared" si="136"/>
        <v>Distribution Plant - Services</v>
      </c>
      <c r="F2684" s="10">
        <v>2017</v>
      </c>
    </row>
    <row r="2685" spans="1:6">
      <c r="A2685" s="10" t="str">
        <f t="shared" si="137"/>
        <v>HWW-1402017</v>
      </c>
      <c r="B2685" s="10" t="s">
        <v>618</v>
      </c>
      <c r="C2685" s="10" t="s">
        <v>622</v>
      </c>
      <c r="D2685" s="10">
        <v>40</v>
      </c>
      <c r="E2685" s="10" t="str">
        <f t="shared" si="136"/>
        <v>Distribution Plant - Meters</v>
      </c>
      <c r="F2685" s="10">
        <v>2017</v>
      </c>
    </row>
    <row r="2686" spans="1:6">
      <c r="A2686" s="10" t="str">
        <f>CONCATENATE(B2686,D2686,F2686)</f>
        <v>USBLS12017</v>
      </c>
      <c r="B2686" s="10" t="s">
        <v>675</v>
      </c>
      <c r="C2686" s="10" t="s">
        <v>675</v>
      </c>
      <c r="D2686" s="10">
        <v>1</v>
      </c>
      <c r="E2686" s="10" t="str">
        <f t="shared" si="136"/>
        <v>USBLS Consumers Price Index Ref:CUUR000SA0,CUUS0000SA0</v>
      </c>
      <c r="F2686" s="10">
        <v>2017</v>
      </c>
    </row>
    <row r="2687" spans="1:6">
      <c r="A2687" s="10" t="str">
        <f t="shared" ref="A2687:A2690" si="138">CONCATENATE(B2687,D2687,F2687)</f>
        <v>USBLS22017</v>
      </c>
      <c r="B2687" s="10" t="s">
        <v>675</v>
      </c>
      <c r="C2687" s="10" t="s">
        <v>675</v>
      </c>
      <c r="D2687" s="10">
        <v>2</v>
      </c>
      <c r="E2687" s="10" t="str">
        <f t="shared" si="136"/>
        <v>USBLS Producer Price Index Communications Equipment Ref: pcu3342</v>
      </c>
      <c r="F2687" s="10">
        <v>2017</v>
      </c>
    </row>
    <row r="2688" spans="1:6">
      <c r="A2688" s="10" t="str">
        <f t="shared" si="138"/>
        <v>USBLS32017</v>
      </c>
      <c r="B2688" s="10" t="s">
        <v>675</v>
      </c>
      <c r="C2688" s="10" t="s">
        <v>675</v>
      </c>
      <c r="D2688" s="10">
        <v>3</v>
      </c>
      <c r="E2688" s="10" t="str">
        <f t="shared" si="136"/>
        <v>USBLS Technical Labor Ref: ecu11122I &amp; CIU20154</v>
      </c>
      <c r="F2688" s="10">
        <v>2017</v>
      </c>
    </row>
    <row r="2689" spans="1:6">
      <c r="A2689" s="10" t="str">
        <f t="shared" si="138"/>
        <v>USBLS42017</v>
      </c>
      <c r="B2689" s="10" t="s">
        <v>675</v>
      </c>
      <c r="C2689" s="10" t="s">
        <v>675</v>
      </c>
      <c r="D2689" s="10">
        <v>4</v>
      </c>
      <c r="E2689" s="10" t="str">
        <f t="shared" si="136"/>
        <v>USBLS PPI Motors &amp; Generators Ref: PCU335312335312</v>
      </c>
      <c r="F2689" s="10">
        <v>2017</v>
      </c>
    </row>
    <row r="2690" spans="1:6">
      <c r="A2690" s="10" t="str">
        <f t="shared" si="138"/>
        <v>USBLS52017</v>
      </c>
      <c r="B2690" s="10" t="s">
        <v>675</v>
      </c>
      <c r="C2690" s="10" t="s">
        <v>675</v>
      </c>
      <c r="D2690" s="10">
        <v>5</v>
      </c>
      <c r="E2690" s="10" t="str">
        <f t="shared" si="136"/>
        <v>USBLS PPI Alarm Systems Ref: PCU3342903342901</v>
      </c>
      <c r="F2690" s="10">
        <v>2017</v>
      </c>
    </row>
  </sheetData>
  <pageMargins left="0.7" right="0.7" top="1.25" bottom="0.75" header="0.8" footer="0.3"/>
  <pageSetup scale="10" orientation="portrait" r:id="rId1"/>
  <headerFooter>
    <oddHeader>&amp;Z&amp;F</oddHeader>
    <oddFooter>&amp;A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I32"/>
  <sheetViews>
    <sheetView workbookViewId="0">
      <selection activeCell="D20" sqref="D20"/>
    </sheetView>
  </sheetViews>
  <sheetFormatPr defaultRowHeight="15"/>
  <cols>
    <col min="3" max="3" width="11" customWidth="1"/>
    <col min="4" max="4" width="61.7109375" customWidth="1"/>
  </cols>
  <sheetData>
    <row r="1" spans="1:9">
      <c r="A1" t="s">
        <v>1277</v>
      </c>
    </row>
    <row r="3" spans="1:9" s="36" customFormat="1" ht="30">
      <c r="A3" s="249" t="s">
        <v>681</v>
      </c>
      <c r="B3" s="249" t="s">
        <v>620</v>
      </c>
      <c r="C3" s="249" t="s">
        <v>621</v>
      </c>
      <c r="D3" s="249" t="s">
        <v>682</v>
      </c>
      <c r="E3" s="249" t="s">
        <v>1276</v>
      </c>
    </row>
    <row r="5" spans="1:9">
      <c r="A5" s="11" t="s">
        <v>630</v>
      </c>
      <c r="B5" s="447" t="s">
        <v>631</v>
      </c>
      <c r="C5" s="11">
        <v>4</v>
      </c>
      <c r="D5" s="451" t="s">
        <v>632</v>
      </c>
      <c r="E5" s="432" t="s">
        <v>633</v>
      </c>
    </row>
    <row r="6" spans="1:9">
      <c r="A6" s="11" t="s">
        <v>630</v>
      </c>
      <c r="B6" s="447" t="s">
        <v>631</v>
      </c>
      <c r="C6" s="11">
        <v>7</v>
      </c>
      <c r="D6" s="451" t="s">
        <v>657</v>
      </c>
      <c r="E6" s="432" t="s">
        <v>633</v>
      </c>
    </row>
    <row r="7" spans="1:9">
      <c r="A7" s="11" t="s">
        <v>630</v>
      </c>
      <c r="B7" s="447" t="s">
        <v>631</v>
      </c>
      <c r="C7" s="11">
        <v>8</v>
      </c>
      <c r="D7" s="451" t="s">
        <v>658</v>
      </c>
      <c r="E7" s="432" t="s">
        <v>633</v>
      </c>
    </row>
    <row r="8" spans="1:9">
      <c r="A8" s="11" t="s">
        <v>630</v>
      </c>
      <c r="B8" s="447" t="s">
        <v>631</v>
      </c>
      <c r="C8" s="11">
        <v>11</v>
      </c>
      <c r="D8" s="451" t="s">
        <v>659</v>
      </c>
      <c r="E8" s="432" t="s">
        <v>633</v>
      </c>
    </row>
    <row r="9" spans="1:9">
      <c r="A9" s="11" t="s">
        <v>630</v>
      </c>
      <c r="B9" s="447" t="s">
        <v>631</v>
      </c>
      <c r="C9" s="11">
        <v>12</v>
      </c>
      <c r="D9" s="451" t="s">
        <v>660</v>
      </c>
      <c r="E9" s="432" t="s">
        <v>633</v>
      </c>
    </row>
    <row r="10" spans="1:9">
      <c r="A10" s="11" t="s">
        <v>630</v>
      </c>
      <c r="B10" s="447" t="s">
        <v>631</v>
      </c>
      <c r="C10" s="11">
        <v>13</v>
      </c>
      <c r="D10" s="451" t="s">
        <v>661</v>
      </c>
      <c r="E10" s="432" t="s">
        <v>633</v>
      </c>
    </row>
    <row r="11" spans="1:9">
      <c r="A11" s="11" t="s">
        <v>630</v>
      </c>
      <c r="B11" s="447" t="s">
        <v>631</v>
      </c>
      <c r="C11" s="11">
        <v>14</v>
      </c>
      <c r="D11" s="451" t="s">
        <v>662</v>
      </c>
      <c r="E11" s="432" t="s">
        <v>633</v>
      </c>
    </row>
    <row r="12" spans="1:9">
      <c r="A12" s="11" t="s">
        <v>630</v>
      </c>
      <c r="B12" s="447" t="s">
        <v>631</v>
      </c>
      <c r="C12" s="11">
        <v>15</v>
      </c>
      <c r="D12" s="451" t="s">
        <v>1280</v>
      </c>
      <c r="E12" s="432">
        <v>1946</v>
      </c>
    </row>
    <row r="13" spans="1:9">
      <c r="A13" s="11" t="s">
        <v>618</v>
      </c>
      <c r="B13" s="447" t="s">
        <v>622</v>
      </c>
      <c r="C13" s="447">
        <v>2</v>
      </c>
      <c r="D13" s="10" t="s">
        <v>663</v>
      </c>
      <c r="E13" s="447">
        <v>1912</v>
      </c>
    </row>
    <row r="14" spans="1:9">
      <c r="A14" s="11" t="s">
        <v>618</v>
      </c>
      <c r="B14" s="447" t="s">
        <v>622</v>
      </c>
      <c r="C14" s="11">
        <v>8</v>
      </c>
      <c r="D14" s="10" t="s">
        <v>664</v>
      </c>
      <c r="E14" s="447">
        <v>1912</v>
      </c>
    </row>
    <row r="15" spans="1:9">
      <c r="A15" s="11" t="s">
        <v>618</v>
      </c>
      <c r="B15" s="447" t="s">
        <v>622</v>
      </c>
      <c r="C15" s="447">
        <v>9</v>
      </c>
      <c r="D15" s="10" t="s">
        <v>665</v>
      </c>
      <c r="E15" s="175">
        <f t="shared" ref="E15" si="0">E14+1</f>
        <v>1913</v>
      </c>
      <c r="F15" s="192"/>
      <c r="G15" s="192"/>
      <c r="H15" s="192"/>
      <c r="I15" s="192"/>
    </row>
    <row r="16" spans="1:9">
      <c r="A16" s="11" t="s">
        <v>618</v>
      </c>
      <c r="B16" s="447" t="s">
        <v>622</v>
      </c>
      <c r="C16" s="447">
        <v>15</v>
      </c>
      <c r="D16" s="10" t="s">
        <v>666</v>
      </c>
      <c r="E16" s="447">
        <v>1912</v>
      </c>
    </row>
    <row r="17" spans="1:5">
      <c r="A17" s="11" t="s">
        <v>618</v>
      </c>
      <c r="B17" s="447" t="s">
        <v>622</v>
      </c>
      <c r="C17" s="447">
        <v>16</v>
      </c>
      <c r="D17" s="10" t="s">
        <v>667</v>
      </c>
      <c r="E17" s="447">
        <v>1912</v>
      </c>
    </row>
    <row r="18" spans="1:5">
      <c r="A18" s="11" t="s">
        <v>618</v>
      </c>
      <c r="B18" s="447" t="s">
        <v>622</v>
      </c>
      <c r="C18" s="447">
        <v>17</v>
      </c>
      <c r="D18" s="10" t="s">
        <v>668</v>
      </c>
      <c r="E18" s="447">
        <v>1912</v>
      </c>
    </row>
    <row r="19" spans="1:5">
      <c r="A19" s="11" t="s">
        <v>618</v>
      </c>
      <c r="B19" s="447" t="s">
        <v>622</v>
      </c>
      <c r="C19" s="447">
        <v>34</v>
      </c>
      <c r="D19" s="10" t="s">
        <v>669</v>
      </c>
      <c r="E19" s="447">
        <v>1911</v>
      </c>
    </row>
    <row r="20" spans="1:5">
      <c r="A20" s="11" t="s">
        <v>618</v>
      </c>
      <c r="B20" s="447" t="s">
        <v>622</v>
      </c>
      <c r="C20" s="447">
        <v>35</v>
      </c>
      <c r="D20" s="195" t="s">
        <v>1278</v>
      </c>
      <c r="E20" s="447">
        <v>1912</v>
      </c>
    </row>
    <row r="21" spans="1:5">
      <c r="A21" s="11" t="s">
        <v>618</v>
      </c>
      <c r="B21" s="447" t="s">
        <v>622</v>
      </c>
      <c r="C21" s="447">
        <v>36</v>
      </c>
      <c r="D21" s="10" t="s">
        <v>671</v>
      </c>
      <c r="E21" s="447">
        <v>1912</v>
      </c>
    </row>
    <row r="22" spans="1:5">
      <c r="A22" s="11" t="s">
        <v>618</v>
      </c>
      <c r="B22" s="447" t="s">
        <v>622</v>
      </c>
      <c r="C22" s="447">
        <v>37</v>
      </c>
      <c r="D22" s="10" t="s">
        <v>1279</v>
      </c>
      <c r="E22" s="447">
        <v>1912</v>
      </c>
    </row>
    <row r="23" spans="1:5">
      <c r="A23" s="11" t="s">
        <v>618</v>
      </c>
      <c r="B23" s="447" t="s">
        <v>622</v>
      </c>
      <c r="C23" s="447">
        <v>38</v>
      </c>
      <c r="D23" s="10" t="s">
        <v>672</v>
      </c>
      <c r="E23" s="447" t="s">
        <v>540</v>
      </c>
    </row>
    <row r="24" spans="1:5">
      <c r="A24" s="11" t="s">
        <v>618</v>
      </c>
      <c r="B24" s="447" t="s">
        <v>622</v>
      </c>
      <c r="C24" s="447">
        <v>39</v>
      </c>
      <c r="D24" s="10" t="s">
        <v>673</v>
      </c>
      <c r="E24" s="447">
        <v>1912</v>
      </c>
    </row>
    <row r="25" spans="1:5">
      <c r="A25" s="11" t="s">
        <v>618</v>
      </c>
      <c r="B25" s="447" t="s">
        <v>622</v>
      </c>
      <c r="C25" s="447">
        <v>40</v>
      </c>
      <c r="D25" s="10" t="s">
        <v>674</v>
      </c>
      <c r="E25" s="447">
        <v>1912</v>
      </c>
    </row>
    <row r="26" spans="1:5">
      <c r="A26" s="432" t="s">
        <v>618</v>
      </c>
      <c r="B26" s="447" t="s">
        <v>622</v>
      </c>
      <c r="C26" s="447">
        <v>44</v>
      </c>
      <c r="D26" s="450" t="s">
        <v>687</v>
      </c>
      <c r="E26" s="447">
        <v>1912</v>
      </c>
    </row>
    <row r="27" spans="1:5">
      <c r="A27" s="432" t="s">
        <v>618</v>
      </c>
      <c r="B27" s="447" t="s">
        <v>622</v>
      </c>
      <c r="C27" s="447">
        <v>45</v>
      </c>
      <c r="D27" s="450" t="s">
        <v>1295</v>
      </c>
      <c r="E27" s="447">
        <v>1912</v>
      </c>
    </row>
    <row r="28" spans="1:5">
      <c r="A28" s="448" t="s">
        <v>675</v>
      </c>
      <c r="B28" s="449" t="s">
        <v>675</v>
      </c>
      <c r="C28" s="432">
        <v>1</v>
      </c>
      <c r="D28" t="s">
        <v>676</v>
      </c>
      <c r="E28" s="432">
        <v>1913</v>
      </c>
    </row>
    <row r="29" spans="1:5">
      <c r="A29" s="448" t="s">
        <v>675</v>
      </c>
      <c r="B29" s="449" t="s">
        <v>675</v>
      </c>
      <c r="C29" s="432">
        <v>2</v>
      </c>
      <c r="D29" t="s">
        <v>677</v>
      </c>
      <c r="E29" s="432">
        <v>1913</v>
      </c>
    </row>
    <row r="30" spans="1:5">
      <c r="A30" s="448" t="s">
        <v>675</v>
      </c>
      <c r="B30" s="449" t="s">
        <v>675</v>
      </c>
      <c r="C30" s="432">
        <v>3</v>
      </c>
      <c r="D30" s="10" t="s">
        <v>678</v>
      </c>
      <c r="E30" s="432">
        <v>1913</v>
      </c>
    </row>
    <row r="31" spans="1:5" ht="15.75" customHeight="1">
      <c r="A31" s="448" t="s">
        <v>675</v>
      </c>
      <c r="B31" s="449" t="s">
        <v>675</v>
      </c>
      <c r="C31" s="432">
        <v>4</v>
      </c>
      <c r="D31" s="165" t="s">
        <v>679</v>
      </c>
      <c r="E31" s="432">
        <v>1912</v>
      </c>
    </row>
    <row r="32" spans="1:5">
      <c r="A32" s="448" t="s">
        <v>675</v>
      </c>
      <c r="B32" s="449" t="s">
        <v>675</v>
      </c>
      <c r="C32" s="11">
        <v>5</v>
      </c>
      <c r="D32" s="165" t="s">
        <v>680</v>
      </c>
      <c r="E32" s="432">
        <v>1912</v>
      </c>
    </row>
  </sheetData>
  <printOptions horizontalCentered="1"/>
  <pageMargins left="0.7" right="0.7" top="1.25" bottom="0.75" header="0.8" footer="0.3"/>
  <pageSetup scale="90" orientation="portrait" r:id="rId1"/>
  <headerFooter>
    <oddHeader>&amp;Z&amp;F</oddHeader>
    <oddFooter>&amp;A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4:AZ112"/>
  <sheetViews>
    <sheetView topLeftCell="R2" workbookViewId="0">
      <selection activeCell="R2" sqref="A1:XFD1048576"/>
    </sheetView>
  </sheetViews>
  <sheetFormatPr defaultRowHeight="15"/>
  <cols>
    <col min="1" max="1" width="11.28515625" customWidth="1"/>
    <col min="14" max="14" width="11.42578125" customWidth="1"/>
    <col min="15" max="16" width="12.5703125" customWidth="1"/>
    <col min="24" max="30" width="9.140625" style="10"/>
    <col min="38" max="44" width="9.140625" style="10"/>
  </cols>
  <sheetData>
    <row r="4" spans="1:52">
      <c r="C4" s="662" t="s">
        <v>803</v>
      </c>
      <c r="D4" s="663"/>
      <c r="E4" s="663"/>
      <c r="F4" s="663"/>
      <c r="G4" s="664"/>
      <c r="H4" s="662" t="s">
        <v>804</v>
      </c>
      <c r="I4" s="663"/>
      <c r="J4" s="663"/>
      <c r="K4" s="663"/>
      <c r="L4" s="663"/>
      <c r="M4" s="664"/>
      <c r="N4" s="662" t="s">
        <v>801</v>
      </c>
      <c r="O4" s="664"/>
    </row>
    <row r="5" spans="1:52" s="247" customFormat="1" ht="90">
      <c r="A5" s="247" t="s">
        <v>801</v>
      </c>
      <c r="B5" s="247" t="s">
        <v>225</v>
      </c>
      <c r="C5" s="256" t="s">
        <v>808</v>
      </c>
      <c r="D5" s="257" t="s">
        <v>807</v>
      </c>
      <c r="E5" s="257" t="s">
        <v>809</v>
      </c>
      <c r="F5" s="257" t="s">
        <v>810</v>
      </c>
      <c r="G5" s="258" t="s">
        <v>811</v>
      </c>
      <c r="H5" s="256" t="s">
        <v>812</v>
      </c>
      <c r="I5" s="257" t="s">
        <v>813</v>
      </c>
      <c r="J5" s="257" t="s">
        <v>814</v>
      </c>
      <c r="K5" s="257" t="s">
        <v>815</v>
      </c>
      <c r="L5" s="257" t="s">
        <v>816</v>
      </c>
      <c r="M5" s="258" t="s">
        <v>806</v>
      </c>
      <c r="N5" s="256" t="s">
        <v>802</v>
      </c>
      <c r="O5" s="258" t="s">
        <v>801</v>
      </c>
      <c r="Q5" s="247" t="s">
        <v>797</v>
      </c>
      <c r="R5" s="247" t="s">
        <v>225</v>
      </c>
      <c r="S5" s="247" t="s">
        <v>819</v>
      </c>
      <c r="T5" s="247" t="s">
        <v>820</v>
      </c>
      <c r="U5" s="247" t="s">
        <v>821</v>
      </c>
      <c r="V5" s="247" t="s">
        <v>817</v>
      </c>
      <c r="W5" s="247" t="s">
        <v>818</v>
      </c>
      <c r="X5" s="249" t="s">
        <v>805</v>
      </c>
      <c r="Y5" s="249" t="s">
        <v>225</v>
      </c>
      <c r="Z5" s="249" t="s">
        <v>819</v>
      </c>
      <c r="AA5" s="249" t="s">
        <v>820</v>
      </c>
      <c r="AB5" s="249" t="s">
        <v>821</v>
      </c>
      <c r="AC5" s="249" t="s">
        <v>817</v>
      </c>
      <c r="AD5" s="249" t="s">
        <v>818</v>
      </c>
      <c r="AE5" s="247" t="s">
        <v>798</v>
      </c>
      <c r="AF5" s="247" t="s">
        <v>225</v>
      </c>
      <c r="AG5" s="247" t="s">
        <v>819</v>
      </c>
      <c r="AH5" s="247" t="s">
        <v>820</v>
      </c>
      <c r="AI5" s="247" t="s">
        <v>821</v>
      </c>
      <c r="AJ5" s="247" t="s">
        <v>817</v>
      </c>
      <c r="AK5" s="247" t="s">
        <v>818</v>
      </c>
      <c r="AL5" s="249" t="s">
        <v>800</v>
      </c>
      <c r="AM5" s="249" t="s">
        <v>225</v>
      </c>
      <c r="AN5" s="249" t="s">
        <v>819</v>
      </c>
      <c r="AO5" s="249" t="s">
        <v>820</v>
      </c>
      <c r="AP5" s="249" t="s">
        <v>821</v>
      </c>
      <c r="AQ5" s="249" t="s">
        <v>817</v>
      </c>
      <c r="AR5" s="249" t="s">
        <v>818</v>
      </c>
      <c r="AT5" s="247" t="s">
        <v>799</v>
      </c>
      <c r="AU5" s="247" t="s">
        <v>225</v>
      </c>
      <c r="AV5" s="247" t="s">
        <v>819</v>
      </c>
      <c r="AW5" s="247" t="s">
        <v>820</v>
      </c>
      <c r="AX5" s="247" t="s">
        <v>821</v>
      </c>
      <c r="AY5" s="247" t="s">
        <v>817</v>
      </c>
      <c r="AZ5" s="247" t="s">
        <v>818</v>
      </c>
    </row>
    <row r="6" spans="1:52">
      <c r="A6" s="152">
        <v>44</v>
      </c>
      <c r="B6" s="251">
        <v>1912</v>
      </c>
      <c r="C6" s="259">
        <f>W6</f>
        <v>0.9</v>
      </c>
      <c r="D6" s="152">
        <f t="shared" ref="D6:D37" si="0">AD6</f>
        <v>0.9</v>
      </c>
      <c r="E6" s="152">
        <f>AK6</f>
        <v>0</v>
      </c>
      <c r="F6" s="152">
        <f t="shared" ref="F6:F37" si="1">AR6</f>
        <v>0.85699999999999998</v>
      </c>
      <c r="G6" s="260">
        <v>0</v>
      </c>
      <c r="H6" s="259">
        <v>0</v>
      </c>
      <c r="I6" s="152">
        <v>1</v>
      </c>
      <c r="J6" s="152">
        <v>0</v>
      </c>
      <c r="K6" s="152">
        <v>0</v>
      </c>
      <c r="L6" s="152">
        <v>0</v>
      </c>
      <c r="M6" s="260">
        <f>H6+I6+J6+K6+L6</f>
        <v>1</v>
      </c>
      <c r="N6" s="259">
        <f>C6*H6+D6*I6+E6*J6+F6*K6+G6*L6</f>
        <v>0.9</v>
      </c>
      <c r="O6" s="260">
        <f t="shared" ref="O6:O65" si="2">ROUND(O7*N6,1)</f>
        <v>9.6999999999999993</v>
      </c>
      <c r="P6" s="253"/>
      <c r="Q6" s="152">
        <v>34</v>
      </c>
      <c r="R6" s="152">
        <v>1912</v>
      </c>
      <c r="S6" s="152"/>
      <c r="T6" s="152"/>
      <c r="U6" s="152"/>
      <c r="V6" s="152">
        <v>9</v>
      </c>
      <c r="W6">
        <f t="shared" ref="W6:W65" si="3">ROUND(V6/V7,3)</f>
        <v>0.9</v>
      </c>
      <c r="X6" s="152">
        <v>35</v>
      </c>
      <c r="Y6" s="152">
        <v>1912</v>
      </c>
      <c r="Z6" s="152">
        <v>9</v>
      </c>
      <c r="AA6" s="152"/>
      <c r="AB6" s="152"/>
      <c r="AC6" s="152">
        <f t="shared" ref="AC6:AC69" si="4">Z6</f>
        <v>9</v>
      </c>
      <c r="AD6" s="10">
        <f t="shared" ref="AD6:AD65" si="5">ROUND(AC6/AC7,3)</f>
        <v>0.9</v>
      </c>
      <c r="AE6" s="178">
        <v>36</v>
      </c>
      <c r="AF6" s="178">
        <v>1912</v>
      </c>
      <c r="AG6" s="178"/>
      <c r="AH6" s="178"/>
      <c r="AI6" s="178"/>
      <c r="AJ6" s="178"/>
      <c r="AL6" s="152">
        <v>37</v>
      </c>
      <c r="AM6" s="152">
        <v>1912</v>
      </c>
      <c r="AN6" s="152">
        <v>6</v>
      </c>
      <c r="AO6" s="152"/>
      <c r="AP6" s="152"/>
      <c r="AQ6" s="152">
        <f t="shared" ref="AQ6:AQ69" si="6">AN6</f>
        <v>6</v>
      </c>
      <c r="AR6" s="10">
        <f t="shared" ref="AR6:AR29" si="7">ROUND(AQ6/AQ7,3)</f>
        <v>0.85699999999999998</v>
      </c>
      <c r="AT6">
        <v>38</v>
      </c>
      <c r="AU6">
        <f>AM6</f>
        <v>1912</v>
      </c>
    </row>
    <row r="7" spans="1:52">
      <c r="A7" s="152">
        <v>44</v>
      </c>
      <c r="B7" s="251">
        <f>B6+1</f>
        <v>1913</v>
      </c>
      <c r="C7" s="259">
        <f t="shared" ref="C7:C70" si="8">W7</f>
        <v>1.25</v>
      </c>
      <c r="D7" s="152">
        <f t="shared" si="0"/>
        <v>1.111</v>
      </c>
      <c r="E7" s="152">
        <f t="shared" ref="E7:E70" si="9">AK7</f>
        <v>0</v>
      </c>
      <c r="F7" s="152">
        <f t="shared" si="1"/>
        <v>1.167</v>
      </c>
      <c r="G7" s="260">
        <f t="shared" ref="G7:G70" si="10">AZ7</f>
        <v>0</v>
      </c>
      <c r="H7" s="259">
        <v>0</v>
      </c>
      <c r="I7" s="152">
        <v>1</v>
      </c>
      <c r="J7" s="152">
        <v>0</v>
      </c>
      <c r="K7" s="152">
        <v>0</v>
      </c>
      <c r="L7" s="152">
        <v>0</v>
      </c>
      <c r="M7" s="260">
        <f t="shared" ref="M7:M70" si="11">H7+I7+J7+K7+L7</f>
        <v>1</v>
      </c>
      <c r="N7" s="259">
        <f t="shared" ref="N7:N70" si="12">C7*H7+D7*I7+E7*J7+F7*K7+G7*L7</f>
        <v>1.111</v>
      </c>
      <c r="O7" s="260">
        <f t="shared" si="2"/>
        <v>10.8</v>
      </c>
      <c r="P7" s="253"/>
      <c r="Q7" s="152">
        <v>34</v>
      </c>
      <c r="R7" s="152">
        <f>R6+1</f>
        <v>1913</v>
      </c>
      <c r="S7" s="152"/>
      <c r="T7" s="152"/>
      <c r="U7" s="152"/>
      <c r="V7" s="152">
        <v>10</v>
      </c>
      <c r="W7">
        <f t="shared" si="3"/>
        <v>1.25</v>
      </c>
      <c r="X7" s="152">
        <v>35</v>
      </c>
      <c r="Y7" s="152">
        <f>Y6+1</f>
        <v>1913</v>
      </c>
      <c r="Z7" s="152">
        <v>10</v>
      </c>
      <c r="AA7" s="152"/>
      <c r="AB7" s="152"/>
      <c r="AC7" s="152">
        <f t="shared" si="4"/>
        <v>10</v>
      </c>
      <c r="AD7" s="10">
        <f t="shared" si="5"/>
        <v>1.111</v>
      </c>
      <c r="AE7" s="178">
        <v>36</v>
      </c>
      <c r="AF7" s="178">
        <f>AF6+1</f>
        <v>1913</v>
      </c>
      <c r="AG7" s="178"/>
      <c r="AH7" s="178"/>
      <c r="AI7" s="178"/>
      <c r="AJ7" s="178"/>
      <c r="AL7" s="152">
        <v>37</v>
      </c>
      <c r="AM7" s="152">
        <f>AM6+1</f>
        <v>1913</v>
      </c>
      <c r="AN7" s="152">
        <v>7</v>
      </c>
      <c r="AO7" s="152"/>
      <c r="AP7" s="152"/>
      <c r="AQ7" s="152">
        <f t="shared" si="6"/>
        <v>7</v>
      </c>
      <c r="AR7" s="10">
        <f t="shared" si="7"/>
        <v>1.167</v>
      </c>
      <c r="AT7">
        <v>38</v>
      </c>
      <c r="AU7">
        <f t="shared" ref="AU7:AU66" si="13">AM7</f>
        <v>1913</v>
      </c>
    </row>
    <row r="8" spans="1:52">
      <c r="A8" s="152">
        <v>44</v>
      </c>
      <c r="B8" s="251">
        <f t="shared" ref="B8:B64" si="14">B7+1</f>
        <v>1914</v>
      </c>
      <c r="C8" s="259">
        <f t="shared" si="8"/>
        <v>0.88900000000000001</v>
      </c>
      <c r="D8" s="152">
        <f t="shared" si="0"/>
        <v>1</v>
      </c>
      <c r="E8" s="152">
        <f t="shared" si="9"/>
        <v>0</v>
      </c>
      <c r="F8" s="152">
        <f t="shared" si="1"/>
        <v>0.85699999999999998</v>
      </c>
      <c r="G8" s="260">
        <f t="shared" si="10"/>
        <v>0</v>
      </c>
      <c r="H8" s="259">
        <v>0</v>
      </c>
      <c r="I8" s="152">
        <v>1</v>
      </c>
      <c r="J8" s="152">
        <v>0</v>
      </c>
      <c r="K8" s="152">
        <v>0</v>
      </c>
      <c r="L8" s="152">
        <v>0</v>
      </c>
      <c r="M8" s="260">
        <f t="shared" si="11"/>
        <v>1</v>
      </c>
      <c r="N8" s="259">
        <f t="shared" si="12"/>
        <v>1</v>
      </c>
      <c r="O8" s="260">
        <f t="shared" si="2"/>
        <v>9.6999999999999993</v>
      </c>
      <c r="P8" s="253"/>
      <c r="Q8" s="152">
        <v>34</v>
      </c>
      <c r="R8" s="152">
        <f t="shared" ref="R8:R64" si="15">R7+1</f>
        <v>1914</v>
      </c>
      <c r="S8" s="152"/>
      <c r="T8" s="152"/>
      <c r="U8" s="152"/>
      <c r="V8" s="152">
        <v>8</v>
      </c>
      <c r="W8">
        <f t="shared" si="3"/>
        <v>0.88900000000000001</v>
      </c>
      <c r="X8" s="152">
        <v>35</v>
      </c>
      <c r="Y8" s="152">
        <f t="shared" ref="Y8:Y63" si="16">Y7+1</f>
        <v>1914</v>
      </c>
      <c r="Z8" s="152">
        <v>9</v>
      </c>
      <c r="AA8" s="152"/>
      <c r="AB8" s="152"/>
      <c r="AC8" s="152">
        <f t="shared" si="4"/>
        <v>9</v>
      </c>
      <c r="AD8" s="10">
        <f t="shared" si="5"/>
        <v>1</v>
      </c>
      <c r="AE8" s="178">
        <v>36</v>
      </c>
      <c r="AF8" s="178">
        <f t="shared" ref="AF8:AF63" si="17">AF7+1</f>
        <v>1914</v>
      </c>
      <c r="AG8" s="178"/>
      <c r="AH8" s="178"/>
      <c r="AI8" s="178"/>
      <c r="AJ8" s="178"/>
      <c r="AL8" s="152">
        <v>37</v>
      </c>
      <c r="AM8" s="152">
        <f t="shared" ref="AM8:AM63" si="18">AM7+1</f>
        <v>1914</v>
      </c>
      <c r="AN8" s="152">
        <v>6</v>
      </c>
      <c r="AO8" s="152"/>
      <c r="AP8" s="152"/>
      <c r="AQ8" s="152">
        <f t="shared" si="6"/>
        <v>6</v>
      </c>
      <c r="AR8" s="10">
        <f t="shared" si="7"/>
        <v>0.85699999999999998</v>
      </c>
      <c r="AT8">
        <v>38</v>
      </c>
      <c r="AU8">
        <f t="shared" si="13"/>
        <v>1914</v>
      </c>
    </row>
    <row r="9" spans="1:52">
      <c r="A9" s="152">
        <v>44</v>
      </c>
      <c r="B9" s="251">
        <f t="shared" si="14"/>
        <v>1915</v>
      </c>
      <c r="C9" s="259">
        <f t="shared" si="8"/>
        <v>0.81799999999999995</v>
      </c>
      <c r="D9" s="152">
        <f t="shared" si="0"/>
        <v>0.75</v>
      </c>
      <c r="E9" s="152">
        <f t="shared" si="9"/>
        <v>0</v>
      </c>
      <c r="F9" s="152">
        <f t="shared" si="1"/>
        <v>0.875</v>
      </c>
      <c r="G9" s="260">
        <f t="shared" si="10"/>
        <v>0</v>
      </c>
      <c r="H9" s="259">
        <v>0</v>
      </c>
      <c r="I9" s="152">
        <v>1</v>
      </c>
      <c r="J9" s="152">
        <v>0</v>
      </c>
      <c r="K9" s="152">
        <v>0</v>
      </c>
      <c r="L9" s="152">
        <v>0</v>
      </c>
      <c r="M9" s="260">
        <f t="shared" si="11"/>
        <v>1</v>
      </c>
      <c r="N9" s="259">
        <f t="shared" si="12"/>
        <v>0.75</v>
      </c>
      <c r="O9" s="260">
        <f t="shared" si="2"/>
        <v>9.6999999999999993</v>
      </c>
      <c r="P9" s="253"/>
      <c r="Q9" s="152">
        <v>34</v>
      </c>
      <c r="R9" s="152">
        <f t="shared" si="15"/>
        <v>1915</v>
      </c>
      <c r="S9" s="152"/>
      <c r="T9" s="152"/>
      <c r="U9" s="152"/>
      <c r="V9" s="152">
        <v>9</v>
      </c>
      <c r="W9">
        <f t="shared" si="3"/>
        <v>0.81799999999999995</v>
      </c>
      <c r="X9" s="152">
        <v>35</v>
      </c>
      <c r="Y9" s="152">
        <f t="shared" si="16"/>
        <v>1915</v>
      </c>
      <c r="Z9" s="152">
        <v>9</v>
      </c>
      <c r="AA9" s="152"/>
      <c r="AB9" s="152"/>
      <c r="AC9" s="152">
        <f t="shared" si="4"/>
        <v>9</v>
      </c>
      <c r="AD9" s="10">
        <f t="shared" si="5"/>
        <v>0.75</v>
      </c>
      <c r="AE9" s="178">
        <v>36</v>
      </c>
      <c r="AF9" s="178">
        <f t="shared" si="17"/>
        <v>1915</v>
      </c>
      <c r="AG9" s="178"/>
      <c r="AH9" s="178"/>
      <c r="AI9" s="178"/>
      <c r="AJ9" s="178"/>
      <c r="AL9" s="152">
        <v>37</v>
      </c>
      <c r="AM9" s="152">
        <f t="shared" si="18"/>
        <v>1915</v>
      </c>
      <c r="AN9" s="152">
        <v>7</v>
      </c>
      <c r="AO9" s="152"/>
      <c r="AP9" s="152"/>
      <c r="AQ9" s="152">
        <f t="shared" si="6"/>
        <v>7</v>
      </c>
      <c r="AR9" s="10">
        <f t="shared" si="7"/>
        <v>0.875</v>
      </c>
      <c r="AT9">
        <v>38</v>
      </c>
      <c r="AU9">
        <f t="shared" si="13"/>
        <v>1915</v>
      </c>
    </row>
    <row r="10" spans="1:52">
      <c r="A10" s="152">
        <v>44</v>
      </c>
      <c r="B10" s="251">
        <f t="shared" si="14"/>
        <v>1916</v>
      </c>
      <c r="C10" s="259">
        <f t="shared" si="8"/>
        <v>0.68799999999999994</v>
      </c>
      <c r="D10" s="152">
        <f t="shared" si="0"/>
        <v>0.66700000000000004</v>
      </c>
      <c r="E10" s="152">
        <f t="shared" si="9"/>
        <v>0</v>
      </c>
      <c r="F10" s="152">
        <f t="shared" si="1"/>
        <v>0.72699999999999998</v>
      </c>
      <c r="G10" s="260">
        <f t="shared" si="10"/>
        <v>0</v>
      </c>
      <c r="H10" s="259">
        <v>0</v>
      </c>
      <c r="I10" s="152">
        <v>1</v>
      </c>
      <c r="J10" s="152">
        <v>0</v>
      </c>
      <c r="K10" s="152">
        <v>0</v>
      </c>
      <c r="L10" s="152">
        <v>0</v>
      </c>
      <c r="M10" s="260">
        <f t="shared" si="11"/>
        <v>1</v>
      </c>
      <c r="N10" s="259">
        <f t="shared" si="12"/>
        <v>0.66700000000000004</v>
      </c>
      <c r="O10" s="260">
        <f t="shared" si="2"/>
        <v>12.9</v>
      </c>
      <c r="P10" s="253"/>
      <c r="Q10" s="152">
        <v>34</v>
      </c>
      <c r="R10" s="152">
        <f t="shared" si="15"/>
        <v>1916</v>
      </c>
      <c r="S10" s="152"/>
      <c r="T10" s="152"/>
      <c r="U10" s="152"/>
      <c r="V10" s="152">
        <v>11</v>
      </c>
      <c r="W10">
        <f t="shared" si="3"/>
        <v>0.68799999999999994</v>
      </c>
      <c r="X10" s="152">
        <v>35</v>
      </c>
      <c r="Y10" s="152">
        <f t="shared" si="16"/>
        <v>1916</v>
      </c>
      <c r="Z10" s="152">
        <v>12</v>
      </c>
      <c r="AA10" s="152"/>
      <c r="AB10" s="152"/>
      <c r="AC10" s="152">
        <f t="shared" si="4"/>
        <v>12</v>
      </c>
      <c r="AD10" s="10">
        <f t="shared" si="5"/>
        <v>0.66700000000000004</v>
      </c>
      <c r="AE10" s="178">
        <v>36</v>
      </c>
      <c r="AF10" s="178">
        <f t="shared" si="17"/>
        <v>1916</v>
      </c>
      <c r="AG10" s="178"/>
      <c r="AH10" s="178"/>
      <c r="AI10" s="178"/>
      <c r="AJ10" s="178"/>
      <c r="AL10" s="152">
        <v>37</v>
      </c>
      <c r="AM10" s="152">
        <f t="shared" si="18"/>
        <v>1916</v>
      </c>
      <c r="AN10" s="152">
        <v>8</v>
      </c>
      <c r="AO10" s="152"/>
      <c r="AP10" s="152"/>
      <c r="AQ10" s="152">
        <f t="shared" si="6"/>
        <v>8</v>
      </c>
      <c r="AR10" s="10">
        <f t="shared" si="7"/>
        <v>0.72699999999999998</v>
      </c>
      <c r="AT10">
        <v>38</v>
      </c>
      <c r="AU10">
        <f t="shared" si="13"/>
        <v>1916</v>
      </c>
    </row>
    <row r="11" spans="1:52">
      <c r="A11" s="152">
        <v>44</v>
      </c>
      <c r="B11" s="251">
        <f t="shared" si="14"/>
        <v>1917</v>
      </c>
      <c r="C11" s="259">
        <f t="shared" si="8"/>
        <v>0.84199999999999997</v>
      </c>
      <c r="D11" s="152">
        <f t="shared" si="0"/>
        <v>0.9</v>
      </c>
      <c r="E11" s="152">
        <f t="shared" si="9"/>
        <v>0</v>
      </c>
      <c r="F11" s="152">
        <f t="shared" si="1"/>
        <v>0.84599999999999997</v>
      </c>
      <c r="G11" s="260">
        <f t="shared" si="10"/>
        <v>0</v>
      </c>
      <c r="H11" s="259">
        <v>0</v>
      </c>
      <c r="I11" s="152">
        <v>1</v>
      </c>
      <c r="J11" s="152">
        <v>0</v>
      </c>
      <c r="K11" s="152">
        <v>0</v>
      </c>
      <c r="L11" s="152">
        <v>0</v>
      </c>
      <c r="M11" s="260">
        <f t="shared" si="11"/>
        <v>1</v>
      </c>
      <c r="N11" s="259">
        <f t="shared" si="12"/>
        <v>0.9</v>
      </c>
      <c r="O11" s="260">
        <f t="shared" si="2"/>
        <v>19.3</v>
      </c>
      <c r="P11" s="253"/>
      <c r="Q11" s="152">
        <v>34</v>
      </c>
      <c r="R11" s="152">
        <f t="shared" si="15"/>
        <v>1917</v>
      </c>
      <c r="S11" s="152"/>
      <c r="T11" s="152"/>
      <c r="U11" s="152"/>
      <c r="V11" s="152">
        <v>16</v>
      </c>
      <c r="W11">
        <f t="shared" si="3"/>
        <v>0.84199999999999997</v>
      </c>
      <c r="X11" s="152">
        <v>35</v>
      </c>
      <c r="Y11" s="152">
        <f t="shared" si="16"/>
        <v>1917</v>
      </c>
      <c r="Z11" s="152">
        <v>18</v>
      </c>
      <c r="AA11" s="152"/>
      <c r="AB11" s="152"/>
      <c r="AC11" s="152">
        <f t="shared" si="4"/>
        <v>18</v>
      </c>
      <c r="AD11" s="10">
        <f t="shared" si="5"/>
        <v>0.9</v>
      </c>
      <c r="AE11" s="178">
        <v>36</v>
      </c>
      <c r="AF11" s="178">
        <f t="shared" si="17"/>
        <v>1917</v>
      </c>
      <c r="AG11" s="178"/>
      <c r="AH11" s="178"/>
      <c r="AI11" s="178"/>
      <c r="AJ11" s="178"/>
      <c r="AL11" s="152">
        <v>37</v>
      </c>
      <c r="AM11" s="152">
        <f t="shared" si="18"/>
        <v>1917</v>
      </c>
      <c r="AN11" s="152">
        <v>11</v>
      </c>
      <c r="AO11" s="152"/>
      <c r="AP11" s="152"/>
      <c r="AQ11" s="152">
        <f t="shared" si="6"/>
        <v>11</v>
      </c>
      <c r="AR11" s="10">
        <f t="shared" si="7"/>
        <v>0.84599999999999997</v>
      </c>
      <c r="AT11">
        <v>38</v>
      </c>
      <c r="AU11">
        <f t="shared" si="13"/>
        <v>1917</v>
      </c>
    </row>
    <row r="12" spans="1:52">
      <c r="A12" s="152">
        <v>44</v>
      </c>
      <c r="B12" s="251">
        <f t="shared" si="14"/>
        <v>1918</v>
      </c>
      <c r="C12" s="259">
        <f t="shared" si="8"/>
        <v>0.95</v>
      </c>
      <c r="D12" s="152">
        <f t="shared" si="0"/>
        <v>0.90900000000000003</v>
      </c>
      <c r="E12" s="152">
        <f t="shared" si="9"/>
        <v>0</v>
      </c>
      <c r="F12" s="152">
        <f t="shared" si="1"/>
        <v>1</v>
      </c>
      <c r="G12" s="260">
        <f t="shared" si="10"/>
        <v>0</v>
      </c>
      <c r="H12" s="259">
        <v>0</v>
      </c>
      <c r="I12" s="152">
        <v>1</v>
      </c>
      <c r="J12" s="152">
        <v>0</v>
      </c>
      <c r="K12" s="152">
        <v>0</v>
      </c>
      <c r="L12" s="152">
        <v>0</v>
      </c>
      <c r="M12" s="260">
        <f t="shared" si="11"/>
        <v>1</v>
      </c>
      <c r="N12" s="259">
        <f t="shared" si="12"/>
        <v>0.90900000000000003</v>
      </c>
      <c r="O12" s="260">
        <f t="shared" si="2"/>
        <v>21.4</v>
      </c>
      <c r="P12" s="253"/>
      <c r="Q12" s="152">
        <v>34</v>
      </c>
      <c r="R12" s="152">
        <f t="shared" si="15"/>
        <v>1918</v>
      </c>
      <c r="S12" s="152"/>
      <c r="T12" s="152"/>
      <c r="U12" s="152"/>
      <c r="V12" s="152">
        <v>19</v>
      </c>
      <c r="W12">
        <f t="shared" si="3"/>
        <v>0.95</v>
      </c>
      <c r="X12" s="152">
        <v>35</v>
      </c>
      <c r="Y12" s="152">
        <f t="shared" si="16"/>
        <v>1918</v>
      </c>
      <c r="Z12" s="152">
        <v>20</v>
      </c>
      <c r="AA12" s="152"/>
      <c r="AB12" s="152"/>
      <c r="AC12" s="152">
        <f t="shared" si="4"/>
        <v>20</v>
      </c>
      <c r="AD12" s="10">
        <f t="shared" si="5"/>
        <v>0.90900000000000003</v>
      </c>
      <c r="AE12" s="178">
        <v>36</v>
      </c>
      <c r="AF12" s="178">
        <f t="shared" si="17"/>
        <v>1918</v>
      </c>
      <c r="AG12" s="178"/>
      <c r="AH12" s="178"/>
      <c r="AI12" s="178"/>
      <c r="AJ12" s="178"/>
      <c r="AL12" s="152">
        <v>37</v>
      </c>
      <c r="AM12" s="152">
        <f t="shared" si="18"/>
        <v>1918</v>
      </c>
      <c r="AN12" s="152">
        <v>13</v>
      </c>
      <c r="AO12" s="152"/>
      <c r="AP12" s="152"/>
      <c r="AQ12" s="152">
        <f t="shared" si="6"/>
        <v>13</v>
      </c>
      <c r="AR12" s="10">
        <f t="shared" si="7"/>
        <v>1</v>
      </c>
      <c r="AT12">
        <v>38</v>
      </c>
      <c r="AU12">
        <f t="shared" si="13"/>
        <v>1918</v>
      </c>
    </row>
    <row r="13" spans="1:52">
      <c r="A13" s="152">
        <v>44</v>
      </c>
      <c r="B13" s="251">
        <f t="shared" si="14"/>
        <v>1919</v>
      </c>
      <c r="C13" s="259">
        <f t="shared" si="8"/>
        <v>0.90900000000000003</v>
      </c>
      <c r="D13" s="152">
        <f t="shared" si="0"/>
        <v>0.88</v>
      </c>
      <c r="E13" s="152">
        <f t="shared" si="9"/>
        <v>0</v>
      </c>
      <c r="F13" s="152">
        <f t="shared" si="1"/>
        <v>0.92900000000000005</v>
      </c>
      <c r="G13" s="260">
        <f t="shared" si="10"/>
        <v>0</v>
      </c>
      <c r="H13" s="259">
        <v>0</v>
      </c>
      <c r="I13" s="152">
        <v>1</v>
      </c>
      <c r="J13" s="152">
        <v>0</v>
      </c>
      <c r="K13" s="152">
        <v>0</v>
      </c>
      <c r="L13" s="152">
        <v>0</v>
      </c>
      <c r="M13" s="260">
        <f t="shared" si="11"/>
        <v>1</v>
      </c>
      <c r="N13" s="259">
        <f t="shared" si="12"/>
        <v>0.88</v>
      </c>
      <c r="O13" s="260">
        <f t="shared" si="2"/>
        <v>23.5</v>
      </c>
      <c r="P13" s="253"/>
      <c r="Q13" s="152">
        <v>34</v>
      </c>
      <c r="R13" s="152">
        <f t="shared" si="15"/>
        <v>1919</v>
      </c>
      <c r="S13" s="152"/>
      <c r="T13" s="152"/>
      <c r="U13" s="152"/>
      <c r="V13" s="152">
        <v>20</v>
      </c>
      <c r="W13">
        <f t="shared" si="3"/>
        <v>0.90900000000000003</v>
      </c>
      <c r="X13" s="152">
        <v>35</v>
      </c>
      <c r="Y13" s="152">
        <f t="shared" si="16"/>
        <v>1919</v>
      </c>
      <c r="Z13" s="152">
        <v>22</v>
      </c>
      <c r="AA13" s="152"/>
      <c r="AB13" s="152"/>
      <c r="AC13" s="152">
        <f t="shared" si="4"/>
        <v>22</v>
      </c>
      <c r="AD13" s="10">
        <f t="shared" si="5"/>
        <v>0.88</v>
      </c>
      <c r="AE13" s="178">
        <v>36</v>
      </c>
      <c r="AF13" s="178">
        <f t="shared" si="17"/>
        <v>1919</v>
      </c>
      <c r="AG13" s="178"/>
      <c r="AH13" s="178"/>
      <c r="AI13" s="178"/>
      <c r="AJ13" s="178"/>
      <c r="AL13" s="152">
        <v>37</v>
      </c>
      <c r="AM13" s="152">
        <f t="shared" si="18"/>
        <v>1919</v>
      </c>
      <c r="AN13" s="152">
        <v>13</v>
      </c>
      <c r="AO13" s="152"/>
      <c r="AP13" s="152"/>
      <c r="AQ13" s="152">
        <f t="shared" si="6"/>
        <v>13</v>
      </c>
      <c r="AR13" s="10">
        <f t="shared" si="7"/>
        <v>0.92900000000000005</v>
      </c>
      <c r="AT13">
        <v>38</v>
      </c>
      <c r="AU13">
        <f t="shared" si="13"/>
        <v>1919</v>
      </c>
    </row>
    <row r="14" spans="1:52">
      <c r="A14" s="152">
        <v>44</v>
      </c>
      <c r="B14" s="251">
        <f t="shared" si="14"/>
        <v>1920</v>
      </c>
      <c r="C14" s="259">
        <f t="shared" si="8"/>
        <v>1</v>
      </c>
      <c r="D14" s="152">
        <f t="shared" si="0"/>
        <v>1.042</v>
      </c>
      <c r="E14" s="152">
        <f t="shared" si="9"/>
        <v>0</v>
      </c>
      <c r="F14" s="152">
        <f t="shared" si="1"/>
        <v>0.93300000000000005</v>
      </c>
      <c r="G14" s="260">
        <f t="shared" si="10"/>
        <v>0</v>
      </c>
      <c r="H14" s="259">
        <v>0</v>
      </c>
      <c r="I14" s="152">
        <v>1</v>
      </c>
      <c r="J14" s="152">
        <v>0</v>
      </c>
      <c r="K14" s="152">
        <v>0</v>
      </c>
      <c r="L14" s="152">
        <v>0</v>
      </c>
      <c r="M14" s="260">
        <f t="shared" si="11"/>
        <v>1</v>
      </c>
      <c r="N14" s="259">
        <f t="shared" si="12"/>
        <v>1.042</v>
      </c>
      <c r="O14" s="260">
        <f t="shared" si="2"/>
        <v>26.7</v>
      </c>
      <c r="P14" s="253"/>
      <c r="Q14" s="152">
        <v>34</v>
      </c>
      <c r="R14" s="152">
        <f t="shared" si="15"/>
        <v>1920</v>
      </c>
      <c r="S14" s="152"/>
      <c r="T14" s="152"/>
      <c r="U14" s="152"/>
      <c r="V14" s="152">
        <v>22</v>
      </c>
      <c r="W14">
        <f t="shared" si="3"/>
        <v>1</v>
      </c>
      <c r="X14" s="152">
        <v>35</v>
      </c>
      <c r="Y14" s="152">
        <f t="shared" si="16"/>
        <v>1920</v>
      </c>
      <c r="Z14" s="152">
        <v>25</v>
      </c>
      <c r="AA14" s="152"/>
      <c r="AB14" s="152"/>
      <c r="AC14" s="152">
        <f t="shared" si="4"/>
        <v>25</v>
      </c>
      <c r="AD14" s="10">
        <f t="shared" si="5"/>
        <v>1.042</v>
      </c>
      <c r="AE14" s="178">
        <v>36</v>
      </c>
      <c r="AF14" s="178">
        <f t="shared" si="17"/>
        <v>1920</v>
      </c>
      <c r="AG14" s="178"/>
      <c r="AH14" s="178"/>
      <c r="AI14" s="178"/>
      <c r="AJ14" s="178"/>
      <c r="AL14" s="152">
        <v>37</v>
      </c>
      <c r="AM14" s="152">
        <f t="shared" si="18"/>
        <v>1920</v>
      </c>
      <c r="AN14" s="152">
        <v>14</v>
      </c>
      <c r="AO14" s="152"/>
      <c r="AP14" s="152"/>
      <c r="AQ14" s="152">
        <f t="shared" si="6"/>
        <v>14</v>
      </c>
      <c r="AR14" s="10">
        <f t="shared" si="7"/>
        <v>0.93300000000000005</v>
      </c>
      <c r="AT14">
        <v>38</v>
      </c>
      <c r="AU14">
        <f t="shared" si="13"/>
        <v>1920</v>
      </c>
    </row>
    <row r="15" spans="1:52">
      <c r="A15" s="152">
        <v>44</v>
      </c>
      <c r="B15" s="251">
        <f t="shared" si="14"/>
        <v>1921</v>
      </c>
      <c r="C15" s="259">
        <f t="shared" si="8"/>
        <v>1.1000000000000001</v>
      </c>
      <c r="D15" s="152">
        <f t="shared" si="0"/>
        <v>1.091</v>
      </c>
      <c r="E15" s="152">
        <f t="shared" si="9"/>
        <v>0</v>
      </c>
      <c r="F15" s="152">
        <f t="shared" si="1"/>
        <v>1.071</v>
      </c>
      <c r="G15" s="260">
        <f t="shared" si="10"/>
        <v>0</v>
      </c>
      <c r="H15" s="259">
        <v>0</v>
      </c>
      <c r="I15" s="152">
        <v>1</v>
      </c>
      <c r="J15" s="152">
        <v>0</v>
      </c>
      <c r="K15" s="152">
        <v>0</v>
      </c>
      <c r="L15" s="152">
        <v>0</v>
      </c>
      <c r="M15" s="260">
        <f t="shared" si="11"/>
        <v>1</v>
      </c>
      <c r="N15" s="259">
        <f t="shared" si="12"/>
        <v>1.091</v>
      </c>
      <c r="O15" s="260">
        <f t="shared" si="2"/>
        <v>25.6</v>
      </c>
      <c r="P15" s="253"/>
      <c r="Q15" s="152">
        <v>34</v>
      </c>
      <c r="R15" s="152">
        <f t="shared" si="15"/>
        <v>1921</v>
      </c>
      <c r="S15" s="152"/>
      <c r="T15" s="152"/>
      <c r="U15" s="152"/>
      <c r="V15" s="152">
        <v>22</v>
      </c>
      <c r="W15">
        <f t="shared" si="3"/>
        <v>1.1000000000000001</v>
      </c>
      <c r="X15" s="152">
        <v>35</v>
      </c>
      <c r="Y15" s="152">
        <f t="shared" si="16"/>
        <v>1921</v>
      </c>
      <c r="Z15" s="152">
        <v>24</v>
      </c>
      <c r="AA15" s="152"/>
      <c r="AB15" s="152"/>
      <c r="AC15" s="152">
        <f t="shared" si="4"/>
        <v>24</v>
      </c>
      <c r="AD15" s="10">
        <f t="shared" si="5"/>
        <v>1.091</v>
      </c>
      <c r="AE15" s="178">
        <v>36</v>
      </c>
      <c r="AF15" s="178">
        <f t="shared" si="17"/>
        <v>1921</v>
      </c>
      <c r="AG15" s="178"/>
      <c r="AH15" s="178"/>
      <c r="AI15" s="178"/>
      <c r="AJ15" s="178"/>
      <c r="AL15" s="152">
        <v>37</v>
      </c>
      <c r="AM15" s="152">
        <f t="shared" si="18"/>
        <v>1921</v>
      </c>
      <c r="AN15" s="152">
        <v>15</v>
      </c>
      <c r="AO15" s="152"/>
      <c r="AP15" s="152"/>
      <c r="AQ15" s="152">
        <f t="shared" si="6"/>
        <v>15</v>
      </c>
      <c r="AR15" s="10">
        <f t="shared" si="7"/>
        <v>1.071</v>
      </c>
      <c r="AT15">
        <v>38</v>
      </c>
      <c r="AU15">
        <f t="shared" si="13"/>
        <v>1921</v>
      </c>
    </row>
    <row r="16" spans="1:52">
      <c r="A16" s="152">
        <v>44</v>
      </c>
      <c r="B16" s="251">
        <f t="shared" si="14"/>
        <v>1922</v>
      </c>
      <c r="C16" s="259">
        <f t="shared" si="8"/>
        <v>0.95199999999999996</v>
      </c>
      <c r="D16" s="152">
        <f t="shared" si="0"/>
        <v>0.95699999999999996</v>
      </c>
      <c r="E16" s="152">
        <f t="shared" si="9"/>
        <v>0</v>
      </c>
      <c r="F16" s="152">
        <f t="shared" si="1"/>
        <v>1</v>
      </c>
      <c r="G16" s="260">
        <f t="shared" si="10"/>
        <v>0</v>
      </c>
      <c r="H16" s="259">
        <v>0</v>
      </c>
      <c r="I16" s="152">
        <v>1</v>
      </c>
      <c r="J16" s="152">
        <v>0</v>
      </c>
      <c r="K16" s="152">
        <v>0</v>
      </c>
      <c r="L16" s="152">
        <v>0</v>
      </c>
      <c r="M16" s="260">
        <f t="shared" si="11"/>
        <v>1</v>
      </c>
      <c r="N16" s="259">
        <f t="shared" si="12"/>
        <v>0.95699999999999996</v>
      </c>
      <c r="O16" s="260">
        <f t="shared" si="2"/>
        <v>23.5</v>
      </c>
      <c r="P16" s="253"/>
      <c r="Q16" s="152">
        <v>34</v>
      </c>
      <c r="R16" s="152">
        <f t="shared" si="15"/>
        <v>1922</v>
      </c>
      <c r="S16" s="152"/>
      <c r="T16" s="152"/>
      <c r="U16" s="152"/>
      <c r="V16" s="152">
        <v>20</v>
      </c>
      <c r="W16">
        <f t="shared" si="3"/>
        <v>0.95199999999999996</v>
      </c>
      <c r="X16" s="152">
        <v>35</v>
      </c>
      <c r="Y16" s="152">
        <f t="shared" si="16"/>
        <v>1922</v>
      </c>
      <c r="Z16" s="152">
        <v>22</v>
      </c>
      <c r="AA16" s="152"/>
      <c r="AB16" s="152"/>
      <c r="AC16" s="152">
        <f t="shared" si="4"/>
        <v>22</v>
      </c>
      <c r="AD16" s="10">
        <f t="shared" si="5"/>
        <v>0.95699999999999996</v>
      </c>
      <c r="AE16" s="178">
        <v>36</v>
      </c>
      <c r="AF16" s="178">
        <f t="shared" si="17"/>
        <v>1922</v>
      </c>
      <c r="AG16" s="178"/>
      <c r="AH16" s="178"/>
      <c r="AI16" s="178"/>
      <c r="AJ16" s="178"/>
      <c r="AL16" s="152">
        <v>37</v>
      </c>
      <c r="AM16" s="152">
        <f t="shared" si="18"/>
        <v>1922</v>
      </c>
      <c r="AN16" s="152">
        <v>14</v>
      </c>
      <c r="AO16" s="152"/>
      <c r="AP16" s="152"/>
      <c r="AQ16" s="152">
        <f t="shared" si="6"/>
        <v>14</v>
      </c>
      <c r="AR16" s="10">
        <f t="shared" si="7"/>
        <v>1</v>
      </c>
      <c r="AT16">
        <v>38</v>
      </c>
      <c r="AU16">
        <f t="shared" si="13"/>
        <v>1922</v>
      </c>
    </row>
    <row r="17" spans="1:47">
      <c r="A17" s="152">
        <v>44</v>
      </c>
      <c r="B17" s="251">
        <f t="shared" si="14"/>
        <v>1923</v>
      </c>
      <c r="C17" s="259">
        <f t="shared" si="8"/>
        <v>0.95499999999999996</v>
      </c>
      <c r="D17" s="152">
        <f t="shared" si="0"/>
        <v>0.95799999999999996</v>
      </c>
      <c r="E17" s="152">
        <f t="shared" si="9"/>
        <v>0</v>
      </c>
      <c r="F17" s="152">
        <f t="shared" si="1"/>
        <v>1</v>
      </c>
      <c r="G17" s="260">
        <f t="shared" si="10"/>
        <v>0</v>
      </c>
      <c r="H17" s="259">
        <v>0</v>
      </c>
      <c r="I17" s="152">
        <v>1</v>
      </c>
      <c r="J17" s="152">
        <v>0</v>
      </c>
      <c r="K17" s="152">
        <v>0</v>
      </c>
      <c r="L17" s="152">
        <v>0</v>
      </c>
      <c r="M17" s="260">
        <f t="shared" si="11"/>
        <v>1</v>
      </c>
      <c r="N17" s="259">
        <f t="shared" si="12"/>
        <v>0.95799999999999996</v>
      </c>
      <c r="O17" s="260">
        <f t="shared" si="2"/>
        <v>24.6</v>
      </c>
      <c r="P17" s="253"/>
      <c r="Q17" s="152">
        <v>34</v>
      </c>
      <c r="R17" s="152">
        <f t="shared" si="15"/>
        <v>1923</v>
      </c>
      <c r="S17" s="152"/>
      <c r="T17" s="152"/>
      <c r="U17" s="152"/>
      <c r="V17" s="152">
        <v>21</v>
      </c>
      <c r="W17">
        <f t="shared" si="3"/>
        <v>0.95499999999999996</v>
      </c>
      <c r="X17" s="152">
        <v>35</v>
      </c>
      <c r="Y17" s="152">
        <f t="shared" si="16"/>
        <v>1923</v>
      </c>
      <c r="Z17" s="152">
        <v>23</v>
      </c>
      <c r="AA17" s="152"/>
      <c r="AB17" s="152"/>
      <c r="AC17" s="152">
        <f t="shared" si="4"/>
        <v>23</v>
      </c>
      <c r="AD17" s="10">
        <f t="shared" si="5"/>
        <v>0.95799999999999996</v>
      </c>
      <c r="AE17" s="178">
        <v>36</v>
      </c>
      <c r="AF17" s="178">
        <f t="shared" si="17"/>
        <v>1923</v>
      </c>
      <c r="AG17" s="178"/>
      <c r="AH17" s="178"/>
      <c r="AI17" s="178"/>
      <c r="AJ17" s="178"/>
      <c r="AL17" s="152">
        <v>37</v>
      </c>
      <c r="AM17" s="152">
        <f t="shared" si="18"/>
        <v>1923</v>
      </c>
      <c r="AN17" s="152">
        <v>14</v>
      </c>
      <c r="AO17" s="152"/>
      <c r="AP17" s="152"/>
      <c r="AQ17" s="152">
        <f t="shared" si="6"/>
        <v>14</v>
      </c>
      <c r="AR17" s="10">
        <f t="shared" si="7"/>
        <v>1</v>
      </c>
      <c r="AT17">
        <v>38</v>
      </c>
      <c r="AU17">
        <f t="shared" si="13"/>
        <v>1923</v>
      </c>
    </row>
    <row r="18" spans="1:47">
      <c r="A18" s="152">
        <v>44</v>
      </c>
      <c r="B18" s="251">
        <f t="shared" si="14"/>
        <v>1924</v>
      </c>
      <c r="C18" s="259">
        <f t="shared" si="8"/>
        <v>1.048</v>
      </c>
      <c r="D18" s="152">
        <f t="shared" si="0"/>
        <v>1.0429999999999999</v>
      </c>
      <c r="E18" s="152">
        <f t="shared" si="9"/>
        <v>0</v>
      </c>
      <c r="F18" s="152">
        <f t="shared" si="1"/>
        <v>0.93300000000000005</v>
      </c>
      <c r="G18" s="260">
        <f t="shared" si="10"/>
        <v>0</v>
      </c>
      <c r="H18" s="259">
        <v>0</v>
      </c>
      <c r="I18" s="152">
        <v>1</v>
      </c>
      <c r="J18" s="152">
        <v>0</v>
      </c>
      <c r="K18" s="152">
        <v>0</v>
      </c>
      <c r="L18" s="152">
        <v>0</v>
      </c>
      <c r="M18" s="260">
        <f t="shared" si="11"/>
        <v>1</v>
      </c>
      <c r="N18" s="259">
        <f t="shared" si="12"/>
        <v>1.0429999999999999</v>
      </c>
      <c r="O18" s="260">
        <f t="shared" si="2"/>
        <v>25.7</v>
      </c>
      <c r="P18" s="253"/>
      <c r="Q18" s="152">
        <v>34</v>
      </c>
      <c r="R18" s="152">
        <f t="shared" si="15"/>
        <v>1924</v>
      </c>
      <c r="S18" s="152"/>
      <c r="T18" s="152"/>
      <c r="U18" s="152"/>
      <c r="V18" s="152">
        <v>22</v>
      </c>
      <c r="W18">
        <f t="shared" si="3"/>
        <v>1.048</v>
      </c>
      <c r="X18" s="152">
        <v>35</v>
      </c>
      <c r="Y18" s="152">
        <f t="shared" si="16"/>
        <v>1924</v>
      </c>
      <c r="Z18" s="152">
        <v>24</v>
      </c>
      <c r="AA18" s="152"/>
      <c r="AB18" s="152"/>
      <c r="AC18" s="152">
        <f t="shared" si="4"/>
        <v>24</v>
      </c>
      <c r="AD18" s="10">
        <f t="shared" si="5"/>
        <v>1.0429999999999999</v>
      </c>
      <c r="AE18" s="178">
        <v>36</v>
      </c>
      <c r="AF18" s="178">
        <f t="shared" si="17"/>
        <v>1924</v>
      </c>
      <c r="AG18" s="178"/>
      <c r="AH18" s="178"/>
      <c r="AI18" s="178"/>
      <c r="AJ18" s="178"/>
      <c r="AL18" s="152">
        <v>37</v>
      </c>
      <c r="AM18" s="152">
        <f t="shared" si="18"/>
        <v>1924</v>
      </c>
      <c r="AN18" s="152">
        <v>14</v>
      </c>
      <c r="AO18" s="152"/>
      <c r="AP18" s="152"/>
      <c r="AQ18" s="152">
        <f t="shared" si="6"/>
        <v>14</v>
      </c>
      <c r="AR18" s="10">
        <f t="shared" si="7"/>
        <v>0.93300000000000005</v>
      </c>
      <c r="AT18">
        <v>38</v>
      </c>
      <c r="AU18">
        <f t="shared" si="13"/>
        <v>1924</v>
      </c>
    </row>
    <row r="19" spans="1:47">
      <c r="A19" s="152">
        <v>44</v>
      </c>
      <c r="B19" s="251">
        <f t="shared" si="14"/>
        <v>1925</v>
      </c>
      <c r="C19" s="259">
        <f t="shared" si="8"/>
        <v>1</v>
      </c>
      <c r="D19" s="152">
        <f t="shared" si="0"/>
        <v>1</v>
      </c>
      <c r="E19" s="152">
        <f t="shared" si="9"/>
        <v>0</v>
      </c>
      <c r="F19" s="152">
        <f t="shared" si="1"/>
        <v>1</v>
      </c>
      <c r="G19" s="260">
        <f t="shared" si="10"/>
        <v>0</v>
      </c>
      <c r="H19" s="259">
        <v>0</v>
      </c>
      <c r="I19" s="152">
        <v>1</v>
      </c>
      <c r="J19" s="152">
        <v>0</v>
      </c>
      <c r="K19" s="152">
        <v>0</v>
      </c>
      <c r="L19" s="152">
        <v>0</v>
      </c>
      <c r="M19" s="260">
        <f t="shared" si="11"/>
        <v>1</v>
      </c>
      <c r="N19" s="259">
        <f t="shared" si="12"/>
        <v>1</v>
      </c>
      <c r="O19" s="260">
        <f t="shared" si="2"/>
        <v>24.6</v>
      </c>
      <c r="P19" s="253"/>
      <c r="Q19" s="152">
        <v>34</v>
      </c>
      <c r="R19" s="152">
        <f t="shared" si="15"/>
        <v>1925</v>
      </c>
      <c r="S19" s="152"/>
      <c r="T19" s="152"/>
      <c r="U19" s="152"/>
      <c r="V19" s="152">
        <v>21</v>
      </c>
      <c r="W19">
        <f t="shared" si="3"/>
        <v>1</v>
      </c>
      <c r="X19" s="152">
        <v>35</v>
      </c>
      <c r="Y19" s="152">
        <f t="shared" si="16"/>
        <v>1925</v>
      </c>
      <c r="Z19" s="152">
        <v>23</v>
      </c>
      <c r="AA19" s="152"/>
      <c r="AB19" s="152"/>
      <c r="AC19" s="152">
        <f t="shared" si="4"/>
        <v>23</v>
      </c>
      <c r="AD19" s="10">
        <f t="shared" si="5"/>
        <v>1</v>
      </c>
      <c r="AE19" s="178">
        <v>36</v>
      </c>
      <c r="AF19" s="178">
        <f t="shared" si="17"/>
        <v>1925</v>
      </c>
      <c r="AG19" s="178"/>
      <c r="AH19" s="178"/>
      <c r="AI19" s="178"/>
      <c r="AJ19" s="178"/>
      <c r="AL19" s="152">
        <v>37</v>
      </c>
      <c r="AM19" s="152">
        <f t="shared" si="18"/>
        <v>1925</v>
      </c>
      <c r="AN19" s="152">
        <v>15</v>
      </c>
      <c r="AO19" s="152"/>
      <c r="AP19" s="152"/>
      <c r="AQ19" s="152">
        <f t="shared" si="6"/>
        <v>15</v>
      </c>
      <c r="AR19" s="10">
        <f t="shared" si="7"/>
        <v>1</v>
      </c>
      <c r="AT19">
        <v>38</v>
      </c>
      <c r="AU19">
        <f t="shared" si="13"/>
        <v>1925</v>
      </c>
    </row>
    <row r="20" spans="1:47">
      <c r="A20" s="152">
        <v>44</v>
      </c>
      <c r="B20" s="251">
        <f t="shared" si="14"/>
        <v>1926</v>
      </c>
      <c r="C20" s="259">
        <f t="shared" si="8"/>
        <v>1</v>
      </c>
      <c r="D20" s="152">
        <f t="shared" si="0"/>
        <v>1.095</v>
      </c>
      <c r="E20" s="152">
        <f t="shared" si="9"/>
        <v>0</v>
      </c>
      <c r="F20" s="152">
        <f t="shared" si="1"/>
        <v>1</v>
      </c>
      <c r="G20" s="260">
        <f t="shared" si="10"/>
        <v>0</v>
      </c>
      <c r="H20" s="259">
        <v>0</v>
      </c>
      <c r="I20" s="152">
        <v>1</v>
      </c>
      <c r="J20" s="152">
        <v>0</v>
      </c>
      <c r="K20" s="152">
        <v>0</v>
      </c>
      <c r="L20" s="152">
        <v>0</v>
      </c>
      <c r="M20" s="260">
        <f t="shared" si="11"/>
        <v>1</v>
      </c>
      <c r="N20" s="259">
        <f t="shared" si="12"/>
        <v>1.095</v>
      </c>
      <c r="O20" s="260">
        <f t="shared" si="2"/>
        <v>24.6</v>
      </c>
      <c r="P20" s="253"/>
      <c r="Q20" s="152">
        <v>34</v>
      </c>
      <c r="R20" s="152">
        <f t="shared" si="15"/>
        <v>1926</v>
      </c>
      <c r="S20" s="152"/>
      <c r="T20" s="152"/>
      <c r="U20" s="152"/>
      <c r="V20" s="152">
        <v>21</v>
      </c>
      <c r="W20">
        <f t="shared" si="3"/>
        <v>1</v>
      </c>
      <c r="X20" s="152">
        <v>35</v>
      </c>
      <c r="Y20" s="152">
        <f t="shared" si="16"/>
        <v>1926</v>
      </c>
      <c r="Z20" s="152">
        <v>23</v>
      </c>
      <c r="AA20" s="152"/>
      <c r="AB20" s="152"/>
      <c r="AC20" s="152">
        <f t="shared" si="4"/>
        <v>23</v>
      </c>
      <c r="AD20" s="10">
        <f t="shared" si="5"/>
        <v>1.095</v>
      </c>
      <c r="AE20" s="178">
        <v>36</v>
      </c>
      <c r="AF20" s="178">
        <f t="shared" si="17"/>
        <v>1926</v>
      </c>
      <c r="AG20" s="178"/>
      <c r="AH20" s="178"/>
      <c r="AI20" s="178"/>
      <c r="AJ20" s="178"/>
      <c r="AL20" s="152">
        <v>37</v>
      </c>
      <c r="AM20" s="152">
        <f t="shared" si="18"/>
        <v>1926</v>
      </c>
      <c r="AN20" s="152">
        <v>15</v>
      </c>
      <c r="AO20" s="152"/>
      <c r="AP20" s="152"/>
      <c r="AQ20" s="152">
        <f t="shared" si="6"/>
        <v>15</v>
      </c>
      <c r="AR20" s="10">
        <f t="shared" si="7"/>
        <v>1</v>
      </c>
      <c r="AT20">
        <v>38</v>
      </c>
      <c r="AU20">
        <f t="shared" si="13"/>
        <v>1926</v>
      </c>
    </row>
    <row r="21" spans="1:47">
      <c r="A21" s="152">
        <v>44</v>
      </c>
      <c r="B21" s="251">
        <f t="shared" si="14"/>
        <v>1927</v>
      </c>
      <c r="C21" s="259">
        <f t="shared" si="8"/>
        <v>1.05</v>
      </c>
      <c r="D21" s="152">
        <f t="shared" si="0"/>
        <v>1.05</v>
      </c>
      <c r="E21" s="152">
        <f t="shared" si="9"/>
        <v>0</v>
      </c>
      <c r="F21" s="152">
        <f t="shared" si="1"/>
        <v>1</v>
      </c>
      <c r="G21" s="260">
        <f t="shared" si="10"/>
        <v>0</v>
      </c>
      <c r="H21" s="259">
        <v>0</v>
      </c>
      <c r="I21" s="152">
        <v>1</v>
      </c>
      <c r="J21" s="152">
        <v>0</v>
      </c>
      <c r="K21" s="152">
        <v>0</v>
      </c>
      <c r="L21" s="152">
        <v>0</v>
      </c>
      <c r="M21" s="260">
        <f t="shared" si="11"/>
        <v>1</v>
      </c>
      <c r="N21" s="259">
        <f t="shared" si="12"/>
        <v>1.05</v>
      </c>
      <c r="O21" s="260">
        <f t="shared" si="2"/>
        <v>22.5</v>
      </c>
      <c r="P21" s="253"/>
      <c r="Q21" s="152">
        <v>34</v>
      </c>
      <c r="R21" s="152">
        <f t="shared" si="15"/>
        <v>1927</v>
      </c>
      <c r="S21" s="152"/>
      <c r="T21" s="152"/>
      <c r="U21" s="152"/>
      <c r="V21" s="152">
        <v>21</v>
      </c>
      <c r="W21">
        <f t="shared" si="3"/>
        <v>1.05</v>
      </c>
      <c r="X21" s="152">
        <v>35</v>
      </c>
      <c r="Y21" s="152">
        <f t="shared" si="16"/>
        <v>1927</v>
      </c>
      <c r="Z21" s="152">
        <v>21</v>
      </c>
      <c r="AA21" s="152"/>
      <c r="AB21" s="152"/>
      <c r="AC21" s="152">
        <f t="shared" si="4"/>
        <v>21</v>
      </c>
      <c r="AD21" s="10">
        <f t="shared" si="5"/>
        <v>1.05</v>
      </c>
      <c r="AE21" s="178">
        <v>36</v>
      </c>
      <c r="AF21" s="178">
        <f t="shared" si="17"/>
        <v>1927</v>
      </c>
      <c r="AG21" s="178"/>
      <c r="AH21" s="178"/>
      <c r="AI21" s="178"/>
      <c r="AJ21" s="178"/>
      <c r="AL21" s="152">
        <v>37</v>
      </c>
      <c r="AM21" s="152">
        <f t="shared" si="18"/>
        <v>1927</v>
      </c>
      <c r="AN21" s="152">
        <v>15</v>
      </c>
      <c r="AO21" s="152"/>
      <c r="AP21" s="152"/>
      <c r="AQ21" s="152">
        <f t="shared" si="6"/>
        <v>15</v>
      </c>
      <c r="AR21" s="10">
        <f t="shared" si="7"/>
        <v>1</v>
      </c>
      <c r="AT21">
        <v>38</v>
      </c>
      <c r="AU21">
        <f t="shared" si="13"/>
        <v>1927</v>
      </c>
    </row>
    <row r="22" spans="1:47">
      <c r="A22" s="152">
        <v>44</v>
      </c>
      <c r="B22" s="251">
        <f t="shared" si="14"/>
        <v>1928</v>
      </c>
      <c r="C22" s="259">
        <f t="shared" si="8"/>
        <v>1</v>
      </c>
      <c r="D22" s="152">
        <f t="shared" si="0"/>
        <v>0.95199999999999996</v>
      </c>
      <c r="E22" s="152">
        <f t="shared" si="9"/>
        <v>0</v>
      </c>
      <c r="F22" s="152">
        <f t="shared" si="1"/>
        <v>0.93799999999999994</v>
      </c>
      <c r="G22" s="260">
        <f t="shared" si="10"/>
        <v>0</v>
      </c>
      <c r="H22" s="259">
        <v>0</v>
      </c>
      <c r="I22" s="152">
        <v>1</v>
      </c>
      <c r="J22" s="152">
        <v>0</v>
      </c>
      <c r="K22" s="152">
        <v>0</v>
      </c>
      <c r="L22" s="152">
        <v>0</v>
      </c>
      <c r="M22" s="260">
        <f t="shared" si="11"/>
        <v>1</v>
      </c>
      <c r="N22" s="259">
        <f t="shared" si="12"/>
        <v>0.95199999999999996</v>
      </c>
      <c r="O22" s="260">
        <f t="shared" si="2"/>
        <v>21.4</v>
      </c>
      <c r="P22" s="253"/>
      <c r="Q22" s="152">
        <v>34</v>
      </c>
      <c r="R22" s="152">
        <f t="shared" si="15"/>
        <v>1928</v>
      </c>
      <c r="S22" s="152"/>
      <c r="T22" s="152"/>
      <c r="U22" s="152"/>
      <c r="V22" s="152">
        <v>20</v>
      </c>
      <c r="W22">
        <f t="shared" si="3"/>
        <v>1</v>
      </c>
      <c r="X22" s="152">
        <v>35</v>
      </c>
      <c r="Y22" s="152">
        <f t="shared" si="16"/>
        <v>1928</v>
      </c>
      <c r="Z22" s="152">
        <v>20</v>
      </c>
      <c r="AA22" s="152"/>
      <c r="AB22" s="152"/>
      <c r="AC22" s="152">
        <f t="shared" si="4"/>
        <v>20</v>
      </c>
      <c r="AD22" s="10">
        <f t="shared" si="5"/>
        <v>0.95199999999999996</v>
      </c>
      <c r="AE22" s="178">
        <v>36</v>
      </c>
      <c r="AF22" s="178">
        <f t="shared" si="17"/>
        <v>1928</v>
      </c>
      <c r="AG22" s="178"/>
      <c r="AH22" s="178"/>
      <c r="AI22" s="178"/>
      <c r="AJ22" s="178"/>
      <c r="AL22" s="152">
        <v>37</v>
      </c>
      <c r="AM22" s="152">
        <f t="shared" si="18"/>
        <v>1928</v>
      </c>
      <c r="AN22" s="152">
        <v>15</v>
      </c>
      <c r="AO22" s="152"/>
      <c r="AP22" s="152"/>
      <c r="AQ22" s="152">
        <f t="shared" si="6"/>
        <v>15</v>
      </c>
      <c r="AR22" s="10">
        <f t="shared" si="7"/>
        <v>0.93799999999999994</v>
      </c>
      <c r="AT22">
        <v>38</v>
      </c>
      <c r="AU22">
        <f t="shared" si="13"/>
        <v>1928</v>
      </c>
    </row>
    <row r="23" spans="1:47">
      <c r="A23" s="152">
        <v>44</v>
      </c>
      <c r="B23" s="251">
        <f t="shared" si="14"/>
        <v>1929</v>
      </c>
      <c r="C23" s="259">
        <f t="shared" si="8"/>
        <v>1</v>
      </c>
      <c r="D23" s="152">
        <f t="shared" si="0"/>
        <v>1</v>
      </c>
      <c r="E23" s="152">
        <f t="shared" si="9"/>
        <v>0</v>
      </c>
      <c r="F23" s="152">
        <f t="shared" si="1"/>
        <v>1</v>
      </c>
      <c r="G23" s="260">
        <f t="shared" si="10"/>
        <v>0</v>
      </c>
      <c r="H23" s="259">
        <v>0</v>
      </c>
      <c r="I23" s="152">
        <v>1</v>
      </c>
      <c r="J23" s="152">
        <v>0</v>
      </c>
      <c r="K23" s="152">
        <v>0</v>
      </c>
      <c r="L23" s="152">
        <v>0</v>
      </c>
      <c r="M23" s="260">
        <f t="shared" si="11"/>
        <v>1</v>
      </c>
      <c r="N23" s="259">
        <f t="shared" si="12"/>
        <v>1</v>
      </c>
      <c r="O23" s="260">
        <f t="shared" si="2"/>
        <v>22.5</v>
      </c>
      <c r="P23" s="253"/>
      <c r="Q23" s="152">
        <v>34</v>
      </c>
      <c r="R23" s="152">
        <f t="shared" si="15"/>
        <v>1929</v>
      </c>
      <c r="S23" s="152"/>
      <c r="T23" s="152"/>
      <c r="U23" s="152"/>
      <c r="V23" s="152">
        <v>20</v>
      </c>
      <c r="W23">
        <f t="shared" si="3"/>
        <v>1</v>
      </c>
      <c r="X23" s="152">
        <v>35</v>
      </c>
      <c r="Y23" s="152">
        <f t="shared" si="16"/>
        <v>1929</v>
      </c>
      <c r="Z23" s="152">
        <v>21</v>
      </c>
      <c r="AA23" s="152"/>
      <c r="AB23" s="152"/>
      <c r="AC23" s="152">
        <f t="shared" si="4"/>
        <v>21</v>
      </c>
      <c r="AD23" s="10">
        <f t="shared" si="5"/>
        <v>1</v>
      </c>
      <c r="AE23" s="178">
        <v>36</v>
      </c>
      <c r="AF23" s="178">
        <f t="shared" si="17"/>
        <v>1929</v>
      </c>
      <c r="AG23" s="178"/>
      <c r="AH23" s="178"/>
      <c r="AI23" s="178"/>
      <c r="AJ23" s="178"/>
      <c r="AL23" s="152">
        <v>37</v>
      </c>
      <c r="AM23" s="152">
        <f t="shared" si="18"/>
        <v>1929</v>
      </c>
      <c r="AN23" s="152">
        <v>16</v>
      </c>
      <c r="AO23" s="152"/>
      <c r="AP23" s="152"/>
      <c r="AQ23" s="152">
        <f t="shared" si="6"/>
        <v>16</v>
      </c>
      <c r="AR23" s="10">
        <f t="shared" si="7"/>
        <v>1</v>
      </c>
      <c r="AT23">
        <v>38</v>
      </c>
      <c r="AU23">
        <f t="shared" si="13"/>
        <v>1929</v>
      </c>
    </row>
    <row r="24" spans="1:47">
      <c r="A24" s="152">
        <v>44</v>
      </c>
      <c r="B24" s="251">
        <f t="shared" si="14"/>
        <v>1930</v>
      </c>
      <c r="C24" s="259">
        <f t="shared" si="8"/>
        <v>1</v>
      </c>
      <c r="D24" s="152">
        <f t="shared" si="0"/>
        <v>1.05</v>
      </c>
      <c r="E24" s="152">
        <f t="shared" si="9"/>
        <v>0</v>
      </c>
      <c r="F24" s="152">
        <f t="shared" si="1"/>
        <v>1</v>
      </c>
      <c r="G24" s="260">
        <f t="shared" si="10"/>
        <v>0</v>
      </c>
      <c r="H24" s="259">
        <v>0</v>
      </c>
      <c r="I24" s="152">
        <v>1</v>
      </c>
      <c r="J24" s="152">
        <v>0</v>
      </c>
      <c r="K24" s="152">
        <v>0</v>
      </c>
      <c r="L24" s="152">
        <v>0</v>
      </c>
      <c r="M24" s="260">
        <f t="shared" si="11"/>
        <v>1</v>
      </c>
      <c r="N24" s="259">
        <f t="shared" si="12"/>
        <v>1.05</v>
      </c>
      <c r="O24" s="260">
        <f t="shared" si="2"/>
        <v>22.5</v>
      </c>
      <c r="P24" s="253"/>
      <c r="Q24" s="152">
        <v>34</v>
      </c>
      <c r="R24" s="152">
        <f t="shared" si="15"/>
        <v>1930</v>
      </c>
      <c r="S24" s="152"/>
      <c r="T24" s="152"/>
      <c r="U24" s="152"/>
      <c r="V24" s="152">
        <v>20</v>
      </c>
      <c r="W24">
        <f t="shared" si="3"/>
        <v>1</v>
      </c>
      <c r="X24" s="152">
        <v>35</v>
      </c>
      <c r="Y24" s="152">
        <f t="shared" si="16"/>
        <v>1930</v>
      </c>
      <c r="Z24" s="152">
        <v>21</v>
      </c>
      <c r="AA24" s="152"/>
      <c r="AB24" s="152"/>
      <c r="AC24" s="152">
        <f t="shared" si="4"/>
        <v>21</v>
      </c>
      <c r="AD24" s="10">
        <f t="shared" si="5"/>
        <v>1.05</v>
      </c>
      <c r="AE24" s="178">
        <v>36</v>
      </c>
      <c r="AF24" s="178">
        <f t="shared" si="17"/>
        <v>1930</v>
      </c>
      <c r="AG24" s="178"/>
      <c r="AH24" s="178"/>
      <c r="AI24" s="178"/>
      <c r="AJ24" s="178"/>
      <c r="AL24" s="152">
        <v>37</v>
      </c>
      <c r="AM24" s="152">
        <f t="shared" si="18"/>
        <v>1930</v>
      </c>
      <c r="AN24" s="152">
        <v>16</v>
      </c>
      <c r="AO24" s="152"/>
      <c r="AP24" s="152"/>
      <c r="AQ24" s="152">
        <f t="shared" si="6"/>
        <v>16</v>
      </c>
      <c r="AR24" s="10">
        <f t="shared" si="7"/>
        <v>1</v>
      </c>
      <c r="AT24">
        <v>38</v>
      </c>
      <c r="AU24">
        <f t="shared" si="13"/>
        <v>1930</v>
      </c>
    </row>
    <row r="25" spans="1:47">
      <c r="A25" s="152">
        <v>44</v>
      </c>
      <c r="B25" s="251">
        <f t="shared" si="14"/>
        <v>1931</v>
      </c>
      <c r="C25" s="259">
        <f t="shared" si="8"/>
        <v>1.111</v>
      </c>
      <c r="D25" s="152">
        <f t="shared" si="0"/>
        <v>1.111</v>
      </c>
      <c r="E25" s="152">
        <f t="shared" si="9"/>
        <v>0</v>
      </c>
      <c r="F25" s="152">
        <f t="shared" si="1"/>
        <v>1.143</v>
      </c>
      <c r="G25" s="260">
        <f t="shared" si="10"/>
        <v>0</v>
      </c>
      <c r="H25" s="259">
        <v>0</v>
      </c>
      <c r="I25" s="152">
        <v>1</v>
      </c>
      <c r="J25" s="152">
        <v>0</v>
      </c>
      <c r="K25" s="152">
        <v>0</v>
      </c>
      <c r="L25" s="152">
        <v>0</v>
      </c>
      <c r="M25" s="260">
        <f t="shared" si="11"/>
        <v>1</v>
      </c>
      <c r="N25" s="259">
        <f>C25*H25+D25*I25+E25*J25+F25*K25+G25*L25</f>
        <v>1.111</v>
      </c>
      <c r="O25" s="260">
        <f t="shared" si="2"/>
        <v>21.4</v>
      </c>
      <c r="P25" s="253"/>
      <c r="Q25" s="152">
        <v>34</v>
      </c>
      <c r="R25" s="152">
        <f t="shared" si="15"/>
        <v>1931</v>
      </c>
      <c r="S25" s="152"/>
      <c r="T25" s="152"/>
      <c r="U25" s="152"/>
      <c r="V25" s="152">
        <v>20</v>
      </c>
      <c r="W25">
        <f t="shared" si="3"/>
        <v>1.111</v>
      </c>
      <c r="X25" s="152">
        <v>35</v>
      </c>
      <c r="Y25" s="152">
        <f t="shared" si="16"/>
        <v>1931</v>
      </c>
      <c r="Z25" s="152">
        <v>20</v>
      </c>
      <c r="AA25" s="152"/>
      <c r="AB25" s="152"/>
      <c r="AC25" s="152">
        <f t="shared" si="4"/>
        <v>20</v>
      </c>
      <c r="AD25" s="10">
        <f t="shared" si="5"/>
        <v>1.111</v>
      </c>
      <c r="AE25" s="178">
        <v>36</v>
      </c>
      <c r="AF25" s="178">
        <f t="shared" si="17"/>
        <v>1931</v>
      </c>
      <c r="AG25" s="178"/>
      <c r="AH25" s="178"/>
      <c r="AI25" s="178"/>
      <c r="AJ25" s="178"/>
      <c r="AL25" s="152">
        <v>37</v>
      </c>
      <c r="AM25" s="152">
        <f t="shared" si="18"/>
        <v>1931</v>
      </c>
      <c r="AN25" s="152">
        <v>16</v>
      </c>
      <c r="AO25" s="152"/>
      <c r="AP25" s="152"/>
      <c r="AQ25" s="152">
        <f t="shared" si="6"/>
        <v>16</v>
      </c>
      <c r="AR25" s="10">
        <f t="shared" si="7"/>
        <v>1.143</v>
      </c>
      <c r="AT25">
        <v>38</v>
      </c>
      <c r="AU25">
        <f t="shared" si="13"/>
        <v>1931</v>
      </c>
    </row>
    <row r="26" spans="1:47">
      <c r="A26" s="152">
        <v>44</v>
      </c>
      <c r="B26" s="251">
        <f t="shared" si="14"/>
        <v>1932</v>
      </c>
      <c r="C26" s="259">
        <f t="shared" si="8"/>
        <v>1</v>
      </c>
      <c r="D26" s="152">
        <f t="shared" si="0"/>
        <v>1</v>
      </c>
      <c r="E26" s="152">
        <f t="shared" si="9"/>
        <v>0</v>
      </c>
      <c r="F26" s="152">
        <f t="shared" si="1"/>
        <v>1.077</v>
      </c>
      <c r="G26" s="260">
        <f t="shared" si="10"/>
        <v>0</v>
      </c>
      <c r="H26" s="259">
        <v>0</v>
      </c>
      <c r="I26" s="152">
        <v>1</v>
      </c>
      <c r="J26" s="152">
        <v>0</v>
      </c>
      <c r="K26" s="152">
        <v>0</v>
      </c>
      <c r="L26" s="152">
        <v>0</v>
      </c>
      <c r="M26" s="260">
        <f t="shared" si="11"/>
        <v>1</v>
      </c>
      <c r="N26" s="259">
        <f t="shared" si="12"/>
        <v>1</v>
      </c>
      <c r="O26" s="260">
        <f t="shared" si="2"/>
        <v>19.3</v>
      </c>
      <c r="P26" s="253"/>
      <c r="Q26" s="152">
        <v>34</v>
      </c>
      <c r="R26" s="152">
        <f t="shared" si="15"/>
        <v>1932</v>
      </c>
      <c r="S26" s="152"/>
      <c r="T26" s="152"/>
      <c r="U26" s="152"/>
      <c r="V26" s="152">
        <v>18</v>
      </c>
      <c r="W26">
        <f t="shared" si="3"/>
        <v>1</v>
      </c>
      <c r="X26" s="152">
        <v>35</v>
      </c>
      <c r="Y26" s="152">
        <f t="shared" si="16"/>
        <v>1932</v>
      </c>
      <c r="Z26" s="152">
        <v>18</v>
      </c>
      <c r="AA26" s="152"/>
      <c r="AB26" s="152"/>
      <c r="AC26" s="152">
        <f t="shared" si="4"/>
        <v>18</v>
      </c>
      <c r="AD26" s="10">
        <f t="shared" si="5"/>
        <v>1</v>
      </c>
      <c r="AE26" s="178">
        <v>36</v>
      </c>
      <c r="AF26" s="178">
        <f t="shared" si="17"/>
        <v>1932</v>
      </c>
      <c r="AG26" s="178"/>
      <c r="AH26" s="178"/>
      <c r="AI26" s="178"/>
      <c r="AJ26" s="178"/>
      <c r="AL26" s="152">
        <v>37</v>
      </c>
      <c r="AM26" s="152">
        <f t="shared" si="18"/>
        <v>1932</v>
      </c>
      <c r="AN26" s="152">
        <v>14</v>
      </c>
      <c r="AO26" s="152"/>
      <c r="AP26" s="152"/>
      <c r="AQ26" s="152">
        <f t="shared" si="6"/>
        <v>14</v>
      </c>
      <c r="AR26" s="10">
        <f t="shared" si="7"/>
        <v>1.077</v>
      </c>
      <c r="AT26">
        <v>38</v>
      </c>
      <c r="AU26">
        <f t="shared" si="13"/>
        <v>1932</v>
      </c>
    </row>
    <row r="27" spans="1:47">
      <c r="A27" s="152">
        <v>44</v>
      </c>
      <c r="B27" s="251">
        <f t="shared" si="14"/>
        <v>1933</v>
      </c>
      <c r="C27" s="259">
        <f t="shared" si="8"/>
        <v>0.94699999999999995</v>
      </c>
      <c r="D27" s="152">
        <f t="shared" si="0"/>
        <v>0.9</v>
      </c>
      <c r="E27" s="152">
        <f t="shared" si="9"/>
        <v>0</v>
      </c>
      <c r="F27" s="152">
        <f t="shared" si="1"/>
        <v>0.92900000000000005</v>
      </c>
      <c r="G27" s="260">
        <f t="shared" si="10"/>
        <v>0</v>
      </c>
      <c r="H27" s="259">
        <v>0</v>
      </c>
      <c r="I27" s="152">
        <v>1</v>
      </c>
      <c r="J27" s="152">
        <v>0</v>
      </c>
      <c r="K27" s="152">
        <v>0</v>
      </c>
      <c r="L27" s="152">
        <v>0</v>
      </c>
      <c r="M27" s="260">
        <f t="shared" si="11"/>
        <v>1</v>
      </c>
      <c r="N27" s="259">
        <f t="shared" si="12"/>
        <v>0.9</v>
      </c>
      <c r="O27" s="260">
        <f t="shared" si="2"/>
        <v>19.3</v>
      </c>
      <c r="P27" s="253"/>
      <c r="Q27" s="152">
        <v>34</v>
      </c>
      <c r="R27" s="152">
        <f t="shared" si="15"/>
        <v>1933</v>
      </c>
      <c r="S27" s="152"/>
      <c r="T27" s="152"/>
      <c r="U27" s="152"/>
      <c r="V27" s="152">
        <v>18</v>
      </c>
      <c r="W27">
        <f t="shared" si="3"/>
        <v>0.94699999999999995</v>
      </c>
      <c r="X27" s="152">
        <v>35</v>
      </c>
      <c r="Y27" s="152">
        <f t="shared" si="16"/>
        <v>1933</v>
      </c>
      <c r="Z27" s="152">
        <v>18</v>
      </c>
      <c r="AA27" s="152"/>
      <c r="AB27" s="152"/>
      <c r="AC27" s="152">
        <f t="shared" si="4"/>
        <v>18</v>
      </c>
      <c r="AD27" s="10">
        <f t="shared" si="5"/>
        <v>0.9</v>
      </c>
      <c r="AE27" s="178">
        <v>36</v>
      </c>
      <c r="AF27" s="178">
        <f t="shared" si="17"/>
        <v>1933</v>
      </c>
      <c r="AG27" s="178"/>
      <c r="AH27" s="178"/>
      <c r="AI27" s="178"/>
      <c r="AJ27" s="178"/>
      <c r="AL27" s="152">
        <v>37</v>
      </c>
      <c r="AM27" s="152">
        <f t="shared" si="18"/>
        <v>1933</v>
      </c>
      <c r="AN27" s="152">
        <v>13</v>
      </c>
      <c r="AO27" s="152"/>
      <c r="AP27" s="152"/>
      <c r="AQ27" s="152">
        <f t="shared" si="6"/>
        <v>13</v>
      </c>
      <c r="AR27" s="10">
        <f t="shared" si="7"/>
        <v>0.92900000000000005</v>
      </c>
      <c r="AT27">
        <v>38</v>
      </c>
      <c r="AU27">
        <f t="shared" si="13"/>
        <v>1933</v>
      </c>
    </row>
    <row r="28" spans="1:47">
      <c r="A28" s="152">
        <v>44</v>
      </c>
      <c r="B28" s="251">
        <f t="shared" si="14"/>
        <v>1934</v>
      </c>
      <c r="C28" s="259">
        <f t="shared" si="8"/>
        <v>1</v>
      </c>
      <c r="D28" s="152">
        <f t="shared" si="0"/>
        <v>1</v>
      </c>
      <c r="E28" s="152">
        <f t="shared" si="9"/>
        <v>0</v>
      </c>
      <c r="F28" s="152">
        <f t="shared" si="1"/>
        <v>1</v>
      </c>
      <c r="G28" s="260">
        <f t="shared" si="10"/>
        <v>0</v>
      </c>
      <c r="H28" s="259">
        <v>0</v>
      </c>
      <c r="I28" s="152">
        <v>1</v>
      </c>
      <c r="J28" s="152">
        <v>0</v>
      </c>
      <c r="K28" s="152">
        <v>0</v>
      </c>
      <c r="L28" s="152">
        <v>0</v>
      </c>
      <c r="M28" s="260">
        <f t="shared" si="11"/>
        <v>1</v>
      </c>
      <c r="N28" s="259">
        <f t="shared" si="12"/>
        <v>1</v>
      </c>
      <c r="O28" s="260">
        <f t="shared" si="2"/>
        <v>21.4</v>
      </c>
      <c r="P28" s="253"/>
      <c r="Q28" s="152">
        <v>34</v>
      </c>
      <c r="R28" s="152">
        <f t="shared" si="15"/>
        <v>1934</v>
      </c>
      <c r="S28" s="152"/>
      <c r="T28" s="152"/>
      <c r="U28" s="152"/>
      <c r="V28" s="152">
        <v>19</v>
      </c>
      <c r="W28">
        <f t="shared" si="3"/>
        <v>1</v>
      </c>
      <c r="X28" s="152">
        <v>35</v>
      </c>
      <c r="Y28" s="152">
        <f t="shared" si="16"/>
        <v>1934</v>
      </c>
      <c r="Z28" s="152">
        <v>20</v>
      </c>
      <c r="AA28" s="152"/>
      <c r="AB28" s="152"/>
      <c r="AC28" s="152">
        <f t="shared" si="4"/>
        <v>20</v>
      </c>
      <c r="AD28" s="10">
        <f t="shared" si="5"/>
        <v>1</v>
      </c>
      <c r="AE28" s="178">
        <v>36</v>
      </c>
      <c r="AF28" s="178">
        <f t="shared" si="17"/>
        <v>1934</v>
      </c>
      <c r="AG28" s="178"/>
      <c r="AH28" s="178"/>
      <c r="AI28" s="178"/>
      <c r="AJ28" s="178"/>
      <c r="AL28" s="152">
        <v>37</v>
      </c>
      <c r="AM28" s="152">
        <f t="shared" si="18"/>
        <v>1934</v>
      </c>
      <c r="AN28" s="152">
        <v>14</v>
      </c>
      <c r="AO28" s="152"/>
      <c r="AP28" s="152"/>
      <c r="AQ28" s="152">
        <f t="shared" si="6"/>
        <v>14</v>
      </c>
      <c r="AR28" s="10">
        <f t="shared" si="7"/>
        <v>1</v>
      </c>
      <c r="AT28">
        <v>38</v>
      </c>
      <c r="AU28">
        <f t="shared" si="13"/>
        <v>1934</v>
      </c>
    </row>
    <row r="29" spans="1:47">
      <c r="A29" s="152">
        <v>44</v>
      </c>
      <c r="B29" s="251">
        <f t="shared" si="14"/>
        <v>1935</v>
      </c>
      <c r="C29" s="259">
        <f t="shared" si="8"/>
        <v>0.95</v>
      </c>
      <c r="D29" s="152">
        <f t="shared" si="0"/>
        <v>0.95199999999999996</v>
      </c>
      <c r="E29" s="152">
        <f t="shared" si="9"/>
        <v>0</v>
      </c>
      <c r="F29" s="152">
        <f t="shared" si="1"/>
        <v>1</v>
      </c>
      <c r="G29" s="260">
        <f t="shared" si="10"/>
        <v>0</v>
      </c>
      <c r="H29" s="259">
        <v>0</v>
      </c>
      <c r="I29" s="152">
        <v>1</v>
      </c>
      <c r="J29" s="152">
        <v>0</v>
      </c>
      <c r="K29" s="152">
        <v>0</v>
      </c>
      <c r="L29" s="152">
        <v>0</v>
      </c>
      <c r="M29" s="260">
        <f t="shared" si="11"/>
        <v>1</v>
      </c>
      <c r="N29" s="259">
        <f t="shared" si="12"/>
        <v>0.95199999999999996</v>
      </c>
      <c r="O29" s="260">
        <f t="shared" si="2"/>
        <v>21.4</v>
      </c>
      <c r="P29" s="253"/>
      <c r="Q29" s="152">
        <v>34</v>
      </c>
      <c r="R29" s="152">
        <f t="shared" si="15"/>
        <v>1935</v>
      </c>
      <c r="S29" s="152"/>
      <c r="T29" s="152"/>
      <c r="U29" s="152"/>
      <c r="V29" s="152">
        <v>19</v>
      </c>
      <c r="W29">
        <f t="shared" si="3"/>
        <v>0.95</v>
      </c>
      <c r="X29" s="152">
        <v>35</v>
      </c>
      <c r="Y29" s="152">
        <f t="shared" si="16"/>
        <v>1935</v>
      </c>
      <c r="Z29" s="152">
        <v>20</v>
      </c>
      <c r="AA29" s="152"/>
      <c r="AB29" s="152"/>
      <c r="AC29" s="152">
        <f t="shared" si="4"/>
        <v>20</v>
      </c>
      <c r="AD29" s="10">
        <f t="shared" si="5"/>
        <v>0.95199999999999996</v>
      </c>
      <c r="AE29" s="178">
        <v>36</v>
      </c>
      <c r="AF29" s="178">
        <f t="shared" si="17"/>
        <v>1935</v>
      </c>
      <c r="AG29" s="178"/>
      <c r="AH29" s="178"/>
      <c r="AI29" s="178"/>
      <c r="AJ29" s="178"/>
      <c r="AL29" s="152">
        <v>37</v>
      </c>
      <c r="AM29" s="152">
        <f t="shared" si="18"/>
        <v>1935</v>
      </c>
      <c r="AN29" s="152">
        <v>14</v>
      </c>
      <c r="AO29" s="152"/>
      <c r="AP29" s="152"/>
      <c r="AQ29" s="152">
        <f t="shared" si="6"/>
        <v>14</v>
      </c>
      <c r="AR29" s="10">
        <f t="shared" si="7"/>
        <v>1</v>
      </c>
      <c r="AT29">
        <v>38</v>
      </c>
      <c r="AU29">
        <f t="shared" si="13"/>
        <v>1935</v>
      </c>
    </row>
    <row r="30" spans="1:47">
      <c r="A30" s="152">
        <v>44</v>
      </c>
      <c r="B30" s="251">
        <f t="shared" si="14"/>
        <v>1936</v>
      </c>
      <c r="C30" s="259">
        <f t="shared" si="8"/>
        <v>0.95199999999999996</v>
      </c>
      <c r="D30" s="152">
        <f t="shared" si="0"/>
        <v>0.91300000000000003</v>
      </c>
      <c r="E30" s="152">
        <f t="shared" si="9"/>
        <v>0.96899999999999997</v>
      </c>
      <c r="F30" s="152">
        <f t="shared" si="1"/>
        <v>0.875</v>
      </c>
      <c r="G30" s="260">
        <f t="shared" si="10"/>
        <v>0</v>
      </c>
      <c r="H30" s="259">
        <v>0</v>
      </c>
      <c r="I30" s="152">
        <v>0</v>
      </c>
      <c r="J30" s="152">
        <v>0.7</v>
      </c>
      <c r="K30" s="152">
        <v>0.3</v>
      </c>
      <c r="L30" s="152">
        <v>0</v>
      </c>
      <c r="M30" s="260">
        <f t="shared" si="11"/>
        <v>1</v>
      </c>
      <c r="N30" s="259">
        <f t="shared" si="12"/>
        <v>0.94079999999999986</v>
      </c>
      <c r="O30" s="260">
        <f>ROUND(O31*N30,1)</f>
        <v>22.5</v>
      </c>
      <c r="P30" s="253"/>
      <c r="Q30" s="152">
        <v>34</v>
      </c>
      <c r="R30" s="152">
        <f t="shared" si="15"/>
        <v>1936</v>
      </c>
      <c r="S30" s="152"/>
      <c r="T30" s="152"/>
      <c r="U30" s="152"/>
      <c r="V30" s="152">
        <v>20</v>
      </c>
      <c r="W30">
        <f t="shared" si="3"/>
        <v>0.95199999999999996</v>
      </c>
      <c r="X30" s="152">
        <v>35</v>
      </c>
      <c r="Y30" s="152">
        <f t="shared" si="16"/>
        <v>1936</v>
      </c>
      <c r="Z30" s="152">
        <v>21</v>
      </c>
      <c r="AA30" s="152"/>
      <c r="AB30" s="152"/>
      <c r="AC30" s="152">
        <f t="shared" si="4"/>
        <v>21</v>
      </c>
      <c r="AD30" s="10">
        <f t="shared" si="5"/>
        <v>0.91300000000000003</v>
      </c>
      <c r="AE30" s="178">
        <v>36</v>
      </c>
      <c r="AF30" s="178">
        <f t="shared" si="17"/>
        <v>1936</v>
      </c>
      <c r="AG30" s="178"/>
      <c r="AH30" s="178"/>
      <c r="AI30" s="178"/>
      <c r="AJ30" s="178">
        <v>31</v>
      </c>
      <c r="AK30">
        <f t="shared" ref="AK30:AK66" si="19">ROUND(AJ30/AJ31,3)</f>
        <v>0.96899999999999997</v>
      </c>
      <c r="AL30" s="152">
        <v>37</v>
      </c>
      <c r="AM30" s="152">
        <f t="shared" si="18"/>
        <v>1936</v>
      </c>
      <c r="AN30" s="152">
        <v>14</v>
      </c>
      <c r="AO30" s="152"/>
      <c r="AP30" s="152"/>
      <c r="AQ30" s="152">
        <f t="shared" si="6"/>
        <v>14</v>
      </c>
      <c r="AR30" s="10">
        <f t="shared" ref="AR30:AR66" si="20">ROUND(AQ30/AQ31,3)</f>
        <v>0.875</v>
      </c>
      <c r="AT30">
        <v>38</v>
      </c>
      <c r="AU30">
        <f t="shared" si="13"/>
        <v>1936</v>
      </c>
    </row>
    <row r="31" spans="1:47">
      <c r="A31" s="152">
        <v>44</v>
      </c>
      <c r="B31" s="251">
        <f t="shared" si="14"/>
        <v>1937</v>
      </c>
      <c r="C31" s="259">
        <f t="shared" si="8"/>
        <v>0.95499999999999996</v>
      </c>
      <c r="D31" s="152">
        <f t="shared" si="0"/>
        <v>0.95799999999999996</v>
      </c>
      <c r="E31" s="152">
        <f t="shared" si="9"/>
        <v>1</v>
      </c>
      <c r="F31" s="152">
        <f t="shared" si="1"/>
        <v>1</v>
      </c>
      <c r="G31" s="260">
        <f t="shared" si="10"/>
        <v>0</v>
      </c>
      <c r="H31" s="259">
        <v>0</v>
      </c>
      <c r="I31" s="152">
        <v>0</v>
      </c>
      <c r="J31" s="152">
        <v>0.7</v>
      </c>
      <c r="K31" s="152">
        <v>0.3</v>
      </c>
      <c r="L31" s="152">
        <v>0</v>
      </c>
      <c r="M31" s="260">
        <f t="shared" si="11"/>
        <v>1</v>
      </c>
      <c r="N31" s="259">
        <f t="shared" si="12"/>
        <v>1</v>
      </c>
      <c r="O31" s="260">
        <f t="shared" si="2"/>
        <v>23.9</v>
      </c>
      <c r="P31" s="253"/>
      <c r="Q31" s="152">
        <v>34</v>
      </c>
      <c r="R31" s="152">
        <f t="shared" si="15"/>
        <v>1937</v>
      </c>
      <c r="S31" s="152"/>
      <c r="T31" s="152"/>
      <c r="U31" s="152"/>
      <c r="V31" s="152">
        <v>21</v>
      </c>
      <c r="W31">
        <f t="shared" si="3"/>
        <v>0.95499999999999996</v>
      </c>
      <c r="X31" s="152">
        <v>35</v>
      </c>
      <c r="Y31" s="152">
        <f t="shared" si="16"/>
        <v>1937</v>
      </c>
      <c r="Z31" s="152">
        <v>23</v>
      </c>
      <c r="AA31" s="152"/>
      <c r="AB31" s="152"/>
      <c r="AC31" s="152">
        <f t="shared" si="4"/>
        <v>23</v>
      </c>
      <c r="AD31" s="10">
        <f t="shared" si="5"/>
        <v>0.95799999999999996</v>
      </c>
      <c r="AE31" s="178">
        <v>36</v>
      </c>
      <c r="AF31" s="178">
        <f t="shared" si="17"/>
        <v>1937</v>
      </c>
      <c r="AG31" s="178"/>
      <c r="AH31" s="178"/>
      <c r="AI31" s="178"/>
      <c r="AJ31" s="178">
        <v>32</v>
      </c>
      <c r="AK31">
        <f t="shared" si="19"/>
        <v>1</v>
      </c>
      <c r="AL31" s="152">
        <v>37</v>
      </c>
      <c r="AM31" s="152">
        <f t="shared" si="18"/>
        <v>1937</v>
      </c>
      <c r="AN31" s="152">
        <v>16</v>
      </c>
      <c r="AO31" s="152"/>
      <c r="AP31" s="152"/>
      <c r="AQ31" s="152">
        <f t="shared" si="6"/>
        <v>16</v>
      </c>
      <c r="AR31" s="10">
        <f t="shared" si="20"/>
        <v>1</v>
      </c>
      <c r="AT31">
        <v>38</v>
      </c>
      <c r="AU31">
        <f t="shared" si="13"/>
        <v>1937</v>
      </c>
    </row>
    <row r="32" spans="1:47">
      <c r="A32" s="152">
        <v>44</v>
      </c>
      <c r="B32" s="251">
        <f t="shared" si="14"/>
        <v>1938</v>
      </c>
      <c r="C32" s="259">
        <f t="shared" si="8"/>
        <v>1</v>
      </c>
      <c r="D32" s="152">
        <f t="shared" si="0"/>
        <v>1</v>
      </c>
      <c r="E32" s="152">
        <f t="shared" si="9"/>
        <v>0.97</v>
      </c>
      <c r="F32" s="152">
        <f t="shared" si="1"/>
        <v>1</v>
      </c>
      <c r="G32" s="260">
        <f t="shared" si="10"/>
        <v>0</v>
      </c>
      <c r="H32" s="259">
        <v>0</v>
      </c>
      <c r="I32" s="152">
        <v>0</v>
      </c>
      <c r="J32" s="152">
        <v>0.7</v>
      </c>
      <c r="K32" s="152">
        <v>0.3</v>
      </c>
      <c r="L32" s="152">
        <v>0</v>
      </c>
      <c r="M32" s="260">
        <f t="shared" si="11"/>
        <v>1</v>
      </c>
      <c r="N32" s="259">
        <f t="shared" si="12"/>
        <v>0.97899999999999987</v>
      </c>
      <c r="O32" s="260">
        <f t="shared" si="2"/>
        <v>23.9</v>
      </c>
      <c r="P32" s="253"/>
      <c r="Q32" s="152">
        <v>34</v>
      </c>
      <c r="R32" s="152">
        <f t="shared" si="15"/>
        <v>1938</v>
      </c>
      <c r="S32" s="152"/>
      <c r="T32" s="152"/>
      <c r="U32" s="152"/>
      <c r="V32" s="152">
        <v>22</v>
      </c>
      <c r="W32">
        <f t="shared" si="3"/>
        <v>1</v>
      </c>
      <c r="X32" s="152">
        <v>35</v>
      </c>
      <c r="Y32" s="152">
        <f t="shared" si="16"/>
        <v>1938</v>
      </c>
      <c r="Z32" s="152">
        <v>24</v>
      </c>
      <c r="AA32" s="152"/>
      <c r="AB32" s="152"/>
      <c r="AC32" s="152">
        <f t="shared" si="4"/>
        <v>24</v>
      </c>
      <c r="AD32" s="10">
        <f t="shared" si="5"/>
        <v>1</v>
      </c>
      <c r="AE32" s="178">
        <v>36</v>
      </c>
      <c r="AF32" s="178">
        <f t="shared" si="17"/>
        <v>1938</v>
      </c>
      <c r="AG32" s="178"/>
      <c r="AH32" s="178"/>
      <c r="AI32" s="178"/>
      <c r="AJ32" s="178">
        <v>32</v>
      </c>
      <c r="AK32">
        <f t="shared" si="19"/>
        <v>0.97</v>
      </c>
      <c r="AL32" s="152">
        <v>37</v>
      </c>
      <c r="AM32" s="152">
        <f t="shared" si="18"/>
        <v>1938</v>
      </c>
      <c r="AN32" s="152">
        <v>16</v>
      </c>
      <c r="AO32" s="152"/>
      <c r="AP32" s="152"/>
      <c r="AQ32" s="152">
        <f t="shared" si="6"/>
        <v>16</v>
      </c>
      <c r="AR32" s="10">
        <f t="shared" si="20"/>
        <v>1</v>
      </c>
      <c r="AT32">
        <v>38</v>
      </c>
      <c r="AU32">
        <f t="shared" si="13"/>
        <v>1938</v>
      </c>
    </row>
    <row r="33" spans="1:47">
      <c r="A33" s="152">
        <v>44</v>
      </c>
      <c r="B33" s="251">
        <f t="shared" si="14"/>
        <v>1939</v>
      </c>
      <c r="C33" s="259">
        <f t="shared" si="8"/>
        <v>0.95699999999999996</v>
      </c>
      <c r="D33" s="152">
        <f t="shared" si="0"/>
        <v>1</v>
      </c>
      <c r="E33" s="152">
        <f t="shared" si="9"/>
        <v>1</v>
      </c>
      <c r="F33" s="152">
        <f t="shared" si="1"/>
        <v>1</v>
      </c>
      <c r="G33" s="260">
        <f t="shared" si="10"/>
        <v>0</v>
      </c>
      <c r="H33" s="259">
        <v>0</v>
      </c>
      <c r="I33" s="152">
        <v>0</v>
      </c>
      <c r="J33" s="152">
        <v>0.7</v>
      </c>
      <c r="K33" s="152">
        <v>0.3</v>
      </c>
      <c r="L33" s="152">
        <v>0</v>
      </c>
      <c r="M33" s="260">
        <f t="shared" si="11"/>
        <v>1</v>
      </c>
      <c r="N33" s="259">
        <f t="shared" si="12"/>
        <v>1</v>
      </c>
      <c r="O33" s="260">
        <f t="shared" si="2"/>
        <v>24.4</v>
      </c>
      <c r="P33" s="253"/>
      <c r="Q33" s="152">
        <v>34</v>
      </c>
      <c r="R33" s="152">
        <f t="shared" si="15"/>
        <v>1939</v>
      </c>
      <c r="S33" s="152"/>
      <c r="T33" s="152"/>
      <c r="U33" s="152"/>
      <c r="V33" s="152">
        <v>22</v>
      </c>
      <c r="W33">
        <f t="shared" si="3"/>
        <v>0.95699999999999996</v>
      </c>
      <c r="X33" s="152">
        <v>35</v>
      </c>
      <c r="Y33" s="152">
        <f t="shared" si="16"/>
        <v>1939</v>
      </c>
      <c r="Z33" s="152">
        <v>24</v>
      </c>
      <c r="AA33" s="152"/>
      <c r="AB33" s="152"/>
      <c r="AC33" s="152">
        <f t="shared" si="4"/>
        <v>24</v>
      </c>
      <c r="AD33" s="10">
        <f t="shared" si="5"/>
        <v>1</v>
      </c>
      <c r="AE33" s="178">
        <v>36</v>
      </c>
      <c r="AF33" s="178">
        <f t="shared" si="17"/>
        <v>1939</v>
      </c>
      <c r="AG33" s="178"/>
      <c r="AH33" s="178"/>
      <c r="AI33" s="178"/>
      <c r="AJ33" s="178">
        <v>33</v>
      </c>
      <c r="AK33">
        <f t="shared" si="19"/>
        <v>1</v>
      </c>
      <c r="AL33" s="152">
        <v>37</v>
      </c>
      <c r="AM33" s="152">
        <f t="shared" si="18"/>
        <v>1939</v>
      </c>
      <c r="AN33" s="152">
        <v>16</v>
      </c>
      <c r="AO33" s="152"/>
      <c r="AP33" s="152"/>
      <c r="AQ33" s="152">
        <f t="shared" si="6"/>
        <v>16</v>
      </c>
      <c r="AR33" s="10">
        <f t="shared" si="20"/>
        <v>1</v>
      </c>
      <c r="AT33">
        <v>38</v>
      </c>
      <c r="AU33">
        <f t="shared" si="13"/>
        <v>1939</v>
      </c>
    </row>
    <row r="34" spans="1:47">
      <c r="A34" s="152">
        <v>44</v>
      </c>
      <c r="B34" s="251">
        <f t="shared" si="14"/>
        <v>1940</v>
      </c>
      <c r="C34" s="259">
        <f t="shared" si="8"/>
        <v>1</v>
      </c>
      <c r="D34" s="152">
        <f t="shared" si="0"/>
        <v>0.96</v>
      </c>
      <c r="E34" s="152">
        <f t="shared" si="9"/>
        <v>0.97099999999999997</v>
      </c>
      <c r="F34" s="152">
        <f t="shared" si="1"/>
        <v>0.94099999999999995</v>
      </c>
      <c r="G34" s="260">
        <f t="shared" si="10"/>
        <v>0</v>
      </c>
      <c r="H34" s="259">
        <v>0</v>
      </c>
      <c r="I34" s="152">
        <v>0</v>
      </c>
      <c r="J34" s="152">
        <v>0.7</v>
      </c>
      <c r="K34" s="152">
        <v>0.3</v>
      </c>
      <c r="L34" s="152">
        <v>0</v>
      </c>
      <c r="M34" s="260">
        <f t="shared" si="11"/>
        <v>1</v>
      </c>
      <c r="N34" s="259">
        <f t="shared" si="12"/>
        <v>0.96199999999999997</v>
      </c>
      <c r="O34" s="260">
        <f t="shared" si="2"/>
        <v>24.4</v>
      </c>
      <c r="P34" s="253"/>
      <c r="Q34" s="152">
        <v>34</v>
      </c>
      <c r="R34" s="152">
        <f t="shared" si="15"/>
        <v>1940</v>
      </c>
      <c r="S34" s="152"/>
      <c r="T34" s="152"/>
      <c r="U34" s="152"/>
      <c r="V34" s="152">
        <v>23</v>
      </c>
      <c r="W34">
        <f t="shared" si="3"/>
        <v>1</v>
      </c>
      <c r="X34" s="152">
        <v>35</v>
      </c>
      <c r="Y34" s="152">
        <f t="shared" si="16"/>
        <v>1940</v>
      </c>
      <c r="Z34" s="152">
        <v>24</v>
      </c>
      <c r="AA34" s="152"/>
      <c r="AB34" s="152"/>
      <c r="AC34" s="152">
        <f t="shared" si="4"/>
        <v>24</v>
      </c>
      <c r="AD34" s="10">
        <f t="shared" si="5"/>
        <v>0.96</v>
      </c>
      <c r="AE34" s="178">
        <v>36</v>
      </c>
      <c r="AF34" s="178">
        <f t="shared" si="17"/>
        <v>1940</v>
      </c>
      <c r="AG34" s="178"/>
      <c r="AH34" s="178"/>
      <c r="AI34" s="178"/>
      <c r="AJ34" s="178">
        <v>33</v>
      </c>
      <c r="AK34">
        <f t="shared" si="19"/>
        <v>0.97099999999999997</v>
      </c>
      <c r="AL34" s="152">
        <v>37</v>
      </c>
      <c r="AM34" s="152">
        <f t="shared" si="18"/>
        <v>1940</v>
      </c>
      <c r="AN34" s="152">
        <v>16</v>
      </c>
      <c r="AO34" s="152"/>
      <c r="AP34" s="152"/>
      <c r="AQ34" s="152">
        <f t="shared" si="6"/>
        <v>16</v>
      </c>
      <c r="AR34" s="10">
        <f t="shared" si="20"/>
        <v>0.94099999999999995</v>
      </c>
      <c r="AT34">
        <v>38</v>
      </c>
      <c r="AU34">
        <f t="shared" si="13"/>
        <v>1940</v>
      </c>
    </row>
    <row r="35" spans="1:47">
      <c r="A35" s="152">
        <v>44</v>
      </c>
      <c r="B35" s="251">
        <f t="shared" si="14"/>
        <v>1941</v>
      </c>
      <c r="C35" s="259">
        <f t="shared" si="8"/>
        <v>0.95799999999999996</v>
      </c>
      <c r="D35" s="152">
        <f t="shared" si="0"/>
        <v>0.92600000000000005</v>
      </c>
      <c r="E35" s="152">
        <f t="shared" si="9"/>
        <v>0.94399999999999995</v>
      </c>
      <c r="F35" s="152">
        <f t="shared" si="1"/>
        <v>0.94399999999999995</v>
      </c>
      <c r="G35" s="260">
        <f t="shared" si="10"/>
        <v>0</v>
      </c>
      <c r="H35" s="259">
        <v>0</v>
      </c>
      <c r="I35" s="152">
        <v>0</v>
      </c>
      <c r="J35" s="152">
        <v>0.7</v>
      </c>
      <c r="K35" s="152">
        <v>0.3</v>
      </c>
      <c r="L35" s="152">
        <v>0</v>
      </c>
      <c r="M35" s="260">
        <f t="shared" si="11"/>
        <v>1</v>
      </c>
      <c r="N35" s="259">
        <f t="shared" si="12"/>
        <v>0.94399999999999995</v>
      </c>
      <c r="O35" s="260">
        <f t="shared" si="2"/>
        <v>25.4</v>
      </c>
      <c r="P35" s="253"/>
      <c r="Q35" s="152">
        <v>34</v>
      </c>
      <c r="R35" s="152">
        <f t="shared" si="15"/>
        <v>1941</v>
      </c>
      <c r="S35" s="152"/>
      <c r="T35" s="152"/>
      <c r="U35" s="152"/>
      <c r="V35" s="152">
        <v>23</v>
      </c>
      <c r="W35">
        <f t="shared" si="3"/>
        <v>0.95799999999999996</v>
      </c>
      <c r="X35" s="152">
        <v>35</v>
      </c>
      <c r="Y35" s="152">
        <f t="shared" si="16"/>
        <v>1941</v>
      </c>
      <c r="Z35" s="152">
        <v>25</v>
      </c>
      <c r="AA35" s="152"/>
      <c r="AB35" s="152"/>
      <c r="AC35" s="152">
        <f t="shared" si="4"/>
        <v>25</v>
      </c>
      <c r="AD35" s="10">
        <f t="shared" si="5"/>
        <v>0.92600000000000005</v>
      </c>
      <c r="AE35" s="178">
        <v>36</v>
      </c>
      <c r="AF35" s="178">
        <f t="shared" si="17"/>
        <v>1941</v>
      </c>
      <c r="AG35" s="178"/>
      <c r="AH35" s="178"/>
      <c r="AI35" s="178"/>
      <c r="AJ35" s="178">
        <v>34</v>
      </c>
      <c r="AK35">
        <f t="shared" si="19"/>
        <v>0.94399999999999995</v>
      </c>
      <c r="AL35" s="152">
        <v>37</v>
      </c>
      <c r="AM35" s="152">
        <f t="shared" si="18"/>
        <v>1941</v>
      </c>
      <c r="AN35" s="152">
        <v>17</v>
      </c>
      <c r="AO35" s="152"/>
      <c r="AP35" s="152"/>
      <c r="AQ35" s="152">
        <f t="shared" si="6"/>
        <v>17</v>
      </c>
      <c r="AR35" s="10">
        <f t="shared" si="20"/>
        <v>0.94399999999999995</v>
      </c>
      <c r="AT35">
        <v>38</v>
      </c>
      <c r="AU35">
        <f t="shared" si="13"/>
        <v>1941</v>
      </c>
    </row>
    <row r="36" spans="1:47">
      <c r="A36" s="152">
        <v>44</v>
      </c>
      <c r="B36" s="251">
        <f t="shared" si="14"/>
        <v>1942</v>
      </c>
      <c r="C36" s="259">
        <f t="shared" si="8"/>
        <v>0.96</v>
      </c>
      <c r="D36" s="152">
        <f t="shared" si="0"/>
        <v>1</v>
      </c>
      <c r="E36" s="152">
        <f t="shared" si="9"/>
        <v>1</v>
      </c>
      <c r="F36" s="152">
        <f t="shared" si="1"/>
        <v>1</v>
      </c>
      <c r="G36" s="260">
        <f t="shared" si="10"/>
        <v>0</v>
      </c>
      <c r="H36" s="259">
        <v>0</v>
      </c>
      <c r="I36" s="152">
        <v>0</v>
      </c>
      <c r="J36" s="152">
        <v>0.7</v>
      </c>
      <c r="K36" s="152">
        <v>0.3</v>
      </c>
      <c r="L36" s="152">
        <v>0</v>
      </c>
      <c r="M36" s="260">
        <f t="shared" si="11"/>
        <v>1</v>
      </c>
      <c r="N36" s="259">
        <f t="shared" si="12"/>
        <v>1</v>
      </c>
      <c r="O36" s="260">
        <f t="shared" si="2"/>
        <v>26.9</v>
      </c>
      <c r="P36" s="253"/>
      <c r="Q36" s="152">
        <v>34</v>
      </c>
      <c r="R36" s="152">
        <f t="shared" si="15"/>
        <v>1942</v>
      </c>
      <c r="S36" s="152"/>
      <c r="T36" s="152"/>
      <c r="U36" s="152"/>
      <c r="V36" s="152">
        <v>24</v>
      </c>
      <c r="W36">
        <f t="shared" si="3"/>
        <v>0.96</v>
      </c>
      <c r="X36" s="152">
        <v>35</v>
      </c>
      <c r="Y36" s="152">
        <f t="shared" si="16"/>
        <v>1942</v>
      </c>
      <c r="Z36" s="152">
        <v>27</v>
      </c>
      <c r="AA36" s="152"/>
      <c r="AB36" s="152"/>
      <c r="AC36" s="152">
        <f t="shared" si="4"/>
        <v>27</v>
      </c>
      <c r="AD36" s="10">
        <f t="shared" si="5"/>
        <v>1</v>
      </c>
      <c r="AE36" s="178">
        <v>36</v>
      </c>
      <c r="AF36" s="178">
        <f t="shared" si="17"/>
        <v>1942</v>
      </c>
      <c r="AG36" s="178"/>
      <c r="AH36" s="178"/>
      <c r="AI36" s="178"/>
      <c r="AJ36" s="178">
        <v>36</v>
      </c>
      <c r="AK36">
        <f t="shared" si="19"/>
        <v>1</v>
      </c>
      <c r="AL36" s="152">
        <v>37</v>
      </c>
      <c r="AM36" s="152">
        <f t="shared" si="18"/>
        <v>1942</v>
      </c>
      <c r="AN36" s="152">
        <v>18</v>
      </c>
      <c r="AO36" s="152"/>
      <c r="AP36" s="152"/>
      <c r="AQ36" s="152">
        <f t="shared" si="6"/>
        <v>18</v>
      </c>
      <c r="AR36" s="10">
        <f t="shared" si="20"/>
        <v>1</v>
      </c>
      <c r="AT36">
        <v>38</v>
      </c>
      <c r="AU36">
        <f t="shared" si="13"/>
        <v>1942</v>
      </c>
    </row>
    <row r="37" spans="1:47">
      <c r="A37" s="152">
        <v>44</v>
      </c>
      <c r="B37" s="251">
        <f t="shared" si="14"/>
        <v>1943</v>
      </c>
      <c r="C37" s="259">
        <f t="shared" si="8"/>
        <v>1</v>
      </c>
      <c r="D37" s="152">
        <f t="shared" si="0"/>
        <v>0.96399999999999997</v>
      </c>
      <c r="E37" s="152">
        <f t="shared" si="9"/>
        <v>0.97299999999999998</v>
      </c>
      <c r="F37" s="152">
        <f t="shared" si="1"/>
        <v>1</v>
      </c>
      <c r="G37" s="260">
        <f t="shared" si="10"/>
        <v>0</v>
      </c>
      <c r="H37" s="259">
        <v>0</v>
      </c>
      <c r="I37" s="152">
        <v>0</v>
      </c>
      <c r="J37" s="152">
        <v>0.7</v>
      </c>
      <c r="K37" s="152">
        <v>0.3</v>
      </c>
      <c r="L37" s="152">
        <v>0</v>
      </c>
      <c r="M37" s="260">
        <f t="shared" si="11"/>
        <v>1</v>
      </c>
      <c r="N37" s="259">
        <f t="shared" si="12"/>
        <v>0.98109999999999986</v>
      </c>
      <c r="O37" s="260">
        <f t="shared" si="2"/>
        <v>26.9</v>
      </c>
      <c r="P37" s="253"/>
      <c r="Q37" s="152">
        <v>34</v>
      </c>
      <c r="R37" s="152">
        <f t="shared" si="15"/>
        <v>1943</v>
      </c>
      <c r="S37" s="152"/>
      <c r="T37" s="152"/>
      <c r="U37" s="152"/>
      <c r="V37" s="152">
        <v>25</v>
      </c>
      <c r="W37">
        <f t="shared" si="3"/>
        <v>1</v>
      </c>
      <c r="X37" s="152">
        <v>35</v>
      </c>
      <c r="Y37" s="152">
        <f t="shared" si="16"/>
        <v>1943</v>
      </c>
      <c r="Z37" s="152">
        <v>27</v>
      </c>
      <c r="AA37" s="152"/>
      <c r="AB37" s="152"/>
      <c r="AC37" s="152">
        <f t="shared" si="4"/>
        <v>27</v>
      </c>
      <c r="AD37" s="10">
        <f t="shared" si="5"/>
        <v>0.96399999999999997</v>
      </c>
      <c r="AE37" s="178">
        <v>36</v>
      </c>
      <c r="AF37" s="178">
        <f t="shared" si="17"/>
        <v>1943</v>
      </c>
      <c r="AG37" s="178"/>
      <c r="AH37" s="178"/>
      <c r="AI37" s="178"/>
      <c r="AJ37" s="178">
        <v>36</v>
      </c>
      <c r="AK37">
        <f t="shared" si="19"/>
        <v>0.97299999999999998</v>
      </c>
      <c r="AL37" s="152">
        <v>37</v>
      </c>
      <c r="AM37" s="152">
        <f t="shared" si="18"/>
        <v>1943</v>
      </c>
      <c r="AN37" s="152">
        <v>18</v>
      </c>
      <c r="AO37" s="152"/>
      <c r="AP37" s="152"/>
      <c r="AQ37" s="152">
        <f t="shared" si="6"/>
        <v>18</v>
      </c>
      <c r="AR37" s="10">
        <f t="shared" si="20"/>
        <v>1</v>
      </c>
      <c r="AT37">
        <v>38</v>
      </c>
      <c r="AU37">
        <f t="shared" si="13"/>
        <v>1943</v>
      </c>
    </row>
    <row r="38" spans="1:47">
      <c r="A38" s="152">
        <v>44</v>
      </c>
      <c r="B38" s="251">
        <f t="shared" si="14"/>
        <v>1944</v>
      </c>
      <c r="C38" s="259">
        <f t="shared" si="8"/>
        <v>0.96199999999999997</v>
      </c>
      <c r="D38" s="152">
        <f t="shared" ref="D38:D66" si="21">AD38</f>
        <v>1</v>
      </c>
      <c r="E38" s="152">
        <f t="shared" si="9"/>
        <v>1</v>
      </c>
      <c r="F38" s="152">
        <f t="shared" ref="F38:F66" si="22">AR38</f>
        <v>0.94699999999999995</v>
      </c>
      <c r="G38" s="260">
        <f t="shared" si="10"/>
        <v>0</v>
      </c>
      <c r="H38" s="259">
        <v>0</v>
      </c>
      <c r="I38" s="152">
        <v>0</v>
      </c>
      <c r="J38" s="152">
        <v>0.7</v>
      </c>
      <c r="K38" s="152">
        <v>0.3</v>
      </c>
      <c r="L38" s="152">
        <v>0</v>
      </c>
      <c r="M38" s="260">
        <f t="shared" si="11"/>
        <v>1</v>
      </c>
      <c r="N38" s="259">
        <f t="shared" si="12"/>
        <v>0.98409999999999997</v>
      </c>
      <c r="O38" s="260">
        <f t="shared" si="2"/>
        <v>27.4</v>
      </c>
      <c r="P38" s="253"/>
      <c r="Q38" s="152">
        <v>34</v>
      </c>
      <c r="R38" s="152">
        <f t="shared" si="15"/>
        <v>1944</v>
      </c>
      <c r="S38" s="152"/>
      <c r="T38" s="152"/>
      <c r="U38" s="152"/>
      <c r="V38" s="152">
        <v>25</v>
      </c>
      <c r="W38">
        <f t="shared" si="3"/>
        <v>0.96199999999999997</v>
      </c>
      <c r="X38" s="152">
        <v>35</v>
      </c>
      <c r="Y38" s="152">
        <f t="shared" si="16"/>
        <v>1944</v>
      </c>
      <c r="Z38" s="152">
        <v>28</v>
      </c>
      <c r="AA38" s="152"/>
      <c r="AB38" s="152"/>
      <c r="AC38" s="152">
        <f t="shared" si="4"/>
        <v>28</v>
      </c>
      <c r="AD38" s="10">
        <f t="shared" si="5"/>
        <v>1</v>
      </c>
      <c r="AE38" s="178">
        <v>36</v>
      </c>
      <c r="AF38" s="178">
        <f t="shared" si="17"/>
        <v>1944</v>
      </c>
      <c r="AG38" s="178"/>
      <c r="AH38" s="178"/>
      <c r="AI38" s="178"/>
      <c r="AJ38" s="178">
        <v>37</v>
      </c>
      <c r="AK38">
        <f t="shared" si="19"/>
        <v>1</v>
      </c>
      <c r="AL38" s="152">
        <v>37</v>
      </c>
      <c r="AM38" s="152">
        <f t="shared" si="18"/>
        <v>1944</v>
      </c>
      <c r="AN38" s="152">
        <v>18</v>
      </c>
      <c r="AO38" s="152"/>
      <c r="AP38" s="152"/>
      <c r="AQ38" s="152">
        <f t="shared" si="6"/>
        <v>18</v>
      </c>
      <c r="AR38" s="10">
        <f t="shared" si="20"/>
        <v>0.94699999999999995</v>
      </c>
      <c r="AT38">
        <v>38</v>
      </c>
      <c r="AU38">
        <f t="shared" si="13"/>
        <v>1944</v>
      </c>
    </row>
    <row r="39" spans="1:47">
      <c r="A39" s="152">
        <v>44</v>
      </c>
      <c r="B39" s="251">
        <f t="shared" si="14"/>
        <v>1945</v>
      </c>
      <c r="C39" s="259">
        <f t="shared" si="8"/>
        <v>0.89700000000000002</v>
      </c>
      <c r="D39" s="152">
        <f t="shared" si="21"/>
        <v>0.875</v>
      </c>
      <c r="E39" s="152">
        <f t="shared" si="9"/>
        <v>0.84099999999999997</v>
      </c>
      <c r="F39" s="152">
        <f t="shared" si="22"/>
        <v>0.90500000000000003</v>
      </c>
      <c r="G39" s="260">
        <f t="shared" si="10"/>
        <v>0</v>
      </c>
      <c r="H39" s="259">
        <v>0</v>
      </c>
      <c r="I39" s="152">
        <v>0</v>
      </c>
      <c r="J39" s="152">
        <v>0.7</v>
      </c>
      <c r="K39" s="152">
        <v>0.3</v>
      </c>
      <c r="L39" s="152">
        <v>0</v>
      </c>
      <c r="M39" s="260">
        <f t="shared" si="11"/>
        <v>1</v>
      </c>
      <c r="N39" s="259">
        <f t="shared" si="12"/>
        <v>0.86019999999999985</v>
      </c>
      <c r="O39" s="260">
        <f t="shared" si="2"/>
        <v>27.8</v>
      </c>
      <c r="P39" s="253"/>
      <c r="Q39" s="152">
        <v>34</v>
      </c>
      <c r="R39" s="152">
        <f t="shared" si="15"/>
        <v>1945</v>
      </c>
      <c r="S39" s="152"/>
      <c r="T39" s="152"/>
      <c r="U39" s="152"/>
      <c r="V39" s="152">
        <v>26</v>
      </c>
      <c r="W39">
        <f t="shared" si="3"/>
        <v>0.89700000000000002</v>
      </c>
      <c r="X39" s="152">
        <v>35</v>
      </c>
      <c r="Y39" s="152">
        <f t="shared" si="16"/>
        <v>1945</v>
      </c>
      <c r="Z39" s="152">
        <v>28</v>
      </c>
      <c r="AA39" s="152"/>
      <c r="AB39" s="152"/>
      <c r="AC39" s="152">
        <f t="shared" si="4"/>
        <v>28</v>
      </c>
      <c r="AD39" s="10">
        <f t="shared" si="5"/>
        <v>0.875</v>
      </c>
      <c r="AE39" s="178">
        <v>36</v>
      </c>
      <c r="AF39" s="178">
        <f t="shared" si="17"/>
        <v>1945</v>
      </c>
      <c r="AG39" s="178"/>
      <c r="AH39" s="178"/>
      <c r="AI39" s="178"/>
      <c r="AJ39" s="178">
        <v>37</v>
      </c>
      <c r="AK39">
        <f t="shared" si="19"/>
        <v>0.84099999999999997</v>
      </c>
      <c r="AL39" s="152">
        <v>37</v>
      </c>
      <c r="AM39" s="152">
        <f t="shared" si="18"/>
        <v>1945</v>
      </c>
      <c r="AN39" s="152">
        <v>19</v>
      </c>
      <c r="AO39" s="152"/>
      <c r="AP39" s="152"/>
      <c r="AQ39" s="152">
        <f t="shared" si="6"/>
        <v>19</v>
      </c>
      <c r="AR39" s="10">
        <f t="shared" si="20"/>
        <v>0.90500000000000003</v>
      </c>
      <c r="AT39">
        <v>38</v>
      </c>
      <c r="AU39">
        <f t="shared" si="13"/>
        <v>1945</v>
      </c>
    </row>
    <row r="40" spans="1:47">
      <c r="A40" s="152">
        <v>44</v>
      </c>
      <c r="B40" s="251">
        <f t="shared" si="14"/>
        <v>1946</v>
      </c>
      <c r="C40" s="259">
        <f t="shared" si="8"/>
        <v>0.82899999999999996</v>
      </c>
      <c r="D40" s="152">
        <f t="shared" si="21"/>
        <v>0.82099999999999995</v>
      </c>
      <c r="E40" s="152">
        <f t="shared" si="9"/>
        <v>0.89800000000000002</v>
      </c>
      <c r="F40" s="152">
        <f t="shared" si="22"/>
        <v>0.875</v>
      </c>
      <c r="G40" s="260">
        <f t="shared" si="10"/>
        <v>0</v>
      </c>
      <c r="H40" s="259">
        <v>0</v>
      </c>
      <c r="I40" s="152">
        <v>0</v>
      </c>
      <c r="J40" s="152">
        <v>0.7</v>
      </c>
      <c r="K40" s="152">
        <v>0.3</v>
      </c>
      <c r="L40" s="152">
        <v>0</v>
      </c>
      <c r="M40" s="260">
        <f t="shared" si="11"/>
        <v>1</v>
      </c>
      <c r="N40" s="259">
        <f t="shared" si="12"/>
        <v>0.8911</v>
      </c>
      <c r="O40" s="260">
        <f t="shared" si="2"/>
        <v>32.299999999999997</v>
      </c>
      <c r="P40" s="253"/>
      <c r="Q40" s="152">
        <v>34</v>
      </c>
      <c r="R40" s="152">
        <f t="shared" si="15"/>
        <v>1946</v>
      </c>
      <c r="S40" s="152"/>
      <c r="T40" s="152"/>
      <c r="U40" s="152"/>
      <c r="V40" s="152">
        <v>29</v>
      </c>
      <c r="W40">
        <f t="shared" si="3"/>
        <v>0.82899999999999996</v>
      </c>
      <c r="X40" s="152">
        <v>35</v>
      </c>
      <c r="Y40" s="152">
        <f t="shared" si="16"/>
        <v>1946</v>
      </c>
      <c r="Z40" s="152">
        <v>32</v>
      </c>
      <c r="AA40" s="152"/>
      <c r="AB40" s="152"/>
      <c r="AC40" s="152">
        <f t="shared" si="4"/>
        <v>32</v>
      </c>
      <c r="AD40" s="10">
        <f t="shared" si="5"/>
        <v>0.82099999999999995</v>
      </c>
      <c r="AE40" s="178">
        <v>36</v>
      </c>
      <c r="AF40" s="178">
        <f t="shared" si="17"/>
        <v>1946</v>
      </c>
      <c r="AG40" s="178"/>
      <c r="AH40" s="178"/>
      <c r="AI40" s="178"/>
      <c r="AJ40" s="178">
        <v>44</v>
      </c>
      <c r="AK40">
        <f t="shared" si="19"/>
        <v>0.89800000000000002</v>
      </c>
      <c r="AL40" s="152">
        <v>37</v>
      </c>
      <c r="AM40" s="152">
        <f t="shared" si="18"/>
        <v>1946</v>
      </c>
      <c r="AN40" s="152">
        <v>21</v>
      </c>
      <c r="AO40" s="152"/>
      <c r="AP40" s="152"/>
      <c r="AQ40" s="152">
        <f t="shared" si="6"/>
        <v>21</v>
      </c>
      <c r="AR40" s="10">
        <f t="shared" si="20"/>
        <v>0.875</v>
      </c>
      <c r="AT40">
        <v>38</v>
      </c>
      <c r="AU40">
        <f t="shared" si="13"/>
        <v>1946</v>
      </c>
    </row>
    <row r="41" spans="1:47">
      <c r="A41" s="152">
        <v>44</v>
      </c>
      <c r="B41" s="251">
        <f t="shared" si="14"/>
        <v>1947</v>
      </c>
      <c r="C41" s="259">
        <f t="shared" si="8"/>
        <v>0.85399999999999998</v>
      </c>
      <c r="D41" s="152">
        <f t="shared" si="21"/>
        <v>0.84799999999999998</v>
      </c>
      <c r="E41" s="152">
        <f t="shared" si="9"/>
        <v>0.83099999999999996</v>
      </c>
      <c r="F41" s="152">
        <f t="shared" si="22"/>
        <v>0.85699999999999998</v>
      </c>
      <c r="G41" s="260">
        <f t="shared" si="10"/>
        <v>0</v>
      </c>
      <c r="H41" s="259">
        <v>0</v>
      </c>
      <c r="I41" s="152">
        <v>0</v>
      </c>
      <c r="J41" s="152">
        <v>0.7</v>
      </c>
      <c r="K41" s="152">
        <v>0.3</v>
      </c>
      <c r="L41" s="152">
        <v>0</v>
      </c>
      <c r="M41" s="260">
        <f t="shared" si="11"/>
        <v>1</v>
      </c>
      <c r="N41" s="259">
        <f t="shared" si="12"/>
        <v>0.83879999999999988</v>
      </c>
      <c r="O41" s="260">
        <f t="shared" si="2"/>
        <v>36.200000000000003</v>
      </c>
      <c r="P41" s="253"/>
      <c r="Q41" s="152">
        <v>34</v>
      </c>
      <c r="R41" s="152">
        <f t="shared" si="15"/>
        <v>1947</v>
      </c>
      <c r="S41" s="152"/>
      <c r="T41" s="152"/>
      <c r="U41" s="152"/>
      <c r="V41" s="152">
        <v>35</v>
      </c>
      <c r="W41">
        <f t="shared" si="3"/>
        <v>0.85399999999999998</v>
      </c>
      <c r="X41" s="152">
        <v>35</v>
      </c>
      <c r="Y41" s="152">
        <f t="shared" si="16"/>
        <v>1947</v>
      </c>
      <c r="Z41" s="152">
        <v>39</v>
      </c>
      <c r="AA41" s="152"/>
      <c r="AB41" s="152"/>
      <c r="AC41" s="152">
        <f t="shared" si="4"/>
        <v>39</v>
      </c>
      <c r="AD41" s="10">
        <f t="shared" si="5"/>
        <v>0.84799999999999998</v>
      </c>
      <c r="AE41" s="178">
        <v>36</v>
      </c>
      <c r="AF41" s="178">
        <f t="shared" si="17"/>
        <v>1947</v>
      </c>
      <c r="AG41" s="178"/>
      <c r="AH41" s="178"/>
      <c r="AI41" s="178"/>
      <c r="AJ41" s="178">
        <v>49</v>
      </c>
      <c r="AK41">
        <f t="shared" si="19"/>
        <v>0.83099999999999996</v>
      </c>
      <c r="AL41" s="152">
        <v>37</v>
      </c>
      <c r="AM41" s="152">
        <f t="shared" si="18"/>
        <v>1947</v>
      </c>
      <c r="AN41" s="152">
        <v>24</v>
      </c>
      <c r="AO41" s="152"/>
      <c r="AP41" s="152"/>
      <c r="AQ41" s="152">
        <f t="shared" si="6"/>
        <v>24</v>
      </c>
      <c r="AR41" s="10">
        <f t="shared" si="20"/>
        <v>0.85699999999999998</v>
      </c>
      <c r="AT41">
        <v>38</v>
      </c>
      <c r="AU41">
        <f t="shared" si="13"/>
        <v>1947</v>
      </c>
    </row>
    <row r="42" spans="1:47">
      <c r="A42" s="152">
        <v>44</v>
      </c>
      <c r="B42" s="251">
        <f t="shared" si="14"/>
        <v>1948</v>
      </c>
      <c r="C42" s="259">
        <f t="shared" si="8"/>
        <v>0.97599999999999998</v>
      </c>
      <c r="D42" s="152">
        <f t="shared" si="21"/>
        <v>1</v>
      </c>
      <c r="E42" s="152">
        <f t="shared" si="9"/>
        <v>0.96699999999999997</v>
      </c>
      <c r="F42" s="152">
        <f t="shared" si="22"/>
        <v>0.96599999999999997</v>
      </c>
      <c r="G42" s="260">
        <f t="shared" si="10"/>
        <v>0</v>
      </c>
      <c r="H42" s="259">
        <v>0</v>
      </c>
      <c r="I42" s="152">
        <v>0</v>
      </c>
      <c r="J42" s="152">
        <v>0.7</v>
      </c>
      <c r="K42" s="152">
        <v>0.3</v>
      </c>
      <c r="L42" s="152">
        <v>0</v>
      </c>
      <c r="M42" s="260">
        <f t="shared" si="11"/>
        <v>1</v>
      </c>
      <c r="N42" s="259">
        <f t="shared" si="12"/>
        <v>0.96669999999999989</v>
      </c>
      <c r="O42" s="260">
        <f t="shared" si="2"/>
        <v>43.1</v>
      </c>
      <c r="P42" s="253"/>
      <c r="Q42" s="152">
        <v>34</v>
      </c>
      <c r="R42" s="152">
        <f t="shared" si="15"/>
        <v>1948</v>
      </c>
      <c r="S42" s="152"/>
      <c r="T42" s="152"/>
      <c r="U42" s="152"/>
      <c r="V42" s="152">
        <v>41</v>
      </c>
      <c r="W42">
        <f t="shared" si="3"/>
        <v>0.97599999999999998</v>
      </c>
      <c r="X42" s="152">
        <v>35</v>
      </c>
      <c r="Y42" s="152">
        <f t="shared" si="16"/>
        <v>1948</v>
      </c>
      <c r="Z42" s="152">
        <v>46</v>
      </c>
      <c r="AA42" s="152"/>
      <c r="AB42" s="152"/>
      <c r="AC42" s="152">
        <f t="shared" si="4"/>
        <v>46</v>
      </c>
      <c r="AD42" s="10">
        <f t="shared" si="5"/>
        <v>1</v>
      </c>
      <c r="AE42" s="178">
        <v>36</v>
      </c>
      <c r="AF42" s="178">
        <f t="shared" si="17"/>
        <v>1948</v>
      </c>
      <c r="AG42" s="178"/>
      <c r="AH42" s="178"/>
      <c r="AI42" s="178"/>
      <c r="AJ42" s="178">
        <v>59</v>
      </c>
      <c r="AK42">
        <f t="shared" si="19"/>
        <v>0.96699999999999997</v>
      </c>
      <c r="AL42" s="152">
        <v>37</v>
      </c>
      <c r="AM42" s="152">
        <f t="shared" si="18"/>
        <v>1948</v>
      </c>
      <c r="AN42" s="152">
        <v>28</v>
      </c>
      <c r="AO42" s="152"/>
      <c r="AP42" s="152"/>
      <c r="AQ42" s="152">
        <f t="shared" si="6"/>
        <v>28</v>
      </c>
      <c r="AR42" s="10">
        <f t="shared" si="20"/>
        <v>0.96599999999999997</v>
      </c>
      <c r="AT42">
        <v>38</v>
      </c>
      <c r="AU42">
        <f t="shared" si="13"/>
        <v>1948</v>
      </c>
    </row>
    <row r="43" spans="1:47">
      <c r="A43" s="152">
        <v>44</v>
      </c>
      <c r="B43" s="251">
        <f t="shared" si="14"/>
        <v>1949</v>
      </c>
      <c r="C43" s="259">
        <f t="shared" si="8"/>
        <v>0.97699999999999998</v>
      </c>
      <c r="D43" s="152">
        <f t="shared" si="21"/>
        <v>0.95799999999999996</v>
      </c>
      <c r="E43" s="152">
        <f t="shared" si="9"/>
        <v>0.98399999999999999</v>
      </c>
      <c r="F43" s="152">
        <f t="shared" si="22"/>
        <v>0.93500000000000005</v>
      </c>
      <c r="G43" s="260">
        <f t="shared" si="10"/>
        <v>0</v>
      </c>
      <c r="H43" s="259">
        <v>0</v>
      </c>
      <c r="I43" s="152">
        <v>0</v>
      </c>
      <c r="J43" s="152">
        <v>0.7</v>
      </c>
      <c r="K43" s="152">
        <v>0.3</v>
      </c>
      <c r="L43" s="152">
        <v>0</v>
      </c>
      <c r="M43" s="260">
        <f t="shared" si="11"/>
        <v>1</v>
      </c>
      <c r="N43" s="259">
        <f t="shared" si="12"/>
        <v>0.96930000000000005</v>
      </c>
      <c r="O43" s="260">
        <f t="shared" si="2"/>
        <v>44.6</v>
      </c>
      <c r="P43" s="253"/>
      <c r="Q43" s="152">
        <v>34</v>
      </c>
      <c r="R43" s="152">
        <f t="shared" si="15"/>
        <v>1949</v>
      </c>
      <c r="S43" s="152"/>
      <c r="T43" s="152"/>
      <c r="U43" s="152"/>
      <c r="V43" s="152">
        <v>42</v>
      </c>
      <c r="W43">
        <f t="shared" si="3"/>
        <v>0.97699999999999998</v>
      </c>
      <c r="X43" s="152">
        <v>35</v>
      </c>
      <c r="Y43" s="152">
        <f t="shared" si="16"/>
        <v>1949</v>
      </c>
      <c r="Z43" s="152">
        <v>46</v>
      </c>
      <c r="AA43" s="152"/>
      <c r="AB43" s="152"/>
      <c r="AC43" s="152">
        <f t="shared" si="4"/>
        <v>46</v>
      </c>
      <c r="AD43" s="10">
        <f t="shared" si="5"/>
        <v>0.95799999999999996</v>
      </c>
      <c r="AE43" s="178">
        <v>36</v>
      </c>
      <c r="AF43" s="178">
        <f t="shared" si="17"/>
        <v>1949</v>
      </c>
      <c r="AG43" s="178"/>
      <c r="AH43" s="178"/>
      <c r="AI43" s="178"/>
      <c r="AJ43" s="178">
        <v>61</v>
      </c>
      <c r="AK43">
        <f t="shared" si="19"/>
        <v>0.98399999999999999</v>
      </c>
      <c r="AL43" s="152">
        <v>37</v>
      </c>
      <c r="AM43" s="152">
        <f t="shared" si="18"/>
        <v>1949</v>
      </c>
      <c r="AN43" s="152">
        <v>29</v>
      </c>
      <c r="AO43" s="152"/>
      <c r="AP43" s="152"/>
      <c r="AQ43" s="152">
        <f t="shared" si="6"/>
        <v>29</v>
      </c>
      <c r="AR43" s="10">
        <f t="shared" si="20"/>
        <v>0.93500000000000005</v>
      </c>
      <c r="AT43">
        <v>38</v>
      </c>
      <c r="AU43">
        <f t="shared" si="13"/>
        <v>1949</v>
      </c>
    </row>
    <row r="44" spans="1:47">
      <c r="A44" s="152">
        <v>44</v>
      </c>
      <c r="B44" s="251">
        <f t="shared" si="14"/>
        <v>1950</v>
      </c>
      <c r="C44" s="259">
        <f t="shared" si="8"/>
        <v>0.95599999999999996</v>
      </c>
      <c r="D44" s="152">
        <f t="shared" si="21"/>
        <v>0.96</v>
      </c>
      <c r="E44" s="152">
        <f t="shared" si="9"/>
        <v>0.96899999999999997</v>
      </c>
      <c r="F44" s="152">
        <f t="shared" si="22"/>
        <v>0.96899999999999997</v>
      </c>
      <c r="G44" s="260">
        <f t="shared" si="10"/>
        <v>0</v>
      </c>
      <c r="H44" s="259">
        <v>0</v>
      </c>
      <c r="I44" s="152">
        <v>0</v>
      </c>
      <c r="J44" s="152">
        <v>0.7</v>
      </c>
      <c r="K44" s="152">
        <v>0.3</v>
      </c>
      <c r="L44" s="152">
        <v>0</v>
      </c>
      <c r="M44" s="260">
        <f t="shared" si="11"/>
        <v>1</v>
      </c>
      <c r="N44" s="259">
        <f t="shared" si="12"/>
        <v>0.96899999999999986</v>
      </c>
      <c r="O44" s="260">
        <f t="shared" si="2"/>
        <v>46</v>
      </c>
      <c r="P44" s="253"/>
      <c r="Q44" s="152">
        <v>34</v>
      </c>
      <c r="R44" s="152">
        <f t="shared" si="15"/>
        <v>1950</v>
      </c>
      <c r="S44" s="152"/>
      <c r="T44" s="152"/>
      <c r="U44" s="152"/>
      <c r="V44" s="152">
        <v>43</v>
      </c>
      <c r="W44">
        <f t="shared" si="3"/>
        <v>0.95599999999999996</v>
      </c>
      <c r="X44" s="152">
        <v>35</v>
      </c>
      <c r="Y44" s="152">
        <f t="shared" si="16"/>
        <v>1950</v>
      </c>
      <c r="Z44" s="152">
        <v>48</v>
      </c>
      <c r="AA44" s="152"/>
      <c r="AB44" s="152"/>
      <c r="AC44" s="152">
        <f t="shared" si="4"/>
        <v>48</v>
      </c>
      <c r="AD44" s="10">
        <f t="shared" si="5"/>
        <v>0.96</v>
      </c>
      <c r="AE44" s="178">
        <v>36</v>
      </c>
      <c r="AF44" s="178">
        <f t="shared" si="17"/>
        <v>1950</v>
      </c>
      <c r="AG44" s="178"/>
      <c r="AH44" s="178"/>
      <c r="AI44" s="178"/>
      <c r="AJ44" s="178">
        <v>62</v>
      </c>
      <c r="AK44">
        <f t="shared" si="19"/>
        <v>0.96899999999999997</v>
      </c>
      <c r="AL44" s="152">
        <v>37</v>
      </c>
      <c r="AM44" s="152">
        <f t="shared" si="18"/>
        <v>1950</v>
      </c>
      <c r="AN44" s="152">
        <v>31</v>
      </c>
      <c r="AO44" s="152"/>
      <c r="AP44" s="152"/>
      <c r="AQ44" s="152">
        <f t="shared" si="6"/>
        <v>31</v>
      </c>
      <c r="AR44" s="10">
        <f t="shared" si="20"/>
        <v>0.96899999999999997</v>
      </c>
      <c r="AT44">
        <v>38</v>
      </c>
      <c r="AU44">
        <f t="shared" si="13"/>
        <v>1950</v>
      </c>
    </row>
    <row r="45" spans="1:47">
      <c r="A45" s="152">
        <v>44</v>
      </c>
      <c r="B45" s="251">
        <f t="shared" si="14"/>
        <v>1951</v>
      </c>
      <c r="C45" s="259">
        <f t="shared" si="8"/>
        <v>0.95699999999999996</v>
      </c>
      <c r="D45" s="152">
        <f t="shared" si="21"/>
        <v>0.98</v>
      </c>
      <c r="E45" s="152">
        <f t="shared" si="9"/>
        <v>0.98499999999999999</v>
      </c>
      <c r="F45" s="152">
        <f t="shared" si="22"/>
        <v>0.94099999999999995</v>
      </c>
      <c r="G45" s="260">
        <f t="shared" si="10"/>
        <v>0</v>
      </c>
      <c r="H45" s="259">
        <v>0</v>
      </c>
      <c r="I45" s="152">
        <v>0</v>
      </c>
      <c r="J45" s="152">
        <v>0.7</v>
      </c>
      <c r="K45" s="152">
        <v>0.3</v>
      </c>
      <c r="L45" s="152">
        <v>0</v>
      </c>
      <c r="M45" s="260">
        <f t="shared" si="11"/>
        <v>1</v>
      </c>
      <c r="N45" s="259">
        <f t="shared" si="12"/>
        <v>0.9718</v>
      </c>
      <c r="O45" s="260">
        <f t="shared" si="2"/>
        <v>47.5</v>
      </c>
      <c r="P45" s="253"/>
      <c r="Q45" s="152">
        <v>34</v>
      </c>
      <c r="R45" s="152">
        <f t="shared" si="15"/>
        <v>1951</v>
      </c>
      <c r="S45" s="152"/>
      <c r="T45" s="152"/>
      <c r="U45" s="152"/>
      <c r="V45" s="152">
        <v>45</v>
      </c>
      <c r="W45">
        <f t="shared" si="3"/>
        <v>0.95699999999999996</v>
      </c>
      <c r="X45" s="152">
        <v>35</v>
      </c>
      <c r="Y45" s="152">
        <f t="shared" si="16"/>
        <v>1951</v>
      </c>
      <c r="Z45" s="152">
        <v>50</v>
      </c>
      <c r="AA45" s="152"/>
      <c r="AB45" s="152"/>
      <c r="AC45" s="152">
        <f t="shared" si="4"/>
        <v>50</v>
      </c>
      <c r="AD45" s="10">
        <f t="shared" si="5"/>
        <v>0.98</v>
      </c>
      <c r="AE45" s="178">
        <v>36</v>
      </c>
      <c r="AF45" s="178">
        <f t="shared" si="17"/>
        <v>1951</v>
      </c>
      <c r="AG45" s="178"/>
      <c r="AH45" s="178"/>
      <c r="AI45" s="178"/>
      <c r="AJ45" s="178">
        <v>64</v>
      </c>
      <c r="AK45">
        <f t="shared" si="19"/>
        <v>0.98499999999999999</v>
      </c>
      <c r="AL45" s="152">
        <v>37</v>
      </c>
      <c r="AM45" s="152">
        <f t="shared" si="18"/>
        <v>1951</v>
      </c>
      <c r="AN45" s="152">
        <v>32</v>
      </c>
      <c r="AO45" s="152"/>
      <c r="AP45" s="152"/>
      <c r="AQ45" s="152">
        <f t="shared" si="6"/>
        <v>32</v>
      </c>
      <c r="AR45" s="10">
        <f t="shared" si="20"/>
        <v>0.94099999999999995</v>
      </c>
      <c r="AT45">
        <v>38</v>
      </c>
      <c r="AU45">
        <f t="shared" si="13"/>
        <v>1951</v>
      </c>
    </row>
    <row r="46" spans="1:47">
      <c r="A46" s="152">
        <v>44</v>
      </c>
      <c r="B46" s="251">
        <f t="shared" si="14"/>
        <v>1952</v>
      </c>
      <c r="C46" s="259">
        <f t="shared" si="8"/>
        <v>0.97899999999999998</v>
      </c>
      <c r="D46" s="152">
        <f t="shared" si="21"/>
        <v>0.96199999999999997</v>
      </c>
      <c r="E46" s="152">
        <f t="shared" si="9"/>
        <v>0.95599999999999996</v>
      </c>
      <c r="F46" s="152">
        <f t="shared" si="22"/>
        <v>0.94399999999999995</v>
      </c>
      <c r="G46" s="260">
        <f t="shared" si="10"/>
        <v>0</v>
      </c>
      <c r="H46" s="259">
        <v>0</v>
      </c>
      <c r="I46" s="152">
        <v>0</v>
      </c>
      <c r="J46" s="152">
        <v>0.7</v>
      </c>
      <c r="K46" s="152">
        <v>0.3</v>
      </c>
      <c r="L46" s="152">
        <v>0</v>
      </c>
      <c r="M46" s="260">
        <f t="shared" si="11"/>
        <v>1</v>
      </c>
      <c r="N46" s="259">
        <f t="shared" si="12"/>
        <v>0.95239999999999991</v>
      </c>
      <c r="O46" s="260">
        <f t="shared" si="2"/>
        <v>48.9</v>
      </c>
      <c r="P46" s="253"/>
      <c r="Q46" s="152">
        <v>34</v>
      </c>
      <c r="R46" s="152">
        <f t="shared" si="15"/>
        <v>1952</v>
      </c>
      <c r="S46" s="152"/>
      <c r="T46" s="152"/>
      <c r="U46" s="152"/>
      <c r="V46" s="152">
        <v>47</v>
      </c>
      <c r="W46">
        <f t="shared" si="3"/>
        <v>0.97899999999999998</v>
      </c>
      <c r="X46" s="152">
        <v>35</v>
      </c>
      <c r="Y46" s="152">
        <f t="shared" si="16"/>
        <v>1952</v>
      </c>
      <c r="Z46" s="152">
        <v>51</v>
      </c>
      <c r="AA46" s="152"/>
      <c r="AB46" s="152"/>
      <c r="AC46" s="152">
        <f t="shared" si="4"/>
        <v>51</v>
      </c>
      <c r="AD46" s="10">
        <f t="shared" si="5"/>
        <v>0.96199999999999997</v>
      </c>
      <c r="AE46" s="178">
        <v>36</v>
      </c>
      <c r="AF46" s="178">
        <f t="shared" si="17"/>
        <v>1952</v>
      </c>
      <c r="AG46" s="178"/>
      <c r="AH46" s="178"/>
      <c r="AI46" s="178"/>
      <c r="AJ46" s="178">
        <v>65</v>
      </c>
      <c r="AK46">
        <f t="shared" si="19"/>
        <v>0.95599999999999996</v>
      </c>
      <c r="AL46" s="152">
        <v>37</v>
      </c>
      <c r="AM46" s="152">
        <f t="shared" si="18"/>
        <v>1952</v>
      </c>
      <c r="AN46" s="152">
        <v>34</v>
      </c>
      <c r="AO46" s="152"/>
      <c r="AP46" s="152"/>
      <c r="AQ46" s="152">
        <f t="shared" si="6"/>
        <v>34</v>
      </c>
      <c r="AR46" s="10">
        <f t="shared" si="20"/>
        <v>0.94399999999999995</v>
      </c>
      <c r="AT46">
        <v>38</v>
      </c>
      <c r="AU46">
        <f t="shared" si="13"/>
        <v>1952</v>
      </c>
    </row>
    <row r="47" spans="1:47">
      <c r="A47" s="152">
        <v>44</v>
      </c>
      <c r="B47" s="251">
        <f t="shared" si="14"/>
        <v>1953</v>
      </c>
      <c r="C47" s="259">
        <f t="shared" si="8"/>
        <v>0.94099999999999995</v>
      </c>
      <c r="D47" s="152">
        <f t="shared" si="21"/>
        <v>0.94599999999999995</v>
      </c>
      <c r="E47" s="152">
        <f t="shared" si="9"/>
        <v>1</v>
      </c>
      <c r="F47" s="152">
        <f t="shared" si="22"/>
        <v>0.94699999999999995</v>
      </c>
      <c r="G47" s="260">
        <f t="shared" si="10"/>
        <v>0</v>
      </c>
      <c r="H47" s="259">
        <v>0</v>
      </c>
      <c r="I47" s="152">
        <v>0</v>
      </c>
      <c r="J47" s="152">
        <v>0.7</v>
      </c>
      <c r="K47" s="152">
        <v>0.3</v>
      </c>
      <c r="L47" s="152">
        <v>0</v>
      </c>
      <c r="M47" s="260">
        <f t="shared" si="11"/>
        <v>1</v>
      </c>
      <c r="N47" s="259">
        <f t="shared" si="12"/>
        <v>0.98409999999999997</v>
      </c>
      <c r="O47" s="260">
        <f t="shared" si="2"/>
        <v>51.3</v>
      </c>
      <c r="P47" s="253"/>
      <c r="Q47" s="152">
        <v>34</v>
      </c>
      <c r="R47" s="152">
        <f t="shared" si="15"/>
        <v>1953</v>
      </c>
      <c r="S47" s="152"/>
      <c r="T47" s="152"/>
      <c r="U47" s="152"/>
      <c r="V47" s="152">
        <v>48</v>
      </c>
      <c r="W47">
        <f t="shared" si="3"/>
        <v>0.94099999999999995</v>
      </c>
      <c r="X47" s="152">
        <v>35</v>
      </c>
      <c r="Y47" s="152">
        <f t="shared" si="16"/>
        <v>1953</v>
      </c>
      <c r="Z47" s="152">
        <v>53</v>
      </c>
      <c r="AA47" s="152"/>
      <c r="AB47" s="152"/>
      <c r="AC47" s="152">
        <f t="shared" si="4"/>
        <v>53</v>
      </c>
      <c r="AD47" s="10">
        <f t="shared" si="5"/>
        <v>0.94599999999999995</v>
      </c>
      <c r="AE47" s="178">
        <v>36</v>
      </c>
      <c r="AF47" s="178">
        <f t="shared" si="17"/>
        <v>1953</v>
      </c>
      <c r="AG47" s="178"/>
      <c r="AH47" s="178"/>
      <c r="AI47" s="178"/>
      <c r="AJ47" s="178">
        <v>68</v>
      </c>
      <c r="AK47">
        <f t="shared" si="19"/>
        <v>1</v>
      </c>
      <c r="AL47" s="152">
        <v>37</v>
      </c>
      <c r="AM47" s="152">
        <f t="shared" si="18"/>
        <v>1953</v>
      </c>
      <c r="AN47" s="152">
        <v>36</v>
      </c>
      <c r="AO47" s="152"/>
      <c r="AP47" s="152"/>
      <c r="AQ47" s="152">
        <f t="shared" si="6"/>
        <v>36</v>
      </c>
      <c r="AR47" s="10">
        <f t="shared" si="20"/>
        <v>0.94699999999999995</v>
      </c>
      <c r="AT47">
        <v>38</v>
      </c>
      <c r="AU47">
        <f t="shared" si="13"/>
        <v>1953</v>
      </c>
    </row>
    <row r="48" spans="1:47">
      <c r="A48" s="152">
        <v>44</v>
      </c>
      <c r="B48" s="251">
        <f t="shared" si="14"/>
        <v>1954</v>
      </c>
      <c r="C48" s="259">
        <f t="shared" si="8"/>
        <v>0.96199999999999997</v>
      </c>
      <c r="D48" s="152">
        <f t="shared" si="21"/>
        <v>0.94899999999999995</v>
      </c>
      <c r="E48" s="152">
        <f t="shared" si="9"/>
        <v>0.97099999999999997</v>
      </c>
      <c r="F48" s="152">
        <f t="shared" si="22"/>
        <v>0.95</v>
      </c>
      <c r="G48" s="260">
        <f t="shared" si="10"/>
        <v>0</v>
      </c>
      <c r="H48" s="259">
        <v>0</v>
      </c>
      <c r="I48" s="152">
        <v>0</v>
      </c>
      <c r="J48" s="152">
        <v>0.7</v>
      </c>
      <c r="K48" s="152">
        <v>0.3</v>
      </c>
      <c r="L48" s="152">
        <v>0</v>
      </c>
      <c r="M48" s="260">
        <f t="shared" si="11"/>
        <v>1</v>
      </c>
      <c r="N48" s="259">
        <f t="shared" si="12"/>
        <v>0.96469999999999989</v>
      </c>
      <c r="O48" s="260">
        <f t="shared" si="2"/>
        <v>52.1</v>
      </c>
      <c r="P48" s="253"/>
      <c r="Q48" s="152">
        <v>34</v>
      </c>
      <c r="R48" s="152">
        <f t="shared" si="15"/>
        <v>1954</v>
      </c>
      <c r="S48" s="152"/>
      <c r="T48" s="152"/>
      <c r="U48" s="152"/>
      <c r="V48" s="152">
        <v>51</v>
      </c>
      <c r="W48">
        <f t="shared" si="3"/>
        <v>0.96199999999999997</v>
      </c>
      <c r="X48" s="152">
        <v>35</v>
      </c>
      <c r="Y48" s="152">
        <f t="shared" si="16"/>
        <v>1954</v>
      </c>
      <c r="Z48" s="152">
        <v>56</v>
      </c>
      <c r="AA48" s="152"/>
      <c r="AB48" s="152"/>
      <c r="AC48" s="152">
        <f t="shared" si="4"/>
        <v>56</v>
      </c>
      <c r="AD48" s="10">
        <f t="shared" si="5"/>
        <v>0.94899999999999995</v>
      </c>
      <c r="AE48" s="178">
        <v>36</v>
      </c>
      <c r="AF48" s="178">
        <f t="shared" si="17"/>
        <v>1954</v>
      </c>
      <c r="AG48" s="178"/>
      <c r="AH48" s="178"/>
      <c r="AI48" s="178"/>
      <c r="AJ48" s="178">
        <v>68</v>
      </c>
      <c r="AK48">
        <f t="shared" si="19"/>
        <v>0.97099999999999997</v>
      </c>
      <c r="AL48" s="152">
        <v>37</v>
      </c>
      <c r="AM48" s="152">
        <f t="shared" si="18"/>
        <v>1954</v>
      </c>
      <c r="AN48" s="152">
        <v>38</v>
      </c>
      <c r="AO48" s="152"/>
      <c r="AP48" s="152"/>
      <c r="AQ48" s="152">
        <f t="shared" si="6"/>
        <v>38</v>
      </c>
      <c r="AR48" s="10">
        <f t="shared" si="20"/>
        <v>0.95</v>
      </c>
      <c r="AT48">
        <v>38</v>
      </c>
      <c r="AU48">
        <f t="shared" si="13"/>
        <v>1954</v>
      </c>
    </row>
    <row r="49" spans="1:47">
      <c r="A49" s="152">
        <v>44</v>
      </c>
      <c r="B49" s="251">
        <f t="shared" si="14"/>
        <v>1955</v>
      </c>
      <c r="C49" s="259">
        <f t="shared" si="8"/>
        <v>0.93</v>
      </c>
      <c r="D49" s="152">
        <f t="shared" si="21"/>
        <v>0.95199999999999996</v>
      </c>
      <c r="E49" s="152">
        <f t="shared" si="9"/>
        <v>0.93300000000000005</v>
      </c>
      <c r="F49" s="152">
        <f t="shared" si="22"/>
        <v>0.93</v>
      </c>
      <c r="G49" s="260">
        <f t="shared" si="10"/>
        <v>0</v>
      </c>
      <c r="H49" s="259">
        <v>0</v>
      </c>
      <c r="I49" s="152">
        <v>0</v>
      </c>
      <c r="J49" s="152">
        <v>0.7</v>
      </c>
      <c r="K49" s="152">
        <v>0.3</v>
      </c>
      <c r="L49" s="152">
        <v>0</v>
      </c>
      <c r="M49" s="260">
        <f t="shared" si="11"/>
        <v>1</v>
      </c>
      <c r="N49" s="259">
        <f t="shared" si="12"/>
        <v>0.93210000000000004</v>
      </c>
      <c r="O49" s="260">
        <f t="shared" si="2"/>
        <v>54</v>
      </c>
      <c r="P49" s="253"/>
      <c r="Q49" s="152">
        <v>34</v>
      </c>
      <c r="R49" s="152">
        <f t="shared" si="15"/>
        <v>1955</v>
      </c>
      <c r="S49" s="152"/>
      <c r="T49" s="152"/>
      <c r="U49" s="152"/>
      <c r="V49" s="152">
        <v>53</v>
      </c>
      <c r="W49">
        <f t="shared" si="3"/>
        <v>0.93</v>
      </c>
      <c r="X49" s="152">
        <v>35</v>
      </c>
      <c r="Y49" s="152">
        <f t="shared" si="16"/>
        <v>1955</v>
      </c>
      <c r="Z49" s="152">
        <v>59</v>
      </c>
      <c r="AA49" s="152"/>
      <c r="AB49" s="152"/>
      <c r="AC49" s="152">
        <f t="shared" si="4"/>
        <v>59</v>
      </c>
      <c r="AD49" s="10">
        <f t="shared" si="5"/>
        <v>0.95199999999999996</v>
      </c>
      <c r="AE49" s="178">
        <v>36</v>
      </c>
      <c r="AF49" s="178">
        <f t="shared" si="17"/>
        <v>1955</v>
      </c>
      <c r="AG49" s="178"/>
      <c r="AH49" s="178"/>
      <c r="AI49" s="178"/>
      <c r="AJ49" s="178">
        <v>70</v>
      </c>
      <c r="AK49">
        <f t="shared" si="19"/>
        <v>0.93300000000000005</v>
      </c>
      <c r="AL49" s="152">
        <v>37</v>
      </c>
      <c r="AM49" s="152">
        <f t="shared" si="18"/>
        <v>1955</v>
      </c>
      <c r="AN49" s="152">
        <v>40</v>
      </c>
      <c r="AO49" s="152"/>
      <c r="AP49" s="152"/>
      <c r="AQ49" s="152">
        <f t="shared" si="6"/>
        <v>40</v>
      </c>
      <c r="AR49" s="10">
        <f t="shared" si="20"/>
        <v>0.93</v>
      </c>
      <c r="AT49">
        <v>38</v>
      </c>
      <c r="AU49">
        <f t="shared" si="13"/>
        <v>1955</v>
      </c>
    </row>
    <row r="50" spans="1:47">
      <c r="A50" s="152">
        <v>44</v>
      </c>
      <c r="B50" s="251">
        <f t="shared" si="14"/>
        <v>1956</v>
      </c>
      <c r="C50" s="259">
        <f t="shared" si="8"/>
        <v>0.95</v>
      </c>
      <c r="D50" s="152">
        <f t="shared" si="21"/>
        <v>0.93899999999999995</v>
      </c>
      <c r="E50" s="152">
        <f t="shared" si="9"/>
        <v>0.96199999999999997</v>
      </c>
      <c r="F50" s="152">
        <f t="shared" si="22"/>
        <v>0.93500000000000005</v>
      </c>
      <c r="G50" s="260">
        <f t="shared" si="10"/>
        <v>0</v>
      </c>
      <c r="H50" s="259">
        <v>0</v>
      </c>
      <c r="I50" s="152">
        <v>0</v>
      </c>
      <c r="J50" s="152">
        <v>0.7</v>
      </c>
      <c r="K50" s="152">
        <v>0.3</v>
      </c>
      <c r="L50" s="152">
        <v>0</v>
      </c>
      <c r="M50" s="260">
        <f t="shared" si="11"/>
        <v>1</v>
      </c>
      <c r="N50" s="259">
        <f t="shared" si="12"/>
        <v>0.95389999999999997</v>
      </c>
      <c r="O50" s="260">
        <f t="shared" si="2"/>
        <v>57.9</v>
      </c>
      <c r="P50" s="253"/>
      <c r="Q50" s="152">
        <v>34</v>
      </c>
      <c r="R50" s="152">
        <f t="shared" si="15"/>
        <v>1956</v>
      </c>
      <c r="S50" s="152"/>
      <c r="T50" s="152"/>
      <c r="U50" s="152"/>
      <c r="V50" s="152">
        <v>57</v>
      </c>
      <c r="W50">
        <f t="shared" si="3"/>
        <v>0.95</v>
      </c>
      <c r="X50" s="152">
        <v>35</v>
      </c>
      <c r="Y50" s="152">
        <f t="shared" si="16"/>
        <v>1956</v>
      </c>
      <c r="Z50" s="152">
        <v>62</v>
      </c>
      <c r="AA50" s="152"/>
      <c r="AB50" s="152"/>
      <c r="AC50" s="152">
        <f t="shared" si="4"/>
        <v>62</v>
      </c>
      <c r="AD50" s="10">
        <f t="shared" si="5"/>
        <v>0.93899999999999995</v>
      </c>
      <c r="AE50" s="178">
        <v>36</v>
      </c>
      <c r="AF50" s="178">
        <f t="shared" si="17"/>
        <v>1956</v>
      </c>
      <c r="AG50" s="178"/>
      <c r="AH50" s="178"/>
      <c r="AI50" s="178"/>
      <c r="AJ50" s="178">
        <v>75</v>
      </c>
      <c r="AK50">
        <f t="shared" si="19"/>
        <v>0.96199999999999997</v>
      </c>
      <c r="AL50" s="152">
        <v>37</v>
      </c>
      <c r="AM50" s="152">
        <f t="shared" si="18"/>
        <v>1956</v>
      </c>
      <c r="AN50" s="152">
        <v>43</v>
      </c>
      <c r="AO50" s="152"/>
      <c r="AP50" s="152"/>
      <c r="AQ50" s="152">
        <f t="shared" si="6"/>
        <v>43</v>
      </c>
      <c r="AR50" s="10">
        <f t="shared" si="20"/>
        <v>0.93500000000000005</v>
      </c>
      <c r="AT50">
        <v>38</v>
      </c>
      <c r="AU50">
        <f t="shared" si="13"/>
        <v>1956</v>
      </c>
    </row>
    <row r="51" spans="1:47">
      <c r="A51" s="152">
        <v>44</v>
      </c>
      <c r="B51" s="251">
        <f t="shared" si="14"/>
        <v>1957</v>
      </c>
      <c r="C51" s="259">
        <f t="shared" si="8"/>
        <v>0.95199999999999996</v>
      </c>
      <c r="D51" s="152">
        <f t="shared" si="21"/>
        <v>0.97099999999999997</v>
      </c>
      <c r="E51" s="152">
        <f t="shared" si="9"/>
        <v>0.96299999999999997</v>
      </c>
      <c r="F51" s="152">
        <f t="shared" si="22"/>
        <v>0.95799999999999996</v>
      </c>
      <c r="G51" s="260">
        <f t="shared" si="10"/>
        <v>0</v>
      </c>
      <c r="H51" s="259">
        <v>0</v>
      </c>
      <c r="I51" s="152">
        <v>0</v>
      </c>
      <c r="J51" s="152">
        <v>0.7</v>
      </c>
      <c r="K51" s="152">
        <v>0.3</v>
      </c>
      <c r="L51" s="152">
        <v>0</v>
      </c>
      <c r="M51" s="260">
        <f t="shared" si="11"/>
        <v>1</v>
      </c>
      <c r="N51" s="259">
        <f t="shared" si="12"/>
        <v>0.96149999999999991</v>
      </c>
      <c r="O51" s="260">
        <f t="shared" si="2"/>
        <v>60.7</v>
      </c>
      <c r="P51" s="253"/>
      <c r="Q51" s="152">
        <v>34</v>
      </c>
      <c r="R51" s="152">
        <f t="shared" si="15"/>
        <v>1957</v>
      </c>
      <c r="S51" s="152"/>
      <c r="T51" s="152"/>
      <c r="U51" s="152"/>
      <c r="V51" s="152">
        <v>60</v>
      </c>
      <c r="W51">
        <f t="shared" si="3"/>
        <v>0.95199999999999996</v>
      </c>
      <c r="X51" s="152">
        <v>35</v>
      </c>
      <c r="Y51" s="152">
        <f t="shared" si="16"/>
        <v>1957</v>
      </c>
      <c r="Z51" s="152">
        <v>66</v>
      </c>
      <c r="AA51" s="152"/>
      <c r="AB51" s="152"/>
      <c r="AC51" s="152">
        <f t="shared" si="4"/>
        <v>66</v>
      </c>
      <c r="AD51" s="10">
        <f t="shared" si="5"/>
        <v>0.97099999999999997</v>
      </c>
      <c r="AE51" s="178">
        <v>36</v>
      </c>
      <c r="AF51" s="178">
        <f t="shared" si="17"/>
        <v>1957</v>
      </c>
      <c r="AG51" s="178"/>
      <c r="AH51" s="178"/>
      <c r="AI51" s="178"/>
      <c r="AJ51" s="178">
        <v>78</v>
      </c>
      <c r="AK51">
        <f t="shared" si="19"/>
        <v>0.96299999999999997</v>
      </c>
      <c r="AL51" s="152">
        <v>37</v>
      </c>
      <c r="AM51" s="152">
        <f t="shared" si="18"/>
        <v>1957</v>
      </c>
      <c r="AN51" s="152">
        <v>46</v>
      </c>
      <c r="AO51" s="152"/>
      <c r="AP51" s="152"/>
      <c r="AQ51" s="152">
        <f t="shared" si="6"/>
        <v>46</v>
      </c>
      <c r="AR51" s="10">
        <f t="shared" si="20"/>
        <v>0.95799999999999996</v>
      </c>
      <c r="AT51">
        <v>38</v>
      </c>
      <c r="AU51">
        <f t="shared" si="13"/>
        <v>1957</v>
      </c>
    </row>
    <row r="52" spans="1:47">
      <c r="A52" s="152">
        <v>44</v>
      </c>
      <c r="B52" s="251">
        <f t="shared" si="14"/>
        <v>1958</v>
      </c>
      <c r="C52" s="259">
        <f t="shared" si="8"/>
        <v>0.96899999999999997</v>
      </c>
      <c r="D52" s="152">
        <f t="shared" si="21"/>
        <v>0.94399999999999995</v>
      </c>
      <c r="E52" s="152">
        <f t="shared" si="9"/>
        <v>0.96399999999999997</v>
      </c>
      <c r="F52" s="152">
        <f t="shared" si="22"/>
        <v>0.94099999999999995</v>
      </c>
      <c r="G52" s="260">
        <f t="shared" si="10"/>
        <v>0</v>
      </c>
      <c r="H52" s="259">
        <v>0</v>
      </c>
      <c r="I52" s="152">
        <v>0</v>
      </c>
      <c r="J52" s="152">
        <v>0.7</v>
      </c>
      <c r="K52" s="152">
        <v>0.3</v>
      </c>
      <c r="L52" s="152">
        <v>0</v>
      </c>
      <c r="M52" s="260">
        <f t="shared" si="11"/>
        <v>1</v>
      </c>
      <c r="N52" s="259">
        <f t="shared" si="12"/>
        <v>0.95709999999999995</v>
      </c>
      <c r="O52" s="260">
        <f t="shared" si="2"/>
        <v>63.1</v>
      </c>
      <c r="P52" s="253"/>
      <c r="Q52" s="152">
        <v>34</v>
      </c>
      <c r="R52" s="152">
        <f t="shared" si="15"/>
        <v>1958</v>
      </c>
      <c r="S52" s="152"/>
      <c r="T52" s="152"/>
      <c r="U52" s="152"/>
      <c r="V52" s="152">
        <v>63</v>
      </c>
      <c r="W52">
        <f t="shared" si="3"/>
        <v>0.96899999999999997</v>
      </c>
      <c r="X52" s="152">
        <v>35</v>
      </c>
      <c r="Y52" s="152">
        <f t="shared" si="16"/>
        <v>1958</v>
      </c>
      <c r="Z52" s="152">
        <v>68</v>
      </c>
      <c r="AA52" s="152"/>
      <c r="AB52" s="152"/>
      <c r="AC52" s="152">
        <f t="shared" si="4"/>
        <v>68</v>
      </c>
      <c r="AD52" s="10">
        <f t="shared" si="5"/>
        <v>0.94399999999999995</v>
      </c>
      <c r="AE52" s="178">
        <v>36</v>
      </c>
      <c r="AF52" s="178">
        <f t="shared" si="17"/>
        <v>1958</v>
      </c>
      <c r="AG52" s="178"/>
      <c r="AH52" s="178"/>
      <c r="AI52" s="178"/>
      <c r="AJ52" s="178">
        <v>81</v>
      </c>
      <c r="AK52">
        <f t="shared" si="19"/>
        <v>0.96399999999999997</v>
      </c>
      <c r="AL52" s="152">
        <v>37</v>
      </c>
      <c r="AM52" s="152">
        <f t="shared" si="18"/>
        <v>1958</v>
      </c>
      <c r="AN52" s="152">
        <v>48</v>
      </c>
      <c r="AO52" s="152"/>
      <c r="AP52" s="152"/>
      <c r="AQ52" s="152">
        <f t="shared" si="6"/>
        <v>48</v>
      </c>
      <c r="AR52" s="10">
        <f t="shared" si="20"/>
        <v>0.94099999999999995</v>
      </c>
      <c r="AT52">
        <v>38</v>
      </c>
      <c r="AU52">
        <f t="shared" si="13"/>
        <v>1958</v>
      </c>
    </row>
    <row r="53" spans="1:47">
      <c r="A53" s="152">
        <v>44</v>
      </c>
      <c r="B53" s="251">
        <f t="shared" si="14"/>
        <v>1959</v>
      </c>
      <c r="C53" s="259">
        <f t="shared" si="8"/>
        <v>0.95599999999999996</v>
      </c>
      <c r="D53" s="152">
        <f t="shared" si="21"/>
        <v>0.98599999999999999</v>
      </c>
      <c r="E53" s="152">
        <f t="shared" si="9"/>
        <v>0.97699999999999998</v>
      </c>
      <c r="F53" s="152">
        <f t="shared" si="22"/>
        <v>0.96199999999999997</v>
      </c>
      <c r="G53" s="260">
        <f t="shared" si="10"/>
        <v>0</v>
      </c>
      <c r="H53" s="259">
        <v>0</v>
      </c>
      <c r="I53" s="152">
        <v>0</v>
      </c>
      <c r="J53" s="152">
        <v>0.7</v>
      </c>
      <c r="K53" s="152">
        <v>0.3</v>
      </c>
      <c r="L53" s="152">
        <v>0</v>
      </c>
      <c r="M53" s="260">
        <f t="shared" si="11"/>
        <v>1</v>
      </c>
      <c r="N53" s="259">
        <f t="shared" si="12"/>
        <v>0.97249999999999992</v>
      </c>
      <c r="O53" s="260">
        <f t="shared" si="2"/>
        <v>65.900000000000006</v>
      </c>
      <c r="P53" s="253"/>
      <c r="Q53" s="152">
        <v>34</v>
      </c>
      <c r="R53" s="152">
        <f t="shared" si="15"/>
        <v>1959</v>
      </c>
      <c r="S53" s="152"/>
      <c r="T53" s="152"/>
      <c r="U53" s="152"/>
      <c r="V53" s="152">
        <v>65</v>
      </c>
      <c r="W53">
        <f t="shared" si="3"/>
        <v>0.95599999999999996</v>
      </c>
      <c r="X53" s="152">
        <v>35</v>
      </c>
      <c r="Y53" s="152">
        <f t="shared" si="16"/>
        <v>1959</v>
      </c>
      <c r="Z53" s="152">
        <v>72</v>
      </c>
      <c r="AA53" s="152"/>
      <c r="AB53" s="152"/>
      <c r="AC53" s="152">
        <f t="shared" si="4"/>
        <v>72</v>
      </c>
      <c r="AD53" s="10">
        <f t="shared" si="5"/>
        <v>0.98599999999999999</v>
      </c>
      <c r="AE53" s="178">
        <v>36</v>
      </c>
      <c r="AF53" s="178">
        <f t="shared" si="17"/>
        <v>1959</v>
      </c>
      <c r="AG53" s="178"/>
      <c r="AH53" s="178"/>
      <c r="AI53" s="178"/>
      <c r="AJ53" s="178">
        <v>84</v>
      </c>
      <c r="AK53">
        <f t="shared" si="19"/>
        <v>0.97699999999999998</v>
      </c>
      <c r="AL53" s="152">
        <v>37</v>
      </c>
      <c r="AM53" s="152">
        <f t="shared" si="18"/>
        <v>1959</v>
      </c>
      <c r="AN53" s="152">
        <v>51</v>
      </c>
      <c r="AO53" s="152"/>
      <c r="AP53" s="152"/>
      <c r="AQ53" s="152">
        <f t="shared" si="6"/>
        <v>51</v>
      </c>
      <c r="AR53" s="10">
        <f t="shared" si="20"/>
        <v>0.96199999999999997</v>
      </c>
      <c r="AT53">
        <v>38</v>
      </c>
      <c r="AU53">
        <f t="shared" si="13"/>
        <v>1959</v>
      </c>
    </row>
    <row r="54" spans="1:47">
      <c r="A54" s="152">
        <v>44</v>
      </c>
      <c r="B54" s="251">
        <f t="shared" si="14"/>
        <v>1960</v>
      </c>
      <c r="C54" s="259">
        <f t="shared" si="8"/>
        <v>0.98599999999999999</v>
      </c>
      <c r="D54" s="152">
        <f t="shared" si="21"/>
        <v>0.97299999999999998</v>
      </c>
      <c r="E54" s="152">
        <f t="shared" si="9"/>
        <v>1</v>
      </c>
      <c r="F54" s="152">
        <f t="shared" si="22"/>
        <v>0.96399999999999997</v>
      </c>
      <c r="G54" s="260">
        <f t="shared" si="10"/>
        <v>0</v>
      </c>
      <c r="H54" s="259">
        <v>0</v>
      </c>
      <c r="I54" s="152">
        <v>0</v>
      </c>
      <c r="J54" s="152">
        <v>0.5</v>
      </c>
      <c r="K54" s="152">
        <v>0.5</v>
      </c>
      <c r="L54" s="152">
        <v>0</v>
      </c>
      <c r="M54" s="260">
        <f t="shared" si="11"/>
        <v>1</v>
      </c>
      <c r="N54" s="259">
        <f t="shared" si="12"/>
        <v>0.98199999999999998</v>
      </c>
      <c r="O54" s="260">
        <f t="shared" si="2"/>
        <v>67.8</v>
      </c>
      <c r="P54" s="253"/>
      <c r="Q54" s="152">
        <v>34</v>
      </c>
      <c r="R54" s="152">
        <f t="shared" si="15"/>
        <v>1960</v>
      </c>
      <c r="S54" s="152"/>
      <c r="T54" s="152"/>
      <c r="U54" s="152"/>
      <c r="V54" s="152">
        <v>68</v>
      </c>
      <c r="W54">
        <f t="shared" si="3"/>
        <v>0.98599999999999999</v>
      </c>
      <c r="X54" s="152">
        <v>35</v>
      </c>
      <c r="Y54" s="152">
        <f t="shared" si="16"/>
        <v>1960</v>
      </c>
      <c r="Z54" s="152">
        <v>73</v>
      </c>
      <c r="AA54" s="152"/>
      <c r="AB54" s="152"/>
      <c r="AC54" s="152">
        <f t="shared" si="4"/>
        <v>73</v>
      </c>
      <c r="AD54" s="10">
        <f t="shared" si="5"/>
        <v>0.97299999999999998</v>
      </c>
      <c r="AE54" s="178">
        <v>36</v>
      </c>
      <c r="AF54" s="178">
        <f t="shared" si="17"/>
        <v>1960</v>
      </c>
      <c r="AG54" s="178"/>
      <c r="AH54" s="178"/>
      <c r="AI54" s="178"/>
      <c r="AJ54" s="178">
        <v>86</v>
      </c>
      <c r="AK54">
        <f t="shared" si="19"/>
        <v>1</v>
      </c>
      <c r="AL54" s="152">
        <v>37</v>
      </c>
      <c r="AM54" s="152">
        <f t="shared" si="18"/>
        <v>1960</v>
      </c>
      <c r="AN54" s="152">
        <v>53</v>
      </c>
      <c r="AO54" s="152"/>
      <c r="AP54" s="152"/>
      <c r="AQ54" s="152">
        <f t="shared" si="6"/>
        <v>53</v>
      </c>
      <c r="AR54" s="10">
        <f t="shared" si="20"/>
        <v>0.96399999999999997</v>
      </c>
      <c r="AT54">
        <v>38</v>
      </c>
      <c r="AU54">
        <f t="shared" si="13"/>
        <v>1960</v>
      </c>
    </row>
    <row r="55" spans="1:47">
      <c r="A55" s="152">
        <v>44</v>
      </c>
      <c r="B55" s="251">
        <f t="shared" si="14"/>
        <v>1961</v>
      </c>
      <c r="C55" s="259">
        <f t="shared" si="8"/>
        <v>0.97199999999999998</v>
      </c>
      <c r="D55" s="152">
        <f t="shared" si="21"/>
        <v>0.97399999999999998</v>
      </c>
      <c r="E55" s="152">
        <f t="shared" si="9"/>
        <v>0.98899999999999999</v>
      </c>
      <c r="F55" s="152">
        <f t="shared" si="22"/>
        <v>0.98199999999999998</v>
      </c>
      <c r="G55" s="260">
        <f t="shared" si="10"/>
        <v>0</v>
      </c>
      <c r="H55" s="259">
        <v>0</v>
      </c>
      <c r="I55" s="152">
        <v>0</v>
      </c>
      <c r="J55" s="152">
        <v>0.5</v>
      </c>
      <c r="K55" s="152">
        <v>0.5</v>
      </c>
      <c r="L55" s="152">
        <v>0</v>
      </c>
      <c r="M55" s="260">
        <f t="shared" si="11"/>
        <v>1</v>
      </c>
      <c r="N55" s="259">
        <f t="shared" si="12"/>
        <v>0.98550000000000004</v>
      </c>
      <c r="O55" s="260">
        <f t="shared" si="2"/>
        <v>69</v>
      </c>
      <c r="P55" s="253"/>
      <c r="Q55" s="152">
        <v>34</v>
      </c>
      <c r="R55" s="152">
        <f t="shared" si="15"/>
        <v>1961</v>
      </c>
      <c r="S55" s="152"/>
      <c r="T55" s="152"/>
      <c r="U55" s="152"/>
      <c r="V55" s="152">
        <v>69</v>
      </c>
      <c r="W55">
        <f t="shared" si="3"/>
        <v>0.97199999999999998</v>
      </c>
      <c r="X55" s="152">
        <v>35</v>
      </c>
      <c r="Y55" s="152">
        <f t="shared" si="16"/>
        <v>1961</v>
      </c>
      <c r="Z55" s="152">
        <v>75</v>
      </c>
      <c r="AA55" s="152"/>
      <c r="AB55" s="152"/>
      <c r="AC55" s="152">
        <f t="shared" si="4"/>
        <v>75</v>
      </c>
      <c r="AD55" s="10">
        <f t="shared" si="5"/>
        <v>0.97399999999999998</v>
      </c>
      <c r="AE55" s="178">
        <v>36</v>
      </c>
      <c r="AF55" s="178">
        <f t="shared" si="17"/>
        <v>1961</v>
      </c>
      <c r="AG55" s="178"/>
      <c r="AH55" s="178"/>
      <c r="AI55" s="178"/>
      <c r="AJ55" s="178">
        <v>86</v>
      </c>
      <c r="AK55">
        <f t="shared" si="19"/>
        <v>0.98899999999999999</v>
      </c>
      <c r="AL55" s="152">
        <v>37</v>
      </c>
      <c r="AM55" s="152">
        <f t="shared" si="18"/>
        <v>1961</v>
      </c>
      <c r="AN55" s="152">
        <v>55</v>
      </c>
      <c r="AO55" s="152"/>
      <c r="AP55" s="152"/>
      <c r="AQ55" s="152">
        <f t="shared" si="6"/>
        <v>55</v>
      </c>
      <c r="AR55" s="10">
        <f t="shared" si="20"/>
        <v>0.98199999999999998</v>
      </c>
      <c r="AT55">
        <v>38</v>
      </c>
      <c r="AU55">
        <f t="shared" si="13"/>
        <v>1961</v>
      </c>
    </row>
    <row r="56" spans="1:47">
      <c r="A56" s="152">
        <v>44</v>
      </c>
      <c r="B56" s="251">
        <f t="shared" si="14"/>
        <v>1962</v>
      </c>
      <c r="C56" s="259">
        <f t="shared" si="8"/>
        <v>0.98599999999999999</v>
      </c>
      <c r="D56" s="152">
        <f t="shared" si="21"/>
        <v>0.97499999999999998</v>
      </c>
      <c r="E56" s="152">
        <f t="shared" si="9"/>
        <v>0.97799999999999998</v>
      </c>
      <c r="F56" s="152">
        <f t="shared" si="22"/>
        <v>0.96599999999999997</v>
      </c>
      <c r="G56" s="260">
        <f t="shared" si="10"/>
        <v>0</v>
      </c>
      <c r="H56" s="259">
        <v>0</v>
      </c>
      <c r="I56" s="152">
        <v>0</v>
      </c>
      <c r="J56" s="152">
        <v>0.5</v>
      </c>
      <c r="K56" s="152">
        <v>0.5</v>
      </c>
      <c r="L56" s="152">
        <v>0</v>
      </c>
      <c r="M56" s="260">
        <f t="shared" si="11"/>
        <v>1</v>
      </c>
      <c r="N56" s="259">
        <f t="shared" si="12"/>
        <v>0.97199999999999998</v>
      </c>
      <c r="O56" s="260">
        <f t="shared" si="2"/>
        <v>70</v>
      </c>
      <c r="P56" s="253"/>
      <c r="Q56" s="152">
        <v>34</v>
      </c>
      <c r="R56" s="152">
        <f t="shared" si="15"/>
        <v>1962</v>
      </c>
      <c r="S56" s="152"/>
      <c r="T56" s="152"/>
      <c r="U56" s="152"/>
      <c r="V56" s="152">
        <v>71</v>
      </c>
      <c r="W56">
        <f t="shared" si="3"/>
        <v>0.98599999999999999</v>
      </c>
      <c r="X56" s="152">
        <v>35</v>
      </c>
      <c r="Y56" s="152">
        <f t="shared" si="16"/>
        <v>1962</v>
      </c>
      <c r="Z56" s="152">
        <v>77</v>
      </c>
      <c r="AA56" s="152"/>
      <c r="AB56" s="152"/>
      <c r="AC56" s="152">
        <f t="shared" si="4"/>
        <v>77</v>
      </c>
      <c r="AD56" s="10">
        <f t="shared" si="5"/>
        <v>0.97499999999999998</v>
      </c>
      <c r="AE56" s="178">
        <v>36</v>
      </c>
      <c r="AF56" s="178">
        <f t="shared" si="17"/>
        <v>1962</v>
      </c>
      <c r="AG56" s="178"/>
      <c r="AH56" s="178"/>
      <c r="AI56" s="178"/>
      <c r="AJ56" s="178">
        <v>87</v>
      </c>
      <c r="AK56">
        <f t="shared" si="19"/>
        <v>0.97799999999999998</v>
      </c>
      <c r="AL56" s="152">
        <v>37</v>
      </c>
      <c r="AM56" s="152">
        <f t="shared" si="18"/>
        <v>1962</v>
      </c>
      <c r="AN56" s="152">
        <v>56</v>
      </c>
      <c r="AO56" s="152"/>
      <c r="AP56" s="152"/>
      <c r="AQ56" s="152">
        <f t="shared" si="6"/>
        <v>56</v>
      </c>
      <c r="AR56" s="10">
        <f t="shared" si="20"/>
        <v>0.96599999999999997</v>
      </c>
      <c r="AT56">
        <v>38</v>
      </c>
      <c r="AU56">
        <f t="shared" si="13"/>
        <v>1962</v>
      </c>
    </row>
    <row r="57" spans="1:47">
      <c r="A57" s="152">
        <v>44</v>
      </c>
      <c r="B57" s="251">
        <f t="shared" si="14"/>
        <v>1963</v>
      </c>
      <c r="C57" s="259">
        <f t="shared" si="8"/>
        <v>0.98599999999999999</v>
      </c>
      <c r="D57" s="152">
        <f t="shared" si="21"/>
        <v>1</v>
      </c>
      <c r="E57" s="152">
        <f t="shared" si="9"/>
        <v>1.0109999999999999</v>
      </c>
      <c r="F57" s="152">
        <f t="shared" si="22"/>
        <v>0.96699999999999997</v>
      </c>
      <c r="G57" s="260">
        <f t="shared" si="10"/>
        <v>0</v>
      </c>
      <c r="H57" s="259">
        <v>0</v>
      </c>
      <c r="I57" s="152">
        <v>0</v>
      </c>
      <c r="J57" s="152">
        <v>0.5</v>
      </c>
      <c r="K57" s="152">
        <v>0.5</v>
      </c>
      <c r="L57" s="152">
        <v>0</v>
      </c>
      <c r="M57" s="260">
        <f t="shared" si="11"/>
        <v>1</v>
      </c>
      <c r="N57" s="259">
        <f t="shared" si="12"/>
        <v>0.98899999999999988</v>
      </c>
      <c r="O57" s="260">
        <f t="shared" si="2"/>
        <v>72</v>
      </c>
      <c r="P57" s="253"/>
      <c r="Q57" s="152">
        <v>34</v>
      </c>
      <c r="R57" s="152">
        <f t="shared" si="15"/>
        <v>1963</v>
      </c>
      <c r="S57" s="152"/>
      <c r="T57" s="152"/>
      <c r="U57" s="152"/>
      <c r="V57" s="152">
        <v>72</v>
      </c>
      <c r="W57">
        <f t="shared" si="3"/>
        <v>0.98599999999999999</v>
      </c>
      <c r="X57" s="152">
        <v>35</v>
      </c>
      <c r="Y57" s="152">
        <f t="shared" si="16"/>
        <v>1963</v>
      </c>
      <c r="Z57" s="152">
        <v>79</v>
      </c>
      <c r="AA57" s="152"/>
      <c r="AB57" s="152"/>
      <c r="AC57" s="152">
        <f t="shared" si="4"/>
        <v>79</v>
      </c>
      <c r="AD57" s="10">
        <f t="shared" si="5"/>
        <v>1</v>
      </c>
      <c r="AE57" s="178">
        <v>36</v>
      </c>
      <c r="AF57" s="178">
        <f t="shared" si="17"/>
        <v>1963</v>
      </c>
      <c r="AG57" s="178"/>
      <c r="AH57" s="178"/>
      <c r="AI57" s="178"/>
      <c r="AJ57" s="178">
        <v>89</v>
      </c>
      <c r="AK57">
        <f t="shared" si="19"/>
        <v>1.0109999999999999</v>
      </c>
      <c r="AL57" s="152">
        <v>37</v>
      </c>
      <c r="AM57" s="152">
        <f t="shared" si="18"/>
        <v>1963</v>
      </c>
      <c r="AN57" s="152">
        <v>58</v>
      </c>
      <c r="AO57" s="152"/>
      <c r="AP57" s="152"/>
      <c r="AQ57" s="152">
        <f t="shared" si="6"/>
        <v>58</v>
      </c>
      <c r="AR57" s="10">
        <f t="shared" si="20"/>
        <v>0.96699999999999997</v>
      </c>
      <c r="AT57">
        <v>38</v>
      </c>
      <c r="AU57">
        <f t="shared" si="13"/>
        <v>1963</v>
      </c>
    </row>
    <row r="58" spans="1:47">
      <c r="A58" s="152">
        <v>44</v>
      </c>
      <c r="B58" s="251">
        <f t="shared" si="14"/>
        <v>1964</v>
      </c>
      <c r="C58" s="259">
        <f t="shared" si="8"/>
        <v>0.98599999999999999</v>
      </c>
      <c r="D58" s="152">
        <f t="shared" si="21"/>
        <v>0.98799999999999999</v>
      </c>
      <c r="E58" s="152">
        <f t="shared" si="9"/>
        <v>1.0860000000000001</v>
      </c>
      <c r="F58" s="152">
        <f t="shared" si="22"/>
        <v>0.95199999999999996</v>
      </c>
      <c r="G58" s="260">
        <f t="shared" si="10"/>
        <v>0</v>
      </c>
      <c r="H58" s="259">
        <v>0</v>
      </c>
      <c r="I58" s="152">
        <v>0</v>
      </c>
      <c r="J58" s="152">
        <v>0.5</v>
      </c>
      <c r="K58" s="152">
        <v>0.5</v>
      </c>
      <c r="L58" s="152">
        <v>0</v>
      </c>
      <c r="M58" s="260">
        <f t="shared" si="11"/>
        <v>1</v>
      </c>
      <c r="N58" s="259">
        <f t="shared" si="12"/>
        <v>1.0190000000000001</v>
      </c>
      <c r="O58" s="260">
        <f t="shared" si="2"/>
        <v>72.8</v>
      </c>
      <c r="P58" s="253"/>
      <c r="Q58" s="152">
        <v>34</v>
      </c>
      <c r="R58" s="152">
        <f t="shared" si="15"/>
        <v>1964</v>
      </c>
      <c r="S58" s="152"/>
      <c r="T58" s="152"/>
      <c r="U58" s="152"/>
      <c r="V58" s="152">
        <v>73</v>
      </c>
      <c r="W58">
        <f t="shared" si="3"/>
        <v>0.98599999999999999</v>
      </c>
      <c r="X58" s="152">
        <v>35</v>
      </c>
      <c r="Y58" s="152">
        <f t="shared" si="16"/>
        <v>1964</v>
      </c>
      <c r="Z58" s="152">
        <v>79</v>
      </c>
      <c r="AA58" s="152"/>
      <c r="AB58" s="152"/>
      <c r="AC58" s="152">
        <f t="shared" si="4"/>
        <v>79</v>
      </c>
      <c r="AD58" s="10">
        <f t="shared" si="5"/>
        <v>0.98799999999999999</v>
      </c>
      <c r="AE58" s="178">
        <v>36</v>
      </c>
      <c r="AF58" s="178">
        <f t="shared" si="17"/>
        <v>1964</v>
      </c>
      <c r="AG58" s="178"/>
      <c r="AH58" s="178"/>
      <c r="AI58" s="178"/>
      <c r="AJ58" s="178">
        <v>88</v>
      </c>
      <c r="AK58">
        <f t="shared" si="19"/>
        <v>1.0860000000000001</v>
      </c>
      <c r="AL58" s="152">
        <v>37</v>
      </c>
      <c r="AM58" s="152">
        <f t="shared" si="18"/>
        <v>1964</v>
      </c>
      <c r="AN58" s="152">
        <v>60</v>
      </c>
      <c r="AO58" s="152"/>
      <c r="AP58" s="152"/>
      <c r="AQ58" s="152">
        <f t="shared" si="6"/>
        <v>60</v>
      </c>
      <c r="AR58" s="10">
        <f t="shared" si="20"/>
        <v>0.95199999999999996</v>
      </c>
      <c r="AT58">
        <v>38</v>
      </c>
      <c r="AU58">
        <f t="shared" si="13"/>
        <v>1964</v>
      </c>
    </row>
    <row r="59" spans="1:47">
      <c r="A59" s="152">
        <v>44</v>
      </c>
      <c r="B59" s="251">
        <f t="shared" si="14"/>
        <v>1965</v>
      </c>
      <c r="C59" s="259">
        <f t="shared" si="8"/>
        <v>0.98699999999999999</v>
      </c>
      <c r="D59" s="152">
        <f t="shared" si="21"/>
        <v>1</v>
      </c>
      <c r="E59" s="152">
        <f t="shared" si="9"/>
        <v>0.98799999999999999</v>
      </c>
      <c r="F59" s="152">
        <f t="shared" si="22"/>
        <v>0.96899999999999997</v>
      </c>
      <c r="G59" s="260">
        <f t="shared" si="10"/>
        <v>0</v>
      </c>
      <c r="H59" s="259">
        <v>0</v>
      </c>
      <c r="I59" s="152">
        <v>0</v>
      </c>
      <c r="J59" s="152">
        <v>0.5</v>
      </c>
      <c r="K59" s="152">
        <v>0.5</v>
      </c>
      <c r="L59" s="152">
        <v>0</v>
      </c>
      <c r="M59" s="260">
        <f t="shared" si="11"/>
        <v>1</v>
      </c>
      <c r="N59" s="259">
        <f t="shared" si="12"/>
        <v>0.97849999999999993</v>
      </c>
      <c r="O59" s="260">
        <f t="shared" si="2"/>
        <v>71.400000000000006</v>
      </c>
      <c r="P59" s="253"/>
      <c r="Q59" s="152">
        <v>34</v>
      </c>
      <c r="R59" s="152">
        <f t="shared" si="15"/>
        <v>1965</v>
      </c>
      <c r="S59" s="152"/>
      <c r="T59" s="152"/>
      <c r="U59" s="152"/>
      <c r="V59" s="152">
        <v>74</v>
      </c>
      <c r="W59">
        <f t="shared" si="3"/>
        <v>0.98699999999999999</v>
      </c>
      <c r="X59" s="152">
        <v>35</v>
      </c>
      <c r="Y59" s="152">
        <f t="shared" si="16"/>
        <v>1965</v>
      </c>
      <c r="Z59" s="152">
        <v>80</v>
      </c>
      <c r="AA59" s="152"/>
      <c r="AB59" s="152"/>
      <c r="AC59" s="152">
        <f t="shared" si="4"/>
        <v>80</v>
      </c>
      <c r="AD59" s="10">
        <f t="shared" si="5"/>
        <v>1</v>
      </c>
      <c r="AE59" s="178">
        <v>36</v>
      </c>
      <c r="AF59" s="178">
        <f t="shared" si="17"/>
        <v>1965</v>
      </c>
      <c r="AG59" s="178"/>
      <c r="AH59" s="178"/>
      <c r="AI59" s="178"/>
      <c r="AJ59" s="178">
        <v>81</v>
      </c>
      <c r="AK59">
        <f t="shared" si="19"/>
        <v>0.98799999999999999</v>
      </c>
      <c r="AL59" s="152">
        <v>37</v>
      </c>
      <c r="AM59" s="152">
        <f t="shared" si="18"/>
        <v>1965</v>
      </c>
      <c r="AN59" s="152">
        <v>63</v>
      </c>
      <c r="AO59" s="152"/>
      <c r="AP59" s="152"/>
      <c r="AQ59" s="152">
        <f t="shared" si="6"/>
        <v>63</v>
      </c>
      <c r="AR59" s="10">
        <f t="shared" si="20"/>
        <v>0.96899999999999997</v>
      </c>
      <c r="AT59">
        <v>38</v>
      </c>
      <c r="AU59">
        <f t="shared" si="13"/>
        <v>1965</v>
      </c>
    </row>
    <row r="60" spans="1:47">
      <c r="A60" s="152">
        <v>44</v>
      </c>
      <c r="B60" s="251">
        <f t="shared" si="14"/>
        <v>1966</v>
      </c>
      <c r="C60" s="259">
        <f t="shared" si="8"/>
        <v>0.98699999999999999</v>
      </c>
      <c r="D60" s="152">
        <f t="shared" si="21"/>
        <v>0.98799999999999999</v>
      </c>
      <c r="E60" s="152">
        <f t="shared" si="9"/>
        <v>1</v>
      </c>
      <c r="F60" s="152">
        <f t="shared" si="22"/>
        <v>0.98499999999999999</v>
      </c>
      <c r="G60" s="260">
        <f t="shared" si="10"/>
        <v>0</v>
      </c>
      <c r="H60" s="259">
        <v>0</v>
      </c>
      <c r="I60" s="152">
        <v>0</v>
      </c>
      <c r="J60" s="152">
        <v>0.5</v>
      </c>
      <c r="K60" s="152">
        <v>0.5</v>
      </c>
      <c r="L60" s="152">
        <v>0</v>
      </c>
      <c r="M60" s="260">
        <f t="shared" si="11"/>
        <v>1</v>
      </c>
      <c r="N60" s="259">
        <f t="shared" si="12"/>
        <v>0.99249999999999994</v>
      </c>
      <c r="O60" s="260">
        <f t="shared" si="2"/>
        <v>73</v>
      </c>
      <c r="P60" s="253"/>
      <c r="Q60" s="152">
        <v>34</v>
      </c>
      <c r="R60" s="152">
        <f t="shared" si="15"/>
        <v>1966</v>
      </c>
      <c r="S60" s="152"/>
      <c r="T60" s="152"/>
      <c r="U60" s="152"/>
      <c r="V60" s="152">
        <v>75</v>
      </c>
      <c r="W60">
        <f t="shared" si="3"/>
        <v>0.98699999999999999</v>
      </c>
      <c r="X60" s="152">
        <v>35</v>
      </c>
      <c r="Y60" s="152">
        <f t="shared" si="16"/>
        <v>1966</v>
      </c>
      <c r="Z60" s="152">
        <v>80</v>
      </c>
      <c r="AA60" s="152"/>
      <c r="AB60" s="152"/>
      <c r="AC60" s="152">
        <f t="shared" si="4"/>
        <v>80</v>
      </c>
      <c r="AD60" s="10">
        <f t="shared" si="5"/>
        <v>0.98799999999999999</v>
      </c>
      <c r="AE60" s="178">
        <v>36</v>
      </c>
      <c r="AF60" s="178">
        <f t="shared" si="17"/>
        <v>1966</v>
      </c>
      <c r="AG60" s="178"/>
      <c r="AH60" s="178"/>
      <c r="AI60" s="178"/>
      <c r="AJ60" s="178">
        <v>82</v>
      </c>
      <c r="AK60">
        <f t="shared" si="19"/>
        <v>1</v>
      </c>
      <c r="AL60" s="152">
        <v>37</v>
      </c>
      <c r="AM60" s="152">
        <f t="shared" si="18"/>
        <v>1966</v>
      </c>
      <c r="AN60" s="152">
        <v>65</v>
      </c>
      <c r="AO60" s="152"/>
      <c r="AP60" s="152"/>
      <c r="AQ60" s="152">
        <f t="shared" si="6"/>
        <v>65</v>
      </c>
      <c r="AR60" s="10">
        <f t="shared" si="20"/>
        <v>0.98499999999999999</v>
      </c>
      <c r="AT60">
        <v>38</v>
      </c>
      <c r="AU60">
        <f t="shared" si="13"/>
        <v>1966</v>
      </c>
    </row>
    <row r="61" spans="1:47">
      <c r="A61" s="152">
        <v>44</v>
      </c>
      <c r="B61" s="251">
        <f t="shared" si="14"/>
        <v>1967</v>
      </c>
      <c r="C61" s="259">
        <f t="shared" si="8"/>
        <v>0.98699999999999999</v>
      </c>
      <c r="D61" s="152">
        <f t="shared" si="21"/>
        <v>0.98799999999999999</v>
      </c>
      <c r="E61" s="152">
        <f t="shared" si="9"/>
        <v>1</v>
      </c>
      <c r="F61" s="152">
        <f t="shared" si="22"/>
        <v>0.97099999999999997</v>
      </c>
      <c r="G61" s="260">
        <f t="shared" si="10"/>
        <v>0</v>
      </c>
      <c r="H61" s="259">
        <v>0</v>
      </c>
      <c r="I61" s="152">
        <v>0</v>
      </c>
      <c r="J61" s="152">
        <v>0.5</v>
      </c>
      <c r="K61" s="152">
        <v>0.5</v>
      </c>
      <c r="L61" s="152">
        <v>0</v>
      </c>
      <c r="M61" s="260">
        <f t="shared" si="11"/>
        <v>1</v>
      </c>
      <c r="N61" s="259">
        <f t="shared" si="12"/>
        <v>0.98550000000000004</v>
      </c>
      <c r="O61" s="260">
        <f t="shared" si="2"/>
        <v>73.599999999999994</v>
      </c>
      <c r="P61" s="253"/>
      <c r="Q61" s="152">
        <v>34</v>
      </c>
      <c r="R61" s="152">
        <f t="shared" si="15"/>
        <v>1967</v>
      </c>
      <c r="S61" s="152"/>
      <c r="T61" s="152"/>
      <c r="U61" s="152"/>
      <c r="V61" s="152">
        <v>76</v>
      </c>
      <c r="W61">
        <f t="shared" si="3"/>
        <v>0.98699999999999999</v>
      </c>
      <c r="X61" s="152">
        <v>35</v>
      </c>
      <c r="Y61" s="152">
        <f t="shared" si="16"/>
        <v>1967</v>
      </c>
      <c r="Z61" s="152">
        <v>81</v>
      </c>
      <c r="AA61" s="152"/>
      <c r="AB61" s="152"/>
      <c r="AC61" s="152">
        <f t="shared" si="4"/>
        <v>81</v>
      </c>
      <c r="AD61" s="10">
        <f t="shared" si="5"/>
        <v>0.98799999999999999</v>
      </c>
      <c r="AE61" s="178">
        <v>36</v>
      </c>
      <c r="AF61" s="178">
        <f t="shared" si="17"/>
        <v>1967</v>
      </c>
      <c r="AG61" s="178"/>
      <c r="AH61" s="178"/>
      <c r="AI61" s="178"/>
      <c r="AJ61" s="178">
        <v>82</v>
      </c>
      <c r="AK61">
        <f t="shared" si="19"/>
        <v>1</v>
      </c>
      <c r="AL61" s="152">
        <v>37</v>
      </c>
      <c r="AM61" s="152">
        <f t="shared" si="18"/>
        <v>1967</v>
      </c>
      <c r="AN61" s="152">
        <v>66</v>
      </c>
      <c r="AO61" s="152"/>
      <c r="AP61" s="152"/>
      <c r="AQ61" s="152">
        <f t="shared" si="6"/>
        <v>66</v>
      </c>
      <c r="AR61" s="10">
        <f t="shared" si="20"/>
        <v>0.97099999999999997</v>
      </c>
      <c r="AT61">
        <v>38</v>
      </c>
      <c r="AU61">
        <f t="shared" si="13"/>
        <v>1967</v>
      </c>
    </row>
    <row r="62" spans="1:47">
      <c r="A62" s="152">
        <v>44</v>
      </c>
      <c r="B62" s="251">
        <f t="shared" si="14"/>
        <v>1968</v>
      </c>
      <c r="C62" s="259">
        <f t="shared" si="8"/>
        <v>0.96299999999999997</v>
      </c>
      <c r="D62" s="152">
        <f t="shared" si="21"/>
        <v>0.98799999999999999</v>
      </c>
      <c r="E62" s="152">
        <f t="shared" si="9"/>
        <v>0.96499999999999997</v>
      </c>
      <c r="F62" s="152">
        <f t="shared" si="22"/>
        <v>0.94399999999999995</v>
      </c>
      <c r="G62" s="260">
        <f t="shared" si="10"/>
        <v>0</v>
      </c>
      <c r="H62" s="259">
        <v>0</v>
      </c>
      <c r="I62" s="152">
        <v>0</v>
      </c>
      <c r="J62" s="152">
        <v>0.5</v>
      </c>
      <c r="K62" s="152">
        <v>0.5</v>
      </c>
      <c r="L62" s="152">
        <v>0</v>
      </c>
      <c r="M62" s="260">
        <f t="shared" si="11"/>
        <v>1</v>
      </c>
      <c r="N62" s="259">
        <f t="shared" si="12"/>
        <v>0.9544999999999999</v>
      </c>
      <c r="O62" s="260">
        <f t="shared" si="2"/>
        <v>74.7</v>
      </c>
      <c r="P62" s="253"/>
      <c r="Q62" s="152">
        <v>34</v>
      </c>
      <c r="R62" s="152">
        <f t="shared" si="15"/>
        <v>1968</v>
      </c>
      <c r="S62" s="152"/>
      <c r="T62" s="152"/>
      <c r="U62" s="152"/>
      <c r="V62" s="152">
        <v>77</v>
      </c>
      <c r="W62">
        <f t="shared" si="3"/>
        <v>0.96299999999999997</v>
      </c>
      <c r="X62" s="152">
        <v>35</v>
      </c>
      <c r="Y62" s="152">
        <f t="shared" si="16"/>
        <v>1968</v>
      </c>
      <c r="Z62" s="152">
        <v>82</v>
      </c>
      <c r="AA62" s="152"/>
      <c r="AB62" s="152"/>
      <c r="AC62" s="152">
        <f t="shared" si="4"/>
        <v>82</v>
      </c>
      <c r="AD62" s="10">
        <f t="shared" si="5"/>
        <v>0.98799999999999999</v>
      </c>
      <c r="AE62" s="178">
        <v>36</v>
      </c>
      <c r="AF62" s="178">
        <f t="shared" si="17"/>
        <v>1968</v>
      </c>
      <c r="AG62" s="178"/>
      <c r="AH62" s="178"/>
      <c r="AI62" s="178"/>
      <c r="AJ62" s="178">
        <v>82</v>
      </c>
      <c r="AK62">
        <f t="shared" si="19"/>
        <v>0.96499999999999997</v>
      </c>
      <c r="AL62" s="152">
        <v>37</v>
      </c>
      <c r="AM62" s="152">
        <f t="shared" si="18"/>
        <v>1968</v>
      </c>
      <c r="AN62" s="152">
        <v>68</v>
      </c>
      <c r="AO62" s="152"/>
      <c r="AP62" s="152"/>
      <c r="AQ62" s="152">
        <f t="shared" si="6"/>
        <v>68</v>
      </c>
      <c r="AR62" s="10">
        <f t="shared" si="20"/>
        <v>0.94399999999999995</v>
      </c>
      <c r="AT62">
        <v>38</v>
      </c>
      <c r="AU62">
        <f t="shared" si="13"/>
        <v>1968</v>
      </c>
    </row>
    <row r="63" spans="1:47">
      <c r="A63" s="152">
        <v>44</v>
      </c>
      <c r="B63" s="251">
        <f t="shared" si="14"/>
        <v>1969</v>
      </c>
      <c r="C63" s="259">
        <f t="shared" si="8"/>
        <v>0.95199999999999996</v>
      </c>
      <c r="D63" s="152">
        <f t="shared" si="21"/>
        <v>0.94299999999999995</v>
      </c>
      <c r="E63" s="152">
        <f t="shared" si="9"/>
        <v>0.96599999999999997</v>
      </c>
      <c r="F63" s="152">
        <f t="shared" si="22"/>
        <v>0.92300000000000004</v>
      </c>
      <c r="G63" s="260">
        <f t="shared" si="10"/>
        <v>0</v>
      </c>
      <c r="H63" s="259">
        <v>0</v>
      </c>
      <c r="I63" s="152">
        <v>0</v>
      </c>
      <c r="J63" s="152">
        <v>0.5</v>
      </c>
      <c r="K63" s="152">
        <v>0.5</v>
      </c>
      <c r="L63" s="152">
        <v>0</v>
      </c>
      <c r="M63" s="260">
        <f t="shared" si="11"/>
        <v>1</v>
      </c>
      <c r="N63" s="259">
        <f t="shared" si="12"/>
        <v>0.94450000000000001</v>
      </c>
      <c r="O63" s="260">
        <f t="shared" si="2"/>
        <v>78.3</v>
      </c>
      <c r="P63" s="253"/>
      <c r="Q63" s="152">
        <v>34</v>
      </c>
      <c r="R63" s="152">
        <f t="shared" si="15"/>
        <v>1969</v>
      </c>
      <c r="S63" s="152"/>
      <c r="T63" s="152"/>
      <c r="U63" s="152"/>
      <c r="V63" s="152">
        <v>80</v>
      </c>
      <c r="W63">
        <f t="shared" si="3"/>
        <v>0.95199999999999996</v>
      </c>
      <c r="X63" s="152">
        <v>35</v>
      </c>
      <c r="Y63" s="152">
        <f t="shared" si="16"/>
        <v>1969</v>
      </c>
      <c r="Z63" s="152">
        <v>83</v>
      </c>
      <c r="AA63" s="152"/>
      <c r="AB63" s="152"/>
      <c r="AC63" s="152">
        <f t="shared" si="4"/>
        <v>83</v>
      </c>
      <c r="AD63" s="10">
        <f t="shared" si="5"/>
        <v>0.94299999999999995</v>
      </c>
      <c r="AE63" s="178">
        <v>36</v>
      </c>
      <c r="AF63" s="178">
        <f t="shared" si="17"/>
        <v>1969</v>
      </c>
      <c r="AG63" s="178"/>
      <c r="AH63" s="178"/>
      <c r="AI63" s="178"/>
      <c r="AJ63" s="178">
        <v>85</v>
      </c>
      <c r="AK63">
        <f t="shared" si="19"/>
        <v>0.96599999999999997</v>
      </c>
      <c r="AL63" s="152">
        <v>37</v>
      </c>
      <c r="AM63" s="152">
        <f t="shared" si="18"/>
        <v>1969</v>
      </c>
      <c r="AN63" s="152">
        <v>72</v>
      </c>
      <c r="AO63" s="152"/>
      <c r="AP63" s="152"/>
      <c r="AQ63" s="152">
        <f t="shared" si="6"/>
        <v>72</v>
      </c>
      <c r="AR63" s="10">
        <f t="shared" si="20"/>
        <v>0.92300000000000004</v>
      </c>
      <c r="AT63">
        <v>38</v>
      </c>
      <c r="AU63">
        <f t="shared" si="13"/>
        <v>1969</v>
      </c>
    </row>
    <row r="64" spans="1:47">
      <c r="A64" s="152">
        <v>44</v>
      </c>
      <c r="B64" s="251">
        <f t="shared" si="14"/>
        <v>1970</v>
      </c>
      <c r="C64" s="259">
        <f t="shared" si="8"/>
        <v>0.89400000000000002</v>
      </c>
      <c r="D64" s="152">
        <f t="shared" si="21"/>
        <v>0.90700000000000003</v>
      </c>
      <c r="E64" s="152">
        <f t="shared" si="9"/>
        <v>0.90700000000000003</v>
      </c>
      <c r="F64" s="152">
        <f t="shared" si="22"/>
        <v>0.88600000000000001</v>
      </c>
      <c r="G64" s="260">
        <f t="shared" si="10"/>
        <v>0</v>
      </c>
      <c r="H64" s="259">
        <v>0</v>
      </c>
      <c r="I64" s="152">
        <v>0</v>
      </c>
      <c r="J64" s="152">
        <v>0.5</v>
      </c>
      <c r="K64" s="152">
        <v>0.5</v>
      </c>
      <c r="L64" s="152">
        <v>0</v>
      </c>
      <c r="M64" s="260">
        <f t="shared" si="11"/>
        <v>1</v>
      </c>
      <c r="N64" s="259">
        <f t="shared" si="12"/>
        <v>0.89650000000000007</v>
      </c>
      <c r="O64" s="260">
        <f t="shared" si="2"/>
        <v>82.9</v>
      </c>
      <c r="P64" s="253"/>
      <c r="Q64" s="152">
        <v>34</v>
      </c>
      <c r="R64" s="152">
        <f t="shared" si="15"/>
        <v>1970</v>
      </c>
      <c r="S64" s="152"/>
      <c r="T64" s="152"/>
      <c r="U64" s="152"/>
      <c r="V64" s="152">
        <v>84</v>
      </c>
      <c r="W64">
        <f t="shared" si="3"/>
        <v>0.89400000000000002</v>
      </c>
      <c r="X64" s="152">
        <v>35</v>
      </c>
      <c r="Y64" s="152" t="s">
        <v>535</v>
      </c>
      <c r="Z64" s="152">
        <v>88</v>
      </c>
      <c r="AA64" s="152"/>
      <c r="AB64" s="152"/>
      <c r="AC64" s="152">
        <f t="shared" si="4"/>
        <v>88</v>
      </c>
      <c r="AD64" s="10">
        <f t="shared" si="5"/>
        <v>0.90700000000000003</v>
      </c>
      <c r="AE64" s="178">
        <v>36</v>
      </c>
      <c r="AF64" s="152" t="s">
        <v>535</v>
      </c>
      <c r="AG64" s="152"/>
      <c r="AH64" s="152"/>
      <c r="AI64" s="152"/>
      <c r="AJ64" s="152">
        <v>88</v>
      </c>
      <c r="AK64">
        <f t="shared" si="19"/>
        <v>0.90700000000000003</v>
      </c>
      <c r="AL64" s="152">
        <v>37</v>
      </c>
      <c r="AM64" s="152" t="s">
        <v>535</v>
      </c>
      <c r="AN64" s="152">
        <v>78</v>
      </c>
      <c r="AO64" s="152"/>
      <c r="AP64" s="152"/>
      <c r="AQ64" s="152">
        <f t="shared" si="6"/>
        <v>78</v>
      </c>
      <c r="AR64" s="10">
        <f t="shared" si="20"/>
        <v>0.88600000000000001</v>
      </c>
      <c r="AT64">
        <v>38</v>
      </c>
      <c r="AU64" t="str">
        <f t="shared" si="13"/>
        <v>1970</v>
      </c>
    </row>
    <row r="65" spans="1:52">
      <c r="A65" s="152">
        <v>44</v>
      </c>
      <c r="B65" s="251" t="s">
        <v>536</v>
      </c>
      <c r="C65" s="259">
        <f t="shared" si="8"/>
        <v>0.95899999999999996</v>
      </c>
      <c r="D65" s="152">
        <f t="shared" si="21"/>
        <v>0.98</v>
      </c>
      <c r="E65" s="152">
        <f t="shared" si="9"/>
        <v>0.99</v>
      </c>
      <c r="F65" s="152">
        <f t="shared" si="22"/>
        <v>0.90700000000000003</v>
      </c>
      <c r="G65" s="260">
        <f t="shared" si="10"/>
        <v>0</v>
      </c>
      <c r="H65" s="259">
        <v>0</v>
      </c>
      <c r="I65" s="152">
        <v>0</v>
      </c>
      <c r="J65" s="152">
        <v>0.5</v>
      </c>
      <c r="K65" s="152">
        <v>0.5</v>
      </c>
      <c r="L65" s="152">
        <v>0</v>
      </c>
      <c r="M65" s="260">
        <f t="shared" si="11"/>
        <v>1</v>
      </c>
      <c r="N65" s="259">
        <f t="shared" si="12"/>
        <v>0.94850000000000001</v>
      </c>
      <c r="O65" s="260">
        <f t="shared" si="2"/>
        <v>92.5</v>
      </c>
      <c r="P65" s="253"/>
      <c r="Q65" s="152">
        <v>34</v>
      </c>
      <c r="R65" s="152" t="s">
        <v>536</v>
      </c>
      <c r="S65" s="152"/>
      <c r="T65" s="152"/>
      <c r="U65" s="152"/>
      <c r="V65" s="152">
        <v>94</v>
      </c>
      <c r="W65">
        <f t="shared" si="3"/>
        <v>0.95899999999999996</v>
      </c>
      <c r="X65" s="152">
        <v>35</v>
      </c>
      <c r="Y65" s="152" t="s">
        <v>536</v>
      </c>
      <c r="Z65" s="152">
        <v>97</v>
      </c>
      <c r="AA65" s="152"/>
      <c r="AB65" s="152"/>
      <c r="AC65" s="152">
        <f t="shared" si="4"/>
        <v>97</v>
      </c>
      <c r="AD65" s="10">
        <f t="shared" si="5"/>
        <v>0.98</v>
      </c>
      <c r="AE65" s="178">
        <v>36</v>
      </c>
      <c r="AF65" s="152" t="s">
        <v>536</v>
      </c>
      <c r="AG65" s="152"/>
      <c r="AH65" s="152"/>
      <c r="AI65" s="152"/>
      <c r="AJ65" s="152">
        <v>97</v>
      </c>
      <c r="AK65">
        <f t="shared" si="19"/>
        <v>0.99</v>
      </c>
      <c r="AL65" s="152">
        <v>37</v>
      </c>
      <c r="AM65" s="152" t="s">
        <v>536</v>
      </c>
      <c r="AN65" s="152">
        <v>88</v>
      </c>
      <c r="AO65" s="152"/>
      <c r="AP65" s="152"/>
      <c r="AQ65" s="152">
        <f t="shared" si="6"/>
        <v>88</v>
      </c>
      <c r="AR65" s="10">
        <f t="shared" si="20"/>
        <v>0.90700000000000003</v>
      </c>
      <c r="AT65">
        <v>38</v>
      </c>
      <c r="AU65" t="str">
        <f t="shared" si="13"/>
        <v>1971</v>
      </c>
    </row>
    <row r="66" spans="1:52">
      <c r="A66" s="152">
        <v>44</v>
      </c>
      <c r="B66" s="251" t="s">
        <v>537</v>
      </c>
      <c r="C66" s="259">
        <f t="shared" si="8"/>
        <v>0.98</v>
      </c>
      <c r="D66" s="152">
        <f t="shared" si="21"/>
        <v>0.99</v>
      </c>
      <c r="E66" s="152">
        <f t="shared" si="9"/>
        <v>0.98</v>
      </c>
      <c r="F66" s="152">
        <f t="shared" si="22"/>
        <v>0.97</v>
      </c>
      <c r="G66" s="260">
        <f t="shared" si="10"/>
        <v>0</v>
      </c>
      <c r="H66" s="259">
        <v>0</v>
      </c>
      <c r="I66" s="152">
        <v>0</v>
      </c>
      <c r="J66" s="152">
        <v>0.5</v>
      </c>
      <c r="K66" s="152">
        <v>0.5</v>
      </c>
      <c r="L66" s="152">
        <v>0</v>
      </c>
      <c r="M66" s="260">
        <f t="shared" si="11"/>
        <v>1</v>
      </c>
      <c r="N66" s="259">
        <f t="shared" si="12"/>
        <v>0.97499999999999998</v>
      </c>
      <c r="O66" s="260">
        <f>ROUND(O67*N66,1)</f>
        <v>97.5</v>
      </c>
      <c r="P66" s="253"/>
      <c r="Q66" s="152">
        <v>34</v>
      </c>
      <c r="R66" s="152" t="s">
        <v>537</v>
      </c>
      <c r="S66" s="152"/>
      <c r="T66" s="152"/>
      <c r="U66" s="152"/>
      <c r="V66" s="152">
        <v>98</v>
      </c>
      <c r="W66">
        <f>ROUND(V66/V67,3)</f>
        <v>0.98</v>
      </c>
      <c r="X66" s="152">
        <v>35</v>
      </c>
      <c r="Y66" s="152" t="s">
        <v>537</v>
      </c>
      <c r="Z66" s="152">
        <v>99</v>
      </c>
      <c r="AA66" s="152"/>
      <c r="AB66" s="152"/>
      <c r="AC66" s="152">
        <f t="shared" si="4"/>
        <v>99</v>
      </c>
      <c r="AD66" s="10">
        <f t="shared" ref="AD66" si="23">ROUND(AC66/AC67,3)</f>
        <v>0.99</v>
      </c>
      <c r="AE66" s="178">
        <v>36</v>
      </c>
      <c r="AF66" s="152" t="s">
        <v>537</v>
      </c>
      <c r="AG66" s="152"/>
      <c r="AH66" s="152"/>
      <c r="AI66" s="152"/>
      <c r="AJ66" s="152">
        <v>98</v>
      </c>
      <c r="AK66">
        <f t="shared" si="19"/>
        <v>0.98</v>
      </c>
      <c r="AL66" s="152">
        <v>37</v>
      </c>
      <c r="AM66" s="152" t="s">
        <v>537</v>
      </c>
      <c r="AN66" s="152">
        <v>97</v>
      </c>
      <c r="AO66" s="152"/>
      <c r="AP66" s="152"/>
      <c r="AQ66" s="152">
        <f t="shared" si="6"/>
        <v>97</v>
      </c>
      <c r="AR66" s="10">
        <f t="shared" si="20"/>
        <v>0.97</v>
      </c>
      <c r="AT66">
        <v>38</v>
      </c>
      <c r="AU66" t="str">
        <f t="shared" si="13"/>
        <v>1972</v>
      </c>
    </row>
    <row r="67" spans="1:52">
      <c r="A67" s="152">
        <v>44</v>
      </c>
      <c r="B67" s="251" t="s">
        <v>538</v>
      </c>
      <c r="C67" s="259">
        <v>1</v>
      </c>
      <c r="D67" s="152">
        <v>1</v>
      </c>
      <c r="E67" s="152">
        <v>1</v>
      </c>
      <c r="F67" s="152">
        <v>1</v>
      </c>
      <c r="G67" s="260">
        <v>1</v>
      </c>
      <c r="H67" s="259">
        <v>0</v>
      </c>
      <c r="I67" s="152">
        <v>0</v>
      </c>
      <c r="J67" s="152">
        <v>0.5</v>
      </c>
      <c r="K67" s="152">
        <v>0.5</v>
      </c>
      <c r="L67" s="152">
        <v>0</v>
      </c>
      <c r="M67" s="260">
        <f t="shared" si="11"/>
        <v>1</v>
      </c>
      <c r="N67" s="259">
        <f t="shared" si="12"/>
        <v>1</v>
      </c>
      <c r="O67" s="260">
        <f>100*N67</f>
        <v>100</v>
      </c>
      <c r="P67" s="253"/>
      <c r="Q67" s="152">
        <v>34</v>
      </c>
      <c r="R67" s="152" t="s">
        <v>538</v>
      </c>
      <c r="S67" s="152"/>
      <c r="T67" s="152"/>
      <c r="U67" s="152"/>
      <c r="V67" s="152">
        <v>100</v>
      </c>
      <c r="X67" s="152">
        <v>35</v>
      </c>
      <c r="Y67" s="152" t="s">
        <v>538</v>
      </c>
      <c r="Z67" s="152">
        <v>100</v>
      </c>
      <c r="AA67" s="152"/>
      <c r="AB67" s="152"/>
      <c r="AC67" s="152">
        <f t="shared" si="4"/>
        <v>100</v>
      </c>
      <c r="AE67" s="178">
        <v>36</v>
      </c>
      <c r="AF67" s="152" t="s">
        <v>538</v>
      </c>
      <c r="AG67" s="152"/>
      <c r="AH67" s="152"/>
      <c r="AI67" s="152"/>
      <c r="AJ67" s="152">
        <v>100</v>
      </c>
      <c r="AL67" s="152">
        <v>37</v>
      </c>
      <c r="AM67" s="152" t="s">
        <v>538</v>
      </c>
      <c r="AN67" s="152">
        <v>100</v>
      </c>
      <c r="AO67" s="152"/>
      <c r="AP67" s="152"/>
      <c r="AQ67" s="152">
        <f t="shared" si="6"/>
        <v>100</v>
      </c>
      <c r="AT67" s="178">
        <v>38</v>
      </c>
      <c r="AU67" s="152">
        <v>1973</v>
      </c>
      <c r="AV67" s="152"/>
      <c r="AW67" s="152"/>
      <c r="AX67" s="152"/>
      <c r="AY67" s="153">
        <v>100</v>
      </c>
    </row>
    <row r="68" spans="1:52">
      <c r="A68" s="152">
        <v>44</v>
      </c>
      <c r="B68" s="251" t="s">
        <v>539</v>
      </c>
      <c r="C68" s="259">
        <f t="shared" si="8"/>
        <v>1.1000000000000001</v>
      </c>
      <c r="D68" s="152">
        <f>AD68</f>
        <v>1.43</v>
      </c>
      <c r="E68" s="152">
        <f t="shared" si="9"/>
        <v>1.27</v>
      </c>
      <c r="F68" s="152">
        <f>AR68</f>
        <v>1.1499999999999999</v>
      </c>
      <c r="G68" s="260">
        <f t="shared" si="10"/>
        <v>1</v>
      </c>
      <c r="H68" s="259">
        <v>0</v>
      </c>
      <c r="I68" s="152">
        <v>0</v>
      </c>
      <c r="J68" s="152">
        <v>0.3</v>
      </c>
      <c r="K68" s="152">
        <v>0.3</v>
      </c>
      <c r="L68" s="152">
        <v>0.4</v>
      </c>
      <c r="M68" s="260">
        <f t="shared" si="11"/>
        <v>1</v>
      </c>
      <c r="N68" s="259">
        <f t="shared" si="12"/>
        <v>1.1259999999999999</v>
      </c>
      <c r="O68" s="260">
        <f>ROUND(O67*N68,1)</f>
        <v>112.6</v>
      </c>
      <c r="P68" s="253"/>
      <c r="Q68" s="152">
        <v>34</v>
      </c>
      <c r="R68" s="152" t="s">
        <v>539</v>
      </c>
      <c r="S68" s="152"/>
      <c r="T68" s="152"/>
      <c r="U68" s="152"/>
      <c r="V68" s="152">
        <v>110</v>
      </c>
      <c r="W68" s="44">
        <f t="shared" ref="W68:W111" si="24">ROUND(V68/V67,3)</f>
        <v>1.1000000000000001</v>
      </c>
      <c r="X68" s="152">
        <v>35</v>
      </c>
      <c r="Y68" s="152" t="s">
        <v>539</v>
      </c>
      <c r="Z68" s="152">
        <v>143</v>
      </c>
      <c r="AA68" s="152"/>
      <c r="AB68" s="152"/>
      <c r="AC68" s="152">
        <f t="shared" si="4"/>
        <v>143</v>
      </c>
      <c r="AD68" s="250">
        <f>ROUND(AC68/AC67,3)</f>
        <v>1.43</v>
      </c>
      <c r="AE68" s="178">
        <v>36</v>
      </c>
      <c r="AF68" s="152" t="s">
        <v>539</v>
      </c>
      <c r="AG68" s="152"/>
      <c r="AH68" s="152"/>
      <c r="AI68" s="152"/>
      <c r="AJ68" s="152">
        <v>127</v>
      </c>
      <c r="AK68" s="44">
        <f t="shared" ref="AK68:AK111" si="25">ROUND(AJ68/AJ67,3)</f>
        <v>1.27</v>
      </c>
      <c r="AL68" s="152">
        <v>37</v>
      </c>
      <c r="AM68" s="152" t="s">
        <v>539</v>
      </c>
      <c r="AN68" s="152">
        <v>115</v>
      </c>
      <c r="AO68" s="152"/>
      <c r="AP68" s="152"/>
      <c r="AQ68" s="152">
        <f t="shared" si="6"/>
        <v>115</v>
      </c>
      <c r="AR68" s="250">
        <f t="shared" ref="AR68:AR112" si="26">ROUND(AQ68/AQ67,3)</f>
        <v>1.1499999999999999</v>
      </c>
      <c r="AS68" s="44"/>
      <c r="AT68" s="178">
        <v>38</v>
      </c>
      <c r="AU68" s="152">
        <v>1974</v>
      </c>
      <c r="AV68" s="152"/>
      <c r="AW68" s="152"/>
      <c r="AX68" s="152"/>
      <c r="AY68" s="153">
        <v>100</v>
      </c>
      <c r="AZ68" s="44">
        <f>ROUND(AY68/AY67,3)</f>
        <v>1</v>
      </c>
    </row>
    <row r="69" spans="1:52">
      <c r="A69" s="152">
        <v>44</v>
      </c>
      <c r="B69" s="251" t="s">
        <v>540</v>
      </c>
      <c r="C69" s="259">
        <f t="shared" si="8"/>
        <v>1.327</v>
      </c>
      <c r="D69" s="152">
        <f>AD69</f>
        <v>1.105</v>
      </c>
      <c r="E69" s="152">
        <f t="shared" si="9"/>
        <v>1.165</v>
      </c>
      <c r="F69" s="152">
        <f>AR69</f>
        <v>1.113</v>
      </c>
      <c r="G69" s="260">
        <f t="shared" si="10"/>
        <v>1</v>
      </c>
      <c r="H69" s="259">
        <v>0</v>
      </c>
      <c r="I69" s="152">
        <v>0</v>
      </c>
      <c r="J69" s="152">
        <v>0.3</v>
      </c>
      <c r="K69" s="152">
        <v>0.3</v>
      </c>
      <c r="L69" s="152">
        <v>0.4</v>
      </c>
      <c r="M69" s="260">
        <f t="shared" si="11"/>
        <v>1</v>
      </c>
      <c r="N69" s="259">
        <f t="shared" si="12"/>
        <v>1.0834000000000001</v>
      </c>
      <c r="O69" s="260">
        <f t="shared" ref="O69:O111" si="27">ROUND(O68*N69,1)</f>
        <v>122</v>
      </c>
      <c r="P69" s="253"/>
      <c r="Q69" s="152">
        <v>34</v>
      </c>
      <c r="R69" s="152" t="s">
        <v>540</v>
      </c>
      <c r="S69" s="152"/>
      <c r="T69" s="152"/>
      <c r="U69" s="152"/>
      <c r="V69" s="152">
        <v>146</v>
      </c>
      <c r="W69" s="44">
        <f t="shared" si="24"/>
        <v>1.327</v>
      </c>
      <c r="X69" s="152">
        <v>35</v>
      </c>
      <c r="Y69" s="152" t="s">
        <v>540</v>
      </c>
      <c r="Z69" s="152">
        <v>158</v>
      </c>
      <c r="AA69" s="152"/>
      <c r="AB69" s="152"/>
      <c r="AC69" s="152">
        <f t="shared" si="4"/>
        <v>158</v>
      </c>
      <c r="AD69" s="250">
        <f t="shared" ref="AD69:AD112" si="28">ROUND(AC69/AC68,3)</f>
        <v>1.105</v>
      </c>
      <c r="AE69" s="178">
        <v>36</v>
      </c>
      <c r="AF69" s="152" t="s">
        <v>540</v>
      </c>
      <c r="AG69" s="152"/>
      <c r="AH69" s="152"/>
      <c r="AI69" s="152"/>
      <c r="AJ69" s="152">
        <v>148</v>
      </c>
      <c r="AK69" s="44">
        <f t="shared" si="25"/>
        <v>1.165</v>
      </c>
      <c r="AL69" s="152">
        <v>37</v>
      </c>
      <c r="AM69" s="152" t="s">
        <v>540</v>
      </c>
      <c r="AN69" s="152">
        <v>128</v>
      </c>
      <c r="AO69" s="152"/>
      <c r="AP69" s="152"/>
      <c r="AQ69" s="152">
        <f t="shared" si="6"/>
        <v>128</v>
      </c>
      <c r="AR69" s="250">
        <f t="shared" si="26"/>
        <v>1.113</v>
      </c>
      <c r="AS69" s="44"/>
      <c r="AT69" s="178">
        <v>38</v>
      </c>
      <c r="AU69" s="152" t="s">
        <v>540</v>
      </c>
      <c r="AV69" s="152"/>
      <c r="AW69" s="152"/>
      <c r="AX69" s="152"/>
      <c r="AY69" s="153">
        <v>100</v>
      </c>
      <c r="AZ69" s="44">
        <f t="shared" ref="AZ69:AZ111" si="29">ROUND(AY69/AY68,3)</f>
        <v>1</v>
      </c>
    </row>
    <row r="70" spans="1:52">
      <c r="A70" s="152">
        <v>44</v>
      </c>
      <c r="B70" s="251" t="s">
        <v>541</v>
      </c>
      <c r="C70" s="259">
        <f t="shared" si="8"/>
        <v>1.0549999999999999</v>
      </c>
      <c r="D70" s="152">
        <f>AD70</f>
        <v>1.032</v>
      </c>
      <c r="E70" s="152">
        <f t="shared" si="9"/>
        <v>1.0740000000000001</v>
      </c>
      <c r="F70" s="152">
        <f>AR70</f>
        <v>1.0860000000000001</v>
      </c>
      <c r="G70" s="260">
        <f t="shared" si="10"/>
        <v>1.04</v>
      </c>
      <c r="H70" s="259">
        <v>0</v>
      </c>
      <c r="I70" s="152">
        <v>0</v>
      </c>
      <c r="J70" s="152">
        <v>0.3</v>
      </c>
      <c r="K70" s="152">
        <v>0.3</v>
      </c>
      <c r="L70" s="152">
        <v>0.4</v>
      </c>
      <c r="M70" s="260">
        <f t="shared" si="11"/>
        <v>1</v>
      </c>
      <c r="N70" s="259">
        <f t="shared" si="12"/>
        <v>1.0640000000000001</v>
      </c>
      <c r="O70" s="260">
        <f t="shared" si="27"/>
        <v>129.80000000000001</v>
      </c>
      <c r="P70" s="253"/>
      <c r="Q70" s="152">
        <v>34</v>
      </c>
      <c r="R70" s="152" t="s">
        <v>541</v>
      </c>
      <c r="S70" s="152"/>
      <c r="T70" s="152"/>
      <c r="U70" s="152"/>
      <c r="V70" s="152">
        <v>154</v>
      </c>
      <c r="W70" s="44">
        <f t="shared" si="24"/>
        <v>1.0549999999999999</v>
      </c>
      <c r="X70" s="152">
        <v>35</v>
      </c>
      <c r="Y70" s="152" t="s">
        <v>541</v>
      </c>
      <c r="Z70" s="152">
        <v>163</v>
      </c>
      <c r="AA70" s="152"/>
      <c r="AB70" s="152"/>
      <c r="AC70" s="152">
        <f t="shared" ref="AC70:AC93" si="30">Z70</f>
        <v>163</v>
      </c>
      <c r="AD70" s="250">
        <f t="shared" si="28"/>
        <v>1.032</v>
      </c>
      <c r="AE70" s="178">
        <v>36</v>
      </c>
      <c r="AF70" s="152" t="s">
        <v>541</v>
      </c>
      <c r="AG70" s="152"/>
      <c r="AH70" s="152"/>
      <c r="AI70" s="152"/>
      <c r="AJ70" s="152">
        <v>159</v>
      </c>
      <c r="AK70" s="44">
        <f t="shared" si="25"/>
        <v>1.0740000000000001</v>
      </c>
      <c r="AL70" s="152">
        <v>37</v>
      </c>
      <c r="AM70" s="152" t="s">
        <v>541</v>
      </c>
      <c r="AN70" s="152">
        <v>139</v>
      </c>
      <c r="AO70" s="152"/>
      <c r="AP70" s="152"/>
      <c r="AQ70" s="152">
        <f t="shared" ref="AQ70:AQ93" si="31">AN70</f>
        <v>139</v>
      </c>
      <c r="AR70" s="250">
        <f t="shared" si="26"/>
        <v>1.0860000000000001</v>
      </c>
      <c r="AS70" s="44"/>
      <c r="AT70" s="178">
        <v>38</v>
      </c>
      <c r="AU70" s="152" t="s">
        <v>541</v>
      </c>
      <c r="AV70" s="152"/>
      <c r="AW70" s="152"/>
      <c r="AX70" s="152"/>
      <c r="AY70" s="152">
        <v>104</v>
      </c>
      <c r="AZ70" s="44">
        <f t="shared" si="29"/>
        <v>1.04</v>
      </c>
    </row>
    <row r="71" spans="1:52">
      <c r="A71" s="152">
        <v>44</v>
      </c>
      <c r="B71" s="251" t="s">
        <v>542</v>
      </c>
      <c r="C71" s="259">
        <f t="shared" ref="C71:C111" si="32">W71</f>
        <v>1.052</v>
      </c>
      <c r="D71" s="152">
        <f t="shared" ref="D71:D112" si="33">AD71</f>
        <v>1.0249999999999999</v>
      </c>
      <c r="E71" s="152">
        <f t="shared" ref="E71:E111" si="34">AK71</f>
        <v>1.05</v>
      </c>
      <c r="F71" s="152">
        <f t="shared" ref="F71:F112" si="35">AR71</f>
        <v>1.0860000000000001</v>
      </c>
      <c r="G71" s="260">
        <f t="shared" ref="G71:G111" si="36">AZ71</f>
        <v>1.038</v>
      </c>
      <c r="H71" s="259">
        <v>0</v>
      </c>
      <c r="I71" s="152">
        <v>0</v>
      </c>
      <c r="J71" s="152">
        <v>0.3</v>
      </c>
      <c r="K71" s="152">
        <v>0.3</v>
      </c>
      <c r="L71" s="152">
        <v>0.4</v>
      </c>
      <c r="M71" s="260">
        <f t="shared" ref="M71:M98" si="37">H71+I71+J71+K71+L71</f>
        <v>1</v>
      </c>
      <c r="N71" s="259">
        <f t="shared" ref="N71:N112" si="38">C71*H71+D71*I71+E71*J71+F71*K71+G71*L71</f>
        <v>1.056</v>
      </c>
      <c r="O71" s="260">
        <f t="shared" si="27"/>
        <v>137.1</v>
      </c>
      <c r="P71" s="253"/>
      <c r="Q71" s="152">
        <v>34</v>
      </c>
      <c r="R71" s="152" t="s">
        <v>542</v>
      </c>
      <c r="S71" s="152"/>
      <c r="T71" s="152"/>
      <c r="U71" s="152"/>
      <c r="V71" s="152">
        <v>162</v>
      </c>
      <c r="W71" s="44">
        <f t="shared" si="24"/>
        <v>1.052</v>
      </c>
      <c r="X71" s="152">
        <v>35</v>
      </c>
      <c r="Y71" s="152" t="s">
        <v>542</v>
      </c>
      <c r="Z71" s="152">
        <v>167</v>
      </c>
      <c r="AA71" s="152"/>
      <c r="AB71" s="152"/>
      <c r="AC71" s="152">
        <f t="shared" si="30"/>
        <v>167</v>
      </c>
      <c r="AD71" s="250">
        <f t="shared" si="28"/>
        <v>1.0249999999999999</v>
      </c>
      <c r="AE71" s="178">
        <v>36</v>
      </c>
      <c r="AF71" s="152" t="s">
        <v>542</v>
      </c>
      <c r="AG71" s="152"/>
      <c r="AH71" s="152"/>
      <c r="AI71" s="152"/>
      <c r="AJ71" s="152">
        <v>167</v>
      </c>
      <c r="AK71" s="44">
        <f t="shared" si="25"/>
        <v>1.05</v>
      </c>
      <c r="AL71" s="152">
        <v>37</v>
      </c>
      <c r="AM71" s="152" t="s">
        <v>542</v>
      </c>
      <c r="AN71" s="152">
        <v>151</v>
      </c>
      <c r="AO71" s="152"/>
      <c r="AP71" s="152"/>
      <c r="AQ71" s="152">
        <f t="shared" si="31"/>
        <v>151</v>
      </c>
      <c r="AR71" s="250">
        <f t="shared" si="26"/>
        <v>1.0860000000000001</v>
      </c>
      <c r="AS71" s="44"/>
      <c r="AT71" s="178">
        <v>38</v>
      </c>
      <c r="AU71" s="152" t="s">
        <v>542</v>
      </c>
      <c r="AV71" s="152"/>
      <c r="AW71" s="152"/>
      <c r="AX71" s="152"/>
      <c r="AY71" s="152">
        <v>108</v>
      </c>
      <c r="AZ71" s="44">
        <f t="shared" si="29"/>
        <v>1.038</v>
      </c>
    </row>
    <row r="72" spans="1:52">
      <c r="A72" s="152">
        <v>44</v>
      </c>
      <c r="B72" s="251" t="s">
        <v>543</v>
      </c>
      <c r="C72" s="259">
        <f t="shared" si="32"/>
        <v>1.0680000000000001</v>
      </c>
      <c r="D72" s="152">
        <f t="shared" si="33"/>
        <v>1.0660000000000001</v>
      </c>
      <c r="E72" s="152">
        <f t="shared" si="34"/>
        <v>1.054</v>
      </c>
      <c r="F72" s="152">
        <f t="shared" si="35"/>
        <v>1.0860000000000001</v>
      </c>
      <c r="G72" s="260">
        <f t="shared" si="36"/>
        <v>1.046</v>
      </c>
      <c r="H72" s="259">
        <v>0</v>
      </c>
      <c r="I72" s="152">
        <v>0</v>
      </c>
      <c r="J72" s="152">
        <v>0.3</v>
      </c>
      <c r="K72" s="152">
        <v>0.3</v>
      </c>
      <c r="L72" s="152">
        <v>0.4</v>
      </c>
      <c r="M72" s="260">
        <f t="shared" si="37"/>
        <v>1</v>
      </c>
      <c r="N72" s="259">
        <f t="shared" si="38"/>
        <v>1.0604</v>
      </c>
      <c r="O72" s="260">
        <f t="shared" si="27"/>
        <v>145.4</v>
      </c>
      <c r="P72" s="253"/>
      <c r="Q72" s="152">
        <v>34</v>
      </c>
      <c r="R72" s="152" t="s">
        <v>543</v>
      </c>
      <c r="S72" s="152"/>
      <c r="T72" s="152"/>
      <c r="U72" s="152"/>
      <c r="V72" s="152">
        <v>173</v>
      </c>
      <c r="W72" s="44">
        <f t="shared" si="24"/>
        <v>1.0680000000000001</v>
      </c>
      <c r="X72" s="152">
        <v>35</v>
      </c>
      <c r="Y72" s="152" t="s">
        <v>543</v>
      </c>
      <c r="Z72" s="152">
        <v>178</v>
      </c>
      <c r="AA72" s="152"/>
      <c r="AB72" s="152"/>
      <c r="AC72" s="152">
        <f t="shared" si="30"/>
        <v>178</v>
      </c>
      <c r="AD72" s="250">
        <f t="shared" si="28"/>
        <v>1.0660000000000001</v>
      </c>
      <c r="AE72" s="178">
        <v>36</v>
      </c>
      <c r="AF72" s="152" t="s">
        <v>543</v>
      </c>
      <c r="AG72" s="152"/>
      <c r="AH72" s="152"/>
      <c r="AI72" s="152"/>
      <c r="AJ72" s="152">
        <v>176</v>
      </c>
      <c r="AK72" s="44">
        <f t="shared" si="25"/>
        <v>1.054</v>
      </c>
      <c r="AL72" s="152">
        <v>37</v>
      </c>
      <c r="AM72" s="152" t="s">
        <v>543</v>
      </c>
      <c r="AN72" s="152">
        <v>164</v>
      </c>
      <c r="AO72" s="152"/>
      <c r="AP72" s="152"/>
      <c r="AQ72" s="152">
        <f t="shared" si="31"/>
        <v>164</v>
      </c>
      <c r="AR72" s="250">
        <f t="shared" si="26"/>
        <v>1.0860000000000001</v>
      </c>
      <c r="AS72" s="44"/>
      <c r="AT72" s="178">
        <v>38</v>
      </c>
      <c r="AU72" s="152" t="s">
        <v>543</v>
      </c>
      <c r="AV72" s="152"/>
      <c r="AW72" s="152"/>
      <c r="AX72" s="152"/>
      <c r="AY72" s="152">
        <v>113</v>
      </c>
      <c r="AZ72" s="44">
        <f t="shared" si="29"/>
        <v>1.046</v>
      </c>
    </row>
    <row r="73" spans="1:52">
      <c r="A73" s="152">
        <v>44</v>
      </c>
      <c r="B73" s="251" t="s">
        <v>544</v>
      </c>
      <c r="C73" s="259">
        <f t="shared" si="32"/>
        <v>1.069</v>
      </c>
      <c r="D73" s="152">
        <f t="shared" si="33"/>
        <v>1.0389999999999999</v>
      </c>
      <c r="E73" s="152">
        <f t="shared" si="34"/>
        <v>1.1479999999999999</v>
      </c>
      <c r="F73" s="152">
        <f t="shared" si="35"/>
        <v>1.091</v>
      </c>
      <c r="G73" s="260">
        <f t="shared" si="36"/>
        <v>1.08</v>
      </c>
      <c r="H73" s="259">
        <v>0</v>
      </c>
      <c r="I73" s="152">
        <v>0</v>
      </c>
      <c r="J73" s="152">
        <v>0.3</v>
      </c>
      <c r="K73" s="152">
        <v>0.3</v>
      </c>
      <c r="L73" s="152">
        <v>0.4</v>
      </c>
      <c r="M73" s="260">
        <f t="shared" si="37"/>
        <v>1</v>
      </c>
      <c r="N73" s="259">
        <f t="shared" si="38"/>
        <v>1.1036999999999999</v>
      </c>
      <c r="O73" s="260">
        <f t="shared" si="27"/>
        <v>160.5</v>
      </c>
      <c r="P73" s="253"/>
      <c r="Q73" s="152">
        <v>34</v>
      </c>
      <c r="R73" s="152" t="s">
        <v>544</v>
      </c>
      <c r="S73" s="152"/>
      <c r="T73" s="152"/>
      <c r="U73" s="152"/>
      <c r="V73" s="152">
        <v>185</v>
      </c>
      <c r="W73" s="44">
        <f t="shared" si="24"/>
        <v>1.069</v>
      </c>
      <c r="X73" s="152">
        <v>35</v>
      </c>
      <c r="Y73" s="152" t="s">
        <v>544</v>
      </c>
      <c r="Z73" s="152">
        <v>185</v>
      </c>
      <c r="AA73" s="152"/>
      <c r="AB73" s="152"/>
      <c r="AC73" s="152">
        <f t="shared" si="30"/>
        <v>185</v>
      </c>
      <c r="AD73" s="250">
        <f t="shared" si="28"/>
        <v>1.0389999999999999</v>
      </c>
      <c r="AE73" s="178">
        <v>36</v>
      </c>
      <c r="AF73" s="152" t="s">
        <v>544</v>
      </c>
      <c r="AG73" s="152"/>
      <c r="AH73" s="152"/>
      <c r="AI73" s="152"/>
      <c r="AJ73" s="152">
        <v>202</v>
      </c>
      <c r="AK73" s="44">
        <f t="shared" si="25"/>
        <v>1.1479999999999999</v>
      </c>
      <c r="AL73" s="152">
        <v>37</v>
      </c>
      <c r="AM73" s="152" t="s">
        <v>544</v>
      </c>
      <c r="AN73" s="152">
        <v>179</v>
      </c>
      <c r="AO73" s="152"/>
      <c r="AP73" s="152"/>
      <c r="AQ73" s="152">
        <f t="shared" si="31"/>
        <v>179</v>
      </c>
      <c r="AR73" s="250">
        <f t="shared" si="26"/>
        <v>1.091</v>
      </c>
      <c r="AS73" s="44"/>
      <c r="AT73" s="178">
        <v>38</v>
      </c>
      <c r="AU73" s="152" t="s">
        <v>544</v>
      </c>
      <c r="AV73" s="152"/>
      <c r="AW73" s="152"/>
      <c r="AX73" s="152"/>
      <c r="AY73" s="152">
        <v>122</v>
      </c>
      <c r="AZ73" s="44">
        <f t="shared" si="29"/>
        <v>1.08</v>
      </c>
    </row>
    <row r="74" spans="1:52">
      <c r="A74" s="152">
        <v>44</v>
      </c>
      <c r="B74" s="251" t="s">
        <v>545</v>
      </c>
      <c r="C74" s="259">
        <f t="shared" si="32"/>
        <v>1.0920000000000001</v>
      </c>
      <c r="D74" s="152">
        <f t="shared" si="33"/>
        <v>1.0920000000000001</v>
      </c>
      <c r="E74" s="152">
        <f t="shared" si="34"/>
        <v>1.05</v>
      </c>
      <c r="F74" s="152">
        <f t="shared" si="35"/>
        <v>1.101</v>
      </c>
      <c r="G74" s="260">
        <f t="shared" si="36"/>
        <v>1.0820000000000001</v>
      </c>
      <c r="H74" s="259">
        <v>0</v>
      </c>
      <c r="I74" s="152">
        <v>0</v>
      </c>
      <c r="J74" s="152">
        <v>0.3</v>
      </c>
      <c r="K74" s="152">
        <v>0.3</v>
      </c>
      <c r="L74" s="152">
        <v>0.4</v>
      </c>
      <c r="M74" s="260">
        <f t="shared" si="37"/>
        <v>1</v>
      </c>
      <c r="N74" s="259">
        <f t="shared" si="38"/>
        <v>1.0781000000000001</v>
      </c>
      <c r="O74" s="260">
        <f t="shared" si="27"/>
        <v>173</v>
      </c>
      <c r="P74" s="253"/>
      <c r="Q74" s="152">
        <v>34</v>
      </c>
      <c r="R74" s="152" t="s">
        <v>545</v>
      </c>
      <c r="S74" s="152"/>
      <c r="T74" s="152"/>
      <c r="U74" s="152"/>
      <c r="V74" s="152">
        <v>202</v>
      </c>
      <c r="W74" s="44">
        <f t="shared" si="24"/>
        <v>1.0920000000000001</v>
      </c>
      <c r="X74" s="152">
        <v>35</v>
      </c>
      <c r="Y74" s="152" t="s">
        <v>545</v>
      </c>
      <c r="Z74" s="152">
        <v>202</v>
      </c>
      <c r="AA74" s="152"/>
      <c r="AB74" s="152"/>
      <c r="AC74" s="152">
        <f t="shared" si="30"/>
        <v>202</v>
      </c>
      <c r="AD74" s="250">
        <f t="shared" si="28"/>
        <v>1.0920000000000001</v>
      </c>
      <c r="AE74" s="178">
        <v>36</v>
      </c>
      <c r="AF74" s="152" t="s">
        <v>545</v>
      </c>
      <c r="AG74" s="152"/>
      <c r="AH74" s="152"/>
      <c r="AI74" s="152"/>
      <c r="AJ74" s="152">
        <v>212</v>
      </c>
      <c r="AK74" s="44">
        <f t="shared" si="25"/>
        <v>1.05</v>
      </c>
      <c r="AL74" s="152">
        <v>37</v>
      </c>
      <c r="AM74" s="152" t="s">
        <v>545</v>
      </c>
      <c r="AN74" s="152">
        <v>197</v>
      </c>
      <c r="AO74" s="152"/>
      <c r="AP74" s="152"/>
      <c r="AQ74" s="152">
        <f t="shared" si="31"/>
        <v>197</v>
      </c>
      <c r="AR74" s="250">
        <f t="shared" si="26"/>
        <v>1.101</v>
      </c>
      <c r="AS74" s="44"/>
      <c r="AT74" s="178">
        <v>38</v>
      </c>
      <c r="AU74" s="152" t="s">
        <v>545</v>
      </c>
      <c r="AV74" s="152"/>
      <c r="AW74" s="152"/>
      <c r="AX74" s="152"/>
      <c r="AY74" s="152">
        <v>132</v>
      </c>
      <c r="AZ74" s="44">
        <f t="shared" si="29"/>
        <v>1.0820000000000001</v>
      </c>
    </row>
    <row r="75" spans="1:52">
      <c r="A75" s="152">
        <v>44</v>
      </c>
      <c r="B75" s="251" t="s">
        <v>546</v>
      </c>
      <c r="C75" s="259">
        <f t="shared" si="32"/>
        <v>1.0840000000000001</v>
      </c>
      <c r="D75" s="152">
        <f t="shared" si="33"/>
        <v>1.079</v>
      </c>
      <c r="E75" s="152">
        <f t="shared" si="34"/>
        <v>1.1040000000000001</v>
      </c>
      <c r="F75" s="152">
        <f t="shared" si="35"/>
        <v>1.0760000000000001</v>
      </c>
      <c r="G75" s="260">
        <f t="shared" si="36"/>
        <v>1.0449999999999999</v>
      </c>
      <c r="H75" s="259">
        <v>0</v>
      </c>
      <c r="I75" s="152">
        <v>0</v>
      </c>
      <c r="J75" s="152">
        <v>0.3</v>
      </c>
      <c r="K75" s="152">
        <v>0.3</v>
      </c>
      <c r="L75" s="152">
        <v>0.4</v>
      </c>
      <c r="M75" s="260">
        <f t="shared" si="37"/>
        <v>1</v>
      </c>
      <c r="N75" s="259">
        <f t="shared" si="38"/>
        <v>1.0720000000000001</v>
      </c>
      <c r="O75" s="260">
        <f t="shared" si="27"/>
        <v>185.5</v>
      </c>
      <c r="P75" s="253"/>
      <c r="Q75" s="152">
        <v>34</v>
      </c>
      <c r="R75" s="152" t="s">
        <v>546</v>
      </c>
      <c r="S75" s="152"/>
      <c r="T75" s="152"/>
      <c r="U75" s="152"/>
      <c r="V75" s="152">
        <v>219</v>
      </c>
      <c r="W75" s="44">
        <f t="shared" si="24"/>
        <v>1.0840000000000001</v>
      </c>
      <c r="X75" s="152">
        <v>35</v>
      </c>
      <c r="Y75" s="152" t="s">
        <v>546</v>
      </c>
      <c r="Z75" s="152">
        <v>218</v>
      </c>
      <c r="AA75" s="152"/>
      <c r="AB75" s="152"/>
      <c r="AC75" s="152">
        <f t="shared" si="30"/>
        <v>218</v>
      </c>
      <c r="AD75" s="250">
        <f t="shared" si="28"/>
        <v>1.079</v>
      </c>
      <c r="AE75" s="178">
        <v>36</v>
      </c>
      <c r="AF75" s="152" t="s">
        <v>546</v>
      </c>
      <c r="AG75" s="152"/>
      <c r="AH75" s="152"/>
      <c r="AI75" s="152"/>
      <c r="AJ75" s="152">
        <v>234</v>
      </c>
      <c r="AK75" s="44">
        <f t="shared" si="25"/>
        <v>1.1040000000000001</v>
      </c>
      <c r="AL75" s="152">
        <v>37</v>
      </c>
      <c r="AM75" s="152" t="s">
        <v>546</v>
      </c>
      <c r="AN75" s="152">
        <v>212</v>
      </c>
      <c r="AO75" s="152"/>
      <c r="AP75" s="152"/>
      <c r="AQ75" s="152">
        <f t="shared" si="31"/>
        <v>212</v>
      </c>
      <c r="AR75" s="250">
        <f t="shared" si="26"/>
        <v>1.0760000000000001</v>
      </c>
      <c r="AS75" s="44"/>
      <c r="AT75" s="178">
        <v>38</v>
      </c>
      <c r="AU75" s="152" t="s">
        <v>546</v>
      </c>
      <c r="AV75" s="152"/>
      <c r="AW75" s="152"/>
      <c r="AX75" s="152"/>
      <c r="AY75" s="152">
        <v>138</v>
      </c>
      <c r="AZ75" s="44">
        <f t="shared" si="29"/>
        <v>1.0449999999999999</v>
      </c>
    </row>
    <row r="76" spans="1:52">
      <c r="A76" s="152">
        <v>44</v>
      </c>
      <c r="B76" s="251" t="s">
        <v>547</v>
      </c>
      <c r="C76" s="259">
        <f t="shared" si="32"/>
        <v>1.0549999999999999</v>
      </c>
      <c r="D76" s="152">
        <f t="shared" si="33"/>
        <v>1.0229999999999999</v>
      </c>
      <c r="E76" s="152">
        <f t="shared" si="34"/>
        <v>1.081</v>
      </c>
      <c r="F76" s="152">
        <f t="shared" si="35"/>
        <v>1.099</v>
      </c>
      <c r="G76" s="260">
        <f t="shared" si="36"/>
        <v>0.99299999999999999</v>
      </c>
      <c r="H76" s="259">
        <v>0</v>
      </c>
      <c r="I76" s="152">
        <v>0</v>
      </c>
      <c r="J76" s="152">
        <v>0.3</v>
      </c>
      <c r="K76" s="152">
        <v>0.3</v>
      </c>
      <c r="L76" s="152">
        <v>0.4</v>
      </c>
      <c r="M76" s="260">
        <f t="shared" si="37"/>
        <v>1</v>
      </c>
      <c r="N76" s="259">
        <f t="shared" si="38"/>
        <v>1.0511999999999999</v>
      </c>
      <c r="O76" s="260">
        <f t="shared" si="27"/>
        <v>195</v>
      </c>
      <c r="P76" s="253"/>
      <c r="Q76" s="152">
        <v>34</v>
      </c>
      <c r="R76" s="152" t="s">
        <v>547</v>
      </c>
      <c r="S76" s="152"/>
      <c r="T76" s="152"/>
      <c r="U76" s="152"/>
      <c r="V76" s="152">
        <v>231</v>
      </c>
      <c r="W76" s="44">
        <f t="shared" si="24"/>
        <v>1.0549999999999999</v>
      </c>
      <c r="X76" s="152">
        <v>35</v>
      </c>
      <c r="Y76" s="152" t="s">
        <v>547</v>
      </c>
      <c r="Z76" s="152">
        <v>223</v>
      </c>
      <c r="AA76" s="152"/>
      <c r="AB76" s="152"/>
      <c r="AC76" s="152">
        <f t="shared" si="30"/>
        <v>223</v>
      </c>
      <c r="AD76" s="250">
        <f t="shared" si="28"/>
        <v>1.0229999999999999</v>
      </c>
      <c r="AE76" s="178">
        <v>36</v>
      </c>
      <c r="AF76" s="152" t="s">
        <v>547</v>
      </c>
      <c r="AG76" s="152"/>
      <c r="AH76" s="152"/>
      <c r="AI76" s="152"/>
      <c r="AJ76" s="152">
        <v>253</v>
      </c>
      <c r="AK76" s="44">
        <f t="shared" si="25"/>
        <v>1.081</v>
      </c>
      <c r="AL76" s="152">
        <v>37</v>
      </c>
      <c r="AM76" s="152" t="s">
        <v>547</v>
      </c>
      <c r="AN76" s="152">
        <v>233</v>
      </c>
      <c r="AO76" s="152"/>
      <c r="AP76" s="152"/>
      <c r="AQ76" s="152">
        <f t="shared" si="31"/>
        <v>233</v>
      </c>
      <c r="AR76" s="250">
        <f t="shared" si="26"/>
        <v>1.099</v>
      </c>
      <c r="AS76" s="44"/>
      <c r="AT76" s="178">
        <v>38</v>
      </c>
      <c r="AU76" s="152" t="s">
        <v>547</v>
      </c>
      <c r="AV76" s="152"/>
      <c r="AW76" s="152"/>
      <c r="AX76" s="152"/>
      <c r="AY76" s="152">
        <v>137</v>
      </c>
      <c r="AZ76" s="44">
        <f t="shared" si="29"/>
        <v>0.99299999999999999</v>
      </c>
    </row>
    <row r="77" spans="1:52">
      <c r="A77" s="152">
        <v>44</v>
      </c>
      <c r="B77" s="251" t="s">
        <v>548</v>
      </c>
      <c r="C77" s="259">
        <f t="shared" si="32"/>
        <v>1.0349999999999999</v>
      </c>
      <c r="D77" s="152">
        <f t="shared" si="33"/>
        <v>1.099</v>
      </c>
      <c r="E77" s="152">
        <f t="shared" si="34"/>
        <v>0.96399999999999997</v>
      </c>
      <c r="F77" s="152">
        <f t="shared" si="35"/>
        <v>0.97899999999999998</v>
      </c>
      <c r="G77" s="260">
        <f t="shared" si="36"/>
        <v>1.1020000000000001</v>
      </c>
      <c r="H77" s="259">
        <v>0</v>
      </c>
      <c r="I77" s="152">
        <v>0</v>
      </c>
      <c r="J77" s="152">
        <v>0.3</v>
      </c>
      <c r="K77" s="152">
        <v>0.3</v>
      </c>
      <c r="L77" s="152">
        <v>0.4</v>
      </c>
      <c r="M77" s="260">
        <f t="shared" si="37"/>
        <v>1</v>
      </c>
      <c r="N77" s="259">
        <f t="shared" si="38"/>
        <v>1.0237000000000001</v>
      </c>
      <c r="O77" s="260">
        <f t="shared" si="27"/>
        <v>199.6</v>
      </c>
      <c r="P77" s="253"/>
      <c r="Q77" s="152">
        <v>34</v>
      </c>
      <c r="R77" s="152" t="s">
        <v>548</v>
      </c>
      <c r="S77" s="152"/>
      <c r="T77" s="152"/>
      <c r="U77" s="152"/>
      <c r="V77" s="152">
        <v>239</v>
      </c>
      <c r="W77" s="44">
        <f t="shared" si="24"/>
        <v>1.0349999999999999</v>
      </c>
      <c r="X77" s="152">
        <v>35</v>
      </c>
      <c r="Y77" s="152" t="s">
        <v>548</v>
      </c>
      <c r="Z77" s="152">
        <v>245</v>
      </c>
      <c r="AA77" s="152"/>
      <c r="AB77" s="152"/>
      <c r="AC77" s="152">
        <f t="shared" si="30"/>
        <v>245</v>
      </c>
      <c r="AD77" s="250">
        <f t="shared" si="28"/>
        <v>1.099</v>
      </c>
      <c r="AE77" s="178">
        <v>36</v>
      </c>
      <c r="AF77" s="152" t="s">
        <v>548</v>
      </c>
      <c r="AG77" s="152"/>
      <c r="AH77" s="152"/>
      <c r="AI77" s="152"/>
      <c r="AJ77" s="152">
        <v>244</v>
      </c>
      <c r="AK77" s="44">
        <f t="shared" si="25"/>
        <v>0.96399999999999997</v>
      </c>
      <c r="AL77" s="152">
        <v>37</v>
      </c>
      <c r="AM77" s="152" t="s">
        <v>548</v>
      </c>
      <c r="AN77" s="152">
        <v>228</v>
      </c>
      <c r="AO77" s="152"/>
      <c r="AP77" s="152"/>
      <c r="AQ77" s="152">
        <f t="shared" si="31"/>
        <v>228</v>
      </c>
      <c r="AR77" s="250">
        <f t="shared" si="26"/>
        <v>0.97899999999999998</v>
      </c>
      <c r="AS77" s="44"/>
      <c r="AT77" s="178">
        <v>38</v>
      </c>
      <c r="AU77" s="152" t="s">
        <v>548</v>
      </c>
      <c r="AV77" s="152"/>
      <c r="AW77" s="152"/>
      <c r="AX77" s="152"/>
      <c r="AY77" s="152">
        <v>151</v>
      </c>
      <c r="AZ77" s="44">
        <f t="shared" si="29"/>
        <v>1.1020000000000001</v>
      </c>
    </row>
    <row r="78" spans="1:52">
      <c r="A78" s="152">
        <v>44</v>
      </c>
      <c r="B78" s="251" t="s">
        <v>549</v>
      </c>
      <c r="C78" s="259">
        <f t="shared" si="32"/>
        <v>1.0209999999999999</v>
      </c>
      <c r="D78" s="152">
        <f t="shared" si="33"/>
        <v>1.0329999999999999</v>
      </c>
      <c r="E78" s="152">
        <f t="shared" si="34"/>
        <v>1.02</v>
      </c>
      <c r="F78" s="152">
        <f t="shared" si="35"/>
        <v>1.0129999999999999</v>
      </c>
      <c r="G78" s="260">
        <f t="shared" si="36"/>
        <v>0.98699999999999999</v>
      </c>
      <c r="H78" s="259">
        <v>0</v>
      </c>
      <c r="I78" s="152">
        <v>0</v>
      </c>
      <c r="J78" s="152">
        <v>0.3</v>
      </c>
      <c r="K78" s="152">
        <v>0.3</v>
      </c>
      <c r="L78" s="152">
        <v>0.4</v>
      </c>
      <c r="M78" s="260">
        <f t="shared" si="37"/>
        <v>1</v>
      </c>
      <c r="N78" s="259">
        <f t="shared" si="38"/>
        <v>1.0046999999999999</v>
      </c>
      <c r="O78" s="260">
        <f t="shared" si="27"/>
        <v>200.5</v>
      </c>
      <c r="P78" s="253"/>
      <c r="Q78" s="152">
        <v>34</v>
      </c>
      <c r="R78" s="152" t="s">
        <v>549</v>
      </c>
      <c r="S78" s="152"/>
      <c r="T78" s="152"/>
      <c r="U78" s="152"/>
      <c r="V78" s="152">
        <v>244</v>
      </c>
      <c r="W78" s="44">
        <f t="shared" si="24"/>
        <v>1.0209999999999999</v>
      </c>
      <c r="X78" s="152">
        <v>35</v>
      </c>
      <c r="Y78" s="152" t="s">
        <v>549</v>
      </c>
      <c r="Z78" s="152">
        <v>253</v>
      </c>
      <c r="AA78" s="152"/>
      <c r="AB78" s="152"/>
      <c r="AC78" s="152">
        <f t="shared" si="30"/>
        <v>253</v>
      </c>
      <c r="AD78" s="250">
        <f t="shared" si="28"/>
        <v>1.0329999999999999</v>
      </c>
      <c r="AE78" s="178">
        <v>36</v>
      </c>
      <c r="AF78" s="152" t="s">
        <v>549</v>
      </c>
      <c r="AG78" s="152"/>
      <c r="AH78" s="152"/>
      <c r="AI78" s="152"/>
      <c r="AJ78" s="152">
        <v>249</v>
      </c>
      <c r="AK78" s="44">
        <f t="shared" si="25"/>
        <v>1.02</v>
      </c>
      <c r="AL78" s="152">
        <v>37</v>
      </c>
      <c r="AM78" s="152" t="s">
        <v>549</v>
      </c>
      <c r="AN78" s="152">
        <v>231</v>
      </c>
      <c r="AO78" s="152"/>
      <c r="AP78" s="152"/>
      <c r="AQ78" s="152">
        <f t="shared" si="31"/>
        <v>231</v>
      </c>
      <c r="AR78" s="250">
        <f t="shared" si="26"/>
        <v>1.0129999999999999</v>
      </c>
      <c r="AS78" s="44"/>
      <c r="AT78" s="178">
        <v>38</v>
      </c>
      <c r="AU78" s="152" t="s">
        <v>549</v>
      </c>
      <c r="AV78" s="152"/>
      <c r="AW78" s="152"/>
      <c r="AX78" s="152"/>
      <c r="AY78" s="152">
        <v>149</v>
      </c>
      <c r="AZ78" s="44">
        <f t="shared" si="29"/>
        <v>0.98699999999999999</v>
      </c>
    </row>
    <row r="79" spans="1:52">
      <c r="A79" s="152">
        <v>44</v>
      </c>
      <c r="B79" s="251" t="s">
        <v>550</v>
      </c>
      <c r="C79" s="259">
        <f t="shared" si="32"/>
        <v>1.0409999999999999</v>
      </c>
      <c r="D79" s="152">
        <f t="shared" si="33"/>
        <v>1.0429999999999999</v>
      </c>
      <c r="E79" s="152">
        <f t="shared" si="34"/>
        <v>1.024</v>
      </c>
      <c r="F79" s="152">
        <f t="shared" si="35"/>
        <v>1.026</v>
      </c>
      <c r="G79" s="260">
        <f t="shared" si="36"/>
        <v>1.0129999999999999</v>
      </c>
      <c r="H79" s="259">
        <v>0</v>
      </c>
      <c r="I79" s="152">
        <v>0</v>
      </c>
      <c r="J79" s="152">
        <v>0.3</v>
      </c>
      <c r="K79" s="152">
        <v>0.3</v>
      </c>
      <c r="L79" s="152">
        <v>0.4</v>
      </c>
      <c r="M79" s="260">
        <f t="shared" si="37"/>
        <v>1</v>
      </c>
      <c r="N79" s="259">
        <f t="shared" si="38"/>
        <v>1.0202</v>
      </c>
      <c r="O79" s="260">
        <f t="shared" si="27"/>
        <v>204.6</v>
      </c>
      <c r="P79" s="253"/>
      <c r="Q79" s="152">
        <v>34</v>
      </c>
      <c r="R79" s="152" t="s">
        <v>550</v>
      </c>
      <c r="S79" s="152"/>
      <c r="T79" s="152"/>
      <c r="U79" s="152"/>
      <c r="V79" s="152">
        <v>254</v>
      </c>
      <c r="W79" s="44">
        <f t="shared" si="24"/>
        <v>1.0409999999999999</v>
      </c>
      <c r="X79" s="152">
        <v>35</v>
      </c>
      <c r="Y79" s="152" t="s">
        <v>550</v>
      </c>
      <c r="Z79" s="152">
        <v>264</v>
      </c>
      <c r="AA79" s="152"/>
      <c r="AB79" s="152"/>
      <c r="AC79" s="152">
        <f t="shared" si="30"/>
        <v>264</v>
      </c>
      <c r="AD79" s="250">
        <f t="shared" si="28"/>
        <v>1.0429999999999999</v>
      </c>
      <c r="AE79" s="178">
        <v>36</v>
      </c>
      <c r="AF79" s="152" t="s">
        <v>550</v>
      </c>
      <c r="AG79" s="152"/>
      <c r="AH79" s="152"/>
      <c r="AI79" s="152"/>
      <c r="AJ79" s="152">
        <v>255</v>
      </c>
      <c r="AK79" s="44">
        <f t="shared" si="25"/>
        <v>1.024</v>
      </c>
      <c r="AL79" s="152">
        <v>37</v>
      </c>
      <c r="AM79" s="152" t="s">
        <v>550</v>
      </c>
      <c r="AN79" s="152">
        <v>237</v>
      </c>
      <c r="AO79" s="152"/>
      <c r="AP79" s="152"/>
      <c r="AQ79" s="152">
        <f t="shared" si="31"/>
        <v>237</v>
      </c>
      <c r="AR79" s="250">
        <f t="shared" si="26"/>
        <v>1.026</v>
      </c>
      <c r="AS79" s="44"/>
      <c r="AT79" s="178">
        <v>38</v>
      </c>
      <c r="AU79" s="152" t="s">
        <v>550</v>
      </c>
      <c r="AV79" s="152"/>
      <c r="AW79" s="152"/>
      <c r="AX79" s="152"/>
      <c r="AY79" s="152">
        <v>151</v>
      </c>
      <c r="AZ79" s="44">
        <f t="shared" si="29"/>
        <v>1.0129999999999999</v>
      </c>
    </row>
    <row r="80" spans="1:52">
      <c r="A80" s="152">
        <v>44</v>
      </c>
      <c r="B80" s="251" t="s">
        <v>551</v>
      </c>
      <c r="C80" s="259">
        <f t="shared" si="32"/>
        <v>1.004</v>
      </c>
      <c r="D80" s="152">
        <f t="shared" si="33"/>
        <v>0.996</v>
      </c>
      <c r="E80" s="152">
        <f t="shared" si="34"/>
        <v>1.016</v>
      </c>
      <c r="F80" s="152">
        <f t="shared" si="35"/>
        <v>1.0209999999999999</v>
      </c>
      <c r="G80" s="260">
        <f t="shared" si="36"/>
        <v>0.99299999999999999</v>
      </c>
      <c r="H80" s="259">
        <v>0</v>
      </c>
      <c r="I80" s="152">
        <v>0</v>
      </c>
      <c r="J80" s="152">
        <v>0.3</v>
      </c>
      <c r="K80" s="152">
        <v>0.3</v>
      </c>
      <c r="L80" s="152">
        <v>0.4</v>
      </c>
      <c r="M80" s="260">
        <f t="shared" si="37"/>
        <v>1</v>
      </c>
      <c r="N80" s="259">
        <f t="shared" si="38"/>
        <v>1.0083</v>
      </c>
      <c r="O80" s="260">
        <f t="shared" si="27"/>
        <v>206.3</v>
      </c>
      <c r="P80" s="253"/>
      <c r="Q80" s="152">
        <v>34</v>
      </c>
      <c r="R80" s="152" t="s">
        <v>551</v>
      </c>
      <c r="S80" s="152"/>
      <c r="T80" s="152"/>
      <c r="U80" s="152"/>
      <c r="V80" s="152">
        <v>255</v>
      </c>
      <c r="W80" s="44">
        <f t="shared" si="24"/>
        <v>1.004</v>
      </c>
      <c r="X80" s="152">
        <v>35</v>
      </c>
      <c r="Y80" s="152" t="s">
        <v>551</v>
      </c>
      <c r="Z80" s="152">
        <v>263</v>
      </c>
      <c r="AA80" s="152"/>
      <c r="AB80" s="152"/>
      <c r="AC80" s="152">
        <f t="shared" si="30"/>
        <v>263</v>
      </c>
      <c r="AD80" s="250">
        <f t="shared" si="28"/>
        <v>0.996</v>
      </c>
      <c r="AE80" s="178">
        <v>36</v>
      </c>
      <c r="AF80" s="152" t="s">
        <v>551</v>
      </c>
      <c r="AG80" s="152"/>
      <c r="AH80" s="152"/>
      <c r="AI80" s="152"/>
      <c r="AJ80" s="152">
        <v>259</v>
      </c>
      <c r="AK80" s="44">
        <f t="shared" si="25"/>
        <v>1.016</v>
      </c>
      <c r="AL80" s="152">
        <v>37</v>
      </c>
      <c r="AM80" s="152" t="s">
        <v>551</v>
      </c>
      <c r="AN80" s="152">
        <v>242</v>
      </c>
      <c r="AO80" s="152"/>
      <c r="AP80" s="152"/>
      <c r="AQ80" s="152">
        <f t="shared" si="31"/>
        <v>242</v>
      </c>
      <c r="AR80" s="250">
        <f t="shared" si="26"/>
        <v>1.0209999999999999</v>
      </c>
      <c r="AS80" s="44"/>
      <c r="AT80" s="178">
        <v>38</v>
      </c>
      <c r="AU80" s="152" t="s">
        <v>551</v>
      </c>
      <c r="AV80" s="152"/>
      <c r="AW80" s="152"/>
      <c r="AX80" s="152"/>
      <c r="AY80" s="152">
        <v>150</v>
      </c>
      <c r="AZ80" s="44">
        <f t="shared" si="29"/>
        <v>0.99299999999999999</v>
      </c>
    </row>
    <row r="81" spans="1:52">
      <c r="A81" s="152">
        <v>44</v>
      </c>
      <c r="B81" s="251" t="s">
        <v>552</v>
      </c>
      <c r="C81" s="259">
        <f t="shared" si="32"/>
        <v>1.0309999999999999</v>
      </c>
      <c r="D81" s="152">
        <f t="shared" si="33"/>
        <v>1.0229999999999999</v>
      </c>
      <c r="E81" s="152">
        <f t="shared" si="34"/>
        <v>1.0620000000000001</v>
      </c>
      <c r="F81" s="152">
        <f t="shared" si="35"/>
        <v>1.0249999999999999</v>
      </c>
      <c r="G81" s="260">
        <f t="shared" si="36"/>
        <v>1.0669999999999999</v>
      </c>
      <c r="H81" s="259">
        <v>0</v>
      </c>
      <c r="I81" s="152">
        <v>0</v>
      </c>
      <c r="J81" s="152">
        <v>0.3</v>
      </c>
      <c r="K81" s="152">
        <v>0.3</v>
      </c>
      <c r="L81" s="152">
        <v>0.4</v>
      </c>
      <c r="M81" s="260">
        <f t="shared" si="37"/>
        <v>1</v>
      </c>
      <c r="N81" s="259">
        <f t="shared" si="38"/>
        <v>1.0528999999999999</v>
      </c>
      <c r="O81" s="260">
        <f t="shared" si="27"/>
        <v>217.2</v>
      </c>
      <c r="P81" s="253"/>
      <c r="Q81" s="152">
        <v>34</v>
      </c>
      <c r="R81" s="152" t="s">
        <v>552</v>
      </c>
      <c r="S81" s="152"/>
      <c r="T81" s="152"/>
      <c r="U81" s="152"/>
      <c r="V81" s="152">
        <v>263</v>
      </c>
      <c r="W81" s="44">
        <f t="shared" si="24"/>
        <v>1.0309999999999999</v>
      </c>
      <c r="X81" s="152">
        <v>35</v>
      </c>
      <c r="Y81" s="152" t="s">
        <v>552</v>
      </c>
      <c r="Z81" s="152">
        <v>269</v>
      </c>
      <c r="AA81" s="152"/>
      <c r="AB81" s="152"/>
      <c r="AC81" s="152">
        <f t="shared" si="30"/>
        <v>269</v>
      </c>
      <c r="AD81" s="250">
        <f t="shared" si="28"/>
        <v>1.0229999999999999</v>
      </c>
      <c r="AE81" s="178">
        <v>36</v>
      </c>
      <c r="AF81" s="152" t="s">
        <v>552</v>
      </c>
      <c r="AG81" s="152"/>
      <c r="AH81" s="152"/>
      <c r="AI81" s="152"/>
      <c r="AJ81" s="152">
        <v>275</v>
      </c>
      <c r="AK81" s="44">
        <f t="shared" si="25"/>
        <v>1.0620000000000001</v>
      </c>
      <c r="AL81" s="152">
        <v>37</v>
      </c>
      <c r="AM81" s="152" t="s">
        <v>552</v>
      </c>
      <c r="AN81" s="152">
        <v>248</v>
      </c>
      <c r="AO81" s="152"/>
      <c r="AP81" s="152"/>
      <c r="AQ81" s="152">
        <f t="shared" si="31"/>
        <v>248</v>
      </c>
      <c r="AR81" s="250">
        <f t="shared" si="26"/>
        <v>1.0249999999999999</v>
      </c>
      <c r="AS81" s="44"/>
      <c r="AT81" s="178">
        <v>38</v>
      </c>
      <c r="AU81" s="152" t="s">
        <v>552</v>
      </c>
      <c r="AV81" s="152"/>
      <c r="AW81" s="152"/>
      <c r="AX81" s="152"/>
      <c r="AY81" s="152">
        <v>160</v>
      </c>
      <c r="AZ81" s="44">
        <f t="shared" si="29"/>
        <v>1.0669999999999999</v>
      </c>
    </row>
    <row r="82" spans="1:52">
      <c r="A82" s="152">
        <v>44</v>
      </c>
      <c r="B82" s="251" t="s">
        <v>553</v>
      </c>
      <c r="C82" s="259">
        <f t="shared" si="32"/>
        <v>1.0649999999999999</v>
      </c>
      <c r="D82" s="152">
        <f t="shared" si="33"/>
        <v>1.048</v>
      </c>
      <c r="E82" s="152">
        <f t="shared" si="34"/>
        <v>1.145</v>
      </c>
      <c r="F82" s="152">
        <f t="shared" si="35"/>
        <v>1.069</v>
      </c>
      <c r="G82" s="260">
        <f t="shared" si="36"/>
        <v>1.2310000000000001</v>
      </c>
      <c r="H82" s="259">
        <v>0</v>
      </c>
      <c r="I82" s="152">
        <v>0</v>
      </c>
      <c r="J82" s="152">
        <v>0.3</v>
      </c>
      <c r="K82" s="152">
        <v>0.3</v>
      </c>
      <c r="L82" s="152">
        <v>0.4</v>
      </c>
      <c r="M82" s="260">
        <f t="shared" si="37"/>
        <v>1</v>
      </c>
      <c r="N82" s="259">
        <f t="shared" si="38"/>
        <v>1.1566000000000001</v>
      </c>
      <c r="O82" s="260">
        <f t="shared" si="27"/>
        <v>251.2</v>
      </c>
      <c r="P82" s="253"/>
      <c r="Q82" s="152">
        <v>34</v>
      </c>
      <c r="R82" s="152" t="s">
        <v>553</v>
      </c>
      <c r="S82" s="152"/>
      <c r="T82" s="152"/>
      <c r="U82" s="152"/>
      <c r="V82" s="152">
        <v>280</v>
      </c>
      <c r="W82" s="44">
        <f t="shared" si="24"/>
        <v>1.0649999999999999</v>
      </c>
      <c r="X82" s="152">
        <v>35</v>
      </c>
      <c r="Y82" s="152" t="s">
        <v>553</v>
      </c>
      <c r="Z82" s="152">
        <v>282</v>
      </c>
      <c r="AA82" s="152"/>
      <c r="AB82" s="152"/>
      <c r="AC82" s="152">
        <f t="shared" si="30"/>
        <v>282</v>
      </c>
      <c r="AD82" s="250">
        <f t="shared" si="28"/>
        <v>1.048</v>
      </c>
      <c r="AE82" s="178">
        <v>36</v>
      </c>
      <c r="AF82" s="152" t="s">
        <v>553</v>
      </c>
      <c r="AG82" s="152"/>
      <c r="AH82" s="152"/>
      <c r="AI82" s="152"/>
      <c r="AJ82" s="152">
        <v>315</v>
      </c>
      <c r="AK82" s="44">
        <f t="shared" si="25"/>
        <v>1.145</v>
      </c>
      <c r="AL82" s="152">
        <v>37</v>
      </c>
      <c r="AM82" s="152" t="s">
        <v>553</v>
      </c>
      <c r="AN82" s="152">
        <v>265</v>
      </c>
      <c r="AO82" s="152"/>
      <c r="AP82" s="152"/>
      <c r="AQ82" s="152">
        <f t="shared" si="31"/>
        <v>265</v>
      </c>
      <c r="AR82" s="250">
        <f t="shared" si="26"/>
        <v>1.069</v>
      </c>
      <c r="AS82" s="44"/>
      <c r="AT82" s="178">
        <v>38</v>
      </c>
      <c r="AU82" s="152" t="s">
        <v>553</v>
      </c>
      <c r="AV82" s="152"/>
      <c r="AW82" s="152"/>
      <c r="AX82" s="152"/>
      <c r="AY82" s="152">
        <v>197</v>
      </c>
      <c r="AZ82" s="44">
        <f t="shared" si="29"/>
        <v>1.2310000000000001</v>
      </c>
    </row>
    <row r="83" spans="1:52">
      <c r="A83" s="152">
        <v>44</v>
      </c>
      <c r="B83" s="251" t="s">
        <v>554</v>
      </c>
      <c r="C83" s="259">
        <f t="shared" si="32"/>
        <v>1.054</v>
      </c>
      <c r="D83" s="152">
        <f t="shared" si="33"/>
        <v>1.05</v>
      </c>
      <c r="E83" s="152">
        <f t="shared" si="34"/>
        <v>1.079</v>
      </c>
      <c r="F83" s="152">
        <f t="shared" si="35"/>
        <v>1.0449999999999999</v>
      </c>
      <c r="G83" s="260">
        <f t="shared" si="36"/>
        <v>1.1020000000000001</v>
      </c>
      <c r="H83" s="259">
        <v>0</v>
      </c>
      <c r="I83" s="152">
        <v>0</v>
      </c>
      <c r="J83" s="152">
        <v>0.3</v>
      </c>
      <c r="K83" s="152">
        <v>0.3</v>
      </c>
      <c r="L83" s="152">
        <v>0.4</v>
      </c>
      <c r="M83" s="260">
        <f t="shared" si="37"/>
        <v>1</v>
      </c>
      <c r="N83" s="259">
        <f t="shared" si="38"/>
        <v>1.0780000000000001</v>
      </c>
      <c r="O83" s="260">
        <f t="shared" si="27"/>
        <v>270.8</v>
      </c>
      <c r="P83" s="253"/>
      <c r="Q83" s="152">
        <v>34</v>
      </c>
      <c r="R83" s="152" t="s">
        <v>554</v>
      </c>
      <c r="S83" s="152"/>
      <c r="T83" s="152"/>
      <c r="U83" s="152"/>
      <c r="V83" s="152">
        <v>295</v>
      </c>
      <c r="W83" s="44">
        <f t="shared" si="24"/>
        <v>1.054</v>
      </c>
      <c r="X83" s="152">
        <v>35</v>
      </c>
      <c r="Y83" s="152" t="s">
        <v>554</v>
      </c>
      <c r="Z83" s="152">
        <v>296</v>
      </c>
      <c r="AA83" s="152"/>
      <c r="AB83" s="152"/>
      <c r="AC83" s="152">
        <f t="shared" si="30"/>
        <v>296</v>
      </c>
      <c r="AD83" s="250">
        <f t="shared" si="28"/>
        <v>1.05</v>
      </c>
      <c r="AE83" s="178">
        <v>36</v>
      </c>
      <c r="AF83" s="152" t="s">
        <v>554</v>
      </c>
      <c r="AG83" s="152"/>
      <c r="AH83" s="152"/>
      <c r="AI83" s="152"/>
      <c r="AJ83" s="152">
        <v>340</v>
      </c>
      <c r="AK83" s="44">
        <f t="shared" si="25"/>
        <v>1.079</v>
      </c>
      <c r="AL83" s="152">
        <v>37</v>
      </c>
      <c r="AM83" s="152" t="s">
        <v>554</v>
      </c>
      <c r="AN83" s="152">
        <v>277</v>
      </c>
      <c r="AO83" s="152"/>
      <c r="AP83" s="152"/>
      <c r="AQ83" s="152">
        <f t="shared" si="31"/>
        <v>277</v>
      </c>
      <c r="AR83" s="250">
        <f t="shared" si="26"/>
        <v>1.0449999999999999</v>
      </c>
      <c r="AS83" s="44"/>
      <c r="AT83" s="178">
        <v>38</v>
      </c>
      <c r="AU83" s="152" t="s">
        <v>554</v>
      </c>
      <c r="AV83" s="152"/>
      <c r="AW83" s="152"/>
      <c r="AX83" s="152"/>
      <c r="AY83" s="152">
        <v>217</v>
      </c>
      <c r="AZ83" s="44">
        <f t="shared" si="29"/>
        <v>1.1020000000000001</v>
      </c>
    </row>
    <row r="84" spans="1:52">
      <c r="A84" s="152">
        <v>44</v>
      </c>
      <c r="B84" s="251" t="s">
        <v>555</v>
      </c>
      <c r="C84" s="259">
        <f t="shared" si="32"/>
        <v>1.02</v>
      </c>
      <c r="D84" s="152">
        <f t="shared" si="33"/>
        <v>1.0269999999999999</v>
      </c>
      <c r="E84" s="152">
        <f t="shared" si="34"/>
        <v>0.99399999999999999</v>
      </c>
      <c r="F84" s="152">
        <f t="shared" si="35"/>
        <v>1.014</v>
      </c>
      <c r="G84" s="260">
        <f t="shared" si="36"/>
        <v>0.97199999999999998</v>
      </c>
      <c r="H84" s="259">
        <v>0</v>
      </c>
      <c r="I84" s="152">
        <v>0</v>
      </c>
      <c r="J84" s="152">
        <v>0.3</v>
      </c>
      <c r="K84" s="152">
        <v>0.3</v>
      </c>
      <c r="L84" s="152">
        <v>0.4</v>
      </c>
      <c r="M84" s="260">
        <f t="shared" si="37"/>
        <v>1</v>
      </c>
      <c r="N84" s="259">
        <f t="shared" si="38"/>
        <v>0.99119999999999997</v>
      </c>
      <c r="O84" s="260">
        <f t="shared" si="27"/>
        <v>268.39999999999998</v>
      </c>
      <c r="P84" s="253"/>
      <c r="Q84" s="152">
        <v>34</v>
      </c>
      <c r="R84" s="152" t="s">
        <v>555</v>
      </c>
      <c r="S84" s="152"/>
      <c r="T84" s="152"/>
      <c r="U84" s="152"/>
      <c r="V84" s="152">
        <v>301</v>
      </c>
      <c r="W84" s="44">
        <f t="shared" si="24"/>
        <v>1.02</v>
      </c>
      <c r="X84" s="152">
        <v>35</v>
      </c>
      <c r="Y84" s="152" t="s">
        <v>555</v>
      </c>
      <c r="Z84" s="152">
        <v>304</v>
      </c>
      <c r="AA84" s="152"/>
      <c r="AB84" s="152"/>
      <c r="AC84" s="152">
        <f t="shared" si="30"/>
        <v>304</v>
      </c>
      <c r="AD84" s="250">
        <f t="shared" si="28"/>
        <v>1.0269999999999999</v>
      </c>
      <c r="AE84" s="178">
        <v>36</v>
      </c>
      <c r="AF84" s="152" t="s">
        <v>555</v>
      </c>
      <c r="AG84" s="152"/>
      <c r="AH84" s="152"/>
      <c r="AI84" s="152"/>
      <c r="AJ84" s="152">
        <v>338</v>
      </c>
      <c r="AK84" s="44">
        <f t="shared" si="25"/>
        <v>0.99399999999999999</v>
      </c>
      <c r="AL84" s="152">
        <v>37</v>
      </c>
      <c r="AM84" s="152" t="s">
        <v>555</v>
      </c>
      <c r="AN84" s="152">
        <v>281</v>
      </c>
      <c r="AO84" s="152"/>
      <c r="AP84" s="152"/>
      <c r="AQ84" s="152">
        <f t="shared" si="31"/>
        <v>281</v>
      </c>
      <c r="AR84" s="250">
        <f t="shared" si="26"/>
        <v>1.014</v>
      </c>
      <c r="AS84" s="44"/>
      <c r="AT84" s="178">
        <v>38</v>
      </c>
      <c r="AU84" s="152" t="s">
        <v>555</v>
      </c>
      <c r="AV84" s="152"/>
      <c r="AW84" s="152"/>
      <c r="AX84" s="152"/>
      <c r="AY84" s="152">
        <v>211</v>
      </c>
      <c r="AZ84" s="44">
        <f t="shared" si="29"/>
        <v>0.97199999999999998</v>
      </c>
    </row>
    <row r="85" spans="1:52">
      <c r="A85" s="152">
        <v>44</v>
      </c>
      <c r="B85" s="251" t="s">
        <v>556</v>
      </c>
      <c r="C85" s="259">
        <f t="shared" si="32"/>
        <v>1.02</v>
      </c>
      <c r="D85" s="152">
        <f t="shared" si="33"/>
        <v>1.03</v>
      </c>
      <c r="E85" s="152">
        <f t="shared" si="34"/>
        <v>0.98199999999999998</v>
      </c>
      <c r="F85" s="152">
        <f t="shared" si="35"/>
        <v>1.0249999999999999</v>
      </c>
      <c r="G85" s="260">
        <f t="shared" si="36"/>
        <v>0.94799999999999995</v>
      </c>
      <c r="H85" s="259">
        <v>0</v>
      </c>
      <c r="I85" s="152">
        <v>0</v>
      </c>
      <c r="J85" s="152">
        <v>0.3</v>
      </c>
      <c r="K85" s="152">
        <v>0.3</v>
      </c>
      <c r="L85" s="152">
        <v>0.4</v>
      </c>
      <c r="M85" s="260">
        <f t="shared" si="37"/>
        <v>1</v>
      </c>
      <c r="N85" s="259">
        <f t="shared" si="38"/>
        <v>0.98129999999999984</v>
      </c>
      <c r="O85" s="260">
        <f t="shared" si="27"/>
        <v>263.39999999999998</v>
      </c>
      <c r="P85" s="253"/>
      <c r="Q85" s="152">
        <v>34</v>
      </c>
      <c r="R85" s="152" t="s">
        <v>556</v>
      </c>
      <c r="S85" s="152"/>
      <c r="T85" s="152"/>
      <c r="U85" s="152"/>
      <c r="V85" s="152">
        <v>307</v>
      </c>
      <c r="W85" s="44">
        <f t="shared" si="24"/>
        <v>1.02</v>
      </c>
      <c r="X85" s="152">
        <v>35</v>
      </c>
      <c r="Y85" s="152" t="s">
        <v>556</v>
      </c>
      <c r="Z85" s="152">
        <v>313</v>
      </c>
      <c r="AA85" s="152"/>
      <c r="AB85" s="152"/>
      <c r="AC85" s="152">
        <f t="shared" si="30"/>
        <v>313</v>
      </c>
      <c r="AD85" s="250">
        <f t="shared" si="28"/>
        <v>1.03</v>
      </c>
      <c r="AE85" s="178">
        <v>36</v>
      </c>
      <c r="AF85" s="152" t="s">
        <v>556</v>
      </c>
      <c r="AG85" s="152"/>
      <c r="AH85" s="152"/>
      <c r="AI85" s="152"/>
      <c r="AJ85" s="152">
        <v>332</v>
      </c>
      <c r="AK85" s="44">
        <f t="shared" si="25"/>
        <v>0.98199999999999998</v>
      </c>
      <c r="AL85" s="152">
        <v>37</v>
      </c>
      <c r="AM85" s="152" t="s">
        <v>556</v>
      </c>
      <c r="AN85" s="152">
        <v>288</v>
      </c>
      <c r="AO85" s="152"/>
      <c r="AP85" s="152"/>
      <c r="AQ85" s="152">
        <f t="shared" si="31"/>
        <v>288</v>
      </c>
      <c r="AR85" s="250">
        <f t="shared" si="26"/>
        <v>1.0249999999999999</v>
      </c>
      <c r="AS85" s="44"/>
      <c r="AT85" s="178">
        <v>38</v>
      </c>
      <c r="AU85" s="152" t="s">
        <v>556</v>
      </c>
      <c r="AV85" s="152"/>
      <c r="AW85" s="152"/>
      <c r="AX85" s="152"/>
      <c r="AY85" s="152">
        <v>200</v>
      </c>
      <c r="AZ85" s="44">
        <f t="shared" si="29"/>
        <v>0.94799999999999995</v>
      </c>
    </row>
    <row r="86" spans="1:52">
      <c r="A86" s="152">
        <v>44</v>
      </c>
      <c r="B86" s="251" t="s">
        <v>557</v>
      </c>
      <c r="C86" s="259">
        <f t="shared" si="32"/>
        <v>1.0129999999999999</v>
      </c>
      <c r="D86" s="152">
        <f t="shared" si="33"/>
        <v>1.022</v>
      </c>
      <c r="E86" s="152">
        <f t="shared" si="34"/>
        <v>0.96099999999999997</v>
      </c>
      <c r="F86" s="152">
        <f t="shared" si="35"/>
        <v>1.024</v>
      </c>
      <c r="G86" s="260">
        <f t="shared" si="36"/>
        <v>0.91500000000000004</v>
      </c>
      <c r="H86" s="259">
        <v>0</v>
      </c>
      <c r="I86" s="152">
        <v>0</v>
      </c>
      <c r="J86" s="152">
        <v>0.3</v>
      </c>
      <c r="K86" s="152">
        <v>0.3</v>
      </c>
      <c r="L86" s="152">
        <v>0.4</v>
      </c>
      <c r="M86" s="260">
        <f t="shared" si="37"/>
        <v>1</v>
      </c>
      <c r="N86" s="259">
        <f t="shared" si="38"/>
        <v>0.96150000000000002</v>
      </c>
      <c r="O86" s="260">
        <f t="shared" si="27"/>
        <v>253.3</v>
      </c>
      <c r="P86" s="253"/>
      <c r="Q86" s="152">
        <v>34</v>
      </c>
      <c r="R86" s="152" t="s">
        <v>557</v>
      </c>
      <c r="S86" s="152"/>
      <c r="T86" s="152"/>
      <c r="U86" s="152"/>
      <c r="V86" s="152">
        <v>311</v>
      </c>
      <c r="W86" s="44">
        <f t="shared" si="24"/>
        <v>1.0129999999999999</v>
      </c>
      <c r="X86" s="152">
        <v>35</v>
      </c>
      <c r="Y86" s="152" t="s">
        <v>557</v>
      </c>
      <c r="Z86" s="152">
        <v>320</v>
      </c>
      <c r="AA86" s="152"/>
      <c r="AB86" s="152"/>
      <c r="AC86" s="152">
        <f t="shared" si="30"/>
        <v>320</v>
      </c>
      <c r="AD86" s="250">
        <f t="shared" si="28"/>
        <v>1.022</v>
      </c>
      <c r="AE86" s="178">
        <v>36</v>
      </c>
      <c r="AF86" s="152" t="s">
        <v>557</v>
      </c>
      <c r="AG86" s="152"/>
      <c r="AH86" s="152"/>
      <c r="AI86" s="152"/>
      <c r="AJ86" s="152">
        <v>319</v>
      </c>
      <c r="AK86" s="44">
        <f t="shared" si="25"/>
        <v>0.96099999999999997</v>
      </c>
      <c r="AL86" s="152">
        <v>37</v>
      </c>
      <c r="AM86" s="152" t="s">
        <v>557</v>
      </c>
      <c r="AN86" s="152">
        <v>295</v>
      </c>
      <c r="AO86" s="152"/>
      <c r="AP86" s="152"/>
      <c r="AQ86" s="152">
        <f t="shared" si="31"/>
        <v>295</v>
      </c>
      <c r="AR86" s="250">
        <f t="shared" si="26"/>
        <v>1.024</v>
      </c>
      <c r="AS86" s="44"/>
      <c r="AT86" s="178">
        <v>38</v>
      </c>
      <c r="AU86" s="152" t="s">
        <v>557</v>
      </c>
      <c r="AV86" s="152"/>
      <c r="AW86" s="152"/>
      <c r="AX86" s="152"/>
      <c r="AY86" s="152">
        <v>183</v>
      </c>
      <c r="AZ86" s="44">
        <f t="shared" si="29"/>
        <v>0.91500000000000004</v>
      </c>
    </row>
    <row r="87" spans="1:52">
      <c r="A87" s="152">
        <v>44</v>
      </c>
      <c r="B87" s="251" t="s">
        <v>558</v>
      </c>
      <c r="C87" s="259">
        <f t="shared" si="32"/>
        <v>1.032</v>
      </c>
      <c r="D87" s="152">
        <f t="shared" si="33"/>
        <v>1.028</v>
      </c>
      <c r="E87" s="152">
        <f t="shared" si="34"/>
        <v>1.05</v>
      </c>
      <c r="F87" s="152">
        <f t="shared" si="35"/>
        <v>1.024</v>
      </c>
      <c r="G87" s="260">
        <f t="shared" si="36"/>
        <v>1.0549999999999999</v>
      </c>
      <c r="H87" s="259">
        <v>0</v>
      </c>
      <c r="I87" s="152">
        <v>0</v>
      </c>
      <c r="J87" s="152">
        <v>0.3</v>
      </c>
      <c r="K87" s="152">
        <v>0.3</v>
      </c>
      <c r="L87" s="152">
        <v>0.4</v>
      </c>
      <c r="M87" s="260">
        <f t="shared" si="37"/>
        <v>1</v>
      </c>
      <c r="N87" s="259">
        <f t="shared" si="38"/>
        <v>1.0442</v>
      </c>
      <c r="O87" s="260">
        <f t="shared" si="27"/>
        <v>264.5</v>
      </c>
      <c r="P87" s="253"/>
      <c r="Q87" s="152">
        <v>34</v>
      </c>
      <c r="R87" s="152" t="s">
        <v>558</v>
      </c>
      <c r="S87" s="152"/>
      <c r="T87" s="152"/>
      <c r="U87" s="152"/>
      <c r="V87" s="152">
        <v>321</v>
      </c>
      <c r="W87" s="44">
        <f t="shared" si="24"/>
        <v>1.032</v>
      </c>
      <c r="X87" s="152">
        <v>35</v>
      </c>
      <c r="Y87" s="152" t="s">
        <v>558</v>
      </c>
      <c r="Z87" s="152">
        <v>329</v>
      </c>
      <c r="AA87" s="152"/>
      <c r="AB87" s="152"/>
      <c r="AC87" s="152">
        <f t="shared" si="30"/>
        <v>329</v>
      </c>
      <c r="AD87" s="250">
        <f t="shared" si="28"/>
        <v>1.028</v>
      </c>
      <c r="AE87" s="178">
        <v>36</v>
      </c>
      <c r="AF87" s="152" t="s">
        <v>558</v>
      </c>
      <c r="AG87" s="152"/>
      <c r="AH87" s="152"/>
      <c r="AI87" s="152"/>
      <c r="AJ87" s="152">
        <v>335</v>
      </c>
      <c r="AK87" s="44">
        <f t="shared" si="25"/>
        <v>1.05</v>
      </c>
      <c r="AL87" s="152">
        <v>37</v>
      </c>
      <c r="AM87" s="152" t="s">
        <v>558</v>
      </c>
      <c r="AN87" s="152">
        <v>302</v>
      </c>
      <c r="AO87" s="152"/>
      <c r="AP87" s="152"/>
      <c r="AQ87" s="152">
        <f t="shared" si="31"/>
        <v>302</v>
      </c>
      <c r="AR87" s="250">
        <f t="shared" si="26"/>
        <v>1.024</v>
      </c>
      <c r="AS87" s="44"/>
      <c r="AT87" s="178">
        <v>38</v>
      </c>
      <c r="AU87" s="152" t="s">
        <v>558</v>
      </c>
      <c r="AV87" s="152"/>
      <c r="AW87" s="152"/>
      <c r="AX87" s="152"/>
      <c r="AY87" s="152">
        <v>193</v>
      </c>
      <c r="AZ87" s="44">
        <f t="shared" si="29"/>
        <v>1.0549999999999999</v>
      </c>
    </row>
    <row r="88" spans="1:52">
      <c r="A88" s="152">
        <v>44</v>
      </c>
      <c r="B88" s="251" t="s">
        <v>559</v>
      </c>
      <c r="C88" s="259">
        <f t="shared" si="32"/>
        <v>1.0189999999999999</v>
      </c>
      <c r="D88" s="152">
        <f t="shared" si="33"/>
        <v>1.03</v>
      </c>
      <c r="E88" s="152">
        <f t="shared" si="34"/>
        <v>1.0089999999999999</v>
      </c>
      <c r="F88" s="152">
        <f t="shared" si="35"/>
        <v>1.0069999999999999</v>
      </c>
      <c r="G88" s="260">
        <f t="shared" si="36"/>
        <v>0.99</v>
      </c>
      <c r="H88" s="259">
        <v>0</v>
      </c>
      <c r="I88" s="152">
        <v>0</v>
      </c>
      <c r="J88" s="152">
        <v>0.3</v>
      </c>
      <c r="K88" s="152">
        <v>0.3</v>
      </c>
      <c r="L88" s="152">
        <v>0.4</v>
      </c>
      <c r="M88" s="260">
        <f t="shared" si="37"/>
        <v>1</v>
      </c>
      <c r="N88" s="259">
        <f t="shared" si="38"/>
        <v>1.0007999999999999</v>
      </c>
      <c r="O88" s="260">
        <f t="shared" si="27"/>
        <v>264.7</v>
      </c>
      <c r="P88" s="253"/>
      <c r="Q88" s="152">
        <v>34</v>
      </c>
      <c r="R88" s="152" t="s">
        <v>559</v>
      </c>
      <c r="S88" s="152"/>
      <c r="T88" s="152"/>
      <c r="U88" s="152"/>
      <c r="V88" s="152">
        <v>327</v>
      </c>
      <c r="W88" s="44">
        <f t="shared" si="24"/>
        <v>1.0189999999999999</v>
      </c>
      <c r="X88" s="152">
        <v>35</v>
      </c>
      <c r="Y88" s="152" t="s">
        <v>559</v>
      </c>
      <c r="Z88" s="152">
        <v>339</v>
      </c>
      <c r="AA88" s="152"/>
      <c r="AB88" s="152"/>
      <c r="AC88" s="152">
        <f t="shared" si="30"/>
        <v>339</v>
      </c>
      <c r="AD88" s="250">
        <f t="shared" si="28"/>
        <v>1.03</v>
      </c>
      <c r="AE88" s="178">
        <v>36</v>
      </c>
      <c r="AF88" s="152" t="s">
        <v>559</v>
      </c>
      <c r="AG88" s="152"/>
      <c r="AH88" s="152"/>
      <c r="AI88" s="152"/>
      <c r="AJ88" s="152">
        <v>338</v>
      </c>
      <c r="AK88" s="44">
        <f t="shared" si="25"/>
        <v>1.0089999999999999</v>
      </c>
      <c r="AL88" s="152">
        <v>37</v>
      </c>
      <c r="AM88" s="152" t="s">
        <v>559</v>
      </c>
      <c r="AN88" s="152">
        <v>304</v>
      </c>
      <c r="AO88" s="152"/>
      <c r="AP88" s="152"/>
      <c r="AQ88" s="152">
        <f t="shared" si="31"/>
        <v>304</v>
      </c>
      <c r="AR88" s="250">
        <f t="shared" si="26"/>
        <v>1.0069999999999999</v>
      </c>
      <c r="AS88" s="44"/>
      <c r="AT88" s="178">
        <v>38</v>
      </c>
      <c r="AU88" s="152" t="s">
        <v>559</v>
      </c>
      <c r="AV88" s="152"/>
      <c r="AW88" s="152"/>
      <c r="AX88" s="152"/>
      <c r="AY88" s="152">
        <v>191</v>
      </c>
      <c r="AZ88" s="44">
        <f t="shared" si="29"/>
        <v>0.99</v>
      </c>
    </row>
    <row r="89" spans="1:52">
      <c r="A89" s="152">
        <v>44</v>
      </c>
      <c r="B89" s="251" t="s">
        <v>560</v>
      </c>
      <c r="C89" s="259">
        <f t="shared" si="32"/>
        <v>1.0149999999999999</v>
      </c>
      <c r="D89" s="152">
        <f t="shared" si="33"/>
        <v>1.006</v>
      </c>
      <c r="E89" s="152">
        <f t="shared" si="34"/>
        <v>1.0469999999999999</v>
      </c>
      <c r="F89" s="152">
        <f t="shared" si="35"/>
        <v>1.0229999999999999</v>
      </c>
      <c r="G89" s="260">
        <f t="shared" si="36"/>
        <v>1.0680000000000001</v>
      </c>
      <c r="H89" s="259">
        <v>0</v>
      </c>
      <c r="I89" s="152">
        <v>0</v>
      </c>
      <c r="J89" s="152">
        <v>0.3</v>
      </c>
      <c r="K89" s="152">
        <v>0.3</v>
      </c>
      <c r="L89" s="152">
        <v>0.4</v>
      </c>
      <c r="M89" s="260">
        <f t="shared" si="37"/>
        <v>1</v>
      </c>
      <c r="N89" s="259">
        <f t="shared" si="38"/>
        <v>1.0482</v>
      </c>
      <c r="O89" s="260">
        <f t="shared" si="27"/>
        <v>277.5</v>
      </c>
      <c r="P89" s="253"/>
      <c r="Q89" s="152">
        <v>34</v>
      </c>
      <c r="R89" s="152" t="s">
        <v>560</v>
      </c>
      <c r="S89" s="152"/>
      <c r="T89" s="152"/>
      <c r="U89" s="152"/>
      <c r="V89" s="152">
        <v>332</v>
      </c>
      <c r="W89" s="44">
        <f t="shared" si="24"/>
        <v>1.0149999999999999</v>
      </c>
      <c r="X89" s="152">
        <v>35</v>
      </c>
      <c r="Y89" s="152" t="s">
        <v>560</v>
      </c>
      <c r="Z89" s="152">
        <v>341</v>
      </c>
      <c r="AA89" s="152"/>
      <c r="AB89" s="152"/>
      <c r="AC89" s="152">
        <f t="shared" si="30"/>
        <v>341</v>
      </c>
      <c r="AD89" s="250">
        <f t="shared" si="28"/>
        <v>1.006</v>
      </c>
      <c r="AE89" s="178">
        <v>36</v>
      </c>
      <c r="AF89" s="152" t="s">
        <v>560</v>
      </c>
      <c r="AG89" s="152"/>
      <c r="AH89" s="152"/>
      <c r="AI89" s="152"/>
      <c r="AJ89" s="152">
        <v>354</v>
      </c>
      <c r="AK89" s="44">
        <f t="shared" si="25"/>
        <v>1.0469999999999999</v>
      </c>
      <c r="AL89" s="152">
        <v>37</v>
      </c>
      <c r="AM89" s="152" t="s">
        <v>560</v>
      </c>
      <c r="AN89" s="152">
        <v>311</v>
      </c>
      <c r="AO89" s="152"/>
      <c r="AP89" s="152"/>
      <c r="AQ89" s="152">
        <f t="shared" si="31"/>
        <v>311</v>
      </c>
      <c r="AR89" s="250">
        <f t="shared" si="26"/>
        <v>1.0229999999999999</v>
      </c>
      <c r="AS89" s="44"/>
      <c r="AT89" s="178">
        <v>38</v>
      </c>
      <c r="AU89" s="152" t="s">
        <v>560</v>
      </c>
      <c r="AV89" s="152"/>
      <c r="AW89" s="152"/>
      <c r="AX89" s="152"/>
      <c r="AY89" s="152">
        <v>204</v>
      </c>
      <c r="AZ89" s="44">
        <f t="shared" si="29"/>
        <v>1.0680000000000001</v>
      </c>
    </row>
    <row r="90" spans="1:52">
      <c r="A90" s="152">
        <v>44</v>
      </c>
      <c r="B90" s="251" t="s">
        <v>561</v>
      </c>
      <c r="C90" s="259">
        <f t="shared" si="32"/>
        <v>1.0209999999999999</v>
      </c>
      <c r="D90" s="152">
        <f t="shared" si="33"/>
        <v>1.0209999999999999</v>
      </c>
      <c r="E90" s="152">
        <f t="shared" si="34"/>
        <v>1.028</v>
      </c>
      <c r="F90" s="152">
        <f t="shared" si="35"/>
        <v>1.016</v>
      </c>
      <c r="G90" s="260">
        <f t="shared" si="36"/>
        <v>1.034</v>
      </c>
      <c r="H90" s="259">
        <v>0</v>
      </c>
      <c r="I90" s="152">
        <v>0</v>
      </c>
      <c r="J90" s="152">
        <v>0.3</v>
      </c>
      <c r="K90" s="152">
        <v>0.3</v>
      </c>
      <c r="L90" s="152">
        <v>0.4</v>
      </c>
      <c r="M90" s="260">
        <f t="shared" si="37"/>
        <v>1</v>
      </c>
      <c r="N90" s="259">
        <f t="shared" si="38"/>
        <v>1.0267999999999999</v>
      </c>
      <c r="O90" s="260">
        <f t="shared" si="27"/>
        <v>284.89999999999998</v>
      </c>
      <c r="P90" s="253"/>
      <c r="Q90" s="152">
        <v>34</v>
      </c>
      <c r="R90" s="152" t="s">
        <v>561</v>
      </c>
      <c r="S90" s="152"/>
      <c r="T90" s="152"/>
      <c r="U90" s="152"/>
      <c r="V90" s="152">
        <v>339</v>
      </c>
      <c r="W90" s="44">
        <f t="shared" si="24"/>
        <v>1.0209999999999999</v>
      </c>
      <c r="X90" s="152">
        <v>35</v>
      </c>
      <c r="Y90" s="152" t="s">
        <v>561</v>
      </c>
      <c r="Z90" s="152">
        <v>348</v>
      </c>
      <c r="AA90" s="152"/>
      <c r="AB90" s="152"/>
      <c r="AC90" s="152">
        <f t="shared" si="30"/>
        <v>348</v>
      </c>
      <c r="AD90" s="250">
        <f t="shared" si="28"/>
        <v>1.0209999999999999</v>
      </c>
      <c r="AE90" s="178">
        <v>36</v>
      </c>
      <c r="AF90" s="152" t="s">
        <v>561</v>
      </c>
      <c r="AG90" s="152"/>
      <c r="AH90" s="152"/>
      <c r="AI90" s="152"/>
      <c r="AJ90" s="152">
        <v>364</v>
      </c>
      <c r="AK90" s="44">
        <f t="shared" si="25"/>
        <v>1.028</v>
      </c>
      <c r="AL90" s="152">
        <v>37</v>
      </c>
      <c r="AM90" s="152" t="s">
        <v>561</v>
      </c>
      <c r="AN90" s="152">
        <v>316</v>
      </c>
      <c r="AO90" s="152"/>
      <c r="AP90" s="152"/>
      <c r="AQ90" s="152">
        <f t="shared" si="31"/>
        <v>316</v>
      </c>
      <c r="AR90" s="250">
        <f t="shared" si="26"/>
        <v>1.016</v>
      </c>
      <c r="AS90" s="44"/>
      <c r="AT90" s="178">
        <v>38</v>
      </c>
      <c r="AU90" s="152" t="s">
        <v>561</v>
      </c>
      <c r="AV90" s="152"/>
      <c r="AW90" s="152"/>
      <c r="AX90" s="152"/>
      <c r="AY90" s="152">
        <v>211</v>
      </c>
      <c r="AZ90" s="44">
        <f t="shared" si="29"/>
        <v>1.034</v>
      </c>
    </row>
    <row r="91" spans="1:52">
      <c r="A91" s="152">
        <v>44</v>
      </c>
      <c r="B91" s="251" t="s">
        <v>562</v>
      </c>
      <c r="C91" s="259">
        <f t="shared" si="32"/>
        <v>1.024</v>
      </c>
      <c r="D91" s="152">
        <f t="shared" si="33"/>
        <v>1.0289999999999999</v>
      </c>
      <c r="E91" s="152">
        <f t="shared" si="34"/>
        <v>1.022</v>
      </c>
      <c r="F91" s="152">
        <f t="shared" si="35"/>
        <v>1.0189999999999999</v>
      </c>
      <c r="G91" s="260">
        <f t="shared" si="36"/>
        <v>1.024</v>
      </c>
      <c r="H91" s="259">
        <v>0</v>
      </c>
      <c r="I91" s="152">
        <v>0</v>
      </c>
      <c r="J91" s="152">
        <v>0.3</v>
      </c>
      <c r="K91" s="152">
        <v>0.3</v>
      </c>
      <c r="L91" s="152">
        <v>0.4</v>
      </c>
      <c r="M91" s="260">
        <f t="shared" si="37"/>
        <v>1</v>
      </c>
      <c r="N91" s="259">
        <f t="shared" si="38"/>
        <v>1.0219</v>
      </c>
      <c r="O91" s="260">
        <f t="shared" si="27"/>
        <v>291.10000000000002</v>
      </c>
      <c r="P91" s="253"/>
      <c r="Q91" s="152">
        <v>34</v>
      </c>
      <c r="R91" s="152" t="s">
        <v>562</v>
      </c>
      <c r="S91" s="152"/>
      <c r="T91" s="152"/>
      <c r="U91" s="152"/>
      <c r="V91" s="152">
        <v>347</v>
      </c>
      <c r="W91" s="44">
        <f t="shared" si="24"/>
        <v>1.024</v>
      </c>
      <c r="X91" s="152">
        <v>35</v>
      </c>
      <c r="Y91" s="152" t="s">
        <v>562</v>
      </c>
      <c r="Z91" s="152">
        <v>358</v>
      </c>
      <c r="AA91" s="152"/>
      <c r="AB91" s="152"/>
      <c r="AC91" s="152">
        <f t="shared" si="30"/>
        <v>358</v>
      </c>
      <c r="AD91" s="250">
        <f t="shared" si="28"/>
        <v>1.0289999999999999</v>
      </c>
      <c r="AE91" s="178">
        <v>36</v>
      </c>
      <c r="AF91" s="152" t="s">
        <v>562</v>
      </c>
      <c r="AG91" s="152"/>
      <c r="AH91" s="152"/>
      <c r="AI91" s="152"/>
      <c r="AJ91" s="152">
        <v>372</v>
      </c>
      <c r="AK91" s="44">
        <f t="shared" si="25"/>
        <v>1.022</v>
      </c>
      <c r="AL91" s="152">
        <v>37</v>
      </c>
      <c r="AM91" s="152" t="s">
        <v>562</v>
      </c>
      <c r="AN91" s="152">
        <v>322</v>
      </c>
      <c r="AO91" s="152"/>
      <c r="AP91" s="152"/>
      <c r="AQ91" s="152">
        <f t="shared" si="31"/>
        <v>322</v>
      </c>
      <c r="AR91" s="250">
        <f t="shared" si="26"/>
        <v>1.0189999999999999</v>
      </c>
      <c r="AS91" s="44"/>
      <c r="AT91" s="178">
        <v>38</v>
      </c>
      <c r="AU91" s="152" t="s">
        <v>562</v>
      </c>
      <c r="AV91" s="152"/>
      <c r="AW91" s="152"/>
      <c r="AX91" s="152"/>
      <c r="AY91" s="152">
        <v>216</v>
      </c>
      <c r="AZ91" s="44">
        <f t="shared" si="29"/>
        <v>1.024</v>
      </c>
    </row>
    <row r="92" spans="1:52">
      <c r="A92" s="152">
        <v>44</v>
      </c>
      <c r="B92" s="251" t="s">
        <v>563</v>
      </c>
      <c r="C92" s="259">
        <f t="shared" si="32"/>
        <v>1.0229999999999999</v>
      </c>
      <c r="D92" s="152">
        <f t="shared" si="33"/>
        <v>1.0169999999999999</v>
      </c>
      <c r="E92" s="152">
        <f t="shared" si="34"/>
        <v>1.008</v>
      </c>
      <c r="F92" s="152">
        <f t="shared" si="35"/>
        <v>1.0369999999999999</v>
      </c>
      <c r="G92" s="260">
        <f t="shared" si="36"/>
        <v>1</v>
      </c>
      <c r="H92" s="259">
        <v>0</v>
      </c>
      <c r="I92" s="152">
        <v>0</v>
      </c>
      <c r="J92" s="152">
        <v>0.3</v>
      </c>
      <c r="K92" s="152">
        <v>0.3</v>
      </c>
      <c r="L92" s="152">
        <v>0.4</v>
      </c>
      <c r="M92" s="260">
        <f t="shared" si="37"/>
        <v>1</v>
      </c>
      <c r="N92" s="259">
        <f t="shared" si="38"/>
        <v>1.0135000000000001</v>
      </c>
      <c r="O92" s="260">
        <f t="shared" si="27"/>
        <v>295</v>
      </c>
      <c r="P92" s="253"/>
      <c r="Q92" s="152">
        <v>34</v>
      </c>
      <c r="R92" s="152" t="s">
        <v>563</v>
      </c>
      <c r="S92" s="152"/>
      <c r="T92" s="152"/>
      <c r="U92" s="152"/>
      <c r="V92" s="152">
        <v>355</v>
      </c>
      <c r="W92" s="44">
        <f t="shared" si="24"/>
        <v>1.0229999999999999</v>
      </c>
      <c r="X92" s="152">
        <v>35</v>
      </c>
      <c r="Y92" s="152" t="s">
        <v>563</v>
      </c>
      <c r="Z92" s="152">
        <v>364</v>
      </c>
      <c r="AA92" s="152"/>
      <c r="AB92" s="152"/>
      <c r="AC92" s="152">
        <f t="shared" si="30"/>
        <v>364</v>
      </c>
      <c r="AD92" s="250">
        <f t="shared" si="28"/>
        <v>1.0169999999999999</v>
      </c>
      <c r="AE92" s="178">
        <v>36</v>
      </c>
      <c r="AF92" s="152" t="s">
        <v>563</v>
      </c>
      <c r="AG92" s="152"/>
      <c r="AH92" s="152"/>
      <c r="AI92" s="152"/>
      <c r="AJ92" s="152">
        <v>375</v>
      </c>
      <c r="AK92" s="44">
        <f t="shared" si="25"/>
        <v>1.008</v>
      </c>
      <c r="AL92" s="152">
        <v>37</v>
      </c>
      <c r="AM92" s="152" t="s">
        <v>563</v>
      </c>
      <c r="AN92" s="152">
        <v>334</v>
      </c>
      <c r="AO92" s="152"/>
      <c r="AP92" s="152"/>
      <c r="AQ92" s="152">
        <f t="shared" si="31"/>
        <v>334</v>
      </c>
      <c r="AR92" s="250">
        <f t="shared" si="26"/>
        <v>1.0369999999999999</v>
      </c>
      <c r="AS92" s="44"/>
      <c r="AT92" s="178">
        <v>38</v>
      </c>
      <c r="AU92" s="152" t="s">
        <v>563</v>
      </c>
      <c r="AV92" s="152"/>
      <c r="AW92" s="152"/>
      <c r="AX92" s="152"/>
      <c r="AY92" s="152">
        <v>216</v>
      </c>
      <c r="AZ92" s="44">
        <f t="shared" si="29"/>
        <v>1</v>
      </c>
    </row>
    <row r="93" spans="1:52">
      <c r="A93" s="152">
        <v>44</v>
      </c>
      <c r="B93" s="251" t="s">
        <v>564</v>
      </c>
      <c r="C93" s="259">
        <f t="shared" si="32"/>
        <v>1.0169999999999999</v>
      </c>
      <c r="D93" s="152">
        <f t="shared" si="33"/>
        <v>1.016</v>
      </c>
      <c r="E93" s="152">
        <f t="shared" si="34"/>
        <v>1.0189999999999999</v>
      </c>
      <c r="F93" s="152">
        <f t="shared" si="35"/>
        <v>1.0149999999999999</v>
      </c>
      <c r="G93" s="260">
        <f t="shared" si="36"/>
        <v>1.014</v>
      </c>
      <c r="H93" s="259">
        <v>0</v>
      </c>
      <c r="I93" s="152">
        <v>0</v>
      </c>
      <c r="J93" s="152">
        <v>0.3</v>
      </c>
      <c r="K93" s="152">
        <v>0.3</v>
      </c>
      <c r="L93" s="152">
        <v>0.4</v>
      </c>
      <c r="M93" s="260">
        <f t="shared" si="37"/>
        <v>1</v>
      </c>
      <c r="N93" s="259">
        <f t="shared" si="38"/>
        <v>1.0157999999999998</v>
      </c>
      <c r="O93" s="260">
        <f t="shared" si="27"/>
        <v>299.7</v>
      </c>
      <c r="P93" s="253"/>
      <c r="Q93" s="152">
        <v>34</v>
      </c>
      <c r="R93" s="152" t="s">
        <v>564</v>
      </c>
      <c r="S93" s="152"/>
      <c r="T93" s="152"/>
      <c r="U93" s="152"/>
      <c r="V93" s="152">
        <v>361</v>
      </c>
      <c r="W93" s="44">
        <f t="shared" si="24"/>
        <v>1.0169999999999999</v>
      </c>
      <c r="X93" s="152">
        <v>35</v>
      </c>
      <c r="Y93" s="152" t="s">
        <v>564</v>
      </c>
      <c r="Z93" s="152">
        <v>370</v>
      </c>
      <c r="AA93" s="152"/>
      <c r="AB93" s="152"/>
      <c r="AC93" s="152">
        <f t="shared" si="30"/>
        <v>370</v>
      </c>
      <c r="AD93" s="250">
        <f t="shared" si="28"/>
        <v>1.016</v>
      </c>
      <c r="AE93" s="178">
        <v>36</v>
      </c>
      <c r="AF93" s="152" t="s">
        <v>564</v>
      </c>
      <c r="AG93" s="152"/>
      <c r="AH93" s="152"/>
      <c r="AI93" s="152"/>
      <c r="AJ93" s="152">
        <v>382</v>
      </c>
      <c r="AK93" s="44">
        <f t="shared" si="25"/>
        <v>1.0189999999999999</v>
      </c>
      <c r="AL93" s="152">
        <v>37</v>
      </c>
      <c r="AM93" s="152" t="s">
        <v>564</v>
      </c>
      <c r="AN93" s="152">
        <v>339</v>
      </c>
      <c r="AO93" s="152"/>
      <c r="AP93" s="152"/>
      <c r="AQ93" s="152">
        <f t="shared" si="31"/>
        <v>339</v>
      </c>
      <c r="AR93" s="250">
        <f t="shared" si="26"/>
        <v>1.0149999999999999</v>
      </c>
      <c r="AS93" s="44"/>
      <c r="AT93" s="178">
        <v>38</v>
      </c>
      <c r="AU93" s="152" t="s">
        <v>564</v>
      </c>
      <c r="AV93" s="152"/>
      <c r="AW93" s="152"/>
      <c r="AX93" s="152"/>
      <c r="AY93" s="152">
        <v>219</v>
      </c>
      <c r="AZ93" s="44">
        <f t="shared" si="29"/>
        <v>1.014</v>
      </c>
    </row>
    <row r="94" spans="1:52">
      <c r="A94" s="152">
        <v>44</v>
      </c>
      <c r="B94" s="251" t="s">
        <v>565</v>
      </c>
      <c r="C94" s="259">
        <f t="shared" si="32"/>
        <v>1.044</v>
      </c>
      <c r="D94" s="152">
        <f t="shared" si="33"/>
        <v>1.054</v>
      </c>
      <c r="E94" s="152">
        <f t="shared" si="34"/>
        <v>1.06</v>
      </c>
      <c r="F94" s="152">
        <f t="shared" si="35"/>
        <v>1.0209999999999999</v>
      </c>
      <c r="G94" s="260">
        <f t="shared" si="36"/>
        <v>1.0549999999999999</v>
      </c>
      <c r="H94" s="259">
        <v>0</v>
      </c>
      <c r="I94" s="152">
        <v>0</v>
      </c>
      <c r="J94" s="152">
        <v>0.3</v>
      </c>
      <c r="K94" s="152">
        <v>0.3</v>
      </c>
      <c r="L94" s="152">
        <v>0.4</v>
      </c>
      <c r="M94" s="260">
        <f t="shared" si="37"/>
        <v>1</v>
      </c>
      <c r="N94" s="259">
        <f t="shared" si="38"/>
        <v>1.0463</v>
      </c>
      <c r="O94" s="260">
        <f t="shared" si="27"/>
        <v>313.60000000000002</v>
      </c>
      <c r="P94" s="253"/>
      <c r="Q94" s="152">
        <v>34</v>
      </c>
      <c r="R94" s="152" t="s">
        <v>565</v>
      </c>
      <c r="S94" s="152"/>
      <c r="T94" s="152"/>
      <c r="U94" s="152"/>
      <c r="V94" s="152">
        <v>377</v>
      </c>
      <c r="W94" s="44">
        <f t="shared" si="24"/>
        <v>1.044</v>
      </c>
      <c r="X94" s="152">
        <v>35</v>
      </c>
      <c r="Y94" s="152" t="s">
        <v>565</v>
      </c>
      <c r="Z94" s="152">
        <v>390</v>
      </c>
      <c r="AA94" s="152"/>
      <c r="AB94" s="152"/>
      <c r="AC94" s="152">
        <f>Z94</f>
        <v>390</v>
      </c>
      <c r="AD94" s="250">
        <f t="shared" si="28"/>
        <v>1.054</v>
      </c>
      <c r="AE94" s="178">
        <v>36</v>
      </c>
      <c r="AF94" s="152" t="s">
        <v>565</v>
      </c>
      <c r="AG94" s="152"/>
      <c r="AH94" s="152"/>
      <c r="AI94" s="152"/>
      <c r="AJ94" s="152">
        <v>405</v>
      </c>
      <c r="AK94" s="44">
        <f t="shared" si="25"/>
        <v>1.06</v>
      </c>
      <c r="AL94" s="152">
        <v>37</v>
      </c>
      <c r="AM94" s="152" t="s">
        <v>565</v>
      </c>
      <c r="AN94" s="152">
        <v>346</v>
      </c>
      <c r="AO94" s="152"/>
      <c r="AP94" s="152"/>
      <c r="AQ94" s="152">
        <f>AN94</f>
        <v>346</v>
      </c>
      <c r="AR94" s="250">
        <f t="shared" si="26"/>
        <v>1.0209999999999999</v>
      </c>
      <c r="AS94" s="44"/>
      <c r="AT94" s="178">
        <v>38</v>
      </c>
      <c r="AU94" s="152" t="s">
        <v>565</v>
      </c>
      <c r="AV94" s="152"/>
      <c r="AW94" s="152"/>
      <c r="AX94" s="152"/>
      <c r="AY94" s="152">
        <v>231</v>
      </c>
      <c r="AZ94" s="44">
        <f t="shared" si="29"/>
        <v>1.0549999999999999</v>
      </c>
    </row>
    <row r="95" spans="1:52">
      <c r="A95" s="152">
        <v>44</v>
      </c>
      <c r="B95" s="251" t="s">
        <v>566</v>
      </c>
      <c r="C95" s="259">
        <f t="shared" si="32"/>
        <v>1.036</v>
      </c>
      <c r="D95" s="152">
        <f t="shared" si="33"/>
        <v>1.0369999999999999</v>
      </c>
      <c r="E95" s="152">
        <f t="shared" si="34"/>
        <v>1.0449999999999999</v>
      </c>
      <c r="F95" s="152">
        <f t="shared" si="35"/>
        <v>1.034</v>
      </c>
      <c r="G95" s="260">
        <f t="shared" si="36"/>
        <v>1.0489999999999999</v>
      </c>
      <c r="H95" s="259">
        <v>0</v>
      </c>
      <c r="I95" s="152">
        <v>0</v>
      </c>
      <c r="J95" s="152">
        <v>0.3</v>
      </c>
      <c r="K95" s="152">
        <v>0.3</v>
      </c>
      <c r="L95" s="152">
        <v>0.4</v>
      </c>
      <c r="M95" s="260">
        <f t="shared" si="37"/>
        <v>1</v>
      </c>
      <c r="N95" s="259">
        <f t="shared" si="38"/>
        <v>1.0432999999999999</v>
      </c>
      <c r="O95" s="260">
        <f t="shared" si="27"/>
        <v>327.2</v>
      </c>
      <c r="P95" s="253"/>
      <c r="Q95" s="152">
        <v>34</v>
      </c>
      <c r="R95" s="152" t="s">
        <v>566</v>
      </c>
      <c r="S95" s="152">
        <v>383</v>
      </c>
      <c r="T95" s="152">
        <v>392</v>
      </c>
      <c r="U95" s="152">
        <f>S96</f>
        <v>395</v>
      </c>
      <c r="V95" s="152">
        <f>ROUND((S95+2*T95+U95)/4,1)</f>
        <v>390.5</v>
      </c>
      <c r="W95" s="44">
        <f t="shared" si="24"/>
        <v>1.036</v>
      </c>
      <c r="X95" s="152">
        <v>35</v>
      </c>
      <c r="Y95" s="152" t="s">
        <v>566</v>
      </c>
      <c r="Z95" s="152">
        <v>396</v>
      </c>
      <c r="AA95" s="152">
        <v>406</v>
      </c>
      <c r="AB95" s="152">
        <f t="shared" ref="AB95:AB111" si="39">Z96</f>
        <v>409</v>
      </c>
      <c r="AC95" s="152">
        <f>ROUND((Z95+2*AA95+AB95)/4,1)</f>
        <v>404.3</v>
      </c>
      <c r="AD95" s="250">
        <f t="shared" si="28"/>
        <v>1.0369999999999999</v>
      </c>
      <c r="AE95" s="178">
        <v>36</v>
      </c>
      <c r="AF95" s="152" t="s">
        <v>566</v>
      </c>
      <c r="AG95" s="152">
        <v>418</v>
      </c>
      <c r="AH95" s="152">
        <v>423</v>
      </c>
      <c r="AI95" s="152">
        <f t="shared" ref="AI95:AI111" si="40">AG96</f>
        <v>429</v>
      </c>
      <c r="AJ95" s="152">
        <f t="shared" ref="AJ95:AJ111" si="41">ROUND((AG95+2*AH95+AI95)/4,1)</f>
        <v>423.3</v>
      </c>
      <c r="AK95" s="44">
        <f t="shared" si="25"/>
        <v>1.0449999999999999</v>
      </c>
      <c r="AL95" s="152">
        <v>37</v>
      </c>
      <c r="AM95" s="152" t="s">
        <v>566</v>
      </c>
      <c r="AN95" s="152">
        <v>352</v>
      </c>
      <c r="AO95" s="152">
        <v>359</v>
      </c>
      <c r="AP95" s="152">
        <f t="shared" ref="AP95:AP111" si="42">AN96</f>
        <v>361</v>
      </c>
      <c r="AQ95" s="152">
        <f t="shared" ref="AQ95:AQ111" si="43">ROUND((AN95+2*AO95+AP95)/4,1)</f>
        <v>357.8</v>
      </c>
      <c r="AR95" s="250">
        <f t="shared" si="26"/>
        <v>1.034</v>
      </c>
      <c r="AS95" s="44"/>
      <c r="AT95" s="178">
        <v>38</v>
      </c>
      <c r="AU95" s="152" t="s">
        <v>566</v>
      </c>
      <c r="AV95" s="152">
        <v>241</v>
      </c>
      <c r="AW95" s="152">
        <v>241</v>
      </c>
      <c r="AX95" s="152">
        <f>AV96</f>
        <v>246</v>
      </c>
      <c r="AY95" s="152">
        <f>ROUND((AV95+2*AW95+AX95)/4,1)</f>
        <v>242.3</v>
      </c>
      <c r="AZ95" s="44">
        <f t="shared" si="29"/>
        <v>1.0489999999999999</v>
      </c>
    </row>
    <row r="96" spans="1:52">
      <c r="A96" s="152">
        <v>44</v>
      </c>
      <c r="B96" s="251" t="s">
        <v>567</v>
      </c>
      <c r="C96" s="259">
        <f t="shared" si="32"/>
        <v>1.0329999999999999</v>
      </c>
      <c r="D96" s="152">
        <f t="shared" si="33"/>
        <v>1.0409999999999999</v>
      </c>
      <c r="E96" s="152">
        <f t="shared" si="34"/>
        <v>1.048</v>
      </c>
      <c r="F96" s="152">
        <f t="shared" si="35"/>
        <v>1.014</v>
      </c>
      <c r="G96" s="260">
        <f t="shared" si="36"/>
        <v>1.042</v>
      </c>
      <c r="H96" s="259">
        <v>0</v>
      </c>
      <c r="I96" s="152">
        <v>0</v>
      </c>
      <c r="J96" s="152">
        <v>0.3</v>
      </c>
      <c r="K96" s="152">
        <v>0.3</v>
      </c>
      <c r="L96" s="152">
        <v>0.4</v>
      </c>
      <c r="M96" s="260">
        <f t="shared" si="37"/>
        <v>1</v>
      </c>
      <c r="N96" s="259">
        <f t="shared" si="38"/>
        <v>1.0354000000000001</v>
      </c>
      <c r="O96" s="260">
        <f t="shared" si="27"/>
        <v>338.8</v>
      </c>
      <c r="P96" s="253"/>
      <c r="Q96" s="152">
        <v>34</v>
      </c>
      <c r="R96" s="152" t="s">
        <v>567</v>
      </c>
      <c r="S96" s="152">
        <v>395</v>
      </c>
      <c r="T96" s="152">
        <v>406</v>
      </c>
      <c r="U96" s="152">
        <f t="shared" ref="U96:U110" si="44">S97</f>
        <v>407</v>
      </c>
      <c r="V96" s="152">
        <f t="shared" ref="V96:V111" si="45">ROUND((S96+2*T96+U96)/4,1)</f>
        <v>403.5</v>
      </c>
      <c r="W96" s="44">
        <f t="shared" si="24"/>
        <v>1.0329999999999999</v>
      </c>
      <c r="X96" s="152">
        <v>35</v>
      </c>
      <c r="Y96" s="152" t="s">
        <v>567</v>
      </c>
      <c r="Z96" s="152">
        <v>409</v>
      </c>
      <c r="AA96" s="152">
        <v>424</v>
      </c>
      <c r="AB96" s="152">
        <f t="shared" si="39"/>
        <v>426</v>
      </c>
      <c r="AC96" s="152">
        <f t="shared" ref="AC96:AC111" si="46">ROUND((Z96+2*AA96+AB96)/4,1)</f>
        <v>420.8</v>
      </c>
      <c r="AD96" s="250">
        <f t="shared" si="28"/>
        <v>1.0409999999999999</v>
      </c>
      <c r="AE96" s="178">
        <v>36</v>
      </c>
      <c r="AF96" s="152" t="s">
        <v>567</v>
      </c>
      <c r="AG96" s="152">
        <v>429</v>
      </c>
      <c r="AH96" s="152">
        <v>448</v>
      </c>
      <c r="AI96" s="152">
        <f t="shared" si="40"/>
        <v>450</v>
      </c>
      <c r="AJ96" s="152">
        <f t="shared" si="41"/>
        <v>443.8</v>
      </c>
      <c r="AK96" s="44">
        <f t="shared" si="25"/>
        <v>1.048</v>
      </c>
      <c r="AL96" s="152">
        <v>37</v>
      </c>
      <c r="AM96" s="152" t="s">
        <v>567</v>
      </c>
      <c r="AN96" s="152">
        <v>361</v>
      </c>
      <c r="AO96" s="152">
        <v>363</v>
      </c>
      <c r="AP96" s="152">
        <f t="shared" si="42"/>
        <v>364</v>
      </c>
      <c r="AQ96" s="152">
        <f t="shared" si="43"/>
        <v>362.8</v>
      </c>
      <c r="AR96" s="250">
        <f t="shared" si="26"/>
        <v>1.014</v>
      </c>
      <c r="AS96" s="44"/>
      <c r="AT96" s="178">
        <v>38</v>
      </c>
      <c r="AU96" s="152" t="s">
        <v>567</v>
      </c>
      <c r="AV96" s="152">
        <v>246</v>
      </c>
      <c r="AW96" s="152">
        <v>254</v>
      </c>
      <c r="AX96" s="152">
        <f t="shared" ref="AX96:AX111" si="47">AV97</f>
        <v>256</v>
      </c>
      <c r="AY96" s="152">
        <f t="shared" ref="AY96:AY111" si="48">ROUND((AV96+2*AW96+AX96)/4,1)</f>
        <v>252.5</v>
      </c>
      <c r="AZ96" s="44">
        <f t="shared" si="29"/>
        <v>1.042</v>
      </c>
    </row>
    <row r="97" spans="1:52">
      <c r="A97" s="152">
        <v>44</v>
      </c>
      <c r="B97" s="251" t="s">
        <v>568</v>
      </c>
      <c r="C97" s="259">
        <f t="shared" si="32"/>
        <v>1.0089999999999999</v>
      </c>
      <c r="D97" s="152">
        <f t="shared" si="33"/>
        <v>1.022</v>
      </c>
      <c r="E97" s="152">
        <f t="shared" si="34"/>
        <v>1.004</v>
      </c>
      <c r="F97" s="152">
        <f t="shared" si="35"/>
        <v>1.012</v>
      </c>
      <c r="G97" s="260">
        <f t="shared" si="36"/>
        <v>1.004</v>
      </c>
      <c r="H97" s="259">
        <v>0</v>
      </c>
      <c r="I97" s="152">
        <v>0</v>
      </c>
      <c r="J97" s="152">
        <v>0.3</v>
      </c>
      <c r="K97" s="152">
        <v>0.3</v>
      </c>
      <c r="L97" s="152">
        <v>0.4</v>
      </c>
      <c r="M97" s="260">
        <f t="shared" si="37"/>
        <v>1</v>
      </c>
      <c r="N97" s="259">
        <f t="shared" si="38"/>
        <v>1.0064</v>
      </c>
      <c r="O97" s="260">
        <f t="shared" si="27"/>
        <v>341</v>
      </c>
      <c r="P97" s="253"/>
      <c r="Q97" s="152">
        <v>34</v>
      </c>
      <c r="R97" s="152" t="s">
        <v>568</v>
      </c>
      <c r="S97" s="152">
        <v>407</v>
      </c>
      <c r="T97" s="152">
        <v>403</v>
      </c>
      <c r="U97" s="152">
        <f t="shared" si="44"/>
        <v>415</v>
      </c>
      <c r="V97" s="152">
        <f t="shared" si="45"/>
        <v>407</v>
      </c>
      <c r="W97" s="44">
        <f t="shared" si="24"/>
        <v>1.0089999999999999</v>
      </c>
      <c r="X97" s="152">
        <v>35</v>
      </c>
      <c r="Y97" s="152" t="s">
        <v>568</v>
      </c>
      <c r="Z97" s="152">
        <v>426</v>
      </c>
      <c r="AA97" s="152">
        <v>422</v>
      </c>
      <c r="AB97" s="152">
        <f t="shared" si="39"/>
        <v>450</v>
      </c>
      <c r="AC97" s="152">
        <f t="shared" si="46"/>
        <v>430</v>
      </c>
      <c r="AD97" s="250">
        <f t="shared" si="28"/>
        <v>1.022</v>
      </c>
      <c r="AE97" s="178">
        <v>36</v>
      </c>
      <c r="AF97" s="152" t="s">
        <v>568</v>
      </c>
      <c r="AG97" s="152">
        <v>450</v>
      </c>
      <c r="AH97" s="152">
        <v>441</v>
      </c>
      <c r="AI97" s="152">
        <f t="shared" si="40"/>
        <v>450</v>
      </c>
      <c r="AJ97" s="152">
        <f t="shared" si="41"/>
        <v>445.5</v>
      </c>
      <c r="AK97" s="44">
        <f t="shared" si="25"/>
        <v>1.004</v>
      </c>
      <c r="AL97" s="152">
        <v>37</v>
      </c>
      <c r="AM97" s="152" t="s">
        <v>568</v>
      </c>
      <c r="AN97" s="152">
        <v>364</v>
      </c>
      <c r="AO97" s="152">
        <v>363</v>
      </c>
      <c r="AP97" s="152">
        <f t="shared" si="42"/>
        <v>378</v>
      </c>
      <c r="AQ97" s="152">
        <f t="shared" si="43"/>
        <v>367</v>
      </c>
      <c r="AR97" s="250">
        <f t="shared" si="26"/>
        <v>1.012</v>
      </c>
      <c r="AS97" s="44"/>
      <c r="AT97" s="178">
        <v>38</v>
      </c>
      <c r="AU97" s="152" t="s">
        <v>568</v>
      </c>
      <c r="AV97" s="152">
        <v>256</v>
      </c>
      <c r="AW97" s="152">
        <v>250</v>
      </c>
      <c r="AX97" s="152">
        <f t="shared" si="47"/>
        <v>258</v>
      </c>
      <c r="AY97" s="152">
        <f t="shared" si="48"/>
        <v>253.5</v>
      </c>
      <c r="AZ97" s="44">
        <f t="shared" si="29"/>
        <v>1.004</v>
      </c>
    </row>
    <row r="98" spans="1:52">
      <c r="A98" s="152">
        <v>44</v>
      </c>
      <c r="B98" s="251" t="s">
        <v>569</v>
      </c>
      <c r="C98" s="259">
        <f t="shared" si="32"/>
        <v>1.0620000000000001</v>
      </c>
      <c r="D98" s="152">
        <f t="shared" si="33"/>
        <v>1.01</v>
      </c>
      <c r="E98" s="152">
        <f t="shared" si="34"/>
        <v>1.0189999999999999</v>
      </c>
      <c r="F98" s="152">
        <f t="shared" si="35"/>
        <v>1.133</v>
      </c>
      <c r="G98" s="260">
        <f t="shared" si="36"/>
        <v>1.0389999999999999</v>
      </c>
      <c r="H98" s="259">
        <v>0</v>
      </c>
      <c r="I98" s="152">
        <v>0</v>
      </c>
      <c r="J98" s="152">
        <v>0.2</v>
      </c>
      <c r="K98" s="152">
        <v>0.3</v>
      </c>
      <c r="L98" s="152">
        <v>0.5</v>
      </c>
      <c r="M98" s="260">
        <f t="shared" si="37"/>
        <v>1</v>
      </c>
      <c r="N98" s="259">
        <f t="shared" si="38"/>
        <v>1.0631999999999999</v>
      </c>
      <c r="O98" s="260">
        <f t="shared" si="27"/>
        <v>362.6</v>
      </c>
      <c r="P98" s="253"/>
      <c r="Q98" s="152">
        <v>34</v>
      </c>
      <c r="R98" s="152" t="s">
        <v>569</v>
      </c>
      <c r="S98" s="152">
        <v>415</v>
      </c>
      <c r="T98" s="152">
        <v>426</v>
      </c>
      <c r="U98" s="152">
        <f t="shared" si="44"/>
        <v>462</v>
      </c>
      <c r="V98" s="152">
        <f t="shared" si="45"/>
        <v>432.3</v>
      </c>
      <c r="W98" s="44">
        <f t="shared" si="24"/>
        <v>1.0620000000000001</v>
      </c>
      <c r="X98" s="152">
        <v>35</v>
      </c>
      <c r="Y98" s="152" t="s">
        <v>569</v>
      </c>
      <c r="Z98" s="152">
        <v>450</v>
      </c>
      <c r="AA98" s="152">
        <v>430</v>
      </c>
      <c r="AB98" s="152">
        <v>428</v>
      </c>
      <c r="AC98" s="152">
        <f t="shared" si="46"/>
        <v>434.5</v>
      </c>
      <c r="AD98" s="250">
        <f t="shared" si="28"/>
        <v>1.01</v>
      </c>
      <c r="AE98" s="178">
        <v>36</v>
      </c>
      <c r="AF98" s="152" t="s">
        <v>569</v>
      </c>
      <c r="AG98" s="152">
        <v>450</v>
      </c>
      <c r="AH98" s="152">
        <v>454</v>
      </c>
      <c r="AI98" s="152">
        <f t="shared" si="40"/>
        <v>457</v>
      </c>
      <c r="AJ98" s="152">
        <f t="shared" si="41"/>
        <v>453.8</v>
      </c>
      <c r="AK98" s="44">
        <f t="shared" si="25"/>
        <v>1.0189999999999999</v>
      </c>
      <c r="AL98" s="152">
        <v>37</v>
      </c>
      <c r="AM98" s="152" t="s">
        <v>569</v>
      </c>
      <c r="AN98" s="152">
        <v>378</v>
      </c>
      <c r="AO98" s="152">
        <v>413</v>
      </c>
      <c r="AP98" s="152">
        <f t="shared" si="42"/>
        <v>459</v>
      </c>
      <c r="AQ98" s="152">
        <f t="shared" si="43"/>
        <v>415.8</v>
      </c>
      <c r="AR98" s="250">
        <f t="shared" si="26"/>
        <v>1.133</v>
      </c>
      <c r="AS98" s="44"/>
      <c r="AT98" s="178">
        <v>38</v>
      </c>
      <c r="AU98" s="152" t="s">
        <v>569</v>
      </c>
      <c r="AV98" s="152">
        <v>258</v>
      </c>
      <c r="AW98" s="152">
        <v>259</v>
      </c>
      <c r="AX98" s="152">
        <f t="shared" si="47"/>
        <v>277</v>
      </c>
      <c r="AY98" s="152">
        <f t="shared" si="48"/>
        <v>263.3</v>
      </c>
      <c r="AZ98" s="44">
        <f t="shared" si="29"/>
        <v>1.0389999999999999</v>
      </c>
    </row>
    <row r="99" spans="1:52">
      <c r="A99" s="152">
        <v>44</v>
      </c>
      <c r="B99" s="251" t="s">
        <v>570</v>
      </c>
      <c r="C99" s="259">
        <f t="shared" si="32"/>
        <v>1.0840000000000001</v>
      </c>
      <c r="D99" s="152">
        <f t="shared" si="33"/>
        <v>1.054</v>
      </c>
      <c r="E99" s="152">
        <f t="shared" si="34"/>
        <v>1.0249999999999999</v>
      </c>
      <c r="F99" s="152">
        <f t="shared" si="35"/>
        <v>1.1100000000000001</v>
      </c>
      <c r="G99" s="260">
        <f t="shared" si="36"/>
        <v>1.0960000000000001</v>
      </c>
      <c r="H99" s="259">
        <v>0</v>
      </c>
      <c r="I99" s="152">
        <v>0</v>
      </c>
      <c r="J99" s="152">
        <v>0.2</v>
      </c>
      <c r="K99" s="152">
        <v>0.3</v>
      </c>
      <c r="L99" s="152">
        <v>0.5</v>
      </c>
      <c r="M99" s="260">
        <f t="shared" ref="M99:M112" si="49">H99+I99+J99+K99+L99</f>
        <v>1</v>
      </c>
      <c r="N99" s="259">
        <f t="shared" si="38"/>
        <v>1.0860000000000001</v>
      </c>
      <c r="O99" s="260">
        <f t="shared" si="27"/>
        <v>393.8</v>
      </c>
      <c r="P99" s="253"/>
      <c r="Q99" s="152">
        <v>34</v>
      </c>
      <c r="R99" s="152" t="s">
        <v>570</v>
      </c>
      <c r="S99" s="152">
        <v>462</v>
      </c>
      <c r="T99" s="152">
        <v>464</v>
      </c>
      <c r="U99" s="152">
        <f t="shared" si="44"/>
        <v>485</v>
      </c>
      <c r="V99" s="152">
        <f t="shared" si="45"/>
        <v>468.8</v>
      </c>
      <c r="W99" s="44">
        <f t="shared" si="24"/>
        <v>1.0840000000000001</v>
      </c>
      <c r="X99" s="152">
        <v>35</v>
      </c>
      <c r="Y99" s="152" t="s">
        <v>570</v>
      </c>
      <c r="Z99" s="152">
        <v>457</v>
      </c>
      <c r="AA99" s="152">
        <v>457</v>
      </c>
      <c r="AB99" s="152">
        <v>460</v>
      </c>
      <c r="AC99" s="152">
        <f t="shared" si="46"/>
        <v>457.8</v>
      </c>
      <c r="AD99" s="250">
        <f t="shared" si="28"/>
        <v>1.054</v>
      </c>
      <c r="AE99" s="178">
        <v>36</v>
      </c>
      <c r="AF99" s="152" t="s">
        <v>570</v>
      </c>
      <c r="AG99" s="152">
        <v>457</v>
      </c>
      <c r="AH99" s="152">
        <v>460</v>
      </c>
      <c r="AI99" s="152">
        <f t="shared" si="40"/>
        <v>483</v>
      </c>
      <c r="AJ99" s="152">
        <f t="shared" si="41"/>
        <v>465</v>
      </c>
      <c r="AK99" s="44">
        <f t="shared" si="25"/>
        <v>1.0249999999999999</v>
      </c>
      <c r="AL99" s="152">
        <v>37</v>
      </c>
      <c r="AM99" s="152" t="s">
        <v>570</v>
      </c>
      <c r="AN99" s="152">
        <v>459</v>
      </c>
      <c r="AO99" s="152">
        <v>460</v>
      </c>
      <c r="AP99" s="152">
        <f t="shared" si="42"/>
        <v>467</v>
      </c>
      <c r="AQ99" s="152">
        <f t="shared" si="43"/>
        <v>461.5</v>
      </c>
      <c r="AR99" s="250">
        <f t="shared" si="26"/>
        <v>1.1100000000000001</v>
      </c>
      <c r="AS99" s="44"/>
      <c r="AT99" s="178">
        <v>38</v>
      </c>
      <c r="AU99" s="152" t="s">
        <v>570</v>
      </c>
      <c r="AV99" s="152">
        <v>277</v>
      </c>
      <c r="AW99" s="152">
        <v>278</v>
      </c>
      <c r="AX99" s="152">
        <f t="shared" si="47"/>
        <v>321</v>
      </c>
      <c r="AY99" s="152">
        <f t="shared" si="48"/>
        <v>288.5</v>
      </c>
      <c r="AZ99" s="44">
        <f t="shared" si="29"/>
        <v>1.0960000000000001</v>
      </c>
    </row>
    <row r="100" spans="1:52">
      <c r="A100" s="152">
        <v>44</v>
      </c>
      <c r="B100" s="251" t="s">
        <v>571</v>
      </c>
      <c r="C100" s="259">
        <f t="shared" si="32"/>
        <v>1.0649999999999999</v>
      </c>
      <c r="D100" s="152">
        <f t="shared" si="33"/>
        <v>1.0880000000000001</v>
      </c>
      <c r="E100" s="152">
        <f t="shared" si="34"/>
        <v>1.071</v>
      </c>
      <c r="F100" s="152">
        <f t="shared" si="35"/>
        <v>1.0369999999999999</v>
      </c>
      <c r="G100" s="260">
        <f t="shared" si="36"/>
        <v>1.151</v>
      </c>
      <c r="H100" s="259">
        <v>0</v>
      </c>
      <c r="I100" s="152">
        <v>0</v>
      </c>
      <c r="J100" s="152">
        <v>0.2</v>
      </c>
      <c r="K100" s="152">
        <v>0.3</v>
      </c>
      <c r="L100" s="152">
        <v>0.5</v>
      </c>
      <c r="M100" s="260">
        <f t="shared" si="49"/>
        <v>1</v>
      </c>
      <c r="N100" s="259">
        <f t="shared" si="38"/>
        <v>1.1008</v>
      </c>
      <c r="O100" s="260">
        <f t="shared" si="27"/>
        <v>433.5</v>
      </c>
      <c r="P100" s="253"/>
      <c r="Q100" s="152">
        <v>34</v>
      </c>
      <c r="R100" s="152" t="s">
        <v>571</v>
      </c>
      <c r="S100" s="152">
        <v>485</v>
      </c>
      <c r="T100" s="152">
        <v>494</v>
      </c>
      <c r="U100" s="152">
        <f t="shared" si="44"/>
        <v>524</v>
      </c>
      <c r="V100" s="152">
        <f t="shared" si="45"/>
        <v>499.3</v>
      </c>
      <c r="W100" s="44">
        <f t="shared" si="24"/>
        <v>1.0649999999999999</v>
      </c>
      <c r="X100" s="152">
        <v>35</v>
      </c>
      <c r="Y100" s="152" t="s">
        <v>571</v>
      </c>
      <c r="Z100" s="152">
        <v>483</v>
      </c>
      <c r="AA100" s="152">
        <v>492</v>
      </c>
      <c r="AB100" s="152">
        <f t="shared" si="39"/>
        <v>525</v>
      </c>
      <c r="AC100" s="152">
        <f t="shared" si="46"/>
        <v>498</v>
      </c>
      <c r="AD100" s="250">
        <f t="shared" si="28"/>
        <v>1.0880000000000001</v>
      </c>
      <c r="AE100" s="178">
        <v>36</v>
      </c>
      <c r="AF100" s="152" t="s">
        <v>571</v>
      </c>
      <c r="AG100" s="152">
        <v>483</v>
      </c>
      <c r="AH100" s="152">
        <v>492</v>
      </c>
      <c r="AI100" s="152">
        <f t="shared" si="40"/>
        <v>525</v>
      </c>
      <c r="AJ100" s="152">
        <f t="shared" si="41"/>
        <v>498</v>
      </c>
      <c r="AK100" s="44">
        <f t="shared" si="25"/>
        <v>1.071</v>
      </c>
      <c r="AL100" s="152">
        <v>37</v>
      </c>
      <c r="AM100" s="152" t="s">
        <v>571</v>
      </c>
      <c r="AN100" s="152">
        <v>467</v>
      </c>
      <c r="AO100" s="152">
        <v>477</v>
      </c>
      <c r="AP100" s="152">
        <f t="shared" si="42"/>
        <v>494</v>
      </c>
      <c r="AQ100" s="152">
        <f t="shared" si="43"/>
        <v>478.8</v>
      </c>
      <c r="AR100" s="250">
        <f t="shared" si="26"/>
        <v>1.0369999999999999</v>
      </c>
      <c r="AS100" s="44"/>
      <c r="AT100" s="178">
        <v>38</v>
      </c>
      <c r="AU100" s="152" t="s">
        <v>571</v>
      </c>
      <c r="AV100" s="152">
        <v>321</v>
      </c>
      <c r="AW100" s="152">
        <v>321</v>
      </c>
      <c r="AX100" s="152">
        <f t="shared" si="47"/>
        <v>365</v>
      </c>
      <c r="AY100" s="152">
        <f t="shared" si="48"/>
        <v>332</v>
      </c>
      <c r="AZ100" s="44">
        <f t="shared" si="29"/>
        <v>1.151</v>
      </c>
    </row>
    <row r="101" spans="1:52">
      <c r="A101" s="152">
        <v>44</v>
      </c>
      <c r="B101" s="252" t="s">
        <v>572</v>
      </c>
      <c r="C101" s="259">
        <f t="shared" si="32"/>
        <v>1.0609999999999999</v>
      </c>
      <c r="D101" s="152">
        <f t="shared" si="33"/>
        <v>1.073</v>
      </c>
      <c r="E101" s="152">
        <f t="shared" si="34"/>
        <v>1.073</v>
      </c>
      <c r="F101" s="152">
        <f t="shared" si="35"/>
        <v>1.0349999999999999</v>
      </c>
      <c r="G101" s="260">
        <f t="shared" si="36"/>
        <v>1.099</v>
      </c>
      <c r="H101" s="259">
        <v>0</v>
      </c>
      <c r="I101" s="152">
        <v>0</v>
      </c>
      <c r="J101" s="152">
        <v>0.2</v>
      </c>
      <c r="K101" s="152">
        <v>0.3</v>
      </c>
      <c r="L101" s="152">
        <v>0.5</v>
      </c>
      <c r="M101" s="260">
        <f t="shared" si="49"/>
        <v>1</v>
      </c>
      <c r="N101" s="259">
        <f t="shared" si="38"/>
        <v>1.0745999999999998</v>
      </c>
      <c r="O101" s="260">
        <f t="shared" si="27"/>
        <v>465.8</v>
      </c>
      <c r="P101" s="253"/>
      <c r="Q101" s="152">
        <v>34</v>
      </c>
      <c r="R101" s="154" t="s">
        <v>572</v>
      </c>
      <c r="S101" s="152">
        <v>524</v>
      </c>
      <c r="T101" s="152">
        <v>523</v>
      </c>
      <c r="U101" s="152">
        <f t="shared" si="44"/>
        <v>550</v>
      </c>
      <c r="V101" s="152">
        <f t="shared" si="45"/>
        <v>530</v>
      </c>
      <c r="W101" s="44">
        <f t="shared" si="24"/>
        <v>1.0609999999999999</v>
      </c>
      <c r="X101" s="152">
        <v>35</v>
      </c>
      <c r="Y101" s="152" t="s">
        <v>572</v>
      </c>
      <c r="Z101" s="152">
        <v>525</v>
      </c>
      <c r="AA101" s="152">
        <v>528</v>
      </c>
      <c r="AB101" s="152">
        <f t="shared" si="39"/>
        <v>556</v>
      </c>
      <c r="AC101" s="152">
        <f t="shared" si="46"/>
        <v>534.29999999999995</v>
      </c>
      <c r="AD101" s="250">
        <f t="shared" si="28"/>
        <v>1.073</v>
      </c>
      <c r="AE101" s="178">
        <v>36</v>
      </c>
      <c r="AF101" s="152" t="s">
        <v>572</v>
      </c>
      <c r="AG101" s="152">
        <v>525</v>
      </c>
      <c r="AH101" s="152">
        <v>528</v>
      </c>
      <c r="AI101" s="152">
        <f t="shared" si="40"/>
        <v>556</v>
      </c>
      <c r="AJ101" s="152">
        <f t="shared" si="41"/>
        <v>534.29999999999995</v>
      </c>
      <c r="AK101" s="44">
        <f t="shared" si="25"/>
        <v>1.073</v>
      </c>
      <c r="AL101" s="152">
        <v>37</v>
      </c>
      <c r="AM101" s="152" t="s">
        <v>572</v>
      </c>
      <c r="AN101" s="152">
        <v>494</v>
      </c>
      <c r="AO101" s="152">
        <v>487</v>
      </c>
      <c r="AP101" s="152">
        <f t="shared" si="42"/>
        <v>514</v>
      </c>
      <c r="AQ101" s="152">
        <f t="shared" si="43"/>
        <v>495.5</v>
      </c>
      <c r="AR101" s="250">
        <f t="shared" si="26"/>
        <v>1.0349999999999999</v>
      </c>
      <c r="AS101" s="44"/>
      <c r="AT101" s="178">
        <v>38</v>
      </c>
      <c r="AU101" s="152" t="s">
        <v>572</v>
      </c>
      <c r="AV101" s="152">
        <v>365</v>
      </c>
      <c r="AW101" s="152">
        <v>361</v>
      </c>
      <c r="AX101" s="152">
        <f t="shared" si="47"/>
        <v>372</v>
      </c>
      <c r="AY101" s="152">
        <f t="shared" si="48"/>
        <v>364.8</v>
      </c>
      <c r="AZ101" s="44">
        <f t="shared" si="29"/>
        <v>1.099</v>
      </c>
    </row>
    <row r="102" spans="1:52">
      <c r="A102" s="152">
        <v>44</v>
      </c>
      <c r="B102" s="251" t="s">
        <v>573</v>
      </c>
      <c r="C102" s="259">
        <f t="shared" si="32"/>
        <v>1.1080000000000001</v>
      </c>
      <c r="D102" s="152">
        <f t="shared" si="33"/>
        <v>1.095</v>
      </c>
      <c r="E102" s="152">
        <f t="shared" si="34"/>
        <v>1.095</v>
      </c>
      <c r="F102" s="152">
        <f t="shared" si="35"/>
        <v>1.147</v>
      </c>
      <c r="G102" s="260">
        <f t="shared" si="36"/>
        <v>1.0549999999999999</v>
      </c>
      <c r="H102" s="259">
        <v>0</v>
      </c>
      <c r="I102" s="152">
        <v>0</v>
      </c>
      <c r="J102" s="152">
        <v>0.2</v>
      </c>
      <c r="K102" s="152">
        <v>0.3</v>
      </c>
      <c r="L102" s="152">
        <v>0.5</v>
      </c>
      <c r="M102" s="260">
        <f t="shared" si="49"/>
        <v>1</v>
      </c>
      <c r="N102" s="259">
        <f t="shared" si="38"/>
        <v>1.0906</v>
      </c>
      <c r="O102" s="260">
        <f t="shared" si="27"/>
        <v>508</v>
      </c>
      <c r="P102" s="253"/>
      <c r="Q102" s="152">
        <v>34</v>
      </c>
      <c r="R102" s="152" t="s">
        <v>573</v>
      </c>
      <c r="S102" s="152">
        <v>550</v>
      </c>
      <c r="T102" s="152">
        <v>588</v>
      </c>
      <c r="U102" s="152">
        <f t="shared" si="44"/>
        <v>624</v>
      </c>
      <c r="V102" s="152">
        <f t="shared" si="45"/>
        <v>587.5</v>
      </c>
      <c r="W102" s="44">
        <f t="shared" si="24"/>
        <v>1.1080000000000001</v>
      </c>
      <c r="X102" s="152">
        <v>35</v>
      </c>
      <c r="Y102" s="152" t="s">
        <v>573</v>
      </c>
      <c r="Z102" s="152">
        <v>556</v>
      </c>
      <c r="AA102" s="152">
        <v>579</v>
      </c>
      <c r="AB102" s="152">
        <f t="shared" si="39"/>
        <v>625</v>
      </c>
      <c r="AC102" s="152">
        <f t="shared" si="46"/>
        <v>584.79999999999995</v>
      </c>
      <c r="AD102" s="250">
        <f t="shared" si="28"/>
        <v>1.095</v>
      </c>
      <c r="AE102" s="178">
        <v>36</v>
      </c>
      <c r="AF102" s="152" t="s">
        <v>573</v>
      </c>
      <c r="AG102" s="152">
        <v>556</v>
      </c>
      <c r="AH102" s="152">
        <v>579</v>
      </c>
      <c r="AI102" s="152">
        <f t="shared" si="40"/>
        <v>625</v>
      </c>
      <c r="AJ102" s="152">
        <f t="shared" si="41"/>
        <v>584.79999999999995</v>
      </c>
      <c r="AK102" s="44">
        <f t="shared" si="25"/>
        <v>1.095</v>
      </c>
      <c r="AL102" s="152">
        <v>37</v>
      </c>
      <c r="AM102" s="152" t="s">
        <v>573</v>
      </c>
      <c r="AN102" s="152">
        <v>514</v>
      </c>
      <c r="AO102" s="152">
        <v>582</v>
      </c>
      <c r="AP102" s="152">
        <f t="shared" si="42"/>
        <v>595</v>
      </c>
      <c r="AQ102" s="152">
        <f t="shared" si="43"/>
        <v>568.29999999999995</v>
      </c>
      <c r="AR102" s="250">
        <f t="shared" si="26"/>
        <v>1.147</v>
      </c>
      <c r="AS102" s="44"/>
      <c r="AT102" s="178">
        <v>38</v>
      </c>
      <c r="AU102" s="152" t="s">
        <v>573</v>
      </c>
      <c r="AV102" s="152">
        <v>372</v>
      </c>
      <c r="AW102" s="152">
        <v>374</v>
      </c>
      <c r="AX102" s="152">
        <f t="shared" si="47"/>
        <v>419</v>
      </c>
      <c r="AY102" s="152">
        <f t="shared" si="48"/>
        <v>384.8</v>
      </c>
      <c r="AZ102" s="44">
        <f t="shared" si="29"/>
        <v>1.0549999999999999</v>
      </c>
    </row>
    <row r="103" spans="1:52">
      <c r="A103" s="152">
        <v>44</v>
      </c>
      <c r="B103" s="251" t="s">
        <v>574</v>
      </c>
      <c r="C103" s="259">
        <f t="shared" si="32"/>
        <v>1.046</v>
      </c>
      <c r="D103" s="152">
        <f t="shared" si="33"/>
        <v>1.077</v>
      </c>
      <c r="E103" s="152">
        <f t="shared" si="34"/>
        <v>1.077</v>
      </c>
      <c r="F103" s="152">
        <f t="shared" si="35"/>
        <v>1.002</v>
      </c>
      <c r="G103" s="260">
        <f t="shared" si="36"/>
        <v>1.032</v>
      </c>
      <c r="H103" s="259">
        <v>0</v>
      </c>
      <c r="I103" s="152">
        <v>0</v>
      </c>
      <c r="J103" s="152">
        <v>0.2</v>
      </c>
      <c r="K103" s="152">
        <v>0.3</v>
      </c>
      <c r="L103" s="152">
        <v>0.5</v>
      </c>
      <c r="M103" s="260">
        <f t="shared" si="49"/>
        <v>1</v>
      </c>
      <c r="N103" s="259">
        <f t="shared" si="38"/>
        <v>1.032</v>
      </c>
      <c r="O103" s="260">
        <f t="shared" si="27"/>
        <v>524.29999999999995</v>
      </c>
      <c r="P103" s="253"/>
      <c r="Q103" s="152">
        <v>34</v>
      </c>
      <c r="R103" s="152" t="s">
        <v>574</v>
      </c>
      <c r="S103" s="152">
        <v>624</v>
      </c>
      <c r="T103" s="152">
        <v>608</v>
      </c>
      <c r="U103" s="152">
        <f t="shared" si="44"/>
        <v>617</v>
      </c>
      <c r="V103" s="152">
        <f t="shared" si="45"/>
        <v>614.29999999999995</v>
      </c>
      <c r="W103" s="44">
        <f t="shared" si="24"/>
        <v>1.046</v>
      </c>
      <c r="X103" s="152">
        <v>35</v>
      </c>
      <c r="Y103" s="152" t="s">
        <v>574</v>
      </c>
      <c r="Z103" s="152">
        <v>625</v>
      </c>
      <c r="AA103" s="152">
        <v>624</v>
      </c>
      <c r="AB103" s="152">
        <f t="shared" si="39"/>
        <v>647</v>
      </c>
      <c r="AC103" s="152">
        <f t="shared" si="46"/>
        <v>630</v>
      </c>
      <c r="AD103" s="250">
        <f t="shared" si="28"/>
        <v>1.077</v>
      </c>
      <c r="AE103" s="178">
        <v>36</v>
      </c>
      <c r="AF103" s="152" t="s">
        <v>574</v>
      </c>
      <c r="AG103" s="152">
        <v>625</v>
      </c>
      <c r="AH103" s="152">
        <v>624</v>
      </c>
      <c r="AI103" s="152">
        <f t="shared" si="40"/>
        <v>647</v>
      </c>
      <c r="AJ103" s="152">
        <f t="shared" si="41"/>
        <v>630</v>
      </c>
      <c r="AK103" s="44">
        <f t="shared" si="25"/>
        <v>1.077</v>
      </c>
      <c r="AL103" s="152">
        <v>37</v>
      </c>
      <c r="AM103" s="152" t="s">
        <v>574</v>
      </c>
      <c r="AN103" s="152">
        <v>595</v>
      </c>
      <c r="AO103" s="152">
        <v>559</v>
      </c>
      <c r="AP103" s="152">
        <f t="shared" si="42"/>
        <v>565</v>
      </c>
      <c r="AQ103" s="152">
        <f t="shared" si="43"/>
        <v>569.5</v>
      </c>
      <c r="AR103" s="250">
        <f t="shared" si="26"/>
        <v>1.002</v>
      </c>
      <c r="AS103" s="44"/>
      <c r="AT103" s="178">
        <v>38</v>
      </c>
      <c r="AU103" s="152" t="s">
        <v>574</v>
      </c>
      <c r="AV103" s="152">
        <v>419</v>
      </c>
      <c r="AW103" s="152">
        <v>408</v>
      </c>
      <c r="AX103" s="152">
        <f t="shared" si="47"/>
        <v>353</v>
      </c>
      <c r="AY103" s="152">
        <f t="shared" si="48"/>
        <v>397</v>
      </c>
      <c r="AZ103" s="44">
        <f t="shared" si="29"/>
        <v>1.032</v>
      </c>
    </row>
    <row r="104" spans="1:52">
      <c r="A104" s="152">
        <v>44</v>
      </c>
      <c r="B104" s="251" t="s">
        <v>575</v>
      </c>
      <c r="C104" s="259">
        <f t="shared" si="32"/>
        <v>1.016</v>
      </c>
      <c r="D104" s="152">
        <f t="shared" si="33"/>
        <v>1.0309999999999999</v>
      </c>
      <c r="E104" s="152">
        <f t="shared" si="34"/>
        <v>1.032</v>
      </c>
      <c r="F104" s="152">
        <f t="shared" si="35"/>
        <v>1.0129999999999999</v>
      </c>
      <c r="G104" s="260">
        <f t="shared" si="36"/>
        <v>0.91200000000000003</v>
      </c>
      <c r="H104" s="259">
        <v>0</v>
      </c>
      <c r="I104" s="152">
        <v>0</v>
      </c>
      <c r="J104" s="152">
        <v>0.2</v>
      </c>
      <c r="K104" s="152">
        <v>0.3</v>
      </c>
      <c r="L104" s="152">
        <v>0.5</v>
      </c>
      <c r="M104" s="260">
        <f t="shared" si="49"/>
        <v>1</v>
      </c>
      <c r="N104" s="259">
        <f t="shared" si="38"/>
        <v>0.96629999999999994</v>
      </c>
      <c r="O104" s="260">
        <f t="shared" si="27"/>
        <v>506.6</v>
      </c>
      <c r="P104" s="253"/>
      <c r="Q104" s="152">
        <v>34</v>
      </c>
      <c r="R104" s="152" t="s">
        <v>575</v>
      </c>
      <c r="S104" s="152">
        <v>617</v>
      </c>
      <c r="T104" s="152">
        <v>623</v>
      </c>
      <c r="U104" s="152">
        <f t="shared" si="44"/>
        <v>633</v>
      </c>
      <c r="V104" s="152">
        <f t="shared" si="45"/>
        <v>624</v>
      </c>
      <c r="W104" s="44">
        <f t="shared" si="24"/>
        <v>1.016</v>
      </c>
      <c r="X104" s="152">
        <v>35</v>
      </c>
      <c r="Y104" s="152" t="s">
        <v>575</v>
      </c>
      <c r="Z104" s="152">
        <v>647</v>
      </c>
      <c r="AA104" s="152">
        <v>648</v>
      </c>
      <c r="AB104" s="152">
        <f t="shared" si="39"/>
        <v>654</v>
      </c>
      <c r="AC104" s="152">
        <f t="shared" si="46"/>
        <v>649.29999999999995</v>
      </c>
      <c r="AD104" s="250">
        <f t="shared" si="28"/>
        <v>1.0309999999999999</v>
      </c>
      <c r="AE104" s="178">
        <v>36</v>
      </c>
      <c r="AF104" s="152" t="s">
        <v>575</v>
      </c>
      <c r="AG104" s="152">
        <v>647</v>
      </c>
      <c r="AH104" s="152">
        <v>648</v>
      </c>
      <c r="AI104" s="152">
        <f t="shared" si="40"/>
        <v>658</v>
      </c>
      <c r="AJ104" s="152">
        <f t="shared" si="41"/>
        <v>650.29999999999995</v>
      </c>
      <c r="AK104" s="44">
        <f t="shared" si="25"/>
        <v>1.032</v>
      </c>
      <c r="AL104" s="152">
        <v>37</v>
      </c>
      <c r="AM104" s="152" t="s">
        <v>575</v>
      </c>
      <c r="AN104" s="152">
        <v>565</v>
      </c>
      <c r="AO104" s="152">
        <v>575</v>
      </c>
      <c r="AP104" s="152">
        <f t="shared" si="42"/>
        <v>593</v>
      </c>
      <c r="AQ104" s="152">
        <f t="shared" si="43"/>
        <v>577</v>
      </c>
      <c r="AR104" s="250">
        <f t="shared" si="26"/>
        <v>1.0129999999999999</v>
      </c>
      <c r="AS104" s="44"/>
      <c r="AT104" s="178">
        <v>38</v>
      </c>
      <c r="AU104" s="152" t="s">
        <v>575</v>
      </c>
      <c r="AV104" s="152">
        <v>353</v>
      </c>
      <c r="AW104" s="152">
        <v>363</v>
      </c>
      <c r="AX104" s="152">
        <f t="shared" si="47"/>
        <v>369</v>
      </c>
      <c r="AY104" s="152">
        <f t="shared" si="48"/>
        <v>362</v>
      </c>
      <c r="AZ104" s="44">
        <f t="shared" si="29"/>
        <v>0.91200000000000003</v>
      </c>
    </row>
    <row r="105" spans="1:52">
      <c r="A105" s="152">
        <v>44</v>
      </c>
      <c r="B105" s="251" t="s">
        <v>576</v>
      </c>
      <c r="C105" s="259">
        <f t="shared" si="32"/>
        <v>1.038</v>
      </c>
      <c r="D105" s="152">
        <f t="shared" si="33"/>
        <v>1.022</v>
      </c>
      <c r="E105" s="152">
        <f t="shared" si="34"/>
        <v>1.0529999999999999</v>
      </c>
      <c r="F105" s="152">
        <f t="shared" si="35"/>
        <v>1.056</v>
      </c>
      <c r="G105" s="260">
        <f t="shared" si="36"/>
        <v>1.077</v>
      </c>
      <c r="H105" s="259">
        <v>0</v>
      </c>
      <c r="I105" s="152">
        <v>0</v>
      </c>
      <c r="J105" s="152">
        <v>0.2</v>
      </c>
      <c r="K105" s="152">
        <v>0.3</v>
      </c>
      <c r="L105" s="152">
        <v>0.5</v>
      </c>
      <c r="M105" s="260">
        <f t="shared" si="49"/>
        <v>1</v>
      </c>
      <c r="N105" s="259">
        <f t="shared" si="38"/>
        <v>1.0659000000000001</v>
      </c>
      <c r="O105" s="260">
        <f t="shared" si="27"/>
        <v>540</v>
      </c>
      <c r="P105" s="253"/>
      <c r="Q105" s="152">
        <v>34</v>
      </c>
      <c r="R105" s="152" t="s">
        <v>576</v>
      </c>
      <c r="S105" s="152">
        <v>633</v>
      </c>
      <c r="T105" s="152">
        <v>644</v>
      </c>
      <c r="U105" s="152">
        <f t="shared" si="44"/>
        <v>669</v>
      </c>
      <c r="V105" s="152">
        <f t="shared" si="45"/>
        <v>647.5</v>
      </c>
      <c r="W105" s="44">
        <f t="shared" si="24"/>
        <v>1.038</v>
      </c>
      <c r="X105" s="152">
        <v>35</v>
      </c>
      <c r="Y105" s="152" t="s">
        <v>576</v>
      </c>
      <c r="Z105" s="152">
        <v>654</v>
      </c>
      <c r="AA105" s="152">
        <v>660</v>
      </c>
      <c r="AB105" s="152">
        <f t="shared" si="39"/>
        <v>681</v>
      </c>
      <c r="AC105" s="152">
        <f t="shared" si="46"/>
        <v>663.8</v>
      </c>
      <c r="AD105" s="250">
        <f t="shared" si="28"/>
        <v>1.022</v>
      </c>
      <c r="AE105" s="178">
        <v>36</v>
      </c>
      <c r="AF105" s="152" t="s">
        <v>576</v>
      </c>
      <c r="AG105" s="152">
        <v>658</v>
      </c>
      <c r="AH105" s="152">
        <v>683</v>
      </c>
      <c r="AI105" s="152">
        <f t="shared" si="40"/>
        <v>716</v>
      </c>
      <c r="AJ105" s="152">
        <f t="shared" si="41"/>
        <v>685</v>
      </c>
      <c r="AK105" s="44">
        <f t="shared" si="25"/>
        <v>1.0529999999999999</v>
      </c>
      <c r="AL105" s="152">
        <v>37</v>
      </c>
      <c r="AM105" s="152" t="s">
        <v>576</v>
      </c>
      <c r="AN105" s="152">
        <v>593</v>
      </c>
      <c r="AO105" s="152">
        <v>606</v>
      </c>
      <c r="AP105" s="152">
        <f t="shared" si="42"/>
        <v>633</v>
      </c>
      <c r="AQ105" s="152">
        <f t="shared" si="43"/>
        <v>609.5</v>
      </c>
      <c r="AR105" s="250">
        <f t="shared" si="26"/>
        <v>1.056</v>
      </c>
      <c r="AS105" s="44"/>
      <c r="AT105" s="178">
        <v>38</v>
      </c>
      <c r="AU105" s="152" t="s">
        <v>576</v>
      </c>
      <c r="AV105" s="152">
        <v>369</v>
      </c>
      <c r="AW105" s="152">
        <v>389</v>
      </c>
      <c r="AX105" s="152">
        <f t="shared" si="47"/>
        <v>412</v>
      </c>
      <c r="AY105" s="152">
        <f t="shared" si="48"/>
        <v>389.8</v>
      </c>
      <c r="AZ105" s="44">
        <f t="shared" si="29"/>
        <v>1.077</v>
      </c>
    </row>
    <row r="106" spans="1:52">
      <c r="A106" s="152">
        <v>44</v>
      </c>
      <c r="B106" s="251" t="s">
        <v>577</v>
      </c>
      <c r="C106" s="259">
        <f t="shared" si="32"/>
        <v>1.0609999999999999</v>
      </c>
      <c r="D106" s="152">
        <f t="shared" si="33"/>
        <v>1.0720000000000001</v>
      </c>
      <c r="E106" s="152">
        <f t="shared" si="34"/>
        <v>1.0469999999999999</v>
      </c>
      <c r="F106" s="152">
        <f t="shared" si="35"/>
        <v>1.044</v>
      </c>
      <c r="G106" s="260">
        <f t="shared" si="36"/>
        <v>1.044</v>
      </c>
      <c r="H106" s="259">
        <v>0</v>
      </c>
      <c r="I106" s="152">
        <v>0</v>
      </c>
      <c r="J106" s="152">
        <v>0.2</v>
      </c>
      <c r="K106" s="152">
        <v>0.3</v>
      </c>
      <c r="L106" s="152">
        <v>0.5</v>
      </c>
      <c r="M106" s="260">
        <f t="shared" si="49"/>
        <v>1</v>
      </c>
      <c r="N106" s="259">
        <f t="shared" si="38"/>
        <v>1.0446</v>
      </c>
      <c r="O106" s="260">
        <f t="shared" si="27"/>
        <v>564.1</v>
      </c>
      <c r="P106" s="253"/>
      <c r="Q106" s="152">
        <v>34</v>
      </c>
      <c r="R106" s="152" t="s">
        <v>577</v>
      </c>
      <c r="S106" s="152">
        <v>669</v>
      </c>
      <c r="T106" s="152">
        <v>690</v>
      </c>
      <c r="U106" s="152">
        <f t="shared" si="44"/>
        <v>698</v>
      </c>
      <c r="V106" s="152">
        <f t="shared" si="45"/>
        <v>686.8</v>
      </c>
      <c r="W106" s="44">
        <f t="shared" si="24"/>
        <v>1.0609999999999999</v>
      </c>
      <c r="X106" s="152">
        <v>35</v>
      </c>
      <c r="Y106" s="152" t="s">
        <v>577</v>
      </c>
      <c r="Z106" s="152">
        <v>681</v>
      </c>
      <c r="AA106" s="152">
        <v>716</v>
      </c>
      <c r="AB106" s="152">
        <f t="shared" si="39"/>
        <v>733</v>
      </c>
      <c r="AC106" s="152">
        <f t="shared" si="46"/>
        <v>711.5</v>
      </c>
      <c r="AD106" s="250">
        <f t="shared" si="28"/>
        <v>1.0720000000000001</v>
      </c>
      <c r="AE106" s="178">
        <v>36</v>
      </c>
      <c r="AF106" s="152" t="s">
        <v>577</v>
      </c>
      <c r="AG106" s="152">
        <v>716</v>
      </c>
      <c r="AH106" s="152">
        <v>721</v>
      </c>
      <c r="AI106" s="152">
        <f t="shared" si="40"/>
        <v>712</v>
      </c>
      <c r="AJ106" s="152">
        <f t="shared" si="41"/>
        <v>717.5</v>
      </c>
      <c r="AK106" s="44">
        <f t="shared" si="25"/>
        <v>1.0469999999999999</v>
      </c>
      <c r="AL106" s="152">
        <v>37</v>
      </c>
      <c r="AM106" s="152" t="s">
        <v>577</v>
      </c>
      <c r="AN106" s="152">
        <v>633</v>
      </c>
      <c r="AO106" s="152">
        <v>637</v>
      </c>
      <c r="AP106" s="152">
        <f t="shared" si="42"/>
        <v>638</v>
      </c>
      <c r="AQ106" s="152">
        <f t="shared" si="43"/>
        <v>636.29999999999995</v>
      </c>
      <c r="AR106" s="250">
        <f t="shared" si="26"/>
        <v>1.044</v>
      </c>
      <c r="AS106" s="44"/>
      <c r="AT106" s="178">
        <v>38</v>
      </c>
      <c r="AU106" s="152" t="s">
        <v>577</v>
      </c>
      <c r="AV106" s="152">
        <v>412</v>
      </c>
      <c r="AW106" s="152">
        <v>412</v>
      </c>
      <c r="AX106" s="152">
        <f t="shared" si="47"/>
        <v>391</v>
      </c>
      <c r="AY106" s="152">
        <f t="shared" si="48"/>
        <v>406.8</v>
      </c>
      <c r="AZ106" s="44">
        <f t="shared" si="29"/>
        <v>1.044</v>
      </c>
    </row>
    <row r="107" spans="1:52">
      <c r="A107" s="152">
        <v>44</v>
      </c>
      <c r="B107" s="251" t="s">
        <v>578</v>
      </c>
      <c r="C107" s="259">
        <f t="shared" si="32"/>
        <v>1.0209999999999999</v>
      </c>
      <c r="D107" s="152">
        <f t="shared" si="33"/>
        <v>1.0269999999999999</v>
      </c>
      <c r="E107" s="152">
        <f t="shared" si="34"/>
        <v>0.98599999999999999</v>
      </c>
      <c r="F107" s="152">
        <f t="shared" si="35"/>
        <v>1.008</v>
      </c>
      <c r="G107" s="260">
        <f t="shared" si="36"/>
        <v>0.95699999999999996</v>
      </c>
      <c r="H107" s="259">
        <v>0</v>
      </c>
      <c r="I107" s="152">
        <v>0</v>
      </c>
      <c r="J107" s="152">
        <v>0.2</v>
      </c>
      <c r="K107" s="152">
        <v>0.3</v>
      </c>
      <c r="L107" s="152">
        <v>0.5</v>
      </c>
      <c r="M107" s="260">
        <f t="shared" si="49"/>
        <v>1</v>
      </c>
      <c r="N107" s="259">
        <f t="shared" si="38"/>
        <v>0.97809999999999997</v>
      </c>
      <c r="O107" s="260">
        <f t="shared" si="27"/>
        <v>551.70000000000005</v>
      </c>
      <c r="P107" s="253"/>
      <c r="Q107" s="152">
        <v>34</v>
      </c>
      <c r="R107" s="152" t="s">
        <v>578</v>
      </c>
      <c r="S107" s="152">
        <v>698</v>
      </c>
      <c r="T107" s="152">
        <v>693</v>
      </c>
      <c r="U107" s="152">
        <f t="shared" si="44"/>
        <v>720</v>
      </c>
      <c r="V107" s="152">
        <f t="shared" si="45"/>
        <v>701</v>
      </c>
      <c r="W107" s="44">
        <f t="shared" si="24"/>
        <v>1.0209999999999999</v>
      </c>
      <c r="X107" s="152">
        <v>35</v>
      </c>
      <c r="Y107" s="152" t="s">
        <v>578</v>
      </c>
      <c r="Z107" s="152">
        <v>733</v>
      </c>
      <c r="AA107" s="152">
        <v>730</v>
      </c>
      <c r="AB107" s="152">
        <f t="shared" si="39"/>
        <v>730</v>
      </c>
      <c r="AC107" s="152">
        <f t="shared" si="46"/>
        <v>730.8</v>
      </c>
      <c r="AD107" s="250">
        <f t="shared" si="28"/>
        <v>1.0269999999999999</v>
      </c>
      <c r="AE107" s="178">
        <v>36</v>
      </c>
      <c r="AF107" s="152" t="s">
        <v>578</v>
      </c>
      <c r="AG107" s="152">
        <v>712</v>
      </c>
      <c r="AH107" s="152">
        <v>707</v>
      </c>
      <c r="AI107" s="152">
        <f t="shared" si="40"/>
        <v>704</v>
      </c>
      <c r="AJ107" s="152">
        <f t="shared" si="41"/>
        <v>707.5</v>
      </c>
      <c r="AK107" s="44">
        <f t="shared" si="25"/>
        <v>0.98599999999999999</v>
      </c>
      <c r="AL107" s="152">
        <v>37</v>
      </c>
      <c r="AM107" s="152" t="s">
        <v>578</v>
      </c>
      <c r="AN107" s="152">
        <v>638</v>
      </c>
      <c r="AO107" s="152">
        <v>631</v>
      </c>
      <c r="AP107" s="152">
        <f t="shared" si="42"/>
        <v>665</v>
      </c>
      <c r="AQ107" s="152">
        <f t="shared" si="43"/>
        <v>641.29999999999995</v>
      </c>
      <c r="AR107" s="250">
        <f t="shared" si="26"/>
        <v>1.008</v>
      </c>
      <c r="AS107" s="44"/>
      <c r="AT107" s="178">
        <v>38</v>
      </c>
      <c r="AU107" s="152" t="s">
        <v>578</v>
      </c>
      <c r="AV107" s="152">
        <v>391</v>
      </c>
      <c r="AW107" s="152">
        <v>392</v>
      </c>
      <c r="AX107" s="152">
        <f t="shared" si="47"/>
        <v>383</v>
      </c>
      <c r="AY107" s="152">
        <f t="shared" si="48"/>
        <v>389.5</v>
      </c>
      <c r="AZ107" s="44">
        <f t="shared" si="29"/>
        <v>0.95699999999999996</v>
      </c>
    </row>
    <row r="108" spans="1:52">
      <c r="A108" s="152">
        <v>44</v>
      </c>
      <c r="B108" s="251" t="s">
        <v>579</v>
      </c>
      <c r="C108" s="259">
        <f t="shared" si="32"/>
        <v>1.042</v>
      </c>
      <c r="D108" s="152">
        <f t="shared" si="33"/>
        <v>1.036</v>
      </c>
      <c r="E108" s="152">
        <f t="shared" si="34"/>
        <v>1.014</v>
      </c>
      <c r="F108" s="152">
        <f t="shared" si="35"/>
        <v>1.04</v>
      </c>
      <c r="G108" s="260">
        <f t="shared" si="36"/>
        <v>0.98599999999999999</v>
      </c>
      <c r="H108" s="259">
        <v>0</v>
      </c>
      <c r="I108" s="152">
        <v>0</v>
      </c>
      <c r="J108" s="152">
        <v>0.2</v>
      </c>
      <c r="K108" s="152">
        <v>0.3</v>
      </c>
      <c r="L108" s="152">
        <v>0.5</v>
      </c>
      <c r="M108" s="260">
        <f t="shared" si="49"/>
        <v>1</v>
      </c>
      <c r="N108" s="259">
        <f t="shared" si="38"/>
        <v>1.0078</v>
      </c>
      <c r="O108" s="260">
        <f t="shared" si="27"/>
        <v>556</v>
      </c>
      <c r="P108" s="253"/>
      <c r="Q108" s="152">
        <v>34</v>
      </c>
      <c r="R108" s="152" t="s">
        <v>579</v>
      </c>
      <c r="S108" s="152">
        <v>720</v>
      </c>
      <c r="T108" s="152">
        <v>733</v>
      </c>
      <c r="U108" s="152">
        <f t="shared" si="44"/>
        <v>736</v>
      </c>
      <c r="V108" s="152">
        <f t="shared" si="45"/>
        <v>730.5</v>
      </c>
      <c r="W108" s="44">
        <f t="shared" si="24"/>
        <v>1.042</v>
      </c>
      <c r="X108" s="152">
        <v>35</v>
      </c>
      <c r="Y108" s="152" t="s">
        <v>579</v>
      </c>
      <c r="Z108" s="152">
        <v>730</v>
      </c>
      <c r="AA108" s="152">
        <v>759</v>
      </c>
      <c r="AB108" s="152">
        <f t="shared" si="39"/>
        <v>780</v>
      </c>
      <c r="AC108" s="152">
        <f t="shared" si="46"/>
        <v>757</v>
      </c>
      <c r="AD108" s="250">
        <f t="shared" si="28"/>
        <v>1.036</v>
      </c>
      <c r="AE108" s="178">
        <v>36</v>
      </c>
      <c r="AF108" s="152" t="s">
        <v>579</v>
      </c>
      <c r="AG108" s="152">
        <v>704</v>
      </c>
      <c r="AH108" s="152">
        <v>721</v>
      </c>
      <c r="AI108" s="152">
        <f t="shared" si="40"/>
        <v>724</v>
      </c>
      <c r="AJ108" s="152">
        <f t="shared" si="41"/>
        <v>717.5</v>
      </c>
      <c r="AK108" s="44">
        <f t="shared" si="25"/>
        <v>1.014</v>
      </c>
      <c r="AL108" s="152">
        <v>37</v>
      </c>
      <c r="AM108" s="152" t="s">
        <v>579</v>
      </c>
      <c r="AN108" s="152">
        <v>665</v>
      </c>
      <c r="AO108" s="152">
        <v>665</v>
      </c>
      <c r="AP108" s="152">
        <f t="shared" si="42"/>
        <v>673</v>
      </c>
      <c r="AQ108" s="152">
        <f t="shared" si="43"/>
        <v>667</v>
      </c>
      <c r="AR108" s="250">
        <f t="shared" si="26"/>
        <v>1.04</v>
      </c>
      <c r="AS108" s="44"/>
      <c r="AT108" s="178">
        <v>38</v>
      </c>
      <c r="AU108" s="152" t="s">
        <v>579</v>
      </c>
      <c r="AV108" s="152">
        <v>383</v>
      </c>
      <c r="AW108" s="152">
        <v>383</v>
      </c>
      <c r="AX108" s="152">
        <f t="shared" si="47"/>
        <v>387</v>
      </c>
      <c r="AY108" s="152">
        <f t="shared" si="48"/>
        <v>384</v>
      </c>
      <c r="AZ108" s="44">
        <f t="shared" si="29"/>
        <v>0.98599999999999999</v>
      </c>
    </row>
    <row r="109" spans="1:52">
      <c r="A109" s="152">
        <v>44</v>
      </c>
      <c r="B109" s="251" t="s">
        <v>580</v>
      </c>
      <c r="C109" s="259">
        <f t="shared" si="32"/>
        <v>1.0129999999999999</v>
      </c>
      <c r="D109" s="152">
        <f t="shared" si="33"/>
        <v>1.0389999999999999</v>
      </c>
      <c r="E109" s="152">
        <f t="shared" si="34"/>
        <v>1.02</v>
      </c>
      <c r="F109" s="152">
        <f t="shared" si="35"/>
        <v>1.0089999999999999</v>
      </c>
      <c r="G109" s="260">
        <f t="shared" si="36"/>
        <v>1.0089999999999999</v>
      </c>
      <c r="H109" s="259">
        <v>0</v>
      </c>
      <c r="I109" s="152">
        <v>0</v>
      </c>
      <c r="J109" s="152">
        <v>0.2</v>
      </c>
      <c r="K109" s="152">
        <v>0.3</v>
      </c>
      <c r="L109" s="152">
        <v>0.5</v>
      </c>
      <c r="M109" s="260">
        <f t="shared" si="49"/>
        <v>1</v>
      </c>
      <c r="N109" s="259">
        <f t="shared" si="38"/>
        <v>1.0111999999999999</v>
      </c>
      <c r="O109" s="260">
        <f t="shared" si="27"/>
        <v>562.20000000000005</v>
      </c>
      <c r="P109" s="253"/>
      <c r="Q109" s="152">
        <v>34</v>
      </c>
      <c r="R109" s="152" t="s">
        <v>580</v>
      </c>
      <c r="S109" s="152">
        <v>736</v>
      </c>
      <c r="T109" s="152">
        <v>738</v>
      </c>
      <c r="U109" s="152">
        <f t="shared" si="44"/>
        <v>747</v>
      </c>
      <c r="V109" s="152">
        <f t="shared" si="45"/>
        <v>739.8</v>
      </c>
      <c r="W109" s="44">
        <f t="shared" si="24"/>
        <v>1.0129999999999999</v>
      </c>
      <c r="X109" s="152">
        <v>35</v>
      </c>
      <c r="Y109" s="152" t="s">
        <v>580</v>
      </c>
      <c r="Z109" s="152">
        <v>780</v>
      </c>
      <c r="AA109" s="152">
        <v>785</v>
      </c>
      <c r="AB109" s="152">
        <f t="shared" si="39"/>
        <v>795</v>
      </c>
      <c r="AC109" s="152">
        <f t="shared" si="46"/>
        <v>786.3</v>
      </c>
      <c r="AD109" s="250">
        <f t="shared" si="28"/>
        <v>1.0389999999999999</v>
      </c>
      <c r="AE109" s="178">
        <v>36</v>
      </c>
      <c r="AF109" s="152" t="s">
        <v>580</v>
      </c>
      <c r="AG109" s="152">
        <v>724</v>
      </c>
      <c r="AH109" s="152">
        <v>731</v>
      </c>
      <c r="AI109" s="152">
        <f t="shared" si="40"/>
        <v>741</v>
      </c>
      <c r="AJ109" s="152">
        <f t="shared" si="41"/>
        <v>731.8</v>
      </c>
      <c r="AK109" s="44">
        <f t="shared" si="25"/>
        <v>1.02</v>
      </c>
      <c r="AL109" s="152">
        <v>37</v>
      </c>
      <c r="AM109" s="152" t="s">
        <v>580</v>
      </c>
      <c r="AN109" s="152">
        <v>673</v>
      </c>
      <c r="AO109" s="152">
        <v>670</v>
      </c>
      <c r="AP109" s="152">
        <f t="shared" si="42"/>
        <v>678</v>
      </c>
      <c r="AQ109" s="152">
        <f t="shared" si="43"/>
        <v>672.8</v>
      </c>
      <c r="AR109" s="250">
        <f t="shared" si="26"/>
        <v>1.0089999999999999</v>
      </c>
      <c r="AS109" s="44"/>
      <c r="AT109" s="178">
        <v>38</v>
      </c>
      <c r="AU109" s="152" t="s">
        <v>580</v>
      </c>
      <c r="AV109" s="152">
        <v>387</v>
      </c>
      <c r="AW109" s="152">
        <v>387</v>
      </c>
      <c r="AX109" s="152">
        <f t="shared" si="47"/>
        <v>388</v>
      </c>
      <c r="AY109" s="152">
        <f t="shared" si="48"/>
        <v>387.3</v>
      </c>
      <c r="AZ109" s="44">
        <f t="shared" si="29"/>
        <v>1.0089999999999999</v>
      </c>
    </row>
    <row r="110" spans="1:52">
      <c r="A110" s="152">
        <v>44</v>
      </c>
      <c r="B110" s="251">
        <v>2016</v>
      </c>
      <c r="C110" s="259">
        <f t="shared" si="32"/>
        <v>1.0209999999999999</v>
      </c>
      <c r="D110" s="152">
        <f t="shared" si="33"/>
        <v>1.024</v>
      </c>
      <c r="E110" s="152">
        <f t="shared" si="34"/>
        <v>1.0169999999999999</v>
      </c>
      <c r="F110" s="152">
        <f t="shared" si="35"/>
        <v>1.0169999999999999</v>
      </c>
      <c r="G110" s="260">
        <f t="shared" si="36"/>
        <v>1.0009999999999999</v>
      </c>
      <c r="H110" s="259">
        <v>0</v>
      </c>
      <c r="I110" s="152">
        <v>0</v>
      </c>
      <c r="J110" s="152">
        <v>0.2</v>
      </c>
      <c r="K110" s="152">
        <v>0.3</v>
      </c>
      <c r="L110" s="152">
        <v>0.5</v>
      </c>
      <c r="M110" s="260">
        <f t="shared" si="49"/>
        <v>1</v>
      </c>
      <c r="N110" s="259">
        <f t="shared" si="38"/>
        <v>1.0089999999999999</v>
      </c>
      <c r="O110" s="260">
        <f t="shared" si="27"/>
        <v>567.29999999999995</v>
      </c>
      <c r="P110" s="253"/>
      <c r="Q110" s="152">
        <v>34</v>
      </c>
      <c r="R110" s="152">
        <v>2016</v>
      </c>
      <c r="S110" s="152">
        <v>747</v>
      </c>
      <c r="T110" s="152">
        <v>750</v>
      </c>
      <c r="U110" s="152">
        <f t="shared" si="44"/>
        <v>774</v>
      </c>
      <c r="V110" s="152">
        <f t="shared" si="45"/>
        <v>755.3</v>
      </c>
      <c r="W110" s="44">
        <f t="shared" si="24"/>
        <v>1.0209999999999999</v>
      </c>
      <c r="X110" s="152">
        <v>35</v>
      </c>
      <c r="Y110" s="152">
        <v>2016</v>
      </c>
      <c r="Z110" s="152">
        <v>795</v>
      </c>
      <c r="AA110" s="152">
        <v>797</v>
      </c>
      <c r="AB110" s="152">
        <f t="shared" si="39"/>
        <v>832</v>
      </c>
      <c r="AC110" s="152">
        <f t="shared" si="46"/>
        <v>805.3</v>
      </c>
      <c r="AD110" s="250">
        <f t="shared" si="28"/>
        <v>1.024</v>
      </c>
      <c r="AE110" s="178">
        <v>36</v>
      </c>
      <c r="AF110" s="151">
        <v>2016</v>
      </c>
      <c r="AG110" s="151">
        <v>741</v>
      </c>
      <c r="AH110" s="151">
        <v>743</v>
      </c>
      <c r="AI110" s="152">
        <f t="shared" si="40"/>
        <v>751</v>
      </c>
      <c r="AJ110" s="152">
        <f t="shared" si="41"/>
        <v>744.5</v>
      </c>
      <c r="AK110" s="44">
        <f t="shared" si="25"/>
        <v>1.0169999999999999</v>
      </c>
      <c r="AL110" s="152">
        <v>37</v>
      </c>
      <c r="AM110" s="152">
        <v>2016</v>
      </c>
      <c r="AN110" s="152">
        <v>678</v>
      </c>
      <c r="AO110" s="152">
        <v>681</v>
      </c>
      <c r="AP110" s="152">
        <f t="shared" si="42"/>
        <v>697</v>
      </c>
      <c r="AQ110" s="152">
        <f t="shared" si="43"/>
        <v>684.3</v>
      </c>
      <c r="AR110" s="250">
        <f t="shared" si="26"/>
        <v>1.0169999999999999</v>
      </c>
      <c r="AS110" s="44"/>
      <c r="AT110" s="178">
        <v>38</v>
      </c>
      <c r="AU110" s="151">
        <v>2016</v>
      </c>
      <c r="AV110" s="151">
        <v>388</v>
      </c>
      <c r="AW110" s="151">
        <v>388</v>
      </c>
      <c r="AX110" s="152">
        <f t="shared" si="47"/>
        <v>387</v>
      </c>
      <c r="AY110" s="152">
        <f t="shared" si="48"/>
        <v>387.8</v>
      </c>
      <c r="AZ110" s="44">
        <f t="shared" si="29"/>
        <v>1.0009999999999999</v>
      </c>
    </row>
    <row r="111" spans="1:52">
      <c r="A111" s="152">
        <v>44</v>
      </c>
      <c r="B111" s="251">
        <v>2017</v>
      </c>
      <c r="C111" s="259">
        <f t="shared" si="32"/>
        <v>1.0289999999999999</v>
      </c>
      <c r="D111" s="152">
        <f t="shared" si="33"/>
        <v>1.0369999999999999</v>
      </c>
      <c r="E111" s="152">
        <f t="shared" si="34"/>
        <v>1.0089999999999999</v>
      </c>
      <c r="F111" s="152">
        <f t="shared" si="35"/>
        <v>1.024</v>
      </c>
      <c r="G111" s="260">
        <f t="shared" si="36"/>
        <v>1.004</v>
      </c>
      <c r="H111" s="259">
        <v>0</v>
      </c>
      <c r="I111" s="152">
        <v>0</v>
      </c>
      <c r="J111" s="152">
        <v>0.2</v>
      </c>
      <c r="K111" s="152">
        <v>0.3</v>
      </c>
      <c r="L111" s="152">
        <v>0.5</v>
      </c>
      <c r="M111" s="260">
        <f t="shared" si="49"/>
        <v>1</v>
      </c>
      <c r="N111" s="259">
        <f t="shared" si="38"/>
        <v>1.0109999999999999</v>
      </c>
      <c r="O111" s="260">
        <f t="shared" si="27"/>
        <v>573.5</v>
      </c>
      <c r="P111" s="253"/>
      <c r="Q111" s="152">
        <v>34</v>
      </c>
      <c r="R111" s="152">
        <v>2017</v>
      </c>
      <c r="S111" s="152">
        <v>774</v>
      </c>
      <c r="T111" s="152">
        <v>772</v>
      </c>
      <c r="U111" s="152">
        <f>S112</f>
        <v>790</v>
      </c>
      <c r="V111" s="152">
        <f t="shared" si="45"/>
        <v>777</v>
      </c>
      <c r="W111" s="44">
        <f t="shared" si="24"/>
        <v>1.0289999999999999</v>
      </c>
      <c r="X111" s="152">
        <v>35</v>
      </c>
      <c r="Y111" s="10">
        <v>2017</v>
      </c>
      <c r="Z111" s="179">
        <v>832</v>
      </c>
      <c r="AA111" s="179">
        <v>826</v>
      </c>
      <c r="AB111" s="152">
        <f t="shared" si="39"/>
        <v>855</v>
      </c>
      <c r="AC111" s="152">
        <f t="shared" si="46"/>
        <v>834.8</v>
      </c>
      <c r="AD111" s="250">
        <f t="shared" si="28"/>
        <v>1.0369999999999999</v>
      </c>
      <c r="AE111" s="178">
        <v>36</v>
      </c>
      <c r="AF111">
        <v>2017</v>
      </c>
      <c r="AG111" s="179">
        <v>751</v>
      </c>
      <c r="AH111" s="179">
        <v>746</v>
      </c>
      <c r="AI111" s="152">
        <f t="shared" si="40"/>
        <v>763</v>
      </c>
      <c r="AJ111" s="152">
        <f t="shared" si="41"/>
        <v>751.5</v>
      </c>
      <c r="AK111" s="44">
        <f t="shared" si="25"/>
        <v>1.0089999999999999</v>
      </c>
      <c r="AL111" s="152">
        <v>37</v>
      </c>
      <c r="AM111" s="10">
        <v>2017</v>
      </c>
      <c r="AN111" s="179">
        <v>697</v>
      </c>
      <c r="AO111" s="179">
        <v>701</v>
      </c>
      <c r="AP111" s="152">
        <f t="shared" si="42"/>
        <v>704</v>
      </c>
      <c r="AQ111" s="152">
        <f t="shared" si="43"/>
        <v>700.8</v>
      </c>
      <c r="AR111" s="250">
        <f t="shared" si="26"/>
        <v>1.024</v>
      </c>
      <c r="AS111" s="44"/>
      <c r="AT111" s="178">
        <v>38</v>
      </c>
      <c r="AU111" s="120">
        <v>2017</v>
      </c>
      <c r="AV111" s="120">
        <v>387</v>
      </c>
      <c r="AW111" s="120">
        <v>387</v>
      </c>
      <c r="AX111" s="152">
        <f t="shared" si="47"/>
        <v>397</v>
      </c>
      <c r="AY111" s="152">
        <f t="shared" si="48"/>
        <v>389.5</v>
      </c>
      <c r="AZ111" s="44">
        <f t="shared" si="29"/>
        <v>1.004</v>
      </c>
    </row>
    <row r="112" spans="1:52">
      <c r="A112" s="152">
        <v>44</v>
      </c>
      <c r="B112" s="251">
        <v>2018</v>
      </c>
      <c r="C112" s="261">
        <f t="shared" ref="C112" si="50">W112</f>
        <v>1.0169999999999999</v>
      </c>
      <c r="D112" s="262">
        <f t="shared" si="33"/>
        <v>1.024</v>
      </c>
      <c r="E112" s="262">
        <f t="shared" ref="E112" si="51">AK112</f>
        <v>1.0149999999999999</v>
      </c>
      <c r="F112" s="262">
        <f t="shared" si="35"/>
        <v>1.0049999999999999</v>
      </c>
      <c r="G112" s="263">
        <f t="shared" ref="G112" si="52">AZ112</f>
        <v>1.0189999999999999</v>
      </c>
      <c r="H112" s="261">
        <v>0</v>
      </c>
      <c r="I112" s="262">
        <v>0</v>
      </c>
      <c r="J112" s="262">
        <v>0.2</v>
      </c>
      <c r="K112" s="262">
        <v>0.3</v>
      </c>
      <c r="L112" s="262">
        <v>0.5</v>
      </c>
      <c r="M112" s="263">
        <f t="shared" si="49"/>
        <v>1</v>
      </c>
      <c r="N112" s="261">
        <f t="shared" si="38"/>
        <v>1.0139999999999998</v>
      </c>
      <c r="O112" s="263">
        <f t="shared" ref="O112" si="53">ROUND(O111*N112,1)</f>
        <v>581.5</v>
      </c>
      <c r="P112" s="253"/>
      <c r="Q112" s="152">
        <v>34</v>
      </c>
      <c r="R112" s="152">
        <v>2017</v>
      </c>
      <c r="S112" s="152">
        <v>790</v>
      </c>
      <c r="T112" s="152"/>
      <c r="U112" s="152"/>
      <c r="V112" s="152">
        <f>S112</f>
        <v>790</v>
      </c>
      <c r="W112" s="44">
        <f t="shared" ref="W112" si="54">ROUND(V112/V111,3)</f>
        <v>1.0169999999999999</v>
      </c>
      <c r="X112" s="152">
        <v>35</v>
      </c>
      <c r="Y112" s="10">
        <v>2018</v>
      </c>
      <c r="Z112" s="179">
        <v>855</v>
      </c>
      <c r="AC112" s="179">
        <f>Z112</f>
        <v>855</v>
      </c>
      <c r="AD112" s="250">
        <f t="shared" si="28"/>
        <v>1.024</v>
      </c>
      <c r="AE112" s="178">
        <v>36</v>
      </c>
      <c r="AF112">
        <v>2018</v>
      </c>
      <c r="AG112" s="179">
        <v>763</v>
      </c>
      <c r="AJ112" s="179">
        <f>AG112</f>
        <v>763</v>
      </c>
      <c r="AK112" s="44">
        <f t="shared" ref="AK112" si="55">ROUND(AJ112/AJ111,3)</f>
        <v>1.0149999999999999</v>
      </c>
      <c r="AL112" s="152">
        <v>37</v>
      </c>
      <c r="AM112" s="10">
        <v>2018</v>
      </c>
      <c r="AN112" s="179">
        <v>704</v>
      </c>
      <c r="AQ112" s="179">
        <f>AN112</f>
        <v>704</v>
      </c>
      <c r="AR112" s="250">
        <f t="shared" si="26"/>
        <v>1.0049999999999999</v>
      </c>
      <c r="AS112" s="44"/>
      <c r="AT112" s="178">
        <v>38</v>
      </c>
      <c r="AU112" s="120">
        <v>2018</v>
      </c>
      <c r="AV112" s="120">
        <v>397</v>
      </c>
      <c r="AW112" s="120"/>
      <c r="AX112" s="120"/>
      <c r="AY112" s="120">
        <f>AV112</f>
        <v>397</v>
      </c>
      <c r="AZ112" s="44">
        <f t="shared" ref="AZ112" si="56">ROUND(AY112/AY111,3)</f>
        <v>1.0189999999999999</v>
      </c>
    </row>
  </sheetData>
  <mergeCells count="3">
    <mergeCell ref="H4:M4"/>
    <mergeCell ref="N4:O4"/>
    <mergeCell ref="C4:G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4:AE78"/>
  <sheetViews>
    <sheetView topLeftCell="P1" workbookViewId="0">
      <selection activeCell="W8" sqref="W8:AE78"/>
    </sheetView>
  </sheetViews>
  <sheetFormatPr defaultRowHeight="15"/>
  <cols>
    <col min="26" max="26" width="24" customWidth="1"/>
  </cols>
  <sheetData>
    <row r="4" spans="1:31">
      <c r="K4" t="s">
        <v>793</v>
      </c>
      <c r="U4" t="s">
        <v>793</v>
      </c>
    </row>
    <row r="5" spans="1:31">
      <c r="K5">
        <v>0.4</v>
      </c>
      <c r="U5">
        <v>0.6</v>
      </c>
    </row>
    <row r="6" spans="1:31" s="10" customFormat="1" ht="15.75">
      <c r="A6" s="10" t="str">
        <f t="shared" ref="A6:A70" si="0">CONCATENATE(B6,C6,D6,F6)</f>
        <v>AUST-1121946</v>
      </c>
      <c r="B6" s="10" t="s">
        <v>630</v>
      </c>
      <c r="C6" s="152" t="s">
        <v>631</v>
      </c>
      <c r="D6" s="10">
        <v>12</v>
      </c>
      <c r="E6" s="181" t="s">
        <v>660</v>
      </c>
      <c r="F6" t="s">
        <v>633</v>
      </c>
      <c r="J6" s="181">
        <v>43</v>
      </c>
      <c r="K6" s="10">
        <f>ROUND(J6*K$5,1)</f>
        <v>17.2</v>
      </c>
      <c r="L6" s="10" t="s">
        <v>630</v>
      </c>
      <c r="M6" s="152" t="s">
        <v>631</v>
      </c>
      <c r="N6" s="10">
        <v>13</v>
      </c>
      <c r="O6" s="181" t="s">
        <v>661</v>
      </c>
      <c r="P6" t="s">
        <v>633</v>
      </c>
      <c r="T6" s="181">
        <v>67</v>
      </c>
      <c r="U6" s="10">
        <f>ROUND(T6*U$5,1)</f>
        <v>40.200000000000003</v>
      </c>
      <c r="W6" s="10" t="s">
        <v>630</v>
      </c>
      <c r="X6" s="152" t="s">
        <v>631</v>
      </c>
      <c r="Y6" s="10">
        <v>15</v>
      </c>
      <c r="Z6" s="181" t="s">
        <v>1281</v>
      </c>
      <c r="AA6" t="s">
        <v>633</v>
      </c>
      <c r="AE6" s="181">
        <f>K6+U6</f>
        <v>57.400000000000006</v>
      </c>
    </row>
    <row r="7" spans="1:31" s="10" customFormat="1" ht="15.75">
      <c r="A7" s="10" t="str">
        <f t="shared" si="0"/>
        <v>AUST-1121947</v>
      </c>
      <c r="B7" s="10" t="s">
        <v>630</v>
      </c>
      <c r="C7" s="152" t="s">
        <v>631</v>
      </c>
      <c r="D7" s="10">
        <v>12</v>
      </c>
      <c r="E7" s="181" t="s">
        <v>660</v>
      </c>
      <c r="F7" t="s">
        <v>634</v>
      </c>
      <c r="J7" s="181">
        <v>43</v>
      </c>
      <c r="K7" s="10">
        <f t="shared" ref="K7:K70" si="1">ROUND(J7*K$5,1)</f>
        <v>17.2</v>
      </c>
      <c r="L7" s="10" t="s">
        <v>630</v>
      </c>
      <c r="M7" s="152" t="s">
        <v>631</v>
      </c>
      <c r="N7" s="10">
        <v>13</v>
      </c>
      <c r="O7" s="181" t="s">
        <v>661</v>
      </c>
      <c r="P7" t="s">
        <v>634</v>
      </c>
      <c r="T7" s="181">
        <v>67</v>
      </c>
      <c r="U7" s="10">
        <f t="shared" ref="U7:U70" si="2">ROUND(T7*U$5,1)</f>
        <v>40.200000000000003</v>
      </c>
      <c r="W7" s="10" t="s">
        <v>630</v>
      </c>
      <c r="X7" s="152" t="s">
        <v>631</v>
      </c>
      <c r="Y7" s="10">
        <v>15</v>
      </c>
      <c r="Z7" s="181" t="s">
        <v>1281</v>
      </c>
      <c r="AA7" s="10">
        <f>AA6+1</f>
        <v>1947</v>
      </c>
      <c r="AE7" s="181">
        <f>K7+U7</f>
        <v>57.400000000000006</v>
      </c>
    </row>
    <row r="8" spans="1:31" s="10" customFormat="1" ht="15.75">
      <c r="A8" s="10" t="str">
        <f t="shared" si="0"/>
        <v>AUST-1121948</v>
      </c>
      <c r="B8" s="10" t="s">
        <v>630</v>
      </c>
      <c r="C8" s="152" t="s">
        <v>631</v>
      </c>
      <c r="D8" s="10">
        <v>12</v>
      </c>
      <c r="E8" s="181" t="s">
        <v>660</v>
      </c>
      <c r="F8" t="s">
        <v>635</v>
      </c>
      <c r="J8" s="181">
        <v>46</v>
      </c>
      <c r="K8" s="10">
        <f t="shared" si="1"/>
        <v>18.399999999999999</v>
      </c>
      <c r="L8" s="10" t="s">
        <v>630</v>
      </c>
      <c r="M8" s="152" t="s">
        <v>631</v>
      </c>
      <c r="N8" s="10">
        <v>13</v>
      </c>
      <c r="O8" s="181" t="s">
        <v>661</v>
      </c>
      <c r="P8" t="s">
        <v>635</v>
      </c>
      <c r="T8" s="181">
        <v>69</v>
      </c>
      <c r="U8" s="10">
        <f t="shared" si="2"/>
        <v>41.4</v>
      </c>
      <c r="W8" s="10" t="s">
        <v>630</v>
      </c>
      <c r="X8" s="152" t="s">
        <v>631</v>
      </c>
      <c r="Y8" s="10">
        <v>15</v>
      </c>
      <c r="Z8" s="181" t="s">
        <v>1281</v>
      </c>
      <c r="AA8" s="10">
        <f t="shared" ref="AA8:AA71" si="3">AA7+1</f>
        <v>1948</v>
      </c>
      <c r="AE8" s="181">
        <f t="shared" ref="AE8:AE71" si="4">K8+U8</f>
        <v>59.8</v>
      </c>
    </row>
    <row r="9" spans="1:31" s="10" customFormat="1" ht="15.75">
      <c r="A9" s="10" t="str">
        <f t="shared" si="0"/>
        <v>AUST-1121949</v>
      </c>
      <c r="B9" s="10" t="s">
        <v>630</v>
      </c>
      <c r="C9" s="152" t="s">
        <v>631</v>
      </c>
      <c r="D9" s="10">
        <v>12</v>
      </c>
      <c r="E9" s="181" t="s">
        <v>660</v>
      </c>
      <c r="F9" t="s">
        <v>636</v>
      </c>
      <c r="J9" s="181">
        <v>47</v>
      </c>
      <c r="K9" s="10">
        <f t="shared" si="1"/>
        <v>18.8</v>
      </c>
      <c r="L9" s="10" t="s">
        <v>630</v>
      </c>
      <c r="M9" s="152" t="s">
        <v>631</v>
      </c>
      <c r="N9" s="10">
        <v>13</v>
      </c>
      <c r="O9" s="181" t="s">
        <v>661</v>
      </c>
      <c r="P9" t="s">
        <v>636</v>
      </c>
      <c r="T9" s="181">
        <v>69</v>
      </c>
      <c r="U9" s="10">
        <f t="shared" si="2"/>
        <v>41.4</v>
      </c>
      <c r="W9" s="10" t="s">
        <v>630</v>
      </c>
      <c r="X9" s="152" t="s">
        <v>631</v>
      </c>
      <c r="Y9" s="10">
        <v>15</v>
      </c>
      <c r="Z9" s="181" t="s">
        <v>1281</v>
      </c>
      <c r="AA9" s="10">
        <f t="shared" si="3"/>
        <v>1949</v>
      </c>
      <c r="AE9" s="181">
        <f t="shared" si="4"/>
        <v>60.2</v>
      </c>
    </row>
    <row r="10" spans="1:31" s="10" customFormat="1" ht="15.75">
      <c r="A10" s="10" t="str">
        <f t="shared" si="0"/>
        <v>AUST-1121950</v>
      </c>
      <c r="B10" s="10" t="s">
        <v>630</v>
      </c>
      <c r="C10" s="152" t="s">
        <v>631</v>
      </c>
      <c r="D10" s="10">
        <v>12</v>
      </c>
      <c r="E10" s="181" t="s">
        <v>660</v>
      </c>
      <c r="F10" t="s">
        <v>637</v>
      </c>
      <c r="J10" s="181">
        <v>50</v>
      </c>
      <c r="K10" s="10">
        <f t="shared" si="1"/>
        <v>20</v>
      </c>
      <c r="L10" s="10" t="s">
        <v>630</v>
      </c>
      <c r="M10" s="152" t="s">
        <v>631</v>
      </c>
      <c r="N10" s="10">
        <v>13</v>
      </c>
      <c r="O10" s="181" t="s">
        <v>661</v>
      </c>
      <c r="P10" t="s">
        <v>637</v>
      </c>
      <c r="T10" s="181">
        <v>70</v>
      </c>
      <c r="U10" s="10">
        <f t="shared" si="2"/>
        <v>42</v>
      </c>
      <c r="W10" s="10" t="s">
        <v>630</v>
      </c>
      <c r="X10" s="152" t="s">
        <v>631</v>
      </c>
      <c r="Y10" s="10">
        <v>15</v>
      </c>
      <c r="Z10" s="181" t="s">
        <v>1281</v>
      </c>
      <c r="AA10" s="10">
        <f t="shared" si="3"/>
        <v>1950</v>
      </c>
      <c r="AE10" s="181">
        <f t="shared" si="4"/>
        <v>62</v>
      </c>
    </row>
    <row r="11" spans="1:31" s="10" customFormat="1" ht="15.75">
      <c r="A11" s="10" t="str">
        <f t="shared" si="0"/>
        <v>AUST-1121951</v>
      </c>
      <c r="B11" s="10" t="s">
        <v>630</v>
      </c>
      <c r="C11" s="152" t="s">
        <v>631</v>
      </c>
      <c r="D11" s="10">
        <v>12</v>
      </c>
      <c r="E11" s="181" t="s">
        <v>660</v>
      </c>
      <c r="F11" t="s">
        <v>638</v>
      </c>
      <c r="J11" s="181">
        <v>56</v>
      </c>
      <c r="K11" s="10">
        <f t="shared" si="1"/>
        <v>22.4</v>
      </c>
      <c r="L11" s="10" t="s">
        <v>630</v>
      </c>
      <c r="M11" s="152" t="s">
        <v>631</v>
      </c>
      <c r="N11" s="10">
        <v>13</v>
      </c>
      <c r="O11" s="181" t="s">
        <v>661</v>
      </c>
      <c r="P11" t="s">
        <v>638</v>
      </c>
      <c r="T11" s="181">
        <v>75</v>
      </c>
      <c r="U11" s="10">
        <f t="shared" si="2"/>
        <v>45</v>
      </c>
      <c r="W11" s="10" t="s">
        <v>630</v>
      </c>
      <c r="X11" s="152" t="s">
        <v>631</v>
      </c>
      <c r="Y11" s="10">
        <v>15</v>
      </c>
      <c r="Z11" s="181" t="s">
        <v>1281</v>
      </c>
      <c r="AA11" s="10">
        <f t="shared" si="3"/>
        <v>1951</v>
      </c>
      <c r="AE11" s="181">
        <f t="shared" si="4"/>
        <v>67.400000000000006</v>
      </c>
    </row>
    <row r="12" spans="1:31" s="10" customFormat="1" ht="15.75">
      <c r="A12" s="10" t="str">
        <f t="shared" si="0"/>
        <v>AUST-1121952</v>
      </c>
      <c r="B12" s="10" t="s">
        <v>630</v>
      </c>
      <c r="C12" s="152" t="s">
        <v>631</v>
      </c>
      <c r="D12" s="10">
        <v>12</v>
      </c>
      <c r="E12" s="181" t="s">
        <v>660</v>
      </c>
      <c r="F12" t="s">
        <v>639</v>
      </c>
      <c r="J12" s="181">
        <v>56</v>
      </c>
      <c r="K12" s="10">
        <f t="shared" si="1"/>
        <v>22.4</v>
      </c>
      <c r="L12" s="10" t="s">
        <v>630</v>
      </c>
      <c r="M12" s="152" t="s">
        <v>631</v>
      </c>
      <c r="N12" s="10">
        <v>13</v>
      </c>
      <c r="O12" s="181" t="s">
        <v>661</v>
      </c>
      <c r="P12" t="s">
        <v>639</v>
      </c>
      <c r="T12" s="181">
        <v>74</v>
      </c>
      <c r="U12" s="10">
        <f t="shared" si="2"/>
        <v>44.4</v>
      </c>
      <c r="W12" s="10" t="s">
        <v>630</v>
      </c>
      <c r="X12" s="152" t="s">
        <v>631</v>
      </c>
      <c r="Y12" s="10">
        <v>15</v>
      </c>
      <c r="Z12" s="181" t="s">
        <v>1281</v>
      </c>
      <c r="AA12" s="10">
        <f t="shared" si="3"/>
        <v>1952</v>
      </c>
      <c r="AE12" s="181">
        <f t="shared" si="4"/>
        <v>66.8</v>
      </c>
    </row>
    <row r="13" spans="1:31" s="10" customFormat="1" ht="15.75">
      <c r="A13" s="10" t="str">
        <f t="shared" si="0"/>
        <v>AUST-1121953</v>
      </c>
      <c r="B13" s="10" t="s">
        <v>630</v>
      </c>
      <c r="C13" s="152" t="s">
        <v>631</v>
      </c>
      <c r="D13" s="10">
        <v>12</v>
      </c>
      <c r="E13" s="181" t="s">
        <v>660</v>
      </c>
      <c r="F13" t="s">
        <v>640</v>
      </c>
      <c r="J13" s="181">
        <v>57</v>
      </c>
      <c r="K13" s="10">
        <f t="shared" si="1"/>
        <v>22.8</v>
      </c>
      <c r="L13" s="10" t="s">
        <v>630</v>
      </c>
      <c r="M13" s="152" t="s">
        <v>631</v>
      </c>
      <c r="N13" s="10">
        <v>13</v>
      </c>
      <c r="O13" s="181" t="s">
        <v>661</v>
      </c>
      <c r="P13" t="s">
        <v>640</v>
      </c>
      <c r="T13" s="181">
        <v>76</v>
      </c>
      <c r="U13" s="10">
        <f t="shared" si="2"/>
        <v>45.6</v>
      </c>
      <c r="W13" s="10" t="s">
        <v>630</v>
      </c>
      <c r="X13" s="152" t="s">
        <v>631</v>
      </c>
      <c r="Y13" s="10">
        <v>15</v>
      </c>
      <c r="Z13" s="181" t="s">
        <v>1281</v>
      </c>
      <c r="AA13" s="10">
        <f t="shared" si="3"/>
        <v>1953</v>
      </c>
      <c r="AE13" s="181">
        <f t="shared" si="4"/>
        <v>68.400000000000006</v>
      </c>
    </row>
    <row r="14" spans="1:31" s="10" customFormat="1" ht="15.75">
      <c r="A14" s="10" t="str">
        <f t="shared" si="0"/>
        <v>AUST-1121954</v>
      </c>
      <c r="B14" s="10" t="s">
        <v>630</v>
      </c>
      <c r="C14" s="152" t="s">
        <v>631</v>
      </c>
      <c r="D14" s="10">
        <v>12</v>
      </c>
      <c r="E14" s="181" t="s">
        <v>660</v>
      </c>
      <c r="F14" t="s">
        <v>641</v>
      </c>
      <c r="J14" s="181">
        <v>57</v>
      </c>
      <c r="K14" s="10">
        <f t="shared" si="1"/>
        <v>22.8</v>
      </c>
      <c r="L14" s="10" t="s">
        <v>630</v>
      </c>
      <c r="M14" s="152" t="s">
        <v>631</v>
      </c>
      <c r="N14" s="10">
        <v>13</v>
      </c>
      <c r="O14" s="181" t="s">
        <v>661</v>
      </c>
      <c r="P14" t="s">
        <v>641</v>
      </c>
      <c r="T14" s="181">
        <v>77</v>
      </c>
      <c r="U14" s="10">
        <f t="shared" si="2"/>
        <v>46.2</v>
      </c>
      <c r="W14" s="10" t="s">
        <v>630</v>
      </c>
      <c r="X14" s="152" t="s">
        <v>631</v>
      </c>
      <c r="Y14" s="10">
        <v>15</v>
      </c>
      <c r="Z14" s="181" t="s">
        <v>1281</v>
      </c>
      <c r="AA14" s="10">
        <f t="shared" si="3"/>
        <v>1954</v>
      </c>
      <c r="AE14" s="181">
        <f t="shared" si="4"/>
        <v>69</v>
      </c>
    </row>
    <row r="15" spans="1:31" s="10" customFormat="1" ht="15.75">
      <c r="A15" s="10" t="str">
        <f t="shared" si="0"/>
        <v>AUST-1121955</v>
      </c>
      <c r="B15" s="10" t="s">
        <v>630</v>
      </c>
      <c r="C15" s="152" t="s">
        <v>631</v>
      </c>
      <c r="D15" s="10">
        <v>12</v>
      </c>
      <c r="E15" s="181" t="s">
        <v>660</v>
      </c>
      <c r="F15" t="s">
        <v>642</v>
      </c>
      <c r="J15" s="181">
        <v>60</v>
      </c>
      <c r="K15" s="10">
        <f t="shared" si="1"/>
        <v>24</v>
      </c>
      <c r="L15" s="10" t="s">
        <v>630</v>
      </c>
      <c r="M15" s="152" t="s">
        <v>631</v>
      </c>
      <c r="N15" s="10">
        <v>13</v>
      </c>
      <c r="O15" s="181" t="s">
        <v>661</v>
      </c>
      <c r="P15" t="s">
        <v>642</v>
      </c>
      <c r="T15" s="181">
        <v>79</v>
      </c>
      <c r="U15" s="10">
        <f t="shared" si="2"/>
        <v>47.4</v>
      </c>
      <c r="W15" s="10" t="s">
        <v>630</v>
      </c>
      <c r="X15" s="152" t="s">
        <v>631</v>
      </c>
      <c r="Y15" s="10">
        <v>15</v>
      </c>
      <c r="Z15" s="181" t="s">
        <v>1281</v>
      </c>
      <c r="AA15" s="10">
        <f t="shared" si="3"/>
        <v>1955</v>
      </c>
      <c r="AE15" s="181">
        <f t="shared" si="4"/>
        <v>71.400000000000006</v>
      </c>
    </row>
    <row r="16" spans="1:31" s="10" customFormat="1" ht="15.75">
      <c r="A16" s="10" t="str">
        <f t="shared" si="0"/>
        <v>AUST-1121956</v>
      </c>
      <c r="B16" s="10" t="s">
        <v>630</v>
      </c>
      <c r="C16" s="152" t="s">
        <v>631</v>
      </c>
      <c r="D16" s="10">
        <v>12</v>
      </c>
      <c r="E16" s="181" t="s">
        <v>660</v>
      </c>
      <c r="F16" t="s">
        <v>643</v>
      </c>
      <c r="J16" s="181">
        <v>64</v>
      </c>
      <c r="K16" s="10">
        <f t="shared" si="1"/>
        <v>25.6</v>
      </c>
      <c r="L16" s="10" t="s">
        <v>630</v>
      </c>
      <c r="M16" s="152" t="s">
        <v>631</v>
      </c>
      <c r="N16" s="10">
        <v>13</v>
      </c>
      <c r="O16" s="181" t="s">
        <v>661</v>
      </c>
      <c r="P16" t="s">
        <v>643</v>
      </c>
      <c r="T16" s="181">
        <v>82</v>
      </c>
      <c r="U16" s="10">
        <f t="shared" si="2"/>
        <v>49.2</v>
      </c>
      <c r="W16" s="10" t="s">
        <v>630</v>
      </c>
      <c r="X16" s="152" t="s">
        <v>631</v>
      </c>
      <c r="Y16" s="10">
        <v>15</v>
      </c>
      <c r="Z16" s="181" t="s">
        <v>1281</v>
      </c>
      <c r="AA16" s="10">
        <f t="shared" si="3"/>
        <v>1956</v>
      </c>
      <c r="AE16" s="181">
        <f t="shared" si="4"/>
        <v>74.800000000000011</v>
      </c>
    </row>
    <row r="17" spans="1:31" s="10" customFormat="1" ht="15.75">
      <c r="A17" s="10" t="str">
        <f t="shared" si="0"/>
        <v>AUST-1121957</v>
      </c>
      <c r="B17" s="10" t="s">
        <v>630</v>
      </c>
      <c r="C17" s="152" t="s">
        <v>631</v>
      </c>
      <c r="D17" s="10">
        <v>12</v>
      </c>
      <c r="E17" s="181" t="s">
        <v>660</v>
      </c>
      <c r="F17" t="s">
        <v>644</v>
      </c>
      <c r="J17" s="181">
        <v>68</v>
      </c>
      <c r="K17" s="10">
        <f t="shared" si="1"/>
        <v>27.2</v>
      </c>
      <c r="L17" s="10" t="s">
        <v>630</v>
      </c>
      <c r="M17" s="152" t="s">
        <v>631</v>
      </c>
      <c r="N17" s="10">
        <v>13</v>
      </c>
      <c r="O17" s="181" t="s">
        <v>661</v>
      </c>
      <c r="P17" t="s">
        <v>644</v>
      </c>
      <c r="T17" s="181">
        <v>85</v>
      </c>
      <c r="U17" s="10">
        <f t="shared" si="2"/>
        <v>51</v>
      </c>
      <c r="W17" s="10" t="s">
        <v>630</v>
      </c>
      <c r="X17" s="152" t="s">
        <v>631</v>
      </c>
      <c r="Y17" s="10">
        <v>15</v>
      </c>
      <c r="Z17" s="181" t="s">
        <v>1281</v>
      </c>
      <c r="AA17" s="10">
        <f t="shared" si="3"/>
        <v>1957</v>
      </c>
      <c r="AE17" s="181">
        <f t="shared" si="4"/>
        <v>78.2</v>
      </c>
    </row>
    <row r="18" spans="1:31" s="10" customFormat="1" ht="15.75">
      <c r="A18" s="10" t="str">
        <f t="shared" si="0"/>
        <v>AUST-1121958</v>
      </c>
      <c r="B18" s="10" t="s">
        <v>630</v>
      </c>
      <c r="C18" s="152" t="s">
        <v>631</v>
      </c>
      <c r="D18" s="10">
        <v>12</v>
      </c>
      <c r="E18" s="181" t="s">
        <v>660</v>
      </c>
      <c r="F18" t="s">
        <v>645</v>
      </c>
      <c r="J18" s="181">
        <v>70</v>
      </c>
      <c r="K18" s="10">
        <f t="shared" si="1"/>
        <v>28</v>
      </c>
      <c r="L18" s="10" t="s">
        <v>630</v>
      </c>
      <c r="M18" s="152" t="s">
        <v>631</v>
      </c>
      <c r="N18" s="10">
        <v>13</v>
      </c>
      <c r="O18" s="181" t="s">
        <v>661</v>
      </c>
      <c r="P18" t="s">
        <v>645</v>
      </c>
      <c r="T18" s="181">
        <v>87</v>
      </c>
      <c r="U18" s="10">
        <f t="shared" si="2"/>
        <v>52.2</v>
      </c>
      <c r="W18" s="10" t="s">
        <v>630</v>
      </c>
      <c r="X18" s="152" t="s">
        <v>631</v>
      </c>
      <c r="Y18" s="10">
        <v>15</v>
      </c>
      <c r="Z18" s="181" t="s">
        <v>1281</v>
      </c>
      <c r="AA18" s="10">
        <f t="shared" si="3"/>
        <v>1958</v>
      </c>
      <c r="AE18" s="181">
        <f t="shared" si="4"/>
        <v>80.2</v>
      </c>
    </row>
    <row r="19" spans="1:31" s="10" customFormat="1" ht="15.75">
      <c r="A19" s="10" t="str">
        <f t="shared" si="0"/>
        <v>AUST-1121959</v>
      </c>
      <c r="B19" s="10" t="s">
        <v>630</v>
      </c>
      <c r="C19" s="152" t="s">
        <v>631</v>
      </c>
      <c r="D19" s="10">
        <v>12</v>
      </c>
      <c r="E19" s="181" t="s">
        <v>660</v>
      </c>
      <c r="F19" t="s">
        <v>646</v>
      </c>
      <c r="J19" s="181">
        <v>70</v>
      </c>
      <c r="K19" s="10">
        <f t="shared" si="1"/>
        <v>28</v>
      </c>
      <c r="L19" s="10" t="s">
        <v>630</v>
      </c>
      <c r="M19" s="152" t="s">
        <v>631</v>
      </c>
      <c r="N19" s="10">
        <v>13</v>
      </c>
      <c r="O19" s="181" t="s">
        <v>661</v>
      </c>
      <c r="P19" t="s">
        <v>646</v>
      </c>
      <c r="T19" s="181">
        <v>88</v>
      </c>
      <c r="U19" s="10">
        <f t="shared" si="2"/>
        <v>52.8</v>
      </c>
      <c r="W19" s="10" t="s">
        <v>630</v>
      </c>
      <c r="X19" s="152" t="s">
        <v>631</v>
      </c>
      <c r="Y19" s="10">
        <v>15</v>
      </c>
      <c r="Z19" s="181" t="s">
        <v>1281</v>
      </c>
      <c r="AA19" s="10">
        <f t="shared" si="3"/>
        <v>1959</v>
      </c>
      <c r="AE19" s="181">
        <f t="shared" si="4"/>
        <v>80.8</v>
      </c>
    </row>
    <row r="20" spans="1:31" s="10" customFormat="1" ht="15.75">
      <c r="A20" s="10" t="str">
        <f t="shared" si="0"/>
        <v>AUST-1121960</v>
      </c>
      <c r="B20" s="10" t="s">
        <v>630</v>
      </c>
      <c r="C20" s="152" t="s">
        <v>631</v>
      </c>
      <c r="D20" s="10">
        <v>12</v>
      </c>
      <c r="E20" s="181" t="s">
        <v>660</v>
      </c>
      <c r="F20" t="s">
        <v>647</v>
      </c>
      <c r="J20" s="181">
        <v>71</v>
      </c>
      <c r="K20" s="10">
        <f t="shared" si="1"/>
        <v>28.4</v>
      </c>
      <c r="L20" s="10" t="s">
        <v>630</v>
      </c>
      <c r="M20" s="152" t="s">
        <v>631</v>
      </c>
      <c r="N20" s="10">
        <v>13</v>
      </c>
      <c r="O20" s="181" t="s">
        <v>661</v>
      </c>
      <c r="P20" t="s">
        <v>647</v>
      </c>
      <c r="T20" s="181">
        <v>88</v>
      </c>
      <c r="U20" s="10">
        <f t="shared" si="2"/>
        <v>52.8</v>
      </c>
      <c r="W20" s="10" t="s">
        <v>630</v>
      </c>
      <c r="X20" s="152" t="s">
        <v>631</v>
      </c>
      <c r="Y20" s="10">
        <v>15</v>
      </c>
      <c r="Z20" s="181" t="s">
        <v>1281</v>
      </c>
      <c r="AA20" s="10">
        <f t="shared" si="3"/>
        <v>1960</v>
      </c>
      <c r="AE20" s="181">
        <f t="shared" si="4"/>
        <v>81.199999999999989</v>
      </c>
    </row>
    <row r="21" spans="1:31" s="10" customFormat="1" ht="15.75">
      <c r="A21" s="10" t="str">
        <f t="shared" si="0"/>
        <v>AUST-1121961</v>
      </c>
      <c r="B21" s="10" t="s">
        <v>630</v>
      </c>
      <c r="C21" s="152" t="s">
        <v>631</v>
      </c>
      <c r="D21" s="10">
        <v>12</v>
      </c>
      <c r="E21" s="181" t="s">
        <v>660</v>
      </c>
      <c r="F21" t="s">
        <v>648</v>
      </c>
      <c r="J21" s="181">
        <v>71</v>
      </c>
      <c r="K21" s="10">
        <f t="shared" si="1"/>
        <v>28.4</v>
      </c>
      <c r="L21" s="10" t="s">
        <v>630</v>
      </c>
      <c r="M21" s="152" t="s">
        <v>631</v>
      </c>
      <c r="N21" s="10">
        <v>13</v>
      </c>
      <c r="O21" s="181" t="s">
        <v>661</v>
      </c>
      <c r="P21" t="s">
        <v>648</v>
      </c>
      <c r="T21" s="181">
        <v>89</v>
      </c>
      <c r="U21" s="10">
        <f t="shared" si="2"/>
        <v>53.4</v>
      </c>
      <c r="W21" s="10" t="s">
        <v>630</v>
      </c>
      <c r="X21" s="152" t="s">
        <v>631</v>
      </c>
      <c r="Y21" s="10">
        <v>15</v>
      </c>
      <c r="Z21" s="181" t="s">
        <v>1281</v>
      </c>
      <c r="AA21" s="10">
        <f t="shared" si="3"/>
        <v>1961</v>
      </c>
      <c r="AE21" s="181">
        <f t="shared" si="4"/>
        <v>81.8</v>
      </c>
    </row>
    <row r="22" spans="1:31" s="10" customFormat="1" ht="15.75">
      <c r="A22" s="10" t="str">
        <f t="shared" si="0"/>
        <v>AUST-1121962</v>
      </c>
      <c r="B22" s="10" t="s">
        <v>630</v>
      </c>
      <c r="C22" s="152" t="s">
        <v>631</v>
      </c>
      <c r="D22" s="10">
        <v>12</v>
      </c>
      <c r="E22" s="181" t="s">
        <v>660</v>
      </c>
      <c r="F22" t="s">
        <v>649</v>
      </c>
      <c r="J22" s="181">
        <v>71</v>
      </c>
      <c r="K22" s="10">
        <f t="shared" si="1"/>
        <v>28.4</v>
      </c>
      <c r="L22" s="10" t="s">
        <v>630</v>
      </c>
      <c r="M22" s="152" t="s">
        <v>631</v>
      </c>
      <c r="N22" s="10">
        <v>13</v>
      </c>
      <c r="O22" s="181" t="s">
        <v>661</v>
      </c>
      <c r="P22" t="s">
        <v>649</v>
      </c>
      <c r="T22" s="181">
        <v>89</v>
      </c>
      <c r="U22" s="10">
        <f t="shared" si="2"/>
        <v>53.4</v>
      </c>
      <c r="W22" s="10" t="s">
        <v>630</v>
      </c>
      <c r="X22" s="152" t="s">
        <v>631</v>
      </c>
      <c r="Y22" s="10">
        <v>15</v>
      </c>
      <c r="Z22" s="181" t="s">
        <v>1281</v>
      </c>
      <c r="AA22" s="10">
        <f t="shared" si="3"/>
        <v>1962</v>
      </c>
      <c r="AE22" s="181">
        <f t="shared" si="4"/>
        <v>81.8</v>
      </c>
    </row>
    <row r="23" spans="1:31" s="10" customFormat="1" ht="15.75">
      <c r="A23" s="10" t="str">
        <f t="shared" si="0"/>
        <v>AUST-1121963</v>
      </c>
      <c r="B23" s="10" t="s">
        <v>630</v>
      </c>
      <c r="C23" s="152" t="s">
        <v>631</v>
      </c>
      <c r="D23" s="10">
        <v>12</v>
      </c>
      <c r="E23" s="181" t="s">
        <v>660</v>
      </c>
      <c r="F23" t="s">
        <v>650</v>
      </c>
      <c r="J23" s="181">
        <v>71</v>
      </c>
      <c r="K23" s="10">
        <f t="shared" si="1"/>
        <v>28.4</v>
      </c>
      <c r="L23" s="10" t="s">
        <v>630</v>
      </c>
      <c r="M23" s="152" t="s">
        <v>631</v>
      </c>
      <c r="N23" s="10">
        <v>13</v>
      </c>
      <c r="O23" s="181" t="s">
        <v>661</v>
      </c>
      <c r="P23" t="s">
        <v>650</v>
      </c>
      <c r="T23" s="181">
        <v>90</v>
      </c>
      <c r="U23" s="10">
        <f t="shared" si="2"/>
        <v>54</v>
      </c>
      <c r="W23" s="10" t="s">
        <v>630</v>
      </c>
      <c r="X23" s="152" t="s">
        <v>631</v>
      </c>
      <c r="Y23" s="10">
        <v>15</v>
      </c>
      <c r="Z23" s="181" t="s">
        <v>1281</v>
      </c>
      <c r="AA23" s="10">
        <f t="shared" si="3"/>
        <v>1963</v>
      </c>
      <c r="AE23" s="181">
        <f t="shared" si="4"/>
        <v>82.4</v>
      </c>
    </row>
    <row r="24" spans="1:31" s="10" customFormat="1" ht="15.75">
      <c r="A24" s="10" t="str">
        <f t="shared" si="0"/>
        <v>AUST-1121964</v>
      </c>
      <c r="B24" s="10" t="s">
        <v>630</v>
      </c>
      <c r="C24" s="152" t="s">
        <v>631</v>
      </c>
      <c r="D24" s="10">
        <v>12</v>
      </c>
      <c r="E24" s="181" t="s">
        <v>660</v>
      </c>
      <c r="F24" t="s">
        <v>651</v>
      </c>
      <c r="J24" s="181">
        <v>72</v>
      </c>
      <c r="K24" s="10">
        <f t="shared" si="1"/>
        <v>28.8</v>
      </c>
      <c r="L24" s="10" t="s">
        <v>630</v>
      </c>
      <c r="M24" s="152" t="s">
        <v>631</v>
      </c>
      <c r="N24" s="10">
        <v>13</v>
      </c>
      <c r="O24" s="181" t="s">
        <v>661</v>
      </c>
      <c r="P24" t="s">
        <v>651</v>
      </c>
      <c r="T24" s="181">
        <v>90</v>
      </c>
      <c r="U24" s="10">
        <f t="shared" si="2"/>
        <v>54</v>
      </c>
      <c r="W24" s="10" t="s">
        <v>630</v>
      </c>
      <c r="X24" s="152" t="s">
        <v>631</v>
      </c>
      <c r="Y24" s="10">
        <v>15</v>
      </c>
      <c r="Z24" s="181" t="s">
        <v>1281</v>
      </c>
      <c r="AA24" s="10">
        <f t="shared" si="3"/>
        <v>1964</v>
      </c>
      <c r="AE24" s="181">
        <f t="shared" si="4"/>
        <v>82.8</v>
      </c>
    </row>
    <row r="25" spans="1:31" s="10" customFormat="1" ht="15.75">
      <c r="A25" s="10" t="str">
        <f t="shared" si="0"/>
        <v>AUST-1121965</v>
      </c>
      <c r="B25" s="10" t="s">
        <v>630</v>
      </c>
      <c r="C25" s="152" t="s">
        <v>631</v>
      </c>
      <c r="D25" s="10">
        <v>12</v>
      </c>
      <c r="E25" s="181" t="s">
        <v>660</v>
      </c>
      <c r="F25" t="s">
        <v>652</v>
      </c>
      <c r="J25" s="181">
        <v>72</v>
      </c>
      <c r="K25" s="10">
        <f t="shared" si="1"/>
        <v>28.8</v>
      </c>
      <c r="L25" s="10" t="s">
        <v>630</v>
      </c>
      <c r="M25" s="152" t="s">
        <v>631</v>
      </c>
      <c r="N25" s="10">
        <v>13</v>
      </c>
      <c r="O25" s="181" t="s">
        <v>661</v>
      </c>
      <c r="P25" t="s">
        <v>652</v>
      </c>
      <c r="T25" s="181">
        <v>90</v>
      </c>
      <c r="U25" s="10">
        <f t="shared" si="2"/>
        <v>54</v>
      </c>
      <c r="W25" s="10" t="s">
        <v>630</v>
      </c>
      <c r="X25" s="152" t="s">
        <v>631</v>
      </c>
      <c r="Y25" s="10">
        <v>15</v>
      </c>
      <c r="Z25" s="181" t="s">
        <v>1281</v>
      </c>
      <c r="AA25" s="10">
        <f t="shared" si="3"/>
        <v>1965</v>
      </c>
      <c r="AE25" s="181">
        <f t="shared" si="4"/>
        <v>82.8</v>
      </c>
    </row>
    <row r="26" spans="1:31" s="10" customFormat="1" ht="15.75">
      <c r="A26" s="10" t="str">
        <f t="shared" si="0"/>
        <v>AUST-1121966</v>
      </c>
      <c r="B26" s="10" t="s">
        <v>630</v>
      </c>
      <c r="C26" s="152" t="s">
        <v>631</v>
      </c>
      <c r="D26" s="10">
        <v>12</v>
      </c>
      <c r="E26" s="181" t="s">
        <v>660</v>
      </c>
      <c r="F26" t="s">
        <v>653</v>
      </c>
      <c r="J26" s="181">
        <v>73</v>
      </c>
      <c r="K26" s="10">
        <f t="shared" si="1"/>
        <v>29.2</v>
      </c>
      <c r="L26" s="10" t="s">
        <v>630</v>
      </c>
      <c r="M26" s="152" t="s">
        <v>631</v>
      </c>
      <c r="N26" s="10">
        <v>13</v>
      </c>
      <c r="O26" s="181" t="s">
        <v>661</v>
      </c>
      <c r="P26" t="s">
        <v>653</v>
      </c>
      <c r="T26" s="181">
        <v>91</v>
      </c>
      <c r="U26" s="10">
        <f t="shared" si="2"/>
        <v>54.6</v>
      </c>
      <c r="W26" s="10" t="s">
        <v>630</v>
      </c>
      <c r="X26" s="152" t="s">
        <v>631</v>
      </c>
      <c r="Y26" s="10">
        <v>15</v>
      </c>
      <c r="Z26" s="181" t="s">
        <v>1281</v>
      </c>
      <c r="AA26" s="10">
        <f t="shared" si="3"/>
        <v>1966</v>
      </c>
      <c r="AE26" s="181">
        <f t="shared" si="4"/>
        <v>83.8</v>
      </c>
    </row>
    <row r="27" spans="1:31" s="10" customFormat="1" ht="15.75">
      <c r="A27" s="10" t="str">
        <f t="shared" si="0"/>
        <v>AUST-1121967</v>
      </c>
      <c r="B27" s="10" t="s">
        <v>630</v>
      </c>
      <c r="C27" s="152" t="s">
        <v>631</v>
      </c>
      <c r="D27" s="10">
        <v>12</v>
      </c>
      <c r="E27" s="181" t="s">
        <v>660</v>
      </c>
      <c r="F27" t="s">
        <v>654</v>
      </c>
      <c r="J27" s="181">
        <v>77</v>
      </c>
      <c r="K27" s="10">
        <f t="shared" si="1"/>
        <v>30.8</v>
      </c>
      <c r="L27" s="10" t="s">
        <v>630</v>
      </c>
      <c r="M27" s="152" t="s">
        <v>631</v>
      </c>
      <c r="N27" s="10">
        <v>13</v>
      </c>
      <c r="O27" s="181" t="s">
        <v>661</v>
      </c>
      <c r="P27" t="s">
        <v>654</v>
      </c>
      <c r="T27" s="181">
        <v>92</v>
      </c>
      <c r="U27" s="10">
        <f t="shared" si="2"/>
        <v>55.2</v>
      </c>
      <c r="W27" s="10" t="s">
        <v>630</v>
      </c>
      <c r="X27" s="152" t="s">
        <v>631</v>
      </c>
      <c r="Y27" s="10">
        <v>15</v>
      </c>
      <c r="Z27" s="181" t="s">
        <v>1281</v>
      </c>
      <c r="AA27" s="10">
        <f t="shared" si="3"/>
        <v>1967</v>
      </c>
      <c r="AE27" s="181">
        <f t="shared" si="4"/>
        <v>86</v>
      </c>
    </row>
    <row r="28" spans="1:31" s="10" customFormat="1" ht="15.75">
      <c r="A28" s="10" t="str">
        <f t="shared" si="0"/>
        <v>AUST-1121968</v>
      </c>
      <c r="B28" s="10" t="s">
        <v>630</v>
      </c>
      <c r="C28" s="152" t="s">
        <v>631</v>
      </c>
      <c r="D28" s="10">
        <v>12</v>
      </c>
      <c r="E28" s="181" t="s">
        <v>660</v>
      </c>
      <c r="F28" t="s">
        <v>655</v>
      </c>
      <c r="J28" s="181">
        <v>80</v>
      </c>
      <c r="K28" s="10">
        <f t="shared" si="1"/>
        <v>32</v>
      </c>
      <c r="L28" s="10" t="s">
        <v>630</v>
      </c>
      <c r="M28" s="152" t="s">
        <v>631</v>
      </c>
      <c r="N28" s="10">
        <v>13</v>
      </c>
      <c r="O28" s="181" t="s">
        <v>661</v>
      </c>
      <c r="P28" t="s">
        <v>655</v>
      </c>
      <c r="T28" s="181">
        <v>93</v>
      </c>
      <c r="U28" s="10">
        <f t="shared" si="2"/>
        <v>55.8</v>
      </c>
      <c r="W28" s="10" t="s">
        <v>630</v>
      </c>
      <c r="X28" s="152" t="s">
        <v>631</v>
      </c>
      <c r="Y28" s="10">
        <v>15</v>
      </c>
      <c r="Z28" s="181" t="s">
        <v>1281</v>
      </c>
      <c r="AA28" s="10">
        <f t="shared" si="3"/>
        <v>1968</v>
      </c>
      <c r="AE28" s="181">
        <f t="shared" si="4"/>
        <v>87.8</v>
      </c>
    </row>
    <row r="29" spans="1:31" s="10" customFormat="1" ht="15.75">
      <c r="A29" s="10" t="str">
        <f t="shared" si="0"/>
        <v>AUST-1121969</v>
      </c>
      <c r="B29" s="10" t="s">
        <v>630</v>
      </c>
      <c r="C29" s="152" t="s">
        <v>631</v>
      </c>
      <c r="D29" s="10">
        <v>12</v>
      </c>
      <c r="E29" s="181" t="s">
        <v>660</v>
      </c>
      <c r="F29" t="s">
        <v>656</v>
      </c>
      <c r="J29" s="181">
        <v>83</v>
      </c>
      <c r="K29" s="10">
        <f t="shared" si="1"/>
        <v>33.200000000000003</v>
      </c>
      <c r="L29" s="10" t="s">
        <v>630</v>
      </c>
      <c r="M29" s="152" t="s">
        <v>631</v>
      </c>
      <c r="N29" s="10">
        <v>13</v>
      </c>
      <c r="O29" s="181" t="s">
        <v>661</v>
      </c>
      <c r="P29" t="s">
        <v>656</v>
      </c>
      <c r="T29" s="181">
        <v>93</v>
      </c>
      <c r="U29" s="10">
        <f t="shared" si="2"/>
        <v>55.8</v>
      </c>
      <c r="W29" s="10" t="s">
        <v>630</v>
      </c>
      <c r="X29" s="152" t="s">
        <v>631</v>
      </c>
      <c r="Y29" s="10">
        <v>15</v>
      </c>
      <c r="Z29" s="181" t="s">
        <v>1281</v>
      </c>
      <c r="AA29" s="10">
        <f t="shared" si="3"/>
        <v>1969</v>
      </c>
      <c r="AE29" s="181">
        <f t="shared" si="4"/>
        <v>89</v>
      </c>
    </row>
    <row r="30" spans="1:31" s="10" customFormat="1" ht="15.75">
      <c r="A30" s="10" t="str">
        <f t="shared" si="0"/>
        <v>AUST-1121970</v>
      </c>
      <c r="B30" s="10" t="s">
        <v>630</v>
      </c>
      <c r="C30" s="152" t="s">
        <v>631</v>
      </c>
      <c r="D30" s="10">
        <v>12</v>
      </c>
      <c r="E30" s="181" t="s">
        <v>660</v>
      </c>
      <c r="F30" t="s">
        <v>535</v>
      </c>
      <c r="J30" s="181">
        <v>89</v>
      </c>
      <c r="K30" s="10">
        <f t="shared" si="1"/>
        <v>35.6</v>
      </c>
      <c r="L30" s="10" t="s">
        <v>630</v>
      </c>
      <c r="M30" s="152" t="s">
        <v>631</v>
      </c>
      <c r="N30" s="10">
        <v>13</v>
      </c>
      <c r="O30" s="181" t="s">
        <v>661</v>
      </c>
      <c r="P30" t="s">
        <v>535</v>
      </c>
      <c r="T30" s="181">
        <v>96</v>
      </c>
      <c r="U30" s="10">
        <f t="shared" si="2"/>
        <v>57.6</v>
      </c>
      <c r="W30" s="10" t="s">
        <v>630</v>
      </c>
      <c r="X30" s="152" t="s">
        <v>631</v>
      </c>
      <c r="Y30" s="10">
        <v>15</v>
      </c>
      <c r="Z30" s="181" t="s">
        <v>1281</v>
      </c>
      <c r="AA30" s="10">
        <f t="shared" si="3"/>
        <v>1970</v>
      </c>
      <c r="AE30" s="181">
        <f t="shared" si="4"/>
        <v>93.2</v>
      </c>
    </row>
    <row r="31" spans="1:31" s="10" customFormat="1" ht="15.75">
      <c r="A31" s="10" t="str">
        <f t="shared" si="0"/>
        <v>AUST-1121971</v>
      </c>
      <c r="B31" s="10" t="s">
        <v>630</v>
      </c>
      <c r="C31" s="152" t="s">
        <v>631</v>
      </c>
      <c r="D31" s="10">
        <v>12</v>
      </c>
      <c r="E31" s="181" t="s">
        <v>660</v>
      </c>
      <c r="F31" t="s">
        <v>536</v>
      </c>
      <c r="J31" s="181">
        <v>91</v>
      </c>
      <c r="K31" s="10">
        <f t="shared" si="1"/>
        <v>36.4</v>
      </c>
      <c r="L31" s="10" t="s">
        <v>630</v>
      </c>
      <c r="M31" s="152" t="s">
        <v>631</v>
      </c>
      <c r="N31" s="10">
        <v>13</v>
      </c>
      <c r="O31" s="181" t="s">
        <v>661</v>
      </c>
      <c r="P31" t="s">
        <v>536</v>
      </c>
      <c r="T31" s="181">
        <v>97</v>
      </c>
      <c r="U31" s="10">
        <f t="shared" si="2"/>
        <v>58.2</v>
      </c>
      <c r="W31" s="10" t="s">
        <v>630</v>
      </c>
      <c r="X31" s="152" t="s">
        <v>631</v>
      </c>
      <c r="Y31" s="10">
        <v>15</v>
      </c>
      <c r="Z31" s="181" t="s">
        <v>1281</v>
      </c>
      <c r="AA31" s="10">
        <f t="shared" si="3"/>
        <v>1971</v>
      </c>
      <c r="AE31" s="181">
        <f t="shared" si="4"/>
        <v>94.6</v>
      </c>
    </row>
    <row r="32" spans="1:31" s="10" customFormat="1" ht="15.75">
      <c r="A32" s="10" t="str">
        <f t="shared" si="0"/>
        <v>AUST-1121972</v>
      </c>
      <c r="B32" s="10" t="s">
        <v>630</v>
      </c>
      <c r="C32" s="152" t="s">
        <v>631</v>
      </c>
      <c r="D32" s="10">
        <v>12</v>
      </c>
      <c r="E32" s="181" t="s">
        <v>660</v>
      </c>
      <c r="F32" t="s">
        <v>537</v>
      </c>
      <c r="J32" s="181">
        <v>93</v>
      </c>
      <c r="K32" s="10">
        <f t="shared" si="1"/>
        <v>37.200000000000003</v>
      </c>
      <c r="L32" s="10" t="s">
        <v>630</v>
      </c>
      <c r="M32" s="152" t="s">
        <v>631</v>
      </c>
      <c r="N32" s="10">
        <v>13</v>
      </c>
      <c r="O32" s="181" t="s">
        <v>661</v>
      </c>
      <c r="P32" t="s">
        <v>537</v>
      </c>
      <c r="T32" s="181">
        <v>99</v>
      </c>
      <c r="U32" s="10">
        <f t="shared" si="2"/>
        <v>59.4</v>
      </c>
      <c r="W32" s="10" t="s">
        <v>630</v>
      </c>
      <c r="X32" s="152" t="s">
        <v>631</v>
      </c>
      <c r="Y32" s="10">
        <v>15</v>
      </c>
      <c r="Z32" s="181" t="s">
        <v>1281</v>
      </c>
      <c r="AA32" s="10">
        <f t="shared" si="3"/>
        <v>1972</v>
      </c>
      <c r="AE32" s="181">
        <f t="shared" si="4"/>
        <v>96.6</v>
      </c>
    </row>
    <row r="33" spans="1:31" s="10" customFormat="1" ht="15.75">
      <c r="A33" s="10" t="str">
        <f t="shared" si="0"/>
        <v>AUST-1121973</v>
      </c>
      <c r="B33" s="10" t="s">
        <v>630</v>
      </c>
      <c r="C33" s="152" t="s">
        <v>631</v>
      </c>
      <c r="D33" s="10">
        <v>12</v>
      </c>
      <c r="E33" s="181" t="s">
        <v>660</v>
      </c>
      <c r="F33" t="s">
        <v>538</v>
      </c>
      <c r="J33" s="181">
        <v>100</v>
      </c>
      <c r="K33" s="10">
        <f t="shared" si="1"/>
        <v>40</v>
      </c>
      <c r="L33" s="10" t="s">
        <v>630</v>
      </c>
      <c r="M33" s="152" t="s">
        <v>631</v>
      </c>
      <c r="N33" s="10">
        <v>13</v>
      </c>
      <c r="O33" s="181" t="s">
        <v>661</v>
      </c>
      <c r="P33" t="s">
        <v>538</v>
      </c>
      <c r="T33" s="181">
        <v>100</v>
      </c>
      <c r="U33" s="10">
        <f t="shared" si="2"/>
        <v>60</v>
      </c>
      <c r="W33" s="10" t="s">
        <v>630</v>
      </c>
      <c r="X33" s="152" t="s">
        <v>631</v>
      </c>
      <c r="Y33" s="10">
        <v>15</v>
      </c>
      <c r="Z33" s="181" t="s">
        <v>1281</v>
      </c>
      <c r="AA33" s="10">
        <f t="shared" si="3"/>
        <v>1973</v>
      </c>
      <c r="AE33" s="181">
        <f t="shared" si="4"/>
        <v>100</v>
      </c>
    </row>
    <row r="34" spans="1:31" s="10" customFormat="1" ht="15.75">
      <c r="A34" s="10" t="str">
        <f t="shared" si="0"/>
        <v>AUST-1121974</v>
      </c>
      <c r="B34" s="10" t="s">
        <v>630</v>
      </c>
      <c r="C34" s="152" t="s">
        <v>631</v>
      </c>
      <c r="D34" s="10">
        <v>12</v>
      </c>
      <c r="E34" s="181" t="s">
        <v>660</v>
      </c>
      <c r="F34">
        <v>1974</v>
      </c>
      <c r="J34" s="181">
        <v>114</v>
      </c>
      <c r="K34" s="10">
        <f t="shared" si="1"/>
        <v>45.6</v>
      </c>
      <c r="L34" s="10" t="s">
        <v>630</v>
      </c>
      <c r="M34" s="152" t="s">
        <v>631</v>
      </c>
      <c r="N34" s="10">
        <v>13</v>
      </c>
      <c r="O34" s="181" t="s">
        <v>661</v>
      </c>
      <c r="P34">
        <v>1974</v>
      </c>
      <c r="T34" s="181">
        <v>105</v>
      </c>
      <c r="U34" s="10">
        <f t="shared" si="2"/>
        <v>63</v>
      </c>
      <c r="W34" s="10" t="s">
        <v>630</v>
      </c>
      <c r="X34" s="152" t="s">
        <v>631</v>
      </c>
      <c r="Y34" s="10">
        <v>15</v>
      </c>
      <c r="Z34" s="181" t="s">
        <v>1281</v>
      </c>
      <c r="AA34" s="10">
        <f t="shared" si="3"/>
        <v>1974</v>
      </c>
      <c r="AE34" s="181">
        <f t="shared" si="4"/>
        <v>108.6</v>
      </c>
    </row>
    <row r="35" spans="1:31" s="10" customFormat="1" ht="15.75">
      <c r="A35" s="10" t="str">
        <f t="shared" si="0"/>
        <v>AUST-1121975</v>
      </c>
      <c r="B35" s="10" t="s">
        <v>630</v>
      </c>
      <c r="C35" s="152" t="s">
        <v>631</v>
      </c>
      <c r="D35" s="10">
        <v>12</v>
      </c>
      <c r="E35" s="181" t="s">
        <v>660</v>
      </c>
      <c r="F35">
        <v>1975</v>
      </c>
      <c r="J35" s="181">
        <v>128</v>
      </c>
      <c r="K35" s="10">
        <f t="shared" si="1"/>
        <v>51.2</v>
      </c>
      <c r="L35" s="10" t="s">
        <v>630</v>
      </c>
      <c r="M35" s="152" t="s">
        <v>631</v>
      </c>
      <c r="N35" s="10">
        <v>13</v>
      </c>
      <c r="O35" s="181" t="s">
        <v>661</v>
      </c>
      <c r="P35">
        <v>1975</v>
      </c>
      <c r="T35" s="181">
        <v>111</v>
      </c>
      <c r="U35" s="10">
        <f t="shared" si="2"/>
        <v>66.599999999999994</v>
      </c>
      <c r="W35" s="10" t="s">
        <v>630</v>
      </c>
      <c r="X35" s="152" t="s">
        <v>631</v>
      </c>
      <c r="Y35" s="10">
        <v>15</v>
      </c>
      <c r="Z35" s="181" t="s">
        <v>1281</v>
      </c>
      <c r="AA35" s="10">
        <f t="shared" si="3"/>
        <v>1975</v>
      </c>
      <c r="AE35" s="181">
        <f t="shared" si="4"/>
        <v>117.8</v>
      </c>
    </row>
    <row r="36" spans="1:31" s="10" customFormat="1" ht="15.75">
      <c r="A36" s="10" t="str">
        <f t="shared" si="0"/>
        <v>AUST-1121976</v>
      </c>
      <c r="B36" s="10" t="s">
        <v>630</v>
      </c>
      <c r="C36" s="152" t="s">
        <v>631</v>
      </c>
      <c r="D36" s="10">
        <v>12</v>
      </c>
      <c r="E36" s="181" t="s">
        <v>660</v>
      </c>
      <c r="F36">
        <v>1976</v>
      </c>
      <c r="J36" s="181">
        <v>135</v>
      </c>
      <c r="K36" s="10">
        <f t="shared" si="1"/>
        <v>54</v>
      </c>
      <c r="L36" s="10" t="s">
        <v>630</v>
      </c>
      <c r="M36" s="152" t="s">
        <v>631</v>
      </c>
      <c r="N36" s="10">
        <v>13</v>
      </c>
      <c r="O36" s="181" t="s">
        <v>661</v>
      </c>
      <c r="P36">
        <v>1976</v>
      </c>
      <c r="T36" s="181">
        <v>112</v>
      </c>
      <c r="U36" s="10">
        <f t="shared" si="2"/>
        <v>67.2</v>
      </c>
      <c r="W36" s="10" t="s">
        <v>630</v>
      </c>
      <c r="X36" s="152" t="s">
        <v>631</v>
      </c>
      <c r="Y36" s="10">
        <v>15</v>
      </c>
      <c r="Z36" s="181" t="s">
        <v>1281</v>
      </c>
      <c r="AA36" s="10">
        <f t="shared" si="3"/>
        <v>1976</v>
      </c>
      <c r="AE36" s="181">
        <f t="shared" si="4"/>
        <v>121.2</v>
      </c>
    </row>
    <row r="37" spans="1:31" s="10" customFormat="1" ht="15.75">
      <c r="A37" s="10" t="str">
        <f t="shared" si="0"/>
        <v>AUST-1121977</v>
      </c>
      <c r="B37" s="10" t="s">
        <v>630</v>
      </c>
      <c r="C37" s="152" t="s">
        <v>631</v>
      </c>
      <c r="D37" s="10">
        <v>12</v>
      </c>
      <c r="E37" s="181" t="s">
        <v>660</v>
      </c>
      <c r="F37">
        <v>1977</v>
      </c>
      <c r="J37" s="181">
        <v>144</v>
      </c>
      <c r="K37" s="10">
        <f t="shared" si="1"/>
        <v>57.6</v>
      </c>
      <c r="L37" s="10" t="s">
        <v>630</v>
      </c>
      <c r="M37" s="152" t="s">
        <v>631</v>
      </c>
      <c r="N37" s="10">
        <v>13</v>
      </c>
      <c r="O37" s="181" t="s">
        <v>661</v>
      </c>
      <c r="P37">
        <v>1977</v>
      </c>
      <c r="T37" s="181">
        <v>113</v>
      </c>
      <c r="U37" s="10">
        <f t="shared" si="2"/>
        <v>67.8</v>
      </c>
      <c r="W37" s="10" t="s">
        <v>630</v>
      </c>
      <c r="X37" s="152" t="s">
        <v>631</v>
      </c>
      <c r="Y37" s="10">
        <v>15</v>
      </c>
      <c r="Z37" s="181" t="s">
        <v>1281</v>
      </c>
      <c r="AA37" s="10">
        <f t="shared" si="3"/>
        <v>1977</v>
      </c>
      <c r="AE37" s="181">
        <f t="shared" si="4"/>
        <v>125.4</v>
      </c>
    </row>
    <row r="38" spans="1:31" s="10" customFormat="1" ht="15.75">
      <c r="A38" s="10" t="str">
        <f t="shared" si="0"/>
        <v>AUST-1121978</v>
      </c>
      <c r="B38" s="10" t="s">
        <v>630</v>
      </c>
      <c r="C38" s="152" t="s">
        <v>631</v>
      </c>
      <c r="D38" s="10">
        <v>12</v>
      </c>
      <c r="E38" s="181" t="s">
        <v>660</v>
      </c>
      <c r="F38">
        <v>1978</v>
      </c>
      <c r="J38" s="181">
        <v>155</v>
      </c>
      <c r="K38" s="10">
        <f t="shared" si="1"/>
        <v>62</v>
      </c>
      <c r="L38" s="10" t="s">
        <v>630</v>
      </c>
      <c r="M38" s="152" t="s">
        <v>631</v>
      </c>
      <c r="N38" s="10">
        <v>13</v>
      </c>
      <c r="O38" s="181" t="s">
        <v>661</v>
      </c>
      <c r="P38">
        <v>1978</v>
      </c>
      <c r="T38" s="181">
        <v>118</v>
      </c>
      <c r="U38" s="10">
        <f t="shared" si="2"/>
        <v>70.8</v>
      </c>
      <c r="W38" s="10" t="s">
        <v>630</v>
      </c>
      <c r="X38" s="152" t="s">
        <v>631</v>
      </c>
      <c r="Y38" s="10">
        <v>15</v>
      </c>
      <c r="Z38" s="181" t="s">
        <v>1281</v>
      </c>
      <c r="AA38" s="10">
        <f t="shared" si="3"/>
        <v>1978</v>
      </c>
      <c r="AE38" s="181">
        <f t="shared" si="4"/>
        <v>132.80000000000001</v>
      </c>
    </row>
    <row r="39" spans="1:31" s="10" customFormat="1" ht="15.75">
      <c r="A39" s="10" t="str">
        <f t="shared" si="0"/>
        <v>AUST-1121979</v>
      </c>
      <c r="B39" s="10" t="s">
        <v>630</v>
      </c>
      <c r="C39" s="152" t="s">
        <v>631</v>
      </c>
      <c r="D39" s="10">
        <v>12</v>
      </c>
      <c r="E39" s="181" t="s">
        <v>660</v>
      </c>
      <c r="F39">
        <v>1979</v>
      </c>
      <c r="J39" s="181">
        <v>171</v>
      </c>
      <c r="K39" s="10">
        <f t="shared" si="1"/>
        <v>68.400000000000006</v>
      </c>
      <c r="L39" s="10" t="s">
        <v>630</v>
      </c>
      <c r="M39" s="152" t="s">
        <v>631</v>
      </c>
      <c r="N39" s="10">
        <v>13</v>
      </c>
      <c r="O39" s="181" t="s">
        <v>661</v>
      </c>
      <c r="P39">
        <v>1979</v>
      </c>
      <c r="T39" s="181">
        <v>123</v>
      </c>
      <c r="U39" s="10">
        <f t="shared" si="2"/>
        <v>73.8</v>
      </c>
      <c r="W39" s="10" t="s">
        <v>630</v>
      </c>
      <c r="X39" s="152" t="s">
        <v>631</v>
      </c>
      <c r="Y39" s="10">
        <v>15</v>
      </c>
      <c r="Z39" s="181" t="s">
        <v>1281</v>
      </c>
      <c r="AA39" s="10">
        <f t="shared" si="3"/>
        <v>1979</v>
      </c>
      <c r="AE39" s="181">
        <f t="shared" si="4"/>
        <v>142.19999999999999</v>
      </c>
    </row>
    <row r="40" spans="1:31" s="10" customFormat="1" ht="15.75">
      <c r="A40" s="10" t="str">
        <f t="shared" si="0"/>
        <v>AUST-1121980</v>
      </c>
      <c r="B40" s="10" t="s">
        <v>630</v>
      </c>
      <c r="C40" s="152" t="s">
        <v>631</v>
      </c>
      <c r="D40" s="10">
        <v>12</v>
      </c>
      <c r="E40" s="181" t="s">
        <v>660</v>
      </c>
      <c r="F40">
        <v>1980</v>
      </c>
      <c r="J40" s="181">
        <v>182</v>
      </c>
      <c r="K40" s="10">
        <f t="shared" si="1"/>
        <v>72.8</v>
      </c>
      <c r="L40" s="10" t="s">
        <v>630</v>
      </c>
      <c r="M40" s="152" t="s">
        <v>631</v>
      </c>
      <c r="N40" s="10">
        <v>13</v>
      </c>
      <c r="O40" s="181" t="s">
        <v>661</v>
      </c>
      <c r="P40">
        <v>1980</v>
      </c>
      <c r="T40" s="181">
        <v>130</v>
      </c>
      <c r="U40" s="10">
        <f t="shared" si="2"/>
        <v>78</v>
      </c>
      <c r="W40" s="10" t="s">
        <v>630</v>
      </c>
      <c r="X40" s="152" t="s">
        <v>631</v>
      </c>
      <c r="Y40" s="10">
        <v>15</v>
      </c>
      <c r="Z40" s="181" t="s">
        <v>1281</v>
      </c>
      <c r="AA40" s="10">
        <f t="shared" si="3"/>
        <v>1980</v>
      </c>
      <c r="AE40" s="181">
        <f t="shared" si="4"/>
        <v>150.80000000000001</v>
      </c>
    </row>
    <row r="41" spans="1:31" s="10" customFormat="1" ht="15.75">
      <c r="A41" s="10" t="str">
        <f t="shared" si="0"/>
        <v>AUST-1121981</v>
      </c>
      <c r="B41" s="10" t="s">
        <v>630</v>
      </c>
      <c r="C41" s="152" t="s">
        <v>631</v>
      </c>
      <c r="D41" s="10">
        <v>12</v>
      </c>
      <c r="E41" s="181" t="s">
        <v>660</v>
      </c>
      <c r="F41">
        <v>1981</v>
      </c>
      <c r="J41" s="181">
        <v>199</v>
      </c>
      <c r="K41" s="10">
        <f t="shared" si="1"/>
        <v>79.599999999999994</v>
      </c>
      <c r="L41" s="10" t="s">
        <v>630</v>
      </c>
      <c r="M41" s="152" t="s">
        <v>631</v>
      </c>
      <c r="N41" s="10">
        <v>13</v>
      </c>
      <c r="O41" s="181" t="s">
        <v>661</v>
      </c>
      <c r="P41">
        <v>1981</v>
      </c>
      <c r="T41" s="181">
        <v>136</v>
      </c>
      <c r="U41" s="10">
        <f t="shared" si="2"/>
        <v>81.599999999999994</v>
      </c>
      <c r="W41" s="10" t="s">
        <v>630</v>
      </c>
      <c r="X41" s="152" t="s">
        <v>631</v>
      </c>
      <c r="Y41" s="10">
        <v>15</v>
      </c>
      <c r="Z41" s="181" t="s">
        <v>1281</v>
      </c>
      <c r="AA41" s="10">
        <f t="shared" si="3"/>
        <v>1981</v>
      </c>
      <c r="AE41" s="181">
        <f t="shared" si="4"/>
        <v>161.19999999999999</v>
      </c>
    </row>
    <row r="42" spans="1:31" s="10" customFormat="1" ht="15.75">
      <c r="A42" s="10" t="str">
        <f t="shared" si="0"/>
        <v>AUST-1121982</v>
      </c>
      <c r="B42" s="10" t="s">
        <v>630</v>
      </c>
      <c r="C42" s="152" t="s">
        <v>631</v>
      </c>
      <c r="D42" s="10">
        <v>12</v>
      </c>
      <c r="E42" s="181" t="s">
        <v>660</v>
      </c>
      <c r="F42">
        <v>1982</v>
      </c>
      <c r="J42" s="181">
        <v>213</v>
      </c>
      <c r="K42" s="10">
        <f t="shared" si="1"/>
        <v>85.2</v>
      </c>
      <c r="L42" s="10" t="s">
        <v>630</v>
      </c>
      <c r="M42" s="152" t="s">
        <v>631</v>
      </c>
      <c r="N42" s="10">
        <v>13</v>
      </c>
      <c r="O42" s="181" t="s">
        <v>661</v>
      </c>
      <c r="P42">
        <v>1982</v>
      </c>
      <c r="T42" s="181">
        <v>140</v>
      </c>
      <c r="U42" s="10">
        <f t="shared" si="2"/>
        <v>84</v>
      </c>
      <c r="W42" s="10" t="s">
        <v>630</v>
      </c>
      <c r="X42" s="152" t="s">
        <v>631</v>
      </c>
      <c r="Y42" s="10">
        <v>15</v>
      </c>
      <c r="Z42" s="181" t="s">
        <v>1281</v>
      </c>
      <c r="AA42" s="10">
        <f t="shared" si="3"/>
        <v>1982</v>
      </c>
      <c r="AE42" s="181">
        <f t="shared" si="4"/>
        <v>169.2</v>
      </c>
    </row>
    <row r="43" spans="1:31" s="10" customFormat="1" ht="15.75">
      <c r="A43" s="10" t="str">
        <f t="shared" si="0"/>
        <v>AUST-1121983</v>
      </c>
      <c r="B43" s="10" t="s">
        <v>630</v>
      </c>
      <c r="C43" s="152" t="s">
        <v>631</v>
      </c>
      <c r="D43" s="10">
        <v>12</v>
      </c>
      <c r="E43" s="181" t="s">
        <v>660</v>
      </c>
      <c r="F43">
        <v>1983</v>
      </c>
      <c r="J43" s="181">
        <v>222</v>
      </c>
      <c r="K43" s="10">
        <f t="shared" si="1"/>
        <v>88.8</v>
      </c>
      <c r="L43" s="10" t="s">
        <v>630</v>
      </c>
      <c r="M43" s="152" t="s">
        <v>631</v>
      </c>
      <c r="N43" s="10">
        <v>13</v>
      </c>
      <c r="O43" s="181" t="s">
        <v>661</v>
      </c>
      <c r="P43">
        <v>1983</v>
      </c>
      <c r="T43" s="181">
        <v>143</v>
      </c>
      <c r="U43" s="10">
        <f t="shared" si="2"/>
        <v>85.8</v>
      </c>
      <c r="W43" s="10" t="s">
        <v>630</v>
      </c>
      <c r="X43" s="152" t="s">
        <v>631</v>
      </c>
      <c r="Y43" s="10">
        <v>15</v>
      </c>
      <c r="Z43" s="181" t="s">
        <v>1281</v>
      </c>
      <c r="AA43" s="10">
        <f t="shared" si="3"/>
        <v>1983</v>
      </c>
      <c r="AE43" s="181">
        <f t="shared" si="4"/>
        <v>174.6</v>
      </c>
    </row>
    <row r="44" spans="1:31" s="10" customFormat="1" ht="15.75">
      <c r="A44" s="10" t="str">
        <f t="shared" si="0"/>
        <v>AUST-1121984</v>
      </c>
      <c r="B44" s="10" t="s">
        <v>630</v>
      </c>
      <c r="C44" s="152" t="s">
        <v>631</v>
      </c>
      <c r="D44" s="10">
        <v>12</v>
      </c>
      <c r="E44" s="181" t="s">
        <v>660</v>
      </c>
      <c r="F44">
        <v>1984</v>
      </c>
      <c r="J44" s="181">
        <v>229</v>
      </c>
      <c r="K44" s="10">
        <f t="shared" si="1"/>
        <v>91.6</v>
      </c>
      <c r="L44" s="10" t="s">
        <v>630</v>
      </c>
      <c r="M44" s="152" t="s">
        <v>631</v>
      </c>
      <c r="N44" s="10">
        <v>13</v>
      </c>
      <c r="O44" s="181" t="s">
        <v>661</v>
      </c>
      <c r="P44">
        <v>1984</v>
      </c>
      <c r="T44" s="181">
        <v>142</v>
      </c>
      <c r="U44" s="10">
        <f t="shared" si="2"/>
        <v>85.2</v>
      </c>
      <c r="W44" s="10" t="s">
        <v>630</v>
      </c>
      <c r="X44" s="152" t="s">
        <v>631</v>
      </c>
      <c r="Y44" s="10">
        <v>15</v>
      </c>
      <c r="Z44" s="181" t="s">
        <v>1281</v>
      </c>
      <c r="AA44" s="10">
        <f t="shared" si="3"/>
        <v>1984</v>
      </c>
      <c r="AE44" s="181">
        <f t="shared" si="4"/>
        <v>176.8</v>
      </c>
    </row>
    <row r="45" spans="1:31" s="10" customFormat="1" ht="15.75">
      <c r="A45" s="10" t="str">
        <f t="shared" si="0"/>
        <v>AUST-1121985</v>
      </c>
      <c r="B45" s="10" t="s">
        <v>630</v>
      </c>
      <c r="C45" s="152" t="s">
        <v>631</v>
      </c>
      <c r="D45" s="10">
        <v>12</v>
      </c>
      <c r="E45" s="181" t="s">
        <v>660</v>
      </c>
      <c r="F45">
        <v>1985</v>
      </c>
      <c r="J45" s="181">
        <v>238</v>
      </c>
      <c r="K45" s="10">
        <f t="shared" si="1"/>
        <v>95.2</v>
      </c>
      <c r="L45" s="10" t="s">
        <v>630</v>
      </c>
      <c r="M45" s="152" t="s">
        <v>631</v>
      </c>
      <c r="N45" s="10">
        <v>13</v>
      </c>
      <c r="O45" s="181" t="s">
        <v>661</v>
      </c>
      <c r="P45">
        <v>1985</v>
      </c>
      <c r="T45" s="181">
        <v>142</v>
      </c>
      <c r="U45" s="10">
        <f t="shared" si="2"/>
        <v>85.2</v>
      </c>
      <c r="W45" s="10" t="s">
        <v>630</v>
      </c>
      <c r="X45" s="152" t="s">
        <v>631</v>
      </c>
      <c r="Y45" s="10">
        <v>15</v>
      </c>
      <c r="Z45" s="181" t="s">
        <v>1281</v>
      </c>
      <c r="AA45" s="10">
        <f t="shared" si="3"/>
        <v>1985</v>
      </c>
      <c r="AE45" s="181">
        <f t="shared" si="4"/>
        <v>180.4</v>
      </c>
    </row>
    <row r="46" spans="1:31" s="10" customFormat="1" ht="15.75">
      <c r="A46" s="10" t="str">
        <f t="shared" si="0"/>
        <v>AUST-1121986</v>
      </c>
      <c r="B46" s="10" t="s">
        <v>630</v>
      </c>
      <c r="C46" s="152" t="s">
        <v>631</v>
      </c>
      <c r="D46" s="10">
        <v>12</v>
      </c>
      <c r="E46" s="181" t="s">
        <v>660</v>
      </c>
      <c r="F46">
        <v>1986</v>
      </c>
      <c r="J46" s="181">
        <v>245</v>
      </c>
      <c r="K46" s="10">
        <f t="shared" si="1"/>
        <v>98</v>
      </c>
      <c r="L46" s="10" t="s">
        <v>630</v>
      </c>
      <c r="M46" s="152" t="s">
        <v>631</v>
      </c>
      <c r="N46" s="10">
        <v>13</v>
      </c>
      <c r="O46" s="181" t="s">
        <v>661</v>
      </c>
      <c r="P46">
        <v>1986</v>
      </c>
      <c r="T46" s="181">
        <v>143</v>
      </c>
      <c r="U46" s="10">
        <f t="shared" si="2"/>
        <v>85.8</v>
      </c>
      <c r="W46" s="10" t="s">
        <v>630</v>
      </c>
      <c r="X46" s="152" t="s">
        <v>631</v>
      </c>
      <c r="Y46" s="10">
        <v>15</v>
      </c>
      <c r="Z46" s="181" t="s">
        <v>1281</v>
      </c>
      <c r="AA46" s="10">
        <f t="shared" si="3"/>
        <v>1986</v>
      </c>
      <c r="AE46" s="181">
        <f t="shared" si="4"/>
        <v>183.8</v>
      </c>
    </row>
    <row r="47" spans="1:31" s="10" customFormat="1" ht="15.75">
      <c r="A47" s="10" t="str">
        <f t="shared" si="0"/>
        <v>AUST-1121987</v>
      </c>
      <c r="B47" s="10" t="s">
        <v>630</v>
      </c>
      <c r="C47" s="152" t="s">
        <v>631</v>
      </c>
      <c r="D47" s="10">
        <v>12</v>
      </c>
      <c r="E47" s="181" t="s">
        <v>660</v>
      </c>
      <c r="F47">
        <v>1987</v>
      </c>
      <c r="J47" s="181">
        <v>252</v>
      </c>
      <c r="K47" s="10">
        <f t="shared" si="1"/>
        <v>100.8</v>
      </c>
      <c r="L47" s="10" t="s">
        <v>630</v>
      </c>
      <c r="M47" s="152" t="s">
        <v>631</v>
      </c>
      <c r="N47" s="10">
        <v>13</v>
      </c>
      <c r="O47" s="181" t="s">
        <v>661</v>
      </c>
      <c r="P47">
        <v>1987</v>
      </c>
      <c r="T47" s="181">
        <v>146</v>
      </c>
      <c r="U47" s="10">
        <f t="shared" si="2"/>
        <v>87.6</v>
      </c>
      <c r="W47" s="10" t="s">
        <v>630</v>
      </c>
      <c r="X47" s="152" t="s">
        <v>631</v>
      </c>
      <c r="Y47" s="10">
        <v>15</v>
      </c>
      <c r="Z47" s="181" t="s">
        <v>1281</v>
      </c>
      <c r="AA47" s="10">
        <f t="shared" si="3"/>
        <v>1987</v>
      </c>
      <c r="AE47" s="181">
        <f t="shared" si="4"/>
        <v>188.39999999999998</v>
      </c>
    </row>
    <row r="48" spans="1:31" s="10" customFormat="1" ht="15.75">
      <c r="A48" s="10" t="str">
        <f t="shared" si="0"/>
        <v>AUST-1121988</v>
      </c>
      <c r="B48" s="10" t="s">
        <v>630</v>
      </c>
      <c r="C48" s="152" t="s">
        <v>631</v>
      </c>
      <c r="D48" s="10">
        <v>12</v>
      </c>
      <c r="E48" s="181" t="s">
        <v>660</v>
      </c>
      <c r="F48">
        <v>1988</v>
      </c>
      <c r="J48" s="181">
        <v>263</v>
      </c>
      <c r="K48" s="10">
        <f t="shared" si="1"/>
        <v>105.2</v>
      </c>
      <c r="L48" s="10" t="s">
        <v>630</v>
      </c>
      <c r="M48" s="152" t="s">
        <v>631</v>
      </c>
      <c r="N48" s="10">
        <v>13</v>
      </c>
      <c r="O48" s="181" t="s">
        <v>661</v>
      </c>
      <c r="P48">
        <v>1988</v>
      </c>
      <c r="T48" s="181">
        <v>149</v>
      </c>
      <c r="U48" s="10">
        <f t="shared" si="2"/>
        <v>89.4</v>
      </c>
      <c r="W48" s="10" t="s">
        <v>630</v>
      </c>
      <c r="X48" s="152" t="s">
        <v>631</v>
      </c>
      <c r="Y48" s="10">
        <v>15</v>
      </c>
      <c r="Z48" s="181" t="s">
        <v>1281</v>
      </c>
      <c r="AA48" s="10">
        <f t="shared" si="3"/>
        <v>1988</v>
      </c>
      <c r="AE48" s="181">
        <f t="shared" si="4"/>
        <v>194.60000000000002</v>
      </c>
    </row>
    <row r="49" spans="1:31" s="10" customFormat="1" ht="15.75">
      <c r="A49" s="10" t="str">
        <f t="shared" si="0"/>
        <v>AUST-1121989</v>
      </c>
      <c r="B49" s="10" t="s">
        <v>630</v>
      </c>
      <c r="C49" s="152" t="s">
        <v>631</v>
      </c>
      <c r="D49" s="10">
        <v>12</v>
      </c>
      <c r="E49" s="181" t="s">
        <v>660</v>
      </c>
      <c r="F49">
        <v>1989</v>
      </c>
      <c r="J49" s="181">
        <v>274</v>
      </c>
      <c r="K49" s="10">
        <f t="shared" si="1"/>
        <v>109.6</v>
      </c>
      <c r="L49" s="10" t="s">
        <v>630</v>
      </c>
      <c r="M49" s="152" t="s">
        <v>631</v>
      </c>
      <c r="N49" s="10">
        <v>13</v>
      </c>
      <c r="O49" s="181" t="s">
        <v>661</v>
      </c>
      <c r="P49">
        <v>1989</v>
      </c>
      <c r="T49" s="181">
        <v>153</v>
      </c>
      <c r="U49" s="10">
        <f t="shared" si="2"/>
        <v>91.8</v>
      </c>
      <c r="W49" s="10" t="s">
        <v>630</v>
      </c>
      <c r="X49" s="152" t="s">
        <v>631</v>
      </c>
      <c r="Y49" s="10">
        <v>15</v>
      </c>
      <c r="Z49" s="181" t="s">
        <v>1281</v>
      </c>
      <c r="AA49" s="10">
        <f t="shared" si="3"/>
        <v>1989</v>
      </c>
      <c r="AE49" s="181">
        <f t="shared" si="4"/>
        <v>201.39999999999998</v>
      </c>
    </row>
    <row r="50" spans="1:31" s="10" customFormat="1" ht="15.75">
      <c r="A50" s="10" t="str">
        <f t="shared" si="0"/>
        <v>AUST-1121990</v>
      </c>
      <c r="B50" s="10" t="s">
        <v>630</v>
      </c>
      <c r="C50" s="152" t="s">
        <v>631</v>
      </c>
      <c r="D50" s="10">
        <v>12</v>
      </c>
      <c r="E50" s="181" t="s">
        <v>660</v>
      </c>
      <c r="F50">
        <v>1990</v>
      </c>
      <c r="J50" s="181">
        <v>284</v>
      </c>
      <c r="K50" s="10">
        <f t="shared" si="1"/>
        <v>113.6</v>
      </c>
      <c r="L50" s="10" t="s">
        <v>630</v>
      </c>
      <c r="M50" s="152" t="s">
        <v>631</v>
      </c>
      <c r="N50" s="10">
        <v>13</v>
      </c>
      <c r="O50" s="181" t="s">
        <v>661</v>
      </c>
      <c r="P50">
        <v>1990</v>
      </c>
      <c r="T50" s="181">
        <v>154</v>
      </c>
      <c r="U50" s="10">
        <f t="shared" si="2"/>
        <v>92.4</v>
      </c>
      <c r="W50" s="10" t="s">
        <v>630</v>
      </c>
      <c r="X50" s="152" t="s">
        <v>631</v>
      </c>
      <c r="Y50" s="10">
        <v>15</v>
      </c>
      <c r="Z50" s="181" t="s">
        <v>1281</v>
      </c>
      <c r="AA50" s="10">
        <f t="shared" si="3"/>
        <v>1990</v>
      </c>
      <c r="AE50" s="181">
        <f t="shared" si="4"/>
        <v>206</v>
      </c>
    </row>
    <row r="51" spans="1:31" s="10" customFormat="1" ht="15.75">
      <c r="A51" s="10" t="str">
        <f t="shared" si="0"/>
        <v>AUST-1121991</v>
      </c>
      <c r="B51" s="10" t="s">
        <v>630</v>
      </c>
      <c r="C51" s="152" t="s">
        <v>631</v>
      </c>
      <c r="D51" s="10">
        <v>12</v>
      </c>
      <c r="E51" s="181" t="s">
        <v>660</v>
      </c>
      <c r="F51">
        <v>1991</v>
      </c>
      <c r="J51" s="181">
        <v>290</v>
      </c>
      <c r="K51" s="10">
        <f t="shared" si="1"/>
        <v>116</v>
      </c>
      <c r="L51" s="10" t="s">
        <v>630</v>
      </c>
      <c r="M51" s="152" t="s">
        <v>631</v>
      </c>
      <c r="N51" s="10">
        <v>13</v>
      </c>
      <c r="O51" s="181" t="s">
        <v>661</v>
      </c>
      <c r="P51">
        <v>1991</v>
      </c>
      <c r="T51" s="181">
        <v>153</v>
      </c>
      <c r="U51" s="10">
        <f t="shared" si="2"/>
        <v>91.8</v>
      </c>
      <c r="W51" s="10" t="s">
        <v>630</v>
      </c>
      <c r="X51" s="152" t="s">
        <v>631</v>
      </c>
      <c r="Y51" s="10">
        <v>15</v>
      </c>
      <c r="Z51" s="181" t="s">
        <v>1281</v>
      </c>
      <c r="AA51" s="10">
        <f t="shared" si="3"/>
        <v>1991</v>
      </c>
      <c r="AE51" s="181">
        <f t="shared" si="4"/>
        <v>207.8</v>
      </c>
    </row>
    <row r="52" spans="1:31" s="10" customFormat="1" ht="15.75">
      <c r="A52" s="10" t="str">
        <f t="shared" si="0"/>
        <v>AUST-1121992</v>
      </c>
      <c r="B52" s="10" t="s">
        <v>630</v>
      </c>
      <c r="C52" s="152" t="s">
        <v>631</v>
      </c>
      <c r="D52" s="10">
        <v>12</v>
      </c>
      <c r="E52" s="181" t="s">
        <v>660</v>
      </c>
      <c r="F52">
        <v>1992</v>
      </c>
      <c r="J52" s="181">
        <v>294</v>
      </c>
      <c r="K52" s="10">
        <f t="shared" si="1"/>
        <v>117.6</v>
      </c>
      <c r="L52" s="10" t="s">
        <v>630</v>
      </c>
      <c r="M52" s="152" t="s">
        <v>631</v>
      </c>
      <c r="N52" s="10">
        <v>13</v>
      </c>
      <c r="O52" s="181" t="s">
        <v>661</v>
      </c>
      <c r="P52">
        <v>1992</v>
      </c>
      <c r="T52" s="181">
        <v>156</v>
      </c>
      <c r="U52" s="10">
        <f t="shared" si="2"/>
        <v>93.6</v>
      </c>
      <c r="W52" s="10" t="s">
        <v>630</v>
      </c>
      <c r="X52" s="152" t="s">
        <v>631</v>
      </c>
      <c r="Y52" s="10">
        <v>15</v>
      </c>
      <c r="Z52" s="181" t="s">
        <v>1281</v>
      </c>
      <c r="AA52" s="10">
        <f t="shared" si="3"/>
        <v>1992</v>
      </c>
      <c r="AE52" s="181">
        <f t="shared" si="4"/>
        <v>211.2</v>
      </c>
    </row>
    <row r="53" spans="1:31" s="10" customFormat="1" ht="15.75">
      <c r="A53" s="10" t="str">
        <f t="shared" si="0"/>
        <v>AUST-1121993</v>
      </c>
      <c r="B53" s="10" t="s">
        <v>630</v>
      </c>
      <c r="C53" s="152" t="s">
        <v>631</v>
      </c>
      <c r="D53" s="10">
        <v>12</v>
      </c>
      <c r="E53" s="181" t="s">
        <v>660</v>
      </c>
      <c r="F53">
        <v>1993</v>
      </c>
      <c r="J53" s="181">
        <v>299</v>
      </c>
      <c r="K53" s="10">
        <f t="shared" si="1"/>
        <v>119.6</v>
      </c>
      <c r="L53" s="10" t="s">
        <v>630</v>
      </c>
      <c r="M53" s="152" t="s">
        <v>631</v>
      </c>
      <c r="N53" s="10">
        <v>13</v>
      </c>
      <c r="O53" s="181" t="s">
        <v>661</v>
      </c>
      <c r="P53">
        <v>1993</v>
      </c>
      <c r="T53" s="181">
        <v>155</v>
      </c>
      <c r="U53" s="10">
        <f t="shared" si="2"/>
        <v>93</v>
      </c>
      <c r="W53" s="10" t="s">
        <v>630</v>
      </c>
      <c r="X53" s="152" t="s">
        <v>631</v>
      </c>
      <c r="Y53" s="10">
        <v>15</v>
      </c>
      <c r="Z53" s="181" t="s">
        <v>1281</v>
      </c>
      <c r="AA53" s="10">
        <f t="shared" si="3"/>
        <v>1993</v>
      </c>
      <c r="AE53" s="181">
        <f t="shared" si="4"/>
        <v>212.6</v>
      </c>
    </row>
    <row r="54" spans="1:31" s="10" customFormat="1" ht="15.75">
      <c r="A54" s="10" t="str">
        <f t="shared" si="0"/>
        <v>AUST-1121994</v>
      </c>
      <c r="B54" s="10" t="s">
        <v>630</v>
      </c>
      <c r="C54" s="152" t="s">
        <v>631</v>
      </c>
      <c r="D54" s="10">
        <v>12</v>
      </c>
      <c r="E54" s="181" t="s">
        <v>660</v>
      </c>
      <c r="F54">
        <v>1994</v>
      </c>
      <c r="J54" s="181">
        <v>309</v>
      </c>
      <c r="K54" s="10">
        <f t="shared" si="1"/>
        <v>123.6</v>
      </c>
      <c r="L54" s="10" t="s">
        <v>630</v>
      </c>
      <c r="M54" s="152" t="s">
        <v>631</v>
      </c>
      <c r="N54" s="10">
        <v>13</v>
      </c>
      <c r="O54" s="181" t="s">
        <v>661</v>
      </c>
      <c r="P54">
        <v>1994</v>
      </c>
      <c r="T54" s="181">
        <v>155</v>
      </c>
      <c r="U54" s="10">
        <f t="shared" si="2"/>
        <v>93</v>
      </c>
      <c r="W54" s="10" t="s">
        <v>630</v>
      </c>
      <c r="X54" s="152" t="s">
        <v>631</v>
      </c>
      <c r="Y54" s="10">
        <v>15</v>
      </c>
      <c r="Z54" s="181" t="s">
        <v>1281</v>
      </c>
      <c r="AA54" s="10">
        <f t="shared" si="3"/>
        <v>1994</v>
      </c>
      <c r="AE54" s="181">
        <f t="shared" si="4"/>
        <v>216.6</v>
      </c>
    </row>
    <row r="55" spans="1:31" s="10" customFormat="1" ht="15.75">
      <c r="A55" s="10" t="str">
        <f t="shared" si="0"/>
        <v>AUST-1121995</v>
      </c>
      <c r="B55" s="10" t="s">
        <v>630</v>
      </c>
      <c r="C55" s="152" t="s">
        <v>631</v>
      </c>
      <c r="D55" s="10">
        <v>12</v>
      </c>
      <c r="E55" s="181" t="s">
        <v>660</v>
      </c>
      <c r="F55">
        <v>1995</v>
      </c>
      <c r="J55" s="181">
        <v>315</v>
      </c>
      <c r="K55" s="10">
        <f t="shared" si="1"/>
        <v>126</v>
      </c>
      <c r="L55" s="10" t="s">
        <v>630</v>
      </c>
      <c r="M55" s="152" t="s">
        <v>631</v>
      </c>
      <c r="N55" s="10">
        <v>13</v>
      </c>
      <c r="O55" s="181" t="s">
        <v>661</v>
      </c>
      <c r="P55">
        <v>1995</v>
      </c>
      <c r="T55" s="181">
        <v>156</v>
      </c>
      <c r="U55" s="10">
        <f t="shared" si="2"/>
        <v>93.6</v>
      </c>
      <c r="W55" s="10" t="s">
        <v>630</v>
      </c>
      <c r="X55" s="152" t="s">
        <v>631</v>
      </c>
      <c r="Y55" s="10">
        <v>15</v>
      </c>
      <c r="Z55" s="181" t="s">
        <v>1281</v>
      </c>
      <c r="AA55" s="10">
        <f t="shared" si="3"/>
        <v>1995</v>
      </c>
      <c r="AE55" s="181">
        <f t="shared" si="4"/>
        <v>219.6</v>
      </c>
    </row>
    <row r="56" spans="1:31" s="10" customFormat="1" ht="15.75">
      <c r="A56" s="10" t="str">
        <f t="shared" si="0"/>
        <v>AUST-1121996</v>
      </c>
      <c r="B56" s="10" t="s">
        <v>630</v>
      </c>
      <c r="C56" s="152" t="s">
        <v>631</v>
      </c>
      <c r="D56" s="10">
        <v>12</v>
      </c>
      <c r="E56" s="181" t="s">
        <v>660</v>
      </c>
      <c r="F56">
        <v>1996</v>
      </c>
      <c r="J56" s="181">
        <v>322</v>
      </c>
      <c r="K56" s="10">
        <f t="shared" si="1"/>
        <v>128.80000000000001</v>
      </c>
      <c r="L56" s="10" t="s">
        <v>630</v>
      </c>
      <c r="M56" s="152" t="s">
        <v>631</v>
      </c>
      <c r="N56" s="10">
        <v>13</v>
      </c>
      <c r="O56" s="181" t="s">
        <v>661</v>
      </c>
      <c r="P56">
        <v>1996</v>
      </c>
      <c r="T56" s="181">
        <v>156</v>
      </c>
      <c r="U56" s="10">
        <f t="shared" si="2"/>
        <v>93.6</v>
      </c>
      <c r="W56" s="10" t="s">
        <v>630</v>
      </c>
      <c r="X56" s="152" t="s">
        <v>631</v>
      </c>
      <c r="Y56" s="10">
        <v>15</v>
      </c>
      <c r="Z56" s="181" t="s">
        <v>1281</v>
      </c>
      <c r="AA56" s="10">
        <f t="shared" si="3"/>
        <v>1996</v>
      </c>
      <c r="AE56" s="181">
        <f t="shared" si="4"/>
        <v>222.4</v>
      </c>
    </row>
    <row r="57" spans="1:31" s="10" customFormat="1" ht="15.75">
      <c r="A57" s="10" t="str">
        <f t="shared" si="0"/>
        <v>AUST-1121997</v>
      </c>
      <c r="B57" s="10" t="s">
        <v>630</v>
      </c>
      <c r="C57" s="152" t="s">
        <v>631</v>
      </c>
      <c r="D57" s="10">
        <v>12</v>
      </c>
      <c r="E57" s="181" t="s">
        <v>660</v>
      </c>
      <c r="F57">
        <v>1997</v>
      </c>
      <c r="J57" s="181">
        <v>328</v>
      </c>
      <c r="K57" s="10">
        <f t="shared" si="1"/>
        <v>131.19999999999999</v>
      </c>
      <c r="L57" s="10" t="s">
        <v>630</v>
      </c>
      <c r="M57" s="152" t="s">
        <v>631</v>
      </c>
      <c r="N57" s="10">
        <v>13</v>
      </c>
      <c r="O57" s="181" t="s">
        <v>661</v>
      </c>
      <c r="P57">
        <v>1997</v>
      </c>
      <c r="T57" s="181">
        <v>157</v>
      </c>
      <c r="U57" s="10">
        <f t="shared" si="2"/>
        <v>94.2</v>
      </c>
      <c r="W57" s="10" t="s">
        <v>630</v>
      </c>
      <c r="X57" s="152" t="s">
        <v>631</v>
      </c>
      <c r="Y57" s="10">
        <v>15</v>
      </c>
      <c r="Z57" s="181" t="s">
        <v>1281</v>
      </c>
      <c r="AA57" s="10">
        <f t="shared" si="3"/>
        <v>1997</v>
      </c>
      <c r="AE57" s="181">
        <f t="shared" si="4"/>
        <v>225.39999999999998</v>
      </c>
    </row>
    <row r="58" spans="1:31" s="10" customFormat="1" ht="15.75">
      <c r="A58" s="10" t="str">
        <f t="shared" si="0"/>
        <v>AUST-1121998</v>
      </c>
      <c r="B58" s="10" t="s">
        <v>630</v>
      </c>
      <c r="C58" s="152" t="s">
        <v>631</v>
      </c>
      <c r="D58" s="10">
        <v>12</v>
      </c>
      <c r="E58" s="181" t="s">
        <v>660</v>
      </c>
      <c r="F58">
        <v>1998</v>
      </c>
      <c r="J58" s="181">
        <v>330</v>
      </c>
      <c r="K58" s="10">
        <f t="shared" si="1"/>
        <v>132</v>
      </c>
      <c r="L58" s="10" t="s">
        <v>630</v>
      </c>
      <c r="M58" s="152" t="s">
        <v>631</v>
      </c>
      <c r="N58" s="10">
        <v>13</v>
      </c>
      <c r="O58" s="181" t="s">
        <v>661</v>
      </c>
      <c r="P58">
        <v>1998</v>
      </c>
      <c r="T58" s="181">
        <v>157</v>
      </c>
      <c r="U58" s="10">
        <f t="shared" si="2"/>
        <v>94.2</v>
      </c>
      <c r="W58" s="10" t="s">
        <v>630</v>
      </c>
      <c r="X58" s="152" t="s">
        <v>631</v>
      </c>
      <c r="Y58" s="10">
        <v>15</v>
      </c>
      <c r="Z58" s="181" t="s">
        <v>1281</v>
      </c>
      <c r="AA58" s="10">
        <f t="shared" si="3"/>
        <v>1998</v>
      </c>
      <c r="AE58" s="181">
        <f t="shared" si="4"/>
        <v>226.2</v>
      </c>
    </row>
    <row r="59" spans="1:31" s="10" customFormat="1" ht="15.75">
      <c r="A59" s="10" t="str">
        <f t="shared" si="0"/>
        <v>AUST-1121999</v>
      </c>
      <c r="B59" s="10" t="s">
        <v>630</v>
      </c>
      <c r="C59" s="152" t="s">
        <v>631</v>
      </c>
      <c r="D59" s="10">
        <v>12</v>
      </c>
      <c r="E59" s="181" t="s">
        <v>660</v>
      </c>
      <c r="F59">
        <v>1999</v>
      </c>
      <c r="J59" s="181">
        <v>333</v>
      </c>
      <c r="K59" s="10">
        <f t="shared" si="1"/>
        <v>133.19999999999999</v>
      </c>
      <c r="L59" s="10" t="s">
        <v>630</v>
      </c>
      <c r="M59" s="152" t="s">
        <v>631</v>
      </c>
      <c r="N59" s="10">
        <v>13</v>
      </c>
      <c r="O59" s="181" t="s">
        <v>661</v>
      </c>
      <c r="P59">
        <v>1999</v>
      </c>
      <c r="T59" s="181">
        <v>157</v>
      </c>
      <c r="U59" s="10">
        <f t="shared" si="2"/>
        <v>94.2</v>
      </c>
      <c r="W59" s="10" t="s">
        <v>630</v>
      </c>
      <c r="X59" s="152" t="s">
        <v>631</v>
      </c>
      <c r="Y59" s="10">
        <v>15</v>
      </c>
      <c r="Z59" s="181" t="s">
        <v>1281</v>
      </c>
      <c r="AA59" s="10">
        <f t="shared" si="3"/>
        <v>1999</v>
      </c>
      <c r="AE59" s="181">
        <f t="shared" si="4"/>
        <v>227.39999999999998</v>
      </c>
    </row>
    <row r="60" spans="1:31" s="10" customFormat="1" ht="15.75">
      <c r="A60" s="10" t="str">
        <f t="shared" si="0"/>
        <v>AUST-1122000</v>
      </c>
      <c r="B60" s="10" t="s">
        <v>630</v>
      </c>
      <c r="C60" s="152" t="s">
        <v>631</v>
      </c>
      <c r="D60" s="10">
        <v>12</v>
      </c>
      <c r="E60" s="181" t="s">
        <v>660</v>
      </c>
      <c r="F60">
        <v>2000</v>
      </c>
      <c r="J60" s="181">
        <v>337</v>
      </c>
      <c r="K60" s="10">
        <f t="shared" si="1"/>
        <v>134.80000000000001</v>
      </c>
      <c r="L60" s="10" t="s">
        <v>630</v>
      </c>
      <c r="M60" s="152" t="s">
        <v>631</v>
      </c>
      <c r="N60" s="10">
        <v>13</v>
      </c>
      <c r="O60" s="181" t="s">
        <v>661</v>
      </c>
      <c r="P60">
        <v>2000</v>
      </c>
      <c r="T60" s="181">
        <v>157</v>
      </c>
      <c r="U60" s="10">
        <f t="shared" si="2"/>
        <v>94.2</v>
      </c>
      <c r="W60" s="10" t="s">
        <v>630</v>
      </c>
      <c r="X60" s="152" t="s">
        <v>631</v>
      </c>
      <c r="Y60" s="10">
        <v>15</v>
      </c>
      <c r="Z60" s="181" t="s">
        <v>1281</v>
      </c>
      <c r="AA60" s="10">
        <f t="shared" si="3"/>
        <v>2000</v>
      </c>
      <c r="AE60" s="181">
        <f t="shared" si="4"/>
        <v>229</v>
      </c>
    </row>
    <row r="61" spans="1:31" s="10" customFormat="1" ht="15.75">
      <c r="A61" s="10" t="str">
        <f t="shared" si="0"/>
        <v>AUST-1122001</v>
      </c>
      <c r="B61" s="10" t="s">
        <v>630</v>
      </c>
      <c r="C61" s="152" t="s">
        <v>631</v>
      </c>
      <c r="D61" s="10">
        <v>12</v>
      </c>
      <c r="E61" s="181" t="s">
        <v>660</v>
      </c>
      <c r="F61">
        <v>2001</v>
      </c>
      <c r="J61" s="181">
        <v>341</v>
      </c>
      <c r="K61" s="10">
        <f t="shared" si="1"/>
        <v>136.4</v>
      </c>
      <c r="L61" s="10" t="s">
        <v>630</v>
      </c>
      <c r="M61" s="152" t="s">
        <v>631</v>
      </c>
      <c r="N61" s="10">
        <v>13</v>
      </c>
      <c r="O61" s="181" t="s">
        <v>661</v>
      </c>
      <c r="P61">
        <v>2001</v>
      </c>
      <c r="T61" s="181">
        <v>158</v>
      </c>
      <c r="U61" s="10">
        <f t="shared" si="2"/>
        <v>94.8</v>
      </c>
      <c r="W61" s="10" t="s">
        <v>630</v>
      </c>
      <c r="X61" s="152" t="s">
        <v>631</v>
      </c>
      <c r="Y61" s="10">
        <v>15</v>
      </c>
      <c r="Z61" s="181" t="s">
        <v>1281</v>
      </c>
      <c r="AA61" s="10">
        <f t="shared" si="3"/>
        <v>2001</v>
      </c>
      <c r="AE61" s="181">
        <f t="shared" si="4"/>
        <v>231.2</v>
      </c>
    </row>
    <row r="62" spans="1:31" s="10" customFormat="1" ht="15.75">
      <c r="A62" s="10" t="str">
        <f t="shared" si="0"/>
        <v>AUST-1122002</v>
      </c>
      <c r="B62" s="10" t="s">
        <v>630</v>
      </c>
      <c r="C62" s="152" t="s">
        <v>631</v>
      </c>
      <c r="D62" s="10">
        <v>12</v>
      </c>
      <c r="E62" s="181" t="s">
        <v>660</v>
      </c>
      <c r="F62">
        <v>2002</v>
      </c>
      <c r="J62" s="181">
        <v>341</v>
      </c>
      <c r="K62" s="10">
        <f t="shared" si="1"/>
        <v>136.4</v>
      </c>
      <c r="L62" s="10" t="s">
        <v>630</v>
      </c>
      <c r="M62" s="152" t="s">
        <v>631</v>
      </c>
      <c r="N62" s="10">
        <v>13</v>
      </c>
      <c r="O62" s="181" t="s">
        <v>661</v>
      </c>
      <c r="P62">
        <v>2002</v>
      </c>
      <c r="T62" s="181">
        <v>158</v>
      </c>
      <c r="U62" s="10">
        <f t="shared" si="2"/>
        <v>94.8</v>
      </c>
      <c r="W62" s="10" t="s">
        <v>630</v>
      </c>
      <c r="X62" s="152" t="s">
        <v>631</v>
      </c>
      <c r="Y62" s="10">
        <v>15</v>
      </c>
      <c r="Z62" s="181" t="s">
        <v>1281</v>
      </c>
      <c r="AA62" s="10">
        <f t="shared" si="3"/>
        <v>2002</v>
      </c>
      <c r="AE62" s="181">
        <f t="shared" si="4"/>
        <v>231.2</v>
      </c>
    </row>
    <row r="63" spans="1:31" s="10" customFormat="1" ht="15.75">
      <c r="A63" s="10" t="str">
        <f t="shared" si="0"/>
        <v>AUST-1122003</v>
      </c>
      <c r="B63" s="10" t="s">
        <v>630</v>
      </c>
      <c r="C63" s="152" t="s">
        <v>631</v>
      </c>
      <c r="D63" s="10">
        <v>12</v>
      </c>
      <c r="E63" s="181" t="s">
        <v>660</v>
      </c>
      <c r="F63">
        <v>2003</v>
      </c>
      <c r="J63" s="181">
        <v>346</v>
      </c>
      <c r="K63" s="10">
        <f t="shared" si="1"/>
        <v>138.4</v>
      </c>
      <c r="L63" s="10" t="s">
        <v>630</v>
      </c>
      <c r="M63" s="152" t="s">
        <v>631</v>
      </c>
      <c r="N63" s="10">
        <v>13</v>
      </c>
      <c r="O63" s="181" t="s">
        <v>661</v>
      </c>
      <c r="P63">
        <v>2003</v>
      </c>
      <c r="T63" s="181">
        <v>157</v>
      </c>
      <c r="U63" s="10">
        <f t="shared" si="2"/>
        <v>94.2</v>
      </c>
      <c r="W63" s="10" t="s">
        <v>630</v>
      </c>
      <c r="X63" s="152" t="s">
        <v>631</v>
      </c>
      <c r="Y63" s="10">
        <v>15</v>
      </c>
      <c r="Z63" s="181" t="s">
        <v>1281</v>
      </c>
      <c r="AA63" s="10">
        <f t="shared" si="3"/>
        <v>2003</v>
      </c>
      <c r="AE63" s="181">
        <f t="shared" si="4"/>
        <v>232.60000000000002</v>
      </c>
    </row>
    <row r="64" spans="1:31" s="10" customFormat="1" ht="15.75">
      <c r="A64" s="10" t="str">
        <f t="shared" si="0"/>
        <v>AUST-1122004</v>
      </c>
      <c r="B64" s="10" t="s">
        <v>630</v>
      </c>
      <c r="C64" s="152" t="s">
        <v>631</v>
      </c>
      <c r="D64" s="10">
        <v>12</v>
      </c>
      <c r="E64" s="181" t="s">
        <v>660</v>
      </c>
      <c r="F64">
        <v>2004</v>
      </c>
      <c r="J64" s="181">
        <v>350</v>
      </c>
      <c r="K64" s="10">
        <f t="shared" si="1"/>
        <v>140</v>
      </c>
      <c r="L64" s="10" t="s">
        <v>630</v>
      </c>
      <c r="M64" s="152" t="s">
        <v>631</v>
      </c>
      <c r="N64" s="10">
        <v>13</v>
      </c>
      <c r="O64" s="181" t="s">
        <v>661</v>
      </c>
      <c r="P64">
        <v>2004</v>
      </c>
      <c r="T64" s="181">
        <v>160</v>
      </c>
      <c r="U64" s="10">
        <f t="shared" si="2"/>
        <v>96</v>
      </c>
      <c r="W64" s="10" t="s">
        <v>630</v>
      </c>
      <c r="X64" s="152" t="s">
        <v>631</v>
      </c>
      <c r="Y64" s="10">
        <v>15</v>
      </c>
      <c r="Z64" s="181" t="s">
        <v>1281</v>
      </c>
      <c r="AA64" s="10">
        <f t="shared" si="3"/>
        <v>2004</v>
      </c>
      <c r="AE64" s="181">
        <f t="shared" si="4"/>
        <v>236</v>
      </c>
    </row>
    <row r="65" spans="1:31" s="10" customFormat="1" ht="15.75">
      <c r="A65" s="10" t="str">
        <f t="shared" si="0"/>
        <v>AUST-1122005</v>
      </c>
      <c r="B65" s="10" t="s">
        <v>630</v>
      </c>
      <c r="C65" s="152" t="s">
        <v>631</v>
      </c>
      <c r="D65" s="10">
        <v>12</v>
      </c>
      <c r="E65" s="181" t="s">
        <v>660</v>
      </c>
      <c r="F65">
        <v>2005</v>
      </c>
      <c r="J65" s="181">
        <v>368</v>
      </c>
      <c r="K65" s="10">
        <f t="shared" si="1"/>
        <v>147.19999999999999</v>
      </c>
      <c r="L65" s="10" t="s">
        <v>630</v>
      </c>
      <c r="M65" s="152" t="s">
        <v>631</v>
      </c>
      <c r="N65" s="10">
        <v>13</v>
      </c>
      <c r="O65" s="181" t="s">
        <v>661</v>
      </c>
      <c r="P65">
        <v>2005</v>
      </c>
      <c r="T65" s="181">
        <v>162</v>
      </c>
      <c r="U65" s="10">
        <f t="shared" si="2"/>
        <v>97.2</v>
      </c>
      <c r="W65" s="10" t="s">
        <v>630</v>
      </c>
      <c r="X65" s="152" t="s">
        <v>631</v>
      </c>
      <c r="Y65" s="10">
        <v>15</v>
      </c>
      <c r="Z65" s="181" t="s">
        <v>1281</v>
      </c>
      <c r="AA65" s="10">
        <f t="shared" si="3"/>
        <v>2005</v>
      </c>
      <c r="AE65" s="181">
        <f t="shared" si="4"/>
        <v>244.39999999999998</v>
      </c>
    </row>
    <row r="66" spans="1:31" s="10" customFormat="1" ht="15.75">
      <c r="A66" s="10" t="str">
        <f t="shared" si="0"/>
        <v>AUST-1122006</v>
      </c>
      <c r="B66" s="10" t="s">
        <v>630</v>
      </c>
      <c r="C66" s="152" t="s">
        <v>631</v>
      </c>
      <c r="D66" s="10">
        <v>12</v>
      </c>
      <c r="E66" s="181" t="s">
        <v>660</v>
      </c>
      <c r="F66">
        <v>2006</v>
      </c>
      <c r="J66" s="181">
        <v>376</v>
      </c>
      <c r="K66" s="10">
        <f t="shared" si="1"/>
        <v>150.4</v>
      </c>
      <c r="L66" s="10" t="s">
        <v>630</v>
      </c>
      <c r="M66" s="152" t="s">
        <v>631</v>
      </c>
      <c r="N66" s="10">
        <v>13</v>
      </c>
      <c r="O66" s="181" t="s">
        <v>661</v>
      </c>
      <c r="P66">
        <v>2006</v>
      </c>
      <c r="T66" s="181">
        <v>161</v>
      </c>
      <c r="U66" s="10">
        <f t="shared" si="2"/>
        <v>96.6</v>
      </c>
      <c r="W66" s="10" t="s">
        <v>630</v>
      </c>
      <c r="X66" s="152" t="s">
        <v>631</v>
      </c>
      <c r="Y66" s="10">
        <v>15</v>
      </c>
      <c r="Z66" s="181" t="s">
        <v>1281</v>
      </c>
      <c r="AA66" s="10">
        <f t="shared" si="3"/>
        <v>2006</v>
      </c>
      <c r="AE66" s="181">
        <f t="shared" si="4"/>
        <v>247</v>
      </c>
    </row>
    <row r="67" spans="1:31" s="10" customFormat="1" ht="15.75">
      <c r="A67" s="10" t="str">
        <f t="shared" si="0"/>
        <v>AUST-1122007</v>
      </c>
      <c r="B67" s="10" t="s">
        <v>630</v>
      </c>
      <c r="C67" s="152" t="s">
        <v>631</v>
      </c>
      <c r="D67" s="10">
        <v>12</v>
      </c>
      <c r="E67" s="181" t="s">
        <v>660</v>
      </c>
      <c r="F67">
        <v>2007</v>
      </c>
      <c r="J67" s="181">
        <v>386</v>
      </c>
      <c r="K67" s="10">
        <f t="shared" si="1"/>
        <v>154.4</v>
      </c>
      <c r="L67" s="10" t="s">
        <v>630</v>
      </c>
      <c r="M67" s="152" t="s">
        <v>631</v>
      </c>
      <c r="N67" s="10">
        <v>13</v>
      </c>
      <c r="O67" s="181" t="s">
        <v>661</v>
      </c>
      <c r="P67">
        <v>2007</v>
      </c>
      <c r="T67" s="181">
        <v>161</v>
      </c>
      <c r="U67" s="10">
        <f t="shared" si="2"/>
        <v>96.6</v>
      </c>
      <c r="W67" s="10" t="s">
        <v>630</v>
      </c>
      <c r="X67" s="152" t="s">
        <v>631</v>
      </c>
      <c r="Y67" s="10">
        <v>15</v>
      </c>
      <c r="Z67" s="181" t="s">
        <v>1281</v>
      </c>
      <c r="AA67" s="10">
        <f t="shared" si="3"/>
        <v>2007</v>
      </c>
      <c r="AE67" s="181">
        <f t="shared" si="4"/>
        <v>251</v>
      </c>
    </row>
    <row r="68" spans="1:31" s="10" customFormat="1" ht="15.75">
      <c r="A68" s="10" t="str">
        <f t="shared" si="0"/>
        <v>AUST-1122008</v>
      </c>
      <c r="B68" s="10" t="s">
        <v>630</v>
      </c>
      <c r="C68" s="152" t="s">
        <v>631</v>
      </c>
      <c r="D68" s="10">
        <v>12</v>
      </c>
      <c r="E68" s="181" t="s">
        <v>660</v>
      </c>
      <c r="F68">
        <v>2008</v>
      </c>
      <c r="J68" s="181">
        <v>402</v>
      </c>
      <c r="K68" s="10">
        <f t="shared" si="1"/>
        <v>160.80000000000001</v>
      </c>
      <c r="L68" s="10" t="s">
        <v>630</v>
      </c>
      <c r="M68" s="152" t="s">
        <v>631</v>
      </c>
      <c r="N68" s="10">
        <v>13</v>
      </c>
      <c r="O68" s="181" t="s">
        <v>661</v>
      </c>
      <c r="P68">
        <v>2008</v>
      </c>
      <c r="T68" s="181">
        <v>171</v>
      </c>
      <c r="U68" s="10">
        <f t="shared" si="2"/>
        <v>102.6</v>
      </c>
      <c r="W68" s="10" t="s">
        <v>630</v>
      </c>
      <c r="X68" s="152" t="s">
        <v>631</v>
      </c>
      <c r="Y68" s="10">
        <v>15</v>
      </c>
      <c r="Z68" s="181" t="s">
        <v>1281</v>
      </c>
      <c r="AA68" s="10">
        <f t="shared" si="3"/>
        <v>2008</v>
      </c>
      <c r="AE68" s="181">
        <f t="shared" si="4"/>
        <v>263.39999999999998</v>
      </c>
    </row>
    <row r="69" spans="1:31" s="10" customFormat="1" ht="15.75">
      <c r="A69" s="10" t="str">
        <f t="shared" si="0"/>
        <v>AUST-1122009</v>
      </c>
      <c r="B69" s="10" t="s">
        <v>630</v>
      </c>
      <c r="C69" s="152" t="s">
        <v>631</v>
      </c>
      <c r="D69" s="10">
        <v>12</v>
      </c>
      <c r="E69" s="181" t="s">
        <v>660</v>
      </c>
      <c r="F69">
        <v>2009</v>
      </c>
      <c r="J69" s="181">
        <v>415</v>
      </c>
      <c r="K69" s="10">
        <f t="shared" si="1"/>
        <v>166</v>
      </c>
      <c r="L69" s="10" t="s">
        <v>630</v>
      </c>
      <c r="M69" s="152" t="s">
        <v>631</v>
      </c>
      <c r="N69" s="10">
        <v>13</v>
      </c>
      <c r="O69" s="181" t="s">
        <v>661</v>
      </c>
      <c r="P69">
        <v>2009</v>
      </c>
      <c r="T69" s="181">
        <v>171</v>
      </c>
      <c r="U69" s="10">
        <f t="shared" si="2"/>
        <v>102.6</v>
      </c>
      <c r="W69" s="10" t="s">
        <v>630</v>
      </c>
      <c r="X69" s="152" t="s">
        <v>631</v>
      </c>
      <c r="Y69" s="10">
        <v>15</v>
      </c>
      <c r="Z69" s="181" t="s">
        <v>1281</v>
      </c>
      <c r="AA69" s="10">
        <f t="shared" si="3"/>
        <v>2009</v>
      </c>
      <c r="AE69" s="181">
        <f t="shared" si="4"/>
        <v>268.60000000000002</v>
      </c>
    </row>
    <row r="70" spans="1:31" s="10" customFormat="1" ht="15.75">
      <c r="A70" s="10" t="str">
        <f t="shared" si="0"/>
        <v>AUST-1122010</v>
      </c>
      <c r="B70" s="10" t="s">
        <v>630</v>
      </c>
      <c r="C70" s="152" t="s">
        <v>631</v>
      </c>
      <c r="D70" s="10">
        <v>12</v>
      </c>
      <c r="E70" s="181" t="s">
        <v>660</v>
      </c>
      <c r="F70">
        <v>2010</v>
      </c>
      <c r="J70" s="181">
        <v>420</v>
      </c>
      <c r="K70" s="10">
        <f t="shared" si="1"/>
        <v>168</v>
      </c>
      <c r="L70" s="10" t="s">
        <v>630</v>
      </c>
      <c r="M70" s="152" t="s">
        <v>631</v>
      </c>
      <c r="N70" s="10">
        <v>13</v>
      </c>
      <c r="O70" s="181" t="s">
        <v>661</v>
      </c>
      <c r="P70">
        <v>2010</v>
      </c>
      <c r="T70" s="181">
        <v>169</v>
      </c>
      <c r="U70" s="10">
        <f t="shared" si="2"/>
        <v>101.4</v>
      </c>
      <c r="W70" s="10" t="s">
        <v>630</v>
      </c>
      <c r="X70" s="152" t="s">
        <v>631</v>
      </c>
      <c r="Y70" s="10">
        <v>15</v>
      </c>
      <c r="Z70" s="181" t="s">
        <v>1281</v>
      </c>
      <c r="AA70" s="10">
        <f t="shared" si="3"/>
        <v>2010</v>
      </c>
      <c r="AE70" s="181">
        <f t="shared" si="4"/>
        <v>269.39999999999998</v>
      </c>
    </row>
    <row r="71" spans="1:31" s="10" customFormat="1" ht="15.75">
      <c r="A71" s="10" t="str">
        <f t="shared" ref="A71:A78" si="5">CONCATENATE(B71,C71,D71,F71)</f>
        <v>AUST-1122011</v>
      </c>
      <c r="B71" s="10" t="s">
        <v>630</v>
      </c>
      <c r="C71" s="152" t="s">
        <v>631</v>
      </c>
      <c r="D71" s="10">
        <v>12</v>
      </c>
      <c r="E71" s="181" t="s">
        <v>660</v>
      </c>
      <c r="F71">
        <v>2011</v>
      </c>
      <c r="J71" s="181">
        <v>429</v>
      </c>
      <c r="K71" s="10">
        <f t="shared" ref="K71:K78" si="6">ROUND(J71*K$5,1)</f>
        <v>171.6</v>
      </c>
      <c r="L71" s="10" t="s">
        <v>630</v>
      </c>
      <c r="M71" s="152" t="s">
        <v>631</v>
      </c>
      <c r="N71" s="10">
        <v>13</v>
      </c>
      <c r="O71" s="181" t="s">
        <v>661</v>
      </c>
      <c r="P71">
        <v>2011</v>
      </c>
      <c r="T71" s="181">
        <v>171</v>
      </c>
      <c r="U71" s="10">
        <f t="shared" ref="U71:U78" si="7">ROUND(T71*U$5,1)</f>
        <v>102.6</v>
      </c>
      <c r="W71" s="10" t="s">
        <v>630</v>
      </c>
      <c r="X71" s="152" t="s">
        <v>631</v>
      </c>
      <c r="Y71" s="10">
        <v>15</v>
      </c>
      <c r="Z71" s="181" t="s">
        <v>1281</v>
      </c>
      <c r="AA71" s="10">
        <f t="shared" si="3"/>
        <v>2011</v>
      </c>
      <c r="AE71" s="181">
        <f t="shared" si="4"/>
        <v>274.2</v>
      </c>
    </row>
    <row r="72" spans="1:31" s="10" customFormat="1" ht="15.75">
      <c r="A72" s="10" t="str">
        <f t="shared" si="5"/>
        <v>AUST-1122012</v>
      </c>
      <c r="B72" s="10" t="s">
        <v>630</v>
      </c>
      <c r="C72" s="152" t="s">
        <v>631</v>
      </c>
      <c r="D72" s="10">
        <v>12</v>
      </c>
      <c r="E72" s="181" t="s">
        <v>660</v>
      </c>
      <c r="F72">
        <v>2012</v>
      </c>
      <c r="J72" s="181">
        <v>437</v>
      </c>
      <c r="K72" s="10">
        <f t="shared" si="6"/>
        <v>174.8</v>
      </c>
      <c r="L72" s="10" t="s">
        <v>630</v>
      </c>
      <c r="M72" s="152" t="s">
        <v>631</v>
      </c>
      <c r="N72" s="10">
        <v>13</v>
      </c>
      <c r="O72" s="181" t="s">
        <v>661</v>
      </c>
      <c r="P72">
        <v>2012</v>
      </c>
      <c r="T72" s="181">
        <v>173</v>
      </c>
      <c r="U72" s="10">
        <f t="shared" si="7"/>
        <v>103.8</v>
      </c>
      <c r="W72" s="10" t="s">
        <v>630</v>
      </c>
      <c r="X72" s="152" t="s">
        <v>631</v>
      </c>
      <c r="Y72" s="10">
        <v>15</v>
      </c>
      <c r="Z72" s="181" t="s">
        <v>1281</v>
      </c>
      <c r="AA72" s="10">
        <f t="shared" ref="AA72:AA78" si="8">AA71+1</f>
        <v>2012</v>
      </c>
      <c r="AE72" s="181">
        <f t="shared" ref="AE72:AE78" si="9">K72+U72</f>
        <v>278.60000000000002</v>
      </c>
    </row>
    <row r="73" spans="1:31" s="10" customFormat="1" ht="15.75">
      <c r="A73" s="10" t="str">
        <f t="shared" si="5"/>
        <v>AUST-1122013</v>
      </c>
      <c r="B73" s="10" t="s">
        <v>630</v>
      </c>
      <c r="C73" s="152" t="s">
        <v>631</v>
      </c>
      <c r="D73" s="10">
        <v>12</v>
      </c>
      <c r="E73" s="181" t="s">
        <v>660</v>
      </c>
      <c r="F73">
        <v>2013</v>
      </c>
      <c r="J73" s="182">
        <v>437</v>
      </c>
      <c r="K73" s="10">
        <f t="shared" si="6"/>
        <v>174.8</v>
      </c>
      <c r="L73" s="10" t="s">
        <v>630</v>
      </c>
      <c r="M73" s="152" t="s">
        <v>631</v>
      </c>
      <c r="N73" s="10">
        <v>13</v>
      </c>
      <c r="O73" s="181" t="s">
        <v>661</v>
      </c>
      <c r="P73">
        <v>2013</v>
      </c>
      <c r="T73" s="182">
        <v>165</v>
      </c>
      <c r="U73" s="10">
        <f t="shared" si="7"/>
        <v>99</v>
      </c>
      <c r="W73" s="10" t="s">
        <v>630</v>
      </c>
      <c r="X73" s="152" t="s">
        <v>631</v>
      </c>
      <c r="Y73" s="10">
        <v>15</v>
      </c>
      <c r="Z73" s="181" t="s">
        <v>1281</v>
      </c>
      <c r="AA73" s="10">
        <f t="shared" si="8"/>
        <v>2013</v>
      </c>
      <c r="AE73" s="181">
        <f t="shared" si="9"/>
        <v>273.8</v>
      </c>
    </row>
    <row r="74" spans="1:31" s="10" customFormat="1" ht="15.75">
      <c r="A74" s="10" t="str">
        <f t="shared" si="5"/>
        <v>AUST-1122014</v>
      </c>
      <c r="B74" s="10" t="s">
        <v>630</v>
      </c>
      <c r="C74" s="152" t="s">
        <v>631</v>
      </c>
      <c r="D74" s="10">
        <v>12</v>
      </c>
      <c r="E74" s="181" t="s">
        <v>660</v>
      </c>
      <c r="F74">
        <v>2014</v>
      </c>
      <c r="J74" s="182">
        <v>450</v>
      </c>
      <c r="K74" s="10">
        <f t="shared" si="6"/>
        <v>180</v>
      </c>
      <c r="L74" s="10" t="s">
        <v>630</v>
      </c>
      <c r="M74" s="152" t="s">
        <v>631</v>
      </c>
      <c r="N74" s="10">
        <v>13</v>
      </c>
      <c r="O74" s="181" t="s">
        <v>661</v>
      </c>
      <c r="P74">
        <v>2014</v>
      </c>
      <c r="T74" s="182">
        <v>166</v>
      </c>
      <c r="U74" s="10">
        <f t="shared" si="7"/>
        <v>99.6</v>
      </c>
      <c r="W74" s="10" t="s">
        <v>630</v>
      </c>
      <c r="X74" s="152" t="s">
        <v>631</v>
      </c>
      <c r="Y74" s="10">
        <v>15</v>
      </c>
      <c r="Z74" s="181" t="s">
        <v>1281</v>
      </c>
      <c r="AA74" s="10">
        <f t="shared" si="8"/>
        <v>2014</v>
      </c>
      <c r="AE74" s="181">
        <f t="shared" si="9"/>
        <v>279.60000000000002</v>
      </c>
    </row>
    <row r="75" spans="1:31" s="10" customFormat="1" ht="15.75">
      <c r="A75" s="10" t="str">
        <f t="shared" si="5"/>
        <v>AUST-1122015</v>
      </c>
      <c r="B75" s="10" t="s">
        <v>630</v>
      </c>
      <c r="C75" s="152" t="s">
        <v>631</v>
      </c>
      <c r="D75" s="10">
        <v>12</v>
      </c>
      <c r="E75" s="181" t="s">
        <v>660</v>
      </c>
      <c r="F75">
        <v>2015</v>
      </c>
      <c r="J75" s="182">
        <v>454</v>
      </c>
      <c r="K75" s="10">
        <f t="shared" si="6"/>
        <v>181.6</v>
      </c>
      <c r="L75" s="10" t="s">
        <v>630</v>
      </c>
      <c r="M75" s="152" t="s">
        <v>631</v>
      </c>
      <c r="N75" s="10">
        <v>13</v>
      </c>
      <c r="O75" s="181" t="s">
        <v>661</v>
      </c>
      <c r="P75">
        <v>2015</v>
      </c>
      <c r="T75" s="182">
        <v>172</v>
      </c>
      <c r="U75" s="10">
        <f t="shared" si="7"/>
        <v>103.2</v>
      </c>
      <c r="W75" s="10" t="s">
        <v>630</v>
      </c>
      <c r="X75" s="152" t="s">
        <v>631</v>
      </c>
      <c r="Y75" s="10">
        <v>15</v>
      </c>
      <c r="Z75" s="181" t="s">
        <v>1281</v>
      </c>
      <c r="AA75" s="10">
        <f t="shared" si="8"/>
        <v>2015</v>
      </c>
      <c r="AE75" s="181">
        <f t="shared" si="9"/>
        <v>284.8</v>
      </c>
    </row>
    <row r="76" spans="1:31" s="10" customFormat="1" ht="15.75">
      <c r="A76" s="10" t="str">
        <f t="shared" si="5"/>
        <v>AUST-1122016</v>
      </c>
      <c r="B76" s="10" t="s">
        <v>630</v>
      </c>
      <c r="C76" s="152" t="s">
        <v>631</v>
      </c>
      <c r="D76" s="10">
        <v>12</v>
      </c>
      <c r="E76" s="181" t="s">
        <v>660</v>
      </c>
      <c r="F76">
        <v>2016</v>
      </c>
      <c r="J76" s="182">
        <v>455</v>
      </c>
      <c r="K76" s="10">
        <f t="shared" si="6"/>
        <v>182</v>
      </c>
      <c r="L76" s="10" t="s">
        <v>630</v>
      </c>
      <c r="M76" s="152" t="s">
        <v>631</v>
      </c>
      <c r="N76" s="10">
        <v>13</v>
      </c>
      <c r="O76" s="181" t="s">
        <v>661</v>
      </c>
      <c r="P76">
        <v>2016</v>
      </c>
      <c r="T76" s="182">
        <v>172</v>
      </c>
      <c r="U76" s="10">
        <f t="shared" si="7"/>
        <v>103.2</v>
      </c>
      <c r="W76" s="10" t="s">
        <v>630</v>
      </c>
      <c r="X76" s="152" t="s">
        <v>631</v>
      </c>
      <c r="Y76" s="10">
        <v>15</v>
      </c>
      <c r="Z76" s="181" t="s">
        <v>1281</v>
      </c>
      <c r="AA76" s="10">
        <f t="shared" si="8"/>
        <v>2016</v>
      </c>
      <c r="AE76" s="181">
        <f t="shared" si="9"/>
        <v>285.2</v>
      </c>
    </row>
    <row r="77" spans="1:31" s="10" customFormat="1" ht="15.75">
      <c r="A77" s="10" t="str">
        <f t="shared" si="5"/>
        <v>AUST-1122017</v>
      </c>
      <c r="B77" s="10" t="s">
        <v>630</v>
      </c>
      <c r="C77" s="152" t="s">
        <v>631</v>
      </c>
      <c r="D77" s="10">
        <v>12</v>
      </c>
      <c r="E77" s="181" t="s">
        <v>660</v>
      </c>
      <c r="F77">
        <v>2017</v>
      </c>
      <c r="J77" s="182">
        <v>461</v>
      </c>
      <c r="K77" s="10">
        <f t="shared" si="6"/>
        <v>184.4</v>
      </c>
      <c r="L77" s="10" t="s">
        <v>630</v>
      </c>
      <c r="M77" s="152" t="s">
        <v>631</v>
      </c>
      <c r="N77" s="10">
        <v>13</v>
      </c>
      <c r="O77" s="181" t="s">
        <v>661</v>
      </c>
      <c r="P77">
        <v>2017</v>
      </c>
      <c r="T77" s="182">
        <v>171</v>
      </c>
      <c r="U77" s="10">
        <f t="shared" si="7"/>
        <v>102.6</v>
      </c>
      <c r="W77" s="10" t="s">
        <v>630</v>
      </c>
      <c r="X77" s="152" t="s">
        <v>631</v>
      </c>
      <c r="Y77" s="10">
        <v>15</v>
      </c>
      <c r="Z77" s="181" t="s">
        <v>1281</v>
      </c>
      <c r="AA77" s="10">
        <f t="shared" si="8"/>
        <v>2017</v>
      </c>
      <c r="AE77" s="181">
        <f t="shared" si="9"/>
        <v>287</v>
      </c>
    </row>
    <row r="78" spans="1:31" s="10" customFormat="1" ht="15.75">
      <c r="A78" s="10" t="str">
        <f t="shared" si="5"/>
        <v>AUST-1122018</v>
      </c>
      <c r="B78" s="10" t="s">
        <v>630</v>
      </c>
      <c r="C78" s="152" t="s">
        <v>631</v>
      </c>
      <c r="D78" s="10">
        <v>12</v>
      </c>
      <c r="E78" s="181" t="s">
        <v>660</v>
      </c>
      <c r="F78">
        <v>2018</v>
      </c>
      <c r="J78" s="182">
        <v>464</v>
      </c>
      <c r="K78" s="10">
        <f t="shared" si="6"/>
        <v>185.6</v>
      </c>
      <c r="L78" s="10" t="s">
        <v>630</v>
      </c>
      <c r="M78" s="152" t="s">
        <v>631</v>
      </c>
      <c r="N78" s="10">
        <v>13</v>
      </c>
      <c r="O78" s="181" t="s">
        <v>661</v>
      </c>
      <c r="P78">
        <v>2018</v>
      </c>
      <c r="T78" s="182">
        <v>171</v>
      </c>
      <c r="U78" s="10">
        <f t="shared" si="7"/>
        <v>102.6</v>
      </c>
      <c r="W78" s="10" t="s">
        <v>630</v>
      </c>
      <c r="X78" s="152" t="s">
        <v>631</v>
      </c>
      <c r="Y78" s="10">
        <v>15</v>
      </c>
      <c r="Z78" s="181" t="s">
        <v>1281</v>
      </c>
      <c r="AA78" s="10">
        <f t="shared" si="8"/>
        <v>2018</v>
      </c>
      <c r="AE78" s="181">
        <f t="shared" si="9"/>
        <v>288.2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4:AZ112"/>
  <sheetViews>
    <sheetView workbookViewId="0">
      <selection activeCell="A7" sqref="A7:A112"/>
    </sheetView>
  </sheetViews>
  <sheetFormatPr defaultRowHeight="15"/>
  <cols>
    <col min="1" max="1" width="11.28515625" customWidth="1"/>
    <col min="14" max="14" width="11.42578125" customWidth="1"/>
    <col min="15" max="16" width="12.5703125" customWidth="1"/>
    <col min="24" max="30" width="9.140625" style="10"/>
    <col min="38" max="38" width="12.140625" style="10" customWidth="1"/>
    <col min="39" max="44" width="9.140625" style="10"/>
  </cols>
  <sheetData>
    <row r="4" spans="1:52">
      <c r="C4" s="662" t="s">
        <v>803</v>
      </c>
      <c r="D4" s="663"/>
      <c r="E4" s="663"/>
      <c r="F4" s="663"/>
      <c r="G4" s="664"/>
      <c r="H4" s="662" t="s">
        <v>804</v>
      </c>
      <c r="I4" s="663"/>
      <c r="J4" s="663"/>
      <c r="K4" s="663"/>
      <c r="L4" s="663"/>
      <c r="M4" s="664"/>
      <c r="N4" s="662" t="s">
        <v>801</v>
      </c>
      <c r="O4" s="664"/>
    </row>
    <row r="5" spans="1:52" s="434" customFormat="1" ht="150">
      <c r="A5" s="434" t="s">
        <v>801</v>
      </c>
      <c r="B5" s="434" t="s">
        <v>225</v>
      </c>
      <c r="C5" s="434" t="s">
        <v>1290</v>
      </c>
      <c r="D5" s="434" t="s">
        <v>1291</v>
      </c>
      <c r="E5" s="434" t="s">
        <v>1292</v>
      </c>
      <c r="F5" s="249" t="s">
        <v>1293</v>
      </c>
      <c r="G5" s="258"/>
      <c r="H5" s="434" t="s">
        <v>1287</v>
      </c>
      <c r="I5" s="434" t="s">
        <v>1288</v>
      </c>
      <c r="J5" s="434" t="s">
        <v>1289</v>
      </c>
      <c r="K5" s="249" t="s">
        <v>1285</v>
      </c>
      <c r="L5" s="257"/>
      <c r="M5" s="258" t="s">
        <v>806</v>
      </c>
      <c r="N5" s="256" t="s">
        <v>802</v>
      </c>
      <c r="O5" s="258" t="s">
        <v>1294</v>
      </c>
      <c r="Q5" s="434" t="s">
        <v>1282</v>
      </c>
      <c r="R5" s="434" t="s">
        <v>225</v>
      </c>
      <c r="S5" s="434" t="s">
        <v>819</v>
      </c>
      <c r="T5" s="434" t="s">
        <v>820</v>
      </c>
      <c r="U5" s="434" t="s">
        <v>821</v>
      </c>
      <c r="V5" s="434" t="s">
        <v>817</v>
      </c>
      <c r="W5" s="434" t="s">
        <v>818</v>
      </c>
      <c r="X5" s="434" t="s">
        <v>1283</v>
      </c>
      <c r="Y5" s="249" t="s">
        <v>225</v>
      </c>
      <c r="Z5" s="249" t="s">
        <v>819</v>
      </c>
      <c r="AA5" s="249" t="s">
        <v>820</v>
      </c>
      <c r="AB5" s="249" t="s">
        <v>821</v>
      </c>
      <c r="AC5" s="249" t="s">
        <v>817</v>
      </c>
      <c r="AD5" s="249" t="s">
        <v>818</v>
      </c>
      <c r="AE5" s="434" t="s">
        <v>1284</v>
      </c>
      <c r="AF5" s="434" t="s">
        <v>225</v>
      </c>
      <c r="AG5" s="434" t="s">
        <v>819</v>
      </c>
      <c r="AH5" s="434" t="s">
        <v>820</v>
      </c>
      <c r="AI5" s="434" t="s">
        <v>821</v>
      </c>
      <c r="AJ5" s="434" t="s">
        <v>817</v>
      </c>
      <c r="AK5" s="434" t="s">
        <v>818</v>
      </c>
      <c r="AL5" s="249" t="s">
        <v>1285</v>
      </c>
      <c r="AM5" s="249" t="s">
        <v>225</v>
      </c>
      <c r="AN5" s="249" t="s">
        <v>819</v>
      </c>
      <c r="AO5" s="249" t="s">
        <v>820</v>
      </c>
      <c r="AP5" s="249" t="s">
        <v>821</v>
      </c>
      <c r="AQ5" s="249" t="s">
        <v>817</v>
      </c>
      <c r="AR5" s="249" t="s">
        <v>818</v>
      </c>
      <c r="AT5" s="434" t="s">
        <v>1286</v>
      </c>
      <c r="AU5" s="434" t="s">
        <v>225</v>
      </c>
      <c r="AV5" s="434" t="s">
        <v>819</v>
      </c>
      <c r="AW5" s="434" t="s">
        <v>820</v>
      </c>
      <c r="AX5" s="434" t="s">
        <v>821</v>
      </c>
      <c r="AY5" s="434" t="s">
        <v>817</v>
      </c>
      <c r="AZ5" s="434" t="s">
        <v>818</v>
      </c>
    </row>
    <row r="6" spans="1:52">
      <c r="A6" s="152">
        <v>45</v>
      </c>
      <c r="B6" s="251">
        <v>1912</v>
      </c>
      <c r="C6" s="259">
        <f>W6</f>
        <v>1</v>
      </c>
      <c r="D6" s="152">
        <f t="shared" ref="D6:D66" si="0">AD6</f>
        <v>1</v>
      </c>
      <c r="E6" s="152">
        <f>AK6</f>
        <v>0</v>
      </c>
      <c r="F6" s="152">
        <f t="shared" ref="F6:F66" si="1">AR6</f>
        <v>1</v>
      </c>
      <c r="G6" s="260">
        <v>0</v>
      </c>
      <c r="H6" s="259">
        <v>0.6</v>
      </c>
      <c r="I6" s="152">
        <v>0.2</v>
      </c>
      <c r="J6" s="152">
        <v>0</v>
      </c>
      <c r="K6" s="152">
        <v>0.2</v>
      </c>
      <c r="L6" s="152">
        <v>0</v>
      </c>
      <c r="M6" s="260">
        <f>H6+I6+J6+K6+L6</f>
        <v>1</v>
      </c>
      <c r="N6" s="259">
        <f>C6*H6+D6*I6+E6*J6+F6*K6+G6*L6</f>
        <v>1</v>
      </c>
      <c r="O6" s="260">
        <f t="shared" ref="O6:O65" si="2">ROUND(O7*N6,1)</f>
        <v>18.600000000000001</v>
      </c>
      <c r="P6" s="253"/>
      <c r="Q6" s="152">
        <v>9</v>
      </c>
      <c r="R6" s="152">
        <v>1912</v>
      </c>
      <c r="S6" s="152"/>
      <c r="T6" s="152"/>
      <c r="U6" s="152"/>
      <c r="V6" s="152">
        <v>32</v>
      </c>
      <c r="W6">
        <f t="shared" ref="W6:W65" si="3">ROUND(V6/V7,3)</f>
        <v>1</v>
      </c>
      <c r="X6" s="152">
        <v>19</v>
      </c>
      <c r="Y6" s="152">
        <v>1912</v>
      </c>
      <c r="Z6" s="152">
        <v>4</v>
      </c>
      <c r="AA6" s="152"/>
      <c r="AB6" s="152"/>
      <c r="AC6" s="152">
        <f t="shared" ref="AC6:AC69" si="4">Z6</f>
        <v>4</v>
      </c>
      <c r="AD6" s="10">
        <f t="shared" ref="AD6:AD66" si="5">ROUND(AC6/AC7,3)</f>
        <v>1</v>
      </c>
      <c r="AE6" s="178">
        <v>17</v>
      </c>
      <c r="AF6" s="178">
        <v>1912</v>
      </c>
      <c r="AG6" s="178"/>
      <c r="AH6" s="178"/>
      <c r="AI6" s="178"/>
      <c r="AJ6" s="178"/>
      <c r="AL6" s="152">
        <v>50</v>
      </c>
      <c r="AM6" s="152">
        <v>1912</v>
      </c>
      <c r="AN6" s="152">
        <v>11</v>
      </c>
      <c r="AO6" s="152"/>
      <c r="AP6" s="152"/>
      <c r="AQ6" s="152">
        <f t="shared" ref="AQ6:AQ69" si="6">AN6</f>
        <v>11</v>
      </c>
      <c r="AR6" s="10">
        <f t="shared" ref="AR6:AR66" si="7">ROUND(AQ6/AQ7,3)</f>
        <v>1</v>
      </c>
      <c r="AU6">
        <f>AM6</f>
        <v>1912</v>
      </c>
    </row>
    <row r="7" spans="1:52">
      <c r="A7" s="152">
        <v>45</v>
      </c>
      <c r="B7" s="251">
        <f>B6+1</f>
        <v>1913</v>
      </c>
      <c r="C7" s="259">
        <f t="shared" ref="C7:C70" si="8">W7</f>
        <v>1</v>
      </c>
      <c r="D7" s="152">
        <f t="shared" si="0"/>
        <v>1</v>
      </c>
      <c r="E7" s="152">
        <f t="shared" ref="E7:E70" si="9">AK7</f>
        <v>0</v>
      </c>
      <c r="F7" s="152">
        <f t="shared" si="1"/>
        <v>1</v>
      </c>
      <c r="G7" s="260">
        <f t="shared" ref="G7:G70" si="10">AZ7</f>
        <v>0</v>
      </c>
      <c r="H7" s="259">
        <v>0.6</v>
      </c>
      <c r="I7" s="152">
        <v>0.2</v>
      </c>
      <c r="J7" s="152">
        <v>0</v>
      </c>
      <c r="K7" s="152">
        <v>0.2</v>
      </c>
      <c r="L7" s="152">
        <v>0</v>
      </c>
      <c r="M7" s="260">
        <f t="shared" ref="M7:M70" si="11">H7+I7+J7+K7+L7</f>
        <v>1</v>
      </c>
      <c r="N7" s="259">
        <f t="shared" ref="N7:N70" si="12">C7*H7+D7*I7+E7*J7+F7*K7+G7*L7</f>
        <v>1</v>
      </c>
      <c r="O7" s="260">
        <f t="shared" si="2"/>
        <v>18.600000000000001</v>
      </c>
      <c r="P7" s="253"/>
      <c r="Q7" s="152">
        <v>9</v>
      </c>
      <c r="R7" s="152">
        <f>R6+1</f>
        <v>1913</v>
      </c>
      <c r="S7" s="152"/>
      <c r="T7" s="152"/>
      <c r="U7" s="152"/>
      <c r="V7" s="152">
        <v>32</v>
      </c>
      <c r="W7">
        <f t="shared" si="3"/>
        <v>1</v>
      </c>
      <c r="X7" s="152">
        <v>19</v>
      </c>
      <c r="Y7" s="152">
        <f>Y6+1</f>
        <v>1913</v>
      </c>
      <c r="Z7" s="152">
        <v>4</v>
      </c>
      <c r="AA7" s="152"/>
      <c r="AB7" s="152"/>
      <c r="AC7" s="152">
        <f t="shared" si="4"/>
        <v>4</v>
      </c>
      <c r="AD7" s="10">
        <f t="shared" si="5"/>
        <v>1</v>
      </c>
      <c r="AE7" s="178">
        <v>17</v>
      </c>
      <c r="AF7" s="178">
        <f>AF6+1</f>
        <v>1913</v>
      </c>
      <c r="AG7" s="178"/>
      <c r="AH7" s="178"/>
      <c r="AI7" s="178"/>
      <c r="AJ7" s="178"/>
      <c r="AL7" s="152">
        <v>50</v>
      </c>
      <c r="AM7" s="152">
        <f>AM6+1</f>
        <v>1913</v>
      </c>
      <c r="AN7" s="152">
        <v>11</v>
      </c>
      <c r="AO7" s="152"/>
      <c r="AP7" s="152"/>
      <c r="AQ7" s="152">
        <f t="shared" si="6"/>
        <v>11</v>
      </c>
      <c r="AR7" s="10">
        <f t="shared" si="7"/>
        <v>1</v>
      </c>
      <c r="AU7">
        <f t="shared" ref="AU7:AU66" si="13">AM7</f>
        <v>1913</v>
      </c>
    </row>
    <row r="8" spans="1:52">
      <c r="A8" s="152">
        <v>45</v>
      </c>
      <c r="B8" s="251">
        <f t="shared" ref="B8:B64" si="14">B7+1</f>
        <v>1914</v>
      </c>
      <c r="C8" s="259">
        <f t="shared" si="8"/>
        <v>1</v>
      </c>
      <c r="D8" s="152">
        <f t="shared" si="0"/>
        <v>1</v>
      </c>
      <c r="E8" s="152">
        <f t="shared" si="9"/>
        <v>0</v>
      </c>
      <c r="F8" s="152">
        <f t="shared" si="1"/>
        <v>1</v>
      </c>
      <c r="G8" s="260">
        <f t="shared" si="10"/>
        <v>0</v>
      </c>
      <c r="H8" s="259">
        <v>0.6</v>
      </c>
      <c r="I8" s="152">
        <v>0.2</v>
      </c>
      <c r="J8" s="152">
        <v>0</v>
      </c>
      <c r="K8" s="152">
        <v>0.2</v>
      </c>
      <c r="L8" s="152">
        <v>0</v>
      </c>
      <c r="M8" s="260">
        <f t="shared" si="11"/>
        <v>1</v>
      </c>
      <c r="N8" s="259">
        <f t="shared" si="12"/>
        <v>1</v>
      </c>
      <c r="O8" s="260">
        <f t="shared" si="2"/>
        <v>18.600000000000001</v>
      </c>
      <c r="P8" s="253"/>
      <c r="Q8" s="152">
        <v>9</v>
      </c>
      <c r="R8" s="152">
        <f t="shared" ref="R8:R64" si="15">R7+1</f>
        <v>1914</v>
      </c>
      <c r="S8" s="152"/>
      <c r="T8" s="152"/>
      <c r="U8" s="152"/>
      <c r="V8" s="152">
        <v>32</v>
      </c>
      <c r="W8">
        <f t="shared" si="3"/>
        <v>1</v>
      </c>
      <c r="X8" s="152">
        <v>19</v>
      </c>
      <c r="Y8" s="152">
        <f t="shared" ref="Y8:Y63" si="16">Y7+1</f>
        <v>1914</v>
      </c>
      <c r="Z8" s="152">
        <v>4</v>
      </c>
      <c r="AA8" s="152"/>
      <c r="AB8" s="152"/>
      <c r="AC8" s="152">
        <f t="shared" si="4"/>
        <v>4</v>
      </c>
      <c r="AD8" s="10">
        <f t="shared" si="5"/>
        <v>1</v>
      </c>
      <c r="AE8" s="178">
        <v>17</v>
      </c>
      <c r="AF8" s="178">
        <f t="shared" ref="AF8:AF63" si="17">AF7+1</f>
        <v>1914</v>
      </c>
      <c r="AG8" s="178"/>
      <c r="AH8" s="178"/>
      <c r="AI8" s="178"/>
      <c r="AJ8" s="178"/>
      <c r="AL8" s="152">
        <v>50</v>
      </c>
      <c r="AM8" s="152">
        <f t="shared" ref="AM8:AM63" si="18">AM7+1</f>
        <v>1914</v>
      </c>
      <c r="AN8" s="152">
        <v>11</v>
      </c>
      <c r="AO8" s="152"/>
      <c r="AP8" s="152"/>
      <c r="AQ8" s="152">
        <f t="shared" si="6"/>
        <v>11</v>
      </c>
      <c r="AR8" s="10">
        <f t="shared" si="7"/>
        <v>1</v>
      </c>
      <c r="AU8">
        <f t="shared" si="13"/>
        <v>1914</v>
      </c>
    </row>
    <row r="9" spans="1:52">
      <c r="A9" s="152">
        <v>45</v>
      </c>
      <c r="B9" s="251">
        <f t="shared" si="14"/>
        <v>1915</v>
      </c>
      <c r="C9" s="259">
        <f t="shared" si="8"/>
        <v>1</v>
      </c>
      <c r="D9" s="152">
        <f t="shared" si="0"/>
        <v>0.8</v>
      </c>
      <c r="E9" s="152">
        <f t="shared" si="9"/>
        <v>0</v>
      </c>
      <c r="F9" s="152">
        <f t="shared" si="1"/>
        <v>0.73299999999999998</v>
      </c>
      <c r="G9" s="260">
        <f t="shared" si="10"/>
        <v>0</v>
      </c>
      <c r="H9" s="259">
        <v>0.6</v>
      </c>
      <c r="I9" s="152">
        <v>0.2</v>
      </c>
      <c r="J9" s="152">
        <v>0</v>
      </c>
      <c r="K9" s="152">
        <v>0.2</v>
      </c>
      <c r="L9" s="152">
        <v>0</v>
      </c>
      <c r="M9" s="260">
        <f t="shared" si="11"/>
        <v>1</v>
      </c>
      <c r="N9" s="259">
        <f>C9*H9+D9*I9+E9*J9+F9*K9+G9*L9</f>
        <v>0.90660000000000007</v>
      </c>
      <c r="O9" s="260">
        <f t="shared" si="2"/>
        <v>18.600000000000001</v>
      </c>
      <c r="P9" s="253"/>
      <c r="Q9" s="152">
        <v>9</v>
      </c>
      <c r="R9" s="152">
        <f t="shared" si="15"/>
        <v>1915</v>
      </c>
      <c r="S9" s="152"/>
      <c r="T9" s="152"/>
      <c r="U9" s="152"/>
      <c r="V9" s="152">
        <v>32</v>
      </c>
      <c r="W9">
        <f t="shared" si="3"/>
        <v>1</v>
      </c>
      <c r="X9" s="152">
        <v>19</v>
      </c>
      <c r="Y9" s="152">
        <f t="shared" si="16"/>
        <v>1915</v>
      </c>
      <c r="Z9" s="152">
        <v>4</v>
      </c>
      <c r="AA9" s="152"/>
      <c r="AB9" s="152"/>
      <c r="AC9" s="152">
        <f t="shared" si="4"/>
        <v>4</v>
      </c>
      <c r="AD9" s="10">
        <f t="shared" si="5"/>
        <v>0.8</v>
      </c>
      <c r="AE9" s="178">
        <v>17</v>
      </c>
      <c r="AF9" s="178">
        <f t="shared" si="17"/>
        <v>1915</v>
      </c>
      <c r="AG9" s="178"/>
      <c r="AH9" s="178"/>
      <c r="AI9" s="178"/>
      <c r="AJ9" s="178"/>
      <c r="AL9" s="152">
        <v>50</v>
      </c>
      <c r="AM9" s="152">
        <f t="shared" si="18"/>
        <v>1915</v>
      </c>
      <c r="AN9" s="152">
        <v>11</v>
      </c>
      <c r="AO9" s="152"/>
      <c r="AP9" s="152"/>
      <c r="AQ9" s="152">
        <f t="shared" si="6"/>
        <v>11</v>
      </c>
      <c r="AR9" s="10">
        <f t="shared" si="7"/>
        <v>0.73299999999999998</v>
      </c>
      <c r="AU9">
        <f t="shared" si="13"/>
        <v>1915</v>
      </c>
    </row>
    <row r="10" spans="1:52">
      <c r="A10" s="152">
        <v>45</v>
      </c>
      <c r="B10" s="251">
        <f t="shared" si="14"/>
        <v>1916</v>
      </c>
      <c r="C10" s="259">
        <f t="shared" si="8"/>
        <v>1</v>
      </c>
      <c r="D10" s="152">
        <f t="shared" si="0"/>
        <v>1</v>
      </c>
      <c r="E10" s="152">
        <f t="shared" si="9"/>
        <v>0</v>
      </c>
      <c r="F10" s="152">
        <f t="shared" si="1"/>
        <v>0.78900000000000003</v>
      </c>
      <c r="G10" s="260">
        <f t="shared" si="10"/>
        <v>0</v>
      </c>
      <c r="H10" s="259">
        <v>0.6</v>
      </c>
      <c r="I10" s="152">
        <v>0.2</v>
      </c>
      <c r="J10" s="152">
        <v>0</v>
      </c>
      <c r="K10" s="152">
        <v>0.2</v>
      </c>
      <c r="L10" s="152">
        <v>0</v>
      </c>
      <c r="M10" s="260">
        <f t="shared" si="11"/>
        <v>1</v>
      </c>
      <c r="N10" s="259">
        <f t="shared" si="12"/>
        <v>0.9578000000000001</v>
      </c>
      <c r="O10" s="260">
        <f t="shared" si="2"/>
        <v>20.5</v>
      </c>
      <c r="P10" s="253"/>
      <c r="Q10" s="152">
        <v>9</v>
      </c>
      <c r="R10" s="152">
        <f t="shared" si="15"/>
        <v>1916</v>
      </c>
      <c r="S10" s="152"/>
      <c r="T10" s="152"/>
      <c r="U10" s="152"/>
      <c r="V10" s="152">
        <v>32</v>
      </c>
      <c r="W10">
        <f t="shared" si="3"/>
        <v>1</v>
      </c>
      <c r="X10" s="152">
        <v>19</v>
      </c>
      <c r="Y10" s="152">
        <f t="shared" si="16"/>
        <v>1916</v>
      </c>
      <c r="Z10" s="152">
        <v>5</v>
      </c>
      <c r="AA10" s="152"/>
      <c r="AB10" s="152"/>
      <c r="AC10" s="152">
        <f t="shared" si="4"/>
        <v>5</v>
      </c>
      <c r="AD10" s="10">
        <f t="shared" si="5"/>
        <v>1</v>
      </c>
      <c r="AE10" s="178">
        <v>17</v>
      </c>
      <c r="AF10" s="178">
        <f t="shared" si="17"/>
        <v>1916</v>
      </c>
      <c r="AG10" s="178"/>
      <c r="AH10" s="178"/>
      <c r="AI10" s="178"/>
      <c r="AJ10" s="178"/>
      <c r="AL10" s="152">
        <v>50</v>
      </c>
      <c r="AM10" s="152">
        <f t="shared" si="18"/>
        <v>1916</v>
      </c>
      <c r="AN10" s="152">
        <v>15</v>
      </c>
      <c r="AO10" s="152"/>
      <c r="AP10" s="152"/>
      <c r="AQ10" s="152">
        <f t="shared" si="6"/>
        <v>15</v>
      </c>
      <c r="AR10" s="10">
        <f t="shared" si="7"/>
        <v>0.78900000000000003</v>
      </c>
      <c r="AU10">
        <f t="shared" si="13"/>
        <v>1916</v>
      </c>
    </row>
    <row r="11" spans="1:52">
      <c r="A11" s="152">
        <v>45</v>
      </c>
      <c r="B11" s="251">
        <f t="shared" si="14"/>
        <v>1917</v>
      </c>
      <c r="C11" s="259">
        <f t="shared" si="8"/>
        <v>1</v>
      </c>
      <c r="D11" s="152">
        <f t="shared" si="0"/>
        <v>0.625</v>
      </c>
      <c r="E11" s="152">
        <f t="shared" si="9"/>
        <v>0</v>
      </c>
      <c r="F11" s="152">
        <f t="shared" si="1"/>
        <v>0.73099999999999998</v>
      </c>
      <c r="G11" s="260">
        <f t="shared" si="10"/>
        <v>0</v>
      </c>
      <c r="H11" s="259">
        <v>0.6</v>
      </c>
      <c r="I11" s="152">
        <v>0.2</v>
      </c>
      <c r="J11" s="152">
        <v>0</v>
      </c>
      <c r="K11" s="152">
        <v>0.2</v>
      </c>
      <c r="L11" s="152">
        <v>0</v>
      </c>
      <c r="M11" s="260">
        <f t="shared" si="11"/>
        <v>1</v>
      </c>
      <c r="N11" s="259">
        <f t="shared" si="12"/>
        <v>0.87119999999999997</v>
      </c>
      <c r="O11" s="260">
        <f t="shared" si="2"/>
        <v>21.4</v>
      </c>
      <c r="P11" s="253"/>
      <c r="Q11" s="152">
        <v>9</v>
      </c>
      <c r="R11" s="152">
        <f t="shared" si="15"/>
        <v>1917</v>
      </c>
      <c r="S11" s="152"/>
      <c r="T11" s="152"/>
      <c r="U11" s="152"/>
      <c r="V11" s="152">
        <v>32</v>
      </c>
      <c r="W11">
        <f t="shared" si="3"/>
        <v>1</v>
      </c>
      <c r="X11" s="152">
        <v>19</v>
      </c>
      <c r="Y11" s="152">
        <f t="shared" si="16"/>
        <v>1917</v>
      </c>
      <c r="Z11" s="152">
        <v>5</v>
      </c>
      <c r="AA11" s="152"/>
      <c r="AB11" s="152"/>
      <c r="AC11" s="152">
        <f t="shared" si="4"/>
        <v>5</v>
      </c>
      <c r="AD11" s="10">
        <f t="shared" si="5"/>
        <v>0.625</v>
      </c>
      <c r="AE11" s="178">
        <v>17</v>
      </c>
      <c r="AF11" s="178">
        <f t="shared" si="17"/>
        <v>1917</v>
      </c>
      <c r="AG11" s="178"/>
      <c r="AH11" s="178"/>
      <c r="AI11" s="178"/>
      <c r="AJ11" s="178"/>
      <c r="AL11" s="152">
        <v>50</v>
      </c>
      <c r="AM11" s="152">
        <f t="shared" si="18"/>
        <v>1917</v>
      </c>
      <c r="AN11" s="152">
        <v>19</v>
      </c>
      <c r="AO11" s="152"/>
      <c r="AP11" s="152"/>
      <c r="AQ11" s="152">
        <f t="shared" si="6"/>
        <v>19</v>
      </c>
      <c r="AR11" s="10">
        <f t="shared" si="7"/>
        <v>0.73099999999999998</v>
      </c>
      <c r="AU11">
        <f t="shared" si="13"/>
        <v>1917</v>
      </c>
    </row>
    <row r="12" spans="1:52">
      <c r="A12" s="152">
        <v>45</v>
      </c>
      <c r="B12" s="251">
        <f t="shared" si="14"/>
        <v>1918</v>
      </c>
      <c r="C12" s="259">
        <f t="shared" si="8"/>
        <v>1</v>
      </c>
      <c r="D12" s="152">
        <f t="shared" si="0"/>
        <v>0.8</v>
      </c>
      <c r="E12" s="152">
        <f t="shared" si="9"/>
        <v>0</v>
      </c>
      <c r="F12" s="152">
        <f t="shared" si="1"/>
        <v>0.92900000000000005</v>
      </c>
      <c r="G12" s="260">
        <f t="shared" si="10"/>
        <v>0</v>
      </c>
      <c r="H12" s="259">
        <v>0.6</v>
      </c>
      <c r="I12" s="152">
        <v>0.2</v>
      </c>
      <c r="J12" s="152">
        <v>0</v>
      </c>
      <c r="K12" s="152">
        <v>0.2</v>
      </c>
      <c r="L12" s="152">
        <v>0</v>
      </c>
      <c r="M12" s="260">
        <f t="shared" si="11"/>
        <v>1</v>
      </c>
      <c r="N12" s="259">
        <f t="shared" si="12"/>
        <v>0.94579999999999997</v>
      </c>
      <c r="O12" s="260">
        <f t="shared" si="2"/>
        <v>24.6</v>
      </c>
      <c r="P12" s="253"/>
      <c r="Q12" s="152">
        <v>9</v>
      </c>
      <c r="R12" s="152">
        <f t="shared" si="15"/>
        <v>1918</v>
      </c>
      <c r="S12" s="152"/>
      <c r="T12" s="152"/>
      <c r="U12" s="152"/>
      <c r="V12" s="152">
        <v>32</v>
      </c>
      <c r="W12">
        <f t="shared" si="3"/>
        <v>1</v>
      </c>
      <c r="X12" s="152">
        <v>19</v>
      </c>
      <c r="Y12" s="152">
        <f t="shared" si="16"/>
        <v>1918</v>
      </c>
      <c r="Z12" s="152">
        <v>8</v>
      </c>
      <c r="AA12" s="152"/>
      <c r="AB12" s="152"/>
      <c r="AC12" s="152">
        <f t="shared" si="4"/>
        <v>8</v>
      </c>
      <c r="AD12" s="10">
        <f t="shared" si="5"/>
        <v>0.8</v>
      </c>
      <c r="AE12" s="178">
        <v>17</v>
      </c>
      <c r="AF12" s="178">
        <f t="shared" si="17"/>
        <v>1918</v>
      </c>
      <c r="AG12" s="178"/>
      <c r="AH12" s="178"/>
      <c r="AI12" s="178"/>
      <c r="AJ12" s="178"/>
      <c r="AL12" s="152">
        <v>50</v>
      </c>
      <c r="AM12" s="152">
        <f t="shared" si="18"/>
        <v>1918</v>
      </c>
      <c r="AN12" s="152">
        <v>26</v>
      </c>
      <c r="AO12" s="152"/>
      <c r="AP12" s="152"/>
      <c r="AQ12" s="152">
        <f t="shared" si="6"/>
        <v>26</v>
      </c>
      <c r="AR12" s="10">
        <f t="shared" si="7"/>
        <v>0.92900000000000005</v>
      </c>
      <c r="AU12">
        <f t="shared" si="13"/>
        <v>1918</v>
      </c>
    </row>
    <row r="13" spans="1:52">
      <c r="A13" s="152">
        <v>45</v>
      </c>
      <c r="B13" s="251">
        <f t="shared" si="14"/>
        <v>1919</v>
      </c>
      <c r="C13" s="259">
        <f t="shared" si="8"/>
        <v>1</v>
      </c>
      <c r="D13" s="152">
        <f t="shared" si="0"/>
        <v>0.90900000000000003</v>
      </c>
      <c r="E13" s="152">
        <f t="shared" si="9"/>
        <v>0</v>
      </c>
      <c r="F13" s="152">
        <f t="shared" si="1"/>
        <v>0.93300000000000005</v>
      </c>
      <c r="G13" s="260">
        <f t="shared" si="10"/>
        <v>0</v>
      </c>
      <c r="H13" s="259">
        <v>0.6</v>
      </c>
      <c r="I13" s="152">
        <v>0.2</v>
      </c>
      <c r="J13" s="152">
        <v>0</v>
      </c>
      <c r="K13" s="152">
        <v>0.2</v>
      </c>
      <c r="L13" s="152">
        <v>0</v>
      </c>
      <c r="M13" s="260">
        <f t="shared" si="11"/>
        <v>1</v>
      </c>
      <c r="N13" s="259">
        <f t="shared" si="12"/>
        <v>0.96840000000000004</v>
      </c>
      <c r="O13" s="260">
        <f t="shared" si="2"/>
        <v>26</v>
      </c>
      <c r="P13" s="253"/>
      <c r="Q13" s="152">
        <v>9</v>
      </c>
      <c r="R13" s="152">
        <f t="shared" si="15"/>
        <v>1919</v>
      </c>
      <c r="S13" s="152"/>
      <c r="T13" s="152"/>
      <c r="U13" s="152"/>
      <c r="V13" s="152">
        <v>32</v>
      </c>
      <c r="W13">
        <f t="shared" si="3"/>
        <v>1</v>
      </c>
      <c r="X13" s="152">
        <v>19</v>
      </c>
      <c r="Y13" s="152">
        <f t="shared" si="16"/>
        <v>1919</v>
      </c>
      <c r="Z13" s="152">
        <v>10</v>
      </c>
      <c r="AA13" s="152"/>
      <c r="AB13" s="152"/>
      <c r="AC13" s="152">
        <f t="shared" si="4"/>
        <v>10</v>
      </c>
      <c r="AD13" s="10">
        <f t="shared" si="5"/>
        <v>0.90900000000000003</v>
      </c>
      <c r="AE13" s="178">
        <v>17</v>
      </c>
      <c r="AF13" s="178">
        <f t="shared" si="17"/>
        <v>1919</v>
      </c>
      <c r="AG13" s="178"/>
      <c r="AH13" s="178"/>
      <c r="AI13" s="178"/>
      <c r="AJ13" s="178"/>
      <c r="AL13" s="152">
        <v>50</v>
      </c>
      <c r="AM13" s="152">
        <f t="shared" si="18"/>
        <v>1919</v>
      </c>
      <c r="AN13" s="152">
        <v>28</v>
      </c>
      <c r="AO13" s="152"/>
      <c r="AP13" s="152"/>
      <c r="AQ13" s="152">
        <f t="shared" si="6"/>
        <v>28</v>
      </c>
      <c r="AR13" s="10">
        <f t="shared" si="7"/>
        <v>0.93300000000000005</v>
      </c>
      <c r="AU13">
        <f t="shared" si="13"/>
        <v>1919</v>
      </c>
    </row>
    <row r="14" spans="1:52">
      <c r="A14" s="152">
        <v>45</v>
      </c>
      <c r="B14" s="251">
        <f t="shared" si="14"/>
        <v>1920</v>
      </c>
      <c r="C14" s="259">
        <f t="shared" si="8"/>
        <v>1</v>
      </c>
      <c r="D14" s="152">
        <f t="shared" si="0"/>
        <v>1.222</v>
      </c>
      <c r="E14" s="152">
        <f t="shared" si="9"/>
        <v>0</v>
      </c>
      <c r="F14" s="152">
        <f t="shared" si="1"/>
        <v>1.3640000000000001</v>
      </c>
      <c r="G14" s="260">
        <f t="shared" si="10"/>
        <v>0</v>
      </c>
      <c r="H14" s="259">
        <v>0.6</v>
      </c>
      <c r="I14" s="152">
        <v>0.2</v>
      </c>
      <c r="J14" s="152">
        <v>0</v>
      </c>
      <c r="K14" s="152">
        <v>0.2</v>
      </c>
      <c r="L14" s="152">
        <v>0</v>
      </c>
      <c r="M14" s="260">
        <f t="shared" si="11"/>
        <v>1</v>
      </c>
      <c r="N14" s="259">
        <f t="shared" si="12"/>
        <v>1.1172</v>
      </c>
      <c r="O14" s="260">
        <f t="shared" si="2"/>
        <v>26.9</v>
      </c>
      <c r="P14" s="253"/>
      <c r="Q14" s="152">
        <v>9</v>
      </c>
      <c r="R14" s="152">
        <f t="shared" si="15"/>
        <v>1920</v>
      </c>
      <c r="S14" s="152"/>
      <c r="T14" s="152"/>
      <c r="U14" s="152"/>
      <c r="V14" s="152">
        <v>32</v>
      </c>
      <c r="W14">
        <f t="shared" si="3"/>
        <v>1</v>
      </c>
      <c r="X14" s="152">
        <v>19</v>
      </c>
      <c r="Y14" s="152">
        <f t="shared" si="16"/>
        <v>1920</v>
      </c>
      <c r="Z14" s="152">
        <v>11</v>
      </c>
      <c r="AA14" s="152"/>
      <c r="AB14" s="152"/>
      <c r="AC14" s="152">
        <f t="shared" si="4"/>
        <v>11</v>
      </c>
      <c r="AD14" s="10">
        <f t="shared" si="5"/>
        <v>1.222</v>
      </c>
      <c r="AE14" s="178">
        <v>17</v>
      </c>
      <c r="AF14" s="178">
        <f t="shared" si="17"/>
        <v>1920</v>
      </c>
      <c r="AG14" s="178"/>
      <c r="AH14" s="178"/>
      <c r="AI14" s="178"/>
      <c r="AJ14" s="178"/>
      <c r="AL14" s="152">
        <v>50</v>
      </c>
      <c r="AM14" s="152">
        <f t="shared" si="18"/>
        <v>1920</v>
      </c>
      <c r="AN14" s="152">
        <v>30</v>
      </c>
      <c r="AO14" s="152"/>
      <c r="AP14" s="152"/>
      <c r="AQ14" s="152">
        <f t="shared" si="6"/>
        <v>30</v>
      </c>
      <c r="AR14" s="10">
        <f t="shared" si="7"/>
        <v>1.3640000000000001</v>
      </c>
      <c r="AU14">
        <f t="shared" si="13"/>
        <v>1920</v>
      </c>
    </row>
    <row r="15" spans="1:52">
      <c r="A15" s="152">
        <v>45</v>
      </c>
      <c r="B15" s="251">
        <f t="shared" si="14"/>
        <v>1921</v>
      </c>
      <c r="C15" s="259">
        <f t="shared" si="8"/>
        <v>1</v>
      </c>
      <c r="D15" s="152">
        <f t="shared" si="0"/>
        <v>1.125</v>
      </c>
      <c r="E15" s="152">
        <f t="shared" si="9"/>
        <v>0</v>
      </c>
      <c r="F15" s="152">
        <f t="shared" si="1"/>
        <v>1.1579999999999999</v>
      </c>
      <c r="G15" s="260">
        <f t="shared" si="10"/>
        <v>0</v>
      </c>
      <c r="H15" s="259">
        <v>0.6</v>
      </c>
      <c r="I15" s="152">
        <v>0.2</v>
      </c>
      <c r="J15" s="152">
        <v>0</v>
      </c>
      <c r="K15" s="152">
        <v>0.2</v>
      </c>
      <c r="L15" s="152">
        <v>0</v>
      </c>
      <c r="M15" s="260">
        <f t="shared" si="11"/>
        <v>1</v>
      </c>
      <c r="N15" s="259">
        <f t="shared" si="12"/>
        <v>1.0566</v>
      </c>
      <c r="O15" s="260">
        <f t="shared" si="2"/>
        <v>24.1</v>
      </c>
      <c r="P15" s="253"/>
      <c r="Q15" s="152">
        <v>9</v>
      </c>
      <c r="R15" s="152">
        <f t="shared" si="15"/>
        <v>1921</v>
      </c>
      <c r="S15" s="152"/>
      <c r="T15" s="152"/>
      <c r="U15" s="152"/>
      <c r="V15" s="152">
        <v>32</v>
      </c>
      <c r="W15">
        <f t="shared" si="3"/>
        <v>1</v>
      </c>
      <c r="X15" s="152">
        <v>19</v>
      </c>
      <c r="Y15" s="152">
        <f t="shared" si="16"/>
        <v>1921</v>
      </c>
      <c r="Z15" s="152">
        <v>9</v>
      </c>
      <c r="AA15" s="152"/>
      <c r="AB15" s="152"/>
      <c r="AC15" s="152">
        <f t="shared" si="4"/>
        <v>9</v>
      </c>
      <c r="AD15" s="10">
        <f t="shared" si="5"/>
        <v>1.125</v>
      </c>
      <c r="AE15" s="178">
        <v>17</v>
      </c>
      <c r="AF15" s="178">
        <f t="shared" si="17"/>
        <v>1921</v>
      </c>
      <c r="AG15" s="178"/>
      <c r="AH15" s="178"/>
      <c r="AI15" s="178"/>
      <c r="AJ15" s="178"/>
      <c r="AL15" s="152">
        <v>50</v>
      </c>
      <c r="AM15" s="152">
        <f t="shared" si="18"/>
        <v>1921</v>
      </c>
      <c r="AN15" s="152">
        <v>22</v>
      </c>
      <c r="AO15" s="152"/>
      <c r="AP15" s="152"/>
      <c r="AQ15" s="152">
        <f t="shared" si="6"/>
        <v>22</v>
      </c>
      <c r="AR15" s="10">
        <f t="shared" si="7"/>
        <v>1.1579999999999999</v>
      </c>
      <c r="AU15">
        <f t="shared" si="13"/>
        <v>1921</v>
      </c>
    </row>
    <row r="16" spans="1:52">
      <c r="A16" s="152">
        <v>45</v>
      </c>
      <c r="B16" s="251">
        <f t="shared" si="14"/>
        <v>1922</v>
      </c>
      <c r="C16" s="259">
        <f t="shared" si="8"/>
        <v>1</v>
      </c>
      <c r="D16" s="152">
        <f t="shared" si="0"/>
        <v>0.88900000000000001</v>
      </c>
      <c r="E16" s="152">
        <f t="shared" si="9"/>
        <v>0</v>
      </c>
      <c r="F16" s="152">
        <f t="shared" si="1"/>
        <v>0.82599999999999996</v>
      </c>
      <c r="G16" s="260">
        <f t="shared" si="10"/>
        <v>0</v>
      </c>
      <c r="H16" s="259">
        <v>0.6</v>
      </c>
      <c r="I16" s="152">
        <v>0.2</v>
      </c>
      <c r="J16" s="152">
        <v>0</v>
      </c>
      <c r="K16" s="152">
        <v>0.2</v>
      </c>
      <c r="L16" s="152">
        <v>0</v>
      </c>
      <c r="M16" s="260">
        <f t="shared" si="11"/>
        <v>1</v>
      </c>
      <c r="N16" s="259">
        <f t="shared" si="12"/>
        <v>0.94300000000000006</v>
      </c>
      <c r="O16" s="260">
        <f t="shared" si="2"/>
        <v>22.8</v>
      </c>
      <c r="P16" s="253"/>
      <c r="Q16" s="152">
        <v>9</v>
      </c>
      <c r="R16" s="152">
        <f t="shared" si="15"/>
        <v>1922</v>
      </c>
      <c r="S16" s="152"/>
      <c r="T16" s="152"/>
      <c r="U16" s="152"/>
      <c r="V16" s="152">
        <v>32</v>
      </c>
      <c r="W16">
        <f t="shared" si="3"/>
        <v>1</v>
      </c>
      <c r="X16" s="152">
        <v>19</v>
      </c>
      <c r="Y16" s="152">
        <f t="shared" si="16"/>
        <v>1922</v>
      </c>
      <c r="Z16" s="152">
        <v>8</v>
      </c>
      <c r="AA16" s="152"/>
      <c r="AB16" s="152"/>
      <c r="AC16" s="152">
        <f t="shared" si="4"/>
        <v>8</v>
      </c>
      <c r="AD16" s="10">
        <f t="shared" si="5"/>
        <v>0.88900000000000001</v>
      </c>
      <c r="AE16" s="178">
        <v>17</v>
      </c>
      <c r="AF16" s="178">
        <f t="shared" si="17"/>
        <v>1922</v>
      </c>
      <c r="AG16" s="178"/>
      <c r="AH16" s="178"/>
      <c r="AI16" s="178"/>
      <c r="AJ16" s="178"/>
      <c r="AL16" s="152">
        <v>50</v>
      </c>
      <c r="AM16" s="152">
        <f t="shared" si="18"/>
        <v>1922</v>
      </c>
      <c r="AN16" s="152">
        <v>19</v>
      </c>
      <c r="AO16" s="152"/>
      <c r="AP16" s="152"/>
      <c r="AQ16" s="152">
        <f t="shared" si="6"/>
        <v>19</v>
      </c>
      <c r="AR16" s="10">
        <f t="shared" si="7"/>
        <v>0.82599999999999996</v>
      </c>
      <c r="AU16">
        <f t="shared" si="13"/>
        <v>1922</v>
      </c>
    </row>
    <row r="17" spans="1:47">
      <c r="A17" s="152">
        <v>45</v>
      </c>
      <c r="B17" s="251">
        <f t="shared" si="14"/>
        <v>1923</v>
      </c>
      <c r="C17" s="259">
        <f t="shared" si="8"/>
        <v>1</v>
      </c>
      <c r="D17" s="152">
        <f t="shared" si="0"/>
        <v>1</v>
      </c>
      <c r="E17" s="152">
        <f t="shared" si="9"/>
        <v>0</v>
      </c>
      <c r="F17" s="152">
        <f t="shared" si="1"/>
        <v>1.095</v>
      </c>
      <c r="G17" s="260">
        <f t="shared" si="10"/>
        <v>0</v>
      </c>
      <c r="H17" s="259">
        <v>0.6</v>
      </c>
      <c r="I17" s="152">
        <v>0.2</v>
      </c>
      <c r="J17" s="152">
        <v>0</v>
      </c>
      <c r="K17" s="152">
        <v>0.2</v>
      </c>
      <c r="L17" s="152">
        <v>0</v>
      </c>
      <c r="M17" s="260">
        <f t="shared" si="11"/>
        <v>1</v>
      </c>
      <c r="N17" s="259">
        <f t="shared" si="12"/>
        <v>1.0190000000000001</v>
      </c>
      <c r="O17" s="260">
        <f t="shared" si="2"/>
        <v>24.2</v>
      </c>
      <c r="P17" s="253"/>
      <c r="Q17" s="152">
        <v>9</v>
      </c>
      <c r="R17" s="152">
        <f t="shared" si="15"/>
        <v>1923</v>
      </c>
      <c r="S17" s="152"/>
      <c r="T17" s="152"/>
      <c r="U17" s="152"/>
      <c r="V17" s="152">
        <v>32</v>
      </c>
      <c r="W17">
        <f t="shared" si="3"/>
        <v>1</v>
      </c>
      <c r="X17" s="152">
        <v>19</v>
      </c>
      <c r="Y17" s="152">
        <f t="shared" si="16"/>
        <v>1923</v>
      </c>
      <c r="Z17" s="152">
        <v>9</v>
      </c>
      <c r="AA17" s="152"/>
      <c r="AB17" s="152"/>
      <c r="AC17" s="152">
        <f t="shared" si="4"/>
        <v>9</v>
      </c>
      <c r="AD17" s="10">
        <f t="shared" si="5"/>
        <v>1</v>
      </c>
      <c r="AE17" s="178">
        <v>17</v>
      </c>
      <c r="AF17" s="178">
        <f t="shared" si="17"/>
        <v>1923</v>
      </c>
      <c r="AG17" s="178"/>
      <c r="AH17" s="178"/>
      <c r="AI17" s="178"/>
      <c r="AJ17" s="178"/>
      <c r="AL17" s="152">
        <v>50</v>
      </c>
      <c r="AM17" s="152">
        <f t="shared" si="18"/>
        <v>1923</v>
      </c>
      <c r="AN17" s="152">
        <v>23</v>
      </c>
      <c r="AO17" s="152"/>
      <c r="AP17" s="152"/>
      <c r="AQ17" s="152">
        <f t="shared" si="6"/>
        <v>23</v>
      </c>
      <c r="AR17" s="10">
        <f t="shared" si="7"/>
        <v>1.095</v>
      </c>
      <c r="AU17">
        <f t="shared" si="13"/>
        <v>1923</v>
      </c>
    </row>
    <row r="18" spans="1:47">
      <c r="A18" s="152">
        <v>45</v>
      </c>
      <c r="B18" s="251">
        <f t="shared" si="14"/>
        <v>1924</v>
      </c>
      <c r="C18" s="259">
        <f t="shared" si="8"/>
        <v>1</v>
      </c>
      <c r="D18" s="152">
        <f t="shared" si="0"/>
        <v>1</v>
      </c>
      <c r="E18" s="152">
        <f t="shared" si="9"/>
        <v>0</v>
      </c>
      <c r="F18" s="152">
        <f t="shared" si="1"/>
        <v>0.95499999999999996</v>
      </c>
      <c r="G18" s="260">
        <f t="shared" si="10"/>
        <v>0</v>
      </c>
      <c r="H18" s="259">
        <v>0.6</v>
      </c>
      <c r="I18" s="152">
        <v>0.2</v>
      </c>
      <c r="J18" s="152">
        <v>0</v>
      </c>
      <c r="K18" s="152">
        <v>0.2</v>
      </c>
      <c r="L18" s="152">
        <v>0</v>
      </c>
      <c r="M18" s="260">
        <f t="shared" si="11"/>
        <v>1</v>
      </c>
      <c r="N18" s="259">
        <f t="shared" si="12"/>
        <v>0.9910000000000001</v>
      </c>
      <c r="O18" s="260">
        <f t="shared" si="2"/>
        <v>23.7</v>
      </c>
      <c r="P18" s="253"/>
      <c r="Q18" s="152">
        <v>9</v>
      </c>
      <c r="R18" s="152">
        <f t="shared" si="15"/>
        <v>1924</v>
      </c>
      <c r="S18" s="152"/>
      <c r="T18" s="152"/>
      <c r="U18" s="152"/>
      <c r="V18" s="152">
        <v>32</v>
      </c>
      <c r="W18">
        <f t="shared" si="3"/>
        <v>1</v>
      </c>
      <c r="X18" s="152">
        <v>19</v>
      </c>
      <c r="Y18" s="152">
        <f t="shared" si="16"/>
        <v>1924</v>
      </c>
      <c r="Z18" s="152">
        <v>9</v>
      </c>
      <c r="AA18" s="152"/>
      <c r="AB18" s="152"/>
      <c r="AC18" s="152">
        <f t="shared" si="4"/>
        <v>9</v>
      </c>
      <c r="AD18" s="10">
        <f t="shared" si="5"/>
        <v>1</v>
      </c>
      <c r="AE18" s="178">
        <v>17</v>
      </c>
      <c r="AF18" s="178">
        <f t="shared" si="17"/>
        <v>1924</v>
      </c>
      <c r="AG18" s="178"/>
      <c r="AH18" s="178"/>
      <c r="AI18" s="178"/>
      <c r="AJ18" s="178"/>
      <c r="AL18" s="152">
        <v>50</v>
      </c>
      <c r="AM18" s="152">
        <f t="shared" si="18"/>
        <v>1924</v>
      </c>
      <c r="AN18" s="152">
        <v>21</v>
      </c>
      <c r="AO18" s="152"/>
      <c r="AP18" s="152"/>
      <c r="AQ18" s="152">
        <f t="shared" si="6"/>
        <v>21</v>
      </c>
      <c r="AR18" s="10">
        <f t="shared" si="7"/>
        <v>0.95499999999999996</v>
      </c>
      <c r="AU18">
        <f t="shared" si="13"/>
        <v>1924</v>
      </c>
    </row>
    <row r="19" spans="1:47">
      <c r="A19" s="152">
        <v>45</v>
      </c>
      <c r="B19" s="251">
        <f t="shared" si="14"/>
        <v>1925</v>
      </c>
      <c r="C19" s="259">
        <f t="shared" si="8"/>
        <v>1</v>
      </c>
      <c r="D19" s="152">
        <f t="shared" si="0"/>
        <v>1</v>
      </c>
      <c r="E19" s="152">
        <f t="shared" si="9"/>
        <v>0</v>
      </c>
      <c r="F19" s="152">
        <f t="shared" si="1"/>
        <v>1.048</v>
      </c>
      <c r="G19" s="260">
        <f t="shared" si="10"/>
        <v>0</v>
      </c>
      <c r="H19" s="259">
        <v>0.6</v>
      </c>
      <c r="I19" s="152">
        <v>0.2</v>
      </c>
      <c r="J19" s="152">
        <v>0</v>
      </c>
      <c r="K19" s="152">
        <v>0.2</v>
      </c>
      <c r="L19" s="152">
        <v>0</v>
      </c>
      <c r="M19" s="260">
        <f t="shared" si="11"/>
        <v>1</v>
      </c>
      <c r="N19" s="259">
        <f t="shared" si="12"/>
        <v>1.0096000000000001</v>
      </c>
      <c r="O19" s="260">
        <f t="shared" si="2"/>
        <v>23.9</v>
      </c>
      <c r="P19" s="253"/>
      <c r="Q19" s="152">
        <v>9</v>
      </c>
      <c r="R19" s="152">
        <f t="shared" si="15"/>
        <v>1925</v>
      </c>
      <c r="S19" s="152"/>
      <c r="T19" s="152"/>
      <c r="U19" s="152"/>
      <c r="V19" s="152">
        <v>32</v>
      </c>
      <c r="W19">
        <f t="shared" si="3"/>
        <v>1</v>
      </c>
      <c r="X19" s="152">
        <v>19</v>
      </c>
      <c r="Y19" s="152">
        <f t="shared" si="16"/>
        <v>1925</v>
      </c>
      <c r="Z19" s="152">
        <v>9</v>
      </c>
      <c r="AA19" s="152"/>
      <c r="AB19" s="152"/>
      <c r="AC19" s="152">
        <f t="shared" si="4"/>
        <v>9</v>
      </c>
      <c r="AD19" s="10">
        <f t="shared" si="5"/>
        <v>1</v>
      </c>
      <c r="AE19" s="178">
        <v>17</v>
      </c>
      <c r="AF19" s="178">
        <f t="shared" si="17"/>
        <v>1925</v>
      </c>
      <c r="AG19" s="178"/>
      <c r="AH19" s="178"/>
      <c r="AI19" s="178"/>
      <c r="AJ19" s="178"/>
      <c r="AL19" s="152">
        <v>50</v>
      </c>
      <c r="AM19" s="152">
        <f t="shared" si="18"/>
        <v>1925</v>
      </c>
      <c r="AN19" s="152">
        <v>22</v>
      </c>
      <c r="AO19" s="152"/>
      <c r="AP19" s="152"/>
      <c r="AQ19" s="152">
        <f t="shared" si="6"/>
        <v>22</v>
      </c>
      <c r="AR19" s="10">
        <f t="shared" si="7"/>
        <v>1.048</v>
      </c>
      <c r="AU19">
        <f t="shared" si="13"/>
        <v>1925</v>
      </c>
    </row>
    <row r="20" spans="1:47">
      <c r="A20" s="152">
        <v>45</v>
      </c>
      <c r="B20" s="251">
        <f t="shared" si="14"/>
        <v>1926</v>
      </c>
      <c r="C20" s="259">
        <f t="shared" si="8"/>
        <v>1</v>
      </c>
      <c r="D20" s="152">
        <f t="shared" si="0"/>
        <v>1</v>
      </c>
      <c r="E20" s="152">
        <f t="shared" si="9"/>
        <v>0</v>
      </c>
      <c r="F20" s="152">
        <f t="shared" si="1"/>
        <v>0.95499999999999996</v>
      </c>
      <c r="G20" s="260">
        <f t="shared" si="10"/>
        <v>0</v>
      </c>
      <c r="H20" s="259">
        <v>0.6</v>
      </c>
      <c r="I20" s="152">
        <v>0.2</v>
      </c>
      <c r="J20" s="152">
        <v>0</v>
      </c>
      <c r="K20" s="152">
        <v>0.2</v>
      </c>
      <c r="L20" s="152">
        <v>0</v>
      </c>
      <c r="M20" s="260">
        <f t="shared" si="11"/>
        <v>1</v>
      </c>
      <c r="N20" s="259">
        <f t="shared" si="12"/>
        <v>0.9910000000000001</v>
      </c>
      <c r="O20" s="260">
        <f t="shared" si="2"/>
        <v>23.7</v>
      </c>
      <c r="P20" s="253"/>
      <c r="Q20" s="152">
        <v>9</v>
      </c>
      <c r="R20" s="152">
        <f t="shared" si="15"/>
        <v>1926</v>
      </c>
      <c r="S20" s="152"/>
      <c r="T20" s="152"/>
      <c r="U20" s="152"/>
      <c r="V20" s="152">
        <v>32</v>
      </c>
      <c r="W20">
        <f t="shared" si="3"/>
        <v>1</v>
      </c>
      <c r="X20" s="152">
        <v>19</v>
      </c>
      <c r="Y20" s="152">
        <f t="shared" si="16"/>
        <v>1926</v>
      </c>
      <c r="Z20" s="152">
        <v>9</v>
      </c>
      <c r="AA20" s="152"/>
      <c r="AB20" s="152"/>
      <c r="AC20" s="152">
        <f t="shared" si="4"/>
        <v>9</v>
      </c>
      <c r="AD20" s="10">
        <f t="shared" si="5"/>
        <v>1</v>
      </c>
      <c r="AE20" s="178">
        <v>17</v>
      </c>
      <c r="AF20" s="178">
        <f t="shared" si="17"/>
        <v>1926</v>
      </c>
      <c r="AG20" s="178"/>
      <c r="AH20" s="178"/>
      <c r="AI20" s="178"/>
      <c r="AJ20" s="178"/>
      <c r="AL20" s="152">
        <v>50</v>
      </c>
      <c r="AM20" s="152">
        <f t="shared" si="18"/>
        <v>1926</v>
      </c>
      <c r="AN20" s="152">
        <v>21</v>
      </c>
      <c r="AO20" s="152"/>
      <c r="AP20" s="152"/>
      <c r="AQ20" s="152">
        <f t="shared" si="6"/>
        <v>21</v>
      </c>
      <c r="AR20" s="10">
        <f t="shared" si="7"/>
        <v>0.95499999999999996</v>
      </c>
      <c r="AU20">
        <f t="shared" si="13"/>
        <v>1926</v>
      </c>
    </row>
    <row r="21" spans="1:47">
      <c r="A21" s="152">
        <v>45</v>
      </c>
      <c r="B21" s="251">
        <f t="shared" si="14"/>
        <v>1927</v>
      </c>
      <c r="C21" s="259">
        <f t="shared" si="8"/>
        <v>1</v>
      </c>
      <c r="D21" s="152">
        <f t="shared" si="0"/>
        <v>1</v>
      </c>
      <c r="E21" s="152">
        <f t="shared" si="9"/>
        <v>0</v>
      </c>
      <c r="F21" s="152">
        <f t="shared" si="1"/>
        <v>1.048</v>
      </c>
      <c r="G21" s="260">
        <f t="shared" si="10"/>
        <v>0</v>
      </c>
      <c r="H21" s="259">
        <v>0.6</v>
      </c>
      <c r="I21" s="152">
        <v>0.2</v>
      </c>
      <c r="J21" s="152">
        <v>0</v>
      </c>
      <c r="K21" s="152">
        <v>0.2</v>
      </c>
      <c r="L21" s="152">
        <v>0</v>
      </c>
      <c r="M21" s="260">
        <f t="shared" si="11"/>
        <v>1</v>
      </c>
      <c r="N21" s="259">
        <f t="shared" si="12"/>
        <v>1.0096000000000001</v>
      </c>
      <c r="O21" s="260">
        <f t="shared" si="2"/>
        <v>23.9</v>
      </c>
      <c r="P21" s="253"/>
      <c r="Q21" s="152">
        <v>9</v>
      </c>
      <c r="R21" s="152">
        <f t="shared" si="15"/>
        <v>1927</v>
      </c>
      <c r="S21" s="152"/>
      <c r="T21" s="152"/>
      <c r="U21" s="152"/>
      <c r="V21" s="152">
        <v>32</v>
      </c>
      <c r="W21">
        <f t="shared" si="3"/>
        <v>1</v>
      </c>
      <c r="X21" s="152">
        <v>19</v>
      </c>
      <c r="Y21" s="152">
        <f t="shared" si="16"/>
        <v>1927</v>
      </c>
      <c r="Z21" s="152">
        <v>9</v>
      </c>
      <c r="AA21" s="152"/>
      <c r="AB21" s="152"/>
      <c r="AC21" s="152">
        <f t="shared" si="4"/>
        <v>9</v>
      </c>
      <c r="AD21" s="10">
        <f t="shared" si="5"/>
        <v>1</v>
      </c>
      <c r="AE21" s="178">
        <v>17</v>
      </c>
      <c r="AF21" s="178">
        <f t="shared" si="17"/>
        <v>1927</v>
      </c>
      <c r="AG21" s="178"/>
      <c r="AH21" s="178"/>
      <c r="AI21" s="178"/>
      <c r="AJ21" s="178"/>
      <c r="AL21" s="152">
        <v>50</v>
      </c>
      <c r="AM21" s="152">
        <f t="shared" si="18"/>
        <v>1927</v>
      </c>
      <c r="AN21" s="152">
        <v>22</v>
      </c>
      <c r="AO21" s="152"/>
      <c r="AP21" s="152"/>
      <c r="AQ21" s="152">
        <f t="shared" si="6"/>
        <v>22</v>
      </c>
      <c r="AR21" s="10">
        <f t="shared" si="7"/>
        <v>1.048</v>
      </c>
      <c r="AU21">
        <f t="shared" si="13"/>
        <v>1927</v>
      </c>
    </row>
    <row r="22" spans="1:47">
      <c r="A22" s="152">
        <v>45</v>
      </c>
      <c r="B22" s="251">
        <f t="shared" si="14"/>
        <v>1928</v>
      </c>
      <c r="C22" s="259">
        <f t="shared" si="8"/>
        <v>1</v>
      </c>
      <c r="D22" s="152">
        <f t="shared" si="0"/>
        <v>1</v>
      </c>
      <c r="E22" s="152">
        <f t="shared" si="9"/>
        <v>0</v>
      </c>
      <c r="F22" s="152">
        <f t="shared" si="1"/>
        <v>0.95499999999999996</v>
      </c>
      <c r="G22" s="260">
        <f t="shared" si="10"/>
        <v>0</v>
      </c>
      <c r="H22" s="259">
        <v>0.6</v>
      </c>
      <c r="I22" s="152">
        <v>0.2</v>
      </c>
      <c r="J22" s="152">
        <v>0</v>
      </c>
      <c r="K22" s="152">
        <v>0.2</v>
      </c>
      <c r="L22" s="152">
        <v>0</v>
      </c>
      <c r="M22" s="260">
        <f t="shared" si="11"/>
        <v>1</v>
      </c>
      <c r="N22" s="259">
        <f t="shared" si="12"/>
        <v>0.9910000000000001</v>
      </c>
      <c r="O22" s="260">
        <f t="shared" si="2"/>
        <v>23.7</v>
      </c>
      <c r="P22" s="253"/>
      <c r="Q22" s="152">
        <v>9</v>
      </c>
      <c r="R22" s="152">
        <f t="shared" si="15"/>
        <v>1928</v>
      </c>
      <c r="S22" s="152"/>
      <c r="T22" s="152"/>
      <c r="U22" s="152"/>
      <c r="V22" s="152">
        <v>32</v>
      </c>
      <c r="W22">
        <f t="shared" si="3"/>
        <v>1</v>
      </c>
      <c r="X22" s="152">
        <v>19</v>
      </c>
      <c r="Y22" s="152">
        <f t="shared" si="16"/>
        <v>1928</v>
      </c>
      <c r="Z22" s="152">
        <v>9</v>
      </c>
      <c r="AA22" s="152"/>
      <c r="AB22" s="152"/>
      <c r="AC22" s="152">
        <f t="shared" si="4"/>
        <v>9</v>
      </c>
      <c r="AD22" s="10">
        <f t="shared" si="5"/>
        <v>1</v>
      </c>
      <c r="AE22" s="178">
        <v>17</v>
      </c>
      <c r="AF22" s="178">
        <f t="shared" si="17"/>
        <v>1928</v>
      </c>
      <c r="AG22" s="178"/>
      <c r="AH22" s="178"/>
      <c r="AI22" s="178"/>
      <c r="AJ22" s="178"/>
      <c r="AL22" s="152">
        <v>50</v>
      </c>
      <c r="AM22" s="152">
        <f t="shared" si="18"/>
        <v>1928</v>
      </c>
      <c r="AN22" s="152">
        <v>21</v>
      </c>
      <c r="AO22" s="152"/>
      <c r="AP22" s="152"/>
      <c r="AQ22" s="152">
        <f t="shared" si="6"/>
        <v>21</v>
      </c>
      <c r="AR22" s="10">
        <f t="shared" si="7"/>
        <v>0.95499999999999996</v>
      </c>
      <c r="AU22">
        <f t="shared" si="13"/>
        <v>1928</v>
      </c>
    </row>
    <row r="23" spans="1:47">
      <c r="A23" s="152">
        <v>45</v>
      </c>
      <c r="B23" s="251">
        <f t="shared" si="14"/>
        <v>1929</v>
      </c>
      <c r="C23" s="259">
        <f t="shared" si="8"/>
        <v>1</v>
      </c>
      <c r="D23" s="152">
        <f t="shared" si="0"/>
        <v>1</v>
      </c>
      <c r="E23" s="152">
        <f t="shared" si="9"/>
        <v>0</v>
      </c>
      <c r="F23" s="152">
        <f t="shared" si="1"/>
        <v>1</v>
      </c>
      <c r="G23" s="260">
        <f t="shared" si="10"/>
        <v>0</v>
      </c>
      <c r="H23" s="259">
        <v>0.6</v>
      </c>
      <c r="I23" s="152">
        <v>0.2</v>
      </c>
      <c r="J23" s="152">
        <v>0</v>
      </c>
      <c r="K23" s="152">
        <v>0.2</v>
      </c>
      <c r="L23" s="152">
        <v>0</v>
      </c>
      <c r="M23" s="260">
        <f t="shared" si="11"/>
        <v>1</v>
      </c>
      <c r="N23" s="259">
        <f t="shared" si="12"/>
        <v>1</v>
      </c>
      <c r="O23" s="260">
        <f t="shared" si="2"/>
        <v>23.9</v>
      </c>
      <c r="P23" s="253"/>
      <c r="Q23" s="152">
        <v>9</v>
      </c>
      <c r="R23" s="152">
        <f t="shared" si="15"/>
        <v>1929</v>
      </c>
      <c r="S23" s="152"/>
      <c r="T23" s="152"/>
      <c r="U23" s="152"/>
      <c r="V23" s="152">
        <v>32</v>
      </c>
      <c r="W23">
        <f t="shared" si="3"/>
        <v>1</v>
      </c>
      <c r="X23" s="152">
        <v>19</v>
      </c>
      <c r="Y23" s="152">
        <f t="shared" si="16"/>
        <v>1929</v>
      </c>
      <c r="Z23" s="152">
        <v>9</v>
      </c>
      <c r="AA23" s="152"/>
      <c r="AB23" s="152"/>
      <c r="AC23" s="152">
        <f t="shared" si="4"/>
        <v>9</v>
      </c>
      <c r="AD23" s="10">
        <f t="shared" si="5"/>
        <v>1</v>
      </c>
      <c r="AE23" s="178">
        <v>17</v>
      </c>
      <c r="AF23" s="178">
        <f t="shared" si="17"/>
        <v>1929</v>
      </c>
      <c r="AG23" s="178"/>
      <c r="AH23" s="178"/>
      <c r="AI23" s="178"/>
      <c r="AJ23" s="178"/>
      <c r="AL23" s="152">
        <v>50</v>
      </c>
      <c r="AM23" s="152">
        <f t="shared" si="18"/>
        <v>1929</v>
      </c>
      <c r="AN23" s="152">
        <v>22</v>
      </c>
      <c r="AO23" s="152"/>
      <c r="AP23" s="152"/>
      <c r="AQ23" s="152">
        <f t="shared" si="6"/>
        <v>22</v>
      </c>
      <c r="AR23" s="10">
        <f t="shared" si="7"/>
        <v>1</v>
      </c>
      <c r="AU23">
        <f t="shared" si="13"/>
        <v>1929</v>
      </c>
    </row>
    <row r="24" spans="1:47">
      <c r="A24" s="152">
        <v>45</v>
      </c>
      <c r="B24" s="251">
        <f t="shared" si="14"/>
        <v>1930</v>
      </c>
      <c r="C24" s="259">
        <f t="shared" si="8"/>
        <v>1</v>
      </c>
      <c r="D24" s="152">
        <f t="shared" si="0"/>
        <v>1</v>
      </c>
      <c r="E24" s="152">
        <f t="shared" si="9"/>
        <v>0</v>
      </c>
      <c r="F24" s="152">
        <f t="shared" si="1"/>
        <v>1.1000000000000001</v>
      </c>
      <c r="G24" s="260">
        <f t="shared" si="10"/>
        <v>0</v>
      </c>
      <c r="H24" s="259">
        <v>0.6</v>
      </c>
      <c r="I24" s="152">
        <v>0.2</v>
      </c>
      <c r="J24" s="152">
        <v>0</v>
      </c>
      <c r="K24" s="152">
        <v>0.2</v>
      </c>
      <c r="L24" s="152">
        <v>0</v>
      </c>
      <c r="M24" s="260">
        <f t="shared" si="11"/>
        <v>1</v>
      </c>
      <c r="N24" s="259">
        <f t="shared" si="12"/>
        <v>1.02</v>
      </c>
      <c r="O24" s="260">
        <f t="shared" si="2"/>
        <v>23.9</v>
      </c>
      <c r="P24" s="253"/>
      <c r="Q24" s="152">
        <v>9</v>
      </c>
      <c r="R24" s="152">
        <f t="shared" si="15"/>
        <v>1930</v>
      </c>
      <c r="S24" s="152"/>
      <c r="T24" s="152"/>
      <c r="U24" s="152"/>
      <c r="V24" s="152">
        <v>32</v>
      </c>
      <c r="W24">
        <f t="shared" si="3"/>
        <v>1</v>
      </c>
      <c r="X24" s="152">
        <v>19</v>
      </c>
      <c r="Y24" s="152">
        <f t="shared" si="16"/>
        <v>1930</v>
      </c>
      <c r="Z24" s="152">
        <v>9</v>
      </c>
      <c r="AA24" s="152"/>
      <c r="AB24" s="152"/>
      <c r="AC24" s="152">
        <f t="shared" si="4"/>
        <v>9</v>
      </c>
      <c r="AD24" s="10">
        <f t="shared" si="5"/>
        <v>1</v>
      </c>
      <c r="AE24" s="178">
        <v>17</v>
      </c>
      <c r="AF24" s="178">
        <f t="shared" si="17"/>
        <v>1930</v>
      </c>
      <c r="AG24" s="178"/>
      <c r="AH24" s="178"/>
      <c r="AI24" s="178"/>
      <c r="AJ24" s="178"/>
      <c r="AL24" s="152">
        <v>50</v>
      </c>
      <c r="AM24" s="152">
        <f t="shared" si="18"/>
        <v>1930</v>
      </c>
      <c r="AN24" s="152">
        <v>22</v>
      </c>
      <c r="AO24" s="152"/>
      <c r="AP24" s="152"/>
      <c r="AQ24" s="152">
        <f t="shared" si="6"/>
        <v>22</v>
      </c>
      <c r="AR24" s="10">
        <f t="shared" si="7"/>
        <v>1.1000000000000001</v>
      </c>
      <c r="AU24">
        <f t="shared" si="13"/>
        <v>1930</v>
      </c>
    </row>
    <row r="25" spans="1:47">
      <c r="A25" s="152">
        <v>45</v>
      </c>
      <c r="B25" s="251">
        <f t="shared" si="14"/>
        <v>1931</v>
      </c>
      <c r="C25" s="259">
        <f t="shared" si="8"/>
        <v>1</v>
      </c>
      <c r="D25" s="152">
        <f t="shared" si="0"/>
        <v>1.125</v>
      </c>
      <c r="E25" s="152">
        <f t="shared" si="9"/>
        <v>0</v>
      </c>
      <c r="F25" s="152">
        <f t="shared" si="1"/>
        <v>1.0529999999999999</v>
      </c>
      <c r="G25" s="260">
        <f t="shared" si="10"/>
        <v>0</v>
      </c>
      <c r="H25" s="259">
        <v>0.6</v>
      </c>
      <c r="I25" s="152">
        <v>0.2</v>
      </c>
      <c r="J25" s="152">
        <v>0</v>
      </c>
      <c r="K25" s="152">
        <v>0.2</v>
      </c>
      <c r="L25" s="152">
        <v>0</v>
      </c>
      <c r="M25" s="260">
        <f t="shared" si="11"/>
        <v>1</v>
      </c>
      <c r="N25" s="259">
        <f>C25*H25+D25*I25+E25*J25+F25*K25+G25*L25</f>
        <v>1.0356000000000001</v>
      </c>
      <c r="O25" s="260">
        <f t="shared" si="2"/>
        <v>23.4</v>
      </c>
      <c r="P25" s="253"/>
      <c r="Q25" s="152">
        <v>9</v>
      </c>
      <c r="R25" s="152">
        <f t="shared" si="15"/>
        <v>1931</v>
      </c>
      <c r="S25" s="152"/>
      <c r="T25" s="152"/>
      <c r="U25" s="152"/>
      <c r="V25" s="152">
        <v>32</v>
      </c>
      <c r="W25">
        <f t="shared" si="3"/>
        <v>1</v>
      </c>
      <c r="X25" s="152">
        <v>19</v>
      </c>
      <c r="Y25" s="152">
        <f t="shared" si="16"/>
        <v>1931</v>
      </c>
      <c r="Z25" s="152">
        <v>9</v>
      </c>
      <c r="AA25" s="152"/>
      <c r="AB25" s="152"/>
      <c r="AC25" s="152">
        <f t="shared" si="4"/>
        <v>9</v>
      </c>
      <c r="AD25" s="10">
        <f t="shared" si="5"/>
        <v>1.125</v>
      </c>
      <c r="AE25" s="178">
        <v>17</v>
      </c>
      <c r="AF25" s="178">
        <f t="shared" si="17"/>
        <v>1931</v>
      </c>
      <c r="AG25" s="178"/>
      <c r="AH25" s="178"/>
      <c r="AI25" s="178"/>
      <c r="AJ25" s="178"/>
      <c r="AL25" s="152">
        <v>50</v>
      </c>
      <c r="AM25" s="152">
        <f t="shared" si="18"/>
        <v>1931</v>
      </c>
      <c r="AN25" s="152">
        <v>20</v>
      </c>
      <c r="AO25" s="152"/>
      <c r="AP25" s="152"/>
      <c r="AQ25" s="152">
        <f t="shared" si="6"/>
        <v>20</v>
      </c>
      <c r="AR25" s="10">
        <f t="shared" si="7"/>
        <v>1.0529999999999999</v>
      </c>
      <c r="AU25">
        <f t="shared" si="13"/>
        <v>1931</v>
      </c>
    </row>
    <row r="26" spans="1:47">
      <c r="A26" s="152">
        <v>45</v>
      </c>
      <c r="B26" s="251">
        <f t="shared" si="14"/>
        <v>1932</v>
      </c>
      <c r="C26" s="259">
        <f t="shared" si="8"/>
        <v>1</v>
      </c>
      <c r="D26" s="152">
        <f t="shared" si="0"/>
        <v>1.333</v>
      </c>
      <c r="E26" s="152">
        <f t="shared" si="9"/>
        <v>0</v>
      </c>
      <c r="F26" s="152">
        <f t="shared" si="1"/>
        <v>1</v>
      </c>
      <c r="G26" s="260">
        <f t="shared" si="10"/>
        <v>0</v>
      </c>
      <c r="H26" s="259">
        <v>0.6</v>
      </c>
      <c r="I26" s="152">
        <v>0.2</v>
      </c>
      <c r="J26" s="152">
        <v>0</v>
      </c>
      <c r="K26" s="152">
        <v>0.2</v>
      </c>
      <c r="L26" s="152">
        <v>0</v>
      </c>
      <c r="M26" s="260">
        <f t="shared" si="11"/>
        <v>1</v>
      </c>
      <c r="N26" s="259">
        <f t="shared" si="12"/>
        <v>1.0666</v>
      </c>
      <c r="O26" s="260">
        <f t="shared" si="2"/>
        <v>22.6</v>
      </c>
      <c r="P26" s="253"/>
      <c r="Q26" s="152">
        <v>9</v>
      </c>
      <c r="R26" s="152">
        <f t="shared" si="15"/>
        <v>1932</v>
      </c>
      <c r="S26" s="152"/>
      <c r="T26" s="152"/>
      <c r="U26" s="152"/>
      <c r="V26" s="152">
        <v>32</v>
      </c>
      <c r="W26">
        <f t="shared" si="3"/>
        <v>1</v>
      </c>
      <c r="X26" s="152">
        <v>19</v>
      </c>
      <c r="Y26" s="152">
        <f t="shared" si="16"/>
        <v>1932</v>
      </c>
      <c r="Z26" s="152">
        <v>8</v>
      </c>
      <c r="AA26" s="152"/>
      <c r="AB26" s="152"/>
      <c r="AC26" s="152">
        <f t="shared" si="4"/>
        <v>8</v>
      </c>
      <c r="AD26" s="10">
        <f t="shared" si="5"/>
        <v>1.333</v>
      </c>
      <c r="AE26" s="178">
        <v>17</v>
      </c>
      <c r="AF26" s="178">
        <f t="shared" si="17"/>
        <v>1932</v>
      </c>
      <c r="AG26" s="178"/>
      <c r="AH26" s="178"/>
      <c r="AI26" s="178"/>
      <c r="AJ26" s="178"/>
      <c r="AL26" s="152">
        <v>50</v>
      </c>
      <c r="AM26" s="152">
        <f t="shared" si="18"/>
        <v>1932</v>
      </c>
      <c r="AN26" s="152">
        <v>19</v>
      </c>
      <c r="AO26" s="152"/>
      <c r="AP26" s="152"/>
      <c r="AQ26" s="152">
        <f t="shared" si="6"/>
        <v>19</v>
      </c>
      <c r="AR26" s="10">
        <f t="shared" si="7"/>
        <v>1</v>
      </c>
      <c r="AU26">
        <f t="shared" si="13"/>
        <v>1932</v>
      </c>
    </row>
    <row r="27" spans="1:47">
      <c r="A27" s="152">
        <v>45</v>
      </c>
      <c r="B27" s="251">
        <f t="shared" si="14"/>
        <v>1933</v>
      </c>
      <c r="C27" s="259">
        <f t="shared" si="8"/>
        <v>1</v>
      </c>
      <c r="D27" s="152">
        <f t="shared" si="0"/>
        <v>0.75</v>
      </c>
      <c r="E27" s="152">
        <f t="shared" si="9"/>
        <v>0</v>
      </c>
      <c r="F27" s="152">
        <f t="shared" si="1"/>
        <v>0.95</v>
      </c>
      <c r="G27" s="260">
        <f t="shared" si="10"/>
        <v>0</v>
      </c>
      <c r="H27" s="259">
        <v>0.6</v>
      </c>
      <c r="I27" s="152">
        <v>0.2</v>
      </c>
      <c r="J27" s="152">
        <v>0</v>
      </c>
      <c r="K27" s="152">
        <v>0.2</v>
      </c>
      <c r="L27" s="152">
        <v>0</v>
      </c>
      <c r="M27" s="260">
        <f t="shared" si="11"/>
        <v>1</v>
      </c>
      <c r="N27" s="259">
        <f t="shared" si="12"/>
        <v>0.94</v>
      </c>
      <c r="O27" s="260">
        <f t="shared" si="2"/>
        <v>21.2</v>
      </c>
      <c r="P27" s="253"/>
      <c r="Q27" s="152">
        <v>9</v>
      </c>
      <c r="R27" s="152">
        <f t="shared" si="15"/>
        <v>1933</v>
      </c>
      <c r="S27" s="152"/>
      <c r="T27" s="152"/>
      <c r="U27" s="152"/>
      <c r="V27" s="152">
        <v>32</v>
      </c>
      <c r="W27">
        <f t="shared" si="3"/>
        <v>1</v>
      </c>
      <c r="X27" s="152">
        <v>19</v>
      </c>
      <c r="Y27" s="152">
        <f t="shared" si="16"/>
        <v>1933</v>
      </c>
      <c r="Z27" s="152">
        <v>6</v>
      </c>
      <c r="AA27" s="152"/>
      <c r="AB27" s="152"/>
      <c r="AC27" s="152">
        <f t="shared" si="4"/>
        <v>6</v>
      </c>
      <c r="AD27" s="10">
        <f t="shared" si="5"/>
        <v>0.75</v>
      </c>
      <c r="AE27" s="178">
        <v>17</v>
      </c>
      <c r="AF27" s="178">
        <f t="shared" si="17"/>
        <v>1933</v>
      </c>
      <c r="AG27" s="178"/>
      <c r="AH27" s="178"/>
      <c r="AI27" s="178"/>
      <c r="AJ27" s="178"/>
      <c r="AL27" s="152">
        <v>50</v>
      </c>
      <c r="AM27" s="152">
        <f t="shared" si="18"/>
        <v>1933</v>
      </c>
      <c r="AN27" s="152">
        <v>19</v>
      </c>
      <c r="AO27" s="152"/>
      <c r="AP27" s="152"/>
      <c r="AQ27" s="152">
        <f t="shared" si="6"/>
        <v>19</v>
      </c>
      <c r="AR27" s="10">
        <f t="shared" si="7"/>
        <v>0.95</v>
      </c>
      <c r="AU27">
        <f t="shared" si="13"/>
        <v>1933</v>
      </c>
    </row>
    <row r="28" spans="1:47">
      <c r="A28" s="152">
        <v>45</v>
      </c>
      <c r="B28" s="251">
        <f t="shared" si="14"/>
        <v>1934</v>
      </c>
      <c r="C28" s="259">
        <f t="shared" si="8"/>
        <v>1</v>
      </c>
      <c r="D28" s="152">
        <f t="shared" si="0"/>
        <v>0.88900000000000001</v>
      </c>
      <c r="E28" s="152">
        <f t="shared" si="9"/>
        <v>0</v>
      </c>
      <c r="F28" s="152">
        <f t="shared" si="1"/>
        <v>0.95199999999999996</v>
      </c>
      <c r="G28" s="260">
        <f t="shared" si="10"/>
        <v>0</v>
      </c>
      <c r="H28" s="259">
        <v>0.6</v>
      </c>
      <c r="I28" s="152">
        <v>0.2</v>
      </c>
      <c r="J28" s="152">
        <v>0</v>
      </c>
      <c r="K28" s="152">
        <v>0.2</v>
      </c>
      <c r="L28" s="152">
        <v>0</v>
      </c>
      <c r="M28" s="260">
        <f t="shared" si="11"/>
        <v>1</v>
      </c>
      <c r="N28" s="259">
        <f t="shared" si="12"/>
        <v>0.96820000000000006</v>
      </c>
      <c r="O28" s="260">
        <f t="shared" si="2"/>
        <v>22.5</v>
      </c>
      <c r="P28" s="253"/>
      <c r="Q28" s="152">
        <v>9</v>
      </c>
      <c r="R28" s="152">
        <f t="shared" si="15"/>
        <v>1934</v>
      </c>
      <c r="S28" s="152"/>
      <c r="T28" s="152"/>
      <c r="U28" s="152"/>
      <c r="V28" s="152">
        <v>32</v>
      </c>
      <c r="W28">
        <f t="shared" si="3"/>
        <v>1</v>
      </c>
      <c r="X28" s="152">
        <v>19</v>
      </c>
      <c r="Y28" s="152">
        <f t="shared" si="16"/>
        <v>1934</v>
      </c>
      <c r="Z28" s="152">
        <v>8</v>
      </c>
      <c r="AA28" s="152"/>
      <c r="AB28" s="152"/>
      <c r="AC28" s="152">
        <f t="shared" si="4"/>
        <v>8</v>
      </c>
      <c r="AD28" s="10">
        <f t="shared" si="5"/>
        <v>0.88900000000000001</v>
      </c>
      <c r="AE28" s="178">
        <v>17</v>
      </c>
      <c r="AF28" s="178">
        <f t="shared" si="17"/>
        <v>1934</v>
      </c>
      <c r="AG28" s="178"/>
      <c r="AH28" s="178"/>
      <c r="AI28" s="178"/>
      <c r="AJ28" s="178"/>
      <c r="AL28" s="152">
        <v>50</v>
      </c>
      <c r="AM28" s="152">
        <f t="shared" si="18"/>
        <v>1934</v>
      </c>
      <c r="AN28" s="152">
        <v>20</v>
      </c>
      <c r="AO28" s="152"/>
      <c r="AP28" s="152"/>
      <c r="AQ28" s="152">
        <f t="shared" si="6"/>
        <v>20</v>
      </c>
      <c r="AR28" s="10">
        <f t="shared" si="7"/>
        <v>0.95199999999999996</v>
      </c>
      <c r="AU28">
        <f t="shared" si="13"/>
        <v>1934</v>
      </c>
    </row>
    <row r="29" spans="1:47">
      <c r="A29" s="152">
        <v>45</v>
      </c>
      <c r="B29" s="251">
        <f t="shared" si="14"/>
        <v>1935</v>
      </c>
      <c r="C29" s="259">
        <f t="shared" si="8"/>
        <v>1</v>
      </c>
      <c r="D29" s="152">
        <f t="shared" si="0"/>
        <v>1</v>
      </c>
      <c r="E29" s="152">
        <f t="shared" si="9"/>
        <v>0</v>
      </c>
      <c r="F29" s="152">
        <f t="shared" si="1"/>
        <v>1</v>
      </c>
      <c r="G29" s="260">
        <f t="shared" si="10"/>
        <v>0</v>
      </c>
      <c r="H29" s="259">
        <v>0.6</v>
      </c>
      <c r="I29" s="152">
        <v>0.2</v>
      </c>
      <c r="J29" s="152">
        <v>0</v>
      </c>
      <c r="K29" s="152">
        <v>0.2</v>
      </c>
      <c r="L29" s="152">
        <v>0</v>
      </c>
      <c r="M29" s="260">
        <f t="shared" si="11"/>
        <v>1</v>
      </c>
      <c r="N29" s="259">
        <f t="shared" si="12"/>
        <v>1</v>
      </c>
      <c r="O29" s="260">
        <f t="shared" si="2"/>
        <v>23.2</v>
      </c>
      <c r="P29" s="253"/>
      <c r="Q29" s="152">
        <v>9</v>
      </c>
      <c r="R29" s="152">
        <f t="shared" si="15"/>
        <v>1935</v>
      </c>
      <c r="S29" s="152"/>
      <c r="T29" s="152"/>
      <c r="U29" s="152"/>
      <c r="V29" s="152">
        <v>32</v>
      </c>
      <c r="W29">
        <f t="shared" si="3"/>
        <v>1</v>
      </c>
      <c r="X29" s="152">
        <v>19</v>
      </c>
      <c r="Y29" s="152">
        <f t="shared" si="16"/>
        <v>1935</v>
      </c>
      <c r="Z29" s="152">
        <v>9</v>
      </c>
      <c r="AA29" s="152"/>
      <c r="AB29" s="152"/>
      <c r="AC29" s="152">
        <f t="shared" si="4"/>
        <v>9</v>
      </c>
      <c r="AD29" s="10">
        <f t="shared" si="5"/>
        <v>1</v>
      </c>
      <c r="AE29" s="178">
        <v>17</v>
      </c>
      <c r="AF29" s="178">
        <f t="shared" si="17"/>
        <v>1935</v>
      </c>
      <c r="AG29" s="178"/>
      <c r="AH29" s="178"/>
      <c r="AI29" s="178"/>
      <c r="AJ29" s="178"/>
      <c r="AL29" s="152">
        <v>50</v>
      </c>
      <c r="AM29" s="152">
        <f t="shared" si="18"/>
        <v>1935</v>
      </c>
      <c r="AN29" s="152">
        <v>21</v>
      </c>
      <c r="AO29" s="152"/>
      <c r="AP29" s="152"/>
      <c r="AQ29" s="152">
        <f t="shared" si="6"/>
        <v>21</v>
      </c>
      <c r="AR29" s="10">
        <f t="shared" si="7"/>
        <v>1</v>
      </c>
      <c r="AU29">
        <f t="shared" si="13"/>
        <v>1935</v>
      </c>
    </row>
    <row r="30" spans="1:47">
      <c r="A30" s="152">
        <v>45</v>
      </c>
      <c r="B30" s="251">
        <f t="shared" si="14"/>
        <v>1936</v>
      </c>
      <c r="C30" s="259">
        <f t="shared" si="8"/>
        <v>0.97</v>
      </c>
      <c r="D30" s="152">
        <f t="shared" si="0"/>
        <v>0.9</v>
      </c>
      <c r="E30" s="152">
        <f t="shared" si="9"/>
        <v>0</v>
      </c>
      <c r="F30" s="152">
        <f t="shared" si="1"/>
        <v>0.91300000000000003</v>
      </c>
      <c r="G30" s="260">
        <f t="shared" si="10"/>
        <v>0</v>
      </c>
      <c r="H30" s="259">
        <v>0.6</v>
      </c>
      <c r="I30" s="152">
        <v>0.2</v>
      </c>
      <c r="J30" s="152">
        <v>0</v>
      </c>
      <c r="K30" s="152">
        <v>0.2</v>
      </c>
      <c r="L30" s="152">
        <v>0</v>
      </c>
      <c r="M30" s="260">
        <f t="shared" si="11"/>
        <v>1</v>
      </c>
      <c r="N30" s="259">
        <f t="shared" si="12"/>
        <v>0.9446</v>
      </c>
      <c r="O30" s="260">
        <f>ROUND(O31*N30,1)</f>
        <v>23.2</v>
      </c>
      <c r="P30" s="253"/>
      <c r="Q30" s="152">
        <v>9</v>
      </c>
      <c r="R30" s="152">
        <f t="shared" si="15"/>
        <v>1936</v>
      </c>
      <c r="S30" s="152"/>
      <c r="T30" s="152"/>
      <c r="U30" s="152"/>
      <c r="V30" s="152">
        <v>32</v>
      </c>
      <c r="W30">
        <f t="shared" si="3"/>
        <v>0.97</v>
      </c>
      <c r="X30" s="152">
        <v>19</v>
      </c>
      <c r="Y30" s="152">
        <f t="shared" si="16"/>
        <v>1936</v>
      </c>
      <c r="Z30" s="152">
        <v>9</v>
      </c>
      <c r="AA30" s="152"/>
      <c r="AB30" s="152"/>
      <c r="AC30" s="152">
        <f t="shared" si="4"/>
        <v>9</v>
      </c>
      <c r="AD30" s="10">
        <f t="shared" si="5"/>
        <v>0.9</v>
      </c>
      <c r="AE30" s="178">
        <v>17</v>
      </c>
      <c r="AF30" s="178">
        <f t="shared" si="17"/>
        <v>1936</v>
      </c>
      <c r="AG30" s="178"/>
      <c r="AH30" s="178"/>
      <c r="AI30" s="178"/>
      <c r="AJ30" s="178"/>
      <c r="AL30" s="152">
        <v>50</v>
      </c>
      <c r="AM30" s="152">
        <f t="shared" si="18"/>
        <v>1936</v>
      </c>
      <c r="AN30" s="152">
        <v>21</v>
      </c>
      <c r="AO30" s="152"/>
      <c r="AP30" s="152"/>
      <c r="AQ30" s="152">
        <f t="shared" si="6"/>
        <v>21</v>
      </c>
      <c r="AR30" s="10">
        <f t="shared" si="7"/>
        <v>0.91300000000000003</v>
      </c>
      <c r="AU30">
        <f t="shared" si="13"/>
        <v>1936</v>
      </c>
    </row>
    <row r="31" spans="1:47">
      <c r="A31" s="152">
        <v>45</v>
      </c>
      <c r="B31" s="251">
        <f t="shared" si="14"/>
        <v>1937</v>
      </c>
      <c r="C31" s="259">
        <f t="shared" si="8"/>
        <v>1</v>
      </c>
      <c r="D31" s="152">
        <f t="shared" si="0"/>
        <v>1</v>
      </c>
      <c r="E31" s="152">
        <f t="shared" si="9"/>
        <v>0</v>
      </c>
      <c r="F31" s="152">
        <f t="shared" si="1"/>
        <v>1</v>
      </c>
      <c r="G31" s="260">
        <f t="shared" si="10"/>
        <v>0</v>
      </c>
      <c r="H31" s="259">
        <v>0.6</v>
      </c>
      <c r="I31" s="152">
        <v>0.2</v>
      </c>
      <c r="J31" s="152">
        <v>0</v>
      </c>
      <c r="K31" s="152">
        <v>0.2</v>
      </c>
      <c r="L31" s="152">
        <v>0</v>
      </c>
      <c r="M31" s="260">
        <f t="shared" si="11"/>
        <v>1</v>
      </c>
      <c r="N31" s="259">
        <f t="shared" si="12"/>
        <v>1</v>
      </c>
      <c r="O31" s="260">
        <f t="shared" si="2"/>
        <v>24.6</v>
      </c>
      <c r="P31" s="253"/>
      <c r="Q31" s="152">
        <v>9</v>
      </c>
      <c r="R31" s="152">
        <f t="shared" si="15"/>
        <v>1937</v>
      </c>
      <c r="S31" s="152"/>
      <c r="T31" s="152"/>
      <c r="U31" s="152"/>
      <c r="V31" s="152">
        <v>33</v>
      </c>
      <c r="W31">
        <f t="shared" si="3"/>
        <v>1</v>
      </c>
      <c r="X31" s="152">
        <v>19</v>
      </c>
      <c r="Y31" s="152">
        <f t="shared" si="16"/>
        <v>1937</v>
      </c>
      <c r="Z31" s="152">
        <v>10</v>
      </c>
      <c r="AA31" s="152"/>
      <c r="AB31" s="152"/>
      <c r="AC31" s="152">
        <f t="shared" si="4"/>
        <v>10</v>
      </c>
      <c r="AD31" s="10">
        <f t="shared" si="5"/>
        <v>1</v>
      </c>
      <c r="AE31" s="178">
        <v>17</v>
      </c>
      <c r="AF31" s="178">
        <f t="shared" si="17"/>
        <v>1937</v>
      </c>
      <c r="AG31" s="178"/>
      <c r="AH31" s="178"/>
      <c r="AI31" s="178"/>
      <c r="AJ31" s="178"/>
      <c r="AL31" s="152">
        <v>50</v>
      </c>
      <c r="AM31" s="152">
        <f t="shared" si="18"/>
        <v>1937</v>
      </c>
      <c r="AN31" s="152">
        <v>23</v>
      </c>
      <c r="AO31" s="152"/>
      <c r="AP31" s="152"/>
      <c r="AQ31" s="152">
        <f t="shared" si="6"/>
        <v>23</v>
      </c>
      <c r="AR31" s="10">
        <f t="shared" si="7"/>
        <v>1</v>
      </c>
      <c r="AU31">
        <f t="shared" si="13"/>
        <v>1937</v>
      </c>
    </row>
    <row r="32" spans="1:47">
      <c r="A32" s="152">
        <v>45</v>
      </c>
      <c r="B32" s="251">
        <f t="shared" si="14"/>
        <v>1938</v>
      </c>
      <c r="C32" s="259">
        <f t="shared" si="8"/>
        <v>1.0309999999999999</v>
      </c>
      <c r="D32" s="152">
        <f t="shared" si="0"/>
        <v>0.90900000000000003</v>
      </c>
      <c r="E32" s="152">
        <f t="shared" si="9"/>
        <v>0</v>
      </c>
      <c r="F32" s="152">
        <f t="shared" si="1"/>
        <v>1</v>
      </c>
      <c r="G32" s="260">
        <f t="shared" si="10"/>
        <v>0</v>
      </c>
      <c r="H32" s="259">
        <v>0.6</v>
      </c>
      <c r="I32" s="152">
        <v>0.2</v>
      </c>
      <c r="J32" s="152">
        <v>0</v>
      </c>
      <c r="K32" s="152">
        <v>0.2</v>
      </c>
      <c r="L32" s="152">
        <v>0</v>
      </c>
      <c r="M32" s="260">
        <f t="shared" si="11"/>
        <v>1</v>
      </c>
      <c r="N32" s="259">
        <f t="shared" si="12"/>
        <v>1.0004</v>
      </c>
      <c r="O32" s="260">
        <f t="shared" si="2"/>
        <v>24.6</v>
      </c>
      <c r="P32" s="253"/>
      <c r="Q32" s="152">
        <v>9</v>
      </c>
      <c r="R32" s="152">
        <f t="shared" si="15"/>
        <v>1938</v>
      </c>
      <c r="S32" s="152"/>
      <c r="T32" s="152"/>
      <c r="U32" s="152"/>
      <c r="V32" s="152">
        <v>33</v>
      </c>
      <c r="W32">
        <f t="shared" si="3"/>
        <v>1.0309999999999999</v>
      </c>
      <c r="X32" s="152">
        <v>19</v>
      </c>
      <c r="Y32" s="152">
        <f t="shared" si="16"/>
        <v>1938</v>
      </c>
      <c r="Z32" s="152">
        <v>10</v>
      </c>
      <c r="AA32" s="152"/>
      <c r="AB32" s="152"/>
      <c r="AC32" s="152">
        <f t="shared" si="4"/>
        <v>10</v>
      </c>
      <c r="AD32" s="10">
        <f t="shared" si="5"/>
        <v>0.90900000000000003</v>
      </c>
      <c r="AE32" s="178">
        <v>17</v>
      </c>
      <c r="AF32" s="178">
        <f t="shared" si="17"/>
        <v>1938</v>
      </c>
      <c r="AG32" s="178"/>
      <c r="AH32" s="178"/>
      <c r="AI32" s="178"/>
      <c r="AJ32" s="178"/>
      <c r="AL32" s="152">
        <v>50</v>
      </c>
      <c r="AM32" s="152">
        <f t="shared" si="18"/>
        <v>1938</v>
      </c>
      <c r="AN32" s="152">
        <v>23</v>
      </c>
      <c r="AO32" s="152"/>
      <c r="AP32" s="152"/>
      <c r="AQ32" s="152">
        <f t="shared" si="6"/>
        <v>23</v>
      </c>
      <c r="AR32" s="10">
        <f t="shared" si="7"/>
        <v>1</v>
      </c>
      <c r="AU32">
        <f t="shared" si="13"/>
        <v>1938</v>
      </c>
    </row>
    <row r="33" spans="1:47">
      <c r="A33" s="152">
        <v>45</v>
      </c>
      <c r="B33" s="251">
        <f t="shared" si="14"/>
        <v>1939</v>
      </c>
      <c r="C33" s="259">
        <f t="shared" si="8"/>
        <v>1.032</v>
      </c>
      <c r="D33" s="152">
        <f t="shared" si="0"/>
        <v>1</v>
      </c>
      <c r="E33" s="152">
        <f t="shared" si="9"/>
        <v>0</v>
      </c>
      <c r="F33" s="152">
        <f t="shared" si="1"/>
        <v>0.95799999999999996</v>
      </c>
      <c r="G33" s="260">
        <f t="shared" si="10"/>
        <v>0</v>
      </c>
      <c r="H33" s="259">
        <v>0.6</v>
      </c>
      <c r="I33" s="152">
        <v>0.2</v>
      </c>
      <c r="J33" s="152">
        <v>0</v>
      </c>
      <c r="K33" s="152">
        <v>0.2</v>
      </c>
      <c r="L33" s="152">
        <v>0</v>
      </c>
      <c r="M33" s="260">
        <f t="shared" si="11"/>
        <v>1</v>
      </c>
      <c r="N33" s="259">
        <f t="shared" si="12"/>
        <v>1.0107999999999999</v>
      </c>
      <c r="O33" s="260">
        <f t="shared" si="2"/>
        <v>24.6</v>
      </c>
      <c r="P33" s="253"/>
      <c r="Q33" s="152">
        <v>9</v>
      </c>
      <c r="R33" s="152">
        <f t="shared" si="15"/>
        <v>1939</v>
      </c>
      <c r="S33" s="152"/>
      <c r="T33" s="152"/>
      <c r="U33" s="152"/>
      <c r="V33" s="152">
        <v>32</v>
      </c>
      <c r="W33">
        <f t="shared" si="3"/>
        <v>1.032</v>
      </c>
      <c r="X33" s="152">
        <v>19</v>
      </c>
      <c r="Y33" s="152">
        <f t="shared" si="16"/>
        <v>1939</v>
      </c>
      <c r="Z33" s="152">
        <v>11</v>
      </c>
      <c r="AA33" s="152"/>
      <c r="AB33" s="152"/>
      <c r="AC33" s="152">
        <f t="shared" si="4"/>
        <v>11</v>
      </c>
      <c r="AD33" s="10">
        <f t="shared" si="5"/>
        <v>1</v>
      </c>
      <c r="AE33" s="178">
        <v>17</v>
      </c>
      <c r="AF33" s="178">
        <f t="shared" si="17"/>
        <v>1939</v>
      </c>
      <c r="AG33" s="178"/>
      <c r="AH33" s="178"/>
      <c r="AI33" s="178"/>
      <c r="AJ33" s="178"/>
      <c r="AL33" s="152">
        <v>50</v>
      </c>
      <c r="AM33" s="152">
        <f t="shared" si="18"/>
        <v>1939</v>
      </c>
      <c r="AN33" s="152">
        <v>23</v>
      </c>
      <c r="AO33" s="152"/>
      <c r="AP33" s="152"/>
      <c r="AQ33" s="152">
        <f t="shared" si="6"/>
        <v>23</v>
      </c>
      <c r="AR33" s="10">
        <f t="shared" si="7"/>
        <v>0.95799999999999996</v>
      </c>
      <c r="AU33">
        <f t="shared" si="13"/>
        <v>1939</v>
      </c>
    </row>
    <row r="34" spans="1:47">
      <c r="A34" s="152">
        <v>45</v>
      </c>
      <c r="B34" s="251">
        <f t="shared" si="14"/>
        <v>1940</v>
      </c>
      <c r="C34" s="259">
        <f t="shared" si="8"/>
        <v>1</v>
      </c>
      <c r="D34" s="152">
        <f t="shared" si="0"/>
        <v>0.91700000000000004</v>
      </c>
      <c r="E34" s="152">
        <f t="shared" si="9"/>
        <v>0</v>
      </c>
      <c r="F34" s="152">
        <f t="shared" si="1"/>
        <v>0.96</v>
      </c>
      <c r="G34" s="260">
        <f t="shared" si="10"/>
        <v>0</v>
      </c>
      <c r="H34" s="259">
        <v>0.6</v>
      </c>
      <c r="I34" s="152">
        <v>0.2</v>
      </c>
      <c r="J34" s="152">
        <v>0</v>
      </c>
      <c r="K34" s="152">
        <v>0.2</v>
      </c>
      <c r="L34" s="152">
        <v>0</v>
      </c>
      <c r="M34" s="260">
        <f t="shared" si="11"/>
        <v>1</v>
      </c>
      <c r="N34" s="259">
        <f t="shared" si="12"/>
        <v>0.97540000000000004</v>
      </c>
      <c r="O34" s="260">
        <f t="shared" si="2"/>
        <v>24.3</v>
      </c>
      <c r="P34" s="253"/>
      <c r="Q34" s="152">
        <v>9</v>
      </c>
      <c r="R34" s="152">
        <f t="shared" si="15"/>
        <v>1940</v>
      </c>
      <c r="S34" s="152"/>
      <c r="T34" s="152"/>
      <c r="U34" s="152"/>
      <c r="V34" s="152">
        <v>31</v>
      </c>
      <c r="W34">
        <f t="shared" si="3"/>
        <v>1</v>
      </c>
      <c r="X34" s="152">
        <v>19</v>
      </c>
      <c r="Y34" s="152">
        <f t="shared" si="16"/>
        <v>1940</v>
      </c>
      <c r="Z34" s="152">
        <v>11</v>
      </c>
      <c r="AA34" s="152"/>
      <c r="AB34" s="152"/>
      <c r="AC34" s="152">
        <f t="shared" si="4"/>
        <v>11</v>
      </c>
      <c r="AD34" s="10">
        <f t="shared" si="5"/>
        <v>0.91700000000000004</v>
      </c>
      <c r="AE34" s="178">
        <v>17</v>
      </c>
      <c r="AF34" s="178">
        <f t="shared" si="17"/>
        <v>1940</v>
      </c>
      <c r="AG34" s="178"/>
      <c r="AH34" s="178"/>
      <c r="AI34" s="178"/>
      <c r="AJ34" s="178"/>
      <c r="AL34" s="152">
        <v>50</v>
      </c>
      <c r="AM34" s="152">
        <f t="shared" si="18"/>
        <v>1940</v>
      </c>
      <c r="AN34" s="152">
        <v>24</v>
      </c>
      <c r="AO34" s="152"/>
      <c r="AP34" s="152"/>
      <c r="AQ34" s="152">
        <f t="shared" si="6"/>
        <v>24</v>
      </c>
      <c r="AR34" s="10">
        <f t="shared" si="7"/>
        <v>0.96</v>
      </c>
      <c r="AU34">
        <f t="shared" si="13"/>
        <v>1940</v>
      </c>
    </row>
    <row r="35" spans="1:47">
      <c r="A35" s="152">
        <v>45</v>
      </c>
      <c r="B35" s="251">
        <f t="shared" si="14"/>
        <v>1941</v>
      </c>
      <c r="C35" s="259">
        <f t="shared" si="8"/>
        <v>0.96899999999999997</v>
      </c>
      <c r="D35" s="152">
        <f t="shared" si="0"/>
        <v>1</v>
      </c>
      <c r="E35" s="152">
        <f t="shared" si="9"/>
        <v>0</v>
      </c>
      <c r="F35" s="152">
        <f t="shared" si="1"/>
        <v>0.89300000000000002</v>
      </c>
      <c r="G35" s="260">
        <f t="shared" si="10"/>
        <v>0</v>
      </c>
      <c r="H35" s="259">
        <v>0.6</v>
      </c>
      <c r="I35" s="152">
        <v>0.2</v>
      </c>
      <c r="J35" s="152">
        <v>0</v>
      </c>
      <c r="K35" s="152">
        <v>0.2</v>
      </c>
      <c r="L35" s="152">
        <v>0</v>
      </c>
      <c r="M35" s="260">
        <f t="shared" si="11"/>
        <v>1</v>
      </c>
      <c r="N35" s="259">
        <f t="shared" si="12"/>
        <v>0.95999999999999985</v>
      </c>
      <c r="O35" s="260">
        <f t="shared" si="2"/>
        <v>24.9</v>
      </c>
      <c r="P35" s="253"/>
      <c r="Q35" s="152">
        <v>9</v>
      </c>
      <c r="R35" s="152">
        <f t="shared" si="15"/>
        <v>1941</v>
      </c>
      <c r="S35" s="152"/>
      <c r="T35" s="152"/>
      <c r="U35" s="152"/>
      <c r="V35" s="152">
        <v>31</v>
      </c>
      <c r="W35">
        <f t="shared" si="3"/>
        <v>0.96899999999999997</v>
      </c>
      <c r="X35" s="152">
        <v>19</v>
      </c>
      <c r="Y35" s="152">
        <f t="shared" si="16"/>
        <v>1941</v>
      </c>
      <c r="Z35" s="152">
        <v>12</v>
      </c>
      <c r="AA35" s="152"/>
      <c r="AB35" s="152"/>
      <c r="AC35" s="152">
        <f t="shared" si="4"/>
        <v>12</v>
      </c>
      <c r="AD35" s="10">
        <f t="shared" si="5"/>
        <v>1</v>
      </c>
      <c r="AE35" s="178">
        <v>17</v>
      </c>
      <c r="AF35" s="178">
        <f t="shared" si="17"/>
        <v>1941</v>
      </c>
      <c r="AG35" s="178"/>
      <c r="AH35" s="178"/>
      <c r="AI35" s="178"/>
      <c r="AJ35" s="178"/>
      <c r="AL35" s="152">
        <v>50</v>
      </c>
      <c r="AM35" s="152">
        <f t="shared" si="18"/>
        <v>1941</v>
      </c>
      <c r="AN35" s="152">
        <v>25</v>
      </c>
      <c r="AO35" s="152"/>
      <c r="AP35" s="152"/>
      <c r="AQ35" s="152">
        <f t="shared" si="6"/>
        <v>25</v>
      </c>
      <c r="AR35" s="10">
        <f t="shared" si="7"/>
        <v>0.89300000000000002</v>
      </c>
      <c r="AU35">
        <f t="shared" si="13"/>
        <v>1941</v>
      </c>
    </row>
    <row r="36" spans="1:47">
      <c r="A36" s="152">
        <v>45</v>
      </c>
      <c r="B36" s="251">
        <f t="shared" si="14"/>
        <v>1942</v>
      </c>
      <c r="C36" s="259">
        <f t="shared" si="8"/>
        <v>0.97</v>
      </c>
      <c r="D36" s="152">
        <f t="shared" si="0"/>
        <v>0.92300000000000004</v>
      </c>
      <c r="E36" s="152">
        <f t="shared" si="9"/>
        <v>0</v>
      </c>
      <c r="F36" s="152">
        <f t="shared" si="1"/>
        <v>0.96599999999999997</v>
      </c>
      <c r="G36" s="260">
        <f t="shared" si="10"/>
        <v>0</v>
      </c>
      <c r="H36" s="259">
        <v>0.6</v>
      </c>
      <c r="I36" s="152">
        <v>0.2</v>
      </c>
      <c r="J36" s="152">
        <v>0</v>
      </c>
      <c r="K36" s="152">
        <v>0.2</v>
      </c>
      <c r="L36" s="152">
        <v>0</v>
      </c>
      <c r="M36" s="260">
        <f t="shared" si="11"/>
        <v>1</v>
      </c>
      <c r="N36" s="259">
        <f t="shared" si="12"/>
        <v>0.95979999999999999</v>
      </c>
      <c r="O36" s="260">
        <f t="shared" si="2"/>
        <v>25.9</v>
      </c>
      <c r="P36" s="253"/>
      <c r="Q36" s="152">
        <v>9</v>
      </c>
      <c r="R36" s="152">
        <f t="shared" si="15"/>
        <v>1942</v>
      </c>
      <c r="S36" s="152"/>
      <c r="T36" s="152"/>
      <c r="U36" s="152"/>
      <c r="V36" s="152">
        <v>32</v>
      </c>
      <c r="W36">
        <f t="shared" si="3"/>
        <v>0.97</v>
      </c>
      <c r="X36" s="152">
        <v>19</v>
      </c>
      <c r="Y36" s="152">
        <f t="shared" si="16"/>
        <v>1942</v>
      </c>
      <c r="Z36" s="152">
        <v>12</v>
      </c>
      <c r="AA36" s="152"/>
      <c r="AB36" s="152"/>
      <c r="AC36" s="152">
        <f t="shared" si="4"/>
        <v>12</v>
      </c>
      <c r="AD36" s="10">
        <f t="shared" si="5"/>
        <v>0.92300000000000004</v>
      </c>
      <c r="AE36" s="178">
        <v>17</v>
      </c>
      <c r="AF36" s="178">
        <f t="shared" si="17"/>
        <v>1942</v>
      </c>
      <c r="AG36" s="178"/>
      <c r="AH36" s="178"/>
      <c r="AI36" s="178"/>
      <c r="AJ36" s="178"/>
      <c r="AL36" s="152">
        <v>50</v>
      </c>
      <c r="AM36" s="152">
        <f t="shared" si="18"/>
        <v>1942</v>
      </c>
      <c r="AN36" s="152">
        <v>28</v>
      </c>
      <c r="AO36" s="152"/>
      <c r="AP36" s="152"/>
      <c r="AQ36" s="152">
        <f t="shared" si="6"/>
        <v>28</v>
      </c>
      <c r="AR36" s="10">
        <f t="shared" si="7"/>
        <v>0.96599999999999997</v>
      </c>
      <c r="AU36">
        <f t="shared" si="13"/>
        <v>1942</v>
      </c>
    </row>
    <row r="37" spans="1:47">
      <c r="A37" s="152">
        <v>45</v>
      </c>
      <c r="B37" s="251">
        <f t="shared" si="14"/>
        <v>1943</v>
      </c>
      <c r="C37" s="259">
        <f t="shared" si="8"/>
        <v>1</v>
      </c>
      <c r="D37" s="152">
        <f t="shared" si="0"/>
        <v>1</v>
      </c>
      <c r="E37" s="152">
        <f t="shared" si="9"/>
        <v>0</v>
      </c>
      <c r="F37" s="152">
        <f t="shared" si="1"/>
        <v>1</v>
      </c>
      <c r="G37" s="260">
        <f t="shared" si="10"/>
        <v>0</v>
      </c>
      <c r="H37" s="259">
        <v>0.6</v>
      </c>
      <c r="I37" s="152">
        <v>0.2</v>
      </c>
      <c r="J37" s="152">
        <v>0</v>
      </c>
      <c r="K37" s="152">
        <v>0.2</v>
      </c>
      <c r="L37" s="152">
        <v>0</v>
      </c>
      <c r="M37" s="260">
        <f t="shared" si="11"/>
        <v>1</v>
      </c>
      <c r="N37" s="259">
        <f t="shared" si="12"/>
        <v>1</v>
      </c>
      <c r="O37" s="260">
        <f t="shared" si="2"/>
        <v>27</v>
      </c>
      <c r="P37" s="253"/>
      <c r="Q37" s="152">
        <v>9</v>
      </c>
      <c r="R37" s="152">
        <f t="shared" si="15"/>
        <v>1943</v>
      </c>
      <c r="S37" s="152"/>
      <c r="T37" s="152"/>
      <c r="U37" s="152"/>
      <c r="V37" s="152">
        <v>33</v>
      </c>
      <c r="W37">
        <f t="shared" si="3"/>
        <v>1</v>
      </c>
      <c r="X37" s="152">
        <v>19</v>
      </c>
      <c r="Y37" s="152">
        <f t="shared" si="16"/>
        <v>1943</v>
      </c>
      <c r="Z37" s="152">
        <v>13</v>
      </c>
      <c r="AA37" s="152"/>
      <c r="AB37" s="152"/>
      <c r="AC37" s="152">
        <f t="shared" si="4"/>
        <v>13</v>
      </c>
      <c r="AD37" s="10">
        <f t="shared" si="5"/>
        <v>1</v>
      </c>
      <c r="AE37" s="178">
        <v>17</v>
      </c>
      <c r="AF37" s="178">
        <f t="shared" si="17"/>
        <v>1943</v>
      </c>
      <c r="AG37" s="178"/>
      <c r="AH37" s="178"/>
      <c r="AI37" s="178"/>
      <c r="AJ37" s="178"/>
      <c r="AL37" s="152">
        <v>50</v>
      </c>
      <c r="AM37" s="152">
        <f t="shared" si="18"/>
        <v>1943</v>
      </c>
      <c r="AN37" s="152">
        <v>29</v>
      </c>
      <c r="AO37" s="152"/>
      <c r="AP37" s="152"/>
      <c r="AQ37" s="152">
        <f t="shared" si="6"/>
        <v>29</v>
      </c>
      <c r="AR37" s="10">
        <f t="shared" si="7"/>
        <v>1</v>
      </c>
      <c r="AU37">
        <f t="shared" si="13"/>
        <v>1943</v>
      </c>
    </row>
    <row r="38" spans="1:47">
      <c r="A38" s="152">
        <v>45</v>
      </c>
      <c r="B38" s="251">
        <f t="shared" si="14"/>
        <v>1944</v>
      </c>
      <c r="C38" s="259">
        <f t="shared" si="8"/>
        <v>1</v>
      </c>
      <c r="D38" s="152">
        <f t="shared" si="0"/>
        <v>0.92900000000000005</v>
      </c>
      <c r="E38" s="152">
        <f t="shared" si="9"/>
        <v>0</v>
      </c>
      <c r="F38" s="152">
        <f t="shared" si="1"/>
        <v>1</v>
      </c>
      <c r="G38" s="260">
        <f t="shared" si="10"/>
        <v>0</v>
      </c>
      <c r="H38" s="259">
        <v>0.6</v>
      </c>
      <c r="I38" s="152">
        <v>0.2</v>
      </c>
      <c r="J38" s="152">
        <v>0</v>
      </c>
      <c r="K38" s="152">
        <v>0.2</v>
      </c>
      <c r="L38" s="152">
        <v>0</v>
      </c>
      <c r="M38" s="260">
        <f t="shared" si="11"/>
        <v>1</v>
      </c>
      <c r="N38" s="259">
        <f t="shared" si="12"/>
        <v>0.98580000000000001</v>
      </c>
      <c r="O38" s="260">
        <f t="shared" si="2"/>
        <v>27</v>
      </c>
      <c r="P38" s="253"/>
      <c r="Q38" s="152">
        <v>9</v>
      </c>
      <c r="R38" s="152">
        <f t="shared" si="15"/>
        <v>1944</v>
      </c>
      <c r="S38" s="152"/>
      <c r="T38" s="152"/>
      <c r="U38" s="152"/>
      <c r="V38" s="152">
        <v>33</v>
      </c>
      <c r="W38">
        <f t="shared" si="3"/>
        <v>1</v>
      </c>
      <c r="X38" s="152">
        <v>19</v>
      </c>
      <c r="Y38" s="152">
        <f t="shared" si="16"/>
        <v>1944</v>
      </c>
      <c r="Z38" s="152">
        <v>13</v>
      </c>
      <c r="AA38" s="152"/>
      <c r="AB38" s="152"/>
      <c r="AC38" s="152">
        <f t="shared" si="4"/>
        <v>13</v>
      </c>
      <c r="AD38" s="10">
        <f t="shared" si="5"/>
        <v>0.92900000000000005</v>
      </c>
      <c r="AE38" s="178">
        <v>17</v>
      </c>
      <c r="AF38" s="178">
        <f t="shared" si="17"/>
        <v>1944</v>
      </c>
      <c r="AG38" s="178"/>
      <c r="AH38" s="178"/>
      <c r="AI38" s="178"/>
      <c r="AJ38" s="178"/>
      <c r="AL38" s="152">
        <v>50</v>
      </c>
      <c r="AM38" s="152">
        <f t="shared" si="18"/>
        <v>1944</v>
      </c>
      <c r="AN38" s="152">
        <v>29</v>
      </c>
      <c r="AO38" s="152"/>
      <c r="AP38" s="152"/>
      <c r="AQ38" s="152">
        <f t="shared" si="6"/>
        <v>29</v>
      </c>
      <c r="AR38" s="10">
        <f t="shared" si="7"/>
        <v>1</v>
      </c>
      <c r="AU38">
        <f t="shared" si="13"/>
        <v>1944</v>
      </c>
    </row>
    <row r="39" spans="1:47">
      <c r="A39" s="152">
        <v>45</v>
      </c>
      <c r="B39" s="251">
        <f t="shared" si="14"/>
        <v>1945</v>
      </c>
      <c r="C39" s="259">
        <f t="shared" si="8"/>
        <v>0.94299999999999995</v>
      </c>
      <c r="D39" s="152">
        <f t="shared" si="0"/>
        <v>0.82399999999999995</v>
      </c>
      <c r="E39" s="152">
        <f t="shared" si="9"/>
        <v>0</v>
      </c>
      <c r="F39" s="152">
        <f t="shared" si="1"/>
        <v>0.85299999999999998</v>
      </c>
      <c r="G39" s="260">
        <f t="shared" si="10"/>
        <v>0</v>
      </c>
      <c r="H39" s="259">
        <v>0.6</v>
      </c>
      <c r="I39" s="152">
        <v>0.2</v>
      </c>
      <c r="J39" s="152">
        <v>0</v>
      </c>
      <c r="K39" s="152">
        <v>0.2</v>
      </c>
      <c r="L39" s="152">
        <v>0</v>
      </c>
      <c r="M39" s="260">
        <f t="shared" si="11"/>
        <v>1</v>
      </c>
      <c r="N39" s="259">
        <f t="shared" si="12"/>
        <v>0.90119999999999989</v>
      </c>
      <c r="O39" s="260">
        <f t="shared" si="2"/>
        <v>27.4</v>
      </c>
      <c r="P39" s="253"/>
      <c r="Q39" s="152">
        <v>9</v>
      </c>
      <c r="R39" s="152">
        <f t="shared" si="15"/>
        <v>1945</v>
      </c>
      <c r="S39" s="152"/>
      <c r="T39" s="152"/>
      <c r="U39" s="152"/>
      <c r="V39" s="152">
        <v>33</v>
      </c>
      <c r="W39">
        <f t="shared" si="3"/>
        <v>0.94299999999999995</v>
      </c>
      <c r="X39" s="152">
        <v>19</v>
      </c>
      <c r="Y39" s="152">
        <f t="shared" si="16"/>
        <v>1945</v>
      </c>
      <c r="Z39" s="152">
        <v>14</v>
      </c>
      <c r="AA39" s="152"/>
      <c r="AB39" s="152"/>
      <c r="AC39" s="152">
        <f t="shared" si="4"/>
        <v>14</v>
      </c>
      <c r="AD39" s="10">
        <f t="shared" si="5"/>
        <v>0.82399999999999995</v>
      </c>
      <c r="AE39" s="178">
        <v>17</v>
      </c>
      <c r="AF39" s="178">
        <f t="shared" si="17"/>
        <v>1945</v>
      </c>
      <c r="AG39" s="178"/>
      <c r="AH39" s="178"/>
      <c r="AI39" s="178"/>
      <c r="AJ39" s="178"/>
      <c r="AL39" s="152">
        <v>50</v>
      </c>
      <c r="AM39" s="152">
        <f t="shared" si="18"/>
        <v>1945</v>
      </c>
      <c r="AN39" s="152">
        <v>29</v>
      </c>
      <c r="AO39" s="152"/>
      <c r="AP39" s="152"/>
      <c r="AQ39" s="152">
        <f t="shared" si="6"/>
        <v>29</v>
      </c>
      <c r="AR39" s="10">
        <f t="shared" si="7"/>
        <v>0.85299999999999998</v>
      </c>
      <c r="AU39">
        <f t="shared" si="13"/>
        <v>1945</v>
      </c>
    </row>
    <row r="40" spans="1:47">
      <c r="A40" s="152">
        <v>45</v>
      </c>
      <c r="B40" s="251">
        <f t="shared" si="14"/>
        <v>1946</v>
      </c>
      <c r="C40" s="259">
        <f t="shared" si="8"/>
        <v>0.89700000000000002</v>
      </c>
      <c r="D40" s="152">
        <f t="shared" si="0"/>
        <v>0.89500000000000002</v>
      </c>
      <c r="E40" s="152">
        <f t="shared" si="9"/>
        <v>0</v>
      </c>
      <c r="F40" s="152">
        <f t="shared" si="1"/>
        <v>0.91900000000000004</v>
      </c>
      <c r="G40" s="260">
        <f t="shared" si="10"/>
        <v>0</v>
      </c>
      <c r="H40" s="259">
        <v>0.6</v>
      </c>
      <c r="I40" s="152">
        <v>0.2</v>
      </c>
      <c r="J40" s="152">
        <v>0</v>
      </c>
      <c r="K40" s="152">
        <v>0.2</v>
      </c>
      <c r="L40" s="152">
        <v>0</v>
      </c>
      <c r="M40" s="260">
        <f t="shared" si="11"/>
        <v>1</v>
      </c>
      <c r="N40" s="259">
        <f t="shared" si="12"/>
        <v>0.90100000000000002</v>
      </c>
      <c r="O40" s="260">
        <f t="shared" si="2"/>
        <v>30.4</v>
      </c>
      <c r="P40" s="253"/>
      <c r="Q40" s="152">
        <v>9</v>
      </c>
      <c r="R40" s="152">
        <f t="shared" si="15"/>
        <v>1946</v>
      </c>
      <c r="S40" s="152"/>
      <c r="T40" s="152"/>
      <c r="U40" s="152"/>
      <c r="V40" s="152">
        <v>35</v>
      </c>
      <c r="W40">
        <f t="shared" si="3"/>
        <v>0.89700000000000002</v>
      </c>
      <c r="X40" s="152">
        <v>19</v>
      </c>
      <c r="Y40" s="152">
        <f t="shared" si="16"/>
        <v>1946</v>
      </c>
      <c r="Z40" s="152">
        <v>17</v>
      </c>
      <c r="AA40" s="152"/>
      <c r="AB40" s="152"/>
      <c r="AC40" s="152">
        <f t="shared" si="4"/>
        <v>17</v>
      </c>
      <c r="AD40" s="10">
        <f t="shared" si="5"/>
        <v>0.89500000000000002</v>
      </c>
      <c r="AE40" s="178">
        <v>17</v>
      </c>
      <c r="AF40" s="178">
        <f t="shared" si="17"/>
        <v>1946</v>
      </c>
      <c r="AG40" s="178"/>
      <c r="AH40" s="178"/>
      <c r="AI40" s="178"/>
      <c r="AJ40" s="178"/>
      <c r="AL40" s="152">
        <v>50</v>
      </c>
      <c r="AM40" s="152">
        <f t="shared" si="18"/>
        <v>1946</v>
      </c>
      <c r="AN40" s="152">
        <v>34</v>
      </c>
      <c r="AO40" s="152"/>
      <c r="AP40" s="152"/>
      <c r="AQ40" s="152">
        <f t="shared" si="6"/>
        <v>34</v>
      </c>
      <c r="AR40" s="10">
        <f t="shared" si="7"/>
        <v>0.91900000000000004</v>
      </c>
      <c r="AU40">
        <f t="shared" si="13"/>
        <v>1946</v>
      </c>
    </row>
    <row r="41" spans="1:47">
      <c r="A41" s="152">
        <v>45</v>
      </c>
      <c r="B41" s="251">
        <f t="shared" si="14"/>
        <v>1947</v>
      </c>
      <c r="C41" s="259">
        <f t="shared" si="8"/>
        <v>0.88600000000000001</v>
      </c>
      <c r="D41" s="152">
        <f t="shared" si="0"/>
        <v>0.90500000000000003</v>
      </c>
      <c r="E41" s="152">
        <f t="shared" si="9"/>
        <v>0</v>
      </c>
      <c r="F41" s="152">
        <f t="shared" si="1"/>
        <v>0.94899999999999995</v>
      </c>
      <c r="G41" s="260">
        <f t="shared" si="10"/>
        <v>0</v>
      </c>
      <c r="H41" s="259">
        <v>0.6</v>
      </c>
      <c r="I41" s="152">
        <v>0.2</v>
      </c>
      <c r="J41" s="152">
        <v>0</v>
      </c>
      <c r="K41" s="152">
        <v>0.2</v>
      </c>
      <c r="L41" s="152">
        <v>0</v>
      </c>
      <c r="M41" s="260">
        <f t="shared" si="11"/>
        <v>1</v>
      </c>
      <c r="N41" s="259">
        <f t="shared" si="12"/>
        <v>0.90239999999999998</v>
      </c>
      <c r="O41" s="260">
        <f t="shared" si="2"/>
        <v>33.700000000000003</v>
      </c>
      <c r="P41" s="253"/>
      <c r="Q41" s="152">
        <v>9</v>
      </c>
      <c r="R41" s="152">
        <f t="shared" si="15"/>
        <v>1947</v>
      </c>
      <c r="S41" s="152"/>
      <c r="T41" s="152"/>
      <c r="U41" s="152"/>
      <c r="V41" s="152">
        <v>39</v>
      </c>
      <c r="W41">
        <f t="shared" si="3"/>
        <v>0.88600000000000001</v>
      </c>
      <c r="X41" s="152">
        <v>19</v>
      </c>
      <c r="Y41" s="152">
        <f t="shared" si="16"/>
        <v>1947</v>
      </c>
      <c r="Z41" s="152">
        <v>19</v>
      </c>
      <c r="AA41" s="152"/>
      <c r="AB41" s="152"/>
      <c r="AC41" s="152">
        <f t="shared" si="4"/>
        <v>19</v>
      </c>
      <c r="AD41" s="10">
        <f t="shared" si="5"/>
        <v>0.90500000000000003</v>
      </c>
      <c r="AE41" s="178">
        <v>17</v>
      </c>
      <c r="AF41" s="178">
        <f t="shared" si="17"/>
        <v>1947</v>
      </c>
      <c r="AG41" s="178"/>
      <c r="AH41" s="178"/>
      <c r="AI41" s="178"/>
      <c r="AJ41" s="178"/>
      <c r="AL41" s="152">
        <v>50</v>
      </c>
      <c r="AM41" s="152">
        <f t="shared" si="18"/>
        <v>1947</v>
      </c>
      <c r="AN41" s="152">
        <v>37</v>
      </c>
      <c r="AO41" s="152"/>
      <c r="AP41" s="152"/>
      <c r="AQ41" s="152">
        <f t="shared" si="6"/>
        <v>37</v>
      </c>
      <c r="AR41" s="10">
        <f t="shared" si="7"/>
        <v>0.94899999999999995</v>
      </c>
      <c r="AU41">
        <f t="shared" si="13"/>
        <v>1947</v>
      </c>
    </row>
    <row r="42" spans="1:47">
      <c r="A42" s="152">
        <v>45</v>
      </c>
      <c r="B42" s="251">
        <f t="shared" si="14"/>
        <v>1948</v>
      </c>
      <c r="C42" s="259">
        <f t="shared" si="8"/>
        <v>0.97799999999999998</v>
      </c>
      <c r="D42" s="152">
        <f t="shared" si="0"/>
        <v>0.91300000000000003</v>
      </c>
      <c r="E42" s="152">
        <f t="shared" si="9"/>
        <v>0</v>
      </c>
      <c r="F42" s="152">
        <f t="shared" si="1"/>
        <v>0.97499999999999998</v>
      </c>
      <c r="G42" s="260">
        <f t="shared" si="10"/>
        <v>0</v>
      </c>
      <c r="H42" s="259">
        <v>0.6</v>
      </c>
      <c r="I42" s="152">
        <v>0.2</v>
      </c>
      <c r="J42" s="152">
        <v>0</v>
      </c>
      <c r="K42" s="152">
        <v>0.2</v>
      </c>
      <c r="L42" s="152">
        <v>0</v>
      </c>
      <c r="M42" s="260">
        <f t="shared" si="11"/>
        <v>1</v>
      </c>
      <c r="N42" s="259">
        <f t="shared" si="12"/>
        <v>0.96439999999999992</v>
      </c>
      <c r="O42" s="260">
        <f t="shared" si="2"/>
        <v>37.299999999999997</v>
      </c>
      <c r="P42" s="253"/>
      <c r="Q42" s="152">
        <v>9</v>
      </c>
      <c r="R42" s="152">
        <f t="shared" si="15"/>
        <v>1948</v>
      </c>
      <c r="S42" s="152"/>
      <c r="T42" s="152"/>
      <c r="U42" s="152"/>
      <c r="V42" s="152">
        <v>44</v>
      </c>
      <c r="W42">
        <f t="shared" si="3"/>
        <v>0.97799999999999998</v>
      </c>
      <c r="X42" s="152">
        <v>19</v>
      </c>
      <c r="Y42" s="152">
        <f t="shared" si="16"/>
        <v>1948</v>
      </c>
      <c r="Z42" s="152">
        <v>21</v>
      </c>
      <c r="AA42" s="152"/>
      <c r="AB42" s="152"/>
      <c r="AC42" s="152">
        <f t="shared" si="4"/>
        <v>21</v>
      </c>
      <c r="AD42" s="10">
        <f t="shared" si="5"/>
        <v>0.91300000000000003</v>
      </c>
      <c r="AE42" s="178">
        <v>17</v>
      </c>
      <c r="AF42" s="178">
        <f t="shared" si="17"/>
        <v>1948</v>
      </c>
      <c r="AG42" s="178"/>
      <c r="AH42" s="178"/>
      <c r="AI42" s="178"/>
      <c r="AJ42" s="178"/>
      <c r="AL42" s="152">
        <v>50</v>
      </c>
      <c r="AM42" s="152">
        <f t="shared" si="18"/>
        <v>1948</v>
      </c>
      <c r="AN42" s="152">
        <v>39</v>
      </c>
      <c r="AO42" s="152"/>
      <c r="AP42" s="152"/>
      <c r="AQ42" s="152">
        <f t="shared" si="6"/>
        <v>39</v>
      </c>
      <c r="AR42" s="10">
        <f t="shared" si="7"/>
        <v>0.97499999999999998</v>
      </c>
      <c r="AU42">
        <f t="shared" si="13"/>
        <v>1948</v>
      </c>
    </row>
    <row r="43" spans="1:47">
      <c r="A43" s="152">
        <v>45</v>
      </c>
      <c r="B43" s="251">
        <f t="shared" si="14"/>
        <v>1949</v>
      </c>
      <c r="C43" s="259">
        <f t="shared" si="8"/>
        <v>0.97799999999999998</v>
      </c>
      <c r="D43" s="152">
        <f t="shared" si="0"/>
        <v>0.95799999999999996</v>
      </c>
      <c r="E43" s="152">
        <f t="shared" si="9"/>
        <v>0</v>
      </c>
      <c r="F43" s="152">
        <f t="shared" si="1"/>
        <v>0.95199999999999996</v>
      </c>
      <c r="G43" s="260">
        <f t="shared" si="10"/>
        <v>0</v>
      </c>
      <c r="H43" s="259">
        <v>0.6</v>
      </c>
      <c r="I43" s="152">
        <v>0.2</v>
      </c>
      <c r="J43" s="152">
        <v>0</v>
      </c>
      <c r="K43" s="152">
        <v>0.2</v>
      </c>
      <c r="L43" s="152">
        <v>0</v>
      </c>
      <c r="M43" s="260">
        <f t="shared" si="11"/>
        <v>1</v>
      </c>
      <c r="N43" s="259">
        <f t="shared" si="12"/>
        <v>0.96879999999999999</v>
      </c>
      <c r="O43" s="260">
        <f t="shared" si="2"/>
        <v>38.700000000000003</v>
      </c>
      <c r="P43" s="253"/>
      <c r="Q43" s="152">
        <v>9</v>
      </c>
      <c r="R43" s="152">
        <f t="shared" si="15"/>
        <v>1949</v>
      </c>
      <c r="S43" s="152"/>
      <c r="T43" s="152"/>
      <c r="U43" s="152"/>
      <c r="V43" s="152">
        <v>45</v>
      </c>
      <c r="W43">
        <f t="shared" si="3"/>
        <v>0.97799999999999998</v>
      </c>
      <c r="X43" s="152">
        <v>19</v>
      </c>
      <c r="Y43" s="152">
        <f t="shared" si="16"/>
        <v>1949</v>
      </c>
      <c r="Z43" s="152">
        <v>23</v>
      </c>
      <c r="AA43" s="152"/>
      <c r="AB43" s="152"/>
      <c r="AC43" s="152">
        <f t="shared" si="4"/>
        <v>23</v>
      </c>
      <c r="AD43" s="10">
        <f t="shared" si="5"/>
        <v>0.95799999999999996</v>
      </c>
      <c r="AE43" s="178">
        <v>17</v>
      </c>
      <c r="AF43" s="178">
        <f t="shared" si="17"/>
        <v>1949</v>
      </c>
      <c r="AG43" s="178"/>
      <c r="AH43" s="178"/>
      <c r="AI43" s="178"/>
      <c r="AJ43" s="178"/>
      <c r="AL43" s="152">
        <v>50</v>
      </c>
      <c r="AM43" s="152">
        <f t="shared" si="18"/>
        <v>1949</v>
      </c>
      <c r="AN43" s="152">
        <v>40</v>
      </c>
      <c r="AO43" s="152"/>
      <c r="AP43" s="152"/>
      <c r="AQ43" s="152">
        <f t="shared" si="6"/>
        <v>40</v>
      </c>
      <c r="AR43" s="10">
        <f t="shared" si="7"/>
        <v>0.95199999999999996</v>
      </c>
      <c r="AU43">
        <f t="shared" si="13"/>
        <v>1949</v>
      </c>
    </row>
    <row r="44" spans="1:47">
      <c r="A44" s="152">
        <v>45</v>
      </c>
      <c r="B44" s="251">
        <f t="shared" si="14"/>
        <v>1950</v>
      </c>
      <c r="C44" s="259">
        <f t="shared" si="8"/>
        <v>0.97899999999999998</v>
      </c>
      <c r="D44" s="152">
        <f t="shared" si="0"/>
        <v>0.96</v>
      </c>
      <c r="E44" s="152">
        <f t="shared" si="9"/>
        <v>0</v>
      </c>
      <c r="F44" s="152">
        <f t="shared" si="1"/>
        <v>0.93300000000000005</v>
      </c>
      <c r="G44" s="260">
        <f t="shared" si="10"/>
        <v>0</v>
      </c>
      <c r="H44" s="259">
        <v>0.6</v>
      </c>
      <c r="I44" s="152">
        <v>0.2</v>
      </c>
      <c r="J44" s="152">
        <v>0</v>
      </c>
      <c r="K44" s="152">
        <v>0.2</v>
      </c>
      <c r="L44" s="152">
        <v>0</v>
      </c>
      <c r="M44" s="260">
        <f t="shared" si="11"/>
        <v>1</v>
      </c>
      <c r="N44" s="259">
        <f t="shared" si="12"/>
        <v>0.96599999999999986</v>
      </c>
      <c r="O44" s="260">
        <f t="shared" si="2"/>
        <v>39.9</v>
      </c>
      <c r="P44" s="253"/>
      <c r="Q44" s="152">
        <v>9</v>
      </c>
      <c r="R44" s="152">
        <f t="shared" si="15"/>
        <v>1950</v>
      </c>
      <c r="S44" s="152"/>
      <c r="T44" s="152"/>
      <c r="U44" s="152"/>
      <c r="V44" s="152">
        <v>46</v>
      </c>
      <c r="W44">
        <f t="shared" si="3"/>
        <v>0.97899999999999998</v>
      </c>
      <c r="X44" s="152">
        <v>19</v>
      </c>
      <c r="Y44" s="152">
        <f t="shared" si="16"/>
        <v>1950</v>
      </c>
      <c r="Z44" s="152">
        <v>24</v>
      </c>
      <c r="AA44" s="152"/>
      <c r="AB44" s="152"/>
      <c r="AC44" s="152">
        <f t="shared" si="4"/>
        <v>24</v>
      </c>
      <c r="AD44" s="10">
        <f t="shared" si="5"/>
        <v>0.96</v>
      </c>
      <c r="AE44" s="178">
        <v>17</v>
      </c>
      <c r="AF44" s="178">
        <f t="shared" si="17"/>
        <v>1950</v>
      </c>
      <c r="AG44" s="178"/>
      <c r="AH44" s="178"/>
      <c r="AI44" s="178"/>
      <c r="AJ44" s="178"/>
      <c r="AL44" s="152">
        <v>50</v>
      </c>
      <c r="AM44" s="152">
        <f t="shared" si="18"/>
        <v>1950</v>
      </c>
      <c r="AN44" s="152">
        <v>42</v>
      </c>
      <c r="AO44" s="152"/>
      <c r="AP44" s="152"/>
      <c r="AQ44" s="152">
        <f t="shared" si="6"/>
        <v>42</v>
      </c>
      <c r="AR44" s="10">
        <f t="shared" si="7"/>
        <v>0.93300000000000005</v>
      </c>
      <c r="AU44">
        <f t="shared" si="13"/>
        <v>1950</v>
      </c>
    </row>
    <row r="45" spans="1:47">
      <c r="A45" s="152">
        <v>45</v>
      </c>
      <c r="B45" s="251">
        <f t="shared" si="14"/>
        <v>1951</v>
      </c>
      <c r="C45" s="259">
        <f t="shared" si="8"/>
        <v>0.95899999999999996</v>
      </c>
      <c r="D45" s="152">
        <f t="shared" si="0"/>
        <v>0.92600000000000005</v>
      </c>
      <c r="E45" s="152">
        <f t="shared" si="9"/>
        <v>0</v>
      </c>
      <c r="F45" s="152">
        <f t="shared" si="1"/>
        <v>0.97799999999999998</v>
      </c>
      <c r="G45" s="260">
        <f t="shared" si="10"/>
        <v>0</v>
      </c>
      <c r="H45" s="259">
        <v>0.6</v>
      </c>
      <c r="I45" s="152">
        <v>0.2</v>
      </c>
      <c r="J45" s="152">
        <v>0</v>
      </c>
      <c r="K45" s="152">
        <v>0.2</v>
      </c>
      <c r="L45" s="152">
        <v>0</v>
      </c>
      <c r="M45" s="260">
        <f t="shared" si="11"/>
        <v>1</v>
      </c>
      <c r="N45" s="259">
        <f t="shared" si="12"/>
        <v>0.95619999999999994</v>
      </c>
      <c r="O45" s="260">
        <f t="shared" si="2"/>
        <v>41.3</v>
      </c>
      <c r="P45" s="253"/>
      <c r="Q45" s="152">
        <v>9</v>
      </c>
      <c r="R45" s="152">
        <f t="shared" si="15"/>
        <v>1951</v>
      </c>
      <c r="S45" s="152"/>
      <c r="T45" s="152"/>
      <c r="U45" s="152"/>
      <c r="V45" s="152">
        <v>47</v>
      </c>
      <c r="W45">
        <f t="shared" si="3"/>
        <v>0.95899999999999996</v>
      </c>
      <c r="X45" s="152">
        <v>19</v>
      </c>
      <c r="Y45" s="152">
        <f t="shared" si="16"/>
        <v>1951</v>
      </c>
      <c r="Z45" s="152">
        <v>25</v>
      </c>
      <c r="AA45" s="152"/>
      <c r="AB45" s="152"/>
      <c r="AC45" s="152">
        <f t="shared" si="4"/>
        <v>25</v>
      </c>
      <c r="AD45" s="10">
        <f t="shared" si="5"/>
        <v>0.92600000000000005</v>
      </c>
      <c r="AE45" s="178">
        <v>17</v>
      </c>
      <c r="AF45" s="178">
        <f t="shared" si="17"/>
        <v>1951</v>
      </c>
      <c r="AG45" s="178"/>
      <c r="AH45" s="178"/>
      <c r="AI45" s="178"/>
      <c r="AJ45" s="178"/>
      <c r="AL45" s="152">
        <v>50</v>
      </c>
      <c r="AM45" s="152">
        <f t="shared" si="18"/>
        <v>1951</v>
      </c>
      <c r="AN45" s="152">
        <v>45</v>
      </c>
      <c r="AO45" s="152"/>
      <c r="AP45" s="152"/>
      <c r="AQ45" s="152">
        <f t="shared" si="6"/>
        <v>45</v>
      </c>
      <c r="AR45" s="10">
        <f t="shared" si="7"/>
        <v>0.97799999999999998</v>
      </c>
      <c r="AU45">
        <f t="shared" si="13"/>
        <v>1951</v>
      </c>
    </row>
    <row r="46" spans="1:47">
      <c r="A46" s="152">
        <v>45</v>
      </c>
      <c r="B46" s="251">
        <f t="shared" si="14"/>
        <v>1952</v>
      </c>
      <c r="C46" s="259">
        <f t="shared" si="8"/>
        <v>0.98</v>
      </c>
      <c r="D46" s="152">
        <f t="shared" si="0"/>
        <v>0.96399999999999997</v>
      </c>
      <c r="E46" s="152">
        <f t="shared" si="9"/>
        <v>0</v>
      </c>
      <c r="F46" s="152">
        <f t="shared" si="1"/>
        <v>0.93899999999999995</v>
      </c>
      <c r="G46" s="260">
        <f t="shared" si="10"/>
        <v>0</v>
      </c>
      <c r="H46" s="259">
        <v>0.6</v>
      </c>
      <c r="I46" s="152">
        <v>0.2</v>
      </c>
      <c r="J46" s="152">
        <v>0</v>
      </c>
      <c r="K46" s="152">
        <v>0.2</v>
      </c>
      <c r="L46" s="152">
        <v>0</v>
      </c>
      <c r="M46" s="260">
        <f t="shared" si="11"/>
        <v>1</v>
      </c>
      <c r="N46" s="259">
        <f t="shared" si="12"/>
        <v>0.96859999999999991</v>
      </c>
      <c r="O46" s="260">
        <f t="shared" si="2"/>
        <v>43.2</v>
      </c>
      <c r="P46" s="253"/>
      <c r="Q46" s="152">
        <v>9</v>
      </c>
      <c r="R46" s="152">
        <f t="shared" si="15"/>
        <v>1952</v>
      </c>
      <c r="S46" s="152"/>
      <c r="T46" s="152"/>
      <c r="U46" s="152"/>
      <c r="V46" s="152">
        <v>49</v>
      </c>
      <c r="W46">
        <f t="shared" si="3"/>
        <v>0.98</v>
      </c>
      <c r="X46" s="152">
        <v>19</v>
      </c>
      <c r="Y46" s="152">
        <f t="shared" si="16"/>
        <v>1952</v>
      </c>
      <c r="Z46" s="152">
        <v>27</v>
      </c>
      <c r="AA46" s="152"/>
      <c r="AB46" s="152"/>
      <c r="AC46" s="152">
        <f t="shared" si="4"/>
        <v>27</v>
      </c>
      <c r="AD46" s="10">
        <f t="shared" si="5"/>
        <v>0.96399999999999997</v>
      </c>
      <c r="AE46" s="178">
        <v>17</v>
      </c>
      <c r="AF46" s="178">
        <f t="shared" si="17"/>
        <v>1952</v>
      </c>
      <c r="AG46" s="178"/>
      <c r="AH46" s="178"/>
      <c r="AI46" s="178"/>
      <c r="AJ46" s="178"/>
      <c r="AL46" s="152">
        <v>50</v>
      </c>
      <c r="AM46" s="152">
        <f t="shared" si="18"/>
        <v>1952</v>
      </c>
      <c r="AN46" s="152">
        <v>46</v>
      </c>
      <c r="AO46" s="152"/>
      <c r="AP46" s="152"/>
      <c r="AQ46" s="152">
        <f t="shared" si="6"/>
        <v>46</v>
      </c>
      <c r="AR46" s="10">
        <f t="shared" si="7"/>
        <v>0.93899999999999995</v>
      </c>
      <c r="AU46">
        <f t="shared" si="13"/>
        <v>1952</v>
      </c>
    </row>
    <row r="47" spans="1:47">
      <c r="A47" s="152">
        <v>45</v>
      </c>
      <c r="B47" s="251">
        <f t="shared" si="14"/>
        <v>1953</v>
      </c>
      <c r="C47" s="259">
        <f t="shared" si="8"/>
        <v>0.92600000000000005</v>
      </c>
      <c r="D47" s="152">
        <f t="shared" si="0"/>
        <v>0.93300000000000005</v>
      </c>
      <c r="E47" s="152">
        <f t="shared" si="9"/>
        <v>0</v>
      </c>
      <c r="F47" s="152">
        <f t="shared" si="1"/>
        <v>1</v>
      </c>
      <c r="G47" s="260">
        <f t="shared" si="10"/>
        <v>0</v>
      </c>
      <c r="H47" s="259">
        <v>0.6</v>
      </c>
      <c r="I47" s="152">
        <v>0.2</v>
      </c>
      <c r="J47" s="152">
        <v>0</v>
      </c>
      <c r="K47" s="152">
        <v>0.2</v>
      </c>
      <c r="L47" s="152">
        <v>0</v>
      </c>
      <c r="M47" s="260">
        <f t="shared" si="11"/>
        <v>1</v>
      </c>
      <c r="N47" s="259">
        <f t="shared" si="12"/>
        <v>0.94219999999999993</v>
      </c>
      <c r="O47" s="260">
        <f t="shared" si="2"/>
        <v>44.6</v>
      </c>
      <c r="P47" s="253"/>
      <c r="Q47" s="152">
        <v>9</v>
      </c>
      <c r="R47" s="152">
        <f t="shared" si="15"/>
        <v>1953</v>
      </c>
      <c r="S47" s="152"/>
      <c r="T47" s="152"/>
      <c r="U47" s="152"/>
      <c r="V47" s="152">
        <v>50</v>
      </c>
      <c r="W47">
        <f t="shared" si="3"/>
        <v>0.92600000000000005</v>
      </c>
      <c r="X47" s="152">
        <v>19</v>
      </c>
      <c r="Y47" s="152">
        <f t="shared" si="16"/>
        <v>1953</v>
      </c>
      <c r="Z47" s="152">
        <v>28</v>
      </c>
      <c r="AA47" s="152"/>
      <c r="AB47" s="152"/>
      <c r="AC47" s="152">
        <f t="shared" si="4"/>
        <v>28</v>
      </c>
      <c r="AD47" s="10">
        <f t="shared" si="5"/>
        <v>0.93300000000000005</v>
      </c>
      <c r="AE47" s="178">
        <v>17</v>
      </c>
      <c r="AF47" s="178">
        <f t="shared" si="17"/>
        <v>1953</v>
      </c>
      <c r="AG47" s="178"/>
      <c r="AH47" s="178"/>
      <c r="AI47" s="178"/>
      <c r="AJ47" s="178"/>
      <c r="AL47" s="152">
        <v>50</v>
      </c>
      <c r="AM47" s="152">
        <f t="shared" si="18"/>
        <v>1953</v>
      </c>
      <c r="AN47" s="152">
        <v>49</v>
      </c>
      <c r="AO47" s="152"/>
      <c r="AP47" s="152"/>
      <c r="AQ47" s="152">
        <f t="shared" si="6"/>
        <v>49</v>
      </c>
      <c r="AR47" s="10">
        <f t="shared" si="7"/>
        <v>1</v>
      </c>
      <c r="AU47">
        <f t="shared" si="13"/>
        <v>1953</v>
      </c>
    </row>
    <row r="48" spans="1:47">
      <c r="A48" s="152">
        <v>45</v>
      </c>
      <c r="B48" s="251">
        <f t="shared" si="14"/>
        <v>1954</v>
      </c>
      <c r="C48" s="259">
        <f t="shared" si="8"/>
        <v>0.94699999999999995</v>
      </c>
      <c r="D48" s="152">
        <f t="shared" si="0"/>
        <v>0.96799999999999997</v>
      </c>
      <c r="E48" s="152">
        <f t="shared" si="9"/>
        <v>0</v>
      </c>
      <c r="F48" s="152">
        <f t="shared" si="1"/>
        <v>0.96099999999999997</v>
      </c>
      <c r="G48" s="260">
        <f t="shared" si="10"/>
        <v>0</v>
      </c>
      <c r="H48" s="259">
        <v>0.6</v>
      </c>
      <c r="I48" s="152">
        <v>0.2</v>
      </c>
      <c r="J48" s="152">
        <v>0</v>
      </c>
      <c r="K48" s="152">
        <v>0.2</v>
      </c>
      <c r="L48" s="152">
        <v>0</v>
      </c>
      <c r="M48" s="260">
        <f t="shared" si="11"/>
        <v>1</v>
      </c>
      <c r="N48" s="259">
        <f t="shared" si="12"/>
        <v>0.95399999999999996</v>
      </c>
      <c r="O48" s="260">
        <f t="shared" si="2"/>
        <v>47.3</v>
      </c>
      <c r="P48" s="253"/>
      <c r="Q48" s="152">
        <v>9</v>
      </c>
      <c r="R48" s="152">
        <f t="shared" si="15"/>
        <v>1954</v>
      </c>
      <c r="S48" s="152"/>
      <c r="T48" s="152"/>
      <c r="U48" s="152"/>
      <c r="V48" s="152">
        <v>54</v>
      </c>
      <c r="W48">
        <f t="shared" si="3"/>
        <v>0.94699999999999995</v>
      </c>
      <c r="X48" s="152">
        <v>19</v>
      </c>
      <c r="Y48" s="152">
        <f t="shared" si="16"/>
        <v>1954</v>
      </c>
      <c r="Z48" s="152">
        <v>30</v>
      </c>
      <c r="AA48" s="152"/>
      <c r="AB48" s="152"/>
      <c r="AC48" s="152">
        <f t="shared" si="4"/>
        <v>30</v>
      </c>
      <c r="AD48" s="10">
        <f t="shared" si="5"/>
        <v>0.96799999999999997</v>
      </c>
      <c r="AE48" s="178">
        <v>17</v>
      </c>
      <c r="AF48" s="178">
        <f t="shared" si="17"/>
        <v>1954</v>
      </c>
      <c r="AG48" s="178"/>
      <c r="AH48" s="178"/>
      <c r="AI48" s="178"/>
      <c r="AJ48" s="178"/>
      <c r="AL48" s="152">
        <v>50</v>
      </c>
      <c r="AM48" s="152">
        <f t="shared" si="18"/>
        <v>1954</v>
      </c>
      <c r="AN48" s="152">
        <v>49</v>
      </c>
      <c r="AO48" s="152"/>
      <c r="AP48" s="152"/>
      <c r="AQ48" s="152">
        <f t="shared" si="6"/>
        <v>49</v>
      </c>
      <c r="AR48" s="10">
        <f t="shared" si="7"/>
        <v>0.96099999999999997</v>
      </c>
      <c r="AU48">
        <f t="shared" si="13"/>
        <v>1954</v>
      </c>
    </row>
    <row r="49" spans="1:47">
      <c r="A49" s="152">
        <v>45</v>
      </c>
      <c r="B49" s="251">
        <f t="shared" si="14"/>
        <v>1955</v>
      </c>
      <c r="C49" s="259">
        <f t="shared" si="8"/>
        <v>0.95</v>
      </c>
      <c r="D49" s="152">
        <f t="shared" si="0"/>
        <v>0.93899999999999995</v>
      </c>
      <c r="E49" s="152">
        <f t="shared" si="9"/>
        <v>0</v>
      </c>
      <c r="F49" s="152">
        <f t="shared" si="1"/>
        <v>0.92700000000000005</v>
      </c>
      <c r="G49" s="260">
        <f t="shared" si="10"/>
        <v>0</v>
      </c>
      <c r="H49" s="259">
        <v>0.6</v>
      </c>
      <c r="I49" s="152">
        <v>0.2</v>
      </c>
      <c r="J49" s="152">
        <v>0</v>
      </c>
      <c r="K49" s="152">
        <v>0.2</v>
      </c>
      <c r="L49" s="152">
        <v>0</v>
      </c>
      <c r="M49" s="260">
        <f t="shared" si="11"/>
        <v>1</v>
      </c>
      <c r="N49" s="259">
        <f t="shared" si="12"/>
        <v>0.94319999999999993</v>
      </c>
      <c r="O49" s="260">
        <f t="shared" si="2"/>
        <v>49.6</v>
      </c>
      <c r="P49" s="253"/>
      <c r="Q49" s="152">
        <v>9</v>
      </c>
      <c r="R49" s="152">
        <f t="shared" si="15"/>
        <v>1955</v>
      </c>
      <c r="S49" s="152"/>
      <c r="T49" s="152"/>
      <c r="U49" s="152"/>
      <c r="V49" s="152">
        <v>57</v>
      </c>
      <c r="W49">
        <f t="shared" si="3"/>
        <v>0.95</v>
      </c>
      <c r="X49" s="152">
        <v>19</v>
      </c>
      <c r="Y49" s="152">
        <f t="shared" si="16"/>
        <v>1955</v>
      </c>
      <c r="Z49" s="152">
        <v>31</v>
      </c>
      <c r="AA49" s="152"/>
      <c r="AB49" s="152"/>
      <c r="AC49" s="152">
        <f t="shared" si="4"/>
        <v>31</v>
      </c>
      <c r="AD49" s="10">
        <f t="shared" si="5"/>
        <v>0.93899999999999995</v>
      </c>
      <c r="AE49" s="178">
        <v>17</v>
      </c>
      <c r="AF49" s="178">
        <f t="shared" si="17"/>
        <v>1955</v>
      </c>
      <c r="AG49" s="178"/>
      <c r="AH49" s="178"/>
      <c r="AI49" s="178"/>
      <c r="AJ49" s="178"/>
      <c r="AL49" s="152">
        <v>50</v>
      </c>
      <c r="AM49" s="152">
        <f t="shared" si="18"/>
        <v>1955</v>
      </c>
      <c r="AN49" s="152">
        <v>51</v>
      </c>
      <c r="AO49" s="152"/>
      <c r="AP49" s="152"/>
      <c r="AQ49" s="152">
        <f t="shared" si="6"/>
        <v>51</v>
      </c>
      <c r="AR49" s="10">
        <f t="shared" si="7"/>
        <v>0.92700000000000005</v>
      </c>
      <c r="AU49">
        <f t="shared" si="13"/>
        <v>1955</v>
      </c>
    </row>
    <row r="50" spans="1:47">
      <c r="A50" s="152">
        <v>45</v>
      </c>
      <c r="B50" s="251">
        <f t="shared" si="14"/>
        <v>1956</v>
      </c>
      <c r="C50" s="259">
        <f t="shared" si="8"/>
        <v>0.95199999999999996</v>
      </c>
      <c r="D50" s="152">
        <f t="shared" si="0"/>
        <v>0.94299999999999995</v>
      </c>
      <c r="E50" s="152">
        <f t="shared" si="9"/>
        <v>0</v>
      </c>
      <c r="F50" s="152">
        <f t="shared" si="1"/>
        <v>0.93200000000000005</v>
      </c>
      <c r="G50" s="260">
        <f t="shared" si="10"/>
        <v>0</v>
      </c>
      <c r="H50" s="259">
        <v>0.6</v>
      </c>
      <c r="I50" s="152">
        <v>0.2</v>
      </c>
      <c r="J50" s="152">
        <v>0</v>
      </c>
      <c r="K50" s="152">
        <v>0.2</v>
      </c>
      <c r="L50" s="152">
        <v>0</v>
      </c>
      <c r="M50" s="260">
        <f t="shared" si="11"/>
        <v>1</v>
      </c>
      <c r="N50" s="259">
        <f t="shared" si="12"/>
        <v>0.94619999999999993</v>
      </c>
      <c r="O50" s="260">
        <f t="shared" si="2"/>
        <v>52.6</v>
      </c>
      <c r="P50" s="253"/>
      <c r="Q50" s="152">
        <v>9</v>
      </c>
      <c r="R50" s="152">
        <f t="shared" si="15"/>
        <v>1956</v>
      </c>
      <c r="S50" s="152"/>
      <c r="T50" s="152"/>
      <c r="U50" s="152"/>
      <c r="V50" s="152">
        <v>60</v>
      </c>
      <c r="W50">
        <f t="shared" si="3"/>
        <v>0.95199999999999996</v>
      </c>
      <c r="X50" s="152">
        <v>19</v>
      </c>
      <c r="Y50" s="152">
        <f t="shared" si="16"/>
        <v>1956</v>
      </c>
      <c r="Z50" s="152">
        <v>33</v>
      </c>
      <c r="AA50" s="152"/>
      <c r="AB50" s="152"/>
      <c r="AC50" s="152">
        <f t="shared" si="4"/>
        <v>33</v>
      </c>
      <c r="AD50" s="10">
        <f t="shared" si="5"/>
        <v>0.94299999999999995</v>
      </c>
      <c r="AE50" s="178">
        <v>17</v>
      </c>
      <c r="AF50" s="178">
        <f t="shared" si="17"/>
        <v>1956</v>
      </c>
      <c r="AG50" s="178"/>
      <c r="AH50" s="178"/>
      <c r="AI50" s="178"/>
      <c r="AJ50" s="178"/>
      <c r="AL50" s="152">
        <v>50</v>
      </c>
      <c r="AM50" s="152">
        <f t="shared" si="18"/>
        <v>1956</v>
      </c>
      <c r="AN50" s="152">
        <v>55</v>
      </c>
      <c r="AO50" s="152"/>
      <c r="AP50" s="152"/>
      <c r="AQ50" s="152">
        <f t="shared" si="6"/>
        <v>55</v>
      </c>
      <c r="AR50" s="10">
        <f t="shared" si="7"/>
        <v>0.93200000000000005</v>
      </c>
      <c r="AU50">
        <f t="shared" si="13"/>
        <v>1956</v>
      </c>
    </row>
    <row r="51" spans="1:47">
      <c r="A51" s="152">
        <v>45</v>
      </c>
      <c r="B51" s="251">
        <f t="shared" si="14"/>
        <v>1957</v>
      </c>
      <c r="C51" s="259">
        <f t="shared" si="8"/>
        <v>0.95499999999999996</v>
      </c>
      <c r="D51" s="152">
        <f t="shared" si="0"/>
        <v>0.94599999999999995</v>
      </c>
      <c r="E51" s="152">
        <f t="shared" si="9"/>
        <v>0</v>
      </c>
      <c r="F51" s="152">
        <f t="shared" si="1"/>
        <v>0.95199999999999996</v>
      </c>
      <c r="G51" s="260">
        <f t="shared" si="10"/>
        <v>0</v>
      </c>
      <c r="H51" s="259">
        <v>0.6</v>
      </c>
      <c r="I51" s="152">
        <v>0.2</v>
      </c>
      <c r="J51" s="152">
        <v>0</v>
      </c>
      <c r="K51" s="152">
        <v>0.2</v>
      </c>
      <c r="L51" s="152">
        <v>0</v>
      </c>
      <c r="M51" s="260">
        <f t="shared" si="11"/>
        <v>1</v>
      </c>
      <c r="N51" s="259">
        <f t="shared" si="12"/>
        <v>0.9526</v>
      </c>
      <c r="O51" s="260">
        <f t="shared" si="2"/>
        <v>55.6</v>
      </c>
      <c r="P51" s="253"/>
      <c r="Q51" s="152">
        <v>9</v>
      </c>
      <c r="R51" s="152">
        <f t="shared" si="15"/>
        <v>1957</v>
      </c>
      <c r="S51" s="152"/>
      <c r="T51" s="152"/>
      <c r="U51" s="152"/>
      <c r="V51" s="152">
        <v>63</v>
      </c>
      <c r="W51">
        <f t="shared" si="3"/>
        <v>0.95499999999999996</v>
      </c>
      <c r="X51" s="152">
        <v>19</v>
      </c>
      <c r="Y51" s="152">
        <f t="shared" si="16"/>
        <v>1957</v>
      </c>
      <c r="Z51" s="152">
        <v>35</v>
      </c>
      <c r="AA51" s="152"/>
      <c r="AB51" s="152"/>
      <c r="AC51" s="152">
        <f t="shared" si="4"/>
        <v>35</v>
      </c>
      <c r="AD51" s="10">
        <f t="shared" si="5"/>
        <v>0.94599999999999995</v>
      </c>
      <c r="AE51" s="178">
        <v>17</v>
      </c>
      <c r="AF51" s="178">
        <f t="shared" si="17"/>
        <v>1957</v>
      </c>
      <c r="AG51" s="178"/>
      <c r="AH51" s="178"/>
      <c r="AI51" s="178"/>
      <c r="AJ51" s="178"/>
      <c r="AL51" s="152">
        <v>50</v>
      </c>
      <c r="AM51" s="152">
        <f t="shared" si="18"/>
        <v>1957</v>
      </c>
      <c r="AN51" s="152">
        <v>59</v>
      </c>
      <c r="AO51" s="152"/>
      <c r="AP51" s="152"/>
      <c r="AQ51" s="152">
        <f t="shared" si="6"/>
        <v>59</v>
      </c>
      <c r="AR51" s="10">
        <f t="shared" si="7"/>
        <v>0.95199999999999996</v>
      </c>
      <c r="AU51">
        <f t="shared" si="13"/>
        <v>1957</v>
      </c>
    </row>
    <row r="52" spans="1:47">
      <c r="A52" s="152">
        <v>45</v>
      </c>
      <c r="B52" s="251">
        <f t="shared" si="14"/>
        <v>1958</v>
      </c>
      <c r="C52" s="259">
        <f t="shared" si="8"/>
        <v>1</v>
      </c>
      <c r="D52" s="152">
        <f t="shared" si="0"/>
        <v>0.92500000000000004</v>
      </c>
      <c r="E52" s="152">
        <f t="shared" si="9"/>
        <v>0</v>
      </c>
      <c r="F52" s="152">
        <f t="shared" si="1"/>
        <v>0.96899999999999997</v>
      </c>
      <c r="G52" s="260">
        <f t="shared" si="10"/>
        <v>0</v>
      </c>
      <c r="H52" s="259">
        <v>0.6</v>
      </c>
      <c r="I52" s="152">
        <v>0.2</v>
      </c>
      <c r="J52" s="152">
        <v>0</v>
      </c>
      <c r="K52" s="152">
        <v>0.2</v>
      </c>
      <c r="L52" s="152">
        <v>0</v>
      </c>
      <c r="M52" s="260">
        <f t="shared" si="11"/>
        <v>1</v>
      </c>
      <c r="N52" s="259">
        <f t="shared" si="12"/>
        <v>0.9788</v>
      </c>
      <c r="O52" s="260">
        <f t="shared" si="2"/>
        <v>58.4</v>
      </c>
      <c r="P52" s="253"/>
      <c r="Q52" s="152">
        <v>9</v>
      </c>
      <c r="R52" s="152">
        <f t="shared" si="15"/>
        <v>1958</v>
      </c>
      <c r="S52" s="152"/>
      <c r="T52" s="152"/>
      <c r="U52" s="152"/>
      <c r="V52" s="152">
        <v>66</v>
      </c>
      <c r="W52">
        <f t="shared" si="3"/>
        <v>1</v>
      </c>
      <c r="X52" s="152">
        <v>19</v>
      </c>
      <c r="Y52" s="152">
        <f t="shared" si="16"/>
        <v>1958</v>
      </c>
      <c r="Z52" s="152">
        <v>37</v>
      </c>
      <c r="AA52" s="152"/>
      <c r="AB52" s="152"/>
      <c r="AC52" s="152">
        <f t="shared" si="4"/>
        <v>37</v>
      </c>
      <c r="AD52" s="10">
        <f t="shared" si="5"/>
        <v>0.92500000000000004</v>
      </c>
      <c r="AE52" s="178">
        <v>17</v>
      </c>
      <c r="AF52" s="178">
        <f t="shared" si="17"/>
        <v>1958</v>
      </c>
      <c r="AG52" s="178"/>
      <c r="AH52" s="178"/>
      <c r="AI52" s="178"/>
      <c r="AJ52" s="178"/>
      <c r="AL52" s="152">
        <v>50</v>
      </c>
      <c r="AM52" s="152">
        <f t="shared" si="18"/>
        <v>1958</v>
      </c>
      <c r="AN52" s="152">
        <v>62</v>
      </c>
      <c r="AO52" s="152"/>
      <c r="AP52" s="152"/>
      <c r="AQ52" s="152">
        <f t="shared" si="6"/>
        <v>62</v>
      </c>
      <c r="AR52" s="10">
        <f t="shared" si="7"/>
        <v>0.96899999999999997</v>
      </c>
      <c r="AU52">
        <f t="shared" si="13"/>
        <v>1958</v>
      </c>
    </row>
    <row r="53" spans="1:47">
      <c r="A53" s="152">
        <v>45</v>
      </c>
      <c r="B53" s="251">
        <f t="shared" si="14"/>
        <v>1959</v>
      </c>
      <c r="C53" s="259">
        <f t="shared" si="8"/>
        <v>1</v>
      </c>
      <c r="D53" s="152">
        <f t="shared" si="0"/>
        <v>0.95199999999999996</v>
      </c>
      <c r="E53" s="152">
        <f t="shared" si="9"/>
        <v>0</v>
      </c>
      <c r="F53" s="152">
        <f t="shared" si="1"/>
        <v>0.98499999999999999</v>
      </c>
      <c r="G53" s="260">
        <f t="shared" si="10"/>
        <v>0</v>
      </c>
      <c r="H53" s="259">
        <v>0.6</v>
      </c>
      <c r="I53" s="152">
        <v>0.2</v>
      </c>
      <c r="J53" s="152">
        <v>0</v>
      </c>
      <c r="K53" s="152">
        <v>0.2</v>
      </c>
      <c r="L53" s="152">
        <v>0</v>
      </c>
      <c r="M53" s="260">
        <f t="shared" si="11"/>
        <v>1</v>
      </c>
      <c r="N53" s="259">
        <f t="shared" si="12"/>
        <v>0.98740000000000006</v>
      </c>
      <c r="O53" s="260">
        <f t="shared" si="2"/>
        <v>59.7</v>
      </c>
      <c r="P53" s="253"/>
      <c r="Q53" s="152">
        <v>9</v>
      </c>
      <c r="R53" s="152">
        <f t="shared" si="15"/>
        <v>1959</v>
      </c>
      <c r="S53" s="152"/>
      <c r="T53" s="152"/>
      <c r="U53" s="152"/>
      <c r="V53" s="152">
        <v>66</v>
      </c>
      <c r="W53">
        <f t="shared" si="3"/>
        <v>1</v>
      </c>
      <c r="X53" s="152">
        <v>19</v>
      </c>
      <c r="Y53" s="152">
        <f t="shared" si="16"/>
        <v>1959</v>
      </c>
      <c r="Z53" s="152">
        <v>40</v>
      </c>
      <c r="AA53" s="152"/>
      <c r="AB53" s="152"/>
      <c r="AC53" s="152">
        <f t="shared" si="4"/>
        <v>40</v>
      </c>
      <c r="AD53" s="10">
        <f t="shared" si="5"/>
        <v>0.95199999999999996</v>
      </c>
      <c r="AE53" s="178">
        <v>17</v>
      </c>
      <c r="AF53" s="178">
        <f t="shared" si="17"/>
        <v>1959</v>
      </c>
      <c r="AG53" s="178"/>
      <c r="AH53" s="178"/>
      <c r="AI53" s="178"/>
      <c r="AJ53" s="178"/>
      <c r="AL53" s="152">
        <v>50</v>
      </c>
      <c r="AM53" s="152">
        <f t="shared" si="18"/>
        <v>1959</v>
      </c>
      <c r="AN53" s="152">
        <v>64</v>
      </c>
      <c r="AO53" s="152"/>
      <c r="AP53" s="152"/>
      <c r="AQ53" s="152">
        <f t="shared" si="6"/>
        <v>64</v>
      </c>
      <c r="AR53" s="10">
        <f t="shared" si="7"/>
        <v>0.98499999999999999</v>
      </c>
      <c r="AU53">
        <f t="shared" si="13"/>
        <v>1959</v>
      </c>
    </row>
    <row r="54" spans="1:47">
      <c r="A54" s="152">
        <v>45</v>
      </c>
      <c r="B54" s="251">
        <f t="shared" si="14"/>
        <v>1960</v>
      </c>
      <c r="C54" s="259">
        <f t="shared" si="8"/>
        <v>1</v>
      </c>
      <c r="D54" s="152">
        <f t="shared" si="0"/>
        <v>0.95499999999999996</v>
      </c>
      <c r="E54" s="152">
        <f t="shared" si="9"/>
        <v>0</v>
      </c>
      <c r="F54" s="152">
        <f t="shared" si="1"/>
        <v>0.97</v>
      </c>
      <c r="G54" s="260">
        <f t="shared" si="10"/>
        <v>0</v>
      </c>
      <c r="H54" s="259">
        <v>0.6</v>
      </c>
      <c r="I54" s="152">
        <v>0.2</v>
      </c>
      <c r="J54" s="152">
        <v>0</v>
      </c>
      <c r="K54" s="152">
        <v>0.2</v>
      </c>
      <c r="L54" s="152">
        <v>0</v>
      </c>
      <c r="M54" s="260">
        <f t="shared" si="11"/>
        <v>1</v>
      </c>
      <c r="N54" s="259">
        <f t="shared" si="12"/>
        <v>0.98499999999999988</v>
      </c>
      <c r="O54" s="260">
        <f t="shared" si="2"/>
        <v>60.5</v>
      </c>
      <c r="P54" s="253"/>
      <c r="Q54" s="152">
        <v>9</v>
      </c>
      <c r="R54" s="152">
        <f t="shared" si="15"/>
        <v>1960</v>
      </c>
      <c r="S54" s="152"/>
      <c r="T54" s="152"/>
      <c r="U54" s="152"/>
      <c r="V54" s="152">
        <v>66</v>
      </c>
      <c r="W54">
        <f t="shared" si="3"/>
        <v>1</v>
      </c>
      <c r="X54" s="152">
        <v>19</v>
      </c>
      <c r="Y54" s="152">
        <f t="shared" si="16"/>
        <v>1960</v>
      </c>
      <c r="Z54" s="152">
        <v>42</v>
      </c>
      <c r="AA54" s="152"/>
      <c r="AB54" s="152"/>
      <c r="AC54" s="152">
        <f t="shared" si="4"/>
        <v>42</v>
      </c>
      <c r="AD54" s="10">
        <f t="shared" si="5"/>
        <v>0.95499999999999996</v>
      </c>
      <c r="AE54" s="178">
        <v>17</v>
      </c>
      <c r="AF54" s="178">
        <f t="shared" si="17"/>
        <v>1960</v>
      </c>
      <c r="AG54" s="178"/>
      <c r="AH54" s="178"/>
      <c r="AI54" s="178"/>
      <c r="AJ54" s="178"/>
      <c r="AL54" s="152">
        <v>50</v>
      </c>
      <c r="AM54" s="152">
        <f t="shared" si="18"/>
        <v>1960</v>
      </c>
      <c r="AN54" s="152">
        <v>65</v>
      </c>
      <c r="AO54" s="152"/>
      <c r="AP54" s="152"/>
      <c r="AQ54" s="152">
        <f t="shared" si="6"/>
        <v>65</v>
      </c>
      <c r="AR54" s="10">
        <f t="shared" si="7"/>
        <v>0.97</v>
      </c>
      <c r="AU54">
        <f t="shared" si="13"/>
        <v>1960</v>
      </c>
    </row>
    <row r="55" spans="1:47">
      <c r="A55" s="152">
        <v>45</v>
      </c>
      <c r="B55" s="251">
        <f t="shared" si="14"/>
        <v>1961</v>
      </c>
      <c r="C55" s="259">
        <f t="shared" si="8"/>
        <v>1</v>
      </c>
      <c r="D55" s="152">
        <f t="shared" si="0"/>
        <v>0.97799999999999998</v>
      </c>
      <c r="E55" s="152">
        <f t="shared" si="9"/>
        <v>0.95699999999999996</v>
      </c>
      <c r="F55" s="152">
        <f t="shared" si="1"/>
        <v>1</v>
      </c>
      <c r="G55" s="260">
        <f t="shared" si="10"/>
        <v>0</v>
      </c>
      <c r="H55" s="259">
        <v>0.6</v>
      </c>
      <c r="I55" s="152">
        <v>0</v>
      </c>
      <c r="J55" s="152">
        <v>0.2</v>
      </c>
      <c r="K55" s="152">
        <v>0.2</v>
      </c>
      <c r="L55" s="152">
        <v>0</v>
      </c>
      <c r="M55" s="260">
        <f t="shared" si="11"/>
        <v>1</v>
      </c>
      <c r="N55" s="259">
        <f t="shared" si="12"/>
        <v>0.99140000000000006</v>
      </c>
      <c r="O55" s="260">
        <f t="shared" si="2"/>
        <v>61.4</v>
      </c>
      <c r="P55" s="253"/>
      <c r="Q55" s="152">
        <v>9</v>
      </c>
      <c r="R55" s="152">
        <f t="shared" si="15"/>
        <v>1961</v>
      </c>
      <c r="S55" s="152"/>
      <c r="T55" s="152"/>
      <c r="U55" s="152"/>
      <c r="V55" s="152">
        <v>66</v>
      </c>
      <c r="W55">
        <f t="shared" si="3"/>
        <v>1</v>
      </c>
      <c r="X55" s="152">
        <v>19</v>
      </c>
      <c r="Y55" s="152">
        <f t="shared" si="16"/>
        <v>1961</v>
      </c>
      <c r="Z55" s="152">
        <v>44</v>
      </c>
      <c r="AA55" s="152"/>
      <c r="AB55" s="152"/>
      <c r="AC55" s="152">
        <f t="shared" si="4"/>
        <v>44</v>
      </c>
      <c r="AD55" s="10">
        <f t="shared" si="5"/>
        <v>0.97799999999999998</v>
      </c>
      <c r="AE55" s="178">
        <v>17</v>
      </c>
      <c r="AF55" s="178">
        <f t="shared" si="17"/>
        <v>1961</v>
      </c>
      <c r="AG55" s="178"/>
      <c r="AH55" s="178"/>
      <c r="AI55" s="178"/>
      <c r="AJ55" s="178">
        <v>45</v>
      </c>
      <c r="AK55">
        <f>ROUND(AJ55/AJ56,3)</f>
        <v>0.95699999999999996</v>
      </c>
      <c r="AL55" s="152">
        <v>50</v>
      </c>
      <c r="AM55" s="152">
        <f t="shared" si="18"/>
        <v>1961</v>
      </c>
      <c r="AN55" s="152">
        <v>67</v>
      </c>
      <c r="AO55" s="152"/>
      <c r="AP55" s="152"/>
      <c r="AQ55" s="152">
        <f t="shared" si="6"/>
        <v>67</v>
      </c>
      <c r="AR55" s="10">
        <f t="shared" si="7"/>
        <v>1</v>
      </c>
      <c r="AU55">
        <f t="shared" si="13"/>
        <v>1961</v>
      </c>
    </row>
    <row r="56" spans="1:47">
      <c r="A56" s="152">
        <v>45</v>
      </c>
      <c r="B56" s="251">
        <f t="shared" si="14"/>
        <v>1962</v>
      </c>
      <c r="C56" s="259">
        <f t="shared" si="8"/>
        <v>1.0149999999999999</v>
      </c>
      <c r="D56" s="152">
        <f t="shared" si="0"/>
        <v>0.95699999999999996</v>
      </c>
      <c r="E56" s="152">
        <f t="shared" si="9"/>
        <v>0.97899999999999998</v>
      </c>
      <c r="F56" s="152">
        <f t="shared" si="1"/>
        <v>0.98499999999999999</v>
      </c>
      <c r="G56" s="260">
        <f t="shared" si="10"/>
        <v>0</v>
      </c>
      <c r="H56" s="259">
        <v>0.6</v>
      </c>
      <c r="I56" s="152">
        <v>0</v>
      </c>
      <c r="J56" s="152">
        <v>0.2</v>
      </c>
      <c r="K56" s="152">
        <v>0.2</v>
      </c>
      <c r="L56" s="152">
        <v>0</v>
      </c>
      <c r="M56" s="260">
        <f t="shared" si="11"/>
        <v>1</v>
      </c>
      <c r="N56" s="259">
        <f t="shared" si="12"/>
        <v>1.0017999999999998</v>
      </c>
      <c r="O56" s="260">
        <f t="shared" si="2"/>
        <v>61.9</v>
      </c>
      <c r="P56" s="253"/>
      <c r="Q56" s="152">
        <v>9</v>
      </c>
      <c r="R56" s="152">
        <f t="shared" si="15"/>
        <v>1962</v>
      </c>
      <c r="S56" s="152"/>
      <c r="T56" s="152"/>
      <c r="U56" s="152"/>
      <c r="V56" s="152">
        <v>66</v>
      </c>
      <c r="W56">
        <f t="shared" si="3"/>
        <v>1.0149999999999999</v>
      </c>
      <c r="X56" s="152">
        <v>19</v>
      </c>
      <c r="Y56" s="152">
        <f t="shared" si="16"/>
        <v>1962</v>
      </c>
      <c r="Z56" s="152">
        <v>45</v>
      </c>
      <c r="AA56" s="152"/>
      <c r="AB56" s="152"/>
      <c r="AC56" s="152">
        <f t="shared" si="4"/>
        <v>45</v>
      </c>
      <c r="AD56" s="10">
        <f t="shared" si="5"/>
        <v>0.95699999999999996</v>
      </c>
      <c r="AE56" s="178">
        <v>17</v>
      </c>
      <c r="AF56" s="178">
        <f t="shared" si="17"/>
        <v>1962</v>
      </c>
      <c r="AG56" s="178"/>
      <c r="AH56" s="178"/>
      <c r="AI56" s="178"/>
      <c r="AJ56" s="178">
        <v>47</v>
      </c>
      <c r="AK56">
        <f t="shared" ref="AK56:AK66" si="19">ROUND(AJ56/AJ57,3)</f>
        <v>0.97899999999999998</v>
      </c>
      <c r="AL56" s="152">
        <v>50</v>
      </c>
      <c r="AM56" s="152">
        <f t="shared" si="18"/>
        <v>1962</v>
      </c>
      <c r="AN56" s="152">
        <v>67</v>
      </c>
      <c r="AO56" s="152"/>
      <c r="AP56" s="152"/>
      <c r="AQ56" s="152">
        <f t="shared" si="6"/>
        <v>67</v>
      </c>
      <c r="AR56" s="10">
        <f t="shared" si="7"/>
        <v>0.98499999999999999</v>
      </c>
      <c r="AU56">
        <f t="shared" si="13"/>
        <v>1962</v>
      </c>
    </row>
    <row r="57" spans="1:47">
      <c r="A57" s="152">
        <v>45</v>
      </c>
      <c r="B57" s="251">
        <f t="shared" si="14"/>
        <v>1963</v>
      </c>
      <c r="C57" s="259">
        <f t="shared" si="8"/>
        <v>1.016</v>
      </c>
      <c r="D57" s="152">
        <f t="shared" si="0"/>
        <v>0.95899999999999996</v>
      </c>
      <c r="E57" s="152">
        <f t="shared" si="9"/>
        <v>0.96</v>
      </c>
      <c r="F57" s="152">
        <f t="shared" si="1"/>
        <v>0.97099999999999997</v>
      </c>
      <c r="G57" s="260">
        <f t="shared" si="10"/>
        <v>0</v>
      </c>
      <c r="H57" s="259">
        <v>0.6</v>
      </c>
      <c r="I57" s="152">
        <v>0</v>
      </c>
      <c r="J57" s="152">
        <v>0.2</v>
      </c>
      <c r="K57" s="152">
        <v>0.2</v>
      </c>
      <c r="L57" s="152">
        <v>0</v>
      </c>
      <c r="M57" s="260">
        <f t="shared" si="11"/>
        <v>1</v>
      </c>
      <c r="N57" s="259">
        <f t="shared" si="12"/>
        <v>0.99580000000000013</v>
      </c>
      <c r="O57" s="260">
        <f t="shared" si="2"/>
        <v>61.8</v>
      </c>
      <c r="P57" s="253"/>
      <c r="Q57" s="152">
        <v>9</v>
      </c>
      <c r="R57" s="152">
        <f t="shared" si="15"/>
        <v>1963</v>
      </c>
      <c r="S57" s="152"/>
      <c r="T57" s="152"/>
      <c r="U57" s="152"/>
      <c r="V57" s="152">
        <v>65</v>
      </c>
      <c r="W57">
        <f t="shared" si="3"/>
        <v>1.016</v>
      </c>
      <c r="X57" s="152">
        <v>19</v>
      </c>
      <c r="Y57" s="152">
        <f t="shared" si="16"/>
        <v>1963</v>
      </c>
      <c r="Z57" s="152">
        <v>47</v>
      </c>
      <c r="AA57" s="152"/>
      <c r="AB57" s="152"/>
      <c r="AC57" s="152">
        <f t="shared" si="4"/>
        <v>47</v>
      </c>
      <c r="AD57" s="10">
        <f t="shared" si="5"/>
        <v>0.95899999999999996</v>
      </c>
      <c r="AE57" s="178">
        <v>17</v>
      </c>
      <c r="AF57" s="178">
        <f t="shared" si="17"/>
        <v>1963</v>
      </c>
      <c r="AG57" s="178"/>
      <c r="AH57" s="178"/>
      <c r="AI57" s="178"/>
      <c r="AJ57" s="178">
        <v>48</v>
      </c>
      <c r="AK57">
        <f t="shared" si="19"/>
        <v>0.96</v>
      </c>
      <c r="AL57" s="152">
        <v>50</v>
      </c>
      <c r="AM57" s="152">
        <f t="shared" si="18"/>
        <v>1963</v>
      </c>
      <c r="AN57" s="152">
        <v>68</v>
      </c>
      <c r="AO57" s="152"/>
      <c r="AP57" s="152"/>
      <c r="AQ57" s="152">
        <f t="shared" si="6"/>
        <v>68</v>
      </c>
      <c r="AR57" s="10">
        <f t="shared" si="7"/>
        <v>0.97099999999999997</v>
      </c>
      <c r="AU57">
        <f t="shared" si="13"/>
        <v>1963</v>
      </c>
    </row>
    <row r="58" spans="1:47">
      <c r="A58" s="152">
        <v>45</v>
      </c>
      <c r="B58" s="251">
        <f t="shared" si="14"/>
        <v>1964</v>
      </c>
      <c r="C58" s="259">
        <f t="shared" si="8"/>
        <v>1</v>
      </c>
      <c r="D58" s="152">
        <f t="shared" si="0"/>
        <v>0.94199999999999995</v>
      </c>
      <c r="E58" s="152">
        <f t="shared" si="9"/>
        <v>0.94299999999999995</v>
      </c>
      <c r="F58" s="152">
        <f t="shared" si="1"/>
        <v>0.98599999999999999</v>
      </c>
      <c r="G58" s="260">
        <f t="shared" si="10"/>
        <v>0</v>
      </c>
      <c r="H58" s="259">
        <v>0.6</v>
      </c>
      <c r="I58" s="152">
        <v>0</v>
      </c>
      <c r="J58" s="152">
        <v>0.2</v>
      </c>
      <c r="K58" s="152">
        <v>0.2</v>
      </c>
      <c r="L58" s="152">
        <v>0</v>
      </c>
      <c r="M58" s="260">
        <f t="shared" si="11"/>
        <v>1</v>
      </c>
      <c r="N58" s="259">
        <f t="shared" si="12"/>
        <v>0.98580000000000001</v>
      </c>
      <c r="O58" s="260">
        <f t="shared" si="2"/>
        <v>62.1</v>
      </c>
      <c r="P58" s="253"/>
      <c r="Q58" s="152">
        <v>9</v>
      </c>
      <c r="R58" s="152">
        <f t="shared" si="15"/>
        <v>1964</v>
      </c>
      <c r="S58" s="152"/>
      <c r="T58" s="152"/>
      <c r="U58" s="152"/>
      <c r="V58" s="152">
        <v>64</v>
      </c>
      <c r="W58">
        <f t="shared" si="3"/>
        <v>1</v>
      </c>
      <c r="X58" s="152">
        <v>19</v>
      </c>
      <c r="Y58" s="152">
        <f t="shared" si="16"/>
        <v>1964</v>
      </c>
      <c r="Z58" s="152">
        <v>49</v>
      </c>
      <c r="AA58" s="152"/>
      <c r="AB58" s="152"/>
      <c r="AC58" s="152">
        <f t="shared" si="4"/>
        <v>49</v>
      </c>
      <c r="AD58" s="10">
        <f t="shared" si="5"/>
        <v>0.94199999999999995</v>
      </c>
      <c r="AE58" s="178">
        <v>17</v>
      </c>
      <c r="AF58" s="178">
        <f t="shared" si="17"/>
        <v>1964</v>
      </c>
      <c r="AG58" s="178"/>
      <c r="AH58" s="178"/>
      <c r="AI58" s="178"/>
      <c r="AJ58" s="178">
        <v>50</v>
      </c>
      <c r="AK58">
        <f t="shared" si="19"/>
        <v>0.94299999999999995</v>
      </c>
      <c r="AL58" s="152">
        <v>50</v>
      </c>
      <c r="AM58" s="152">
        <f t="shared" si="18"/>
        <v>1964</v>
      </c>
      <c r="AN58" s="152">
        <v>70</v>
      </c>
      <c r="AO58" s="152"/>
      <c r="AP58" s="152"/>
      <c r="AQ58" s="152">
        <f t="shared" si="6"/>
        <v>70</v>
      </c>
      <c r="AR58" s="10">
        <f t="shared" si="7"/>
        <v>0.98599999999999999</v>
      </c>
      <c r="AU58">
        <f t="shared" si="13"/>
        <v>1964</v>
      </c>
    </row>
    <row r="59" spans="1:47">
      <c r="A59" s="152">
        <v>45</v>
      </c>
      <c r="B59" s="251">
        <f t="shared" si="14"/>
        <v>1965</v>
      </c>
      <c r="C59" s="259">
        <f t="shared" si="8"/>
        <v>0.98499999999999999</v>
      </c>
      <c r="D59" s="152">
        <f t="shared" si="0"/>
        <v>0.94499999999999995</v>
      </c>
      <c r="E59" s="152">
        <f t="shared" si="9"/>
        <v>0.94599999999999995</v>
      </c>
      <c r="F59" s="152">
        <f t="shared" si="1"/>
        <v>0.97299999999999998</v>
      </c>
      <c r="G59" s="260">
        <f t="shared" si="10"/>
        <v>0</v>
      </c>
      <c r="H59" s="259">
        <v>0.6</v>
      </c>
      <c r="I59" s="152">
        <v>0</v>
      </c>
      <c r="J59" s="152">
        <v>0.2</v>
      </c>
      <c r="K59" s="152">
        <v>0.2</v>
      </c>
      <c r="L59" s="152">
        <v>0</v>
      </c>
      <c r="M59" s="260">
        <f t="shared" si="11"/>
        <v>1</v>
      </c>
      <c r="N59" s="259">
        <f t="shared" si="12"/>
        <v>0.9748</v>
      </c>
      <c r="O59" s="260">
        <f t="shared" si="2"/>
        <v>63</v>
      </c>
      <c r="P59" s="253"/>
      <c r="Q59" s="152">
        <v>9</v>
      </c>
      <c r="R59" s="152">
        <f t="shared" si="15"/>
        <v>1965</v>
      </c>
      <c r="S59" s="152"/>
      <c r="T59" s="152"/>
      <c r="U59" s="152"/>
      <c r="V59" s="152">
        <v>64</v>
      </c>
      <c r="W59">
        <f t="shared" si="3"/>
        <v>0.98499999999999999</v>
      </c>
      <c r="X59" s="152">
        <v>19</v>
      </c>
      <c r="Y59" s="152">
        <f t="shared" si="16"/>
        <v>1965</v>
      </c>
      <c r="Z59" s="152">
        <v>52</v>
      </c>
      <c r="AA59" s="152"/>
      <c r="AB59" s="152"/>
      <c r="AC59" s="152">
        <f t="shared" si="4"/>
        <v>52</v>
      </c>
      <c r="AD59" s="10">
        <f t="shared" si="5"/>
        <v>0.94499999999999995</v>
      </c>
      <c r="AE59" s="178">
        <v>17</v>
      </c>
      <c r="AF59" s="178">
        <f t="shared" si="17"/>
        <v>1965</v>
      </c>
      <c r="AG59" s="178"/>
      <c r="AH59" s="178"/>
      <c r="AI59" s="178"/>
      <c r="AJ59" s="178">
        <v>53</v>
      </c>
      <c r="AK59">
        <f t="shared" si="19"/>
        <v>0.94599999999999995</v>
      </c>
      <c r="AL59" s="152">
        <v>50</v>
      </c>
      <c r="AM59" s="152">
        <f t="shared" si="18"/>
        <v>1965</v>
      </c>
      <c r="AN59" s="152">
        <v>71</v>
      </c>
      <c r="AO59" s="152"/>
      <c r="AP59" s="152"/>
      <c r="AQ59" s="152">
        <f t="shared" si="6"/>
        <v>71</v>
      </c>
      <c r="AR59" s="10">
        <f t="shared" si="7"/>
        <v>0.97299999999999998</v>
      </c>
      <c r="AU59">
        <f t="shared" si="13"/>
        <v>1965</v>
      </c>
    </row>
    <row r="60" spans="1:47">
      <c r="A60" s="152">
        <v>45</v>
      </c>
      <c r="B60" s="251">
        <f t="shared" si="14"/>
        <v>1966</v>
      </c>
      <c r="C60" s="259">
        <f t="shared" si="8"/>
        <v>1</v>
      </c>
      <c r="D60" s="152">
        <f t="shared" si="0"/>
        <v>0.94799999999999995</v>
      </c>
      <c r="E60" s="152">
        <f t="shared" si="9"/>
        <v>0.96599999999999997</v>
      </c>
      <c r="F60" s="152">
        <f t="shared" si="1"/>
        <v>0.96099999999999997</v>
      </c>
      <c r="G60" s="260">
        <f t="shared" si="10"/>
        <v>0</v>
      </c>
      <c r="H60" s="259">
        <v>0.6</v>
      </c>
      <c r="I60" s="152">
        <v>0</v>
      </c>
      <c r="J60" s="152">
        <v>0.2</v>
      </c>
      <c r="K60" s="152">
        <v>0.2</v>
      </c>
      <c r="L60" s="152">
        <v>0</v>
      </c>
      <c r="M60" s="260">
        <f t="shared" si="11"/>
        <v>1</v>
      </c>
      <c r="N60" s="259">
        <f t="shared" si="12"/>
        <v>0.98540000000000005</v>
      </c>
      <c r="O60" s="260">
        <f t="shared" si="2"/>
        <v>64.599999999999994</v>
      </c>
      <c r="P60" s="253"/>
      <c r="Q60" s="152">
        <v>9</v>
      </c>
      <c r="R60" s="152">
        <f t="shared" si="15"/>
        <v>1966</v>
      </c>
      <c r="S60" s="152"/>
      <c r="T60" s="152"/>
      <c r="U60" s="152"/>
      <c r="V60" s="152">
        <v>65</v>
      </c>
      <c r="W60">
        <f t="shared" si="3"/>
        <v>1</v>
      </c>
      <c r="X60" s="152">
        <v>19</v>
      </c>
      <c r="Y60" s="152">
        <f t="shared" si="16"/>
        <v>1966</v>
      </c>
      <c r="Z60" s="152">
        <v>55</v>
      </c>
      <c r="AA60" s="152"/>
      <c r="AB60" s="152"/>
      <c r="AC60" s="152">
        <f t="shared" si="4"/>
        <v>55</v>
      </c>
      <c r="AD60" s="10">
        <f t="shared" si="5"/>
        <v>0.94799999999999995</v>
      </c>
      <c r="AE60" s="178">
        <v>17</v>
      </c>
      <c r="AF60" s="178">
        <f t="shared" si="17"/>
        <v>1966</v>
      </c>
      <c r="AG60" s="178"/>
      <c r="AH60" s="178"/>
      <c r="AI60" s="178"/>
      <c r="AJ60" s="178">
        <v>56</v>
      </c>
      <c r="AK60">
        <f t="shared" si="19"/>
        <v>0.96599999999999997</v>
      </c>
      <c r="AL60" s="152">
        <v>50</v>
      </c>
      <c r="AM60" s="152">
        <f t="shared" si="18"/>
        <v>1966</v>
      </c>
      <c r="AN60" s="152">
        <v>73</v>
      </c>
      <c r="AO60" s="152"/>
      <c r="AP60" s="152"/>
      <c r="AQ60" s="152">
        <f t="shared" si="6"/>
        <v>73</v>
      </c>
      <c r="AR60" s="10">
        <f t="shared" si="7"/>
        <v>0.96099999999999997</v>
      </c>
      <c r="AU60">
        <f t="shared" si="13"/>
        <v>1966</v>
      </c>
    </row>
    <row r="61" spans="1:47">
      <c r="A61" s="152">
        <v>45</v>
      </c>
      <c r="B61" s="251">
        <f t="shared" si="14"/>
        <v>1967</v>
      </c>
      <c r="C61" s="259">
        <f t="shared" si="8"/>
        <v>0.95599999999999996</v>
      </c>
      <c r="D61" s="152">
        <f t="shared" si="0"/>
        <v>0.95099999999999996</v>
      </c>
      <c r="E61" s="152">
        <f t="shared" si="9"/>
        <v>0.95099999999999996</v>
      </c>
      <c r="F61" s="152">
        <f t="shared" si="1"/>
        <v>0.95</v>
      </c>
      <c r="G61" s="260">
        <f t="shared" si="10"/>
        <v>0</v>
      </c>
      <c r="H61" s="259">
        <v>0.6</v>
      </c>
      <c r="I61" s="152">
        <v>0</v>
      </c>
      <c r="J61" s="152">
        <v>0.2</v>
      </c>
      <c r="K61" s="152">
        <v>0.2</v>
      </c>
      <c r="L61" s="152">
        <v>0</v>
      </c>
      <c r="M61" s="260">
        <f t="shared" si="11"/>
        <v>1</v>
      </c>
      <c r="N61" s="259">
        <f t="shared" si="12"/>
        <v>0.95379999999999998</v>
      </c>
      <c r="O61" s="260">
        <f t="shared" si="2"/>
        <v>65.599999999999994</v>
      </c>
      <c r="P61" s="253"/>
      <c r="Q61" s="152">
        <v>9</v>
      </c>
      <c r="R61" s="152">
        <f t="shared" si="15"/>
        <v>1967</v>
      </c>
      <c r="S61" s="152"/>
      <c r="T61" s="152"/>
      <c r="U61" s="152"/>
      <c r="V61" s="152">
        <v>65</v>
      </c>
      <c r="W61">
        <f t="shared" si="3"/>
        <v>0.95599999999999996</v>
      </c>
      <c r="X61" s="152">
        <v>19</v>
      </c>
      <c r="Y61" s="152">
        <f t="shared" si="16"/>
        <v>1967</v>
      </c>
      <c r="Z61" s="152">
        <v>58</v>
      </c>
      <c r="AA61" s="152"/>
      <c r="AB61" s="152"/>
      <c r="AC61" s="152">
        <f t="shared" si="4"/>
        <v>58</v>
      </c>
      <c r="AD61" s="10">
        <f t="shared" si="5"/>
        <v>0.95099999999999996</v>
      </c>
      <c r="AE61" s="178">
        <v>17</v>
      </c>
      <c r="AF61" s="178">
        <f t="shared" si="17"/>
        <v>1967</v>
      </c>
      <c r="AG61" s="178"/>
      <c r="AH61" s="178"/>
      <c r="AI61" s="178"/>
      <c r="AJ61" s="178">
        <v>58</v>
      </c>
      <c r="AK61">
        <f t="shared" si="19"/>
        <v>0.95099999999999996</v>
      </c>
      <c r="AL61" s="152">
        <v>50</v>
      </c>
      <c r="AM61" s="152">
        <f t="shared" si="18"/>
        <v>1967</v>
      </c>
      <c r="AN61" s="152">
        <v>76</v>
      </c>
      <c r="AO61" s="152"/>
      <c r="AP61" s="152"/>
      <c r="AQ61" s="152">
        <f t="shared" si="6"/>
        <v>76</v>
      </c>
      <c r="AR61" s="10">
        <f t="shared" si="7"/>
        <v>0.95</v>
      </c>
      <c r="AU61">
        <f t="shared" si="13"/>
        <v>1967</v>
      </c>
    </row>
    <row r="62" spans="1:47">
      <c r="A62" s="152">
        <v>45</v>
      </c>
      <c r="B62" s="251">
        <f t="shared" si="14"/>
        <v>1968</v>
      </c>
      <c r="C62" s="259">
        <f t="shared" si="8"/>
        <v>0.93200000000000005</v>
      </c>
      <c r="D62" s="152">
        <f t="shared" si="0"/>
        <v>0.92400000000000004</v>
      </c>
      <c r="E62" s="152">
        <f t="shared" si="9"/>
        <v>0.91</v>
      </c>
      <c r="F62" s="152">
        <f t="shared" si="1"/>
        <v>0.95199999999999996</v>
      </c>
      <c r="G62" s="260">
        <f t="shared" si="10"/>
        <v>0</v>
      </c>
      <c r="H62" s="259">
        <v>0.6</v>
      </c>
      <c r="I62" s="152">
        <v>0</v>
      </c>
      <c r="J62" s="152">
        <v>0.2</v>
      </c>
      <c r="K62" s="152">
        <v>0.2</v>
      </c>
      <c r="L62" s="152">
        <v>0</v>
      </c>
      <c r="M62" s="260">
        <f t="shared" si="11"/>
        <v>1</v>
      </c>
      <c r="N62" s="259">
        <f t="shared" si="12"/>
        <v>0.93160000000000009</v>
      </c>
      <c r="O62" s="260">
        <f t="shared" si="2"/>
        <v>68.8</v>
      </c>
      <c r="P62" s="253"/>
      <c r="Q62" s="152">
        <v>9</v>
      </c>
      <c r="R62" s="152">
        <f t="shared" si="15"/>
        <v>1968</v>
      </c>
      <c r="S62" s="152"/>
      <c r="T62" s="152"/>
      <c r="U62" s="152"/>
      <c r="V62" s="152">
        <v>68</v>
      </c>
      <c r="W62">
        <f t="shared" si="3"/>
        <v>0.93200000000000005</v>
      </c>
      <c r="X62" s="152">
        <v>19</v>
      </c>
      <c r="Y62" s="152">
        <f t="shared" si="16"/>
        <v>1968</v>
      </c>
      <c r="Z62" s="152">
        <v>61</v>
      </c>
      <c r="AA62" s="152"/>
      <c r="AB62" s="152"/>
      <c r="AC62" s="152">
        <f t="shared" si="4"/>
        <v>61</v>
      </c>
      <c r="AD62" s="10">
        <f t="shared" si="5"/>
        <v>0.92400000000000004</v>
      </c>
      <c r="AE62" s="178">
        <v>17</v>
      </c>
      <c r="AF62" s="178">
        <f t="shared" si="17"/>
        <v>1968</v>
      </c>
      <c r="AG62" s="178"/>
      <c r="AH62" s="178"/>
      <c r="AI62" s="178"/>
      <c r="AJ62" s="178">
        <v>61</v>
      </c>
      <c r="AK62">
        <f t="shared" si="19"/>
        <v>0.91</v>
      </c>
      <c r="AL62" s="152">
        <v>50</v>
      </c>
      <c r="AM62" s="152">
        <f t="shared" si="18"/>
        <v>1968</v>
      </c>
      <c r="AN62" s="152">
        <v>80</v>
      </c>
      <c r="AO62" s="152"/>
      <c r="AP62" s="152"/>
      <c r="AQ62" s="152">
        <f t="shared" si="6"/>
        <v>80</v>
      </c>
      <c r="AR62" s="10">
        <f t="shared" si="7"/>
        <v>0.95199999999999996</v>
      </c>
      <c r="AU62">
        <f t="shared" si="13"/>
        <v>1968</v>
      </c>
    </row>
    <row r="63" spans="1:47">
      <c r="A63" s="152">
        <v>45</v>
      </c>
      <c r="B63" s="251">
        <f t="shared" si="14"/>
        <v>1969</v>
      </c>
      <c r="C63" s="259">
        <f t="shared" si="8"/>
        <v>0.89</v>
      </c>
      <c r="D63" s="152">
        <f t="shared" si="0"/>
        <v>0.88</v>
      </c>
      <c r="E63" s="152">
        <f t="shared" si="9"/>
        <v>0.88200000000000001</v>
      </c>
      <c r="F63" s="152">
        <f t="shared" si="1"/>
        <v>0.95499999999999996</v>
      </c>
      <c r="G63" s="260">
        <f t="shared" si="10"/>
        <v>0</v>
      </c>
      <c r="H63" s="259">
        <v>0.6</v>
      </c>
      <c r="I63" s="152">
        <v>0</v>
      </c>
      <c r="J63" s="152">
        <v>0.2</v>
      </c>
      <c r="K63" s="152">
        <v>0.2</v>
      </c>
      <c r="L63" s="152">
        <v>0</v>
      </c>
      <c r="M63" s="260">
        <f t="shared" si="11"/>
        <v>1</v>
      </c>
      <c r="N63" s="259">
        <f t="shared" si="12"/>
        <v>0.90139999999999998</v>
      </c>
      <c r="O63" s="260">
        <f t="shared" si="2"/>
        <v>73.900000000000006</v>
      </c>
      <c r="P63" s="253"/>
      <c r="Q63" s="152">
        <v>9</v>
      </c>
      <c r="R63" s="152">
        <f t="shared" si="15"/>
        <v>1969</v>
      </c>
      <c r="S63" s="152"/>
      <c r="T63" s="152"/>
      <c r="U63" s="152"/>
      <c r="V63" s="152">
        <v>73</v>
      </c>
      <c r="W63">
        <f t="shared" si="3"/>
        <v>0.89</v>
      </c>
      <c r="X63" s="152">
        <v>19</v>
      </c>
      <c r="Y63" s="152">
        <f t="shared" si="16"/>
        <v>1969</v>
      </c>
      <c r="Z63" s="152">
        <v>66</v>
      </c>
      <c r="AA63" s="152"/>
      <c r="AB63" s="152"/>
      <c r="AC63" s="152">
        <f t="shared" si="4"/>
        <v>66</v>
      </c>
      <c r="AD63" s="10">
        <f t="shared" si="5"/>
        <v>0.88</v>
      </c>
      <c r="AE63" s="178">
        <v>17</v>
      </c>
      <c r="AF63" s="178">
        <f t="shared" si="17"/>
        <v>1969</v>
      </c>
      <c r="AG63" s="178"/>
      <c r="AH63" s="178"/>
      <c r="AI63" s="178"/>
      <c r="AJ63" s="178">
        <v>67</v>
      </c>
      <c r="AK63">
        <f t="shared" si="19"/>
        <v>0.88200000000000001</v>
      </c>
      <c r="AL63" s="152">
        <v>50</v>
      </c>
      <c r="AM63" s="152">
        <f t="shared" si="18"/>
        <v>1969</v>
      </c>
      <c r="AN63" s="152">
        <v>84</v>
      </c>
      <c r="AO63" s="152"/>
      <c r="AP63" s="152"/>
      <c r="AQ63" s="152">
        <f t="shared" si="6"/>
        <v>84</v>
      </c>
      <c r="AR63" s="10">
        <f t="shared" si="7"/>
        <v>0.95499999999999996</v>
      </c>
      <c r="AU63">
        <f t="shared" si="13"/>
        <v>1969</v>
      </c>
    </row>
    <row r="64" spans="1:47">
      <c r="A64" s="152">
        <v>45</v>
      </c>
      <c r="B64" s="251">
        <f t="shared" si="14"/>
        <v>1970</v>
      </c>
      <c r="C64" s="259">
        <f t="shared" si="8"/>
        <v>0.90100000000000002</v>
      </c>
      <c r="D64" s="152">
        <f t="shared" si="0"/>
        <v>0.85199999999999998</v>
      </c>
      <c r="E64" s="152">
        <f t="shared" si="9"/>
        <v>0.88400000000000001</v>
      </c>
      <c r="F64" s="152">
        <f t="shared" si="1"/>
        <v>0.94599999999999995</v>
      </c>
      <c r="G64" s="260">
        <f t="shared" si="10"/>
        <v>0</v>
      </c>
      <c r="H64" s="259">
        <v>0.6</v>
      </c>
      <c r="I64" s="152">
        <v>0</v>
      </c>
      <c r="J64" s="152">
        <v>0.2</v>
      </c>
      <c r="K64" s="152">
        <v>0.2</v>
      </c>
      <c r="L64" s="152">
        <v>0</v>
      </c>
      <c r="M64" s="260">
        <f t="shared" si="11"/>
        <v>1</v>
      </c>
      <c r="N64" s="259">
        <f t="shared" si="12"/>
        <v>0.90660000000000007</v>
      </c>
      <c r="O64" s="260">
        <f t="shared" si="2"/>
        <v>82</v>
      </c>
      <c r="P64" s="253"/>
      <c r="Q64" s="152">
        <v>9</v>
      </c>
      <c r="R64" s="152">
        <f t="shared" si="15"/>
        <v>1970</v>
      </c>
      <c r="S64" s="152"/>
      <c r="T64" s="152"/>
      <c r="U64" s="152"/>
      <c r="V64" s="152">
        <v>82</v>
      </c>
      <c r="W64">
        <f t="shared" si="3"/>
        <v>0.90100000000000002</v>
      </c>
      <c r="X64" s="152">
        <v>19</v>
      </c>
      <c r="Y64" s="152" t="s">
        <v>535</v>
      </c>
      <c r="Z64" s="152">
        <v>75</v>
      </c>
      <c r="AA64" s="152"/>
      <c r="AB64" s="152"/>
      <c r="AC64" s="152">
        <f t="shared" si="4"/>
        <v>75</v>
      </c>
      <c r="AD64" s="10">
        <f t="shared" si="5"/>
        <v>0.85199999999999998</v>
      </c>
      <c r="AE64" s="178">
        <v>17</v>
      </c>
      <c r="AF64" s="152" t="s">
        <v>535</v>
      </c>
      <c r="AG64" s="152"/>
      <c r="AH64" s="152"/>
      <c r="AI64" s="152"/>
      <c r="AJ64" s="152">
        <v>76</v>
      </c>
      <c r="AK64">
        <f t="shared" si="19"/>
        <v>0.88400000000000001</v>
      </c>
      <c r="AL64" s="152">
        <v>50</v>
      </c>
      <c r="AM64" s="152" t="s">
        <v>535</v>
      </c>
      <c r="AN64" s="152">
        <v>88</v>
      </c>
      <c r="AO64" s="152"/>
      <c r="AP64" s="152"/>
      <c r="AQ64" s="152">
        <f t="shared" si="6"/>
        <v>88</v>
      </c>
      <c r="AR64" s="10">
        <f t="shared" si="7"/>
        <v>0.94599999999999995</v>
      </c>
      <c r="AU64" t="str">
        <f t="shared" si="13"/>
        <v>1970</v>
      </c>
    </row>
    <row r="65" spans="1:52">
      <c r="A65" s="152">
        <v>45</v>
      </c>
      <c r="B65" s="251" t="s">
        <v>536</v>
      </c>
      <c r="C65" s="259">
        <f t="shared" si="8"/>
        <v>0.96799999999999997</v>
      </c>
      <c r="D65" s="152">
        <f t="shared" si="0"/>
        <v>0.90700000000000003</v>
      </c>
      <c r="E65" s="152">
        <f t="shared" si="9"/>
        <v>0.89600000000000002</v>
      </c>
      <c r="F65" s="152">
        <f t="shared" si="1"/>
        <v>0.97899999999999998</v>
      </c>
      <c r="G65" s="260">
        <f t="shared" si="10"/>
        <v>0</v>
      </c>
      <c r="H65" s="259">
        <v>0.6</v>
      </c>
      <c r="I65" s="152">
        <v>0</v>
      </c>
      <c r="J65" s="152">
        <v>0.2</v>
      </c>
      <c r="K65" s="152">
        <v>0.2</v>
      </c>
      <c r="L65" s="152">
        <v>0</v>
      </c>
      <c r="M65" s="260">
        <f t="shared" si="11"/>
        <v>1</v>
      </c>
      <c r="N65" s="259">
        <f t="shared" si="12"/>
        <v>0.95579999999999998</v>
      </c>
      <c r="O65" s="260">
        <f t="shared" si="2"/>
        <v>90.4</v>
      </c>
      <c r="P65" s="253"/>
      <c r="Q65" s="152">
        <v>9</v>
      </c>
      <c r="R65" s="152" t="s">
        <v>536</v>
      </c>
      <c r="S65" s="152"/>
      <c r="T65" s="152"/>
      <c r="U65" s="152"/>
      <c r="V65" s="152">
        <v>91</v>
      </c>
      <c r="W65">
        <f t="shared" si="3"/>
        <v>0.96799999999999997</v>
      </c>
      <c r="X65" s="152">
        <v>19</v>
      </c>
      <c r="Y65" s="152" t="s">
        <v>536</v>
      </c>
      <c r="Z65" s="152">
        <v>88</v>
      </c>
      <c r="AA65" s="152"/>
      <c r="AB65" s="152"/>
      <c r="AC65" s="152">
        <f t="shared" si="4"/>
        <v>88</v>
      </c>
      <c r="AD65" s="10">
        <f t="shared" si="5"/>
        <v>0.90700000000000003</v>
      </c>
      <c r="AE65" s="178">
        <v>17</v>
      </c>
      <c r="AF65" s="152" t="s">
        <v>536</v>
      </c>
      <c r="AG65" s="152"/>
      <c r="AH65" s="152"/>
      <c r="AI65" s="152"/>
      <c r="AJ65" s="152">
        <v>86</v>
      </c>
      <c r="AK65">
        <f t="shared" si="19"/>
        <v>0.89600000000000002</v>
      </c>
      <c r="AL65" s="152">
        <v>50</v>
      </c>
      <c r="AM65" s="152" t="s">
        <v>536</v>
      </c>
      <c r="AN65" s="152">
        <v>93</v>
      </c>
      <c r="AO65" s="152"/>
      <c r="AP65" s="152"/>
      <c r="AQ65" s="152">
        <f t="shared" si="6"/>
        <v>93</v>
      </c>
      <c r="AR65" s="10">
        <f t="shared" si="7"/>
        <v>0.97899999999999998</v>
      </c>
      <c r="AU65" t="str">
        <f t="shared" si="13"/>
        <v>1971</v>
      </c>
    </row>
    <row r="66" spans="1:52">
      <c r="A66" s="152">
        <v>45</v>
      </c>
      <c r="B66" s="251" t="s">
        <v>537</v>
      </c>
      <c r="C66" s="259">
        <f t="shared" si="8"/>
        <v>0.94</v>
      </c>
      <c r="D66" s="152">
        <f t="shared" si="0"/>
        <v>0.97</v>
      </c>
      <c r="E66" s="152">
        <f t="shared" si="9"/>
        <v>0.96</v>
      </c>
      <c r="F66" s="152">
        <f t="shared" si="1"/>
        <v>0.95</v>
      </c>
      <c r="G66" s="260">
        <f t="shared" si="10"/>
        <v>0</v>
      </c>
      <c r="H66" s="259">
        <v>0.6</v>
      </c>
      <c r="I66" s="152">
        <v>0</v>
      </c>
      <c r="J66" s="152">
        <v>0.2</v>
      </c>
      <c r="K66" s="152">
        <v>0.2</v>
      </c>
      <c r="L66" s="152">
        <v>0</v>
      </c>
      <c r="M66" s="260">
        <f t="shared" si="11"/>
        <v>1</v>
      </c>
      <c r="N66" s="259">
        <f t="shared" si="12"/>
        <v>0.94599999999999995</v>
      </c>
      <c r="O66" s="260">
        <f>ROUND(O67*N66,1)</f>
        <v>94.6</v>
      </c>
      <c r="P66" s="253"/>
      <c r="Q66" s="152">
        <v>9</v>
      </c>
      <c r="R66" s="152" t="s">
        <v>537</v>
      </c>
      <c r="S66" s="152"/>
      <c r="T66" s="152"/>
      <c r="U66" s="152"/>
      <c r="V66" s="152">
        <v>94</v>
      </c>
      <c r="W66">
        <f>ROUND(V66/V67,3)</f>
        <v>0.94</v>
      </c>
      <c r="X66" s="152">
        <v>19</v>
      </c>
      <c r="Y66" s="152" t="s">
        <v>537</v>
      </c>
      <c r="Z66" s="152">
        <v>97</v>
      </c>
      <c r="AA66" s="152"/>
      <c r="AB66" s="152"/>
      <c r="AC66" s="152">
        <f t="shared" si="4"/>
        <v>97</v>
      </c>
      <c r="AD66" s="10">
        <f t="shared" si="5"/>
        <v>0.97</v>
      </c>
      <c r="AE66" s="178">
        <v>17</v>
      </c>
      <c r="AF66" s="152" t="s">
        <v>537</v>
      </c>
      <c r="AG66" s="152"/>
      <c r="AH66" s="152"/>
      <c r="AI66" s="152"/>
      <c r="AJ66" s="152">
        <v>96</v>
      </c>
      <c r="AK66">
        <f t="shared" si="19"/>
        <v>0.96</v>
      </c>
      <c r="AL66" s="152">
        <v>50</v>
      </c>
      <c r="AM66" s="152" t="s">
        <v>537</v>
      </c>
      <c r="AN66" s="152">
        <v>95</v>
      </c>
      <c r="AO66" s="152"/>
      <c r="AP66" s="152"/>
      <c r="AQ66" s="152">
        <f t="shared" si="6"/>
        <v>95</v>
      </c>
      <c r="AR66" s="10">
        <f t="shared" si="7"/>
        <v>0.95</v>
      </c>
      <c r="AU66" t="str">
        <f t="shared" si="13"/>
        <v>1972</v>
      </c>
    </row>
    <row r="67" spans="1:52">
      <c r="A67" s="152">
        <v>45</v>
      </c>
      <c r="B67" s="251" t="s">
        <v>538</v>
      </c>
      <c r="C67" s="259">
        <v>1</v>
      </c>
      <c r="D67" s="152">
        <v>1</v>
      </c>
      <c r="E67" s="152">
        <v>1</v>
      </c>
      <c r="F67" s="152">
        <v>1</v>
      </c>
      <c r="G67" s="260">
        <v>1</v>
      </c>
      <c r="H67" s="259">
        <v>0.6</v>
      </c>
      <c r="I67" s="152">
        <v>0</v>
      </c>
      <c r="J67" s="152">
        <v>0.2</v>
      </c>
      <c r="K67" s="152">
        <v>0.2</v>
      </c>
      <c r="L67" s="152">
        <v>0</v>
      </c>
      <c r="M67" s="260">
        <f t="shared" si="11"/>
        <v>1</v>
      </c>
      <c r="N67" s="259">
        <f t="shared" si="12"/>
        <v>1</v>
      </c>
      <c r="O67" s="260">
        <f>100*N67</f>
        <v>100</v>
      </c>
      <c r="P67" s="253"/>
      <c r="Q67" s="152">
        <v>9</v>
      </c>
      <c r="R67" s="152" t="s">
        <v>538</v>
      </c>
      <c r="S67" s="152"/>
      <c r="T67" s="152"/>
      <c r="U67" s="152"/>
      <c r="V67" s="152">
        <v>100</v>
      </c>
      <c r="X67" s="152">
        <v>19</v>
      </c>
      <c r="Y67" s="152" t="s">
        <v>538</v>
      </c>
      <c r="Z67" s="152">
        <v>100</v>
      </c>
      <c r="AA67" s="152"/>
      <c r="AB67" s="152"/>
      <c r="AC67" s="152">
        <f t="shared" si="4"/>
        <v>100</v>
      </c>
      <c r="AE67" s="178">
        <v>17</v>
      </c>
      <c r="AF67" s="152" t="s">
        <v>538</v>
      </c>
      <c r="AG67" s="152"/>
      <c r="AH67" s="152"/>
      <c r="AI67" s="152"/>
      <c r="AJ67" s="152">
        <v>100</v>
      </c>
      <c r="AL67" s="152">
        <v>50</v>
      </c>
      <c r="AM67" s="152" t="s">
        <v>538</v>
      </c>
      <c r="AN67" s="152">
        <v>100</v>
      </c>
      <c r="AO67" s="152"/>
      <c r="AP67" s="152"/>
      <c r="AQ67" s="152">
        <f t="shared" si="6"/>
        <v>100</v>
      </c>
      <c r="AT67" s="178"/>
      <c r="AU67" s="152">
        <v>1973</v>
      </c>
      <c r="AV67" s="152"/>
      <c r="AW67" s="152"/>
      <c r="AX67" s="152"/>
      <c r="AY67" s="153">
        <v>100</v>
      </c>
    </row>
    <row r="68" spans="1:52">
      <c r="A68" s="152">
        <v>45</v>
      </c>
      <c r="B68" s="251" t="s">
        <v>539</v>
      </c>
      <c r="C68" s="259">
        <f t="shared" si="8"/>
        <v>1.1200000000000001</v>
      </c>
      <c r="D68" s="152">
        <f>AD68</f>
        <v>1.0900000000000001</v>
      </c>
      <c r="E68" s="152">
        <f t="shared" si="9"/>
        <v>1.07</v>
      </c>
      <c r="F68" s="152">
        <f>AR68</f>
        <v>1.17</v>
      </c>
      <c r="G68" s="260">
        <f t="shared" si="10"/>
        <v>1</v>
      </c>
      <c r="H68" s="259">
        <v>0.6</v>
      </c>
      <c r="I68" s="152">
        <v>0</v>
      </c>
      <c r="J68" s="152">
        <v>0.2</v>
      </c>
      <c r="K68" s="152">
        <v>0.2</v>
      </c>
      <c r="L68" s="152">
        <v>0</v>
      </c>
      <c r="M68" s="260">
        <f t="shared" si="11"/>
        <v>1</v>
      </c>
      <c r="N68" s="259">
        <f t="shared" si="12"/>
        <v>1.1200000000000001</v>
      </c>
      <c r="O68" s="260">
        <f>ROUND(O67*N68,1)</f>
        <v>112</v>
      </c>
      <c r="P68" s="253"/>
      <c r="Q68" s="152">
        <v>9</v>
      </c>
      <c r="R68" s="152" t="s">
        <v>539</v>
      </c>
      <c r="S68" s="152"/>
      <c r="T68" s="152"/>
      <c r="U68" s="152"/>
      <c r="V68" s="152">
        <v>112</v>
      </c>
      <c r="W68" s="44">
        <f t="shared" ref="W68:W112" si="20">ROUND(V68/V67,3)</f>
        <v>1.1200000000000001</v>
      </c>
      <c r="X68" s="152">
        <v>19</v>
      </c>
      <c r="Y68" s="152" t="s">
        <v>539</v>
      </c>
      <c r="Z68" s="152">
        <v>109</v>
      </c>
      <c r="AA68" s="152"/>
      <c r="AB68" s="152"/>
      <c r="AC68" s="152">
        <f t="shared" si="4"/>
        <v>109</v>
      </c>
      <c r="AD68" s="250">
        <f>ROUND(AC68/AC67,3)</f>
        <v>1.0900000000000001</v>
      </c>
      <c r="AE68" s="178">
        <v>17</v>
      </c>
      <c r="AF68" s="152" t="s">
        <v>539</v>
      </c>
      <c r="AG68" s="152"/>
      <c r="AH68" s="152"/>
      <c r="AI68" s="152"/>
      <c r="AJ68" s="152">
        <v>107</v>
      </c>
      <c r="AK68" s="44">
        <f t="shared" ref="AK68:AK112" si="21">ROUND(AJ68/AJ67,3)</f>
        <v>1.07</v>
      </c>
      <c r="AL68" s="152">
        <v>50</v>
      </c>
      <c r="AM68" s="152" t="s">
        <v>539</v>
      </c>
      <c r="AN68" s="152">
        <v>117</v>
      </c>
      <c r="AO68" s="152"/>
      <c r="AP68" s="152"/>
      <c r="AQ68" s="152">
        <f t="shared" si="6"/>
        <v>117</v>
      </c>
      <c r="AR68" s="250">
        <f t="shared" ref="AR68:AR112" si="22">ROUND(AQ68/AQ67,3)</f>
        <v>1.17</v>
      </c>
      <c r="AS68" s="44"/>
      <c r="AT68" s="178"/>
      <c r="AU68" s="152">
        <v>1974</v>
      </c>
      <c r="AV68" s="152"/>
      <c r="AW68" s="152"/>
      <c r="AX68" s="152"/>
      <c r="AY68" s="153">
        <v>100</v>
      </c>
      <c r="AZ68" s="44">
        <f>ROUND(AY68/AY67,3)</f>
        <v>1</v>
      </c>
    </row>
    <row r="69" spans="1:52">
      <c r="A69" s="152">
        <v>45</v>
      </c>
      <c r="B69" s="251" t="s">
        <v>540</v>
      </c>
      <c r="C69" s="259">
        <f t="shared" si="8"/>
        <v>1.0980000000000001</v>
      </c>
      <c r="D69" s="152">
        <f>AD69</f>
        <v>1.073</v>
      </c>
      <c r="E69" s="152">
        <f t="shared" si="9"/>
        <v>1.0840000000000001</v>
      </c>
      <c r="F69" s="152">
        <f>AR69</f>
        <v>1.2050000000000001</v>
      </c>
      <c r="G69" s="260">
        <f t="shared" si="10"/>
        <v>1</v>
      </c>
      <c r="H69" s="259">
        <v>0.6</v>
      </c>
      <c r="I69" s="152">
        <v>0</v>
      </c>
      <c r="J69" s="152">
        <v>0.2</v>
      </c>
      <c r="K69" s="152">
        <v>0.2</v>
      </c>
      <c r="L69" s="152">
        <v>0</v>
      </c>
      <c r="M69" s="260">
        <f t="shared" si="11"/>
        <v>1</v>
      </c>
      <c r="N69" s="259">
        <f t="shared" si="12"/>
        <v>1.1166</v>
      </c>
      <c r="O69" s="260">
        <f t="shared" ref="O69:O112" si="23">ROUND(O68*N69,1)</f>
        <v>125.1</v>
      </c>
      <c r="P69" s="253"/>
      <c r="Q69" s="152">
        <v>9</v>
      </c>
      <c r="R69" s="152" t="s">
        <v>540</v>
      </c>
      <c r="S69" s="152"/>
      <c r="T69" s="152"/>
      <c r="U69" s="152"/>
      <c r="V69" s="152">
        <v>123</v>
      </c>
      <c r="W69" s="44">
        <f t="shared" si="20"/>
        <v>1.0980000000000001</v>
      </c>
      <c r="X69" s="152">
        <v>19</v>
      </c>
      <c r="Y69" s="152" t="s">
        <v>540</v>
      </c>
      <c r="Z69" s="152">
        <v>117</v>
      </c>
      <c r="AA69" s="152"/>
      <c r="AB69" s="152"/>
      <c r="AC69" s="152">
        <f t="shared" si="4"/>
        <v>117</v>
      </c>
      <c r="AD69" s="250">
        <f t="shared" ref="AD69:AD112" si="24">ROUND(AC69/AC68,3)</f>
        <v>1.073</v>
      </c>
      <c r="AE69" s="178">
        <v>17</v>
      </c>
      <c r="AF69" s="152" t="s">
        <v>540</v>
      </c>
      <c r="AG69" s="152"/>
      <c r="AH69" s="152"/>
      <c r="AI69" s="152"/>
      <c r="AJ69" s="152">
        <v>116</v>
      </c>
      <c r="AK69" s="44">
        <f t="shared" si="21"/>
        <v>1.0840000000000001</v>
      </c>
      <c r="AL69" s="152">
        <v>50</v>
      </c>
      <c r="AM69" s="152" t="s">
        <v>540</v>
      </c>
      <c r="AN69" s="152">
        <v>141</v>
      </c>
      <c r="AO69" s="152"/>
      <c r="AP69" s="152"/>
      <c r="AQ69" s="152">
        <f t="shared" si="6"/>
        <v>141</v>
      </c>
      <c r="AR69" s="250">
        <f t="shared" si="22"/>
        <v>1.2050000000000001</v>
      </c>
      <c r="AS69" s="44"/>
      <c r="AT69" s="178"/>
      <c r="AU69" s="152" t="s">
        <v>540</v>
      </c>
      <c r="AV69" s="152"/>
      <c r="AW69" s="152"/>
      <c r="AX69" s="152"/>
      <c r="AY69" s="153">
        <v>100</v>
      </c>
      <c r="AZ69" s="44">
        <f t="shared" ref="AZ69:AZ112" si="25">ROUND(AY69/AY68,3)</f>
        <v>1</v>
      </c>
    </row>
    <row r="70" spans="1:52">
      <c r="A70" s="152">
        <v>45</v>
      </c>
      <c r="B70" s="251" t="s">
        <v>541</v>
      </c>
      <c r="C70" s="259">
        <f t="shared" si="8"/>
        <v>1.024</v>
      </c>
      <c r="D70" s="152">
        <f>AD70</f>
        <v>1.06</v>
      </c>
      <c r="E70" s="152">
        <f t="shared" si="9"/>
        <v>1.06</v>
      </c>
      <c r="F70" s="152">
        <f>AR70</f>
        <v>1.085</v>
      </c>
      <c r="G70" s="260">
        <f t="shared" si="10"/>
        <v>1.04</v>
      </c>
      <c r="H70" s="259">
        <v>0.6</v>
      </c>
      <c r="I70" s="152">
        <v>0</v>
      </c>
      <c r="J70" s="152">
        <v>0.2</v>
      </c>
      <c r="K70" s="152">
        <v>0.2</v>
      </c>
      <c r="L70" s="152">
        <v>0</v>
      </c>
      <c r="M70" s="260">
        <f t="shared" si="11"/>
        <v>1</v>
      </c>
      <c r="N70" s="259">
        <f t="shared" si="12"/>
        <v>1.0434000000000001</v>
      </c>
      <c r="O70" s="260">
        <f t="shared" si="23"/>
        <v>130.5</v>
      </c>
      <c r="P70" s="253"/>
      <c r="Q70" s="152">
        <v>9</v>
      </c>
      <c r="R70" s="152" t="s">
        <v>541</v>
      </c>
      <c r="S70" s="152"/>
      <c r="T70" s="152"/>
      <c r="U70" s="152"/>
      <c r="V70" s="152">
        <v>126</v>
      </c>
      <c r="W70" s="44">
        <f t="shared" si="20"/>
        <v>1.024</v>
      </c>
      <c r="X70" s="152">
        <v>19</v>
      </c>
      <c r="Y70" s="152" t="s">
        <v>541</v>
      </c>
      <c r="Z70" s="152">
        <v>124</v>
      </c>
      <c r="AA70" s="152"/>
      <c r="AB70" s="152"/>
      <c r="AC70" s="152">
        <f t="shared" ref="AC70:AC93" si="26">Z70</f>
        <v>124</v>
      </c>
      <c r="AD70" s="250">
        <f t="shared" si="24"/>
        <v>1.06</v>
      </c>
      <c r="AE70" s="178">
        <v>17</v>
      </c>
      <c r="AF70" s="152" t="s">
        <v>541</v>
      </c>
      <c r="AG70" s="152"/>
      <c r="AH70" s="152"/>
      <c r="AI70" s="152"/>
      <c r="AJ70" s="152">
        <v>123</v>
      </c>
      <c r="AK70" s="44">
        <f t="shared" si="21"/>
        <v>1.06</v>
      </c>
      <c r="AL70" s="152">
        <v>50</v>
      </c>
      <c r="AM70" s="152" t="s">
        <v>541</v>
      </c>
      <c r="AN70" s="152">
        <v>153</v>
      </c>
      <c r="AO70" s="152"/>
      <c r="AP70" s="152"/>
      <c r="AQ70" s="152">
        <f t="shared" ref="AQ70:AQ93" si="27">AN70</f>
        <v>153</v>
      </c>
      <c r="AR70" s="250">
        <f t="shared" si="22"/>
        <v>1.085</v>
      </c>
      <c r="AS70" s="44"/>
      <c r="AT70" s="178"/>
      <c r="AU70" s="152" t="s">
        <v>541</v>
      </c>
      <c r="AV70" s="152"/>
      <c r="AW70" s="152"/>
      <c r="AX70" s="152"/>
      <c r="AY70" s="152">
        <v>104</v>
      </c>
      <c r="AZ70" s="44">
        <f t="shared" si="25"/>
        <v>1.04</v>
      </c>
    </row>
    <row r="71" spans="1:52">
      <c r="A71" s="152">
        <v>45</v>
      </c>
      <c r="B71" s="251" t="s">
        <v>542</v>
      </c>
      <c r="C71" s="259">
        <f t="shared" ref="C71:C112" si="28">W71</f>
        <v>1.056</v>
      </c>
      <c r="D71" s="152">
        <f t="shared" ref="D71:D112" si="29">AD71</f>
        <v>1.073</v>
      </c>
      <c r="E71" s="152">
        <f t="shared" ref="E71:E112" si="30">AK71</f>
        <v>1.0649999999999999</v>
      </c>
      <c r="F71" s="152">
        <f t="shared" ref="F71:F112" si="31">AR71</f>
        <v>1.0720000000000001</v>
      </c>
      <c r="G71" s="260">
        <f t="shared" ref="G71:G112" si="32">AZ71</f>
        <v>1.038</v>
      </c>
      <c r="H71" s="259">
        <v>0.6</v>
      </c>
      <c r="I71" s="152">
        <v>0</v>
      </c>
      <c r="J71" s="152">
        <v>0.2</v>
      </c>
      <c r="K71" s="152">
        <v>0.2</v>
      </c>
      <c r="L71" s="152">
        <v>0</v>
      </c>
      <c r="M71" s="260">
        <f t="shared" ref="M71:M112" si="33">H71+I71+J71+K71+L71</f>
        <v>1</v>
      </c>
      <c r="N71" s="259">
        <f t="shared" ref="N71:N112" si="34">C71*H71+D71*I71+E71*J71+F71*K71+G71*L71</f>
        <v>1.0609999999999999</v>
      </c>
      <c r="O71" s="260">
        <f t="shared" si="23"/>
        <v>138.5</v>
      </c>
      <c r="P71" s="253"/>
      <c r="Q71" s="152">
        <v>9</v>
      </c>
      <c r="R71" s="152" t="s">
        <v>542</v>
      </c>
      <c r="S71" s="152"/>
      <c r="T71" s="152"/>
      <c r="U71" s="152"/>
      <c r="V71" s="152">
        <v>133</v>
      </c>
      <c r="W71" s="44">
        <f t="shared" si="20"/>
        <v>1.056</v>
      </c>
      <c r="X71" s="152">
        <v>19</v>
      </c>
      <c r="Y71" s="152" t="s">
        <v>542</v>
      </c>
      <c r="Z71" s="152">
        <v>133</v>
      </c>
      <c r="AA71" s="152"/>
      <c r="AB71" s="152"/>
      <c r="AC71" s="152">
        <f t="shared" si="26"/>
        <v>133</v>
      </c>
      <c r="AD71" s="250">
        <f t="shared" si="24"/>
        <v>1.073</v>
      </c>
      <c r="AE71" s="178">
        <v>17</v>
      </c>
      <c r="AF71" s="152" t="s">
        <v>542</v>
      </c>
      <c r="AG71" s="152"/>
      <c r="AH71" s="152"/>
      <c r="AI71" s="152"/>
      <c r="AJ71" s="152">
        <v>131</v>
      </c>
      <c r="AK71" s="44">
        <f t="shared" si="21"/>
        <v>1.0649999999999999</v>
      </c>
      <c r="AL71" s="152">
        <v>50</v>
      </c>
      <c r="AM71" s="152" t="s">
        <v>542</v>
      </c>
      <c r="AN71" s="152">
        <v>164</v>
      </c>
      <c r="AO71" s="152"/>
      <c r="AP71" s="152"/>
      <c r="AQ71" s="152">
        <f t="shared" si="27"/>
        <v>164</v>
      </c>
      <c r="AR71" s="250">
        <f t="shared" si="22"/>
        <v>1.0720000000000001</v>
      </c>
      <c r="AS71" s="44"/>
      <c r="AT71" s="178"/>
      <c r="AU71" s="152" t="s">
        <v>542</v>
      </c>
      <c r="AV71" s="152"/>
      <c r="AW71" s="152"/>
      <c r="AX71" s="152"/>
      <c r="AY71" s="152">
        <v>108</v>
      </c>
      <c r="AZ71" s="44">
        <f t="shared" si="25"/>
        <v>1.038</v>
      </c>
    </row>
    <row r="72" spans="1:52">
      <c r="A72" s="152">
        <v>45</v>
      </c>
      <c r="B72" s="251" t="s">
        <v>543</v>
      </c>
      <c r="C72" s="259">
        <f t="shared" si="28"/>
        <v>1.075</v>
      </c>
      <c r="D72" s="152">
        <f t="shared" si="29"/>
        <v>1.06</v>
      </c>
      <c r="E72" s="152">
        <f t="shared" si="30"/>
        <v>1.046</v>
      </c>
      <c r="F72" s="152">
        <f t="shared" si="31"/>
        <v>1.085</v>
      </c>
      <c r="G72" s="260">
        <f t="shared" si="32"/>
        <v>1.046</v>
      </c>
      <c r="H72" s="259">
        <v>0.6</v>
      </c>
      <c r="I72" s="152">
        <v>0</v>
      </c>
      <c r="J72" s="152">
        <v>0.2</v>
      </c>
      <c r="K72" s="152">
        <v>0.2</v>
      </c>
      <c r="L72" s="152">
        <v>0</v>
      </c>
      <c r="M72" s="260">
        <f t="shared" si="33"/>
        <v>1</v>
      </c>
      <c r="N72" s="259">
        <f t="shared" si="34"/>
        <v>1.0711999999999999</v>
      </c>
      <c r="O72" s="260">
        <f t="shared" si="23"/>
        <v>148.4</v>
      </c>
      <c r="P72" s="253"/>
      <c r="Q72" s="152">
        <v>9</v>
      </c>
      <c r="R72" s="152" t="s">
        <v>543</v>
      </c>
      <c r="S72" s="152"/>
      <c r="T72" s="152"/>
      <c r="U72" s="152"/>
      <c r="V72" s="152">
        <v>143</v>
      </c>
      <c r="W72" s="44">
        <f t="shared" si="20"/>
        <v>1.075</v>
      </c>
      <c r="X72" s="152">
        <v>19</v>
      </c>
      <c r="Y72" s="152" t="s">
        <v>543</v>
      </c>
      <c r="Z72" s="152">
        <v>141</v>
      </c>
      <c r="AA72" s="152"/>
      <c r="AB72" s="152"/>
      <c r="AC72" s="152">
        <f t="shared" si="26"/>
        <v>141</v>
      </c>
      <c r="AD72" s="250">
        <f t="shared" si="24"/>
        <v>1.06</v>
      </c>
      <c r="AE72" s="178">
        <v>17</v>
      </c>
      <c r="AF72" s="152" t="s">
        <v>543</v>
      </c>
      <c r="AG72" s="152"/>
      <c r="AH72" s="152"/>
      <c r="AI72" s="152"/>
      <c r="AJ72" s="152">
        <v>137</v>
      </c>
      <c r="AK72" s="44">
        <f t="shared" si="21"/>
        <v>1.046</v>
      </c>
      <c r="AL72" s="152">
        <v>50</v>
      </c>
      <c r="AM72" s="152" t="s">
        <v>543</v>
      </c>
      <c r="AN72" s="152">
        <v>178</v>
      </c>
      <c r="AO72" s="152"/>
      <c r="AP72" s="152"/>
      <c r="AQ72" s="152">
        <f t="shared" si="27"/>
        <v>178</v>
      </c>
      <c r="AR72" s="250">
        <f t="shared" si="22"/>
        <v>1.085</v>
      </c>
      <c r="AS72" s="44"/>
      <c r="AT72" s="178"/>
      <c r="AU72" s="152" t="s">
        <v>543</v>
      </c>
      <c r="AV72" s="152"/>
      <c r="AW72" s="152"/>
      <c r="AX72" s="152"/>
      <c r="AY72" s="152">
        <v>113</v>
      </c>
      <c r="AZ72" s="44">
        <f t="shared" si="25"/>
        <v>1.046</v>
      </c>
    </row>
    <row r="73" spans="1:52">
      <c r="A73" s="152">
        <v>45</v>
      </c>
      <c r="B73" s="251" t="s">
        <v>544</v>
      </c>
      <c r="C73" s="259">
        <f t="shared" si="28"/>
        <v>1.1399999999999999</v>
      </c>
      <c r="D73" s="152">
        <f t="shared" si="29"/>
        <v>1.0780000000000001</v>
      </c>
      <c r="E73" s="152">
        <f t="shared" si="30"/>
        <v>1.0660000000000001</v>
      </c>
      <c r="F73" s="152">
        <f t="shared" si="31"/>
        <v>1.107</v>
      </c>
      <c r="G73" s="260">
        <f t="shared" si="32"/>
        <v>1.08</v>
      </c>
      <c r="H73" s="259">
        <v>0.6</v>
      </c>
      <c r="I73" s="152">
        <v>0</v>
      </c>
      <c r="J73" s="152">
        <v>0.2</v>
      </c>
      <c r="K73" s="152">
        <v>0.2</v>
      </c>
      <c r="L73" s="152">
        <v>0</v>
      </c>
      <c r="M73" s="260">
        <f t="shared" si="33"/>
        <v>1</v>
      </c>
      <c r="N73" s="259">
        <f t="shared" si="34"/>
        <v>1.1186</v>
      </c>
      <c r="O73" s="260">
        <f t="shared" si="23"/>
        <v>166</v>
      </c>
      <c r="P73" s="253"/>
      <c r="Q73" s="152">
        <v>9</v>
      </c>
      <c r="R73" s="152" t="s">
        <v>544</v>
      </c>
      <c r="S73" s="152"/>
      <c r="T73" s="152"/>
      <c r="U73" s="152"/>
      <c r="V73" s="152">
        <v>163</v>
      </c>
      <c r="W73" s="44">
        <f t="shared" si="20"/>
        <v>1.1399999999999999</v>
      </c>
      <c r="X73" s="152">
        <v>19</v>
      </c>
      <c r="Y73" s="152" t="s">
        <v>544</v>
      </c>
      <c r="Z73" s="152">
        <v>152</v>
      </c>
      <c r="AA73" s="152"/>
      <c r="AB73" s="152"/>
      <c r="AC73" s="152">
        <f t="shared" si="26"/>
        <v>152</v>
      </c>
      <c r="AD73" s="250">
        <f t="shared" si="24"/>
        <v>1.0780000000000001</v>
      </c>
      <c r="AE73" s="178">
        <v>17</v>
      </c>
      <c r="AF73" s="152" t="s">
        <v>544</v>
      </c>
      <c r="AG73" s="152"/>
      <c r="AH73" s="152"/>
      <c r="AI73" s="152"/>
      <c r="AJ73" s="152">
        <v>146</v>
      </c>
      <c r="AK73" s="44">
        <f t="shared" si="21"/>
        <v>1.0660000000000001</v>
      </c>
      <c r="AL73" s="152">
        <v>50</v>
      </c>
      <c r="AM73" s="152" t="s">
        <v>544</v>
      </c>
      <c r="AN73" s="152">
        <v>197</v>
      </c>
      <c r="AO73" s="152"/>
      <c r="AP73" s="152"/>
      <c r="AQ73" s="152">
        <f t="shared" si="27"/>
        <v>197</v>
      </c>
      <c r="AR73" s="250">
        <f t="shared" si="22"/>
        <v>1.107</v>
      </c>
      <c r="AS73" s="44"/>
      <c r="AT73" s="178"/>
      <c r="AU73" s="152" t="s">
        <v>544</v>
      </c>
      <c r="AV73" s="152"/>
      <c r="AW73" s="152"/>
      <c r="AX73" s="152"/>
      <c r="AY73" s="152">
        <v>122</v>
      </c>
      <c r="AZ73" s="44">
        <f t="shared" si="25"/>
        <v>1.08</v>
      </c>
    </row>
    <row r="74" spans="1:52">
      <c r="A74" s="152">
        <v>45</v>
      </c>
      <c r="B74" s="251" t="s">
        <v>545</v>
      </c>
      <c r="C74" s="259">
        <f t="shared" si="28"/>
        <v>1.135</v>
      </c>
      <c r="D74" s="152">
        <f t="shared" si="29"/>
        <v>1.0720000000000001</v>
      </c>
      <c r="E74" s="152">
        <f t="shared" si="30"/>
        <v>1.0620000000000001</v>
      </c>
      <c r="F74" s="152">
        <f t="shared" si="31"/>
        <v>1.127</v>
      </c>
      <c r="G74" s="260">
        <f t="shared" si="32"/>
        <v>1.0820000000000001</v>
      </c>
      <c r="H74" s="259">
        <v>0.6</v>
      </c>
      <c r="I74" s="152">
        <v>0</v>
      </c>
      <c r="J74" s="152">
        <v>0.2</v>
      </c>
      <c r="K74" s="152">
        <v>0.2</v>
      </c>
      <c r="L74" s="152">
        <v>0</v>
      </c>
      <c r="M74" s="260">
        <f t="shared" si="33"/>
        <v>1</v>
      </c>
      <c r="N74" s="259">
        <f t="shared" si="34"/>
        <v>1.1188</v>
      </c>
      <c r="O74" s="260">
        <f t="shared" si="23"/>
        <v>185.7</v>
      </c>
      <c r="P74" s="253"/>
      <c r="Q74" s="152">
        <v>9</v>
      </c>
      <c r="R74" s="152" t="s">
        <v>545</v>
      </c>
      <c r="S74" s="152"/>
      <c r="T74" s="152"/>
      <c r="U74" s="152"/>
      <c r="V74" s="152">
        <v>185</v>
      </c>
      <c r="W74" s="44">
        <f t="shared" si="20"/>
        <v>1.135</v>
      </c>
      <c r="X74" s="152">
        <v>19</v>
      </c>
      <c r="Y74" s="152" t="s">
        <v>545</v>
      </c>
      <c r="Z74" s="152">
        <v>163</v>
      </c>
      <c r="AA74" s="152"/>
      <c r="AB74" s="152"/>
      <c r="AC74" s="152">
        <f t="shared" si="26"/>
        <v>163</v>
      </c>
      <c r="AD74" s="250">
        <f t="shared" si="24"/>
        <v>1.0720000000000001</v>
      </c>
      <c r="AE74" s="178">
        <v>17</v>
      </c>
      <c r="AF74" s="152" t="s">
        <v>545</v>
      </c>
      <c r="AG74" s="152"/>
      <c r="AH74" s="152"/>
      <c r="AI74" s="152"/>
      <c r="AJ74" s="152">
        <v>155</v>
      </c>
      <c r="AK74" s="44">
        <f t="shared" si="21"/>
        <v>1.0620000000000001</v>
      </c>
      <c r="AL74" s="152">
        <v>50</v>
      </c>
      <c r="AM74" s="152" t="s">
        <v>545</v>
      </c>
      <c r="AN74" s="152">
        <v>222</v>
      </c>
      <c r="AO74" s="152"/>
      <c r="AP74" s="152"/>
      <c r="AQ74" s="152">
        <f t="shared" si="27"/>
        <v>222</v>
      </c>
      <c r="AR74" s="250">
        <f t="shared" si="22"/>
        <v>1.127</v>
      </c>
      <c r="AS74" s="44"/>
      <c r="AT74" s="178"/>
      <c r="AU74" s="152" t="s">
        <v>545</v>
      </c>
      <c r="AV74" s="152"/>
      <c r="AW74" s="152"/>
      <c r="AX74" s="152"/>
      <c r="AY74" s="152">
        <v>132</v>
      </c>
      <c r="AZ74" s="44">
        <f t="shared" si="25"/>
        <v>1.0820000000000001</v>
      </c>
    </row>
    <row r="75" spans="1:52">
      <c r="A75" s="152">
        <v>45</v>
      </c>
      <c r="B75" s="251" t="s">
        <v>546</v>
      </c>
      <c r="C75" s="259">
        <f t="shared" si="28"/>
        <v>1.119</v>
      </c>
      <c r="D75" s="152">
        <f t="shared" si="29"/>
        <v>1.0549999999999999</v>
      </c>
      <c r="E75" s="152">
        <f t="shared" si="30"/>
        <v>1.0649999999999999</v>
      </c>
      <c r="F75" s="152">
        <f t="shared" si="31"/>
        <v>1.1080000000000001</v>
      </c>
      <c r="G75" s="260">
        <f t="shared" si="32"/>
        <v>1.0449999999999999</v>
      </c>
      <c r="H75" s="259">
        <v>0.6</v>
      </c>
      <c r="I75" s="152">
        <v>0</v>
      </c>
      <c r="J75" s="152">
        <v>0.2</v>
      </c>
      <c r="K75" s="152">
        <v>0.2</v>
      </c>
      <c r="L75" s="152">
        <v>0</v>
      </c>
      <c r="M75" s="260">
        <f t="shared" si="33"/>
        <v>1</v>
      </c>
      <c r="N75" s="259">
        <f t="shared" si="34"/>
        <v>1.1059999999999999</v>
      </c>
      <c r="O75" s="260">
        <f t="shared" si="23"/>
        <v>205.4</v>
      </c>
      <c r="P75" s="253"/>
      <c r="Q75" s="152">
        <v>9</v>
      </c>
      <c r="R75" s="152" t="s">
        <v>546</v>
      </c>
      <c r="S75" s="152"/>
      <c r="T75" s="152"/>
      <c r="U75" s="152"/>
      <c r="V75" s="152">
        <v>207</v>
      </c>
      <c r="W75" s="44">
        <f t="shared" si="20"/>
        <v>1.119</v>
      </c>
      <c r="X75" s="152">
        <v>19</v>
      </c>
      <c r="Y75" s="152" t="s">
        <v>546</v>
      </c>
      <c r="Z75" s="152">
        <v>172</v>
      </c>
      <c r="AA75" s="152"/>
      <c r="AB75" s="152"/>
      <c r="AC75" s="152">
        <f t="shared" si="26"/>
        <v>172</v>
      </c>
      <c r="AD75" s="250">
        <f t="shared" si="24"/>
        <v>1.0549999999999999</v>
      </c>
      <c r="AE75" s="178">
        <v>17</v>
      </c>
      <c r="AF75" s="152" t="s">
        <v>546</v>
      </c>
      <c r="AG75" s="152"/>
      <c r="AH75" s="152"/>
      <c r="AI75" s="152"/>
      <c r="AJ75" s="152">
        <v>165</v>
      </c>
      <c r="AK75" s="44">
        <f t="shared" si="21"/>
        <v>1.0649999999999999</v>
      </c>
      <c r="AL75" s="152">
        <v>50</v>
      </c>
      <c r="AM75" s="152" t="s">
        <v>546</v>
      </c>
      <c r="AN75" s="152">
        <v>246</v>
      </c>
      <c r="AO75" s="152"/>
      <c r="AP75" s="152"/>
      <c r="AQ75" s="152">
        <f t="shared" ref="AQ75:AQ89" si="35">AN75</f>
        <v>246</v>
      </c>
      <c r="AR75" s="250">
        <f t="shared" si="22"/>
        <v>1.1080000000000001</v>
      </c>
      <c r="AS75" s="44"/>
      <c r="AT75" s="178"/>
      <c r="AU75" s="152" t="s">
        <v>546</v>
      </c>
      <c r="AV75" s="152"/>
      <c r="AW75" s="152"/>
      <c r="AX75" s="152"/>
      <c r="AY75" s="152">
        <v>138</v>
      </c>
      <c r="AZ75" s="44">
        <f t="shared" si="25"/>
        <v>1.0449999999999999</v>
      </c>
    </row>
    <row r="76" spans="1:52">
      <c r="A76" s="152">
        <v>45</v>
      </c>
      <c r="B76" s="251" t="s">
        <v>547</v>
      </c>
      <c r="C76" s="259">
        <f t="shared" si="28"/>
        <v>1.0920000000000001</v>
      </c>
      <c r="D76" s="152">
        <f t="shared" si="29"/>
        <v>1.105</v>
      </c>
      <c r="E76" s="152">
        <f t="shared" si="30"/>
        <v>1.115</v>
      </c>
      <c r="F76" s="152">
        <f t="shared" si="31"/>
        <v>1.069</v>
      </c>
      <c r="G76" s="260">
        <f t="shared" si="32"/>
        <v>0.99299999999999999</v>
      </c>
      <c r="H76" s="259">
        <v>0.6</v>
      </c>
      <c r="I76" s="152">
        <v>0</v>
      </c>
      <c r="J76" s="152">
        <v>0.2</v>
      </c>
      <c r="K76" s="152">
        <v>0.2</v>
      </c>
      <c r="L76" s="152">
        <v>0</v>
      </c>
      <c r="M76" s="260">
        <f t="shared" si="33"/>
        <v>1</v>
      </c>
      <c r="N76" s="259">
        <f t="shared" si="34"/>
        <v>1.0920000000000001</v>
      </c>
      <c r="O76" s="260">
        <f t="shared" si="23"/>
        <v>224.3</v>
      </c>
      <c r="P76" s="253"/>
      <c r="Q76" s="152">
        <v>9</v>
      </c>
      <c r="R76" s="152" t="s">
        <v>547</v>
      </c>
      <c r="S76" s="152"/>
      <c r="T76" s="152"/>
      <c r="U76" s="152"/>
      <c r="V76" s="152">
        <v>226</v>
      </c>
      <c r="W76" s="44">
        <f t="shared" si="20"/>
        <v>1.0920000000000001</v>
      </c>
      <c r="X76" s="152">
        <v>19</v>
      </c>
      <c r="Y76" s="152" t="s">
        <v>547</v>
      </c>
      <c r="Z76" s="152">
        <v>190</v>
      </c>
      <c r="AA76" s="152"/>
      <c r="AB76" s="152"/>
      <c r="AC76" s="152">
        <f t="shared" si="26"/>
        <v>190</v>
      </c>
      <c r="AD76" s="250">
        <f t="shared" si="24"/>
        <v>1.105</v>
      </c>
      <c r="AE76" s="178">
        <v>17</v>
      </c>
      <c r="AF76" s="152" t="s">
        <v>547</v>
      </c>
      <c r="AG76" s="152"/>
      <c r="AH76" s="152"/>
      <c r="AI76" s="152"/>
      <c r="AJ76" s="152">
        <v>184</v>
      </c>
      <c r="AK76" s="44">
        <f t="shared" si="21"/>
        <v>1.115</v>
      </c>
      <c r="AL76" s="152">
        <v>50</v>
      </c>
      <c r="AM76" s="152" t="s">
        <v>547</v>
      </c>
      <c r="AN76" s="152">
        <v>263</v>
      </c>
      <c r="AO76" s="152"/>
      <c r="AP76" s="152"/>
      <c r="AQ76" s="152">
        <f t="shared" si="35"/>
        <v>263</v>
      </c>
      <c r="AR76" s="250">
        <f t="shared" si="22"/>
        <v>1.069</v>
      </c>
      <c r="AS76" s="44"/>
      <c r="AT76" s="178"/>
      <c r="AU76" s="152" t="s">
        <v>547</v>
      </c>
      <c r="AV76" s="152"/>
      <c r="AW76" s="152"/>
      <c r="AX76" s="152"/>
      <c r="AY76" s="152">
        <v>137</v>
      </c>
      <c r="AZ76" s="44">
        <f t="shared" si="25"/>
        <v>0.99299999999999999</v>
      </c>
    </row>
    <row r="77" spans="1:52">
      <c r="A77" s="152">
        <v>45</v>
      </c>
      <c r="B77" s="251" t="s">
        <v>548</v>
      </c>
      <c r="C77" s="259">
        <f t="shared" si="28"/>
        <v>1.004</v>
      </c>
      <c r="D77" s="152">
        <f t="shared" si="29"/>
        <v>1.0740000000000001</v>
      </c>
      <c r="E77" s="152">
        <f t="shared" si="30"/>
        <v>1.0820000000000001</v>
      </c>
      <c r="F77" s="152">
        <f t="shared" si="31"/>
        <v>1.0229999999999999</v>
      </c>
      <c r="G77" s="260">
        <f t="shared" si="32"/>
        <v>1.1020000000000001</v>
      </c>
      <c r="H77" s="259">
        <v>0.6</v>
      </c>
      <c r="I77" s="152">
        <v>0</v>
      </c>
      <c r="J77" s="152">
        <v>0.2</v>
      </c>
      <c r="K77" s="152">
        <v>0.2</v>
      </c>
      <c r="L77" s="152">
        <v>0</v>
      </c>
      <c r="M77" s="260">
        <f t="shared" si="33"/>
        <v>1</v>
      </c>
      <c r="N77" s="259">
        <f t="shared" si="34"/>
        <v>1.0234000000000001</v>
      </c>
      <c r="O77" s="260">
        <f t="shared" si="23"/>
        <v>229.5</v>
      </c>
      <c r="P77" s="253"/>
      <c r="Q77" s="152">
        <v>9</v>
      </c>
      <c r="R77" s="152" t="s">
        <v>548</v>
      </c>
      <c r="S77" s="152"/>
      <c r="T77" s="152"/>
      <c r="U77" s="152"/>
      <c r="V77" s="152">
        <v>227</v>
      </c>
      <c r="W77" s="44">
        <f t="shared" si="20"/>
        <v>1.004</v>
      </c>
      <c r="X77" s="152">
        <v>19</v>
      </c>
      <c r="Y77" s="152" t="s">
        <v>548</v>
      </c>
      <c r="Z77" s="152">
        <v>204</v>
      </c>
      <c r="AA77" s="152"/>
      <c r="AB77" s="152"/>
      <c r="AC77" s="152">
        <f t="shared" si="26"/>
        <v>204</v>
      </c>
      <c r="AD77" s="250">
        <f t="shared" si="24"/>
        <v>1.0740000000000001</v>
      </c>
      <c r="AE77" s="178">
        <v>17</v>
      </c>
      <c r="AF77" s="152" t="s">
        <v>548</v>
      </c>
      <c r="AG77" s="152"/>
      <c r="AH77" s="152"/>
      <c r="AI77" s="152"/>
      <c r="AJ77" s="152">
        <v>199</v>
      </c>
      <c r="AK77" s="44">
        <f t="shared" si="21"/>
        <v>1.0820000000000001</v>
      </c>
      <c r="AL77" s="152">
        <v>50</v>
      </c>
      <c r="AM77" s="152" t="s">
        <v>548</v>
      </c>
      <c r="AN77" s="152">
        <v>269</v>
      </c>
      <c r="AO77" s="152"/>
      <c r="AP77" s="152"/>
      <c r="AQ77" s="152">
        <f t="shared" si="35"/>
        <v>269</v>
      </c>
      <c r="AR77" s="250">
        <f t="shared" si="22"/>
        <v>1.0229999999999999</v>
      </c>
      <c r="AS77" s="44"/>
      <c r="AT77" s="178"/>
      <c r="AU77" s="152" t="s">
        <v>548</v>
      </c>
      <c r="AV77" s="152"/>
      <c r="AW77" s="152"/>
      <c r="AX77" s="152"/>
      <c r="AY77" s="152">
        <v>151</v>
      </c>
      <c r="AZ77" s="44">
        <f t="shared" si="25"/>
        <v>1.1020000000000001</v>
      </c>
    </row>
    <row r="78" spans="1:52">
      <c r="A78" s="152">
        <v>45</v>
      </c>
      <c r="B78" s="251" t="s">
        <v>549</v>
      </c>
      <c r="C78" s="259">
        <f t="shared" si="28"/>
        <v>1.0349999999999999</v>
      </c>
      <c r="D78" s="152">
        <f t="shared" si="29"/>
        <v>1.0489999999999999</v>
      </c>
      <c r="E78" s="152">
        <f t="shared" si="30"/>
        <v>1.0549999999999999</v>
      </c>
      <c r="F78" s="152">
        <f t="shared" si="31"/>
        <v>1.0149999999999999</v>
      </c>
      <c r="G78" s="260">
        <f t="shared" si="32"/>
        <v>0.98699999999999999</v>
      </c>
      <c r="H78" s="259">
        <v>0.6</v>
      </c>
      <c r="I78" s="152">
        <v>0</v>
      </c>
      <c r="J78" s="152">
        <v>0.2</v>
      </c>
      <c r="K78" s="152">
        <v>0.2</v>
      </c>
      <c r="L78" s="152">
        <v>0</v>
      </c>
      <c r="M78" s="260">
        <f t="shared" si="33"/>
        <v>1</v>
      </c>
      <c r="N78" s="259">
        <f t="shared" si="34"/>
        <v>1.0349999999999999</v>
      </c>
      <c r="O78" s="260">
        <f t="shared" si="23"/>
        <v>237.5</v>
      </c>
      <c r="P78" s="253"/>
      <c r="Q78" s="152">
        <v>9</v>
      </c>
      <c r="R78" s="152" t="s">
        <v>549</v>
      </c>
      <c r="S78" s="152"/>
      <c r="T78" s="152"/>
      <c r="U78" s="152"/>
      <c r="V78" s="152">
        <v>235</v>
      </c>
      <c r="W78" s="44">
        <f t="shared" si="20"/>
        <v>1.0349999999999999</v>
      </c>
      <c r="X78" s="152">
        <v>19</v>
      </c>
      <c r="Y78" s="152" t="s">
        <v>549</v>
      </c>
      <c r="Z78" s="152">
        <v>214</v>
      </c>
      <c r="AA78" s="152"/>
      <c r="AB78" s="152"/>
      <c r="AC78" s="152">
        <f t="shared" si="26"/>
        <v>214</v>
      </c>
      <c r="AD78" s="250">
        <f t="shared" si="24"/>
        <v>1.0489999999999999</v>
      </c>
      <c r="AE78" s="178">
        <v>17</v>
      </c>
      <c r="AF78" s="152" t="s">
        <v>549</v>
      </c>
      <c r="AG78" s="152"/>
      <c r="AH78" s="152"/>
      <c r="AI78" s="152"/>
      <c r="AJ78" s="152">
        <v>210</v>
      </c>
      <c r="AK78" s="44">
        <f t="shared" si="21"/>
        <v>1.0549999999999999</v>
      </c>
      <c r="AL78" s="152">
        <v>50</v>
      </c>
      <c r="AM78" s="152" t="s">
        <v>549</v>
      </c>
      <c r="AN78" s="152">
        <v>273</v>
      </c>
      <c r="AO78" s="152"/>
      <c r="AP78" s="152"/>
      <c r="AQ78" s="152">
        <f t="shared" si="35"/>
        <v>273</v>
      </c>
      <c r="AR78" s="250">
        <f t="shared" si="22"/>
        <v>1.0149999999999999</v>
      </c>
      <c r="AS78" s="44"/>
      <c r="AT78" s="178"/>
      <c r="AU78" s="152" t="s">
        <v>549</v>
      </c>
      <c r="AV78" s="152"/>
      <c r="AW78" s="152"/>
      <c r="AX78" s="152"/>
      <c r="AY78" s="152">
        <v>149</v>
      </c>
      <c r="AZ78" s="44">
        <f t="shared" si="25"/>
        <v>0.98699999999999999</v>
      </c>
    </row>
    <row r="79" spans="1:52">
      <c r="A79" s="152">
        <v>45</v>
      </c>
      <c r="B79" s="251" t="s">
        <v>550</v>
      </c>
      <c r="C79" s="259">
        <f t="shared" si="28"/>
        <v>1.0549999999999999</v>
      </c>
      <c r="D79" s="152">
        <f t="shared" si="29"/>
        <v>1.042</v>
      </c>
      <c r="E79" s="152">
        <f t="shared" si="30"/>
        <v>1.048</v>
      </c>
      <c r="F79" s="152">
        <f t="shared" si="31"/>
        <v>1.0109999999999999</v>
      </c>
      <c r="G79" s="260">
        <f t="shared" si="32"/>
        <v>1.0129999999999999</v>
      </c>
      <c r="H79" s="259">
        <v>0.6</v>
      </c>
      <c r="I79" s="152">
        <v>0</v>
      </c>
      <c r="J79" s="152">
        <v>0.2</v>
      </c>
      <c r="K79" s="152">
        <v>0.2</v>
      </c>
      <c r="L79" s="152">
        <v>0</v>
      </c>
      <c r="M79" s="260">
        <f t="shared" si="33"/>
        <v>1</v>
      </c>
      <c r="N79" s="259">
        <f t="shared" si="34"/>
        <v>1.0448</v>
      </c>
      <c r="O79" s="260">
        <f t="shared" si="23"/>
        <v>248.1</v>
      </c>
      <c r="P79" s="253"/>
      <c r="Q79" s="152">
        <v>9</v>
      </c>
      <c r="R79" s="152" t="s">
        <v>550</v>
      </c>
      <c r="S79" s="152"/>
      <c r="T79" s="152"/>
      <c r="U79" s="152"/>
      <c r="V79" s="152">
        <v>248</v>
      </c>
      <c r="W79" s="44">
        <f t="shared" si="20"/>
        <v>1.0549999999999999</v>
      </c>
      <c r="X79" s="152">
        <v>19</v>
      </c>
      <c r="Y79" s="152" t="s">
        <v>550</v>
      </c>
      <c r="Z79" s="152">
        <v>223</v>
      </c>
      <c r="AA79" s="152"/>
      <c r="AB79" s="152"/>
      <c r="AC79" s="152">
        <f t="shared" si="26"/>
        <v>223</v>
      </c>
      <c r="AD79" s="250">
        <f t="shared" si="24"/>
        <v>1.042</v>
      </c>
      <c r="AE79" s="178">
        <v>17</v>
      </c>
      <c r="AF79" s="152" t="s">
        <v>550</v>
      </c>
      <c r="AG79" s="152"/>
      <c r="AH79" s="152"/>
      <c r="AI79" s="152"/>
      <c r="AJ79" s="152">
        <v>220</v>
      </c>
      <c r="AK79" s="44">
        <f t="shared" si="21"/>
        <v>1.048</v>
      </c>
      <c r="AL79" s="152">
        <v>50</v>
      </c>
      <c r="AM79" s="152" t="s">
        <v>550</v>
      </c>
      <c r="AN79" s="152">
        <v>276</v>
      </c>
      <c r="AO79" s="152"/>
      <c r="AP79" s="152"/>
      <c r="AQ79" s="152">
        <f t="shared" si="35"/>
        <v>276</v>
      </c>
      <c r="AR79" s="250">
        <f t="shared" si="22"/>
        <v>1.0109999999999999</v>
      </c>
      <c r="AS79" s="44"/>
      <c r="AT79" s="178"/>
      <c r="AU79" s="152" t="s">
        <v>550</v>
      </c>
      <c r="AV79" s="152"/>
      <c r="AW79" s="152"/>
      <c r="AX79" s="152"/>
      <c r="AY79" s="152">
        <v>151</v>
      </c>
      <c r="AZ79" s="44">
        <f t="shared" si="25"/>
        <v>1.0129999999999999</v>
      </c>
    </row>
    <row r="80" spans="1:52">
      <c r="A80" s="152">
        <v>45</v>
      </c>
      <c r="B80" s="251" t="s">
        <v>551</v>
      </c>
      <c r="C80" s="259">
        <f t="shared" si="28"/>
        <v>0.98799999999999999</v>
      </c>
      <c r="D80" s="152">
        <f t="shared" si="29"/>
        <v>1.036</v>
      </c>
      <c r="E80" s="152">
        <f t="shared" si="30"/>
        <v>1.0409999999999999</v>
      </c>
      <c r="F80" s="152">
        <f t="shared" si="31"/>
        <v>1.014</v>
      </c>
      <c r="G80" s="260">
        <f t="shared" si="32"/>
        <v>0.99299999999999999</v>
      </c>
      <c r="H80" s="259">
        <v>0.6</v>
      </c>
      <c r="I80" s="152">
        <v>0</v>
      </c>
      <c r="J80" s="152">
        <v>0.2</v>
      </c>
      <c r="K80" s="152">
        <v>0.2</v>
      </c>
      <c r="L80" s="152">
        <v>0</v>
      </c>
      <c r="M80" s="260">
        <f t="shared" si="33"/>
        <v>1</v>
      </c>
      <c r="N80" s="259">
        <f t="shared" si="34"/>
        <v>1.0038</v>
      </c>
      <c r="O80" s="260">
        <f t="shared" si="23"/>
        <v>249</v>
      </c>
      <c r="P80" s="253"/>
      <c r="Q80" s="152">
        <v>9</v>
      </c>
      <c r="R80" s="152" t="s">
        <v>551</v>
      </c>
      <c r="S80" s="152"/>
      <c r="T80" s="152"/>
      <c r="U80" s="152"/>
      <c r="V80" s="152">
        <v>245</v>
      </c>
      <c r="W80" s="44">
        <f t="shared" si="20"/>
        <v>0.98799999999999999</v>
      </c>
      <c r="X80" s="152">
        <v>19</v>
      </c>
      <c r="Y80" s="152" t="s">
        <v>551</v>
      </c>
      <c r="Z80" s="152">
        <v>231</v>
      </c>
      <c r="AA80" s="152"/>
      <c r="AB80" s="152"/>
      <c r="AC80" s="152">
        <f t="shared" si="26"/>
        <v>231</v>
      </c>
      <c r="AD80" s="250">
        <f t="shared" si="24"/>
        <v>1.036</v>
      </c>
      <c r="AE80" s="178">
        <v>17</v>
      </c>
      <c r="AF80" s="152" t="s">
        <v>551</v>
      </c>
      <c r="AG80" s="152"/>
      <c r="AH80" s="152"/>
      <c r="AI80" s="152"/>
      <c r="AJ80" s="152">
        <v>229</v>
      </c>
      <c r="AK80" s="44">
        <f t="shared" si="21"/>
        <v>1.0409999999999999</v>
      </c>
      <c r="AL80" s="152">
        <v>50</v>
      </c>
      <c r="AM80" s="152" t="s">
        <v>551</v>
      </c>
      <c r="AN80" s="152">
        <v>280</v>
      </c>
      <c r="AO80" s="152"/>
      <c r="AP80" s="152"/>
      <c r="AQ80" s="152">
        <f t="shared" si="35"/>
        <v>280</v>
      </c>
      <c r="AR80" s="250">
        <f t="shared" si="22"/>
        <v>1.014</v>
      </c>
      <c r="AS80" s="44"/>
      <c r="AT80" s="178"/>
      <c r="AU80" s="152" t="s">
        <v>551</v>
      </c>
      <c r="AV80" s="152"/>
      <c r="AW80" s="152"/>
      <c r="AX80" s="152"/>
      <c r="AY80" s="152">
        <v>150</v>
      </c>
      <c r="AZ80" s="44">
        <f t="shared" si="25"/>
        <v>0.99299999999999999</v>
      </c>
    </row>
    <row r="81" spans="1:52">
      <c r="A81" s="152">
        <v>45</v>
      </c>
      <c r="B81" s="251" t="s">
        <v>552</v>
      </c>
      <c r="C81" s="259">
        <f t="shared" si="28"/>
        <v>1.0369999999999999</v>
      </c>
      <c r="D81" s="152">
        <f t="shared" si="29"/>
        <v>1</v>
      </c>
      <c r="E81" s="152">
        <f t="shared" si="30"/>
        <v>1</v>
      </c>
      <c r="F81" s="152">
        <f t="shared" si="31"/>
        <v>1.0209999999999999</v>
      </c>
      <c r="G81" s="260">
        <f t="shared" si="32"/>
        <v>1.0669999999999999</v>
      </c>
      <c r="H81" s="259">
        <v>0.6</v>
      </c>
      <c r="I81" s="152">
        <v>0</v>
      </c>
      <c r="J81" s="152">
        <v>0.2</v>
      </c>
      <c r="K81" s="152">
        <v>0.2</v>
      </c>
      <c r="L81" s="152">
        <v>0</v>
      </c>
      <c r="M81" s="260">
        <f t="shared" si="33"/>
        <v>1</v>
      </c>
      <c r="N81" s="259">
        <f t="shared" si="34"/>
        <v>1.0264</v>
      </c>
      <c r="O81" s="260">
        <f t="shared" si="23"/>
        <v>255.6</v>
      </c>
      <c r="P81" s="253"/>
      <c r="Q81" s="152">
        <v>9</v>
      </c>
      <c r="R81" s="152" t="s">
        <v>552</v>
      </c>
      <c r="S81" s="152"/>
      <c r="T81" s="152"/>
      <c r="U81" s="152"/>
      <c r="V81" s="152">
        <v>254</v>
      </c>
      <c r="W81" s="44">
        <f t="shared" si="20"/>
        <v>1.0369999999999999</v>
      </c>
      <c r="X81" s="152">
        <v>19</v>
      </c>
      <c r="Y81" s="152" t="s">
        <v>552</v>
      </c>
      <c r="Z81" s="152">
        <v>231</v>
      </c>
      <c r="AA81" s="152"/>
      <c r="AB81" s="152"/>
      <c r="AC81" s="152">
        <f t="shared" si="26"/>
        <v>231</v>
      </c>
      <c r="AD81" s="250">
        <f t="shared" si="24"/>
        <v>1</v>
      </c>
      <c r="AE81" s="178">
        <v>17</v>
      </c>
      <c r="AF81" s="152" t="s">
        <v>552</v>
      </c>
      <c r="AG81" s="152"/>
      <c r="AH81" s="152"/>
      <c r="AI81" s="152"/>
      <c r="AJ81" s="152">
        <v>229</v>
      </c>
      <c r="AK81" s="44">
        <f t="shared" si="21"/>
        <v>1</v>
      </c>
      <c r="AL81" s="152">
        <v>50</v>
      </c>
      <c r="AM81" s="152" t="s">
        <v>552</v>
      </c>
      <c r="AN81" s="152">
        <v>286</v>
      </c>
      <c r="AO81" s="152"/>
      <c r="AP81" s="152"/>
      <c r="AQ81" s="152">
        <f t="shared" si="35"/>
        <v>286</v>
      </c>
      <c r="AR81" s="250">
        <f t="shared" si="22"/>
        <v>1.0209999999999999</v>
      </c>
      <c r="AS81" s="44"/>
      <c r="AT81" s="178"/>
      <c r="AU81" s="152" t="s">
        <v>552</v>
      </c>
      <c r="AV81" s="152"/>
      <c r="AW81" s="152"/>
      <c r="AX81" s="152"/>
      <c r="AY81" s="152">
        <v>160</v>
      </c>
      <c r="AZ81" s="44">
        <f t="shared" si="25"/>
        <v>1.0669999999999999</v>
      </c>
    </row>
    <row r="82" spans="1:52">
      <c r="A82" s="152">
        <v>45</v>
      </c>
      <c r="B82" s="251" t="s">
        <v>553</v>
      </c>
      <c r="C82" s="259">
        <f t="shared" si="28"/>
        <v>1</v>
      </c>
      <c r="D82" s="152">
        <f t="shared" si="29"/>
        <v>1.052</v>
      </c>
      <c r="E82" s="152">
        <f t="shared" si="30"/>
        <v>1.0660000000000001</v>
      </c>
      <c r="F82" s="152">
        <f t="shared" si="31"/>
        <v>1.0309999999999999</v>
      </c>
      <c r="G82" s="260">
        <f t="shared" si="32"/>
        <v>1.2310000000000001</v>
      </c>
      <c r="H82" s="259">
        <v>0.6</v>
      </c>
      <c r="I82" s="152">
        <v>0</v>
      </c>
      <c r="J82" s="152">
        <v>0.2</v>
      </c>
      <c r="K82" s="152">
        <v>0.2</v>
      </c>
      <c r="L82" s="152">
        <v>0</v>
      </c>
      <c r="M82" s="260">
        <f t="shared" si="33"/>
        <v>1</v>
      </c>
      <c r="N82" s="259">
        <f t="shared" si="34"/>
        <v>1.0194000000000001</v>
      </c>
      <c r="O82" s="260">
        <f t="shared" si="23"/>
        <v>260.60000000000002</v>
      </c>
      <c r="P82" s="253"/>
      <c r="Q82" s="152">
        <v>9</v>
      </c>
      <c r="R82" s="152" t="s">
        <v>553</v>
      </c>
      <c r="S82" s="152"/>
      <c r="T82" s="152"/>
      <c r="U82" s="152"/>
      <c r="V82" s="152">
        <v>254</v>
      </c>
      <c r="W82" s="44">
        <f t="shared" si="20"/>
        <v>1</v>
      </c>
      <c r="X82" s="152">
        <v>19</v>
      </c>
      <c r="Y82" s="152" t="s">
        <v>553</v>
      </c>
      <c r="Z82" s="152">
        <v>243</v>
      </c>
      <c r="AA82" s="152"/>
      <c r="AB82" s="152"/>
      <c r="AC82" s="152">
        <f t="shared" si="26"/>
        <v>243</v>
      </c>
      <c r="AD82" s="250">
        <f t="shared" si="24"/>
        <v>1.052</v>
      </c>
      <c r="AE82" s="178">
        <v>17</v>
      </c>
      <c r="AF82" s="152" t="s">
        <v>553</v>
      </c>
      <c r="AG82" s="152"/>
      <c r="AH82" s="152"/>
      <c r="AI82" s="152"/>
      <c r="AJ82" s="152">
        <v>244</v>
      </c>
      <c r="AK82" s="44">
        <f t="shared" si="21"/>
        <v>1.0660000000000001</v>
      </c>
      <c r="AL82" s="152">
        <v>50</v>
      </c>
      <c r="AM82" s="152" t="s">
        <v>553</v>
      </c>
      <c r="AN82" s="152">
        <v>295</v>
      </c>
      <c r="AO82" s="152"/>
      <c r="AP82" s="152"/>
      <c r="AQ82" s="152">
        <f t="shared" si="35"/>
        <v>295</v>
      </c>
      <c r="AR82" s="250">
        <f t="shared" si="22"/>
        <v>1.0309999999999999</v>
      </c>
      <c r="AS82" s="44"/>
      <c r="AT82" s="178"/>
      <c r="AU82" s="152" t="s">
        <v>553</v>
      </c>
      <c r="AV82" s="152"/>
      <c r="AW82" s="152"/>
      <c r="AX82" s="152"/>
      <c r="AY82" s="152">
        <v>197</v>
      </c>
      <c r="AZ82" s="44">
        <f t="shared" si="25"/>
        <v>1.2310000000000001</v>
      </c>
    </row>
    <row r="83" spans="1:52">
      <c r="A83" s="152">
        <v>45</v>
      </c>
      <c r="B83" s="251" t="s">
        <v>554</v>
      </c>
      <c r="C83" s="259">
        <f t="shared" si="28"/>
        <v>0.96099999999999997</v>
      </c>
      <c r="D83" s="152">
        <f t="shared" si="29"/>
        <v>1.0449999999999999</v>
      </c>
      <c r="E83" s="152">
        <f t="shared" si="30"/>
        <v>1.0449999999999999</v>
      </c>
      <c r="F83" s="152">
        <f t="shared" si="31"/>
        <v>0.95299999999999996</v>
      </c>
      <c r="G83" s="260">
        <f t="shared" si="32"/>
        <v>1.1020000000000001</v>
      </c>
      <c r="H83" s="259">
        <v>0.6</v>
      </c>
      <c r="I83" s="152">
        <v>0</v>
      </c>
      <c r="J83" s="152">
        <v>0.2</v>
      </c>
      <c r="K83" s="152">
        <v>0.2</v>
      </c>
      <c r="L83" s="152">
        <v>0</v>
      </c>
      <c r="M83" s="260">
        <f t="shared" si="33"/>
        <v>1</v>
      </c>
      <c r="N83" s="259">
        <f t="shared" si="34"/>
        <v>0.97619999999999996</v>
      </c>
      <c r="O83" s="260">
        <f t="shared" si="23"/>
        <v>254.4</v>
      </c>
      <c r="P83" s="253"/>
      <c r="Q83" s="152">
        <v>9</v>
      </c>
      <c r="R83" s="152" t="s">
        <v>554</v>
      </c>
      <c r="S83" s="152"/>
      <c r="T83" s="152"/>
      <c r="U83" s="152"/>
      <c r="V83" s="152">
        <v>244</v>
      </c>
      <c r="W83" s="44">
        <f t="shared" si="20"/>
        <v>0.96099999999999997</v>
      </c>
      <c r="X83" s="152">
        <v>19</v>
      </c>
      <c r="Y83" s="152" t="s">
        <v>554</v>
      </c>
      <c r="Z83" s="152">
        <v>254</v>
      </c>
      <c r="AA83" s="152"/>
      <c r="AB83" s="152"/>
      <c r="AC83" s="152">
        <f t="shared" si="26"/>
        <v>254</v>
      </c>
      <c r="AD83" s="250">
        <f t="shared" si="24"/>
        <v>1.0449999999999999</v>
      </c>
      <c r="AE83" s="178">
        <v>17</v>
      </c>
      <c r="AF83" s="152" t="s">
        <v>554</v>
      </c>
      <c r="AG83" s="152"/>
      <c r="AH83" s="152"/>
      <c r="AI83" s="152"/>
      <c r="AJ83" s="152">
        <v>255</v>
      </c>
      <c r="AK83" s="44">
        <f t="shared" si="21"/>
        <v>1.0449999999999999</v>
      </c>
      <c r="AL83" s="152">
        <v>50</v>
      </c>
      <c r="AM83" s="152" t="s">
        <v>554</v>
      </c>
      <c r="AN83" s="152">
        <v>281</v>
      </c>
      <c r="AO83" s="152"/>
      <c r="AP83" s="152"/>
      <c r="AQ83" s="152">
        <f t="shared" si="35"/>
        <v>281</v>
      </c>
      <c r="AR83" s="250">
        <f t="shared" si="22"/>
        <v>0.95299999999999996</v>
      </c>
      <c r="AS83" s="44"/>
      <c r="AT83" s="178"/>
      <c r="AU83" s="152" t="s">
        <v>554</v>
      </c>
      <c r="AV83" s="152"/>
      <c r="AW83" s="152"/>
      <c r="AX83" s="152"/>
      <c r="AY83" s="152">
        <v>217</v>
      </c>
      <c r="AZ83" s="44">
        <f t="shared" si="25"/>
        <v>1.1020000000000001</v>
      </c>
    </row>
    <row r="84" spans="1:52">
      <c r="A84" s="152">
        <v>45</v>
      </c>
      <c r="B84" s="251" t="s">
        <v>555</v>
      </c>
      <c r="C84" s="259">
        <f t="shared" si="28"/>
        <v>1.0249999999999999</v>
      </c>
      <c r="D84" s="152">
        <f t="shared" si="29"/>
        <v>1.0429999999999999</v>
      </c>
      <c r="E84" s="152">
        <f t="shared" si="30"/>
        <v>1.0349999999999999</v>
      </c>
      <c r="F84" s="152">
        <f t="shared" si="31"/>
        <v>1.06</v>
      </c>
      <c r="G84" s="260">
        <f t="shared" si="32"/>
        <v>0.97199999999999998</v>
      </c>
      <c r="H84" s="259">
        <v>0.6</v>
      </c>
      <c r="I84" s="152">
        <v>0</v>
      </c>
      <c r="J84" s="152">
        <v>0.2</v>
      </c>
      <c r="K84" s="152">
        <v>0.2</v>
      </c>
      <c r="L84" s="152">
        <v>0</v>
      </c>
      <c r="M84" s="260">
        <f t="shared" si="33"/>
        <v>1</v>
      </c>
      <c r="N84" s="259">
        <f t="shared" si="34"/>
        <v>1.0339999999999998</v>
      </c>
      <c r="O84" s="260">
        <f t="shared" si="23"/>
        <v>263</v>
      </c>
      <c r="P84" s="253"/>
      <c r="Q84" s="152">
        <v>9</v>
      </c>
      <c r="R84" s="152" t="s">
        <v>555</v>
      </c>
      <c r="S84" s="152"/>
      <c r="T84" s="152"/>
      <c r="U84" s="152"/>
      <c r="V84" s="152">
        <v>250</v>
      </c>
      <c r="W84" s="44">
        <f t="shared" si="20"/>
        <v>1.0249999999999999</v>
      </c>
      <c r="X84" s="152">
        <v>19</v>
      </c>
      <c r="Y84" s="152" t="s">
        <v>555</v>
      </c>
      <c r="Z84" s="152">
        <v>265</v>
      </c>
      <c r="AA84" s="152"/>
      <c r="AB84" s="152"/>
      <c r="AC84" s="152">
        <f t="shared" si="26"/>
        <v>265</v>
      </c>
      <c r="AD84" s="250">
        <f t="shared" si="24"/>
        <v>1.0429999999999999</v>
      </c>
      <c r="AE84" s="178">
        <v>17</v>
      </c>
      <c r="AF84" s="152" t="s">
        <v>555</v>
      </c>
      <c r="AG84" s="152"/>
      <c r="AH84" s="152"/>
      <c r="AI84" s="152"/>
      <c r="AJ84" s="152">
        <v>264</v>
      </c>
      <c r="AK84" s="44">
        <f t="shared" si="21"/>
        <v>1.0349999999999999</v>
      </c>
      <c r="AL84" s="152">
        <v>50</v>
      </c>
      <c r="AM84" s="152" t="s">
        <v>555</v>
      </c>
      <c r="AN84" s="152">
        <v>298</v>
      </c>
      <c r="AO84" s="152"/>
      <c r="AP84" s="152"/>
      <c r="AQ84" s="152">
        <f t="shared" si="35"/>
        <v>298</v>
      </c>
      <c r="AR84" s="250">
        <f t="shared" si="22"/>
        <v>1.06</v>
      </c>
      <c r="AS84" s="44"/>
      <c r="AT84" s="178"/>
      <c r="AU84" s="152" t="s">
        <v>555</v>
      </c>
      <c r="AV84" s="152"/>
      <c r="AW84" s="152"/>
      <c r="AX84" s="152"/>
      <c r="AY84" s="152">
        <v>211</v>
      </c>
      <c r="AZ84" s="44">
        <f t="shared" si="25"/>
        <v>0.97199999999999998</v>
      </c>
    </row>
    <row r="85" spans="1:52">
      <c r="A85" s="152">
        <v>45</v>
      </c>
      <c r="B85" s="251" t="s">
        <v>556</v>
      </c>
      <c r="C85" s="259">
        <f t="shared" si="28"/>
        <v>1.02</v>
      </c>
      <c r="D85" s="152">
        <f t="shared" si="29"/>
        <v>1.0569999999999999</v>
      </c>
      <c r="E85" s="152">
        <f t="shared" si="30"/>
        <v>1.0569999999999999</v>
      </c>
      <c r="F85" s="152">
        <f t="shared" si="31"/>
        <v>1.0740000000000001</v>
      </c>
      <c r="G85" s="260">
        <f t="shared" si="32"/>
        <v>0.94799999999999995</v>
      </c>
      <c r="H85" s="259">
        <v>0.6</v>
      </c>
      <c r="I85" s="152">
        <v>0</v>
      </c>
      <c r="J85" s="152">
        <v>0.2</v>
      </c>
      <c r="K85" s="152">
        <v>0.2</v>
      </c>
      <c r="L85" s="152">
        <v>0</v>
      </c>
      <c r="M85" s="260">
        <f t="shared" si="33"/>
        <v>1</v>
      </c>
      <c r="N85" s="259">
        <f t="shared" si="34"/>
        <v>1.0382</v>
      </c>
      <c r="O85" s="260">
        <f t="shared" si="23"/>
        <v>273</v>
      </c>
      <c r="P85" s="253"/>
      <c r="Q85" s="152">
        <v>9</v>
      </c>
      <c r="R85" s="152" t="s">
        <v>556</v>
      </c>
      <c r="S85" s="152"/>
      <c r="T85" s="152"/>
      <c r="U85" s="152"/>
      <c r="V85" s="152">
        <v>255</v>
      </c>
      <c r="W85" s="44">
        <f t="shared" si="20"/>
        <v>1.02</v>
      </c>
      <c r="X85" s="152">
        <v>19</v>
      </c>
      <c r="Y85" s="152" t="s">
        <v>556</v>
      </c>
      <c r="Z85" s="152">
        <v>280</v>
      </c>
      <c r="AA85" s="152"/>
      <c r="AB85" s="152"/>
      <c r="AC85" s="152">
        <f t="shared" si="26"/>
        <v>280</v>
      </c>
      <c r="AD85" s="250">
        <f t="shared" si="24"/>
        <v>1.0569999999999999</v>
      </c>
      <c r="AE85" s="178">
        <v>17</v>
      </c>
      <c r="AF85" s="152" t="s">
        <v>556</v>
      </c>
      <c r="AG85" s="152"/>
      <c r="AH85" s="152"/>
      <c r="AI85" s="152"/>
      <c r="AJ85" s="152">
        <v>279</v>
      </c>
      <c r="AK85" s="44">
        <f t="shared" si="21"/>
        <v>1.0569999999999999</v>
      </c>
      <c r="AL85" s="152">
        <v>50</v>
      </c>
      <c r="AM85" s="152" t="s">
        <v>556</v>
      </c>
      <c r="AN85" s="152">
        <v>320</v>
      </c>
      <c r="AO85" s="152"/>
      <c r="AP85" s="152"/>
      <c r="AQ85" s="152">
        <f t="shared" si="35"/>
        <v>320</v>
      </c>
      <c r="AR85" s="250">
        <f t="shared" si="22"/>
        <v>1.0740000000000001</v>
      </c>
      <c r="AS85" s="44"/>
      <c r="AT85" s="178"/>
      <c r="AU85" s="152" t="s">
        <v>556</v>
      </c>
      <c r="AV85" s="152"/>
      <c r="AW85" s="152"/>
      <c r="AX85" s="152"/>
      <c r="AY85" s="152">
        <v>200</v>
      </c>
      <c r="AZ85" s="44">
        <f t="shared" si="25"/>
        <v>0.94799999999999995</v>
      </c>
    </row>
    <row r="86" spans="1:52">
      <c r="A86" s="152">
        <v>45</v>
      </c>
      <c r="B86" s="251" t="s">
        <v>557</v>
      </c>
      <c r="C86" s="259">
        <f t="shared" si="28"/>
        <v>1.008</v>
      </c>
      <c r="D86" s="152">
        <f t="shared" si="29"/>
        <v>1.046</v>
      </c>
      <c r="E86" s="152">
        <f t="shared" si="30"/>
        <v>1.0429999999999999</v>
      </c>
      <c r="F86" s="152">
        <f t="shared" si="31"/>
        <v>0.98799999999999999</v>
      </c>
      <c r="G86" s="260">
        <f t="shared" si="32"/>
        <v>0.91500000000000004</v>
      </c>
      <c r="H86" s="259">
        <v>0.6</v>
      </c>
      <c r="I86" s="152">
        <v>0</v>
      </c>
      <c r="J86" s="152">
        <v>0.2</v>
      </c>
      <c r="K86" s="152">
        <v>0.2</v>
      </c>
      <c r="L86" s="152">
        <v>0</v>
      </c>
      <c r="M86" s="260">
        <f t="shared" si="33"/>
        <v>1</v>
      </c>
      <c r="N86" s="259">
        <f t="shared" si="34"/>
        <v>1.0110000000000001</v>
      </c>
      <c r="O86" s="260">
        <f t="shared" si="23"/>
        <v>276</v>
      </c>
      <c r="P86" s="253"/>
      <c r="Q86" s="152">
        <v>9</v>
      </c>
      <c r="R86" s="152" t="s">
        <v>557</v>
      </c>
      <c r="S86" s="152"/>
      <c r="T86" s="152"/>
      <c r="U86" s="152"/>
      <c r="V86" s="152">
        <v>257</v>
      </c>
      <c r="W86" s="44">
        <f t="shared" si="20"/>
        <v>1.008</v>
      </c>
      <c r="X86" s="152">
        <v>19</v>
      </c>
      <c r="Y86" s="152" t="s">
        <v>557</v>
      </c>
      <c r="Z86" s="152">
        <v>293</v>
      </c>
      <c r="AA86" s="152"/>
      <c r="AB86" s="152"/>
      <c r="AC86" s="152">
        <f t="shared" si="26"/>
        <v>293</v>
      </c>
      <c r="AD86" s="250">
        <f t="shared" si="24"/>
        <v>1.046</v>
      </c>
      <c r="AE86" s="178">
        <v>17</v>
      </c>
      <c r="AF86" s="152" t="s">
        <v>557</v>
      </c>
      <c r="AG86" s="152"/>
      <c r="AH86" s="152"/>
      <c r="AI86" s="152"/>
      <c r="AJ86" s="152">
        <v>291</v>
      </c>
      <c r="AK86" s="44">
        <f t="shared" si="21"/>
        <v>1.0429999999999999</v>
      </c>
      <c r="AL86" s="152">
        <v>50</v>
      </c>
      <c r="AM86" s="152" t="s">
        <v>557</v>
      </c>
      <c r="AN86" s="152">
        <v>316</v>
      </c>
      <c r="AO86" s="152"/>
      <c r="AP86" s="152"/>
      <c r="AQ86" s="152">
        <f t="shared" si="35"/>
        <v>316</v>
      </c>
      <c r="AR86" s="250">
        <f t="shared" si="22"/>
        <v>0.98799999999999999</v>
      </c>
      <c r="AS86" s="44"/>
      <c r="AT86" s="178"/>
      <c r="AU86" s="152" t="s">
        <v>557</v>
      </c>
      <c r="AV86" s="152"/>
      <c r="AW86" s="152"/>
      <c r="AX86" s="152"/>
      <c r="AY86" s="152">
        <v>183</v>
      </c>
      <c r="AZ86" s="44">
        <f t="shared" si="25"/>
        <v>0.91500000000000004</v>
      </c>
    </row>
    <row r="87" spans="1:52">
      <c r="A87" s="152">
        <v>45</v>
      </c>
      <c r="B87" s="251" t="s">
        <v>558</v>
      </c>
      <c r="C87" s="259">
        <f t="shared" si="28"/>
        <v>1.0189999999999999</v>
      </c>
      <c r="D87" s="152">
        <f t="shared" si="29"/>
        <v>1.034</v>
      </c>
      <c r="E87" s="152">
        <f t="shared" si="30"/>
        <v>1.0309999999999999</v>
      </c>
      <c r="F87" s="152">
        <f t="shared" si="31"/>
        <v>1.0249999999999999</v>
      </c>
      <c r="G87" s="260">
        <f t="shared" si="32"/>
        <v>1.0549999999999999</v>
      </c>
      <c r="H87" s="259">
        <v>0.6</v>
      </c>
      <c r="I87" s="152">
        <v>0</v>
      </c>
      <c r="J87" s="152">
        <v>0.2</v>
      </c>
      <c r="K87" s="152">
        <v>0.2</v>
      </c>
      <c r="L87" s="152">
        <v>0</v>
      </c>
      <c r="M87" s="260">
        <f t="shared" si="33"/>
        <v>1</v>
      </c>
      <c r="N87" s="259">
        <f t="shared" si="34"/>
        <v>1.0226</v>
      </c>
      <c r="O87" s="260">
        <f t="shared" si="23"/>
        <v>282.2</v>
      </c>
      <c r="P87" s="253"/>
      <c r="Q87" s="152">
        <v>9</v>
      </c>
      <c r="R87" s="152" t="s">
        <v>558</v>
      </c>
      <c r="S87" s="152"/>
      <c r="T87" s="152"/>
      <c r="U87" s="152"/>
      <c r="V87" s="152">
        <v>262</v>
      </c>
      <c r="W87" s="44">
        <f t="shared" si="20"/>
        <v>1.0189999999999999</v>
      </c>
      <c r="X87" s="152">
        <v>19</v>
      </c>
      <c r="Y87" s="152" t="s">
        <v>558</v>
      </c>
      <c r="Z87" s="152">
        <v>303</v>
      </c>
      <c r="AA87" s="152"/>
      <c r="AB87" s="152"/>
      <c r="AC87" s="152">
        <f t="shared" si="26"/>
        <v>303</v>
      </c>
      <c r="AD87" s="250">
        <f t="shared" si="24"/>
        <v>1.034</v>
      </c>
      <c r="AE87" s="178">
        <v>17</v>
      </c>
      <c r="AF87" s="152" t="s">
        <v>558</v>
      </c>
      <c r="AG87" s="152"/>
      <c r="AH87" s="152"/>
      <c r="AI87" s="152"/>
      <c r="AJ87" s="152">
        <v>300</v>
      </c>
      <c r="AK87" s="44">
        <f t="shared" si="21"/>
        <v>1.0309999999999999</v>
      </c>
      <c r="AL87" s="152">
        <v>50</v>
      </c>
      <c r="AM87" s="152" t="s">
        <v>558</v>
      </c>
      <c r="AN87" s="152">
        <v>324</v>
      </c>
      <c r="AO87" s="152"/>
      <c r="AP87" s="152"/>
      <c r="AQ87" s="152">
        <f t="shared" si="35"/>
        <v>324</v>
      </c>
      <c r="AR87" s="250">
        <f t="shared" si="22"/>
        <v>1.0249999999999999</v>
      </c>
      <c r="AS87" s="44"/>
      <c r="AT87" s="178"/>
      <c r="AU87" s="152" t="s">
        <v>558</v>
      </c>
      <c r="AV87" s="152"/>
      <c r="AW87" s="152"/>
      <c r="AX87" s="152"/>
      <c r="AY87" s="152">
        <v>193</v>
      </c>
      <c r="AZ87" s="44">
        <f t="shared" si="25"/>
        <v>1.0549999999999999</v>
      </c>
    </row>
    <row r="88" spans="1:52">
      <c r="A88" s="152">
        <v>45</v>
      </c>
      <c r="B88" s="251" t="s">
        <v>559</v>
      </c>
      <c r="C88" s="259">
        <f t="shared" si="28"/>
        <v>1.0309999999999999</v>
      </c>
      <c r="D88" s="152">
        <f t="shared" si="29"/>
        <v>1.04</v>
      </c>
      <c r="E88" s="152">
        <f t="shared" si="30"/>
        <v>1.0369999999999999</v>
      </c>
      <c r="F88" s="152">
        <f t="shared" si="31"/>
        <v>1.022</v>
      </c>
      <c r="G88" s="260">
        <f t="shared" si="32"/>
        <v>0.99</v>
      </c>
      <c r="H88" s="259">
        <v>0.6</v>
      </c>
      <c r="I88" s="152">
        <v>0</v>
      </c>
      <c r="J88" s="152">
        <v>0.2</v>
      </c>
      <c r="K88" s="152">
        <v>0.2</v>
      </c>
      <c r="L88" s="152">
        <v>0</v>
      </c>
      <c r="M88" s="260">
        <f t="shared" si="33"/>
        <v>1</v>
      </c>
      <c r="N88" s="259">
        <f t="shared" si="34"/>
        <v>1.0304</v>
      </c>
      <c r="O88" s="260">
        <f t="shared" si="23"/>
        <v>290.8</v>
      </c>
      <c r="P88" s="253"/>
      <c r="Q88" s="152">
        <v>9</v>
      </c>
      <c r="R88" s="152" t="s">
        <v>559</v>
      </c>
      <c r="S88" s="152"/>
      <c r="T88" s="152"/>
      <c r="U88" s="152"/>
      <c r="V88" s="152">
        <v>270</v>
      </c>
      <c r="W88" s="44">
        <f t="shared" si="20"/>
        <v>1.0309999999999999</v>
      </c>
      <c r="X88" s="152">
        <v>19</v>
      </c>
      <c r="Y88" s="152" t="s">
        <v>559</v>
      </c>
      <c r="Z88" s="152">
        <v>315</v>
      </c>
      <c r="AA88" s="152"/>
      <c r="AB88" s="152"/>
      <c r="AC88" s="152">
        <f t="shared" si="26"/>
        <v>315</v>
      </c>
      <c r="AD88" s="250">
        <f t="shared" si="24"/>
        <v>1.04</v>
      </c>
      <c r="AE88" s="178">
        <v>17</v>
      </c>
      <c r="AF88" s="152" t="s">
        <v>559</v>
      </c>
      <c r="AG88" s="152"/>
      <c r="AH88" s="152"/>
      <c r="AI88" s="152"/>
      <c r="AJ88" s="152">
        <v>311</v>
      </c>
      <c r="AK88" s="44">
        <f t="shared" si="21"/>
        <v>1.0369999999999999</v>
      </c>
      <c r="AL88" s="152">
        <v>50</v>
      </c>
      <c r="AM88" s="152" t="s">
        <v>559</v>
      </c>
      <c r="AN88" s="152">
        <v>331</v>
      </c>
      <c r="AO88" s="152"/>
      <c r="AP88" s="152"/>
      <c r="AQ88" s="152">
        <f t="shared" si="35"/>
        <v>331</v>
      </c>
      <c r="AR88" s="250">
        <f t="shared" si="22"/>
        <v>1.022</v>
      </c>
      <c r="AS88" s="44"/>
      <c r="AT88" s="178"/>
      <c r="AU88" s="152" t="s">
        <v>559</v>
      </c>
      <c r="AV88" s="152"/>
      <c r="AW88" s="152"/>
      <c r="AX88" s="152"/>
      <c r="AY88" s="152">
        <v>191</v>
      </c>
      <c r="AZ88" s="44">
        <f t="shared" si="25"/>
        <v>0.99</v>
      </c>
    </row>
    <row r="89" spans="1:52">
      <c r="A89" s="152">
        <v>45</v>
      </c>
      <c r="B89" s="251" t="s">
        <v>560</v>
      </c>
      <c r="C89" s="259">
        <f t="shared" si="28"/>
        <v>1.0409999999999999</v>
      </c>
      <c r="D89" s="152">
        <f t="shared" si="29"/>
        <v>1</v>
      </c>
      <c r="E89" s="152">
        <f t="shared" si="30"/>
        <v>1.026</v>
      </c>
      <c r="F89" s="152">
        <f t="shared" si="31"/>
        <v>1.006</v>
      </c>
      <c r="G89" s="260">
        <f t="shared" si="32"/>
        <v>1.0680000000000001</v>
      </c>
      <c r="H89" s="259">
        <v>0.6</v>
      </c>
      <c r="I89" s="152">
        <v>0</v>
      </c>
      <c r="J89" s="152">
        <v>0.2</v>
      </c>
      <c r="K89" s="152">
        <v>0.2</v>
      </c>
      <c r="L89" s="152">
        <v>0</v>
      </c>
      <c r="M89" s="260">
        <f t="shared" si="33"/>
        <v>1</v>
      </c>
      <c r="N89" s="259">
        <f t="shared" si="34"/>
        <v>1.0309999999999999</v>
      </c>
      <c r="O89" s="260">
        <f t="shared" si="23"/>
        <v>299.8</v>
      </c>
      <c r="P89" s="253"/>
      <c r="Q89" s="152">
        <v>9</v>
      </c>
      <c r="R89" s="152" t="s">
        <v>560</v>
      </c>
      <c r="S89" s="152"/>
      <c r="T89" s="152"/>
      <c r="U89" s="152"/>
      <c r="V89" s="152">
        <v>281</v>
      </c>
      <c r="W89" s="44">
        <f t="shared" si="20"/>
        <v>1.0409999999999999</v>
      </c>
      <c r="X89" s="152">
        <v>19</v>
      </c>
      <c r="Y89" s="152" t="s">
        <v>560</v>
      </c>
      <c r="Z89" s="152">
        <v>315</v>
      </c>
      <c r="AA89" s="152"/>
      <c r="AB89" s="152"/>
      <c r="AC89" s="152">
        <f t="shared" si="26"/>
        <v>315</v>
      </c>
      <c r="AD89" s="250">
        <f t="shared" si="24"/>
        <v>1</v>
      </c>
      <c r="AE89" s="178">
        <v>17</v>
      </c>
      <c r="AF89" s="152" t="s">
        <v>560</v>
      </c>
      <c r="AG89" s="152"/>
      <c r="AH89" s="152"/>
      <c r="AI89" s="152"/>
      <c r="AJ89" s="152">
        <v>319</v>
      </c>
      <c r="AK89" s="44">
        <f t="shared" si="21"/>
        <v>1.026</v>
      </c>
      <c r="AL89" s="152">
        <v>50</v>
      </c>
      <c r="AM89" s="152" t="s">
        <v>560</v>
      </c>
      <c r="AN89" s="152">
        <v>333</v>
      </c>
      <c r="AO89" s="152"/>
      <c r="AP89" s="152"/>
      <c r="AQ89" s="152">
        <f t="shared" si="35"/>
        <v>333</v>
      </c>
      <c r="AR89" s="250">
        <f t="shared" si="22"/>
        <v>1.006</v>
      </c>
      <c r="AS89" s="44"/>
      <c r="AT89" s="178"/>
      <c r="AU89" s="152" t="s">
        <v>560</v>
      </c>
      <c r="AV89" s="152"/>
      <c r="AW89" s="152"/>
      <c r="AX89" s="152"/>
      <c r="AY89" s="152">
        <v>204</v>
      </c>
      <c r="AZ89" s="44">
        <f t="shared" si="25"/>
        <v>1.0680000000000001</v>
      </c>
    </row>
    <row r="90" spans="1:52">
      <c r="A90" s="152">
        <v>45</v>
      </c>
      <c r="B90" s="251" t="s">
        <v>561</v>
      </c>
      <c r="C90" s="259">
        <f t="shared" si="28"/>
        <v>1.05</v>
      </c>
      <c r="D90" s="152">
        <f t="shared" si="29"/>
        <v>1.038</v>
      </c>
      <c r="E90" s="152">
        <f t="shared" si="30"/>
        <v>1.0189999999999999</v>
      </c>
      <c r="F90" s="152">
        <f t="shared" si="31"/>
        <v>1.0089999999999999</v>
      </c>
      <c r="G90" s="260">
        <f t="shared" si="32"/>
        <v>1.034</v>
      </c>
      <c r="H90" s="259">
        <v>0.6</v>
      </c>
      <c r="I90" s="152">
        <v>0</v>
      </c>
      <c r="J90" s="152">
        <v>0.2</v>
      </c>
      <c r="K90" s="152">
        <v>0.2</v>
      </c>
      <c r="L90" s="152">
        <v>0</v>
      </c>
      <c r="M90" s="260">
        <f t="shared" si="33"/>
        <v>1</v>
      </c>
      <c r="N90" s="259">
        <f t="shared" si="34"/>
        <v>1.0356000000000001</v>
      </c>
      <c r="O90" s="260">
        <f t="shared" si="23"/>
        <v>310.5</v>
      </c>
      <c r="P90" s="253"/>
      <c r="Q90" s="152">
        <v>9</v>
      </c>
      <c r="R90" s="152" t="s">
        <v>561</v>
      </c>
      <c r="S90" s="152"/>
      <c r="T90" s="152"/>
      <c r="U90" s="152"/>
      <c r="V90" s="152">
        <v>295</v>
      </c>
      <c r="W90" s="44">
        <f t="shared" si="20"/>
        <v>1.05</v>
      </c>
      <c r="X90" s="152">
        <v>19</v>
      </c>
      <c r="Y90" s="152" t="s">
        <v>561</v>
      </c>
      <c r="Z90" s="152">
        <v>327</v>
      </c>
      <c r="AA90" s="152"/>
      <c r="AB90" s="152"/>
      <c r="AC90" s="152">
        <f t="shared" si="26"/>
        <v>327</v>
      </c>
      <c r="AD90" s="250">
        <f t="shared" si="24"/>
        <v>1.038</v>
      </c>
      <c r="AE90" s="178">
        <v>17</v>
      </c>
      <c r="AF90" s="152" t="s">
        <v>561</v>
      </c>
      <c r="AG90" s="152"/>
      <c r="AH90" s="152"/>
      <c r="AI90" s="152"/>
      <c r="AJ90" s="152">
        <v>325</v>
      </c>
      <c r="AK90" s="44">
        <f t="shared" si="21"/>
        <v>1.0189999999999999</v>
      </c>
      <c r="AL90" s="152">
        <v>50</v>
      </c>
      <c r="AM90" s="152" t="s">
        <v>561</v>
      </c>
      <c r="AN90" s="152">
        <v>336</v>
      </c>
      <c r="AO90" s="152"/>
      <c r="AP90" s="152"/>
      <c r="AQ90" s="152">
        <f t="shared" si="27"/>
        <v>336</v>
      </c>
      <c r="AR90" s="250">
        <f t="shared" si="22"/>
        <v>1.0089999999999999</v>
      </c>
      <c r="AS90" s="44"/>
      <c r="AT90" s="178"/>
      <c r="AU90" s="152" t="s">
        <v>561</v>
      </c>
      <c r="AV90" s="152"/>
      <c r="AW90" s="152"/>
      <c r="AX90" s="152"/>
      <c r="AY90" s="152">
        <v>211</v>
      </c>
      <c r="AZ90" s="44">
        <f t="shared" si="25"/>
        <v>1.034</v>
      </c>
    </row>
    <row r="91" spans="1:52">
      <c r="A91" s="152">
        <v>45</v>
      </c>
      <c r="B91" s="251" t="s">
        <v>562</v>
      </c>
      <c r="C91" s="259">
        <f t="shared" si="28"/>
        <v>0.96899999999999997</v>
      </c>
      <c r="D91" s="152">
        <f t="shared" si="29"/>
        <v>1.034</v>
      </c>
      <c r="E91" s="152">
        <f t="shared" si="30"/>
        <v>1.0369999999999999</v>
      </c>
      <c r="F91" s="152">
        <f t="shared" si="31"/>
        <v>1.0449999999999999</v>
      </c>
      <c r="G91" s="260">
        <f t="shared" si="32"/>
        <v>1.024</v>
      </c>
      <c r="H91" s="259">
        <v>0.6</v>
      </c>
      <c r="I91" s="152">
        <v>0</v>
      </c>
      <c r="J91" s="152">
        <v>0.2</v>
      </c>
      <c r="K91" s="152">
        <v>0.2</v>
      </c>
      <c r="L91" s="152">
        <v>0</v>
      </c>
      <c r="M91" s="260">
        <f t="shared" si="33"/>
        <v>1</v>
      </c>
      <c r="N91" s="259">
        <f t="shared" si="34"/>
        <v>0.99779999999999991</v>
      </c>
      <c r="O91" s="260">
        <f t="shared" si="23"/>
        <v>309.8</v>
      </c>
      <c r="P91" s="253"/>
      <c r="Q91" s="152">
        <v>9</v>
      </c>
      <c r="R91" s="152" t="s">
        <v>562</v>
      </c>
      <c r="S91" s="152"/>
      <c r="T91" s="152"/>
      <c r="U91" s="152"/>
      <c r="V91" s="152">
        <v>286</v>
      </c>
      <c r="W91" s="44">
        <f t="shared" si="20"/>
        <v>0.96899999999999997</v>
      </c>
      <c r="X91" s="152">
        <v>19</v>
      </c>
      <c r="Y91" s="152" t="s">
        <v>562</v>
      </c>
      <c r="Z91" s="152">
        <v>338</v>
      </c>
      <c r="AA91" s="152"/>
      <c r="AB91" s="152"/>
      <c r="AC91" s="152">
        <f t="shared" si="26"/>
        <v>338</v>
      </c>
      <c r="AD91" s="250">
        <f t="shared" si="24"/>
        <v>1.034</v>
      </c>
      <c r="AE91" s="178">
        <v>17</v>
      </c>
      <c r="AF91" s="152" t="s">
        <v>562</v>
      </c>
      <c r="AG91" s="152"/>
      <c r="AH91" s="152"/>
      <c r="AI91" s="152"/>
      <c r="AJ91" s="152">
        <v>337</v>
      </c>
      <c r="AK91" s="44">
        <f t="shared" si="21"/>
        <v>1.0369999999999999</v>
      </c>
      <c r="AL91" s="152">
        <v>50</v>
      </c>
      <c r="AM91" s="152" t="s">
        <v>562</v>
      </c>
      <c r="AN91" s="152">
        <v>351</v>
      </c>
      <c r="AO91" s="152"/>
      <c r="AP91" s="152"/>
      <c r="AQ91" s="152">
        <f t="shared" si="27"/>
        <v>351</v>
      </c>
      <c r="AR91" s="250">
        <f t="shared" si="22"/>
        <v>1.0449999999999999</v>
      </c>
      <c r="AS91" s="44"/>
      <c r="AT91" s="178"/>
      <c r="AU91" s="152" t="s">
        <v>562</v>
      </c>
      <c r="AV91" s="152"/>
      <c r="AW91" s="152"/>
      <c r="AX91" s="152"/>
      <c r="AY91" s="152">
        <v>216</v>
      </c>
      <c r="AZ91" s="44">
        <f t="shared" si="25"/>
        <v>1.024</v>
      </c>
    </row>
    <row r="92" spans="1:52">
      <c r="A92" s="152">
        <v>45</v>
      </c>
      <c r="B92" s="251" t="s">
        <v>563</v>
      </c>
      <c r="C92" s="259">
        <f t="shared" si="28"/>
        <v>1.052</v>
      </c>
      <c r="D92" s="152">
        <f t="shared" si="29"/>
        <v>1.0329999999999999</v>
      </c>
      <c r="E92" s="152">
        <f t="shared" si="30"/>
        <v>1.0329999999999999</v>
      </c>
      <c r="F92" s="152">
        <f t="shared" si="31"/>
        <v>1.083</v>
      </c>
      <c r="G92" s="260">
        <f t="shared" si="32"/>
        <v>1</v>
      </c>
      <c r="H92" s="259">
        <v>0.6</v>
      </c>
      <c r="I92" s="152">
        <v>0</v>
      </c>
      <c r="J92" s="152">
        <v>0.2</v>
      </c>
      <c r="K92" s="152">
        <v>0.2</v>
      </c>
      <c r="L92" s="152">
        <v>0</v>
      </c>
      <c r="M92" s="260">
        <f t="shared" si="33"/>
        <v>1</v>
      </c>
      <c r="N92" s="259">
        <f t="shared" si="34"/>
        <v>1.0544</v>
      </c>
      <c r="O92" s="260">
        <f t="shared" si="23"/>
        <v>326.7</v>
      </c>
      <c r="P92" s="253"/>
      <c r="Q92" s="152">
        <v>9</v>
      </c>
      <c r="R92" s="152" t="s">
        <v>563</v>
      </c>
      <c r="S92" s="152"/>
      <c r="T92" s="152"/>
      <c r="U92" s="152"/>
      <c r="V92" s="152">
        <v>301</v>
      </c>
      <c r="W92" s="44">
        <f t="shared" si="20"/>
        <v>1.052</v>
      </c>
      <c r="X92" s="152">
        <v>19</v>
      </c>
      <c r="Y92" s="152" t="s">
        <v>563</v>
      </c>
      <c r="Z92" s="152">
        <v>349</v>
      </c>
      <c r="AA92" s="152"/>
      <c r="AB92" s="152"/>
      <c r="AC92" s="152">
        <f t="shared" si="26"/>
        <v>349</v>
      </c>
      <c r="AD92" s="250">
        <f t="shared" si="24"/>
        <v>1.0329999999999999</v>
      </c>
      <c r="AE92" s="178">
        <v>17</v>
      </c>
      <c r="AF92" s="152" t="s">
        <v>563</v>
      </c>
      <c r="AG92" s="152"/>
      <c r="AH92" s="152"/>
      <c r="AI92" s="152"/>
      <c r="AJ92" s="152">
        <v>348</v>
      </c>
      <c r="AK92" s="44">
        <f t="shared" si="21"/>
        <v>1.0329999999999999</v>
      </c>
      <c r="AL92" s="152">
        <v>50</v>
      </c>
      <c r="AM92" s="152" t="s">
        <v>563</v>
      </c>
      <c r="AN92" s="152">
        <v>380</v>
      </c>
      <c r="AO92" s="152"/>
      <c r="AP92" s="152"/>
      <c r="AQ92" s="152">
        <f t="shared" si="27"/>
        <v>380</v>
      </c>
      <c r="AR92" s="250">
        <f t="shared" si="22"/>
        <v>1.083</v>
      </c>
      <c r="AS92" s="44"/>
      <c r="AT92" s="178"/>
      <c r="AU92" s="152" t="s">
        <v>563</v>
      </c>
      <c r="AV92" s="152"/>
      <c r="AW92" s="152"/>
      <c r="AX92" s="152"/>
      <c r="AY92" s="152">
        <v>216</v>
      </c>
      <c r="AZ92" s="44">
        <f t="shared" si="25"/>
        <v>1</v>
      </c>
    </row>
    <row r="93" spans="1:52">
      <c r="A93" s="152">
        <v>45</v>
      </c>
      <c r="B93" s="251" t="s">
        <v>564</v>
      </c>
      <c r="C93" s="259">
        <f t="shared" si="28"/>
        <v>1.02</v>
      </c>
      <c r="D93" s="152">
        <f t="shared" si="29"/>
        <v>1.0289999999999999</v>
      </c>
      <c r="E93" s="152">
        <f t="shared" si="30"/>
        <v>1.0289999999999999</v>
      </c>
      <c r="F93" s="152">
        <f t="shared" si="31"/>
        <v>1.0129999999999999</v>
      </c>
      <c r="G93" s="260">
        <f t="shared" si="32"/>
        <v>1.014</v>
      </c>
      <c r="H93" s="259">
        <v>0.6</v>
      </c>
      <c r="I93" s="152">
        <v>0</v>
      </c>
      <c r="J93" s="152">
        <v>0.2</v>
      </c>
      <c r="K93" s="152">
        <v>0.2</v>
      </c>
      <c r="L93" s="152">
        <v>0</v>
      </c>
      <c r="M93" s="260">
        <f t="shared" si="33"/>
        <v>1</v>
      </c>
      <c r="N93" s="259">
        <f t="shared" si="34"/>
        <v>1.0204</v>
      </c>
      <c r="O93" s="260">
        <f t="shared" si="23"/>
        <v>333.4</v>
      </c>
      <c r="P93" s="253"/>
      <c r="Q93" s="152">
        <v>9</v>
      </c>
      <c r="R93" s="152" t="s">
        <v>564</v>
      </c>
      <c r="S93" s="152"/>
      <c r="T93" s="152"/>
      <c r="U93" s="152"/>
      <c r="V93" s="152">
        <v>307</v>
      </c>
      <c r="W93" s="44">
        <f t="shared" si="20"/>
        <v>1.02</v>
      </c>
      <c r="X93" s="152">
        <v>19</v>
      </c>
      <c r="Y93" s="152" t="s">
        <v>564</v>
      </c>
      <c r="Z93" s="152">
        <v>359</v>
      </c>
      <c r="AA93" s="152"/>
      <c r="AB93" s="152"/>
      <c r="AC93" s="152">
        <f t="shared" si="26"/>
        <v>359</v>
      </c>
      <c r="AD93" s="250">
        <f t="shared" si="24"/>
        <v>1.0289999999999999</v>
      </c>
      <c r="AE93" s="178">
        <v>17</v>
      </c>
      <c r="AF93" s="152" t="s">
        <v>564</v>
      </c>
      <c r="AG93" s="152"/>
      <c r="AH93" s="152"/>
      <c r="AI93" s="152"/>
      <c r="AJ93" s="152">
        <v>358</v>
      </c>
      <c r="AK93" s="44">
        <f t="shared" si="21"/>
        <v>1.0289999999999999</v>
      </c>
      <c r="AL93" s="152">
        <v>50</v>
      </c>
      <c r="AM93" s="152" t="s">
        <v>564</v>
      </c>
      <c r="AN93" s="152">
        <v>385</v>
      </c>
      <c r="AO93" s="152"/>
      <c r="AP93" s="152"/>
      <c r="AQ93" s="152">
        <f t="shared" si="27"/>
        <v>385</v>
      </c>
      <c r="AR93" s="250">
        <f t="shared" si="22"/>
        <v>1.0129999999999999</v>
      </c>
      <c r="AS93" s="44"/>
      <c r="AT93" s="178"/>
      <c r="AU93" s="152" t="s">
        <v>564</v>
      </c>
      <c r="AV93" s="152"/>
      <c r="AW93" s="152"/>
      <c r="AX93" s="152"/>
      <c r="AY93" s="152">
        <v>219</v>
      </c>
      <c r="AZ93" s="44">
        <f t="shared" si="25"/>
        <v>1.014</v>
      </c>
    </row>
    <row r="94" spans="1:52">
      <c r="A94" s="152">
        <v>45</v>
      </c>
      <c r="B94" s="251" t="s">
        <v>565</v>
      </c>
      <c r="C94" s="259">
        <f t="shared" si="28"/>
        <v>1.026</v>
      </c>
      <c r="D94" s="152">
        <f t="shared" si="29"/>
        <v>1.0469999999999999</v>
      </c>
      <c r="E94" s="152">
        <f t="shared" si="30"/>
        <v>1.0389999999999999</v>
      </c>
      <c r="F94" s="152">
        <f t="shared" si="31"/>
        <v>1.0049999999999999</v>
      </c>
      <c r="G94" s="260">
        <f t="shared" si="32"/>
        <v>1.0549999999999999</v>
      </c>
      <c r="H94" s="259">
        <v>0.6</v>
      </c>
      <c r="I94" s="152">
        <v>0</v>
      </c>
      <c r="J94" s="152">
        <v>0.2</v>
      </c>
      <c r="K94" s="152">
        <v>0.2</v>
      </c>
      <c r="L94" s="152">
        <v>0</v>
      </c>
      <c r="M94" s="260">
        <f t="shared" si="33"/>
        <v>1</v>
      </c>
      <c r="N94" s="259">
        <f t="shared" si="34"/>
        <v>1.0244</v>
      </c>
      <c r="O94" s="260">
        <f t="shared" si="23"/>
        <v>341.5</v>
      </c>
      <c r="P94" s="253"/>
      <c r="Q94" s="152">
        <v>9</v>
      </c>
      <c r="R94" s="152" t="s">
        <v>565</v>
      </c>
      <c r="S94" s="152"/>
      <c r="T94" s="152"/>
      <c r="U94" s="152"/>
      <c r="V94" s="152">
        <v>315</v>
      </c>
      <c r="W94" s="44">
        <f t="shared" si="20"/>
        <v>1.026</v>
      </c>
      <c r="X94" s="152">
        <v>19</v>
      </c>
      <c r="Y94" s="152" t="s">
        <v>565</v>
      </c>
      <c r="Z94" s="152">
        <v>376</v>
      </c>
      <c r="AA94" s="152"/>
      <c r="AB94" s="152"/>
      <c r="AC94" s="152">
        <f>Z94</f>
        <v>376</v>
      </c>
      <c r="AD94" s="250">
        <f t="shared" si="24"/>
        <v>1.0469999999999999</v>
      </c>
      <c r="AE94" s="178">
        <v>17</v>
      </c>
      <c r="AF94" s="152" t="s">
        <v>565</v>
      </c>
      <c r="AG94" s="152"/>
      <c r="AH94" s="152"/>
      <c r="AI94" s="152"/>
      <c r="AJ94" s="152">
        <v>372</v>
      </c>
      <c r="AK94" s="44">
        <f t="shared" si="21"/>
        <v>1.0389999999999999</v>
      </c>
      <c r="AL94" s="152">
        <v>50</v>
      </c>
      <c r="AM94" s="152" t="s">
        <v>565</v>
      </c>
      <c r="AN94" s="152">
        <v>387</v>
      </c>
      <c r="AO94" s="152">
        <v>390</v>
      </c>
      <c r="AP94" s="152"/>
      <c r="AQ94" s="152">
        <f>AN94</f>
        <v>387</v>
      </c>
      <c r="AR94" s="250">
        <f t="shared" si="22"/>
        <v>1.0049999999999999</v>
      </c>
      <c r="AS94" s="44"/>
      <c r="AT94" s="178"/>
      <c r="AU94" s="152" t="s">
        <v>565</v>
      </c>
      <c r="AV94" s="152"/>
      <c r="AW94" s="152"/>
      <c r="AX94" s="152"/>
      <c r="AY94" s="152">
        <v>231</v>
      </c>
      <c r="AZ94" s="44">
        <f t="shared" si="25"/>
        <v>1.0549999999999999</v>
      </c>
    </row>
    <row r="95" spans="1:52">
      <c r="A95" s="152">
        <v>45</v>
      </c>
      <c r="B95" s="251" t="s">
        <v>566</v>
      </c>
      <c r="C95" s="259">
        <f t="shared" si="28"/>
        <v>1.054</v>
      </c>
      <c r="D95" s="152">
        <f t="shared" si="29"/>
        <v>1.0349999999999999</v>
      </c>
      <c r="E95" s="152">
        <f t="shared" si="30"/>
        <v>1.038</v>
      </c>
      <c r="F95" s="152">
        <f t="shared" si="31"/>
        <v>1.0089999999999999</v>
      </c>
      <c r="G95" s="260">
        <f t="shared" si="32"/>
        <v>1.0489999999999999</v>
      </c>
      <c r="H95" s="259">
        <v>0.6</v>
      </c>
      <c r="I95" s="152">
        <v>0</v>
      </c>
      <c r="J95" s="152">
        <v>0.2</v>
      </c>
      <c r="K95" s="152">
        <v>0.2</v>
      </c>
      <c r="L95" s="152">
        <v>0</v>
      </c>
      <c r="M95" s="260">
        <f t="shared" si="33"/>
        <v>1</v>
      </c>
      <c r="N95" s="259">
        <f t="shared" si="34"/>
        <v>1.0417999999999998</v>
      </c>
      <c r="O95" s="260">
        <f t="shared" si="23"/>
        <v>355.8</v>
      </c>
      <c r="P95" s="253"/>
      <c r="Q95" s="152">
        <v>9</v>
      </c>
      <c r="R95" s="152" t="s">
        <v>566</v>
      </c>
      <c r="S95" s="152">
        <v>321</v>
      </c>
      <c r="T95" s="152">
        <v>328</v>
      </c>
      <c r="U95" s="152">
        <f>S96</f>
        <v>351</v>
      </c>
      <c r="V95" s="152">
        <f>ROUND((S95+2*T95+U95)/4,1)</f>
        <v>332</v>
      </c>
      <c r="W95" s="44">
        <f t="shared" si="20"/>
        <v>1.054</v>
      </c>
      <c r="X95" s="152">
        <v>19</v>
      </c>
      <c r="Y95" s="152" t="s">
        <v>566</v>
      </c>
      <c r="Z95" s="152">
        <v>380</v>
      </c>
      <c r="AA95" s="152">
        <v>391</v>
      </c>
      <c r="AB95" s="152">
        <f t="shared" ref="AB95:AB111" si="36">Z96</f>
        <v>394</v>
      </c>
      <c r="AC95" s="152">
        <f>ROUND((Z95+2*AA95+AB95)/4,1)</f>
        <v>389</v>
      </c>
      <c r="AD95" s="250">
        <f t="shared" si="24"/>
        <v>1.0349999999999999</v>
      </c>
      <c r="AE95" s="178">
        <v>17</v>
      </c>
      <c r="AF95" s="152" t="s">
        <v>566</v>
      </c>
      <c r="AG95" s="152">
        <v>377</v>
      </c>
      <c r="AH95" s="152">
        <v>387</v>
      </c>
      <c r="AI95" s="152">
        <f t="shared" ref="AI95:AI111" si="37">AG96</f>
        <v>393</v>
      </c>
      <c r="AJ95" s="152">
        <f t="shared" ref="AJ95:AJ111" si="38">ROUND((AG95+2*AH95+AI95)/4,1)</f>
        <v>386</v>
      </c>
      <c r="AK95" s="44">
        <f t="shared" si="21"/>
        <v>1.038</v>
      </c>
      <c r="AL95" s="152">
        <v>50</v>
      </c>
      <c r="AM95" s="152" t="s">
        <v>566</v>
      </c>
      <c r="AN95" s="152">
        <v>390</v>
      </c>
      <c r="AO95" s="152">
        <v>391</v>
      </c>
      <c r="AP95" s="152">
        <f t="shared" ref="AP95:AP111" si="39">AN96</f>
        <v>390</v>
      </c>
      <c r="AQ95" s="152">
        <f t="shared" ref="AQ95:AQ111" si="40">ROUND((AN95+2*AO95+AP95)/4,1)</f>
        <v>390.5</v>
      </c>
      <c r="AR95" s="250">
        <f t="shared" si="22"/>
        <v>1.0089999999999999</v>
      </c>
      <c r="AS95" s="44"/>
      <c r="AT95" s="178"/>
      <c r="AU95" s="152" t="s">
        <v>566</v>
      </c>
      <c r="AV95" s="152">
        <v>241</v>
      </c>
      <c r="AW95" s="152">
        <v>241</v>
      </c>
      <c r="AX95" s="152">
        <f>AV96</f>
        <v>246</v>
      </c>
      <c r="AY95" s="152">
        <f>ROUND((AV95+2*AW95+AX95)/4,1)</f>
        <v>242.3</v>
      </c>
      <c r="AZ95" s="44">
        <f t="shared" si="25"/>
        <v>1.0489999999999999</v>
      </c>
    </row>
    <row r="96" spans="1:52">
      <c r="A96" s="152">
        <v>45</v>
      </c>
      <c r="B96" s="251" t="s">
        <v>567</v>
      </c>
      <c r="C96" s="259">
        <f t="shared" si="28"/>
        <v>1.0529999999999999</v>
      </c>
      <c r="D96" s="152">
        <f t="shared" si="29"/>
        <v>1.0289999999999999</v>
      </c>
      <c r="E96" s="152">
        <f t="shared" si="30"/>
        <v>1.042</v>
      </c>
      <c r="F96" s="152">
        <f t="shared" si="31"/>
        <v>1.0129999999999999</v>
      </c>
      <c r="G96" s="260">
        <f t="shared" si="32"/>
        <v>1.042</v>
      </c>
      <c r="H96" s="259">
        <v>0.6</v>
      </c>
      <c r="I96" s="152">
        <v>0</v>
      </c>
      <c r="J96" s="152">
        <v>0.2</v>
      </c>
      <c r="K96" s="152">
        <v>0.2</v>
      </c>
      <c r="L96" s="152">
        <v>0</v>
      </c>
      <c r="M96" s="260">
        <f t="shared" si="33"/>
        <v>1</v>
      </c>
      <c r="N96" s="259">
        <f t="shared" si="34"/>
        <v>1.0427999999999999</v>
      </c>
      <c r="O96" s="260">
        <f t="shared" si="23"/>
        <v>371</v>
      </c>
      <c r="P96" s="253"/>
      <c r="Q96" s="152">
        <v>9</v>
      </c>
      <c r="R96" s="152" t="s">
        <v>567</v>
      </c>
      <c r="S96" s="152">
        <v>351</v>
      </c>
      <c r="T96" s="152">
        <v>346</v>
      </c>
      <c r="U96" s="152">
        <f t="shared" ref="U96:U110" si="41">S97</f>
        <v>355</v>
      </c>
      <c r="V96" s="152">
        <f t="shared" ref="V96:V111" si="42">ROUND((S96+2*T96+U96)/4,1)</f>
        <v>349.5</v>
      </c>
      <c r="W96" s="44">
        <f t="shared" si="20"/>
        <v>1.0529999999999999</v>
      </c>
      <c r="X96" s="152">
        <v>19</v>
      </c>
      <c r="Y96" s="152" t="s">
        <v>567</v>
      </c>
      <c r="Z96" s="152">
        <v>394</v>
      </c>
      <c r="AA96" s="152">
        <v>402</v>
      </c>
      <c r="AB96" s="152">
        <f t="shared" si="36"/>
        <v>403</v>
      </c>
      <c r="AC96" s="152">
        <f t="shared" ref="AC96:AC111" si="43">ROUND((Z96+2*AA96+AB96)/4,1)</f>
        <v>400.3</v>
      </c>
      <c r="AD96" s="250">
        <f t="shared" si="24"/>
        <v>1.0289999999999999</v>
      </c>
      <c r="AE96" s="178">
        <v>17</v>
      </c>
      <c r="AF96" s="152" t="s">
        <v>567</v>
      </c>
      <c r="AG96" s="152">
        <v>393</v>
      </c>
      <c r="AH96" s="152">
        <v>405</v>
      </c>
      <c r="AI96" s="152">
        <f t="shared" si="37"/>
        <v>406</v>
      </c>
      <c r="AJ96" s="152">
        <f t="shared" si="38"/>
        <v>402.3</v>
      </c>
      <c r="AK96" s="44">
        <f t="shared" si="21"/>
        <v>1.042</v>
      </c>
      <c r="AL96" s="152">
        <v>50</v>
      </c>
      <c r="AM96" s="152" t="s">
        <v>567</v>
      </c>
      <c r="AN96" s="152">
        <v>390</v>
      </c>
      <c r="AO96" s="152">
        <v>397</v>
      </c>
      <c r="AP96" s="152">
        <f t="shared" si="39"/>
        <v>398</v>
      </c>
      <c r="AQ96" s="152">
        <f t="shared" si="40"/>
        <v>395.5</v>
      </c>
      <c r="AR96" s="250">
        <f t="shared" si="22"/>
        <v>1.0129999999999999</v>
      </c>
      <c r="AS96" s="44"/>
      <c r="AT96" s="178"/>
      <c r="AU96" s="152" t="s">
        <v>567</v>
      </c>
      <c r="AV96" s="152">
        <v>246</v>
      </c>
      <c r="AW96" s="152">
        <v>254</v>
      </c>
      <c r="AX96" s="152">
        <f t="shared" ref="AX96:AX111" si="44">AV97</f>
        <v>256</v>
      </c>
      <c r="AY96" s="152">
        <f t="shared" ref="AY96:AY111" si="45">ROUND((AV96+2*AW96+AX96)/4,1)</f>
        <v>252.5</v>
      </c>
      <c r="AZ96" s="44">
        <f t="shared" si="25"/>
        <v>1.042</v>
      </c>
    </row>
    <row r="97" spans="1:52">
      <c r="A97" s="152">
        <v>45</v>
      </c>
      <c r="B97" s="251" t="s">
        <v>568</v>
      </c>
      <c r="C97" s="259">
        <f t="shared" si="28"/>
        <v>1.0189999999999999</v>
      </c>
      <c r="D97" s="152">
        <f t="shared" si="29"/>
        <v>1.016</v>
      </c>
      <c r="E97" s="152">
        <f t="shared" si="30"/>
        <v>1.02</v>
      </c>
      <c r="F97" s="152">
        <f t="shared" si="31"/>
        <v>1.016</v>
      </c>
      <c r="G97" s="260">
        <f t="shared" si="32"/>
        <v>1.004</v>
      </c>
      <c r="H97" s="259">
        <v>0.6</v>
      </c>
      <c r="I97" s="152">
        <v>0</v>
      </c>
      <c r="J97" s="152">
        <v>0.2</v>
      </c>
      <c r="K97" s="152">
        <v>0.2</v>
      </c>
      <c r="L97" s="152">
        <v>0</v>
      </c>
      <c r="M97" s="260">
        <f t="shared" si="33"/>
        <v>1</v>
      </c>
      <c r="N97" s="259">
        <f t="shared" si="34"/>
        <v>1.0185999999999999</v>
      </c>
      <c r="O97" s="260">
        <f t="shared" si="23"/>
        <v>377.9</v>
      </c>
      <c r="P97" s="253"/>
      <c r="Q97" s="152">
        <v>9</v>
      </c>
      <c r="R97" s="152" t="s">
        <v>568</v>
      </c>
      <c r="S97" s="152">
        <v>355</v>
      </c>
      <c r="T97" s="152">
        <v>357</v>
      </c>
      <c r="U97" s="152">
        <f t="shared" si="41"/>
        <v>355</v>
      </c>
      <c r="V97" s="152">
        <f t="shared" si="42"/>
        <v>356</v>
      </c>
      <c r="W97" s="44">
        <f t="shared" si="20"/>
        <v>1.0189999999999999</v>
      </c>
      <c r="X97" s="152">
        <v>19</v>
      </c>
      <c r="Y97" s="152" t="s">
        <v>568</v>
      </c>
      <c r="Z97" s="152">
        <v>403</v>
      </c>
      <c r="AA97" s="152">
        <v>403</v>
      </c>
      <c r="AB97" s="152">
        <f t="shared" si="36"/>
        <v>418</v>
      </c>
      <c r="AC97" s="152">
        <f t="shared" si="43"/>
        <v>406.8</v>
      </c>
      <c r="AD97" s="250">
        <f t="shared" si="24"/>
        <v>1.016</v>
      </c>
      <c r="AE97" s="178">
        <v>17</v>
      </c>
      <c r="AF97" s="152" t="s">
        <v>568</v>
      </c>
      <c r="AG97" s="152">
        <v>406</v>
      </c>
      <c r="AH97" s="152">
        <v>406</v>
      </c>
      <c r="AI97" s="152">
        <f t="shared" si="37"/>
        <v>424</v>
      </c>
      <c r="AJ97" s="152">
        <f t="shared" si="38"/>
        <v>410.5</v>
      </c>
      <c r="AK97" s="44">
        <f t="shared" si="21"/>
        <v>1.02</v>
      </c>
      <c r="AL97" s="152">
        <v>50</v>
      </c>
      <c r="AM97" s="152" t="s">
        <v>568</v>
      </c>
      <c r="AN97" s="152">
        <v>398</v>
      </c>
      <c r="AO97" s="152">
        <v>403</v>
      </c>
      <c r="AP97" s="152">
        <f t="shared" si="39"/>
        <v>403</v>
      </c>
      <c r="AQ97" s="152">
        <f t="shared" si="40"/>
        <v>401.8</v>
      </c>
      <c r="AR97" s="250">
        <f t="shared" si="22"/>
        <v>1.016</v>
      </c>
      <c r="AS97" s="44"/>
      <c r="AT97" s="178"/>
      <c r="AU97" s="152" t="s">
        <v>568</v>
      </c>
      <c r="AV97" s="152">
        <v>256</v>
      </c>
      <c r="AW97" s="152">
        <v>250</v>
      </c>
      <c r="AX97" s="152">
        <f t="shared" si="44"/>
        <v>258</v>
      </c>
      <c r="AY97" s="152">
        <f t="shared" si="45"/>
        <v>253.5</v>
      </c>
      <c r="AZ97" s="44">
        <f t="shared" si="25"/>
        <v>1.004</v>
      </c>
    </row>
    <row r="98" spans="1:52">
      <c r="A98" s="152">
        <v>45</v>
      </c>
      <c r="B98" s="251" t="s">
        <v>569</v>
      </c>
      <c r="C98" s="259">
        <f t="shared" si="28"/>
        <v>0.96499999999999997</v>
      </c>
      <c r="D98" s="152">
        <f t="shared" si="29"/>
        <v>1.034</v>
      </c>
      <c r="E98" s="152">
        <f t="shared" si="30"/>
        <v>1.046</v>
      </c>
      <c r="F98" s="152">
        <f t="shared" si="31"/>
        <v>1.0289999999999999</v>
      </c>
      <c r="G98" s="260">
        <f t="shared" si="32"/>
        <v>1.0389999999999999</v>
      </c>
      <c r="H98" s="259">
        <v>0.6</v>
      </c>
      <c r="I98" s="152">
        <v>0</v>
      </c>
      <c r="J98" s="152">
        <v>0.2</v>
      </c>
      <c r="K98" s="152">
        <v>0.2</v>
      </c>
      <c r="L98" s="152">
        <v>0</v>
      </c>
      <c r="M98" s="260">
        <f t="shared" si="33"/>
        <v>1</v>
      </c>
      <c r="N98" s="259">
        <f t="shared" si="34"/>
        <v>0.99399999999999999</v>
      </c>
      <c r="O98" s="260">
        <f t="shared" si="23"/>
        <v>375.6</v>
      </c>
      <c r="P98" s="253"/>
      <c r="Q98" s="152">
        <v>9</v>
      </c>
      <c r="R98" s="152" t="s">
        <v>569</v>
      </c>
      <c r="S98" s="152">
        <v>355</v>
      </c>
      <c r="T98" s="152">
        <v>334</v>
      </c>
      <c r="U98" s="152">
        <f t="shared" si="41"/>
        <v>351</v>
      </c>
      <c r="V98" s="152">
        <f t="shared" si="42"/>
        <v>343.5</v>
      </c>
      <c r="W98" s="44">
        <f t="shared" si="20"/>
        <v>0.96499999999999997</v>
      </c>
      <c r="X98" s="152">
        <v>19</v>
      </c>
      <c r="Y98" s="152" t="s">
        <v>569</v>
      </c>
      <c r="Z98" s="152">
        <v>418</v>
      </c>
      <c r="AA98" s="152">
        <v>418</v>
      </c>
      <c r="AB98" s="152">
        <v>428</v>
      </c>
      <c r="AC98" s="152">
        <f t="shared" si="43"/>
        <v>420.5</v>
      </c>
      <c r="AD98" s="250">
        <f t="shared" si="24"/>
        <v>1.034</v>
      </c>
      <c r="AE98" s="178">
        <v>17</v>
      </c>
      <c r="AF98" s="152" t="s">
        <v>569</v>
      </c>
      <c r="AG98" s="152">
        <v>424</v>
      </c>
      <c r="AH98" s="152">
        <v>424</v>
      </c>
      <c r="AI98" s="152">
        <f t="shared" si="37"/>
        <v>446</v>
      </c>
      <c r="AJ98" s="152">
        <f t="shared" si="38"/>
        <v>429.5</v>
      </c>
      <c r="AK98" s="44">
        <f t="shared" si="21"/>
        <v>1.046</v>
      </c>
      <c r="AL98" s="152">
        <v>50</v>
      </c>
      <c r="AM98" s="152" t="s">
        <v>569</v>
      </c>
      <c r="AN98" s="152">
        <v>403</v>
      </c>
      <c r="AO98" s="152">
        <v>412</v>
      </c>
      <c r="AP98" s="152">
        <f t="shared" si="39"/>
        <v>427</v>
      </c>
      <c r="AQ98" s="152">
        <f t="shared" si="40"/>
        <v>413.5</v>
      </c>
      <c r="AR98" s="250">
        <f t="shared" si="22"/>
        <v>1.0289999999999999</v>
      </c>
      <c r="AS98" s="44"/>
      <c r="AT98" s="178"/>
      <c r="AU98" s="152" t="s">
        <v>569</v>
      </c>
      <c r="AV98" s="152">
        <v>258</v>
      </c>
      <c r="AW98" s="152">
        <v>259</v>
      </c>
      <c r="AX98" s="152">
        <f t="shared" si="44"/>
        <v>277</v>
      </c>
      <c r="AY98" s="152">
        <f t="shared" si="45"/>
        <v>263.3</v>
      </c>
      <c r="AZ98" s="44">
        <f t="shared" si="25"/>
        <v>1.0389999999999999</v>
      </c>
    </row>
    <row r="99" spans="1:52">
      <c r="A99" s="152">
        <v>45</v>
      </c>
      <c r="B99" s="251" t="s">
        <v>570</v>
      </c>
      <c r="C99" s="259">
        <f t="shared" si="28"/>
        <v>1.0660000000000001</v>
      </c>
      <c r="D99" s="152">
        <f t="shared" si="29"/>
        <v>1.0369999999999999</v>
      </c>
      <c r="E99" s="152">
        <f t="shared" si="30"/>
        <v>1.046</v>
      </c>
      <c r="F99" s="152">
        <f t="shared" si="31"/>
        <v>1.0649999999999999</v>
      </c>
      <c r="G99" s="260">
        <f t="shared" si="32"/>
        <v>1.0960000000000001</v>
      </c>
      <c r="H99" s="259">
        <v>0.6</v>
      </c>
      <c r="I99" s="152">
        <v>0</v>
      </c>
      <c r="J99" s="152">
        <v>0.2</v>
      </c>
      <c r="K99" s="152">
        <v>0.2</v>
      </c>
      <c r="L99" s="152">
        <v>0</v>
      </c>
      <c r="M99" s="260">
        <f t="shared" si="33"/>
        <v>1</v>
      </c>
      <c r="N99" s="259">
        <f t="shared" si="34"/>
        <v>1.0618000000000001</v>
      </c>
      <c r="O99" s="260">
        <f t="shared" si="23"/>
        <v>398.8</v>
      </c>
      <c r="P99" s="253"/>
      <c r="Q99" s="152">
        <v>9</v>
      </c>
      <c r="R99" s="152" t="s">
        <v>570</v>
      </c>
      <c r="S99" s="152">
        <v>351</v>
      </c>
      <c r="T99" s="152">
        <v>371</v>
      </c>
      <c r="U99" s="152">
        <f t="shared" si="41"/>
        <v>371</v>
      </c>
      <c r="V99" s="152">
        <f t="shared" si="42"/>
        <v>366</v>
      </c>
      <c r="W99" s="44">
        <f t="shared" si="20"/>
        <v>1.0660000000000001</v>
      </c>
      <c r="X99" s="152">
        <v>19</v>
      </c>
      <c r="Y99" s="152" t="s">
        <v>570</v>
      </c>
      <c r="Z99" s="152">
        <v>428</v>
      </c>
      <c r="AA99" s="152">
        <v>428</v>
      </c>
      <c r="AB99" s="152">
        <v>460</v>
      </c>
      <c r="AC99" s="152">
        <f t="shared" si="43"/>
        <v>436</v>
      </c>
      <c r="AD99" s="250">
        <f t="shared" si="24"/>
        <v>1.0369999999999999</v>
      </c>
      <c r="AE99" s="178">
        <v>17</v>
      </c>
      <c r="AF99" s="152" t="s">
        <v>570</v>
      </c>
      <c r="AG99" s="152">
        <v>446</v>
      </c>
      <c r="AH99" s="152">
        <v>446</v>
      </c>
      <c r="AI99" s="152">
        <f t="shared" si="37"/>
        <v>459</v>
      </c>
      <c r="AJ99" s="152">
        <f t="shared" si="38"/>
        <v>449.3</v>
      </c>
      <c r="AK99" s="44">
        <f t="shared" si="21"/>
        <v>1.046</v>
      </c>
      <c r="AL99" s="152">
        <v>50</v>
      </c>
      <c r="AM99" s="152" t="s">
        <v>570</v>
      </c>
      <c r="AN99" s="152">
        <v>427</v>
      </c>
      <c r="AO99" s="152">
        <v>443</v>
      </c>
      <c r="AP99" s="152">
        <f t="shared" si="39"/>
        <v>448</v>
      </c>
      <c r="AQ99" s="152">
        <f t="shared" si="40"/>
        <v>440.3</v>
      </c>
      <c r="AR99" s="250">
        <f t="shared" si="22"/>
        <v>1.0649999999999999</v>
      </c>
      <c r="AS99" s="44"/>
      <c r="AT99" s="178"/>
      <c r="AU99" s="152" t="s">
        <v>570</v>
      </c>
      <c r="AV99" s="152">
        <v>277</v>
      </c>
      <c r="AW99" s="152">
        <v>278</v>
      </c>
      <c r="AX99" s="152">
        <f t="shared" si="44"/>
        <v>321</v>
      </c>
      <c r="AY99" s="152">
        <f t="shared" si="45"/>
        <v>288.5</v>
      </c>
      <c r="AZ99" s="44">
        <f t="shared" si="25"/>
        <v>1.0960000000000001</v>
      </c>
    </row>
    <row r="100" spans="1:52">
      <c r="A100" s="152">
        <v>45</v>
      </c>
      <c r="B100" s="251" t="s">
        <v>571</v>
      </c>
      <c r="C100" s="259">
        <f t="shared" si="28"/>
        <v>1.032</v>
      </c>
      <c r="D100" s="152">
        <f t="shared" si="29"/>
        <v>1.022</v>
      </c>
      <c r="E100" s="152">
        <f t="shared" si="30"/>
        <v>1.0349999999999999</v>
      </c>
      <c r="F100" s="152">
        <f t="shared" si="31"/>
        <v>1.0409999999999999</v>
      </c>
      <c r="G100" s="260">
        <f t="shared" si="32"/>
        <v>1.151</v>
      </c>
      <c r="H100" s="259">
        <v>0.6</v>
      </c>
      <c r="I100" s="152">
        <v>0</v>
      </c>
      <c r="J100" s="152">
        <v>0.2</v>
      </c>
      <c r="K100" s="152">
        <v>0.2</v>
      </c>
      <c r="L100" s="152">
        <v>0</v>
      </c>
      <c r="M100" s="260">
        <f t="shared" si="33"/>
        <v>1</v>
      </c>
      <c r="N100" s="259">
        <f t="shared" si="34"/>
        <v>1.0344</v>
      </c>
      <c r="O100" s="260">
        <f t="shared" si="23"/>
        <v>412.5</v>
      </c>
      <c r="P100" s="253"/>
      <c r="Q100" s="152">
        <v>9</v>
      </c>
      <c r="R100" s="152" t="s">
        <v>571</v>
      </c>
      <c r="S100" s="152">
        <v>371</v>
      </c>
      <c r="T100" s="152">
        <v>379</v>
      </c>
      <c r="U100" s="152">
        <f t="shared" si="41"/>
        <v>382</v>
      </c>
      <c r="V100" s="152">
        <f t="shared" si="42"/>
        <v>377.8</v>
      </c>
      <c r="W100" s="44">
        <f t="shared" si="20"/>
        <v>1.032</v>
      </c>
      <c r="X100" s="152">
        <v>19</v>
      </c>
      <c r="Y100" s="152" t="s">
        <v>571</v>
      </c>
      <c r="Z100" s="152">
        <v>436</v>
      </c>
      <c r="AA100" s="152">
        <v>436</v>
      </c>
      <c r="AB100" s="152">
        <f t="shared" si="36"/>
        <v>475</v>
      </c>
      <c r="AC100" s="152">
        <f t="shared" si="43"/>
        <v>445.8</v>
      </c>
      <c r="AD100" s="250">
        <f t="shared" si="24"/>
        <v>1.022</v>
      </c>
      <c r="AE100" s="178">
        <v>17</v>
      </c>
      <c r="AF100" s="152" t="s">
        <v>571</v>
      </c>
      <c r="AG100" s="152">
        <v>459</v>
      </c>
      <c r="AH100" s="152">
        <v>459</v>
      </c>
      <c r="AI100" s="152">
        <f t="shared" si="37"/>
        <v>483</v>
      </c>
      <c r="AJ100" s="152">
        <f t="shared" si="38"/>
        <v>465</v>
      </c>
      <c r="AK100" s="44">
        <f t="shared" si="21"/>
        <v>1.0349999999999999</v>
      </c>
      <c r="AL100" s="152">
        <v>50</v>
      </c>
      <c r="AM100" s="152" t="s">
        <v>571</v>
      </c>
      <c r="AN100" s="152">
        <v>448</v>
      </c>
      <c r="AO100" s="152">
        <v>461</v>
      </c>
      <c r="AP100" s="152">
        <f t="shared" si="39"/>
        <v>463</v>
      </c>
      <c r="AQ100" s="152">
        <f t="shared" si="40"/>
        <v>458.3</v>
      </c>
      <c r="AR100" s="250">
        <f t="shared" si="22"/>
        <v>1.0409999999999999</v>
      </c>
      <c r="AS100" s="44"/>
      <c r="AT100" s="178"/>
      <c r="AU100" s="152" t="s">
        <v>571</v>
      </c>
      <c r="AV100" s="152">
        <v>321</v>
      </c>
      <c r="AW100" s="152">
        <v>321</v>
      </c>
      <c r="AX100" s="152">
        <f t="shared" si="44"/>
        <v>365</v>
      </c>
      <c r="AY100" s="152">
        <f t="shared" si="45"/>
        <v>332</v>
      </c>
      <c r="AZ100" s="44">
        <f t="shared" si="25"/>
        <v>1.151</v>
      </c>
    </row>
    <row r="101" spans="1:52">
      <c r="A101" s="152">
        <v>45</v>
      </c>
      <c r="B101" s="252" t="s">
        <v>572</v>
      </c>
      <c r="C101" s="259">
        <f t="shared" si="28"/>
        <v>1.097</v>
      </c>
      <c r="D101" s="152">
        <f t="shared" si="29"/>
        <v>1.085</v>
      </c>
      <c r="E101" s="152">
        <f t="shared" si="30"/>
        <v>1.0569999999999999</v>
      </c>
      <c r="F101" s="152">
        <f t="shared" si="31"/>
        <v>1.0249999999999999</v>
      </c>
      <c r="G101" s="260">
        <f t="shared" si="32"/>
        <v>1.099</v>
      </c>
      <c r="H101" s="259">
        <v>0.6</v>
      </c>
      <c r="I101" s="152">
        <v>0</v>
      </c>
      <c r="J101" s="152">
        <v>0.2</v>
      </c>
      <c r="K101" s="152">
        <v>0.2</v>
      </c>
      <c r="L101" s="152">
        <v>0</v>
      </c>
      <c r="M101" s="260">
        <f t="shared" si="33"/>
        <v>1</v>
      </c>
      <c r="N101" s="259">
        <f t="shared" si="34"/>
        <v>1.0746</v>
      </c>
      <c r="O101" s="260">
        <f t="shared" si="23"/>
        <v>443.3</v>
      </c>
      <c r="P101" s="253"/>
      <c r="Q101" s="152">
        <v>9</v>
      </c>
      <c r="R101" s="154" t="s">
        <v>572</v>
      </c>
      <c r="S101" s="152">
        <v>382</v>
      </c>
      <c r="T101" s="152">
        <v>425</v>
      </c>
      <c r="U101" s="152">
        <f t="shared" si="41"/>
        <v>425</v>
      </c>
      <c r="V101" s="152">
        <f t="shared" si="42"/>
        <v>414.3</v>
      </c>
      <c r="W101" s="44">
        <f t="shared" si="20"/>
        <v>1.097</v>
      </c>
      <c r="X101" s="152">
        <v>19</v>
      </c>
      <c r="Y101" s="152" t="s">
        <v>572</v>
      </c>
      <c r="Z101" s="152">
        <v>475</v>
      </c>
      <c r="AA101" s="152">
        <v>475</v>
      </c>
      <c r="AB101" s="152">
        <f t="shared" si="36"/>
        <v>510</v>
      </c>
      <c r="AC101" s="152">
        <f t="shared" si="43"/>
        <v>483.8</v>
      </c>
      <c r="AD101" s="250">
        <f t="shared" si="24"/>
        <v>1.085</v>
      </c>
      <c r="AE101" s="178">
        <v>17</v>
      </c>
      <c r="AF101" s="152" t="s">
        <v>572</v>
      </c>
      <c r="AG101" s="152">
        <v>483</v>
      </c>
      <c r="AH101" s="152">
        <v>483</v>
      </c>
      <c r="AI101" s="152">
        <f t="shared" si="37"/>
        <v>517</v>
      </c>
      <c r="AJ101" s="152">
        <f t="shared" si="38"/>
        <v>491.5</v>
      </c>
      <c r="AK101" s="44">
        <f t="shared" si="21"/>
        <v>1.0569999999999999</v>
      </c>
      <c r="AL101" s="152">
        <v>50</v>
      </c>
      <c r="AM101" s="152" t="s">
        <v>572</v>
      </c>
      <c r="AN101" s="152">
        <v>463</v>
      </c>
      <c r="AO101" s="152">
        <v>471</v>
      </c>
      <c r="AP101" s="152">
        <f t="shared" si="39"/>
        <v>474</v>
      </c>
      <c r="AQ101" s="152">
        <f t="shared" si="40"/>
        <v>469.8</v>
      </c>
      <c r="AR101" s="250">
        <f t="shared" si="22"/>
        <v>1.0249999999999999</v>
      </c>
      <c r="AS101" s="44"/>
      <c r="AT101" s="178"/>
      <c r="AU101" s="152" t="s">
        <v>572</v>
      </c>
      <c r="AV101" s="152">
        <v>365</v>
      </c>
      <c r="AW101" s="152">
        <v>361</v>
      </c>
      <c r="AX101" s="152">
        <f t="shared" si="44"/>
        <v>372</v>
      </c>
      <c r="AY101" s="152">
        <f t="shared" si="45"/>
        <v>364.8</v>
      </c>
      <c r="AZ101" s="44">
        <f t="shared" si="25"/>
        <v>1.099</v>
      </c>
    </row>
    <row r="102" spans="1:52">
      <c r="A102" s="152">
        <v>45</v>
      </c>
      <c r="B102" s="251" t="s">
        <v>573</v>
      </c>
      <c r="C102" s="259">
        <f t="shared" si="28"/>
        <v>1.028</v>
      </c>
      <c r="D102" s="152">
        <f t="shared" si="29"/>
        <v>1.075</v>
      </c>
      <c r="E102" s="152">
        <f t="shared" si="30"/>
        <v>1.0649999999999999</v>
      </c>
      <c r="F102" s="152">
        <f t="shared" si="31"/>
        <v>1.032</v>
      </c>
      <c r="G102" s="260">
        <f t="shared" si="32"/>
        <v>1.0549999999999999</v>
      </c>
      <c r="H102" s="259">
        <v>0.6</v>
      </c>
      <c r="I102" s="152">
        <v>0</v>
      </c>
      <c r="J102" s="152">
        <v>0.2</v>
      </c>
      <c r="K102" s="152">
        <v>0.2</v>
      </c>
      <c r="L102" s="152">
        <v>0</v>
      </c>
      <c r="M102" s="260">
        <f t="shared" si="33"/>
        <v>1</v>
      </c>
      <c r="N102" s="259">
        <f t="shared" si="34"/>
        <v>1.0362</v>
      </c>
      <c r="O102" s="260">
        <f t="shared" si="23"/>
        <v>459.3</v>
      </c>
      <c r="P102" s="253"/>
      <c r="Q102" s="152">
        <v>9</v>
      </c>
      <c r="R102" s="152" t="s">
        <v>573</v>
      </c>
      <c r="S102" s="152">
        <v>425</v>
      </c>
      <c r="T102" s="152">
        <v>425</v>
      </c>
      <c r="U102" s="152">
        <f t="shared" si="41"/>
        <v>429</v>
      </c>
      <c r="V102" s="152">
        <f t="shared" si="42"/>
        <v>426</v>
      </c>
      <c r="W102" s="44">
        <f t="shared" si="20"/>
        <v>1.028</v>
      </c>
      <c r="X102" s="152">
        <v>19</v>
      </c>
      <c r="Y102" s="152" t="s">
        <v>573</v>
      </c>
      <c r="Z102" s="152">
        <v>510</v>
      </c>
      <c r="AA102" s="152">
        <v>510</v>
      </c>
      <c r="AB102" s="152">
        <f t="shared" si="36"/>
        <v>550</v>
      </c>
      <c r="AC102" s="152">
        <f t="shared" si="43"/>
        <v>520</v>
      </c>
      <c r="AD102" s="250">
        <f t="shared" si="24"/>
        <v>1.075</v>
      </c>
      <c r="AE102" s="178">
        <v>17</v>
      </c>
      <c r="AF102" s="152" t="s">
        <v>573</v>
      </c>
      <c r="AG102" s="152">
        <v>517</v>
      </c>
      <c r="AH102" s="152">
        <v>517</v>
      </c>
      <c r="AI102" s="152">
        <f t="shared" si="37"/>
        <v>542</v>
      </c>
      <c r="AJ102" s="152">
        <f t="shared" si="38"/>
        <v>523.29999999999995</v>
      </c>
      <c r="AK102" s="44">
        <f t="shared" si="21"/>
        <v>1.0649999999999999</v>
      </c>
      <c r="AL102" s="152">
        <v>50</v>
      </c>
      <c r="AM102" s="152" t="s">
        <v>573</v>
      </c>
      <c r="AN102" s="152">
        <v>474</v>
      </c>
      <c r="AO102" s="152">
        <v>483</v>
      </c>
      <c r="AP102" s="152">
        <f t="shared" si="39"/>
        <v>499</v>
      </c>
      <c r="AQ102" s="152">
        <f t="shared" si="40"/>
        <v>484.8</v>
      </c>
      <c r="AR102" s="250">
        <f t="shared" si="22"/>
        <v>1.032</v>
      </c>
      <c r="AS102" s="44"/>
      <c r="AT102" s="178"/>
      <c r="AU102" s="152" t="s">
        <v>573</v>
      </c>
      <c r="AV102" s="152">
        <v>372</v>
      </c>
      <c r="AW102" s="152">
        <v>374</v>
      </c>
      <c r="AX102" s="152">
        <f t="shared" si="44"/>
        <v>419</v>
      </c>
      <c r="AY102" s="152">
        <f t="shared" si="45"/>
        <v>384.8</v>
      </c>
      <c r="AZ102" s="44">
        <f t="shared" si="25"/>
        <v>1.0549999999999999</v>
      </c>
    </row>
    <row r="103" spans="1:52">
      <c r="A103" s="152">
        <v>45</v>
      </c>
      <c r="B103" s="251" t="s">
        <v>574</v>
      </c>
      <c r="C103" s="259">
        <f t="shared" si="28"/>
        <v>1.0089999999999999</v>
      </c>
      <c r="D103" s="152">
        <f t="shared" si="29"/>
        <v>1.0680000000000001</v>
      </c>
      <c r="E103" s="152">
        <f t="shared" si="30"/>
        <v>1.046</v>
      </c>
      <c r="F103" s="152">
        <f t="shared" si="31"/>
        <v>1.034</v>
      </c>
      <c r="G103" s="260">
        <f t="shared" si="32"/>
        <v>1.032</v>
      </c>
      <c r="H103" s="259">
        <v>0.6</v>
      </c>
      <c r="I103" s="152">
        <v>0</v>
      </c>
      <c r="J103" s="152">
        <v>0.2</v>
      </c>
      <c r="K103" s="152">
        <v>0.2</v>
      </c>
      <c r="L103" s="152">
        <v>0</v>
      </c>
      <c r="M103" s="260">
        <f t="shared" si="33"/>
        <v>1</v>
      </c>
      <c r="N103" s="259">
        <f t="shared" si="34"/>
        <v>1.0214000000000001</v>
      </c>
      <c r="O103" s="260">
        <f t="shared" si="23"/>
        <v>469.1</v>
      </c>
      <c r="P103" s="253"/>
      <c r="Q103" s="152">
        <v>9</v>
      </c>
      <c r="R103" s="152" t="s">
        <v>574</v>
      </c>
      <c r="S103" s="152">
        <v>429</v>
      </c>
      <c r="T103" s="152">
        <v>430</v>
      </c>
      <c r="U103" s="152">
        <f t="shared" si="41"/>
        <v>430</v>
      </c>
      <c r="V103" s="152">
        <f t="shared" si="42"/>
        <v>429.8</v>
      </c>
      <c r="W103" s="44">
        <f t="shared" si="20"/>
        <v>1.0089999999999999</v>
      </c>
      <c r="X103" s="152">
        <v>19</v>
      </c>
      <c r="Y103" s="152" t="s">
        <v>574</v>
      </c>
      <c r="Z103" s="152">
        <v>550</v>
      </c>
      <c r="AA103" s="152">
        <v>550</v>
      </c>
      <c r="AB103" s="152">
        <f t="shared" si="36"/>
        <v>572</v>
      </c>
      <c r="AC103" s="152">
        <f t="shared" si="43"/>
        <v>555.5</v>
      </c>
      <c r="AD103" s="250">
        <f t="shared" si="24"/>
        <v>1.0680000000000001</v>
      </c>
      <c r="AE103" s="178">
        <v>17</v>
      </c>
      <c r="AF103" s="152" t="s">
        <v>574</v>
      </c>
      <c r="AG103" s="152">
        <v>542</v>
      </c>
      <c r="AH103" s="152">
        <v>542</v>
      </c>
      <c r="AI103" s="152">
        <f t="shared" si="37"/>
        <v>564</v>
      </c>
      <c r="AJ103" s="152">
        <f t="shared" si="38"/>
        <v>547.5</v>
      </c>
      <c r="AK103" s="44">
        <f t="shared" si="21"/>
        <v>1.046</v>
      </c>
      <c r="AL103" s="152">
        <v>50</v>
      </c>
      <c r="AM103" s="152" t="s">
        <v>574</v>
      </c>
      <c r="AN103" s="152">
        <v>499</v>
      </c>
      <c r="AO103" s="152">
        <v>502</v>
      </c>
      <c r="AP103" s="152">
        <f t="shared" si="39"/>
        <v>502</v>
      </c>
      <c r="AQ103" s="152">
        <f t="shared" si="40"/>
        <v>501.3</v>
      </c>
      <c r="AR103" s="250">
        <f t="shared" si="22"/>
        <v>1.034</v>
      </c>
      <c r="AS103" s="44"/>
      <c r="AT103" s="178"/>
      <c r="AU103" s="152" t="s">
        <v>574</v>
      </c>
      <c r="AV103" s="152">
        <v>419</v>
      </c>
      <c r="AW103" s="152">
        <v>408</v>
      </c>
      <c r="AX103" s="152">
        <f t="shared" si="44"/>
        <v>353</v>
      </c>
      <c r="AY103" s="152">
        <f t="shared" si="45"/>
        <v>397</v>
      </c>
      <c r="AZ103" s="44">
        <f t="shared" si="25"/>
        <v>1.032</v>
      </c>
    </row>
    <row r="104" spans="1:52">
      <c r="A104" s="152">
        <v>45</v>
      </c>
      <c r="B104" s="251" t="s">
        <v>575</v>
      </c>
      <c r="C104" s="259">
        <f t="shared" si="28"/>
        <v>1.0089999999999999</v>
      </c>
      <c r="D104" s="152">
        <f t="shared" si="29"/>
        <v>1.038</v>
      </c>
      <c r="E104" s="152">
        <f t="shared" si="30"/>
        <v>1.0389999999999999</v>
      </c>
      <c r="F104" s="152">
        <f t="shared" si="31"/>
        <v>1.002</v>
      </c>
      <c r="G104" s="260">
        <f t="shared" si="32"/>
        <v>0.91200000000000003</v>
      </c>
      <c r="H104" s="259">
        <v>0.6</v>
      </c>
      <c r="I104" s="152">
        <v>0</v>
      </c>
      <c r="J104" s="152">
        <v>0.2</v>
      </c>
      <c r="K104" s="152">
        <v>0.2</v>
      </c>
      <c r="L104" s="152">
        <v>0</v>
      </c>
      <c r="M104" s="260">
        <f t="shared" si="33"/>
        <v>1</v>
      </c>
      <c r="N104" s="259">
        <f t="shared" si="34"/>
        <v>1.0135999999999998</v>
      </c>
      <c r="O104" s="260">
        <f t="shared" si="23"/>
        <v>475.5</v>
      </c>
      <c r="P104" s="253"/>
      <c r="Q104" s="152">
        <v>9</v>
      </c>
      <c r="R104" s="152" t="s">
        <v>575</v>
      </c>
      <c r="S104" s="152">
        <v>430</v>
      </c>
      <c r="T104" s="152">
        <v>437</v>
      </c>
      <c r="U104" s="152">
        <f t="shared" si="41"/>
        <v>431</v>
      </c>
      <c r="V104" s="152">
        <f t="shared" si="42"/>
        <v>433.8</v>
      </c>
      <c r="W104" s="44">
        <f t="shared" si="20"/>
        <v>1.0089999999999999</v>
      </c>
      <c r="X104" s="152">
        <v>19</v>
      </c>
      <c r="Y104" s="152" t="s">
        <v>575</v>
      </c>
      <c r="Z104" s="152">
        <v>572</v>
      </c>
      <c r="AA104" s="152">
        <v>572</v>
      </c>
      <c r="AB104" s="152">
        <f t="shared" si="36"/>
        <v>590</v>
      </c>
      <c r="AC104" s="152">
        <f t="shared" si="43"/>
        <v>576.5</v>
      </c>
      <c r="AD104" s="250">
        <f t="shared" si="24"/>
        <v>1.038</v>
      </c>
      <c r="AE104" s="178">
        <v>17</v>
      </c>
      <c r="AF104" s="152" t="s">
        <v>575</v>
      </c>
      <c r="AG104" s="152">
        <v>564</v>
      </c>
      <c r="AH104" s="152">
        <v>564</v>
      </c>
      <c r="AI104" s="152">
        <f t="shared" si="37"/>
        <v>584</v>
      </c>
      <c r="AJ104" s="152">
        <f t="shared" si="38"/>
        <v>569</v>
      </c>
      <c r="AK104" s="44">
        <f t="shared" si="21"/>
        <v>1.0389999999999999</v>
      </c>
      <c r="AL104" s="152">
        <v>50</v>
      </c>
      <c r="AM104" s="152" t="s">
        <v>575</v>
      </c>
      <c r="AN104" s="152">
        <v>502</v>
      </c>
      <c r="AO104" s="152">
        <v>501</v>
      </c>
      <c r="AP104" s="152">
        <f t="shared" si="39"/>
        <v>505</v>
      </c>
      <c r="AQ104" s="152">
        <f t="shared" si="40"/>
        <v>502.3</v>
      </c>
      <c r="AR104" s="250">
        <f t="shared" si="22"/>
        <v>1.002</v>
      </c>
      <c r="AS104" s="44"/>
      <c r="AT104" s="178"/>
      <c r="AU104" s="152" t="s">
        <v>575</v>
      </c>
      <c r="AV104" s="152">
        <v>353</v>
      </c>
      <c r="AW104" s="152">
        <v>363</v>
      </c>
      <c r="AX104" s="152">
        <f t="shared" si="44"/>
        <v>369</v>
      </c>
      <c r="AY104" s="152">
        <f t="shared" si="45"/>
        <v>362</v>
      </c>
      <c r="AZ104" s="44">
        <f t="shared" si="25"/>
        <v>0.91200000000000003</v>
      </c>
    </row>
    <row r="105" spans="1:52">
      <c r="A105" s="152">
        <v>45</v>
      </c>
      <c r="B105" s="251" t="s">
        <v>576</v>
      </c>
      <c r="C105" s="259">
        <f t="shared" si="28"/>
        <v>1.0089999999999999</v>
      </c>
      <c r="D105" s="152">
        <f t="shared" si="29"/>
        <v>1.0289999999999999</v>
      </c>
      <c r="E105" s="152">
        <f t="shared" si="30"/>
        <v>1.032</v>
      </c>
      <c r="F105" s="152">
        <f t="shared" si="31"/>
        <v>1.0269999999999999</v>
      </c>
      <c r="G105" s="260">
        <f t="shared" si="32"/>
        <v>1.077</v>
      </c>
      <c r="H105" s="259">
        <v>0.6</v>
      </c>
      <c r="I105" s="152">
        <v>0</v>
      </c>
      <c r="J105" s="152">
        <v>0.2</v>
      </c>
      <c r="K105" s="152">
        <v>0.2</v>
      </c>
      <c r="L105" s="152">
        <v>0</v>
      </c>
      <c r="M105" s="260">
        <f t="shared" si="33"/>
        <v>1</v>
      </c>
      <c r="N105" s="259">
        <f t="shared" si="34"/>
        <v>1.0171999999999999</v>
      </c>
      <c r="O105" s="260">
        <f t="shared" si="23"/>
        <v>483.7</v>
      </c>
      <c r="P105" s="253"/>
      <c r="Q105" s="152">
        <v>9</v>
      </c>
      <c r="R105" s="152" t="s">
        <v>576</v>
      </c>
      <c r="S105" s="152">
        <v>431</v>
      </c>
      <c r="T105" s="152">
        <v>439</v>
      </c>
      <c r="U105" s="152">
        <f t="shared" si="41"/>
        <v>441</v>
      </c>
      <c r="V105" s="152">
        <f t="shared" si="42"/>
        <v>437.5</v>
      </c>
      <c r="W105" s="44">
        <f t="shared" si="20"/>
        <v>1.0089999999999999</v>
      </c>
      <c r="X105" s="152">
        <v>19</v>
      </c>
      <c r="Y105" s="152" t="s">
        <v>576</v>
      </c>
      <c r="Z105" s="152">
        <v>590</v>
      </c>
      <c r="AA105" s="152">
        <v>590</v>
      </c>
      <c r="AB105" s="152">
        <f t="shared" si="36"/>
        <v>604</v>
      </c>
      <c r="AC105" s="152">
        <f t="shared" si="43"/>
        <v>593.5</v>
      </c>
      <c r="AD105" s="250">
        <f t="shared" si="24"/>
        <v>1.0289999999999999</v>
      </c>
      <c r="AE105" s="178">
        <v>17</v>
      </c>
      <c r="AF105" s="152" t="s">
        <v>576</v>
      </c>
      <c r="AG105" s="152">
        <v>584</v>
      </c>
      <c r="AH105" s="152">
        <v>584</v>
      </c>
      <c r="AI105" s="152">
        <f t="shared" si="37"/>
        <v>596</v>
      </c>
      <c r="AJ105" s="152">
        <f t="shared" si="38"/>
        <v>587</v>
      </c>
      <c r="AK105" s="44">
        <f t="shared" si="21"/>
        <v>1.032</v>
      </c>
      <c r="AL105" s="152">
        <v>50</v>
      </c>
      <c r="AM105" s="152" t="s">
        <v>576</v>
      </c>
      <c r="AN105" s="152">
        <v>505</v>
      </c>
      <c r="AO105" s="152">
        <v>516</v>
      </c>
      <c r="AP105" s="152">
        <f t="shared" si="39"/>
        <v>527</v>
      </c>
      <c r="AQ105" s="152">
        <f t="shared" si="40"/>
        <v>516</v>
      </c>
      <c r="AR105" s="250">
        <f t="shared" si="22"/>
        <v>1.0269999999999999</v>
      </c>
      <c r="AS105" s="44"/>
      <c r="AT105" s="178"/>
      <c r="AU105" s="152" t="s">
        <v>576</v>
      </c>
      <c r="AV105" s="152">
        <v>369</v>
      </c>
      <c r="AW105" s="152">
        <v>389</v>
      </c>
      <c r="AX105" s="152">
        <f t="shared" si="44"/>
        <v>412</v>
      </c>
      <c r="AY105" s="152">
        <f t="shared" si="45"/>
        <v>389.8</v>
      </c>
      <c r="AZ105" s="44">
        <f t="shared" si="25"/>
        <v>1.077</v>
      </c>
    </row>
    <row r="106" spans="1:52">
      <c r="A106" s="152">
        <v>45</v>
      </c>
      <c r="B106" s="251" t="s">
        <v>577</v>
      </c>
      <c r="C106" s="259">
        <f t="shared" si="28"/>
        <v>1.0049999999999999</v>
      </c>
      <c r="D106" s="152">
        <f t="shared" si="29"/>
        <v>1.018</v>
      </c>
      <c r="E106" s="152">
        <f t="shared" si="30"/>
        <v>1.0189999999999999</v>
      </c>
      <c r="F106" s="152">
        <f t="shared" si="31"/>
        <v>1.0429999999999999</v>
      </c>
      <c r="G106" s="260">
        <f t="shared" si="32"/>
        <v>1.044</v>
      </c>
      <c r="H106" s="259">
        <v>0.6</v>
      </c>
      <c r="I106" s="152">
        <v>0</v>
      </c>
      <c r="J106" s="152">
        <v>0.2</v>
      </c>
      <c r="K106" s="152">
        <v>0.2</v>
      </c>
      <c r="L106" s="152">
        <v>0</v>
      </c>
      <c r="M106" s="260">
        <f t="shared" si="33"/>
        <v>1</v>
      </c>
      <c r="N106" s="259">
        <f t="shared" si="34"/>
        <v>1.0153999999999999</v>
      </c>
      <c r="O106" s="260">
        <f t="shared" si="23"/>
        <v>491.1</v>
      </c>
      <c r="P106" s="253"/>
      <c r="Q106" s="152">
        <v>9</v>
      </c>
      <c r="R106" s="152" t="s">
        <v>577</v>
      </c>
      <c r="S106" s="152">
        <v>441</v>
      </c>
      <c r="T106" s="152">
        <v>441</v>
      </c>
      <c r="U106" s="152">
        <f t="shared" si="41"/>
        <v>436</v>
      </c>
      <c r="V106" s="152">
        <f t="shared" si="42"/>
        <v>439.8</v>
      </c>
      <c r="W106" s="44">
        <f t="shared" si="20"/>
        <v>1.0049999999999999</v>
      </c>
      <c r="X106" s="152">
        <v>19</v>
      </c>
      <c r="Y106" s="152" t="s">
        <v>577</v>
      </c>
      <c r="Z106" s="152">
        <v>604</v>
      </c>
      <c r="AA106" s="152">
        <v>604</v>
      </c>
      <c r="AB106" s="152">
        <f t="shared" si="36"/>
        <v>604</v>
      </c>
      <c r="AC106" s="152">
        <f t="shared" si="43"/>
        <v>604</v>
      </c>
      <c r="AD106" s="250">
        <f t="shared" si="24"/>
        <v>1.018</v>
      </c>
      <c r="AE106" s="178">
        <v>17</v>
      </c>
      <c r="AF106" s="152" t="s">
        <v>577</v>
      </c>
      <c r="AG106" s="152">
        <v>596</v>
      </c>
      <c r="AH106" s="152">
        <v>596</v>
      </c>
      <c r="AI106" s="152">
        <f t="shared" si="37"/>
        <v>605</v>
      </c>
      <c r="AJ106" s="152">
        <f t="shared" si="38"/>
        <v>598.29999999999995</v>
      </c>
      <c r="AK106" s="44">
        <f t="shared" si="21"/>
        <v>1.0189999999999999</v>
      </c>
      <c r="AL106" s="152">
        <v>50</v>
      </c>
      <c r="AM106" s="152" t="s">
        <v>577</v>
      </c>
      <c r="AN106" s="152">
        <v>527</v>
      </c>
      <c r="AO106" s="152">
        <v>539</v>
      </c>
      <c r="AP106" s="152">
        <f t="shared" si="39"/>
        <v>547</v>
      </c>
      <c r="AQ106" s="152">
        <f t="shared" si="40"/>
        <v>538</v>
      </c>
      <c r="AR106" s="250">
        <f t="shared" si="22"/>
        <v>1.0429999999999999</v>
      </c>
      <c r="AS106" s="44"/>
      <c r="AT106" s="178"/>
      <c r="AU106" s="152" t="s">
        <v>577</v>
      </c>
      <c r="AV106" s="152">
        <v>412</v>
      </c>
      <c r="AW106" s="152">
        <v>412</v>
      </c>
      <c r="AX106" s="152">
        <f t="shared" si="44"/>
        <v>391</v>
      </c>
      <c r="AY106" s="152">
        <f t="shared" si="45"/>
        <v>406.8</v>
      </c>
      <c r="AZ106" s="44">
        <f t="shared" si="25"/>
        <v>1.044</v>
      </c>
    </row>
    <row r="107" spans="1:52">
      <c r="A107" s="152">
        <v>45</v>
      </c>
      <c r="B107" s="251" t="s">
        <v>578</v>
      </c>
      <c r="C107" s="259">
        <f t="shared" si="28"/>
        <v>0.99399999999999999</v>
      </c>
      <c r="D107" s="152">
        <f t="shared" si="29"/>
        <v>1.0069999999999999</v>
      </c>
      <c r="E107" s="152">
        <f t="shared" si="30"/>
        <v>1.018</v>
      </c>
      <c r="F107" s="152">
        <f t="shared" si="31"/>
        <v>1.0249999999999999</v>
      </c>
      <c r="G107" s="260">
        <f t="shared" si="32"/>
        <v>0.95699999999999996</v>
      </c>
      <c r="H107" s="259">
        <v>0.6</v>
      </c>
      <c r="I107" s="152">
        <v>0</v>
      </c>
      <c r="J107" s="152">
        <v>0.2</v>
      </c>
      <c r="K107" s="152">
        <v>0.2</v>
      </c>
      <c r="L107" s="152">
        <v>0</v>
      </c>
      <c r="M107" s="260">
        <f t="shared" si="33"/>
        <v>1</v>
      </c>
      <c r="N107" s="259">
        <f t="shared" si="34"/>
        <v>1.0049999999999999</v>
      </c>
      <c r="O107" s="260">
        <f t="shared" si="23"/>
        <v>493.6</v>
      </c>
      <c r="P107" s="253"/>
      <c r="Q107" s="152">
        <v>9</v>
      </c>
      <c r="R107" s="152" t="s">
        <v>578</v>
      </c>
      <c r="S107" s="152">
        <v>436</v>
      </c>
      <c r="T107" s="152">
        <v>436</v>
      </c>
      <c r="U107" s="152">
        <f t="shared" si="41"/>
        <v>441</v>
      </c>
      <c r="V107" s="152">
        <f t="shared" si="42"/>
        <v>437.3</v>
      </c>
      <c r="W107" s="44">
        <f t="shared" si="20"/>
        <v>0.99399999999999999</v>
      </c>
      <c r="X107" s="152">
        <v>19</v>
      </c>
      <c r="Y107" s="152" t="s">
        <v>578</v>
      </c>
      <c r="Z107" s="152">
        <v>604</v>
      </c>
      <c r="AA107" s="152">
        <v>604</v>
      </c>
      <c r="AB107" s="152">
        <f t="shared" si="36"/>
        <v>620</v>
      </c>
      <c r="AC107" s="152">
        <f t="shared" si="43"/>
        <v>608</v>
      </c>
      <c r="AD107" s="250">
        <f t="shared" si="24"/>
        <v>1.0069999999999999</v>
      </c>
      <c r="AE107" s="178">
        <v>17</v>
      </c>
      <c r="AF107" s="152" t="s">
        <v>578</v>
      </c>
      <c r="AG107" s="152">
        <v>605</v>
      </c>
      <c r="AH107" s="152">
        <v>605</v>
      </c>
      <c r="AI107" s="152">
        <f t="shared" si="37"/>
        <v>620</v>
      </c>
      <c r="AJ107" s="152">
        <f t="shared" si="38"/>
        <v>608.79999999999995</v>
      </c>
      <c r="AK107" s="44">
        <f t="shared" si="21"/>
        <v>1.018</v>
      </c>
      <c r="AL107" s="152">
        <v>50</v>
      </c>
      <c r="AM107" s="152" t="s">
        <v>578</v>
      </c>
      <c r="AN107" s="152">
        <v>547</v>
      </c>
      <c r="AO107" s="152">
        <v>552</v>
      </c>
      <c r="AP107" s="152">
        <f t="shared" si="39"/>
        <v>554</v>
      </c>
      <c r="AQ107" s="152">
        <f t="shared" si="40"/>
        <v>551.29999999999995</v>
      </c>
      <c r="AR107" s="250">
        <f t="shared" si="22"/>
        <v>1.0249999999999999</v>
      </c>
      <c r="AS107" s="44"/>
      <c r="AT107" s="178"/>
      <c r="AU107" s="152" t="s">
        <v>578</v>
      </c>
      <c r="AV107" s="152">
        <v>391</v>
      </c>
      <c r="AW107" s="152">
        <v>392</v>
      </c>
      <c r="AX107" s="152">
        <f t="shared" si="44"/>
        <v>383</v>
      </c>
      <c r="AY107" s="152">
        <f t="shared" si="45"/>
        <v>389.5</v>
      </c>
      <c r="AZ107" s="44">
        <f t="shared" si="25"/>
        <v>0.95699999999999996</v>
      </c>
    </row>
    <row r="108" spans="1:52">
      <c r="A108" s="152">
        <v>45</v>
      </c>
      <c r="B108" s="251" t="s">
        <v>579</v>
      </c>
      <c r="C108" s="259">
        <f t="shared" si="28"/>
        <v>1.0289999999999999</v>
      </c>
      <c r="D108" s="152">
        <f t="shared" si="29"/>
        <v>1.03</v>
      </c>
      <c r="E108" s="152">
        <f t="shared" si="30"/>
        <v>1.0269999999999999</v>
      </c>
      <c r="F108" s="152">
        <f t="shared" si="31"/>
        <v>1.0169999999999999</v>
      </c>
      <c r="G108" s="260">
        <f t="shared" si="32"/>
        <v>0.98599999999999999</v>
      </c>
      <c r="H108" s="259">
        <v>0.6</v>
      </c>
      <c r="I108" s="152">
        <v>0</v>
      </c>
      <c r="J108" s="152">
        <v>0.2</v>
      </c>
      <c r="K108" s="152">
        <v>0.2</v>
      </c>
      <c r="L108" s="152">
        <v>0</v>
      </c>
      <c r="M108" s="260">
        <f t="shared" si="33"/>
        <v>1</v>
      </c>
      <c r="N108" s="259">
        <f t="shared" si="34"/>
        <v>1.0262</v>
      </c>
      <c r="O108" s="260">
        <f t="shared" si="23"/>
        <v>506.5</v>
      </c>
      <c r="P108" s="253"/>
      <c r="Q108" s="152">
        <v>9</v>
      </c>
      <c r="R108" s="152" t="s">
        <v>579</v>
      </c>
      <c r="S108" s="152">
        <v>441</v>
      </c>
      <c r="T108" s="152">
        <v>452</v>
      </c>
      <c r="U108" s="152">
        <f t="shared" si="41"/>
        <v>455</v>
      </c>
      <c r="V108" s="152">
        <f t="shared" si="42"/>
        <v>450</v>
      </c>
      <c r="W108" s="44">
        <f t="shared" si="20"/>
        <v>1.0289999999999999</v>
      </c>
      <c r="X108" s="152">
        <v>19</v>
      </c>
      <c r="Y108" s="152" t="s">
        <v>579</v>
      </c>
      <c r="Z108" s="152">
        <v>620</v>
      </c>
      <c r="AA108" s="152">
        <v>620</v>
      </c>
      <c r="AB108" s="152">
        <f t="shared" si="36"/>
        <v>644</v>
      </c>
      <c r="AC108" s="152">
        <f t="shared" si="43"/>
        <v>626</v>
      </c>
      <c r="AD108" s="250">
        <f t="shared" si="24"/>
        <v>1.03</v>
      </c>
      <c r="AE108" s="178">
        <v>17</v>
      </c>
      <c r="AF108" s="152" t="s">
        <v>579</v>
      </c>
      <c r="AG108" s="152">
        <v>620</v>
      </c>
      <c r="AH108" s="152">
        <v>620</v>
      </c>
      <c r="AI108" s="152">
        <f t="shared" si="37"/>
        <v>640</v>
      </c>
      <c r="AJ108" s="152">
        <f t="shared" si="38"/>
        <v>625</v>
      </c>
      <c r="AK108" s="44">
        <f t="shared" si="21"/>
        <v>1.0269999999999999</v>
      </c>
      <c r="AL108" s="152">
        <v>50</v>
      </c>
      <c r="AM108" s="152" t="s">
        <v>579</v>
      </c>
      <c r="AN108" s="152">
        <v>554</v>
      </c>
      <c r="AO108" s="152">
        <v>562</v>
      </c>
      <c r="AP108" s="152">
        <f t="shared" si="39"/>
        <v>564</v>
      </c>
      <c r="AQ108" s="152">
        <f t="shared" si="40"/>
        <v>560.5</v>
      </c>
      <c r="AR108" s="250">
        <f t="shared" si="22"/>
        <v>1.0169999999999999</v>
      </c>
      <c r="AS108" s="44"/>
      <c r="AT108" s="178"/>
      <c r="AU108" s="152" t="s">
        <v>579</v>
      </c>
      <c r="AV108" s="152">
        <v>383</v>
      </c>
      <c r="AW108" s="152">
        <v>383</v>
      </c>
      <c r="AX108" s="152">
        <f t="shared" si="44"/>
        <v>387</v>
      </c>
      <c r="AY108" s="152">
        <f t="shared" si="45"/>
        <v>384</v>
      </c>
      <c r="AZ108" s="44">
        <f t="shared" si="25"/>
        <v>0.98599999999999999</v>
      </c>
    </row>
    <row r="109" spans="1:52">
      <c r="A109" s="152">
        <v>45</v>
      </c>
      <c r="B109" s="251" t="s">
        <v>580</v>
      </c>
      <c r="C109" s="259">
        <f t="shared" si="28"/>
        <v>1.0269999999999999</v>
      </c>
      <c r="D109" s="152">
        <f t="shared" si="29"/>
        <v>1.036</v>
      </c>
      <c r="E109" s="152">
        <f t="shared" si="30"/>
        <v>1.032</v>
      </c>
      <c r="F109" s="152">
        <f t="shared" si="31"/>
        <v>1.012</v>
      </c>
      <c r="G109" s="260">
        <f t="shared" si="32"/>
        <v>1.0089999999999999</v>
      </c>
      <c r="H109" s="259">
        <v>0.6</v>
      </c>
      <c r="I109" s="152">
        <v>0</v>
      </c>
      <c r="J109" s="152">
        <v>0.2</v>
      </c>
      <c r="K109" s="152">
        <v>0.2</v>
      </c>
      <c r="L109" s="152">
        <v>0</v>
      </c>
      <c r="M109" s="260">
        <f t="shared" si="33"/>
        <v>1</v>
      </c>
      <c r="N109" s="259">
        <f t="shared" si="34"/>
        <v>1.0249999999999999</v>
      </c>
      <c r="O109" s="260">
        <f t="shared" si="23"/>
        <v>519.20000000000005</v>
      </c>
      <c r="P109" s="253"/>
      <c r="Q109" s="152">
        <v>9</v>
      </c>
      <c r="R109" s="152" t="s">
        <v>580</v>
      </c>
      <c r="S109" s="152">
        <v>455</v>
      </c>
      <c r="T109" s="152">
        <v>461</v>
      </c>
      <c r="U109" s="152">
        <f t="shared" si="41"/>
        <v>471</v>
      </c>
      <c r="V109" s="152">
        <f t="shared" si="42"/>
        <v>462</v>
      </c>
      <c r="W109" s="44">
        <f t="shared" si="20"/>
        <v>1.0269999999999999</v>
      </c>
      <c r="X109" s="152">
        <v>19</v>
      </c>
      <c r="Y109" s="152" t="s">
        <v>580</v>
      </c>
      <c r="Z109" s="152">
        <v>644</v>
      </c>
      <c r="AA109" s="152">
        <v>644</v>
      </c>
      <c r="AB109" s="152">
        <f t="shared" si="36"/>
        <v>661</v>
      </c>
      <c r="AC109" s="152">
        <f t="shared" si="43"/>
        <v>648.29999999999995</v>
      </c>
      <c r="AD109" s="250">
        <f t="shared" si="24"/>
        <v>1.036</v>
      </c>
      <c r="AE109" s="178">
        <v>17</v>
      </c>
      <c r="AF109" s="152" t="s">
        <v>580</v>
      </c>
      <c r="AG109" s="152">
        <v>640</v>
      </c>
      <c r="AH109" s="152">
        <v>640</v>
      </c>
      <c r="AI109" s="152">
        <f t="shared" si="37"/>
        <v>659</v>
      </c>
      <c r="AJ109" s="152">
        <f t="shared" si="38"/>
        <v>644.79999999999995</v>
      </c>
      <c r="AK109" s="44">
        <f t="shared" si="21"/>
        <v>1.032</v>
      </c>
      <c r="AL109" s="152">
        <v>50</v>
      </c>
      <c r="AM109" s="152" t="s">
        <v>580</v>
      </c>
      <c r="AN109" s="152">
        <v>564</v>
      </c>
      <c r="AO109" s="152">
        <v>568</v>
      </c>
      <c r="AP109" s="152">
        <f t="shared" si="39"/>
        <v>570</v>
      </c>
      <c r="AQ109" s="152">
        <f t="shared" si="40"/>
        <v>567.5</v>
      </c>
      <c r="AR109" s="250">
        <f t="shared" si="22"/>
        <v>1.012</v>
      </c>
      <c r="AS109" s="44"/>
      <c r="AT109" s="178"/>
      <c r="AU109" s="152" t="s">
        <v>580</v>
      </c>
      <c r="AV109" s="152">
        <v>387</v>
      </c>
      <c r="AW109" s="152">
        <v>387</v>
      </c>
      <c r="AX109" s="152">
        <f t="shared" si="44"/>
        <v>388</v>
      </c>
      <c r="AY109" s="152">
        <f t="shared" si="45"/>
        <v>387.3</v>
      </c>
      <c r="AZ109" s="44">
        <f t="shared" si="25"/>
        <v>1.0089999999999999</v>
      </c>
    </row>
    <row r="110" spans="1:52">
      <c r="A110" s="152">
        <v>45</v>
      </c>
      <c r="B110" s="251">
        <v>2016</v>
      </c>
      <c r="C110" s="259">
        <f t="shared" si="28"/>
        <v>1.0249999999999999</v>
      </c>
      <c r="D110" s="152">
        <f t="shared" si="29"/>
        <v>1.0249999999999999</v>
      </c>
      <c r="E110" s="152">
        <f t="shared" si="30"/>
        <v>1.0269999999999999</v>
      </c>
      <c r="F110" s="152">
        <f t="shared" si="31"/>
        <v>1.01</v>
      </c>
      <c r="G110" s="260">
        <f t="shared" si="32"/>
        <v>1.0009999999999999</v>
      </c>
      <c r="H110" s="259">
        <v>0.6</v>
      </c>
      <c r="I110" s="152">
        <v>0</v>
      </c>
      <c r="J110" s="152">
        <v>0.2</v>
      </c>
      <c r="K110" s="152">
        <v>0.2</v>
      </c>
      <c r="L110" s="152">
        <v>0</v>
      </c>
      <c r="M110" s="260">
        <f t="shared" si="33"/>
        <v>1</v>
      </c>
      <c r="N110" s="259">
        <f t="shared" si="34"/>
        <v>1.0224</v>
      </c>
      <c r="O110" s="260">
        <f t="shared" si="23"/>
        <v>530.79999999999995</v>
      </c>
      <c r="P110" s="253"/>
      <c r="Q110" s="152">
        <v>9</v>
      </c>
      <c r="R110" s="152">
        <v>2016</v>
      </c>
      <c r="S110" s="152">
        <v>471</v>
      </c>
      <c r="T110" s="152">
        <v>471</v>
      </c>
      <c r="U110" s="152">
        <f t="shared" si="41"/>
        <v>481</v>
      </c>
      <c r="V110" s="152">
        <f t="shared" si="42"/>
        <v>473.5</v>
      </c>
      <c r="W110" s="44">
        <f t="shared" si="20"/>
        <v>1.0249999999999999</v>
      </c>
      <c r="X110" s="152">
        <v>19</v>
      </c>
      <c r="Y110" s="152">
        <v>2016</v>
      </c>
      <c r="Z110" s="152">
        <v>661</v>
      </c>
      <c r="AA110" s="152">
        <v>661</v>
      </c>
      <c r="AB110" s="152">
        <f t="shared" si="36"/>
        <v>674</v>
      </c>
      <c r="AC110" s="152">
        <f t="shared" si="43"/>
        <v>664.3</v>
      </c>
      <c r="AD110" s="250">
        <f t="shared" si="24"/>
        <v>1.0249999999999999</v>
      </c>
      <c r="AE110" s="178">
        <v>17</v>
      </c>
      <c r="AF110" s="151">
        <v>2016</v>
      </c>
      <c r="AG110" s="151">
        <v>659</v>
      </c>
      <c r="AH110" s="151">
        <v>659</v>
      </c>
      <c r="AI110" s="152">
        <f t="shared" si="37"/>
        <v>673</v>
      </c>
      <c r="AJ110" s="152">
        <f t="shared" si="38"/>
        <v>662.5</v>
      </c>
      <c r="AK110" s="44">
        <f t="shared" si="21"/>
        <v>1.0269999999999999</v>
      </c>
      <c r="AL110" s="152">
        <v>50</v>
      </c>
      <c r="AM110" s="152">
        <v>2016</v>
      </c>
      <c r="AN110" s="152">
        <v>570</v>
      </c>
      <c r="AO110" s="152">
        <v>574</v>
      </c>
      <c r="AP110" s="152">
        <f t="shared" si="39"/>
        <v>575</v>
      </c>
      <c r="AQ110" s="152">
        <f t="shared" si="40"/>
        <v>573.29999999999995</v>
      </c>
      <c r="AR110" s="250">
        <f t="shared" si="22"/>
        <v>1.01</v>
      </c>
      <c r="AS110" s="44"/>
      <c r="AT110" s="178"/>
      <c r="AU110" s="151">
        <v>2016</v>
      </c>
      <c r="AV110" s="151">
        <v>388</v>
      </c>
      <c r="AW110" s="151">
        <v>388</v>
      </c>
      <c r="AX110" s="152">
        <f t="shared" si="44"/>
        <v>387</v>
      </c>
      <c r="AY110" s="152">
        <f t="shared" si="45"/>
        <v>387.8</v>
      </c>
      <c r="AZ110" s="44">
        <f t="shared" si="25"/>
        <v>1.0009999999999999</v>
      </c>
    </row>
    <row r="111" spans="1:52">
      <c r="A111" s="152">
        <v>45</v>
      </c>
      <c r="B111" s="251">
        <v>2017</v>
      </c>
      <c r="C111" s="259">
        <f t="shared" si="28"/>
        <v>1.024</v>
      </c>
      <c r="D111" s="152">
        <f t="shared" si="29"/>
        <v>1.026</v>
      </c>
      <c r="E111" s="152">
        <f t="shared" si="30"/>
        <v>1.0249999999999999</v>
      </c>
      <c r="F111" s="152">
        <f t="shared" si="31"/>
        <v>1.0089999999999999</v>
      </c>
      <c r="G111" s="260">
        <f t="shared" si="32"/>
        <v>1.004</v>
      </c>
      <c r="H111" s="259">
        <v>0.6</v>
      </c>
      <c r="I111" s="152">
        <v>0</v>
      </c>
      <c r="J111" s="152">
        <v>0.2</v>
      </c>
      <c r="K111" s="152">
        <v>0.2</v>
      </c>
      <c r="L111" s="152">
        <v>0</v>
      </c>
      <c r="M111" s="260">
        <f t="shared" si="33"/>
        <v>1</v>
      </c>
      <c r="N111" s="259">
        <f t="shared" si="34"/>
        <v>1.0211999999999999</v>
      </c>
      <c r="O111" s="260">
        <f t="shared" si="23"/>
        <v>542.1</v>
      </c>
      <c r="P111" s="253"/>
      <c r="Q111" s="152">
        <v>9</v>
      </c>
      <c r="R111" s="152">
        <v>2017</v>
      </c>
      <c r="S111" s="152">
        <v>481</v>
      </c>
      <c r="T111" s="152">
        <v>485</v>
      </c>
      <c r="U111" s="152">
        <f>S112</f>
        <v>488</v>
      </c>
      <c r="V111" s="152">
        <f t="shared" si="42"/>
        <v>484.8</v>
      </c>
      <c r="W111" s="44">
        <f t="shared" si="20"/>
        <v>1.024</v>
      </c>
      <c r="X111" s="152">
        <v>19</v>
      </c>
      <c r="Y111" s="10">
        <v>2017</v>
      </c>
      <c r="Z111" s="179">
        <v>674</v>
      </c>
      <c r="AA111" s="179">
        <v>674</v>
      </c>
      <c r="AB111" s="152">
        <f t="shared" si="36"/>
        <v>705</v>
      </c>
      <c r="AC111" s="152">
        <f t="shared" si="43"/>
        <v>681.8</v>
      </c>
      <c r="AD111" s="250">
        <f t="shared" si="24"/>
        <v>1.026</v>
      </c>
      <c r="AE111" s="178">
        <v>17</v>
      </c>
      <c r="AF111">
        <v>2017</v>
      </c>
      <c r="AG111" s="179">
        <v>673</v>
      </c>
      <c r="AH111" s="179">
        <v>673</v>
      </c>
      <c r="AI111" s="152">
        <f t="shared" si="37"/>
        <v>696</v>
      </c>
      <c r="AJ111" s="152">
        <f t="shared" si="38"/>
        <v>678.8</v>
      </c>
      <c r="AK111" s="44">
        <f t="shared" si="21"/>
        <v>1.0249999999999999</v>
      </c>
      <c r="AL111" s="152">
        <v>50</v>
      </c>
      <c r="AM111" s="10">
        <v>2017</v>
      </c>
      <c r="AN111" s="179">
        <v>575</v>
      </c>
      <c r="AO111" s="179">
        <v>579</v>
      </c>
      <c r="AP111" s="152">
        <f t="shared" si="39"/>
        <v>580</v>
      </c>
      <c r="AQ111" s="152">
        <f t="shared" si="40"/>
        <v>578.29999999999995</v>
      </c>
      <c r="AR111" s="250">
        <f t="shared" si="22"/>
        <v>1.0089999999999999</v>
      </c>
      <c r="AS111" s="44"/>
      <c r="AT111" s="178"/>
      <c r="AU111" s="120">
        <v>2017</v>
      </c>
      <c r="AV111" s="120">
        <v>387</v>
      </c>
      <c r="AW111" s="120">
        <v>387</v>
      </c>
      <c r="AX111" s="152">
        <f t="shared" si="44"/>
        <v>397</v>
      </c>
      <c r="AY111" s="152">
        <f t="shared" si="45"/>
        <v>389.5</v>
      </c>
      <c r="AZ111" s="44">
        <f t="shared" si="25"/>
        <v>1.004</v>
      </c>
    </row>
    <row r="112" spans="1:52">
      <c r="A112" s="152">
        <v>45</v>
      </c>
      <c r="B112" s="251">
        <v>2018</v>
      </c>
      <c r="C112" s="261">
        <f t="shared" si="28"/>
        <v>1.0069999999999999</v>
      </c>
      <c r="D112" s="262">
        <f t="shared" si="29"/>
        <v>1.034</v>
      </c>
      <c r="E112" s="262">
        <f t="shared" si="30"/>
        <v>1.0249999999999999</v>
      </c>
      <c r="F112" s="262">
        <f t="shared" si="31"/>
        <v>1.0029999999999999</v>
      </c>
      <c r="G112" s="263">
        <f t="shared" si="32"/>
        <v>1.0189999999999999</v>
      </c>
      <c r="H112" s="259">
        <v>0.6</v>
      </c>
      <c r="I112" s="152">
        <v>0</v>
      </c>
      <c r="J112" s="152">
        <v>0.2</v>
      </c>
      <c r="K112" s="152">
        <v>0.2</v>
      </c>
      <c r="L112" s="152">
        <v>0</v>
      </c>
      <c r="M112" s="263">
        <f t="shared" si="33"/>
        <v>1</v>
      </c>
      <c r="N112" s="261">
        <f t="shared" si="34"/>
        <v>1.0097999999999998</v>
      </c>
      <c r="O112" s="263">
        <f t="shared" si="23"/>
        <v>547.4</v>
      </c>
      <c r="P112" s="253"/>
      <c r="Q112" s="152">
        <v>9</v>
      </c>
      <c r="R112" s="152">
        <v>2017</v>
      </c>
      <c r="S112" s="152">
        <v>488</v>
      </c>
      <c r="T112" s="152"/>
      <c r="U112" s="152"/>
      <c r="V112" s="152">
        <f>S112</f>
        <v>488</v>
      </c>
      <c r="W112" s="44">
        <f t="shared" si="20"/>
        <v>1.0069999999999999</v>
      </c>
      <c r="X112" s="152">
        <v>19</v>
      </c>
      <c r="Y112" s="10">
        <v>2018</v>
      </c>
      <c r="Z112" s="179">
        <v>705</v>
      </c>
      <c r="AC112" s="179">
        <f>Z112</f>
        <v>705</v>
      </c>
      <c r="AD112" s="250">
        <f t="shared" si="24"/>
        <v>1.034</v>
      </c>
      <c r="AE112" s="178">
        <v>17</v>
      </c>
      <c r="AF112">
        <v>2018</v>
      </c>
      <c r="AG112" s="179">
        <v>696</v>
      </c>
      <c r="AJ112" s="179">
        <f>AG112</f>
        <v>696</v>
      </c>
      <c r="AK112" s="44">
        <f t="shared" si="21"/>
        <v>1.0249999999999999</v>
      </c>
      <c r="AL112" s="152">
        <v>50</v>
      </c>
      <c r="AM112" s="10">
        <v>2018</v>
      </c>
      <c r="AN112" s="179">
        <v>580</v>
      </c>
      <c r="AQ112" s="179">
        <f>AN112</f>
        <v>580</v>
      </c>
      <c r="AR112" s="250">
        <f t="shared" si="22"/>
        <v>1.0029999999999999</v>
      </c>
      <c r="AS112" s="44"/>
      <c r="AT112" s="178"/>
      <c r="AU112" s="120">
        <v>2018</v>
      </c>
      <c r="AV112" s="120">
        <v>397</v>
      </c>
      <c r="AW112" s="120"/>
      <c r="AX112" s="120"/>
      <c r="AY112" s="120">
        <f>AV112</f>
        <v>397</v>
      </c>
      <c r="AZ112" s="44">
        <f t="shared" si="25"/>
        <v>1.0189999999999999</v>
      </c>
    </row>
  </sheetData>
  <mergeCells count="3">
    <mergeCell ref="C4:G4"/>
    <mergeCell ref="H4:M4"/>
    <mergeCell ref="N4:O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173"/>
  <sheetViews>
    <sheetView topLeftCell="A4485" workbookViewId="0">
      <selection activeCell="F4503" sqref="F4503"/>
    </sheetView>
  </sheetViews>
  <sheetFormatPr defaultRowHeight="15"/>
  <cols>
    <col min="5" max="5" width="10.28515625" customWidth="1"/>
    <col min="7" max="7" width="13.140625" customWidth="1"/>
    <col min="261" max="261" width="10.28515625" customWidth="1"/>
    <col min="263" max="263" width="13.140625" customWidth="1"/>
    <col min="517" max="517" width="10.28515625" customWidth="1"/>
    <col min="519" max="519" width="13.140625" customWidth="1"/>
    <col min="773" max="773" width="10.28515625" customWidth="1"/>
    <col min="775" max="775" width="13.140625" customWidth="1"/>
    <col min="1029" max="1029" width="10.28515625" customWidth="1"/>
    <col min="1031" max="1031" width="13.140625" customWidth="1"/>
    <col min="1285" max="1285" width="10.28515625" customWidth="1"/>
    <col min="1287" max="1287" width="13.140625" customWidth="1"/>
    <col min="1541" max="1541" width="10.28515625" customWidth="1"/>
    <col min="1543" max="1543" width="13.140625" customWidth="1"/>
    <col min="1797" max="1797" width="10.28515625" customWidth="1"/>
    <col min="1799" max="1799" width="13.140625" customWidth="1"/>
    <col min="2053" max="2053" width="10.28515625" customWidth="1"/>
    <col min="2055" max="2055" width="13.140625" customWidth="1"/>
    <col min="2309" max="2309" width="10.28515625" customWidth="1"/>
    <col min="2311" max="2311" width="13.140625" customWidth="1"/>
    <col min="2565" max="2565" width="10.28515625" customWidth="1"/>
    <col min="2567" max="2567" width="13.140625" customWidth="1"/>
    <col min="2821" max="2821" width="10.28515625" customWidth="1"/>
    <col min="2823" max="2823" width="13.140625" customWidth="1"/>
    <col min="3077" max="3077" width="10.28515625" customWidth="1"/>
    <col min="3079" max="3079" width="13.140625" customWidth="1"/>
    <col min="3333" max="3333" width="10.28515625" customWidth="1"/>
    <col min="3335" max="3335" width="13.140625" customWidth="1"/>
    <col min="3589" max="3589" width="10.28515625" customWidth="1"/>
    <col min="3591" max="3591" width="13.140625" customWidth="1"/>
    <col min="3845" max="3845" width="10.28515625" customWidth="1"/>
    <col min="3847" max="3847" width="13.140625" customWidth="1"/>
    <col min="4101" max="4101" width="10.28515625" customWidth="1"/>
    <col min="4103" max="4103" width="13.140625" customWidth="1"/>
    <col min="4357" max="4357" width="10.28515625" customWidth="1"/>
    <col min="4359" max="4359" width="13.140625" customWidth="1"/>
    <col min="4613" max="4613" width="10.28515625" customWidth="1"/>
    <col min="4615" max="4615" width="13.140625" customWidth="1"/>
    <col min="4869" max="4869" width="10.28515625" customWidth="1"/>
    <col min="4871" max="4871" width="13.140625" customWidth="1"/>
    <col min="5125" max="5125" width="10.28515625" customWidth="1"/>
    <col min="5127" max="5127" width="13.140625" customWidth="1"/>
    <col min="5381" max="5381" width="10.28515625" customWidth="1"/>
    <col min="5383" max="5383" width="13.140625" customWidth="1"/>
    <col min="5637" max="5637" width="10.28515625" customWidth="1"/>
    <col min="5639" max="5639" width="13.140625" customWidth="1"/>
    <col min="5893" max="5893" width="10.28515625" customWidth="1"/>
    <col min="5895" max="5895" width="13.140625" customWidth="1"/>
    <col min="6149" max="6149" width="10.28515625" customWidth="1"/>
    <col min="6151" max="6151" width="13.140625" customWidth="1"/>
    <col min="6405" max="6405" width="10.28515625" customWidth="1"/>
    <col min="6407" max="6407" width="13.140625" customWidth="1"/>
    <col min="6661" max="6661" width="10.28515625" customWidth="1"/>
    <col min="6663" max="6663" width="13.140625" customWidth="1"/>
    <col min="6917" max="6917" width="10.28515625" customWidth="1"/>
    <col min="6919" max="6919" width="13.140625" customWidth="1"/>
    <col min="7173" max="7173" width="10.28515625" customWidth="1"/>
    <col min="7175" max="7175" width="13.140625" customWidth="1"/>
    <col min="7429" max="7429" width="10.28515625" customWidth="1"/>
    <col min="7431" max="7431" width="13.140625" customWidth="1"/>
    <col min="7685" max="7685" width="10.28515625" customWidth="1"/>
    <col min="7687" max="7687" width="13.140625" customWidth="1"/>
    <col min="7941" max="7941" width="10.28515625" customWidth="1"/>
    <col min="7943" max="7943" width="13.140625" customWidth="1"/>
    <col min="8197" max="8197" width="10.28515625" customWidth="1"/>
    <col min="8199" max="8199" width="13.140625" customWidth="1"/>
    <col min="8453" max="8453" width="10.28515625" customWidth="1"/>
    <col min="8455" max="8455" width="13.140625" customWidth="1"/>
    <col min="8709" max="8709" width="10.28515625" customWidth="1"/>
    <col min="8711" max="8711" width="13.140625" customWidth="1"/>
    <col min="8965" max="8965" width="10.28515625" customWidth="1"/>
    <col min="8967" max="8967" width="13.140625" customWidth="1"/>
    <col min="9221" max="9221" width="10.28515625" customWidth="1"/>
    <col min="9223" max="9223" width="13.140625" customWidth="1"/>
    <col min="9477" max="9477" width="10.28515625" customWidth="1"/>
    <col min="9479" max="9479" width="13.140625" customWidth="1"/>
    <col min="9733" max="9733" width="10.28515625" customWidth="1"/>
    <col min="9735" max="9735" width="13.140625" customWidth="1"/>
    <col min="9989" max="9989" width="10.28515625" customWidth="1"/>
    <col min="9991" max="9991" width="13.140625" customWidth="1"/>
    <col min="10245" max="10245" width="10.28515625" customWidth="1"/>
    <col min="10247" max="10247" width="13.140625" customWidth="1"/>
    <col min="10501" max="10501" width="10.28515625" customWidth="1"/>
    <col min="10503" max="10503" width="13.140625" customWidth="1"/>
    <col min="10757" max="10757" width="10.28515625" customWidth="1"/>
    <col min="10759" max="10759" width="13.140625" customWidth="1"/>
    <col min="11013" max="11013" width="10.28515625" customWidth="1"/>
    <col min="11015" max="11015" width="13.140625" customWidth="1"/>
    <col min="11269" max="11269" width="10.28515625" customWidth="1"/>
    <col min="11271" max="11271" width="13.140625" customWidth="1"/>
    <col min="11525" max="11525" width="10.28515625" customWidth="1"/>
    <col min="11527" max="11527" width="13.140625" customWidth="1"/>
    <col min="11781" max="11781" width="10.28515625" customWidth="1"/>
    <col min="11783" max="11783" width="13.140625" customWidth="1"/>
    <col min="12037" max="12037" width="10.28515625" customWidth="1"/>
    <col min="12039" max="12039" width="13.140625" customWidth="1"/>
    <col min="12293" max="12293" width="10.28515625" customWidth="1"/>
    <col min="12295" max="12295" width="13.140625" customWidth="1"/>
    <col min="12549" max="12549" width="10.28515625" customWidth="1"/>
    <col min="12551" max="12551" width="13.140625" customWidth="1"/>
    <col min="12805" max="12805" width="10.28515625" customWidth="1"/>
    <col min="12807" max="12807" width="13.140625" customWidth="1"/>
    <col min="13061" max="13061" width="10.28515625" customWidth="1"/>
    <col min="13063" max="13063" width="13.140625" customWidth="1"/>
    <col min="13317" max="13317" width="10.28515625" customWidth="1"/>
    <col min="13319" max="13319" width="13.140625" customWidth="1"/>
    <col min="13573" max="13573" width="10.28515625" customWidth="1"/>
    <col min="13575" max="13575" width="13.140625" customWidth="1"/>
    <col min="13829" max="13829" width="10.28515625" customWidth="1"/>
    <col min="13831" max="13831" width="13.140625" customWidth="1"/>
    <col min="14085" max="14085" width="10.28515625" customWidth="1"/>
    <col min="14087" max="14087" width="13.140625" customWidth="1"/>
    <col min="14341" max="14341" width="10.28515625" customWidth="1"/>
    <col min="14343" max="14343" width="13.140625" customWidth="1"/>
    <col min="14597" max="14597" width="10.28515625" customWidth="1"/>
    <col min="14599" max="14599" width="13.140625" customWidth="1"/>
    <col min="14853" max="14853" width="10.28515625" customWidth="1"/>
    <col min="14855" max="14855" width="13.140625" customWidth="1"/>
    <col min="15109" max="15109" width="10.28515625" customWidth="1"/>
    <col min="15111" max="15111" width="13.140625" customWidth="1"/>
    <col min="15365" max="15365" width="10.28515625" customWidth="1"/>
    <col min="15367" max="15367" width="13.140625" customWidth="1"/>
    <col min="15621" max="15621" width="10.28515625" customWidth="1"/>
    <col min="15623" max="15623" width="13.140625" customWidth="1"/>
    <col min="15877" max="15877" width="10.28515625" customWidth="1"/>
    <col min="15879" max="15879" width="13.140625" customWidth="1"/>
    <col min="16133" max="16133" width="10.28515625" customWidth="1"/>
    <col min="16135" max="16135" width="13.140625" customWidth="1"/>
  </cols>
  <sheetData>
    <row r="1" spans="1:7">
      <c r="A1">
        <v>1</v>
      </c>
      <c r="B1">
        <f t="shared" ref="B1:G1" si="0">A1+1</f>
        <v>2</v>
      </c>
      <c r="C1">
        <f t="shared" si="0"/>
        <v>3</v>
      </c>
      <c r="D1">
        <f t="shared" si="0"/>
        <v>4</v>
      </c>
      <c r="E1">
        <f t="shared" si="0"/>
        <v>5</v>
      </c>
      <c r="F1">
        <f t="shared" si="0"/>
        <v>6</v>
      </c>
      <c r="G1">
        <f t="shared" si="0"/>
        <v>7</v>
      </c>
    </row>
    <row r="2" spans="1:7" s="146" customFormat="1" ht="75">
      <c r="A2" s="146" t="s">
        <v>484</v>
      </c>
      <c r="B2" s="148" t="s">
        <v>224</v>
      </c>
      <c r="C2" s="148" t="s">
        <v>486</v>
      </c>
      <c r="D2" s="148" t="s">
        <v>487</v>
      </c>
      <c r="E2" s="148" t="s">
        <v>488</v>
      </c>
      <c r="F2" s="148" t="s">
        <v>489</v>
      </c>
      <c r="G2" s="148" t="s">
        <v>490</v>
      </c>
    </row>
    <row r="3" spans="1:7">
      <c r="A3" t="str">
        <f t="shared" ref="A3:A66" si="1">CONCATENATE(B3,IF(C3&lt;10,CONCATENATE("00",C3),IF(C3&lt;100,CONCATENATE("0",C3),C3)))</f>
        <v>L0.0000</v>
      </c>
      <c r="B3" s="49" t="s">
        <v>491</v>
      </c>
      <c r="C3" s="49">
        <v>0</v>
      </c>
      <c r="D3" s="49">
        <v>0.12944029271602631</v>
      </c>
      <c r="E3" s="49">
        <v>100</v>
      </c>
      <c r="F3" s="49">
        <v>100</v>
      </c>
      <c r="G3" s="49">
        <v>0</v>
      </c>
    </row>
    <row r="4" spans="1:7">
      <c r="A4" t="str">
        <f t="shared" si="1"/>
        <v>L0.0001</v>
      </c>
      <c r="B4" s="49" t="s">
        <v>491</v>
      </c>
      <c r="C4" s="49">
        <v>1</v>
      </c>
      <c r="D4" s="49">
        <v>0.19017699360847473</v>
      </c>
      <c r="E4" s="49">
        <v>99.870559692382813</v>
      </c>
      <c r="F4" s="49">
        <v>99.119834899902344</v>
      </c>
      <c r="G4" s="49">
        <v>0.88016319274902344</v>
      </c>
    </row>
    <row r="5" spans="1:7">
      <c r="A5" t="str">
        <f t="shared" si="1"/>
        <v>L0.0002</v>
      </c>
      <c r="B5" s="49" t="s">
        <v>491</v>
      </c>
      <c r="C5" s="49">
        <v>2</v>
      </c>
      <c r="D5" s="49">
        <v>0.23204509913921356</v>
      </c>
      <c r="E5" s="49">
        <v>99.680381774902344</v>
      </c>
      <c r="F5" s="49">
        <v>98.307991027832031</v>
      </c>
      <c r="G5" s="49">
        <v>1.6920089721679688</v>
      </c>
    </row>
    <row r="6" spans="1:7">
      <c r="A6" t="str">
        <f t="shared" si="1"/>
        <v>L0.0003</v>
      </c>
      <c r="B6" s="49" t="s">
        <v>491</v>
      </c>
      <c r="C6" s="49">
        <v>3</v>
      </c>
      <c r="D6" s="49">
        <v>0.26535800099372864</v>
      </c>
      <c r="E6" s="49">
        <v>99.448341369628906</v>
      </c>
      <c r="F6" s="49">
        <v>97.536209106445313</v>
      </c>
      <c r="G6" s="49">
        <v>2.4637908935546875</v>
      </c>
    </row>
    <row r="7" spans="1:7">
      <c r="A7" t="str">
        <f t="shared" si="1"/>
        <v>L0.0004</v>
      </c>
      <c r="B7" s="49" t="s">
        <v>491</v>
      </c>
      <c r="C7" s="49">
        <v>4</v>
      </c>
      <c r="D7" s="49">
        <v>0.29348468780517578</v>
      </c>
      <c r="E7" s="49">
        <v>99.1829833984375</v>
      </c>
      <c r="F7" s="49">
        <v>96.795822143554688</v>
      </c>
      <c r="G7" s="49">
        <v>3.2041769027709961</v>
      </c>
    </row>
    <row r="8" spans="1:7">
      <c r="A8" t="str">
        <f t="shared" si="1"/>
        <v>L0.0005</v>
      </c>
      <c r="B8" s="49" t="s">
        <v>491</v>
      </c>
      <c r="C8" s="49">
        <v>5</v>
      </c>
      <c r="D8" s="49">
        <v>0.31802651286125183</v>
      </c>
      <c r="E8" s="49">
        <v>98.889495849609375</v>
      </c>
      <c r="F8" s="49">
        <v>96.081611633300781</v>
      </c>
      <c r="G8" s="49">
        <v>3.9183902740478516</v>
      </c>
    </row>
    <row r="9" spans="1:7">
      <c r="A9" t="str">
        <f t="shared" si="1"/>
        <v>L0.0006</v>
      </c>
      <c r="B9" s="49" t="s">
        <v>491</v>
      </c>
      <c r="C9" s="49">
        <v>6</v>
      </c>
      <c r="D9" s="49">
        <v>0.33989620208740234</v>
      </c>
      <c r="E9" s="49">
        <v>98.57147216796875</v>
      </c>
      <c r="F9" s="49">
        <v>95.389991760253906</v>
      </c>
      <c r="G9" s="49">
        <v>4.6100091934204102</v>
      </c>
    </row>
    <row r="10" spans="1:7">
      <c r="A10" t="str">
        <f t="shared" si="1"/>
        <v>L0.0007</v>
      </c>
      <c r="B10" s="49" t="s">
        <v>491</v>
      </c>
      <c r="C10" s="49">
        <v>7</v>
      </c>
      <c r="D10" s="49">
        <v>0.35966208577156067</v>
      </c>
      <c r="E10" s="49">
        <v>98.231575012207031</v>
      </c>
      <c r="F10" s="49">
        <v>94.71832275390625</v>
      </c>
      <c r="G10" s="49">
        <v>5.2816762924194336</v>
      </c>
    </row>
    <row r="11" spans="1:7">
      <c r="A11" t="str">
        <f t="shared" si="1"/>
        <v>L0.0008</v>
      </c>
      <c r="B11" s="49" t="s">
        <v>491</v>
      </c>
      <c r="C11" s="49">
        <v>8</v>
      </c>
      <c r="D11" s="49">
        <v>0.3777180016040802</v>
      </c>
      <c r="E11" s="49">
        <v>97.871910095214844</v>
      </c>
      <c r="F11" s="49">
        <v>94.064559936523438</v>
      </c>
      <c r="G11" s="49">
        <v>5.9354400634765625</v>
      </c>
    </row>
    <row r="12" spans="1:7">
      <c r="A12" t="str">
        <f t="shared" si="1"/>
        <v>L0.0009</v>
      </c>
      <c r="B12" s="49" t="s">
        <v>491</v>
      </c>
      <c r="C12" s="49">
        <v>9</v>
      </c>
      <c r="D12" s="49">
        <v>0.39434140920639038</v>
      </c>
      <c r="E12" s="49">
        <v>97.494194030761719</v>
      </c>
      <c r="F12" s="49">
        <v>93.427055358886719</v>
      </c>
      <c r="G12" s="49">
        <v>6.5729465484619141</v>
      </c>
    </row>
    <row r="13" spans="1:7">
      <c r="A13" t="str">
        <f t="shared" si="1"/>
        <v>L0.0010</v>
      </c>
      <c r="B13" s="49" t="s">
        <v>491</v>
      </c>
      <c r="C13" s="49">
        <v>10</v>
      </c>
      <c r="D13" s="49">
        <v>0.40973860025405884</v>
      </c>
      <c r="E13" s="49">
        <v>97.099853515625</v>
      </c>
      <c r="F13" s="49">
        <v>92.804450988769531</v>
      </c>
      <c r="G13" s="49">
        <v>7.195551872253418</v>
      </c>
    </row>
    <row r="14" spans="1:7">
      <c r="A14" t="str">
        <f t="shared" si="1"/>
        <v>L0.0011</v>
      </c>
      <c r="B14" s="49" t="s">
        <v>491</v>
      </c>
      <c r="C14" s="49">
        <v>11</v>
      </c>
      <c r="D14" s="49">
        <v>0.42407318949699402</v>
      </c>
      <c r="E14" s="49">
        <v>96.690109252929688</v>
      </c>
      <c r="F14" s="49">
        <v>92.195602416992188</v>
      </c>
      <c r="G14" s="49">
        <v>7.8043975830078125</v>
      </c>
    </row>
    <row r="15" spans="1:7">
      <c r="A15" t="str">
        <f t="shared" si="1"/>
        <v>L0.0012</v>
      </c>
      <c r="B15" s="49" t="s">
        <v>491</v>
      </c>
      <c r="C15" s="49">
        <v>12</v>
      </c>
      <c r="D15" s="49">
        <v>0.43746471405029297</v>
      </c>
      <c r="E15" s="49">
        <v>96.266036987304688</v>
      </c>
      <c r="F15" s="49">
        <v>91.599540710449219</v>
      </c>
      <c r="G15" s="49">
        <v>8.4004592895507813</v>
      </c>
    </row>
    <row r="16" spans="1:7">
      <c r="A16" t="str">
        <f t="shared" si="1"/>
        <v>L0.0013</v>
      </c>
      <c r="B16" s="49" t="s">
        <v>491</v>
      </c>
      <c r="C16" s="49">
        <v>13</v>
      </c>
      <c r="D16" s="49">
        <v>0.45002079010009766</v>
      </c>
      <c r="E16" s="49">
        <v>95.828575134277344</v>
      </c>
      <c r="F16" s="49">
        <v>91.015419006347656</v>
      </c>
      <c r="G16" s="49">
        <v>8.9845809936523438</v>
      </c>
    </row>
    <row r="17" spans="1:7">
      <c r="A17" t="str">
        <f t="shared" si="1"/>
        <v>L0.0014</v>
      </c>
      <c r="B17" s="49" t="s">
        <v>491</v>
      </c>
      <c r="C17" s="49">
        <v>14</v>
      </c>
      <c r="D17" s="49">
        <v>0.46181771159172058</v>
      </c>
      <c r="E17" s="49">
        <v>95.378555297851563</v>
      </c>
      <c r="F17" s="49">
        <v>90.442489624023438</v>
      </c>
      <c r="G17" s="49">
        <v>9.5575065612792969</v>
      </c>
    </row>
    <row r="18" spans="1:7">
      <c r="A18" t="str">
        <f t="shared" si="1"/>
        <v>L0.0015</v>
      </c>
      <c r="B18" s="49" t="s">
        <v>491</v>
      </c>
      <c r="C18" s="49">
        <v>15</v>
      </c>
      <c r="D18" s="49">
        <v>0.47292810678482056</v>
      </c>
      <c r="E18" s="49">
        <v>94.916732788085938</v>
      </c>
      <c r="F18" s="49">
        <v>89.880111694335938</v>
      </c>
      <c r="G18" s="49">
        <v>10.119891166687012</v>
      </c>
    </row>
    <row r="19" spans="1:7">
      <c r="A19" t="str">
        <f t="shared" si="1"/>
        <v>L0.0016</v>
      </c>
      <c r="B19" s="49" t="s">
        <v>491</v>
      </c>
      <c r="C19" s="49">
        <v>16</v>
      </c>
      <c r="D19" s="49">
        <v>0.48340800404548645</v>
      </c>
      <c r="E19" s="49">
        <v>94.443809509277344</v>
      </c>
      <c r="F19" s="49">
        <v>89.327682495117188</v>
      </c>
      <c r="G19" s="49">
        <v>10.672320365905762</v>
      </c>
    </row>
    <row r="20" spans="1:7">
      <c r="A20" t="str">
        <f t="shared" si="1"/>
        <v>L0.0017</v>
      </c>
      <c r="B20" s="49" t="s">
        <v>491</v>
      </c>
      <c r="C20" s="49">
        <v>17</v>
      </c>
      <c r="D20" s="49">
        <v>0.49330419301986694</v>
      </c>
      <c r="E20" s="49">
        <v>93.960395812988281</v>
      </c>
      <c r="F20" s="49">
        <v>88.784683227539063</v>
      </c>
      <c r="G20" s="49">
        <v>11.21531867980957</v>
      </c>
    </row>
    <row r="21" spans="1:7">
      <c r="A21" t="str">
        <f t="shared" si="1"/>
        <v>L0.0018</v>
      </c>
      <c r="B21" s="49" t="s">
        <v>491</v>
      </c>
      <c r="C21" s="49">
        <v>18</v>
      </c>
      <c r="D21" s="49">
        <v>0.50266361236572266</v>
      </c>
      <c r="E21" s="49">
        <v>93.467094421386719</v>
      </c>
      <c r="F21" s="49">
        <v>88.250633239746094</v>
      </c>
      <c r="G21" s="49">
        <v>11.74936580657959</v>
      </c>
    </row>
    <row r="22" spans="1:7">
      <c r="A22" t="str">
        <f t="shared" si="1"/>
        <v>L0.0019</v>
      </c>
      <c r="B22" s="49" t="s">
        <v>491</v>
      </c>
      <c r="C22" s="49">
        <v>19</v>
      </c>
      <c r="D22" s="49">
        <v>0.51151758432388306</v>
      </c>
      <c r="E22" s="49">
        <v>92.964431762695313</v>
      </c>
      <c r="F22" s="49">
        <v>87.725105285644531</v>
      </c>
      <c r="G22" s="49">
        <v>12.274893760681152</v>
      </c>
    </row>
    <row r="23" spans="1:7">
      <c r="A23" t="str">
        <f t="shared" si="1"/>
        <v>L0.0020</v>
      </c>
      <c r="B23" s="49" t="s">
        <v>491</v>
      </c>
      <c r="C23" s="49">
        <v>20</v>
      </c>
      <c r="D23" s="49">
        <v>0.51990032196044922</v>
      </c>
      <c r="E23" s="49">
        <v>92.452911376953125</v>
      </c>
      <c r="F23" s="49">
        <v>87.20770263671875</v>
      </c>
      <c r="G23" s="49">
        <v>12.792300224304199</v>
      </c>
    </row>
    <row r="24" spans="1:7">
      <c r="A24" t="str">
        <f t="shared" si="1"/>
        <v>L0.0021</v>
      </c>
      <c r="B24" s="49" t="s">
        <v>491</v>
      </c>
      <c r="C24" s="49">
        <v>21</v>
      </c>
      <c r="D24" s="49">
        <v>0.52783769369125366</v>
      </c>
      <c r="E24" s="49">
        <v>91.933013916015625</v>
      </c>
      <c r="F24" s="49">
        <v>86.698051452636719</v>
      </c>
      <c r="G24" s="49">
        <v>13.301950454711914</v>
      </c>
    </row>
    <row r="25" spans="1:7">
      <c r="A25" t="str">
        <f t="shared" si="1"/>
        <v>L0.0022</v>
      </c>
      <c r="B25" s="49" t="s">
        <v>491</v>
      </c>
      <c r="C25" s="49">
        <v>22</v>
      </c>
      <c r="D25" s="49">
        <v>0.53535658121109009</v>
      </c>
      <c r="E25" s="49">
        <v>91.405174255371094</v>
      </c>
      <c r="F25" s="49">
        <v>86.195816040039063</v>
      </c>
      <c r="G25" s="49">
        <v>13.804182052612305</v>
      </c>
    </row>
    <row r="26" spans="1:7">
      <c r="A26" t="str">
        <f t="shared" si="1"/>
        <v>L0.0023</v>
      </c>
      <c r="B26" s="49" t="s">
        <v>491</v>
      </c>
      <c r="C26" s="49">
        <v>23</v>
      </c>
      <c r="D26" s="49">
        <v>0.54247367382049561</v>
      </c>
      <c r="E26" s="49">
        <v>90.869819641113281</v>
      </c>
      <c r="F26" s="49">
        <v>85.700691223144531</v>
      </c>
      <c r="G26" s="49">
        <v>14.299308776855469</v>
      </c>
    </row>
    <row r="27" spans="1:7">
      <c r="A27" t="str">
        <f t="shared" si="1"/>
        <v>L0.0024</v>
      </c>
      <c r="B27" s="49" t="s">
        <v>491</v>
      </c>
      <c r="C27" s="49">
        <v>24</v>
      </c>
      <c r="D27" s="49">
        <v>0.54921352863311768</v>
      </c>
      <c r="E27" s="49">
        <v>90.327346801757813</v>
      </c>
      <c r="F27" s="49">
        <v>85.212379455566406</v>
      </c>
      <c r="G27" s="49">
        <v>14.787623405456543</v>
      </c>
    </row>
    <row r="28" spans="1:7">
      <c r="A28" t="str">
        <f t="shared" si="1"/>
        <v>L0.0025</v>
      </c>
      <c r="B28" s="49" t="s">
        <v>491</v>
      </c>
      <c r="C28" s="49">
        <v>25</v>
      </c>
      <c r="D28" s="49">
        <v>0.55559062957763672</v>
      </c>
      <c r="E28" s="49">
        <v>89.778129577636719</v>
      </c>
      <c r="F28" s="49">
        <v>84.730598449707031</v>
      </c>
      <c r="G28" s="49">
        <v>15.26939868927002</v>
      </c>
    </row>
    <row r="29" spans="1:7">
      <c r="A29" t="str">
        <f t="shared" si="1"/>
        <v>L0.0026</v>
      </c>
      <c r="B29" s="49" t="s">
        <v>491</v>
      </c>
      <c r="C29" s="49">
        <v>26</v>
      </c>
      <c r="D29" s="49">
        <v>0.56161969900131226</v>
      </c>
      <c r="E29" s="49">
        <v>89.222541809082031</v>
      </c>
      <c r="F29" s="49">
        <v>84.255104064941406</v>
      </c>
      <c r="G29" s="49">
        <v>15.744894027709961</v>
      </c>
    </row>
    <row r="30" spans="1:7">
      <c r="A30" t="str">
        <f t="shared" si="1"/>
        <v>L0.0027</v>
      </c>
      <c r="B30" s="49" t="s">
        <v>491</v>
      </c>
      <c r="C30" s="49">
        <v>27</v>
      </c>
      <c r="D30" s="49">
        <v>0.56731611490249634</v>
      </c>
      <c r="E30" s="49">
        <v>88.660919189453125</v>
      </c>
      <c r="F30" s="49">
        <v>83.785652160644531</v>
      </c>
      <c r="G30" s="49">
        <v>16.214349746704102</v>
      </c>
    </row>
    <row r="31" spans="1:7">
      <c r="A31" t="str">
        <f t="shared" si="1"/>
        <v>L0.0028</v>
      </c>
      <c r="B31" s="49" t="s">
        <v>491</v>
      </c>
      <c r="C31" s="49">
        <v>28</v>
      </c>
      <c r="D31" s="49">
        <v>0.57269102334976196</v>
      </c>
      <c r="E31" s="49">
        <v>88.093605041503906</v>
      </c>
      <c r="F31" s="49">
        <v>83.322006225585938</v>
      </c>
      <c r="G31" s="49">
        <v>16.677995681762695</v>
      </c>
    </row>
    <row r="32" spans="1:7">
      <c r="A32" t="str">
        <f t="shared" si="1"/>
        <v>L0.0029</v>
      </c>
      <c r="B32" s="49" t="s">
        <v>491</v>
      </c>
      <c r="C32" s="49">
        <v>29</v>
      </c>
      <c r="D32" s="49">
        <v>0.5777549147605896</v>
      </c>
      <c r="E32" s="49">
        <v>87.520912170410156</v>
      </c>
      <c r="F32" s="49">
        <v>82.863945007324219</v>
      </c>
      <c r="G32" s="49">
        <v>17.136053085327148</v>
      </c>
    </row>
    <row r="33" spans="1:7">
      <c r="A33" t="str">
        <f t="shared" si="1"/>
        <v>L0.0030</v>
      </c>
      <c r="B33" s="49" t="s">
        <v>491</v>
      </c>
      <c r="C33" s="49">
        <v>30</v>
      </c>
      <c r="D33" s="49">
        <v>0.58252149820327759</v>
      </c>
      <c r="E33" s="49">
        <v>86.943161010742188</v>
      </c>
      <c r="F33" s="49">
        <v>82.411270141601563</v>
      </c>
      <c r="G33" s="49">
        <v>17.588727951049805</v>
      </c>
    </row>
    <row r="34" spans="1:7">
      <c r="A34" t="str">
        <f t="shared" si="1"/>
        <v>L0.0031</v>
      </c>
      <c r="B34" s="49" t="s">
        <v>491</v>
      </c>
      <c r="C34" s="49">
        <v>31</v>
      </c>
      <c r="D34" s="49">
        <v>0.58699411153793335</v>
      </c>
      <c r="E34" s="49">
        <v>86.360641479492188</v>
      </c>
      <c r="F34" s="49">
        <v>81.963783264160156</v>
      </c>
      <c r="G34" s="49">
        <v>18.036218643188477</v>
      </c>
    </row>
    <row r="35" spans="1:7">
      <c r="A35" t="str">
        <f t="shared" si="1"/>
        <v>L0.0032</v>
      </c>
      <c r="B35" s="49" t="s">
        <v>491</v>
      </c>
      <c r="C35" s="49">
        <v>32</v>
      </c>
      <c r="D35" s="49">
        <v>0.59118658304214478</v>
      </c>
      <c r="E35" s="49">
        <v>85.773643493652344</v>
      </c>
      <c r="F35" s="49">
        <v>81.521278381347656</v>
      </c>
      <c r="G35" s="49">
        <v>18.478719711303711</v>
      </c>
    </row>
    <row r="36" spans="1:7">
      <c r="A36" t="str">
        <f t="shared" si="1"/>
        <v>L0.0033</v>
      </c>
      <c r="B36" s="49" t="s">
        <v>491</v>
      </c>
      <c r="C36" s="49">
        <v>33</v>
      </c>
      <c r="D36" s="49">
        <v>0.59510320425033569</v>
      </c>
      <c r="E36" s="49">
        <v>85.182456970214844</v>
      </c>
      <c r="F36" s="49">
        <v>81.083587646484375</v>
      </c>
      <c r="G36" s="49">
        <v>18.916412353515625</v>
      </c>
    </row>
    <row r="37" spans="1:7">
      <c r="A37" t="str">
        <f t="shared" si="1"/>
        <v>L0.0034</v>
      </c>
      <c r="B37" s="49" t="s">
        <v>491</v>
      </c>
      <c r="C37" s="49">
        <v>34</v>
      </c>
      <c r="D37" s="49">
        <v>0.59875208139419556</v>
      </c>
      <c r="E37" s="49">
        <v>84.587356567382813</v>
      </c>
      <c r="F37" s="49">
        <v>80.650520324707031</v>
      </c>
      <c r="G37" s="49">
        <v>19.349475860595703</v>
      </c>
    </row>
    <row r="38" spans="1:7">
      <c r="A38" t="str">
        <f t="shared" si="1"/>
        <v>L0.0035</v>
      </c>
      <c r="B38" s="49" t="s">
        <v>491</v>
      </c>
      <c r="C38" s="49">
        <v>35</v>
      </c>
      <c r="D38" s="49">
        <v>0.60213661193847656</v>
      </c>
      <c r="E38" s="49">
        <v>83.988601684570313</v>
      </c>
      <c r="F38" s="49">
        <v>80.221916198730469</v>
      </c>
      <c r="G38" s="49">
        <v>19.778087615966797</v>
      </c>
    </row>
    <row r="39" spans="1:7">
      <c r="A39" t="str">
        <f t="shared" si="1"/>
        <v>L0.0036</v>
      </c>
      <c r="B39" s="49" t="s">
        <v>491</v>
      </c>
      <c r="C39" s="49">
        <v>36</v>
      </c>
      <c r="D39" s="49">
        <v>0.60526561737060547</v>
      </c>
      <c r="E39" s="49">
        <v>83.386466979980469</v>
      </c>
      <c r="F39" s="49">
        <v>79.797592163085938</v>
      </c>
      <c r="G39" s="49">
        <v>20.202411651611328</v>
      </c>
    </row>
    <row r="40" spans="1:7">
      <c r="A40" t="str">
        <f t="shared" si="1"/>
        <v>L0.0037</v>
      </c>
      <c r="B40" s="49" t="s">
        <v>491</v>
      </c>
      <c r="C40" s="49">
        <v>37</v>
      </c>
      <c r="D40" s="49">
        <v>0.60814571380615234</v>
      </c>
      <c r="E40" s="49">
        <v>82.781196594238281</v>
      </c>
      <c r="F40" s="49">
        <v>79.377388000488281</v>
      </c>
      <c r="G40" s="49">
        <v>20.622615814208984</v>
      </c>
    </row>
    <row r="41" spans="1:7">
      <c r="A41" t="str">
        <f t="shared" si="1"/>
        <v>L0.0038</v>
      </c>
      <c r="B41" s="49" t="s">
        <v>491</v>
      </c>
      <c r="C41" s="49">
        <v>38</v>
      </c>
      <c r="D41" s="49">
        <v>0.61077499389648438</v>
      </c>
      <c r="E41" s="49">
        <v>82.173057556152344</v>
      </c>
      <c r="F41" s="49">
        <v>78.961135864257813</v>
      </c>
      <c r="G41" s="49">
        <v>21.038862228393555</v>
      </c>
    </row>
    <row r="42" spans="1:7">
      <c r="A42" t="str">
        <f t="shared" si="1"/>
        <v>L0.0039</v>
      </c>
      <c r="B42" s="49" t="s">
        <v>491</v>
      </c>
      <c r="C42" s="49">
        <v>39</v>
      </c>
      <c r="D42" s="49">
        <v>0.61316299438476563</v>
      </c>
      <c r="E42" s="49">
        <v>81.562278747558594</v>
      </c>
      <c r="F42" s="49">
        <v>78.548690795898438</v>
      </c>
      <c r="G42" s="49">
        <v>21.451309204101563</v>
      </c>
    </row>
    <row r="43" spans="1:7">
      <c r="A43" t="str">
        <f t="shared" si="1"/>
        <v>L0.0040</v>
      </c>
      <c r="B43" s="49" t="s">
        <v>491</v>
      </c>
      <c r="C43" s="49">
        <v>40</v>
      </c>
      <c r="D43" s="49">
        <v>0.61530971527099609</v>
      </c>
      <c r="E43" s="49">
        <v>80.949119567871094</v>
      </c>
      <c r="F43" s="49">
        <v>78.139884948730469</v>
      </c>
      <c r="G43" s="49">
        <v>21.860116958618164</v>
      </c>
    </row>
    <row r="44" spans="1:7">
      <c r="A44" t="str">
        <f t="shared" si="1"/>
        <v>L0.0041</v>
      </c>
      <c r="B44" s="49" t="s">
        <v>491</v>
      </c>
      <c r="C44" s="49">
        <v>41</v>
      </c>
      <c r="D44" s="49">
        <v>0.61722087860107422</v>
      </c>
      <c r="E44" s="49">
        <v>80.333808898925781</v>
      </c>
      <c r="F44" s="49">
        <v>77.73455810546875</v>
      </c>
      <c r="G44" s="49">
        <v>22.265439987182617</v>
      </c>
    </row>
    <row r="45" spans="1:7">
      <c r="A45" t="str">
        <f t="shared" si="1"/>
        <v>L0.0042</v>
      </c>
      <c r="B45" s="49" t="s">
        <v>491</v>
      </c>
      <c r="C45" s="49">
        <v>42</v>
      </c>
      <c r="D45" s="49">
        <v>0.61889928579330444</v>
      </c>
      <c r="E45" s="49">
        <v>79.716583251953125</v>
      </c>
      <c r="F45" s="49">
        <v>77.332565307617188</v>
      </c>
      <c r="G45" s="49">
        <v>22.667436599731445</v>
      </c>
    </row>
    <row r="46" spans="1:7">
      <c r="A46" t="str">
        <f t="shared" si="1"/>
        <v>L0.0043</v>
      </c>
      <c r="B46" s="49" t="s">
        <v>491</v>
      </c>
      <c r="C46" s="49">
        <v>43</v>
      </c>
      <c r="D46" s="49">
        <v>0.62034511566162109</v>
      </c>
      <c r="E46" s="49">
        <v>79.097686767578125</v>
      </c>
      <c r="F46" s="49">
        <v>76.933738708496094</v>
      </c>
      <c r="G46" s="49">
        <v>23.066261291503906</v>
      </c>
    </row>
    <row r="47" spans="1:7">
      <c r="A47" t="str">
        <f t="shared" si="1"/>
        <v>L0.0044</v>
      </c>
      <c r="B47" s="49" t="s">
        <v>491</v>
      </c>
      <c r="C47" s="49">
        <v>44</v>
      </c>
      <c r="D47" s="49">
        <v>0.62156200408935547</v>
      </c>
      <c r="E47" s="49">
        <v>78.477340698242188</v>
      </c>
      <c r="F47" s="49">
        <v>76.537925720214844</v>
      </c>
      <c r="G47" s="49">
        <v>23.462070465087891</v>
      </c>
    </row>
    <row r="48" spans="1:7">
      <c r="A48" t="str">
        <f t="shared" si="1"/>
        <v>L0.0045</v>
      </c>
      <c r="B48" s="49" t="s">
        <v>491</v>
      </c>
      <c r="C48" s="49">
        <v>45</v>
      </c>
      <c r="D48" s="49">
        <v>0.62255102396011353</v>
      </c>
      <c r="E48" s="49">
        <v>77.855781555175781</v>
      </c>
      <c r="F48" s="49">
        <v>76.144981384277344</v>
      </c>
      <c r="G48" s="49">
        <v>23.855022430419922</v>
      </c>
    </row>
    <row r="49" spans="1:7">
      <c r="A49" t="str">
        <f t="shared" si="1"/>
        <v>L0.0046</v>
      </c>
      <c r="B49" s="49" t="s">
        <v>491</v>
      </c>
      <c r="C49" s="49">
        <v>46</v>
      </c>
      <c r="D49" s="49">
        <v>0.62331390380859375</v>
      </c>
      <c r="E49" s="49">
        <v>77.233230590820313</v>
      </c>
      <c r="F49" s="49">
        <v>75.754730224609375</v>
      </c>
      <c r="G49" s="49">
        <v>24.245271682739258</v>
      </c>
    </row>
    <row r="50" spans="1:7">
      <c r="A50" t="str">
        <f t="shared" si="1"/>
        <v>L0.0047</v>
      </c>
      <c r="B50" s="49" t="s">
        <v>491</v>
      </c>
      <c r="C50" s="49">
        <v>47</v>
      </c>
      <c r="D50" s="49">
        <v>0.62385177612304688</v>
      </c>
      <c r="E50" s="49">
        <v>76.609916687011719</v>
      </c>
      <c r="F50" s="49">
        <v>75.367012023925781</v>
      </c>
      <c r="G50" s="49">
        <v>24.632984161376953</v>
      </c>
    </row>
    <row r="51" spans="1:7">
      <c r="A51" t="str">
        <f t="shared" si="1"/>
        <v>L0.0048</v>
      </c>
      <c r="B51" s="49" t="s">
        <v>491</v>
      </c>
      <c r="C51" s="49">
        <v>48</v>
      </c>
      <c r="D51" s="49">
        <v>0.62416547536849976</v>
      </c>
      <c r="E51" s="49">
        <v>75.986061096191406</v>
      </c>
      <c r="F51" s="49">
        <v>74.981681823730469</v>
      </c>
      <c r="G51" s="49">
        <v>25.018320083618164</v>
      </c>
    </row>
    <row r="52" spans="1:7">
      <c r="A52" t="str">
        <f t="shared" si="1"/>
        <v>L0.0049</v>
      </c>
      <c r="B52" s="49" t="s">
        <v>491</v>
      </c>
      <c r="C52" s="49">
        <v>49</v>
      </c>
      <c r="D52" s="49">
        <v>0.6242561936378479</v>
      </c>
      <c r="E52" s="49">
        <v>75.361900329589844</v>
      </c>
      <c r="F52" s="49">
        <v>74.598556518554688</v>
      </c>
      <c r="G52" s="49">
        <v>25.401443481445313</v>
      </c>
    </row>
    <row r="53" spans="1:7">
      <c r="A53" t="str">
        <f t="shared" si="1"/>
        <v>L0.0050</v>
      </c>
      <c r="B53" s="49" t="s">
        <v>491</v>
      </c>
      <c r="C53" s="49">
        <v>50</v>
      </c>
      <c r="D53" s="49">
        <v>0.62421989440917969</v>
      </c>
      <c r="E53" s="49">
        <v>74.737640380859375</v>
      </c>
      <c r="F53" s="49">
        <v>74.217475891113281</v>
      </c>
      <c r="G53" s="49">
        <v>25.782526016235352</v>
      </c>
    </row>
    <row r="54" spans="1:7">
      <c r="A54" t="str">
        <f t="shared" si="1"/>
        <v>L0.0051</v>
      </c>
      <c r="B54" s="49" t="s">
        <v>491</v>
      </c>
      <c r="C54" s="49">
        <v>51</v>
      </c>
      <c r="D54" s="49">
        <v>0.62412071228027344</v>
      </c>
      <c r="E54" s="49">
        <v>74.113418579101563</v>
      </c>
      <c r="F54" s="49">
        <v>73.838356018066406</v>
      </c>
      <c r="G54" s="49">
        <v>26.161640167236328</v>
      </c>
    </row>
    <row r="55" spans="1:7">
      <c r="A55" t="str">
        <f t="shared" si="1"/>
        <v>L0.0052</v>
      </c>
      <c r="B55" s="49" t="s">
        <v>491</v>
      </c>
      <c r="C55" s="49">
        <v>52</v>
      </c>
      <c r="D55" s="49">
        <v>0.62395948171615601</v>
      </c>
      <c r="E55" s="49">
        <v>73.489303588867188</v>
      </c>
      <c r="F55" s="49">
        <v>73.461196899414063</v>
      </c>
      <c r="G55" s="49">
        <v>26.538801193237305</v>
      </c>
    </row>
    <row r="56" spans="1:7">
      <c r="A56" t="str">
        <f t="shared" si="1"/>
        <v>L0.0053</v>
      </c>
      <c r="B56" s="49" t="s">
        <v>491</v>
      </c>
      <c r="C56" s="49">
        <v>53</v>
      </c>
      <c r="D56" s="49">
        <v>0.62373828887939453</v>
      </c>
      <c r="E56" s="49">
        <v>72.865341186523438</v>
      </c>
      <c r="F56" s="49">
        <v>73.085975646972656</v>
      </c>
      <c r="G56" s="49">
        <v>26.914022445678711</v>
      </c>
    </row>
    <row r="57" spans="1:7">
      <c r="A57" t="str">
        <f t="shared" si="1"/>
        <v>L0.0054</v>
      </c>
      <c r="B57" s="49" t="s">
        <v>491</v>
      </c>
      <c r="C57" s="49">
        <v>54</v>
      </c>
      <c r="D57" s="49">
        <v>0.62345409393310547</v>
      </c>
      <c r="E57" s="49">
        <v>72.241600036621094</v>
      </c>
      <c r="F57" s="49">
        <v>72.712692260742188</v>
      </c>
      <c r="G57" s="49">
        <v>27.287309646606445</v>
      </c>
    </row>
    <row r="58" spans="1:7">
      <c r="A58" t="str">
        <f t="shared" si="1"/>
        <v>L0.0055</v>
      </c>
      <c r="B58" s="49" t="s">
        <v>491</v>
      </c>
      <c r="C58" s="49">
        <v>55</v>
      </c>
      <c r="D58" s="49">
        <v>0.62310892343521118</v>
      </c>
      <c r="E58" s="49">
        <v>71.618148803710938</v>
      </c>
      <c r="F58" s="49">
        <v>72.341316223144531</v>
      </c>
      <c r="G58" s="49">
        <v>27.658679962158203</v>
      </c>
    </row>
    <row r="59" spans="1:7">
      <c r="A59" t="str">
        <f t="shared" si="1"/>
        <v>L0.0056</v>
      </c>
      <c r="B59" s="49" t="s">
        <v>491</v>
      </c>
      <c r="C59" s="49">
        <v>56</v>
      </c>
      <c r="D59" s="49">
        <v>0.62270158529281616</v>
      </c>
      <c r="E59" s="49">
        <v>70.995040893554688</v>
      </c>
      <c r="F59" s="49">
        <v>71.971855163574219</v>
      </c>
      <c r="G59" s="49">
        <v>28.028144836425781</v>
      </c>
    </row>
    <row r="60" spans="1:7">
      <c r="A60" t="str">
        <f t="shared" si="1"/>
        <v>L0.0057</v>
      </c>
      <c r="B60" s="49" t="s">
        <v>491</v>
      </c>
      <c r="C60" s="49">
        <v>57</v>
      </c>
      <c r="D60" s="49">
        <v>0.62223529815673828</v>
      </c>
      <c r="E60" s="49">
        <v>70.372337341308594</v>
      </c>
      <c r="F60" s="49">
        <v>71.604286193847656</v>
      </c>
      <c r="G60" s="49">
        <v>28.395711898803711</v>
      </c>
    </row>
    <row r="61" spans="1:7">
      <c r="A61" t="str">
        <f t="shared" si="1"/>
        <v>L0.0058</v>
      </c>
      <c r="B61" s="49" t="s">
        <v>491</v>
      </c>
      <c r="C61" s="49">
        <v>58</v>
      </c>
      <c r="D61" s="49">
        <v>0.62170511484146118</v>
      </c>
      <c r="E61" s="49">
        <v>69.750106811523438</v>
      </c>
      <c r="F61" s="49">
        <v>71.238601684570313</v>
      </c>
      <c r="G61" s="49">
        <v>28.761398315429688</v>
      </c>
    </row>
    <row r="62" spans="1:7">
      <c r="A62" t="str">
        <f t="shared" si="1"/>
        <v>L0.0059</v>
      </c>
      <c r="B62" s="49" t="s">
        <v>491</v>
      </c>
      <c r="C62" s="49">
        <v>59</v>
      </c>
      <c r="D62" s="49">
        <v>0.62111467123031616</v>
      </c>
      <c r="E62" s="49">
        <v>69.128395080566406</v>
      </c>
      <c r="F62" s="49">
        <v>70.874786376953125</v>
      </c>
      <c r="G62" s="49">
        <v>29.125211715698242</v>
      </c>
    </row>
    <row r="63" spans="1:7">
      <c r="A63" t="str">
        <f t="shared" si="1"/>
        <v>L0.0060</v>
      </c>
      <c r="B63" s="49" t="s">
        <v>491</v>
      </c>
      <c r="C63" s="49">
        <v>60</v>
      </c>
      <c r="D63" s="49">
        <v>0.62046432495117188</v>
      </c>
      <c r="E63" s="49">
        <v>68.507286071777344</v>
      </c>
      <c r="F63" s="49">
        <v>70.512832641601563</v>
      </c>
      <c r="G63" s="49">
        <v>29.487165451049805</v>
      </c>
    </row>
    <row r="64" spans="1:7">
      <c r="A64" t="str">
        <f t="shared" si="1"/>
        <v>L0.0061</v>
      </c>
      <c r="B64" s="49" t="s">
        <v>491</v>
      </c>
      <c r="C64" s="49">
        <v>61</v>
      </c>
      <c r="D64" s="49">
        <v>0.6197509765625</v>
      </c>
      <c r="E64" s="49">
        <v>67.886817932128906</v>
      </c>
      <c r="F64" s="49">
        <v>70.152732849121094</v>
      </c>
      <c r="G64" s="49">
        <v>29.847269058227539</v>
      </c>
    </row>
    <row r="65" spans="1:7">
      <c r="A65" t="str">
        <f t="shared" si="1"/>
        <v>L0.0062</v>
      </c>
      <c r="B65" s="49" t="s">
        <v>491</v>
      </c>
      <c r="C65" s="49">
        <v>62</v>
      </c>
      <c r="D65" s="49">
        <v>0.61897850036621094</v>
      </c>
      <c r="E65" s="49">
        <v>67.267066955566406</v>
      </c>
      <c r="F65" s="49">
        <v>69.794464111328125</v>
      </c>
      <c r="G65" s="49">
        <v>30.205537796020508</v>
      </c>
    </row>
    <row r="66" spans="1:7">
      <c r="A66" t="str">
        <f t="shared" si="1"/>
        <v>L0.0063</v>
      </c>
      <c r="B66" s="49" t="s">
        <v>491</v>
      </c>
      <c r="C66" s="49">
        <v>63</v>
      </c>
      <c r="D66" s="49">
        <v>0.61814588308334351</v>
      </c>
      <c r="E66" s="49">
        <v>66.648086547851563</v>
      </c>
      <c r="F66" s="49">
        <v>69.438018798828125</v>
      </c>
      <c r="G66" s="49">
        <v>30.561983108520508</v>
      </c>
    </row>
    <row r="67" spans="1:7">
      <c r="A67" t="str">
        <f t="shared" ref="A67:A130" si="2">CONCATENATE(B67,IF(C67&lt;10,CONCATENATE("00",C67),IF(C67&lt;100,CONCATENATE("0",C67),C67)))</f>
        <v>L0.0064</v>
      </c>
      <c r="B67" s="49" t="s">
        <v>491</v>
      </c>
      <c r="C67" s="49">
        <v>64</v>
      </c>
      <c r="D67" s="49">
        <v>0.61725330352783203</v>
      </c>
      <c r="E67" s="49">
        <v>66.029945373535156</v>
      </c>
      <c r="F67" s="49">
        <v>69.083389282226563</v>
      </c>
      <c r="G67" s="49">
        <v>30.91661262512207</v>
      </c>
    </row>
    <row r="68" spans="1:7">
      <c r="A68" t="str">
        <f t="shared" si="2"/>
        <v>L0.0065</v>
      </c>
      <c r="B68" s="49" t="s">
        <v>491</v>
      </c>
      <c r="C68" s="49">
        <v>65</v>
      </c>
      <c r="D68" s="49">
        <v>0.61629968881607056</v>
      </c>
      <c r="E68" s="49">
        <v>65.412689208984375</v>
      </c>
      <c r="F68" s="49">
        <v>68.730560302734375</v>
      </c>
      <c r="G68" s="49">
        <v>31.269439697265625</v>
      </c>
    </row>
    <row r="69" spans="1:7">
      <c r="A69" t="str">
        <f t="shared" si="2"/>
        <v>L0.0066</v>
      </c>
      <c r="B69" s="49" t="s">
        <v>491</v>
      </c>
      <c r="C69" s="49">
        <v>66</v>
      </c>
      <c r="D69" s="49">
        <v>0.61528772115707397</v>
      </c>
      <c r="E69" s="49">
        <v>64.79638671875</v>
      </c>
      <c r="F69" s="49">
        <v>68.379524230957031</v>
      </c>
      <c r="G69" s="49">
        <v>31.620475769042969</v>
      </c>
    </row>
    <row r="70" spans="1:7">
      <c r="A70" t="str">
        <f t="shared" si="2"/>
        <v>L0.0067</v>
      </c>
      <c r="B70" s="49" t="s">
        <v>491</v>
      </c>
      <c r="C70" s="49">
        <v>67</v>
      </c>
      <c r="D70" s="49">
        <v>0.61421400308609009</v>
      </c>
      <c r="E70" s="49">
        <v>64.181106567382813</v>
      </c>
      <c r="F70" s="49">
        <v>68.030265808105469</v>
      </c>
      <c r="G70" s="49">
        <v>31.969732284545898</v>
      </c>
    </row>
    <row r="71" spans="1:7">
      <c r="A71" t="str">
        <f t="shared" si="2"/>
        <v>L0.0068</v>
      </c>
      <c r="B71" s="49" t="s">
        <v>491</v>
      </c>
      <c r="C71" s="49">
        <v>68</v>
      </c>
      <c r="D71" s="49">
        <v>0.61308479309082031</v>
      </c>
      <c r="E71" s="49">
        <v>63.566886901855469</v>
      </c>
      <c r="F71" s="49">
        <v>67.682777404785156</v>
      </c>
      <c r="G71" s="49">
        <v>32.317222595214844</v>
      </c>
    </row>
    <row r="72" spans="1:7">
      <c r="A72" t="str">
        <f t="shared" si="2"/>
        <v>L0.0069</v>
      </c>
      <c r="B72" s="49" t="s">
        <v>491</v>
      </c>
      <c r="C72" s="49">
        <v>69</v>
      </c>
      <c r="D72" s="49">
        <v>0.6118931770324707</v>
      </c>
      <c r="E72" s="49">
        <v>62.953804016113281</v>
      </c>
      <c r="F72" s="49">
        <v>67.337043762207031</v>
      </c>
      <c r="G72" s="49">
        <v>32.662952423095703</v>
      </c>
    </row>
    <row r="73" spans="1:7">
      <c r="A73" t="str">
        <f t="shared" si="2"/>
        <v>L0.0070</v>
      </c>
      <c r="B73" s="49" t="s">
        <v>491</v>
      </c>
      <c r="C73" s="49">
        <v>70</v>
      </c>
      <c r="D73" s="49">
        <v>0.61064481735229492</v>
      </c>
      <c r="E73" s="49">
        <v>62.341911315917969</v>
      </c>
      <c r="F73" s="49">
        <v>66.993057250976563</v>
      </c>
      <c r="G73" s="49">
        <v>33.006938934326172</v>
      </c>
    </row>
    <row r="74" spans="1:7">
      <c r="A74" t="str">
        <f t="shared" si="2"/>
        <v>L0.0071</v>
      </c>
      <c r="B74" s="49" t="s">
        <v>491</v>
      </c>
      <c r="C74" s="49">
        <v>71</v>
      </c>
      <c r="D74" s="49">
        <v>0.60933679342269897</v>
      </c>
      <c r="E74" s="49">
        <v>61.731266021728516</v>
      </c>
      <c r="F74" s="49">
        <v>66.650810241699219</v>
      </c>
      <c r="G74" s="49">
        <v>33.349193572998047</v>
      </c>
    </row>
    <row r="75" spans="1:7">
      <c r="A75" t="str">
        <f t="shared" si="2"/>
        <v>L0.0072</v>
      </c>
      <c r="B75" s="49" t="s">
        <v>491</v>
      </c>
      <c r="C75" s="49">
        <v>72</v>
      </c>
      <c r="D75" s="49">
        <v>0.60797309875488281</v>
      </c>
      <c r="E75" s="49">
        <v>61.121929168701172</v>
      </c>
      <c r="F75" s="49">
        <v>66.310279846191406</v>
      </c>
      <c r="G75" s="49">
        <v>33.689720153808594</v>
      </c>
    </row>
    <row r="76" spans="1:7">
      <c r="A76" t="str">
        <f t="shared" si="2"/>
        <v>L0.0073</v>
      </c>
      <c r="B76" s="49" t="s">
        <v>491</v>
      </c>
      <c r="C76" s="49">
        <v>73</v>
      </c>
      <c r="D76" s="49">
        <v>0.60655117034912109</v>
      </c>
      <c r="E76" s="49">
        <v>60.513957977294922</v>
      </c>
      <c r="F76" s="49">
        <v>65.971466064453125</v>
      </c>
      <c r="G76" s="49">
        <v>34.028533935546875</v>
      </c>
    </row>
    <row r="77" spans="1:7">
      <c r="A77" t="str">
        <f t="shared" si="2"/>
        <v>L0.0074</v>
      </c>
      <c r="B77" s="49" t="s">
        <v>491</v>
      </c>
      <c r="C77" s="49">
        <v>74</v>
      </c>
      <c r="D77" s="49">
        <v>0.60507112741470337</v>
      </c>
      <c r="E77" s="49">
        <v>59.907405853271484</v>
      </c>
      <c r="F77" s="49">
        <v>65.634346008300781</v>
      </c>
      <c r="G77" s="49">
        <v>34.365650177001953</v>
      </c>
    </row>
    <row r="78" spans="1:7">
      <c r="A78" t="str">
        <f t="shared" si="2"/>
        <v>L0.0075</v>
      </c>
      <c r="B78" s="49" t="s">
        <v>491</v>
      </c>
      <c r="C78" s="49">
        <v>75</v>
      </c>
      <c r="D78" s="49">
        <v>0.60353559255599976</v>
      </c>
      <c r="E78" s="49">
        <v>59.302333831787109</v>
      </c>
      <c r="F78" s="49">
        <v>65.298927307128906</v>
      </c>
      <c r="G78" s="49">
        <v>34.701072692871094</v>
      </c>
    </row>
    <row r="79" spans="1:7">
      <c r="A79" t="str">
        <f t="shared" si="2"/>
        <v>L0.0076</v>
      </c>
      <c r="B79" s="49" t="s">
        <v>491</v>
      </c>
      <c r="C79" s="49">
        <v>76</v>
      </c>
      <c r="D79" s="49">
        <v>0.60224199295043945</v>
      </c>
      <c r="E79" s="49">
        <v>58.698799133300781</v>
      </c>
      <c r="F79" s="49">
        <v>64.965179443359375</v>
      </c>
      <c r="G79" s="49">
        <v>35.034816741943359</v>
      </c>
    </row>
    <row r="80" spans="1:7">
      <c r="A80" t="str">
        <f t="shared" si="2"/>
        <v>L0.0077</v>
      </c>
      <c r="B80" s="49" t="s">
        <v>491</v>
      </c>
      <c r="C80" s="49">
        <v>77</v>
      </c>
      <c r="D80" s="49">
        <v>0.59999418258666992</v>
      </c>
      <c r="E80" s="49">
        <v>58.0965576171875</v>
      </c>
      <c r="F80" s="49">
        <v>64.633102416992188</v>
      </c>
      <c r="G80" s="49">
        <v>35.366893768310547</v>
      </c>
    </row>
    <row r="81" spans="1:7">
      <c r="A81" t="str">
        <f t="shared" si="2"/>
        <v>L0.0078</v>
      </c>
      <c r="B81" s="49" t="s">
        <v>491</v>
      </c>
      <c r="C81" s="49">
        <v>78</v>
      </c>
      <c r="D81" s="49">
        <v>0.59858888387680054</v>
      </c>
      <c r="E81" s="49">
        <v>57.496562957763672</v>
      </c>
      <c r="F81" s="49">
        <v>64.302688598632813</v>
      </c>
      <c r="G81" s="49">
        <v>35.697311401367188</v>
      </c>
    </row>
    <row r="82" spans="1:7">
      <c r="A82" t="str">
        <f t="shared" si="2"/>
        <v>L0.0079</v>
      </c>
      <c r="B82" s="49" t="s">
        <v>491</v>
      </c>
      <c r="C82" s="49">
        <v>79</v>
      </c>
      <c r="D82" s="49">
        <v>0.59682989120483398</v>
      </c>
      <c r="E82" s="49">
        <v>56.897972106933594</v>
      </c>
      <c r="F82" s="49">
        <v>63.973918914794922</v>
      </c>
      <c r="G82" s="49">
        <v>36.026081085205078</v>
      </c>
    </row>
    <row r="83" spans="1:7">
      <c r="A83" t="str">
        <f t="shared" si="2"/>
        <v>L0.0080</v>
      </c>
      <c r="B83" s="49" t="s">
        <v>491</v>
      </c>
      <c r="C83" s="49">
        <v>80</v>
      </c>
      <c r="D83" s="49">
        <v>0.5950160026550293</v>
      </c>
      <c r="E83" s="49">
        <v>56.301143646240234</v>
      </c>
      <c r="F83" s="49">
        <v>63.646785736083984</v>
      </c>
      <c r="G83" s="49">
        <v>36.353214263916016</v>
      </c>
    </row>
    <row r="84" spans="1:7">
      <c r="A84" t="str">
        <f t="shared" si="2"/>
        <v>L0.0081</v>
      </c>
      <c r="B84" s="49" t="s">
        <v>491</v>
      </c>
      <c r="C84" s="49">
        <v>81</v>
      </c>
      <c r="D84" s="49">
        <v>0.59314727783203125</v>
      </c>
      <c r="E84" s="49">
        <v>55.706127166748047</v>
      </c>
      <c r="F84" s="49">
        <v>63.321277618408203</v>
      </c>
      <c r="G84" s="49">
        <v>36.678722381591797</v>
      </c>
    </row>
    <row r="85" spans="1:7">
      <c r="A85" t="str">
        <f t="shared" si="2"/>
        <v>L0.0082</v>
      </c>
      <c r="B85" s="49" t="s">
        <v>491</v>
      </c>
      <c r="C85" s="49">
        <v>82</v>
      </c>
      <c r="D85" s="49">
        <v>0.59122467041015625</v>
      </c>
      <c r="E85" s="49">
        <v>55.112979888916016</v>
      </c>
      <c r="F85" s="49">
        <v>62.997383117675781</v>
      </c>
      <c r="G85" s="49">
        <v>37.002616882324219</v>
      </c>
    </row>
    <row r="86" spans="1:7">
      <c r="A86" t="str">
        <f t="shared" si="2"/>
        <v>L0.0083</v>
      </c>
      <c r="B86" s="49" t="s">
        <v>491</v>
      </c>
      <c r="C86" s="49">
        <v>83</v>
      </c>
      <c r="D86" s="49">
        <v>0.58925098180770874</v>
      </c>
      <c r="E86" s="49">
        <v>54.521755218505859</v>
      </c>
      <c r="F86" s="49">
        <v>62.675094604492188</v>
      </c>
      <c r="G86" s="49">
        <v>37.324905395507813</v>
      </c>
    </row>
    <row r="87" spans="1:7">
      <c r="A87" t="str">
        <f t="shared" si="2"/>
        <v>L0.0084</v>
      </c>
      <c r="B87" s="49" t="s">
        <v>491</v>
      </c>
      <c r="C87" s="49">
        <v>84</v>
      </c>
      <c r="D87" s="49">
        <v>0.58722019195556641</v>
      </c>
      <c r="E87" s="49">
        <v>53.932502746582031</v>
      </c>
      <c r="F87" s="49">
        <v>62.354400634765625</v>
      </c>
      <c r="G87" s="49">
        <v>37.645599365234375</v>
      </c>
    </row>
    <row r="88" spans="1:7">
      <c r="A88" t="str">
        <f t="shared" si="2"/>
        <v>L0.0085</v>
      </c>
      <c r="B88" s="49" t="s">
        <v>491</v>
      </c>
      <c r="C88" s="49">
        <v>85</v>
      </c>
      <c r="D88" s="49">
        <v>0.58514118194580078</v>
      </c>
      <c r="E88" s="49">
        <v>53.345283508300781</v>
      </c>
      <c r="F88" s="49">
        <v>62.035289764404297</v>
      </c>
      <c r="G88" s="49">
        <v>37.964710235595703</v>
      </c>
    </row>
    <row r="89" spans="1:7">
      <c r="A89" t="str">
        <f t="shared" si="2"/>
        <v>L0.0086</v>
      </c>
      <c r="B89" s="49" t="s">
        <v>491</v>
      </c>
      <c r="C89" s="49">
        <v>86</v>
      </c>
      <c r="D89" s="49">
        <v>0.58300882577896118</v>
      </c>
      <c r="E89" s="49">
        <v>52.760143280029297</v>
      </c>
      <c r="F89" s="49">
        <v>61.717754364013672</v>
      </c>
      <c r="G89" s="49">
        <v>38.282245635986328</v>
      </c>
    </row>
    <row r="90" spans="1:7">
      <c r="A90" t="str">
        <f t="shared" si="2"/>
        <v>L0.0087</v>
      </c>
      <c r="B90" s="49" t="s">
        <v>491</v>
      </c>
      <c r="C90" s="49">
        <v>87</v>
      </c>
      <c r="D90" s="49">
        <v>0.5808258056640625</v>
      </c>
      <c r="E90" s="49">
        <v>52.177135467529297</v>
      </c>
      <c r="F90" s="49">
        <v>61.401779174804688</v>
      </c>
      <c r="G90" s="49">
        <v>38.598220825195313</v>
      </c>
    </row>
    <row r="91" spans="1:7">
      <c r="A91" t="str">
        <f t="shared" si="2"/>
        <v>L0.0088</v>
      </c>
      <c r="B91" s="49" t="s">
        <v>491</v>
      </c>
      <c r="C91" s="49">
        <v>88</v>
      </c>
      <c r="D91" s="49">
        <v>0.57859128713607788</v>
      </c>
      <c r="E91" s="49">
        <v>51.596309661865234</v>
      </c>
      <c r="F91" s="49">
        <v>61.087356567382813</v>
      </c>
      <c r="G91" s="49">
        <v>38.912643432617188</v>
      </c>
    </row>
    <row r="92" spans="1:7">
      <c r="A92" t="str">
        <f t="shared" si="2"/>
        <v>L0.0089</v>
      </c>
      <c r="B92" s="49" t="s">
        <v>491</v>
      </c>
      <c r="C92" s="49">
        <v>89</v>
      </c>
      <c r="D92" s="49">
        <v>0.57630592584609985</v>
      </c>
      <c r="E92" s="49">
        <v>51.017715454101563</v>
      </c>
      <c r="F92" s="49">
        <v>60.77447509765625</v>
      </c>
      <c r="G92" s="49">
        <v>39.22552490234375</v>
      </c>
    </row>
    <row r="93" spans="1:7">
      <c r="A93" t="str">
        <f t="shared" si="2"/>
        <v>L0.0090</v>
      </c>
      <c r="B93" s="49" t="s">
        <v>491</v>
      </c>
      <c r="C93" s="49">
        <v>90</v>
      </c>
      <c r="D93" s="49">
        <v>0.57397407293319702</v>
      </c>
      <c r="E93" s="49">
        <v>50.441410064697266</v>
      </c>
      <c r="F93" s="49">
        <v>60.463130950927734</v>
      </c>
      <c r="G93" s="49">
        <v>39.536869049072266</v>
      </c>
    </row>
    <row r="94" spans="1:7">
      <c r="A94" t="str">
        <f t="shared" si="2"/>
        <v>L0.0091</v>
      </c>
      <c r="B94" s="49" t="s">
        <v>491</v>
      </c>
      <c r="C94" s="49">
        <v>91</v>
      </c>
      <c r="D94" s="49">
        <v>0.57159000635147095</v>
      </c>
      <c r="E94" s="49">
        <v>49.867435455322266</v>
      </c>
      <c r="F94" s="49">
        <v>60.153301239013672</v>
      </c>
      <c r="G94" s="49">
        <v>39.846698760986328</v>
      </c>
    </row>
    <row r="95" spans="1:7">
      <c r="A95" t="str">
        <f t="shared" si="2"/>
        <v>L0.0092</v>
      </c>
      <c r="B95" s="49" t="s">
        <v>491</v>
      </c>
      <c r="C95" s="49">
        <v>92</v>
      </c>
      <c r="D95" s="49">
        <v>0.56915992498397827</v>
      </c>
      <c r="E95" s="49">
        <v>49.295845031738281</v>
      </c>
      <c r="F95" s="49">
        <v>59.844989776611328</v>
      </c>
      <c r="G95" s="49">
        <v>40.155010223388672</v>
      </c>
    </row>
    <row r="96" spans="1:7">
      <c r="A96" t="str">
        <f t="shared" si="2"/>
        <v>L0.0093</v>
      </c>
      <c r="B96" s="49" t="s">
        <v>491</v>
      </c>
      <c r="C96" s="49">
        <v>93</v>
      </c>
      <c r="D96" s="49">
        <v>0.56668001413345337</v>
      </c>
      <c r="E96" s="49">
        <v>48.726688385009766</v>
      </c>
      <c r="F96" s="49">
        <v>59.538177490234375</v>
      </c>
      <c r="G96" s="49">
        <v>40.461822509765625</v>
      </c>
    </row>
    <row r="97" spans="1:7">
      <c r="A97" t="str">
        <f t="shared" si="2"/>
        <v>L0.0094</v>
      </c>
      <c r="B97" s="49" t="s">
        <v>491</v>
      </c>
      <c r="C97" s="49">
        <v>94</v>
      </c>
      <c r="D97" s="49">
        <v>0.56415611505508423</v>
      </c>
      <c r="E97" s="49">
        <v>48.160007476806641</v>
      </c>
      <c r="F97" s="49">
        <v>59.232860565185547</v>
      </c>
      <c r="G97" s="49">
        <v>40.767139434814453</v>
      </c>
    </row>
    <row r="98" spans="1:7">
      <c r="A98" t="str">
        <f t="shared" si="2"/>
        <v>L0.0095</v>
      </c>
      <c r="B98" s="49" t="s">
        <v>491</v>
      </c>
      <c r="C98" s="49">
        <v>95</v>
      </c>
      <c r="D98" s="49">
        <v>0.56158202886581421</v>
      </c>
      <c r="E98" s="49">
        <v>47.595851898193359</v>
      </c>
      <c r="F98" s="49">
        <v>58.929019927978516</v>
      </c>
      <c r="G98" s="49">
        <v>41.070980072021484</v>
      </c>
    </row>
    <row r="99" spans="1:7">
      <c r="A99" t="str">
        <f t="shared" si="2"/>
        <v>L0.0096</v>
      </c>
      <c r="B99" s="49" t="s">
        <v>491</v>
      </c>
      <c r="C99" s="49">
        <v>96</v>
      </c>
      <c r="D99" s="49">
        <v>0.55896478891372681</v>
      </c>
      <c r="E99" s="49">
        <v>47.034267425537109</v>
      </c>
      <c r="F99" s="49">
        <v>58.626655578613281</v>
      </c>
      <c r="G99" s="49">
        <v>41.373344421386719</v>
      </c>
    </row>
    <row r="100" spans="1:7">
      <c r="A100" t="str">
        <f t="shared" si="2"/>
        <v>L0.0097</v>
      </c>
      <c r="B100" s="49" t="s">
        <v>491</v>
      </c>
      <c r="C100" s="49">
        <v>97</v>
      </c>
      <c r="D100" s="49">
        <v>0.55630111694335938</v>
      </c>
      <c r="E100" s="49">
        <v>46.475303649902344</v>
      </c>
      <c r="F100" s="49">
        <v>58.325752258300781</v>
      </c>
      <c r="G100" s="49">
        <v>41.674247741699219</v>
      </c>
    </row>
    <row r="101" spans="1:7">
      <c r="A101" t="str">
        <f t="shared" si="2"/>
        <v>L0.0098</v>
      </c>
      <c r="B101" s="49" t="s">
        <v>491</v>
      </c>
      <c r="C101" s="49">
        <v>98</v>
      </c>
      <c r="D101" s="49">
        <v>0.55359411239624023</v>
      </c>
      <c r="E101" s="49">
        <v>45.919002532958984</v>
      </c>
      <c r="F101" s="49">
        <v>58.026302337646484</v>
      </c>
      <c r="G101" s="49">
        <v>41.973697662353516</v>
      </c>
    </row>
    <row r="102" spans="1:7">
      <c r="A102" t="str">
        <f t="shared" si="2"/>
        <v>L0.0099</v>
      </c>
      <c r="B102" s="49" t="s">
        <v>491</v>
      </c>
      <c r="C102" s="49">
        <v>99</v>
      </c>
      <c r="D102" s="49">
        <v>0.55084091424942017</v>
      </c>
      <c r="E102" s="49">
        <v>45.365409851074219</v>
      </c>
      <c r="F102" s="49">
        <v>57.728294372558594</v>
      </c>
      <c r="G102" s="49">
        <v>42.271705627441406</v>
      </c>
    </row>
    <row r="103" spans="1:7">
      <c r="A103" t="str">
        <f t="shared" si="2"/>
        <v>L0.0100</v>
      </c>
      <c r="B103" s="49" t="s">
        <v>491</v>
      </c>
      <c r="C103" s="49">
        <v>100</v>
      </c>
      <c r="D103" s="49">
        <v>0.54804509878158569</v>
      </c>
      <c r="E103" s="49">
        <v>44.814567565917969</v>
      </c>
      <c r="F103" s="49">
        <v>57.431720733642578</v>
      </c>
      <c r="G103" s="49">
        <v>42.568279266357422</v>
      </c>
    </row>
    <row r="104" spans="1:7">
      <c r="A104" t="str">
        <f t="shared" si="2"/>
        <v>L0.0101</v>
      </c>
      <c r="B104" s="49" t="s">
        <v>491</v>
      </c>
      <c r="C104" s="49">
        <v>101</v>
      </c>
      <c r="D104" s="49">
        <v>0.54520988464355469</v>
      </c>
      <c r="E104" s="49">
        <v>44.266521453857422</v>
      </c>
      <c r="F104" s="49">
        <v>57.136569976806641</v>
      </c>
      <c r="G104" s="49">
        <v>42.863430023193359</v>
      </c>
    </row>
    <row r="105" spans="1:7">
      <c r="A105" t="str">
        <f t="shared" si="2"/>
        <v>L0.0102</v>
      </c>
      <c r="B105" s="49" t="s">
        <v>491</v>
      </c>
      <c r="C105" s="49">
        <v>102</v>
      </c>
      <c r="D105" s="49">
        <v>0.54232877492904663</v>
      </c>
      <c r="E105" s="49">
        <v>43.7213134765625</v>
      </c>
      <c r="F105" s="49">
        <v>56.842830657958984</v>
      </c>
      <c r="G105" s="49">
        <v>43.157169342041016</v>
      </c>
    </row>
    <row r="106" spans="1:7">
      <c r="A106" t="str">
        <f t="shared" si="2"/>
        <v>L0.0103</v>
      </c>
      <c r="B106" s="49" t="s">
        <v>491</v>
      </c>
      <c r="C106" s="49">
        <v>103</v>
      </c>
      <c r="D106" s="49">
        <v>0.53940922021865845</v>
      </c>
      <c r="E106" s="49">
        <v>43.178985595703125</v>
      </c>
      <c r="F106" s="49">
        <v>56.550502777099609</v>
      </c>
      <c r="G106" s="49">
        <v>43.449497222900391</v>
      </c>
    </row>
    <row r="107" spans="1:7">
      <c r="A107" t="str">
        <f t="shared" si="2"/>
        <v>L0.0104</v>
      </c>
      <c r="B107" s="49" t="s">
        <v>491</v>
      </c>
      <c r="C107" s="49">
        <v>104</v>
      </c>
      <c r="D107" s="49">
        <v>0.53644800186157227</v>
      </c>
      <c r="E107" s="49">
        <v>42.639575958251953</v>
      </c>
      <c r="F107" s="49">
        <v>56.259563446044922</v>
      </c>
      <c r="G107" s="49">
        <v>43.740436553955078</v>
      </c>
    </row>
    <row r="108" spans="1:7">
      <c r="A108" t="str">
        <f t="shared" si="2"/>
        <v>L0.0105</v>
      </c>
      <c r="B108" s="49" t="s">
        <v>491</v>
      </c>
      <c r="C108" s="49">
        <v>105</v>
      </c>
      <c r="D108" s="49">
        <v>0.5334467887878418</v>
      </c>
      <c r="E108" s="49">
        <v>42.103126525878906</v>
      </c>
      <c r="F108" s="49">
        <v>55.970008850097656</v>
      </c>
      <c r="G108" s="49">
        <v>44.029991149902344</v>
      </c>
    </row>
    <row r="109" spans="1:7">
      <c r="A109" t="str">
        <f t="shared" si="2"/>
        <v>L0.0106</v>
      </c>
      <c r="B109" s="49" t="s">
        <v>491</v>
      </c>
      <c r="C109" s="49">
        <v>106</v>
      </c>
      <c r="D109" s="49">
        <v>0.53040927648544312</v>
      </c>
      <c r="E109" s="49">
        <v>41.569679260253906</v>
      </c>
      <c r="F109" s="49">
        <v>55.681835174560547</v>
      </c>
      <c r="G109" s="49">
        <v>44.318164825439453</v>
      </c>
    </row>
    <row r="110" spans="1:7">
      <c r="A110" t="str">
        <f t="shared" si="2"/>
        <v>L0.0107</v>
      </c>
      <c r="B110" s="49" t="s">
        <v>491</v>
      </c>
      <c r="C110" s="49">
        <v>107</v>
      </c>
      <c r="D110" s="49">
        <v>0.52733087539672852</v>
      </c>
      <c r="E110" s="49">
        <v>41.039272308349609</v>
      </c>
      <c r="F110" s="49">
        <v>55.395030975341797</v>
      </c>
      <c r="G110" s="49">
        <v>44.604969024658203</v>
      </c>
    </row>
    <row r="111" spans="1:7">
      <c r="A111" t="str">
        <f t="shared" si="2"/>
        <v>L0.0108</v>
      </c>
      <c r="B111" s="49" t="s">
        <v>491</v>
      </c>
      <c r="C111" s="49">
        <v>108</v>
      </c>
      <c r="D111" s="49">
        <v>0.5242152214050293</v>
      </c>
      <c r="E111" s="49">
        <v>40.511940002441406</v>
      </c>
      <c r="F111" s="49">
        <v>55.109580993652344</v>
      </c>
      <c r="G111" s="49">
        <v>44.890419006347656</v>
      </c>
    </row>
    <row r="112" spans="1:7">
      <c r="A112" t="str">
        <f t="shared" si="2"/>
        <v>L0.0109</v>
      </c>
      <c r="B112" s="49" t="s">
        <v>491</v>
      </c>
      <c r="C112" s="49">
        <v>109</v>
      </c>
      <c r="D112" s="49">
        <v>0.52106380462646484</v>
      </c>
      <c r="E112" s="49">
        <v>39.987724304199219</v>
      </c>
      <c r="F112" s="49">
        <v>54.825477600097656</v>
      </c>
      <c r="G112" s="49">
        <v>45.174522399902344</v>
      </c>
    </row>
    <row r="113" spans="1:7">
      <c r="A113" t="str">
        <f t="shared" si="2"/>
        <v>L0.0110</v>
      </c>
      <c r="B113" s="49" t="s">
        <v>491</v>
      </c>
      <c r="C113" s="49">
        <v>110</v>
      </c>
      <c r="D113" s="49">
        <v>0.51787620782852173</v>
      </c>
      <c r="E113" s="49">
        <v>39.466659545898438</v>
      </c>
      <c r="F113" s="49">
        <v>54.542716979980469</v>
      </c>
      <c r="G113" s="49">
        <v>45.457283020019531</v>
      </c>
    </row>
    <row r="114" spans="1:7">
      <c r="A114" t="str">
        <f t="shared" si="2"/>
        <v>L0.0111</v>
      </c>
      <c r="B114" s="49" t="s">
        <v>491</v>
      </c>
      <c r="C114" s="49">
        <v>111</v>
      </c>
      <c r="D114" s="49">
        <v>0.51465272903442383</v>
      </c>
      <c r="E114" s="49">
        <v>38.948783874511719</v>
      </c>
      <c r="F114" s="49">
        <v>54.261287689208984</v>
      </c>
      <c r="G114" s="49">
        <v>45.738712310791016</v>
      </c>
    </row>
    <row r="115" spans="1:7">
      <c r="A115" t="str">
        <f t="shared" si="2"/>
        <v>L0.0112</v>
      </c>
      <c r="B115" s="49" t="s">
        <v>491</v>
      </c>
      <c r="C115" s="49">
        <v>112</v>
      </c>
      <c r="D115" s="49">
        <v>0.51139587163925171</v>
      </c>
      <c r="E115" s="49">
        <v>38.434131622314453</v>
      </c>
      <c r="F115" s="49">
        <v>53.981182098388672</v>
      </c>
      <c r="G115" s="49">
        <v>46.018817901611328</v>
      </c>
    </row>
    <row r="116" spans="1:7">
      <c r="A116" t="str">
        <f t="shared" si="2"/>
        <v>L0.0113</v>
      </c>
      <c r="B116" s="49" t="s">
        <v>491</v>
      </c>
      <c r="C116" s="49">
        <v>113</v>
      </c>
      <c r="D116" s="49">
        <v>0.50810438394546509</v>
      </c>
      <c r="E116" s="49">
        <v>37.922737121582031</v>
      </c>
      <c r="F116" s="49">
        <v>53.702384948730469</v>
      </c>
      <c r="G116" s="49">
        <v>46.297615051269531</v>
      </c>
    </row>
    <row r="117" spans="1:7">
      <c r="A117" t="str">
        <f t="shared" si="2"/>
        <v>L0.0114</v>
      </c>
      <c r="B117" s="49" t="s">
        <v>491</v>
      </c>
      <c r="C117" s="49">
        <v>114</v>
      </c>
      <c r="D117" s="49">
        <v>0.50478070974349976</v>
      </c>
      <c r="E117" s="49">
        <v>37.414630889892578</v>
      </c>
      <c r="F117" s="49">
        <v>53.424892425537109</v>
      </c>
      <c r="G117" s="49">
        <v>46.575107574462891</v>
      </c>
    </row>
    <row r="118" spans="1:7">
      <c r="A118" t="str">
        <f t="shared" si="2"/>
        <v>L0.0115</v>
      </c>
      <c r="B118" s="49" t="s">
        <v>491</v>
      </c>
      <c r="C118" s="49">
        <v>115</v>
      </c>
      <c r="D118" s="49">
        <v>0.50142532587051392</v>
      </c>
      <c r="E118" s="49">
        <v>36.90985107421875</v>
      </c>
      <c r="F118" s="49">
        <v>53.148696899414063</v>
      </c>
      <c r="G118" s="49">
        <v>46.851303100585938</v>
      </c>
    </row>
    <row r="119" spans="1:7">
      <c r="A119" t="str">
        <f t="shared" si="2"/>
        <v>L0.0116</v>
      </c>
      <c r="B119" s="49" t="s">
        <v>491</v>
      </c>
      <c r="C119" s="49">
        <v>116</v>
      </c>
      <c r="D119" s="49">
        <v>0.49803879857063293</v>
      </c>
      <c r="E119" s="49">
        <v>36.408424377441406</v>
      </c>
      <c r="F119" s="49">
        <v>52.873786926269531</v>
      </c>
      <c r="G119" s="49">
        <v>47.126213073730469</v>
      </c>
    </row>
    <row r="120" spans="1:7">
      <c r="A120" t="str">
        <f t="shared" si="2"/>
        <v>L0.0117</v>
      </c>
      <c r="B120" s="49" t="s">
        <v>491</v>
      </c>
      <c r="C120" s="49">
        <v>117</v>
      </c>
      <c r="D120" s="49">
        <v>0.49462118744850159</v>
      </c>
      <c r="E120" s="49">
        <v>35.910385131835938</v>
      </c>
      <c r="F120" s="49">
        <v>52.600154876708984</v>
      </c>
      <c r="G120" s="49">
        <v>47.399845123291016</v>
      </c>
    </row>
    <row r="121" spans="1:7">
      <c r="A121" t="str">
        <f t="shared" si="2"/>
        <v>L0.0118</v>
      </c>
      <c r="B121" s="49" t="s">
        <v>491</v>
      </c>
      <c r="C121" s="49">
        <v>118</v>
      </c>
      <c r="D121" s="49">
        <v>0.49117279052734375</v>
      </c>
      <c r="E121" s="49">
        <v>35.415767669677734</v>
      </c>
      <c r="F121" s="49">
        <v>52.327789306640625</v>
      </c>
      <c r="G121" s="49">
        <v>47.672210693359375</v>
      </c>
    </row>
    <row r="122" spans="1:7">
      <c r="A122" t="str">
        <f t="shared" si="2"/>
        <v>L0.0119</v>
      </c>
      <c r="B122" s="49" t="s">
        <v>491</v>
      </c>
      <c r="C122" s="49">
        <v>119</v>
      </c>
      <c r="D122" s="49">
        <v>0.48769709467887878</v>
      </c>
      <c r="E122" s="49">
        <v>34.924594879150391</v>
      </c>
      <c r="F122" s="49">
        <v>52.056686401367188</v>
      </c>
      <c r="G122" s="49">
        <v>47.943313598632813</v>
      </c>
    </row>
    <row r="123" spans="1:7">
      <c r="A123" t="str">
        <f t="shared" si="2"/>
        <v>L0.0120</v>
      </c>
      <c r="B123" s="49" t="s">
        <v>491</v>
      </c>
      <c r="C123" s="49">
        <v>120</v>
      </c>
      <c r="D123" s="49">
        <v>0.48419189453125</v>
      </c>
      <c r="E123" s="49">
        <v>34.436897277832031</v>
      </c>
      <c r="F123" s="49">
        <v>51.786834716796875</v>
      </c>
      <c r="G123" s="49">
        <v>48.213165283203125</v>
      </c>
    </row>
    <row r="124" spans="1:7">
      <c r="A124" t="str">
        <f t="shared" si="2"/>
        <v>L0.0121</v>
      </c>
      <c r="B124" s="49" t="s">
        <v>491</v>
      </c>
      <c r="C124" s="49">
        <v>121</v>
      </c>
      <c r="D124" s="49">
        <v>0.48066291213035583</v>
      </c>
      <c r="E124" s="49">
        <v>33.952705383300781</v>
      </c>
      <c r="F124" s="49">
        <v>51.518226623535156</v>
      </c>
      <c r="G124" s="49">
        <v>48.481773376464844</v>
      </c>
    </row>
    <row r="125" spans="1:7">
      <c r="A125" t="str">
        <f t="shared" si="2"/>
        <v>L0.0122</v>
      </c>
      <c r="B125" s="49" t="s">
        <v>491</v>
      </c>
      <c r="C125" s="49">
        <v>122</v>
      </c>
      <c r="D125" s="49">
        <v>0.47710418701171875</v>
      </c>
      <c r="E125" s="49">
        <v>33.472042083740234</v>
      </c>
      <c r="F125" s="49">
        <v>51.2508544921875</v>
      </c>
      <c r="G125" s="49">
        <v>48.7491455078125</v>
      </c>
    </row>
    <row r="126" spans="1:7">
      <c r="A126" t="str">
        <f t="shared" si="2"/>
        <v>L0.0123</v>
      </c>
      <c r="B126" s="49" t="s">
        <v>491</v>
      </c>
      <c r="C126" s="49">
        <v>123</v>
      </c>
      <c r="D126" s="49">
        <v>0.47351980209350586</v>
      </c>
      <c r="E126" s="49">
        <v>32.994937896728516</v>
      </c>
      <c r="F126" s="49">
        <v>50.984706878662109</v>
      </c>
      <c r="G126" s="49">
        <v>49.015293121337891</v>
      </c>
    </row>
    <row r="127" spans="1:7">
      <c r="A127" t="str">
        <f t="shared" si="2"/>
        <v>L0.0124</v>
      </c>
      <c r="B127" s="49" t="s">
        <v>491</v>
      </c>
      <c r="C127" s="49">
        <v>124</v>
      </c>
      <c r="D127" s="49">
        <v>0.46991389989852905</v>
      </c>
      <c r="E127" s="49">
        <v>32.521415710449219</v>
      </c>
      <c r="F127" s="49">
        <v>50.719779968261719</v>
      </c>
      <c r="G127" s="49">
        <v>49.280220031738281</v>
      </c>
    </row>
    <row r="128" spans="1:7">
      <c r="A128" t="str">
        <f t="shared" si="2"/>
        <v>L0.0125</v>
      </c>
      <c r="B128" s="49" t="s">
        <v>491</v>
      </c>
      <c r="C128" s="49">
        <v>125</v>
      </c>
      <c r="D128" s="49">
        <v>0.46628019213676453</v>
      </c>
      <c r="E128" s="49">
        <v>32.051502227783203</v>
      </c>
      <c r="F128" s="49">
        <v>50.456058502197266</v>
      </c>
      <c r="G128" s="49">
        <v>49.543941497802734</v>
      </c>
    </row>
    <row r="129" spans="1:7">
      <c r="A129" t="str">
        <f t="shared" si="2"/>
        <v>L0.0126</v>
      </c>
      <c r="B129" s="49" t="s">
        <v>491</v>
      </c>
      <c r="C129" s="49">
        <v>126</v>
      </c>
      <c r="D129" s="49">
        <v>0.46262601017951965</v>
      </c>
      <c r="E129" s="49">
        <v>31.585222244262695</v>
      </c>
      <c r="F129" s="49">
        <v>50.19354248046875</v>
      </c>
      <c r="G129" s="49">
        <v>49.80645751953125</v>
      </c>
    </row>
    <row r="130" spans="1:7">
      <c r="A130" t="str">
        <f t="shared" si="2"/>
        <v>L0.0127</v>
      </c>
      <c r="B130" s="49" t="s">
        <v>491</v>
      </c>
      <c r="C130" s="49">
        <v>127</v>
      </c>
      <c r="D130" s="49">
        <v>0.45894908905029297</v>
      </c>
      <c r="E130" s="49">
        <v>31.122596740722656</v>
      </c>
      <c r="F130" s="49">
        <v>49.932216644287109</v>
      </c>
      <c r="G130" s="49">
        <v>50.067783355712891</v>
      </c>
    </row>
    <row r="131" spans="1:7">
      <c r="A131" t="str">
        <f t="shared" ref="A131:A194" si="3">CONCATENATE(B131,IF(C131&lt;10,CONCATENATE("00",C131),IF(C131&lt;100,CONCATENATE("0",C131),C131)))</f>
        <v>L0.0128</v>
      </c>
      <c r="B131" s="49" t="s">
        <v>491</v>
      </c>
      <c r="C131" s="49">
        <v>128</v>
      </c>
      <c r="D131" s="49">
        <v>0.45524978637695313</v>
      </c>
      <c r="E131" s="49">
        <v>30.66364860534668</v>
      </c>
      <c r="F131" s="49">
        <v>49.672080993652344</v>
      </c>
      <c r="G131" s="49">
        <v>50.327919006347656</v>
      </c>
    </row>
    <row r="132" spans="1:7">
      <c r="A132" t="str">
        <f t="shared" si="3"/>
        <v>L0.0129</v>
      </c>
      <c r="B132" s="49" t="s">
        <v>491</v>
      </c>
      <c r="C132" s="49">
        <v>129</v>
      </c>
      <c r="D132" s="49">
        <v>0.45153120160102844</v>
      </c>
      <c r="E132" s="49">
        <v>30.208398818969727</v>
      </c>
      <c r="F132" s="49">
        <v>49.413120269775391</v>
      </c>
      <c r="G132" s="49">
        <v>50.586879730224609</v>
      </c>
    </row>
    <row r="133" spans="1:7">
      <c r="A133" t="str">
        <f t="shared" si="3"/>
        <v>L0.0130</v>
      </c>
      <c r="B133" s="49" t="s">
        <v>491</v>
      </c>
      <c r="C133" s="49">
        <v>130</v>
      </c>
      <c r="D133" s="49">
        <v>0.44779181480407715</v>
      </c>
      <c r="E133" s="49">
        <v>29.756866455078125</v>
      </c>
      <c r="F133" s="49">
        <v>49.155326843261719</v>
      </c>
      <c r="G133" s="49">
        <v>50.844673156738281</v>
      </c>
    </row>
    <row r="134" spans="1:7">
      <c r="A134" t="str">
        <f t="shared" si="3"/>
        <v>L0.0131</v>
      </c>
      <c r="B134" s="49" t="s">
        <v>491</v>
      </c>
      <c r="C134" s="49">
        <v>131</v>
      </c>
      <c r="D134" s="49">
        <v>0.44403409957885742</v>
      </c>
      <c r="E134" s="49">
        <v>29.309074401855469</v>
      </c>
      <c r="F134" s="49">
        <v>48.898696899414063</v>
      </c>
      <c r="G134" s="49">
        <v>51.101303100585938</v>
      </c>
    </row>
    <row r="135" spans="1:7">
      <c r="A135" t="str">
        <f t="shared" si="3"/>
        <v>L0.0132</v>
      </c>
      <c r="B135" s="49" t="s">
        <v>491</v>
      </c>
      <c r="C135" s="49">
        <v>132</v>
      </c>
      <c r="D135" s="49">
        <v>0.44025799632072449</v>
      </c>
      <c r="E135" s="49">
        <v>28.865041732788086</v>
      </c>
      <c r="F135" s="49">
        <v>48.643218994140625</v>
      </c>
      <c r="G135" s="49">
        <v>51.356781005859375</v>
      </c>
    </row>
    <row r="136" spans="1:7">
      <c r="A136" t="str">
        <f t="shared" si="3"/>
        <v>L0.0133</v>
      </c>
      <c r="B136" s="49" t="s">
        <v>491</v>
      </c>
      <c r="C136" s="49">
        <v>133</v>
      </c>
      <c r="D136" s="49">
        <v>0.43646499514579773</v>
      </c>
      <c r="E136" s="49">
        <v>28.424783706665039</v>
      </c>
      <c r="F136" s="49">
        <v>48.388885498046875</v>
      </c>
      <c r="G136" s="49">
        <v>51.611114501953125</v>
      </c>
    </row>
    <row r="137" spans="1:7">
      <c r="A137" t="str">
        <f t="shared" si="3"/>
        <v>L0.0134</v>
      </c>
      <c r="B137" s="49" t="s">
        <v>491</v>
      </c>
      <c r="C137" s="49">
        <v>134</v>
      </c>
      <c r="D137" s="49">
        <v>0.43265700340270996</v>
      </c>
      <c r="E137" s="49">
        <v>27.988317489624023</v>
      </c>
      <c r="F137" s="49">
        <v>48.135692596435547</v>
      </c>
      <c r="G137" s="49">
        <v>51.864307403564453</v>
      </c>
    </row>
    <row r="138" spans="1:7">
      <c r="A138" t="str">
        <f t="shared" si="3"/>
        <v>L0.0135</v>
      </c>
      <c r="B138" s="49" t="s">
        <v>491</v>
      </c>
      <c r="C138" s="49">
        <v>135</v>
      </c>
      <c r="D138" s="49">
        <v>0.42883089184761047</v>
      </c>
      <c r="E138" s="49">
        <v>27.555660247802734</v>
      </c>
      <c r="F138" s="49">
        <v>47.883628845214844</v>
      </c>
      <c r="G138" s="49">
        <v>52.116371154785156</v>
      </c>
    </row>
    <row r="139" spans="1:7">
      <c r="A139" t="str">
        <f t="shared" si="3"/>
        <v>L0.0136</v>
      </c>
      <c r="B139" s="49" t="s">
        <v>491</v>
      </c>
      <c r="C139" s="49">
        <v>136</v>
      </c>
      <c r="D139" s="49">
        <v>0.42499110102653503</v>
      </c>
      <c r="E139" s="49">
        <v>27.126829147338867</v>
      </c>
      <c r="F139" s="49">
        <v>47.632686614990234</v>
      </c>
      <c r="G139" s="49">
        <v>52.367313385009766</v>
      </c>
    </row>
    <row r="140" spans="1:7">
      <c r="A140" t="str">
        <f t="shared" si="3"/>
        <v>L0.0137</v>
      </c>
      <c r="B140" s="49" t="s">
        <v>491</v>
      </c>
      <c r="C140" s="49">
        <v>137</v>
      </c>
      <c r="D140" s="49">
        <v>0.42113810777664185</v>
      </c>
      <c r="E140" s="49">
        <v>26.701839447021484</v>
      </c>
      <c r="F140" s="49">
        <v>47.382862091064453</v>
      </c>
      <c r="G140" s="49">
        <v>52.617137908935547</v>
      </c>
    </row>
    <row r="141" spans="1:7">
      <c r="A141" t="str">
        <f t="shared" si="3"/>
        <v>L0.0138</v>
      </c>
      <c r="B141" s="49" t="s">
        <v>491</v>
      </c>
      <c r="C141" s="49">
        <v>138</v>
      </c>
      <c r="D141" s="49">
        <v>0.41727179288864136</v>
      </c>
      <c r="E141" s="49">
        <v>26.28070068359375</v>
      </c>
      <c r="F141" s="49">
        <v>47.134140014648438</v>
      </c>
      <c r="G141" s="49">
        <v>52.865859985351563</v>
      </c>
    </row>
    <row r="142" spans="1:7">
      <c r="A142" t="str">
        <f t="shared" si="3"/>
        <v>L0.0139</v>
      </c>
      <c r="B142" s="49" t="s">
        <v>491</v>
      </c>
      <c r="C142" s="49">
        <v>139</v>
      </c>
      <c r="D142" s="49">
        <v>0.41339299082756042</v>
      </c>
      <c r="E142" s="49">
        <v>25.863430023193359</v>
      </c>
      <c r="F142" s="49">
        <v>46.886516571044922</v>
      </c>
      <c r="G142" s="49">
        <v>53.113483428955078</v>
      </c>
    </row>
    <row r="143" spans="1:7">
      <c r="A143" t="str">
        <f t="shared" si="3"/>
        <v>L0.0140</v>
      </c>
      <c r="B143" s="49" t="s">
        <v>491</v>
      </c>
      <c r="C143" s="49">
        <v>140</v>
      </c>
      <c r="D143" s="49">
        <v>0.40950208902359009</v>
      </c>
      <c r="E143" s="49">
        <v>25.450037002563477</v>
      </c>
      <c r="F143" s="49">
        <v>46.639987945556641</v>
      </c>
      <c r="G143" s="49">
        <v>53.360012054443359</v>
      </c>
    </row>
    <row r="144" spans="1:7">
      <c r="A144" t="str">
        <f t="shared" si="3"/>
        <v>L0.0141</v>
      </c>
      <c r="B144" s="49" t="s">
        <v>491</v>
      </c>
      <c r="C144" s="49">
        <v>141</v>
      </c>
      <c r="D144" s="49">
        <v>0.40560290217399597</v>
      </c>
      <c r="E144" s="49">
        <v>25.040533065795898</v>
      </c>
      <c r="F144" s="49">
        <v>46.394546508789063</v>
      </c>
      <c r="G144" s="49">
        <v>53.605453491210938</v>
      </c>
    </row>
    <row r="145" spans="1:7">
      <c r="A145" t="str">
        <f t="shared" si="3"/>
        <v>L0.0142</v>
      </c>
      <c r="B145" s="49" t="s">
        <v>491</v>
      </c>
      <c r="C145" s="49">
        <v>142</v>
      </c>
      <c r="D145" s="49">
        <v>0.40169310569763184</v>
      </c>
      <c r="E145" s="49">
        <v>24.634931564331055</v>
      </c>
      <c r="F145" s="49">
        <v>46.150173187255859</v>
      </c>
      <c r="G145" s="49">
        <v>53.849826812744141</v>
      </c>
    </row>
    <row r="146" spans="1:7">
      <c r="A146" t="str">
        <f t="shared" si="3"/>
        <v>L0.0143</v>
      </c>
      <c r="B146" s="49" t="s">
        <v>491</v>
      </c>
      <c r="C146" s="49">
        <v>143</v>
      </c>
      <c r="D146" s="49">
        <v>0.39777299761772156</v>
      </c>
      <c r="E146" s="49">
        <v>24.233238220214844</v>
      </c>
      <c r="F146" s="49">
        <v>45.906875610351563</v>
      </c>
      <c r="G146" s="49">
        <v>54.093124389648438</v>
      </c>
    </row>
    <row r="147" spans="1:7">
      <c r="A147" t="str">
        <f t="shared" si="3"/>
        <v>L0.0144</v>
      </c>
      <c r="B147" s="49" t="s">
        <v>491</v>
      </c>
      <c r="C147" s="49">
        <v>144</v>
      </c>
      <c r="D147" s="49">
        <v>0.39384698867797852</v>
      </c>
      <c r="E147" s="49">
        <v>23.835464477539063</v>
      </c>
      <c r="F147" s="49">
        <v>45.664642333984375</v>
      </c>
      <c r="G147" s="49">
        <v>54.335357666015625</v>
      </c>
    </row>
    <row r="148" spans="1:7">
      <c r="A148" t="str">
        <f t="shared" si="3"/>
        <v>L0.0145</v>
      </c>
      <c r="B148" s="49" t="s">
        <v>491</v>
      </c>
      <c r="C148" s="49">
        <v>145</v>
      </c>
      <c r="D148" s="49">
        <v>0.38991189002990723</v>
      </c>
      <c r="E148" s="49">
        <v>23.441617965698242</v>
      </c>
      <c r="F148" s="49">
        <v>45.4234619140625</v>
      </c>
      <c r="G148" s="49">
        <v>54.5765380859375</v>
      </c>
    </row>
    <row r="149" spans="1:7">
      <c r="A149" t="str">
        <f t="shared" si="3"/>
        <v>L0.0146</v>
      </c>
      <c r="B149" s="49" t="s">
        <v>491</v>
      </c>
      <c r="C149" s="49">
        <v>146</v>
      </c>
      <c r="D149" s="49">
        <v>0.3859730064868927</v>
      </c>
      <c r="E149" s="49">
        <v>23.051706314086914</v>
      </c>
      <c r="F149" s="49">
        <v>45.183326721191406</v>
      </c>
      <c r="G149" s="49">
        <v>54.816673278808594</v>
      </c>
    </row>
    <row r="150" spans="1:7">
      <c r="A150" t="str">
        <f t="shared" si="3"/>
        <v>L0.0147</v>
      </c>
      <c r="B150" s="49" t="s">
        <v>491</v>
      </c>
      <c r="C150" s="49">
        <v>147</v>
      </c>
      <c r="D150" s="49">
        <v>0.38202619552612305</v>
      </c>
      <c r="E150" s="49">
        <v>22.665733337402344</v>
      </c>
      <c r="F150" s="49">
        <v>44.944236755371094</v>
      </c>
      <c r="G150" s="49">
        <v>55.055763244628906</v>
      </c>
    </row>
    <row r="151" spans="1:7">
      <c r="A151" t="str">
        <f t="shared" si="3"/>
        <v>L0.0148</v>
      </c>
      <c r="B151" s="49" t="s">
        <v>491</v>
      </c>
      <c r="C151" s="49">
        <v>148</v>
      </c>
      <c r="D151" s="49">
        <v>0.37807679176330566</v>
      </c>
      <c r="E151" s="49">
        <v>22.283706665039063</v>
      </c>
      <c r="F151" s="49">
        <v>44.7061767578125</v>
      </c>
      <c r="G151" s="49">
        <v>55.2938232421875</v>
      </c>
    </row>
    <row r="152" spans="1:7">
      <c r="A152" t="str">
        <f t="shared" si="3"/>
        <v>L0.0149</v>
      </c>
      <c r="B152" s="49" t="s">
        <v>491</v>
      </c>
      <c r="C152" s="49">
        <v>149</v>
      </c>
      <c r="D152" s="49">
        <v>0.37412118911743164</v>
      </c>
      <c r="E152" s="49">
        <v>21.905630111694336</v>
      </c>
      <c r="F152" s="49">
        <v>44.469142913818359</v>
      </c>
      <c r="G152" s="49">
        <v>55.530857086181641</v>
      </c>
    </row>
    <row r="153" spans="1:7">
      <c r="A153" t="str">
        <f t="shared" si="3"/>
        <v>L0.0150</v>
      </c>
      <c r="B153" s="49" t="s">
        <v>491</v>
      </c>
      <c r="C153" s="49">
        <v>150</v>
      </c>
      <c r="D153" s="49">
        <v>0.37016388773918152</v>
      </c>
      <c r="E153" s="49">
        <v>21.531509399414063</v>
      </c>
      <c r="F153" s="49">
        <v>44.233131408691406</v>
      </c>
      <c r="G153" s="49">
        <v>55.766868591308594</v>
      </c>
    </row>
    <row r="154" spans="1:7">
      <c r="A154" t="str">
        <f t="shared" si="3"/>
        <v>L0.0151</v>
      </c>
      <c r="B154" s="49" t="s">
        <v>491</v>
      </c>
      <c r="C154" s="49">
        <v>151</v>
      </c>
      <c r="D154" s="49">
        <v>0.36620399355888367</v>
      </c>
      <c r="E154" s="49">
        <v>21.161344528198242</v>
      </c>
      <c r="F154" s="49">
        <v>43.998130798339844</v>
      </c>
      <c r="G154" s="49">
        <v>56.001869201660156</v>
      </c>
    </row>
    <row r="155" spans="1:7">
      <c r="A155" t="str">
        <f t="shared" si="3"/>
        <v>L0.0152</v>
      </c>
      <c r="B155" s="49" t="s">
        <v>491</v>
      </c>
      <c r="C155" s="49">
        <v>152</v>
      </c>
      <c r="D155" s="49">
        <v>0.36224299669265747</v>
      </c>
      <c r="E155" s="49">
        <v>20.795141220092773</v>
      </c>
      <c r="F155" s="49">
        <v>43.764137268066406</v>
      </c>
      <c r="G155" s="49">
        <v>56.235862731933594</v>
      </c>
    </row>
    <row r="156" spans="1:7">
      <c r="A156" t="str">
        <f t="shared" si="3"/>
        <v>L0.0153</v>
      </c>
      <c r="B156" s="49" t="s">
        <v>491</v>
      </c>
      <c r="C156" s="49">
        <v>153</v>
      </c>
      <c r="D156" s="49">
        <v>0.35828110575675964</v>
      </c>
      <c r="E156" s="49">
        <v>20.432897567749023</v>
      </c>
      <c r="F156" s="49">
        <v>43.531139373779297</v>
      </c>
      <c r="G156" s="49">
        <v>56.468860626220703</v>
      </c>
    </row>
    <row r="157" spans="1:7">
      <c r="A157" t="str">
        <f t="shared" si="3"/>
        <v>L0.0154</v>
      </c>
      <c r="B157" s="49" t="s">
        <v>491</v>
      </c>
      <c r="C157" s="49">
        <v>154</v>
      </c>
      <c r="D157" s="49">
        <v>0.35431879758834839</v>
      </c>
      <c r="E157" s="49">
        <v>20.074617385864258</v>
      </c>
      <c r="F157" s="49">
        <v>43.299137115478516</v>
      </c>
      <c r="G157" s="49">
        <v>56.700862884521484</v>
      </c>
    </row>
    <row r="158" spans="1:7">
      <c r="A158" t="str">
        <f t="shared" si="3"/>
        <v>L0.0155</v>
      </c>
      <c r="B158" s="49" t="s">
        <v>491</v>
      </c>
      <c r="C158" s="49">
        <v>155</v>
      </c>
      <c r="D158" s="49">
        <v>0.35035809874534607</v>
      </c>
      <c r="E158" s="49">
        <v>19.720298767089844</v>
      </c>
      <c r="F158" s="49">
        <v>43.068119049072266</v>
      </c>
      <c r="G158" s="49">
        <v>56.931880950927734</v>
      </c>
    </row>
    <row r="159" spans="1:7">
      <c r="A159" t="str">
        <f t="shared" si="3"/>
        <v>L0.0156</v>
      </c>
      <c r="B159" s="49" t="s">
        <v>491</v>
      </c>
      <c r="C159" s="49">
        <v>156</v>
      </c>
      <c r="D159" s="49">
        <v>0.34639900922775269</v>
      </c>
      <c r="E159" s="49">
        <v>19.369939804077148</v>
      </c>
      <c r="F159" s="49">
        <v>42.838077545166016</v>
      </c>
      <c r="G159" s="49">
        <v>57.161922454833984</v>
      </c>
    </row>
    <row r="160" spans="1:7">
      <c r="A160" t="str">
        <f t="shared" si="3"/>
        <v>L0.0157</v>
      </c>
      <c r="B160" s="49" t="s">
        <v>491</v>
      </c>
      <c r="C160" s="49">
        <v>157</v>
      </c>
      <c r="D160" s="49">
        <v>0.3424420952796936</v>
      </c>
      <c r="E160" s="49">
        <v>19.023540496826172</v>
      </c>
      <c r="F160" s="49">
        <v>42.609012603759766</v>
      </c>
      <c r="G160" s="49">
        <v>57.390987396240234</v>
      </c>
    </row>
    <row r="161" spans="1:7">
      <c r="A161" t="str">
        <f t="shared" si="3"/>
        <v>L0.0158</v>
      </c>
      <c r="B161" s="49" t="s">
        <v>491</v>
      </c>
      <c r="C161" s="49">
        <v>158</v>
      </c>
      <c r="D161" s="49">
        <v>0.33848899602890015</v>
      </c>
      <c r="E161" s="49">
        <v>18.681098937988281</v>
      </c>
      <c r="F161" s="49">
        <v>42.380912780761719</v>
      </c>
      <c r="G161" s="49">
        <v>57.619087219238281</v>
      </c>
    </row>
    <row r="162" spans="1:7">
      <c r="A162" t="str">
        <f t="shared" si="3"/>
        <v>L0.0159</v>
      </c>
      <c r="B162" s="49" t="s">
        <v>491</v>
      </c>
      <c r="C162" s="49">
        <v>159</v>
      </c>
      <c r="D162" s="49">
        <v>0.33453890681266785</v>
      </c>
      <c r="E162" s="49">
        <v>18.342609405517578</v>
      </c>
      <c r="F162" s="49">
        <v>42.153766632080078</v>
      </c>
      <c r="G162" s="49">
        <v>57.846233367919922</v>
      </c>
    </row>
    <row r="163" spans="1:7">
      <c r="A163" t="str">
        <f t="shared" si="3"/>
        <v>L0.0160</v>
      </c>
      <c r="B163" s="49" t="s">
        <v>491</v>
      </c>
      <c r="C163" s="49">
        <v>160</v>
      </c>
      <c r="D163" s="49">
        <v>0.33059409260749817</v>
      </c>
      <c r="E163" s="49">
        <v>18.008071899414063</v>
      </c>
      <c r="F163" s="49">
        <v>41.927577972412109</v>
      </c>
      <c r="G163" s="49">
        <v>58.072422027587891</v>
      </c>
    </row>
    <row r="164" spans="1:7">
      <c r="A164" t="str">
        <f t="shared" si="3"/>
        <v>L0.0161</v>
      </c>
      <c r="B164" s="49" t="s">
        <v>491</v>
      </c>
      <c r="C164" s="49">
        <v>161</v>
      </c>
      <c r="D164" s="49">
        <v>0.32665398716926575</v>
      </c>
      <c r="E164" s="49">
        <v>17.67747688293457</v>
      </c>
      <c r="F164" s="49">
        <v>41.70233154296875</v>
      </c>
      <c r="G164" s="49">
        <v>58.29766845703125</v>
      </c>
    </row>
    <row r="165" spans="1:7">
      <c r="A165" t="str">
        <f t="shared" si="3"/>
        <v>L0.0162</v>
      </c>
      <c r="B165" s="49" t="s">
        <v>491</v>
      </c>
      <c r="C165" s="49">
        <v>162</v>
      </c>
      <c r="D165" s="49">
        <v>0.32272100448608398</v>
      </c>
      <c r="E165" s="49">
        <v>17.350822448730469</v>
      </c>
      <c r="F165" s="49">
        <v>41.47802734375</v>
      </c>
      <c r="G165" s="49">
        <v>58.52197265625</v>
      </c>
    </row>
    <row r="166" spans="1:7">
      <c r="A166" t="str">
        <f t="shared" si="3"/>
        <v>L0.0163</v>
      </c>
      <c r="B166" s="49" t="s">
        <v>491</v>
      </c>
      <c r="C166" s="49">
        <v>163</v>
      </c>
      <c r="D166" s="49">
        <v>0.31879490613937378</v>
      </c>
      <c r="E166" s="49">
        <v>17.028100967407227</v>
      </c>
      <c r="F166" s="49">
        <v>41.254650115966797</v>
      </c>
      <c r="G166" s="49">
        <v>58.745349884033203</v>
      </c>
    </row>
    <row r="167" spans="1:7">
      <c r="A167" t="str">
        <f t="shared" si="3"/>
        <v>L0.0164</v>
      </c>
      <c r="B167" s="49" t="s">
        <v>491</v>
      </c>
      <c r="C167" s="49">
        <v>164</v>
      </c>
      <c r="D167" s="49">
        <v>0.31487590074539185</v>
      </c>
      <c r="E167" s="49">
        <v>16.709306716918945</v>
      </c>
      <c r="F167" s="49">
        <v>41.032203674316406</v>
      </c>
      <c r="G167" s="49">
        <v>58.967796325683594</v>
      </c>
    </row>
    <row r="168" spans="1:7">
      <c r="A168" t="str">
        <f t="shared" si="3"/>
        <v>L0.0165</v>
      </c>
      <c r="B168" s="49" t="s">
        <v>491</v>
      </c>
      <c r="C168" s="49">
        <v>165</v>
      </c>
      <c r="D168" s="49">
        <v>0.31096500158309937</v>
      </c>
      <c r="E168" s="49">
        <v>16.394430160522461</v>
      </c>
      <c r="F168" s="49">
        <v>40.810676574707031</v>
      </c>
      <c r="G168" s="49">
        <v>59.189323425292969</v>
      </c>
    </row>
    <row r="169" spans="1:7">
      <c r="A169" t="str">
        <f t="shared" si="3"/>
        <v>L0.0166</v>
      </c>
      <c r="B169" s="49" t="s">
        <v>491</v>
      </c>
      <c r="C169" s="49">
        <v>166</v>
      </c>
      <c r="D169" s="49">
        <v>0.30706509947776794</v>
      </c>
      <c r="E169" s="49">
        <v>16.083465576171875</v>
      </c>
      <c r="F169" s="49">
        <v>40.590065002441406</v>
      </c>
      <c r="G169" s="49">
        <v>59.409934997558594</v>
      </c>
    </row>
    <row r="170" spans="1:7">
      <c r="A170" t="str">
        <f t="shared" si="3"/>
        <v>L0.0167</v>
      </c>
      <c r="B170" s="49" t="s">
        <v>491</v>
      </c>
      <c r="C170" s="49">
        <v>167</v>
      </c>
      <c r="D170" s="49">
        <v>0.3031730055809021</v>
      </c>
      <c r="E170" s="49">
        <v>15.776400566101074</v>
      </c>
      <c r="F170" s="49">
        <v>40.370357513427734</v>
      </c>
      <c r="G170" s="49">
        <v>59.629642486572266</v>
      </c>
    </row>
    <row r="171" spans="1:7">
      <c r="A171" t="str">
        <f t="shared" si="3"/>
        <v>L0.0168</v>
      </c>
      <c r="B171" s="49" t="s">
        <v>491</v>
      </c>
      <c r="C171" s="49">
        <v>168</v>
      </c>
      <c r="D171" s="49">
        <v>0.29929199814796448</v>
      </c>
      <c r="E171" s="49">
        <v>15.473228454589844</v>
      </c>
      <c r="F171" s="49">
        <v>40.15155029296875</v>
      </c>
      <c r="G171" s="49">
        <v>59.84844970703125</v>
      </c>
    </row>
    <row r="172" spans="1:7">
      <c r="A172" t="str">
        <f t="shared" si="3"/>
        <v>L0.0169</v>
      </c>
      <c r="B172" s="49" t="s">
        <v>491</v>
      </c>
      <c r="C172" s="49">
        <v>169</v>
      </c>
      <c r="D172" s="49">
        <v>0.2954230010509491</v>
      </c>
      <c r="E172" s="49">
        <v>15.173935890197754</v>
      </c>
      <c r="F172" s="49">
        <v>39.933643341064453</v>
      </c>
      <c r="G172" s="49">
        <v>60.066356658935547</v>
      </c>
    </row>
    <row r="173" spans="1:7">
      <c r="A173" t="str">
        <f t="shared" si="3"/>
        <v>L0.0170</v>
      </c>
      <c r="B173" s="49" t="s">
        <v>491</v>
      </c>
      <c r="C173" s="49">
        <v>170</v>
      </c>
      <c r="D173" s="49">
        <v>0.29156500101089478</v>
      </c>
      <c r="E173" s="49">
        <v>14.878513336181641</v>
      </c>
      <c r="F173" s="49">
        <v>39.716625213623047</v>
      </c>
      <c r="G173" s="49">
        <v>60.283374786376953</v>
      </c>
    </row>
    <row r="174" spans="1:7">
      <c r="A174" t="str">
        <f t="shared" si="3"/>
        <v>L0.0171</v>
      </c>
      <c r="B174" s="49" t="s">
        <v>491</v>
      </c>
      <c r="C174" s="49">
        <v>171</v>
      </c>
      <c r="D174" s="49">
        <v>0.2877190113067627</v>
      </c>
      <c r="E174" s="49">
        <v>14.586948394775391</v>
      </c>
      <c r="F174" s="49">
        <v>39.50048828125</v>
      </c>
      <c r="G174" s="49">
        <v>60.49951171875</v>
      </c>
    </row>
    <row r="175" spans="1:7">
      <c r="A175" t="str">
        <f t="shared" si="3"/>
        <v>L0.0172</v>
      </c>
      <c r="B175" s="49" t="s">
        <v>491</v>
      </c>
      <c r="C175" s="49">
        <v>172</v>
      </c>
      <c r="D175" s="49">
        <v>0.28388699889183044</v>
      </c>
      <c r="E175" s="49">
        <v>14.299228668212891</v>
      </c>
      <c r="F175" s="49">
        <v>39.285228729248047</v>
      </c>
      <c r="G175" s="49">
        <v>60.714771270751953</v>
      </c>
    </row>
    <row r="176" spans="1:7">
      <c r="A176" t="str">
        <f t="shared" si="3"/>
        <v>L0.0173</v>
      </c>
      <c r="B176" s="49" t="s">
        <v>491</v>
      </c>
      <c r="C176" s="49">
        <v>173</v>
      </c>
      <c r="D176" s="49">
        <v>0.28006801009178162</v>
      </c>
      <c r="E176" s="49">
        <v>14.015341758728027</v>
      </c>
      <c r="F176" s="49">
        <v>39.070842742919922</v>
      </c>
      <c r="G176" s="49">
        <v>60.929157257080078</v>
      </c>
    </row>
    <row r="177" spans="1:7">
      <c r="A177" t="str">
        <f t="shared" si="3"/>
        <v>L0.0174</v>
      </c>
      <c r="B177" s="49" t="s">
        <v>491</v>
      </c>
      <c r="C177" s="49">
        <v>174</v>
      </c>
      <c r="D177" s="49">
        <v>0.27626600861549377</v>
      </c>
      <c r="E177" s="49">
        <v>13.735274314880371</v>
      </c>
      <c r="F177" s="49">
        <v>38.857318878173828</v>
      </c>
      <c r="G177" s="49">
        <v>61.142681121826172</v>
      </c>
    </row>
    <row r="178" spans="1:7">
      <c r="A178" t="str">
        <f t="shared" si="3"/>
        <v>L0.0175</v>
      </c>
      <c r="B178" s="49" t="s">
        <v>491</v>
      </c>
      <c r="C178" s="49">
        <v>175</v>
      </c>
      <c r="D178" s="49">
        <v>0.27247500419616699</v>
      </c>
      <c r="E178" s="49">
        <v>13.45900821685791</v>
      </c>
      <c r="F178" s="49">
        <v>38.644657135009766</v>
      </c>
      <c r="G178" s="49">
        <v>61.355342864990234</v>
      </c>
    </row>
    <row r="179" spans="1:7">
      <c r="A179" t="str">
        <f t="shared" si="3"/>
        <v>L0.0176</v>
      </c>
      <c r="B179" s="49" t="s">
        <v>491</v>
      </c>
      <c r="C179" s="49">
        <v>176</v>
      </c>
      <c r="D179" s="49">
        <v>0.26870301365852356</v>
      </c>
      <c r="E179" s="49">
        <v>13.186532974243164</v>
      </c>
      <c r="F179" s="49">
        <v>38.432846069335938</v>
      </c>
      <c r="G179" s="49">
        <v>61.567153930664063</v>
      </c>
    </row>
    <row r="180" spans="1:7">
      <c r="A180" t="str">
        <f t="shared" si="3"/>
        <v>L0.0177</v>
      </c>
      <c r="B180" s="49" t="s">
        <v>491</v>
      </c>
      <c r="C180" s="49">
        <v>177</v>
      </c>
      <c r="D180" s="49">
        <v>0.26494601368904114</v>
      </c>
      <c r="E180" s="49">
        <v>12.917830467224121</v>
      </c>
      <c r="F180" s="49">
        <v>38.221885681152344</v>
      </c>
      <c r="G180" s="49">
        <v>61.778114318847656</v>
      </c>
    </row>
    <row r="181" spans="1:7">
      <c r="A181" t="str">
        <f t="shared" si="3"/>
        <v>L0.0178</v>
      </c>
      <c r="B181" s="49" t="s">
        <v>491</v>
      </c>
      <c r="C181" s="49">
        <v>178</v>
      </c>
      <c r="D181" s="49">
        <v>0.26120701432228088</v>
      </c>
      <c r="E181" s="49">
        <v>12.652883529663086</v>
      </c>
      <c r="F181" s="49">
        <v>38.011768341064453</v>
      </c>
      <c r="G181" s="49">
        <v>61.988231658935547</v>
      </c>
    </row>
    <row r="182" spans="1:7">
      <c r="A182" t="str">
        <f t="shared" si="3"/>
        <v>L0.0179</v>
      </c>
      <c r="B182" s="49" t="s">
        <v>491</v>
      </c>
      <c r="C182" s="49">
        <v>179</v>
      </c>
      <c r="D182" s="49">
        <v>0.25748410820960999</v>
      </c>
      <c r="E182" s="49">
        <v>12.391676902770996</v>
      </c>
      <c r="F182" s="49">
        <v>37.802482604980469</v>
      </c>
      <c r="G182" s="49">
        <v>62.197517395019531</v>
      </c>
    </row>
    <row r="183" spans="1:7">
      <c r="A183" t="str">
        <f t="shared" si="3"/>
        <v>L0.0180</v>
      </c>
      <c r="B183" s="49" t="s">
        <v>491</v>
      </c>
      <c r="C183" s="49">
        <v>180</v>
      </c>
      <c r="D183" s="49">
        <v>0.25377979874610901</v>
      </c>
      <c r="E183" s="49">
        <v>12.13419246673584</v>
      </c>
      <c r="F183" s="49">
        <v>37.594032287597656</v>
      </c>
      <c r="G183" s="49">
        <v>62.405967712402344</v>
      </c>
    </row>
    <row r="184" spans="1:7">
      <c r="A184" t="str">
        <f t="shared" si="3"/>
        <v>L0.0181</v>
      </c>
      <c r="B184" s="49" t="s">
        <v>491</v>
      </c>
      <c r="C184" s="49">
        <v>181</v>
      </c>
      <c r="D184" s="49">
        <v>0.25009408593177795</v>
      </c>
      <c r="E184" s="49">
        <v>11.880413055419922</v>
      </c>
      <c r="F184" s="49">
        <v>37.386405944824219</v>
      </c>
      <c r="G184" s="49">
        <v>62.613594055175781</v>
      </c>
    </row>
    <row r="185" spans="1:7">
      <c r="A185" t="str">
        <f t="shared" si="3"/>
        <v>L0.0182</v>
      </c>
      <c r="B185" s="49" t="s">
        <v>491</v>
      </c>
      <c r="C185" s="49">
        <v>182</v>
      </c>
      <c r="D185" s="49">
        <v>0.24642899632453918</v>
      </c>
      <c r="E185" s="49">
        <v>11.630318641662598</v>
      </c>
      <c r="F185" s="49">
        <v>37.179599761962891</v>
      </c>
      <c r="G185" s="49">
        <v>62.820400238037109</v>
      </c>
    </row>
    <row r="186" spans="1:7">
      <c r="A186" t="str">
        <f t="shared" si="3"/>
        <v>L0.0183</v>
      </c>
      <c r="B186" s="49" t="s">
        <v>491</v>
      </c>
      <c r="C186" s="49">
        <v>183</v>
      </c>
      <c r="D186" s="49">
        <v>0.24278099834918976</v>
      </c>
      <c r="E186" s="49">
        <v>11.383890151977539</v>
      </c>
      <c r="F186" s="49">
        <v>36.973606109619141</v>
      </c>
      <c r="G186" s="49">
        <v>63.026393890380859</v>
      </c>
    </row>
    <row r="187" spans="1:7">
      <c r="A187" t="str">
        <f t="shared" si="3"/>
        <v>L0.0184</v>
      </c>
      <c r="B187" s="49" t="s">
        <v>491</v>
      </c>
      <c r="C187" s="49">
        <v>184</v>
      </c>
      <c r="D187" s="49">
        <v>0.23915599286556244</v>
      </c>
      <c r="E187" s="49">
        <v>11.141109466552734</v>
      </c>
      <c r="F187" s="49">
        <v>36.768421173095703</v>
      </c>
      <c r="G187" s="49">
        <v>63.231578826904297</v>
      </c>
    </row>
    <row r="188" spans="1:7">
      <c r="A188" t="str">
        <f t="shared" si="3"/>
        <v>L0.0185</v>
      </c>
      <c r="B188" s="49" t="s">
        <v>491</v>
      </c>
      <c r="C188" s="49">
        <v>185</v>
      </c>
      <c r="D188" s="49">
        <v>0.23554989695549011</v>
      </c>
      <c r="E188" s="49">
        <v>10.901952743530273</v>
      </c>
      <c r="F188" s="49">
        <v>36.564037322998047</v>
      </c>
      <c r="G188" s="49">
        <v>63.435962677001953</v>
      </c>
    </row>
    <row r="189" spans="1:7">
      <c r="A189" t="str">
        <f t="shared" si="3"/>
        <v>L0.0186</v>
      </c>
      <c r="B189" s="49" t="s">
        <v>491</v>
      </c>
      <c r="C189" s="49">
        <v>186</v>
      </c>
      <c r="D189" s="49">
        <v>0.23196609318256378</v>
      </c>
      <c r="E189" s="49">
        <v>10.666402816772461</v>
      </c>
      <c r="F189" s="49">
        <v>36.360454559326172</v>
      </c>
      <c r="G189" s="49">
        <v>63.639545440673828</v>
      </c>
    </row>
    <row r="190" spans="1:7">
      <c r="A190" t="str">
        <f t="shared" si="3"/>
        <v>L0.0187</v>
      </c>
      <c r="B190" s="49" t="s">
        <v>491</v>
      </c>
      <c r="C190" s="49">
        <v>187</v>
      </c>
      <c r="D190" s="49">
        <v>0.22840499877929688</v>
      </c>
      <c r="E190" s="49">
        <v>10.434436798095703</v>
      </c>
      <c r="F190" s="49">
        <v>36.157661437988281</v>
      </c>
      <c r="G190" s="49">
        <v>63.842338562011719</v>
      </c>
    </row>
    <row r="191" spans="1:7">
      <c r="A191" t="str">
        <f t="shared" si="3"/>
        <v>L0.0188</v>
      </c>
      <c r="B191" s="49" t="s">
        <v>491</v>
      </c>
      <c r="C191" s="49">
        <v>188</v>
      </c>
      <c r="D191" s="49">
        <v>0.22486503422260284</v>
      </c>
      <c r="E191" s="49">
        <v>10.206031799316406</v>
      </c>
      <c r="F191" s="49">
        <v>35.955657958984375</v>
      </c>
      <c r="G191" s="49">
        <v>64.044342041015625</v>
      </c>
    </row>
    <row r="192" spans="1:7">
      <c r="A192" t="str">
        <f t="shared" si="3"/>
        <v>L0.0189</v>
      </c>
      <c r="B192" s="49" t="s">
        <v>491</v>
      </c>
      <c r="C192" s="49">
        <v>189</v>
      </c>
      <c r="D192" s="49">
        <v>0.22134792804718018</v>
      </c>
      <c r="E192" s="49">
        <v>9.9811668395996094</v>
      </c>
      <c r="F192" s="49">
        <v>35.754436492919922</v>
      </c>
      <c r="G192" s="49">
        <v>64.245559692382813</v>
      </c>
    </row>
    <row r="193" spans="1:7">
      <c r="A193" t="str">
        <f t="shared" si="3"/>
        <v>L0.0190</v>
      </c>
      <c r="B193" s="49" t="s">
        <v>491</v>
      </c>
      <c r="C193" s="49">
        <v>190</v>
      </c>
      <c r="D193" s="49">
        <v>0.21785402297973633</v>
      </c>
      <c r="E193" s="49">
        <v>9.7598190307617188</v>
      </c>
      <c r="F193" s="49">
        <v>35.553989410400391</v>
      </c>
      <c r="G193" s="49">
        <v>64.446006774902344</v>
      </c>
    </row>
    <row r="194" spans="1:7">
      <c r="A194" t="str">
        <f t="shared" si="3"/>
        <v>L0.0191</v>
      </c>
      <c r="B194" s="49" t="s">
        <v>491</v>
      </c>
      <c r="C194" s="49">
        <v>191</v>
      </c>
      <c r="D194" s="49">
        <v>0.21438503265380859</v>
      </c>
      <c r="E194" s="49">
        <v>9.5419654846191406</v>
      </c>
      <c r="F194" s="49">
        <v>35.354312896728516</v>
      </c>
      <c r="G194" s="49">
        <v>64.645683288574219</v>
      </c>
    </row>
    <row r="195" spans="1:7">
      <c r="A195" t="str">
        <f t="shared" ref="A195:A258" si="4">CONCATENATE(B195,IF(C195&lt;10,CONCATENATE("00",C195),IF(C195&lt;100,CONCATENATE("0",C195),C195)))</f>
        <v>L0.0192</v>
      </c>
      <c r="B195" s="49" t="s">
        <v>491</v>
      </c>
      <c r="C195" s="49">
        <v>192</v>
      </c>
      <c r="D195" s="49">
        <v>0.21094000339508057</v>
      </c>
      <c r="E195" s="49">
        <v>9.327580451965332</v>
      </c>
      <c r="F195" s="49">
        <v>35.155403137207031</v>
      </c>
      <c r="G195" s="49">
        <v>64.844596862792969</v>
      </c>
    </row>
    <row r="196" spans="1:7">
      <c r="A196" t="str">
        <f t="shared" si="4"/>
        <v>L0.0193</v>
      </c>
      <c r="B196" s="49" t="s">
        <v>491</v>
      </c>
      <c r="C196" s="49">
        <v>193</v>
      </c>
      <c r="D196" s="49">
        <v>0.20751893520355225</v>
      </c>
      <c r="E196" s="49">
        <v>9.1166400909423828</v>
      </c>
      <c r="F196" s="49">
        <v>34.957256317138672</v>
      </c>
      <c r="G196" s="49">
        <v>65.042739868164063</v>
      </c>
    </row>
    <row r="197" spans="1:7">
      <c r="A197" t="str">
        <f t="shared" si="4"/>
        <v>L0.0194</v>
      </c>
      <c r="B197" s="49" t="s">
        <v>491</v>
      </c>
      <c r="C197" s="49">
        <v>194</v>
      </c>
      <c r="D197" s="49">
        <v>0.20412302017211914</v>
      </c>
      <c r="E197" s="49">
        <v>8.9091215133666992</v>
      </c>
      <c r="F197" s="49">
        <v>34.759864807128906</v>
      </c>
      <c r="G197" s="49">
        <v>65.240135192871094</v>
      </c>
    </row>
    <row r="198" spans="1:7">
      <c r="A198" t="str">
        <f t="shared" si="4"/>
        <v>L0.0195</v>
      </c>
      <c r="B198" s="49" t="s">
        <v>491</v>
      </c>
      <c r="C198" s="49">
        <v>195</v>
      </c>
      <c r="D198" s="49">
        <v>0.20075297355651855</v>
      </c>
      <c r="E198" s="49">
        <v>8.7049980163574219</v>
      </c>
      <c r="F198" s="49">
        <v>34.563224792480469</v>
      </c>
      <c r="G198" s="49">
        <v>65.436775207519531</v>
      </c>
    </row>
    <row r="199" spans="1:7">
      <c r="A199" t="str">
        <f t="shared" si="4"/>
        <v>L0.0196</v>
      </c>
      <c r="B199" s="49" t="s">
        <v>491</v>
      </c>
      <c r="C199" s="49">
        <v>196</v>
      </c>
      <c r="D199" s="49">
        <v>0.19740808010101318</v>
      </c>
      <c r="E199" s="49">
        <v>8.5042448043823242</v>
      </c>
      <c r="F199" s="49">
        <v>34.367328643798828</v>
      </c>
      <c r="G199" s="49">
        <v>65.632675170898438</v>
      </c>
    </row>
    <row r="200" spans="1:7">
      <c r="A200" t="str">
        <f t="shared" si="4"/>
        <v>L0.0197</v>
      </c>
      <c r="B200" s="49" t="s">
        <v>491</v>
      </c>
      <c r="C200" s="49">
        <v>197</v>
      </c>
      <c r="D200" s="49">
        <v>0.19409096240997314</v>
      </c>
      <c r="E200" s="49">
        <v>8.3068370819091797</v>
      </c>
      <c r="F200" s="49">
        <v>34.172172546386719</v>
      </c>
      <c r="G200" s="49">
        <v>65.827827453613281</v>
      </c>
    </row>
    <row r="201" spans="1:7">
      <c r="A201" t="str">
        <f t="shared" si="4"/>
        <v>L0.0198</v>
      </c>
      <c r="B201" s="49" t="s">
        <v>491</v>
      </c>
      <c r="C201" s="49">
        <v>198</v>
      </c>
      <c r="D201" s="49">
        <v>0.1908000111579895</v>
      </c>
      <c r="E201" s="49">
        <v>8.1127462387084961</v>
      </c>
      <c r="F201" s="49">
        <v>33.977748870849609</v>
      </c>
      <c r="G201" s="49">
        <v>66.022247314453125</v>
      </c>
    </row>
    <row r="202" spans="1:7">
      <c r="A202" t="str">
        <f t="shared" si="4"/>
        <v>L0.0199</v>
      </c>
      <c r="B202" s="49" t="s">
        <v>491</v>
      </c>
      <c r="C202" s="49">
        <v>199</v>
      </c>
      <c r="D202" s="49">
        <v>0.18753600120544434</v>
      </c>
      <c r="E202" s="49">
        <v>7.9219460487365723</v>
      </c>
      <c r="F202" s="49">
        <v>33.784061431884766</v>
      </c>
      <c r="G202" s="49">
        <v>66.2159423828125</v>
      </c>
    </row>
    <row r="203" spans="1:7">
      <c r="A203" t="str">
        <f t="shared" si="4"/>
        <v>L0.0200</v>
      </c>
      <c r="B203" s="49" t="s">
        <v>491</v>
      </c>
      <c r="C203" s="49">
        <v>200</v>
      </c>
      <c r="D203" s="49">
        <v>0.18429899215698242</v>
      </c>
      <c r="E203" s="49">
        <v>7.7344098091125488</v>
      </c>
      <c r="F203" s="49">
        <v>33.591098785400391</v>
      </c>
      <c r="G203" s="49">
        <v>66.408905029296875</v>
      </c>
    </row>
    <row r="204" spans="1:7">
      <c r="A204" t="str">
        <f t="shared" si="4"/>
        <v>L0.0201</v>
      </c>
      <c r="B204" s="49" t="s">
        <v>491</v>
      </c>
      <c r="C204" s="49">
        <v>201</v>
      </c>
      <c r="D204" s="49">
        <v>0.18108999729156494</v>
      </c>
      <c r="E204" s="49">
        <v>7.5501108169555664</v>
      </c>
      <c r="F204" s="49">
        <v>33.398853302001953</v>
      </c>
      <c r="G204" s="49">
        <v>66.601142883300781</v>
      </c>
    </row>
    <row r="205" spans="1:7">
      <c r="A205" t="str">
        <f t="shared" si="4"/>
        <v>L0.0202</v>
      </c>
      <c r="B205" s="49" t="s">
        <v>491</v>
      </c>
      <c r="C205" s="49">
        <v>202</v>
      </c>
      <c r="D205" s="49">
        <v>0.17790901660919189</v>
      </c>
      <c r="E205" s="49">
        <v>7.369020938873291</v>
      </c>
      <c r="F205" s="49">
        <v>33.207324981689453</v>
      </c>
      <c r="G205" s="49">
        <v>66.792671203613281</v>
      </c>
    </row>
    <row r="206" spans="1:7">
      <c r="A206" t="str">
        <f t="shared" si="4"/>
        <v>L0.0203</v>
      </c>
      <c r="B206" s="49" t="s">
        <v>491</v>
      </c>
      <c r="C206" s="49">
        <v>203</v>
      </c>
      <c r="D206" s="49">
        <v>0.17475700378417969</v>
      </c>
      <c r="E206" s="49">
        <v>7.1911120414733887</v>
      </c>
      <c r="F206" s="49">
        <v>33.016510009765625</v>
      </c>
      <c r="G206" s="49">
        <v>66.983489990234375</v>
      </c>
    </row>
    <row r="207" spans="1:7">
      <c r="A207" t="str">
        <f t="shared" si="4"/>
        <v>L0.0204</v>
      </c>
      <c r="B207" s="49" t="s">
        <v>491</v>
      </c>
      <c r="C207" s="49">
        <v>204</v>
      </c>
      <c r="D207" s="49">
        <v>0.17163300514221191</v>
      </c>
      <c r="E207" s="49">
        <v>7.016355037689209</v>
      </c>
      <c r="F207" s="49">
        <v>32.826404571533203</v>
      </c>
      <c r="G207" s="49">
        <v>67.173599243164063</v>
      </c>
    </row>
    <row r="208" spans="1:7">
      <c r="A208" t="str">
        <f t="shared" si="4"/>
        <v>L0.0205</v>
      </c>
      <c r="B208" s="49" t="s">
        <v>491</v>
      </c>
      <c r="C208" s="49">
        <v>205</v>
      </c>
      <c r="D208" s="49">
        <v>0.16853897273540497</v>
      </c>
      <c r="E208" s="49">
        <v>6.844721794128418</v>
      </c>
      <c r="F208" s="49">
        <v>32.636997222900391</v>
      </c>
      <c r="G208" s="49">
        <v>67.363006591796875</v>
      </c>
    </row>
    <row r="209" spans="1:7">
      <c r="A209" t="str">
        <f t="shared" si="4"/>
        <v>L0.0206</v>
      </c>
      <c r="B209" s="49" t="s">
        <v>491</v>
      </c>
      <c r="C209" s="49">
        <v>206</v>
      </c>
      <c r="D209" s="49">
        <v>0.16547298431396484</v>
      </c>
      <c r="E209" s="49">
        <v>6.6761832237243652</v>
      </c>
      <c r="F209" s="49">
        <v>32.448287963867188</v>
      </c>
      <c r="G209" s="49">
        <v>67.551712036132813</v>
      </c>
    </row>
    <row r="210" spans="1:7">
      <c r="A210" t="str">
        <f t="shared" si="4"/>
        <v>L0.0207</v>
      </c>
      <c r="B210" s="49" t="s">
        <v>491</v>
      </c>
      <c r="C210" s="49">
        <v>207</v>
      </c>
      <c r="D210" s="49">
        <v>0.16243797540664673</v>
      </c>
      <c r="E210" s="49">
        <v>6.5107097625732422</v>
      </c>
      <c r="F210" s="49">
        <v>32.260269165039063</v>
      </c>
      <c r="G210" s="49">
        <v>67.739730834960938</v>
      </c>
    </row>
    <row r="211" spans="1:7">
      <c r="A211" t="str">
        <f t="shared" si="4"/>
        <v>L0.0208</v>
      </c>
      <c r="B211" s="49" t="s">
        <v>491</v>
      </c>
      <c r="C211" s="49">
        <v>208</v>
      </c>
      <c r="D211" s="49">
        <v>0.15943104028701782</v>
      </c>
      <c r="E211" s="49">
        <v>6.3482718467712402</v>
      </c>
      <c r="F211" s="49">
        <v>32.072940826416016</v>
      </c>
      <c r="G211" s="49">
        <v>67.92706298828125</v>
      </c>
    </row>
    <row r="212" spans="1:7">
      <c r="A212" t="str">
        <f t="shared" si="4"/>
        <v>L0.0209</v>
      </c>
      <c r="B212" s="49" t="s">
        <v>491</v>
      </c>
      <c r="C212" s="49">
        <v>209</v>
      </c>
      <c r="D212" s="49">
        <v>0.15645599365234375</v>
      </c>
      <c r="E212" s="49">
        <v>6.1888408660888672</v>
      </c>
      <c r="F212" s="49">
        <v>31.886295318603516</v>
      </c>
      <c r="G212" s="49">
        <v>68.113700866699219</v>
      </c>
    </row>
    <row r="213" spans="1:7">
      <c r="A213" t="str">
        <f t="shared" si="4"/>
        <v>L0.0210</v>
      </c>
      <c r="B213" s="49" t="s">
        <v>491</v>
      </c>
      <c r="C213" s="49">
        <v>210</v>
      </c>
      <c r="D213" s="49">
        <v>0.15350997447967529</v>
      </c>
      <c r="E213" s="49">
        <v>6.0323848724365234</v>
      </c>
      <c r="F213" s="49">
        <v>31.700328826904297</v>
      </c>
      <c r="G213" s="49">
        <v>68.299667358398438</v>
      </c>
    </row>
    <row r="214" spans="1:7">
      <c r="A214" t="str">
        <f t="shared" si="4"/>
        <v>L0.0211</v>
      </c>
      <c r="B214" s="49" t="s">
        <v>491</v>
      </c>
      <c r="C214" s="49">
        <v>211</v>
      </c>
      <c r="D214" s="49">
        <v>0.15059500932693481</v>
      </c>
      <c r="E214" s="49">
        <v>5.8788752555847168</v>
      </c>
      <c r="F214" s="49">
        <v>31.515035629272461</v>
      </c>
      <c r="G214" s="49">
        <v>68.484962463378906</v>
      </c>
    </row>
    <row r="215" spans="1:7">
      <c r="A215" t="str">
        <f t="shared" si="4"/>
        <v>L0.0212</v>
      </c>
      <c r="B215" s="49" t="s">
        <v>491</v>
      </c>
      <c r="C215" s="49">
        <v>212</v>
      </c>
      <c r="D215" s="49">
        <v>0.14771002531051636</v>
      </c>
      <c r="E215" s="49">
        <v>5.7282800674438477</v>
      </c>
      <c r="F215" s="49">
        <v>31.330413818359375</v>
      </c>
      <c r="G215" s="49">
        <v>68.669586181640625</v>
      </c>
    </row>
    <row r="216" spans="1:7">
      <c r="A216" t="str">
        <f t="shared" si="4"/>
        <v>L0.0213</v>
      </c>
      <c r="B216" s="49" t="s">
        <v>491</v>
      </c>
      <c r="C216" s="49">
        <v>213</v>
      </c>
      <c r="D216" s="49">
        <v>0.14485800266265869</v>
      </c>
      <c r="E216" s="49">
        <v>5.5805697441101074</v>
      </c>
      <c r="F216" s="49">
        <v>31.146455764770508</v>
      </c>
      <c r="G216" s="49">
        <v>68.853546142578125</v>
      </c>
    </row>
    <row r="217" spans="1:7">
      <c r="A217" t="str">
        <f t="shared" si="4"/>
        <v>L0.0214</v>
      </c>
      <c r="B217" s="49" t="s">
        <v>491</v>
      </c>
      <c r="C217" s="49">
        <v>214</v>
      </c>
      <c r="D217" s="49">
        <v>0.14203500747680664</v>
      </c>
      <c r="E217" s="49">
        <v>5.4357118606567383</v>
      </c>
      <c r="F217" s="49">
        <v>30.963159561157227</v>
      </c>
      <c r="G217" s="49">
        <v>69.036842346191406</v>
      </c>
    </row>
    <row r="218" spans="1:7">
      <c r="A218" t="str">
        <f t="shared" si="4"/>
        <v>L0.0215</v>
      </c>
      <c r="B218" s="49" t="s">
        <v>491</v>
      </c>
      <c r="C218" s="49">
        <v>215</v>
      </c>
      <c r="D218" s="49">
        <v>0.13924497365951538</v>
      </c>
      <c r="E218" s="49">
        <v>5.2936768531799316</v>
      </c>
      <c r="F218" s="49">
        <v>30.780519485473633</v>
      </c>
      <c r="G218" s="49">
        <v>69.219482421875</v>
      </c>
    </row>
    <row r="219" spans="1:7">
      <c r="A219" t="str">
        <f t="shared" si="4"/>
        <v>L0.0216</v>
      </c>
      <c r="B219" s="49" t="s">
        <v>491</v>
      </c>
      <c r="C219" s="49">
        <v>216</v>
      </c>
      <c r="D219" s="49">
        <v>0.13648402690887451</v>
      </c>
      <c r="E219" s="49">
        <v>5.1544318199157715</v>
      </c>
      <c r="F219" s="49">
        <v>30.598533630371094</v>
      </c>
      <c r="G219" s="49">
        <v>69.401466369628906</v>
      </c>
    </row>
    <row r="220" spans="1:7">
      <c r="A220" t="str">
        <f t="shared" si="4"/>
        <v>L0.0217</v>
      </c>
      <c r="B220" s="49" t="s">
        <v>491</v>
      </c>
      <c r="C220" s="49">
        <v>217</v>
      </c>
      <c r="D220" s="49">
        <v>0.13375699520111084</v>
      </c>
      <c r="E220" s="49">
        <v>5.0179481506347656</v>
      </c>
      <c r="F220" s="49">
        <v>30.417192459106445</v>
      </c>
      <c r="G220" s="49">
        <v>69.582809448242188</v>
      </c>
    </row>
    <row r="221" spans="1:7">
      <c r="A221" t="str">
        <f t="shared" si="4"/>
        <v>L0.0218</v>
      </c>
      <c r="B221" s="49" t="s">
        <v>491</v>
      </c>
      <c r="C221" s="49">
        <v>218</v>
      </c>
      <c r="D221" s="49">
        <v>0.13106197118759155</v>
      </c>
      <c r="E221" s="49">
        <v>4.8841910362243652</v>
      </c>
      <c r="F221" s="49">
        <v>30.236495971679688</v>
      </c>
      <c r="G221" s="49">
        <v>69.763504028320313</v>
      </c>
    </row>
    <row r="222" spans="1:7">
      <c r="A222" t="str">
        <f t="shared" si="4"/>
        <v>L0.0219</v>
      </c>
      <c r="B222" s="49" t="s">
        <v>491</v>
      </c>
      <c r="C222" s="49">
        <v>219</v>
      </c>
      <c r="D222" s="49">
        <v>0.12839698791503906</v>
      </c>
      <c r="E222" s="49">
        <v>4.7531290054321289</v>
      </c>
      <c r="F222" s="49">
        <v>30.056440353393555</v>
      </c>
      <c r="G222" s="49">
        <v>69.943557739257813</v>
      </c>
    </row>
    <row r="223" spans="1:7">
      <c r="A223" t="str">
        <f t="shared" si="4"/>
        <v>L0.0220</v>
      </c>
      <c r="B223" s="49" t="s">
        <v>491</v>
      </c>
      <c r="C223" s="49">
        <v>220</v>
      </c>
      <c r="D223" s="49">
        <v>0.12576502561569214</v>
      </c>
      <c r="E223" s="49">
        <v>4.6247320175170898</v>
      </c>
      <c r="F223" s="49">
        <v>29.877019882202148</v>
      </c>
      <c r="G223" s="49">
        <v>70.122978210449219</v>
      </c>
    </row>
    <row r="224" spans="1:7">
      <c r="A224" t="str">
        <f t="shared" si="4"/>
        <v>L0.0221</v>
      </c>
      <c r="B224" s="49" t="s">
        <v>491</v>
      </c>
      <c r="C224" s="49">
        <v>221</v>
      </c>
      <c r="D224" s="49">
        <v>0.12316399812698364</v>
      </c>
      <c r="E224" s="49">
        <v>4.498967170715332</v>
      </c>
      <c r="F224" s="49">
        <v>29.698230743408203</v>
      </c>
      <c r="G224" s="49">
        <v>70.301773071289063</v>
      </c>
    </row>
    <row r="225" spans="1:7">
      <c r="A225" t="str">
        <f t="shared" si="4"/>
        <v>L0.0222</v>
      </c>
      <c r="B225" s="49" t="s">
        <v>491</v>
      </c>
      <c r="C225" s="49">
        <v>222</v>
      </c>
      <c r="D225" s="49">
        <v>0.12059801071882248</v>
      </c>
      <c r="E225" s="49">
        <v>4.3758029937744141</v>
      </c>
      <c r="F225" s="49">
        <v>29.52006721496582</v>
      </c>
      <c r="G225" s="49">
        <v>70.479934692382813</v>
      </c>
    </row>
    <row r="226" spans="1:7">
      <c r="A226" t="str">
        <f t="shared" si="4"/>
        <v>L0.0223</v>
      </c>
      <c r="B226" s="49" t="s">
        <v>491</v>
      </c>
      <c r="C226" s="49">
        <v>223</v>
      </c>
      <c r="D226" s="49">
        <v>0.11806094646453857</v>
      </c>
      <c r="E226" s="49">
        <v>4.2552051544189453</v>
      </c>
      <c r="F226" s="49">
        <v>29.342527389526367</v>
      </c>
      <c r="G226" s="49">
        <v>70.657470703125</v>
      </c>
    </row>
    <row r="227" spans="1:7">
      <c r="A227" t="str">
        <f t="shared" si="4"/>
        <v>L0.0224</v>
      </c>
      <c r="B227" s="49" t="s">
        <v>491</v>
      </c>
      <c r="C227" s="49">
        <v>224</v>
      </c>
      <c r="D227" s="49">
        <v>0.11555802822113037</v>
      </c>
      <c r="E227" s="49">
        <v>4.1371440887451172</v>
      </c>
      <c r="F227" s="49">
        <v>29.165605545043945</v>
      </c>
      <c r="G227" s="49">
        <v>70.834396362304688</v>
      </c>
    </row>
    <row r="228" spans="1:7">
      <c r="A228" t="str">
        <f t="shared" si="4"/>
        <v>L0.0225</v>
      </c>
      <c r="B228" s="49" t="s">
        <v>491</v>
      </c>
      <c r="C228" s="49">
        <v>225</v>
      </c>
      <c r="D228" s="49">
        <v>0.11308801174163818</v>
      </c>
      <c r="E228" s="49">
        <v>4.0215859413146973</v>
      </c>
      <c r="F228" s="49">
        <v>28.989295959472656</v>
      </c>
      <c r="G228" s="49">
        <v>71.010704040527344</v>
      </c>
    </row>
    <row r="229" spans="1:7">
      <c r="A229" t="str">
        <f t="shared" si="4"/>
        <v>L0.0226</v>
      </c>
      <c r="B229" s="49" t="s">
        <v>491</v>
      </c>
      <c r="C229" s="49">
        <v>226</v>
      </c>
      <c r="D229" s="49">
        <v>0.1106489896774292</v>
      </c>
      <c r="E229" s="49">
        <v>3.9084980487823486</v>
      </c>
      <c r="F229" s="49">
        <v>28.813600540161133</v>
      </c>
      <c r="G229" s="49">
        <v>71.1864013671875</v>
      </c>
    </row>
    <row r="230" spans="1:7">
      <c r="A230" t="str">
        <f t="shared" si="4"/>
        <v>L0.0227</v>
      </c>
      <c r="B230" s="49" t="s">
        <v>491</v>
      </c>
      <c r="C230" s="49">
        <v>227</v>
      </c>
      <c r="D230" s="49">
        <v>0.10824400186538696</v>
      </c>
      <c r="E230" s="49">
        <v>3.7978489398956299</v>
      </c>
      <c r="F230" s="49">
        <v>28.638509750366211</v>
      </c>
      <c r="G230" s="49">
        <v>71.361488342285156</v>
      </c>
    </row>
    <row r="231" spans="1:7">
      <c r="A231" t="str">
        <f t="shared" si="4"/>
        <v>L0.0228</v>
      </c>
      <c r="B231" s="49" t="s">
        <v>491</v>
      </c>
      <c r="C231" s="49">
        <v>228</v>
      </c>
      <c r="D231" s="49">
        <v>0.10587000846862793</v>
      </c>
      <c r="E231" s="49">
        <v>3.6896049976348877</v>
      </c>
      <c r="F231" s="49">
        <v>28.464023590087891</v>
      </c>
      <c r="G231" s="49">
        <v>71.535980224609375</v>
      </c>
    </row>
    <row r="232" spans="1:7">
      <c r="A232" t="str">
        <f t="shared" si="4"/>
        <v>L0.0229</v>
      </c>
      <c r="B232" s="49" t="s">
        <v>491</v>
      </c>
      <c r="C232" s="49">
        <v>229</v>
      </c>
      <c r="D232" s="49">
        <v>0.10352998971939087</v>
      </c>
      <c r="E232" s="49">
        <v>3.5837349891662598</v>
      </c>
      <c r="F232" s="49">
        <v>28.290134429931641</v>
      </c>
      <c r="G232" s="49">
        <v>71.709869384765625</v>
      </c>
    </row>
    <row r="233" spans="1:7">
      <c r="A233" t="str">
        <f t="shared" si="4"/>
        <v>L0.0230</v>
      </c>
      <c r="B233" s="49" t="s">
        <v>491</v>
      </c>
      <c r="C233" s="49">
        <v>230</v>
      </c>
      <c r="D233" s="49">
        <v>0.10122200846672058</v>
      </c>
      <c r="E233" s="49">
        <v>3.4802050590515137</v>
      </c>
      <c r="F233" s="49">
        <v>28.116840362548828</v>
      </c>
      <c r="G233" s="49">
        <v>71.883163452148438</v>
      </c>
    </row>
    <row r="234" spans="1:7">
      <c r="A234" t="str">
        <f t="shared" si="4"/>
        <v>L0.0231</v>
      </c>
      <c r="B234" s="49" t="s">
        <v>491</v>
      </c>
      <c r="C234" s="49">
        <v>231</v>
      </c>
      <c r="D234" s="49">
        <v>9.8945997655391693E-2</v>
      </c>
      <c r="E234" s="49">
        <v>3.3789830207824707</v>
      </c>
      <c r="F234" s="49">
        <v>27.944135665893555</v>
      </c>
      <c r="G234" s="49">
        <v>72.055862426757813</v>
      </c>
    </row>
    <row r="235" spans="1:7">
      <c r="A235" t="str">
        <f t="shared" si="4"/>
        <v>L0.0232</v>
      </c>
      <c r="B235" s="49" t="s">
        <v>491</v>
      </c>
      <c r="C235" s="49">
        <v>232</v>
      </c>
      <c r="D235" s="49">
        <v>9.6703000366687775E-2</v>
      </c>
      <c r="E235" s="49">
        <v>3.2800369262695313</v>
      </c>
      <c r="F235" s="49">
        <v>27.772018432617188</v>
      </c>
      <c r="G235" s="49">
        <v>72.227981567382813</v>
      </c>
    </row>
    <row r="236" spans="1:7">
      <c r="A236" t="str">
        <f t="shared" si="4"/>
        <v>L0.0233</v>
      </c>
      <c r="B236" s="49" t="s">
        <v>491</v>
      </c>
      <c r="C236" s="49">
        <v>233</v>
      </c>
      <c r="D236" s="49">
        <v>9.449198842048645E-2</v>
      </c>
      <c r="E236" s="49">
        <v>3.1833338737487793</v>
      </c>
      <c r="F236" s="49">
        <v>27.600486755371094</v>
      </c>
      <c r="G236" s="49">
        <v>72.399513244628906</v>
      </c>
    </row>
    <row r="237" spans="1:7">
      <c r="A237" t="str">
        <f t="shared" si="4"/>
        <v>L0.0234</v>
      </c>
      <c r="B237" s="49" t="s">
        <v>491</v>
      </c>
      <c r="C237" s="49">
        <v>234</v>
      </c>
      <c r="D237" s="49">
        <v>9.2315010726451874E-2</v>
      </c>
      <c r="E237" s="49">
        <v>3.0888419151306152</v>
      </c>
      <c r="F237" s="49">
        <v>27.429531097412109</v>
      </c>
      <c r="G237" s="49">
        <v>72.570465087890625</v>
      </c>
    </row>
    <row r="238" spans="1:7">
      <c r="A238" t="str">
        <f t="shared" si="4"/>
        <v>L0.0235</v>
      </c>
      <c r="B238" s="49" t="s">
        <v>491</v>
      </c>
      <c r="C238" s="49">
        <v>235</v>
      </c>
      <c r="D238" s="49">
        <v>9.0167999267578125E-2</v>
      </c>
      <c r="E238" s="49">
        <v>2.9965269565582275</v>
      </c>
      <c r="F238" s="49">
        <v>27.259153366088867</v>
      </c>
      <c r="G238" s="49">
        <v>72.7408447265625</v>
      </c>
    </row>
    <row r="239" spans="1:7">
      <c r="A239" t="str">
        <f t="shared" si="4"/>
        <v>L0.0236</v>
      </c>
      <c r="B239" s="49" t="s">
        <v>491</v>
      </c>
      <c r="C239" s="49">
        <v>236</v>
      </c>
      <c r="D239" s="49">
        <v>8.8055998086929321E-2</v>
      </c>
      <c r="E239" s="49">
        <v>2.9063589572906494</v>
      </c>
      <c r="F239" s="49">
        <v>27.089347839355469</v>
      </c>
      <c r="G239" s="49">
        <v>72.910652160644531</v>
      </c>
    </row>
    <row r="240" spans="1:7">
      <c r="A240" t="str">
        <f t="shared" si="4"/>
        <v>L0.0237</v>
      </c>
      <c r="B240" s="49" t="s">
        <v>491</v>
      </c>
      <c r="C240" s="49">
        <v>237</v>
      </c>
      <c r="D240" s="49">
        <v>8.5973978042602539E-2</v>
      </c>
      <c r="E240" s="49">
        <v>2.818303108215332</v>
      </c>
      <c r="F240" s="49">
        <v>26.920108795166016</v>
      </c>
      <c r="G240" s="49">
        <v>73.07989501953125</v>
      </c>
    </row>
    <row r="241" spans="1:7">
      <c r="A241" t="str">
        <f t="shared" si="4"/>
        <v>L0.0238</v>
      </c>
      <c r="B241" s="49" t="s">
        <v>491</v>
      </c>
      <c r="C241" s="49">
        <v>238</v>
      </c>
      <c r="D241" s="49">
        <v>8.3926022052764893E-2</v>
      </c>
      <c r="E241" s="49">
        <v>2.7323288917541504</v>
      </c>
      <c r="F241" s="49">
        <v>26.751432418823242</v>
      </c>
      <c r="G241" s="49">
        <v>73.248565673828125</v>
      </c>
    </row>
    <row r="242" spans="1:7">
      <c r="A242" t="str">
        <f t="shared" si="4"/>
        <v>L0.0239</v>
      </c>
      <c r="B242" s="49" t="s">
        <v>491</v>
      </c>
      <c r="C242" s="49">
        <v>239</v>
      </c>
      <c r="D242" s="49">
        <v>8.1909000873565674E-2</v>
      </c>
      <c r="E242" s="49">
        <v>2.6484029293060303</v>
      </c>
      <c r="F242" s="49">
        <v>26.583320617675781</v>
      </c>
      <c r="G242" s="49">
        <v>73.416679382324219</v>
      </c>
    </row>
    <row r="243" spans="1:7">
      <c r="A243" t="str">
        <f t="shared" si="4"/>
        <v>L0.0240</v>
      </c>
      <c r="B243" s="49" t="s">
        <v>491</v>
      </c>
      <c r="C243" s="49">
        <v>240</v>
      </c>
      <c r="D243" s="49">
        <v>0.15992498397827148</v>
      </c>
      <c r="E243" s="49">
        <v>2.5664939880371094</v>
      </c>
      <c r="F243" s="49">
        <v>26.415765762329102</v>
      </c>
      <c r="G243" s="49">
        <v>73.584236145019531</v>
      </c>
    </row>
    <row r="244" spans="1:7">
      <c r="A244" t="str">
        <f t="shared" si="4"/>
        <v>L0.0241</v>
      </c>
      <c r="B244" s="49" t="s">
        <v>491</v>
      </c>
      <c r="C244" s="49">
        <v>241</v>
      </c>
      <c r="D244" s="49">
        <v>-2.0279900636523962E-3</v>
      </c>
      <c r="E244" s="49">
        <v>2.4065690040588379</v>
      </c>
      <c r="F244" s="49">
        <v>26.248762130737305</v>
      </c>
      <c r="G244" s="49">
        <v>73.751235961914063</v>
      </c>
    </row>
    <row r="245" spans="1:7">
      <c r="A245" t="str">
        <f t="shared" si="4"/>
        <v>L0.0242</v>
      </c>
      <c r="B245" s="49" t="s">
        <v>491</v>
      </c>
      <c r="C245" s="49">
        <v>242</v>
      </c>
      <c r="D245" s="49">
        <v>7.6050989329814911E-2</v>
      </c>
      <c r="E245" s="49">
        <v>2.4085969924926758</v>
      </c>
      <c r="F245" s="49">
        <v>26.082309722900391</v>
      </c>
      <c r="G245" s="49">
        <v>73.917686462402344</v>
      </c>
    </row>
    <row r="246" spans="1:7">
      <c r="A246" t="str">
        <f t="shared" si="4"/>
        <v>L0.0243</v>
      </c>
      <c r="B246" s="49" t="s">
        <v>491</v>
      </c>
      <c r="C246" s="49">
        <v>243</v>
      </c>
      <c r="D246" s="49">
        <v>7.4162006378173828E-2</v>
      </c>
      <c r="E246" s="49">
        <v>2.3325459957122803</v>
      </c>
      <c r="F246" s="49">
        <v>25.916404724121094</v>
      </c>
      <c r="G246" s="49">
        <v>74.083595275878906</v>
      </c>
    </row>
    <row r="247" spans="1:7">
      <c r="A247" t="str">
        <f t="shared" si="4"/>
        <v>L0.0244</v>
      </c>
      <c r="B247" s="49" t="s">
        <v>491</v>
      </c>
      <c r="C247" s="49">
        <v>244</v>
      </c>
      <c r="D247" s="49">
        <v>7.2303980588912964E-2</v>
      </c>
      <c r="E247" s="49">
        <v>2.2583839893341064</v>
      </c>
      <c r="F247" s="49">
        <v>25.751041412353516</v>
      </c>
      <c r="G247" s="49">
        <v>74.248954772949219</v>
      </c>
    </row>
    <row r="248" spans="1:7">
      <c r="A248" t="str">
        <f t="shared" si="4"/>
        <v>L0.0245</v>
      </c>
      <c r="B248" s="49" t="s">
        <v>491</v>
      </c>
      <c r="C248" s="49">
        <v>245</v>
      </c>
      <c r="D248" s="49">
        <v>7.0479013025760651E-2</v>
      </c>
      <c r="E248" s="49">
        <v>2.1860799789428711</v>
      </c>
      <c r="F248" s="49">
        <v>25.586219787597656</v>
      </c>
      <c r="G248" s="49">
        <v>74.413780212402344</v>
      </c>
    </row>
    <row r="249" spans="1:7">
      <c r="A249" t="str">
        <f t="shared" si="4"/>
        <v>L0.0246</v>
      </c>
      <c r="B249" s="49" t="s">
        <v>491</v>
      </c>
      <c r="C249" s="49">
        <v>246</v>
      </c>
      <c r="D249" s="49">
        <v>6.8682990968227386E-2</v>
      </c>
      <c r="E249" s="49">
        <v>2.1156010627746582</v>
      </c>
      <c r="F249" s="49">
        <v>25.421930313110352</v>
      </c>
      <c r="G249" s="49">
        <v>74.578071594238281</v>
      </c>
    </row>
    <row r="250" spans="1:7">
      <c r="A250" t="str">
        <f t="shared" si="4"/>
        <v>L0.0247</v>
      </c>
      <c r="B250" s="49" t="s">
        <v>491</v>
      </c>
      <c r="C250" s="49">
        <v>247</v>
      </c>
      <c r="D250" s="49">
        <v>6.6920019686222076E-2</v>
      </c>
      <c r="E250" s="49">
        <v>2.0469179153442383</v>
      </c>
      <c r="F250" s="49">
        <v>25.258172988891602</v>
      </c>
      <c r="G250" s="49">
        <v>74.741828918457031</v>
      </c>
    </row>
    <row r="251" spans="1:7">
      <c r="A251" t="str">
        <f t="shared" si="4"/>
        <v>L0.0248</v>
      </c>
      <c r="B251" s="49" t="s">
        <v>491</v>
      </c>
      <c r="C251" s="49">
        <v>248</v>
      </c>
      <c r="D251" s="49">
        <v>6.5186992287635803E-2</v>
      </c>
      <c r="E251" s="49">
        <v>1.979997992515564</v>
      </c>
      <c r="F251" s="49">
        <v>25.094947814941406</v>
      </c>
      <c r="G251" s="49">
        <v>74.905052185058594</v>
      </c>
    </row>
    <row r="252" spans="1:7">
      <c r="A252" t="str">
        <f t="shared" si="4"/>
        <v>L0.0249</v>
      </c>
      <c r="B252" s="49" t="s">
        <v>491</v>
      </c>
      <c r="C252" s="49">
        <v>249</v>
      </c>
      <c r="D252" s="49">
        <v>6.3484996557235718E-2</v>
      </c>
      <c r="E252" s="49">
        <v>1.9148110151290894</v>
      </c>
      <c r="F252" s="49">
        <v>24.932247161865234</v>
      </c>
      <c r="G252" s="49">
        <v>75.067756652832031</v>
      </c>
    </row>
    <row r="253" spans="1:7">
      <c r="A253" t="str">
        <f t="shared" si="4"/>
        <v>L0.0250</v>
      </c>
      <c r="B253" s="49" t="s">
        <v>491</v>
      </c>
      <c r="C253" s="49">
        <v>250</v>
      </c>
      <c r="D253" s="49">
        <v>6.1812989413738251E-2</v>
      </c>
      <c r="E253" s="49">
        <v>1.8513259887695313</v>
      </c>
      <c r="F253" s="49">
        <v>24.77006721496582</v>
      </c>
      <c r="G253" s="49">
        <v>75.229934692382813</v>
      </c>
    </row>
    <row r="254" spans="1:7">
      <c r="A254" t="str">
        <f t="shared" si="4"/>
        <v>L0.0251</v>
      </c>
      <c r="B254" s="49" t="s">
        <v>491</v>
      </c>
      <c r="C254" s="49">
        <v>251</v>
      </c>
      <c r="D254" s="49">
        <v>6.0173008590936661E-2</v>
      </c>
      <c r="E254" s="49">
        <v>1.7895129919052124</v>
      </c>
      <c r="F254" s="49">
        <v>24.608407974243164</v>
      </c>
      <c r="G254" s="49">
        <v>75.391593933105469</v>
      </c>
    </row>
    <row r="255" spans="1:7">
      <c r="A255" t="str">
        <f t="shared" si="4"/>
        <v>L0.0252</v>
      </c>
      <c r="B255" s="49" t="s">
        <v>491</v>
      </c>
      <c r="C255" s="49">
        <v>252</v>
      </c>
      <c r="D255" s="49">
        <v>5.8561988174915314E-2</v>
      </c>
      <c r="E255" s="49">
        <v>1.7293399572372437</v>
      </c>
      <c r="F255" s="49">
        <v>24.447263717651367</v>
      </c>
      <c r="G255" s="49">
        <v>75.552734375</v>
      </c>
    </row>
    <row r="256" spans="1:7">
      <c r="A256" t="str">
        <f t="shared" si="4"/>
        <v>L0.0253</v>
      </c>
      <c r="B256" s="49" t="s">
        <v>491</v>
      </c>
      <c r="C256" s="49">
        <v>253</v>
      </c>
      <c r="D256" s="49">
        <v>5.6981019675731659E-2</v>
      </c>
      <c r="E256" s="49">
        <v>1.6707780361175537</v>
      </c>
      <c r="F256" s="49">
        <v>24.286632537841797</v>
      </c>
      <c r="G256" s="49">
        <v>75.713371276855469</v>
      </c>
    </row>
    <row r="257" spans="1:7">
      <c r="A257" t="str">
        <f t="shared" si="4"/>
        <v>L0.0254</v>
      </c>
      <c r="B257" s="49" t="s">
        <v>491</v>
      </c>
      <c r="C257" s="49">
        <v>254</v>
      </c>
      <c r="D257" s="49">
        <v>5.5429991334676743E-2</v>
      </c>
      <c r="E257" s="49">
        <v>1.6137969493865967</v>
      </c>
      <c r="F257" s="49">
        <v>24.126508712768555</v>
      </c>
      <c r="G257" s="49">
        <v>75.873489379882813</v>
      </c>
    </row>
    <row r="258" spans="1:7">
      <c r="A258" t="str">
        <f t="shared" si="4"/>
        <v>L0.0255</v>
      </c>
      <c r="B258" s="49" t="s">
        <v>491</v>
      </c>
      <c r="C258" s="49">
        <v>255</v>
      </c>
      <c r="D258" s="49">
        <v>5.3909000009298325E-2</v>
      </c>
      <c r="E258" s="49">
        <v>1.5583670139312744</v>
      </c>
      <c r="F258" s="49">
        <v>23.966890335083008</v>
      </c>
      <c r="G258" s="49">
        <v>76.033111572265625</v>
      </c>
    </row>
    <row r="259" spans="1:7">
      <c r="A259" t="str">
        <f t="shared" ref="A259:A322" si="5">CONCATENATE(B259,IF(C259&lt;10,CONCATENATE("00",C259),IF(C259&lt;100,CONCATENATE("0",C259),C259)))</f>
        <v>L0.0256</v>
      </c>
      <c r="B259" s="49" t="s">
        <v>491</v>
      </c>
      <c r="C259" s="49">
        <v>256</v>
      </c>
      <c r="D259" s="49">
        <v>5.2416998893022537E-2</v>
      </c>
      <c r="E259" s="49">
        <v>1.504457950592041</v>
      </c>
      <c r="F259" s="49">
        <v>23.807775497436523</v>
      </c>
      <c r="G259" s="49">
        <v>76.192222595214844</v>
      </c>
    </row>
    <row r="260" spans="1:7">
      <c r="A260" t="str">
        <f t="shared" si="5"/>
        <v>L0.0257</v>
      </c>
      <c r="B260" s="49" t="s">
        <v>491</v>
      </c>
      <c r="C260" s="49">
        <v>257</v>
      </c>
      <c r="D260" s="49">
        <v>5.0955001264810562E-2</v>
      </c>
      <c r="E260" s="49">
        <v>1.4520410299301147</v>
      </c>
      <c r="F260" s="49">
        <v>23.649160385131836</v>
      </c>
      <c r="G260" s="49">
        <v>76.350837707519531</v>
      </c>
    </row>
    <row r="261" spans="1:7">
      <c r="A261" t="str">
        <f t="shared" si="5"/>
        <v>L0.0258</v>
      </c>
      <c r="B261" s="49" t="s">
        <v>491</v>
      </c>
      <c r="C261" s="49">
        <v>258</v>
      </c>
      <c r="D261" s="49">
        <v>4.9520000815391541E-2</v>
      </c>
      <c r="E261" s="49">
        <v>1.4010859727859497</v>
      </c>
      <c r="F261" s="49">
        <v>23.49104118347168</v>
      </c>
      <c r="G261" s="49">
        <v>76.508956909179688</v>
      </c>
    </row>
    <row r="262" spans="1:7">
      <c r="A262" t="str">
        <f t="shared" si="5"/>
        <v>L0.0259</v>
      </c>
      <c r="B262" s="49" t="s">
        <v>491</v>
      </c>
      <c r="C262" s="49">
        <v>259</v>
      </c>
      <c r="D262" s="49">
        <v>4.8115000128746033E-2</v>
      </c>
      <c r="E262" s="49">
        <v>1.351565957069397</v>
      </c>
      <c r="F262" s="49">
        <v>23.333414077758789</v>
      </c>
      <c r="G262" s="49">
        <v>76.666587829589844</v>
      </c>
    </row>
    <row r="263" spans="1:7">
      <c r="A263" t="str">
        <f t="shared" si="5"/>
        <v>L0.0260</v>
      </c>
      <c r="B263" s="49" t="s">
        <v>491</v>
      </c>
      <c r="C263" s="49">
        <v>260</v>
      </c>
      <c r="D263" s="49">
        <v>4.6737998723983765E-2</v>
      </c>
      <c r="E263" s="49">
        <v>1.3034509420394897</v>
      </c>
      <c r="F263" s="49">
        <v>23.176275253295898</v>
      </c>
      <c r="G263" s="49">
        <v>76.823722839355469</v>
      </c>
    </row>
    <row r="264" spans="1:7">
      <c r="A264" t="str">
        <f t="shared" si="5"/>
        <v>L0.0261</v>
      </c>
      <c r="B264" s="49" t="s">
        <v>491</v>
      </c>
      <c r="C264" s="49">
        <v>261</v>
      </c>
      <c r="D264" s="49">
        <v>4.5390009880065918E-2</v>
      </c>
      <c r="E264" s="49">
        <v>1.2567130327224731</v>
      </c>
      <c r="F264" s="49">
        <v>23.019624710083008</v>
      </c>
      <c r="G264" s="49">
        <v>76.980377197265625</v>
      </c>
    </row>
    <row r="265" spans="1:7">
      <c r="A265" t="str">
        <f t="shared" si="5"/>
        <v>L0.0262</v>
      </c>
      <c r="B265" s="49" t="s">
        <v>491</v>
      </c>
      <c r="C265" s="49">
        <v>262</v>
      </c>
      <c r="D265" s="49">
        <v>4.4067990034818649E-2</v>
      </c>
      <c r="E265" s="49">
        <v>1.2113230228424072</v>
      </c>
      <c r="F265" s="49">
        <v>22.863458633422852</v>
      </c>
      <c r="G265" s="49">
        <v>77.136543273925781</v>
      </c>
    </row>
    <row r="266" spans="1:7">
      <c r="A266" t="str">
        <f t="shared" si="5"/>
        <v>L0.0263</v>
      </c>
      <c r="B266" s="49" t="s">
        <v>491</v>
      </c>
      <c r="C266" s="49">
        <v>263</v>
      </c>
      <c r="D266" s="49">
        <v>4.2775999754667282E-2</v>
      </c>
      <c r="E266" s="49">
        <v>1.1672550439834595</v>
      </c>
      <c r="F266" s="49">
        <v>22.707771301269531</v>
      </c>
      <c r="G266" s="49">
        <v>77.292228698730469</v>
      </c>
    </row>
    <row r="267" spans="1:7">
      <c r="A267" t="str">
        <f t="shared" si="5"/>
        <v>L0.0264</v>
      </c>
      <c r="B267" s="49" t="s">
        <v>491</v>
      </c>
      <c r="C267" s="49">
        <v>264</v>
      </c>
      <c r="D267" s="49">
        <v>4.1510000824928284E-2</v>
      </c>
      <c r="E267" s="49">
        <v>1.1244790554046631</v>
      </c>
      <c r="F267" s="49">
        <v>22.552562713623047</v>
      </c>
      <c r="G267" s="49">
        <v>77.447441101074219</v>
      </c>
    </row>
    <row r="268" spans="1:7">
      <c r="A268" t="str">
        <f t="shared" si="5"/>
        <v>L0.0265</v>
      </c>
      <c r="B268" s="49" t="s">
        <v>491</v>
      </c>
      <c r="C268" s="49">
        <v>265</v>
      </c>
      <c r="D268" s="49">
        <v>4.0270999073982239E-2</v>
      </c>
      <c r="E268" s="49">
        <v>1.0829689502716064</v>
      </c>
      <c r="F268" s="49">
        <v>22.397829055786133</v>
      </c>
      <c r="G268" s="49">
        <v>77.6021728515625</v>
      </c>
    </row>
    <row r="269" spans="1:7">
      <c r="A269" t="str">
        <f t="shared" si="5"/>
        <v>L0.0266</v>
      </c>
      <c r="B269" s="49" t="s">
        <v>491</v>
      </c>
      <c r="C269" s="49">
        <v>266</v>
      </c>
      <c r="D269" s="49">
        <v>3.9058998227119446E-2</v>
      </c>
      <c r="E269" s="49">
        <v>1.0426980257034302</v>
      </c>
      <c r="F269" s="49">
        <v>22.243566513061523</v>
      </c>
      <c r="G269" s="49">
        <v>77.756431579589844</v>
      </c>
    </row>
    <row r="270" spans="1:7">
      <c r="A270" t="str">
        <f t="shared" si="5"/>
        <v>L0.0267</v>
      </c>
      <c r="B270" s="49" t="s">
        <v>491</v>
      </c>
      <c r="C270" s="49">
        <v>267</v>
      </c>
      <c r="D270" s="49">
        <v>3.7874002009630203E-2</v>
      </c>
      <c r="E270" s="49">
        <v>1.0036389827728271</v>
      </c>
      <c r="F270" s="49">
        <v>22.089771270751953</v>
      </c>
      <c r="G270" s="49">
        <v>77.910224914550781</v>
      </c>
    </row>
    <row r="271" spans="1:7">
      <c r="A271" t="str">
        <f t="shared" si="5"/>
        <v>L0.0268</v>
      </c>
      <c r="B271" s="49" t="s">
        <v>491</v>
      </c>
      <c r="C271" s="49">
        <v>268</v>
      </c>
      <c r="D271" s="49">
        <v>3.671400249004364E-2</v>
      </c>
      <c r="E271" s="49">
        <v>0.96576499938964844</v>
      </c>
      <c r="F271" s="49">
        <v>21.936443328857422</v>
      </c>
      <c r="G271" s="49">
        <v>78.063560485839844</v>
      </c>
    </row>
    <row r="272" spans="1:7">
      <c r="A272" t="str">
        <f t="shared" si="5"/>
        <v>L0.0269</v>
      </c>
      <c r="B272" s="49" t="s">
        <v>491</v>
      </c>
      <c r="C272" s="49">
        <v>269</v>
      </c>
      <c r="D272" s="49">
        <v>3.5581998527050018E-2</v>
      </c>
      <c r="E272" s="49">
        <v>0.9290509819984436</v>
      </c>
      <c r="F272" s="49">
        <v>21.783575057983398</v>
      </c>
      <c r="G272" s="49">
        <v>78.216423034667969</v>
      </c>
    </row>
    <row r="273" spans="1:7">
      <c r="A273" t="str">
        <f t="shared" si="5"/>
        <v>L0.0270</v>
      </c>
      <c r="B273" s="49" t="s">
        <v>491</v>
      </c>
      <c r="C273" s="49">
        <v>270</v>
      </c>
      <c r="D273" s="49">
        <v>3.4473001956939697E-2</v>
      </c>
      <c r="E273" s="49">
        <v>0.89346897602081299</v>
      </c>
      <c r="F273" s="49">
        <v>21.631170272827148</v>
      </c>
      <c r="G273" s="49">
        <v>78.368827819824219</v>
      </c>
    </row>
    <row r="274" spans="1:7">
      <c r="A274" t="str">
        <f t="shared" si="5"/>
        <v>L0.0271</v>
      </c>
      <c r="B274" s="49" t="s">
        <v>491</v>
      </c>
      <c r="C274" s="49">
        <v>271</v>
      </c>
      <c r="D274" s="49">
        <v>3.3391997218132019E-2</v>
      </c>
      <c r="E274" s="49">
        <v>0.85899597406387329</v>
      </c>
      <c r="F274" s="49">
        <v>21.479221343994141</v>
      </c>
      <c r="G274" s="49">
        <v>78.520782470703125</v>
      </c>
    </row>
    <row r="275" spans="1:7">
      <c r="A275" t="str">
        <f t="shared" si="5"/>
        <v>L0.0272</v>
      </c>
      <c r="B275" s="49" t="s">
        <v>491</v>
      </c>
      <c r="C275" s="49">
        <v>272</v>
      </c>
      <c r="D275" s="49">
        <v>3.2333999872207642E-2</v>
      </c>
      <c r="E275" s="49">
        <v>0.82560402154922485</v>
      </c>
      <c r="F275" s="49">
        <v>21.327726364135742</v>
      </c>
      <c r="G275" s="49">
        <v>78.672271728515625</v>
      </c>
    </row>
    <row r="276" spans="1:7">
      <c r="A276" t="str">
        <f t="shared" si="5"/>
        <v>L0.0273</v>
      </c>
      <c r="B276" s="49" t="s">
        <v>491</v>
      </c>
      <c r="C276" s="49">
        <v>273</v>
      </c>
      <c r="D276" s="49">
        <v>3.1301997601985931E-2</v>
      </c>
      <c r="E276" s="49">
        <v>0.79326999187469482</v>
      </c>
      <c r="F276" s="49">
        <v>21.176681518554688</v>
      </c>
      <c r="G276" s="49">
        <v>78.823318481445313</v>
      </c>
    </row>
    <row r="277" spans="1:7">
      <c r="A277" t="str">
        <f t="shared" si="5"/>
        <v>L0.0274</v>
      </c>
      <c r="B277" s="49" t="s">
        <v>491</v>
      </c>
      <c r="C277" s="49">
        <v>274</v>
      </c>
      <c r="D277" s="49">
        <v>3.029400110244751E-2</v>
      </c>
      <c r="E277" s="49">
        <v>0.76196801662445068</v>
      </c>
      <c r="F277" s="49">
        <v>21.026082992553711</v>
      </c>
      <c r="G277" s="49">
        <v>78.973915100097656</v>
      </c>
    </row>
    <row r="278" spans="1:7">
      <c r="A278" t="str">
        <f t="shared" si="5"/>
        <v>L0.0275</v>
      </c>
      <c r="B278" s="49" t="s">
        <v>491</v>
      </c>
      <c r="C278" s="49">
        <v>275</v>
      </c>
      <c r="D278" s="49">
        <v>2.931000292301178E-2</v>
      </c>
      <c r="E278" s="49">
        <v>0.73167401552200317</v>
      </c>
      <c r="F278" s="49">
        <v>20.875932693481445</v>
      </c>
      <c r="G278" s="49">
        <v>79.124069213867188</v>
      </c>
    </row>
    <row r="279" spans="1:7">
      <c r="A279" t="str">
        <f t="shared" si="5"/>
        <v>L0.0276</v>
      </c>
      <c r="B279" s="49" t="s">
        <v>491</v>
      </c>
      <c r="C279" s="49">
        <v>276</v>
      </c>
      <c r="D279" s="49">
        <v>2.8348997235298157E-2</v>
      </c>
      <c r="E279" s="49">
        <v>0.70236402750015259</v>
      </c>
      <c r="F279" s="49">
        <v>20.726224899291992</v>
      </c>
      <c r="G279" s="49">
        <v>79.273773193359375</v>
      </c>
    </row>
    <row r="280" spans="1:7">
      <c r="A280" t="str">
        <f t="shared" si="5"/>
        <v>L0.0277</v>
      </c>
      <c r="B280" s="49" t="s">
        <v>491</v>
      </c>
      <c r="C280" s="49">
        <v>277</v>
      </c>
      <c r="D280" s="49">
        <v>2.7413003146648407E-2</v>
      </c>
      <c r="E280" s="49">
        <v>0.67401498556137085</v>
      </c>
      <c r="F280" s="49">
        <v>20.576957702636719</v>
      </c>
      <c r="G280" s="49">
        <v>79.423042297363281</v>
      </c>
    </row>
    <row r="281" spans="1:7">
      <c r="A281" t="str">
        <f t="shared" si="5"/>
        <v>L0.0278</v>
      </c>
      <c r="B281" s="49" t="s">
        <v>491</v>
      </c>
      <c r="C281" s="49">
        <v>278</v>
      </c>
      <c r="D281" s="49">
        <v>2.6499994099140167E-2</v>
      </c>
      <c r="E281" s="49">
        <v>0.64660197496414185</v>
      </c>
      <c r="F281" s="49">
        <v>20.428125381469727</v>
      </c>
      <c r="G281" s="49">
        <v>79.571876525878906</v>
      </c>
    </row>
    <row r="282" spans="1:7">
      <c r="A282" t="str">
        <f t="shared" si="5"/>
        <v>L0.0279</v>
      </c>
      <c r="B282" s="49" t="s">
        <v>491</v>
      </c>
      <c r="C282" s="49">
        <v>279</v>
      </c>
      <c r="D282" s="49">
        <v>2.560800313949585E-2</v>
      </c>
      <c r="E282" s="49">
        <v>0.62010198831558228</v>
      </c>
      <c r="F282" s="49">
        <v>20.279729843139648</v>
      </c>
      <c r="G282" s="49">
        <v>79.720268249511719</v>
      </c>
    </row>
    <row r="283" spans="1:7">
      <c r="A283" t="str">
        <f t="shared" si="5"/>
        <v>L0.0280</v>
      </c>
      <c r="B283" s="49" t="s">
        <v>491</v>
      </c>
      <c r="C283" s="49">
        <v>280</v>
      </c>
      <c r="D283" s="49">
        <v>2.4740003049373627E-2</v>
      </c>
      <c r="E283" s="49">
        <v>0.59449398517608643</v>
      </c>
      <c r="F283" s="49">
        <v>20.131763458251953</v>
      </c>
      <c r="G283" s="49">
        <v>79.868232727050781</v>
      </c>
    </row>
    <row r="284" spans="1:7">
      <c r="A284" t="str">
        <f t="shared" si="5"/>
        <v>L0.0281</v>
      </c>
      <c r="B284" s="49" t="s">
        <v>491</v>
      </c>
      <c r="C284" s="49">
        <v>281</v>
      </c>
      <c r="D284" s="49">
        <v>2.3893997073173523E-2</v>
      </c>
      <c r="E284" s="49">
        <v>0.56975400447845459</v>
      </c>
      <c r="F284" s="49">
        <v>19.984228134155273</v>
      </c>
      <c r="G284" s="49">
        <v>80.015769958496094</v>
      </c>
    </row>
    <row r="285" spans="1:7">
      <c r="A285" t="str">
        <f t="shared" si="5"/>
        <v>L0.0282</v>
      </c>
      <c r="B285" s="49" t="s">
        <v>491</v>
      </c>
      <c r="C285" s="49">
        <v>282</v>
      </c>
      <c r="D285" s="49">
        <v>2.3070000112056732E-2</v>
      </c>
      <c r="E285" s="49">
        <v>0.54585999250411987</v>
      </c>
      <c r="F285" s="49">
        <v>19.837118148803711</v>
      </c>
      <c r="G285" s="49">
        <v>80.162879943847656</v>
      </c>
    </row>
    <row r="286" spans="1:7">
      <c r="A286" t="str">
        <f t="shared" si="5"/>
        <v>L0.0283</v>
      </c>
      <c r="B286" s="49" t="s">
        <v>491</v>
      </c>
      <c r="C286" s="49">
        <v>283</v>
      </c>
      <c r="D286" s="49">
        <v>2.2266998887062073E-2</v>
      </c>
      <c r="E286" s="49">
        <v>0.52279001474380493</v>
      </c>
      <c r="F286" s="49">
        <v>19.690433502197266</v>
      </c>
      <c r="G286" s="49">
        <v>80.3095703125</v>
      </c>
    </row>
    <row r="287" spans="1:7">
      <c r="A287" t="str">
        <f t="shared" si="5"/>
        <v>L0.0284</v>
      </c>
      <c r="B287" s="49" t="s">
        <v>491</v>
      </c>
      <c r="C287" s="49">
        <v>284</v>
      </c>
      <c r="D287" s="49">
        <v>2.1485999226570129E-2</v>
      </c>
      <c r="E287" s="49">
        <v>0.50052303075790405</v>
      </c>
      <c r="F287" s="49">
        <v>19.544170379638672</v>
      </c>
      <c r="G287" s="49">
        <v>80.455833435058594</v>
      </c>
    </row>
    <row r="288" spans="1:7">
      <c r="A288" t="str">
        <f t="shared" si="5"/>
        <v>L0.0285</v>
      </c>
      <c r="B288" s="49" t="s">
        <v>491</v>
      </c>
      <c r="C288" s="49">
        <v>285</v>
      </c>
      <c r="D288" s="49">
        <v>2.072400227189064E-2</v>
      </c>
      <c r="E288" s="49">
        <v>0.47903701663017273</v>
      </c>
      <c r="F288" s="49">
        <v>19.398324966430664</v>
      </c>
      <c r="G288" s="49">
        <v>80.601676940917969</v>
      </c>
    </row>
    <row r="289" spans="1:7">
      <c r="A289" t="str">
        <f t="shared" si="5"/>
        <v>L0.0286</v>
      </c>
      <c r="B289" s="49" t="s">
        <v>491</v>
      </c>
      <c r="C289" s="49">
        <v>286</v>
      </c>
      <c r="D289" s="49">
        <v>1.9984997808933258E-2</v>
      </c>
      <c r="E289" s="49">
        <v>0.45831298828125</v>
      </c>
      <c r="F289" s="49">
        <v>19.252895355224609</v>
      </c>
      <c r="G289" s="49">
        <v>80.747108459472656</v>
      </c>
    </row>
    <row r="290" spans="1:7">
      <c r="A290" t="str">
        <f t="shared" si="5"/>
        <v>L0.0287</v>
      </c>
      <c r="B290" s="49" t="s">
        <v>491</v>
      </c>
      <c r="C290" s="49">
        <v>287</v>
      </c>
      <c r="D290" s="49">
        <v>1.9264001399278641E-2</v>
      </c>
      <c r="E290" s="49">
        <v>0.43832799792289734</v>
      </c>
      <c r="F290" s="49">
        <v>19.107879638671875</v>
      </c>
      <c r="G290" s="49">
        <v>80.892120361328125</v>
      </c>
    </row>
    <row r="291" spans="1:7">
      <c r="A291" t="str">
        <f t="shared" si="5"/>
        <v>L0.0288</v>
      </c>
      <c r="B291" s="49" t="s">
        <v>491</v>
      </c>
      <c r="C291" s="49">
        <v>288</v>
      </c>
      <c r="D291" s="49">
        <v>1.8564000725746155E-2</v>
      </c>
      <c r="E291" s="49">
        <v>0.4190639853477478</v>
      </c>
      <c r="F291" s="49">
        <v>18.963274002075195</v>
      </c>
      <c r="G291" s="49">
        <v>81.036727905273438</v>
      </c>
    </row>
    <row r="292" spans="1:7">
      <c r="A292" t="str">
        <f t="shared" si="5"/>
        <v>L0.0289</v>
      </c>
      <c r="B292" s="49" t="s">
        <v>491</v>
      </c>
      <c r="C292" s="49">
        <v>289</v>
      </c>
      <c r="D292" s="49">
        <v>1.7882999032735825E-2</v>
      </c>
      <c r="E292" s="49">
        <v>0.40049999952316284</v>
      </c>
      <c r="F292" s="49">
        <v>18.819074630737305</v>
      </c>
      <c r="G292" s="49">
        <v>81.180923461914063</v>
      </c>
    </row>
    <row r="293" spans="1:7">
      <c r="A293" t="str">
        <f t="shared" si="5"/>
        <v>L0.0290</v>
      </c>
      <c r="B293" s="49" t="s">
        <v>491</v>
      </c>
      <c r="C293" s="49">
        <v>290</v>
      </c>
      <c r="D293" s="49">
        <v>1.7221001908183098E-2</v>
      </c>
      <c r="E293" s="49">
        <v>0.38261699676513672</v>
      </c>
      <c r="F293" s="49">
        <v>18.675283432006836</v>
      </c>
      <c r="G293" s="49">
        <v>81.324714660644531</v>
      </c>
    </row>
    <row r="294" spans="1:7">
      <c r="A294" t="str">
        <f t="shared" si="5"/>
        <v>L0.0291</v>
      </c>
      <c r="B294" s="49" t="s">
        <v>491</v>
      </c>
      <c r="C294" s="49">
        <v>291</v>
      </c>
      <c r="D294" s="49">
        <v>1.6578000038862228E-2</v>
      </c>
      <c r="E294" s="49">
        <v>0.36539599299430847</v>
      </c>
      <c r="F294" s="49">
        <v>18.531894683837891</v>
      </c>
      <c r="G294" s="49">
        <v>81.468101501464844</v>
      </c>
    </row>
    <row r="295" spans="1:7">
      <c r="A295" t="str">
        <f t="shared" si="5"/>
        <v>L0.0292</v>
      </c>
      <c r="B295" s="49" t="s">
        <v>491</v>
      </c>
      <c r="C295" s="49">
        <v>292</v>
      </c>
      <c r="D295" s="49">
        <v>1.595500111579895E-2</v>
      </c>
      <c r="E295" s="49">
        <v>0.34881800413131714</v>
      </c>
      <c r="F295" s="49">
        <v>18.388906478881836</v>
      </c>
      <c r="G295" s="49">
        <v>81.611091613769531</v>
      </c>
    </row>
    <row r="296" spans="1:7">
      <c r="A296" t="str">
        <f t="shared" si="5"/>
        <v>L0.0293</v>
      </c>
      <c r="B296" s="49" t="s">
        <v>491</v>
      </c>
      <c r="C296" s="49">
        <v>293</v>
      </c>
      <c r="D296" s="49">
        <v>1.534700021147728E-2</v>
      </c>
      <c r="E296" s="49">
        <v>0.33286300301551819</v>
      </c>
      <c r="F296" s="49">
        <v>18.246316909790039</v>
      </c>
      <c r="G296" s="49">
        <v>81.753684997558594</v>
      </c>
    </row>
    <row r="297" spans="1:7">
      <c r="A297" t="str">
        <f t="shared" si="5"/>
        <v>L0.0294</v>
      </c>
      <c r="B297" s="49" t="s">
        <v>491</v>
      </c>
      <c r="C297" s="49">
        <v>294</v>
      </c>
      <c r="D297" s="49">
        <v>1.4759998768568039E-2</v>
      </c>
      <c r="E297" s="49">
        <v>0.31751599907875061</v>
      </c>
      <c r="F297" s="49">
        <v>18.104124069213867</v>
      </c>
      <c r="G297" s="49">
        <v>81.8958740234375</v>
      </c>
    </row>
    <row r="298" spans="1:7">
      <c r="A298" t="str">
        <f t="shared" si="5"/>
        <v>L0.0295</v>
      </c>
      <c r="B298" s="49" t="s">
        <v>491</v>
      </c>
      <c r="C298" s="49">
        <v>295</v>
      </c>
      <c r="D298" s="49">
        <v>1.4187999069690704E-2</v>
      </c>
      <c r="E298" s="49">
        <v>0.30275601148605347</v>
      </c>
      <c r="F298" s="49">
        <v>17.962326049804688</v>
      </c>
      <c r="G298" s="49">
        <v>82.037673950195313</v>
      </c>
    </row>
    <row r="299" spans="1:7">
      <c r="A299" t="str">
        <f t="shared" si="5"/>
        <v>L0.0296</v>
      </c>
      <c r="B299" s="49" t="s">
        <v>491</v>
      </c>
      <c r="C299" s="49">
        <v>296</v>
      </c>
      <c r="D299" s="49">
        <v>1.3635002076625824E-2</v>
      </c>
      <c r="E299" s="49">
        <v>0.28856799006462097</v>
      </c>
      <c r="F299" s="49">
        <v>17.820919036865234</v>
      </c>
      <c r="G299" s="49">
        <v>82.179084777832031</v>
      </c>
    </row>
    <row r="300" spans="1:7">
      <c r="A300" t="str">
        <f t="shared" si="5"/>
        <v>L0.0297</v>
      </c>
      <c r="B300" s="49" t="s">
        <v>491</v>
      </c>
      <c r="C300" s="49">
        <v>297</v>
      </c>
      <c r="D300" s="49">
        <v>1.3096999377012253E-2</v>
      </c>
      <c r="E300" s="49">
        <v>0.27493301033973694</v>
      </c>
      <c r="F300" s="49">
        <v>17.679897308349609</v>
      </c>
      <c r="G300" s="49">
        <v>82.320098876953125</v>
      </c>
    </row>
    <row r="301" spans="1:7">
      <c r="A301" t="str">
        <f t="shared" si="5"/>
        <v>L0.0298</v>
      </c>
      <c r="B301" s="49" t="s">
        <v>491</v>
      </c>
      <c r="C301" s="49">
        <v>298</v>
      </c>
      <c r="D301" s="49">
        <v>1.2576999142765999E-2</v>
      </c>
      <c r="E301" s="49">
        <v>0.26183599233627319</v>
      </c>
      <c r="F301" s="49">
        <v>17.539264678955078</v>
      </c>
      <c r="G301" s="49">
        <v>82.460731506347656</v>
      </c>
    </row>
    <row r="302" spans="1:7">
      <c r="A302" t="str">
        <f t="shared" si="5"/>
        <v>L0.0299</v>
      </c>
      <c r="B302" s="49" t="s">
        <v>491</v>
      </c>
      <c r="C302" s="49">
        <v>299</v>
      </c>
      <c r="D302" s="49">
        <v>1.2072000652551651E-2</v>
      </c>
      <c r="E302" s="49">
        <v>0.24925899505615234</v>
      </c>
      <c r="F302" s="49">
        <v>17.399015426635742</v>
      </c>
      <c r="G302" s="49">
        <v>82.600982666015625</v>
      </c>
    </row>
    <row r="303" spans="1:7">
      <c r="A303" t="str">
        <f t="shared" si="5"/>
        <v>L0.0300</v>
      </c>
      <c r="B303" s="49" t="s">
        <v>491</v>
      </c>
      <c r="C303" s="49">
        <v>300</v>
      </c>
      <c r="D303" s="49">
        <v>1.1584000661969185E-2</v>
      </c>
      <c r="E303" s="49">
        <v>0.23718699812889099</v>
      </c>
      <c r="F303" s="49">
        <v>17.259145736694336</v>
      </c>
      <c r="G303" s="49">
        <v>82.740852355957031</v>
      </c>
    </row>
    <row r="304" spans="1:7">
      <c r="A304" t="str">
        <f t="shared" si="5"/>
        <v>L0.0301</v>
      </c>
      <c r="B304" s="49" t="s">
        <v>491</v>
      </c>
      <c r="C304" s="49">
        <v>301</v>
      </c>
      <c r="D304" s="49">
        <v>1.1110997758805752E-2</v>
      </c>
      <c r="E304" s="49">
        <v>0.22560299932956696</v>
      </c>
      <c r="F304" s="49">
        <v>17.119655609130859</v>
      </c>
      <c r="G304" s="49">
        <v>82.880340576171875</v>
      </c>
    </row>
    <row r="305" spans="1:7">
      <c r="A305" t="str">
        <f t="shared" si="5"/>
        <v>L0.0302</v>
      </c>
      <c r="B305" s="49" t="s">
        <v>491</v>
      </c>
      <c r="C305" s="49">
        <v>302</v>
      </c>
      <c r="D305" s="49">
        <v>1.0652000084519386E-2</v>
      </c>
      <c r="E305" s="49">
        <v>0.21449200809001923</v>
      </c>
      <c r="F305" s="49">
        <v>16.980545043945313</v>
      </c>
      <c r="G305" s="49">
        <v>83.019454956054688</v>
      </c>
    </row>
    <row r="306" spans="1:7">
      <c r="A306" t="str">
        <f t="shared" si="5"/>
        <v>L0.0303</v>
      </c>
      <c r="B306" s="49" t="s">
        <v>491</v>
      </c>
      <c r="C306" s="49">
        <v>303</v>
      </c>
      <c r="D306" s="49">
        <v>1.0209999978542328E-2</v>
      </c>
      <c r="E306" s="49">
        <v>0.20384000241756439</v>
      </c>
      <c r="F306" s="49">
        <v>16.841806411743164</v>
      </c>
      <c r="G306" s="49">
        <v>83.158195495605469</v>
      </c>
    </row>
    <row r="307" spans="1:7">
      <c r="A307" t="str">
        <f t="shared" si="5"/>
        <v>L0.0304</v>
      </c>
      <c r="B307" s="49" t="s">
        <v>491</v>
      </c>
      <c r="C307" s="49">
        <v>304</v>
      </c>
      <c r="D307" s="49">
        <v>9.7800008952617645E-3</v>
      </c>
      <c r="E307" s="49">
        <v>0.19362999498844147</v>
      </c>
      <c r="F307" s="49">
        <v>16.70344352722168</v>
      </c>
      <c r="G307" s="49">
        <v>83.296554565429688</v>
      </c>
    </row>
    <row r="308" spans="1:7">
      <c r="A308" t="str">
        <f t="shared" si="5"/>
        <v>L0.0305</v>
      </c>
      <c r="B308" s="49" t="s">
        <v>491</v>
      </c>
      <c r="C308" s="49">
        <v>305</v>
      </c>
      <c r="D308" s="49">
        <v>9.3660000711679459E-3</v>
      </c>
      <c r="E308" s="49">
        <v>0.1838500052690506</v>
      </c>
      <c r="F308" s="49">
        <v>16.565448760986328</v>
      </c>
      <c r="G308" s="49">
        <v>83.434547424316406</v>
      </c>
    </row>
    <row r="309" spans="1:7">
      <c r="A309" t="str">
        <f t="shared" si="5"/>
        <v>L0.0306</v>
      </c>
      <c r="B309" s="49" t="s">
        <v>491</v>
      </c>
      <c r="C309" s="49">
        <v>306</v>
      </c>
      <c r="D309" s="49">
        <v>8.9659988880157471E-3</v>
      </c>
      <c r="E309" s="49">
        <v>0.1744839996099472</v>
      </c>
      <c r="F309" s="49">
        <v>16.427825927734375</v>
      </c>
      <c r="G309" s="49">
        <v>83.572174072265625</v>
      </c>
    </row>
    <row r="310" spans="1:7">
      <c r="A310" t="str">
        <f t="shared" si="5"/>
        <v>L0.0307</v>
      </c>
      <c r="B310" s="49" t="s">
        <v>491</v>
      </c>
      <c r="C310" s="49">
        <v>307</v>
      </c>
      <c r="D310" s="49">
        <v>8.5780005902051926E-3</v>
      </c>
      <c r="E310" s="49">
        <v>0.16551800072193146</v>
      </c>
      <c r="F310" s="49">
        <v>16.290569305419922</v>
      </c>
      <c r="G310" s="49">
        <v>83.709434509277344</v>
      </c>
    </row>
    <row r="311" spans="1:7">
      <c r="A311" t="str">
        <f t="shared" si="5"/>
        <v>L0.0308</v>
      </c>
      <c r="B311" s="49" t="s">
        <v>491</v>
      </c>
      <c r="C311" s="49">
        <v>308</v>
      </c>
      <c r="D311" s="49">
        <v>8.2040000706911087E-3</v>
      </c>
      <c r="E311" s="49">
        <v>0.15693999826908112</v>
      </c>
      <c r="F311" s="49">
        <v>16.153675079345703</v>
      </c>
      <c r="G311" s="49">
        <v>83.846321105957031</v>
      </c>
    </row>
    <row r="312" spans="1:7">
      <c r="A312" t="str">
        <f t="shared" si="5"/>
        <v>L0.0309</v>
      </c>
      <c r="B312" s="49" t="s">
        <v>491</v>
      </c>
      <c r="C312" s="49">
        <v>309</v>
      </c>
      <c r="D312" s="49">
        <v>7.8439991921186447E-3</v>
      </c>
      <c r="E312" s="49">
        <v>0.14873600006103516</v>
      </c>
      <c r="F312" s="49">
        <v>16.017143249511719</v>
      </c>
      <c r="G312" s="49">
        <v>83.982856750488281</v>
      </c>
    </row>
    <row r="313" spans="1:7">
      <c r="A313" t="str">
        <f t="shared" si="5"/>
        <v>L0.0310</v>
      </c>
      <c r="B313" s="49" t="s">
        <v>491</v>
      </c>
      <c r="C313" s="49">
        <v>310</v>
      </c>
      <c r="D313" s="49">
        <v>7.495000958442688E-3</v>
      </c>
      <c r="E313" s="49">
        <v>0.14089199900627136</v>
      </c>
      <c r="F313" s="49">
        <v>15.880970001220703</v>
      </c>
      <c r="G313" s="49">
        <v>84.119033813476563</v>
      </c>
    </row>
    <row r="314" spans="1:7">
      <c r="A314" t="str">
        <f t="shared" si="5"/>
        <v>L0.0311</v>
      </c>
      <c r="B314" s="49" t="s">
        <v>491</v>
      </c>
      <c r="C314" s="49">
        <v>311</v>
      </c>
      <c r="D314" s="49">
        <v>7.1580000221729279E-3</v>
      </c>
      <c r="E314" s="49">
        <v>0.13339699804782867</v>
      </c>
      <c r="F314" s="49">
        <v>15.74515438079834</v>
      </c>
      <c r="G314" s="49">
        <v>84.254844665527344</v>
      </c>
    </row>
    <row r="315" spans="1:7">
      <c r="A315" t="str">
        <f t="shared" si="5"/>
        <v>L0.0312</v>
      </c>
      <c r="B315" s="49" t="s">
        <v>491</v>
      </c>
      <c r="C315" s="49">
        <v>312</v>
      </c>
      <c r="D315" s="49">
        <v>6.8350001238286495E-3</v>
      </c>
      <c r="E315" s="49">
        <v>0.12623900175094604</v>
      </c>
      <c r="F315" s="49">
        <v>15.60969352722168</v>
      </c>
      <c r="G315" s="49">
        <v>84.390304565429688</v>
      </c>
    </row>
    <row r="316" spans="1:7">
      <c r="A316" t="str">
        <f t="shared" si="5"/>
        <v>L0.0313</v>
      </c>
      <c r="B316" s="49" t="s">
        <v>491</v>
      </c>
      <c r="C316" s="49">
        <v>313</v>
      </c>
      <c r="D316" s="49">
        <v>6.5230000764131546E-3</v>
      </c>
      <c r="E316" s="49">
        <v>0.11940400302410126</v>
      </c>
      <c r="F316" s="49">
        <v>15.47458553314209</v>
      </c>
      <c r="G316" s="49">
        <v>84.525413513183594</v>
      </c>
    </row>
    <row r="317" spans="1:7">
      <c r="A317" t="str">
        <f t="shared" si="5"/>
        <v>L0.0314</v>
      </c>
      <c r="B317" s="49" t="s">
        <v>491</v>
      </c>
      <c r="C317" s="49">
        <v>314</v>
      </c>
      <c r="D317" s="49">
        <v>6.2210001051425934E-3</v>
      </c>
      <c r="E317" s="49">
        <v>0.11288099735975266</v>
      </c>
      <c r="F317" s="49">
        <v>15.339827537536621</v>
      </c>
      <c r="G317" s="49">
        <v>84.660171508789063</v>
      </c>
    </row>
    <row r="318" spans="1:7">
      <c r="A318" t="str">
        <f t="shared" si="5"/>
        <v>L0.0315</v>
      </c>
      <c r="B318" s="49" t="s">
        <v>491</v>
      </c>
      <c r="C318" s="49">
        <v>315</v>
      </c>
      <c r="D318" s="49">
        <v>5.9310002252459526E-3</v>
      </c>
      <c r="E318" s="49">
        <v>0.10666000097990036</v>
      </c>
      <c r="F318" s="49">
        <v>15.205419540405273</v>
      </c>
      <c r="G318" s="49">
        <v>84.794578552246094</v>
      </c>
    </row>
    <row r="319" spans="1:7">
      <c r="A319" t="str">
        <f t="shared" si="5"/>
        <v>L0.0316</v>
      </c>
      <c r="B319" s="49" t="s">
        <v>491</v>
      </c>
      <c r="C319" s="49">
        <v>316</v>
      </c>
      <c r="D319" s="49">
        <v>5.6528002023696899E-3</v>
      </c>
      <c r="E319" s="49">
        <v>0.10072900354862213</v>
      </c>
      <c r="F319" s="49">
        <v>15.071358680725098</v>
      </c>
      <c r="G319" s="49">
        <v>84.928642272949219</v>
      </c>
    </row>
    <row r="320" spans="1:7">
      <c r="A320" t="str">
        <f t="shared" si="5"/>
        <v>L0.0317</v>
      </c>
      <c r="B320" s="49" t="s">
        <v>491</v>
      </c>
      <c r="C320" s="49">
        <v>317</v>
      </c>
      <c r="D320" s="49">
        <v>5.3838994354009628E-3</v>
      </c>
      <c r="E320" s="49">
        <v>9.5076195895671844E-2</v>
      </c>
      <c r="F320" s="49">
        <v>14.937642097473145</v>
      </c>
      <c r="G320" s="49">
        <v>85.062355041503906</v>
      </c>
    </row>
    <row r="321" spans="1:7">
      <c r="A321" t="str">
        <f t="shared" si="5"/>
        <v>L0.0318</v>
      </c>
      <c r="B321" s="49" t="s">
        <v>491</v>
      </c>
      <c r="C321" s="49">
        <v>318</v>
      </c>
      <c r="D321" s="49">
        <v>5.1255002617835999E-3</v>
      </c>
      <c r="E321" s="49">
        <v>8.9692302048206329E-2</v>
      </c>
      <c r="F321" s="49">
        <v>14.804266929626465</v>
      </c>
      <c r="G321" s="49">
        <v>85.195732116699219</v>
      </c>
    </row>
    <row r="322" spans="1:7">
      <c r="A322" t="str">
        <f t="shared" si="5"/>
        <v>L0.0319</v>
      </c>
      <c r="B322" s="49" t="s">
        <v>491</v>
      </c>
      <c r="C322" s="49">
        <v>319</v>
      </c>
      <c r="D322" s="49">
        <v>4.8770997673273087E-3</v>
      </c>
      <c r="E322" s="49">
        <v>8.4566801786422729E-2</v>
      </c>
      <c r="F322" s="49">
        <v>14.671232223510742</v>
      </c>
      <c r="G322" s="49">
        <v>85.328765869140625</v>
      </c>
    </row>
    <row r="323" spans="1:7">
      <c r="A323" t="str">
        <f t="shared" ref="A323:A386" si="6">CONCATENATE(B323,IF(C323&lt;10,CONCATENATE("00",C323),IF(C323&lt;100,CONCATENATE("0",C323),C323)))</f>
        <v>L0.0320</v>
      </c>
      <c r="B323" s="49" t="s">
        <v>491</v>
      </c>
      <c r="C323" s="49">
        <v>320</v>
      </c>
      <c r="D323" s="49">
        <v>4.6385005116462708E-3</v>
      </c>
      <c r="E323" s="49">
        <v>7.968970388174057E-2</v>
      </c>
      <c r="F323" s="49">
        <v>14.538535118103027</v>
      </c>
      <c r="G323" s="49">
        <v>85.461463928222656</v>
      </c>
    </row>
    <row r="324" spans="1:7">
      <c r="A324" t="str">
        <f t="shared" si="6"/>
        <v>L0.0321</v>
      </c>
      <c r="B324" s="49" t="s">
        <v>491</v>
      </c>
      <c r="C324" s="49">
        <v>321</v>
      </c>
      <c r="D324" s="49">
        <v>4.4091995805501938E-3</v>
      </c>
      <c r="E324" s="49">
        <v>7.5051203370094299E-2</v>
      </c>
      <c r="F324" s="49">
        <v>14.406173706054688</v>
      </c>
      <c r="G324" s="49">
        <v>85.593826293945313</v>
      </c>
    </row>
    <row r="325" spans="1:7">
      <c r="A325" t="str">
        <f t="shared" si="6"/>
        <v>L0.0322</v>
      </c>
      <c r="B325" s="49" t="s">
        <v>491</v>
      </c>
      <c r="C325" s="49">
        <v>322</v>
      </c>
      <c r="D325" s="49">
        <v>4.1891997680068016E-3</v>
      </c>
      <c r="E325" s="49">
        <v>7.0642001926898956E-2</v>
      </c>
      <c r="F325" s="49">
        <v>14.274147987365723</v>
      </c>
      <c r="G325" s="49">
        <v>85.725852966308594</v>
      </c>
    </row>
    <row r="326" spans="1:7">
      <c r="A326" t="str">
        <f t="shared" si="6"/>
        <v>L0.0323</v>
      </c>
      <c r="B326" s="49" t="s">
        <v>491</v>
      </c>
      <c r="C326" s="49">
        <v>323</v>
      </c>
      <c r="D326" s="49">
        <v>3.9779003709554672E-3</v>
      </c>
      <c r="E326" s="49">
        <v>6.645280122756958E-2</v>
      </c>
      <c r="F326" s="49">
        <v>14.142454147338867</v>
      </c>
      <c r="G326" s="49">
        <v>85.8575439453125</v>
      </c>
    </row>
    <row r="327" spans="1:7">
      <c r="A327" t="str">
        <f t="shared" si="6"/>
        <v>L0.0324</v>
      </c>
      <c r="B327" s="49" t="s">
        <v>491</v>
      </c>
      <c r="C327" s="49">
        <v>324</v>
      </c>
      <c r="D327" s="49">
        <v>3.7751998752355576E-3</v>
      </c>
      <c r="E327" s="49">
        <v>6.2474898993968964E-2</v>
      </c>
      <c r="F327" s="49">
        <v>14.011090278625488</v>
      </c>
      <c r="G327" s="49">
        <v>85.988906860351563</v>
      </c>
    </row>
    <row r="328" spans="1:7">
      <c r="A328" t="str">
        <f t="shared" si="6"/>
        <v>L0.0325</v>
      </c>
      <c r="B328" s="49" t="s">
        <v>491</v>
      </c>
      <c r="C328" s="49">
        <v>325</v>
      </c>
      <c r="D328" s="49">
        <v>3.5811001434922218E-3</v>
      </c>
      <c r="E328" s="49">
        <v>5.8699700981378555E-2</v>
      </c>
      <c r="F328" s="49">
        <v>13.880054473876953</v>
      </c>
      <c r="G328" s="49">
        <v>86.119949340820313</v>
      </c>
    </row>
    <row r="329" spans="1:7">
      <c r="A329" t="str">
        <f t="shared" si="6"/>
        <v>L0.0326</v>
      </c>
      <c r="B329" s="49" t="s">
        <v>491</v>
      </c>
      <c r="C329" s="49">
        <v>326</v>
      </c>
      <c r="D329" s="49">
        <v>3.3948998898267746E-3</v>
      </c>
      <c r="E329" s="49">
        <v>5.511859804391861E-2</v>
      </c>
      <c r="F329" s="49">
        <v>13.749344825744629</v>
      </c>
      <c r="G329" s="49">
        <v>86.250656127929688</v>
      </c>
    </row>
    <row r="330" spans="1:7">
      <c r="A330" t="str">
        <f t="shared" si="6"/>
        <v>L0.0327</v>
      </c>
      <c r="B330" s="49" t="s">
        <v>491</v>
      </c>
      <c r="C330" s="49">
        <v>327</v>
      </c>
      <c r="D330" s="49">
        <v>3.2166000455617905E-3</v>
      </c>
      <c r="E330" s="49">
        <v>5.1723700016736984E-2</v>
      </c>
      <c r="F330" s="49">
        <v>13.618960380554199</v>
      </c>
      <c r="G330" s="49">
        <v>86.38104248046875</v>
      </c>
    </row>
    <row r="331" spans="1:7">
      <c r="A331" t="str">
        <f t="shared" si="6"/>
        <v>L0.0328</v>
      </c>
      <c r="B331" s="49" t="s">
        <v>491</v>
      </c>
      <c r="C331" s="49">
        <v>328</v>
      </c>
      <c r="D331" s="49">
        <v>3.0458997935056686E-3</v>
      </c>
      <c r="E331" s="49">
        <v>4.8507101833820343E-2</v>
      </c>
      <c r="F331" s="49">
        <v>13.488898277282715</v>
      </c>
      <c r="G331" s="49">
        <v>86.511100769042969</v>
      </c>
    </row>
    <row r="332" spans="1:7">
      <c r="A332" t="str">
        <f t="shared" si="6"/>
        <v>L0.0329</v>
      </c>
      <c r="B332" s="49" t="s">
        <v>491</v>
      </c>
      <c r="C332" s="49">
        <v>329</v>
      </c>
      <c r="D332" s="49">
        <v>2.8826002962887287E-3</v>
      </c>
      <c r="E332" s="49">
        <v>4.5461200177669525E-2</v>
      </c>
      <c r="F332" s="49">
        <v>13.359156608581543</v>
      </c>
      <c r="G332" s="49">
        <v>86.640846252441406</v>
      </c>
    </row>
    <row r="333" spans="1:7">
      <c r="A333" t="str">
        <f t="shared" si="6"/>
        <v>L0.0330</v>
      </c>
      <c r="B333" s="49" t="s">
        <v>491</v>
      </c>
      <c r="C333" s="49">
        <v>330</v>
      </c>
      <c r="D333" s="49">
        <v>2.7264999225735664E-3</v>
      </c>
      <c r="E333" s="49">
        <v>4.2578600347042084E-2</v>
      </c>
      <c r="F333" s="49">
        <v>13.229635238647461</v>
      </c>
      <c r="G333" s="49">
        <v>86.770362854003906</v>
      </c>
    </row>
    <row r="334" spans="1:7">
      <c r="A334" t="str">
        <f t="shared" si="6"/>
        <v>L0.0331</v>
      </c>
      <c r="B334" s="49" t="s">
        <v>491</v>
      </c>
      <c r="C334" s="49">
        <v>331</v>
      </c>
      <c r="D334" s="49">
        <v>2.5772000662982464E-3</v>
      </c>
      <c r="E334" s="49">
        <v>3.9852101355791092E-2</v>
      </c>
      <c r="F334" s="49">
        <v>13.100529670715332</v>
      </c>
      <c r="G334" s="49">
        <v>86.899467468261719</v>
      </c>
    </row>
    <row r="335" spans="1:7">
      <c r="A335" t="str">
        <f t="shared" si="6"/>
        <v>L0.0332</v>
      </c>
      <c r="B335" s="49" t="s">
        <v>491</v>
      </c>
      <c r="C335" s="49">
        <v>332</v>
      </c>
      <c r="D335" s="49">
        <v>2.4345996789634228E-3</v>
      </c>
      <c r="E335" s="49">
        <v>3.7274900823831558E-2</v>
      </c>
      <c r="F335" s="49">
        <v>12.971839904785156</v>
      </c>
      <c r="G335" s="49">
        <v>87.028160095214844</v>
      </c>
    </row>
    <row r="336" spans="1:7">
      <c r="A336" t="str">
        <f t="shared" si="6"/>
        <v>L0.0333</v>
      </c>
      <c r="B336" s="49" t="s">
        <v>491</v>
      </c>
      <c r="C336" s="49">
        <v>333</v>
      </c>
      <c r="D336" s="49">
        <v>2.2985003888607025E-3</v>
      </c>
      <c r="E336" s="49">
        <v>3.4840300679206848E-2</v>
      </c>
      <c r="F336" s="49">
        <v>12.843363761901855</v>
      </c>
      <c r="G336" s="49">
        <v>87.156639099121094</v>
      </c>
    </row>
    <row r="337" spans="1:7">
      <c r="A337" t="str">
        <f t="shared" si="6"/>
        <v>L0.0334</v>
      </c>
      <c r="B337" s="49" t="s">
        <v>491</v>
      </c>
      <c r="C337" s="49">
        <v>334</v>
      </c>
      <c r="D337" s="49">
        <v>2.1685997489839792E-3</v>
      </c>
      <c r="E337" s="49">
        <v>3.2541800290346146E-2</v>
      </c>
      <c r="F337" s="49">
        <v>12.715200424194336</v>
      </c>
      <c r="G337" s="49">
        <v>87.284797668457031</v>
      </c>
    </row>
    <row r="338" spans="1:7">
      <c r="A338" t="str">
        <f t="shared" si="6"/>
        <v>L0.0335</v>
      </c>
      <c r="B338" s="49" t="s">
        <v>491</v>
      </c>
      <c r="C338" s="49">
        <v>335</v>
      </c>
      <c r="D338" s="49">
        <v>2.0447999704629183E-3</v>
      </c>
      <c r="E338" s="49">
        <v>3.037320077419281E-2</v>
      </c>
      <c r="F338" s="49">
        <v>12.587346076965332</v>
      </c>
      <c r="G338" s="49">
        <v>87.412651062011719</v>
      </c>
    </row>
    <row r="339" spans="1:7">
      <c r="A339" t="str">
        <f t="shared" si="6"/>
        <v>L0.0336</v>
      </c>
      <c r="B339" s="49" t="s">
        <v>491</v>
      </c>
      <c r="C339" s="49">
        <v>336</v>
      </c>
      <c r="D339" s="49">
        <v>1.9266000017523766E-3</v>
      </c>
      <c r="E339" s="49">
        <v>2.8328400105237961E-2</v>
      </c>
      <c r="F339" s="49">
        <v>12.459799766540527</v>
      </c>
      <c r="G339" s="49">
        <v>87.540199279785156</v>
      </c>
    </row>
    <row r="340" spans="1:7">
      <c r="A340" t="str">
        <f t="shared" si="6"/>
        <v>L0.0337</v>
      </c>
      <c r="B340" s="49" t="s">
        <v>491</v>
      </c>
      <c r="C340" s="49">
        <v>337</v>
      </c>
      <c r="D340" s="49">
        <v>1.8142000772058964E-3</v>
      </c>
      <c r="E340" s="49">
        <v>2.640179917216301E-2</v>
      </c>
      <c r="F340" s="49">
        <v>12.332559585571289</v>
      </c>
      <c r="G340" s="49">
        <v>87.667442321777344</v>
      </c>
    </row>
    <row r="341" spans="1:7">
      <c r="A341" t="str">
        <f t="shared" si="6"/>
        <v>L0.0338</v>
      </c>
      <c r="B341" s="49" t="s">
        <v>491</v>
      </c>
      <c r="C341" s="49">
        <v>338</v>
      </c>
      <c r="D341" s="49">
        <v>1.7071998445317149E-3</v>
      </c>
      <c r="E341" s="49">
        <v>2.4587599560618401E-2</v>
      </c>
      <c r="F341" s="49">
        <v>12.205623626708984</v>
      </c>
      <c r="G341" s="49">
        <v>87.79437255859375</v>
      </c>
    </row>
    <row r="342" spans="1:7">
      <c r="A342" t="str">
        <f t="shared" si="6"/>
        <v>L0.0339</v>
      </c>
      <c r="B342" s="49" t="s">
        <v>491</v>
      </c>
      <c r="C342" s="49">
        <v>339</v>
      </c>
      <c r="D342" s="49">
        <v>1.6052001155912876E-3</v>
      </c>
      <c r="E342" s="49">
        <v>2.2880399599671364E-2</v>
      </c>
      <c r="F342" s="49">
        <v>12.078990936279297</v>
      </c>
      <c r="G342" s="49">
        <v>87.921005249023438</v>
      </c>
    </row>
    <row r="343" spans="1:7">
      <c r="A343" t="str">
        <f t="shared" si="6"/>
        <v>L0.0340</v>
      </c>
      <c r="B343" s="49" t="s">
        <v>491</v>
      </c>
      <c r="C343" s="49">
        <v>340</v>
      </c>
      <c r="D343" s="49">
        <v>1.5084999613463879E-3</v>
      </c>
      <c r="E343" s="49">
        <v>2.1275199949741364E-2</v>
      </c>
      <c r="F343" s="49">
        <v>11.952658653259277</v>
      </c>
      <c r="G343" s="49">
        <v>88.047340393066406</v>
      </c>
    </row>
    <row r="344" spans="1:7">
      <c r="A344" t="str">
        <f t="shared" si="6"/>
        <v>L0.0341</v>
      </c>
      <c r="B344" s="49" t="s">
        <v>491</v>
      </c>
      <c r="C344" s="49">
        <v>341</v>
      </c>
      <c r="D344" s="49">
        <v>1.4164999593049288E-3</v>
      </c>
      <c r="E344" s="49">
        <v>1.9766699522733688E-2</v>
      </c>
      <c r="F344" s="49">
        <v>11.826525688171387</v>
      </c>
      <c r="G344" s="49">
        <v>88.173477172851563</v>
      </c>
    </row>
    <row r="345" spans="1:7">
      <c r="A345" t="str">
        <f t="shared" si="6"/>
        <v>L0.0342</v>
      </c>
      <c r="B345" s="49" t="s">
        <v>491</v>
      </c>
      <c r="C345" s="49">
        <v>342</v>
      </c>
      <c r="D345" s="49">
        <v>1.3290001079440117E-3</v>
      </c>
      <c r="E345" s="49">
        <v>1.8350200727581978E-2</v>
      </c>
      <c r="F345" s="49">
        <v>11.70089054107666</v>
      </c>
      <c r="G345" s="49">
        <v>88.299110412597656</v>
      </c>
    </row>
    <row r="346" spans="1:7">
      <c r="A346" t="str">
        <f t="shared" si="6"/>
        <v>L0.0343</v>
      </c>
      <c r="B346" s="49" t="s">
        <v>491</v>
      </c>
      <c r="C346" s="49">
        <v>343</v>
      </c>
      <c r="D346" s="49">
        <v>1.2460998259484768E-3</v>
      </c>
      <c r="E346" s="49">
        <v>1.7021199688315392E-2</v>
      </c>
      <c r="F346" s="49">
        <v>11.575451850891113</v>
      </c>
      <c r="G346" s="49">
        <v>88.424545288085938</v>
      </c>
    </row>
    <row r="347" spans="1:7">
      <c r="A347" t="str">
        <f t="shared" si="6"/>
        <v>L0.0344</v>
      </c>
      <c r="B347" s="49" t="s">
        <v>491</v>
      </c>
      <c r="C347" s="49">
        <v>344</v>
      </c>
      <c r="D347" s="49">
        <v>1.1674000415951014E-3</v>
      </c>
      <c r="E347" s="49">
        <v>1.5775099396705627E-2</v>
      </c>
      <c r="F347" s="49">
        <v>11.45030689239502</v>
      </c>
      <c r="G347" s="49">
        <v>88.549690246582031</v>
      </c>
    </row>
    <row r="348" spans="1:7">
      <c r="A348" t="str">
        <f t="shared" si="6"/>
        <v>L0.0345</v>
      </c>
      <c r="B348" s="49" t="s">
        <v>491</v>
      </c>
      <c r="C348" s="49">
        <v>345</v>
      </c>
      <c r="D348" s="49">
        <v>1.0930000571534038E-3</v>
      </c>
      <c r="E348" s="49">
        <v>1.4607700519263744E-2</v>
      </c>
      <c r="F348" s="49">
        <v>11.325453758239746</v>
      </c>
      <c r="G348" s="49">
        <v>88.674545288085938</v>
      </c>
    </row>
    <row r="349" spans="1:7">
      <c r="A349" t="str">
        <f t="shared" si="6"/>
        <v>L0.0346</v>
      </c>
      <c r="B349" s="49" t="s">
        <v>491</v>
      </c>
      <c r="C349" s="49">
        <v>346</v>
      </c>
      <c r="D349" s="49">
        <v>1.0222999844700098E-3</v>
      </c>
      <c r="E349" s="49">
        <v>1.3514700345695019E-2</v>
      </c>
      <c r="F349" s="49">
        <v>11.200892448425293</v>
      </c>
      <c r="G349" s="49">
        <v>88.799110412597656</v>
      </c>
    </row>
    <row r="350" spans="1:7">
      <c r="A350" t="str">
        <f t="shared" si="6"/>
        <v>L0.0347</v>
      </c>
      <c r="B350" s="49" t="s">
        <v>491</v>
      </c>
      <c r="C350" s="49">
        <v>347</v>
      </c>
      <c r="D350" s="49">
        <v>9.5560000045225024E-4</v>
      </c>
      <c r="E350" s="49">
        <v>1.2492399662733078E-2</v>
      </c>
      <c r="F350" s="49">
        <v>11.076619148254395</v>
      </c>
      <c r="G350" s="49">
        <v>88.923377990722656</v>
      </c>
    </row>
    <row r="351" spans="1:7">
      <c r="A351" t="str">
        <f t="shared" si="6"/>
        <v>L0.0348</v>
      </c>
      <c r="B351" s="49" t="s">
        <v>491</v>
      </c>
      <c r="C351" s="49">
        <v>348</v>
      </c>
      <c r="D351" s="49">
        <v>8.9239998487755656E-4</v>
      </c>
      <c r="E351" s="49">
        <v>1.1536800302565098E-2</v>
      </c>
      <c r="F351" s="49">
        <v>10.952632904052734</v>
      </c>
      <c r="G351" s="49">
        <v>89.04736328125</v>
      </c>
    </row>
    <row r="352" spans="1:7">
      <c r="A352" t="str">
        <f t="shared" si="6"/>
        <v>L0.0349</v>
      </c>
      <c r="B352" s="49" t="s">
        <v>491</v>
      </c>
      <c r="C352" s="49">
        <v>349</v>
      </c>
      <c r="D352" s="49">
        <v>8.3266000729054213E-4</v>
      </c>
      <c r="E352" s="49">
        <v>1.0644399560987949E-2</v>
      </c>
      <c r="F352" s="49">
        <v>10.828933715820313</v>
      </c>
      <c r="G352" s="49">
        <v>89.171066284179688</v>
      </c>
    </row>
    <row r="353" spans="1:7">
      <c r="A353" t="str">
        <f t="shared" si="6"/>
        <v>L0.0350</v>
      </c>
      <c r="B353" s="49" t="s">
        <v>491</v>
      </c>
      <c r="C353" s="49">
        <v>350</v>
      </c>
      <c r="D353" s="49">
        <v>7.7634002082049847E-4</v>
      </c>
      <c r="E353" s="49">
        <v>9.81174036860466E-3</v>
      </c>
      <c r="F353" s="49">
        <v>10.705519676208496</v>
      </c>
      <c r="G353" s="49">
        <v>89.294479370117188</v>
      </c>
    </row>
    <row r="354" spans="1:7">
      <c r="A354" t="str">
        <f t="shared" si="6"/>
        <v>L0.0351</v>
      </c>
      <c r="B354" s="49" t="s">
        <v>491</v>
      </c>
      <c r="C354" s="49">
        <v>351</v>
      </c>
      <c r="D354" s="49">
        <v>7.2314997669309378E-4</v>
      </c>
      <c r="E354" s="49">
        <v>9.0354001149535179E-3</v>
      </c>
      <c r="F354" s="49">
        <v>10.582388877868652</v>
      </c>
      <c r="G354" s="49">
        <v>89.417610168457031</v>
      </c>
    </row>
    <row r="355" spans="1:7">
      <c r="A355" t="str">
        <f t="shared" si="6"/>
        <v>L0.0352</v>
      </c>
      <c r="B355" s="49" t="s">
        <v>491</v>
      </c>
      <c r="C355" s="49">
        <v>352</v>
      </c>
      <c r="D355" s="49">
        <v>6.730200257152319E-4</v>
      </c>
      <c r="E355" s="49">
        <v>8.312249556183815E-3</v>
      </c>
      <c r="F355" s="49">
        <v>10.459539413452148</v>
      </c>
      <c r="G355" s="49">
        <v>89.540458679199219</v>
      </c>
    </row>
    <row r="356" spans="1:7">
      <c r="A356" t="str">
        <f t="shared" si="6"/>
        <v>L0.0353</v>
      </c>
      <c r="B356" s="49" t="s">
        <v>491</v>
      </c>
      <c r="C356" s="49">
        <v>353</v>
      </c>
      <c r="D356" s="49">
        <v>6.2574999174103141E-4</v>
      </c>
      <c r="E356" s="49">
        <v>7.6392302289605141E-3</v>
      </c>
      <c r="F356" s="49">
        <v>10.336969375610352</v>
      </c>
      <c r="G356" s="49">
        <v>89.663032531738281</v>
      </c>
    </row>
    <row r="357" spans="1:7">
      <c r="A357" t="str">
        <f t="shared" si="6"/>
        <v>L0.0354</v>
      </c>
      <c r="B357" s="49" t="s">
        <v>491</v>
      </c>
      <c r="C357" s="49">
        <v>354</v>
      </c>
      <c r="D357" s="49">
        <v>5.8132997946813703E-4</v>
      </c>
      <c r="E357" s="49">
        <v>7.0134801790118217E-3</v>
      </c>
      <c r="F357" s="49">
        <v>10.214676856994629</v>
      </c>
      <c r="G357" s="49">
        <v>89.785324096679688</v>
      </c>
    </row>
    <row r="358" spans="1:7">
      <c r="A358" t="str">
        <f t="shared" si="6"/>
        <v>L0.0355</v>
      </c>
      <c r="B358" s="49" t="s">
        <v>491</v>
      </c>
      <c r="C358" s="49">
        <v>355</v>
      </c>
      <c r="D358" s="49">
        <v>5.3950998699292541E-4</v>
      </c>
      <c r="E358" s="49">
        <v>6.432150024920702E-3</v>
      </c>
      <c r="F358" s="49">
        <v>10.09266185760498</v>
      </c>
      <c r="G358" s="49">
        <v>89.907341003417969</v>
      </c>
    </row>
    <row r="359" spans="1:7">
      <c r="A359" t="str">
        <f t="shared" si="6"/>
        <v>L0.0356</v>
      </c>
      <c r="B359" s="49" t="s">
        <v>491</v>
      </c>
      <c r="C359" s="49">
        <v>356</v>
      </c>
      <c r="D359" s="49">
        <v>5.0020997878164053E-4</v>
      </c>
      <c r="E359" s="49">
        <v>5.8926399797201157E-3</v>
      </c>
      <c r="F359" s="49">
        <v>9.9709234237670898</v>
      </c>
      <c r="G359" s="49">
        <v>90.029075622558594</v>
      </c>
    </row>
    <row r="360" spans="1:7">
      <c r="A360" t="str">
        <f t="shared" si="6"/>
        <v>L0.0357</v>
      </c>
      <c r="B360" s="49" t="s">
        <v>491</v>
      </c>
      <c r="C360" s="49">
        <v>357</v>
      </c>
      <c r="D360" s="49">
        <v>4.6332000056281686E-4</v>
      </c>
      <c r="E360" s="49">
        <v>5.3924298845231533E-3</v>
      </c>
      <c r="F360" s="49">
        <v>9.8494577407836914</v>
      </c>
      <c r="G360" s="49">
        <v>90.150543212890625</v>
      </c>
    </row>
    <row r="361" spans="1:7">
      <c r="A361" t="str">
        <f t="shared" si="6"/>
        <v>L0.0358</v>
      </c>
      <c r="B361" s="49" t="s">
        <v>491</v>
      </c>
      <c r="C361" s="49">
        <v>358</v>
      </c>
      <c r="D361" s="49">
        <v>4.2870000470429659E-4</v>
      </c>
      <c r="E361" s="49">
        <v>4.9291099421679974E-3</v>
      </c>
      <c r="F361" s="49">
        <v>9.7282657623291016</v>
      </c>
      <c r="G361" s="49">
        <v>90.271736145019531</v>
      </c>
    </row>
    <row r="362" spans="1:7">
      <c r="A362" t="str">
        <f t="shared" si="6"/>
        <v>L0.0359</v>
      </c>
      <c r="B362" s="49" t="s">
        <v>491</v>
      </c>
      <c r="C362" s="49">
        <v>359</v>
      </c>
      <c r="D362" s="49">
        <v>3.9627001387998462E-4</v>
      </c>
      <c r="E362" s="49">
        <v>4.5004100538790226E-3</v>
      </c>
      <c r="F362" s="49">
        <v>9.6073465347290039</v>
      </c>
      <c r="G362" s="49">
        <v>90.392654418945313</v>
      </c>
    </row>
    <row r="363" spans="1:7">
      <c r="A363" t="str">
        <f t="shared" si="6"/>
        <v>L0.0360</v>
      </c>
      <c r="B363" s="49" t="s">
        <v>491</v>
      </c>
      <c r="C363" s="49">
        <v>360</v>
      </c>
      <c r="D363" s="49">
        <v>3.6591000389307737E-4</v>
      </c>
      <c r="E363" s="49">
        <v>4.1041402146220207E-3</v>
      </c>
      <c r="F363" s="49">
        <v>9.4866962432861328</v>
      </c>
      <c r="G363" s="49">
        <v>90.5133056640625</v>
      </c>
    </row>
    <row r="364" spans="1:7">
      <c r="A364" t="str">
        <f t="shared" si="6"/>
        <v>L0.0361</v>
      </c>
      <c r="B364" s="49" t="s">
        <v>491</v>
      </c>
      <c r="C364" s="49">
        <v>361</v>
      </c>
      <c r="D364" s="49">
        <v>3.3748999703675508E-4</v>
      </c>
      <c r="E364" s="49">
        <v>3.7382300943136215E-3</v>
      </c>
      <c r="F364" s="49">
        <v>9.3663148880004883</v>
      </c>
      <c r="G364" s="49">
        <v>90.633682250976563</v>
      </c>
    </row>
    <row r="365" spans="1:7">
      <c r="A365" t="str">
        <f t="shared" si="6"/>
        <v>L0.0362</v>
      </c>
      <c r="B365" s="49" t="s">
        <v>491</v>
      </c>
      <c r="C365" s="49">
        <v>362</v>
      </c>
      <c r="D365" s="49">
        <v>3.1093999859876931E-4</v>
      </c>
      <c r="E365" s="49">
        <v>3.4007399808615446E-3</v>
      </c>
      <c r="F365" s="49">
        <v>9.2462015151977539</v>
      </c>
      <c r="G365" s="49">
        <v>90.753799438476563</v>
      </c>
    </row>
    <row r="366" spans="1:7">
      <c r="A366" t="str">
        <f t="shared" si="6"/>
        <v>L0.0363</v>
      </c>
      <c r="B366" s="49" t="s">
        <v>491</v>
      </c>
      <c r="C366" s="49">
        <v>363</v>
      </c>
      <c r="D366" s="49">
        <v>2.8614999609999359E-4</v>
      </c>
      <c r="E366" s="49">
        <v>3.0898000113666058E-3</v>
      </c>
      <c r="F366" s="49">
        <v>9.1263532638549805</v>
      </c>
      <c r="G366" s="49">
        <v>90.873649597167969</v>
      </c>
    </row>
    <row r="367" spans="1:7">
      <c r="A367" t="str">
        <f t="shared" si="6"/>
        <v>L0.0364</v>
      </c>
      <c r="B367" s="49" t="s">
        <v>491</v>
      </c>
      <c r="C367" s="49">
        <v>364</v>
      </c>
      <c r="D367" s="49">
        <v>2.630300004966557E-4</v>
      </c>
      <c r="E367" s="49">
        <v>2.8036499861627817E-3</v>
      </c>
      <c r="F367" s="49">
        <v>9.006770133972168</v>
      </c>
      <c r="G367" s="49">
        <v>90.993232727050781</v>
      </c>
    </row>
    <row r="368" spans="1:7">
      <c r="A368" t="str">
        <f t="shared" si="6"/>
        <v>L0.0365</v>
      </c>
      <c r="B368" s="49" t="s">
        <v>491</v>
      </c>
      <c r="C368" s="49">
        <v>365</v>
      </c>
      <c r="D368" s="49">
        <v>2.4147999647539109E-4</v>
      </c>
      <c r="E368" s="49">
        <v>2.5406200438737869E-3</v>
      </c>
      <c r="F368" s="49">
        <v>8.8874502182006836</v>
      </c>
      <c r="G368" s="49">
        <v>91.112548828125</v>
      </c>
    </row>
    <row r="369" spans="1:7">
      <c r="A369" t="str">
        <f t="shared" si="6"/>
        <v>L0.0366</v>
      </c>
      <c r="B369" s="49" t="s">
        <v>491</v>
      </c>
      <c r="C369" s="49">
        <v>366</v>
      </c>
      <c r="D369" s="49">
        <v>2.2144000104162842E-4</v>
      </c>
      <c r="E369" s="49">
        <v>2.2991399746388197E-3</v>
      </c>
      <c r="F369" s="49">
        <v>8.7683906555175781</v>
      </c>
      <c r="G369" s="49">
        <v>91.231605529785156</v>
      </c>
    </row>
    <row r="370" spans="1:7">
      <c r="A370" t="str">
        <f t="shared" si="6"/>
        <v>L0.0367</v>
      </c>
      <c r="B370" s="49" t="s">
        <v>491</v>
      </c>
      <c r="C370" s="49">
        <v>367</v>
      </c>
      <c r="D370" s="49">
        <v>2.0279000455047935E-4</v>
      </c>
      <c r="E370" s="49">
        <v>2.0777001045644283E-3</v>
      </c>
      <c r="F370" s="49">
        <v>8.649592399597168</v>
      </c>
      <c r="G370" s="49">
        <v>91.350410461425781</v>
      </c>
    </row>
    <row r="371" spans="1:7">
      <c r="A371" t="str">
        <f t="shared" si="6"/>
        <v>L0.0368</v>
      </c>
      <c r="B371" s="49" t="s">
        <v>491</v>
      </c>
      <c r="C371" s="49">
        <v>368</v>
      </c>
      <c r="D371" s="49">
        <v>1.8549000378698111E-4</v>
      </c>
      <c r="E371" s="49">
        <v>1.8749099690467119E-3</v>
      </c>
      <c r="F371" s="49">
        <v>8.5310506820678711</v>
      </c>
      <c r="G371" s="49">
        <v>91.468948364257813</v>
      </c>
    </row>
    <row r="372" spans="1:7">
      <c r="A372" t="str">
        <f t="shared" si="6"/>
        <v>L0.0369</v>
      </c>
      <c r="B372" s="49" t="s">
        <v>491</v>
      </c>
      <c r="C372" s="49">
        <v>369</v>
      </c>
      <c r="D372" s="49">
        <v>1.6943000082392246E-4</v>
      </c>
      <c r="E372" s="49">
        <v>1.6894199652597308E-3</v>
      </c>
      <c r="F372" s="49">
        <v>8.4127674102783203</v>
      </c>
      <c r="G372" s="49">
        <v>91.587234497070313</v>
      </c>
    </row>
    <row r="373" spans="1:7">
      <c r="A373" t="str">
        <f t="shared" si="6"/>
        <v>L0.0370</v>
      </c>
      <c r="B373" s="49" t="s">
        <v>491</v>
      </c>
      <c r="C373" s="49">
        <v>370</v>
      </c>
      <c r="D373" s="49">
        <v>1.5454999811481684E-4</v>
      </c>
      <c r="E373" s="49">
        <v>1.5199900371953845E-3</v>
      </c>
      <c r="F373" s="49">
        <v>8.29473876953125</v>
      </c>
      <c r="G373" s="49">
        <v>91.70526123046875</v>
      </c>
    </row>
    <row r="374" spans="1:7">
      <c r="A374" t="str">
        <f t="shared" si="6"/>
        <v>L0.0371</v>
      </c>
      <c r="B374" s="49" t="s">
        <v>491</v>
      </c>
      <c r="C374" s="49">
        <v>371</v>
      </c>
      <c r="D374" s="49">
        <v>1.4078000094741583E-4</v>
      </c>
      <c r="E374" s="49">
        <v>1.3654399663209915E-3</v>
      </c>
      <c r="F374" s="49">
        <v>8.1769657135009766</v>
      </c>
      <c r="G374" s="49">
        <v>91.823036193847656</v>
      </c>
    </row>
    <row r="375" spans="1:7">
      <c r="A375" t="str">
        <f t="shared" si="6"/>
        <v>L0.0372</v>
      </c>
      <c r="B375" s="49" t="s">
        <v>491</v>
      </c>
      <c r="C375" s="49">
        <v>372</v>
      </c>
      <c r="D375" s="49">
        <v>1.2805000005755574E-4</v>
      </c>
      <c r="E375" s="49">
        <v>1.2246599653735757E-3</v>
      </c>
      <c r="F375" s="49">
        <v>8.0594968795776367</v>
      </c>
      <c r="G375" s="49">
        <v>91.940505981445313</v>
      </c>
    </row>
    <row r="376" spans="1:7">
      <c r="A376" t="str">
        <f t="shared" si="6"/>
        <v>L0.0373</v>
      </c>
      <c r="B376" s="49" t="s">
        <v>491</v>
      </c>
      <c r="C376" s="49">
        <v>373</v>
      </c>
      <c r="D376" s="49">
        <v>1.1626900231931359E-4</v>
      </c>
      <c r="E376" s="49">
        <v>1.0966099798679352E-3</v>
      </c>
      <c r="F376" s="49">
        <v>7.9421792030334473</v>
      </c>
      <c r="G376" s="49">
        <v>92.057823181152344</v>
      </c>
    </row>
    <row r="377" spans="1:7">
      <c r="A377" t="str">
        <f t="shared" si="6"/>
        <v>L0.0374</v>
      </c>
      <c r="B377" s="49" t="s">
        <v>491</v>
      </c>
      <c r="C377" s="49">
        <v>374</v>
      </c>
      <c r="D377" s="49">
        <v>1.0548499994911253E-4</v>
      </c>
      <c r="E377" s="49">
        <v>9.8034099210053682E-4</v>
      </c>
      <c r="F377" s="49">
        <v>7.8251619338989258</v>
      </c>
      <c r="G377" s="49">
        <v>92.174835205078125</v>
      </c>
    </row>
    <row r="378" spans="1:7">
      <c r="A378" t="str">
        <f t="shared" si="6"/>
        <v>L0.0375</v>
      </c>
      <c r="B378" s="49" t="s">
        <v>491</v>
      </c>
      <c r="C378" s="49">
        <v>375</v>
      </c>
      <c r="D378" s="49">
        <v>9.5518000307492912E-5</v>
      </c>
      <c r="E378" s="49">
        <v>8.7485602125525475E-4</v>
      </c>
      <c r="F378" s="49">
        <v>7.7083940505981445</v>
      </c>
      <c r="G378" s="49">
        <v>92.291603088378906</v>
      </c>
    </row>
    <row r="379" spans="1:7">
      <c r="A379" t="str">
        <f t="shared" si="6"/>
        <v>L0.0376</v>
      </c>
      <c r="B379" s="49" t="s">
        <v>491</v>
      </c>
      <c r="C379" s="49">
        <v>376</v>
      </c>
      <c r="D379" s="49">
        <v>8.6353000369854271E-5</v>
      </c>
      <c r="E379" s="49">
        <v>7.7933800639584661E-4</v>
      </c>
      <c r="F379" s="49">
        <v>7.5918741226196289</v>
      </c>
      <c r="G379" s="49">
        <v>92.408126831054688</v>
      </c>
    </row>
    <row r="380" spans="1:7">
      <c r="A380" t="str">
        <f t="shared" si="6"/>
        <v>L0.0377</v>
      </c>
      <c r="B380" s="49" t="s">
        <v>491</v>
      </c>
      <c r="C380" s="49">
        <v>377</v>
      </c>
      <c r="D380" s="49">
        <v>7.7939999755471945E-5</v>
      </c>
      <c r="E380" s="49">
        <v>6.9298502057790756E-4</v>
      </c>
      <c r="F380" s="49">
        <v>7.4756011962890625</v>
      </c>
      <c r="G380" s="49">
        <v>92.524398803710938</v>
      </c>
    </row>
    <row r="381" spans="1:7">
      <c r="A381" t="str">
        <f t="shared" si="6"/>
        <v>L0.0378</v>
      </c>
      <c r="B381" s="49" t="s">
        <v>491</v>
      </c>
      <c r="C381" s="49">
        <v>378</v>
      </c>
      <c r="D381" s="49">
        <v>7.022800127742812E-5</v>
      </c>
      <c r="E381" s="49">
        <v>6.1504502082243562E-4</v>
      </c>
      <c r="F381" s="49">
        <v>7.3595738410949707</v>
      </c>
      <c r="G381" s="49">
        <v>92.640426635742188</v>
      </c>
    </row>
    <row r="382" spans="1:7">
      <c r="A382" t="str">
        <f t="shared" si="6"/>
        <v>L0.0379</v>
      </c>
      <c r="B382" s="49" t="s">
        <v>491</v>
      </c>
      <c r="C382" s="49">
        <v>379</v>
      </c>
      <c r="D382" s="49">
        <v>6.3168998167384416E-5</v>
      </c>
      <c r="E382" s="49">
        <v>5.4481701226904988E-4</v>
      </c>
      <c r="F382" s="49">
        <v>7.2437920570373535</v>
      </c>
      <c r="G382" s="49">
        <v>92.756210327148438</v>
      </c>
    </row>
    <row r="383" spans="1:7">
      <c r="A383" t="str">
        <f t="shared" si="6"/>
        <v>L0.0380</v>
      </c>
      <c r="B383" s="49" t="s">
        <v>491</v>
      </c>
      <c r="C383" s="49">
        <v>380</v>
      </c>
      <c r="D383" s="49">
        <v>5.6716999097261578E-5</v>
      </c>
      <c r="E383" s="49">
        <v>4.8164799227379262E-4</v>
      </c>
      <c r="F383" s="49">
        <v>7.1282529830932617</v>
      </c>
      <c r="G383" s="49">
        <v>92.871749877929688</v>
      </c>
    </row>
    <row r="384" spans="1:7">
      <c r="A384" t="str">
        <f t="shared" si="6"/>
        <v>L0.0381</v>
      </c>
      <c r="B384" s="49" t="s">
        <v>491</v>
      </c>
      <c r="C384" s="49">
        <v>381</v>
      </c>
      <c r="D384" s="49">
        <v>5.0829999963752925E-5</v>
      </c>
      <c r="E384" s="49">
        <v>4.2493100045248866E-4</v>
      </c>
      <c r="F384" s="49">
        <v>7.0129561424255371</v>
      </c>
      <c r="G384" s="49">
        <v>92.987045288085938</v>
      </c>
    </row>
    <row r="385" spans="1:7">
      <c r="A385" t="str">
        <f t="shared" si="6"/>
        <v>L0.0382</v>
      </c>
      <c r="B385" s="49" t="s">
        <v>491</v>
      </c>
      <c r="C385" s="49">
        <v>382</v>
      </c>
      <c r="D385" s="49">
        <v>4.5468001189874485E-5</v>
      </c>
      <c r="E385" s="49">
        <v>3.7410098593682051E-4</v>
      </c>
      <c r="F385" s="49">
        <v>6.8979001045227051</v>
      </c>
      <c r="G385" s="49">
        <v>93.102096557617188</v>
      </c>
    </row>
    <row r="386" spans="1:7">
      <c r="A386" t="str">
        <f t="shared" si="6"/>
        <v>L0.0383</v>
      </c>
      <c r="B386" s="49" t="s">
        <v>491</v>
      </c>
      <c r="C386" s="49">
        <v>383</v>
      </c>
      <c r="D386" s="49">
        <v>4.0592000004835427E-5</v>
      </c>
      <c r="E386" s="49">
        <v>3.2863300293684006E-4</v>
      </c>
      <c r="F386" s="49">
        <v>6.7830839157104492</v>
      </c>
      <c r="G386" s="49">
        <v>93.2169189453125</v>
      </c>
    </row>
    <row r="387" spans="1:7">
      <c r="A387" t="str">
        <f t="shared" ref="A387:A450" si="7">CONCATENATE(B387,IF(C387&lt;10,CONCATENATE("00",C387),IF(C387&lt;100,CONCATENATE("0",C387),C387)))</f>
        <v>L0.0384</v>
      </c>
      <c r="B387" s="49" t="s">
        <v>491</v>
      </c>
      <c r="C387" s="49">
        <v>384</v>
      </c>
      <c r="D387" s="49">
        <v>3.6163000913802534E-5</v>
      </c>
      <c r="E387" s="49">
        <v>2.880409883800894E-4</v>
      </c>
      <c r="F387" s="49">
        <v>6.6685070991516113</v>
      </c>
      <c r="G387" s="49">
        <v>93.331489562988281</v>
      </c>
    </row>
    <row r="388" spans="1:7">
      <c r="A388" t="str">
        <f t="shared" si="7"/>
        <v>L0.0385</v>
      </c>
      <c r="B388" s="49" t="s">
        <v>491</v>
      </c>
      <c r="C388" s="49">
        <v>385</v>
      </c>
      <c r="D388" s="49">
        <v>3.2151998311746866E-5</v>
      </c>
      <c r="E388" s="49">
        <v>2.5187799474224448E-4</v>
      </c>
      <c r="F388" s="49">
        <v>6.5541682243347168</v>
      </c>
      <c r="G388" s="49">
        <v>93.445831298828125</v>
      </c>
    </row>
    <row r="389" spans="1:7">
      <c r="A389" t="str">
        <f t="shared" si="7"/>
        <v>L0.0386</v>
      </c>
      <c r="B389" s="49" t="s">
        <v>491</v>
      </c>
      <c r="C389" s="49">
        <v>386</v>
      </c>
      <c r="D389" s="49">
        <v>2.8524000299512409E-5</v>
      </c>
      <c r="E389" s="49">
        <v>2.1972600370645523E-4</v>
      </c>
      <c r="F389" s="49">
        <v>6.440065860748291</v>
      </c>
      <c r="G389" s="49">
        <v>93.5599365234375</v>
      </c>
    </row>
    <row r="390" spans="1:7">
      <c r="A390" t="str">
        <f t="shared" si="7"/>
        <v>L0.0387</v>
      </c>
      <c r="B390" s="49" t="s">
        <v>491</v>
      </c>
      <c r="C390" s="49">
        <v>387</v>
      </c>
      <c r="D390" s="49">
        <v>2.5246999939554371E-5</v>
      </c>
      <c r="E390" s="49">
        <v>1.912019943119958E-4</v>
      </c>
      <c r="F390" s="49">
        <v>6.326200008392334</v>
      </c>
      <c r="G390" s="49">
        <v>93.673797607421875</v>
      </c>
    </row>
    <row r="391" spans="1:7">
      <c r="A391" t="str">
        <f t="shared" si="7"/>
        <v>L0.0388</v>
      </c>
      <c r="B391" s="49" t="s">
        <v>491</v>
      </c>
      <c r="C391" s="49">
        <v>388</v>
      </c>
      <c r="D391" s="49">
        <v>2.2296000679489225E-5</v>
      </c>
      <c r="E391" s="49">
        <v>1.6595500346738845E-4</v>
      </c>
      <c r="F391" s="49">
        <v>6.2125692367553711</v>
      </c>
      <c r="G391" s="49">
        <v>93.787429809570313</v>
      </c>
    </row>
    <row r="392" spans="1:7">
      <c r="A392" t="str">
        <f t="shared" si="7"/>
        <v>L0.0389</v>
      </c>
      <c r="B392" s="49" t="s">
        <v>491</v>
      </c>
      <c r="C392" s="49">
        <v>389</v>
      </c>
      <c r="D392" s="49">
        <v>1.9642999177449383E-5</v>
      </c>
      <c r="E392" s="49">
        <v>1.4365899551194161E-4</v>
      </c>
      <c r="F392" s="49">
        <v>6.0991721153259277</v>
      </c>
      <c r="G392" s="49">
        <v>93.900825500488281</v>
      </c>
    </row>
    <row r="393" spans="1:7">
      <c r="A393" t="str">
        <f t="shared" si="7"/>
        <v>L0.0390</v>
      </c>
      <c r="B393" s="49" t="s">
        <v>491</v>
      </c>
      <c r="C393" s="49">
        <v>390</v>
      </c>
      <c r="D393" s="49">
        <v>1.726200025586877E-5</v>
      </c>
      <c r="E393" s="49">
        <v>1.2401600542943925E-4</v>
      </c>
      <c r="F393" s="49">
        <v>5.9860081672668457</v>
      </c>
      <c r="G393" s="49">
        <v>94.013992309570313</v>
      </c>
    </row>
    <row r="394" spans="1:7">
      <c r="A394" t="str">
        <f t="shared" si="7"/>
        <v>L0.0391</v>
      </c>
      <c r="B394" s="49" t="s">
        <v>491</v>
      </c>
      <c r="C394" s="49">
        <v>391</v>
      </c>
      <c r="D394" s="49">
        <v>1.513030019850703E-5</v>
      </c>
      <c r="E394" s="49">
        <v>1.0675399971660227E-4</v>
      </c>
      <c r="F394" s="49">
        <v>5.8730759620666504</v>
      </c>
      <c r="G394" s="49">
        <v>94.126922607421875</v>
      </c>
    </row>
    <row r="395" spans="1:7">
      <c r="A395" t="str">
        <f t="shared" si="7"/>
        <v>L0.0392</v>
      </c>
      <c r="B395" s="49" t="s">
        <v>491</v>
      </c>
      <c r="C395" s="49">
        <v>392</v>
      </c>
      <c r="D395" s="49">
        <v>1.3227099771029316E-5</v>
      </c>
      <c r="E395" s="49">
        <v>9.1623696789611131E-5</v>
      </c>
      <c r="F395" s="49">
        <v>5.7603750228881836</v>
      </c>
      <c r="G395" s="49">
        <v>94.2396240234375</v>
      </c>
    </row>
    <row r="396" spans="1:7">
      <c r="A396" t="str">
        <f t="shared" si="7"/>
        <v>L0.0393</v>
      </c>
      <c r="B396" s="49" t="s">
        <v>491</v>
      </c>
      <c r="C396" s="49">
        <v>393</v>
      </c>
      <c r="D396" s="49">
        <v>1.1531000382092316E-5</v>
      </c>
      <c r="E396" s="49">
        <v>7.8396602475550026E-5</v>
      </c>
      <c r="F396" s="49">
        <v>5.6479039192199707</v>
      </c>
      <c r="G396" s="49">
        <v>94.352096557617188</v>
      </c>
    </row>
    <row r="397" spans="1:7">
      <c r="A397" t="str">
        <f t="shared" si="7"/>
        <v>L0.0394</v>
      </c>
      <c r="B397" s="49" t="s">
        <v>491</v>
      </c>
      <c r="C397" s="49">
        <v>394</v>
      </c>
      <c r="D397" s="49">
        <v>1.0023500180977862E-5</v>
      </c>
      <c r="E397" s="49">
        <v>6.6865599364973605E-5</v>
      </c>
      <c r="F397" s="49">
        <v>5.5356631278991699</v>
      </c>
      <c r="G397" s="49">
        <v>94.464340209960938</v>
      </c>
    </row>
    <row r="398" spans="1:7">
      <c r="A398" t="str">
        <f t="shared" si="7"/>
        <v>L0.0395</v>
      </c>
      <c r="B398" s="49" t="s">
        <v>491</v>
      </c>
      <c r="C398" s="49">
        <v>395</v>
      </c>
      <c r="D398" s="49">
        <v>8.6870004452066496E-6</v>
      </c>
      <c r="E398" s="49">
        <v>5.6842098274501041E-5</v>
      </c>
      <c r="F398" s="49">
        <v>5.4236502647399902</v>
      </c>
      <c r="G398" s="49">
        <v>94.576347351074219</v>
      </c>
    </row>
    <row r="399" spans="1:7">
      <c r="A399" t="str">
        <f t="shared" si="7"/>
        <v>L0.0396</v>
      </c>
      <c r="B399" s="49" t="s">
        <v>491</v>
      </c>
      <c r="C399" s="49">
        <v>396</v>
      </c>
      <c r="D399" s="49">
        <v>7.5053999353258405E-6</v>
      </c>
      <c r="E399" s="49">
        <v>4.8155099648283795E-5</v>
      </c>
      <c r="F399" s="49">
        <v>5.3118648529052734</v>
      </c>
      <c r="G399" s="49">
        <v>94.688133239746094</v>
      </c>
    </row>
    <row r="400" spans="1:7">
      <c r="A400" t="str">
        <f t="shared" si="7"/>
        <v>L0.0397</v>
      </c>
      <c r="B400" s="49" t="s">
        <v>491</v>
      </c>
      <c r="C400" s="49">
        <v>397</v>
      </c>
      <c r="D400" s="49">
        <v>6.4635000853741076E-6</v>
      </c>
      <c r="E400" s="49">
        <v>4.0649698348715901E-5</v>
      </c>
      <c r="F400" s="49">
        <v>5.2003068923950195</v>
      </c>
      <c r="G400" s="49">
        <v>94.799690246582031</v>
      </c>
    </row>
    <row r="401" spans="1:7">
      <c r="A401" t="str">
        <f t="shared" si="7"/>
        <v>L0.0398</v>
      </c>
      <c r="B401" s="49" t="s">
        <v>491</v>
      </c>
      <c r="C401" s="49">
        <v>398</v>
      </c>
      <c r="D401" s="49">
        <v>5.5474001783295535E-6</v>
      </c>
      <c r="E401" s="49">
        <v>3.4186199627583846E-5</v>
      </c>
      <c r="F401" s="49">
        <v>5.0889759063720703</v>
      </c>
      <c r="G401" s="49">
        <v>94.911026000976563</v>
      </c>
    </row>
    <row r="402" spans="1:7">
      <c r="A402" t="str">
        <f t="shared" si="7"/>
        <v>L0.0399</v>
      </c>
      <c r="B402" s="49" t="s">
        <v>491</v>
      </c>
      <c r="C402" s="49">
        <v>399</v>
      </c>
      <c r="D402" s="49">
        <v>4.7444000301766209E-6</v>
      </c>
      <c r="E402" s="49">
        <v>2.8638800358748995E-5</v>
      </c>
      <c r="F402" s="49">
        <v>4.9778718948364258</v>
      </c>
      <c r="G402" s="49">
        <v>95.022125244140625</v>
      </c>
    </row>
    <row r="403" spans="1:7">
      <c r="A403" t="str">
        <f t="shared" si="7"/>
        <v>L0.0400</v>
      </c>
      <c r="B403" s="49" t="s">
        <v>491</v>
      </c>
      <c r="C403" s="49">
        <v>400</v>
      </c>
      <c r="D403" s="49">
        <v>4.0427999010717031E-6</v>
      </c>
      <c r="E403" s="49">
        <v>2.3894399419077672E-5</v>
      </c>
      <c r="F403" s="49">
        <v>4.8669939041137695</v>
      </c>
      <c r="G403" s="49">
        <v>95.133003234863281</v>
      </c>
    </row>
    <row r="404" spans="1:7">
      <c r="A404" t="str">
        <f t="shared" si="7"/>
        <v>L0.0401</v>
      </c>
      <c r="B404" s="49" t="s">
        <v>491</v>
      </c>
      <c r="C404" s="49">
        <v>401</v>
      </c>
      <c r="D404" s="49">
        <v>3.4316999517614022E-6</v>
      </c>
      <c r="E404" s="49">
        <v>1.9851600882248022E-5</v>
      </c>
      <c r="F404" s="49">
        <v>4.7563419342041016</v>
      </c>
      <c r="G404" s="49">
        <v>95.243659973144531</v>
      </c>
    </row>
    <row r="405" spans="1:7">
      <c r="A405" t="str">
        <f t="shared" si="7"/>
        <v>L0.0402</v>
      </c>
      <c r="B405" s="49" t="s">
        <v>491</v>
      </c>
      <c r="C405" s="49">
        <v>402</v>
      </c>
      <c r="D405" s="49">
        <v>2.9012999220867641E-6</v>
      </c>
      <c r="E405" s="49">
        <v>1.6419899111497216E-5</v>
      </c>
      <c r="F405" s="49">
        <v>4.6459159851074219</v>
      </c>
      <c r="G405" s="49">
        <v>95.354080200195313</v>
      </c>
    </row>
    <row r="406" spans="1:7">
      <c r="A406" t="str">
        <f t="shared" si="7"/>
        <v>L0.0403</v>
      </c>
      <c r="B406" s="49" t="s">
        <v>491</v>
      </c>
      <c r="C406" s="49">
        <v>403</v>
      </c>
      <c r="D406" s="49">
        <v>2.4425999072263949E-6</v>
      </c>
      <c r="E406" s="49">
        <v>1.3518600098905154E-5</v>
      </c>
      <c r="F406" s="49">
        <v>4.5357170104980469</v>
      </c>
      <c r="G406" s="49">
        <v>95.464286804199219</v>
      </c>
    </row>
    <row r="407" spans="1:7">
      <c r="A407" t="str">
        <f t="shared" si="7"/>
        <v>L0.0404</v>
      </c>
      <c r="B407" s="49" t="s">
        <v>491</v>
      </c>
      <c r="C407" s="49">
        <v>404</v>
      </c>
      <c r="D407" s="49">
        <v>2.0473999029491097E-6</v>
      </c>
      <c r="E407" s="49">
        <v>1.1076000191678759E-5</v>
      </c>
      <c r="F407" s="49">
        <v>4.4257450103759766</v>
      </c>
      <c r="G407" s="49">
        <v>95.574256896972656</v>
      </c>
    </row>
    <row r="408" spans="1:7">
      <c r="A408" t="str">
        <f t="shared" si="7"/>
        <v>L0.0405</v>
      </c>
      <c r="B408" s="49" t="s">
        <v>491</v>
      </c>
      <c r="C408" s="49">
        <v>405</v>
      </c>
      <c r="D408" s="49">
        <v>1.7086000525523559E-6</v>
      </c>
      <c r="E408" s="49">
        <v>9.028600288729649E-6</v>
      </c>
      <c r="F408" s="49">
        <v>4.3160009384155273</v>
      </c>
      <c r="G408" s="49">
        <v>95.683998107910156</v>
      </c>
    </row>
    <row r="409" spans="1:7">
      <c r="A409" t="str">
        <f t="shared" si="7"/>
        <v>L0.0406</v>
      </c>
      <c r="B409" s="49" t="s">
        <v>491</v>
      </c>
      <c r="C409" s="49">
        <v>406</v>
      </c>
      <c r="D409" s="49">
        <v>1.418199985891988E-6</v>
      </c>
      <c r="E409" s="49">
        <v>7.31999989511678E-6</v>
      </c>
      <c r="F409" s="49">
        <v>4.2064847946166992</v>
      </c>
      <c r="G409" s="49">
        <v>95.79351806640625</v>
      </c>
    </row>
    <row r="410" spans="1:7">
      <c r="A410" t="str">
        <f t="shared" si="7"/>
        <v>L0.0407</v>
      </c>
      <c r="B410" s="49" t="s">
        <v>491</v>
      </c>
      <c r="C410" s="49">
        <v>407</v>
      </c>
      <c r="D410" s="49">
        <v>1.1716000472006272E-6</v>
      </c>
      <c r="E410" s="49">
        <v>5.9017997955379542E-6</v>
      </c>
      <c r="F410" s="49">
        <v>4.0971970558166504</v>
      </c>
      <c r="G410" s="49">
        <v>95.902801513671875</v>
      </c>
    </row>
    <row r="411" spans="1:7">
      <c r="A411" t="str">
        <f t="shared" si="7"/>
        <v>L0.0408</v>
      </c>
      <c r="B411" s="49" t="s">
        <v>491</v>
      </c>
      <c r="C411" s="49">
        <v>408</v>
      </c>
      <c r="D411" s="49">
        <v>9.625999837226118E-7</v>
      </c>
      <c r="E411" s="49">
        <v>4.7302000893978402E-6</v>
      </c>
      <c r="F411" s="49">
        <v>3.9881389141082764</v>
      </c>
      <c r="G411" s="49">
        <v>96.011863708496094</v>
      </c>
    </row>
    <row r="412" spans="1:7">
      <c r="A412" t="str">
        <f t="shared" si="7"/>
        <v>L0.0409</v>
      </c>
      <c r="B412" s="49" t="s">
        <v>491</v>
      </c>
      <c r="C412" s="49">
        <v>409</v>
      </c>
      <c r="D412" s="49">
        <v>7.8639999401275418E-7</v>
      </c>
      <c r="E412" s="49">
        <v>3.7675999919883907E-6</v>
      </c>
      <c r="F412" s="49">
        <v>3.8793110847473145</v>
      </c>
      <c r="G412" s="49">
        <v>96.120689392089844</v>
      </c>
    </row>
    <row r="413" spans="1:7">
      <c r="A413" t="str">
        <f t="shared" si="7"/>
        <v>L0.0410</v>
      </c>
      <c r="B413" s="49" t="s">
        <v>491</v>
      </c>
      <c r="C413" s="49">
        <v>410</v>
      </c>
      <c r="D413" s="49">
        <v>6.3859999954729574E-7</v>
      </c>
      <c r="E413" s="49">
        <v>2.9811999411322176E-6</v>
      </c>
      <c r="F413" s="49">
        <v>3.7707140445709229</v>
      </c>
      <c r="G413" s="49">
        <v>96.229286193847656</v>
      </c>
    </row>
    <row r="414" spans="1:7">
      <c r="A414" t="str">
        <f t="shared" si="7"/>
        <v>L0.0411</v>
      </c>
      <c r="B414" s="49" t="s">
        <v>491</v>
      </c>
      <c r="C414" s="49">
        <v>411</v>
      </c>
      <c r="D414" s="49">
        <v>5.1529997335819644E-7</v>
      </c>
      <c r="E414" s="49">
        <v>2.3426000552717596E-6</v>
      </c>
      <c r="F414" s="49">
        <v>3.6623489856719971</v>
      </c>
      <c r="G414" s="49">
        <v>96.337654113769531</v>
      </c>
    </row>
    <row r="415" spans="1:7">
      <c r="A415" t="str">
        <f t="shared" si="7"/>
        <v>L0.0412</v>
      </c>
      <c r="B415" s="49" t="s">
        <v>491</v>
      </c>
      <c r="C415" s="49">
        <v>412</v>
      </c>
      <c r="D415" s="49">
        <v>4.1309999687655363E-7</v>
      </c>
      <c r="E415" s="49">
        <v>1.8273000250701443E-6</v>
      </c>
      <c r="F415" s="49">
        <v>3.554218053817749</v>
      </c>
      <c r="G415" s="49">
        <v>96.445785522460938</v>
      </c>
    </row>
    <row r="416" spans="1:7">
      <c r="A416" t="str">
        <f t="shared" si="7"/>
        <v>L0.0413</v>
      </c>
      <c r="B416" s="49" t="s">
        <v>491</v>
      </c>
      <c r="C416" s="49">
        <v>413</v>
      </c>
      <c r="D416" s="49">
        <v>3.2880001299417927E-7</v>
      </c>
      <c r="E416" s="49">
        <v>1.4142000281935907E-6</v>
      </c>
      <c r="F416" s="49">
        <v>3.4463210105895996</v>
      </c>
      <c r="G416" s="49">
        <v>96.553680419921875</v>
      </c>
    </row>
    <row r="417" spans="1:7">
      <c r="A417" t="str">
        <f t="shared" si="7"/>
        <v>L0.0414</v>
      </c>
      <c r="B417" s="49" t="s">
        <v>491</v>
      </c>
      <c r="C417" s="49">
        <v>414</v>
      </c>
      <c r="D417" s="49">
        <v>2.5960000016311824E-7</v>
      </c>
      <c r="E417" s="49">
        <v>1.0853999583559926E-6</v>
      </c>
      <c r="F417" s="49">
        <v>3.3386609554290771</v>
      </c>
      <c r="G417" s="49">
        <v>96.661338806152344</v>
      </c>
    </row>
    <row r="418" spans="1:7">
      <c r="A418" t="str">
        <f t="shared" si="7"/>
        <v>L0.0415</v>
      </c>
      <c r="B418" s="49" t="s">
        <v>491</v>
      </c>
      <c r="C418" s="49">
        <v>415</v>
      </c>
      <c r="D418" s="49">
        <v>2.0349999374502659E-7</v>
      </c>
      <c r="E418" s="49">
        <v>8.2579998661458376E-7</v>
      </c>
      <c r="F418" s="49">
        <v>3.23124098777771</v>
      </c>
      <c r="G418" s="49">
        <v>96.768760681152344</v>
      </c>
    </row>
    <row r="419" spans="1:7">
      <c r="A419" t="str">
        <f t="shared" si="7"/>
        <v>L0.0416</v>
      </c>
      <c r="B419" s="49" t="s">
        <v>491</v>
      </c>
      <c r="C419" s="49">
        <v>416</v>
      </c>
      <c r="D419" s="49">
        <v>1.5800000596755126E-7</v>
      </c>
      <c r="E419" s="49">
        <v>6.2229997865870246E-7</v>
      </c>
      <c r="F419" s="49">
        <v>3.1240630149841309</v>
      </c>
      <c r="G419" s="49">
        <v>96.875938415527344</v>
      </c>
    </row>
    <row r="420" spans="1:7">
      <c r="A420" t="str">
        <f t="shared" si="7"/>
        <v>L0.0417</v>
      </c>
      <c r="B420" s="49" t="s">
        <v>491</v>
      </c>
      <c r="C420" s="49">
        <v>417</v>
      </c>
      <c r="D420" s="49">
        <v>1.215999958503744E-7</v>
      </c>
      <c r="E420" s="49">
        <v>4.6430000111286063E-7</v>
      </c>
      <c r="F420" s="49">
        <v>3.0171298980712891</v>
      </c>
      <c r="G420" s="49">
        <v>96.982872009277344</v>
      </c>
    </row>
    <row r="421" spans="1:7">
      <c r="A421" t="str">
        <f t="shared" si="7"/>
        <v>L0.0418</v>
      </c>
      <c r="B421" s="49" t="s">
        <v>491</v>
      </c>
      <c r="C421" s="49">
        <v>418</v>
      </c>
      <c r="D421" s="49">
        <v>9.2699998788248195E-8</v>
      </c>
      <c r="E421" s="49">
        <v>3.4269999105163151E-7</v>
      </c>
      <c r="F421" s="49">
        <v>2.9104468822479248</v>
      </c>
      <c r="G421" s="49">
        <v>97.089553833007813</v>
      </c>
    </row>
    <row r="422" spans="1:7">
      <c r="A422" t="str">
        <f t="shared" si="7"/>
        <v>L0.0419</v>
      </c>
      <c r="B422" s="49" t="s">
        <v>491</v>
      </c>
      <c r="C422" s="49">
        <v>419</v>
      </c>
      <c r="D422" s="49">
        <v>6.9899996901767736E-8</v>
      </c>
      <c r="E422" s="49">
        <v>2.4999999936881068E-7</v>
      </c>
      <c r="F422" s="49">
        <v>2.8040189743041992</v>
      </c>
      <c r="G422" s="49">
        <v>97.19598388671875</v>
      </c>
    </row>
    <row r="423" spans="1:7">
      <c r="A423" t="str">
        <f t="shared" si="7"/>
        <v>L0.0420</v>
      </c>
      <c r="B423" s="49" t="s">
        <v>491</v>
      </c>
      <c r="C423" s="49">
        <v>420</v>
      </c>
      <c r="D423" s="49">
        <v>5.2099998981702811E-8</v>
      </c>
      <c r="E423" s="49">
        <v>1.8010000246704294E-7</v>
      </c>
      <c r="F423" s="49">
        <v>2.6978530883789063</v>
      </c>
      <c r="G423" s="49">
        <v>97.302146911621094</v>
      </c>
    </row>
    <row r="424" spans="1:7">
      <c r="A424" t="str">
        <f t="shared" si="7"/>
        <v>L0.0421</v>
      </c>
      <c r="B424" s="49" t="s">
        <v>491</v>
      </c>
      <c r="C424" s="49">
        <v>421</v>
      </c>
      <c r="D424" s="49">
        <v>3.830000139259937E-8</v>
      </c>
      <c r="E424" s="49">
        <v>1.2799999637991277E-7</v>
      </c>
      <c r="F424" s="49">
        <v>2.5919570922851563</v>
      </c>
      <c r="G424" s="49">
        <v>97.408042907714844</v>
      </c>
    </row>
    <row r="425" spans="1:7">
      <c r="A425" t="str">
        <f t="shared" si="7"/>
        <v>L0.0422</v>
      </c>
      <c r="B425" s="49" t="s">
        <v>491</v>
      </c>
      <c r="C425" s="49">
        <v>422</v>
      </c>
      <c r="D425" s="49">
        <v>2.7900000532099511E-8</v>
      </c>
      <c r="E425" s="49">
        <v>8.970000209274076E-8</v>
      </c>
      <c r="F425" s="49">
        <v>2.4863390922546387</v>
      </c>
      <c r="G425" s="49">
        <v>97.513664245605469</v>
      </c>
    </row>
    <row r="426" spans="1:7">
      <c r="A426" t="str">
        <f t="shared" si="7"/>
        <v>L0.0423</v>
      </c>
      <c r="B426" s="49" t="s">
        <v>491</v>
      </c>
      <c r="C426" s="49">
        <v>423</v>
      </c>
      <c r="D426" s="49">
        <v>1.9899999870176543E-8</v>
      </c>
      <c r="E426" s="49">
        <v>6.1800001560641249E-8</v>
      </c>
      <c r="F426" s="49">
        <v>2.3810091018676758</v>
      </c>
      <c r="G426" s="49">
        <v>97.618988037109375</v>
      </c>
    </row>
    <row r="427" spans="1:7">
      <c r="A427" t="str">
        <f t="shared" si="7"/>
        <v>L0.0424</v>
      </c>
      <c r="B427" s="49" t="s">
        <v>491</v>
      </c>
      <c r="C427" s="49">
        <v>424</v>
      </c>
      <c r="D427" s="49">
        <v>1.4000000270186774E-8</v>
      </c>
      <c r="E427" s="49">
        <v>4.1900001690464705E-8</v>
      </c>
      <c r="F427" s="49">
        <v>2.2759799957275391</v>
      </c>
      <c r="G427" s="49">
        <v>97.724021911621094</v>
      </c>
    </row>
    <row r="428" spans="1:7">
      <c r="A428" t="str">
        <f t="shared" si="7"/>
        <v>L0.0425</v>
      </c>
      <c r="B428" s="49" t="s">
        <v>491</v>
      </c>
      <c r="C428" s="49">
        <v>425</v>
      </c>
      <c r="D428" s="49">
        <v>9.7999999226772161E-9</v>
      </c>
      <c r="E428" s="49">
        <v>2.7900000532099511E-8</v>
      </c>
      <c r="F428" s="49">
        <v>2.1712689399719238</v>
      </c>
      <c r="G428" s="49">
        <v>97.828727722167969</v>
      </c>
    </row>
    <row r="429" spans="1:7">
      <c r="A429" t="str">
        <f t="shared" si="7"/>
        <v>L0.0426</v>
      </c>
      <c r="B429" s="49" t="s">
        <v>491</v>
      </c>
      <c r="C429" s="49">
        <v>426</v>
      </c>
      <c r="D429" s="49">
        <v>6.6000001019972387E-9</v>
      </c>
      <c r="E429" s="49">
        <v>1.8099999721243876E-8</v>
      </c>
      <c r="F429" s="49">
        <v>2.066896915435791</v>
      </c>
      <c r="G429" s="49">
        <v>97.93310546875</v>
      </c>
    </row>
    <row r="430" spans="1:7">
      <c r="A430" t="str">
        <f t="shared" si="7"/>
        <v>L0.0427</v>
      </c>
      <c r="B430" s="49" t="s">
        <v>491</v>
      </c>
      <c r="C430" s="49">
        <v>427</v>
      </c>
      <c r="D430" s="49">
        <v>4.2999999116943854E-9</v>
      </c>
      <c r="E430" s="49">
        <v>1.1500000063335847E-8</v>
      </c>
      <c r="F430" s="49">
        <v>1.9628880023956299</v>
      </c>
      <c r="G430" s="49">
        <v>98.037109375</v>
      </c>
    </row>
    <row r="431" spans="1:7">
      <c r="A431" t="str">
        <f t="shared" si="7"/>
        <v>L0.0428</v>
      </c>
      <c r="B431" s="49" t="s">
        <v>491</v>
      </c>
      <c r="C431" s="49">
        <v>428</v>
      </c>
      <c r="D431" s="49">
        <v>2.900000017902471E-9</v>
      </c>
      <c r="E431" s="49">
        <v>7.2000001516414613E-9</v>
      </c>
      <c r="F431" s="49">
        <v>1.8592679500579834</v>
      </c>
      <c r="G431" s="49">
        <v>98.140731811523438</v>
      </c>
    </row>
    <row r="432" spans="1:7">
      <c r="A432" t="str">
        <f t="shared" si="7"/>
        <v>L0.0429</v>
      </c>
      <c r="B432" s="49" t="s">
        <v>491</v>
      </c>
      <c r="C432" s="49">
        <v>429</v>
      </c>
      <c r="D432" s="49">
        <v>1.8000000379103653E-9</v>
      </c>
      <c r="E432" s="49">
        <v>4.2999999116943854E-9</v>
      </c>
      <c r="F432" s="49">
        <v>1.756072998046875</v>
      </c>
      <c r="G432" s="49">
        <v>98.243927001953125</v>
      </c>
    </row>
    <row r="433" spans="1:7">
      <c r="A433" t="str">
        <f t="shared" si="7"/>
        <v>L0.0430</v>
      </c>
      <c r="B433" s="49" t="s">
        <v>491</v>
      </c>
      <c r="C433" s="49">
        <v>430</v>
      </c>
      <c r="D433" s="49">
        <v>1.0999999799921056E-9</v>
      </c>
      <c r="E433" s="49">
        <v>2.4999999848063226E-9</v>
      </c>
      <c r="F433" s="49">
        <v>1.6533520221710205</v>
      </c>
      <c r="G433" s="49">
        <v>98.346649169921875</v>
      </c>
    </row>
    <row r="434" spans="1:7">
      <c r="A434" t="str">
        <f t="shared" si="7"/>
        <v>L0.0431</v>
      </c>
      <c r="B434" s="49" t="s">
        <v>491</v>
      </c>
      <c r="C434" s="49">
        <v>431</v>
      </c>
      <c r="D434" s="49">
        <v>5.9999999413307137E-10</v>
      </c>
      <c r="E434" s="49">
        <v>1.4000000048142169E-9</v>
      </c>
      <c r="F434" s="49">
        <v>1.5511660575866699</v>
      </c>
      <c r="G434" s="49">
        <v>98.448837280273438</v>
      </c>
    </row>
    <row r="435" spans="1:7">
      <c r="A435" t="str">
        <f t="shared" si="7"/>
        <v>L0.0432</v>
      </c>
      <c r="B435" s="49" t="s">
        <v>491</v>
      </c>
      <c r="C435" s="49">
        <v>432</v>
      </c>
      <c r="D435" s="49">
        <v>4.0000000534057278E-10</v>
      </c>
      <c r="E435" s="49">
        <v>8.0000001068114557E-10</v>
      </c>
      <c r="F435" s="49">
        <v>1.4495840072631836</v>
      </c>
      <c r="G435" s="49">
        <v>98.5504150390625</v>
      </c>
    </row>
    <row r="436" spans="1:7">
      <c r="A436" t="str">
        <f t="shared" si="7"/>
        <v>L0.0433</v>
      </c>
      <c r="B436" s="49" t="s">
        <v>491</v>
      </c>
      <c r="C436" s="49">
        <v>433</v>
      </c>
      <c r="D436" s="49">
        <v>2.0000000267028639E-10</v>
      </c>
      <c r="E436" s="49">
        <v>4.0000000534057278E-10</v>
      </c>
      <c r="F436" s="49">
        <v>1.3487110137939453</v>
      </c>
      <c r="G436" s="49">
        <v>98.651290893554688</v>
      </c>
    </row>
    <row r="437" spans="1:7">
      <c r="A437" t="str">
        <f t="shared" si="7"/>
        <v>L0.0434</v>
      </c>
      <c r="B437" s="49" t="s">
        <v>491</v>
      </c>
      <c r="C437" s="49">
        <v>434</v>
      </c>
      <c r="D437" s="49">
        <v>1.000000013351432E-10</v>
      </c>
      <c r="E437" s="49">
        <v>2.0000000267028639E-10</v>
      </c>
      <c r="F437" s="49">
        <v>1.2486799955368042</v>
      </c>
      <c r="G437" s="49">
        <v>98.751319885253906</v>
      </c>
    </row>
    <row r="438" spans="1:7">
      <c r="A438" t="str">
        <f t="shared" si="7"/>
        <v>L0.0435</v>
      </c>
      <c r="B438" s="49" t="s">
        <v>491</v>
      </c>
      <c r="C438" s="49">
        <v>435</v>
      </c>
      <c r="D438" s="49">
        <v>1.000000013351432E-10</v>
      </c>
      <c r="E438" s="49">
        <v>1.000000013351432E-10</v>
      </c>
      <c r="F438" s="49">
        <v>1.1496800184249878</v>
      </c>
      <c r="G438" s="49">
        <v>98.850318908691406</v>
      </c>
    </row>
    <row r="439" spans="1:7">
      <c r="A439" t="str">
        <f t="shared" si="7"/>
        <v>L0.0436</v>
      </c>
      <c r="B439" s="49" t="s">
        <v>491</v>
      </c>
      <c r="C439" s="49">
        <v>436</v>
      </c>
      <c r="D439" s="49">
        <v>0</v>
      </c>
      <c r="E439" s="49">
        <v>0</v>
      </c>
      <c r="F439" s="49">
        <v>1.0519750118255615</v>
      </c>
      <c r="G439" s="49">
        <v>98.948028564453125</v>
      </c>
    </row>
    <row r="440" spans="1:7">
      <c r="A440" t="str">
        <f t="shared" si="7"/>
        <v>L0.0437</v>
      </c>
      <c r="B440" s="49" t="s">
        <v>491</v>
      </c>
      <c r="C440" s="49">
        <v>437</v>
      </c>
      <c r="D440" s="49">
        <v>0</v>
      </c>
      <c r="E440" s="49">
        <v>0</v>
      </c>
      <c r="F440" s="49">
        <v>0.95595401525497437</v>
      </c>
      <c r="G440" s="49">
        <v>99.044044494628906</v>
      </c>
    </row>
    <row r="441" spans="1:7">
      <c r="A441" t="str">
        <f t="shared" si="7"/>
        <v>L0.0438</v>
      </c>
      <c r="B441" s="49" t="s">
        <v>491</v>
      </c>
      <c r="C441" s="49">
        <v>438</v>
      </c>
      <c r="D441" s="49">
        <v>0</v>
      </c>
      <c r="E441" s="49">
        <v>0</v>
      </c>
      <c r="F441" s="49">
        <v>0.86220502853393555</v>
      </c>
      <c r="G441" s="49">
        <v>99.137794494628906</v>
      </c>
    </row>
    <row r="442" spans="1:7">
      <c r="A442" t="str">
        <f t="shared" si="7"/>
        <v>L0.0439</v>
      </c>
      <c r="B442" s="49" t="s">
        <v>491</v>
      </c>
      <c r="C442" s="49">
        <v>439</v>
      </c>
      <c r="D442" s="49">
        <v>0</v>
      </c>
      <c r="E442" s="49">
        <v>0</v>
      </c>
      <c r="F442" s="49">
        <v>0.77167397737503052</v>
      </c>
      <c r="G442" s="49">
        <v>99.228324890136719</v>
      </c>
    </row>
    <row r="443" spans="1:7">
      <c r="A443" t="str">
        <f t="shared" si="7"/>
        <v>L0.0440</v>
      </c>
      <c r="B443" s="49" t="s">
        <v>491</v>
      </c>
      <c r="C443" s="49">
        <v>440</v>
      </c>
      <c r="D443" s="49">
        <v>0</v>
      </c>
      <c r="E443" s="49">
        <v>0</v>
      </c>
      <c r="F443" s="49">
        <v>0.68595898151397705</v>
      </c>
      <c r="G443" s="49">
        <v>99.314041137695313</v>
      </c>
    </row>
    <row r="444" spans="1:7">
      <c r="A444" t="str">
        <f t="shared" si="7"/>
        <v>L0.0441</v>
      </c>
      <c r="B444" s="49" t="s">
        <v>491</v>
      </c>
      <c r="C444" s="49">
        <v>441</v>
      </c>
      <c r="D444" s="49">
        <v>0</v>
      </c>
      <c r="E444" s="49">
        <v>0</v>
      </c>
      <c r="F444" s="49">
        <v>0.60798400640487671</v>
      </c>
      <c r="G444" s="49">
        <v>99.392013549804688</v>
      </c>
    </row>
    <row r="445" spans="1:7">
      <c r="A445" t="str">
        <f t="shared" si="7"/>
        <v>L0.0442</v>
      </c>
      <c r="B445" s="49" t="s">
        <v>491</v>
      </c>
      <c r="C445" s="49">
        <v>442</v>
      </c>
      <c r="D445" s="49">
        <v>0</v>
      </c>
      <c r="E445" s="49">
        <v>0</v>
      </c>
      <c r="F445" s="49">
        <v>0.54359501600265503</v>
      </c>
      <c r="G445" s="49">
        <v>99.456405639648438</v>
      </c>
    </row>
    <row r="446" spans="1:7">
      <c r="A446" t="str">
        <f t="shared" si="7"/>
        <v>L0.0443</v>
      </c>
      <c r="B446" s="49" t="s">
        <v>491</v>
      </c>
      <c r="C446" s="49">
        <v>443</v>
      </c>
      <c r="D446" s="49">
        <v>0</v>
      </c>
      <c r="E446" s="49">
        <v>0</v>
      </c>
      <c r="F446" s="49">
        <v>0.50518196821212769</v>
      </c>
      <c r="G446" s="49">
        <v>99.494819641113281</v>
      </c>
    </row>
    <row r="447" spans="1:7">
      <c r="A447" t="str">
        <f t="shared" si="7"/>
        <v>L0.0444</v>
      </c>
      <c r="B447" s="49" t="s">
        <v>491</v>
      </c>
      <c r="C447" s="49">
        <v>444</v>
      </c>
      <c r="D447" s="49">
        <v>0</v>
      </c>
      <c r="E447" s="49">
        <v>0</v>
      </c>
      <c r="F447" s="49">
        <v>0.5</v>
      </c>
      <c r="G447" s="49">
        <v>99.5</v>
      </c>
    </row>
    <row r="448" spans="1:7">
      <c r="A448" t="str">
        <f t="shared" si="7"/>
        <v>L0.0445</v>
      </c>
      <c r="B448" s="49" t="s">
        <v>491</v>
      </c>
      <c r="C448" s="49">
        <v>445</v>
      </c>
      <c r="D448" s="49">
        <v>0</v>
      </c>
      <c r="E448" s="49">
        <v>0</v>
      </c>
      <c r="F448" s="49">
        <v>0.5</v>
      </c>
      <c r="G448" s="49">
        <v>99.5</v>
      </c>
    </row>
    <row r="449" spans="1:7">
      <c r="A449" t="str">
        <f t="shared" si="7"/>
        <v>L0.0446</v>
      </c>
      <c r="B449" s="49" t="s">
        <v>491</v>
      </c>
      <c r="C449" s="49">
        <v>446</v>
      </c>
      <c r="D449" s="49">
        <v>0</v>
      </c>
      <c r="E449" s="49">
        <v>0</v>
      </c>
      <c r="F449" s="49">
        <v>0</v>
      </c>
      <c r="G449" s="49">
        <v>100</v>
      </c>
    </row>
    <row r="450" spans="1:7">
      <c r="A450" t="str">
        <f t="shared" si="7"/>
        <v>L0.0447</v>
      </c>
      <c r="B450" s="49" t="s">
        <v>491</v>
      </c>
      <c r="C450" s="49">
        <v>447</v>
      </c>
      <c r="D450" s="49">
        <v>0</v>
      </c>
      <c r="E450" s="49">
        <v>0</v>
      </c>
      <c r="F450" s="49">
        <v>0</v>
      </c>
      <c r="G450" s="49">
        <v>100</v>
      </c>
    </row>
    <row r="451" spans="1:7">
      <c r="A451" t="str">
        <f t="shared" ref="A451:A514" si="8">CONCATENATE(B451,IF(C451&lt;10,CONCATENATE("00",C451),IF(C451&lt;100,CONCATENATE("0",C451),C451)))</f>
        <v>L0.5000</v>
      </c>
      <c r="B451" s="49" t="s">
        <v>492</v>
      </c>
      <c r="C451" s="49">
        <v>0</v>
      </c>
      <c r="D451" s="49">
        <v>9.3694701790809631E-2</v>
      </c>
      <c r="E451" s="49">
        <v>100</v>
      </c>
      <c r="F451" s="49">
        <v>100</v>
      </c>
      <c r="G451" s="49">
        <v>0</v>
      </c>
    </row>
    <row r="452" spans="1:7">
      <c r="A452" t="str">
        <f t="shared" si="8"/>
        <v>L0.5001</v>
      </c>
      <c r="B452" s="49" t="s">
        <v>492</v>
      </c>
      <c r="C452" s="49">
        <v>1</v>
      </c>
      <c r="D452" s="49">
        <v>0.12747189402580261</v>
      </c>
      <c r="E452" s="49">
        <v>99.906303405761719</v>
      </c>
      <c r="F452" s="49">
        <v>99.091720581054688</v>
      </c>
      <c r="G452" s="49">
        <v>0.90827846527099609</v>
      </c>
    </row>
    <row r="453" spans="1:7">
      <c r="A453" t="str">
        <f t="shared" si="8"/>
        <v>L0.5002</v>
      </c>
      <c r="B453" s="49" t="s">
        <v>492</v>
      </c>
      <c r="C453" s="49">
        <v>2</v>
      </c>
      <c r="D453" s="49">
        <v>0.15205904841423035</v>
      </c>
      <c r="E453" s="49">
        <v>99.778831481933594</v>
      </c>
      <c r="F453" s="49">
        <v>98.217758178710938</v>
      </c>
      <c r="G453" s="49">
        <v>1.7822442054748535</v>
      </c>
    </row>
    <row r="454" spans="1:7">
      <c r="A454" t="str">
        <f t="shared" si="8"/>
        <v>L0.5003</v>
      </c>
      <c r="B454" s="49" t="s">
        <v>492</v>
      </c>
      <c r="C454" s="49">
        <v>3</v>
      </c>
      <c r="D454" s="49">
        <v>0.17261554300785065</v>
      </c>
      <c r="E454" s="49">
        <v>99.626777648925781</v>
      </c>
      <c r="F454" s="49">
        <v>97.367118835449219</v>
      </c>
      <c r="G454" s="49">
        <v>2.6328845024108887</v>
      </c>
    </row>
    <row r="455" spans="1:7">
      <c r="A455" t="str">
        <f t="shared" si="8"/>
        <v>L0.5004</v>
      </c>
      <c r="B455" s="49" t="s">
        <v>492</v>
      </c>
      <c r="C455" s="49">
        <v>4</v>
      </c>
      <c r="D455" s="49">
        <v>0.1908283531665802</v>
      </c>
      <c r="E455" s="49">
        <v>99.45416259765625</v>
      </c>
      <c r="F455" s="49">
        <v>96.53564453125</v>
      </c>
      <c r="G455" s="49">
        <v>3.4643535614013672</v>
      </c>
    </row>
    <row r="456" spans="1:7">
      <c r="A456" t="str">
        <f t="shared" si="8"/>
        <v>L0.5005</v>
      </c>
      <c r="B456" s="49" t="s">
        <v>492</v>
      </c>
      <c r="C456" s="49">
        <v>5</v>
      </c>
      <c r="D456" s="49">
        <v>0.20749850571155548</v>
      </c>
      <c r="E456" s="49">
        <v>99.263328552246094</v>
      </c>
      <c r="F456" s="49">
        <v>95.720916748046875</v>
      </c>
      <c r="G456" s="49">
        <v>4.279083251953125</v>
      </c>
    </row>
    <row r="457" spans="1:7">
      <c r="A457" t="str">
        <f t="shared" si="8"/>
        <v>L0.5006</v>
      </c>
      <c r="B457" s="49" t="s">
        <v>492</v>
      </c>
      <c r="C457" s="49">
        <v>6</v>
      </c>
      <c r="D457" s="49">
        <v>0.223084956407547</v>
      </c>
      <c r="E457" s="49">
        <v>99.055831909179688</v>
      </c>
      <c r="F457" s="49">
        <v>94.921310424804688</v>
      </c>
      <c r="G457" s="49">
        <v>5.0786862373352051</v>
      </c>
    </row>
    <row r="458" spans="1:7">
      <c r="A458" t="str">
        <f t="shared" si="8"/>
        <v>L0.5007</v>
      </c>
      <c r="B458" s="49" t="s">
        <v>492</v>
      </c>
      <c r="C458" s="49">
        <v>7</v>
      </c>
      <c r="D458" s="49">
        <v>0.23801855742931366</v>
      </c>
      <c r="E458" s="49">
        <v>98.832748413085938</v>
      </c>
      <c r="F458" s="49">
        <v>94.135688781738281</v>
      </c>
      <c r="G458" s="49">
        <v>5.8643121719360352</v>
      </c>
    </row>
    <row r="459" spans="1:7">
      <c r="A459" t="str">
        <f t="shared" si="8"/>
        <v>L0.5008</v>
      </c>
      <c r="B459" s="49" t="s">
        <v>492</v>
      </c>
      <c r="C459" s="49">
        <v>8</v>
      </c>
      <c r="D459" s="49">
        <v>0.25189539790153503</v>
      </c>
      <c r="E459" s="49">
        <v>98.5947265625</v>
      </c>
      <c r="F459" s="49">
        <v>93.363182067871094</v>
      </c>
      <c r="G459" s="49">
        <v>6.636817455291748</v>
      </c>
    </row>
    <row r="460" spans="1:7">
      <c r="A460" t="str">
        <f t="shared" si="8"/>
        <v>L0.5009</v>
      </c>
      <c r="B460" s="49" t="s">
        <v>492</v>
      </c>
      <c r="C460" s="49">
        <v>9</v>
      </c>
      <c r="D460" s="49">
        <v>0.26575180888175964</v>
      </c>
      <c r="E460" s="49">
        <v>98.34283447265625</v>
      </c>
      <c r="F460" s="49">
        <v>92.603134155273438</v>
      </c>
      <c r="G460" s="49">
        <v>7.3968625068664551</v>
      </c>
    </row>
    <row r="461" spans="1:7">
      <c r="A461" t="str">
        <f t="shared" si="8"/>
        <v>L0.5010</v>
      </c>
      <c r="B461" s="49" t="s">
        <v>492</v>
      </c>
      <c r="C461" s="49">
        <v>10</v>
      </c>
      <c r="D461" s="49">
        <v>0.2790866494178772</v>
      </c>
      <c r="E461" s="49">
        <v>98.077079772949219</v>
      </c>
      <c r="F461" s="49">
        <v>91.855033874511719</v>
      </c>
      <c r="G461" s="49">
        <v>8.1449670791625977</v>
      </c>
    </row>
    <row r="462" spans="1:7">
      <c r="A462" t="str">
        <f t="shared" si="8"/>
        <v>L0.5011</v>
      </c>
      <c r="B462" s="49" t="s">
        <v>492</v>
      </c>
      <c r="C462" s="49">
        <v>11</v>
      </c>
      <c r="D462" s="49">
        <v>0.29212614893913269</v>
      </c>
      <c r="E462" s="49">
        <v>97.797996520996094</v>
      </c>
      <c r="F462" s="49">
        <v>91.118446350097656</v>
      </c>
      <c r="G462" s="49">
        <v>8.8815507888793945</v>
      </c>
    </row>
    <row r="463" spans="1:7">
      <c r="A463" t="str">
        <f t="shared" si="8"/>
        <v>L0.5012</v>
      </c>
      <c r="B463" s="49" t="s">
        <v>492</v>
      </c>
      <c r="C463" s="49">
        <v>12</v>
      </c>
      <c r="D463" s="49">
        <v>0.30492493510246277</v>
      </c>
      <c r="E463" s="49">
        <v>97.505867004394531</v>
      </c>
      <c r="F463" s="49">
        <v>90.393043518066406</v>
      </c>
      <c r="G463" s="49">
        <v>9.6069574356079102</v>
      </c>
    </row>
    <row r="464" spans="1:7">
      <c r="A464" t="str">
        <f t="shared" si="8"/>
        <v>L0.5013</v>
      </c>
      <c r="B464" s="49" t="s">
        <v>492</v>
      </c>
      <c r="C464" s="49">
        <v>13</v>
      </c>
      <c r="D464" s="49">
        <v>0.31752920150756836</v>
      </c>
      <c r="E464" s="49">
        <v>97.200942993164063</v>
      </c>
      <c r="F464" s="49">
        <v>89.67852783203125</v>
      </c>
      <c r="G464" s="49">
        <v>10.321471214294434</v>
      </c>
    </row>
    <row r="465" spans="1:7">
      <c r="A465" t="str">
        <f t="shared" si="8"/>
        <v>L0.5014</v>
      </c>
      <c r="B465" s="49" t="s">
        <v>492</v>
      </c>
      <c r="C465" s="49">
        <v>14</v>
      </c>
      <c r="D465" s="49">
        <v>0.32997035980224609</v>
      </c>
      <c r="E465" s="49">
        <v>96.883415222167969</v>
      </c>
      <c r="F465" s="49">
        <v>88.97467041015625</v>
      </c>
      <c r="G465" s="49">
        <v>11.025332450866699</v>
      </c>
    </row>
    <row r="466" spans="1:7">
      <c r="A466" t="str">
        <f t="shared" si="8"/>
        <v>L0.5015</v>
      </c>
      <c r="B466" s="49" t="s">
        <v>492</v>
      </c>
      <c r="C466" s="49">
        <v>15</v>
      </c>
      <c r="D466" s="49">
        <v>0.34227374196052551</v>
      </c>
      <c r="E466" s="49">
        <v>96.553443908691406</v>
      </c>
      <c r="F466" s="49">
        <v>88.28125</v>
      </c>
      <c r="G466" s="49">
        <v>11.718746185302734</v>
      </c>
    </row>
    <row r="467" spans="1:7">
      <c r="A467" t="str">
        <f t="shared" si="8"/>
        <v>L0.5016</v>
      </c>
      <c r="B467" s="49" t="s">
        <v>492</v>
      </c>
      <c r="C467" s="49">
        <v>16</v>
      </c>
      <c r="D467" s="49">
        <v>0.35445836186408997</v>
      </c>
      <c r="E467" s="49">
        <v>96.211174011230469</v>
      </c>
      <c r="F467" s="49">
        <v>87.598106384277344</v>
      </c>
      <c r="G467" s="49">
        <v>12.401890754699707</v>
      </c>
    </row>
    <row r="468" spans="1:7">
      <c r="A468" t="str">
        <f t="shared" si="8"/>
        <v>L0.5017</v>
      </c>
      <c r="B468" s="49" t="s">
        <v>492</v>
      </c>
      <c r="C468" s="49">
        <v>17</v>
      </c>
      <c r="D468" s="49">
        <v>0.36653706431388855</v>
      </c>
      <c r="E468" s="49">
        <v>95.856712341308594</v>
      </c>
      <c r="F468" s="49">
        <v>86.925079345703125</v>
      </c>
      <c r="G468" s="49">
        <v>13.074919700622559</v>
      </c>
    </row>
    <row r="469" spans="1:7">
      <c r="A469" t="str">
        <f t="shared" si="8"/>
        <v>L0.5018</v>
      </c>
      <c r="B469" s="49" t="s">
        <v>492</v>
      </c>
      <c r="C469" s="49">
        <v>18</v>
      </c>
      <c r="D469" s="49">
        <v>0.37852194905281067</v>
      </c>
      <c r="E469" s="49">
        <v>95.49017333984375</v>
      </c>
      <c r="F469" s="49">
        <v>86.26202392578125</v>
      </c>
      <c r="G469" s="49">
        <v>13.73797607421875</v>
      </c>
    </row>
    <row r="470" spans="1:7">
      <c r="A470" t="str">
        <f t="shared" si="8"/>
        <v>L0.5019</v>
      </c>
      <c r="B470" s="49" t="s">
        <v>492</v>
      </c>
      <c r="C470" s="49">
        <v>19</v>
      </c>
      <c r="D470" s="49">
        <v>0.3904137909412384</v>
      </c>
      <c r="E470" s="49">
        <v>95.111656188964844</v>
      </c>
      <c r="F470" s="49">
        <v>85.608810424804688</v>
      </c>
      <c r="G470" s="49">
        <v>14.391186714172363</v>
      </c>
    </row>
    <row r="471" spans="1:7">
      <c r="A471" t="str">
        <f t="shared" si="8"/>
        <v>L0.5020</v>
      </c>
      <c r="B471" s="49" t="s">
        <v>492</v>
      </c>
      <c r="C471" s="49">
        <v>20</v>
      </c>
      <c r="D471" s="49">
        <v>0.40221878886222839</v>
      </c>
      <c r="E471" s="49">
        <v>94.721237182617188</v>
      </c>
      <c r="F471" s="49">
        <v>84.96533203125</v>
      </c>
      <c r="G471" s="49">
        <v>15.034667015075684</v>
      </c>
    </row>
    <row r="472" spans="1:7">
      <c r="A472" t="str">
        <f t="shared" si="8"/>
        <v>L0.5021</v>
      </c>
      <c r="B472" s="49" t="s">
        <v>492</v>
      </c>
      <c r="C472" s="49">
        <v>21</v>
      </c>
      <c r="D472" s="49">
        <v>0.41393369436264038</v>
      </c>
      <c r="E472" s="49">
        <v>94.319023132324219</v>
      </c>
      <c r="F472" s="49">
        <v>84.331474304199219</v>
      </c>
      <c r="G472" s="49">
        <v>15.668529510498047</v>
      </c>
    </row>
    <row r="473" spans="1:7">
      <c r="A473" t="str">
        <f t="shared" si="8"/>
        <v>L0.5022</v>
      </c>
      <c r="B473" s="49" t="s">
        <v>492</v>
      </c>
      <c r="C473" s="49">
        <v>22</v>
      </c>
      <c r="D473" s="49">
        <v>0.42555859684944153</v>
      </c>
      <c r="E473" s="49">
        <v>93.90509033203125</v>
      </c>
      <c r="F473" s="49">
        <v>83.707122802734375</v>
      </c>
      <c r="G473" s="49">
        <v>16.292877197265625</v>
      </c>
    </row>
    <row r="474" spans="1:7">
      <c r="A474" t="str">
        <f t="shared" si="8"/>
        <v>L0.5023</v>
      </c>
      <c r="B474" s="49" t="s">
        <v>492</v>
      </c>
      <c r="C474" s="49">
        <v>23</v>
      </c>
      <c r="D474" s="49">
        <v>0.4370855987071991</v>
      </c>
      <c r="E474" s="49">
        <v>93.479530334472656</v>
      </c>
      <c r="F474" s="49">
        <v>83.092185974121094</v>
      </c>
      <c r="G474" s="49">
        <v>16.907815933227539</v>
      </c>
    </row>
    <row r="475" spans="1:7">
      <c r="A475" t="str">
        <f t="shared" si="8"/>
        <v>L0.5024</v>
      </c>
      <c r="B475" s="49" t="s">
        <v>492</v>
      </c>
      <c r="C475" s="49">
        <v>24</v>
      </c>
      <c r="D475" s="49">
        <v>0.44851019978523254</v>
      </c>
      <c r="E475" s="49">
        <v>93.042442321777344</v>
      </c>
      <c r="F475" s="49">
        <v>82.486557006835938</v>
      </c>
      <c r="G475" s="49">
        <v>17.513444900512695</v>
      </c>
    </row>
    <row r="476" spans="1:7">
      <c r="A476" t="str">
        <f t="shared" si="8"/>
        <v>L0.5025</v>
      </c>
      <c r="B476" s="49" t="s">
        <v>492</v>
      </c>
      <c r="C476" s="49">
        <v>25</v>
      </c>
      <c r="D476" s="49">
        <v>0.45982265472412109</v>
      </c>
      <c r="E476" s="49">
        <v>92.59393310546875</v>
      </c>
      <c r="F476" s="49">
        <v>81.89013671875</v>
      </c>
      <c r="G476" s="49">
        <v>18.10986328125</v>
      </c>
    </row>
    <row r="477" spans="1:7">
      <c r="A477" t="str">
        <f t="shared" si="8"/>
        <v>L0.5026</v>
      </c>
      <c r="B477" s="49" t="s">
        <v>492</v>
      </c>
      <c r="C477" s="49">
        <v>26</v>
      </c>
      <c r="D477" s="49">
        <v>0.47101449966430664</v>
      </c>
      <c r="E477" s="49">
        <v>92.134109497070313</v>
      </c>
      <c r="F477" s="49">
        <v>81.302825927734375</v>
      </c>
      <c r="G477" s="49">
        <v>18.697175979614258</v>
      </c>
    </row>
    <row r="478" spans="1:7">
      <c r="A478" t="str">
        <f t="shared" si="8"/>
        <v>L0.5027</v>
      </c>
      <c r="B478" s="49" t="s">
        <v>492</v>
      </c>
      <c r="C478" s="49">
        <v>27</v>
      </c>
      <c r="D478" s="49">
        <v>0.48207330703735352</v>
      </c>
      <c r="E478" s="49">
        <v>91.663093566894531</v>
      </c>
      <c r="F478" s="49">
        <v>80.724517822265625</v>
      </c>
      <c r="G478" s="49">
        <v>19.275484085083008</v>
      </c>
    </row>
    <row r="479" spans="1:7">
      <c r="A479" t="str">
        <f t="shared" si="8"/>
        <v>L0.5028</v>
      </c>
      <c r="B479" s="49" t="s">
        <v>492</v>
      </c>
      <c r="C479" s="49">
        <v>28</v>
      </c>
      <c r="D479" s="49">
        <v>0.49298954010009766</v>
      </c>
      <c r="E479" s="49">
        <v>91.181022644042969</v>
      </c>
      <c r="F479" s="49">
        <v>80.155105590820313</v>
      </c>
      <c r="G479" s="49">
        <v>19.844894409179688</v>
      </c>
    </row>
    <row r="480" spans="1:7">
      <c r="A480" t="str">
        <f t="shared" si="8"/>
        <v>L0.5029</v>
      </c>
      <c r="B480" s="49" t="s">
        <v>492</v>
      </c>
      <c r="C480" s="49">
        <v>29</v>
      </c>
      <c r="D480" s="49">
        <v>0.50374650955200195</v>
      </c>
      <c r="E480" s="49">
        <v>90.688034057617188</v>
      </c>
      <c r="F480" s="49">
        <v>79.594482421875</v>
      </c>
      <c r="G480" s="49">
        <v>20.405517578125</v>
      </c>
    </row>
    <row r="481" spans="1:7">
      <c r="A481" t="str">
        <f t="shared" si="8"/>
        <v>L0.5030</v>
      </c>
      <c r="B481" s="49" t="s">
        <v>492</v>
      </c>
      <c r="C481" s="49">
        <v>30</v>
      </c>
      <c r="D481" s="49">
        <v>0.51433515548706055</v>
      </c>
      <c r="E481" s="49">
        <v>90.184288024902344</v>
      </c>
      <c r="F481" s="49">
        <v>79.042533874511719</v>
      </c>
      <c r="G481" s="49">
        <v>20.957462310791016</v>
      </c>
    </row>
    <row r="482" spans="1:7">
      <c r="A482" t="str">
        <f t="shared" si="8"/>
        <v>L0.5031</v>
      </c>
      <c r="B482" s="49" t="s">
        <v>492</v>
      </c>
      <c r="C482" s="49">
        <v>31</v>
      </c>
      <c r="D482" s="49">
        <v>0.52473592758178711</v>
      </c>
      <c r="E482" s="49">
        <v>89.669952392578125</v>
      </c>
      <c r="F482" s="49">
        <v>78.4991455078125</v>
      </c>
      <c r="G482" s="49">
        <v>21.500852584838867</v>
      </c>
    </row>
    <row r="483" spans="1:7">
      <c r="A483" t="str">
        <f t="shared" si="8"/>
        <v>L0.5032</v>
      </c>
      <c r="B483" s="49" t="s">
        <v>492</v>
      </c>
      <c r="C483" s="49">
        <v>32</v>
      </c>
      <c r="D483" s="49">
        <v>0.53493791818618774</v>
      </c>
      <c r="E483" s="49">
        <v>89.145217895507813</v>
      </c>
      <c r="F483" s="49">
        <v>77.964187622070313</v>
      </c>
      <c r="G483" s="49">
        <v>22.035810470581055</v>
      </c>
    </row>
    <row r="484" spans="1:7">
      <c r="A484" t="str">
        <f t="shared" si="8"/>
        <v>L0.5033</v>
      </c>
      <c r="B484" s="49" t="s">
        <v>492</v>
      </c>
      <c r="C484" s="49">
        <v>33</v>
      </c>
      <c r="D484" s="49">
        <v>0.54492372274398804</v>
      </c>
      <c r="E484" s="49">
        <v>88.610275268554688</v>
      </c>
      <c r="F484" s="49">
        <v>77.437538146972656</v>
      </c>
      <c r="G484" s="49">
        <v>22.562461853027344</v>
      </c>
    </row>
    <row r="485" spans="1:7">
      <c r="A485" t="str">
        <f t="shared" si="8"/>
        <v>L0.5034</v>
      </c>
      <c r="B485" s="49" t="s">
        <v>492</v>
      </c>
      <c r="C485" s="49">
        <v>34</v>
      </c>
      <c r="D485" s="49">
        <v>0.55467802286148071</v>
      </c>
      <c r="E485" s="49">
        <v>88.065353393554688</v>
      </c>
      <c r="F485" s="49">
        <v>76.919059753417969</v>
      </c>
      <c r="G485" s="49">
        <v>23.080942153930664</v>
      </c>
    </row>
    <row r="486" spans="1:7">
      <c r="A486" t="str">
        <f t="shared" si="8"/>
        <v>L0.5035</v>
      </c>
      <c r="B486" s="49" t="s">
        <v>492</v>
      </c>
      <c r="C486" s="49">
        <v>35</v>
      </c>
      <c r="D486" s="49">
        <v>0.56418323516845703</v>
      </c>
      <c r="E486" s="49">
        <v>87.510673522949219</v>
      </c>
      <c r="F486" s="49">
        <v>76.408607482910156</v>
      </c>
      <c r="G486" s="49">
        <v>23.591394424438477</v>
      </c>
    </row>
    <row r="487" spans="1:7">
      <c r="A487" t="str">
        <f t="shared" si="8"/>
        <v>L0.5036</v>
      </c>
      <c r="B487" s="49" t="s">
        <v>492</v>
      </c>
      <c r="C487" s="49">
        <v>36</v>
      </c>
      <c r="D487" s="49">
        <v>0.57342529296875</v>
      </c>
      <c r="E487" s="49">
        <v>86.946495056152344</v>
      </c>
      <c r="F487" s="49">
        <v>75.906036376953125</v>
      </c>
      <c r="G487" s="49">
        <v>24.093965530395508</v>
      </c>
    </row>
    <row r="488" spans="1:7">
      <c r="A488" t="str">
        <f t="shared" si="8"/>
        <v>L0.5037</v>
      </c>
      <c r="B488" s="49" t="s">
        <v>492</v>
      </c>
      <c r="C488" s="49">
        <v>37</v>
      </c>
      <c r="D488" s="49">
        <v>0.58238792419433594</v>
      </c>
      <c r="E488" s="49">
        <v>86.373069763183594</v>
      </c>
      <c r="F488" s="49">
        <v>75.411186218261719</v>
      </c>
      <c r="G488" s="49">
        <v>24.588809967041016</v>
      </c>
    </row>
    <row r="489" spans="1:7">
      <c r="A489" t="str">
        <f t="shared" si="8"/>
        <v>L0.5038</v>
      </c>
      <c r="B489" s="49" t="s">
        <v>492</v>
      </c>
      <c r="C489" s="49">
        <v>38</v>
      </c>
      <c r="D489" s="49">
        <v>0.59105205535888672</v>
      </c>
      <c r="E489" s="49">
        <v>85.790679931640625</v>
      </c>
      <c r="F489" s="49">
        <v>74.923904418945313</v>
      </c>
      <c r="G489" s="49">
        <v>25.076093673706055</v>
      </c>
    </row>
    <row r="490" spans="1:7">
      <c r="A490" t="str">
        <f t="shared" si="8"/>
        <v>L0.5039</v>
      </c>
      <c r="B490" s="49" t="s">
        <v>492</v>
      </c>
      <c r="C490" s="49">
        <v>39</v>
      </c>
      <c r="D490" s="49">
        <v>0.59940242767333984</v>
      </c>
      <c r="E490" s="49">
        <v>85.199623107910156</v>
      </c>
      <c r="F490" s="49">
        <v>74.444015502929688</v>
      </c>
      <c r="G490" s="49">
        <v>25.555980682373047</v>
      </c>
    </row>
    <row r="491" spans="1:7">
      <c r="A491" t="str">
        <f t="shared" si="8"/>
        <v>L0.5040</v>
      </c>
      <c r="B491" s="49" t="s">
        <v>492</v>
      </c>
      <c r="C491" s="49">
        <v>40</v>
      </c>
      <c r="D491" s="49">
        <v>0.60742467641830444</v>
      </c>
      <c r="E491" s="49">
        <v>84.600227355957031</v>
      </c>
      <c r="F491" s="49">
        <v>73.971343994140625</v>
      </c>
      <c r="G491" s="49">
        <v>26.028654098510742</v>
      </c>
    </row>
    <row r="492" spans="1:7">
      <c r="A492" t="str">
        <f t="shared" si="8"/>
        <v>L0.5041</v>
      </c>
      <c r="B492" s="49" t="s">
        <v>492</v>
      </c>
      <c r="C492" s="49">
        <v>41</v>
      </c>
      <c r="D492" s="49">
        <v>0.61510038375854492</v>
      </c>
      <c r="E492" s="49">
        <v>83.9927978515625</v>
      </c>
      <c r="F492" s="49">
        <v>73.505699157714844</v>
      </c>
      <c r="G492" s="49">
        <v>26.494300842285156</v>
      </c>
    </row>
    <row r="493" spans="1:7">
      <c r="A493" t="str">
        <f t="shared" si="8"/>
        <v>L0.5042</v>
      </c>
      <c r="B493" s="49" t="s">
        <v>492</v>
      </c>
      <c r="C493" s="49">
        <v>42</v>
      </c>
      <c r="D493" s="49">
        <v>0.62241506576538086</v>
      </c>
      <c r="E493" s="49">
        <v>83.377700805664063</v>
      </c>
      <c r="F493" s="49">
        <v>73.046882629394531</v>
      </c>
      <c r="G493" s="49">
        <v>26.953115463256836</v>
      </c>
    </row>
    <row r="494" spans="1:7">
      <c r="A494" t="str">
        <f t="shared" si="8"/>
        <v>L0.5043</v>
      </c>
      <c r="B494" s="49" t="s">
        <v>492</v>
      </c>
      <c r="C494" s="49">
        <v>43</v>
      </c>
      <c r="D494" s="49">
        <v>0.62935352325439453</v>
      </c>
      <c r="E494" s="49">
        <v>82.755287170410156</v>
      </c>
      <c r="F494" s="49">
        <v>72.594696044921875</v>
      </c>
      <c r="G494" s="49">
        <v>27.405302047729492</v>
      </c>
    </row>
    <row r="495" spans="1:7">
      <c r="A495" t="str">
        <f t="shared" si="8"/>
        <v>L0.5044</v>
      </c>
      <c r="B495" s="49" t="s">
        <v>492</v>
      </c>
      <c r="C495" s="49">
        <v>44</v>
      </c>
      <c r="D495" s="49">
        <v>0.63590002059936523</v>
      </c>
      <c r="E495" s="49">
        <v>82.125930786132813</v>
      </c>
      <c r="F495" s="49">
        <v>72.14892578125</v>
      </c>
      <c r="G495" s="49">
        <v>27.851078033447266</v>
      </c>
    </row>
    <row r="496" spans="1:7">
      <c r="A496" t="str">
        <f t="shared" si="8"/>
        <v>L0.5045</v>
      </c>
      <c r="B496" s="49" t="s">
        <v>492</v>
      </c>
      <c r="C496" s="49">
        <v>45</v>
      </c>
      <c r="D496" s="49">
        <v>0.64204168319702148</v>
      </c>
      <c r="E496" s="49">
        <v>81.490028381347656</v>
      </c>
      <c r="F496" s="49">
        <v>71.709335327148438</v>
      </c>
      <c r="G496" s="49">
        <v>28.290664672851563</v>
      </c>
    </row>
    <row r="497" spans="1:7">
      <c r="A497" t="str">
        <f t="shared" si="8"/>
        <v>L0.5046</v>
      </c>
      <c r="B497" s="49" t="s">
        <v>492</v>
      </c>
      <c r="C497" s="49">
        <v>46</v>
      </c>
      <c r="D497" s="49">
        <v>0.64776134490966797</v>
      </c>
      <c r="E497" s="49">
        <v>80.847991943359375</v>
      </c>
      <c r="F497" s="49">
        <v>71.275703430175781</v>
      </c>
      <c r="G497" s="49">
        <v>28.724296569824219</v>
      </c>
    </row>
    <row r="498" spans="1:7">
      <c r="A498" t="str">
        <f t="shared" si="8"/>
        <v>L0.5047</v>
      </c>
      <c r="B498" s="49" t="s">
        <v>492</v>
      </c>
      <c r="C498" s="49">
        <v>47</v>
      </c>
      <c r="D498" s="49">
        <v>0.65304994583129883</v>
      </c>
      <c r="E498" s="49">
        <v>80.200225830078125</v>
      </c>
      <c r="F498" s="49">
        <v>70.8477783203125</v>
      </c>
      <c r="G498" s="49">
        <v>29.152219772338867</v>
      </c>
    </row>
    <row r="499" spans="1:7">
      <c r="A499" t="str">
        <f t="shared" si="8"/>
        <v>L0.5048</v>
      </c>
      <c r="B499" s="49" t="s">
        <v>492</v>
      </c>
      <c r="C499" s="49">
        <v>48</v>
      </c>
      <c r="D499" s="49">
        <v>0.65789222717285156</v>
      </c>
      <c r="E499" s="49">
        <v>79.54718017578125</v>
      </c>
      <c r="F499" s="49">
        <v>70.425308227539063</v>
      </c>
      <c r="G499" s="49">
        <v>29.574689865112305</v>
      </c>
    </row>
    <row r="500" spans="1:7">
      <c r="A500" t="str">
        <f t="shared" si="8"/>
        <v>L0.5049</v>
      </c>
      <c r="B500" s="49" t="s">
        <v>492</v>
      </c>
      <c r="C500" s="49">
        <v>49</v>
      </c>
      <c r="D500" s="49">
        <v>0.6622767448425293</v>
      </c>
      <c r="E500" s="49">
        <v>78.8892822265625</v>
      </c>
      <c r="F500" s="49">
        <v>70.008026123046875</v>
      </c>
      <c r="G500" s="49">
        <v>29.991971969604492</v>
      </c>
    </row>
    <row r="501" spans="1:7">
      <c r="A501" t="str">
        <f t="shared" si="8"/>
        <v>L0.5050</v>
      </c>
      <c r="B501" s="49" t="s">
        <v>492</v>
      </c>
      <c r="C501" s="49">
        <v>50</v>
      </c>
      <c r="D501" s="49">
        <v>0.66624069213867188</v>
      </c>
      <c r="E501" s="49">
        <v>78.227005004882813</v>
      </c>
      <c r="F501" s="49">
        <v>69.595657348632813</v>
      </c>
      <c r="G501" s="49">
        <v>30.404346466064453</v>
      </c>
    </row>
    <row r="502" spans="1:7">
      <c r="A502" t="str">
        <f t="shared" si="8"/>
        <v>L0.5051</v>
      </c>
      <c r="B502" s="49" t="s">
        <v>492</v>
      </c>
      <c r="C502" s="49">
        <v>51</v>
      </c>
      <c r="D502" s="49">
        <v>0.66980600357055664</v>
      </c>
      <c r="E502" s="49">
        <v>77.560768127441406</v>
      </c>
      <c r="F502" s="49">
        <v>69.187950134277344</v>
      </c>
      <c r="G502" s="49">
        <v>30.812053680419922</v>
      </c>
    </row>
    <row r="503" spans="1:7">
      <c r="A503" t="str">
        <f t="shared" si="8"/>
        <v>L0.5052</v>
      </c>
      <c r="B503" s="49" t="s">
        <v>492</v>
      </c>
      <c r="C503" s="49">
        <v>52</v>
      </c>
      <c r="D503" s="49">
        <v>0.67296218872070313</v>
      </c>
      <c r="E503" s="49">
        <v>76.890960693359375</v>
      </c>
      <c r="F503" s="49">
        <v>68.784683227539063</v>
      </c>
      <c r="G503" s="49">
        <v>31.215312957763672</v>
      </c>
    </row>
    <row r="504" spans="1:7">
      <c r="A504" t="str">
        <f t="shared" si="8"/>
        <v>L0.5053</v>
      </c>
      <c r="B504" s="49" t="s">
        <v>492</v>
      </c>
      <c r="C504" s="49">
        <v>53</v>
      </c>
      <c r="D504" s="49">
        <v>0.67570304870605469</v>
      </c>
      <c r="E504" s="49">
        <v>76.218002319335938</v>
      </c>
      <c r="F504" s="49">
        <v>68.385643005371094</v>
      </c>
      <c r="G504" s="49">
        <v>31.614356994628906</v>
      </c>
    </row>
    <row r="505" spans="1:7">
      <c r="A505" t="str">
        <f t="shared" si="8"/>
        <v>L0.5054</v>
      </c>
      <c r="B505" s="49" t="s">
        <v>492</v>
      </c>
      <c r="C505" s="49">
        <v>54</v>
      </c>
      <c r="D505" s="49">
        <v>0.67801952362060547</v>
      </c>
      <c r="E505" s="49">
        <v>75.54229736328125</v>
      </c>
      <c r="F505" s="49">
        <v>67.990577697753906</v>
      </c>
      <c r="G505" s="49">
        <v>32.009422302246094</v>
      </c>
    </row>
    <row r="506" spans="1:7">
      <c r="A506" t="str">
        <f t="shared" si="8"/>
        <v>L0.5055</v>
      </c>
      <c r="B506" s="49" t="s">
        <v>492</v>
      </c>
      <c r="C506" s="49">
        <v>55</v>
      </c>
      <c r="D506" s="49">
        <v>0.6799054741859436</v>
      </c>
      <c r="E506" s="49">
        <v>74.864280700683594</v>
      </c>
      <c r="F506" s="49">
        <v>67.5992431640625</v>
      </c>
      <c r="G506" s="49">
        <v>32.400760650634766</v>
      </c>
    </row>
    <row r="507" spans="1:7">
      <c r="A507" t="str">
        <f t="shared" si="8"/>
        <v>L0.5056</v>
      </c>
      <c r="B507" s="49" t="s">
        <v>492</v>
      </c>
      <c r="C507" s="49">
        <v>56</v>
      </c>
      <c r="D507" s="49">
        <v>0.68135547637939453</v>
      </c>
      <c r="E507" s="49">
        <v>74.184371948242188</v>
      </c>
      <c r="F507" s="49">
        <v>67.211372375488281</v>
      </c>
      <c r="G507" s="49">
        <v>32.788627624511719</v>
      </c>
    </row>
    <row r="508" spans="1:7">
      <c r="A508" t="str">
        <f t="shared" si="8"/>
        <v>L0.5057</v>
      </c>
      <c r="B508" s="49" t="s">
        <v>492</v>
      </c>
      <c r="C508" s="49">
        <v>57</v>
      </c>
      <c r="D508" s="49">
        <v>0.68236637115478516</v>
      </c>
      <c r="E508" s="49">
        <v>73.503013610839844</v>
      </c>
      <c r="F508" s="49">
        <v>66.826698303222656</v>
      </c>
      <c r="G508" s="49">
        <v>33.173301696777344</v>
      </c>
    </row>
    <row r="509" spans="1:7">
      <c r="A509" t="str">
        <f t="shared" si="8"/>
        <v>L0.5058</v>
      </c>
      <c r="B509" s="49" t="s">
        <v>492</v>
      </c>
      <c r="C509" s="49">
        <v>58</v>
      </c>
      <c r="D509" s="49">
        <v>0.68293237686157227</v>
      </c>
      <c r="E509" s="49">
        <v>72.820648193359375</v>
      </c>
      <c r="F509" s="49">
        <v>66.4449462890625</v>
      </c>
      <c r="G509" s="49">
        <v>33.5550537109375</v>
      </c>
    </row>
    <row r="510" spans="1:7">
      <c r="A510" t="str">
        <f t="shared" si="8"/>
        <v>L0.5059</v>
      </c>
      <c r="B510" s="49" t="s">
        <v>492</v>
      </c>
      <c r="C510" s="49">
        <v>59</v>
      </c>
      <c r="D510" s="49">
        <v>0.68305253982543945</v>
      </c>
      <c r="E510" s="49">
        <v>72.137718200683594</v>
      </c>
      <c r="F510" s="49">
        <v>66.065818786621094</v>
      </c>
      <c r="G510" s="49">
        <v>33.934177398681641</v>
      </c>
    </row>
    <row r="511" spans="1:7">
      <c r="A511" t="str">
        <f t="shared" si="8"/>
        <v>L0.5060</v>
      </c>
      <c r="B511" s="49" t="s">
        <v>492</v>
      </c>
      <c r="C511" s="49">
        <v>60</v>
      </c>
      <c r="D511" s="49">
        <v>0.68277406692504883</v>
      </c>
      <c r="E511" s="49">
        <v>71.454666137695313</v>
      </c>
      <c r="F511" s="49">
        <v>65.68902587890625</v>
      </c>
      <c r="G511" s="49">
        <v>34.31097412109375</v>
      </c>
    </row>
    <row r="512" spans="1:7">
      <c r="A512" t="str">
        <f t="shared" si="8"/>
        <v>L0.5061</v>
      </c>
      <c r="B512" s="49" t="s">
        <v>492</v>
      </c>
      <c r="C512" s="49">
        <v>61</v>
      </c>
      <c r="D512" s="49">
        <v>0.68236684799194336</v>
      </c>
      <c r="E512" s="49">
        <v>70.771888732910156</v>
      </c>
      <c r="F512" s="49">
        <v>65.314285278320313</v>
      </c>
      <c r="G512" s="49">
        <v>34.685710906982422</v>
      </c>
    </row>
    <row r="513" spans="1:7">
      <c r="A513" t="str">
        <f t="shared" si="8"/>
        <v>L0.5062</v>
      </c>
      <c r="B513" s="49" t="s">
        <v>492</v>
      </c>
      <c r="C513" s="49">
        <v>62</v>
      </c>
      <c r="D513" s="49">
        <v>0.68187862634658813</v>
      </c>
      <c r="E513" s="49">
        <v>70.089523315429688</v>
      </c>
      <c r="F513" s="49">
        <v>64.941558837890625</v>
      </c>
      <c r="G513" s="49">
        <v>35.058444976806641</v>
      </c>
    </row>
    <row r="514" spans="1:7">
      <c r="A514" t="str">
        <f t="shared" si="8"/>
        <v>L0.5063</v>
      </c>
      <c r="B514" s="49" t="s">
        <v>492</v>
      </c>
      <c r="C514" s="49">
        <v>63</v>
      </c>
      <c r="D514" s="49">
        <v>0.68131107091903687</v>
      </c>
      <c r="E514" s="49">
        <v>69.407646179199219</v>
      </c>
      <c r="F514" s="49">
        <v>64.570816040039063</v>
      </c>
      <c r="G514" s="49">
        <v>35.429180145263672</v>
      </c>
    </row>
    <row r="515" spans="1:7">
      <c r="A515" t="str">
        <f t="shared" ref="A515:A578" si="9">CONCATENATE(B515,IF(C515&lt;10,CONCATENATE("00",C515),IF(C515&lt;100,CONCATENATE("0",C515),C515)))</f>
        <v>L0.5064</v>
      </c>
      <c r="B515" s="49" t="s">
        <v>492</v>
      </c>
      <c r="C515" s="49">
        <v>64</v>
      </c>
      <c r="D515" s="49">
        <v>0.68066215515136719</v>
      </c>
      <c r="E515" s="49">
        <v>68.726333618164063</v>
      </c>
      <c r="F515" s="49">
        <v>64.202056884765625</v>
      </c>
      <c r="G515" s="49">
        <v>35.797943115234375</v>
      </c>
    </row>
    <row r="516" spans="1:7">
      <c r="A516" t="str">
        <f t="shared" si="9"/>
        <v>L0.5065</v>
      </c>
      <c r="B516" s="49" t="s">
        <v>492</v>
      </c>
      <c r="C516" s="49">
        <v>65</v>
      </c>
      <c r="D516" s="49">
        <v>0.67993217706680298</v>
      </c>
      <c r="E516" s="49">
        <v>68.045669555664063</v>
      </c>
      <c r="F516" s="49">
        <v>63.835262298583984</v>
      </c>
      <c r="G516" s="49">
        <v>36.164737701416016</v>
      </c>
    </row>
    <row r="517" spans="1:7">
      <c r="A517" t="str">
        <f t="shared" si="9"/>
        <v>L0.5066</v>
      </c>
      <c r="B517" s="49" t="s">
        <v>492</v>
      </c>
      <c r="C517" s="49">
        <v>66</v>
      </c>
      <c r="D517" s="49">
        <v>0.67912387847900391</v>
      </c>
      <c r="E517" s="49">
        <v>67.365737915039063</v>
      </c>
      <c r="F517" s="49">
        <v>63.470417022705078</v>
      </c>
      <c r="G517" s="49">
        <v>36.529582977294922</v>
      </c>
    </row>
    <row r="518" spans="1:7">
      <c r="A518" t="str">
        <f t="shared" si="9"/>
        <v>L0.5067</v>
      </c>
      <c r="B518" s="49" t="s">
        <v>492</v>
      </c>
      <c r="C518" s="49">
        <v>67</v>
      </c>
      <c r="D518" s="49">
        <v>0.67823314666748047</v>
      </c>
      <c r="E518" s="49">
        <v>66.686614990234375</v>
      </c>
      <c r="F518" s="49">
        <v>63.107509613037109</v>
      </c>
      <c r="G518" s="49">
        <v>36.892490386962891</v>
      </c>
    </row>
    <row r="519" spans="1:7">
      <c r="A519" t="str">
        <f t="shared" si="9"/>
        <v>L0.5068</v>
      </c>
      <c r="B519" s="49" t="s">
        <v>492</v>
      </c>
      <c r="C519" s="49">
        <v>68</v>
      </c>
      <c r="D519" s="49">
        <v>0.67726469039916992</v>
      </c>
      <c r="E519" s="49">
        <v>66.008384704589844</v>
      </c>
      <c r="F519" s="49">
        <v>62.746524810791016</v>
      </c>
      <c r="G519" s="49">
        <v>37.253475189208984</v>
      </c>
    </row>
    <row r="520" spans="1:7">
      <c r="A520" t="str">
        <f t="shared" si="9"/>
        <v>L0.5069</v>
      </c>
      <c r="B520" s="49" t="s">
        <v>492</v>
      </c>
      <c r="C520" s="49">
        <v>69</v>
      </c>
      <c r="D520" s="49">
        <v>0.67621588706970215</v>
      </c>
      <c r="E520" s="49">
        <v>65.33111572265625</v>
      </c>
      <c r="F520" s="49">
        <v>62.387447357177734</v>
      </c>
      <c r="G520" s="49">
        <v>37.612552642822266</v>
      </c>
    </row>
    <row r="521" spans="1:7">
      <c r="A521" t="str">
        <f t="shared" si="9"/>
        <v>L0.5070</v>
      </c>
      <c r="B521" s="49" t="s">
        <v>492</v>
      </c>
      <c r="C521" s="49">
        <v>70</v>
      </c>
      <c r="D521" s="49">
        <v>0.67508769035339355</v>
      </c>
      <c r="E521" s="49">
        <v>64.654899597167969</v>
      </c>
      <c r="F521" s="49">
        <v>62.030265808105469</v>
      </c>
      <c r="G521" s="49">
        <v>37.969734191894531</v>
      </c>
    </row>
    <row r="522" spans="1:7">
      <c r="A522" t="str">
        <f t="shared" si="9"/>
        <v>L0.5071</v>
      </c>
      <c r="B522" s="49" t="s">
        <v>492</v>
      </c>
      <c r="C522" s="49">
        <v>71</v>
      </c>
      <c r="D522" s="49">
        <v>0.67388099431991577</v>
      </c>
      <c r="E522" s="49">
        <v>63.979812622070313</v>
      </c>
      <c r="F522" s="49">
        <v>61.674968719482422</v>
      </c>
      <c r="G522" s="49">
        <v>38.325031280517578</v>
      </c>
    </row>
    <row r="523" spans="1:7">
      <c r="A523" t="str">
        <f t="shared" si="9"/>
        <v>L0.5072</v>
      </c>
      <c r="B523" s="49" t="s">
        <v>492</v>
      </c>
      <c r="C523" s="49">
        <v>72</v>
      </c>
      <c r="D523" s="49">
        <v>0.67259645462036133</v>
      </c>
      <c r="E523" s="49">
        <v>63.305934906005859</v>
      </c>
      <c r="F523" s="49">
        <v>61.321537017822266</v>
      </c>
      <c r="G523" s="49">
        <v>38.678462982177734</v>
      </c>
    </row>
    <row r="524" spans="1:7">
      <c r="A524" t="str">
        <f t="shared" si="9"/>
        <v>L0.5073</v>
      </c>
      <c r="B524" s="49" t="s">
        <v>492</v>
      </c>
      <c r="C524" s="49">
        <v>73</v>
      </c>
      <c r="D524" s="49">
        <v>0.67123317718505859</v>
      </c>
      <c r="E524" s="49">
        <v>62.633338928222656</v>
      </c>
      <c r="F524" s="49">
        <v>60.944961547851563</v>
      </c>
      <c r="G524" s="49">
        <v>39.055038452148438</v>
      </c>
    </row>
    <row r="525" spans="1:7">
      <c r="A525" t="str">
        <f t="shared" si="9"/>
        <v>L0.5074</v>
      </c>
      <c r="B525" s="49" t="s">
        <v>492</v>
      </c>
      <c r="C525" s="49">
        <v>74</v>
      </c>
      <c r="D525" s="49">
        <v>0.66979098320007324</v>
      </c>
      <c r="E525" s="49">
        <v>61.962104797363281</v>
      </c>
      <c r="F525" s="49">
        <v>60.620227813720703</v>
      </c>
      <c r="G525" s="49">
        <v>39.379772186279297</v>
      </c>
    </row>
    <row r="526" spans="1:7">
      <c r="A526" t="str">
        <f t="shared" si="9"/>
        <v>L0.5075</v>
      </c>
      <c r="B526" s="49" t="s">
        <v>492</v>
      </c>
      <c r="C526" s="49">
        <v>75</v>
      </c>
      <c r="D526" s="49">
        <v>0.6682741641998291</v>
      </c>
      <c r="E526" s="49">
        <v>61.292312622070313</v>
      </c>
      <c r="F526" s="49">
        <v>60.272319793701172</v>
      </c>
      <c r="G526" s="49">
        <v>39.727680206298828</v>
      </c>
    </row>
    <row r="527" spans="1:7">
      <c r="A527" t="str">
        <f t="shared" si="9"/>
        <v>L0.5076</v>
      </c>
      <c r="B527" s="49" t="s">
        <v>492</v>
      </c>
      <c r="C527" s="49">
        <v>76</v>
      </c>
      <c r="D527" s="49">
        <v>0.66682815551757813</v>
      </c>
      <c r="E527" s="49">
        <v>60.624038696289063</v>
      </c>
      <c r="F527" s="49">
        <v>59.926231384277344</v>
      </c>
      <c r="G527" s="49">
        <v>40.073768615722656</v>
      </c>
    </row>
    <row r="528" spans="1:7">
      <c r="A528" t="str">
        <f t="shared" si="9"/>
        <v>L0.5077</v>
      </c>
      <c r="B528" s="49" t="s">
        <v>492</v>
      </c>
      <c r="C528" s="49">
        <v>77</v>
      </c>
      <c r="D528" s="49">
        <v>0.66485714912414551</v>
      </c>
      <c r="E528" s="49">
        <v>59.957210540771484</v>
      </c>
      <c r="F528" s="49">
        <v>59.581943511962891</v>
      </c>
      <c r="G528" s="49">
        <v>40.418056488037109</v>
      </c>
    </row>
    <row r="529" spans="1:7">
      <c r="A529" t="str">
        <f t="shared" si="9"/>
        <v>L0.5078</v>
      </c>
      <c r="B529" s="49" t="s">
        <v>492</v>
      </c>
      <c r="C529" s="49">
        <v>78</v>
      </c>
      <c r="D529" s="49">
        <v>0.66325879096984863</v>
      </c>
      <c r="E529" s="49">
        <v>59.292354583740234</v>
      </c>
      <c r="F529" s="49">
        <v>59.23944091796875</v>
      </c>
      <c r="G529" s="49">
        <v>40.76055908203125</v>
      </c>
    </row>
    <row r="530" spans="1:7">
      <c r="A530" t="str">
        <f t="shared" si="9"/>
        <v>L0.5079</v>
      </c>
      <c r="B530" s="49" t="s">
        <v>492</v>
      </c>
      <c r="C530" s="49">
        <v>79</v>
      </c>
      <c r="D530" s="49">
        <v>0.66143655776977539</v>
      </c>
      <c r="E530" s="49">
        <v>58.629093170166016</v>
      </c>
      <c r="F530" s="49">
        <v>58.898715972900391</v>
      </c>
      <c r="G530" s="49">
        <v>41.101284027099609</v>
      </c>
    </row>
    <row r="531" spans="1:7">
      <c r="A531" t="str">
        <f t="shared" si="9"/>
        <v>L0.5080</v>
      </c>
      <c r="B531" s="49" t="s">
        <v>492</v>
      </c>
      <c r="C531" s="49">
        <v>80</v>
      </c>
      <c r="D531" s="49">
        <v>0.65953797101974487</v>
      </c>
      <c r="E531" s="49">
        <v>57.967658996582031</v>
      </c>
      <c r="F531" s="49">
        <v>58.559757232666016</v>
      </c>
      <c r="G531" s="49">
        <v>41.440242767333984</v>
      </c>
    </row>
    <row r="532" spans="1:7">
      <c r="A532" t="str">
        <f t="shared" si="9"/>
        <v>L0.5081</v>
      </c>
      <c r="B532" s="49" t="s">
        <v>492</v>
      </c>
      <c r="C532" s="49">
        <v>81</v>
      </c>
      <c r="D532" s="49">
        <v>0.65756559371948242</v>
      </c>
      <c r="E532" s="49">
        <v>57.308120727539063</v>
      </c>
      <c r="F532" s="49">
        <v>58.222545623779297</v>
      </c>
      <c r="G532" s="49">
        <v>41.777454376220703</v>
      </c>
    </row>
    <row r="533" spans="1:7">
      <c r="A533" t="str">
        <f t="shared" si="9"/>
        <v>L0.5082</v>
      </c>
      <c r="B533" s="49" t="s">
        <v>492</v>
      </c>
      <c r="C533" s="49">
        <v>82</v>
      </c>
      <c r="D533" s="49">
        <v>0.65551930665969849</v>
      </c>
      <c r="E533" s="49">
        <v>56.650554656982422</v>
      </c>
      <c r="F533" s="49">
        <v>57.887069702148438</v>
      </c>
      <c r="G533" s="49">
        <v>42.112930297851563</v>
      </c>
    </row>
    <row r="534" spans="1:7">
      <c r="A534" t="str">
        <f t="shared" si="9"/>
        <v>L0.5083</v>
      </c>
      <c r="B534" s="49" t="s">
        <v>492</v>
      </c>
      <c r="C534" s="49">
        <v>83</v>
      </c>
      <c r="D534" s="49">
        <v>0.65340161323547363</v>
      </c>
      <c r="E534" s="49">
        <v>55.995033264160156</v>
      </c>
      <c r="F534" s="49">
        <v>57.553318023681641</v>
      </c>
      <c r="G534" s="49">
        <v>42.446681976318359</v>
      </c>
    </row>
    <row r="535" spans="1:7">
      <c r="A535" t="str">
        <f t="shared" si="9"/>
        <v>L0.5084</v>
      </c>
      <c r="B535" s="49" t="s">
        <v>492</v>
      </c>
      <c r="C535" s="49">
        <v>84</v>
      </c>
      <c r="D535" s="49">
        <v>0.65120762586593628</v>
      </c>
      <c r="E535" s="49">
        <v>55.341632843017578</v>
      </c>
      <c r="F535" s="49">
        <v>57.221279144287109</v>
      </c>
      <c r="G535" s="49">
        <v>42.778720855712891</v>
      </c>
    </row>
    <row r="536" spans="1:7">
      <c r="A536" t="str">
        <f t="shared" si="9"/>
        <v>L0.5085</v>
      </c>
      <c r="B536" s="49" t="s">
        <v>492</v>
      </c>
      <c r="C536" s="49">
        <v>85</v>
      </c>
      <c r="D536" s="49">
        <v>0.64894437789916992</v>
      </c>
      <c r="E536" s="49">
        <v>54.690425872802734</v>
      </c>
      <c r="F536" s="49">
        <v>56.890941619873047</v>
      </c>
      <c r="G536" s="49">
        <v>43.109058380126953</v>
      </c>
    </row>
    <row r="537" spans="1:7">
      <c r="A537" t="str">
        <f t="shared" si="9"/>
        <v>L0.5086</v>
      </c>
      <c r="B537" s="49" t="s">
        <v>492</v>
      </c>
      <c r="C537" s="49">
        <v>86</v>
      </c>
      <c r="D537" s="49">
        <v>0.64660954475402832</v>
      </c>
      <c r="E537" s="49">
        <v>54.041481018066406</v>
      </c>
      <c r="F537" s="49">
        <v>56.562290191650391</v>
      </c>
      <c r="G537" s="49">
        <v>43.437709808349609</v>
      </c>
    </row>
    <row r="538" spans="1:7">
      <c r="A538" t="str">
        <f t="shared" si="9"/>
        <v>L0.5087</v>
      </c>
      <c r="B538" s="49" t="s">
        <v>492</v>
      </c>
      <c r="C538" s="49">
        <v>87</v>
      </c>
      <c r="D538" s="49">
        <v>0.64420390129089355</v>
      </c>
      <c r="E538" s="49">
        <v>53.394870758056641</v>
      </c>
      <c r="F538" s="49">
        <v>56.235309600830078</v>
      </c>
      <c r="G538" s="49">
        <v>43.764690399169922</v>
      </c>
    </row>
    <row r="539" spans="1:7">
      <c r="A539" t="str">
        <f t="shared" si="9"/>
        <v>L0.5088</v>
      </c>
      <c r="B539" s="49" t="s">
        <v>492</v>
      </c>
      <c r="C539" s="49">
        <v>88</v>
      </c>
      <c r="D539" s="49">
        <v>0.64172816276550293</v>
      </c>
      <c r="E539" s="49">
        <v>52.750667572021484</v>
      </c>
      <c r="F539" s="49">
        <v>55.909992218017578</v>
      </c>
      <c r="G539" s="49">
        <v>44.090007781982422</v>
      </c>
    </row>
    <row r="540" spans="1:7">
      <c r="A540" t="str">
        <f t="shared" si="9"/>
        <v>L0.5089</v>
      </c>
      <c r="B540" s="49" t="s">
        <v>492</v>
      </c>
      <c r="C540" s="49">
        <v>89</v>
      </c>
      <c r="D540" s="49">
        <v>0.63918185234069824</v>
      </c>
      <c r="E540" s="49">
        <v>52.108940124511719</v>
      </c>
      <c r="F540" s="49">
        <v>55.586326599121094</v>
      </c>
      <c r="G540" s="49">
        <v>44.413673400878906</v>
      </c>
    </row>
    <row r="541" spans="1:7">
      <c r="A541" t="str">
        <f t="shared" si="9"/>
        <v>L0.5090</v>
      </c>
      <c r="B541" s="49" t="s">
        <v>492</v>
      </c>
      <c r="C541" s="49">
        <v>90</v>
      </c>
      <c r="D541" s="49">
        <v>0.63656949996948242</v>
      </c>
      <c r="E541" s="49">
        <v>51.469757080078125</v>
      </c>
      <c r="F541" s="49">
        <v>55.264301300048828</v>
      </c>
      <c r="G541" s="49">
        <v>44.735698699951172</v>
      </c>
    </row>
    <row r="542" spans="1:7">
      <c r="A542" t="str">
        <f t="shared" si="9"/>
        <v>L0.5091</v>
      </c>
      <c r="B542" s="49" t="s">
        <v>492</v>
      </c>
      <c r="C542" s="49">
        <v>91</v>
      </c>
      <c r="D542" s="49">
        <v>0.63388806581497192</v>
      </c>
      <c r="E542" s="49">
        <v>50.833187103271484</v>
      </c>
      <c r="F542" s="49">
        <v>54.943897247314453</v>
      </c>
      <c r="G542" s="49">
        <v>45.056102752685547</v>
      </c>
    </row>
    <row r="543" spans="1:7">
      <c r="A543" t="str">
        <f t="shared" si="9"/>
        <v>L0.5092</v>
      </c>
      <c r="B543" s="49" t="s">
        <v>492</v>
      </c>
      <c r="C543" s="49">
        <v>92</v>
      </c>
      <c r="D543" s="49">
        <v>0.63113993406295776</v>
      </c>
      <c r="E543" s="49">
        <v>50.199298858642578</v>
      </c>
      <c r="F543" s="49">
        <v>54.625106811523438</v>
      </c>
      <c r="G543" s="49">
        <v>45.374893188476563</v>
      </c>
    </row>
    <row r="544" spans="1:7">
      <c r="A544" t="str">
        <f t="shared" si="9"/>
        <v>L0.5093</v>
      </c>
      <c r="B544" s="49" t="s">
        <v>492</v>
      </c>
      <c r="C544" s="49">
        <v>93</v>
      </c>
      <c r="D544" s="49">
        <v>0.62832498550415039</v>
      </c>
      <c r="E544" s="49">
        <v>49.568161010742188</v>
      </c>
      <c r="F544" s="49">
        <v>54.307914733886719</v>
      </c>
      <c r="G544" s="49">
        <v>45.692085266113281</v>
      </c>
    </row>
    <row r="545" spans="1:7">
      <c r="A545" t="str">
        <f t="shared" si="9"/>
        <v>L0.5094</v>
      </c>
      <c r="B545" s="49" t="s">
        <v>492</v>
      </c>
      <c r="C545" s="49">
        <v>94</v>
      </c>
      <c r="D545" s="49">
        <v>0.62544608116149902</v>
      </c>
      <c r="E545" s="49">
        <v>48.939834594726563</v>
      </c>
      <c r="F545" s="49">
        <v>53.992317199707031</v>
      </c>
      <c r="G545" s="49">
        <v>46.007682800292969</v>
      </c>
    </row>
    <row r="546" spans="1:7">
      <c r="A546" t="str">
        <f t="shared" si="9"/>
        <v>L0.5095</v>
      </c>
      <c r="B546" s="49" t="s">
        <v>492</v>
      </c>
      <c r="C546" s="49">
        <v>95</v>
      </c>
      <c r="D546" s="49">
        <v>0.62250107526779175</v>
      </c>
      <c r="E546" s="49">
        <v>48.314388275146484</v>
      </c>
      <c r="F546" s="49">
        <v>53.678298950195313</v>
      </c>
      <c r="G546" s="49">
        <v>46.321701049804688</v>
      </c>
    </row>
    <row r="547" spans="1:7">
      <c r="A547" t="str">
        <f t="shared" si="9"/>
        <v>L0.5096</v>
      </c>
      <c r="B547" s="49" t="s">
        <v>492</v>
      </c>
      <c r="C547" s="49">
        <v>96</v>
      </c>
      <c r="D547" s="49">
        <v>0.61949330568313599</v>
      </c>
      <c r="E547" s="49">
        <v>47.691886901855469</v>
      </c>
      <c r="F547" s="49">
        <v>53.3658447265625</v>
      </c>
      <c r="G547" s="49">
        <v>46.6341552734375</v>
      </c>
    </row>
    <row r="548" spans="1:7">
      <c r="A548" t="str">
        <f t="shared" si="9"/>
        <v>L0.5097</v>
      </c>
      <c r="B548" s="49" t="s">
        <v>492</v>
      </c>
      <c r="C548" s="49">
        <v>97</v>
      </c>
      <c r="D548" s="49">
        <v>0.61642259359359741</v>
      </c>
      <c r="E548" s="49">
        <v>47.072395324707031</v>
      </c>
      <c r="F548" s="49">
        <v>53.054943084716797</v>
      </c>
      <c r="G548" s="49">
        <v>46.945056915283203</v>
      </c>
    </row>
    <row r="549" spans="1:7">
      <c r="A549" t="str">
        <f t="shared" si="9"/>
        <v>L0.5098</v>
      </c>
      <c r="B549" s="49" t="s">
        <v>492</v>
      </c>
      <c r="C549" s="49">
        <v>98</v>
      </c>
      <c r="D549" s="49">
        <v>0.61329007148742676</v>
      </c>
      <c r="E549" s="49">
        <v>46.455970764160156</v>
      </c>
      <c r="F549" s="49">
        <v>52.745586395263672</v>
      </c>
      <c r="G549" s="49">
        <v>47.254413604736328</v>
      </c>
    </row>
    <row r="550" spans="1:7">
      <c r="A550" t="str">
        <f t="shared" si="9"/>
        <v>L0.5099</v>
      </c>
      <c r="B550" s="49" t="s">
        <v>492</v>
      </c>
      <c r="C550" s="49">
        <v>99</v>
      </c>
      <c r="D550" s="49">
        <v>0.61009573936462402</v>
      </c>
      <c r="E550" s="49">
        <v>45.842681884765625</v>
      </c>
      <c r="F550" s="49">
        <v>52.437759399414063</v>
      </c>
      <c r="G550" s="49">
        <v>47.562240600585938</v>
      </c>
    </row>
    <row r="551" spans="1:7">
      <c r="A551" t="str">
        <f t="shared" si="9"/>
        <v>L0.5100</v>
      </c>
      <c r="B551" s="49" t="s">
        <v>492</v>
      </c>
      <c r="C551" s="49">
        <v>100</v>
      </c>
      <c r="D551" s="49">
        <v>0.60684102773666382</v>
      </c>
      <c r="E551" s="49">
        <v>45.232585906982422</v>
      </c>
      <c r="F551" s="49">
        <v>52.131454467773438</v>
      </c>
      <c r="G551" s="49">
        <v>47.868545532226563</v>
      </c>
    </row>
    <row r="552" spans="1:7">
      <c r="A552" t="str">
        <f t="shared" si="9"/>
        <v>L0.5101</v>
      </c>
      <c r="B552" s="49" t="s">
        <v>492</v>
      </c>
      <c r="C552" s="49">
        <v>101</v>
      </c>
      <c r="D552" s="49">
        <v>0.60352897644042969</v>
      </c>
      <c r="E552" s="49">
        <v>44.625743865966797</v>
      </c>
      <c r="F552" s="49">
        <v>51.826656341552734</v>
      </c>
      <c r="G552" s="49">
        <v>48.173343658447266</v>
      </c>
    </row>
    <row r="553" spans="1:7">
      <c r="A553" t="str">
        <f t="shared" si="9"/>
        <v>L0.5102</v>
      </c>
      <c r="B553" s="49" t="s">
        <v>492</v>
      </c>
      <c r="C553" s="49">
        <v>102</v>
      </c>
      <c r="D553" s="49">
        <v>0.60015702247619629</v>
      </c>
      <c r="E553" s="49">
        <v>44.022216796875</v>
      </c>
      <c r="F553" s="49">
        <v>51.523357391357422</v>
      </c>
      <c r="G553" s="49">
        <v>48.476642608642578</v>
      </c>
    </row>
    <row r="554" spans="1:7">
      <c r="A554" t="str">
        <f t="shared" si="9"/>
        <v>L0.5103</v>
      </c>
      <c r="B554" s="49" t="s">
        <v>492</v>
      </c>
      <c r="C554" s="49">
        <v>103</v>
      </c>
      <c r="D554" s="49">
        <v>0.59672808647155762</v>
      </c>
      <c r="E554" s="49">
        <v>43.42205810546875</v>
      </c>
      <c r="F554" s="49">
        <v>51.221546173095703</v>
      </c>
      <c r="G554" s="49">
        <v>48.778453826904297</v>
      </c>
    </row>
    <row r="555" spans="1:7">
      <c r="A555" t="str">
        <f t="shared" si="9"/>
        <v>L0.5104</v>
      </c>
      <c r="B555" s="49" t="s">
        <v>492</v>
      </c>
      <c r="C555" s="49">
        <v>104</v>
      </c>
      <c r="D555" s="49">
        <v>0.59324240684509277</v>
      </c>
      <c r="E555" s="49">
        <v>42.825332641601563</v>
      </c>
      <c r="F555" s="49">
        <v>50.921207427978516</v>
      </c>
      <c r="G555" s="49">
        <v>49.078792572021484</v>
      </c>
    </row>
    <row r="556" spans="1:7">
      <c r="A556" t="str">
        <f t="shared" si="9"/>
        <v>L0.5105</v>
      </c>
      <c r="B556" s="49" t="s">
        <v>492</v>
      </c>
      <c r="C556" s="49">
        <v>105</v>
      </c>
      <c r="D556" s="49">
        <v>0.58970189094543457</v>
      </c>
      <c r="E556" s="49">
        <v>42.232089996337891</v>
      </c>
      <c r="F556" s="49">
        <v>50.622333526611328</v>
      </c>
      <c r="G556" s="49">
        <v>49.377666473388672</v>
      </c>
    </row>
    <row r="557" spans="1:7">
      <c r="A557" t="str">
        <f t="shared" si="9"/>
        <v>L0.5106</v>
      </c>
      <c r="B557" s="49" t="s">
        <v>492</v>
      </c>
      <c r="C557" s="49">
        <v>106</v>
      </c>
      <c r="D557" s="49">
        <v>0.58610820770263672</v>
      </c>
      <c r="E557" s="49">
        <v>41.642387390136719</v>
      </c>
      <c r="F557" s="49">
        <v>50.324913024902344</v>
      </c>
      <c r="G557" s="49">
        <v>49.675086975097656</v>
      </c>
    </row>
    <row r="558" spans="1:7">
      <c r="A558" t="str">
        <f t="shared" si="9"/>
        <v>L0.5107</v>
      </c>
      <c r="B558" s="49" t="s">
        <v>492</v>
      </c>
      <c r="C558" s="49">
        <v>107</v>
      </c>
      <c r="D558" s="49">
        <v>0.58245944976806641</v>
      </c>
      <c r="E558" s="49">
        <v>41.056278228759766</v>
      </c>
      <c r="F558" s="49">
        <v>50.028934478759766</v>
      </c>
      <c r="G558" s="49">
        <v>49.971065521240234</v>
      </c>
    </row>
    <row r="559" spans="1:7">
      <c r="A559" t="str">
        <f t="shared" si="9"/>
        <v>L0.5108</v>
      </c>
      <c r="B559" s="49" t="s">
        <v>492</v>
      </c>
      <c r="C559" s="49">
        <v>108</v>
      </c>
      <c r="D559" s="49">
        <v>0.57875871658325195</v>
      </c>
      <c r="E559" s="49">
        <v>40.473819732666016</v>
      </c>
      <c r="F559" s="49">
        <v>49.734390258789063</v>
      </c>
      <c r="G559" s="49">
        <v>50.265609741210938</v>
      </c>
    </row>
    <row r="560" spans="1:7">
      <c r="A560" t="str">
        <f t="shared" si="9"/>
        <v>L0.5109</v>
      </c>
      <c r="B560" s="49" t="s">
        <v>492</v>
      </c>
      <c r="C560" s="49">
        <v>109</v>
      </c>
      <c r="D560" s="49">
        <v>0.57500720024108887</v>
      </c>
      <c r="E560" s="49">
        <v>39.895061492919922</v>
      </c>
      <c r="F560" s="49">
        <v>49.441265106201172</v>
      </c>
      <c r="G560" s="49">
        <v>50.558734893798828</v>
      </c>
    </row>
    <row r="561" spans="1:7">
      <c r="A561" t="str">
        <f t="shared" si="9"/>
        <v>L0.5110</v>
      </c>
      <c r="B561" s="49" t="s">
        <v>492</v>
      </c>
      <c r="C561" s="49">
        <v>110</v>
      </c>
      <c r="D561" s="49">
        <v>0.57120513916015625</v>
      </c>
      <c r="E561" s="49">
        <v>39.320053100585938</v>
      </c>
      <c r="F561" s="49">
        <v>49.149547576904297</v>
      </c>
      <c r="G561" s="49">
        <v>50.850452423095703</v>
      </c>
    </row>
    <row r="562" spans="1:7">
      <c r="A562" t="str">
        <f t="shared" si="9"/>
        <v>L0.5111</v>
      </c>
      <c r="B562" s="49" t="s">
        <v>492</v>
      </c>
      <c r="C562" s="49">
        <v>111</v>
      </c>
      <c r="D562" s="49">
        <v>0.56735396385192871</v>
      </c>
      <c r="E562" s="49">
        <v>38.748847961425781</v>
      </c>
      <c r="F562" s="49">
        <v>48.859233856201172</v>
      </c>
      <c r="G562" s="49">
        <v>51.140766143798828</v>
      </c>
    </row>
    <row r="563" spans="1:7">
      <c r="A563" t="str">
        <f t="shared" si="9"/>
        <v>L0.5112</v>
      </c>
      <c r="B563" s="49" t="s">
        <v>492</v>
      </c>
      <c r="C563" s="49">
        <v>112</v>
      </c>
      <c r="D563" s="49">
        <v>0.56345438957214355</v>
      </c>
      <c r="E563" s="49">
        <v>38.181495666503906</v>
      </c>
      <c r="F563" s="49">
        <v>48.570308685302734</v>
      </c>
      <c r="G563" s="49">
        <v>51.429691314697266</v>
      </c>
    </row>
    <row r="564" spans="1:7">
      <c r="A564" t="str">
        <f t="shared" si="9"/>
        <v>L0.5113</v>
      </c>
      <c r="B564" s="49" t="s">
        <v>492</v>
      </c>
      <c r="C564" s="49">
        <v>113</v>
      </c>
      <c r="D564" s="49">
        <v>0.55950862169265747</v>
      </c>
      <c r="E564" s="49">
        <v>37.6180419921875</v>
      </c>
      <c r="F564" s="49">
        <v>48.282760620117188</v>
      </c>
      <c r="G564" s="49">
        <v>51.717239379882813</v>
      </c>
    </row>
    <row r="565" spans="1:7">
      <c r="A565" t="str">
        <f t="shared" si="9"/>
        <v>L0.5114</v>
      </c>
      <c r="B565" s="49" t="s">
        <v>492</v>
      </c>
      <c r="C565" s="49">
        <v>114</v>
      </c>
      <c r="D565" s="49">
        <v>0.55551642179489136</v>
      </c>
      <c r="E565" s="49">
        <v>37.05853271484375</v>
      </c>
      <c r="F565" s="49">
        <v>47.99658203125</v>
      </c>
      <c r="G565" s="49">
        <v>52.00341796875</v>
      </c>
    </row>
    <row r="566" spans="1:7">
      <c r="A566" t="str">
        <f t="shared" si="9"/>
        <v>L0.5115</v>
      </c>
      <c r="B566" s="49" t="s">
        <v>492</v>
      </c>
      <c r="C566" s="49">
        <v>115</v>
      </c>
      <c r="D566" s="49">
        <v>0.55148005485534668</v>
      </c>
      <c r="E566" s="49">
        <v>36.503013610839844</v>
      </c>
      <c r="F566" s="49">
        <v>47.711761474609375</v>
      </c>
      <c r="G566" s="49">
        <v>52.288238525390625</v>
      </c>
    </row>
    <row r="567" spans="1:7">
      <c r="A567" t="str">
        <f t="shared" si="9"/>
        <v>L0.5116</v>
      </c>
      <c r="B567" s="49" t="s">
        <v>492</v>
      </c>
      <c r="C567" s="49">
        <v>116</v>
      </c>
      <c r="D567" s="49">
        <v>0.54740005731582642</v>
      </c>
      <c r="E567" s="49">
        <v>35.951534271240234</v>
      </c>
      <c r="F567" s="49">
        <v>47.428291320800781</v>
      </c>
      <c r="G567" s="49">
        <v>52.571708679199219</v>
      </c>
    </row>
    <row r="568" spans="1:7">
      <c r="A568" t="str">
        <f t="shared" si="9"/>
        <v>L0.5117</v>
      </c>
      <c r="B568" s="49" t="s">
        <v>492</v>
      </c>
      <c r="C568" s="49">
        <v>117</v>
      </c>
      <c r="D568" s="49">
        <v>0.54327696561813354</v>
      </c>
      <c r="E568" s="49">
        <v>35.404136657714844</v>
      </c>
      <c r="F568" s="49">
        <v>47.146156311035156</v>
      </c>
      <c r="G568" s="49">
        <v>52.853843688964844</v>
      </c>
    </row>
    <row r="569" spans="1:7">
      <c r="A569" t="str">
        <f t="shared" si="9"/>
        <v>L0.5118</v>
      </c>
      <c r="B569" s="49" t="s">
        <v>492</v>
      </c>
      <c r="C569" s="49">
        <v>118</v>
      </c>
      <c r="D569" s="49">
        <v>0.5391126275062561</v>
      </c>
      <c r="E569" s="49">
        <v>34.860858917236328</v>
      </c>
      <c r="F569" s="49">
        <v>46.865352630615234</v>
      </c>
      <c r="G569" s="49">
        <v>53.134647369384766</v>
      </c>
    </row>
    <row r="570" spans="1:7">
      <c r="A570" t="str">
        <f t="shared" si="9"/>
        <v>L0.5119</v>
      </c>
      <c r="B570" s="49" t="s">
        <v>492</v>
      </c>
      <c r="C570" s="49">
        <v>119</v>
      </c>
      <c r="D570" s="49">
        <v>0.53490805625915527</v>
      </c>
      <c r="E570" s="49">
        <v>34.321746826171875</v>
      </c>
      <c r="F570" s="49">
        <v>46.585861206054688</v>
      </c>
      <c r="G570" s="49">
        <v>53.414138793945313</v>
      </c>
    </row>
    <row r="571" spans="1:7">
      <c r="A571" t="str">
        <f t="shared" si="9"/>
        <v>L0.5120</v>
      </c>
      <c r="B571" s="49" t="s">
        <v>492</v>
      </c>
      <c r="C571" s="49">
        <v>120</v>
      </c>
      <c r="D571" s="49">
        <v>0.53066444396972656</v>
      </c>
      <c r="E571" s="49">
        <v>33.786838531494141</v>
      </c>
      <c r="F571" s="49">
        <v>46.307682037353516</v>
      </c>
      <c r="G571" s="49">
        <v>53.692317962646484</v>
      </c>
    </row>
    <row r="572" spans="1:7">
      <c r="A572" t="str">
        <f t="shared" si="9"/>
        <v>L0.5121</v>
      </c>
      <c r="B572" s="49" t="s">
        <v>492</v>
      </c>
      <c r="C572" s="49">
        <v>121</v>
      </c>
      <c r="D572" s="49">
        <v>0.52638435363769531</v>
      </c>
      <c r="E572" s="49">
        <v>33.256172180175781</v>
      </c>
      <c r="F572" s="49">
        <v>46.030799865722656</v>
      </c>
      <c r="G572" s="49">
        <v>53.969200134277344</v>
      </c>
    </row>
    <row r="573" spans="1:7">
      <c r="A573" t="str">
        <f t="shared" si="9"/>
        <v>L0.5122</v>
      </c>
      <c r="B573" s="49" t="s">
        <v>492</v>
      </c>
      <c r="C573" s="49">
        <v>122</v>
      </c>
      <c r="D573" s="49">
        <v>0.52206617593765259</v>
      </c>
      <c r="E573" s="49">
        <v>32.729789733886719</v>
      </c>
      <c r="F573" s="49">
        <v>45.755207061767578</v>
      </c>
      <c r="G573" s="49">
        <v>54.244792938232422</v>
      </c>
    </row>
    <row r="574" spans="1:7">
      <c r="A574" t="str">
        <f t="shared" si="9"/>
        <v>L0.5123</v>
      </c>
      <c r="B574" s="49" t="s">
        <v>492</v>
      </c>
      <c r="C574" s="49">
        <v>123</v>
      </c>
      <c r="D574" s="49">
        <v>0.51771187782287598</v>
      </c>
      <c r="E574" s="49">
        <v>32.207721710205078</v>
      </c>
      <c r="F574" s="49">
        <v>45.480892181396484</v>
      </c>
      <c r="G574" s="49">
        <v>54.519107818603516</v>
      </c>
    </row>
    <row r="575" spans="1:7">
      <c r="A575" t="str">
        <f t="shared" si="9"/>
        <v>L0.5124</v>
      </c>
      <c r="B575" s="49" t="s">
        <v>492</v>
      </c>
      <c r="C575" s="49">
        <v>124</v>
      </c>
      <c r="D575" s="49">
        <v>0.51332592964172363</v>
      </c>
      <c r="E575" s="49">
        <v>31.690010070800781</v>
      </c>
      <c r="F575" s="49">
        <v>45.207847595214844</v>
      </c>
      <c r="G575" s="49">
        <v>54.792152404785156</v>
      </c>
    </row>
    <row r="576" spans="1:7">
      <c r="A576" t="str">
        <f t="shared" si="9"/>
        <v>L0.5125</v>
      </c>
      <c r="B576" s="49" t="s">
        <v>492</v>
      </c>
      <c r="C576" s="49">
        <v>125</v>
      </c>
      <c r="D576" s="49">
        <v>0.5089040994644165</v>
      </c>
      <c r="E576" s="49">
        <v>31.176685333251953</v>
      </c>
      <c r="F576" s="49">
        <v>44.936061859130859</v>
      </c>
      <c r="G576" s="49">
        <v>55.063938140869141</v>
      </c>
    </row>
    <row r="577" spans="1:7">
      <c r="A577" t="str">
        <f t="shared" si="9"/>
        <v>L0.5126</v>
      </c>
      <c r="B577" s="49" t="s">
        <v>492</v>
      </c>
      <c r="C577" s="49">
        <v>126</v>
      </c>
      <c r="D577" s="49">
        <v>0.50445157289505005</v>
      </c>
      <c r="E577" s="49">
        <v>30.667779922485352</v>
      </c>
      <c r="F577" s="49">
        <v>44.66552734375</v>
      </c>
      <c r="G577" s="49">
        <v>55.33447265625</v>
      </c>
    </row>
    <row r="578" spans="1:7">
      <c r="A578" t="str">
        <f t="shared" si="9"/>
        <v>L0.5127</v>
      </c>
      <c r="B578" s="49" t="s">
        <v>492</v>
      </c>
      <c r="C578" s="49">
        <v>127</v>
      </c>
      <c r="D578" s="49">
        <v>0.4999690055847168</v>
      </c>
      <c r="E578" s="49">
        <v>30.163328170776367</v>
      </c>
      <c r="F578" s="49">
        <v>44.396232604980469</v>
      </c>
      <c r="G578" s="49">
        <v>55.603767395019531</v>
      </c>
    </row>
    <row r="579" spans="1:7">
      <c r="A579" t="str">
        <f t="shared" ref="A579:A642" si="10">CONCATENATE(B579,IF(C579&lt;10,CONCATENATE("00",C579),IF(C579&lt;100,CONCATENATE("0",C579),C579)))</f>
        <v>L0.5128</v>
      </c>
      <c r="B579" s="49" t="s">
        <v>492</v>
      </c>
      <c r="C579" s="49">
        <v>128</v>
      </c>
      <c r="D579" s="49">
        <v>0.49545550346374512</v>
      </c>
      <c r="E579" s="49">
        <v>29.663360595703125</v>
      </c>
      <c r="F579" s="49">
        <v>44.128170013427734</v>
      </c>
      <c r="G579" s="49">
        <v>55.871829986572266</v>
      </c>
    </row>
    <row r="580" spans="1:7">
      <c r="A580" t="str">
        <f t="shared" si="10"/>
        <v>L0.5129</v>
      </c>
      <c r="B580" s="49" t="s">
        <v>492</v>
      </c>
      <c r="C580" s="49">
        <v>129</v>
      </c>
      <c r="D580" s="49">
        <v>0.49091461300849915</v>
      </c>
      <c r="E580" s="49">
        <v>29.167903900146484</v>
      </c>
      <c r="F580" s="49">
        <v>43.861331939697266</v>
      </c>
      <c r="G580" s="49">
        <v>56.138668060302734</v>
      </c>
    </row>
    <row r="581" spans="1:7">
      <c r="A581" t="str">
        <f t="shared" si="10"/>
        <v>L0.5130</v>
      </c>
      <c r="B581" s="49" t="s">
        <v>492</v>
      </c>
      <c r="C581" s="49">
        <v>130</v>
      </c>
      <c r="D581" s="49">
        <v>0.48634684085845947</v>
      </c>
      <c r="E581" s="49">
        <v>28.676990509033203</v>
      </c>
      <c r="F581" s="49">
        <v>43.595703125</v>
      </c>
      <c r="G581" s="49">
        <v>56.404296875</v>
      </c>
    </row>
    <row r="582" spans="1:7">
      <c r="A582" t="str">
        <f t="shared" si="10"/>
        <v>L0.5131</v>
      </c>
      <c r="B582" s="49" t="s">
        <v>492</v>
      </c>
      <c r="C582" s="49">
        <v>131</v>
      </c>
      <c r="D582" s="49">
        <v>0.48175251483917236</v>
      </c>
      <c r="E582" s="49">
        <v>28.190643310546875</v>
      </c>
      <c r="F582" s="49">
        <v>43.331279754638672</v>
      </c>
      <c r="G582" s="49">
        <v>56.668720245361328</v>
      </c>
    </row>
    <row r="583" spans="1:7">
      <c r="A583" t="str">
        <f t="shared" si="10"/>
        <v>L0.5132</v>
      </c>
      <c r="B583" s="49" t="s">
        <v>492</v>
      </c>
      <c r="C583" s="49">
        <v>132</v>
      </c>
      <c r="D583" s="49">
        <v>0.477134108543396</v>
      </c>
      <c r="E583" s="49">
        <v>27.708890914916992</v>
      </c>
      <c r="F583" s="49">
        <v>43.068050384521484</v>
      </c>
      <c r="G583" s="49">
        <v>56.931949615478516</v>
      </c>
    </row>
    <row r="584" spans="1:7">
      <c r="A584" t="str">
        <f t="shared" si="10"/>
        <v>L0.5133</v>
      </c>
      <c r="B584" s="49" t="s">
        <v>492</v>
      </c>
      <c r="C584" s="49">
        <v>133</v>
      </c>
      <c r="D584" s="49">
        <v>0.47249245643615723</v>
      </c>
      <c r="E584" s="49">
        <v>27.231756210327148</v>
      </c>
      <c r="F584" s="49">
        <v>42.806011199951172</v>
      </c>
      <c r="G584" s="49">
        <v>57.193988800048828</v>
      </c>
    </row>
    <row r="585" spans="1:7">
      <c r="A585" t="str">
        <f t="shared" si="10"/>
        <v>L0.5134</v>
      </c>
      <c r="B585" s="49" t="s">
        <v>492</v>
      </c>
      <c r="C585" s="49">
        <v>134</v>
      </c>
      <c r="D585" s="49">
        <v>0.46782898902893066</v>
      </c>
      <c r="E585" s="49">
        <v>26.75926399230957</v>
      </c>
      <c r="F585" s="49">
        <v>42.545146942138672</v>
      </c>
      <c r="G585" s="49">
        <v>57.454853057861328</v>
      </c>
    </row>
    <row r="586" spans="1:7">
      <c r="A586" t="str">
        <f t="shared" si="10"/>
        <v>L0.5135</v>
      </c>
      <c r="B586" s="49" t="s">
        <v>492</v>
      </c>
      <c r="C586" s="49">
        <v>135</v>
      </c>
      <c r="D586" s="49">
        <v>0.46314394474029541</v>
      </c>
      <c r="E586" s="49">
        <v>26.291435241699219</v>
      </c>
      <c r="F586" s="49">
        <v>42.285446166992188</v>
      </c>
      <c r="G586" s="49">
        <v>57.714553833007813</v>
      </c>
    </row>
    <row r="587" spans="1:7">
      <c r="A587" t="str">
        <f t="shared" si="10"/>
        <v>L0.5136</v>
      </c>
      <c r="B587" s="49" t="s">
        <v>492</v>
      </c>
      <c r="C587" s="49">
        <v>136</v>
      </c>
      <c r="D587" s="49">
        <v>0.45843911170959473</v>
      </c>
      <c r="E587" s="49">
        <v>25.828290939331055</v>
      </c>
      <c r="F587" s="49">
        <v>42.026908874511719</v>
      </c>
      <c r="G587" s="49">
        <v>57.973091125488281</v>
      </c>
    </row>
    <row r="588" spans="1:7">
      <c r="A588" t="str">
        <f t="shared" si="10"/>
        <v>L0.5137</v>
      </c>
      <c r="B588" s="49" t="s">
        <v>492</v>
      </c>
      <c r="C588" s="49">
        <v>137</v>
      </c>
      <c r="D588" s="49">
        <v>0.45371654629707336</v>
      </c>
      <c r="E588" s="49">
        <v>25.369852066040039</v>
      </c>
      <c r="F588" s="49">
        <v>41.769523620605469</v>
      </c>
      <c r="G588" s="49">
        <v>58.230476379394531</v>
      </c>
    </row>
    <row r="589" spans="1:7">
      <c r="A589" t="str">
        <f t="shared" si="10"/>
        <v>L0.5138</v>
      </c>
      <c r="B589" s="49" t="s">
        <v>492</v>
      </c>
      <c r="C589" s="49">
        <v>138</v>
      </c>
      <c r="D589" s="49">
        <v>0.44897684454917908</v>
      </c>
      <c r="E589" s="49">
        <v>24.916135787963867</v>
      </c>
      <c r="F589" s="49">
        <v>41.513282775878906</v>
      </c>
      <c r="G589" s="49">
        <v>58.486717224121094</v>
      </c>
    </row>
    <row r="590" spans="1:7">
      <c r="A590" t="str">
        <f t="shared" si="10"/>
        <v>L0.5139</v>
      </c>
      <c r="B590" s="49" t="s">
        <v>492</v>
      </c>
      <c r="C590" s="49">
        <v>139</v>
      </c>
      <c r="D590" s="49">
        <v>0.44422051310539246</v>
      </c>
      <c r="E590" s="49">
        <v>24.467159271240234</v>
      </c>
      <c r="F590" s="49">
        <v>41.258171081542969</v>
      </c>
      <c r="G590" s="49">
        <v>58.741828918457031</v>
      </c>
    </row>
    <row r="591" spans="1:7">
      <c r="A591" t="str">
        <f t="shared" si="10"/>
        <v>L0.5140</v>
      </c>
      <c r="B591" s="49" t="s">
        <v>492</v>
      </c>
      <c r="C591" s="49">
        <v>140</v>
      </c>
      <c r="D591" s="49">
        <v>0.43944960832595825</v>
      </c>
      <c r="E591" s="49">
        <v>24.022937774658203</v>
      </c>
      <c r="F591" s="49">
        <v>41.004184722900391</v>
      </c>
      <c r="G591" s="49">
        <v>58.995815277099609</v>
      </c>
    </row>
    <row r="592" spans="1:7">
      <c r="A592" t="str">
        <f t="shared" si="10"/>
        <v>L0.5141</v>
      </c>
      <c r="B592" s="49" t="s">
        <v>492</v>
      </c>
      <c r="C592" s="49">
        <v>141</v>
      </c>
      <c r="D592" s="49">
        <v>0.43466588854789734</v>
      </c>
      <c r="E592" s="49">
        <v>23.583488464355469</v>
      </c>
      <c r="F592" s="49">
        <v>40.751319885253906</v>
      </c>
      <c r="G592" s="49">
        <v>59.248680114746094</v>
      </c>
    </row>
    <row r="593" spans="1:7">
      <c r="A593" t="str">
        <f t="shared" si="10"/>
        <v>L0.5142</v>
      </c>
      <c r="B593" s="49" t="s">
        <v>492</v>
      </c>
      <c r="C593" s="49">
        <v>142</v>
      </c>
      <c r="D593" s="49">
        <v>0.42986950278282166</v>
      </c>
      <c r="E593" s="49">
        <v>23.148822784423828</v>
      </c>
      <c r="F593" s="49">
        <v>40.499557495117188</v>
      </c>
      <c r="G593" s="49">
        <v>59.500442504882813</v>
      </c>
    </row>
    <row r="594" spans="1:7">
      <c r="A594" t="str">
        <f t="shared" si="10"/>
        <v>L0.5143</v>
      </c>
      <c r="B594" s="49" t="s">
        <v>492</v>
      </c>
      <c r="C594" s="49">
        <v>143</v>
      </c>
      <c r="D594" s="49">
        <v>0.42506206035614014</v>
      </c>
      <c r="E594" s="49">
        <v>22.718952178955078</v>
      </c>
      <c r="F594" s="49">
        <v>40.248897552490234</v>
      </c>
      <c r="G594" s="49">
        <v>59.751102447509766</v>
      </c>
    </row>
    <row r="595" spans="1:7">
      <c r="A595" t="str">
        <f t="shared" si="10"/>
        <v>L0.5144</v>
      </c>
      <c r="B595" s="49" t="s">
        <v>492</v>
      </c>
      <c r="C595" s="49">
        <v>144</v>
      </c>
      <c r="D595" s="49">
        <v>0.420244961977005</v>
      </c>
      <c r="E595" s="49">
        <v>22.293891906738281</v>
      </c>
      <c r="F595" s="49">
        <v>39.99932861328125</v>
      </c>
      <c r="G595" s="49">
        <v>60.00067138671875</v>
      </c>
    </row>
    <row r="596" spans="1:7">
      <c r="A596" t="str">
        <f t="shared" si="10"/>
        <v>L0.5145</v>
      </c>
      <c r="B596" s="49" t="s">
        <v>492</v>
      </c>
      <c r="C596" s="49">
        <v>145</v>
      </c>
      <c r="D596" s="49">
        <v>0.41541850566864014</v>
      </c>
      <c r="E596" s="49">
        <v>21.873645782470703</v>
      </c>
      <c r="F596" s="49">
        <v>39.750846862792969</v>
      </c>
      <c r="G596" s="49">
        <v>60.249153137207031</v>
      </c>
    </row>
    <row r="597" spans="1:7">
      <c r="A597" t="str">
        <f t="shared" si="10"/>
        <v>L0.5146</v>
      </c>
      <c r="B597" s="49" t="s">
        <v>492</v>
      </c>
      <c r="C597" s="49">
        <v>146</v>
      </c>
      <c r="D597" s="49">
        <v>0.41058650612831116</v>
      </c>
      <c r="E597" s="49">
        <v>21.458227157592773</v>
      </c>
      <c r="F597" s="49">
        <v>39.503437042236328</v>
      </c>
      <c r="G597" s="49">
        <v>60.496562957763672</v>
      </c>
    </row>
    <row r="598" spans="1:7">
      <c r="A598" t="str">
        <f t="shared" si="10"/>
        <v>L0.5147</v>
      </c>
      <c r="B598" s="49" t="s">
        <v>492</v>
      </c>
      <c r="C598" s="49">
        <v>147</v>
      </c>
      <c r="D598" s="49">
        <v>0.40574705600738525</v>
      </c>
      <c r="E598" s="49">
        <v>21.047641754150391</v>
      </c>
      <c r="F598" s="49">
        <v>39.257095336914063</v>
      </c>
      <c r="G598" s="49">
        <v>60.742904663085938</v>
      </c>
    </row>
    <row r="599" spans="1:7">
      <c r="A599" t="str">
        <f t="shared" si="10"/>
        <v>L0.5148</v>
      </c>
      <c r="B599" s="49" t="s">
        <v>492</v>
      </c>
      <c r="C599" s="49">
        <v>148</v>
      </c>
      <c r="D599" s="49">
        <v>0.40090298652648926</v>
      </c>
      <c r="E599" s="49">
        <v>20.64189338684082</v>
      </c>
      <c r="F599" s="49">
        <v>39.011814117431641</v>
      </c>
      <c r="G599" s="49">
        <v>60.988185882568359</v>
      </c>
    </row>
    <row r="600" spans="1:7">
      <c r="A600" t="str">
        <f t="shared" si="10"/>
        <v>L0.5149</v>
      </c>
      <c r="B600" s="49" t="s">
        <v>492</v>
      </c>
      <c r="C600" s="49">
        <v>149</v>
      </c>
      <c r="D600" s="49">
        <v>0.39605501294136047</v>
      </c>
      <c r="E600" s="49">
        <v>20.240991592407227</v>
      </c>
      <c r="F600" s="49">
        <v>38.767581939697266</v>
      </c>
      <c r="G600" s="49">
        <v>61.232418060302734</v>
      </c>
    </row>
    <row r="601" spans="1:7">
      <c r="A601" t="str">
        <f t="shared" si="10"/>
        <v>L0.5150</v>
      </c>
      <c r="B601" s="49" t="s">
        <v>492</v>
      </c>
      <c r="C601" s="49">
        <v>150</v>
      </c>
      <c r="D601" s="49">
        <v>0.39120444655418396</v>
      </c>
      <c r="E601" s="49">
        <v>19.844936370849609</v>
      </c>
      <c r="F601" s="49">
        <v>38.524394989013672</v>
      </c>
      <c r="G601" s="49">
        <v>61.475605010986328</v>
      </c>
    </row>
    <row r="602" spans="1:7">
      <c r="A602" t="str">
        <f t="shared" si="10"/>
        <v>L0.5151</v>
      </c>
      <c r="B602" s="49" t="s">
        <v>492</v>
      </c>
      <c r="C602" s="49">
        <v>151</v>
      </c>
      <c r="D602" s="49">
        <v>0.38635349273681641</v>
      </c>
      <c r="E602" s="49">
        <v>19.453731536865234</v>
      </c>
      <c r="F602" s="49">
        <v>38.282245635986328</v>
      </c>
      <c r="G602" s="49">
        <v>61.717754364013672</v>
      </c>
    </row>
    <row r="603" spans="1:7">
      <c r="A603" t="str">
        <f t="shared" si="10"/>
        <v>L0.5152</v>
      </c>
      <c r="B603" s="49" t="s">
        <v>492</v>
      </c>
      <c r="C603" s="49">
        <v>152</v>
      </c>
      <c r="D603" s="49">
        <v>0.38150158524513245</v>
      </c>
      <c r="E603" s="49">
        <v>19.067378997802734</v>
      </c>
      <c r="F603" s="49">
        <v>38.041122436523438</v>
      </c>
      <c r="G603" s="49">
        <v>61.958877563476563</v>
      </c>
    </row>
    <row r="604" spans="1:7">
      <c r="A604" t="str">
        <f t="shared" si="10"/>
        <v>L0.5153</v>
      </c>
      <c r="B604" s="49" t="s">
        <v>492</v>
      </c>
      <c r="C604" s="49">
        <v>153</v>
      </c>
      <c r="D604" s="49">
        <v>0.37665098905563354</v>
      </c>
      <c r="E604" s="49">
        <v>18.685876846313477</v>
      </c>
      <c r="F604" s="49">
        <v>37.801021575927734</v>
      </c>
      <c r="G604" s="49">
        <v>62.198978424072266</v>
      </c>
    </row>
    <row r="605" spans="1:7">
      <c r="A605" t="str">
        <f t="shared" si="10"/>
        <v>L0.5154</v>
      </c>
      <c r="B605" s="49" t="s">
        <v>492</v>
      </c>
      <c r="C605" s="49">
        <v>154</v>
      </c>
      <c r="D605" s="49">
        <v>0.37180289626121521</v>
      </c>
      <c r="E605" s="49">
        <v>18.309225082397461</v>
      </c>
      <c r="F605" s="49">
        <v>37.561935424804688</v>
      </c>
      <c r="G605" s="49">
        <v>62.438064575195313</v>
      </c>
    </row>
    <row r="606" spans="1:7">
      <c r="A606" t="str">
        <f t="shared" si="10"/>
        <v>L0.5155</v>
      </c>
      <c r="B606" s="49" t="s">
        <v>492</v>
      </c>
      <c r="C606" s="49">
        <v>155</v>
      </c>
      <c r="D606" s="49">
        <v>0.36695754528045654</v>
      </c>
      <c r="E606" s="49">
        <v>17.937421798706055</v>
      </c>
      <c r="F606" s="49">
        <v>37.323848724365234</v>
      </c>
      <c r="G606" s="49">
        <v>62.676151275634766</v>
      </c>
    </row>
    <row r="607" spans="1:7">
      <c r="A607" t="str">
        <f t="shared" si="10"/>
        <v>L0.5156</v>
      </c>
      <c r="B607" s="49" t="s">
        <v>492</v>
      </c>
      <c r="C607" s="49">
        <v>156</v>
      </c>
      <c r="D607" s="49">
        <v>0.36211749911308289</v>
      </c>
      <c r="E607" s="49">
        <v>17.570465087890625</v>
      </c>
      <c r="F607" s="49">
        <v>37.086765289306641</v>
      </c>
      <c r="G607" s="49">
        <v>62.913234710693359</v>
      </c>
    </row>
    <row r="608" spans="1:7">
      <c r="A608" t="str">
        <f t="shared" si="10"/>
        <v>L0.5157</v>
      </c>
      <c r="B608" s="49" t="s">
        <v>492</v>
      </c>
      <c r="C608" s="49">
        <v>157</v>
      </c>
      <c r="D608" s="49">
        <v>0.35728305578231812</v>
      </c>
      <c r="E608" s="49">
        <v>17.208347320556641</v>
      </c>
      <c r="F608" s="49">
        <v>36.850669860839844</v>
      </c>
      <c r="G608" s="49">
        <v>63.149330139160156</v>
      </c>
    </row>
    <row r="609" spans="1:7">
      <c r="A609" t="str">
        <f t="shared" si="10"/>
        <v>L0.5158</v>
      </c>
      <c r="B609" s="49" t="s">
        <v>492</v>
      </c>
      <c r="C609" s="49">
        <v>158</v>
      </c>
      <c r="D609" s="49">
        <v>0.3524554967880249</v>
      </c>
      <c r="E609" s="49">
        <v>16.851064682006836</v>
      </c>
      <c r="F609" s="49">
        <v>36.615558624267578</v>
      </c>
      <c r="G609" s="49">
        <v>63.384441375732422</v>
      </c>
    </row>
    <row r="610" spans="1:7">
      <c r="A610" t="str">
        <f t="shared" si="10"/>
        <v>L0.5159</v>
      </c>
      <c r="B610" s="49" t="s">
        <v>492</v>
      </c>
      <c r="C610" s="49">
        <v>159</v>
      </c>
      <c r="D610" s="49">
        <v>0.3476349413394928</v>
      </c>
      <c r="E610" s="49">
        <v>16.49860954284668</v>
      </c>
      <c r="F610" s="49">
        <v>36.381423950195313</v>
      </c>
      <c r="G610" s="49">
        <v>63.618576049804688</v>
      </c>
    </row>
    <row r="611" spans="1:7">
      <c r="A611" t="str">
        <f t="shared" si="10"/>
        <v>L0.5160</v>
      </c>
      <c r="B611" s="49" t="s">
        <v>492</v>
      </c>
      <c r="C611" s="49">
        <v>160</v>
      </c>
      <c r="D611" s="49">
        <v>0.34282505512237549</v>
      </c>
      <c r="E611" s="49">
        <v>16.150974273681641</v>
      </c>
      <c r="F611" s="49">
        <v>36.148258209228516</v>
      </c>
      <c r="G611" s="49">
        <v>63.851741790771484</v>
      </c>
    </row>
    <row r="612" spans="1:7">
      <c r="A612" t="str">
        <f t="shared" si="10"/>
        <v>L0.5161</v>
      </c>
      <c r="B612" s="49" t="s">
        <v>492</v>
      </c>
      <c r="C612" s="49">
        <v>161</v>
      </c>
      <c r="D612" s="49">
        <v>0.33802449703216553</v>
      </c>
      <c r="E612" s="49">
        <v>15.808149337768555</v>
      </c>
      <c r="F612" s="49">
        <v>35.916049957275391</v>
      </c>
      <c r="G612" s="49">
        <v>64.083946228027344</v>
      </c>
    </row>
    <row r="613" spans="1:7">
      <c r="A613" t="str">
        <f t="shared" si="10"/>
        <v>L0.5162</v>
      </c>
      <c r="B613" s="49" t="s">
        <v>492</v>
      </c>
      <c r="C613" s="49">
        <v>162</v>
      </c>
      <c r="D613" s="49">
        <v>0.33323550224304199</v>
      </c>
      <c r="E613" s="49">
        <v>15.470124244689941</v>
      </c>
      <c r="F613" s="49">
        <v>35.684799194335938</v>
      </c>
      <c r="G613" s="49">
        <v>64.315200805664063</v>
      </c>
    </row>
    <row r="614" spans="1:7">
      <c r="A614" t="str">
        <f t="shared" si="10"/>
        <v>L0.5163</v>
      </c>
      <c r="B614" s="49" t="s">
        <v>492</v>
      </c>
      <c r="C614" s="49">
        <v>163</v>
      </c>
      <c r="D614" s="49">
        <v>0.32845896482467651</v>
      </c>
      <c r="E614" s="49">
        <v>15.13688850402832</v>
      </c>
      <c r="F614" s="49">
        <v>35.454494476318359</v>
      </c>
      <c r="G614" s="49">
        <v>64.545509338378906</v>
      </c>
    </row>
    <row r="615" spans="1:7">
      <c r="A615" t="str">
        <f t="shared" si="10"/>
        <v>L0.5164</v>
      </c>
      <c r="B615" s="49" t="s">
        <v>492</v>
      </c>
      <c r="C615" s="49">
        <v>164</v>
      </c>
      <c r="D615" s="49">
        <v>0.32369545102119446</v>
      </c>
      <c r="E615" s="49">
        <v>14.808429718017578</v>
      </c>
      <c r="F615" s="49">
        <v>35.225128173828125</v>
      </c>
      <c r="G615" s="49">
        <v>64.774871826171875</v>
      </c>
    </row>
    <row r="616" spans="1:7">
      <c r="A616" t="str">
        <f t="shared" si="10"/>
        <v>L0.5165</v>
      </c>
      <c r="B616" s="49" t="s">
        <v>492</v>
      </c>
      <c r="C616" s="49">
        <v>165</v>
      </c>
      <c r="D616" s="49">
        <v>0.31894698739051819</v>
      </c>
      <c r="E616" s="49">
        <v>14.484734535217285</v>
      </c>
      <c r="F616" s="49">
        <v>34.996700286865234</v>
      </c>
      <c r="G616" s="49">
        <v>65.0032958984375</v>
      </c>
    </row>
    <row r="617" spans="1:7">
      <c r="A617" t="str">
        <f t="shared" si="10"/>
        <v>L0.5166</v>
      </c>
      <c r="B617" s="49" t="s">
        <v>492</v>
      </c>
      <c r="C617" s="49">
        <v>166</v>
      </c>
      <c r="D617" s="49">
        <v>0.31421449780464172</v>
      </c>
      <c r="E617" s="49">
        <v>14.165787696838379</v>
      </c>
      <c r="F617" s="49">
        <v>34.769195556640625</v>
      </c>
      <c r="G617" s="49">
        <v>65.230804443359375</v>
      </c>
    </row>
    <row r="618" spans="1:7">
      <c r="A618" t="str">
        <f t="shared" si="10"/>
        <v>L0.5167</v>
      </c>
      <c r="B618" s="49" t="s">
        <v>492</v>
      </c>
      <c r="C618" s="49">
        <v>167</v>
      </c>
      <c r="D618" s="49">
        <v>0.30949804186820984</v>
      </c>
      <c r="E618" s="49">
        <v>13.85157299041748</v>
      </c>
      <c r="F618" s="49">
        <v>34.542610168457031</v>
      </c>
      <c r="G618" s="49">
        <v>65.457389831542969</v>
      </c>
    </row>
    <row r="619" spans="1:7">
      <c r="A619" t="str">
        <f t="shared" si="10"/>
        <v>L0.5168</v>
      </c>
      <c r="B619" s="49" t="s">
        <v>492</v>
      </c>
      <c r="C619" s="49">
        <v>168</v>
      </c>
      <c r="D619" s="49">
        <v>0.30479949712753296</v>
      </c>
      <c r="E619" s="49">
        <v>13.542075157165527</v>
      </c>
      <c r="F619" s="49">
        <v>34.316940307617188</v>
      </c>
      <c r="G619" s="49">
        <v>65.683059692382813</v>
      </c>
    </row>
    <row r="620" spans="1:7">
      <c r="A620" t="str">
        <f t="shared" si="10"/>
        <v>L0.5169</v>
      </c>
      <c r="B620" s="49" t="s">
        <v>492</v>
      </c>
      <c r="C620" s="49">
        <v>169</v>
      </c>
      <c r="D620" s="49">
        <v>0.30011999607086182</v>
      </c>
      <c r="E620" s="49">
        <v>13.237275123596191</v>
      </c>
      <c r="F620" s="49">
        <v>34.092170715332031</v>
      </c>
      <c r="G620" s="49">
        <v>65.907829284667969</v>
      </c>
    </row>
    <row r="621" spans="1:7">
      <c r="A621" t="str">
        <f t="shared" si="10"/>
        <v>L0.5170</v>
      </c>
      <c r="B621" s="49" t="s">
        <v>492</v>
      </c>
      <c r="C621" s="49">
        <v>170</v>
      </c>
      <c r="D621" s="49">
        <v>0.29546049237251282</v>
      </c>
      <c r="E621" s="49">
        <v>12.937155723571777</v>
      </c>
      <c r="F621" s="49">
        <v>33.868305206298828</v>
      </c>
      <c r="G621" s="49">
        <v>66.131698608398438</v>
      </c>
    </row>
    <row r="622" spans="1:7">
      <c r="A622" t="str">
        <f t="shared" si="10"/>
        <v>L0.5171</v>
      </c>
      <c r="B622" s="49" t="s">
        <v>492</v>
      </c>
      <c r="C622" s="49">
        <v>171</v>
      </c>
      <c r="D622" s="49">
        <v>0.29082053899765015</v>
      </c>
      <c r="E622" s="49">
        <v>12.641695022583008</v>
      </c>
      <c r="F622" s="49">
        <v>33.645328521728516</v>
      </c>
      <c r="G622" s="49">
        <v>66.354667663574219</v>
      </c>
    </row>
    <row r="623" spans="1:7">
      <c r="A623" t="str">
        <f t="shared" si="10"/>
        <v>L0.5172</v>
      </c>
      <c r="B623" s="49" t="s">
        <v>492</v>
      </c>
      <c r="C623" s="49">
        <v>172</v>
      </c>
      <c r="D623" s="49">
        <v>0.28620293736457825</v>
      </c>
      <c r="E623" s="49">
        <v>12.350874900817871</v>
      </c>
      <c r="F623" s="49">
        <v>33.423240661621094</v>
      </c>
      <c r="G623" s="49">
        <v>66.576759338378906</v>
      </c>
    </row>
    <row r="624" spans="1:7">
      <c r="A624" t="str">
        <f t="shared" si="10"/>
        <v>L0.5173</v>
      </c>
      <c r="B624" s="49" t="s">
        <v>492</v>
      </c>
      <c r="C624" s="49">
        <v>173</v>
      </c>
      <c r="D624" s="49">
        <v>0.28160801529884338</v>
      </c>
      <c r="E624" s="49">
        <v>12.064671516418457</v>
      </c>
      <c r="F624" s="49">
        <v>33.202533721923828</v>
      </c>
      <c r="G624" s="49">
        <v>66.797470092773438</v>
      </c>
    </row>
    <row r="625" spans="1:7">
      <c r="A625" t="str">
        <f t="shared" si="10"/>
        <v>L0.5174</v>
      </c>
      <c r="B625" s="49" t="s">
        <v>492</v>
      </c>
      <c r="C625" s="49">
        <v>174</v>
      </c>
      <c r="D625" s="49">
        <v>0.27703750133514404</v>
      </c>
      <c r="E625" s="49">
        <v>11.783063888549805</v>
      </c>
      <c r="F625" s="49">
        <v>32.981693267822266</v>
      </c>
      <c r="G625" s="49">
        <v>67.018302917480469</v>
      </c>
    </row>
    <row r="626" spans="1:7">
      <c r="A626" t="str">
        <f t="shared" si="10"/>
        <v>L0.5175</v>
      </c>
      <c r="B626" s="49" t="s">
        <v>492</v>
      </c>
      <c r="C626" s="49">
        <v>175</v>
      </c>
      <c r="D626" s="49">
        <v>0.27248996496200562</v>
      </c>
      <c r="E626" s="49">
        <v>11.506026268005371</v>
      </c>
      <c r="F626" s="49">
        <v>32.762226104736328</v>
      </c>
      <c r="G626" s="49">
        <v>67.237770080566406</v>
      </c>
    </row>
    <row r="627" spans="1:7">
      <c r="A627" t="str">
        <f t="shared" si="10"/>
        <v>L0.5176</v>
      </c>
      <c r="B627" s="49" t="s">
        <v>492</v>
      </c>
      <c r="C627" s="49">
        <v>176</v>
      </c>
      <c r="D627" s="49">
        <v>0.26796901226043701</v>
      </c>
      <c r="E627" s="49">
        <v>11.233535766601563</v>
      </c>
      <c r="F627" s="49">
        <v>32.543613433837891</v>
      </c>
      <c r="G627" s="49">
        <v>67.456382751464844</v>
      </c>
    </row>
    <row r="628" spans="1:7">
      <c r="A628" t="str">
        <f t="shared" si="10"/>
        <v>L0.5177</v>
      </c>
      <c r="B628" s="49" t="s">
        <v>492</v>
      </c>
      <c r="C628" s="49">
        <v>177</v>
      </c>
      <c r="D628" s="49">
        <v>0.2634735107421875</v>
      </c>
      <c r="E628" s="49">
        <v>10.965566635131836</v>
      </c>
      <c r="F628" s="49">
        <v>32.325859069824219</v>
      </c>
      <c r="G628" s="49">
        <v>67.674140930175781</v>
      </c>
    </row>
    <row r="629" spans="1:7">
      <c r="A629" t="str">
        <f t="shared" si="10"/>
        <v>L0.5178</v>
      </c>
      <c r="B629" s="49" t="s">
        <v>492</v>
      </c>
      <c r="C629" s="49">
        <v>178</v>
      </c>
      <c r="D629" s="49">
        <v>0.25900650024414063</v>
      </c>
      <c r="E629" s="49">
        <v>10.702093124389648</v>
      </c>
      <c r="F629" s="49">
        <v>32.108951568603516</v>
      </c>
      <c r="G629" s="49">
        <v>67.891044616699219</v>
      </c>
    </row>
    <row r="630" spans="1:7">
      <c r="A630" t="str">
        <f t="shared" si="10"/>
        <v>L0.5179</v>
      </c>
      <c r="B630" s="49" t="s">
        <v>492</v>
      </c>
      <c r="C630" s="49">
        <v>179</v>
      </c>
      <c r="D630" s="49">
        <v>0.254566490650177</v>
      </c>
      <c r="E630" s="49">
        <v>10.443086624145508</v>
      </c>
      <c r="F630" s="49">
        <v>31.892885208129883</v>
      </c>
      <c r="G630" s="49">
        <v>68.10711669921875</v>
      </c>
    </row>
    <row r="631" spans="1:7">
      <c r="A631" t="str">
        <f t="shared" si="10"/>
        <v>L0.5180</v>
      </c>
      <c r="B631" s="49" t="s">
        <v>492</v>
      </c>
      <c r="C631" s="49">
        <v>180</v>
      </c>
      <c r="D631" s="49">
        <v>0.25015589594841003</v>
      </c>
      <c r="E631" s="49">
        <v>10.188520431518555</v>
      </c>
      <c r="F631" s="49">
        <v>31.677654266357422</v>
      </c>
      <c r="G631" s="49">
        <v>68.322349548339844</v>
      </c>
    </row>
    <row r="632" spans="1:7">
      <c r="A632" t="str">
        <f t="shared" si="10"/>
        <v>L0.5181</v>
      </c>
      <c r="B632" s="49" t="s">
        <v>492</v>
      </c>
      <c r="C632" s="49">
        <v>181</v>
      </c>
      <c r="D632" s="49">
        <v>0.24577456712722778</v>
      </c>
      <c r="E632" s="49">
        <v>9.9383649826049805</v>
      </c>
      <c r="F632" s="49">
        <v>31.463249206542969</v>
      </c>
      <c r="G632" s="49">
        <v>68.536750793457031</v>
      </c>
    </row>
    <row r="633" spans="1:7">
      <c r="A633" t="str">
        <f t="shared" si="10"/>
        <v>L0.5182</v>
      </c>
      <c r="B633" s="49" t="s">
        <v>492</v>
      </c>
      <c r="C633" s="49">
        <v>182</v>
      </c>
      <c r="D633" s="49">
        <v>0.24142499268054962</v>
      </c>
      <c r="E633" s="49">
        <v>9.6925897598266602</v>
      </c>
      <c r="F633" s="49">
        <v>31.249670028686523</v>
      </c>
      <c r="G633" s="49">
        <v>68.750328063964844</v>
      </c>
    </row>
    <row r="634" spans="1:7">
      <c r="A634" t="str">
        <f t="shared" si="10"/>
        <v>L0.5183</v>
      </c>
      <c r="B634" s="49" t="s">
        <v>492</v>
      </c>
      <c r="C634" s="49">
        <v>183</v>
      </c>
      <c r="D634" s="49">
        <v>0.23710499703884125</v>
      </c>
      <c r="E634" s="49">
        <v>9.4511651992797852</v>
      </c>
      <c r="F634" s="49">
        <v>31.036907196044922</v>
      </c>
      <c r="G634" s="49">
        <v>68.963088989257813</v>
      </c>
    </row>
    <row r="635" spans="1:7">
      <c r="A635" t="str">
        <f t="shared" si="10"/>
        <v>L0.5184</v>
      </c>
      <c r="B635" s="49" t="s">
        <v>492</v>
      </c>
      <c r="C635" s="49">
        <v>184</v>
      </c>
      <c r="D635" s="49">
        <v>0.23281902074813843</v>
      </c>
      <c r="E635" s="49">
        <v>9.2140598297119141</v>
      </c>
      <c r="F635" s="49">
        <v>30.824956893920898</v>
      </c>
      <c r="G635" s="49">
        <v>69.175041198730469</v>
      </c>
    </row>
    <row r="636" spans="1:7">
      <c r="A636" t="str">
        <f t="shared" si="10"/>
        <v>L0.5185</v>
      </c>
      <c r="B636" s="49" t="s">
        <v>492</v>
      </c>
      <c r="C636" s="49">
        <v>185</v>
      </c>
      <c r="D636" s="49">
        <v>0.22856445610523224</v>
      </c>
      <c r="E636" s="49">
        <v>8.9812412261962891</v>
      </c>
      <c r="F636" s="49">
        <v>30.613811492919922</v>
      </c>
      <c r="G636" s="49">
        <v>69.386192321777344</v>
      </c>
    </row>
    <row r="637" spans="1:7">
      <c r="A637" t="str">
        <f t="shared" si="10"/>
        <v>L0.5186</v>
      </c>
      <c r="B637" s="49" t="s">
        <v>492</v>
      </c>
      <c r="C637" s="49">
        <v>186</v>
      </c>
      <c r="D637" s="49">
        <v>0.22434453666210175</v>
      </c>
      <c r="E637" s="49">
        <v>8.7526769638061523</v>
      </c>
      <c r="F637" s="49">
        <v>30.403463363647461</v>
      </c>
      <c r="G637" s="49">
        <v>69.596534729003906</v>
      </c>
    </row>
    <row r="638" spans="1:7">
      <c r="A638" t="str">
        <f t="shared" si="10"/>
        <v>L0.5187</v>
      </c>
      <c r="B638" s="49" t="s">
        <v>492</v>
      </c>
      <c r="C638" s="49">
        <v>187</v>
      </c>
      <c r="D638" s="49">
        <v>0.22015851736068726</v>
      </c>
      <c r="E638" s="49">
        <v>8.5283317565917969</v>
      </c>
      <c r="F638" s="49">
        <v>30.19390869140625</v>
      </c>
      <c r="G638" s="49">
        <v>69.80609130859375</v>
      </c>
    </row>
    <row r="639" spans="1:7">
      <c r="A639" t="str">
        <f t="shared" si="10"/>
        <v>L0.5188</v>
      </c>
      <c r="B639" s="49" t="s">
        <v>492</v>
      </c>
      <c r="C639" s="49">
        <v>188</v>
      </c>
      <c r="D639" s="49">
        <v>0.2160080224275589</v>
      </c>
      <c r="E639" s="49">
        <v>8.3081731796264648</v>
      </c>
      <c r="F639" s="49">
        <v>29.985143661499023</v>
      </c>
      <c r="G639" s="49">
        <v>70.014854431152344</v>
      </c>
    </row>
    <row r="640" spans="1:7">
      <c r="A640" t="str">
        <f t="shared" si="10"/>
        <v>L0.5189</v>
      </c>
      <c r="B640" s="49" t="s">
        <v>492</v>
      </c>
      <c r="C640" s="49">
        <v>189</v>
      </c>
      <c r="D640" s="49">
        <v>0.21189245581626892</v>
      </c>
      <c r="E640" s="49">
        <v>8.0921649932861328</v>
      </c>
      <c r="F640" s="49">
        <v>29.77716064453125</v>
      </c>
      <c r="G640" s="49">
        <v>70.22283935546875</v>
      </c>
    </row>
    <row r="641" spans="1:7">
      <c r="A641" t="str">
        <f t="shared" si="10"/>
        <v>L0.5190</v>
      </c>
      <c r="B641" s="49" t="s">
        <v>492</v>
      </c>
      <c r="C641" s="49">
        <v>190</v>
      </c>
      <c r="D641" s="49">
        <v>0.20781350135803223</v>
      </c>
      <c r="E641" s="49">
        <v>7.8802728652954102</v>
      </c>
      <c r="F641" s="49">
        <v>29.569952011108398</v>
      </c>
      <c r="G641" s="49">
        <v>70.430046081542969</v>
      </c>
    </row>
    <row r="642" spans="1:7">
      <c r="A642" t="str">
        <f t="shared" si="10"/>
        <v>L0.5191</v>
      </c>
      <c r="B642" s="49" t="s">
        <v>492</v>
      </c>
      <c r="C642" s="49">
        <v>191</v>
      </c>
      <c r="D642" s="49">
        <v>0.20377203822135925</v>
      </c>
      <c r="E642" s="49">
        <v>7.672459602355957</v>
      </c>
      <c r="F642" s="49">
        <v>29.363513946533203</v>
      </c>
      <c r="G642" s="49">
        <v>70.636482238769531</v>
      </c>
    </row>
    <row r="643" spans="1:7">
      <c r="A643" t="str">
        <f t="shared" ref="A643:A706" si="11">CONCATENATE(B643,IF(C643&lt;10,CONCATENATE("00",C643),IF(C643&lt;100,CONCATENATE("0",C643),C643)))</f>
        <v>L0.5192</v>
      </c>
      <c r="B643" s="49" t="s">
        <v>492</v>
      </c>
      <c r="C643" s="49">
        <v>192</v>
      </c>
      <c r="D643" s="49">
        <v>0.19976848363876343</v>
      </c>
      <c r="E643" s="49">
        <v>7.4686875343322754</v>
      </c>
      <c r="F643" s="49">
        <v>29.157842636108398</v>
      </c>
      <c r="G643" s="49">
        <v>70.842155456542969</v>
      </c>
    </row>
    <row r="644" spans="1:7">
      <c r="A644" t="str">
        <f t="shared" si="11"/>
        <v>L0.5193</v>
      </c>
      <c r="B644" s="49" t="s">
        <v>492</v>
      </c>
      <c r="C644" s="49">
        <v>193</v>
      </c>
      <c r="D644" s="49">
        <v>0.1958024799823761</v>
      </c>
      <c r="E644" s="49">
        <v>7.2689189910888672</v>
      </c>
      <c r="F644" s="49">
        <v>28.952930450439453</v>
      </c>
      <c r="G644" s="49">
        <v>71.047073364257813</v>
      </c>
    </row>
    <row r="645" spans="1:7">
      <c r="A645" t="str">
        <f t="shared" si="11"/>
        <v>L0.5194</v>
      </c>
      <c r="B645" s="49" t="s">
        <v>492</v>
      </c>
      <c r="C645" s="49">
        <v>194</v>
      </c>
      <c r="D645" s="49">
        <v>0.19187551736831665</v>
      </c>
      <c r="E645" s="49">
        <v>7.0731163024902344</v>
      </c>
      <c r="F645" s="49">
        <v>28.748771667480469</v>
      </c>
      <c r="G645" s="49">
        <v>71.251228332519531</v>
      </c>
    </row>
    <row r="646" spans="1:7">
      <c r="A646" t="str">
        <f t="shared" si="11"/>
        <v>L0.5195</v>
      </c>
      <c r="B646" s="49" t="s">
        <v>492</v>
      </c>
      <c r="C646" s="49">
        <v>195</v>
      </c>
      <c r="D646" s="49">
        <v>0.18798798322677612</v>
      </c>
      <c r="E646" s="49">
        <v>6.8812408447265625</v>
      </c>
      <c r="F646" s="49">
        <v>28.54536247253418</v>
      </c>
      <c r="G646" s="49">
        <v>71.454635620117188</v>
      </c>
    </row>
    <row r="647" spans="1:7">
      <c r="A647" t="str">
        <f t="shared" si="11"/>
        <v>L0.5196</v>
      </c>
      <c r="B647" s="49" t="s">
        <v>492</v>
      </c>
      <c r="C647" s="49">
        <v>196</v>
      </c>
      <c r="D647" s="49">
        <v>0.18414002656936646</v>
      </c>
      <c r="E647" s="49">
        <v>6.6932530403137207</v>
      </c>
      <c r="F647" s="49">
        <v>28.342695236206055</v>
      </c>
      <c r="G647" s="49">
        <v>71.657302856445313</v>
      </c>
    </row>
    <row r="648" spans="1:7">
      <c r="A648" t="str">
        <f t="shared" si="11"/>
        <v>L0.5197</v>
      </c>
      <c r="B648" s="49" t="s">
        <v>492</v>
      </c>
      <c r="C648" s="49">
        <v>197</v>
      </c>
      <c r="D648" s="49">
        <v>0.18033397197723389</v>
      </c>
      <c r="E648" s="49">
        <v>6.5091128349304199</v>
      </c>
      <c r="F648" s="49">
        <v>28.140764236450195</v>
      </c>
      <c r="G648" s="49">
        <v>71.859237670898438</v>
      </c>
    </row>
    <row r="649" spans="1:7">
      <c r="A649" t="str">
        <f t="shared" si="11"/>
        <v>L0.5198</v>
      </c>
      <c r="B649" s="49" t="s">
        <v>492</v>
      </c>
      <c r="C649" s="49">
        <v>198</v>
      </c>
      <c r="D649" s="49">
        <v>0.17656752467155457</v>
      </c>
      <c r="E649" s="49">
        <v>6.3287792205810547</v>
      </c>
      <c r="F649" s="49">
        <v>27.939565658569336</v>
      </c>
      <c r="G649" s="49">
        <v>72.060432434082031</v>
      </c>
    </row>
    <row r="650" spans="1:7">
      <c r="A650" t="str">
        <f t="shared" si="11"/>
        <v>L0.5199</v>
      </c>
      <c r="B650" s="49" t="s">
        <v>492</v>
      </c>
      <c r="C650" s="49">
        <v>199</v>
      </c>
      <c r="D650" s="49">
        <v>0.17284348607063293</v>
      </c>
      <c r="E650" s="49">
        <v>6.1522116661071777</v>
      </c>
      <c r="F650" s="49">
        <v>27.739097595214844</v>
      </c>
      <c r="G650" s="49">
        <v>72.260902404785156</v>
      </c>
    </row>
    <row r="651" spans="1:7">
      <c r="A651" t="str">
        <f t="shared" si="11"/>
        <v>L0.5200</v>
      </c>
      <c r="B651" s="49" t="s">
        <v>492</v>
      </c>
      <c r="C651" s="49">
        <v>200</v>
      </c>
      <c r="D651" s="49">
        <v>0.16916051506996155</v>
      </c>
      <c r="E651" s="49">
        <v>5.9793682098388672</v>
      </c>
      <c r="F651" s="49">
        <v>27.539348602294922</v>
      </c>
      <c r="G651" s="49">
        <v>72.460647583007813</v>
      </c>
    </row>
    <row r="652" spans="1:7">
      <c r="A652" t="str">
        <f t="shared" si="11"/>
        <v>L0.5201</v>
      </c>
      <c r="B652" s="49" t="s">
        <v>492</v>
      </c>
      <c r="C652" s="49">
        <v>201</v>
      </c>
      <c r="D652" s="49">
        <v>0.16551998257637024</v>
      </c>
      <c r="E652" s="49">
        <v>5.8102073669433594</v>
      </c>
      <c r="F652" s="49">
        <v>27.340316772460938</v>
      </c>
      <c r="G652" s="49">
        <v>72.659683227539063</v>
      </c>
    </row>
    <row r="653" spans="1:7">
      <c r="A653" t="str">
        <f t="shared" si="11"/>
        <v>L0.5202</v>
      </c>
      <c r="B653" s="49" t="s">
        <v>492</v>
      </c>
      <c r="C653" s="49">
        <v>202</v>
      </c>
      <c r="D653" s="49">
        <v>0.16192300617694855</v>
      </c>
      <c r="E653" s="49">
        <v>5.6446876525878906</v>
      </c>
      <c r="F653" s="49">
        <v>27.141996383666992</v>
      </c>
      <c r="G653" s="49">
        <v>72.858001708984375</v>
      </c>
    </row>
    <row r="654" spans="1:7">
      <c r="A654" t="str">
        <f t="shared" si="11"/>
        <v>L0.5203</v>
      </c>
      <c r="B654" s="49" t="s">
        <v>492</v>
      </c>
      <c r="C654" s="49">
        <v>203</v>
      </c>
      <c r="D654" s="49">
        <v>0.15836851298809052</v>
      </c>
      <c r="E654" s="49">
        <v>5.482764720916748</v>
      </c>
      <c r="F654" s="49">
        <v>26.94438362121582</v>
      </c>
      <c r="G654" s="49">
        <v>73.055618286132813</v>
      </c>
    </row>
    <row r="655" spans="1:7">
      <c r="A655" t="str">
        <f t="shared" si="11"/>
        <v>L0.5204</v>
      </c>
      <c r="B655" s="49" t="s">
        <v>492</v>
      </c>
      <c r="C655" s="49">
        <v>204</v>
      </c>
      <c r="D655" s="49">
        <v>0.15485750138759613</v>
      </c>
      <c r="E655" s="49">
        <v>5.3243961334228516</v>
      </c>
      <c r="F655" s="49">
        <v>26.747470855712891</v>
      </c>
      <c r="G655" s="49">
        <v>73.252525329589844</v>
      </c>
    </row>
    <row r="656" spans="1:7">
      <c r="A656" t="str">
        <f t="shared" si="11"/>
        <v>L0.5205</v>
      </c>
      <c r="B656" s="49" t="s">
        <v>492</v>
      </c>
      <c r="C656" s="49">
        <v>205</v>
      </c>
      <c r="D656" s="49">
        <v>0.15139098465442657</v>
      </c>
      <c r="E656" s="49">
        <v>5.1695384979248047</v>
      </c>
      <c r="F656" s="49">
        <v>26.55125617980957</v>
      </c>
      <c r="G656" s="49">
        <v>73.448745727539063</v>
      </c>
    </row>
    <row r="657" spans="1:7">
      <c r="A657" t="str">
        <f t="shared" si="11"/>
        <v>L0.5206</v>
      </c>
      <c r="B657" s="49" t="s">
        <v>492</v>
      </c>
      <c r="C657" s="49">
        <v>206</v>
      </c>
      <c r="D657" s="49">
        <v>0.14796799421310425</v>
      </c>
      <c r="E657" s="49">
        <v>5.0181474685668945</v>
      </c>
      <c r="F657" s="49">
        <v>26.355731964111328</v>
      </c>
      <c r="G657" s="49">
        <v>73.644271850585938</v>
      </c>
    </row>
    <row r="658" spans="1:7">
      <c r="A658" t="str">
        <f t="shared" si="11"/>
        <v>L0.5207</v>
      </c>
      <c r="B658" s="49" t="s">
        <v>492</v>
      </c>
      <c r="C658" s="49">
        <v>207</v>
      </c>
      <c r="D658" s="49">
        <v>0.14458999037742615</v>
      </c>
      <c r="E658" s="49">
        <v>4.8701796531677246</v>
      </c>
      <c r="F658" s="49">
        <v>26.160894393920898</v>
      </c>
      <c r="G658" s="49">
        <v>73.839103698730469</v>
      </c>
    </row>
    <row r="659" spans="1:7">
      <c r="A659" t="str">
        <f t="shared" si="11"/>
        <v>L0.5208</v>
      </c>
      <c r="B659" s="49" t="s">
        <v>492</v>
      </c>
      <c r="C659" s="49">
        <v>208</v>
      </c>
      <c r="D659" s="49">
        <v>0.14125652611255646</v>
      </c>
      <c r="E659" s="49">
        <v>4.7255897521972656</v>
      </c>
      <c r="F659" s="49">
        <v>25.966737747192383</v>
      </c>
      <c r="G659" s="49">
        <v>74.03326416015625</v>
      </c>
    </row>
    <row r="660" spans="1:7">
      <c r="A660" t="str">
        <f t="shared" si="11"/>
        <v>L0.5209</v>
      </c>
      <c r="B660" s="49" t="s">
        <v>492</v>
      </c>
      <c r="C660" s="49">
        <v>209</v>
      </c>
      <c r="D660" s="49">
        <v>0.13796798884868622</v>
      </c>
      <c r="E660" s="49">
        <v>4.5843329429626465</v>
      </c>
      <c r="F660" s="49">
        <v>25.773258209228516</v>
      </c>
      <c r="G660" s="49">
        <v>74.22674560546875</v>
      </c>
    </row>
    <row r="661" spans="1:7">
      <c r="A661" t="str">
        <f t="shared" si="11"/>
        <v>L0.5210</v>
      </c>
      <c r="B661" s="49" t="s">
        <v>492</v>
      </c>
      <c r="C661" s="49">
        <v>210</v>
      </c>
      <c r="D661" s="49">
        <v>0.13472549617290497</v>
      </c>
      <c r="E661" s="49">
        <v>4.4463648796081543</v>
      </c>
      <c r="F661" s="49">
        <v>25.580448150634766</v>
      </c>
      <c r="G661" s="49">
        <v>74.419548034667969</v>
      </c>
    </row>
    <row r="662" spans="1:7">
      <c r="A662" t="str">
        <f t="shared" si="11"/>
        <v>L0.5211</v>
      </c>
      <c r="B662" s="49" t="s">
        <v>492</v>
      </c>
      <c r="C662" s="49">
        <v>211</v>
      </c>
      <c r="D662" s="49">
        <v>0.13152749836444855</v>
      </c>
      <c r="E662" s="49">
        <v>4.3116393089294434</v>
      </c>
      <c r="F662" s="49">
        <v>25.388307571411133</v>
      </c>
      <c r="G662" s="49">
        <v>74.6116943359375</v>
      </c>
    </row>
    <row r="663" spans="1:7">
      <c r="A663" t="str">
        <f t="shared" si="11"/>
        <v>L0.5212</v>
      </c>
      <c r="B663" s="49" t="s">
        <v>492</v>
      </c>
      <c r="C663" s="49">
        <v>212</v>
      </c>
      <c r="D663" s="49">
        <v>0.12837600708007813</v>
      </c>
      <c r="E663" s="49">
        <v>4.1801118850708008</v>
      </c>
      <c r="F663" s="49">
        <v>25.196828842163086</v>
      </c>
      <c r="G663" s="49">
        <v>74.803169250488281</v>
      </c>
    </row>
    <row r="664" spans="1:7">
      <c r="A664" t="str">
        <f t="shared" si="11"/>
        <v>L0.5213</v>
      </c>
      <c r="B664" s="49" t="s">
        <v>492</v>
      </c>
      <c r="C664" s="49">
        <v>213</v>
      </c>
      <c r="D664" s="49">
        <v>0.12527050077915192</v>
      </c>
      <c r="E664" s="49">
        <v>4.0517358779907227</v>
      </c>
      <c r="F664" s="49">
        <v>25.006008148193359</v>
      </c>
      <c r="G664" s="49">
        <v>74.993988037109375</v>
      </c>
    </row>
    <row r="665" spans="1:7">
      <c r="A665" t="str">
        <f t="shared" si="11"/>
        <v>L0.5214</v>
      </c>
      <c r="B665" s="49" t="s">
        <v>492</v>
      </c>
      <c r="C665" s="49">
        <v>214</v>
      </c>
      <c r="D665" s="49">
        <v>0.12221051752567291</v>
      </c>
      <c r="E665" s="49">
        <v>3.9264655113220215</v>
      </c>
      <c r="F665" s="49">
        <v>24.815839767456055</v>
      </c>
      <c r="G665" s="49">
        <v>75.184158325195313</v>
      </c>
    </row>
    <row r="666" spans="1:7">
      <c r="A666" t="str">
        <f t="shared" si="11"/>
        <v>L0.5215</v>
      </c>
      <c r="B666" s="49" t="s">
        <v>492</v>
      </c>
      <c r="C666" s="49">
        <v>215</v>
      </c>
      <c r="D666" s="49">
        <v>0.11919698119163513</v>
      </c>
      <c r="E666" s="49">
        <v>3.8042550086975098</v>
      </c>
      <c r="F666" s="49">
        <v>24.626319885253906</v>
      </c>
      <c r="G666" s="49">
        <v>75.373680114746094</v>
      </c>
    </row>
    <row r="667" spans="1:7">
      <c r="A667" t="str">
        <f t="shared" si="11"/>
        <v>L0.5216</v>
      </c>
      <c r="B667" s="49" t="s">
        <v>492</v>
      </c>
      <c r="C667" s="49">
        <v>216</v>
      </c>
      <c r="D667" s="49">
        <v>0.11622951924800873</v>
      </c>
      <c r="E667" s="49">
        <v>3.6850581169128418</v>
      </c>
      <c r="F667" s="49">
        <v>24.437444686889648</v>
      </c>
      <c r="G667" s="49">
        <v>75.562553405761719</v>
      </c>
    </row>
    <row r="668" spans="1:7">
      <c r="A668" t="str">
        <f t="shared" si="11"/>
        <v>L0.5217</v>
      </c>
      <c r="B668" s="49" t="s">
        <v>492</v>
      </c>
      <c r="C668" s="49">
        <v>217</v>
      </c>
      <c r="D668" s="49">
        <v>0.11330899596214294</v>
      </c>
      <c r="E668" s="49">
        <v>3.5688285827636719</v>
      </c>
      <c r="F668" s="49">
        <v>24.24920654296875</v>
      </c>
      <c r="G668" s="49">
        <v>75.75079345703125</v>
      </c>
    </row>
    <row r="669" spans="1:7">
      <c r="A669" t="str">
        <f t="shared" si="11"/>
        <v>L0.5218</v>
      </c>
      <c r="B669" s="49" t="s">
        <v>492</v>
      </c>
      <c r="C669" s="49">
        <v>218</v>
      </c>
      <c r="D669" s="49">
        <v>0.11043497920036316</v>
      </c>
      <c r="E669" s="49">
        <v>3.455519437789917</v>
      </c>
      <c r="F669" s="49">
        <v>24.061605453491211</v>
      </c>
      <c r="G669" s="49">
        <v>75.938392639160156</v>
      </c>
    </row>
    <row r="670" spans="1:7">
      <c r="A670" t="str">
        <f t="shared" si="11"/>
        <v>L0.5219</v>
      </c>
      <c r="B670" s="49" t="s">
        <v>492</v>
      </c>
      <c r="C670" s="49">
        <v>219</v>
      </c>
      <c r="D670" s="49">
        <v>0.10760699212551117</v>
      </c>
      <c r="E670" s="49">
        <v>3.3450844287872314</v>
      </c>
      <c r="F670" s="49">
        <v>23.874631881713867</v>
      </c>
      <c r="G670" s="49">
        <v>76.1253662109375</v>
      </c>
    </row>
    <row r="671" spans="1:7">
      <c r="A671" t="str">
        <f t="shared" si="11"/>
        <v>L0.5220</v>
      </c>
      <c r="B671" s="49" t="s">
        <v>492</v>
      </c>
      <c r="C671" s="49">
        <v>220</v>
      </c>
      <c r="D671" s="49">
        <v>0.10482602566480637</v>
      </c>
      <c r="E671" s="49">
        <v>3.2374775409698486</v>
      </c>
      <c r="F671" s="49">
        <v>23.688285827636719</v>
      </c>
      <c r="G671" s="49">
        <v>76.311714172363281</v>
      </c>
    </row>
    <row r="672" spans="1:7">
      <c r="A672" t="str">
        <f t="shared" si="11"/>
        <v>L0.5221</v>
      </c>
      <c r="B672" s="49" t="s">
        <v>492</v>
      </c>
      <c r="C672" s="49">
        <v>221</v>
      </c>
      <c r="D672" s="49">
        <v>0.1020904928445816</v>
      </c>
      <c r="E672" s="49">
        <v>3.1326515674591064</v>
      </c>
      <c r="F672" s="49">
        <v>23.502561569213867</v>
      </c>
      <c r="G672" s="49">
        <v>76.4974365234375</v>
      </c>
    </row>
    <row r="673" spans="1:7">
      <c r="A673" t="str">
        <f t="shared" si="11"/>
        <v>L0.5222</v>
      </c>
      <c r="B673" s="49" t="s">
        <v>492</v>
      </c>
      <c r="C673" s="49">
        <v>222</v>
      </c>
      <c r="D673" s="49">
        <v>9.9403515458106995E-2</v>
      </c>
      <c r="E673" s="49">
        <v>3.0305609703063965</v>
      </c>
      <c r="F673" s="49">
        <v>23.317453384399414</v>
      </c>
      <c r="G673" s="49">
        <v>76.682548522949219</v>
      </c>
    </row>
    <row r="674" spans="1:7">
      <c r="A674" t="str">
        <f t="shared" si="11"/>
        <v>L0.5223</v>
      </c>
      <c r="B674" s="49" t="s">
        <v>492</v>
      </c>
      <c r="C674" s="49">
        <v>223</v>
      </c>
      <c r="D674" s="49">
        <v>9.6760973334312439E-2</v>
      </c>
      <c r="E674" s="49">
        <v>2.9311575889587402</v>
      </c>
      <c r="F674" s="49">
        <v>23.132957458496094</v>
      </c>
      <c r="G674" s="49">
        <v>76.867042541503906</v>
      </c>
    </row>
    <row r="675" spans="1:7">
      <c r="A675" t="str">
        <f t="shared" si="11"/>
        <v>L0.5224</v>
      </c>
      <c r="B675" s="49" t="s">
        <v>492</v>
      </c>
      <c r="C675" s="49">
        <v>224</v>
      </c>
      <c r="D675" s="49">
        <v>9.4166010618209839E-2</v>
      </c>
      <c r="E675" s="49">
        <v>2.8343966007232666</v>
      </c>
      <c r="F675" s="49">
        <v>22.949069976806641</v>
      </c>
      <c r="G675" s="49">
        <v>77.050926208496094</v>
      </c>
    </row>
    <row r="676" spans="1:7">
      <c r="A676" t="str">
        <f t="shared" si="11"/>
        <v>L0.5225</v>
      </c>
      <c r="B676" s="49" t="s">
        <v>492</v>
      </c>
      <c r="C676" s="49">
        <v>225</v>
      </c>
      <c r="D676" s="49">
        <v>9.161800891160965E-2</v>
      </c>
      <c r="E676" s="49">
        <v>2.7402305603027344</v>
      </c>
      <c r="F676" s="49">
        <v>22.765787124633789</v>
      </c>
      <c r="G676" s="49">
        <v>77.234214782714844</v>
      </c>
    </row>
    <row r="677" spans="1:7">
      <c r="A677" t="str">
        <f t="shared" si="11"/>
        <v>L0.5226</v>
      </c>
      <c r="B677" s="49" t="s">
        <v>492</v>
      </c>
      <c r="C677" s="49">
        <v>226</v>
      </c>
      <c r="D677" s="49">
        <v>8.911498636007309E-2</v>
      </c>
      <c r="E677" s="49">
        <v>2.6486124992370605</v>
      </c>
      <c r="F677" s="49">
        <v>22.583103179931641</v>
      </c>
      <c r="G677" s="49">
        <v>77.416900634765625</v>
      </c>
    </row>
    <row r="678" spans="1:7">
      <c r="A678" t="str">
        <f t="shared" si="11"/>
        <v>L0.5227</v>
      </c>
      <c r="B678" s="49" t="s">
        <v>492</v>
      </c>
      <c r="C678" s="49">
        <v>227</v>
      </c>
      <c r="D678" s="49">
        <v>8.665899932384491E-2</v>
      </c>
      <c r="E678" s="49">
        <v>2.559497594833374</v>
      </c>
      <c r="F678" s="49">
        <v>22.40101432800293</v>
      </c>
      <c r="G678" s="49">
        <v>77.598983764648438</v>
      </c>
    </row>
    <row r="679" spans="1:7">
      <c r="A679" t="str">
        <f t="shared" si="11"/>
        <v>L0.5228</v>
      </c>
      <c r="B679" s="49" t="s">
        <v>492</v>
      </c>
      <c r="C679" s="49">
        <v>228</v>
      </c>
      <c r="D679" s="49">
        <v>8.4249004721641541E-2</v>
      </c>
      <c r="E679" s="49">
        <v>2.4728384017944336</v>
      </c>
      <c r="F679" s="49">
        <v>22.219518661499023</v>
      </c>
      <c r="G679" s="49">
        <v>77.780479431152344</v>
      </c>
    </row>
    <row r="680" spans="1:7">
      <c r="A680" t="str">
        <f t="shared" si="11"/>
        <v>L0.5229</v>
      </c>
      <c r="B680" s="49" t="s">
        <v>492</v>
      </c>
      <c r="C680" s="49">
        <v>229</v>
      </c>
      <c r="D680" s="49">
        <v>8.1884995102882385E-2</v>
      </c>
      <c r="E680" s="49">
        <v>2.3885893821716309</v>
      </c>
      <c r="F680" s="49">
        <v>22.038610458374023</v>
      </c>
      <c r="G680" s="49">
        <v>77.961387634277344</v>
      </c>
    </row>
    <row r="681" spans="1:7">
      <c r="A681" t="str">
        <f t="shared" si="11"/>
        <v>L0.5230</v>
      </c>
      <c r="B681" s="49" t="s">
        <v>492</v>
      </c>
      <c r="C681" s="49">
        <v>230</v>
      </c>
      <c r="D681" s="49">
        <v>7.9566508531570435E-2</v>
      </c>
      <c r="E681" s="49">
        <v>2.3067045211791992</v>
      </c>
      <c r="F681" s="49">
        <v>21.858283996582031</v>
      </c>
      <c r="G681" s="49">
        <v>78.141716003417969</v>
      </c>
    </row>
    <row r="682" spans="1:7">
      <c r="A682" t="str">
        <f t="shared" si="11"/>
        <v>L0.5231</v>
      </c>
      <c r="B682" s="49" t="s">
        <v>492</v>
      </c>
      <c r="C682" s="49">
        <v>231</v>
      </c>
      <c r="D682" s="49">
        <v>7.7292993664741516E-2</v>
      </c>
      <c r="E682" s="49">
        <v>2.2271380424499512</v>
      </c>
      <c r="F682" s="49">
        <v>21.678537368774414</v>
      </c>
      <c r="G682" s="49">
        <v>78.321464538574219</v>
      </c>
    </row>
    <row r="683" spans="1:7">
      <c r="A683" t="str">
        <f t="shared" si="11"/>
        <v>L0.5232</v>
      </c>
      <c r="B683" s="49" t="s">
        <v>492</v>
      </c>
      <c r="C683" s="49">
        <v>232</v>
      </c>
      <c r="D683" s="49">
        <v>7.5066007673740387E-2</v>
      </c>
      <c r="E683" s="49">
        <v>2.1498448848724365</v>
      </c>
      <c r="F683" s="49">
        <v>21.499364852905273</v>
      </c>
      <c r="G683" s="49">
        <v>78.500633239746094</v>
      </c>
    </row>
    <row r="684" spans="1:7">
      <c r="A684" t="str">
        <f t="shared" si="11"/>
        <v>L0.5233</v>
      </c>
      <c r="B684" s="49" t="s">
        <v>492</v>
      </c>
      <c r="C684" s="49">
        <v>233</v>
      </c>
      <c r="D684" s="49">
        <v>7.2882995009422302E-2</v>
      </c>
      <c r="E684" s="49">
        <v>2.0747790336608887</v>
      </c>
      <c r="F684" s="49">
        <v>21.320766448974609</v>
      </c>
      <c r="G684" s="49">
        <v>78.679237365722656</v>
      </c>
    </row>
    <row r="685" spans="1:7">
      <c r="A685" t="str">
        <f t="shared" si="11"/>
        <v>L0.5234</v>
      </c>
      <c r="B685" s="49" t="s">
        <v>492</v>
      </c>
      <c r="C685" s="49">
        <v>234</v>
      </c>
      <c r="D685" s="49">
        <v>7.074650377035141E-2</v>
      </c>
      <c r="E685" s="49">
        <v>2.0018959045410156</v>
      </c>
      <c r="F685" s="49">
        <v>21.142732620239258</v>
      </c>
      <c r="G685" s="49">
        <v>78.857269287109375</v>
      </c>
    </row>
    <row r="686" spans="1:7">
      <c r="A686" t="str">
        <f t="shared" si="11"/>
        <v>L0.5235</v>
      </c>
      <c r="B686" s="49" t="s">
        <v>492</v>
      </c>
      <c r="C686" s="49">
        <v>235</v>
      </c>
      <c r="D686" s="49">
        <v>6.8652503192424774E-2</v>
      </c>
      <c r="E686" s="49">
        <v>1.9311494827270508</v>
      </c>
      <c r="F686" s="49">
        <v>20.965263366699219</v>
      </c>
      <c r="G686" s="49">
        <v>79.034736633300781</v>
      </c>
    </row>
    <row r="687" spans="1:7">
      <c r="A687" t="str">
        <f t="shared" si="11"/>
        <v>L0.5236</v>
      </c>
      <c r="B687" s="49" t="s">
        <v>492</v>
      </c>
      <c r="C687" s="49">
        <v>236</v>
      </c>
      <c r="D687" s="49">
        <v>6.6604502499103546E-2</v>
      </c>
      <c r="E687" s="49">
        <v>1.8624969720840454</v>
      </c>
      <c r="F687" s="49">
        <v>20.788352966308594</v>
      </c>
      <c r="G687" s="49">
        <v>79.211647033691406</v>
      </c>
    </row>
    <row r="688" spans="1:7">
      <c r="A688" t="str">
        <f t="shared" si="11"/>
        <v>L0.5237</v>
      </c>
      <c r="B688" s="49" t="s">
        <v>492</v>
      </c>
      <c r="C688" s="49">
        <v>237</v>
      </c>
      <c r="D688" s="49">
        <v>6.4598992466926575E-2</v>
      </c>
      <c r="E688" s="49">
        <v>1.7958924770355225</v>
      </c>
      <c r="F688" s="49">
        <v>20.611997604370117</v>
      </c>
      <c r="G688" s="49">
        <v>79.38800048828125</v>
      </c>
    </row>
    <row r="689" spans="1:7">
      <c r="A689" t="str">
        <f t="shared" si="11"/>
        <v>L0.5238</v>
      </c>
      <c r="B689" s="49" t="s">
        <v>492</v>
      </c>
      <c r="C689" s="49">
        <v>238</v>
      </c>
      <c r="D689" s="49">
        <v>6.2639012932777405E-2</v>
      </c>
      <c r="E689" s="49">
        <v>1.7312935590744019</v>
      </c>
      <c r="F689" s="49">
        <v>20.436195373535156</v>
      </c>
      <c r="G689" s="49">
        <v>79.563804626464844</v>
      </c>
    </row>
    <row r="690" spans="1:7">
      <c r="A690" t="str">
        <f t="shared" si="11"/>
        <v>L0.5239</v>
      </c>
      <c r="B690" s="49" t="s">
        <v>492</v>
      </c>
      <c r="C690" s="49">
        <v>239</v>
      </c>
      <c r="D690" s="49">
        <v>6.0721501708030701E-2</v>
      </c>
      <c r="E690" s="49">
        <v>1.6686544418334961</v>
      </c>
      <c r="F690" s="49">
        <v>20.260940551757813</v>
      </c>
      <c r="G690" s="49">
        <v>79.739059448242188</v>
      </c>
    </row>
    <row r="691" spans="1:7">
      <c r="A691" t="str">
        <f t="shared" si="11"/>
        <v>L0.5240</v>
      </c>
      <c r="B691" s="49" t="s">
        <v>492</v>
      </c>
      <c r="C691" s="49">
        <v>240</v>
      </c>
      <c r="D691" s="49">
        <v>9.8846994340419769E-2</v>
      </c>
      <c r="E691" s="49">
        <v>1.6079330444335938</v>
      </c>
      <c r="F691" s="49">
        <v>20.086231231689453</v>
      </c>
      <c r="G691" s="49">
        <v>79.913772583007813</v>
      </c>
    </row>
    <row r="692" spans="1:7">
      <c r="A692" t="str">
        <f t="shared" si="11"/>
        <v>L0.5241</v>
      </c>
      <c r="B692" s="49" t="s">
        <v>492</v>
      </c>
      <c r="C692" s="49">
        <v>241</v>
      </c>
      <c r="D692" s="49">
        <v>1.7015503719449043E-2</v>
      </c>
      <c r="E692" s="49">
        <v>1.509086012840271</v>
      </c>
      <c r="F692" s="49">
        <v>19.91206169128418</v>
      </c>
      <c r="G692" s="49">
        <v>80.087936401367188</v>
      </c>
    </row>
    <row r="693" spans="1:7">
      <c r="A693" t="str">
        <f t="shared" si="11"/>
        <v>L0.5242</v>
      </c>
      <c r="B693" s="49" t="s">
        <v>492</v>
      </c>
      <c r="C693" s="49">
        <v>242</v>
      </c>
      <c r="D693" s="49">
        <v>5.5225495249032974E-2</v>
      </c>
      <c r="E693" s="49">
        <v>1.4920704364776611</v>
      </c>
      <c r="F693" s="49">
        <v>19.738428115844727</v>
      </c>
      <c r="G693" s="49">
        <v>80.261573791503906</v>
      </c>
    </row>
    <row r="694" spans="1:7">
      <c r="A694" t="str">
        <f t="shared" si="11"/>
        <v>L0.5243</v>
      </c>
      <c r="B694" s="49" t="s">
        <v>492</v>
      </c>
      <c r="C694" s="49">
        <v>243</v>
      </c>
      <c r="D694" s="49">
        <v>5.3478505462408066E-2</v>
      </c>
      <c r="E694" s="49">
        <v>1.4368449449539185</v>
      </c>
      <c r="F694" s="49">
        <v>19.565328598022461</v>
      </c>
      <c r="G694" s="49">
        <v>80.434669494628906</v>
      </c>
    </row>
    <row r="695" spans="1:7">
      <c r="A695" t="str">
        <f t="shared" si="11"/>
        <v>L0.5244</v>
      </c>
      <c r="B695" s="49" t="s">
        <v>492</v>
      </c>
      <c r="C695" s="49">
        <v>244</v>
      </c>
      <c r="D695" s="49">
        <v>5.1771990954875946E-2</v>
      </c>
      <c r="E695" s="49">
        <v>1.3833664655685425</v>
      </c>
      <c r="F695" s="49">
        <v>19.392757415771484</v>
      </c>
      <c r="G695" s="49">
        <v>80.60723876953125</v>
      </c>
    </row>
    <row r="696" spans="1:7">
      <c r="A696" t="str">
        <f t="shared" si="11"/>
        <v>L0.5245</v>
      </c>
      <c r="B696" s="49" t="s">
        <v>492</v>
      </c>
      <c r="C696" s="49">
        <v>245</v>
      </c>
      <c r="D696" s="49">
        <v>5.0108004361391068E-2</v>
      </c>
      <c r="E696" s="49">
        <v>1.3315944671630859</v>
      </c>
      <c r="F696" s="49">
        <v>19.220714569091797</v>
      </c>
      <c r="G696" s="49">
        <v>80.779289245605469</v>
      </c>
    </row>
    <row r="697" spans="1:7">
      <c r="A697" t="str">
        <f t="shared" si="11"/>
        <v>L0.5246</v>
      </c>
      <c r="B697" s="49" t="s">
        <v>492</v>
      </c>
      <c r="C697" s="49">
        <v>246</v>
      </c>
      <c r="D697" s="49">
        <v>4.8482995480298996E-2</v>
      </c>
      <c r="E697" s="49">
        <v>1.2814865112304688</v>
      </c>
      <c r="F697" s="49">
        <v>19.049192428588867</v>
      </c>
      <c r="G697" s="49">
        <v>80.9508056640625</v>
      </c>
    </row>
    <row r="698" spans="1:7">
      <c r="A698" t="str">
        <f t="shared" si="11"/>
        <v>L0.5247</v>
      </c>
      <c r="B698" s="49" t="s">
        <v>492</v>
      </c>
      <c r="C698" s="49">
        <v>247</v>
      </c>
      <c r="D698" s="49">
        <v>4.6899009495973587E-2</v>
      </c>
      <c r="E698" s="49">
        <v>1.2330034971237183</v>
      </c>
      <c r="F698" s="49">
        <v>18.87818717956543</v>
      </c>
      <c r="G698" s="49">
        <v>81.121810913085938</v>
      </c>
    </row>
    <row r="699" spans="1:7">
      <c r="A699" t="str">
        <f t="shared" si="11"/>
        <v>L0.5248</v>
      </c>
      <c r="B699" s="49" t="s">
        <v>492</v>
      </c>
      <c r="C699" s="49">
        <v>248</v>
      </c>
      <c r="D699" s="49">
        <v>4.5354995876550674E-2</v>
      </c>
      <c r="E699" s="49">
        <v>1.1861045360565186</v>
      </c>
      <c r="F699" s="49">
        <v>18.707698822021484</v>
      </c>
      <c r="G699" s="49">
        <v>81.29229736328125</v>
      </c>
    </row>
    <row r="700" spans="1:7">
      <c r="A700" t="str">
        <f t="shared" si="11"/>
        <v>L0.5249</v>
      </c>
      <c r="B700" s="49" t="s">
        <v>492</v>
      </c>
      <c r="C700" s="49">
        <v>249</v>
      </c>
      <c r="D700" s="49">
        <v>4.3849997222423553E-2</v>
      </c>
      <c r="E700" s="49">
        <v>1.140749454498291</v>
      </c>
      <c r="F700" s="49">
        <v>18.537723541259766</v>
      </c>
      <c r="G700" s="49">
        <v>81.462272644042969</v>
      </c>
    </row>
    <row r="701" spans="1:7">
      <c r="A701" t="str">
        <f t="shared" si="11"/>
        <v>L0.5250</v>
      </c>
      <c r="B701" s="49" t="s">
        <v>492</v>
      </c>
      <c r="C701" s="49">
        <v>250</v>
      </c>
      <c r="D701" s="49">
        <v>4.2383495718240738E-2</v>
      </c>
      <c r="E701" s="49">
        <v>1.0968995094299316</v>
      </c>
      <c r="F701" s="49">
        <v>18.368255615234375</v>
      </c>
      <c r="G701" s="49">
        <v>81.631744384765625</v>
      </c>
    </row>
    <row r="702" spans="1:7">
      <c r="A702" t="str">
        <f t="shared" si="11"/>
        <v>L0.5251</v>
      </c>
      <c r="B702" s="49" t="s">
        <v>492</v>
      </c>
      <c r="C702" s="49">
        <v>251</v>
      </c>
      <c r="D702" s="49">
        <v>4.0956005454063416E-2</v>
      </c>
      <c r="E702" s="49">
        <v>1.0545159578323364</v>
      </c>
      <c r="F702" s="49">
        <v>18.19929313659668</v>
      </c>
      <c r="G702" s="49">
        <v>81.800704956054688</v>
      </c>
    </row>
    <row r="703" spans="1:7">
      <c r="A703" t="str">
        <f t="shared" si="11"/>
        <v>L0.5252</v>
      </c>
      <c r="B703" s="49" t="s">
        <v>492</v>
      </c>
      <c r="C703" s="49">
        <v>252</v>
      </c>
      <c r="D703" s="49">
        <v>3.9565496146678925E-2</v>
      </c>
      <c r="E703" s="49">
        <v>1.0135600566864014</v>
      </c>
      <c r="F703" s="49">
        <v>18.030830383300781</v>
      </c>
      <c r="G703" s="49">
        <v>81.969169616699219</v>
      </c>
    </row>
    <row r="704" spans="1:7">
      <c r="A704" t="str">
        <f t="shared" si="11"/>
        <v>L0.5253</v>
      </c>
      <c r="B704" s="49" t="s">
        <v>492</v>
      </c>
      <c r="C704" s="49">
        <v>253</v>
      </c>
      <c r="D704" s="49">
        <v>3.8213007152080536E-2</v>
      </c>
      <c r="E704" s="49">
        <v>0.97399449348449707</v>
      </c>
      <c r="F704" s="49">
        <v>17.86286735534668</v>
      </c>
      <c r="G704" s="49">
        <v>82.137130737304688</v>
      </c>
    </row>
    <row r="705" spans="1:7">
      <c r="A705" t="str">
        <f t="shared" si="11"/>
        <v>L0.5254</v>
      </c>
      <c r="B705" s="49" t="s">
        <v>492</v>
      </c>
      <c r="C705" s="49">
        <v>254</v>
      </c>
      <c r="D705" s="49">
        <v>3.6896497011184692E-2</v>
      </c>
      <c r="E705" s="49">
        <v>0.93578147888183594</v>
      </c>
      <c r="F705" s="49">
        <v>17.695398330688477</v>
      </c>
      <c r="G705" s="49">
        <v>82.304603576660156</v>
      </c>
    </row>
    <row r="706" spans="1:7">
      <c r="A706" t="str">
        <f t="shared" si="11"/>
        <v>L0.5255</v>
      </c>
      <c r="B706" s="49" t="s">
        <v>492</v>
      </c>
      <c r="C706" s="49">
        <v>255</v>
      </c>
      <c r="D706" s="49">
        <v>3.5616498440504074E-2</v>
      </c>
      <c r="E706" s="49">
        <v>0.89888501167297363</v>
      </c>
      <c r="F706" s="49">
        <v>17.528421401977539</v>
      </c>
      <c r="G706" s="49">
        <v>82.471580505371094</v>
      </c>
    </row>
    <row r="707" spans="1:7">
      <c r="A707" t="str">
        <f t="shared" ref="A707:A770" si="12">CONCATENATE(B707,IF(C707&lt;10,CONCATENATE("00",C707),IF(C707&lt;100,CONCATENATE("0",C707),C707)))</f>
        <v>L0.5256</v>
      </c>
      <c r="B707" s="49" t="s">
        <v>492</v>
      </c>
      <c r="C707" s="49">
        <v>256</v>
      </c>
      <c r="D707" s="49">
        <v>3.4373000264167786E-2</v>
      </c>
      <c r="E707" s="49">
        <v>0.86326849460601807</v>
      </c>
      <c r="F707" s="49">
        <v>17.361932754516602</v>
      </c>
      <c r="G707" s="49">
        <v>82.638069152832031</v>
      </c>
    </row>
    <row r="708" spans="1:7">
      <c r="A708" t="str">
        <f t="shared" si="12"/>
        <v>L0.5257</v>
      </c>
      <c r="B708" s="49" t="s">
        <v>492</v>
      </c>
      <c r="C708" s="49">
        <v>257</v>
      </c>
      <c r="D708" s="49">
        <v>3.3163499087095261E-2</v>
      </c>
      <c r="E708" s="49">
        <v>0.82889550924301147</v>
      </c>
      <c r="F708" s="49">
        <v>17.195928573608398</v>
      </c>
      <c r="G708" s="49">
        <v>82.804069519042969</v>
      </c>
    </row>
    <row r="709" spans="1:7">
      <c r="A709" t="str">
        <f t="shared" si="12"/>
        <v>L0.5258</v>
      </c>
      <c r="B709" s="49" t="s">
        <v>492</v>
      </c>
      <c r="C709" s="49">
        <v>258</v>
      </c>
      <c r="D709" s="49">
        <v>3.1988497823476791E-2</v>
      </c>
      <c r="E709" s="49">
        <v>0.79573202133178711</v>
      </c>
      <c r="F709" s="49">
        <v>17.030406951904297</v>
      </c>
      <c r="G709" s="49">
        <v>82.969596862792969</v>
      </c>
    </row>
    <row r="710" spans="1:7">
      <c r="A710" t="str">
        <f t="shared" si="12"/>
        <v>L0.5259</v>
      </c>
      <c r="B710" s="49" t="s">
        <v>492</v>
      </c>
      <c r="C710" s="49">
        <v>259</v>
      </c>
      <c r="D710" s="49">
        <v>3.084850125014782E-2</v>
      </c>
      <c r="E710" s="49">
        <v>0.76374351978302002</v>
      </c>
      <c r="F710" s="49">
        <v>16.865362167358398</v>
      </c>
      <c r="G710" s="49">
        <v>83.134635925292969</v>
      </c>
    </row>
    <row r="711" spans="1:7">
      <c r="A711" t="str">
        <f t="shared" si="12"/>
        <v>L0.5260</v>
      </c>
      <c r="B711" s="49" t="s">
        <v>492</v>
      </c>
      <c r="C711" s="49">
        <v>260</v>
      </c>
      <c r="D711" s="49">
        <v>2.9740499332547188E-2</v>
      </c>
      <c r="E711" s="49">
        <v>0.73289501667022705</v>
      </c>
      <c r="F711" s="49">
        <v>16.700794219970703</v>
      </c>
      <c r="G711" s="49">
        <v>83.299201965332031</v>
      </c>
    </row>
    <row r="712" spans="1:7">
      <c r="A712" t="str">
        <f t="shared" si="12"/>
        <v>L0.5261</v>
      </c>
      <c r="B712" s="49" t="s">
        <v>492</v>
      </c>
      <c r="C712" s="49">
        <v>261</v>
      </c>
      <c r="D712" s="49">
        <v>2.8666503727436066E-2</v>
      </c>
      <c r="E712" s="49">
        <v>0.70315450429916382</v>
      </c>
      <c r="F712" s="49">
        <v>16.536697387695313</v>
      </c>
      <c r="G712" s="49">
        <v>83.463302612304688</v>
      </c>
    </row>
    <row r="713" spans="1:7">
      <c r="A713" t="str">
        <f t="shared" si="12"/>
        <v>L0.5262</v>
      </c>
      <c r="B713" s="49" t="s">
        <v>492</v>
      </c>
      <c r="C713" s="49">
        <v>262</v>
      </c>
      <c r="D713" s="49">
        <v>2.7623996138572693E-2</v>
      </c>
      <c r="E713" s="49">
        <v>0.67448800802230835</v>
      </c>
      <c r="F713" s="49">
        <v>16.373071670532227</v>
      </c>
      <c r="G713" s="49">
        <v>83.626930236816406</v>
      </c>
    </row>
    <row r="714" spans="1:7">
      <c r="A714" t="str">
        <f t="shared" si="12"/>
        <v>L0.5263</v>
      </c>
      <c r="B714" s="49" t="s">
        <v>492</v>
      </c>
      <c r="C714" s="49">
        <v>263</v>
      </c>
      <c r="D714" s="49">
        <v>2.6613499969244003E-2</v>
      </c>
      <c r="E714" s="49">
        <v>0.64686399698257446</v>
      </c>
      <c r="F714" s="49">
        <v>16.209911346435547</v>
      </c>
      <c r="G714" s="49">
        <v>83.790092468261719</v>
      </c>
    </row>
    <row r="715" spans="1:7">
      <c r="A715" t="str">
        <f t="shared" si="12"/>
        <v>L0.5264</v>
      </c>
      <c r="B715" s="49" t="s">
        <v>492</v>
      </c>
      <c r="C715" s="49">
        <v>264</v>
      </c>
      <c r="D715" s="49">
        <v>2.5633500888943672E-2</v>
      </c>
      <c r="E715" s="49">
        <v>0.62025052309036255</v>
      </c>
      <c r="F715" s="49">
        <v>16.047212600708008</v>
      </c>
      <c r="G715" s="49">
        <v>83.952789306640625</v>
      </c>
    </row>
    <row r="716" spans="1:7">
      <c r="A716" t="str">
        <f t="shared" si="12"/>
        <v>L0.5265</v>
      </c>
      <c r="B716" s="49" t="s">
        <v>492</v>
      </c>
      <c r="C716" s="49">
        <v>265</v>
      </c>
      <c r="D716" s="49">
        <v>2.4684600532054901E-2</v>
      </c>
      <c r="E716" s="49">
        <v>0.59461700916290283</v>
      </c>
      <c r="F716" s="49">
        <v>15.884976387023926</v>
      </c>
      <c r="G716" s="49">
        <v>84.115020751953125</v>
      </c>
    </row>
    <row r="717" spans="1:7">
      <c r="A717" t="str">
        <f t="shared" si="12"/>
        <v>L0.5266</v>
      </c>
      <c r="B717" s="49" t="s">
        <v>492</v>
      </c>
      <c r="C717" s="49">
        <v>266</v>
      </c>
      <c r="D717" s="49">
        <v>2.3764850571751595E-2</v>
      </c>
      <c r="E717" s="49">
        <v>0.56993240118026733</v>
      </c>
      <c r="F717" s="49">
        <v>15.723196029663086</v>
      </c>
      <c r="G717" s="49">
        <v>84.276802062988281</v>
      </c>
    </row>
    <row r="718" spans="1:7">
      <c r="A718" t="str">
        <f t="shared" si="12"/>
        <v>L0.5267</v>
      </c>
      <c r="B718" s="49" t="s">
        <v>492</v>
      </c>
      <c r="C718" s="49">
        <v>267</v>
      </c>
      <c r="D718" s="49">
        <v>2.2874750196933746E-2</v>
      </c>
      <c r="E718" s="49">
        <v>0.54616755247116089</v>
      </c>
      <c r="F718" s="49">
        <v>15.561869621276855</v>
      </c>
      <c r="G718" s="49">
        <v>84.438133239746094</v>
      </c>
    </row>
    <row r="719" spans="1:7">
      <c r="A719" t="str">
        <f t="shared" si="12"/>
        <v>L0.5268</v>
      </c>
      <c r="B719" s="49" t="s">
        <v>492</v>
      </c>
      <c r="C719" s="49">
        <v>268</v>
      </c>
      <c r="D719" s="49">
        <v>2.2012500092387199E-2</v>
      </c>
      <c r="E719" s="49">
        <v>0.52329277992248535</v>
      </c>
      <c r="F719" s="49">
        <v>15.400995254516602</v>
      </c>
      <c r="G719" s="49">
        <v>84.599006652832031</v>
      </c>
    </row>
    <row r="720" spans="1:7">
      <c r="A720" t="str">
        <f t="shared" si="12"/>
        <v>L0.5269</v>
      </c>
      <c r="B720" s="49" t="s">
        <v>492</v>
      </c>
      <c r="C720" s="49">
        <v>269</v>
      </c>
      <c r="D720" s="49">
        <v>2.1179299801588058E-2</v>
      </c>
      <c r="E720" s="49">
        <v>0.50128030776977539</v>
      </c>
      <c r="F720" s="49">
        <v>15.240568161010742</v>
      </c>
      <c r="G720" s="49">
        <v>84.759429931640625</v>
      </c>
    </row>
    <row r="721" spans="1:7">
      <c r="A721" t="str">
        <f t="shared" si="12"/>
        <v>L0.5270</v>
      </c>
      <c r="B721" s="49" t="s">
        <v>492</v>
      </c>
      <c r="C721" s="49">
        <v>270</v>
      </c>
      <c r="D721" s="49">
        <v>2.0372049883008003E-2</v>
      </c>
      <c r="E721" s="49">
        <v>0.48010098934173584</v>
      </c>
      <c r="F721" s="49">
        <v>15.080587387084961</v>
      </c>
      <c r="G721" s="49">
        <v>84.919410705566406</v>
      </c>
    </row>
    <row r="722" spans="1:7">
      <c r="A722" t="str">
        <f t="shared" si="12"/>
        <v>L0.5271</v>
      </c>
      <c r="B722" s="49" t="s">
        <v>492</v>
      </c>
      <c r="C722" s="49">
        <v>271</v>
      </c>
      <c r="D722" s="49">
        <v>1.9592847675085068E-2</v>
      </c>
      <c r="E722" s="49">
        <v>0.45972895622253418</v>
      </c>
      <c r="F722" s="49">
        <v>14.921049118041992</v>
      </c>
      <c r="G722" s="49">
        <v>85.078948974609375</v>
      </c>
    </row>
    <row r="723" spans="1:7">
      <c r="A723" t="str">
        <f t="shared" si="12"/>
        <v>L0.5272</v>
      </c>
      <c r="B723" s="49" t="s">
        <v>492</v>
      </c>
      <c r="C723" s="49">
        <v>272</v>
      </c>
      <c r="D723" s="49">
        <v>1.8838649615645409E-2</v>
      </c>
      <c r="E723" s="49">
        <v>0.44013610482215881</v>
      </c>
      <c r="F723" s="49">
        <v>14.76195240020752</v>
      </c>
      <c r="G723" s="49">
        <v>85.238044738769531</v>
      </c>
    </row>
    <row r="724" spans="1:7">
      <c r="A724" t="str">
        <f t="shared" si="12"/>
        <v>L0.5273</v>
      </c>
      <c r="B724" s="49" t="s">
        <v>492</v>
      </c>
      <c r="C724" s="49">
        <v>273</v>
      </c>
      <c r="D724" s="49">
        <v>1.8110597506165504E-2</v>
      </c>
      <c r="E724" s="49">
        <v>0.42129746079444885</v>
      </c>
      <c r="F724" s="49">
        <v>14.603290557861328</v>
      </c>
      <c r="G724" s="49">
        <v>85.396705627441406</v>
      </c>
    </row>
    <row r="725" spans="1:7">
      <c r="A725" t="str">
        <f t="shared" si="12"/>
        <v>L0.5274</v>
      </c>
      <c r="B725" s="49" t="s">
        <v>492</v>
      </c>
      <c r="C725" s="49">
        <v>274</v>
      </c>
      <c r="D725" s="49">
        <v>1.7407100647687912E-2</v>
      </c>
      <c r="E725" s="49">
        <v>0.4031868577003479</v>
      </c>
      <c r="F725" s="49">
        <v>14.445063591003418</v>
      </c>
      <c r="G725" s="49">
        <v>85.554939270019531</v>
      </c>
    </row>
    <row r="726" spans="1:7">
      <c r="A726" t="str">
        <f t="shared" si="12"/>
        <v>L0.5275</v>
      </c>
      <c r="B726" s="49" t="s">
        <v>492</v>
      </c>
      <c r="C726" s="49">
        <v>275</v>
      </c>
      <c r="D726" s="49">
        <v>1.672775112092495E-2</v>
      </c>
      <c r="E726" s="49">
        <v>0.3857797384262085</v>
      </c>
      <c r="F726" s="49">
        <v>14.28726863861084</v>
      </c>
      <c r="G726" s="49">
        <v>85.712730407714844</v>
      </c>
    </row>
    <row r="727" spans="1:7">
      <c r="A727" t="str">
        <f t="shared" si="12"/>
        <v>L0.5276</v>
      </c>
      <c r="B727" s="49" t="s">
        <v>492</v>
      </c>
      <c r="C727" s="49">
        <v>276</v>
      </c>
      <c r="D727" s="49">
        <v>1.6071649268269539E-2</v>
      </c>
      <c r="E727" s="49">
        <v>0.36905199289321899</v>
      </c>
      <c r="F727" s="49">
        <v>14.129904747009277</v>
      </c>
      <c r="G727" s="49">
        <v>85.870094299316406</v>
      </c>
    </row>
    <row r="728" spans="1:7">
      <c r="A728" t="str">
        <f t="shared" si="12"/>
        <v>L0.5277</v>
      </c>
      <c r="B728" s="49" t="s">
        <v>492</v>
      </c>
      <c r="C728" s="49">
        <v>277</v>
      </c>
      <c r="D728" s="49">
        <v>1.5439202077686787E-2</v>
      </c>
      <c r="E728" s="49">
        <v>0.3529803454875946</v>
      </c>
      <c r="F728" s="49">
        <v>13.972966194152832</v>
      </c>
      <c r="G728" s="49">
        <v>86.027030944824219</v>
      </c>
    </row>
    <row r="729" spans="1:7">
      <c r="A729" t="str">
        <f t="shared" si="12"/>
        <v>L0.5278</v>
      </c>
      <c r="B729" s="49" t="s">
        <v>492</v>
      </c>
      <c r="C729" s="49">
        <v>278</v>
      </c>
      <c r="D729" s="49">
        <v>1.4829047024250031E-2</v>
      </c>
      <c r="E729" s="49">
        <v>0.33754116296768188</v>
      </c>
      <c r="F729" s="49">
        <v>13.816450119018555</v>
      </c>
      <c r="G729" s="49">
        <v>86.183547973632813</v>
      </c>
    </row>
    <row r="730" spans="1:7">
      <c r="A730" t="str">
        <f t="shared" si="12"/>
        <v>L0.5279</v>
      </c>
      <c r="B730" s="49" t="s">
        <v>492</v>
      </c>
      <c r="C730" s="49">
        <v>279</v>
      </c>
      <c r="D730" s="49">
        <v>1.4239801093935966E-2</v>
      </c>
      <c r="E730" s="49">
        <v>0.32271209359169006</v>
      </c>
      <c r="F730" s="49">
        <v>13.660358428955078</v>
      </c>
      <c r="G730" s="49">
        <v>86.339645385742188</v>
      </c>
    </row>
    <row r="731" spans="1:7">
      <c r="A731" t="str">
        <f t="shared" si="12"/>
        <v>L0.5280</v>
      </c>
      <c r="B731" s="49" t="s">
        <v>492</v>
      </c>
      <c r="C731" s="49">
        <v>280</v>
      </c>
      <c r="D731" s="49">
        <v>1.3672301545739174E-2</v>
      </c>
      <c r="E731" s="49">
        <v>0.30847230553627014</v>
      </c>
      <c r="F731" s="49">
        <v>13.504684448242188</v>
      </c>
      <c r="G731" s="49">
        <v>86.495315551757813</v>
      </c>
    </row>
    <row r="732" spans="1:7">
      <c r="A732" t="str">
        <f t="shared" si="12"/>
        <v>L0.5281</v>
      </c>
      <c r="B732" s="49" t="s">
        <v>492</v>
      </c>
      <c r="C732" s="49">
        <v>281</v>
      </c>
      <c r="D732" s="49">
        <v>1.3125348836183548E-2</v>
      </c>
      <c r="E732" s="49">
        <v>0.29480001330375671</v>
      </c>
      <c r="F732" s="49">
        <v>13.349427223205566</v>
      </c>
      <c r="G732" s="49">
        <v>86.65057373046875</v>
      </c>
    </row>
    <row r="733" spans="1:7">
      <c r="A733" t="str">
        <f t="shared" si="12"/>
        <v>L0.5282</v>
      </c>
      <c r="B733" s="49" t="s">
        <v>492</v>
      </c>
      <c r="C733" s="49">
        <v>282</v>
      </c>
      <c r="D733" s="49">
        <v>1.2098350562155247E-2</v>
      </c>
      <c r="E733" s="49">
        <v>0.28167465329170227</v>
      </c>
      <c r="F733" s="49">
        <v>13.194583892822266</v>
      </c>
      <c r="G733" s="49">
        <v>86.805419921875</v>
      </c>
    </row>
    <row r="734" spans="1:7">
      <c r="A734" t="str">
        <f t="shared" si="12"/>
        <v>L0.5283</v>
      </c>
      <c r="B734" s="49" t="s">
        <v>492</v>
      </c>
      <c r="C734" s="49">
        <v>283</v>
      </c>
      <c r="D734" s="49">
        <v>1.2590499594807625E-2</v>
      </c>
      <c r="E734" s="49">
        <v>0.2695763111114502</v>
      </c>
      <c r="F734" s="49">
        <v>13.040151596069336</v>
      </c>
      <c r="G734" s="49">
        <v>86.959846496582031</v>
      </c>
    </row>
    <row r="735" spans="1:7">
      <c r="A735" t="str">
        <f t="shared" si="12"/>
        <v>L0.5284</v>
      </c>
      <c r="B735" s="49" t="s">
        <v>492</v>
      </c>
      <c r="C735" s="49">
        <v>284</v>
      </c>
      <c r="D735" s="49">
        <v>1.1601749807596207E-2</v>
      </c>
      <c r="E735" s="49">
        <v>0.25698581337928772</v>
      </c>
      <c r="F735" s="49">
        <v>12.886131286621094</v>
      </c>
      <c r="G735" s="49">
        <v>87.113868713378906</v>
      </c>
    </row>
    <row r="736" spans="1:7">
      <c r="A736" t="str">
        <f t="shared" si="12"/>
        <v>L0.5285</v>
      </c>
      <c r="B736" s="49" t="s">
        <v>492</v>
      </c>
      <c r="C736" s="49">
        <v>285</v>
      </c>
      <c r="D736" s="49">
        <v>1.1130250990390778E-2</v>
      </c>
      <c r="E736" s="49">
        <v>0.24538405239582062</v>
      </c>
      <c r="F736" s="49">
        <v>12.732518196105957</v>
      </c>
      <c r="G736" s="49">
        <v>87.267478942871094</v>
      </c>
    </row>
    <row r="737" spans="1:7">
      <c r="A737" t="str">
        <f t="shared" si="12"/>
        <v>L0.5286</v>
      </c>
      <c r="B737" s="49" t="s">
        <v>492</v>
      </c>
      <c r="C737" s="49">
        <v>286</v>
      </c>
      <c r="D737" s="49">
        <v>1.067762915045023E-2</v>
      </c>
      <c r="E737" s="49">
        <v>0.23425379395484924</v>
      </c>
      <c r="F737" s="49">
        <v>12.579309463500977</v>
      </c>
      <c r="G737" s="49">
        <v>87.420692443847656</v>
      </c>
    </row>
    <row r="738" spans="1:7">
      <c r="A738" t="str">
        <f t="shared" si="12"/>
        <v>L0.5287</v>
      </c>
      <c r="B738" s="49" t="s">
        <v>492</v>
      </c>
      <c r="C738" s="49">
        <v>287</v>
      </c>
      <c r="D738" s="49">
        <v>1.024093572050333E-2</v>
      </c>
      <c r="E738" s="49">
        <v>0.22357617318630219</v>
      </c>
      <c r="F738" s="49">
        <v>12.426504135131836</v>
      </c>
      <c r="G738" s="49">
        <v>87.573493957519531</v>
      </c>
    </row>
    <row r="739" spans="1:7">
      <c r="A739" t="str">
        <f t="shared" si="12"/>
        <v>L0.5288</v>
      </c>
      <c r="B739" s="49" t="s">
        <v>492</v>
      </c>
      <c r="C739" s="49">
        <v>288</v>
      </c>
      <c r="D739" s="49">
        <v>9.821305051445961E-3</v>
      </c>
      <c r="E739" s="49">
        <v>0.21333523094654083</v>
      </c>
      <c r="F739" s="49">
        <v>12.274100303649902</v>
      </c>
      <c r="G739" s="49">
        <v>87.725898742675781</v>
      </c>
    </row>
    <row r="740" spans="1:7">
      <c r="A740" t="str">
        <f t="shared" si="12"/>
        <v>L0.5289</v>
      </c>
      <c r="B740" s="49" t="s">
        <v>492</v>
      </c>
      <c r="C740" s="49">
        <v>289</v>
      </c>
      <c r="D740" s="49">
        <v>9.4173494726419449E-3</v>
      </c>
      <c r="E740" s="49">
        <v>0.20351393520832062</v>
      </c>
      <c r="F740" s="49">
        <v>12.122096061706543</v>
      </c>
      <c r="G740" s="49">
        <v>87.877906799316406</v>
      </c>
    </row>
    <row r="741" spans="1:7">
      <c r="A741" t="str">
        <f t="shared" si="12"/>
        <v>L0.5290</v>
      </c>
      <c r="B741" s="49" t="s">
        <v>492</v>
      </c>
      <c r="C741" s="49">
        <v>290</v>
      </c>
      <c r="D741" s="49">
        <v>9.0286955237388611E-3</v>
      </c>
      <c r="E741" s="49">
        <v>0.19409658014774323</v>
      </c>
      <c r="F741" s="49">
        <v>11.970491409301758</v>
      </c>
      <c r="G741" s="49">
        <v>88.029510498046875</v>
      </c>
    </row>
    <row r="742" spans="1:7">
      <c r="A742" t="str">
        <f t="shared" si="12"/>
        <v>L0.5291</v>
      </c>
      <c r="B742" s="49" t="s">
        <v>492</v>
      </c>
      <c r="C742" s="49">
        <v>291</v>
      </c>
      <c r="D742" s="49">
        <v>8.6549846455454826E-3</v>
      </c>
      <c r="E742" s="49">
        <v>0.18506789207458496</v>
      </c>
      <c r="F742" s="49">
        <v>11.819281578063965</v>
      </c>
      <c r="G742" s="49">
        <v>88.180717468261719</v>
      </c>
    </row>
    <row r="743" spans="1:7">
      <c r="A743" t="str">
        <f t="shared" si="12"/>
        <v>L0.5292</v>
      </c>
      <c r="B743" s="49" t="s">
        <v>492</v>
      </c>
      <c r="C743" s="49">
        <v>292</v>
      </c>
      <c r="D743" s="49">
        <v>8.2963751628994942E-3</v>
      </c>
      <c r="E743" s="49">
        <v>0.17641289532184601</v>
      </c>
      <c r="F743" s="49">
        <v>11.668465614318848</v>
      </c>
      <c r="G743" s="49">
        <v>88.331535339355469</v>
      </c>
    </row>
    <row r="744" spans="1:7">
      <c r="A744" t="str">
        <f t="shared" si="12"/>
        <v>L0.5293</v>
      </c>
      <c r="B744" s="49" t="s">
        <v>492</v>
      </c>
      <c r="C744" s="49">
        <v>293</v>
      </c>
      <c r="D744" s="49">
        <v>7.9500097781419754E-3</v>
      </c>
      <c r="E744" s="49">
        <v>0.16811652481555939</v>
      </c>
      <c r="F744" s="49">
        <v>11.518043518066406</v>
      </c>
      <c r="G744" s="49">
        <v>88.481956481933594</v>
      </c>
    </row>
    <row r="745" spans="1:7">
      <c r="A745" t="str">
        <f t="shared" si="12"/>
        <v>L0.5294</v>
      </c>
      <c r="B745" s="49" t="s">
        <v>492</v>
      </c>
      <c r="C745" s="49">
        <v>294</v>
      </c>
      <c r="D745" s="49">
        <v>7.6185595244169235E-3</v>
      </c>
      <c r="E745" s="49">
        <v>0.16016651690006256</v>
      </c>
      <c r="F745" s="49">
        <v>11.368014335632324</v>
      </c>
      <c r="G745" s="49">
        <v>88.631988525390625</v>
      </c>
    </row>
    <row r="746" spans="1:7">
      <c r="A746" t="str">
        <f t="shared" si="12"/>
        <v>L0.5295</v>
      </c>
      <c r="B746" s="49" t="s">
        <v>492</v>
      </c>
      <c r="C746" s="49">
        <v>295</v>
      </c>
      <c r="D746" s="49">
        <v>7.2987144812941551E-3</v>
      </c>
      <c r="E746" s="49">
        <v>0.15254795551300049</v>
      </c>
      <c r="F746" s="49">
        <v>11.218374252319336</v>
      </c>
      <c r="G746" s="49">
        <v>88.781623840332031</v>
      </c>
    </row>
    <row r="747" spans="1:7">
      <c r="A747" t="str">
        <f t="shared" si="12"/>
        <v>L0.5296</v>
      </c>
      <c r="B747" s="49" t="s">
        <v>492</v>
      </c>
      <c r="C747" s="49">
        <v>296</v>
      </c>
      <c r="D747" s="49">
        <v>6.9921510294079781E-3</v>
      </c>
      <c r="E747" s="49">
        <v>0.14524924755096436</v>
      </c>
      <c r="F747" s="49">
        <v>11.069124221801758</v>
      </c>
      <c r="G747" s="49">
        <v>88.930877685546875</v>
      </c>
    </row>
    <row r="748" spans="1:7">
      <c r="A748" t="str">
        <f t="shared" si="12"/>
        <v>L0.5297</v>
      </c>
      <c r="B748" s="49" t="s">
        <v>492</v>
      </c>
      <c r="C748" s="49">
        <v>297</v>
      </c>
      <c r="D748" s="49">
        <v>6.6965846344828606E-3</v>
      </c>
      <c r="E748" s="49">
        <v>0.13825708627700806</v>
      </c>
      <c r="F748" s="49">
        <v>10.920263290405273</v>
      </c>
      <c r="G748" s="49">
        <v>89.079734802246094</v>
      </c>
    </row>
    <row r="749" spans="1:7">
      <c r="A749" t="str">
        <f t="shared" si="12"/>
        <v>L0.5298</v>
      </c>
      <c r="B749" s="49" t="s">
        <v>492</v>
      </c>
      <c r="C749" s="49">
        <v>298</v>
      </c>
      <c r="D749" s="49">
        <v>6.4132194966077805E-3</v>
      </c>
      <c r="E749" s="49">
        <v>0.13156050443649292</v>
      </c>
      <c r="F749" s="49">
        <v>10.771794319152832</v>
      </c>
      <c r="G749" s="49">
        <v>89.228202819824219</v>
      </c>
    </row>
    <row r="750" spans="1:7">
      <c r="A750" t="str">
        <f t="shared" si="12"/>
        <v>L0.5299</v>
      </c>
      <c r="B750" s="49" t="s">
        <v>492</v>
      </c>
      <c r="C750" s="49">
        <v>299</v>
      </c>
      <c r="D750" s="49">
        <v>6.1402851715683937E-3</v>
      </c>
      <c r="E750" s="49">
        <v>0.12514728307723999</v>
      </c>
      <c r="F750" s="49">
        <v>10.623712539672852</v>
      </c>
      <c r="G750" s="49">
        <v>89.376289367675781</v>
      </c>
    </row>
    <row r="751" spans="1:7">
      <c r="A751" t="str">
        <f t="shared" si="12"/>
        <v>L0.5300</v>
      </c>
      <c r="B751" s="49" t="s">
        <v>492</v>
      </c>
      <c r="C751" s="49">
        <v>300</v>
      </c>
      <c r="D751" s="49">
        <v>5.8785234577953815E-3</v>
      </c>
      <c r="E751" s="49">
        <v>0.11900699883699417</v>
      </c>
      <c r="F751" s="49">
        <v>10.476019859313965</v>
      </c>
      <c r="G751" s="49">
        <v>89.523979187011719</v>
      </c>
    </row>
    <row r="752" spans="1:7">
      <c r="A752" t="str">
        <f t="shared" si="12"/>
        <v>L0.5301</v>
      </c>
      <c r="B752" s="49" t="s">
        <v>492</v>
      </c>
      <c r="C752" s="49">
        <v>301</v>
      </c>
      <c r="D752" s="49">
        <v>5.6266775354743004E-3</v>
      </c>
      <c r="E752" s="49">
        <v>0.11312847584486008</v>
      </c>
      <c r="F752" s="49">
        <v>10.328718185424805</v>
      </c>
      <c r="G752" s="49">
        <v>89.671279907226563</v>
      </c>
    </row>
    <row r="753" spans="1:7">
      <c r="A753" t="str">
        <f t="shared" si="12"/>
        <v>L0.5302</v>
      </c>
      <c r="B753" s="49" t="s">
        <v>492</v>
      </c>
      <c r="C753" s="49">
        <v>302</v>
      </c>
      <c r="D753" s="49">
        <v>5.3840163163840771E-3</v>
      </c>
      <c r="E753" s="49">
        <v>0.1075017973780632</v>
      </c>
      <c r="F753" s="49">
        <v>10.181808471679688</v>
      </c>
      <c r="G753" s="49">
        <v>89.818191528320313</v>
      </c>
    </row>
    <row r="754" spans="1:7">
      <c r="A754" t="str">
        <f t="shared" si="12"/>
        <v>L0.5303</v>
      </c>
      <c r="B754" s="49" t="s">
        <v>492</v>
      </c>
      <c r="C754" s="49">
        <v>303</v>
      </c>
      <c r="D754" s="49">
        <v>5.1518124528229237E-3</v>
      </c>
      <c r="E754" s="49">
        <v>0.10211778432130814</v>
      </c>
      <c r="F754" s="49">
        <v>10.035290718078613</v>
      </c>
      <c r="G754" s="49">
        <v>89.964706420898438</v>
      </c>
    </row>
    <row r="755" spans="1:7">
      <c r="A755" t="str">
        <f t="shared" si="12"/>
        <v>L0.5304</v>
      </c>
      <c r="B755" s="49" t="s">
        <v>492</v>
      </c>
      <c r="C755" s="49">
        <v>304</v>
      </c>
      <c r="D755" s="49">
        <v>4.9273543991148472E-3</v>
      </c>
      <c r="E755" s="49">
        <v>9.6965968608856201E-2</v>
      </c>
      <c r="F755" s="49">
        <v>9.8891744613647461</v>
      </c>
      <c r="G755" s="49">
        <v>90.110824584960938</v>
      </c>
    </row>
    <row r="756" spans="1:7">
      <c r="A756" t="str">
        <f t="shared" si="12"/>
        <v>L0.5305</v>
      </c>
      <c r="B756" s="49" t="s">
        <v>492</v>
      </c>
      <c r="C756" s="49">
        <v>305</v>
      </c>
      <c r="D756" s="49">
        <v>4.7124428674578667E-3</v>
      </c>
      <c r="E756" s="49">
        <v>9.2038616538047791E-2</v>
      </c>
      <c r="F756" s="49">
        <v>9.7434597015380859</v>
      </c>
      <c r="G756" s="49">
        <v>90.256538391113281</v>
      </c>
    </row>
    <row r="757" spans="1:7">
      <c r="A757" t="str">
        <f t="shared" si="12"/>
        <v>L0.5306</v>
      </c>
      <c r="B757" s="49" t="s">
        <v>492</v>
      </c>
      <c r="C757" s="49">
        <v>306</v>
      </c>
      <c r="D757" s="49">
        <v>4.5058932155370712E-3</v>
      </c>
      <c r="E757" s="49">
        <v>8.7326176464557648E-2</v>
      </c>
      <c r="F757" s="49">
        <v>9.5981550216674805</v>
      </c>
      <c r="G757" s="49">
        <v>90.401847839355469</v>
      </c>
    </row>
    <row r="758" spans="1:7">
      <c r="A758" t="str">
        <f t="shared" si="12"/>
        <v>L0.5307</v>
      </c>
      <c r="B758" s="49" t="s">
        <v>492</v>
      </c>
      <c r="C758" s="49">
        <v>307</v>
      </c>
      <c r="D758" s="49">
        <v>4.3065324425697327E-3</v>
      </c>
      <c r="E758" s="49">
        <v>8.2820281386375427E-2</v>
      </c>
      <c r="F758" s="49">
        <v>9.4532670974731445</v>
      </c>
      <c r="G758" s="49">
        <v>90.546730041503906</v>
      </c>
    </row>
    <row r="759" spans="1:7">
      <c r="A759" t="str">
        <f t="shared" si="12"/>
        <v>L0.5308</v>
      </c>
      <c r="B759" s="49" t="s">
        <v>492</v>
      </c>
      <c r="C759" s="49">
        <v>308</v>
      </c>
      <c r="D759" s="49">
        <v>4.1151982732117176E-3</v>
      </c>
      <c r="E759" s="49">
        <v>7.8513748943805695E-2</v>
      </c>
      <c r="F759" s="49">
        <v>9.3088083267211914</v>
      </c>
      <c r="G759" s="49">
        <v>90.691192626953125</v>
      </c>
    </row>
    <row r="760" spans="1:7">
      <c r="A760" t="str">
        <f t="shared" si="12"/>
        <v>L0.5309</v>
      </c>
      <c r="B760" s="49" t="s">
        <v>492</v>
      </c>
      <c r="C760" s="49">
        <v>309</v>
      </c>
      <c r="D760" s="49">
        <v>3.931745421141386E-3</v>
      </c>
      <c r="E760" s="49">
        <v>7.4398547410964966E-2</v>
      </c>
      <c r="F760" s="49">
        <v>9.1647834777832031</v>
      </c>
      <c r="G760" s="49">
        <v>90.835212707519531</v>
      </c>
    </row>
    <row r="761" spans="1:7">
      <c r="A761" t="str">
        <f t="shared" si="12"/>
        <v>L0.5310</v>
      </c>
      <c r="B761" s="49" t="s">
        <v>492</v>
      </c>
      <c r="C761" s="49">
        <v>310</v>
      </c>
      <c r="D761" s="49">
        <v>3.7545394152402878E-3</v>
      </c>
      <c r="E761" s="49">
        <v>7.0466801524162292E-2</v>
      </c>
      <c r="F761" s="49">
        <v>9.0212202072143555</v>
      </c>
      <c r="G761" s="49">
        <v>90.978782653808594</v>
      </c>
    </row>
    <row r="762" spans="1:7">
      <c r="A762" t="str">
        <f t="shared" si="12"/>
        <v>L0.5311</v>
      </c>
      <c r="B762" s="49" t="s">
        <v>492</v>
      </c>
      <c r="C762" s="49">
        <v>311</v>
      </c>
      <c r="D762" s="49">
        <v>3.5839565098285675E-3</v>
      </c>
      <c r="E762" s="49">
        <v>6.6712267696857452E-2</v>
      </c>
      <c r="F762" s="49">
        <v>8.8781423568725586</v>
      </c>
      <c r="G762" s="49">
        <v>91.121856689453125</v>
      </c>
    </row>
    <row r="763" spans="1:7">
      <c r="A763" t="str">
        <f t="shared" si="12"/>
        <v>L0.5312</v>
      </c>
      <c r="B763" s="49" t="s">
        <v>492</v>
      </c>
      <c r="C763" s="49">
        <v>312</v>
      </c>
      <c r="D763" s="49">
        <v>3.4208882134407759E-3</v>
      </c>
      <c r="E763" s="49">
        <v>6.3128307461738586E-2</v>
      </c>
      <c r="F763" s="49">
        <v>8.7355794906616211</v>
      </c>
      <c r="G763" s="49">
        <v>91.264419555664063</v>
      </c>
    </row>
    <row r="764" spans="1:7">
      <c r="A764" t="str">
        <f t="shared" si="12"/>
        <v>L0.5313</v>
      </c>
      <c r="B764" s="49" t="s">
        <v>492</v>
      </c>
      <c r="C764" s="49">
        <v>313</v>
      </c>
      <c r="D764" s="49">
        <v>3.2637366093695164E-3</v>
      </c>
      <c r="E764" s="49">
        <v>5.9707418084144592E-2</v>
      </c>
      <c r="F764" s="49">
        <v>8.5935811996459961</v>
      </c>
      <c r="G764" s="49">
        <v>91.406417846679688</v>
      </c>
    </row>
    <row r="765" spans="1:7">
      <c r="A765" t="str">
        <f t="shared" si="12"/>
        <v>L0.5314</v>
      </c>
      <c r="B765" s="49" t="s">
        <v>492</v>
      </c>
      <c r="C765" s="49">
        <v>314</v>
      </c>
      <c r="D765" s="49">
        <v>3.1119161285459995E-3</v>
      </c>
      <c r="E765" s="49">
        <v>5.6443683803081512E-2</v>
      </c>
      <c r="F765" s="49">
        <v>8.45220947265625</v>
      </c>
      <c r="G765" s="49">
        <v>91.54779052734375</v>
      </c>
    </row>
    <row r="766" spans="1:7">
      <c r="A766" t="str">
        <f t="shared" si="12"/>
        <v>L0.5315</v>
      </c>
      <c r="B766" s="49" t="s">
        <v>492</v>
      </c>
      <c r="C766" s="49">
        <v>315</v>
      </c>
      <c r="D766" s="49">
        <v>2.9663520399481058E-3</v>
      </c>
      <c r="E766" s="49">
        <v>5.3331766277551651E-2</v>
      </c>
      <c r="F766" s="49">
        <v>8.3115663528442383</v>
      </c>
      <c r="G766" s="49">
        <v>91.688430786132813</v>
      </c>
    </row>
    <row r="767" spans="1:7">
      <c r="A767" t="str">
        <f t="shared" si="12"/>
        <v>L0.5316</v>
      </c>
      <c r="B767" s="49" t="s">
        <v>492</v>
      </c>
      <c r="C767" s="49">
        <v>316</v>
      </c>
      <c r="D767" s="49">
        <v>2.8268813621252775E-3</v>
      </c>
      <c r="E767" s="49">
        <v>5.0365414470434189E-2</v>
      </c>
      <c r="F767" s="49">
        <v>8.1717863082885742</v>
      </c>
      <c r="G767" s="49">
        <v>91.828216552734375</v>
      </c>
    </row>
    <row r="768" spans="1:7">
      <c r="A768" t="str">
        <f t="shared" si="12"/>
        <v>L0.5317</v>
      </c>
      <c r="B768" s="49" t="s">
        <v>492</v>
      </c>
      <c r="C768" s="49">
        <v>317</v>
      </c>
      <c r="D768" s="49">
        <v>2.692200243473053E-3</v>
      </c>
      <c r="E768" s="49">
        <v>4.7538533806800842E-2</v>
      </c>
      <c r="F768" s="49">
        <v>8.0330972671508789</v>
      </c>
      <c r="G768" s="49">
        <v>91.966903686523438</v>
      </c>
    </row>
    <row r="769" spans="1:7">
      <c r="A769" t="str">
        <f t="shared" si="12"/>
        <v>L0.5318</v>
      </c>
      <c r="B769" s="49" t="s">
        <v>492</v>
      </c>
      <c r="C769" s="49">
        <v>318</v>
      </c>
      <c r="D769" s="49">
        <v>2.5628672447055578E-3</v>
      </c>
      <c r="E769" s="49">
        <v>4.4846333563327789E-2</v>
      </c>
      <c r="F769" s="49">
        <v>7.8958711624145508</v>
      </c>
      <c r="G769" s="49">
        <v>92.1041259765625</v>
      </c>
    </row>
    <row r="770" spans="1:7">
      <c r="A770" t="str">
        <f t="shared" si="12"/>
        <v>L0.5319</v>
      </c>
      <c r="B770" s="49" t="s">
        <v>492</v>
      </c>
      <c r="C770" s="49">
        <v>319</v>
      </c>
      <c r="D770" s="49">
        <v>2.4385971482843161E-3</v>
      </c>
      <c r="E770" s="49">
        <v>4.2283467948436737E-2</v>
      </c>
      <c r="F770" s="49">
        <v>7.760767936706543</v>
      </c>
      <c r="G770" s="49">
        <v>92.239234924316406</v>
      </c>
    </row>
    <row r="771" spans="1:7">
      <c r="A771" t="str">
        <f t="shared" ref="A771:A834" si="13">CONCATENATE(B771,IF(C771&lt;10,CONCATENATE("00",C771),IF(C771&lt;100,CONCATENATE("0",C771),C771)))</f>
        <v>L0.5320</v>
      </c>
      <c r="B771" s="49" t="s">
        <v>492</v>
      </c>
      <c r="C771" s="49">
        <v>320</v>
      </c>
      <c r="D771" s="49">
        <v>2.3192653898149729E-3</v>
      </c>
      <c r="E771" s="49">
        <v>3.9844870567321777E-2</v>
      </c>
      <c r="F771" s="49">
        <v>7.6291089057922363</v>
      </c>
      <c r="G771" s="49">
        <v>92.370887756347656</v>
      </c>
    </row>
    <row r="772" spans="1:7">
      <c r="A772" t="str">
        <f t="shared" si="13"/>
        <v>L0.5321</v>
      </c>
      <c r="B772" s="49" t="s">
        <v>492</v>
      </c>
      <c r="C772" s="49">
        <v>321</v>
      </c>
      <c r="D772" s="49">
        <v>2.2046032827347517E-3</v>
      </c>
      <c r="E772" s="49">
        <v>3.7525605410337448E-2</v>
      </c>
      <c r="F772" s="49">
        <v>7.5039005279541016</v>
      </c>
      <c r="G772" s="49">
        <v>92.496101379394531</v>
      </c>
    </row>
    <row r="773" spans="1:7">
      <c r="A773" t="str">
        <f t="shared" si="13"/>
        <v>L0.5322</v>
      </c>
      <c r="B773" s="49" t="s">
        <v>492</v>
      </c>
      <c r="C773" s="49">
        <v>322</v>
      </c>
      <c r="D773" s="49">
        <v>2.0946003496646881E-3</v>
      </c>
      <c r="E773" s="49">
        <v>3.5321000963449478E-2</v>
      </c>
      <c r="F773" s="49">
        <v>7.3938393592834473</v>
      </c>
      <c r="G773" s="49">
        <v>92.606163024902344</v>
      </c>
    </row>
    <row r="774" spans="1:7">
      <c r="A774" t="str">
        <f t="shared" si="13"/>
        <v>L0.5323</v>
      </c>
      <c r="B774" s="49" t="s">
        <v>492</v>
      </c>
      <c r="C774" s="49">
        <v>323</v>
      </c>
      <c r="D774" s="49">
        <v>3.322640061378479E-2</v>
      </c>
      <c r="E774" s="49">
        <v>3.322640061378479E-2</v>
      </c>
      <c r="F774" s="49">
        <v>7.3212270736694336</v>
      </c>
      <c r="G774" s="49">
        <v>92.67877197265625</v>
      </c>
    </row>
    <row r="775" spans="1:7">
      <c r="A775" t="str">
        <f t="shared" si="13"/>
        <v>L0.5324</v>
      </c>
      <c r="B775" s="49" t="s">
        <v>492</v>
      </c>
      <c r="C775" s="49">
        <v>324</v>
      </c>
      <c r="D775" s="49">
        <v>0</v>
      </c>
      <c r="E775" s="49">
        <v>0</v>
      </c>
      <c r="F775" s="49">
        <v>0</v>
      </c>
      <c r="G775" s="49">
        <v>100</v>
      </c>
    </row>
    <row r="776" spans="1:7">
      <c r="A776" t="str">
        <f t="shared" si="13"/>
        <v>L1.0000</v>
      </c>
      <c r="B776" s="49" t="s">
        <v>493</v>
      </c>
      <c r="C776" s="49">
        <v>0</v>
      </c>
      <c r="D776" s="49">
        <v>5.7949099689722061E-2</v>
      </c>
      <c r="E776" s="49">
        <v>100</v>
      </c>
      <c r="F776" s="49">
        <v>100</v>
      </c>
      <c r="G776" s="49">
        <v>0</v>
      </c>
    </row>
    <row r="777" spans="1:7">
      <c r="A777" t="str">
        <f t="shared" si="13"/>
        <v>L1.0001</v>
      </c>
      <c r="B777" s="49" t="s">
        <v>493</v>
      </c>
      <c r="C777" s="49">
        <v>1</v>
      </c>
      <c r="D777" s="49">
        <v>6.476680189371109E-2</v>
      </c>
      <c r="E777" s="49">
        <v>99.942047119140625</v>
      </c>
      <c r="F777" s="49">
        <v>99.063606262207031</v>
      </c>
      <c r="G777" s="49">
        <v>0.93639367818832397</v>
      </c>
    </row>
    <row r="778" spans="1:7">
      <c r="A778" t="str">
        <f t="shared" si="13"/>
        <v>L1.0002</v>
      </c>
      <c r="B778" s="49" t="s">
        <v>493</v>
      </c>
      <c r="C778" s="49">
        <v>2</v>
      </c>
      <c r="D778" s="49">
        <v>7.2072997689247131E-2</v>
      </c>
      <c r="E778" s="49">
        <v>99.877281188964844</v>
      </c>
      <c r="F778" s="49">
        <v>98.127517700195313</v>
      </c>
      <c r="G778" s="49">
        <v>1.8724794387817383</v>
      </c>
    </row>
    <row r="779" spans="1:7">
      <c r="A779" t="str">
        <f t="shared" si="13"/>
        <v>L1.0003</v>
      </c>
      <c r="B779" s="49" t="s">
        <v>493</v>
      </c>
      <c r="C779" s="49">
        <v>3</v>
      </c>
      <c r="D779" s="49">
        <v>7.987309992313385E-2</v>
      </c>
      <c r="E779" s="49">
        <v>99.805213928222656</v>
      </c>
      <c r="F779" s="49">
        <v>97.198020935058594</v>
      </c>
      <c r="G779" s="49">
        <v>2.8019781112670898</v>
      </c>
    </row>
    <row r="780" spans="1:7">
      <c r="A780" t="str">
        <f t="shared" si="13"/>
        <v>L1.0004</v>
      </c>
      <c r="B780" s="49" t="s">
        <v>493</v>
      </c>
      <c r="C780" s="49">
        <v>4</v>
      </c>
      <c r="D780" s="49">
        <v>8.8172003626823425E-2</v>
      </c>
      <c r="E780" s="49">
        <v>99.725341796875</v>
      </c>
      <c r="F780" s="49">
        <v>96.275466918945313</v>
      </c>
      <c r="G780" s="49">
        <v>3.7245302200317383</v>
      </c>
    </row>
    <row r="781" spans="1:7">
      <c r="A781" t="str">
        <f t="shared" si="13"/>
        <v>L1.0005</v>
      </c>
      <c r="B781" s="49" t="s">
        <v>493</v>
      </c>
      <c r="C781" s="49">
        <v>5</v>
      </c>
      <c r="D781" s="49">
        <v>9.6970498561859131E-2</v>
      </c>
      <c r="E781" s="49">
        <v>99.637168884277344</v>
      </c>
      <c r="F781" s="49">
        <v>95.360221862792969</v>
      </c>
      <c r="G781" s="49">
        <v>4.6397762298583984</v>
      </c>
    </row>
    <row r="782" spans="1:7">
      <c r="A782" t="str">
        <f t="shared" si="13"/>
        <v>L1.0006</v>
      </c>
      <c r="B782" s="49" t="s">
        <v>493</v>
      </c>
      <c r="C782" s="49">
        <v>6</v>
      </c>
      <c r="D782" s="49">
        <v>0.10627370327711105</v>
      </c>
      <c r="E782" s="49">
        <v>99.540199279785156</v>
      </c>
      <c r="F782" s="49">
        <v>94.45263671875</v>
      </c>
      <c r="G782" s="49">
        <v>5.54736328125</v>
      </c>
    </row>
    <row r="783" spans="1:7">
      <c r="A783" t="str">
        <f t="shared" si="13"/>
        <v>L1.0007</v>
      </c>
      <c r="B783" s="49" t="s">
        <v>493</v>
      </c>
      <c r="C783" s="49">
        <v>7</v>
      </c>
      <c r="D783" s="49">
        <v>0.11637499928474426</v>
      </c>
      <c r="E783" s="49">
        <v>99.433921813964844</v>
      </c>
      <c r="F783" s="49">
        <v>93.553054809570313</v>
      </c>
      <c r="G783" s="49">
        <v>6.4469480514526367</v>
      </c>
    </row>
    <row r="784" spans="1:7">
      <c r="A784" t="str">
        <f t="shared" si="13"/>
        <v>L1.0008</v>
      </c>
      <c r="B784" s="49" t="s">
        <v>493</v>
      </c>
      <c r="C784" s="49">
        <v>8</v>
      </c>
      <c r="D784" s="49">
        <v>0.12607279419898987</v>
      </c>
      <c r="E784" s="49">
        <v>99.317543029785156</v>
      </c>
      <c r="F784" s="49">
        <v>92.66180419921875</v>
      </c>
      <c r="G784" s="49">
        <v>7.3381948471069336</v>
      </c>
    </row>
    <row r="785" spans="1:7">
      <c r="A785" t="str">
        <f t="shared" si="13"/>
        <v>L1.0009</v>
      </c>
      <c r="B785" s="49" t="s">
        <v>493</v>
      </c>
      <c r="C785" s="49">
        <v>9</v>
      </c>
      <c r="D785" s="49">
        <v>0.13716219365596771</v>
      </c>
      <c r="E785" s="49">
        <v>99.191474914550781</v>
      </c>
      <c r="F785" s="49">
        <v>91.779220581054688</v>
      </c>
      <c r="G785" s="49">
        <v>8.2207784652709961</v>
      </c>
    </row>
    <row r="786" spans="1:7">
      <c r="A786" t="str">
        <f t="shared" si="13"/>
        <v>L1.0010</v>
      </c>
      <c r="B786" s="49" t="s">
        <v>493</v>
      </c>
      <c r="C786" s="49">
        <v>10</v>
      </c>
      <c r="D786" s="49">
        <v>0.14843469858169556</v>
      </c>
      <c r="E786" s="49">
        <v>99.054313659667969</v>
      </c>
      <c r="F786" s="49">
        <v>90.905616760253906</v>
      </c>
      <c r="G786" s="49">
        <v>9.0943822860717773</v>
      </c>
    </row>
    <row r="787" spans="1:7">
      <c r="A787" t="str">
        <f t="shared" si="13"/>
        <v>L1.0011</v>
      </c>
      <c r="B787" s="49" t="s">
        <v>493</v>
      </c>
      <c r="C787" s="49">
        <v>11</v>
      </c>
      <c r="D787" s="49">
        <v>0.16017909348011017</v>
      </c>
      <c r="E787" s="49">
        <v>98.905876159667969</v>
      </c>
      <c r="F787" s="49">
        <v>90.041297912597656</v>
      </c>
      <c r="G787" s="49">
        <v>9.958704948425293</v>
      </c>
    </row>
    <row r="788" spans="1:7">
      <c r="A788" t="str">
        <f t="shared" si="13"/>
        <v>L1.0012</v>
      </c>
      <c r="B788" s="49" t="s">
        <v>493</v>
      </c>
      <c r="C788" s="49">
        <v>12</v>
      </c>
      <c r="D788" s="49">
        <v>0.17238520085811615</v>
      </c>
      <c r="E788" s="49">
        <v>98.745697021484375</v>
      </c>
      <c r="F788" s="49">
        <v>89.186546325683594</v>
      </c>
      <c r="G788" s="49">
        <v>10.813456535339355</v>
      </c>
    </row>
    <row r="789" spans="1:7">
      <c r="A789" t="str">
        <f t="shared" si="13"/>
        <v>L1.0013</v>
      </c>
      <c r="B789" s="49" t="s">
        <v>493</v>
      </c>
      <c r="C789" s="49">
        <v>13</v>
      </c>
      <c r="D789" s="49">
        <v>0.18503759801387787</v>
      </c>
      <c r="E789" s="49">
        <v>98.573310852050781</v>
      </c>
      <c r="F789" s="49">
        <v>88.341636657714844</v>
      </c>
      <c r="G789" s="49">
        <v>11.658361434936523</v>
      </c>
    </row>
    <row r="790" spans="1:7">
      <c r="A790" t="str">
        <f t="shared" si="13"/>
        <v>L1.0014</v>
      </c>
      <c r="B790" s="49" t="s">
        <v>493</v>
      </c>
      <c r="C790" s="49">
        <v>14</v>
      </c>
      <c r="D790" s="49">
        <v>0.19812299311161041</v>
      </c>
      <c r="E790" s="49">
        <v>98.388275146484375</v>
      </c>
      <c r="F790" s="49">
        <v>87.506843566894531</v>
      </c>
      <c r="G790" s="49">
        <v>12.493158340454102</v>
      </c>
    </row>
    <row r="791" spans="1:7">
      <c r="A791" t="str">
        <f t="shared" si="13"/>
        <v>L1.0015</v>
      </c>
      <c r="B791" s="49" t="s">
        <v>493</v>
      </c>
      <c r="C791" s="49">
        <v>15</v>
      </c>
      <c r="D791" s="49">
        <v>0.21161940693855286</v>
      </c>
      <c r="E791" s="49">
        <v>98.190155029296875</v>
      </c>
      <c r="F791" s="49">
        <v>86.682395935058594</v>
      </c>
      <c r="G791" s="49">
        <v>13.317601203918457</v>
      </c>
    </row>
    <row r="792" spans="1:7">
      <c r="A792" t="str">
        <f t="shared" si="13"/>
        <v>L1.0016</v>
      </c>
      <c r="B792" s="49" t="s">
        <v>493</v>
      </c>
      <c r="C792" s="49">
        <v>16</v>
      </c>
      <c r="D792" s="49">
        <v>0.22550870478153229</v>
      </c>
      <c r="E792" s="49">
        <v>97.978530883789063</v>
      </c>
      <c r="F792" s="49">
        <v>85.868537902832031</v>
      </c>
      <c r="G792" s="49">
        <v>14.131460189819336</v>
      </c>
    </row>
    <row r="793" spans="1:7">
      <c r="A793" t="str">
        <f t="shared" si="13"/>
        <v>L1.0017</v>
      </c>
      <c r="B793" s="49" t="s">
        <v>493</v>
      </c>
      <c r="C793" s="49">
        <v>17</v>
      </c>
      <c r="D793" s="49">
        <v>0.23976990580558777</v>
      </c>
      <c r="E793" s="49">
        <v>97.753021240234375</v>
      </c>
      <c r="F793" s="49">
        <v>85.065483093261719</v>
      </c>
      <c r="G793" s="49">
        <v>14.934520721435547</v>
      </c>
    </row>
    <row r="794" spans="1:7">
      <c r="A794" t="str">
        <f t="shared" si="13"/>
        <v>L1.0018</v>
      </c>
      <c r="B794" s="49" t="s">
        <v>493</v>
      </c>
      <c r="C794" s="49">
        <v>18</v>
      </c>
      <c r="D794" s="49">
        <v>0.25438028573989868</v>
      </c>
      <c r="E794" s="49">
        <v>97.513252258300781</v>
      </c>
      <c r="F794" s="49">
        <v>84.273414611816406</v>
      </c>
      <c r="G794" s="49">
        <v>15.726587295532227</v>
      </c>
    </row>
    <row r="795" spans="1:7">
      <c r="A795" t="str">
        <f t="shared" si="13"/>
        <v>L1.0019</v>
      </c>
      <c r="B795" s="49" t="s">
        <v>493</v>
      </c>
      <c r="C795" s="49">
        <v>19</v>
      </c>
      <c r="D795" s="49">
        <v>0.26930999755859375</v>
      </c>
      <c r="E795" s="49">
        <v>97.258872985839844</v>
      </c>
      <c r="F795" s="49">
        <v>83.492523193359375</v>
      </c>
      <c r="G795" s="49">
        <v>16.507478713989258</v>
      </c>
    </row>
    <row r="796" spans="1:7">
      <c r="A796" t="str">
        <f t="shared" si="13"/>
        <v>L1.0020</v>
      </c>
      <c r="B796" s="49" t="s">
        <v>493</v>
      </c>
      <c r="C796" s="49">
        <v>20</v>
      </c>
      <c r="D796" s="49">
        <v>0.28453728556632996</v>
      </c>
      <c r="E796" s="49">
        <v>96.98956298828125</v>
      </c>
      <c r="F796" s="49">
        <v>82.722969055175781</v>
      </c>
      <c r="G796" s="49">
        <v>17.277032852172852</v>
      </c>
    </row>
    <row r="797" spans="1:7">
      <c r="A797" t="str">
        <f t="shared" si="13"/>
        <v>L1.0021</v>
      </c>
      <c r="B797" s="49" t="s">
        <v>493</v>
      </c>
      <c r="C797" s="49">
        <v>21</v>
      </c>
      <c r="D797" s="49">
        <v>0.3000296950340271</v>
      </c>
      <c r="E797" s="49">
        <v>96.705024719238281</v>
      </c>
      <c r="F797" s="49">
        <v>81.964889526367188</v>
      </c>
      <c r="G797" s="49">
        <v>18.035106658935547</v>
      </c>
    </row>
    <row r="798" spans="1:7">
      <c r="A798" t="str">
        <f t="shared" si="13"/>
        <v>L1.0022</v>
      </c>
      <c r="B798" s="49" t="s">
        <v>493</v>
      </c>
      <c r="C798" s="49">
        <v>22</v>
      </c>
      <c r="D798" s="49">
        <v>0.31576061248779297</v>
      </c>
      <c r="E798" s="49">
        <v>96.404998779296875</v>
      </c>
      <c r="F798" s="49">
        <v>81.218429565429688</v>
      </c>
      <c r="G798" s="49">
        <v>18.781574249267578</v>
      </c>
    </row>
    <row r="799" spans="1:7">
      <c r="A799" t="str">
        <f t="shared" si="13"/>
        <v>L1.0023</v>
      </c>
      <c r="B799" s="49" t="s">
        <v>493</v>
      </c>
      <c r="C799" s="49">
        <v>23</v>
      </c>
      <c r="D799" s="49">
        <v>0.3316974937915802</v>
      </c>
      <c r="E799" s="49">
        <v>96.0892333984375</v>
      </c>
      <c r="F799" s="49">
        <v>80.483673095703125</v>
      </c>
      <c r="G799" s="49">
        <v>19.516323089599609</v>
      </c>
    </row>
    <row r="800" spans="1:7">
      <c r="A800" t="str">
        <f t="shared" si="13"/>
        <v>L1.0024</v>
      </c>
      <c r="B800" s="49" t="s">
        <v>493</v>
      </c>
      <c r="C800" s="49">
        <v>24</v>
      </c>
      <c r="D800" s="49">
        <v>0.3478069007396698</v>
      </c>
      <c r="E800" s="49">
        <v>95.757537841796875</v>
      </c>
      <c r="F800" s="49">
        <v>79.760734558105469</v>
      </c>
      <c r="G800" s="49">
        <v>20.239265441894531</v>
      </c>
    </row>
    <row r="801" spans="1:7">
      <c r="A801" t="str">
        <f t="shared" si="13"/>
        <v>L1.0025</v>
      </c>
      <c r="B801" s="49" t="s">
        <v>493</v>
      </c>
      <c r="C801" s="49">
        <v>25</v>
      </c>
      <c r="D801" s="49">
        <v>0.36405470967292786</v>
      </c>
      <c r="E801" s="49">
        <v>95.40972900390625</v>
      </c>
      <c r="F801" s="49">
        <v>79.049674987792969</v>
      </c>
      <c r="G801" s="49">
        <v>20.950328826904297</v>
      </c>
    </row>
    <row r="802" spans="1:7">
      <c r="A802" t="str">
        <f t="shared" si="13"/>
        <v>L1.0026</v>
      </c>
      <c r="B802" s="49" t="s">
        <v>493</v>
      </c>
      <c r="C802" s="49">
        <v>26</v>
      </c>
      <c r="D802" s="49">
        <v>0.38040930032730103</v>
      </c>
      <c r="E802" s="49">
        <v>95.045677185058594</v>
      </c>
      <c r="F802" s="49">
        <v>78.350540161132813</v>
      </c>
      <c r="G802" s="49">
        <v>21.649457931518555</v>
      </c>
    </row>
    <row r="803" spans="1:7">
      <c r="A803" t="str">
        <f t="shared" si="13"/>
        <v>L1.0027</v>
      </c>
      <c r="B803" s="49" t="s">
        <v>493</v>
      </c>
      <c r="C803" s="49">
        <v>27</v>
      </c>
      <c r="D803" s="49">
        <v>0.39683049917221069</v>
      </c>
      <c r="E803" s="49">
        <v>94.665267944335938</v>
      </c>
      <c r="F803" s="49">
        <v>77.663383483886719</v>
      </c>
      <c r="G803" s="49">
        <v>22.336620330810547</v>
      </c>
    </row>
    <row r="804" spans="1:7">
      <c r="A804" t="str">
        <f t="shared" si="13"/>
        <v>L1.0028</v>
      </c>
      <c r="B804" s="49" t="s">
        <v>493</v>
      </c>
      <c r="C804" s="49">
        <v>28</v>
      </c>
      <c r="D804" s="49">
        <v>0.41328808665275574</v>
      </c>
      <c r="E804" s="49">
        <v>94.268440246582031</v>
      </c>
      <c r="F804" s="49">
        <v>76.988204956054688</v>
      </c>
      <c r="G804" s="49">
        <v>23.01179313659668</v>
      </c>
    </row>
    <row r="805" spans="1:7">
      <c r="A805" t="str">
        <f t="shared" si="13"/>
        <v>L1.0029</v>
      </c>
      <c r="B805" s="49" t="s">
        <v>493</v>
      </c>
      <c r="C805" s="49">
        <v>29</v>
      </c>
      <c r="D805" s="49">
        <v>0.42973810434341431</v>
      </c>
      <c r="E805" s="49">
        <v>93.855148315429688</v>
      </c>
      <c r="F805" s="49">
        <v>76.325019836425781</v>
      </c>
      <c r="G805" s="49">
        <v>23.674980163574219</v>
      </c>
    </row>
    <row r="806" spans="1:7">
      <c r="A806" t="str">
        <f t="shared" si="13"/>
        <v>L1.0030</v>
      </c>
      <c r="B806" s="49" t="s">
        <v>493</v>
      </c>
      <c r="C806" s="49">
        <v>30</v>
      </c>
      <c r="D806" s="49">
        <v>0.44614881277084351</v>
      </c>
      <c r="E806" s="49">
        <v>93.425407409667969</v>
      </c>
      <c r="F806" s="49">
        <v>75.673797607421875</v>
      </c>
      <c r="G806" s="49">
        <v>24.326198577880859</v>
      </c>
    </row>
    <row r="807" spans="1:7">
      <c r="A807" t="str">
        <f t="shared" si="13"/>
        <v>L1.0031</v>
      </c>
      <c r="B807" s="49" t="s">
        <v>493</v>
      </c>
      <c r="C807" s="49">
        <v>31</v>
      </c>
      <c r="D807" s="49">
        <v>0.46247771382331848</v>
      </c>
      <c r="E807" s="49">
        <v>92.979263305664063</v>
      </c>
      <c r="F807" s="49">
        <v>75.034515380859375</v>
      </c>
      <c r="G807" s="49">
        <v>24.965488433837891</v>
      </c>
    </row>
    <row r="808" spans="1:7">
      <c r="A808" t="str">
        <f t="shared" si="13"/>
        <v>L1.0032</v>
      </c>
      <c r="B808" s="49" t="s">
        <v>493</v>
      </c>
      <c r="C808" s="49">
        <v>32</v>
      </c>
      <c r="D808" s="49">
        <v>0.47868919372558594</v>
      </c>
      <c r="E808" s="49">
        <v>92.51678466796875</v>
      </c>
      <c r="F808" s="49">
        <v>74.407096862792969</v>
      </c>
      <c r="G808" s="49">
        <v>25.592901229858398</v>
      </c>
    </row>
    <row r="809" spans="1:7">
      <c r="A809" t="str">
        <f t="shared" si="13"/>
        <v>L1.0033</v>
      </c>
      <c r="B809" s="49" t="s">
        <v>493</v>
      </c>
      <c r="C809" s="49">
        <v>33</v>
      </c>
      <c r="D809" s="49">
        <v>0.49474430084228516</v>
      </c>
      <c r="E809" s="49">
        <v>92.038093566894531</v>
      </c>
      <c r="F809" s="49">
        <v>73.791488647460938</v>
      </c>
      <c r="G809" s="49">
        <v>26.208511352539063</v>
      </c>
    </row>
    <row r="810" spans="1:7">
      <c r="A810" t="str">
        <f t="shared" si="13"/>
        <v>L1.0034</v>
      </c>
      <c r="B810" s="49" t="s">
        <v>493</v>
      </c>
      <c r="C810" s="49">
        <v>34</v>
      </c>
      <c r="D810" s="49">
        <v>0.51060390472412109</v>
      </c>
      <c r="E810" s="49">
        <v>91.543350219726563</v>
      </c>
      <c r="F810" s="49">
        <v>73.187591552734375</v>
      </c>
      <c r="G810" s="49">
        <v>26.812408447265625</v>
      </c>
    </row>
    <row r="811" spans="1:7">
      <c r="A811" t="str">
        <f t="shared" si="13"/>
        <v>L1.0035</v>
      </c>
      <c r="B811" s="49" t="s">
        <v>493</v>
      </c>
      <c r="C811" s="49">
        <v>35</v>
      </c>
      <c r="D811" s="49">
        <v>0.52622991800308228</v>
      </c>
      <c r="E811" s="49">
        <v>91.032745361328125</v>
      </c>
      <c r="F811" s="49">
        <v>72.595298767089844</v>
      </c>
      <c r="G811" s="49">
        <v>27.404703140258789</v>
      </c>
    </row>
    <row r="812" spans="1:7">
      <c r="A812" t="str">
        <f t="shared" si="13"/>
        <v>L1.0036</v>
      </c>
      <c r="B812" s="49" t="s">
        <v>493</v>
      </c>
      <c r="C812" s="49">
        <v>36</v>
      </c>
      <c r="D812" s="49">
        <v>0.54158502817153931</v>
      </c>
      <c r="E812" s="49">
        <v>90.506515502929688</v>
      </c>
      <c r="F812" s="49">
        <v>72.014480590820313</v>
      </c>
      <c r="G812" s="49">
        <v>27.98552131652832</v>
      </c>
    </row>
    <row r="813" spans="1:7">
      <c r="A813" t="str">
        <f t="shared" si="13"/>
        <v>L1.0037</v>
      </c>
      <c r="B813" s="49" t="s">
        <v>493</v>
      </c>
      <c r="C813" s="49">
        <v>37</v>
      </c>
      <c r="D813" s="49">
        <v>0.55663007497787476</v>
      </c>
      <c r="E813" s="49">
        <v>89.964935302734375</v>
      </c>
      <c r="F813" s="49">
        <v>71.444992065429688</v>
      </c>
      <c r="G813" s="49">
        <v>28.55500602722168</v>
      </c>
    </row>
    <row r="814" spans="1:7">
      <c r="A814" t="str">
        <f t="shared" si="13"/>
        <v>L1.0038</v>
      </c>
      <c r="B814" s="49" t="s">
        <v>493</v>
      </c>
      <c r="C814" s="49">
        <v>38</v>
      </c>
      <c r="D814" s="49">
        <v>0.57132911682128906</v>
      </c>
      <c r="E814" s="49">
        <v>89.408302307128906</v>
      </c>
      <c r="F814" s="49">
        <v>70.886672973632813</v>
      </c>
      <c r="G814" s="49">
        <v>29.113325119018555</v>
      </c>
    </row>
    <row r="815" spans="1:7">
      <c r="A815" t="str">
        <f t="shared" si="13"/>
        <v>L1.0039</v>
      </c>
      <c r="B815" s="49" t="s">
        <v>493</v>
      </c>
      <c r="C815" s="49">
        <v>39</v>
      </c>
      <c r="D815" s="49">
        <v>0.58564192056655884</v>
      </c>
      <c r="E815" s="49">
        <v>88.83697509765625</v>
      </c>
      <c r="F815" s="49">
        <v>70.339347839355469</v>
      </c>
      <c r="G815" s="49">
        <v>29.660652160644531</v>
      </c>
    </row>
    <row r="816" spans="1:7">
      <c r="A816" t="str">
        <f t="shared" si="13"/>
        <v>L1.0040</v>
      </c>
      <c r="B816" s="49" t="s">
        <v>493</v>
      </c>
      <c r="C816" s="49">
        <v>40</v>
      </c>
      <c r="D816" s="49">
        <v>0.59953969717025757</v>
      </c>
      <c r="E816" s="49">
        <v>88.251327514648438</v>
      </c>
      <c r="F816" s="49">
        <v>69.802810668945313</v>
      </c>
      <c r="G816" s="49">
        <v>30.197193145751953</v>
      </c>
    </row>
    <row r="817" spans="1:7">
      <c r="A817" t="str">
        <f t="shared" si="13"/>
        <v>L1.0041</v>
      </c>
      <c r="B817" s="49" t="s">
        <v>493</v>
      </c>
      <c r="C817" s="49">
        <v>41</v>
      </c>
      <c r="D817" s="49">
        <v>0.61297988891601563</v>
      </c>
      <c r="E817" s="49">
        <v>87.65179443359375</v>
      </c>
      <c r="F817" s="49">
        <v>69.276840209960938</v>
      </c>
      <c r="G817" s="49">
        <v>30.723161697387695</v>
      </c>
    </row>
    <row r="818" spans="1:7">
      <c r="A818" t="str">
        <f t="shared" si="13"/>
        <v>L1.0042</v>
      </c>
      <c r="B818" s="49" t="s">
        <v>493</v>
      </c>
      <c r="C818" s="49">
        <v>42</v>
      </c>
      <c r="D818" s="49">
        <v>0.6259307861328125</v>
      </c>
      <c r="E818" s="49">
        <v>87.038810729980469</v>
      </c>
      <c r="F818" s="49">
        <v>68.761207580566406</v>
      </c>
      <c r="G818" s="49">
        <v>31.238794326782227</v>
      </c>
    </row>
    <row r="819" spans="1:7">
      <c r="A819" t="str">
        <f t="shared" si="13"/>
        <v>L1.0043</v>
      </c>
      <c r="B819" s="49" t="s">
        <v>493</v>
      </c>
      <c r="C819" s="49">
        <v>43</v>
      </c>
      <c r="D819" s="49">
        <v>0.63836187124252319</v>
      </c>
      <c r="E819" s="49">
        <v>86.412879943847656</v>
      </c>
      <c r="F819" s="49">
        <v>68.255653381347656</v>
      </c>
      <c r="G819" s="49">
        <v>31.744344711303711</v>
      </c>
    </row>
    <row r="820" spans="1:7">
      <c r="A820" t="str">
        <f t="shared" si="13"/>
        <v>L1.0044</v>
      </c>
      <c r="B820" s="49" t="s">
        <v>493</v>
      </c>
      <c r="C820" s="49">
        <v>44</v>
      </c>
      <c r="D820" s="49">
        <v>0.65023809671401978</v>
      </c>
      <c r="E820" s="49">
        <v>85.774520874023438</v>
      </c>
      <c r="F820" s="49">
        <v>67.759918212890625</v>
      </c>
      <c r="G820" s="49">
        <v>32.240085601806641</v>
      </c>
    </row>
    <row r="821" spans="1:7">
      <c r="A821" t="str">
        <f t="shared" si="13"/>
        <v>L1.0045</v>
      </c>
      <c r="B821" s="49" t="s">
        <v>493</v>
      </c>
      <c r="C821" s="49">
        <v>45</v>
      </c>
      <c r="D821" s="49">
        <v>0.66153240203857422</v>
      </c>
      <c r="E821" s="49">
        <v>85.124282836914063</v>
      </c>
      <c r="F821" s="49">
        <v>67.273696899414063</v>
      </c>
      <c r="G821" s="49">
        <v>32.726306915283203</v>
      </c>
    </row>
    <row r="822" spans="1:7">
      <c r="A822" t="str">
        <f t="shared" si="13"/>
        <v>L1.0046</v>
      </c>
      <c r="B822" s="49" t="s">
        <v>493</v>
      </c>
      <c r="C822" s="49">
        <v>46</v>
      </c>
      <c r="D822" s="49">
        <v>0.67220878601074219</v>
      </c>
      <c r="E822" s="49">
        <v>84.462745666503906</v>
      </c>
      <c r="F822" s="49">
        <v>66.796684265136719</v>
      </c>
      <c r="G822" s="49">
        <v>33.203319549560547</v>
      </c>
    </row>
    <row r="823" spans="1:7">
      <c r="A823" t="str">
        <f t="shared" si="13"/>
        <v>L1.0047</v>
      </c>
      <c r="B823" s="49" t="s">
        <v>493</v>
      </c>
      <c r="C823" s="49">
        <v>47</v>
      </c>
      <c r="D823" s="49">
        <v>0.68224811553955078</v>
      </c>
      <c r="E823" s="49">
        <v>83.790542602539063</v>
      </c>
      <c r="F823" s="49">
        <v>66.328544616699219</v>
      </c>
      <c r="G823" s="49">
        <v>33.671455383300781</v>
      </c>
    </row>
    <row r="824" spans="1:7">
      <c r="A824" t="str">
        <f t="shared" si="13"/>
        <v>L1.0048</v>
      </c>
      <c r="B824" s="49" t="s">
        <v>493</v>
      </c>
      <c r="C824" s="49">
        <v>48</v>
      </c>
      <c r="D824" s="49">
        <v>0.69161891937255859</v>
      </c>
      <c r="E824" s="49">
        <v>83.108291625976563</v>
      </c>
      <c r="F824" s="49">
        <v>65.868942260742188</v>
      </c>
      <c r="G824" s="49">
        <v>34.131057739257813</v>
      </c>
    </row>
    <row r="825" spans="1:7">
      <c r="A825" t="str">
        <f t="shared" si="13"/>
        <v>L1.0049</v>
      </c>
      <c r="B825" s="49" t="s">
        <v>493</v>
      </c>
      <c r="C825" s="49">
        <v>49</v>
      </c>
      <c r="D825" s="49">
        <v>0.70029729604721069</v>
      </c>
      <c r="E825" s="49">
        <v>82.416671752929688</v>
      </c>
      <c r="F825" s="49">
        <v>65.417495727539063</v>
      </c>
      <c r="G825" s="49">
        <v>34.582500457763672</v>
      </c>
    </row>
    <row r="826" spans="1:7">
      <c r="A826" t="str">
        <f t="shared" si="13"/>
        <v>L1.0050</v>
      </c>
      <c r="B826" s="49" t="s">
        <v>493</v>
      </c>
      <c r="C826" s="49">
        <v>50</v>
      </c>
      <c r="D826" s="49">
        <v>0.70826148986816406</v>
      </c>
      <c r="E826" s="49">
        <v>81.716377258300781</v>
      </c>
      <c r="F826" s="49">
        <v>64.973831176757813</v>
      </c>
      <c r="G826" s="49">
        <v>35.026165008544922</v>
      </c>
    </row>
    <row r="827" spans="1:7">
      <c r="A827" t="str">
        <f t="shared" si="13"/>
        <v>L1.0051</v>
      </c>
      <c r="B827" s="49" t="s">
        <v>493</v>
      </c>
      <c r="C827" s="49">
        <v>51</v>
      </c>
      <c r="D827" s="49">
        <v>0.71549129486083984</v>
      </c>
      <c r="E827" s="49">
        <v>81.00811767578125</v>
      </c>
      <c r="F827" s="49">
        <v>64.53753662109375</v>
      </c>
      <c r="G827" s="49">
        <v>35.462467193603516</v>
      </c>
    </row>
    <row r="828" spans="1:7">
      <c r="A828" t="str">
        <f t="shared" si="13"/>
        <v>L1.0052</v>
      </c>
      <c r="B828" s="49" t="s">
        <v>493</v>
      </c>
      <c r="C828" s="49">
        <v>52</v>
      </c>
      <c r="D828" s="49">
        <v>0.72196489572525024</v>
      </c>
      <c r="E828" s="49">
        <v>80.292625427246094</v>
      </c>
      <c r="F828" s="49">
        <v>64.108177185058594</v>
      </c>
      <c r="G828" s="49">
        <v>35.891822814941406</v>
      </c>
    </row>
    <row r="829" spans="1:7">
      <c r="A829" t="str">
        <f t="shared" si="13"/>
        <v>L1.0053</v>
      </c>
      <c r="B829" s="49" t="s">
        <v>493</v>
      </c>
      <c r="C829" s="49">
        <v>53</v>
      </c>
      <c r="D829" s="49">
        <v>0.72766780853271484</v>
      </c>
      <c r="E829" s="49">
        <v>79.570655822753906</v>
      </c>
      <c r="F829" s="49">
        <v>63.685306549072266</v>
      </c>
      <c r="G829" s="49">
        <v>36.314693450927734</v>
      </c>
    </row>
    <row r="830" spans="1:7">
      <c r="A830" t="str">
        <f t="shared" si="13"/>
        <v>L1.0054</v>
      </c>
      <c r="B830" s="49" t="s">
        <v>493</v>
      </c>
      <c r="C830" s="49">
        <v>54</v>
      </c>
      <c r="D830" s="49">
        <v>0.73258489370346069</v>
      </c>
      <c r="E830" s="49">
        <v>78.842987060546875</v>
      </c>
      <c r="F830" s="49">
        <v>63.268466949462891</v>
      </c>
      <c r="G830" s="49">
        <v>36.731533050537109</v>
      </c>
    </row>
    <row r="831" spans="1:7">
      <c r="A831" t="str">
        <f t="shared" si="13"/>
        <v>L1.0055</v>
      </c>
      <c r="B831" s="49" t="s">
        <v>493</v>
      </c>
      <c r="C831" s="49">
        <v>55</v>
      </c>
      <c r="D831" s="49">
        <v>0.73670202493667603</v>
      </c>
      <c r="E831" s="49">
        <v>78.110404968261719</v>
      </c>
      <c r="F831" s="49">
        <v>62.857162475585938</v>
      </c>
      <c r="G831" s="49">
        <v>37.142837524414063</v>
      </c>
    </row>
    <row r="832" spans="1:7">
      <c r="A832" t="str">
        <f t="shared" si="13"/>
        <v>L1.0056</v>
      </c>
      <c r="B832" s="49" t="s">
        <v>493</v>
      </c>
      <c r="C832" s="49">
        <v>56</v>
      </c>
      <c r="D832" s="49">
        <v>0.74000930786132813</v>
      </c>
      <c r="E832" s="49">
        <v>77.373703002929688</v>
      </c>
      <c r="F832" s="49">
        <v>62.450885772705078</v>
      </c>
      <c r="G832" s="49">
        <v>37.549114227294922</v>
      </c>
    </row>
    <row r="833" spans="1:7">
      <c r="A833" t="str">
        <f t="shared" si="13"/>
        <v>L1.0057</v>
      </c>
      <c r="B833" s="49" t="s">
        <v>493</v>
      </c>
      <c r="C833" s="49">
        <v>57</v>
      </c>
      <c r="D833" s="49">
        <v>0.74249738454818726</v>
      </c>
      <c r="E833" s="49">
        <v>76.633697509765625</v>
      </c>
      <c r="F833" s="49">
        <v>62.049110412597656</v>
      </c>
      <c r="G833" s="49">
        <v>37.950889587402344</v>
      </c>
    </row>
    <row r="834" spans="1:7">
      <c r="A834" t="str">
        <f t="shared" si="13"/>
        <v>L1.0058</v>
      </c>
      <c r="B834" s="49" t="s">
        <v>493</v>
      </c>
      <c r="C834" s="49">
        <v>58</v>
      </c>
      <c r="D834" s="49">
        <v>0.74415969848632813</v>
      </c>
      <c r="E834" s="49">
        <v>75.891197204589844</v>
      </c>
      <c r="F834" s="49">
        <v>61.651290893554688</v>
      </c>
      <c r="G834" s="49">
        <v>38.348709106445313</v>
      </c>
    </row>
    <row r="835" spans="1:7">
      <c r="A835" t="str">
        <f t="shared" ref="A835:A898" si="14">CONCATENATE(B835,IF(C835&lt;10,CONCATENATE("00",C835),IF(C835&lt;100,CONCATENATE("0",C835),C835)))</f>
        <v>L1.0059</v>
      </c>
      <c r="B835" s="49" t="s">
        <v>493</v>
      </c>
      <c r="C835" s="49">
        <v>59</v>
      </c>
      <c r="D835" s="49">
        <v>0.74499040842056274</v>
      </c>
      <c r="E835" s="49">
        <v>75.14703369140625</v>
      </c>
      <c r="F835" s="49">
        <v>61.256855010986328</v>
      </c>
      <c r="G835" s="49">
        <v>38.743144989013672</v>
      </c>
    </row>
    <row r="836" spans="1:7">
      <c r="A836" t="str">
        <f t="shared" si="14"/>
        <v>L1.0060</v>
      </c>
      <c r="B836" s="49" t="s">
        <v>493</v>
      </c>
      <c r="C836" s="49">
        <v>60</v>
      </c>
      <c r="D836" s="49">
        <v>0.74508380889892578</v>
      </c>
      <c r="E836" s="49">
        <v>74.402046203613281</v>
      </c>
      <c r="F836" s="49">
        <v>60.865215301513672</v>
      </c>
      <c r="G836" s="49">
        <v>39.134784698486328</v>
      </c>
    </row>
    <row r="837" spans="1:7">
      <c r="A837" t="str">
        <f t="shared" si="14"/>
        <v>L1.0061</v>
      </c>
      <c r="B837" s="49" t="s">
        <v>493</v>
      </c>
      <c r="C837" s="49">
        <v>61</v>
      </c>
      <c r="D837" s="49">
        <v>0.74498271942138672</v>
      </c>
      <c r="E837" s="49">
        <v>73.656959533691406</v>
      </c>
      <c r="F837" s="49">
        <v>60.475845336914063</v>
      </c>
      <c r="G837" s="49">
        <v>39.524154663085938</v>
      </c>
    </row>
    <row r="838" spans="1:7">
      <c r="A838" t="str">
        <f t="shared" si="14"/>
        <v>L1.0062</v>
      </c>
      <c r="B838" s="49" t="s">
        <v>493</v>
      </c>
      <c r="C838" s="49">
        <v>62</v>
      </c>
      <c r="D838" s="49">
        <v>0.74477869272232056</v>
      </c>
      <c r="E838" s="49">
        <v>72.911979675292969</v>
      </c>
      <c r="F838" s="49">
        <v>60.088649749755859</v>
      </c>
      <c r="G838" s="49">
        <v>39.911350250244141</v>
      </c>
    </row>
    <row r="839" spans="1:7">
      <c r="A839" t="str">
        <f t="shared" si="14"/>
        <v>L1.0063</v>
      </c>
      <c r="B839" s="49" t="s">
        <v>493</v>
      </c>
      <c r="C839" s="49">
        <v>63</v>
      </c>
      <c r="D839" s="49">
        <v>0.744476318359375</v>
      </c>
      <c r="E839" s="49">
        <v>72.167198181152344</v>
      </c>
      <c r="F839" s="49">
        <v>59.703617095947266</v>
      </c>
      <c r="G839" s="49">
        <v>40.296382904052734</v>
      </c>
    </row>
    <row r="840" spans="1:7">
      <c r="A840" t="str">
        <f t="shared" si="14"/>
        <v>L1.0064</v>
      </c>
      <c r="B840" s="49" t="s">
        <v>493</v>
      </c>
      <c r="C840" s="49">
        <v>64</v>
      </c>
      <c r="D840" s="49">
        <v>0.74407100677490234</v>
      </c>
      <c r="E840" s="49">
        <v>71.422721862792969</v>
      </c>
      <c r="F840" s="49">
        <v>59.320728302001953</v>
      </c>
      <c r="G840" s="49">
        <v>40.679271697998047</v>
      </c>
    </row>
    <row r="841" spans="1:7">
      <c r="A841" t="str">
        <f t="shared" si="14"/>
        <v>L1.0065</v>
      </c>
      <c r="B841" s="49" t="s">
        <v>493</v>
      </c>
      <c r="C841" s="49">
        <v>65</v>
      </c>
      <c r="D841" s="49">
        <v>0.74356460571289063</v>
      </c>
      <c r="E841" s="49">
        <v>70.67864990234375</v>
      </c>
      <c r="F841" s="49">
        <v>58.939964294433594</v>
      </c>
      <c r="G841" s="49">
        <v>41.060035705566406</v>
      </c>
    </row>
    <row r="842" spans="1:7">
      <c r="A842" t="str">
        <f t="shared" si="14"/>
        <v>L1.0066</v>
      </c>
      <c r="B842" s="49" t="s">
        <v>493</v>
      </c>
      <c r="C842" s="49">
        <v>66</v>
      </c>
      <c r="D842" s="49">
        <v>0.74295997619628906</v>
      </c>
      <c r="E842" s="49">
        <v>69.935089111328125</v>
      </c>
      <c r="F842" s="49">
        <v>58.561309814453125</v>
      </c>
      <c r="G842" s="49">
        <v>41.438690185546875</v>
      </c>
    </row>
    <row r="843" spans="1:7">
      <c r="A843" t="str">
        <f t="shared" si="14"/>
        <v>L1.0067</v>
      </c>
      <c r="B843" s="49" t="s">
        <v>493</v>
      </c>
      <c r="C843" s="49">
        <v>67</v>
      </c>
      <c r="D843" s="49">
        <v>0.74225229024887085</v>
      </c>
      <c r="E843" s="49">
        <v>69.192131042480469</v>
      </c>
      <c r="F843" s="49">
        <v>58.184749603271484</v>
      </c>
      <c r="G843" s="49">
        <v>41.815250396728516</v>
      </c>
    </row>
    <row r="844" spans="1:7">
      <c r="A844" t="str">
        <f t="shared" si="14"/>
        <v>L1.0068</v>
      </c>
      <c r="B844" s="49" t="s">
        <v>493</v>
      </c>
      <c r="C844" s="49">
        <v>68</v>
      </c>
      <c r="D844" s="49">
        <v>0.74144458770751953</v>
      </c>
      <c r="E844" s="49">
        <v>68.449874877929688</v>
      </c>
      <c r="F844" s="49">
        <v>57.810268402099609</v>
      </c>
      <c r="G844" s="49">
        <v>42.189731597900391</v>
      </c>
    </row>
    <row r="845" spans="1:7">
      <c r="A845" t="str">
        <f t="shared" si="14"/>
        <v>L1.0069</v>
      </c>
      <c r="B845" s="49" t="s">
        <v>493</v>
      </c>
      <c r="C845" s="49">
        <v>69</v>
      </c>
      <c r="D845" s="49">
        <v>0.74053859710693359</v>
      </c>
      <c r="E845" s="49">
        <v>67.70843505859375</v>
      </c>
      <c r="F845" s="49">
        <v>57.437847137451172</v>
      </c>
      <c r="G845" s="49">
        <v>42.562152862548828</v>
      </c>
    </row>
    <row r="846" spans="1:7">
      <c r="A846" t="str">
        <f t="shared" si="14"/>
        <v>L1.0070</v>
      </c>
      <c r="B846" s="49" t="s">
        <v>493</v>
      </c>
      <c r="C846" s="49">
        <v>70</v>
      </c>
      <c r="D846" s="49">
        <v>0.73953062295913696</v>
      </c>
      <c r="E846" s="49">
        <v>66.9678955078125</v>
      </c>
      <c r="F846" s="49">
        <v>57.067474365234375</v>
      </c>
      <c r="G846" s="49">
        <v>42.932525634765625</v>
      </c>
    </row>
    <row r="847" spans="1:7">
      <c r="A847" t="str">
        <f t="shared" si="14"/>
        <v>L1.0071</v>
      </c>
      <c r="B847" s="49" t="s">
        <v>493</v>
      </c>
      <c r="C847" s="49">
        <v>71</v>
      </c>
      <c r="D847" s="49">
        <v>0.73842519521713257</v>
      </c>
      <c r="E847" s="49">
        <v>66.228363037109375</v>
      </c>
      <c r="F847" s="49">
        <v>56.699127197265625</v>
      </c>
      <c r="G847" s="49">
        <v>43.300872802734375</v>
      </c>
    </row>
    <row r="848" spans="1:7">
      <c r="A848" t="str">
        <f t="shared" si="14"/>
        <v>L1.0072</v>
      </c>
      <c r="B848" s="49" t="s">
        <v>493</v>
      </c>
      <c r="C848" s="49">
        <v>72</v>
      </c>
      <c r="D848" s="49">
        <v>0.73721981048583984</v>
      </c>
      <c r="E848" s="49">
        <v>65.489936828613281</v>
      </c>
      <c r="F848" s="49">
        <v>56.332794189453125</v>
      </c>
      <c r="G848" s="49">
        <v>43.667205810546875</v>
      </c>
    </row>
    <row r="849" spans="1:7">
      <c r="A849" t="str">
        <f t="shared" si="14"/>
        <v>L1.0073</v>
      </c>
      <c r="B849" s="49" t="s">
        <v>493</v>
      </c>
      <c r="C849" s="49">
        <v>73</v>
      </c>
      <c r="D849" s="49">
        <v>0.73591518402099609</v>
      </c>
      <c r="E849" s="49">
        <v>64.752716064453125</v>
      </c>
      <c r="F849" s="49">
        <v>55.91845703125</v>
      </c>
      <c r="G849" s="49">
        <v>44.08154296875</v>
      </c>
    </row>
    <row r="850" spans="1:7">
      <c r="A850" t="str">
        <f t="shared" si="14"/>
        <v>L1.0074</v>
      </c>
      <c r="B850" s="49" t="s">
        <v>493</v>
      </c>
      <c r="C850" s="49">
        <v>74</v>
      </c>
      <c r="D850" s="49">
        <v>0.73451089859008789</v>
      </c>
      <c r="E850" s="49">
        <v>64.016799926757813</v>
      </c>
      <c r="F850" s="49">
        <v>55.606105804443359</v>
      </c>
      <c r="G850" s="49">
        <v>44.393894195556641</v>
      </c>
    </row>
    <row r="851" spans="1:7">
      <c r="A851" t="str">
        <f t="shared" si="14"/>
        <v>L1.0075</v>
      </c>
      <c r="B851" s="49" t="s">
        <v>493</v>
      </c>
      <c r="C851" s="49">
        <v>75</v>
      </c>
      <c r="D851" s="49">
        <v>0.73301267623901367</v>
      </c>
      <c r="E851" s="49">
        <v>63.282291412353516</v>
      </c>
      <c r="F851" s="49">
        <v>55.245716094970703</v>
      </c>
      <c r="G851" s="49">
        <v>44.754283905029297</v>
      </c>
    </row>
    <row r="852" spans="1:7">
      <c r="A852" t="str">
        <f t="shared" si="14"/>
        <v>L1.0076</v>
      </c>
      <c r="B852" s="49" t="s">
        <v>493</v>
      </c>
      <c r="C852" s="49">
        <v>76</v>
      </c>
      <c r="D852" s="49">
        <v>0.7314143180847168</v>
      </c>
      <c r="E852" s="49">
        <v>62.549278259277344</v>
      </c>
      <c r="F852" s="49">
        <v>54.887279510498047</v>
      </c>
      <c r="G852" s="49">
        <v>45.112720489501953</v>
      </c>
    </row>
    <row r="853" spans="1:7">
      <c r="A853" t="str">
        <f t="shared" si="14"/>
        <v>L1.0077</v>
      </c>
      <c r="B853" s="49" t="s">
        <v>493</v>
      </c>
      <c r="C853" s="49">
        <v>77</v>
      </c>
      <c r="D853" s="49">
        <v>0.72972011566162109</v>
      </c>
      <c r="E853" s="49">
        <v>61.817863464355469</v>
      </c>
      <c r="F853" s="49">
        <v>54.530776977539063</v>
      </c>
      <c r="G853" s="49">
        <v>45.469223022460938</v>
      </c>
    </row>
    <row r="854" spans="1:7">
      <c r="A854" t="str">
        <f t="shared" si="14"/>
        <v>L1.0078</v>
      </c>
      <c r="B854" s="49" t="s">
        <v>493</v>
      </c>
      <c r="C854" s="49">
        <v>78</v>
      </c>
      <c r="D854" s="49">
        <v>0.72792869806289673</v>
      </c>
      <c r="E854" s="49">
        <v>61.088146209716797</v>
      </c>
      <c r="F854" s="49">
        <v>54.176193237304688</v>
      </c>
      <c r="G854" s="49">
        <v>45.823806762695313</v>
      </c>
    </row>
    <row r="855" spans="1:7">
      <c r="A855" t="str">
        <f t="shared" si="14"/>
        <v>L1.0079</v>
      </c>
      <c r="B855" s="49" t="s">
        <v>493</v>
      </c>
      <c r="C855" s="49">
        <v>79</v>
      </c>
      <c r="D855" s="49">
        <v>0.7260432243347168</v>
      </c>
      <c r="E855" s="49">
        <v>60.360214233398438</v>
      </c>
      <c r="F855" s="49">
        <v>53.823516845703125</v>
      </c>
      <c r="G855" s="49">
        <v>46.176483154296875</v>
      </c>
    </row>
    <row r="856" spans="1:7">
      <c r="A856" t="str">
        <f t="shared" si="14"/>
        <v>L1.0080</v>
      </c>
      <c r="B856" s="49" t="s">
        <v>493</v>
      </c>
      <c r="C856" s="49">
        <v>80</v>
      </c>
      <c r="D856" s="49">
        <v>0.72405999898910522</v>
      </c>
      <c r="E856" s="49">
        <v>59.634174346923828</v>
      </c>
      <c r="F856" s="49">
        <v>53.472724914550781</v>
      </c>
      <c r="G856" s="49">
        <v>46.527275085449219</v>
      </c>
    </row>
    <row r="857" spans="1:7">
      <c r="A857" t="str">
        <f t="shared" si="14"/>
        <v>L1.0081</v>
      </c>
      <c r="B857" s="49" t="s">
        <v>493</v>
      </c>
      <c r="C857" s="49">
        <v>81</v>
      </c>
      <c r="D857" s="49">
        <v>0.72198390960693359</v>
      </c>
      <c r="E857" s="49">
        <v>58.910114288330078</v>
      </c>
      <c r="F857" s="49">
        <v>53.123809814453125</v>
      </c>
      <c r="G857" s="49">
        <v>46.876190185546875</v>
      </c>
    </row>
    <row r="858" spans="1:7">
      <c r="A858" t="str">
        <f t="shared" si="14"/>
        <v>L1.0082</v>
      </c>
      <c r="B858" s="49" t="s">
        <v>493</v>
      </c>
      <c r="C858" s="49">
        <v>82</v>
      </c>
      <c r="D858" s="49">
        <v>0.71981388330459595</v>
      </c>
      <c r="E858" s="49">
        <v>58.188129425048828</v>
      </c>
      <c r="F858" s="49">
        <v>52.776752471923828</v>
      </c>
      <c r="G858" s="49">
        <v>47.223247528076172</v>
      </c>
    </row>
    <row r="859" spans="1:7">
      <c r="A859" t="str">
        <f t="shared" si="14"/>
        <v>L1.0083</v>
      </c>
      <c r="B859" s="49" t="s">
        <v>493</v>
      </c>
      <c r="C859" s="49">
        <v>83</v>
      </c>
      <c r="D859" s="49">
        <v>0.71755218505859375</v>
      </c>
      <c r="E859" s="49">
        <v>57.468315124511719</v>
      </c>
      <c r="F859" s="49">
        <v>52.431541442871094</v>
      </c>
      <c r="G859" s="49">
        <v>47.568458557128906</v>
      </c>
    </row>
    <row r="860" spans="1:7">
      <c r="A860" t="str">
        <f t="shared" si="14"/>
        <v>L1.0084</v>
      </c>
      <c r="B860" s="49" t="s">
        <v>493</v>
      </c>
      <c r="C860" s="49">
        <v>84</v>
      </c>
      <c r="D860" s="49">
        <v>0.71519511938095093</v>
      </c>
      <c r="E860" s="49">
        <v>56.750762939453125</v>
      </c>
      <c r="F860" s="49">
        <v>52.088161468505859</v>
      </c>
      <c r="G860" s="49">
        <v>47.911838531494141</v>
      </c>
    </row>
    <row r="861" spans="1:7">
      <c r="A861" t="str">
        <f t="shared" si="14"/>
        <v>L1.0085</v>
      </c>
      <c r="B861" s="49" t="s">
        <v>493</v>
      </c>
      <c r="C861" s="49">
        <v>85</v>
      </c>
      <c r="D861" s="49">
        <v>0.71274757385253906</v>
      </c>
      <c r="E861" s="49">
        <v>56.035568237304688</v>
      </c>
      <c r="F861" s="49">
        <v>51.746589660644531</v>
      </c>
      <c r="G861" s="49">
        <v>48.253410339355469</v>
      </c>
    </row>
    <row r="862" spans="1:7">
      <c r="A862" t="str">
        <f t="shared" si="14"/>
        <v>L1.0086</v>
      </c>
      <c r="B862" s="49" t="s">
        <v>493</v>
      </c>
      <c r="C862" s="49">
        <v>86</v>
      </c>
      <c r="D862" s="49">
        <v>0.71021032333374023</v>
      </c>
      <c r="E862" s="49">
        <v>55.322818756103516</v>
      </c>
      <c r="F862" s="49">
        <v>51.406822204589844</v>
      </c>
      <c r="G862" s="49">
        <v>48.593177795410156</v>
      </c>
    </row>
    <row r="863" spans="1:7">
      <c r="A863" t="str">
        <f t="shared" si="14"/>
        <v>L1.0087</v>
      </c>
      <c r="B863" s="49" t="s">
        <v>493</v>
      </c>
      <c r="C863" s="49">
        <v>87</v>
      </c>
      <c r="D863" s="49">
        <v>0.70758199691772461</v>
      </c>
      <c r="E863" s="49">
        <v>54.61260986328125</v>
      </c>
      <c r="F863" s="49">
        <v>51.068843841552734</v>
      </c>
      <c r="G863" s="49">
        <v>48.931156158447266</v>
      </c>
    </row>
    <row r="864" spans="1:7">
      <c r="A864" t="str">
        <f t="shared" si="14"/>
        <v>L1.0088</v>
      </c>
      <c r="B864" s="49" t="s">
        <v>493</v>
      </c>
      <c r="C864" s="49">
        <v>88</v>
      </c>
      <c r="D864" s="49">
        <v>0.7048649787902832</v>
      </c>
      <c r="E864" s="49">
        <v>53.905029296875</v>
      </c>
      <c r="F864" s="49">
        <v>50.732631683349609</v>
      </c>
      <c r="G864" s="49">
        <v>49.267368316650391</v>
      </c>
    </row>
    <row r="865" spans="1:7">
      <c r="A865" t="str">
        <f t="shared" si="14"/>
        <v>L1.0089</v>
      </c>
      <c r="B865" s="49" t="s">
        <v>493</v>
      </c>
      <c r="C865" s="49">
        <v>89</v>
      </c>
      <c r="D865" s="49">
        <v>0.70205777883529663</v>
      </c>
      <c r="E865" s="49">
        <v>53.200164794921875</v>
      </c>
      <c r="F865" s="49">
        <v>50.398178100585938</v>
      </c>
      <c r="G865" s="49">
        <v>49.601821899414063</v>
      </c>
    </row>
    <row r="866" spans="1:7">
      <c r="A866" t="str">
        <f t="shared" si="14"/>
        <v>L1.0090</v>
      </c>
      <c r="B866" s="49" t="s">
        <v>493</v>
      </c>
      <c r="C866" s="49">
        <v>90</v>
      </c>
      <c r="D866" s="49">
        <v>0.69916492700576782</v>
      </c>
      <c r="E866" s="49">
        <v>52.498104095458984</v>
      </c>
      <c r="F866" s="49">
        <v>50.065467834472656</v>
      </c>
      <c r="G866" s="49">
        <v>49.934532165527344</v>
      </c>
    </row>
    <row r="867" spans="1:7">
      <c r="A867" t="str">
        <f t="shared" si="14"/>
        <v>L1.0091</v>
      </c>
      <c r="B867" s="49" t="s">
        <v>493</v>
      </c>
      <c r="C867" s="49">
        <v>91</v>
      </c>
      <c r="D867" s="49">
        <v>0.6961861252784729</v>
      </c>
      <c r="E867" s="49">
        <v>51.798938751220703</v>
      </c>
      <c r="F867" s="49">
        <v>49.734489440917969</v>
      </c>
      <c r="G867" s="49">
        <v>50.265510559082031</v>
      </c>
    </row>
    <row r="868" spans="1:7">
      <c r="A868" t="str">
        <f t="shared" si="14"/>
        <v>L1.0092</v>
      </c>
      <c r="B868" s="49" t="s">
        <v>493</v>
      </c>
      <c r="C868" s="49">
        <v>92</v>
      </c>
      <c r="D868" s="49">
        <v>0.69312000274658203</v>
      </c>
      <c r="E868" s="49">
        <v>51.102752685546875</v>
      </c>
      <c r="F868" s="49">
        <v>49.405220031738281</v>
      </c>
      <c r="G868" s="49">
        <v>50.594779968261719</v>
      </c>
    </row>
    <row r="869" spans="1:7">
      <c r="A869" t="str">
        <f t="shared" si="14"/>
        <v>L1.0093</v>
      </c>
      <c r="B869" s="49" t="s">
        <v>493</v>
      </c>
      <c r="C869" s="49">
        <v>93</v>
      </c>
      <c r="D869" s="49">
        <v>0.68997001647949219</v>
      </c>
      <c r="E869" s="49">
        <v>50.409633636474609</v>
      </c>
      <c r="F869" s="49">
        <v>49.077655792236328</v>
      </c>
      <c r="G869" s="49">
        <v>50.922344207763672</v>
      </c>
    </row>
    <row r="870" spans="1:7">
      <c r="A870" t="str">
        <f t="shared" si="14"/>
        <v>L1.0094</v>
      </c>
      <c r="B870" s="49" t="s">
        <v>493</v>
      </c>
      <c r="C870" s="49">
        <v>94</v>
      </c>
      <c r="D870" s="49">
        <v>0.68673610687255859</v>
      </c>
      <c r="E870" s="49">
        <v>49.71966552734375</v>
      </c>
      <c r="F870" s="49">
        <v>48.751777648925781</v>
      </c>
      <c r="G870" s="49">
        <v>51.248222351074219</v>
      </c>
    </row>
    <row r="871" spans="1:7">
      <c r="A871" t="str">
        <f t="shared" si="14"/>
        <v>L1.0095</v>
      </c>
      <c r="B871" s="49" t="s">
        <v>493</v>
      </c>
      <c r="C871" s="49">
        <v>95</v>
      </c>
      <c r="D871" s="49">
        <v>0.68342018127441406</v>
      </c>
      <c r="E871" s="49">
        <v>49.032928466796875</v>
      </c>
      <c r="F871" s="49">
        <v>48.427574157714844</v>
      </c>
      <c r="G871" s="49">
        <v>51.572425842285156</v>
      </c>
    </row>
    <row r="872" spans="1:7">
      <c r="A872" t="str">
        <f t="shared" si="14"/>
        <v>L1.0096</v>
      </c>
      <c r="B872" s="49" t="s">
        <v>493</v>
      </c>
      <c r="C872" s="49">
        <v>96</v>
      </c>
      <c r="D872" s="49">
        <v>0.68002182245254517</v>
      </c>
      <c r="E872" s="49">
        <v>48.349506378173828</v>
      </c>
      <c r="F872" s="49">
        <v>48.105030059814453</v>
      </c>
      <c r="G872" s="49">
        <v>51.894969940185547</v>
      </c>
    </row>
    <row r="873" spans="1:7">
      <c r="A873" t="str">
        <f t="shared" si="14"/>
        <v>L1.0097</v>
      </c>
      <c r="B873" s="49" t="s">
        <v>493</v>
      </c>
      <c r="C873" s="49">
        <v>97</v>
      </c>
      <c r="D873" s="49">
        <v>0.67654407024383545</v>
      </c>
      <c r="E873" s="49">
        <v>47.669486999511719</v>
      </c>
      <c r="F873" s="49">
        <v>47.784130096435547</v>
      </c>
      <c r="G873" s="49">
        <v>52.215869903564453</v>
      </c>
    </row>
    <row r="874" spans="1:7">
      <c r="A874" t="str">
        <f t="shared" si="14"/>
        <v>L1.0098</v>
      </c>
      <c r="B874" s="49" t="s">
        <v>493</v>
      </c>
      <c r="C874" s="49">
        <v>98</v>
      </c>
      <c r="D874" s="49">
        <v>0.67298609018325806</v>
      </c>
      <c r="E874" s="49">
        <v>46.992942810058594</v>
      </c>
      <c r="F874" s="49">
        <v>47.464870452880859</v>
      </c>
      <c r="G874" s="49">
        <v>52.535129547119141</v>
      </c>
    </row>
    <row r="875" spans="1:7">
      <c r="A875" t="str">
        <f t="shared" si="14"/>
        <v>L1.0099</v>
      </c>
      <c r="B875" s="49" t="s">
        <v>493</v>
      </c>
      <c r="C875" s="49">
        <v>99</v>
      </c>
      <c r="D875" s="49">
        <v>0.66935062408447266</v>
      </c>
      <c r="E875" s="49">
        <v>46.319953918457031</v>
      </c>
      <c r="F875" s="49">
        <v>47.147224426269531</v>
      </c>
      <c r="G875" s="49">
        <v>52.852775573730469</v>
      </c>
    </row>
    <row r="876" spans="1:7">
      <c r="A876" t="str">
        <f t="shared" si="14"/>
        <v>L1.0100</v>
      </c>
      <c r="B876" s="49" t="s">
        <v>493</v>
      </c>
      <c r="C876" s="49">
        <v>100</v>
      </c>
      <c r="D876" s="49">
        <v>0.66563701629638672</v>
      </c>
      <c r="E876" s="49">
        <v>45.650604248046875</v>
      </c>
      <c r="F876" s="49">
        <v>46.831188201904297</v>
      </c>
      <c r="G876" s="49">
        <v>53.168811798095703</v>
      </c>
    </row>
    <row r="877" spans="1:7">
      <c r="A877" t="str">
        <f t="shared" si="14"/>
        <v>L1.0101</v>
      </c>
      <c r="B877" s="49" t="s">
        <v>493</v>
      </c>
      <c r="C877" s="49">
        <v>101</v>
      </c>
      <c r="D877" s="49">
        <v>0.66184812784194946</v>
      </c>
      <c r="E877" s="49">
        <v>44.984970092773438</v>
      </c>
      <c r="F877" s="49">
        <v>46.516742706298828</v>
      </c>
      <c r="G877" s="49">
        <v>53.483257293701172</v>
      </c>
    </row>
    <row r="878" spans="1:7">
      <c r="A878" t="str">
        <f t="shared" si="14"/>
        <v>L1.0102</v>
      </c>
      <c r="B878" s="49" t="s">
        <v>493</v>
      </c>
      <c r="C878" s="49">
        <v>102</v>
      </c>
      <c r="D878" s="49">
        <v>0.65798521041870117</v>
      </c>
      <c r="E878" s="49">
        <v>44.3231201171875</v>
      </c>
      <c r="F878" s="49">
        <v>46.203884124755859</v>
      </c>
      <c r="G878" s="49">
        <v>53.796115875244141</v>
      </c>
    </row>
    <row r="879" spans="1:7">
      <c r="A879" t="str">
        <f t="shared" si="14"/>
        <v>L1.0103</v>
      </c>
      <c r="B879" s="49" t="s">
        <v>493</v>
      </c>
      <c r="C879" s="49">
        <v>103</v>
      </c>
      <c r="D879" s="49">
        <v>0.65404701232910156</v>
      </c>
      <c r="E879" s="49">
        <v>43.665134429931641</v>
      </c>
      <c r="F879" s="49">
        <v>45.892589569091797</v>
      </c>
      <c r="G879" s="49">
        <v>54.107410430908203</v>
      </c>
    </row>
    <row r="880" spans="1:7">
      <c r="A880" t="str">
        <f t="shared" si="14"/>
        <v>L1.0104</v>
      </c>
      <c r="B880" s="49" t="s">
        <v>493</v>
      </c>
      <c r="C880" s="49">
        <v>104</v>
      </c>
      <c r="D880" s="49">
        <v>0.65003681182861328</v>
      </c>
      <c r="E880" s="49">
        <v>43.011089324951172</v>
      </c>
      <c r="F880" s="49">
        <v>45.582847595214844</v>
      </c>
      <c r="G880" s="49">
        <v>54.417152404785156</v>
      </c>
    </row>
    <row r="881" spans="1:7">
      <c r="A881" t="str">
        <f t="shared" si="14"/>
        <v>L1.0105</v>
      </c>
      <c r="B881" s="49" t="s">
        <v>493</v>
      </c>
      <c r="C881" s="49">
        <v>105</v>
      </c>
      <c r="D881" s="49">
        <v>0.64595699310302734</v>
      </c>
      <c r="E881" s="49">
        <v>42.361049652099609</v>
      </c>
      <c r="F881" s="49">
        <v>45.274654388427734</v>
      </c>
      <c r="G881" s="49">
        <v>54.725345611572266</v>
      </c>
    </row>
    <row r="882" spans="1:7">
      <c r="A882" t="str">
        <f t="shared" si="14"/>
        <v>L1.0106</v>
      </c>
      <c r="B882" s="49" t="s">
        <v>493</v>
      </c>
      <c r="C882" s="49">
        <v>106</v>
      </c>
      <c r="D882" s="49">
        <v>0.64180707931518555</v>
      </c>
      <c r="E882" s="49">
        <v>41.715095520019531</v>
      </c>
      <c r="F882" s="49">
        <v>44.967987060546875</v>
      </c>
      <c r="G882" s="49">
        <v>55.032012939453125</v>
      </c>
    </row>
    <row r="883" spans="1:7">
      <c r="A883" t="str">
        <f t="shared" si="14"/>
        <v>L1.0107</v>
      </c>
      <c r="B883" s="49" t="s">
        <v>493</v>
      </c>
      <c r="C883" s="49">
        <v>107</v>
      </c>
      <c r="D883" s="49">
        <v>0.6375880241394043</v>
      </c>
      <c r="E883" s="49">
        <v>41.073287963867188</v>
      </c>
      <c r="F883" s="49">
        <v>44.662837982177734</v>
      </c>
      <c r="G883" s="49">
        <v>55.337162017822266</v>
      </c>
    </row>
    <row r="884" spans="1:7">
      <c r="A884" t="str">
        <f t="shared" si="14"/>
        <v>L1.0108</v>
      </c>
      <c r="B884" s="49" t="s">
        <v>493</v>
      </c>
      <c r="C884" s="49">
        <v>108</v>
      </c>
      <c r="D884" s="49">
        <v>0.63330221176147461</v>
      </c>
      <c r="E884" s="49">
        <v>40.435699462890625</v>
      </c>
      <c r="F884" s="49">
        <v>44.359199523925781</v>
      </c>
      <c r="G884" s="49">
        <v>55.640800476074219</v>
      </c>
    </row>
    <row r="885" spans="1:7">
      <c r="A885" t="str">
        <f t="shared" si="14"/>
        <v>L1.0109</v>
      </c>
      <c r="B885" s="49" t="s">
        <v>493</v>
      </c>
      <c r="C885" s="49">
        <v>109</v>
      </c>
      <c r="D885" s="49">
        <v>0.62895059585571289</v>
      </c>
      <c r="E885" s="49">
        <v>39.802398681640625</v>
      </c>
      <c r="F885" s="49">
        <v>44.057048797607422</v>
      </c>
      <c r="G885" s="49">
        <v>55.942951202392578</v>
      </c>
    </row>
    <row r="886" spans="1:7">
      <c r="A886" t="str">
        <f t="shared" si="14"/>
        <v>L1.0110</v>
      </c>
      <c r="B886" s="49" t="s">
        <v>493</v>
      </c>
      <c r="C886" s="49">
        <v>110</v>
      </c>
      <c r="D886" s="49">
        <v>0.62453407049179077</v>
      </c>
      <c r="E886" s="49">
        <v>39.173446655273438</v>
      </c>
      <c r="F886" s="49">
        <v>43.756378173828125</v>
      </c>
      <c r="G886" s="49">
        <v>56.243621826171875</v>
      </c>
    </row>
    <row r="887" spans="1:7">
      <c r="A887" t="str">
        <f t="shared" si="14"/>
        <v>L1.0111</v>
      </c>
      <c r="B887" s="49" t="s">
        <v>493</v>
      </c>
      <c r="C887" s="49">
        <v>111</v>
      </c>
      <c r="D887" s="49">
        <v>0.62005519866943359</v>
      </c>
      <c r="E887" s="49">
        <v>38.548912048339844</v>
      </c>
      <c r="F887" s="49">
        <v>43.457180023193359</v>
      </c>
      <c r="G887" s="49">
        <v>56.542819976806641</v>
      </c>
    </row>
    <row r="888" spans="1:7">
      <c r="A888" t="str">
        <f t="shared" si="14"/>
        <v>L1.0112</v>
      </c>
      <c r="B888" s="49" t="s">
        <v>493</v>
      </c>
      <c r="C888" s="49">
        <v>112</v>
      </c>
      <c r="D888" s="49">
        <v>0.6155129075050354</v>
      </c>
      <c r="E888" s="49">
        <v>37.928855895996094</v>
      </c>
      <c r="F888" s="49">
        <v>43.159435272216797</v>
      </c>
      <c r="G888" s="49">
        <v>56.840564727783203</v>
      </c>
    </row>
    <row r="889" spans="1:7">
      <c r="A889" t="str">
        <f t="shared" si="14"/>
        <v>L1.0113</v>
      </c>
      <c r="B889" s="49" t="s">
        <v>493</v>
      </c>
      <c r="C889" s="49">
        <v>113</v>
      </c>
      <c r="D889" s="49">
        <v>0.61091279983520508</v>
      </c>
      <c r="E889" s="49">
        <v>37.313343048095703</v>
      </c>
      <c r="F889" s="49">
        <v>42.863140106201172</v>
      </c>
      <c r="G889" s="49">
        <v>57.136859893798828</v>
      </c>
    </row>
    <row r="890" spans="1:7">
      <c r="A890" t="str">
        <f t="shared" si="14"/>
        <v>L1.0114</v>
      </c>
      <c r="B890" s="49" t="s">
        <v>493</v>
      </c>
      <c r="C890" s="49">
        <v>114</v>
      </c>
      <c r="D890" s="49">
        <v>0.60625219345092773</v>
      </c>
      <c r="E890" s="49">
        <v>36.702430725097656</v>
      </c>
      <c r="F890" s="49">
        <v>42.568271636962891</v>
      </c>
      <c r="G890" s="49">
        <v>57.431728363037109</v>
      </c>
    </row>
    <row r="891" spans="1:7">
      <c r="A891" t="str">
        <f t="shared" si="14"/>
        <v>L1.0115</v>
      </c>
      <c r="B891" s="49" t="s">
        <v>493</v>
      </c>
      <c r="C891" s="49">
        <v>115</v>
      </c>
      <c r="D891" s="49">
        <v>0.60153478384017944</v>
      </c>
      <c r="E891" s="49">
        <v>36.096179962158203</v>
      </c>
      <c r="F891" s="49">
        <v>42.274829864501953</v>
      </c>
      <c r="G891" s="49">
        <v>57.725170135498047</v>
      </c>
    </row>
    <row r="892" spans="1:7">
      <c r="A892" t="str">
        <f t="shared" si="14"/>
        <v>L1.0116</v>
      </c>
      <c r="B892" s="49" t="s">
        <v>493</v>
      </c>
      <c r="C892" s="49">
        <v>116</v>
      </c>
      <c r="D892" s="49">
        <v>0.59676128625869751</v>
      </c>
      <c r="E892" s="49">
        <v>35.494644165039063</v>
      </c>
      <c r="F892" s="49">
        <v>41.982795715332031</v>
      </c>
      <c r="G892" s="49">
        <v>58.017204284667969</v>
      </c>
    </row>
    <row r="893" spans="1:7">
      <c r="A893" t="str">
        <f t="shared" si="14"/>
        <v>L1.0117</v>
      </c>
      <c r="B893" s="49" t="s">
        <v>493</v>
      </c>
      <c r="C893" s="49">
        <v>117</v>
      </c>
      <c r="D893" s="49">
        <v>0.59193271398544312</v>
      </c>
      <c r="E893" s="49">
        <v>34.897884368896484</v>
      </c>
      <c r="F893" s="49">
        <v>41.692161560058594</v>
      </c>
      <c r="G893" s="49">
        <v>58.307838439941406</v>
      </c>
    </row>
    <row r="894" spans="1:7">
      <c r="A894" t="str">
        <f t="shared" si="14"/>
        <v>L1.0118</v>
      </c>
      <c r="B894" s="49" t="s">
        <v>493</v>
      </c>
      <c r="C894" s="49">
        <v>118</v>
      </c>
      <c r="D894" s="49">
        <v>0.58705240488052368</v>
      </c>
      <c r="E894" s="49">
        <v>34.305950164794922</v>
      </c>
      <c r="F894" s="49">
        <v>41.402912139892578</v>
      </c>
      <c r="G894" s="49">
        <v>58.597087860107422</v>
      </c>
    </row>
    <row r="895" spans="1:7">
      <c r="A895" t="str">
        <f t="shared" si="14"/>
        <v>L1.0119</v>
      </c>
      <c r="B895" s="49" t="s">
        <v>493</v>
      </c>
      <c r="C895" s="49">
        <v>119</v>
      </c>
      <c r="D895" s="49">
        <v>0.58211898803710938</v>
      </c>
      <c r="E895" s="49">
        <v>33.718898773193359</v>
      </c>
      <c r="F895" s="49">
        <v>41.115036010742188</v>
      </c>
      <c r="G895" s="49">
        <v>58.884963989257813</v>
      </c>
    </row>
    <row r="896" spans="1:7">
      <c r="A896" t="str">
        <f t="shared" si="14"/>
        <v>L1.0120</v>
      </c>
      <c r="B896" s="49" t="s">
        <v>493</v>
      </c>
      <c r="C896" s="49">
        <v>120</v>
      </c>
      <c r="D896" s="49">
        <v>0.57713699340820313</v>
      </c>
      <c r="E896" s="49">
        <v>33.13677978515625</v>
      </c>
      <c r="F896" s="49">
        <v>40.828529357910156</v>
      </c>
      <c r="G896" s="49">
        <v>59.171470642089844</v>
      </c>
    </row>
    <row r="897" spans="1:7">
      <c r="A897" t="str">
        <f t="shared" si="14"/>
        <v>L1.0121</v>
      </c>
      <c r="B897" s="49" t="s">
        <v>493</v>
      </c>
      <c r="C897" s="49">
        <v>121</v>
      </c>
      <c r="D897" s="49">
        <v>0.57210582494735718</v>
      </c>
      <c r="E897" s="49">
        <v>32.559642791748047</v>
      </c>
      <c r="F897" s="49">
        <v>40.543373107910156</v>
      </c>
      <c r="G897" s="49">
        <v>59.456626892089844</v>
      </c>
    </row>
    <row r="898" spans="1:7">
      <c r="A898" t="str">
        <f t="shared" si="14"/>
        <v>L1.0122</v>
      </c>
      <c r="B898" s="49" t="s">
        <v>493</v>
      </c>
      <c r="C898" s="49">
        <v>122</v>
      </c>
      <c r="D898" s="49">
        <v>0.56702810525894165</v>
      </c>
      <c r="E898" s="49">
        <v>31.98753547668457</v>
      </c>
      <c r="F898" s="49">
        <v>40.259559631347656</v>
      </c>
      <c r="G898" s="49">
        <v>59.740440368652344</v>
      </c>
    </row>
    <row r="899" spans="1:7">
      <c r="A899" t="str">
        <f t="shared" ref="A899:A962" si="15">CONCATENATE(B899,IF(C899&lt;10,CONCATENATE("00",C899),IF(C899&lt;100,CONCATENATE("0",C899),C899)))</f>
        <v>L1.0123</v>
      </c>
      <c r="B899" s="49" t="s">
        <v>493</v>
      </c>
      <c r="C899" s="49">
        <v>123</v>
      </c>
      <c r="D899" s="49">
        <v>0.56190389394760132</v>
      </c>
      <c r="E899" s="49">
        <v>31.420507431030273</v>
      </c>
      <c r="F899" s="49">
        <v>39.977077484130859</v>
      </c>
      <c r="G899" s="49">
        <v>60.022922515869141</v>
      </c>
    </row>
    <row r="900" spans="1:7">
      <c r="A900" t="str">
        <f t="shared" si="15"/>
        <v>L1.0124</v>
      </c>
      <c r="B900" s="49" t="s">
        <v>493</v>
      </c>
      <c r="C900" s="49">
        <v>124</v>
      </c>
      <c r="D900" s="49">
        <v>0.55673789978027344</v>
      </c>
      <c r="E900" s="49">
        <v>30.858604431152344</v>
      </c>
      <c r="F900" s="49">
        <v>39.695919036865234</v>
      </c>
      <c r="G900" s="49">
        <v>60.304080963134766</v>
      </c>
    </row>
    <row r="901" spans="1:7">
      <c r="A901" t="str">
        <f t="shared" si="15"/>
        <v>L1.0125</v>
      </c>
      <c r="B901" s="49" t="s">
        <v>493</v>
      </c>
      <c r="C901" s="49">
        <v>125</v>
      </c>
      <c r="D901" s="49">
        <v>0.55152797698974609</v>
      </c>
      <c r="E901" s="49">
        <v>30.30186653137207</v>
      </c>
      <c r="F901" s="49">
        <v>39.416065216064453</v>
      </c>
      <c r="G901" s="49">
        <v>60.583934783935547</v>
      </c>
    </row>
    <row r="902" spans="1:7">
      <c r="A902" t="str">
        <f t="shared" si="15"/>
        <v>L1.0126</v>
      </c>
      <c r="B902" s="49" t="s">
        <v>493</v>
      </c>
      <c r="C902" s="49">
        <v>126</v>
      </c>
      <c r="D902" s="49">
        <v>0.54627710580825806</v>
      </c>
      <c r="E902" s="49">
        <v>29.750337600708008</v>
      </c>
      <c r="F902" s="49">
        <v>39.13751220703125</v>
      </c>
      <c r="G902" s="49">
        <v>60.86248779296875</v>
      </c>
    </row>
    <row r="903" spans="1:7">
      <c r="A903" t="str">
        <f t="shared" si="15"/>
        <v>L1.0127</v>
      </c>
      <c r="B903" s="49" t="s">
        <v>493</v>
      </c>
      <c r="C903" s="49">
        <v>127</v>
      </c>
      <c r="D903" s="49">
        <v>0.54098892211914063</v>
      </c>
      <c r="E903" s="49">
        <v>29.204061508178711</v>
      </c>
      <c r="F903" s="49">
        <v>38.860248565673828</v>
      </c>
      <c r="G903" s="49">
        <v>61.139751434326172</v>
      </c>
    </row>
    <row r="904" spans="1:7">
      <c r="A904" t="str">
        <f t="shared" si="15"/>
        <v>L1.0128</v>
      </c>
      <c r="B904" s="49" t="s">
        <v>493</v>
      </c>
      <c r="C904" s="49">
        <v>128</v>
      </c>
      <c r="D904" s="49">
        <v>0.53566122055053711</v>
      </c>
      <c r="E904" s="49">
        <v>28.66307258605957</v>
      </c>
      <c r="F904" s="49">
        <v>38.584259033203125</v>
      </c>
      <c r="G904" s="49">
        <v>61.415740966796875</v>
      </c>
    </row>
    <row r="905" spans="1:7">
      <c r="A905" t="str">
        <f t="shared" si="15"/>
        <v>L1.0129</v>
      </c>
      <c r="B905" s="49" t="s">
        <v>493</v>
      </c>
      <c r="C905" s="49">
        <v>129</v>
      </c>
      <c r="D905" s="49">
        <v>0.53029799461364746</v>
      </c>
      <c r="E905" s="49">
        <v>28.127410888671875</v>
      </c>
      <c r="F905" s="49">
        <v>38.309543609619141</v>
      </c>
      <c r="G905" s="49">
        <v>61.690456390380859</v>
      </c>
    </row>
    <row r="906" spans="1:7">
      <c r="A906" t="str">
        <f t="shared" si="15"/>
        <v>L1.0130</v>
      </c>
      <c r="B906" s="49" t="s">
        <v>493</v>
      </c>
      <c r="C906" s="49">
        <v>130</v>
      </c>
      <c r="D906" s="49">
        <v>0.52490192651748657</v>
      </c>
      <c r="E906" s="49">
        <v>27.597112655639648</v>
      </c>
      <c r="F906" s="49">
        <v>38.036079406738281</v>
      </c>
      <c r="G906" s="49">
        <v>61.963920593261719</v>
      </c>
    </row>
    <row r="907" spans="1:7">
      <c r="A907" t="str">
        <f t="shared" si="15"/>
        <v>L1.0131</v>
      </c>
      <c r="B907" s="49" t="s">
        <v>493</v>
      </c>
      <c r="C907" s="49">
        <v>131</v>
      </c>
      <c r="D907" s="49">
        <v>0.51947087049484253</v>
      </c>
      <c r="E907" s="49">
        <v>27.072210311889648</v>
      </c>
      <c r="F907" s="49">
        <v>37.763862609863281</v>
      </c>
      <c r="G907" s="49">
        <v>62.236137390136719</v>
      </c>
    </row>
    <row r="908" spans="1:7">
      <c r="A908" t="str">
        <f t="shared" si="15"/>
        <v>L1.0132</v>
      </c>
      <c r="B908" s="49" t="s">
        <v>493</v>
      </c>
      <c r="C908" s="49">
        <v>132</v>
      </c>
      <c r="D908" s="49">
        <v>0.51401019096374512</v>
      </c>
      <c r="E908" s="49">
        <v>26.552740097045898</v>
      </c>
      <c r="F908" s="49">
        <v>37.492885589599609</v>
      </c>
      <c r="G908" s="49">
        <v>62.507114410400391</v>
      </c>
    </row>
    <row r="909" spans="1:7">
      <c r="A909" t="str">
        <f t="shared" si="15"/>
        <v>L1.0133</v>
      </c>
      <c r="B909" s="49" t="s">
        <v>493</v>
      </c>
      <c r="C909" s="49">
        <v>133</v>
      </c>
      <c r="D909" s="49">
        <v>0.50851988792419434</v>
      </c>
      <c r="E909" s="49">
        <v>26.038730621337891</v>
      </c>
      <c r="F909" s="49">
        <v>37.223136901855469</v>
      </c>
      <c r="G909" s="49">
        <v>62.776863098144531</v>
      </c>
    </row>
    <row r="910" spans="1:7">
      <c r="A910" t="str">
        <f t="shared" si="15"/>
        <v>L1.0134</v>
      </c>
      <c r="B910" s="49" t="s">
        <v>493</v>
      </c>
      <c r="C910" s="49">
        <v>134</v>
      </c>
      <c r="D910" s="49">
        <v>0.50300097465515137</v>
      </c>
      <c r="E910" s="49">
        <v>25.530210494995117</v>
      </c>
      <c r="F910" s="49">
        <v>36.954597473144531</v>
      </c>
      <c r="G910" s="49">
        <v>63.045402526855469</v>
      </c>
    </row>
    <row r="911" spans="1:7">
      <c r="A911" t="str">
        <f t="shared" si="15"/>
        <v>L1.0135</v>
      </c>
      <c r="B911" s="49" t="s">
        <v>493</v>
      </c>
      <c r="C911" s="49">
        <v>135</v>
      </c>
      <c r="D911" s="49">
        <v>0.49745699763298035</v>
      </c>
      <c r="E911" s="49">
        <v>25.02720832824707</v>
      </c>
      <c r="F911" s="49">
        <v>36.687267303466797</v>
      </c>
      <c r="G911" s="49">
        <v>63.312732696533203</v>
      </c>
    </row>
    <row r="912" spans="1:7">
      <c r="A912" t="str">
        <f t="shared" si="15"/>
        <v>L1.0136</v>
      </c>
      <c r="B912" s="49" t="s">
        <v>493</v>
      </c>
      <c r="C912" s="49">
        <v>136</v>
      </c>
      <c r="D912" s="49">
        <v>0.49188709259033203</v>
      </c>
      <c r="E912" s="49">
        <v>24.529752731323242</v>
      </c>
      <c r="F912" s="49">
        <v>36.421134948730469</v>
      </c>
      <c r="G912" s="49">
        <v>63.578865051269531</v>
      </c>
    </row>
    <row r="913" spans="1:7">
      <c r="A913" t="str">
        <f t="shared" si="15"/>
        <v>L1.0137</v>
      </c>
      <c r="B913" s="49" t="s">
        <v>493</v>
      </c>
      <c r="C913" s="49">
        <v>137</v>
      </c>
      <c r="D913" s="49">
        <v>0.48629501461982727</v>
      </c>
      <c r="E913" s="49">
        <v>24.037864685058594</v>
      </c>
      <c r="F913" s="49">
        <v>36.15618896484375</v>
      </c>
      <c r="G913" s="49">
        <v>63.84381103515625</v>
      </c>
    </row>
    <row r="914" spans="1:7">
      <c r="A914" t="str">
        <f t="shared" si="15"/>
        <v>L1.0138</v>
      </c>
      <c r="B914" s="49" t="s">
        <v>493</v>
      </c>
      <c r="C914" s="49">
        <v>138</v>
      </c>
      <c r="D914" s="49">
        <v>0.4806818962097168</v>
      </c>
      <c r="E914" s="49">
        <v>23.551568984985352</v>
      </c>
      <c r="F914" s="49">
        <v>35.892425537109375</v>
      </c>
      <c r="G914" s="49">
        <v>64.107574462890625</v>
      </c>
    </row>
    <row r="915" spans="1:7">
      <c r="A915" t="str">
        <f t="shared" si="15"/>
        <v>L1.0139</v>
      </c>
      <c r="B915" s="49" t="s">
        <v>493</v>
      </c>
      <c r="C915" s="49">
        <v>139</v>
      </c>
      <c r="D915" s="49">
        <v>0.4750480055809021</v>
      </c>
      <c r="E915" s="49">
        <v>23.070888519287109</v>
      </c>
      <c r="F915" s="49">
        <v>35.629825592041016</v>
      </c>
      <c r="G915" s="49">
        <v>64.37017822265625</v>
      </c>
    </row>
    <row r="916" spans="1:7">
      <c r="A916" t="str">
        <f t="shared" si="15"/>
        <v>L1.0140</v>
      </c>
      <c r="B916" s="49" t="s">
        <v>493</v>
      </c>
      <c r="C916" s="49">
        <v>140</v>
      </c>
      <c r="D916" s="49">
        <v>0.46939709782600403</v>
      </c>
      <c r="E916" s="49">
        <v>22.595840454101563</v>
      </c>
      <c r="F916" s="49">
        <v>35.368385314941406</v>
      </c>
      <c r="G916" s="49">
        <v>64.631614685058594</v>
      </c>
    </row>
    <row r="917" spans="1:7">
      <c r="A917" t="str">
        <f t="shared" si="15"/>
        <v>L1.0141</v>
      </c>
      <c r="B917" s="49" t="s">
        <v>493</v>
      </c>
      <c r="C917" s="49">
        <v>141</v>
      </c>
      <c r="D917" s="49">
        <v>0.46372890472412109</v>
      </c>
      <c r="E917" s="49">
        <v>22.126441955566406</v>
      </c>
      <c r="F917" s="49">
        <v>35.10809326171875</v>
      </c>
      <c r="G917" s="49">
        <v>64.89190673828125</v>
      </c>
    </row>
    <row r="918" spans="1:7">
      <c r="A918" t="str">
        <f t="shared" si="15"/>
        <v>L1.0142</v>
      </c>
      <c r="B918" s="49" t="s">
        <v>493</v>
      </c>
      <c r="C918" s="49">
        <v>142</v>
      </c>
      <c r="D918" s="49">
        <v>0.45804589986801147</v>
      </c>
      <c r="E918" s="49">
        <v>21.662714004516602</v>
      </c>
      <c r="F918" s="49">
        <v>34.848941802978516</v>
      </c>
      <c r="G918" s="49">
        <v>65.15106201171875</v>
      </c>
    </row>
    <row r="919" spans="1:7">
      <c r="A919" t="str">
        <f t="shared" si="15"/>
        <v>L1.0143</v>
      </c>
      <c r="B919" s="49" t="s">
        <v>493</v>
      </c>
      <c r="C919" s="49">
        <v>143</v>
      </c>
      <c r="D919" s="49">
        <v>0.45235109329223633</v>
      </c>
      <c r="E919" s="49">
        <v>21.204668045043945</v>
      </c>
      <c r="F919" s="49">
        <v>34.590919494628906</v>
      </c>
      <c r="G919" s="49">
        <v>65.409080505371094</v>
      </c>
    </row>
    <row r="920" spans="1:7">
      <c r="A920" t="str">
        <f t="shared" si="15"/>
        <v>L1.0144</v>
      </c>
      <c r="B920" s="49" t="s">
        <v>493</v>
      </c>
      <c r="C920" s="49">
        <v>144</v>
      </c>
      <c r="D920" s="49">
        <v>0.44664290547370911</v>
      </c>
      <c r="E920" s="49">
        <v>20.752317428588867</v>
      </c>
      <c r="F920" s="49">
        <v>34.334018707275391</v>
      </c>
      <c r="G920" s="49">
        <v>65.665985107421875</v>
      </c>
    </row>
    <row r="921" spans="1:7">
      <c r="A921" t="str">
        <f t="shared" si="15"/>
        <v>L1.0145</v>
      </c>
      <c r="B921" s="49" t="s">
        <v>493</v>
      </c>
      <c r="C921" s="49">
        <v>145</v>
      </c>
      <c r="D921" s="49">
        <v>0.44092509150505066</v>
      </c>
      <c r="E921" s="49">
        <v>20.305673599243164</v>
      </c>
      <c r="F921" s="49">
        <v>34.078227996826172</v>
      </c>
      <c r="G921" s="49">
        <v>65.921768188476563</v>
      </c>
    </row>
    <row r="922" spans="1:7">
      <c r="A922" t="str">
        <f t="shared" si="15"/>
        <v>L1.0146</v>
      </c>
      <c r="B922" s="49" t="s">
        <v>493</v>
      </c>
      <c r="C922" s="49">
        <v>146</v>
      </c>
      <c r="D922" s="49">
        <v>0.43520000576972961</v>
      </c>
      <c r="E922" s="49">
        <v>19.864749908447266</v>
      </c>
      <c r="F922" s="49">
        <v>33.82354736328125</v>
      </c>
      <c r="G922" s="49">
        <v>66.17645263671875</v>
      </c>
    </row>
    <row r="923" spans="1:7">
      <c r="A923" t="str">
        <f t="shared" si="15"/>
        <v>L1.0147</v>
      </c>
      <c r="B923" s="49" t="s">
        <v>493</v>
      </c>
      <c r="C923" s="49">
        <v>147</v>
      </c>
      <c r="D923" s="49">
        <v>0.42946788668632507</v>
      </c>
      <c r="E923" s="49">
        <v>19.429548263549805</v>
      </c>
      <c r="F923" s="49">
        <v>33.569953918457031</v>
      </c>
      <c r="G923" s="49">
        <v>66.430046081542969</v>
      </c>
    </row>
    <row r="924" spans="1:7">
      <c r="A924" t="str">
        <f t="shared" si="15"/>
        <v>L1.0148</v>
      </c>
      <c r="B924" s="49" t="s">
        <v>493</v>
      </c>
      <c r="C924" s="49">
        <v>148</v>
      </c>
      <c r="D924" s="49">
        <v>0.42372921109199524</v>
      </c>
      <c r="E924" s="49">
        <v>19.000082015991211</v>
      </c>
      <c r="F924" s="49">
        <v>33.317447662353516</v>
      </c>
      <c r="G924" s="49">
        <v>66.682548522949219</v>
      </c>
    </row>
    <row r="925" spans="1:7">
      <c r="A925" t="str">
        <f t="shared" si="15"/>
        <v>L1.0149</v>
      </c>
      <c r="B925" s="49" t="s">
        <v>493</v>
      </c>
      <c r="C925" s="49">
        <v>149</v>
      </c>
      <c r="D925" s="49">
        <v>0.41798880696296692</v>
      </c>
      <c r="E925" s="49">
        <v>18.576351165771484</v>
      </c>
      <c r="F925" s="49">
        <v>33.066020965576172</v>
      </c>
      <c r="G925" s="49">
        <v>66.933975219726563</v>
      </c>
    </row>
    <row r="926" spans="1:7">
      <c r="A926" t="str">
        <f t="shared" si="15"/>
        <v>L1.0150</v>
      </c>
      <c r="B926" s="49" t="s">
        <v>493</v>
      </c>
      <c r="C926" s="49">
        <v>150</v>
      </c>
      <c r="D926" s="49">
        <v>0.4122450053691864</v>
      </c>
      <c r="E926" s="49">
        <v>18.158363342285156</v>
      </c>
      <c r="F926" s="49">
        <v>32.815658569335938</v>
      </c>
      <c r="G926" s="49">
        <v>67.184341430664063</v>
      </c>
    </row>
    <row r="927" spans="1:7">
      <c r="A927" t="str">
        <f t="shared" si="15"/>
        <v>L1.0151</v>
      </c>
      <c r="B927" s="49" t="s">
        <v>493</v>
      </c>
      <c r="C927" s="49">
        <v>151</v>
      </c>
      <c r="D927" s="49">
        <v>0.40650299191474915</v>
      </c>
      <c r="E927" s="49">
        <v>17.746118545532227</v>
      </c>
      <c r="F927" s="49">
        <v>32.566360473632813</v>
      </c>
      <c r="G927" s="49">
        <v>67.433639526367188</v>
      </c>
    </row>
    <row r="928" spans="1:7">
      <c r="A928" t="str">
        <f t="shared" si="15"/>
        <v>L1.0152</v>
      </c>
      <c r="B928" s="49" t="s">
        <v>493</v>
      </c>
      <c r="C928" s="49">
        <v>152</v>
      </c>
      <c r="D928" s="49">
        <v>0.40076020359992981</v>
      </c>
      <c r="E928" s="49">
        <v>17.339614868164063</v>
      </c>
      <c r="F928" s="49">
        <v>32.318107604980469</v>
      </c>
      <c r="G928" s="49">
        <v>67.681892395019531</v>
      </c>
    </row>
    <row r="929" spans="1:7">
      <c r="A929" t="str">
        <f t="shared" si="15"/>
        <v>L1.0153</v>
      </c>
      <c r="B929" s="49" t="s">
        <v>493</v>
      </c>
      <c r="C929" s="49">
        <v>153</v>
      </c>
      <c r="D929" s="49">
        <v>0.39502090215682983</v>
      </c>
      <c r="E929" s="49">
        <v>16.938854217529297</v>
      </c>
      <c r="F929" s="49">
        <v>32.070903778076172</v>
      </c>
      <c r="G929" s="49">
        <v>67.929100036621094</v>
      </c>
    </row>
    <row r="930" spans="1:7">
      <c r="A930" t="str">
        <f t="shared" si="15"/>
        <v>L1.0154</v>
      </c>
      <c r="B930" s="49" t="s">
        <v>493</v>
      </c>
      <c r="C930" s="49">
        <v>154</v>
      </c>
      <c r="D930" s="49">
        <v>0.38928699493408203</v>
      </c>
      <c r="E930" s="49">
        <v>16.543834686279297</v>
      </c>
      <c r="F930" s="49">
        <v>31.824729919433594</v>
      </c>
      <c r="G930" s="49">
        <v>68.175270080566406</v>
      </c>
    </row>
    <row r="931" spans="1:7">
      <c r="A931" t="str">
        <f t="shared" si="15"/>
        <v>L1.0155</v>
      </c>
      <c r="B931" s="49" t="s">
        <v>493</v>
      </c>
      <c r="C931" s="49">
        <v>155</v>
      </c>
      <c r="D931" s="49">
        <v>0.38355699181556702</v>
      </c>
      <c r="E931" s="49">
        <v>16.154546737670898</v>
      </c>
      <c r="F931" s="49">
        <v>31.57957649230957</v>
      </c>
      <c r="G931" s="49">
        <v>68.420425415039063</v>
      </c>
    </row>
    <row r="932" spans="1:7">
      <c r="A932" t="str">
        <f t="shared" si="15"/>
        <v>L1.0156</v>
      </c>
      <c r="B932" s="49" t="s">
        <v>493</v>
      </c>
      <c r="C932" s="49">
        <v>156</v>
      </c>
      <c r="D932" s="49">
        <v>0.37783598899841309</v>
      </c>
      <c r="E932" s="49">
        <v>15.770990371704102</v>
      </c>
      <c r="F932" s="49">
        <v>31.33544921875</v>
      </c>
      <c r="G932" s="49">
        <v>68.66455078125</v>
      </c>
    </row>
    <row r="933" spans="1:7">
      <c r="A933" t="str">
        <f t="shared" si="15"/>
        <v>L1.0157</v>
      </c>
      <c r="B933" s="49" t="s">
        <v>493</v>
      </c>
      <c r="C933" s="49">
        <v>157</v>
      </c>
      <c r="D933" s="49">
        <v>0.37212398648262024</v>
      </c>
      <c r="E933" s="49">
        <v>15.393154144287109</v>
      </c>
      <c r="F933" s="49">
        <v>31.092329025268555</v>
      </c>
      <c r="G933" s="49">
        <v>68.907669067382813</v>
      </c>
    </row>
    <row r="934" spans="1:7">
      <c r="A934" t="str">
        <f t="shared" si="15"/>
        <v>L1.0158</v>
      </c>
      <c r="B934" s="49" t="s">
        <v>493</v>
      </c>
      <c r="C934" s="49">
        <v>158</v>
      </c>
      <c r="D934" s="49">
        <v>0.36642199754714966</v>
      </c>
      <c r="E934" s="49">
        <v>15.021030426025391</v>
      </c>
      <c r="F934" s="49">
        <v>30.850204467773438</v>
      </c>
      <c r="G934" s="49">
        <v>69.149795532226563</v>
      </c>
    </row>
    <row r="935" spans="1:7">
      <c r="A935" t="str">
        <f t="shared" si="15"/>
        <v>L1.0159</v>
      </c>
      <c r="B935" s="49" t="s">
        <v>493</v>
      </c>
      <c r="C935" s="49">
        <v>159</v>
      </c>
      <c r="D935" s="49">
        <v>0.36073100566864014</v>
      </c>
      <c r="E935" s="49">
        <v>14.654607772827148</v>
      </c>
      <c r="F935" s="49">
        <v>30.609077453613281</v>
      </c>
      <c r="G935" s="49">
        <v>69.390922546386719</v>
      </c>
    </row>
    <row r="936" spans="1:7">
      <c r="A936" t="str">
        <f t="shared" si="15"/>
        <v>L1.0160</v>
      </c>
      <c r="B936" s="49" t="s">
        <v>493</v>
      </c>
      <c r="C936" s="49">
        <v>160</v>
      </c>
      <c r="D936" s="49">
        <v>0.35505598783493042</v>
      </c>
      <c r="E936" s="49">
        <v>14.293876647949219</v>
      </c>
      <c r="F936" s="49">
        <v>30.368938446044922</v>
      </c>
      <c r="G936" s="49">
        <v>69.631065368652344</v>
      </c>
    </row>
    <row r="937" spans="1:7">
      <c r="A937" t="str">
        <f t="shared" si="15"/>
        <v>L1.0161</v>
      </c>
      <c r="B937" s="49" t="s">
        <v>493</v>
      </c>
      <c r="C937" s="49">
        <v>161</v>
      </c>
      <c r="D937" s="49">
        <v>0.34939500689506531</v>
      </c>
      <c r="E937" s="49">
        <v>13.938820838928223</v>
      </c>
      <c r="F937" s="49">
        <v>30.129770278930664</v>
      </c>
      <c r="G937" s="49">
        <v>69.870231628417969</v>
      </c>
    </row>
    <row r="938" spans="1:7">
      <c r="A938" t="str">
        <f t="shared" si="15"/>
        <v>L1.0162</v>
      </c>
      <c r="B938" s="49" t="s">
        <v>493</v>
      </c>
      <c r="C938" s="49">
        <v>162</v>
      </c>
      <c r="D938" s="49">
        <v>0.34375</v>
      </c>
      <c r="E938" s="49">
        <v>13.589426040649414</v>
      </c>
      <c r="F938" s="49">
        <v>29.891572952270508</v>
      </c>
      <c r="G938" s="49">
        <v>70.108428955078125</v>
      </c>
    </row>
    <row r="939" spans="1:7">
      <c r="A939" t="str">
        <f t="shared" si="15"/>
        <v>L1.0163</v>
      </c>
      <c r="B939" s="49" t="s">
        <v>493</v>
      </c>
      <c r="C939" s="49">
        <v>163</v>
      </c>
      <c r="D939" s="49">
        <v>0.33812299370765686</v>
      </c>
      <c r="E939" s="49">
        <v>13.245676040649414</v>
      </c>
      <c r="F939" s="49">
        <v>29.654336929321289</v>
      </c>
      <c r="G939" s="49">
        <v>70.345664978027344</v>
      </c>
    </row>
    <row r="940" spans="1:7">
      <c r="A940" t="str">
        <f t="shared" si="15"/>
        <v>L1.0164</v>
      </c>
      <c r="B940" s="49" t="s">
        <v>493</v>
      </c>
      <c r="C940" s="49">
        <v>164</v>
      </c>
      <c r="D940" s="49">
        <v>0.33251500129699707</v>
      </c>
      <c r="E940" s="49">
        <v>12.907552719116211</v>
      </c>
      <c r="F940" s="49">
        <v>29.418056488037109</v>
      </c>
      <c r="G940" s="49">
        <v>70.581947326660156</v>
      </c>
    </row>
    <row r="941" spans="1:7">
      <c r="A941" t="str">
        <f t="shared" si="15"/>
        <v>L1.0165</v>
      </c>
      <c r="B941" s="49" t="s">
        <v>493</v>
      </c>
      <c r="C941" s="49">
        <v>165</v>
      </c>
      <c r="D941" s="49">
        <v>0.3269290030002594</v>
      </c>
      <c r="E941" s="49">
        <v>12.575037956237793</v>
      </c>
      <c r="F941" s="49">
        <v>29.182723999023438</v>
      </c>
      <c r="G941" s="49">
        <v>70.817276000976563</v>
      </c>
    </row>
    <row r="942" spans="1:7">
      <c r="A942" t="str">
        <f t="shared" si="15"/>
        <v>L1.0166</v>
      </c>
      <c r="B942" s="49" t="s">
        <v>493</v>
      </c>
      <c r="C942" s="49">
        <v>166</v>
      </c>
      <c r="D942" s="49">
        <v>0.3213638961315155</v>
      </c>
      <c r="E942" s="49">
        <v>12.248108863830566</v>
      </c>
      <c r="F942" s="49">
        <v>28.948328018188477</v>
      </c>
      <c r="G942" s="49">
        <v>71.051673889160156</v>
      </c>
    </row>
    <row r="943" spans="1:7">
      <c r="A943" t="str">
        <f t="shared" si="15"/>
        <v>L1.0167</v>
      </c>
      <c r="B943" s="49" t="s">
        <v>493</v>
      </c>
      <c r="C943" s="49">
        <v>167</v>
      </c>
      <c r="D943" s="49">
        <v>0.31582310795783997</v>
      </c>
      <c r="E943" s="49">
        <v>11.926745414733887</v>
      </c>
      <c r="F943" s="49">
        <v>28.714864730834961</v>
      </c>
      <c r="G943" s="49">
        <v>71.285133361816406</v>
      </c>
    </row>
    <row r="944" spans="1:7">
      <c r="A944" t="str">
        <f t="shared" si="15"/>
        <v>L1.0168</v>
      </c>
      <c r="B944" s="49" t="s">
        <v>493</v>
      </c>
      <c r="C944" s="49">
        <v>168</v>
      </c>
      <c r="D944" s="49">
        <v>0.31030699610710144</v>
      </c>
      <c r="E944" s="49">
        <v>11.610921859741211</v>
      </c>
      <c r="F944" s="49">
        <v>28.482326507568359</v>
      </c>
      <c r="G944" s="49">
        <v>71.517677307128906</v>
      </c>
    </row>
    <row r="945" spans="1:7">
      <c r="A945" t="str">
        <f t="shared" si="15"/>
        <v>L1.0169</v>
      </c>
      <c r="B945" s="49" t="s">
        <v>493</v>
      </c>
      <c r="C945" s="49">
        <v>169</v>
      </c>
      <c r="D945" s="49">
        <v>0.30481699109077454</v>
      </c>
      <c r="E945" s="49">
        <v>11.300615310668945</v>
      </c>
      <c r="F945" s="49">
        <v>28.250701904296875</v>
      </c>
      <c r="G945" s="49">
        <v>71.749298095703125</v>
      </c>
    </row>
    <row r="946" spans="1:7">
      <c r="A946" t="str">
        <f t="shared" si="15"/>
        <v>L1.0170</v>
      </c>
      <c r="B946" s="49" t="s">
        <v>493</v>
      </c>
      <c r="C946" s="49">
        <v>170</v>
      </c>
      <c r="D946" s="49">
        <v>0.29935601353645325</v>
      </c>
      <c r="E946" s="49">
        <v>10.995798110961914</v>
      </c>
      <c r="F946" s="49">
        <v>28.019985198974609</v>
      </c>
      <c r="G946" s="49">
        <v>71.980010986328125</v>
      </c>
    </row>
    <row r="947" spans="1:7">
      <c r="A947" t="str">
        <f t="shared" si="15"/>
        <v>L1.0171</v>
      </c>
      <c r="B947" s="49" t="s">
        <v>493</v>
      </c>
      <c r="C947" s="49">
        <v>171</v>
      </c>
      <c r="D947" s="49">
        <v>0.29392209649085999</v>
      </c>
      <c r="E947" s="49">
        <v>10.696441650390625</v>
      </c>
      <c r="F947" s="49">
        <v>27.790170669555664</v>
      </c>
      <c r="G947" s="49">
        <v>72.209831237792969</v>
      </c>
    </row>
    <row r="948" spans="1:7">
      <c r="A948" t="str">
        <f t="shared" si="15"/>
        <v>L1.0172</v>
      </c>
      <c r="B948" s="49" t="s">
        <v>493</v>
      </c>
      <c r="C948" s="49">
        <v>172</v>
      </c>
      <c r="D948" s="49">
        <v>0.28851890563964844</v>
      </c>
      <c r="E948" s="49">
        <v>10.402520179748535</v>
      </c>
      <c r="F948" s="49">
        <v>27.561250686645508</v>
      </c>
      <c r="G948" s="49">
        <v>72.438751220703125</v>
      </c>
    </row>
    <row r="949" spans="1:7">
      <c r="A949" t="str">
        <f t="shared" si="15"/>
        <v>L1.0173</v>
      </c>
      <c r="B949" s="49" t="s">
        <v>493</v>
      </c>
      <c r="C949" s="49">
        <v>173</v>
      </c>
      <c r="D949" s="49">
        <v>0.28314802050590515</v>
      </c>
      <c r="E949" s="49">
        <v>10.114001274108887</v>
      </c>
      <c r="F949" s="49">
        <v>27.334222793579102</v>
      </c>
      <c r="G949" s="49">
        <v>72.665779113769531</v>
      </c>
    </row>
    <row r="950" spans="1:7">
      <c r="A950" t="str">
        <f t="shared" si="15"/>
        <v>L1.0174</v>
      </c>
      <c r="B950" s="49" t="s">
        <v>493</v>
      </c>
      <c r="C950" s="49">
        <v>174</v>
      </c>
      <c r="D950" s="49">
        <v>0.2778090238571167</v>
      </c>
      <c r="E950" s="49">
        <v>9.8308534622192383</v>
      </c>
      <c r="F950" s="49">
        <v>27.106069564819336</v>
      </c>
      <c r="G950" s="49">
        <v>72.893928527832031</v>
      </c>
    </row>
    <row r="951" spans="1:7">
      <c r="A951" t="str">
        <f t="shared" si="15"/>
        <v>L1.0175</v>
      </c>
      <c r="B951" s="49" t="s">
        <v>493</v>
      </c>
      <c r="C951" s="49">
        <v>175</v>
      </c>
      <c r="D951" s="49">
        <v>0.27250492572784424</v>
      </c>
      <c r="E951" s="49">
        <v>9.553044319152832</v>
      </c>
      <c r="F951" s="49">
        <v>26.879795074462891</v>
      </c>
      <c r="G951" s="49">
        <v>73.120201110839844</v>
      </c>
    </row>
    <row r="952" spans="1:7">
      <c r="A952" t="str">
        <f t="shared" si="15"/>
        <v>L1.0176</v>
      </c>
      <c r="B952" s="49" t="s">
        <v>493</v>
      </c>
      <c r="C952" s="49">
        <v>176</v>
      </c>
      <c r="D952" s="49">
        <v>0.26723504066467285</v>
      </c>
      <c r="E952" s="49">
        <v>9.2805395126342773</v>
      </c>
      <c r="F952" s="49">
        <v>26.654382705688477</v>
      </c>
      <c r="G952" s="49">
        <v>73.345619201660156</v>
      </c>
    </row>
    <row r="953" spans="1:7">
      <c r="A953" t="str">
        <f t="shared" si="15"/>
        <v>L1.0177</v>
      </c>
      <c r="B953" s="49" t="s">
        <v>493</v>
      </c>
      <c r="C953" s="49">
        <v>177</v>
      </c>
      <c r="D953" s="49">
        <v>0.26200103759765625</v>
      </c>
      <c r="E953" s="49">
        <v>9.0133037567138672</v>
      </c>
      <c r="F953" s="49">
        <v>26.429830551147461</v>
      </c>
      <c r="G953" s="49">
        <v>73.570167541503906</v>
      </c>
    </row>
    <row r="954" spans="1:7">
      <c r="A954" t="str">
        <f t="shared" si="15"/>
        <v>L1.0178</v>
      </c>
      <c r="B954" s="49" t="s">
        <v>493</v>
      </c>
      <c r="C954" s="49">
        <v>178</v>
      </c>
      <c r="D954" s="49">
        <v>0.25680601596832275</v>
      </c>
      <c r="E954" s="49">
        <v>8.7513027191162109</v>
      </c>
      <c r="F954" s="49">
        <v>26.206138610839844</v>
      </c>
      <c r="G954" s="49">
        <v>73.793861389160156</v>
      </c>
    </row>
    <row r="955" spans="1:7">
      <c r="A955" t="str">
        <f t="shared" si="15"/>
        <v>L1.0179</v>
      </c>
      <c r="B955" s="49" t="s">
        <v>493</v>
      </c>
      <c r="C955" s="49">
        <v>179</v>
      </c>
      <c r="D955" s="49">
        <v>0.25164890289306641</v>
      </c>
      <c r="E955" s="49">
        <v>8.4944972991943359</v>
      </c>
      <c r="F955" s="49">
        <v>25.983287811279297</v>
      </c>
      <c r="G955" s="49">
        <v>74.016716003417969</v>
      </c>
    </row>
    <row r="956" spans="1:7">
      <c r="A956" t="str">
        <f t="shared" si="15"/>
        <v>L1.0180</v>
      </c>
      <c r="B956" s="49" t="s">
        <v>493</v>
      </c>
      <c r="C956" s="49">
        <v>180</v>
      </c>
      <c r="D956" s="49">
        <v>0.24653202295303345</v>
      </c>
      <c r="E956" s="49">
        <v>8.2428483963012695</v>
      </c>
      <c r="F956" s="49">
        <v>25.761274337768555</v>
      </c>
      <c r="G956" s="49">
        <v>74.238723754882813</v>
      </c>
    </row>
    <row r="957" spans="1:7">
      <c r="A957" t="str">
        <f t="shared" si="15"/>
        <v>L1.0181</v>
      </c>
      <c r="B957" s="49" t="s">
        <v>493</v>
      </c>
      <c r="C957" s="49">
        <v>181</v>
      </c>
      <c r="D957" s="49">
        <v>0.24145501852035522</v>
      </c>
      <c r="E957" s="49">
        <v>7.9963159561157227</v>
      </c>
      <c r="F957" s="49">
        <v>25.540094375610352</v>
      </c>
      <c r="G957" s="49">
        <v>74.459907531738281</v>
      </c>
    </row>
    <row r="958" spans="1:7">
      <c r="A958" t="str">
        <f t="shared" si="15"/>
        <v>L1.0182</v>
      </c>
      <c r="B958" s="49" t="s">
        <v>493</v>
      </c>
      <c r="C958" s="49">
        <v>182</v>
      </c>
      <c r="D958" s="49">
        <v>0.23642098903656006</v>
      </c>
      <c r="E958" s="49">
        <v>7.7548608779907227</v>
      </c>
      <c r="F958" s="49">
        <v>25.319742202758789</v>
      </c>
      <c r="G958" s="49">
        <v>74.680259704589844</v>
      </c>
    </row>
    <row r="959" spans="1:7">
      <c r="A959" t="str">
        <f t="shared" si="15"/>
        <v>L1.0183</v>
      </c>
      <c r="B959" s="49" t="s">
        <v>493</v>
      </c>
      <c r="C959" s="49">
        <v>183</v>
      </c>
      <c r="D959" s="49">
        <v>0.23142898082733154</v>
      </c>
      <c r="E959" s="49">
        <v>7.5184402465820313</v>
      </c>
      <c r="F959" s="49">
        <v>25.100210189819336</v>
      </c>
      <c r="G959" s="49">
        <v>74.899787902832031</v>
      </c>
    </row>
    <row r="960" spans="1:7">
      <c r="A960" t="str">
        <f t="shared" si="15"/>
        <v>L1.0184</v>
      </c>
      <c r="B960" s="49" t="s">
        <v>493</v>
      </c>
      <c r="C960" s="49">
        <v>184</v>
      </c>
      <c r="D960" s="49">
        <v>0.22648203372955322</v>
      </c>
      <c r="E960" s="49">
        <v>7.2870111465454102</v>
      </c>
      <c r="F960" s="49">
        <v>24.881492614746094</v>
      </c>
      <c r="G960" s="49">
        <v>75.118507385253906</v>
      </c>
    </row>
    <row r="961" spans="1:7">
      <c r="A961" t="str">
        <f t="shared" si="15"/>
        <v>L1.0185</v>
      </c>
      <c r="B961" s="49" t="s">
        <v>493</v>
      </c>
      <c r="C961" s="49">
        <v>185</v>
      </c>
      <c r="D961" s="49">
        <v>0.22157901525497437</v>
      </c>
      <c r="E961" s="49">
        <v>7.0605287551879883</v>
      </c>
      <c r="F961" s="49">
        <v>24.663581848144531</v>
      </c>
      <c r="G961" s="49">
        <v>75.336418151855469</v>
      </c>
    </row>
    <row r="962" spans="1:7">
      <c r="A962" t="str">
        <f t="shared" si="15"/>
        <v>L1.0186</v>
      </c>
      <c r="B962" s="49" t="s">
        <v>493</v>
      </c>
      <c r="C962" s="49">
        <v>186</v>
      </c>
      <c r="D962" s="49">
        <v>0.21672296524047852</v>
      </c>
      <c r="E962" s="49">
        <v>6.8389501571655273</v>
      </c>
      <c r="F962" s="49">
        <v>24.44647216796875</v>
      </c>
      <c r="G962" s="49">
        <v>75.55352783203125</v>
      </c>
    </row>
    <row r="963" spans="1:7">
      <c r="A963" t="str">
        <f t="shared" ref="A963:A1026" si="16">CONCATENATE(B963,IF(C963&lt;10,CONCATENATE("00",C963),IF(C963&lt;100,CONCATENATE("0",C963),C963)))</f>
        <v>L1.0187</v>
      </c>
      <c r="B963" s="49" t="s">
        <v>493</v>
      </c>
      <c r="C963" s="49">
        <v>187</v>
      </c>
      <c r="D963" s="49">
        <v>0.21191203594207764</v>
      </c>
      <c r="E963" s="49">
        <v>6.6222271919250488</v>
      </c>
      <c r="F963" s="49">
        <v>24.230155944824219</v>
      </c>
      <c r="G963" s="49">
        <v>75.769844055175781</v>
      </c>
    </row>
    <row r="964" spans="1:7">
      <c r="A964" t="str">
        <f t="shared" si="16"/>
        <v>L1.0188</v>
      </c>
      <c r="B964" s="49" t="s">
        <v>493</v>
      </c>
      <c r="C964" s="49">
        <v>188</v>
      </c>
      <c r="D964" s="49">
        <v>0.20715099573135376</v>
      </c>
      <c r="E964" s="49">
        <v>6.4103150367736816</v>
      </c>
      <c r="F964" s="49">
        <v>24.014629364013672</v>
      </c>
      <c r="G964" s="49">
        <v>75.985374450683594</v>
      </c>
    </row>
    <row r="965" spans="1:7">
      <c r="A965" t="str">
        <f t="shared" si="16"/>
        <v>L1.0189</v>
      </c>
      <c r="B965" s="49" t="s">
        <v>493</v>
      </c>
      <c r="C965" s="49">
        <v>189</v>
      </c>
      <c r="D965" s="49">
        <v>0.20243698358535767</v>
      </c>
      <c r="E965" s="49">
        <v>6.2031641006469727</v>
      </c>
      <c r="F965" s="49">
        <v>23.799884796142578</v>
      </c>
      <c r="G965" s="49">
        <v>76.200119018554688</v>
      </c>
    </row>
    <row r="966" spans="1:7">
      <c r="A966" t="str">
        <f t="shared" si="16"/>
        <v>L1.0190</v>
      </c>
      <c r="B966" s="49" t="s">
        <v>493</v>
      </c>
      <c r="C966" s="49">
        <v>190</v>
      </c>
      <c r="D966" s="49">
        <v>0.19777297973632813</v>
      </c>
      <c r="E966" s="49">
        <v>6.0007271766662598</v>
      </c>
      <c r="F966" s="49">
        <v>23.585914611816406</v>
      </c>
      <c r="G966" s="49">
        <v>76.414085388183594</v>
      </c>
    </row>
    <row r="967" spans="1:7">
      <c r="A967" t="str">
        <f t="shared" si="16"/>
        <v>L1.0191</v>
      </c>
      <c r="B967" s="49" t="s">
        <v>493</v>
      </c>
      <c r="C967" s="49">
        <v>191</v>
      </c>
      <c r="D967" s="49">
        <v>0.19315904378890991</v>
      </c>
      <c r="E967" s="49">
        <v>5.8029541969299316</v>
      </c>
      <c r="F967" s="49">
        <v>23.372714996337891</v>
      </c>
      <c r="G967" s="49">
        <v>76.627281188964844</v>
      </c>
    </row>
    <row r="968" spans="1:7">
      <c r="A968" t="str">
        <f t="shared" si="16"/>
        <v>L1.0192</v>
      </c>
      <c r="B968" s="49" t="s">
        <v>493</v>
      </c>
      <c r="C968" s="49">
        <v>192</v>
      </c>
      <c r="D968" s="49">
        <v>0.18859696388244629</v>
      </c>
      <c r="E968" s="49">
        <v>5.609795093536377</v>
      </c>
      <c r="F968" s="49">
        <v>23.160280227661133</v>
      </c>
      <c r="G968" s="49">
        <v>76.8397216796875</v>
      </c>
    </row>
    <row r="969" spans="1:7">
      <c r="A969" t="str">
        <f t="shared" si="16"/>
        <v>L1.0193</v>
      </c>
      <c r="B969" s="49" t="s">
        <v>493</v>
      </c>
      <c r="C969" s="49">
        <v>193</v>
      </c>
      <c r="D969" s="49">
        <v>0.18408602476119995</v>
      </c>
      <c r="E969" s="49">
        <v>5.4211978912353516</v>
      </c>
      <c r="F969" s="49">
        <v>22.948602676391602</v>
      </c>
      <c r="G969" s="49">
        <v>77.051399230957031</v>
      </c>
    </row>
    <row r="970" spans="1:7">
      <c r="A970" t="str">
        <f t="shared" si="16"/>
        <v>L1.0194</v>
      </c>
      <c r="B970" s="49" t="s">
        <v>493</v>
      </c>
      <c r="C970" s="49">
        <v>194</v>
      </c>
      <c r="D970" s="49">
        <v>0.17962801456451416</v>
      </c>
      <c r="E970" s="49">
        <v>5.2371120452880859</v>
      </c>
      <c r="F970" s="49">
        <v>22.737678527832031</v>
      </c>
      <c r="G970" s="49">
        <v>77.262321472167969</v>
      </c>
    </row>
    <row r="971" spans="1:7">
      <c r="A971" t="str">
        <f t="shared" si="16"/>
        <v>L1.0195</v>
      </c>
      <c r="B971" s="49" t="s">
        <v>493</v>
      </c>
      <c r="C971" s="49">
        <v>195</v>
      </c>
      <c r="D971" s="49">
        <v>0.17522299289703369</v>
      </c>
      <c r="E971" s="49">
        <v>5.0574841499328613</v>
      </c>
      <c r="F971" s="49">
        <v>22.527500152587891</v>
      </c>
      <c r="G971" s="49">
        <v>77.472503662109375</v>
      </c>
    </row>
    <row r="972" spans="1:7">
      <c r="A972" t="str">
        <f t="shared" si="16"/>
        <v>L1.0196</v>
      </c>
      <c r="B972" s="49" t="s">
        <v>493</v>
      </c>
      <c r="C972" s="49">
        <v>196</v>
      </c>
      <c r="D972" s="49">
        <v>0.17087197303771973</v>
      </c>
      <c r="E972" s="49">
        <v>4.882260799407959</v>
      </c>
      <c r="F972" s="49">
        <v>22.318061828613281</v>
      </c>
      <c r="G972" s="49">
        <v>77.681938171386719</v>
      </c>
    </row>
    <row r="973" spans="1:7">
      <c r="A973" t="str">
        <f t="shared" si="16"/>
        <v>L1.0197</v>
      </c>
      <c r="B973" s="49" t="s">
        <v>493</v>
      </c>
      <c r="C973" s="49">
        <v>197</v>
      </c>
      <c r="D973" s="49">
        <v>0.16657699644565582</v>
      </c>
      <c r="E973" s="49">
        <v>4.7113890647888184</v>
      </c>
      <c r="F973" s="49">
        <v>22.109357833862305</v>
      </c>
      <c r="G973" s="49">
        <v>77.890640258789063</v>
      </c>
    </row>
    <row r="974" spans="1:7">
      <c r="A974" t="str">
        <f t="shared" si="16"/>
        <v>L1.0198</v>
      </c>
      <c r="B974" s="49" t="s">
        <v>493</v>
      </c>
      <c r="C974" s="49">
        <v>198</v>
      </c>
      <c r="D974" s="49">
        <v>0.16233502328395844</v>
      </c>
      <c r="E974" s="49">
        <v>4.5448122024536133</v>
      </c>
      <c r="F974" s="49">
        <v>21.901382446289063</v>
      </c>
      <c r="G974" s="49">
        <v>78.098617553710938</v>
      </c>
    </row>
    <row r="975" spans="1:7">
      <c r="A975" t="str">
        <f t="shared" si="16"/>
        <v>L1.0199</v>
      </c>
      <c r="B975" s="49" t="s">
        <v>493</v>
      </c>
      <c r="C975" s="49">
        <v>199</v>
      </c>
      <c r="D975" s="49">
        <v>0.15815097093582153</v>
      </c>
      <c r="E975" s="49">
        <v>4.382476806640625</v>
      </c>
      <c r="F975" s="49">
        <v>21.694133758544922</v>
      </c>
      <c r="G975" s="49">
        <v>78.305862426757813</v>
      </c>
    </row>
    <row r="976" spans="1:7">
      <c r="A976" t="str">
        <f t="shared" si="16"/>
        <v>L1.0200</v>
      </c>
      <c r="B976" s="49" t="s">
        <v>493</v>
      </c>
      <c r="C976" s="49">
        <v>200</v>
      </c>
      <c r="D976" s="49">
        <v>0.15402203798294067</v>
      </c>
      <c r="E976" s="49">
        <v>4.2243261337280273</v>
      </c>
      <c r="F976" s="49">
        <v>21.487600326538086</v>
      </c>
      <c r="G976" s="49">
        <v>78.512397766113281</v>
      </c>
    </row>
    <row r="977" spans="1:7">
      <c r="A977" t="str">
        <f t="shared" si="16"/>
        <v>L1.0201</v>
      </c>
      <c r="B977" s="49" t="s">
        <v>493</v>
      </c>
      <c r="C977" s="49">
        <v>201</v>
      </c>
      <c r="D977" s="49">
        <v>0.14994996786117554</v>
      </c>
      <c r="E977" s="49">
        <v>4.0703039169311523</v>
      </c>
      <c r="F977" s="49">
        <v>21.281780242919922</v>
      </c>
      <c r="G977" s="49">
        <v>78.718215942382813</v>
      </c>
    </row>
    <row r="978" spans="1:7">
      <c r="A978" t="str">
        <f t="shared" si="16"/>
        <v>L1.0202</v>
      </c>
      <c r="B978" s="49" t="s">
        <v>493</v>
      </c>
      <c r="C978" s="49">
        <v>202</v>
      </c>
      <c r="D978" s="49">
        <v>0.1459369957447052</v>
      </c>
      <c r="E978" s="49">
        <v>3.9203541278839111</v>
      </c>
      <c r="F978" s="49">
        <v>21.076667785644531</v>
      </c>
      <c r="G978" s="49">
        <v>78.923332214355469</v>
      </c>
    </row>
    <row r="979" spans="1:7">
      <c r="A979" t="str">
        <f t="shared" si="16"/>
        <v>L1.0203</v>
      </c>
      <c r="B979" s="49" t="s">
        <v>493</v>
      </c>
      <c r="C979" s="49">
        <v>203</v>
      </c>
      <c r="D979" s="49">
        <v>0.14198002219200134</v>
      </c>
      <c r="E979" s="49">
        <v>3.7744169235229492</v>
      </c>
      <c r="F979" s="49">
        <v>20.872255325317383</v>
      </c>
      <c r="G979" s="49">
        <v>79.12774658203125</v>
      </c>
    </row>
    <row r="980" spans="1:7">
      <c r="A980" t="str">
        <f t="shared" si="16"/>
        <v>L1.0204</v>
      </c>
      <c r="B980" s="49" t="s">
        <v>493</v>
      </c>
      <c r="C980" s="49">
        <v>204</v>
      </c>
      <c r="D980" s="49">
        <v>0.13808199763298035</v>
      </c>
      <c r="E980" s="49">
        <v>3.632436990737915</v>
      </c>
      <c r="F980" s="49">
        <v>20.668539047241211</v>
      </c>
      <c r="G980" s="49">
        <v>79.331459045410156</v>
      </c>
    </row>
    <row r="981" spans="1:7">
      <c r="A981" t="str">
        <f t="shared" si="16"/>
        <v>L1.0205</v>
      </c>
      <c r="B981" s="49" t="s">
        <v>493</v>
      </c>
      <c r="C981" s="49">
        <v>205</v>
      </c>
      <c r="D981" s="49">
        <v>0.13424298167228699</v>
      </c>
      <c r="E981" s="49">
        <v>3.4943549633026123</v>
      </c>
      <c r="F981" s="49">
        <v>20.46551513671875</v>
      </c>
      <c r="G981" s="49">
        <v>79.53448486328125</v>
      </c>
    </row>
    <row r="982" spans="1:7">
      <c r="A982" t="str">
        <f t="shared" si="16"/>
        <v>L1.0206</v>
      </c>
      <c r="B982" s="49" t="s">
        <v>493</v>
      </c>
      <c r="C982" s="49">
        <v>206</v>
      </c>
      <c r="D982" s="49">
        <v>0.13046300411224365</v>
      </c>
      <c r="E982" s="49">
        <v>3.3601119518280029</v>
      </c>
      <c r="F982" s="49">
        <v>20.263175964355469</v>
      </c>
      <c r="G982" s="49">
        <v>79.736824035644531</v>
      </c>
    </row>
    <row r="983" spans="1:7">
      <c r="A983" t="str">
        <f t="shared" si="16"/>
        <v>L1.0207</v>
      </c>
      <c r="B983" s="49" t="s">
        <v>493</v>
      </c>
      <c r="C983" s="49">
        <v>207</v>
      </c>
      <c r="D983" s="49">
        <v>0.12674200534820557</v>
      </c>
      <c r="E983" s="49">
        <v>3.2296490669250488</v>
      </c>
      <c r="F983" s="49">
        <v>20.061517715454102</v>
      </c>
      <c r="G983" s="49">
        <v>79.938484191894531</v>
      </c>
    </row>
    <row r="984" spans="1:7">
      <c r="A984" t="str">
        <f t="shared" si="16"/>
        <v>L1.0208</v>
      </c>
      <c r="B984" s="49" t="s">
        <v>493</v>
      </c>
      <c r="C984" s="49">
        <v>208</v>
      </c>
      <c r="D984" s="49">
        <v>0.12308201193809509</v>
      </c>
      <c r="E984" s="49">
        <v>3.1029069423675537</v>
      </c>
      <c r="F984" s="49">
        <v>19.860532760620117</v>
      </c>
      <c r="G984" s="49">
        <v>80.13946533203125</v>
      </c>
    </row>
    <row r="985" spans="1:7">
      <c r="A985" t="str">
        <f t="shared" si="16"/>
        <v>L1.0209</v>
      </c>
      <c r="B985" s="49" t="s">
        <v>493</v>
      </c>
      <c r="C985" s="49">
        <v>209</v>
      </c>
      <c r="D985" s="49">
        <v>0.11947997659444809</v>
      </c>
      <c r="E985" s="49">
        <v>2.9798250198364258</v>
      </c>
      <c r="F985" s="49">
        <v>19.660219192504883</v>
      </c>
      <c r="G985" s="49">
        <v>80.33978271484375</v>
      </c>
    </row>
    <row r="986" spans="1:7">
      <c r="A986" t="str">
        <f t="shared" si="16"/>
        <v>L1.0210</v>
      </c>
      <c r="B986" s="49" t="s">
        <v>493</v>
      </c>
      <c r="C986" s="49">
        <v>210</v>
      </c>
      <c r="D986" s="49">
        <v>0.11594101786613464</v>
      </c>
      <c r="E986" s="49">
        <v>2.8603451251983643</v>
      </c>
      <c r="F986" s="49">
        <v>19.460569381713867</v>
      </c>
      <c r="G986" s="49">
        <v>80.5394287109375</v>
      </c>
    </row>
    <row r="987" spans="1:7">
      <c r="A987" t="str">
        <f t="shared" si="16"/>
        <v>L1.0211</v>
      </c>
      <c r="B987" s="49" t="s">
        <v>493</v>
      </c>
      <c r="C987" s="49">
        <v>211</v>
      </c>
      <c r="D987" s="49">
        <v>0.11245998740196228</v>
      </c>
      <c r="E987" s="49">
        <v>2.7444040775299072</v>
      </c>
      <c r="F987" s="49">
        <v>19.261579513549805</v>
      </c>
      <c r="G987" s="49">
        <v>80.738418579101563</v>
      </c>
    </row>
    <row r="988" spans="1:7">
      <c r="A988" t="str">
        <f t="shared" si="16"/>
        <v>L1.0212</v>
      </c>
      <c r="B988" s="49" t="s">
        <v>493</v>
      </c>
      <c r="C988" s="49">
        <v>212</v>
      </c>
      <c r="D988" s="49">
        <v>0.10904198884963989</v>
      </c>
      <c r="E988" s="49">
        <v>2.631943941116333</v>
      </c>
      <c r="F988" s="49">
        <v>19.06324577331543</v>
      </c>
      <c r="G988" s="49">
        <v>80.936752319335938</v>
      </c>
    </row>
    <row r="989" spans="1:7">
      <c r="A989" t="str">
        <f t="shared" si="16"/>
        <v>L1.0213</v>
      </c>
      <c r="B989" s="49" t="s">
        <v>493</v>
      </c>
      <c r="C989" s="49">
        <v>213</v>
      </c>
      <c r="D989" s="49">
        <v>0.10568299889564514</v>
      </c>
      <c r="E989" s="49">
        <v>2.5229020118713379</v>
      </c>
      <c r="F989" s="49">
        <v>18.865560531616211</v>
      </c>
      <c r="G989" s="49">
        <v>81.134437561035156</v>
      </c>
    </row>
    <row r="990" spans="1:7">
      <c r="A990" t="str">
        <f t="shared" si="16"/>
        <v>L1.0214</v>
      </c>
      <c r="B990" s="49" t="s">
        <v>493</v>
      </c>
      <c r="C990" s="49">
        <v>214</v>
      </c>
      <c r="D990" s="49">
        <v>0.10238602012395859</v>
      </c>
      <c r="E990" s="49">
        <v>2.4172189235687256</v>
      </c>
      <c r="F990" s="49">
        <v>18.668519973754883</v>
      </c>
      <c r="G990" s="49">
        <v>81.33148193359375</v>
      </c>
    </row>
    <row r="991" spans="1:7">
      <c r="A991" t="str">
        <f t="shared" si="16"/>
        <v>L1.0215</v>
      </c>
      <c r="B991" s="49" t="s">
        <v>493</v>
      </c>
      <c r="C991" s="49">
        <v>215</v>
      </c>
      <c r="D991" s="49">
        <v>9.9148988723754883E-2</v>
      </c>
      <c r="E991" s="49">
        <v>2.3148329257965088</v>
      </c>
      <c r="F991" s="49">
        <v>18.47212028503418</v>
      </c>
      <c r="G991" s="49">
        <v>81.527877807617188</v>
      </c>
    </row>
    <row r="992" spans="1:7">
      <c r="A992" t="str">
        <f t="shared" si="16"/>
        <v>L1.0216</v>
      </c>
      <c r="B992" s="49" t="s">
        <v>493</v>
      </c>
      <c r="C992" s="49">
        <v>216</v>
      </c>
      <c r="D992" s="49">
        <v>9.5975011587142944E-2</v>
      </c>
      <c r="E992" s="49">
        <v>2.2156839370727539</v>
      </c>
      <c r="F992" s="49">
        <v>18.276355743408203</v>
      </c>
      <c r="G992" s="49">
        <v>81.723648071289063</v>
      </c>
    </row>
    <row r="993" spans="1:7">
      <c r="A993" t="str">
        <f t="shared" si="16"/>
        <v>L1.0217</v>
      </c>
      <c r="B993" s="49" t="s">
        <v>493</v>
      </c>
      <c r="C993" s="49">
        <v>217</v>
      </c>
      <c r="D993" s="49">
        <v>9.2860996723175049E-2</v>
      </c>
      <c r="E993" s="49">
        <v>2.1197090148925781</v>
      </c>
      <c r="F993" s="49">
        <v>18.081220626831055</v>
      </c>
      <c r="G993" s="49">
        <v>81.918777465820313</v>
      </c>
    </row>
    <row r="994" spans="1:7">
      <c r="A994" t="str">
        <f t="shared" si="16"/>
        <v>L1.0218</v>
      </c>
      <c r="B994" s="49" t="s">
        <v>493</v>
      </c>
      <c r="C994" s="49">
        <v>218</v>
      </c>
      <c r="D994" s="49">
        <v>8.9807987213134766E-2</v>
      </c>
      <c r="E994" s="49">
        <v>2.0268480777740479</v>
      </c>
      <c r="F994" s="49">
        <v>17.886713027954102</v>
      </c>
      <c r="G994" s="49">
        <v>82.113288879394531</v>
      </c>
    </row>
    <row r="995" spans="1:7">
      <c r="A995" t="str">
        <f t="shared" si="16"/>
        <v>L1.0219</v>
      </c>
      <c r="B995" s="49" t="s">
        <v>493</v>
      </c>
      <c r="C995" s="49">
        <v>219</v>
      </c>
      <c r="D995" s="49">
        <v>8.6816988885402679E-2</v>
      </c>
      <c r="E995" s="49">
        <v>1.9370399713516235</v>
      </c>
      <c r="F995" s="49">
        <v>17.69282341003418</v>
      </c>
      <c r="G995" s="49">
        <v>82.307174682617188</v>
      </c>
    </row>
    <row r="996" spans="1:7">
      <c r="A996" t="str">
        <f t="shared" si="16"/>
        <v>L1.0220</v>
      </c>
      <c r="B996" s="49" t="s">
        <v>493</v>
      </c>
      <c r="C996" s="49">
        <v>220</v>
      </c>
      <c r="D996" s="49">
        <v>8.3887018263339996E-2</v>
      </c>
      <c r="E996" s="49">
        <v>1.8502230644226074</v>
      </c>
      <c r="F996" s="49">
        <v>17.499551773071289</v>
      </c>
      <c r="G996" s="49">
        <v>82.500450134277344</v>
      </c>
    </row>
    <row r="997" spans="1:7">
      <c r="A997" t="str">
        <f t="shared" si="16"/>
        <v>L1.0221</v>
      </c>
      <c r="B997" s="49" t="s">
        <v>493</v>
      </c>
      <c r="C997" s="49">
        <v>221</v>
      </c>
      <c r="D997" s="49">
        <v>8.1016980111598969E-2</v>
      </c>
      <c r="E997" s="49">
        <v>1.7663359642028809</v>
      </c>
      <c r="F997" s="49">
        <v>17.306892395019531</v>
      </c>
      <c r="G997" s="49">
        <v>82.693107604980469</v>
      </c>
    </row>
    <row r="998" spans="1:7">
      <c r="A998" t="str">
        <f t="shared" si="16"/>
        <v>L1.0222</v>
      </c>
      <c r="B998" s="49" t="s">
        <v>493</v>
      </c>
      <c r="C998" s="49">
        <v>222</v>
      </c>
      <c r="D998" s="49">
        <v>7.820902019739151E-2</v>
      </c>
      <c r="E998" s="49">
        <v>1.6853190660476685</v>
      </c>
      <c r="F998" s="49">
        <v>17.114837646484375</v>
      </c>
      <c r="G998" s="49">
        <v>82.885162353515625</v>
      </c>
    </row>
    <row r="999" spans="1:7">
      <c r="A999" t="str">
        <f t="shared" si="16"/>
        <v>L1.0223</v>
      </c>
      <c r="B999" s="49" t="s">
        <v>493</v>
      </c>
      <c r="C999" s="49">
        <v>223</v>
      </c>
      <c r="D999" s="49">
        <v>7.5461000204086304E-2</v>
      </c>
      <c r="E999" s="49">
        <v>1.6071100234985352</v>
      </c>
      <c r="F999" s="49">
        <v>16.92338752746582</v>
      </c>
      <c r="G999" s="49">
        <v>83.076614379882813</v>
      </c>
    </row>
    <row r="1000" spans="1:7">
      <c r="A1000" t="str">
        <f t="shared" si="16"/>
        <v>L1.0224</v>
      </c>
      <c r="B1000" s="49" t="s">
        <v>493</v>
      </c>
      <c r="C1000" s="49">
        <v>224</v>
      </c>
      <c r="D1000" s="49">
        <v>7.2773993015289307E-2</v>
      </c>
      <c r="E1000" s="49">
        <v>1.5316489934921265</v>
      </c>
      <c r="F1000" s="49">
        <v>16.732534408569336</v>
      </c>
      <c r="G1000" s="49">
        <v>83.267463684082031</v>
      </c>
    </row>
    <row r="1001" spans="1:7">
      <c r="A1001" t="str">
        <f t="shared" si="16"/>
        <v>L1.0225</v>
      </c>
      <c r="B1001" s="49" t="s">
        <v>493</v>
      </c>
      <c r="C1001" s="49">
        <v>225</v>
      </c>
      <c r="D1001" s="49">
        <v>7.0148013532161713E-2</v>
      </c>
      <c r="E1001" s="49">
        <v>1.4588749408721924</v>
      </c>
      <c r="F1001" s="49">
        <v>16.542276382446289</v>
      </c>
      <c r="G1001" s="49">
        <v>83.457725524902344</v>
      </c>
    </row>
    <row r="1002" spans="1:7">
      <c r="A1002" t="str">
        <f t="shared" si="16"/>
        <v>L1.0226</v>
      </c>
      <c r="B1002" s="49" t="s">
        <v>493</v>
      </c>
      <c r="C1002" s="49">
        <v>226</v>
      </c>
      <c r="D1002" s="49">
        <v>6.7580990493297577E-2</v>
      </c>
      <c r="E1002" s="49">
        <v>1.3887269496917725</v>
      </c>
      <c r="F1002" s="49">
        <v>16.352605819702148</v>
      </c>
      <c r="G1002" s="49">
        <v>83.647392272949219</v>
      </c>
    </row>
    <row r="1003" spans="1:7">
      <c r="A1003" t="str">
        <f t="shared" si="16"/>
        <v>L1.0227</v>
      </c>
      <c r="B1003" s="49" t="s">
        <v>493</v>
      </c>
      <c r="C1003" s="49">
        <v>227</v>
      </c>
      <c r="D1003" s="49">
        <v>6.5073996782302856E-2</v>
      </c>
      <c r="E1003" s="49">
        <v>1.3211460113525391</v>
      </c>
      <c r="F1003" s="49">
        <v>16.163520812988281</v>
      </c>
      <c r="G1003" s="49">
        <v>83.836479187011719</v>
      </c>
    </row>
    <row r="1004" spans="1:7">
      <c r="A1004" t="str">
        <f t="shared" si="16"/>
        <v>L1.0228</v>
      </c>
      <c r="B1004" s="49" t="s">
        <v>493</v>
      </c>
      <c r="C1004" s="49">
        <v>228</v>
      </c>
      <c r="D1004" s="49">
        <v>6.2628000974655151E-2</v>
      </c>
      <c r="E1004" s="49">
        <v>1.2560720443725586</v>
      </c>
      <c r="F1004" s="49">
        <v>15.975013732910156</v>
      </c>
      <c r="G1004" s="49">
        <v>84.024986267089844</v>
      </c>
    </row>
    <row r="1005" spans="1:7">
      <c r="A1005" t="str">
        <f t="shared" si="16"/>
        <v>L1.0229</v>
      </c>
      <c r="B1005" s="49" t="s">
        <v>493</v>
      </c>
      <c r="C1005" s="49">
        <v>229</v>
      </c>
      <c r="D1005" s="49">
        <v>6.0240000486373901E-2</v>
      </c>
      <c r="E1005" s="49">
        <v>1.1934440135955811</v>
      </c>
      <c r="F1005" s="49">
        <v>15.78708553314209</v>
      </c>
      <c r="G1005" s="49">
        <v>84.212913513183594</v>
      </c>
    </row>
    <row r="1006" spans="1:7">
      <c r="A1006" t="str">
        <f t="shared" si="16"/>
        <v>L1.0230</v>
      </c>
      <c r="B1006" s="49" t="s">
        <v>493</v>
      </c>
      <c r="C1006" s="49">
        <v>230</v>
      </c>
      <c r="D1006" s="49">
        <v>5.7911001145839691E-2</v>
      </c>
      <c r="E1006" s="49">
        <v>1.1332039833068848</v>
      </c>
      <c r="F1006" s="49">
        <v>15.599727630615234</v>
      </c>
      <c r="G1006" s="49">
        <v>84.4002685546875</v>
      </c>
    </row>
    <row r="1007" spans="1:7">
      <c r="A1007" t="str">
        <f t="shared" si="16"/>
        <v>L1.0231</v>
      </c>
      <c r="B1007" s="49" t="s">
        <v>493</v>
      </c>
      <c r="C1007" s="49">
        <v>231</v>
      </c>
      <c r="D1007" s="49">
        <v>5.5639989674091339E-2</v>
      </c>
      <c r="E1007" s="49">
        <v>1.0752929449081421</v>
      </c>
      <c r="F1007" s="49">
        <v>15.412939071655273</v>
      </c>
      <c r="G1007" s="49">
        <v>84.587059020996094</v>
      </c>
    </row>
    <row r="1008" spans="1:7">
      <c r="A1008" t="str">
        <f t="shared" si="16"/>
        <v>L1.0232</v>
      </c>
      <c r="B1008" s="49" t="s">
        <v>493</v>
      </c>
      <c r="C1008" s="49">
        <v>232</v>
      </c>
      <c r="D1008" s="49">
        <v>5.3429011255502701E-2</v>
      </c>
      <c r="E1008" s="49">
        <v>1.0196529626846313</v>
      </c>
      <c r="F1008" s="49">
        <v>15.226712226867676</v>
      </c>
      <c r="G1008" s="49">
        <v>84.773284912109375</v>
      </c>
    </row>
    <row r="1009" spans="1:7">
      <c r="A1009" t="str">
        <f t="shared" si="16"/>
        <v>L1.0233</v>
      </c>
      <c r="B1009" s="49" t="s">
        <v>493</v>
      </c>
      <c r="C1009" s="49">
        <v>233</v>
      </c>
      <c r="D1009" s="49">
        <v>5.1274001598358154E-2</v>
      </c>
      <c r="E1009" s="49">
        <v>0.96622401475906372</v>
      </c>
      <c r="F1009" s="49">
        <v>15.041045188903809</v>
      </c>
      <c r="G1009" s="49">
        <v>84.958953857421875</v>
      </c>
    </row>
    <row r="1010" spans="1:7">
      <c r="A1010" t="str">
        <f t="shared" si="16"/>
        <v>L1.0234</v>
      </c>
      <c r="B1010" s="49" t="s">
        <v>493</v>
      </c>
      <c r="C1010" s="49">
        <v>234</v>
      </c>
      <c r="D1010" s="49">
        <v>4.9177996814250946E-2</v>
      </c>
      <c r="E1010" s="49">
        <v>0.91495001316070557</v>
      </c>
      <c r="F1010" s="49">
        <v>14.85593318939209</v>
      </c>
      <c r="G1010" s="49">
        <v>85.144065856933594</v>
      </c>
    </row>
    <row r="1011" spans="1:7">
      <c r="A1011" t="str">
        <f t="shared" si="16"/>
        <v>L1.0235</v>
      </c>
      <c r="B1011" s="49" t="s">
        <v>493</v>
      </c>
      <c r="C1011" s="49">
        <v>235</v>
      </c>
      <c r="D1011" s="49">
        <v>4.7136999666690826E-2</v>
      </c>
      <c r="E1011" s="49">
        <v>0.86577200889587402</v>
      </c>
      <c r="F1011" s="49">
        <v>14.67137336730957</v>
      </c>
      <c r="G1011" s="49">
        <v>85.328628540039063</v>
      </c>
    </row>
    <row r="1012" spans="1:7">
      <c r="A1012" t="str">
        <f t="shared" si="16"/>
        <v>L1.0236</v>
      </c>
      <c r="B1012" s="49" t="s">
        <v>493</v>
      </c>
      <c r="C1012" s="49">
        <v>236</v>
      </c>
      <c r="D1012" s="49">
        <v>4.5152999460697174E-2</v>
      </c>
      <c r="E1012" s="49">
        <v>0.81863498687744141</v>
      </c>
      <c r="F1012" s="49">
        <v>14.487360000610352</v>
      </c>
      <c r="G1012" s="49">
        <v>85.512641906738281</v>
      </c>
    </row>
    <row r="1013" spans="1:7">
      <c r="A1013" t="str">
        <f t="shared" si="16"/>
        <v>L1.0237</v>
      </c>
      <c r="B1013" s="49" t="s">
        <v>493</v>
      </c>
      <c r="C1013" s="49">
        <v>237</v>
      </c>
      <c r="D1013" s="49">
        <v>4.3223999440670013E-2</v>
      </c>
      <c r="E1013" s="49">
        <v>0.77348202466964722</v>
      </c>
      <c r="F1013" s="49">
        <v>14.303889274597168</v>
      </c>
      <c r="G1013" s="49">
        <v>85.696113586425781</v>
      </c>
    </row>
    <row r="1014" spans="1:7">
      <c r="A1014" t="str">
        <f t="shared" si="16"/>
        <v>L1.0238</v>
      </c>
      <c r="B1014" s="49" t="s">
        <v>493</v>
      </c>
      <c r="C1014" s="49">
        <v>238</v>
      </c>
      <c r="D1014" s="49">
        <v>4.1352003812789917E-2</v>
      </c>
      <c r="E1014" s="49">
        <v>0.73025798797607422</v>
      </c>
      <c r="F1014" s="49">
        <v>14.12095832824707</v>
      </c>
      <c r="G1014" s="49">
        <v>85.879043579101563</v>
      </c>
    </row>
    <row r="1015" spans="1:7">
      <c r="A1015" t="str">
        <f t="shared" si="16"/>
        <v>L1.0239</v>
      </c>
      <c r="B1015" s="49" t="s">
        <v>493</v>
      </c>
      <c r="C1015" s="49">
        <v>239</v>
      </c>
      <c r="D1015" s="49">
        <v>3.9534002542495728E-2</v>
      </c>
      <c r="E1015" s="49">
        <v>0.68890601396560669</v>
      </c>
      <c r="F1015" s="49">
        <v>13.938562393188477</v>
      </c>
      <c r="G1015" s="49">
        <v>86.061439514160156</v>
      </c>
    </row>
    <row r="1016" spans="1:7">
      <c r="A1016" t="str">
        <f t="shared" si="16"/>
        <v>L1.0240</v>
      </c>
      <c r="B1016" s="49" t="s">
        <v>493</v>
      </c>
      <c r="C1016" s="49">
        <v>240</v>
      </c>
      <c r="D1016" s="49">
        <v>3.7768997251987457E-2</v>
      </c>
      <c r="E1016" s="49">
        <v>0.64937198162078857</v>
      </c>
      <c r="F1016" s="49">
        <v>13.756696701049805</v>
      </c>
      <c r="G1016" s="49">
        <v>86.243301391601563</v>
      </c>
    </row>
    <row r="1017" spans="1:7">
      <c r="A1017" t="str">
        <f t="shared" si="16"/>
        <v>L1.0241</v>
      </c>
      <c r="B1017" s="49" t="s">
        <v>493</v>
      </c>
      <c r="C1017" s="49">
        <v>241</v>
      </c>
      <c r="D1017" s="49">
        <v>3.6058999598026276E-2</v>
      </c>
      <c r="E1017" s="49">
        <v>0.6116030216217041</v>
      </c>
      <c r="F1017" s="49">
        <v>13.575360298156738</v>
      </c>
      <c r="G1017" s="49">
        <v>86.424636840820313</v>
      </c>
    </row>
    <row r="1018" spans="1:7">
      <c r="A1018" t="str">
        <f t="shared" si="16"/>
        <v>L1.0242</v>
      </c>
      <c r="B1018" s="49" t="s">
        <v>493</v>
      </c>
      <c r="C1018" s="49">
        <v>242</v>
      </c>
      <c r="D1018" s="49">
        <v>3.4400001168251038E-2</v>
      </c>
      <c r="E1018" s="49">
        <v>0.57554399967193604</v>
      </c>
      <c r="F1018" s="49">
        <v>13.394545555114746</v>
      </c>
      <c r="G1018" s="49">
        <v>86.605453491210938</v>
      </c>
    </row>
    <row r="1019" spans="1:7">
      <c r="A1019" t="str">
        <f t="shared" si="16"/>
        <v>L1.0243</v>
      </c>
      <c r="B1019" s="49" t="s">
        <v>493</v>
      </c>
      <c r="C1019" s="49">
        <v>243</v>
      </c>
      <c r="D1019" s="49">
        <v>3.2794997096061707E-2</v>
      </c>
      <c r="E1019" s="49">
        <v>0.54114401340484619</v>
      </c>
      <c r="F1019" s="49">
        <v>13.214252471923828</v>
      </c>
      <c r="G1019" s="49">
        <v>86.785751342773438</v>
      </c>
    </row>
    <row r="1020" spans="1:7">
      <c r="A1020" t="str">
        <f t="shared" si="16"/>
        <v>L1.0244</v>
      </c>
      <c r="B1020" s="49" t="s">
        <v>493</v>
      </c>
      <c r="C1020" s="49">
        <v>244</v>
      </c>
      <c r="D1020" s="49">
        <v>3.1240001320838928E-2</v>
      </c>
      <c r="E1020" s="49">
        <v>0.50834900140762329</v>
      </c>
      <c r="F1020" s="49">
        <v>13.03447437286377</v>
      </c>
      <c r="G1020" s="49">
        <v>86.965522766113281</v>
      </c>
    </row>
    <row r="1021" spans="1:7">
      <c r="A1021" t="str">
        <f t="shared" si="16"/>
        <v>L1.0245</v>
      </c>
      <c r="B1021" s="49" t="s">
        <v>493</v>
      </c>
      <c r="C1021" s="49">
        <v>245</v>
      </c>
      <c r="D1021" s="49">
        <v>2.9736999422311783E-2</v>
      </c>
      <c r="E1021" s="49">
        <v>0.47710898518562317</v>
      </c>
      <c r="F1021" s="49">
        <v>12.855209350585938</v>
      </c>
      <c r="G1021" s="49">
        <v>87.144790649414063</v>
      </c>
    </row>
    <row r="1022" spans="1:7">
      <c r="A1022" t="str">
        <f t="shared" si="16"/>
        <v>L1.0246</v>
      </c>
      <c r="B1022" s="49" t="s">
        <v>493</v>
      </c>
      <c r="C1022" s="49">
        <v>246</v>
      </c>
      <c r="D1022" s="49">
        <v>2.8282999992370605E-2</v>
      </c>
      <c r="E1022" s="49">
        <v>0.44737198948860168</v>
      </c>
      <c r="F1022" s="49">
        <v>12.67645263671875</v>
      </c>
      <c r="G1022" s="49">
        <v>87.32354736328125</v>
      </c>
    </row>
    <row r="1023" spans="1:7">
      <c r="A1023" t="str">
        <f t="shared" si="16"/>
        <v>L1.0247</v>
      </c>
      <c r="B1023" s="49" t="s">
        <v>493</v>
      </c>
      <c r="C1023" s="49">
        <v>247</v>
      </c>
      <c r="D1023" s="49">
        <v>2.6877999305725098E-2</v>
      </c>
      <c r="E1023" s="49">
        <v>0.41908898949623108</v>
      </c>
      <c r="F1023" s="49">
        <v>12.498202323913574</v>
      </c>
      <c r="G1023" s="49">
        <v>87.501800537109375</v>
      </c>
    </row>
    <row r="1024" spans="1:7">
      <c r="A1024" t="str">
        <f t="shared" si="16"/>
        <v>L1.0248</v>
      </c>
      <c r="B1024" s="49" t="s">
        <v>493</v>
      </c>
      <c r="C1024" s="49">
        <v>248</v>
      </c>
      <c r="D1024" s="49">
        <v>2.5523003190755844E-2</v>
      </c>
      <c r="E1024" s="49">
        <v>0.39221099019050598</v>
      </c>
      <c r="F1024" s="49">
        <v>12.320451736450195</v>
      </c>
      <c r="G1024" s="49">
        <v>87.679550170898438</v>
      </c>
    </row>
    <row r="1025" spans="1:7">
      <c r="A1025" t="str">
        <f t="shared" si="16"/>
        <v>L1.0249</v>
      </c>
      <c r="B1025" s="49" t="s">
        <v>493</v>
      </c>
      <c r="C1025" s="49">
        <v>249</v>
      </c>
      <c r="D1025" s="49">
        <v>2.4214997887611389E-2</v>
      </c>
      <c r="E1025" s="49">
        <v>0.36668798327445984</v>
      </c>
      <c r="F1025" s="49">
        <v>12.143200874328613</v>
      </c>
      <c r="G1025" s="49">
        <v>87.856796264648438</v>
      </c>
    </row>
    <row r="1026" spans="1:7">
      <c r="A1026" t="str">
        <f t="shared" si="16"/>
        <v>L1.0250</v>
      </c>
      <c r="B1026" s="49" t="s">
        <v>493</v>
      </c>
      <c r="C1026" s="49">
        <v>250</v>
      </c>
      <c r="D1026" s="49">
        <v>2.2954002022743225E-2</v>
      </c>
      <c r="E1026" s="49">
        <v>0.34247300028800964</v>
      </c>
      <c r="F1026" s="49">
        <v>11.96644401550293</v>
      </c>
      <c r="G1026" s="49">
        <v>88.033554077148438</v>
      </c>
    </row>
    <row r="1027" spans="1:7">
      <c r="A1027" t="str">
        <f t="shared" ref="A1027:A1090" si="17">CONCATENATE(B1027,IF(C1027&lt;10,CONCATENATE("00",C1027),IF(C1027&lt;100,CONCATENATE("0",C1027),C1027)))</f>
        <v>L1.0251</v>
      </c>
      <c r="B1027" s="49" t="s">
        <v>493</v>
      </c>
      <c r="C1027" s="49">
        <v>251</v>
      </c>
      <c r="D1027" s="49">
        <v>2.1738998591899872E-2</v>
      </c>
      <c r="E1027" s="49">
        <v>0.31951898336410522</v>
      </c>
      <c r="F1027" s="49">
        <v>11.790177345275879</v>
      </c>
      <c r="G1027" s="49">
        <v>88.209823608398438</v>
      </c>
    </row>
    <row r="1028" spans="1:7">
      <c r="A1028" t="str">
        <f t="shared" si="17"/>
        <v>L1.0252</v>
      </c>
      <c r="B1028" s="49" t="s">
        <v>493</v>
      </c>
      <c r="C1028" s="49">
        <v>252</v>
      </c>
      <c r="D1028" s="49">
        <v>2.0569000393152237E-2</v>
      </c>
      <c r="E1028" s="49">
        <v>0.29778000712394714</v>
      </c>
      <c r="F1028" s="49">
        <v>11.614398002624512</v>
      </c>
      <c r="G1028" s="49">
        <v>88.385604858398438</v>
      </c>
    </row>
    <row r="1029" spans="1:7">
      <c r="A1029" t="str">
        <f t="shared" si="17"/>
        <v>L1.0253</v>
      </c>
      <c r="B1029" s="49" t="s">
        <v>493</v>
      </c>
      <c r="C1029" s="49">
        <v>253</v>
      </c>
      <c r="D1029" s="49">
        <v>1.9444998353719711E-2</v>
      </c>
      <c r="E1029" s="49">
        <v>0.27721101045608521</v>
      </c>
      <c r="F1029" s="49">
        <v>11.439103126525879</v>
      </c>
      <c r="G1029" s="49">
        <v>88.560897827148438</v>
      </c>
    </row>
    <row r="1030" spans="1:7">
      <c r="A1030" t="str">
        <f t="shared" si="17"/>
        <v>L1.0254</v>
      </c>
      <c r="B1030" s="49" t="s">
        <v>493</v>
      </c>
      <c r="C1030" s="49">
        <v>254</v>
      </c>
      <c r="D1030" s="49">
        <v>1.8363000825047493E-2</v>
      </c>
      <c r="E1030" s="49">
        <v>0.2577660083770752</v>
      </c>
      <c r="F1030" s="49">
        <v>11.264287948608398</v>
      </c>
      <c r="G1030" s="49">
        <v>88.735710144042969</v>
      </c>
    </row>
    <row r="1031" spans="1:7">
      <c r="A1031" t="str">
        <f t="shared" si="17"/>
        <v>L1.0255</v>
      </c>
      <c r="B1031" s="49" t="s">
        <v>493</v>
      </c>
      <c r="C1031" s="49">
        <v>255</v>
      </c>
      <c r="D1031" s="49">
        <v>1.7324000597000122E-2</v>
      </c>
      <c r="E1031" s="49">
        <v>0.23940299451351166</v>
      </c>
      <c r="F1031" s="49">
        <v>11.08995246887207</v>
      </c>
      <c r="G1031" s="49">
        <v>88.910049438476563</v>
      </c>
    </row>
    <row r="1032" spans="1:7">
      <c r="A1032" t="str">
        <f t="shared" si="17"/>
        <v>L1.0256</v>
      </c>
      <c r="B1032" s="49" t="s">
        <v>493</v>
      </c>
      <c r="C1032" s="49">
        <v>256</v>
      </c>
      <c r="D1032" s="49">
        <v>1.6328999772667885E-2</v>
      </c>
      <c r="E1032" s="49">
        <v>0.22207899391651154</v>
      </c>
      <c r="F1032" s="49">
        <v>10.916089057922363</v>
      </c>
      <c r="G1032" s="49">
        <v>89.083908081054688</v>
      </c>
    </row>
    <row r="1033" spans="1:7">
      <c r="A1033" t="str">
        <f t="shared" si="17"/>
        <v>L1.0257</v>
      </c>
      <c r="B1033" s="49" t="s">
        <v>493</v>
      </c>
      <c r="C1033" s="49">
        <v>257</v>
      </c>
      <c r="D1033" s="49">
        <v>1.5372000634670258E-2</v>
      </c>
      <c r="E1033" s="49">
        <v>0.2057500034570694</v>
      </c>
      <c r="F1033" s="49">
        <v>10.742696762084961</v>
      </c>
      <c r="G1033" s="49">
        <v>89.257301330566406</v>
      </c>
    </row>
    <row r="1034" spans="1:7">
      <c r="A1034" t="str">
        <f t="shared" si="17"/>
        <v>L1.0258</v>
      </c>
      <c r="B1034" s="49" t="s">
        <v>493</v>
      </c>
      <c r="C1034" s="49">
        <v>258</v>
      </c>
      <c r="D1034" s="49">
        <v>1.4456997625529766E-2</v>
      </c>
      <c r="E1034" s="49">
        <v>0.19037799537181854</v>
      </c>
      <c r="F1034" s="49">
        <v>10.569771766662598</v>
      </c>
      <c r="G1034" s="49">
        <v>89.430229187011719</v>
      </c>
    </row>
    <row r="1035" spans="1:7">
      <c r="A1035" t="str">
        <f t="shared" si="17"/>
        <v>L1.0259</v>
      </c>
      <c r="B1035" s="49" t="s">
        <v>493</v>
      </c>
      <c r="C1035" s="49">
        <v>259</v>
      </c>
      <c r="D1035" s="49">
        <v>1.3582001440227032E-2</v>
      </c>
      <c r="E1035" s="49">
        <v>0.1759210079908371</v>
      </c>
      <c r="F1035" s="49">
        <v>10.397312164306641</v>
      </c>
      <c r="G1035" s="49">
        <v>89.602691650390625</v>
      </c>
    </row>
    <row r="1036" spans="1:7">
      <c r="A1036" t="str">
        <f t="shared" si="17"/>
        <v>L1.0260</v>
      </c>
      <c r="B1036" s="49" t="s">
        <v>493</v>
      </c>
      <c r="C1036" s="49">
        <v>260</v>
      </c>
      <c r="D1036" s="49">
        <v>1.2742999941110611E-2</v>
      </c>
      <c r="E1036" s="49">
        <v>0.16233900189399719</v>
      </c>
      <c r="F1036" s="49">
        <v>10.225313186645508</v>
      </c>
      <c r="G1036" s="49">
        <v>89.774688720703125</v>
      </c>
    </row>
    <row r="1037" spans="1:7">
      <c r="A1037" t="str">
        <f t="shared" si="17"/>
        <v>L1.0261</v>
      </c>
      <c r="B1037" s="49" t="s">
        <v>493</v>
      </c>
      <c r="C1037" s="49">
        <v>261</v>
      </c>
      <c r="D1037" s="49">
        <v>1.1942999437451363E-2</v>
      </c>
      <c r="E1037" s="49">
        <v>0.14959600567817688</v>
      </c>
      <c r="F1037" s="49">
        <v>10.053771018981934</v>
      </c>
      <c r="G1037" s="49">
        <v>89.94622802734375</v>
      </c>
    </row>
    <row r="1038" spans="1:7">
      <c r="A1038" t="str">
        <f t="shared" si="17"/>
        <v>L1.0262</v>
      </c>
      <c r="B1038" s="49" t="s">
        <v>493</v>
      </c>
      <c r="C1038" s="49">
        <v>262</v>
      </c>
      <c r="D1038" s="49">
        <v>1.1180001311004162E-2</v>
      </c>
      <c r="E1038" s="49">
        <v>0.13765300810337067</v>
      </c>
      <c r="F1038" s="49">
        <v>9.8826837539672852</v>
      </c>
      <c r="G1038" s="49">
        <v>90.117317199707031</v>
      </c>
    </row>
    <row r="1039" spans="1:7">
      <c r="A1039" t="str">
        <f t="shared" si="17"/>
        <v>L1.0263</v>
      </c>
      <c r="B1039" s="49" t="s">
        <v>493</v>
      </c>
      <c r="C1039" s="49">
        <v>263</v>
      </c>
      <c r="D1039" s="49">
        <v>1.0451000183820724E-2</v>
      </c>
      <c r="E1039" s="49">
        <v>0.12647299468517303</v>
      </c>
      <c r="F1039" s="49">
        <v>9.7120494842529297</v>
      </c>
      <c r="G1039" s="49">
        <v>90.287948608398438</v>
      </c>
    </row>
    <row r="1040" spans="1:7">
      <c r="A1040" t="str">
        <f t="shared" si="17"/>
        <v>L1.0264</v>
      </c>
      <c r="B1040" s="49" t="s">
        <v>493</v>
      </c>
      <c r="C1040" s="49">
        <v>264</v>
      </c>
      <c r="D1040" s="49">
        <v>9.7570000216364861E-3</v>
      </c>
      <c r="E1040" s="49">
        <v>0.11602199822664261</v>
      </c>
      <c r="F1040" s="49">
        <v>9.5418624877929688</v>
      </c>
      <c r="G1040" s="49">
        <v>90.458137512207031</v>
      </c>
    </row>
    <row r="1041" spans="1:7">
      <c r="A1041" t="str">
        <f t="shared" si="17"/>
        <v>L1.0265</v>
      </c>
      <c r="B1041" s="49" t="s">
        <v>493</v>
      </c>
      <c r="C1041" s="49">
        <v>265</v>
      </c>
      <c r="D1041" s="49">
        <v>9.0982001274824142E-3</v>
      </c>
      <c r="E1041" s="49">
        <v>0.10626500099897385</v>
      </c>
      <c r="F1041" s="49">
        <v>9.3721227645874023</v>
      </c>
      <c r="G1041" s="49">
        <v>90.627876281738281</v>
      </c>
    </row>
    <row r="1042" spans="1:7">
      <c r="A1042" t="str">
        <f t="shared" si="17"/>
        <v>L1.0266</v>
      </c>
      <c r="B1042" s="49" t="s">
        <v>493</v>
      </c>
      <c r="C1042" s="49">
        <v>266</v>
      </c>
      <c r="D1042" s="49">
        <v>8.4707001224160194E-3</v>
      </c>
      <c r="E1042" s="49">
        <v>9.7166799008846283E-2</v>
      </c>
      <c r="F1042" s="49">
        <v>9.202824592590332</v>
      </c>
      <c r="G1042" s="49">
        <v>90.797172546386719</v>
      </c>
    </row>
    <row r="1043" spans="1:7">
      <c r="A1043" t="str">
        <f t="shared" si="17"/>
        <v>L1.0267</v>
      </c>
      <c r="B1043" s="49" t="s">
        <v>493</v>
      </c>
      <c r="C1043" s="49">
        <v>267</v>
      </c>
      <c r="D1043" s="49">
        <v>7.8755002468824387E-3</v>
      </c>
      <c r="E1043" s="49">
        <v>8.8696099817752838E-2</v>
      </c>
      <c r="F1043" s="49">
        <v>9.0339679718017578</v>
      </c>
      <c r="G1043" s="49">
        <v>90.966033935546875</v>
      </c>
    </row>
    <row r="1044" spans="1:7">
      <c r="A1044" t="str">
        <f t="shared" si="17"/>
        <v>L1.0268</v>
      </c>
      <c r="B1044" s="49" t="s">
        <v>493</v>
      </c>
      <c r="C1044" s="49">
        <v>268</v>
      </c>
      <c r="D1044" s="49">
        <v>7.3109995573759079E-3</v>
      </c>
      <c r="E1044" s="49">
        <v>8.082059770822525E-2</v>
      </c>
      <c r="F1044" s="49">
        <v>8.8655471801757813</v>
      </c>
      <c r="G1044" s="49">
        <v>91.134452819824219</v>
      </c>
    </row>
    <row r="1045" spans="1:7">
      <c r="A1045" t="str">
        <f t="shared" si="17"/>
        <v>L1.0269</v>
      </c>
      <c r="B1045" s="49" t="s">
        <v>493</v>
      </c>
      <c r="C1045" s="49">
        <v>269</v>
      </c>
      <c r="D1045" s="49">
        <v>6.776600144803524E-3</v>
      </c>
      <c r="E1045" s="49">
        <v>7.3509596288204193E-2</v>
      </c>
      <c r="F1045" s="49">
        <v>8.6975603103637695</v>
      </c>
      <c r="G1045" s="49">
        <v>91.302436828613281</v>
      </c>
    </row>
    <row r="1046" spans="1:7">
      <c r="A1046" t="str">
        <f t="shared" si="17"/>
        <v>L1.0270</v>
      </c>
      <c r="B1046" s="49" t="s">
        <v>493</v>
      </c>
      <c r="C1046" s="49">
        <v>270</v>
      </c>
      <c r="D1046" s="49">
        <v>6.2710996717214584E-3</v>
      </c>
      <c r="E1046" s="49">
        <v>6.6733002662658691E-2</v>
      </c>
      <c r="F1046" s="49">
        <v>8.5300054550170898</v>
      </c>
      <c r="G1046" s="49">
        <v>91.469993591308594</v>
      </c>
    </row>
    <row r="1047" spans="1:7">
      <c r="A1047" t="str">
        <f t="shared" si="17"/>
        <v>L1.0271</v>
      </c>
      <c r="B1047" s="49" t="s">
        <v>493</v>
      </c>
      <c r="C1047" s="49">
        <v>271</v>
      </c>
      <c r="D1047" s="49">
        <v>5.7936999946832657E-3</v>
      </c>
      <c r="E1047" s="49">
        <v>6.0461901128292084E-2</v>
      </c>
      <c r="F1047" s="49">
        <v>8.3628778457641602</v>
      </c>
      <c r="G1047" s="49">
        <v>91.637123107910156</v>
      </c>
    </row>
    <row r="1048" spans="1:7">
      <c r="A1048" t="str">
        <f t="shared" si="17"/>
        <v>L1.0272</v>
      </c>
      <c r="B1048" s="49" t="s">
        <v>493</v>
      </c>
      <c r="C1048" s="49">
        <v>272</v>
      </c>
      <c r="D1048" s="49">
        <v>5.3433002904057503E-3</v>
      </c>
      <c r="E1048" s="49">
        <v>5.4668199270963669E-2</v>
      </c>
      <c r="F1048" s="49">
        <v>8.1961784362792969</v>
      </c>
      <c r="G1048" s="49">
        <v>91.803825378417969</v>
      </c>
    </row>
    <row r="1049" spans="1:7">
      <c r="A1049" t="str">
        <f t="shared" si="17"/>
        <v>L1.0273</v>
      </c>
      <c r="B1049" s="49" t="s">
        <v>493</v>
      </c>
      <c r="C1049" s="49">
        <v>273</v>
      </c>
      <c r="D1049" s="49">
        <v>4.9191997386515141E-3</v>
      </c>
      <c r="E1049" s="49">
        <v>4.9324899911880493E-2</v>
      </c>
      <c r="F1049" s="49">
        <v>8.0298995971679688</v>
      </c>
      <c r="G1049" s="49">
        <v>91.970100402832031</v>
      </c>
    </row>
    <row r="1050" spans="1:7">
      <c r="A1050" t="str">
        <f t="shared" si="17"/>
        <v>L1.0274</v>
      </c>
      <c r="B1050" s="49" t="s">
        <v>493</v>
      </c>
      <c r="C1050" s="49">
        <v>274</v>
      </c>
      <c r="D1050" s="49">
        <v>4.5202001929283142E-3</v>
      </c>
      <c r="E1050" s="49">
        <v>4.4405698776245117E-2</v>
      </c>
      <c r="F1050" s="49">
        <v>7.8640432357788086</v>
      </c>
      <c r="G1050" s="49">
        <v>92.135955810546875</v>
      </c>
    </row>
    <row r="1051" spans="1:7">
      <c r="A1051" t="str">
        <f t="shared" si="17"/>
        <v>L1.0275</v>
      </c>
      <c r="B1051" s="49" t="s">
        <v>493</v>
      </c>
      <c r="C1051" s="49">
        <v>275</v>
      </c>
      <c r="D1051" s="49">
        <v>4.1454997844994068E-3</v>
      </c>
      <c r="E1051" s="49">
        <v>3.9885498583316803E-2</v>
      </c>
      <c r="F1051" s="49">
        <v>7.6986050605773926</v>
      </c>
      <c r="G1051" s="49">
        <v>92.3013916015625</v>
      </c>
    </row>
    <row r="1052" spans="1:7">
      <c r="A1052" t="str">
        <f t="shared" si="17"/>
        <v>L1.0276</v>
      </c>
      <c r="B1052" s="49" t="s">
        <v>493</v>
      </c>
      <c r="C1052" s="49">
        <v>276</v>
      </c>
      <c r="D1052" s="49">
        <v>3.7943003699183464E-3</v>
      </c>
      <c r="E1052" s="49">
        <v>3.5739999264478683E-2</v>
      </c>
      <c r="F1052" s="49">
        <v>7.5335841178894043</v>
      </c>
      <c r="G1052" s="49">
        <v>92.466415405273438</v>
      </c>
    </row>
    <row r="1053" spans="1:7">
      <c r="A1053" t="str">
        <f t="shared" si="17"/>
        <v>L1.0277</v>
      </c>
      <c r="B1053" s="49" t="s">
        <v>493</v>
      </c>
      <c r="C1053" s="49">
        <v>277</v>
      </c>
      <c r="D1053" s="49">
        <v>3.4653998445719481E-3</v>
      </c>
      <c r="E1053" s="49">
        <v>3.1945697963237762E-2</v>
      </c>
      <c r="F1053" s="49">
        <v>7.3689751625061035</v>
      </c>
      <c r="G1053" s="49">
        <v>92.631027221679688</v>
      </c>
    </row>
    <row r="1054" spans="1:7">
      <c r="A1054" t="str">
        <f t="shared" si="17"/>
        <v>L1.0278</v>
      </c>
      <c r="B1054" s="49" t="s">
        <v>493</v>
      </c>
      <c r="C1054" s="49">
        <v>278</v>
      </c>
      <c r="D1054" s="49">
        <v>3.1580999493598938E-3</v>
      </c>
      <c r="E1054" s="49">
        <v>2.8480300679802895E-2</v>
      </c>
      <c r="F1054" s="49">
        <v>7.2047758102416992</v>
      </c>
      <c r="G1054" s="49">
        <v>92.79522705078125</v>
      </c>
    </row>
    <row r="1055" spans="1:7">
      <c r="A1055" t="str">
        <f t="shared" si="17"/>
        <v>L1.0279</v>
      </c>
      <c r="B1055" s="49" t="s">
        <v>493</v>
      </c>
      <c r="C1055" s="49">
        <v>279</v>
      </c>
      <c r="D1055" s="49">
        <v>2.871599979698658E-3</v>
      </c>
      <c r="E1055" s="49">
        <v>2.5322200730443001E-2</v>
      </c>
      <c r="F1055" s="49">
        <v>7.0409870147705078</v>
      </c>
      <c r="G1055" s="49">
        <v>92.959014892578125</v>
      </c>
    </row>
    <row r="1056" spans="1:7">
      <c r="A1056" t="str">
        <f t="shared" si="17"/>
        <v>L1.0280</v>
      </c>
      <c r="B1056" s="49" t="s">
        <v>493</v>
      </c>
      <c r="C1056" s="49">
        <v>280</v>
      </c>
      <c r="D1056" s="49">
        <v>2.6046000421047211E-3</v>
      </c>
      <c r="E1056" s="49">
        <v>2.2450599819421768E-2</v>
      </c>
      <c r="F1056" s="49">
        <v>6.8776049613952637</v>
      </c>
      <c r="G1056" s="49">
        <v>93.122398376464844</v>
      </c>
    </row>
    <row r="1057" spans="1:7">
      <c r="A1057" t="str">
        <f t="shared" si="17"/>
        <v>L1.0281</v>
      </c>
      <c r="B1057" s="49" t="s">
        <v>493</v>
      </c>
      <c r="C1057" s="49">
        <v>281</v>
      </c>
      <c r="D1057" s="49">
        <v>2.356699900701642E-3</v>
      </c>
      <c r="E1057" s="49">
        <v>1.9845999777317047E-2</v>
      </c>
      <c r="F1057" s="49">
        <v>6.7146258354187012</v>
      </c>
      <c r="G1057" s="49">
        <v>93.285377502441406</v>
      </c>
    </row>
    <row r="1058" spans="1:7">
      <c r="A1058" t="str">
        <f t="shared" si="17"/>
        <v>L1.0282</v>
      </c>
      <c r="B1058" s="49" t="s">
        <v>493</v>
      </c>
      <c r="C1058" s="49">
        <v>282</v>
      </c>
      <c r="D1058" s="49">
        <v>1.1267000809311867E-3</v>
      </c>
      <c r="E1058" s="49">
        <v>1.7489299178123474E-2</v>
      </c>
      <c r="F1058" s="49">
        <v>6.5520482063293457</v>
      </c>
      <c r="G1058" s="49">
        <v>93.447952270507813</v>
      </c>
    </row>
    <row r="1059" spans="1:7">
      <c r="A1059" t="str">
        <f t="shared" si="17"/>
        <v>L1.0283</v>
      </c>
      <c r="B1059" s="49" t="s">
        <v>493</v>
      </c>
      <c r="C1059" s="49">
        <v>283</v>
      </c>
      <c r="D1059" s="49">
        <v>2.9140000697225332E-3</v>
      </c>
      <c r="E1059" s="49">
        <v>1.6362600028514862E-2</v>
      </c>
      <c r="F1059" s="49">
        <v>6.3898701667785645</v>
      </c>
      <c r="G1059" s="49">
        <v>93.610130310058594</v>
      </c>
    </row>
    <row r="1060" spans="1:7">
      <c r="A1060" t="str">
        <f t="shared" si="17"/>
        <v>L1.0284</v>
      </c>
      <c r="B1060" s="49" t="s">
        <v>493</v>
      </c>
      <c r="C1060" s="49">
        <v>284</v>
      </c>
      <c r="D1060" s="49">
        <v>1.7175000393763185E-3</v>
      </c>
      <c r="E1060" s="49">
        <v>1.3448599725961685E-2</v>
      </c>
      <c r="F1060" s="49">
        <v>6.2280921936035156</v>
      </c>
      <c r="G1060" s="49">
        <v>93.77191162109375</v>
      </c>
    </row>
    <row r="1061" spans="1:7">
      <c r="A1061" t="str">
        <f t="shared" si="17"/>
        <v>L1.0285</v>
      </c>
      <c r="B1061" s="49" t="s">
        <v>493</v>
      </c>
      <c r="C1061" s="49">
        <v>285</v>
      </c>
      <c r="D1061" s="49">
        <v>1.5365000581368804E-3</v>
      </c>
      <c r="E1061" s="49">
        <v>1.1731100268661976E-2</v>
      </c>
      <c r="F1061" s="49">
        <v>6.0667119026184082</v>
      </c>
      <c r="G1061" s="49">
        <v>93.93328857421875</v>
      </c>
    </row>
    <row r="1062" spans="1:7">
      <c r="A1062" t="str">
        <f t="shared" si="17"/>
        <v>L1.0286</v>
      </c>
      <c r="B1062" s="49" t="s">
        <v>493</v>
      </c>
      <c r="C1062" s="49">
        <v>286</v>
      </c>
      <c r="D1062" s="49">
        <v>1.3702600263059139E-3</v>
      </c>
      <c r="E1062" s="49">
        <v>1.0194599628448486E-2</v>
      </c>
      <c r="F1062" s="49">
        <v>5.9057230949401855</v>
      </c>
      <c r="G1062" s="49">
        <v>94.094276428222656</v>
      </c>
    </row>
    <row r="1063" spans="1:7">
      <c r="A1063" t="str">
        <f t="shared" si="17"/>
        <v>L1.0287</v>
      </c>
      <c r="B1063" s="49" t="s">
        <v>493</v>
      </c>
      <c r="C1063" s="49">
        <v>287</v>
      </c>
      <c r="D1063" s="49">
        <v>1.2178700417280197E-3</v>
      </c>
      <c r="E1063" s="49">
        <v>8.8243400678038597E-3</v>
      </c>
      <c r="F1063" s="49">
        <v>5.7451291084289551</v>
      </c>
      <c r="G1063" s="49">
        <v>94.254867553710938</v>
      </c>
    </row>
    <row r="1064" spans="1:7">
      <c r="A1064" t="str">
        <f t="shared" si="17"/>
        <v>L1.0288</v>
      </c>
      <c r="B1064" s="49" t="s">
        <v>493</v>
      </c>
      <c r="C1064" s="49">
        <v>288</v>
      </c>
      <c r="D1064" s="49">
        <v>1.0786099592223763E-3</v>
      </c>
      <c r="E1064" s="49">
        <v>7.60647002607584E-3</v>
      </c>
      <c r="F1064" s="49">
        <v>5.5849270820617676</v>
      </c>
      <c r="G1064" s="49">
        <v>94.415069580078125</v>
      </c>
    </row>
    <row r="1065" spans="1:7">
      <c r="A1065" t="str">
        <f t="shared" si="17"/>
        <v>L1.0289</v>
      </c>
      <c r="B1065" s="49" t="s">
        <v>493</v>
      </c>
      <c r="C1065" s="49">
        <v>289</v>
      </c>
      <c r="D1065" s="49">
        <v>9.5170002896338701E-4</v>
      </c>
      <c r="E1065" s="49">
        <v>6.5278601832687855E-3</v>
      </c>
      <c r="F1065" s="49">
        <v>5.4251179695129395</v>
      </c>
      <c r="G1065" s="49">
        <v>94.574882507324219</v>
      </c>
    </row>
    <row r="1066" spans="1:7">
      <c r="A1066" t="str">
        <f t="shared" si="17"/>
        <v>L1.0290</v>
      </c>
      <c r="B1066" s="49" t="s">
        <v>493</v>
      </c>
      <c r="C1066" s="49">
        <v>290</v>
      </c>
      <c r="D1066" s="49">
        <v>8.3639001240953803E-4</v>
      </c>
      <c r="E1066" s="49">
        <v>5.576159805059433E-3</v>
      </c>
      <c r="F1066" s="49">
        <v>5.2656998634338379</v>
      </c>
      <c r="G1066" s="49">
        <v>94.734298706054688</v>
      </c>
    </row>
    <row r="1067" spans="1:7">
      <c r="A1067" t="str">
        <f t="shared" si="17"/>
        <v>L1.0291</v>
      </c>
      <c r="B1067" s="49" t="s">
        <v>493</v>
      </c>
      <c r="C1067" s="49">
        <v>291</v>
      </c>
      <c r="D1067" s="49">
        <v>7.3197000892832875E-4</v>
      </c>
      <c r="E1067" s="49">
        <v>4.7397702001035213E-3</v>
      </c>
      <c r="F1067" s="49">
        <v>5.1066689491271973</v>
      </c>
      <c r="G1067" s="49">
        <v>94.893333435058594</v>
      </c>
    </row>
    <row r="1068" spans="1:7">
      <c r="A1068" t="str">
        <f t="shared" si="17"/>
        <v>L1.0292</v>
      </c>
      <c r="B1068" s="49" t="s">
        <v>493</v>
      </c>
      <c r="C1068" s="49">
        <v>292</v>
      </c>
      <c r="D1068" s="49">
        <v>6.3775002490729094E-4</v>
      </c>
      <c r="E1068" s="49">
        <v>4.0078000165522099E-3</v>
      </c>
      <c r="F1068" s="49">
        <v>4.9480252265930176</v>
      </c>
      <c r="G1068" s="49">
        <v>95.051971435546875</v>
      </c>
    </row>
    <row r="1069" spans="1:7">
      <c r="A1069" t="str">
        <f t="shared" si="17"/>
        <v>L1.0293</v>
      </c>
      <c r="B1069" s="49" t="s">
        <v>493</v>
      </c>
      <c r="C1069" s="49">
        <v>293</v>
      </c>
      <c r="D1069" s="49">
        <v>5.5301998509094119E-4</v>
      </c>
      <c r="E1069" s="49">
        <v>3.3700501080602407E-3</v>
      </c>
      <c r="F1069" s="49">
        <v>4.7897701263427734</v>
      </c>
      <c r="G1069" s="49">
        <v>95.210227966308594</v>
      </c>
    </row>
    <row r="1070" spans="1:7">
      <c r="A1070" t="str">
        <f t="shared" si="17"/>
        <v>L1.0294</v>
      </c>
      <c r="B1070" s="49" t="s">
        <v>493</v>
      </c>
      <c r="C1070" s="49">
        <v>294</v>
      </c>
      <c r="D1070" s="49">
        <v>4.7711998922750354E-4</v>
      </c>
      <c r="E1070" s="49">
        <v>2.8170300647616386E-3</v>
      </c>
      <c r="F1070" s="49">
        <v>4.6319031715393066</v>
      </c>
      <c r="G1070" s="49">
        <v>95.368095397949219</v>
      </c>
    </row>
    <row r="1071" spans="1:7">
      <c r="A1071" t="str">
        <f t="shared" si="17"/>
        <v>L1.0295</v>
      </c>
      <c r="B1071" s="49" t="s">
        <v>493</v>
      </c>
      <c r="C1071" s="49">
        <v>295</v>
      </c>
      <c r="D1071" s="49">
        <v>4.0943000931292772E-4</v>
      </c>
      <c r="E1071" s="49">
        <v>2.3399100173264742E-3</v>
      </c>
      <c r="F1071" s="49">
        <v>4.4744210243225098</v>
      </c>
      <c r="G1071" s="49">
        <v>95.525581359863281</v>
      </c>
    </row>
    <row r="1072" spans="1:7">
      <c r="A1072" t="str">
        <f t="shared" si="17"/>
        <v>L1.0296</v>
      </c>
      <c r="B1072" s="49" t="s">
        <v>493</v>
      </c>
      <c r="C1072" s="49">
        <v>296</v>
      </c>
      <c r="D1072" s="49">
        <v>3.493000112939626E-4</v>
      </c>
      <c r="E1072" s="49">
        <v>1.9304800080135465E-3</v>
      </c>
      <c r="F1072" s="49">
        <v>4.3173298835754395</v>
      </c>
      <c r="G1072" s="49">
        <v>95.682670593261719</v>
      </c>
    </row>
    <row r="1073" spans="1:7">
      <c r="A1073" t="str">
        <f t="shared" si="17"/>
        <v>L1.0297</v>
      </c>
      <c r="B1073" s="49" t="s">
        <v>493</v>
      </c>
      <c r="C1073" s="49">
        <v>297</v>
      </c>
      <c r="D1073" s="49">
        <v>2.9617000836879015E-4</v>
      </c>
      <c r="E1073" s="49">
        <v>1.5811800258234143E-3</v>
      </c>
      <c r="F1073" s="49">
        <v>4.1606287956237793</v>
      </c>
      <c r="G1073" s="49">
        <v>95.839370727539063</v>
      </c>
    </row>
    <row r="1074" spans="1:7">
      <c r="A1074" t="str">
        <f t="shared" si="17"/>
        <v>L1.0298</v>
      </c>
      <c r="B1074" s="49" t="s">
        <v>493</v>
      </c>
      <c r="C1074" s="49">
        <v>298</v>
      </c>
      <c r="D1074" s="49">
        <v>2.4943999596871436E-4</v>
      </c>
      <c r="E1074" s="49">
        <v>1.2850100174546242E-3</v>
      </c>
      <c r="F1074" s="49">
        <v>4.0043230056762695</v>
      </c>
      <c r="G1074" s="49">
        <v>95.995674133300781</v>
      </c>
    </row>
    <row r="1075" spans="1:7">
      <c r="A1075" t="str">
        <f t="shared" si="17"/>
        <v>L1.0299</v>
      </c>
      <c r="B1075" s="49" t="s">
        <v>493</v>
      </c>
      <c r="C1075" s="49">
        <v>299</v>
      </c>
      <c r="D1075" s="49">
        <v>2.0856900664512068E-4</v>
      </c>
      <c r="E1075" s="49">
        <v>1.0355700505897403E-3</v>
      </c>
      <c r="F1075" s="49">
        <v>3.8484110832214355</v>
      </c>
      <c r="G1075" s="49">
        <v>96.151588439941406</v>
      </c>
    </row>
    <row r="1076" spans="1:7">
      <c r="A1076" t="str">
        <f t="shared" si="17"/>
        <v>L1.0300</v>
      </c>
      <c r="B1076" s="49" t="s">
        <v>493</v>
      </c>
      <c r="C1076" s="49">
        <v>300</v>
      </c>
      <c r="D1076" s="49">
        <v>1.7304600623901933E-4</v>
      </c>
      <c r="E1076" s="49">
        <v>8.2700100028887391E-4</v>
      </c>
      <c r="F1076" s="49">
        <v>3.6928939819335938</v>
      </c>
      <c r="G1076" s="49">
        <v>96.307106018066406</v>
      </c>
    </row>
    <row r="1077" spans="1:7">
      <c r="A1077" t="str">
        <f t="shared" si="17"/>
        <v>L1.0301</v>
      </c>
      <c r="B1077" s="49" t="s">
        <v>493</v>
      </c>
      <c r="C1077" s="49">
        <v>301</v>
      </c>
      <c r="D1077" s="49">
        <v>1.4235700655262917E-4</v>
      </c>
      <c r="E1077" s="49">
        <v>6.5395497949793935E-4</v>
      </c>
      <c r="F1077" s="49">
        <v>3.5377810001373291</v>
      </c>
      <c r="G1077" s="49">
        <v>96.46221923828125</v>
      </c>
    </row>
    <row r="1078" spans="1:7">
      <c r="A1078" t="str">
        <f t="shared" si="17"/>
        <v>L1.0302</v>
      </c>
      <c r="B1078" s="49" t="s">
        <v>493</v>
      </c>
      <c r="C1078" s="49">
        <v>302</v>
      </c>
      <c r="D1078" s="49">
        <v>1.1603299935813993E-4</v>
      </c>
      <c r="E1078" s="49">
        <v>5.1159801660105586E-4</v>
      </c>
      <c r="F1078" s="49">
        <v>3.383073091506958</v>
      </c>
      <c r="G1078" s="49">
        <v>96.616928100585938</v>
      </c>
    </row>
    <row r="1079" spans="1:7">
      <c r="A1079" t="str">
        <f t="shared" si="17"/>
        <v>L1.0303</v>
      </c>
      <c r="B1079" s="49" t="s">
        <v>493</v>
      </c>
      <c r="C1079" s="49">
        <v>303</v>
      </c>
      <c r="D1079" s="49">
        <v>9.3624999863095582E-5</v>
      </c>
      <c r="E1079" s="49">
        <v>3.955650026910007E-4</v>
      </c>
      <c r="F1079" s="49">
        <v>3.2287740707397461</v>
      </c>
      <c r="G1079" s="49">
        <v>96.771224975585938</v>
      </c>
    </row>
    <row r="1080" spans="1:7">
      <c r="A1080" t="str">
        <f t="shared" si="17"/>
        <v>L1.0304</v>
      </c>
      <c r="B1080" s="49" t="s">
        <v>493</v>
      </c>
      <c r="C1080" s="49">
        <v>304</v>
      </c>
      <c r="D1080" s="49">
        <v>7.4707997555378824E-5</v>
      </c>
      <c r="E1080" s="49">
        <v>3.0193998827598989E-4</v>
      </c>
      <c r="F1080" s="49">
        <v>3.0749049186706543</v>
      </c>
      <c r="G1080" s="49">
        <v>96.925094604492188</v>
      </c>
    </row>
    <row r="1081" spans="1:7">
      <c r="A1081" t="str">
        <f t="shared" si="17"/>
        <v>L1.0305</v>
      </c>
      <c r="B1081" s="49" t="s">
        <v>493</v>
      </c>
      <c r="C1081" s="49">
        <v>305</v>
      </c>
      <c r="D1081" s="49">
        <v>5.8885998441837728E-5</v>
      </c>
      <c r="E1081" s="49">
        <v>2.2723199799656868E-4</v>
      </c>
      <c r="F1081" s="49">
        <v>2.921471118927002</v>
      </c>
      <c r="G1081" s="49">
        <v>97.078529357910156</v>
      </c>
    </row>
    <row r="1082" spans="1:7">
      <c r="A1082" t="str">
        <f t="shared" si="17"/>
        <v>L1.0306</v>
      </c>
      <c r="B1082" s="49" t="s">
        <v>493</v>
      </c>
      <c r="C1082" s="49">
        <v>306</v>
      </c>
      <c r="D1082" s="49">
        <v>4.5787000999553129E-5</v>
      </c>
      <c r="E1082" s="49">
        <v>1.6834599955473095E-4</v>
      </c>
      <c r="F1082" s="49">
        <v>2.7684850692749023</v>
      </c>
      <c r="G1082" s="49">
        <v>97.231513977050781</v>
      </c>
    </row>
    <row r="1083" spans="1:7">
      <c r="A1083" t="str">
        <f t="shared" si="17"/>
        <v>L1.0307</v>
      </c>
      <c r="B1083" s="49" t="s">
        <v>493</v>
      </c>
      <c r="C1083" s="49">
        <v>307</v>
      </c>
      <c r="D1083" s="49">
        <v>3.5063698305748403E-5</v>
      </c>
      <c r="E1083" s="49">
        <v>1.2255899491719902E-4</v>
      </c>
      <c r="F1083" s="49">
        <v>2.6159651279449463</v>
      </c>
      <c r="G1083" s="49">
        <v>97.384033203125</v>
      </c>
    </row>
    <row r="1084" spans="1:7">
      <c r="A1084" t="str">
        <f t="shared" si="17"/>
        <v>L1.0308</v>
      </c>
      <c r="B1084" s="49" t="s">
        <v>493</v>
      </c>
      <c r="C1084" s="49">
        <v>308</v>
      </c>
      <c r="D1084" s="49">
        <v>2.6396799512440339E-5</v>
      </c>
      <c r="E1084" s="49">
        <v>8.7495296611450613E-5</v>
      </c>
      <c r="F1084" s="49">
        <v>2.4639420509338379</v>
      </c>
      <c r="G1084" s="49">
        <v>97.536056518554688</v>
      </c>
    </row>
    <row r="1085" spans="1:7">
      <c r="A1085" t="str">
        <f t="shared" si="17"/>
        <v>L1.0309</v>
      </c>
      <c r="B1085" s="49" t="s">
        <v>493</v>
      </c>
      <c r="C1085" s="49">
        <v>309</v>
      </c>
      <c r="D1085" s="49">
        <v>1.9491299099172466E-5</v>
      </c>
      <c r="E1085" s="49">
        <v>6.1098500736989081E-5</v>
      </c>
      <c r="F1085" s="49">
        <v>2.3124239444732666</v>
      </c>
      <c r="G1085" s="49">
        <v>97.687576293945313</v>
      </c>
    </row>
    <row r="1086" spans="1:7">
      <c r="A1086" t="str">
        <f t="shared" si="17"/>
        <v>L1.0310</v>
      </c>
      <c r="B1086" s="49" t="s">
        <v>493</v>
      </c>
      <c r="C1086" s="49">
        <v>310</v>
      </c>
      <c r="D1086" s="49">
        <v>1.4078100321057718E-5</v>
      </c>
      <c r="E1086" s="49">
        <v>4.1607199818827212E-5</v>
      </c>
      <c r="F1086" s="49">
        <v>2.1614711284637451</v>
      </c>
      <c r="G1086" s="49">
        <v>97.838531494140625</v>
      </c>
    </row>
    <row r="1087" spans="1:7">
      <c r="A1087" t="str">
        <f t="shared" si="17"/>
        <v>L1.0311</v>
      </c>
      <c r="B1087" s="49" t="s">
        <v>493</v>
      </c>
      <c r="C1087" s="49">
        <v>311</v>
      </c>
      <c r="D1087" s="49">
        <v>9.9129001682740636E-6</v>
      </c>
      <c r="E1087" s="49">
        <v>2.7529100407264195E-5</v>
      </c>
      <c r="F1087" s="49">
        <v>2.0111300945281982</v>
      </c>
      <c r="G1087" s="49">
        <v>97.988868713378906</v>
      </c>
    </row>
    <row r="1088" spans="1:7">
      <c r="A1088" t="str">
        <f t="shared" si="17"/>
        <v>L1.0312</v>
      </c>
      <c r="B1088" s="49" t="s">
        <v>493</v>
      </c>
      <c r="C1088" s="49">
        <v>312</v>
      </c>
      <c r="D1088" s="49">
        <v>6.7763999140879605E-6</v>
      </c>
      <c r="E1088" s="49">
        <v>1.761619932949543E-5</v>
      </c>
      <c r="F1088" s="49">
        <v>1.8614660501480103</v>
      </c>
      <c r="G1088" s="49">
        <v>98.138534545898438</v>
      </c>
    </row>
    <row r="1089" spans="1:7">
      <c r="A1089" t="str">
        <f t="shared" si="17"/>
        <v>L1.0313</v>
      </c>
      <c r="B1089" s="49" t="s">
        <v>493</v>
      </c>
      <c r="C1089" s="49">
        <v>313</v>
      </c>
      <c r="D1089" s="49">
        <v>4.4734001676260959E-6</v>
      </c>
      <c r="E1089" s="49">
        <v>1.083979987015482E-5</v>
      </c>
      <c r="F1089" s="49">
        <v>1.7125769853591919</v>
      </c>
      <c r="G1089" s="49">
        <v>98.287422180175781</v>
      </c>
    </row>
    <row r="1090" spans="1:7">
      <c r="A1090" t="str">
        <f t="shared" si="17"/>
        <v>L1.0314</v>
      </c>
      <c r="B1090" s="49" t="s">
        <v>493</v>
      </c>
      <c r="C1090" s="49">
        <v>314</v>
      </c>
      <c r="D1090" s="49">
        <v>2.8321999252511887E-6</v>
      </c>
      <c r="E1090" s="49">
        <v>6.3664001572760753E-6</v>
      </c>
      <c r="F1090" s="49">
        <v>1.5645910501480103</v>
      </c>
      <c r="G1090" s="49">
        <v>98.435409545898438</v>
      </c>
    </row>
    <row r="1091" spans="1:7">
      <c r="A1091" t="str">
        <f t="shared" ref="A1091:A1154" si="18">CONCATENATE(B1091,IF(C1091&lt;10,CONCATENATE("00",C1091),IF(C1091&lt;100,CONCATENATE("0",C1091),C1091)))</f>
        <v>L1.0315</v>
      </c>
      <c r="B1091" s="49" t="s">
        <v>493</v>
      </c>
      <c r="C1091" s="49">
        <v>315</v>
      </c>
      <c r="D1091" s="49">
        <v>1.7040999864548212E-6</v>
      </c>
      <c r="E1091" s="49">
        <v>3.5342000046512112E-6</v>
      </c>
      <c r="F1091" s="49">
        <v>1.4177119731903076</v>
      </c>
      <c r="G1091" s="49">
        <v>98.582290649414063</v>
      </c>
    </row>
    <row r="1092" spans="1:7">
      <c r="A1092" t="str">
        <f t="shared" si="18"/>
        <v>L1.0316</v>
      </c>
      <c r="B1092" s="49" t="s">
        <v>493</v>
      </c>
      <c r="C1092" s="49">
        <v>316</v>
      </c>
      <c r="D1092" s="49">
        <v>9.6229996415786445E-7</v>
      </c>
      <c r="E1092" s="49">
        <v>1.83010001819639E-6</v>
      </c>
      <c r="F1092" s="49">
        <v>1.2722140550613403</v>
      </c>
      <c r="G1092" s="49">
        <v>98.727783203125</v>
      </c>
    </row>
    <row r="1093" spans="1:7">
      <c r="A1093" t="str">
        <f t="shared" si="18"/>
        <v>L1.0317</v>
      </c>
      <c r="B1093" s="49" t="s">
        <v>493</v>
      </c>
      <c r="C1093" s="49">
        <v>317</v>
      </c>
      <c r="D1093" s="49">
        <v>5.0109997573599685E-7</v>
      </c>
      <c r="E1093" s="49">
        <v>8.677999971951067E-7</v>
      </c>
      <c r="F1093" s="49">
        <v>1.128553032875061</v>
      </c>
      <c r="G1093" s="49">
        <v>98.871444702148438</v>
      </c>
    </row>
    <row r="1094" spans="1:7">
      <c r="A1094" t="str">
        <f t="shared" si="18"/>
        <v>L1.0318</v>
      </c>
      <c r="B1094" s="49" t="s">
        <v>493</v>
      </c>
      <c r="C1094" s="49">
        <v>318</v>
      </c>
      <c r="D1094" s="49">
        <v>2.3430000339885737E-7</v>
      </c>
      <c r="E1094" s="49">
        <v>3.6669999303740042E-7</v>
      </c>
      <c r="F1094" s="49">
        <v>0.98747497797012329</v>
      </c>
      <c r="G1094" s="49">
        <v>99.012527465820313</v>
      </c>
    </row>
    <row r="1095" spans="1:7">
      <c r="A1095" t="str">
        <f t="shared" si="18"/>
        <v>L1.0319</v>
      </c>
      <c r="B1095" s="49" t="s">
        <v>493</v>
      </c>
      <c r="C1095" s="49">
        <v>319</v>
      </c>
      <c r="D1095" s="49">
        <v>9.4400000705263665E-8</v>
      </c>
      <c r="E1095" s="49">
        <v>1.3240000384939776E-7</v>
      </c>
      <c r="F1095" s="49">
        <v>0.8503040075302124</v>
      </c>
      <c r="G1095" s="49">
        <v>99.149696350097656</v>
      </c>
    </row>
    <row r="1096" spans="1:7">
      <c r="A1096" t="str">
        <f t="shared" si="18"/>
        <v>L1.0320</v>
      </c>
      <c r="B1096" s="49" t="s">
        <v>493</v>
      </c>
      <c r="C1096" s="49">
        <v>320</v>
      </c>
      <c r="D1096" s="49">
        <v>3.03999989625936E-8</v>
      </c>
      <c r="E1096" s="49">
        <v>3.7999999591420419E-8</v>
      </c>
      <c r="F1096" s="49">
        <v>0.71968299150466919</v>
      </c>
      <c r="G1096" s="49">
        <v>99.280319213867188</v>
      </c>
    </row>
    <row r="1097" spans="1:7">
      <c r="A1097" t="str">
        <f t="shared" si="18"/>
        <v>L1.0321</v>
      </c>
      <c r="B1097" s="49" t="s">
        <v>493</v>
      </c>
      <c r="C1097" s="49">
        <v>321</v>
      </c>
      <c r="D1097" s="49">
        <v>6.8000001185453129E-9</v>
      </c>
      <c r="E1097" s="49">
        <v>7.5999997406483999E-9</v>
      </c>
      <c r="F1097" s="49">
        <v>0.60162699222564697</v>
      </c>
      <c r="G1097" s="49">
        <v>99.39837646484375</v>
      </c>
    </row>
    <row r="1098" spans="1:7">
      <c r="A1098" t="str">
        <f t="shared" si="18"/>
        <v>L1.0322</v>
      </c>
      <c r="B1098" s="49" t="s">
        <v>493</v>
      </c>
      <c r="C1098" s="49">
        <v>322</v>
      </c>
      <c r="D1098" s="49">
        <v>8.0000001068114557E-10</v>
      </c>
      <c r="E1098" s="49">
        <v>8.0000001068114557E-10</v>
      </c>
      <c r="F1098" s="49">
        <v>0.51353096961975098</v>
      </c>
      <c r="G1098" s="49">
        <v>99.486465454101563</v>
      </c>
    </row>
    <row r="1099" spans="1:7">
      <c r="A1099" t="str">
        <f t="shared" si="18"/>
        <v>L1.0323</v>
      </c>
      <c r="B1099" s="49" t="s">
        <v>493</v>
      </c>
      <c r="C1099" s="49">
        <v>323</v>
      </c>
      <c r="D1099" s="49">
        <v>0</v>
      </c>
      <c r="E1099" s="49">
        <v>0</v>
      </c>
      <c r="F1099" s="49">
        <v>0.5</v>
      </c>
      <c r="G1099" s="49">
        <v>99.5</v>
      </c>
    </row>
    <row r="1100" spans="1:7">
      <c r="A1100" t="str">
        <f t="shared" si="18"/>
        <v>L1.0324</v>
      </c>
      <c r="B1100" s="49" t="s">
        <v>493</v>
      </c>
      <c r="C1100" s="49">
        <v>324</v>
      </c>
      <c r="D1100" s="49">
        <v>0</v>
      </c>
      <c r="E1100" s="49">
        <v>0</v>
      </c>
      <c r="F1100" s="49">
        <v>0</v>
      </c>
      <c r="G1100" s="49">
        <v>100</v>
      </c>
    </row>
    <row r="1101" spans="1:7">
      <c r="A1101" t="str">
        <f t="shared" si="18"/>
        <v>L1.5000</v>
      </c>
      <c r="B1101" s="49" t="s">
        <v>494</v>
      </c>
      <c r="C1101" s="49">
        <v>0</v>
      </c>
      <c r="D1101" s="49">
        <v>2.907085046172142E-2</v>
      </c>
      <c r="E1101" s="49">
        <v>100</v>
      </c>
      <c r="F1101" s="49">
        <v>100</v>
      </c>
      <c r="G1101" s="49">
        <v>0</v>
      </c>
    </row>
    <row r="1102" spans="1:7">
      <c r="A1102" t="str">
        <f t="shared" si="18"/>
        <v>L1.5001</v>
      </c>
      <c r="B1102" s="49" t="s">
        <v>494</v>
      </c>
      <c r="C1102" s="49">
        <v>1</v>
      </c>
      <c r="D1102" s="49">
        <v>3.2841648906469345E-2</v>
      </c>
      <c r="E1102" s="49">
        <v>99.970932006835938</v>
      </c>
      <c r="F1102" s="49">
        <v>99.032005310058594</v>
      </c>
      <c r="G1102" s="49">
        <v>0.96799516677856445</v>
      </c>
    </row>
    <row r="1103" spans="1:7">
      <c r="A1103" t="str">
        <f t="shared" si="18"/>
        <v>L1.5002</v>
      </c>
      <c r="B1103" s="49" t="s">
        <v>494</v>
      </c>
      <c r="C1103" s="49">
        <v>2</v>
      </c>
      <c r="D1103" s="49">
        <v>3.7192348390817642E-2</v>
      </c>
      <c r="E1103" s="49">
        <v>99.938087463378906</v>
      </c>
      <c r="F1103" s="49">
        <v>98.064414978027344</v>
      </c>
      <c r="G1103" s="49">
        <v>1.9355869293212891</v>
      </c>
    </row>
    <row r="1104" spans="1:7">
      <c r="A1104" t="str">
        <f t="shared" si="18"/>
        <v>L1.5003</v>
      </c>
      <c r="B1104" s="49" t="s">
        <v>494</v>
      </c>
      <c r="C1104" s="49">
        <v>3</v>
      </c>
      <c r="D1104" s="49">
        <v>4.211999848484993E-2</v>
      </c>
      <c r="E1104" s="49">
        <v>99.900894165039063</v>
      </c>
      <c r="F1104" s="49">
        <v>97.100791931152344</v>
      </c>
      <c r="G1104" s="49">
        <v>2.8992094993591309</v>
      </c>
    </row>
    <row r="1105" spans="1:7">
      <c r="A1105" t="str">
        <f t="shared" si="18"/>
        <v>L1.5004</v>
      </c>
      <c r="B1105" s="49" t="s">
        <v>494</v>
      </c>
      <c r="C1105" s="49">
        <v>4</v>
      </c>
      <c r="D1105" s="49">
        <v>4.7613151371479034E-2</v>
      </c>
      <c r="E1105" s="49">
        <v>99.858772277832031</v>
      </c>
      <c r="F1105" s="49">
        <v>96.141624450683594</v>
      </c>
      <c r="G1105" s="49">
        <v>3.8583779335021973</v>
      </c>
    </row>
    <row r="1106" spans="1:7">
      <c r="A1106" t="str">
        <f t="shared" si="18"/>
        <v>L1.5005</v>
      </c>
      <c r="B1106" s="49" t="s">
        <v>494</v>
      </c>
      <c r="C1106" s="49">
        <v>5</v>
      </c>
      <c r="D1106" s="49">
        <v>5.3658448159694672E-2</v>
      </c>
      <c r="E1106" s="49">
        <v>99.811164855957031</v>
      </c>
      <c r="F1106" s="49">
        <v>95.187370300292969</v>
      </c>
      <c r="G1106" s="49">
        <v>4.8126320838928223</v>
      </c>
    </row>
    <row r="1107" spans="1:7">
      <c r="A1107" t="str">
        <f t="shared" si="18"/>
        <v>L1.5006</v>
      </c>
      <c r="B1107" s="49" t="s">
        <v>494</v>
      </c>
      <c r="C1107" s="49">
        <v>6</v>
      </c>
      <c r="D1107" s="49">
        <v>6.0243651270866394E-2</v>
      </c>
      <c r="E1107" s="49">
        <v>99.75750732421875</v>
      </c>
      <c r="F1107" s="49">
        <v>94.23846435546875</v>
      </c>
      <c r="G1107" s="49">
        <v>5.7615346908569336</v>
      </c>
    </row>
    <row r="1108" spans="1:7">
      <c r="A1108" t="str">
        <f t="shared" si="18"/>
        <v>L1.5007</v>
      </c>
      <c r="B1108" s="49" t="s">
        <v>494</v>
      </c>
      <c r="C1108" s="49">
        <v>7</v>
      </c>
      <c r="D1108" s="49">
        <v>6.7502498626708984E-2</v>
      </c>
      <c r="E1108" s="49">
        <v>99.697257995605469</v>
      </c>
      <c r="F1108" s="49">
        <v>93.295318603515625</v>
      </c>
      <c r="G1108" s="49">
        <v>6.7046780586242676</v>
      </c>
    </row>
    <row r="1109" spans="1:7">
      <c r="A1109" t="str">
        <f t="shared" si="18"/>
        <v>L1.5008</v>
      </c>
      <c r="B1109" s="49" t="s">
        <v>494</v>
      </c>
      <c r="C1109" s="49">
        <v>8</v>
      </c>
      <c r="D1109" s="49">
        <v>7.4820950627326965E-2</v>
      </c>
      <c r="E1109" s="49">
        <v>99.6297607421875</v>
      </c>
      <c r="F1109" s="49">
        <v>92.358322143554688</v>
      </c>
      <c r="G1109" s="49">
        <v>7.6416764259338379</v>
      </c>
    </row>
    <row r="1110" spans="1:7">
      <c r="A1110" t="str">
        <f t="shared" si="18"/>
        <v>L1.5009</v>
      </c>
      <c r="B1110" s="49" t="s">
        <v>494</v>
      </c>
      <c r="C1110" s="49">
        <v>9</v>
      </c>
      <c r="D1110" s="49">
        <v>8.3081752061843872E-2</v>
      </c>
      <c r="E1110" s="49">
        <v>99.554939270019531</v>
      </c>
      <c r="F1110" s="49">
        <v>91.427833557128906</v>
      </c>
      <c r="G1110" s="49">
        <v>8.5721702575683594</v>
      </c>
    </row>
    <row r="1111" spans="1:7">
      <c r="A1111" t="str">
        <f t="shared" si="18"/>
        <v>L1.5010</v>
      </c>
      <c r="B1111" s="49" t="s">
        <v>494</v>
      </c>
      <c r="C1111" s="49">
        <v>10</v>
      </c>
      <c r="D1111" s="49">
        <v>9.166959673166275E-2</v>
      </c>
      <c r="E1111" s="49">
        <v>99.471855163574219</v>
      </c>
      <c r="F1111" s="49">
        <v>90.504165649414063</v>
      </c>
      <c r="G1111" s="49">
        <v>9.4958343505859375</v>
      </c>
    </row>
    <row r="1112" spans="1:7">
      <c r="A1112" t="str">
        <f t="shared" si="18"/>
        <v>L1.5011</v>
      </c>
      <c r="B1112" s="49" t="s">
        <v>494</v>
      </c>
      <c r="C1112" s="49">
        <v>11</v>
      </c>
      <c r="D1112" s="49">
        <v>0.10071559995412827</v>
      </c>
      <c r="E1112" s="49">
        <v>99.38018798828125</v>
      </c>
      <c r="F1112" s="49">
        <v>89.587677001953125</v>
      </c>
      <c r="G1112" s="49">
        <v>10.412323951721191</v>
      </c>
    </row>
    <row r="1113" spans="1:7">
      <c r="A1113" t="str">
        <f t="shared" si="18"/>
        <v>L1.5012</v>
      </c>
      <c r="B1113" s="49" t="s">
        <v>494</v>
      </c>
      <c r="C1113" s="49">
        <v>12</v>
      </c>
      <c r="D1113" s="49">
        <v>0.11020229756832123</v>
      </c>
      <c r="E1113" s="49">
        <v>99.279472351074219</v>
      </c>
      <c r="F1113" s="49">
        <v>88.678619384765625</v>
      </c>
      <c r="G1113" s="49">
        <v>11.321384429931641</v>
      </c>
    </row>
    <row r="1114" spans="1:7">
      <c r="A1114" t="str">
        <f t="shared" si="18"/>
        <v>L1.5013</v>
      </c>
      <c r="B1114" s="49" t="s">
        <v>494</v>
      </c>
      <c r="C1114" s="49">
        <v>13</v>
      </c>
      <c r="D1114" s="49">
        <v>0.12010905146598816</v>
      </c>
      <c r="E1114" s="49">
        <v>99.169265747070313</v>
      </c>
      <c r="F1114" s="49">
        <v>87.777259826660156</v>
      </c>
      <c r="G1114" s="49">
        <v>12.222737312316895</v>
      </c>
    </row>
    <row r="1115" spans="1:7">
      <c r="A1115" t="str">
        <f t="shared" si="18"/>
        <v>L1.5014</v>
      </c>
      <c r="B1115" s="49" t="s">
        <v>494</v>
      </c>
      <c r="C1115" s="49">
        <v>14</v>
      </c>
      <c r="D1115" s="49">
        <v>0.1304188072681427</v>
      </c>
      <c r="E1115" s="49">
        <v>99.049156188964844</v>
      </c>
      <c r="F1115" s="49">
        <v>86.883857727050781</v>
      </c>
      <c r="G1115" s="49">
        <v>13.116142272949219</v>
      </c>
    </row>
    <row r="1116" spans="1:7">
      <c r="A1116" t="str">
        <f t="shared" si="18"/>
        <v>L1.5015</v>
      </c>
      <c r="B1116" s="49" t="s">
        <v>494</v>
      </c>
      <c r="C1116" s="49">
        <v>15</v>
      </c>
      <c r="D1116" s="49">
        <v>0.14110900461673737</v>
      </c>
      <c r="E1116" s="49">
        <v>98.918739318847656</v>
      </c>
      <c r="F1116" s="49">
        <v>85.998626708984375</v>
      </c>
      <c r="G1116" s="49">
        <v>14.001375198364258</v>
      </c>
    </row>
    <row r="1117" spans="1:7">
      <c r="A1117" t="str">
        <f t="shared" si="18"/>
        <v>L1.5016</v>
      </c>
      <c r="B1117" s="49" t="s">
        <v>494</v>
      </c>
      <c r="C1117" s="49">
        <v>16</v>
      </c>
      <c r="D1117" s="49">
        <v>0.15215830504894257</v>
      </c>
      <c r="E1117" s="49">
        <v>98.777633666992188</v>
      </c>
      <c r="F1117" s="49">
        <v>85.121757507324219</v>
      </c>
      <c r="G1117" s="49">
        <v>14.878238677978516</v>
      </c>
    </row>
    <row r="1118" spans="1:7">
      <c r="A1118" t="str">
        <f t="shared" si="18"/>
        <v>L1.5017</v>
      </c>
      <c r="B1118" s="49" t="s">
        <v>494</v>
      </c>
      <c r="C1118" s="49">
        <v>17</v>
      </c>
      <c r="D1118" s="49">
        <v>0.16354605555534363</v>
      </c>
      <c r="E1118" s="49">
        <v>98.625473022460938</v>
      </c>
      <c r="F1118" s="49">
        <v>84.253448486328125</v>
      </c>
      <c r="G1118" s="49">
        <v>15.746553421020508</v>
      </c>
    </row>
    <row r="1119" spans="1:7">
      <c r="A1119" t="str">
        <f t="shared" si="18"/>
        <v>L1.5018</v>
      </c>
      <c r="B1119" s="49" t="s">
        <v>494</v>
      </c>
      <c r="C1119" s="49">
        <v>18</v>
      </c>
      <c r="D1119" s="49">
        <v>0.1752486526966095</v>
      </c>
      <c r="E1119" s="49">
        <v>98.461929321289063</v>
      </c>
      <c r="F1119" s="49">
        <v>83.393844604492188</v>
      </c>
      <c r="G1119" s="49">
        <v>16.606157302856445</v>
      </c>
    </row>
    <row r="1120" spans="1:7">
      <c r="A1120" t="str">
        <f t="shared" si="18"/>
        <v>L1.5019</v>
      </c>
      <c r="B1120" s="49" t="s">
        <v>494</v>
      </c>
      <c r="C1120" s="49">
        <v>19</v>
      </c>
      <c r="D1120" s="49">
        <v>0.18724249303340912</v>
      </c>
      <c r="E1120" s="49">
        <v>98.286674499511719</v>
      </c>
      <c r="F1120" s="49">
        <v>82.543083190917969</v>
      </c>
      <c r="G1120" s="49">
        <v>17.456916809082031</v>
      </c>
    </row>
    <row r="1121" spans="1:7">
      <c r="A1121" t="str">
        <f t="shared" si="18"/>
        <v>L1.5020</v>
      </c>
      <c r="B1121" s="49" t="s">
        <v>494</v>
      </c>
      <c r="C1121" s="49">
        <v>20</v>
      </c>
      <c r="D1121" s="49">
        <v>0.19950674474239349</v>
      </c>
      <c r="E1121" s="49">
        <v>98.099433898925781</v>
      </c>
      <c r="F1121" s="49">
        <v>81.7012939453125</v>
      </c>
      <c r="G1121" s="49">
        <v>18.298709869384766</v>
      </c>
    </row>
    <row r="1122" spans="1:7">
      <c r="A1122" t="str">
        <f t="shared" si="18"/>
        <v>L1.5021</v>
      </c>
      <c r="B1122" s="49" t="s">
        <v>494</v>
      </c>
      <c r="C1122" s="49">
        <v>21</v>
      </c>
      <c r="D1122" s="49">
        <v>0.21201324462890625</v>
      </c>
      <c r="E1122" s="49">
        <v>97.899925231933594</v>
      </c>
      <c r="F1122" s="49">
        <v>80.868568420410156</v>
      </c>
      <c r="G1122" s="49">
        <v>19.131435394287109</v>
      </c>
    </row>
    <row r="1123" spans="1:7">
      <c r="A1123" t="str">
        <f t="shared" si="18"/>
        <v>L1.5022</v>
      </c>
      <c r="B1123" s="49" t="s">
        <v>494</v>
      </c>
      <c r="C1123" s="49">
        <v>22</v>
      </c>
      <c r="D1123" s="49">
        <v>0.22474095225334167</v>
      </c>
      <c r="E1123" s="49">
        <v>97.687911987304688</v>
      </c>
      <c r="F1123" s="49">
        <v>80.044990539550781</v>
      </c>
      <c r="G1123" s="49">
        <v>19.955007553100586</v>
      </c>
    </row>
    <row r="1124" spans="1:7">
      <c r="A1124" t="str">
        <f t="shared" si="18"/>
        <v>L1.5023</v>
      </c>
      <c r="B1124" s="49" t="s">
        <v>494</v>
      </c>
      <c r="C1124" s="49">
        <v>23</v>
      </c>
      <c r="D1124" s="49">
        <v>0.23766474425792694</v>
      </c>
      <c r="E1124" s="49">
        <v>97.463172912597656</v>
      </c>
      <c r="F1124" s="49">
        <v>79.230636596679688</v>
      </c>
      <c r="G1124" s="49">
        <v>20.769367218017578</v>
      </c>
    </row>
    <row r="1125" spans="1:7">
      <c r="A1125" t="str">
        <f t="shared" si="18"/>
        <v>L1.5024</v>
      </c>
      <c r="B1125" s="49" t="s">
        <v>494</v>
      </c>
      <c r="C1125" s="49">
        <v>24</v>
      </c>
      <c r="D1125" s="49">
        <v>0.25075575709342957</v>
      </c>
      <c r="E1125" s="49">
        <v>97.225509643554688</v>
      </c>
      <c r="F1125" s="49">
        <v>78.425537109375</v>
      </c>
      <c r="G1125" s="49">
        <v>21.574459075927734</v>
      </c>
    </row>
    <row r="1126" spans="1:7">
      <c r="A1126" t="str">
        <f t="shared" si="18"/>
        <v>L1.5025</v>
      </c>
      <c r="B1126" s="49" t="s">
        <v>494</v>
      </c>
      <c r="C1126" s="49">
        <v>25</v>
      </c>
      <c r="D1126" s="49">
        <v>0.26399090886116028</v>
      </c>
      <c r="E1126" s="49">
        <v>96.974754333496094</v>
      </c>
      <c r="F1126" s="49">
        <v>77.629745483398438</v>
      </c>
      <c r="G1126" s="49">
        <v>22.370258331298828</v>
      </c>
    </row>
    <row r="1127" spans="1:7">
      <c r="A1127" t="str">
        <f t="shared" si="18"/>
        <v>L1.5026</v>
      </c>
      <c r="B1127" s="49" t="s">
        <v>494</v>
      </c>
      <c r="C1127" s="49">
        <v>26</v>
      </c>
      <c r="D1127" s="49">
        <v>0.27734470367431641</v>
      </c>
      <c r="E1127" s="49">
        <v>96.710762023925781</v>
      </c>
      <c r="F1127" s="49">
        <v>76.843254089355469</v>
      </c>
      <c r="G1127" s="49">
        <v>23.156744003295898</v>
      </c>
    </row>
    <row r="1128" spans="1:7">
      <c r="A1128" t="str">
        <f t="shared" si="18"/>
        <v>L1.5027</v>
      </c>
      <c r="B1128" s="49" t="s">
        <v>494</v>
      </c>
      <c r="C1128" s="49">
        <v>27</v>
      </c>
      <c r="D1128" s="49">
        <v>0.29078865051269531</v>
      </c>
      <c r="E1128" s="49">
        <v>96.433418273925781</v>
      </c>
      <c r="F1128" s="49">
        <v>76.066078186035156</v>
      </c>
      <c r="G1128" s="49">
        <v>23.933917999267578</v>
      </c>
    </row>
    <row r="1129" spans="1:7">
      <c r="A1129" t="str">
        <f t="shared" si="18"/>
        <v>L1.5028</v>
      </c>
      <c r="B1129" s="49" t="s">
        <v>494</v>
      </c>
      <c r="C1129" s="49">
        <v>28</v>
      </c>
      <c r="D1129" s="49">
        <v>0.30429935455322266</v>
      </c>
      <c r="E1129" s="49">
        <v>96.142631530761719</v>
      </c>
      <c r="F1129" s="49">
        <v>75.298202514648438</v>
      </c>
      <c r="G1129" s="49">
        <v>24.70179557800293</v>
      </c>
    </row>
    <row r="1130" spans="1:7">
      <c r="A1130" t="str">
        <f t="shared" si="18"/>
        <v>L1.5029</v>
      </c>
      <c r="B1130" s="49" t="s">
        <v>494</v>
      </c>
      <c r="C1130" s="49">
        <v>29</v>
      </c>
      <c r="D1130" s="49">
        <v>0.31784820556640625</v>
      </c>
      <c r="E1130" s="49">
        <v>95.838333129882813</v>
      </c>
      <c r="F1130" s="49">
        <v>74.539596557617188</v>
      </c>
      <c r="G1130" s="49">
        <v>25.460403442382813</v>
      </c>
    </row>
    <row r="1131" spans="1:7">
      <c r="A1131" t="str">
        <f t="shared" si="18"/>
        <v>L1.5030</v>
      </c>
      <c r="B1131" s="49" t="s">
        <v>494</v>
      </c>
      <c r="C1131" s="49">
        <v>30</v>
      </c>
      <c r="D1131" s="49">
        <v>0.33141085505485535</v>
      </c>
      <c r="E1131" s="49">
        <v>95.520484924316406</v>
      </c>
      <c r="F1131" s="49">
        <v>73.790206909179688</v>
      </c>
      <c r="G1131" s="49">
        <v>26.209789276123047</v>
      </c>
    </row>
    <row r="1132" spans="1:7">
      <c r="A1132" t="str">
        <f t="shared" si="18"/>
        <v>L1.5031</v>
      </c>
      <c r="B1132" s="49" t="s">
        <v>494</v>
      </c>
      <c r="C1132" s="49">
        <v>31</v>
      </c>
      <c r="D1132" s="49">
        <v>0.34499219059944153</v>
      </c>
      <c r="E1132" s="49">
        <v>95.189071655273438</v>
      </c>
      <c r="F1132" s="49">
        <v>73.04998779296875</v>
      </c>
      <c r="G1132" s="49">
        <v>26.950010299682617</v>
      </c>
    </row>
    <row r="1133" spans="1:7">
      <c r="A1133" t="str">
        <f t="shared" si="18"/>
        <v>L1.5032</v>
      </c>
      <c r="B1133" s="49" t="s">
        <v>494</v>
      </c>
      <c r="C1133" s="49">
        <v>32</v>
      </c>
      <c r="D1133" s="49">
        <v>0.35871884226799011</v>
      </c>
      <c r="E1133" s="49">
        <v>94.844078063964844</v>
      </c>
      <c r="F1133" s="49">
        <v>72.318893432617188</v>
      </c>
      <c r="G1133" s="49">
        <v>27.681108474731445</v>
      </c>
    </row>
    <row r="1134" spans="1:7">
      <c r="A1134" t="str">
        <f t="shared" si="18"/>
        <v>L1.5033</v>
      </c>
      <c r="B1134" s="49" t="s">
        <v>494</v>
      </c>
      <c r="C1134" s="49">
        <v>33</v>
      </c>
      <c r="D1134" s="49">
        <v>0.37276935577392578</v>
      </c>
      <c r="E1134" s="49">
        <v>94.485359191894531</v>
      </c>
      <c r="F1134" s="49">
        <v>71.596961975097656</v>
      </c>
      <c r="G1134" s="49">
        <v>28.403038024902344</v>
      </c>
    </row>
    <row r="1135" spans="1:7">
      <c r="A1135" t="str">
        <f t="shared" si="18"/>
        <v>L1.5034</v>
      </c>
      <c r="B1135" s="49" t="s">
        <v>494</v>
      </c>
      <c r="C1135" s="49">
        <v>34</v>
      </c>
      <c r="D1135" s="49">
        <v>0.38726234436035156</v>
      </c>
      <c r="E1135" s="49">
        <v>94.112586975097656</v>
      </c>
      <c r="F1135" s="49">
        <v>70.884376525878906</v>
      </c>
      <c r="G1135" s="49">
        <v>29.115619659423828</v>
      </c>
    </row>
    <row r="1136" spans="1:7">
      <c r="A1136" t="str">
        <f t="shared" si="18"/>
        <v>L1.5035</v>
      </c>
      <c r="B1136" s="49" t="s">
        <v>494</v>
      </c>
      <c r="C1136" s="49">
        <v>35</v>
      </c>
      <c r="D1136" s="49">
        <v>0.40225794911384583</v>
      </c>
      <c r="E1136" s="49">
        <v>93.725326538085938</v>
      </c>
      <c r="F1136" s="49">
        <v>70.181411743164063</v>
      </c>
      <c r="G1136" s="49">
        <v>29.81859016418457</v>
      </c>
    </row>
    <row r="1137" spans="1:7">
      <c r="A1137" t="str">
        <f t="shared" si="18"/>
        <v>L1.5036</v>
      </c>
      <c r="B1137" s="49" t="s">
        <v>494</v>
      </c>
      <c r="C1137" s="49">
        <v>36</v>
      </c>
      <c r="D1137" s="49">
        <v>0.41775134205818176</v>
      </c>
      <c r="E1137" s="49">
        <v>93.323066711425781</v>
      </c>
      <c r="F1137" s="49">
        <v>69.488357543945313</v>
      </c>
      <c r="G1137" s="49">
        <v>30.511640548706055</v>
      </c>
    </row>
    <row r="1138" spans="1:7">
      <c r="A1138" t="str">
        <f t="shared" si="18"/>
        <v>L1.5037</v>
      </c>
      <c r="B1138" s="49" t="s">
        <v>494</v>
      </c>
      <c r="C1138" s="49">
        <v>37</v>
      </c>
      <c r="D1138" s="49">
        <v>0.43370676040649414</v>
      </c>
      <c r="E1138" s="49">
        <v>92.905319213867188</v>
      </c>
      <c r="F1138" s="49">
        <v>68.805519104003906</v>
      </c>
      <c r="G1138" s="49">
        <v>31.194478988647461</v>
      </c>
    </row>
    <row r="1139" spans="1:7">
      <c r="A1139" t="str">
        <f t="shared" si="18"/>
        <v>L1.5038</v>
      </c>
      <c r="B1139" s="49" t="s">
        <v>494</v>
      </c>
      <c r="C1139" s="49">
        <v>38</v>
      </c>
      <c r="D1139" s="49">
        <v>0.45032688975334167</v>
      </c>
      <c r="E1139" s="49">
        <v>92.471611022949219</v>
      </c>
      <c r="F1139" s="49">
        <v>68.133171081542969</v>
      </c>
      <c r="G1139" s="49">
        <v>31.866828918457031</v>
      </c>
    </row>
    <row r="1140" spans="1:7">
      <c r="A1140" t="str">
        <f t="shared" si="18"/>
        <v>L1.5039</v>
      </c>
      <c r="B1140" s="49" t="s">
        <v>494</v>
      </c>
      <c r="C1140" s="49">
        <v>39</v>
      </c>
      <c r="D1140" s="49">
        <v>0.46733948588371277</v>
      </c>
      <c r="E1140" s="49">
        <v>92.021286010742188</v>
      </c>
      <c r="F1140" s="49">
        <v>67.471717834472656</v>
      </c>
      <c r="G1140" s="49">
        <v>32.528282165527344</v>
      </c>
    </row>
    <row r="1141" spans="1:7">
      <c r="A1141" t="str">
        <f t="shared" si="18"/>
        <v>L1.5040</v>
      </c>
      <c r="B1141" s="49" t="s">
        <v>494</v>
      </c>
      <c r="C1141" s="49">
        <v>40</v>
      </c>
      <c r="D1141" s="49">
        <v>0.48472213745117188</v>
      </c>
      <c r="E1141" s="49">
        <v>91.553947448730469</v>
      </c>
      <c r="F1141" s="49">
        <v>66.821388244628906</v>
      </c>
      <c r="G1141" s="49">
        <v>33.178611755371094</v>
      </c>
    </row>
    <row r="1142" spans="1:7">
      <c r="A1142" t="str">
        <f t="shared" si="18"/>
        <v>L1.5041</v>
      </c>
      <c r="B1142" s="49" t="s">
        <v>494</v>
      </c>
      <c r="C1142" s="49">
        <v>41</v>
      </c>
      <c r="D1142" s="49">
        <v>0.50241470336914063</v>
      </c>
      <c r="E1142" s="49">
        <v>91.069221496582031</v>
      </c>
      <c r="F1142" s="49">
        <v>66.182388305664063</v>
      </c>
      <c r="G1142" s="49">
        <v>33.817611694335938</v>
      </c>
    </row>
    <row r="1143" spans="1:7">
      <c r="A1143" t="str">
        <f t="shared" si="18"/>
        <v>L1.5042</v>
      </c>
      <c r="B1143" s="49" t="s">
        <v>494</v>
      </c>
      <c r="C1143" s="49">
        <v>42</v>
      </c>
      <c r="D1143" s="49">
        <v>0.52036380767822266</v>
      </c>
      <c r="E1143" s="49">
        <v>90.566810607910156</v>
      </c>
      <c r="F1143" s="49">
        <v>65.554893493652344</v>
      </c>
      <c r="G1143" s="49">
        <v>34.445106506347656</v>
      </c>
    </row>
    <row r="1144" spans="1:7">
      <c r="A1144" t="str">
        <f t="shared" si="18"/>
        <v>L1.5043</v>
      </c>
      <c r="B1144" s="49" t="s">
        <v>494</v>
      </c>
      <c r="C1144" s="49">
        <v>43</v>
      </c>
      <c r="D1144" s="49">
        <v>0.53849172592163086</v>
      </c>
      <c r="E1144" s="49">
        <v>90.04644775390625</v>
      </c>
      <c r="F1144" s="49">
        <v>64.939048767089844</v>
      </c>
      <c r="G1144" s="49">
        <v>35.060955047607422</v>
      </c>
    </row>
    <row r="1145" spans="1:7">
      <c r="A1145" t="str">
        <f t="shared" si="18"/>
        <v>L1.5044</v>
      </c>
      <c r="B1145" s="49" t="s">
        <v>494</v>
      </c>
      <c r="C1145" s="49">
        <v>44</v>
      </c>
      <c r="D1145" s="49">
        <v>0.55671262741088867</v>
      </c>
      <c r="E1145" s="49">
        <v>89.507949829101563</v>
      </c>
      <c r="F1145" s="49">
        <v>64.334938049316406</v>
      </c>
      <c r="G1145" s="49">
        <v>35.665061950683594</v>
      </c>
    </row>
    <row r="1146" spans="1:7">
      <c r="A1146" t="str">
        <f t="shared" si="18"/>
        <v>L1.5045</v>
      </c>
      <c r="B1146" s="49" t="s">
        <v>494</v>
      </c>
      <c r="C1146" s="49">
        <v>45</v>
      </c>
      <c r="D1146" s="49">
        <v>0.57494544982910156</v>
      </c>
      <c r="E1146" s="49">
        <v>88.951240539550781</v>
      </c>
      <c r="F1146" s="49">
        <v>63.742622375488281</v>
      </c>
      <c r="G1146" s="49">
        <v>36.257377624511719</v>
      </c>
    </row>
    <row r="1147" spans="1:7">
      <c r="A1147" t="str">
        <f t="shared" si="18"/>
        <v>L1.5046</v>
      </c>
      <c r="B1147" s="49" t="s">
        <v>494</v>
      </c>
      <c r="C1147" s="49">
        <v>46</v>
      </c>
      <c r="D1147" s="49">
        <v>0.59310293197631836</v>
      </c>
      <c r="E1147" s="49">
        <v>88.376296997070313</v>
      </c>
      <c r="F1147" s="49">
        <v>63.162101745605469</v>
      </c>
      <c r="G1147" s="49">
        <v>36.837898254394531</v>
      </c>
    </row>
    <row r="1148" spans="1:7">
      <c r="A1148" t="str">
        <f t="shared" si="18"/>
        <v>L1.5047</v>
      </c>
      <c r="B1148" s="49" t="s">
        <v>494</v>
      </c>
      <c r="C1148" s="49">
        <v>47</v>
      </c>
      <c r="D1148" s="49">
        <v>0.61110734939575195</v>
      </c>
      <c r="E1148" s="49">
        <v>87.783195495605469</v>
      </c>
      <c r="F1148" s="49">
        <v>62.593326568603516</v>
      </c>
      <c r="G1148" s="49">
        <v>37.406673431396484</v>
      </c>
    </row>
    <row r="1149" spans="1:7">
      <c r="A1149" t="str">
        <f t="shared" si="18"/>
        <v>L1.5048</v>
      </c>
      <c r="B1149" s="49" t="s">
        <v>494</v>
      </c>
      <c r="C1149" s="49">
        <v>48</v>
      </c>
      <c r="D1149" s="49">
        <v>0.6288752555847168</v>
      </c>
      <c r="E1149" s="49">
        <v>87.172080993652344</v>
      </c>
      <c r="F1149" s="49">
        <v>62.036216735839844</v>
      </c>
      <c r="G1149" s="49">
        <v>37.963783264160156</v>
      </c>
    </row>
    <row r="1150" spans="1:7">
      <c r="A1150" t="str">
        <f t="shared" si="18"/>
        <v>L1.5049</v>
      </c>
      <c r="B1150" s="49" t="s">
        <v>494</v>
      </c>
      <c r="C1150" s="49">
        <v>49</v>
      </c>
      <c r="D1150" s="49">
        <v>0.64632987976074219</v>
      </c>
      <c r="E1150" s="49">
        <v>86.543212890625</v>
      </c>
      <c r="F1150" s="49">
        <v>61.490642547607422</v>
      </c>
      <c r="G1150" s="49">
        <v>38.509357452392578</v>
      </c>
    </row>
    <row r="1151" spans="1:7">
      <c r="A1151" t="str">
        <f t="shared" si="18"/>
        <v>L1.5050</v>
      </c>
      <c r="B1151" s="49" t="s">
        <v>494</v>
      </c>
      <c r="C1151" s="49">
        <v>50</v>
      </c>
      <c r="D1151" s="49">
        <v>0.66339254379272461</v>
      </c>
      <c r="E1151" s="49">
        <v>85.896881103515625</v>
      </c>
      <c r="F1151" s="49">
        <v>60.956439971923828</v>
      </c>
      <c r="G1151" s="49">
        <v>39.043560028076172</v>
      </c>
    </row>
    <row r="1152" spans="1:7">
      <c r="A1152" t="str">
        <f t="shared" si="18"/>
        <v>L1.5051</v>
      </c>
      <c r="B1152" s="49" t="s">
        <v>494</v>
      </c>
      <c r="C1152" s="49">
        <v>51</v>
      </c>
      <c r="D1152" s="49">
        <v>0.67999601364135742</v>
      </c>
      <c r="E1152" s="49">
        <v>85.233489990234375</v>
      </c>
      <c r="F1152" s="49">
        <v>60.433403015136719</v>
      </c>
      <c r="G1152" s="49">
        <v>39.566596984863281</v>
      </c>
    </row>
    <row r="1153" spans="1:7">
      <c r="A1153" t="str">
        <f t="shared" si="18"/>
        <v>L1.5052</v>
      </c>
      <c r="B1153" s="49" t="s">
        <v>494</v>
      </c>
      <c r="C1153" s="49">
        <v>52</v>
      </c>
      <c r="D1153" s="49">
        <v>0.69606739282608032</v>
      </c>
      <c r="E1153" s="49">
        <v>84.553489685058594</v>
      </c>
      <c r="F1153" s="49">
        <v>59.921291351318359</v>
      </c>
      <c r="G1153" s="49">
        <v>40.078708648681641</v>
      </c>
    </row>
    <row r="1154" spans="1:7">
      <c r="A1154" t="str">
        <f t="shared" si="18"/>
        <v>L1.5053</v>
      </c>
      <c r="B1154" s="49" t="s">
        <v>494</v>
      </c>
      <c r="C1154" s="49">
        <v>53</v>
      </c>
      <c r="D1154" s="49">
        <v>0.71154683828353882</v>
      </c>
      <c r="E1154" s="49">
        <v>83.857421875</v>
      </c>
      <c r="F1154" s="49">
        <v>59.419834136962891</v>
      </c>
      <c r="G1154" s="49">
        <v>40.580165863037109</v>
      </c>
    </row>
    <row r="1155" spans="1:7">
      <c r="A1155" t="str">
        <f t="shared" ref="A1155:A1218" si="19">CONCATENATE(B1155,IF(C1155&lt;10,CONCATENATE("00",C1155),IF(C1155&lt;100,CONCATENATE("0",C1155),C1155)))</f>
        <v>L1.5054</v>
      </c>
      <c r="B1155" s="49" t="s">
        <v>494</v>
      </c>
      <c r="C1155" s="49">
        <v>54</v>
      </c>
      <c r="D1155" s="49">
        <v>0.72637367248535156</v>
      </c>
      <c r="E1155" s="49">
        <v>83.1458740234375</v>
      </c>
      <c r="F1155" s="49">
        <v>58.928730010986328</v>
      </c>
      <c r="G1155" s="49">
        <v>41.071269989013672</v>
      </c>
    </row>
    <row r="1156" spans="1:7">
      <c r="A1156" t="str">
        <f t="shared" si="19"/>
        <v>L1.5055</v>
      </c>
      <c r="B1156" s="49" t="s">
        <v>494</v>
      </c>
      <c r="C1156" s="49">
        <v>55</v>
      </c>
      <c r="D1156" s="49">
        <v>0.74049431085586548</v>
      </c>
      <c r="E1156" s="49">
        <v>82.419502258300781</v>
      </c>
      <c r="F1156" s="49">
        <v>58.447647094726563</v>
      </c>
      <c r="G1156" s="49">
        <v>41.552352905273438</v>
      </c>
    </row>
    <row r="1157" spans="1:7">
      <c r="A1157" t="str">
        <f t="shared" si="19"/>
        <v>L1.5056</v>
      </c>
      <c r="B1157" s="49" t="s">
        <v>494</v>
      </c>
      <c r="C1157" s="49">
        <v>56</v>
      </c>
      <c r="D1157" s="49">
        <v>0.75385856628417969</v>
      </c>
      <c r="E1157" s="49">
        <v>81.679008483886719</v>
      </c>
      <c r="F1157" s="49">
        <v>57.976222991943359</v>
      </c>
      <c r="G1157" s="49">
        <v>42.023777008056641</v>
      </c>
    </row>
    <row r="1158" spans="1:7">
      <c r="A1158" t="str">
        <f t="shared" si="19"/>
        <v>L1.5057</v>
      </c>
      <c r="B1158" s="49" t="s">
        <v>494</v>
      </c>
      <c r="C1158" s="49">
        <v>57</v>
      </c>
      <c r="D1158" s="49">
        <v>0.76642173528671265</v>
      </c>
      <c r="E1158" s="49">
        <v>80.925148010253906</v>
      </c>
      <c r="F1158" s="49">
        <v>57.514076232910156</v>
      </c>
      <c r="G1158" s="49">
        <v>42.485923767089844</v>
      </c>
    </row>
    <row r="1159" spans="1:7">
      <c r="A1159" t="str">
        <f t="shared" si="19"/>
        <v>L1.5058</v>
      </c>
      <c r="B1159" s="49" t="s">
        <v>494</v>
      </c>
      <c r="C1159" s="49">
        <v>58</v>
      </c>
      <c r="D1159" s="49">
        <v>0.77814346551895142</v>
      </c>
      <c r="E1159" s="49">
        <v>80.158729553222656</v>
      </c>
      <c r="F1159" s="49">
        <v>57.060806274414063</v>
      </c>
      <c r="G1159" s="49">
        <v>42.939193725585938</v>
      </c>
    </row>
    <row r="1160" spans="1:7">
      <c r="A1160" t="str">
        <f t="shared" si="19"/>
        <v>L1.5059</v>
      </c>
      <c r="B1160" s="49" t="s">
        <v>494</v>
      </c>
      <c r="C1160" s="49">
        <v>59</v>
      </c>
      <c r="D1160" s="49">
        <v>0.78899526596069336</v>
      </c>
      <c r="E1160" s="49">
        <v>79.380584716796875</v>
      </c>
      <c r="F1160" s="49">
        <v>56.615974426269531</v>
      </c>
      <c r="G1160" s="49">
        <v>43.384025573730469</v>
      </c>
    </row>
    <row r="1161" spans="1:7">
      <c r="A1161" t="str">
        <f t="shared" si="19"/>
        <v>L1.5060</v>
      </c>
      <c r="B1161" s="49" t="s">
        <v>494</v>
      </c>
      <c r="C1161" s="49">
        <v>60</v>
      </c>
      <c r="D1161" s="49">
        <v>0.79898977279663086</v>
      </c>
      <c r="E1161" s="49">
        <v>78.591590881347656</v>
      </c>
      <c r="F1161" s="49">
        <v>56.179145812988281</v>
      </c>
      <c r="G1161" s="49">
        <v>43.820854187011719</v>
      </c>
    </row>
    <row r="1162" spans="1:7">
      <c r="A1162" t="str">
        <f t="shared" si="19"/>
        <v>L1.5061</v>
      </c>
      <c r="B1162" s="49" t="s">
        <v>494</v>
      </c>
      <c r="C1162" s="49">
        <v>61</v>
      </c>
      <c r="D1162" s="49">
        <v>0.80837440490722656</v>
      </c>
      <c r="E1162" s="49">
        <v>77.7926025390625</v>
      </c>
      <c r="F1162" s="49">
        <v>55.749885559082031</v>
      </c>
      <c r="G1162" s="49">
        <v>44.250114440917969</v>
      </c>
    </row>
    <row r="1163" spans="1:7">
      <c r="A1163" t="str">
        <f t="shared" si="19"/>
        <v>L1.5062</v>
      </c>
      <c r="B1163" s="49" t="s">
        <v>494</v>
      </c>
      <c r="C1163" s="49">
        <v>62</v>
      </c>
      <c r="D1163" s="49">
        <v>0.81717497110366821</v>
      </c>
      <c r="E1163" s="49">
        <v>76.984222412109375</v>
      </c>
      <c r="F1163" s="49">
        <v>55.327983856201172</v>
      </c>
      <c r="G1163" s="49">
        <v>44.672016143798828</v>
      </c>
    </row>
    <row r="1164" spans="1:7">
      <c r="A1164" t="str">
        <f t="shared" si="19"/>
        <v>L1.5063</v>
      </c>
      <c r="B1164" s="49" t="s">
        <v>494</v>
      </c>
      <c r="C1164" s="49">
        <v>63</v>
      </c>
      <c r="D1164" s="49">
        <v>0.82537746429443359</v>
      </c>
      <c r="E1164" s="49">
        <v>76.16705322265625</v>
      </c>
      <c r="F1164" s="49">
        <v>54.913253784179688</v>
      </c>
      <c r="G1164" s="49">
        <v>45.086746215820313</v>
      </c>
    </row>
    <row r="1165" spans="1:7">
      <c r="A1165" t="str">
        <f t="shared" si="19"/>
        <v>L1.5064</v>
      </c>
      <c r="B1165" s="49" t="s">
        <v>494</v>
      </c>
      <c r="C1165" s="49">
        <v>64</v>
      </c>
      <c r="D1165" s="49">
        <v>0.83296489715576172</v>
      </c>
      <c r="E1165" s="49">
        <v>75.3416748046875</v>
      </c>
      <c r="F1165" s="49">
        <v>54.505504608154297</v>
      </c>
      <c r="G1165" s="49">
        <v>45.494495391845703</v>
      </c>
    </row>
    <row r="1166" spans="1:7">
      <c r="A1166" t="str">
        <f t="shared" si="19"/>
        <v>L1.5065</v>
      </c>
      <c r="B1166" s="49" t="s">
        <v>494</v>
      </c>
      <c r="C1166" s="49">
        <v>65</v>
      </c>
      <c r="D1166" s="49">
        <v>0.83992910385131836</v>
      </c>
      <c r="E1166" s="49">
        <v>74.508705139160156</v>
      </c>
      <c r="F1166" s="49">
        <v>54.104549407958984</v>
      </c>
      <c r="G1166" s="49">
        <v>45.895450592041016</v>
      </c>
    </row>
    <row r="1167" spans="1:7">
      <c r="A1167" t="str">
        <f t="shared" si="19"/>
        <v>L1.5066</v>
      </c>
      <c r="B1167" s="49" t="s">
        <v>494</v>
      </c>
      <c r="C1167" s="49">
        <v>66</v>
      </c>
      <c r="D1167" s="49">
        <v>0.84626340866088867</v>
      </c>
      <c r="E1167" s="49">
        <v>73.668777465820313</v>
      </c>
      <c r="F1167" s="49">
        <v>53.710186004638672</v>
      </c>
      <c r="G1167" s="49">
        <v>46.289813995361328</v>
      </c>
    </row>
    <row r="1168" spans="1:7">
      <c r="A1168" t="str">
        <f t="shared" si="19"/>
        <v>L1.5067</v>
      </c>
      <c r="B1168" s="49" t="s">
        <v>494</v>
      </c>
      <c r="C1168" s="49">
        <v>67</v>
      </c>
      <c r="D1168" s="49">
        <v>0.85196202993392944</v>
      </c>
      <c r="E1168" s="49">
        <v>72.822517395019531</v>
      </c>
      <c r="F1168" s="49">
        <v>53.322223663330078</v>
      </c>
      <c r="G1168" s="49">
        <v>46.677776336669922</v>
      </c>
    </row>
    <row r="1169" spans="1:7">
      <c r="A1169" t="str">
        <f t="shared" si="19"/>
        <v>L1.5068</v>
      </c>
      <c r="B1169" s="49" t="s">
        <v>494</v>
      </c>
      <c r="C1169" s="49">
        <v>68</v>
      </c>
      <c r="D1169" s="49">
        <v>0.85702472925186157</v>
      </c>
      <c r="E1169" s="49">
        <v>71.970550537109375</v>
      </c>
      <c r="F1169" s="49">
        <v>52.940460205078125</v>
      </c>
      <c r="G1169" s="49">
        <v>47.059539794921875</v>
      </c>
    </row>
    <row r="1170" spans="1:7">
      <c r="A1170" t="str">
        <f t="shared" si="19"/>
        <v>L1.5069</v>
      </c>
      <c r="B1170" s="49" t="s">
        <v>494</v>
      </c>
      <c r="C1170" s="49">
        <v>69</v>
      </c>
      <c r="D1170" s="49">
        <v>0.86145496368408203</v>
      </c>
      <c r="E1170" s="49">
        <v>71.113525390625</v>
      </c>
      <c r="F1170" s="49">
        <v>52.564693450927734</v>
      </c>
      <c r="G1170" s="49">
        <v>47.435306549072266</v>
      </c>
    </row>
    <row r="1171" spans="1:7">
      <c r="A1171" t="str">
        <f t="shared" si="19"/>
        <v>L1.5070</v>
      </c>
      <c r="B1171" s="49" t="s">
        <v>494</v>
      </c>
      <c r="C1171" s="49">
        <v>70</v>
      </c>
      <c r="D1171" s="49">
        <v>0.86525249481201172</v>
      </c>
      <c r="E1171" s="49">
        <v>70.2520751953125</v>
      </c>
      <c r="F1171" s="49">
        <v>52.194721221923828</v>
      </c>
      <c r="G1171" s="49">
        <v>47.805278778076172</v>
      </c>
    </row>
    <row r="1172" spans="1:7">
      <c r="A1172" t="str">
        <f t="shared" si="19"/>
        <v>L1.5071</v>
      </c>
      <c r="B1172" s="49" t="s">
        <v>494</v>
      </c>
      <c r="C1172" s="49">
        <v>71</v>
      </c>
      <c r="D1172" s="49">
        <v>0.86842870712280273</v>
      </c>
      <c r="E1172" s="49">
        <v>69.386825561523438</v>
      </c>
      <c r="F1172" s="49">
        <v>51.830341339111328</v>
      </c>
      <c r="G1172" s="49">
        <v>48.169658660888672</v>
      </c>
    </row>
    <row r="1173" spans="1:7">
      <c r="A1173" t="str">
        <f t="shared" si="19"/>
        <v>L1.5072</v>
      </c>
      <c r="B1173" s="49" t="s">
        <v>494</v>
      </c>
      <c r="C1173" s="49">
        <v>72</v>
      </c>
      <c r="D1173" s="49">
        <v>0.87098884582519531</v>
      </c>
      <c r="E1173" s="49">
        <v>68.518394470214844</v>
      </c>
      <c r="F1173" s="49">
        <v>51.471359252929688</v>
      </c>
      <c r="G1173" s="49">
        <v>48.528640747070313</v>
      </c>
    </row>
    <row r="1174" spans="1:7">
      <c r="A1174" t="str">
        <f t="shared" si="19"/>
        <v>L1.5073</v>
      </c>
      <c r="B1174" s="49" t="s">
        <v>494</v>
      </c>
      <c r="C1174" s="49">
        <v>73</v>
      </c>
      <c r="D1174" s="49">
        <v>0.87294387817382813</v>
      </c>
      <c r="E1174" s="49">
        <v>67.647407531738281</v>
      </c>
      <c r="F1174" s="49">
        <v>51.092575073242188</v>
      </c>
      <c r="G1174" s="49">
        <v>48.907424926757813</v>
      </c>
    </row>
    <row r="1175" spans="1:7">
      <c r="A1175" t="str">
        <f t="shared" si="19"/>
        <v>L1.5074</v>
      </c>
      <c r="B1175" s="49" t="s">
        <v>494</v>
      </c>
      <c r="C1175" s="49">
        <v>74</v>
      </c>
      <c r="D1175" s="49">
        <v>0.87430500984191895</v>
      </c>
      <c r="E1175" s="49">
        <v>66.774459838867188</v>
      </c>
      <c r="F1175" s="49">
        <v>50.768783569335938</v>
      </c>
      <c r="G1175" s="49">
        <v>49.231216430664063</v>
      </c>
    </row>
    <row r="1176" spans="1:7">
      <c r="A1176" t="str">
        <f t="shared" si="19"/>
        <v>L1.5075</v>
      </c>
      <c r="B1176" s="49" t="s">
        <v>494</v>
      </c>
      <c r="C1176" s="49">
        <v>75</v>
      </c>
      <c r="D1176" s="49">
        <v>0.87508988380432129</v>
      </c>
      <c r="E1176" s="49">
        <v>65.900154113769531</v>
      </c>
      <c r="F1176" s="49">
        <v>50.424793243408203</v>
      </c>
      <c r="G1176" s="49">
        <v>49.575206756591797</v>
      </c>
    </row>
    <row r="1177" spans="1:7">
      <c r="A1177" t="str">
        <f t="shared" si="19"/>
        <v>L1.5076</v>
      </c>
      <c r="B1177" s="49" t="s">
        <v>494</v>
      </c>
      <c r="C1177" s="49">
        <v>76</v>
      </c>
      <c r="D1177" s="49">
        <v>0.87531065940856934</v>
      </c>
      <c r="E1177" s="49">
        <v>65.025062561035156</v>
      </c>
      <c r="F1177" s="49">
        <v>50.085407257080078</v>
      </c>
      <c r="G1177" s="49">
        <v>49.914592742919922</v>
      </c>
    </row>
    <row r="1178" spans="1:7">
      <c r="A1178" t="str">
        <f t="shared" si="19"/>
        <v>L1.5077</v>
      </c>
      <c r="B1178" s="49" t="s">
        <v>494</v>
      </c>
      <c r="C1178" s="49">
        <v>77</v>
      </c>
      <c r="D1178" s="49">
        <v>0.87498372793197632</v>
      </c>
      <c r="E1178" s="49">
        <v>64.149757385253906</v>
      </c>
      <c r="F1178" s="49">
        <v>49.750438690185547</v>
      </c>
      <c r="G1178" s="49">
        <v>50.249561309814453</v>
      </c>
    </row>
    <row r="1179" spans="1:7">
      <c r="A1179" t="str">
        <f t="shared" si="19"/>
        <v>L1.5078</v>
      </c>
      <c r="B1179" s="49" t="s">
        <v>494</v>
      </c>
      <c r="C1179" s="49">
        <v>78</v>
      </c>
      <c r="D1179" s="49">
        <v>0.87412959337234497</v>
      </c>
      <c r="E1179" s="49">
        <v>63.274772644042969</v>
      </c>
      <c r="F1179" s="49">
        <v>49.419689178466797</v>
      </c>
      <c r="G1179" s="49">
        <v>50.580310821533203</v>
      </c>
    </row>
    <row r="1180" spans="1:7">
      <c r="A1180" t="str">
        <f t="shared" si="19"/>
        <v>L1.5079</v>
      </c>
      <c r="B1180" s="49" t="s">
        <v>494</v>
      </c>
      <c r="C1180" s="49">
        <v>79</v>
      </c>
      <c r="D1180" s="49">
        <v>0.87276387214660645</v>
      </c>
      <c r="E1180" s="49">
        <v>62.400642395019531</v>
      </c>
      <c r="F1180" s="49">
        <v>49.092979431152344</v>
      </c>
      <c r="G1180" s="49">
        <v>50.907020568847656</v>
      </c>
    </row>
    <row r="1181" spans="1:7">
      <c r="A1181" t="str">
        <f t="shared" si="19"/>
        <v>L1.5080</v>
      </c>
      <c r="B1181" s="49" t="s">
        <v>494</v>
      </c>
      <c r="C1181" s="49">
        <v>80</v>
      </c>
      <c r="D1181" s="49">
        <v>0.87090605497360229</v>
      </c>
      <c r="E1181" s="49">
        <v>61.527877807617188</v>
      </c>
      <c r="F1181" s="49">
        <v>48.770126342773438</v>
      </c>
      <c r="G1181" s="49">
        <v>51.229873657226563</v>
      </c>
    </row>
    <row r="1182" spans="1:7">
      <c r="A1182" t="str">
        <f t="shared" si="19"/>
        <v>L1.5081</v>
      </c>
      <c r="B1182" s="49" t="s">
        <v>494</v>
      </c>
      <c r="C1182" s="49">
        <v>81</v>
      </c>
      <c r="D1182" s="49">
        <v>0.86857897043228149</v>
      </c>
      <c r="E1182" s="49">
        <v>60.656970977783203</v>
      </c>
      <c r="F1182" s="49">
        <v>48.450939178466797</v>
      </c>
      <c r="G1182" s="49">
        <v>51.549060821533203</v>
      </c>
    </row>
    <row r="1183" spans="1:7">
      <c r="A1183" t="str">
        <f t="shared" si="19"/>
        <v>L1.5082</v>
      </c>
      <c r="B1183" s="49" t="s">
        <v>494</v>
      </c>
      <c r="C1183" s="49">
        <v>82</v>
      </c>
      <c r="D1183" s="49">
        <v>0.86580038070678711</v>
      </c>
      <c r="E1183" s="49">
        <v>59.78839111328125</v>
      </c>
      <c r="F1183" s="49">
        <v>48.13525390625</v>
      </c>
      <c r="G1183" s="49">
        <v>51.86474609375</v>
      </c>
    </row>
    <row r="1184" spans="1:7">
      <c r="A1184" t="str">
        <f t="shared" si="19"/>
        <v>L1.5083</v>
      </c>
      <c r="B1184" s="49" t="s">
        <v>494</v>
      </c>
      <c r="C1184" s="49">
        <v>83</v>
      </c>
      <c r="D1184" s="49">
        <v>0.86259317398071289</v>
      </c>
      <c r="E1184" s="49">
        <v>58.922592163085938</v>
      </c>
      <c r="F1184" s="49">
        <v>47.822891235351563</v>
      </c>
      <c r="G1184" s="49">
        <v>52.177108764648438</v>
      </c>
    </row>
    <row r="1185" spans="1:7">
      <c r="A1185" t="str">
        <f t="shared" si="19"/>
        <v>L1.5084</v>
      </c>
      <c r="B1185" s="49" t="s">
        <v>494</v>
      </c>
      <c r="C1185" s="49">
        <v>84</v>
      </c>
      <c r="D1185" s="49">
        <v>0.85897701978683472</v>
      </c>
      <c r="E1185" s="49">
        <v>58.05999755859375</v>
      </c>
      <c r="F1185" s="49">
        <v>47.513679504394531</v>
      </c>
      <c r="G1185" s="49">
        <v>52.486320495605469</v>
      </c>
    </row>
    <row r="1186" spans="1:7">
      <c r="A1186" t="str">
        <f t="shared" si="19"/>
        <v>L1.5085</v>
      </c>
      <c r="B1186" s="49" t="s">
        <v>494</v>
      </c>
      <c r="C1186" s="49">
        <v>85</v>
      </c>
      <c r="D1186" s="49">
        <v>0.85497379302978516</v>
      </c>
      <c r="E1186" s="49">
        <v>57.201023101806641</v>
      </c>
      <c r="F1186" s="49">
        <v>47.207454681396484</v>
      </c>
      <c r="G1186" s="49">
        <v>52.792545318603516</v>
      </c>
    </row>
    <row r="1187" spans="1:7">
      <c r="A1187" t="str">
        <f t="shared" si="19"/>
        <v>L1.5086</v>
      </c>
      <c r="B1187" s="49" t="s">
        <v>494</v>
      </c>
      <c r="C1187" s="49">
        <v>86</v>
      </c>
      <c r="D1187" s="49">
        <v>0.85060620307922363</v>
      </c>
      <c r="E1187" s="49">
        <v>56.346046447753906</v>
      </c>
      <c r="F1187" s="49">
        <v>46.904060363769531</v>
      </c>
      <c r="G1187" s="49">
        <v>53.095939636230469</v>
      </c>
    </row>
    <row r="1188" spans="1:7">
      <c r="A1188" t="str">
        <f t="shared" si="19"/>
        <v>L1.5087</v>
      </c>
      <c r="B1188" s="49" t="s">
        <v>494</v>
      </c>
      <c r="C1188" s="49">
        <v>87</v>
      </c>
      <c r="D1188" s="49">
        <v>0.84589409828186035</v>
      </c>
      <c r="E1188" s="49">
        <v>55.495441436767578</v>
      </c>
      <c r="F1188" s="49">
        <v>46.60333251953125</v>
      </c>
      <c r="G1188" s="49">
        <v>53.39666748046875</v>
      </c>
    </row>
    <row r="1189" spans="1:7">
      <c r="A1189" t="str">
        <f t="shared" si="19"/>
        <v>L1.5088</v>
      </c>
      <c r="B1189" s="49" t="s">
        <v>494</v>
      </c>
      <c r="C1189" s="49">
        <v>88</v>
      </c>
      <c r="D1189" s="49">
        <v>0.84085851907730103</v>
      </c>
      <c r="E1189" s="49">
        <v>54.649547576904297</v>
      </c>
      <c r="F1189" s="49">
        <v>46.305122375488281</v>
      </c>
      <c r="G1189" s="49">
        <v>53.694877624511719</v>
      </c>
    </row>
    <row r="1190" spans="1:7">
      <c r="A1190" t="str">
        <f t="shared" si="19"/>
        <v>L1.5089</v>
      </c>
      <c r="B1190" s="49" t="s">
        <v>494</v>
      </c>
      <c r="C1190" s="49">
        <v>89</v>
      </c>
      <c r="D1190" s="49">
        <v>0.83552026748657227</v>
      </c>
      <c r="E1190" s="49">
        <v>53.808689117431641</v>
      </c>
      <c r="F1190" s="49">
        <v>46.009284973144531</v>
      </c>
      <c r="G1190" s="49">
        <v>53.990715026855469</v>
      </c>
    </row>
    <row r="1191" spans="1:7">
      <c r="A1191" t="str">
        <f t="shared" si="19"/>
        <v>L1.5090</v>
      </c>
      <c r="B1191" s="49" t="s">
        <v>494</v>
      </c>
      <c r="C1191" s="49">
        <v>90</v>
      </c>
      <c r="D1191" s="49">
        <v>0.82990193367004395</v>
      </c>
      <c r="E1191" s="49">
        <v>52.973167419433594</v>
      </c>
      <c r="F1191" s="49">
        <v>45.715675354003906</v>
      </c>
      <c r="G1191" s="49">
        <v>54.284324645996094</v>
      </c>
    </row>
    <row r="1192" spans="1:7">
      <c r="A1192" t="str">
        <f t="shared" si="19"/>
        <v>L1.5091</v>
      </c>
      <c r="B1192" s="49" t="s">
        <v>494</v>
      </c>
      <c r="C1192" s="49">
        <v>91</v>
      </c>
      <c r="D1192" s="49">
        <v>0.82402205467224121</v>
      </c>
      <c r="E1192" s="49">
        <v>52.143268585205078</v>
      </c>
      <c r="F1192" s="49">
        <v>45.424152374267578</v>
      </c>
      <c r="G1192" s="49">
        <v>54.575847625732422</v>
      </c>
    </row>
    <row r="1193" spans="1:7">
      <c r="A1193" t="str">
        <f t="shared" si="19"/>
        <v>L1.5092</v>
      </c>
      <c r="B1193" s="49" t="s">
        <v>494</v>
      </c>
      <c r="C1193" s="49">
        <v>92</v>
      </c>
      <c r="D1193" s="49">
        <v>0.81790304183959961</v>
      </c>
      <c r="E1193" s="49">
        <v>51.319244384765625</v>
      </c>
      <c r="F1193" s="49">
        <v>45.134586334228516</v>
      </c>
      <c r="G1193" s="49">
        <v>54.865413665771484</v>
      </c>
    </row>
    <row r="1194" spans="1:7">
      <c r="A1194" t="str">
        <f t="shared" si="19"/>
        <v>L1.5093</v>
      </c>
      <c r="B1194" s="49" t="s">
        <v>494</v>
      </c>
      <c r="C1194" s="49">
        <v>93</v>
      </c>
      <c r="D1194" s="49">
        <v>0.81156110763549805</v>
      </c>
      <c r="E1194" s="49">
        <v>50.5013427734375</v>
      </c>
      <c r="F1194" s="49">
        <v>44.846847534179688</v>
      </c>
      <c r="G1194" s="49">
        <v>55.153152465820313</v>
      </c>
    </row>
    <row r="1195" spans="1:7">
      <c r="A1195" t="str">
        <f t="shared" si="19"/>
        <v>L1.5094</v>
      </c>
      <c r="B1195" s="49" t="s">
        <v>494</v>
      </c>
      <c r="C1195" s="49">
        <v>94</v>
      </c>
      <c r="D1195" s="49">
        <v>0.80501651763916016</v>
      </c>
      <c r="E1195" s="49">
        <v>49.689781188964844</v>
      </c>
      <c r="F1195" s="49">
        <v>44.560813903808594</v>
      </c>
      <c r="G1195" s="49">
        <v>55.439186096191406</v>
      </c>
    </row>
    <row r="1196" spans="1:7">
      <c r="A1196" t="str">
        <f t="shared" si="19"/>
        <v>L1.5095</v>
      </c>
      <c r="B1196" s="49" t="s">
        <v>494</v>
      </c>
      <c r="C1196" s="49">
        <v>95</v>
      </c>
      <c r="D1196" s="49">
        <v>0.79828643798828125</v>
      </c>
      <c r="E1196" s="49">
        <v>48.884765625</v>
      </c>
      <c r="F1196" s="49">
        <v>44.276371002197266</v>
      </c>
      <c r="G1196" s="49">
        <v>55.723628997802734</v>
      </c>
    </row>
    <row r="1197" spans="1:7">
      <c r="A1197" t="str">
        <f t="shared" si="19"/>
        <v>L1.5096</v>
      </c>
      <c r="B1197" s="49" t="s">
        <v>494</v>
      </c>
      <c r="C1197" s="49">
        <v>96</v>
      </c>
      <c r="D1197" s="49">
        <v>0.79138898849487305</v>
      </c>
      <c r="E1197" s="49">
        <v>48.086479187011719</v>
      </c>
      <c r="F1197" s="49">
        <v>43.993408203125</v>
      </c>
      <c r="G1197" s="49">
        <v>56.006591796875</v>
      </c>
    </row>
    <row r="1198" spans="1:7">
      <c r="A1198" t="str">
        <f t="shared" si="19"/>
        <v>L1.5097</v>
      </c>
      <c r="B1198" s="49" t="s">
        <v>494</v>
      </c>
      <c r="C1198" s="49">
        <v>97</v>
      </c>
      <c r="D1198" s="49">
        <v>0.78434252738952637</v>
      </c>
      <c r="E1198" s="49">
        <v>47.295089721679688</v>
      </c>
      <c r="F1198" s="49">
        <v>43.711811065673828</v>
      </c>
      <c r="G1198" s="49">
        <v>56.288188934326172</v>
      </c>
    </row>
    <row r="1199" spans="1:7">
      <c r="A1199" t="str">
        <f t="shared" si="19"/>
        <v>L1.5098</v>
      </c>
      <c r="B1199" s="49" t="s">
        <v>494</v>
      </c>
      <c r="C1199" s="49">
        <v>98</v>
      </c>
      <c r="D1199" s="49">
        <v>0.77716070413589478</v>
      </c>
      <c r="E1199" s="49">
        <v>46.510746002197266</v>
      </c>
      <c r="F1199" s="49">
        <v>43.431488037109375</v>
      </c>
      <c r="G1199" s="49">
        <v>56.568511962890625</v>
      </c>
    </row>
    <row r="1200" spans="1:7">
      <c r="A1200" t="str">
        <f t="shared" si="19"/>
        <v>L1.5099</v>
      </c>
      <c r="B1200" s="49" t="s">
        <v>494</v>
      </c>
      <c r="C1200" s="49">
        <v>99</v>
      </c>
      <c r="D1200" s="49">
        <v>0.76985973119735718</v>
      </c>
      <c r="E1200" s="49">
        <v>45.733585357666016</v>
      </c>
      <c r="F1200" s="49">
        <v>43.152336120605469</v>
      </c>
      <c r="G1200" s="49">
        <v>56.847663879394531</v>
      </c>
    </row>
    <row r="1201" spans="1:7">
      <c r="A1201" t="str">
        <f t="shared" si="19"/>
        <v>L1.5100</v>
      </c>
      <c r="B1201" s="49" t="s">
        <v>494</v>
      </c>
      <c r="C1201" s="49">
        <v>100</v>
      </c>
      <c r="D1201" s="49">
        <v>0.76245546340942383</v>
      </c>
      <c r="E1201" s="49">
        <v>44.963726043701172</v>
      </c>
      <c r="F1201" s="49">
        <v>42.874271392822266</v>
      </c>
      <c r="G1201" s="49">
        <v>57.125728607177734</v>
      </c>
    </row>
    <row r="1202" spans="1:7">
      <c r="A1202" t="str">
        <f t="shared" si="19"/>
        <v>L1.5101</v>
      </c>
      <c r="B1202" s="49" t="s">
        <v>494</v>
      </c>
      <c r="C1202" s="49">
        <v>101</v>
      </c>
      <c r="D1202" s="49">
        <v>0.75496053695678711</v>
      </c>
      <c r="E1202" s="49">
        <v>44.201271057128906</v>
      </c>
      <c r="F1202" s="49">
        <v>42.597206115722656</v>
      </c>
      <c r="G1202" s="49">
        <v>57.402793884277344</v>
      </c>
    </row>
    <row r="1203" spans="1:7">
      <c r="A1203" t="str">
        <f t="shared" si="19"/>
        <v>L1.5102</v>
      </c>
      <c r="B1203" s="49" t="s">
        <v>494</v>
      </c>
      <c r="C1203" s="49">
        <v>102</v>
      </c>
      <c r="D1203" s="49">
        <v>0.74738907814025879</v>
      </c>
      <c r="E1203" s="49">
        <v>43.446311950683594</v>
      </c>
      <c r="F1203" s="49">
        <v>42.321067810058594</v>
      </c>
      <c r="G1203" s="49">
        <v>57.678932189941406</v>
      </c>
    </row>
    <row r="1204" spans="1:7">
      <c r="A1204" t="str">
        <f t="shared" si="19"/>
        <v>L1.5103</v>
      </c>
      <c r="B1204" s="49" t="s">
        <v>494</v>
      </c>
      <c r="C1204" s="49">
        <v>103</v>
      </c>
      <c r="D1204" s="49">
        <v>0.73975205421447754</v>
      </c>
      <c r="E1204" s="49">
        <v>42.698921203613281</v>
      </c>
      <c r="F1204" s="49">
        <v>42.045772552490234</v>
      </c>
      <c r="G1204" s="49">
        <v>57.954227447509766</v>
      </c>
    </row>
    <row r="1205" spans="1:7">
      <c r="A1205" t="str">
        <f t="shared" si="19"/>
        <v>L1.5104</v>
      </c>
      <c r="B1205" s="49" t="s">
        <v>494</v>
      </c>
      <c r="C1205" s="49">
        <v>104</v>
      </c>
      <c r="D1205" s="49">
        <v>0.73206186294555664</v>
      </c>
      <c r="E1205" s="49">
        <v>41.95916748046875</v>
      </c>
      <c r="F1205" s="49">
        <v>41.771263122558594</v>
      </c>
      <c r="G1205" s="49">
        <v>58.228736877441406</v>
      </c>
    </row>
    <row r="1206" spans="1:7">
      <c r="A1206" t="str">
        <f t="shared" si="19"/>
        <v>L1.5105</v>
      </c>
      <c r="B1206" s="49" t="s">
        <v>494</v>
      </c>
      <c r="C1206" s="49">
        <v>105</v>
      </c>
      <c r="D1206" s="49">
        <v>0.72433090209960938</v>
      </c>
      <c r="E1206" s="49">
        <v>41.227108001708984</v>
      </c>
      <c r="F1206" s="49">
        <v>41.497474670410156</v>
      </c>
      <c r="G1206" s="49">
        <v>58.502525329589844</v>
      </c>
    </row>
    <row r="1207" spans="1:7">
      <c r="A1207" t="str">
        <f t="shared" si="19"/>
        <v>L1.5106</v>
      </c>
      <c r="B1207" s="49" t="s">
        <v>494</v>
      </c>
      <c r="C1207" s="49">
        <v>106</v>
      </c>
      <c r="D1207" s="49">
        <v>0.7165677547454834</v>
      </c>
      <c r="E1207" s="49">
        <v>40.502777099609375</v>
      </c>
      <c r="F1207" s="49">
        <v>41.224346160888672</v>
      </c>
      <c r="G1207" s="49">
        <v>58.775653839111328</v>
      </c>
    </row>
    <row r="1208" spans="1:7">
      <c r="A1208" t="str">
        <f t="shared" si="19"/>
        <v>L1.5107</v>
      </c>
      <c r="B1208" s="49" t="s">
        <v>494</v>
      </c>
      <c r="C1208" s="49">
        <v>107</v>
      </c>
      <c r="D1208" s="49">
        <v>0.70878148078918457</v>
      </c>
      <c r="E1208" s="49">
        <v>39.786209106445313</v>
      </c>
      <c r="F1208" s="49">
        <v>40.951831817626953</v>
      </c>
      <c r="G1208" s="49">
        <v>59.048168182373047</v>
      </c>
    </row>
    <row r="1209" spans="1:7">
      <c r="A1209" t="str">
        <f t="shared" si="19"/>
        <v>L1.5108</v>
      </c>
      <c r="B1209" s="49" t="s">
        <v>494</v>
      </c>
      <c r="C1209" s="49">
        <v>108</v>
      </c>
      <c r="D1209" s="49">
        <v>0.70098161697387695</v>
      </c>
      <c r="E1209" s="49">
        <v>39.077426910400391</v>
      </c>
      <c r="F1209" s="49">
        <v>40.679882049560547</v>
      </c>
      <c r="G1209" s="49">
        <v>59.320117950439453</v>
      </c>
    </row>
    <row r="1210" spans="1:7">
      <c r="A1210" t="str">
        <f t="shared" si="19"/>
        <v>L1.5109</v>
      </c>
      <c r="B1210" s="49" t="s">
        <v>494</v>
      </c>
      <c r="C1210" s="49">
        <v>109</v>
      </c>
      <c r="D1210" s="49">
        <v>0.69317626953125</v>
      </c>
      <c r="E1210" s="49">
        <v>38.376445770263672</v>
      </c>
      <c r="F1210" s="49">
        <v>40.408458709716797</v>
      </c>
      <c r="G1210" s="49">
        <v>59.591541290283203</v>
      </c>
    </row>
    <row r="1211" spans="1:7">
      <c r="A1211" t="str">
        <f t="shared" si="19"/>
        <v>L1.5110</v>
      </c>
      <c r="B1211" s="49" t="s">
        <v>494</v>
      </c>
      <c r="C1211" s="49">
        <v>110</v>
      </c>
      <c r="D1211" s="49">
        <v>0.68537092208862305</v>
      </c>
      <c r="E1211" s="49">
        <v>37.683269500732422</v>
      </c>
      <c r="F1211" s="49">
        <v>40.137523651123047</v>
      </c>
      <c r="G1211" s="49">
        <v>59.862476348876953</v>
      </c>
    </row>
    <row r="1212" spans="1:7">
      <c r="A1212" t="str">
        <f t="shared" si="19"/>
        <v>L1.5111</v>
      </c>
      <c r="B1212" s="49" t="s">
        <v>494</v>
      </c>
      <c r="C1212" s="49">
        <v>111</v>
      </c>
      <c r="D1212" s="49">
        <v>0.67757368087768555</v>
      </c>
      <c r="E1212" s="49">
        <v>36.997898101806641</v>
      </c>
      <c r="F1212" s="49">
        <v>39.867046356201172</v>
      </c>
      <c r="G1212" s="49">
        <v>60.132953643798828</v>
      </c>
    </row>
    <row r="1213" spans="1:7">
      <c r="A1213" t="str">
        <f t="shared" si="19"/>
        <v>L1.5112</v>
      </c>
      <c r="B1213" s="49" t="s">
        <v>494</v>
      </c>
      <c r="C1213" s="49">
        <v>112</v>
      </c>
      <c r="D1213" s="49">
        <v>0.66979056596755981</v>
      </c>
      <c r="E1213" s="49">
        <v>36.320323944091797</v>
      </c>
      <c r="F1213" s="49">
        <v>39.597000122070313</v>
      </c>
      <c r="G1213" s="49">
        <v>60.402999877929688</v>
      </c>
    </row>
    <row r="1214" spans="1:7">
      <c r="A1214" t="str">
        <f t="shared" si="19"/>
        <v>L1.5113</v>
      </c>
      <c r="B1214" s="49" t="s">
        <v>494</v>
      </c>
      <c r="C1214" s="49">
        <v>113</v>
      </c>
      <c r="D1214" s="49">
        <v>0.66202735900878906</v>
      </c>
      <c r="E1214" s="49">
        <v>35.650535583496094</v>
      </c>
      <c r="F1214" s="49">
        <v>39.327362060546875</v>
      </c>
      <c r="G1214" s="49">
        <v>60.672637939453125</v>
      </c>
    </row>
    <row r="1215" spans="1:7">
      <c r="A1215" t="str">
        <f t="shared" si="19"/>
        <v>L1.5114</v>
      </c>
      <c r="B1215" s="49" t="s">
        <v>494</v>
      </c>
      <c r="C1215" s="49">
        <v>114</v>
      </c>
      <c r="D1215" s="49">
        <v>0.65428757667541504</v>
      </c>
      <c r="E1215" s="49">
        <v>34.988506317138672</v>
      </c>
      <c r="F1215" s="49">
        <v>39.058113098144531</v>
      </c>
      <c r="G1215" s="49">
        <v>60.941886901855469</v>
      </c>
    </row>
    <row r="1216" spans="1:7">
      <c r="A1216" t="str">
        <f t="shared" si="19"/>
        <v>L1.5115</v>
      </c>
      <c r="B1216" s="49" t="s">
        <v>494</v>
      </c>
      <c r="C1216" s="49">
        <v>115</v>
      </c>
      <c r="D1216" s="49">
        <v>0.646575927734375</v>
      </c>
      <c r="E1216" s="49">
        <v>34.334220886230469</v>
      </c>
      <c r="F1216" s="49">
        <v>38.789241790771484</v>
      </c>
      <c r="G1216" s="49">
        <v>61.210758209228516</v>
      </c>
    </row>
    <row r="1217" spans="1:7">
      <c r="A1217" t="str">
        <f t="shared" si="19"/>
        <v>L1.5116</v>
      </c>
      <c r="B1217" s="49" t="s">
        <v>494</v>
      </c>
      <c r="C1217" s="49">
        <v>116</v>
      </c>
      <c r="D1217" s="49">
        <v>0.63889658451080322</v>
      </c>
      <c r="E1217" s="49">
        <v>33.687641143798828</v>
      </c>
      <c r="F1217" s="49">
        <v>38.520740509033203</v>
      </c>
      <c r="G1217" s="49">
        <v>61.479259490966797</v>
      </c>
    </row>
    <row r="1218" spans="1:7">
      <c r="A1218" t="str">
        <f t="shared" si="19"/>
        <v>L1.5117</v>
      </c>
      <c r="B1218" s="49" t="s">
        <v>494</v>
      </c>
      <c r="C1218" s="49">
        <v>117</v>
      </c>
      <c r="D1218" s="49">
        <v>0.63125079870223999</v>
      </c>
      <c r="E1218" s="49">
        <v>33.048748016357422</v>
      </c>
      <c r="F1218" s="49">
        <v>38.252597808837891</v>
      </c>
      <c r="G1218" s="49">
        <v>61.747402191162109</v>
      </c>
    </row>
    <row r="1219" spans="1:7">
      <c r="A1219" t="str">
        <f t="shared" ref="A1219:A1282" si="20">CONCATENATE(B1219,IF(C1219&lt;10,CONCATENATE("00",C1219),IF(C1219&lt;100,CONCATENATE("0",C1219),C1219)))</f>
        <v>L1.5118</v>
      </c>
      <c r="B1219" s="49" t="s">
        <v>494</v>
      </c>
      <c r="C1219" s="49">
        <v>118</v>
      </c>
      <c r="D1219" s="49">
        <v>0.62364476919174194</v>
      </c>
      <c r="E1219" s="49">
        <v>32.417495727539063</v>
      </c>
      <c r="F1219" s="49">
        <v>37.984817504882813</v>
      </c>
      <c r="G1219" s="49">
        <v>62.015182495117188</v>
      </c>
    </row>
    <row r="1220" spans="1:7">
      <c r="A1220" t="str">
        <f t="shared" si="20"/>
        <v>L1.5119</v>
      </c>
      <c r="B1220" s="49" t="s">
        <v>494</v>
      </c>
      <c r="C1220" s="49">
        <v>119</v>
      </c>
      <c r="D1220" s="49">
        <v>0.61607599258422852</v>
      </c>
      <c r="E1220" s="49">
        <v>31.793851852416992</v>
      </c>
      <c r="F1220" s="49">
        <v>37.717395782470703</v>
      </c>
      <c r="G1220" s="49">
        <v>62.282604217529297</v>
      </c>
    </row>
    <row r="1221" spans="1:7">
      <c r="A1221" t="str">
        <f t="shared" si="20"/>
        <v>L1.5120</v>
      </c>
      <c r="B1221" s="49" t="s">
        <v>494</v>
      </c>
      <c r="C1221" s="49">
        <v>120</v>
      </c>
      <c r="D1221" s="49">
        <v>0.60854995250701904</v>
      </c>
      <c r="E1221" s="49">
        <v>31.177774429321289</v>
      </c>
      <c r="F1221" s="49">
        <v>37.450336456298828</v>
      </c>
      <c r="G1221" s="49">
        <v>62.549663543701172</v>
      </c>
    </row>
    <row r="1222" spans="1:7">
      <c r="A1222" t="str">
        <f t="shared" si="20"/>
        <v>L1.5121</v>
      </c>
      <c r="B1222" s="49" t="s">
        <v>494</v>
      </c>
      <c r="C1222" s="49">
        <v>121</v>
      </c>
      <c r="D1222" s="49">
        <v>0.60106742382049561</v>
      </c>
      <c r="E1222" s="49">
        <v>30.569225311279297</v>
      </c>
      <c r="F1222" s="49">
        <v>37.183650970458984</v>
      </c>
      <c r="G1222" s="49">
        <v>62.816349029541016</v>
      </c>
    </row>
    <row r="1223" spans="1:7">
      <c r="A1223" t="str">
        <f t="shared" si="20"/>
        <v>L1.5122</v>
      </c>
      <c r="B1223" s="49" t="s">
        <v>494</v>
      </c>
      <c r="C1223" s="49">
        <v>122</v>
      </c>
      <c r="D1223" s="49">
        <v>0.59362757205963135</v>
      </c>
      <c r="E1223" s="49">
        <v>29.968156814575195</v>
      </c>
      <c r="F1223" s="49">
        <v>36.917339324951172</v>
      </c>
      <c r="G1223" s="49">
        <v>63.082660675048828</v>
      </c>
    </row>
    <row r="1224" spans="1:7">
      <c r="A1224" t="str">
        <f t="shared" si="20"/>
        <v>L1.5123</v>
      </c>
      <c r="B1224" s="49" t="s">
        <v>494</v>
      </c>
      <c r="C1224" s="49">
        <v>123</v>
      </c>
      <c r="D1224" s="49">
        <v>0.58623301982879639</v>
      </c>
      <c r="E1224" s="49">
        <v>29.374530792236328</v>
      </c>
      <c r="F1224" s="49">
        <v>36.651424407958984</v>
      </c>
      <c r="G1224" s="49">
        <v>63.348575592041016</v>
      </c>
    </row>
    <row r="1225" spans="1:7">
      <c r="A1225" t="str">
        <f t="shared" si="20"/>
        <v>L1.5124</v>
      </c>
      <c r="B1225" s="49" t="s">
        <v>494</v>
      </c>
      <c r="C1225" s="49">
        <v>124</v>
      </c>
      <c r="D1225" s="49">
        <v>0.57888287305831909</v>
      </c>
      <c r="E1225" s="49">
        <v>28.788297653198242</v>
      </c>
      <c r="F1225" s="49">
        <v>36.385910034179688</v>
      </c>
      <c r="G1225" s="49">
        <v>63.614089965820313</v>
      </c>
    </row>
    <row r="1226" spans="1:7">
      <c r="A1226" t="str">
        <f t="shared" si="20"/>
        <v>L1.5125</v>
      </c>
      <c r="B1226" s="49" t="s">
        <v>494</v>
      </c>
      <c r="C1226" s="49">
        <v>125</v>
      </c>
      <c r="D1226" s="49">
        <v>0.5715789794921875</v>
      </c>
      <c r="E1226" s="49">
        <v>28.209413528442383</v>
      </c>
      <c r="F1226" s="49">
        <v>36.120819091796875</v>
      </c>
      <c r="G1226" s="49">
        <v>63.879180908203125</v>
      </c>
    </row>
    <row r="1227" spans="1:7">
      <c r="A1227" t="str">
        <f t="shared" si="20"/>
        <v>L1.5126</v>
      </c>
      <c r="B1227" s="49" t="s">
        <v>494</v>
      </c>
      <c r="C1227" s="49">
        <v>126</v>
      </c>
      <c r="D1227" s="49">
        <v>0.56431859731674194</v>
      </c>
      <c r="E1227" s="49">
        <v>27.637834548950195</v>
      </c>
      <c r="F1227" s="49">
        <v>35.856166839599609</v>
      </c>
      <c r="G1227" s="49">
        <v>64.143836975097656</v>
      </c>
    </row>
    <row r="1228" spans="1:7">
      <c r="A1228" t="str">
        <f t="shared" si="20"/>
        <v>L1.5127</v>
      </c>
      <c r="B1228" s="49" t="s">
        <v>494</v>
      </c>
      <c r="C1228" s="49">
        <v>127</v>
      </c>
      <c r="D1228" s="49">
        <v>0.55710393190383911</v>
      </c>
      <c r="E1228" s="49">
        <v>27.073516845703125</v>
      </c>
      <c r="F1228" s="49">
        <v>35.591968536376953</v>
      </c>
      <c r="G1228" s="49">
        <v>64.408027648925781</v>
      </c>
    </row>
    <row r="1229" spans="1:7">
      <c r="A1229" t="str">
        <f t="shared" si="20"/>
        <v>L1.5128</v>
      </c>
      <c r="B1229" s="49" t="s">
        <v>494</v>
      </c>
      <c r="C1229" s="49">
        <v>128</v>
      </c>
      <c r="D1229" s="49">
        <v>0.54993307590484619</v>
      </c>
      <c r="E1229" s="49">
        <v>26.516412734985352</v>
      </c>
      <c r="F1229" s="49">
        <v>35.328250885009766</v>
      </c>
      <c r="G1229" s="49">
        <v>64.6717529296875</v>
      </c>
    </row>
    <row r="1230" spans="1:7">
      <c r="A1230" t="str">
        <f t="shared" si="20"/>
        <v>L1.5129</v>
      </c>
      <c r="B1230" s="49" t="s">
        <v>494</v>
      </c>
      <c r="C1230" s="49">
        <v>129</v>
      </c>
      <c r="D1230" s="49">
        <v>0.54280447959899902</v>
      </c>
      <c r="E1230" s="49">
        <v>25.966480255126953</v>
      </c>
      <c r="F1230" s="49">
        <v>35.065029144287109</v>
      </c>
      <c r="G1230" s="49">
        <v>64.934967041015625</v>
      </c>
    </row>
    <row r="1231" spans="1:7">
      <c r="A1231" t="str">
        <f t="shared" si="20"/>
        <v>L1.5130</v>
      </c>
      <c r="B1231" s="49" t="s">
        <v>494</v>
      </c>
      <c r="C1231" s="49">
        <v>130</v>
      </c>
      <c r="D1231" s="49">
        <v>0.53571939468383789</v>
      </c>
      <c r="E1231" s="49">
        <v>25.423675537109375</v>
      </c>
      <c r="F1231" s="49">
        <v>34.802330017089844</v>
      </c>
      <c r="G1231" s="49">
        <v>65.197669982910156</v>
      </c>
    </row>
    <row r="1232" spans="1:7">
      <c r="A1232" t="str">
        <f t="shared" si="20"/>
        <v>L1.5131</v>
      </c>
      <c r="B1232" s="49" t="s">
        <v>494</v>
      </c>
      <c r="C1232" s="49">
        <v>131</v>
      </c>
      <c r="D1232" s="49">
        <v>0.52867603302001953</v>
      </c>
      <c r="E1232" s="49">
        <v>24.887954711914063</v>
      </c>
      <c r="F1232" s="49">
        <v>34.540172576904297</v>
      </c>
      <c r="G1232" s="49">
        <v>65.459823608398438</v>
      </c>
    </row>
    <row r="1233" spans="1:7">
      <c r="A1233" t="str">
        <f t="shared" si="20"/>
        <v>L1.5132</v>
      </c>
      <c r="B1233" s="49" t="s">
        <v>494</v>
      </c>
      <c r="C1233" s="49">
        <v>132</v>
      </c>
      <c r="D1233" s="49">
        <v>0.52167356014251709</v>
      </c>
      <c r="E1233" s="49">
        <v>24.359279632568359</v>
      </c>
      <c r="F1233" s="49">
        <v>34.278583526611328</v>
      </c>
      <c r="G1233" s="49">
        <v>65.721412658691406</v>
      </c>
    </row>
    <row r="1234" spans="1:7">
      <c r="A1234" t="str">
        <f t="shared" si="20"/>
        <v>L1.5133</v>
      </c>
      <c r="B1234" s="49" t="s">
        <v>494</v>
      </c>
      <c r="C1234" s="49">
        <v>133</v>
      </c>
      <c r="D1234" s="49">
        <v>0.51471090316772461</v>
      </c>
      <c r="E1234" s="49">
        <v>23.837606430053711</v>
      </c>
      <c r="F1234" s="49">
        <v>34.017589569091797</v>
      </c>
      <c r="G1234" s="49">
        <v>65.982414245605469</v>
      </c>
    </row>
    <row r="1235" spans="1:7">
      <c r="A1235" t="str">
        <f t="shared" si="20"/>
        <v>L1.5134</v>
      </c>
      <c r="B1235" s="49" t="s">
        <v>494</v>
      </c>
      <c r="C1235" s="49">
        <v>134</v>
      </c>
      <c r="D1235" s="49">
        <v>0.50778508186340332</v>
      </c>
      <c r="E1235" s="49">
        <v>23.322895050048828</v>
      </c>
      <c r="F1235" s="49">
        <v>33.7572021484375</v>
      </c>
      <c r="G1235" s="49">
        <v>66.2427978515625</v>
      </c>
    </row>
    <row r="1236" spans="1:7">
      <c r="A1236" t="str">
        <f t="shared" si="20"/>
        <v>L1.5135</v>
      </c>
      <c r="B1236" s="49" t="s">
        <v>494</v>
      </c>
      <c r="C1236" s="49">
        <v>135</v>
      </c>
      <c r="D1236" s="49">
        <v>0.50089740753173828</v>
      </c>
      <c r="E1236" s="49">
        <v>22.815109252929688</v>
      </c>
      <c r="F1236" s="49">
        <v>33.497459411621094</v>
      </c>
      <c r="G1236" s="49">
        <v>66.502540588378906</v>
      </c>
    </row>
    <row r="1237" spans="1:7">
      <c r="A1237" t="str">
        <f t="shared" si="20"/>
        <v>L1.5136</v>
      </c>
      <c r="B1237" s="49" t="s">
        <v>494</v>
      </c>
      <c r="C1237" s="49">
        <v>136</v>
      </c>
      <c r="D1237" s="49">
        <v>0.49404558539390564</v>
      </c>
      <c r="E1237" s="49">
        <v>22.314212799072266</v>
      </c>
      <c r="F1237" s="49">
        <v>33.238376617431641</v>
      </c>
      <c r="G1237" s="49">
        <v>66.761627197265625</v>
      </c>
    </row>
    <row r="1238" spans="1:7">
      <c r="A1238" t="str">
        <f t="shared" si="20"/>
        <v>L1.5137</v>
      </c>
      <c r="B1238" s="49" t="s">
        <v>494</v>
      </c>
      <c r="C1238" s="49">
        <v>137</v>
      </c>
      <c r="D1238" s="49">
        <v>0.48722854256629944</v>
      </c>
      <c r="E1238" s="49">
        <v>21.820167541503906</v>
      </c>
      <c r="F1238" s="49">
        <v>32.979976654052734</v>
      </c>
      <c r="G1238" s="49">
        <v>67.02001953125</v>
      </c>
    </row>
    <row r="1239" spans="1:7">
      <c r="A1239" t="str">
        <f t="shared" si="20"/>
        <v>L1.5138</v>
      </c>
      <c r="B1239" s="49" t="s">
        <v>494</v>
      </c>
      <c r="C1239" s="49">
        <v>138</v>
      </c>
      <c r="D1239" s="49">
        <v>0.48044490814208984</v>
      </c>
      <c r="E1239" s="49">
        <v>21.332939147949219</v>
      </c>
      <c r="F1239" s="49">
        <v>32.7222900390625</v>
      </c>
      <c r="G1239" s="49">
        <v>67.2777099609375</v>
      </c>
    </row>
    <row r="1240" spans="1:7">
      <c r="A1240" t="str">
        <f t="shared" si="20"/>
        <v>L1.5139</v>
      </c>
      <c r="B1240" s="49" t="s">
        <v>494</v>
      </c>
      <c r="C1240" s="49">
        <v>139</v>
      </c>
      <c r="D1240" s="49">
        <v>0.47369346022605896</v>
      </c>
      <c r="E1240" s="49">
        <v>20.852493286132813</v>
      </c>
      <c r="F1240" s="49">
        <v>32.46533203125</v>
      </c>
      <c r="G1240" s="49">
        <v>67.53466796875</v>
      </c>
    </row>
    <row r="1241" spans="1:7">
      <c r="A1241" t="str">
        <f t="shared" si="20"/>
        <v>L1.5140</v>
      </c>
      <c r="B1241" s="49" t="s">
        <v>494</v>
      </c>
      <c r="C1241" s="49">
        <v>140</v>
      </c>
      <c r="D1241" s="49">
        <v>0.46697413921356201</v>
      </c>
      <c r="E1241" s="49">
        <v>20.378799438476563</v>
      </c>
      <c r="F1241" s="49">
        <v>32.209129333496094</v>
      </c>
      <c r="G1241" s="49">
        <v>67.790870666503906</v>
      </c>
    </row>
    <row r="1242" spans="1:7">
      <c r="A1242" t="str">
        <f t="shared" si="20"/>
        <v>L1.5141</v>
      </c>
      <c r="B1242" s="49" t="s">
        <v>494</v>
      </c>
      <c r="C1242" s="49">
        <v>141</v>
      </c>
      <c r="D1242" s="49">
        <v>0.46028435230255127</v>
      </c>
      <c r="E1242" s="49">
        <v>19.911825180053711</v>
      </c>
      <c r="F1242" s="49">
        <v>31.953699111938477</v>
      </c>
      <c r="G1242" s="49">
        <v>68.046302795410156</v>
      </c>
    </row>
    <row r="1243" spans="1:7">
      <c r="A1243" t="str">
        <f t="shared" si="20"/>
        <v>L1.5142</v>
      </c>
      <c r="B1243" s="49" t="s">
        <v>494</v>
      </c>
      <c r="C1243" s="49">
        <v>142</v>
      </c>
      <c r="D1243" s="49">
        <v>0.45362445712089539</v>
      </c>
      <c r="E1243" s="49">
        <v>19.451541900634766</v>
      </c>
      <c r="F1243" s="49">
        <v>31.699066162109375</v>
      </c>
      <c r="G1243" s="49">
        <v>68.300933837890625</v>
      </c>
    </row>
    <row r="1244" spans="1:7">
      <c r="A1244" t="str">
        <f t="shared" si="20"/>
        <v>L1.5143</v>
      </c>
      <c r="B1244" s="49" t="s">
        <v>494</v>
      </c>
      <c r="C1244" s="49">
        <v>143</v>
      </c>
      <c r="D1244" s="49">
        <v>0.4469931423664093</v>
      </c>
      <c r="E1244" s="49">
        <v>18.997917175292969</v>
      </c>
      <c r="F1244" s="49">
        <v>31.445243835449219</v>
      </c>
      <c r="G1244" s="49">
        <v>68.554756164550781</v>
      </c>
    </row>
    <row r="1245" spans="1:7">
      <c r="A1245" t="str">
        <f t="shared" si="20"/>
        <v>L1.5144</v>
      </c>
      <c r="B1245" s="49" t="s">
        <v>494</v>
      </c>
      <c r="C1245" s="49">
        <v>144</v>
      </c>
      <c r="D1245" s="49">
        <v>0.44038888812065125</v>
      </c>
      <c r="E1245" s="49">
        <v>18.550924301147461</v>
      </c>
      <c r="F1245" s="49">
        <v>31.192256927490234</v>
      </c>
      <c r="G1245" s="49">
        <v>68.8077392578125</v>
      </c>
    </row>
    <row r="1246" spans="1:7">
      <c r="A1246" t="str">
        <f t="shared" si="20"/>
        <v>L1.5145</v>
      </c>
      <c r="B1246" s="49" t="s">
        <v>494</v>
      </c>
      <c r="C1246" s="49">
        <v>145</v>
      </c>
      <c r="D1246" s="49">
        <v>0.43381199240684509</v>
      </c>
      <c r="E1246" s="49">
        <v>18.11053466796875</v>
      </c>
      <c r="F1246" s="49">
        <v>30.940120697021484</v>
      </c>
      <c r="G1246" s="49">
        <v>69.059883117675781</v>
      </c>
    </row>
    <row r="1247" spans="1:7">
      <c r="A1247" t="str">
        <f t="shared" si="20"/>
        <v>L1.5146</v>
      </c>
      <c r="B1247" s="49" t="s">
        <v>494</v>
      </c>
      <c r="C1247" s="49">
        <v>146</v>
      </c>
      <c r="D1247" s="49">
        <v>0.42726156115531921</v>
      </c>
      <c r="E1247" s="49">
        <v>17.676723480224609</v>
      </c>
      <c r="F1247" s="49">
        <v>30.688850402832031</v>
      </c>
      <c r="G1247" s="49">
        <v>69.311149597167969</v>
      </c>
    </row>
    <row r="1248" spans="1:7">
      <c r="A1248" t="str">
        <f t="shared" si="20"/>
        <v>L1.5147</v>
      </c>
      <c r="B1248" s="49" t="s">
        <v>494</v>
      </c>
      <c r="C1248" s="49">
        <v>147</v>
      </c>
      <c r="D1248" s="49">
        <v>0.42073744535446167</v>
      </c>
      <c r="E1248" s="49">
        <v>17.249462127685547</v>
      </c>
      <c r="F1248" s="49">
        <v>30.438461303710938</v>
      </c>
      <c r="G1248" s="49">
        <v>69.561538696289063</v>
      </c>
    </row>
    <row r="1249" spans="1:7">
      <c r="A1249" t="str">
        <f t="shared" si="20"/>
        <v>L1.5148</v>
      </c>
      <c r="B1249" s="49" t="s">
        <v>494</v>
      </c>
      <c r="C1249" s="49">
        <v>148</v>
      </c>
      <c r="D1249" s="49">
        <v>0.41423755884170532</v>
      </c>
      <c r="E1249" s="49">
        <v>16.828723907470703</v>
      </c>
      <c r="F1249" s="49">
        <v>30.188970565795898</v>
      </c>
      <c r="G1249" s="49">
        <v>69.811027526855469</v>
      </c>
    </row>
    <row r="1250" spans="1:7">
      <c r="A1250" t="str">
        <f t="shared" si="20"/>
        <v>L1.5149</v>
      </c>
      <c r="B1250" s="49" t="s">
        <v>494</v>
      </c>
      <c r="C1250" s="49">
        <v>149</v>
      </c>
      <c r="D1250" s="49">
        <v>0.40776446461677551</v>
      </c>
      <c r="E1250" s="49">
        <v>16.414485931396484</v>
      </c>
      <c r="F1250" s="49">
        <v>29.940389633178711</v>
      </c>
      <c r="G1250" s="49">
        <v>70.059608459472656</v>
      </c>
    </row>
    <row r="1251" spans="1:7">
      <c r="A1251" t="str">
        <f t="shared" si="20"/>
        <v>L1.5150</v>
      </c>
      <c r="B1251" s="49" t="s">
        <v>494</v>
      </c>
      <c r="C1251" s="49">
        <v>150</v>
      </c>
      <c r="D1251" s="49">
        <v>0.40131494402885437</v>
      </c>
      <c r="E1251" s="49">
        <v>16.006721496582031</v>
      </c>
      <c r="F1251" s="49">
        <v>29.692729949951172</v>
      </c>
      <c r="G1251" s="49">
        <v>70.307273864746094</v>
      </c>
    </row>
    <row r="1252" spans="1:7">
      <c r="A1252" t="str">
        <f t="shared" si="20"/>
        <v>L1.5151</v>
      </c>
      <c r="B1252" s="49" t="s">
        <v>494</v>
      </c>
      <c r="C1252" s="49">
        <v>151</v>
      </c>
      <c r="D1252" s="49">
        <v>0.39489156007766724</v>
      </c>
      <c r="E1252" s="49">
        <v>15.605406761169434</v>
      </c>
      <c r="F1252" s="49">
        <v>29.446002960205078</v>
      </c>
      <c r="G1252" s="49">
        <v>70.553993225097656</v>
      </c>
    </row>
    <row r="1253" spans="1:7">
      <c r="A1253" t="str">
        <f t="shared" si="20"/>
        <v>L1.5152</v>
      </c>
      <c r="B1253" s="49" t="s">
        <v>494</v>
      </c>
      <c r="C1253" s="49">
        <v>152</v>
      </c>
      <c r="D1253" s="49">
        <v>0.38849261403083801</v>
      </c>
      <c r="E1253" s="49">
        <v>15.210515975952148</v>
      </c>
      <c r="F1253" s="49">
        <v>29.200218200683594</v>
      </c>
      <c r="G1253" s="49">
        <v>70.799781799316406</v>
      </c>
    </row>
    <row r="1254" spans="1:7">
      <c r="A1254" t="str">
        <f t="shared" si="20"/>
        <v>L1.5153</v>
      </c>
      <c r="B1254" s="49" t="s">
        <v>494</v>
      </c>
      <c r="C1254" s="49">
        <v>153</v>
      </c>
      <c r="D1254" s="49">
        <v>0.38211894035339355</v>
      </c>
      <c r="E1254" s="49">
        <v>14.822023391723633</v>
      </c>
      <c r="F1254" s="49">
        <v>28.955385208129883</v>
      </c>
      <c r="G1254" s="49">
        <v>71.04461669921875</v>
      </c>
    </row>
    <row r="1255" spans="1:7">
      <c r="A1255" t="str">
        <f t="shared" si="20"/>
        <v>L1.5154</v>
      </c>
      <c r="B1255" s="49" t="s">
        <v>494</v>
      </c>
      <c r="C1255" s="49">
        <v>154</v>
      </c>
      <c r="D1255" s="49">
        <v>0.37577149271965027</v>
      </c>
      <c r="E1255" s="49">
        <v>14.43990421295166</v>
      </c>
      <c r="F1255" s="49">
        <v>28.711511611938477</v>
      </c>
      <c r="G1255" s="49">
        <v>71.288490295410156</v>
      </c>
    </row>
    <row r="1256" spans="1:7">
      <c r="A1256" t="str">
        <f t="shared" si="20"/>
        <v>L1.5155</v>
      </c>
      <c r="B1256" s="49" t="s">
        <v>494</v>
      </c>
      <c r="C1256" s="49">
        <v>155</v>
      </c>
      <c r="D1256" s="49">
        <v>0.36944800615310669</v>
      </c>
      <c r="E1256" s="49">
        <v>14.064132690429688</v>
      </c>
      <c r="F1256" s="49">
        <v>28.468599319458008</v>
      </c>
      <c r="G1256" s="49">
        <v>71.531402587890625</v>
      </c>
    </row>
    <row r="1257" spans="1:7">
      <c r="A1257" t="str">
        <f t="shared" si="20"/>
        <v>L1.5156</v>
      </c>
      <c r="B1257" s="49" t="s">
        <v>494</v>
      </c>
      <c r="C1257" s="49">
        <v>156</v>
      </c>
      <c r="D1257" s="49">
        <v>0.36315250396728516</v>
      </c>
      <c r="E1257" s="49">
        <v>13.694684028625488</v>
      </c>
      <c r="F1257" s="49">
        <v>28.226661682128906</v>
      </c>
      <c r="G1257" s="49">
        <v>71.773338317871094</v>
      </c>
    </row>
    <row r="1258" spans="1:7">
      <c r="A1258" t="str">
        <f t="shared" si="20"/>
        <v>L1.5157</v>
      </c>
      <c r="B1258" s="49" t="s">
        <v>494</v>
      </c>
      <c r="C1258" s="49">
        <v>157</v>
      </c>
      <c r="D1258" s="49">
        <v>0.35688298940658569</v>
      </c>
      <c r="E1258" s="49">
        <v>13.331531524658203</v>
      </c>
      <c r="F1258" s="49">
        <v>27.985696792602539</v>
      </c>
      <c r="G1258" s="49">
        <v>72.014305114746094</v>
      </c>
    </row>
    <row r="1259" spans="1:7">
      <c r="A1259" t="str">
        <f t="shared" si="20"/>
        <v>L1.5158</v>
      </c>
      <c r="B1259" s="49" t="s">
        <v>494</v>
      </c>
      <c r="C1259" s="49">
        <v>158</v>
      </c>
      <c r="D1259" s="49">
        <v>0.35064199566841125</v>
      </c>
      <c r="E1259" s="49">
        <v>12.974649429321289</v>
      </c>
      <c r="F1259" s="49">
        <v>27.745708465576172</v>
      </c>
      <c r="G1259" s="49">
        <v>72.254295349121094</v>
      </c>
    </row>
    <row r="1260" spans="1:7">
      <c r="A1260" t="str">
        <f t="shared" si="20"/>
        <v>L1.5159</v>
      </c>
      <c r="B1260" s="49" t="s">
        <v>494</v>
      </c>
      <c r="C1260" s="49">
        <v>159</v>
      </c>
      <c r="D1260" s="49">
        <v>0.34442749619483948</v>
      </c>
      <c r="E1260" s="49">
        <v>12.624007225036621</v>
      </c>
      <c r="F1260" s="49">
        <v>27.50670051574707</v>
      </c>
      <c r="G1260" s="49">
        <v>72.493301391601563</v>
      </c>
    </row>
    <row r="1261" spans="1:7">
      <c r="A1261" t="str">
        <f t="shared" si="20"/>
        <v>L1.5160</v>
      </c>
      <c r="B1261" s="49" t="s">
        <v>494</v>
      </c>
      <c r="C1261" s="49">
        <v>160</v>
      </c>
      <c r="D1261" s="49">
        <v>0.3382435142993927</v>
      </c>
      <c r="E1261" s="49">
        <v>12.279579162597656</v>
      </c>
      <c r="F1261" s="49">
        <v>27.268674850463867</v>
      </c>
      <c r="G1261" s="49">
        <v>72.7313232421875</v>
      </c>
    </row>
    <row r="1262" spans="1:7">
      <c r="A1262" t="str">
        <f t="shared" si="20"/>
        <v>L1.5161</v>
      </c>
      <c r="B1262" s="49" t="s">
        <v>494</v>
      </c>
      <c r="C1262" s="49">
        <v>161</v>
      </c>
      <c r="D1262" s="49">
        <v>0.33208951354026794</v>
      </c>
      <c r="E1262" s="49">
        <v>11.941335678100586</v>
      </c>
      <c r="F1262" s="49">
        <v>27.031627655029297</v>
      </c>
      <c r="G1262" s="49">
        <v>72.968368530273438</v>
      </c>
    </row>
    <row r="1263" spans="1:7">
      <c r="A1263" t="str">
        <f t="shared" si="20"/>
        <v>L1.5162</v>
      </c>
      <c r="B1263" s="49" t="s">
        <v>494</v>
      </c>
      <c r="C1263" s="49">
        <v>162</v>
      </c>
      <c r="D1263" s="49">
        <v>0.3259660005569458</v>
      </c>
      <c r="E1263" s="49">
        <v>11.609246253967285</v>
      </c>
      <c r="F1263" s="49">
        <v>26.795560836791992</v>
      </c>
      <c r="G1263" s="49">
        <v>73.204437255859375</v>
      </c>
    </row>
    <row r="1264" spans="1:7">
      <c r="A1264" t="str">
        <f t="shared" si="20"/>
        <v>L1.5163</v>
      </c>
      <c r="B1264" s="49" t="s">
        <v>494</v>
      </c>
      <c r="C1264" s="49">
        <v>163</v>
      </c>
      <c r="D1264" s="49">
        <v>0.31987446546554565</v>
      </c>
      <c r="E1264" s="49">
        <v>11.283280372619629</v>
      </c>
      <c r="F1264" s="49">
        <v>26.560474395751953</v>
      </c>
      <c r="G1264" s="49">
        <v>73.439529418945313</v>
      </c>
    </row>
    <row r="1265" spans="1:7">
      <c r="A1265" t="str">
        <f t="shared" si="20"/>
        <v>L1.5164</v>
      </c>
      <c r="B1265" s="49" t="s">
        <v>494</v>
      </c>
      <c r="C1265" s="49">
        <v>164</v>
      </c>
      <c r="D1265" s="49">
        <v>0.31381648778915405</v>
      </c>
      <c r="E1265" s="49">
        <v>10.963405609130859</v>
      </c>
      <c r="F1265" s="49">
        <v>26.326362609863281</v>
      </c>
      <c r="G1265" s="49">
        <v>73.673637390136719</v>
      </c>
    </row>
    <row r="1266" spans="1:7">
      <c r="A1266" t="str">
        <f t="shared" si="20"/>
        <v>L1.5165</v>
      </c>
      <c r="B1266" s="49" t="s">
        <v>494</v>
      </c>
      <c r="C1266" s="49">
        <v>165</v>
      </c>
      <c r="D1266" s="49">
        <v>0.30779248476028442</v>
      </c>
      <c r="E1266" s="49">
        <v>10.649589538574219</v>
      </c>
      <c r="F1266" s="49">
        <v>26.093227386474609</v>
      </c>
      <c r="G1266" s="49">
        <v>73.906768798828125</v>
      </c>
    </row>
    <row r="1267" spans="1:7">
      <c r="A1267" t="str">
        <f t="shared" si="20"/>
        <v>L1.5166</v>
      </c>
      <c r="B1267" s="49" t="s">
        <v>494</v>
      </c>
      <c r="C1267" s="49">
        <v>166</v>
      </c>
      <c r="D1267" s="49">
        <v>0.30180448293685913</v>
      </c>
      <c r="E1267" s="49">
        <v>10.341796875</v>
      </c>
      <c r="F1267" s="49">
        <v>25.861061096191406</v>
      </c>
      <c r="G1267" s="49">
        <v>74.138938903808594</v>
      </c>
    </row>
    <row r="1268" spans="1:7">
      <c r="A1268" t="str">
        <f t="shared" si="20"/>
        <v>L1.5167</v>
      </c>
      <c r="B1268" s="49" t="s">
        <v>494</v>
      </c>
      <c r="C1268" s="49">
        <v>167</v>
      </c>
      <c r="D1268" s="49">
        <v>0.29585251212120056</v>
      </c>
      <c r="E1268" s="49">
        <v>10.039992332458496</v>
      </c>
      <c r="F1268" s="49">
        <v>25.629859924316406</v>
      </c>
      <c r="G1268" s="49">
        <v>74.370140075683594</v>
      </c>
    </row>
    <row r="1269" spans="1:7">
      <c r="A1269" t="str">
        <f t="shared" si="20"/>
        <v>L1.5168</v>
      </c>
      <c r="B1269" s="49" t="s">
        <v>494</v>
      </c>
      <c r="C1269" s="49">
        <v>168</v>
      </c>
      <c r="D1269" s="49">
        <v>0.2899395227432251</v>
      </c>
      <c r="E1269" s="49">
        <v>9.7441396713256836</v>
      </c>
      <c r="F1269" s="49">
        <v>25.399620056152344</v>
      </c>
      <c r="G1269" s="49">
        <v>74.600379943847656</v>
      </c>
    </row>
    <row r="1270" spans="1:7">
      <c r="A1270" t="str">
        <f t="shared" si="20"/>
        <v>L1.5169</v>
      </c>
      <c r="B1270" s="49" t="s">
        <v>494</v>
      </c>
      <c r="C1270" s="49">
        <v>169</v>
      </c>
      <c r="D1270" s="49">
        <v>0.28406551480293274</v>
      </c>
      <c r="E1270" s="49">
        <v>9.4542007446289063</v>
      </c>
      <c r="F1270" s="49">
        <v>25.170333862304688</v>
      </c>
      <c r="G1270" s="49">
        <v>74.829666137695313</v>
      </c>
    </row>
    <row r="1271" spans="1:7">
      <c r="A1271" t="str">
        <f t="shared" si="20"/>
        <v>L1.5170</v>
      </c>
      <c r="B1271" s="49" t="s">
        <v>494</v>
      </c>
      <c r="C1271" s="49">
        <v>170</v>
      </c>
      <c r="D1271" s="49">
        <v>0.27823299169540405</v>
      </c>
      <c r="E1271" s="49">
        <v>9.1701345443725586</v>
      </c>
      <c r="F1271" s="49">
        <v>24.941999435424805</v>
      </c>
      <c r="G1271" s="49">
        <v>75.057998657226563</v>
      </c>
    </row>
    <row r="1272" spans="1:7">
      <c r="A1272" t="str">
        <f t="shared" si="20"/>
        <v>L1.5171</v>
      </c>
      <c r="B1272" s="49" t="s">
        <v>494</v>
      </c>
      <c r="C1272" s="49">
        <v>171</v>
      </c>
      <c r="D1272" s="49">
        <v>0.27244153618812561</v>
      </c>
      <c r="E1272" s="49">
        <v>8.891901969909668</v>
      </c>
      <c r="F1272" s="49">
        <v>24.714605331420898</v>
      </c>
      <c r="G1272" s="49">
        <v>75.285392761230469</v>
      </c>
    </row>
    <row r="1273" spans="1:7">
      <c r="A1273" t="str">
        <f t="shared" si="20"/>
        <v>L1.5172</v>
      </c>
      <c r="B1273" s="49" t="s">
        <v>494</v>
      </c>
      <c r="C1273" s="49">
        <v>172</v>
      </c>
      <c r="D1273" s="49">
        <v>0.26669394969940186</v>
      </c>
      <c r="E1273" s="49">
        <v>8.6194601058959961</v>
      </c>
      <c r="F1273" s="49">
        <v>24.488147735595703</v>
      </c>
      <c r="G1273" s="49">
        <v>75.511856079101563</v>
      </c>
    </row>
    <row r="1274" spans="1:7">
      <c r="A1274" t="str">
        <f t="shared" si="20"/>
        <v>L1.5173</v>
      </c>
      <c r="B1274" s="49" t="s">
        <v>494</v>
      </c>
      <c r="C1274" s="49">
        <v>173</v>
      </c>
      <c r="D1274" s="49">
        <v>0.26099199056625366</v>
      </c>
      <c r="E1274" s="49">
        <v>8.3527660369873047</v>
      </c>
      <c r="F1274" s="49">
        <v>24.263120651245117</v>
      </c>
      <c r="G1274" s="49">
        <v>75.73687744140625</v>
      </c>
    </row>
    <row r="1275" spans="1:7">
      <c r="A1275" t="str">
        <f t="shared" si="20"/>
        <v>L1.5174</v>
      </c>
      <c r="B1275" s="49" t="s">
        <v>494</v>
      </c>
      <c r="C1275" s="49">
        <v>174</v>
      </c>
      <c r="D1275" s="49">
        <v>0.25533550977706909</v>
      </c>
      <c r="E1275" s="49">
        <v>8.0917749404907227</v>
      </c>
      <c r="F1275" s="49">
        <v>24.03801155090332</v>
      </c>
      <c r="G1275" s="49">
        <v>75.961990356445313</v>
      </c>
    </row>
    <row r="1276" spans="1:7">
      <c r="A1276" t="str">
        <f t="shared" si="20"/>
        <v>L1.5175</v>
      </c>
      <c r="B1276" s="49" t="s">
        <v>494</v>
      </c>
      <c r="C1276" s="49">
        <v>175</v>
      </c>
      <c r="D1276" s="49">
        <v>0.24972745776176453</v>
      </c>
      <c r="E1276" s="49">
        <v>7.8364391326904297</v>
      </c>
      <c r="F1276" s="49">
        <v>23.814319610595703</v>
      </c>
      <c r="G1276" s="49">
        <v>76.185676574707031</v>
      </c>
    </row>
    <row r="1277" spans="1:7">
      <c r="A1277" t="str">
        <f t="shared" si="20"/>
        <v>L1.5176</v>
      </c>
      <c r="B1277" s="49" t="s">
        <v>494</v>
      </c>
      <c r="C1277" s="49">
        <v>176</v>
      </c>
      <c r="D1277" s="49">
        <v>0.24416804313659668</v>
      </c>
      <c r="E1277" s="49">
        <v>7.5867114067077637</v>
      </c>
      <c r="F1277" s="49">
        <v>23.591529846191406</v>
      </c>
      <c r="G1277" s="49">
        <v>76.408470153808594</v>
      </c>
    </row>
    <row r="1278" spans="1:7">
      <c r="A1278" t="str">
        <f t="shared" si="20"/>
        <v>L1.5177</v>
      </c>
      <c r="B1278" s="49" t="s">
        <v>494</v>
      </c>
      <c r="C1278" s="49">
        <v>177</v>
      </c>
      <c r="D1278" s="49">
        <v>0.23865851759910583</v>
      </c>
      <c r="E1278" s="49">
        <v>7.3425436019897461</v>
      </c>
      <c r="F1278" s="49">
        <v>23.369638442993164</v>
      </c>
      <c r="G1278" s="49">
        <v>76.630363464355469</v>
      </c>
    </row>
    <row r="1279" spans="1:7">
      <c r="A1279" t="str">
        <f t="shared" si="20"/>
        <v>L1.5178</v>
      </c>
      <c r="B1279" s="49" t="s">
        <v>494</v>
      </c>
      <c r="C1279" s="49">
        <v>178</v>
      </c>
      <c r="D1279" s="49">
        <v>0.23320150375366211</v>
      </c>
      <c r="E1279" s="49">
        <v>7.1038851737976074</v>
      </c>
      <c r="F1279" s="49">
        <v>23.148639678955078</v>
      </c>
      <c r="G1279" s="49">
        <v>76.851356506347656</v>
      </c>
    </row>
    <row r="1280" spans="1:7">
      <c r="A1280" t="str">
        <f t="shared" si="20"/>
        <v>L1.5179</v>
      </c>
      <c r="B1280" s="49" t="s">
        <v>494</v>
      </c>
      <c r="C1280" s="49">
        <v>179</v>
      </c>
      <c r="D1280" s="49">
        <v>0.22779795527458191</v>
      </c>
      <c r="E1280" s="49">
        <v>6.8706836700439453</v>
      </c>
      <c r="F1280" s="49">
        <v>22.928520202636719</v>
      </c>
      <c r="G1280" s="49">
        <v>77.071479797363281</v>
      </c>
    </row>
    <row r="1281" spans="1:7">
      <c r="A1281" t="str">
        <f t="shared" si="20"/>
        <v>L1.5180</v>
      </c>
      <c r="B1281" s="49" t="s">
        <v>494</v>
      </c>
      <c r="C1281" s="49">
        <v>180</v>
      </c>
      <c r="D1281" s="49">
        <v>0.22244799137115479</v>
      </c>
      <c r="E1281" s="49">
        <v>6.642885684967041</v>
      </c>
      <c r="F1281" s="49">
        <v>22.709272384643555</v>
      </c>
      <c r="G1281" s="49">
        <v>77.290725708007813</v>
      </c>
    </row>
    <row r="1282" spans="1:7">
      <c r="A1282" t="str">
        <f t="shared" si="20"/>
        <v>L1.5181</v>
      </c>
      <c r="B1282" s="49" t="s">
        <v>494</v>
      </c>
      <c r="C1282" s="49">
        <v>181</v>
      </c>
      <c r="D1282" s="49">
        <v>0.21715351939201355</v>
      </c>
      <c r="E1282" s="49">
        <v>6.4204373359680176</v>
      </c>
      <c r="F1282" s="49">
        <v>22.490886688232422</v>
      </c>
      <c r="G1282" s="49">
        <v>77.509117126464844</v>
      </c>
    </row>
    <row r="1283" spans="1:7">
      <c r="A1283" t="str">
        <f t="shared" ref="A1283:A1346" si="21">CONCATENATE(B1283,IF(C1283&lt;10,CONCATENATE("00",C1283),IF(C1283&lt;100,CONCATENATE("0",C1283),C1283)))</f>
        <v>L1.5182</v>
      </c>
      <c r="B1283" s="49" t="s">
        <v>494</v>
      </c>
      <c r="C1283" s="49">
        <v>182</v>
      </c>
      <c r="D1283" s="49">
        <v>0.21191698312759399</v>
      </c>
      <c r="E1283" s="49">
        <v>6.2032837867736816</v>
      </c>
      <c r="F1283" s="49">
        <v>22.273355484008789</v>
      </c>
      <c r="G1283" s="49">
        <v>77.726646423339844</v>
      </c>
    </row>
    <row r="1284" spans="1:7">
      <c r="A1284" t="str">
        <f t="shared" si="21"/>
        <v>L1.5183</v>
      </c>
      <c r="B1284" s="49" t="s">
        <v>494</v>
      </c>
      <c r="C1284" s="49">
        <v>183</v>
      </c>
      <c r="D1284" s="49">
        <v>0.20673748850822449</v>
      </c>
      <c r="E1284" s="49">
        <v>5.9913668632507324</v>
      </c>
      <c r="F1284" s="49">
        <v>22.056671142578125</v>
      </c>
      <c r="G1284" s="49">
        <v>77.943328857421875</v>
      </c>
    </row>
    <row r="1285" spans="1:7">
      <c r="A1285" t="str">
        <f t="shared" si="21"/>
        <v>L1.5184</v>
      </c>
      <c r="B1285" s="49" t="s">
        <v>494</v>
      </c>
      <c r="C1285" s="49">
        <v>184</v>
      </c>
      <c r="D1285" s="49">
        <v>0.2016180157661438</v>
      </c>
      <c r="E1285" s="49">
        <v>5.7846293449401855</v>
      </c>
      <c r="F1285" s="49">
        <v>21.840826034545898</v>
      </c>
      <c r="G1285" s="49">
        <v>78.159172058105469</v>
      </c>
    </row>
    <row r="1286" spans="1:7">
      <c r="A1286" t="str">
        <f t="shared" si="21"/>
        <v>L1.5185</v>
      </c>
      <c r="B1286" s="49" t="s">
        <v>494</v>
      </c>
      <c r="C1286" s="49">
        <v>185</v>
      </c>
      <c r="D1286" s="49">
        <v>0.19655852019786835</v>
      </c>
      <c r="E1286" s="49">
        <v>5.5830116271972656</v>
      </c>
      <c r="F1286" s="49">
        <v>21.625810623168945</v>
      </c>
      <c r="G1286" s="49">
        <v>78.374191284179688</v>
      </c>
    </row>
    <row r="1287" spans="1:7">
      <c r="A1287" t="str">
        <f t="shared" si="21"/>
        <v>L1.5186</v>
      </c>
      <c r="B1287" s="49" t="s">
        <v>494</v>
      </c>
      <c r="C1287" s="49">
        <v>186</v>
      </c>
      <c r="D1287" s="49">
        <v>0.19156047701835632</v>
      </c>
      <c r="E1287" s="49">
        <v>5.3864531517028809</v>
      </c>
      <c r="F1287" s="49">
        <v>21.411613464355469</v>
      </c>
      <c r="G1287" s="49">
        <v>78.588386535644531</v>
      </c>
    </row>
    <row r="1288" spans="1:7">
      <c r="A1288" t="str">
        <f t="shared" si="21"/>
        <v>L1.5187</v>
      </c>
      <c r="B1288" s="49" t="s">
        <v>494</v>
      </c>
      <c r="C1288" s="49">
        <v>187</v>
      </c>
      <c r="D1288" s="49">
        <v>0.18662501871585846</v>
      </c>
      <c r="E1288" s="49">
        <v>5.194892406463623</v>
      </c>
      <c r="F1288" s="49">
        <v>21.19822883605957</v>
      </c>
      <c r="G1288" s="49">
        <v>78.801773071289063</v>
      </c>
    </row>
    <row r="1289" spans="1:7">
      <c r="A1289" t="str">
        <f t="shared" si="21"/>
        <v>L1.5188</v>
      </c>
      <c r="B1289" s="49" t="s">
        <v>494</v>
      </c>
      <c r="C1289" s="49">
        <v>188</v>
      </c>
      <c r="D1289" s="49">
        <v>0.18175299465656281</v>
      </c>
      <c r="E1289" s="49">
        <v>5.0082674026489258</v>
      </c>
      <c r="F1289" s="49">
        <v>20.985649108886719</v>
      </c>
      <c r="G1289" s="49">
        <v>79.014350891113281</v>
      </c>
    </row>
    <row r="1290" spans="1:7">
      <c r="A1290" t="str">
        <f t="shared" si="21"/>
        <v>L1.5189</v>
      </c>
      <c r="B1290" s="49" t="s">
        <v>494</v>
      </c>
      <c r="C1290" s="49">
        <v>189</v>
      </c>
      <c r="D1290" s="49">
        <v>0.17694549262523651</v>
      </c>
      <c r="E1290" s="49">
        <v>4.826514720916748</v>
      </c>
      <c r="F1290" s="49">
        <v>20.77386474609375</v>
      </c>
      <c r="G1290" s="49">
        <v>79.22613525390625</v>
      </c>
    </row>
    <row r="1291" spans="1:7">
      <c r="A1291" t="str">
        <f t="shared" si="21"/>
        <v>L1.5190</v>
      </c>
      <c r="B1291" s="49" t="s">
        <v>494</v>
      </c>
      <c r="C1291" s="49">
        <v>190</v>
      </c>
      <c r="D1291" s="49">
        <v>0.17220349609851837</v>
      </c>
      <c r="E1291" s="49">
        <v>4.649569034576416</v>
      </c>
      <c r="F1291" s="49">
        <v>20.5628662109375</v>
      </c>
      <c r="G1291" s="49">
        <v>79.4371337890625</v>
      </c>
    </row>
    <row r="1292" spans="1:7">
      <c r="A1292" t="str">
        <f t="shared" si="21"/>
        <v>L1.5191</v>
      </c>
      <c r="B1292" s="49" t="s">
        <v>494</v>
      </c>
      <c r="C1292" s="49">
        <v>191</v>
      </c>
      <c r="D1292" s="49">
        <v>0.16752701997756958</v>
      </c>
      <c r="E1292" s="49">
        <v>4.4773654937744141</v>
      </c>
      <c r="F1292" s="49">
        <v>20.35264778137207</v>
      </c>
      <c r="G1292" s="49">
        <v>79.647354125976563</v>
      </c>
    </row>
    <row r="1293" spans="1:7">
      <c r="A1293" t="str">
        <f t="shared" si="21"/>
        <v>L1.5192</v>
      </c>
      <c r="B1293" s="49" t="s">
        <v>494</v>
      </c>
      <c r="C1293" s="49">
        <v>192</v>
      </c>
      <c r="D1293" s="49">
        <v>0.16291798651218414</v>
      </c>
      <c r="E1293" s="49">
        <v>4.3098382949829102</v>
      </c>
      <c r="F1293" s="49">
        <v>20.143199920654297</v>
      </c>
      <c r="G1293" s="49">
        <v>79.856796264648438</v>
      </c>
    </row>
    <row r="1294" spans="1:7">
      <c r="A1294" t="str">
        <f t="shared" si="21"/>
        <v>L1.5193</v>
      </c>
      <c r="B1294" s="49" t="s">
        <v>494</v>
      </c>
      <c r="C1294" s="49">
        <v>193</v>
      </c>
      <c r="D1294" s="49">
        <v>0.15837700664997101</v>
      </c>
      <c r="E1294" s="49">
        <v>4.1469206809997559</v>
      </c>
      <c r="F1294" s="49">
        <v>19.934514999389648</v>
      </c>
      <c r="G1294" s="49">
        <v>80.065483093261719</v>
      </c>
    </row>
    <row r="1295" spans="1:7">
      <c r="A1295" t="str">
        <f t="shared" si="21"/>
        <v>L1.5194</v>
      </c>
      <c r="B1295" s="49" t="s">
        <v>494</v>
      </c>
      <c r="C1295" s="49">
        <v>194</v>
      </c>
      <c r="D1295" s="49">
        <v>0.15390400588512421</v>
      </c>
      <c r="E1295" s="49">
        <v>3.9885435104370117</v>
      </c>
      <c r="F1295" s="49">
        <v>19.726585388183594</v>
      </c>
      <c r="G1295" s="49">
        <v>80.273414611816406</v>
      </c>
    </row>
    <row r="1296" spans="1:7">
      <c r="A1296" t="str">
        <f t="shared" si="21"/>
        <v>L1.5195</v>
      </c>
      <c r="B1296" s="49" t="s">
        <v>494</v>
      </c>
      <c r="C1296" s="49">
        <v>195</v>
      </c>
      <c r="D1296" s="49">
        <v>0.14949999749660492</v>
      </c>
      <c r="E1296" s="49">
        <v>3.8346395492553711</v>
      </c>
      <c r="F1296" s="49">
        <v>19.519403457641602</v>
      </c>
      <c r="G1296" s="49">
        <v>80.480598449707031</v>
      </c>
    </row>
    <row r="1297" spans="1:7">
      <c r="A1297" t="str">
        <f t="shared" si="21"/>
        <v>L1.5196</v>
      </c>
      <c r="B1297" s="49" t="s">
        <v>494</v>
      </c>
      <c r="C1297" s="49">
        <v>196</v>
      </c>
      <c r="D1297" s="49">
        <v>0.14516648650169373</v>
      </c>
      <c r="E1297" s="49">
        <v>3.6851394176483154</v>
      </c>
      <c r="F1297" s="49">
        <v>19.312959671020508</v>
      </c>
      <c r="G1297" s="49">
        <v>80.687042236328125</v>
      </c>
    </row>
    <row r="1298" spans="1:7">
      <c r="A1298" t="str">
        <f t="shared" si="21"/>
        <v>L1.5197</v>
      </c>
      <c r="B1298" s="49" t="s">
        <v>494</v>
      </c>
      <c r="C1298" s="49">
        <v>197</v>
      </c>
      <c r="D1298" s="49">
        <v>0.14090299606323242</v>
      </c>
      <c r="E1298" s="49">
        <v>3.5399730205535889</v>
      </c>
      <c r="F1298" s="49">
        <v>19.107250213623047</v>
      </c>
      <c r="G1298" s="49">
        <v>80.892753601074219</v>
      </c>
    </row>
    <row r="1299" spans="1:7">
      <c r="A1299" t="str">
        <f t="shared" si="21"/>
        <v>L1.5198</v>
      </c>
      <c r="B1299" s="49" t="s">
        <v>494</v>
      </c>
      <c r="C1299" s="49">
        <v>198</v>
      </c>
      <c r="D1299" s="49">
        <v>0.13670901954174042</v>
      </c>
      <c r="E1299" s="49">
        <v>3.3990700244903564</v>
      </c>
      <c r="F1299" s="49">
        <v>18.902263641357422</v>
      </c>
      <c r="G1299" s="49">
        <v>81.097732543945313</v>
      </c>
    </row>
    <row r="1300" spans="1:7">
      <c r="A1300" t="str">
        <f t="shared" si="21"/>
        <v>L1.5199</v>
      </c>
      <c r="B1300" s="49" t="s">
        <v>494</v>
      </c>
      <c r="C1300" s="49">
        <v>199</v>
      </c>
      <c r="D1300" s="49">
        <v>0.13258847594261169</v>
      </c>
      <c r="E1300" s="49">
        <v>3.2623610496520996</v>
      </c>
      <c r="F1300" s="49">
        <v>18.697996139526367</v>
      </c>
      <c r="G1300" s="49">
        <v>81.302001953125</v>
      </c>
    </row>
    <row r="1301" spans="1:7">
      <c r="A1301" t="str">
        <f t="shared" si="21"/>
        <v>L1.5200</v>
      </c>
      <c r="B1301" s="49" t="s">
        <v>494</v>
      </c>
      <c r="C1301" s="49">
        <v>200</v>
      </c>
      <c r="D1301" s="49">
        <v>0.12853802740573883</v>
      </c>
      <c r="E1301" s="49">
        <v>3.129772424697876</v>
      </c>
      <c r="F1301" s="49">
        <v>18.494438171386719</v>
      </c>
      <c r="G1301" s="49">
        <v>81.505561828613281</v>
      </c>
    </row>
    <row r="1302" spans="1:7">
      <c r="A1302" t="str">
        <f t="shared" si="21"/>
        <v>L1.5201</v>
      </c>
      <c r="B1302" s="49" t="s">
        <v>494</v>
      </c>
      <c r="C1302" s="49">
        <v>201</v>
      </c>
      <c r="D1302" s="49">
        <v>0.12456048280000687</v>
      </c>
      <c r="E1302" s="49">
        <v>3.0012345314025879</v>
      </c>
      <c r="F1302" s="49">
        <v>18.291584014892578</v>
      </c>
      <c r="G1302" s="49">
        <v>81.708412170410156</v>
      </c>
    </row>
    <row r="1303" spans="1:7">
      <c r="A1303" t="str">
        <f t="shared" si="21"/>
        <v>L1.5202</v>
      </c>
      <c r="B1303" s="49" t="s">
        <v>494</v>
      </c>
      <c r="C1303" s="49">
        <v>202</v>
      </c>
      <c r="D1303" s="49">
        <v>0.12065500766038895</v>
      </c>
      <c r="E1303" s="49">
        <v>2.8766739368438721</v>
      </c>
      <c r="F1303" s="49">
        <v>18.089426040649414</v>
      </c>
      <c r="G1303" s="49">
        <v>81.910575866699219</v>
      </c>
    </row>
    <row r="1304" spans="1:7">
      <c r="A1304" t="str">
        <f t="shared" si="21"/>
        <v>L1.5203</v>
      </c>
      <c r="B1304" s="49" t="s">
        <v>494</v>
      </c>
      <c r="C1304" s="49">
        <v>203</v>
      </c>
      <c r="D1304" s="49">
        <v>0.11682149767875671</v>
      </c>
      <c r="E1304" s="49">
        <v>2.756019115447998</v>
      </c>
      <c r="F1304" s="49">
        <v>17.887956619262695</v>
      </c>
      <c r="G1304" s="49">
        <v>82.112045288085938</v>
      </c>
    </row>
    <row r="1305" spans="1:7">
      <c r="A1305" t="str">
        <f t="shared" si="21"/>
        <v>L1.5204</v>
      </c>
      <c r="B1305" s="49" t="s">
        <v>494</v>
      </c>
      <c r="C1305" s="49">
        <v>204</v>
      </c>
      <c r="D1305" s="49">
        <v>0.11306200176477432</v>
      </c>
      <c r="E1305" s="49">
        <v>2.6391975879669189</v>
      </c>
      <c r="F1305" s="49">
        <v>17.687168121337891</v>
      </c>
      <c r="G1305" s="49">
        <v>82.312828063964844</v>
      </c>
    </row>
    <row r="1306" spans="1:7">
      <c r="A1306" t="str">
        <f t="shared" si="21"/>
        <v>L1.5205</v>
      </c>
      <c r="B1306" s="49" t="s">
        <v>494</v>
      </c>
      <c r="C1306" s="49">
        <v>205</v>
      </c>
      <c r="D1306" s="49">
        <v>0.10937449336051941</v>
      </c>
      <c r="E1306" s="49">
        <v>2.5261354446411133</v>
      </c>
      <c r="F1306" s="49">
        <v>17.487058639526367</v>
      </c>
      <c r="G1306" s="49">
        <v>82.512939453125</v>
      </c>
    </row>
    <row r="1307" spans="1:7">
      <c r="A1307" t="str">
        <f t="shared" si="21"/>
        <v>L1.5206</v>
      </c>
      <c r="B1307" s="49" t="s">
        <v>494</v>
      </c>
      <c r="C1307" s="49">
        <v>206</v>
      </c>
      <c r="D1307" s="49">
        <v>0.10576099902391434</v>
      </c>
      <c r="E1307" s="49">
        <v>2.4167609214782715</v>
      </c>
      <c r="F1307" s="49">
        <v>17.287616729736328</v>
      </c>
      <c r="G1307" s="49">
        <v>82.712387084960938</v>
      </c>
    </row>
    <row r="1308" spans="1:7">
      <c r="A1308" t="str">
        <f t="shared" si="21"/>
        <v>L1.5207</v>
      </c>
      <c r="B1308" s="49" t="s">
        <v>494</v>
      </c>
      <c r="C1308" s="49">
        <v>207</v>
      </c>
      <c r="D1308" s="49">
        <v>0.10222000628709793</v>
      </c>
      <c r="E1308" s="49">
        <v>2.3110001087188721</v>
      </c>
      <c r="F1308" s="49">
        <v>17.088834762573242</v>
      </c>
      <c r="G1308" s="49">
        <v>82.911163330078125</v>
      </c>
    </row>
    <row r="1309" spans="1:7">
      <c r="A1309" t="str">
        <f t="shared" si="21"/>
        <v>L1.5208</v>
      </c>
      <c r="B1309" s="49" t="s">
        <v>494</v>
      </c>
      <c r="C1309" s="49">
        <v>208</v>
      </c>
      <c r="D1309" s="49">
        <v>9.8752997815608978E-2</v>
      </c>
      <c r="E1309" s="49">
        <v>2.20878005027771</v>
      </c>
      <c r="F1309" s="49">
        <v>16.890712738037109</v>
      </c>
      <c r="G1309" s="49">
        <v>83.109291076660156</v>
      </c>
    </row>
    <row r="1310" spans="1:7">
      <c r="A1310" t="str">
        <f t="shared" si="21"/>
        <v>L1.5209</v>
      </c>
      <c r="B1310" s="49" t="s">
        <v>494</v>
      </c>
      <c r="C1310" s="49">
        <v>209</v>
      </c>
      <c r="D1310" s="49">
        <v>9.5358490943908691E-2</v>
      </c>
      <c r="E1310" s="49">
        <v>2.1100270748138428</v>
      </c>
      <c r="F1310" s="49">
        <v>16.6932373046875</v>
      </c>
      <c r="G1310" s="49">
        <v>83.3067626953125</v>
      </c>
    </row>
    <row r="1311" spans="1:7">
      <c r="A1311" t="str">
        <f t="shared" si="21"/>
        <v>L1.5210</v>
      </c>
      <c r="B1311" s="49" t="s">
        <v>494</v>
      </c>
      <c r="C1311" s="49">
        <v>210</v>
      </c>
      <c r="D1311" s="49">
        <v>9.2037506401538849E-2</v>
      </c>
      <c r="E1311" s="49">
        <v>2.0146684646606445</v>
      </c>
      <c r="F1311" s="49">
        <v>16.496404647827148</v>
      </c>
      <c r="G1311" s="49">
        <v>83.503593444824219</v>
      </c>
    </row>
    <row r="1312" spans="1:7">
      <c r="A1312" t="str">
        <f t="shared" si="21"/>
        <v>L1.5211</v>
      </c>
      <c r="B1312" s="49" t="s">
        <v>494</v>
      </c>
      <c r="C1312" s="49">
        <v>211</v>
      </c>
      <c r="D1312" s="49">
        <v>8.8789992034435272E-2</v>
      </c>
      <c r="E1312" s="49">
        <v>1.9226310253143311</v>
      </c>
      <c r="F1312" s="49">
        <v>16.300210952758789</v>
      </c>
      <c r="G1312" s="49">
        <v>83.699790954589844</v>
      </c>
    </row>
    <row r="1313" spans="1:7">
      <c r="A1313" t="str">
        <f t="shared" si="21"/>
        <v>L1.5212</v>
      </c>
      <c r="B1313" s="49" t="s">
        <v>494</v>
      </c>
      <c r="C1313" s="49">
        <v>212</v>
      </c>
      <c r="D1313" s="49">
        <v>8.5615001618862152E-2</v>
      </c>
      <c r="E1313" s="49">
        <v>1.8338409662246704</v>
      </c>
      <c r="F1313" s="49">
        <v>16.104646682739258</v>
      </c>
      <c r="G1313" s="49">
        <v>83.895355224609375</v>
      </c>
    </row>
    <row r="1314" spans="1:7">
      <c r="A1314" t="str">
        <f t="shared" si="21"/>
        <v>L1.5213</v>
      </c>
      <c r="B1314" s="49" t="s">
        <v>494</v>
      </c>
      <c r="C1314" s="49">
        <v>213</v>
      </c>
      <c r="D1314" s="49">
        <v>8.2513004541397095E-2</v>
      </c>
      <c r="E1314" s="49">
        <v>1.7482260465621948</v>
      </c>
      <c r="F1314" s="49">
        <v>15.909708976745605</v>
      </c>
      <c r="G1314" s="49">
        <v>84.090293884277344</v>
      </c>
    </row>
    <row r="1315" spans="1:7">
      <c r="A1315" t="str">
        <f t="shared" si="21"/>
        <v>L1.5214</v>
      </c>
      <c r="B1315" s="49" t="s">
        <v>494</v>
      </c>
      <c r="C1315" s="49">
        <v>214</v>
      </c>
      <c r="D1315" s="49">
        <v>7.9483509063720703E-2</v>
      </c>
      <c r="E1315" s="49">
        <v>1.6657129526138306</v>
      </c>
      <c r="F1315" s="49">
        <v>15.715388298034668</v>
      </c>
      <c r="G1315" s="49">
        <v>84.284614562988281</v>
      </c>
    </row>
    <row r="1316" spans="1:7">
      <c r="A1316" t="str">
        <f t="shared" si="21"/>
        <v>L1.5215</v>
      </c>
      <c r="B1316" s="49" t="s">
        <v>494</v>
      </c>
      <c r="C1316" s="49">
        <v>215</v>
      </c>
      <c r="D1316" s="49">
        <v>7.6525494456291199E-2</v>
      </c>
      <c r="E1316" s="49">
        <v>1.5862294435501099</v>
      </c>
      <c r="F1316" s="49">
        <v>15.52168083190918</v>
      </c>
      <c r="G1316" s="49">
        <v>84.478317260742188</v>
      </c>
    </row>
    <row r="1317" spans="1:7">
      <c r="A1317" t="str">
        <f t="shared" si="21"/>
        <v>L1.5216</v>
      </c>
      <c r="B1317" s="49" t="s">
        <v>494</v>
      </c>
      <c r="C1317" s="49">
        <v>216</v>
      </c>
      <c r="D1317" s="49">
        <v>7.3640502989292145E-2</v>
      </c>
      <c r="E1317" s="49">
        <v>1.5097039937973022</v>
      </c>
      <c r="F1317" s="49">
        <v>15.328579902648926</v>
      </c>
      <c r="G1317" s="49">
        <v>84.671417236328125</v>
      </c>
    </row>
    <row r="1318" spans="1:7">
      <c r="A1318" t="str">
        <f t="shared" si="21"/>
        <v>L1.5217</v>
      </c>
      <c r="B1318" s="49" t="s">
        <v>494</v>
      </c>
      <c r="C1318" s="49">
        <v>217</v>
      </c>
      <c r="D1318" s="49">
        <v>7.0826999843120575E-2</v>
      </c>
      <c r="E1318" s="49">
        <v>1.4360635280609131</v>
      </c>
      <c r="F1318" s="49">
        <v>15.136080741882324</v>
      </c>
      <c r="G1318" s="49">
        <v>84.863922119140625</v>
      </c>
    </row>
    <row r="1319" spans="1:7">
      <c r="A1319" t="str">
        <f t="shared" si="21"/>
        <v>L1.5218</v>
      </c>
      <c r="B1319" s="49" t="s">
        <v>494</v>
      </c>
      <c r="C1319" s="49">
        <v>218</v>
      </c>
      <c r="D1319" s="49">
        <v>6.8083494901657104E-2</v>
      </c>
      <c r="E1319" s="49">
        <v>1.3652365207672119</v>
      </c>
      <c r="F1319" s="49">
        <v>14.944177627563477</v>
      </c>
      <c r="G1319" s="49">
        <v>85.055824279785156</v>
      </c>
    </row>
    <row r="1320" spans="1:7">
      <c r="A1320" t="str">
        <f t="shared" si="21"/>
        <v>L1.5219</v>
      </c>
      <c r="B1320" s="49" t="s">
        <v>494</v>
      </c>
      <c r="C1320" s="49">
        <v>219</v>
      </c>
      <c r="D1320" s="49">
        <v>6.5412499010562897E-2</v>
      </c>
      <c r="E1320" s="49">
        <v>1.2971529960632324</v>
      </c>
      <c r="F1320" s="49">
        <v>14.752863883972168</v>
      </c>
      <c r="G1320" s="49">
        <v>85.247138977050781</v>
      </c>
    </row>
    <row r="1321" spans="1:7">
      <c r="A1321" t="str">
        <f t="shared" si="21"/>
        <v>L1.5220</v>
      </c>
      <c r="B1321" s="49" t="s">
        <v>494</v>
      </c>
      <c r="C1321" s="49">
        <v>220</v>
      </c>
      <c r="D1321" s="49">
        <v>6.2810510396957397E-2</v>
      </c>
      <c r="E1321" s="49">
        <v>1.2317404747009277</v>
      </c>
      <c r="F1321" s="49">
        <v>14.562134742736816</v>
      </c>
      <c r="G1321" s="49">
        <v>85.4378662109375</v>
      </c>
    </row>
    <row r="1322" spans="1:7">
      <c r="A1322" t="str">
        <f t="shared" si="21"/>
        <v>L1.5221</v>
      </c>
      <c r="B1322" s="49" t="s">
        <v>494</v>
      </c>
      <c r="C1322" s="49">
        <v>221</v>
      </c>
      <c r="D1322" s="49">
        <v>6.027849018573761E-2</v>
      </c>
      <c r="E1322" s="49">
        <v>1.1689300537109375</v>
      </c>
      <c r="F1322" s="49">
        <v>14.37198543548584</v>
      </c>
      <c r="G1322" s="49">
        <v>85.628013610839844</v>
      </c>
    </row>
    <row r="1323" spans="1:7">
      <c r="A1323" t="str">
        <f t="shared" si="21"/>
        <v>L1.5222</v>
      </c>
      <c r="B1323" s="49" t="s">
        <v>494</v>
      </c>
      <c r="C1323" s="49">
        <v>222</v>
      </c>
      <c r="D1323" s="49">
        <v>5.7816009968519211E-2</v>
      </c>
      <c r="E1323" s="49">
        <v>1.1086515188217163</v>
      </c>
      <c r="F1323" s="49">
        <v>14.182408332824707</v>
      </c>
      <c r="G1323" s="49">
        <v>85.817588806152344</v>
      </c>
    </row>
    <row r="1324" spans="1:7">
      <c r="A1324" t="str">
        <f t="shared" si="21"/>
        <v>L1.5223</v>
      </c>
      <c r="B1324" s="49" t="s">
        <v>494</v>
      </c>
      <c r="C1324" s="49">
        <v>223</v>
      </c>
      <c r="D1324" s="49">
        <v>5.5421501398086548E-2</v>
      </c>
      <c r="E1324" s="49">
        <v>1.0508354902267456</v>
      </c>
      <c r="F1324" s="49">
        <v>13.993400573730469</v>
      </c>
      <c r="G1324" s="49">
        <v>86.006599426269531</v>
      </c>
    </row>
    <row r="1325" spans="1:7">
      <c r="A1325" t="str">
        <f t="shared" si="21"/>
        <v>L1.5224</v>
      </c>
      <c r="B1325" s="49" t="s">
        <v>494</v>
      </c>
      <c r="C1325" s="49">
        <v>224</v>
      </c>
      <c r="D1325" s="49">
        <v>5.3095493465662003E-2</v>
      </c>
      <c r="E1325" s="49">
        <v>0.99541401863098145</v>
      </c>
      <c r="F1325" s="49">
        <v>13.80495548248291</v>
      </c>
      <c r="G1325" s="49">
        <v>86.195045471191406</v>
      </c>
    </row>
    <row r="1326" spans="1:7">
      <c r="A1326" t="str">
        <f t="shared" si="21"/>
        <v>L1.5225</v>
      </c>
      <c r="B1326" s="49" t="s">
        <v>494</v>
      </c>
      <c r="C1326" s="49">
        <v>225</v>
      </c>
      <c r="D1326" s="49">
        <v>5.0836503505706787E-2</v>
      </c>
      <c r="E1326" s="49">
        <v>0.94231849908828735</v>
      </c>
      <c r="F1326" s="49">
        <v>13.617069244384766</v>
      </c>
      <c r="G1326" s="49">
        <v>86.3829345703125</v>
      </c>
    </row>
    <row r="1327" spans="1:7">
      <c r="A1327" t="str">
        <f t="shared" si="21"/>
        <v>L1.5226</v>
      </c>
      <c r="B1327" s="49" t="s">
        <v>494</v>
      </c>
      <c r="C1327" s="49">
        <v>226</v>
      </c>
      <c r="D1327" s="49">
        <v>4.8643995076417923E-2</v>
      </c>
      <c r="E1327" s="49">
        <v>0.89148199558258057</v>
      </c>
      <c r="F1327" s="49">
        <v>13.429734230041504</v>
      </c>
      <c r="G1327" s="49">
        <v>86.570266723632813</v>
      </c>
    </row>
    <row r="1328" spans="1:7">
      <c r="A1328" t="str">
        <f t="shared" si="21"/>
        <v>L1.5227</v>
      </c>
      <c r="B1328" s="49" t="s">
        <v>494</v>
      </c>
      <c r="C1328" s="49">
        <v>227</v>
      </c>
      <c r="D1328" s="49">
        <v>4.6517997980117798E-2</v>
      </c>
      <c r="E1328" s="49">
        <v>0.84283798933029175</v>
      </c>
      <c r="F1328" s="49">
        <v>13.242948532104492</v>
      </c>
      <c r="G1328" s="49">
        <v>86.757049560546875</v>
      </c>
    </row>
    <row r="1329" spans="1:7">
      <c r="A1329" t="str">
        <f t="shared" si="21"/>
        <v>L1.5228</v>
      </c>
      <c r="B1329" s="49" t="s">
        <v>494</v>
      </c>
      <c r="C1329" s="49">
        <v>228</v>
      </c>
      <c r="D1329" s="49">
        <v>4.4456999748945236E-2</v>
      </c>
      <c r="E1329" s="49">
        <v>0.79632002115249634</v>
      </c>
      <c r="F1329" s="49">
        <v>13.056705474853516</v>
      </c>
      <c r="G1329" s="49">
        <v>86.943290710449219</v>
      </c>
    </row>
    <row r="1330" spans="1:7">
      <c r="A1330" t="str">
        <f t="shared" si="21"/>
        <v>L1.5229</v>
      </c>
      <c r="B1330" s="49" t="s">
        <v>494</v>
      </c>
      <c r="C1330" s="49">
        <v>229</v>
      </c>
      <c r="D1330" s="49">
        <v>4.2459499090909958E-2</v>
      </c>
      <c r="E1330" s="49">
        <v>0.75186300277709961</v>
      </c>
      <c r="F1330" s="49">
        <v>12.871001243591309</v>
      </c>
      <c r="G1330" s="49">
        <v>87.128997802734375</v>
      </c>
    </row>
    <row r="1331" spans="1:7">
      <c r="A1331" t="str">
        <f t="shared" si="21"/>
        <v>L1.5230</v>
      </c>
      <c r="B1331" s="49" t="s">
        <v>494</v>
      </c>
      <c r="C1331" s="49">
        <v>230</v>
      </c>
      <c r="D1331" s="49">
        <v>4.0525998920202255E-2</v>
      </c>
      <c r="E1331" s="49">
        <v>0.70940351486206055</v>
      </c>
      <c r="F1331" s="49">
        <v>12.685830116271973</v>
      </c>
      <c r="G1331" s="49">
        <v>87.314170837402344</v>
      </c>
    </row>
    <row r="1332" spans="1:7">
      <c r="A1332" t="str">
        <f t="shared" si="21"/>
        <v>L1.5231</v>
      </c>
      <c r="B1332" s="49" t="s">
        <v>494</v>
      </c>
      <c r="C1332" s="49">
        <v>231</v>
      </c>
      <c r="D1332" s="49">
        <v>3.865499421954155E-2</v>
      </c>
      <c r="E1332" s="49">
        <v>0.66887748241424561</v>
      </c>
      <c r="F1332" s="49">
        <v>12.501187324523926</v>
      </c>
      <c r="G1332" s="49">
        <v>87.498809814453125</v>
      </c>
    </row>
    <row r="1333" spans="1:7">
      <c r="A1333" t="str">
        <f t="shared" si="21"/>
        <v>L1.5232</v>
      </c>
      <c r="B1333" s="49" t="s">
        <v>494</v>
      </c>
      <c r="C1333" s="49">
        <v>232</v>
      </c>
      <c r="D1333" s="49">
        <v>3.684600442647934E-2</v>
      </c>
      <c r="E1333" s="49">
        <v>0.63022249937057495</v>
      </c>
      <c r="F1333" s="49">
        <v>12.317068099975586</v>
      </c>
      <c r="G1333" s="49">
        <v>87.682929992675781</v>
      </c>
    </row>
    <row r="1334" spans="1:7">
      <c r="A1334" t="str">
        <f t="shared" si="21"/>
        <v>L1.5233</v>
      </c>
      <c r="B1334" s="49" t="s">
        <v>494</v>
      </c>
      <c r="C1334" s="49">
        <v>233</v>
      </c>
      <c r="D1334" s="49">
        <v>3.509800136089325E-2</v>
      </c>
      <c r="E1334" s="49">
        <v>0.5933765172958374</v>
      </c>
      <c r="F1334" s="49">
        <v>12.133469581604004</v>
      </c>
      <c r="G1334" s="49">
        <v>87.866531372070313</v>
      </c>
    </row>
    <row r="1335" spans="1:7">
      <c r="A1335" t="str">
        <f t="shared" si="21"/>
        <v>L1.5234</v>
      </c>
      <c r="B1335" s="49" t="s">
        <v>494</v>
      </c>
      <c r="C1335" s="49">
        <v>234</v>
      </c>
      <c r="D1335" s="49">
        <v>3.3409498631954193E-2</v>
      </c>
      <c r="E1335" s="49">
        <v>0.55827850103378296</v>
      </c>
      <c r="F1335" s="49">
        <v>11.950386047363281</v>
      </c>
      <c r="G1335" s="49">
        <v>88.049613952636719</v>
      </c>
    </row>
    <row r="1336" spans="1:7">
      <c r="A1336" t="str">
        <f t="shared" si="21"/>
        <v>L1.5235</v>
      </c>
      <c r="B1336" s="49" t="s">
        <v>494</v>
      </c>
      <c r="C1336" s="49">
        <v>235</v>
      </c>
      <c r="D1336" s="49">
        <v>3.1780000776052475E-2</v>
      </c>
      <c r="E1336" s="49">
        <v>0.52486902475357056</v>
      </c>
      <c r="F1336" s="49">
        <v>11.767813682556152</v>
      </c>
      <c r="G1336" s="49">
        <v>88.232185363769531</v>
      </c>
    </row>
    <row r="1337" spans="1:7">
      <c r="A1337" t="str">
        <f t="shared" si="21"/>
        <v>L1.5236</v>
      </c>
      <c r="B1337" s="49" t="s">
        <v>494</v>
      </c>
      <c r="C1337" s="49">
        <v>236</v>
      </c>
      <c r="D1337" s="49">
        <v>3.0208500102162361E-2</v>
      </c>
      <c r="E1337" s="49">
        <v>0.4930889904499054</v>
      </c>
      <c r="F1337" s="49">
        <v>11.585746765136719</v>
      </c>
      <c r="G1337" s="49">
        <v>88.414253234863281</v>
      </c>
    </row>
    <row r="1338" spans="1:7">
      <c r="A1338" t="str">
        <f t="shared" si="21"/>
        <v>L1.5237</v>
      </c>
      <c r="B1338" s="49" t="s">
        <v>494</v>
      </c>
      <c r="C1338" s="49">
        <v>237</v>
      </c>
      <c r="D1338" s="49">
        <v>2.8693500906229019E-2</v>
      </c>
      <c r="E1338" s="49">
        <v>0.46288049221038818</v>
      </c>
      <c r="F1338" s="49">
        <v>11.404181480407715</v>
      </c>
      <c r="G1338" s="49">
        <v>88.595817565917969</v>
      </c>
    </row>
    <row r="1339" spans="1:7">
      <c r="A1339" t="str">
        <f t="shared" si="21"/>
        <v>L1.5238</v>
      </c>
      <c r="B1339" s="49" t="s">
        <v>494</v>
      </c>
      <c r="C1339" s="49">
        <v>238</v>
      </c>
      <c r="D1339" s="49">
        <v>2.72350013256073E-2</v>
      </c>
      <c r="E1339" s="49">
        <v>0.43418699502944946</v>
      </c>
      <c r="F1339" s="49">
        <v>11.223114013671875</v>
      </c>
      <c r="G1339" s="49">
        <v>88.776885986328125</v>
      </c>
    </row>
    <row r="1340" spans="1:7">
      <c r="A1340" t="str">
        <f t="shared" si="21"/>
        <v>L1.5239</v>
      </c>
      <c r="B1340" s="49" t="s">
        <v>494</v>
      </c>
      <c r="C1340" s="49">
        <v>239</v>
      </c>
      <c r="D1340" s="49">
        <v>2.5831501930952072E-2</v>
      </c>
      <c r="E1340" s="49">
        <v>0.40695199370384216</v>
      </c>
      <c r="F1340" s="49">
        <v>11.042537689208984</v>
      </c>
      <c r="G1340" s="49">
        <v>88.95745849609375</v>
      </c>
    </row>
    <row r="1341" spans="1:7">
      <c r="A1341" t="str">
        <f t="shared" si="21"/>
        <v>L1.5240</v>
      </c>
      <c r="B1341" s="49" t="s">
        <v>494</v>
      </c>
      <c r="C1341" s="49">
        <v>240</v>
      </c>
      <c r="D1341" s="49">
        <v>2.4480998516082764E-2</v>
      </c>
      <c r="E1341" s="49">
        <v>0.38112050294876099</v>
      </c>
      <c r="F1341" s="49">
        <v>10.862451553344727</v>
      </c>
      <c r="G1341" s="49">
        <v>89.137550354003906</v>
      </c>
    </row>
    <row r="1342" spans="1:7">
      <c r="A1342" t="str">
        <f t="shared" si="21"/>
        <v>L1.5241</v>
      </c>
      <c r="B1342" s="49" t="s">
        <v>494</v>
      </c>
      <c r="C1342" s="49">
        <v>241</v>
      </c>
      <c r="D1342" s="49">
        <v>2.3183949291706085E-2</v>
      </c>
      <c r="E1342" s="49">
        <v>0.35663950443267822</v>
      </c>
      <c r="F1342" s="49">
        <v>10.68285083770752</v>
      </c>
      <c r="G1342" s="49">
        <v>89.317146301269531</v>
      </c>
    </row>
    <row r="1343" spans="1:7">
      <c r="A1343" t="str">
        <f t="shared" si="21"/>
        <v>L1.5242</v>
      </c>
      <c r="B1343" s="49" t="s">
        <v>494</v>
      </c>
      <c r="C1343" s="49">
        <v>242</v>
      </c>
      <c r="D1343" s="49">
        <v>2.1937699988484383E-2</v>
      </c>
      <c r="E1343" s="49">
        <v>0.33345556259155273</v>
      </c>
      <c r="F1343" s="49">
        <v>10.503732681274414</v>
      </c>
      <c r="G1343" s="49">
        <v>89.496269226074219</v>
      </c>
    </row>
    <row r="1344" spans="1:7">
      <c r="A1344" t="str">
        <f t="shared" si="21"/>
        <v>L1.5243</v>
      </c>
      <c r="B1344" s="49" t="s">
        <v>494</v>
      </c>
      <c r="C1344" s="49">
        <v>243</v>
      </c>
      <c r="D1344" s="49">
        <v>2.074279822409153E-2</v>
      </c>
      <c r="E1344" s="49">
        <v>0.31151783466339111</v>
      </c>
      <c r="F1344" s="49">
        <v>10.325093269348145</v>
      </c>
      <c r="G1344" s="49">
        <v>89.674903869628906</v>
      </c>
    </row>
    <row r="1345" spans="1:7">
      <c r="A1345" t="str">
        <f t="shared" si="21"/>
        <v>L1.5244</v>
      </c>
      <c r="B1345" s="49" t="s">
        <v>494</v>
      </c>
      <c r="C1345" s="49">
        <v>244</v>
      </c>
      <c r="D1345" s="49">
        <v>1.959645003080368E-2</v>
      </c>
      <c r="E1345" s="49">
        <v>0.29077506065368652</v>
      </c>
      <c r="F1345" s="49">
        <v>10.146928787231445</v>
      </c>
      <c r="G1345" s="49">
        <v>89.853073120117188</v>
      </c>
    </row>
    <row r="1346" spans="1:7">
      <c r="A1346" t="str">
        <f t="shared" si="21"/>
        <v>L1.5245</v>
      </c>
      <c r="B1346" s="49" t="s">
        <v>494</v>
      </c>
      <c r="C1346" s="49">
        <v>245</v>
      </c>
      <c r="D1346" s="49">
        <v>1.8498849123716354E-2</v>
      </c>
      <c r="E1346" s="49">
        <v>0.27117860317230225</v>
      </c>
      <c r="F1346" s="49">
        <v>9.9692344665527344</v>
      </c>
      <c r="G1346" s="49">
        <v>90.03076171875</v>
      </c>
    </row>
    <row r="1347" spans="1:7">
      <c r="A1347" t="str">
        <f t="shared" ref="A1347:A1410" si="22">CONCATENATE(B1347,IF(C1347&lt;10,CONCATENATE("00",C1347),IF(C1347&lt;100,CONCATENATE("0",C1347),C1347)))</f>
        <v>L1.5246</v>
      </c>
      <c r="B1347" s="49" t="s">
        <v>494</v>
      </c>
      <c r="C1347" s="49">
        <v>246</v>
      </c>
      <c r="D1347" s="49">
        <v>1.7447751015424728E-2</v>
      </c>
      <c r="E1347" s="49">
        <v>0.25267976522445679</v>
      </c>
      <c r="F1347" s="49">
        <v>9.7920074462890625</v>
      </c>
      <c r="G1347" s="49">
        <v>90.207992553710938</v>
      </c>
    </row>
    <row r="1348" spans="1:7">
      <c r="A1348" t="str">
        <f t="shared" si="22"/>
        <v>L1.5247</v>
      </c>
      <c r="B1348" s="49" t="s">
        <v>494</v>
      </c>
      <c r="C1348" s="49">
        <v>247</v>
      </c>
      <c r="D1348" s="49">
        <v>1.6442349180579185E-2</v>
      </c>
      <c r="E1348" s="49">
        <v>0.23523199558258057</v>
      </c>
      <c r="F1348" s="49">
        <v>9.6152429580688477</v>
      </c>
      <c r="G1348" s="49">
        <v>90.384757995605469</v>
      </c>
    </row>
    <row r="1349" spans="1:7">
      <c r="A1349" t="str">
        <f t="shared" si="22"/>
        <v>L1.5248</v>
      </c>
      <c r="B1349" s="49" t="s">
        <v>494</v>
      </c>
      <c r="C1349" s="49">
        <v>248</v>
      </c>
      <c r="D1349" s="49">
        <v>1.5482301823794842E-2</v>
      </c>
      <c r="E1349" s="49">
        <v>0.21878965198993683</v>
      </c>
      <c r="F1349" s="49">
        <v>9.4389381408691406</v>
      </c>
      <c r="G1349" s="49">
        <v>90.561065673828125</v>
      </c>
    </row>
    <row r="1350" spans="1:7">
      <c r="A1350" t="str">
        <f t="shared" si="22"/>
        <v>L1.5249</v>
      </c>
      <c r="B1350" s="49" t="s">
        <v>494</v>
      </c>
      <c r="C1350" s="49">
        <v>249</v>
      </c>
      <c r="D1350" s="49">
        <v>1.4565299265086651E-2</v>
      </c>
      <c r="E1350" s="49">
        <v>0.20330734550952911</v>
      </c>
      <c r="F1350" s="49">
        <v>9.2630910873413086</v>
      </c>
      <c r="G1350" s="49">
        <v>90.736907958984375</v>
      </c>
    </row>
    <row r="1351" spans="1:7">
      <c r="A1351" t="str">
        <f t="shared" si="22"/>
        <v>L1.5250</v>
      </c>
      <c r="B1351" s="49" t="s">
        <v>494</v>
      </c>
      <c r="C1351" s="49">
        <v>250</v>
      </c>
      <c r="D1351" s="49">
        <v>1.3690550811588764E-2</v>
      </c>
      <c r="E1351" s="49">
        <v>0.18874205648899078</v>
      </c>
      <c r="F1351" s="49">
        <v>9.0876998901367188</v>
      </c>
      <c r="G1351" s="49">
        <v>90.912300109863281</v>
      </c>
    </row>
    <row r="1352" spans="1:7">
      <c r="A1352" t="str">
        <f t="shared" si="22"/>
        <v>L1.5251</v>
      </c>
      <c r="B1352" s="49" t="s">
        <v>494</v>
      </c>
      <c r="C1352" s="49">
        <v>251</v>
      </c>
      <c r="D1352" s="49">
        <v>1.2856799177825451E-2</v>
      </c>
      <c r="E1352" s="49">
        <v>0.1750514954328537</v>
      </c>
      <c r="F1352" s="49">
        <v>8.9127588272094727</v>
      </c>
      <c r="G1352" s="49">
        <v>91.087242126464844</v>
      </c>
    </row>
    <row r="1353" spans="1:7">
      <c r="A1353" t="str">
        <f t="shared" si="22"/>
        <v>L1.5252</v>
      </c>
      <c r="B1353" s="49" t="s">
        <v>494</v>
      </c>
      <c r="C1353" s="49">
        <v>252</v>
      </c>
      <c r="D1353" s="49">
        <v>1.2062650173902512E-2</v>
      </c>
      <c r="E1353" s="49">
        <v>0.16219469904899597</v>
      </c>
      <c r="F1353" s="49">
        <v>8.7382678985595703</v>
      </c>
      <c r="G1353" s="49">
        <v>91.261734008789063</v>
      </c>
    </row>
    <row r="1354" spans="1:7">
      <c r="A1354" t="str">
        <f t="shared" si="22"/>
        <v>L1.5253</v>
      </c>
      <c r="B1354" s="49" t="s">
        <v>494</v>
      </c>
      <c r="C1354" s="49">
        <v>253</v>
      </c>
      <c r="D1354" s="49">
        <v>1.130794920027256E-2</v>
      </c>
      <c r="E1354" s="49">
        <v>0.15013204514980316</v>
      </c>
      <c r="F1354" s="49">
        <v>8.5642242431640625</v>
      </c>
      <c r="G1354" s="49">
        <v>91.435775756835938</v>
      </c>
    </row>
    <row r="1355" spans="1:7">
      <c r="A1355" t="str">
        <f t="shared" si="22"/>
        <v>L1.5254</v>
      </c>
      <c r="B1355" s="49" t="s">
        <v>494</v>
      </c>
      <c r="C1355" s="49">
        <v>254</v>
      </c>
      <c r="D1355" s="49">
        <v>1.0589800775051117E-2</v>
      </c>
      <c r="E1355" s="49">
        <v>0.13882410526275635</v>
      </c>
      <c r="F1355" s="49">
        <v>8.3906240463256836</v>
      </c>
      <c r="G1355" s="49">
        <v>91.609375</v>
      </c>
    </row>
    <row r="1356" spans="1:7">
      <c r="A1356" t="str">
        <f t="shared" si="22"/>
        <v>L1.5255</v>
      </c>
      <c r="B1356" s="49" t="s">
        <v>494</v>
      </c>
      <c r="C1356" s="49">
        <v>255</v>
      </c>
      <c r="D1356" s="49">
        <v>9.9079497158527374E-3</v>
      </c>
      <c r="E1356" s="49">
        <v>0.12823429703712463</v>
      </c>
      <c r="F1356" s="49">
        <v>8.2174673080444336</v>
      </c>
      <c r="G1356" s="49">
        <v>91.78253173828125</v>
      </c>
    </row>
    <row r="1357" spans="1:7">
      <c r="A1357" t="str">
        <f t="shared" si="22"/>
        <v>L1.5256</v>
      </c>
      <c r="B1357" s="49" t="s">
        <v>494</v>
      </c>
      <c r="C1357" s="49">
        <v>256</v>
      </c>
      <c r="D1357" s="49">
        <v>9.2621501535177231E-3</v>
      </c>
      <c r="E1357" s="49">
        <v>0.11832635104656219</v>
      </c>
      <c r="F1357" s="49">
        <v>8.0447511672973633</v>
      </c>
      <c r="G1357" s="49">
        <v>91.955245971679688</v>
      </c>
    </row>
    <row r="1358" spans="1:7">
      <c r="A1358" t="str">
        <f t="shared" si="22"/>
        <v>L1.5257</v>
      </c>
      <c r="B1358" s="49" t="s">
        <v>494</v>
      </c>
      <c r="C1358" s="49">
        <v>257</v>
      </c>
      <c r="D1358" s="49">
        <v>8.6486507207155228E-3</v>
      </c>
      <c r="E1358" s="49">
        <v>0.10906419903039932</v>
      </c>
      <c r="F1358" s="49">
        <v>7.8724737167358398</v>
      </c>
      <c r="G1358" s="49">
        <v>92.127525329589844</v>
      </c>
    </row>
    <row r="1359" spans="1:7">
      <c r="A1359" t="str">
        <f t="shared" si="22"/>
        <v>L1.5258</v>
      </c>
      <c r="B1359" s="49" t="s">
        <v>494</v>
      </c>
      <c r="C1359" s="49">
        <v>258</v>
      </c>
      <c r="D1359" s="49">
        <v>8.068649098277092E-3</v>
      </c>
      <c r="E1359" s="49">
        <v>0.10041555017232895</v>
      </c>
      <c r="F1359" s="49">
        <v>7.7006330490112305</v>
      </c>
      <c r="G1359" s="49">
        <v>92.299369812011719</v>
      </c>
    </row>
    <row r="1360" spans="1:7">
      <c r="A1360" t="str">
        <f t="shared" si="22"/>
        <v>L1.5259</v>
      </c>
      <c r="B1360" s="49" t="s">
        <v>494</v>
      </c>
      <c r="C1360" s="49">
        <v>259</v>
      </c>
      <c r="D1360" s="49">
        <v>7.5204805471003056E-3</v>
      </c>
      <c r="E1360" s="49">
        <v>9.2346899211406708E-2</v>
      </c>
      <c r="F1360" s="49">
        <v>7.5292291641235352</v>
      </c>
      <c r="G1360" s="49">
        <v>92.470771789550781</v>
      </c>
    </row>
    <row r="1361" spans="1:7">
      <c r="A1361" t="str">
        <f t="shared" si="22"/>
        <v>L1.5260</v>
      </c>
      <c r="B1361" s="49" t="s">
        <v>494</v>
      </c>
      <c r="C1361" s="49">
        <v>260</v>
      </c>
      <c r="D1361" s="49">
        <v>7.0013548247516155E-3</v>
      </c>
      <c r="E1361" s="49">
        <v>8.482641726732254E-2</v>
      </c>
      <c r="F1361" s="49">
        <v>7.3582601547241211</v>
      </c>
      <c r="G1361" s="49">
        <v>92.641738891601563</v>
      </c>
    </row>
    <row r="1362" spans="1:7">
      <c r="A1362" t="str">
        <f t="shared" si="22"/>
        <v>L1.5261</v>
      </c>
      <c r="B1362" s="49" t="s">
        <v>494</v>
      </c>
      <c r="C1362" s="49">
        <v>261</v>
      </c>
      <c r="D1362" s="49">
        <v>6.5120942890644073E-3</v>
      </c>
      <c r="E1362" s="49">
        <v>7.7825061976909637E-2</v>
      </c>
      <c r="F1362" s="49">
        <v>7.1877250671386719</v>
      </c>
      <c r="G1362" s="49">
        <v>92.812278747558594</v>
      </c>
    </row>
    <row r="1363" spans="1:7">
      <c r="A1363" t="str">
        <f t="shared" si="22"/>
        <v>L1.5262</v>
      </c>
      <c r="B1363" s="49" t="s">
        <v>494</v>
      </c>
      <c r="C1363" s="49">
        <v>262</v>
      </c>
      <c r="D1363" s="49">
        <v>6.0509904287755489E-3</v>
      </c>
      <c r="E1363" s="49">
        <v>7.1312971413135529E-2</v>
      </c>
      <c r="F1363" s="49">
        <v>7.0176253318786621</v>
      </c>
      <c r="G1363" s="49">
        <v>92.982376098632813</v>
      </c>
    </row>
    <row r="1364" spans="1:7">
      <c r="A1364" t="str">
        <f t="shared" si="22"/>
        <v>L1.5263</v>
      </c>
      <c r="B1364" s="49" t="s">
        <v>494</v>
      </c>
      <c r="C1364" s="49">
        <v>263</v>
      </c>
      <c r="D1364" s="49">
        <v>5.6158700026571751E-3</v>
      </c>
      <c r="E1364" s="49">
        <v>6.5261982381343842E-2</v>
      </c>
      <c r="F1364" s="49">
        <v>6.847963809967041</v>
      </c>
      <c r="G1364" s="49">
        <v>93.15203857421875</v>
      </c>
    </row>
    <row r="1365" spans="1:7">
      <c r="A1365" t="str">
        <f t="shared" si="22"/>
        <v>L1.5264</v>
      </c>
      <c r="B1365" s="49" t="s">
        <v>494</v>
      </c>
      <c r="C1365" s="49">
        <v>264</v>
      </c>
      <c r="D1365" s="49">
        <v>5.2065551280975342E-3</v>
      </c>
      <c r="E1365" s="49">
        <v>5.9646110981702805E-2</v>
      </c>
      <c r="F1365" s="49">
        <v>6.678741455078125</v>
      </c>
      <c r="G1365" s="49">
        <v>93.321258544921875</v>
      </c>
    </row>
    <row r="1366" spans="1:7">
      <c r="A1366" t="str">
        <f t="shared" si="22"/>
        <v>L1.5265</v>
      </c>
      <c r="B1366" s="49" t="s">
        <v>494</v>
      </c>
      <c r="C1366" s="49">
        <v>265</v>
      </c>
      <c r="D1366" s="49">
        <v>4.8225149512290955E-3</v>
      </c>
      <c r="E1366" s="49">
        <v>5.443955585360527E-2</v>
      </c>
      <c r="F1366" s="49">
        <v>6.5099635124206543</v>
      </c>
      <c r="G1366" s="49">
        <v>93.490036010742188</v>
      </c>
    </row>
    <row r="1367" spans="1:7">
      <c r="A1367" t="str">
        <f t="shared" si="22"/>
        <v>L1.5266</v>
      </c>
      <c r="B1367" s="49" t="s">
        <v>494</v>
      </c>
      <c r="C1367" s="49">
        <v>266</v>
      </c>
      <c r="D1367" s="49">
        <v>4.4611552730202675E-3</v>
      </c>
      <c r="E1367" s="49">
        <v>4.9617040902376175E-2</v>
      </c>
      <c r="F1367" s="49">
        <v>6.3416318893432617</v>
      </c>
      <c r="G1367" s="49">
        <v>93.658370971679688</v>
      </c>
    </row>
    <row r="1368" spans="1:7">
      <c r="A1368" t="str">
        <f t="shared" si="22"/>
        <v>L1.5267</v>
      </c>
      <c r="B1368" s="49" t="s">
        <v>494</v>
      </c>
      <c r="C1368" s="49">
        <v>267</v>
      </c>
      <c r="D1368" s="49">
        <v>4.1223899461328983E-3</v>
      </c>
      <c r="E1368" s="49">
        <v>4.5155886560678482E-2</v>
      </c>
      <c r="F1368" s="49">
        <v>6.1737551689147949</v>
      </c>
      <c r="G1368" s="49">
        <v>93.826248168945313</v>
      </c>
    </row>
    <row r="1369" spans="1:7">
      <c r="A1369" t="str">
        <f t="shared" si="22"/>
        <v>L1.5268</v>
      </c>
      <c r="B1369" s="49" t="s">
        <v>494</v>
      </c>
      <c r="C1369" s="49">
        <v>268</v>
      </c>
      <c r="D1369" s="49">
        <v>3.8048168644309044E-3</v>
      </c>
      <c r="E1369" s="49">
        <v>4.1033495217561722E-2</v>
      </c>
      <c r="F1369" s="49">
        <v>6.0063400268554688</v>
      </c>
      <c r="G1369" s="49">
        <v>93.993659973144531</v>
      </c>
    </row>
    <row r="1370" spans="1:7">
      <c r="A1370" t="str">
        <f t="shared" si="22"/>
        <v>L1.5269</v>
      </c>
      <c r="B1370" s="49" t="s">
        <v>494</v>
      </c>
      <c r="C1370" s="49">
        <v>269</v>
      </c>
      <c r="D1370" s="49">
        <v>3.5075806081295013E-3</v>
      </c>
      <c r="E1370" s="49">
        <v>3.7228677421808243E-2</v>
      </c>
      <c r="F1370" s="49">
        <v>5.8393974304199219</v>
      </c>
      <c r="G1370" s="49">
        <v>94.160598754882813</v>
      </c>
    </row>
    <row r="1371" spans="1:7">
      <c r="A1371" t="str">
        <f t="shared" si="22"/>
        <v>L1.5270</v>
      </c>
      <c r="B1371" s="49" t="s">
        <v>494</v>
      </c>
      <c r="C1371" s="49">
        <v>270</v>
      </c>
      <c r="D1371" s="49">
        <v>3.2295393757522106E-3</v>
      </c>
      <c r="E1371" s="49">
        <v>3.3721096813678741E-2</v>
      </c>
      <c r="F1371" s="49">
        <v>5.6729412078857422</v>
      </c>
      <c r="G1371" s="49">
        <v>94.327056884765625</v>
      </c>
    </row>
    <row r="1372" spans="1:7">
      <c r="A1372" t="str">
        <f t="shared" si="22"/>
        <v>L1.5271</v>
      </c>
      <c r="B1372" s="49" t="s">
        <v>494</v>
      </c>
      <c r="C1372" s="49">
        <v>271</v>
      </c>
      <c r="D1372" s="49">
        <v>2.9697779100388288E-3</v>
      </c>
      <c r="E1372" s="49">
        <v>3.0491558834910393E-2</v>
      </c>
      <c r="F1372" s="49">
        <v>5.506986141204834</v>
      </c>
      <c r="G1372" s="49">
        <v>94.493011474609375</v>
      </c>
    </row>
    <row r="1373" spans="1:7">
      <c r="A1373" t="str">
        <f t="shared" si="22"/>
        <v>L1.5272</v>
      </c>
      <c r="B1373" s="49" t="s">
        <v>494</v>
      </c>
      <c r="C1373" s="49">
        <v>272</v>
      </c>
      <c r="D1373" s="49">
        <v>2.7272491715848446E-3</v>
      </c>
      <c r="E1373" s="49">
        <v>2.7521779760718346E-2</v>
      </c>
      <c r="F1373" s="49">
        <v>5.3415536880493164</v>
      </c>
      <c r="G1373" s="49">
        <v>94.658447265625</v>
      </c>
    </row>
    <row r="1374" spans="1:7">
      <c r="A1374" t="str">
        <f t="shared" si="22"/>
        <v>L1.5273</v>
      </c>
      <c r="B1374" s="49" t="s">
        <v>494</v>
      </c>
      <c r="C1374" s="49">
        <v>273</v>
      </c>
      <c r="D1374" s="49">
        <v>2.5011638645082712E-3</v>
      </c>
      <c r="E1374" s="49">
        <v>2.4794530123472214E-2</v>
      </c>
      <c r="F1374" s="49">
        <v>5.1766681671142578</v>
      </c>
      <c r="G1374" s="49">
        <v>94.823333740234375</v>
      </c>
    </row>
    <row r="1375" spans="1:7">
      <c r="A1375" t="str">
        <f t="shared" si="22"/>
        <v>L1.5274</v>
      </c>
      <c r="B1375" s="49" t="s">
        <v>494</v>
      </c>
      <c r="C1375" s="49">
        <v>274</v>
      </c>
      <c r="D1375" s="49">
        <v>2.2904612123966217E-3</v>
      </c>
      <c r="E1375" s="49">
        <v>2.2293366491794586E-2</v>
      </c>
      <c r="F1375" s="49">
        <v>5.012366771697998</v>
      </c>
      <c r="G1375" s="49">
        <v>94.987632751464844</v>
      </c>
    </row>
    <row r="1376" spans="1:7">
      <c r="A1376" t="str">
        <f t="shared" si="22"/>
        <v>L1.5275</v>
      </c>
      <c r="B1376" s="49" t="s">
        <v>494</v>
      </c>
      <c r="C1376" s="49">
        <v>275</v>
      </c>
      <c r="D1376" s="49">
        <v>2.094341441988945E-3</v>
      </c>
      <c r="E1376" s="49">
        <v>2.0002905279397964E-2</v>
      </c>
      <c r="F1376" s="49">
        <v>4.848717212677002</v>
      </c>
      <c r="G1376" s="49">
        <v>95.151283264160156</v>
      </c>
    </row>
    <row r="1377" spans="1:7">
      <c r="A1377" t="str">
        <f t="shared" si="22"/>
        <v>L1.5276</v>
      </c>
      <c r="B1377" s="49" t="s">
        <v>494</v>
      </c>
      <c r="C1377" s="49">
        <v>276</v>
      </c>
      <c r="D1377" s="49">
        <v>1.9120278302580118E-3</v>
      </c>
      <c r="E1377" s="49">
        <v>1.7908563837409019E-2</v>
      </c>
      <c r="F1377" s="49">
        <v>4.6857924461364746</v>
      </c>
      <c r="G1377" s="49">
        <v>95.314208984375</v>
      </c>
    </row>
    <row r="1378" spans="1:7">
      <c r="A1378" t="str">
        <f t="shared" si="22"/>
        <v>L1.5277</v>
      </c>
      <c r="B1378" s="49" t="s">
        <v>494</v>
      </c>
      <c r="C1378" s="49">
        <v>277</v>
      </c>
      <c r="D1378" s="49">
        <v>1.742570661008358E-3</v>
      </c>
      <c r="E1378" s="49">
        <v>1.5996536239981651E-2</v>
      </c>
      <c r="F1378" s="49">
        <v>4.5236859321594238</v>
      </c>
      <c r="G1378" s="49">
        <v>95.476310729980469</v>
      </c>
    </row>
    <row r="1379" spans="1:7">
      <c r="A1379" t="str">
        <f t="shared" si="22"/>
        <v>L1.5278</v>
      </c>
      <c r="B1379" s="49" t="s">
        <v>494</v>
      </c>
      <c r="C1379" s="49">
        <v>278</v>
      </c>
      <c r="D1379" s="49">
        <v>1.5853040385991335E-3</v>
      </c>
      <c r="E1379" s="49">
        <v>1.4253965578973293E-2</v>
      </c>
      <c r="F1379" s="49">
        <v>4.3625411987304688</v>
      </c>
      <c r="G1379" s="49">
        <v>95.637458801269531</v>
      </c>
    </row>
    <row r="1380" spans="1:7">
      <c r="A1380" t="str">
        <f t="shared" si="22"/>
        <v>L1.5279</v>
      </c>
      <c r="B1380" s="49" t="s">
        <v>494</v>
      </c>
      <c r="C1380" s="49">
        <v>279</v>
      </c>
      <c r="D1380" s="49">
        <v>1.4395416947081685E-3</v>
      </c>
      <c r="E1380" s="49">
        <v>1.2668661773204803E-2</v>
      </c>
      <c r="F1380" s="49">
        <v>4.2025632858276367</v>
      </c>
      <c r="G1380" s="49">
        <v>95.797439575195313</v>
      </c>
    </row>
    <row r="1381" spans="1:7">
      <c r="A1381" t="str">
        <f t="shared" si="22"/>
        <v>L1.5280</v>
      </c>
      <c r="B1381" s="49" t="s">
        <v>494</v>
      </c>
      <c r="C1381" s="49">
        <v>280</v>
      </c>
      <c r="D1381" s="49">
        <v>1.3043807120993733E-3</v>
      </c>
      <c r="E1381" s="49">
        <v>1.1229120194911957E-2</v>
      </c>
      <c r="F1381" s="49">
        <v>4.044060230255127</v>
      </c>
      <c r="G1381" s="49">
        <v>95.955940246582031</v>
      </c>
    </row>
    <row r="1382" spans="1:7">
      <c r="A1382" t="str">
        <f t="shared" si="22"/>
        <v>L1.5281</v>
      </c>
      <c r="B1382" s="49" t="s">
        <v>494</v>
      </c>
      <c r="C1382" s="49">
        <v>281</v>
      </c>
      <c r="D1382" s="49">
        <v>1.1794007150456309E-3</v>
      </c>
      <c r="E1382" s="49">
        <v>9.9247395992279053E-3</v>
      </c>
      <c r="F1382" s="49">
        <v>3.8874924182891846</v>
      </c>
      <c r="G1382" s="49">
        <v>96.112510681152344</v>
      </c>
    </row>
    <row r="1383" spans="1:7">
      <c r="A1383" t="str">
        <f t="shared" si="22"/>
        <v>L1.5282</v>
      </c>
      <c r="B1383" s="49" t="s">
        <v>494</v>
      </c>
      <c r="C1383" s="49">
        <v>282</v>
      </c>
      <c r="D1383" s="49">
        <v>5.6381488684564829E-4</v>
      </c>
      <c r="E1383" s="49">
        <v>8.7453387677669525E-3</v>
      </c>
      <c r="F1383" s="49">
        <v>3.7335529327392578</v>
      </c>
      <c r="G1383" s="49">
        <v>96.266448974609375</v>
      </c>
    </row>
    <row r="1384" spans="1:7">
      <c r="A1384" t="str">
        <f t="shared" si="22"/>
        <v>L1.5283</v>
      </c>
      <c r="B1384" s="49" t="s">
        <v>494</v>
      </c>
      <c r="C1384" s="49">
        <v>283</v>
      </c>
      <c r="D1384" s="49">
        <v>1.4571698848158121E-3</v>
      </c>
      <c r="E1384" s="49">
        <v>8.1815244629979134E-3</v>
      </c>
      <c r="F1384" s="49">
        <v>3.583167552947998</v>
      </c>
      <c r="G1384" s="49">
        <v>96.416831970214844</v>
      </c>
    </row>
    <row r="1385" spans="1:7">
      <c r="A1385" t="str">
        <f t="shared" si="22"/>
        <v>L1.5284</v>
      </c>
      <c r="B1385" s="49" t="s">
        <v>494</v>
      </c>
      <c r="C1385" s="49">
        <v>284</v>
      </c>
      <c r="D1385" s="49">
        <v>8.5879629477858543E-4</v>
      </c>
      <c r="E1385" s="49">
        <v>6.7243538796901703E-3</v>
      </c>
      <c r="F1385" s="49">
        <v>3.4366800785064697</v>
      </c>
      <c r="G1385" s="49">
        <v>96.563316345214844</v>
      </c>
    </row>
    <row r="1386" spans="1:7">
      <c r="A1386" t="str">
        <f t="shared" si="22"/>
        <v>L1.5285</v>
      </c>
      <c r="B1386" s="49" t="s">
        <v>494</v>
      </c>
      <c r="C1386" s="49">
        <v>285</v>
      </c>
      <c r="D1386" s="49">
        <v>7.6825771247968078E-4</v>
      </c>
      <c r="E1386" s="49">
        <v>5.8655575849115849E-3</v>
      </c>
      <c r="F1386" s="49">
        <v>3.2870030403137207</v>
      </c>
      <c r="G1386" s="49">
        <v>96.712997436523438</v>
      </c>
    </row>
    <row r="1387" spans="1:7">
      <c r="A1387" t="str">
        <f t="shared" si="22"/>
        <v>L1.5286</v>
      </c>
      <c r="B1387" s="49" t="s">
        <v>494</v>
      </c>
      <c r="C1387" s="49">
        <v>286</v>
      </c>
      <c r="D1387" s="49">
        <v>5.0973002798855305E-3</v>
      </c>
      <c r="E1387" s="49">
        <v>5.0973002798855305E-3</v>
      </c>
      <c r="F1387" s="49">
        <v>3.2028615474700928</v>
      </c>
      <c r="G1387" s="49">
        <v>96.797142028808594</v>
      </c>
    </row>
    <row r="1388" spans="1:7">
      <c r="A1388" t="str">
        <f t="shared" si="22"/>
        <v>L1.5287</v>
      </c>
      <c r="B1388" s="49" t="s">
        <v>494</v>
      </c>
      <c r="C1388" s="49">
        <v>287</v>
      </c>
      <c r="D1388" s="49">
        <v>0</v>
      </c>
      <c r="E1388" s="49">
        <v>0</v>
      </c>
      <c r="F1388" s="49">
        <v>0</v>
      </c>
      <c r="G1388" s="49">
        <v>100</v>
      </c>
    </row>
    <row r="1389" spans="1:7">
      <c r="A1389" t="str">
        <f t="shared" si="22"/>
        <v>L2.0000</v>
      </c>
      <c r="B1389" s="49" t="s">
        <v>495</v>
      </c>
      <c r="C1389" s="49">
        <v>0</v>
      </c>
      <c r="D1389" s="49">
        <v>1.9259999680798501E-4</v>
      </c>
      <c r="E1389" s="49">
        <v>100</v>
      </c>
      <c r="F1389" s="49">
        <v>100</v>
      </c>
      <c r="G1389" s="49">
        <v>0</v>
      </c>
    </row>
    <row r="1390" spans="1:7">
      <c r="A1390" t="str">
        <f t="shared" si="22"/>
        <v>L2.0001</v>
      </c>
      <c r="B1390" s="49" t="s">
        <v>495</v>
      </c>
      <c r="C1390" s="49">
        <v>1</v>
      </c>
      <c r="D1390" s="49">
        <v>9.1649999376386404E-4</v>
      </c>
      <c r="E1390" s="49">
        <v>99.999809265136719</v>
      </c>
      <c r="F1390" s="49">
        <v>99.000404357910156</v>
      </c>
      <c r="G1390" s="49">
        <v>0.99959659576416016</v>
      </c>
    </row>
    <row r="1391" spans="1:7">
      <c r="A1391" t="str">
        <f t="shared" si="22"/>
        <v>L2.0002</v>
      </c>
      <c r="B1391" s="49" t="s">
        <v>495</v>
      </c>
      <c r="C1391" s="49">
        <v>2</v>
      </c>
      <c r="D1391" s="49">
        <v>2.3117000237107277E-3</v>
      </c>
      <c r="E1391" s="49">
        <v>99.998893737792969</v>
      </c>
      <c r="F1391" s="49">
        <v>98.001304626464844</v>
      </c>
      <c r="G1391" s="49">
        <v>1.9986944198608398</v>
      </c>
    </row>
    <row r="1392" spans="1:7">
      <c r="A1392" t="str">
        <f t="shared" si="22"/>
        <v>L2.0003</v>
      </c>
      <c r="B1392" s="49" t="s">
        <v>495</v>
      </c>
      <c r="C1392" s="49">
        <v>3</v>
      </c>
      <c r="D1392" s="49">
        <v>4.3668998405337334E-3</v>
      </c>
      <c r="E1392" s="49">
        <v>99.99658203125</v>
      </c>
      <c r="F1392" s="49">
        <v>97.003555297851563</v>
      </c>
      <c r="G1392" s="49">
        <v>2.9964408874511719</v>
      </c>
    </row>
    <row r="1393" spans="1:7">
      <c r="A1393" t="str">
        <f t="shared" si="22"/>
        <v>L2.0004</v>
      </c>
      <c r="B1393" s="49" t="s">
        <v>495</v>
      </c>
      <c r="C1393" s="49">
        <v>4</v>
      </c>
      <c r="D1393" s="49">
        <v>7.0543000474572182E-3</v>
      </c>
      <c r="E1393" s="49">
        <v>99.992210388183594</v>
      </c>
      <c r="F1393" s="49">
        <v>96.007774353027344</v>
      </c>
      <c r="G1393" s="49">
        <v>3.9922256469726563</v>
      </c>
    </row>
    <row r="1394" spans="1:7">
      <c r="A1394" t="str">
        <f t="shared" si="22"/>
        <v>L2.0005</v>
      </c>
      <c r="B1394" s="49" t="s">
        <v>495</v>
      </c>
      <c r="C1394" s="49">
        <v>5</v>
      </c>
      <c r="D1394" s="49">
        <v>1.0346399620175362E-2</v>
      </c>
      <c r="E1394" s="49">
        <v>99.985160827636719</v>
      </c>
      <c r="F1394" s="49">
        <v>95.014511108398438</v>
      </c>
      <c r="G1394" s="49">
        <v>4.9854879379272461</v>
      </c>
    </row>
    <row r="1395" spans="1:7">
      <c r="A1395" t="str">
        <f t="shared" si="22"/>
        <v>L2.0006</v>
      </c>
      <c r="B1395" s="49" t="s">
        <v>495</v>
      </c>
      <c r="C1395" s="49">
        <v>6</v>
      </c>
      <c r="D1395" s="49">
        <v>1.4213600195944309E-2</v>
      </c>
      <c r="E1395" s="49">
        <v>99.974815368652344</v>
      </c>
      <c r="F1395" s="49">
        <v>94.0242919921875</v>
      </c>
      <c r="G1395" s="49">
        <v>5.9757061004638672</v>
      </c>
    </row>
    <row r="1396" spans="1:7">
      <c r="A1396" t="str">
        <f t="shared" si="22"/>
        <v>L2.0007</v>
      </c>
      <c r="B1396" s="49" t="s">
        <v>495</v>
      </c>
      <c r="C1396" s="49">
        <v>7</v>
      </c>
      <c r="D1396" s="49">
        <v>1.8629999831318855E-2</v>
      </c>
      <c r="E1396" s="49">
        <v>99.960601806640625</v>
      </c>
      <c r="F1396" s="49">
        <v>93.037590026855469</v>
      </c>
      <c r="G1396" s="49">
        <v>6.9624080657958984</v>
      </c>
    </row>
    <row r="1397" spans="1:7">
      <c r="A1397" t="str">
        <f t="shared" si="22"/>
        <v>L2.0008</v>
      </c>
      <c r="B1397" s="49" t="s">
        <v>495</v>
      </c>
      <c r="C1397" s="49">
        <v>8</v>
      </c>
      <c r="D1397" s="49">
        <v>2.3569099605083466E-2</v>
      </c>
      <c r="E1397" s="49">
        <v>99.941970825195313</v>
      </c>
      <c r="F1397" s="49">
        <v>92.054840087890625</v>
      </c>
      <c r="G1397" s="49">
        <v>7.9451580047607422</v>
      </c>
    </row>
    <row r="1398" spans="1:7">
      <c r="A1398" t="str">
        <f t="shared" si="22"/>
        <v>L2.0009</v>
      </c>
      <c r="B1398" s="49" t="s">
        <v>495</v>
      </c>
      <c r="C1398" s="49">
        <v>9</v>
      </c>
      <c r="D1398" s="49">
        <v>2.9001299291849136E-2</v>
      </c>
      <c r="E1398" s="49">
        <v>99.91839599609375</v>
      </c>
      <c r="F1398" s="49">
        <v>91.076438903808594</v>
      </c>
      <c r="G1398" s="49">
        <v>8.9235620498657227</v>
      </c>
    </row>
    <row r="1399" spans="1:7">
      <c r="A1399" t="str">
        <f t="shared" si="22"/>
        <v>L2.0010</v>
      </c>
      <c r="B1399" s="49" t="s">
        <v>495</v>
      </c>
      <c r="C1399" s="49">
        <v>10</v>
      </c>
      <c r="D1399" s="49">
        <v>3.4904498606920242E-2</v>
      </c>
      <c r="E1399" s="49">
        <v>99.889396667480469</v>
      </c>
      <c r="F1399" s="49">
        <v>90.102714538574219</v>
      </c>
      <c r="G1399" s="49">
        <v>9.8972854614257813</v>
      </c>
    </row>
    <row r="1400" spans="1:7">
      <c r="A1400" t="str">
        <f t="shared" si="22"/>
        <v>L2.0011</v>
      </c>
      <c r="B1400" s="49" t="s">
        <v>495</v>
      </c>
      <c r="C1400" s="49">
        <v>11</v>
      </c>
      <c r="D1400" s="49">
        <v>4.1252098977565765E-2</v>
      </c>
      <c r="E1400" s="49">
        <v>99.8544921875</v>
      </c>
      <c r="F1400" s="49">
        <v>89.134056091308594</v>
      </c>
      <c r="G1400" s="49">
        <v>10.86594295501709</v>
      </c>
    </row>
    <row r="1401" spans="1:7">
      <c r="A1401" t="str">
        <f t="shared" si="22"/>
        <v>L2.0012</v>
      </c>
      <c r="B1401" s="49" t="s">
        <v>495</v>
      </c>
      <c r="C1401" s="49">
        <v>12</v>
      </c>
      <c r="D1401" s="49">
        <v>4.8019401729106903E-2</v>
      </c>
      <c r="E1401" s="49">
        <v>99.813240051269531</v>
      </c>
      <c r="F1401" s="49">
        <v>88.170684814453125</v>
      </c>
      <c r="G1401" s="49">
        <v>11.829312324523926</v>
      </c>
    </row>
    <row r="1402" spans="1:7">
      <c r="A1402" t="str">
        <f t="shared" si="22"/>
        <v>L2.0013</v>
      </c>
      <c r="B1402" s="49" t="s">
        <v>495</v>
      </c>
      <c r="C1402" s="49">
        <v>13</v>
      </c>
      <c r="D1402" s="49">
        <v>5.5180501192808151E-2</v>
      </c>
      <c r="E1402" s="49">
        <v>99.765220642089844</v>
      </c>
      <c r="F1402" s="49">
        <v>87.212882995605469</v>
      </c>
      <c r="G1402" s="49">
        <v>12.787114143371582</v>
      </c>
    </row>
    <row r="1403" spans="1:7">
      <c r="A1403" t="str">
        <f t="shared" si="22"/>
        <v>L2.0014</v>
      </c>
      <c r="B1403" s="49" t="s">
        <v>495</v>
      </c>
      <c r="C1403" s="49">
        <v>14</v>
      </c>
      <c r="D1403" s="49">
        <v>6.2714599072933197E-2</v>
      </c>
      <c r="E1403" s="49">
        <v>99.710044860839844</v>
      </c>
      <c r="F1403" s="49">
        <v>86.260871887207031</v>
      </c>
      <c r="G1403" s="49">
        <v>13.739126205444336</v>
      </c>
    </row>
    <row r="1404" spans="1:7">
      <c r="A1404" t="str">
        <f t="shared" si="22"/>
        <v>L2.0015</v>
      </c>
      <c r="B1404" s="49" t="s">
        <v>495</v>
      </c>
      <c r="C1404" s="49">
        <v>15</v>
      </c>
      <c r="D1404" s="49">
        <v>7.0598602294921875E-2</v>
      </c>
      <c r="E1404" s="49">
        <v>99.647323608398438</v>
      </c>
      <c r="F1404" s="49">
        <v>85.314849853515625</v>
      </c>
      <c r="G1404" s="49">
        <v>14.685150146484375</v>
      </c>
    </row>
    <row r="1405" spans="1:7">
      <c r="A1405" t="str">
        <f t="shared" si="22"/>
        <v>L2.0016</v>
      </c>
      <c r="B1405" s="49" t="s">
        <v>495</v>
      </c>
      <c r="C1405" s="49">
        <v>16</v>
      </c>
      <c r="D1405" s="49">
        <v>7.8807897865772247E-2</v>
      </c>
      <c r="E1405" s="49">
        <v>99.576728820800781</v>
      </c>
      <c r="F1405" s="49">
        <v>84.374984741210938</v>
      </c>
      <c r="G1405" s="49">
        <v>15.625018119812012</v>
      </c>
    </row>
    <row r="1406" spans="1:7">
      <c r="A1406" t="str">
        <f t="shared" si="22"/>
        <v>L2.0017</v>
      </c>
      <c r="B1406" s="49" t="s">
        <v>495</v>
      </c>
      <c r="C1406" s="49">
        <v>17</v>
      </c>
      <c r="D1406" s="49">
        <v>8.732219785451889E-2</v>
      </c>
      <c r="E1406" s="49">
        <v>99.497917175292969</v>
      </c>
      <c r="F1406" s="49">
        <v>83.441413879394531</v>
      </c>
      <c r="G1406" s="49">
        <v>16.558586120605469</v>
      </c>
    </row>
    <row r="1407" spans="1:7">
      <c r="A1407" t="str">
        <f t="shared" si="22"/>
        <v>L2.0018</v>
      </c>
      <c r="B1407" s="49" t="s">
        <v>495</v>
      </c>
      <c r="C1407" s="49">
        <v>18</v>
      </c>
      <c r="D1407" s="49">
        <v>9.6116997301578522E-2</v>
      </c>
      <c r="E1407" s="49">
        <v>99.410598754882813</v>
      </c>
      <c r="F1407" s="49">
        <v>82.514274597167969</v>
      </c>
      <c r="G1407" s="49">
        <v>17.485729217529297</v>
      </c>
    </row>
    <row r="1408" spans="1:7">
      <c r="A1408" t="str">
        <f t="shared" si="22"/>
        <v>L2.0019</v>
      </c>
      <c r="B1408" s="49" t="s">
        <v>495</v>
      </c>
      <c r="C1408" s="49">
        <v>19</v>
      </c>
      <c r="D1408" s="49">
        <v>0.10517500340938568</v>
      </c>
      <c r="E1408" s="49">
        <v>99.314483642578125</v>
      </c>
      <c r="F1408" s="49">
        <v>81.593643188476563</v>
      </c>
      <c r="G1408" s="49">
        <v>18.406354904174805</v>
      </c>
    </row>
    <row r="1409" spans="1:7">
      <c r="A1409" t="str">
        <f t="shared" si="22"/>
        <v>L2.0020</v>
      </c>
      <c r="B1409" s="49" t="s">
        <v>495</v>
      </c>
      <c r="C1409" s="49">
        <v>20</v>
      </c>
      <c r="D1409" s="49">
        <v>0.11447619646787643</v>
      </c>
      <c r="E1409" s="49">
        <v>99.209304809570313</v>
      </c>
      <c r="F1409" s="49">
        <v>80.679611206054688</v>
      </c>
      <c r="G1409" s="49">
        <v>19.320384979248047</v>
      </c>
    </row>
    <row r="1410" spans="1:7">
      <c r="A1410" t="str">
        <f t="shared" si="22"/>
        <v>L2.0021</v>
      </c>
      <c r="B1410" s="49" t="s">
        <v>495</v>
      </c>
      <c r="C1410" s="49">
        <v>21</v>
      </c>
      <c r="D1410" s="49">
        <v>0.123996801674366</v>
      </c>
      <c r="E1410" s="49">
        <v>99.094833374023438</v>
      </c>
      <c r="F1410" s="49">
        <v>79.772239685058594</v>
      </c>
      <c r="G1410" s="49">
        <v>20.227762222290039</v>
      </c>
    </row>
    <row r="1411" spans="1:7">
      <c r="A1411" t="str">
        <f t="shared" ref="A1411:A1474" si="23">CONCATENATE(B1411,IF(C1411&lt;10,CONCATENATE("00",C1411),IF(C1411&lt;100,CONCATENATE("0",C1411),C1411)))</f>
        <v>L2.0022</v>
      </c>
      <c r="B1411" s="49" t="s">
        <v>495</v>
      </c>
      <c r="C1411" s="49">
        <v>22</v>
      </c>
      <c r="D1411" s="49">
        <v>0.13372130692005157</v>
      </c>
      <c r="E1411" s="49">
        <v>98.970832824707031</v>
      </c>
      <c r="F1411" s="49">
        <v>78.871559143066406</v>
      </c>
      <c r="G1411" s="49">
        <v>21.128442764282227</v>
      </c>
    </row>
    <row r="1412" spans="1:7">
      <c r="A1412" t="str">
        <f t="shared" si="23"/>
        <v>L2.0023</v>
      </c>
      <c r="B1412" s="49" t="s">
        <v>495</v>
      </c>
      <c r="C1412" s="49">
        <v>23</v>
      </c>
      <c r="D1412" s="49">
        <v>0.14363199472427368</v>
      </c>
      <c r="E1412" s="49">
        <v>98.837112426757813</v>
      </c>
      <c r="F1412" s="49">
        <v>77.977592468261719</v>
      </c>
      <c r="G1412" s="49">
        <v>22.022411346435547</v>
      </c>
    </row>
    <row r="1413" spans="1:7">
      <c r="A1413" t="str">
        <f t="shared" si="23"/>
        <v>L2.0024</v>
      </c>
      <c r="B1413" s="49" t="s">
        <v>495</v>
      </c>
      <c r="C1413" s="49">
        <v>24</v>
      </c>
      <c r="D1413" s="49">
        <v>0.15370459854602814</v>
      </c>
      <c r="E1413" s="49">
        <v>98.6934814453125</v>
      </c>
      <c r="F1413" s="49">
        <v>77.090347290039063</v>
      </c>
      <c r="G1413" s="49">
        <v>22.90965461730957</v>
      </c>
    </row>
    <row r="1414" spans="1:7">
      <c r="A1414" t="str">
        <f t="shared" si="23"/>
        <v>L2.0025</v>
      </c>
      <c r="B1414" s="49" t="s">
        <v>495</v>
      </c>
      <c r="C1414" s="49">
        <v>25</v>
      </c>
      <c r="D1414" s="49">
        <v>0.16392709314823151</v>
      </c>
      <c r="E1414" s="49">
        <v>98.539772033691406</v>
      </c>
      <c r="F1414" s="49">
        <v>76.209815979003906</v>
      </c>
      <c r="G1414" s="49">
        <v>23.790187835693359</v>
      </c>
    </row>
    <row r="1415" spans="1:7">
      <c r="A1415" t="str">
        <f t="shared" si="23"/>
        <v>L2.0026</v>
      </c>
      <c r="B1415" s="49" t="s">
        <v>495</v>
      </c>
      <c r="C1415" s="49">
        <v>26</v>
      </c>
      <c r="D1415" s="49">
        <v>0.17428010702133179</v>
      </c>
      <c r="E1415" s="49">
        <v>98.375846862792969</v>
      </c>
      <c r="F1415" s="49">
        <v>75.335968017578125</v>
      </c>
      <c r="G1415" s="49">
        <v>24.664028167724609</v>
      </c>
    </row>
    <row r="1416" spans="1:7">
      <c r="A1416" t="str">
        <f t="shared" si="23"/>
        <v>L2.0027</v>
      </c>
      <c r="B1416" s="49" t="s">
        <v>495</v>
      </c>
      <c r="C1416" s="49">
        <v>27</v>
      </c>
      <c r="D1416" s="49">
        <v>0.18474680185317993</v>
      </c>
      <c r="E1416" s="49">
        <v>98.201568603515625</v>
      </c>
      <c r="F1416" s="49">
        <v>74.468780517578125</v>
      </c>
      <c r="G1416" s="49">
        <v>25.531215667724609</v>
      </c>
    </row>
    <row r="1417" spans="1:7">
      <c r="A1417" t="str">
        <f t="shared" si="23"/>
        <v>L2.0028</v>
      </c>
      <c r="B1417" s="49" t="s">
        <v>495</v>
      </c>
      <c r="C1417" s="49">
        <v>28</v>
      </c>
      <c r="D1417" s="49">
        <v>0.19531059265136719</v>
      </c>
      <c r="E1417" s="49">
        <v>98.016822814941406</v>
      </c>
      <c r="F1417" s="49">
        <v>73.608200073242188</v>
      </c>
      <c r="G1417" s="49">
        <v>26.39179801940918</v>
      </c>
    </row>
    <row r="1418" spans="1:7">
      <c r="A1418" t="str">
        <f t="shared" si="23"/>
        <v>L2.0029</v>
      </c>
      <c r="B1418" s="49" t="s">
        <v>495</v>
      </c>
      <c r="C1418" s="49">
        <v>29</v>
      </c>
      <c r="D1418" s="49">
        <v>0.20595830678939819</v>
      </c>
      <c r="E1418" s="49">
        <v>97.821510314941406</v>
      </c>
      <c r="F1418" s="49">
        <v>72.754173278808594</v>
      </c>
      <c r="G1418" s="49">
        <v>27.245828628540039</v>
      </c>
    </row>
    <row r="1419" spans="1:7">
      <c r="A1419" t="str">
        <f t="shared" si="23"/>
        <v>L2.0030</v>
      </c>
      <c r="B1419" s="49" t="s">
        <v>495</v>
      </c>
      <c r="C1419" s="49">
        <v>30</v>
      </c>
      <c r="D1419" s="49">
        <v>0.21667289733886719</v>
      </c>
      <c r="E1419" s="49">
        <v>97.615554809570313</v>
      </c>
      <c r="F1419" s="49">
        <v>71.9066162109375</v>
      </c>
      <c r="G1419" s="49">
        <v>28.093379974365234</v>
      </c>
    </row>
    <row r="1420" spans="1:7">
      <c r="A1420" t="str">
        <f t="shared" si="23"/>
        <v>L2.0031</v>
      </c>
      <c r="B1420" s="49" t="s">
        <v>495</v>
      </c>
      <c r="C1420" s="49">
        <v>31</v>
      </c>
      <c r="D1420" s="49">
        <v>0.22750669717788696</v>
      </c>
      <c r="E1420" s="49">
        <v>97.398880004882813</v>
      </c>
      <c r="F1420" s="49">
        <v>71.065467834472656</v>
      </c>
      <c r="G1420" s="49">
        <v>28.934530258178711</v>
      </c>
    </row>
    <row r="1421" spans="1:7">
      <c r="A1421" t="str">
        <f t="shared" si="23"/>
        <v>L2.0032</v>
      </c>
      <c r="B1421" s="49" t="s">
        <v>495</v>
      </c>
      <c r="C1421" s="49">
        <v>32</v>
      </c>
      <c r="D1421" s="49">
        <v>0.23874850571155548</v>
      </c>
      <c r="E1421" s="49">
        <v>97.171371459960938</v>
      </c>
      <c r="F1421" s="49">
        <v>70.230682373046875</v>
      </c>
      <c r="G1421" s="49">
        <v>29.769315719604492</v>
      </c>
    </row>
    <row r="1422" spans="1:7">
      <c r="A1422" t="str">
        <f t="shared" si="23"/>
        <v>L2.0033</v>
      </c>
      <c r="B1422" s="49" t="s">
        <v>495</v>
      </c>
      <c r="C1422" s="49">
        <v>33</v>
      </c>
      <c r="D1422" s="49">
        <v>0.25079441070556641</v>
      </c>
      <c r="E1422" s="49">
        <v>96.932624816894531</v>
      </c>
      <c r="F1422" s="49">
        <v>69.402435302734375</v>
      </c>
      <c r="G1422" s="49">
        <v>30.597564697265625</v>
      </c>
    </row>
    <row r="1423" spans="1:7">
      <c r="A1423" t="str">
        <f t="shared" si="23"/>
        <v>L2.0034</v>
      </c>
      <c r="B1423" s="49" t="s">
        <v>495</v>
      </c>
      <c r="C1423" s="49">
        <v>34</v>
      </c>
      <c r="D1423" s="49">
        <v>0.26392081379890442</v>
      </c>
      <c r="E1423" s="49">
        <v>96.681831359863281</v>
      </c>
      <c r="F1423" s="49">
        <v>68.581169128417969</v>
      </c>
      <c r="G1423" s="49">
        <v>31.418830871582031</v>
      </c>
    </row>
    <row r="1424" spans="1:7">
      <c r="A1424" t="str">
        <f t="shared" si="23"/>
        <v>L2.0035</v>
      </c>
      <c r="B1424" s="49" t="s">
        <v>495</v>
      </c>
      <c r="C1424" s="49">
        <v>35</v>
      </c>
      <c r="D1424" s="49">
        <v>0.27828601002693176</v>
      </c>
      <c r="E1424" s="49">
        <v>96.41790771484375</v>
      </c>
      <c r="F1424" s="49">
        <v>67.767524719238281</v>
      </c>
      <c r="G1424" s="49">
        <v>32.232479095458984</v>
      </c>
    </row>
    <row r="1425" spans="1:7">
      <c r="A1425" t="str">
        <f t="shared" si="23"/>
        <v>L2.0036</v>
      </c>
      <c r="B1425" s="49" t="s">
        <v>495</v>
      </c>
      <c r="C1425" s="49">
        <v>36</v>
      </c>
      <c r="D1425" s="49">
        <v>0.29391768574714661</v>
      </c>
      <c r="E1425" s="49">
        <v>96.139625549316406</v>
      </c>
      <c r="F1425" s="49">
        <v>66.962234497070313</v>
      </c>
      <c r="G1425" s="49">
        <v>33.037761688232422</v>
      </c>
    </row>
    <row r="1426" spans="1:7">
      <c r="A1426" t="str">
        <f t="shared" si="23"/>
        <v>L2.0037</v>
      </c>
      <c r="B1426" s="49" t="s">
        <v>495</v>
      </c>
      <c r="C1426" s="49">
        <v>37</v>
      </c>
      <c r="D1426" s="49">
        <v>0.31078338623046875</v>
      </c>
      <c r="E1426" s="49">
        <v>95.845703125</v>
      </c>
      <c r="F1426" s="49">
        <v>66.166046142578125</v>
      </c>
      <c r="G1426" s="49">
        <v>33.833950042724609</v>
      </c>
    </row>
    <row r="1427" spans="1:7">
      <c r="A1427" t="str">
        <f t="shared" si="23"/>
        <v>L2.0038</v>
      </c>
      <c r="B1427" s="49" t="s">
        <v>495</v>
      </c>
      <c r="C1427" s="49">
        <v>38</v>
      </c>
      <c r="D1427" s="49">
        <v>0.32932469248771667</v>
      </c>
      <c r="E1427" s="49">
        <v>95.534919738769531</v>
      </c>
      <c r="F1427" s="49">
        <v>65.379669189453125</v>
      </c>
      <c r="G1427" s="49">
        <v>34.620334625244141</v>
      </c>
    </row>
    <row r="1428" spans="1:7">
      <c r="A1428" t="str">
        <f t="shared" si="23"/>
        <v>L2.0039</v>
      </c>
      <c r="B1428" s="49" t="s">
        <v>495</v>
      </c>
      <c r="C1428" s="49">
        <v>39</v>
      </c>
      <c r="D1428" s="49">
        <v>0.34903711080551147</v>
      </c>
      <c r="E1428" s="49">
        <v>95.205596923828125</v>
      </c>
      <c r="F1428" s="49">
        <v>64.604087829589844</v>
      </c>
      <c r="G1428" s="49">
        <v>35.395912170410156</v>
      </c>
    </row>
    <row r="1429" spans="1:7">
      <c r="A1429" t="str">
        <f t="shared" si="23"/>
        <v>L2.0040</v>
      </c>
      <c r="B1429" s="49" t="s">
        <v>495</v>
      </c>
      <c r="C1429" s="49">
        <v>40</v>
      </c>
      <c r="D1429" s="49">
        <v>0.36990460753440857</v>
      </c>
      <c r="E1429" s="49">
        <v>94.856559753417969</v>
      </c>
      <c r="F1429" s="49">
        <v>63.839969635009766</v>
      </c>
      <c r="G1429" s="49">
        <v>36.160030364990234</v>
      </c>
    </row>
    <row r="1430" spans="1:7">
      <c r="A1430" t="str">
        <f t="shared" si="23"/>
        <v>L2.0041</v>
      </c>
      <c r="B1430" s="49" t="s">
        <v>495</v>
      </c>
      <c r="C1430" s="49">
        <v>41</v>
      </c>
      <c r="D1430" s="49">
        <v>0.39184948801994324</v>
      </c>
      <c r="E1430" s="49">
        <v>94.486656188964844</v>
      </c>
      <c r="F1430" s="49">
        <v>63.087936401367188</v>
      </c>
      <c r="G1430" s="49">
        <v>36.912063598632813</v>
      </c>
    </row>
    <row r="1431" spans="1:7">
      <c r="A1431" t="str">
        <f t="shared" si="23"/>
        <v>L2.0042</v>
      </c>
      <c r="B1431" s="49" t="s">
        <v>495</v>
      </c>
      <c r="C1431" s="49">
        <v>42</v>
      </c>
      <c r="D1431" s="49">
        <v>0.41479679942131042</v>
      </c>
      <c r="E1431" s="49">
        <v>94.094802856445313</v>
      </c>
      <c r="F1431" s="49">
        <v>62.348579406738281</v>
      </c>
      <c r="G1431" s="49">
        <v>37.651420593261719</v>
      </c>
    </row>
    <row r="1432" spans="1:7">
      <c r="A1432" t="str">
        <f t="shared" si="23"/>
        <v>L2.0043</v>
      </c>
      <c r="B1432" s="49" t="s">
        <v>495</v>
      </c>
      <c r="C1432" s="49">
        <v>43</v>
      </c>
      <c r="D1432" s="49">
        <v>0.43862149119377136</v>
      </c>
      <c r="E1432" s="49">
        <v>93.680007934570313</v>
      </c>
      <c r="F1432" s="49">
        <v>61.622432708740234</v>
      </c>
      <c r="G1432" s="49">
        <v>38.377567291259766</v>
      </c>
    </row>
    <row r="1433" spans="1:7">
      <c r="A1433" t="str">
        <f t="shared" si="23"/>
        <v>L2.0044</v>
      </c>
      <c r="B1433" s="49" t="s">
        <v>495</v>
      </c>
      <c r="C1433" s="49">
        <v>44</v>
      </c>
      <c r="D1433" s="49">
        <v>0.46318718791007996</v>
      </c>
      <c r="E1433" s="49">
        <v>93.241386413574219</v>
      </c>
      <c r="F1433" s="49">
        <v>60.909961700439453</v>
      </c>
      <c r="G1433" s="49">
        <v>39.090038299560547</v>
      </c>
    </row>
    <row r="1434" spans="1:7">
      <c r="A1434" t="str">
        <f t="shared" si="23"/>
        <v>L2.0045</v>
      </c>
      <c r="B1434" s="49" t="s">
        <v>495</v>
      </c>
      <c r="C1434" s="49">
        <v>45</v>
      </c>
      <c r="D1434" s="49">
        <v>0.48835849761962891</v>
      </c>
      <c r="E1434" s="49">
        <v>92.7781982421875</v>
      </c>
      <c r="F1434" s="49">
        <v>60.211555480957031</v>
      </c>
      <c r="G1434" s="49">
        <v>39.788444519042969</v>
      </c>
    </row>
    <row r="1435" spans="1:7">
      <c r="A1435" t="str">
        <f t="shared" si="23"/>
        <v>L2.0046</v>
      </c>
      <c r="B1435" s="49" t="s">
        <v>495</v>
      </c>
      <c r="C1435" s="49">
        <v>46</v>
      </c>
      <c r="D1435" s="49">
        <v>0.51399707794189453</v>
      </c>
      <c r="E1435" s="49">
        <v>92.289840698242188</v>
      </c>
      <c r="F1435" s="49">
        <v>59.527523040771484</v>
      </c>
      <c r="G1435" s="49">
        <v>40.472476959228516</v>
      </c>
    </row>
    <row r="1436" spans="1:7">
      <c r="A1436" t="str">
        <f t="shared" si="23"/>
        <v>L2.0047</v>
      </c>
      <c r="B1436" s="49" t="s">
        <v>495</v>
      </c>
      <c r="C1436" s="49">
        <v>47</v>
      </c>
      <c r="D1436" s="49">
        <v>0.53996658325195313</v>
      </c>
      <c r="E1436" s="49">
        <v>91.775848388671875</v>
      </c>
      <c r="F1436" s="49">
        <v>58.858108520507813</v>
      </c>
      <c r="G1436" s="49">
        <v>41.141891479492188</v>
      </c>
    </row>
    <row r="1437" spans="1:7">
      <c r="A1437" t="str">
        <f t="shared" si="23"/>
        <v>L2.0048</v>
      </c>
      <c r="B1437" s="49" t="s">
        <v>495</v>
      </c>
      <c r="C1437" s="49">
        <v>48</v>
      </c>
      <c r="D1437" s="49">
        <v>0.566131591796875</v>
      </c>
      <c r="E1437" s="49">
        <v>91.235877990722656</v>
      </c>
      <c r="F1437" s="49">
        <v>58.203495025634766</v>
      </c>
      <c r="G1437" s="49">
        <v>41.796504974365234</v>
      </c>
    </row>
    <row r="1438" spans="1:7">
      <c r="A1438" t="str">
        <f t="shared" si="23"/>
        <v>L2.0049</v>
      </c>
      <c r="B1438" s="49" t="s">
        <v>495</v>
      </c>
      <c r="C1438" s="49">
        <v>49</v>
      </c>
      <c r="D1438" s="49">
        <v>0.59236240386962891</v>
      </c>
      <c r="E1438" s="49">
        <v>90.669746398925781</v>
      </c>
      <c r="F1438" s="49">
        <v>57.563789367675781</v>
      </c>
      <c r="G1438" s="49">
        <v>42.436210632324219</v>
      </c>
    </row>
    <row r="1439" spans="1:7">
      <c r="A1439" t="str">
        <f t="shared" si="23"/>
        <v>L2.0050</v>
      </c>
      <c r="B1439" s="49" t="s">
        <v>495</v>
      </c>
      <c r="C1439" s="49">
        <v>50</v>
      </c>
      <c r="D1439" s="49">
        <v>0.61852359771728516</v>
      </c>
      <c r="E1439" s="49">
        <v>90.077384948730469</v>
      </c>
      <c r="F1439" s="49">
        <v>56.939048767089844</v>
      </c>
      <c r="G1439" s="49">
        <v>43.060951232910156</v>
      </c>
    </row>
    <row r="1440" spans="1:7">
      <c r="A1440" t="str">
        <f t="shared" si="23"/>
        <v>L2.0051</v>
      </c>
      <c r="B1440" s="49" t="s">
        <v>495</v>
      </c>
      <c r="C1440" s="49">
        <v>51</v>
      </c>
      <c r="D1440" s="49">
        <v>0.64450067281723022</v>
      </c>
      <c r="E1440" s="49">
        <v>89.4588623046875</v>
      </c>
      <c r="F1440" s="49">
        <v>56.329269409179688</v>
      </c>
      <c r="G1440" s="49">
        <v>43.670730590820313</v>
      </c>
    </row>
    <row r="1441" spans="1:7">
      <c r="A1441" t="str">
        <f t="shared" si="23"/>
        <v>L2.0052</v>
      </c>
      <c r="B1441" s="49" t="s">
        <v>495</v>
      </c>
      <c r="C1441" s="49">
        <v>52</v>
      </c>
      <c r="D1441" s="49">
        <v>0.6701698899269104</v>
      </c>
      <c r="E1441" s="49">
        <v>88.814361572265625</v>
      </c>
      <c r="F1441" s="49">
        <v>55.734409332275391</v>
      </c>
      <c r="G1441" s="49">
        <v>44.265590667724609</v>
      </c>
    </row>
    <row r="1442" spans="1:7">
      <c r="A1442" t="str">
        <f t="shared" si="23"/>
        <v>L2.0053</v>
      </c>
      <c r="B1442" s="49" t="s">
        <v>495</v>
      </c>
      <c r="C1442" s="49">
        <v>53</v>
      </c>
      <c r="D1442" s="49">
        <v>0.69542592763900757</v>
      </c>
      <c r="E1442" s="49">
        <v>88.144187927246094</v>
      </c>
      <c r="F1442" s="49">
        <v>55.154361724853516</v>
      </c>
      <c r="G1442" s="49">
        <v>44.845638275146484</v>
      </c>
    </row>
    <row r="1443" spans="1:7">
      <c r="A1443" t="str">
        <f t="shared" si="23"/>
        <v>L2.0054</v>
      </c>
      <c r="B1443" s="49" t="s">
        <v>495</v>
      </c>
      <c r="C1443" s="49">
        <v>54</v>
      </c>
      <c r="D1443" s="49">
        <v>0.72016239166259766</v>
      </c>
      <c r="E1443" s="49">
        <v>87.448760986328125</v>
      </c>
      <c r="F1443" s="49">
        <v>54.588993072509766</v>
      </c>
      <c r="G1443" s="49">
        <v>45.411006927490234</v>
      </c>
    </row>
    <row r="1444" spans="1:7">
      <c r="A1444" t="str">
        <f t="shared" si="23"/>
        <v>L2.0055</v>
      </c>
      <c r="B1444" s="49" t="s">
        <v>495</v>
      </c>
      <c r="C1444" s="49">
        <v>55</v>
      </c>
      <c r="D1444" s="49">
        <v>0.74428659677505493</v>
      </c>
      <c r="E1444" s="49">
        <v>86.728599548339844</v>
      </c>
      <c r="F1444" s="49">
        <v>54.038127899169922</v>
      </c>
      <c r="G1444" s="49">
        <v>45.961872100830078</v>
      </c>
    </row>
    <row r="1445" spans="1:7">
      <c r="A1445" t="str">
        <f t="shared" si="23"/>
        <v>L2.0056</v>
      </c>
      <c r="B1445" s="49" t="s">
        <v>495</v>
      </c>
      <c r="C1445" s="49">
        <v>56</v>
      </c>
      <c r="D1445" s="49">
        <v>0.76770782470703125</v>
      </c>
      <c r="E1445" s="49">
        <v>85.98431396484375</v>
      </c>
      <c r="F1445" s="49">
        <v>53.501560211181641</v>
      </c>
      <c r="G1445" s="49">
        <v>46.498439788818359</v>
      </c>
    </row>
    <row r="1446" spans="1:7">
      <c r="A1446" t="str">
        <f t="shared" si="23"/>
        <v>L2.0057</v>
      </c>
      <c r="B1446" s="49" t="s">
        <v>495</v>
      </c>
      <c r="C1446" s="49">
        <v>57</v>
      </c>
      <c r="D1446" s="49">
        <v>0.79034608602523804</v>
      </c>
      <c r="E1446" s="49">
        <v>85.216606140136719</v>
      </c>
      <c r="F1446" s="49">
        <v>52.979045867919922</v>
      </c>
      <c r="G1446" s="49">
        <v>47.020954132080078</v>
      </c>
    </row>
    <row r="1447" spans="1:7">
      <c r="A1447" t="str">
        <f t="shared" si="23"/>
        <v>L2.0058</v>
      </c>
      <c r="B1447" s="49" t="s">
        <v>495</v>
      </c>
      <c r="C1447" s="49">
        <v>58</v>
      </c>
      <c r="D1447" s="49">
        <v>0.81212717294692993</v>
      </c>
      <c r="E1447" s="49">
        <v>84.426261901855469</v>
      </c>
      <c r="F1447" s="49">
        <v>52.470321655273438</v>
      </c>
      <c r="G1447" s="49">
        <v>47.529678344726563</v>
      </c>
    </row>
    <row r="1448" spans="1:7">
      <c r="A1448" t="str">
        <f t="shared" si="23"/>
        <v>L2.0059</v>
      </c>
      <c r="B1448" s="49" t="s">
        <v>495</v>
      </c>
      <c r="C1448" s="49">
        <v>59</v>
      </c>
      <c r="D1448" s="49">
        <v>0.83300012350082397</v>
      </c>
      <c r="E1448" s="49">
        <v>83.6141357421875</v>
      </c>
      <c r="F1448" s="49">
        <v>51.97509765625</v>
      </c>
      <c r="G1448" s="49">
        <v>48.02490234375</v>
      </c>
    </row>
    <row r="1449" spans="1:7">
      <c r="A1449" t="str">
        <f t="shared" si="23"/>
        <v>L2.0060</v>
      </c>
      <c r="B1449" s="49" t="s">
        <v>495</v>
      </c>
      <c r="C1449" s="49">
        <v>60</v>
      </c>
      <c r="D1449" s="49">
        <v>0.85289579629898071</v>
      </c>
      <c r="E1449" s="49">
        <v>82.781135559082031</v>
      </c>
      <c r="F1449" s="49">
        <v>51.493076324462891</v>
      </c>
      <c r="G1449" s="49">
        <v>48.506923675537109</v>
      </c>
    </row>
    <row r="1450" spans="1:7">
      <c r="A1450" t="str">
        <f t="shared" si="23"/>
        <v>L2.0061</v>
      </c>
      <c r="B1450" s="49" t="s">
        <v>495</v>
      </c>
      <c r="C1450" s="49">
        <v>61</v>
      </c>
      <c r="D1450" s="49">
        <v>0.87176609039306641</v>
      </c>
      <c r="E1450" s="49">
        <v>81.928237915039063</v>
      </c>
      <c r="F1450" s="49">
        <v>51.023929595947266</v>
      </c>
      <c r="G1450" s="49">
        <v>48.976070404052734</v>
      </c>
    </row>
    <row r="1451" spans="1:7">
      <c r="A1451" t="str">
        <f t="shared" si="23"/>
        <v>L2.0062</v>
      </c>
      <c r="B1451" s="49" t="s">
        <v>495</v>
      </c>
      <c r="C1451" s="49">
        <v>62</v>
      </c>
      <c r="D1451" s="49">
        <v>0.88957118988037109</v>
      </c>
      <c r="E1451" s="49">
        <v>81.056472778320313</v>
      </c>
      <c r="F1451" s="49">
        <v>50.567314147949219</v>
      </c>
      <c r="G1451" s="49">
        <v>49.432685852050781</v>
      </c>
    </row>
    <row r="1452" spans="1:7">
      <c r="A1452" t="str">
        <f t="shared" si="23"/>
        <v>L2.0063</v>
      </c>
      <c r="B1452" s="49" t="s">
        <v>495</v>
      </c>
      <c r="C1452" s="49">
        <v>63</v>
      </c>
      <c r="D1452" s="49">
        <v>0.90627861022949219</v>
      </c>
      <c r="E1452" s="49">
        <v>80.166900634765625</v>
      </c>
      <c r="F1452" s="49">
        <v>50.122886657714844</v>
      </c>
      <c r="G1452" s="49">
        <v>49.877113342285156</v>
      </c>
    </row>
    <row r="1453" spans="1:7">
      <c r="A1453" t="str">
        <f t="shared" si="23"/>
        <v>L2.0064</v>
      </c>
      <c r="B1453" s="49" t="s">
        <v>495</v>
      </c>
      <c r="C1453" s="49">
        <v>64</v>
      </c>
      <c r="D1453" s="49">
        <v>0.92185878753662109</v>
      </c>
      <c r="E1453" s="49">
        <v>79.2606201171875</v>
      </c>
      <c r="F1453" s="49">
        <v>49.690280914306641</v>
      </c>
      <c r="G1453" s="49">
        <v>50.309719085693359</v>
      </c>
    </row>
    <row r="1454" spans="1:7">
      <c r="A1454" t="str">
        <f t="shared" si="23"/>
        <v>L2.0065</v>
      </c>
      <c r="B1454" s="49" t="s">
        <v>495</v>
      </c>
      <c r="C1454" s="49">
        <v>65</v>
      </c>
      <c r="D1454" s="49">
        <v>0.93629360198974609</v>
      </c>
      <c r="E1454" s="49">
        <v>78.338760375976563</v>
      </c>
      <c r="F1454" s="49">
        <v>49.269134521484375</v>
      </c>
      <c r="G1454" s="49">
        <v>50.730865478515625</v>
      </c>
    </row>
    <row r="1455" spans="1:7">
      <c r="A1455" t="str">
        <f t="shared" si="23"/>
        <v>L2.0066</v>
      </c>
      <c r="B1455" s="49" t="s">
        <v>495</v>
      </c>
      <c r="C1455" s="49">
        <v>66</v>
      </c>
      <c r="D1455" s="49">
        <v>0.94956678152084351</v>
      </c>
      <c r="E1455" s="49">
        <v>77.4024658203125</v>
      </c>
      <c r="F1455" s="49">
        <v>48.859066009521484</v>
      </c>
      <c r="G1455" s="49">
        <v>51.140933990478516</v>
      </c>
    </row>
    <row r="1456" spans="1:7">
      <c r="A1456" t="str">
        <f t="shared" si="23"/>
        <v>L2.0067</v>
      </c>
      <c r="B1456" s="49" t="s">
        <v>495</v>
      </c>
      <c r="C1456" s="49">
        <v>67</v>
      </c>
      <c r="D1456" s="49">
        <v>0.96167182922363281</v>
      </c>
      <c r="E1456" s="49">
        <v>76.452903747558594</v>
      </c>
      <c r="F1456" s="49">
        <v>48.459697723388672</v>
      </c>
      <c r="G1456" s="49">
        <v>51.540302276611328</v>
      </c>
    </row>
    <row r="1457" spans="1:7">
      <c r="A1457" t="str">
        <f t="shared" si="23"/>
        <v>L2.0068</v>
      </c>
      <c r="B1457" s="49" t="s">
        <v>495</v>
      </c>
      <c r="C1457" s="49">
        <v>68</v>
      </c>
      <c r="D1457" s="49">
        <v>0.97260481119155884</v>
      </c>
      <c r="E1457" s="49">
        <v>75.491233825683594</v>
      </c>
      <c r="F1457" s="49">
        <v>48.070652008056641</v>
      </c>
      <c r="G1457" s="49">
        <v>51.929347991943359</v>
      </c>
    </row>
    <row r="1458" spans="1:7">
      <c r="A1458" t="str">
        <f t="shared" si="23"/>
        <v>L2.0069</v>
      </c>
      <c r="B1458" s="49" t="s">
        <v>495</v>
      </c>
      <c r="C1458" s="49">
        <v>69</v>
      </c>
      <c r="D1458" s="49">
        <v>0.98237127065658569</v>
      </c>
      <c r="E1458" s="49">
        <v>74.518623352050781</v>
      </c>
      <c r="F1458" s="49">
        <v>47.691535949707031</v>
      </c>
      <c r="G1458" s="49">
        <v>52.308464050292969</v>
      </c>
    </row>
    <row r="1459" spans="1:7">
      <c r="A1459" t="str">
        <f t="shared" si="23"/>
        <v>L2.0070</v>
      </c>
      <c r="B1459" s="49" t="s">
        <v>495</v>
      </c>
      <c r="C1459" s="49">
        <v>70</v>
      </c>
      <c r="D1459" s="49">
        <v>0.99097442626953125</v>
      </c>
      <c r="E1459" s="49">
        <v>73.5362548828125</v>
      </c>
      <c r="F1459" s="49">
        <v>47.321968078613281</v>
      </c>
      <c r="G1459" s="49">
        <v>52.678031921386719</v>
      </c>
    </row>
    <row r="1460" spans="1:7">
      <c r="A1460" t="str">
        <f t="shared" si="23"/>
        <v>L2.0071</v>
      </c>
      <c r="B1460" s="49" t="s">
        <v>495</v>
      </c>
      <c r="C1460" s="49">
        <v>71</v>
      </c>
      <c r="D1460" s="49">
        <v>0.9984322190284729</v>
      </c>
      <c r="E1460" s="49">
        <v>72.545280456542969</v>
      </c>
      <c r="F1460" s="49">
        <v>46.961559295654297</v>
      </c>
      <c r="G1460" s="49">
        <v>53.038440704345703</v>
      </c>
    </row>
    <row r="1461" spans="1:7">
      <c r="A1461" t="str">
        <f t="shared" si="23"/>
        <v>L2.0072</v>
      </c>
      <c r="B1461" s="49" t="s">
        <v>495</v>
      </c>
      <c r="C1461" s="49">
        <v>72</v>
      </c>
      <c r="D1461" s="49">
        <v>1.0047578811645508</v>
      </c>
      <c r="E1461" s="49">
        <v>71.546852111816406</v>
      </c>
      <c r="F1461" s="49">
        <v>46.609928131103516</v>
      </c>
      <c r="G1461" s="49">
        <v>53.390071868896484</v>
      </c>
    </row>
    <row r="1462" spans="1:7">
      <c r="A1462" t="str">
        <f t="shared" si="23"/>
        <v>L2.0073</v>
      </c>
      <c r="B1462" s="49" t="s">
        <v>495</v>
      </c>
      <c r="C1462" s="49">
        <v>73</v>
      </c>
      <c r="D1462" s="49">
        <v>1.0099725723266602</v>
      </c>
      <c r="E1462" s="49">
        <v>70.542091369628906</v>
      </c>
      <c r="F1462" s="49">
        <v>46.266689300537109</v>
      </c>
      <c r="G1462" s="49">
        <v>53.733310699462891</v>
      </c>
    </row>
    <row r="1463" spans="1:7">
      <c r="A1463" t="str">
        <f t="shared" si="23"/>
        <v>L2.0074</v>
      </c>
      <c r="B1463" s="49" t="s">
        <v>495</v>
      </c>
      <c r="C1463" s="49">
        <v>74</v>
      </c>
      <c r="D1463" s="49">
        <v>1.01409912109375</v>
      </c>
      <c r="E1463" s="49">
        <v>69.532119750976563</v>
      </c>
      <c r="F1463" s="49">
        <v>45.931461334228516</v>
      </c>
      <c r="G1463" s="49">
        <v>54.068538665771484</v>
      </c>
    </row>
    <row r="1464" spans="1:7">
      <c r="A1464" t="str">
        <f t="shared" si="23"/>
        <v>L2.0075</v>
      </c>
      <c r="B1464" s="49" t="s">
        <v>495</v>
      </c>
      <c r="C1464" s="49">
        <v>75</v>
      </c>
      <c r="D1464" s="49">
        <v>1.0171670913696289</v>
      </c>
      <c r="E1464" s="49">
        <v>68.518020629882813</v>
      </c>
      <c r="F1464" s="49">
        <v>45.603870391845703</v>
      </c>
      <c r="G1464" s="49">
        <v>54.396129608154297</v>
      </c>
    </row>
    <row r="1465" spans="1:7">
      <c r="A1465" t="str">
        <f t="shared" si="23"/>
        <v>L2.0076</v>
      </c>
      <c r="B1465" s="49" t="s">
        <v>495</v>
      </c>
      <c r="C1465" s="49">
        <v>76</v>
      </c>
      <c r="D1465" s="49">
        <v>1.0192070007324219</v>
      </c>
      <c r="E1465" s="49">
        <v>67.5008544921875</v>
      </c>
      <c r="F1465" s="49">
        <v>45.283535003662109</v>
      </c>
      <c r="G1465" s="49">
        <v>54.716464996337891</v>
      </c>
    </row>
    <row r="1466" spans="1:7">
      <c r="A1466" t="str">
        <f t="shared" si="23"/>
        <v>L2.0077</v>
      </c>
      <c r="B1466" s="49" t="s">
        <v>495</v>
      </c>
      <c r="C1466" s="49">
        <v>77</v>
      </c>
      <c r="D1466" s="49">
        <v>1.0202474594116211</v>
      </c>
      <c r="E1466" s="49">
        <v>66.481643676757813</v>
      </c>
      <c r="F1466" s="49">
        <v>44.970096588134766</v>
      </c>
      <c r="G1466" s="49">
        <v>55.029903411865234</v>
      </c>
    </row>
    <row r="1467" spans="1:7">
      <c r="A1467" t="str">
        <f t="shared" si="23"/>
        <v>L2.0078</v>
      </c>
      <c r="B1467" s="49" t="s">
        <v>495</v>
      </c>
      <c r="C1467" s="49">
        <v>78</v>
      </c>
      <c r="D1467" s="49">
        <v>1.020330548286438</v>
      </c>
      <c r="E1467" s="49">
        <v>65.461395263671875</v>
      </c>
      <c r="F1467" s="49">
        <v>44.663185119628906</v>
      </c>
      <c r="G1467" s="49">
        <v>55.336814880371094</v>
      </c>
    </row>
    <row r="1468" spans="1:7">
      <c r="A1468" t="str">
        <f t="shared" si="23"/>
        <v>L2.0079</v>
      </c>
      <c r="B1468" s="49" t="s">
        <v>495</v>
      </c>
      <c r="C1468" s="49">
        <v>79</v>
      </c>
      <c r="D1468" s="49">
        <v>1.0194845199584961</v>
      </c>
      <c r="E1468" s="49">
        <v>64.441062927246094</v>
      </c>
      <c r="F1468" s="49">
        <v>44.362445831298828</v>
      </c>
      <c r="G1468" s="49">
        <v>55.637554168701172</v>
      </c>
    </row>
    <row r="1469" spans="1:7">
      <c r="A1469" t="str">
        <f t="shared" si="23"/>
        <v>L2.0080</v>
      </c>
      <c r="B1469" s="49" t="s">
        <v>495</v>
      </c>
      <c r="C1469" s="49">
        <v>80</v>
      </c>
      <c r="D1469" s="49">
        <v>1.0177520513534546</v>
      </c>
      <c r="E1469" s="49">
        <v>63.421581268310547</v>
      </c>
      <c r="F1469" s="49">
        <v>44.067523956298828</v>
      </c>
      <c r="G1469" s="49">
        <v>55.932476043701172</v>
      </c>
    </row>
    <row r="1470" spans="1:7">
      <c r="A1470" t="str">
        <f t="shared" si="23"/>
        <v>L2.0081</v>
      </c>
      <c r="B1470" s="49" t="s">
        <v>495</v>
      </c>
      <c r="C1470" s="49">
        <v>81</v>
      </c>
      <c r="D1470" s="49">
        <v>1.0151740312576294</v>
      </c>
      <c r="E1470" s="49">
        <v>62.403831481933594</v>
      </c>
      <c r="F1470" s="49">
        <v>43.778072357177734</v>
      </c>
      <c r="G1470" s="49">
        <v>56.221927642822266</v>
      </c>
    </row>
    <row r="1471" spans="1:7">
      <c r="A1471" t="str">
        <f t="shared" si="23"/>
        <v>L2.0082</v>
      </c>
      <c r="B1471" s="49" t="s">
        <v>495</v>
      </c>
      <c r="C1471" s="49">
        <v>82</v>
      </c>
      <c r="D1471" s="49">
        <v>1.011786937713623</v>
      </c>
      <c r="E1471" s="49">
        <v>61.388656616210938</v>
      </c>
      <c r="F1471" s="49">
        <v>43.493751525878906</v>
      </c>
      <c r="G1471" s="49">
        <v>56.506248474121094</v>
      </c>
    </row>
    <row r="1472" spans="1:7">
      <c r="A1472" t="str">
        <f t="shared" si="23"/>
        <v>L2.0083</v>
      </c>
      <c r="B1472" s="49" t="s">
        <v>495</v>
      </c>
      <c r="C1472" s="49">
        <v>83</v>
      </c>
      <c r="D1472" s="49">
        <v>1.007634162902832</v>
      </c>
      <c r="E1472" s="49">
        <v>60.376869201660156</v>
      </c>
      <c r="F1472" s="49">
        <v>43.214237213134766</v>
      </c>
      <c r="G1472" s="49">
        <v>56.785762786865234</v>
      </c>
    </row>
    <row r="1473" spans="1:7">
      <c r="A1473" t="str">
        <f t="shared" si="23"/>
        <v>L2.0084</v>
      </c>
      <c r="B1473" s="49" t="s">
        <v>495</v>
      </c>
      <c r="C1473" s="49">
        <v>84</v>
      </c>
      <c r="D1473" s="49">
        <v>1.0027588605880737</v>
      </c>
      <c r="E1473" s="49">
        <v>59.369235992431641</v>
      </c>
      <c r="F1473" s="49">
        <v>42.939197540283203</v>
      </c>
      <c r="G1473" s="49">
        <v>57.060802459716797</v>
      </c>
    </row>
    <row r="1474" spans="1:7">
      <c r="A1474" t="str">
        <f t="shared" si="23"/>
        <v>L2.0085</v>
      </c>
      <c r="B1474" s="49" t="s">
        <v>495</v>
      </c>
      <c r="C1474" s="49">
        <v>85</v>
      </c>
      <c r="D1474" s="49">
        <v>0.99720001220703125</v>
      </c>
      <c r="E1474" s="49">
        <v>58.366477966308594</v>
      </c>
      <c r="F1474" s="49">
        <v>42.668319702148438</v>
      </c>
      <c r="G1474" s="49">
        <v>57.331680297851563</v>
      </c>
    </row>
    <row r="1475" spans="1:7">
      <c r="A1475" t="str">
        <f t="shared" ref="A1475:A1538" si="24">CONCATENATE(B1475,IF(C1475&lt;10,CONCATENATE("00",C1475),IF(C1475&lt;100,CONCATENATE("0",C1475),C1475)))</f>
        <v>L2.0086</v>
      </c>
      <c r="B1475" s="49" t="s">
        <v>495</v>
      </c>
      <c r="C1475" s="49">
        <v>86</v>
      </c>
      <c r="D1475" s="49">
        <v>0.99100208282470703</v>
      </c>
      <c r="E1475" s="49">
        <v>57.369277954101563</v>
      </c>
      <c r="F1475" s="49">
        <v>42.401294708251953</v>
      </c>
      <c r="G1475" s="49">
        <v>57.598705291748047</v>
      </c>
    </row>
    <row r="1476" spans="1:7">
      <c r="A1476" t="str">
        <f t="shared" si="24"/>
        <v>L2.0087</v>
      </c>
      <c r="B1476" s="49" t="s">
        <v>495</v>
      </c>
      <c r="C1476" s="49">
        <v>87</v>
      </c>
      <c r="D1476" s="49">
        <v>0.98420619964599609</v>
      </c>
      <c r="E1476" s="49">
        <v>56.378273010253906</v>
      </c>
      <c r="F1476" s="49">
        <v>42.137825012207031</v>
      </c>
      <c r="G1476" s="49">
        <v>57.862174987792969</v>
      </c>
    </row>
    <row r="1477" spans="1:7">
      <c r="A1477" t="str">
        <f t="shared" si="24"/>
        <v>L2.0088</v>
      </c>
      <c r="B1477" s="49" t="s">
        <v>495</v>
      </c>
      <c r="C1477" s="49">
        <v>88</v>
      </c>
      <c r="D1477" s="49">
        <v>0.97685199975967407</v>
      </c>
      <c r="E1477" s="49">
        <v>55.394069671630859</v>
      </c>
      <c r="F1477" s="49">
        <v>41.877616882324219</v>
      </c>
      <c r="G1477" s="49">
        <v>58.122383117675781</v>
      </c>
    </row>
    <row r="1478" spans="1:7">
      <c r="A1478" t="str">
        <f t="shared" si="24"/>
        <v>L2.0089</v>
      </c>
      <c r="B1478" s="49" t="s">
        <v>495</v>
      </c>
      <c r="C1478" s="49">
        <v>89</v>
      </c>
      <c r="D1478" s="49">
        <v>0.96898269653320313</v>
      </c>
      <c r="E1478" s="49">
        <v>54.417217254638672</v>
      </c>
      <c r="F1478" s="49">
        <v>41.620391845703125</v>
      </c>
      <c r="G1478" s="49">
        <v>58.379608154296875</v>
      </c>
    </row>
    <row r="1479" spans="1:7">
      <c r="A1479" t="str">
        <f t="shared" si="24"/>
        <v>L2.0090</v>
      </c>
      <c r="B1479" s="49" t="s">
        <v>495</v>
      </c>
      <c r="C1479" s="49">
        <v>90</v>
      </c>
      <c r="D1479" s="49">
        <v>0.96063899993896484</v>
      </c>
      <c r="E1479" s="49">
        <v>53.448234558105469</v>
      </c>
      <c r="F1479" s="49">
        <v>41.365879058837891</v>
      </c>
      <c r="G1479" s="49">
        <v>58.634120941162109</v>
      </c>
    </row>
    <row r="1480" spans="1:7">
      <c r="A1480" t="str">
        <f t="shared" si="24"/>
        <v>L2.0091</v>
      </c>
      <c r="B1480" s="49" t="s">
        <v>495</v>
      </c>
      <c r="C1480" s="49">
        <v>91</v>
      </c>
      <c r="D1480" s="49">
        <v>0.95185798406600952</v>
      </c>
      <c r="E1480" s="49">
        <v>52.487594604492188</v>
      </c>
      <c r="F1480" s="49">
        <v>41.113815307617188</v>
      </c>
      <c r="G1480" s="49">
        <v>58.886184692382813</v>
      </c>
    </row>
    <row r="1481" spans="1:7">
      <c r="A1481" t="str">
        <f t="shared" si="24"/>
        <v>L2.0092</v>
      </c>
      <c r="B1481" s="49" t="s">
        <v>495</v>
      </c>
      <c r="C1481" s="49">
        <v>92</v>
      </c>
      <c r="D1481" s="49">
        <v>0.94268608093261719</v>
      </c>
      <c r="E1481" s="49">
        <v>51.535736083984375</v>
      </c>
      <c r="F1481" s="49">
        <v>40.863948822021484</v>
      </c>
      <c r="G1481" s="49">
        <v>59.136051177978516</v>
      </c>
    </row>
    <row r="1482" spans="1:7">
      <c r="A1482" t="str">
        <f t="shared" si="24"/>
        <v>L2.0093</v>
      </c>
      <c r="B1482" s="49" t="s">
        <v>495</v>
      </c>
      <c r="C1482" s="49">
        <v>93</v>
      </c>
      <c r="D1482" s="49">
        <v>0.93315219879150391</v>
      </c>
      <c r="E1482" s="49">
        <v>50.593048095703125</v>
      </c>
      <c r="F1482" s="49">
        <v>40.616035461425781</v>
      </c>
      <c r="G1482" s="49">
        <v>59.383964538574219</v>
      </c>
    </row>
    <row r="1483" spans="1:7">
      <c r="A1483" t="str">
        <f t="shared" si="24"/>
        <v>L2.0094</v>
      </c>
      <c r="B1483" s="49" t="s">
        <v>495</v>
      </c>
      <c r="C1483" s="49">
        <v>94</v>
      </c>
      <c r="D1483" s="49">
        <v>0.92329692840576172</v>
      </c>
      <c r="E1483" s="49">
        <v>49.659896850585938</v>
      </c>
      <c r="F1483" s="49">
        <v>40.369853973388672</v>
      </c>
      <c r="G1483" s="49">
        <v>59.630146026611328</v>
      </c>
    </row>
    <row r="1484" spans="1:7">
      <c r="A1484" t="str">
        <f t="shared" si="24"/>
        <v>L2.0095</v>
      </c>
      <c r="B1484" s="49" t="s">
        <v>495</v>
      </c>
      <c r="C1484" s="49">
        <v>95</v>
      </c>
      <c r="D1484" s="49">
        <v>0.91315269470214844</v>
      </c>
      <c r="E1484" s="49">
        <v>48.736602783203125</v>
      </c>
      <c r="F1484" s="49">
        <v>40.125171661376953</v>
      </c>
      <c r="G1484" s="49">
        <v>59.874828338623047</v>
      </c>
    </row>
    <row r="1485" spans="1:7">
      <c r="A1485" t="str">
        <f t="shared" si="24"/>
        <v>L2.0096</v>
      </c>
      <c r="B1485" s="49" t="s">
        <v>495</v>
      </c>
      <c r="C1485" s="49">
        <v>96</v>
      </c>
      <c r="D1485" s="49">
        <v>0.9027562141418457</v>
      </c>
      <c r="E1485" s="49">
        <v>47.823448181152344</v>
      </c>
      <c r="F1485" s="49">
        <v>39.881782531738281</v>
      </c>
      <c r="G1485" s="49">
        <v>60.118217468261719</v>
      </c>
    </row>
    <row r="1486" spans="1:7">
      <c r="A1486" t="str">
        <f t="shared" si="24"/>
        <v>L2.0097</v>
      </c>
      <c r="B1486" s="49" t="s">
        <v>495</v>
      </c>
      <c r="C1486" s="49">
        <v>97</v>
      </c>
      <c r="D1486" s="49">
        <v>0.89214092493057251</v>
      </c>
      <c r="E1486" s="49">
        <v>46.920692443847656</v>
      </c>
      <c r="F1486" s="49">
        <v>39.639492034912109</v>
      </c>
      <c r="G1486" s="49">
        <v>60.360507965087891</v>
      </c>
    </row>
    <row r="1487" spans="1:7">
      <c r="A1487" t="str">
        <f t="shared" si="24"/>
        <v>L2.0098</v>
      </c>
      <c r="B1487" s="49" t="s">
        <v>495</v>
      </c>
      <c r="C1487" s="49">
        <v>98</v>
      </c>
      <c r="D1487" s="49">
        <v>0.88133531808853149</v>
      </c>
      <c r="E1487" s="49">
        <v>46.028549194335938</v>
      </c>
      <c r="F1487" s="49">
        <v>39.398105621337891</v>
      </c>
      <c r="G1487" s="49">
        <v>60.601894378662109</v>
      </c>
    </row>
    <row r="1488" spans="1:7">
      <c r="A1488" t="str">
        <f t="shared" si="24"/>
        <v>L2.0099</v>
      </c>
      <c r="B1488" s="49" t="s">
        <v>495</v>
      </c>
      <c r="C1488" s="49">
        <v>99</v>
      </c>
      <c r="D1488" s="49">
        <v>0.87036889791488647</v>
      </c>
      <c r="E1488" s="49">
        <v>45.147216796875</v>
      </c>
      <c r="F1488" s="49">
        <v>39.157451629638672</v>
      </c>
      <c r="G1488" s="49">
        <v>60.842548370361328</v>
      </c>
    </row>
    <row r="1489" spans="1:7">
      <c r="A1489" t="str">
        <f t="shared" si="24"/>
        <v>L2.0100</v>
      </c>
      <c r="B1489" s="49" t="s">
        <v>495</v>
      </c>
      <c r="C1489" s="49">
        <v>100</v>
      </c>
      <c r="D1489" s="49">
        <v>0.85927391052246094</v>
      </c>
      <c r="E1489" s="49">
        <v>44.276847839355469</v>
      </c>
      <c r="F1489" s="49">
        <v>38.9173583984375</v>
      </c>
      <c r="G1489" s="49">
        <v>61.0826416015625</v>
      </c>
    </row>
    <row r="1490" spans="1:7">
      <c r="A1490" t="str">
        <f t="shared" si="24"/>
        <v>L2.0101</v>
      </c>
      <c r="B1490" s="49" t="s">
        <v>495</v>
      </c>
      <c r="C1490" s="49">
        <v>101</v>
      </c>
      <c r="D1490" s="49">
        <v>0.84807300567626953</v>
      </c>
      <c r="E1490" s="49">
        <v>43.417572021484375</v>
      </c>
      <c r="F1490" s="49">
        <v>38.67767333984375</v>
      </c>
      <c r="G1490" s="49">
        <v>61.32232666015625</v>
      </c>
    </row>
    <row r="1491" spans="1:7">
      <c r="A1491" t="str">
        <f t="shared" si="24"/>
        <v>L2.0102</v>
      </c>
      <c r="B1491" s="49" t="s">
        <v>495</v>
      </c>
      <c r="C1491" s="49">
        <v>102</v>
      </c>
      <c r="D1491" s="49">
        <v>0.83679300546646118</v>
      </c>
      <c r="E1491" s="49">
        <v>42.569499969482422</v>
      </c>
      <c r="F1491" s="49">
        <v>38.438251495361328</v>
      </c>
      <c r="G1491" s="49">
        <v>61.561748504638672</v>
      </c>
    </row>
    <row r="1492" spans="1:7">
      <c r="A1492" t="str">
        <f t="shared" si="24"/>
        <v>L2.0103</v>
      </c>
      <c r="B1492" s="49" t="s">
        <v>495</v>
      </c>
      <c r="C1492" s="49">
        <v>103</v>
      </c>
      <c r="D1492" s="49">
        <v>0.82545709609985352</v>
      </c>
      <c r="E1492" s="49">
        <v>41.732707977294922</v>
      </c>
      <c r="F1492" s="49">
        <v>38.198959350585938</v>
      </c>
      <c r="G1492" s="49">
        <v>61.801040649414063</v>
      </c>
    </row>
    <row r="1493" spans="1:7">
      <c r="A1493" t="str">
        <f t="shared" si="24"/>
        <v>L2.0104</v>
      </c>
      <c r="B1493" s="49" t="s">
        <v>495</v>
      </c>
      <c r="C1493" s="49">
        <v>104</v>
      </c>
      <c r="D1493" s="49">
        <v>0.8140869140625</v>
      </c>
      <c r="E1493" s="49">
        <v>40.907249450683594</v>
      </c>
      <c r="F1493" s="49">
        <v>37.959678649902344</v>
      </c>
      <c r="G1493" s="49">
        <v>62.040321350097656</v>
      </c>
    </row>
    <row r="1494" spans="1:7">
      <c r="A1494" t="str">
        <f t="shared" si="24"/>
        <v>L2.0105</v>
      </c>
      <c r="B1494" s="49" t="s">
        <v>495</v>
      </c>
      <c r="C1494" s="49">
        <v>105</v>
      </c>
      <c r="D1494" s="49">
        <v>0.80270481109619141</v>
      </c>
      <c r="E1494" s="49">
        <v>40.093162536621094</v>
      </c>
      <c r="F1494" s="49">
        <v>37.720291137695313</v>
      </c>
      <c r="G1494" s="49">
        <v>62.279708862304688</v>
      </c>
    </row>
    <row r="1495" spans="1:7">
      <c r="A1495" t="str">
        <f t="shared" si="24"/>
        <v>L2.0106</v>
      </c>
      <c r="B1495" s="49" t="s">
        <v>495</v>
      </c>
      <c r="C1495" s="49">
        <v>106</v>
      </c>
      <c r="D1495" s="49">
        <v>0.79132837057113647</v>
      </c>
      <c r="E1495" s="49">
        <v>39.290458679199219</v>
      </c>
      <c r="F1495" s="49">
        <v>37.480705261230469</v>
      </c>
      <c r="G1495" s="49">
        <v>62.519294738769531</v>
      </c>
    </row>
    <row r="1496" spans="1:7">
      <c r="A1496" t="str">
        <f t="shared" si="24"/>
        <v>L2.0107</v>
      </c>
      <c r="B1496" s="49" t="s">
        <v>495</v>
      </c>
      <c r="C1496" s="49">
        <v>107</v>
      </c>
      <c r="D1496" s="49">
        <v>0.77997499704360962</v>
      </c>
      <c r="E1496" s="49">
        <v>38.499130249023438</v>
      </c>
      <c r="F1496" s="49">
        <v>37.240821838378906</v>
      </c>
      <c r="G1496" s="49">
        <v>62.759178161621094</v>
      </c>
    </row>
    <row r="1497" spans="1:7">
      <c r="A1497" t="str">
        <f t="shared" si="24"/>
        <v>L2.0108</v>
      </c>
      <c r="B1497" s="49" t="s">
        <v>495</v>
      </c>
      <c r="C1497" s="49">
        <v>108</v>
      </c>
      <c r="D1497" s="49">
        <v>0.7686610221862793</v>
      </c>
      <c r="E1497" s="49">
        <v>37.719154357910156</v>
      </c>
      <c r="F1497" s="49">
        <v>37.000564575195313</v>
      </c>
      <c r="G1497" s="49">
        <v>62.999435424804688</v>
      </c>
    </row>
    <row r="1498" spans="1:7">
      <c r="A1498" t="str">
        <f t="shared" si="24"/>
        <v>L2.0109</v>
      </c>
      <c r="B1498" s="49" t="s">
        <v>495</v>
      </c>
      <c r="C1498" s="49">
        <v>109</v>
      </c>
      <c r="D1498" s="49">
        <v>0.75740188360214233</v>
      </c>
      <c r="E1498" s="49">
        <v>36.950492858886719</v>
      </c>
      <c r="F1498" s="49">
        <v>36.759868621826172</v>
      </c>
      <c r="G1498" s="49">
        <v>63.240131378173828</v>
      </c>
    </row>
    <row r="1499" spans="1:7">
      <c r="A1499" t="str">
        <f t="shared" si="24"/>
        <v>L2.0110</v>
      </c>
      <c r="B1499" s="49" t="s">
        <v>495</v>
      </c>
      <c r="C1499" s="49">
        <v>110</v>
      </c>
      <c r="D1499" s="49">
        <v>0.74620771408081055</v>
      </c>
      <c r="E1499" s="49">
        <v>36.193092346191406</v>
      </c>
      <c r="F1499" s="49">
        <v>36.518665313720703</v>
      </c>
      <c r="G1499" s="49">
        <v>63.481334686279297</v>
      </c>
    </row>
    <row r="1500" spans="1:7">
      <c r="A1500" t="str">
        <f t="shared" si="24"/>
        <v>L2.0111</v>
      </c>
      <c r="B1500" s="49" t="s">
        <v>495</v>
      </c>
      <c r="C1500" s="49">
        <v>111</v>
      </c>
      <c r="D1500" s="49">
        <v>0.73509222269058228</v>
      </c>
      <c r="E1500" s="49">
        <v>35.446884155273438</v>
      </c>
      <c r="F1500" s="49">
        <v>36.276908874511719</v>
      </c>
      <c r="G1500" s="49">
        <v>63.723091125488281</v>
      </c>
    </row>
    <row r="1501" spans="1:7">
      <c r="A1501" t="str">
        <f t="shared" si="24"/>
        <v>L2.0112</v>
      </c>
      <c r="B1501" s="49" t="s">
        <v>495</v>
      </c>
      <c r="C1501" s="49">
        <v>112</v>
      </c>
      <c r="D1501" s="49">
        <v>0.72406822443008423</v>
      </c>
      <c r="E1501" s="49">
        <v>34.7117919921875</v>
      </c>
      <c r="F1501" s="49">
        <v>36.034561157226563</v>
      </c>
      <c r="G1501" s="49">
        <v>63.965438842773438</v>
      </c>
    </row>
    <row r="1502" spans="1:7">
      <c r="A1502" t="str">
        <f t="shared" si="24"/>
        <v>L2.0113</v>
      </c>
      <c r="B1502" s="49" t="s">
        <v>495</v>
      </c>
      <c r="C1502" s="49">
        <v>113</v>
      </c>
      <c r="D1502" s="49">
        <v>0.71314191818237305</v>
      </c>
      <c r="E1502" s="49">
        <v>33.987724304199219</v>
      </c>
      <c r="F1502" s="49">
        <v>35.791580200195313</v>
      </c>
      <c r="G1502" s="49">
        <v>64.208419799804688</v>
      </c>
    </row>
    <row r="1503" spans="1:7">
      <c r="A1503" t="str">
        <f t="shared" si="24"/>
        <v>L2.0114</v>
      </c>
      <c r="B1503" s="49" t="s">
        <v>495</v>
      </c>
      <c r="C1503" s="49">
        <v>114</v>
      </c>
      <c r="D1503" s="49">
        <v>0.70232290029525757</v>
      </c>
      <c r="E1503" s="49">
        <v>33.274581909179688</v>
      </c>
      <c r="F1503" s="49">
        <v>35.547954559326172</v>
      </c>
      <c r="G1503" s="49">
        <v>64.452049255371094</v>
      </c>
    </row>
    <row r="1504" spans="1:7">
      <c r="A1504" t="str">
        <f t="shared" si="24"/>
        <v>L2.0115</v>
      </c>
      <c r="B1504" s="49" t="s">
        <v>495</v>
      </c>
      <c r="C1504" s="49">
        <v>115</v>
      </c>
      <c r="D1504" s="49">
        <v>0.69161707162857056</v>
      </c>
      <c r="E1504" s="49">
        <v>32.572257995605469</v>
      </c>
      <c r="F1504" s="49">
        <v>35.303653717041016</v>
      </c>
      <c r="G1504" s="49">
        <v>64.696342468261719</v>
      </c>
    </row>
    <row r="1505" spans="1:7">
      <c r="A1505" t="str">
        <f t="shared" si="24"/>
        <v>L2.0116</v>
      </c>
      <c r="B1505" s="49" t="s">
        <v>495</v>
      </c>
      <c r="C1505" s="49">
        <v>116</v>
      </c>
      <c r="D1505" s="49">
        <v>0.68103188276290894</v>
      </c>
      <c r="E1505" s="49">
        <v>31.880641937255859</v>
      </c>
      <c r="F1505" s="49">
        <v>35.058685302734375</v>
      </c>
      <c r="G1505" s="49">
        <v>64.941314697265625</v>
      </c>
    </row>
    <row r="1506" spans="1:7">
      <c r="A1506" t="str">
        <f t="shared" si="24"/>
        <v>L2.0117</v>
      </c>
      <c r="B1506" s="49" t="s">
        <v>495</v>
      </c>
      <c r="C1506" s="49">
        <v>117</v>
      </c>
      <c r="D1506" s="49">
        <v>0.67056888341903687</v>
      </c>
      <c r="E1506" s="49">
        <v>31.199609756469727</v>
      </c>
      <c r="F1506" s="49">
        <v>34.813037872314453</v>
      </c>
      <c r="G1506" s="49">
        <v>65.186958312988281</v>
      </c>
    </row>
    <row r="1507" spans="1:7">
      <c r="A1507" t="str">
        <f t="shared" si="24"/>
        <v>L2.0118</v>
      </c>
      <c r="B1507" s="49" t="s">
        <v>495</v>
      </c>
      <c r="C1507" s="49">
        <v>118</v>
      </c>
      <c r="D1507" s="49">
        <v>0.66023707389831543</v>
      </c>
      <c r="E1507" s="49">
        <v>30.529041290283203</v>
      </c>
      <c r="F1507" s="49">
        <v>34.566722869873047</v>
      </c>
      <c r="G1507" s="49">
        <v>65.433273315429688</v>
      </c>
    </row>
    <row r="1508" spans="1:7">
      <c r="A1508" t="str">
        <f t="shared" si="24"/>
        <v>L2.0119</v>
      </c>
      <c r="B1508" s="49" t="s">
        <v>495</v>
      </c>
      <c r="C1508" s="49">
        <v>119</v>
      </c>
      <c r="D1508" s="49">
        <v>0.65003299713134766</v>
      </c>
      <c r="E1508" s="49">
        <v>29.868804931640625</v>
      </c>
      <c r="F1508" s="49">
        <v>34.319751739501953</v>
      </c>
      <c r="G1508" s="49">
        <v>65.680244445800781</v>
      </c>
    </row>
    <row r="1509" spans="1:7">
      <c r="A1509" t="str">
        <f t="shared" si="24"/>
        <v>L2.0120</v>
      </c>
      <c r="B1509" s="49" t="s">
        <v>495</v>
      </c>
      <c r="C1509" s="49">
        <v>120</v>
      </c>
      <c r="D1509" s="49">
        <v>0.63996291160583496</v>
      </c>
      <c r="E1509" s="49">
        <v>29.218770980834961</v>
      </c>
      <c r="F1509" s="49">
        <v>34.0721435546875</v>
      </c>
      <c r="G1509" s="49">
        <v>65.9278564453125</v>
      </c>
    </row>
    <row r="1510" spans="1:7">
      <c r="A1510" t="str">
        <f t="shared" si="24"/>
        <v>L2.0121</v>
      </c>
      <c r="B1510" s="49" t="s">
        <v>495</v>
      </c>
      <c r="C1510" s="49">
        <v>121</v>
      </c>
      <c r="D1510" s="49">
        <v>0.63002902269363403</v>
      </c>
      <c r="E1510" s="49">
        <v>28.578807830810547</v>
      </c>
      <c r="F1510" s="49">
        <v>33.823925018310547</v>
      </c>
      <c r="G1510" s="49">
        <v>66.176078796386719</v>
      </c>
    </row>
    <row r="1511" spans="1:7">
      <c r="A1511" t="str">
        <f t="shared" si="24"/>
        <v>L2.0122</v>
      </c>
      <c r="B1511" s="49" t="s">
        <v>495</v>
      </c>
      <c r="C1511" s="49">
        <v>122</v>
      </c>
      <c r="D1511" s="49">
        <v>0.62022709846496582</v>
      </c>
      <c r="E1511" s="49">
        <v>27.94877815246582</v>
      </c>
      <c r="F1511" s="49">
        <v>33.575119018554688</v>
      </c>
      <c r="G1511" s="49">
        <v>66.424880981445313</v>
      </c>
    </row>
    <row r="1512" spans="1:7">
      <c r="A1512" t="str">
        <f t="shared" si="24"/>
        <v>L2.0123</v>
      </c>
      <c r="B1512" s="49" t="s">
        <v>495</v>
      </c>
      <c r="C1512" s="49">
        <v>123</v>
      </c>
      <c r="D1512" s="49">
        <v>0.61056208610534668</v>
      </c>
      <c r="E1512" s="49">
        <v>27.32855224609375</v>
      </c>
      <c r="F1512" s="49">
        <v>33.325767517089844</v>
      </c>
      <c r="G1512" s="49">
        <v>66.674232482910156</v>
      </c>
    </row>
    <row r="1513" spans="1:7">
      <c r="A1513" t="str">
        <f t="shared" si="24"/>
        <v>L2.0124</v>
      </c>
      <c r="B1513" s="49" t="s">
        <v>495</v>
      </c>
      <c r="C1513" s="49">
        <v>124</v>
      </c>
      <c r="D1513" s="49">
        <v>0.60102790594100952</v>
      </c>
      <c r="E1513" s="49">
        <v>26.717988967895508</v>
      </c>
      <c r="F1513" s="49">
        <v>33.075901031494141</v>
      </c>
      <c r="G1513" s="49">
        <v>66.924095153808594</v>
      </c>
    </row>
    <row r="1514" spans="1:7">
      <c r="A1514" t="str">
        <f t="shared" si="24"/>
        <v>L2.0125</v>
      </c>
      <c r="B1514" s="49" t="s">
        <v>495</v>
      </c>
      <c r="C1514" s="49">
        <v>125</v>
      </c>
      <c r="D1514" s="49">
        <v>0.59162998199462891</v>
      </c>
      <c r="E1514" s="49">
        <v>26.116962432861328</v>
      </c>
      <c r="F1514" s="49">
        <v>32.825572967529297</v>
      </c>
      <c r="G1514" s="49">
        <v>67.174423217773438</v>
      </c>
    </row>
    <row r="1515" spans="1:7">
      <c r="A1515" t="str">
        <f t="shared" si="24"/>
        <v>L2.0126</v>
      </c>
      <c r="B1515" s="49" t="s">
        <v>495</v>
      </c>
      <c r="C1515" s="49">
        <v>126</v>
      </c>
      <c r="D1515" s="49">
        <v>0.58236008882522583</v>
      </c>
      <c r="E1515" s="49">
        <v>25.525331497192383</v>
      </c>
      <c r="F1515" s="49">
        <v>32.574817657470703</v>
      </c>
      <c r="G1515" s="49">
        <v>67.425178527832031</v>
      </c>
    </row>
    <row r="1516" spans="1:7">
      <c r="A1516" t="str">
        <f t="shared" si="24"/>
        <v>L2.0127</v>
      </c>
      <c r="B1516" s="49" t="s">
        <v>495</v>
      </c>
      <c r="C1516" s="49">
        <v>127</v>
      </c>
      <c r="D1516" s="49">
        <v>0.57321900129318237</v>
      </c>
      <c r="E1516" s="49">
        <v>24.942972183227539</v>
      </c>
      <c r="F1516" s="49">
        <v>32.323692321777344</v>
      </c>
      <c r="G1516" s="49">
        <v>67.676307678222656</v>
      </c>
    </row>
    <row r="1517" spans="1:7">
      <c r="A1517" t="str">
        <f t="shared" si="24"/>
        <v>L2.0128</v>
      </c>
      <c r="B1517" s="49" t="s">
        <v>495</v>
      </c>
      <c r="C1517" s="49">
        <v>128</v>
      </c>
      <c r="D1517" s="49">
        <v>0.5642048716545105</v>
      </c>
      <c r="E1517" s="49">
        <v>24.369752883911133</v>
      </c>
      <c r="F1517" s="49">
        <v>32.072238922119141</v>
      </c>
      <c r="G1517" s="49">
        <v>67.927757263183594</v>
      </c>
    </row>
    <row r="1518" spans="1:7">
      <c r="A1518" t="str">
        <f t="shared" si="24"/>
        <v>L2.0129</v>
      </c>
      <c r="B1518" s="49" t="s">
        <v>495</v>
      </c>
      <c r="C1518" s="49">
        <v>129</v>
      </c>
      <c r="D1518" s="49">
        <v>0.55531102418899536</v>
      </c>
      <c r="E1518" s="49">
        <v>23.805547714233398</v>
      </c>
      <c r="F1518" s="49">
        <v>31.820518493652344</v>
      </c>
      <c r="G1518" s="49">
        <v>68.179481506347656</v>
      </c>
    </row>
    <row r="1519" spans="1:7">
      <c r="A1519" t="str">
        <f t="shared" si="24"/>
        <v>L2.0130</v>
      </c>
      <c r="B1519" s="49" t="s">
        <v>495</v>
      </c>
      <c r="C1519" s="49">
        <v>130</v>
      </c>
      <c r="D1519" s="49">
        <v>0.54653692245483398</v>
      </c>
      <c r="E1519" s="49">
        <v>23.250236511230469</v>
      </c>
      <c r="F1519" s="49">
        <v>31.568580627441406</v>
      </c>
      <c r="G1519" s="49">
        <v>68.431419372558594</v>
      </c>
    </row>
    <row r="1520" spans="1:7">
      <c r="A1520" t="str">
        <f t="shared" si="24"/>
        <v>L2.0131</v>
      </c>
      <c r="B1520" s="49" t="s">
        <v>495</v>
      </c>
      <c r="C1520" s="49">
        <v>131</v>
      </c>
      <c r="D1520" s="49">
        <v>0.53788119554519653</v>
      </c>
      <c r="E1520" s="49">
        <v>22.703701019287109</v>
      </c>
      <c r="F1520" s="49">
        <v>31.316482543945313</v>
      </c>
      <c r="G1520" s="49">
        <v>68.683517456054688</v>
      </c>
    </row>
    <row r="1521" spans="1:7">
      <c r="A1521" t="str">
        <f t="shared" si="24"/>
        <v>L2.0132</v>
      </c>
      <c r="B1521" s="49" t="s">
        <v>495</v>
      </c>
      <c r="C1521" s="49">
        <v>132</v>
      </c>
      <c r="D1521" s="49">
        <v>0.52933692932128906</v>
      </c>
      <c r="E1521" s="49">
        <v>22.16581916809082</v>
      </c>
      <c r="F1521" s="49">
        <v>31.06428337097168</v>
      </c>
      <c r="G1521" s="49">
        <v>68.935714721679688</v>
      </c>
    </row>
    <row r="1522" spans="1:7">
      <c r="A1522" t="str">
        <f t="shared" si="24"/>
        <v>L2.0133</v>
      </c>
      <c r="B1522" s="49" t="s">
        <v>495</v>
      </c>
      <c r="C1522" s="49">
        <v>133</v>
      </c>
      <c r="D1522" s="49">
        <v>0.52090191841125488</v>
      </c>
      <c r="E1522" s="49">
        <v>21.636482238769531</v>
      </c>
      <c r="F1522" s="49">
        <v>30.812040328979492</v>
      </c>
      <c r="G1522" s="49">
        <v>69.187957763671875</v>
      </c>
    </row>
    <row r="1523" spans="1:7">
      <c r="A1523" t="str">
        <f t="shared" si="24"/>
        <v>L2.0134</v>
      </c>
      <c r="B1523" s="49" t="s">
        <v>495</v>
      </c>
      <c r="C1523" s="49">
        <v>134</v>
      </c>
      <c r="D1523" s="49">
        <v>0.51256918907165527</v>
      </c>
      <c r="E1523" s="49">
        <v>21.115579605102539</v>
      </c>
      <c r="F1523" s="49">
        <v>30.559806823730469</v>
      </c>
      <c r="G1523" s="49">
        <v>69.440193176269531</v>
      </c>
    </row>
    <row r="1524" spans="1:7">
      <c r="A1524" t="str">
        <f t="shared" si="24"/>
        <v>L2.0135</v>
      </c>
      <c r="B1524" s="49" t="s">
        <v>495</v>
      </c>
      <c r="C1524" s="49">
        <v>135</v>
      </c>
      <c r="D1524" s="49">
        <v>0.50433778762817383</v>
      </c>
      <c r="E1524" s="49">
        <v>20.603010177612305</v>
      </c>
      <c r="F1524" s="49">
        <v>30.307647705078125</v>
      </c>
      <c r="G1524" s="49">
        <v>69.692352294921875</v>
      </c>
    </row>
    <row r="1525" spans="1:7">
      <c r="A1525" t="str">
        <f t="shared" si="24"/>
        <v>L2.0136</v>
      </c>
      <c r="B1525" s="49" t="s">
        <v>495</v>
      </c>
      <c r="C1525" s="49">
        <v>136</v>
      </c>
      <c r="D1525" s="49">
        <v>0.49620410799980164</v>
      </c>
      <c r="E1525" s="49">
        <v>20.098672866821289</v>
      </c>
      <c r="F1525" s="49">
        <v>30.05561637878418</v>
      </c>
      <c r="G1525" s="49">
        <v>69.944381713867188</v>
      </c>
    </row>
    <row r="1526" spans="1:7">
      <c r="A1526" t="str">
        <f t="shared" si="24"/>
        <v>L2.0137</v>
      </c>
      <c r="B1526" s="49" t="s">
        <v>495</v>
      </c>
      <c r="C1526" s="49">
        <v>137</v>
      </c>
      <c r="D1526" s="49">
        <v>0.48816210031509399</v>
      </c>
      <c r="E1526" s="49">
        <v>19.602468490600586</v>
      </c>
      <c r="F1526" s="49">
        <v>29.803766250610352</v>
      </c>
      <c r="G1526" s="49">
        <v>70.196235656738281</v>
      </c>
    </row>
    <row r="1527" spans="1:7">
      <c r="A1527" t="str">
        <f t="shared" si="24"/>
        <v>L2.0138</v>
      </c>
      <c r="B1527" s="49" t="s">
        <v>495</v>
      </c>
      <c r="C1527" s="49">
        <v>138</v>
      </c>
      <c r="D1527" s="49">
        <v>0.4802078902721405</v>
      </c>
      <c r="E1527" s="49">
        <v>19.114307403564453</v>
      </c>
      <c r="F1527" s="49">
        <v>29.552154541015625</v>
      </c>
      <c r="G1527" s="49">
        <v>70.447845458984375</v>
      </c>
    </row>
    <row r="1528" spans="1:7">
      <c r="A1528" t="str">
        <f t="shared" si="24"/>
        <v>L2.0139</v>
      </c>
      <c r="B1528" s="49" t="s">
        <v>495</v>
      </c>
      <c r="C1528" s="49">
        <v>139</v>
      </c>
      <c r="D1528" s="49">
        <v>0.47233891487121582</v>
      </c>
      <c r="E1528" s="49">
        <v>18.634098052978516</v>
      </c>
      <c r="F1528" s="49">
        <v>29.300840377807617</v>
      </c>
      <c r="G1528" s="49">
        <v>70.69915771484375</v>
      </c>
    </row>
    <row r="1529" spans="1:7">
      <c r="A1529" t="str">
        <f t="shared" si="24"/>
        <v>L2.0140</v>
      </c>
      <c r="B1529" s="49" t="s">
        <v>495</v>
      </c>
      <c r="C1529" s="49">
        <v>140</v>
      </c>
      <c r="D1529" s="49">
        <v>0.46455121040344238</v>
      </c>
      <c r="E1529" s="49">
        <v>18.161760330200195</v>
      </c>
      <c r="F1529" s="49">
        <v>29.049873352050781</v>
      </c>
      <c r="G1529" s="49">
        <v>70.950126647949219</v>
      </c>
    </row>
    <row r="1530" spans="1:7">
      <c r="A1530" t="str">
        <f t="shared" si="24"/>
        <v>L2.0141</v>
      </c>
      <c r="B1530" s="49" t="s">
        <v>495</v>
      </c>
      <c r="C1530" s="49">
        <v>141</v>
      </c>
      <c r="D1530" s="49">
        <v>0.45683979988098145</v>
      </c>
      <c r="E1530" s="49">
        <v>17.697208404541016</v>
      </c>
      <c r="F1530" s="49">
        <v>28.799308776855469</v>
      </c>
      <c r="G1530" s="49">
        <v>71.200691223144531</v>
      </c>
    </row>
    <row r="1531" spans="1:7">
      <c r="A1531" t="str">
        <f t="shared" si="24"/>
        <v>L2.0142</v>
      </c>
      <c r="B1531" s="49" t="s">
        <v>495</v>
      </c>
      <c r="C1531" s="49">
        <v>142</v>
      </c>
      <c r="D1531" s="49">
        <v>0.4492030143737793</v>
      </c>
      <c r="E1531" s="49">
        <v>17.24036979675293</v>
      </c>
      <c r="F1531" s="49">
        <v>28.549190521240234</v>
      </c>
      <c r="G1531" s="49">
        <v>71.4508056640625</v>
      </c>
    </row>
    <row r="1532" spans="1:7">
      <c r="A1532" t="str">
        <f t="shared" si="24"/>
        <v>L2.0143</v>
      </c>
      <c r="B1532" s="49" t="s">
        <v>495</v>
      </c>
      <c r="C1532" s="49">
        <v>143</v>
      </c>
      <c r="D1532" s="49">
        <v>0.44163519144058228</v>
      </c>
      <c r="E1532" s="49">
        <v>16.791166305541992</v>
      </c>
      <c r="F1532" s="49">
        <v>28.299570083618164</v>
      </c>
      <c r="G1532" s="49">
        <v>71.700431823730469</v>
      </c>
    </row>
    <row r="1533" spans="1:7">
      <c r="A1533" t="str">
        <f t="shared" si="24"/>
        <v>L2.0144</v>
      </c>
      <c r="B1533" s="49" t="s">
        <v>495</v>
      </c>
      <c r="C1533" s="49">
        <v>144</v>
      </c>
      <c r="D1533" s="49">
        <v>0.43413490056991577</v>
      </c>
      <c r="E1533" s="49">
        <v>16.349531173706055</v>
      </c>
      <c r="F1533" s="49">
        <v>28.050495147705078</v>
      </c>
      <c r="G1533" s="49">
        <v>71.949501037597656</v>
      </c>
    </row>
    <row r="1534" spans="1:7">
      <c r="A1534" t="str">
        <f t="shared" si="24"/>
        <v>L2.0145</v>
      </c>
      <c r="B1534" s="49" t="s">
        <v>495</v>
      </c>
      <c r="C1534" s="49">
        <v>145</v>
      </c>
      <c r="D1534" s="49">
        <v>0.42669889330863953</v>
      </c>
      <c r="E1534" s="49">
        <v>15.915395736694336</v>
      </c>
      <c r="F1534" s="49">
        <v>27.802011489868164</v>
      </c>
      <c r="G1534" s="49">
        <v>72.197990417480469</v>
      </c>
    </row>
    <row r="1535" spans="1:7">
      <c r="A1535" t="str">
        <f t="shared" si="24"/>
        <v>L2.0146</v>
      </c>
      <c r="B1535" s="49" t="s">
        <v>495</v>
      </c>
      <c r="C1535" s="49">
        <v>146</v>
      </c>
      <c r="D1535" s="49">
        <v>0.41932308673858643</v>
      </c>
      <c r="E1535" s="49">
        <v>15.488697052001953</v>
      </c>
      <c r="F1535" s="49">
        <v>27.554153442382813</v>
      </c>
      <c r="G1535" s="49">
        <v>72.445846557617188</v>
      </c>
    </row>
    <row r="1536" spans="1:7">
      <c r="A1536" t="str">
        <f t="shared" si="24"/>
        <v>L2.0147</v>
      </c>
      <c r="B1536" s="49" t="s">
        <v>495</v>
      </c>
      <c r="C1536" s="49">
        <v>147</v>
      </c>
      <c r="D1536" s="49">
        <v>0.41200700402259827</v>
      </c>
      <c r="E1536" s="49">
        <v>15.069374084472656</v>
      </c>
      <c r="F1536" s="49">
        <v>27.306970596313477</v>
      </c>
      <c r="G1536" s="49">
        <v>72.693031311035156</v>
      </c>
    </row>
    <row r="1537" spans="1:7">
      <c r="A1537" t="str">
        <f t="shared" si="24"/>
        <v>L2.0148</v>
      </c>
      <c r="B1537" s="49" t="s">
        <v>495</v>
      </c>
      <c r="C1537" s="49">
        <v>148</v>
      </c>
      <c r="D1537" s="49">
        <v>0.40474590659141541</v>
      </c>
      <c r="E1537" s="49">
        <v>14.657366752624512</v>
      </c>
      <c r="F1537" s="49">
        <v>27.060491561889648</v>
      </c>
      <c r="G1537" s="49">
        <v>72.939506530761719</v>
      </c>
    </row>
    <row r="1538" spans="1:7">
      <c r="A1538" t="str">
        <f t="shared" si="24"/>
        <v>L2.0149</v>
      </c>
      <c r="B1538" s="49" t="s">
        <v>495</v>
      </c>
      <c r="C1538" s="49">
        <v>149</v>
      </c>
      <c r="D1538" s="49">
        <v>0.39754009246826172</v>
      </c>
      <c r="E1538" s="49">
        <v>14.252620697021484</v>
      </c>
      <c r="F1538" s="49">
        <v>26.81475830078125</v>
      </c>
      <c r="G1538" s="49">
        <v>73.18524169921875</v>
      </c>
    </row>
    <row r="1539" spans="1:7">
      <c r="A1539" t="str">
        <f t="shared" ref="A1539:A1602" si="25">CONCATENATE(B1539,IF(C1539&lt;10,CONCATENATE("00",C1539),IF(C1539&lt;100,CONCATENATE("0",C1539),C1539)))</f>
        <v>L2.0150</v>
      </c>
      <c r="B1539" s="49" t="s">
        <v>495</v>
      </c>
      <c r="C1539" s="49">
        <v>150</v>
      </c>
      <c r="D1539" s="49">
        <v>0.39038491249084473</v>
      </c>
      <c r="E1539" s="49">
        <v>13.855080604553223</v>
      </c>
      <c r="F1539" s="49">
        <v>26.569797515869141</v>
      </c>
      <c r="G1539" s="49">
        <v>73.430198669433594</v>
      </c>
    </row>
    <row r="1540" spans="1:7">
      <c r="A1540" t="str">
        <f t="shared" si="25"/>
        <v>L2.0151</v>
      </c>
      <c r="B1540" s="49" t="s">
        <v>495</v>
      </c>
      <c r="C1540" s="49">
        <v>151</v>
      </c>
      <c r="D1540" s="49">
        <v>0.38328009843826294</v>
      </c>
      <c r="E1540" s="49">
        <v>13.464695930480957</v>
      </c>
      <c r="F1540" s="49">
        <v>26.325645446777344</v>
      </c>
      <c r="G1540" s="49">
        <v>73.674354553222656</v>
      </c>
    </row>
    <row r="1541" spans="1:7">
      <c r="A1541" t="str">
        <f t="shared" si="25"/>
        <v>L2.0152</v>
      </c>
      <c r="B1541" s="49" t="s">
        <v>495</v>
      </c>
      <c r="C1541" s="49">
        <v>152</v>
      </c>
      <c r="D1541" s="49">
        <v>0.37622499465942383</v>
      </c>
      <c r="E1541" s="49">
        <v>13.081416130065918</v>
      </c>
      <c r="F1541" s="49">
        <v>26.082328796386719</v>
      </c>
      <c r="G1541" s="49">
        <v>73.917671203613281</v>
      </c>
    </row>
    <row r="1542" spans="1:7">
      <c r="A1542" t="str">
        <f t="shared" si="25"/>
        <v>L2.0153</v>
      </c>
      <c r="B1542" s="49" t="s">
        <v>495</v>
      </c>
      <c r="C1542" s="49">
        <v>153</v>
      </c>
      <c r="D1542" s="49">
        <v>0.36921700835227966</v>
      </c>
      <c r="E1542" s="49">
        <v>12.705190658569336</v>
      </c>
      <c r="F1542" s="49">
        <v>25.839868545532227</v>
      </c>
      <c r="G1542" s="49">
        <v>74.160133361816406</v>
      </c>
    </row>
    <row r="1543" spans="1:7">
      <c r="A1543" t="str">
        <f t="shared" si="25"/>
        <v>L2.0154</v>
      </c>
      <c r="B1543" s="49" t="s">
        <v>495</v>
      </c>
      <c r="C1543" s="49">
        <v>154</v>
      </c>
      <c r="D1543" s="49">
        <v>0.36225599050521851</v>
      </c>
      <c r="E1543" s="49">
        <v>12.335973739624023</v>
      </c>
      <c r="F1543" s="49">
        <v>25.598293304443359</v>
      </c>
      <c r="G1543" s="49">
        <v>74.401702880859375</v>
      </c>
    </row>
    <row r="1544" spans="1:7">
      <c r="A1544" t="str">
        <f t="shared" si="25"/>
        <v>L2.0155</v>
      </c>
      <c r="B1544" s="49" t="s">
        <v>495</v>
      </c>
      <c r="C1544" s="49">
        <v>155</v>
      </c>
      <c r="D1544" s="49">
        <v>0.35533899068832397</v>
      </c>
      <c r="E1544" s="49">
        <v>11.97371768951416</v>
      </c>
      <c r="F1544" s="49">
        <v>25.357622146606445</v>
      </c>
      <c r="G1544" s="49">
        <v>74.642379760742188</v>
      </c>
    </row>
    <row r="1545" spans="1:7">
      <c r="A1545" t="str">
        <f t="shared" si="25"/>
        <v>L2.0156</v>
      </c>
      <c r="B1545" s="49" t="s">
        <v>495</v>
      </c>
      <c r="C1545" s="49">
        <v>156</v>
      </c>
      <c r="D1545" s="49">
        <v>0.34846898913383484</v>
      </c>
      <c r="E1545" s="49">
        <v>11.618378639221191</v>
      </c>
      <c r="F1545" s="49">
        <v>25.117876052856445</v>
      </c>
      <c r="G1545" s="49">
        <v>74.882125854492188</v>
      </c>
    </row>
    <row r="1546" spans="1:7">
      <c r="A1546" t="str">
        <f t="shared" si="25"/>
        <v>L2.0157</v>
      </c>
      <c r="B1546" s="49" t="s">
        <v>495</v>
      </c>
      <c r="C1546" s="49">
        <v>157</v>
      </c>
      <c r="D1546" s="49">
        <v>0.34164199233055115</v>
      </c>
      <c r="E1546" s="49">
        <v>11.269909858703613</v>
      </c>
      <c r="F1546" s="49">
        <v>24.879066467285156</v>
      </c>
      <c r="G1546" s="49">
        <v>75.120933532714844</v>
      </c>
    </row>
    <row r="1547" spans="1:7">
      <c r="A1547" t="str">
        <f t="shared" si="25"/>
        <v>L2.0158</v>
      </c>
      <c r="B1547" s="49" t="s">
        <v>495</v>
      </c>
      <c r="C1547" s="49">
        <v>158</v>
      </c>
      <c r="D1547" s="49">
        <v>0.33486199378967285</v>
      </c>
      <c r="E1547" s="49">
        <v>10.928268432617188</v>
      </c>
      <c r="F1547" s="49">
        <v>24.641212463378906</v>
      </c>
      <c r="G1547" s="49">
        <v>75.358787536621094</v>
      </c>
    </row>
    <row r="1548" spans="1:7">
      <c r="A1548" t="str">
        <f t="shared" si="25"/>
        <v>L2.0159</v>
      </c>
      <c r="B1548" s="49" t="s">
        <v>495</v>
      </c>
      <c r="C1548" s="49">
        <v>159</v>
      </c>
      <c r="D1548" s="49">
        <v>0.32812398672103882</v>
      </c>
      <c r="E1548" s="49">
        <v>10.593405723571777</v>
      </c>
      <c r="F1548" s="49">
        <v>24.404323577880859</v>
      </c>
      <c r="G1548" s="49">
        <v>75.595672607421875</v>
      </c>
    </row>
    <row r="1549" spans="1:7">
      <c r="A1549" t="str">
        <f t="shared" si="25"/>
        <v>L2.0160</v>
      </c>
      <c r="B1549" s="49" t="s">
        <v>495</v>
      </c>
      <c r="C1549" s="49">
        <v>160</v>
      </c>
      <c r="D1549" s="49">
        <v>0.32143101096153259</v>
      </c>
      <c r="E1549" s="49">
        <v>10.265281677246094</v>
      </c>
      <c r="F1549" s="49">
        <v>24.168411254882813</v>
      </c>
      <c r="G1549" s="49">
        <v>75.831588745117188</v>
      </c>
    </row>
    <row r="1550" spans="1:7">
      <c r="A1550" t="str">
        <f t="shared" si="25"/>
        <v>L2.0161</v>
      </c>
      <c r="B1550" s="49" t="s">
        <v>495</v>
      </c>
      <c r="C1550" s="49">
        <v>161</v>
      </c>
      <c r="D1550" s="49">
        <v>0.31478404998779297</v>
      </c>
      <c r="E1550" s="49">
        <v>9.9438505172729492</v>
      </c>
      <c r="F1550" s="49">
        <v>23.93348503112793</v>
      </c>
      <c r="G1550" s="49">
        <v>76.066513061523438</v>
      </c>
    </row>
    <row r="1551" spans="1:7">
      <c r="A1551" t="str">
        <f t="shared" si="25"/>
        <v>L2.0162</v>
      </c>
      <c r="B1551" s="49" t="s">
        <v>495</v>
      </c>
      <c r="C1551" s="49">
        <v>162</v>
      </c>
      <c r="D1551" s="49">
        <v>0.3081820011138916</v>
      </c>
      <c r="E1551" s="49">
        <v>9.6290664672851563</v>
      </c>
      <c r="F1551" s="49">
        <v>23.699548721313477</v>
      </c>
      <c r="G1551" s="49">
        <v>76.300453186035156</v>
      </c>
    </row>
    <row r="1552" spans="1:7">
      <c r="A1552" t="str">
        <f t="shared" si="25"/>
        <v>L2.0163</v>
      </c>
      <c r="B1552" s="49" t="s">
        <v>495</v>
      </c>
      <c r="C1552" s="49">
        <v>163</v>
      </c>
      <c r="D1552" s="49">
        <v>0.30162596702575684</v>
      </c>
      <c r="E1552" s="49">
        <v>9.3208847045898438</v>
      </c>
      <c r="F1552" s="49">
        <v>23.466609954833984</v>
      </c>
      <c r="G1552" s="49">
        <v>76.53338623046875</v>
      </c>
    </row>
    <row r="1553" spans="1:7">
      <c r="A1553" t="str">
        <f t="shared" si="25"/>
        <v>L2.0164</v>
      </c>
      <c r="B1553" s="49" t="s">
        <v>495</v>
      </c>
      <c r="C1553" s="49">
        <v>164</v>
      </c>
      <c r="D1553" s="49">
        <v>0.29511797428131104</v>
      </c>
      <c r="E1553" s="49">
        <v>9.0192594528198242</v>
      </c>
      <c r="F1553" s="49">
        <v>23.234670639038086</v>
      </c>
      <c r="G1553" s="49">
        <v>76.765327453613281</v>
      </c>
    </row>
    <row r="1554" spans="1:7">
      <c r="A1554" t="str">
        <f t="shared" si="25"/>
        <v>L2.0165</v>
      </c>
      <c r="B1554" s="49" t="s">
        <v>495</v>
      </c>
      <c r="C1554" s="49">
        <v>165</v>
      </c>
      <c r="D1554" s="49">
        <v>0.28865599632263184</v>
      </c>
      <c r="E1554" s="49">
        <v>8.7241411209106445</v>
      </c>
      <c r="F1554" s="49">
        <v>23.003730773925781</v>
      </c>
      <c r="G1554" s="49">
        <v>76.996269226074219</v>
      </c>
    </row>
    <row r="1555" spans="1:7">
      <c r="A1555" t="str">
        <f t="shared" si="25"/>
        <v>L2.0166</v>
      </c>
      <c r="B1555" s="49" t="s">
        <v>495</v>
      </c>
      <c r="C1555" s="49">
        <v>166</v>
      </c>
      <c r="D1555" s="49">
        <v>0.28224503993988037</v>
      </c>
      <c r="E1555" s="49">
        <v>8.4354848861694336</v>
      </c>
      <c r="F1555" s="49">
        <v>22.773792266845703</v>
      </c>
      <c r="G1555" s="49">
        <v>77.226203918457031</v>
      </c>
    </row>
    <row r="1556" spans="1:7">
      <c r="A1556" t="str">
        <f t="shared" si="25"/>
        <v>L2.0167</v>
      </c>
      <c r="B1556" s="49" t="s">
        <v>495</v>
      </c>
      <c r="C1556" s="49">
        <v>167</v>
      </c>
      <c r="D1556" s="49">
        <v>0.27588194608688354</v>
      </c>
      <c r="E1556" s="49">
        <v>8.1532402038574219</v>
      </c>
      <c r="F1556" s="49">
        <v>22.544855117797852</v>
      </c>
      <c r="G1556" s="49">
        <v>77.455146789550781</v>
      </c>
    </row>
    <row r="1557" spans="1:7">
      <c r="A1557" t="str">
        <f t="shared" si="25"/>
        <v>L2.0168</v>
      </c>
      <c r="B1557" s="49" t="s">
        <v>495</v>
      </c>
      <c r="C1557" s="49">
        <v>168</v>
      </c>
      <c r="D1557" s="49">
        <v>0.26957201957702637</v>
      </c>
      <c r="E1557" s="49">
        <v>7.8773579597473145</v>
      </c>
      <c r="F1557" s="49">
        <v>22.316915512084961</v>
      </c>
      <c r="G1557" s="49">
        <v>77.683082580566406</v>
      </c>
    </row>
    <row r="1558" spans="1:7">
      <c r="A1558" t="str">
        <f t="shared" si="25"/>
        <v>L2.0169</v>
      </c>
      <c r="B1558" s="49" t="s">
        <v>495</v>
      </c>
      <c r="C1558" s="49">
        <v>169</v>
      </c>
      <c r="D1558" s="49">
        <v>0.26331400871276855</v>
      </c>
      <c r="E1558" s="49">
        <v>7.6077861785888672</v>
      </c>
      <c r="F1558" s="49">
        <v>22.089967727661133</v>
      </c>
      <c r="G1558" s="49">
        <v>77.9100341796875</v>
      </c>
    </row>
    <row r="1559" spans="1:7">
      <c r="A1559" t="str">
        <f t="shared" si="25"/>
        <v>L2.0170</v>
      </c>
      <c r="B1559" s="49" t="s">
        <v>495</v>
      </c>
      <c r="C1559" s="49">
        <v>170</v>
      </c>
      <c r="D1559" s="49">
        <v>0.25710999965667725</v>
      </c>
      <c r="E1559" s="49">
        <v>7.3444719314575195</v>
      </c>
      <c r="F1559" s="49">
        <v>21.864011764526367</v>
      </c>
      <c r="G1559" s="49">
        <v>78.135986328125</v>
      </c>
    </row>
    <row r="1560" spans="1:7">
      <c r="A1560" t="str">
        <f t="shared" si="25"/>
        <v>L2.0171</v>
      </c>
      <c r="B1560" s="49" t="s">
        <v>495</v>
      </c>
      <c r="C1560" s="49">
        <v>171</v>
      </c>
      <c r="D1560" s="49">
        <v>0.25096100568771362</v>
      </c>
      <c r="E1560" s="49">
        <v>7.0873618125915527</v>
      </c>
      <c r="F1560" s="49">
        <v>21.6390380859375</v>
      </c>
      <c r="G1560" s="49">
        <v>78.3609619140625</v>
      </c>
    </row>
    <row r="1561" spans="1:7">
      <c r="A1561" t="str">
        <f t="shared" si="25"/>
        <v>L2.0172</v>
      </c>
      <c r="B1561" s="49" t="s">
        <v>495</v>
      </c>
      <c r="C1561" s="49">
        <v>172</v>
      </c>
      <c r="D1561" s="49">
        <v>0.24486899375915527</v>
      </c>
      <c r="E1561" s="49">
        <v>6.8364009857177734</v>
      </c>
      <c r="F1561" s="49">
        <v>21.415044784545898</v>
      </c>
      <c r="G1561" s="49">
        <v>78.584953308105469</v>
      </c>
    </row>
    <row r="1562" spans="1:7">
      <c r="A1562" t="str">
        <f t="shared" si="25"/>
        <v>L2.0173</v>
      </c>
      <c r="B1562" s="49" t="s">
        <v>495</v>
      </c>
      <c r="C1562" s="49">
        <v>173</v>
      </c>
      <c r="D1562" s="49">
        <v>0.23883599042892456</v>
      </c>
      <c r="E1562" s="49">
        <v>6.5915317535400391</v>
      </c>
      <c r="F1562" s="49">
        <v>21.192018508911133</v>
      </c>
      <c r="G1562" s="49">
        <v>78.8079833984375</v>
      </c>
    </row>
    <row r="1563" spans="1:7">
      <c r="A1563" t="str">
        <f t="shared" si="25"/>
        <v>L2.0174</v>
      </c>
      <c r="B1563" s="49" t="s">
        <v>495</v>
      </c>
      <c r="C1563" s="49">
        <v>174</v>
      </c>
      <c r="D1563" s="49">
        <v>0.23286199569702148</v>
      </c>
      <c r="E1563" s="49">
        <v>6.3526959419250488</v>
      </c>
      <c r="F1563" s="49">
        <v>20.969953536987305</v>
      </c>
      <c r="G1563" s="49">
        <v>79.030044555664063</v>
      </c>
    </row>
    <row r="1564" spans="1:7">
      <c r="A1564" t="str">
        <f t="shared" si="25"/>
        <v>L2.0175</v>
      </c>
      <c r="B1564" s="49" t="s">
        <v>495</v>
      </c>
      <c r="C1564" s="49">
        <v>175</v>
      </c>
      <c r="D1564" s="49">
        <v>0.22694998979568481</v>
      </c>
      <c r="E1564" s="49">
        <v>6.1198339462280273</v>
      </c>
      <c r="F1564" s="49">
        <v>20.748844146728516</v>
      </c>
      <c r="G1564" s="49">
        <v>79.25115966796875</v>
      </c>
    </row>
    <row r="1565" spans="1:7">
      <c r="A1565" t="str">
        <f t="shared" si="25"/>
        <v>L2.0176</v>
      </c>
      <c r="B1565" s="49" t="s">
        <v>495</v>
      </c>
      <c r="C1565" s="49">
        <v>176</v>
      </c>
      <c r="D1565" s="49">
        <v>0.22110104560852051</v>
      </c>
      <c r="E1565" s="49">
        <v>5.8928842544555664</v>
      </c>
      <c r="F1565" s="49">
        <v>20.528676986694336</v>
      </c>
      <c r="G1565" s="49">
        <v>79.471321105957031</v>
      </c>
    </row>
    <row r="1566" spans="1:7">
      <c r="A1566" t="str">
        <f t="shared" si="25"/>
        <v>L2.0177</v>
      </c>
      <c r="B1566" s="49" t="s">
        <v>495</v>
      </c>
      <c r="C1566" s="49">
        <v>177</v>
      </c>
      <c r="D1566" s="49">
        <v>0.21531599760055542</v>
      </c>
      <c r="E1566" s="49">
        <v>5.6717829704284668</v>
      </c>
      <c r="F1566" s="49">
        <v>20.3094482421875</v>
      </c>
      <c r="G1566" s="49">
        <v>79.6905517578125</v>
      </c>
    </row>
    <row r="1567" spans="1:7">
      <c r="A1567" t="str">
        <f t="shared" si="25"/>
        <v>L2.0178</v>
      </c>
      <c r="B1567" s="49" t="s">
        <v>495</v>
      </c>
      <c r="C1567" s="49">
        <v>178</v>
      </c>
      <c r="D1567" s="49">
        <v>0.20959699153900146</v>
      </c>
      <c r="E1567" s="49">
        <v>5.4564671516418457</v>
      </c>
      <c r="F1567" s="49">
        <v>20.091142654418945</v>
      </c>
      <c r="G1567" s="49">
        <v>79.908859252929688</v>
      </c>
    </row>
    <row r="1568" spans="1:7">
      <c r="A1568" t="str">
        <f t="shared" si="25"/>
        <v>L2.0179</v>
      </c>
      <c r="B1568" s="49" t="s">
        <v>495</v>
      </c>
      <c r="C1568" s="49">
        <v>179</v>
      </c>
      <c r="D1568" s="49">
        <v>0.20394700765609741</v>
      </c>
      <c r="E1568" s="49">
        <v>5.2468700408935547</v>
      </c>
      <c r="F1568" s="49">
        <v>19.873752593994141</v>
      </c>
      <c r="G1568" s="49">
        <v>80.126243591308594</v>
      </c>
    </row>
    <row r="1569" spans="1:7">
      <c r="A1569" t="str">
        <f t="shared" si="25"/>
        <v>L2.0180</v>
      </c>
      <c r="B1569" s="49" t="s">
        <v>495</v>
      </c>
      <c r="C1569" s="49">
        <v>180</v>
      </c>
      <c r="D1569" s="49">
        <v>0.19836395978927612</v>
      </c>
      <c r="E1569" s="49">
        <v>5.0429229736328125</v>
      </c>
      <c r="F1569" s="49">
        <v>19.657268524169922</v>
      </c>
      <c r="G1569" s="49">
        <v>80.342735290527344</v>
      </c>
    </row>
    <row r="1570" spans="1:7">
      <c r="A1570" t="str">
        <f t="shared" si="25"/>
        <v>L2.0181</v>
      </c>
      <c r="B1570" s="49" t="s">
        <v>495</v>
      </c>
      <c r="C1570" s="49">
        <v>181</v>
      </c>
      <c r="D1570" s="49">
        <v>0.19285202026367188</v>
      </c>
      <c r="E1570" s="49">
        <v>4.8445591926574707</v>
      </c>
      <c r="F1570" s="49">
        <v>19.441677093505859</v>
      </c>
      <c r="G1570" s="49">
        <v>80.558319091796875</v>
      </c>
    </row>
    <row r="1571" spans="1:7">
      <c r="A1571" t="str">
        <f t="shared" si="25"/>
        <v>L2.0182</v>
      </c>
      <c r="B1571" s="49" t="s">
        <v>495</v>
      </c>
      <c r="C1571" s="49">
        <v>182</v>
      </c>
      <c r="D1571" s="49">
        <v>0.18741297721862793</v>
      </c>
      <c r="E1571" s="49">
        <v>4.6517071723937988</v>
      </c>
      <c r="F1571" s="49">
        <v>19.226968765258789</v>
      </c>
      <c r="G1571" s="49">
        <v>80.773033142089844</v>
      </c>
    </row>
    <row r="1572" spans="1:7">
      <c r="A1572" t="str">
        <f t="shared" si="25"/>
        <v>L2.0183</v>
      </c>
      <c r="B1572" s="49" t="s">
        <v>495</v>
      </c>
      <c r="C1572" s="49">
        <v>183</v>
      </c>
      <c r="D1572" s="49">
        <v>0.18204599618911743</v>
      </c>
      <c r="E1572" s="49">
        <v>4.4642939567565918</v>
      </c>
      <c r="F1572" s="49">
        <v>19.013134002685547</v>
      </c>
      <c r="G1572" s="49">
        <v>80.986869812011719</v>
      </c>
    </row>
    <row r="1573" spans="1:7">
      <c r="A1573" t="str">
        <f t="shared" si="25"/>
        <v>L2.0184</v>
      </c>
      <c r="B1573" s="49" t="s">
        <v>495</v>
      </c>
      <c r="C1573" s="49">
        <v>184</v>
      </c>
      <c r="D1573" s="49">
        <v>0.17675399780273438</v>
      </c>
      <c r="E1573" s="49">
        <v>4.2822480201721191</v>
      </c>
      <c r="F1573" s="49">
        <v>18.800159454345703</v>
      </c>
      <c r="G1573" s="49">
        <v>81.199836730957031</v>
      </c>
    </row>
    <row r="1574" spans="1:7">
      <c r="A1574" t="str">
        <f t="shared" si="25"/>
        <v>L2.0185</v>
      </c>
      <c r="B1574" s="49" t="s">
        <v>495</v>
      </c>
      <c r="C1574" s="49">
        <v>185</v>
      </c>
      <c r="D1574" s="49">
        <v>0.17153802514076233</v>
      </c>
      <c r="E1574" s="49">
        <v>4.1054940223693848</v>
      </c>
      <c r="F1574" s="49">
        <v>18.588037490844727</v>
      </c>
      <c r="G1574" s="49">
        <v>81.411964416503906</v>
      </c>
    </row>
    <row r="1575" spans="1:7">
      <c r="A1575" t="str">
        <f t="shared" si="25"/>
        <v>L2.0186</v>
      </c>
      <c r="B1575" s="49" t="s">
        <v>495</v>
      </c>
      <c r="C1575" s="49">
        <v>186</v>
      </c>
      <c r="D1575" s="49">
        <v>0.16639798879623413</v>
      </c>
      <c r="E1575" s="49">
        <v>3.9339559078216553</v>
      </c>
      <c r="F1575" s="49">
        <v>18.37675666809082</v>
      </c>
      <c r="G1575" s="49">
        <v>81.623245239257813</v>
      </c>
    </row>
    <row r="1576" spans="1:7">
      <c r="A1576" t="str">
        <f t="shared" si="25"/>
        <v>L2.0187</v>
      </c>
      <c r="B1576" s="49" t="s">
        <v>495</v>
      </c>
      <c r="C1576" s="49">
        <v>187</v>
      </c>
      <c r="D1576" s="49">
        <v>0.16133800148963928</v>
      </c>
      <c r="E1576" s="49">
        <v>3.7675580978393555</v>
      </c>
      <c r="F1576" s="49">
        <v>18.166303634643555</v>
      </c>
      <c r="G1576" s="49">
        <v>81.833694458007813</v>
      </c>
    </row>
    <row r="1577" spans="1:7">
      <c r="A1577" t="str">
        <f t="shared" si="25"/>
        <v>L2.0188</v>
      </c>
      <c r="B1577" s="49" t="s">
        <v>495</v>
      </c>
      <c r="C1577" s="49">
        <v>188</v>
      </c>
      <c r="D1577" s="49">
        <v>0.15635499358177185</v>
      </c>
      <c r="E1577" s="49">
        <v>3.606220006942749</v>
      </c>
      <c r="F1577" s="49">
        <v>17.956668853759766</v>
      </c>
      <c r="G1577" s="49">
        <v>82.043327331542969</v>
      </c>
    </row>
    <row r="1578" spans="1:7">
      <c r="A1578" t="str">
        <f t="shared" si="25"/>
        <v>L2.0189</v>
      </c>
      <c r="B1578" s="49" t="s">
        <v>495</v>
      </c>
      <c r="C1578" s="49">
        <v>189</v>
      </c>
      <c r="D1578" s="49">
        <v>0.15145400166511536</v>
      </c>
      <c r="E1578" s="49">
        <v>3.4498651027679443</v>
      </c>
      <c r="F1578" s="49">
        <v>17.747844696044922</v>
      </c>
      <c r="G1578" s="49">
        <v>82.252151489257813</v>
      </c>
    </row>
    <row r="1579" spans="1:7">
      <c r="A1579" t="str">
        <f t="shared" si="25"/>
        <v>L2.0190</v>
      </c>
      <c r="B1579" s="49" t="s">
        <v>495</v>
      </c>
      <c r="C1579" s="49">
        <v>190</v>
      </c>
      <c r="D1579" s="49">
        <v>0.14663401246070862</v>
      </c>
      <c r="E1579" s="49">
        <v>3.2984108924865723</v>
      </c>
      <c r="F1579" s="49">
        <v>17.539817810058594</v>
      </c>
      <c r="G1579" s="49">
        <v>82.460182189941406</v>
      </c>
    </row>
    <row r="1580" spans="1:7">
      <c r="A1580" t="str">
        <f t="shared" si="25"/>
        <v>L2.0191</v>
      </c>
      <c r="B1580" s="49" t="s">
        <v>495</v>
      </c>
      <c r="C1580" s="49">
        <v>191</v>
      </c>
      <c r="D1580" s="49">
        <v>0.14189499616622925</v>
      </c>
      <c r="E1580" s="49">
        <v>3.1517770290374756</v>
      </c>
      <c r="F1580" s="49">
        <v>17.33258056640625</v>
      </c>
      <c r="G1580" s="49">
        <v>82.66741943359375</v>
      </c>
    </row>
    <row r="1581" spans="1:7">
      <c r="A1581" t="str">
        <f t="shared" si="25"/>
        <v>L2.0192</v>
      </c>
      <c r="B1581" s="49" t="s">
        <v>495</v>
      </c>
      <c r="C1581" s="49">
        <v>192</v>
      </c>
      <c r="D1581" s="49">
        <v>0.137239009141922</v>
      </c>
      <c r="E1581" s="49">
        <v>3.0098819732666016</v>
      </c>
      <c r="F1581" s="49">
        <v>17.126119613647461</v>
      </c>
      <c r="G1581" s="49">
        <v>82.873878479003906</v>
      </c>
    </row>
    <row r="1582" spans="1:7">
      <c r="A1582" t="str">
        <f t="shared" si="25"/>
        <v>L2.0193</v>
      </c>
      <c r="B1582" s="49" t="s">
        <v>495</v>
      </c>
      <c r="C1582" s="49">
        <v>193</v>
      </c>
      <c r="D1582" s="49">
        <v>0.13266797363758087</v>
      </c>
      <c r="E1582" s="49">
        <v>2.872642993927002</v>
      </c>
      <c r="F1582" s="49">
        <v>16.920427322387695</v>
      </c>
      <c r="G1582" s="49">
        <v>83.079574584960938</v>
      </c>
    </row>
    <row r="1583" spans="1:7">
      <c r="A1583" t="str">
        <f t="shared" si="25"/>
        <v>L2.0194</v>
      </c>
      <c r="B1583" s="49" t="s">
        <v>495</v>
      </c>
      <c r="C1583" s="49">
        <v>194</v>
      </c>
      <c r="D1583" s="49">
        <v>0.12817999720573425</v>
      </c>
      <c r="E1583" s="49">
        <v>2.7399749755859375</v>
      </c>
      <c r="F1583" s="49">
        <v>16.715492248535156</v>
      </c>
      <c r="G1583" s="49">
        <v>83.284507751464844</v>
      </c>
    </row>
    <row r="1584" spans="1:7">
      <c r="A1584" t="str">
        <f t="shared" si="25"/>
        <v>L2.0195</v>
      </c>
      <c r="B1584" s="49" t="s">
        <v>495</v>
      </c>
      <c r="C1584" s="49">
        <v>195</v>
      </c>
      <c r="D1584" s="49">
        <v>0.12377700209617615</v>
      </c>
      <c r="E1584" s="49">
        <v>2.6117949485778809</v>
      </c>
      <c r="F1584" s="49">
        <v>16.511306762695313</v>
      </c>
      <c r="G1584" s="49">
        <v>83.488693237304688</v>
      </c>
    </row>
    <row r="1585" spans="1:7">
      <c r="A1585" t="str">
        <f t="shared" si="25"/>
        <v>L2.0196</v>
      </c>
      <c r="B1585" s="49" t="s">
        <v>495</v>
      </c>
      <c r="C1585" s="49">
        <v>196</v>
      </c>
      <c r="D1585" s="49">
        <v>0.11946099996566772</v>
      </c>
      <c r="E1585" s="49">
        <v>2.4880180358886719</v>
      </c>
      <c r="F1585" s="49">
        <v>16.307859420776367</v>
      </c>
      <c r="G1585" s="49">
        <v>83.692138671875</v>
      </c>
    </row>
    <row r="1586" spans="1:7">
      <c r="A1586" t="str">
        <f t="shared" si="25"/>
        <v>L2.0197</v>
      </c>
      <c r="B1586" s="49" t="s">
        <v>495</v>
      </c>
      <c r="C1586" s="49">
        <v>197</v>
      </c>
      <c r="D1586" s="49">
        <v>0.11522901058197021</v>
      </c>
      <c r="E1586" s="49">
        <v>2.3685569763183594</v>
      </c>
      <c r="F1586" s="49">
        <v>16.105142593383789</v>
      </c>
      <c r="G1586" s="49">
        <v>83.894859313964844</v>
      </c>
    </row>
    <row r="1587" spans="1:7">
      <c r="A1587" t="str">
        <f t="shared" si="25"/>
        <v>L2.0198</v>
      </c>
      <c r="B1587" s="49" t="s">
        <v>495</v>
      </c>
      <c r="C1587" s="49">
        <v>198</v>
      </c>
      <c r="D1587" s="49">
        <v>0.1110830083489418</v>
      </c>
      <c r="E1587" s="49">
        <v>2.2533280849456787</v>
      </c>
      <c r="F1587" s="49">
        <v>15.903144836425781</v>
      </c>
      <c r="G1587" s="49">
        <v>84.096855163574219</v>
      </c>
    </row>
    <row r="1588" spans="1:7">
      <c r="A1588" t="str">
        <f t="shared" si="25"/>
        <v>L2.0199</v>
      </c>
      <c r="B1588" s="49" t="s">
        <v>495</v>
      </c>
      <c r="C1588" s="49">
        <v>199</v>
      </c>
      <c r="D1588" s="49">
        <v>0.10702598094940186</v>
      </c>
      <c r="E1588" s="49">
        <v>2.1422450542449951</v>
      </c>
      <c r="F1588" s="49">
        <v>15.701860427856445</v>
      </c>
      <c r="G1588" s="49">
        <v>84.298141479492188</v>
      </c>
    </row>
    <row r="1589" spans="1:7">
      <c r="A1589" t="str">
        <f t="shared" si="25"/>
        <v>L2.0200</v>
      </c>
      <c r="B1589" s="49" t="s">
        <v>495</v>
      </c>
      <c r="C1589" s="49">
        <v>200</v>
      </c>
      <c r="D1589" s="49">
        <v>0.10305400937795639</v>
      </c>
      <c r="E1589" s="49">
        <v>2.0352189540863037</v>
      </c>
      <c r="F1589" s="49">
        <v>15.501276969909668</v>
      </c>
      <c r="G1589" s="49">
        <v>84.498725891113281</v>
      </c>
    </row>
    <row r="1590" spans="1:7">
      <c r="A1590" t="str">
        <f t="shared" si="25"/>
        <v>L2.0201</v>
      </c>
      <c r="B1590" s="49" t="s">
        <v>495</v>
      </c>
      <c r="C1590" s="49">
        <v>201</v>
      </c>
      <c r="D1590" s="49">
        <v>9.9170997738838196E-2</v>
      </c>
      <c r="E1590" s="49">
        <v>1.9321650266647339</v>
      </c>
      <c r="F1590" s="49">
        <v>15.301387786865234</v>
      </c>
      <c r="G1590" s="49">
        <v>84.6986083984375</v>
      </c>
    </row>
    <row r="1591" spans="1:7">
      <c r="A1591" t="str">
        <f t="shared" si="25"/>
        <v>L2.0202</v>
      </c>
      <c r="B1591" s="49" t="s">
        <v>495</v>
      </c>
      <c r="C1591" s="49">
        <v>202</v>
      </c>
      <c r="D1591" s="49">
        <v>9.5373012125492096E-2</v>
      </c>
      <c r="E1591" s="49">
        <v>1.8329939842224121</v>
      </c>
      <c r="F1591" s="49">
        <v>15.102184295654297</v>
      </c>
      <c r="G1591" s="49">
        <v>84.897819519042969</v>
      </c>
    </row>
    <row r="1592" spans="1:7">
      <c r="A1592" t="str">
        <f t="shared" si="25"/>
        <v>L2.0203</v>
      </c>
      <c r="B1592" s="49" t="s">
        <v>495</v>
      </c>
      <c r="C1592" s="49">
        <v>203</v>
      </c>
      <c r="D1592" s="49">
        <v>9.1662980616092682E-2</v>
      </c>
      <c r="E1592" s="49">
        <v>1.7376209497451782</v>
      </c>
      <c r="F1592" s="49">
        <v>14.903657913208008</v>
      </c>
      <c r="G1592" s="49">
        <v>85.096343994140625</v>
      </c>
    </row>
    <row r="1593" spans="1:7">
      <c r="A1593" t="str">
        <f t="shared" si="25"/>
        <v>L2.0204</v>
      </c>
      <c r="B1593" s="49" t="s">
        <v>495</v>
      </c>
      <c r="C1593" s="49">
        <v>204</v>
      </c>
      <c r="D1593" s="49">
        <v>8.8042013347148895E-2</v>
      </c>
      <c r="E1593" s="49">
        <v>1.6459580659866333</v>
      </c>
      <c r="F1593" s="49">
        <v>14.705799102783203</v>
      </c>
      <c r="G1593" s="49">
        <v>85.294204711914063</v>
      </c>
    </row>
    <row r="1594" spans="1:7">
      <c r="A1594" t="str">
        <f t="shared" si="25"/>
        <v>L2.0205</v>
      </c>
      <c r="B1594" s="49" t="s">
        <v>495</v>
      </c>
      <c r="C1594" s="49">
        <v>205</v>
      </c>
      <c r="D1594" s="49">
        <v>8.4505997598171234E-2</v>
      </c>
      <c r="E1594" s="49">
        <v>1.5579160451889038</v>
      </c>
      <c r="F1594" s="49">
        <v>14.508601188659668</v>
      </c>
      <c r="G1594" s="49">
        <v>85.491401672363281</v>
      </c>
    </row>
    <row r="1595" spans="1:7">
      <c r="A1595" t="str">
        <f t="shared" si="25"/>
        <v>L2.0206</v>
      </c>
      <c r="B1595" s="49" t="s">
        <v>495</v>
      </c>
      <c r="C1595" s="49">
        <v>206</v>
      </c>
      <c r="D1595" s="49">
        <v>8.1059001386165619E-2</v>
      </c>
      <c r="E1595" s="49">
        <v>1.4734100103378296</v>
      </c>
      <c r="F1595" s="49">
        <v>14.312055587768555</v>
      </c>
      <c r="G1595" s="49">
        <v>85.687942504882813</v>
      </c>
    </row>
    <row r="1596" spans="1:7">
      <c r="A1596" t="str">
        <f t="shared" si="25"/>
        <v>L2.0207</v>
      </c>
      <c r="B1596" s="49" t="s">
        <v>495</v>
      </c>
      <c r="C1596" s="49">
        <v>207</v>
      </c>
      <c r="D1596" s="49">
        <v>7.7698007225990295E-2</v>
      </c>
      <c r="E1596" s="49">
        <v>1.3923510313034058</v>
      </c>
      <c r="F1596" s="49">
        <v>14.116153717041016</v>
      </c>
      <c r="G1596" s="49">
        <v>85.883842468261719</v>
      </c>
    </row>
    <row r="1597" spans="1:7">
      <c r="A1597" t="str">
        <f t="shared" si="25"/>
        <v>L2.0208</v>
      </c>
      <c r="B1597" s="49" t="s">
        <v>495</v>
      </c>
      <c r="C1597" s="49">
        <v>208</v>
      </c>
      <c r="D1597" s="49">
        <v>7.4423991143703461E-2</v>
      </c>
      <c r="E1597" s="49">
        <v>1.3146530389785767</v>
      </c>
      <c r="F1597" s="49">
        <v>13.920890808105469</v>
      </c>
      <c r="G1597" s="49">
        <v>86.079109191894531</v>
      </c>
    </row>
    <row r="1598" spans="1:7">
      <c r="A1598" t="str">
        <f t="shared" si="25"/>
        <v>L2.0209</v>
      </c>
      <c r="B1598" s="49" t="s">
        <v>495</v>
      </c>
      <c r="C1598" s="49">
        <v>209</v>
      </c>
      <c r="D1598" s="49">
        <v>7.1236997842788696E-2</v>
      </c>
      <c r="E1598" s="49">
        <v>1.2402290105819702</v>
      </c>
      <c r="F1598" s="49">
        <v>13.726256370544434</v>
      </c>
      <c r="G1598" s="49">
        <v>86.27374267578125</v>
      </c>
    </row>
    <row r="1599" spans="1:7">
      <c r="A1599" t="str">
        <f t="shared" si="25"/>
        <v>L2.0210</v>
      </c>
      <c r="B1599" s="49" t="s">
        <v>495</v>
      </c>
      <c r="C1599" s="49">
        <v>210</v>
      </c>
      <c r="D1599" s="49">
        <v>6.8134002387523651E-2</v>
      </c>
      <c r="E1599" s="49">
        <v>1.1689920425415039</v>
      </c>
      <c r="F1599" s="49">
        <v>13.532241821289063</v>
      </c>
      <c r="G1599" s="49">
        <v>86.467758178710938</v>
      </c>
    </row>
    <row r="1600" spans="1:7">
      <c r="A1600" t="str">
        <f t="shared" si="25"/>
        <v>L2.0211</v>
      </c>
      <c r="B1600" s="49" t="s">
        <v>495</v>
      </c>
      <c r="C1600" s="49">
        <v>211</v>
      </c>
      <c r="D1600" s="49">
        <v>6.5119989216327667E-2</v>
      </c>
      <c r="E1600" s="49">
        <v>1.1008579730987549</v>
      </c>
      <c r="F1600" s="49">
        <v>13.338842391967773</v>
      </c>
      <c r="G1600" s="49">
        <v>86.661155700683594</v>
      </c>
    </row>
    <row r="1601" spans="1:7">
      <c r="A1601" t="str">
        <f t="shared" si="25"/>
        <v>L2.0212</v>
      </c>
      <c r="B1601" s="49" t="s">
        <v>495</v>
      </c>
      <c r="C1601" s="49">
        <v>212</v>
      </c>
      <c r="D1601" s="49">
        <v>6.2188010662794113E-2</v>
      </c>
      <c r="E1601" s="49">
        <v>1.0357379913330078</v>
      </c>
      <c r="F1601" s="49">
        <v>13.146048545837402</v>
      </c>
      <c r="G1601" s="49">
        <v>86.853950500488281</v>
      </c>
    </row>
    <row r="1602" spans="1:7">
      <c r="A1602" t="str">
        <f t="shared" si="25"/>
        <v>L2.0213</v>
      </c>
      <c r="B1602" s="49" t="s">
        <v>495</v>
      </c>
      <c r="C1602" s="49">
        <v>213</v>
      </c>
      <c r="D1602" s="49">
        <v>5.9343002736568451E-2</v>
      </c>
      <c r="E1602" s="49">
        <v>0.97355002164840698</v>
      </c>
      <c r="F1602" s="49">
        <v>12.953856468200684</v>
      </c>
      <c r="G1602" s="49">
        <v>87.046142578125</v>
      </c>
    </row>
    <row r="1603" spans="1:7">
      <c r="A1603" t="str">
        <f t="shared" ref="A1603:A1666" si="26">CONCATENATE(B1603,IF(C1603&lt;10,CONCATENATE("00",C1603),IF(C1603&lt;100,CONCATENATE("0",C1603),C1603)))</f>
        <v>L2.0214</v>
      </c>
      <c r="B1603" s="49" t="s">
        <v>495</v>
      </c>
      <c r="C1603" s="49">
        <v>214</v>
      </c>
      <c r="D1603" s="49">
        <v>5.6580998003482819E-2</v>
      </c>
      <c r="E1603" s="49">
        <v>0.91420698165893555</v>
      </c>
      <c r="F1603" s="49">
        <v>12.76225471496582</v>
      </c>
      <c r="G1603" s="49">
        <v>87.237747192382813</v>
      </c>
    </row>
    <row r="1604" spans="1:7">
      <c r="A1604" t="str">
        <f t="shared" si="26"/>
        <v>L2.0215</v>
      </c>
      <c r="B1604" s="49" t="s">
        <v>495</v>
      </c>
      <c r="C1604" s="49">
        <v>215</v>
      </c>
      <c r="D1604" s="49">
        <v>5.3902000188827515E-2</v>
      </c>
      <c r="E1604" s="49">
        <v>0.85762602090835571</v>
      </c>
      <c r="F1604" s="49">
        <v>12.571240425109863</v>
      </c>
      <c r="G1604" s="49">
        <v>87.428756713867188</v>
      </c>
    </row>
    <row r="1605" spans="1:7">
      <c r="A1605" t="str">
        <f t="shared" si="26"/>
        <v>L2.0216</v>
      </c>
      <c r="B1605" s="49" t="s">
        <v>495</v>
      </c>
      <c r="C1605" s="49">
        <v>216</v>
      </c>
      <c r="D1605" s="49">
        <v>5.1306001842021942E-2</v>
      </c>
      <c r="E1605" s="49">
        <v>0.80372399091720581</v>
      </c>
      <c r="F1605" s="49">
        <v>12.380804061889648</v>
      </c>
      <c r="G1605" s="49">
        <v>87.619194030761719</v>
      </c>
    </row>
    <row r="1606" spans="1:7">
      <c r="A1606" t="str">
        <f t="shared" si="26"/>
        <v>L2.0217</v>
      </c>
      <c r="B1606" s="49" t="s">
        <v>495</v>
      </c>
      <c r="C1606" s="49">
        <v>217</v>
      </c>
      <c r="D1606" s="49">
        <v>4.8792995512485504E-2</v>
      </c>
      <c r="E1606" s="49">
        <v>0.75241798162460327</v>
      </c>
      <c r="F1606" s="49">
        <v>12.190940856933594</v>
      </c>
      <c r="G1606" s="49">
        <v>87.809059143066406</v>
      </c>
    </row>
    <row r="1607" spans="1:7">
      <c r="A1607" t="str">
        <f t="shared" si="26"/>
        <v>L2.0218</v>
      </c>
      <c r="B1607" s="49" t="s">
        <v>495</v>
      </c>
      <c r="C1607" s="49">
        <v>218</v>
      </c>
      <c r="D1607" s="49">
        <v>4.6359002590179443E-2</v>
      </c>
      <c r="E1607" s="49">
        <v>0.70362502336502075</v>
      </c>
      <c r="F1607" s="49">
        <v>12.001643180847168</v>
      </c>
      <c r="G1607" s="49">
        <v>87.998359680175781</v>
      </c>
    </row>
    <row r="1608" spans="1:7">
      <c r="A1608" t="str">
        <f t="shared" si="26"/>
        <v>L2.0219</v>
      </c>
      <c r="B1608" s="49" t="s">
        <v>495</v>
      </c>
      <c r="C1608" s="49">
        <v>219</v>
      </c>
      <c r="D1608" s="49">
        <v>4.4008001685142517E-2</v>
      </c>
      <c r="E1608" s="49">
        <v>0.65726602077484131</v>
      </c>
      <c r="F1608" s="49">
        <v>11.812904357910156</v>
      </c>
      <c r="G1608" s="49">
        <v>88.187095642089844</v>
      </c>
    </row>
    <row r="1609" spans="1:7">
      <c r="A1609" t="str">
        <f t="shared" si="26"/>
        <v>L2.0220</v>
      </c>
      <c r="B1609" s="49" t="s">
        <v>495</v>
      </c>
      <c r="C1609" s="49">
        <v>220</v>
      </c>
      <c r="D1609" s="49">
        <v>4.1733995079994202E-2</v>
      </c>
      <c r="E1609" s="49">
        <v>0.6132580041885376</v>
      </c>
      <c r="F1609" s="49">
        <v>11.624717712402344</v>
      </c>
      <c r="G1609" s="49">
        <v>88.375282287597656</v>
      </c>
    </row>
    <row r="1610" spans="1:7">
      <c r="A1610" t="str">
        <f t="shared" si="26"/>
        <v>L2.0221</v>
      </c>
      <c r="B1610" s="49" t="s">
        <v>495</v>
      </c>
      <c r="C1610" s="49">
        <v>221</v>
      </c>
      <c r="D1610" s="49">
        <v>3.9540000259876251E-2</v>
      </c>
      <c r="E1610" s="49">
        <v>0.57152402400970459</v>
      </c>
      <c r="F1610" s="49">
        <v>11.437079429626465</v>
      </c>
      <c r="G1610" s="49">
        <v>88.562919616699219</v>
      </c>
    </row>
    <row r="1611" spans="1:7">
      <c r="A1611" t="str">
        <f t="shared" si="26"/>
        <v>L2.0222</v>
      </c>
      <c r="B1611" s="49" t="s">
        <v>495</v>
      </c>
      <c r="C1611" s="49">
        <v>222</v>
      </c>
      <c r="D1611" s="49">
        <v>3.7422999739646912E-2</v>
      </c>
      <c r="E1611" s="49">
        <v>0.53198397159576416</v>
      </c>
      <c r="F1611" s="49">
        <v>11.249979019165039</v>
      </c>
      <c r="G1611" s="49">
        <v>88.750022888183594</v>
      </c>
    </row>
    <row r="1612" spans="1:7">
      <c r="A1612" t="str">
        <f t="shared" si="26"/>
        <v>L2.0223</v>
      </c>
      <c r="B1612" s="49" t="s">
        <v>495</v>
      </c>
      <c r="C1612" s="49">
        <v>223</v>
      </c>
      <c r="D1612" s="49">
        <v>3.5382002592086792E-2</v>
      </c>
      <c r="E1612" s="49">
        <v>0.49456101655960083</v>
      </c>
      <c r="F1612" s="49">
        <v>11.063413619995117</v>
      </c>
      <c r="G1612" s="49">
        <v>88.93658447265625</v>
      </c>
    </row>
    <row r="1613" spans="1:7">
      <c r="A1613" t="str">
        <f t="shared" si="26"/>
        <v>L2.0224</v>
      </c>
      <c r="B1613" s="49" t="s">
        <v>495</v>
      </c>
      <c r="C1613" s="49">
        <v>224</v>
      </c>
      <c r="D1613" s="49">
        <v>3.3416997641324997E-2</v>
      </c>
      <c r="E1613" s="49">
        <v>0.45917898416519165</v>
      </c>
      <c r="F1613" s="49">
        <v>10.877375602722168</v>
      </c>
      <c r="G1613" s="49">
        <v>89.122627258300781</v>
      </c>
    </row>
    <row r="1614" spans="1:7">
      <c r="A1614" t="str">
        <f t="shared" si="26"/>
        <v>L2.0225</v>
      </c>
      <c r="B1614" s="49" t="s">
        <v>495</v>
      </c>
      <c r="C1614" s="49">
        <v>225</v>
      </c>
      <c r="D1614" s="49">
        <v>3.1525000929832458E-2</v>
      </c>
      <c r="E1614" s="49">
        <v>0.42576199769973755</v>
      </c>
      <c r="F1614" s="49">
        <v>10.691862106323242</v>
      </c>
      <c r="G1614" s="49">
        <v>89.308135986328125</v>
      </c>
    </row>
    <row r="1615" spans="1:7">
      <c r="A1615" t="str">
        <f t="shared" si="26"/>
        <v>L2.0226</v>
      </c>
      <c r="B1615" s="49" t="s">
        <v>495</v>
      </c>
      <c r="C1615" s="49">
        <v>226</v>
      </c>
      <c r="D1615" s="49">
        <v>2.9706999659538269E-2</v>
      </c>
      <c r="E1615" s="49">
        <v>0.39423701167106628</v>
      </c>
      <c r="F1615" s="49">
        <v>10.506862640380859</v>
      </c>
      <c r="G1615" s="49">
        <v>89.493133544921875</v>
      </c>
    </row>
    <row r="1616" spans="1:7">
      <c r="A1616" t="str">
        <f t="shared" si="26"/>
        <v>L2.0227</v>
      </c>
      <c r="B1616" s="49" t="s">
        <v>495</v>
      </c>
      <c r="C1616" s="49">
        <v>227</v>
      </c>
      <c r="D1616" s="49">
        <v>2.7961999177932739E-2</v>
      </c>
      <c r="E1616" s="49">
        <v>0.36452999711036682</v>
      </c>
      <c r="F1616" s="49">
        <v>10.32237720489502</v>
      </c>
      <c r="G1616" s="49">
        <v>89.677619934082031</v>
      </c>
    </row>
    <row r="1617" spans="1:7">
      <c r="A1617" t="str">
        <f t="shared" si="26"/>
        <v>L2.0228</v>
      </c>
      <c r="B1617" s="49" t="s">
        <v>495</v>
      </c>
      <c r="C1617" s="49">
        <v>228</v>
      </c>
      <c r="D1617" s="49">
        <v>2.628600224852562E-2</v>
      </c>
      <c r="E1617" s="49">
        <v>0.33656799793243408</v>
      </c>
      <c r="F1617" s="49">
        <v>10.138397216796875</v>
      </c>
      <c r="G1617" s="49">
        <v>89.861602783203125</v>
      </c>
    </row>
    <row r="1618" spans="1:7">
      <c r="A1618" t="str">
        <f t="shared" si="26"/>
        <v>L2.0229</v>
      </c>
      <c r="B1618" s="49" t="s">
        <v>495</v>
      </c>
      <c r="C1618" s="49">
        <v>229</v>
      </c>
      <c r="D1618" s="49">
        <v>2.4678997695446014E-2</v>
      </c>
      <c r="E1618" s="49">
        <v>0.31028199195861816</v>
      </c>
      <c r="F1618" s="49">
        <v>9.9549169540405273</v>
      </c>
      <c r="G1618" s="49">
        <v>90.045082092285156</v>
      </c>
    </row>
    <row r="1619" spans="1:7">
      <c r="A1619" t="str">
        <f t="shared" si="26"/>
        <v>L2.0230</v>
      </c>
      <c r="B1619" s="49" t="s">
        <v>495</v>
      </c>
      <c r="C1619" s="49">
        <v>230</v>
      </c>
      <c r="D1619" s="49">
        <v>2.3141000419855118E-2</v>
      </c>
      <c r="E1619" s="49">
        <v>0.28560301661491394</v>
      </c>
      <c r="F1619" s="49">
        <v>9.7719316482543945</v>
      </c>
      <c r="G1619" s="49">
        <v>90.228065490722656</v>
      </c>
    </row>
    <row r="1620" spans="1:7">
      <c r="A1620" t="str">
        <f t="shared" si="26"/>
        <v>L2.0231</v>
      </c>
      <c r="B1620" s="49" t="s">
        <v>495</v>
      </c>
      <c r="C1620" s="49">
        <v>231</v>
      </c>
      <c r="D1620" s="49">
        <v>2.1670000627636909E-2</v>
      </c>
      <c r="E1620" s="49">
        <v>0.26246199011802673</v>
      </c>
      <c r="F1620" s="49">
        <v>9.5894355773925781</v>
      </c>
      <c r="G1620" s="49">
        <v>90.410560607910156</v>
      </c>
    </row>
    <row r="1621" spans="1:7">
      <c r="A1621" t="str">
        <f t="shared" si="26"/>
        <v>L2.0232</v>
      </c>
      <c r="B1621" s="49" t="s">
        <v>495</v>
      </c>
      <c r="C1621" s="49">
        <v>232</v>
      </c>
      <c r="D1621" s="49">
        <v>2.0263001322746277E-2</v>
      </c>
      <c r="E1621" s="49">
        <v>0.24079200625419617</v>
      </c>
      <c r="F1621" s="49">
        <v>9.4074249267578125</v>
      </c>
      <c r="G1621" s="49">
        <v>90.592575073242188</v>
      </c>
    </row>
    <row r="1622" spans="1:7">
      <c r="A1622" t="str">
        <f t="shared" si="26"/>
        <v>L2.0233</v>
      </c>
      <c r="B1622" s="49" t="s">
        <v>495</v>
      </c>
      <c r="C1622" s="49">
        <v>233</v>
      </c>
      <c r="D1622" s="49">
        <v>1.8921999260783195E-2</v>
      </c>
      <c r="E1622" s="49">
        <v>0.22052900493144989</v>
      </c>
      <c r="F1622" s="49">
        <v>9.2258939743041992</v>
      </c>
      <c r="G1622" s="49">
        <v>90.77410888671875</v>
      </c>
    </row>
    <row r="1623" spans="1:7">
      <c r="A1623" t="str">
        <f t="shared" si="26"/>
        <v>L2.0234</v>
      </c>
      <c r="B1623" s="49" t="s">
        <v>495</v>
      </c>
      <c r="C1623" s="49">
        <v>234</v>
      </c>
      <c r="D1623" s="49">
        <v>1.764100044965744E-2</v>
      </c>
      <c r="E1623" s="49">
        <v>0.20160700380802155</v>
      </c>
      <c r="F1623" s="49">
        <v>9.0448389053344727</v>
      </c>
      <c r="G1623" s="49">
        <v>90.955162048339844</v>
      </c>
    </row>
    <row r="1624" spans="1:7">
      <c r="A1624" t="str">
        <f t="shared" si="26"/>
        <v>L2.0235</v>
      </c>
      <c r="B1624" s="49" t="s">
        <v>495</v>
      </c>
      <c r="C1624" s="49">
        <v>235</v>
      </c>
      <c r="D1624" s="49">
        <v>1.6423000022768974E-2</v>
      </c>
      <c r="E1624" s="49">
        <v>0.18396599590778351</v>
      </c>
      <c r="F1624" s="49">
        <v>8.8642539978027344</v>
      </c>
      <c r="G1624" s="49">
        <v>91.1357421875</v>
      </c>
    </row>
    <row r="1625" spans="1:7">
      <c r="A1625" t="str">
        <f t="shared" si="26"/>
        <v>L2.0236</v>
      </c>
      <c r="B1625" s="49" t="s">
        <v>495</v>
      </c>
      <c r="C1625" s="49">
        <v>236</v>
      </c>
      <c r="D1625" s="49">
        <v>1.5263998880982399E-2</v>
      </c>
      <c r="E1625" s="49">
        <v>0.16754299402236938</v>
      </c>
      <c r="F1625" s="49">
        <v>8.6841344833374023</v>
      </c>
      <c r="G1625" s="49">
        <v>91.315864562988281</v>
      </c>
    </row>
    <row r="1626" spans="1:7">
      <c r="A1626" t="str">
        <f t="shared" si="26"/>
        <v>L2.0237</v>
      </c>
      <c r="B1626" s="49" t="s">
        <v>495</v>
      </c>
      <c r="C1626" s="49">
        <v>237</v>
      </c>
      <c r="D1626" s="49">
        <v>1.416300144046545E-2</v>
      </c>
      <c r="E1626" s="49">
        <v>0.15227900445461273</v>
      </c>
      <c r="F1626" s="49">
        <v>8.5044736862182617</v>
      </c>
      <c r="G1626" s="49">
        <v>91.495529174804688</v>
      </c>
    </row>
    <row r="1627" spans="1:7">
      <c r="A1627" t="str">
        <f t="shared" si="26"/>
        <v>L2.0238</v>
      </c>
      <c r="B1627" s="49" t="s">
        <v>495</v>
      </c>
      <c r="C1627" s="49">
        <v>238</v>
      </c>
      <c r="D1627" s="49">
        <v>1.3117998838424683E-2</v>
      </c>
      <c r="E1627" s="49">
        <v>0.13811600208282471</v>
      </c>
      <c r="F1627" s="49">
        <v>8.3252696990966797</v>
      </c>
      <c r="G1627" s="49">
        <v>91.674728393554688</v>
      </c>
    </row>
    <row r="1628" spans="1:7">
      <c r="A1628" t="str">
        <f t="shared" si="26"/>
        <v>L2.0239</v>
      </c>
      <c r="B1628" s="49" t="s">
        <v>495</v>
      </c>
      <c r="C1628" s="49">
        <v>239</v>
      </c>
      <c r="D1628" s="49">
        <v>1.2129001319408417E-2</v>
      </c>
      <c r="E1628" s="49">
        <v>0.12499800324440002</v>
      </c>
      <c r="F1628" s="49">
        <v>8.1465139389038086</v>
      </c>
      <c r="G1628" s="49">
        <v>91.853485107421875</v>
      </c>
    </row>
    <row r="1629" spans="1:7">
      <c r="A1629" t="str">
        <f t="shared" si="26"/>
        <v>L2.0240</v>
      </c>
      <c r="B1629" s="49" t="s">
        <v>495</v>
      </c>
      <c r="C1629" s="49">
        <v>240</v>
      </c>
      <c r="D1629" s="49">
        <v>1.119299978017807E-2</v>
      </c>
      <c r="E1629" s="49">
        <v>0.11286900192499161</v>
      </c>
      <c r="F1629" s="49">
        <v>7.9682059288024902</v>
      </c>
      <c r="G1629" s="49">
        <v>92.031791687011719</v>
      </c>
    </row>
    <row r="1630" spans="1:7">
      <c r="A1630" t="str">
        <f t="shared" si="26"/>
        <v>L2.0241</v>
      </c>
      <c r="B1630" s="49" t="s">
        <v>495</v>
      </c>
      <c r="C1630" s="49">
        <v>241</v>
      </c>
      <c r="D1630" s="49">
        <v>1.0308899916708469E-2</v>
      </c>
      <c r="E1630" s="49">
        <v>0.10167600214481354</v>
      </c>
      <c r="F1630" s="49">
        <v>7.790341854095459</v>
      </c>
      <c r="G1630" s="49">
        <v>92.20965576171875</v>
      </c>
    </row>
    <row r="1631" spans="1:7">
      <c r="A1631" t="str">
        <f t="shared" si="26"/>
        <v>L2.0242</v>
      </c>
      <c r="B1631" s="49" t="s">
        <v>495</v>
      </c>
      <c r="C1631" s="49">
        <v>242</v>
      </c>
      <c r="D1631" s="49">
        <v>9.4754006713628769E-3</v>
      </c>
      <c r="E1631" s="49">
        <v>9.1367103159427643E-2</v>
      </c>
      <c r="F1631" s="49">
        <v>7.612919807434082</v>
      </c>
      <c r="G1631" s="49">
        <v>92.387077331542969</v>
      </c>
    </row>
    <row r="1632" spans="1:7">
      <c r="A1632" t="str">
        <f t="shared" si="26"/>
        <v>L2.0243</v>
      </c>
      <c r="B1632" s="49" t="s">
        <v>495</v>
      </c>
      <c r="C1632" s="49">
        <v>243</v>
      </c>
      <c r="D1632" s="49">
        <v>8.6905993521213531E-3</v>
      </c>
      <c r="E1632" s="49">
        <v>8.1891700625419617E-2</v>
      </c>
      <c r="F1632" s="49">
        <v>7.4359350204467773</v>
      </c>
      <c r="G1632" s="49">
        <v>92.564064025878906</v>
      </c>
    </row>
    <row r="1633" spans="1:7">
      <c r="A1633" t="str">
        <f t="shared" si="26"/>
        <v>L2.0244</v>
      </c>
      <c r="B1633" s="49" t="s">
        <v>495</v>
      </c>
      <c r="C1633" s="49">
        <v>244</v>
      </c>
      <c r="D1633" s="49">
        <v>7.9529006034135818E-3</v>
      </c>
      <c r="E1633" s="49">
        <v>7.3201097548007965E-2</v>
      </c>
      <c r="F1633" s="49">
        <v>7.2593832015991211</v>
      </c>
      <c r="G1633" s="49">
        <v>92.740615844726563</v>
      </c>
    </row>
    <row r="1634" spans="1:7">
      <c r="A1634" t="str">
        <f t="shared" si="26"/>
        <v>L2.0245</v>
      </c>
      <c r="B1634" s="49" t="s">
        <v>495</v>
      </c>
      <c r="C1634" s="49">
        <v>245</v>
      </c>
      <c r="D1634" s="49">
        <v>7.2606997564435005E-3</v>
      </c>
      <c r="E1634" s="49">
        <v>6.5248198807239532E-2</v>
      </c>
      <c r="F1634" s="49">
        <v>7.0832600593566895</v>
      </c>
      <c r="G1634" s="49">
        <v>92.916740417480469</v>
      </c>
    </row>
    <row r="1635" spans="1:7">
      <c r="A1635" t="str">
        <f t="shared" si="26"/>
        <v>L2.0246</v>
      </c>
      <c r="B1635" s="49" t="s">
        <v>495</v>
      </c>
      <c r="C1635" s="49">
        <v>246</v>
      </c>
      <c r="D1635" s="49">
        <v>6.6125001758337021E-3</v>
      </c>
      <c r="E1635" s="49">
        <v>5.7987499982118607E-2</v>
      </c>
      <c r="F1635" s="49">
        <v>6.9075608253479004</v>
      </c>
      <c r="G1635" s="49">
        <v>93.092437744140625</v>
      </c>
    </row>
    <row r="1636" spans="1:7">
      <c r="A1636" t="str">
        <f t="shared" si="26"/>
        <v>L2.0247</v>
      </c>
      <c r="B1636" s="49" t="s">
        <v>495</v>
      </c>
      <c r="C1636" s="49">
        <v>247</v>
      </c>
      <c r="D1636" s="49">
        <v>6.0066999867558479E-3</v>
      </c>
      <c r="E1636" s="49">
        <v>5.1374997943639755E-2</v>
      </c>
      <c r="F1636" s="49">
        <v>6.7322831153869629</v>
      </c>
      <c r="G1636" s="49">
        <v>93.267715454101563</v>
      </c>
    </row>
    <row r="1637" spans="1:7">
      <c r="A1637" t="str">
        <f t="shared" si="26"/>
        <v>L2.0248</v>
      </c>
      <c r="B1637" s="49" t="s">
        <v>495</v>
      </c>
      <c r="C1637" s="49">
        <v>248</v>
      </c>
      <c r="D1637" s="49">
        <v>5.4415999911725521E-3</v>
      </c>
      <c r="E1637" s="49">
        <v>4.5368298888206482E-2</v>
      </c>
      <c r="F1637" s="49">
        <v>6.5574240684509277</v>
      </c>
      <c r="G1637" s="49">
        <v>93.442573547363281</v>
      </c>
    </row>
    <row r="1638" spans="1:7">
      <c r="A1638" t="str">
        <f t="shared" si="26"/>
        <v>L2.0249</v>
      </c>
      <c r="B1638" s="49" t="s">
        <v>495</v>
      </c>
      <c r="C1638" s="49">
        <v>249</v>
      </c>
      <c r="D1638" s="49">
        <v>4.9155997112393379E-3</v>
      </c>
      <c r="E1638" s="49">
        <v>3.9926700294017792E-2</v>
      </c>
      <c r="F1638" s="49">
        <v>6.3829822540283203</v>
      </c>
      <c r="G1638" s="49">
        <v>93.617019653320313</v>
      </c>
    </row>
    <row r="1639" spans="1:7">
      <c r="A1639" t="str">
        <f t="shared" si="26"/>
        <v>L2.0250</v>
      </c>
      <c r="B1639" s="49" t="s">
        <v>495</v>
      </c>
      <c r="C1639" s="49">
        <v>250</v>
      </c>
      <c r="D1639" s="49">
        <v>4.4271000660955906E-3</v>
      </c>
      <c r="E1639" s="49">
        <v>3.5011101514101028E-2</v>
      </c>
      <c r="F1639" s="49">
        <v>6.2089548110961914</v>
      </c>
      <c r="G1639" s="49">
        <v>93.791046142578125</v>
      </c>
    </row>
    <row r="1640" spans="1:7">
      <c r="A1640" t="str">
        <f t="shared" si="26"/>
        <v>L2.0251</v>
      </c>
      <c r="B1640" s="49" t="s">
        <v>495</v>
      </c>
      <c r="C1640" s="49">
        <v>251</v>
      </c>
      <c r="D1640" s="49">
        <v>3.9746002294123173E-3</v>
      </c>
      <c r="E1640" s="49">
        <v>3.0584000051021576E-2</v>
      </c>
      <c r="F1640" s="49">
        <v>6.0353407859802246</v>
      </c>
      <c r="G1640" s="49">
        <v>93.96466064453125</v>
      </c>
    </row>
    <row r="1641" spans="1:7">
      <c r="A1641" t="str">
        <f t="shared" si="26"/>
        <v>L2.0252</v>
      </c>
      <c r="B1641" s="49" t="s">
        <v>495</v>
      </c>
      <c r="C1641" s="49">
        <v>252</v>
      </c>
      <c r="D1641" s="49">
        <v>3.5562999546527863E-3</v>
      </c>
      <c r="E1641" s="49">
        <v>2.6609400287270546E-2</v>
      </c>
      <c r="F1641" s="49">
        <v>5.8621377944946289</v>
      </c>
      <c r="G1641" s="49">
        <v>94.137863159179688</v>
      </c>
    </row>
    <row r="1642" spans="1:7">
      <c r="A1642" t="str">
        <f t="shared" si="26"/>
        <v>L2.0253</v>
      </c>
      <c r="B1642" s="49" t="s">
        <v>495</v>
      </c>
      <c r="C1642" s="49">
        <v>253</v>
      </c>
      <c r="D1642" s="49">
        <v>3.1709000468254089E-3</v>
      </c>
      <c r="E1642" s="49">
        <v>2.305310033261776E-2</v>
      </c>
      <c r="F1642" s="49">
        <v>5.6893448829650879</v>
      </c>
      <c r="G1642" s="49">
        <v>94.310653686523438</v>
      </c>
    </row>
    <row r="1643" spans="1:7">
      <c r="A1643" t="str">
        <f t="shared" si="26"/>
        <v>L2.0254</v>
      </c>
      <c r="B1643" s="49" t="s">
        <v>495</v>
      </c>
      <c r="C1643" s="49">
        <v>254</v>
      </c>
      <c r="D1643" s="49">
        <v>2.8166000265628099E-3</v>
      </c>
      <c r="E1643" s="49">
        <v>1.9882200285792351E-2</v>
      </c>
      <c r="F1643" s="49">
        <v>5.5169601440429688</v>
      </c>
      <c r="G1643" s="49">
        <v>94.483039855957031</v>
      </c>
    </row>
    <row r="1644" spans="1:7">
      <c r="A1644" t="str">
        <f t="shared" si="26"/>
        <v>L2.0255</v>
      </c>
      <c r="B1644" s="49" t="s">
        <v>495</v>
      </c>
      <c r="C1644" s="49">
        <v>255</v>
      </c>
      <c r="D1644" s="49">
        <v>2.4918999988585711E-3</v>
      </c>
      <c r="E1644" s="49">
        <v>1.706559956073761E-2</v>
      </c>
      <c r="F1644" s="49">
        <v>5.3449831008911133</v>
      </c>
      <c r="G1644" s="49">
        <v>94.655014038085938</v>
      </c>
    </row>
    <row r="1645" spans="1:7">
      <c r="A1645" t="str">
        <f t="shared" si="26"/>
        <v>L2.0256</v>
      </c>
      <c r="B1645" s="49" t="s">
        <v>495</v>
      </c>
      <c r="C1645" s="49">
        <v>256</v>
      </c>
      <c r="D1645" s="49">
        <v>2.195300068706274E-3</v>
      </c>
      <c r="E1645" s="49">
        <v>1.4573699794709682E-2</v>
      </c>
      <c r="F1645" s="49">
        <v>5.1734127998352051</v>
      </c>
      <c r="G1645" s="49">
        <v>94.826583862304688</v>
      </c>
    </row>
    <row r="1646" spans="1:7">
      <c r="A1646" t="str">
        <f t="shared" si="26"/>
        <v>L2.0257</v>
      </c>
      <c r="B1646" s="49" t="s">
        <v>495</v>
      </c>
      <c r="C1646" s="49">
        <v>257</v>
      </c>
      <c r="D1646" s="49">
        <v>1.9252999918535352E-3</v>
      </c>
      <c r="E1646" s="49">
        <v>1.2378400191664696E-2</v>
      </c>
      <c r="F1646" s="49">
        <v>5.0022501945495605</v>
      </c>
      <c r="G1646" s="49">
        <v>94.997749328613281</v>
      </c>
    </row>
    <row r="1647" spans="1:7">
      <c r="A1647" t="str">
        <f t="shared" si="26"/>
        <v>L2.0258</v>
      </c>
      <c r="B1647" s="49" t="s">
        <v>495</v>
      </c>
      <c r="C1647" s="49">
        <v>258</v>
      </c>
      <c r="D1647" s="49">
        <v>1.6802999889478087E-3</v>
      </c>
      <c r="E1647" s="49">
        <v>1.0453100316226482E-2</v>
      </c>
      <c r="F1647" s="49">
        <v>4.8314938545227051</v>
      </c>
      <c r="G1647" s="49">
        <v>95.168502807617188</v>
      </c>
    </row>
    <row r="1648" spans="1:7">
      <c r="A1648" t="str">
        <f t="shared" si="26"/>
        <v>L2.0259</v>
      </c>
      <c r="B1648" s="49" t="s">
        <v>495</v>
      </c>
      <c r="C1648" s="49">
        <v>259</v>
      </c>
      <c r="D1648" s="49">
        <v>1.4589600032195449E-3</v>
      </c>
      <c r="E1648" s="49">
        <v>8.7727997452020645E-3</v>
      </c>
      <c r="F1648" s="49">
        <v>4.6611461639404297</v>
      </c>
      <c r="G1648" s="49">
        <v>95.338851928710938</v>
      </c>
    </row>
    <row r="1649" spans="1:7">
      <c r="A1649" t="str">
        <f t="shared" si="26"/>
        <v>L2.0260</v>
      </c>
      <c r="B1649" s="49" t="s">
        <v>495</v>
      </c>
      <c r="C1649" s="49">
        <v>260</v>
      </c>
      <c r="D1649" s="49">
        <v>1.2597100576385856E-3</v>
      </c>
      <c r="E1649" s="49">
        <v>7.3138400912284851E-3</v>
      </c>
      <c r="F1649" s="49">
        <v>4.4912071228027344</v>
      </c>
      <c r="G1649" s="49">
        <v>95.508796691894531</v>
      </c>
    </row>
    <row r="1650" spans="1:7">
      <c r="A1650" t="str">
        <f t="shared" si="26"/>
        <v>L2.0261</v>
      </c>
      <c r="B1650" s="49" t="s">
        <v>495</v>
      </c>
      <c r="C1650" s="49">
        <v>261</v>
      </c>
      <c r="D1650" s="49">
        <v>1.0811899555847049E-3</v>
      </c>
      <c r="E1650" s="49">
        <v>6.0541299171745777E-3</v>
      </c>
      <c r="F1650" s="49">
        <v>4.3216791152954102</v>
      </c>
      <c r="G1650" s="49">
        <v>95.678321838378906</v>
      </c>
    </row>
    <row r="1651" spans="1:7">
      <c r="A1651" t="str">
        <f t="shared" si="26"/>
        <v>L2.0262</v>
      </c>
      <c r="B1651" s="49" t="s">
        <v>495</v>
      </c>
      <c r="C1651" s="49">
        <v>262</v>
      </c>
      <c r="D1651" s="49">
        <v>9.2198001220822334E-4</v>
      </c>
      <c r="E1651" s="49">
        <v>4.972939845174551E-3</v>
      </c>
      <c r="F1651" s="49">
        <v>4.1525669097900391</v>
      </c>
      <c r="G1651" s="49">
        <v>95.847434997558594</v>
      </c>
    </row>
    <row r="1652" spans="1:7">
      <c r="A1652" t="str">
        <f t="shared" si="26"/>
        <v>L2.0263</v>
      </c>
      <c r="B1652" s="49" t="s">
        <v>495</v>
      </c>
      <c r="C1652" s="49">
        <v>263</v>
      </c>
      <c r="D1652" s="49">
        <v>7.8073999611660838E-4</v>
      </c>
      <c r="E1652" s="49">
        <v>4.0509598329663277E-3</v>
      </c>
      <c r="F1652" s="49">
        <v>3.9838778972625732</v>
      </c>
      <c r="G1652" s="49">
        <v>96.016120910644531</v>
      </c>
    </row>
    <row r="1653" spans="1:7">
      <c r="A1653" t="str">
        <f t="shared" si="26"/>
        <v>L2.0264</v>
      </c>
      <c r="B1653" s="49" t="s">
        <v>495</v>
      </c>
      <c r="C1653" s="49">
        <v>264</v>
      </c>
      <c r="D1653" s="49">
        <v>6.5611000172793865E-4</v>
      </c>
      <c r="E1653" s="49">
        <v>3.270220011472702E-3</v>
      </c>
      <c r="F1653" s="49">
        <v>3.815619945526123</v>
      </c>
      <c r="G1653" s="49">
        <v>96.184379577636719</v>
      </c>
    </row>
    <row r="1654" spans="1:7">
      <c r="A1654" t="str">
        <f t="shared" si="26"/>
        <v>L2.0265</v>
      </c>
      <c r="B1654" s="49" t="s">
        <v>495</v>
      </c>
      <c r="C1654" s="49">
        <v>265</v>
      </c>
      <c r="D1654" s="49">
        <v>5.4683000780642033E-4</v>
      </c>
      <c r="E1654" s="49">
        <v>2.6141100097447634E-3</v>
      </c>
      <c r="F1654" s="49">
        <v>3.6478040218353271</v>
      </c>
      <c r="G1654" s="49">
        <v>96.352195739746094</v>
      </c>
    </row>
    <row r="1655" spans="1:7">
      <c r="A1655" t="str">
        <f t="shared" si="26"/>
        <v>L2.0266</v>
      </c>
      <c r="B1655" s="49" t="s">
        <v>495</v>
      </c>
      <c r="C1655" s="49">
        <v>266</v>
      </c>
      <c r="D1655" s="49">
        <v>4.5160998706705868E-4</v>
      </c>
      <c r="E1655" s="49">
        <v>2.067280001938343E-3</v>
      </c>
      <c r="F1655" s="49">
        <v>3.4804389476776123</v>
      </c>
      <c r="G1655" s="49">
        <v>96.519561767578125</v>
      </c>
    </row>
    <row r="1656" spans="1:7">
      <c r="A1656" t="str">
        <f t="shared" si="26"/>
        <v>L2.0267</v>
      </c>
      <c r="B1656" s="49" t="s">
        <v>495</v>
      </c>
      <c r="C1656" s="49">
        <v>267</v>
      </c>
      <c r="D1656" s="49">
        <v>3.6927999462932348E-4</v>
      </c>
      <c r="E1656" s="49">
        <v>1.6156700439751148E-3</v>
      </c>
      <c r="F1656" s="49">
        <v>3.3135421276092529</v>
      </c>
      <c r="G1656" s="49">
        <v>96.686454772949219</v>
      </c>
    </row>
    <row r="1657" spans="1:7">
      <c r="A1657" t="str">
        <f t="shared" si="26"/>
        <v>L2.0268</v>
      </c>
      <c r="B1657" s="49" t="s">
        <v>495</v>
      </c>
      <c r="C1657" s="49">
        <v>268</v>
      </c>
      <c r="D1657" s="49">
        <v>2.9863399686291814E-4</v>
      </c>
      <c r="E1657" s="49">
        <v>1.2463900493457913E-3</v>
      </c>
      <c r="F1657" s="49">
        <v>3.1471328735351563</v>
      </c>
      <c r="G1657" s="49">
        <v>96.852867126464844</v>
      </c>
    </row>
    <row r="1658" spans="1:7">
      <c r="A1658" t="str">
        <f t="shared" si="26"/>
        <v>L2.0269</v>
      </c>
      <c r="B1658" s="49" t="s">
        <v>495</v>
      </c>
      <c r="C1658" s="49">
        <v>269</v>
      </c>
      <c r="D1658" s="49">
        <v>2.3856099869590253E-4</v>
      </c>
      <c r="E1658" s="49">
        <v>9.4775599427521229E-4</v>
      </c>
      <c r="F1658" s="49">
        <v>2.9812350273132324</v>
      </c>
      <c r="G1658" s="49">
        <v>97.018768310546875</v>
      </c>
    </row>
    <row r="1659" spans="1:7">
      <c r="A1659" t="str">
        <f t="shared" si="26"/>
        <v>L2.0270</v>
      </c>
      <c r="B1659" s="49" t="s">
        <v>495</v>
      </c>
      <c r="C1659" s="49">
        <v>270</v>
      </c>
      <c r="D1659" s="49">
        <v>1.8797900702338666E-4</v>
      </c>
      <c r="E1659" s="49">
        <v>7.0919498102739453E-4</v>
      </c>
      <c r="F1659" s="49">
        <v>2.8158769607543945</v>
      </c>
      <c r="G1659" s="49">
        <v>97.184120178222656</v>
      </c>
    </row>
    <row r="1660" spans="1:7">
      <c r="A1660" t="str">
        <f t="shared" si="26"/>
        <v>L2.0271</v>
      </c>
      <c r="B1660" s="49" t="s">
        <v>495</v>
      </c>
      <c r="C1660" s="49">
        <v>271</v>
      </c>
      <c r="D1660" s="49">
        <v>1.4585600001737475E-4</v>
      </c>
      <c r="E1660" s="49">
        <v>5.2121601765975356E-4</v>
      </c>
      <c r="F1660" s="49">
        <v>2.6510939598083496</v>
      </c>
      <c r="G1660" s="49">
        <v>97.348907470703125</v>
      </c>
    </row>
    <row r="1661" spans="1:7">
      <c r="A1661" t="str">
        <f t="shared" si="26"/>
        <v>L2.0272</v>
      </c>
      <c r="B1661" s="49" t="s">
        <v>495</v>
      </c>
      <c r="C1661" s="49">
        <v>272</v>
      </c>
      <c r="D1661" s="49">
        <v>1.111980018322356E-4</v>
      </c>
      <c r="E1661" s="49">
        <v>3.7535998853854835E-4</v>
      </c>
      <c r="F1661" s="49">
        <v>2.4869289398193359</v>
      </c>
      <c r="G1661" s="49">
        <v>97.513069152832031</v>
      </c>
    </row>
    <row r="1662" spans="1:7">
      <c r="A1662" t="str">
        <f t="shared" si="26"/>
        <v>L2.0273</v>
      </c>
      <c r="B1662" s="49" t="s">
        <v>495</v>
      </c>
      <c r="C1662" s="49">
        <v>273</v>
      </c>
      <c r="D1662" s="49">
        <v>8.3127997640985996E-5</v>
      </c>
      <c r="E1662" s="49">
        <v>2.6416199398227036E-4</v>
      </c>
      <c r="F1662" s="49">
        <v>2.3234360218048096</v>
      </c>
      <c r="G1662" s="49">
        <v>97.676567077636719</v>
      </c>
    </row>
    <row r="1663" spans="1:7">
      <c r="A1663" t="str">
        <f t="shared" si="26"/>
        <v>L2.0274</v>
      </c>
      <c r="B1663" s="49" t="s">
        <v>495</v>
      </c>
      <c r="C1663" s="49">
        <v>274</v>
      </c>
      <c r="D1663" s="49">
        <v>6.0721999034285545E-5</v>
      </c>
      <c r="E1663" s="49">
        <v>1.8103400361724198E-4</v>
      </c>
      <c r="F1663" s="49">
        <v>2.1606910228729248</v>
      </c>
      <c r="G1663" s="49">
        <v>97.839309692382813</v>
      </c>
    </row>
    <row r="1664" spans="1:7">
      <c r="A1664" t="str">
        <f t="shared" si="26"/>
        <v>L2.0275</v>
      </c>
      <c r="B1664" s="49" t="s">
        <v>495</v>
      </c>
      <c r="C1664" s="49">
        <v>275</v>
      </c>
      <c r="D1664" s="49">
        <v>4.3183201341889799E-5</v>
      </c>
      <c r="E1664" s="49">
        <v>1.2031199730699882E-4</v>
      </c>
      <c r="F1664" s="49">
        <v>1.9988290071487427</v>
      </c>
      <c r="G1664" s="49">
        <v>98.001167297363281</v>
      </c>
    </row>
    <row r="1665" spans="1:7">
      <c r="A1665" t="str">
        <f t="shared" si="26"/>
        <v>L2.0276</v>
      </c>
      <c r="B1665" s="49" t="s">
        <v>495</v>
      </c>
      <c r="C1665" s="49">
        <v>276</v>
      </c>
      <c r="D1665" s="49">
        <v>2.9755199648207054E-5</v>
      </c>
      <c r="E1665" s="49">
        <v>7.7128803241066635E-5</v>
      </c>
      <c r="F1665" s="49">
        <v>1.838001012802124</v>
      </c>
      <c r="G1665" s="49">
        <v>98.162002563476563</v>
      </c>
    </row>
    <row r="1666" spans="1:7">
      <c r="A1666" t="str">
        <f t="shared" si="26"/>
        <v>L2.0277</v>
      </c>
      <c r="B1666" s="49" t="s">
        <v>495</v>
      </c>
      <c r="C1666" s="49">
        <v>277</v>
      </c>
      <c r="D1666" s="49">
        <v>1.9741699361475185E-5</v>
      </c>
      <c r="E1666" s="49">
        <v>4.7373599954880774E-5</v>
      </c>
      <c r="F1666" s="49">
        <v>1.6783970594406128</v>
      </c>
      <c r="G1666" s="49">
        <v>98.321601867675781</v>
      </c>
    </row>
    <row r="1667" spans="1:7">
      <c r="A1667" t="str">
        <f t="shared" ref="A1667:A1730" si="27">CONCATENATE(B1667,IF(C1667&lt;10,CONCATENATE("00",C1667),IF(C1667&lt;100,CONCATENATE("0",C1667),C1667)))</f>
        <v>L2.0278</v>
      </c>
      <c r="B1667" s="49" t="s">
        <v>495</v>
      </c>
      <c r="C1667" s="49">
        <v>278</v>
      </c>
      <c r="D1667" s="49">
        <v>1.2507999599620234E-5</v>
      </c>
      <c r="E1667" s="49">
        <v>2.7631900593405589E-5</v>
      </c>
      <c r="F1667" s="49">
        <v>1.5203059911727905</v>
      </c>
      <c r="G1667" s="49">
        <v>98.479690551757813</v>
      </c>
    </row>
    <row r="1668" spans="1:7">
      <c r="A1668" t="str">
        <f t="shared" si="27"/>
        <v>L2.0279</v>
      </c>
      <c r="B1668" s="49" t="s">
        <v>495</v>
      </c>
      <c r="C1668" s="49">
        <v>279</v>
      </c>
      <c r="D1668" s="49">
        <v>7.4834001679846551E-6</v>
      </c>
      <c r="E1668" s="49">
        <v>1.5123900084290653E-5</v>
      </c>
      <c r="F1668" s="49">
        <v>1.3641400337219238</v>
      </c>
      <c r="G1668" s="49">
        <v>98.635856628417969</v>
      </c>
    </row>
    <row r="1669" spans="1:7">
      <c r="A1669" t="str">
        <f t="shared" si="27"/>
        <v>L2.0280</v>
      </c>
      <c r="B1669" s="49" t="s">
        <v>495</v>
      </c>
      <c r="C1669" s="49">
        <v>280</v>
      </c>
      <c r="D1669" s="49">
        <v>4.1613998291722964E-6</v>
      </c>
      <c r="E1669" s="49">
        <v>7.6405003710533492E-6</v>
      </c>
      <c r="F1669" s="49">
        <v>1.210515022277832</v>
      </c>
      <c r="G1669" s="49">
        <v>98.789482116699219</v>
      </c>
    </row>
    <row r="1670" spans="1:7">
      <c r="A1670" t="str">
        <f t="shared" si="27"/>
        <v>L2.0281</v>
      </c>
      <c r="B1670" s="49" t="s">
        <v>495</v>
      </c>
      <c r="C1670" s="49">
        <v>281</v>
      </c>
      <c r="D1670" s="49">
        <v>2.1014000139985001E-6</v>
      </c>
      <c r="E1670" s="49">
        <v>3.4791000871337019E-6</v>
      </c>
      <c r="F1670" s="49">
        <v>1.060359001159668</v>
      </c>
      <c r="G1670" s="49">
        <v>98.939643859863281</v>
      </c>
    </row>
    <row r="1671" spans="1:7">
      <c r="A1671" t="str">
        <f t="shared" si="27"/>
        <v>L2.0282</v>
      </c>
      <c r="B1671" s="49" t="s">
        <v>495</v>
      </c>
      <c r="C1671" s="49">
        <v>282</v>
      </c>
      <c r="D1671" s="49">
        <v>9.2969997922409675E-7</v>
      </c>
      <c r="E1671" s="49">
        <v>1.3776999594483641E-6</v>
      </c>
      <c r="F1671" s="49">
        <v>0.91505801677703857</v>
      </c>
      <c r="G1671" s="49">
        <v>99.084945678710938</v>
      </c>
    </row>
    <row r="1672" spans="1:7">
      <c r="A1672" t="str">
        <f t="shared" si="27"/>
        <v>L2.0283</v>
      </c>
      <c r="B1672" s="49" t="s">
        <v>495</v>
      </c>
      <c r="C1672" s="49">
        <v>283</v>
      </c>
      <c r="D1672" s="49">
        <v>3.3989999792538583E-7</v>
      </c>
      <c r="E1672" s="49">
        <v>4.4800000864597678E-7</v>
      </c>
      <c r="F1672" s="49">
        <v>0.77646499872207642</v>
      </c>
      <c r="G1672" s="49">
        <v>99.223533630371094</v>
      </c>
    </row>
    <row r="1673" spans="1:7">
      <c r="A1673" t="str">
        <f t="shared" si="27"/>
        <v>L2.0284</v>
      </c>
      <c r="B1673" s="49" t="s">
        <v>495</v>
      </c>
      <c r="C1673" s="49">
        <v>284</v>
      </c>
      <c r="D1673" s="49">
        <v>9.2500002324413799E-8</v>
      </c>
      <c r="E1673" s="49">
        <v>1.0809999650973623E-7</v>
      </c>
      <c r="F1673" s="49">
        <v>0.6452680230140686</v>
      </c>
      <c r="G1673" s="49">
        <v>99.354728698730469</v>
      </c>
    </row>
    <row r="1674" spans="1:7">
      <c r="A1674" t="str">
        <f t="shared" si="27"/>
        <v>L2.0285</v>
      </c>
      <c r="B1674" s="49" t="s">
        <v>495</v>
      </c>
      <c r="C1674" s="49">
        <v>285</v>
      </c>
      <c r="D1674" s="49">
        <v>1.5499999506118911E-8</v>
      </c>
      <c r="E1674" s="49">
        <v>1.5599999514392948E-8</v>
      </c>
      <c r="F1674" s="49">
        <v>0.50729399919509888</v>
      </c>
      <c r="G1674" s="49">
        <v>99.492706298828125</v>
      </c>
    </row>
    <row r="1675" spans="1:7">
      <c r="A1675" t="str">
        <f t="shared" si="27"/>
        <v>L2.0286</v>
      </c>
      <c r="B1675" s="49" t="s">
        <v>495</v>
      </c>
      <c r="C1675" s="49">
        <v>286</v>
      </c>
      <c r="D1675" s="49">
        <v>1.000000013351432E-10</v>
      </c>
      <c r="E1675" s="49">
        <v>1.000000013351432E-10</v>
      </c>
      <c r="F1675" s="49">
        <v>0.5</v>
      </c>
      <c r="G1675" s="49">
        <v>99.5</v>
      </c>
    </row>
    <row r="1676" spans="1:7">
      <c r="A1676" t="str">
        <f t="shared" si="27"/>
        <v>L2.0287</v>
      </c>
      <c r="B1676" s="49" t="s">
        <v>495</v>
      </c>
      <c r="C1676" s="49">
        <v>287</v>
      </c>
      <c r="D1676" s="49">
        <v>0</v>
      </c>
      <c r="E1676" s="49">
        <v>0</v>
      </c>
      <c r="F1676" s="49">
        <v>0</v>
      </c>
      <c r="G1676" s="49">
        <v>100</v>
      </c>
    </row>
    <row r="1677" spans="1:7">
      <c r="A1677" t="str">
        <f t="shared" si="27"/>
        <v>L3.0000</v>
      </c>
      <c r="B1677" s="49" t="s">
        <v>496</v>
      </c>
      <c r="C1677" s="49">
        <v>0</v>
      </c>
      <c r="D1677" s="49">
        <v>0</v>
      </c>
      <c r="E1677" s="49">
        <v>100</v>
      </c>
      <c r="F1677" s="49">
        <v>100</v>
      </c>
      <c r="G1677" s="49">
        <v>0</v>
      </c>
    </row>
    <row r="1678" spans="1:7">
      <c r="A1678" t="str">
        <f t="shared" si="27"/>
        <v>L3.0001</v>
      </c>
      <c r="B1678" s="49" t="s">
        <v>496</v>
      </c>
      <c r="C1678" s="49">
        <v>1</v>
      </c>
      <c r="D1678" s="49">
        <v>0</v>
      </c>
      <c r="E1678" s="49">
        <v>100</v>
      </c>
      <c r="F1678" s="49">
        <v>98.998443603515625</v>
      </c>
      <c r="G1678" s="49">
        <v>1.0015535354614258</v>
      </c>
    </row>
    <row r="1679" spans="1:7">
      <c r="A1679" t="str">
        <f t="shared" si="27"/>
        <v>L3.0002</v>
      </c>
      <c r="B1679" s="49" t="s">
        <v>496</v>
      </c>
      <c r="C1679" s="49">
        <v>2</v>
      </c>
      <c r="D1679" s="49">
        <v>0</v>
      </c>
      <c r="E1679" s="49">
        <v>100</v>
      </c>
      <c r="F1679" s="49">
        <v>98.998443603515625</v>
      </c>
      <c r="G1679" s="49">
        <v>1.0015535354614258</v>
      </c>
    </row>
    <row r="1680" spans="1:7">
      <c r="A1680" t="str">
        <f t="shared" si="27"/>
        <v>L3.0003</v>
      </c>
      <c r="B1680" s="49" t="s">
        <v>496</v>
      </c>
      <c r="C1680" s="49">
        <v>3</v>
      </c>
      <c r="D1680" s="49">
        <v>0</v>
      </c>
      <c r="E1680" s="49">
        <v>100</v>
      </c>
      <c r="F1680" s="49">
        <v>96.998443603515625</v>
      </c>
      <c r="G1680" s="49">
        <v>3.0015535354614258</v>
      </c>
    </row>
    <row r="1681" spans="1:7">
      <c r="A1681" t="str">
        <f t="shared" si="27"/>
        <v>L3.0004</v>
      </c>
      <c r="B1681" s="49" t="s">
        <v>496</v>
      </c>
      <c r="C1681" s="49">
        <v>4</v>
      </c>
      <c r="D1681" s="49">
        <v>0</v>
      </c>
      <c r="E1681" s="49">
        <v>100</v>
      </c>
      <c r="F1681" s="49">
        <v>95.998443603515625</v>
      </c>
      <c r="G1681" s="49">
        <v>4.0015535354614258</v>
      </c>
    </row>
    <row r="1682" spans="1:7">
      <c r="A1682" t="str">
        <f t="shared" si="27"/>
        <v>L3.0005</v>
      </c>
      <c r="B1682" s="49" t="s">
        <v>496</v>
      </c>
      <c r="C1682" s="49">
        <v>5</v>
      </c>
      <c r="D1682" s="49">
        <v>0</v>
      </c>
      <c r="E1682" s="49">
        <v>100</v>
      </c>
      <c r="F1682" s="49">
        <v>94.998443603515625</v>
      </c>
      <c r="G1682" s="49">
        <v>5.0015535354614258</v>
      </c>
    </row>
    <row r="1683" spans="1:7">
      <c r="A1683" t="str">
        <f t="shared" si="27"/>
        <v>L3.0006</v>
      </c>
      <c r="B1683" s="49" t="s">
        <v>496</v>
      </c>
      <c r="C1683" s="49">
        <v>6</v>
      </c>
      <c r="D1683" s="49">
        <v>0</v>
      </c>
      <c r="E1683" s="49">
        <v>100</v>
      </c>
      <c r="F1683" s="49">
        <v>93.998443603515625</v>
      </c>
      <c r="G1683" s="49">
        <v>6.0015535354614258</v>
      </c>
    </row>
    <row r="1684" spans="1:7">
      <c r="A1684" t="str">
        <f t="shared" si="27"/>
        <v>L3.0007</v>
      </c>
      <c r="B1684" s="49" t="s">
        <v>496</v>
      </c>
      <c r="C1684" s="49">
        <v>7</v>
      </c>
      <c r="D1684" s="49">
        <v>0</v>
      </c>
      <c r="E1684" s="49">
        <v>100</v>
      </c>
      <c r="F1684" s="49">
        <v>92.998443603515625</v>
      </c>
      <c r="G1684" s="49">
        <v>7.0015535354614258</v>
      </c>
    </row>
    <row r="1685" spans="1:7">
      <c r="A1685" t="str">
        <f t="shared" si="27"/>
        <v>L3.0008</v>
      </c>
      <c r="B1685" s="49" t="s">
        <v>496</v>
      </c>
      <c r="C1685" s="49">
        <v>8</v>
      </c>
      <c r="D1685" s="49">
        <v>6.1999999161344022E-5</v>
      </c>
      <c r="E1685" s="49">
        <v>100</v>
      </c>
      <c r="F1685" s="49">
        <v>91.998443603515625</v>
      </c>
      <c r="G1685" s="49">
        <v>8.0015535354614258</v>
      </c>
    </row>
    <row r="1686" spans="1:7">
      <c r="A1686" t="str">
        <f t="shared" si="27"/>
        <v>L3.0009</v>
      </c>
      <c r="B1686" s="49" t="s">
        <v>496</v>
      </c>
      <c r="C1686" s="49">
        <v>9</v>
      </c>
      <c r="D1686" s="49">
        <v>2.888999879360199E-4</v>
      </c>
      <c r="E1686" s="49">
        <v>99.99993896484375</v>
      </c>
      <c r="F1686" s="49">
        <v>90.998504638671875</v>
      </c>
      <c r="G1686" s="49">
        <v>9.0014972686767578</v>
      </c>
    </row>
    <row r="1687" spans="1:7">
      <c r="A1687" t="str">
        <f t="shared" si="27"/>
        <v>L3.0010</v>
      </c>
      <c r="B1687" s="49" t="s">
        <v>496</v>
      </c>
      <c r="C1687" s="49">
        <v>10</v>
      </c>
      <c r="D1687" s="49">
        <v>7.3339999653398991E-4</v>
      </c>
      <c r="E1687" s="49">
        <v>99.999649047851563</v>
      </c>
      <c r="F1687" s="49">
        <v>89.998764038085938</v>
      </c>
      <c r="G1687" s="49">
        <v>10.001235008239746</v>
      </c>
    </row>
    <row r="1688" spans="1:7">
      <c r="A1688" t="str">
        <f t="shared" si="27"/>
        <v>L3.0011</v>
      </c>
      <c r="B1688" s="49" t="s">
        <v>496</v>
      </c>
      <c r="C1688" s="49">
        <v>11</v>
      </c>
      <c r="D1688" s="49">
        <v>1.4457999495789409E-3</v>
      </c>
      <c r="E1688" s="49">
        <v>99.998916625976563</v>
      </c>
      <c r="F1688" s="49">
        <v>88.999420166015625</v>
      </c>
      <c r="G1688" s="49">
        <v>11.000578880310059</v>
      </c>
    </row>
    <row r="1689" spans="1:7">
      <c r="A1689" t="str">
        <f t="shared" si="27"/>
        <v>L3.0012</v>
      </c>
      <c r="B1689" s="49" t="s">
        <v>496</v>
      </c>
      <c r="C1689" s="49">
        <v>12</v>
      </c>
      <c r="D1689" s="49">
        <v>2.4614001158624887E-3</v>
      </c>
      <c r="E1689" s="49">
        <v>99.997467041015625</v>
      </c>
      <c r="F1689" s="49">
        <v>88.000701904296875</v>
      </c>
      <c r="G1689" s="49">
        <v>11.999300003051758</v>
      </c>
    </row>
    <row r="1690" spans="1:7">
      <c r="A1690" t="str">
        <f t="shared" si="27"/>
        <v>L3.0013</v>
      </c>
      <c r="B1690" s="49" t="s">
        <v>496</v>
      </c>
      <c r="C1690" s="49">
        <v>13</v>
      </c>
      <c r="D1690" s="49">
        <v>3.8052001036703587E-3</v>
      </c>
      <c r="E1690" s="49">
        <v>99.995010375976563</v>
      </c>
      <c r="F1690" s="49">
        <v>87.002853393554688</v>
      </c>
      <c r="G1690" s="49">
        <v>12.997145652770996</v>
      </c>
    </row>
    <row r="1691" spans="1:7">
      <c r="A1691" t="str">
        <f t="shared" si="27"/>
        <v>L3.0014</v>
      </c>
      <c r="B1691" s="49" t="s">
        <v>496</v>
      </c>
      <c r="C1691" s="49">
        <v>14</v>
      </c>
      <c r="D1691" s="49">
        <v>5.4941000416874886E-3</v>
      </c>
      <c r="E1691" s="49">
        <v>99.991203308105469</v>
      </c>
      <c r="F1691" s="49">
        <v>86.006149291992188</v>
      </c>
      <c r="G1691" s="49">
        <v>13.993853569030762</v>
      </c>
    </row>
    <row r="1692" spans="1:7">
      <c r="A1692" t="str">
        <f t="shared" si="27"/>
        <v>L3.0015</v>
      </c>
      <c r="B1692" s="49" t="s">
        <v>496</v>
      </c>
      <c r="C1692" s="49">
        <v>15</v>
      </c>
      <c r="D1692" s="49">
        <v>7.5444998219609261E-3</v>
      </c>
      <c r="E1692" s="49">
        <v>99.985710144042969</v>
      </c>
      <c r="F1692" s="49">
        <v>85.010848999023438</v>
      </c>
      <c r="G1692" s="49">
        <v>14.989154815673828</v>
      </c>
    </row>
    <row r="1693" spans="1:7">
      <c r="A1693" t="str">
        <f t="shared" si="27"/>
        <v>L3.0016</v>
      </c>
      <c r="B1693" s="49" t="s">
        <v>496</v>
      </c>
      <c r="C1693" s="49">
        <v>16</v>
      </c>
      <c r="D1693" s="49">
        <v>9.9620996043086052E-3</v>
      </c>
      <c r="E1693" s="49">
        <v>99.978164672851563</v>
      </c>
      <c r="F1693" s="49">
        <v>84.017219543457031</v>
      </c>
      <c r="G1693" s="49">
        <v>15.982778549194336</v>
      </c>
    </row>
    <row r="1694" spans="1:7">
      <c r="A1694" t="str">
        <f t="shared" si="27"/>
        <v>L3.0017</v>
      </c>
      <c r="B1694" s="49" t="s">
        <v>496</v>
      </c>
      <c r="C1694" s="49">
        <v>17</v>
      </c>
      <c r="D1694" s="49">
        <v>1.2755399569869041E-2</v>
      </c>
      <c r="E1694" s="49">
        <v>99.96820068359375</v>
      </c>
      <c r="F1694" s="49">
        <v>83.025543212890625</v>
      </c>
      <c r="G1694" s="49">
        <v>16.974454879760742</v>
      </c>
    </row>
    <row r="1695" spans="1:7">
      <c r="A1695" t="str">
        <f t="shared" si="27"/>
        <v>L3.0018</v>
      </c>
      <c r="B1695" s="49" t="s">
        <v>496</v>
      </c>
      <c r="C1695" s="49">
        <v>18</v>
      </c>
      <c r="D1695" s="49">
        <v>1.5931099653244019E-2</v>
      </c>
      <c r="E1695" s="49">
        <v>99.9554443359375</v>
      </c>
      <c r="F1695" s="49">
        <v>82.036079406738281</v>
      </c>
      <c r="G1695" s="49">
        <v>17.963924407958984</v>
      </c>
    </row>
    <row r="1696" spans="1:7">
      <c r="A1696" t="str">
        <f t="shared" si="27"/>
        <v>L3.0019</v>
      </c>
      <c r="B1696" s="49" t="s">
        <v>496</v>
      </c>
      <c r="C1696" s="49">
        <v>19</v>
      </c>
      <c r="D1696" s="49">
        <v>1.948929950594902E-2</v>
      </c>
      <c r="E1696" s="49">
        <v>99.93951416015625</v>
      </c>
      <c r="F1696" s="49">
        <v>81.049072265625</v>
      </c>
      <c r="G1696" s="49">
        <v>18.950925827026367</v>
      </c>
    </row>
    <row r="1697" spans="1:7">
      <c r="A1697" t="str">
        <f t="shared" si="27"/>
        <v>L3.0020</v>
      </c>
      <c r="B1697" s="49" t="s">
        <v>496</v>
      </c>
      <c r="C1697" s="49">
        <v>20</v>
      </c>
      <c r="D1697" s="49">
        <v>2.3427000269293785E-2</v>
      </c>
      <c r="E1697" s="49">
        <v>99.920028686523438</v>
      </c>
      <c r="F1697" s="49">
        <v>80.064781188964844</v>
      </c>
      <c r="G1697" s="49">
        <v>19.935214996337891</v>
      </c>
    </row>
    <row r="1698" spans="1:7">
      <c r="A1698" t="str">
        <f t="shared" si="27"/>
        <v>L3.0021</v>
      </c>
      <c r="B1698" s="49" t="s">
        <v>496</v>
      </c>
      <c r="C1698" s="49">
        <v>21</v>
      </c>
      <c r="D1698" s="49">
        <v>2.7746200561523438E-2</v>
      </c>
      <c r="E1698" s="49">
        <v>99.896598815917969</v>
      </c>
      <c r="F1698" s="49">
        <v>79.083442687988281</v>
      </c>
      <c r="G1698" s="49">
        <v>20.916557312011719</v>
      </c>
    </row>
    <row r="1699" spans="1:7">
      <c r="A1699" t="str">
        <f t="shared" si="27"/>
        <v>L3.0022</v>
      </c>
      <c r="B1699" s="49" t="s">
        <v>496</v>
      </c>
      <c r="C1699" s="49">
        <v>22</v>
      </c>
      <c r="D1699" s="49">
        <v>3.2440200448036194E-2</v>
      </c>
      <c r="E1699" s="49">
        <v>99.868850708007813</v>
      </c>
      <c r="F1699" s="49">
        <v>78.105278015136719</v>
      </c>
      <c r="G1699" s="49">
        <v>21.894723892211914</v>
      </c>
    </row>
    <row r="1700" spans="1:7">
      <c r="A1700" t="str">
        <f t="shared" si="27"/>
        <v>L3.0023</v>
      </c>
      <c r="B1700" s="49" t="s">
        <v>496</v>
      </c>
      <c r="C1700" s="49">
        <v>23</v>
      </c>
      <c r="D1700" s="49">
        <v>3.7506099790334702E-2</v>
      </c>
      <c r="E1700" s="49">
        <v>99.836410522460938</v>
      </c>
      <c r="F1700" s="49">
        <v>77.1304931640625</v>
      </c>
      <c r="G1700" s="49">
        <v>22.8695068359375</v>
      </c>
    </row>
    <row r="1701" spans="1:7">
      <c r="A1701" t="str">
        <f t="shared" si="27"/>
        <v>L3.0024</v>
      </c>
      <c r="B1701" s="49" t="s">
        <v>496</v>
      </c>
      <c r="C1701" s="49">
        <v>24</v>
      </c>
      <c r="D1701" s="49">
        <v>4.2937301099300385E-2</v>
      </c>
      <c r="E1701" s="49">
        <v>99.798904418945313</v>
      </c>
      <c r="F1701" s="49">
        <v>76.159294128417969</v>
      </c>
      <c r="G1701" s="49">
        <v>23.840707778930664</v>
      </c>
    </row>
    <row r="1702" spans="1:7">
      <c r="A1702" t="str">
        <f t="shared" si="27"/>
        <v>L3.0025</v>
      </c>
      <c r="B1702" s="49" t="s">
        <v>496</v>
      </c>
      <c r="C1702" s="49">
        <v>25</v>
      </c>
      <c r="D1702" s="49">
        <v>4.8724200576543808E-2</v>
      </c>
      <c r="E1702" s="49">
        <v>99.755966186523438</v>
      </c>
      <c r="F1702" s="49">
        <v>75.191856384277344</v>
      </c>
      <c r="G1702" s="49">
        <v>24.808143615722656</v>
      </c>
    </row>
    <row r="1703" spans="1:7">
      <c r="A1703" t="str">
        <f t="shared" si="27"/>
        <v>L3.0026</v>
      </c>
      <c r="B1703" s="49" t="s">
        <v>496</v>
      </c>
      <c r="C1703" s="49">
        <v>26</v>
      </c>
      <c r="D1703" s="49">
        <v>5.4862000048160553E-2</v>
      </c>
      <c r="E1703" s="49">
        <v>99.707244873046875</v>
      </c>
      <c r="F1703" s="49">
        <v>74.228355407714844</v>
      </c>
      <c r="G1703" s="49">
        <v>25.771642684936523</v>
      </c>
    </row>
    <row r="1704" spans="1:7">
      <c r="A1704" t="str">
        <f t="shared" si="27"/>
        <v>L3.0027</v>
      </c>
      <c r="B1704" s="49" t="s">
        <v>496</v>
      </c>
      <c r="C1704" s="49">
        <v>27</v>
      </c>
      <c r="D1704" s="49">
        <v>6.1339400708675385E-2</v>
      </c>
      <c r="E1704" s="49">
        <v>99.652381896972656</v>
      </c>
      <c r="F1704" s="49">
        <v>73.268943786621094</v>
      </c>
      <c r="G1704" s="49">
        <v>26.731054306030273</v>
      </c>
    </row>
    <row r="1705" spans="1:7">
      <c r="A1705" t="str">
        <f t="shared" si="27"/>
        <v>L3.0028</v>
      </c>
      <c r="B1705" s="49" t="s">
        <v>496</v>
      </c>
      <c r="C1705" s="49">
        <v>28</v>
      </c>
      <c r="D1705" s="49">
        <v>6.8151399493217468E-2</v>
      </c>
      <c r="E1705" s="49">
        <v>99.591041564941406</v>
      </c>
      <c r="F1705" s="49">
        <v>72.313766479492188</v>
      </c>
      <c r="G1705" s="49">
        <v>27.686235427856445</v>
      </c>
    </row>
    <row r="1706" spans="1:7">
      <c r="A1706" t="str">
        <f t="shared" si="27"/>
        <v>L3.0029</v>
      </c>
      <c r="B1706" s="49" t="s">
        <v>496</v>
      </c>
      <c r="C1706" s="49">
        <v>29</v>
      </c>
      <c r="D1706" s="49">
        <v>7.5286902487277985E-2</v>
      </c>
      <c r="E1706" s="49">
        <v>99.522895812988281</v>
      </c>
      <c r="F1706" s="49">
        <v>71.362937927246094</v>
      </c>
      <c r="G1706" s="49">
        <v>28.637058258056641</v>
      </c>
    </row>
    <row r="1707" spans="1:7">
      <c r="A1707" t="str">
        <f t="shared" si="27"/>
        <v>L3.0030</v>
      </c>
      <c r="B1707" s="49" t="s">
        <v>496</v>
      </c>
      <c r="C1707" s="49">
        <v>30</v>
      </c>
      <c r="D1707" s="49">
        <v>8.2741700112819672E-2</v>
      </c>
      <c r="E1707" s="49">
        <v>99.447608947753906</v>
      </c>
      <c r="F1707" s="49">
        <v>70.416587829589844</v>
      </c>
      <c r="G1707" s="49">
        <v>29.583410263061523</v>
      </c>
    </row>
    <row r="1708" spans="1:7">
      <c r="A1708" t="str">
        <f t="shared" si="27"/>
        <v>L3.0031</v>
      </c>
      <c r="B1708" s="49" t="s">
        <v>496</v>
      </c>
      <c r="C1708" s="49">
        <v>31</v>
      </c>
      <c r="D1708" s="49">
        <v>9.0512298047542572E-2</v>
      </c>
      <c r="E1708" s="49">
        <v>99.3648681640625</v>
      </c>
      <c r="F1708" s="49">
        <v>69.474807739257813</v>
      </c>
      <c r="G1708" s="49">
        <v>30.525190353393555</v>
      </c>
    </row>
    <row r="1709" spans="1:7">
      <c r="A1709" t="str">
        <f t="shared" si="27"/>
        <v>L3.0032</v>
      </c>
      <c r="B1709" s="49" t="s">
        <v>496</v>
      </c>
      <c r="C1709" s="49">
        <v>32</v>
      </c>
      <c r="D1709" s="49">
        <v>9.859369695186615E-2</v>
      </c>
      <c r="E1709" s="49">
        <v>99.27435302734375</v>
      </c>
      <c r="F1709" s="49">
        <v>68.537696838378906</v>
      </c>
      <c r="G1709" s="49">
        <v>31.462303161621094</v>
      </c>
    </row>
    <row r="1710" spans="1:7">
      <c r="A1710" t="str">
        <f t="shared" si="27"/>
        <v>L3.0033</v>
      </c>
      <c r="B1710" s="49" t="s">
        <v>496</v>
      </c>
      <c r="C1710" s="49">
        <v>33</v>
      </c>
      <c r="D1710" s="49">
        <v>0.10699470341205597</v>
      </c>
      <c r="E1710" s="49">
        <v>99.175758361816406</v>
      </c>
      <c r="F1710" s="49">
        <v>67.605331420898438</v>
      </c>
      <c r="G1710" s="49">
        <v>32.394664764404297</v>
      </c>
    </row>
    <row r="1711" spans="1:7">
      <c r="A1711" t="str">
        <f t="shared" si="27"/>
        <v>L3.0034</v>
      </c>
      <c r="B1711" s="49" t="s">
        <v>496</v>
      </c>
      <c r="C1711" s="49">
        <v>34</v>
      </c>
      <c r="D1711" s="49">
        <v>0.11571790277957916</v>
      </c>
      <c r="E1711" s="49">
        <v>99.068763732910156</v>
      </c>
      <c r="F1711" s="49">
        <v>66.677810668945313</v>
      </c>
      <c r="G1711" s="49">
        <v>33.322189331054688</v>
      </c>
    </row>
    <row r="1712" spans="1:7">
      <c r="A1712" t="str">
        <f t="shared" si="27"/>
        <v>L3.0035</v>
      </c>
      <c r="B1712" s="49" t="s">
        <v>496</v>
      </c>
      <c r="C1712" s="49">
        <v>35</v>
      </c>
      <c r="D1712" s="49">
        <v>0.12478440254926682</v>
      </c>
      <c r="E1712" s="49">
        <v>98.953048706054688</v>
      </c>
      <c r="F1712" s="49">
        <v>65.755195617675781</v>
      </c>
      <c r="G1712" s="49">
        <v>34.244800567626953</v>
      </c>
    </row>
    <row r="1713" spans="1:7">
      <c r="A1713" t="str">
        <f t="shared" si="27"/>
        <v>L3.0036</v>
      </c>
      <c r="B1713" s="49" t="s">
        <v>496</v>
      </c>
      <c r="C1713" s="49">
        <v>36</v>
      </c>
      <c r="D1713" s="49">
        <v>0.13421350717544556</v>
      </c>
      <c r="E1713" s="49">
        <v>98.828262329101563</v>
      </c>
      <c r="F1713" s="49">
        <v>64.837593078613281</v>
      </c>
      <c r="G1713" s="49">
        <v>35.162406921386719</v>
      </c>
    </row>
    <row r="1714" spans="1:7">
      <c r="A1714" t="str">
        <f t="shared" si="27"/>
        <v>L3.0037</v>
      </c>
      <c r="B1714" s="49" t="s">
        <v>496</v>
      </c>
      <c r="C1714" s="49">
        <v>37</v>
      </c>
      <c r="D1714" s="49">
        <v>0.14403720200061798</v>
      </c>
      <c r="E1714" s="49">
        <v>98.694046020507813</v>
      </c>
      <c r="F1714" s="49">
        <v>63.925086975097656</v>
      </c>
      <c r="G1714" s="49">
        <v>36.074913024902344</v>
      </c>
    </row>
    <row r="1715" spans="1:7">
      <c r="A1715" t="str">
        <f t="shared" si="27"/>
        <v>L3.0038</v>
      </c>
      <c r="B1715" s="49" t="s">
        <v>496</v>
      </c>
      <c r="C1715" s="49">
        <v>38</v>
      </c>
      <c r="D1715" s="49">
        <v>0.15429779887199402</v>
      </c>
      <c r="E1715" s="49">
        <v>98.550010681152344</v>
      </c>
      <c r="F1715" s="49">
        <v>63.017784118652344</v>
      </c>
      <c r="G1715" s="49">
        <v>36.982215881347656</v>
      </c>
    </row>
    <row r="1716" spans="1:7">
      <c r="A1716" t="str">
        <f t="shared" si="27"/>
        <v>L3.0039</v>
      </c>
      <c r="B1716" s="49" t="s">
        <v>496</v>
      </c>
      <c r="C1716" s="49">
        <v>39</v>
      </c>
      <c r="D1716" s="49">
        <v>0.165043905377388</v>
      </c>
      <c r="E1716" s="49">
        <v>98.395713806152344</v>
      </c>
      <c r="F1716" s="49">
        <v>62.115821838378906</v>
      </c>
      <c r="G1716" s="49">
        <v>37.884178161621094</v>
      </c>
    </row>
    <row r="1717" spans="1:7">
      <c r="A1717" t="str">
        <f t="shared" si="27"/>
        <v>L3.0040</v>
      </c>
      <c r="B1717" s="49" t="s">
        <v>496</v>
      </c>
      <c r="C1717" s="49">
        <v>40</v>
      </c>
      <c r="D1717" s="49">
        <v>0.17633819580078125</v>
      </c>
      <c r="E1717" s="49">
        <v>98.230667114257813</v>
      </c>
      <c r="F1717" s="49">
        <v>61.219345092773438</v>
      </c>
      <c r="G1717" s="49">
        <v>38.780654907226563</v>
      </c>
    </row>
    <row r="1718" spans="1:7">
      <c r="A1718" t="str">
        <f t="shared" si="27"/>
        <v>L3.0041</v>
      </c>
      <c r="B1718" s="49" t="s">
        <v>496</v>
      </c>
      <c r="C1718" s="49">
        <v>41</v>
      </c>
      <c r="D1718" s="49">
        <v>0.18824860453605652</v>
      </c>
      <c r="E1718" s="49">
        <v>98.054328918457031</v>
      </c>
      <c r="F1718" s="49">
        <v>60.328540802001953</v>
      </c>
      <c r="G1718" s="49">
        <v>39.671459197998047</v>
      </c>
    </row>
    <row r="1719" spans="1:7">
      <c r="A1719" t="str">
        <f t="shared" si="27"/>
        <v>L3.0042</v>
      </c>
      <c r="B1719" s="49" t="s">
        <v>496</v>
      </c>
      <c r="C1719" s="49">
        <v>42</v>
      </c>
      <c r="D1719" s="49">
        <v>0.20085810124874115</v>
      </c>
      <c r="E1719" s="49">
        <v>97.866081237792969</v>
      </c>
      <c r="F1719" s="49">
        <v>59.443622589111328</v>
      </c>
      <c r="G1719" s="49">
        <v>40.556377410888672</v>
      </c>
    </row>
    <row r="1720" spans="1:7">
      <c r="A1720" t="str">
        <f t="shared" si="27"/>
        <v>L3.0043</v>
      </c>
      <c r="B1720" s="49" t="s">
        <v>496</v>
      </c>
      <c r="C1720" s="49">
        <v>43</v>
      </c>
      <c r="D1720" s="49">
        <v>0.21425250172615051</v>
      </c>
      <c r="E1720" s="49">
        <v>97.66522216796875</v>
      </c>
      <c r="F1720" s="49">
        <v>58.564846038818359</v>
      </c>
      <c r="G1720" s="49">
        <v>41.435153961181641</v>
      </c>
    </row>
    <row r="1721" spans="1:7">
      <c r="A1721" t="str">
        <f t="shared" si="27"/>
        <v>L3.0044</v>
      </c>
      <c r="B1721" s="49" t="s">
        <v>496</v>
      </c>
      <c r="C1721" s="49">
        <v>44</v>
      </c>
      <c r="D1721" s="49">
        <v>0.22852520644664764</v>
      </c>
      <c r="E1721" s="49">
        <v>97.450973510742188</v>
      </c>
      <c r="F1721" s="49">
        <v>57.692508697509766</v>
      </c>
      <c r="G1721" s="49">
        <v>42.307491302490234</v>
      </c>
    </row>
    <row r="1722" spans="1:7">
      <c r="A1722" t="str">
        <f t="shared" si="27"/>
        <v>L3.0045</v>
      </c>
      <c r="B1722" s="49" t="s">
        <v>496</v>
      </c>
      <c r="C1722" s="49">
        <v>45</v>
      </c>
      <c r="D1722" s="49">
        <v>0.24377819895744324</v>
      </c>
      <c r="E1722" s="49">
        <v>97.222442626953125</v>
      </c>
      <c r="F1722" s="49">
        <v>56.826938629150391</v>
      </c>
      <c r="G1722" s="49">
        <v>43.173061370849609</v>
      </c>
    </row>
    <row r="1723" spans="1:7">
      <c r="A1723" t="str">
        <f t="shared" si="27"/>
        <v>L3.0046</v>
      </c>
      <c r="B1723" s="49" t="s">
        <v>496</v>
      </c>
      <c r="C1723" s="49">
        <v>46</v>
      </c>
      <c r="D1723" s="49">
        <v>0.26011180877685547</v>
      </c>
      <c r="E1723" s="49">
        <v>96.978668212890625</v>
      </c>
      <c r="F1723" s="49">
        <v>55.968532562255859</v>
      </c>
      <c r="G1723" s="49">
        <v>44.031467437744141</v>
      </c>
    </row>
    <row r="1724" spans="1:7">
      <c r="A1724" t="str">
        <f t="shared" si="27"/>
        <v>L3.0047</v>
      </c>
      <c r="B1724" s="49" t="s">
        <v>496</v>
      </c>
      <c r="C1724" s="49">
        <v>47</v>
      </c>
      <c r="D1724" s="49">
        <v>0.27763080596923828</v>
      </c>
      <c r="E1724" s="49">
        <v>96.718559265136719</v>
      </c>
      <c r="F1724" s="49">
        <v>55.117706298828125</v>
      </c>
      <c r="G1724" s="49">
        <v>44.882293701171875</v>
      </c>
    </row>
    <row r="1725" spans="1:7">
      <c r="A1725" t="str">
        <f t="shared" si="27"/>
        <v>L3.0048</v>
      </c>
      <c r="B1725" s="49" t="s">
        <v>496</v>
      </c>
      <c r="C1725" s="49">
        <v>48</v>
      </c>
      <c r="D1725" s="49">
        <v>0.29643058776855469</v>
      </c>
      <c r="E1725" s="49">
        <v>96.440925598144531</v>
      </c>
      <c r="F1725" s="49">
        <v>54.274936676025391</v>
      </c>
      <c r="G1725" s="49">
        <v>45.725063323974609</v>
      </c>
    </row>
    <row r="1726" spans="1:7">
      <c r="A1726" t="str">
        <f t="shared" si="27"/>
        <v>L3.0049</v>
      </c>
      <c r="B1726" s="49" t="s">
        <v>496</v>
      </c>
      <c r="C1726" s="49">
        <v>49</v>
      </c>
      <c r="D1726" s="49">
        <v>0.31661128997802734</v>
      </c>
      <c r="E1726" s="49">
        <v>96.144493103027344</v>
      </c>
      <c r="F1726" s="49">
        <v>53.44073486328125</v>
      </c>
      <c r="G1726" s="49">
        <v>46.55926513671875</v>
      </c>
    </row>
    <row r="1727" spans="1:7">
      <c r="A1727" t="str">
        <f t="shared" si="27"/>
        <v>L3.0050</v>
      </c>
      <c r="B1727" s="49" t="s">
        <v>496</v>
      </c>
      <c r="C1727" s="49">
        <v>50</v>
      </c>
      <c r="D1727" s="49">
        <v>0.3382548987865448</v>
      </c>
      <c r="E1727" s="49">
        <v>95.827880859375</v>
      </c>
      <c r="F1727" s="49">
        <v>52.615650177001953</v>
      </c>
      <c r="G1727" s="49">
        <v>47.384349822998047</v>
      </c>
    </row>
    <row r="1728" spans="1:7">
      <c r="A1728" t="str">
        <f t="shared" si="27"/>
        <v>L3.0051</v>
      </c>
      <c r="B1728" s="49" t="s">
        <v>496</v>
      </c>
      <c r="C1728" s="49">
        <v>51</v>
      </c>
      <c r="D1728" s="49">
        <v>0.36144068837165833</v>
      </c>
      <c r="E1728" s="49">
        <v>95.489631652832031</v>
      </c>
      <c r="F1728" s="49">
        <v>51.800258636474609</v>
      </c>
      <c r="G1728" s="49">
        <v>48.199741363525391</v>
      </c>
    </row>
    <row r="1729" spans="1:7">
      <c r="A1729" t="str">
        <f t="shared" si="27"/>
        <v>L3.0052</v>
      </c>
      <c r="B1729" s="49" t="s">
        <v>496</v>
      </c>
      <c r="C1729" s="49">
        <v>52</v>
      </c>
      <c r="D1729" s="49">
        <v>0.38622760772705078</v>
      </c>
      <c r="E1729" s="49">
        <v>95.128189086914063</v>
      </c>
      <c r="F1729" s="49">
        <v>50.995174407958984</v>
      </c>
      <c r="G1729" s="49">
        <v>49.004825592041016</v>
      </c>
    </row>
    <row r="1730" spans="1:7">
      <c r="A1730" t="str">
        <f t="shared" si="27"/>
        <v>L3.0053</v>
      </c>
      <c r="B1730" s="49" t="s">
        <v>496</v>
      </c>
      <c r="C1730" s="49">
        <v>53</v>
      </c>
      <c r="D1730" s="49">
        <v>0.41265958547592163</v>
      </c>
      <c r="E1730" s="49">
        <v>94.741958618164063</v>
      </c>
      <c r="F1730" s="49">
        <v>50.201023101806641</v>
      </c>
      <c r="G1730" s="49">
        <v>49.798976898193359</v>
      </c>
    </row>
    <row r="1731" spans="1:7">
      <c r="A1731" t="str">
        <f t="shared" ref="A1731:A1794" si="28">CONCATENATE(B1731,IF(C1731&lt;10,CONCATENATE("00",C1731),IF(C1731&lt;100,CONCATENATE("0",C1731),C1731)))</f>
        <v>L3.0054</v>
      </c>
      <c r="B1731" s="49" t="s">
        <v>496</v>
      </c>
      <c r="C1731" s="49">
        <v>54</v>
      </c>
      <c r="D1731" s="49">
        <v>0.44076249003410339</v>
      </c>
      <c r="E1731" s="49">
        <v>94.329299926757813</v>
      </c>
      <c r="F1731" s="49">
        <v>49.418449401855469</v>
      </c>
      <c r="G1731" s="49">
        <v>50.581550598144531</v>
      </c>
    </row>
    <row r="1732" spans="1:7">
      <c r="A1732" t="str">
        <f t="shared" si="28"/>
        <v>L3.0055</v>
      </c>
      <c r="B1732" s="49" t="s">
        <v>496</v>
      </c>
      <c r="C1732" s="49">
        <v>55</v>
      </c>
      <c r="D1732" s="49">
        <v>0.47054201364517212</v>
      </c>
      <c r="E1732" s="49">
        <v>93.888542175292969</v>
      </c>
      <c r="F1732" s="49">
        <v>48.648101806640625</v>
      </c>
      <c r="G1732" s="49">
        <v>51.351898193359375</v>
      </c>
    </row>
    <row r="1733" spans="1:7">
      <c r="A1733" t="str">
        <f t="shared" si="28"/>
        <v>L3.0056</v>
      </c>
      <c r="B1733" s="49" t="s">
        <v>496</v>
      </c>
      <c r="C1733" s="49">
        <v>56</v>
      </c>
      <c r="D1733" s="49">
        <v>0.50197702646255493</v>
      </c>
      <c r="E1733" s="49">
        <v>93.417999267578125</v>
      </c>
      <c r="F1733" s="49">
        <v>47.890621185302734</v>
      </c>
      <c r="G1733" s="49">
        <v>52.109378814697266</v>
      </c>
    </row>
    <row r="1734" spans="1:7">
      <c r="A1734" t="str">
        <f t="shared" si="28"/>
        <v>L3.0057</v>
      </c>
      <c r="B1734" s="49" t="s">
        <v>496</v>
      </c>
      <c r="C1734" s="49">
        <v>57</v>
      </c>
      <c r="D1734" s="49">
        <v>0.53502750396728516</v>
      </c>
      <c r="E1734" s="49">
        <v>92.916015625</v>
      </c>
      <c r="F1734" s="49">
        <v>47.146648406982422</v>
      </c>
      <c r="G1734" s="49">
        <v>52.853351593017578</v>
      </c>
    </row>
    <row r="1735" spans="1:7">
      <c r="A1735" t="str">
        <f t="shared" si="28"/>
        <v>L3.0058</v>
      </c>
      <c r="B1735" s="49" t="s">
        <v>496</v>
      </c>
      <c r="C1735" s="49">
        <v>58</v>
      </c>
      <c r="D1735" s="49">
        <v>0.56962299346923828</v>
      </c>
      <c r="E1735" s="49">
        <v>92.380989074707031</v>
      </c>
      <c r="F1735" s="49">
        <v>46.416801452636719</v>
      </c>
      <c r="G1735" s="49">
        <v>53.583198547363281</v>
      </c>
    </row>
    <row r="1736" spans="1:7">
      <c r="A1736" t="str">
        <f t="shared" si="28"/>
        <v>L3.0059</v>
      </c>
      <c r="B1736" s="49" t="s">
        <v>496</v>
      </c>
      <c r="C1736" s="49">
        <v>59</v>
      </c>
      <c r="D1736" s="49">
        <v>0.60567092895507813</v>
      </c>
      <c r="E1736" s="49">
        <v>91.811370849609375</v>
      </c>
      <c r="F1736" s="49">
        <v>45.701683044433594</v>
      </c>
      <c r="G1736" s="49">
        <v>54.298316955566406</v>
      </c>
    </row>
    <row r="1737" spans="1:7">
      <c r="A1737" t="str">
        <f t="shared" si="28"/>
        <v>L3.0060</v>
      </c>
      <c r="B1737" s="49" t="s">
        <v>496</v>
      </c>
      <c r="C1737" s="49">
        <v>60</v>
      </c>
      <c r="D1737" s="49">
        <v>0.64305490255355835</v>
      </c>
      <c r="E1737" s="49">
        <v>91.205696105957031</v>
      </c>
      <c r="F1737" s="49">
        <v>45.001853942871094</v>
      </c>
      <c r="G1737" s="49">
        <v>54.998146057128906</v>
      </c>
    </row>
    <row r="1738" spans="1:7">
      <c r="A1738" t="str">
        <f t="shared" si="28"/>
        <v>L3.0061</v>
      </c>
      <c r="B1738" s="49" t="s">
        <v>496</v>
      </c>
      <c r="C1738" s="49">
        <v>61</v>
      </c>
      <c r="D1738" s="49">
        <v>0.68163019418716431</v>
      </c>
      <c r="E1738" s="49">
        <v>90.562644958496094</v>
      </c>
      <c r="F1738" s="49">
        <v>44.317859649658203</v>
      </c>
      <c r="G1738" s="49">
        <v>55.682140350341797</v>
      </c>
    </row>
    <row r="1739" spans="1:7">
      <c r="A1739" t="str">
        <f t="shared" si="28"/>
        <v>L3.0062</v>
      </c>
      <c r="B1739" s="49" t="s">
        <v>496</v>
      </c>
      <c r="C1739" s="49">
        <v>62</v>
      </c>
      <c r="D1739" s="49">
        <v>0.72123432159423828</v>
      </c>
      <c r="E1739" s="49">
        <v>89.881011962890625</v>
      </c>
      <c r="F1739" s="49">
        <v>43.650146484375</v>
      </c>
      <c r="G1739" s="49">
        <v>56.349853515625</v>
      </c>
    </row>
    <row r="1740" spans="1:7">
      <c r="A1740" t="str">
        <f t="shared" si="28"/>
        <v>L3.0063</v>
      </c>
      <c r="B1740" s="49" t="s">
        <v>496</v>
      </c>
      <c r="C1740" s="49">
        <v>63</v>
      </c>
      <c r="D1740" s="49">
        <v>0.76167768239974976</v>
      </c>
      <c r="E1740" s="49">
        <v>89.159782409667969</v>
      </c>
      <c r="F1740" s="49">
        <v>42.999198913574219</v>
      </c>
      <c r="G1740" s="49">
        <v>57.000801086425781</v>
      </c>
    </row>
    <row r="1741" spans="1:7">
      <c r="A1741" t="str">
        <f t="shared" si="28"/>
        <v>L3.0064</v>
      </c>
      <c r="B1741" s="49" t="s">
        <v>496</v>
      </c>
      <c r="C1741" s="49">
        <v>64</v>
      </c>
      <c r="D1741" s="49">
        <v>0.80276107788085938</v>
      </c>
      <c r="E1741" s="49">
        <v>88.398101806640625</v>
      </c>
      <c r="F1741" s="49">
        <v>42.365394592285156</v>
      </c>
      <c r="G1741" s="49">
        <v>57.634605407714844</v>
      </c>
    </row>
    <row r="1742" spans="1:7">
      <c r="A1742" t="str">
        <f t="shared" si="28"/>
        <v>L3.0065</v>
      </c>
      <c r="B1742" s="49" t="s">
        <v>496</v>
      </c>
      <c r="C1742" s="49">
        <v>65</v>
      </c>
      <c r="D1742" s="49">
        <v>0.84425640106201172</v>
      </c>
      <c r="E1742" s="49">
        <v>87.5953369140625</v>
      </c>
      <c r="F1742" s="49">
        <v>41.749065399169922</v>
      </c>
      <c r="G1742" s="49">
        <v>58.250934600830078</v>
      </c>
    </row>
    <row r="1743" spans="1:7">
      <c r="A1743" t="str">
        <f t="shared" si="28"/>
        <v>L3.0066</v>
      </c>
      <c r="B1743" s="49" t="s">
        <v>496</v>
      </c>
      <c r="C1743" s="49">
        <v>66</v>
      </c>
      <c r="D1743" s="49">
        <v>0.88593488931655884</v>
      </c>
      <c r="E1743" s="49">
        <v>86.751083374023438</v>
      </c>
      <c r="F1743" s="49">
        <v>41.150497436523438</v>
      </c>
      <c r="G1743" s="49">
        <v>58.849502563476563</v>
      </c>
    </row>
    <row r="1744" spans="1:7">
      <c r="A1744" t="str">
        <f t="shared" si="28"/>
        <v>L3.0067</v>
      </c>
      <c r="B1744" s="49" t="s">
        <v>496</v>
      </c>
      <c r="C1744" s="49">
        <v>67</v>
      </c>
      <c r="D1744" s="49">
        <v>0.92754447460174561</v>
      </c>
      <c r="E1744" s="49">
        <v>85.865150451660156</v>
      </c>
      <c r="F1744" s="49">
        <v>40.569919586181641</v>
      </c>
      <c r="G1744" s="49">
        <v>59.430080413818359</v>
      </c>
    </row>
    <row r="1745" spans="1:7">
      <c r="A1745" t="str">
        <f t="shared" si="28"/>
        <v>L3.0068</v>
      </c>
      <c r="B1745" s="49" t="s">
        <v>496</v>
      </c>
      <c r="C1745" s="49">
        <v>68</v>
      </c>
      <c r="D1745" s="49">
        <v>0.96883487701416016</v>
      </c>
      <c r="E1745" s="49">
        <v>84.937606811523438</v>
      </c>
      <c r="F1745" s="49">
        <v>40.007495880126953</v>
      </c>
      <c r="G1745" s="49">
        <v>59.992504119873047</v>
      </c>
    </row>
    <row r="1746" spans="1:7">
      <c r="A1746" t="str">
        <f t="shared" si="28"/>
        <v>L3.0069</v>
      </c>
      <c r="B1746" s="49" t="s">
        <v>496</v>
      </c>
      <c r="C1746" s="49">
        <v>69</v>
      </c>
      <c r="D1746" s="49">
        <v>1.0095481872558594</v>
      </c>
      <c r="E1746" s="49">
        <v>83.968772888183594</v>
      </c>
      <c r="F1746" s="49">
        <v>39.463333129882813</v>
      </c>
      <c r="G1746" s="49">
        <v>60.536666870117188</v>
      </c>
    </row>
    <row r="1747" spans="1:7">
      <c r="A1747" t="str">
        <f t="shared" si="28"/>
        <v>L3.0070</v>
      </c>
      <c r="B1747" s="49" t="s">
        <v>496</v>
      </c>
      <c r="C1747" s="49">
        <v>70</v>
      </c>
      <c r="D1747" s="49">
        <v>1.0494260787963867</v>
      </c>
      <c r="E1747" s="49">
        <v>82.959220886230469</v>
      </c>
      <c r="F1747" s="49">
        <v>38.937488555908203</v>
      </c>
      <c r="G1747" s="49">
        <v>61.062511444091797</v>
      </c>
    </row>
    <row r="1748" spans="1:7">
      <c r="A1748" t="str">
        <f t="shared" si="28"/>
        <v>L3.0071</v>
      </c>
      <c r="B1748" s="49" t="s">
        <v>496</v>
      </c>
      <c r="C1748" s="49">
        <v>71</v>
      </c>
      <c r="D1748" s="49">
        <v>1.0882158279418945</v>
      </c>
      <c r="E1748" s="49">
        <v>81.909797668457031</v>
      </c>
      <c r="F1748" s="49">
        <v>38.429946899414063</v>
      </c>
      <c r="G1748" s="49">
        <v>61.570053100585938</v>
      </c>
    </row>
    <row r="1749" spans="1:7">
      <c r="A1749" t="str">
        <f t="shared" si="28"/>
        <v>L3.0072</v>
      </c>
      <c r="B1749" s="49" t="s">
        <v>496</v>
      </c>
      <c r="C1749" s="49">
        <v>72</v>
      </c>
      <c r="D1749" s="49">
        <v>1.1256732940673828</v>
      </c>
      <c r="E1749" s="49">
        <v>80.821578979492188</v>
      </c>
      <c r="F1749" s="49">
        <v>37.940650939941406</v>
      </c>
      <c r="G1749" s="49">
        <v>62.059349060058594</v>
      </c>
    </row>
    <row r="1750" spans="1:7">
      <c r="A1750" t="str">
        <f t="shared" si="28"/>
        <v>L3.0073</v>
      </c>
      <c r="B1750" s="49" t="s">
        <v>496</v>
      </c>
      <c r="C1750" s="49">
        <v>73</v>
      </c>
      <c r="D1750" s="49">
        <v>1.1615533828735352</v>
      </c>
      <c r="E1750" s="49">
        <v>79.695907592773438</v>
      </c>
      <c r="F1750" s="49">
        <v>37.469486236572266</v>
      </c>
      <c r="G1750" s="49">
        <v>62.530513763427734</v>
      </c>
    </row>
    <row r="1751" spans="1:7">
      <c r="A1751" t="str">
        <f t="shared" si="28"/>
        <v>L3.0074</v>
      </c>
      <c r="B1751" s="49" t="s">
        <v>496</v>
      </c>
      <c r="C1751" s="49">
        <v>74</v>
      </c>
      <c r="D1751" s="49">
        <v>1.1956338882446289</v>
      </c>
      <c r="E1751" s="49">
        <v>78.534355163574219</v>
      </c>
      <c r="F1751" s="49">
        <v>37.016281127929688</v>
      </c>
      <c r="G1751" s="49">
        <v>62.983718872070313</v>
      </c>
    </row>
    <row r="1752" spans="1:7">
      <c r="A1752" t="str">
        <f t="shared" si="28"/>
        <v>L3.0075</v>
      </c>
      <c r="B1752" s="49" t="s">
        <v>496</v>
      </c>
      <c r="C1752" s="49">
        <v>75</v>
      </c>
      <c r="D1752" s="49">
        <v>1.2277030944824219</v>
      </c>
      <c r="E1752" s="49">
        <v>77.338714599609375</v>
      </c>
      <c r="F1752" s="49">
        <v>36.580810546875</v>
      </c>
      <c r="G1752" s="49">
        <v>63.419189453125</v>
      </c>
    </row>
    <row r="1753" spans="1:7">
      <c r="A1753" t="str">
        <f t="shared" si="28"/>
        <v>L3.0076</v>
      </c>
      <c r="B1753" s="49" t="s">
        <v>496</v>
      </c>
      <c r="C1753" s="49">
        <v>76</v>
      </c>
      <c r="D1753" s="49">
        <v>1.2575693130493164</v>
      </c>
      <c r="E1753" s="49">
        <v>76.111015319824219</v>
      </c>
      <c r="F1753" s="49">
        <v>36.162807464599609</v>
      </c>
      <c r="G1753" s="49">
        <v>63.837192535400391</v>
      </c>
    </row>
    <row r="1754" spans="1:7">
      <c r="A1754" t="str">
        <f t="shared" si="28"/>
        <v>L3.0077</v>
      </c>
      <c r="B1754" s="49" t="s">
        <v>496</v>
      </c>
      <c r="C1754" s="49">
        <v>77</v>
      </c>
      <c r="D1754" s="49">
        <v>1.2850875854492188</v>
      </c>
      <c r="E1754" s="49">
        <v>74.853446960449219</v>
      </c>
      <c r="F1754" s="49">
        <v>35.761959075927734</v>
      </c>
      <c r="G1754" s="49">
        <v>64.238037109375</v>
      </c>
    </row>
    <row r="1755" spans="1:7">
      <c r="A1755" t="str">
        <f t="shared" si="28"/>
        <v>L3.0078</v>
      </c>
      <c r="B1755" s="49" t="s">
        <v>496</v>
      </c>
      <c r="C1755" s="49">
        <v>78</v>
      </c>
      <c r="D1755" s="49">
        <v>1.3099966049194336</v>
      </c>
      <c r="E1755" s="49">
        <v>73.568359375</v>
      </c>
      <c r="F1755" s="49">
        <v>35.377899169921875</v>
      </c>
      <c r="G1755" s="49">
        <v>64.622100830078125</v>
      </c>
    </row>
    <row r="1756" spans="1:7">
      <c r="A1756" t="str">
        <f t="shared" si="28"/>
        <v>L3.0079</v>
      </c>
      <c r="B1756" s="49" t="s">
        <v>496</v>
      </c>
      <c r="C1756" s="49">
        <v>79</v>
      </c>
      <c r="D1756" s="49">
        <v>1.3323307037353516</v>
      </c>
      <c r="E1756" s="49">
        <v>72.25836181640625</v>
      </c>
      <c r="F1756" s="49">
        <v>35.010227203369141</v>
      </c>
      <c r="G1756" s="49">
        <v>64.989776611328125</v>
      </c>
    </row>
    <row r="1757" spans="1:7">
      <c r="A1757" t="str">
        <f t="shared" si="28"/>
        <v>L3.0080</v>
      </c>
      <c r="B1757" s="49" t="s">
        <v>496</v>
      </c>
      <c r="C1757" s="49">
        <v>80</v>
      </c>
      <c r="D1757" s="49">
        <v>1.3518819808959961</v>
      </c>
      <c r="E1757" s="49">
        <v>70.926033020019531</v>
      </c>
      <c r="F1757" s="49">
        <v>34.658493041992188</v>
      </c>
      <c r="G1757" s="49">
        <v>65.341506958007813</v>
      </c>
    </row>
    <row r="1758" spans="1:7">
      <c r="A1758" t="str">
        <f t="shared" si="28"/>
        <v>L3.0081</v>
      </c>
      <c r="B1758" s="49" t="s">
        <v>496</v>
      </c>
      <c r="C1758" s="49">
        <v>81</v>
      </c>
      <c r="D1758" s="49">
        <v>1.3686094284057617</v>
      </c>
      <c r="E1758" s="49">
        <v>69.574150085449219</v>
      </c>
      <c r="F1758" s="49">
        <v>34.322219848632813</v>
      </c>
      <c r="G1758" s="49">
        <v>65.677780151367188</v>
      </c>
    </row>
    <row r="1759" spans="1:7">
      <c r="A1759" t="str">
        <f t="shared" si="28"/>
        <v>L3.0082</v>
      </c>
      <c r="B1759" s="49" t="s">
        <v>496</v>
      </c>
      <c r="C1759" s="49">
        <v>82</v>
      </c>
      <c r="D1759" s="49">
        <v>1.3824005126953125</v>
      </c>
      <c r="E1759" s="49">
        <v>68.205535888671875</v>
      </c>
      <c r="F1759" s="49">
        <v>34.000888824462891</v>
      </c>
      <c r="G1759" s="49">
        <v>65.999114990234375</v>
      </c>
    </row>
    <row r="1760" spans="1:7">
      <c r="A1760" t="str">
        <f t="shared" si="28"/>
        <v>L3.0083</v>
      </c>
      <c r="B1760" s="49" t="s">
        <v>496</v>
      </c>
      <c r="C1760" s="49">
        <v>83</v>
      </c>
      <c r="D1760" s="49">
        <v>1.3933172225952148</v>
      </c>
      <c r="E1760" s="49">
        <v>66.823143005371094</v>
      </c>
      <c r="F1760" s="49">
        <v>33.693943023681641</v>
      </c>
      <c r="G1760" s="49">
        <v>66.306053161621094</v>
      </c>
    </row>
    <row r="1761" spans="1:7">
      <c r="A1761" t="str">
        <f t="shared" si="28"/>
        <v>L3.0084</v>
      </c>
      <c r="B1761" s="49" t="s">
        <v>496</v>
      </c>
      <c r="C1761" s="49">
        <v>84</v>
      </c>
      <c r="D1761" s="49">
        <v>1.4012937545776367</v>
      </c>
      <c r="E1761" s="49">
        <v>65.429824829101563</v>
      </c>
      <c r="F1761" s="49">
        <v>33.400802612304688</v>
      </c>
      <c r="G1761" s="49">
        <v>66.599197387695313</v>
      </c>
    </row>
    <row r="1762" spans="1:7">
      <c r="A1762" t="str">
        <f t="shared" si="28"/>
        <v>L3.0085</v>
      </c>
      <c r="B1762" s="49" t="s">
        <v>496</v>
      </c>
      <c r="C1762" s="49">
        <v>85</v>
      </c>
      <c r="D1762" s="49">
        <v>1.4063682556152344</v>
      </c>
      <c r="E1762" s="49">
        <v>64.028526306152344</v>
      </c>
      <c r="F1762" s="49">
        <v>33.120853424072266</v>
      </c>
      <c r="G1762" s="49">
        <v>66.879150390625</v>
      </c>
    </row>
    <row r="1763" spans="1:7">
      <c r="A1763" t="str">
        <f t="shared" si="28"/>
        <v>L3.0086</v>
      </c>
      <c r="B1763" s="49" t="s">
        <v>496</v>
      </c>
      <c r="C1763" s="49">
        <v>86</v>
      </c>
      <c r="D1763" s="49">
        <v>1.4085842370986938</v>
      </c>
      <c r="E1763" s="49">
        <v>62.622161865234375</v>
      </c>
      <c r="F1763" s="49">
        <v>32.85345458984375</v>
      </c>
      <c r="G1763" s="49">
        <v>67.14654541015625</v>
      </c>
    </row>
    <row r="1764" spans="1:7">
      <c r="A1764" t="str">
        <f t="shared" si="28"/>
        <v>L3.0087</v>
      </c>
      <c r="B1764" s="49" t="s">
        <v>496</v>
      </c>
      <c r="C1764" s="49">
        <v>87</v>
      </c>
      <c r="D1764" s="49">
        <v>1.407996654510498</v>
      </c>
      <c r="E1764" s="49">
        <v>61.213577270507813</v>
      </c>
      <c r="F1764" s="49">
        <v>32.597938537597656</v>
      </c>
      <c r="G1764" s="49">
        <v>67.402061462402344</v>
      </c>
    </row>
    <row r="1765" spans="1:7">
      <c r="A1765" t="str">
        <f t="shared" si="28"/>
        <v>L3.0088</v>
      </c>
      <c r="B1765" s="49" t="s">
        <v>496</v>
      </c>
      <c r="C1765" s="49">
        <v>88</v>
      </c>
      <c r="D1765" s="49">
        <v>1.4047002792358398</v>
      </c>
      <c r="E1765" s="49">
        <v>59.805580139160156</v>
      </c>
      <c r="F1765" s="49">
        <v>32.353614807128906</v>
      </c>
      <c r="G1765" s="49">
        <v>67.646385192871094</v>
      </c>
    </row>
    <row r="1766" spans="1:7">
      <c r="A1766" t="str">
        <f t="shared" si="28"/>
        <v>L3.0089</v>
      </c>
      <c r="B1766" s="49" t="s">
        <v>496</v>
      </c>
      <c r="C1766" s="49">
        <v>89</v>
      </c>
      <c r="D1766" s="49">
        <v>1.3987898826599121</v>
      </c>
      <c r="E1766" s="49">
        <v>58.40087890625</v>
      </c>
      <c r="F1766" s="49">
        <v>32.119781494140625</v>
      </c>
      <c r="G1766" s="49">
        <v>67.880218505859375</v>
      </c>
    </row>
    <row r="1767" spans="1:7">
      <c r="A1767" t="str">
        <f t="shared" si="28"/>
        <v>L3.0090</v>
      </c>
      <c r="B1767" s="49" t="s">
        <v>496</v>
      </c>
      <c r="C1767" s="49">
        <v>90</v>
      </c>
      <c r="D1767" s="49">
        <v>1.3903870582580566</v>
      </c>
      <c r="E1767" s="49">
        <v>57.002090454101563</v>
      </c>
      <c r="F1767" s="49">
        <v>31.895708084106445</v>
      </c>
      <c r="G1767" s="49">
        <v>68.104293823242188</v>
      </c>
    </row>
    <row r="1768" spans="1:7">
      <c r="A1768" t="str">
        <f t="shared" si="28"/>
        <v>L3.0091</v>
      </c>
      <c r="B1768" s="49" t="s">
        <v>496</v>
      </c>
      <c r="C1768" s="49">
        <v>91</v>
      </c>
      <c r="D1768" s="49">
        <v>1.3796230554580688</v>
      </c>
      <c r="E1768" s="49">
        <v>55.611701965332031</v>
      </c>
      <c r="F1768" s="49">
        <v>31.680654525756836</v>
      </c>
      <c r="G1768" s="49">
        <v>68.319343566894531</v>
      </c>
    </row>
    <row r="1769" spans="1:7">
      <c r="A1769" t="str">
        <f t="shared" si="28"/>
        <v>L3.0092</v>
      </c>
      <c r="B1769" s="49" t="s">
        <v>496</v>
      </c>
      <c r="C1769" s="49">
        <v>92</v>
      </c>
      <c r="D1769" s="49">
        <v>1.3666547536849976</v>
      </c>
      <c r="E1769" s="49">
        <v>54.232078552246094</v>
      </c>
      <c r="F1769" s="49">
        <v>31.473865509033203</v>
      </c>
      <c r="G1769" s="49">
        <v>68.526138305664063</v>
      </c>
    </row>
    <row r="1770" spans="1:7">
      <c r="A1770" t="str">
        <f t="shared" si="28"/>
        <v>L3.0093</v>
      </c>
      <c r="B1770" s="49" t="s">
        <v>496</v>
      </c>
      <c r="C1770" s="49">
        <v>93</v>
      </c>
      <c r="D1770" s="49">
        <v>1.3515973091125488</v>
      </c>
      <c r="E1770" s="49">
        <v>52.865425109863281</v>
      </c>
      <c r="F1770" s="49">
        <v>31.27458381652832</v>
      </c>
      <c r="G1770" s="49">
        <v>68.725418090820313</v>
      </c>
    </row>
    <row r="1771" spans="1:7">
      <c r="A1771" t="str">
        <f t="shared" si="28"/>
        <v>L3.0094</v>
      </c>
      <c r="B1771" s="49" t="s">
        <v>496</v>
      </c>
      <c r="C1771" s="49">
        <v>94</v>
      </c>
      <c r="D1771" s="49">
        <v>1.3346711397171021</v>
      </c>
      <c r="E1771" s="49">
        <v>51.513828277587891</v>
      </c>
      <c r="F1771" s="49">
        <v>31.082040786743164</v>
      </c>
      <c r="G1771" s="49">
        <v>68.917961120605469</v>
      </c>
    </row>
    <row r="1772" spans="1:7">
      <c r="A1772" t="str">
        <f t="shared" si="28"/>
        <v>L3.0095</v>
      </c>
      <c r="B1772" s="49" t="s">
        <v>496</v>
      </c>
      <c r="C1772" s="49">
        <v>95</v>
      </c>
      <c r="D1772" s="49">
        <v>1.3160099983215332</v>
      </c>
      <c r="E1772" s="49">
        <v>50.179157257080078</v>
      </c>
      <c r="F1772" s="49">
        <v>30.895463943481445</v>
      </c>
      <c r="G1772" s="49">
        <v>69.104537963867188</v>
      </c>
    </row>
    <row r="1773" spans="1:7">
      <c r="A1773" t="str">
        <f t="shared" si="28"/>
        <v>L3.0096</v>
      </c>
      <c r="B1773" s="49" t="s">
        <v>496</v>
      </c>
      <c r="C1773" s="49">
        <v>96</v>
      </c>
      <c r="D1773" s="49">
        <v>1.2957940101623535</v>
      </c>
      <c r="E1773" s="49">
        <v>48.863143920898438</v>
      </c>
      <c r="F1773" s="49">
        <v>30.714092254638672</v>
      </c>
      <c r="G1773" s="49">
        <v>69.285911560058594</v>
      </c>
    </row>
    <row r="1774" spans="1:7">
      <c r="A1774" t="str">
        <f t="shared" si="28"/>
        <v>L3.0097</v>
      </c>
      <c r="B1774" s="49" t="s">
        <v>496</v>
      </c>
      <c r="C1774" s="49">
        <v>97</v>
      </c>
      <c r="D1774" s="49">
        <v>1.2741966247558594</v>
      </c>
      <c r="E1774" s="49">
        <v>47.567352294921875</v>
      </c>
      <c r="F1774" s="49">
        <v>30.537162780761719</v>
      </c>
      <c r="G1774" s="49">
        <v>69.462837219238281</v>
      </c>
    </row>
    <row r="1775" spans="1:7">
      <c r="A1775" t="str">
        <f t="shared" si="28"/>
        <v>L3.0098</v>
      </c>
      <c r="B1775" s="49" t="s">
        <v>496</v>
      </c>
      <c r="C1775" s="49">
        <v>98</v>
      </c>
      <c r="D1775" s="49">
        <v>1.2513942718505859</v>
      </c>
      <c r="E1775" s="49">
        <v>46.293155670166016</v>
      </c>
      <c r="F1775" s="49">
        <v>30.363920211791992</v>
      </c>
      <c r="G1775" s="49">
        <v>69.636077880859375</v>
      </c>
    </row>
    <row r="1776" spans="1:7">
      <c r="A1776" t="str">
        <f t="shared" si="28"/>
        <v>L3.0099</v>
      </c>
      <c r="B1776" s="49" t="s">
        <v>496</v>
      </c>
      <c r="C1776" s="49">
        <v>99</v>
      </c>
      <c r="D1776" s="49">
        <v>1.2275619506835938</v>
      </c>
      <c r="E1776" s="49">
        <v>45.041759490966797</v>
      </c>
      <c r="F1776" s="49">
        <v>30.193628311157227</v>
      </c>
      <c r="G1776" s="49">
        <v>69.806373596191406</v>
      </c>
    </row>
    <row r="1777" spans="1:7">
      <c r="A1777" t="str">
        <f t="shared" si="28"/>
        <v>L3.0100</v>
      </c>
      <c r="B1777" s="49" t="s">
        <v>496</v>
      </c>
      <c r="C1777" s="49">
        <v>100</v>
      </c>
      <c r="D1777" s="49">
        <v>1.2028671503067017</v>
      </c>
      <c r="E1777" s="49">
        <v>43.814197540283203</v>
      </c>
      <c r="F1777" s="49">
        <v>30.025569915771484</v>
      </c>
      <c r="G1777" s="49">
        <v>69.974433898925781</v>
      </c>
    </row>
    <row r="1778" spans="1:7">
      <c r="A1778" t="str">
        <f t="shared" si="28"/>
        <v>L3.0101</v>
      </c>
      <c r="B1778" s="49" t="s">
        <v>496</v>
      </c>
      <c r="C1778" s="49">
        <v>101</v>
      </c>
      <c r="D1778" s="49">
        <v>1.1774710416793823</v>
      </c>
      <c r="E1778" s="49">
        <v>42.611331939697266</v>
      </c>
      <c r="F1778" s="49">
        <v>29.859039306640625</v>
      </c>
      <c r="G1778" s="49">
        <v>70.140960693359375</v>
      </c>
    </row>
    <row r="1779" spans="1:7">
      <c r="A1779" t="str">
        <f t="shared" si="28"/>
        <v>L3.0102</v>
      </c>
      <c r="B1779" s="49" t="s">
        <v>496</v>
      </c>
      <c r="C1779" s="49">
        <v>102</v>
      </c>
      <c r="D1779" s="49">
        <v>1.1515388488769531</v>
      </c>
      <c r="E1779" s="49">
        <v>41.433860778808594</v>
      </c>
      <c r="F1779" s="49">
        <v>29.693368911743164</v>
      </c>
      <c r="G1779" s="49">
        <v>70.306632995605469</v>
      </c>
    </row>
    <row r="1780" spans="1:7">
      <c r="A1780" t="str">
        <f t="shared" si="28"/>
        <v>L3.0103</v>
      </c>
      <c r="B1780" s="49" t="s">
        <v>496</v>
      </c>
      <c r="C1780" s="49">
        <v>103</v>
      </c>
      <c r="D1780" s="49">
        <v>1.1252179145812988</v>
      </c>
      <c r="E1780" s="49">
        <v>40.282321929931641</v>
      </c>
      <c r="F1780" s="49">
        <v>29.527910232543945</v>
      </c>
      <c r="G1780" s="49">
        <v>70.472091674804688</v>
      </c>
    </row>
    <row r="1781" spans="1:7">
      <c r="A1781" t="str">
        <f t="shared" si="28"/>
        <v>L3.0104</v>
      </c>
      <c r="B1781" s="49" t="s">
        <v>496</v>
      </c>
      <c r="C1781" s="49">
        <v>104</v>
      </c>
      <c r="D1781" s="49">
        <v>1.0986490249633789</v>
      </c>
      <c r="E1781" s="49">
        <v>39.1571044921875</v>
      </c>
      <c r="F1781" s="49">
        <v>29.362054824829102</v>
      </c>
      <c r="G1781" s="49">
        <v>70.637947082519531</v>
      </c>
    </row>
    <row r="1782" spans="1:7">
      <c r="A1782" t="str">
        <f t="shared" si="28"/>
        <v>L3.0105</v>
      </c>
      <c r="B1782" s="49" t="s">
        <v>496</v>
      </c>
      <c r="C1782" s="49">
        <v>105</v>
      </c>
      <c r="D1782" s="49">
        <v>1.0719718933105469</v>
      </c>
      <c r="E1782" s="49">
        <v>38.058456420898438</v>
      </c>
      <c r="F1782" s="49">
        <v>29.195228576660156</v>
      </c>
      <c r="G1782" s="49">
        <v>70.804771423339844</v>
      </c>
    </row>
    <row r="1783" spans="1:7">
      <c r="A1783" t="str">
        <f t="shared" si="28"/>
        <v>L3.0106</v>
      </c>
      <c r="B1783" s="49" t="s">
        <v>496</v>
      </c>
      <c r="C1783" s="49">
        <v>106</v>
      </c>
      <c r="D1783" s="49">
        <v>1.0453052520751953</v>
      </c>
      <c r="E1783" s="49">
        <v>36.986484527587891</v>
      </c>
      <c r="F1783" s="49">
        <v>29.026895523071289</v>
      </c>
      <c r="G1783" s="49">
        <v>70.973106384277344</v>
      </c>
    </row>
    <row r="1784" spans="1:7">
      <c r="A1784" t="str">
        <f t="shared" si="28"/>
        <v>L3.0107</v>
      </c>
      <c r="B1784" s="49" t="s">
        <v>496</v>
      </c>
      <c r="C1784" s="49">
        <v>107</v>
      </c>
      <c r="D1784" s="49">
        <v>1.018765926361084</v>
      </c>
      <c r="E1784" s="49">
        <v>35.941177368164063</v>
      </c>
      <c r="F1784" s="49">
        <v>28.856565475463867</v>
      </c>
      <c r="G1784" s="49">
        <v>71.1434326171875</v>
      </c>
    </row>
    <row r="1785" spans="1:7">
      <c r="A1785" t="str">
        <f t="shared" si="28"/>
        <v>L3.0108</v>
      </c>
      <c r="B1785" s="49" t="s">
        <v>496</v>
      </c>
      <c r="C1785" s="49">
        <v>108</v>
      </c>
      <c r="D1785" s="49">
        <v>0.9924578070640564</v>
      </c>
      <c r="E1785" s="49">
        <v>34.922412872314453</v>
      </c>
      <c r="F1785" s="49">
        <v>28.683794021606445</v>
      </c>
      <c r="G1785" s="49">
        <v>71.316207885742188</v>
      </c>
    </row>
    <row r="1786" spans="1:7">
      <c r="A1786" t="str">
        <f t="shared" si="28"/>
        <v>L3.0109</v>
      </c>
      <c r="B1786" s="49" t="s">
        <v>496</v>
      </c>
      <c r="C1786" s="49">
        <v>109</v>
      </c>
      <c r="D1786" s="49">
        <v>0.96647030115127563</v>
      </c>
      <c r="E1786" s="49">
        <v>33.929954528808594</v>
      </c>
      <c r="F1786" s="49">
        <v>28.508172988891602</v>
      </c>
      <c r="G1786" s="49">
        <v>71.491828918457031</v>
      </c>
    </row>
    <row r="1787" spans="1:7">
      <c r="A1787" t="str">
        <f t="shared" si="28"/>
        <v>L3.0110</v>
      </c>
      <c r="B1787" s="49" t="s">
        <v>496</v>
      </c>
      <c r="C1787" s="49">
        <v>110</v>
      </c>
      <c r="D1787" s="49">
        <v>0.94088888168334961</v>
      </c>
      <c r="E1787" s="49">
        <v>32.963481903076172</v>
      </c>
      <c r="F1787" s="49">
        <v>28.329357147216797</v>
      </c>
      <c r="G1787" s="49">
        <v>71.670646667480469</v>
      </c>
    </row>
    <row r="1788" spans="1:7">
      <c r="A1788" t="str">
        <f t="shared" si="28"/>
        <v>L3.0111</v>
      </c>
      <c r="B1788" s="49" t="s">
        <v>496</v>
      </c>
      <c r="C1788" s="49">
        <v>111</v>
      </c>
      <c r="D1788" s="49">
        <v>0.91578477621078491</v>
      </c>
      <c r="E1788" s="49">
        <v>32.022594451904297</v>
      </c>
      <c r="F1788" s="49">
        <v>28.147039413452148</v>
      </c>
      <c r="G1788" s="49">
        <v>71.852958679199219</v>
      </c>
    </row>
    <row r="1789" spans="1:7">
      <c r="A1789" t="str">
        <f t="shared" si="28"/>
        <v>L3.0112</v>
      </c>
      <c r="B1789" s="49" t="s">
        <v>496</v>
      </c>
      <c r="C1789" s="49">
        <v>112</v>
      </c>
      <c r="D1789" s="49">
        <v>0.89121818542480469</v>
      </c>
      <c r="E1789" s="49">
        <v>31.106809616088867</v>
      </c>
      <c r="F1789" s="49">
        <v>27.960969924926758</v>
      </c>
      <c r="G1789" s="49">
        <v>72.039031982421875</v>
      </c>
    </row>
    <row r="1790" spans="1:7">
      <c r="A1790" t="str">
        <f t="shared" si="28"/>
        <v>L3.0113</v>
      </c>
      <c r="B1790" s="49" t="s">
        <v>496</v>
      </c>
      <c r="C1790" s="49">
        <v>113</v>
      </c>
      <c r="D1790" s="49">
        <v>0.86724090576171875</v>
      </c>
      <c r="E1790" s="49">
        <v>30.215591430664063</v>
      </c>
      <c r="F1790" s="49">
        <v>27.770938873291016</v>
      </c>
      <c r="G1790" s="49">
        <v>72.229057312011719</v>
      </c>
    </row>
    <row r="1791" spans="1:7">
      <c r="A1791" t="str">
        <f t="shared" si="28"/>
        <v>L3.0114</v>
      </c>
      <c r="B1791" s="49" t="s">
        <v>496</v>
      </c>
      <c r="C1791" s="49">
        <v>114</v>
      </c>
      <c r="D1791" s="49">
        <v>0.84389299154281616</v>
      </c>
      <c r="E1791" s="49">
        <v>29.348350524902344</v>
      </c>
      <c r="F1791" s="49">
        <v>27.576791763305664</v>
      </c>
      <c r="G1791" s="49">
        <v>72.423210144042969</v>
      </c>
    </row>
    <row r="1792" spans="1:7">
      <c r="A1792" t="str">
        <f t="shared" si="28"/>
        <v>L3.0115</v>
      </c>
      <c r="B1792" s="49" t="s">
        <v>496</v>
      </c>
      <c r="C1792" s="49">
        <v>115</v>
      </c>
      <c r="D1792" s="49">
        <v>0.82120800018310547</v>
      </c>
      <c r="E1792" s="49">
        <v>28.504457473754883</v>
      </c>
      <c r="F1792" s="49">
        <v>27.378416061401367</v>
      </c>
      <c r="G1792" s="49">
        <v>72.62158203125</v>
      </c>
    </row>
    <row r="1793" spans="1:7">
      <c r="A1793" t="str">
        <f t="shared" si="28"/>
        <v>L3.0116</v>
      </c>
      <c r="B1793" s="49" t="s">
        <v>496</v>
      </c>
      <c r="C1793" s="49">
        <v>116</v>
      </c>
      <c r="D1793" s="49">
        <v>0.79920989274978638</v>
      </c>
      <c r="E1793" s="49">
        <v>27.683250427246094</v>
      </c>
      <c r="F1793" s="49">
        <v>27.175748825073242</v>
      </c>
      <c r="G1793" s="49">
        <v>72.824249267578125</v>
      </c>
    </row>
    <row r="1794" spans="1:7">
      <c r="A1794" t="str">
        <f t="shared" si="28"/>
        <v>L3.0117</v>
      </c>
      <c r="B1794" s="49" t="s">
        <v>496</v>
      </c>
      <c r="C1794" s="49">
        <v>117</v>
      </c>
      <c r="D1794" s="49">
        <v>0.77791500091552734</v>
      </c>
      <c r="E1794" s="49">
        <v>26.884040832519531</v>
      </c>
      <c r="F1794" s="49">
        <v>26.968769073486328</v>
      </c>
      <c r="G1794" s="49">
        <v>73.031227111816406</v>
      </c>
    </row>
    <row r="1795" spans="1:7">
      <c r="A1795" t="str">
        <f t="shared" ref="A1795:A1858" si="29">CONCATENATE(B1795,IF(C1795&lt;10,CONCATENATE("00",C1795),IF(C1795&lt;100,CONCATENATE("0",C1795),C1795)))</f>
        <v>L3.0118</v>
      </c>
      <c r="B1795" s="49" t="s">
        <v>496</v>
      </c>
      <c r="C1795" s="49">
        <v>118</v>
      </c>
      <c r="D1795" s="49">
        <v>0.75733107328414917</v>
      </c>
      <c r="E1795" s="49">
        <v>26.106124877929688</v>
      </c>
      <c r="F1795" s="49">
        <v>26.757490158081055</v>
      </c>
      <c r="G1795" s="49">
        <v>73.242507934570313</v>
      </c>
    </row>
    <row r="1796" spans="1:7">
      <c r="A1796" t="str">
        <f t="shared" si="29"/>
        <v>L3.0119</v>
      </c>
      <c r="B1796" s="49" t="s">
        <v>496</v>
      </c>
      <c r="C1796" s="49">
        <v>119</v>
      </c>
      <c r="D1796" s="49">
        <v>0.7374579906463623</v>
      </c>
      <c r="E1796" s="49">
        <v>25.348794937133789</v>
      </c>
      <c r="F1796" s="49">
        <v>26.541967391967773</v>
      </c>
      <c r="G1796" s="49">
        <v>73.458030700683594</v>
      </c>
    </row>
    <row r="1797" spans="1:7">
      <c r="A1797" t="str">
        <f t="shared" si="29"/>
        <v>L3.0120</v>
      </c>
      <c r="B1797" s="49" t="s">
        <v>496</v>
      </c>
      <c r="C1797" s="49">
        <v>120</v>
      </c>
      <c r="D1797" s="49">
        <v>0.71829390525817871</v>
      </c>
      <c r="E1797" s="49">
        <v>24.611335754394531</v>
      </c>
      <c r="F1797" s="49">
        <v>26.322296142578125</v>
      </c>
      <c r="G1797" s="49">
        <v>73.677703857421875</v>
      </c>
    </row>
    <row r="1798" spans="1:7">
      <c r="A1798" t="str">
        <f t="shared" si="29"/>
        <v>L3.0121</v>
      </c>
      <c r="B1798" s="49" t="s">
        <v>496</v>
      </c>
      <c r="C1798" s="49">
        <v>121</v>
      </c>
      <c r="D1798" s="49">
        <v>0.69982820749282837</v>
      </c>
      <c r="E1798" s="49">
        <v>23.893041610717773</v>
      </c>
      <c r="F1798" s="49">
        <v>26.098590850830078</v>
      </c>
      <c r="G1798" s="49">
        <v>73.901412963867188</v>
      </c>
    </row>
    <row r="1799" spans="1:7">
      <c r="A1799" t="str">
        <f t="shared" si="29"/>
        <v>L3.0122</v>
      </c>
      <c r="B1799" s="49" t="s">
        <v>496</v>
      </c>
      <c r="C1799" s="49">
        <v>122</v>
      </c>
      <c r="D1799" s="49">
        <v>0.68204587697982788</v>
      </c>
      <c r="E1799" s="49">
        <v>23.193214416503906</v>
      </c>
      <c r="F1799" s="49">
        <v>25.870996475219727</v>
      </c>
      <c r="G1799" s="49">
        <v>74.129005432128906</v>
      </c>
    </row>
    <row r="1800" spans="1:7">
      <c r="A1800" t="str">
        <f t="shared" si="29"/>
        <v>L3.0123</v>
      </c>
      <c r="B1800" s="49" t="s">
        <v>496</v>
      </c>
      <c r="C1800" s="49">
        <v>123</v>
      </c>
      <c r="D1800" s="49">
        <v>0.66492700576782227</v>
      </c>
      <c r="E1800" s="49">
        <v>22.511167526245117</v>
      </c>
      <c r="F1800" s="49">
        <v>25.639686584472656</v>
      </c>
      <c r="G1800" s="49">
        <v>74.360313415527344</v>
      </c>
    </row>
    <row r="1801" spans="1:7">
      <c r="A1801" t="str">
        <f t="shared" si="29"/>
        <v>L3.0124</v>
      </c>
      <c r="B1801" s="49" t="s">
        <v>496</v>
      </c>
      <c r="C1801" s="49">
        <v>124</v>
      </c>
      <c r="D1801" s="49">
        <v>0.64845108985900879</v>
      </c>
      <c r="E1801" s="49">
        <v>21.846240997314453</v>
      </c>
      <c r="F1801" s="49">
        <v>25.404857635498047</v>
      </c>
      <c r="G1801" s="49">
        <v>74.595146179199219</v>
      </c>
    </row>
    <row r="1802" spans="1:7">
      <c r="A1802" t="str">
        <f t="shared" si="29"/>
        <v>L3.0125</v>
      </c>
      <c r="B1802" s="49" t="s">
        <v>496</v>
      </c>
      <c r="C1802" s="49">
        <v>125</v>
      </c>
      <c r="D1802" s="49">
        <v>0.63259202241897583</v>
      </c>
      <c r="E1802" s="49">
        <v>21.197790145874023</v>
      </c>
      <c r="F1802" s="49">
        <v>25.166707992553711</v>
      </c>
      <c r="G1802" s="49">
        <v>74.833290100097656</v>
      </c>
    </row>
    <row r="1803" spans="1:7">
      <c r="A1803" t="str">
        <f t="shared" si="29"/>
        <v>L3.0126</v>
      </c>
      <c r="B1803" s="49" t="s">
        <v>496</v>
      </c>
      <c r="C1803" s="49">
        <v>126</v>
      </c>
      <c r="D1803" s="49">
        <v>0.61732381582260132</v>
      </c>
      <c r="E1803" s="49">
        <v>20.565196990966797</v>
      </c>
      <c r="F1803" s="49">
        <v>24.925464630126953</v>
      </c>
      <c r="G1803" s="49">
        <v>75.074531555175781</v>
      </c>
    </row>
    <row r="1804" spans="1:7">
      <c r="A1804" t="str">
        <f t="shared" si="29"/>
        <v>L3.0127</v>
      </c>
      <c r="B1804" s="49" t="s">
        <v>496</v>
      </c>
      <c r="C1804" s="49">
        <v>127</v>
      </c>
      <c r="D1804" s="49">
        <v>0.6026160717010498</v>
      </c>
      <c r="E1804" s="49">
        <v>19.947874069213867</v>
      </c>
      <c r="F1804" s="49">
        <v>24.681356430053711</v>
      </c>
      <c r="G1804" s="49">
        <v>75.318641662597656</v>
      </c>
    </row>
    <row r="1805" spans="1:7">
      <c r="A1805" t="str">
        <f t="shared" si="29"/>
        <v>L3.0128</v>
      </c>
      <c r="B1805" s="49" t="s">
        <v>496</v>
      </c>
      <c r="C1805" s="49">
        <v>128</v>
      </c>
      <c r="D1805" s="49">
        <v>0.58844089508056641</v>
      </c>
      <c r="E1805" s="49">
        <v>19.345258712768555</v>
      </c>
      <c r="F1805" s="49">
        <v>24.434623718261719</v>
      </c>
      <c r="G1805" s="49">
        <v>75.565376281738281</v>
      </c>
    </row>
    <row r="1806" spans="1:7">
      <c r="A1806" t="str">
        <f t="shared" si="29"/>
        <v>L3.0129</v>
      </c>
      <c r="B1806" s="49" t="s">
        <v>496</v>
      </c>
      <c r="C1806" s="49">
        <v>129</v>
      </c>
      <c r="D1806" s="49">
        <v>0.57476311922073364</v>
      </c>
      <c r="E1806" s="49">
        <v>18.756816864013672</v>
      </c>
      <c r="F1806" s="49">
        <v>24.185497283935547</v>
      </c>
      <c r="G1806" s="49">
        <v>75.814498901367188</v>
      </c>
    </row>
    <row r="1807" spans="1:7">
      <c r="A1807" t="str">
        <f t="shared" si="29"/>
        <v>L3.0130</v>
      </c>
      <c r="B1807" s="49" t="s">
        <v>496</v>
      </c>
      <c r="C1807" s="49">
        <v>130</v>
      </c>
      <c r="D1807" s="49">
        <v>0.56155508756637573</v>
      </c>
      <c r="E1807" s="49">
        <v>18.18205451965332</v>
      </c>
      <c r="F1807" s="49">
        <v>23.934234619140625</v>
      </c>
      <c r="G1807" s="49">
        <v>76.065765380859375</v>
      </c>
    </row>
    <row r="1808" spans="1:7">
      <c r="A1808" t="str">
        <f t="shared" si="29"/>
        <v>L3.0131</v>
      </c>
      <c r="B1808" s="49" t="s">
        <v>496</v>
      </c>
      <c r="C1808" s="49">
        <v>131</v>
      </c>
      <c r="D1808" s="49">
        <v>0.5487828254699707</v>
      </c>
      <c r="E1808" s="49">
        <v>17.620498657226563</v>
      </c>
      <c r="F1808" s="49">
        <v>23.681068420410156</v>
      </c>
      <c r="G1808" s="49">
        <v>76.318931579589844</v>
      </c>
    </row>
    <row r="1809" spans="1:7">
      <c r="A1809" t="str">
        <f t="shared" si="29"/>
        <v>L3.0132</v>
      </c>
      <c r="B1809" s="49" t="s">
        <v>496</v>
      </c>
      <c r="C1809" s="49">
        <v>132</v>
      </c>
      <c r="D1809" s="49">
        <v>0.53641700744628906</v>
      </c>
      <c r="E1809" s="49">
        <v>17.07171630859375</v>
      </c>
      <c r="F1809" s="49">
        <v>23.426242828369141</v>
      </c>
      <c r="G1809" s="49">
        <v>76.573753356933594</v>
      </c>
    </row>
    <row r="1810" spans="1:7">
      <c r="A1810" t="str">
        <f t="shared" si="29"/>
        <v>L3.0133</v>
      </c>
      <c r="B1810" s="49" t="s">
        <v>496</v>
      </c>
      <c r="C1810" s="49">
        <v>133</v>
      </c>
      <c r="D1810" s="49">
        <v>0.52442717552185059</v>
      </c>
      <c r="E1810" s="49">
        <v>16.535299301147461</v>
      </c>
      <c r="F1810" s="49">
        <v>23.169988632202148</v>
      </c>
      <c r="G1810" s="49">
        <v>76.830009460449219</v>
      </c>
    </row>
    <row r="1811" spans="1:7">
      <c r="A1811" t="str">
        <f t="shared" si="29"/>
        <v>L3.0134</v>
      </c>
      <c r="B1811" s="49" t="s">
        <v>496</v>
      </c>
      <c r="C1811" s="49">
        <v>134</v>
      </c>
      <c r="D1811" s="49">
        <v>0.51278287172317505</v>
      </c>
      <c r="E1811" s="49">
        <v>16.010871887207031</v>
      </c>
      <c r="F1811" s="49">
        <v>22.912532806396484</v>
      </c>
      <c r="G1811" s="49">
        <v>77.087471008300781</v>
      </c>
    </row>
    <row r="1812" spans="1:7">
      <c r="A1812" t="str">
        <f t="shared" si="29"/>
        <v>L3.0135</v>
      </c>
      <c r="B1812" s="49" t="s">
        <v>496</v>
      </c>
      <c r="C1812" s="49">
        <v>135</v>
      </c>
      <c r="D1812" s="49">
        <v>0.50145590305328369</v>
      </c>
      <c r="E1812" s="49">
        <v>15.498088836669922</v>
      </c>
      <c r="F1812" s="49">
        <v>22.654088973999023</v>
      </c>
      <c r="G1812" s="49">
        <v>77.345909118652344</v>
      </c>
    </row>
    <row r="1813" spans="1:7">
      <c r="A1813" t="str">
        <f t="shared" si="29"/>
        <v>L3.0136</v>
      </c>
      <c r="B1813" s="49" t="s">
        <v>496</v>
      </c>
      <c r="C1813" s="49">
        <v>136</v>
      </c>
      <c r="D1813" s="49">
        <v>0.49041908979415894</v>
      </c>
      <c r="E1813" s="49">
        <v>14.996633529663086</v>
      </c>
      <c r="F1813" s="49">
        <v>22.394872665405273</v>
      </c>
      <c r="G1813" s="49">
        <v>77.605125427246094</v>
      </c>
    </row>
    <row r="1814" spans="1:7">
      <c r="A1814" t="str">
        <f t="shared" si="29"/>
        <v>L3.0137</v>
      </c>
      <c r="B1814" s="49" t="s">
        <v>496</v>
      </c>
      <c r="C1814" s="49">
        <v>137</v>
      </c>
      <c r="D1814" s="49">
        <v>0.47964900732040405</v>
      </c>
      <c r="E1814" s="49">
        <v>14.506214141845703</v>
      </c>
      <c r="F1814" s="49">
        <v>22.135091781616211</v>
      </c>
      <c r="G1814" s="49">
        <v>77.864906311035156</v>
      </c>
    </row>
    <row r="1815" spans="1:7">
      <c r="A1815" t="str">
        <f t="shared" si="29"/>
        <v>L3.0138</v>
      </c>
      <c r="B1815" s="49" t="s">
        <v>496</v>
      </c>
      <c r="C1815" s="49">
        <v>138</v>
      </c>
      <c r="D1815" s="49">
        <v>0.46911799907684326</v>
      </c>
      <c r="E1815" s="49">
        <v>14.026564598083496</v>
      </c>
      <c r="F1815" s="49">
        <v>21.874916076660156</v>
      </c>
      <c r="G1815" s="49">
        <v>78.125083923339844</v>
      </c>
    </row>
    <row r="1816" spans="1:7">
      <c r="A1816" t="str">
        <f t="shared" si="29"/>
        <v>L3.0139</v>
      </c>
      <c r="B1816" s="49" t="s">
        <v>496</v>
      </c>
      <c r="C1816" s="49">
        <v>139</v>
      </c>
      <c r="D1816" s="49">
        <v>0.45880699157714844</v>
      </c>
      <c r="E1816" s="49">
        <v>13.55744743347168</v>
      </c>
      <c r="F1816" s="49">
        <v>21.614538192749023</v>
      </c>
      <c r="G1816" s="49">
        <v>78.385459899902344</v>
      </c>
    </row>
    <row r="1817" spans="1:7">
      <c r="A1817" t="str">
        <f t="shared" si="29"/>
        <v>L3.0140</v>
      </c>
      <c r="B1817" s="49" t="s">
        <v>496</v>
      </c>
      <c r="C1817" s="49">
        <v>140</v>
      </c>
      <c r="D1817" s="49">
        <v>0.44869101047515869</v>
      </c>
      <c r="E1817" s="49">
        <v>13.098640441894531</v>
      </c>
      <c r="F1817" s="49">
        <v>21.35411262512207</v>
      </c>
      <c r="G1817" s="49">
        <v>78.645889282226563</v>
      </c>
    </row>
    <row r="1818" spans="1:7">
      <c r="A1818" t="str">
        <f t="shared" si="29"/>
        <v>L3.0141</v>
      </c>
      <c r="B1818" s="49" t="s">
        <v>496</v>
      </c>
      <c r="C1818" s="49">
        <v>141</v>
      </c>
      <c r="D1818" s="49">
        <v>0.43875700235366821</v>
      </c>
      <c r="E1818" s="49">
        <v>12.649949073791504</v>
      </c>
      <c r="F1818" s="49">
        <v>21.09381103515625</v>
      </c>
      <c r="G1818" s="49">
        <v>78.90618896484375</v>
      </c>
    </row>
    <row r="1819" spans="1:7">
      <c r="A1819" t="str">
        <f t="shared" si="29"/>
        <v>L3.0142</v>
      </c>
      <c r="B1819" s="49" t="s">
        <v>496</v>
      </c>
      <c r="C1819" s="49">
        <v>142</v>
      </c>
      <c r="D1819" s="49">
        <v>0.42898100614547729</v>
      </c>
      <c r="E1819" s="49">
        <v>12.21119213104248</v>
      </c>
      <c r="F1819" s="49">
        <v>20.833755493164063</v>
      </c>
      <c r="G1819" s="49">
        <v>79.166244506835938</v>
      </c>
    </row>
    <row r="1820" spans="1:7">
      <c r="A1820" t="str">
        <f t="shared" si="29"/>
        <v>L3.0143</v>
      </c>
      <c r="B1820" s="49" t="s">
        <v>496</v>
      </c>
      <c r="C1820" s="49">
        <v>143</v>
      </c>
      <c r="D1820" s="49">
        <v>0.41935199499130249</v>
      </c>
      <c r="E1820" s="49">
        <v>11.782211303710938</v>
      </c>
      <c r="F1820" s="49">
        <v>20.574094772338867</v>
      </c>
      <c r="G1820" s="49">
        <v>79.4259033203125</v>
      </c>
    </row>
    <row r="1821" spans="1:7">
      <c r="A1821" t="str">
        <f t="shared" si="29"/>
        <v>L3.0144</v>
      </c>
      <c r="B1821" s="49" t="s">
        <v>496</v>
      </c>
      <c r="C1821" s="49">
        <v>144</v>
      </c>
      <c r="D1821" s="49">
        <v>0.40985500812530518</v>
      </c>
      <c r="E1821" s="49">
        <v>11.362858772277832</v>
      </c>
      <c r="F1821" s="49">
        <v>20.314939498901367</v>
      </c>
      <c r="G1821" s="49">
        <v>79.68505859375</v>
      </c>
    </row>
    <row r="1822" spans="1:7">
      <c r="A1822" t="str">
        <f t="shared" si="29"/>
        <v>L3.0145</v>
      </c>
      <c r="B1822" s="49" t="s">
        <v>496</v>
      </c>
      <c r="C1822" s="49">
        <v>145</v>
      </c>
      <c r="D1822" s="49">
        <v>0.40047499537467957</v>
      </c>
      <c r="E1822" s="49">
        <v>10.953003883361816</v>
      </c>
      <c r="F1822" s="49">
        <v>20.056396484375</v>
      </c>
      <c r="G1822" s="49">
        <v>79.943603515625</v>
      </c>
    </row>
    <row r="1823" spans="1:7">
      <c r="A1823" t="str">
        <f t="shared" si="29"/>
        <v>L3.0146</v>
      </c>
      <c r="B1823" s="49" t="s">
        <v>496</v>
      </c>
      <c r="C1823" s="49">
        <v>146</v>
      </c>
      <c r="D1823" s="49">
        <v>0.39120501279830933</v>
      </c>
      <c r="E1823" s="49">
        <v>10.552529335021973</v>
      </c>
      <c r="F1823" s="49">
        <v>19.798580169677734</v>
      </c>
      <c r="G1823" s="49">
        <v>80.201423645019531</v>
      </c>
    </row>
    <row r="1824" spans="1:7">
      <c r="A1824" t="str">
        <f t="shared" si="29"/>
        <v>L3.0147</v>
      </c>
      <c r="B1824" s="49" t="s">
        <v>496</v>
      </c>
      <c r="C1824" s="49">
        <v>147</v>
      </c>
      <c r="D1824" s="49">
        <v>0.38203200697898865</v>
      </c>
      <c r="E1824" s="49">
        <v>10.161323547363281</v>
      </c>
      <c r="F1824" s="49">
        <v>19.541557312011719</v>
      </c>
      <c r="G1824" s="49">
        <v>80.458442687988281</v>
      </c>
    </row>
    <row r="1825" spans="1:7">
      <c r="A1825" t="str">
        <f t="shared" si="29"/>
        <v>L3.0148</v>
      </c>
      <c r="B1825" s="49" t="s">
        <v>496</v>
      </c>
      <c r="C1825" s="49">
        <v>148</v>
      </c>
      <c r="D1825" s="49">
        <v>0.37295103073120117</v>
      </c>
      <c r="E1825" s="49">
        <v>9.779292106628418</v>
      </c>
      <c r="F1825" s="49">
        <v>19.285427093505859</v>
      </c>
      <c r="G1825" s="49">
        <v>80.714569091796875</v>
      </c>
    </row>
    <row r="1826" spans="1:7">
      <c r="A1826" t="str">
        <f t="shared" si="29"/>
        <v>L3.0149</v>
      </c>
      <c r="B1826" s="49" t="s">
        <v>496</v>
      </c>
      <c r="C1826" s="49">
        <v>149</v>
      </c>
      <c r="D1826" s="49">
        <v>0.36395299434661865</v>
      </c>
      <c r="E1826" s="49">
        <v>9.4063405990600586</v>
      </c>
      <c r="F1826" s="49">
        <v>19.030246734619141</v>
      </c>
      <c r="G1826" s="49">
        <v>80.969749450683594</v>
      </c>
    </row>
    <row r="1827" spans="1:7">
      <c r="A1827" t="str">
        <f t="shared" si="29"/>
        <v>L3.0150</v>
      </c>
      <c r="B1827" s="49" t="s">
        <v>496</v>
      </c>
      <c r="C1827" s="49">
        <v>150</v>
      </c>
      <c r="D1827" s="49">
        <v>0.3550339937210083</v>
      </c>
      <c r="E1827" s="49">
        <v>9.0423879623413086</v>
      </c>
      <c r="F1827" s="49">
        <v>18.776082992553711</v>
      </c>
      <c r="G1827" s="49">
        <v>81.223915100097656</v>
      </c>
    </row>
    <row r="1828" spans="1:7">
      <c r="A1828" t="str">
        <f t="shared" si="29"/>
        <v>L3.0151</v>
      </c>
      <c r="B1828" s="49" t="s">
        <v>496</v>
      </c>
      <c r="C1828" s="49">
        <v>151</v>
      </c>
      <c r="D1828" s="49">
        <v>0.34618902206420898</v>
      </c>
      <c r="E1828" s="49">
        <v>8.6873540878295898</v>
      </c>
      <c r="F1828" s="49">
        <v>18.522991180419922</v>
      </c>
      <c r="G1828" s="49">
        <v>81.477005004882813</v>
      </c>
    </row>
    <row r="1829" spans="1:7">
      <c r="A1829" t="str">
        <f t="shared" si="29"/>
        <v>L3.0152</v>
      </c>
      <c r="B1829" s="49" t="s">
        <v>496</v>
      </c>
      <c r="C1829" s="49">
        <v>152</v>
      </c>
      <c r="D1829" s="49">
        <v>0.33741593360900879</v>
      </c>
      <c r="E1829" s="49">
        <v>8.3411645889282227</v>
      </c>
      <c r="F1829" s="49">
        <v>18.271013259887695</v>
      </c>
      <c r="G1829" s="49">
        <v>81.728988647460938</v>
      </c>
    </row>
    <row r="1830" spans="1:7">
      <c r="A1830" t="str">
        <f t="shared" si="29"/>
        <v>L3.0153</v>
      </c>
      <c r="B1830" s="49" t="s">
        <v>496</v>
      </c>
      <c r="C1830" s="49">
        <v>153</v>
      </c>
      <c r="D1830" s="49">
        <v>0.32871001958847046</v>
      </c>
      <c r="E1830" s="49">
        <v>8.003748893737793</v>
      </c>
      <c r="F1830" s="49">
        <v>18.02018928527832</v>
      </c>
      <c r="G1830" s="49">
        <v>81.979812622070313</v>
      </c>
    </row>
    <row r="1831" spans="1:7">
      <c r="A1831" t="str">
        <f t="shared" si="29"/>
        <v>L3.0154</v>
      </c>
      <c r="B1831" s="49" t="s">
        <v>496</v>
      </c>
      <c r="C1831" s="49">
        <v>154</v>
      </c>
      <c r="D1831" s="49">
        <v>0.32007300853729248</v>
      </c>
      <c r="E1831" s="49">
        <v>7.6750388145446777</v>
      </c>
      <c r="F1831" s="49">
        <v>17.770551681518555</v>
      </c>
      <c r="G1831" s="49">
        <v>82.229446411132813</v>
      </c>
    </row>
    <row r="1832" spans="1:7">
      <c r="A1832" t="str">
        <f t="shared" si="29"/>
        <v>L3.0155</v>
      </c>
      <c r="B1832" s="49" t="s">
        <v>496</v>
      </c>
      <c r="C1832" s="49">
        <v>155</v>
      </c>
      <c r="D1832" s="49">
        <v>0.31150197982788086</v>
      </c>
      <c r="E1832" s="49">
        <v>7.3549661636352539</v>
      </c>
      <c r="F1832" s="49">
        <v>17.522130966186523</v>
      </c>
      <c r="G1832" s="49">
        <v>82.477867126464844</v>
      </c>
    </row>
    <row r="1833" spans="1:7">
      <c r="A1833" t="str">
        <f t="shared" si="29"/>
        <v>L3.0156</v>
      </c>
      <c r="B1833" s="49" t="s">
        <v>496</v>
      </c>
      <c r="C1833" s="49">
        <v>156</v>
      </c>
      <c r="D1833" s="49">
        <v>0.30299901962280273</v>
      </c>
      <c r="E1833" s="49">
        <v>7.043464183807373</v>
      </c>
      <c r="F1833" s="49">
        <v>17.274946212768555</v>
      </c>
      <c r="G1833" s="49">
        <v>82.725051879882813</v>
      </c>
    </row>
    <row r="1834" spans="1:7">
      <c r="A1834" t="str">
        <f t="shared" si="29"/>
        <v>L3.0157</v>
      </c>
      <c r="B1834" s="49" t="s">
        <v>496</v>
      </c>
      <c r="C1834" s="49">
        <v>157</v>
      </c>
      <c r="D1834" s="49">
        <v>0.29456198215484619</v>
      </c>
      <c r="E1834" s="49">
        <v>6.7404651641845703</v>
      </c>
      <c r="F1834" s="49">
        <v>17.029016494750977</v>
      </c>
      <c r="G1834" s="49">
        <v>82.970985412597656</v>
      </c>
    </row>
    <row r="1835" spans="1:7">
      <c r="A1835" t="str">
        <f t="shared" si="29"/>
        <v>L3.0158</v>
      </c>
      <c r="B1835" s="49" t="s">
        <v>496</v>
      </c>
      <c r="C1835" s="49">
        <v>158</v>
      </c>
      <c r="D1835" s="49">
        <v>0.2861970067024231</v>
      </c>
      <c r="E1835" s="49">
        <v>6.4459028244018555</v>
      </c>
      <c r="F1835" s="49">
        <v>16.784353256225586</v>
      </c>
      <c r="G1835" s="49">
        <v>83.215644836425781</v>
      </c>
    </row>
    <row r="1836" spans="1:7">
      <c r="A1836" t="str">
        <f t="shared" si="29"/>
        <v>L3.0159</v>
      </c>
      <c r="B1836" s="49" t="s">
        <v>496</v>
      </c>
      <c r="C1836" s="49">
        <v>159</v>
      </c>
      <c r="D1836" s="49">
        <v>0.27789998054504395</v>
      </c>
      <c r="E1836" s="49">
        <v>6.1597061157226563</v>
      </c>
      <c r="F1836" s="49">
        <v>16.54096794128418</v>
      </c>
      <c r="G1836" s="49">
        <v>83.459030151367188</v>
      </c>
    </row>
    <row r="1837" spans="1:7">
      <c r="A1837" t="str">
        <f t="shared" si="29"/>
        <v>L3.0160</v>
      </c>
      <c r="B1837" s="49" t="s">
        <v>496</v>
      </c>
      <c r="C1837" s="49">
        <v>160</v>
      </c>
      <c r="D1837" s="49">
        <v>0.26967900991439819</v>
      </c>
      <c r="E1837" s="49">
        <v>5.8818058967590332</v>
      </c>
      <c r="F1837" s="49">
        <v>16.298864364624023</v>
      </c>
      <c r="G1837" s="49">
        <v>83.701133728027344</v>
      </c>
    </row>
    <row r="1838" spans="1:7">
      <c r="A1838" t="str">
        <f t="shared" si="29"/>
        <v>L3.0161</v>
      </c>
      <c r="B1838" s="49" t="s">
        <v>496</v>
      </c>
      <c r="C1838" s="49">
        <v>161</v>
      </c>
      <c r="D1838" s="49">
        <v>0.26153302192687988</v>
      </c>
      <c r="E1838" s="49">
        <v>5.6121268272399902</v>
      </c>
      <c r="F1838" s="49">
        <v>16.05804443359375</v>
      </c>
      <c r="G1838" s="49">
        <v>83.94195556640625</v>
      </c>
    </row>
    <row r="1839" spans="1:7">
      <c r="A1839" t="str">
        <f t="shared" si="29"/>
        <v>L3.0162</v>
      </c>
      <c r="B1839" s="49" t="s">
        <v>496</v>
      </c>
      <c r="C1839" s="49">
        <v>162</v>
      </c>
      <c r="D1839" s="49">
        <v>0.25346499681472778</v>
      </c>
      <c r="E1839" s="49">
        <v>5.3505940437316895</v>
      </c>
      <c r="F1839" s="49">
        <v>15.818509101867676</v>
      </c>
      <c r="G1839" s="49">
        <v>84.181488037109375</v>
      </c>
    </row>
    <row r="1840" spans="1:7">
      <c r="A1840" t="str">
        <f t="shared" si="29"/>
        <v>L3.0163</v>
      </c>
      <c r="B1840" s="49" t="s">
        <v>496</v>
      </c>
      <c r="C1840" s="49">
        <v>163</v>
      </c>
      <c r="D1840" s="49">
        <v>0.24548196792602539</v>
      </c>
      <c r="E1840" s="49">
        <v>5.0971288681030273</v>
      </c>
      <c r="F1840" s="49">
        <v>15.580254554748535</v>
      </c>
      <c r="G1840" s="49">
        <v>84.419746398925781</v>
      </c>
    </row>
    <row r="1841" spans="1:7">
      <c r="A1841" t="str">
        <f t="shared" si="29"/>
        <v>L3.0164</v>
      </c>
      <c r="B1841" s="49" t="s">
        <v>496</v>
      </c>
      <c r="C1841" s="49">
        <v>164</v>
      </c>
      <c r="D1841" s="49">
        <v>0.23758202791213989</v>
      </c>
      <c r="E1841" s="49">
        <v>4.851646900177002</v>
      </c>
      <c r="F1841" s="49">
        <v>15.343277931213379</v>
      </c>
      <c r="G1841" s="49">
        <v>84.656723022460938</v>
      </c>
    </row>
    <row r="1842" spans="1:7">
      <c r="A1842" t="str">
        <f t="shared" si="29"/>
        <v>L3.0165</v>
      </c>
      <c r="B1842" s="49" t="s">
        <v>496</v>
      </c>
      <c r="C1842" s="49">
        <v>165</v>
      </c>
      <c r="D1842" s="49">
        <v>0.22977197170257568</v>
      </c>
      <c r="E1842" s="49">
        <v>4.6140651702880859</v>
      </c>
      <c r="F1842" s="49">
        <v>15.107570648193359</v>
      </c>
      <c r="G1842" s="49">
        <v>84.892425537109375</v>
      </c>
    </row>
    <row r="1843" spans="1:7">
      <c r="A1843" t="str">
        <f t="shared" si="29"/>
        <v>L3.0166</v>
      </c>
      <c r="B1843" s="49" t="s">
        <v>496</v>
      </c>
      <c r="C1843" s="49">
        <v>166</v>
      </c>
      <c r="D1843" s="49">
        <v>0.22205603122711182</v>
      </c>
      <c r="E1843" s="49">
        <v>4.3842930793762207</v>
      </c>
      <c r="F1843" s="49">
        <v>14.873126029968262</v>
      </c>
      <c r="G1843" s="49">
        <v>85.126876831054688</v>
      </c>
    </row>
    <row r="1844" spans="1:7">
      <c r="A1844" t="str">
        <f t="shared" si="29"/>
        <v>L3.0167</v>
      </c>
      <c r="B1844" s="49" t="s">
        <v>496</v>
      </c>
      <c r="C1844" s="49">
        <v>167</v>
      </c>
      <c r="D1844" s="49">
        <v>0.21443498134613037</v>
      </c>
      <c r="E1844" s="49">
        <v>4.1622371673583984</v>
      </c>
      <c r="F1844" s="49">
        <v>14.639932632446289</v>
      </c>
      <c r="G1844" s="49">
        <v>85.360069274902344</v>
      </c>
    </row>
    <row r="1845" spans="1:7">
      <c r="A1845" t="str">
        <f t="shared" si="29"/>
        <v>L3.0168</v>
      </c>
      <c r="B1845" s="49" t="s">
        <v>496</v>
      </c>
      <c r="C1845" s="49">
        <v>168</v>
      </c>
      <c r="D1845" s="49">
        <v>0.20691600441932678</v>
      </c>
      <c r="E1845" s="49">
        <v>3.9478020668029785</v>
      </c>
      <c r="F1845" s="49">
        <v>14.407981872558594</v>
      </c>
      <c r="G1845" s="49">
        <v>85.592018127441406</v>
      </c>
    </row>
    <row r="1846" spans="1:7">
      <c r="A1846" t="str">
        <f t="shared" si="29"/>
        <v>L3.0169</v>
      </c>
      <c r="B1846" s="49" t="s">
        <v>496</v>
      </c>
      <c r="C1846" s="49">
        <v>169</v>
      </c>
      <c r="D1846" s="49">
        <v>0.19950099289417267</v>
      </c>
      <c r="E1846" s="49">
        <v>3.7408859729766846</v>
      </c>
      <c r="F1846" s="49">
        <v>14.177261352539063</v>
      </c>
      <c r="G1846" s="49">
        <v>85.822738647460938</v>
      </c>
    </row>
    <row r="1847" spans="1:7">
      <c r="A1847" t="str">
        <f t="shared" si="29"/>
        <v>L3.0170</v>
      </c>
      <c r="B1847" s="49" t="s">
        <v>496</v>
      </c>
      <c r="C1847" s="49">
        <v>170</v>
      </c>
      <c r="D1847" s="49">
        <v>0.19219398498535156</v>
      </c>
      <c r="E1847" s="49">
        <v>3.5413849353790283</v>
      </c>
      <c r="F1847" s="49">
        <v>13.947756767272949</v>
      </c>
      <c r="G1847" s="49">
        <v>86.05224609375</v>
      </c>
    </row>
    <row r="1848" spans="1:7">
      <c r="A1848" t="str">
        <f t="shared" si="29"/>
        <v>L3.0171</v>
      </c>
      <c r="B1848" s="49" t="s">
        <v>496</v>
      </c>
      <c r="C1848" s="49">
        <v>171</v>
      </c>
      <c r="D1848" s="49">
        <v>0.18499800562858582</v>
      </c>
      <c r="E1848" s="49">
        <v>3.3491909503936768</v>
      </c>
      <c r="F1848" s="49">
        <v>13.719456672668457</v>
      </c>
      <c r="G1848" s="49">
        <v>86.280540466308594</v>
      </c>
    </row>
    <row r="1849" spans="1:7">
      <c r="A1849" t="str">
        <f t="shared" si="29"/>
        <v>L3.0172</v>
      </c>
      <c r="B1849" s="49" t="s">
        <v>496</v>
      </c>
      <c r="C1849" s="49">
        <v>172</v>
      </c>
      <c r="D1849" s="49">
        <v>0.17791801691055298</v>
      </c>
      <c r="E1849" s="49">
        <v>3.1641929149627686</v>
      </c>
      <c r="F1849" s="49">
        <v>13.492347717285156</v>
      </c>
      <c r="G1849" s="49">
        <v>86.507652282714844</v>
      </c>
    </row>
    <row r="1850" spans="1:7">
      <c r="A1850" t="str">
        <f t="shared" si="29"/>
        <v>L3.0173</v>
      </c>
      <c r="B1850" s="49" t="s">
        <v>496</v>
      </c>
      <c r="C1850" s="49">
        <v>173</v>
      </c>
      <c r="D1850" s="49">
        <v>0.17095798254013062</v>
      </c>
      <c r="E1850" s="49">
        <v>2.9862749576568604</v>
      </c>
      <c r="F1850" s="49">
        <v>13.266414642333984</v>
      </c>
      <c r="G1850" s="49">
        <v>86.73358154296875</v>
      </c>
    </row>
    <row r="1851" spans="1:7">
      <c r="A1851" t="str">
        <f t="shared" si="29"/>
        <v>L3.0174</v>
      </c>
      <c r="B1851" s="49" t="s">
        <v>496</v>
      </c>
      <c r="C1851" s="49">
        <v>174</v>
      </c>
      <c r="D1851" s="49">
        <v>0.16411900520324707</v>
      </c>
      <c r="E1851" s="49">
        <v>2.815316915512085</v>
      </c>
      <c r="F1851" s="49">
        <v>13.041644096374512</v>
      </c>
      <c r="G1851" s="49">
        <v>86.958358764648438</v>
      </c>
    </row>
    <row r="1852" spans="1:7">
      <c r="A1852" t="str">
        <f t="shared" si="29"/>
        <v>L3.0175</v>
      </c>
      <c r="B1852" s="49" t="s">
        <v>496</v>
      </c>
      <c r="C1852" s="49">
        <v>175</v>
      </c>
      <c r="D1852" s="49">
        <v>0.15740698575973511</v>
      </c>
      <c r="E1852" s="49">
        <v>2.6511979103088379</v>
      </c>
      <c r="F1852" s="49">
        <v>12.818019866943359</v>
      </c>
      <c r="G1852" s="49">
        <v>87.181976318359375</v>
      </c>
    </row>
    <row r="1853" spans="1:7">
      <c r="A1853" t="str">
        <f t="shared" si="29"/>
        <v>L3.0176</v>
      </c>
      <c r="B1853" s="49" t="s">
        <v>496</v>
      </c>
      <c r="C1853" s="49">
        <v>176</v>
      </c>
      <c r="D1853" s="49">
        <v>0.15082401037216187</v>
      </c>
      <c r="E1853" s="49">
        <v>2.4937911033630371</v>
      </c>
      <c r="F1853" s="49">
        <v>12.595528602600098</v>
      </c>
      <c r="G1853" s="49">
        <v>87.404472351074219</v>
      </c>
    </row>
    <row r="1854" spans="1:7">
      <c r="A1854" t="str">
        <f t="shared" si="29"/>
        <v>L3.0177</v>
      </c>
      <c r="B1854" s="49" t="s">
        <v>496</v>
      </c>
      <c r="C1854" s="49">
        <v>177</v>
      </c>
      <c r="D1854" s="49">
        <v>0.14437299966812134</v>
      </c>
      <c r="E1854" s="49">
        <v>2.3429670333862305</v>
      </c>
      <c r="F1854" s="49">
        <v>12.374155044555664</v>
      </c>
      <c r="G1854" s="49">
        <v>87.625846862792969</v>
      </c>
    </row>
    <row r="1855" spans="1:7">
      <c r="A1855" t="str">
        <f t="shared" si="29"/>
        <v>L3.0178</v>
      </c>
      <c r="B1855" s="49" t="s">
        <v>496</v>
      </c>
      <c r="C1855" s="49">
        <v>178</v>
      </c>
      <c r="D1855" s="49">
        <v>0.13805699348449707</v>
      </c>
      <c r="E1855" s="49">
        <v>2.1985940933227539</v>
      </c>
      <c r="F1855" s="49">
        <v>12.15388298034668</v>
      </c>
      <c r="G1855" s="49">
        <v>87.846115112304688</v>
      </c>
    </row>
    <row r="1856" spans="1:7">
      <c r="A1856" t="str">
        <f t="shared" si="29"/>
        <v>L3.0179</v>
      </c>
      <c r="B1856" s="49" t="s">
        <v>496</v>
      </c>
      <c r="C1856" s="49">
        <v>179</v>
      </c>
      <c r="D1856" s="49">
        <v>0.13187901675701141</v>
      </c>
      <c r="E1856" s="49">
        <v>2.0605370998382568</v>
      </c>
      <c r="F1856" s="49">
        <v>11.934699058532715</v>
      </c>
      <c r="G1856" s="49">
        <v>88.065299987792969</v>
      </c>
    </row>
    <row r="1857" spans="1:7">
      <c r="A1857" t="str">
        <f t="shared" si="29"/>
        <v>L3.0180</v>
      </c>
      <c r="B1857" s="49" t="s">
        <v>496</v>
      </c>
      <c r="C1857" s="49">
        <v>180</v>
      </c>
      <c r="D1857" s="49">
        <v>0.12584099173545837</v>
      </c>
      <c r="E1857" s="49">
        <v>1.9286580085754395</v>
      </c>
      <c r="F1857" s="49">
        <v>11.716587066650391</v>
      </c>
      <c r="G1857" s="49">
        <v>88.283416748046875</v>
      </c>
    </row>
    <row r="1858" spans="1:7">
      <c r="A1858" t="str">
        <f t="shared" si="29"/>
        <v>L3.0181</v>
      </c>
      <c r="B1858" s="49" t="s">
        <v>496</v>
      </c>
      <c r="C1858" s="49">
        <v>181</v>
      </c>
      <c r="D1858" s="49">
        <v>0.11994600296020508</v>
      </c>
      <c r="E1858" s="49">
        <v>1.8028169870376587</v>
      </c>
      <c r="F1858" s="49">
        <v>11.499533653259277</v>
      </c>
      <c r="G1858" s="49">
        <v>88.500465393066406</v>
      </c>
    </row>
    <row r="1859" spans="1:7">
      <c r="A1859" t="str">
        <f t="shared" ref="A1859:A1922" si="30">CONCATENATE(B1859,IF(C1859&lt;10,CONCATENATE("00",C1859),IF(C1859&lt;100,CONCATENATE("0",C1859),C1859)))</f>
        <v>L3.0182</v>
      </c>
      <c r="B1859" s="49" t="s">
        <v>496</v>
      </c>
      <c r="C1859" s="49">
        <v>182</v>
      </c>
      <c r="D1859" s="49">
        <v>0.11419700086116791</v>
      </c>
      <c r="E1859" s="49">
        <v>1.6828709840774536</v>
      </c>
      <c r="F1859" s="49">
        <v>11.283522605895996</v>
      </c>
      <c r="G1859" s="49">
        <v>88.716476440429688</v>
      </c>
    </row>
    <row r="1860" spans="1:7">
      <c r="A1860" t="str">
        <f t="shared" si="30"/>
        <v>L3.0183</v>
      </c>
      <c r="B1860" s="49" t="s">
        <v>496</v>
      </c>
      <c r="C1860" s="49">
        <v>183</v>
      </c>
      <c r="D1860" s="49">
        <v>0.10859300196170807</v>
      </c>
      <c r="E1860" s="49">
        <v>1.5686739683151245</v>
      </c>
      <c r="F1860" s="49">
        <v>11.068541526794434</v>
      </c>
      <c r="G1860" s="49">
        <v>88.93145751953125</v>
      </c>
    </row>
    <row r="1861" spans="1:7">
      <c r="A1861" t="str">
        <f t="shared" si="30"/>
        <v>L3.0184</v>
      </c>
      <c r="B1861" s="49" t="s">
        <v>496</v>
      </c>
      <c r="C1861" s="49">
        <v>184</v>
      </c>
      <c r="D1861" s="49">
        <v>0.1031389981508255</v>
      </c>
      <c r="E1861" s="49">
        <v>1.4600809812545776</v>
      </c>
      <c r="F1861" s="49">
        <v>10.854574203491211</v>
      </c>
      <c r="G1861" s="49">
        <v>89.145423889160156</v>
      </c>
    </row>
    <row r="1862" spans="1:7">
      <c r="A1862" t="str">
        <f t="shared" si="30"/>
        <v>L3.0185</v>
      </c>
      <c r="B1862" s="49" t="s">
        <v>496</v>
      </c>
      <c r="C1862" s="49">
        <v>185</v>
      </c>
      <c r="D1862" s="49">
        <v>9.7833991050720215E-2</v>
      </c>
      <c r="E1862" s="49">
        <v>1.3569420576095581</v>
      </c>
      <c r="F1862" s="49">
        <v>10.641606330871582</v>
      </c>
      <c r="G1862" s="49">
        <v>89.358390808105469</v>
      </c>
    </row>
    <row r="1863" spans="1:7">
      <c r="A1863" t="str">
        <f t="shared" si="30"/>
        <v>L3.0186</v>
      </c>
      <c r="B1863" s="49" t="s">
        <v>496</v>
      </c>
      <c r="C1863" s="49">
        <v>186</v>
      </c>
      <c r="D1863" s="49">
        <v>9.2683002352714539E-2</v>
      </c>
      <c r="E1863" s="49">
        <v>1.2591080665588379</v>
      </c>
      <c r="F1863" s="49">
        <v>10.429696083068848</v>
      </c>
      <c r="G1863" s="49">
        <v>89.570304870605469</v>
      </c>
    </row>
    <row r="1864" spans="1:7">
      <c r="A1864" t="str">
        <f t="shared" si="30"/>
        <v>L3.0187</v>
      </c>
      <c r="B1864" s="49" t="s">
        <v>496</v>
      </c>
      <c r="C1864" s="49">
        <v>187</v>
      </c>
      <c r="D1864" s="49">
        <v>8.7682008743286133E-2</v>
      </c>
      <c r="E1864" s="49">
        <v>1.1664249897003174</v>
      </c>
      <c r="F1864" s="49">
        <v>10.218618392944336</v>
      </c>
      <c r="G1864" s="49">
        <v>89.781379699707031</v>
      </c>
    </row>
    <row r="1865" spans="1:7">
      <c r="A1865" t="str">
        <f t="shared" si="30"/>
        <v>L3.0188</v>
      </c>
      <c r="B1865" s="49" t="s">
        <v>496</v>
      </c>
      <c r="C1865" s="49">
        <v>188</v>
      </c>
      <c r="D1865" s="49">
        <v>8.2837000489234924E-2</v>
      </c>
      <c r="E1865" s="49">
        <v>1.0787429809570313</v>
      </c>
      <c r="F1865" s="49">
        <v>10.00856876373291</v>
      </c>
      <c r="G1865" s="49">
        <v>89.991432189941406</v>
      </c>
    </row>
    <row r="1866" spans="1:7">
      <c r="A1866" t="str">
        <f t="shared" si="30"/>
        <v>L3.0189</v>
      </c>
      <c r="B1866" s="49" t="s">
        <v>496</v>
      </c>
      <c r="C1866" s="49">
        <v>189</v>
      </c>
      <c r="D1866" s="49">
        <v>7.814500480890274E-2</v>
      </c>
      <c r="E1866" s="49">
        <v>0.99590599536895752</v>
      </c>
      <c r="F1866" s="49">
        <v>9.7994661331176758</v>
      </c>
      <c r="G1866" s="49">
        <v>90.200531005859375</v>
      </c>
    </row>
    <row r="1867" spans="1:7">
      <c r="A1867" t="str">
        <f t="shared" si="30"/>
        <v>L3.0190</v>
      </c>
      <c r="B1867" s="49" t="s">
        <v>496</v>
      </c>
      <c r="C1867" s="49">
        <v>190</v>
      </c>
      <c r="D1867" s="49">
        <v>7.3608994483947754E-2</v>
      </c>
      <c r="E1867" s="49">
        <v>0.91776096820831299</v>
      </c>
      <c r="F1867" s="49">
        <v>9.5912961959838867</v>
      </c>
      <c r="G1867" s="49">
        <v>90.408706665039063</v>
      </c>
    </row>
    <row r="1868" spans="1:7">
      <c r="A1868" t="str">
        <f t="shared" si="30"/>
        <v>L3.0191</v>
      </c>
      <c r="B1868" s="49" t="s">
        <v>496</v>
      </c>
      <c r="C1868" s="49">
        <v>191</v>
      </c>
      <c r="D1868" s="49">
        <v>6.9228000938892365E-2</v>
      </c>
      <c r="E1868" s="49">
        <v>0.84415203332901001</v>
      </c>
      <c r="F1868" s="49">
        <v>9.3840456008911133</v>
      </c>
      <c r="G1868" s="49">
        <v>90.615951538085938</v>
      </c>
    </row>
    <row r="1869" spans="1:7">
      <c r="A1869" t="str">
        <f t="shared" si="30"/>
        <v>L3.0192</v>
      </c>
      <c r="B1869" s="49" t="s">
        <v>496</v>
      </c>
      <c r="C1869" s="49">
        <v>192</v>
      </c>
      <c r="D1869" s="49">
        <v>6.5003000199794769E-2</v>
      </c>
      <c r="E1869" s="49">
        <v>0.77492398023605347</v>
      </c>
      <c r="F1869" s="49">
        <v>9.177703857421875</v>
      </c>
      <c r="G1869" s="49">
        <v>90.822296142578125</v>
      </c>
    </row>
    <row r="1870" spans="1:7">
      <c r="A1870" t="str">
        <f t="shared" si="30"/>
        <v>L3.0193</v>
      </c>
      <c r="B1870" s="49" t="s">
        <v>496</v>
      </c>
      <c r="C1870" s="49">
        <v>193</v>
      </c>
      <c r="D1870" s="49">
        <v>6.0931004583835602E-2</v>
      </c>
      <c r="E1870" s="49">
        <v>0.70992100238800049</v>
      </c>
      <c r="F1870" s="49">
        <v>8.9722576141357422</v>
      </c>
      <c r="G1870" s="49">
        <v>91.027740478515625</v>
      </c>
    </row>
    <row r="1871" spans="1:7">
      <c r="A1871" t="str">
        <f t="shared" si="30"/>
        <v>L3.0194</v>
      </c>
      <c r="B1871" s="49" t="s">
        <v>496</v>
      </c>
      <c r="C1871" s="49">
        <v>194</v>
      </c>
      <c r="D1871" s="49">
        <v>5.7016998529434204E-2</v>
      </c>
      <c r="E1871" s="49">
        <v>0.6489899754524231</v>
      </c>
      <c r="F1871" s="49">
        <v>8.7676944732666016</v>
      </c>
      <c r="G1871" s="49">
        <v>91.232307434082031</v>
      </c>
    </row>
    <row r="1872" spans="1:7">
      <c r="A1872" t="str">
        <f t="shared" si="30"/>
        <v>L3.0195</v>
      </c>
      <c r="B1872" s="49" t="s">
        <v>496</v>
      </c>
      <c r="C1872" s="49">
        <v>195</v>
      </c>
      <c r="D1872" s="49">
        <v>5.3254999220371246E-2</v>
      </c>
      <c r="E1872" s="49">
        <v>0.59197300672531128</v>
      </c>
      <c r="F1872" s="49">
        <v>8.5640020370483398</v>
      </c>
      <c r="G1872" s="49">
        <v>91.435997009277344</v>
      </c>
    </row>
    <row r="1873" spans="1:7">
      <c r="A1873" t="str">
        <f t="shared" si="30"/>
        <v>L3.0196</v>
      </c>
      <c r="B1873" s="49" t="s">
        <v>496</v>
      </c>
      <c r="C1873" s="49">
        <v>196</v>
      </c>
      <c r="D1873" s="49">
        <v>4.9646999686956406E-2</v>
      </c>
      <c r="E1873" s="49">
        <v>0.53871798515319824</v>
      </c>
      <c r="F1873" s="49">
        <v>8.361170768737793</v>
      </c>
      <c r="G1873" s="49">
        <v>91.638832092285156</v>
      </c>
    </row>
    <row r="1874" spans="1:7">
      <c r="A1874" t="str">
        <f t="shared" si="30"/>
        <v>L3.0197</v>
      </c>
      <c r="B1874" s="49" t="s">
        <v>496</v>
      </c>
      <c r="C1874" s="49">
        <v>197</v>
      </c>
      <c r="D1874" s="49">
        <v>4.6192999929189682E-2</v>
      </c>
      <c r="E1874" s="49">
        <v>0.48907101154327393</v>
      </c>
      <c r="F1874" s="49">
        <v>8.1591892242431641</v>
      </c>
      <c r="G1874" s="49">
        <v>91.840812683105469</v>
      </c>
    </row>
    <row r="1875" spans="1:7">
      <c r="A1875" t="str">
        <f t="shared" si="30"/>
        <v>L3.0198</v>
      </c>
      <c r="B1875" s="49" t="s">
        <v>496</v>
      </c>
      <c r="C1875" s="49">
        <v>198</v>
      </c>
      <c r="D1875" s="49">
        <v>4.288800060749054E-2</v>
      </c>
      <c r="E1875" s="49">
        <v>0.44287800788879395</v>
      </c>
      <c r="F1875" s="49">
        <v>7.9580459594726563</v>
      </c>
      <c r="G1875" s="49">
        <v>92.041954040527344</v>
      </c>
    </row>
    <row r="1876" spans="1:7">
      <c r="A1876" t="str">
        <f t="shared" si="30"/>
        <v>L3.0199</v>
      </c>
      <c r="B1876" s="49" t="s">
        <v>496</v>
      </c>
      <c r="C1876" s="49">
        <v>199</v>
      </c>
      <c r="D1876" s="49">
        <v>3.973500058054924E-2</v>
      </c>
      <c r="E1876" s="49">
        <v>0.39998999238014221</v>
      </c>
      <c r="F1876" s="49">
        <v>7.7577309608459473</v>
      </c>
      <c r="G1876" s="49">
        <v>92.242271423339844</v>
      </c>
    </row>
    <row r="1877" spans="1:7">
      <c r="A1877" t="str">
        <f t="shared" si="30"/>
        <v>L3.0200</v>
      </c>
      <c r="B1877" s="49" t="s">
        <v>496</v>
      </c>
      <c r="C1877" s="49">
        <v>200</v>
      </c>
      <c r="D1877" s="49">
        <v>3.6729998886585236E-2</v>
      </c>
      <c r="E1877" s="49">
        <v>0.36025500297546387</v>
      </c>
      <c r="F1877" s="49">
        <v>7.5582327842712402</v>
      </c>
      <c r="G1877" s="49">
        <v>92.441764831542969</v>
      </c>
    </row>
    <row r="1878" spans="1:7">
      <c r="A1878" t="str">
        <f t="shared" si="30"/>
        <v>L3.0201</v>
      </c>
      <c r="B1878" s="49" t="s">
        <v>496</v>
      </c>
      <c r="C1878" s="49">
        <v>201</v>
      </c>
      <c r="D1878" s="49">
        <v>3.3870000392198563E-2</v>
      </c>
      <c r="E1878" s="49">
        <v>0.32352501153945923</v>
      </c>
      <c r="F1878" s="49">
        <v>7.3595428466796875</v>
      </c>
      <c r="G1878" s="49">
        <v>92.640457153320313</v>
      </c>
    </row>
    <row r="1879" spans="1:7">
      <c r="A1879" t="str">
        <f t="shared" si="30"/>
        <v>L3.0202</v>
      </c>
      <c r="B1879" s="49" t="s">
        <v>496</v>
      </c>
      <c r="C1879" s="49">
        <v>202</v>
      </c>
      <c r="D1879" s="49">
        <v>3.1155999749898911E-2</v>
      </c>
      <c r="E1879" s="49">
        <v>0.28965499997138977</v>
      </c>
      <c r="F1879" s="49">
        <v>7.1616511344909668</v>
      </c>
      <c r="G1879" s="49">
        <v>92.838348388671875</v>
      </c>
    </row>
    <row r="1880" spans="1:7">
      <c r="A1880" t="str">
        <f t="shared" si="30"/>
        <v>L3.0203</v>
      </c>
      <c r="B1880" s="49" t="s">
        <v>496</v>
      </c>
      <c r="C1880" s="49">
        <v>203</v>
      </c>
      <c r="D1880" s="49">
        <v>2.8582999482750893E-2</v>
      </c>
      <c r="E1880" s="49">
        <v>0.25849899649620056</v>
      </c>
      <c r="F1880" s="49">
        <v>6.9645481109619141</v>
      </c>
      <c r="G1880" s="49">
        <v>93.035453796386719</v>
      </c>
    </row>
    <row r="1881" spans="1:7">
      <c r="A1881" t="str">
        <f t="shared" si="30"/>
        <v>L3.0204</v>
      </c>
      <c r="B1881" s="49" t="s">
        <v>496</v>
      </c>
      <c r="C1881" s="49">
        <v>204</v>
      </c>
      <c r="D1881" s="49">
        <v>2.6151001453399658E-2</v>
      </c>
      <c r="E1881" s="49">
        <v>0.22991600632667542</v>
      </c>
      <c r="F1881" s="49">
        <v>6.7682251930236816</v>
      </c>
      <c r="G1881" s="49">
        <v>93.231773376464844</v>
      </c>
    </row>
    <row r="1882" spans="1:7">
      <c r="A1882" t="str">
        <f t="shared" si="30"/>
        <v>L3.0205</v>
      </c>
      <c r="B1882" s="49" t="s">
        <v>496</v>
      </c>
      <c r="C1882" s="49">
        <v>205</v>
      </c>
      <c r="D1882" s="49">
        <v>2.3854998871684074E-2</v>
      </c>
      <c r="E1882" s="49">
        <v>0.20376500487327576</v>
      </c>
      <c r="F1882" s="49">
        <v>6.5726737976074219</v>
      </c>
      <c r="G1882" s="49">
        <v>93.427322387695313</v>
      </c>
    </row>
    <row r="1883" spans="1:7">
      <c r="A1883" t="str">
        <f t="shared" si="30"/>
        <v>L3.0206</v>
      </c>
      <c r="B1883" s="49" t="s">
        <v>496</v>
      </c>
      <c r="C1883" s="49">
        <v>206</v>
      </c>
      <c r="D1883" s="49">
        <v>2.169400081038475E-2</v>
      </c>
      <c r="E1883" s="49">
        <v>0.17991000413894653</v>
      </c>
      <c r="F1883" s="49">
        <v>6.3778848648071289</v>
      </c>
      <c r="G1883" s="49">
        <v>93.622116088867188</v>
      </c>
    </row>
    <row r="1884" spans="1:7">
      <c r="A1884" t="str">
        <f t="shared" si="30"/>
        <v>L3.0207</v>
      </c>
      <c r="B1884" s="49" t="s">
        <v>496</v>
      </c>
      <c r="C1884" s="49">
        <v>207</v>
      </c>
      <c r="D1884" s="49">
        <v>1.9664999097585678E-2</v>
      </c>
      <c r="E1884" s="49">
        <v>0.15821599960327148</v>
      </c>
      <c r="F1884" s="49">
        <v>6.1838531494140625</v>
      </c>
      <c r="G1884" s="49">
        <v>93.816146850585938</v>
      </c>
    </row>
    <row r="1885" spans="1:7">
      <c r="A1885" t="str">
        <f t="shared" si="30"/>
        <v>L3.0208</v>
      </c>
      <c r="B1885" s="49" t="s">
        <v>496</v>
      </c>
      <c r="C1885" s="49">
        <v>208</v>
      </c>
      <c r="D1885" s="49">
        <v>1.7763001844286919E-2</v>
      </c>
      <c r="E1885" s="49">
        <v>0.13855099678039551</v>
      </c>
      <c r="F1885" s="49">
        <v>5.9905681610107422</v>
      </c>
      <c r="G1885" s="49">
        <v>94.009429931640625</v>
      </c>
    </row>
    <row r="1886" spans="1:7">
      <c r="A1886" t="str">
        <f t="shared" si="30"/>
        <v>L3.0209</v>
      </c>
      <c r="B1886" s="49" t="s">
        <v>496</v>
      </c>
      <c r="C1886" s="49">
        <v>209</v>
      </c>
      <c r="D1886" s="49">
        <v>1.5986999496817589E-2</v>
      </c>
      <c r="E1886" s="49">
        <v>0.12078800052404404</v>
      </c>
      <c r="F1886" s="49">
        <v>5.7980251312255859</v>
      </c>
      <c r="G1886" s="49">
        <v>94.201972961425781</v>
      </c>
    </row>
    <row r="1887" spans="1:7">
      <c r="A1887" t="str">
        <f t="shared" si="30"/>
        <v>L3.0210</v>
      </c>
      <c r="B1887" s="49" t="s">
        <v>496</v>
      </c>
      <c r="C1887" s="49">
        <v>210</v>
      </c>
      <c r="D1887" s="49">
        <v>1.4332200400531292E-2</v>
      </c>
      <c r="E1887" s="49">
        <v>0.1048009991645813</v>
      </c>
      <c r="F1887" s="49">
        <v>5.6062169075012207</v>
      </c>
      <c r="G1887" s="49">
        <v>94.393783569335938</v>
      </c>
    </row>
    <row r="1888" spans="1:7">
      <c r="A1888" t="str">
        <f t="shared" si="30"/>
        <v>L3.0211</v>
      </c>
      <c r="B1888" s="49" t="s">
        <v>496</v>
      </c>
      <c r="C1888" s="49">
        <v>211</v>
      </c>
      <c r="D1888" s="49">
        <v>1.2794800102710724E-2</v>
      </c>
      <c r="E1888" s="49">
        <v>9.0468801558017731E-2</v>
      </c>
      <c r="F1888" s="49">
        <v>5.4151382446289063</v>
      </c>
      <c r="G1888" s="49">
        <v>94.584861755371094</v>
      </c>
    </row>
    <row r="1889" spans="1:7">
      <c r="A1889" t="str">
        <f t="shared" si="30"/>
        <v>L3.0212</v>
      </c>
      <c r="B1889" s="49" t="s">
        <v>496</v>
      </c>
      <c r="C1889" s="49">
        <v>212</v>
      </c>
      <c r="D1889" s="49">
        <v>1.1371799744665623E-2</v>
      </c>
      <c r="E1889" s="49">
        <v>7.7674001455307007E-2</v>
      </c>
      <c r="F1889" s="49">
        <v>5.2247838973999023</v>
      </c>
      <c r="G1889" s="49">
        <v>94.775215148925781</v>
      </c>
    </row>
    <row r="1890" spans="1:7">
      <c r="A1890" t="str">
        <f t="shared" si="30"/>
        <v>L3.0213</v>
      </c>
      <c r="B1890" s="49" t="s">
        <v>496</v>
      </c>
      <c r="C1890" s="49">
        <v>213</v>
      </c>
      <c r="D1890" s="49">
        <v>1.0058799758553505E-2</v>
      </c>
      <c r="E1890" s="49">
        <v>6.6302202641963959E-2</v>
      </c>
      <c r="F1890" s="49">
        <v>5.0351519584655762</v>
      </c>
      <c r="G1890" s="49">
        <v>94.964851379394531</v>
      </c>
    </row>
    <row r="1891" spans="1:7">
      <c r="A1891" t="str">
        <f t="shared" si="30"/>
        <v>L3.0214</v>
      </c>
      <c r="B1891" s="49" t="s">
        <v>496</v>
      </c>
      <c r="C1891" s="49">
        <v>214</v>
      </c>
      <c r="D1891" s="49">
        <v>8.851899765431881E-3</v>
      </c>
      <c r="E1891" s="49">
        <v>5.6243401020765305E-2</v>
      </c>
      <c r="F1891" s="49">
        <v>4.8462357521057129</v>
      </c>
      <c r="G1891" s="49">
        <v>95.153762817382813</v>
      </c>
    </row>
    <row r="1892" spans="1:7">
      <c r="A1892" t="str">
        <f t="shared" si="30"/>
        <v>L3.0215</v>
      </c>
      <c r="B1892" s="49" t="s">
        <v>496</v>
      </c>
      <c r="C1892" s="49">
        <v>215</v>
      </c>
      <c r="D1892" s="49">
        <v>7.7468999661505222E-3</v>
      </c>
      <c r="E1892" s="49">
        <v>4.7391500324010849E-2</v>
      </c>
      <c r="F1892" s="49">
        <v>4.6580357551574707</v>
      </c>
      <c r="G1892" s="49">
        <v>95.341964721679688</v>
      </c>
    </row>
    <row r="1893" spans="1:7">
      <c r="A1893" t="str">
        <f t="shared" si="30"/>
        <v>L3.0216</v>
      </c>
      <c r="B1893" s="49" t="s">
        <v>496</v>
      </c>
      <c r="C1893" s="49">
        <v>216</v>
      </c>
      <c r="D1893" s="49">
        <v>6.7393998615443707E-3</v>
      </c>
      <c r="E1893" s="49">
        <v>3.9644598960876465E-2</v>
      </c>
      <c r="F1893" s="49">
        <v>4.4705500602722168</v>
      </c>
      <c r="G1893" s="49">
        <v>95.529449462890625</v>
      </c>
    </row>
    <row r="1894" spans="1:7">
      <c r="A1894" t="str">
        <f t="shared" si="30"/>
        <v>L3.0217</v>
      </c>
      <c r="B1894" s="49" t="s">
        <v>496</v>
      </c>
      <c r="C1894" s="49">
        <v>217</v>
      </c>
      <c r="D1894" s="49">
        <v>5.8252997696399689E-3</v>
      </c>
      <c r="E1894" s="49">
        <v>3.2905198633670807E-2</v>
      </c>
      <c r="F1894" s="49">
        <v>4.2837800979614258</v>
      </c>
      <c r="G1894" s="49">
        <v>95.716217041015625</v>
      </c>
    </row>
    <row r="1895" spans="1:7">
      <c r="A1895" t="str">
        <f t="shared" si="30"/>
        <v>L3.0218</v>
      </c>
      <c r="B1895" s="49" t="s">
        <v>496</v>
      </c>
      <c r="C1895" s="49">
        <v>218</v>
      </c>
      <c r="D1895" s="49">
        <v>4.999800119549036E-3</v>
      </c>
      <c r="E1895" s="49">
        <v>2.7079900726675987E-2</v>
      </c>
      <c r="F1895" s="49">
        <v>4.0977249145507813</v>
      </c>
      <c r="G1895" s="49">
        <v>95.902275085449219</v>
      </c>
    </row>
    <row r="1896" spans="1:7">
      <c r="A1896" t="str">
        <f t="shared" si="30"/>
        <v>L3.0219</v>
      </c>
      <c r="B1896" s="49" t="s">
        <v>496</v>
      </c>
      <c r="C1896" s="49">
        <v>219</v>
      </c>
      <c r="D1896" s="49">
        <v>4.2584999464452267E-3</v>
      </c>
      <c r="E1896" s="49">
        <v>2.2080099210143089E-2</v>
      </c>
      <c r="F1896" s="49">
        <v>3.9123930931091309</v>
      </c>
      <c r="G1896" s="49">
        <v>96.087608337402344</v>
      </c>
    </row>
    <row r="1897" spans="1:7">
      <c r="A1897" t="str">
        <f t="shared" si="30"/>
        <v>L3.0220</v>
      </c>
      <c r="B1897" s="49" t="s">
        <v>496</v>
      </c>
      <c r="C1897" s="49">
        <v>220</v>
      </c>
      <c r="D1897" s="49">
        <v>3.5966997966170311E-3</v>
      </c>
      <c r="E1897" s="49">
        <v>1.7821600660681725E-2</v>
      </c>
      <c r="F1897" s="49">
        <v>3.727787971496582</v>
      </c>
      <c r="G1897" s="49">
        <v>96.272209167480469</v>
      </c>
    </row>
    <row r="1898" spans="1:7">
      <c r="A1898" t="str">
        <f t="shared" si="30"/>
        <v>L3.0221</v>
      </c>
      <c r="B1898" s="49" t="s">
        <v>496</v>
      </c>
      <c r="C1898" s="49">
        <v>221</v>
      </c>
      <c r="D1898" s="49">
        <v>3.0098001006990671E-3</v>
      </c>
      <c r="E1898" s="49">
        <v>1.4224899932742119E-2</v>
      </c>
      <c r="F1898" s="49">
        <v>3.5439229011535645</v>
      </c>
      <c r="G1898" s="49">
        <v>96.456077575683594</v>
      </c>
    </row>
    <row r="1899" spans="1:7">
      <c r="A1899" t="str">
        <f t="shared" si="30"/>
        <v>L3.0222</v>
      </c>
      <c r="B1899" s="49" t="s">
        <v>496</v>
      </c>
      <c r="C1899" s="49">
        <v>222</v>
      </c>
      <c r="D1899" s="49">
        <v>2.4929000064730644E-3</v>
      </c>
      <c r="E1899" s="49">
        <v>1.1215100064873695E-2</v>
      </c>
      <c r="F1899" s="49">
        <v>3.3608090877532959</v>
      </c>
      <c r="G1899" s="49">
        <v>96.639190673828125</v>
      </c>
    </row>
    <row r="1900" spans="1:7">
      <c r="A1900" t="str">
        <f t="shared" si="30"/>
        <v>L3.0223</v>
      </c>
      <c r="B1900" s="49" t="s">
        <v>496</v>
      </c>
      <c r="C1900" s="49">
        <v>223</v>
      </c>
      <c r="D1900" s="49">
        <v>2.0414299797266722E-3</v>
      </c>
      <c r="E1900" s="49">
        <v>8.722200058400631E-3</v>
      </c>
      <c r="F1900" s="49">
        <v>3.1784660816192627</v>
      </c>
      <c r="G1900" s="49">
        <v>96.821533203125</v>
      </c>
    </row>
    <row r="1901" spans="1:7">
      <c r="A1901" t="str">
        <f t="shared" si="30"/>
        <v>L3.0224</v>
      </c>
      <c r="B1901" s="49" t="s">
        <v>496</v>
      </c>
      <c r="C1901" s="49">
        <v>224</v>
      </c>
      <c r="D1901" s="49">
        <v>1.6505200183019042E-3</v>
      </c>
      <c r="E1901" s="49">
        <v>6.6807698458433151E-3</v>
      </c>
      <c r="F1901" s="49">
        <v>2.9969210624694824</v>
      </c>
      <c r="G1901" s="49">
        <v>97.003082275390625</v>
      </c>
    </row>
    <row r="1902" spans="1:7">
      <c r="A1902" t="str">
        <f t="shared" si="30"/>
        <v>L3.0225</v>
      </c>
      <c r="B1902" s="49" t="s">
        <v>496</v>
      </c>
      <c r="C1902" s="49">
        <v>225</v>
      </c>
      <c r="D1902" s="49">
        <v>1.315410016104579E-3</v>
      </c>
      <c r="E1902" s="49">
        <v>5.0302501767873764E-3</v>
      </c>
      <c r="F1902" s="49">
        <v>2.8162059783935547</v>
      </c>
      <c r="G1902" s="49">
        <v>97.183792114257813</v>
      </c>
    </row>
    <row r="1903" spans="1:7">
      <c r="A1903" t="str">
        <f t="shared" si="30"/>
        <v>L3.0226</v>
      </c>
      <c r="B1903" s="49" t="s">
        <v>496</v>
      </c>
      <c r="C1903" s="49">
        <v>226</v>
      </c>
      <c r="D1903" s="49">
        <v>1.0313700186088681E-3</v>
      </c>
      <c r="E1903" s="49">
        <v>3.7148399278521538E-3</v>
      </c>
      <c r="F1903" s="49">
        <v>2.6363680362701416</v>
      </c>
      <c r="G1903" s="49">
        <v>97.363632202148438</v>
      </c>
    </row>
    <row r="1904" spans="1:7">
      <c r="A1904" t="str">
        <f t="shared" si="30"/>
        <v>L3.0227</v>
      </c>
      <c r="B1904" s="49" t="s">
        <v>496</v>
      </c>
      <c r="C1904" s="49">
        <v>227</v>
      </c>
      <c r="D1904" s="49">
        <v>7.936899783089757E-4</v>
      </c>
      <c r="E1904" s="49">
        <v>2.6834700256586075E-3</v>
      </c>
      <c r="F1904" s="49">
        <v>2.4574670791625977</v>
      </c>
      <c r="G1904" s="49">
        <v>97.542533874511719</v>
      </c>
    </row>
    <row r="1905" spans="1:7">
      <c r="A1905" t="str">
        <f t="shared" si="30"/>
        <v>L3.0228</v>
      </c>
      <c r="B1905" s="49" t="s">
        <v>496</v>
      </c>
      <c r="C1905" s="49">
        <v>228</v>
      </c>
      <c r="D1905" s="49">
        <v>5.9771997621282935E-4</v>
      </c>
      <c r="E1905" s="49">
        <v>1.8897800473496318E-3</v>
      </c>
      <c r="F1905" s="49">
        <v>2.2795810699462891</v>
      </c>
      <c r="G1905" s="49">
        <v>97.720420837402344</v>
      </c>
    </row>
    <row r="1906" spans="1:7">
      <c r="A1906" t="str">
        <f t="shared" si="30"/>
        <v>L3.0229</v>
      </c>
      <c r="B1906" s="49" t="s">
        <v>496</v>
      </c>
      <c r="C1906" s="49">
        <v>229</v>
      </c>
      <c r="D1906" s="49">
        <v>4.3889199150726199E-4</v>
      </c>
      <c r="E1906" s="49">
        <v>1.2920600129291415E-3</v>
      </c>
      <c r="F1906" s="49">
        <v>2.1028358936309814</v>
      </c>
      <c r="G1906" s="49">
        <v>97.897163391113281</v>
      </c>
    </row>
    <row r="1907" spans="1:7">
      <c r="A1907" t="str">
        <f t="shared" si="30"/>
        <v>L3.0230</v>
      </c>
      <c r="B1907" s="49" t="s">
        <v>496</v>
      </c>
      <c r="C1907" s="49">
        <v>230</v>
      </c>
      <c r="D1907" s="49">
        <v>3.1275101355277002E-4</v>
      </c>
      <c r="E1907" s="49">
        <v>8.5316802142187953E-4</v>
      </c>
      <c r="F1907" s="49">
        <v>1.9273699522018433</v>
      </c>
      <c r="G1907" s="49">
        <v>98.0726318359375</v>
      </c>
    </row>
    <row r="1908" spans="1:7">
      <c r="A1908" t="str">
        <f t="shared" si="30"/>
        <v>L3.0231</v>
      </c>
      <c r="B1908" s="49" t="s">
        <v>496</v>
      </c>
      <c r="C1908" s="49">
        <v>231</v>
      </c>
      <c r="D1908" s="49">
        <v>2.1496400586329401E-4</v>
      </c>
      <c r="E1908" s="49">
        <v>5.4041697876527905E-4</v>
      </c>
      <c r="F1908" s="49">
        <v>1.7534220218658447</v>
      </c>
      <c r="G1908" s="49">
        <v>98.246574401855469</v>
      </c>
    </row>
    <row r="1909" spans="1:7">
      <c r="A1909" t="str">
        <f t="shared" si="30"/>
        <v>L3.0232</v>
      </c>
      <c r="B1909" s="49" t="s">
        <v>496</v>
      </c>
      <c r="C1909" s="49">
        <v>232</v>
      </c>
      <c r="D1909" s="49">
        <v>1.4134199591353536E-4</v>
      </c>
      <c r="E1909" s="49">
        <v>3.2545300200581551E-4</v>
      </c>
      <c r="F1909" s="49">
        <v>1.5813159942626953</v>
      </c>
      <c r="G1909" s="49">
        <v>98.418685913085938</v>
      </c>
    </row>
    <row r="1910" spans="1:7">
      <c r="A1910" t="str">
        <f t="shared" si="30"/>
        <v>L3.0233</v>
      </c>
      <c r="B1910" s="49" t="s">
        <v>496</v>
      </c>
      <c r="C1910" s="49">
        <v>233</v>
      </c>
      <c r="D1910" s="49">
        <v>8.7928303400985897E-5</v>
      </c>
      <c r="E1910" s="49">
        <v>1.8411100609228015E-4</v>
      </c>
      <c r="F1910" s="49">
        <v>1.4114420413970947</v>
      </c>
      <c r="G1910" s="49">
        <v>98.588554382324219</v>
      </c>
    </row>
    <row r="1911" spans="1:7">
      <c r="A1911" t="str">
        <f t="shared" si="30"/>
        <v>L3.0234</v>
      </c>
      <c r="B1911" s="49" t="s">
        <v>496</v>
      </c>
      <c r="C1911" s="49">
        <v>234</v>
      </c>
      <c r="D1911" s="49">
        <v>5.0913600716739893E-5</v>
      </c>
      <c r="E1911" s="49">
        <v>9.6182702691294253E-5</v>
      </c>
      <c r="F1911" s="49">
        <v>1.2446630001068115</v>
      </c>
      <c r="G1911" s="49">
        <v>98.755340576171875</v>
      </c>
    </row>
    <row r="1912" spans="1:7">
      <c r="A1912" t="str">
        <f t="shared" si="30"/>
        <v>L3.0235</v>
      </c>
      <c r="B1912" s="49" t="s">
        <v>496</v>
      </c>
      <c r="C1912" s="49">
        <v>235</v>
      </c>
      <c r="D1912" s="49">
        <v>2.678929922694806E-5</v>
      </c>
      <c r="E1912" s="49">
        <v>4.5269098336575553E-5</v>
      </c>
      <c r="F1912" s="49">
        <v>1.0821729898452759</v>
      </c>
      <c r="G1912" s="49">
        <v>98.917823791503906</v>
      </c>
    </row>
    <row r="1913" spans="1:7">
      <c r="A1913" t="str">
        <f t="shared" si="30"/>
        <v>L3.0236</v>
      </c>
      <c r="B1913" s="49" t="s">
        <v>496</v>
      </c>
      <c r="C1913" s="49">
        <v>236</v>
      </c>
      <c r="D1913" s="49">
        <v>1.2330099707469344E-5</v>
      </c>
      <c r="E1913" s="49">
        <v>1.8479799109627493E-5</v>
      </c>
      <c r="F1913" s="49">
        <v>0.92611902952194214</v>
      </c>
      <c r="G1913" s="49">
        <v>99.073883056640625</v>
      </c>
    </row>
    <row r="1914" spans="1:7">
      <c r="A1914" t="str">
        <f t="shared" si="30"/>
        <v>L3.0237</v>
      </c>
      <c r="B1914" s="49" t="s">
        <v>496</v>
      </c>
      <c r="C1914" s="49">
        <v>237</v>
      </c>
      <c r="D1914" s="49">
        <v>4.6538998503820039E-6</v>
      </c>
      <c r="E1914" s="49">
        <v>6.1496998569054995E-6</v>
      </c>
      <c r="F1914" s="49">
        <v>0.78049200773239136</v>
      </c>
      <c r="G1914" s="49">
        <v>99.219505310058594</v>
      </c>
    </row>
    <row r="1915" spans="1:7">
      <c r="A1915" t="str">
        <f t="shared" si="30"/>
        <v>L3.0238</v>
      </c>
      <c r="B1915" s="49" t="s">
        <v>496</v>
      </c>
      <c r="C1915" s="49">
        <v>238</v>
      </c>
      <c r="D1915" s="49">
        <v>1.2794999975085375E-6</v>
      </c>
      <c r="E1915" s="49">
        <v>1.4958000065234955E-6</v>
      </c>
      <c r="F1915" s="49">
        <v>0.65317702293395996</v>
      </c>
      <c r="G1915" s="49">
        <v>99.346824645996094</v>
      </c>
    </row>
    <row r="1916" spans="1:7">
      <c r="A1916" t="str">
        <f t="shared" si="30"/>
        <v>L3.0239</v>
      </c>
      <c r="B1916" s="49" t="s">
        <v>496</v>
      </c>
      <c r="C1916" s="49">
        <v>239</v>
      </c>
      <c r="D1916" s="49">
        <v>2.0349999374502659E-7</v>
      </c>
      <c r="E1916" s="49">
        <v>2.1629999480410333E-7</v>
      </c>
      <c r="F1916" s="49">
        <v>0.55936402082443237</v>
      </c>
      <c r="G1916" s="49">
        <v>99.440635681152344</v>
      </c>
    </row>
    <row r="1917" spans="1:7">
      <c r="A1917" t="str">
        <f t="shared" si="30"/>
        <v>L3.0240</v>
      </c>
      <c r="B1917" s="49" t="s">
        <v>496</v>
      </c>
      <c r="C1917" s="49">
        <v>240</v>
      </c>
      <c r="D1917" s="49">
        <v>1.2800000170898329E-8</v>
      </c>
      <c r="E1917" s="49">
        <v>1.2800000170898329E-8</v>
      </c>
      <c r="F1917" s="49">
        <v>0.5</v>
      </c>
      <c r="G1917" s="49">
        <v>99.5</v>
      </c>
    </row>
    <row r="1918" spans="1:7">
      <c r="A1918" t="str">
        <f t="shared" si="30"/>
        <v>L3.0241</v>
      </c>
      <c r="B1918" s="49" t="s">
        <v>496</v>
      </c>
      <c r="C1918" s="49">
        <v>241</v>
      </c>
      <c r="D1918" s="49">
        <v>0</v>
      </c>
      <c r="E1918" s="49">
        <v>0</v>
      </c>
      <c r="F1918" s="49">
        <v>0</v>
      </c>
      <c r="G1918" s="49">
        <v>100</v>
      </c>
    </row>
    <row r="1919" spans="1:7">
      <c r="A1919" t="str">
        <f t="shared" si="30"/>
        <v>L4.0000</v>
      </c>
      <c r="B1919" s="49" t="s">
        <v>497</v>
      </c>
      <c r="C1919" s="49">
        <v>0</v>
      </c>
      <c r="D1919" s="49">
        <v>0</v>
      </c>
      <c r="E1919" s="49">
        <v>100</v>
      </c>
      <c r="F1919" s="49">
        <v>100</v>
      </c>
      <c r="G1919" s="49">
        <v>0</v>
      </c>
    </row>
    <row r="1920" spans="1:7">
      <c r="A1920" t="str">
        <f t="shared" si="30"/>
        <v>L4.0001</v>
      </c>
      <c r="B1920" s="49" t="s">
        <v>497</v>
      </c>
      <c r="C1920" s="49">
        <v>1</v>
      </c>
      <c r="D1920" s="49">
        <v>0</v>
      </c>
      <c r="E1920" s="49">
        <v>100</v>
      </c>
      <c r="F1920" s="49">
        <v>99</v>
      </c>
      <c r="G1920" s="49">
        <v>1</v>
      </c>
    </row>
    <row r="1921" spans="1:7">
      <c r="A1921" t="str">
        <f t="shared" si="30"/>
        <v>L4.0002</v>
      </c>
      <c r="B1921" s="49" t="s">
        <v>497</v>
      </c>
      <c r="C1921" s="49">
        <v>2</v>
      </c>
      <c r="D1921" s="49">
        <v>0</v>
      </c>
      <c r="E1921" s="49">
        <v>100</v>
      </c>
      <c r="F1921" s="49">
        <v>98</v>
      </c>
      <c r="G1921" s="49">
        <v>2</v>
      </c>
    </row>
    <row r="1922" spans="1:7">
      <c r="A1922" t="str">
        <f t="shared" si="30"/>
        <v>L4.0003</v>
      </c>
      <c r="B1922" s="49" t="s">
        <v>497</v>
      </c>
      <c r="C1922" s="49">
        <v>3</v>
      </c>
      <c r="D1922" s="49">
        <v>0</v>
      </c>
      <c r="E1922" s="49">
        <v>100</v>
      </c>
      <c r="F1922" s="49">
        <v>97</v>
      </c>
      <c r="G1922" s="49">
        <v>3</v>
      </c>
    </row>
    <row r="1923" spans="1:7">
      <c r="A1923" t="str">
        <f t="shared" ref="A1923:A1986" si="31">CONCATENATE(B1923,IF(C1923&lt;10,CONCATENATE("00",C1923),IF(C1923&lt;100,CONCATENATE("0",C1923),C1923)))</f>
        <v>L4.0004</v>
      </c>
      <c r="B1923" s="49" t="s">
        <v>497</v>
      </c>
      <c r="C1923" s="49">
        <v>4</v>
      </c>
      <c r="D1923" s="49">
        <v>0</v>
      </c>
      <c r="E1923" s="49">
        <v>100</v>
      </c>
      <c r="F1923" s="49">
        <v>96</v>
      </c>
      <c r="G1923" s="49">
        <v>4</v>
      </c>
    </row>
    <row r="1924" spans="1:7">
      <c r="A1924" t="str">
        <f t="shared" si="31"/>
        <v>L4.0005</v>
      </c>
      <c r="B1924" s="49" t="s">
        <v>497</v>
      </c>
      <c r="C1924" s="49">
        <v>5</v>
      </c>
      <c r="D1924" s="49">
        <v>0</v>
      </c>
      <c r="E1924" s="49">
        <v>100</v>
      </c>
      <c r="F1924" s="49">
        <v>95</v>
      </c>
      <c r="G1924" s="49">
        <v>5</v>
      </c>
    </row>
    <row r="1925" spans="1:7">
      <c r="A1925" t="str">
        <f t="shared" si="31"/>
        <v>L4.0006</v>
      </c>
      <c r="B1925" s="49" t="s">
        <v>497</v>
      </c>
      <c r="C1925" s="49">
        <v>6</v>
      </c>
      <c r="D1925" s="49">
        <v>0</v>
      </c>
      <c r="E1925" s="49">
        <v>100</v>
      </c>
      <c r="F1925" s="49">
        <v>94</v>
      </c>
      <c r="G1925" s="49">
        <v>6</v>
      </c>
    </row>
    <row r="1926" spans="1:7">
      <c r="A1926" t="str">
        <f t="shared" si="31"/>
        <v>L4.0007</v>
      </c>
      <c r="B1926" s="49" t="s">
        <v>497</v>
      </c>
      <c r="C1926" s="49">
        <v>7</v>
      </c>
      <c r="D1926" s="49">
        <v>0</v>
      </c>
      <c r="E1926" s="49">
        <v>100</v>
      </c>
      <c r="F1926" s="49">
        <v>93</v>
      </c>
      <c r="G1926" s="49">
        <v>7</v>
      </c>
    </row>
    <row r="1927" spans="1:7">
      <c r="A1927" t="str">
        <f t="shared" si="31"/>
        <v>L4.0008</v>
      </c>
      <c r="B1927" s="49" t="s">
        <v>497</v>
      </c>
      <c r="C1927" s="49">
        <v>8</v>
      </c>
      <c r="D1927" s="49">
        <v>0</v>
      </c>
      <c r="E1927" s="49">
        <v>100</v>
      </c>
      <c r="F1927" s="49">
        <v>92</v>
      </c>
      <c r="G1927" s="49">
        <v>8</v>
      </c>
    </row>
    <row r="1928" spans="1:7">
      <c r="A1928" t="str">
        <f t="shared" si="31"/>
        <v>L4.0009</v>
      </c>
      <c r="B1928" s="49" t="s">
        <v>497</v>
      </c>
      <c r="C1928" s="49">
        <v>9</v>
      </c>
      <c r="D1928" s="49">
        <v>0</v>
      </c>
      <c r="E1928" s="49">
        <v>100</v>
      </c>
      <c r="F1928" s="49">
        <v>91</v>
      </c>
      <c r="G1928" s="49">
        <v>9</v>
      </c>
    </row>
    <row r="1929" spans="1:7">
      <c r="A1929" t="str">
        <f t="shared" si="31"/>
        <v>L4.0010</v>
      </c>
      <c r="B1929" s="49" t="s">
        <v>497</v>
      </c>
      <c r="C1929" s="49">
        <v>10</v>
      </c>
      <c r="D1929" s="49">
        <v>0</v>
      </c>
      <c r="E1929" s="49">
        <v>100</v>
      </c>
      <c r="F1929" s="49">
        <v>90</v>
      </c>
      <c r="G1929" s="49">
        <v>10</v>
      </c>
    </row>
    <row r="1930" spans="1:7">
      <c r="A1930" t="str">
        <f t="shared" si="31"/>
        <v>L4.0011</v>
      </c>
      <c r="B1930" s="49" t="s">
        <v>497</v>
      </c>
      <c r="C1930" s="49">
        <v>11</v>
      </c>
      <c r="D1930" s="49">
        <v>0</v>
      </c>
      <c r="E1930" s="49">
        <v>100</v>
      </c>
      <c r="F1930" s="49">
        <v>89</v>
      </c>
      <c r="G1930" s="49">
        <v>11</v>
      </c>
    </row>
    <row r="1931" spans="1:7">
      <c r="A1931" t="str">
        <f t="shared" si="31"/>
        <v>L4.0012</v>
      </c>
      <c r="B1931" s="49" t="s">
        <v>497</v>
      </c>
      <c r="C1931" s="49">
        <v>12</v>
      </c>
      <c r="D1931" s="49">
        <v>0</v>
      </c>
      <c r="E1931" s="49">
        <v>100</v>
      </c>
      <c r="F1931" s="49">
        <v>88</v>
      </c>
      <c r="G1931" s="49">
        <v>12</v>
      </c>
    </row>
    <row r="1932" spans="1:7">
      <c r="A1932" t="str">
        <f t="shared" si="31"/>
        <v>L4.0013</v>
      </c>
      <c r="B1932" s="49" t="s">
        <v>497</v>
      </c>
      <c r="C1932" s="49">
        <v>13</v>
      </c>
      <c r="D1932" s="49">
        <v>0</v>
      </c>
      <c r="E1932" s="49">
        <v>100</v>
      </c>
      <c r="F1932" s="49">
        <v>87</v>
      </c>
      <c r="G1932" s="49">
        <v>13</v>
      </c>
    </row>
    <row r="1933" spans="1:7">
      <c r="A1933" t="str">
        <f t="shared" si="31"/>
        <v>L4.0014</v>
      </c>
      <c r="B1933" s="49" t="s">
        <v>497</v>
      </c>
      <c r="C1933" s="49">
        <v>14</v>
      </c>
      <c r="D1933" s="49">
        <v>0</v>
      </c>
      <c r="E1933" s="49">
        <v>100</v>
      </c>
      <c r="F1933" s="49">
        <v>86</v>
      </c>
      <c r="G1933" s="49">
        <v>14</v>
      </c>
    </row>
    <row r="1934" spans="1:7">
      <c r="A1934" t="str">
        <f t="shared" si="31"/>
        <v>L4.0015</v>
      </c>
      <c r="B1934" s="49" t="s">
        <v>497</v>
      </c>
      <c r="C1934" s="49">
        <v>15</v>
      </c>
      <c r="D1934" s="49">
        <v>0</v>
      </c>
      <c r="E1934" s="49">
        <v>100</v>
      </c>
      <c r="F1934" s="49">
        <v>85</v>
      </c>
      <c r="G1934" s="49">
        <v>15</v>
      </c>
    </row>
    <row r="1935" spans="1:7">
      <c r="A1935" t="str">
        <f t="shared" si="31"/>
        <v>L4.0016</v>
      </c>
      <c r="B1935" s="49" t="s">
        <v>497</v>
      </c>
      <c r="C1935" s="49">
        <v>16</v>
      </c>
      <c r="D1935" s="49">
        <v>0</v>
      </c>
      <c r="E1935" s="49">
        <v>100</v>
      </c>
      <c r="F1935" s="49">
        <v>84</v>
      </c>
      <c r="G1935" s="49">
        <v>16</v>
      </c>
    </row>
    <row r="1936" spans="1:7">
      <c r="A1936" t="str">
        <f t="shared" si="31"/>
        <v>L4.0017</v>
      </c>
      <c r="B1936" s="49" t="s">
        <v>497</v>
      </c>
      <c r="C1936" s="49">
        <v>17</v>
      </c>
      <c r="D1936" s="49">
        <v>0</v>
      </c>
      <c r="E1936" s="49">
        <v>100</v>
      </c>
      <c r="F1936" s="49">
        <v>83</v>
      </c>
      <c r="G1936" s="49">
        <v>17</v>
      </c>
    </row>
    <row r="1937" spans="1:7">
      <c r="A1937" t="str">
        <f t="shared" si="31"/>
        <v>L4.0018</v>
      </c>
      <c r="B1937" s="49" t="s">
        <v>497</v>
      </c>
      <c r="C1937" s="49">
        <v>18</v>
      </c>
      <c r="D1937" s="49">
        <v>0</v>
      </c>
      <c r="E1937" s="49">
        <v>100</v>
      </c>
      <c r="F1937" s="49">
        <v>82</v>
      </c>
      <c r="G1937" s="49">
        <v>18</v>
      </c>
    </row>
    <row r="1938" spans="1:7">
      <c r="A1938" t="str">
        <f t="shared" si="31"/>
        <v>L4.0019</v>
      </c>
      <c r="B1938" s="49" t="s">
        <v>497</v>
      </c>
      <c r="C1938" s="49">
        <v>19</v>
      </c>
      <c r="D1938" s="49">
        <v>0</v>
      </c>
      <c r="E1938" s="49">
        <v>100</v>
      </c>
      <c r="F1938" s="49">
        <v>81</v>
      </c>
      <c r="G1938" s="49">
        <v>19</v>
      </c>
    </row>
    <row r="1939" spans="1:7">
      <c r="A1939" t="str">
        <f t="shared" si="31"/>
        <v>L4.0020</v>
      </c>
      <c r="B1939" s="49" t="s">
        <v>497</v>
      </c>
      <c r="C1939" s="49">
        <v>20</v>
      </c>
      <c r="D1939" s="49">
        <v>0</v>
      </c>
      <c r="E1939" s="49">
        <v>100</v>
      </c>
      <c r="F1939" s="49">
        <v>80</v>
      </c>
      <c r="G1939" s="49">
        <v>20</v>
      </c>
    </row>
    <row r="1940" spans="1:7">
      <c r="A1940" t="str">
        <f t="shared" si="31"/>
        <v>L4.0021</v>
      </c>
      <c r="B1940" s="49" t="s">
        <v>497</v>
      </c>
      <c r="C1940" s="49">
        <v>21</v>
      </c>
      <c r="D1940" s="49">
        <v>0</v>
      </c>
      <c r="E1940" s="49">
        <v>100</v>
      </c>
      <c r="F1940" s="49">
        <v>79</v>
      </c>
      <c r="G1940" s="49">
        <v>21</v>
      </c>
    </row>
    <row r="1941" spans="1:7">
      <c r="A1941" t="str">
        <f t="shared" si="31"/>
        <v>L4.0022</v>
      </c>
      <c r="B1941" s="49" t="s">
        <v>497</v>
      </c>
      <c r="C1941" s="49">
        <v>22</v>
      </c>
      <c r="D1941" s="49">
        <v>0</v>
      </c>
      <c r="E1941" s="49">
        <v>100</v>
      </c>
      <c r="F1941" s="49">
        <v>78</v>
      </c>
      <c r="G1941" s="49">
        <v>22</v>
      </c>
    </row>
    <row r="1942" spans="1:7">
      <c r="A1942" t="str">
        <f t="shared" si="31"/>
        <v>L4.0023</v>
      </c>
      <c r="B1942" s="49" t="s">
        <v>497</v>
      </c>
      <c r="C1942" s="49">
        <v>23</v>
      </c>
      <c r="D1942" s="49">
        <v>7.6000001172360498E-6</v>
      </c>
      <c r="E1942" s="49">
        <v>100</v>
      </c>
      <c r="F1942" s="49">
        <v>77</v>
      </c>
      <c r="G1942" s="49">
        <v>23</v>
      </c>
    </row>
    <row r="1943" spans="1:7">
      <c r="A1943" t="str">
        <f t="shared" si="31"/>
        <v>L4.0024</v>
      </c>
      <c r="B1943" s="49" t="s">
        <v>497</v>
      </c>
      <c r="C1943" s="49">
        <v>24</v>
      </c>
      <c r="D1943" s="49">
        <v>4.7699999413453043E-5</v>
      </c>
      <c r="E1943" s="49">
        <v>99.999992370605469</v>
      </c>
      <c r="F1943" s="49">
        <v>76.000007629394531</v>
      </c>
      <c r="G1943" s="49">
        <v>23.999994277954102</v>
      </c>
    </row>
    <row r="1944" spans="1:7">
      <c r="A1944" t="str">
        <f t="shared" si="31"/>
        <v>L4.0025</v>
      </c>
      <c r="B1944" s="49" t="s">
        <v>497</v>
      </c>
      <c r="C1944" s="49">
        <v>25</v>
      </c>
      <c r="D1944" s="49">
        <v>1.5740000526420772E-4</v>
      </c>
      <c r="E1944" s="49">
        <v>99.999946594238281</v>
      </c>
      <c r="F1944" s="49">
        <v>75.000045776367188</v>
      </c>
      <c r="G1944" s="49">
        <v>24.999958038330078</v>
      </c>
    </row>
    <row r="1945" spans="1:7">
      <c r="A1945" t="str">
        <f t="shared" si="31"/>
        <v>L4.0026</v>
      </c>
      <c r="B1945" s="49" t="s">
        <v>497</v>
      </c>
      <c r="C1945" s="49">
        <v>26</v>
      </c>
      <c r="D1945" s="49">
        <v>3.8620000123046339E-4</v>
      </c>
      <c r="E1945" s="49">
        <v>99.999786376953125</v>
      </c>
      <c r="F1945" s="49">
        <v>74.000160217285156</v>
      </c>
      <c r="G1945" s="49">
        <v>25.999839782714844</v>
      </c>
    </row>
    <row r="1946" spans="1:7">
      <c r="A1946" t="str">
        <f t="shared" si="31"/>
        <v>L4.0027</v>
      </c>
      <c r="B1946" s="49" t="s">
        <v>497</v>
      </c>
      <c r="C1946" s="49">
        <v>27</v>
      </c>
      <c r="D1946" s="49">
        <v>7.8300002496689558E-4</v>
      </c>
      <c r="E1946" s="49">
        <v>99.999404907226563</v>
      </c>
      <c r="F1946" s="49">
        <v>73.000442504882813</v>
      </c>
      <c r="G1946" s="49">
        <v>26.999555587768555</v>
      </c>
    </row>
    <row r="1947" spans="1:7">
      <c r="A1947" t="str">
        <f t="shared" si="31"/>
        <v>L4.0028</v>
      </c>
      <c r="B1947" s="49" t="s">
        <v>497</v>
      </c>
      <c r="C1947" s="49">
        <v>28</v>
      </c>
      <c r="D1947" s="49">
        <v>1.4037999790161848E-3</v>
      </c>
      <c r="E1947" s="49">
        <v>99.998619079589844</v>
      </c>
      <c r="F1947" s="49">
        <v>72.001014709472656</v>
      </c>
      <c r="G1947" s="49">
        <v>27.998989105224609</v>
      </c>
    </row>
    <row r="1948" spans="1:7">
      <c r="A1948" t="str">
        <f t="shared" si="31"/>
        <v>L4.0029</v>
      </c>
      <c r="B1948" s="49" t="s">
        <v>497</v>
      </c>
      <c r="C1948" s="49">
        <v>29</v>
      </c>
      <c r="D1948" s="49">
        <v>2.3078999947756529E-3</v>
      </c>
      <c r="E1948" s="49">
        <v>99.997215270996094</v>
      </c>
      <c r="F1948" s="49">
        <v>71.00201416015625</v>
      </c>
      <c r="G1948" s="49">
        <v>28.99798583984375</v>
      </c>
    </row>
    <row r="1949" spans="1:7">
      <c r="A1949" t="str">
        <f t="shared" si="31"/>
        <v>L4.0030</v>
      </c>
      <c r="B1949" s="49" t="s">
        <v>497</v>
      </c>
      <c r="C1949" s="49">
        <v>30</v>
      </c>
      <c r="D1949" s="49">
        <v>3.5514999181032181E-3</v>
      </c>
      <c r="E1949" s="49">
        <v>99.994903564453125</v>
      </c>
      <c r="F1949" s="49">
        <v>70.003639221191406</v>
      </c>
      <c r="G1949" s="49">
        <v>29.996358871459961</v>
      </c>
    </row>
    <row r="1950" spans="1:7">
      <c r="A1950" t="str">
        <f t="shared" si="31"/>
        <v>L4.0031</v>
      </c>
      <c r="B1950" s="49" t="s">
        <v>497</v>
      </c>
      <c r="C1950" s="49">
        <v>31</v>
      </c>
      <c r="D1950" s="49">
        <v>5.1937000826001167E-3</v>
      </c>
      <c r="E1950" s="49">
        <v>99.991355895996094</v>
      </c>
      <c r="F1950" s="49">
        <v>69.006111145019531</v>
      </c>
      <c r="G1950" s="49">
        <v>30.993888854980469</v>
      </c>
    </row>
    <row r="1951" spans="1:7">
      <c r="A1951" t="str">
        <f t="shared" si="31"/>
        <v>L4.0032</v>
      </c>
      <c r="B1951" s="49" t="s">
        <v>497</v>
      </c>
      <c r="C1951" s="49">
        <v>32</v>
      </c>
      <c r="D1951" s="49">
        <v>7.2908001020550728E-3</v>
      </c>
      <c r="E1951" s="49">
        <v>99.986160278320313</v>
      </c>
      <c r="F1951" s="49">
        <v>68.009666442871094</v>
      </c>
      <c r="G1951" s="49">
        <v>31.990331649780273</v>
      </c>
    </row>
    <row r="1952" spans="1:7">
      <c r="A1952" t="str">
        <f t="shared" si="31"/>
        <v>L4.0033</v>
      </c>
      <c r="B1952" s="49" t="s">
        <v>497</v>
      </c>
      <c r="C1952" s="49">
        <v>33</v>
      </c>
      <c r="D1952" s="49">
        <v>9.8991002887487411E-3</v>
      </c>
      <c r="E1952" s="49">
        <v>99.978874206542969</v>
      </c>
      <c r="F1952" s="49">
        <v>67.014595031738281</v>
      </c>
      <c r="G1952" s="49">
        <v>32.985408782958984</v>
      </c>
    </row>
    <row r="1953" spans="1:7">
      <c r="A1953" t="str">
        <f t="shared" si="31"/>
        <v>L4.0034</v>
      </c>
      <c r="B1953" s="49" t="s">
        <v>497</v>
      </c>
      <c r="C1953" s="49">
        <v>34</v>
      </c>
      <c r="D1953" s="49">
        <v>1.3071100227534771E-2</v>
      </c>
      <c r="E1953" s="49">
        <v>99.968971252441406</v>
      </c>
      <c r="F1953" s="49">
        <v>66.02117919921875</v>
      </c>
      <c r="G1953" s="49">
        <v>33.97882080078125</v>
      </c>
    </row>
    <row r="1954" spans="1:7">
      <c r="A1954" t="str">
        <f t="shared" si="31"/>
        <v>L4.0035</v>
      </c>
      <c r="B1954" s="49" t="s">
        <v>497</v>
      </c>
      <c r="C1954" s="49">
        <v>35</v>
      </c>
      <c r="D1954" s="49">
        <v>1.6855200752615929E-2</v>
      </c>
      <c r="E1954" s="49">
        <v>99.955902099609375</v>
      </c>
      <c r="F1954" s="49">
        <v>65.029747009277344</v>
      </c>
      <c r="G1954" s="49">
        <v>34.970252990722656</v>
      </c>
    </row>
    <row r="1955" spans="1:7">
      <c r="A1955" t="str">
        <f t="shared" si="31"/>
        <v>L4.0036</v>
      </c>
      <c r="B1955" s="49" t="s">
        <v>497</v>
      </c>
      <c r="C1955" s="49">
        <v>36</v>
      </c>
      <c r="D1955" s="49">
        <v>2.1298499777913094E-2</v>
      </c>
      <c r="E1955" s="49">
        <v>99.939048767089844</v>
      </c>
      <c r="F1955" s="49">
        <v>64.040626525878906</v>
      </c>
      <c r="G1955" s="49">
        <v>35.959369659423828</v>
      </c>
    </row>
    <row r="1956" spans="1:7">
      <c r="A1956" t="str">
        <f t="shared" si="31"/>
        <v>L4.0037</v>
      </c>
      <c r="B1956" s="49" t="s">
        <v>497</v>
      </c>
      <c r="C1956" s="49">
        <v>37</v>
      </c>
      <c r="D1956" s="49">
        <v>2.6442499831318855E-2</v>
      </c>
      <c r="E1956" s="49">
        <v>99.917747497558594</v>
      </c>
      <c r="F1956" s="49">
        <v>63.054172515869141</v>
      </c>
      <c r="G1956" s="49">
        <v>36.945827484130859</v>
      </c>
    </row>
    <row r="1957" spans="1:7">
      <c r="A1957" t="str">
        <f t="shared" si="31"/>
        <v>L4.0038</v>
      </c>
      <c r="B1957" s="49" t="s">
        <v>497</v>
      </c>
      <c r="C1957" s="49">
        <v>38</v>
      </c>
      <c r="D1957" s="49">
        <v>3.2328598201274872E-2</v>
      </c>
      <c r="E1957" s="49">
        <v>99.891304016113281</v>
      </c>
      <c r="F1957" s="49">
        <v>62.070732116699219</v>
      </c>
      <c r="G1957" s="49">
        <v>37.929267883300781</v>
      </c>
    </row>
    <row r="1958" spans="1:7">
      <c r="A1958" t="str">
        <f t="shared" si="31"/>
        <v>L4.0039</v>
      </c>
      <c r="B1958" s="49" t="s">
        <v>497</v>
      </c>
      <c r="C1958" s="49">
        <v>39</v>
      </c>
      <c r="D1958" s="49">
        <v>3.8989100605249405E-2</v>
      </c>
      <c r="E1958" s="49">
        <v>99.858978271484375</v>
      </c>
      <c r="F1958" s="49">
        <v>61.090663909912109</v>
      </c>
      <c r="G1958" s="49">
        <v>38.909336090087891</v>
      </c>
    </row>
    <row r="1959" spans="1:7">
      <c r="A1959" t="str">
        <f t="shared" si="31"/>
        <v>L4.0040</v>
      </c>
      <c r="B1959" s="49" t="s">
        <v>497</v>
      </c>
      <c r="C1959" s="49">
        <v>40</v>
      </c>
      <c r="D1959" s="49">
        <v>4.6454399824142456E-2</v>
      </c>
      <c r="E1959" s="49">
        <v>99.819984436035156</v>
      </c>
      <c r="F1959" s="49">
        <v>60.114334106445313</v>
      </c>
      <c r="G1959" s="49">
        <v>39.885665893554688</v>
      </c>
    </row>
    <row r="1960" spans="1:7">
      <c r="A1960" t="str">
        <f t="shared" si="31"/>
        <v>L4.0041</v>
      </c>
      <c r="B1960" s="49" t="s">
        <v>497</v>
      </c>
      <c r="C1960" s="49">
        <v>41</v>
      </c>
      <c r="D1960" s="49">
        <v>5.4748501628637314E-2</v>
      </c>
      <c r="E1960" s="49">
        <v>99.773529052734375</v>
      </c>
      <c r="F1960" s="49">
        <v>59.14208984375</v>
      </c>
      <c r="G1960" s="49">
        <v>40.85791015625</v>
      </c>
    </row>
    <row r="1961" spans="1:7">
      <c r="A1961" t="str">
        <f t="shared" si="31"/>
        <v>L4.0042</v>
      </c>
      <c r="B1961" s="49" t="s">
        <v>497</v>
      </c>
      <c r="C1961" s="49">
        <v>42</v>
      </c>
      <c r="D1961" s="49">
        <v>6.3893303275108337E-2</v>
      </c>
      <c r="E1961" s="49">
        <v>99.718780517578125</v>
      </c>
      <c r="F1961" s="49">
        <v>58.174285888671875</v>
      </c>
      <c r="G1961" s="49">
        <v>41.825714111328125</v>
      </c>
    </row>
    <row r="1962" spans="1:7">
      <c r="A1962" t="str">
        <f t="shared" si="31"/>
        <v>L4.0043</v>
      </c>
      <c r="B1962" s="49" t="s">
        <v>497</v>
      </c>
      <c r="C1962" s="49">
        <v>43</v>
      </c>
      <c r="D1962" s="49">
        <v>7.3904097080230713E-2</v>
      </c>
      <c r="E1962" s="49">
        <v>99.654891967773438</v>
      </c>
      <c r="F1962" s="49">
        <v>57.211261749267578</v>
      </c>
      <c r="G1962" s="49">
        <v>42.788738250732422</v>
      </c>
    </row>
    <row r="1963" spans="1:7">
      <c r="A1963" t="str">
        <f t="shared" si="31"/>
        <v>L4.0044</v>
      </c>
      <c r="B1963" s="49" t="s">
        <v>497</v>
      </c>
      <c r="C1963" s="49">
        <v>44</v>
      </c>
      <c r="D1963" s="49">
        <v>8.4790199995040894E-2</v>
      </c>
      <c r="E1963" s="49">
        <v>99.580986022949219</v>
      </c>
      <c r="F1963" s="49">
        <v>56.253349304199219</v>
      </c>
      <c r="G1963" s="49">
        <v>43.746650695800781</v>
      </c>
    </row>
    <row r="1964" spans="1:7">
      <c r="A1964" t="str">
        <f t="shared" si="31"/>
        <v>L4.0045</v>
      </c>
      <c r="B1964" s="49" t="s">
        <v>497</v>
      </c>
      <c r="C1964" s="49">
        <v>45</v>
      </c>
      <c r="D1964" s="49">
        <v>9.6559502184391022E-2</v>
      </c>
      <c r="E1964" s="49">
        <v>99.496192932128906</v>
      </c>
      <c r="F1964" s="49">
        <v>55.300861358642578</v>
      </c>
      <c r="G1964" s="49">
        <v>44.699138641357422</v>
      </c>
    </row>
    <row r="1965" spans="1:7">
      <c r="A1965" t="str">
        <f t="shared" si="31"/>
        <v>L4.0046</v>
      </c>
      <c r="B1965" s="49" t="s">
        <v>497</v>
      </c>
      <c r="C1965" s="49">
        <v>46</v>
      </c>
      <c r="D1965" s="49">
        <v>0.10921390354633331</v>
      </c>
      <c r="E1965" s="49">
        <v>99.399635314941406</v>
      </c>
      <c r="F1965" s="49">
        <v>54.354099273681641</v>
      </c>
      <c r="G1965" s="49">
        <v>45.645900726318359</v>
      </c>
    </row>
    <row r="1966" spans="1:7">
      <c r="A1966" t="str">
        <f t="shared" si="31"/>
        <v>L4.0047</v>
      </c>
      <c r="B1966" s="49" t="s">
        <v>497</v>
      </c>
      <c r="C1966" s="49">
        <v>47</v>
      </c>
      <c r="D1966" s="49">
        <v>0.12274739891290665</v>
      </c>
      <c r="E1966" s="49">
        <v>99.290420532226563</v>
      </c>
      <c r="F1966" s="49">
        <v>53.413333892822266</v>
      </c>
      <c r="G1966" s="49">
        <v>46.586666107177734</v>
      </c>
    </row>
    <row r="1967" spans="1:7">
      <c r="A1967" t="str">
        <f t="shared" si="31"/>
        <v>L4.0048</v>
      </c>
      <c r="B1967" s="49" t="s">
        <v>497</v>
      </c>
      <c r="C1967" s="49">
        <v>48</v>
      </c>
      <c r="D1967" s="49">
        <v>0.13715359568595886</v>
      </c>
      <c r="E1967" s="49">
        <v>99.167671203613281</v>
      </c>
      <c r="F1967" s="49">
        <v>52.478828430175781</v>
      </c>
      <c r="G1967" s="49">
        <v>47.521171569824219</v>
      </c>
    </row>
    <row r="1968" spans="1:7">
      <c r="A1968" t="str">
        <f t="shared" si="31"/>
        <v>L4.0049</v>
      </c>
      <c r="B1968" s="49" t="s">
        <v>497</v>
      </c>
      <c r="C1968" s="49">
        <v>49</v>
      </c>
      <c r="D1968" s="49">
        <v>0.15242099761962891</v>
      </c>
      <c r="E1968" s="49">
        <v>99.030525207519531</v>
      </c>
      <c r="F1968" s="49">
        <v>51.550819396972656</v>
      </c>
      <c r="G1968" s="49">
        <v>48.449180603027344</v>
      </c>
    </row>
    <row r="1969" spans="1:7">
      <c r="A1969" t="str">
        <f t="shared" si="31"/>
        <v>L4.0050</v>
      </c>
      <c r="B1969" s="49" t="s">
        <v>497</v>
      </c>
      <c r="C1969" s="49">
        <v>50</v>
      </c>
      <c r="D1969" s="49">
        <v>0.16853329539299011</v>
      </c>
      <c r="E1969" s="49">
        <v>98.878097534179688</v>
      </c>
      <c r="F1969" s="49">
        <v>50.629512786865234</v>
      </c>
      <c r="G1969" s="49">
        <v>49.370487213134766</v>
      </c>
    </row>
    <row r="1970" spans="1:7">
      <c r="A1970" t="str">
        <f t="shared" si="31"/>
        <v>L4.0051</v>
      </c>
      <c r="B1970" s="49" t="s">
        <v>497</v>
      </c>
      <c r="C1970" s="49">
        <v>51</v>
      </c>
      <c r="D1970" s="49">
        <v>0.18546770513057709</v>
      </c>
      <c r="E1970" s="49">
        <v>98.709564208984375</v>
      </c>
      <c r="F1970" s="49">
        <v>49.715103149414063</v>
      </c>
      <c r="G1970" s="49">
        <v>50.284896850585938</v>
      </c>
    </row>
    <row r="1971" spans="1:7">
      <c r="A1971" t="str">
        <f t="shared" si="31"/>
        <v>L4.0052</v>
      </c>
      <c r="B1971" s="49" t="s">
        <v>497</v>
      </c>
      <c r="C1971" s="49">
        <v>52</v>
      </c>
      <c r="D1971" s="49">
        <v>0.20320799946784973</v>
      </c>
      <c r="E1971" s="49">
        <v>98.524101257324219</v>
      </c>
      <c r="F1971" s="49">
        <v>48.807750701904297</v>
      </c>
      <c r="G1971" s="49">
        <v>51.192249298095703</v>
      </c>
    </row>
    <row r="1972" spans="1:7">
      <c r="A1972" t="str">
        <f t="shared" si="31"/>
        <v>L4.0053</v>
      </c>
      <c r="B1972" s="49" t="s">
        <v>497</v>
      </c>
      <c r="C1972" s="49">
        <v>53</v>
      </c>
      <c r="D1972" s="49">
        <v>0.22172549366950989</v>
      </c>
      <c r="E1972" s="49">
        <v>98.320892333984375</v>
      </c>
      <c r="F1972" s="49">
        <v>47.907588958740234</v>
      </c>
      <c r="G1972" s="49">
        <v>52.092411041259766</v>
      </c>
    </row>
    <row r="1973" spans="1:7">
      <c r="A1973" t="str">
        <f t="shared" si="31"/>
        <v>L4.0054</v>
      </c>
      <c r="B1973" s="49" t="s">
        <v>497</v>
      </c>
      <c r="C1973" s="49">
        <v>54</v>
      </c>
      <c r="D1973" s="49">
        <v>0.24099349975585938</v>
      </c>
      <c r="E1973" s="49">
        <v>98.099166870117188</v>
      </c>
      <c r="F1973" s="49">
        <v>47.014739990234375</v>
      </c>
      <c r="G1973" s="49">
        <v>52.985260009765625</v>
      </c>
    </row>
    <row r="1974" spans="1:7">
      <c r="A1974" t="str">
        <f t="shared" si="31"/>
        <v>L4.0055</v>
      </c>
      <c r="B1974" s="49" t="s">
        <v>497</v>
      </c>
      <c r="C1974" s="49">
        <v>55</v>
      </c>
      <c r="D1974" s="49">
        <v>0.26099389791488647</v>
      </c>
      <c r="E1974" s="49">
        <v>97.858169555664063</v>
      </c>
      <c r="F1974" s="49">
        <v>46.129291534423828</v>
      </c>
      <c r="G1974" s="49">
        <v>53.870708465576172</v>
      </c>
    </row>
    <row r="1975" spans="1:7">
      <c r="A1975" t="str">
        <f t="shared" si="31"/>
        <v>L4.0056</v>
      </c>
      <c r="B1975" s="49" t="s">
        <v>497</v>
      </c>
      <c r="C1975" s="49">
        <v>56</v>
      </c>
      <c r="D1975" s="49">
        <v>0.28170108795166016</v>
      </c>
      <c r="E1975" s="49">
        <v>97.597175598144531</v>
      </c>
      <c r="F1975" s="49">
        <v>45.251316070556641</v>
      </c>
      <c r="G1975" s="49">
        <v>54.748683929443359</v>
      </c>
    </row>
    <row r="1976" spans="1:7">
      <c r="A1976" t="str">
        <f t="shared" si="31"/>
        <v>L4.0057</v>
      </c>
      <c r="B1976" s="49" t="s">
        <v>497</v>
      </c>
      <c r="C1976" s="49">
        <v>57</v>
      </c>
      <c r="D1976" s="49">
        <v>0.3031005859375</v>
      </c>
      <c r="E1976" s="49">
        <v>97.315475463867188</v>
      </c>
      <c r="F1976" s="49">
        <v>44.380855560302734</v>
      </c>
      <c r="G1976" s="49">
        <v>55.619144439697266</v>
      </c>
    </row>
    <row r="1977" spans="1:7">
      <c r="A1977" t="str">
        <f t="shared" si="31"/>
        <v>L4.0058</v>
      </c>
      <c r="B1977" s="49" t="s">
        <v>497</v>
      </c>
      <c r="C1977" s="49">
        <v>58</v>
      </c>
      <c r="D1977" s="49">
        <v>0.32518479228019714</v>
      </c>
      <c r="E1977" s="49">
        <v>97.012374877929688</v>
      </c>
      <c r="F1977" s="49">
        <v>43.517955780029297</v>
      </c>
      <c r="G1977" s="49">
        <v>56.482044219970703</v>
      </c>
    </row>
    <row r="1978" spans="1:7">
      <c r="A1978" t="str">
        <f t="shared" si="31"/>
        <v>L4.0059</v>
      </c>
      <c r="B1978" s="49" t="s">
        <v>497</v>
      </c>
      <c r="C1978" s="49">
        <v>59</v>
      </c>
      <c r="D1978" s="49">
        <v>0.34796148538589478</v>
      </c>
      <c r="E1978" s="49">
        <v>96.68719482421875</v>
      </c>
      <c r="F1978" s="49">
        <v>42.662635803222656</v>
      </c>
      <c r="G1978" s="49">
        <v>57.337364196777344</v>
      </c>
    </row>
    <row r="1979" spans="1:7">
      <c r="A1979" t="str">
        <f t="shared" si="31"/>
        <v>L4.0060</v>
      </c>
      <c r="B1979" s="49" t="s">
        <v>497</v>
      </c>
      <c r="C1979" s="49">
        <v>60</v>
      </c>
      <c r="D1979" s="49">
        <v>0.37144750356674194</v>
      </c>
      <c r="E1979" s="49">
        <v>96.3392333984375</v>
      </c>
      <c r="F1979" s="49">
        <v>41.814922332763672</v>
      </c>
      <c r="G1979" s="49">
        <v>58.185077667236328</v>
      </c>
    </row>
    <row r="1980" spans="1:7">
      <c r="A1980" t="str">
        <f t="shared" si="31"/>
        <v>L4.0061</v>
      </c>
      <c r="B1980" s="49" t="s">
        <v>497</v>
      </c>
      <c r="C1980" s="49">
        <v>61</v>
      </c>
      <c r="D1980" s="49">
        <v>0.39569279551506042</v>
      </c>
      <c r="E1980" s="49">
        <v>95.967781066894531</v>
      </c>
      <c r="F1980" s="49">
        <v>40.974834442138672</v>
      </c>
      <c r="G1980" s="49">
        <v>59.025165557861328</v>
      </c>
    </row>
    <row r="1981" spans="1:7">
      <c r="A1981" t="str">
        <f t="shared" si="31"/>
        <v>L4.0062</v>
      </c>
      <c r="B1981" s="49" t="s">
        <v>497</v>
      </c>
      <c r="C1981" s="49">
        <v>62</v>
      </c>
      <c r="D1981" s="49">
        <v>0.42076399922370911</v>
      </c>
      <c r="E1981" s="49">
        <v>95.572090148925781</v>
      </c>
      <c r="F1981" s="49">
        <v>40.142410278320313</v>
      </c>
      <c r="G1981" s="49">
        <v>59.857589721679688</v>
      </c>
    </row>
    <row r="1982" spans="1:7">
      <c r="A1982" t="str">
        <f t="shared" si="31"/>
        <v>L4.0063</v>
      </c>
      <c r="B1982" s="49" t="s">
        <v>497</v>
      </c>
      <c r="C1982" s="49">
        <v>63</v>
      </c>
      <c r="D1982" s="49">
        <v>0.44676110148429871</v>
      </c>
      <c r="E1982" s="49">
        <v>95.151329040527344</v>
      </c>
      <c r="F1982" s="49">
        <v>39.317710876464844</v>
      </c>
      <c r="G1982" s="49">
        <v>60.682289123535156</v>
      </c>
    </row>
    <row r="1983" spans="1:7">
      <c r="A1983" t="str">
        <f t="shared" si="31"/>
        <v>L4.0064</v>
      </c>
      <c r="B1983" s="49" t="s">
        <v>497</v>
      </c>
      <c r="C1983" s="49">
        <v>64</v>
      </c>
      <c r="D1983" s="49">
        <v>0.47382169961929321</v>
      </c>
      <c r="E1983" s="49">
        <v>94.704566955566406</v>
      </c>
      <c r="F1983" s="49">
        <v>38.500827789306641</v>
      </c>
      <c r="G1983" s="49">
        <v>61.499172210693359</v>
      </c>
    </row>
    <row r="1984" spans="1:7">
      <c r="A1984" t="str">
        <f t="shared" si="31"/>
        <v>L4.0065</v>
      </c>
      <c r="B1984" s="49" t="s">
        <v>497</v>
      </c>
      <c r="C1984" s="49">
        <v>65</v>
      </c>
      <c r="D1984" s="49">
        <v>0.50212287902832031</v>
      </c>
      <c r="E1984" s="49">
        <v>94.230743408203125</v>
      </c>
      <c r="F1984" s="49">
        <v>37.691909790039063</v>
      </c>
      <c r="G1984" s="49">
        <v>62.308090209960938</v>
      </c>
    </row>
    <row r="1985" spans="1:7">
      <c r="A1985" t="str">
        <f t="shared" si="31"/>
        <v>L4.0066</v>
      </c>
      <c r="B1985" s="49" t="s">
        <v>497</v>
      </c>
      <c r="C1985" s="49">
        <v>66</v>
      </c>
      <c r="D1985" s="49">
        <v>0.53187459707260132</v>
      </c>
      <c r="E1985" s="49">
        <v>93.728622436523438</v>
      </c>
      <c r="F1985" s="49">
        <v>36.891151428222656</v>
      </c>
      <c r="G1985" s="49">
        <v>63.108848571777344</v>
      </c>
    </row>
    <row r="1986" spans="1:7">
      <c r="A1986" t="str">
        <f t="shared" si="31"/>
        <v>L4.0067</v>
      </c>
      <c r="B1986" s="49" t="s">
        <v>497</v>
      </c>
      <c r="C1986" s="49">
        <v>67</v>
      </c>
      <c r="D1986" s="49">
        <v>0.56334400177001953</v>
      </c>
      <c r="E1986" s="49">
        <v>93.196746826171875</v>
      </c>
      <c r="F1986" s="49">
        <v>36.098838806152344</v>
      </c>
      <c r="G1986" s="49">
        <v>63.901161193847656</v>
      </c>
    </row>
    <row r="1987" spans="1:7">
      <c r="A1987" t="str">
        <f t="shared" ref="A1987:A2050" si="32">CONCATENATE(B1987,IF(C1987&lt;10,CONCATENATE("00",C1987),IF(C1987&lt;100,CONCATENATE("0",C1987),C1987)))</f>
        <v>L4.0068</v>
      </c>
      <c r="B1987" s="49" t="s">
        <v>497</v>
      </c>
      <c r="C1987" s="49">
        <v>68</v>
      </c>
      <c r="D1987" s="49">
        <v>0.59681987762451172</v>
      </c>
      <c r="E1987" s="49">
        <v>92.633399963378906</v>
      </c>
      <c r="F1987" s="49">
        <v>35.315330505371094</v>
      </c>
      <c r="G1987" s="49">
        <v>64.684669494628906</v>
      </c>
    </row>
    <row r="1988" spans="1:7">
      <c r="A1988" t="str">
        <f t="shared" si="32"/>
        <v>L4.0069</v>
      </c>
      <c r="B1988" s="49" t="s">
        <v>497</v>
      </c>
      <c r="C1988" s="49">
        <v>69</v>
      </c>
      <c r="D1988" s="49">
        <v>0.63263607025146484</v>
      </c>
      <c r="E1988" s="49">
        <v>92.036582946777344</v>
      </c>
      <c r="F1988" s="49">
        <v>34.541091918945313</v>
      </c>
      <c r="G1988" s="49">
        <v>65.458908081054688</v>
      </c>
    </row>
    <row r="1989" spans="1:7">
      <c r="A1989" t="str">
        <f t="shared" si="32"/>
        <v>L4.0070</v>
      </c>
      <c r="B1989" s="49" t="s">
        <v>497</v>
      </c>
      <c r="C1989" s="49">
        <v>70</v>
      </c>
      <c r="D1989" s="49">
        <v>0.671142578125</v>
      </c>
      <c r="E1989" s="49">
        <v>91.403945922851563</v>
      </c>
      <c r="F1989" s="49">
        <v>33.776702880859375</v>
      </c>
      <c r="G1989" s="49">
        <v>66.223297119140625</v>
      </c>
    </row>
    <row r="1990" spans="1:7">
      <c r="A1990" t="str">
        <f t="shared" si="32"/>
        <v>L4.0071</v>
      </c>
      <c r="B1990" s="49" t="s">
        <v>497</v>
      </c>
      <c r="C1990" s="49">
        <v>71</v>
      </c>
      <c r="D1990" s="49">
        <v>0.71270751953125</v>
      </c>
      <c r="E1990" s="49">
        <v>90.732803344726563</v>
      </c>
      <c r="F1990" s="49">
        <v>33.022846221923828</v>
      </c>
      <c r="G1990" s="49">
        <v>66.977149963378906</v>
      </c>
    </row>
    <row r="1991" spans="1:7">
      <c r="A1991" t="str">
        <f t="shared" si="32"/>
        <v>L4.0072</v>
      </c>
      <c r="B1991" s="49" t="s">
        <v>497</v>
      </c>
      <c r="C1991" s="49">
        <v>72</v>
      </c>
      <c r="D1991" s="49">
        <v>0.75768280029296875</v>
      </c>
      <c r="E1991" s="49">
        <v>90.020095825195313</v>
      </c>
      <c r="F1991" s="49">
        <v>32.280338287353516</v>
      </c>
      <c r="G1991" s="49">
        <v>67.71966552734375</v>
      </c>
    </row>
    <row r="1992" spans="1:7">
      <c r="A1992" t="str">
        <f t="shared" si="32"/>
        <v>L4.0073</v>
      </c>
      <c r="B1992" s="49" t="s">
        <v>497</v>
      </c>
      <c r="C1992" s="49">
        <v>73</v>
      </c>
      <c r="D1992" s="49">
        <v>0.80640602111816406</v>
      </c>
      <c r="E1992" s="49">
        <v>89.262413024902344</v>
      </c>
      <c r="F1992" s="49">
        <v>31.550098419189453</v>
      </c>
      <c r="G1992" s="49">
        <v>68.449905395507813</v>
      </c>
    </row>
    <row r="1993" spans="1:7">
      <c r="A1993" t="str">
        <f t="shared" si="32"/>
        <v>L4.0074</v>
      </c>
      <c r="B1993" s="49" t="s">
        <v>497</v>
      </c>
      <c r="C1993" s="49">
        <v>74</v>
      </c>
      <c r="D1993" s="49">
        <v>0.85915470123291016</v>
      </c>
      <c r="E1993" s="49">
        <v>88.456008911132813</v>
      </c>
      <c r="F1993" s="49">
        <v>30.833164215087891</v>
      </c>
      <c r="G1993" s="49">
        <v>69.166831970214844</v>
      </c>
    </row>
    <row r="1994" spans="1:7">
      <c r="A1994" t="str">
        <f t="shared" si="32"/>
        <v>L4.0075</v>
      </c>
      <c r="B1994" s="49" t="s">
        <v>497</v>
      </c>
      <c r="C1994" s="49">
        <v>75</v>
      </c>
      <c r="D1994" s="49">
        <v>0.91613858938217163</v>
      </c>
      <c r="E1994" s="49">
        <v>87.596855163574219</v>
      </c>
      <c r="F1994" s="49">
        <v>30.130674362182617</v>
      </c>
      <c r="G1994" s="49">
        <v>69.86932373046875</v>
      </c>
    </row>
    <row r="1995" spans="1:7">
      <c r="A1995" t="str">
        <f t="shared" si="32"/>
        <v>L4.0076</v>
      </c>
      <c r="B1995" s="49" t="s">
        <v>497</v>
      </c>
      <c r="C1995" s="49">
        <v>76</v>
      </c>
      <c r="D1995" s="49">
        <v>0.97746092081069946</v>
      </c>
      <c r="E1995" s="49">
        <v>86.680717468261719</v>
      </c>
      <c r="F1995" s="49">
        <v>29.443843841552734</v>
      </c>
      <c r="G1995" s="49">
        <v>70.55615234375</v>
      </c>
    </row>
    <row r="1996" spans="1:7">
      <c r="A1996" t="str">
        <f t="shared" si="32"/>
        <v>L4.0077</v>
      </c>
      <c r="B1996" s="49" t="s">
        <v>497</v>
      </c>
      <c r="C1996" s="49">
        <v>77</v>
      </c>
      <c r="D1996" s="49">
        <v>1.0431032180786133</v>
      </c>
      <c r="E1996" s="49">
        <v>85.703254699707031</v>
      </c>
      <c r="F1996" s="49">
        <v>28.773952484130859</v>
      </c>
      <c r="G1996" s="49">
        <v>71.226043701171875</v>
      </c>
    </row>
    <row r="1997" spans="1:7">
      <c r="A1997" t="str">
        <f t="shared" si="32"/>
        <v>L4.0078</v>
      </c>
      <c r="B1997" s="49" t="s">
        <v>497</v>
      </c>
      <c r="C1997" s="49">
        <v>78</v>
      </c>
      <c r="D1997" s="49">
        <v>1.1128911972045898</v>
      </c>
      <c r="E1997" s="49">
        <v>84.660148620605469</v>
      </c>
      <c r="F1997" s="49">
        <v>28.122318267822266</v>
      </c>
      <c r="G1997" s="49">
        <v>71.877677917480469</v>
      </c>
    </row>
    <row r="1998" spans="1:7">
      <c r="A1998" t="str">
        <f t="shared" si="32"/>
        <v>L4.0079</v>
      </c>
      <c r="B1998" s="49" t="s">
        <v>497</v>
      </c>
      <c r="C1998" s="49">
        <v>79</v>
      </c>
      <c r="D1998" s="49">
        <v>1.1864871978759766</v>
      </c>
      <c r="E1998" s="49">
        <v>83.547256469726563</v>
      </c>
      <c r="F1998" s="49">
        <v>27.490261077880859</v>
      </c>
      <c r="G1998" s="49">
        <v>72.509735107421875</v>
      </c>
    </row>
    <row r="1999" spans="1:7">
      <c r="A1999" t="str">
        <f t="shared" si="32"/>
        <v>L4.0080</v>
      </c>
      <c r="B1999" s="49" t="s">
        <v>497</v>
      </c>
      <c r="C1999" s="49">
        <v>80</v>
      </c>
      <c r="D1999" s="49">
        <v>1.2633657455444336</v>
      </c>
      <c r="E1999" s="49">
        <v>82.360771179199219</v>
      </c>
      <c r="F1999" s="49">
        <v>26.879083633422852</v>
      </c>
      <c r="G1999" s="49">
        <v>73.120918273925781</v>
      </c>
    </row>
    <row r="2000" spans="1:7">
      <c r="A2000" t="str">
        <f t="shared" si="32"/>
        <v>L4.0081</v>
      </c>
      <c r="B2000" s="49" t="s">
        <v>497</v>
      </c>
      <c r="C2000" s="49">
        <v>81</v>
      </c>
      <c r="D2000" s="49">
        <v>1.3428144454956055</v>
      </c>
      <c r="E2000" s="49">
        <v>81.097404479980469</v>
      </c>
      <c r="F2000" s="49">
        <v>26.290027618408203</v>
      </c>
      <c r="G2000" s="49">
        <v>73.709976196289063</v>
      </c>
    </row>
    <row r="2001" spans="1:7">
      <c r="A2001" t="str">
        <f t="shared" si="32"/>
        <v>L4.0082</v>
      </c>
      <c r="B2001" s="49" t="s">
        <v>497</v>
      </c>
      <c r="C2001" s="49">
        <v>82</v>
      </c>
      <c r="D2001" s="49">
        <v>1.4239387512207031</v>
      </c>
      <c r="E2001" s="49">
        <v>79.754592895507813</v>
      </c>
      <c r="F2001" s="49">
        <v>25.724248886108398</v>
      </c>
      <c r="G2001" s="49">
        <v>74.275749206542969</v>
      </c>
    </row>
    <row r="2002" spans="1:7">
      <c r="A2002" t="str">
        <f t="shared" si="32"/>
        <v>L4.0083</v>
      </c>
      <c r="B2002" s="49" t="s">
        <v>497</v>
      </c>
      <c r="C2002" s="49">
        <v>83</v>
      </c>
      <c r="D2002" s="49">
        <v>1.5056543350219727</v>
      </c>
      <c r="E2002" s="49">
        <v>78.330650329589844</v>
      </c>
      <c r="F2002" s="49">
        <v>25.182788848876953</v>
      </c>
      <c r="G2002" s="49">
        <v>74.817207336425781</v>
      </c>
    </row>
    <row r="2003" spans="1:7">
      <c r="A2003" t="str">
        <f t="shared" si="32"/>
        <v>L4.0084</v>
      </c>
      <c r="B2003" s="49" t="s">
        <v>497</v>
      </c>
      <c r="C2003" s="49">
        <v>84</v>
      </c>
      <c r="D2003" s="49">
        <v>1.5867471694946289</v>
      </c>
      <c r="E2003" s="49">
        <v>76.824996948242188</v>
      </c>
      <c r="F2003" s="49">
        <v>24.666534423828125</v>
      </c>
      <c r="G2003" s="49">
        <v>75.333465576171875</v>
      </c>
    </row>
    <row r="2004" spans="1:7">
      <c r="A2004" t="str">
        <f t="shared" si="32"/>
        <v>L4.0085</v>
      </c>
      <c r="B2004" s="49" t="s">
        <v>497</v>
      </c>
      <c r="C2004" s="49">
        <v>85</v>
      </c>
      <c r="D2004" s="49">
        <v>1.665863037109375</v>
      </c>
      <c r="E2004" s="49">
        <v>75.238250732421875</v>
      </c>
      <c r="F2004" s="49">
        <v>24.176197052001953</v>
      </c>
      <c r="G2004" s="49">
        <v>75.823799133300781</v>
      </c>
    </row>
    <row r="2005" spans="1:7">
      <c r="A2005" t="str">
        <f t="shared" si="32"/>
        <v>L4.0086</v>
      </c>
      <c r="B2005" s="49" t="s">
        <v>497</v>
      </c>
      <c r="C2005" s="49">
        <v>86</v>
      </c>
      <c r="D2005" s="49">
        <v>1.7415781021118164</v>
      </c>
      <c r="E2005" s="49">
        <v>73.5723876953125</v>
      </c>
      <c r="F2005" s="49">
        <v>23.712287902832031</v>
      </c>
      <c r="G2005" s="49">
        <v>76.287712097167969</v>
      </c>
    </row>
    <row r="2006" spans="1:7">
      <c r="A2006" t="str">
        <f t="shared" si="32"/>
        <v>L4.0087</v>
      </c>
      <c r="B2006" s="49" t="s">
        <v>497</v>
      </c>
      <c r="C2006" s="49">
        <v>87</v>
      </c>
      <c r="D2006" s="49">
        <v>1.8124198913574219</v>
      </c>
      <c r="E2006" s="49">
        <v>71.830810546875</v>
      </c>
      <c r="F2006" s="49">
        <v>23.275081634521484</v>
      </c>
      <c r="G2006" s="49">
        <v>76.724922180175781</v>
      </c>
    </row>
    <row r="2007" spans="1:7">
      <c r="A2007" t="str">
        <f t="shared" si="32"/>
        <v>L4.0088</v>
      </c>
      <c r="B2007" s="49" t="s">
        <v>497</v>
      </c>
      <c r="C2007" s="49">
        <v>88</v>
      </c>
      <c r="D2007" s="49">
        <v>1.8769474029541016</v>
      </c>
      <c r="E2007" s="49">
        <v>70.018386840820313</v>
      </c>
      <c r="F2007" s="49">
        <v>22.86461067199707</v>
      </c>
      <c r="G2007" s="49">
        <v>77.135391235351563</v>
      </c>
    </row>
    <row r="2008" spans="1:7">
      <c r="A2008" t="str">
        <f t="shared" si="32"/>
        <v>L4.0089</v>
      </c>
      <c r="B2008" s="49" t="s">
        <v>497</v>
      </c>
      <c r="C2008" s="49">
        <v>89</v>
      </c>
      <c r="D2008" s="49">
        <v>1.9337844848632813</v>
      </c>
      <c r="E2008" s="49">
        <v>68.141441345214844</v>
      </c>
      <c r="F2008" s="49">
        <v>22.480642318725586</v>
      </c>
      <c r="G2008" s="49">
        <v>77.519355773925781</v>
      </c>
    </row>
    <row r="2009" spans="1:7">
      <c r="A2009" t="str">
        <f t="shared" si="32"/>
        <v>L4.0090</v>
      </c>
      <c r="B2009" s="49" t="s">
        <v>497</v>
      </c>
      <c r="C2009" s="49">
        <v>90</v>
      </c>
      <c r="D2009" s="49">
        <v>1.9816912412643433</v>
      </c>
      <c r="E2009" s="49">
        <v>66.207656860351563</v>
      </c>
      <c r="F2009" s="49">
        <v>22.122650146484375</v>
      </c>
      <c r="G2009" s="49">
        <v>77.877349853515625</v>
      </c>
    </row>
    <row r="2010" spans="1:7">
      <c r="A2010" t="str">
        <f t="shared" si="32"/>
        <v>L4.0091</v>
      </c>
      <c r="B2010" s="49" t="s">
        <v>497</v>
      </c>
      <c r="C2010" s="49">
        <v>91</v>
      </c>
      <c r="D2010" s="49">
        <v>2.0195865631103516</v>
      </c>
      <c r="E2010" s="49">
        <v>64.225967407226563</v>
      </c>
      <c r="F2010" s="49">
        <v>21.789817810058594</v>
      </c>
      <c r="G2010" s="49">
        <v>78.210182189941406</v>
      </c>
    </row>
    <row r="2011" spans="1:7">
      <c r="A2011" t="str">
        <f t="shared" si="32"/>
        <v>L4.0092</v>
      </c>
      <c r="B2011" s="49" t="s">
        <v>497</v>
      </c>
      <c r="C2011" s="49">
        <v>92</v>
      </c>
      <c r="D2011" s="49">
        <v>2.046626091003418</v>
      </c>
      <c r="E2011" s="49">
        <v>62.206378936767578</v>
      </c>
      <c r="F2011" s="49">
        <v>21.481010437011719</v>
      </c>
      <c r="G2011" s="49">
        <v>78.518989562988281</v>
      </c>
    </row>
    <row r="2012" spans="1:7">
      <c r="A2012" t="str">
        <f t="shared" si="32"/>
        <v>L4.0093</v>
      </c>
      <c r="B2012" s="49" t="s">
        <v>497</v>
      </c>
      <c r="C2012" s="49">
        <v>93</v>
      </c>
      <c r="D2012" s="49">
        <v>2.0622186660766602</v>
      </c>
      <c r="E2012" s="49">
        <v>60.159755706787109</v>
      </c>
      <c r="F2012" s="49">
        <v>21.194780349731445</v>
      </c>
      <c r="G2012" s="49">
        <v>78.805221557617188</v>
      </c>
    </row>
    <row r="2013" spans="1:7">
      <c r="A2013" t="str">
        <f t="shared" si="32"/>
        <v>L4.0094</v>
      </c>
      <c r="B2013" s="49" t="s">
        <v>497</v>
      </c>
      <c r="C2013" s="49">
        <v>94</v>
      </c>
      <c r="D2013" s="49">
        <v>2.0664792060852051</v>
      </c>
      <c r="E2013" s="49">
        <v>58.0975341796875</v>
      </c>
      <c r="F2013" s="49">
        <v>20.929359436035156</v>
      </c>
      <c r="G2013" s="49">
        <v>79.070640563964844</v>
      </c>
    </row>
    <row r="2014" spans="1:7">
      <c r="A2014" t="str">
        <f t="shared" si="32"/>
        <v>L4.0095</v>
      </c>
      <c r="B2014" s="49" t="s">
        <v>497</v>
      </c>
      <c r="C2014" s="49">
        <v>95</v>
      </c>
      <c r="D2014" s="49">
        <v>2.0618181228637695</v>
      </c>
      <c r="E2014" s="49">
        <v>56.031055450439453</v>
      </c>
      <c r="F2014" s="49">
        <v>20.68281364440918</v>
      </c>
      <c r="G2014" s="49">
        <v>79.317184448242188</v>
      </c>
    </row>
    <row r="2015" spans="1:7">
      <c r="A2015" t="str">
        <f t="shared" si="32"/>
        <v>L4.0096</v>
      </c>
      <c r="B2015" s="49" t="s">
        <v>497</v>
      </c>
      <c r="C2015" s="49">
        <v>96</v>
      </c>
      <c r="D2015" s="49">
        <v>2.048799991607666</v>
      </c>
      <c r="E2015" s="49">
        <v>53.96923828125</v>
      </c>
      <c r="F2015" s="49">
        <v>20.45387077331543</v>
      </c>
      <c r="G2015" s="49">
        <v>79.546127319335938</v>
      </c>
    </row>
    <row r="2016" spans="1:7">
      <c r="A2016" t="str">
        <f t="shared" si="32"/>
        <v>L4.0097</v>
      </c>
      <c r="B2016" s="49" t="s">
        <v>497</v>
      </c>
      <c r="C2016" s="49">
        <v>97</v>
      </c>
      <c r="D2016" s="49">
        <v>2.0277585983276367</v>
      </c>
      <c r="E2016" s="49">
        <v>51.920436859130859</v>
      </c>
      <c r="F2016" s="49">
        <v>20.241256713867188</v>
      </c>
      <c r="G2016" s="49">
        <v>79.758743286132813</v>
      </c>
    </row>
    <row r="2017" spans="1:7">
      <c r="A2017" t="str">
        <f t="shared" si="32"/>
        <v>L4.0098</v>
      </c>
      <c r="B2017" s="49" t="s">
        <v>497</v>
      </c>
      <c r="C2017" s="49">
        <v>98</v>
      </c>
      <c r="D2017" s="49">
        <v>1.9993433952331543</v>
      </c>
      <c r="E2017" s="49">
        <v>49.892677307128906</v>
      </c>
      <c r="F2017" s="49">
        <v>20.043588638305664</v>
      </c>
      <c r="G2017" s="49">
        <v>79.956413269042969</v>
      </c>
    </row>
    <row r="2018" spans="1:7">
      <c r="A2018" t="str">
        <f t="shared" si="32"/>
        <v>L4.0099</v>
      </c>
      <c r="B2018" s="49" t="s">
        <v>497</v>
      </c>
      <c r="C2018" s="49">
        <v>99</v>
      </c>
      <c r="D2018" s="49">
        <v>1.9641207456588745</v>
      </c>
      <c r="E2018" s="49">
        <v>47.893337249755859</v>
      </c>
      <c r="F2018" s="49">
        <v>19.859451293945313</v>
      </c>
      <c r="G2018" s="49">
        <v>80.140548706054688</v>
      </c>
    </row>
    <row r="2019" spans="1:7">
      <c r="A2019" t="str">
        <f t="shared" si="32"/>
        <v>L4.0100</v>
      </c>
      <c r="B2019" s="49" t="s">
        <v>497</v>
      </c>
      <c r="C2019" s="49">
        <v>100</v>
      </c>
      <c r="D2019" s="49">
        <v>1.9227399826049805</v>
      </c>
      <c r="E2019" s="49">
        <v>45.929214477539063</v>
      </c>
      <c r="F2019" s="49">
        <v>19.687339782714844</v>
      </c>
      <c r="G2019" s="49">
        <v>80.312660217285156</v>
      </c>
    </row>
    <row r="2020" spans="1:7">
      <c r="A2020" t="str">
        <f t="shared" si="32"/>
        <v>L4.0101</v>
      </c>
      <c r="B2020" s="49" t="s">
        <v>497</v>
      </c>
      <c r="C2020" s="49">
        <v>101</v>
      </c>
      <c r="D2020" s="49">
        <v>1.8758997917175293</v>
      </c>
      <c r="E2020" s="49">
        <v>44.006473541259766</v>
      </c>
      <c r="F2020" s="49">
        <v>19.525676727294922</v>
      </c>
      <c r="G2020" s="49">
        <v>80.474319458007813</v>
      </c>
    </row>
    <row r="2021" spans="1:7">
      <c r="A2021" t="str">
        <f t="shared" si="32"/>
        <v>L4.0102</v>
      </c>
      <c r="B2021" s="49" t="s">
        <v>497</v>
      </c>
      <c r="C2021" s="49">
        <v>102</v>
      </c>
      <c r="D2021" s="49">
        <v>1.8243722915649414</v>
      </c>
      <c r="E2021" s="49">
        <v>42.130577087402344</v>
      </c>
      <c r="F2021" s="49">
        <v>19.372812271118164</v>
      </c>
      <c r="G2021" s="49">
        <v>80.627189636230469</v>
      </c>
    </row>
    <row r="2022" spans="1:7">
      <c r="A2022" t="str">
        <f t="shared" si="32"/>
        <v>L4.0103</v>
      </c>
      <c r="B2022" s="49" t="s">
        <v>497</v>
      </c>
      <c r="C2022" s="49">
        <v>103</v>
      </c>
      <c r="D2022" s="49">
        <v>1.7689790725708008</v>
      </c>
      <c r="E2022" s="49">
        <v>40.306201934814453</v>
      </c>
      <c r="F2022" s="49">
        <v>19.227046966552734</v>
      </c>
      <c r="G2022" s="49">
        <v>80.77294921875</v>
      </c>
    </row>
    <row r="2023" spans="1:7">
      <c r="A2023" t="str">
        <f t="shared" si="32"/>
        <v>L4.0104</v>
      </c>
      <c r="B2023" s="49" t="s">
        <v>497</v>
      </c>
      <c r="C2023" s="49">
        <v>104</v>
      </c>
      <c r="D2023" s="49">
        <v>1.7105216979980469</v>
      </c>
      <c r="E2023" s="49">
        <v>38.537223815917969</v>
      </c>
      <c r="F2023" s="49">
        <v>19.086677551269531</v>
      </c>
      <c r="G2023" s="49">
        <v>80.913322448730469</v>
      </c>
    </row>
    <row r="2024" spans="1:7">
      <c r="A2024" t="str">
        <f t="shared" si="32"/>
        <v>L4.0105</v>
      </c>
      <c r="B2024" s="49" t="s">
        <v>497</v>
      </c>
      <c r="C2024" s="49">
        <v>105</v>
      </c>
      <c r="D2024" s="49">
        <v>1.6498351097106934</v>
      </c>
      <c r="E2024" s="49">
        <v>36.826702117919922</v>
      </c>
      <c r="F2024" s="49">
        <v>18.949989318847656</v>
      </c>
      <c r="G2024" s="49">
        <v>81.050010681152344</v>
      </c>
    </row>
    <row r="2025" spans="1:7">
      <c r="A2025" t="str">
        <f t="shared" si="32"/>
        <v>L4.0106</v>
      </c>
      <c r="B2025" s="49" t="s">
        <v>497</v>
      </c>
      <c r="C2025" s="49">
        <v>106</v>
      </c>
      <c r="D2025" s="49">
        <v>1.5877399444580078</v>
      </c>
      <c r="E2025" s="49">
        <v>35.176868438720703</v>
      </c>
      <c r="F2025" s="49">
        <v>18.815315246582031</v>
      </c>
      <c r="G2025" s="49">
        <v>81.184684753417969</v>
      </c>
    </row>
    <row r="2026" spans="1:7">
      <c r="A2026" t="str">
        <f t="shared" si="32"/>
        <v>L4.0107</v>
      </c>
      <c r="B2026" s="49" t="s">
        <v>497</v>
      </c>
      <c r="C2026" s="49">
        <v>107</v>
      </c>
      <c r="D2026" s="49">
        <v>1.5249772071838379</v>
      </c>
      <c r="E2026" s="49">
        <v>33.589126586914063</v>
      </c>
      <c r="F2026" s="49">
        <v>18.681070327758789</v>
      </c>
      <c r="G2026" s="49">
        <v>81.318931579589844</v>
      </c>
    </row>
    <row r="2027" spans="1:7">
      <c r="A2027" t="str">
        <f t="shared" si="32"/>
        <v>L4.0108</v>
      </c>
      <c r="B2027" s="49" t="s">
        <v>497</v>
      </c>
      <c r="C2027" s="49">
        <v>108</v>
      </c>
      <c r="D2027" s="49">
        <v>1.4622397422790527</v>
      </c>
      <c r="E2027" s="49">
        <v>32.064151763916016</v>
      </c>
      <c r="F2027" s="49">
        <v>18.54576301574707</v>
      </c>
      <c r="G2027" s="49">
        <v>81.454238891601563</v>
      </c>
    </row>
    <row r="2028" spans="1:7">
      <c r="A2028" t="str">
        <f t="shared" si="32"/>
        <v>L4.0109</v>
      </c>
      <c r="B2028" s="49" t="s">
        <v>497</v>
      </c>
      <c r="C2028" s="49">
        <v>109</v>
      </c>
      <c r="D2028" s="49">
        <v>1.4001641273498535</v>
      </c>
      <c r="E2028" s="49">
        <v>30.601909637451172</v>
      </c>
      <c r="F2028" s="49">
        <v>18.408039093017578</v>
      </c>
      <c r="G2028" s="49">
        <v>81.591957092285156</v>
      </c>
    </row>
    <row r="2029" spans="1:7">
      <c r="A2029" t="str">
        <f t="shared" si="32"/>
        <v>L4.0110</v>
      </c>
      <c r="B2029" s="49" t="s">
        <v>497</v>
      </c>
      <c r="C2029" s="49">
        <v>110</v>
      </c>
      <c r="D2029" s="49">
        <v>1.3393020629882813</v>
      </c>
      <c r="E2029" s="49">
        <v>29.201745986938477</v>
      </c>
      <c r="F2029" s="49">
        <v>18.266695022583008</v>
      </c>
      <c r="G2029" s="49">
        <v>81.733306884765625</v>
      </c>
    </row>
    <row r="2030" spans="1:7">
      <c r="A2030" t="str">
        <f t="shared" si="32"/>
        <v>L4.0111</v>
      </c>
      <c r="B2030" s="49" t="s">
        <v>497</v>
      </c>
      <c r="C2030" s="49">
        <v>111</v>
      </c>
      <c r="D2030" s="49">
        <v>1.280107855796814</v>
      </c>
      <c r="E2030" s="49">
        <v>27.862443923950195</v>
      </c>
      <c r="F2030" s="49">
        <v>18.120708465576172</v>
      </c>
      <c r="G2030" s="49">
        <v>81.879287719726563</v>
      </c>
    </row>
    <row r="2031" spans="1:7">
      <c r="A2031" t="str">
        <f t="shared" si="32"/>
        <v>L4.0112</v>
      </c>
      <c r="B2031" s="49" t="s">
        <v>497</v>
      </c>
      <c r="C2031" s="49">
        <v>112</v>
      </c>
      <c r="D2031" s="49">
        <v>1.2229549884796143</v>
      </c>
      <c r="E2031" s="49">
        <v>26.58233642578125</v>
      </c>
      <c r="F2031" s="49">
        <v>17.969255447387695</v>
      </c>
      <c r="G2031" s="49">
        <v>82.030746459960938</v>
      </c>
    </row>
    <row r="2032" spans="1:7">
      <c r="A2032" t="str">
        <f t="shared" si="32"/>
        <v>L4.0113</v>
      </c>
      <c r="B2032" s="49" t="s">
        <v>497</v>
      </c>
      <c r="C2032" s="49">
        <v>113</v>
      </c>
      <c r="D2032" s="49">
        <v>1.1681420803070068</v>
      </c>
      <c r="E2032" s="49">
        <v>25.359380722045898</v>
      </c>
      <c r="F2032" s="49">
        <v>17.811710357666016</v>
      </c>
      <c r="G2032" s="49">
        <v>82.188285827636719</v>
      </c>
    </row>
    <row r="2033" spans="1:7">
      <c r="A2033" t="str">
        <f t="shared" si="32"/>
        <v>L4.0114</v>
      </c>
      <c r="B2033" s="49" t="s">
        <v>497</v>
      </c>
      <c r="C2033" s="49">
        <v>114</v>
      </c>
      <c r="D2033" s="49">
        <v>1.1158668994903564</v>
      </c>
      <c r="E2033" s="49">
        <v>24.191238403320313</v>
      </c>
      <c r="F2033" s="49">
        <v>17.64765739440918</v>
      </c>
      <c r="G2033" s="49">
        <v>82.352340698242188</v>
      </c>
    </row>
    <row r="2034" spans="1:7">
      <c r="A2034" t="str">
        <f t="shared" si="32"/>
        <v>L4.0115</v>
      </c>
      <c r="B2034" s="49" t="s">
        <v>497</v>
      </c>
      <c r="C2034" s="49">
        <v>115</v>
      </c>
      <c r="D2034" s="49">
        <v>1.0662519931793213</v>
      </c>
      <c r="E2034" s="49">
        <v>23.075372695922852</v>
      </c>
      <c r="F2034" s="49">
        <v>17.476875305175781</v>
      </c>
      <c r="G2034" s="49">
        <v>82.523124694824219</v>
      </c>
    </row>
    <row r="2035" spans="1:7">
      <c r="A2035" t="str">
        <f t="shared" si="32"/>
        <v>L4.0116</v>
      </c>
      <c r="B2035" s="49" t="s">
        <v>497</v>
      </c>
      <c r="C2035" s="49">
        <v>116</v>
      </c>
      <c r="D2035" s="49">
        <v>1.0193510055541992</v>
      </c>
      <c r="E2035" s="49">
        <v>22.009120941162109</v>
      </c>
      <c r="F2035" s="49">
        <v>17.299335479736328</v>
      </c>
      <c r="G2035" s="49">
        <v>82.700660705566406</v>
      </c>
    </row>
    <row r="2036" spans="1:7">
      <c r="A2036" t="str">
        <f t="shared" si="32"/>
        <v>L4.0117</v>
      </c>
      <c r="B2036" s="49" t="s">
        <v>497</v>
      </c>
      <c r="C2036" s="49">
        <v>117</v>
      </c>
      <c r="D2036" s="49">
        <v>0.97514992952346802</v>
      </c>
      <c r="E2036" s="49">
        <v>20.989768981933594</v>
      </c>
      <c r="F2036" s="49">
        <v>17.115179061889648</v>
      </c>
      <c r="G2036" s="49">
        <v>82.884819030761719</v>
      </c>
    </row>
    <row r="2037" spans="1:7">
      <c r="A2037" t="str">
        <f t="shared" si="32"/>
        <v>L4.0118</v>
      </c>
      <c r="B2037" s="49" t="s">
        <v>497</v>
      </c>
      <c r="C2037" s="49">
        <v>118</v>
      </c>
      <c r="D2037" s="49">
        <v>0.93358612060546875</v>
      </c>
      <c r="E2037" s="49">
        <v>20.014619827270508</v>
      </c>
      <c r="F2037" s="49">
        <v>16.924703598022461</v>
      </c>
      <c r="G2037" s="49">
        <v>83.075294494628906</v>
      </c>
    </row>
    <row r="2038" spans="1:7">
      <c r="A2038" t="str">
        <f t="shared" si="32"/>
        <v>L4.0119</v>
      </c>
      <c r="B2038" s="49" t="s">
        <v>497</v>
      </c>
      <c r="C2038" s="49">
        <v>119</v>
      </c>
      <c r="D2038" s="49">
        <v>0.8945469856262207</v>
      </c>
      <c r="E2038" s="49">
        <v>19.081033706665039</v>
      </c>
      <c r="F2038" s="49">
        <v>16.72831916809082</v>
      </c>
      <c r="G2038" s="49">
        <v>83.271682739257813</v>
      </c>
    </row>
    <row r="2039" spans="1:7">
      <c r="A2039" t="str">
        <f t="shared" si="32"/>
        <v>L4.0120</v>
      </c>
      <c r="B2039" s="49" t="s">
        <v>497</v>
      </c>
      <c r="C2039" s="49">
        <v>120</v>
      </c>
      <c r="D2039" s="49">
        <v>0.85789197683334351</v>
      </c>
      <c r="E2039" s="49">
        <v>18.186485290527344</v>
      </c>
      <c r="F2039" s="49">
        <v>16.52655029296875</v>
      </c>
      <c r="G2039" s="49">
        <v>83.47344970703125</v>
      </c>
    </row>
    <row r="2040" spans="1:7">
      <c r="A2040" t="str">
        <f t="shared" si="32"/>
        <v>L4.0121</v>
      </c>
      <c r="B2040" s="49" t="s">
        <v>497</v>
      </c>
      <c r="C2040" s="49">
        <v>121</v>
      </c>
      <c r="D2040" s="49">
        <v>0.82345491647720337</v>
      </c>
      <c r="E2040" s="49">
        <v>17.328594207763672</v>
      </c>
      <c r="F2040" s="49">
        <v>16.319982528686523</v>
      </c>
      <c r="G2040" s="49">
        <v>83.680015563964844</v>
      </c>
    </row>
    <row r="2041" spans="1:7">
      <c r="A2041" t="str">
        <f t="shared" si="32"/>
        <v>L4.0122</v>
      </c>
      <c r="B2041" s="49" t="s">
        <v>497</v>
      </c>
      <c r="C2041" s="49">
        <v>122</v>
      </c>
      <c r="D2041" s="49">
        <v>0.7910541296005249</v>
      </c>
      <c r="E2041" s="49">
        <v>16.505138397216797</v>
      </c>
      <c r="F2041" s="49">
        <v>16.109256744384766</v>
      </c>
      <c r="G2041" s="49">
        <v>83.890739440917969</v>
      </c>
    </row>
    <row r="2042" spans="1:7">
      <c r="A2042" t="str">
        <f t="shared" si="32"/>
        <v>L4.0123</v>
      </c>
      <c r="B2042" s="49" t="s">
        <v>497</v>
      </c>
      <c r="C2042" s="49">
        <v>123</v>
      </c>
      <c r="D2042" s="49">
        <v>0.76049399375915527</v>
      </c>
      <c r="E2042" s="49">
        <v>15.714084625244141</v>
      </c>
      <c r="F2042" s="49">
        <v>15.895029067993164</v>
      </c>
      <c r="G2042" s="49">
        <v>84.104972839355469</v>
      </c>
    </row>
    <row r="2043" spans="1:7">
      <c r="A2043" t="str">
        <f t="shared" si="32"/>
        <v>L4.0124</v>
      </c>
      <c r="B2043" s="49" t="s">
        <v>497</v>
      </c>
      <c r="C2043" s="49">
        <v>124</v>
      </c>
      <c r="D2043" s="49">
        <v>0.73158901929855347</v>
      </c>
      <c r="E2043" s="49">
        <v>14.953591346740723</v>
      </c>
      <c r="F2043" s="49">
        <v>15.677976608276367</v>
      </c>
      <c r="G2043" s="49">
        <v>84.322021484375</v>
      </c>
    </row>
    <row r="2044" spans="1:7">
      <c r="A2044" t="str">
        <f t="shared" si="32"/>
        <v>L4.0125</v>
      </c>
      <c r="B2044" s="49" t="s">
        <v>497</v>
      </c>
      <c r="C2044" s="49">
        <v>125</v>
      </c>
      <c r="D2044" s="49">
        <v>0.70415198802947998</v>
      </c>
      <c r="E2044" s="49">
        <v>14.222002029418945</v>
      </c>
      <c r="F2044" s="49">
        <v>15.458741188049316</v>
      </c>
      <c r="G2044" s="49">
        <v>84.541259765625</v>
      </c>
    </row>
    <row r="2045" spans="1:7">
      <c r="A2045" t="str">
        <f t="shared" si="32"/>
        <v>L4.0126</v>
      </c>
      <c r="B2045" s="49" t="s">
        <v>497</v>
      </c>
      <c r="C2045" s="49">
        <v>126</v>
      </c>
      <c r="D2045" s="49">
        <v>0.67800801992416382</v>
      </c>
      <c r="E2045" s="49">
        <v>13.517849922180176</v>
      </c>
      <c r="F2045" s="49">
        <v>15.237951278686523</v>
      </c>
      <c r="G2045" s="49">
        <v>84.762046813964844</v>
      </c>
    </row>
    <row r="2046" spans="1:7">
      <c r="A2046" t="str">
        <f t="shared" si="32"/>
        <v>L4.0127</v>
      </c>
      <c r="B2046" s="49" t="s">
        <v>497</v>
      </c>
      <c r="C2046" s="49">
        <v>127</v>
      </c>
      <c r="D2046" s="49">
        <v>0.65299201011657715</v>
      </c>
      <c r="E2046" s="49">
        <v>12.839841842651367</v>
      </c>
      <c r="F2046" s="49">
        <v>15.016188621520996</v>
      </c>
      <c r="G2046" s="49">
        <v>84.983810424804688</v>
      </c>
    </row>
    <row r="2047" spans="1:7">
      <c r="A2047" t="str">
        <f t="shared" si="32"/>
        <v>L4.0128</v>
      </c>
      <c r="B2047" s="49" t="s">
        <v>497</v>
      </c>
      <c r="C2047" s="49">
        <v>128</v>
      </c>
      <c r="D2047" s="49">
        <v>0.62895697355270386</v>
      </c>
      <c r="E2047" s="49">
        <v>12.186849594116211</v>
      </c>
      <c r="F2047" s="49">
        <v>14.793991088867188</v>
      </c>
      <c r="G2047" s="49">
        <v>85.206008911132813</v>
      </c>
    </row>
    <row r="2048" spans="1:7">
      <c r="A2048" t="str">
        <f t="shared" si="32"/>
        <v>L4.0129</v>
      </c>
      <c r="B2048" s="49" t="s">
        <v>497</v>
      </c>
      <c r="C2048" s="49">
        <v>129</v>
      </c>
      <c r="D2048" s="49">
        <v>0.60577100515365601</v>
      </c>
      <c r="E2048" s="49">
        <v>11.557892799377441</v>
      </c>
      <c r="F2048" s="49">
        <v>14.571837425231934</v>
      </c>
      <c r="G2048" s="49">
        <v>85.42816162109375</v>
      </c>
    </row>
    <row r="2049" spans="1:7">
      <c r="A2049" t="str">
        <f t="shared" si="32"/>
        <v>L4.0130</v>
      </c>
      <c r="B2049" s="49" t="s">
        <v>497</v>
      </c>
      <c r="C2049" s="49">
        <v>130</v>
      </c>
      <c r="D2049" s="49">
        <v>0.58332401514053345</v>
      </c>
      <c r="E2049" s="49">
        <v>10.952121734619141</v>
      </c>
      <c r="F2049" s="49">
        <v>14.350161552429199</v>
      </c>
      <c r="G2049" s="49">
        <v>85.64984130859375</v>
      </c>
    </row>
    <row r="2050" spans="1:7">
      <c r="A2050" t="str">
        <f t="shared" si="32"/>
        <v>L4.0131</v>
      </c>
      <c r="B2050" s="49" t="s">
        <v>497</v>
      </c>
      <c r="C2050" s="49">
        <v>131</v>
      </c>
      <c r="D2050" s="49">
        <v>0.56145405769348145</v>
      </c>
      <c r="E2050" s="49">
        <v>10.36879825592041</v>
      </c>
      <c r="F2050" s="49">
        <v>14.129341125488281</v>
      </c>
      <c r="G2050" s="49">
        <v>85.870658874511719</v>
      </c>
    </row>
    <row r="2051" spans="1:7">
      <c r="A2051" t="str">
        <f t="shared" ref="A2051:A2114" si="33">CONCATENATE(B2051,IF(C2051&lt;10,CONCATENATE("00",C2051),IF(C2051&lt;100,CONCATENATE("0",C2051),C2051)))</f>
        <v>L4.0132</v>
      </c>
      <c r="B2051" s="49" t="s">
        <v>497</v>
      </c>
      <c r="C2051" s="49">
        <v>132</v>
      </c>
      <c r="D2051" s="49">
        <v>0.54027390480041504</v>
      </c>
      <c r="E2051" s="49">
        <v>9.8073444366455078</v>
      </c>
      <c r="F2051" s="49">
        <v>13.909599304199219</v>
      </c>
      <c r="G2051" s="49">
        <v>86.090400695800781</v>
      </c>
    </row>
    <row r="2052" spans="1:7">
      <c r="A2052" t="str">
        <f t="shared" si="33"/>
        <v>L4.0133</v>
      </c>
      <c r="B2052" s="49" t="s">
        <v>497</v>
      </c>
      <c r="C2052" s="49">
        <v>133</v>
      </c>
      <c r="D2052" s="49">
        <v>0.51952910423278809</v>
      </c>
      <c r="E2052" s="49">
        <v>9.2670698165893555</v>
      </c>
      <c r="F2052" s="49">
        <v>13.691384315490723</v>
      </c>
      <c r="G2052" s="49">
        <v>86.308616638183594</v>
      </c>
    </row>
    <row r="2053" spans="1:7">
      <c r="A2053" t="str">
        <f t="shared" si="33"/>
        <v>L4.0134</v>
      </c>
      <c r="B2053" s="49" t="s">
        <v>497</v>
      </c>
      <c r="C2053" s="49">
        <v>134</v>
      </c>
      <c r="D2053" s="49">
        <v>0.49923098087310791</v>
      </c>
      <c r="E2053" s="49">
        <v>8.7475404739379883</v>
      </c>
      <c r="F2053" s="49">
        <v>13.474740028381348</v>
      </c>
      <c r="G2053" s="49">
        <v>86.525260925292969</v>
      </c>
    </row>
    <row r="2054" spans="1:7">
      <c r="A2054" t="str">
        <f t="shared" si="33"/>
        <v>L4.0135</v>
      </c>
      <c r="B2054" s="49" t="s">
        <v>497</v>
      </c>
      <c r="C2054" s="49">
        <v>135</v>
      </c>
      <c r="D2054" s="49">
        <v>0.4793439507484436</v>
      </c>
      <c r="E2054" s="49">
        <v>8.2483100891113281</v>
      </c>
      <c r="F2054" s="49">
        <v>13.26014518737793</v>
      </c>
      <c r="G2054" s="49">
        <v>86.739852905273438</v>
      </c>
    </row>
    <row r="2055" spans="1:7">
      <c r="A2055" t="str">
        <f t="shared" si="33"/>
        <v>L4.0136</v>
      </c>
      <c r="B2055" s="49" t="s">
        <v>497</v>
      </c>
      <c r="C2055" s="49">
        <v>136</v>
      </c>
      <c r="D2055" s="49">
        <v>0.4598420262336731</v>
      </c>
      <c r="E2055" s="49">
        <v>7.7689661979675293</v>
      </c>
      <c r="F2055" s="49">
        <v>13.047444343566895</v>
      </c>
      <c r="G2055" s="49">
        <v>86.952552795410156</v>
      </c>
    </row>
    <row r="2056" spans="1:7">
      <c r="A2056" t="str">
        <f t="shared" si="33"/>
        <v>L4.0137</v>
      </c>
      <c r="B2056" s="49" t="s">
        <v>497</v>
      </c>
      <c r="C2056" s="49">
        <v>137</v>
      </c>
      <c r="D2056" s="49">
        <v>0.44071000814437866</v>
      </c>
      <c r="E2056" s="49">
        <v>7.3091239929199219</v>
      </c>
      <c r="F2056" s="49">
        <v>12.836846351623535</v>
      </c>
      <c r="G2056" s="49">
        <v>87.163154602050781</v>
      </c>
    </row>
    <row r="2057" spans="1:7">
      <c r="A2057" t="str">
        <f t="shared" si="33"/>
        <v>L4.0138</v>
      </c>
      <c r="B2057" s="49" t="s">
        <v>497</v>
      </c>
      <c r="C2057" s="49">
        <v>138</v>
      </c>
      <c r="D2057" s="49">
        <v>0.42193597555160522</v>
      </c>
      <c r="E2057" s="49">
        <v>6.8684139251708984</v>
      </c>
      <c r="F2057" s="49">
        <v>12.628436088562012</v>
      </c>
      <c r="G2057" s="49">
        <v>87.371566772460938</v>
      </c>
    </row>
    <row r="2058" spans="1:7">
      <c r="A2058" t="str">
        <f t="shared" si="33"/>
        <v>L4.0139</v>
      </c>
      <c r="B2058" s="49" t="s">
        <v>497</v>
      </c>
      <c r="C2058" s="49">
        <v>139</v>
      </c>
      <c r="D2058" s="49">
        <v>0.40351802110671997</v>
      </c>
      <c r="E2058" s="49">
        <v>6.4464778900146484</v>
      </c>
      <c r="F2058" s="49">
        <v>12.422267913818359</v>
      </c>
      <c r="G2058" s="49">
        <v>87.577728271484375</v>
      </c>
    </row>
    <row r="2059" spans="1:7">
      <c r="A2059" t="str">
        <f t="shared" si="33"/>
        <v>L4.0140</v>
      </c>
      <c r="B2059" s="49" t="s">
        <v>497</v>
      </c>
      <c r="C2059" s="49">
        <v>140</v>
      </c>
      <c r="D2059" s="49">
        <v>0.38546097278594971</v>
      </c>
      <c r="E2059" s="49">
        <v>6.0429601669311523</v>
      </c>
      <c r="F2059" s="49">
        <v>12.218377113342285</v>
      </c>
      <c r="G2059" s="49">
        <v>87.781623840332031</v>
      </c>
    </row>
    <row r="2060" spans="1:7">
      <c r="A2060" t="str">
        <f t="shared" si="33"/>
        <v>L4.0141</v>
      </c>
      <c r="B2060" s="49" t="s">
        <v>497</v>
      </c>
      <c r="C2060" s="49">
        <v>141</v>
      </c>
      <c r="D2060" s="49">
        <v>0.36777001619338989</v>
      </c>
      <c r="E2060" s="49">
        <v>5.657498836517334</v>
      </c>
      <c r="F2060" s="49">
        <v>12.016782760620117</v>
      </c>
      <c r="G2060" s="49">
        <v>87.98321533203125</v>
      </c>
    </row>
    <row r="2061" spans="1:7">
      <c r="A2061" t="str">
        <f t="shared" si="33"/>
        <v>L4.0142</v>
      </c>
      <c r="B2061" s="49" t="s">
        <v>497</v>
      </c>
      <c r="C2061" s="49">
        <v>142</v>
      </c>
      <c r="D2061" s="49">
        <v>0.35045397281646729</v>
      </c>
      <c r="E2061" s="49">
        <v>5.289729118347168</v>
      </c>
      <c r="F2061" s="49">
        <v>11.81749153137207</v>
      </c>
      <c r="G2061" s="49">
        <v>88.182510375976563</v>
      </c>
    </row>
    <row r="2062" spans="1:7">
      <c r="A2062" t="str">
        <f t="shared" si="33"/>
        <v>L4.0143</v>
      </c>
      <c r="B2062" s="49" t="s">
        <v>497</v>
      </c>
      <c r="C2062" s="49">
        <v>143</v>
      </c>
      <c r="D2062" s="49">
        <v>0.33352303504943848</v>
      </c>
      <c r="E2062" s="49">
        <v>4.9392752647399902</v>
      </c>
      <c r="F2062" s="49">
        <v>11.620495796203613</v>
      </c>
      <c r="G2062" s="49">
        <v>88.379501342773438</v>
      </c>
    </row>
    <row r="2063" spans="1:7">
      <c r="A2063" t="str">
        <f t="shared" si="33"/>
        <v>L4.0144</v>
      </c>
      <c r="B2063" s="49" t="s">
        <v>497</v>
      </c>
      <c r="C2063" s="49">
        <v>144</v>
      </c>
      <c r="D2063" s="49">
        <v>0.31698900461196899</v>
      </c>
      <c r="E2063" s="49">
        <v>4.6057519912719727</v>
      </c>
      <c r="F2063" s="49">
        <v>11.425780296325684</v>
      </c>
      <c r="G2063" s="49">
        <v>88.57421875</v>
      </c>
    </row>
    <row r="2064" spans="1:7">
      <c r="A2064" t="str">
        <f t="shared" si="33"/>
        <v>L4.0145</v>
      </c>
      <c r="B2064" s="49" t="s">
        <v>497</v>
      </c>
      <c r="C2064" s="49">
        <v>145</v>
      </c>
      <c r="D2064" s="49">
        <v>0.30086597800254822</v>
      </c>
      <c r="E2064" s="49">
        <v>4.2887630462646484</v>
      </c>
      <c r="F2064" s="49">
        <v>11.233321189880371</v>
      </c>
      <c r="G2064" s="49">
        <v>88.766677856445313</v>
      </c>
    </row>
    <row r="2065" spans="1:7">
      <c r="A2065" t="str">
        <f t="shared" si="33"/>
        <v>L4.0146</v>
      </c>
      <c r="B2065" s="49" t="s">
        <v>497</v>
      </c>
      <c r="C2065" s="49">
        <v>146</v>
      </c>
      <c r="D2065" s="49">
        <v>0.2851639986038208</v>
      </c>
      <c r="E2065" s="49">
        <v>3.9878969192504883</v>
      </c>
      <c r="F2065" s="49">
        <v>11.043094635009766</v>
      </c>
      <c r="G2065" s="49">
        <v>88.956901550292969</v>
      </c>
    </row>
    <row r="2066" spans="1:7">
      <c r="A2066" t="str">
        <f t="shared" si="33"/>
        <v>L4.0147</v>
      </c>
      <c r="B2066" s="49" t="s">
        <v>497</v>
      </c>
      <c r="C2066" s="49">
        <v>147</v>
      </c>
      <c r="D2066" s="49">
        <v>0.269896000623703</v>
      </c>
      <c r="E2066" s="49">
        <v>3.702733039855957</v>
      </c>
      <c r="F2066" s="49">
        <v>10.855064392089844</v>
      </c>
      <c r="G2066" s="49">
        <v>89.144935607910156</v>
      </c>
    </row>
    <row r="2067" spans="1:7">
      <c r="A2067" t="str">
        <f t="shared" si="33"/>
        <v>L4.0148</v>
      </c>
      <c r="B2067" s="49" t="s">
        <v>497</v>
      </c>
      <c r="C2067" s="49">
        <v>148</v>
      </c>
      <c r="D2067" s="49">
        <v>0.25507301092147827</v>
      </c>
      <c r="E2067" s="49">
        <v>3.4328370094299316</v>
      </c>
      <c r="F2067" s="49">
        <v>10.669198036193848</v>
      </c>
      <c r="G2067" s="49">
        <v>89.330802917480469</v>
      </c>
    </row>
    <row r="2068" spans="1:7">
      <c r="A2068" t="str">
        <f t="shared" si="33"/>
        <v>L4.0149</v>
      </c>
      <c r="B2068" s="49" t="s">
        <v>497</v>
      </c>
      <c r="C2068" s="49">
        <v>149</v>
      </c>
      <c r="D2068" s="49">
        <v>0.2407039999961853</v>
      </c>
      <c r="E2068" s="49">
        <v>3.1777639389038086</v>
      </c>
      <c r="F2068" s="49">
        <v>10.485445976257324</v>
      </c>
      <c r="G2068" s="49">
        <v>89.514556884765625</v>
      </c>
    </row>
    <row r="2069" spans="1:7">
      <c r="A2069" t="str">
        <f t="shared" si="33"/>
        <v>L4.0150</v>
      </c>
      <c r="B2069" s="49" t="s">
        <v>497</v>
      </c>
      <c r="C2069" s="49">
        <v>150</v>
      </c>
      <c r="D2069" s="49">
        <v>0.22679999470710754</v>
      </c>
      <c r="E2069" s="49">
        <v>2.9370601177215576</v>
      </c>
      <c r="F2069" s="49">
        <v>10.303810119628906</v>
      </c>
      <c r="G2069" s="49">
        <v>89.696189880371094</v>
      </c>
    </row>
    <row r="2070" spans="1:7">
      <c r="A2070" t="str">
        <f t="shared" si="33"/>
        <v>L4.0151</v>
      </c>
      <c r="B2070" s="49" t="s">
        <v>497</v>
      </c>
      <c r="C2070" s="49">
        <v>151</v>
      </c>
      <c r="D2070" s="49">
        <v>0.21336600184440613</v>
      </c>
      <c r="E2070" s="49">
        <v>2.7102599143981934</v>
      </c>
      <c r="F2070" s="49">
        <v>10.124212265014648</v>
      </c>
      <c r="G2070" s="49">
        <v>89.875785827636719</v>
      </c>
    </row>
    <row r="2071" spans="1:7">
      <c r="A2071" t="str">
        <f t="shared" si="33"/>
        <v>L4.0152</v>
      </c>
      <c r="B2071" s="49" t="s">
        <v>497</v>
      </c>
      <c r="C2071" s="49">
        <v>152</v>
      </c>
      <c r="D2071" s="49">
        <v>0.20041000843048096</v>
      </c>
      <c r="E2071" s="49">
        <v>2.4968938827514648</v>
      </c>
      <c r="F2071" s="49">
        <v>9.9466266632080078</v>
      </c>
      <c r="G2071" s="49">
        <v>90.053375244140625</v>
      </c>
    </row>
    <row r="2072" spans="1:7">
      <c r="A2072" t="str">
        <f t="shared" si="33"/>
        <v>L4.0153</v>
      </c>
      <c r="B2072" s="49" t="s">
        <v>497</v>
      </c>
      <c r="C2072" s="49">
        <v>153</v>
      </c>
      <c r="D2072" s="49">
        <v>0.1879349946975708</v>
      </c>
      <c r="E2072" s="49">
        <v>2.2964839935302734</v>
      </c>
      <c r="F2072" s="49">
        <v>9.7710170745849609</v>
      </c>
      <c r="G2072" s="49">
        <v>90.228981018066406</v>
      </c>
    </row>
    <row r="2073" spans="1:7">
      <c r="A2073" t="str">
        <f t="shared" si="33"/>
        <v>L4.0154</v>
      </c>
      <c r="B2073" s="49" t="s">
        <v>497</v>
      </c>
      <c r="C2073" s="49">
        <v>154</v>
      </c>
      <c r="D2073" s="49">
        <v>0.17594499886035919</v>
      </c>
      <c r="E2073" s="49">
        <v>2.1085491180419922</v>
      </c>
      <c r="F2073" s="49">
        <v>9.5973443984985352</v>
      </c>
      <c r="G2073" s="49">
        <v>90.402656555175781</v>
      </c>
    </row>
    <row r="2074" spans="1:7">
      <c r="A2074" t="str">
        <f t="shared" si="33"/>
        <v>L4.0155</v>
      </c>
      <c r="B2074" s="49" t="s">
        <v>497</v>
      </c>
      <c r="C2074" s="49">
        <v>155</v>
      </c>
      <c r="D2074" s="49">
        <v>0.16444100439548492</v>
      </c>
      <c r="E2074" s="49">
        <v>1.9326039552688599</v>
      </c>
      <c r="F2074" s="49">
        <v>9.4255695343017578</v>
      </c>
      <c r="G2074" s="49">
        <v>90.574432373046875</v>
      </c>
    </row>
    <row r="2075" spans="1:7">
      <c r="A2075" t="str">
        <f t="shared" si="33"/>
        <v>L4.0156</v>
      </c>
      <c r="B2075" s="49" t="s">
        <v>497</v>
      </c>
      <c r="C2075" s="49">
        <v>156</v>
      </c>
      <c r="D2075" s="49">
        <v>0.1534229964017868</v>
      </c>
      <c r="E2075" s="49">
        <v>1.7681629657745361</v>
      </c>
      <c r="F2075" s="49">
        <v>9.2556533813476563</v>
      </c>
      <c r="G2075" s="49">
        <v>90.744346618652344</v>
      </c>
    </row>
    <row r="2076" spans="1:7">
      <c r="A2076" t="str">
        <f t="shared" si="33"/>
        <v>L4.0157</v>
      </c>
      <c r="B2076" s="49" t="s">
        <v>497</v>
      </c>
      <c r="C2076" s="49">
        <v>157</v>
      </c>
      <c r="D2076" s="49">
        <v>0.14289000630378723</v>
      </c>
      <c r="E2076" s="49">
        <v>1.6147400140762329</v>
      </c>
      <c r="F2076" s="49">
        <v>9.0875616073608398</v>
      </c>
      <c r="G2076" s="49">
        <v>90.912437438964844</v>
      </c>
    </row>
    <row r="2077" spans="1:7">
      <c r="A2077" t="str">
        <f t="shared" si="33"/>
        <v>L4.0158</v>
      </c>
      <c r="B2077" s="49" t="s">
        <v>497</v>
      </c>
      <c r="C2077" s="49">
        <v>158</v>
      </c>
      <c r="D2077" s="49">
        <v>0.13283899426460266</v>
      </c>
      <c r="E2077" s="49">
        <v>1.4718500375747681</v>
      </c>
      <c r="F2077" s="49">
        <v>8.9212589263916016</v>
      </c>
      <c r="G2077" s="49">
        <v>91.078742980957031</v>
      </c>
    </row>
    <row r="2078" spans="1:7">
      <c r="A2078" t="str">
        <f t="shared" si="33"/>
        <v>L4.0159</v>
      </c>
      <c r="B2078" s="49" t="s">
        <v>497</v>
      </c>
      <c r="C2078" s="49">
        <v>159</v>
      </c>
      <c r="D2078" s="49">
        <v>0.12326799333095551</v>
      </c>
      <c r="E2078" s="49">
        <v>1.3390109539031982</v>
      </c>
      <c r="F2078" s="49">
        <v>8.7567100524902344</v>
      </c>
      <c r="G2078" s="49">
        <v>91.243293762207031</v>
      </c>
    </row>
    <row r="2079" spans="1:7">
      <c r="A2079" t="str">
        <f t="shared" si="33"/>
        <v>L4.0160</v>
      </c>
      <c r="B2079" s="49" t="s">
        <v>497</v>
      </c>
      <c r="C2079" s="49">
        <v>160</v>
      </c>
      <c r="D2079" s="49">
        <v>0.11416701227426529</v>
      </c>
      <c r="E2079" s="49">
        <v>1.2157430648803711</v>
      </c>
      <c r="F2079" s="49">
        <v>8.5938777923583984</v>
      </c>
      <c r="G2079" s="49">
        <v>91.406120300292969</v>
      </c>
    </row>
    <row r="2080" spans="1:7">
      <c r="A2080" t="str">
        <f t="shared" si="33"/>
        <v>L4.0161</v>
      </c>
      <c r="B2080" s="49" t="s">
        <v>497</v>
      </c>
      <c r="C2080" s="49">
        <v>161</v>
      </c>
      <c r="D2080" s="49">
        <v>0.10553500056266785</v>
      </c>
      <c r="E2080" s="49">
        <v>1.1015759706497192</v>
      </c>
      <c r="F2080" s="49">
        <v>8.4327306747436523</v>
      </c>
      <c r="G2080" s="49">
        <v>91.567268371582031</v>
      </c>
    </row>
    <row r="2081" spans="1:7">
      <c r="A2081" t="str">
        <f t="shared" si="33"/>
        <v>L4.0162</v>
      </c>
      <c r="B2081" s="49" t="s">
        <v>497</v>
      </c>
      <c r="C2081" s="49">
        <v>162</v>
      </c>
      <c r="D2081" s="49">
        <v>9.7360000014305115E-2</v>
      </c>
      <c r="E2081" s="49">
        <v>0.99604099988937378</v>
      </c>
      <c r="F2081" s="49">
        <v>8.2732362747192383</v>
      </c>
      <c r="G2081" s="49">
        <v>91.726760864257813</v>
      </c>
    </row>
    <row r="2082" spans="1:7">
      <c r="A2082" t="str">
        <f t="shared" si="33"/>
        <v>L4.0163</v>
      </c>
      <c r="B2082" s="49" t="s">
        <v>497</v>
      </c>
      <c r="C2082" s="49">
        <v>163</v>
      </c>
      <c r="D2082" s="49">
        <v>8.9634999632835388E-2</v>
      </c>
      <c r="E2082" s="49">
        <v>0.89868098497390747</v>
      </c>
      <c r="F2082" s="49">
        <v>8.1153602600097656</v>
      </c>
      <c r="G2082" s="49">
        <v>91.8846435546875</v>
      </c>
    </row>
    <row r="2083" spans="1:7">
      <c r="A2083" t="str">
        <f t="shared" si="33"/>
        <v>L4.0164</v>
      </c>
      <c r="B2083" s="49" t="s">
        <v>497</v>
      </c>
      <c r="C2083" s="49">
        <v>164</v>
      </c>
      <c r="D2083" s="49">
        <v>8.2349002361297607E-2</v>
      </c>
      <c r="E2083" s="49">
        <v>0.80904597043991089</v>
      </c>
      <c r="F2083" s="49">
        <v>7.9590721130371094</v>
      </c>
      <c r="G2083" s="49">
        <v>92.040931701660156</v>
      </c>
    </row>
    <row r="2084" spans="1:7">
      <c r="A2084" t="str">
        <f t="shared" si="33"/>
        <v>L4.0165</v>
      </c>
      <c r="B2084" s="49" t="s">
        <v>497</v>
      </c>
      <c r="C2084" s="49">
        <v>165</v>
      </c>
      <c r="D2084" s="49">
        <v>7.5494997203350067E-2</v>
      </c>
      <c r="E2084" s="49">
        <v>0.72669702768325806</v>
      </c>
      <c r="F2084" s="49">
        <v>7.8043398857116699</v>
      </c>
      <c r="G2084" s="49">
        <v>92.195663452148438</v>
      </c>
    </row>
    <row r="2085" spans="1:7">
      <c r="A2085" t="str">
        <f t="shared" si="33"/>
        <v>L4.0166</v>
      </c>
      <c r="B2085" s="49" t="s">
        <v>497</v>
      </c>
      <c r="C2085" s="49">
        <v>166</v>
      </c>
      <c r="D2085" s="49">
        <v>6.9056004285812378E-2</v>
      </c>
      <c r="E2085" s="49">
        <v>0.65120202302932739</v>
      </c>
      <c r="F2085" s="49">
        <v>7.6511340141296387</v>
      </c>
      <c r="G2085" s="49">
        <v>92.348869323730469</v>
      </c>
    </row>
    <row r="2086" spans="1:7">
      <c r="A2086" t="str">
        <f t="shared" si="33"/>
        <v>L4.0167</v>
      </c>
      <c r="B2086" s="49" t="s">
        <v>497</v>
      </c>
      <c r="C2086" s="49">
        <v>167</v>
      </c>
      <c r="D2086" s="49">
        <v>6.3023999333381653E-2</v>
      </c>
      <c r="E2086" s="49">
        <v>0.58214598894119263</v>
      </c>
      <c r="F2086" s="49">
        <v>7.4994268417358398</v>
      </c>
      <c r="G2086" s="49">
        <v>92.500572204589844</v>
      </c>
    </row>
    <row r="2087" spans="1:7">
      <c r="A2087" t="str">
        <f t="shared" si="33"/>
        <v>L4.0168</v>
      </c>
      <c r="B2087" s="49" t="s">
        <v>497</v>
      </c>
      <c r="C2087" s="49">
        <v>168</v>
      </c>
      <c r="D2087" s="49">
        <v>5.7382997125387192E-2</v>
      </c>
      <c r="E2087" s="49">
        <v>0.51912200450897217</v>
      </c>
      <c r="F2087" s="49">
        <v>7.3491878509521484</v>
      </c>
      <c r="G2087" s="49">
        <v>92.650810241699219</v>
      </c>
    </row>
    <row r="2088" spans="1:7">
      <c r="A2088" t="str">
        <f t="shared" si="33"/>
        <v>L4.0169</v>
      </c>
      <c r="B2088" s="49" t="s">
        <v>497</v>
      </c>
      <c r="C2088" s="49">
        <v>169</v>
      </c>
      <c r="D2088" s="49">
        <v>5.2122998982667923E-2</v>
      </c>
      <c r="E2088" s="49">
        <v>0.46173900365829468</v>
      </c>
      <c r="F2088" s="49">
        <v>7.2003879547119141</v>
      </c>
      <c r="G2088" s="49">
        <v>92.799613952636719</v>
      </c>
    </row>
    <row r="2089" spans="1:7">
      <c r="A2089" t="str">
        <f t="shared" si="33"/>
        <v>L4.0170</v>
      </c>
      <c r="B2089" s="49" t="s">
        <v>497</v>
      </c>
      <c r="C2089" s="49">
        <v>170</v>
      </c>
      <c r="D2089" s="49">
        <v>4.7227002680301666E-2</v>
      </c>
      <c r="E2089" s="49">
        <v>0.40961599349975586</v>
      </c>
      <c r="F2089" s="49">
        <v>7.0530009269714355</v>
      </c>
      <c r="G2089" s="49">
        <v>92.946998596191406</v>
      </c>
    </row>
    <row r="2090" spans="1:7">
      <c r="A2090" t="str">
        <f t="shared" si="33"/>
        <v>L4.0171</v>
      </c>
      <c r="B2090" s="49" t="s">
        <v>497</v>
      </c>
      <c r="C2090" s="49">
        <v>171</v>
      </c>
      <c r="D2090" s="49">
        <v>4.268299788236618E-2</v>
      </c>
      <c r="E2090" s="49">
        <v>0.36238899827003479</v>
      </c>
      <c r="F2090" s="49">
        <v>6.9070010185241699</v>
      </c>
      <c r="G2090" s="49">
        <v>93.093002319335938</v>
      </c>
    </row>
    <row r="2091" spans="1:7">
      <c r="A2091" t="str">
        <f t="shared" si="33"/>
        <v>L4.0172</v>
      </c>
      <c r="B2091" s="49" t="s">
        <v>497</v>
      </c>
      <c r="C2091" s="49">
        <v>172</v>
      </c>
      <c r="D2091" s="49">
        <v>3.8472000509500504E-2</v>
      </c>
      <c r="E2091" s="49">
        <v>0.31970599293708801</v>
      </c>
      <c r="F2091" s="49">
        <v>6.7623610496520996</v>
      </c>
      <c r="G2091" s="49">
        <v>93.237640380859375</v>
      </c>
    </row>
    <row r="2092" spans="1:7">
      <c r="A2092" t="str">
        <f t="shared" si="33"/>
        <v>L4.0173</v>
      </c>
      <c r="B2092" s="49" t="s">
        <v>497</v>
      </c>
      <c r="C2092" s="49">
        <v>173</v>
      </c>
      <c r="D2092" s="49">
        <v>3.4584999084472656E-2</v>
      </c>
      <c r="E2092" s="49">
        <v>0.28123399615287781</v>
      </c>
      <c r="F2092" s="49">
        <v>6.619053840637207</v>
      </c>
      <c r="G2092" s="49">
        <v>93.380943298339844</v>
      </c>
    </row>
    <row r="2093" spans="1:7">
      <c r="A2093" t="str">
        <f t="shared" si="33"/>
        <v>L4.0174</v>
      </c>
      <c r="B2093" s="49" t="s">
        <v>497</v>
      </c>
      <c r="C2093" s="49">
        <v>174</v>
      </c>
      <c r="D2093" s="49">
        <v>3.1001999974250793E-2</v>
      </c>
      <c r="E2093" s="49">
        <v>0.24664899706840515</v>
      </c>
      <c r="F2093" s="49">
        <v>6.477057933807373</v>
      </c>
      <c r="G2093" s="49">
        <v>93.522941589355469</v>
      </c>
    </row>
    <row r="2094" spans="1:7">
      <c r="A2094" t="str">
        <f t="shared" si="33"/>
        <v>L4.0175</v>
      </c>
      <c r="B2094" s="49" t="s">
        <v>497</v>
      </c>
      <c r="C2094" s="49">
        <v>175</v>
      </c>
      <c r="D2094" s="49">
        <v>2.7711000293493271E-2</v>
      </c>
      <c r="E2094" s="49">
        <v>0.21564699709415436</v>
      </c>
      <c r="F2094" s="49">
        <v>6.3363428115844727</v>
      </c>
      <c r="G2094" s="49">
        <v>93.663658142089844</v>
      </c>
    </row>
    <row r="2095" spans="1:7">
      <c r="A2095" t="str">
        <f t="shared" si="33"/>
        <v>L4.0176</v>
      </c>
      <c r="B2095" s="49" t="s">
        <v>497</v>
      </c>
      <c r="C2095" s="49">
        <v>176</v>
      </c>
      <c r="D2095" s="49">
        <v>2.469400130212307E-2</v>
      </c>
      <c r="E2095" s="49">
        <v>0.18793600797653198</v>
      </c>
      <c r="F2095" s="49">
        <v>6.1968917846679688</v>
      </c>
      <c r="G2095" s="49">
        <v>93.803108215332031</v>
      </c>
    </row>
    <row r="2096" spans="1:7">
      <c r="A2096" t="str">
        <f t="shared" si="33"/>
        <v>L4.0177</v>
      </c>
      <c r="B2096" s="49" t="s">
        <v>497</v>
      </c>
      <c r="C2096" s="49">
        <v>177</v>
      </c>
      <c r="D2096" s="49">
        <v>2.1937999874353409E-2</v>
      </c>
      <c r="E2096" s="49">
        <v>0.16324199736118317</v>
      </c>
      <c r="F2096" s="49">
        <v>6.0586810111999512</v>
      </c>
      <c r="G2096" s="49">
        <v>93.941322326660156</v>
      </c>
    </row>
    <row r="2097" spans="1:7">
      <c r="A2097" t="str">
        <f t="shared" si="33"/>
        <v>L4.0178</v>
      </c>
      <c r="B2097" s="49" t="s">
        <v>497</v>
      </c>
      <c r="C2097" s="49">
        <v>178</v>
      </c>
      <c r="D2097" s="49">
        <v>1.9426999613642693E-2</v>
      </c>
      <c r="E2097" s="49">
        <v>0.14130400121212006</v>
      </c>
      <c r="F2097" s="49">
        <v>5.9216828346252441</v>
      </c>
      <c r="G2097" s="49">
        <v>94.078315734863281</v>
      </c>
    </row>
    <row r="2098" spans="1:7">
      <c r="A2098" t="str">
        <f t="shared" si="33"/>
        <v>L4.0179</v>
      </c>
      <c r="B2098" s="49" t="s">
        <v>497</v>
      </c>
      <c r="C2098" s="49">
        <v>179</v>
      </c>
      <c r="D2098" s="49">
        <v>1.7146000638604164E-2</v>
      </c>
      <c r="E2098" s="49">
        <v>0.12187699973583221</v>
      </c>
      <c r="F2098" s="49">
        <v>5.7858729362487793</v>
      </c>
      <c r="G2098" s="49">
        <v>94.214126586914063</v>
      </c>
    </row>
    <row r="2099" spans="1:7">
      <c r="A2099" t="str">
        <f t="shared" si="33"/>
        <v>L4.0180</v>
      </c>
      <c r="B2099" s="49" t="s">
        <v>497</v>
      </c>
      <c r="C2099" s="49">
        <v>180</v>
      </c>
      <c r="D2099" s="49">
        <v>1.5080899931490421E-2</v>
      </c>
      <c r="E2099" s="49">
        <v>0.1047310009598732</v>
      </c>
      <c r="F2099" s="49">
        <v>5.6512460708618164</v>
      </c>
      <c r="G2099" s="49">
        <v>94.3487548828125</v>
      </c>
    </row>
    <row r="2100" spans="1:7">
      <c r="A2100" t="str">
        <f t="shared" si="33"/>
        <v>L4.0181</v>
      </c>
      <c r="B2100" s="49" t="s">
        <v>497</v>
      </c>
      <c r="C2100" s="49">
        <v>181</v>
      </c>
      <c r="D2100" s="49">
        <v>1.321600005030632E-2</v>
      </c>
      <c r="E2100" s="49">
        <v>8.9650101959705353E-2</v>
      </c>
      <c r="F2100" s="49">
        <v>5.5177679061889648</v>
      </c>
      <c r="G2100" s="49">
        <v>94.482231140136719</v>
      </c>
    </row>
    <row r="2101" spans="1:7">
      <c r="A2101" t="str">
        <f t="shared" si="33"/>
        <v>L4.0182</v>
      </c>
      <c r="B2101" s="49" t="s">
        <v>497</v>
      </c>
      <c r="C2101" s="49">
        <v>182</v>
      </c>
      <c r="D2101" s="49">
        <v>1.1540000326931477E-2</v>
      </c>
      <c r="E2101" s="49">
        <v>7.6434098184108734E-2</v>
      </c>
      <c r="F2101" s="49">
        <v>5.3854188919067383</v>
      </c>
      <c r="G2101" s="49">
        <v>94.614578247070313</v>
      </c>
    </row>
    <row r="2102" spans="1:7">
      <c r="A2102" t="str">
        <f t="shared" si="33"/>
        <v>L4.0183</v>
      </c>
      <c r="B2102" s="49" t="s">
        <v>497</v>
      </c>
      <c r="C2102" s="49">
        <v>183</v>
      </c>
      <c r="D2102" s="49">
        <v>1.0036999359726906E-2</v>
      </c>
      <c r="E2102" s="49">
        <v>6.4894102513790131E-2</v>
      </c>
      <c r="F2102" s="49">
        <v>5.2541828155517578</v>
      </c>
      <c r="G2102" s="49">
        <v>94.745819091796875</v>
      </c>
    </row>
    <row r="2103" spans="1:7">
      <c r="A2103" t="str">
        <f t="shared" si="33"/>
        <v>L4.0184</v>
      </c>
      <c r="B2103" s="49" t="s">
        <v>497</v>
      </c>
      <c r="C2103" s="49">
        <v>184</v>
      </c>
      <c r="D2103" s="49">
        <v>8.6945993825793266E-3</v>
      </c>
      <c r="E2103" s="49">
        <v>5.4857101291418076E-2</v>
      </c>
      <c r="F2103" s="49">
        <v>5.1240377426147461</v>
      </c>
      <c r="G2103" s="49">
        <v>94.875961303710938</v>
      </c>
    </row>
    <row r="2104" spans="1:7">
      <c r="A2104" t="str">
        <f t="shared" si="33"/>
        <v>L4.0185</v>
      </c>
      <c r="B2104" s="49" t="s">
        <v>497</v>
      </c>
      <c r="C2104" s="49">
        <v>185</v>
      </c>
      <c r="D2104" s="49">
        <v>7.5000999495387077E-3</v>
      </c>
      <c r="E2104" s="49">
        <v>4.6162500977516174E-2</v>
      </c>
      <c r="F2104" s="49">
        <v>4.9949650764465332</v>
      </c>
      <c r="G2104" s="49">
        <v>95.005035400390625</v>
      </c>
    </row>
    <row r="2105" spans="1:7">
      <c r="A2105" t="str">
        <f t="shared" si="33"/>
        <v>L4.0186</v>
      </c>
      <c r="B2105" s="49" t="s">
        <v>497</v>
      </c>
      <c r="C2105" s="49">
        <v>186</v>
      </c>
      <c r="D2105" s="49">
        <v>6.4415000379085541E-3</v>
      </c>
      <c r="E2105" s="49">
        <v>3.8662400096654892E-2</v>
      </c>
      <c r="F2105" s="49">
        <v>4.866945743560791</v>
      </c>
      <c r="G2105" s="49">
        <v>95.133056640625</v>
      </c>
    </row>
    <row r="2106" spans="1:7">
      <c r="A2106" t="str">
        <f t="shared" si="33"/>
        <v>L4.0187</v>
      </c>
      <c r="B2106" s="49" t="s">
        <v>497</v>
      </c>
      <c r="C2106" s="49">
        <v>187</v>
      </c>
      <c r="D2106" s="49">
        <v>5.5069001391530037E-3</v>
      </c>
      <c r="E2106" s="49">
        <v>3.2220900058746338E-2</v>
      </c>
      <c r="F2106" s="49">
        <v>4.7399640083312988</v>
      </c>
      <c r="G2106" s="49">
        <v>95.260032653808594</v>
      </c>
    </row>
    <row r="2107" spans="1:7">
      <c r="A2107" t="str">
        <f t="shared" si="33"/>
        <v>L4.0188</v>
      </c>
      <c r="B2107" s="49" t="s">
        <v>497</v>
      </c>
      <c r="C2107" s="49">
        <v>188</v>
      </c>
      <c r="D2107" s="49">
        <v>4.6853995881974697E-3</v>
      </c>
      <c r="E2107" s="49">
        <v>2.671399898827076E-2</v>
      </c>
      <c r="F2107" s="49">
        <v>4.6139998435974121</v>
      </c>
      <c r="G2107" s="49">
        <v>95.386001586914063</v>
      </c>
    </row>
    <row r="2108" spans="1:7">
      <c r="A2108" t="str">
        <f t="shared" si="33"/>
        <v>L4.0189</v>
      </c>
      <c r="B2108" s="49" t="s">
        <v>497</v>
      </c>
      <c r="C2108" s="49">
        <v>189</v>
      </c>
      <c r="D2108" s="49">
        <v>3.9666001684963703E-3</v>
      </c>
      <c r="E2108" s="49">
        <v>2.2028600797057152E-2</v>
      </c>
      <c r="F2108" s="49">
        <v>4.489044189453125</v>
      </c>
      <c r="G2108" s="49">
        <v>95.510955810546875</v>
      </c>
    </row>
    <row r="2109" spans="1:7">
      <c r="A2109" t="str">
        <f t="shared" si="33"/>
        <v>L4.0190</v>
      </c>
      <c r="B2109" s="49" t="s">
        <v>497</v>
      </c>
      <c r="C2109" s="49">
        <v>190</v>
      </c>
      <c r="D2109" s="49">
        <v>3.3403998240828514E-3</v>
      </c>
      <c r="E2109" s="49">
        <v>1.806199923157692E-2</v>
      </c>
      <c r="F2109" s="49">
        <v>4.3650717735290527</v>
      </c>
      <c r="G2109" s="49">
        <v>95.634925842285156</v>
      </c>
    </row>
    <row r="2110" spans="1:7">
      <c r="A2110" t="str">
        <f t="shared" si="33"/>
        <v>L4.0191</v>
      </c>
      <c r="B2110" s="49" t="s">
        <v>497</v>
      </c>
      <c r="C2110" s="49">
        <v>191</v>
      </c>
      <c r="D2110" s="49">
        <v>2.7974999975413084E-3</v>
      </c>
      <c r="E2110" s="49">
        <v>1.4721600338816643E-2</v>
      </c>
      <c r="F2110" s="49">
        <v>4.2420692443847656</v>
      </c>
      <c r="G2110" s="49">
        <v>95.7579345703125</v>
      </c>
    </row>
    <row r="2111" spans="1:7">
      <c r="A2111" t="str">
        <f t="shared" si="33"/>
        <v>L4.0192</v>
      </c>
      <c r="B2111" s="49" t="s">
        <v>497</v>
      </c>
      <c r="C2111" s="49">
        <v>192</v>
      </c>
      <c r="D2111" s="49">
        <v>2.329440088942647E-3</v>
      </c>
      <c r="E2111" s="49">
        <v>1.1924100108444691E-2</v>
      </c>
      <c r="F2111" s="49">
        <v>4.1200132369995117</v>
      </c>
      <c r="G2111" s="49">
        <v>95.879989624023438</v>
      </c>
    </row>
    <row r="2112" spans="1:7">
      <c r="A2112" t="str">
        <f t="shared" si="33"/>
        <v>L4.0193</v>
      </c>
      <c r="B2112" s="49" t="s">
        <v>497</v>
      </c>
      <c r="C2112" s="49">
        <v>193</v>
      </c>
      <c r="D2112" s="49">
        <v>1.9278799882158637E-3</v>
      </c>
      <c r="E2112" s="49">
        <v>9.5946602523326874E-3</v>
      </c>
      <c r="F2112" s="49">
        <v>3.9988830089569092</v>
      </c>
      <c r="G2112" s="49">
        <v>96.001113891601563</v>
      </c>
    </row>
    <row r="2113" spans="1:7">
      <c r="A2113" t="str">
        <f t="shared" si="33"/>
        <v>L4.0194</v>
      </c>
      <c r="B2113" s="49" t="s">
        <v>497</v>
      </c>
      <c r="C2113" s="49">
        <v>194</v>
      </c>
      <c r="D2113" s="49">
        <v>1.5852800570428371E-3</v>
      </c>
      <c r="E2113" s="49">
        <v>7.6667801477015018E-3</v>
      </c>
      <c r="F2113" s="49">
        <v>3.8787031173706055</v>
      </c>
      <c r="G2113" s="49">
        <v>96.121299743652344</v>
      </c>
    </row>
    <row r="2114" spans="1:7">
      <c r="A2114" t="str">
        <f t="shared" si="33"/>
        <v>L4.0195</v>
      </c>
      <c r="B2114" s="49" t="s">
        <v>497</v>
      </c>
      <c r="C2114" s="49">
        <v>195</v>
      </c>
      <c r="D2114" s="49">
        <v>1.2947600334882736E-3</v>
      </c>
      <c r="E2114" s="49">
        <v>6.0815000906586647E-3</v>
      </c>
      <c r="F2114" s="49">
        <v>3.7594449520111084</v>
      </c>
      <c r="G2114" s="49">
        <v>96.240554809570313</v>
      </c>
    </row>
    <row r="2115" spans="1:7">
      <c r="A2115" t="str">
        <f t="shared" ref="A2115:A2178" si="34">CONCATENATE(B2115,IF(C2115&lt;10,CONCATENATE("00",C2115),IF(C2115&lt;100,CONCATENATE("0",C2115),C2115)))</f>
        <v>L4.0196</v>
      </c>
      <c r="B2115" s="49" t="s">
        <v>497</v>
      </c>
      <c r="C2115" s="49">
        <v>196</v>
      </c>
      <c r="D2115" s="49">
        <v>1.049889950081706E-3</v>
      </c>
      <c r="E2115" s="49">
        <v>4.7867400571703911E-3</v>
      </c>
      <c r="F2115" s="49">
        <v>3.6410889625549316</v>
      </c>
      <c r="G2115" s="49">
        <v>96.358909606933594</v>
      </c>
    </row>
    <row r="2116" spans="1:7">
      <c r="A2116" t="str">
        <f t="shared" si="34"/>
        <v>L4.0197</v>
      </c>
      <c r="B2116" s="49" t="s">
        <v>497</v>
      </c>
      <c r="C2116" s="49">
        <v>197</v>
      </c>
      <c r="D2116" s="49">
        <v>0</v>
      </c>
      <c r="E2116" s="49">
        <v>3.736850107088685E-3</v>
      </c>
      <c r="F2116" s="49">
        <v>3.5235960483551025</v>
      </c>
      <c r="G2116" s="49">
        <v>96.476402282714844</v>
      </c>
    </row>
    <row r="2117" spans="1:7">
      <c r="A2117" t="str">
        <f t="shared" si="34"/>
        <v>L4.0198</v>
      </c>
      <c r="B2117" s="49" t="s">
        <v>497</v>
      </c>
      <c r="C2117" s="49">
        <v>198</v>
      </c>
      <c r="D2117" s="49">
        <v>0</v>
      </c>
      <c r="E2117" s="49">
        <v>2.8919300530105829E-3</v>
      </c>
      <c r="F2117" s="49">
        <v>3.4069850444793701</v>
      </c>
      <c r="G2117" s="49">
        <v>96.596015930175781</v>
      </c>
    </row>
    <row r="2118" spans="1:7">
      <c r="A2118" t="str">
        <f t="shared" si="34"/>
        <v>L4.0199</v>
      </c>
      <c r="B2118" s="49" t="s">
        <v>497</v>
      </c>
      <c r="C2118" s="49">
        <v>199</v>
      </c>
      <c r="D2118" s="49">
        <v>0</v>
      </c>
      <c r="E2118" s="49">
        <v>2.2174399346113205E-3</v>
      </c>
      <c r="F2118" s="49">
        <v>3.2912170886993408</v>
      </c>
      <c r="G2118" s="49">
        <v>96.708786010742188</v>
      </c>
    </row>
    <row r="2119" spans="1:7">
      <c r="A2119" t="str">
        <f t="shared" si="34"/>
        <v>L4.0200</v>
      </c>
      <c r="B2119" s="49" t="s">
        <v>497</v>
      </c>
      <c r="C2119" s="49">
        <v>200</v>
      </c>
      <c r="D2119" s="49">
        <v>0</v>
      </c>
      <c r="E2119" s="49">
        <v>1.6836000140756369E-3</v>
      </c>
      <c r="F2119" s="49">
        <v>3.1762630939483643</v>
      </c>
      <c r="G2119" s="49">
        <v>96.823738098144531</v>
      </c>
    </row>
    <row r="2120" spans="1:7">
      <c r="A2120" t="str">
        <f t="shared" si="34"/>
        <v>L4.0201</v>
      </c>
      <c r="B2120" s="49" t="s">
        <v>497</v>
      </c>
      <c r="C2120" s="49">
        <v>201</v>
      </c>
      <c r="D2120" s="49">
        <v>0</v>
      </c>
      <c r="E2120" s="49">
        <v>1.264889957383275E-3</v>
      </c>
      <c r="F2120" s="49">
        <v>3.0621719360351563</v>
      </c>
      <c r="G2120" s="49">
        <v>96.937828063964844</v>
      </c>
    </row>
    <row r="2121" spans="1:7">
      <c r="A2121" t="str">
        <f t="shared" si="34"/>
        <v>L4.0202</v>
      </c>
      <c r="B2121" s="49" t="s">
        <v>497</v>
      </c>
      <c r="C2121" s="49">
        <v>202</v>
      </c>
      <c r="D2121" s="49">
        <v>0</v>
      </c>
      <c r="E2121" s="49">
        <v>9.3967397697269917E-4</v>
      </c>
      <c r="F2121" s="49">
        <v>2.9489109516143799</v>
      </c>
      <c r="G2121" s="49">
        <v>97.05108642578125</v>
      </c>
    </row>
    <row r="2122" spans="1:7">
      <c r="A2122" t="str">
        <f t="shared" si="34"/>
        <v>L4.0203</v>
      </c>
      <c r="B2122" s="49" t="s">
        <v>497</v>
      </c>
      <c r="C2122" s="49">
        <v>203</v>
      </c>
      <c r="D2122" s="49">
        <v>0</v>
      </c>
      <c r="E2122" s="49">
        <v>6.897060084156692E-4</v>
      </c>
      <c r="F2122" s="49">
        <v>2.8364739418029785</v>
      </c>
      <c r="G2122" s="49">
        <v>97.163528442382813</v>
      </c>
    </row>
    <row r="2123" spans="1:7">
      <c r="A2123" t="str">
        <f t="shared" si="34"/>
        <v>L4.0204</v>
      </c>
      <c r="B2123" s="49" t="s">
        <v>497</v>
      </c>
      <c r="C2123" s="49">
        <v>204</v>
      </c>
      <c r="D2123" s="49">
        <v>0</v>
      </c>
      <c r="E2123" s="49">
        <v>4.9971102271229029E-4</v>
      </c>
      <c r="F2123" s="49">
        <v>2.7248640060424805</v>
      </c>
      <c r="G2123" s="49">
        <v>97.275138854980469</v>
      </c>
    </row>
    <row r="2124" spans="1:7">
      <c r="A2124" t="str">
        <f t="shared" si="34"/>
        <v>L4.0205</v>
      </c>
      <c r="B2124" s="49" t="s">
        <v>497</v>
      </c>
      <c r="C2124" s="49">
        <v>205</v>
      </c>
      <c r="D2124" s="49">
        <v>0</v>
      </c>
      <c r="E2124" s="49">
        <v>3.5702699096873403E-4</v>
      </c>
      <c r="F2124" s="49">
        <v>2.6139750480651855</v>
      </c>
      <c r="G2124" s="49">
        <v>97.386024475097656</v>
      </c>
    </row>
    <row r="2125" spans="1:7">
      <c r="A2125" t="str">
        <f t="shared" si="34"/>
        <v>L4.0206</v>
      </c>
      <c r="B2125" s="49" t="s">
        <v>497</v>
      </c>
      <c r="C2125" s="49">
        <v>206</v>
      </c>
      <c r="D2125" s="49">
        <v>0</v>
      </c>
      <c r="E2125" s="49">
        <v>2.5125499814748764E-4</v>
      </c>
      <c r="F2125" s="49">
        <v>2.5047109127044678</v>
      </c>
      <c r="G2125" s="49">
        <v>97.495292663574219</v>
      </c>
    </row>
    <row r="2126" spans="1:7">
      <c r="A2126" t="str">
        <f t="shared" si="34"/>
        <v>L4.0207</v>
      </c>
      <c r="B2126" s="49" t="s">
        <v>497</v>
      </c>
      <c r="C2126" s="49">
        <v>207</v>
      </c>
      <c r="D2126" s="49">
        <v>0</v>
      </c>
      <c r="E2126" s="49">
        <v>1.7394000315107405E-4</v>
      </c>
      <c r="F2126" s="49">
        <v>2.3949689865112305</v>
      </c>
      <c r="G2126" s="49">
        <v>97.605033874511719</v>
      </c>
    </row>
    <row r="2127" spans="1:7">
      <c r="A2127" t="str">
        <f t="shared" si="34"/>
        <v>L4.0208</v>
      </c>
      <c r="B2127" s="49" t="s">
        <v>497</v>
      </c>
      <c r="C2127" s="49">
        <v>208</v>
      </c>
      <c r="D2127" s="49">
        <v>0</v>
      </c>
      <c r="E2127" s="49">
        <v>1.1827999696834013E-4</v>
      </c>
      <c r="F2127" s="49">
        <v>2.2866508960723877</v>
      </c>
      <c r="G2127" s="49">
        <v>97.713348388671875</v>
      </c>
    </row>
    <row r="2128" spans="1:7">
      <c r="A2128" t="str">
        <f t="shared" si="34"/>
        <v>L4.0209</v>
      </c>
      <c r="B2128" s="49" t="s">
        <v>497</v>
      </c>
      <c r="C2128" s="49">
        <v>209</v>
      </c>
      <c r="D2128" s="49">
        <v>0</v>
      </c>
      <c r="E2128" s="49">
        <v>7.8870398283470422E-5</v>
      </c>
      <c r="F2128" s="49">
        <v>2.1791629791259766</v>
      </c>
      <c r="G2128" s="49">
        <v>97.820838928222656</v>
      </c>
    </row>
    <row r="2129" spans="1:7">
      <c r="A2129" t="str">
        <f t="shared" si="34"/>
        <v>L4.0210</v>
      </c>
      <c r="B2129" s="49" t="s">
        <v>497</v>
      </c>
      <c r="C2129" s="49">
        <v>210</v>
      </c>
      <c r="D2129" s="49">
        <v>0</v>
      </c>
      <c r="E2129" s="49">
        <v>5.1468199671944603E-5</v>
      </c>
      <c r="F2129" s="49">
        <v>2.072504997253418</v>
      </c>
      <c r="G2129" s="49">
        <v>97.927497863769531</v>
      </c>
    </row>
    <row r="2130" spans="1:7">
      <c r="A2130" t="str">
        <f t="shared" si="34"/>
        <v>L4.0211</v>
      </c>
      <c r="B2130" s="49" t="s">
        <v>497</v>
      </c>
      <c r="C2130" s="49">
        <v>211</v>
      </c>
      <c r="D2130" s="49">
        <v>0</v>
      </c>
      <c r="E2130" s="49">
        <v>3.2810701668495312E-5</v>
      </c>
      <c r="F2130" s="49">
        <v>1.9666949510574341</v>
      </c>
      <c r="G2130" s="49">
        <v>98.033302307128906</v>
      </c>
    </row>
    <row r="2131" spans="1:7">
      <c r="A2131" t="str">
        <f t="shared" si="34"/>
        <v>L4.0212</v>
      </c>
      <c r="B2131" s="49" t="s">
        <v>497</v>
      </c>
      <c r="C2131" s="49">
        <v>212</v>
      </c>
      <c r="D2131" s="49">
        <v>0</v>
      </c>
      <c r="E2131" s="49">
        <v>2.0376099200802855E-5</v>
      </c>
      <c r="F2131" s="49">
        <v>1.8617509603500366</v>
      </c>
      <c r="G2131" s="49">
        <v>98.138252258300781</v>
      </c>
    </row>
    <row r="2132" spans="1:7">
      <c r="A2132" t="str">
        <f t="shared" si="34"/>
        <v>L4.0213</v>
      </c>
      <c r="B2132" s="49" t="s">
        <v>497</v>
      </c>
      <c r="C2132" s="49">
        <v>213</v>
      </c>
      <c r="D2132" s="49">
        <v>0</v>
      </c>
      <c r="E2132" s="49">
        <v>1.2290100130485371E-5</v>
      </c>
      <c r="F2132" s="49">
        <v>1.7576860189437866</v>
      </c>
      <c r="G2132" s="49">
        <v>98.242317199707031</v>
      </c>
    </row>
    <row r="2133" spans="1:7">
      <c r="A2133" t="str">
        <f t="shared" si="34"/>
        <v>L4.0214</v>
      </c>
      <c r="B2133" s="49" t="s">
        <v>497</v>
      </c>
      <c r="C2133" s="49">
        <v>214</v>
      </c>
      <c r="D2133" s="49">
        <v>0</v>
      </c>
      <c r="E2133" s="49">
        <v>7.1741601459507365E-6</v>
      </c>
      <c r="F2133" s="49">
        <v>1.6545490026473999</v>
      </c>
      <c r="G2133" s="49">
        <v>98.345451354980469</v>
      </c>
    </row>
    <row r="2134" spans="1:7">
      <c r="A2134" t="str">
        <f t="shared" si="34"/>
        <v>L4.0215</v>
      </c>
      <c r="B2134" s="49" t="s">
        <v>497</v>
      </c>
      <c r="C2134" s="49">
        <v>215</v>
      </c>
      <c r="D2134" s="49">
        <v>0</v>
      </c>
      <c r="E2134" s="49">
        <v>4.0357699617743492E-6</v>
      </c>
      <c r="F2134" s="49">
        <v>1.5523769855499268</v>
      </c>
      <c r="G2134" s="49">
        <v>98.447624206542969</v>
      </c>
    </row>
    <row r="2135" spans="1:7">
      <c r="A2135" t="str">
        <f t="shared" si="34"/>
        <v>L4.0216</v>
      </c>
      <c r="B2135" s="49" t="s">
        <v>497</v>
      </c>
      <c r="C2135" s="49">
        <v>216</v>
      </c>
      <c r="D2135" s="49">
        <v>0</v>
      </c>
      <c r="E2135" s="49">
        <v>2.1766500140074641E-6</v>
      </c>
      <c r="F2135" s="49">
        <v>1.4512330293655396</v>
      </c>
      <c r="G2135" s="49">
        <v>98.54876708984375</v>
      </c>
    </row>
    <row r="2136" spans="1:7">
      <c r="A2136" t="str">
        <f t="shared" si="34"/>
        <v>L4.0217</v>
      </c>
      <c r="B2136" s="49" t="s">
        <v>497</v>
      </c>
      <c r="C2136" s="49">
        <v>217</v>
      </c>
      <c r="D2136" s="49">
        <v>0</v>
      </c>
      <c r="E2136" s="49">
        <v>1.1184599770786008E-6</v>
      </c>
      <c r="F2136" s="49">
        <v>1.351207971572876</v>
      </c>
      <c r="G2136" s="49">
        <v>98.648788452148438</v>
      </c>
    </row>
    <row r="2137" spans="1:7">
      <c r="A2137" t="str">
        <f t="shared" si="34"/>
        <v>L4.0218</v>
      </c>
      <c r="B2137" s="49" t="s">
        <v>497</v>
      </c>
      <c r="C2137" s="49">
        <v>218</v>
      </c>
      <c r="D2137" s="49">
        <v>0</v>
      </c>
      <c r="E2137" s="49">
        <v>5.4327398402165272E-7</v>
      </c>
      <c r="F2137" s="49">
        <v>1.2524160146713257</v>
      </c>
      <c r="G2137" s="49">
        <v>98.747581481933594</v>
      </c>
    </row>
    <row r="2138" spans="1:7">
      <c r="A2138" t="str">
        <f t="shared" si="34"/>
        <v>L4.0219</v>
      </c>
      <c r="B2138" s="49" t="s">
        <v>497</v>
      </c>
      <c r="C2138" s="49">
        <v>219</v>
      </c>
      <c r="D2138" s="49">
        <v>0</v>
      </c>
      <c r="E2138" s="49">
        <v>2.4698701395209355E-7</v>
      </c>
      <c r="F2138" s="49">
        <v>1.1550170183181763</v>
      </c>
      <c r="G2138" s="49">
        <v>98.844985961914063</v>
      </c>
    </row>
    <row r="2139" spans="1:7">
      <c r="A2139" t="str">
        <f t="shared" si="34"/>
        <v>L4.0220</v>
      </c>
      <c r="B2139" s="49" t="s">
        <v>497</v>
      </c>
      <c r="C2139" s="49">
        <v>220</v>
      </c>
      <c r="D2139" s="49">
        <v>0</v>
      </c>
      <c r="E2139" s="49">
        <v>1.0375600112411121E-7</v>
      </c>
      <c r="F2139" s="49">
        <v>1.0592479705810547</v>
      </c>
      <c r="G2139" s="49">
        <v>98.940750122070313</v>
      </c>
    </row>
    <row r="2140" spans="1:7">
      <c r="A2140" t="str">
        <f t="shared" si="34"/>
        <v>L4.0221</v>
      </c>
      <c r="B2140" s="49" t="s">
        <v>497</v>
      </c>
      <c r="C2140" s="49">
        <v>221</v>
      </c>
      <c r="D2140" s="49">
        <v>0</v>
      </c>
      <c r="E2140" s="49">
        <v>3.9595601464270658E-8</v>
      </c>
      <c r="F2140" s="49">
        <v>0.96543502807617188</v>
      </c>
      <c r="G2140" s="49">
        <v>99.034568786621094</v>
      </c>
    </row>
    <row r="2141" spans="1:7">
      <c r="A2141" t="str">
        <f t="shared" si="34"/>
        <v>L4.0222</v>
      </c>
      <c r="B2141" s="49" t="s">
        <v>497</v>
      </c>
      <c r="C2141" s="49">
        <v>222</v>
      </c>
      <c r="D2141" s="49">
        <v>0</v>
      </c>
      <c r="E2141" s="49">
        <v>1.3411900035009694E-8</v>
      </c>
      <c r="F2141" s="49">
        <v>0.8740919828414917</v>
      </c>
      <c r="G2141" s="49">
        <v>99.125907897949219</v>
      </c>
    </row>
    <row r="2142" spans="1:7">
      <c r="A2142" t="str">
        <f t="shared" si="34"/>
        <v>L4.0223</v>
      </c>
      <c r="B2142" s="49" t="s">
        <v>497</v>
      </c>
      <c r="C2142" s="49">
        <v>223</v>
      </c>
      <c r="D2142" s="49">
        <v>0</v>
      </c>
      <c r="E2142" s="49">
        <v>3.9014400599057808E-9</v>
      </c>
      <c r="F2142" s="49">
        <v>0.78600800037384033</v>
      </c>
      <c r="G2142" s="49">
        <v>99.2139892578125</v>
      </c>
    </row>
    <row r="2143" spans="1:7">
      <c r="A2143" t="str">
        <f t="shared" si="34"/>
        <v>L4.0224</v>
      </c>
      <c r="B2143" s="49" t="s">
        <v>497</v>
      </c>
      <c r="C2143" s="49">
        <v>224</v>
      </c>
      <c r="D2143" s="49">
        <v>0</v>
      </c>
      <c r="E2143" s="49">
        <v>9.2795299222458993E-10</v>
      </c>
      <c r="F2143" s="49">
        <v>0.70247799158096313</v>
      </c>
      <c r="G2143" s="49">
        <v>99.297523498535156</v>
      </c>
    </row>
    <row r="2144" spans="1:7">
      <c r="A2144" t="str">
        <f t="shared" si="34"/>
        <v>L4.0225</v>
      </c>
      <c r="B2144" s="49" t="s">
        <v>497</v>
      </c>
      <c r="C2144" s="49">
        <v>225</v>
      </c>
      <c r="D2144" s="49">
        <v>0</v>
      </c>
      <c r="E2144" s="49">
        <v>1.6689899462463131E-10</v>
      </c>
      <c r="F2144" s="49">
        <v>0.62577402591705322</v>
      </c>
      <c r="G2144" s="49">
        <v>99.374229431152344</v>
      </c>
    </row>
    <row r="2145" spans="1:7">
      <c r="A2145" t="str">
        <f t="shared" si="34"/>
        <v>L4.0226</v>
      </c>
      <c r="B2145" s="49" t="s">
        <v>497</v>
      </c>
      <c r="C2145" s="49">
        <v>226</v>
      </c>
      <c r="D2145" s="49">
        <v>0</v>
      </c>
      <c r="E2145" s="49">
        <v>1.9799599459968675E-11</v>
      </c>
      <c r="F2145" s="49">
        <v>0.56084001064300537</v>
      </c>
      <c r="G2145" s="49">
        <v>99.439163208007813</v>
      </c>
    </row>
    <row r="2146" spans="1:7">
      <c r="A2146" t="str">
        <f t="shared" si="34"/>
        <v>L4.0227</v>
      </c>
      <c r="B2146" s="49" t="s">
        <v>497</v>
      </c>
      <c r="C2146" s="49">
        <v>227</v>
      </c>
      <c r="D2146" s="49">
        <v>0</v>
      </c>
      <c r="E2146" s="49">
        <v>1.1747899745020995E-12</v>
      </c>
      <c r="F2146" s="49">
        <v>0.51429402828216553</v>
      </c>
      <c r="G2146" s="49">
        <v>99.485702514648438</v>
      </c>
    </row>
    <row r="2147" spans="1:7">
      <c r="A2147" t="str">
        <f t="shared" si="34"/>
        <v>L4.0228</v>
      </c>
      <c r="B2147" s="49" t="s">
        <v>497</v>
      </c>
      <c r="C2147" s="49">
        <v>228</v>
      </c>
      <c r="D2147" s="49">
        <v>0</v>
      </c>
      <c r="E2147" s="49">
        <v>1.6790200482665225E-14</v>
      </c>
      <c r="F2147" s="49">
        <v>0.50010699033737183</v>
      </c>
      <c r="G2147" s="49">
        <v>99.499893188476563</v>
      </c>
    </row>
    <row r="2148" spans="1:7">
      <c r="A2148" t="str">
        <f t="shared" si="34"/>
        <v>L4.0229</v>
      </c>
      <c r="B2148" s="49" t="s">
        <v>497</v>
      </c>
      <c r="C2148" s="49">
        <v>229</v>
      </c>
      <c r="D2148" s="49">
        <v>0</v>
      </c>
      <c r="E2148" s="49">
        <v>1.7977500891599788E-18</v>
      </c>
      <c r="F2148" s="49">
        <v>0.5</v>
      </c>
      <c r="G2148" s="49">
        <v>99.5</v>
      </c>
    </row>
    <row r="2149" spans="1:7">
      <c r="A2149" t="str">
        <f t="shared" si="34"/>
        <v>L4.0230</v>
      </c>
      <c r="B2149" s="49" t="s">
        <v>497</v>
      </c>
      <c r="C2149" s="49">
        <v>230</v>
      </c>
      <c r="D2149" s="49">
        <v>0</v>
      </c>
      <c r="E2149" s="49">
        <v>0</v>
      </c>
      <c r="F2149" s="49">
        <v>0</v>
      </c>
      <c r="G2149" s="49">
        <v>100</v>
      </c>
    </row>
    <row r="2150" spans="1:7">
      <c r="A2150" t="str">
        <f t="shared" si="34"/>
        <v>L5.0000</v>
      </c>
      <c r="B2150" s="49" t="s">
        <v>498</v>
      </c>
      <c r="C2150" s="49">
        <v>0</v>
      </c>
      <c r="D2150" s="49">
        <v>0</v>
      </c>
      <c r="E2150" s="49">
        <v>100</v>
      </c>
      <c r="F2150" s="49">
        <v>100</v>
      </c>
      <c r="G2150" s="49">
        <v>0</v>
      </c>
    </row>
    <row r="2151" spans="1:7">
      <c r="A2151" t="str">
        <f t="shared" si="34"/>
        <v>L5.0001</v>
      </c>
      <c r="B2151" s="49" t="s">
        <v>498</v>
      </c>
      <c r="C2151" s="49">
        <v>1</v>
      </c>
      <c r="D2151" s="49">
        <v>0</v>
      </c>
      <c r="E2151" s="49">
        <v>100</v>
      </c>
      <c r="F2151" s="49">
        <v>99</v>
      </c>
      <c r="G2151" s="49">
        <v>1</v>
      </c>
    </row>
    <row r="2152" spans="1:7">
      <c r="A2152" t="str">
        <f t="shared" si="34"/>
        <v>L5.0002</v>
      </c>
      <c r="B2152" s="49" t="s">
        <v>498</v>
      </c>
      <c r="C2152" s="49">
        <v>2</v>
      </c>
      <c r="D2152" s="49">
        <v>0</v>
      </c>
      <c r="E2152" s="49">
        <v>100</v>
      </c>
      <c r="F2152" s="49">
        <v>98</v>
      </c>
      <c r="G2152" s="49">
        <v>2</v>
      </c>
    </row>
    <row r="2153" spans="1:7">
      <c r="A2153" t="str">
        <f t="shared" si="34"/>
        <v>L5.0003</v>
      </c>
      <c r="B2153" s="49" t="s">
        <v>498</v>
      </c>
      <c r="C2153" s="49">
        <v>3</v>
      </c>
      <c r="D2153" s="49">
        <v>0</v>
      </c>
      <c r="E2153" s="49">
        <v>100</v>
      </c>
      <c r="F2153" s="49">
        <v>97</v>
      </c>
      <c r="G2153" s="49">
        <v>3</v>
      </c>
    </row>
    <row r="2154" spans="1:7">
      <c r="A2154" t="str">
        <f t="shared" si="34"/>
        <v>L5.0004</v>
      </c>
      <c r="B2154" s="49" t="s">
        <v>498</v>
      </c>
      <c r="C2154" s="49">
        <v>4</v>
      </c>
      <c r="D2154" s="49">
        <v>0</v>
      </c>
      <c r="E2154" s="49">
        <v>100</v>
      </c>
      <c r="F2154" s="49">
        <v>96</v>
      </c>
      <c r="G2154" s="49">
        <v>4</v>
      </c>
    </row>
    <row r="2155" spans="1:7">
      <c r="A2155" t="str">
        <f t="shared" si="34"/>
        <v>L5.0005</v>
      </c>
      <c r="B2155" s="49" t="s">
        <v>498</v>
      </c>
      <c r="C2155" s="49">
        <v>5</v>
      </c>
      <c r="D2155" s="49">
        <v>0</v>
      </c>
      <c r="E2155" s="49">
        <v>100</v>
      </c>
      <c r="F2155" s="49">
        <v>95</v>
      </c>
      <c r="G2155" s="49">
        <v>5</v>
      </c>
    </row>
    <row r="2156" spans="1:7">
      <c r="A2156" t="str">
        <f t="shared" si="34"/>
        <v>L5.0006</v>
      </c>
      <c r="B2156" s="49" t="s">
        <v>498</v>
      </c>
      <c r="C2156" s="49">
        <v>6</v>
      </c>
      <c r="D2156" s="49">
        <v>0</v>
      </c>
      <c r="E2156" s="49">
        <v>100</v>
      </c>
      <c r="F2156" s="49">
        <v>94</v>
      </c>
      <c r="G2156" s="49">
        <v>6</v>
      </c>
    </row>
    <row r="2157" spans="1:7">
      <c r="A2157" t="str">
        <f t="shared" si="34"/>
        <v>L5.0007</v>
      </c>
      <c r="B2157" s="49" t="s">
        <v>498</v>
      </c>
      <c r="C2157" s="49">
        <v>7</v>
      </c>
      <c r="D2157" s="49">
        <v>0</v>
      </c>
      <c r="E2157" s="49">
        <v>100</v>
      </c>
      <c r="F2157" s="49">
        <v>93</v>
      </c>
      <c r="G2157" s="49">
        <v>7</v>
      </c>
    </row>
    <row r="2158" spans="1:7">
      <c r="A2158" t="str">
        <f t="shared" si="34"/>
        <v>L5.0008</v>
      </c>
      <c r="B2158" s="49" t="s">
        <v>498</v>
      </c>
      <c r="C2158" s="49">
        <v>8</v>
      </c>
      <c r="D2158" s="49">
        <v>0</v>
      </c>
      <c r="E2158" s="49">
        <v>100</v>
      </c>
      <c r="F2158" s="49">
        <v>92</v>
      </c>
      <c r="G2158" s="49">
        <v>8</v>
      </c>
    </row>
    <row r="2159" spans="1:7">
      <c r="A2159" t="str">
        <f t="shared" si="34"/>
        <v>L5.0009</v>
      </c>
      <c r="B2159" s="49" t="s">
        <v>498</v>
      </c>
      <c r="C2159" s="49">
        <v>9</v>
      </c>
      <c r="D2159" s="49">
        <v>0</v>
      </c>
      <c r="E2159" s="49">
        <v>100</v>
      </c>
      <c r="F2159" s="49">
        <v>91</v>
      </c>
      <c r="G2159" s="49">
        <v>9</v>
      </c>
    </row>
    <row r="2160" spans="1:7">
      <c r="A2160" t="str">
        <f t="shared" si="34"/>
        <v>L5.0010</v>
      </c>
      <c r="B2160" s="49" t="s">
        <v>498</v>
      </c>
      <c r="C2160" s="49">
        <v>10</v>
      </c>
      <c r="D2160" s="49">
        <v>0</v>
      </c>
      <c r="E2160" s="49">
        <v>100</v>
      </c>
      <c r="F2160" s="49">
        <v>90</v>
      </c>
      <c r="G2160" s="49">
        <v>10</v>
      </c>
    </row>
    <row r="2161" spans="1:7">
      <c r="A2161" t="str">
        <f t="shared" si="34"/>
        <v>L5.0011</v>
      </c>
      <c r="B2161" s="49" t="s">
        <v>498</v>
      </c>
      <c r="C2161" s="49">
        <v>11</v>
      </c>
      <c r="D2161" s="49">
        <v>0</v>
      </c>
      <c r="E2161" s="49">
        <v>100</v>
      </c>
      <c r="F2161" s="49">
        <v>89</v>
      </c>
      <c r="G2161" s="49">
        <v>11</v>
      </c>
    </row>
    <row r="2162" spans="1:7">
      <c r="A2162" t="str">
        <f t="shared" si="34"/>
        <v>L5.0012</v>
      </c>
      <c r="B2162" s="49" t="s">
        <v>498</v>
      </c>
      <c r="C2162" s="49">
        <v>12</v>
      </c>
      <c r="D2162" s="49">
        <v>0</v>
      </c>
      <c r="E2162" s="49">
        <v>100</v>
      </c>
      <c r="F2162" s="49">
        <v>88</v>
      </c>
      <c r="G2162" s="49">
        <v>12</v>
      </c>
    </row>
    <row r="2163" spans="1:7">
      <c r="A2163" t="str">
        <f t="shared" si="34"/>
        <v>L5.0013</v>
      </c>
      <c r="B2163" s="49" t="s">
        <v>498</v>
      </c>
      <c r="C2163" s="49">
        <v>13</v>
      </c>
      <c r="D2163" s="49">
        <v>0</v>
      </c>
      <c r="E2163" s="49">
        <v>100</v>
      </c>
      <c r="F2163" s="49">
        <v>87</v>
      </c>
      <c r="G2163" s="49">
        <v>13</v>
      </c>
    </row>
    <row r="2164" spans="1:7">
      <c r="A2164" t="str">
        <f t="shared" si="34"/>
        <v>L5.0014</v>
      </c>
      <c r="B2164" s="49" t="s">
        <v>498</v>
      </c>
      <c r="C2164" s="49">
        <v>14</v>
      </c>
      <c r="D2164" s="49">
        <v>0</v>
      </c>
      <c r="E2164" s="49">
        <v>100</v>
      </c>
      <c r="F2164" s="49">
        <v>86</v>
      </c>
      <c r="G2164" s="49">
        <v>14</v>
      </c>
    </row>
    <row r="2165" spans="1:7">
      <c r="A2165" t="str">
        <f t="shared" si="34"/>
        <v>L5.0015</v>
      </c>
      <c r="B2165" s="49" t="s">
        <v>498</v>
      </c>
      <c r="C2165" s="49">
        <v>15</v>
      </c>
      <c r="D2165" s="49">
        <v>0</v>
      </c>
      <c r="E2165" s="49">
        <v>100</v>
      </c>
      <c r="F2165" s="49">
        <v>85</v>
      </c>
      <c r="G2165" s="49">
        <v>15</v>
      </c>
    </row>
    <row r="2166" spans="1:7">
      <c r="A2166" t="str">
        <f t="shared" si="34"/>
        <v>L5.0016</v>
      </c>
      <c r="B2166" s="49" t="s">
        <v>498</v>
      </c>
      <c r="C2166" s="49">
        <v>16</v>
      </c>
      <c r="D2166" s="49">
        <v>0</v>
      </c>
      <c r="E2166" s="49">
        <v>100</v>
      </c>
      <c r="F2166" s="49">
        <v>84</v>
      </c>
      <c r="G2166" s="49">
        <v>16</v>
      </c>
    </row>
    <row r="2167" spans="1:7">
      <c r="A2167" t="str">
        <f t="shared" si="34"/>
        <v>L5.0017</v>
      </c>
      <c r="B2167" s="49" t="s">
        <v>498</v>
      </c>
      <c r="C2167" s="49">
        <v>17</v>
      </c>
      <c r="D2167" s="49">
        <v>0</v>
      </c>
      <c r="E2167" s="49">
        <v>100</v>
      </c>
      <c r="F2167" s="49">
        <v>83</v>
      </c>
      <c r="G2167" s="49">
        <v>17</v>
      </c>
    </row>
    <row r="2168" spans="1:7">
      <c r="A2168" t="str">
        <f t="shared" si="34"/>
        <v>L5.0018</v>
      </c>
      <c r="B2168" s="49" t="s">
        <v>498</v>
      </c>
      <c r="C2168" s="49">
        <v>18</v>
      </c>
      <c r="D2168" s="49">
        <v>0</v>
      </c>
      <c r="E2168" s="49">
        <v>100</v>
      </c>
      <c r="F2168" s="49">
        <v>82</v>
      </c>
      <c r="G2168" s="49">
        <v>18</v>
      </c>
    </row>
    <row r="2169" spans="1:7">
      <c r="A2169" t="str">
        <f t="shared" si="34"/>
        <v>L5.0019</v>
      </c>
      <c r="B2169" s="49" t="s">
        <v>498</v>
      </c>
      <c r="C2169" s="49">
        <v>19</v>
      </c>
      <c r="D2169" s="49">
        <v>0</v>
      </c>
      <c r="E2169" s="49">
        <v>100</v>
      </c>
      <c r="F2169" s="49">
        <v>81</v>
      </c>
      <c r="G2169" s="49">
        <v>19</v>
      </c>
    </row>
    <row r="2170" spans="1:7">
      <c r="A2170" t="str">
        <f t="shared" si="34"/>
        <v>L5.0020</v>
      </c>
      <c r="B2170" s="49" t="s">
        <v>498</v>
      </c>
      <c r="C2170" s="49">
        <v>20</v>
      </c>
      <c r="D2170" s="49">
        <v>0</v>
      </c>
      <c r="E2170" s="49">
        <v>100</v>
      </c>
      <c r="F2170" s="49">
        <v>80</v>
      </c>
      <c r="G2170" s="49">
        <v>20</v>
      </c>
    </row>
    <row r="2171" spans="1:7">
      <c r="A2171" t="str">
        <f t="shared" si="34"/>
        <v>L5.0021</v>
      </c>
      <c r="B2171" s="49" t="s">
        <v>498</v>
      </c>
      <c r="C2171" s="49">
        <v>21</v>
      </c>
      <c r="D2171" s="49">
        <v>0</v>
      </c>
      <c r="E2171" s="49">
        <v>100</v>
      </c>
      <c r="F2171" s="49">
        <v>79</v>
      </c>
      <c r="G2171" s="49">
        <v>21</v>
      </c>
    </row>
    <row r="2172" spans="1:7">
      <c r="A2172" t="str">
        <f t="shared" si="34"/>
        <v>L5.0022</v>
      </c>
      <c r="B2172" s="49" t="s">
        <v>498</v>
      </c>
      <c r="C2172" s="49">
        <v>22</v>
      </c>
      <c r="D2172" s="49">
        <v>0</v>
      </c>
      <c r="E2172" s="49">
        <v>100</v>
      </c>
      <c r="F2172" s="49">
        <v>78</v>
      </c>
      <c r="G2172" s="49">
        <v>22</v>
      </c>
    </row>
    <row r="2173" spans="1:7">
      <c r="A2173" t="str">
        <f t="shared" si="34"/>
        <v>L5.0023</v>
      </c>
      <c r="B2173" s="49" t="s">
        <v>498</v>
      </c>
      <c r="C2173" s="49">
        <v>23</v>
      </c>
      <c r="D2173" s="49">
        <v>0</v>
      </c>
      <c r="E2173" s="49">
        <v>100</v>
      </c>
      <c r="F2173" s="49">
        <v>77</v>
      </c>
      <c r="G2173" s="49">
        <v>23</v>
      </c>
    </row>
    <row r="2174" spans="1:7">
      <c r="A2174" t="str">
        <f t="shared" si="34"/>
        <v>L5.0024</v>
      </c>
      <c r="B2174" s="49" t="s">
        <v>498</v>
      </c>
      <c r="C2174" s="49">
        <v>24</v>
      </c>
      <c r="D2174" s="49">
        <v>0</v>
      </c>
      <c r="E2174" s="49">
        <v>100</v>
      </c>
      <c r="F2174" s="49">
        <v>76</v>
      </c>
      <c r="G2174" s="49">
        <v>24</v>
      </c>
    </row>
    <row r="2175" spans="1:7">
      <c r="A2175" t="str">
        <f t="shared" si="34"/>
        <v>L5.0025</v>
      </c>
      <c r="B2175" s="49" t="s">
        <v>498</v>
      </c>
      <c r="C2175" s="49">
        <v>25</v>
      </c>
      <c r="D2175" s="49">
        <v>0</v>
      </c>
      <c r="E2175" s="49">
        <v>100</v>
      </c>
      <c r="F2175" s="49">
        <v>75</v>
      </c>
      <c r="G2175" s="49">
        <v>25</v>
      </c>
    </row>
    <row r="2176" spans="1:7">
      <c r="A2176" t="str">
        <f t="shared" si="34"/>
        <v>L5.0026</v>
      </c>
      <c r="B2176" s="49" t="s">
        <v>498</v>
      </c>
      <c r="C2176" s="49">
        <v>26</v>
      </c>
      <c r="D2176" s="49">
        <v>0</v>
      </c>
      <c r="E2176" s="49">
        <v>100</v>
      </c>
      <c r="F2176" s="49">
        <v>74</v>
      </c>
      <c r="G2176" s="49">
        <v>26</v>
      </c>
    </row>
    <row r="2177" spans="1:7">
      <c r="A2177" t="str">
        <f t="shared" si="34"/>
        <v>L5.0027</v>
      </c>
      <c r="B2177" s="49" t="s">
        <v>498</v>
      </c>
      <c r="C2177" s="49">
        <v>27</v>
      </c>
      <c r="D2177" s="49">
        <v>0</v>
      </c>
      <c r="E2177" s="49">
        <v>100</v>
      </c>
      <c r="F2177" s="49">
        <v>73</v>
      </c>
      <c r="G2177" s="49">
        <v>27</v>
      </c>
    </row>
    <row r="2178" spans="1:7">
      <c r="A2178" t="str">
        <f t="shared" si="34"/>
        <v>L5.0028</v>
      </c>
      <c r="B2178" s="49" t="s">
        <v>498</v>
      </c>
      <c r="C2178" s="49">
        <v>28</v>
      </c>
      <c r="D2178" s="49">
        <v>0</v>
      </c>
      <c r="E2178" s="49">
        <v>100</v>
      </c>
      <c r="F2178" s="49">
        <v>72</v>
      </c>
      <c r="G2178" s="49">
        <v>28</v>
      </c>
    </row>
    <row r="2179" spans="1:7">
      <c r="A2179" t="str">
        <f t="shared" ref="A2179:A2242" si="35">CONCATENATE(B2179,IF(C2179&lt;10,CONCATENATE("00",C2179),IF(C2179&lt;100,CONCATENATE("0",C2179),C2179)))</f>
        <v>L5.0029</v>
      </c>
      <c r="B2179" s="49" t="s">
        <v>498</v>
      </c>
      <c r="C2179" s="49">
        <v>29</v>
      </c>
      <c r="D2179" s="49">
        <v>0</v>
      </c>
      <c r="E2179" s="49">
        <v>100</v>
      </c>
      <c r="F2179" s="49">
        <v>71</v>
      </c>
      <c r="G2179" s="49">
        <v>29</v>
      </c>
    </row>
    <row r="2180" spans="1:7">
      <c r="A2180" t="str">
        <f t="shared" si="35"/>
        <v>L5.0030</v>
      </c>
      <c r="B2180" s="49" t="s">
        <v>498</v>
      </c>
      <c r="C2180" s="49">
        <v>30</v>
      </c>
      <c r="D2180" s="49">
        <v>0</v>
      </c>
      <c r="E2180" s="49">
        <v>100</v>
      </c>
      <c r="F2180" s="49">
        <v>70</v>
      </c>
      <c r="G2180" s="49">
        <v>30</v>
      </c>
    </row>
    <row r="2181" spans="1:7">
      <c r="A2181" t="str">
        <f t="shared" si="35"/>
        <v>L5.0031</v>
      </c>
      <c r="B2181" s="49" t="s">
        <v>498</v>
      </c>
      <c r="C2181" s="49">
        <v>31</v>
      </c>
      <c r="D2181" s="49">
        <v>0</v>
      </c>
      <c r="E2181" s="49">
        <v>100</v>
      </c>
      <c r="F2181" s="49">
        <v>69</v>
      </c>
      <c r="G2181" s="49">
        <v>31</v>
      </c>
    </row>
    <row r="2182" spans="1:7">
      <c r="A2182" t="str">
        <f t="shared" si="35"/>
        <v>L5.0032</v>
      </c>
      <c r="B2182" s="49" t="s">
        <v>498</v>
      </c>
      <c r="C2182" s="49">
        <v>32</v>
      </c>
      <c r="D2182" s="49">
        <v>0</v>
      </c>
      <c r="E2182" s="49">
        <v>100</v>
      </c>
      <c r="F2182" s="49">
        <v>68</v>
      </c>
      <c r="G2182" s="49">
        <v>32</v>
      </c>
    </row>
    <row r="2183" spans="1:7">
      <c r="A2183" t="str">
        <f t="shared" si="35"/>
        <v>L5.0033</v>
      </c>
      <c r="B2183" s="49" t="s">
        <v>498</v>
      </c>
      <c r="C2183" s="49">
        <v>33</v>
      </c>
      <c r="D2183" s="49">
        <v>0</v>
      </c>
      <c r="E2183" s="49">
        <v>100</v>
      </c>
      <c r="F2183" s="49">
        <v>67</v>
      </c>
      <c r="G2183" s="49">
        <v>33</v>
      </c>
    </row>
    <row r="2184" spans="1:7">
      <c r="A2184" t="str">
        <f t="shared" si="35"/>
        <v>L5.0034</v>
      </c>
      <c r="B2184" s="49" t="s">
        <v>498</v>
      </c>
      <c r="C2184" s="49">
        <v>34</v>
      </c>
      <c r="D2184" s="49">
        <v>0</v>
      </c>
      <c r="E2184" s="49">
        <v>100</v>
      </c>
      <c r="F2184" s="49">
        <v>66</v>
      </c>
      <c r="G2184" s="49">
        <v>34</v>
      </c>
    </row>
    <row r="2185" spans="1:7">
      <c r="A2185" t="str">
        <f t="shared" si="35"/>
        <v>L5.0035</v>
      </c>
      <c r="B2185" s="49" t="s">
        <v>498</v>
      </c>
      <c r="C2185" s="49">
        <v>35</v>
      </c>
      <c r="D2185" s="49">
        <v>0</v>
      </c>
      <c r="E2185" s="49">
        <v>100</v>
      </c>
      <c r="F2185" s="49">
        <v>65</v>
      </c>
      <c r="G2185" s="49">
        <v>35</v>
      </c>
    </row>
    <row r="2186" spans="1:7">
      <c r="A2186" t="str">
        <f t="shared" si="35"/>
        <v>L5.0036</v>
      </c>
      <c r="B2186" s="49" t="s">
        <v>498</v>
      </c>
      <c r="C2186" s="49">
        <v>36</v>
      </c>
      <c r="D2186" s="49">
        <v>0</v>
      </c>
      <c r="E2186" s="49">
        <v>100</v>
      </c>
      <c r="F2186" s="49">
        <v>64</v>
      </c>
      <c r="G2186" s="49">
        <v>36</v>
      </c>
    </row>
    <row r="2187" spans="1:7">
      <c r="A2187" t="str">
        <f t="shared" si="35"/>
        <v>L5.0037</v>
      </c>
      <c r="B2187" s="49" t="s">
        <v>498</v>
      </c>
      <c r="C2187" s="49">
        <v>37</v>
      </c>
      <c r="D2187" s="49">
        <v>0</v>
      </c>
      <c r="E2187" s="49">
        <v>100</v>
      </c>
      <c r="F2187" s="49">
        <v>63</v>
      </c>
      <c r="G2187" s="49">
        <v>37</v>
      </c>
    </row>
    <row r="2188" spans="1:7">
      <c r="A2188" t="str">
        <f t="shared" si="35"/>
        <v>L5.0038</v>
      </c>
      <c r="B2188" s="49" t="s">
        <v>498</v>
      </c>
      <c r="C2188" s="49">
        <v>38</v>
      </c>
      <c r="D2188" s="49">
        <v>0</v>
      </c>
      <c r="E2188" s="49">
        <v>100</v>
      </c>
      <c r="F2188" s="49">
        <v>62</v>
      </c>
      <c r="G2188" s="49">
        <v>38</v>
      </c>
    </row>
    <row r="2189" spans="1:7">
      <c r="A2189" t="str">
        <f t="shared" si="35"/>
        <v>L5.0039</v>
      </c>
      <c r="B2189" s="49" t="s">
        <v>498</v>
      </c>
      <c r="C2189" s="49">
        <v>39</v>
      </c>
      <c r="D2189" s="49">
        <v>0</v>
      </c>
      <c r="E2189" s="49">
        <v>100</v>
      </c>
      <c r="F2189" s="49">
        <v>61</v>
      </c>
      <c r="G2189" s="49">
        <v>39</v>
      </c>
    </row>
    <row r="2190" spans="1:7">
      <c r="A2190" t="str">
        <f t="shared" si="35"/>
        <v>L5.0041</v>
      </c>
      <c r="B2190" s="49" t="s">
        <v>498</v>
      </c>
      <c r="C2190" s="49">
        <v>41</v>
      </c>
      <c r="D2190" s="49">
        <v>0</v>
      </c>
      <c r="E2190" s="49">
        <v>100</v>
      </c>
      <c r="F2190" s="49">
        <v>59</v>
      </c>
      <c r="G2190" s="49">
        <v>41</v>
      </c>
    </row>
    <row r="2191" spans="1:7">
      <c r="A2191" t="str">
        <f t="shared" si="35"/>
        <v>L5.0042</v>
      </c>
      <c r="B2191" s="49" t="s">
        <v>498</v>
      </c>
      <c r="C2191" s="49">
        <v>42</v>
      </c>
      <c r="D2191" s="49">
        <v>0</v>
      </c>
      <c r="E2191" s="49">
        <v>100</v>
      </c>
      <c r="F2191" s="49">
        <v>58</v>
      </c>
      <c r="G2191" s="49">
        <v>42</v>
      </c>
    </row>
    <row r="2192" spans="1:7">
      <c r="A2192" t="str">
        <f t="shared" si="35"/>
        <v>L5.0043</v>
      </c>
      <c r="B2192" s="49" t="s">
        <v>498</v>
      </c>
      <c r="C2192" s="49">
        <v>43</v>
      </c>
      <c r="D2192" s="49">
        <v>8.6000000010244548E-6</v>
      </c>
      <c r="E2192" s="49">
        <v>100</v>
      </c>
      <c r="F2192" s="49">
        <v>57</v>
      </c>
      <c r="G2192" s="49">
        <v>43</v>
      </c>
    </row>
    <row r="2193" spans="1:7">
      <c r="A2193" t="str">
        <f t="shared" si="35"/>
        <v>L5.0044</v>
      </c>
      <c r="B2193" s="49" t="s">
        <v>498</v>
      </c>
      <c r="C2193" s="49">
        <v>44</v>
      </c>
      <c r="D2193" s="49">
        <v>5.3399999160319567E-5</v>
      </c>
      <c r="E2193" s="49">
        <v>99.999992370605469</v>
      </c>
      <c r="F2193" s="49">
        <v>56.000003814697266</v>
      </c>
      <c r="G2193" s="49">
        <v>43.999996185302734</v>
      </c>
    </row>
    <row r="2194" spans="1:7">
      <c r="A2194" t="str">
        <f t="shared" si="35"/>
        <v>L5.0045</v>
      </c>
      <c r="B2194" s="49" t="s">
        <v>498</v>
      </c>
      <c r="C2194" s="49">
        <v>45</v>
      </c>
      <c r="D2194" s="49">
        <v>1.8790000467561185E-4</v>
      </c>
      <c r="E2194" s="49">
        <v>99.99993896484375</v>
      </c>
      <c r="F2194" s="49">
        <v>55.000038146972656</v>
      </c>
      <c r="G2194" s="49">
        <v>44.999961853027344</v>
      </c>
    </row>
    <row r="2195" spans="1:7">
      <c r="A2195" t="str">
        <f t="shared" si="35"/>
        <v>L5.0046</v>
      </c>
      <c r="B2195" s="49" t="s">
        <v>498</v>
      </c>
      <c r="C2195" s="49">
        <v>46</v>
      </c>
      <c r="D2195" s="49">
        <v>4.9970002146437764E-4</v>
      </c>
      <c r="E2195" s="49">
        <v>99.999748229980469</v>
      </c>
      <c r="F2195" s="49">
        <v>54.000137329101563</v>
      </c>
      <c r="G2195" s="49">
        <v>45.999862670898438</v>
      </c>
    </row>
    <row r="2196" spans="1:7">
      <c r="A2196" t="str">
        <f t="shared" si="35"/>
        <v>L5.0047</v>
      </c>
      <c r="B2196" s="49" t="s">
        <v>498</v>
      </c>
      <c r="C2196" s="49">
        <v>47</v>
      </c>
      <c r="D2196" s="49">
        <v>1.1062000412493944E-3</v>
      </c>
      <c r="E2196" s="49">
        <v>99.999252319335938</v>
      </c>
      <c r="F2196" s="49">
        <v>53.000404357910156</v>
      </c>
      <c r="G2196" s="49">
        <v>46.999595642089844</v>
      </c>
    </row>
    <row r="2197" spans="1:7">
      <c r="A2197" t="str">
        <f t="shared" si="35"/>
        <v>L5.0048</v>
      </c>
      <c r="B2197" s="49" t="s">
        <v>498</v>
      </c>
      <c r="C2197" s="49">
        <v>48</v>
      </c>
      <c r="D2197" s="49">
        <v>2.1458000410348177E-3</v>
      </c>
      <c r="E2197" s="49">
        <v>99.998146057128906</v>
      </c>
      <c r="F2197" s="49">
        <v>52.000984191894531</v>
      </c>
      <c r="G2197" s="49">
        <v>47.999015808105469</v>
      </c>
    </row>
    <row r="2198" spans="1:7">
      <c r="A2198" t="str">
        <f t="shared" si="35"/>
        <v>L5.0049</v>
      </c>
      <c r="B2198" s="49" t="s">
        <v>498</v>
      </c>
      <c r="C2198" s="49">
        <v>49</v>
      </c>
      <c r="D2198" s="49">
        <v>3.7879999727010727E-3</v>
      </c>
      <c r="E2198" s="49">
        <v>99.996002197265625</v>
      </c>
      <c r="F2198" s="49">
        <v>51.002090454101563</v>
      </c>
      <c r="G2198" s="49">
        <v>48.997909545898438</v>
      </c>
    </row>
    <row r="2199" spans="1:7">
      <c r="A2199" t="str">
        <f t="shared" si="35"/>
        <v>L5.0050</v>
      </c>
      <c r="B2199" s="49" t="s">
        <v>498</v>
      </c>
      <c r="C2199" s="49">
        <v>50</v>
      </c>
      <c r="D2199" s="49">
        <v>6.2112999148666859E-3</v>
      </c>
      <c r="E2199" s="49">
        <v>99.992210388183594</v>
      </c>
      <c r="F2199" s="49">
        <v>50.004001617431641</v>
      </c>
      <c r="G2199" s="49">
        <v>49.995998382568359</v>
      </c>
    </row>
    <row r="2200" spans="1:7">
      <c r="A2200" t="str">
        <f t="shared" si="35"/>
        <v>L5.0051</v>
      </c>
      <c r="B2200" s="49" t="s">
        <v>498</v>
      </c>
      <c r="C2200" s="49">
        <v>51</v>
      </c>
      <c r="D2200" s="49">
        <v>9.6121001988649368E-3</v>
      </c>
      <c r="E2200" s="49">
        <v>99.986000061035156</v>
      </c>
      <c r="F2200" s="49">
        <v>49.007080078125</v>
      </c>
      <c r="G2200" s="49">
        <v>50.992919921875</v>
      </c>
    </row>
    <row r="2201" spans="1:7">
      <c r="A2201" t="str">
        <f t="shared" si="35"/>
        <v>L5.0052</v>
      </c>
      <c r="B2201" s="49" t="s">
        <v>498</v>
      </c>
      <c r="C2201" s="49">
        <v>52</v>
      </c>
      <c r="D2201" s="49">
        <v>1.4186800457537174E-2</v>
      </c>
      <c r="E2201" s="49">
        <v>99.976387023925781</v>
      </c>
      <c r="F2201" s="49">
        <v>48.011741638183594</v>
      </c>
      <c r="G2201" s="49">
        <v>51.988258361816406</v>
      </c>
    </row>
    <row r="2202" spans="1:7">
      <c r="A2202" t="str">
        <f t="shared" si="35"/>
        <v>L5.0053</v>
      </c>
      <c r="B2202" s="49" t="s">
        <v>498</v>
      </c>
      <c r="C2202" s="49">
        <v>53</v>
      </c>
      <c r="D2202" s="49">
        <v>2.0136900246143341E-2</v>
      </c>
      <c r="E2202" s="49">
        <v>99.962203979492188</v>
      </c>
      <c r="F2202" s="49">
        <v>47.018486022949219</v>
      </c>
      <c r="G2202" s="49">
        <v>52.981513977050781</v>
      </c>
    </row>
    <row r="2203" spans="1:7">
      <c r="A2203" t="str">
        <f t="shared" si="35"/>
        <v>L5.0054</v>
      </c>
      <c r="B2203" s="49" t="s">
        <v>498</v>
      </c>
      <c r="C2203" s="49">
        <v>54</v>
      </c>
      <c r="D2203" s="49">
        <v>2.7654599398374557E-2</v>
      </c>
      <c r="E2203" s="49">
        <v>99.942062377929688</v>
      </c>
      <c r="F2203" s="49">
        <v>46.027858734130859</v>
      </c>
      <c r="G2203" s="49">
        <v>53.972141265869141</v>
      </c>
    </row>
    <row r="2204" spans="1:7">
      <c r="A2204" t="str">
        <f t="shared" si="35"/>
        <v>L5.0055</v>
      </c>
      <c r="B2204" s="49" t="s">
        <v>498</v>
      </c>
      <c r="C2204" s="49">
        <v>55</v>
      </c>
      <c r="D2204" s="49">
        <v>3.6922499537467957E-2</v>
      </c>
      <c r="E2204" s="49">
        <v>99.914405822753906</v>
      </c>
      <c r="F2204" s="49">
        <v>45.040458679199219</v>
      </c>
      <c r="G2204" s="49">
        <v>54.959541320800781</v>
      </c>
    </row>
    <row r="2205" spans="1:7">
      <c r="A2205" t="str">
        <f t="shared" si="35"/>
        <v>L5.0056</v>
      </c>
      <c r="B2205" s="49" t="s">
        <v>498</v>
      </c>
      <c r="C2205" s="49">
        <v>56</v>
      </c>
      <c r="D2205" s="49">
        <v>4.8108998686075211E-2</v>
      </c>
      <c r="E2205" s="49">
        <v>99.877487182617188</v>
      </c>
      <c r="F2205" s="49">
        <v>44.056922912597656</v>
      </c>
      <c r="G2205" s="49">
        <v>55.943077087402344</v>
      </c>
    </row>
    <row r="2206" spans="1:7">
      <c r="A2206" t="str">
        <f t="shared" si="35"/>
        <v>L5.0057</v>
      </c>
      <c r="B2206" s="49" t="s">
        <v>498</v>
      </c>
      <c r="C2206" s="49">
        <v>57</v>
      </c>
      <c r="D2206" s="49">
        <v>6.1361301690340042E-2</v>
      </c>
      <c r="E2206" s="49">
        <v>99.829376220703125</v>
      </c>
      <c r="F2206" s="49">
        <v>43.088916778564453</v>
      </c>
      <c r="G2206" s="49">
        <v>56.911083221435547</v>
      </c>
    </row>
    <row r="2207" spans="1:7">
      <c r="A2207" t="str">
        <f t="shared" si="35"/>
        <v>L5.0058</v>
      </c>
      <c r="B2207" s="49" t="s">
        <v>498</v>
      </c>
      <c r="C2207" s="49">
        <v>58</v>
      </c>
      <c r="D2207" s="49">
        <v>7.6806098222732544E-2</v>
      </c>
      <c r="E2207" s="49">
        <v>99.768013000488281</v>
      </c>
      <c r="F2207" s="49">
        <v>42.104103088378906</v>
      </c>
      <c r="G2207" s="49">
        <v>57.895896911621094</v>
      </c>
    </row>
    <row r="2208" spans="1:7">
      <c r="A2208" t="str">
        <f t="shared" si="35"/>
        <v>L5.0059</v>
      </c>
      <c r="B2208" s="49" t="s">
        <v>498</v>
      </c>
      <c r="C2208" s="49">
        <v>59</v>
      </c>
      <c r="D2208" s="49">
        <v>9.4541601836681366E-2</v>
      </c>
      <c r="E2208" s="49">
        <v>99.691207885742188</v>
      </c>
      <c r="F2208" s="49">
        <v>41.136157989501953</v>
      </c>
      <c r="G2208" s="49">
        <v>58.863842010498047</v>
      </c>
    </row>
    <row r="2209" spans="1:7">
      <c r="A2209" t="str">
        <f t="shared" si="35"/>
        <v>L5.0060</v>
      </c>
      <c r="B2209" s="49" t="s">
        <v>498</v>
      </c>
      <c r="C2209" s="49">
        <v>60</v>
      </c>
      <c r="D2209" s="49">
        <v>0.11464499682188034</v>
      </c>
      <c r="E2209" s="49">
        <v>99.596664428710938</v>
      </c>
      <c r="F2209" s="49">
        <v>40.174728393554688</v>
      </c>
      <c r="G2209" s="49">
        <v>59.825271606445313</v>
      </c>
    </row>
    <row r="2210" spans="1:7">
      <c r="A2210" t="str">
        <f t="shared" si="35"/>
        <v>L5.0061</v>
      </c>
      <c r="B2210" s="49" t="s">
        <v>498</v>
      </c>
      <c r="C2210" s="49">
        <v>61</v>
      </c>
      <c r="D2210" s="49">
        <v>0.13715739548206329</v>
      </c>
      <c r="E2210" s="49">
        <v>99.482025146484375</v>
      </c>
      <c r="F2210" s="49">
        <v>39.220451354980469</v>
      </c>
      <c r="G2210" s="49">
        <v>60.779548645019531</v>
      </c>
    </row>
    <row r="2211" spans="1:7">
      <c r="A2211" t="str">
        <f t="shared" si="35"/>
        <v>L5.0062</v>
      </c>
      <c r="B2211" s="49" t="s">
        <v>498</v>
      </c>
      <c r="C2211" s="49">
        <v>62</v>
      </c>
      <c r="D2211" s="49">
        <v>0.16209320724010468</v>
      </c>
      <c r="E2211" s="49">
        <v>99.344863891601563</v>
      </c>
      <c r="F2211" s="49">
        <v>38.273910522460938</v>
      </c>
      <c r="G2211" s="49">
        <v>61.726089477539063</v>
      </c>
    </row>
    <row r="2212" spans="1:7">
      <c r="A2212" t="str">
        <f t="shared" si="35"/>
        <v>L5.0063</v>
      </c>
      <c r="B2212" s="49" t="s">
        <v>498</v>
      </c>
      <c r="C2212" s="49">
        <v>63</v>
      </c>
      <c r="D2212" s="49">
        <v>0.18943880498409271</v>
      </c>
      <c r="E2212" s="49">
        <v>99.182769775390625</v>
      </c>
      <c r="F2212" s="49">
        <v>37.335643768310547</v>
      </c>
      <c r="G2212" s="49">
        <v>62.664356231689453</v>
      </c>
    </row>
    <row r="2213" spans="1:7">
      <c r="A2213" t="str">
        <f t="shared" si="35"/>
        <v>L5.0064</v>
      </c>
      <c r="B2213" s="49" t="s">
        <v>498</v>
      </c>
      <c r="C2213" s="49">
        <v>64</v>
      </c>
      <c r="D2213" s="49">
        <v>0.21914960443973541</v>
      </c>
      <c r="E2213" s="49">
        <v>98.993331909179688</v>
      </c>
      <c r="F2213" s="49">
        <v>36.406135559082031</v>
      </c>
      <c r="G2213" s="49">
        <v>63.593864440917969</v>
      </c>
    </row>
    <row r="2214" spans="1:7">
      <c r="A2214" t="str">
        <f t="shared" si="35"/>
        <v>L5.0065</v>
      </c>
      <c r="B2214" s="49" t="s">
        <v>498</v>
      </c>
      <c r="C2214" s="49">
        <v>65</v>
      </c>
      <c r="D2214" s="49">
        <v>0.25115489959716797</v>
      </c>
      <c r="E2214" s="49">
        <v>98.774185180664063</v>
      </c>
      <c r="F2214" s="49">
        <v>35.485797882080078</v>
      </c>
      <c r="G2214" s="49">
        <v>64.514198303222656</v>
      </c>
    </row>
    <row r="2215" spans="1:7">
      <c r="A2215" t="str">
        <f t="shared" si="35"/>
        <v>L5.0066</v>
      </c>
      <c r="B2215" s="49" t="s">
        <v>498</v>
      </c>
      <c r="C2215" s="49">
        <v>66</v>
      </c>
      <c r="D2215" s="49">
        <v>0.28536030650138855</v>
      </c>
      <c r="E2215" s="49">
        <v>98.523025512695313</v>
      </c>
      <c r="F2215" s="49">
        <v>34.574985504150391</v>
      </c>
      <c r="G2215" s="49">
        <v>65.425018310546875</v>
      </c>
    </row>
    <row r="2216" spans="1:7">
      <c r="A2216" t="str">
        <f t="shared" si="35"/>
        <v>L5.0067</v>
      </c>
      <c r="B2216" s="49" t="s">
        <v>498</v>
      </c>
      <c r="C2216" s="49">
        <v>67</v>
      </c>
      <c r="D2216" s="49">
        <v>0.32165810465812683</v>
      </c>
      <c r="E2216" s="49">
        <v>98.2376708984375</v>
      </c>
      <c r="F2216" s="49">
        <v>33.673965454101563</v>
      </c>
      <c r="G2216" s="49">
        <v>66.326034545898438</v>
      </c>
    </row>
    <row r="2217" spans="1:7">
      <c r="A2217" t="str">
        <f t="shared" si="35"/>
        <v>L5.0068</v>
      </c>
      <c r="B2217" s="49" t="s">
        <v>498</v>
      </c>
      <c r="C2217" s="49">
        <v>68</v>
      </c>
      <c r="D2217" s="49">
        <v>0.35994529724121094</v>
      </c>
      <c r="E2217" s="49">
        <v>97.916007995605469</v>
      </c>
      <c r="F2217" s="49">
        <v>32.782943725585938</v>
      </c>
      <c r="G2217" s="49">
        <v>67.217056274414063</v>
      </c>
    </row>
    <row r="2218" spans="1:7">
      <c r="A2218" t="str">
        <f t="shared" si="35"/>
        <v>L5.0069</v>
      </c>
      <c r="B2218" s="49" t="s">
        <v>498</v>
      </c>
      <c r="C2218" s="49">
        <v>69</v>
      </c>
      <c r="D2218" s="49">
        <v>0.40014079213142395</v>
      </c>
      <c r="E2218" s="49">
        <v>97.556068420410156</v>
      </c>
      <c r="F2218" s="49">
        <v>31.902055740356445</v>
      </c>
      <c r="G2218" s="49">
        <v>68.097946166992188</v>
      </c>
    </row>
    <row r="2219" spans="1:7">
      <c r="A2219" t="str">
        <f t="shared" si="35"/>
        <v>L5.0070</v>
      </c>
      <c r="B2219" s="49" t="s">
        <v>498</v>
      </c>
      <c r="C2219" s="49">
        <v>70</v>
      </c>
      <c r="D2219" s="49">
        <v>0.44221308827400208</v>
      </c>
      <c r="E2219" s="49">
        <v>97.155921936035156</v>
      </c>
      <c r="F2219" s="49">
        <v>31.03138542175293</v>
      </c>
      <c r="G2219" s="49">
        <v>68.968612670898438</v>
      </c>
    </row>
    <row r="2220" spans="1:7">
      <c r="A2220" t="str">
        <f t="shared" si="35"/>
        <v>L5.0071</v>
      </c>
      <c r="B2220" s="49" t="s">
        <v>498</v>
      </c>
      <c r="C2220" s="49">
        <v>71</v>
      </c>
      <c r="D2220" s="49">
        <v>0.48622220754623413</v>
      </c>
      <c r="E2220" s="49">
        <v>96.713714599609375</v>
      </c>
      <c r="F2220" s="49">
        <v>30.170988082885742</v>
      </c>
      <c r="G2220" s="49">
        <v>69.829010009765625</v>
      </c>
    </row>
    <row r="2221" spans="1:7">
      <c r="A2221" t="str">
        <f t="shared" si="35"/>
        <v>L5.0072</v>
      </c>
      <c r="B2221" s="49" t="s">
        <v>498</v>
      </c>
      <c r="C2221" s="49">
        <v>72</v>
      </c>
      <c r="D2221" s="49">
        <v>0.53234481811523438</v>
      </c>
      <c r="E2221" s="49">
        <v>96.227493286132813</v>
      </c>
      <c r="F2221" s="49">
        <v>29.32090950012207</v>
      </c>
      <c r="G2221" s="49">
        <v>70.679092407226563</v>
      </c>
    </row>
    <row r="2222" spans="1:7">
      <c r="A2222" t="str">
        <f t="shared" si="35"/>
        <v>L5.0073</v>
      </c>
      <c r="B2222" s="49" t="s">
        <v>498</v>
      </c>
      <c r="C2222" s="49">
        <v>73</v>
      </c>
      <c r="D2222" s="49">
        <v>0.58091259002685547</v>
      </c>
      <c r="E2222" s="49">
        <v>95.695144653320313</v>
      </c>
      <c r="F2222" s="49">
        <v>28.481239318847656</v>
      </c>
      <c r="G2222" s="49">
        <v>71.518760681152344</v>
      </c>
    </row>
    <row r="2223" spans="1:7">
      <c r="A2223" t="str">
        <f t="shared" si="35"/>
        <v>L5.0074</v>
      </c>
      <c r="B2223" s="49" t="s">
        <v>498</v>
      </c>
      <c r="C2223" s="49">
        <v>74</v>
      </c>
      <c r="D2223" s="49">
        <v>0.63243579864501953</v>
      </c>
      <c r="E2223" s="49">
        <v>95.114234924316406</v>
      </c>
      <c r="F2223" s="49">
        <v>27.652135848999023</v>
      </c>
      <c r="G2223" s="49">
        <v>72.347862243652344</v>
      </c>
    </row>
    <row r="2224" spans="1:7">
      <c r="A2224" t="str">
        <f t="shared" si="35"/>
        <v>L5.0075</v>
      </c>
      <c r="B2224" s="49" t="s">
        <v>498</v>
      </c>
      <c r="C2224" s="49">
        <v>75</v>
      </c>
      <c r="D2224" s="49">
        <v>0.6876106858253479</v>
      </c>
      <c r="E2224" s="49">
        <v>94.481796264648438</v>
      </c>
      <c r="F2224" s="49">
        <v>26.833883285522461</v>
      </c>
      <c r="G2224" s="49">
        <v>73.166114807128906</v>
      </c>
    </row>
    <row r="2225" spans="1:7">
      <c r="A2225" t="str">
        <f t="shared" si="35"/>
        <v>L5.0076</v>
      </c>
      <c r="B2225" s="49" t="s">
        <v>498</v>
      </c>
      <c r="C2225" s="49">
        <v>76</v>
      </c>
      <c r="D2225" s="49">
        <v>0.7473105788230896</v>
      </c>
      <c r="E2225" s="49">
        <v>93.794181823730469</v>
      </c>
      <c r="F2225" s="49">
        <v>26.026939392089844</v>
      </c>
      <c r="G2225" s="49">
        <v>73.973060607910156</v>
      </c>
    </row>
    <row r="2226" spans="1:7">
      <c r="A2226" t="str">
        <f t="shared" si="35"/>
        <v>L5.0077</v>
      </c>
      <c r="B2226" s="49" t="s">
        <v>498</v>
      </c>
      <c r="C2226" s="49">
        <v>77</v>
      </c>
      <c r="D2226" s="49">
        <v>0.81255239248275757</v>
      </c>
      <c r="E2226" s="49">
        <v>93.046875</v>
      </c>
      <c r="F2226" s="49">
        <v>25.231960296630859</v>
      </c>
      <c r="G2226" s="49">
        <v>74.768043518066406</v>
      </c>
    </row>
    <row r="2227" spans="1:7">
      <c r="A2227" t="str">
        <f t="shared" si="35"/>
        <v>L5.0078</v>
      </c>
      <c r="B2227" s="49" t="s">
        <v>498</v>
      </c>
      <c r="C2227" s="49">
        <v>78</v>
      </c>
      <c r="D2227" s="49">
        <v>0.88441950082778931</v>
      </c>
      <c r="E2227" s="49">
        <v>92.234321594238281</v>
      </c>
      <c r="F2227" s="49">
        <v>24.449840545654297</v>
      </c>
      <c r="G2227" s="49">
        <v>75.550163269042969</v>
      </c>
    </row>
    <row r="2228" spans="1:7">
      <c r="A2228" t="str">
        <f t="shared" si="35"/>
        <v>L5.0079</v>
      </c>
      <c r="B2228" s="49" t="s">
        <v>498</v>
      </c>
      <c r="C2228" s="49">
        <v>79</v>
      </c>
      <c r="D2228" s="49">
        <v>0.96401691436767578</v>
      </c>
      <c r="E2228" s="49">
        <v>91.349899291992188</v>
      </c>
      <c r="F2228" s="49">
        <v>23.68171501159668</v>
      </c>
      <c r="G2228" s="49">
        <v>76.318283081054688</v>
      </c>
    </row>
    <row r="2229" spans="1:7">
      <c r="A2229" t="str">
        <f t="shared" si="35"/>
        <v>L5.0080</v>
      </c>
      <c r="B2229" s="49" t="s">
        <v>498</v>
      </c>
      <c r="C2229" s="49">
        <v>80</v>
      </c>
      <c r="D2229" s="49">
        <v>1.0523138046264648</v>
      </c>
      <c r="E2229" s="49">
        <v>90.385887145996094</v>
      </c>
      <c r="F2229" s="49">
        <v>22.928960800170898</v>
      </c>
      <c r="G2229" s="49">
        <v>77.071037292480469</v>
      </c>
    </row>
    <row r="2230" spans="1:7">
      <c r="A2230" t="str">
        <f t="shared" si="35"/>
        <v>L5.0081</v>
      </c>
      <c r="B2230" s="49" t="s">
        <v>498</v>
      </c>
      <c r="C2230" s="49">
        <v>81</v>
      </c>
      <c r="D2230" s="49">
        <v>1.1500892639160156</v>
      </c>
      <c r="E2230" s="49">
        <v>89.333572387695313</v>
      </c>
      <c r="F2230" s="49">
        <v>22.193164825439453</v>
      </c>
      <c r="G2230" s="49">
        <v>77.806831359863281</v>
      </c>
    </row>
    <row r="2231" spans="1:7">
      <c r="A2231" t="str">
        <f t="shared" si="35"/>
        <v>L5.0082</v>
      </c>
      <c r="B2231" s="49" t="s">
        <v>498</v>
      </c>
      <c r="C2231" s="49">
        <v>82</v>
      </c>
      <c r="D2231" s="49">
        <v>1.2577676773071289</v>
      </c>
      <c r="E2231" s="49">
        <v>88.183479309082031</v>
      </c>
      <c r="F2231" s="49">
        <v>21.47608757019043</v>
      </c>
      <c r="G2231" s="49">
        <v>78.523910522460938</v>
      </c>
    </row>
    <row r="2232" spans="1:7">
      <c r="A2232" t="str">
        <f t="shared" si="35"/>
        <v>L5.0083</v>
      </c>
      <c r="B2232" s="49" t="s">
        <v>498</v>
      </c>
      <c r="C2232" s="49">
        <v>83</v>
      </c>
      <c r="D2232" s="49">
        <v>1.3753528594970703</v>
      </c>
      <c r="E2232" s="49">
        <v>86.925712585449219</v>
      </c>
      <c r="F2232" s="49">
        <v>20.779499053955078</v>
      </c>
      <c r="G2232" s="49">
        <v>79.220497131347656</v>
      </c>
    </row>
    <row r="2233" spans="1:7">
      <c r="A2233" t="str">
        <f t="shared" si="35"/>
        <v>L5.0084</v>
      </c>
      <c r="B2233" s="49" t="s">
        <v>498</v>
      </c>
      <c r="C2233" s="49">
        <v>84</v>
      </c>
      <c r="D2233" s="49">
        <v>1.5023088455200195</v>
      </c>
      <c r="E2233" s="49">
        <v>85.550361633300781</v>
      </c>
      <c r="F2233" s="49">
        <v>20.105625152587891</v>
      </c>
      <c r="G2233" s="49">
        <v>79.894371032714844</v>
      </c>
    </row>
    <row r="2234" spans="1:7">
      <c r="A2234" t="str">
        <f t="shared" si="35"/>
        <v>L5.0085</v>
      </c>
      <c r="B2234" s="49" t="s">
        <v>498</v>
      </c>
      <c r="C2234" s="49">
        <v>85</v>
      </c>
      <c r="D2234" s="49">
        <v>1.6375408172607422</v>
      </c>
      <c r="E2234" s="49">
        <v>84.048049926757813</v>
      </c>
      <c r="F2234" s="49">
        <v>19.456064224243164</v>
      </c>
      <c r="G2234" s="49">
        <v>80.543937683105469</v>
      </c>
    </row>
    <row r="2235" spans="1:7">
      <c r="A2235" t="str">
        <f t="shared" si="35"/>
        <v>L5.0086</v>
      </c>
      <c r="B2235" s="49" t="s">
        <v>498</v>
      </c>
      <c r="C2235" s="49">
        <v>86</v>
      </c>
      <c r="D2235" s="49">
        <v>1.7793455123901367</v>
      </c>
      <c r="E2235" s="49">
        <v>82.410514831542969</v>
      </c>
      <c r="F2235" s="49">
        <v>18.832731246948242</v>
      </c>
      <c r="G2235" s="49">
        <v>81.167266845703125</v>
      </c>
    </row>
    <row r="2236" spans="1:7">
      <c r="A2236" t="str">
        <f t="shared" si="35"/>
        <v>L5.0087</v>
      </c>
      <c r="B2236" s="49" t="s">
        <v>498</v>
      </c>
      <c r="C2236" s="49">
        <v>87</v>
      </c>
      <c r="D2236" s="49">
        <v>1.9254350662231445</v>
      </c>
      <c r="E2236" s="49">
        <v>80.63116455078125</v>
      </c>
      <c r="F2236" s="49">
        <v>18.237293243408203</v>
      </c>
      <c r="G2236" s="49">
        <v>81.762710571289063</v>
      </c>
    </row>
    <row r="2237" spans="1:7">
      <c r="A2237" t="str">
        <f t="shared" si="35"/>
        <v>L5.0088</v>
      </c>
      <c r="B2237" s="49" t="s">
        <v>498</v>
      </c>
      <c r="C2237" s="49">
        <v>88</v>
      </c>
      <c r="D2237" s="49">
        <v>2.0730199813842773</v>
      </c>
      <c r="E2237" s="49">
        <v>78.705734252929688</v>
      </c>
      <c r="F2237" s="49">
        <v>17.671211242675781</v>
      </c>
      <c r="G2237" s="49">
        <v>82.328788757324219</v>
      </c>
    </row>
    <row r="2238" spans="1:7">
      <c r="A2238" t="str">
        <f t="shared" si="35"/>
        <v>L5.0089</v>
      </c>
      <c r="B2238" s="49" t="s">
        <v>498</v>
      </c>
      <c r="C2238" s="49">
        <v>89</v>
      </c>
      <c r="D2238" s="49">
        <v>2.2188997268676758</v>
      </c>
      <c r="E2238" s="49">
        <v>76.632713317871094</v>
      </c>
      <c r="F2238" s="49">
        <v>17.135717391967773</v>
      </c>
      <c r="G2238" s="49">
        <v>82.864280700683594</v>
      </c>
    </row>
    <row r="2239" spans="1:7">
      <c r="A2239" t="str">
        <f t="shared" si="35"/>
        <v>L5.0090</v>
      </c>
      <c r="B2239" s="49" t="s">
        <v>498</v>
      </c>
      <c r="C2239" s="49">
        <v>90</v>
      </c>
      <c r="D2239" s="49">
        <v>2.3595752716064453</v>
      </c>
      <c r="E2239" s="49">
        <v>74.413810729980469</v>
      </c>
      <c r="F2239" s="49">
        <v>16.631767272949219</v>
      </c>
      <c r="G2239" s="49">
        <v>83.368232727050781</v>
      </c>
    </row>
    <row r="2240" spans="1:7">
      <c r="A2240" t="str">
        <f t="shared" si="35"/>
        <v>L5.0091</v>
      </c>
      <c r="B2240" s="49" t="s">
        <v>498</v>
      </c>
      <c r="C2240" s="49">
        <v>91</v>
      </c>
      <c r="D2240" s="49">
        <v>2.4914751052856445</v>
      </c>
      <c r="E2240" s="49">
        <v>72.054237365722656</v>
      </c>
      <c r="F2240" s="49">
        <v>16.160039901733398</v>
      </c>
      <c r="G2240" s="49">
        <v>83.839958190917969</v>
      </c>
    </row>
    <row r="2241" spans="1:7">
      <c r="A2241" t="str">
        <f t="shared" si="35"/>
        <v>L5.0092</v>
      </c>
      <c r="B2241" s="49" t="s">
        <v>498</v>
      </c>
      <c r="C2241" s="49">
        <v>92</v>
      </c>
      <c r="D2241" s="49">
        <v>2.6110563278198242</v>
      </c>
      <c r="E2241" s="49">
        <v>69.562759399414063</v>
      </c>
      <c r="F2241" s="49">
        <v>15.720922470092773</v>
      </c>
      <c r="G2241" s="49">
        <v>84.279075622558594</v>
      </c>
    </row>
    <row r="2242" spans="1:7">
      <c r="A2242" t="str">
        <f t="shared" si="35"/>
        <v>L5.0093</v>
      </c>
      <c r="B2242" s="49" t="s">
        <v>498</v>
      </c>
      <c r="C2242" s="49">
        <v>93</v>
      </c>
      <c r="D2242" s="49">
        <v>2.714991569519043</v>
      </c>
      <c r="E2242" s="49">
        <v>66.951705932617188</v>
      </c>
      <c r="F2242" s="49">
        <v>15.314523696899414</v>
      </c>
      <c r="G2242" s="49">
        <v>84.685478210449219</v>
      </c>
    </row>
    <row r="2243" spans="1:7">
      <c r="A2243" t="str">
        <f t="shared" ref="A2243:A2306" si="36">CONCATENATE(B2243,IF(C2243&lt;10,CONCATENATE("00",C2243),IF(C2243&lt;100,CONCATENATE("0",C2243),C2243)))</f>
        <v>L5.0094</v>
      </c>
      <c r="B2243" s="49" t="s">
        <v>498</v>
      </c>
      <c r="C2243" s="49">
        <v>94</v>
      </c>
      <c r="D2243" s="49">
        <v>2.800384521484375</v>
      </c>
      <c r="E2243" s="49">
        <v>64.236717224121094</v>
      </c>
      <c r="F2243" s="49">
        <v>14.940666198730469</v>
      </c>
      <c r="G2243" s="49">
        <v>85.059333801269531</v>
      </c>
    </row>
    <row r="2244" spans="1:7">
      <c r="A2244" t="str">
        <f t="shared" si="36"/>
        <v>L5.0095</v>
      </c>
      <c r="B2244" s="49" t="s">
        <v>498</v>
      </c>
      <c r="C2244" s="49">
        <v>95</v>
      </c>
      <c r="D2244" s="49">
        <v>2.864861011505127</v>
      </c>
      <c r="E2244" s="49">
        <v>61.436328887939453</v>
      </c>
      <c r="F2244" s="49">
        <v>14.598898887634277</v>
      </c>
      <c r="G2244" s="49">
        <v>85.401100158691406</v>
      </c>
    </row>
    <row r="2245" spans="1:7">
      <c r="A2245" t="str">
        <f t="shared" si="36"/>
        <v>L5.0096</v>
      </c>
      <c r="B2245" s="49" t="s">
        <v>498</v>
      </c>
      <c r="C2245" s="49">
        <v>96</v>
      </c>
      <c r="D2245" s="49">
        <v>2.9067096710205078</v>
      </c>
      <c r="E2245" s="49">
        <v>58.571468353271484</v>
      </c>
      <c r="F2245" s="49">
        <v>14.288507461547852</v>
      </c>
      <c r="G2245" s="49">
        <v>85.711494445800781</v>
      </c>
    </row>
    <row r="2246" spans="1:7">
      <c r="A2246" t="str">
        <f t="shared" si="36"/>
        <v>L5.0097</v>
      </c>
      <c r="B2246" s="49" t="s">
        <v>498</v>
      </c>
      <c r="C2246" s="49">
        <v>97</v>
      </c>
      <c r="D2246" s="49">
        <v>2.9249353408813477</v>
      </c>
      <c r="E2246" s="49">
        <v>55.664760589599609</v>
      </c>
      <c r="F2246" s="49">
        <v>14.008518218994141</v>
      </c>
      <c r="G2246" s="49">
        <v>85.991485595703125</v>
      </c>
    </row>
    <row r="2247" spans="1:7">
      <c r="A2247" t="str">
        <f t="shared" si="36"/>
        <v>L5.0098</v>
      </c>
      <c r="B2247" s="49" t="s">
        <v>498</v>
      </c>
      <c r="C2247" s="49">
        <v>98</v>
      </c>
      <c r="D2247" s="49">
        <v>2.9193167686462402</v>
      </c>
      <c r="E2247" s="49">
        <v>52.739822387695313</v>
      </c>
      <c r="F2247" s="49">
        <v>13.757695198059082</v>
      </c>
      <c r="G2247" s="49">
        <v>86.242301940917969</v>
      </c>
    </row>
    <row r="2248" spans="1:7">
      <c r="A2248" t="str">
        <f t="shared" si="36"/>
        <v>L5.0099</v>
      </c>
      <c r="B2248" s="49" t="s">
        <v>498</v>
      </c>
      <c r="C2248" s="49">
        <v>99</v>
      </c>
      <c r="D2248" s="49">
        <v>2.8903951644897461</v>
      </c>
      <c r="E2248" s="49">
        <v>49.820507049560547</v>
      </c>
      <c r="F2248" s="49">
        <v>13.534553527832031</v>
      </c>
      <c r="G2248" s="49">
        <v>86.465446472167969</v>
      </c>
    </row>
    <row r="2249" spans="1:7">
      <c r="A2249" t="str">
        <f t="shared" si="36"/>
        <v>L5.0100</v>
      </c>
      <c r="B2249" s="49" t="s">
        <v>498</v>
      </c>
      <c r="C2249" s="49">
        <v>100</v>
      </c>
      <c r="D2249" s="49">
        <v>2.839414119720459</v>
      </c>
      <c r="E2249" s="49">
        <v>46.930110931396484</v>
      </c>
      <c r="F2249" s="49">
        <v>13.337342262268066</v>
      </c>
      <c r="G2249" s="49">
        <v>86.66265869140625</v>
      </c>
    </row>
    <row r="2250" spans="1:7">
      <c r="A2250" t="str">
        <f t="shared" si="36"/>
        <v>L5.0101</v>
      </c>
      <c r="B2250" s="49" t="s">
        <v>498</v>
      </c>
      <c r="C2250" s="49">
        <v>101</v>
      </c>
      <c r="D2250" s="49">
        <v>2.7682399749755859</v>
      </c>
      <c r="E2250" s="49">
        <v>44.0906982421875</v>
      </c>
      <c r="F2250" s="49">
        <v>13.164059638977051</v>
      </c>
      <c r="G2250" s="49">
        <v>86.8359375</v>
      </c>
    </row>
    <row r="2251" spans="1:7">
      <c r="A2251" t="str">
        <f t="shared" si="36"/>
        <v>L5.0102</v>
      </c>
      <c r="B2251" s="49" t="s">
        <v>498</v>
      </c>
      <c r="C2251" s="49">
        <v>102</v>
      </c>
      <c r="D2251" s="49">
        <v>2.6792778968811035</v>
      </c>
      <c r="E2251" s="49">
        <v>41.322456359863281</v>
      </c>
      <c r="F2251" s="49">
        <v>13.012438774108887</v>
      </c>
      <c r="G2251" s="49">
        <v>86.987564086914063</v>
      </c>
    </row>
    <row r="2252" spans="1:7">
      <c r="A2252" t="str">
        <f t="shared" si="36"/>
        <v>L5.0103</v>
      </c>
      <c r="B2252" s="49" t="s">
        <v>498</v>
      </c>
      <c r="C2252" s="49">
        <v>103</v>
      </c>
      <c r="D2252" s="49">
        <v>2.5753140449523926</v>
      </c>
      <c r="E2252" s="49">
        <v>38.643180847167969</v>
      </c>
      <c r="F2252" s="49">
        <v>12.879975318908691</v>
      </c>
      <c r="G2252" s="49">
        <v>87.120025634765625</v>
      </c>
    </row>
    <row r="2253" spans="1:7">
      <c r="A2253" t="str">
        <f t="shared" si="36"/>
        <v>L5.0104</v>
      </c>
      <c r="B2253" s="49" t="s">
        <v>498</v>
      </c>
      <c r="C2253" s="49">
        <v>104</v>
      </c>
      <c r="D2253" s="49">
        <v>2.4593720436096191</v>
      </c>
      <c r="E2253" s="49">
        <v>36.067867279052734</v>
      </c>
      <c r="F2253" s="49">
        <v>12.763930320739746</v>
      </c>
      <c r="G2253" s="49">
        <v>87.236068725585938</v>
      </c>
    </row>
    <row r="2254" spans="1:7">
      <c r="A2254" t="str">
        <f t="shared" si="36"/>
        <v>L5.0105</v>
      </c>
      <c r="B2254" s="49" t="s">
        <v>498</v>
      </c>
      <c r="C2254" s="49">
        <v>105</v>
      </c>
      <c r="D2254" s="49">
        <v>2.3345928192138672</v>
      </c>
      <c r="E2254" s="49">
        <v>33.608493804931641</v>
      </c>
      <c r="F2254" s="49">
        <v>12.661367416381836</v>
      </c>
      <c r="G2254" s="49">
        <v>87.338630676269531</v>
      </c>
    </row>
    <row r="2255" spans="1:7">
      <c r="A2255" t="str">
        <f t="shared" si="36"/>
        <v>L5.0106</v>
      </c>
      <c r="B2255" s="49" t="s">
        <v>498</v>
      </c>
      <c r="C2255" s="49">
        <v>106</v>
      </c>
      <c r="D2255" s="49">
        <v>2.2040860652923584</v>
      </c>
      <c r="E2255" s="49">
        <v>31.273900985717773</v>
      </c>
      <c r="F2255" s="49">
        <v>12.569212913513184</v>
      </c>
      <c r="G2255" s="49">
        <v>87.4307861328125</v>
      </c>
    </row>
    <row r="2256" spans="1:7">
      <c r="A2256" t="str">
        <f t="shared" si="36"/>
        <v>L5.0107</v>
      </c>
      <c r="B2256" s="49" t="s">
        <v>498</v>
      </c>
      <c r="C2256" s="49">
        <v>107</v>
      </c>
      <c r="D2256" s="49">
        <v>2.0707859992980957</v>
      </c>
      <c r="E2256" s="49">
        <v>29.069814682006836</v>
      </c>
      <c r="F2256" s="49">
        <v>12.484292984008789</v>
      </c>
      <c r="G2256" s="49">
        <v>87.515708923339844</v>
      </c>
    </row>
    <row r="2257" spans="1:7">
      <c r="A2257" t="str">
        <f t="shared" si="36"/>
        <v>L5.0108</v>
      </c>
      <c r="B2257" s="49" t="s">
        <v>498</v>
      </c>
      <c r="C2257" s="49">
        <v>108</v>
      </c>
      <c r="D2257" s="49">
        <v>1.9374170303344727</v>
      </c>
      <c r="E2257" s="49">
        <v>26.999029159545898</v>
      </c>
      <c r="F2257" s="49">
        <v>12.403482437133789</v>
      </c>
      <c r="G2257" s="49">
        <v>87.596519470214844</v>
      </c>
    </row>
    <row r="2258" spans="1:7">
      <c r="A2258" t="str">
        <f t="shared" si="36"/>
        <v>L5.0109</v>
      </c>
      <c r="B2258" s="49" t="s">
        <v>498</v>
      </c>
      <c r="C2258" s="49">
        <v>109</v>
      </c>
      <c r="D2258" s="49">
        <v>1.8063259124755859</v>
      </c>
      <c r="E2258" s="49">
        <v>25.061611175537109</v>
      </c>
      <c r="F2258" s="49">
        <v>12.323698043823242</v>
      </c>
      <c r="G2258" s="49">
        <v>87.676300048828125</v>
      </c>
    </row>
    <row r="2259" spans="1:7">
      <c r="A2259" t="str">
        <f t="shared" si="36"/>
        <v>L5.0110</v>
      </c>
      <c r="B2259" s="49" t="s">
        <v>498</v>
      </c>
      <c r="C2259" s="49">
        <v>110</v>
      </c>
      <c r="D2259" s="49">
        <v>1.6794861555099487</v>
      </c>
      <c r="E2259" s="49">
        <v>23.255285263061523</v>
      </c>
      <c r="F2259" s="49">
        <v>12.242086410522461</v>
      </c>
      <c r="G2259" s="49">
        <v>87.757911682128906</v>
      </c>
    </row>
    <row r="2260" spans="1:7">
      <c r="A2260" t="str">
        <f t="shared" si="36"/>
        <v>L5.0111</v>
      </c>
      <c r="B2260" s="49" t="s">
        <v>498</v>
      </c>
      <c r="C2260" s="49">
        <v>111</v>
      </c>
      <c r="D2260" s="49">
        <v>1.5584640502929688</v>
      </c>
      <c r="E2260" s="49">
        <v>21.575799942016602</v>
      </c>
      <c r="F2260" s="49">
        <v>12.156105041503906</v>
      </c>
      <c r="G2260" s="49">
        <v>87.843894958496094</v>
      </c>
    </row>
    <row r="2261" spans="1:7">
      <c r="A2261" t="str">
        <f t="shared" si="36"/>
        <v>L5.0112</v>
      </c>
      <c r="B2261" s="49" t="s">
        <v>498</v>
      </c>
      <c r="C2261" s="49">
        <v>112</v>
      </c>
      <c r="D2261" s="49">
        <v>1.4443869590759277</v>
      </c>
      <c r="E2261" s="49">
        <v>20.017335891723633</v>
      </c>
      <c r="F2261" s="49">
        <v>12.0635986328125</v>
      </c>
      <c r="G2261" s="49">
        <v>87.9364013671875</v>
      </c>
    </row>
    <row r="2262" spans="1:7">
      <c r="A2262" t="str">
        <f t="shared" si="36"/>
        <v>L5.0113</v>
      </c>
      <c r="B2262" s="49" t="s">
        <v>498</v>
      </c>
      <c r="C2262" s="49">
        <v>113</v>
      </c>
      <c r="D2262" s="49">
        <v>1.3379968404769897</v>
      </c>
      <c r="E2262" s="49">
        <v>18.572948455810547</v>
      </c>
      <c r="F2262" s="49">
        <v>11.962881088256836</v>
      </c>
      <c r="G2262" s="49">
        <v>88.037117004394531</v>
      </c>
    </row>
    <row r="2263" spans="1:7">
      <c r="A2263" t="str">
        <f t="shared" si="36"/>
        <v>L5.0114</v>
      </c>
      <c r="B2263" s="49" t="s">
        <v>498</v>
      </c>
      <c r="C2263" s="49">
        <v>114</v>
      </c>
      <c r="D2263" s="49">
        <v>1.2396519184112549</v>
      </c>
      <c r="E2263" s="49">
        <v>17.234952926635742</v>
      </c>
      <c r="F2263" s="49">
        <v>11.852774620056152</v>
      </c>
      <c r="G2263" s="49">
        <v>88.147224426269531</v>
      </c>
    </row>
    <row r="2264" spans="1:7">
      <c r="A2264" t="str">
        <f t="shared" si="36"/>
        <v>L5.0115</v>
      </c>
      <c r="B2264" s="49" t="s">
        <v>498</v>
      </c>
      <c r="C2264" s="49">
        <v>115</v>
      </c>
      <c r="D2264" s="49">
        <v>1.1494060754776001</v>
      </c>
      <c r="E2264" s="49">
        <v>15.99530029296875</v>
      </c>
      <c r="F2264" s="49">
        <v>11.732630729675293</v>
      </c>
      <c r="G2264" s="49">
        <v>88.267372131347656</v>
      </c>
    </row>
    <row r="2265" spans="1:7">
      <c r="A2265" t="str">
        <f t="shared" si="36"/>
        <v>L5.0116</v>
      </c>
      <c r="B2265" s="49" t="s">
        <v>498</v>
      </c>
      <c r="C2265" s="49">
        <v>116</v>
      </c>
      <c r="D2265" s="49">
        <v>1.0670340061187744</v>
      </c>
      <c r="E2265" s="49">
        <v>14.845893859863281</v>
      </c>
      <c r="F2265" s="49">
        <v>11.602282524108887</v>
      </c>
      <c r="G2265" s="49">
        <v>88.397720336914063</v>
      </c>
    </row>
    <row r="2266" spans="1:7">
      <c r="A2266" t="str">
        <f t="shared" si="36"/>
        <v>L5.0117</v>
      </c>
      <c r="B2266" s="49" t="s">
        <v>498</v>
      </c>
      <c r="C2266" s="49">
        <v>117</v>
      </c>
      <c r="D2266" s="49">
        <v>0.99211502075195313</v>
      </c>
      <c r="E2266" s="49">
        <v>13.778860092163086</v>
      </c>
      <c r="F2266" s="49">
        <v>11.462050437927246</v>
      </c>
      <c r="G2266" s="49">
        <v>88.537948608398438</v>
      </c>
    </row>
    <row r="2267" spans="1:7">
      <c r="A2267" t="str">
        <f t="shared" si="36"/>
        <v>L5.0118</v>
      </c>
      <c r="B2267" s="49" t="s">
        <v>498</v>
      </c>
      <c r="C2267" s="49">
        <v>118</v>
      </c>
      <c r="D2267" s="49">
        <v>0.92407900094985962</v>
      </c>
      <c r="E2267" s="49">
        <v>12.786745071411133</v>
      </c>
      <c r="F2267" s="49">
        <v>11.312582969665527</v>
      </c>
      <c r="G2267" s="49">
        <v>88.687416076660156</v>
      </c>
    </row>
    <row r="2268" spans="1:7">
      <c r="A2268" t="str">
        <f t="shared" si="36"/>
        <v>L5.0119</v>
      </c>
      <c r="B2268" s="49" t="s">
        <v>498</v>
      </c>
      <c r="C2268" s="49">
        <v>119</v>
      </c>
      <c r="D2268" s="49">
        <v>0.86226600408554077</v>
      </c>
      <c r="E2268" s="49">
        <v>11.862666130065918</v>
      </c>
      <c r="F2268" s="49">
        <v>11.154864311218262</v>
      </c>
      <c r="G2268" s="49">
        <v>88.845138549804688</v>
      </c>
    </row>
    <row r="2269" spans="1:7">
      <c r="A2269" t="str">
        <f t="shared" si="36"/>
        <v>L5.0120</v>
      </c>
      <c r="B2269" s="49" t="s">
        <v>498</v>
      </c>
      <c r="C2269" s="49">
        <v>120</v>
      </c>
      <c r="D2269" s="49">
        <v>0.80597889423370361</v>
      </c>
      <c r="E2269" s="49">
        <v>11.000399589538574</v>
      </c>
      <c r="F2269" s="49">
        <v>10.990045547485352</v>
      </c>
      <c r="G2269" s="49">
        <v>89.009956359863281</v>
      </c>
    </row>
    <row r="2270" spans="1:7">
      <c r="A2270" t="str">
        <f t="shared" si="36"/>
        <v>L5.0121</v>
      </c>
      <c r="B2270" s="49" t="s">
        <v>498</v>
      </c>
      <c r="C2270" s="49">
        <v>121</v>
      </c>
      <c r="D2270" s="49">
        <v>0.75451713800430298</v>
      </c>
      <c r="E2270" s="49">
        <v>10.19442081451416</v>
      </c>
      <c r="F2270" s="49">
        <v>10.819393157958984</v>
      </c>
      <c r="G2270" s="49">
        <v>89.180610656738281</v>
      </c>
    </row>
    <row r="2271" spans="1:7">
      <c r="A2271" t="str">
        <f t="shared" si="36"/>
        <v>L5.0122</v>
      </c>
      <c r="B2271" s="49" t="s">
        <v>498</v>
      </c>
      <c r="C2271" s="49">
        <v>122</v>
      </c>
      <c r="D2271" s="49">
        <v>0.70721602439880371</v>
      </c>
      <c r="E2271" s="49">
        <v>9.4399042129516602</v>
      </c>
      <c r="F2271" s="49">
        <v>10.644213676452637</v>
      </c>
      <c r="G2271" s="49">
        <v>89.355789184570313</v>
      </c>
    </row>
    <row r="2272" spans="1:7">
      <c r="A2272" t="str">
        <f t="shared" si="36"/>
        <v>L5.0123</v>
      </c>
      <c r="B2272" s="49" t="s">
        <v>498</v>
      </c>
      <c r="C2272" s="49">
        <v>123</v>
      </c>
      <c r="D2272" s="49">
        <v>0.66346800327301025</v>
      </c>
      <c r="E2272" s="49">
        <v>8.7326879501342773</v>
      </c>
      <c r="F2272" s="49">
        <v>10.465741157531738</v>
      </c>
      <c r="G2272" s="49">
        <v>89.534255981445313</v>
      </c>
    </row>
    <row r="2273" spans="1:7">
      <c r="A2273" t="str">
        <f t="shared" si="36"/>
        <v>L5.0124</v>
      </c>
      <c r="B2273" s="49" t="s">
        <v>498</v>
      </c>
      <c r="C2273" s="49">
        <v>124</v>
      </c>
      <c r="D2273" s="49">
        <v>0.62273794412612915</v>
      </c>
      <c r="E2273" s="49">
        <v>8.0692195892333984</v>
      </c>
      <c r="F2273" s="49">
        <v>10.285135269165039</v>
      </c>
      <c r="G2273" s="49">
        <v>89.714866638183594</v>
      </c>
    </row>
    <row r="2274" spans="1:7">
      <c r="A2274" t="str">
        <f t="shared" si="36"/>
        <v>L5.0125</v>
      </c>
      <c r="B2274" s="49" t="s">
        <v>498</v>
      </c>
      <c r="C2274" s="49">
        <v>125</v>
      </c>
      <c r="D2274" s="49">
        <v>0.58457201719284058</v>
      </c>
      <c r="E2274" s="49">
        <v>7.4464821815490723</v>
      </c>
      <c r="F2274" s="49">
        <v>10.103462219238281</v>
      </c>
      <c r="G2274" s="49">
        <v>89.896537780761719</v>
      </c>
    </row>
    <row r="2275" spans="1:7">
      <c r="A2275" t="str">
        <f t="shared" si="36"/>
        <v>L5.0126</v>
      </c>
      <c r="B2275" s="49" t="s">
        <v>498</v>
      </c>
      <c r="C2275" s="49">
        <v>126</v>
      </c>
      <c r="D2275" s="49">
        <v>0.54859000444412231</v>
      </c>
      <c r="E2275" s="49">
        <v>6.8619098663330078</v>
      </c>
      <c r="F2275" s="49">
        <v>9.9215793609619141</v>
      </c>
      <c r="G2275" s="49">
        <v>90.078422546386719</v>
      </c>
    </row>
    <row r="2276" spans="1:7">
      <c r="A2276" t="str">
        <f t="shared" si="36"/>
        <v>L5.0127</v>
      </c>
      <c r="B2276" s="49" t="s">
        <v>498</v>
      </c>
      <c r="C2276" s="49">
        <v>127</v>
      </c>
      <c r="D2276" s="49">
        <v>0.5144919753074646</v>
      </c>
      <c r="E2276" s="49">
        <v>6.3133201599121094</v>
      </c>
      <c r="F2276" s="49">
        <v>9.7402572631835938</v>
      </c>
      <c r="G2276" s="49">
        <v>90.259742736816406</v>
      </c>
    </row>
    <row r="2277" spans="1:7">
      <c r="A2277" t="str">
        <f t="shared" si="36"/>
        <v>L5.0128</v>
      </c>
      <c r="B2277" s="49" t="s">
        <v>498</v>
      </c>
      <c r="C2277" s="49">
        <v>128</v>
      </c>
      <c r="D2277" s="49">
        <v>0.48205000162124634</v>
      </c>
      <c r="E2277" s="49">
        <v>5.798828125</v>
      </c>
      <c r="F2277" s="49">
        <v>9.5600852966308594</v>
      </c>
      <c r="G2277" s="49">
        <v>90.439918518066406</v>
      </c>
    </row>
    <row r="2278" spans="1:7">
      <c r="A2278" t="str">
        <f t="shared" si="36"/>
        <v>L5.0129</v>
      </c>
      <c r="B2278" s="49" t="s">
        <v>498</v>
      </c>
      <c r="C2278" s="49">
        <v>129</v>
      </c>
      <c r="D2278" s="49">
        <v>0.45109301805496216</v>
      </c>
      <c r="E2278" s="49">
        <v>5.3167781829833984</v>
      </c>
      <c r="F2278" s="49">
        <v>9.38153076171875</v>
      </c>
      <c r="G2278" s="49">
        <v>90.61846923828125</v>
      </c>
    </row>
    <row r="2279" spans="1:7">
      <c r="A2279" t="str">
        <f t="shared" si="36"/>
        <v>L5.0130</v>
      </c>
      <c r="B2279" s="49" t="s">
        <v>498</v>
      </c>
      <c r="C2279" s="49">
        <v>130</v>
      </c>
      <c r="D2279" s="49">
        <v>0.42149597406387329</v>
      </c>
      <c r="E2279" s="49">
        <v>4.865684986114502</v>
      </c>
      <c r="F2279" s="49">
        <v>9.2049341201782227</v>
      </c>
      <c r="G2279" s="49">
        <v>90.795066833496094</v>
      </c>
    </row>
    <row r="2280" spans="1:7">
      <c r="A2280" t="str">
        <f t="shared" si="36"/>
        <v>L5.0131</v>
      </c>
      <c r="B2280" s="49" t="s">
        <v>498</v>
      </c>
      <c r="C2280" s="49">
        <v>131</v>
      </c>
      <c r="D2280" s="49">
        <v>0.39317601919174194</v>
      </c>
      <c r="E2280" s="49">
        <v>4.4441890716552734</v>
      </c>
      <c r="F2280" s="49">
        <v>9.0305156707763672</v>
      </c>
      <c r="G2280" s="49">
        <v>90.969482421875</v>
      </c>
    </row>
    <row r="2281" spans="1:7">
      <c r="A2281" t="str">
        <f t="shared" si="36"/>
        <v>L5.0132</v>
      </c>
      <c r="B2281" s="49" t="s">
        <v>498</v>
      </c>
      <c r="C2281" s="49">
        <v>132</v>
      </c>
      <c r="D2281" s="49">
        <v>0.36608198285102844</v>
      </c>
      <c r="E2281" s="49">
        <v>4.0510129928588867</v>
      </c>
      <c r="F2281" s="49">
        <v>8.8584632873535156</v>
      </c>
      <c r="G2281" s="49">
        <v>91.14154052734375</v>
      </c>
    </row>
    <row r="2282" spans="1:7">
      <c r="A2282" t="str">
        <f t="shared" si="36"/>
        <v>L5.0133</v>
      </c>
      <c r="B2282" s="49" t="s">
        <v>498</v>
      </c>
      <c r="C2282" s="49">
        <v>133</v>
      </c>
      <c r="D2282" s="49">
        <v>0.34018102288246155</v>
      </c>
      <c r="E2282" s="49">
        <v>3.6849310398101807</v>
      </c>
      <c r="F2282" s="49">
        <v>8.6888523101806641</v>
      </c>
      <c r="G2282" s="49">
        <v>91.311149597167969</v>
      </c>
    </row>
    <row r="2283" spans="1:7">
      <c r="A2283" t="str">
        <f t="shared" si="36"/>
        <v>L5.0134</v>
      </c>
      <c r="B2283" s="49" t="s">
        <v>498</v>
      </c>
      <c r="C2283" s="49">
        <v>134</v>
      </c>
      <c r="D2283" s="49">
        <v>0.315451979637146</v>
      </c>
      <c r="E2283" s="49">
        <v>3.344749927520752</v>
      </c>
      <c r="F2283" s="49">
        <v>8.5217103958129883</v>
      </c>
      <c r="G2283" s="49">
        <v>91.478286743164063</v>
      </c>
    </row>
    <row r="2284" spans="1:7">
      <c r="A2284" t="str">
        <f t="shared" si="36"/>
        <v>L5.0135</v>
      </c>
      <c r="B2284" s="49" t="s">
        <v>498</v>
      </c>
      <c r="C2284" s="49">
        <v>135</v>
      </c>
      <c r="D2284" s="49">
        <v>0.29188400506973267</v>
      </c>
      <c r="E2284" s="49">
        <v>3.0292980670928955</v>
      </c>
      <c r="F2284" s="49">
        <v>8.3570289611816406</v>
      </c>
      <c r="G2284" s="49">
        <v>91.642974853515625</v>
      </c>
    </row>
    <row r="2285" spans="1:7">
      <c r="A2285" t="str">
        <f t="shared" si="36"/>
        <v>L5.0136</v>
      </c>
      <c r="B2285" s="49" t="s">
        <v>498</v>
      </c>
      <c r="C2285" s="49">
        <v>136</v>
      </c>
      <c r="D2285" s="49">
        <v>0.26946699619293213</v>
      </c>
      <c r="E2285" s="49">
        <v>2.7374138832092285</v>
      </c>
      <c r="F2285" s="49">
        <v>8.1947851181030273</v>
      </c>
      <c r="G2285" s="49">
        <v>91.805213928222656</v>
      </c>
    </row>
    <row r="2286" spans="1:7">
      <c r="A2286" t="str">
        <f t="shared" si="36"/>
        <v>L5.0137</v>
      </c>
      <c r="B2286" s="49" t="s">
        <v>498</v>
      </c>
      <c r="C2286" s="49">
        <v>137</v>
      </c>
      <c r="D2286" s="49">
        <v>0.24819999933242798</v>
      </c>
      <c r="E2286" s="49">
        <v>2.4679470062255859</v>
      </c>
      <c r="F2286" s="49">
        <v>8.0349159240722656</v>
      </c>
      <c r="G2286" s="49">
        <v>91.965080261230469</v>
      </c>
    </row>
    <row r="2287" spans="1:7">
      <c r="A2287" t="str">
        <f t="shared" si="36"/>
        <v>L5.0138</v>
      </c>
      <c r="B2287" s="49" t="s">
        <v>498</v>
      </c>
      <c r="C2287" s="49">
        <v>138</v>
      </c>
      <c r="D2287" s="49">
        <v>0.22806701064109802</v>
      </c>
      <c r="E2287" s="49">
        <v>2.2197470664978027</v>
      </c>
      <c r="F2287" s="49">
        <v>7.8773617744445801</v>
      </c>
      <c r="G2287" s="49">
        <v>92.122634887695313</v>
      </c>
    </row>
    <row r="2288" spans="1:7">
      <c r="A2288" t="str">
        <f t="shared" si="36"/>
        <v>L5.0139</v>
      </c>
      <c r="B2288" s="49" t="s">
        <v>498</v>
      </c>
      <c r="C2288" s="49">
        <v>139</v>
      </c>
      <c r="D2288" s="49">
        <v>0.20906099677085876</v>
      </c>
      <c r="E2288" s="49">
        <v>1.9916800260543823</v>
      </c>
      <c r="F2288" s="49">
        <v>7.7220578193664551</v>
      </c>
      <c r="G2288" s="49">
        <v>92.277938842773438</v>
      </c>
    </row>
    <row r="2289" spans="1:7">
      <c r="A2289" t="str">
        <f t="shared" si="36"/>
        <v>L5.0140</v>
      </c>
      <c r="B2289" s="49" t="s">
        <v>498</v>
      </c>
      <c r="C2289" s="49">
        <v>140</v>
      </c>
      <c r="D2289" s="49">
        <v>0.19116400182247162</v>
      </c>
      <c r="E2289" s="49">
        <v>1.7826189994812012</v>
      </c>
      <c r="F2289" s="49">
        <v>7.5689539909362793</v>
      </c>
      <c r="G2289" s="49">
        <v>92.431045532226563</v>
      </c>
    </row>
    <row r="2290" spans="1:7">
      <c r="A2290" t="str">
        <f t="shared" si="36"/>
        <v>L5.0141</v>
      </c>
      <c r="B2290" s="49" t="s">
        <v>498</v>
      </c>
      <c r="C2290" s="49">
        <v>141</v>
      </c>
      <c r="D2290" s="49">
        <v>0.17435799539089203</v>
      </c>
      <c r="E2290" s="49">
        <v>1.5914549827575684</v>
      </c>
      <c r="F2290" s="49">
        <v>7.4179997444152832</v>
      </c>
      <c r="G2290" s="49">
        <v>92.582000732421875</v>
      </c>
    </row>
    <row r="2291" spans="1:7">
      <c r="A2291" t="str">
        <f t="shared" si="36"/>
        <v>L5.0142</v>
      </c>
      <c r="B2291" s="49" t="s">
        <v>498</v>
      </c>
      <c r="C2291" s="49">
        <v>142</v>
      </c>
      <c r="D2291" s="49">
        <v>0.15861900150775909</v>
      </c>
      <c r="E2291" s="49">
        <v>1.4170969724655151</v>
      </c>
      <c r="F2291" s="49">
        <v>7.2691259384155273</v>
      </c>
      <c r="G2291" s="49">
        <v>92.730873107910156</v>
      </c>
    </row>
    <row r="2292" spans="1:7">
      <c r="A2292" t="str">
        <f t="shared" si="36"/>
        <v>L5.0143</v>
      </c>
      <c r="B2292" s="49" t="s">
        <v>498</v>
      </c>
      <c r="C2292" s="49">
        <v>143</v>
      </c>
      <c r="D2292" s="49">
        <v>0.14392100274562836</v>
      </c>
      <c r="E2292" s="49">
        <v>1.258478045463562</v>
      </c>
      <c r="F2292" s="49">
        <v>7.122276782989502</v>
      </c>
      <c r="G2292" s="49">
        <v>92.877723693847656</v>
      </c>
    </row>
    <row r="2293" spans="1:7">
      <c r="A2293" t="str">
        <f t="shared" si="36"/>
        <v>L5.0144</v>
      </c>
      <c r="B2293" s="49" t="s">
        <v>498</v>
      </c>
      <c r="C2293" s="49">
        <v>144</v>
      </c>
      <c r="D2293" s="49">
        <v>0.13023300468921661</v>
      </c>
      <c r="E2293" s="49">
        <v>1.1145570278167725</v>
      </c>
      <c r="F2293" s="49">
        <v>6.9773869514465332</v>
      </c>
      <c r="G2293" s="49">
        <v>93.022613525390625</v>
      </c>
    </row>
    <row r="2294" spans="1:7">
      <c r="A2294" t="str">
        <f t="shared" si="36"/>
        <v>L5.0145</v>
      </c>
      <c r="B2294" s="49" t="s">
        <v>498</v>
      </c>
      <c r="C2294" s="49">
        <v>145</v>
      </c>
      <c r="D2294" s="49">
        <v>0.11752200126647949</v>
      </c>
      <c r="E2294" s="49">
        <v>0.98432397842407227</v>
      </c>
      <c r="F2294" s="49">
        <v>6.8343958854675293</v>
      </c>
      <c r="G2294" s="49">
        <v>93.165603637695313</v>
      </c>
    </row>
    <row r="2295" spans="1:7">
      <c r="A2295" t="str">
        <f t="shared" si="36"/>
        <v>L5.0146</v>
      </c>
      <c r="B2295" s="49" t="s">
        <v>498</v>
      </c>
      <c r="C2295" s="49">
        <v>146</v>
      </c>
      <c r="D2295" s="49">
        <v>0.10575199872255325</v>
      </c>
      <c r="E2295" s="49">
        <v>0.86680197715759277</v>
      </c>
      <c r="F2295" s="49">
        <v>6.6932559013366699</v>
      </c>
      <c r="G2295" s="49">
        <v>93.306747436523438</v>
      </c>
    </row>
    <row r="2296" spans="1:7">
      <c r="A2296" t="str">
        <f t="shared" si="36"/>
        <v>L5.0147</v>
      </c>
      <c r="B2296" s="49" t="s">
        <v>498</v>
      </c>
      <c r="C2296" s="49">
        <v>147</v>
      </c>
      <c r="D2296" s="49">
        <v>9.4887003302574158E-2</v>
      </c>
      <c r="E2296" s="49">
        <v>0.76104998588562012</v>
      </c>
      <c r="F2296" s="49">
        <v>6.5539159774780273</v>
      </c>
      <c r="G2296" s="49">
        <v>93.446083068847656</v>
      </c>
    </row>
    <row r="2297" spans="1:7">
      <c r="A2297" t="str">
        <f t="shared" si="36"/>
        <v>L5.0148</v>
      </c>
      <c r="B2297" s="49" t="s">
        <v>498</v>
      </c>
      <c r="C2297" s="49">
        <v>148</v>
      </c>
      <c r="D2297" s="49">
        <v>8.4885001182556152E-2</v>
      </c>
      <c r="E2297" s="49">
        <v>0.66616302728652954</v>
      </c>
      <c r="F2297" s="49">
        <v>6.4163389205932617</v>
      </c>
      <c r="G2297" s="49">
        <v>93.583663940429688</v>
      </c>
    </row>
    <row r="2298" spans="1:7">
      <c r="A2298" t="str">
        <f t="shared" si="36"/>
        <v>L5.0149</v>
      </c>
      <c r="B2298" s="49" t="s">
        <v>498</v>
      </c>
      <c r="C2298" s="49">
        <v>149</v>
      </c>
      <c r="D2298" s="49">
        <v>7.5706996023654938E-2</v>
      </c>
      <c r="E2298" s="49">
        <v>0.58127796649932861</v>
      </c>
      <c r="F2298" s="49">
        <v>6.2804741859436035</v>
      </c>
      <c r="G2298" s="49">
        <v>93.719528198242188</v>
      </c>
    </row>
    <row r="2299" spans="1:7">
      <c r="A2299" t="str">
        <f t="shared" si="36"/>
        <v>L5.0150</v>
      </c>
      <c r="B2299" s="49" t="s">
        <v>498</v>
      </c>
      <c r="C2299" s="49">
        <v>150</v>
      </c>
      <c r="D2299" s="49">
        <v>6.7309997975826263E-2</v>
      </c>
      <c r="E2299" s="49">
        <v>0.50557100772857666</v>
      </c>
      <c r="F2299" s="49">
        <v>6.1462650299072266</v>
      </c>
      <c r="G2299" s="49">
        <v>93.853736877441406</v>
      </c>
    </row>
    <row r="2300" spans="1:7">
      <c r="A2300" t="str">
        <f t="shared" si="36"/>
        <v>L5.0151</v>
      </c>
      <c r="B2300" s="49" t="s">
        <v>498</v>
      </c>
      <c r="C2300" s="49">
        <v>151</v>
      </c>
      <c r="D2300" s="49">
        <v>5.9651996940374374E-2</v>
      </c>
      <c r="E2300" s="49">
        <v>0.4382610023021698</v>
      </c>
      <c r="F2300" s="49">
        <v>6.0136651992797852</v>
      </c>
      <c r="G2300" s="49">
        <v>93.986335754394531</v>
      </c>
    </row>
    <row r="2301" spans="1:7">
      <c r="A2301" t="str">
        <f t="shared" si="36"/>
        <v>L5.0152</v>
      </c>
      <c r="B2301" s="49" t="s">
        <v>498</v>
      </c>
      <c r="C2301" s="49">
        <v>152</v>
      </c>
      <c r="D2301" s="49">
        <v>5.2691999822854996E-2</v>
      </c>
      <c r="E2301" s="49">
        <v>0.37860900163650513</v>
      </c>
      <c r="F2301" s="49">
        <v>5.8826251029968262</v>
      </c>
      <c r="G2301" s="49">
        <v>94.117378234863281</v>
      </c>
    </row>
    <row r="2302" spans="1:7">
      <c r="A2302" t="str">
        <f t="shared" si="36"/>
        <v>L5.0153</v>
      </c>
      <c r="B2302" s="49" t="s">
        <v>498</v>
      </c>
      <c r="C2302" s="49">
        <v>153</v>
      </c>
      <c r="D2302" s="49">
        <v>4.6385001391172409E-2</v>
      </c>
      <c r="E2302" s="49">
        <v>0.32591700553894043</v>
      </c>
      <c r="F2302" s="49">
        <v>5.7530899047851563</v>
      </c>
      <c r="G2302" s="49">
        <v>94.246910095214844</v>
      </c>
    </row>
    <row r="2303" spans="1:7">
      <c r="A2303" t="str">
        <f t="shared" si="36"/>
        <v>L5.0154</v>
      </c>
      <c r="B2303" s="49" t="s">
        <v>498</v>
      </c>
      <c r="C2303" s="49">
        <v>154</v>
      </c>
      <c r="D2303" s="49">
        <v>4.0688998997211456E-2</v>
      </c>
      <c r="E2303" s="49">
        <v>0.27953198552131653</v>
      </c>
      <c r="F2303" s="49">
        <v>5.6250081062316895</v>
      </c>
      <c r="G2303" s="49">
        <v>94.374992370605469</v>
      </c>
    </row>
    <row r="2304" spans="1:7">
      <c r="A2304" t="str">
        <f t="shared" si="36"/>
        <v>L5.0155</v>
      </c>
      <c r="B2304" s="49" t="s">
        <v>498</v>
      </c>
      <c r="C2304" s="49">
        <v>155</v>
      </c>
      <c r="D2304" s="49">
        <v>3.5564001649618149E-2</v>
      </c>
      <c r="E2304" s="49">
        <v>0.23884299397468567</v>
      </c>
      <c r="F2304" s="49">
        <v>5.4983367919921875</v>
      </c>
      <c r="G2304" s="49">
        <v>94.501663208007813</v>
      </c>
    </row>
    <row r="2305" spans="1:7">
      <c r="A2305" t="str">
        <f t="shared" si="36"/>
        <v>L5.0156</v>
      </c>
      <c r="B2305" s="49" t="s">
        <v>498</v>
      </c>
      <c r="C2305" s="49">
        <v>156</v>
      </c>
      <c r="D2305" s="49">
        <v>3.0969999730587006E-2</v>
      </c>
      <c r="E2305" s="49">
        <v>0.20327900350093842</v>
      </c>
      <c r="F2305" s="49">
        <v>5.3730201721191406</v>
      </c>
      <c r="G2305" s="49">
        <v>94.626983642578125</v>
      </c>
    </row>
    <row r="2306" spans="1:7">
      <c r="A2306" t="str">
        <f t="shared" si="36"/>
        <v>L5.0157</v>
      </c>
      <c r="B2306" s="49" t="s">
        <v>498</v>
      </c>
      <c r="C2306" s="49">
        <v>157</v>
      </c>
      <c r="D2306" s="49">
        <v>2.6862999424338341E-2</v>
      </c>
      <c r="E2306" s="49">
        <v>0.17230899631977081</v>
      </c>
      <c r="F2306" s="49">
        <v>5.2490148544311523</v>
      </c>
      <c r="G2306" s="49">
        <v>94.750984191894531</v>
      </c>
    </row>
    <row r="2307" spans="1:7">
      <c r="A2307" t="str">
        <f t="shared" ref="A2307:A2370" si="37">CONCATENATE(B2307,IF(C2307&lt;10,CONCATENATE("00",C2307),IF(C2307&lt;100,CONCATENATE("0",C2307),C2307)))</f>
        <v>L5.0158</v>
      </c>
      <c r="B2307" s="49" t="s">
        <v>498</v>
      </c>
      <c r="C2307" s="49">
        <v>158</v>
      </c>
      <c r="D2307" s="49">
        <v>2.3210000246763229E-2</v>
      </c>
      <c r="E2307" s="49">
        <v>0.14544600248336792</v>
      </c>
      <c r="F2307" s="49">
        <v>5.1262779235839844</v>
      </c>
      <c r="G2307" s="49">
        <v>94.87371826171875</v>
      </c>
    </row>
    <row r="2308" spans="1:7">
      <c r="A2308" t="str">
        <f t="shared" si="37"/>
        <v>L5.0159</v>
      </c>
      <c r="B2308" s="49" t="s">
        <v>498</v>
      </c>
      <c r="C2308" s="49">
        <v>159</v>
      </c>
      <c r="D2308" s="49">
        <v>1.9968999549746513E-2</v>
      </c>
      <c r="E2308" s="49">
        <v>0.12223599851131439</v>
      </c>
      <c r="F2308" s="49">
        <v>5.0047750473022461</v>
      </c>
      <c r="G2308" s="49">
        <v>94.995223999023438</v>
      </c>
    </row>
    <row r="2309" spans="1:7">
      <c r="A2309" t="str">
        <f t="shared" si="37"/>
        <v>L5.0160</v>
      </c>
      <c r="B2309" s="49" t="s">
        <v>498</v>
      </c>
      <c r="C2309" s="49">
        <v>160</v>
      </c>
      <c r="D2309" s="49">
        <v>1.710830070078373E-2</v>
      </c>
      <c r="E2309" s="49">
        <v>0.10226699709892273</v>
      </c>
      <c r="F2309" s="49">
        <v>4.8844771385192871</v>
      </c>
      <c r="G2309" s="49">
        <v>95.115524291992188</v>
      </c>
    </row>
    <row r="2310" spans="1:7">
      <c r="A2310" t="str">
        <f t="shared" si="37"/>
        <v>L5.0161</v>
      </c>
      <c r="B2310" s="49" t="s">
        <v>498</v>
      </c>
      <c r="C2310" s="49">
        <v>161</v>
      </c>
      <c r="D2310" s="49">
        <v>1.4591899700462818E-2</v>
      </c>
      <c r="E2310" s="49">
        <v>8.5158698260784149E-2</v>
      </c>
      <c r="F2310" s="49">
        <v>4.7653589248657227</v>
      </c>
      <c r="G2310" s="49">
        <v>95.234642028808594</v>
      </c>
    </row>
    <row r="2311" spans="1:7">
      <c r="A2311" t="str">
        <f t="shared" si="37"/>
        <v>L5.0162</v>
      </c>
      <c r="B2311" s="49" t="s">
        <v>498</v>
      </c>
      <c r="C2311" s="49">
        <v>162</v>
      </c>
      <c r="D2311" s="49">
        <v>1.2388200499117374E-2</v>
      </c>
      <c r="E2311" s="49">
        <v>7.0566803216934204E-2</v>
      </c>
      <c r="F2311" s="49">
        <v>4.6473917961120605</v>
      </c>
      <c r="G2311" s="49">
        <v>95.352607727050781</v>
      </c>
    </row>
    <row r="2312" spans="1:7">
      <c r="A2312" t="str">
        <f t="shared" si="37"/>
        <v>L5.0163</v>
      </c>
      <c r="B2312" s="49" t="s">
        <v>498</v>
      </c>
      <c r="C2312" s="49">
        <v>163</v>
      </c>
      <c r="D2312" s="49">
        <v>1.0467099957168102E-2</v>
      </c>
      <c r="E2312" s="49">
        <v>5.8178599923849106E-2</v>
      </c>
      <c r="F2312" s="49">
        <v>4.5305428504943848</v>
      </c>
      <c r="G2312" s="49">
        <v>95.469459533691406</v>
      </c>
    </row>
    <row r="2313" spans="1:7">
      <c r="A2313" t="str">
        <f t="shared" si="37"/>
        <v>L5.0164</v>
      </c>
      <c r="B2313" s="49" t="s">
        <v>498</v>
      </c>
      <c r="C2313" s="49">
        <v>164</v>
      </c>
      <c r="D2313" s="49">
        <v>8.799700066447258E-3</v>
      </c>
      <c r="E2313" s="49">
        <v>4.7711499035358429E-2</v>
      </c>
      <c r="F2313" s="49">
        <v>4.4147839546203613</v>
      </c>
      <c r="G2313" s="49">
        <v>95.585212707519531</v>
      </c>
    </row>
    <row r="2314" spans="1:7">
      <c r="A2314" t="str">
        <f t="shared" si="37"/>
        <v>L5.0165</v>
      </c>
      <c r="B2314" s="49" t="s">
        <v>498</v>
      </c>
      <c r="C2314" s="49">
        <v>165</v>
      </c>
      <c r="D2314" s="49">
        <v>7.359399925917387E-3</v>
      </c>
      <c r="E2314" s="49">
        <v>3.891180083155632E-2</v>
      </c>
      <c r="F2314" s="49">
        <v>4.300084114074707</v>
      </c>
      <c r="G2314" s="49">
        <v>95.699913024902344</v>
      </c>
    </row>
    <row r="2315" spans="1:7">
      <c r="A2315" t="str">
        <f t="shared" si="37"/>
        <v>L5.0166</v>
      </c>
      <c r="B2315" s="49" t="s">
        <v>498</v>
      </c>
      <c r="C2315" s="49">
        <v>166</v>
      </c>
      <c r="D2315" s="49">
        <v>6.1216000467538834E-3</v>
      </c>
      <c r="E2315" s="49">
        <v>3.1552400439977646E-2</v>
      </c>
      <c r="F2315" s="49">
        <v>4.1864209175109863</v>
      </c>
      <c r="G2315" s="49">
        <v>95.813575744628906</v>
      </c>
    </row>
    <row r="2316" spans="1:7">
      <c r="A2316" t="str">
        <f t="shared" si="37"/>
        <v>L5.0167</v>
      </c>
      <c r="B2316" s="49" t="s">
        <v>498</v>
      </c>
      <c r="C2316" s="49">
        <v>167</v>
      </c>
      <c r="D2316" s="49">
        <v>5.0629996694624424E-3</v>
      </c>
      <c r="E2316" s="49">
        <v>2.5430800393223763E-2</v>
      </c>
      <c r="F2316" s="49">
        <v>4.0737709999084473</v>
      </c>
      <c r="G2316" s="49">
        <v>95.926231384277344</v>
      </c>
    </row>
    <row r="2317" spans="1:7">
      <c r="A2317" t="str">
        <f t="shared" si="37"/>
        <v>L5.0168</v>
      </c>
      <c r="B2317" s="49" t="s">
        <v>498</v>
      </c>
      <c r="C2317" s="49">
        <v>168</v>
      </c>
      <c r="D2317" s="49">
        <v>4.1626999154686928E-3</v>
      </c>
      <c r="E2317" s="49">
        <v>2.0367799326777458E-2</v>
      </c>
      <c r="F2317" s="49">
        <v>3.9621109962463379</v>
      </c>
      <c r="G2317" s="49">
        <v>96.037887573242188</v>
      </c>
    </row>
    <row r="2318" spans="1:7">
      <c r="A2318" t="str">
        <f t="shared" si="37"/>
        <v>L5.0169</v>
      </c>
      <c r="B2318" s="49" t="s">
        <v>498</v>
      </c>
      <c r="C2318" s="49">
        <v>169</v>
      </c>
      <c r="D2318" s="49">
        <v>3.4008999355137348E-3</v>
      </c>
      <c r="E2318" s="49">
        <v>1.620510034263134E-2</v>
      </c>
      <c r="F2318" s="49">
        <v>3.8514211177825928</v>
      </c>
      <c r="G2318" s="49">
        <v>96.148582458496094</v>
      </c>
    </row>
    <row r="2319" spans="1:7">
      <c r="A2319" t="str">
        <f t="shared" si="37"/>
        <v>L5.0170</v>
      </c>
      <c r="B2319" s="49" t="s">
        <v>498</v>
      </c>
      <c r="C2319" s="49">
        <v>170</v>
      </c>
      <c r="D2319" s="49">
        <v>2.7610000688582659E-3</v>
      </c>
      <c r="E2319" s="49">
        <v>1.2804199941456318E-2</v>
      </c>
      <c r="F2319" s="49">
        <v>3.7416770458221436</v>
      </c>
      <c r="G2319" s="49">
        <v>96.258323669433594</v>
      </c>
    </row>
    <row r="2320" spans="1:7">
      <c r="A2320" t="str">
        <f t="shared" si="37"/>
        <v>L5.0171</v>
      </c>
      <c r="B2320" s="49" t="s">
        <v>498</v>
      </c>
      <c r="C2320" s="49">
        <v>171</v>
      </c>
      <c r="D2320" s="49">
        <v>2.225940115749836E-3</v>
      </c>
      <c r="E2320" s="49">
        <v>1.0043200105428696E-2</v>
      </c>
      <c r="F2320" s="49">
        <v>3.6328558921813965</v>
      </c>
      <c r="G2320" s="49">
        <v>96.367141723632813</v>
      </c>
    </row>
    <row r="2321" spans="1:7">
      <c r="A2321" t="str">
        <f t="shared" si="37"/>
        <v>L5.0172</v>
      </c>
      <c r="B2321" s="49" t="s">
        <v>498</v>
      </c>
      <c r="C2321" s="49">
        <v>172</v>
      </c>
      <c r="D2321" s="49">
        <v>1.7817099578678608E-3</v>
      </c>
      <c r="E2321" s="49">
        <v>7.8172599896788597E-3</v>
      </c>
      <c r="F2321" s="49">
        <v>3.5249350070953369</v>
      </c>
      <c r="G2321" s="49">
        <v>96.475067138671875</v>
      </c>
    </row>
    <row r="2322" spans="1:7">
      <c r="A2322" t="str">
        <f t="shared" si="37"/>
        <v>L5.0173</v>
      </c>
      <c r="B2322" s="49" t="s">
        <v>498</v>
      </c>
      <c r="C2322" s="49">
        <v>173</v>
      </c>
      <c r="D2322" s="49">
        <v>1.4152999501675367E-3</v>
      </c>
      <c r="E2322" s="49">
        <v>6.0355500318109989E-3</v>
      </c>
      <c r="F2322" s="49">
        <v>3.4179000854492188</v>
      </c>
      <c r="G2322" s="49">
        <v>96.582099914550781</v>
      </c>
    </row>
    <row r="2323" spans="1:7">
      <c r="A2323" t="str">
        <f t="shared" si="37"/>
        <v>L5.0174</v>
      </c>
      <c r="B2323" s="49" t="s">
        <v>498</v>
      </c>
      <c r="C2323" s="49">
        <v>174</v>
      </c>
      <c r="D2323" s="49">
        <v>1.1152599472552538E-3</v>
      </c>
      <c r="E2323" s="49">
        <v>4.6202498488128185E-3</v>
      </c>
      <c r="F2323" s="49">
        <v>3.3117260932922363</v>
      </c>
      <c r="G2323" s="49">
        <v>96.688270568847656</v>
      </c>
    </row>
    <row r="2324" spans="1:7">
      <c r="A2324" t="str">
        <f t="shared" si="37"/>
        <v>L5.0175</v>
      </c>
      <c r="B2324" s="49" t="s">
        <v>498</v>
      </c>
      <c r="C2324" s="49">
        <v>175</v>
      </c>
      <c r="D2324" s="49">
        <v>8.7141001131385565E-4</v>
      </c>
      <c r="E2324" s="49">
        <v>3.5049899015575647E-3</v>
      </c>
      <c r="F2324" s="49">
        <v>3.2063980102539063</v>
      </c>
      <c r="G2324" s="49">
        <v>96.793601989746094</v>
      </c>
    </row>
    <row r="2325" spans="1:7">
      <c r="A2325" t="str">
        <f t="shared" si="37"/>
        <v>L5.0176</v>
      </c>
      <c r="B2325" s="49" t="s">
        <v>498</v>
      </c>
      <c r="C2325" s="49">
        <v>176</v>
      </c>
      <c r="D2325" s="49">
        <v>6.747799925506115E-4</v>
      </c>
      <c r="E2325" s="49">
        <v>2.6335800066590309E-3</v>
      </c>
      <c r="F2325" s="49">
        <v>3.1019039154052734</v>
      </c>
      <c r="G2325" s="49">
        <v>96.898094177246094</v>
      </c>
    </row>
    <row r="2326" spans="1:7">
      <c r="A2326" t="str">
        <f t="shared" si="37"/>
        <v>L5.0177</v>
      </c>
      <c r="B2326" s="49" t="s">
        <v>498</v>
      </c>
      <c r="C2326" s="49">
        <v>177</v>
      </c>
      <c r="D2326" s="49">
        <v>5.1754998276010156E-4</v>
      </c>
      <c r="E2326" s="49">
        <v>1.9588000141084194E-3</v>
      </c>
      <c r="F2326" s="49">
        <v>2.998215913772583</v>
      </c>
      <c r="G2326" s="49">
        <v>97.001785278320313</v>
      </c>
    </row>
    <row r="2327" spans="1:7">
      <c r="A2327" t="str">
        <f t="shared" si="37"/>
        <v>L5.0178</v>
      </c>
      <c r="B2327" s="49" t="s">
        <v>498</v>
      </c>
      <c r="C2327" s="49">
        <v>178</v>
      </c>
      <c r="D2327" s="49">
        <v>3.9296000613830984E-4</v>
      </c>
      <c r="E2327" s="49">
        <v>1.4412499731406569E-3</v>
      </c>
      <c r="F2327" s="49">
        <v>2.8953309059143066</v>
      </c>
      <c r="G2327" s="49">
        <v>97.104667663574219</v>
      </c>
    </row>
    <row r="2328" spans="1:7">
      <c r="A2328" t="str">
        <f t="shared" si="37"/>
        <v>L5.0179</v>
      </c>
      <c r="B2328" s="49" t="s">
        <v>498</v>
      </c>
      <c r="C2328" s="49">
        <v>179</v>
      </c>
      <c r="D2328" s="49">
        <v>2.9514299239963293E-4</v>
      </c>
      <c r="E2328" s="49">
        <v>1.0482900543138385E-3</v>
      </c>
      <c r="F2328" s="49">
        <v>2.7932310104370117</v>
      </c>
      <c r="G2328" s="49">
        <v>97.206771850585938</v>
      </c>
    </row>
    <row r="2329" spans="1:7">
      <c r="A2329" t="str">
        <f t="shared" si="37"/>
        <v>L5.0180</v>
      </c>
      <c r="B2329" s="49" t="s">
        <v>498</v>
      </c>
      <c r="C2329" s="49">
        <v>180</v>
      </c>
      <c r="D2329" s="49">
        <v>2.191319945268333E-4</v>
      </c>
      <c r="E2329" s="49">
        <v>7.5314700370654464E-4</v>
      </c>
      <c r="F2329" s="49">
        <v>2.6919050216674805</v>
      </c>
      <c r="G2329" s="49">
        <v>97.308097839355469</v>
      </c>
    </row>
    <row r="2330" spans="1:7">
      <c r="A2330" t="str">
        <f t="shared" si="37"/>
        <v>L5.0181</v>
      </c>
      <c r="B2330" s="49" t="s">
        <v>498</v>
      </c>
      <c r="C2330" s="49">
        <v>181</v>
      </c>
      <c r="D2330" s="49">
        <v>1.6069199773482978E-4</v>
      </c>
      <c r="E2330" s="49">
        <v>5.3401500917971134E-4</v>
      </c>
      <c r="F2330" s="49">
        <v>2.5913500785827637</v>
      </c>
      <c r="G2330" s="49">
        <v>97.408653259277344</v>
      </c>
    </row>
    <row r="2331" spans="1:7">
      <c r="A2331" t="str">
        <f t="shared" si="37"/>
        <v>L5.0182</v>
      </c>
      <c r="B2331" s="49" t="s">
        <v>498</v>
      </c>
      <c r="C2331" s="49">
        <v>182</v>
      </c>
      <c r="D2331" s="49">
        <v>1.1628199717961252E-4</v>
      </c>
      <c r="E2331" s="49">
        <v>3.7332301144488156E-4</v>
      </c>
      <c r="F2331" s="49">
        <v>2.4915459156036377</v>
      </c>
      <c r="G2331" s="49">
        <v>97.508453369140625</v>
      </c>
    </row>
    <row r="2332" spans="1:7">
      <c r="A2332" t="str">
        <f t="shared" si="37"/>
        <v>L5.0183</v>
      </c>
      <c r="B2332" s="49" t="s">
        <v>498</v>
      </c>
      <c r="C2332" s="49">
        <v>183</v>
      </c>
      <c r="D2332" s="49">
        <v>8.2947997725568712E-5</v>
      </c>
      <c r="E2332" s="49">
        <v>2.5704101426526904E-4</v>
      </c>
      <c r="F2332" s="49">
        <v>2.3924779891967773</v>
      </c>
      <c r="G2332" s="49">
        <v>97.607521057128906</v>
      </c>
    </row>
    <row r="2333" spans="1:7">
      <c r="A2333" t="str">
        <f t="shared" si="37"/>
        <v>L5.0184</v>
      </c>
      <c r="B2333" s="49" t="s">
        <v>498</v>
      </c>
      <c r="C2333" s="49">
        <v>184</v>
      </c>
      <c r="D2333" s="49">
        <v>5.8261000958736986E-5</v>
      </c>
      <c r="E2333" s="49">
        <v>1.740930019877851E-4</v>
      </c>
      <c r="F2333" s="49">
        <v>2.294140100479126</v>
      </c>
      <c r="G2333" s="49">
        <v>97.705856323242188</v>
      </c>
    </row>
    <row r="2334" spans="1:7">
      <c r="A2334" t="str">
        <f t="shared" si="37"/>
        <v>L5.0185</v>
      </c>
      <c r="B2334" s="49" t="s">
        <v>498</v>
      </c>
      <c r="C2334" s="49">
        <v>185</v>
      </c>
      <c r="D2334" s="49">
        <v>4.0241000533569604E-5</v>
      </c>
      <c r="E2334" s="49">
        <v>1.1583200102904812E-4</v>
      </c>
      <c r="F2334" s="49">
        <v>2.1965610980987549</v>
      </c>
      <c r="G2334" s="49">
        <v>97.803436279296875</v>
      </c>
    </row>
    <row r="2335" spans="1:7">
      <c r="A2335" t="str">
        <f t="shared" si="37"/>
        <v>L5.0186</v>
      </c>
      <c r="B2335" s="49" t="s">
        <v>498</v>
      </c>
      <c r="C2335" s="49">
        <v>186</v>
      </c>
      <c r="D2335" s="49">
        <v>2.7291200240142643E-5</v>
      </c>
      <c r="E2335" s="49">
        <v>7.5591000495478511E-5</v>
      </c>
      <c r="F2335" s="49">
        <v>2.0997180938720703</v>
      </c>
      <c r="G2335" s="49">
        <v>97.900283813476563</v>
      </c>
    </row>
    <row r="2336" spans="1:7">
      <c r="A2336" t="str">
        <f t="shared" si="37"/>
        <v>L5.0187</v>
      </c>
      <c r="B2336" s="49" t="s">
        <v>498</v>
      </c>
      <c r="C2336" s="49">
        <v>187</v>
      </c>
      <c r="D2336" s="49">
        <v>1.8143500710721128E-5</v>
      </c>
      <c r="E2336" s="49">
        <v>4.8299800255335867E-5</v>
      </c>
      <c r="F2336" s="49">
        <v>2.0036180019378662</v>
      </c>
      <c r="G2336" s="49">
        <v>97.996383666992188</v>
      </c>
    </row>
    <row r="2337" spans="1:7">
      <c r="A2337" t="str">
        <f t="shared" si="37"/>
        <v>L5.0188</v>
      </c>
      <c r="B2337" s="49" t="s">
        <v>498</v>
      </c>
      <c r="C2337" s="49">
        <v>188</v>
      </c>
      <c r="D2337" s="49">
        <v>1.1801100299635436E-5</v>
      </c>
      <c r="E2337" s="49">
        <v>3.015629954461474E-5</v>
      </c>
      <c r="F2337" s="49">
        <v>1.9082679748535156</v>
      </c>
      <c r="G2337" s="49">
        <v>98.091728210449219</v>
      </c>
    </row>
    <row r="2338" spans="1:7">
      <c r="A2338" t="str">
        <f t="shared" si="37"/>
        <v>L5.0189</v>
      </c>
      <c r="B2338" s="49" t="s">
        <v>498</v>
      </c>
      <c r="C2338" s="49">
        <v>189</v>
      </c>
      <c r="D2338" s="49">
        <v>7.4928998401446734E-6</v>
      </c>
      <c r="E2338" s="49">
        <v>1.8355200154474005E-5</v>
      </c>
      <c r="F2338" s="49">
        <v>1.8136769533157349</v>
      </c>
      <c r="G2338" s="49">
        <v>98.186325073242188</v>
      </c>
    </row>
    <row r="2339" spans="1:7">
      <c r="A2339" t="str">
        <f t="shared" si="37"/>
        <v>L5.0190</v>
      </c>
      <c r="B2339" s="49" t="s">
        <v>498</v>
      </c>
      <c r="C2339" s="49">
        <v>190</v>
      </c>
      <c r="D2339" s="49">
        <v>4.6322002162924036E-6</v>
      </c>
      <c r="E2339" s="49">
        <v>1.0862299859581981E-5</v>
      </c>
      <c r="F2339" s="49">
        <v>1.7198619842529297</v>
      </c>
      <c r="G2339" s="49">
        <v>98.280136108398438</v>
      </c>
    </row>
    <row r="2340" spans="1:7">
      <c r="A2340" t="str">
        <f t="shared" si="37"/>
        <v>L5.0191</v>
      </c>
      <c r="B2340" s="49" t="s">
        <v>498</v>
      </c>
      <c r="C2340" s="49">
        <v>191</v>
      </c>
      <c r="D2340" s="49">
        <v>2.7797000257123727E-6</v>
      </c>
      <c r="E2340" s="49">
        <v>6.2301000980369281E-6</v>
      </c>
      <c r="F2340" s="49">
        <v>1.6268479824066162</v>
      </c>
      <c r="G2340" s="49">
        <v>98.373153686523438</v>
      </c>
    </row>
    <row r="2341" spans="1:7">
      <c r="A2341" t="str">
        <f t="shared" si="37"/>
        <v>L5.0192</v>
      </c>
      <c r="B2341" s="49" t="s">
        <v>498</v>
      </c>
      <c r="C2341" s="49">
        <v>192</v>
      </c>
      <c r="D2341" s="49">
        <v>1.6133999451994896E-6</v>
      </c>
      <c r="E2341" s="49">
        <v>3.4504000723245554E-6</v>
      </c>
      <c r="F2341" s="49">
        <v>1.5346490144729614</v>
      </c>
      <c r="G2341" s="49">
        <v>98.465347290039063</v>
      </c>
    </row>
    <row r="2342" spans="1:7">
      <c r="A2342" t="str">
        <f t="shared" si="37"/>
        <v>L5.0193</v>
      </c>
      <c r="B2342" s="49" t="s">
        <v>498</v>
      </c>
      <c r="C2342" s="49">
        <v>193</v>
      </c>
      <c r="D2342" s="49">
        <v>9.0179997869199724E-7</v>
      </c>
      <c r="E2342" s="49">
        <v>1.8370000134382281E-6</v>
      </c>
      <c r="F2342" s="49">
        <v>1.4433759450912476</v>
      </c>
      <c r="G2342" s="49">
        <v>98.556625366210938</v>
      </c>
    </row>
    <row r="2343" spans="1:7">
      <c r="A2343" t="str">
        <f t="shared" si="37"/>
        <v>L5.0194</v>
      </c>
      <c r="B2343" s="49" t="s">
        <v>498</v>
      </c>
      <c r="C2343" s="49">
        <v>194</v>
      </c>
      <c r="D2343" s="49">
        <v>4.8290002041539992E-7</v>
      </c>
      <c r="E2343" s="49">
        <v>9.3519997790281195E-7</v>
      </c>
      <c r="F2343" s="49">
        <v>1.3530219793319702</v>
      </c>
      <c r="G2343" s="49">
        <v>98.646980285644531</v>
      </c>
    </row>
    <row r="2344" spans="1:7">
      <c r="A2344" t="str">
        <f t="shared" si="37"/>
        <v>L5.0195</v>
      </c>
      <c r="B2344" s="49" t="s">
        <v>498</v>
      </c>
      <c r="C2344" s="49">
        <v>195</v>
      </c>
      <c r="D2344" s="49">
        <v>2.4610000082248007E-7</v>
      </c>
      <c r="E2344" s="49">
        <v>4.5229998590912146E-7</v>
      </c>
      <c r="F2344" s="49">
        <v>1.2636959552764893</v>
      </c>
      <c r="G2344" s="49">
        <v>98.736305236816406</v>
      </c>
    </row>
    <row r="2345" spans="1:7">
      <c r="A2345" t="str">
        <f t="shared" si="37"/>
        <v>L5.0196</v>
      </c>
      <c r="B2345" s="49" t="s">
        <v>498</v>
      </c>
      <c r="C2345" s="49">
        <v>196</v>
      </c>
      <c r="D2345" s="49">
        <v>1.1849999737023609E-7</v>
      </c>
      <c r="E2345" s="49">
        <v>2.0619999929749611E-7</v>
      </c>
      <c r="F2345" s="49">
        <v>1.1755150556564331</v>
      </c>
      <c r="G2345" s="49">
        <v>98.824485778808594</v>
      </c>
    </row>
    <row r="2346" spans="1:7">
      <c r="A2346" t="str">
        <f t="shared" si="37"/>
        <v>L5.0197</v>
      </c>
      <c r="B2346" s="49" t="s">
        <v>498</v>
      </c>
      <c r="C2346" s="49">
        <v>197</v>
      </c>
      <c r="D2346" s="49">
        <v>5.3400000865622133E-8</v>
      </c>
      <c r="E2346" s="49">
        <v>8.7700001927260018E-8</v>
      </c>
      <c r="F2346" s="49">
        <v>1.0886399745941162</v>
      </c>
      <c r="G2346" s="49">
        <v>98.911361694335938</v>
      </c>
    </row>
    <row r="2347" spans="1:7">
      <c r="A2347" t="str">
        <f t="shared" si="37"/>
        <v>L5.0198</v>
      </c>
      <c r="B2347" s="49" t="s">
        <v>498</v>
      </c>
      <c r="C2347" s="49">
        <v>198</v>
      </c>
      <c r="D2347" s="49">
        <v>0</v>
      </c>
      <c r="E2347" s="49">
        <v>3.4327701570191493E-8</v>
      </c>
      <c r="F2347" s="49">
        <v>1.0032880306243896</v>
      </c>
      <c r="G2347" s="49">
        <v>98.996711730957031</v>
      </c>
    </row>
    <row r="2348" spans="1:7">
      <c r="A2348" t="str">
        <f t="shared" si="37"/>
        <v>L5.0199</v>
      </c>
      <c r="B2348" s="49" t="s">
        <v>498</v>
      </c>
      <c r="C2348" s="49">
        <v>199</v>
      </c>
      <c r="D2348" s="49">
        <v>0</v>
      </c>
      <c r="E2348" s="49">
        <v>1.2168499985421022E-8</v>
      </c>
      <c r="F2348" s="49">
        <v>0.91978400945663452</v>
      </c>
      <c r="G2348" s="49">
        <v>99.080215454101563</v>
      </c>
    </row>
    <row r="2349" spans="1:7">
      <c r="A2349" t="str">
        <f t="shared" si="37"/>
        <v>L5.0200</v>
      </c>
      <c r="B2349" s="49" t="s">
        <v>498</v>
      </c>
      <c r="C2349" s="49">
        <v>200</v>
      </c>
      <c r="D2349" s="49">
        <v>0</v>
      </c>
      <c r="E2349" s="49">
        <v>3.8160399284947744E-9</v>
      </c>
      <c r="F2349" s="49">
        <v>0.83860200643539429</v>
      </c>
      <c r="G2349" s="49">
        <v>99.161399841308594</v>
      </c>
    </row>
    <row r="2350" spans="1:7">
      <c r="A2350" t="str">
        <f t="shared" si="37"/>
        <v>L5.0201</v>
      </c>
      <c r="B2350" s="49" t="s">
        <v>498</v>
      </c>
      <c r="C2350" s="49">
        <v>201</v>
      </c>
      <c r="D2350" s="49">
        <v>0</v>
      </c>
      <c r="E2350" s="49">
        <v>1.0251099968883182E-9</v>
      </c>
      <c r="F2350" s="49">
        <v>0.76046502590179443</v>
      </c>
      <c r="G2350" s="49">
        <v>99.239532470703125</v>
      </c>
    </row>
    <row r="2351" spans="1:7">
      <c r="A2351" t="str">
        <f t="shared" si="37"/>
        <v>L5.0202</v>
      </c>
      <c r="B2351" s="49" t="s">
        <v>498</v>
      </c>
      <c r="C2351" s="49">
        <v>202</v>
      </c>
      <c r="D2351" s="49">
        <v>0</v>
      </c>
      <c r="E2351" s="49">
        <v>2.2503099383897052E-10</v>
      </c>
      <c r="F2351" s="49">
        <v>0.68652600049972534</v>
      </c>
      <c r="G2351" s="49">
        <v>99.3134765625</v>
      </c>
    </row>
    <row r="2352" spans="1:7">
      <c r="A2352" t="str">
        <f t="shared" si="37"/>
        <v>L5.0203</v>
      </c>
      <c r="B2352" s="49" t="s">
        <v>498</v>
      </c>
      <c r="C2352" s="49">
        <v>203</v>
      </c>
      <c r="D2352" s="49">
        <v>0</v>
      </c>
      <c r="E2352" s="49">
        <v>3.751979976707176E-11</v>
      </c>
      <c r="F2352" s="49">
        <v>0.61872398853302002</v>
      </c>
      <c r="G2352" s="49">
        <v>99.381278991699219</v>
      </c>
    </row>
    <row r="2353" spans="1:7">
      <c r="A2353" t="str">
        <f t="shared" si="37"/>
        <v>L5.0204</v>
      </c>
      <c r="B2353" s="49" t="s">
        <v>498</v>
      </c>
      <c r="C2353" s="49">
        <v>204</v>
      </c>
      <c r="D2353" s="49">
        <v>0</v>
      </c>
      <c r="E2353" s="49">
        <v>4.2003800611312148E-12</v>
      </c>
      <c r="F2353" s="49">
        <v>0.56049799919128418</v>
      </c>
      <c r="G2353" s="49">
        <v>99.439498901367188</v>
      </c>
    </row>
    <row r="2354" spans="1:7">
      <c r="A2354" t="str">
        <f t="shared" si="37"/>
        <v>L5.0205</v>
      </c>
      <c r="B2354" s="49" t="s">
        <v>498</v>
      </c>
      <c r="C2354" s="49">
        <v>205</v>
      </c>
      <c r="D2354" s="49">
        <v>0</v>
      </c>
      <c r="E2354" s="49">
        <v>2.4958100907149228E-13</v>
      </c>
      <c r="F2354" s="49">
        <v>0.5181729793548584</v>
      </c>
      <c r="G2354" s="49">
        <v>99.481826782226563</v>
      </c>
    </row>
    <row r="2355" spans="1:7">
      <c r="A2355" t="str">
        <f t="shared" si="37"/>
        <v>L5.0206</v>
      </c>
      <c r="B2355" s="49" t="s">
        <v>498</v>
      </c>
      <c r="C2355" s="49">
        <v>206</v>
      </c>
      <c r="D2355" s="49">
        <v>0</v>
      </c>
      <c r="E2355" s="49">
        <v>4.5319400935174645E-15</v>
      </c>
      <c r="F2355" s="49">
        <v>0.50080400705337524</v>
      </c>
      <c r="G2355" s="49">
        <v>99.499198913574219</v>
      </c>
    </row>
    <row r="2356" spans="1:7">
      <c r="A2356" t="str">
        <f t="shared" si="37"/>
        <v>L5.0207</v>
      </c>
      <c r="B2356" s="49" t="s">
        <v>498</v>
      </c>
      <c r="C2356" s="49">
        <v>207</v>
      </c>
      <c r="D2356" s="49">
        <v>0</v>
      </c>
      <c r="E2356" s="49">
        <v>3.6451698925619292E-18</v>
      </c>
      <c r="F2356" s="49">
        <v>0.5</v>
      </c>
      <c r="G2356" s="49">
        <v>99.5</v>
      </c>
    </row>
    <row r="2357" spans="1:7">
      <c r="A2357" t="str">
        <f t="shared" si="37"/>
        <v>L5.0208</v>
      </c>
      <c r="B2357" s="49" t="s">
        <v>498</v>
      </c>
      <c r="C2357" s="49">
        <v>208</v>
      </c>
      <c r="D2357" s="49">
        <v>0</v>
      </c>
      <c r="E2357" s="49">
        <v>0</v>
      </c>
      <c r="F2357" s="49">
        <v>0</v>
      </c>
      <c r="G2357" s="49">
        <v>100</v>
      </c>
    </row>
    <row r="2358" spans="1:7">
      <c r="A2358" t="str">
        <f t="shared" si="37"/>
        <v>O1.0000</v>
      </c>
      <c r="B2358" s="49" t="s">
        <v>499</v>
      </c>
      <c r="C2358" s="49">
        <v>0</v>
      </c>
      <c r="D2358" s="49">
        <v>0.5</v>
      </c>
      <c r="E2358" s="49">
        <v>100</v>
      </c>
      <c r="F2358" s="49">
        <v>100</v>
      </c>
      <c r="G2358" s="49">
        <v>0</v>
      </c>
    </row>
    <row r="2359" spans="1:7">
      <c r="A2359" t="str">
        <f t="shared" si="37"/>
        <v>O1.0001</v>
      </c>
      <c r="B2359" s="49" t="s">
        <v>499</v>
      </c>
      <c r="C2359" s="49">
        <v>1</v>
      </c>
      <c r="D2359" s="49">
        <v>0.5</v>
      </c>
      <c r="E2359" s="49">
        <v>99.5</v>
      </c>
      <c r="F2359" s="49">
        <v>99.5</v>
      </c>
      <c r="G2359" s="49">
        <v>0.5</v>
      </c>
    </row>
    <row r="2360" spans="1:7">
      <c r="A2360" t="str">
        <f t="shared" si="37"/>
        <v>O1.0002</v>
      </c>
      <c r="B2360" s="49" t="s">
        <v>499</v>
      </c>
      <c r="C2360" s="49">
        <v>2</v>
      </c>
      <c r="D2360" s="49">
        <v>0.5</v>
      </c>
      <c r="E2360" s="49">
        <v>99</v>
      </c>
      <c r="F2360" s="49">
        <v>99</v>
      </c>
      <c r="G2360" s="49">
        <v>1</v>
      </c>
    </row>
    <row r="2361" spans="1:7">
      <c r="A2361" t="str">
        <f t="shared" si="37"/>
        <v>O1.0003</v>
      </c>
      <c r="B2361" s="49" t="s">
        <v>499</v>
      </c>
      <c r="C2361" s="49">
        <v>3</v>
      </c>
      <c r="D2361" s="49">
        <v>0.5</v>
      </c>
      <c r="E2361" s="49">
        <v>98.5</v>
      </c>
      <c r="F2361" s="49">
        <v>98.5</v>
      </c>
      <c r="G2361" s="49">
        <v>1.5</v>
      </c>
    </row>
    <row r="2362" spans="1:7">
      <c r="A2362" t="str">
        <f t="shared" si="37"/>
        <v>O1.0004</v>
      </c>
      <c r="B2362" s="49" t="s">
        <v>499</v>
      </c>
      <c r="C2362" s="49">
        <v>4</v>
      </c>
      <c r="D2362" s="49">
        <v>0.5</v>
      </c>
      <c r="E2362" s="49">
        <v>98</v>
      </c>
      <c r="F2362" s="49">
        <v>98</v>
      </c>
      <c r="G2362" s="49">
        <v>2</v>
      </c>
    </row>
    <row r="2363" spans="1:7">
      <c r="A2363" t="str">
        <f t="shared" si="37"/>
        <v>O1.0005</v>
      </c>
      <c r="B2363" s="49" t="s">
        <v>499</v>
      </c>
      <c r="C2363" s="49">
        <v>5</v>
      </c>
      <c r="D2363" s="49">
        <v>0.5</v>
      </c>
      <c r="E2363" s="49">
        <v>97.5</v>
      </c>
      <c r="F2363" s="49">
        <v>97.5</v>
      </c>
      <c r="G2363" s="49">
        <v>2.5</v>
      </c>
    </row>
    <row r="2364" spans="1:7">
      <c r="A2364" t="str">
        <f t="shared" si="37"/>
        <v>O1.0006</v>
      </c>
      <c r="B2364" s="49" t="s">
        <v>499</v>
      </c>
      <c r="C2364" s="49">
        <v>6</v>
      </c>
      <c r="D2364" s="49">
        <v>0.5</v>
      </c>
      <c r="E2364" s="49">
        <v>97</v>
      </c>
      <c r="F2364" s="49">
        <v>97</v>
      </c>
      <c r="G2364" s="49">
        <v>3</v>
      </c>
    </row>
    <row r="2365" spans="1:7">
      <c r="A2365" t="str">
        <f t="shared" si="37"/>
        <v>O1.0007</v>
      </c>
      <c r="B2365" s="49" t="s">
        <v>499</v>
      </c>
      <c r="C2365" s="49">
        <v>7</v>
      </c>
      <c r="D2365" s="49">
        <v>0.5</v>
      </c>
      <c r="E2365" s="49">
        <v>96.5</v>
      </c>
      <c r="F2365" s="49">
        <v>96.5</v>
      </c>
      <c r="G2365" s="49">
        <v>3.5</v>
      </c>
    </row>
    <row r="2366" spans="1:7">
      <c r="A2366" t="str">
        <f t="shared" si="37"/>
        <v>O1.0008</v>
      </c>
      <c r="B2366" s="49" t="s">
        <v>499</v>
      </c>
      <c r="C2366" s="49">
        <v>8</v>
      </c>
      <c r="D2366" s="49">
        <v>0.5</v>
      </c>
      <c r="E2366" s="49">
        <v>96</v>
      </c>
      <c r="F2366" s="49">
        <v>96</v>
      </c>
      <c r="G2366" s="49">
        <v>4</v>
      </c>
    </row>
    <row r="2367" spans="1:7">
      <c r="A2367" t="str">
        <f t="shared" si="37"/>
        <v>O1.0009</v>
      </c>
      <c r="B2367" s="49" t="s">
        <v>499</v>
      </c>
      <c r="C2367" s="49">
        <v>9</v>
      </c>
      <c r="D2367" s="49">
        <v>0.5</v>
      </c>
      <c r="E2367" s="49">
        <v>95.5</v>
      </c>
      <c r="F2367" s="49">
        <v>95.5</v>
      </c>
      <c r="G2367" s="49">
        <v>4.5</v>
      </c>
    </row>
    <row r="2368" spans="1:7">
      <c r="A2368" t="str">
        <f t="shared" si="37"/>
        <v>O1.0010</v>
      </c>
      <c r="B2368" s="49" t="s">
        <v>499</v>
      </c>
      <c r="C2368" s="49">
        <v>10</v>
      </c>
      <c r="D2368" s="49">
        <v>0.5</v>
      </c>
      <c r="E2368" s="49">
        <v>95</v>
      </c>
      <c r="F2368" s="49">
        <v>95</v>
      </c>
      <c r="G2368" s="49">
        <v>5</v>
      </c>
    </row>
    <row r="2369" spans="1:7">
      <c r="A2369" t="str">
        <f t="shared" si="37"/>
        <v>O1.0011</v>
      </c>
      <c r="B2369" s="49" t="s">
        <v>499</v>
      </c>
      <c r="C2369" s="49">
        <v>11</v>
      </c>
      <c r="D2369" s="49">
        <v>0.5</v>
      </c>
      <c r="E2369" s="49">
        <v>94.5</v>
      </c>
      <c r="F2369" s="49">
        <v>94.5</v>
      </c>
      <c r="G2369" s="49">
        <v>5.5</v>
      </c>
    </row>
    <row r="2370" spans="1:7">
      <c r="A2370" t="str">
        <f t="shared" si="37"/>
        <v>O1.0012</v>
      </c>
      <c r="B2370" s="49" t="s">
        <v>499</v>
      </c>
      <c r="C2370" s="49">
        <v>12</v>
      </c>
      <c r="D2370" s="49">
        <v>0.5</v>
      </c>
      <c r="E2370" s="49">
        <v>94</v>
      </c>
      <c r="F2370" s="49">
        <v>94</v>
      </c>
      <c r="G2370" s="49">
        <v>6</v>
      </c>
    </row>
    <row r="2371" spans="1:7">
      <c r="A2371" t="str">
        <f t="shared" ref="A2371:A2434" si="38">CONCATENATE(B2371,IF(C2371&lt;10,CONCATENATE("00",C2371),IF(C2371&lt;100,CONCATENATE("0",C2371),C2371)))</f>
        <v>O1.0013</v>
      </c>
      <c r="B2371" s="49" t="s">
        <v>499</v>
      </c>
      <c r="C2371" s="49">
        <v>13</v>
      </c>
      <c r="D2371" s="49">
        <v>0.5</v>
      </c>
      <c r="E2371" s="49">
        <v>93.5</v>
      </c>
      <c r="F2371" s="49">
        <v>93.5</v>
      </c>
      <c r="G2371" s="49">
        <v>6.5</v>
      </c>
    </row>
    <row r="2372" spans="1:7">
      <c r="A2372" t="str">
        <f t="shared" si="38"/>
        <v>O1.0014</v>
      </c>
      <c r="B2372" s="49" t="s">
        <v>499</v>
      </c>
      <c r="C2372" s="49">
        <v>14</v>
      </c>
      <c r="D2372" s="49">
        <v>0.5</v>
      </c>
      <c r="E2372" s="49">
        <v>93</v>
      </c>
      <c r="F2372" s="49">
        <v>93</v>
      </c>
      <c r="G2372" s="49">
        <v>7</v>
      </c>
    </row>
    <row r="2373" spans="1:7">
      <c r="A2373" t="str">
        <f t="shared" si="38"/>
        <v>O1.0015</v>
      </c>
      <c r="B2373" s="49" t="s">
        <v>499</v>
      </c>
      <c r="C2373" s="49">
        <v>15</v>
      </c>
      <c r="D2373" s="49">
        <v>0.5</v>
      </c>
      <c r="E2373" s="49">
        <v>92.5</v>
      </c>
      <c r="F2373" s="49">
        <v>92.5</v>
      </c>
      <c r="G2373" s="49">
        <v>7.5</v>
      </c>
    </row>
    <row r="2374" spans="1:7">
      <c r="A2374" t="str">
        <f t="shared" si="38"/>
        <v>O1.0016</v>
      </c>
      <c r="B2374" s="49" t="s">
        <v>499</v>
      </c>
      <c r="C2374" s="49">
        <v>16</v>
      </c>
      <c r="D2374" s="49">
        <v>0.5</v>
      </c>
      <c r="E2374" s="49">
        <v>92</v>
      </c>
      <c r="F2374" s="49">
        <v>92</v>
      </c>
      <c r="G2374" s="49">
        <v>8</v>
      </c>
    </row>
    <row r="2375" spans="1:7">
      <c r="A2375" t="str">
        <f t="shared" si="38"/>
        <v>O1.0017</v>
      </c>
      <c r="B2375" s="49" t="s">
        <v>499</v>
      </c>
      <c r="C2375" s="49">
        <v>17</v>
      </c>
      <c r="D2375" s="49">
        <v>0.5</v>
      </c>
      <c r="E2375" s="49">
        <v>91.5</v>
      </c>
      <c r="F2375" s="49">
        <v>91.5</v>
      </c>
      <c r="G2375" s="49">
        <v>8.5</v>
      </c>
    </row>
    <row r="2376" spans="1:7">
      <c r="A2376" t="str">
        <f t="shared" si="38"/>
        <v>O1.0018</v>
      </c>
      <c r="B2376" s="49" t="s">
        <v>499</v>
      </c>
      <c r="C2376" s="49">
        <v>18</v>
      </c>
      <c r="D2376" s="49">
        <v>0.5</v>
      </c>
      <c r="E2376" s="49">
        <v>91</v>
      </c>
      <c r="F2376" s="49">
        <v>91</v>
      </c>
      <c r="G2376" s="49">
        <v>9</v>
      </c>
    </row>
    <row r="2377" spans="1:7">
      <c r="A2377" t="str">
        <f t="shared" si="38"/>
        <v>O1.0019</v>
      </c>
      <c r="B2377" s="49" t="s">
        <v>499</v>
      </c>
      <c r="C2377" s="49">
        <v>19</v>
      </c>
      <c r="D2377" s="49">
        <v>0.5</v>
      </c>
      <c r="E2377" s="49">
        <v>90.5</v>
      </c>
      <c r="F2377" s="49">
        <v>90.5</v>
      </c>
      <c r="G2377" s="49">
        <v>9.5</v>
      </c>
    </row>
    <row r="2378" spans="1:7">
      <c r="A2378" t="str">
        <f t="shared" si="38"/>
        <v>O1.0020</v>
      </c>
      <c r="B2378" s="49" t="s">
        <v>499</v>
      </c>
      <c r="C2378" s="49">
        <v>20</v>
      </c>
      <c r="D2378" s="49">
        <v>0.5</v>
      </c>
      <c r="E2378" s="49">
        <v>90</v>
      </c>
      <c r="F2378" s="49">
        <v>90</v>
      </c>
      <c r="G2378" s="49">
        <v>10</v>
      </c>
    </row>
    <row r="2379" spans="1:7">
      <c r="A2379" t="str">
        <f t="shared" si="38"/>
        <v>O1.0021</v>
      </c>
      <c r="B2379" s="49" t="s">
        <v>499</v>
      </c>
      <c r="C2379" s="49">
        <v>21</v>
      </c>
      <c r="D2379" s="49">
        <v>0.5</v>
      </c>
      <c r="E2379" s="49">
        <v>89.5</v>
      </c>
      <c r="F2379" s="49">
        <v>89.5</v>
      </c>
      <c r="G2379" s="49">
        <v>10.5</v>
      </c>
    </row>
    <row r="2380" spans="1:7">
      <c r="A2380" t="str">
        <f t="shared" si="38"/>
        <v>O1.0022</v>
      </c>
      <c r="B2380" s="49" t="s">
        <v>499</v>
      </c>
      <c r="C2380" s="49">
        <v>22</v>
      </c>
      <c r="D2380" s="49">
        <v>0.5</v>
      </c>
      <c r="E2380" s="49">
        <v>89</v>
      </c>
      <c r="F2380" s="49">
        <v>89</v>
      </c>
      <c r="G2380" s="49">
        <v>11</v>
      </c>
    </row>
    <row r="2381" spans="1:7">
      <c r="A2381" t="str">
        <f t="shared" si="38"/>
        <v>O1.0023</v>
      </c>
      <c r="B2381" s="49" t="s">
        <v>499</v>
      </c>
      <c r="C2381" s="49">
        <v>23</v>
      </c>
      <c r="D2381" s="49">
        <v>0.5</v>
      </c>
      <c r="E2381" s="49">
        <v>88.5</v>
      </c>
      <c r="F2381" s="49">
        <v>88.5</v>
      </c>
      <c r="G2381" s="49">
        <v>11.5</v>
      </c>
    </row>
    <row r="2382" spans="1:7">
      <c r="A2382" t="str">
        <f t="shared" si="38"/>
        <v>O1.0024</v>
      </c>
      <c r="B2382" s="49" t="s">
        <v>499</v>
      </c>
      <c r="C2382" s="49">
        <v>24</v>
      </c>
      <c r="D2382" s="49">
        <v>0.5</v>
      </c>
      <c r="E2382" s="49">
        <v>88</v>
      </c>
      <c r="F2382" s="49">
        <v>88</v>
      </c>
      <c r="G2382" s="49">
        <v>12</v>
      </c>
    </row>
    <row r="2383" spans="1:7">
      <c r="A2383" t="str">
        <f t="shared" si="38"/>
        <v>O1.0025</v>
      </c>
      <c r="B2383" s="49" t="s">
        <v>499</v>
      </c>
      <c r="C2383" s="49">
        <v>25</v>
      </c>
      <c r="D2383" s="49">
        <v>0.5</v>
      </c>
      <c r="E2383" s="49">
        <v>87.5</v>
      </c>
      <c r="F2383" s="49">
        <v>87.5</v>
      </c>
      <c r="G2383" s="49">
        <v>12.5</v>
      </c>
    </row>
    <row r="2384" spans="1:7">
      <c r="A2384" t="str">
        <f t="shared" si="38"/>
        <v>O1.0026</v>
      </c>
      <c r="B2384" s="49" t="s">
        <v>499</v>
      </c>
      <c r="C2384" s="49">
        <v>26</v>
      </c>
      <c r="D2384" s="49">
        <v>0.5</v>
      </c>
      <c r="E2384" s="49">
        <v>87</v>
      </c>
      <c r="F2384" s="49">
        <v>87</v>
      </c>
      <c r="G2384" s="49">
        <v>13</v>
      </c>
    </row>
    <row r="2385" spans="1:7">
      <c r="A2385" t="str">
        <f t="shared" si="38"/>
        <v>O1.0027</v>
      </c>
      <c r="B2385" s="49" t="s">
        <v>499</v>
      </c>
      <c r="C2385" s="49">
        <v>27</v>
      </c>
      <c r="D2385" s="49">
        <v>0.5</v>
      </c>
      <c r="E2385" s="49">
        <v>86.5</v>
      </c>
      <c r="F2385" s="49">
        <v>86.5</v>
      </c>
      <c r="G2385" s="49">
        <v>13.5</v>
      </c>
    </row>
    <row r="2386" spans="1:7">
      <c r="A2386" t="str">
        <f t="shared" si="38"/>
        <v>O1.0028</v>
      </c>
      <c r="B2386" s="49" t="s">
        <v>499</v>
      </c>
      <c r="C2386" s="49">
        <v>28</v>
      </c>
      <c r="D2386" s="49">
        <v>0.5</v>
      </c>
      <c r="E2386" s="49">
        <v>86</v>
      </c>
      <c r="F2386" s="49">
        <v>86</v>
      </c>
      <c r="G2386" s="49">
        <v>14</v>
      </c>
    </row>
    <row r="2387" spans="1:7">
      <c r="A2387" t="str">
        <f t="shared" si="38"/>
        <v>O1.0029</v>
      </c>
      <c r="B2387" s="49" t="s">
        <v>499</v>
      </c>
      <c r="C2387" s="49">
        <v>29</v>
      </c>
      <c r="D2387" s="49">
        <v>0.5</v>
      </c>
      <c r="E2387" s="49">
        <v>85.5</v>
      </c>
      <c r="F2387" s="49">
        <v>85.5</v>
      </c>
      <c r="G2387" s="49">
        <v>14.5</v>
      </c>
    </row>
    <row r="2388" spans="1:7">
      <c r="A2388" t="str">
        <f t="shared" si="38"/>
        <v>O1.0030</v>
      </c>
      <c r="B2388" s="49" t="s">
        <v>499</v>
      </c>
      <c r="C2388" s="49">
        <v>30</v>
      </c>
      <c r="D2388" s="49">
        <v>0.5</v>
      </c>
      <c r="E2388" s="49">
        <v>85</v>
      </c>
      <c r="F2388" s="49">
        <v>85</v>
      </c>
      <c r="G2388" s="49">
        <v>15</v>
      </c>
    </row>
    <row r="2389" spans="1:7">
      <c r="A2389" t="str">
        <f t="shared" si="38"/>
        <v>O1.0031</v>
      </c>
      <c r="B2389" s="49" t="s">
        <v>499</v>
      </c>
      <c r="C2389" s="49">
        <v>31</v>
      </c>
      <c r="D2389" s="49">
        <v>0.5</v>
      </c>
      <c r="E2389" s="49">
        <v>84.5</v>
      </c>
      <c r="F2389" s="49">
        <v>84.5</v>
      </c>
      <c r="G2389" s="49">
        <v>15.5</v>
      </c>
    </row>
    <row r="2390" spans="1:7">
      <c r="A2390" t="str">
        <f t="shared" si="38"/>
        <v>O1.0032</v>
      </c>
      <c r="B2390" s="49" t="s">
        <v>499</v>
      </c>
      <c r="C2390" s="49">
        <v>32</v>
      </c>
      <c r="D2390" s="49">
        <v>0.5</v>
      </c>
      <c r="E2390" s="49">
        <v>84</v>
      </c>
      <c r="F2390" s="49">
        <v>84</v>
      </c>
      <c r="G2390" s="49">
        <v>16</v>
      </c>
    </row>
    <row r="2391" spans="1:7">
      <c r="A2391" t="str">
        <f t="shared" si="38"/>
        <v>O1.0033</v>
      </c>
      <c r="B2391" s="49" t="s">
        <v>499</v>
      </c>
      <c r="C2391" s="49">
        <v>33</v>
      </c>
      <c r="D2391" s="49">
        <v>0.5</v>
      </c>
      <c r="E2391" s="49">
        <v>83.5</v>
      </c>
      <c r="F2391" s="49">
        <v>83.5</v>
      </c>
      <c r="G2391" s="49">
        <v>16.5</v>
      </c>
    </row>
    <row r="2392" spans="1:7">
      <c r="A2392" t="str">
        <f t="shared" si="38"/>
        <v>O1.0034</v>
      </c>
      <c r="B2392" s="49" t="s">
        <v>499</v>
      </c>
      <c r="C2392" s="49">
        <v>34</v>
      </c>
      <c r="D2392" s="49">
        <v>0.5</v>
      </c>
      <c r="E2392" s="49">
        <v>83</v>
      </c>
      <c r="F2392" s="49">
        <v>83</v>
      </c>
      <c r="G2392" s="49">
        <v>17</v>
      </c>
    </row>
    <row r="2393" spans="1:7">
      <c r="A2393" t="str">
        <f t="shared" si="38"/>
        <v>O1.0035</v>
      </c>
      <c r="B2393" s="49" t="s">
        <v>499</v>
      </c>
      <c r="C2393" s="49">
        <v>35</v>
      </c>
      <c r="D2393" s="49">
        <v>0.5</v>
      </c>
      <c r="E2393" s="49">
        <v>82.5</v>
      </c>
      <c r="F2393" s="49">
        <v>82.5</v>
      </c>
      <c r="G2393" s="49">
        <v>17.5</v>
      </c>
    </row>
    <row r="2394" spans="1:7">
      <c r="A2394" t="str">
        <f t="shared" si="38"/>
        <v>O1.0036</v>
      </c>
      <c r="B2394" s="49" t="s">
        <v>499</v>
      </c>
      <c r="C2394" s="49">
        <v>36</v>
      </c>
      <c r="D2394" s="49">
        <v>0.5</v>
      </c>
      <c r="E2394" s="49">
        <v>82</v>
      </c>
      <c r="F2394" s="49">
        <v>82</v>
      </c>
      <c r="G2394" s="49">
        <v>18</v>
      </c>
    </row>
    <row r="2395" spans="1:7">
      <c r="A2395" t="str">
        <f t="shared" si="38"/>
        <v>O1.0037</v>
      </c>
      <c r="B2395" s="49" t="s">
        <v>499</v>
      </c>
      <c r="C2395" s="49">
        <v>37</v>
      </c>
      <c r="D2395" s="49">
        <v>0.5</v>
      </c>
      <c r="E2395" s="49">
        <v>81.5</v>
      </c>
      <c r="F2395" s="49">
        <v>81.5</v>
      </c>
      <c r="G2395" s="49">
        <v>18.5</v>
      </c>
    </row>
    <row r="2396" spans="1:7">
      <c r="A2396" t="str">
        <f t="shared" si="38"/>
        <v>O1.0038</v>
      </c>
      <c r="B2396" s="49" t="s">
        <v>499</v>
      </c>
      <c r="C2396" s="49">
        <v>38</v>
      </c>
      <c r="D2396" s="49">
        <v>0.5</v>
      </c>
      <c r="E2396" s="49">
        <v>81</v>
      </c>
      <c r="F2396" s="49">
        <v>81</v>
      </c>
      <c r="G2396" s="49">
        <v>19</v>
      </c>
    </row>
    <row r="2397" spans="1:7">
      <c r="A2397" t="str">
        <f t="shared" si="38"/>
        <v>O1.0039</v>
      </c>
      <c r="B2397" s="49" t="s">
        <v>499</v>
      </c>
      <c r="C2397" s="49">
        <v>39</v>
      </c>
      <c r="D2397" s="49">
        <v>0.5</v>
      </c>
      <c r="E2397" s="49">
        <v>80.5</v>
      </c>
      <c r="F2397" s="49">
        <v>80.5</v>
      </c>
      <c r="G2397" s="49">
        <v>19.5</v>
      </c>
    </row>
    <row r="2398" spans="1:7">
      <c r="A2398" t="str">
        <f t="shared" si="38"/>
        <v>O1.0040</v>
      </c>
      <c r="B2398" s="49" t="s">
        <v>499</v>
      </c>
      <c r="C2398" s="49">
        <v>40</v>
      </c>
      <c r="D2398" s="49">
        <v>0.5</v>
      </c>
      <c r="E2398" s="49">
        <v>80</v>
      </c>
      <c r="F2398" s="49">
        <v>80</v>
      </c>
      <c r="G2398" s="49">
        <v>20</v>
      </c>
    </row>
    <row r="2399" spans="1:7">
      <c r="A2399" t="str">
        <f t="shared" si="38"/>
        <v>O1.0041</v>
      </c>
      <c r="B2399" s="49" t="s">
        <v>499</v>
      </c>
      <c r="C2399" s="49">
        <v>41</v>
      </c>
      <c r="D2399" s="49">
        <v>0.5</v>
      </c>
      <c r="E2399" s="49">
        <v>79.5</v>
      </c>
      <c r="F2399" s="49">
        <v>79.5</v>
      </c>
      <c r="G2399" s="49">
        <v>20.5</v>
      </c>
    </row>
    <row r="2400" spans="1:7">
      <c r="A2400" t="str">
        <f t="shared" si="38"/>
        <v>O1.0042</v>
      </c>
      <c r="B2400" s="49" t="s">
        <v>499</v>
      </c>
      <c r="C2400" s="49">
        <v>42</v>
      </c>
      <c r="D2400" s="49">
        <v>0.5</v>
      </c>
      <c r="E2400" s="49">
        <v>79</v>
      </c>
      <c r="F2400" s="49">
        <v>79</v>
      </c>
      <c r="G2400" s="49">
        <v>21</v>
      </c>
    </row>
    <row r="2401" spans="1:7">
      <c r="A2401" t="str">
        <f t="shared" si="38"/>
        <v>O1.0043</v>
      </c>
      <c r="B2401" s="49" t="s">
        <v>499</v>
      </c>
      <c r="C2401" s="49">
        <v>43</v>
      </c>
      <c r="D2401" s="49">
        <v>0.5</v>
      </c>
      <c r="E2401" s="49">
        <v>78.5</v>
      </c>
      <c r="F2401" s="49">
        <v>78.5</v>
      </c>
      <c r="G2401" s="49">
        <v>21.5</v>
      </c>
    </row>
    <row r="2402" spans="1:7">
      <c r="A2402" t="str">
        <f t="shared" si="38"/>
        <v>O1.0044</v>
      </c>
      <c r="B2402" s="49" t="s">
        <v>499</v>
      </c>
      <c r="C2402" s="49">
        <v>44</v>
      </c>
      <c r="D2402" s="49">
        <v>0.5</v>
      </c>
      <c r="E2402" s="49">
        <v>78</v>
      </c>
      <c r="F2402" s="49">
        <v>78</v>
      </c>
      <c r="G2402" s="49">
        <v>22</v>
      </c>
    </row>
    <row r="2403" spans="1:7">
      <c r="A2403" t="str">
        <f t="shared" si="38"/>
        <v>O1.0045</v>
      </c>
      <c r="B2403" s="49" t="s">
        <v>499</v>
      </c>
      <c r="C2403" s="49">
        <v>45</v>
      </c>
      <c r="D2403" s="49">
        <v>0.5</v>
      </c>
      <c r="E2403" s="49">
        <v>77.5</v>
      </c>
      <c r="F2403" s="49">
        <v>77.5</v>
      </c>
      <c r="G2403" s="49">
        <v>22.5</v>
      </c>
    </row>
    <row r="2404" spans="1:7">
      <c r="A2404" t="str">
        <f t="shared" si="38"/>
        <v>O1.0046</v>
      </c>
      <c r="B2404" s="49" t="s">
        <v>499</v>
      </c>
      <c r="C2404" s="49">
        <v>46</v>
      </c>
      <c r="D2404" s="49">
        <v>0.5</v>
      </c>
      <c r="E2404" s="49">
        <v>77</v>
      </c>
      <c r="F2404" s="49">
        <v>77</v>
      </c>
      <c r="G2404" s="49">
        <v>23</v>
      </c>
    </row>
    <row r="2405" spans="1:7">
      <c r="A2405" t="str">
        <f t="shared" si="38"/>
        <v>O1.0047</v>
      </c>
      <c r="B2405" s="49" t="s">
        <v>499</v>
      </c>
      <c r="C2405" s="49">
        <v>47</v>
      </c>
      <c r="D2405" s="49">
        <v>0.5</v>
      </c>
      <c r="E2405" s="49">
        <v>76.5</v>
      </c>
      <c r="F2405" s="49">
        <v>76.5</v>
      </c>
      <c r="G2405" s="49">
        <v>23.5</v>
      </c>
    </row>
    <row r="2406" spans="1:7">
      <c r="A2406" t="str">
        <f t="shared" si="38"/>
        <v>O1.0048</v>
      </c>
      <c r="B2406" s="49" t="s">
        <v>499</v>
      </c>
      <c r="C2406" s="49">
        <v>48</v>
      </c>
      <c r="D2406" s="49">
        <v>0.5</v>
      </c>
      <c r="E2406" s="49">
        <v>76</v>
      </c>
      <c r="F2406" s="49">
        <v>76</v>
      </c>
      <c r="G2406" s="49">
        <v>24</v>
      </c>
    </row>
    <row r="2407" spans="1:7">
      <c r="A2407" t="str">
        <f t="shared" si="38"/>
        <v>O1.0049</v>
      </c>
      <c r="B2407" s="49" t="s">
        <v>499</v>
      </c>
      <c r="C2407" s="49">
        <v>49</v>
      </c>
      <c r="D2407" s="49">
        <v>0.5</v>
      </c>
      <c r="E2407" s="49">
        <v>75.5</v>
      </c>
      <c r="F2407" s="49">
        <v>75.5</v>
      </c>
      <c r="G2407" s="49">
        <v>24.5</v>
      </c>
    </row>
    <row r="2408" spans="1:7">
      <c r="A2408" t="str">
        <f t="shared" si="38"/>
        <v>O1.0050</v>
      </c>
      <c r="B2408" s="49" t="s">
        <v>499</v>
      </c>
      <c r="C2408" s="49">
        <v>50</v>
      </c>
      <c r="D2408" s="49">
        <v>0.5</v>
      </c>
      <c r="E2408" s="49">
        <v>75</v>
      </c>
      <c r="F2408" s="49">
        <v>75</v>
      </c>
      <c r="G2408" s="49">
        <v>25</v>
      </c>
    </row>
    <row r="2409" spans="1:7">
      <c r="A2409" t="str">
        <f t="shared" si="38"/>
        <v>O1.0051</v>
      </c>
      <c r="B2409" s="49" t="s">
        <v>499</v>
      </c>
      <c r="C2409" s="49">
        <v>51</v>
      </c>
      <c r="D2409" s="49">
        <v>0.5</v>
      </c>
      <c r="E2409" s="49">
        <v>74.5</v>
      </c>
      <c r="F2409" s="49">
        <v>74.5</v>
      </c>
      <c r="G2409" s="49">
        <v>25.5</v>
      </c>
    </row>
    <row r="2410" spans="1:7">
      <c r="A2410" t="str">
        <f t="shared" si="38"/>
        <v>O1.0052</v>
      </c>
      <c r="B2410" s="49" t="s">
        <v>499</v>
      </c>
      <c r="C2410" s="49">
        <v>52</v>
      </c>
      <c r="D2410" s="49">
        <v>0.5</v>
      </c>
      <c r="E2410" s="49">
        <v>74</v>
      </c>
      <c r="F2410" s="49">
        <v>74</v>
      </c>
      <c r="G2410" s="49">
        <v>26</v>
      </c>
    </row>
    <row r="2411" spans="1:7">
      <c r="A2411" t="str">
        <f t="shared" si="38"/>
        <v>O1.0053</v>
      </c>
      <c r="B2411" s="49" t="s">
        <v>499</v>
      </c>
      <c r="C2411" s="49">
        <v>53</v>
      </c>
      <c r="D2411" s="49">
        <v>0.5</v>
      </c>
      <c r="E2411" s="49">
        <v>73.5</v>
      </c>
      <c r="F2411" s="49">
        <v>73.5</v>
      </c>
      <c r="G2411" s="49">
        <v>26.5</v>
      </c>
    </row>
    <row r="2412" spans="1:7">
      <c r="A2412" t="str">
        <f t="shared" si="38"/>
        <v>O1.0054</v>
      </c>
      <c r="B2412" s="49" t="s">
        <v>499</v>
      </c>
      <c r="C2412" s="49">
        <v>54</v>
      </c>
      <c r="D2412" s="49">
        <v>0.5</v>
      </c>
      <c r="E2412" s="49">
        <v>73</v>
      </c>
      <c r="F2412" s="49">
        <v>73</v>
      </c>
      <c r="G2412" s="49">
        <v>27</v>
      </c>
    </row>
    <row r="2413" spans="1:7">
      <c r="A2413" t="str">
        <f t="shared" si="38"/>
        <v>O1.0055</v>
      </c>
      <c r="B2413" s="49" t="s">
        <v>499</v>
      </c>
      <c r="C2413" s="49">
        <v>55</v>
      </c>
      <c r="D2413" s="49">
        <v>0.5</v>
      </c>
      <c r="E2413" s="49">
        <v>72.5</v>
      </c>
      <c r="F2413" s="49">
        <v>72.5</v>
      </c>
      <c r="G2413" s="49">
        <v>27.5</v>
      </c>
    </row>
    <row r="2414" spans="1:7">
      <c r="A2414" t="str">
        <f t="shared" si="38"/>
        <v>O1.0056</v>
      </c>
      <c r="B2414" s="49" t="s">
        <v>499</v>
      </c>
      <c r="C2414" s="49">
        <v>56</v>
      </c>
      <c r="D2414" s="49">
        <v>0.5</v>
      </c>
      <c r="E2414" s="49">
        <v>72</v>
      </c>
      <c r="F2414" s="49">
        <v>72</v>
      </c>
      <c r="G2414" s="49">
        <v>28</v>
      </c>
    </row>
    <row r="2415" spans="1:7">
      <c r="A2415" t="str">
        <f t="shared" si="38"/>
        <v>O1.0057</v>
      </c>
      <c r="B2415" s="49" t="s">
        <v>499</v>
      </c>
      <c r="C2415" s="49">
        <v>57</v>
      </c>
      <c r="D2415" s="49">
        <v>0.5</v>
      </c>
      <c r="E2415" s="49">
        <v>71.5</v>
      </c>
      <c r="F2415" s="49">
        <v>71.5</v>
      </c>
      <c r="G2415" s="49">
        <v>28.5</v>
      </c>
    </row>
    <row r="2416" spans="1:7">
      <c r="A2416" t="str">
        <f t="shared" si="38"/>
        <v>O1.0058</v>
      </c>
      <c r="B2416" s="49" t="s">
        <v>499</v>
      </c>
      <c r="C2416" s="49">
        <v>58</v>
      </c>
      <c r="D2416" s="49">
        <v>0.5</v>
      </c>
      <c r="E2416" s="49">
        <v>71</v>
      </c>
      <c r="F2416" s="49">
        <v>71</v>
      </c>
      <c r="G2416" s="49">
        <v>29</v>
      </c>
    </row>
    <row r="2417" spans="1:7">
      <c r="A2417" t="str">
        <f t="shared" si="38"/>
        <v>O1.0059</v>
      </c>
      <c r="B2417" s="49" t="s">
        <v>499</v>
      </c>
      <c r="C2417" s="49">
        <v>59</v>
      </c>
      <c r="D2417" s="49">
        <v>0.5</v>
      </c>
      <c r="E2417" s="49">
        <v>70.5</v>
      </c>
      <c r="F2417" s="49">
        <v>70.5</v>
      </c>
      <c r="G2417" s="49">
        <v>29.5</v>
      </c>
    </row>
    <row r="2418" spans="1:7">
      <c r="A2418" t="str">
        <f t="shared" si="38"/>
        <v>O1.0060</v>
      </c>
      <c r="B2418" s="49" t="s">
        <v>499</v>
      </c>
      <c r="C2418" s="49">
        <v>60</v>
      </c>
      <c r="D2418" s="49">
        <v>0.5</v>
      </c>
      <c r="E2418" s="49">
        <v>70</v>
      </c>
      <c r="F2418" s="49">
        <v>70</v>
      </c>
      <c r="G2418" s="49">
        <v>30</v>
      </c>
    </row>
    <row r="2419" spans="1:7">
      <c r="A2419" t="str">
        <f t="shared" si="38"/>
        <v>O1.0061</v>
      </c>
      <c r="B2419" s="49" t="s">
        <v>499</v>
      </c>
      <c r="C2419" s="49">
        <v>61</v>
      </c>
      <c r="D2419" s="49">
        <v>0.5</v>
      </c>
      <c r="E2419" s="49">
        <v>69.5</v>
      </c>
      <c r="F2419" s="49">
        <v>69.5</v>
      </c>
      <c r="G2419" s="49">
        <v>30.5</v>
      </c>
    </row>
    <row r="2420" spans="1:7">
      <c r="A2420" t="str">
        <f t="shared" si="38"/>
        <v>O1.0062</v>
      </c>
      <c r="B2420" s="49" t="s">
        <v>499</v>
      </c>
      <c r="C2420" s="49">
        <v>62</v>
      </c>
      <c r="D2420" s="49">
        <v>0.5</v>
      </c>
      <c r="E2420" s="49">
        <v>69</v>
      </c>
      <c r="F2420" s="49">
        <v>69</v>
      </c>
      <c r="G2420" s="49">
        <v>31</v>
      </c>
    </row>
    <row r="2421" spans="1:7">
      <c r="A2421" t="str">
        <f t="shared" si="38"/>
        <v>O1.0063</v>
      </c>
      <c r="B2421" s="49" t="s">
        <v>499</v>
      </c>
      <c r="C2421" s="49">
        <v>63</v>
      </c>
      <c r="D2421" s="49">
        <v>0.5</v>
      </c>
      <c r="E2421" s="49">
        <v>68.5</v>
      </c>
      <c r="F2421" s="49">
        <v>68.5</v>
      </c>
      <c r="G2421" s="49">
        <v>31.5</v>
      </c>
    </row>
    <row r="2422" spans="1:7">
      <c r="A2422" t="str">
        <f t="shared" si="38"/>
        <v>O1.0064</v>
      </c>
      <c r="B2422" s="49" t="s">
        <v>499</v>
      </c>
      <c r="C2422" s="49">
        <v>64</v>
      </c>
      <c r="D2422" s="49">
        <v>0.5</v>
      </c>
      <c r="E2422" s="49">
        <v>68</v>
      </c>
      <c r="F2422" s="49">
        <v>68</v>
      </c>
      <c r="G2422" s="49">
        <v>32</v>
      </c>
    </row>
    <row r="2423" spans="1:7">
      <c r="A2423" t="str">
        <f t="shared" si="38"/>
        <v>O1.0065</v>
      </c>
      <c r="B2423" s="49" t="s">
        <v>499</v>
      </c>
      <c r="C2423" s="49">
        <v>65</v>
      </c>
      <c r="D2423" s="49">
        <v>0.5</v>
      </c>
      <c r="E2423" s="49">
        <v>67.5</v>
      </c>
      <c r="F2423" s="49">
        <v>67.5</v>
      </c>
      <c r="G2423" s="49">
        <v>32.5</v>
      </c>
    </row>
    <row r="2424" spans="1:7">
      <c r="A2424" t="str">
        <f t="shared" si="38"/>
        <v>O1.0066</v>
      </c>
      <c r="B2424" s="49" t="s">
        <v>499</v>
      </c>
      <c r="C2424" s="49">
        <v>66</v>
      </c>
      <c r="D2424" s="49">
        <v>0.5</v>
      </c>
      <c r="E2424" s="49">
        <v>67</v>
      </c>
      <c r="F2424" s="49">
        <v>67</v>
      </c>
      <c r="G2424" s="49">
        <v>33</v>
      </c>
    </row>
    <row r="2425" spans="1:7">
      <c r="A2425" t="str">
        <f t="shared" si="38"/>
        <v>O1.0067</v>
      </c>
      <c r="B2425" s="49" t="s">
        <v>499</v>
      </c>
      <c r="C2425" s="49">
        <v>67</v>
      </c>
      <c r="D2425" s="49">
        <v>0.5</v>
      </c>
      <c r="E2425" s="49">
        <v>66.5</v>
      </c>
      <c r="F2425" s="49">
        <v>66.5</v>
      </c>
      <c r="G2425" s="49">
        <v>33.5</v>
      </c>
    </row>
    <row r="2426" spans="1:7">
      <c r="A2426" t="str">
        <f t="shared" si="38"/>
        <v>O1.0068</v>
      </c>
      <c r="B2426" s="49" t="s">
        <v>499</v>
      </c>
      <c r="C2426" s="49">
        <v>68</v>
      </c>
      <c r="D2426" s="49">
        <v>0.5</v>
      </c>
      <c r="E2426" s="49">
        <v>66</v>
      </c>
      <c r="F2426" s="49">
        <v>66</v>
      </c>
      <c r="G2426" s="49">
        <v>34</v>
      </c>
    </row>
    <row r="2427" spans="1:7">
      <c r="A2427" t="str">
        <f t="shared" si="38"/>
        <v>O1.0069</v>
      </c>
      <c r="B2427" s="49" t="s">
        <v>499</v>
      </c>
      <c r="C2427" s="49">
        <v>69</v>
      </c>
      <c r="D2427" s="49">
        <v>0.5</v>
      </c>
      <c r="E2427" s="49">
        <v>65.5</v>
      </c>
      <c r="F2427" s="49">
        <v>65.5</v>
      </c>
      <c r="G2427" s="49">
        <v>34.5</v>
      </c>
    </row>
    <row r="2428" spans="1:7">
      <c r="A2428" t="str">
        <f t="shared" si="38"/>
        <v>O1.0070</v>
      </c>
      <c r="B2428" s="49" t="s">
        <v>499</v>
      </c>
      <c r="C2428" s="49">
        <v>70</v>
      </c>
      <c r="D2428" s="49">
        <v>0.5</v>
      </c>
      <c r="E2428" s="49">
        <v>65</v>
      </c>
      <c r="F2428" s="49">
        <v>65</v>
      </c>
      <c r="G2428" s="49">
        <v>35</v>
      </c>
    </row>
    <row r="2429" spans="1:7">
      <c r="A2429" t="str">
        <f t="shared" si="38"/>
        <v>O1.0071</v>
      </c>
      <c r="B2429" s="49" t="s">
        <v>499</v>
      </c>
      <c r="C2429" s="49">
        <v>71</v>
      </c>
      <c r="D2429" s="49">
        <v>0.5</v>
      </c>
      <c r="E2429" s="49">
        <v>64.5</v>
      </c>
      <c r="F2429" s="49">
        <v>64.5</v>
      </c>
      <c r="G2429" s="49">
        <v>35.5</v>
      </c>
    </row>
    <row r="2430" spans="1:7">
      <c r="A2430" t="str">
        <f t="shared" si="38"/>
        <v>O1.0072</v>
      </c>
      <c r="B2430" s="49" t="s">
        <v>499</v>
      </c>
      <c r="C2430" s="49">
        <v>72</v>
      </c>
      <c r="D2430" s="49">
        <v>0.5</v>
      </c>
      <c r="E2430" s="49">
        <v>64</v>
      </c>
      <c r="F2430" s="49">
        <v>64</v>
      </c>
      <c r="G2430" s="49">
        <v>36</v>
      </c>
    </row>
    <row r="2431" spans="1:7">
      <c r="A2431" t="str">
        <f t="shared" si="38"/>
        <v>O1.0073</v>
      </c>
      <c r="B2431" s="49" t="s">
        <v>499</v>
      </c>
      <c r="C2431" s="49">
        <v>73</v>
      </c>
      <c r="D2431" s="49">
        <v>0.5</v>
      </c>
      <c r="E2431" s="49">
        <v>63.5</v>
      </c>
      <c r="F2431" s="49">
        <v>63.5</v>
      </c>
      <c r="G2431" s="49">
        <v>36.5</v>
      </c>
    </row>
    <row r="2432" spans="1:7">
      <c r="A2432" t="str">
        <f t="shared" si="38"/>
        <v>O1.0074</v>
      </c>
      <c r="B2432" s="49" t="s">
        <v>499</v>
      </c>
      <c r="C2432" s="49">
        <v>74</v>
      </c>
      <c r="D2432" s="49">
        <v>0.5</v>
      </c>
      <c r="E2432" s="49">
        <v>63</v>
      </c>
      <c r="F2432" s="49">
        <v>63</v>
      </c>
      <c r="G2432" s="49">
        <v>37</v>
      </c>
    </row>
    <row r="2433" spans="1:7">
      <c r="A2433" t="str">
        <f t="shared" si="38"/>
        <v>O1.0075</v>
      </c>
      <c r="B2433" s="49" t="s">
        <v>499</v>
      </c>
      <c r="C2433" s="49">
        <v>75</v>
      </c>
      <c r="D2433" s="49">
        <v>0.5</v>
      </c>
      <c r="E2433" s="49">
        <v>62.5</v>
      </c>
      <c r="F2433" s="49">
        <v>62.5</v>
      </c>
      <c r="G2433" s="49">
        <v>37.5</v>
      </c>
    </row>
    <row r="2434" spans="1:7">
      <c r="A2434" t="str">
        <f t="shared" si="38"/>
        <v>O1.0076</v>
      </c>
      <c r="B2434" s="49" t="s">
        <v>499</v>
      </c>
      <c r="C2434" s="49">
        <v>76</v>
      </c>
      <c r="D2434" s="49">
        <v>0.5</v>
      </c>
      <c r="E2434" s="49">
        <v>62</v>
      </c>
      <c r="F2434" s="49">
        <v>62</v>
      </c>
      <c r="G2434" s="49">
        <v>38</v>
      </c>
    </row>
    <row r="2435" spans="1:7">
      <c r="A2435" t="str">
        <f t="shared" ref="A2435:A2498" si="39">CONCATENATE(B2435,IF(C2435&lt;10,CONCATENATE("00",C2435),IF(C2435&lt;100,CONCATENATE("0",C2435),C2435)))</f>
        <v>O1.0077</v>
      </c>
      <c r="B2435" s="49" t="s">
        <v>499</v>
      </c>
      <c r="C2435" s="49">
        <v>77</v>
      </c>
      <c r="D2435" s="49">
        <v>0.5</v>
      </c>
      <c r="E2435" s="49">
        <v>61.5</v>
      </c>
      <c r="F2435" s="49">
        <v>61.5</v>
      </c>
      <c r="G2435" s="49">
        <v>38.5</v>
      </c>
    </row>
    <row r="2436" spans="1:7">
      <c r="A2436" t="str">
        <f t="shared" si="39"/>
        <v>O1.0078</v>
      </c>
      <c r="B2436" s="49" t="s">
        <v>499</v>
      </c>
      <c r="C2436" s="49">
        <v>78</v>
      </c>
      <c r="D2436" s="49">
        <v>0.5</v>
      </c>
      <c r="E2436" s="49">
        <v>61</v>
      </c>
      <c r="F2436" s="49">
        <v>61</v>
      </c>
      <c r="G2436" s="49">
        <v>39</v>
      </c>
    </row>
    <row r="2437" spans="1:7">
      <c r="A2437" t="str">
        <f t="shared" si="39"/>
        <v>O1.0079</v>
      </c>
      <c r="B2437" s="49" t="s">
        <v>499</v>
      </c>
      <c r="C2437" s="49">
        <v>79</v>
      </c>
      <c r="D2437" s="49">
        <v>0.5</v>
      </c>
      <c r="E2437" s="49">
        <v>60.5</v>
      </c>
      <c r="F2437" s="49">
        <v>60.5</v>
      </c>
      <c r="G2437" s="49">
        <v>39.5</v>
      </c>
    </row>
    <row r="2438" spans="1:7">
      <c r="A2438" t="str">
        <f t="shared" si="39"/>
        <v>O1.0080</v>
      </c>
      <c r="B2438" s="49" t="s">
        <v>499</v>
      </c>
      <c r="C2438" s="49">
        <v>80</v>
      </c>
      <c r="D2438" s="49">
        <v>0.5</v>
      </c>
      <c r="E2438" s="49">
        <v>60</v>
      </c>
      <c r="F2438" s="49">
        <v>60</v>
      </c>
      <c r="G2438" s="49">
        <v>40</v>
      </c>
    </row>
    <row r="2439" spans="1:7">
      <c r="A2439" t="str">
        <f t="shared" si="39"/>
        <v>O1.0081</v>
      </c>
      <c r="B2439" s="49" t="s">
        <v>499</v>
      </c>
      <c r="C2439" s="49">
        <v>81</v>
      </c>
      <c r="D2439" s="49">
        <v>0.5</v>
      </c>
      <c r="E2439" s="49">
        <v>59.5</v>
      </c>
      <c r="F2439" s="49">
        <v>59.5</v>
      </c>
      <c r="G2439" s="49">
        <v>40.5</v>
      </c>
    </row>
    <row r="2440" spans="1:7">
      <c r="A2440" t="str">
        <f t="shared" si="39"/>
        <v>O1.0082</v>
      </c>
      <c r="B2440" s="49" t="s">
        <v>499</v>
      </c>
      <c r="C2440" s="49">
        <v>82</v>
      </c>
      <c r="D2440" s="49">
        <v>0.5</v>
      </c>
      <c r="E2440" s="49">
        <v>59</v>
      </c>
      <c r="F2440" s="49">
        <v>59</v>
      </c>
      <c r="G2440" s="49">
        <v>41</v>
      </c>
    </row>
    <row r="2441" spans="1:7">
      <c r="A2441" t="str">
        <f t="shared" si="39"/>
        <v>O1.0083</v>
      </c>
      <c r="B2441" s="49" t="s">
        <v>499</v>
      </c>
      <c r="C2441" s="49">
        <v>83</v>
      </c>
      <c r="D2441" s="49">
        <v>0.5</v>
      </c>
      <c r="E2441" s="49">
        <v>58.5</v>
      </c>
      <c r="F2441" s="49">
        <v>58.5</v>
      </c>
      <c r="G2441" s="49">
        <v>41.5</v>
      </c>
    </row>
    <row r="2442" spans="1:7">
      <c r="A2442" t="str">
        <f t="shared" si="39"/>
        <v>O1.0084</v>
      </c>
      <c r="B2442" s="49" t="s">
        <v>499</v>
      </c>
      <c r="C2442" s="49">
        <v>84</v>
      </c>
      <c r="D2442" s="49">
        <v>0.5</v>
      </c>
      <c r="E2442" s="49">
        <v>58</v>
      </c>
      <c r="F2442" s="49">
        <v>58</v>
      </c>
      <c r="G2442" s="49">
        <v>42</v>
      </c>
    </row>
    <row r="2443" spans="1:7">
      <c r="A2443" t="str">
        <f t="shared" si="39"/>
        <v>O1.0085</v>
      </c>
      <c r="B2443" s="49" t="s">
        <v>499</v>
      </c>
      <c r="C2443" s="49">
        <v>85</v>
      </c>
      <c r="D2443" s="49">
        <v>0.5</v>
      </c>
      <c r="E2443" s="49">
        <v>57.5</v>
      </c>
      <c r="F2443" s="49">
        <v>57.5</v>
      </c>
      <c r="G2443" s="49">
        <v>42.5</v>
      </c>
    </row>
    <row r="2444" spans="1:7">
      <c r="A2444" t="str">
        <f t="shared" si="39"/>
        <v>O1.0086</v>
      </c>
      <c r="B2444" s="49" t="s">
        <v>499</v>
      </c>
      <c r="C2444" s="49">
        <v>86</v>
      </c>
      <c r="D2444" s="49">
        <v>0.5</v>
      </c>
      <c r="E2444" s="49">
        <v>57</v>
      </c>
      <c r="F2444" s="49">
        <v>57</v>
      </c>
      <c r="G2444" s="49">
        <v>43</v>
      </c>
    </row>
    <row r="2445" spans="1:7">
      <c r="A2445" t="str">
        <f t="shared" si="39"/>
        <v>O1.0087</v>
      </c>
      <c r="B2445" s="49" t="s">
        <v>499</v>
      </c>
      <c r="C2445" s="49">
        <v>87</v>
      </c>
      <c r="D2445" s="49">
        <v>0.5</v>
      </c>
      <c r="E2445" s="49">
        <v>56.5</v>
      </c>
      <c r="F2445" s="49">
        <v>56.5</v>
      </c>
      <c r="G2445" s="49">
        <v>43.5</v>
      </c>
    </row>
    <row r="2446" spans="1:7">
      <c r="A2446" t="str">
        <f t="shared" si="39"/>
        <v>O1.0088</v>
      </c>
      <c r="B2446" s="49" t="s">
        <v>499</v>
      </c>
      <c r="C2446" s="49">
        <v>88</v>
      </c>
      <c r="D2446" s="49">
        <v>0.5</v>
      </c>
      <c r="E2446" s="49">
        <v>56</v>
      </c>
      <c r="F2446" s="49">
        <v>56</v>
      </c>
      <c r="G2446" s="49">
        <v>44</v>
      </c>
    </row>
    <row r="2447" spans="1:7">
      <c r="A2447" t="str">
        <f t="shared" si="39"/>
        <v>O1.0089</v>
      </c>
      <c r="B2447" s="49" t="s">
        <v>499</v>
      </c>
      <c r="C2447" s="49">
        <v>89</v>
      </c>
      <c r="D2447" s="49">
        <v>0.5</v>
      </c>
      <c r="E2447" s="49">
        <v>55.5</v>
      </c>
      <c r="F2447" s="49">
        <v>55.5</v>
      </c>
      <c r="G2447" s="49">
        <v>44.5</v>
      </c>
    </row>
    <row r="2448" spans="1:7">
      <c r="A2448" t="str">
        <f t="shared" si="39"/>
        <v>O1.0090</v>
      </c>
      <c r="B2448" s="49" t="s">
        <v>499</v>
      </c>
      <c r="C2448" s="49">
        <v>90</v>
      </c>
      <c r="D2448" s="49">
        <v>0.5</v>
      </c>
      <c r="E2448" s="49">
        <v>55</v>
      </c>
      <c r="F2448" s="49">
        <v>55</v>
      </c>
      <c r="G2448" s="49">
        <v>45</v>
      </c>
    </row>
    <row r="2449" spans="1:7">
      <c r="A2449" t="str">
        <f t="shared" si="39"/>
        <v>O1.0091</v>
      </c>
      <c r="B2449" s="49" t="s">
        <v>499</v>
      </c>
      <c r="C2449" s="49">
        <v>91</v>
      </c>
      <c r="D2449" s="49">
        <v>0.5</v>
      </c>
      <c r="E2449" s="49">
        <v>54.5</v>
      </c>
      <c r="F2449" s="49">
        <v>54.5</v>
      </c>
      <c r="G2449" s="49">
        <v>45.5</v>
      </c>
    </row>
    <row r="2450" spans="1:7">
      <c r="A2450" t="str">
        <f t="shared" si="39"/>
        <v>O1.0092</v>
      </c>
      <c r="B2450" s="49" t="s">
        <v>499</v>
      </c>
      <c r="C2450" s="49">
        <v>92</v>
      </c>
      <c r="D2450" s="49">
        <v>0.5</v>
      </c>
      <c r="E2450" s="49">
        <v>54</v>
      </c>
      <c r="F2450" s="49">
        <v>54</v>
      </c>
      <c r="G2450" s="49">
        <v>46</v>
      </c>
    </row>
    <row r="2451" spans="1:7">
      <c r="A2451" t="str">
        <f t="shared" si="39"/>
        <v>O1.0093</v>
      </c>
      <c r="B2451" s="49" t="s">
        <v>499</v>
      </c>
      <c r="C2451" s="49">
        <v>93</v>
      </c>
      <c r="D2451" s="49">
        <v>0.5</v>
      </c>
      <c r="E2451" s="49">
        <v>53.5</v>
      </c>
      <c r="F2451" s="49">
        <v>53.5</v>
      </c>
      <c r="G2451" s="49">
        <v>46.5</v>
      </c>
    </row>
    <row r="2452" spans="1:7">
      <c r="A2452" t="str">
        <f t="shared" si="39"/>
        <v>O1.0094</v>
      </c>
      <c r="B2452" s="49" t="s">
        <v>499</v>
      </c>
      <c r="C2452" s="49">
        <v>94</v>
      </c>
      <c r="D2452" s="49">
        <v>0.5</v>
      </c>
      <c r="E2452" s="49">
        <v>53</v>
      </c>
      <c r="F2452" s="49">
        <v>53</v>
      </c>
      <c r="G2452" s="49">
        <v>47</v>
      </c>
    </row>
    <row r="2453" spans="1:7">
      <c r="A2453" t="str">
        <f t="shared" si="39"/>
        <v>O1.0095</v>
      </c>
      <c r="B2453" s="49" t="s">
        <v>499</v>
      </c>
      <c r="C2453" s="49">
        <v>95</v>
      </c>
      <c r="D2453" s="49">
        <v>0.5</v>
      </c>
      <c r="E2453" s="49">
        <v>52.5</v>
      </c>
      <c r="F2453" s="49">
        <v>52.5</v>
      </c>
      <c r="G2453" s="49">
        <v>47.5</v>
      </c>
    </row>
    <row r="2454" spans="1:7">
      <c r="A2454" t="str">
        <f t="shared" si="39"/>
        <v>O1.0096</v>
      </c>
      <c r="B2454" s="49" t="s">
        <v>499</v>
      </c>
      <c r="C2454" s="49">
        <v>96</v>
      </c>
      <c r="D2454" s="49">
        <v>0.5</v>
      </c>
      <c r="E2454" s="49">
        <v>52</v>
      </c>
      <c r="F2454" s="49">
        <v>52</v>
      </c>
      <c r="G2454" s="49">
        <v>48</v>
      </c>
    </row>
    <row r="2455" spans="1:7">
      <c r="A2455" t="str">
        <f t="shared" si="39"/>
        <v>O1.0097</v>
      </c>
      <c r="B2455" s="49" t="s">
        <v>499</v>
      </c>
      <c r="C2455" s="49">
        <v>97</v>
      </c>
      <c r="D2455" s="49">
        <v>0.5</v>
      </c>
      <c r="E2455" s="49">
        <v>51.5</v>
      </c>
      <c r="F2455" s="49">
        <v>51.5</v>
      </c>
      <c r="G2455" s="49">
        <v>48.5</v>
      </c>
    </row>
    <row r="2456" spans="1:7">
      <c r="A2456" t="str">
        <f t="shared" si="39"/>
        <v>O1.0098</v>
      </c>
      <c r="B2456" s="49" t="s">
        <v>499</v>
      </c>
      <c r="C2456" s="49">
        <v>98</v>
      </c>
      <c r="D2456" s="49">
        <v>0.5</v>
      </c>
      <c r="E2456" s="49">
        <v>51</v>
      </c>
      <c r="F2456" s="49">
        <v>51</v>
      </c>
      <c r="G2456" s="49">
        <v>49</v>
      </c>
    </row>
    <row r="2457" spans="1:7">
      <c r="A2457" t="str">
        <f t="shared" si="39"/>
        <v>O1.0099</v>
      </c>
      <c r="B2457" s="49" t="s">
        <v>499</v>
      </c>
      <c r="C2457" s="49">
        <v>99</v>
      </c>
      <c r="D2457" s="49">
        <v>0.5</v>
      </c>
      <c r="E2457" s="49">
        <v>50.5</v>
      </c>
      <c r="F2457" s="49">
        <v>50.5</v>
      </c>
      <c r="G2457" s="49">
        <v>49.5</v>
      </c>
    </row>
    <row r="2458" spans="1:7">
      <c r="A2458" t="str">
        <f t="shared" si="39"/>
        <v>O1.0100</v>
      </c>
      <c r="B2458" s="49" t="s">
        <v>499</v>
      </c>
      <c r="C2458" s="49">
        <v>100</v>
      </c>
      <c r="D2458" s="49">
        <v>0.5</v>
      </c>
      <c r="E2458" s="49">
        <v>50</v>
      </c>
      <c r="F2458" s="49">
        <v>50</v>
      </c>
      <c r="G2458" s="49">
        <v>50</v>
      </c>
    </row>
    <row r="2459" spans="1:7">
      <c r="A2459" t="str">
        <f t="shared" si="39"/>
        <v>O1.0101</v>
      </c>
      <c r="B2459" s="49" t="s">
        <v>499</v>
      </c>
      <c r="C2459" s="49">
        <v>101</v>
      </c>
      <c r="D2459" s="49">
        <v>0.5</v>
      </c>
      <c r="E2459" s="49">
        <v>49.5</v>
      </c>
      <c r="F2459" s="49">
        <v>49.5</v>
      </c>
      <c r="G2459" s="49">
        <v>50.5</v>
      </c>
    </row>
    <row r="2460" spans="1:7">
      <c r="A2460" t="str">
        <f t="shared" si="39"/>
        <v>O1.0102</v>
      </c>
      <c r="B2460" s="49" t="s">
        <v>499</v>
      </c>
      <c r="C2460" s="49">
        <v>102</v>
      </c>
      <c r="D2460" s="49">
        <v>0.5</v>
      </c>
      <c r="E2460" s="49">
        <v>49</v>
      </c>
      <c r="F2460" s="49">
        <v>49</v>
      </c>
      <c r="G2460" s="49">
        <v>51</v>
      </c>
    </row>
    <row r="2461" spans="1:7">
      <c r="A2461" t="str">
        <f t="shared" si="39"/>
        <v>O1.0103</v>
      </c>
      <c r="B2461" s="49" t="s">
        <v>499</v>
      </c>
      <c r="C2461" s="49">
        <v>103</v>
      </c>
      <c r="D2461" s="49">
        <v>0.5</v>
      </c>
      <c r="E2461" s="49">
        <v>48.5</v>
      </c>
      <c r="F2461" s="49">
        <v>48.5</v>
      </c>
      <c r="G2461" s="49">
        <v>51.5</v>
      </c>
    </row>
    <row r="2462" spans="1:7">
      <c r="A2462" t="str">
        <f t="shared" si="39"/>
        <v>O1.0104</v>
      </c>
      <c r="B2462" s="49" t="s">
        <v>499</v>
      </c>
      <c r="C2462" s="49">
        <v>104</v>
      </c>
      <c r="D2462" s="49">
        <v>0.5</v>
      </c>
      <c r="E2462" s="49">
        <v>48</v>
      </c>
      <c r="F2462" s="49">
        <v>48</v>
      </c>
      <c r="G2462" s="49">
        <v>52</v>
      </c>
    </row>
    <row r="2463" spans="1:7">
      <c r="A2463" t="str">
        <f t="shared" si="39"/>
        <v>O1.0105</v>
      </c>
      <c r="B2463" s="49" t="s">
        <v>499</v>
      </c>
      <c r="C2463" s="49">
        <v>105</v>
      </c>
      <c r="D2463" s="49">
        <v>0.5</v>
      </c>
      <c r="E2463" s="49">
        <v>47.5</v>
      </c>
      <c r="F2463" s="49">
        <v>47.5</v>
      </c>
      <c r="G2463" s="49">
        <v>52.5</v>
      </c>
    </row>
    <row r="2464" spans="1:7">
      <c r="A2464" t="str">
        <f t="shared" si="39"/>
        <v>O1.0106</v>
      </c>
      <c r="B2464" s="49" t="s">
        <v>499</v>
      </c>
      <c r="C2464" s="49">
        <v>106</v>
      </c>
      <c r="D2464" s="49">
        <v>0.5</v>
      </c>
      <c r="E2464" s="49">
        <v>47</v>
      </c>
      <c r="F2464" s="49">
        <v>47</v>
      </c>
      <c r="G2464" s="49">
        <v>53</v>
      </c>
    </row>
    <row r="2465" spans="1:7">
      <c r="A2465" t="str">
        <f t="shared" si="39"/>
        <v>O1.0107</v>
      </c>
      <c r="B2465" s="49" t="s">
        <v>499</v>
      </c>
      <c r="C2465" s="49">
        <v>107</v>
      </c>
      <c r="D2465" s="49">
        <v>0.5</v>
      </c>
      <c r="E2465" s="49">
        <v>46.5</v>
      </c>
      <c r="F2465" s="49">
        <v>46.5</v>
      </c>
      <c r="G2465" s="49">
        <v>53.5</v>
      </c>
    </row>
    <row r="2466" spans="1:7">
      <c r="A2466" t="str">
        <f t="shared" si="39"/>
        <v>O1.0108</v>
      </c>
      <c r="B2466" s="49" t="s">
        <v>499</v>
      </c>
      <c r="C2466" s="49">
        <v>108</v>
      </c>
      <c r="D2466" s="49">
        <v>0.5</v>
      </c>
      <c r="E2466" s="49">
        <v>46</v>
      </c>
      <c r="F2466" s="49">
        <v>46</v>
      </c>
      <c r="G2466" s="49">
        <v>54</v>
      </c>
    </row>
    <row r="2467" spans="1:7">
      <c r="A2467" t="str">
        <f t="shared" si="39"/>
        <v>O1.0109</v>
      </c>
      <c r="B2467" s="49" t="s">
        <v>499</v>
      </c>
      <c r="C2467" s="49">
        <v>109</v>
      </c>
      <c r="D2467" s="49">
        <v>0.5</v>
      </c>
      <c r="E2467" s="49">
        <v>45.5</v>
      </c>
      <c r="F2467" s="49">
        <v>45.5</v>
      </c>
      <c r="G2467" s="49">
        <v>54.5</v>
      </c>
    </row>
    <row r="2468" spans="1:7">
      <c r="A2468" t="str">
        <f t="shared" si="39"/>
        <v>O1.0110</v>
      </c>
      <c r="B2468" s="49" t="s">
        <v>499</v>
      </c>
      <c r="C2468" s="49">
        <v>110</v>
      </c>
      <c r="D2468" s="49">
        <v>0.5</v>
      </c>
      <c r="E2468" s="49">
        <v>45</v>
      </c>
      <c r="F2468" s="49">
        <v>45</v>
      </c>
      <c r="G2468" s="49">
        <v>55</v>
      </c>
    </row>
    <row r="2469" spans="1:7">
      <c r="A2469" t="str">
        <f t="shared" si="39"/>
        <v>O1.0111</v>
      </c>
      <c r="B2469" s="49" t="s">
        <v>499</v>
      </c>
      <c r="C2469" s="49">
        <v>111</v>
      </c>
      <c r="D2469" s="49">
        <v>0.5</v>
      </c>
      <c r="E2469" s="49">
        <v>44.5</v>
      </c>
      <c r="F2469" s="49">
        <v>44.5</v>
      </c>
      <c r="G2469" s="49">
        <v>55.5</v>
      </c>
    </row>
    <row r="2470" spans="1:7">
      <c r="A2470" t="str">
        <f t="shared" si="39"/>
        <v>O1.0112</v>
      </c>
      <c r="B2470" s="49" t="s">
        <v>499</v>
      </c>
      <c r="C2470" s="49">
        <v>112</v>
      </c>
      <c r="D2470" s="49">
        <v>0.5</v>
      </c>
      <c r="E2470" s="49">
        <v>44</v>
      </c>
      <c r="F2470" s="49">
        <v>44</v>
      </c>
      <c r="G2470" s="49">
        <v>56</v>
      </c>
    </row>
    <row r="2471" spans="1:7">
      <c r="A2471" t="str">
        <f t="shared" si="39"/>
        <v>O1.0113</v>
      </c>
      <c r="B2471" s="49" t="s">
        <v>499</v>
      </c>
      <c r="C2471" s="49">
        <v>113</v>
      </c>
      <c r="D2471" s="49">
        <v>0.5</v>
      </c>
      <c r="E2471" s="49">
        <v>43.5</v>
      </c>
      <c r="F2471" s="49">
        <v>43.5</v>
      </c>
      <c r="G2471" s="49">
        <v>56.5</v>
      </c>
    </row>
    <row r="2472" spans="1:7">
      <c r="A2472" t="str">
        <f t="shared" si="39"/>
        <v>O1.0114</v>
      </c>
      <c r="B2472" s="49" t="s">
        <v>499</v>
      </c>
      <c r="C2472" s="49">
        <v>114</v>
      </c>
      <c r="D2472" s="49">
        <v>0.5</v>
      </c>
      <c r="E2472" s="49">
        <v>43</v>
      </c>
      <c r="F2472" s="49">
        <v>43</v>
      </c>
      <c r="G2472" s="49">
        <v>57</v>
      </c>
    </row>
    <row r="2473" spans="1:7">
      <c r="A2473" t="str">
        <f t="shared" si="39"/>
        <v>O1.0115</v>
      </c>
      <c r="B2473" s="49" t="s">
        <v>499</v>
      </c>
      <c r="C2473" s="49">
        <v>115</v>
      </c>
      <c r="D2473" s="49">
        <v>0.5</v>
      </c>
      <c r="E2473" s="49">
        <v>42.5</v>
      </c>
      <c r="F2473" s="49">
        <v>42.5</v>
      </c>
      <c r="G2473" s="49">
        <v>57.5</v>
      </c>
    </row>
    <row r="2474" spans="1:7">
      <c r="A2474" t="str">
        <f t="shared" si="39"/>
        <v>O1.0116</v>
      </c>
      <c r="B2474" s="49" t="s">
        <v>499</v>
      </c>
      <c r="C2474" s="49">
        <v>116</v>
      </c>
      <c r="D2474" s="49">
        <v>0.5</v>
      </c>
      <c r="E2474" s="49">
        <v>42</v>
      </c>
      <c r="F2474" s="49">
        <v>42</v>
      </c>
      <c r="G2474" s="49">
        <v>58</v>
      </c>
    </row>
    <row r="2475" spans="1:7">
      <c r="A2475" t="str">
        <f t="shared" si="39"/>
        <v>O1.0117</v>
      </c>
      <c r="B2475" s="49" t="s">
        <v>499</v>
      </c>
      <c r="C2475" s="49">
        <v>117</v>
      </c>
      <c r="D2475" s="49">
        <v>0.5</v>
      </c>
      <c r="E2475" s="49">
        <v>41.5</v>
      </c>
      <c r="F2475" s="49">
        <v>41.5</v>
      </c>
      <c r="G2475" s="49">
        <v>58.5</v>
      </c>
    </row>
    <row r="2476" spans="1:7">
      <c r="A2476" t="str">
        <f t="shared" si="39"/>
        <v>O1.0118</v>
      </c>
      <c r="B2476" s="49" t="s">
        <v>499</v>
      </c>
      <c r="C2476" s="49">
        <v>118</v>
      </c>
      <c r="D2476" s="49">
        <v>0.5</v>
      </c>
      <c r="E2476" s="49">
        <v>41</v>
      </c>
      <c r="F2476" s="49">
        <v>41</v>
      </c>
      <c r="G2476" s="49">
        <v>59</v>
      </c>
    </row>
    <row r="2477" spans="1:7">
      <c r="A2477" t="str">
        <f t="shared" si="39"/>
        <v>O1.0119</v>
      </c>
      <c r="B2477" s="49" t="s">
        <v>499</v>
      </c>
      <c r="C2477" s="49">
        <v>119</v>
      </c>
      <c r="D2477" s="49">
        <v>0.5</v>
      </c>
      <c r="E2477" s="49">
        <v>40.5</v>
      </c>
      <c r="F2477" s="49">
        <v>40.5</v>
      </c>
      <c r="G2477" s="49">
        <v>59.5</v>
      </c>
    </row>
    <row r="2478" spans="1:7">
      <c r="A2478" t="str">
        <f t="shared" si="39"/>
        <v>O1.0120</v>
      </c>
      <c r="B2478" s="49" t="s">
        <v>499</v>
      </c>
      <c r="C2478" s="49">
        <v>120</v>
      </c>
      <c r="D2478" s="49">
        <v>0.5</v>
      </c>
      <c r="E2478" s="49">
        <v>40</v>
      </c>
      <c r="F2478" s="49">
        <v>40</v>
      </c>
      <c r="G2478" s="49">
        <v>60</v>
      </c>
    </row>
    <row r="2479" spans="1:7">
      <c r="A2479" t="str">
        <f t="shared" si="39"/>
        <v>O1.0121</v>
      </c>
      <c r="B2479" s="49" t="s">
        <v>499</v>
      </c>
      <c r="C2479" s="49">
        <v>121</v>
      </c>
      <c r="D2479" s="49">
        <v>0.5</v>
      </c>
      <c r="E2479" s="49">
        <v>39.5</v>
      </c>
      <c r="F2479" s="49">
        <v>39.5</v>
      </c>
      <c r="G2479" s="49">
        <v>60.5</v>
      </c>
    </row>
    <row r="2480" spans="1:7">
      <c r="A2480" t="str">
        <f t="shared" si="39"/>
        <v>O1.0122</v>
      </c>
      <c r="B2480" s="49" t="s">
        <v>499</v>
      </c>
      <c r="C2480" s="49">
        <v>122</v>
      </c>
      <c r="D2480" s="49">
        <v>0.5</v>
      </c>
      <c r="E2480" s="49">
        <v>39</v>
      </c>
      <c r="F2480" s="49">
        <v>39</v>
      </c>
      <c r="G2480" s="49">
        <v>61</v>
      </c>
    </row>
    <row r="2481" spans="1:7">
      <c r="A2481" t="str">
        <f t="shared" si="39"/>
        <v>O1.0123</v>
      </c>
      <c r="B2481" s="49" t="s">
        <v>499</v>
      </c>
      <c r="C2481" s="49">
        <v>123</v>
      </c>
      <c r="D2481" s="49">
        <v>0.5</v>
      </c>
      <c r="E2481" s="49">
        <v>38.5</v>
      </c>
      <c r="F2481" s="49">
        <v>38.5</v>
      </c>
      <c r="G2481" s="49">
        <v>61.5</v>
      </c>
    </row>
    <row r="2482" spans="1:7">
      <c r="A2482" t="str">
        <f t="shared" si="39"/>
        <v>O1.0124</v>
      </c>
      <c r="B2482" s="49" t="s">
        <v>499</v>
      </c>
      <c r="C2482" s="49">
        <v>124</v>
      </c>
      <c r="D2482" s="49">
        <v>0.5</v>
      </c>
      <c r="E2482" s="49">
        <v>38</v>
      </c>
      <c r="F2482" s="49">
        <v>38</v>
      </c>
      <c r="G2482" s="49">
        <v>62</v>
      </c>
    </row>
    <row r="2483" spans="1:7">
      <c r="A2483" t="str">
        <f t="shared" si="39"/>
        <v>O1.0125</v>
      </c>
      <c r="B2483" s="49" t="s">
        <v>499</v>
      </c>
      <c r="C2483" s="49">
        <v>125</v>
      </c>
      <c r="D2483" s="49">
        <v>0.5</v>
      </c>
      <c r="E2483" s="49">
        <v>37.5</v>
      </c>
      <c r="F2483" s="49">
        <v>37.5</v>
      </c>
      <c r="G2483" s="49">
        <v>62.5</v>
      </c>
    </row>
    <row r="2484" spans="1:7">
      <c r="A2484" t="str">
        <f t="shared" si="39"/>
        <v>O1.0126</v>
      </c>
      <c r="B2484" s="49" t="s">
        <v>499</v>
      </c>
      <c r="C2484" s="49">
        <v>126</v>
      </c>
      <c r="D2484" s="49">
        <v>0.5</v>
      </c>
      <c r="E2484" s="49">
        <v>37</v>
      </c>
      <c r="F2484" s="49">
        <v>37</v>
      </c>
      <c r="G2484" s="49">
        <v>63</v>
      </c>
    </row>
    <row r="2485" spans="1:7">
      <c r="A2485" t="str">
        <f t="shared" si="39"/>
        <v>O1.0127</v>
      </c>
      <c r="B2485" s="49" t="s">
        <v>499</v>
      </c>
      <c r="C2485" s="49">
        <v>127</v>
      </c>
      <c r="D2485" s="49">
        <v>0.5</v>
      </c>
      <c r="E2485" s="49">
        <v>36.5</v>
      </c>
      <c r="F2485" s="49">
        <v>36.5</v>
      </c>
      <c r="G2485" s="49">
        <v>63.5</v>
      </c>
    </row>
    <row r="2486" spans="1:7">
      <c r="A2486" t="str">
        <f t="shared" si="39"/>
        <v>O1.0128</v>
      </c>
      <c r="B2486" s="49" t="s">
        <v>499</v>
      </c>
      <c r="C2486" s="49">
        <v>128</v>
      </c>
      <c r="D2486" s="49">
        <v>0.5</v>
      </c>
      <c r="E2486" s="49">
        <v>36</v>
      </c>
      <c r="F2486" s="49">
        <v>36</v>
      </c>
      <c r="G2486" s="49">
        <v>64</v>
      </c>
    </row>
    <row r="2487" spans="1:7">
      <c r="A2487" t="str">
        <f t="shared" si="39"/>
        <v>O1.0129</v>
      </c>
      <c r="B2487" s="49" t="s">
        <v>499</v>
      </c>
      <c r="C2487" s="49">
        <v>129</v>
      </c>
      <c r="D2487" s="49">
        <v>0.5</v>
      </c>
      <c r="E2487" s="49">
        <v>35.5</v>
      </c>
      <c r="F2487" s="49">
        <v>35.5</v>
      </c>
      <c r="G2487" s="49">
        <v>64.5</v>
      </c>
    </row>
    <row r="2488" spans="1:7">
      <c r="A2488" t="str">
        <f t="shared" si="39"/>
        <v>O1.0130</v>
      </c>
      <c r="B2488" s="49" t="s">
        <v>499</v>
      </c>
      <c r="C2488" s="49">
        <v>130</v>
      </c>
      <c r="D2488" s="49">
        <v>0.5</v>
      </c>
      <c r="E2488" s="49">
        <v>35</v>
      </c>
      <c r="F2488" s="49">
        <v>35</v>
      </c>
      <c r="G2488" s="49">
        <v>65</v>
      </c>
    </row>
    <row r="2489" spans="1:7">
      <c r="A2489" t="str">
        <f t="shared" si="39"/>
        <v>O1.0131</v>
      </c>
      <c r="B2489" s="49" t="s">
        <v>499</v>
      </c>
      <c r="C2489" s="49">
        <v>131</v>
      </c>
      <c r="D2489" s="49">
        <v>0.5</v>
      </c>
      <c r="E2489" s="49">
        <v>34.5</v>
      </c>
      <c r="F2489" s="49">
        <v>34.5</v>
      </c>
      <c r="G2489" s="49">
        <v>65.5</v>
      </c>
    </row>
    <row r="2490" spans="1:7">
      <c r="A2490" t="str">
        <f t="shared" si="39"/>
        <v>O1.0132</v>
      </c>
      <c r="B2490" s="49" t="s">
        <v>499</v>
      </c>
      <c r="C2490" s="49">
        <v>132</v>
      </c>
      <c r="D2490" s="49">
        <v>0.5</v>
      </c>
      <c r="E2490" s="49">
        <v>34</v>
      </c>
      <c r="F2490" s="49">
        <v>34</v>
      </c>
      <c r="G2490" s="49">
        <v>66</v>
      </c>
    </row>
    <row r="2491" spans="1:7">
      <c r="A2491" t="str">
        <f t="shared" si="39"/>
        <v>O1.0133</v>
      </c>
      <c r="B2491" s="49" t="s">
        <v>499</v>
      </c>
      <c r="C2491" s="49">
        <v>133</v>
      </c>
      <c r="D2491" s="49">
        <v>0.5</v>
      </c>
      <c r="E2491" s="49">
        <v>33.5</v>
      </c>
      <c r="F2491" s="49">
        <v>33.5</v>
      </c>
      <c r="G2491" s="49">
        <v>66.5</v>
      </c>
    </row>
    <row r="2492" spans="1:7">
      <c r="A2492" t="str">
        <f t="shared" si="39"/>
        <v>O1.0134</v>
      </c>
      <c r="B2492" s="49" t="s">
        <v>499</v>
      </c>
      <c r="C2492" s="49">
        <v>134</v>
      </c>
      <c r="D2492" s="49">
        <v>0.5</v>
      </c>
      <c r="E2492" s="49">
        <v>33</v>
      </c>
      <c r="F2492" s="49">
        <v>33</v>
      </c>
      <c r="G2492" s="49">
        <v>67</v>
      </c>
    </row>
    <row r="2493" spans="1:7">
      <c r="A2493" t="str">
        <f t="shared" si="39"/>
        <v>O1.0135</v>
      </c>
      <c r="B2493" s="49" t="s">
        <v>499</v>
      </c>
      <c r="C2493" s="49">
        <v>135</v>
      </c>
      <c r="D2493" s="49">
        <v>0.5</v>
      </c>
      <c r="E2493" s="49">
        <v>32.5</v>
      </c>
      <c r="F2493" s="49">
        <v>32.5</v>
      </c>
      <c r="G2493" s="49">
        <v>67.5</v>
      </c>
    </row>
    <row r="2494" spans="1:7">
      <c r="A2494" t="str">
        <f t="shared" si="39"/>
        <v>O1.0136</v>
      </c>
      <c r="B2494" s="49" t="s">
        <v>499</v>
      </c>
      <c r="C2494" s="49">
        <v>136</v>
      </c>
      <c r="D2494" s="49">
        <v>0.5</v>
      </c>
      <c r="E2494" s="49">
        <v>32</v>
      </c>
      <c r="F2494" s="49">
        <v>32</v>
      </c>
      <c r="G2494" s="49">
        <v>68</v>
      </c>
    </row>
    <row r="2495" spans="1:7">
      <c r="A2495" t="str">
        <f t="shared" si="39"/>
        <v>O1.0137</v>
      </c>
      <c r="B2495" s="49" t="s">
        <v>499</v>
      </c>
      <c r="C2495" s="49">
        <v>137</v>
      </c>
      <c r="D2495" s="49">
        <v>0.5</v>
      </c>
      <c r="E2495" s="49">
        <v>31.5</v>
      </c>
      <c r="F2495" s="49">
        <v>31.5</v>
      </c>
      <c r="G2495" s="49">
        <v>68.5</v>
      </c>
    </row>
    <row r="2496" spans="1:7">
      <c r="A2496" t="str">
        <f t="shared" si="39"/>
        <v>O1.0138</v>
      </c>
      <c r="B2496" s="49" t="s">
        <v>499</v>
      </c>
      <c r="C2496" s="49">
        <v>138</v>
      </c>
      <c r="D2496" s="49">
        <v>0.5</v>
      </c>
      <c r="E2496" s="49">
        <v>31</v>
      </c>
      <c r="F2496" s="49">
        <v>31</v>
      </c>
      <c r="G2496" s="49">
        <v>69</v>
      </c>
    </row>
    <row r="2497" spans="1:7">
      <c r="A2497" t="str">
        <f t="shared" si="39"/>
        <v>O1.0139</v>
      </c>
      <c r="B2497" s="49" t="s">
        <v>499</v>
      </c>
      <c r="C2497" s="49">
        <v>139</v>
      </c>
      <c r="D2497" s="49">
        <v>0.5</v>
      </c>
      <c r="E2497" s="49">
        <v>30.5</v>
      </c>
      <c r="F2497" s="49">
        <v>30.5</v>
      </c>
      <c r="G2497" s="49">
        <v>69.5</v>
      </c>
    </row>
    <row r="2498" spans="1:7">
      <c r="A2498" t="str">
        <f t="shared" si="39"/>
        <v>O1.0140</v>
      </c>
      <c r="B2498" s="49" t="s">
        <v>499</v>
      </c>
      <c r="C2498" s="49">
        <v>140</v>
      </c>
      <c r="D2498" s="49">
        <v>0.5</v>
      </c>
      <c r="E2498" s="49">
        <v>30</v>
      </c>
      <c r="F2498" s="49">
        <v>30</v>
      </c>
      <c r="G2498" s="49">
        <v>70</v>
      </c>
    </row>
    <row r="2499" spans="1:7">
      <c r="A2499" t="str">
        <f t="shared" ref="A2499:A2562" si="40">CONCATENATE(B2499,IF(C2499&lt;10,CONCATENATE("00",C2499),IF(C2499&lt;100,CONCATENATE("0",C2499),C2499)))</f>
        <v>O1.0141</v>
      </c>
      <c r="B2499" s="49" t="s">
        <v>499</v>
      </c>
      <c r="C2499" s="49">
        <v>141</v>
      </c>
      <c r="D2499" s="49">
        <v>0.5</v>
      </c>
      <c r="E2499" s="49">
        <v>29.5</v>
      </c>
      <c r="F2499" s="49">
        <v>29.5</v>
      </c>
      <c r="G2499" s="49">
        <v>70.5</v>
      </c>
    </row>
    <row r="2500" spans="1:7">
      <c r="A2500" t="str">
        <f t="shared" si="40"/>
        <v>O1.0142</v>
      </c>
      <c r="B2500" s="49" t="s">
        <v>499</v>
      </c>
      <c r="C2500" s="49">
        <v>142</v>
      </c>
      <c r="D2500" s="49">
        <v>0.5</v>
      </c>
      <c r="E2500" s="49">
        <v>29</v>
      </c>
      <c r="F2500" s="49">
        <v>29</v>
      </c>
      <c r="G2500" s="49">
        <v>71</v>
      </c>
    </row>
    <row r="2501" spans="1:7">
      <c r="A2501" t="str">
        <f t="shared" si="40"/>
        <v>O1.0143</v>
      </c>
      <c r="B2501" s="49" t="s">
        <v>499</v>
      </c>
      <c r="C2501" s="49">
        <v>143</v>
      </c>
      <c r="D2501" s="49">
        <v>0.5</v>
      </c>
      <c r="E2501" s="49">
        <v>28.5</v>
      </c>
      <c r="F2501" s="49">
        <v>28.5</v>
      </c>
      <c r="G2501" s="49">
        <v>71.5</v>
      </c>
    </row>
    <row r="2502" spans="1:7">
      <c r="A2502" t="str">
        <f t="shared" si="40"/>
        <v>O1.0144</v>
      </c>
      <c r="B2502" s="49" t="s">
        <v>499</v>
      </c>
      <c r="C2502" s="49">
        <v>144</v>
      </c>
      <c r="D2502" s="49">
        <v>0.5</v>
      </c>
      <c r="E2502" s="49">
        <v>28</v>
      </c>
      <c r="F2502" s="49">
        <v>28</v>
      </c>
      <c r="G2502" s="49">
        <v>72</v>
      </c>
    </row>
    <row r="2503" spans="1:7">
      <c r="A2503" t="str">
        <f t="shared" si="40"/>
        <v>O1.0145</v>
      </c>
      <c r="B2503" s="49" t="s">
        <v>499</v>
      </c>
      <c r="C2503" s="49">
        <v>145</v>
      </c>
      <c r="D2503" s="49">
        <v>0.5</v>
      </c>
      <c r="E2503" s="49">
        <v>27.5</v>
      </c>
      <c r="F2503" s="49">
        <v>27.5</v>
      </c>
      <c r="G2503" s="49">
        <v>72.5</v>
      </c>
    </row>
    <row r="2504" spans="1:7">
      <c r="A2504" t="str">
        <f t="shared" si="40"/>
        <v>O1.0146</v>
      </c>
      <c r="B2504" s="49" t="s">
        <v>499</v>
      </c>
      <c r="C2504" s="49">
        <v>146</v>
      </c>
      <c r="D2504" s="49">
        <v>0.5</v>
      </c>
      <c r="E2504" s="49">
        <v>27</v>
      </c>
      <c r="F2504" s="49">
        <v>27</v>
      </c>
      <c r="G2504" s="49">
        <v>73</v>
      </c>
    </row>
    <row r="2505" spans="1:7">
      <c r="A2505" t="str">
        <f t="shared" si="40"/>
        <v>O1.0147</v>
      </c>
      <c r="B2505" s="49" t="s">
        <v>499</v>
      </c>
      <c r="C2505" s="49">
        <v>147</v>
      </c>
      <c r="D2505" s="49">
        <v>0.5</v>
      </c>
      <c r="E2505" s="49">
        <v>26.5</v>
      </c>
      <c r="F2505" s="49">
        <v>26.5</v>
      </c>
      <c r="G2505" s="49">
        <v>73.5</v>
      </c>
    </row>
    <row r="2506" spans="1:7">
      <c r="A2506" t="str">
        <f t="shared" si="40"/>
        <v>O1.0148</v>
      </c>
      <c r="B2506" s="49" t="s">
        <v>499</v>
      </c>
      <c r="C2506" s="49">
        <v>148</v>
      </c>
      <c r="D2506" s="49">
        <v>0.5</v>
      </c>
      <c r="E2506" s="49">
        <v>26</v>
      </c>
      <c r="F2506" s="49">
        <v>26</v>
      </c>
      <c r="G2506" s="49">
        <v>74</v>
      </c>
    </row>
    <row r="2507" spans="1:7">
      <c r="A2507" t="str">
        <f t="shared" si="40"/>
        <v>O1.0149</v>
      </c>
      <c r="B2507" s="49" t="s">
        <v>499</v>
      </c>
      <c r="C2507" s="49">
        <v>149</v>
      </c>
      <c r="D2507" s="49">
        <v>0.5</v>
      </c>
      <c r="E2507" s="49">
        <v>25.5</v>
      </c>
      <c r="F2507" s="49">
        <v>25.5</v>
      </c>
      <c r="G2507" s="49">
        <v>74.5</v>
      </c>
    </row>
    <row r="2508" spans="1:7">
      <c r="A2508" t="str">
        <f t="shared" si="40"/>
        <v>O1.0150</v>
      </c>
      <c r="B2508" s="49" t="s">
        <v>499</v>
      </c>
      <c r="C2508" s="49">
        <v>150</v>
      </c>
      <c r="D2508" s="49">
        <v>0.5</v>
      </c>
      <c r="E2508" s="49">
        <v>25</v>
      </c>
      <c r="F2508" s="49">
        <v>25</v>
      </c>
      <c r="G2508" s="49">
        <v>75</v>
      </c>
    </row>
    <row r="2509" spans="1:7">
      <c r="A2509" t="str">
        <f t="shared" si="40"/>
        <v>O1.0151</v>
      </c>
      <c r="B2509" s="49" t="s">
        <v>499</v>
      </c>
      <c r="C2509" s="49">
        <v>151</v>
      </c>
      <c r="D2509" s="49">
        <v>0.5</v>
      </c>
      <c r="E2509" s="49">
        <v>24.5</v>
      </c>
      <c r="F2509" s="49">
        <v>24.5</v>
      </c>
      <c r="G2509" s="49">
        <v>75.5</v>
      </c>
    </row>
    <row r="2510" spans="1:7">
      <c r="A2510" t="str">
        <f t="shared" si="40"/>
        <v>O1.0152</v>
      </c>
      <c r="B2510" s="49" t="s">
        <v>499</v>
      </c>
      <c r="C2510" s="49">
        <v>152</v>
      </c>
      <c r="D2510" s="49">
        <v>0.5</v>
      </c>
      <c r="E2510" s="49">
        <v>24</v>
      </c>
      <c r="F2510" s="49">
        <v>24</v>
      </c>
      <c r="G2510" s="49">
        <v>76</v>
      </c>
    </row>
    <row r="2511" spans="1:7">
      <c r="A2511" t="str">
        <f t="shared" si="40"/>
        <v>O1.0153</v>
      </c>
      <c r="B2511" s="49" t="s">
        <v>499</v>
      </c>
      <c r="C2511" s="49">
        <v>153</v>
      </c>
      <c r="D2511" s="49">
        <v>0.5</v>
      </c>
      <c r="E2511" s="49">
        <v>23.5</v>
      </c>
      <c r="F2511" s="49">
        <v>23.5</v>
      </c>
      <c r="G2511" s="49">
        <v>76.5</v>
      </c>
    </row>
    <row r="2512" spans="1:7">
      <c r="A2512" t="str">
        <f t="shared" si="40"/>
        <v>O1.0154</v>
      </c>
      <c r="B2512" s="49" t="s">
        <v>499</v>
      </c>
      <c r="C2512" s="49">
        <v>154</v>
      </c>
      <c r="D2512" s="49">
        <v>0.5</v>
      </c>
      <c r="E2512" s="49">
        <v>23</v>
      </c>
      <c r="F2512" s="49">
        <v>23</v>
      </c>
      <c r="G2512" s="49">
        <v>77</v>
      </c>
    </row>
    <row r="2513" spans="1:7">
      <c r="A2513" t="str">
        <f t="shared" si="40"/>
        <v>O1.0155</v>
      </c>
      <c r="B2513" s="49" t="s">
        <v>499</v>
      </c>
      <c r="C2513" s="49">
        <v>155</v>
      </c>
      <c r="D2513" s="49">
        <v>0.5</v>
      </c>
      <c r="E2513" s="49">
        <v>22.5</v>
      </c>
      <c r="F2513" s="49">
        <v>22.5</v>
      </c>
      <c r="G2513" s="49">
        <v>77.5</v>
      </c>
    </row>
    <row r="2514" spans="1:7">
      <c r="A2514" t="str">
        <f t="shared" si="40"/>
        <v>O1.0156</v>
      </c>
      <c r="B2514" s="49" t="s">
        <v>499</v>
      </c>
      <c r="C2514" s="49">
        <v>156</v>
      </c>
      <c r="D2514" s="49">
        <v>0.5</v>
      </c>
      <c r="E2514" s="49">
        <v>22</v>
      </c>
      <c r="F2514" s="49">
        <v>22</v>
      </c>
      <c r="G2514" s="49">
        <v>78</v>
      </c>
    </row>
    <row r="2515" spans="1:7">
      <c r="A2515" t="str">
        <f t="shared" si="40"/>
        <v>O1.0157</v>
      </c>
      <c r="B2515" s="49" t="s">
        <v>499</v>
      </c>
      <c r="C2515" s="49">
        <v>157</v>
      </c>
      <c r="D2515" s="49">
        <v>0.5</v>
      </c>
      <c r="E2515" s="49">
        <v>21.5</v>
      </c>
      <c r="F2515" s="49">
        <v>21.5</v>
      </c>
      <c r="G2515" s="49">
        <v>78.5</v>
      </c>
    </row>
    <row r="2516" spans="1:7">
      <c r="A2516" t="str">
        <f t="shared" si="40"/>
        <v>O1.0158</v>
      </c>
      <c r="B2516" s="49" t="s">
        <v>499</v>
      </c>
      <c r="C2516" s="49">
        <v>158</v>
      </c>
      <c r="D2516" s="49">
        <v>0.5</v>
      </c>
      <c r="E2516" s="49">
        <v>21</v>
      </c>
      <c r="F2516" s="49">
        <v>21</v>
      </c>
      <c r="G2516" s="49">
        <v>79</v>
      </c>
    </row>
    <row r="2517" spans="1:7">
      <c r="A2517" t="str">
        <f t="shared" si="40"/>
        <v>O1.0159</v>
      </c>
      <c r="B2517" s="49" t="s">
        <v>499</v>
      </c>
      <c r="C2517" s="49">
        <v>159</v>
      </c>
      <c r="D2517" s="49">
        <v>0.5</v>
      </c>
      <c r="E2517" s="49">
        <v>20.5</v>
      </c>
      <c r="F2517" s="49">
        <v>20.5</v>
      </c>
      <c r="G2517" s="49">
        <v>79.5</v>
      </c>
    </row>
    <row r="2518" spans="1:7">
      <c r="A2518" t="str">
        <f t="shared" si="40"/>
        <v>O1.0160</v>
      </c>
      <c r="B2518" s="49" t="s">
        <v>499</v>
      </c>
      <c r="C2518" s="49">
        <v>160</v>
      </c>
      <c r="D2518" s="49">
        <v>0.5</v>
      </c>
      <c r="E2518" s="49">
        <v>20</v>
      </c>
      <c r="F2518" s="49">
        <v>20</v>
      </c>
      <c r="G2518" s="49">
        <v>80</v>
      </c>
    </row>
    <row r="2519" spans="1:7">
      <c r="A2519" t="str">
        <f t="shared" si="40"/>
        <v>O1.0161</v>
      </c>
      <c r="B2519" s="49" t="s">
        <v>499</v>
      </c>
      <c r="C2519" s="49">
        <v>161</v>
      </c>
      <c r="D2519" s="49">
        <v>0.5</v>
      </c>
      <c r="E2519" s="49">
        <v>19.5</v>
      </c>
      <c r="F2519" s="49">
        <v>19.5</v>
      </c>
      <c r="G2519" s="49">
        <v>80.5</v>
      </c>
    </row>
    <row r="2520" spans="1:7">
      <c r="A2520" t="str">
        <f t="shared" si="40"/>
        <v>O1.0162</v>
      </c>
      <c r="B2520" s="49" t="s">
        <v>499</v>
      </c>
      <c r="C2520" s="49">
        <v>162</v>
      </c>
      <c r="D2520" s="49">
        <v>0.5</v>
      </c>
      <c r="E2520" s="49">
        <v>19</v>
      </c>
      <c r="F2520" s="49">
        <v>19</v>
      </c>
      <c r="G2520" s="49">
        <v>81</v>
      </c>
    </row>
    <row r="2521" spans="1:7">
      <c r="A2521" t="str">
        <f t="shared" si="40"/>
        <v>O1.0163</v>
      </c>
      <c r="B2521" s="49" t="s">
        <v>499</v>
      </c>
      <c r="C2521" s="49">
        <v>163</v>
      </c>
      <c r="D2521" s="49">
        <v>0.5</v>
      </c>
      <c r="E2521" s="49">
        <v>18.5</v>
      </c>
      <c r="F2521" s="49">
        <v>18.5</v>
      </c>
      <c r="G2521" s="49">
        <v>81.5</v>
      </c>
    </row>
    <row r="2522" spans="1:7">
      <c r="A2522" t="str">
        <f t="shared" si="40"/>
        <v>O1.0164</v>
      </c>
      <c r="B2522" s="49" t="s">
        <v>499</v>
      </c>
      <c r="C2522" s="49">
        <v>164</v>
      </c>
      <c r="D2522" s="49">
        <v>0.5</v>
      </c>
      <c r="E2522" s="49">
        <v>18</v>
      </c>
      <c r="F2522" s="49">
        <v>18</v>
      </c>
      <c r="G2522" s="49">
        <v>82</v>
      </c>
    </row>
    <row r="2523" spans="1:7">
      <c r="A2523" t="str">
        <f t="shared" si="40"/>
        <v>O1.0165</v>
      </c>
      <c r="B2523" s="49" t="s">
        <v>499</v>
      </c>
      <c r="C2523" s="49">
        <v>165</v>
      </c>
      <c r="D2523" s="49">
        <v>0.5</v>
      </c>
      <c r="E2523" s="49">
        <v>17.5</v>
      </c>
      <c r="F2523" s="49">
        <v>17.5</v>
      </c>
      <c r="G2523" s="49">
        <v>82.5</v>
      </c>
    </row>
    <row r="2524" spans="1:7">
      <c r="A2524" t="str">
        <f t="shared" si="40"/>
        <v>O1.0166</v>
      </c>
      <c r="B2524" s="49" t="s">
        <v>499</v>
      </c>
      <c r="C2524" s="49">
        <v>166</v>
      </c>
      <c r="D2524" s="49">
        <v>0.5</v>
      </c>
      <c r="E2524" s="49">
        <v>17</v>
      </c>
      <c r="F2524" s="49">
        <v>17</v>
      </c>
      <c r="G2524" s="49">
        <v>83</v>
      </c>
    </row>
    <row r="2525" spans="1:7">
      <c r="A2525" t="str">
        <f t="shared" si="40"/>
        <v>O1.0167</v>
      </c>
      <c r="B2525" s="49" t="s">
        <v>499</v>
      </c>
      <c r="C2525" s="49">
        <v>167</v>
      </c>
      <c r="D2525" s="49">
        <v>0.5</v>
      </c>
      <c r="E2525" s="49">
        <v>16.5</v>
      </c>
      <c r="F2525" s="49">
        <v>16.5</v>
      </c>
      <c r="G2525" s="49">
        <v>83.5</v>
      </c>
    </row>
    <row r="2526" spans="1:7">
      <c r="A2526" t="str">
        <f t="shared" si="40"/>
        <v>O1.0168</v>
      </c>
      <c r="B2526" s="49" t="s">
        <v>499</v>
      </c>
      <c r="C2526" s="49">
        <v>168</v>
      </c>
      <c r="D2526" s="49">
        <v>0.5</v>
      </c>
      <c r="E2526" s="49">
        <v>16</v>
      </c>
      <c r="F2526" s="49">
        <v>16</v>
      </c>
      <c r="G2526" s="49">
        <v>84</v>
      </c>
    </row>
    <row r="2527" spans="1:7">
      <c r="A2527" t="str">
        <f t="shared" si="40"/>
        <v>O1.0169</v>
      </c>
      <c r="B2527" s="49" t="s">
        <v>499</v>
      </c>
      <c r="C2527" s="49">
        <v>169</v>
      </c>
      <c r="D2527" s="49">
        <v>0.5</v>
      </c>
      <c r="E2527" s="49">
        <v>15.5</v>
      </c>
      <c r="F2527" s="49">
        <v>15.5</v>
      </c>
      <c r="G2527" s="49">
        <v>84.5</v>
      </c>
    </row>
    <row r="2528" spans="1:7">
      <c r="A2528" t="str">
        <f t="shared" si="40"/>
        <v>O1.0170</v>
      </c>
      <c r="B2528" s="49" t="s">
        <v>499</v>
      </c>
      <c r="C2528" s="49">
        <v>170</v>
      </c>
      <c r="D2528" s="49">
        <v>0.5</v>
      </c>
      <c r="E2528" s="49">
        <v>15</v>
      </c>
      <c r="F2528" s="49">
        <v>15</v>
      </c>
      <c r="G2528" s="49">
        <v>85</v>
      </c>
    </row>
    <row r="2529" spans="1:7">
      <c r="A2529" t="str">
        <f t="shared" si="40"/>
        <v>O1.0171</v>
      </c>
      <c r="B2529" s="49" t="s">
        <v>499</v>
      </c>
      <c r="C2529" s="49">
        <v>171</v>
      </c>
      <c r="D2529" s="49">
        <v>0.5</v>
      </c>
      <c r="E2529" s="49">
        <v>14.5</v>
      </c>
      <c r="F2529" s="49">
        <v>14.5</v>
      </c>
      <c r="G2529" s="49">
        <v>85.5</v>
      </c>
    </row>
    <row r="2530" spans="1:7">
      <c r="A2530" t="str">
        <f t="shared" si="40"/>
        <v>O1.0172</v>
      </c>
      <c r="B2530" s="49" t="s">
        <v>499</v>
      </c>
      <c r="C2530" s="49">
        <v>172</v>
      </c>
      <c r="D2530" s="49">
        <v>0.5</v>
      </c>
      <c r="E2530" s="49">
        <v>14</v>
      </c>
      <c r="F2530" s="49">
        <v>14</v>
      </c>
      <c r="G2530" s="49">
        <v>86</v>
      </c>
    </row>
    <row r="2531" spans="1:7">
      <c r="A2531" t="str">
        <f t="shared" si="40"/>
        <v>O1.0173</v>
      </c>
      <c r="B2531" s="49" t="s">
        <v>499</v>
      </c>
      <c r="C2531" s="49">
        <v>173</v>
      </c>
      <c r="D2531" s="49">
        <v>0.5</v>
      </c>
      <c r="E2531" s="49">
        <v>13.5</v>
      </c>
      <c r="F2531" s="49">
        <v>13.5</v>
      </c>
      <c r="G2531" s="49">
        <v>86.5</v>
      </c>
    </row>
    <row r="2532" spans="1:7">
      <c r="A2532" t="str">
        <f t="shared" si="40"/>
        <v>O1.0174</v>
      </c>
      <c r="B2532" s="49" t="s">
        <v>499</v>
      </c>
      <c r="C2532" s="49">
        <v>174</v>
      </c>
      <c r="D2532" s="49">
        <v>0.5</v>
      </c>
      <c r="E2532" s="49">
        <v>13</v>
      </c>
      <c r="F2532" s="49">
        <v>13</v>
      </c>
      <c r="G2532" s="49">
        <v>87</v>
      </c>
    </row>
    <row r="2533" spans="1:7">
      <c r="A2533" t="str">
        <f t="shared" si="40"/>
        <v>O1.0175</v>
      </c>
      <c r="B2533" s="49" t="s">
        <v>499</v>
      </c>
      <c r="C2533" s="49">
        <v>175</v>
      </c>
      <c r="D2533" s="49">
        <v>0.5</v>
      </c>
      <c r="E2533" s="49">
        <v>12.5</v>
      </c>
      <c r="F2533" s="49">
        <v>12.5</v>
      </c>
      <c r="G2533" s="49">
        <v>87.5</v>
      </c>
    </row>
    <row r="2534" spans="1:7">
      <c r="A2534" t="str">
        <f t="shared" si="40"/>
        <v>O1.0176</v>
      </c>
      <c r="B2534" s="49" t="s">
        <v>499</v>
      </c>
      <c r="C2534" s="49">
        <v>176</v>
      </c>
      <c r="D2534" s="49">
        <v>0.5</v>
      </c>
      <c r="E2534" s="49">
        <v>12</v>
      </c>
      <c r="F2534" s="49">
        <v>12</v>
      </c>
      <c r="G2534" s="49">
        <v>88</v>
      </c>
    </row>
    <row r="2535" spans="1:7">
      <c r="A2535" t="str">
        <f t="shared" si="40"/>
        <v>O1.0177</v>
      </c>
      <c r="B2535" s="49" t="s">
        <v>499</v>
      </c>
      <c r="C2535" s="49">
        <v>177</v>
      </c>
      <c r="D2535" s="49">
        <v>0.5</v>
      </c>
      <c r="E2535" s="49">
        <v>11.5</v>
      </c>
      <c r="F2535" s="49">
        <v>11.5</v>
      </c>
      <c r="G2535" s="49">
        <v>88.5</v>
      </c>
    </row>
    <row r="2536" spans="1:7">
      <c r="A2536" t="str">
        <f t="shared" si="40"/>
        <v>O1.0178</v>
      </c>
      <c r="B2536" s="49" t="s">
        <v>499</v>
      </c>
      <c r="C2536" s="49">
        <v>178</v>
      </c>
      <c r="D2536" s="49">
        <v>0.5</v>
      </c>
      <c r="E2536" s="49">
        <v>11</v>
      </c>
      <c r="F2536" s="49">
        <v>11</v>
      </c>
      <c r="G2536" s="49">
        <v>89</v>
      </c>
    </row>
    <row r="2537" spans="1:7">
      <c r="A2537" t="str">
        <f t="shared" si="40"/>
        <v>O1.0179</v>
      </c>
      <c r="B2537" s="49" t="s">
        <v>499</v>
      </c>
      <c r="C2537" s="49">
        <v>179</v>
      </c>
      <c r="D2537" s="49">
        <v>0.5</v>
      </c>
      <c r="E2537" s="49">
        <v>10.5</v>
      </c>
      <c r="F2537" s="49">
        <v>10.5</v>
      </c>
      <c r="G2537" s="49">
        <v>89.5</v>
      </c>
    </row>
    <row r="2538" spans="1:7">
      <c r="A2538" t="str">
        <f t="shared" si="40"/>
        <v>O1.0180</v>
      </c>
      <c r="B2538" s="49" t="s">
        <v>499</v>
      </c>
      <c r="C2538" s="49">
        <v>180</v>
      </c>
      <c r="D2538" s="49">
        <v>0.5</v>
      </c>
      <c r="E2538" s="49">
        <v>10</v>
      </c>
      <c r="F2538" s="49">
        <v>10</v>
      </c>
      <c r="G2538" s="49">
        <v>90</v>
      </c>
    </row>
    <row r="2539" spans="1:7">
      <c r="A2539" t="str">
        <f t="shared" si="40"/>
        <v>O1.0181</v>
      </c>
      <c r="B2539" s="49" t="s">
        <v>499</v>
      </c>
      <c r="C2539" s="49">
        <v>181</v>
      </c>
      <c r="D2539" s="49">
        <v>0.5</v>
      </c>
      <c r="E2539" s="49">
        <v>9.5</v>
      </c>
      <c r="F2539" s="49">
        <v>9.5</v>
      </c>
      <c r="G2539" s="49">
        <v>90.5</v>
      </c>
    </row>
    <row r="2540" spans="1:7">
      <c r="A2540" t="str">
        <f t="shared" si="40"/>
        <v>O1.0182</v>
      </c>
      <c r="B2540" s="49" t="s">
        <v>499</v>
      </c>
      <c r="C2540" s="49">
        <v>182</v>
      </c>
      <c r="D2540" s="49">
        <v>0.5</v>
      </c>
      <c r="E2540" s="49">
        <v>9</v>
      </c>
      <c r="F2540" s="49">
        <v>9</v>
      </c>
      <c r="G2540" s="49">
        <v>91</v>
      </c>
    </row>
    <row r="2541" spans="1:7">
      <c r="A2541" t="str">
        <f t="shared" si="40"/>
        <v>O1.0183</v>
      </c>
      <c r="B2541" s="49" t="s">
        <v>499</v>
      </c>
      <c r="C2541" s="49">
        <v>183</v>
      </c>
      <c r="D2541" s="49">
        <v>0.5</v>
      </c>
      <c r="E2541" s="49">
        <v>8.5</v>
      </c>
      <c r="F2541" s="49">
        <v>8.5</v>
      </c>
      <c r="G2541" s="49">
        <v>91.5</v>
      </c>
    </row>
    <row r="2542" spans="1:7">
      <c r="A2542" t="str">
        <f t="shared" si="40"/>
        <v>O1.0184</v>
      </c>
      <c r="B2542" s="49" t="s">
        <v>499</v>
      </c>
      <c r="C2542" s="49">
        <v>184</v>
      </c>
      <c r="D2542" s="49">
        <v>0.5</v>
      </c>
      <c r="E2542" s="49">
        <v>8</v>
      </c>
      <c r="F2542" s="49">
        <v>8</v>
      </c>
      <c r="G2542" s="49">
        <v>92</v>
      </c>
    </row>
    <row r="2543" spans="1:7">
      <c r="A2543" t="str">
        <f t="shared" si="40"/>
        <v>O1.0185</v>
      </c>
      <c r="B2543" s="49" t="s">
        <v>499</v>
      </c>
      <c r="C2543" s="49">
        <v>185</v>
      </c>
      <c r="D2543" s="49">
        <v>0.5</v>
      </c>
      <c r="E2543" s="49">
        <v>7.5</v>
      </c>
      <c r="F2543" s="49">
        <v>7.5</v>
      </c>
      <c r="G2543" s="49">
        <v>92.5</v>
      </c>
    </row>
    <row r="2544" spans="1:7">
      <c r="A2544" t="str">
        <f t="shared" si="40"/>
        <v>O1.0186</v>
      </c>
      <c r="B2544" s="49" t="s">
        <v>499</v>
      </c>
      <c r="C2544" s="49">
        <v>186</v>
      </c>
      <c r="D2544" s="49">
        <v>0.5</v>
      </c>
      <c r="E2544" s="49">
        <v>7</v>
      </c>
      <c r="F2544" s="49">
        <v>7</v>
      </c>
      <c r="G2544" s="49">
        <v>93</v>
      </c>
    </row>
    <row r="2545" spans="1:7">
      <c r="A2545" t="str">
        <f t="shared" si="40"/>
        <v>O1.0187</v>
      </c>
      <c r="B2545" s="49" t="s">
        <v>499</v>
      </c>
      <c r="C2545" s="49">
        <v>187</v>
      </c>
      <c r="D2545" s="49">
        <v>0.5</v>
      </c>
      <c r="E2545" s="49">
        <v>6.5</v>
      </c>
      <c r="F2545" s="49">
        <v>6.5</v>
      </c>
      <c r="G2545" s="49">
        <v>93.5</v>
      </c>
    </row>
    <row r="2546" spans="1:7">
      <c r="A2546" t="str">
        <f t="shared" si="40"/>
        <v>O1.0188</v>
      </c>
      <c r="B2546" s="49" t="s">
        <v>499</v>
      </c>
      <c r="C2546" s="49">
        <v>188</v>
      </c>
      <c r="D2546" s="49">
        <v>0.5</v>
      </c>
      <c r="E2546" s="49">
        <v>6</v>
      </c>
      <c r="F2546" s="49">
        <v>6</v>
      </c>
      <c r="G2546" s="49">
        <v>94</v>
      </c>
    </row>
    <row r="2547" spans="1:7">
      <c r="A2547" t="str">
        <f t="shared" si="40"/>
        <v>O1.0189</v>
      </c>
      <c r="B2547" s="49" t="s">
        <v>499</v>
      </c>
      <c r="C2547" s="49">
        <v>189</v>
      </c>
      <c r="D2547" s="49">
        <v>0.5</v>
      </c>
      <c r="E2547" s="49">
        <v>5.5</v>
      </c>
      <c r="F2547" s="49">
        <v>5.5</v>
      </c>
      <c r="G2547" s="49">
        <v>94.5</v>
      </c>
    </row>
    <row r="2548" spans="1:7">
      <c r="A2548" t="str">
        <f t="shared" si="40"/>
        <v>O1.0190</v>
      </c>
      <c r="B2548" s="49" t="s">
        <v>499</v>
      </c>
      <c r="C2548" s="49">
        <v>190</v>
      </c>
      <c r="D2548" s="49">
        <v>0.5</v>
      </c>
      <c r="E2548" s="49">
        <v>5</v>
      </c>
      <c r="F2548" s="49">
        <v>5</v>
      </c>
      <c r="G2548" s="49">
        <v>95</v>
      </c>
    </row>
    <row r="2549" spans="1:7">
      <c r="A2549" t="str">
        <f t="shared" si="40"/>
        <v>O1.0191</v>
      </c>
      <c r="B2549" s="49" t="s">
        <v>499</v>
      </c>
      <c r="C2549" s="49">
        <v>191</v>
      </c>
      <c r="D2549" s="49">
        <v>0.5</v>
      </c>
      <c r="E2549" s="49">
        <v>4.5</v>
      </c>
      <c r="F2549" s="49">
        <v>4.5</v>
      </c>
      <c r="G2549" s="49">
        <v>95.5</v>
      </c>
    </row>
    <row r="2550" spans="1:7">
      <c r="A2550" t="str">
        <f t="shared" si="40"/>
        <v>O1.0192</v>
      </c>
      <c r="B2550" s="49" t="s">
        <v>499</v>
      </c>
      <c r="C2550" s="49">
        <v>192</v>
      </c>
      <c r="D2550" s="49">
        <v>0.5</v>
      </c>
      <c r="E2550" s="49">
        <v>4</v>
      </c>
      <c r="F2550" s="49">
        <v>4</v>
      </c>
      <c r="G2550" s="49">
        <v>96</v>
      </c>
    </row>
    <row r="2551" spans="1:7">
      <c r="A2551" t="str">
        <f t="shared" si="40"/>
        <v>O1.0193</v>
      </c>
      <c r="B2551" s="49" t="s">
        <v>499</v>
      </c>
      <c r="C2551" s="49">
        <v>193</v>
      </c>
      <c r="D2551" s="49">
        <v>0.5</v>
      </c>
      <c r="E2551" s="49">
        <v>3.5</v>
      </c>
      <c r="F2551" s="49">
        <v>3.5</v>
      </c>
      <c r="G2551" s="49">
        <v>96.5</v>
      </c>
    </row>
    <row r="2552" spans="1:7">
      <c r="A2552" t="str">
        <f t="shared" si="40"/>
        <v>O1.0194</v>
      </c>
      <c r="B2552" s="49" t="s">
        <v>499</v>
      </c>
      <c r="C2552" s="49">
        <v>194</v>
      </c>
      <c r="D2552" s="49">
        <v>0.5</v>
      </c>
      <c r="E2552" s="49">
        <v>3</v>
      </c>
      <c r="F2552" s="49">
        <v>3</v>
      </c>
      <c r="G2552" s="49">
        <v>97</v>
      </c>
    </row>
    <row r="2553" spans="1:7">
      <c r="A2553" t="str">
        <f t="shared" si="40"/>
        <v>O1.0195</v>
      </c>
      <c r="B2553" s="49" t="s">
        <v>499</v>
      </c>
      <c r="C2553" s="49">
        <v>195</v>
      </c>
      <c r="D2553" s="49">
        <v>0.5</v>
      </c>
      <c r="E2553" s="49">
        <v>2.5</v>
      </c>
      <c r="F2553" s="49">
        <v>2.5</v>
      </c>
      <c r="G2553" s="49">
        <v>97.5</v>
      </c>
    </row>
    <row r="2554" spans="1:7">
      <c r="A2554" t="str">
        <f t="shared" si="40"/>
        <v>O1.0196</v>
      </c>
      <c r="B2554" s="49" t="s">
        <v>499</v>
      </c>
      <c r="C2554" s="49">
        <v>196</v>
      </c>
      <c r="D2554" s="49">
        <v>0.5</v>
      </c>
      <c r="E2554" s="49">
        <v>2</v>
      </c>
      <c r="F2554" s="49">
        <v>2</v>
      </c>
      <c r="G2554" s="49">
        <v>98</v>
      </c>
    </row>
    <row r="2555" spans="1:7">
      <c r="A2555" t="str">
        <f t="shared" si="40"/>
        <v>O1.0197</v>
      </c>
      <c r="B2555" s="49" t="s">
        <v>499</v>
      </c>
      <c r="C2555" s="49">
        <v>197</v>
      </c>
      <c r="D2555" s="49">
        <v>0.5</v>
      </c>
      <c r="E2555" s="49">
        <v>1.5</v>
      </c>
      <c r="F2555" s="49">
        <v>1.5</v>
      </c>
      <c r="G2555" s="49">
        <v>98.5</v>
      </c>
    </row>
    <row r="2556" spans="1:7">
      <c r="A2556" t="str">
        <f t="shared" si="40"/>
        <v>O1.0198</v>
      </c>
      <c r="B2556" s="49" t="s">
        <v>499</v>
      </c>
      <c r="C2556" s="49">
        <v>198</v>
      </c>
      <c r="D2556" s="49">
        <v>0.5</v>
      </c>
      <c r="E2556" s="49">
        <v>1</v>
      </c>
      <c r="F2556" s="49">
        <v>1</v>
      </c>
      <c r="G2556" s="49">
        <v>99</v>
      </c>
    </row>
    <row r="2557" spans="1:7">
      <c r="A2557" t="str">
        <f t="shared" si="40"/>
        <v>O1.0199</v>
      </c>
      <c r="B2557" s="49" t="s">
        <v>499</v>
      </c>
      <c r="C2557" s="49">
        <v>199</v>
      </c>
      <c r="D2557" s="49">
        <v>0.5</v>
      </c>
      <c r="E2557" s="49">
        <v>0.5</v>
      </c>
      <c r="F2557" s="49">
        <v>0.5</v>
      </c>
      <c r="G2557" s="49">
        <v>99.5</v>
      </c>
    </row>
    <row r="2558" spans="1:7">
      <c r="A2558" t="str">
        <f t="shared" si="40"/>
        <v>O1.0200</v>
      </c>
      <c r="B2558" s="49" t="s">
        <v>499</v>
      </c>
      <c r="C2558" s="49">
        <v>200</v>
      </c>
      <c r="D2558" s="49">
        <v>0</v>
      </c>
      <c r="E2558" s="49">
        <v>0</v>
      </c>
      <c r="F2558" s="49">
        <v>0</v>
      </c>
      <c r="G2558" s="49">
        <v>100</v>
      </c>
    </row>
    <row r="2559" spans="1:7">
      <c r="A2559" t="str">
        <f t="shared" si="40"/>
        <v>O2.0000</v>
      </c>
      <c r="B2559" s="49" t="s">
        <v>500</v>
      </c>
      <c r="C2559" s="49">
        <v>0</v>
      </c>
      <c r="D2559" s="49">
        <v>0.56132000684738159</v>
      </c>
      <c r="E2559" s="49">
        <v>100</v>
      </c>
      <c r="F2559" s="49">
        <v>100</v>
      </c>
      <c r="G2559" s="49">
        <v>0</v>
      </c>
    </row>
    <row r="2560" spans="1:7">
      <c r="A2560" t="str">
        <f t="shared" si="40"/>
        <v>O2.0001</v>
      </c>
      <c r="B2560" s="49" t="s">
        <v>500</v>
      </c>
      <c r="C2560" s="49">
        <v>1</v>
      </c>
      <c r="D2560" s="49">
        <v>0.56146997213363647</v>
      </c>
      <c r="E2560" s="49">
        <v>99.438682556152344</v>
      </c>
      <c r="F2560" s="49">
        <v>99.561668395996094</v>
      </c>
      <c r="G2560" s="49">
        <v>0.43832999467849731</v>
      </c>
    </row>
    <row r="2561" spans="1:7">
      <c r="A2561" t="str">
        <f t="shared" si="40"/>
        <v>O2.0002</v>
      </c>
      <c r="B2561" s="49" t="s">
        <v>500</v>
      </c>
      <c r="C2561" s="49">
        <v>2</v>
      </c>
      <c r="D2561" s="49">
        <v>0.56161999702453613</v>
      </c>
      <c r="E2561" s="49">
        <v>98.877212524414063</v>
      </c>
      <c r="F2561" s="49">
        <v>99.124183654785156</v>
      </c>
      <c r="G2561" s="49">
        <v>0.87581998109817505</v>
      </c>
    </row>
    <row r="2562" spans="1:7">
      <c r="A2562" t="str">
        <f t="shared" si="40"/>
        <v>O2.0003</v>
      </c>
      <c r="B2562" s="49" t="s">
        <v>500</v>
      </c>
      <c r="C2562" s="49">
        <v>3</v>
      </c>
      <c r="D2562" s="49">
        <v>0.56174999475479126</v>
      </c>
      <c r="E2562" s="49">
        <v>98.315589904785156</v>
      </c>
      <c r="F2562" s="49">
        <v>98.687538146972656</v>
      </c>
      <c r="G2562" s="49">
        <v>1.3124599456787109</v>
      </c>
    </row>
    <row r="2563" spans="1:7">
      <c r="A2563" t="str">
        <f t="shared" ref="A2563:A2626" si="41">CONCATENATE(B2563,IF(C2563&lt;10,CONCATENATE("00",C2563),IF(C2563&lt;100,CONCATENATE("0",C2563),C2563)))</f>
        <v>O2.0004</v>
      </c>
      <c r="B2563" s="49" t="s">
        <v>500</v>
      </c>
      <c r="C2563" s="49">
        <v>4</v>
      </c>
      <c r="D2563" s="49">
        <v>0.56185001134872437</v>
      </c>
      <c r="E2563" s="49">
        <v>97.753837585449219</v>
      </c>
      <c r="F2563" s="49">
        <v>98.251739501953125</v>
      </c>
      <c r="G2563" s="49">
        <v>1.7482600212097168</v>
      </c>
    </row>
    <row r="2564" spans="1:7">
      <c r="A2564" t="str">
        <f t="shared" si="41"/>
        <v>O2.0005</v>
      </c>
      <c r="B2564" s="49" t="s">
        <v>500</v>
      </c>
      <c r="C2564" s="49">
        <v>5</v>
      </c>
      <c r="D2564" s="49">
        <v>0.56195998191833496</v>
      </c>
      <c r="E2564" s="49">
        <v>97.191993713378906</v>
      </c>
      <c r="F2564" s="49">
        <v>97.816787719726563</v>
      </c>
      <c r="G2564" s="49">
        <v>2.1832098960876465</v>
      </c>
    </row>
    <row r="2565" spans="1:7">
      <c r="A2565" t="str">
        <f t="shared" si="41"/>
        <v>O2.0006</v>
      </c>
      <c r="B2565" s="49" t="s">
        <v>500</v>
      </c>
      <c r="C2565" s="49">
        <v>6</v>
      </c>
      <c r="D2565" s="49">
        <v>0.56203001737594604</v>
      </c>
      <c r="E2565" s="49">
        <v>96.630027770996094</v>
      </c>
      <c r="F2565" s="49">
        <v>97.382682800292969</v>
      </c>
      <c r="G2565" s="49">
        <v>2.6173200607299805</v>
      </c>
    </row>
    <row r="2566" spans="1:7">
      <c r="A2566" t="str">
        <f t="shared" si="41"/>
        <v>O2.0007</v>
      </c>
      <c r="B2566" s="49" t="s">
        <v>500</v>
      </c>
      <c r="C2566" s="49">
        <v>7</v>
      </c>
      <c r="D2566" s="49">
        <v>0.56211000680923462</v>
      </c>
      <c r="E2566" s="49">
        <v>96.068000793457031</v>
      </c>
      <c r="F2566" s="49">
        <v>96.949417114257813</v>
      </c>
      <c r="G2566" s="49">
        <v>3.0505800247192383</v>
      </c>
    </row>
    <row r="2567" spans="1:7">
      <c r="A2567" t="str">
        <f t="shared" si="41"/>
        <v>O2.0008</v>
      </c>
      <c r="B2567" s="49" t="s">
        <v>500</v>
      </c>
      <c r="C2567" s="49">
        <v>8</v>
      </c>
      <c r="D2567" s="49">
        <v>0.56217002868652344</v>
      </c>
      <c r="E2567" s="49">
        <v>95.505889892578125</v>
      </c>
      <c r="F2567" s="49">
        <v>96.517013549804688</v>
      </c>
      <c r="G2567" s="49">
        <v>3.482990026473999</v>
      </c>
    </row>
    <row r="2568" spans="1:7">
      <c r="A2568" t="str">
        <f t="shared" si="41"/>
        <v>O2.0009</v>
      </c>
      <c r="B2568" s="49" t="s">
        <v>500</v>
      </c>
      <c r="C2568" s="49">
        <v>9</v>
      </c>
      <c r="D2568" s="49">
        <v>0.56221997737884521</v>
      </c>
      <c r="E2568" s="49">
        <v>94.943717956542969</v>
      </c>
      <c r="F2568" s="49">
        <v>96.08544921875</v>
      </c>
      <c r="G2568" s="49">
        <v>3.9145500659942627</v>
      </c>
    </row>
    <row r="2569" spans="1:7">
      <c r="A2569" t="str">
        <f t="shared" si="41"/>
        <v>O2.0010</v>
      </c>
      <c r="B2569" s="49" t="s">
        <v>500</v>
      </c>
      <c r="C2569" s="49">
        <v>10</v>
      </c>
      <c r="D2569" s="49">
        <v>0.56226998567581177</v>
      </c>
      <c r="E2569" s="49">
        <v>94.381500244140625</v>
      </c>
      <c r="F2569" s="49">
        <v>95.654747009277344</v>
      </c>
      <c r="G2569" s="49">
        <v>4.345250129699707</v>
      </c>
    </row>
    <row r="2570" spans="1:7">
      <c r="A2570" t="str">
        <f t="shared" si="41"/>
        <v>O2.0011</v>
      </c>
      <c r="B2570" s="49" t="s">
        <v>500</v>
      </c>
      <c r="C2570" s="49">
        <v>11</v>
      </c>
      <c r="D2570" s="49">
        <v>0.56230998039245605</v>
      </c>
      <c r="E2570" s="49">
        <v>93.819229125976563</v>
      </c>
      <c r="F2570" s="49">
        <v>95.224922180175781</v>
      </c>
      <c r="G2570" s="49">
        <v>4.7750802040100098</v>
      </c>
    </row>
    <row r="2571" spans="1:7">
      <c r="A2571" t="str">
        <f t="shared" si="41"/>
        <v>O2.0012</v>
      </c>
      <c r="B2571" s="49" t="s">
        <v>500</v>
      </c>
      <c r="C2571" s="49">
        <v>12</v>
      </c>
      <c r="D2571" s="49">
        <v>0.56233000755310059</v>
      </c>
      <c r="E2571" s="49">
        <v>93.256919860839844</v>
      </c>
      <c r="F2571" s="49">
        <v>94.79595947265625</v>
      </c>
      <c r="G2571" s="49">
        <v>5.2040400505065918</v>
      </c>
    </row>
    <row r="2572" spans="1:7">
      <c r="A2572" t="str">
        <f t="shared" si="41"/>
        <v>O2.0013</v>
      </c>
      <c r="B2572" s="49" t="s">
        <v>500</v>
      </c>
      <c r="C2572" s="49">
        <v>13</v>
      </c>
      <c r="D2572" s="49">
        <v>0.56237000226974487</v>
      </c>
      <c r="E2572" s="49">
        <v>92.694587707519531</v>
      </c>
      <c r="F2572" s="49">
        <v>94.367881774902344</v>
      </c>
      <c r="G2572" s="49">
        <v>5.6321201324462891</v>
      </c>
    </row>
    <row r="2573" spans="1:7">
      <c r="A2573" t="str">
        <f t="shared" si="41"/>
        <v>O2.0014</v>
      </c>
      <c r="B2573" s="49" t="s">
        <v>500</v>
      </c>
      <c r="C2573" s="49">
        <v>14</v>
      </c>
      <c r="D2573" s="49">
        <v>0.56238001585006714</v>
      </c>
      <c r="E2573" s="49">
        <v>92.132217407226563</v>
      </c>
      <c r="F2573" s="49">
        <v>93.940696716308594</v>
      </c>
      <c r="G2573" s="49">
        <v>6.0592999458312988</v>
      </c>
    </row>
    <row r="2574" spans="1:7">
      <c r="A2574" t="str">
        <f t="shared" si="41"/>
        <v>O2.0015</v>
      </c>
      <c r="B2574" s="49" t="s">
        <v>500</v>
      </c>
      <c r="C2574" s="49">
        <v>15</v>
      </c>
      <c r="D2574" s="49">
        <v>0.56239998340606689</v>
      </c>
      <c r="E2574" s="49">
        <v>91.569839477539063</v>
      </c>
      <c r="F2574" s="49">
        <v>93.514419555664063</v>
      </c>
      <c r="G2574" s="49">
        <v>6.4855799674987793</v>
      </c>
    </row>
    <row r="2575" spans="1:7">
      <c r="A2575" t="str">
        <f t="shared" si="41"/>
        <v>O2.0016</v>
      </c>
      <c r="B2575" s="49" t="s">
        <v>500</v>
      </c>
      <c r="C2575" s="49">
        <v>16</v>
      </c>
      <c r="D2575" s="49">
        <v>0.56242001056671143</v>
      </c>
      <c r="E2575" s="49">
        <v>91.007438659667969</v>
      </c>
      <c r="F2575" s="49">
        <v>93.089073181152344</v>
      </c>
      <c r="G2575" s="49">
        <v>6.9109301567077637</v>
      </c>
    </row>
    <row r="2576" spans="1:7">
      <c r="A2576" t="str">
        <f t="shared" si="41"/>
        <v>O2.0017</v>
      </c>
      <c r="B2576" s="49" t="s">
        <v>500</v>
      </c>
      <c r="C2576" s="49">
        <v>17</v>
      </c>
      <c r="D2576" s="49">
        <v>0.56243002414703369</v>
      </c>
      <c r="E2576" s="49">
        <v>90.445022583007813</v>
      </c>
      <c r="F2576" s="49">
        <v>92.664649963378906</v>
      </c>
      <c r="G2576" s="49">
        <v>7.3353500366210938</v>
      </c>
    </row>
    <row r="2577" spans="1:7">
      <c r="A2577" t="str">
        <f t="shared" si="41"/>
        <v>O2.0018</v>
      </c>
      <c r="B2577" s="49" t="s">
        <v>500</v>
      </c>
      <c r="C2577" s="49">
        <v>18</v>
      </c>
      <c r="D2577" s="49">
        <v>0.56243002414703369</v>
      </c>
      <c r="E2577" s="49">
        <v>89.882591247558594</v>
      </c>
      <c r="F2577" s="49">
        <v>92.241172790527344</v>
      </c>
      <c r="G2577" s="49">
        <v>7.7588300704956055</v>
      </c>
    </row>
    <row r="2578" spans="1:7">
      <c r="A2578" t="str">
        <f t="shared" si="41"/>
        <v>O2.0019</v>
      </c>
      <c r="B2578" s="49" t="s">
        <v>500</v>
      </c>
      <c r="C2578" s="49">
        <v>19</v>
      </c>
      <c r="D2578" s="49">
        <v>0.56244999170303345</v>
      </c>
      <c r="E2578" s="49">
        <v>89.320159912109375</v>
      </c>
      <c r="F2578" s="49">
        <v>91.818656921386719</v>
      </c>
      <c r="G2578" s="49">
        <v>8.181340217590332</v>
      </c>
    </row>
    <row r="2579" spans="1:7">
      <c r="A2579" t="str">
        <f t="shared" si="41"/>
        <v>O2.0020</v>
      </c>
      <c r="B2579" s="49" t="s">
        <v>500</v>
      </c>
      <c r="C2579" s="49">
        <v>20</v>
      </c>
      <c r="D2579" s="49">
        <v>0.56244999170303345</v>
      </c>
      <c r="E2579" s="49">
        <v>88.757713317871094</v>
      </c>
      <c r="F2579" s="49">
        <v>91.397132873535156</v>
      </c>
      <c r="G2579" s="49">
        <v>8.602869987487793</v>
      </c>
    </row>
    <row r="2580" spans="1:7">
      <c r="A2580" t="str">
        <f t="shared" si="41"/>
        <v>O2.0021</v>
      </c>
      <c r="B2580" s="49" t="s">
        <v>500</v>
      </c>
      <c r="C2580" s="49">
        <v>21</v>
      </c>
      <c r="D2580" s="49">
        <v>0.56246000528335571</v>
      </c>
      <c r="E2580" s="49">
        <v>88.195259094238281</v>
      </c>
      <c r="F2580" s="49">
        <v>90.976600646972656</v>
      </c>
      <c r="G2580" s="49">
        <v>9.0234003067016602</v>
      </c>
    </row>
    <row r="2581" spans="1:7">
      <c r="A2581" t="str">
        <f t="shared" si="41"/>
        <v>O2.0022</v>
      </c>
      <c r="B2581" s="49" t="s">
        <v>500</v>
      </c>
      <c r="C2581" s="49">
        <v>22</v>
      </c>
      <c r="D2581" s="49">
        <v>0.56246000528335571</v>
      </c>
      <c r="E2581" s="49">
        <v>87.632797241210938</v>
      </c>
      <c r="F2581" s="49">
        <v>90.557083129882813</v>
      </c>
      <c r="G2581" s="49">
        <v>9.4429197311401367</v>
      </c>
    </row>
    <row r="2582" spans="1:7">
      <c r="A2582" t="str">
        <f t="shared" si="41"/>
        <v>O2.0023</v>
      </c>
      <c r="B2582" s="49" t="s">
        <v>500</v>
      </c>
      <c r="C2582" s="49">
        <v>23</v>
      </c>
      <c r="D2582" s="49">
        <v>0.56246000528335571</v>
      </c>
      <c r="E2582" s="49">
        <v>87.070343017578125</v>
      </c>
      <c r="F2582" s="49">
        <v>90.138587951660156</v>
      </c>
      <c r="G2582" s="49">
        <v>9.8614101409912109</v>
      </c>
    </row>
    <row r="2583" spans="1:7">
      <c r="A2583" t="str">
        <f t="shared" si="41"/>
        <v>O2.0024</v>
      </c>
      <c r="B2583" s="49" t="s">
        <v>500</v>
      </c>
      <c r="C2583" s="49">
        <v>24</v>
      </c>
      <c r="D2583" s="49">
        <v>0.56246000528335571</v>
      </c>
      <c r="E2583" s="49">
        <v>86.507881164550781</v>
      </c>
      <c r="F2583" s="49">
        <v>89.721153259277344</v>
      </c>
      <c r="G2583" s="49">
        <v>10.278849601745605</v>
      </c>
    </row>
    <row r="2584" spans="1:7">
      <c r="A2584" t="str">
        <f t="shared" si="41"/>
        <v>O2.0025</v>
      </c>
      <c r="B2584" s="49" t="s">
        <v>500</v>
      </c>
      <c r="C2584" s="49">
        <v>25</v>
      </c>
      <c r="D2584" s="49">
        <v>0.56247001886367798</v>
      </c>
      <c r="E2584" s="49">
        <v>85.945419311523438</v>
      </c>
      <c r="F2584" s="49">
        <v>89.304786682128906</v>
      </c>
      <c r="G2584" s="49">
        <v>10.695210456848145</v>
      </c>
    </row>
    <row r="2585" spans="1:7">
      <c r="A2585" t="str">
        <f t="shared" si="41"/>
        <v>O2.0026</v>
      </c>
      <c r="B2585" s="49" t="s">
        <v>500</v>
      </c>
      <c r="C2585" s="49">
        <v>26</v>
      </c>
      <c r="D2585" s="49">
        <v>0.56247001886367798</v>
      </c>
      <c r="E2585" s="49">
        <v>85.382949829101563</v>
      </c>
      <c r="F2585" s="49">
        <v>88.889518737792969</v>
      </c>
      <c r="G2585" s="49">
        <v>11.110480308532715</v>
      </c>
    </row>
    <row r="2586" spans="1:7">
      <c r="A2586" t="str">
        <f t="shared" si="41"/>
        <v>O2.0027</v>
      </c>
      <c r="B2586" s="49" t="s">
        <v>500</v>
      </c>
      <c r="C2586" s="49">
        <v>27</v>
      </c>
      <c r="D2586" s="49">
        <v>0.56246000528335571</v>
      </c>
      <c r="E2586" s="49">
        <v>84.820480346679688</v>
      </c>
      <c r="F2586" s="49">
        <v>88.475357055664063</v>
      </c>
      <c r="G2586" s="49">
        <v>11.524640083312988</v>
      </c>
    </row>
    <row r="2587" spans="1:7">
      <c r="A2587" t="str">
        <f t="shared" si="41"/>
        <v>O2.0028</v>
      </c>
      <c r="B2587" s="49" t="s">
        <v>500</v>
      </c>
      <c r="C2587" s="49">
        <v>28</v>
      </c>
      <c r="D2587" s="49">
        <v>0.56247001886367798</v>
      </c>
      <c r="E2587" s="49">
        <v>84.258018493652344</v>
      </c>
      <c r="F2587" s="49">
        <v>88.062339782714844</v>
      </c>
      <c r="G2587" s="49">
        <v>11.937660217285156</v>
      </c>
    </row>
    <row r="2588" spans="1:7">
      <c r="A2588" t="str">
        <f t="shared" si="41"/>
        <v>O2.0029</v>
      </c>
      <c r="B2588" s="49" t="s">
        <v>500</v>
      </c>
      <c r="C2588" s="49">
        <v>29</v>
      </c>
      <c r="D2588" s="49">
        <v>0.56247001886367798</v>
      </c>
      <c r="E2588" s="49">
        <v>83.695549011230469</v>
      </c>
      <c r="F2588" s="49">
        <v>87.650466918945313</v>
      </c>
      <c r="G2588" s="49">
        <v>12.349530220031738</v>
      </c>
    </row>
    <row r="2589" spans="1:7">
      <c r="A2589" t="str">
        <f t="shared" si="41"/>
        <v>O2.0030</v>
      </c>
      <c r="B2589" s="49" t="s">
        <v>500</v>
      </c>
      <c r="C2589" s="49">
        <v>30</v>
      </c>
      <c r="D2589" s="49">
        <v>0.56247001886367798</v>
      </c>
      <c r="E2589" s="49">
        <v>83.133079528808594</v>
      </c>
      <c r="F2589" s="49">
        <v>87.239791870117188</v>
      </c>
      <c r="G2589" s="49">
        <v>12.760210037231445</v>
      </c>
    </row>
    <row r="2590" spans="1:7">
      <c r="A2590" t="str">
        <f t="shared" si="41"/>
        <v>O2.0031</v>
      </c>
      <c r="B2590" s="49" t="s">
        <v>500</v>
      </c>
      <c r="C2590" s="49">
        <v>31</v>
      </c>
      <c r="D2590" s="49">
        <v>0.56246000528335571</v>
      </c>
      <c r="E2590" s="49">
        <v>82.570610046386719</v>
      </c>
      <c r="F2590" s="49">
        <v>86.830307006835938</v>
      </c>
      <c r="G2590" s="49">
        <v>13.169690132141113</v>
      </c>
    </row>
    <row r="2591" spans="1:7">
      <c r="A2591" t="str">
        <f t="shared" si="41"/>
        <v>O2.0032</v>
      </c>
      <c r="B2591" s="49" t="s">
        <v>500</v>
      </c>
      <c r="C2591" s="49">
        <v>32</v>
      </c>
      <c r="D2591" s="49">
        <v>0.56247001886367798</v>
      </c>
      <c r="E2591" s="49">
        <v>82.008148193359375</v>
      </c>
      <c r="F2591" s="49">
        <v>86.422073364257813</v>
      </c>
      <c r="G2591" s="49">
        <v>13.577930450439453</v>
      </c>
    </row>
    <row r="2592" spans="1:7">
      <c r="A2592" t="str">
        <f t="shared" si="41"/>
        <v>O2.0033</v>
      </c>
      <c r="B2592" s="49" t="s">
        <v>500</v>
      </c>
      <c r="C2592" s="49">
        <v>33</v>
      </c>
      <c r="D2592" s="49">
        <v>0.56247001886367798</v>
      </c>
      <c r="E2592" s="49">
        <v>81.4456787109375</v>
      </c>
      <c r="F2592" s="49">
        <v>86.015068054199219</v>
      </c>
      <c r="G2592" s="49">
        <v>13.984930038452148</v>
      </c>
    </row>
    <row r="2593" spans="1:7">
      <c r="A2593" t="str">
        <f t="shared" si="41"/>
        <v>O2.0034</v>
      </c>
      <c r="B2593" s="49" t="s">
        <v>500</v>
      </c>
      <c r="C2593" s="49">
        <v>34</v>
      </c>
      <c r="D2593" s="49">
        <v>0.56247001886367798</v>
      </c>
      <c r="E2593" s="49">
        <v>80.883209228515625</v>
      </c>
      <c r="F2593" s="49">
        <v>85.609359741210938</v>
      </c>
      <c r="G2593" s="49">
        <v>14.390640258789063</v>
      </c>
    </row>
    <row r="2594" spans="1:7">
      <c r="A2594" t="str">
        <f t="shared" si="41"/>
        <v>O2.0035</v>
      </c>
      <c r="B2594" s="49" t="s">
        <v>500</v>
      </c>
      <c r="C2594" s="49">
        <v>35</v>
      </c>
      <c r="D2594" s="49">
        <v>0.56247001886367798</v>
      </c>
      <c r="E2594" s="49">
        <v>80.32073974609375</v>
      </c>
      <c r="F2594" s="49">
        <v>85.204963684082031</v>
      </c>
      <c r="G2594" s="49">
        <v>14.795040130615234</v>
      </c>
    </row>
    <row r="2595" spans="1:7">
      <c r="A2595" t="str">
        <f t="shared" si="41"/>
        <v>O2.0036</v>
      </c>
      <c r="B2595" s="49" t="s">
        <v>500</v>
      </c>
      <c r="C2595" s="49">
        <v>36</v>
      </c>
      <c r="D2595" s="49">
        <v>0.56247001886367798</v>
      </c>
      <c r="E2595" s="49">
        <v>79.758270263671875</v>
      </c>
      <c r="F2595" s="49">
        <v>84.801902770996094</v>
      </c>
      <c r="G2595" s="49">
        <v>15.198100090026855</v>
      </c>
    </row>
    <row r="2596" spans="1:7">
      <c r="A2596" t="str">
        <f t="shared" si="41"/>
        <v>O2.0037</v>
      </c>
      <c r="B2596" s="49" t="s">
        <v>500</v>
      </c>
      <c r="C2596" s="49">
        <v>37</v>
      </c>
      <c r="D2596" s="49">
        <v>0.56246000528335571</v>
      </c>
      <c r="E2596" s="49">
        <v>79.19580078125</v>
      </c>
      <c r="F2596" s="49">
        <v>84.400199890136719</v>
      </c>
      <c r="G2596" s="49">
        <v>15.599800109863281</v>
      </c>
    </row>
    <row r="2597" spans="1:7">
      <c r="A2597" t="str">
        <f t="shared" si="41"/>
        <v>O2.0038</v>
      </c>
      <c r="B2597" s="49" t="s">
        <v>500</v>
      </c>
      <c r="C2597" s="49">
        <v>38</v>
      </c>
      <c r="D2597" s="49">
        <v>0.56247001886367798</v>
      </c>
      <c r="E2597" s="49">
        <v>78.633338928222656</v>
      </c>
      <c r="F2597" s="49">
        <v>83.999900817871094</v>
      </c>
      <c r="G2597" s="49">
        <v>16.000099182128906</v>
      </c>
    </row>
    <row r="2598" spans="1:7">
      <c r="A2598" t="str">
        <f t="shared" si="41"/>
        <v>O2.0039</v>
      </c>
      <c r="B2598" s="49" t="s">
        <v>500</v>
      </c>
      <c r="C2598" s="49">
        <v>39</v>
      </c>
      <c r="D2598" s="49">
        <v>0.56247001886367798</v>
      </c>
      <c r="E2598" s="49">
        <v>78.070869445800781</v>
      </c>
      <c r="F2598" s="49">
        <v>83.601020812988281</v>
      </c>
      <c r="G2598" s="49">
        <v>16.398979187011719</v>
      </c>
    </row>
    <row r="2599" spans="1:7">
      <c r="A2599" t="str">
        <f t="shared" si="41"/>
        <v>O2.0040</v>
      </c>
      <c r="B2599" s="49" t="s">
        <v>500</v>
      </c>
      <c r="C2599" s="49">
        <v>40</v>
      </c>
      <c r="D2599" s="49">
        <v>0.56247001886367798</v>
      </c>
      <c r="E2599" s="49">
        <v>77.508399963378906</v>
      </c>
      <c r="F2599" s="49">
        <v>83.203590393066406</v>
      </c>
      <c r="G2599" s="49">
        <v>16.796409606933594</v>
      </c>
    </row>
    <row r="2600" spans="1:7">
      <c r="A2600" t="str">
        <f t="shared" si="41"/>
        <v>O2.0041</v>
      </c>
      <c r="B2600" s="49" t="s">
        <v>500</v>
      </c>
      <c r="C2600" s="49">
        <v>41</v>
      </c>
      <c r="D2600" s="49">
        <v>0.56247001886367798</v>
      </c>
      <c r="E2600" s="49">
        <v>76.945930480957031</v>
      </c>
      <c r="F2600" s="49">
        <v>82.807662963867188</v>
      </c>
      <c r="G2600" s="49">
        <v>17.192340850830078</v>
      </c>
    </row>
    <row r="2601" spans="1:7">
      <c r="A2601" t="str">
        <f t="shared" si="41"/>
        <v>O2.0042</v>
      </c>
      <c r="B2601" s="49" t="s">
        <v>500</v>
      </c>
      <c r="C2601" s="49">
        <v>42</v>
      </c>
      <c r="D2601" s="49">
        <v>0.56247001886367798</v>
      </c>
      <c r="E2601" s="49">
        <v>76.383460998535156</v>
      </c>
      <c r="F2601" s="49">
        <v>82.413253784179688</v>
      </c>
      <c r="G2601" s="49">
        <v>17.586750030517578</v>
      </c>
    </row>
    <row r="2602" spans="1:7">
      <c r="A2602" t="str">
        <f t="shared" si="41"/>
        <v>O2.0043</v>
      </c>
      <c r="B2602" s="49" t="s">
        <v>500</v>
      </c>
      <c r="C2602" s="49">
        <v>43</v>
      </c>
      <c r="D2602" s="49">
        <v>0.56247001886367798</v>
      </c>
      <c r="E2602" s="49">
        <v>75.820991516113281</v>
      </c>
      <c r="F2602" s="49">
        <v>82.020378112792969</v>
      </c>
      <c r="G2602" s="49">
        <v>17.979619979858398</v>
      </c>
    </row>
    <row r="2603" spans="1:7">
      <c r="A2603" t="str">
        <f t="shared" si="41"/>
        <v>O2.0044</v>
      </c>
      <c r="B2603" s="49" t="s">
        <v>500</v>
      </c>
      <c r="C2603" s="49">
        <v>44</v>
      </c>
      <c r="D2603" s="49">
        <v>0.56246000528335571</v>
      </c>
      <c r="E2603" s="49">
        <v>75.258522033691406</v>
      </c>
      <c r="F2603" s="49">
        <v>81.629112243652344</v>
      </c>
      <c r="G2603" s="49">
        <v>18.370889663696289</v>
      </c>
    </row>
    <row r="2604" spans="1:7">
      <c r="A2604" t="str">
        <f t="shared" si="41"/>
        <v>O2.0045</v>
      </c>
      <c r="B2604" s="49" t="s">
        <v>500</v>
      </c>
      <c r="C2604" s="49">
        <v>45</v>
      </c>
      <c r="D2604" s="49">
        <v>0.56247001886367798</v>
      </c>
      <c r="E2604" s="49">
        <v>74.696060180664063</v>
      </c>
      <c r="F2604" s="49">
        <v>81.239463806152344</v>
      </c>
      <c r="G2604" s="49">
        <v>18.760540008544922</v>
      </c>
    </row>
    <row r="2605" spans="1:7">
      <c r="A2605" t="str">
        <f t="shared" si="41"/>
        <v>O2.0046</v>
      </c>
      <c r="B2605" s="49" t="s">
        <v>500</v>
      </c>
      <c r="C2605" s="49">
        <v>46</v>
      </c>
      <c r="D2605" s="49">
        <v>0.56247001886367798</v>
      </c>
      <c r="E2605" s="49">
        <v>74.133590698242188</v>
      </c>
      <c r="F2605" s="49">
        <v>80.851478576660156</v>
      </c>
      <c r="G2605" s="49">
        <v>19.148519515991211</v>
      </c>
    </row>
    <row r="2606" spans="1:7">
      <c r="A2606" t="str">
        <f t="shared" si="41"/>
        <v>O2.0047</v>
      </c>
      <c r="B2606" s="49" t="s">
        <v>500</v>
      </c>
      <c r="C2606" s="49">
        <v>47</v>
      </c>
      <c r="D2606" s="49">
        <v>0.56247001886367798</v>
      </c>
      <c r="E2606" s="49">
        <v>73.571121215820313</v>
      </c>
      <c r="F2606" s="49">
        <v>80.465187072753906</v>
      </c>
      <c r="G2606" s="49">
        <v>19.534809112548828</v>
      </c>
    </row>
    <row r="2607" spans="1:7">
      <c r="A2607" t="str">
        <f t="shared" si="41"/>
        <v>O2.0048</v>
      </c>
      <c r="B2607" s="49" t="s">
        <v>500</v>
      </c>
      <c r="C2607" s="49">
        <v>48</v>
      </c>
      <c r="D2607" s="49">
        <v>0.56247001886367798</v>
      </c>
      <c r="E2607" s="49">
        <v>73.008651733398438</v>
      </c>
      <c r="F2607" s="49">
        <v>80.080642700195313</v>
      </c>
      <c r="G2607" s="49">
        <v>19.91935920715332</v>
      </c>
    </row>
    <row r="2608" spans="1:7">
      <c r="A2608" t="str">
        <f t="shared" si="41"/>
        <v>O2.0049</v>
      </c>
      <c r="B2608" s="49" t="s">
        <v>500</v>
      </c>
      <c r="C2608" s="49">
        <v>49</v>
      </c>
      <c r="D2608" s="49">
        <v>0.56247001886367798</v>
      </c>
      <c r="E2608" s="49">
        <v>72.446182250976563</v>
      </c>
      <c r="F2608" s="49">
        <v>79.697883605957031</v>
      </c>
      <c r="G2608" s="49">
        <v>20.302120208740234</v>
      </c>
    </row>
    <row r="2609" spans="1:7">
      <c r="A2609" t="str">
        <f t="shared" si="41"/>
        <v>O2.0050</v>
      </c>
      <c r="B2609" s="49" t="s">
        <v>500</v>
      </c>
      <c r="C2609" s="49">
        <v>50</v>
      </c>
      <c r="D2609" s="49">
        <v>0.56246000528335571</v>
      </c>
      <c r="E2609" s="49">
        <v>71.883712768554688</v>
      </c>
      <c r="F2609" s="49">
        <v>79.316932678222656</v>
      </c>
      <c r="G2609" s="49">
        <v>20.683069229125977</v>
      </c>
    </row>
    <row r="2610" spans="1:7">
      <c r="A2610" t="str">
        <f t="shared" si="41"/>
        <v>O2.0051</v>
      </c>
      <c r="B2610" s="49" t="s">
        <v>500</v>
      </c>
      <c r="C2610" s="49">
        <v>51</v>
      </c>
      <c r="D2610" s="49">
        <v>0.56247001886367798</v>
      </c>
      <c r="E2610" s="49">
        <v>71.321250915527344</v>
      </c>
      <c r="F2610" s="49">
        <v>78.937850952148438</v>
      </c>
      <c r="G2610" s="49">
        <v>21.062149047851563</v>
      </c>
    </row>
    <row r="2611" spans="1:7">
      <c r="A2611" t="str">
        <f t="shared" si="41"/>
        <v>O2.0052</v>
      </c>
      <c r="B2611" s="49" t="s">
        <v>500</v>
      </c>
      <c r="C2611" s="49">
        <v>52</v>
      </c>
      <c r="D2611" s="49">
        <v>0.56247001886367798</v>
      </c>
      <c r="E2611" s="49">
        <v>70.758781433105469</v>
      </c>
      <c r="F2611" s="49">
        <v>78.5606689453125</v>
      </c>
      <c r="G2611" s="49">
        <v>21.439329147338867</v>
      </c>
    </row>
    <row r="2612" spans="1:7">
      <c r="A2612" t="str">
        <f t="shared" si="41"/>
        <v>O2.0053</v>
      </c>
      <c r="B2612" s="49" t="s">
        <v>500</v>
      </c>
      <c r="C2612" s="49">
        <v>53</v>
      </c>
      <c r="D2612" s="49">
        <v>0.56246000528335571</v>
      </c>
      <c r="E2612" s="49">
        <v>70.196311950683594</v>
      </c>
      <c r="F2612" s="49">
        <v>78.185447692871094</v>
      </c>
      <c r="G2612" s="49">
        <v>21.814550399780273</v>
      </c>
    </row>
    <row r="2613" spans="1:7">
      <c r="A2613" t="str">
        <f t="shared" si="41"/>
        <v>O2.0054</v>
      </c>
      <c r="B2613" s="49" t="s">
        <v>500</v>
      </c>
      <c r="C2613" s="49">
        <v>54</v>
      </c>
      <c r="D2613" s="49">
        <v>0.56247001886367798</v>
      </c>
      <c r="E2613" s="49">
        <v>69.63385009765625</v>
      </c>
      <c r="F2613" s="49">
        <v>77.812232971191406</v>
      </c>
      <c r="G2613" s="49">
        <v>22.187770843505859</v>
      </c>
    </row>
    <row r="2614" spans="1:7">
      <c r="A2614" t="str">
        <f t="shared" si="41"/>
        <v>O2.0055</v>
      </c>
      <c r="B2614" s="49" t="s">
        <v>500</v>
      </c>
      <c r="C2614" s="49">
        <v>55</v>
      </c>
      <c r="D2614" s="49">
        <v>0.56246000528335571</v>
      </c>
      <c r="E2614" s="49">
        <v>69.071380615234375</v>
      </c>
      <c r="F2614" s="49">
        <v>77.441070556640625</v>
      </c>
      <c r="G2614" s="49">
        <v>22.558929443359375</v>
      </c>
    </row>
    <row r="2615" spans="1:7">
      <c r="A2615" t="str">
        <f t="shared" si="41"/>
        <v>O2.0056</v>
      </c>
      <c r="B2615" s="49" t="s">
        <v>500</v>
      </c>
      <c r="C2615" s="49">
        <v>56</v>
      </c>
      <c r="D2615" s="49">
        <v>0.56247001886367798</v>
      </c>
      <c r="E2615" s="49">
        <v>68.508918762207031</v>
      </c>
      <c r="F2615" s="49">
        <v>77.071998596191406</v>
      </c>
      <c r="G2615" s="49">
        <v>22.927999496459961</v>
      </c>
    </row>
    <row r="2616" spans="1:7">
      <c r="A2616" t="str">
        <f t="shared" si="41"/>
        <v>O2.0057</v>
      </c>
      <c r="B2616" s="49" t="s">
        <v>500</v>
      </c>
      <c r="C2616" s="49">
        <v>57</v>
      </c>
      <c r="D2616" s="49">
        <v>0.56246000528335571</v>
      </c>
      <c r="E2616" s="49">
        <v>67.946449279785156</v>
      </c>
      <c r="F2616" s="49">
        <v>76.705078125</v>
      </c>
      <c r="G2616" s="49">
        <v>23.294919967651367</v>
      </c>
    </row>
    <row r="2617" spans="1:7">
      <c r="A2617" t="str">
        <f t="shared" si="41"/>
        <v>O2.0058</v>
      </c>
      <c r="B2617" s="49" t="s">
        <v>500</v>
      </c>
      <c r="C2617" s="49">
        <v>58</v>
      </c>
      <c r="D2617" s="49">
        <v>0.56244999170303345</v>
      </c>
      <c r="E2617" s="49">
        <v>67.383987426757813</v>
      </c>
      <c r="F2617" s="49">
        <v>76.340370178222656</v>
      </c>
      <c r="G2617" s="49">
        <v>23.659629821777344</v>
      </c>
    </row>
    <row r="2618" spans="1:7">
      <c r="A2618" t="str">
        <f t="shared" si="41"/>
        <v>O2.0059</v>
      </c>
      <c r="B2618" s="49" t="s">
        <v>500</v>
      </c>
      <c r="C2618" s="49">
        <v>59</v>
      </c>
      <c r="D2618" s="49">
        <v>0.56244999170303345</v>
      </c>
      <c r="E2618" s="49">
        <v>66.821540832519531</v>
      </c>
      <c r="F2618" s="49">
        <v>75.977920532226563</v>
      </c>
      <c r="G2618" s="49">
        <v>24.022079467773438</v>
      </c>
    </row>
    <row r="2619" spans="1:7">
      <c r="A2619" t="str">
        <f t="shared" si="41"/>
        <v>O2.0060</v>
      </c>
      <c r="B2619" s="49" t="s">
        <v>500</v>
      </c>
      <c r="C2619" s="49">
        <v>60</v>
      </c>
      <c r="D2619" s="49">
        <v>0.56244999170303345</v>
      </c>
      <c r="E2619" s="49">
        <v>66.259086608886719</v>
      </c>
      <c r="F2619" s="49">
        <v>75.617790222167969</v>
      </c>
      <c r="G2619" s="49">
        <v>24.382209777832031</v>
      </c>
    </row>
    <row r="2620" spans="1:7">
      <c r="A2620" t="str">
        <f t="shared" si="41"/>
        <v>O2.0061</v>
      </c>
      <c r="B2620" s="49" t="s">
        <v>500</v>
      </c>
      <c r="C2620" s="49">
        <v>61</v>
      </c>
      <c r="D2620" s="49">
        <v>0.56243997812271118</v>
      </c>
      <c r="E2620" s="49">
        <v>65.696640014648438</v>
      </c>
      <c r="F2620" s="49">
        <v>75.260032653808594</v>
      </c>
      <c r="G2620" s="49">
        <v>24.739969253540039</v>
      </c>
    </row>
    <row r="2621" spans="1:7">
      <c r="A2621" t="str">
        <f t="shared" si="41"/>
        <v>O2.0062</v>
      </c>
      <c r="B2621" s="49" t="s">
        <v>500</v>
      </c>
      <c r="C2621" s="49">
        <v>62</v>
      </c>
      <c r="D2621" s="49">
        <v>0.56243002414703369</v>
      </c>
      <c r="E2621" s="49">
        <v>65.134201049804688</v>
      </c>
      <c r="F2621" s="49">
        <v>74.904701232910156</v>
      </c>
      <c r="G2621" s="49">
        <v>25.095300674438477</v>
      </c>
    </row>
    <row r="2622" spans="1:7">
      <c r="A2622" t="str">
        <f t="shared" si="41"/>
        <v>O2.0063</v>
      </c>
      <c r="B2622" s="49" t="s">
        <v>500</v>
      </c>
      <c r="C2622" s="49">
        <v>63</v>
      </c>
      <c r="D2622" s="49">
        <v>0.56240999698638916</v>
      </c>
      <c r="E2622" s="49">
        <v>64.571769714355469</v>
      </c>
      <c r="F2622" s="49">
        <v>74.551872253417969</v>
      </c>
      <c r="G2622" s="49">
        <v>25.448129653930664</v>
      </c>
    </row>
    <row r="2623" spans="1:7">
      <c r="A2623" t="str">
        <f t="shared" si="41"/>
        <v>O2.0064</v>
      </c>
      <c r="B2623" s="49" t="s">
        <v>500</v>
      </c>
      <c r="C2623" s="49">
        <v>64</v>
      </c>
      <c r="D2623" s="49">
        <v>0.56239998340606689</v>
      </c>
      <c r="E2623" s="49">
        <v>64.009361267089844</v>
      </c>
      <c r="F2623" s="49">
        <v>74.201591491699219</v>
      </c>
      <c r="G2623" s="49">
        <v>25.798410415649414</v>
      </c>
    </row>
    <row r="2624" spans="1:7">
      <c r="A2624" t="str">
        <f t="shared" si="41"/>
        <v>O2.0065</v>
      </c>
      <c r="B2624" s="49" t="s">
        <v>500</v>
      </c>
      <c r="C2624" s="49">
        <v>65</v>
      </c>
      <c r="D2624" s="49">
        <v>0.5623900294303894</v>
      </c>
      <c r="E2624" s="49">
        <v>63.44696044921875</v>
      </c>
      <c r="F2624" s="49">
        <v>73.85394287109375</v>
      </c>
      <c r="G2624" s="49">
        <v>26.146060943603516</v>
      </c>
    </row>
    <row r="2625" spans="1:7">
      <c r="A2625" t="str">
        <f t="shared" si="41"/>
        <v>O2.0066</v>
      </c>
      <c r="B2625" s="49" t="s">
        <v>500</v>
      </c>
      <c r="C2625" s="49">
        <v>66</v>
      </c>
      <c r="D2625" s="49">
        <v>0.56235998868942261</v>
      </c>
      <c r="E2625" s="49">
        <v>62.884571075439453</v>
      </c>
      <c r="F2625" s="49">
        <v>73.508979797363281</v>
      </c>
      <c r="G2625" s="49">
        <v>26.491020202636719</v>
      </c>
    </row>
    <row r="2626" spans="1:7">
      <c r="A2626" t="str">
        <f t="shared" si="41"/>
        <v>O2.0067</v>
      </c>
      <c r="B2626" s="49" t="s">
        <v>500</v>
      </c>
      <c r="C2626" s="49">
        <v>67</v>
      </c>
      <c r="D2626" s="49">
        <v>0.56234002113342285</v>
      </c>
      <c r="E2626" s="49">
        <v>62.322208404541016</v>
      </c>
      <c r="F2626" s="49">
        <v>73.166770935058594</v>
      </c>
      <c r="G2626" s="49">
        <v>26.833229064941406</v>
      </c>
    </row>
    <row r="2627" spans="1:7">
      <c r="A2627" t="str">
        <f t="shared" ref="A2627:A2690" si="42">CONCATENATE(B2627,IF(C2627&lt;10,CONCATENATE("00",C2627),IF(C2627&lt;100,CONCATENATE("0",C2627),C2627)))</f>
        <v>O2.0068</v>
      </c>
      <c r="B2627" s="49" t="s">
        <v>500</v>
      </c>
      <c r="C2627" s="49">
        <v>68</v>
      </c>
      <c r="D2627" s="49">
        <v>0.56230002641677856</v>
      </c>
      <c r="E2627" s="49">
        <v>61.759868621826172</v>
      </c>
      <c r="F2627" s="49">
        <v>72.827400207519531</v>
      </c>
      <c r="G2627" s="49">
        <v>27.172599792480469</v>
      </c>
    </row>
    <row r="2628" spans="1:7">
      <c r="A2628" t="str">
        <f t="shared" si="42"/>
        <v>O2.0069</v>
      </c>
      <c r="B2628" s="49" t="s">
        <v>500</v>
      </c>
      <c r="C2628" s="49">
        <v>69</v>
      </c>
      <c r="D2628" s="49">
        <v>0.56226998567581177</v>
      </c>
      <c r="E2628" s="49">
        <v>61.19757080078125</v>
      </c>
      <c r="F2628" s="49">
        <v>72.490913391113281</v>
      </c>
      <c r="G2628" s="49">
        <v>27.509090423583984</v>
      </c>
    </row>
    <row r="2629" spans="1:7">
      <c r="A2629" t="str">
        <f t="shared" si="42"/>
        <v>O2.0070</v>
      </c>
      <c r="B2629" s="49" t="s">
        <v>500</v>
      </c>
      <c r="C2629" s="49">
        <v>70</v>
      </c>
      <c r="D2629" s="49">
        <v>0.56221997737884521</v>
      </c>
      <c r="E2629" s="49">
        <v>60.635299682617188</v>
      </c>
      <c r="F2629" s="49">
        <v>72.15740966796875</v>
      </c>
      <c r="G2629" s="49">
        <v>27.84259033203125</v>
      </c>
    </row>
    <row r="2630" spans="1:7">
      <c r="A2630" t="str">
        <f t="shared" si="42"/>
        <v>O2.0071</v>
      </c>
      <c r="B2630" s="49" t="s">
        <v>500</v>
      </c>
      <c r="C2630" s="49">
        <v>71</v>
      </c>
      <c r="D2630" s="49">
        <v>0.56217002868652344</v>
      </c>
      <c r="E2630" s="49">
        <v>60.073078155517578</v>
      </c>
      <c r="F2630" s="49">
        <v>71.826950073242188</v>
      </c>
      <c r="G2630" s="49">
        <v>28.173049926757813</v>
      </c>
    </row>
    <row r="2631" spans="1:7">
      <c r="A2631" t="str">
        <f t="shared" si="42"/>
        <v>O2.0072</v>
      </c>
      <c r="B2631" s="49" t="s">
        <v>500</v>
      </c>
      <c r="C2631" s="49">
        <v>72</v>
      </c>
      <c r="D2631" s="49">
        <v>0.56211000680923462</v>
      </c>
      <c r="E2631" s="49">
        <v>59.510910034179688</v>
      </c>
      <c r="F2631" s="49">
        <v>71.499610900878906</v>
      </c>
      <c r="G2631" s="49">
        <v>28.500389099121094</v>
      </c>
    </row>
    <row r="2632" spans="1:7">
      <c r="A2632" t="str">
        <f t="shared" si="42"/>
        <v>O2.0073</v>
      </c>
      <c r="B2632" s="49" t="s">
        <v>500</v>
      </c>
      <c r="C2632" s="49">
        <v>73</v>
      </c>
      <c r="D2632" s="49">
        <v>0.56203997135162354</v>
      </c>
      <c r="E2632" s="49">
        <v>58.948799133300781</v>
      </c>
      <c r="F2632" s="49">
        <v>71.175483703613281</v>
      </c>
      <c r="G2632" s="49">
        <v>28.824520111083984</v>
      </c>
    </row>
    <row r="2633" spans="1:7">
      <c r="A2633" t="str">
        <f t="shared" si="42"/>
        <v>O2.0074</v>
      </c>
      <c r="B2633" s="49" t="s">
        <v>500</v>
      </c>
      <c r="C2633" s="49">
        <v>74</v>
      </c>
      <c r="D2633" s="49">
        <v>0.56195002794265747</v>
      </c>
      <c r="E2633" s="49">
        <v>58.386760711669922</v>
      </c>
      <c r="F2633" s="49">
        <v>70.854621887207031</v>
      </c>
      <c r="G2633" s="49">
        <v>29.145380020141602</v>
      </c>
    </row>
    <row r="2634" spans="1:7">
      <c r="A2634" t="str">
        <f t="shared" si="42"/>
        <v>O2.0075</v>
      </c>
      <c r="B2634" s="49" t="s">
        <v>500</v>
      </c>
      <c r="C2634" s="49">
        <v>75</v>
      </c>
      <c r="D2634" s="49">
        <v>0.56186002492904663</v>
      </c>
      <c r="E2634" s="49">
        <v>57.824810028076172</v>
      </c>
      <c r="F2634" s="49">
        <v>70.537139892578125</v>
      </c>
      <c r="G2634" s="49">
        <v>29.462860107421875</v>
      </c>
    </row>
    <row r="2635" spans="1:7">
      <c r="A2635" t="str">
        <f t="shared" si="42"/>
        <v>O2.0076</v>
      </c>
      <c r="B2635" s="49" t="s">
        <v>500</v>
      </c>
      <c r="C2635" s="49">
        <v>76</v>
      </c>
      <c r="D2635" s="49">
        <v>0.56173998117446899</v>
      </c>
      <c r="E2635" s="49">
        <v>57.262950897216797</v>
      </c>
      <c r="F2635" s="49">
        <v>70.223098754882813</v>
      </c>
      <c r="G2635" s="49">
        <v>29.776899337768555</v>
      </c>
    </row>
    <row r="2636" spans="1:7">
      <c r="A2636" t="str">
        <f t="shared" si="42"/>
        <v>O2.0077</v>
      </c>
      <c r="B2636" s="49" t="s">
        <v>500</v>
      </c>
      <c r="C2636" s="49">
        <v>77</v>
      </c>
      <c r="D2636" s="49">
        <v>0.56161999702453613</v>
      </c>
      <c r="E2636" s="49">
        <v>56.701210021972656</v>
      </c>
      <c r="F2636" s="49">
        <v>69.912590026855469</v>
      </c>
      <c r="G2636" s="49">
        <v>30.087409973144531</v>
      </c>
    </row>
    <row r="2637" spans="1:7">
      <c r="A2637" t="str">
        <f t="shared" si="42"/>
        <v>O2.0078</v>
      </c>
      <c r="B2637" s="49" t="s">
        <v>500</v>
      </c>
      <c r="C2637" s="49">
        <v>78</v>
      </c>
      <c r="D2637" s="49">
        <v>0.56146997213363647</v>
      </c>
      <c r="E2637" s="49">
        <v>56.139591217041016</v>
      </c>
      <c r="F2637" s="49">
        <v>69.605690002441406</v>
      </c>
      <c r="G2637" s="49">
        <v>30.394309997558594</v>
      </c>
    </row>
    <row r="2638" spans="1:7">
      <c r="A2638" t="str">
        <f t="shared" si="42"/>
        <v>O2.0079</v>
      </c>
      <c r="B2638" s="49" t="s">
        <v>500</v>
      </c>
      <c r="C2638" s="49">
        <v>79</v>
      </c>
      <c r="D2638" s="49">
        <v>0.56130999326705933</v>
      </c>
      <c r="E2638" s="49">
        <v>55.578121185302734</v>
      </c>
      <c r="F2638" s="49">
        <v>69.302513122558594</v>
      </c>
      <c r="G2638" s="49">
        <v>30.697490692138672</v>
      </c>
    </row>
    <row r="2639" spans="1:7">
      <c r="A2639" t="str">
        <f t="shared" si="42"/>
        <v>O2.0080</v>
      </c>
      <c r="B2639" s="49" t="s">
        <v>500</v>
      </c>
      <c r="C2639" s="49">
        <v>80</v>
      </c>
      <c r="D2639" s="49">
        <v>0.56112998723983765</v>
      </c>
      <c r="E2639" s="49">
        <v>55.016811370849609</v>
      </c>
      <c r="F2639" s="49">
        <v>69.00311279296875</v>
      </c>
      <c r="G2639" s="49">
        <v>30.996889114379883</v>
      </c>
    </row>
    <row r="2640" spans="1:7">
      <c r="A2640" t="str">
        <f t="shared" si="42"/>
        <v>O2.0081</v>
      </c>
      <c r="B2640" s="49" t="s">
        <v>500</v>
      </c>
      <c r="C2640" s="49">
        <v>81</v>
      </c>
      <c r="D2640" s="49">
        <v>0.56090998649597168</v>
      </c>
      <c r="E2640" s="49">
        <v>54.455680847167969</v>
      </c>
      <c r="F2640" s="49">
        <v>68.707603454589844</v>
      </c>
      <c r="G2640" s="49">
        <v>31.292400360107422</v>
      </c>
    </row>
    <row r="2641" spans="1:7">
      <c r="A2641" t="str">
        <f t="shared" si="42"/>
        <v>O2.0082</v>
      </c>
      <c r="B2641" s="49" t="s">
        <v>500</v>
      </c>
      <c r="C2641" s="49">
        <v>82</v>
      </c>
      <c r="D2641" s="49">
        <v>0.56067001819610596</v>
      </c>
      <c r="E2641" s="49">
        <v>53.894771575927734</v>
      </c>
      <c r="F2641" s="49">
        <v>68.416053771972656</v>
      </c>
      <c r="G2641" s="49">
        <v>31.583950042724609</v>
      </c>
    </row>
    <row r="2642" spans="1:7">
      <c r="A2642" t="str">
        <f t="shared" si="42"/>
        <v>O2.0083</v>
      </c>
      <c r="B2642" s="49" t="s">
        <v>500</v>
      </c>
      <c r="C2642" s="49">
        <v>83</v>
      </c>
      <c r="D2642" s="49">
        <v>0.56040000915527344</v>
      </c>
      <c r="E2642" s="49">
        <v>53.334098815917969</v>
      </c>
      <c r="F2642" s="49">
        <v>68.128570556640625</v>
      </c>
      <c r="G2642" s="49">
        <v>31.871429443359375</v>
      </c>
    </row>
    <row r="2643" spans="1:7">
      <c r="A2643" t="str">
        <f t="shared" si="42"/>
        <v>O2.0084</v>
      </c>
      <c r="B2643" s="49" t="s">
        <v>500</v>
      </c>
      <c r="C2643" s="49">
        <v>84</v>
      </c>
      <c r="D2643" s="49">
        <v>0.56010997295379639</v>
      </c>
      <c r="E2643" s="49">
        <v>52.773700714111328</v>
      </c>
      <c r="F2643" s="49">
        <v>67.845230102539063</v>
      </c>
      <c r="G2643" s="49">
        <v>32.154769897460938</v>
      </c>
    </row>
    <row r="2644" spans="1:7">
      <c r="A2644" t="str">
        <f t="shared" si="42"/>
        <v>O2.0085</v>
      </c>
      <c r="B2644" s="49" t="s">
        <v>500</v>
      </c>
      <c r="C2644" s="49">
        <v>85</v>
      </c>
      <c r="D2644" s="49">
        <v>0.55976998805999756</v>
      </c>
      <c r="E2644" s="49">
        <v>52.213588714599609</v>
      </c>
      <c r="F2644" s="49">
        <v>67.566139221191406</v>
      </c>
      <c r="G2644" s="49">
        <v>32.433860778808594</v>
      </c>
    </row>
    <row r="2645" spans="1:7">
      <c r="A2645" t="str">
        <f t="shared" si="42"/>
        <v>O2.0086</v>
      </c>
      <c r="B2645" s="49" t="s">
        <v>500</v>
      </c>
      <c r="C2645" s="49">
        <v>86</v>
      </c>
      <c r="D2645" s="49">
        <v>0.55940002202987671</v>
      </c>
      <c r="E2645" s="49">
        <v>51.653820037841797</v>
      </c>
      <c r="F2645" s="49">
        <v>67.2913818359375</v>
      </c>
      <c r="G2645" s="49">
        <v>32.7086181640625</v>
      </c>
    </row>
    <row r="2646" spans="1:7">
      <c r="A2646" t="str">
        <f t="shared" si="42"/>
        <v>O2.0087</v>
      </c>
      <c r="B2646" s="49" t="s">
        <v>500</v>
      </c>
      <c r="C2646" s="49">
        <v>87</v>
      </c>
      <c r="D2646" s="49">
        <v>0.55897998809814453</v>
      </c>
      <c r="E2646" s="49">
        <v>51.09442138671875</v>
      </c>
      <c r="F2646" s="49">
        <v>67.021049499511719</v>
      </c>
      <c r="G2646" s="49">
        <v>32.978950500488281</v>
      </c>
    </row>
    <row r="2647" spans="1:7">
      <c r="A2647" t="str">
        <f t="shared" si="42"/>
        <v>O2.0088</v>
      </c>
      <c r="B2647" s="49" t="s">
        <v>500</v>
      </c>
      <c r="C2647" s="49">
        <v>88</v>
      </c>
      <c r="D2647" s="49">
        <v>0.55852001905441284</v>
      </c>
      <c r="E2647" s="49">
        <v>50.535438537597656</v>
      </c>
      <c r="F2647" s="49">
        <v>66.755233764648438</v>
      </c>
      <c r="G2647" s="49">
        <v>33.244770050048828</v>
      </c>
    </row>
    <row r="2648" spans="1:7">
      <c r="A2648" t="str">
        <f t="shared" si="42"/>
        <v>O2.0089</v>
      </c>
      <c r="B2648" s="49" t="s">
        <v>500</v>
      </c>
      <c r="C2648" s="49">
        <v>89</v>
      </c>
      <c r="D2648" s="49">
        <v>0.55801999568939209</v>
      </c>
      <c r="E2648" s="49">
        <v>49.976921081542969</v>
      </c>
      <c r="F2648" s="49">
        <v>66.4940185546875</v>
      </c>
      <c r="G2648" s="49">
        <v>33.5059814453125</v>
      </c>
    </row>
    <row r="2649" spans="1:7">
      <c r="A2649" t="str">
        <f t="shared" si="42"/>
        <v>O2.0090</v>
      </c>
      <c r="B2649" s="49" t="s">
        <v>500</v>
      </c>
      <c r="C2649" s="49">
        <v>90</v>
      </c>
      <c r="D2649" s="49">
        <v>0.55746001005172729</v>
      </c>
      <c r="E2649" s="49">
        <v>49.418899536132813</v>
      </c>
      <c r="F2649" s="49">
        <v>66.237503051757813</v>
      </c>
      <c r="G2649" s="49">
        <v>33.762500762939453</v>
      </c>
    </row>
    <row r="2650" spans="1:7">
      <c r="A2650" t="str">
        <f t="shared" si="42"/>
        <v>O2.0091</v>
      </c>
      <c r="B2650" s="49" t="s">
        <v>500</v>
      </c>
      <c r="C2650" s="49">
        <v>91</v>
      </c>
      <c r="D2650" s="49">
        <v>0.55684000253677368</v>
      </c>
      <c r="E2650" s="49">
        <v>48.861438751220703</v>
      </c>
      <c r="F2650" s="49">
        <v>65.985763549804688</v>
      </c>
      <c r="G2650" s="49">
        <v>34.014240264892578</v>
      </c>
    </row>
    <row r="2651" spans="1:7">
      <c r="A2651" t="str">
        <f t="shared" si="42"/>
        <v>O2.0092</v>
      </c>
      <c r="B2651" s="49" t="s">
        <v>500</v>
      </c>
      <c r="C2651" s="49">
        <v>92</v>
      </c>
      <c r="D2651" s="49">
        <v>0.55616998672485352</v>
      </c>
      <c r="E2651" s="49">
        <v>48.304599761962891</v>
      </c>
      <c r="F2651" s="49">
        <v>65.7388916015625</v>
      </c>
      <c r="G2651" s="49">
        <v>34.2611083984375</v>
      </c>
    </row>
    <row r="2652" spans="1:7">
      <c r="A2652" t="str">
        <f t="shared" si="42"/>
        <v>O2.0093</v>
      </c>
      <c r="B2652" s="49" t="s">
        <v>500</v>
      </c>
      <c r="C2652" s="49">
        <v>93</v>
      </c>
      <c r="D2652" s="49">
        <v>0.55541998147964478</v>
      </c>
      <c r="E2652" s="49">
        <v>47.748428344726563</v>
      </c>
      <c r="F2652" s="49">
        <v>65.496971130371094</v>
      </c>
      <c r="G2652" s="49">
        <v>34.503028869628906</v>
      </c>
    </row>
    <row r="2653" spans="1:7">
      <c r="A2653" t="str">
        <f t="shared" si="42"/>
        <v>O2.0094</v>
      </c>
      <c r="B2653" s="49" t="s">
        <v>500</v>
      </c>
      <c r="C2653" s="49">
        <v>94</v>
      </c>
      <c r="D2653" s="49">
        <v>0.55461001396179199</v>
      </c>
      <c r="E2653" s="49">
        <v>47.193008422851563</v>
      </c>
      <c r="F2653" s="49">
        <v>65.26007080078125</v>
      </c>
      <c r="G2653" s="49">
        <v>34.73992919921875</v>
      </c>
    </row>
    <row r="2654" spans="1:7">
      <c r="A2654" t="str">
        <f t="shared" si="42"/>
        <v>O2.0095</v>
      </c>
      <c r="B2654" s="49" t="s">
        <v>500</v>
      </c>
      <c r="C2654" s="49">
        <v>95</v>
      </c>
      <c r="D2654" s="49">
        <v>0.55373001098632813</v>
      </c>
      <c r="E2654" s="49">
        <v>46.638401031494141</v>
      </c>
      <c r="F2654" s="49">
        <v>65.028282165527344</v>
      </c>
      <c r="G2654" s="49">
        <v>34.971721649169922</v>
      </c>
    </row>
    <row r="2655" spans="1:7">
      <c r="A2655" t="str">
        <f t="shared" si="42"/>
        <v>O2.0096</v>
      </c>
      <c r="B2655" s="49" t="s">
        <v>500</v>
      </c>
      <c r="C2655" s="49">
        <v>96</v>
      </c>
      <c r="D2655" s="49">
        <v>0.55276000499725342</v>
      </c>
      <c r="E2655" s="49">
        <v>46.084671020507813</v>
      </c>
      <c r="F2655" s="49">
        <v>64.801666259765625</v>
      </c>
      <c r="G2655" s="49">
        <v>35.198329925537109</v>
      </c>
    </row>
    <row r="2656" spans="1:7">
      <c r="A2656" t="str">
        <f t="shared" si="42"/>
        <v>O2.0097</v>
      </c>
      <c r="B2656" s="49" t="s">
        <v>500</v>
      </c>
      <c r="C2656" s="49">
        <v>97</v>
      </c>
      <c r="D2656" s="49">
        <v>0.5517200231552124</v>
      </c>
      <c r="E2656" s="49">
        <v>45.531909942626953</v>
      </c>
      <c r="F2656" s="49">
        <v>64.580322265625</v>
      </c>
      <c r="G2656" s="49">
        <v>35.419681549072266</v>
      </c>
    </row>
    <row r="2657" spans="1:7">
      <c r="A2657" t="str">
        <f t="shared" si="42"/>
        <v>O2.0098</v>
      </c>
      <c r="B2657" s="49" t="s">
        <v>500</v>
      </c>
      <c r="C2657" s="49">
        <v>98</v>
      </c>
      <c r="D2657" s="49">
        <v>0.55058002471923828</v>
      </c>
      <c r="E2657" s="49">
        <v>44.980190277099609</v>
      </c>
      <c r="F2657" s="49">
        <v>64.364280700683594</v>
      </c>
      <c r="G2657" s="49">
        <v>35.635719299316406</v>
      </c>
    </row>
    <row r="2658" spans="1:7">
      <c r="A2658" t="str">
        <f t="shared" si="42"/>
        <v>O2.0099</v>
      </c>
      <c r="B2658" s="49" t="s">
        <v>500</v>
      </c>
      <c r="C2658" s="49">
        <v>99</v>
      </c>
      <c r="D2658" s="49">
        <v>0.54935002326965332</v>
      </c>
      <c r="E2658" s="49">
        <v>44.429611206054688</v>
      </c>
      <c r="F2658" s="49">
        <v>64.153617858886719</v>
      </c>
      <c r="G2658" s="49">
        <v>35.846378326416016</v>
      </c>
    </row>
    <row r="2659" spans="1:7">
      <c r="A2659" t="str">
        <f t="shared" si="42"/>
        <v>O2.0100</v>
      </c>
      <c r="B2659" s="49" t="s">
        <v>500</v>
      </c>
      <c r="C2659" s="49">
        <v>100</v>
      </c>
      <c r="D2659" s="49">
        <v>0.54802000522613525</v>
      </c>
      <c r="E2659" s="49">
        <v>43.880260467529297</v>
      </c>
      <c r="F2659" s="49">
        <v>63.948398590087891</v>
      </c>
      <c r="G2659" s="49">
        <v>36.051601409912109</v>
      </c>
    </row>
    <row r="2660" spans="1:7">
      <c r="A2660" t="str">
        <f t="shared" si="42"/>
        <v>O2.0101</v>
      </c>
      <c r="B2660" s="49" t="s">
        <v>500</v>
      </c>
      <c r="C2660" s="49">
        <v>101</v>
      </c>
      <c r="D2660" s="49">
        <v>0.54658997058868408</v>
      </c>
      <c r="E2660" s="49">
        <v>43.332241058349609</v>
      </c>
      <c r="F2660" s="49">
        <v>63.748661041259766</v>
      </c>
      <c r="G2660" s="49">
        <v>36.251338958740234</v>
      </c>
    </row>
    <row r="2661" spans="1:7">
      <c r="A2661" t="str">
        <f t="shared" si="42"/>
        <v>O2.0102</v>
      </c>
      <c r="B2661" s="49" t="s">
        <v>500</v>
      </c>
      <c r="C2661" s="49">
        <v>102</v>
      </c>
      <c r="D2661" s="49">
        <v>0.54505997896194458</v>
      </c>
      <c r="E2661" s="49">
        <v>42.785648345947266</v>
      </c>
      <c r="F2661" s="49">
        <v>63.554450988769531</v>
      </c>
      <c r="G2661" s="49">
        <v>36.445549011230469</v>
      </c>
    </row>
    <row r="2662" spans="1:7">
      <c r="A2662" t="str">
        <f t="shared" si="42"/>
        <v>O2.0103</v>
      </c>
      <c r="B2662" s="49" t="s">
        <v>500</v>
      </c>
      <c r="C2662" s="49">
        <v>103</v>
      </c>
      <c r="D2662" s="49">
        <v>0.54338997602462769</v>
      </c>
      <c r="E2662" s="49">
        <v>42.240589141845703</v>
      </c>
      <c r="F2662" s="49">
        <v>63.365810394287109</v>
      </c>
      <c r="G2662" s="49">
        <v>36.634189605712891</v>
      </c>
    </row>
    <row r="2663" spans="1:7">
      <c r="A2663" t="str">
        <f t="shared" si="42"/>
        <v>O2.0104</v>
      </c>
      <c r="B2663" s="49" t="s">
        <v>500</v>
      </c>
      <c r="C2663" s="49">
        <v>104</v>
      </c>
      <c r="D2663" s="49">
        <v>0.54163002967834473</v>
      </c>
      <c r="E2663" s="49">
        <v>41.697200775146484</v>
      </c>
      <c r="F2663" s="49">
        <v>63.182750701904297</v>
      </c>
      <c r="G2663" s="49">
        <v>36.817249298095703</v>
      </c>
    </row>
    <row r="2664" spans="1:7">
      <c r="A2664" t="str">
        <f t="shared" si="42"/>
        <v>O2.0105</v>
      </c>
      <c r="B2664" s="49" t="s">
        <v>500</v>
      </c>
      <c r="C2664" s="49">
        <v>105</v>
      </c>
      <c r="D2664" s="49">
        <v>0.5397300124168396</v>
      </c>
      <c r="E2664" s="49">
        <v>41.155570983886719</v>
      </c>
      <c r="F2664" s="49">
        <v>63.00531005859375</v>
      </c>
      <c r="G2664" s="49">
        <v>36.99468994140625</v>
      </c>
    </row>
    <row r="2665" spans="1:7">
      <c r="A2665" t="str">
        <f t="shared" si="42"/>
        <v>O2.0106</v>
      </c>
      <c r="B2665" s="49" t="s">
        <v>500</v>
      </c>
      <c r="C2665" s="49">
        <v>106</v>
      </c>
      <c r="D2665" s="49">
        <v>0.53769999742507935</v>
      </c>
      <c r="E2665" s="49">
        <v>40.615840911865234</v>
      </c>
      <c r="F2665" s="49">
        <v>62.833488464355469</v>
      </c>
      <c r="G2665" s="49">
        <v>37.166511535644531</v>
      </c>
    </row>
    <row r="2666" spans="1:7">
      <c r="A2666" t="str">
        <f t="shared" si="42"/>
        <v>O2.0107</v>
      </c>
      <c r="B2666" s="49" t="s">
        <v>500</v>
      </c>
      <c r="C2666" s="49">
        <v>107</v>
      </c>
      <c r="D2666" s="49">
        <v>0.53554999828338623</v>
      </c>
      <c r="E2666" s="49">
        <v>40.078140258789063</v>
      </c>
      <c r="F2666" s="49">
        <v>62.667301177978516</v>
      </c>
      <c r="G2666" s="49">
        <v>37.332698822021484</v>
      </c>
    </row>
    <row r="2667" spans="1:7">
      <c r="A2667" t="str">
        <f t="shared" si="42"/>
        <v>O2.0108</v>
      </c>
      <c r="B2667" s="49" t="s">
        <v>500</v>
      </c>
      <c r="C2667" s="49">
        <v>108</v>
      </c>
      <c r="D2667" s="49">
        <v>0.53324002027511597</v>
      </c>
      <c r="E2667" s="49">
        <v>39.542591094970703</v>
      </c>
      <c r="F2667" s="49">
        <v>62.506721496582031</v>
      </c>
      <c r="G2667" s="49">
        <v>37.493278503417969</v>
      </c>
    </row>
    <row r="2668" spans="1:7">
      <c r="A2668" t="str">
        <f t="shared" si="42"/>
        <v>O2.0109</v>
      </c>
      <c r="B2668" s="49" t="s">
        <v>500</v>
      </c>
      <c r="C2668" s="49">
        <v>109</v>
      </c>
      <c r="D2668" s="49">
        <v>0.53082001209259033</v>
      </c>
      <c r="E2668" s="49">
        <v>39.009349822998047</v>
      </c>
      <c r="F2668" s="49">
        <v>62.351730346679688</v>
      </c>
      <c r="G2668" s="49">
        <v>37.648269653320313</v>
      </c>
    </row>
    <row r="2669" spans="1:7">
      <c r="A2669" t="str">
        <f t="shared" si="42"/>
        <v>O2.0110</v>
      </c>
      <c r="B2669" s="49" t="s">
        <v>500</v>
      </c>
      <c r="C2669" s="49">
        <v>110</v>
      </c>
      <c r="D2669" s="49">
        <v>0.52821999788284302</v>
      </c>
      <c r="E2669" s="49">
        <v>38.478530883789063</v>
      </c>
      <c r="F2669" s="49">
        <v>62.202320098876953</v>
      </c>
      <c r="G2669" s="49">
        <v>37.797679901123047</v>
      </c>
    </row>
    <row r="2670" spans="1:7">
      <c r="A2670" t="str">
        <f t="shared" si="42"/>
        <v>O2.0111</v>
      </c>
      <c r="B2670" s="49" t="s">
        <v>500</v>
      </c>
      <c r="C2670" s="49">
        <v>111</v>
      </c>
      <c r="D2670" s="49">
        <v>0.52549999952316284</v>
      </c>
      <c r="E2670" s="49">
        <v>37.950309753417969</v>
      </c>
      <c r="F2670" s="49">
        <v>62.058429718017578</v>
      </c>
      <c r="G2670" s="49">
        <v>37.941570281982422</v>
      </c>
    </row>
    <row r="2671" spans="1:7">
      <c r="A2671" t="str">
        <f t="shared" si="42"/>
        <v>O2.0112</v>
      </c>
      <c r="B2671" s="49" t="s">
        <v>500</v>
      </c>
      <c r="C2671" s="49">
        <v>112</v>
      </c>
      <c r="D2671" s="49">
        <v>0.52261000871658325</v>
      </c>
      <c r="E2671" s="49">
        <v>37.424808502197266</v>
      </c>
      <c r="F2671" s="49">
        <v>61.920009613037109</v>
      </c>
      <c r="G2671" s="49">
        <v>38.079990386962891</v>
      </c>
    </row>
    <row r="2672" spans="1:7">
      <c r="A2672" t="str">
        <f t="shared" si="42"/>
        <v>O2.0113</v>
      </c>
      <c r="B2672" s="49" t="s">
        <v>500</v>
      </c>
      <c r="C2672" s="49">
        <v>113</v>
      </c>
      <c r="D2672" s="49">
        <v>0.51958000659942627</v>
      </c>
      <c r="E2672" s="49">
        <v>36.902198791503906</v>
      </c>
      <c r="F2672" s="49">
        <v>61.786991119384766</v>
      </c>
      <c r="G2672" s="49">
        <v>38.213008880615234</v>
      </c>
    </row>
    <row r="2673" spans="1:7">
      <c r="A2673" t="str">
        <f t="shared" si="42"/>
        <v>O2.0114</v>
      </c>
      <c r="B2673" s="49" t="s">
        <v>500</v>
      </c>
      <c r="C2673" s="49">
        <v>114</v>
      </c>
      <c r="D2673" s="49">
        <v>0.51638001203536987</v>
      </c>
      <c r="E2673" s="49">
        <v>36.382621765136719</v>
      </c>
      <c r="F2673" s="49">
        <v>61.6593017578125</v>
      </c>
      <c r="G2673" s="49">
        <v>38.3406982421875</v>
      </c>
    </row>
    <row r="2674" spans="1:7">
      <c r="A2674" t="str">
        <f t="shared" si="42"/>
        <v>O2.0115</v>
      </c>
      <c r="B2674" s="49" t="s">
        <v>500</v>
      </c>
      <c r="C2674" s="49">
        <v>115</v>
      </c>
      <c r="D2674" s="49">
        <v>0.51301997900009155</v>
      </c>
      <c r="E2674" s="49">
        <v>35.866241455078125</v>
      </c>
      <c r="F2674" s="49">
        <v>61.536849975585938</v>
      </c>
      <c r="G2674" s="49">
        <v>38.463150024414063</v>
      </c>
    </row>
    <row r="2675" spans="1:7">
      <c r="A2675" t="str">
        <f t="shared" si="42"/>
        <v>O2.0116</v>
      </c>
      <c r="B2675" s="49" t="s">
        <v>500</v>
      </c>
      <c r="C2675" s="49">
        <v>116</v>
      </c>
      <c r="D2675" s="49">
        <v>0.50951999425888062</v>
      </c>
      <c r="E2675" s="49">
        <v>35.353221893310547</v>
      </c>
      <c r="F2675" s="49">
        <v>61.419540405273438</v>
      </c>
      <c r="G2675" s="49">
        <v>38.580459594726563</v>
      </c>
    </row>
    <row r="2676" spans="1:7">
      <c r="A2676" t="str">
        <f t="shared" si="42"/>
        <v>O2.0117</v>
      </c>
      <c r="B2676" s="49" t="s">
        <v>500</v>
      </c>
      <c r="C2676" s="49">
        <v>117</v>
      </c>
      <c r="D2676" s="49">
        <v>0.505840003490448</v>
      </c>
      <c r="E2676" s="49">
        <v>34.843700408935547</v>
      </c>
      <c r="F2676" s="49">
        <v>61.307239532470703</v>
      </c>
      <c r="G2676" s="49">
        <v>38.692760467529297</v>
      </c>
    </row>
    <row r="2677" spans="1:7">
      <c r="A2677" t="str">
        <f t="shared" si="42"/>
        <v>O2.0118</v>
      </c>
      <c r="B2677" s="49" t="s">
        <v>500</v>
      </c>
      <c r="C2677" s="49">
        <v>118</v>
      </c>
      <c r="D2677" s="49">
        <v>0.50202000141143799</v>
      </c>
      <c r="E2677" s="49">
        <v>34.337860107421875</v>
      </c>
      <c r="F2677" s="49">
        <v>61.199810028076172</v>
      </c>
      <c r="G2677" s="49">
        <v>38.800189971923828</v>
      </c>
    </row>
    <row r="2678" spans="1:7">
      <c r="A2678" t="str">
        <f t="shared" si="42"/>
        <v>O2.0119</v>
      </c>
      <c r="B2678" s="49" t="s">
        <v>500</v>
      </c>
      <c r="C2678" s="49">
        <v>119</v>
      </c>
      <c r="D2678" s="49">
        <v>0.4980199933052063</v>
      </c>
      <c r="E2678" s="49">
        <v>33.835838317871094</v>
      </c>
      <c r="F2678" s="49">
        <v>61.097129821777344</v>
      </c>
      <c r="G2678" s="49">
        <v>38.902870178222656</v>
      </c>
    </row>
    <row r="2679" spans="1:7">
      <c r="A2679" t="str">
        <f t="shared" si="42"/>
        <v>O2.0120</v>
      </c>
      <c r="B2679" s="49" t="s">
        <v>500</v>
      </c>
      <c r="C2679" s="49">
        <v>120</v>
      </c>
      <c r="D2679" s="49">
        <v>0.49388998746871948</v>
      </c>
      <c r="E2679" s="49">
        <v>33.337818145751953</v>
      </c>
      <c r="F2679" s="49">
        <v>60.999031066894531</v>
      </c>
      <c r="G2679" s="49">
        <v>39.000968933105469</v>
      </c>
    </row>
    <row r="2680" spans="1:7">
      <c r="A2680" t="str">
        <f t="shared" si="42"/>
        <v>O2.0121</v>
      </c>
      <c r="B2680" s="49" t="s">
        <v>500</v>
      </c>
      <c r="C2680" s="49">
        <v>121</v>
      </c>
      <c r="D2680" s="49">
        <v>0.48958000540733337</v>
      </c>
      <c r="E2680" s="49">
        <v>32.843929290771484</v>
      </c>
      <c r="F2680" s="49">
        <v>60.905338287353516</v>
      </c>
      <c r="G2680" s="49">
        <v>39.094661712646484</v>
      </c>
    </row>
    <row r="2681" spans="1:7">
      <c r="A2681" t="str">
        <f t="shared" si="42"/>
        <v>O2.0122</v>
      </c>
      <c r="B2681" s="49" t="s">
        <v>500</v>
      </c>
      <c r="C2681" s="49">
        <v>122</v>
      </c>
      <c r="D2681" s="49">
        <v>0.48513001203536987</v>
      </c>
      <c r="E2681" s="49">
        <v>32.354351043701172</v>
      </c>
      <c r="F2681" s="49">
        <v>60.815879821777344</v>
      </c>
      <c r="G2681" s="49">
        <v>39.184120178222656</v>
      </c>
    </row>
    <row r="2682" spans="1:7">
      <c r="A2682" t="str">
        <f t="shared" si="42"/>
        <v>O2.0123</v>
      </c>
      <c r="B2682" s="49" t="s">
        <v>500</v>
      </c>
      <c r="C2682" s="49">
        <v>123</v>
      </c>
      <c r="D2682" s="49">
        <v>0.48052999377250671</v>
      </c>
      <c r="E2682" s="49">
        <v>31.869220733642578</v>
      </c>
      <c r="F2682" s="49">
        <v>60.730438232421875</v>
      </c>
      <c r="G2682" s="49">
        <v>39.269561767578125</v>
      </c>
    </row>
    <row r="2683" spans="1:7">
      <c r="A2683" t="str">
        <f t="shared" si="42"/>
        <v>O2.0124</v>
      </c>
      <c r="B2683" s="49" t="s">
        <v>500</v>
      </c>
      <c r="C2683" s="49">
        <v>124</v>
      </c>
      <c r="D2683" s="49">
        <v>0.47578999400138855</v>
      </c>
      <c r="E2683" s="49">
        <v>31.388690948486328</v>
      </c>
      <c r="F2683" s="49">
        <v>60.648841857910156</v>
      </c>
      <c r="G2683" s="49">
        <v>39.351158142089844</v>
      </c>
    </row>
    <row r="2684" spans="1:7">
      <c r="A2684" t="str">
        <f t="shared" si="42"/>
        <v>O2.0125</v>
      </c>
      <c r="B2684" s="49" t="s">
        <v>500</v>
      </c>
      <c r="C2684" s="49">
        <v>125</v>
      </c>
      <c r="D2684" s="49">
        <v>0.47091001272201538</v>
      </c>
      <c r="E2684" s="49">
        <v>30.912900924682617</v>
      </c>
      <c r="F2684" s="49">
        <v>60.570850372314453</v>
      </c>
      <c r="G2684" s="49">
        <v>39.429149627685547</v>
      </c>
    </row>
    <row r="2685" spans="1:7">
      <c r="A2685" t="str">
        <f t="shared" si="42"/>
        <v>O2.0126</v>
      </c>
      <c r="B2685" s="49" t="s">
        <v>500</v>
      </c>
      <c r="C2685" s="49">
        <v>126</v>
      </c>
      <c r="D2685" s="49">
        <v>0.46588999032974243</v>
      </c>
      <c r="E2685" s="49">
        <v>30.441989898681641</v>
      </c>
      <c r="F2685" s="49">
        <v>60.496238708496094</v>
      </c>
      <c r="G2685" s="49">
        <v>39.503761291503906</v>
      </c>
    </row>
    <row r="2686" spans="1:7">
      <c r="A2686" t="str">
        <f t="shared" si="42"/>
        <v>O2.0127</v>
      </c>
      <c r="B2686" s="49" t="s">
        <v>500</v>
      </c>
      <c r="C2686" s="49">
        <v>127</v>
      </c>
      <c r="D2686" s="49">
        <v>0.46075001358985901</v>
      </c>
      <c r="E2686" s="49">
        <v>29.976100921630859</v>
      </c>
      <c r="F2686" s="49">
        <v>60.424758911132813</v>
      </c>
      <c r="G2686" s="49">
        <v>39.575241088867188</v>
      </c>
    </row>
    <row r="2687" spans="1:7">
      <c r="A2687" t="str">
        <f t="shared" si="42"/>
        <v>O2.0128</v>
      </c>
      <c r="B2687" s="49" t="s">
        <v>500</v>
      </c>
      <c r="C2687" s="49">
        <v>128</v>
      </c>
      <c r="D2687" s="49">
        <v>0.45548999309539795</v>
      </c>
      <c r="E2687" s="49">
        <v>29.515350341796875</v>
      </c>
      <c r="F2687" s="49">
        <v>60.356189727783203</v>
      </c>
      <c r="G2687" s="49">
        <v>39.643810272216797</v>
      </c>
    </row>
    <row r="2688" spans="1:7">
      <c r="A2688" t="str">
        <f t="shared" si="42"/>
        <v>O2.0129</v>
      </c>
      <c r="B2688" s="49" t="s">
        <v>500</v>
      </c>
      <c r="C2688" s="49">
        <v>129</v>
      </c>
      <c r="D2688" s="49">
        <v>0.45010998845100403</v>
      </c>
      <c r="E2688" s="49">
        <v>29.059860229492188</v>
      </c>
      <c r="F2688" s="49">
        <v>60.290248870849609</v>
      </c>
      <c r="G2688" s="49">
        <v>39.709751129150391</v>
      </c>
    </row>
    <row r="2689" spans="1:7">
      <c r="A2689" t="str">
        <f t="shared" si="42"/>
        <v>O2.0130</v>
      </c>
      <c r="B2689" s="49" t="s">
        <v>500</v>
      </c>
      <c r="C2689" s="49">
        <v>130</v>
      </c>
      <c r="D2689" s="49">
        <v>0.44462999701499939</v>
      </c>
      <c r="E2689" s="49">
        <v>28.609750747680664</v>
      </c>
      <c r="F2689" s="49">
        <v>60.226699829101563</v>
      </c>
      <c r="G2689" s="49">
        <v>39.773300170898438</v>
      </c>
    </row>
    <row r="2690" spans="1:7">
      <c r="A2690" t="str">
        <f t="shared" si="42"/>
        <v>O2.0131</v>
      </c>
      <c r="B2690" s="49" t="s">
        <v>500</v>
      </c>
      <c r="C2690" s="49">
        <v>131</v>
      </c>
      <c r="D2690" s="49">
        <v>0.43906000256538391</v>
      </c>
      <c r="E2690" s="49">
        <v>28.165119171142578</v>
      </c>
      <c r="F2690" s="49">
        <v>60.165248870849609</v>
      </c>
      <c r="G2690" s="49">
        <v>39.834751129150391</v>
      </c>
    </row>
    <row r="2691" spans="1:7">
      <c r="A2691" t="str">
        <f t="shared" ref="A2691:A2754" si="43">CONCATENATE(B2691,IF(C2691&lt;10,CONCATENATE("00",C2691),IF(C2691&lt;100,CONCATENATE("0",C2691),C2691)))</f>
        <v>O2.0132</v>
      </c>
      <c r="B2691" s="49" t="s">
        <v>500</v>
      </c>
      <c r="C2691" s="49">
        <v>132</v>
      </c>
      <c r="D2691" s="49">
        <v>0.43338000774383545</v>
      </c>
      <c r="E2691" s="49">
        <v>27.72606086730957</v>
      </c>
      <c r="F2691" s="49">
        <v>60.10565185546875</v>
      </c>
      <c r="G2691" s="49">
        <v>39.89434814453125</v>
      </c>
    </row>
    <row r="2692" spans="1:7">
      <c r="A2692" t="str">
        <f t="shared" si="43"/>
        <v>O2.0133</v>
      </c>
      <c r="B2692" s="49" t="s">
        <v>500</v>
      </c>
      <c r="C2692" s="49">
        <v>133</v>
      </c>
      <c r="D2692" s="49">
        <v>0.42763999104499817</v>
      </c>
      <c r="E2692" s="49">
        <v>27.292680740356445</v>
      </c>
      <c r="F2692" s="49">
        <v>60.047611236572266</v>
      </c>
      <c r="G2692" s="49">
        <v>39.952388763427734</v>
      </c>
    </row>
    <row r="2693" spans="1:7">
      <c r="A2693" t="str">
        <f t="shared" si="43"/>
        <v>O2.0134</v>
      </c>
      <c r="B2693" s="49" t="s">
        <v>500</v>
      </c>
      <c r="C2693" s="49">
        <v>134</v>
      </c>
      <c r="D2693" s="49">
        <v>0.4218200147151947</v>
      </c>
      <c r="E2693" s="49">
        <v>26.865039825439453</v>
      </c>
      <c r="F2693" s="49">
        <v>59.990848541259766</v>
      </c>
      <c r="G2693" s="49">
        <v>40.009151458740234</v>
      </c>
    </row>
    <row r="2694" spans="1:7">
      <c r="A2694" t="str">
        <f t="shared" si="43"/>
        <v>O2.0135</v>
      </c>
      <c r="B2694" s="49" t="s">
        <v>500</v>
      </c>
      <c r="C2694" s="49">
        <v>135</v>
      </c>
      <c r="D2694" s="49">
        <v>0.41593000292778015</v>
      </c>
      <c r="E2694" s="49">
        <v>26.443220138549805</v>
      </c>
      <c r="F2694" s="49">
        <v>59.935089111328125</v>
      </c>
      <c r="G2694" s="49">
        <v>40.064910888671875</v>
      </c>
    </row>
    <row r="2695" spans="1:7">
      <c r="A2695" t="str">
        <f t="shared" si="43"/>
        <v>O2.0136</v>
      </c>
      <c r="B2695" s="49" t="s">
        <v>500</v>
      </c>
      <c r="C2695" s="49">
        <v>136</v>
      </c>
      <c r="D2695" s="49">
        <v>0.40999999642372131</v>
      </c>
      <c r="E2695" s="49">
        <v>26.027290344238281</v>
      </c>
      <c r="F2695" s="49">
        <v>59.880058288574219</v>
      </c>
      <c r="G2695" s="49">
        <v>40.119941711425781</v>
      </c>
    </row>
    <row r="2696" spans="1:7">
      <c r="A2696" t="str">
        <f t="shared" si="43"/>
        <v>O2.0137</v>
      </c>
      <c r="B2696" s="49" t="s">
        <v>500</v>
      </c>
      <c r="C2696" s="49">
        <v>137</v>
      </c>
      <c r="D2696" s="49">
        <v>0.40402999520301819</v>
      </c>
      <c r="E2696" s="49">
        <v>25.617290496826172</v>
      </c>
      <c r="F2696" s="49">
        <v>59.825450897216797</v>
      </c>
      <c r="G2696" s="49">
        <v>40.174549102783203</v>
      </c>
    </row>
    <row r="2697" spans="1:7">
      <c r="A2697" t="str">
        <f t="shared" si="43"/>
        <v>O2.0138</v>
      </c>
      <c r="B2697" s="49" t="s">
        <v>500</v>
      </c>
      <c r="C2697" s="49">
        <v>138</v>
      </c>
      <c r="D2697" s="49">
        <v>0.39800000190734863</v>
      </c>
      <c r="E2697" s="49">
        <v>25.213260650634766</v>
      </c>
      <c r="F2697" s="49">
        <v>59.770988464355469</v>
      </c>
      <c r="G2697" s="49">
        <v>40.229011535644531</v>
      </c>
    </row>
    <row r="2698" spans="1:7">
      <c r="A2698" t="str">
        <f t="shared" si="43"/>
        <v>O2.0139</v>
      </c>
      <c r="B2698" s="49" t="s">
        <v>500</v>
      </c>
      <c r="C2698" s="49">
        <v>139</v>
      </c>
      <c r="D2698" s="49">
        <v>0.39197000861167908</v>
      </c>
      <c r="E2698" s="49">
        <v>24.81525993347168</v>
      </c>
      <c r="F2698" s="49">
        <v>59.716419219970703</v>
      </c>
      <c r="G2698" s="49">
        <v>40.283580780029297</v>
      </c>
    </row>
    <row r="2699" spans="1:7">
      <c r="A2699" t="str">
        <f t="shared" si="43"/>
        <v>O2.0140</v>
      </c>
      <c r="B2699" s="49" t="s">
        <v>500</v>
      </c>
      <c r="C2699" s="49">
        <v>140</v>
      </c>
      <c r="D2699" s="49">
        <v>0.38591998815536499</v>
      </c>
      <c r="E2699" s="49">
        <v>24.423290252685547</v>
      </c>
      <c r="F2699" s="49">
        <v>59.661460876464844</v>
      </c>
      <c r="G2699" s="49">
        <v>40.338539123535156</v>
      </c>
    </row>
    <row r="2700" spans="1:7">
      <c r="A2700" t="str">
        <f t="shared" si="43"/>
        <v>O2.0141</v>
      </c>
      <c r="B2700" s="49" t="s">
        <v>500</v>
      </c>
      <c r="C2700" s="49">
        <v>141</v>
      </c>
      <c r="D2700" s="49">
        <v>0.37985000014305115</v>
      </c>
      <c r="E2700" s="49">
        <v>24.037370681762695</v>
      </c>
      <c r="F2700" s="49">
        <v>59.605831146240234</v>
      </c>
      <c r="G2700" s="49">
        <v>40.394168853759766</v>
      </c>
    </row>
    <row r="2701" spans="1:7">
      <c r="A2701" t="str">
        <f t="shared" si="43"/>
        <v>O2.0142</v>
      </c>
      <c r="B2701" s="49" t="s">
        <v>500</v>
      </c>
      <c r="C2701" s="49">
        <v>142</v>
      </c>
      <c r="D2701" s="49">
        <v>0.3737800121307373</v>
      </c>
      <c r="E2701" s="49">
        <v>23.657520294189453</v>
      </c>
      <c r="F2701" s="49">
        <v>59.549251556396484</v>
      </c>
      <c r="G2701" s="49">
        <v>40.450748443603516</v>
      </c>
    </row>
    <row r="2702" spans="1:7">
      <c r="A2702" t="str">
        <f t="shared" si="43"/>
        <v>O2.0143</v>
      </c>
      <c r="B2702" s="49" t="s">
        <v>500</v>
      </c>
      <c r="C2702" s="49">
        <v>143</v>
      </c>
      <c r="D2702" s="49">
        <v>0.36774000525474548</v>
      </c>
      <c r="E2702" s="49">
        <v>23.28373908996582</v>
      </c>
      <c r="F2702" s="49">
        <v>59.491489410400391</v>
      </c>
      <c r="G2702" s="49">
        <v>40.508510589599609</v>
      </c>
    </row>
    <row r="2703" spans="1:7">
      <c r="A2703" t="str">
        <f t="shared" si="43"/>
        <v>O2.0144</v>
      </c>
      <c r="B2703" s="49" t="s">
        <v>500</v>
      </c>
      <c r="C2703" s="49">
        <v>144</v>
      </c>
      <c r="D2703" s="49">
        <v>0.36169001460075378</v>
      </c>
      <c r="E2703" s="49">
        <v>22.916000366210938</v>
      </c>
      <c r="F2703" s="49">
        <v>59.432281494140625</v>
      </c>
      <c r="G2703" s="49">
        <v>40.567718505859375</v>
      </c>
    </row>
    <row r="2704" spans="1:7">
      <c r="A2704" t="str">
        <f t="shared" si="43"/>
        <v>O2.0145</v>
      </c>
      <c r="B2704" s="49" t="s">
        <v>500</v>
      </c>
      <c r="C2704" s="49">
        <v>145</v>
      </c>
      <c r="D2704" s="49">
        <v>0.35569000244140625</v>
      </c>
      <c r="E2704" s="49">
        <v>22.554309844970703</v>
      </c>
      <c r="F2704" s="49">
        <v>59.371379852294922</v>
      </c>
      <c r="G2704" s="49">
        <v>40.628620147705078</v>
      </c>
    </row>
    <row r="2705" spans="1:7">
      <c r="A2705" t="str">
        <f t="shared" si="43"/>
        <v>O2.0146</v>
      </c>
      <c r="B2705" s="49" t="s">
        <v>500</v>
      </c>
      <c r="C2705" s="49">
        <v>146</v>
      </c>
      <c r="D2705" s="49">
        <v>0.34970000386238098</v>
      </c>
      <c r="E2705" s="49">
        <v>22.198619842529297</v>
      </c>
      <c r="F2705" s="49">
        <v>59.308540344238281</v>
      </c>
      <c r="G2705" s="49">
        <v>40.691459655761719</v>
      </c>
    </row>
    <row r="2706" spans="1:7">
      <c r="A2706" t="str">
        <f t="shared" si="43"/>
        <v>O2.0147</v>
      </c>
      <c r="B2706" s="49" t="s">
        <v>500</v>
      </c>
      <c r="C2706" s="49">
        <v>147</v>
      </c>
      <c r="D2706" s="49">
        <v>0.34376999735832214</v>
      </c>
      <c r="E2706" s="49">
        <v>21.848920822143555</v>
      </c>
      <c r="F2706" s="49">
        <v>59.243549346923828</v>
      </c>
      <c r="G2706" s="49">
        <v>40.756450653076172</v>
      </c>
    </row>
    <row r="2707" spans="1:7">
      <c r="A2707" t="str">
        <f t="shared" si="43"/>
        <v>O2.0148</v>
      </c>
      <c r="B2707" s="49" t="s">
        <v>500</v>
      </c>
      <c r="C2707" s="49">
        <v>148</v>
      </c>
      <c r="D2707" s="49">
        <v>0.33785998821258545</v>
      </c>
      <c r="E2707" s="49">
        <v>21.505149841308594</v>
      </c>
      <c r="F2707" s="49">
        <v>59.176181793212891</v>
      </c>
      <c r="G2707" s="49">
        <v>40.823818206787109</v>
      </c>
    </row>
    <row r="2708" spans="1:7">
      <c r="A2708" t="str">
        <f t="shared" si="43"/>
        <v>O2.0149</v>
      </c>
      <c r="B2708" s="49" t="s">
        <v>500</v>
      </c>
      <c r="C2708" s="49">
        <v>149</v>
      </c>
      <c r="D2708" s="49">
        <v>0.33202999830245972</v>
      </c>
      <c r="E2708" s="49">
        <v>21.167289733886719</v>
      </c>
      <c r="F2708" s="49">
        <v>59.106201171875</v>
      </c>
      <c r="G2708" s="49">
        <v>40.893798828125</v>
      </c>
    </row>
    <row r="2709" spans="1:7">
      <c r="A2709" t="str">
        <f t="shared" si="43"/>
        <v>O2.0150</v>
      </c>
      <c r="B2709" s="49" t="s">
        <v>500</v>
      </c>
      <c r="C2709" s="49">
        <v>150</v>
      </c>
      <c r="D2709" s="49">
        <v>0.32624000310897827</v>
      </c>
      <c r="E2709" s="49">
        <v>20.835260391235352</v>
      </c>
      <c r="F2709" s="49">
        <v>59.033439636230469</v>
      </c>
      <c r="G2709" s="49">
        <v>40.966560363769531</v>
      </c>
    </row>
    <row r="2710" spans="1:7">
      <c r="A2710" t="str">
        <f t="shared" si="43"/>
        <v>O2.0151</v>
      </c>
      <c r="B2710" s="49" t="s">
        <v>500</v>
      </c>
      <c r="C2710" s="49">
        <v>151</v>
      </c>
      <c r="D2710" s="49">
        <v>0.32050999999046326</v>
      </c>
      <c r="E2710" s="49">
        <v>20.50901985168457</v>
      </c>
      <c r="F2710" s="49">
        <v>58.957679748535156</v>
      </c>
      <c r="G2710" s="49">
        <v>41.042320251464844</v>
      </c>
    </row>
    <row r="2711" spans="1:7">
      <c r="A2711" t="str">
        <f t="shared" si="43"/>
        <v>O2.0152</v>
      </c>
      <c r="B2711" s="49" t="s">
        <v>500</v>
      </c>
      <c r="C2711" s="49">
        <v>152</v>
      </c>
      <c r="D2711" s="49">
        <v>0.31485998630523682</v>
      </c>
      <c r="E2711" s="49">
        <v>20.188510894775391</v>
      </c>
      <c r="F2711" s="49">
        <v>58.878749847412109</v>
      </c>
      <c r="G2711" s="49">
        <v>41.121250152587891</v>
      </c>
    </row>
    <row r="2712" spans="1:7">
      <c r="A2712" t="str">
        <f t="shared" si="43"/>
        <v>O2.0153</v>
      </c>
      <c r="B2712" s="49" t="s">
        <v>500</v>
      </c>
      <c r="C2712" s="49">
        <v>153</v>
      </c>
      <c r="D2712" s="49">
        <v>0.30926999449729919</v>
      </c>
      <c r="E2712" s="49">
        <v>19.873649597167969</v>
      </c>
      <c r="F2712" s="49">
        <v>58.796459197998047</v>
      </c>
      <c r="G2712" s="49">
        <v>41.203540802001953</v>
      </c>
    </row>
    <row r="2713" spans="1:7">
      <c r="A2713" t="str">
        <f t="shared" si="43"/>
        <v>O2.0154</v>
      </c>
      <c r="B2713" s="49" t="s">
        <v>500</v>
      </c>
      <c r="C2713" s="49">
        <v>154</v>
      </c>
      <c r="D2713" s="49">
        <v>0.30375999212265015</v>
      </c>
      <c r="E2713" s="49">
        <v>19.564380645751953</v>
      </c>
      <c r="F2713" s="49">
        <v>58.710678100585938</v>
      </c>
      <c r="G2713" s="49">
        <v>41.289321899414063</v>
      </c>
    </row>
    <row r="2714" spans="1:7">
      <c r="A2714" t="str">
        <f t="shared" si="43"/>
        <v>O2.0155</v>
      </c>
      <c r="B2714" s="49" t="s">
        <v>500</v>
      </c>
      <c r="C2714" s="49">
        <v>155</v>
      </c>
      <c r="D2714" s="49">
        <v>0.29831999540328979</v>
      </c>
      <c r="E2714" s="49">
        <v>19.2606201171875</v>
      </c>
      <c r="F2714" s="49">
        <v>58.621219635009766</v>
      </c>
      <c r="G2714" s="49">
        <v>41.378780364990234</v>
      </c>
    </row>
    <row r="2715" spans="1:7">
      <c r="A2715" t="str">
        <f t="shared" si="43"/>
        <v>O2.0156</v>
      </c>
      <c r="B2715" s="49" t="s">
        <v>500</v>
      </c>
      <c r="C2715" s="49">
        <v>156</v>
      </c>
      <c r="D2715" s="49">
        <v>0.29297998547554016</v>
      </c>
      <c r="E2715" s="49">
        <v>18.962299346923828</v>
      </c>
      <c r="F2715" s="49">
        <v>58.527961730957031</v>
      </c>
      <c r="G2715" s="49">
        <v>41.472038269042969</v>
      </c>
    </row>
    <row r="2716" spans="1:7">
      <c r="A2716" t="str">
        <f t="shared" si="43"/>
        <v>O2.0157</v>
      </c>
      <c r="B2716" s="49" t="s">
        <v>500</v>
      </c>
      <c r="C2716" s="49">
        <v>157</v>
      </c>
      <c r="D2716" s="49">
        <v>0.28771001100540161</v>
      </c>
      <c r="E2716" s="49">
        <v>18.669319152832031</v>
      </c>
      <c r="F2716" s="49">
        <v>58.430751800537109</v>
      </c>
      <c r="G2716" s="49">
        <v>41.569248199462891</v>
      </c>
    </row>
    <row r="2717" spans="1:7">
      <c r="A2717" t="str">
        <f t="shared" si="43"/>
        <v>O2.0158</v>
      </c>
      <c r="B2717" s="49" t="s">
        <v>500</v>
      </c>
      <c r="C2717" s="49">
        <v>158</v>
      </c>
      <c r="D2717" s="49">
        <v>0.28253000974655151</v>
      </c>
      <c r="E2717" s="49">
        <v>18.381610870361328</v>
      </c>
      <c r="F2717" s="49">
        <v>58.329490661621094</v>
      </c>
      <c r="G2717" s="49">
        <v>41.670509338378906</v>
      </c>
    </row>
    <row r="2718" spans="1:7">
      <c r="A2718" t="str">
        <f t="shared" si="43"/>
        <v>O2.0159</v>
      </c>
      <c r="B2718" s="49" t="s">
        <v>500</v>
      </c>
      <c r="C2718" s="49">
        <v>159</v>
      </c>
      <c r="D2718" s="49">
        <v>0.27744999527931213</v>
      </c>
      <c r="E2718" s="49">
        <v>18.099079132080078</v>
      </c>
      <c r="F2718" s="49">
        <v>58.224048614501953</v>
      </c>
      <c r="G2718" s="49">
        <v>41.775951385498047</v>
      </c>
    </row>
    <row r="2719" spans="1:7">
      <c r="A2719" t="str">
        <f t="shared" si="43"/>
        <v>O2.0160</v>
      </c>
      <c r="B2719" s="49" t="s">
        <v>500</v>
      </c>
      <c r="C2719" s="49">
        <v>160</v>
      </c>
      <c r="D2719" s="49">
        <v>0.27243998646736145</v>
      </c>
      <c r="E2719" s="49">
        <v>17.821630477905273</v>
      </c>
      <c r="F2719" s="49">
        <v>58.114311218261719</v>
      </c>
      <c r="G2719" s="49">
        <v>41.885688781738281</v>
      </c>
    </row>
    <row r="2720" spans="1:7">
      <c r="A2720" t="str">
        <f t="shared" si="43"/>
        <v>O2.0161</v>
      </c>
      <c r="B2720" s="49" t="s">
        <v>500</v>
      </c>
      <c r="C2720" s="49">
        <v>161</v>
      </c>
      <c r="D2720" s="49">
        <v>0.26752999424934387</v>
      </c>
      <c r="E2720" s="49">
        <v>17.549190521240234</v>
      </c>
      <c r="F2720" s="49">
        <v>58.000198364257813</v>
      </c>
      <c r="G2720" s="49">
        <v>41.999801635742188</v>
      </c>
    </row>
    <row r="2721" spans="1:7">
      <c r="A2721" t="str">
        <f t="shared" si="43"/>
        <v>O2.0162</v>
      </c>
      <c r="B2721" s="49" t="s">
        <v>500</v>
      </c>
      <c r="C2721" s="49">
        <v>162</v>
      </c>
      <c r="D2721" s="49">
        <v>0.26271998882293701</v>
      </c>
      <c r="E2721" s="49">
        <v>17.281660079956055</v>
      </c>
      <c r="F2721" s="49">
        <v>57.881618499755859</v>
      </c>
      <c r="G2721" s="49">
        <v>42.118381500244141</v>
      </c>
    </row>
    <row r="2722" spans="1:7">
      <c r="A2722" t="str">
        <f t="shared" si="43"/>
        <v>O2.0163</v>
      </c>
      <c r="B2722" s="49" t="s">
        <v>500</v>
      </c>
      <c r="C2722" s="49">
        <v>163</v>
      </c>
      <c r="D2722" s="49">
        <v>0.25799998641014099</v>
      </c>
      <c r="E2722" s="49">
        <v>17.018939971923828</v>
      </c>
      <c r="F2722" s="49">
        <v>57.758491516113281</v>
      </c>
      <c r="G2722" s="49">
        <v>42.241508483886719</v>
      </c>
    </row>
    <row r="2723" spans="1:7">
      <c r="A2723" t="str">
        <f t="shared" si="43"/>
        <v>O2.0164</v>
      </c>
      <c r="B2723" s="49" t="s">
        <v>500</v>
      </c>
      <c r="C2723" s="49">
        <v>164</v>
      </c>
      <c r="D2723" s="49">
        <v>0.25336998701095581</v>
      </c>
      <c r="E2723" s="49">
        <v>16.760940551757813</v>
      </c>
      <c r="F2723" s="49">
        <v>57.630741119384766</v>
      </c>
      <c r="G2723" s="49">
        <v>42.369258880615234</v>
      </c>
    </row>
    <row r="2724" spans="1:7">
      <c r="A2724" t="str">
        <f t="shared" si="43"/>
        <v>O2.0165</v>
      </c>
      <c r="B2724" s="49" t="s">
        <v>500</v>
      </c>
      <c r="C2724" s="49">
        <v>165</v>
      </c>
      <c r="D2724" s="49">
        <v>0.24884000420570374</v>
      </c>
      <c r="E2724" s="49">
        <v>16.507570266723633</v>
      </c>
      <c r="F2724" s="49">
        <v>57.498329162597656</v>
      </c>
      <c r="G2724" s="49">
        <v>42.501670837402344</v>
      </c>
    </row>
    <row r="2725" spans="1:7">
      <c r="A2725" t="str">
        <f t="shared" si="43"/>
        <v>O2.0166</v>
      </c>
      <c r="B2725" s="49" t="s">
        <v>500</v>
      </c>
      <c r="C2725" s="49">
        <v>166</v>
      </c>
      <c r="D2725" s="49">
        <v>0.24440999329090118</v>
      </c>
      <c r="E2725" s="49">
        <v>16.258729934692383</v>
      </c>
      <c r="F2725" s="49">
        <v>57.361171722412109</v>
      </c>
      <c r="G2725" s="49">
        <v>42.638828277587891</v>
      </c>
    </row>
    <row r="2726" spans="1:7">
      <c r="A2726" t="str">
        <f t="shared" si="43"/>
        <v>O2.0167</v>
      </c>
      <c r="B2726" s="49" t="s">
        <v>500</v>
      </c>
      <c r="C2726" s="49">
        <v>167</v>
      </c>
      <c r="D2726" s="49">
        <v>0.24006000161170959</v>
      </c>
      <c r="E2726" s="49">
        <v>16.014320373535156</v>
      </c>
      <c r="F2726" s="49">
        <v>57.219249725341797</v>
      </c>
      <c r="G2726" s="49">
        <v>42.780750274658203</v>
      </c>
    </row>
    <row r="2727" spans="1:7">
      <c r="A2727" t="str">
        <f t="shared" si="43"/>
        <v>O2.0168</v>
      </c>
      <c r="B2727" s="49" t="s">
        <v>500</v>
      </c>
      <c r="C2727" s="49">
        <v>168</v>
      </c>
      <c r="D2727" s="49">
        <v>0.23580999672412872</v>
      </c>
      <c r="E2727" s="49">
        <v>15.774259567260742</v>
      </c>
      <c r="F2727" s="49">
        <v>57.072498321533203</v>
      </c>
      <c r="G2727" s="49">
        <v>42.927501678466797</v>
      </c>
    </row>
    <row r="2728" spans="1:7">
      <c r="A2728" t="str">
        <f t="shared" si="43"/>
        <v>O2.0169</v>
      </c>
      <c r="B2728" s="49" t="s">
        <v>500</v>
      </c>
      <c r="C2728" s="49">
        <v>169</v>
      </c>
      <c r="D2728" s="49">
        <v>0.23164999485015869</v>
      </c>
      <c r="E2728" s="49">
        <v>15.538450241088867</v>
      </c>
      <c r="F2728" s="49">
        <v>56.9208984375</v>
      </c>
      <c r="G2728" s="49">
        <v>43.0791015625</v>
      </c>
    </row>
    <row r="2729" spans="1:7">
      <c r="A2729" t="str">
        <f t="shared" si="43"/>
        <v>O2.0170</v>
      </c>
      <c r="B2729" s="49" t="s">
        <v>500</v>
      </c>
      <c r="C2729" s="49">
        <v>170</v>
      </c>
      <c r="D2729" s="49">
        <v>0.22758999466896057</v>
      </c>
      <c r="E2729" s="49">
        <v>15.30679988861084</v>
      </c>
      <c r="F2729" s="49">
        <v>56.764419555664063</v>
      </c>
      <c r="G2729" s="49">
        <v>43.235580444335938</v>
      </c>
    </row>
    <row r="2730" spans="1:7">
      <c r="A2730" t="str">
        <f t="shared" si="43"/>
        <v>O2.0171</v>
      </c>
      <c r="B2730" s="49" t="s">
        <v>500</v>
      </c>
      <c r="C2730" s="49">
        <v>171</v>
      </c>
      <c r="D2730" s="49">
        <v>0.22361999750137329</v>
      </c>
      <c r="E2730" s="49">
        <v>15.07921028137207</v>
      </c>
      <c r="F2730" s="49">
        <v>56.603050231933594</v>
      </c>
      <c r="G2730" s="49">
        <v>43.396949768066406</v>
      </c>
    </row>
    <row r="2731" spans="1:7">
      <c r="A2731" t="str">
        <f t="shared" si="43"/>
        <v>O2.0172</v>
      </c>
      <c r="B2731" s="49" t="s">
        <v>500</v>
      </c>
      <c r="C2731" s="49">
        <v>172</v>
      </c>
      <c r="D2731" s="49">
        <v>0.21974000334739685</v>
      </c>
      <c r="E2731" s="49">
        <v>14.855589866638184</v>
      </c>
      <c r="F2731" s="49">
        <v>56.436771392822266</v>
      </c>
      <c r="G2731" s="49">
        <v>43.563228607177734</v>
      </c>
    </row>
    <row r="2732" spans="1:7">
      <c r="A2732" t="str">
        <f t="shared" si="43"/>
        <v>O2.0173</v>
      </c>
      <c r="B2732" s="49" t="s">
        <v>500</v>
      </c>
      <c r="C2732" s="49">
        <v>173</v>
      </c>
      <c r="D2732" s="49">
        <v>0.21594999730587006</v>
      </c>
      <c r="E2732" s="49">
        <v>14.635849952697754</v>
      </c>
      <c r="F2732" s="49">
        <v>56.265560150146484</v>
      </c>
      <c r="G2732" s="49">
        <v>43.734439849853516</v>
      </c>
    </row>
    <row r="2733" spans="1:7">
      <c r="A2733" t="str">
        <f t="shared" si="43"/>
        <v>O2.0174</v>
      </c>
      <c r="B2733" s="49" t="s">
        <v>500</v>
      </c>
      <c r="C2733" s="49">
        <v>174</v>
      </c>
      <c r="D2733" s="49">
        <v>0.21223999559879303</v>
      </c>
      <c r="E2733" s="49">
        <v>14.419899940490723</v>
      </c>
      <c r="F2733" s="49">
        <v>56.089431762695313</v>
      </c>
      <c r="G2733" s="49">
        <v>43.910568237304688</v>
      </c>
    </row>
    <row r="2734" spans="1:7">
      <c r="A2734" t="str">
        <f t="shared" si="43"/>
        <v>O2.0175</v>
      </c>
      <c r="B2734" s="49" t="s">
        <v>500</v>
      </c>
      <c r="C2734" s="49">
        <v>175</v>
      </c>
      <c r="D2734" s="49">
        <v>0.20862999558448792</v>
      </c>
      <c r="E2734" s="49">
        <v>14.207659721374512</v>
      </c>
      <c r="F2734" s="49">
        <v>55.908378601074219</v>
      </c>
      <c r="G2734" s="49">
        <v>44.091621398925781</v>
      </c>
    </row>
    <row r="2735" spans="1:7">
      <c r="A2735" t="str">
        <f t="shared" si="43"/>
        <v>O2.0176</v>
      </c>
      <c r="B2735" s="49" t="s">
        <v>500</v>
      </c>
      <c r="C2735" s="49">
        <v>176</v>
      </c>
      <c r="D2735" s="49">
        <v>0.20509999990463257</v>
      </c>
      <c r="E2735" s="49">
        <v>13.999030113220215</v>
      </c>
      <c r="F2735" s="49">
        <v>55.722400665283203</v>
      </c>
      <c r="G2735" s="49">
        <v>44.277599334716797</v>
      </c>
    </row>
    <row r="2736" spans="1:7">
      <c r="A2736" t="str">
        <f t="shared" si="43"/>
        <v>O2.0177</v>
      </c>
      <c r="B2736" s="49" t="s">
        <v>500</v>
      </c>
      <c r="C2736" s="49">
        <v>177</v>
      </c>
      <c r="D2736" s="49">
        <v>0.2016499936580658</v>
      </c>
      <c r="E2736" s="49">
        <v>13.793930053710938</v>
      </c>
      <c r="F2736" s="49">
        <v>55.531528472900391</v>
      </c>
      <c r="G2736" s="49">
        <v>44.468471527099609</v>
      </c>
    </row>
    <row r="2737" spans="1:7">
      <c r="A2737" t="str">
        <f t="shared" si="43"/>
        <v>O2.0178</v>
      </c>
      <c r="B2737" s="49" t="s">
        <v>500</v>
      </c>
      <c r="C2737" s="49">
        <v>178</v>
      </c>
      <c r="D2737" s="49">
        <v>0.19830000400543213</v>
      </c>
      <c r="E2737" s="49">
        <v>13.592280387878418</v>
      </c>
      <c r="F2737" s="49">
        <v>55.335758209228516</v>
      </c>
      <c r="G2737" s="49">
        <v>44.664241790771484</v>
      </c>
    </row>
    <row r="2738" spans="1:7">
      <c r="A2738" t="str">
        <f t="shared" si="43"/>
        <v>O2.0179</v>
      </c>
      <c r="B2738" s="49" t="s">
        <v>500</v>
      </c>
      <c r="C2738" s="49">
        <v>179</v>
      </c>
      <c r="D2738" s="49">
        <v>0.19501000642776489</v>
      </c>
      <c r="E2738" s="49">
        <v>13.393980026245117</v>
      </c>
      <c r="F2738" s="49">
        <v>55.1351318359375</v>
      </c>
      <c r="G2738" s="49">
        <v>44.8648681640625</v>
      </c>
    </row>
    <row r="2739" spans="1:7">
      <c r="A2739" t="str">
        <f t="shared" si="43"/>
        <v>O2.0180</v>
      </c>
      <c r="B2739" s="49" t="s">
        <v>500</v>
      </c>
      <c r="C2739" s="49">
        <v>180</v>
      </c>
      <c r="D2739" s="49">
        <v>0.19181999564170837</v>
      </c>
      <c r="E2739" s="49">
        <v>13.198969841003418</v>
      </c>
      <c r="F2739" s="49">
        <v>54.929641723632813</v>
      </c>
      <c r="G2739" s="49">
        <v>45.070358276367188</v>
      </c>
    </row>
    <row r="2740" spans="1:7">
      <c r="A2740" t="str">
        <f t="shared" si="43"/>
        <v>O2.0181</v>
      </c>
      <c r="B2740" s="49" t="s">
        <v>500</v>
      </c>
      <c r="C2740" s="49">
        <v>181</v>
      </c>
      <c r="D2740" s="49">
        <v>0.18869000673294067</v>
      </c>
      <c r="E2740" s="49">
        <v>13.007149696350098</v>
      </c>
      <c r="F2740" s="49">
        <v>54.719329833984375</v>
      </c>
      <c r="G2740" s="49">
        <v>45.280670166015625</v>
      </c>
    </row>
    <row r="2741" spans="1:7">
      <c r="A2741" t="str">
        <f t="shared" si="43"/>
        <v>O2.0182</v>
      </c>
      <c r="B2741" s="49" t="s">
        <v>500</v>
      </c>
      <c r="C2741" s="49">
        <v>182</v>
      </c>
      <c r="D2741" s="49">
        <v>0.18566000461578369</v>
      </c>
      <c r="E2741" s="49">
        <v>12.818460464477539</v>
      </c>
      <c r="F2741" s="49">
        <v>54.504230499267578</v>
      </c>
      <c r="G2741" s="49">
        <v>45.495769500732422</v>
      </c>
    </row>
    <row r="2742" spans="1:7">
      <c r="A2742" t="str">
        <f t="shared" si="43"/>
        <v>O2.0183</v>
      </c>
      <c r="B2742" s="49" t="s">
        <v>500</v>
      </c>
      <c r="C2742" s="49">
        <v>183</v>
      </c>
      <c r="D2742" s="49">
        <v>0.18267999589443207</v>
      </c>
      <c r="E2742" s="49">
        <v>12.632800102233887</v>
      </c>
      <c r="F2742" s="49">
        <v>54.284358978271484</v>
      </c>
      <c r="G2742" s="49">
        <v>45.715641021728516</v>
      </c>
    </row>
    <row r="2743" spans="1:7">
      <c r="A2743" t="str">
        <f t="shared" si="43"/>
        <v>O2.0184</v>
      </c>
      <c r="B2743" s="49" t="s">
        <v>500</v>
      </c>
      <c r="C2743" s="49">
        <v>184</v>
      </c>
      <c r="D2743" s="49">
        <v>0.17979000508785248</v>
      </c>
      <c r="E2743" s="49">
        <v>12.450119972229004</v>
      </c>
      <c r="F2743" s="49">
        <v>54.059761047363281</v>
      </c>
      <c r="G2743" s="49">
        <v>45.940238952636719</v>
      </c>
    </row>
    <row r="2744" spans="1:7">
      <c r="A2744" t="str">
        <f t="shared" si="43"/>
        <v>O2.0185</v>
      </c>
      <c r="B2744" s="49" t="s">
        <v>500</v>
      </c>
      <c r="C2744" s="49">
        <v>185</v>
      </c>
      <c r="D2744" s="49">
        <v>0.17697000503540039</v>
      </c>
      <c r="E2744" s="49">
        <v>12.270330429077148</v>
      </c>
      <c r="F2744" s="49">
        <v>53.830471038818359</v>
      </c>
      <c r="G2744" s="49">
        <v>46.169528961181641</v>
      </c>
    </row>
    <row r="2745" spans="1:7">
      <c r="A2745" t="str">
        <f t="shared" si="43"/>
        <v>O2.0186</v>
      </c>
      <c r="B2745" s="49" t="s">
        <v>500</v>
      </c>
      <c r="C2745" s="49">
        <v>186</v>
      </c>
      <c r="D2745" s="49">
        <v>0.17420999705791473</v>
      </c>
      <c r="E2745" s="49">
        <v>12.09335994720459</v>
      </c>
      <c r="F2745" s="49">
        <v>53.596519470214844</v>
      </c>
      <c r="G2745" s="49">
        <v>46.403480529785156</v>
      </c>
    </row>
    <row r="2746" spans="1:7">
      <c r="A2746" t="str">
        <f t="shared" si="43"/>
        <v>O2.0187</v>
      </c>
      <c r="B2746" s="49" t="s">
        <v>500</v>
      </c>
      <c r="C2746" s="49">
        <v>187</v>
      </c>
      <c r="D2746" s="49">
        <v>0.17152999341487885</v>
      </c>
      <c r="E2746" s="49">
        <v>11.919150352478027</v>
      </c>
      <c r="F2746" s="49">
        <v>53.357959747314453</v>
      </c>
      <c r="G2746" s="49">
        <v>46.642040252685547</v>
      </c>
    </row>
    <row r="2747" spans="1:7">
      <c r="A2747" t="str">
        <f t="shared" si="43"/>
        <v>O2.0188</v>
      </c>
      <c r="B2747" s="49" t="s">
        <v>500</v>
      </c>
      <c r="C2747" s="49">
        <v>188</v>
      </c>
      <c r="D2747" s="49">
        <v>0.16891999542713165</v>
      </c>
      <c r="E2747" s="49">
        <v>11.74761962890625</v>
      </c>
      <c r="F2747" s="49">
        <v>53.114830017089844</v>
      </c>
      <c r="G2747" s="49">
        <v>46.885169982910156</v>
      </c>
    </row>
    <row r="2748" spans="1:7">
      <c r="A2748" t="str">
        <f t="shared" si="43"/>
        <v>O2.0189</v>
      </c>
      <c r="B2748" s="49" t="s">
        <v>500</v>
      </c>
      <c r="C2748" s="49">
        <v>189</v>
      </c>
      <c r="D2748" s="49">
        <v>0.16637000441551208</v>
      </c>
      <c r="E2748" s="49">
        <v>11.578700065612793</v>
      </c>
      <c r="F2748" s="49">
        <v>52.867179870605469</v>
      </c>
      <c r="G2748" s="49">
        <v>47.132820129394531</v>
      </c>
    </row>
    <row r="2749" spans="1:7">
      <c r="A2749" t="str">
        <f t="shared" si="43"/>
        <v>O2.0190</v>
      </c>
      <c r="B2749" s="49" t="s">
        <v>500</v>
      </c>
      <c r="C2749" s="49">
        <v>190</v>
      </c>
      <c r="D2749" s="49">
        <v>0.16388000547885895</v>
      </c>
      <c r="E2749" s="49">
        <v>11.41232967376709</v>
      </c>
      <c r="F2749" s="49">
        <v>52.615028381347656</v>
      </c>
      <c r="G2749" s="49">
        <v>47.384971618652344</v>
      </c>
    </row>
    <row r="2750" spans="1:7">
      <c r="A2750" t="str">
        <f t="shared" si="43"/>
        <v>O2.0191</v>
      </c>
      <c r="B2750" s="49" t="s">
        <v>500</v>
      </c>
      <c r="C2750" s="49">
        <v>191</v>
      </c>
      <c r="D2750" s="49">
        <v>0.16145999729633331</v>
      </c>
      <c r="E2750" s="49">
        <v>11.24845027923584</v>
      </c>
      <c r="F2750" s="49">
        <v>52.35845947265625</v>
      </c>
      <c r="G2750" s="49">
        <v>47.64154052734375</v>
      </c>
    </row>
    <row r="2751" spans="1:7">
      <c r="A2751" t="str">
        <f t="shared" si="43"/>
        <v>O2.0192</v>
      </c>
      <c r="B2751" s="49" t="s">
        <v>500</v>
      </c>
      <c r="C2751" s="49">
        <v>192</v>
      </c>
      <c r="D2751" s="49">
        <v>0.1590999960899353</v>
      </c>
      <c r="E2751" s="49">
        <v>11.086990356445313</v>
      </c>
      <c r="F2751" s="49">
        <v>52.097511291503906</v>
      </c>
      <c r="G2751" s="49">
        <v>47.902488708496094</v>
      </c>
    </row>
    <row r="2752" spans="1:7">
      <c r="A2752" t="str">
        <f t="shared" si="43"/>
        <v>O2.0193</v>
      </c>
      <c r="B2752" s="49" t="s">
        <v>500</v>
      </c>
      <c r="C2752" s="49">
        <v>193</v>
      </c>
      <c r="D2752" s="49">
        <v>0.15680000185966492</v>
      </c>
      <c r="E2752" s="49">
        <v>10.927889823913574</v>
      </c>
      <c r="F2752" s="49">
        <v>51.832229614257813</v>
      </c>
      <c r="G2752" s="49">
        <v>48.167770385742188</v>
      </c>
    </row>
    <row r="2753" spans="1:7">
      <c r="A2753" t="str">
        <f t="shared" si="43"/>
        <v>O2.0194</v>
      </c>
      <c r="B2753" s="49" t="s">
        <v>500</v>
      </c>
      <c r="C2753" s="49">
        <v>194</v>
      </c>
      <c r="D2753" s="49">
        <v>0.15455000102519989</v>
      </c>
      <c r="E2753" s="49">
        <v>10.771089553833008</v>
      </c>
      <c r="F2753" s="49">
        <v>51.562660217285156</v>
      </c>
      <c r="G2753" s="49">
        <v>48.437339782714844</v>
      </c>
    </row>
    <row r="2754" spans="1:7">
      <c r="A2754" t="str">
        <f t="shared" si="43"/>
        <v>O2.0195</v>
      </c>
      <c r="B2754" s="49" t="s">
        <v>500</v>
      </c>
      <c r="C2754" s="49">
        <v>195</v>
      </c>
      <c r="D2754" s="49">
        <v>0.15236000716686249</v>
      </c>
      <c r="E2754" s="49">
        <v>10.61653995513916</v>
      </c>
      <c r="F2754" s="49">
        <v>51.288860321044922</v>
      </c>
      <c r="G2754" s="49">
        <v>48.711139678955078</v>
      </c>
    </row>
    <row r="2755" spans="1:7">
      <c r="A2755" t="str">
        <f t="shared" ref="A2755:A2818" si="44">CONCATENATE(B2755,IF(C2755&lt;10,CONCATENATE("00",C2755),IF(C2755&lt;100,CONCATENATE("0",C2755),C2755)))</f>
        <v>O2.0196</v>
      </c>
      <c r="B2755" s="49" t="s">
        <v>500</v>
      </c>
      <c r="C2755" s="49">
        <v>196</v>
      </c>
      <c r="D2755" s="49">
        <v>0.15023000538349152</v>
      </c>
      <c r="E2755" s="49">
        <v>10.464179992675781</v>
      </c>
      <c r="F2755" s="49">
        <v>51.010879516601563</v>
      </c>
      <c r="G2755" s="49">
        <v>48.989120483398438</v>
      </c>
    </row>
    <row r="2756" spans="1:7">
      <c r="A2756" t="str">
        <f t="shared" si="44"/>
        <v>O2.0197</v>
      </c>
      <c r="B2756" s="49" t="s">
        <v>500</v>
      </c>
      <c r="C2756" s="49">
        <v>197</v>
      </c>
      <c r="D2756" s="49">
        <v>0.1481499969959259</v>
      </c>
      <c r="E2756" s="49">
        <v>10.313949584960938</v>
      </c>
      <c r="F2756" s="49">
        <v>50.728778839111328</v>
      </c>
      <c r="G2756" s="49">
        <v>49.271221160888672</v>
      </c>
    </row>
    <row r="2757" spans="1:7">
      <c r="A2757" t="str">
        <f t="shared" si="44"/>
        <v>O2.0198</v>
      </c>
      <c r="B2757" s="49" t="s">
        <v>500</v>
      </c>
      <c r="C2757" s="49">
        <v>198</v>
      </c>
      <c r="D2757" s="49">
        <v>0.14612999558448792</v>
      </c>
      <c r="E2757" s="49">
        <v>10.165800094604492</v>
      </c>
      <c r="F2757" s="49">
        <v>50.442600250244141</v>
      </c>
      <c r="G2757" s="49">
        <v>49.557399749755859</v>
      </c>
    </row>
    <row r="2758" spans="1:7">
      <c r="A2758" t="str">
        <f t="shared" si="44"/>
        <v>O2.0199</v>
      </c>
      <c r="B2758" s="49" t="s">
        <v>500</v>
      </c>
      <c r="C2758" s="49">
        <v>199</v>
      </c>
      <c r="D2758" s="49">
        <v>0.14415000379085541</v>
      </c>
      <c r="E2758" s="49">
        <v>10.019669532775879</v>
      </c>
      <c r="F2758" s="49">
        <v>50.152408599853516</v>
      </c>
      <c r="G2758" s="49">
        <v>49.847591400146484</v>
      </c>
    </row>
    <row r="2759" spans="1:7">
      <c r="A2759" t="str">
        <f t="shared" si="44"/>
        <v>O2.0200</v>
      </c>
      <c r="B2759" s="49" t="s">
        <v>500</v>
      </c>
      <c r="C2759" s="49">
        <v>200</v>
      </c>
      <c r="D2759" s="49">
        <v>0.14222000539302826</v>
      </c>
      <c r="E2759" s="49">
        <v>9.8755197525024414</v>
      </c>
      <c r="F2759" s="49">
        <v>49.858261108398438</v>
      </c>
      <c r="G2759" s="49">
        <v>50.141738891601563</v>
      </c>
    </row>
    <row r="2760" spans="1:7">
      <c r="A2760" t="str">
        <f t="shared" si="44"/>
        <v>O2.0201</v>
      </c>
      <c r="B2760" s="49" t="s">
        <v>500</v>
      </c>
      <c r="C2760" s="49">
        <v>201</v>
      </c>
      <c r="D2760" s="49">
        <v>0.14034999907016754</v>
      </c>
      <c r="E2760" s="49">
        <v>9.7333002090454102</v>
      </c>
      <c r="F2760" s="49">
        <v>49.560199737548828</v>
      </c>
      <c r="G2760" s="49">
        <v>50.439800262451172</v>
      </c>
    </row>
    <row r="2761" spans="1:7">
      <c r="A2761" t="str">
        <f t="shared" si="44"/>
        <v>O2.0202</v>
      </c>
      <c r="B2761" s="49" t="s">
        <v>500</v>
      </c>
      <c r="C2761" s="49">
        <v>202</v>
      </c>
      <c r="D2761" s="49">
        <v>0.13851000368595123</v>
      </c>
      <c r="E2761" s="49">
        <v>9.5929498672485352</v>
      </c>
      <c r="F2761" s="49">
        <v>49.258281707763672</v>
      </c>
      <c r="G2761" s="49">
        <v>50.741718292236328</v>
      </c>
    </row>
    <row r="2762" spans="1:7">
      <c r="A2762" t="str">
        <f t="shared" si="44"/>
        <v>O2.0203</v>
      </c>
      <c r="B2762" s="49" t="s">
        <v>500</v>
      </c>
      <c r="C2762" s="49">
        <v>203</v>
      </c>
      <c r="D2762" s="49">
        <v>0.13673000037670135</v>
      </c>
      <c r="E2762" s="49">
        <v>9.4544401168823242</v>
      </c>
      <c r="F2762" s="49">
        <v>48.952571868896484</v>
      </c>
      <c r="G2762" s="49">
        <v>51.047428131103516</v>
      </c>
    </row>
    <row r="2763" spans="1:7">
      <c r="A2763" t="str">
        <f t="shared" si="44"/>
        <v>O2.0204</v>
      </c>
      <c r="B2763" s="49" t="s">
        <v>500</v>
      </c>
      <c r="C2763" s="49">
        <v>204</v>
      </c>
      <c r="D2763" s="49">
        <v>0.13497999310493469</v>
      </c>
      <c r="E2763" s="49">
        <v>9.3177099227905273</v>
      </c>
      <c r="F2763" s="49">
        <v>48.643108367919922</v>
      </c>
      <c r="G2763" s="49">
        <v>51.356891632080078</v>
      </c>
    </row>
    <row r="2764" spans="1:7">
      <c r="A2764" t="str">
        <f t="shared" si="44"/>
        <v>O2.0205</v>
      </c>
      <c r="B2764" s="49" t="s">
        <v>500</v>
      </c>
      <c r="C2764" s="49">
        <v>205</v>
      </c>
      <c r="D2764" s="49">
        <v>0.13328999280929565</v>
      </c>
      <c r="E2764" s="49">
        <v>9.1827297210693359</v>
      </c>
      <c r="F2764" s="49">
        <v>48.329971313476563</v>
      </c>
      <c r="G2764" s="49">
        <v>51.670028686523438</v>
      </c>
    </row>
    <row r="2765" spans="1:7">
      <c r="A2765" t="str">
        <f t="shared" si="44"/>
        <v>O2.0206</v>
      </c>
      <c r="B2765" s="49" t="s">
        <v>500</v>
      </c>
      <c r="C2765" s="49">
        <v>206</v>
      </c>
      <c r="D2765" s="49">
        <v>0.1316400021314621</v>
      </c>
      <c r="E2765" s="49">
        <v>9.0494403839111328</v>
      </c>
      <c r="F2765" s="49">
        <v>48.013198852539063</v>
      </c>
      <c r="G2765" s="49">
        <v>51.986801147460938</v>
      </c>
    </row>
    <row r="2766" spans="1:7">
      <c r="A2766" t="str">
        <f t="shared" si="44"/>
        <v>O2.0207</v>
      </c>
      <c r="B2766" s="49" t="s">
        <v>500</v>
      </c>
      <c r="C2766" s="49">
        <v>207</v>
      </c>
      <c r="D2766" s="49">
        <v>0.13001999258995056</v>
      </c>
      <c r="E2766" s="49">
        <v>8.9177999496459961</v>
      </c>
      <c r="F2766" s="49">
        <v>47.692848205566406</v>
      </c>
      <c r="G2766" s="49">
        <v>52.307151794433594</v>
      </c>
    </row>
    <row r="2767" spans="1:7">
      <c r="A2767" t="str">
        <f t="shared" si="44"/>
        <v>O2.0208</v>
      </c>
      <c r="B2767" s="49" t="s">
        <v>500</v>
      </c>
      <c r="C2767" s="49">
        <v>208</v>
      </c>
      <c r="D2767" s="49">
        <v>0.12843999266624451</v>
      </c>
      <c r="E2767" s="49">
        <v>8.7877798080444336</v>
      </c>
      <c r="F2767" s="49">
        <v>47.368980407714844</v>
      </c>
      <c r="G2767" s="49">
        <v>52.631019592285156</v>
      </c>
    </row>
    <row r="2768" spans="1:7">
      <c r="A2768" t="str">
        <f t="shared" si="44"/>
        <v>O2.0209</v>
      </c>
      <c r="B2768" s="49" t="s">
        <v>500</v>
      </c>
      <c r="C2768" s="49">
        <v>209</v>
      </c>
      <c r="D2768" s="49">
        <v>0.126910001039505</v>
      </c>
      <c r="E2768" s="49">
        <v>8.6593399047851563</v>
      </c>
      <c r="F2768" s="49">
        <v>47.041648864746094</v>
      </c>
      <c r="G2768" s="49">
        <v>52.958351135253906</v>
      </c>
    </row>
    <row r="2769" spans="1:7">
      <c r="A2769" t="str">
        <f t="shared" si="44"/>
        <v>O2.0210</v>
      </c>
      <c r="B2769" s="49" t="s">
        <v>500</v>
      </c>
      <c r="C2769" s="49">
        <v>210</v>
      </c>
      <c r="D2769" s="49">
        <v>0.12541000545024872</v>
      </c>
      <c r="E2769" s="49">
        <v>8.5324296951293945</v>
      </c>
      <c r="F2769" s="49">
        <v>46.710899353027344</v>
      </c>
      <c r="G2769" s="49">
        <v>53.289100646972656</v>
      </c>
    </row>
    <row r="2770" spans="1:7">
      <c r="A2770" t="str">
        <f t="shared" si="44"/>
        <v>O2.0211</v>
      </c>
      <c r="B2770" s="49" t="s">
        <v>500</v>
      </c>
      <c r="C2770" s="49">
        <v>211</v>
      </c>
      <c r="D2770" s="49">
        <v>0.12394999712705612</v>
      </c>
      <c r="E2770" s="49">
        <v>8.4070196151733398</v>
      </c>
      <c r="F2770" s="49">
        <v>46.376800537109375</v>
      </c>
      <c r="G2770" s="49">
        <v>53.623199462890625</v>
      </c>
    </row>
    <row r="2771" spans="1:7">
      <c r="A2771" t="str">
        <f t="shared" si="44"/>
        <v>O2.0212</v>
      </c>
      <c r="B2771" s="49" t="s">
        <v>500</v>
      </c>
      <c r="C2771" s="49">
        <v>212</v>
      </c>
      <c r="D2771" s="49">
        <v>0.12251999974250793</v>
      </c>
      <c r="E2771" s="49">
        <v>8.2830696105957031</v>
      </c>
      <c r="F2771" s="49">
        <v>46.039390563964844</v>
      </c>
      <c r="G2771" s="49">
        <v>53.960609436035156</v>
      </c>
    </row>
    <row r="2772" spans="1:7">
      <c r="A2772" t="str">
        <f t="shared" si="44"/>
        <v>O2.0213</v>
      </c>
      <c r="B2772" s="49" t="s">
        <v>500</v>
      </c>
      <c r="C2772" s="49">
        <v>213</v>
      </c>
      <c r="D2772" s="49">
        <v>0.12112999707460403</v>
      </c>
      <c r="E2772" s="49">
        <v>8.1605501174926758</v>
      </c>
      <c r="F2772" s="49">
        <v>45.69873046875</v>
      </c>
      <c r="G2772" s="49">
        <v>54.30126953125</v>
      </c>
    </row>
    <row r="2773" spans="1:7">
      <c r="A2773" t="str">
        <f t="shared" si="44"/>
        <v>O2.0214</v>
      </c>
      <c r="B2773" s="49" t="s">
        <v>500</v>
      </c>
      <c r="C2773" s="49">
        <v>214</v>
      </c>
      <c r="D2773" s="49">
        <v>0.11977999657392502</v>
      </c>
      <c r="E2773" s="49">
        <v>8.0394201278686523</v>
      </c>
      <c r="F2773" s="49">
        <v>45.354869842529297</v>
      </c>
      <c r="G2773" s="49">
        <v>54.645130157470703</v>
      </c>
    </row>
    <row r="2774" spans="1:7">
      <c r="A2774" t="str">
        <f t="shared" si="44"/>
        <v>O2.0215</v>
      </c>
      <c r="B2774" s="49" t="s">
        <v>500</v>
      </c>
      <c r="C2774" s="49">
        <v>215</v>
      </c>
      <c r="D2774" s="49">
        <v>0.11844000220298767</v>
      </c>
      <c r="E2774" s="49">
        <v>7.919640064239502</v>
      </c>
      <c r="F2774" s="49">
        <v>45.007881164550781</v>
      </c>
      <c r="G2774" s="49">
        <v>54.992118835449219</v>
      </c>
    </row>
    <row r="2775" spans="1:7">
      <c r="A2775" t="str">
        <f t="shared" si="44"/>
        <v>O2.0216</v>
      </c>
      <c r="B2775" s="49" t="s">
        <v>500</v>
      </c>
      <c r="C2775" s="49">
        <v>216</v>
      </c>
      <c r="D2775" s="49">
        <v>0.11715999990701675</v>
      </c>
      <c r="E2775" s="49">
        <v>7.8011999130249023</v>
      </c>
      <c r="F2775" s="49">
        <v>44.657791137695313</v>
      </c>
      <c r="G2775" s="49">
        <v>55.342208862304688</v>
      </c>
    </row>
    <row r="2776" spans="1:7">
      <c r="A2776" t="str">
        <f t="shared" si="44"/>
        <v>O2.0217</v>
      </c>
      <c r="B2776" s="49" t="s">
        <v>500</v>
      </c>
      <c r="C2776" s="49">
        <v>217</v>
      </c>
      <c r="D2776" s="49">
        <v>0.11588999629020691</v>
      </c>
      <c r="E2776" s="49">
        <v>7.6840400695800781</v>
      </c>
      <c r="F2776" s="49">
        <v>44.304660797119141</v>
      </c>
      <c r="G2776" s="49">
        <v>55.695339202880859</v>
      </c>
    </row>
    <row r="2777" spans="1:7">
      <c r="A2777" t="str">
        <f t="shared" si="44"/>
        <v>O2.0218</v>
      </c>
      <c r="B2777" s="49" t="s">
        <v>500</v>
      </c>
      <c r="C2777" s="49">
        <v>218</v>
      </c>
      <c r="D2777" s="49">
        <v>0.11467000097036362</v>
      </c>
      <c r="E2777" s="49">
        <v>7.5681500434875488</v>
      </c>
      <c r="F2777" s="49">
        <v>43.948539733886719</v>
      </c>
      <c r="G2777" s="49">
        <v>56.051460266113281</v>
      </c>
    </row>
    <row r="2778" spans="1:7">
      <c r="A2778" t="str">
        <f t="shared" si="44"/>
        <v>O2.0219</v>
      </c>
      <c r="B2778" s="49" t="s">
        <v>500</v>
      </c>
      <c r="C2778" s="49">
        <v>219</v>
      </c>
      <c r="D2778" s="49">
        <v>0.1134599968791008</v>
      </c>
      <c r="E2778" s="49">
        <v>7.4534797668457031</v>
      </c>
      <c r="F2778" s="49">
        <v>43.589488983154297</v>
      </c>
      <c r="G2778" s="49">
        <v>56.410511016845703</v>
      </c>
    </row>
    <row r="2779" spans="1:7">
      <c r="A2779" t="str">
        <f t="shared" si="44"/>
        <v>O2.0220</v>
      </c>
      <c r="B2779" s="49" t="s">
        <v>500</v>
      </c>
      <c r="C2779" s="49">
        <v>220</v>
      </c>
      <c r="D2779" s="49">
        <v>0.11227999627590179</v>
      </c>
      <c r="E2779" s="49">
        <v>7.3400201797485352</v>
      </c>
      <c r="F2779" s="49">
        <v>43.227550506591797</v>
      </c>
      <c r="G2779" s="49">
        <v>56.772449493408203</v>
      </c>
    </row>
    <row r="2780" spans="1:7">
      <c r="A2780" t="str">
        <f t="shared" si="44"/>
        <v>O2.0221</v>
      </c>
      <c r="B2780" s="49" t="s">
        <v>500</v>
      </c>
      <c r="C2780" s="49">
        <v>221</v>
      </c>
      <c r="D2780" s="49">
        <v>0.11113999783992767</v>
      </c>
      <c r="E2780" s="49">
        <v>7.2277398109436035</v>
      </c>
      <c r="F2780" s="49">
        <v>42.862770080566406</v>
      </c>
      <c r="G2780" s="49">
        <v>57.137229919433594</v>
      </c>
    </row>
    <row r="2781" spans="1:7">
      <c r="A2781" t="str">
        <f t="shared" si="44"/>
        <v>O2.0222</v>
      </c>
      <c r="B2781" s="49" t="s">
        <v>500</v>
      </c>
      <c r="C2781" s="49">
        <v>222</v>
      </c>
      <c r="D2781" s="49">
        <v>0.11003000289201736</v>
      </c>
      <c r="E2781" s="49">
        <v>7.1166000366210938</v>
      </c>
      <c r="F2781" s="49">
        <v>42.495208740234375</v>
      </c>
      <c r="G2781" s="49">
        <v>57.504791259765625</v>
      </c>
    </row>
    <row r="2782" spans="1:7">
      <c r="A2782" t="str">
        <f t="shared" si="44"/>
        <v>O2.0223</v>
      </c>
      <c r="B2782" s="49" t="s">
        <v>500</v>
      </c>
      <c r="C2782" s="49">
        <v>223</v>
      </c>
      <c r="D2782" s="49">
        <v>0.10892999917268753</v>
      </c>
      <c r="E2782" s="49">
        <v>7.0065698623657227</v>
      </c>
      <c r="F2782" s="49">
        <v>42.124900817871094</v>
      </c>
      <c r="G2782" s="49">
        <v>57.875099182128906</v>
      </c>
    </row>
    <row r="2783" spans="1:7">
      <c r="A2783" t="str">
        <f t="shared" si="44"/>
        <v>O2.0224</v>
      </c>
      <c r="B2783" s="49" t="s">
        <v>500</v>
      </c>
      <c r="C2783" s="49">
        <v>224</v>
      </c>
      <c r="D2783" s="49">
        <v>0.10785999894142151</v>
      </c>
      <c r="E2783" s="49">
        <v>6.8976402282714844</v>
      </c>
      <c r="F2783" s="49">
        <v>41.751911163330078</v>
      </c>
      <c r="G2783" s="49">
        <v>58.248088836669922</v>
      </c>
    </row>
    <row r="2784" spans="1:7">
      <c r="A2784" t="str">
        <f t="shared" si="44"/>
        <v>O2.0225</v>
      </c>
      <c r="B2784" s="49" t="s">
        <v>500</v>
      </c>
      <c r="C2784" s="49">
        <v>225</v>
      </c>
      <c r="D2784" s="49">
        <v>0.1068200021982193</v>
      </c>
      <c r="E2784" s="49">
        <v>6.7897801399230957</v>
      </c>
      <c r="F2784" s="49">
        <v>41.37628173828125</v>
      </c>
      <c r="G2784" s="49">
        <v>58.62371826171875</v>
      </c>
    </row>
    <row r="2785" spans="1:7">
      <c r="A2785" t="str">
        <f t="shared" si="44"/>
        <v>O2.0226</v>
      </c>
      <c r="B2785" s="49" t="s">
        <v>500</v>
      </c>
      <c r="C2785" s="49">
        <v>226</v>
      </c>
      <c r="D2785" s="49">
        <v>0.10580000281333923</v>
      </c>
      <c r="E2785" s="49">
        <v>6.682960033416748</v>
      </c>
      <c r="F2785" s="49">
        <v>40.998039245605469</v>
      </c>
      <c r="G2785" s="49">
        <v>59.001960754394531</v>
      </c>
    </row>
    <row r="2786" spans="1:7">
      <c r="A2786" t="str">
        <f t="shared" si="44"/>
        <v>O2.0227</v>
      </c>
      <c r="B2786" s="49" t="s">
        <v>500</v>
      </c>
      <c r="C2786" s="49">
        <v>227</v>
      </c>
      <c r="D2786" s="49">
        <v>0.10480999946594238</v>
      </c>
      <c r="E2786" s="49">
        <v>6.5771598815917969</v>
      </c>
      <c r="F2786" s="49">
        <v>40.617259979248047</v>
      </c>
      <c r="G2786" s="49">
        <v>59.382740020751953</v>
      </c>
    </row>
    <row r="2787" spans="1:7">
      <c r="A2787" t="str">
        <f t="shared" si="44"/>
        <v>O2.0228</v>
      </c>
      <c r="B2787" s="49" t="s">
        <v>500</v>
      </c>
      <c r="C2787" s="49">
        <v>228</v>
      </c>
      <c r="D2787" s="49">
        <v>0.10384000092744827</v>
      </c>
      <c r="E2787" s="49">
        <v>6.4723501205444336</v>
      </c>
      <c r="F2787" s="49">
        <v>40.233978271484375</v>
      </c>
      <c r="G2787" s="49">
        <v>59.766021728515625</v>
      </c>
    </row>
    <row r="2788" spans="1:7">
      <c r="A2788" t="str">
        <f t="shared" si="44"/>
        <v>O2.0229</v>
      </c>
      <c r="B2788" s="49" t="s">
        <v>500</v>
      </c>
      <c r="C2788" s="49">
        <v>229</v>
      </c>
      <c r="D2788" s="49">
        <v>0.10288999974727631</v>
      </c>
      <c r="E2788" s="49">
        <v>6.3685097694396973</v>
      </c>
      <c r="F2788" s="49">
        <v>39.848228454589844</v>
      </c>
      <c r="G2788" s="49">
        <v>60.151771545410156</v>
      </c>
    </row>
    <row r="2789" spans="1:7">
      <c r="A2789" t="str">
        <f t="shared" si="44"/>
        <v>O2.0230</v>
      </c>
      <c r="B2789" s="49" t="s">
        <v>500</v>
      </c>
      <c r="C2789" s="49">
        <v>230</v>
      </c>
      <c r="D2789" s="49">
        <v>0.10197000205516815</v>
      </c>
      <c r="E2789" s="49">
        <v>6.265620231628418</v>
      </c>
      <c r="F2789" s="49">
        <v>39.460079193115234</v>
      </c>
      <c r="G2789" s="49">
        <v>60.539920806884766</v>
      </c>
    </row>
    <row r="2790" spans="1:7">
      <c r="A2790" t="str">
        <f t="shared" si="44"/>
        <v>O2.0231</v>
      </c>
      <c r="B2790" s="49" t="s">
        <v>500</v>
      </c>
      <c r="C2790" s="49">
        <v>231</v>
      </c>
      <c r="D2790" s="49">
        <v>0.1010499969124794</v>
      </c>
      <c r="E2790" s="49">
        <v>6.1636500358581543</v>
      </c>
      <c r="F2790" s="49">
        <v>39.069549560546875</v>
      </c>
      <c r="G2790" s="49">
        <v>60.930450439453125</v>
      </c>
    </row>
    <row r="2791" spans="1:7">
      <c r="A2791" t="str">
        <f t="shared" si="44"/>
        <v>O2.0232</v>
      </c>
      <c r="B2791" s="49" t="s">
        <v>500</v>
      </c>
      <c r="C2791" s="49">
        <v>232</v>
      </c>
      <c r="D2791" s="49">
        <v>0.1001800000667572</v>
      </c>
      <c r="E2791" s="49">
        <v>6.0626001358032227</v>
      </c>
      <c r="F2791" s="49">
        <v>38.676700592041016</v>
      </c>
      <c r="G2791" s="49">
        <v>61.323299407958984</v>
      </c>
    </row>
    <row r="2792" spans="1:7">
      <c r="A2792" t="str">
        <f t="shared" si="44"/>
        <v>O2.0233</v>
      </c>
      <c r="B2792" s="49" t="s">
        <v>500</v>
      </c>
      <c r="C2792" s="49">
        <v>233</v>
      </c>
      <c r="D2792" s="49">
        <v>9.9299997091293335E-2</v>
      </c>
      <c r="E2792" s="49">
        <v>5.9624199867248535</v>
      </c>
      <c r="F2792" s="49">
        <v>38.281570434570313</v>
      </c>
      <c r="G2792" s="49">
        <v>61.718429565429688</v>
      </c>
    </row>
    <row r="2793" spans="1:7">
      <c r="A2793" t="str">
        <f t="shared" si="44"/>
        <v>O2.0234</v>
      </c>
      <c r="B2793" s="49" t="s">
        <v>500</v>
      </c>
      <c r="C2793" s="49">
        <v>234</v>
      </c>
      <c r="D2793" s="49">
        <v>9.8459996283054352E-2</v>
      </c>
      <c r="E2793" s="49">
        <v>5.8631200790405273</v>
      </c>
      <c r="F2793" s="49">
        <v>37.884189605712891</v>
      </c>
      <c r="G2793" s="49">
        <v>62.115810394287109</v>
      </c>
    </row>
    <row r="2794" spans="1:7">
      <c r="A2794" t="str">
        <f t="shared" si="44"/>
        <v>O2.0235</v>
      </c>
      <c r="B2794" s="49" t="s">
        <v>500</v>
      </c>
      <c r="C2794" s="49">
        <v>235</v>
      </c>
      <c r="D2794" s="49">
        <v>9.7640000283718109E-2</v>
      </c>
      <c r="E2794" s="49">
        <v>5.7646598815917969</v>
      </c>
      <c r="F2794" s="49">
        <v>37.484630584716797</v>
      </c>
      <c r="G2794" s="49">
        <v>62.515369415283203</v>
      </c>
    </row>
    <row r="2795" spans="1:7">
      <c r="A2795" t="str">
        <f t="shared" si="44"/>
        <v>O2.0236</v>
      </c>
      <c r="B2795" s="49" t="s">
        <v>500</v>
      </c>
      <c r="C2795" s="49">
        <v>236</v>
      </c>
      <c r="D2795" s="49">
        <v>9.6830002963542938E-2</v>
      </c>
      <c r="E2795" s="49">
        <v>5.6670198440551758</v>
      </c>
      <c r="F2795" s="49">
        <v>37.082901000976563</v>
      </c>
      <c r="G2795" s="49">
        <v>62.917098999023438</v>
      </c>
    </row>
    <row r="2796" spans="1:7">
      <c r="A2796" t="str">
        <f t="shared" si="44"/>
        <v>O2.0237</v>
      </c>
      <c r="B2796" s="49" t="s">
        <v>500</v>
      </c>
      <c r="C2796" s="49">
        <v>237</v>
      </c>
      <c r="D2796" s="49">
        <v>9.6040003001689911E-2</v>
      </c>
      <c r="E2796" s="49">
        <v>5.5701899528503418</v>
      </c>
      <c r="F2796" s="49">
        <v>36.679061889648438</v>
      </c>
      <c r="G2796" s="49">
        <v>63.320938110351563</v>
      </c>
    </row>
    <row r="2797" spans="1:7">
      <c r="A2797" t="str">
        <f t="shared" si="44"/>
        <v>O2.0238</v>
      </c>
      <c r="B2797" s="49" t="s">
        <v>500</v>
      </c>
      <c r="C2797" s="49">
        <v>238</v>
      </c>
      <c r="D2797" s="49">
        <v>9.5260001718997955E-2</v>
      </c>
      <c r="E2797" s="49">
        <v>5.4741501808166504</v>
      </c>
      <c r="F2797" s="49">
        <v>36.273139953613281</v>
      </c>
      <c r="G2797" s="49">
        <v>63.726860046386719</v>
      </c>
    </row>
    <row r="2798" spans="1:7">
      <c r="A2798" t="str">
        <f t="shared" si="44"/>
        <v>O2.0239</v>
      </c>
      <c r="B2798" s="49" t="s">
        <v>500</v>
      </c>
      <c r="C2798" s="49">
        <v>239</v>
      </c>
      <c r="D2798" s="49">
        <v>9.4509996473789215E-2</v>
      </c>
      <c r="E2798" s="49">
        <v>5.3788900375366211</v>
      </c>
      <c r="F2798" s="49">
        <v>35.865180969238281</v>
      </c>
      <c r="G2798" s="49">
        <v>64.134819030761719</v>
      </c>
    </row>
    <row r="2799" spans="1:7">
      <c r="A2799" t="str">
        <f t="shared" si="44"/>
        <v>O2.0240</v>
      </c>
      <c r="B2799" s="49" t="s">
        <v>500</v>
      </c>
      <c r="C2799" s="49">
        <v>240</v>
      </c>
      <c r="D2799" s="49">
        <v>9.3769997358322144E-2</v>
      </c>
      <c r="E2799" s="49">
        <v>5.2843799591064453</v>
      </c>
      <c r="F2799" s="49">
        <v>35.455230712890625</v>
      </c>
      <c r="G2799" s="49">
        <v>64.544769287109375</v>
      </c>
    </row>
    <row r="2800" spans="1:7">
      <c r="A2800" t="str">
        <f t="shared" si="44"/>
        <v>O2.0241</v>
      </c>
      <c r="B2800" s="49" t="s">
        <v>500</v>
      </c>
      <c r="C2800" s="49">
        <v>241</v>
      </c>
      <c r="D2800" s="49">
        <v>9.3050003051757813E-2</v>
      </c>
      <c r="E2800" s="49">
        <v>5.1906099319458008</v>
      </c>
      <c r="F2800" s="49">
        <v>35.043319702148438</v>
      </c>
      <c r="G2800" s="49">
        <v>64.956680297851563</v>
      </c>
    </row>
    <row r="2801" spans="1:7">
      <c r="A2801" t="str">
        <f t="shared" si="44"/>
        <v>O2.0242</v>
      </c>
      <c r="B2801" s="49" t="s">
        <v>500</v>
      </c>
      <c r="C2801" s="49">
        <v>242</v>
      </c>
      <c r="D2801" s="49">
        <v>9.2349998652935028E-2</v>
      </c>
      <c r="E2801" s="49">
        <v>5.097559928894043</v>
      </c>
      <c r="F2801" s="49">
        <v>34.629489898681641</v>
      </c>
      <c r="G2801" s="49">
        <v>65.370506286621094</v>
      </c>
    </row>
    <row r="2802" spans="1:7">
      <c r="A2802" t="str">
        <f t="shared" si="44"/>
        <v>O2.0243</v>
      </c>
      <c r="B2802" s="49" t="s">
        <v>500</v>
      </c>
      <c r="C2802" s="49">
        <v>243</v>
      </c>
      <c r="D2802" s="49">
        <v>9.1650001704692841E-2</v>
      </c>
      <c r="E2802" s="49">
        <v>5.0052099227905273</v>
      </c>
      <c r="F2802" s="49">
        <v>34.213771820068359</v>
      </c>
      <c r="G2802" s="49">
        <v>65.786231994628906</v>
      </c>
    </row>
    <row r="2803" spans="1:7">
      <c r="A2803" t="str">
        <f t="shared" si="44"/>
        <v>O2.0244</v>
      </c>
      <c r="B2803" s="49" t="s">
        <v>500</v>
      </c>
      <c r="C2803" s="49">
        <v>244</v>
      </c>
      <c r="D2803" s="49">
        <v>9.0970002114772797E-2</v>
      </c>
      <c r="E2803" s="49">
        <v>4.9135599136352539</v>
      </c>
      <c r="F2803" s="49">
        <v>33.796199798583984</v>
      </c>
      <c r="G2803" s="49">
        <v>66.20379638671875</v>
      </c>
    </row>
    <row r="2804" spans="1:7">
      <c r="A2804" t="str">
        <f t="shared" si="44"/>
        <v>O2.0245</v>
      </c>
      <c r="B2804" s="49" t="s">
        <v>500</v>
      </c>
      <c r="C2804" s="49">
        <v>245</v>
      </c>
      <c r="D2804" s="49">
        <v>9.0319998562335968E-2</v>
      </c>
      <c r="E2804" s="49">
        <v>4.8225898742675781</v>
      </c>
      <c r="F2804" s="49">
        <v>33.3768310546875</v>
      </c>
      <c r="G2804" s="49">
        <v>66.6231689453125</v>
      </c>
    </row>
    <row r="2805" spans="1:7">
      <c r="A2805" t="str">
        <f t="shared" si="44"/>
        <v>O2.0246</v>
      </c>
      <c r="B2805" s="49" t="s">
        <v>500</v>
      </c>
      <c r="C2805" s="49">
        <v>246</v>
      </c>
      <c r="D2805" s="49">
        <v>8.9670002460479736E-2</v>
      </c>
      <c r="E2805" s="49">
        <v>4.7322697639465332</v>
      </c>
      <c r="F2805" s="49">
        <v>32.955680847167969</v>
      </c>
      <c r="G2805" s="49">
        <v>67.044319152832031</v>
      </c>
    </row>
    <row r="2806" spans="1:7">
      <c r="A2806" t="str">
        <f t="shared" si="44"/>
        <v>O2.0247</v>
      </c>
      <c r="B2806" s="49" t="s">
        <v>500</v>
      </c>
      <c r="C2806" s="49">
        <v>247</v>
      </c>
      <c r="D2806" s="49">
        <v>8.9029997587203979E-2</v>
      </c>
      <c r="E2806" s="49">
        <v>4.6426000595092773</v>
      </c>
      <c r="F2806" s="49">
        <v>32.532791137695313</v>
      </c>
      <c r="G2806" s="49">
        <v>67.467208862304688</v>
      </c>
    </row>
    <row r="2807" spans="1:7">
      <c r="A2807" t="str">
        <f t="shared" si="44"/>
        <v>O2.0248</v>
      </c>
      <c r="B2807" s="49" t="s">
        <v>500</v>
      </c>
      <c r="C2807" s="49">
        <v>248</v>
      </c>
      <c r="D2807" s="49">
        <v>8.8409997522830963E-2</v>
      </c>
      <c r="E2807" s="49">
        <v>4.5535697937011719</v>
      </c>
      <c r="F2807" s="49">
        <v>32.108200073242188</v>
      </c>
      <c r="G2807" s="49">
        <v>67.891799926757813</v>
      </c>
    </row>
    <row r="2808" spans="1:7">
      <c r="A2808" t="str">
        <f t="shared" si="44"/>
        <v>O2.0249</v>
      </c>
      <c r="B2808" s="49" t="s">
        <v>500</v>
      </c>
      <c r="C2808" s="49">
        <v>249</v>
      </c>
      <c r="D2808" s="49">
        <v>8.7810002267360687E-2</v>
      </c>
      <c r="E2808" s="49">
        <v>4.4651598930358887</v>
      </c>
      <c r="F2808" s="49">
        <v>31.681930541992188</v>
      </c>
      <c r="G2808" s="49">
        <v>68.318069458007813</v>
      </c>
    </row>
    <row r="2809" spans="1:7">
      <c r="A2809" t="str">
        <f t="shared" si="44"/>
        <v>O2.0250</v>
      </c>
      <c r="B2809" s="49" t="s">
        <v>500</v>
      </c>
      <c r="C2809" s="49">
        <v>250</v>
      </c>
      <c r="D2809" s="49">
        <v>8.7209999561309814E-2</v>
      </c>
      <c r="E2809" s="49">
        <v>4.377349853515625</v>
      </c>
      <c r="F2809" s="49">
        <v>31.254030227661133</v>
      </c>
      <c r="G2809" s="49">
        <v>68.7459716796875</v>
      </c>
    </row>
    <row r="2810" spans="1:7">
      <c r="A2810" t="str">
        <f t="shared" si="44"/>
        <v>O2.0251</v>
      </c>
      <c r="B2810" s="49" t="s">
        <v>500</v>
      </c>
      <c r="C2810" s="49">
        <v>251</v>
      </c>
      <c r="D2810" s="49">
        <v>8.6640000343322754E-2</v>
      </c>
      <c r="E2810" s="49">
        <v>4.2901401519775391</v>
      </c>
      <c r="F2810" s="49">
        <v>30.824520111083984</v>
      </c>
      <c r="G2810" s="49">
        <v>69.175483703613281</v>
      </c>
    </row>
    <row r="2811" spans="1:7">
      <c r="A2811" t="str">
        <f t="shared" si="44"/>
        <v>O2.0252</v>
      </c>
      <c r="B2811" s="49" t="s">
        <v>500</v>
      </c>
      <c r="C2811" s="49">
        <v>252</v>
      </c>
      <c r="D2811" s="49">
        <v>8.6060002446174622E-2</v>
      </c>
      <c r="E2811" s="49">
        <v>4.2034997940063477</v>
      </c>
      <c r="F2811" s="49">
        <v>30.393449783325195</v>
      </c>
      <c r="G2811" s="49">
        <v>69.606552124023438</v>
      </c>
    </row>
    <row r="2812" spans="1:7">
      <c r="A2812" t="str">
        <f t="shared" si="44"/>
        <v>O2.0253</v>
      </c>
      <c r="B2812" s="49" t="s">
        <v>500</v>
      </c>
      <c r="C2812" s="49">
        <v>253</v>
      </c>
      <c r="D2812" s="49">
        <v>8.5500001907348633E-2</v>
      </c>
      <c r="E2812" s="49">
        <v>4.1174402236938477</v>
      </c>
      <c r="F2812" s="49">
        <v>29.960840225219727</v>
      </c>
      <c r="G2812" s="49">
        <v>70.039161682128906</v>
      </c>
    </row>
    <row r="2813" spans="1:7">
      <c r="A2813" t="str">
        <f t="shared" si="44"/>
        <v>O2.0254</v>
      </c>
      <c r="B2813" s="49" t="s">
        <v>500</v>
      </c>
      <c r="C2813" s="49">
        <v>254</v>
      </c>
      <c r="D2813" s="49">
        <v>8.4969997406005859E-2</v>
      </c>
      <c r="E2813" s="49">
        <v>4.0319399833679199</v>
      </c>
      <c r="F2813" s="49">
        <v>29.52672004699707</v>
      </c>
      <c r="G2813" s="49">
        <v>70.473281860351563</v>
      </c>
    </row>
    <row r="2814" spans="1:7">
      <c r="A2814" t="str">
        <f t="shared" si="44"/>
        <v>O2.0255</v>
      </c>
      <c r="B2814" s="49" t="s">
        <v>500</v>
      </c>
      <c r="C2814" s="49">
        <v>255</v>
      </c>
      <c r="D2814" s="49">
        <v>8.4420002996921539E-2</v>
      </c>
      <c r="E2814" s="49">
        <v>3.9469699859619141</v>
      </c>
      <c r="F2814" s="49">
        <v>29.091129302978516</v>
      </c>
      <c r="G2814" s="49">
        <v>70.908866882324219</v>
      </c>
    </row>
    <row r="2815" spans="1:7">
      <c r="A2815" t="str">
        <f t="shared" si="44"/>
        <v>O2.0256</v>
      </c>
      <c r="B2815" s="49" t="s">
        <v>500</v>
      </c>
      <c r="C2815" s="49">
        <v>256</v>
      </c>
      <c r="D2815" s="49">
        <v>8.3899997174739838E-2</v>
      </c>
      <c r="E2815" s="49">
        <v>3.8625500202178955</v>
      </c>
      <c r="F2815" s="49">
        <v>28.65410041809082</v>
      </c>
      <c r="G2815" s="49">
        <v>71.345901489257813</v>
      </c>
    </row>
    <row r="2816" spans="1:7">
      <c r="A2816" t="str">
        <f t="shared" si="44"/>
        <v>O2.0257</v>
      </c>
      <c r="B2816" s="49" t="s">
        <v>500</v>
      </c>
      <c r="C2816" s="49">
        <v>257</v>
      </c>
      <c r="D2816" s="49">
        <v>8.3400003612041473E-2</v>
      </c>
      <c r="E2816" s="49">
        <v>3.7786500453948975</v>
      </c>
      <c r="F2816" s="49">
        <v>28.215660095214844</v>
      </c>
      <c r="G2816" s="49">
        <v>71.784339904785156</v>
      </c>
    </row>
    <row r="2817" spans="1:7">
      <c r="A2817" t="str">
        <f t="shared" si="44"/>
        <v>O2.0258</v>
      </c>
      <c r="B2817" s="49" t="s">
        <v>500</v>
      </c>
      <c r="C2817" s="49">
        <v>258</v>
      </c>
      <c r="D2817" s="49">
        <v>8.2889996469020844E-2</v>
      </c>
      <c r="E2817" s="49">
        <v>3.6952500343322754</v>
      </c>
      <c r="F2817" s="49">
        <v>27.775840759277344</v>
      </c>
      <c r="G2817" s="49">
        <v>72.224159240722656</v>
      </c>
    </row>
    <row r="2818" spans="1:7">
      <c r="A2818" t="str">
        <f t="shared" si="44"/>
        <v>O2.0259</v>
      </c>
      <c r="B2818" s="49" t="s">
        <v>500</v>
      </c>
      <c r="C2818" s="49">
        <v>259</v>
      </c>
      <c r="D2818" s="49">
        <v>8.2390002906322479E-2</v>
      </c>
      <c r="E2818" s="49">
        <v>3.6123600006103516</v>
      </c>
      <c r="F2818" s="49">
        <v>27.33466911315918</v>
      </c>
      <c r="G2818" s="49">
        <v>72.665328979492188</v>
      </c>
    </row>
    <row r="2819" spans="1:7">
      <c r="A2819" t="str">
        <f t="shared" ref="A2819:A2882" si="45">CONCATENATE(B2819,IF(C2819&lt;10,CONCATENATE("00",C2819),IF(C2819&lt;100,CONCATENATE("0",C2819),C2819)))</f>
        <v>O2.0260</v>
      </c>
      <c r="B2819" s="49" t="s">
        <v>500</v>
      </c>
      <c r="C2819" s="49">
        <v>260</v>
      </c>
      <c r="D2819" s="49">
        <v>8.1919997930526733E-2</v>
      </c>
      <c r="E2819" s="49">
        <v>3.5299699306488037</v>
      </c>
      <c r="F2819" s="49">
        <v>26.892179489135742</v>
      </c>
      <c r="G2819" s="49">
        <v>73.107818603515625</v>
      </c>
    </row>
    <row r="2820" spans="1:7">
      <c r="A2820" t="str">
        <f t="shared" si="45"/>
        <v>O2.0261</v>
      </c>
      <c r="B2820" s="49" t="s">
        <v>500</v>
      </c>
      <c r="C2820" s="49">
        <v>261</v>
      </c>
      <c r="D2820" s="49">
        <v>8.1440001726150513E-2</v>
      </c>
      <c r="E2820" s="49">
        <v>3.4480500221252441</v>
      </c>
      <c r="F2820" s="49">
        <v>26.448410034179688</v>
      </c>
      <c r="G2820" s="49">
        <v>73.551589965820313</v>
      </c>
    </row>
    <row r="2821" spans="1:7">
      <c r="A2821" t="str">
        <f t="shared" si="45"/>
        <v>O2.0262</v>
      </c>
      <c r="B2821" s="49" t="s">
        <v>500</v>
      </c>
      <c r="C2821" s="49">
        <v>262</v>
      </c>
      <c r="D2821" s="49">
        <v>8.0980002880096436E-2</v>
      </c>
      <c r="E2821" s="49">
        <v>3.366610050201416</v>
      </c>
      <c r="F2821" s="49">
        <v>26.00337028503418</v>
      </c>
      <c r="G2821" s="49">
        <v>73.996627807617188</v>
      </c>
    </row>
    <row r="2822" spans="1:7">
      <c r="A2822" t="str">
        <f t="shared" si="45"/>
        <v>O2.0263</v>
      </c>
      <c r="B2822" s="49" t="s">
        <v>500</v>
      </c>
      <c r="C2822" s="49">
        <v>263</v>
      </c>
      <c r="D2822" s="49">
        <v>8.053000271320343E-2</v>
      </c>
      <c r="E2822" s="49">
        <v>3.2856299877166748</v>
      </c>
      <c r="F2822" s="49">
        <v>25.557109832763672</v>
      </c>
      <c r="G2822" s="49">
        <v>74.442886352539063</v>
      </c>
    </row>
    <row r="2823" spans="1:7">
      <c r="A2823" t="str">
        <f t="shared" si="45"/>
        <v>O2.0264</v>
      </c>
      <c r="B2823" s="49" t="s">
        <v>500</v>
      </c>
      <c r="C2823" s="49">
        <v>264</v>
      </c>
      <c r="D2823" s="49">
        <v>8.0090001225471497E-2</v>
      </c>
      <c r="E2823" s="49">
        <v>3.2051000595092773</v>
      </c>
      <c r="F2823" s="49">
        <v>25.109649658203125</v>
      </c>
      <c r="G2823" s="49">
        <v>74.890350341796875</v>
      </c>
    </row>
    <row r="2824" spans="1:7">
      <c r="A2824" t="str">
        <f t="shared" si="45"/>
        <v>O2.0265</v>
      </c>
      <c r="B2824" s="49" t="s">
        <v>500</v>
      </c>
      <c r="C2824" s="49">
        <v>265</v>
      </c>
      <c r="D2824" s="49">
        <v>7.9649999737739563E-2</v>
      </c>
      <c r="E2824" s="49">
        <v>3.1250100135803223</v>
      </c>
      <c r="F2824" s="49">
        <v>24.661029815673828</v>
      </c>
      <c r="G2824" s="49">
        <v>75.338966369628906</v>
      </c>
    </row>
    <row r="2825" spans="1:7">
      <c r="A2825" t="str">
        <f t="shared" si="45"/>
        <v>O2.0266</v>
      </c>
      <c r="B2825" s="49" t="s">
        <v>500</v>
      </c>
      <c r="C2825" s="49">
        <v>266</v>
      </c>
      <c r="D2825" s="49">
        <v>7.9219996929168701E-2</v>
      </c>
      <c r="E2825" s="49">
        <v>3.0453600883483887</v>
      </c>
      <c r="F2825" s="49">
        <v>24.211280822753906</v>
      </c>
      <c r="G2825" s="49">
        <v>75.788719177246094</v>
      </c>
    </row>
    <row r="2826" spans="1:7">
      <c r="A2826" t="str">
        <f t="shared" si="45"/>
        <v>O2.0267</v>
      </c>
      <c r="B2826" s="49" t="s">
        <v>500</v>
      </c>
      <c r="C2826" s="49">
        <v>267</v>
      </c>
      <c r="D2826" s="49">
        <v>7.880999892950058E-2</v>
      </c>
      <c r="E2826" s="49">
        <v>2.9661400318145752</v>
      </c>
      <c r="F2826" s="49">
        <v>23.760419845581055</v>
      </c>
      <c r="G2826" s="49">
        <v>76.239578247070313</v>
      </c>
    </row>
    <row r="2827" spans="1:7">
      <c r="A2827" t="str">
        <f t="shared" si="45"/>
        <v>O2.0268</v>
      </c>
      <c r="B2827" s="49" t="s">
        <v>500</v>
      </c>
      <c r="C2827" s="49">
        <v>268</v>
      </c>
      <c r="D2827" s="49">
        <v>7.8390002250671387E-2</v>
      </c>
      <c r="E2827" s="49">
        <v>2.8873300552368164</v>
      </c>
      <c r="F2827" s="49">
        <v>23.308490753173828</v>
      </c>
      <c r="G2827" s="49">
        <v>76.691513061523438</v>
      </c>
    </row>
    <row r="2828" spans="1:7">
      <c r="A2828" t="str">
        <f t="shared" si="45"/>
        <v>O2.0269</v>
      </c>
      <c r="B2828" s="49" t="s">
        <v>500</v>
      </c>
      <c r="C2828" s="49">
        <v>269</v>
      </c>
      <c r="D2828" s="49">
        <v>7.8000001609325409E-2</v>
      </c>
      <c r="E2828" s="49">
        <v>2.8089399337768555</v>
      </c>
      <c r="F2828" s="49">
        <v>22.855510711669922</v>
      </c>
      <c r="G2828" s="49">
        <v>77.144493103027344</v>
      </c>
    </row>
    <row r="2829" spans="1:7">
      <c r="A2829" t="str">
        <f t="shared" si="45"/>
        <v>O2.0270</v>
      </c>
      <c r="B2829" s="49" t="s">
        <v>500</v>
      </c>
      <c r="C2829" s="49">
        <v>270</v>
      </c>
      <c r="D2829" s="49">
        <v>7.7600002288818359E-2</v>
      </c>
      <c r="E2829" s="49">
        <v>2.7309401035308838</v>
      </c>
      <c r="F2829" s="49">
        <v>22.401519775390625</v>
      </c>
      <c r="G2829" s="49">
        <v>77.598480224609375</v>
      </c>
    </row>
    <row r="2830" spans="1:7">
      <c r="A2830" t="str">
        <f t="shared" si="45"/>
        <v>O2.0271</v>
      </c>
      <c r="B2830" s="49" t="s">
        <v>500</v>
      </c>
      <c r="C2830" s="49">
        <v>271</v>
      </c>
      <c r="D2830" s="49">
        <v>7.7210001647472382E-2</v>
      </c>
      <c r="E2830" s="49">
        <v>2.6533401012420654</v>
      </c>
      <c r="F2830" s="49">
        <v>21.946540832519531</v>
      </c>
      <c r="G2830" s="49">
        <v>78.053459167480469</v>
      </c>
    </row>
    <row r="2831" spans="1:7">
      <c r="A2831" t="str">
        <f t="shared" si="45"/>
        <v>O2.0272</v>
      </c>
      <c r="B2831" s="49" t="s">
        <v>500</v>
      </c>
      <c r="C2831" s="49">
        <v>272</v>
      </c>
      <c r="D2831" s="49">
        <v>7.6839998364448547E-2</v>
      </c>
      <c r="E2831" s="49">
        <v>2.5761299133300781</v>
      </c>
      <c r="F2831" s="49">
        <v>21.490629196166992</v>
      </c>
      <c r="G2831" s="49">
        <v>78.509368896484375</v>
      </c>
    </row>
    <row r="2832" spans="1:7">
      <c r="A2832" t="str">
        <f t="shared" si="45"/>
        <v>O2.0273</v>
      </c>
      <c r="B2832" s="49" t="s">
        <v>500</v>
      </c>
      <c r="C2832" s="49">
        <v>273</v>
      </c>
      <c r="D2832" s="49">
        <v>7.6459996402263641E-2</v>
      </c>
      <c r="E2832" s="49">
        <v>2.4992899894714355</v>
      </c>
      <c r="F2832" s="49">
        <v>21.033790588378906</v>
      </c>
      <c r="G2832" s="49">
        <v>78.966209411621094</v>
      </c>
    </row>
    <row r="2833" spans="1:7">
      <c r="A2833" t="str">
        <f t="shared" si="45"/>
        <v>O2.0274</v>
      </c>
      <c r="B2833" s="49" t="s">
        <v>500</v>
      </c>
      <c r="C2833" s="49">
        <v>274</v>
      </c>
      <c r="D2833" s="49">
        <v>7.6099999248981476E-2</v>
      </c>
      <c r="E2833" s="49">
        <v>2.4228301048278809</v>
      </c>
      <c r="F2833" s="49">
        <v>20.576080322265625</v>
      </c>
      <c r="G2833" s="49">
        <v>79.423919677734375</v>
      </c>
    </row>
    <row r="2834" spans="1:7">
      <c r="A2834" t="str">
        <f t="shared" si="45"/>
        <v>O2.0275</v>
      </c>
      <c r="B2834" s="49" t="s">
        <v>500</v>
      </c>
      <c r="C2834" s="49">
        <v>275</v>
      </c>
      <c r="D2834" s="49">
        <v>7.5750000774860382E-2</v>
      </c>
      <c r="E2834" s="49">
        <v>2.3467299938201904</v>
      </c>
      <c r="F2834" s="49">
        <v>20.117530822753906</v>
      </c>
      <c r="G2834" s="49">
        <v>79.882469177246094</v>
      </c>
    </row>
    <row r="2835" spans="1:7">
      <c r="A2835" t="str">
        <f t="shared" si="45"/>
        <v>O2.0276</v>
      </c>
      <c r="B2835" s="49" t="s">
        <v>500</v>
      </c>
      <c r="C2835" s="49">
        <v>276</v>
      </c>
      <c r="D2835" s="49">
        <v>7.5390003621578217E-2</v>
      </c>
      <c r="E2835" s="49">
        <v>2.2709798812866211</v>
      </c>
      <c r="F2835" s="49">
        <v>19.658170700073242</v>
      </c>
      <c r="G2835" s="49">
        <v>80.341827392578125</v>
      </c>
    </row>
    <row r="2836" spans="1:7">
      <c r="A2836" t="str">
        <f t="shared" si="45"/>
        <v>O2.0277</v>
      </c>
      <c r="B2836" s="49" t="s">
        <v>500</v>
      </c>
      <c r="C2836" s="49">
        <v>277</v>
      </c>
      <c r="D2836" s="49">
        <v>7.5049996376037598E-2</v>
      </c>
      <c r="E2836" s="49">
        <v>2.1955900192260742</v>
      </c>
      <c r="F2836" s="49">
        <v>19.198049545288086</v>
      </c>
      <c r="G2836" s="49">
        <v>80.801948547363281</v>
      </c>
    </row>
    <row r="2837" spans="1:7">
      <c r="A2837" t="str">
        <f t="shared" si="45"/>
        <v>O2.0278</v>
      </c>
      <c r="B2837" s="49" t="s">
        <v>500</v>
      </c>
      <c r="C2837" s="49">
        <v>278</v>
      </c>
      <c r="D2837" s="49">
        <v>7.4709996581077576E-2</v>
      </c>
      <c r="E2837" s="49">
        <v>2.1205399036407471</v>
      </c>
      <c r="F2837" s="49">
        <v>18.737199783325195</v>
      </c>
      <c r="G2837" s="49">
        <v>81.262802124023438</v>
      </c>
    </row>
    <row r="2838" spans="1:7">
      <c r="A2838" t="str">
        <f t="shared" si="45"/>
        <v>O2.0279</v>
      </c>
      <c r="B2838" s="49" t="s">
        <v>500</v>
      </c>
      <c r="C2838" s="49">
        <v>279</v>
      </c>
      <c r="D2838" s="49">
        <v>7.4380002915859222E-2</v>
      </c>
      <c r="E2838" s="49">
        <v>2.0458300113677979</v>
      </c>
      <c r="F2838" s="49">
        <v>18.275669097900391</v>
      </c>
      <c r="G2838" s="49">
        <v>81.724327087402344</v>
      </c>
    </row>
    <row r="2839" spans="1:7">
      <c r="A2839" t="str">
        <f t="shared" si="45"/>
        <v>O2.0280</v>
      </c>
      <c r="B2839" s="49" t="s">
        <v>500</v>
      </c>
      <c r="C2839" s="49">
        <v>280</v>
      </c>
      <c r="D2839" s="49">
        <v>7.4060000479221344E-2</v>
      </c>
      <c r="E2839" s="49">
        <v>1.9714499711990356</v>
      </c>
      <c r="F2839" s="49">
        <v>17.813510894775391</v>
      </c>
      <c r="G2839" s="49">
        <v>82.186492919921875</v>
      </c>
    </row>
    <row r="2840" spans="1:7">
      <c r="A2840" t="str">
        <f t="shared" si="45"/>
        <v>O2.0281</v>
      </c>
      <c r="B2840" s="49" t="s">
        <v>500</v>
      </c>
      <c r="C2840" s="49">
        <v>281</v>
      </c>
      <c r="D2840" s="49">
        <v>7.3739998042583466E-2</v>
      </c>
      <c r="E2840" s="49">
        <v>1.8973900079727173</v>
      </c>
      <c r="F2840" s="49">
        <v>17.350759506225586</v>
      </c>
      <c r="G2840" s="49">
        <v>82.649238586425781</v>
      </c>
    </row>
    <row r="2841" spans="1:7">
      <c r="A2841" t="str">
        <f t="shared" si="45"/>
        <v>O2.0282</v>
      </c>
      <c r="B2841" s="49" t="s">
        <v>500</v>
      </c>
      <c r="C2841" s="49">
        <v>282</v>
      </c>
      <c r="D2841" s="49">
        <v>7.3420003056526184E-2</v>
      </c>
      <c r="E2841" s="49">
        <v>1.8236500024795532</v>
      </c>
      <c r="F2841" s="49">
        <v>16.887489318847656</v>
      </c>
      <c r="G2841" s="49">
        <v>83.112510681152344</v>
      </c>
    </row>
    <row r="2842" spans="1:7">
      <c r="A2842" t="str">
        <f t="shared" si="45"/>
        <v>O2.0283</v>
      </c>
      <c r="B2842" s="49" t="s">
        <v>500</v>
      </c>
      <c r="C2842" s="49">
        <v>283</v>
      </c>
      <c r="D2842" s="49">
        <v>7.3119997978210449E-2</v>
      </c>
      <c r="E2842" s="49">
        <v>1.7502299547195435</v>
      </c>
      <c r="F2842" s="49">
        <v>16.423770904541016</v>
      </c>
      <c r="G2842" s="49">
        <v>83.57623291015625</v>
      </c>
    </row>
    <row r="2843" spans="1:7">
      <c r="A2843" t="str">
        <f t="shared" si="45"/>
        <v>O2.0284</v>
      </c>
      <c r="B2843" s="49" t="s">
        <v>500</v>
      </c>
      <c r="C2843" s="49">
        <v>284</v>
      </c>
      <c r="D2843" s="49">
        <v>7.2820000350475311E-2</v>
      </c>
      <c r="E2843" s="49">
        <v>1.677109956741333</v>
      </c>
      <c r="F2843" s="49">
        <v>15.959639549255371</v>
      </c>
      <c r="G2843" s="49">
        <v>84.040359497070313</v>
      </c>
    </row>
    <row r="2844" spans="1:7">
      <c r="A2844" t="str">
        <f t="shared" si="45"/>
        <v>O2.0285</v>
      </c>
      <c r="B2844" s="49" t="s">
        <v>500</v>
      </c>
      <c r="C2844" s="49">
        <v>285</v>
      </c>
      <c r="D2844" s="49">
        <v>7.2520002722740173E-2</v>
      </c>
      <c r="E2844" s="49">
        <v>1.6042900085449219</v>
      </c>
      <c r="F2844" s="49">
        <v>15.495200157165527</v>
      </c>
      <c r="G2844" s="49">
        <v>84.504798889160156</v>
      </c>
    </row>
    <row r="2845" spans="1:7">
      <c r="A2845" t="str">
        <f t="shared" si="45"/>
        <v>O2.0286</v>
      </c>
      <c r="B2845" s="49" t="s">
        <v>500</v>
      </c>
      <c r="C2845" s="49">
        <v>286</v>
      </c>
      <c r="D2845" s="49">
        <v>7.2240002453327179E-2</v>
      </c>
      <c r="E2845" s="49">
        <v>1.5317699909210205</v>
      </c>
      <c r="F2845" s="49">
        <v>15.030529975891113</v>
      </c>
      <c r="G2845" s="49">
        <v>84.969467163085938</v>
      </c>
    </row>
    <row r="2846" spans="1:7">
      <c r="A2846" t="str">
        <f t="shared" si="45"/>
        <v>O2.0287</v>
      </c>
      <c r="B2846" s="49" t="s">
        <v>500</v>
      </c>
      <c r="C2846" s="49">
        <v>287</v>
      </c>
      <c r="D2846" s="49">
        <v>7.1939997375011444E-2</v>
      </c>
      <c r="E2846" s="49">
        <v>1.4595299959182739</v>
      </c>
      <c r="F2846" s="49">
        <v>14.565739631652832</v>
      </c>
      <c r="G2846" s="49">
        <v>85.434257507324219</v>
      </c>
    </row>
    <row r="2847" spans="1:7">
      <c r="A2847" t="str">
        <f t="shared" si="45"/>
        <v>O2.0288</v>
      </c>
      <c r="B2847" s="49" t="s">
        <v>500</v>
      </c>
      <c r="C2847" s="49">
        <v>288</v>
      </c>
      <c r="D2847" s="49">
        <v>7.1670003235340118E-2</v>
      </c>
      <c r="E2847" s="49">
        <v>1.3875900506973267</v>
      </c>
      <c r="F2847" s="49">
        <v>14.100939750671387</v>
      </c>
      <c r="G2847" s="49">
        <v>85.899063110351563</v>
      </c>
    </row>
    <row r="2848" spans="1:7">
      <c r="A2848" t="str">
        <f t="shared" si="45"/>
        <v>O2.0289</v>
      </c>
      <c r="B2848" s="49" t="s">
        <v>500</v>
      </c>
      <c r="C2848" s="49">
        <v>289</v>
      </c>
      <c r="D2848" s="49">
        <v>7.1400001645088196E-2</v>
      </c>
      <c r="E2848" s="49">
        <v>1.3159199953079224</v>
      </c>
      <c r="F2848" s="49">
        <v>13.636280059814453</v>
      </c>
      <c r="G2848" s="49">
        <v>86.363723754882813</v>
      </c>
    </row>
    <row r="2849" spans="1:7">
      <c r="A2849" t="str">
        <f t="shared" si="45"/>
        <v>O2.0290</v>
      </c>
      <c r="B2849" s="49" t="s">
        <v>500</v>
      </c>
      <c r="C2849" s="49">
        <v>290</v>
      </c>
      <c r="D2849" s="49">
        <v>7.1120001375675201E-2</v>
      </c>
      <c r="E2849" s="49">
        <v>1.2445199489593506</v>
      </c>
      <c r="F2849" s="49">
        <v>13.171919822692871</v>
      </c>
      <c r="G2849" s="49">
        <v>86.828079223632813</v>
      </c>
    </row>
    <row r="2850" spans="1:7">
      <c r="A2850" t="str">
        <f t="shared" si="45"/>
        <v>O2.0291</v>
      </c>
      <c r="B2850" s="49" t="s">
        <v>500</v>
      </c>
      <c r="C2850" s="49">
        <v>291</v>
      </c>
      <c r="D2850" s="49">
        <v>7.0859998464584351E-2</v>
      </c>
      <c r="E2850" s="49">
        <v>1.1734000444412231</v>
      </c>
      <c r="F2850" s="49">
        <v>12.708060264587402</v>
      </c>
      <c r="G2850" s="49">
        <v>87.291938781738281</v>
      </c>
    </row>
    <row r="2851" spans="1:7">
      <c r="A2851" t="str">
        <f t="shared" si="45"/>
        <v>O2.0292</v>
      </c>
      <c r="B2851" s="49" t="s">
        <v>500</v>
      </c>
      <c r="C2851" s="49">
        <v>292</v>
      </c>
      <c r="D2851" s="49">
        <v>7.0600003004074097E-2</v>
      </c>
      <c r="E2851" s="49">
        <v>1.1025400161743164</v>
      </c>
      <c r="F2851" s="49">
        <v>12.244959831237793</v>
      </c>
      <c r="G2851" s="49">
        <v>87.755043029785156</v>
      </c>
    </row>
    <row r="2852" spans="1:7">
      <c r="A2852" t="str">
        <f t="shared" si="45"/>
        <v>O2.0293</v>
      </c>
      <c r="B2852" s="49" t="s">
        <v>500</v>
      </c>
      <c r="C2852" s="49">
        <v>293</v>
      </c>
      <c r="D2852" s="49">
        <v>7.0340000092983246E-2</v>
      </c>
      <c r="E2852" s="49">
        <v>1.0319399833679199</v>
      </c>
      <c r="F2852" s="49">
        <v>11.782930374145508</v>
      </c>
      <c r="G2852" s="49">
        <v>88.217071533203125</v>
      </c>
    </row>
    <row r="2853" spans="1:7">
      <c r="A2853" t="str">
        <f t="shared" si="45"/>
        <v>O2.0294</v>
      </c>
      <c r="B2853" s="49" t="s">
        <v>500</v>
      </c>
      <c r="C2853" s="49">
        <v>294</v>
      </c>
      <c r="D2853" s="49">
        <v>7.0090003311634064E-2</v>
      </c>
      <c r="E2853" s="49">
        <v>0.96160000562667847</v>
      </c>
      <c r="F2853" s="49">
        <v>11.322349548339844</v>
      </c>
      <c r="G2853" s="49">
        <v>88.677650451660156</v>
      </c>
    </row>
    <row r="2854" spans="1:7">
      <c r="A2854" t="str">
        <f t="shared" si="45"/>
        <v>O2.0295</v>
      </c>
      <c r="B2854" s="49" t="s">
        <v>500</v>
      </c>
      <c r="C2854" s="49">
        <v>295</v>
      </c>
      <c r="D2854" s="49">
        <v>6.9849997758865356E-2</v>
      </c>
      <c r="E2854" s="49">
        <v>0.891510009765625</v>
      </c>
      <c r="F2854" s="49">
        <v>10.514320373535156</v>
      </c>
      <c r="G2854" s="49">
        <v>89.485679626464844</v>
      </c>
    </row>
    <row r="2855" spans="1:7">
      <c r="A2855" t="str">
        <f t="shared" si="45"/>
        <v>O2.0296</v>
      </c>
      <c r="B2855" s="49" t="s">
        <v>500</v>
      </c>
      <c r="C2855" s="49">
        <v>296</v>
      </c>
      <c r="D2855" s="49">
        <v>6.9609999656677246E-2</v>
      </c>
      <c r="E2855" s="49">
        <v>0.82165998220443726</v>
      </c>
      <c r="F2855" s="49">
        <v>9.7062997817993164</v>
      </c>
      <c r="G2855" s="49">
        <v>90.293701171875</v>
      </c>
    </row>
    <row r="2856" spans="1:7">
      <c r="A2856" t="str">
        <f t="shared" si="45"/>
        <v>O2.0297</v>
      </c>
      <c r="B2856" s="49" t="s">
        <v>500</v>
      </c>
      <c r="C2856" s="49">
        <v>297</v>
      </c>
      <c r="D2856" s="49">
        <v>6.9360002875328064E-2</v>
      </c>
      <c r="E2856" s="49">
        <v>0.75204998254776001</v>
      </c>
      <c r="F2856" s="49">
        <v>8.898280143737793</v>
      </c>
      <c r="G2856" s="49">
        <v>91.101722717285156</v>
      </c>
    </row>
    <row r="2857" spans="1:7">
      <c r="A2857" t="str">
        <f t="shared" si="45"/>
        <v>O2.0298</v>
      </c>
      <c r="B2857" s="49" t="s">
        <v>500</v>
      </c>
      <c r="C2857" s="49">
        <v>298</v>
      </c>
      <c r="D2857" s="49">
        <v>6.9140002131462097E-2</v>
      </c>
      <c r="E2857" s="49">
        <v>0.68269002437591553</v>
      </c>
      <c r="F2857" s="49">
        <v>8.0902500152587891</v>
      </c>
      <c r="G2857" s="49">
        <v>91.909751892089844</v>
      </c>
    </row>
    <row r="2858" spans="1:7">
      <c r="A2858" t="str">
        <f t="shared" si="45"/>
        <v>O2.0299</v>
      </c>
      <c r="B2858" s="49" t="s">
        <v>500</v>
      </c>
      <c r="C2858" s="49">
        <v>299</v>
      </c>
      <c r="D2858" s="49">
        <v>6.8910002708435059E-2</v>
      </c>
      <c r="E2858" s="49">
        <v>0.61355000734329224</v>
      </c>
      <c r="F2858" s="49">
        <v>7.2822198867797852</v>
      </c>
      <c r="G2858" s="49">
        <v>92.717781066894531</v>
      </c>
    </row>
    <row r="2859" spans="1:7">
      <c r="A2859" t="str">
        <f t="shared" si="45"/>
        <v>O2.0300</v>
      </c>
      <c r="B2859" s="49" t="s">
        <v>500</v>
      </c>
      <c r="C2859" s="49">
        <v>300</v>
      </c>
      <c r="D2859" s="49">
        <v>6.868000328540802E-2</v>
      </c>
      <c r="E2859" s="49">
        <v>0.54464000463485718</v>
      </c>
      <c r="F2859" s="49">
        <v>6.4741997718811035</v>
      </c>
      <c r="G2859" s="49">
        <v>93.525802612304688</v>
      </c>
    </row>
    <row r="2860" spans="1:7">
      <c r="A2860" t="str">
        <f t="shared" si="45"/>
        <v>O2.0301</v>
      </c>
      <c r="B2860" s="49" t="s">
        <v>500</v>
      </c>
      <c r="C2860" s="49">
        <v>301</v>
      </c>
      <c r="D2860" s="49">
        <v>6.8449996411800385E-2</v>
      </c>
      <c r="E2860" s="49">
        <v>0.47595998644828796</v>
      </c>
      <c r="F2860" s="49">
        <v>5.6661801338195801</v>
      </c>
      <c r="G2860" s="49">
        <v>94.333816528320313</v>
      </c>
    </row>
    <row r="2861" spans="1:7">
      <c r="A2861" t="str">
        <f t="shared" si="45"/>
        <v>O2.0302</v>
      </c>
      <c r="B2861" s="49" t="s">
        <v>500</v>
      </c>
      <c r="C2861" s="49">
        <v>302</v>
      </c>
      <c r="D2861" s="49">
        <v>6.8250000476837158E-2</v>
      </c>
      <c r="E2861" s="49">
        <v>0.40751001238822937</v>
      </c>
      <c r="F2861" s="49">
        <v>4.8581500053405762</v>
      </c>
      <c r="G2861" s="49">
        <v>95.141853332519531</v>
      </c>
    </row>
    <row r="2862" spans="1:7">
      <c r="A2862" t="str">
        <f t="shared" si="45"/>
        <v>O2.0303</v>
      </c>
      <c r="B2862" s="49" t="s">
        <v>500</v>
      </c>
      <c r="C2862" s="49">
        <v>303</v>
      </c>
      <c r="D2862" s="49">
        <v>6.802000105381012E-2</v>
      </c>
      <c r="E2862" s="49">
        <v>0.33926001191139221</v>
      </c>
      <c r="F2862" s="49">
        <v>4.0501198768615723</v>
      </c>
      <c r="G2862" s="49">
        <v>95.949882507324219</v>
      </c>
    </row>
    <row r="2863" spans="1:7">
      <c r="A2863" t="str">
        <f t="shared" si="45"/>
        <v>O2.0304</v>
      </c>
      <c r="B2863" s="49" t="s">
        <v>500</v>
      </c>
      <c r="C2863" s="49">
        <v>304</v>
      </c>
      <c r="D2863" s="49">
        <v>6.7819997668266296E-2</v>
      </c>
      <c r="E2863" s="49">
        <v>0.2712399959564209</v>
      </c>
      <c r="F2863" s="49">
        <v>3.2421000003814697</v>
      </c>
      <c r="G2863" s="49">
        <v>96.757896423339844</v>
      </c>
    </row>
    <row r="2864" spans="1:7">
      <c r="A2864" t="str">
        <f t="shared" si="45"/>
        <v>O2.0305</v>
      </c>
      <c r="B2864" s="49" t="s">
        <v>500</v>
      </c>
      <c r="C2864" s="49">
        <v>305</v>
      </c>
      <c r="D2864" s="49">
        <v>6.7610003054141998E-2</v>
      </c>
      <c r="E2864" s="49">
        <v>0.2034199982881546</v>
      </c>
      <c r="F2864" s="49">
        <v>2.4340798854827881</v>
      </c>
      <c r="G2864" s="49">
        <v>97.56591796875</v>
      </c>
    </row>
    <row r="2865" spans="1:7">
      <c r="A2865" t="str">
        <f t="shared" si="45"/>
        <v>O2.0306</v>
      </c>
      <c r="B2865" s="49" t="s">
        <v>500</v>
      </c>
      <c r="C2865" s="49">
        <v>306</v>
      </c>
      <c r="D2865" s="49">
        <v>6.7409999668598175E-2</v>
      </c>
      <c r="E2865" s="49">
        <v>0.1358100026845932</v>
      </c>
      <c r="F2865" s="49">
        <v>1.6260499954223633</v>
      </c>
      <c r="G2865" s="49">
        <v>98.373947143554688</v>
      </c>
    </row>
    <row r="2866" spans="1:7">
      <c r="A2866" t="str">
        <f t="shared" si="45"/>
        <v>O2.0307</v>
      </c>
      <c r="B2866" s="49" t="s">
        <v>500</v>
      </c>
      <c r="C2866" s="49">
        <v>307</v>
      </c>
      <c r="D2866" s="49">
        <v>6.7209996283054352E-2</v>
      </c>
      <c r="E2866" s="49">
        <v>6.8400003015995026E-2</v>
      </c>
      <c r="F2866" s="49">
        <v>0.81801998615264893</v>
      </c>
      <c r="G2866" s="49">
        <v>99.181976318359375</v>
      </c>
    </row>
    <row r="2867" spans="1:7">
      <c r="A2867" t="str">
        <f t="shared" si="45"/>
        <v>O2.0308</v>
      </c>
      <c r="B2867" s="49" t="s">
        <v>500</v>
      </c>
      <c r="C2867" s="49">
        <v>308</v>
      </c>
      <c r="D2867" s="49">
        <v>1.1899999808520079E-3</v>
      </c>
      <c r="E2867" s="49">
        <v>1.1899999808520079E-3</v>
      </c>
      <c r="F2867" s="49">
        <v>9.9999997764825821E-3</v>
      </c>
      <c r="G2867" s="49">
        <v>99.989997863769531</v>
      </c>
    </row>
    <row r="2868" spans="1:7">
      <c r="A2868" t="str">
        <f t="shared" si="45"/>
        <v>O2.0309</v>
      </c>
      <c r="B2868" s="49" t="s">
        <v>500</v>
      </c>
      <c r="C2868" s="49">
        <v>309</v>
      </c>
      <c r="D2868" s="49">
        <v>0</v>
      </c>
      <c r="E2868" s="49">
        <v>0</v>
      </c>
      <c r="F2868" s="49">
        <v>0</v>
      </c>
      <c r="G2868" s="49">
        <v>100</v>
      </c>
    </row>
    <row r="2869" spans="1:7">
      <c r="A2869" t="str">
        <f t="shared" si="45"/>
        <v>O3.0000</v>
      </c>
      <c r="B2869" s="49" t="s">
        <v>501</v>
      </c>
      <c r="C2869" s="49">
        <v>0</v>
      </c>
      <c r="D2869" s="49">
        <v>0.82897001504898071</v>
      </c>
      <c r="E2869" s="49">
        <v>100</v>
      </c>
      <c r="F2869" s="49">
        <v>100</v>
      </c>
      <c r="G2869" s="49">
        <v>0</v>
      </c>
    </row>
    <row r="2870" spans="1:7">
      <c r="A2870" t="str">
        <f t="shared" si="45"/>
        <v>O3.0001</v>
      </c>
      <c r="B2870" s="49" t="s">
        <v>501</v>
      </c>
      <c r="C2870" s="49">
        <v>1</v>
      </c>
      <c r="D2870" s="49">
        <v>0.82788997888565063</v>
      </c>
      <c r="E2870" s="49">
        <v>99.171028137207031</v>
      </c>
      <c r="F2870" s="49">
        <v>99.831710815429688</v>
      </c>
      <c r="G2870" s="49">
        <v>0.16829000413417816</v>
      </c>
    </row>
    <row r="2871" spans="1:7">
      <c r="A2871" t="str">
        <f t="shared" si="45"/>
        <v>O3.0002</v>
      </c>
      <c r="B2871" s="49" t="s">
        <v>501</v>
      </c>
      <c r="C2871" s="49">
        <v>2</v>
      </c>
      <c r="D2871" s="49">
        <v>0.82675999402999878</v>
      </c>
      <c r="E2871" s="49">
        <v>98.3431396484375</v>
      </c>
      <c r="F2871" s="49">
        <v>99.667892456054688</v>
      </c>
      <c r="G2871" s="49">
        <v>0.33210998773574829</v>
      </c>
    </row>
    <row r="2872" spans="1:7">
      <c r="A2872" t="str">
        <f t="shared" si="45"/>
        <v>O3.0003</v>
      </c>
      <c r="B2872" s="49" t="s">
        <v>501</v>
      </c>
      <c r="C2872" s="49">
        <v>3</v>
      </c>
      <c r="D2872" s="49">
        <v>0.82555997371673584</v>
      </c>
      <c r="E2872" s="49">
        <v>97.516380310058594</v>
      </c>
      <c r="F2872" s="49">
        <v>99.508613586425781</v>
      </c>
      <c r="G2872" s="49">
        <v>0.49138998985290527</v>
      </c>
    </row>
    <row r="2873" spans="1:7">
      <c r="A2873" t="str">
        <f t="shared" si="45"/>
        <v>O3.0004</v>
      </c>
      <c r="B2873" s="49" t="s">
        <v>501</v>
      </c>
      <c r="C2873" s="49">
        <v>4</v>
      </c>
      <c r="D2873" s="49">
        <v>0.82429999113082886</v>
      </c>
      <c r="E2873" s="49">
        <v>96.690818786621094</v>
      </c>
      <c r="F2873" s="49">
        <v>99.353889465332031</v>
      </c>
      <c r="G2873" s="49">
        <v>0.64610999822616577</v>
      </c>
    </row>
    <row r="2874" spans="1:7">
      <c r="A2874" t="str">
        <f t="shared" si="45"/>
        <v>O3.0005</v>
      </c>
      <c r="B2874" s="49" t="s">
        <v>501</v>
      </c>
      <c r="C2874" s="49">
        <v>5</v>
      </c>
      <c r="D2874" s="49">
        <v>0.82297998666763306</v>
      </c>
      <c r="E2874" s="49">
        <v>95.866523742675781</v>
      </c>
      <c r="F2874" s="49">
        <v>99.20379638671875</v>
      </c>
      <c r="G2874" s="49">
        <v>0.7961999773979187</v>
      </c>
    </row>
    <row r="2875" spans="1:7">
      <c r="A2875" t="str">
        <f t="shared" si="45"/>
        <v>O3.0006</v>
      </c>
      <c r="B2875" s="49" t="s">
        <v>501</v>
      </c>
      <c r="C2875" s="49">
        <v>6</v>
      </c>
      <c r="D2875" s="49">
        <v>0.82157999277114868</v>
      </c>
      <c r="E2875" s="49">
        <v>95.043540954589844</v>
      </c>
      <c r="F2875" s="49">
        <v>99.058357238769531</v>
      </c>
      <c r="G2875" s="49">
        <v>0.94164001941680908</v>
      </c>
    </row>
    <row r="2876" spans="1:7">
      <c r="A2876" t="str">
        <f t="shared" si="45"/>
        <v>O3.0007</v>
      </c>
      <c r="B2876" s="49" t="s">
        <v>501</v>
      </c>
      <c r="C2876" s="49">
        <v>7</v>
      </c>
      <c r="D2876" s="49">
        <v>0.820110023021698</v>
      </c>
      <c r="E2876" s="49">
        <v>94.221961975097656</v>
      </c>
      <c r="F2876" s="49">
        <v>98.917633056640625</v>
      </c>
      <c r="G2876" s="49">
        <v>1.0823700428009033</v>
      </c>
    </row>
    <row r="2877" spans="1:7">
      <c r="A2877" t="str">
        <f t="shared" si="45"/>
        <v>O3.0008</v>
      </c>
      <c r="B2877" s="49" t="s">
        <v>501</v>
      </c>
      <c r="C2877" s="49">
        <v>8</v>
      </c>
      <c r="D2877" s="49">
        <v>0.81857001781463623</v>
      </c>
      <c r="E2877" s="49">
        <v>93.401847839355469</v>
      </c>
      <c r="F2877" s="49">
        <v>98.781631469726563</v>
      </c>
      <c r="G2877" s="49">
        <v>1.2183699607849121</v>
      </c>
    </row>
    <row r="2878" spans="1:7">
      <c r="A2878" t="str">
        <f t="shared" si="45"/>
        <v>O3.0009</v>
      </c>
      <c r="B2878" s="49" t="s">
        <v>501</v>
      </c>
      <c r="C2878" s="49">
        <v>9</v>
      </c>
      <c r="D2878" s="49">
        <v>0.81694000959396362</v>
      </c>
      <c r="E2878" s="49">
        <v>92.583282470703125</v>
      </c>
      <c r="F2878" s="49">
        <v>98.650413513183594</v>
      </c>
      <c r="G2878" s="49">
        <v>1.3495899438858032</v>
      </c>
    </row>
    <row r="2879" spans="1:7">
      <c r="A2879" t="str">
        <f t="shared" si="45"/>
        <v>O3.0010</v>
      </c>
      <c r="B2879" s="49" t="s">
        <v>501</v>
      </c>
      <c r="C2879" s="49">
        <v>10</v>
      </c>
      <c r="D2879" s="49">
        <v>0.81524002552032471</v>
      </c>
      <c r="E2879" s="49">
        <v>91.766342163085938</v>
      </c>
      <c r="F2879" s="49">
        <v>98.524002075195313</v>
      </c>
      <c r="G2879" s="49">
        <v>1.4759999513626099</v>
      </c>
    </row>
    <row r="2880" spans="1:7">
      <c r="A2880" t="str">
        <f t="shared" si="45"/>
        <v>O3.0011</v>
      </c>
      <c r="B2880" s="49" t="s">
        <v>501</v>
      </c>
      <c r="C2880" s="49">
        <v>11</v>
      </c>
      <c r="D2880" s="49">
        <v>0.81345999240875244</v>
      </c>
      <c r="E2880" s="49">
        <v>90.951103210449219</v>
      </c>
      <c r="F2880" s="49">
        <v>98.402427673339844</v>
      </c>
      <c r="G2880" s="49">
        <v>1.5975699424743652</v>
      </c>
    </row>
    <row r="2881" spans="1:7">
      <c r="A2881" t="str">
        <f t="shared" si="45"/>
        <v>O3.0012</v>
      </c>
      <c r="B2881" s="49" t="s">
        <v>501</v>
      </c>
      <c r="C2881" s="49">
        <v>12</v>
      </c>
      <c r="D2881" s="49">
        <v>0.81159001588821411</v>
      </c>
      <c r="E2881" s="49">
        <v>90.137641906738281</v>
      </c>
      <c r="F2881" s="49">
        <v>98.285728454589844</v>
      </c>
      <c r="G2881" s="49">
        <v>1.7142699956893921</v>
      </c>
    </row>
    <row r="2882" spans="1:7">
      <c r="A2882" t="str">
        <f t="shared" si="45"/>
        <v>O3.0013</v>
      </c>
      <c r="B2882" s="49" t="s">
        <v>501</v>
      </c>
      <c r="C2882" s="49">
        <v>13</v>
      </c>
      <c r="D2882" s="49">
        <v>0.80962997674942017</v>
      </c>
      <c r="E2882" s="49">
        <v>89.3260498046875</v>
      </c>
      <c r="F2882" s="49">
        <v>98.173919677734375</v>
      </c>
      <c r="G2882" s="49">
        <v>1.8260799646377563</v>
      </c>
    </row>
    <row r="2883" spans="1:7">
      <c r="A2883" t="str">
        <f t="shared" ref="A2883:A2946" si="46">CONCATENATE(B2883,IF(C2883&lt;10,CONCATENATE("00",C2883),IF(C2883&lt;100,CONCATENATE("0",C2883),C2883)))</f>
        <v>O3.0014</v>
      </c>
      <c r="B2883" s="49" t="s">
        <v>501</v>
      </c>
      <c r="C2883" s="49">
        <v>14</v>
      </c>
      <c r="D2883" s="49">
        <v>0.80760002136230469</v>
      </c>
      <c r="E2883" s="49">
        <v>88.51641845703125</v>
      </c>
      <c r="F2883" s="49">
        <v>98.067039489746094</v>
      </c>
      <c r="G2883" s="49">
        <v>1.932960033416748</v>
      </c>
    </row>
    <row r="2884" spans="1:7">
      <c r="A2884" t="str">
        <f t="shared" si="46"/>
        <v>O3.0015</v>
      </c>
      <c r="B2884" s="49" t="s">
        <v>501</v>
      </c>
      <c r="C2884" s="49">
        <v>15</v>
      </c>
      <c r="D2884" s="49">
        <v>0.80545002222061157</v>
      </c>
      <c r="E2884" s="49">
        <v>87.708816528320313</v>
      </c>
      <c r="F2884" s="49">
        <v>97.965103149414063</v>
      </c>
      <c r="G2884" s="49">
        <v>2.0348999500274658</v>
      </c>
    </row>
    <row r="2885" spans="1:7">
      <c r="A2885" t="str">
        <f t="shared" si="46"/>
        <v>O3.0016</v>
      </c>
      <c r="B2885" s="49" t="s">
        <v>501</v>
      </c>
      <c r="C2885" s="49">
        <v>16</v>
      </c>
      <c r="D2885" s="49">
        <v>0.80322998762130737</v>
      </c>
      <c r="E2885" s="49">
        <v>86.903373718261719</v>
      </c>
      <c r="F2885" s="49">
        <v>97.868118286132813</v>
      </c>
      <c r="G2885" s="49">
        <v>2.1318800449371338</v>
      </c>
    </row>
    <row r="2886" spans="1:7">
      <c r="A2886" t="str">
        <f t="shared" si="46"/>
        <v>O3.0017</v>
      </c>
      <c r="B2886" s="49" t="s">
        <v>501</v>
      </c>
      <c r="C2886" s="49">
        <v>17</v>
      </c>
      <c r="D2886" s="49">
        <v>0.80089998245239258</v>
      </c>
      <c r="E2886" s="49">
        <v>86.100143432617188</v>
      </c>
      <c r="F2886" s="49">
        <v>97.776107788085938</v>
      </c>
      <c r="G2886" s="49">
        <v>2.2238900661468506</v>
      </c>
    </row>
    <row r="2887" spans="1:7">
      <c r="A2887" t="str">
        <f t="shared" si="46"/>
        <v>O3.0018</v>
      </c>
      <c r="B2887" s="49" t="s">
        <v>501</v>
      </c>
      <c r="C2887" s="49">
        <v>18</v>
      </c>
      <c r="D2887" s="49">
        <v>0.79847997426986694</v>
      </c>
      <c r="E2887" s="49">
        <v>85.299240112304688</v>
      </c>
      <c r="F2887" s="49">
        <v>97.6890869140625</v>
      </c>
      <c r="G2887" s="49">
        <v>2.3109099864959717</v>
      </c>
    </row>
    <row r="2888" spans="1:7">
      <c r="A2888" t="str">
        <f t="shared" si="46"/>
        <v>O3.0019</v>
      </c>
      <c r="B2888" s="49" t="s">
        <v>501</v>
      </c>
      <c r="C2888" s="49">
        <v>19</v>
      </c>
      <c r="D2888" s="49">
        <v>0.79597002267837524</v>
      </c>
      <c r="E2888" s="49">
        <v>84.500762939453125</v>
      </c>
      <c r="F2888" s="49">
        <v>97.607070922851563</v>
      </c>
      <c r="G2888" s="49">
        <v>2.3929300308227539</v>
      </c>
    </row>
    <row r="2889" spans="1:7">
      <c r="A2889" t="str">
        <f t="shared" si="46"/>
        <v>O3.0020</v>
      </c>
      <c r="B2889" s="49" t="s">
        <v>501</v>
      </c>
      <c r="C2889" s="49">
        <v>20</v>
      </c>
      <c r="D2889" s="49">
        <v>0.79333001375198364</v>
      </c>
      <c r="E2889" s="49">
        <v>83.704788208007813</v>
      </c>
      <c r="F2889" s="49">
        <v>97.530052185058594</v>
      </c>
      <c r="G2889" s="49">
        <v>2.4699499607086182</v>
      </c>
    </row>
    <row r="2890" spans="1:7">
      <c r="A2890" t="str">
        <f t="shared" si="46"/>
        <v>O3.0021</v>
      </c>
      <c r="B2890" s="49" t="s">
        <v>501</v>
      </c>
      <c r="C2890" s="49">
        <v>21</v>
      </c>
      <c r="D2890" s="49">
        <v>0.79062002897262573</v>
      </c>
      <c r="E2890" s="49">
        <v>82.911460876464844</v>
      </c>
      <c r="F2890" s="49">
        <v>97.458030700683594</v>
      </c>
      <c r="G2890" s="49">
        <v>2.5419700145721436</v>
      </c>
    </row>
    <row r="2891" spans="1:7">
      <c r="A2891" t="str">
        <f t="shared" si="46"/>
        <v>O3.0022</v>
      </c>
      <c r="B2891" s="49" t="s">
        <v>501</v>
      </c>
      <c r="C2891" s="49">
        <v>22</v>
      </c>
      <c r="D2891" s="49">
        <v>0.78777998685836792</v>
      </c>
      <c r="E2891" s="49">
        <v>82.120841979980469</v>
      </c>
      <c r="F2891" s="49">
        <v>97.390998840332031</v>
      </c>
      <c r="G2891" s="49">
        <v>2.6089999675750732</v>
      </c>
    </row>
    <row r="2892" spans="1:7">
      <c r="A2892" t="str">
        <f t="shared" si="46"/>
        <v>O3.0023</v>
      </c>
      <c r="B2892" s="49" t="s">
        <v>501</v>
      </c>
      <c r="C2892" s="49">
        <v>23</v>
      </c>
      <c r="D2892" s="49">
        <v>0.78485000133514404</v>
      </c>
      <c r="E2892" s="49">
        <v>81.333061218261719</v>
      </c>
      <c r="F2892" s="49">
        <v>97.328971862792969</v>
      </c>
      <c r="G2892" s="49">
        <v>2.6710300445556641</v>
      </c>
    </row>
    <row r="2893" spans="1:7">
      <c r="A2893" t="str">
        <f t="shared" si="46"/>
        <v>O3.0024</v>
      </c>
      <c r="B2893" s="49" t="s">
        <v>501</v>
      </c>
      <c r="C2893" s="49">
        <v>24</v>
      </c>
      <c r="D2893" s="49">
        <v>0.78179997205734253</v>
      </c>
      <c r="E2893" s="49">
        <v>80.548210144042969</v>
      </c>
      <c r="F2893" s="49">
        <v>97.271919250488281</v>
      </c>
      <c r="G2893" s="49">
        <v>2.7280800342559814</v>
      </c>
    </row>
    <row r="2894" spans="1:7">
      <c r="A2894" t="str">
        <f t="shared" si="46"/>
        <v>O3.0025</v>
      </c>
      <c r="B2894" s="49" t="s">
        <v>501</v>
      </c>
      <c r="C2894" s="49">
        <v>25</v>
      </c>
      <c r="D2894" s="49">
        <v>0.77864998579025269</v>
      </c>
      <c r="E2894" s="49">
        <v>79.766410827636719</v>
      </c>
      <c r="F2894" s="49">
        <v>97.219833374023438</v>
      </c>
      <c r="G2894" s="49">
        <v>2.7801699638366699</v>
      </c>
    </row>
    <row r="2895" spans="1:7">
      <c r="A2895" t="str">
        <f t="shared" si="46"/>
        <v>O3.0026</v>
      </c>
      <c r="B2895" s="49" t="s">
        <v>501</v>
      </c>
      <c r="C2895" s="49">
        <v>26</v>
      </c>
      <c r="D2895" s="49">
        <v>0.77539002895355225</v>
      </c>
      <c r="E2895" s="49">
        <v>78.987762451171875</v>
      </c>
      <c r="F2895" s="49">
        <v>97.172691345214844</v>
      </c>
      <c r="G2895" s="49">
        <v>2.8273100852966309</v>
      </c>
    </row>
    <row r="2896" spans="1:7">
      <c r="A2896" t="str">
        <f t="shared" si="46"/>
        <v>O3.0027</v>
      </c>
      <c r="B2896" s="49" t="s">
        <v>501</v>
      </c>
      <c r="C2896" s="49">
        <v>27</v>
      </c>
      <c r="D2896" s="49">
        <v>0.77201998233795166</v>
      </c>
      <c r="E2896" s="49">
        <v>78.212371826171875</v>
      </c>
      <c r="F2896" s="49">
        <v>97.130470275878906</v>
      </c>
      <c r="G2896" s="49">
        <v>2.8695299625396729</v>
      </c>
    </row>
    <row r="2897" spans="1:7">
      <c r="A2897" t="str">
        <f t="shared" si="46"/>
        <v>O3.0028</v>
      </c>
      <c r="B2897" s="49" t="s">
        <v>501</v>
      </c>
      <c r="C2897" s="49">
        <v>28</v>
      </c>
      <c r="D2897" s="49">
        <v>0.76853001117706299</v>
      </c>
      <c r="E2897" s="49">
        <v>77.440353393554688</v>
      </c>
      <c r="F2897" s="49">
        <v>97.0931396484375</v>
      </c>
      <c r="G2897" s="49">
        <v>2.9068601131439209</v>
      </c>
    </row>
    <row r="2898" spans="1:7">
      <c r="A2898" t="str">
        <f t="shared" si="46"/>
        <v>O3.0029</v>
      </c>
      <c r="B2898" s="49" t="s">
        <v>501</v>
      </c>
      <c r="C2898" s="49">
        <v>29</v>
      </c>
      <c r="D2898" s="49">
        <v>0.76494002342224121</v>
      </c>
      <c r="E2898" s="49">
        <v>76.671821594238281</v>
      </c>
      <c r="F2898" s="49">
        <v>97.060676574707031</v>
      </c>
      <c r="G2898" s="49">
        <v>2.9393200874328613</v>
      </c>
    </row>
    <row r="2899" spans="1:7">
      <c r="A2899" t="str">
        <f t="shared" si="46"/>
        <v>O3.0030</v>
      </c>
      <c r="B2899" s="49" t="s">
        <v>501</v>
      </c>
      <c r="C2899" s="49">
        <v>30</v>
      </c>
      <c r="D2899" s="49">
        <v>0.7612299919128418</v>
      </c>
      <c r="E2899" s="49">
        <v>75.906883239746094</v>
      </c>
      <c r="F2899" s="49">
        <v>97.033042907714844</v>
      </c>
      <c r="G2899" s="49">
        <v>2.9669599533081055</v>
      </c>
    </row>
    <row r="2900" spans="1:7">
      <c r="A2900" t="str">
        <f t="shared" si="46"/>
        <v>O3.0031</v>
      </c>
      <c r="B2900" s="49" t="s">
        <v>501</v>
      </c>
      <c r="C2900" s="49">
        <v>31</v>
      </c>
      <c r="D2900" s="49">
        <v>0.75740998983383179</v>
      </c>
      <c r="E2900" s="49">
        <v>75.145652770996094</v>
      </c>
      <c r="F2900" s="49">
        <v>97.010177612304688</v>
      </c>
      <c r="G2900" s="49">
        <v>2.9898200035095215</v>
      </c>
    </row>
    <row r="2901" spans="1:7">
      <c r="A2901" t="str">
        <f t="shared" si="46"/>
        <v>O3.0032</v>
      </c>
      <c r="B2901" s="49" t="s">
        <v>501</v>
      </c>
      <c r="C2901" s="49">
        <v>32</v>
      </c>
      <c r="D2901" s="49">
        <v>0.75348001718521118</v>
      </c>
      <c r="E2901" s="49">
        <v>74.388236999511719</v>
      </c>
      <c r="F2901" s="49">
        <v>96.992050170898438</v>
      </c>
      <c r="G2901" s="49">
        <v>3.0079500675201416</v>
      </c>
    </row>
    <row r="2902" spans="1:7">
      <c r="A2902" t="str">
        <f t="shared" si="46"/>
        <v>O3.0033</v>
      </c>
      <c r="B2902" s="49" t="s">
        <v>501</v>
      </c>
      <c r="C2902" s="49">
        <v>33</v>
      </c>
      <c r="D2902" s="49">
        <v>0.74944001436233521</v>
      </c>
      <c r="E2902" s="49">
        <v>73.634757995605469</v>
      </c>
      <c r="F2902" s="49">
        <v>96.978607177734375</v>
      </c>
      <c r="G2902" s="49">
        <v>3.0213899612426758</v>
      </c>
    </row>
    <row r="2903" spans="1:7">
      <c r="A2903" t="str">
        <f t="shared" si="46"/>
        <v>O3.0034</v>
      </c>
      <c r="B2903" s="49" t="s">
        <v>501</v>
      </c>
      <c r="C2903" s="49">
        <v>34</v>
      </c>
      <c r="D2903" s="49">
        <v>0.74528002738952637</v>
      </c>
      <c r="E2903" s="49">
        <v>72.885322570800781</v>
      </c>
      <c r="F2903" s="49">
        <v>96.969802856445313</v>
      </c>
      <c r="G2903" s="49">
        <v>3.0302000045776367</v>
      </c>
    </row>
    <row r="2904" spans="1:7">
      <c r="A2904" t="str">
        <f t="shared" si="46"/>
        <v>O3.0035</v>
      </c>
      <c r="B2904" s="49" t="s">
        <v>501</v>
      </c>
      <c r="C2904" s="49">
        <v>35</v>
      </c>
      <c r="D2904" s="49">
        <v>0.74102002382278442</v>
      </c>
      <c r="E2904" s="49">
        <v>72.140037536621094</v>
      </c>
      <c r="F2904" s="49">
        <v>96.965560913085938</v>
      </c>
      <c r="G2904" s="49">
        <v>3.0344400405883789</v>
      </c>
    </row>
    <row r="2905" spans="1:7">
      <c r="A2905" t="str">
        <f t="shared" si="46"/>
        <v>O3.0036</v>
      </c>
      <c r="B2905" s="49" t="s">
        <v>501</v>
      </c>
      <c r="C2905" s="49">
        <v>36</v>
      </c>
      <c r="D2905" s="49">
        <v>0.73663997650146484</v>
      </c>
      <c r="E2905" s="49">
        <v>71.399017333984375</v>
      </c>
      <c r="F2905" s="49">
        <v>96.965812683105469</v>
      </c>
      <c r="G2905" s="49">
        <v>3.0341899394989014</v>
      </c>
    </row>
    <row r="2906" spans="1:7">
      <c r="A2906" t="str">
        <f t="shared" si="46"/>
        <v>O3.0037</v>
      </c>
      <c r="B2906" s="49" t="s">
        <v>501</v>
      </c>
      <c r="C2906" s="49">
        <v>37</v>
      </c>
      <c r="D2906" s="49">
        <v>0.73215001821517944</v>
      </c>
      <c r="E2906" s="49">
        <v>70.662376403808594</v>
      </c>
      <c r="F2906" s="49">
        <v>96.970489501953125</v>
      </c>
      <c r="G2906" s="49">
        <v>3.0295100212097168</v>
      </c>
    </row>
    <row r="2907" spans="1:7">
      <c r="A2907" t="str">
        <f t="shared" si="46"/>
        <v>O3.0038</v>
      </c>
      <c r="B2907" s="49" t="s">
        <v>501</v>
      </c>
      <c r="C2907" s="49">
        <v>38</v>
      </c>
      <c r="D2907" s="49">
        <v>0.72756999731063843</v>
      </c>
      <c r="E2907" s="49">
        <v>69.930229187011719</v>
      </c>
      <c r="F2907" s="49">
        <v>96.979537963867188</v>
      </c>
      <c r="G2907" s="49">
        <v>3.0204598903656006</v>
      </c>
    </row>
    <row r="2908" spans="1:7">
      <c r="A2908" t="str">
        <f t="shared" si="46"/>
        <v>O3.0039</v>
      </c>
      <c r="B2908" s="49" t="s">
        <v>501</v>
      </c>
      <c r="C2908" s="49">
        <v>39</v>
      </c>
      <c r="D2908" s="49">
        <v>0.72285997867584229</v>
      </c>
      <c r="E2908" s="49">
        <v>69.202659606933594</v>
      </c>
      <c r="F2908" s="49">
        <v>96.992851257324219</v>
      </c>
      <c r="G2908" s="49">
        <v>3.0071499347686768</v>
      </c>
    </row>
    <row r="2909" spans="1:7">
      <c r="A2909" t="str">
        <f t="shared" si="46"/>
        <v>O3.0040</v>
      </c>
      <c r="B2909" s="49" t="s">
        <v>501</v>
      </c>
      <c r="C2909" s="49">
        <v>40</v>
      </c>
      <c r="D2909" s="49">
        <v>0.71806001663208008</v>
      </c>
      <c r="E2909" s="49">
        <v>68.47979736328125</v>
      </c>
      <c r="F2909" s="49">
        <v>97.010360717773438</v>
      </c>
      <c r="G2909" s="49">
        <v>2.9896399974822998</v>
      </c>
    </row>
    <row r="2910" spans="1:7">
      <c r="A2910" t="str">
        <f t="shared" si="46"/>
        <v>O3.0041</v>
      </c>
      <c r="B2910" s="49" t="s">
        <v>501</v>
      </c>
      <c r="C2910" s="49">
        <v>41</v>
      </c>
      <c r="D2910" s="49">
        <v>0.71315997838973999</v>
      </c>
      <c r="E2910" s="49">
        <v>67.761741638183594</v>
      </c>
      <c r="F2910" s="49">
        <v>97.031959533691406</v>
      </c>
      <c r="G2910" s="49">
        <v>2.9680399894714355</v>
      </c>
    </row>
    <row r="2911" spans="1:7">
      <c r="A2911" t="str">
        <f t="shared" si="46"/>
        <v>O3.0042</v>
      </c>
      <c r="B2911" s="49" t="s">
        <v>501</v>
      </c>
      <c r="C2911" s="49">
        <v>42</v>
      </c>
      <c r="D2911" s="49">
        <v>0.70815002918243408</v>
      </c>
      <c r="E2911" s="49">
        <v>67.048576354980469</v>
      </c>
      <c r="F2911" s="49">
        <v>97.057579040527344</v>
      </c>
      <c r="G2911" s="49">
        <v>2.9424200057983398</v>
      </c>
    </row>
    <row r="2912" spans="1:7">
      <c r="A2912" t="str">
        <f t="shared" si="46"/>
        <v>O3.0043</v>
      </c>
      <c r="B2912" s="49" t="s">
        <v>501</v>
      </c>
      <c r="C2912" s="49">
        <v>43</v>
      </c>
      <c r="D2912" s="49">
        <v>0.70304000377655029</v>
      </c>
      <c r="E2912" s="49">
        <v>66.340431213378906</v>
      </c>
      <c r="F2912" s="49">
        <v>97.087112426757813</v>
      </c>
      <c r="G2912" s="49">
        <v>2.9128899574279785</v>
      </c>
    </row>
    <row r="2913" spans="1:7">
      <c r="A2913" t="str">
        <f t="shared" si="46"/>
        <v>O3.0044</v>
      </c>
      <c r="B2913" s="49" t="s">
        <v>501</v>
      </c>
      <c r="C2913" s="49">
        <v>44</v>
      </c>
      <c r="D2913" s="49">
        <v>0.69784998893737793</v>
      </c>
      <c r="E2913" s="49">
        <v>65.63739013671875</v>
      </c>
      <c r="F2913" s="49">
        <v>97.120437622070313</v>
      </c>
      <c r="G2913" s="49">
        <v>2.8795599937438965</v>
      </c>
    </row>
    <row r="2914" spans="1:7">
      <c r="A2914" t="str">
        <f t="shared" si="46"/>
        <v>O3.0045</v>
      </c>
      <c r="B2914" s="49" t="s">
        <v>501</v>
      </c>
      <c r="C2914" s="49">
        <v>45</v>
      </c>
      <c r="D2914" s="49">
        <v>0.69255000352859497</v>
      </c>
      <c r="E2914" s="49">
        <v>64.939537048339844</v>
      </c>
      <c r="F2914" s="49">
        <v>97.157470703125</v>
      </c>
      <c r="G2914" s="49">
        <v>2.8425300121307373</v>
      </c>
    </row>
    <row r="2915" spans="1:7">
      <c r="A2915" t="str">
        <f t="shared" si="46"/>
        <v>O3.0046</v>
      </c>
      <c r="B2915" s="49" t="s">
        <v>501</v>
      </c>
      <c r="C2915" s="49">
        <v>46</v>
      </c>
      <c r="D2915" s="49">
        <v>0.68717998266220093</v>
      </c>
      <c r="E2915" s="49">
        <v>64.246986389160156</v>
      </c>
      <c r="F2915" s="49">
        <v>97.198089599609375</v>
      </c>
      <c r="G2915" s="49">
        <v>2.8019099235534668</v>
      </c>
    </row>
    <row r="2916" spans="1:7">
      <c r="A2916" t="str">
        <f t="shared" si="46"/>
        <v>O3.0047</v>
      </c>
      <c r="B2916" s="49" t="s">
        <v>501</v>
      </c>
      <c r="C2916" s="49">
        <v>47</v>
      </c>
      <c r="D2916" s="49">
        <v>0.68171000480651855</v>
      </c>
      <c r="E2916" s="49">
        <v>63.559810638427734</v>
      </c>
      <c r="F2916" s="49">
        <v>97.242202758789063</v>
      </c>
      <c r="G2916" s="49">
        <v>2.7578001022338867</v>
      </c>
    </row>
    <row r="2917" spans="1:7">
      <c r="A2917" t="str">
        <f t="shared" si="46"/>
        <v>O3.0048</v>
      </c>
      <c r="B2917" s="49" t="s">
        <v>501</v>
      </c>
      <c r="C2917" s="49">
        <v>48</v>
      </c>
      <c r="D2917" s="49">
        <v>0.67615997791290283</v>
      </c>
      <c r="E2917" s="49">
        <v>62.878101348876953</v>
      </c>
      <c r="F2917" s="49">
        <v>97.289657592773438</v>
      </c>
      <c r="G2917" s="49">
        <v>2.7103400230407715</v>
      </c>
    </row>
    <row r="2918" spans="1:7">
      <c r="A2918" t="str">
        <f t="shared" si="46"/>
        <v>O3.0049</v>
      </c>
      <c r="B2918" s="49" t="s">
        <v>501</v>
      </c>
      <c r="C2918" s="49">
        <v>49</v>
      </c>
      <c r="D2918" s="49">
        <v>0.67052000761032104</v>
      </c>
      <c r="E2918" s="49">
        <v>62.201938629150391</v>
      </c>
      <c r="F2918" s="49">
        <v>97.340370178222656</v>
      </c>
      <c r="G2918" s="49">
        <v>2.6596300601959229</v>
      </c>
    </row>
    <row r="2919" spans="1:7">
      <c r="A2919" t="str">
        <f t="shared" si="46"/>
        <v>O3.0050</v>
      </c>
      <c r="B2919" s="49" t="s">
        <v>501</v>
      </c>
      <c r="C2919" s="49">
        <v>50</v>
      </c>
      <c r="D2919" s="49">
        <v>0.66482001543045044</v>
      </c>
      <c r="E2919" s="49">
        <v>61.531421661376953</v>
      </c>
      <c r="F2919" s="49">
        <v>97.394187927246094</v>
      </c>
      <c r="G2919" s="49">
        <v>2.6058099269866943</v>
      </c>
    </row>
    <row r="2920" spans="1:7">
      <c r="A2920" t="str">
        <f t="shared" si="46"/>
        <v>O3.0051</v>
      </c>
      <c r="B2920" s="49" t="s">
        <v>501</v>
      </c>
      <c r="C2920" s="49">
        <v>51</v>
      </c>
      <c r="D2920" s="49">
        <v>0.65903997421264648</v>
      </c>
      <c r="E2920" s="49">
        <v>60.866600036621094</v>
      </c>
      <c r="F2920" s="49">
        <v>97.450996398925781</v>
      </c>
      <c r="G2920" s="49">
        <v>2.5490000247955322</v>
      </c>
    </row>
    <row r="2921" spans="1:7">
      <c r="A2921" t="str">
        <f t="shared" si="46"/>
        <v>O3.0052</v>
      </c>
      <c r="B2921" s="49" t="s">
        <v>501</v>
      </c>
      <c r="C2921" s="49">
        <v>52</v>
      </c>
      <c r="D2921" s="49">
        <v>0.65319997072219849</v>
      </c>
      <c r="E2921" s="49">
        <v>60.207561492919922</v>
      </c>
      <c r="F2921" s="49">
        <v>97.510673522949219</v>
      </c>
      <c r="G2921" s="49">
        <v>2.4893300533294678</v>
      </c>
    </row>
    <row r="2922" spans="1:7">
      <c r="A2922" t="str">
        <f t="shared" si="46"/>
        <v>O3.0053</v>
      </c>
      <c r="B2922" s="49" t="s">
        <v>501</v>
      </c>
      <c r="C2922" s="49">
        <v>53</v>
      </c>
      <c r="D2922" s="49">
        <v>0.64727997779846191</v>
      </c>
      <c r="E2922" s="49">
        <v>59.554359436035156</v>
      </c>
      <c r="F2922" s="49">
        <v>97.57305908203125</v>
      </c>
      <c r="G2922" s="49">
        <v>2.4269399642944336</v>
      </c>
    </row>
    <row r="2923" spans="1:7">
      <c r="A2923" t="str">
        <f t="shared" si="46"/>
        <v>O3.0054</v>
      </c>
      <c r="B2923" s="49" t="s">
        <v>501</v>
      </c>
      <c r="C2923" s="49">
        <v>54</v>
      </c>
      <c r="D2923" s="49">
        <v>0.64130997657775879</v>
      </c>
      <c r="E2923" s="49">
        <v>58.907081604003906</v>
      </c>
      <c r="F2923" s="49">
        <v>97.638046264648438</v>
      </c>
      <c r="G2923" s="49">
        <v>2.3619499206542969</v>
      </c>
    </row>
    <row r="2924" spans="1:7">
      <c r="A2924" t="str">
        <f t="shared" si="46"/>
        <v>O3.0055</v>
      </c>
      <c r="B2924" s="49" t="s">
        <v>501</v>
      </c>
      <c r="C2924" s="49">
        <v>55</v>
      </c>
      <c r="D2924" s="49">
        <v>0.63528001308441162</v>
      </c>
      <c r="E2924" s="49">
        <v>58.265769958496094</v>
      </c>
      <c r="F2924" s="49">
        <v>97.705490112304688</v>
      </c>
      <c r="G2924" s="49">
        <v>2.2945098876953125</v>
      </c>
    </row>
    <row r="2925" spans="1:7">
      <c r="A2925" t="str">
        <f t="shared" si="46"/>
        <v>O3.0056</v>
      </c>
      <c r="B2925" s="49" t="s">
        <v>501</v>
      </c>
      <c r="C2925" s="49">
        <v>56</v>
      </c>
      <c r="D2925" s="49">
        <v>0.62919002771377563</v>
      </c>
      <c r="E2925" s="49">
        <v>57.630489349365234</v>
      </c>
      <c r="F2925" s="49">
        <v>97.775253295898438</v>
      </c>
      <c r="G2925" s="49">
        <v>2.2247500419616699</v>
      </c>
    </row>
    <row r="2926" spans="1:7">
      <c r="A2926" t="str">
        <f t="shared" si="46"/>
        <v>O3.0057</v>
      </c>
      <c r="B2926" s="49" t="s">
        <v>501</v>
      </c>
      <c r="C2926" s="49">
        <v>57</v>
      </c>
      <c r="D2926" s="49">
        <v>0.62307000160217285</v>
      </c>
      <c r="E2926" s="49">
        <v>57.001300811767578</v>
      </c>
      <c r="F2926" s="49">
        <v>97.847183227539063</v>
      </c>
      <c r="G2926" s="49">
        <v>2.1528201103210449</v>
      </c>
    </row>
    <row r="2927" spans="1:7">
      <c r="A2927" t="str">
        <f t="shared" si="46"/>
        <v>O3.0058</v>
      </c>
      <c r="B2927" s="49" t="s">
        <v>501</v>
      </c>
      <c r="C2927" s="49">
        <v>58</v>
      </c>
      <c r="D2927" s="49">
        <v>0.61690002679824829</v>
      </c>
      <c r="E2927" s="49">
        <v>56.378231048583984</v>
      </c>
      <c r="F2927" s="49">
        <v>97.921142578125</v>
      </c>
      <c r="G2927" s="49">
        <v>2.0788600444793701</v>
      </c>
    </row>
    <row r="2928" spans="1:7">
      <c r="A2928" t="str">
        <f t="shared" si="46"/>
        <v>O3.0059</v>
      </c>
      <c r="B2928" s="49" t="s">
        <v>501</v>
      </c>
      <c r="C2928" s="49">
        <v>59</v>
      </c>
      <c r="D2928" s="49">
        <v>0.6106799840927124</v>
      </c>
      <c r="E2928" s="49">
        <v>55.761329650878906</v>
      </c>
      <c r="F2928" s="49">
        <v>97.996986389160156</v>
      </c>
      <c r="G2928" s="49">
        <v>2.0030100345611572</v>
      </c>
    </row>
    <row r="2929" spans="1:7">
      <c r="A2929" t="str">
        <f t="shared" si="46"/>
        <v>O3.0060</v>
      </c>
      <c r="B2929" s="49" t="s">
        <v>501</v>
      </c>
      <c r="C2929" s="49">
        <v>60</v>
      </c>
      <c r="D2929" s="49">
        <v>0.60443001985549927</v>
      </c>
      <c r="E2929" s="49">
        <v>55.150650024414063</v>
      </c>
      <c r="F2929" s="49">
        <v>98.074600219726563</v>
      </c>
      <c r="G2929" s="49">
        <v>1.9254000186920166</v>
      </c>
    </row>
    <row r="2930" spans="1:7">
      <c r="A2930" t="str">
        <f t="shared" si="46"/>
        <v>O3.0061</v>
      </c>
      <c r="B2930" s="49" t="s">
        <v>501</v>
      </c>
      <c r="C2930" s="49">
        <v>61</v>
      </c>
      <c r="D2930" s="49">
        <v>0.59815001487731934</v>
      </c>
      <c r="E2930" s="49">
        <v>54.546218872070313</v>
      </c>
      <c r="F2930" s="49">
        <v>98.153793334960938</v>
      </c>
      <c r="G2930" s="49">
        <v>1.8462100028991699</v>
      </c>
    </row>
    <row r="2931" spans="1:7">
      <c r="A2931" t="str">
        <f t="shared" si="46"/>
        <v>O3.0062</v>
      </c>
      <c r="B2931" s="49" t="s">
        <v>501</v>
      </c>
      <c r="C2931" s="49">
        <v>62</v>
      </c>
      <c r="D2931" s="49">
        <v>0.59184998273849487</v>
      </c>
      <c r="E2931" s="49">
        <v>53.948070526123047</v>
      </c>
      <c r="F2931" s="49">
        <v>98.234443664550781</v>
      </c>
      <c r="G2931" s="49">
        <v>1.7655600309371948</v>
      </c>
    </row>
    <row r="2932" spans="1:7">
      <c r="A2932" t="str">
        <f t="shared" si="46"/>
        <v>O3.0063</v>
      </c>
      <c r="B2932" s="49" t="s">
        <v>501</v>
      </c>
      <c r="C2932" s="49">
        <v>63</v>
      </c>
      <c r="D2932" s="49">
        <v>0.58552002906799316</v>
      </c>
      <c r="E2932" s="49">
        <v>53.356220245361328</v>
      </c>
      <c r="F2932" s="49">
        <v>98.316390991210938</v>
      </c>
      <c r="G2932" s="49">
        <v>1.6836099624633789</v>
      </c>
    </row>
    <row r="2933" spans="1:7">
      <c r="A2933" t="str">
        <f t="shared" si="46"/>
        <v>O3.0064</v>
      </c>
      <c r="B2933" s="49" t="s">
        <v>501</v>
      </c>
      <c r="C2933" s="49">
        <v>64</v>
      </c>
      <c r="D2933" s="49">
        <v>0.57918000221252441</v>
      </c>
      <c r="E2933" s="49">
        <v>52.770698547363281</v>
      </c>
      <c r="F2933" s="49">
        <v>98.399513244628906</v>
      </c>
      <c r="G2933" s="49">
        <v>1.6004899740219116</v>
      </c>
    </row>
    <row r="2934" spans="1:7">
      <c r="A2934" t="str">
        <f t="shared" si="46"/>
        <v>O3.0065</v>
      </c>
      <c r="B2934" s="49" t="s">
        <v>501</v>
      </c>
      <c r="C2934" s="49">
        <v>65</v>
      </c>
      <c r="D2934" s="49">
        <v>0.57282000780105591</v>
      </c>
      <c r="E2934" s="49">
        <v>52.191520690917969</v>
      </c>
      <c r="F2934" s="49">
        <v>98.483642578125</v>
      </c>
      <c r="G2934" s="49">
        <v>1.5163600444793701</v>
      </c>
    </row>
    <row r="2935" spans="1:7">
      <c r="A2935" t="str">
        <f t="shared" si="46"/>
        <v>O3.0066</v>
      </c>
      <c r="B2935" s="49" t="s">
        <v>501</v>
      </c>
      <c r="C2935" s="49">
        <v>66</v>
      </c>
      <c r="D2935" s="49">
        <v>0.56644999980926514</v>
      </c>
      <c r="E2935" s="49">
        <v>51.618698120117188</v>
      </c>
      <c r="F2935" s="49">
        <v>98.568641662597656</v>
      </c>
      <c r="G2935" s="49">
        <v>1.4313600063323975</v>
      </c>
    </row>
    <row r="2936" spans="1:7">
      <c r="A2936" t="str">
        <f t="shared" si="46"/>
        <v>O3.0067</v>
      </c>
      <c r="B2936" s="49" t="s">
        <v>501</v>
      </c>
      <c r="C2936" s="49">
        <v>67</v>
      </c>
      <c r="D2936" s="49">
        <v>0.56007999181747437</v>
      </c>
      <c r="E2936" s="49">
        <v>51.052249908447266</v>
      </c>
      <c r="F2936" s="49">
        <v>98.654373168945313</v>
      </c>
      <c r="G2936" s="49">
        <v>1.3456300497055054</v>
      </c>
    </row>
    <row r="2937" spans="1:7">
      <c r="A2937" t="str">
        <f t="shared" si="46"/>
        <v>O3.0068</v>
      </c>
      <c r="B2937" s="49" t="s">
        <v>501</v>
      </c>
      <c r="C2937" s="49">
        <v>68</v>
      </c>
      <c r="D2937" s="49">
        <v>0.55369997024536133</v>
      </c>
      <c r="E2937" s="49">
        <v>50.492168426513672</v>
      </c>
      <c r="F2937" s="49">
        <v>98.740669250488281</v>
      </c>
      <c r="G2937" s="49">
        <v>1.2593300342559814</v>
      </c>
    </row>
    <row r="2938" spans="1:7">
      <c r="A2938" t="str">
        <f t="shared" si="46"/>
        <v>O3.0069</v>
      </c>
      <c r="B2938" s="49" t="s">
        <v>501</v>
      </c>
      <c r="C2938" s="49">
        <v>69</v>
      </c>
      <c r="D2938" s="49">
        <v>0.54733997583389282</v>
      </c>
      <c r="E2938" s="49">
        <v>49.938468933105469</v>
      </c>
      <c r="F2938" s="49">
        <v>98.827423095703125</v>
      </c>
      <c r="G2938" s="49">
        <v>1.1725800037384033</v>
      </c>
    </row>
    <row r="2939" spans="1:7">
      <c r="A2939" t="str">
        <f t="shared" si="46"/>
        <v>O3.0070</v>
      </c>
      <c r="B2939" s="49" t="s">
        <v>501</v>
      </c>
      <c r="C2939" s="49">
        <v>70</v>
      </c>
      <c r="D2939" s="49">
        <v>0.54097002744674683</v>
      </c>
      <c r="E2939" s="49">
        <v>49.391128540039063</v>
      </c>
      <c r="F2939" s="49">
        <v>98.914459228515625</v>
      </c>
      <c r="G2939" s="49">
        <v>1.0855400562286377</v>
      </c>
    </row>
    <row r="2940" spans="1:7">
      <c r="A2940" t="str">
        <f t="shared" si="46"/>
        <v>O3.0071</v>
      </c>
      <c r="B2940" s="49" t="s">
        <v>501</v>
      </c>
      <c r="C2940" s="49">
        <v>71</v>
      </c>
      <c r="D2940" s="49">
        <v>0.53460997343063354</v>
      </c>
      <c r="E2940" s="49">
        <v>48.85015869140625</v>
      </c>
      <c r="F2940" s="49">
        <v>99.00164794921875</v>
      </c>
      <c r="G2940" s="49">
        <v>0.99835002422332764</v>
      </c>
    </row>
    <row r="2941" spans="1:7">
      <c r="A2941" t="str">
        <f t="shared" si="46"/>
        <v>O3.0072</v>
      </c>
      <c r="B2941" s="49" t="s">
        <v>501</v>
      </c>
      <c r="C2941" s="49">
        <v>72</v>
      </c>
      <c r="D2941" s="49">
        <v>0.52828001976013184</v>
      </c>
      <c r="E2941" s="49">
        <v>48.3155517578125</v>
      </c>
      <c r="F2941" s="49">
        <v>99.088859558105469</v>
      </c>
      <c r="G2941" s="49">
        <v>0.91114002466201782</v>
      </c>
    </row>
    <row r="2942" spans="1:7">
      <c r="A2942" t="str">
        <f t="shared" si="46"/>
        <v>O3.0073</v>
      </c>
      <c r="B2942" s="49" t="s">
        <v>501</v>
      </c>
      <c r="C2942" s="49">
        <v>73</v>
      </c>
      <c r="D2942" s="49">
        <v>0.52196002006530762</v>
      </c>
      <c r="E2942" s="49">
        <v>47.787269592285156</v>
      </c>
      <c r="F2942" s="49">
        <v>99.175949096679688</v>
      </c>
      <c r="G2942" s="49">
        <v>0.82405000925064087</v>
      </c>
    </row>
    <row r="2943" spans="1:7">
      <c r="A2943" t="str">
        <f t="shared" si="46"/>
        <v>O3.0074</v>
      </c>
      <c r="B2943" s="49" t="s">
        <v>501</v>
      </c>
      <c r="C2943" s="49">
        <v>74</v>
      </c>
      <c r="D2943" s="49">
        <v>0.51565998792648315</v>
      </c>
      <c r="E2943" s="49">
        <v>47.265308380126953</v>
      </c>
      <c r="F2943" s="49">
        <v>99.262779235839844</v>
      </c>
      <c r="G2943" s="49">
        <v>0.73721998929977417</v>
      </c>
    </row>
    <row r="2944" spans="1:7">
      <c r="A2944" t="str">
        <f t="shared" si="46"/>
        <v>O3.0075</v>
      </c>
      <c r="B2944" s="49" t="s">
        <v>501</v>
      </c>
      <c r="C2944" s="49">
        <v>75</v>
      </c>
      <c r="D2944" s="49">
        <v>0.50937998294830322</v>
      </c>
      <c r="E2944" s="49">
        <v>46.749649047851563</v>
      </c>
      <c r="F2944" s="49">
        <v>99.349220275878906</v>
      </c>
      <c r="G2944" s="49">
        <v>0.65078002214431763</v>
      </c>
    </row>
    <row r="2945" spans="1:7">
      <c r="A2945" t="str">
        <f t="shared" si="46"/>
        <v>O3.0076</v>
      </c>
      <c r="B2945" s="49" t="s">
        <v>501</v>
      </c>
      <c r="C2945" s="49">
        <v>76</v>
      </c>
      <c r="D2945" s="49">
        <v>0.50313001871109009</v>
      </c>
      <c r="E2945" s="49">
        <v>46.240268707275391</v>
      </c>
      <c r="F2945" s="49">
        <v>99.435127258300781</v>
      </c>
      <c r="G2945" s="49">
        <v>0.56486999988555908</v>
      </c>
    </row>
    <row r="2946" spans="1:7">
      <c r="A2946" t="str">
        <f t="shared" si="46"/>
        <v>O3.0077</v>
      </c>
      <c r="B2946" s="49" t="s">
        <v>501</v>
      </c>
      <c r="C2946" s="49">
        <v>77</v>
      </c>
      <c r="D2946" s="49">
        <v>0.49691998958587646</v>
      </c>
      <c r="E2946" s="49">
        <v>45.737140655517578</v>
      </c>
      <c r="F2946" s="49">
        <v>99.520393371582031</v>
      </c>
      <c r="G2946" s="49">
        <v>0.47960999608039856</v>
      </c>
    </row>
    <row r="2947" spans="1:7">
      <c r="A2947" t="str">
        <f t="shared" ref="A2947:A3010" si="47">CONCATENATE(B2947,IF(C2947&lt;10,CONCATENATE("00",C2947),IF(C2947&lt;100,CONCATENATE("0",C2947),C2947)))</f>
        <v>O3.0078</v>
      </c>
      <c r="B2947" s="49" t="s">
        <v>501</v>
      </c>
      <c r="C2947" s="49">
        <v>78</v>
      </c>
      <c r="D2947" s="49">
        <v>0.49072998762130737</v>
      </c>
      <c r="E2947" s="49">
        <v>45.240219116210938</v>
      </c>
      <c r="F2947" s="49">
        <v>99.604873657226563</v>
      </c>
      <c r="G2947" s="49">
        <v>0.39513000845909119</v>
      </c>
    </row>
    <row r="2948" spans="1:7">
      <c r="A2948" t="str">
        <f t="shared" si="47"/>
        <v>O3.0079</v>
      </c>
      <c r="B2948" s="49" t="s">
        <v>501</v>
      </c>
      <c r="C2948" s="49">
        <v>79</v>
      </c>
      <c r="D2948" s="49">
        <v>0.48458999395370483</v>
      </c>
      <c r="E2948" s="49">
        <v>44.749488830566406</v>
      </c>
      <c r="F2948" s="49">
        <v>99.688453674316406</v>
      </c>
      <c r="G2948" s="49">
        <v>0.31154999136924744</v>
      </c>
    </row>
    <row r="2949" spans="1:7">
      <c r="A2949" t="str">
        <f t="shared" si="47"/>
        <v>O3.0080</v>
      </c>
      <c r="B2949" s="49" t="s">
        <v>501</v>
      </c>
      <c r="C2949" s="49">
        <v>80</v>
      </c>
      <c r="D2949" s="49">
        <v>0.4784800112247467</v>
      </c>
      <c r="E2949" s="49">
        <v>44.264900207519531</v>
      </c>
      <c r="F2949" s="49">
        <v>99.771011352539063</v>
      </c>
      <c r="G2949" s="49">
        <v>0.22899000346660614</v>
      </c>
    </row>
    <row r="2950" spans="1:7">
      <c r="A2950" t="str">
        <f t="shared" si="47"/>
        <v>O3.0081</v>
      </c>
      <c r="B2950" s="49" t="s">
        <v>501</v>
      </c>
      <c r="C2950" s="49">
        <v>81</v>
      </c>
      <c r="D2950" s="49">
        <v>0.47242000699043274</v>
      </c>
      <c r="E2950" s="49">
        <v>43.786418914794922</v>
      </c>
      <c r="F2950" s="49">
        <v>99.8524169921875</v>
      </c>
      <c r="G2950" s="49">
        <v>0.14757999777793884</v>
      </c>
    </row>
    <row r="2951" spans="1:7">
      <c r="A2951" t="str">
        <f t="shared" si="47"/>
        <v>O3.0082</v>
      </c>
      <c r="B2951" s="49" t="s">
        <v>501</v>
      </c>
      <c r="C2951" s="49">
        <v>82</v>
      </c>
      <c r="D2951" s="49">
        <v>0.46639001369476318</v>
      </c>
      <c r="E2951" s="49">
        <v>43.313999176025391</v>
      </c>
      <c r="F2951" s="49">
        <v>99.932571411132813</v>
      </c>
      <c r="G2951" s="49">
        <v>6.7429997026920319E-2</v>
      </c>
    </row>
    <row r="2952" spans="1:7">
      <c r="A2952" t="str">
        <f t="shared" si="47"/>
        <v>O3.0083</v>
      </c>
      <c r="B2952" s="49" t="s">
        <v>501</v>
      </c>
      <c r="C2952" s="49">
        <v>83</v>
      </c>
      <c r="D2952" s="49">
        <v>0.46042001247406006</v>
      </c>
      <c r="E2952" s="49">
        <v>42.847610473632813</v>
      </c>
      <c r="F2952" s="49">
        <v>100.01133728027344</v>
      </c>
      <c r="G2952" s="49">
        <v>-1.1339999735355377E-2</v>
      </c>
    </row>
    <row r="2953" spans="1:7">
      <c r="A2953" t="str">
        <f t="shared" si="47"/>
        <v>O3.0084</v>
      </c>
      <c r="B2953" s="49" t="s">
        <v>501</v>
      </c>
      <c r="C2953" s="49">
        <v>84</v>
      </c>
      <c r="D2953" s="49">
        <v>0.4544999897480011</v>
      </c>
      <c r="E2953" s="49">
        <v>42.387191772460938</v>
      </c>
      <c r="F2953" s="49">
        <v>100.08863830566406</v>
      </c>
      <c r="G2953" s="49">
        <v>-8.8639996945858002E-2</v>
      </c>
    </row>
    <row r="2954" spans="1:7">
      <c r="A2954" t="str">
        <f t="shared" si="47"/>
        <v>O3.0085</v>
      </c>
      <c r="B2954" s="49" t="s">
        <v>501</v>
      </c>
      <c r="C2954" s="49">
        <v>85</v>
      </c>
      <c r="D2954" s="49">
        <v>0.44861999154090881</v>
      </c>
      <c r="E2954" s="49">
        <v>41.932689666748047</v>
      </c>
      <c r="F2954" s="49">
        <v>100.16433715820313</v>
      </c>
      <c r="G2954" s="49">
        <v>-0.16434000432491302</v>
      </c>
    </row>
    <row r="2955" spans="1:7">
      <c r="A2955" t="str">
        <f t="shared" si="47"/>
        <v>O3.0086</v>
      </c>
      <c r="B2955" s="49" t="s">
        <v>501</v>
      </c>
      <c r="C2955" s="49">
        <v>86</v>
      </c>
      <c r="D2955" s="49">
        <v>0.44279998540878296</v>
      </c>
      <c r="E2955" s="49">
        <v>41.48406982421875</v>
      </c>
      <c r="F2955" s="49">
        <v>100.23834228515625</v>
      </c>
      <c r="G2955" s="49">
        <v>-0.23834000527858734</v>
      </c>
    </row>
    <row r="2956" spans="1:7">
      <c r="A2956" t="str">
        <f t="shared" si="47"/>
        <v>O3.0087</v>
      </c>
      <c r="B2956" s="49" t="s">
        <v>501</v>
      </c>
      <c r="C2956" s="49">
        <v>87</v>
      </c>
      <c r="D2956" s="49">
        <v>0.43702998757362366</v>
      </c>
      <c r="E2956" s="49">
        <v>41.041271209716797</v>
      </c>
      <c r="F2956" s="49">
        <v>100.310546875</v>
      </c>
      <c r="G2956" s="49">
        <v>-0.31055000424385071</v>
      </c>
    </row>
    <row r="2957" spans="1:7">
      <c r="A2957" t="str">
        <f t="shared" si="47"/>
        <v>O3.0088</v>
      </c>
      <c r="B2957" s="49" t="s">
        <v>501</v>
      </c>
      <c r="C2957" s="49">
        <v>88</v>
      </c>
      <c r="D2957" s="49">
        <v>0.43130999803543091</v>
      </c>
      <c r="E2957" s="49">
        <v>40.604240417480469</v>
      </c>
      <c r="F2957" s="49">
        <v>100.38085174560547</v>
      </c>
      <c r="G2957" s="49">
        <v>-0.38084998726844788</v>
      </c>
    </row>
    <row r="2958" spans="1:7">
      <c r="A2958" t="str">
        <f t="shared" si="47"/>
        <v>O3.0089</v>
      </c>
      <c r="B2958" s="49" t="s">
        <v>501</v>
      </c>
      <c r="C2958" s="49">
        <v>89</v>
      </c>
      <c r="D2958" s="49">
        <v>0.42566001415252686</v>
      </c>
      <c r="E2958" s="49">
        <v>40.172931671142578</v>
      </c>
      <c r="F2958" s="49">
        <v>100.44915771484375</v>
      </c>
      <c r="G2958" s="49">
        <v>-0.44916000962257385</v>
      </c>
    </row>
    <row r="2959" spans="1:7">
      <c r="A2959" t="str">
        <f t="shared" si="47"/>
        <v>O3.0090</v>
      </c>
      <c r="B2959" s="49" t="s">
        <v>501</v>
      </c>
      <c r="C2959" s="49">
        <v>90</v>
      </c>
      <c r="D2959" s="49">
        <v>0.42006999254226685</v>
      </c>
      <c r="E2959" s="49">
        <v>39.747268676757813</v>
      </c>
      <c r="F2959" s="49">
        <v>100.51538848876953</v>
      </c>
      <c r="G2959" s="49">
        <v>-0.51538997888565063</v>
      </c>
    </row>
    <row r="2960" spans="1:7">
      <c r="A2960" t="str">
        <f t="shared" si="47"/>
        <v>O3.0091</v>
      </c>
      <c r="B2960" s="49" t="s">
        <v>501</v>
      </c>
      <c r="C2960" s="49">
        <v>91</v>
      </c>
      <c r="D2960" s="49">
        <v>0.41453000903129578</v>
      </c>
      <c r="E2960" s="49">
        <v>39.327201843261719</v>
      </c>
      <c r="F2960" s="49">
        <v>100.57943725585938</v>
      </c>
      <c r="G2960" s="49">
        <v>-0.57943999767303467</v>
      </c>
    </row>
    <row r="2961" spans="1:7">
      <c r="A2961" t="str">
        <f t="shared" si="47"/>
        <v>O3.0092</v>
      </c>
      <c r="B2961" s="49" t="s">
        <v>501</v>
      </c>
      <c r="C2961" s="49">
        <v>92</v>
      </c>
      <c r="D2961" s="49">
        <v>0.40904998779296875</v>
      </c>
      <c r="E2961" s="49">
        <v>38.912670135498047</v>
      </c>
      <c r="F2961" s="49">
        <v>100.64122772216797</v>
      </c>
      <c r="G2961" s="49">
        <v>-0.64122998714447021</v>
      </c>
    </row>
    <row r="2962" spans="1:7">
      <c r="A2962" t="str">
        <f t="shared" si="47"/>
        <v>O3.0093</v>
      </c>
      <c r="B2962" s="49" t="s">
        <v>501</v>
      </c>
      <c r="C2962" s="49">
        <v>93</v>
      </c>
      <c r="D2962" s="49">
        <v>0.40364000201225281</v>
      </c>
      <c r="E2962" s="49">
        <v>38.503620147705078</v>
      </c>
      <c r="F2962" s="49">
        <v>100.70068359375</v>
      </c>
      <c r="G2962" s="49">
        <v>-0.70068001747131348</v>
      </c>
    </row>
    <row r="2963" spans="1:7">
      <c r="A2963" t="str">
        <f t="shared" si="47"/>
        <v>O3.0094</v>
      </c>
      <c r="B2963" s="49" t="s">
        <v>501</v>
      </c>
      <c r="C2963" s="49">
        <v>94</v>
      </c>
      <c r="D2963" s="49">
        <v>0.39827999472618103</v>
      </c>
      <c r="E2963" s="49">
        <v>38.099979400634766</v>
      </c>
      <c r="F2963" s="49">
        <v>100.75769805908203</v>
      </c>
      <c r="G2963" s="49">
        <v>-0.75770002603530884</v>
      </c>
    </row>
    <row r="2964" spans="1:7">
      <c r="A2964" t="str">
        <f t="shared" si="47"/>
        <v>O3.0095</v>
      </c>
      <c r="B2964" s="49" t="s">
        <v>501</v>
      </c>
      <c r="C2964" s="49">
        <v>95</v>
      </c>
      <c r="D2964" s="49">
        <v>0.39300000667572021</v>
      </c>
      <c r="E2964" s="49">
        <v>37.701698303222656</v>
      </c>
      <c r="F2964" s="49">
        <v>100.81221008300781</v>
      </c>
      <c r="G2964" s="49">
        <v>-0.81221002340316772</v>
      </c>
    </row>
    <row r="2965" spans="1:7">
      <c r="A2965" t="str">
        <f t="shared" si="47"/>
        <v>O3.0096</v>
      </c>
      <c r="B2965" s="49" t="s">
        <v>501</v>
      </c>
      <c r="C2965" s="49">
        <v>96</v>
      </c>
      <c r="D2965" s="49">
        <v>0.38776999711990356</v>
      </c>
      <c r="E2965" s="49">
        <v>37.308700561523438</v>
      </c>
      <c r="F2965" s="49">
        <v>100.86415100097656</v>
      </c>
      <c r="G2965" s="49">
        <v>-0.86414998769760132</v>
      </c>
    </row>
    <row r="2966" spans="1:7">
      <c r="A2966" t="str">
        <f t="shared" si="47"/>
        <v>O3.0097</v>
      </c>
      <c r="B2966" s="49" t="s">
        <v>501</v>
      </c>
      <c r="C2966" s="49">
        <v>97</v>
      </c>
      <c r="D2966" s="49">
        <v>0.38262000679969788</v>
      </c>
      <c r="E2966" s="49">
        <v>36.920928955078125</v>
      </c>
      <c r="F2966" s="49">
        <v>100.91343688964844</v>
      </c>
      <c r="G2966" s="49">
        <v>-0.91343998908996582</v>
      </c>
    </row>
    <row r="2967" spans="1:7">
      <c r="A2967" t="str">
        <f t="shared" si="47"/>
        <v>O3.0098</v>
      </c>
      <c r="B2967" s="49" t="s">
        <v>501</v>
      </c>
      <c r="C2967" s="49">
        <v>98</v>
      </c>
      <c r="D2967" s="49">
        <v>0.37751999497413635</v>
      </c>
      <c r="E2967" s="49">
        <v>36.538311004638672</v>
      </c>
      <c r="F2967" s="49">
        <v>100.96000671386719</v>
      </c>
      <c r="G2967" s="49">
        <v>-0.96000999212265015</v>
      </c>
    </row>
    <row r="2968" spans="1:7">
      <c r="A2968" t="str">
        <f t="shared" si="47"/>
        <v>O3.0099</v>
      </c>
      <c r="B2968" s="49" t="s">
        <v>501</v>
      </c>
      <c r="C2968" s="49">
        <v>99</v>
      </c>
      <c r="D2968" s="49">
        <v>0.37250000238418579</v>
      </c>
      <c r="E2968" s="49">
        <v>36.160789489746094</v>
      </c>
      <c r="F2968" s="49">
        <v>101.00380706787109</v>
      </c>
      <c r="G2968" s="49">
        <v>-1.0038100481033325</v>
      </c>
    </row>
    <row r="2969" spans="1:7">
      <c r="A2969" t="str">
        <f t="shared" si="47"/>
        <v>O3.0100</v>
      </c>
      <c r="B2969" s="49" t="s">
        <v>501</v>
      </c>
      <c r="C2969" s="49">
        <v>100</v>
      </c>
      <c r="D2969" s="49">
        <v>0.36752998828887939</v>
      </c>
      <c r="E2969" s="49">
        <v>35.788288116455078</v>
      </c>
      <c r="F2969" s="49">
        <v>101.04476165771484</v>
      </c>
      <c r="G2969" s="49">
        <v>-1.04475998878479</v>
      </c>
    </row>
    <row r="2970" spans="1:7">
      <c r="A2970" t="str">
        <f t="shared" si="47"/>
        <v>O3.0101</v>
      </c>
      <c r="B2970" s="49" t="s">
        <v>501</v>
      </c>
      <c r="C2970" s="49">
        <v>101</v>
      </c>
      <c r="D2970" s="49">
        <v>0.36263999342918396</v>
      </c>
      <c r="E2970" s="49">
        <v>35.420761108398438</v>
      </c>
      <c r="F2970" s="49">
        <v>101.08280944824219</v>
      </c>
      <c r="G2970" s="49">
        <v>-1.0828100442886353</v>
      </c>
    </row>
    <row r="2971" spans="1:7">
      <c r="A2971" t="str">
        <f t="shared" si="47"/>
        <v>O3.0102</v>
      </c>
      <c r="B2971" s="49" t="s">
        <v>501</v>
      </c>
      <c r="C2971" s="49">
        <v>102</v>
      </c>
      <c r="D2971" s="49">
        <v>0.35780999064445496</v>
      </c>
      <c r="E2971" s="49">
        <v>35.058120727539063</v>
      </c>
      <c r="F2971" s="49">
        <v>101.11789703369141</v>
      </c>
      <c r="G2971" s="49">
        <v>-1.117900013923645</v>
      </c>
    </row>
    <row r="2972" spans="1:7">
      <c r="A2972" t="str">
        <f t="shared" si="47"/>
        <v>O3.0103</v>
      </c>
      <c r="B2972" s="49" t="s">
        <v>501</v>
      </c>
      <c r="C2972" s="49">
        <v>103</v>
      </c>
      <c r="D2972" s="49">
        <v>0.35304999351501465</v>
      </c>
      <c r="E2972" s="49">
        <v>34.700309753417969</v>
      </c>
      <c r="F2972" s="49">
        <v>101.14997100830078</v>
      </c>
      <c r="G2972" s="49">
        <v>-1.1499700546264648</v>
      </c>
    </row>
    <row r="2973" spans="1:7">
      <c r="A2973" t="str">
        <f t="shared" si="47"/>
        <v>O3.0104</v>
      </c>
      <c r="B2973" s="49" t="s">
        <v>501</v>
      </c>
      <c r="C2973" s="49">
        <v>104</v>
      </c>
      <c r="D2973" s="49">
        <v>0.34834998846054077</v>
      </c>
      <c r="E2973" s="49">
        <v>34.347259521484375</v>
      </c>
      <c r="F2973" s="49">
        <v>101.17897033691406</v>
      </c>
      <c r="G2973" s="49">
        <v>-1.1789699792861938</v>
      </c>
    </row>
    <row r="2974" spans="1:7">
      <c r="A2974" t="str">
        <f t="shared" si="47"/>
        <v>O3.0105</v>
      </c>
      <c r="B2974" s="49" t="s">
        <v>501</v>
      </c>
      <c r="C2974" s="49">
        <v>105</v>
      </c>
      <c r="D2974" s="49">
        <v>0.34371998906135559</v>
      </c>
      <c r="E2974" s="49">
        <v>33.998908996582031</v>
      </c>
      <c r="F2974" s="49">
        <v>101.20485687255859</v>
      </c>
      <c r="G2974" s="49">
        <v>-1.2048599720001221</v>
      </c>
    </row>
    <row r="2975" spans="1:7">
      <c r="A2975" t="str">
        <f t="shared" si="47"/>
        <v>O3.0106</v>
      </c>
      <c r="B2975" s="49" t="s">
        <v>501</v>
      </c>
      <c r="C2975" s="49">
        <v>106</v>
      </c>
      <c r="D2975" s="49">
        <v>0.33915999531745911</v>
      </c>
      <c r="E2975" s="49">
        <v>33.655189514160156</v>
      </c>
      <c r="F2975" s="49">
        <v>101.22759246826172</v>
      </c>
      <c r="G2975" s="49">
        <v>-1.2275899648666382</v>
      </c>
    </row>
    <row r="2976" spans="1:7">
      <c r="A2976" t="str">
        <f t="shared" si="47"/>
        <v>O3.0107</v>
      </c>
      <c r="B2976" s="49" t="s">
        <v>501</v>
      </c>
      <c r="C2976" s="49">
        <v>107</v>
      </c>
      <c r="D2976" s="49">
        <v>0.33465999364852905</v>
      </c>
      <c r="E2976" s="49">
        <v>33.316028594970703</v>
      </c>
      <c r="F2976" s="49">
        <v>101.24710845947266</v>
      </c>
      <c r="G2976" s="49">
        <v>-1.2471100091934204</v>
      </c>
    </row>
    <row r="2977" spans="1:7">
      <c r="A2977" t="str">
        <f t="shared" si="47"/>
        <v>O3.0108</v>
      </c>
      <c r="B2977" s="49" t="s">
        <v>501</v>
      </c>
      <c r="C2977" s="49">
        <v>108</v>
      </c>
      <c r="D2977" s="49">
        <v>0.3302299976348877</v>
      </c>
      <c r="E2977" s="49">
        <v>32.981369018554688</v>
      </c>
      <c r="F2977" s="49">
        <v>101.26338958740234</v>
      </c>
      <c r="G2977" s="49">
        <v>-1.2633899450302124</v>
      </c>
    </row>
    <row r="2978" spans="1:7">
      <c r="A2978" t="str">
        <f t="shared" si="47"/>
        <v>O3.0109</v>
      </c>
      <c r="B2978" s="49" t="s">
        <v>501</v>
      </c>
      <c r="C2978" s="49">
        <v>109</v>
      </c>
      <c r="D2978" s="49">
        <v>0.32587000727653503</v>
      </c>
      <c r="E2978" s="49">
        <v>32.651138305664063</v>
      </c>
      <c r="F2978" s="49">
        <v>101.27638244628906</v>
      </c>
      <c r="G2978" s="49">
        <v>-1.2763799428939819</v>
      </c>
    </row>
    <row r="2979" spans="1:7">
      <c r="A2979" t="str">
        <f t="shared" si="47"/>
        <v>O3.0110</v>
      </c>
      <c r="B2979" s="49" t="s">
        <v>501</v>
      </c>
      <c r="C2979" s="49">
        <v>110</v>
      </c>
      <c r="D2979" s="49">
        <v>0.3215700089931488</v>
      </c>
      <c r="E2979" s="49">
        <v>32.325271606445313</v>
      </c>
      <c r="F2979" s="49">
        <v>101.28604125976563</v>
      </c>
      <c r="G2979" s="49">
        <v>-1.2860399484634399</v>
      </c>
    </row>
    <row r="2980" spans="1:7">
      <c r="A2980" t="str">
        <f t="shared" si="47"/>
        <v>O3.0111</v>
      </c>
      <c r="B2980" s="49" t="s">
        <v>501</v>
      </c>
      <c r="C2980" s="49">
        <v>111</v>
      </c>
      <c r="D2980" s="49">
        <v>0.317330002784729</v>
      </c>
      <c r="E2980" s="49">
        <v>32.003700256347656</v>
      </c>
      <c r="F2980" s="49">
        <v>101.29235076904297</v>
      </c>
      <c r="G2980" s="49">
        <v>-1.2923500537872314</v>
      </c>
    </row>
    <row r="2981" spans="1:7">
      <c r="A2981" t="str">
        <f t="shared" si="47"/>
        <v>O3.0112</v>
      </c>
      <c r="B2981" s="49" t="s">
        <v>501</v>
      </c>
      <c r="C2981" s="49">
        <v>112</v>
      </c>
      <c r="D2981" s="49">
        <v>0.3131600022315979</v>
      </c>
      <c r="E2981" s="49">
        <v>31.686370849609375</v>
      </c>
      <c r="F2981" s="49">
        <v>101.29527282714844</v>
      </c>
      <c r="G2981" s="49">
        <v>-1.2952699661254883</v>
      </c>
    </row>
    <row r="2982" spans="1:7">
      <c r="A2982" t="str">
        <f t="shared" si="47"/>
        <v>O3.0113</v>
      </c>
      <c r="B2982" s="49" t="s">
        <v>501</v>
      </c>
      <c r="C2982" s="49">
        <v>113</v>
      </c>
      <c r="D2982" s="49">
        <v>0.30906000733375549</v>
      </c>
      <c r="E2982" s="49">
        <v>31.373210906982422</v>
      </c>
      <c r="F2982" s="49">
        <v>101.29477691650391</v>
      </c>
      <c r="G2982" s="49">
        <v>-1.2947800159454346</v>
      </c>
    </row>
    <row r="2983" spans="1:7">
      <c r="A2983" t="str">
        <f t="shared" si="47"/>
        <v>O3.0114</v>
      </c>
      <c r="B2983" s="49" t="s">
        <v>501</v>
      </c>
      <c r="C2983" s="49">
        <v>114</v>
      </c>
      <c r="D2983" s="49">
        <v>0.30500999093055725</v>
      </c>
      <c r="E2983" s="49">
        <v>31.064149856567383</v>
      </c>
      <c r="F2983" s="49">
        <v>101.29084014892578</v>
      </c>
      <c r="G2983" s="49">
        <v>-1.2908400297164917</v>
      </c>
    </row>
    <row r="2984" spans="1:7">
      <c r="A2984" t="str">
        <f t="shared" si="47"/>
        <v>O3.0115</v>
      </c>
      <c r="B2984" s="49" t="s">
        <v>501</v>
      </c>
      <c r="C2984" s="49">
        <v>115</v>
      </c>
      <c r="D2984" s="49">
        <v>0.30103000998497009</v>
      </c>
      <c r="E2984" s="49">
        <v>30.759140014648438</v>
      </c>
      <c r="F2984" s="49">
        <v>101.28343963623047</v>
      </c>
      <c r="G2984" s="49">
        <v>-1.2834399938583374</v>
      </c>
    </row>
    <row r="2985" spans="1:7">
      <c r="A2985" t="str">
        <f t="shared" si="47"/>
        <v>O3.0116</v>
      </c>
      <c r="B2985" s="49" t="s">
        <v>501</v>
      </c>
      <c r="C2985" s="49">
        <v>116</v>
      </c>
      <c r="D2985" s="49">
        <v>0.29712000489234924</v>
      </c>
      <c r="E2985" s="49">
        <v>30.458110809326172</v>
      </c>
      <c r="F2985" s="49">
        <v>101.27253723144531</v>
      </c>
      <c r="G2985" s="49">
        <v>-1.2725399732589722</v>
      </c>
    </row>
    <row r="2986" spans="1:7">
      <c r="A2986" t="str">
        <f t="shared" si="47"/>
        <v>O3.0117</v>
      </c>
      <c r="B2986" s="49" t="s">
        <v>501</v>
      </c>
      <c r="C2986" s="49">
        <v>117</v>
      </c>
      <c r="D2986" s="49">
        <v>0.29326000809669495</v>
      </c>
      <c r="E2986" s="49">
        <v>30.160989761352539</v>
      </c>
      <c r="F2986" s="49">
        <v>101.25813293457031</v>
      </c>
      <c r="G2986" s="49">
        <v>-1.2581299543380737</v>
      </c>
    </row>
    <row r="2987" spans="1:7">
      <c r="A2987" t="str">
        <f t="shared" si="47"/>
        <v>O3.0118</v>
      </c>
      <c r="B2987" s="49" t="s">
        <v>501</v>
      </c>
      <c r="C2987" s="49">
        <v>118</v>
      </c>
      <c r="D2987" s="49">
        <v>0.28946998715400696</v>
      </c>
      <c r="E2987" s="49">
        <v>29.867729187011719</v>
      </c>
      <c r="F2987" s="49">
        <v>101.24018096923828</v>
      </c>
      <c r="G2987" s="49">
        <v>-1.2401800155639648</v>
      </c>
    </row>
    <row r="2988" spans="1:7">
      <c r="A2988" t="str">
        <f t="shared" si="47"/>
        <v>O3.0119</v>
      </c>
      <c r="B2988" s="49" t="s">
        <v>501</v>
      </c>
      <c r="C2988" s="49">
        <v>119</v>
      </c>
      <c r="D2988" s="49">
        <v>0.28573998808860779</v>
      </c>
      <c r="E2988" s="49">
        <v>29.57826042175293</v>
      </c>
      <c r="F2988" s="49">
        <v>101.21868896484375</v>
      </c>
      <c r="G2988" s="49">
        <v>-1.218690037727356</v>
      </c>
    </row>
    <row r="2989" spans="1:7">
      <c r="A2989" t="str">
        <f t="shared" si="47"/>
        <v>O3.0120</v>
      </c>
      <c r="B2989" s="49" t="s">
        <v>501</v>
      </c>
      <c r="C2989" s="49">
        <v>120</v>
      </c>
      <c r="D2989" s="49">
        <v>0.28205999732017517</v>
      </c>
      <c r="E2989" s="49">
        <v>29.292520523071289</v>
      </c>
      <c r="F2989" s="49">
        <v>101.19362640380859</v>
      </c>
      <c r="G2989" s="49">
        <v>-1.1936299800872803</v>
      </c>
    </row>
    <row r="2990" spans="1:7">
      <c r="A2990" t="str">
        <f t="shared" si="47"/>
        <v>O3.0121</v>
      </c>
      <c r="B2990" s="49" t="s">
        <v>501</v>
      </c>
      <c r="C2990" s="49">
        <v>121</v>
      </c>
      <c r="D2990" s="49">
        <v>0.27843999862670898</v>
      </c>
      <c r="E2990" s="49">
        <v>29.010459899902344</v>
      </c>
      <c r="F2990" s="49">
        <v>101.16497802734375</v>
      </c>
      <c r="G2990" s="49">
        <v>-1.1649800539016724</v>
      </c>
    </row>
    <row r="2991" spans="1:7">
      <c r="A2991" t="str">
        <f t="shared" si="47"/>
        <v>O3.0122</v>
      </c>
      <c r="B2991" s="49" t="s">
        <v>501</v>
      </c>
      <c r="C2991" s="49">
        <v>122</v>
      </c>
      <c r="D2991" s="49">
        <v>0.27489998936653137</v>
      </c>
      <c r="E2991" s="49">
        <v>28.732019424438477</v>
      </c>
      <c r="F2991" s="49">
        <v>101.13273620605469</v>
      </c>
      <c r="G2991" s="49">
        <v>-1.1327400207519531</v>
      </c>
    </row>
    <row r="2992" spans="1:7">
      <c r="A2992" t="str">
        <f t="shared" si="47"/>
        <v>O3.0123</v>
      </c>
      <c r="B2992" s="49" t="s">
        <v>501</v>
      </c>
      <c r="C2992" s="49">
        <v>123</v>
      </c>
      <c r="D2992" s="49">
        <v>0.27138999104499817</v>
      </c>
      <c r="E2992" s="49">
        <v>28.457120895385742</v>
      </c>
      <c r="F2992" s="49">
        <v>101.09690856933594</v>
      </c>
      <c r="G2992" s="49">
        <v>-1.0969099998474121</v>
      </c>
    </row>
    <row r="2993" spans="1:7">
      <c r="A2993" t="str">
        <f t="shared" si="47"/>
        <v>O3.0124</v>
      </c>
      <c r="B2993" s="49" t="s">
        <v>501</v>
      </c>
      <c r="C2993" s="49">
        <v>124</v>
      </c>
      <c r="D2993" s="49">
        <v>0.26796001195907593</v>
      </c>
      <c r="E2993" s="49">
        <v>28.18572998046875</v>
      </c>
      <c r="F2993" s="49">
        <v>101.05744934082031</v>
      </c>
      <c r="G2993" s="49">
        <v>-1.0574500560760498</v>
      </c>
    </row>
    <row r="2994" spans="1:7">
      <c r="A2994" t="str">
        <f t="shared" si="47"/>
        <v>O3.0125</v>
      </c>
      <c r="B2994" s="49" t="s">
        <v>501</v>
      </c>
      <c r="C2994" s="49">
        <v>125</v>
      </c>
      <c r="D2994" s="49">
        <v>0.26456999778747559</v>
      </c>
      <c r="E2994" s="49">
        <v>27.917770385742188</v>
      </c>
      <c r="F2994" s="49">
        <v>101.01438903808594</v>
      </c>
      <c r="G2994" s="49">
        <v>-1.0143899917602539</v>
      </c>
    </row>
    <row r="2995" spans="1:7">
      <c r="A2995" t="str">
        <f t="shared" si="47"/>
        <v>O3.0126</v>
      </c>
      <c r="B2995" s="49" t="s">
        <v>501</v>
      </c>
      <c r="C2995" s="49">
        <v>126</v>
      </c>
      <c r="D2995" s="49">
        <v>0.26124998927116394</v>
      </c>
      <c r="E2995" s="49">
        <v>27.653200149536133</v>
      </c>
      <c r="F2995" s="49">
        <v>100.96768951416016</v>
      </c>
      <c r="G2995" s="49">
        <v>-0.96768999099731445</v>
      </c>
    </row>
    <row r="2996" spans="1:7">
      <c r="A2996" t="str">
        <f t="shared" si="47"/>
        <v>O3.0127</v>
      </c>
      <c r="B2996" s="49" t="s">
        <v>501</v>
      </c>
      <c r="C2996" s="49">
        <v>127</v>
      </c>
      <c r="D2996" s="49">
        <v>0.25797000527381897</v>
      </c>
      <c r="E2996" s="49">
        <v>27.391950607299805</v>
      </c>
      <c r="F2996" s="49">
        <v>100.9173583984375</v>
      </c>
      <c r="G2996" s="49">
        <v>-0.91736000776290894</v>
      </c>
    </row>
    <row r="2997" spans="1:7">
      <c r="A2997" t="str">
        <f t="shared" si="47"/>
        <v>O3.0128</v>
      </c>
      <c r="B2997" s="49" t="s">
        <v>501</v>
      </c>
      <c r="C2997" s="49">
        <v>128</v>
      </c>
      <c r="D2997" s="49">
        <v>0.25475001335144043</v>
      </c>
      <c r="E2997" s="49">
        <v>27.133979797363281</v>
      </c>
      <c r="F2997" s="49">
        <v>100.8634033203125</v>
      </c>
      <c r="G2997" s="49">
        <v>-0.86339998245239258</v>
      </c>
    </row>
    <row r="2998" spans="1:7">
      <c r="A2998" t="str">
        <f t="shared" si="47"/>
        <v>O3.0129</v>
      </c>
      <c r="B2998" s="49" t="s">
        <v>501</v>
      </c>
      <c r="C2998" s="49">
        <v>129</v>
      </c>
      <c r="D2998" s="49">
        <v>0.25159001350402832</v>
      </c>
      <c r="E2998" s="49">
        <v>26.879230499267578</v>
      </c>
      <c r="F2998" s="49">
        <v>100.80580139160156</v>
      </c>
      <c r="G2998" s="49">
        <v>-0.80580002069473267</v>
      </c>
    </row>
    <row r="2999" spans="1:7">
      <c r="A2999" t="str">
        <f t="shared" si="47"/>
        <v>O3.0130</v>
      </c>
      <c r="B2999" s="49" t="s">
        <v>501</v>
      </c>
      <c r="C2999" s="49">
        <v>130</v>
      </c>
      <c r="D2999" s="49">
        <v>0.24848000705242157</v>
      </c>
      <c r="E2999" s="49">
        <v>26.627639770507813</v>
      </c>
      <c r="F2999" s="49">
        <v>100.74456024169922</v>
      </c>
      <c r="G2999" s="49">
        <v>-0.74456000328063965</v>
      </c>
    </row>
    <row r="3000" spans="1:7">
      <c r="A3000" t="str">
        <f t="shared" si="47"/>
        <v>O3.0131</v>
      </c>
      <c r="B3000" s="49" t="s">
        <v>501</v>
      </c>
      <c r="C3000" s="49">
        <v>131</v>
      </c>
      <c r="D3000" s="49">
        <v>0.24541999399662018</v>
      </c>
      <c r="E3000" s="49">
        <v>26.379159927368164</v>
      </c>
      <c r="F3000" s="49">
        <v>100.67967987060547</v>
      </c>
      <c r="G3000" s="49">
        <v>-0.6796799898147583</v>
      </c>
    </row>
    <row r="3001" spans="1:7">
      <c r="A3001" t="str">
        <f t="shared" si="47"/>
        <v>O3.0132</v>
      </c>
      <c r="B3001" s="49" t="s">
        <v>501</v>
      </c>
      <c r="C3001" s="49">
        <v>132</v>
      </c>
      <c r="D3001" s="49">
        <v>0.24241000413894653</v>
      </c>
      <c r="E3001" s="49">
        <v>26.133739471435547</v>
      </c>
      <c r="F3001" s="49">
        <v>100.61118316650391</v>
      </c>
      <c r="G3001" s="49">
        <v>-0.61118000745773315</v>
      </c>
    </row>
    <row r="3002" spans="1:7">
      <c r="A3002" t="str">
        <f t="shared" si="47"/>
        <v>O3.0133</v>
      </c>
      <c r="B3002" s="49" t="s">
        <v>501</v>
      </c>
      <c r="C3002" s="49">
        <v>133</v>
      </c>
      <c r="D3002" s="49">
        <v>0.23944999277591705</v>
      </c>
      <c r="E3002" s="49">
        <v>25.891330718994141</v>
      </c>
      <c r="F3002" s="49">
        <v>100.53904724121094</v>
      </c>
      <c r="G3002" s="49">
        <v>-0.53904998302459717</v>
      </c>
    </row>
    <row r="3003" spans="1:7">
      <c r="A3003" t="str">
        <f t="shared" si="47"/>
        <v>O3.0134</v>
      </c>
      <c r="B3003" s="49" t="s">
        <v>501</v>
      </c>
      <c r="C3003" s="49">
        <v>134</v>
      </c>
      <c r="D3003" s="49">
        <v>0.23655000329017639</v>
      </c>
      <c r="E3003" s="49">
        <v>25.651880264282227</v>
      </c>
      <c r="F3003" s="49">
        <v>100.46328735351563</v>
      </c>
      <c r="G3003" s="49">
        <v>-0.4632900059223175</v>
      </c>
    </row>
    <row r="3004" spans="1:7">
      <c r="A3004" t="str">
        <f t="shared" si="47"/>
        <v>O3.0135</v>
      </c>
      <c r="B3004" s="49" t="s">
        <v>501</v>
      </c>
      <c r="C3004" s="49">
        <v>135</v>
      </c>
      <c r="D3004" s="49">
        <v>0.23367999494075775</v>
      </c>
      <c r="E3004" s="49">
        <v>25.41533088684082</v>
      </c>
      <c r="F3004" s="49">
        <v>100.38388824462891</v>
      </c>
      <c r="G3004" s="49">
        <v>-0.38389000296592712</v>
      </c>
    </row>
    <row r="3005" spans="1:7">
      <c r="A3005" t="str">
        <f t="shared" si="47"/>
        <v>O3.0136</v>
      </c>
      <c r="B3005" s="49" t="s">
        <v>501</v>
      </c>
      <c r="C3005" s="49">
        <v>136</v>
      </c>
      <c r="D3005" s="49">
        <v>0.230880007147789</v>
      </c>
      <c r="E3005" s="49">
        <v>25.181650161743164</v>
      </c>
      <c r="F3005" s="49">
        <v>100.30088043212891</v>
      </c>
      <c r="G3005" s="49">
        <v>-0.30088001489639282</v>
      </c>
    </row>
    <row r="3006" spans="1:7">
      <c r="A3006" t="str">
        <f t="shared" si="47"/>
        <v>O3.0137</v>
      </c>
      <c r="B3006" s="49" t="s">
        <v>501</v>
      </c>
      <c r="C3006" s="49">
        <v>137</v>
      </c>
      <c r="D3006" s="49">
        <v>0.22811000049114227</v>
      </c>
      <c r="E3006" s="49">
        <v>24.950769424438477</v>
      </c>
      <c r="F3006" s="49">
        <v>100.21427154541016</v>
      </c>
      <c r="G3006" s="49">
        <v>-0.21426999568939209</v>
      </c>
    </row>
    <row r="3007" spans="1:7">
      <c r="A3007" t="str">
        <f t="shared" si="47"/>
        <v>O3.0138</v>
      </c>
      <c r="B3007" s="49" t="s">
        <v>501</v>
      </c>
      <c r="C3007" s="49">
        <v>138</v>
      </c>
      <c r="D3007" s="49">
        <v>0.2253900021314621</v>
      </c>
      <c r="E3007" s="49">
        <v>24.722660064697266</v>
      </c>
      <c r="F3007" s="49">
        <v>100.12403869628906</v>
      </c>
      <c r="G3007" s="49">
        <v>-0.12404000014066696</v>
      </c>
    </row>
    <row r="3008" spans="1:7">
      <c r="A3008" t="str">
        <f t="shared" si="47"/>
        <v>O3.0139</v>
      </c>
      <c r="B3008" s="49" t="s">
        <v>501</v>
      </c>
      <c r="C3008" s="49">
        <v>139</v>
      </c>
      <c r="D3008" s="49">
        <v>0.22272999584674835</v>
      </c>
      <c r="E3008" s="49">
        <v>24.497270584106445</v>
      </c>
      <c r="F3008" s="49">
        <v>100.03024291992188</v>
      </c>
      <c r="G3008" s="49">
        <v>-3.0239999294281006E-2</v>
      </c>
    </row>
    <row r="3009" spans="1:7">
      <c r="A3009" t="str">
        <f t="shared" si="47"/>
        <v>O3.0140</v>
      </c>
      <c r="B3009" s="49" t="s">
        <v>501</v>
      </c>
      <c r="C3009" s="49">
        <v>140</v>
      </c>
      <c r="D3009" s="49">
        <v>0.22010000050067902</v>
      </c>
      <c r="E3009" s="49">
        <v>24.274539947509766</v>
      </c>
      <c r="F3009" s="49">
        <v>99.932838439941406</v>
      </c>
      <c r="G3009" s="49">
        <v>6.7160002887248993E-2</v>
      </c>
    </row>
    <row r="3010" spans="1:7">
      <c r="A3010" t="str">
        <f t="shared" si="47"/>
        <v>O3.0141</v>
      </c>
      <c r="B3010" s="49" t="s">
        <v>501</v>
      </c>
      <c r="C3010" s="49">
        <v>141</v>
      </c>
      <c r="D3010" s="49">
        <v>0.21751999855041504</v>
      </c>
      <c r="E3010" s="49">
        <v>24.054439544677734</v>
      </c>
      <c r="F3010" s="49">
        <v>99.831878662109375</v>
      </c>
      <c r="G3010" s="49">
        <v>0.16811999678611755</v>
      </c>
    </row>
    <row r="3011" spans="1:7">
      <c r="A3011" t="str">
        <f t="shared" ref="A3011:A3074" si="48">CONCATENATE(B3011,IF(C3011&lt;10,CONCATENATE("00",C3011),IF(C3011&lt;100,CONCATENATE("0",C3011),C3011)))</f>
        <v>O3.0142</v>
      </c>
      <c r="B3011" s="49" t="s">
        <v>501</v>
      </c>
      <c r="C3011" s="49">
        <v>142</v>
      </c>
      <c r="D3011" s="49">
        <v>0.21498000621795654</v>
      </c>
      <c r="E3011" s="49">
        <v>23.836919784545898</v>
      </c>
      <c r="F3011" s="49">
        <v>99.727363586425781</v>
      </c>
      <c r="G3011" s="49">
        <v>0.27263998985290527</v>
      </c>
    </row>
    <row r="3012" spans="1:7">
      <c r="A3012" t="str">
        <f t="shared" si="48"/>
        <v>O3.0143</v>
      </c>
      <c r="B3012" s="49" t="s">
        <v>501</v>
      </c>
      <c r="C3012" s="49">
        <v>143</v>
      </c>
      <c r="D3012" s="49">
        <v>0.21247999370098114</v>
      </c>
      <c r="E3012" s="49">
        <v>23.621940612792969</v>
      </c>
      <c r="F3012" s="49">
        <v>99.619277954101563</v>
      </c>
      <c r="G3012" s="49">
        <v>0.38071998953819275</v>
      </c>
    </row>
    <row r="3013" spans="1:7">
      <c r="A3013" t="str">
        <f t="shared" si="48"/>
        <v>O3.0144</v>
      </c>
      <c r="B3013" s="49" t="s">
        <v>501</v>
      </c>
      <c r="C3013" s="49">
        <v>144</v>
      </c>
      <c r="D3013" s="49">
        <v>0.21004000306129456</v>
      </c>
      <c r="E3013" s="49">
        <v>23.409460067749023</v>
      </c>
      <c r="F3013" s="49">
        <v>99.507667541503906</v>
      </c>
      <c r="G3013" s="49">
        <v>0.49233001470565796</v>
      </c>
    </row>
    <row r="3014" spans="1:7">
      <c r="A3014" t="str">
        <f t="shared" si="48"/>
        <v>O3.0145</v>
      </c>
      <c r="B3014" s="49" t="s">
        <v>501</v>
      </c>
      <c r="C3014" s="49">
        <v>145</v>
      </c>
      <c r="D3014" s="49">
        <v>0.20761999487876892</v>
      </c>
      <c r="E3014" s="49">
        <v>23.199420928955078</v>
      </c>
      <c r="F3014" s="49">
        <v>99.392532348632813</v>
      </c>
      <c r="G3014" s="49">
        <v>0.60746997594833374</v>
      </c>
    </row>
    <row r="3015" spans="1:7">
      <c r="A3015" t="str">
        <f t="shared" si="48"/>
        <v>O3.0146</v>
      </c>
      <c r="B3015" s="49" t="s">
        <v>501</v>
      </c>
      <c r="C3015" s="49">
        <v>146</v>
      </c>
      <c r="D3015" s="49">
        <v>0.20525999367237091</v>
      </c>
      <c r="E3015" s="49">
        <v>22.991800308227539</v>
      </c>
      <c r="F3015" s="49">
        <v>99.273880004882813</v>
      </c>
      <c r="G3015" s="49">
        <v>0.7261199951171875</v>
      </c>
    </row>
    <row r="3016" spans="1:7">
      <c r="A3016" t="str">
        <f t="shared" si="48"/>
        <v>O3.0147</v>
      </c>
      <c r="B3016" s="49" t="s">
        <v>501</v>
      </c>
      <c r="C3016" s="49">
        <v>147</v>
      </c>
      <c r="D3016" s="49">
        <v>0.20292000472545624</v>
      </c>
      <c r="E3016" s="49">
        <v>22.786539077758789</v>
      </c>
      <c r="F3016" s="49">
        <v>99.151748657226563</v>
      </c>
      <c r="G3016" s="49">
        <v>0.84824997186660767</v>
      </c>
    </row>
    <row r="3017" spans="1:7">
      <c r="A3017" t="str">
        <f t="shared" si="48"/>
        <v>O3.0148</v>
      </c>
      <c r="B3017" s="49" t="s">
        <v>501</v>
      </c>
      <c r="C3017" s="49">
        <v>148</v>
      </c>
      <c r="D3017" s="49">
        <v>0.2006399929523468</v>
      </c>
      <c r="E3017" s="49">
        <v>22.583620071411133</v>
      </c>
      <c r="F3017" s="49">
        <v>99.026138305664063</v>
      </c>
      <c r="G3017" s="49">
        <v>0.97386002540588379</v>
      </c>
    </row>
    <row r="3018" spans="1:7">
      <c r="A3018" t="str">
        <f t="shared" si="48"/>
        <v>O3.0149</v>
      </c>
      <c r="B3018" s="49" t="s">
        <v>501</v>
      </c>
      <c r="C3018" s="49">
        <v>149</v>
      </c>
      <c r="D3018" s="49">
        <v>0.1983799934387207</v>
      </c>
      <c r="E3018" s="49">
        <v>22.382980346679688</v>
      </c>
      <c r="F3018" s="49">
        <v>98.897056579589844</v>
      </c>
      <c r="G3018" s="49">
        <v>1.1029399633407593</v>
      </c>
    </row>
    <row r="3019" spans="1:7">
      <c r="A3019" t="str">
        <f t="shared" si="48"/>
        <v>O3.0150</v>
      </c>
      <c r="B3019" s="49" t="s">
        <v>501</v>
      </c>
      <c r="C3019" s="49">
        <v>150</v>
      </c>
      <c r="D3019" s="49">
        <v>0.19617000222206116</v>
      </c>
      <c r="E3019" s="49">
        <v>22.184600830078125</v>
      </c>
      <c r="F3019" s="49">
        <v>98.764541625976563</v>
      </c>
      <c r="G3019" s="49">
        <v>1.2354600429534912</v>
      </c>
    </row>
    <row r="3020" spans="1:7">
      <c r="A3020" t="str">
        <f t="shared" si="48"/>
        <v>O3.0151</v>
      </c>
      <c r="B3020" s="49" t="s">
        <v>501</v>
      </c>
      <c r="C3020" s="49">
        <v>151</v>
      </c>
      <c r="D3020" s="49">
        <v>0.1940000057220459</v>
      </c>
      <c r="E3020" s="49">
        <v>21.988430023193359</v>
      </c>
      <c r="F3020" s="49">
        <v>98.628570556640625</v>
      </c>
      <c r="G3020" s="49">
        <v>1.3714300394058228</v>
      </c>
    </row>
    <row r="3021" spans="1:7">
      <c r="A3021" t="str">
        <f t="shared" si="48"/>
        <v>O3.0152</v>
      </c>
      <c r="B3021" s="49" t="s">
        <v>501</v>
      </c>
      <c r="C3021" s="49">
        <v>152</v>
      </c>
      <c r="D3021" s="49">
        <v>0.19186000525951385</v>
      </c>
      <c r="E3021" s="49">
        <v>21.794429779052734</v>
      </c>
      <c r="F3021" s="49">
        <v>98.48919677734375</v>
      </c>
      <c r="G3021" s="49">
        <v>1.5108000040054321</v>
      </c>
    </row>
    <row r="3022" spans="1:7">
      <c r="A3022" t="str">
        <f t="shared" si="48"/>
        <v>O3.0153</v>
      </c>
      <c r="B3022" s="49" t="s">
        <v>501</v>
      </c>
      <c r="C3022" s="49">
        <v>153</v>
      </c>
      <c r="D3022" s="49">
        <v>0.18975000083446503</v>
      </c>
      <c r="E3022" s="49">
        <v>21.602569580078125</v>
      </c>
      <c r="F3022" s="49">
        <v>98.346443176269531</v>
      </c>
      <c r="G3022" s="49">
        <v>1.6535600423812866</v>
      </c>
    </row>
    <row r="3023" spans="1:7">
      <c r="A3023" t="str">
        <f t="shared" si="48"/>
        <v>O3.0154</v>
      </c>
      <c r="B3023" s="49" t="s">
        <v>501</v>
      </c>
      <c r="C3023" s="49">
        <v>154</v>
      </c>
      <c r="D3023" s="49">
        <v>0.18769000470638275</v>
      </c>
      <c r="E3023" s="49">
        <v>21.412820816040039</v>
      </c>
      <c r="F3023" s="49">
        <v>98.200302124023438</v>
      </c>
      <c r="G3023" s="49">
        <v>1.7997000217437744</v>
      </c>
    </row>
    <row r="3024" spans="1:7">
      <c r="A3024" t="str">
        <f t="shared" si="48"/>
        <v>O3.0155</v>
      </c>
      <c r="B3024" s="49" t="s">
        <v>501</v>
      </c>
      <c r="C3024" s="49">
        <v>155</v>
      </c>
      <c r="D3024" s="49">
        <v>0.18566000461578369</v>
      </c>
      <c r="E3024" s="49">
        <v>21.225130081176758</v>
      </c>
      <c r="F3024" s="49">
        <v>98.050796508789063</v>
      </c>
      <c r="G3024" s="49">
        <v>1.9492000341415405</v>
      </c>
    </row>
    <row r="3025" spans="1:7">
      <c r="A3025" t="str">
        <f t="shared" si="48"/>
        <v>O3.0156</v>
      </c>
      <c r="B3025" s="49" t="s">
        <v>501</v>
      </c>
      <c r="C3025" s="49">
        <v>156</v>
      </c>
      <c r="D3025" s="49">
        <v>0.18365000188350677</v>
      </c>
      <c r="E3025" s="49">
        <v>21.039470672607422</v>
      </c>
      <c r="F3025" s="49">
        <v>97.897956848144531</v>
      </c>
      <c r="G3025" s="49">
        <v>2.1020400524139404</v>
      </c>
    </row>
    <row r="3026" spans="1:7">
      <c r="A3026" t="str">
        <f t="shared" si="48"/>
        <v>O3.0157</v>
      </c>
      <c r="B3026" s="49" t="s">
        <v>501</v>
      </c>
      <c r="C3026" s="49">
        <v>157</v>
      </c>
      <c r="D3026" s="49">
        <v>0.18170000612735748</v>
      </c>
      <c r="E3026" s="49">
        <v>20.855819702148438</v>
      </c>
      <c r="F3026" s="49">
        <v>97.741798400878906</v>
      </c>
      <c r="G3026" s="49">
        <v>2.25819993019104</v>
      </c>
    </row>
    <row r="3027" spans="1:7">
      <c r="A3027" t="str">
        <f t="shared" si="48"/>
        <v>O3.0158</v>
      </c>
      <c r="B3027" s="49" t="s">
        <v>501</v>
      </c>
      <c r="C3027" s="49">
        <v>158</v>
      </c>
      <c r="D3027" s="49">
        <v>0.17975999414920807</v>
      </c>
      <c r="E3027" s="49">
        <v>20.67411994934082</v>
      </c>
      <c r="F3027" s="49">
        <v>97.582351684570313</v>
      </c>
      <c r="G3027" s="49">
        <v>2.4176499843597412</v>
      </c>
    </row>
    <row r="3028" spans="1:7">
      <c r="A3028" t="str">
        <f t="shared" si="48"/>
        <v>O3.0159</v>
      </c>
      <c r="B3028" s="49" t="s">
        <v>501</v>
      </c>
      <c r="C3028" s="49">
        <v>159</v>
      </c>
      <c r="D3028" s="49">
        <v>0.17786000669002533</v>
      </c>
      <c r="E3028" s="49">
        <v>20.494359970092773</v>
      </c>
      <c r="F3028" s="49">
        <v>97.419601440429688</v>
      </c>
      <c r="G3028" s="49">
        <v>2.5803999900817871</v>
      </c>
    </row>
    <row r="3029" spans="1:7">
      <c r="A3029" t="str">
        <f t="shared" si="48"/>
        <v>O3.0160</v>
      </c>
      <c r="B3029" s="49" t="s">
        <v>501</v>
      </c>
      <c r="C3029" s="49">
        <v>160</v>
      </c>
      <c r="D3029" s="49">
        <v>0.17599999904632568</v>
      </c>
      <c r="E3029" s="49">
        <v>20.316499710083008</v>
      </c>
      <c r="F3029" s="49">
        <v>97.25360107421875</v>
      </c>
      <c r="G3029" s="49">
        <v>2.7464001178741455</v>
      </c>
    </row>
    <row r="3030" spans="1:7">
      <c r="A3030" t="str">
        <f t="shared" si="48"/>
        <v>O3.0161</v>
      </c>
      <c r="B3030" s="49" t="s">
        <v>501</v>
      </c>
      <c r="C3030" s="49">
        <v>161</v>
      </c>
      <c r="D3030" s="49">
        <v>0.17416000366210938</v>
      </c>
      <c r="E3030" s="49">
        <v>20.140499114990234</v>
      </c>
      <c r="F3030" s="49">
        <v>97.084358215332031</v>
      </c>
      <c r="G3030" s="49">
        <v>2.915640115737915</v>
      </c>
    </row>
    <row r="3031" spans="1:7">
      <c r="A3031" t="str">
        <f t="shared" si="48"/>
        <v>O3.0162</v>
      </c>
      <c r="B3031" s="49" t="s">
        <v>501</v>
      </c>
      <c r="C3031" s="49">
        <v>162</v>
      </c>
      <c r="D3031" s="49">
        <v>0.17236000299453735</v>
      </c>
      <c r="E3031" s="49">
        <v>19.966339111328125</v>
      </c>
      <c r="F3031" s="49">
        <v>96.911911010742188</v>
      </c>
      <c r="G3031" s="49">
        <v>3.0880899429321289</v>
      </c>
    </row>
    <row r="3032" spans="1:7">
      <c r="A3032" t="str">
        <f t="shared" si="48"/>
        <v>O3.0163</v>
      </c>
      <c r="B3032" s="49" t="s">
        <v>501</v>
      </c>
      <c r="C3032" s="49">
        <v>163</v>
      </c>
      <c r="D3032" s="49">
        <v>0.17057999968528748</v>
      </c>
      <c r="E3032" s="49">
        <v>19.793979644775391</v>
      </c>
      <c r="F3032" s="49">
        <v>96.736259460449219</v>
      </c>
      <c r="G3032" s="49">
        <v>3.263740062713623</v>
      </c>
    </row>
    <row r="3033" spans="1:7">
      <c r="A3033" t="str">
        <f t="shared" si="48"/>
        <v>O3.0164</v>
      </c>
      <c r="B3033" s="49" t="s">
        <v>501</v>
      </c>
      <c r="C3033" s="49">
        <v>164</v>
      </c>
      <c r="D3033" s="49">
        <v>0.16884000599384308</v>
      </c>
      <c r="E3033" s="49">
        <v>19.62339973449707</v>
      </c>
      <c r="F3033" s="49">
        <v>96.557441711425781</v>
      </c>
      <c r="G3033" s="49">
        <v>3.4425599575042725</v>
      </c>
    </row>
    <row r="3034" spans="1:7">
      <c r="A3034" t="str">
        <f t="shared" si="48"/>
        <v>O3.0165</v>
      </c>
      <c r="B3034" s="49" t="s">
        <v>501</v>
      </c>
      <c r="C3034" s="49">
        <v>165</v>
      </c>
      <c r="D3034" s="49">
        <v>0.16711999475955963</v>
      </c>
      <c r="E3034" s="49">
        <v>19.454559326171875</v>
      </c>
      <c r="F3034" s="49">
        <v>96.375457763671875</v>
      </c>
      <c r="G3034" s="49">
        <v>3.6245400905609131</v>
      </c>
    </row>
    <row r="3035" spans="1:7">
      <c r="A3035" t="str">
        <f t="shared" si="48"/>
        <v>O3.0166</v>
      </c>
      <c r="B3035" s="49" t="s">
        <v>501</v>
      </c>
      <c r="C3035" s="49">
        <v>166</v>
      </c>
      <c r="D3035" s="49">
        <v>0.16542999446392059</v>
      </c>
      <c r="E3035" s="49">
        <v>19.287439346313477</v>
      </c>
      <c r="F3035" s="49">
        <v>96.190361022949219</v>
      </c>
      <c r="G3035" s="49">
        <v>3.8096399307250977</v>
      </c>
    </row>
    <row r="3036" spans="1:7">
      <c r="A3036" t="str">
        <f t="shared" si="48"/>
        <v>O3.0167</v>
      </c>
      <c r="B3036" s="49" t="s">
        <v>501</v>
      </c>
      <c r="C3036" s="49">
        <v>167</v>
      </c>
      <c r="D3036" s="49">
        <v>0.16377000510692596</v>
      </c>
      <c r="E3036" s="49">
        <v>19.12200927734375</v>
      </c>
      <c r="F3036" s="49">
        <v>96.00213623046875</v>
      </c>
      <c r="G3036" s="49">
        <v>3.9978599548339844</v>
      </c>
    </row>
    <row r="3037" spans="1:7">
      <c r="A3037" t="str">
        <f t="shared" si="48"/>
        <v>O3.0168</v>
      </c>
      <c r="B3037" s="49" t="s">
        <v>501</v>
      </c>
      <c r="C3037" s="49">
        <v>168</v>
      </c>
      <c r="D3037" s="49">
        <v>0.16213999688625336</v>
      </c>
      <c r="E3037" s="49">
        <v>18.958240509033203</v>
      </c>
      <c r="F3037" s="49">
        <v>95.810821533203125</v>
      </c>
      <c r="G3037" s="49">
        <v>4.1891798973083496</v>
      </c>
    </row>
    <row r="3038" spans="1:7">
      <c r="A3038" t="str">
        <f t="shared" si="48"/>
        <v>O3.0169</v>
      </c>
      <c r="B3038" s="49" t="s">
        <v>501</v>
      </c>
      <c r="C3038" s="49">
        <v>169</v>
      </c>
      <c r="D3038" s="49">
        <v>0.16053999960422516</v>
      </c>
      <c r="E3038" s="49">
        <v>18.796100616455078</v>
      </c>
      <c r="F3038" s="49">
        <v>95.616447448730469</v>
      </c>
      <c r="G3038" s="49">
        <v>4.3835501670837402</v>
      </c>
    </row>
    <row r="3039" spans="1:7">
      <c r="A3039" t="str">
        <f t="shared" si="48"/>
        <v>O3.0170</v>
      </c>
      <c r="B3039" s="49" t="s">
        <v>501</v>
      </c>
      <c r="C3039" s="49">
        <v>170</v>
      </c>
      <c r="D3039" s="49">
        <v>0.1589599996805191</v>
      </c>
      <c r="E3039" s="49">
        <v>18.63555908203125</v>
      </c>
      <c r="F3039" s="49">
        <v>95.419036865234375</v>
      </c>
      <c r="G3039" s="49">
        <v>4.5809597969055176</v>
      </c>
    </row>
    <row r="3040" spans="1:7">
      <c r="A3040" t="str">
        <f t="shared" si="48"/>
        <v>O3.0171</v>
      </c>
      <c r="B3040" s="49" t="s">
        <v>501</v>
      </c>
      <c r="C3040" s="49">
        <v>171</v>
      </c>
      <c r="D3040" s="49">
        <v>0.15739999711513519</v>
      </c>
      <c r="E3040" s="49">
        <v>18.476600646972656</v>
      </c>
      <c r="F3040" s="49">
        <v>95.218612670898438</v>
      </c>
      <c r="G3040" s="49">
        <v>4.7813901901245117</v>
      </c>
    </row>
    <row r="3041" spans="1:7">
      <c r="A3041" t="str">
        <f t="shared" si="48"/>
        <v>O3.0172</v>
      </c>
      <c r="B3041" s="49" t="s">
        <v>501</v>
      </c>
      <c r="C3041" s="49">
        <v>172</v>
      </c>
      <c r="D3041" s="49">
        <v>0.15588000416755676</v>
      </c>
      <c r="E3041" s="49">
        <v>18.31920051574707</v>
      </c>
      <c r="F3041" s="49">
        <v>95.015182495117188</v>
      </c>
      <c r="G3041" s="49">
        <v>4.9848198890686035</v>
      </c>
    </row>
    <row r="3042" spans="1:7">
      <c r="A3042" t="str">
        <f t="shared" si="48"/>
        <v>O3.0173</v>
      </c>
      <c r="B3042" s="49" t="s">
        <v>501</v>
      </c>
      <c r="C3042" s="49">
        <v>173</v>
      </c>
      <c r="D3042" s="49">
        <v>0.15436999499797821</v>
      </c>
      <c r="E3042" s="49">
        <v>18.163320541381836</v>
      </c>
      <c r="F3042" s="49">
        <v>94.808792114257813</v>
      </c>
      <c r="G3042" s="49">
        <v>5.1912097930908203</v>
      </c>
    </row>
    <row r="3043" spans="1:7">
      <c r="A3043" t="str">
        <f t="shared" si="48"/>
        <v>O3.0174</v>
      </c>
      <c r="B3043" s="49" t="s">
        <v>501</v>
      </c>
      <c r="C3043" s="49">
        <v>174</v>
      </c>
      <c r="D3043" s="49">
        <v>0.15289999544620514</v>
      </c>
      <c r="E3043" s="49">
        <v>18.008949279785156</v>
      </c>
      <c r="F3043" s="49">
        <v>94.59942626953125</v>
      </c>
      <c r="G3043" s="49">
        <v>5.4005699157714844</v>
      </c>
    </row>
    <row r="3044" spans="1:7">
      <c r="A3044" t="str">
        <f t="shared" si="48"/>
        <v>O3.0175</v>
      </c>
      <c r="B3044" s="49" t="s">
        <v>501</v>
      </c>
      <c r="C3044" s="49">
        <v>175</v>
      </c>
      <c r="D3044" s="49">
        <v>0.15144999325275421</v>
      </c>
      <c r="E3044" s="49">
        <v>17.856050491333008</v>
      </c>
      <c r="F3044" s="49">
        <v>94.387138366699219</v>
      </c>
      <c r="G3044" s="49">
        <v>5.6128602027893066</v>
      </c>
    </row>
    <row r="3045" spans="1:7">
      <c r="A3045" t="str">
        <f t="shared" si="48"/>
        <v>O3.0176</v>
      </c>
      <c r="B3045" s="49" t="s">
        <v>501</v>
      </c>
      <c r="C3045" s="49">
        <v>176</v>
      </c>
      <c r="D3045" s="49">
        <v>0.15001000463962555</v>
      </c>
      <c r="E3045" s="49">
        <v>17.704599380493164</v>
      </c>
      <c r="F3045" s="49">
        <v>94.171958923339844</v>
      </c>
      <c r="G3045" s="49">
        <v>5.8280401229858398</v>
      </c>
    </row>
    <row r="3046" spans="1:7">
      <c r="A3046" t="str">
        <f t="shared" si="48"/>
        <v>O3.0177</v>
      </c>
      <c r="B3046" s="49" t="s">
        <v>501</v>
      </c>
      <c r="C3046" s="49">
        <v>177</v>
      </c>
      <c r="D3046" s="49">
        <v>0.14860999584197998</v>
      </c>
      <c r="E3046" s="49">
        <v>17.554590225219727</v>
      </c>
      <c r="F3046" s="49">
        <v>93.953880310058594</v>
      </c>
      <c r="G3046" s="49">
        <v>6.0461201667785645</v>
      </c>
    </row>
    <row r="3047" spans="1:7">
      <c r="A3047" t="str">
        <f t="shared" si="48"/>
        <v>O3.0178</v>
      </c>
      <c r="B3047" s="49" t="s">
        <v>501</v>
      </c>
      <c r="C3047" s="49">
        <v>178</v>
      </c>
      <c r="D3047" s="49">
        <v>0.14722999930381775</v>
      </c>
      <c r="E3047" s="49">
        <v>17.405979156494141</v>
      </c>
      <c r="F3047" s="49">
        <v>93.732940673828125</v>
      </c>
      <c r="G3047" s="49">
        <v>6.2670598030090332</v>
      </c>
    </row>
    <row r="3048" spans="1:7">
      <c r="A3048" t="str">
        <f t="shared" si="48"/>
        <v>O3.0179</v>
      </c>
      <c r="B3048" s="49" t="s">
        <v>501</v>
      </c>
      <c r="C3048" s="49">
        <v>179</v>
      </c>
      <c r="D3048" s="49">
        <v>0.14586000144481659</v>
      </c>
      <c r="E3048" s="49">
        <v>17.258750915527344</v>
      </c>
      <c r="F3048" s="49">
        <v>93.509170532226563</v>
      </c>
      <c r="G3048" s="49">
        <v>6.4908299446105957</v>
      </c>
    </row>
    <row r="3049" spans="1:7">
      <c r="A3049" t="str">
        <f t="shared" si="48"/>
        <v>O3.0180</v>
      </c>
      <c r="B3049" s="49" t="s">
        <v>501</v>
      </c>
      <c r="C3049" s="49">
        <v>180</v>
      </c>
      <c r="D3049" s="49">
        <v>0.14452999830245972</v>
      </c>
      <c r="E3049" s="49">
        <v>17.112890243530273</v>
      </c>
      <c r="F3049" s="49">
        <v>93.2825927734375</v>
      </c>
      <c r="G3049" s="49">
        <v>6.7174100875854492</v>
      </c>
    </row>
    <row r="3050" spans="1:7">
      <c r="A3050" t="str">
        <f t="shared" si="48"/>
        <v>O3.0181</v>
      </c>
      <c r="B3050" s="49" t="s">
        <v>501</v>
      </c>
      <c r="C3050" s="49">
        <v>181</v>
      </c>
      <c r="D3050" s="49">
        <v>0.14320999383926392</v>
      </c>
      <c r="E3050" s="49">
        <v>16.968360900878906</v>
      </c>
      <c r="F3050" s="49">
        <v>93.05322265625</v>
      </c>
      <c r="G3050" s="49">
        <v>6.9467802047729492</v>
      </c>
    </row>
    <row r="3051" spans="1:7">
      <c r="A3051" t="str">
        <f t="shared" si="48"/>
        <v>O3.0182</v>
      </c>
      <c r="B3051" s="49" t="s">
        <v>501</v>
      </c>
      <c r="C3051" s="49">
        <v>182</v>
      </c>
      <c r="D3051" s="49">
        <v>0.14191000163555145</v>
      </c>
      <c r="E3051" s="49">
        <v>16.825149536132813</v>
      </c>
      <c r="F3051" s="49">
        <v>92.821083068847656</v>
      </c>
      <c r="G3051" s="49">
        <v>7.178919792175293</v>
      </c>
    </row>
    <row r="3052" spans="1:7">
      <c r="A3052" t="str">
        <f t="shared" si="48"/>
        <v>O3.0183</v>
      </c>
      <c r="B3052" s="49" t="s">
        <v>501</v>
      </c>
      <c r="C3052" s="49">
        <v>183</v>
      </c>
      <c r="D3052" s="49">
        <v>0.1406400054693222</v>
      </c>
      <c r="E3052" s="49">
        <v>16.68324089050293</v>
      </c>
      <c r="F3052" s="49">
        <v>92.586189270019531</v>
      </c>
      <c r="G3052" s="49">
        <v>7.4138097763061523</v>
      </c>
    </row>
    <row r="3053" spans="1:7">
      <c r="A3053" t="str">
        <f t="shared" si="48"/>
        <v>O3.0184</v>
      </c>
      <c r="B3053" s="49" t="s">
        <v>501</v>
      </c>
      <c r="C3053" s="49">
        <v>184</v>
      </c>
      <c r="D3053" s="49">
        <v>0.13937999308109283</v>
      </c>
      <c r="E3053" s="49">
        <v>16.542600631713867</v>
      </c>
      <c r="F3053" s="49">
        <v>92.348579406738281</v>
      </c>
      <c r="G3053" s="49">
        <v>7.6514201164245605</v>
      </c>
    </row>
    <row r="3054" spans="1:7">
      <c r="A3054" t="str">
        <f t="shared" si="48"/>
        <v>O3.0185</v>
      </c>
      <c r="B3054" s="49" t="s">
        <v>501</v>
      </c>
      <c r="C3054" s="49">
        <v>185</v>
      </c>
      <c r="D3054" s="49">
        <v>0.1381399929523468</v>
      </c>
      <c r="E3054" s="49">
        <v>16.403219223022461</v>
      </c>
      <c r="F3054" s="49">
        <v>92.108268737792969</v>
      </c>
      <c r="G3054" s="49">
        <v>7.8917298316955566</v>
      </c>
    </row>
    <row r="3055" spans="1:7">
      <c r="A3055" t="str">
        <f t="shared" si="48"/>
        <v>O3.0186</v>
      </c>
      <c r="B3055" s="49" t="s">
        <v>501</v>
      </c>
      <c r="C3055" s="49">
        <v>186</v>
      </c>
      <c r="D3055" s="49">
        <v>0.13694000244140625</v>
      </c>
      <c r="E3055" s="49">
        <v>16.265079498291016</v>
      </c>
      <c r="F3055" s="49">
        <v>91.865303039550781</v>
      </c>
      <c r="G3055" s="49">
        <v>8.134699821472168</v>
      </c>
    </row>
    <row r="3056" spans="1:7">
      <c r="A3056" t="str">
        <f t="shared" si="48"/>
        <v>O3.0187</v>
      </c>
      <c r="B3056" s="49" t="s">
        <v>501</v>
      </c>
      <c r="C3056" s="49">
        <v>187</v>
      </c>
      <c r="D3056" s="49">
        <v>0.13572999835014343</v>
      </c>
      <c r="E3056" s="49">
        <v>16.128139495849609</v>
      </c>
      <c r="F3056" s="49">
        <v>91.619659423828125</v>
      </c>
      <c r="G3056" s="49">
        <v>8.3803396224975586</v>
      </c>
    </row>
    <row r="3057" spans="1:7">
      <c r="A3057" t="str">
        <f t="shared" si="48"/>
        <v>O3.0188</v>
      </c>
      <c r="B3057" s="49" t="s">
        <v>501</v>
      </c>
      <c r="C3057" s="49">
        <v>188</v>
      </c>
      <c r="D3057" s="49">
        <v>0.1345600038766861</v>
      </c>
      <c r="E3057" s="49">
        <v>15.992409706115723</v>
      </c>
      <c r="F3057" s="49">
        <v>91.371383666992188</v>
      </c>
      <c r="G3057" s="49">
        <v>8.6286201477050781</v>
      </c>
    </row>
    <row r="3058" spans="1:7">
      <c r="A3058" t="str">
        <f t="shared" si="48"/>
        <v>O3.0189</v>
      </c>
      <c r="B3058" s="49" t="s">
        <v>501</v>
      </c>
      <c r="C3058" s="49">
        <v>189</v>
      </c>
      <c r="D3058" s="49">
        <v>0.13339999318122864</v>
      </c>
      <c r="E3058" s="49">
        <v>15.857850074768066</v>
      </c>
      <c r="F3058" s="49">
        <v>91.120506286621094</v>
      </c>
      <c r="G3058" s="49">
        <v>8.8794898986816406</v>
      </c>
    </row>
    <row r="3059" spans="1:7">
      <c r="A3059" t="str">
        <f t="shared" si="48"/>
        <v>O3.0190</v>
      </c>
      <c r="B3059" s="49" t="s">
        <v>501</v>
      </c>
      <c r="C3059" s="49">
        <v>190</v>
      </c>
      <c r="D3059" s="49">
        <v>0.13225999474525452</v>
      </c>
      <c r="E3059" s="49">
        <v>15.72445011138916</v>
      </c>
      <c r="F3059" s="49">
        <v>90.867050170898438</v>
      </c>
      <c r="G3059" s="49">
        <v>9.1329498291015625</v>
      </c>
    </row>
    <row r="3060" spans="1:7">
      <c r="A3060" t="str">
        <f t="shared" si="48"/>
        <v>O3.0191</v>
      </c>
      <c r="B3060" s="49" t="s">
        <v>501</v>
      </c>
      <c r="C3060" s="49">
        <v>191</v>
      </c>
      <c r="D3060" s="49">
        <v>0.13113999366760254</v>
      </c>
      <c r="E3060" s="49">
        <v>15.592189788818359</v>
      </c>
      <c r="F3060" s="49">
        <v>90.611030578613281</v>
      </c>
      <c r="G3060" s="49">
        <v>9.3889703750610352</v>
      </c>
    </row>
    <row r="3061" spans="1:7">
      <c r="A3061" t="str">
        <f t="shared" si="48"/>
        <v>O3.0192</v>
      </c>
      <c r="B3061" s="49" t="s">
        <v>501</v>
      </c>
      <c r="C3061" s="49">
        <v>192</v>
      </c>
      <c r="D3061" s="49">
        <v>0.1300400048494339</v>
      </c>
      <c r="E3061" s="49">
        <v>15.461050033569336</v>
      </c>
      <c r="F3061" s="49">
        <v>90.352470397949219</v>
      </c>
      <c r="G3061" s="49">
        <v>9.6475296020507813</v>
      </c>
    </row>
    <row r="3062" spans="1:7">
      <c r="A3062" t="str">
        <f t="shared" si="48"/>
        <v>O3.0193</v>
      </c>
      <c r="B3062" s="49" t="s">
        <v>501</v>
      </c>
      <c r="C3062" s="49">
        <v>193</v>
      </c>
      <c r="D3062" s="49">
        <v>0.12894999980926514</v>
      </c>
      <c r="E3062" s="49">
        <v>15.331009864807129</v>
      </c>
      <c r="F3062" s="49">
        <v>90.091407775878906</v>
      </c>
      <c r="G3062" s="49">
        <v>9.9085903167724609</v>
      </c>
    </row>
    <row r="3063" spans="1:7">
      <c r="A3063" t="str">
        <f t="shared" si="48"/>
        <v>O3.0194</v>
      </c>
      <c r="B3063" s="49" t="s">
        <v>501</v>
      </c>
      <c r="C3063" s="49">
        <v>194</v>
      </c>
      <c r="D3063" s="49">
        <v>0.12788000702857971</v>
      </c>
      <c r="E3063" s="49">
        <v>15.202059745788574</v>
      </c>
      <c r="F3063" s="49">
        <v>89.827842712402344</v>
      </c>
      <c r="G3063" s="49">
        <v>10.172160148620605</v>
      </c>
    </row>
    <row r="3064" spans="1:7">
      <c r="A3064" t="str">
        <f t="shared" si="48"/>
        <v>O3.0195</v>
      </c>
      <c r="B3064" s="49" t="s">
        <v>501</v>
      </c>
      <c r="C3064" s="49">
        <v>195</v>
      </c>
      <c r="D3064" s="49">
        <v>0.12681999802589417</v>
      </c>
      <c r="E3064" s="49">
        <v>15.074179649353027</v>
      </c>
      <c r="F3064" s="49">
        <v>89.561798095703125</v>
      </c>
      <c r="G3064" s="49">
        <v>10.438199996948242</v>
      </c>
    </row>
    <row r="3065" spans="1:7">
      <c r="A3065" t="str">
        <f t="shared" si="48"/>
        <v>O3.0196</v>
      </c>
      <c r="B3065" s="49" t="s">
        <v>501</v>
      </c>
      <c r="C3065" s="49">
        <v>196</v>
      </c>
      <c r="D3065" s="49">
        <v>0.12578999996185303</v>
      </c>
      <c r="E3065" s="49">
        <v>14.947360038757324</v>
      </c>
      <c r="F3065" s="49">
        <v>89.293312072753906</v>
      </c>
      <c r="G3065" s="49">
        <v>10.706689834594727</v>
      </c>
    </row>
    <row r="3066" spans="1:7">
      <c r="A3066" t="str">
        <f t="shared" si="48"/>
        <v>O3.0197</v>
      </c>
      <c r="B3066" s="49" t="s">
        <v>501</v>
      </c>
      <c r="C3066" s="49">
        <v>197</v>
      </c>
      <c r="D3066" s="49">
        <v>0.12477000057697296</v>
      </c>
      <c r="E3066" s="49">
        <v>14.82157039642334</v>
      </c>
      <c r="F3066" s="49">
        <v>89.022407531738281</v>
      </c>
      <c r="G3066" s="49">
        <v>10.97758960723877</v>
      </c>
    </row>
    <row r="3067" spans="1:7">
      <c r="A3067" t="str">
        <f t="shared" si="48"/>
        <v>O3.0198</v>
      </c>
      <c r="B3067" s="49" t="s">
        <v>501</v>
      </c>
      <c r="C3067" s="49">
        <v>198</v>
      </c>
      <c r="D3067" s="49">
        <v>0.12375999987125397</v>
      </c>
      <c r="E3067" s="49">
        <v>14.696800231933594</v>
      </c>
      <c r="F3067" s="49">
        <v>88.749099731445313</v>
      </c>
      <c r="G3067" s="49">
        <v>11.250900268554688</v>
      </c>
    </row>
    <row r="3068" spans="1:7">
      <c r="A3068" t="str">
        <f t="shared" si="48"/>
        <v>O3.0199</v>
      </c>
      <c r="B3068" s="49" t="s">
        <v>501</v>
      </c>
      <c r="C3068" s="49">
        <v>199</v>
      </c>
      <c r="D3068" s="49">
        <v>0.12276999652385712</v>
      </c>
      <c r="E3068" s="49">
        <v>14.573040008544922</v>
      </c>
      <c r="F3068" s="49">
        <v>88.473419189453125</v>
      </c>
      <c r="G3068" s="49">
        <v>11.526579856872559</v>
      </c>
    </row>
    <row r="3069" spans="1:7">
      <c r="A3069" t="str">
        <f t="shared" si="48"/>
        <v>O3.0200</v>
      </c>
      <c r="B3069" s="49" t="s">
        <v>501</v>
      </c>
      <c r="C3069" s="49">
        <v>200</v>
      </c>
      <c r="D3069" s="49">
        <v>0.12179999798536301</v>
      </c>
      <c r="E3069" s="49">
        <v>14.45026969909668</v>
      </c>
      <c r="F3069" s="49">
        <v>88.195381164550781</v>
      </c>
      <c r="G3069" s="49">
        <v>11.804619789123535</v>
      </c>
    </row>
    <row r="3070" spans="1:7">
      <c r="A3070" t="str">
        <f t="shared" si="48"/>
        <v>O3.0201</v>
      </c>
      <c r="B3070" s="49" t="s">
        <v>501</v>
      </c>
      <c r="C3070" s="49">
        <v>201</v>
      </c>
      <c r="D3070" s="49">
        <v>0.12083999812602997</v>
      </c>
      <c r="E3070" s="49">
        <v>14.328470230102539</v>
      </c>
      <c r="F3070" s="49">
        <v>87.914993286132813</v>
      </c>
      <c r="G3070" s="49">
        <v>12.085009574890137</v>
      </c>
    </row>
    <row r="3071" spans="1:7">
      <c r="A3071" t="str">
        <f t="shared" si="48"/>
        <v>O3.0202</v>
      </c>
      <c r="B3071" s="49" t="s">
        <v>501</v>
      </c>
      <c r="C3071" s="49">
        <v>202</v>
      </c>
      <c r="D3071" s="49">
        <v>0.11990000307559967</v>
      </c>
      <c r="E3071" s="49">
        <v>14.207630157470703</v>
      </c>
      <c r="F3071" s="49">
        <v>87.632308959960938</v>
      </c>
      <c r="G3071" s="49">
        <v>12.367690086364746</v>
      </c>
    </row>
    <row r="3072" spans="1:7">
      <c r="A3072" t="str">
        <f t="shared" si="48"/>
        <v>O3.0203</v>
      </c>
      <c r="B3072" s="49" t="s">
        <v>501</v>
      </c>
      <c r="C3072" s="49">
        <v>203</v>
      </c>
      <c r="D3072" s="49">
        <v>0.11896999925374985</v>
      </c>
      <c r="E3072" s="49">
        <v>14.087730407714844</v>
      </c>
      <c r="F3072" s="49">
        <v>87.347312927246094</v>
      </c>
      <c r="G3072" s="49">
        <v>12.652689933776855</v>
      </c>
    </row>
    <row r="3073" spans="1:7">
      <c r="A3073" t="str">
        <f t="shared" si="48"/>
        <v>O3.0204</v>
      </c>
      <c r="B3073" s="49" t="s">
        <v>501</v>
      </c>
      <c r="C3073" s="49">
        <v>204</v>
      </c>
      <c r="D3073" s="49">
        <v>0.11805000156164169</v>
      </c>
      <c r="E3073" s="49">
        <v>13.968759536743164</v>
      </c>
      <c r="F3073" s="49">
        <v>87.060050964355469</v>
      </c>
      <c r="G3073" s="49">
        <v>12.939949989318848</v>
      </c>
    </row>
    <row r="3074" spans="1:7">
      <c r="A3074" t="str">
        <f t="shared" si="48"/>
        <v>O3.0205</v>
      </c>
      <c r="B3074" s="49" t="s">
        <v>501</v>
      </c>
      <c r="C3074" s="49">
        <v>205</v>
      </c>
      <c r="D3074" s="49">
        <v>0.11715000122785568</v>
      </c>
      <c r="E3074" s="49">
        <v>13.850709915161133</v>
      </c>
      <c r="F3074" s="49">
        <v>86.770553588867188</v>
      </c>
      <c r="G3074" s="49">
        <v>13.229450225830078</v>
      </c>
    </row>
    <row r="3075" spans="1:7">
      <c r="A3075" t="str">
        <f t="shared" ref="A3075:A3138" si="49">CONCATENATE(B3075,IF(C3075&lt;10,CONCATENATE("00",C3075),IF(C3075&lt;100,CONCATENATE("0",C3075),C3075)))</f>
        <v>O3.0206</v>
      </c>
      <c r="B3075" s="49" t="s">
        <v>501</v>
      </c>
      <c r="C3075" s="49">
        <v>206</v>
      </c>
      <c r="D3075" s="49">
        <v>0.11625999957323074</v>
      </c>
      <c r="E3075" s="49">
        <v>13.733559608459473</v>
      </c>
      <c r="F3075" s="49">
        <v>86.47882080078125</v>
      </c>
      <c r="G3075" s="49">
        <v>13.521180152893066</v>
      </c>
    </row>
    <row r="3076" spans="1:7">
      <c r="A3076" t="str">
        <f t="shared" si="49"/>
        <v>O3.0207</v>
      </c>
      <c r="B3076" s="49" t="s">
        <v>501</v>
      </c>
      <c r="C3076" s="49">
        <v>207</v>
      </c>
      <c r="D3076" s="49">
        <v>0.11537999659776688</v>
      </c>
      <c r="E3076" s="49">
        <v>13.617300033569336</v>
      </c>
      <c r="F3076" s="49">
        <v>86.184883117675781</v>
      </c>
      <c r="G3076" s="49">
        <v>13.815119743347168</v>
      </c>
    </row>
    <row r="3077" spans="1:7">
      <c r="A3077" t="str">
        <f t="shared" si="49"/>
        <v>O3.0208</v>
      </c>
      <c r="B3077" s="49" t="s">
        <v>501</v>
      </c>
      <c r="C3077" s="49">
        <v>208</v>
      </c>
      <c r="D3077" s="49">
        <v>0.11452999711036682</v>
      </c>
      <c r="E3077" s="49">
        <v>13.501919746398926</v>
      </c>
      <c r="F3077" s="49">
        <v>85.888763427734375</v>
      </c>
      <c r="G3077" s="49">
        <v>14.111240386962891</v>
      </c>
    </row>
    <row r="3078" spans="1:7">
      <c r="A3078" t="str">
        <f t="shared" si="49"/>
        <v>O3.0209</v>
      </c>
      <c r="B3078" s="49" t="s">
        <v>501</v>
      </c>
      <c r="C3078" s="49">
        <v>209</v>
      </c>
      <c r="D3078" s="49">
        <v>0.11367999762296677</v>
      </c>
      <c r="E3078" s="49">
        <v>13.38739013671875</v>
      </c>
      <c r="F3078" s="49">
        <v>85.590469360351563</v>
      </c>
      <c r="G3078" s="49">
        <v>14.409529685974121</v>
      </c>
    </row>
    <row r="3079" spans="1:7">
      <c r="A3079" t="str">
        <f t="shared" si="49"/>
        <v>O3.0210</v>
      </c>
      <c r="B3079" s="49" t="s">
        <v>501</v>
      </c>
      <c r="C3079" s="49">
        <v>210</v>
      </c>
      <c r="D3079" s="49">
        <v>0.11283999681472778</v>
      </c>
      <c r="E3079" s="49">
        <v>13.273710250854492</v>
      </c>
      <c r="F3079" s="49">
        <v>85.290046691894531</v>
      </c>
      <c r="G3079" s="49">
        <v>14.70995044708252</v>
      </c>
    </row>
    <row r="3080" spans="1:7">
      <c r="A3080" t="str">
        <f t="shared" si="49"/>
        <v>O3.0211</v>
      </c>
      <c r="B3080" s="49" t="s">
        <v>501</v>
      </c>
      <c r="C3080" s="49">
        <v>211</v>
      </c>
      <c r="D3080" s="49">
        <v>0.11201000213623047</v>
      </c>
      <c r="E3080" s="49">
        <v>13.160869598388672</v>
      </c>
      <c r="F3080" s="49">
        <v>84.987510681152344</v>
      </c>
      <c r="G3080" s="49">
        <v>15.012490272521973</v>
      </c>
    </row>
    <row r="3081" spans="1:7">
      <c r="A3081" t="str">
        <f t="shared" si="49"/>
        <v>O3.0212</v>
      </c>
      <c r="B3081" s="49" t="s">
        <v>501</v>
      </c>
      <c r="C3081" s="49">
        <v>212</v>
      </c>
      <c r="D3081" s="49">
        <v>0.11121000349521637</v>
      </c>
      <c r="E3081" s="49">
        <v>13.048859596252441</v>
      </c>
      <c r="F3081" s="49">
        <v>84.682868957519531</v>
      </c>
      <c r="G3081" s="49">
        <v>15.317130088806152</v>
      </c>
    </row>
    <row r="3082" spans="1:7">
      <c r="A3082" t="str">
        <f t="shared" si="49"/>
        <v>O3.0213</v>
      </c>
      <c r="B3082" s="49" t="s">
        <v>501</v>
      </c>
      <c r="C3082" s="49">
        <v>213</v>
      </c>
      <c r="D3082" s="49">
        <v>0.1103999987244606</v>
      </c>
      <c r="E3082" s="49">
        <v>12.937649726867676</v>
      </c>
      <c r="F3082" s="49">
        <v>84.376129150390625</v>
      </c>
      <c r="G3082" s="49">
        <v>15.623869895935059</v>
      </c>
    </row>
    <row r="3083" spans="1:7">
      <c r="A3083" t="str">
        <f t="shared" si="49"/>
        <v>O3.0214</v>
      </c>
      <c r="B3083" s="49" t="s">
        <v>501</v>
      </c>
      <c r="C3083" s="49">
        <v>214</v>
      </c>
      <c r="D3083" s="49">
        <v>0.10963000357151031</v>
      </c>
      <c r="E3083" s="49">
        <v>12.827249526977539</v>
      </c>
      <c r="F3083" s="49">
        <v>84.067337036132813</v>
      </c>
      <c r="G3083" s="49">
        <v>15.932660102844238</v>
      </c>
    </row>
    <row r="3084" spans="1:7">
      <c r="A3084" t="str">
        <f t="shared" si="49"/>
        <v>O3.0215</v>
      </c>
      <c r="B3084" s="49" t="s">
        <v>501</v>
      </c>
      <c r="C3084" s="49">
        <v>215</v>
      </c>
      <c r="D3084" s="49">
        <v>0.10884000360965729</v>
      </c>
      <c r="E3084" s="49">
        <v>12.717619895935059</v>
      </c>
      <c r="F3084" s="49">
        <v>83.756523132324219</v>
      </c>
      <c r="G3084" s="49">
        <v>16.243480682373047</v>
      </c>
    </row>
    <row r="3085" spans="1:7">
      <c r="A3085" t="str">
        <f t="shared" si="49"/>
        <v>O3.0216</v>
      </c>
      <c r="B3085" s="49" t="s">
        <v>501</v>
      </c>
      <c r="C3085" s="49">
        <v>216</v>
      </c>
      <c r="D3085" s="49">
        <v>0.10807999968528748</v>
      </c>
      <c r="E3085" s="49">
        <v>12.608779907226563</v>
      </c>
      <c r="F3085" s="49">
        <v>83.443672180175781</v>
      </c>
      <c r="G3085" s="49">
        <v>16.556329727172852</v>
      </c>
    </row>
    <row r="3086" spans="1:7">
      <c r="A3086" t="str">
        <f t="shared" si="49"/>
        <v>O3.0217</v>
      </c>
      <c r="B3086" s="49" t="s">
        <v>501</v>
      </c>
      <c r="C3086" s="49">
        <v>217</v>
      </c>
      <c r="D3086" s="49">
        <v>0.10733000189065933</v>
      </c>
      <c r="E3086" s="49">
        <v>12.500699996948242</v>
      </c>
      <c r="F3086" s="49">
        <v>83.128807067871094</v>
      </c>
      <c r="G3086" s="49">
        <v>16.871189117431641</v>
      </c>
    </row>
    <row r="3087" spans="1:7">
      <c r="A3087" t="str">
        <f t="shared" si="49"/>
        <v>O3.0218</v>
      </c>
      <c r="B3087" s="49" t="s">
        <v>501</v>
      </c>
      <c r="C3087" s="49">
        <v>218</v>
      </c>
      <c r="D3087" s="49">
        <v>0.10657999664545059</v>
      </c>
      <c r="E3087" s="49">
        <v>12.393369674682617</v>
      </c>
      <c r="F3087" s="49">
        <v>82.811981201171875</v>
      </c>
      <c r="G3087" s="49">
        <v>17.188020706176758</v>
      </c>
    </row>
    <row r="3088" spans="1:7">
      <c r="A3088" t="str">
        <f t="shared" si="49"/>
        <v>O3.0219</v>
      </c>
      <c r="B3088" s="49" t="s">
        <v>501</v>
      </c>
      <c r="C3088" s="49">
        <v>219</v>
      </c>
      <c r="D3088" s="49">
        <v>0.10586000233888626</v>
      </c>
      <c r="E3088" s="49">
        <v>12.286789894104004</v>
      </c>
      <c r="F3088" s="49">
        <v>82.493202209472656</v>
      </c>
      <c r="G3088" s="49">
        <v>17.506799697875977</v>
      </c>
    </row>
    <row r="3089" spans="1:7">
      <c r="A3089" t="str">
        <f t="shared" si="49"/>
        <v>O3.0220</v>
      </c>
      <c r="B3089" s="49" t="s">
        <v>501</v>
      </c>
      <c r="C3089" s="49">
        <v>220</v>
      </c>
      <c r="D3089" s="49">
        <v>0.10514000058174133</v>
      </c>
      <c r="E3089" s="49">
        <v>12.180930137634277</v>
      </c>
      <c r="F3089" s="49">
        <v>82.172470092773438</v>
      </c>
      <c r="G3089" s="49">
        <v>17.827529907226563</v>
      </c>
    </row>
    <row r="3090" spans="1:7">
      <c r="A3090" t="str">
        <f t="shared" si="49"/>
        <v>O3.0221</v>
      </c>
      <c r="B3090" s="49" t="s">
        <v>501</v>
      </c>
      <c r="C3090" s="49">
        <v>221</v>
      </c>
      <c r="D3090" s="49">
        <v>0.10441999882459641</v>
      </c>
      <c r="E3090" s="49">
        <v>12.075790405273438</v>
      </c>
      <c r="F3090" s="49">
        <v>81.849822998046875</v>
      </c>
      <c r="G3090" s="49">
        <v>18.150180816650391</v>
      </c>
    </row>
    <row r="3091" spans="1:7">
      <c r="A3091" t="str">
        <f t="shared" si="49"/>
        <v>O3.0222</v>
      </c>
      <c r="B3091" s="49" t="s">
        <v>501</v>
      </c>
      <c r="C3091" s="49">
        <v>222</v>
      </c>
      <c r="D3091" s="49">
        <v>0.10373000055551529</v>
      </c>
      <c r="E3091" s="49">
        <v>11.971369743347168</v>
      </c>
      <c r="F3091" s="49">
        <v>81.525260925292969</v>
      </c>
      <c r="G3091" s="49">
        <v>18.474739074707031</v>
      </c>
    </row>
    <row r="3092" spans="1:7">
      <c r="A3092" t="str">
        <f t="shared" si="49"/>
        <v>O3.0223</v>
      </c>
      <c r="B3092" s="49" t="s">
        <v>501</v>
      </c>
      <c r="C3092" s="49">
        <v>223</v>
      </c>
      <c r="D3092" s="49">
        <v>0.10304000228643417</v>
      </c>
      <c r="E3092" s="49">
        <v>11.867639541625977</v>
      </c>
      <c r="F3092" s="49">
        <v>81.198829650878906</v>
      </c>
      <c r="G3092" s="49">
        <v>18.801170349121094</v>
      </c>
    </row>
    <row r="3093" spans="1:7">
      <c r="A3093" t="str">
        <f t="shared" si="49"/>
        <v>O3.0224</v>
      </c>
      <c r="B3093" s="49" t="s">
        <v>501</v>
      </c>
      <c r="C3093" s="49">
        <v>224</v>
      </c>
      <c r="D3093" s="49">
        <v>0.10236000269651413</v>
      </c>
      <c r="E3093" s="49">
        <v>11.764599800109863</v>
      </c>
      <c r="F3093" s="49">
        <v>80.870529174804688</v>
      </c>
      <c r="G3093" s="49">
        <v>19.129470825195313</v>
      </c>
    </row>
    <row r="3094" spans="1:7">
      <c r="A3094" t="str">
        <f t="shared" si="49"/>
        <v>O3.0225</v>
      </c>
      <c r="B3094" s="49" t="s">
        <v>501</v>
      </c>
      <c r="C3094" s="49">
        <v>225</v>
      </c>
      <c r="D3094" s="49">
        <v>0.10169000178575516</v>
      </c>
      <c r="E3094" s="49">
        <v>11.662240028381348</v>
      </c>
      <c r="F3094" s="49">
        <v>80.540390014648438</v>
      </c>
      <c r="G3094" s="49">
        <v>19.459609985351563</v>
      </c>
    </row>
    <row r="3095" spans="1:7">
      <c r="A3095" t="str">
        <f t="shared" si="49"/>
        <v>O3.0226</v>
      </c>
      <c r="B3095" s="49" t="s">
        <v>501</v>
      </c>
      <c r="C3095" s="49">
        <v>226</v>
      </c>
      <c r="D3095" s="49">
        <v>0.10102999955415726</v>
      </c>
      <c r="E3095" s="49">
        <v>11.560549736022949</v>
      </c>
      <c r="F3095" s="49">
        <v>80.208427429199219</v>
      </c>
      <c r="G3095" s="49">
        <v>19.791570663452148</v>
      </c>
    </row>
    <row r="3096" spans="1:7">
      <c r="A3096" t="str">
        <f t="shared" si="49"/>
        <v>O3.0227</v>
      </c>
      <c r="B3096" s="49" t="s">
        <v>501</v>
      </c>
      <c r="C3096" s="49">
        <v>227</v>
      </c>
      <c r="D3096" s="49">
        <v>0.10038000345230103</v>
      </c>
      <c r="E3096" s="49">
        <v>11.45952033996582</v>
      </c>
      <c r="F3096" s="49">
        <v>79.874656677246094</v>
      </c>
      <c r="G3096" s="49">
        <v>20.125339508056641</v>
      </c>
    </row>
    <row r="3097" spans="1:7">
      <c r="A3097" t="str">
        <f t="shared" si="49"/>
        <v>O3.0228</v>
      </c>
      <c r="B3097" s="49" t="s">
        <v>501</v>
      </c>
      <c r="C3097" s="49">
        <v>228</v>
      </c>
      <c r="D3097" s="49">
        <v>9.9739998579025269E-2</v>
      </c>
      <c r="E3097" s="49">
        <v>11.359140396118164</v>
      </c>
      <c r="F3097" s="49">
        <v>79.539108276367188</v>
      </c>
      <c r="G3097" s="49">
        <v>20.46088981628418</v>
      </c>
    </row>
    <row r="3098" spans="1:7">
      <c r="A3098" t="str">
        <f t="shared" si="49"/>
        <v>O3.0229</v>
      </c>
      <c r="B3098" s="49" t="s">
        <v>501</v>
      </c>
      <c r="C3098" s="49">
        <v>229</v>
      </c>
      <c r="D3098" s="49">
        <v>9.9100001156330109E-2</v>
      </c>
      <c r="E3098" s="49">
        <v>11.259400367736816</v>
      </c>
      <c r="F3098" s="49">
        <v>79.2017822265625</v>
      </c>
      <c r="G3098" s="49">
        <v>20.798219680786133</v>
      </c>
    </row>
    <row r="3099" spans="1:7">
      <c r="A3099" t="str">
        <f t="shared" si="49"/>
        <v>O3.0230</v>
      </c>
      <c r="B3099" s="49" t="s">
        <v>501</v>
      </c>
      <c r="C3099" s="49">
        <v>230</v>
      </c>
      <c r="D3099" s="49">
        <v>9.8489999771118164E-2</v>
      </c>
      <c r="E3099" s="49">
        <v>11.160300254821777</v>
      </c>
      <c r="F3099" s="49">
        <v>78.862709045410156</v>
      </c>
      <c r="G3099" s="49">
        <v>21.137289047241211</v>
      </c>
    </row>
    <row r="3100" spans="1:7">
      <c r="A3100" t="str">
        <f t="shared" si="49"/>
        <v>O3.0231</v>
      </c>
      <c r="B3100" s="49" t="s">
        <v>501</v>
      </c>
      <c r="C3100" s="49">
        <v>231</v>
      </c>
      <c r="D3100" s="49">
        <v>9.7869999706745148E-2</v>
      </c>
      <c r="E3100" s="49">
        <v>11.061809539794922</v>
      </c>
      <c r="F3100" s="49">
        <v>78.521896362304688</v>
      </c>
      <c r="G3100" s="49">
        <v>21.478099822998047</v>
      </c>
    </row>
    <row r="3101" spans="1:7">
      <c r="A3101" t="str">
        <f t="shared" si="49"/>
        <v>O3.0232</v>
      </c>
      <c r="B3101" s="49" t="s">
        <v>501</v>
      </c>
      <c r="C3101" s="49">
        <v>232</v>
      </c>
      <c r="D3101" s="49">
        <v>9.7259998321533203E-2</v>
      </c>
      <c r="E3101" s="49">
        <v>10.963939666748047</v>
      </c>
      <c r="F3101" s="49">
        <v>78.179367065429688</v>
      </c>
      <c r="G3101" s="49">
        <v>21.820629119873047</v>
      </c>
    </row>
    <row r="3102" spans="1:7">
      <c r="A3102" t="str">
        <f t="shared" si="49"/>
        <v>O3.0233</v>
      </c>
      <c r="B3102" s="49" t="s">
        <v>501</v>
      </c>
      <c r="C3102" s="49">
        <v>233</v>
      </c>
      <c r="D3102" s="49">
        <v>9.6670001745223999E-2</v>
      </c>
      <c r="E3102" s="49">
        <v>10.866680145263672</v>
      </c>
      <c r="F3102" s="49">
        <v>77.835159301757813</v>
      </c>
      <c r="G3102" s="49">
        <v>22.164840698242188</v>
      </c>
    </row>
    <row r="3103" spans="1:7">
      <c r="A3103" t="str">
        <f t="shared" si="49"/>
        <v>O3.0234</v>
      </c>
      <c r="B3103" s="49" t="s">
        <v>501</v>
      </c>
      <c r="C3103" s="49">
        <v>234</v>
      </c>
      <c r="D3103" s="49">
        <v>9.6079997718334198E-2</v>
      </c>
      <c r="E3103" s="49">
        <v>10.770009994506836</v>
      </c>
      <c r="F3103" s="49">
        <v>77.489250183105469</v>
      </c>
      <c r="G3103" s="49">
        <v>22.510749816894531</v>
      </c>
    </row>
    <row r="3104" spans="1:7">
      <c r="A3104" t="str">
        <f t="shared" si="49"/>
        <v>O3.0235</v>
      </c>
      <c r="B3104" s="49" t="s">
        <v>501</v>
      </c>
      <c r="C3104" s="49">
        <v>235</v>
      </c>
      <c r="D3104" s="49">
        <v>9.5499999821186066E-2</v>
      </c>
      <c r="E3104" s="49">
        <v>10.673930168151855</v>
      </c>
      <c r="F3104" s="49">
        <v>77.141677856445313</v>
      </c>
      <c r="G3104" s="49">
        <v>22.858320236206055</v>
      </c>
    </row>
    <row r="3105" spans="1:7">
      <c r="A3105" t="str">
        <f t="shared" si="49"/>
        <v>O3.0236</v>
      </c>
      <c r="B3105" s="49" t="s">
        <v>501</v>
      </c>
      <c r="C3105" s="49">
        <v>236</v>
      </c>
      <c r="D3105" s="49">
        <v>9.4930000603199005E-2</v>
      </c>
      <c r="E3105" s="49">
        <v>10.57843017578125</v>
      </c>
      <c r="F3105" s="49">
        <v>76.792488098144531</v>
      </c>
      <c r="G3105" s="49">
        <v>23.207509994506836</v>
      </c>
    </row>
    <row r="3106" spans="1:7">
      <c r="A3106" t="str">
        <f t="shared" si="49"/>
        <v>O3.0237</v>
      </c>
      <c r="B3106" s="49" t="s">
        <v>501</v>
      </c>
      <c r="C3106" s="49">
        <v>237</v>
      </c>
      <c r="D3106" s="49">
        <v>9.4360001385211945E-2</v>
      </c>
      <c r="E3106" s="49">
        <v>10.483499526977539</v>
      </c>
      <c r="F3106" s="49">
        <v>76.441650390625</v>
      </c>
      <c r="G3106" s="49">
        <v>23.558349609375</v>
      </c>
    </row>
    <row r="3107" spans="1:7">
      <c r="A3107" t="str">
        <f t="shared" si="49"/>
        <v>O3.0238</v>
      </c>
      <c r="B3107" s="49" t="s">
        <v>501</v>
      </c>
      <c r="C3107" s="49">
        <v>238</v>
      </c>
      <c r="D3107" s="49">
        <v>9.3809999525547028E-2</v>
      </c>
      <c r="E3107" s="49">
        <v>10.389140129089355</v>
      </c>
      <c r="F3107" s="49">
        <v>76.089210510253906</v>
      </c>
      <c r="G3107" s="49">
        <v>23.910789489746094</v>
      </c>
    </row>
    <row r="3108" spans="1:7">
      <c r="A3108" t="str">
        <f t="shared" si="49"/>
        <v>O3.0239</v>
      </c>
      <c r="B3108" s="49" t="s">
        <v>501</v>
      </c>
      <c r="C3108" s="49">
        <v>239</v>
      </c>
      <c r="D3108" s="49">
        <v>9.3259997665882111E-2</v>
      </c>
      <c r="E3108" s="49">
        <v>10.295330047607422</v>
      </c>
      <c r="F3108" s="49">
        <v>75.735183715820313</v>
      </c>
      <c r="G3108" s="49">
        <v>24.264820098876953</v>
      </c>
    </row>
    <row r="3109" spans="1:7">
      <c r="A3109" t="str">
        <f t="shared" si="49"/>
        <v>O3.0240</v>
      </c>
      <c r="B3109" s="49" t="s">
        <v>501</v>
      </c>
      <c r="C3109" s="49">
        <v>240</v>
      </c>
      <c r="D3109" s="49">
        <v>9.2730000615119934E-2</v>
      </c>
      <c r="E3109" s="49">
        <v>10.202070236206055</v>
      </c>
      <c r="F3109" s="49">
        <v>75.37957763671875</v>
      </c>
      <c r="G3109" s="49">
        <v>24.620420455932617</v>
      </c>
    </row>
    <row r="3110" spans="1:7">
      <c r="A3110" t="str">
        <f t="shared" si="49"/>
        <v>O3.0241</v>
      </c>
      <c r="B3110" s="49" t="s">
        <v>501</v>
      </c>
      <c r="C3110" s="49">
        <v>241</v>
      </c>
      <c r="D3110" s="49">
        <v>9.2179998755455017E-2</v>
      </c>
      <c r="E3110" s="49">
        <v>10.109339714050293</v>
      </c>
      <c r="F3110" s="49">
        <v>75.022438049316406</v>
      </c>
      <c r="G3110" s="49">
        <v>24.977560043334961</v>
      </c>
    </row>
    <row r="3111" spans="1:7">
      <c r="A3111" t="str">
        <f t="shared" si="49"/>
        <v>O3.0242</v>
      </c>
      <c r="B3111" s="49" t="s">
        <v>501</v>
      </c>
      <c r="C3111" s="49">
        <v>242</v>
      </c>
      <c r="D3111" s="49">
        <v>9.1669999063014984E-2</v>
      </c>
      <c r="E3111" s="49">
        <v>10.017160415649414</v>
      </c>
      <c r="F3111" s="49">
        <v>74.663742065429688</v>
      </c>
      <c r="G3111" s="49">
        <v>25.336259841918945</v>
      </c>
    </row>
    <row r="3112" spans="1:7">
      <c r="A3112" t="str">
        <f t="shared" si="49"/>
        <v>O3.0243</v>
      </c>
      <c r="B3112" s="49" t="s">
        <v>501</v>
      </c>
      <c r="C3112" s="49">
        <v>243</v>
      </c>
      <c r="D3112" s="49">
        <v>9.1140002012252808E-2</v>
      </c>
      <c r="E3112" s="49">
        <v>9.9254903793334961</v>
      </c>
      <c r="F3112" s="49">
        <v>74.303520202636719</v>
      </c>
      <c r="G3112" s="49">
        <v>25.696479797363281</v>
      </c>
    </row>
    <row r="3113" spans="1:7">
      <c r="A3113" t="str">
        <f t="shared" si="49"/>
        <v>O3.0244</v>
      </c>
      <c r="B3113" s="49" t="s">
        <v>501</v>
      </c>
      <c r="C3113" s="49">
        <v>244</v>
      </c>
      <c r="D3113" s="49">
        <v>9.0630002319812775E-2</v>
      </c>
      <c r="E3113" s="49">
        <v>9.8343496322631836</v>
      </c>
      <c r="F3113" s="49">
        <v>73.941787719726563</v>
      </c>
      <c r="G3113" s="49">
        <v>26.058210372924805</v>
      </c>
    </row>
    <row r="3114" spans="1:7">
      <c r="A3114" t="str">
        <f t="shared" si="49"/>
        <v>O3.0245</v>
      </c>
      <c r="B3114" s="49" t="s">
        <v>501</v>
      </c>
      <c r="C3114" s="49">
        <v>245</v>
      </c>
      <c r="D3114" s="49">
        <v>9.0130001306533813E-2</v>
      </c>
      <c r="E3114" s="49">
        <v>9.7437200546264648</v>
      </c>
      <c r="F3114" s="49">
        <v>73.578567504882813</v>
      </c>
      <c r="G3114" s="49">
        <v>26.421430587768555</v>
      </c>
    </row>
    <row r="3115" spans="1:7">
      <c r="A3115" t="str">
        <f t="shared" si="49"/>
        <v>O3.0246</v>
      </c>
      <c r="B3115" s="49" t="s">
        <v>501</v>
      </c>
      <c r="C3115" s="49">
        <v>246</v>
      </c>
      <c r="D3115" s="49">
        <v>8.9630000293254852E-2</v>
      </c>
      <c r="E3115" s="49">
        <v>9.653590202331543</v>
      </c>
      <c r="F3115" s="49">
        <v>73.2138671875</v>
      </c>
      <c r="G3115" s="49">
        <v>26.786130905151367</v>
      </c>
    </row>
    <row r="3116" spans="1:7">
      <c r="A3116" t="str">
        <f t="shared" si="49"/>
        <v>O3.0247</v>
      </c>
      <c r="B3116" s="49" t="s">
        <v>501</v>
      </c>
      <c r="C3116" s="49">
        <v>247</v>
      </c>
      <c r="D3116" s="49">
        <v>8.9129999279975891E-2</v>
      </c>
      <c r="E3116" s="49">
        <v>9.563960075378418</v>
      </c>
      <c r="F3116" s="49">
        <v>72.847709655761719</v>
      </c>
      <c r="G3116" s="49">
        <v>27.152290344238281</v>
      </c>
    </row>
    <row r="3117" spans="1:7">
      <c r="A3117" t="str">
        <f t="shared" si="49"/>
        <v>O3.0248</v>
      </c>
      <c r="B3117" s="49" t="s">
        <v>501</v>
      </c>
      <c r="C3117" s="49">
        <v>248</v>
      </c>
      <c r="D3117" s="49">
        <v>8.8660001754760742E-2</v>
      </c>
      <c r="E3117" s="49">
        <v>9.4748296737670898</v>
      </c>
      <c r="F3117" s="49">
        <v>72.4801025390625</v>
      </c>
      <c r="G3117" s="49">
        <v>27.519899368286133</v>
      </c>
    </row>
    <row r="3118" spans="1:7">
      <c r="A3118" t="str">
        <f t="shared" si="49"/>
        <v>O3.0249</v>
      </c>
      <c r="B3118" s="49" t="s">
        <v>501</v>
      </c>
      <c r="C3118" s="49">
        <v>249</v>
      </c>
      <c r="D3118" s="49">
        <v>8.8169999420642853E-2</v>
      </c>
      <c r="E3118" s="49">
        <v>9.3861703872680664</v>
      </c>
      <c r="F3118" s="49">
        <v>72.111068725585938</v>
      </c>
      <c r="G3118" s="49">
        <v>27.88892936706543</v>
      </c>
    </row>
    <row r="3119" spans="1:7">
      <c r="A3119" t="str">
        <f t="shared" si="49"/>
        <v>O3.0250</v>
      </c>
      <c r="B3119" s="49" t="s">
        <v>501</v>
      </c>
      <c r="C3119" s="49">
        <v>250</v>
      </c>
      <c r="D3119" s="49">
        <v>8.7710000574588776E-2</v>
      </c>
      <c r="E3119" s="49">
        <v>9.2980003356933594</v>
      </c>
      <c r="F3119" s="49">
        <v>71.740631103515625</v>
      </c>
      <c r="G3119" s="49">
        <v>28.259370803833008</v>
      </c>
    </row>
    <row r="3120" spans="1:7">
      <c r="A3120" t="str">
        <f t="shared" si="49"/>
        <v>O3.0251</v>
      </c>
      <c r="B3120" s="49" t="s">
        <v>501</v>
      </c>
      <c r="C3120" s="49">
        <v>251</v>
      </c>
      <c r="D3120" s="49">
        <v>8.7240003049373627E-2</v>
      </c>
      <c r="E3120" s="49">
        <v>9.2102899551391602</v>
      </c>
      <c r="F3120" s="49">
        <v>71.368789672851563</v>
      </c>
      <c r="G3120" s="49">
        <v>28.631210327148438</v>
      </c>
    </row>
    <row r="3121" spans="1:7">
      <c r="A3121" t="str">
        <f t="shared" si="49"/>
        <v>O3.0252</v>
      </c>
      <c r="B3121" s="49" t="s">
        <v>501</v>
      </c>
      <c r="C3121" s="49">
        <v>252</v>
      </c>
      <c r="D3121" s="49">
        <v>8.6779996752738953E-2</v>
      </c>
      <c r="E3121" s="49">
        <v>9.1230497360229492</v>
      </c>
      <c r="F3121" s="49">
        <v>70.995559692382813</v>
      </c>
      <c r="G3121" s="49">
        <v>29.004440307617188</v>
      </c>
    </row>
    <row r="3122" spans="1:7">
      <c r="A3122" t="str">
        <f t="shared" si="49"/>
        <v>O3.0253</v>
      </c>
      <c r="B3122" s="49" t="s">
        <v>501</v>
      </c>
      <c r="C3122" s="49">
        <v>253</v>
      </c>
      <c r="D3122" s="49">
        <v>8.6329996585845947E-2</v>
      </c>
      <c r="E3122" s="49">
        <v>9.0362701416015625</v>
      </c>
      <c r="F3122" s="49">
        <v>70.6209716796875</v>
      </c>
      <c r="G3122" s="49">
        <v>29.379030227661133</v>
      </c>
    </row>
    <row r="3123" spans="1:7">
      <c r="A3123" t="str">
        <f t="shared" si="49"/>
        <v>O3.0254</v>
      </c>
      <c r="B3123" s="49" t="s">
        <v>501</v>
      </c>
      <c r="C3123" s="49">
        <v>254</v>
      </c>
      <c r="D3123" s="49">
        <v>8.5879996418952942E-2</v>
      </c>
      <c r="E3123" s="49">
        <v>8.9499397277832031</v>
      </c>
      <c r="F3123" s="49">
        <v>70.245033264160156</v>
      </c>
      <c r="G3123" s="49">
        <v>29.754970550537109</v>
      </c>
    </row>
    <row r="3124" spans="1:7">
      <c r="A3124" t="str">
        <f t="shared" si="49"/>
        <v>O3.0255</v>
      </c>
      <c r="B3124" s="49" t="s">
        <v>501</v>
      </c>
      <c r="C3124" s="49">
        <v>255</v>
      </c>
      <c r="D3124" s="49">
        <v>8.5440002381801605E-2</v>
      </c>
      <c r="E3124" s="49">
        <v>8.8640604019165039</v>
      </c>
      <c r="F3124" s="49">
        <v>69.867752075195313</v>
      </c>
      <c r="G3124" s="49">
        <v>30.13224983215332</v>
      </c>
    </row>
    <row r="3125" spans="1:7">
      <c r="A3125" t="str">
        <f t="shared" si="49"/>
        <v>O3.0256</v>
      </c>
      <c r="B3125" s="49" t="s">
        <v>501</v>
      </c>
      <c r="C3125" s="49">
        <v>256</v>
      </c>
      <c r="D3125" s="49">
        <v>8.5009999573230743E-2</v>
      </c>
      <c r="E3125" s="49">
        <v>8.7786197662353516</v>
      </c>
      <c r="F3125" s="49">
        <v>69.489151000976563</v>
      </c>
      <c r="G3125" s="49">
        <v>30.51085090637207</v>
      </c>
    </row>
    <row r="3126" spans="1:7">
      <c r="A3126" t="str">
        <f t="shared" si="49"/>
        <v>O3.0257</v>
      </c>
      <c r="B3126" s="49" t="s">
        <v>501</v>
      </c>
      <c r="C3126" s="49">
        <v>257</v>
      </c>
      <c r="D3126" s="49">
        <v>8.4579996764659882E-2</v>
      </c>
      <c r="E3126" s="49">
        <v>8.6936101913452148</v>
      </c>
      <c r="F3126" s="49">
        <v>69.109237670898438</v>
      </c>
      <c r="G3126" s="49">
        <v>30.89076042175293</v>
      </c>
    </row>
    <row r="3127" spans="1:7">
      <c r="A3127" t="str">
        <f t="shared" si="49"/>
        <v>O3.0258</v>
      </c>
      <c r="B3127" s="49" t="s">
        <v>501</v>
      </c>
      <c r="C3127" s="49">
        <v>258</v>
      </c>
      <c r="D3127" s="49">
        <v>8.4150001406669617E-2</v>
      </c>
      <c r="E3127" s="49">
        <v>8.6090297698974609</v>
      </c>
      <c r="F3127" s="49">
        <v>68.728050231933594</v>
      </c>
      <c r="G3127" s="49">
        <v>31.271949768066406</v>
      </c>
    </row>
    <row r="3128" spans="1:7">
      <c r="A3128" t="str">
        <f t="shared" si="49"/>
        <v>O3.0259</v>
      </c>
      <c r="B3128" s="49" t="s">
        <v>501</v>
      </c>
      <c r="C3128" s="49">
        <v>259</v>
      </c>
      <c r="D3128" s="49">
        <v>8.3740003407001495E-2</v>
      </c>
      <c r="E3128" s="49">
        <v>8.5248804092407227</v>
      </c>
      <c r="F3128" s="49">
        <v>68.345573425292969</v>
      </c>
      <c r="G3128" s="49">
        <v>31.654430389404297</v>
      </c>
    </row>
    <row r="3129" spans="1:7">
      <c r="A3129" t="str">
        <f t="shared" si="49"/>
        <v>O3.0260</v>
      </c>
      <c r="B3129" s="49" t="s">
        <v>501</v>
      </c>
      <c r="C3129" s="49">
        <v>260</v>
      </c>
      <c r="D3129" s="49">
        <v>8.3319999277591705E-2</v>
      </c>
      <c r="E3129" s="49">
        <v>8.4411401748657227</v>
      </c>
      <c r="F3129" s="49">
        <v>67.961830139160156</v>
      </c>
      <c r="G3129" s="49">
        <v>32.038169860839844</v>
      </c>
    </row>
    <row r="3130" spans="1:7">
      <c r="A3130" t="str">
        <f t="shared" si="49"/>
        <v>O3.0261</v>
      </c>
      <c r="B3130" s="49" t="s">
        <v>501</v>
      </c>
      <c r="C3130" s="49">
        <v>261</v>
      </c>
      <c r="D3130" s="49">
        <v>8.2919999957084656E-2</v>
      </c>
      <c r="E3130" s="49">
        <v>8.3578195571899414</v>
      </c>
      <c r="F3130" s="49">
        <v>67.57684326171875</v>
      </c>
      <c r="G3130" s="49">
        <v>32.423160552978516</v>
      </c>
    </row>
    <row r="3131" spans="1:7">
      <c r="A3131" t="str">
        <f t="shared" si="49"/>
        <v>O3.0262</v>
      </c>
      <c r="B3131" s="49" t="s">
        <v>501</v>
      </c>
      <c r="C3131" s="49">
        <v>262</v>
      </c>
      <c r="D3131" s="49">
        <v>8.2520000636577606E-2</v>
      </c>
      <c r="E3131" s="49">
        <v>8.2749004364013672</v>
      </c>
      <c r="F3131" s="49">
        <v>67.19061279296875</v>
      </c>
      <c r="G3131" s="49">
        <v>32.809391021728516</v>
      </c>
    </row>
    <row r="3132" spans="1:7">
      <c r="A3132" t="str">
        <f t="shared" si="49"/>
        <v>O3.0263</v>
      </c>
      <c r="B3132" s="49" t="s">
        <v>501</v>
      </c>
      <c r="C3132" s="49">
        <v>263</v>
      </c>
      <c r="D3132" s="49">
        <v>8.2120001316070557E-2</v>
      </c>
      <c r="E3132" s="49">
        <v>8.1923799514770508</v>
      </c>
      <c r="F3132" s="49">
        <v>66.803169250488281</v>
      </c>
      <c r="G3132" s="49">
        <v>33.196830749511719</v>
      </c>
    </row>
    <row r="3133" spans="1:7">
      <c r="A3133" t="str">
        <f t="shared" si="49"/>
        <v>O3.0264</v>
      </c>
      <c r="B3133" s="49" t="s">
        <v>501</v>
      </c>
      <c r="C3133" s="49">
        <v>264</v>
      </c>
      <c r="D3133" s="49">
        <v>8.1720001995563507E-2</v>
      </c>
      <c r="E3133" s="49">
        <v>8.110260009765625</v>
      </c>
      <c r="F3133" s="49">
        <v>66.414512634277344</v>
      </c>
      <c r="G3133" s="49">
        <v>33.585491180419922</v>
      </c>
    </row>
    <row r="3134" spans="1:7">
      <c r="A3134" t="str">
        <f t="shared" si="49"/>
        <v>O3.0265</v>
      </c>
      <c r="B3134" s="49" t="s">
        <v>501</v>
      </c>
      <c r="C3134" s="49">
        <v>265</v>
      </c>
      <c r="D3134" s="49">
        <v>8.1349998712539673E-2</v>
      </c>
      <c r="E3134" s="49">
        <v>8.0285396575927734</v>
      </c>
      <c r="F3134" s="49">
        <v>66.024673461914063</v>
      </c>
      <c r="G3134" s="49">
        <v>33.975330352783203</v>
      </c>
    </row>
    <row r="3135" spans="1:7">
      <c r="A3135" t="str">
        <f t="shared" si="49"/>
        <v>O3.0266</v>
      </c>
      <c r="B3135" s="49" t="s">
        <v>501</v>
      </c>
      <c r="C3135" s="49">
        <v>266</v>
      </c>
      <c r="D3135" s="49">
        <v>8.0959998071193695E-2</v>
      </c>
      <c r="E3135" s="49">
        <v>7.9471898078918457</v>
      </c>
      <c r="F3135" s="49">
        <v>65.633636474609375</v>
      </c>
      <c r="G3135" s="49">
        <v>34.366359710693359</v>
      </c>
    </row>
    <row r="3136" spans="1:7">
      <c r="A3136" t="str">
        <f t="shared" si="49"/>
        <v>O3.0267</v>
      </c>
      <c r="B3136" s="49" t="s">
        <v>501</v>
      </c>
      <c r="C3136" s="49">
        <v>267</v>
      </c>
      <c r="D3136" s="49">
        <v>8.0590002238750458E-2</v>
      </c>
      <c r="E3136" s="49">
        <v>7.8662300109863281</v>
      </c>
      <c r="F3136" s="49">
        <v>65.241447448730469</v>
      </c>
      <c r="G3136" s="49">
        <v>34.758548736572266</v>
      </c>
    </row>
    <row r="3137" spans="1:7">
      <c r="A3137" t="str">
        <f t="shared" si="49"/>
        <v>O3.0268</v>
      </c>
      <c r="B3137" s="49" t="s">
        <v>501</v>
      </c>
      <c r="C3137" s="49">
        <v>268</v>
      </c>
      <c r="D3137" s="49">
        <v>8.0210000276565552E-2</v>
      </c>
      <c r="E3137" s="49">
        <v>7.785639762878418</v>
      </c>
      <c r="F3137" s="49">
        <v>64.848098754882813</v>
      </c>
      <c r="G3137" s="49">
        <v>35.151901245117188</v>
      </c>
    </row>
    <row r="3138" spans="1:7">
      <c r="A3138" t="str">
        <f t="shared" si="49"/>
        <v>O3.0269</v>
      </c>
      <c r="B3138" s="49" t="s">
        <v>501</v>
      </c>
      <c r="C3138" s="49">
        <v>269</v>
      </c>
      <c r="D3138" s="49">
        <v>7.9850003123283386E-2</v>
      </c>
      <c r="E3138" s="49">
        <v>7.7054300308227539</v>
      </c>
      <c r="F3138" s="49">
        <v>64.453620910644531</v>
      </c>
      <c r="G3138" s="49">
        <v>35.546379089355469</v>
      </c>
    </row>
    <row r="3139" spans="1:7">
      <c r="A3139" t="str">
        <f t="shared" ref="A3139:A3202" si="50">CONCATENATE(B3139,IF(C3139&lt;10,CONCATENATE("00",C3139),IF(C3139&lt;100,CONCATENATE("0",C3139),C3139)))</f>
        <v>O3.0270</v>
      </c>
      <c r="B3139" s="49" t="s">
        <v>501</v>
      </c>
      <c r="C3139" s="49">
        <v>270</v>
      </c>
      <c r="D3139" s="49">
        <v>7.9479999840259552E-2</v>
      </c>
      <c r="E3139" s="49">
        <v>7.625579833984375</v>
      </c>
      <c r="F3139" s="49">
        <v>64.058006286621094</v>
      </c>
      <c r="G3139" s="49">
        <v>35.941989898681641</v>
      </c>
    </row>
    <row r="3140" spans="1:7">
      <c r="A3140" t="str">
        <f t="shared" si="50"/>
        <v>O3.0271</v>
      </c>
      <c r="B3140" s="49" t="s">
        <v>501</v>
      </c>
      <c r="C3140" s="49">
        <v>271</v>
      </c>
      <c r="D3140" s="49">
        <v>7.9130001366138458E-2</v>
      </c>
      <c r="E3140" s="49">
        <v>7.5461001396179199</v>
      </c>
      <c r="F3140" s="49">
        <v>63.661300659179688</v>
      </c>
      <c r="G3140" s="49">
        <v>36.338699340820313</v>
      </c>
    </row>
    <row r="3141" spans="1:7">
      <c r="A3141" t="str">
        <f t="shared" si="50"/>
        <v>O3.0272</v>
      </c>
      <c r="B3141" s="49" t="s">
        <v>501</v>
      </c>
      <c r="C3141" s="49">
        <v>272</v>
      </c>
      <c r="D3141" s="49">
        <v>7.8780002892017365E-2</v>
      </c>
      <c r="E3141" s="49">
        <v>7.4669699668884277</v>
      </c>
      <c r="F3141" s="49">
        <v>63.263481140136719</v>
      </c>
      <c r="G3141" s="49">
        <v>36.736518859863281</v>
      </c>
    </row>
    <row r="3142" spans="1:7">
      <c r="A3142" t="str">
        <f t="shared" si="50"/>
        <v>O3.0273</v>
      </c>
      <c r="B3142" s="49" t="s">
        <v>501</v>
      </c>
      <c r="C3142" s="49">
        <v>273</v>
      </c>
      <c r="D3142" s="49">
        <v>7.8429996967315674E-2</v>
      </c>
      <c r="E3142" s="49">
        <v>7.3881897926330566</v>
      </c>
      <c r="F3142" s="49">
        <v>62.864570617675781</v>
      </c>
      <c r="G3142" s="49">
        <v>37.135429382324219</v>
      </c>
    </row>
    <row r="3143" spans="1:7">
      <c r="A3143" t="str">
        <f t="shared" si="50"/>
        <v>O3.0274</v>
      </c>
      <c r="B3143" s="49" t="s">
        <v>501</v>
      </c>
      <c r="C3143" s="49">
        <v>274</v>
      </c>
      <c r="D3143" s="49">
        <v>7.807999849319458E-2</v>
      </c>
      <c r="E3143" s="49">
        <v>7.3097600936889648</v>
      </c>
      <c r="F3143" s="49">
        <v>62.464588165283203</v>
      </c>
      <c r="G3143" s="49">
        <v>37.535411834716797</v>
      </c>
    </row>
    <row r="3144" spans="1:7">
      <c r="A3144" t="str">
        <f t="shared" si="50"/>
        <v>O3.0275</v>
      </c>
      <c r="B3144" s="49" t="s">
        <v>501</v>
      </c>
      <c r="C3144" s="49">
        <v>275</v>
      </c>
      <c r="D3144" s="49">
        <v>7.7739998698234558E-2</v>
      </c>
      <c r="E3144" s="49">
        <v>7.2316799163818359</v>
      </c>
      <c r="F3144" s="49">
        <v>62.063549041748047</v>
      </c>
      <c r="G3144" s="49">
        <v>37.936450958251953</v>
      </c>
    </row>
    <row r="3145" spans="1:7">
      <c r="A3145" t="str">
        <f t="shared" si="50"/>
        <v>O3.0276</v>
      </c>
      <c r="B3145" s="49" t="s">
        <v>501</v>
      </c>
      <c r="C3145" s="49">
        <v>276</v>
      </c>
      <c r="D3145" s="49">
        <v>7.7409997582435608E-2</v>
      </c>
      <c r="E3145" s="49">
        <v>7.1539402008056641</v>
      </c>
      <c r="F3145" s="49">
        <v>61.661460876464844</v>
      </c>
      <c r="G3145" s="49">
        <v>38.338539123535156</v>
      </c>
    </row>
    <row r="3146" spans="1:7">
      <c r="A3146" t="str">
        <f t="shared" si="50"/>
        <v>O3.0277</v>
      </c>
      <c r="B3146" s="49" t="s">
        <v>501</v>
      </c>
      <c r="C3146" s="49">
        <v>277</v>
      </c>
      <c r="D3146" s="49">
        <v>7.7079996466636658E-2</v>
      </c>
      <c r="E3146" s="49">
        <v>7.0765299797058105</v>
      </c>
      <c r="F3146" s="49">
        <v>61.258331298828125</v>
      </c>
      <c r="G3146" s="49">
        <v>38.741668701171875</v>
      </c>
    </row>
    <row r="3147" spans="1:7">
      <c r="A3147" t="str">
        <f t="shared" si="50"/>
        <v>O3.0278</v>
      </c>
      <c r="B3147" s="49" t="s">
        <v>501</v>
      </c>
      <c r="C3147" s="49">
        <v>278</v>
      </c>
      <c r="D3147" s="49">
        <v>7.6750002801418304E-2</v>
      </c>
      <c r="E3147" s="49">
        <v>6.9994502067565918</v>
      </c>
      <c r="F3147" s="49">
        <v>60.854190826416016</v>
      </c>
      <c r="G3147" s="49">
        <v>39.145809173583984</v>
      </c>
    </row>
    <row r="3148" spans="1:7">
      <c r="A3148" t="str">
        <f t="shared" si="50"/>
        <v>O3.0279</v>
      </c>
      <c r="B3148" s="49" t="s">
        <v>501</v>
      </c>
      <c r="C3148" s="49">
        <v>279</v>
      </c>
      <c r="D3148" s="49">
        <v>7.6430000364780426E-2</v>
      </c>
      <c r="E3148" s="49">
        <v>6.9226999282836914</v>
      </c>
      <c r="F3148" s="49">
        <v>60.449031829833984</v>
      </c>
      <c r="G3148" s="49">
        <v>39.550968170166016</v>
      </c>
    </row>
    <row r="3149" spans="1:7">
      <c r="A3149" t="str">
        <f t="shared" si="50"/>
        <v>O3.0280</v>
      </c>
      <c r="B3149" s="49" t="s">
        <v>501</v>
      </c>
      <c r="C3149" s="49">
        <v>280</v>
      </c>
      <c r="D3149" s="49">
        <v>7.6109997928142548E-2</v>
      </c>
      <c r="E3149" s="49">
        <v>6.8462700843811035</v>
      </c>
      <c r="F3149" s="49">
        <v>60.042869567871094</v>
      </c>
      <c r="G3149" s="49">
        <v>39.957130432128906</v>
      </c>
    </row>
    <row r="3150" spans="1:7">
      <c r="A3150" t="str">
        <f t="shared" si="50"/>
        <v>O3.0281</v>
      </c>
      <c r="B3150" s="49" t="s">
        <v>501</v>
      </c>
      <c r="C3150" s="49">
        <v>281</v>
      </c>
      <c r="D3150" s="49">
        <v>7.5800001621246338E-2</v>
      </c>
      <c r="E3150" s="49">
        <v>6.7701601982116699</v>
      </c>
      <c r="F3150" s="49">
        <v>59.635730743408203</v>
      </c>
      <c r="G3150" s="49">
        <v>40.364269256591797</v>
      </c>
    </row>
    <row r="3151" spans="1:7">
      <c r="A3151" t="str">
        <f t="shared" si="50"/>
        <v>O3.0282</v>
      </c>
      <c r="B3151" s="49" t="s">
        <v>501</v>
      </c>
      <c r="C3151" s="49">
        <v>282</v>
      </c>
      <c r="D3151" s="49">
        <v>7.5479999184608459E-2</v>
      </c>
      <c r="E3151" s="49">
        <v>6.6943597793579102</v>
      </c>
      <c r="F3151" s="49">
        <v>59.227619171142578</v>
      </c>
      <c r="G3151" s="49">
        <v>40.772380828857422</v>
      </c>
    </row>
    <row r="3152" spans="1:7">
      <c r="A3152" t="str">
        <f t="shared" si="50"/>
        <v>O3.0283</v>
      </c>
      <c r="B3152" s="49" t="s">
        <v>501</v>
      </c>
      <c r="C3152" s="49">
        <v>283</v>
      </c>
      <c r="D3152" s="49">
        <v>7.5180001556873322E-2</v>
      </c>
      <c r="E3152" s="49">
        <v>6.6188797950744629</v>
      </c>
      <c r="F3152" s="49">
        <v>58.818550109863281</v>
      </c>
      <c r="G3152" s="49">
        <v>41.181449890136719</v>
      </c>
    </row>
    <row r="3153" spans="1:7">
      <c r="A3153" t="str">
        <f t="shared" si="50"/>
        <v>O3.0284</v>
      </c>
      <c r="B3153" s="49" t="s">
        <v>501</v>
      </c>
      <c r="C3153" s="49">
        <v>284</v>
      </c>
      <c r="D3153" s="49">
        <v>7.4869997799396515E-2</v>
      </c>
      <c r="E3153" s="49">
        <v>6.5437002182006836</v>
      </c>
      <c r="F3153" s="49">
        <v>58.408519744873047</v>
      </c>
      <c r="G3153" s="49">
        <v>41.591480255126953</v>
      </c>
    </row>
    <row r="3154" spans="1:7">
      <c r="A3154" t="str">
        <f t="shared" si="50"/>
        <v>O3.0285</v>
      </c>
      <c r="B3154" s="49" t="s">
        <v>501</v>
      </c>
      <c r="C3154" s="49">
        <v>285</v>
      </c>
      <c r="D3154" s="49">
        <v>7.4579998850822449E-2</v>
      </c>
      <c r="E3154" s="49">
        <v>6.4688301086425781</v>
      </c>
      <c r="F3154" s="49">
        <v>57.997570037841797</v>
      </c>
      <c r="G3154" s="49">
        <v>42.002429962158203</v>
      </c>
    </row>
    <row r="3155" spans="1:7">
      <c r="A3155" t="str">
        <f t="shared" si="50"/>
        <v>O3.0286</v>
      </c>
      <c r="B3155" s="49" t="s">
        <v>501</v>
      </c>
      <c r="C3155" s="49">
        <v>286</v>
      </c>
      <c r="D3155" s="49">
        <v>7.4270002543926239E-2</v>
      </c>
      <c r="E3155" s="49">
        <v>6.3942499160766602</v>
      </c>
      <c r="F3155" s="49">
        <v>57.585678100585938</v>
      </c>
      <c r="G3155" s="49">
        <v>42.414321899414063</v>
      </c>
    </row>
    <row r="3156" spans="1:7">
      <c r="A3156" t="str">
        <f t="shared" si="50"/>
        <v>O3.0287</v>
      </c>
      <c r="B3156" s="49" t="s">
        <v>501</v>
      </c>
      <c r="C3156" s="49">
        <v>287</v>
      </c>
      <c r="D3156" s="49">
        <v>7.3990002274513245E-2</v>
      </c>
      <c r="E3156" s="49">
        <v>6.3199801445007324</v>
      </c>
      <c r="F3156" s="49">
        <v>57.172889709472656</v>
      </c>
      <c r="G3156" s="49">
        <v>42.827110290527344</v>
      </c>
    </row>
    <row r="3157" spans="1:7">
      <c r="A3157" t="str">
        <f t="shared" si="50"/>
        <v>O3.0288</v>
      </c>
      <c r="B3157" s="49" t="s">
        <v>501</v>
      </c>
      <c r="C3157" s="49">
        <v>288</v>
      </c>
      <c r="D3157" s="49">
        <v>7.3700003325939178E-2</v>
      </c>
      <c r="E3157" s="49">
        <v>6.2459897994995117</v>
      </c>
      <c r="F3157" s="49">
        <v>56.759189605712891</v>
      </c>
      <c r="G3157" s="49">
        <v>43.240810394287109</v>
      </c>
    </row>
    <row r="3158" spans="1:7">
      <c r="A3158" t="str">
        <f t="shared" si="50"/>
        <v>O3.0289</v>
      </c>
      <c r="B3158" s="49" t="s">
        <v>501</v>
      </c>
      <c r="C3158" s="49">
        <v>289</v>
      </c>
      <c r="D3158" s="49">
        <v>7.3409996926784515E-2</v>
      </c>
      <c r="E3158" s="49">
        <v>6.1722898483276367</v>
      </c>
      <c r="F3158" s="49">
        <v>56.344600677490234</v>
      </c>
      <c r="G3158" s="49">
        <v>43.655399322509766</v>
      </c>
    </row>
    <row r="3159" spans="1:7">
      <c r="A3159" t="str">
        <f t="shared" si="50"/>
        <v>O3.0290</v>
      </c>
      <c r="B3159" s="49" t="s">
        <v>501</v>
      </c>
      <c r="C3159" s="49">
        <v>290</v>
      </c>
      <c r="D3159" s="49">
        <v>7.3129996657371521E-2</v>
      </c>
      <c r="E3159" s="49">
        <v>6.0988798141479492</v>
      </c>
      <c r="F3159" s="49">
        <v>55.929149627685547</v>
      </c>
      <c r="G3159" s="49">
        <v>44.070850372314453</v>
      </c>
    </row>
    <row r="3160" spans="1:7">
      <c r="A3160" t="str">
        <f t="shared" si="50"/>
        <v>O3.0291</v>
      </c>
      <c r="B3160" s="49" t="s">
        <v>501</v>
      </c>
      <c r="C3160" s="49">
        <v>291</v>
      </c>
      <c r="D3160" s="49">
        <v>7.2849996387958527E-2</v>
      </c>
      <c r="E3160" s="49">
        <v>6.0257501602172852</v>
      </c>
      <c r="F3160" s="49">
        <v>55.346549987792969</v>
      </c>
      <c r="G3160" s="49">
        <v>44.653450012207031</v>
      </c>
    </row>
    <row r="3161" spans="1:7">
      <c r="A3161" t="str">
        <f t="shared" si="50"/>
        <v>O3.0292</v>
      </c>
      <c r="B3161" s="49" t="s">
        <v>501</v>
      </c>
      <c r="C3161" s="49">
        <v>292</v>
      </c>
      <c r="D3161" s="49">
        <v>7.2580002248287201E-2</v>
      </c>
      <c r="E3161" s="49">
        <v>5.9528999328613281</v>
      </c>
      <c r="F3161" s="49">
        <v>54.763938903808594</v>
      </c>
      <c r="G3161" s="49">
        <v>45.236061096191406</v>
      </c>
    </row>
    <row r="3162" spans="1:7">
      <c r="A3162" t="str">
        <f t="shared" si="50"/>
        <v>O3.0293</v>
      </c>
      <c r="B3162" s="49" t="s">
        <v>501</v>
      </c>
      <c r="C3162" s="49">
        <v>293</v>
      </c>
      <c r="D3162" s="49">
        <v>7.2310000658035278E-2</v>
      </c>
      <c r="E3162" s="49">
        <v>5.8803200721740723</v>
      </c>
      <c r="F3162" s="49">
        <v>54.181339263916016</v>
      </c>
      <c r="G3162" s="49">
        <v>45.818660736083984</v>
      </c>
    </row>
    <row r="3163" spans="1:7">
      <c r="A3163" t="str">
        <f t="shared" si="50"/>
        <v>O3.0294</v>
      </c>
      <c r="B3163" s="49" t="s">
        <v>501</v>
      </c>
      <c r="C3163" s="49">
        <v>294</v>
      </c>
      <c r="D3163" s="49">
        <v>7.2039999067783356E-2</v>
      </c>
      <c r="E3163" s="49">
        <v>5.8080101013183594</v>
      </c>
      <c r="F3163" s="49">
        <v>53.598739624023438</v>
      </c>
      <c r="G3163" s="49">
        <v>46.401260375976563</v>
      </c>
    </row>
    <row r="3164" spans="1:7">
      <c r="A3164" t="str">
        <f t="shared" si="50"/>
        <v>O3.0295</v>
      </c>
      <c r="B3164" s="49" t="s">
        <v>501</v>
      </c>
      <c r="C3164" s="49">
        <v>295</v>
      </c>
      <c r="D3164" s="49">
        <v>7.1769997477531433E-2</v>
      </c>
      <c r="E3164" s="49">
        <v>5.7359700202941895</v>
      </c>
      <c r="F3164" s="49">
        <v>53.016128540039063</v>
      </c>
      <c r="G3164" s="49">
        <v>46.983871459960938</v>
      </c>
    </row>
    <row r="3165" spans="1:7">
      <c r="A3165" t="str">
        <f t="shared" si="50"/>
        <v>O3.0296</v>
      </c>
      <c r="B3165" s="49" t="s">
        <v>501</v>
      </c>
      <c r="C3165" s="49">
        <v>296</v>
      </c>
      <c r="D3165" s="49">
        <v>7.1510002017021179E-2</v>
      </c>
      <c r="E3165" s="49">
        <v>5.6641998291015625</v>
      </c>
      <c r="F3165" s="49">
        <v>52.433528900146484</v>
      </c>
      <c r="G3165" s="49">
        <v>47.566471099853516</v>
      </c>
    </row>
    <row r="3166" spans="1:7">
      <c r="A3166" t="str">
        <f t="shared" si="50"/>
        <v>O3.0297</v>
      </c>
      <c r="B3166" s="49" t="s">
        <v>501</v>
      </c>
      <c r="C3166" s="49">
        <v>297</v>
      </c>
      <c r="D3166" s="49">
        <v>7.1249999105930328E-2</v>
      </c>
      <c r="E3166" s="49">
        <v>5.5926899909973145</v>
      </c>
      <c r="F3166" s="49">
        <v>51.850921630859375</v>
      </c>
      <c r="G3166" s="49">
        <v>48.149078369140625</v>
      </c>
    </row>
    <row r="3167" spans="1:7">
      <c r="A3167" t="str">
        <f t="shared" si="50"/>
        <v>O3.0298</v>
      </c>
      <c r="B3167" s="49" t="s">
        <v>501</v>
      </c>
      <c r="C3167" s="49">
        <v>298</v>
      </c>
      <c r="D3167" s="49">
        <v>7.1000002324581146E-2</v>
      </c>
      <c r="E3167" s="49">
        <v>5.5214400291442871</v>
      </c>
      <c r="F3167" s="49">
        <v>51.268318176269531</v>
      </c>
      <c r="G3167" s="49">
        <v>48.731681823730469</v>
      </c>
    </row>
    <row r="3168" spans="1:7">
      <c r="A3168" t="str">
        <f t="shared" si="50"/>
        <v>O3.0299</v>
      </c>
      <c r="B3168" s="49" t="s">
        <v>501</v>
      </c>
      <c r="C3168" s="49">
        <v>299</v>
      </c>
      <c r="D3168" s="49">
        <v>7.0739999413490295E-2</v>
      </c>
      <c r="E3168" s="49">
        <v>5.4504399299621582</v>
      </c>
      <c r="F3168" s="49">
        <v>50.685718536376953</v>
      </c>
      <c r="G3168" s="49">
        <v>49.314281463623047</v>
      </c>
    </row>
    <row r="3169" spans="1:7">
      <c r="A3169" t="str">
        <f t="shared" si="50"/>
        <v>O3.0300</v>
      </c>
      <c r="B3169" s="49" t="s">
        <v>501</v>
      </c>
      <c r="C3169" s="49">
        <v>300</v>
      </c>
      <c r="D3169" s="49">
        <v>7.0490002632141113E-2</v>
      </c>
      <c r="E3169" s="49">
        <v>5.3797001838684082</v>
      </c>
      <c r="F3169" s="49">
        <v>50.103111267089844</v>
      </c>
      <c r="G3169" s="49">
        <v>49.896888732910156</v>
      </c>
    </row>
    <row r="3170" spans="1:7">
      <c r="A3170" t="str">
        <f t="shared" si="50"/>
        <v>O3.0301</v>
      </c>
      <c r="B3170" s="49" t="s">
        <v>501</v>
      </c>
      <c r="C3170" s="49">
        <v>301</v>
      </c>
      <c r="D3170" s="49">
        <v>7.0249997079372406E-2</v>
      </c>
      <c r="E3170" s="49">
        <v>5.3092098236083984</v>
      </c>
      <c r="F3170" s="49">
        <v>49.520500183105469</v>
      </c>
      <c r="G3170" s="49">
        <v>50.479499816894531</v>
      </c>
    </row>
    <row r="3171" spans="1:7">
      <c r="A3171" t="str">
        <f t="shared" si="50"/>
        <v>O3.0302</v>
      </c>
      <c r="B3171" s="49" t="s">
        <v>501</v>
      </c>
      <c r="C3171" s="49">
        <v>302</v>
      </c>
      <c r="D3171" s="49">
        <v>7.0009998977184296E-2</v>
      </c>
      <c r="E3171" s="49">
        <v>5.238959789276123</v>
      </c>
      <c r="F3171" s="49">
        <v>48.937908172607422</v>
      </c>
      <c r="G3171" s="49">
        <v>51.062091827392578</v>
      </c>
    </row>
    <row r="3172" spans="1:7">
      <c r="A3172" t="str">
        <f t="shared" si="50"/>
        <v>O3.0303</v>
      </c>
      <c r="B3172" s="49" t="s">
        <v>501</v>
      </c>
      <c r="C3172" s="49">
        <v>303</v>
      </c>
      <c r="D3172" s="49">
        <v>6.9760002195835114E-2</v>
      </c>
      <c r="E3172" s="49">
        <v>5.168950080871582</v>
      </c>
      <c r="F3172" s="49">
        <v>48.355300903320313</v>
      </c>
      <c r="G3172" s="49">
        <v>51.644699096679688</v>
      </c>
    </row>
    <row r="3173" spans="1:7">
      <c r="A3173" t="str">
        <f t="shared" si="50"/>
        <v>O3.0304</v>
      </c>
      <c r="B3173" s="49" t="s">
        <v>501</v>
      </c>
      <c r="C3173" s="49">
        <v>304</v>
      </c>
      <c r="D3173" s="49">
        <v>6.9519996643066406E-2</v>
      </c>
      <c r="E3173" s="49">
        <v>5.0991902351379395</v>
      </c>
      <c r="F3173" s="49">
        <v>47.772701263427734</v>
      </c>
      <c r="G3173" s="49">
        <v>52.227298736572266</v>
      </c>
    </row>
    <row r="3174" spans="1:7">
      <c r="A3174" t="str">
        <f t="shared" si="50"/>
        <v>O3.0305</v>
      </c>
      <c r="B3174" s="49" t="s">
        <v>501</v>
      </c>
      <c r="C3174" s="49">
        <v>305</v>
      </c>
      <c r="D3174" s="49">
        <v>6.9289997220039368E-2</v>
      </c>
      <c r="E3174" s="49">
        <v>5.0296697616577148</v>
      </c>
      <c r="F3174" s="49">
        <v>47.190090179443359</v>
      </c>
      <c r="G3174" s="49">
        <v>52.809909820556641</v>
      </c>
    </row>
    <row r="3175" spans="1:7">
      <c r="A3175" t="str">
        <f t="shared" si="50"/>
        <v>O3.0306</v>
      </c>
      <c r="B3175" s="49" t="s">
        <v>501</v>
      </c>
      <c r="C3175" s="49">
        <v>306</v>
      </c>
      <c r="D3175" s="49">
        <v>6.9059997797012329E-2</v>
      </c>
      <c r="E3175" s="49">
        <v>4.9603800773620605</v>
      </c>
      <c r="F3175" s="49">
        <v>46.607490539550781</v>
      </c>
      <c r="G3175" s="49">
        <v>53.392509460449219</v>
      </c>
    </row>
    <row r="3176" spans="1:7">
      <c r="A3176" t="str">
        <f t="shared" si="50"/>
        <v>O3.0307</v>
      </c>
      <c r="B3176" s="49" t="s">
        <v>501</v>
      </c>
      <c r="C3176" s="49">
        <v>307</v>
      </c>
      <c r="D3176" s="49">
        <v>6.8819999694824219E-2</v>
      </c>
      <c r="E3176" s="49">
        <v>4.8913202285766602</v>
      </c>
      <c r="F3176" s="49">
        <v>46.024890899658203</v>
      </c>
      <c r="G3176" s="49">
        <v>53.975109100341797</v>
      </c>
    </row>
    <row r="3177" spans="1:7">
      <c r="A3177" t="str">
        <f t="shared" si="50"/>
        <v>O3.0308</v>
      </c>
      <c r="B3177" s="49" t="s">
        <v>501</v>
      </c>
      <c r="C3177" s="49">
        <v>308</v>
      </c>
      <c r="D3177" s="49">
        <v>6.8599998950958252E-2</v>
      </c>
      <c r="E3177" s="49">
        <v>4.8225002288818359</v>
      </c>
      <c r="F3177" s="49">
        <v>45.442279815673828</v>
      </c>
      <c r="G3177" s="49">
        <v>54.557720184326172</v>
      </c>
    </row>
    <row r="3178" spans="1:7">
      <c r="A3178" t="str">
        <f t="shared" si="50"/>
        <v>O3.0309</v>
      </c>
      <c r="B3178" s="49" t="s">
        <v>501</v>
      </c>
      <c r="C3178" s="49">
        <v>309</v>
      </c>
      <c r="D3178" s="49">
        <v>6.8379998207092285E-2</v>
      </c>
      <c r="E3178" s="49">
        <v>4.7539000511169434</v>
      </c>
      <c r="F3178" s="49">
        <v>44.85968017578125</v>
      </c>
      <c r="G3178" s="49">
        <v>55.14031982421875</v>
      </c>
    </row>
    <row r="3179" spans="1:7">
      <c r="A3179" t="str">
        <f t="shared" si="50"/>
        <v>O3.0310</v>
      </c>
      <c r="B3179" s="49" t="s">
        <v>501</v>
      </c>
      <c r="C3179" s="49">
        <v>310</v>
      </c>
      <c r="D3179" s="49">
        <v>6.8149998784065247E-2</v>
      </c>
      <c r="E3179" s="49">
        <v>4.6855201721191406</v>
      </c>
      <c r="F3179" s="49">
        <v>44.277080535888672</v>
      </c>
      <c r="G3179" s="49">
        <v>55.722919464111328</v>
      </c>
    </row>
    <row r="3180" spans="1:7">
      <c r="A3180" t="str">
        <f t="shared" si="50"/>
        <v>O3.0311</v>
      </c>
      <c r="B3180" s="49" t="s">
        <v>501</v>
      </c>
      <c r="C3180" s="49">
        <v>311</v>
      </c>
      <c r="D3180" s="49">
        <v>6.7939996719360352E-2</v>
      </c>
      <c r="E3180" s="49">
        <v>4.6173701286315918</v>
      </c>
      <c r="F3180" s="49">
        <v>43.694469451904297</v>
      </c>
      <c r="G3180" s="49">
        <v>56.305530548095703</v>
      </c>
    </row>
    <row r="3181" spans="1:7">
      <c r="A3181" t="str">
        <f t="shared" si="50"/>
        <v>O3.0312</v>
      </c>
      <c r="B3181" s="49" t="s">
        <v>501</v>
      </c>
      <c r="C3181" s="49">
        <v>312</v>
      </c>
      <c r="D3181" s="49">
        <v>6.7709997296333313E-2</v>
      </c>
      <c r="E3181" s="49">
        <v>4.5494298934936523</v>
      </c>
      <c r="F3181" s="49">
        <v>43.111869812011719</v>
      </c>
      <c r="G3181" s="49">
        <v>56.888130187988281</v>
      </c>
    </row>
    <row r="3182" spans="1:7">
      <c r="A3182" t="str">
        <f t="shared" si="50"/>
        <v>O3.0313</v>
      </c>
      <c r="B3182" s="49" t="s">
        <v>501</v>
      </c>
      <c r="C3182" s="49">
        <v>313</v>
      </c>
      <c r="D3182" s="49">
        <v>6.7500002682209015E-2</v>
      </c>
      <c r="E3182" s="49">
        <v>4.481719970703125</v>
      </c>
      <c r="F3182" s="49">
        <v>42.529258728027344</v>
      </c>
      <c r="G3182" s="49">
        <v>57.470741271972656</v>
      </c>
    </row>
    <row r="3183" spans="1:7">
      <c r="A3183" t="str">
        <f t="shared" si="50"/>
        <v>O3.0314</v>
      </c>
      <c r="B3183" s="49" t="s">
        <v>501</v>
      </c>
      <c r="C3183" s="49">
        <v>314</v>
      </c>
      <c r="D3183" s="49">
        <v>6.729000061750412E-2</v>
      </c>
      <c r="E3183" s="49">
        <v>4.414219856262207</v>
      </c>
      <c r="F3183" s="49">
        <v>41.946659088134766</v>
      </c>
      <c r="G3183" s="49">
        <v>58.053340911865234</v>
      </c>
    </row>
    <row r="3184" spans="1:7">
      <c r="A3184" t="str">
        <f t="shared" si="50"/>
        <v>O3.0315</v>
      </c>
      <c r="B3184" s="49" t="s">
        <v>501</v>
      </c>
      <c r="C3184" s="49">
        <v>315</v>
      </c>
      <c r="D3184" s="49">
        <v>6.7089997231960297E-2</v>
      </c>
      <c r="E3184" s="49">
        <v>4.3469300270080566</v>
      </c>
      <c r="F3184" s="49">
        <v>41.364059448242188</v>
      </c>
      <c r="G3184" s="49">
        <v>58.635940551757813</v>
      </c>
    </row>
    <row r="3185" spans="1:7">
      <c r="A3185" t="str">
        <f t="shared" si="50"/>
        <v>O3.0316</v>
      </c>
      <c r="B3185" s="49" t="s">
        <v>501</v>
      </c>
      <c r="C3185" s="49">
        <v>316</v>
      </c>
      <c r="D3185" s="49">
        <v>6.686999648809433E-2</v>
      </c>
      <c r="E3185" s="49">
        <v>4.2798399925231934</v>
      </c>
      <c r="F3185" s="49">
        <v>40.781448364257813</v>
      </c>
      <c r="G3185" s="49">
        <v>59.218551635742188</v>
      </c>
    </row>
    <row r="3186" spans="1:7">
      <c r="A3186" t="str">
        <f t="shared" si="50"/>
        <v>O3.0317</v>
      </c>
      <c r="B3186" s="49" t="s">
        <v>501</v>
      </c>
      <c r="C3186" s="49">
        <v>317</v>
      </c>
      <c r="D3186" s="49">
        <v>6.6670000553131104E-2</v>
      </c>
      <c r="E3186" s="49">
        <v>4.2129697799682617</v>
      </c>
      <c r="F3186" s="49">
        <v>40.198848724365234</v>
      </c>
      <c r="G3186" s="49">
        <v>59.801151275634766</v>
      </c>
    </row>
    <row r="3187" spans="1:7">
      <c r="A3187" t="str">
        <f t="shared" si="50"/>
        <v>O3.0318</v>
      </c>
      <c r="B3187" s="49" t="s">
        <v>501</v>
      </c>
      <c r="C3187" s="49">
        <v>318</v>
      </c>
      <c r="D3187" s="49">
        <v>6.6459998488426208E-2</v>
      </c>
      <c r="E3187" s="49">
        <v>4.1462998390197754</v>
      </c>
      <c r="F3187" s="49">
        <v>39.616249084472656</v>
      </c>
      <c r="G3187" s="49">
        <v>60.383750915527344</v>
      </c>
    </row>
    <row r="3188" spans="1:7">
      <c r="A3188" t="str">
        <f t="shared" si="50"/>
        <v>O3.0319</v>
      </c>
      <c r="B3188" s="49" t="s">
        <v>501</v>
      </c>
      <c r="C3188" s="49">
        <v>319</v>
      </c>
      <c r="D3188" s="49">
        <v>6.6270001232624054E-2</v>
      </c>
      <c r="E3188" s="49">
        <v>4.0798401832580566</v>
      </c>
      <c r="F3188" s="49">
        <v>39.033641815185547</v>
      </c>
      <c r="G3188" s="49">
        <v>60.966358184814453</v>
      </c>
    </row>
    <row r="3189" spans="1:7">
      <c r="A3189" t="str">
        <f t="shared" si="50"/>
        <v>O3.0320</v>
      </c>
      <c r="B3189" s="49" t="s">
        <v>501</v>
      </c>
      <c r="C3189" s="49">
        <v>320</v>
      </c>
      <c r="D3189" s="49">
        <v>6.6069997847080231E-2</v>
      </c>
      <c r="E3189" s="49">
        <v>4.0135698318481445</v>
      </c>
      <c r="F3189" s="49">
        <v>38.451038360595703</v>
      </c>
      <c r="G3189" s="49">
        <v>61.548961639404297</v>
      </c>
    </row>
    <row r="3190" spans="1:7">
      <c r="A3190" t="str">
        <f t="shared" si="50"/>
        <v>O3.0321</v>
      </c>
      <c r="B3190" s="49" t="s">
        <v>501</v>
      </c>
      <c r="C3190" s="49">
        <v>321</v>
      </c>
      <c r="D3190" s="49">
        <v>6.5870001912117004E-2</v>
      </c>
      <c r="E3190" s="49">
        <v>3.9474999904632568</v>
      </c>
      <c r="F3190" s="49">
        <v>37.868438720703125</v>
      </c>
      <c r="G3190" s="49">
        <v>62.131561279296875</v>
      </c>
    </row>
    <row r="3191" spans="1:7">
      <c r="A3191" t="str">
        <f t="shared" si="50"/>
        <v>O3.0322</v>
      </c>
      <c r="B3191" s="49" t="s">
        <v>501</v>
      </c>
      <c r="C3191" s="49">
        <v>322</v>
      </c>
      <c r="D3191" s="49">
        <v>6.5679997205734253E-2</v>
      </c>
      <c r="E3191" s="49">
        <v>3.8816299438476563</v>
      </c>
      <c r="F3191" s="49">
        <v>37.285831451416016</v>
      </c>
      <c r="G3191" s="49">
        <v>62.714168548583984</v>
      </c>
    </row>
    <row r="3192" spans="1:7">
      <c r="A3192" t="str">
        <f t="shared" si="50"/>
        <v>O3.0323</v>
      </c>
      <c r="B3192" s="49" t="s">
        <v>501</v>
      </c>
      <c r="C3192" s="49">
        <v>323</v>
      </c>
      <c r="D3192" s="49">
        <v>6.5489999949932098E-2</v>
      </c>
      <c r="E3192" s="49">
        <v>3.8159499168395996</v>
      </c>
      <c r="F3192" s="49">
        <v>36.703231811523438</v>
      </c>
      <c r="G3192" s="49">
        <v>63.296768188476563</v>
      </c>
    </row>
    <row r="3193" spans="1:7">
      <c r="A3193" t="str">
        <f t="shared" si="50"/>
        <v>O3.0324</v>
      </c>
      <c r="B3193" s="49" t="s">
        <v>501</v>
      </c>
      <c r="C3193" s="49">
        <v>324</v>
      </c>
      <c r="D3193" s="49">
        <v>6.5300002694129944E-2</v>
      </c>
      <c r="E3193" s="49">
        <v>3.7504599094390869</v>
      </c>
      <c r="F3193" s="49">
        <v>36.120620727539063</v>
      </c>
      <c r="G3193" s="49">
        <v>63.879379272460938</v>
      </c>
    </row>
    <row r="3194" spans="1:7">
      <c r="A3194" t="str">
        <f t="shared" si="50"/>
        <v>O3.0325</v>
      </c>
      <c r="B3194" s="49" t="s">
        <v>501</v>
      </c>
      <c r="C3194" s="49">
        <v>325</v>
      </c>
      <c r="D3194" s="49">
        <v>6.5109997987747192E-2</v>
      </c>
      <c r="E3194" s="49">
        <v>3.6851599216461182</v>
      </c>
      <c r="F3194" s="49">
        <v>35.538021087646484</v>
      </c>
      <c r="G3194" s="49">
        <v>64.461982727050781</v>
      </c>
    </row>
    <row r="3195" spans="1:7">
      <c r="A3195" t="str">
        <f t="shared" si="50"/>
        <v>O3.0326</v>
      </c>
      <c r="B3195" s="49" t="s">
        <v>501</v>
      </c>
      <c r="C3195" s="49">
        <v>326</v>
      </c>
      <c r="D3195" s="49">
        <v>6.4920000731945038E-2</v>
      </c>
      <c r="E3195" s="49">
        <v>3.6200499534606934</v>
      </c>
      <c r="F3195" s="49">
        <v>34.955421447753906</v>
      </c>
      <c r="G3195" s="49">
        <v>65.044578552246094</v>
      </c>
    </row>
    <row r="3196" spans="1:7">
      <c r="A3196" t="str">
        <f t="shared" si="50"/>
        <v>O3.0327</v>
      </c>
      <c r="B3196" s="49" t="s">
        <v>501</v>
      </c>
      <c r="C3196" s="49">
        <v>327</v>
      </c>
      <c r="D3196" s="49">
        <v>6.4750000834465027E-2</v>
      </c>
      <c r="E3196" s="49">
        <v>3.5551300048828125</v>
      </c>
      <c r="F3196" s="49">
        <v>34.372810363769531</v>
      </c>
      <c r="G3196" s="49">
        <v>65.627189636230469</v>
      </c>
    </row>
    <row r="3197" spans="1:7">
      <c r="A3197" t="str">
        <f t="shared" si="50"/>
        <v>O3.0328</v>
      </c>
      <c r="B3197" s="49" t="s">
        <v>501</v>
      </c>
      <c r="C3197" s="49">
        <v>328</v>
      </c>
      <c r="D3197" s="49">
        <v>6.4560003578662872E-2</v>
      </c>
      <c r="E3197" s="49">
        <v>3.4903800487518311</v>
      </c>
      <c r="F3197" s="49">
        <v>33.790210723876953</v>
      </c>
      <c r="G3197" s="49">
        <v>66.209793090820313</v>
      </c>
    </row>
    <row r="3198" spans="1:7">
      <c r="A3198" t="str">
        <f t="shared" si="50"/>
        <v>O3.0329</v>
      </c>
      <c r="B3198" s="49" t="s">
        <v>501</v>
      </c>
      <c r="C3198" s="49">
        <v>329</v>
      </c>
      <c r="D3198" s="49">
        <v>6.4379997551441193E-2</v>
      </c>
      <c r="E3198" s="49">
        <v>3.4258201122283936</v>
      </c>
      <c r="F3198" s="49">
        <v>33.207611083984375</v>
      </c>
      <c r="G3198" s="49">
        <v>66.792388916015625</v>
      </c>
    </row>
    <row r="3199" spans="1:7">
      <c r="A3199" t="str">
        <f t="shared" si="50"/>
        <v>O3.0330</v>
      </c>
      <c r="B3199" s="49" t="s">
        <v>501</v>
      </c>
      <c r="C3199" s="49">
        <v>330</v>
      </c>
      <c r="D3199" s="49">
        <v>6.4209997653961182E-2</v>
      </c>
      <c r="E3199" s="49">
        <v>3.3614399433135986</v>
      </c>
      <c r="F3199" s="49">
        <v>32.625</v>
      </c>
      <c r="G3199" s="49">
        <v>67.375</v>
      </c>
    </row>
    <row r="3200" spans="1:7">
      <c r="A3200" t="str">
        <f t="shared" si="50"/>
        <v>O3.0331</v>
      </c>
      <c r="B3200" s="49" t="s">
        <v>501</v>
      </c>
      <c r="C3200" s="49">
        <v>331</v>
      </c>
      <c r="D3200" s="49">
        <v>6.4029999077320099E-2</v>
      </c>
      <c r="E3200" s="49">
        <v>3.2972300052642822</v>
      </c>
      <c r="F3200" s="49">
        <v>32.042400360107422</v>
      </c>
      <c r="G3200" s="49">
        <v>67.957603454589844</v>
      </c>
    </row>
    <row r="3201" spans="1:7">
      <c r="A3201" t="str">
        <f t="shared" si="50"/>
        <v>O3.0332</v>
      </c>
      <c r="B3201" s="49" t="s">
        <v>501</v>
      </c>
      <c r="C3201" s="49">
        <v>332</v>
      </c>
      <c r="D3201" s="49">
        <v>6.3859999179840088E-2</v>
      </c>
      <c r="E3201" s="49">
        <v>3.2332000732421875</v>
      </c>
      <c r="F3201" s="49">
        <v>31.459789276123047</v>
      </c>
      <c r="G3201" s="49">
        <v>68.540206909179688</v>
      </c>
    </row>
    <row r="3202" spans="1:7">
      <c r="A3202" t="str">
        <f t="shared" si="50"/>
        <v>O3.0333</v>
      </c>
      <c r="B3202" s="49" t="s">
        <v>501</v>
      </c>
      <c r="C3202" s="49">
        <v>333</v>
      </c>
      <c r="D3202" s="49">
        <v>6.3689999282360077E-2</v>
      </c>
      <c r="E3202" s="49">
        <v>3.1693398952484131</v>
      </c>
      <c r="F3202" s="49">
        <v>30.877189636230469</v>
      </c>
      <c r="G3202" s="49">
        <v>69.122810363769531</v>
      </c>
    </row>
    <row r="3203" spans="1:7">
      <c r="A3203" t="str">
        <f t="shared" ref="A3203:A3266" si="51">CONCATENATE(B3203,IF(C3203&lt;10,CONCATENATE("00",C3203),IF(C3203&lt;100,CONCATENATE("0",C3203),C3203)))</f>
        <v>O3.0334</v>
      </c>
      <c r="B3203" s="49" t="s">
        <v>501</v>
      </c>
      <c r="C3203" s="49">
        <v>334</v>
      </c>
      <c r="D3203" s="49">
        <v>6.3519999384880066E-2</v>
      </c>
      <c r="E3203" s="49">
        <v>3.1056499481201172</v>
      </c>
      <c r="F3203" s="49">
        <v>30.294589996337891</v>
      </c>
      <c r="G3203" s="49">
        <v>69.705406188964844</v>
      </c>
    </row>
    <row r="3204" spans="1:7">
      <c r="A3204" t="str">
        <f t="shared" si="51"/>
        <v>O3.0335</v>
      </c>
      <c r="B3204" s="49" t="s">
        <v>501</v>
      </c>
      <c r="C3204" s="49">
        <v>335</v>
      </c>
      <c r="D3204" s="49">
        <v>6.3349999487400055E-2</v>
      </c>
      <c r="E3204" s="49">
        <v>3.0421299934387207</v>
      </c>
      <c r="F3204" s="49">
        <v>29.711980819702148</v>
      </c>
      <c r="G3204" s="49">
        <v>70.288017272949219</v>
      </c>
    </row>
    <row r="3205" spans="1:7">
      <c r="A3205" t="str">
        <f t="shared" si="51"/>
        <v>O3.0336</v>
      </c>
      <c r="B3205" s="49" t="s">
        <v>501</v>
      </c>
      <c r="C3205" s="49">
        <v>336</v>
      </c>
      <c r="D3205" s="49">
        <v>6.3179999589920044E-2</v>
      </c>
      <c r="E3205" s="49">
        <v>2.9787800312042236</v>
      </c>
      <c r="F3205" s="49">
        <v>29.129379272460938</v>
      </c>
      <c r="G3205" s="49">
        <v>70.870620727539063</v>
      </c>
    </row>
    <row r="3206" spans="1:7">
      <c r="A3206" t="str">
        <f t="shared" si="51"/>
        <v>O3.0337</v>
      </c>
      <c r="B3206" s="49" t="s">
        <v>501</v>
      </c>
      <c r="C3206" s="49">
        <v>337</v>
      </c>
      <c r="D3206" s="49">
        <v>6.3019998371601105E-2</v>
      </c>
      <c r="E3206" s="49">
        <v>2.915600061416626</v>
      </c>
      <c r="F3206" s="49">
        <v>28.546779632568359</v>
      </c>
      <c r="G3206" s="49">
        <v>71.453216552734375</v>
      </c>
    </row>
    <row r="3207" spans="1:7">
      <c r="A3207" t="str">
        <f t="shared" si="51"/>
        <v>O3.0338</v>
      </c>
      <c r="B3207" s="49" t="s">
        <v>501</v>
      </c>
      <c r="C3207" s="49">
        <v>338</v>
      </c>
      <c r="D3207" s="49">
        <v>6.2859997153282166E-2</v>
      </c>
      <c r="E3207" s="49">
        <v>2.8525800704956055</v>
      </c>
      <c r="F3207" s="49">
        <v>27.964170455932617</v>
      </c>
      <c r="G3207" s="49">
        <v>72.03582763671875</v>
      </c>
    </row>
    <row r="3208" spans="1:7">
      <c r="A3208" t="str">
        <f t="shared" si="51"/>
        <v>O3.0339</v>
      </c>
      <c r="B3208" s="49" t="s">
        <v>501</v>
      </c>
      <c r="C3208" s="49">
        <v>339</v>
      </c>
      <c r="D3208" s="49">
        <v>6.2700003385543823E-2</v>
      </c>
      <c r="E3208" s="49">
        <v>2.7897200584411621</v>
      </c>
      <c r="F3208" s="49">
        <v>27.381570816040039</v>
      </c>
      <c r="G3208" s="49">
        <v>72.618431091308594</v>
      </c>
    </row>
    <row r="3209" spans="1:7">
      <c r="A3209" t="str">
        <f t="shared" si="51"/>
        <v>O3.0340</v>
      </c>
      <c r="B3209" s="49" t="s">
        <v>501</v>
      </c>
      <c r="C3209" s="49">
        <v>340</v>
      </c>
      <c r="D3209" s="49">
        <v>6.2540002167224884E-2</v>
      </c>
      <c r="E3209" s="49">
        <v>2.7270200252532959</v>
      </c>
      <c r="F3209" s="49">
        <v>26.798959732055664</v>
      </c>
      <c r="G3209" s="49">
        <v>73.201042175292969</v>
      </c>
    </row>
    <row r="3210" spans="1:7">
      <c r="A3210" t="str">
        <f t="shared" si="51"/>
        <v>O3.0341</v>
      </c>
      <c r="B3210" s="49" t="s">
        <v>501</v>
      </c>
      <c r="C3210" s="49">
        <v>341</v>
      </c>
      <c r="D3210" s="49">
        <v>6.2389999628067017E-2</v>
      </c>
      <c r="E3210" s="49">
        <v>2.6644799709320068</v>
      </c>
      <c r="F3210" s="49">
        <v>26.216360092163086</v>
      </c>
      <c r="G3210" s="49">
        <v>73.783638000488281</v>
      </c>
    </row>
    <row r="3211" spans="1:7">
      <c r="A3211" t="str">
        <f t="shared" si="51"/>
        <v>O3.0342</v>
      </c>
      <c r="B3211" s="49" t="s">
        <v>501</v>
      </c>
      <c r="C3211" s="49">
        <v>342</v>
      </c>
      <c r="D3211" s="49">
        <v>6.2229998409748077E-2</v>
      </c>
      <c r="E3211" s="49">
        <v>2.6020898818969727</v>
      </c>
      <c r="F3211" s="49">
        <v>25.633760452270508</v>
      </c>
      <c r="G3211" s="49">
        <v>74.366241455078125</v>
      </c>
    </row>
    <row r="3212" spans="1:7">
      <c r="A3212" t="str">
        <f t="shared" si="51"/>
        <v>O3.0343</v>
      </c>
      <c r="B3212" s="49" t="s">
        <v>501</v>
      </c>
      <c r="C3212" s="49">
        <v>343</v>
      </c>
      <c r="D3212" s="49">
        <v>6.2070000916719437E-2</v>
      </c>
      <c r="E3212" s="49">
        <v>2.5398600101470947</v>
      </c>
      <c r="F3212" s="49">
        <v>25.051149368286133</v>
      </c>
      <c r="G3212" s="49">
        <v>74.9488525390625</v>
      </c>
    </row>
    <row r="3213" spans="1:7">
      <c r="A3213" t="str">
        <f t="shared" si="51"/>
        <v>O3.0344</v>
      </c>
      <c r="B3213" s="49" t="s">
        <v>501</v>
      </c>
      <c r="C3213" s="49">
        <v>344</v>
      </c>
      <c r="D3213" s="49">
        <v>6.1919998377561569E-2</v>
      </c>
      <c r="E3213" s="49">
        <v>2.4777901172637939</v>
      </c>
      <c r="F3213" s="49">
        <v>24.468549728393555</v>
      </c>
      <c r="G3213" s="49">
        <v>75.531448364257813</v>
      </c>
    </row>
    <row r="3214" spans="1:7">
      <c r="A3214" t="str">
        <f t="shared" si="51"/>
        <v>O3.0345</v>
      </c>
      <c r="B3214" s="49" t="s">
        <v>501</v>
      </c>
      <c r="C3214" s="49">
        <v>345</v>
      </c>
      <c r="D3214" s="49">
        <v>6.1779998242855072E-2</v>
      </c>
      <c r="E3214" s="49">
        <v>2.4158699512481689</v>
      </c>
      <c r="F3214" s="49">
        <v>23.885950088500977</v>
      </c>
      <c r="G3214" s="49">
        <v>76.114051818847656</v>
      </c>
    </row>
    <row r="3215" spans="1:7">
      <c r="A3215" t="str">
        <f t="shared" si="51"/>
        <v>O3.0346</v>
      </c>
      <c r="B3215" s="49" t="s">
        <v>501</v>
      </c>
      <c r="C3215" s="49">
        <v>346</v>
      </c>
      <c r="D3215" s="49">
        <v>6.1620000749826431E-2</v>
      </c>
      <c r="E3215" s="49">
        <v>2.3540899753570557</v>
      </c>
      <c r="F3215" s="49">
        <v>23.303340911865234</v>
      </c>
      <c r="G3215" s="49">
        <v>76.696662902832031</v>
      </c>
    </row>
    <row r="3216" spans="1:7">
      <c r="A3216" t="str">
        <f t="shared" si="51"/>
        <v>O3.0347</v>
      </c>
      <c r="B3216" s="49" t="s">
        <v>501</v>
      </c>
      <c r="C3216" s="49">
        <v>347</v>
      </c>
      <c r="D3216" s="49">
        <v>6.1480000615119934E-2</v>
      </c>
      <c r="E3216" s="49">
        <v>2.2924699783325195</v>
      </c>
      <c r="F3216" s="49">
        <v>22.720739364624023</v>
      </c>
      <c r="G3216" s="49">
        <v>77.279258728027344</v>
      </c>
    </row>
    <row r="3217" spans="1:7">
      <c r="A3217" t="str">
        <f t="shared" si="51"/>
        <v>O3.0348</v>
      </c>
      <c r="B3217" s="49" t="s">
        <v>501</v>
      </c>
      <c r="C3217" s="49">
        <v>348</v>
      </c>
      <c r="D3217" s="49">
        <v>6.1330001801252365E-2</v>
      </c>
      <c r="E3217" s="49">
        <v>2.230989933013916</v>
      </c>
      <c r="F3217" s="49">
        <v>22.138139724731445</v>
      </c>
      <c r="G3217" s="49">
        <v>77.861862182617188</v>
      </c>
    </row>
    <row r="3218" spans="1:7">
      <c r="A3218" t="str">
        <f t="shared" si="51"/>
        <v>O3.0349</v>
      </c>
      <c r="B3218" s="49" t="s">
        <v>501</v>
      </c>
      <c r="C3218" s="49">
        <v>349</v>
      </c>
      <c r="D3218" s="49">
        <v>6.1179999262094498E-2</v>
      </c>
      <c r="E3218" s="49">
        <v>2.1696600914001465</v>
      </c>
      <c r="F3218" s="49">
        <v>21.555530548095703</v>
      </c>
      <c r="G3218" s="49">
        <v>78.444473266601563</v>
      </c>
    </row>
    <row r="3219" spans="1:7">
      <c r="A3219" t="str">
        <f t="shared" si="51"/>
        <v>O3.0350</v>
      </c>
      <c r="B3219" s="49" t="s">
        <v>501</v>
      </c>
      <c r="C3219" s="49">
        <v>350</v>
      </c>
      <c r="D3219" s="49">
        <v>6.1050001531839371E-2</v>
      </c>
      <c r="E3219" s="49">
        <v>2.1084799766540527</v>
      </c>
      <c r="F3219" s="49">
        <v>20.972930908203125</v>
      </c>
      <c r="G3219" s="49">
        <v>79.027069091796875</v>
      </c>
    </row>
    <row r="3220" spans="1:7">
      <c r="A3220" t="str">
        <f t="shared" si="51"/>
        <v>O3.0351</v>
      </c>
      <c r="B3220" s="49" t="s">
        <v>501</v>
      </c>
      <c r="C3220" s="49">
        <v>351</v>
      </c>
      <c r="D3220" s="49">
        <v>6.0899998992681503E-2</v>
      </c>
      <c r="E3220" s="49">
        <v>2.0474300384521484</v>
      </c>
      <c r="F3220" s="49">
        <v>20.39031982421875</v>
      </c>
      <c r="G3220" s="49">
        <v>79.60968017578125</v>
      </c>
    </row>
    <row r="3221" spans="1:7">
      <c r="A3221" t="str">
        <f t="shared" si="51"/>
        <v>O3.0352</v>
      </c>
      <c r="B3221" s="49" t="s">
        <v>501</v>
      </c>
      <c r="C3221" s="49">
        <v>352</v>
      </c>
      <c r="D3221" s="49">
        <v>6.0770001262426376E-2</v>
      </c>
      <c r="E3221" s="49">
        <v>1.9865299463272095</v>
      </c>
      <c r="F3221" s="49">
        <v>19.807720184326172</v>
      </c>
      <c r="G3221" s="49">
        <v>80.192283630371094</v>
      </c>
    </row>
    <row r="3222" spans="1:7">
      <c r="A3222" t="str">
        <f t="shared" si="51"/>
        <v>O3.0353</v>
      </c>
      <c r="B3222" s="49" t="s">
        <v>501</v>
      </c>
      <c r="C3222" s="49">
        <v>353</v>
      </c>
      <c r="D3222" s="49">
        <v>6.0619998723268509E-2</v>
      </c>
      <c r="E3222" s="49">
        <v>1.92576003074646</v>
      </c>
      <c r="F3222" s="49">
        <v>19.225120544433594</v>
      </c>
      <c r="G3222" s="49">
        <v>80.774879455566406</v>
      </c>
    </row>
    <row r="3223" spans="1:7">
      <c r="A3223" t="str">
        <f t="shared" si="51"/>
        <v>O3.0354</v>
      </c>
      <c r="B3223" s="49" t="s">
        <v>501</v>
      </c>
      <c r="C3223" s="49">
        <v>354</v>
      </c>
      <c r="D3223" s="49">
        <v>6.0490000993013382E-2</v>
      </c>
      <c r="E3223" s="49">
        <v>1.8651399612426758</v>
      </c>
      <c r="F3223" s="49">
        <v>18.642509460449219</v>
      </c>
      <c r="G3223" s="49">
        <v>81.357490539550781</v>
      </c>
    </row>
    <row r="3224" spans="1:7">
      <c r="A3224" t="str">
        <f t="shared" si="51"/>
        <v>O3.0355</v>
      </c>
      <c r="B3224" s="49" t="s">
        <v>501</v>
      </c>
      <c r="C3224" s="49">
        <v>355</v>
      </c>
      <c r="D3224" s="49">
        <v>6.0359999537467957E-2</v>
      </c>
      <c r="E3224" s="49">
        <v>1.8046499490737915</v>
      </c>
      <c r="F3224" s="49">
        <v>18.059909820556641</v>
      </c>
      <c r="G3224" s="49">
        <v>81.940086364746094</v>
      </c>
    </row>
    <row r="3225" spans="1:7">
      <c r="A3225" t="str">
        <f t="shared" si="51"/>
        <v>O3.0356</v>
      </c>
      <c r="B3225" s="49" t="s">
        <v>501</v>
      </c>
      <c r="C3225" s="49">
        <v>356</v>
      </c>
      <c r="D3225" s="49">
        <v>6.0219999402761459E-2</v>
      </c>
      <c r="E3225" s="49">
        <v>1.7442899942398071</v>
      </c>
      <c r="F3225" s="49">
        <v>17.477310180664063</v>
      </c>
      <c r="G3225" s="49">
        <v>82.522689819335938</v>
      </c>
    </row>
    <row r="3226" spans="1:7">
      <c r="A3226" t="str">
        <f t="shared" si="51"/>
        <v>O3.0357</v>
      </c>
      <c r="B3226" s="49" t="s">
        <v>501</v>
      </c>
      <c r="C3226" s="49">
        <v>357</v>
      </c>
      <c r="D3226" s="49">
        <v>6.0079999268054962E-2</v>
      </c>
      <c r="E3226" s="49">
        <v>1.6840699911117554</v>
      </c>
      <c r="F3226" s="49">
        <v>16.894699096679688</v>
      </c>
      <c r="G3226" s="49">
        <v>83.105300903320313</v>
      </c>
    </row>
    <row r="3227" spans="1:7">
      <c r="A3227" t="str">
        <f t="shared" si="51"/>
        <v>O3.0358</v>
      </c>
      <c r="B3227" s="49" t="s">
        <v>501</v>
      </c>
      <c r="C3227" s="49">
        <v>358</v>
      </c>
      <c r="D3227" s="49">
        <v>5.9960000216960907E-2</v>
      </c>
      <c r="E3227" s="49">
        <v>1.6239900588989258</v>
      </c>
      <c r="F3227" s="49">
        <v>16.312099456787109</v>
      </c>
      <c r="G3227" s="49">
        <v>83.687896728515625</v>
      </c>
    </row>
    <row r="3228" spans="1:7">
      <c r="A3228" t="str">
        <f t="shared" si="51"/>
        <v>O3.0359</v>
      </c>
      <c r="B3228" s="49" t="s">
        <v>501</v>
      </c>
      <c r="C3228" s="49">
        <v>359</v>
      </c>
      <c r="D3228" s="49">
        <v>5.9829998761415482E-2</v>
      </c>
      <c r="E3228" s="49">
        <v>1.5640300512313843</v>
      </c>
      <c r="F3228" s="49">
        <v>15.729490280151367</v>
      </c>
      <c r="G3228" s="49">
        <v>84.2705078125</v>
      </c>
    </row>
    <row r="3229" spans="1:7">
      <c r="A3229" t="str">
        <f t="shared" si="51"/>
        <v>O3.0360</v>
      </c>
      <c r="B3229" s="49" t="s">
        <v>501</v>
      </c>
      <c r="C3229" s="49">
        <v>360</v>
      </c>
      <c r="D3229" s="49">
        <v>5.9700001031160355E-2</v>
      </c>
      <c r="E3229" s="49">
        <v>1.5041999816894531</v>
      </c>
      <c r="F3229" s="49">
        <v>15.146889686584473</v>
      </c>
      <c r="G3229" s="49">
        <v>84.853111267089844</v>
      </c>
    </row>
    <row r="3230" spans="1:7">
      <c r="A3230" t="str">
        <f t="shared" si="51"/>
        <v>O3.0361</v>
      </c>
      <c r="B3230" s="49" t="s">
        <v>501</v>
      </c>
      <c r="C3230" s="49">
        <v>361</v>
      </c>
      <c r="D3230" s="49">
        <v>5.9569999575614929E-2</v>
      </c>
      <c r="E3230" s="49">
        <v>1.4444999694824219</v>
      </c>
      <c r="F3230" s="49">
        <v>14.564290046691895</v>
      </c>
      <c r="G3230" s="49">
        <v>85.435707092285156</v>
      </c>
    </row>
    <row r="3231" spans="1:7">
      <c r="A3231" t="str">
        <f t="shared" si="51"/>
        <v>O3.0362</v>
      </c>
      <c r="B3231" s="49" t="s">
        <v>501</v>
      </c>
      <c r="C3231" s="49">
        <v>362</v>
      </c>
      <c r="D3231" s="49">
        <v>5.9440001845359802E-2</v>
      </c>
      <c r="E3231" s="49">
        <v>1.3849300146102905</v>
      </c>
      <c r="F3231" s="49">
        <v>13.981679916381836</v>
      </c>
      <c r="G3231" s="49">
        <v>86.018318176269531</v>
      </c>
    </row>
    <row r="3232" spans="1:7">
      <c r="A3232" t="str">
        <f t="shared" si="51"/>
        <v>O3.0363</v>
      </c>
      <c r="B3232" s="49" t="s">
        <v>501</v>
      </c>
      <c r="C3232" s="49">
        <v>363</v>
      </c>
      <c r="D3232" s="49">
        <v>5.9330001473426819E-2</v>
      </c>
      <c r="E3232" s="49">
        <v>1.3254899978637695</v>
      </c>
      <c r="F3232" s="49">
        <v>13.399080276489258</v>
      </c>
      <c r="G3232" s="49">
        <v>86.600921630859375</v>
      </c>
    </row>
    <row r="3233" spans="1:7">
      <c r="A3233" t="str">
        <f t="shared" si="51"/>
        <v>O3.0364</v>
      </c>
      <c r="B3233" s="49" t="s">
        <v>501</v>
      </c>
      <c r="C3233" s="49">
        <v>364</v>
      </c>
      <c r="D3233" s="49">
        <v>5.9190001338720322E-2</v>
      </c>
      <c r="E3233" s="49">
        <v>1.2661600112915039</v>
      </c>
      <c r="F3233" s="49">
        <v>12.816479682922363</v>
      </c>
      <c r="G3233" s="49">
        <v>87.183517456054688</v>
      </c>
    </row>
    <row r="3234" spans="1:7">
      <c r="A3234" t="str">
        <f t="shared" si="51"/>
        <v>O3.0365</v>
      </c>
      <c r="B3234" s="49" t="s">
        <v>501</v>
      </c>
      <c r="C3234" s="49">
        <v>365</v>
      </c>
      <c r="D3234" s="49">
        <v>5.9080000966787338E-2</v>
      </c>
      <c r="E3234" s="49">
        <v>1.2069699764251709</v>
      </c>
      <c r="F3234" s="49">
        <v>12.233869552612305</v>
      </c>
      <c r="G3234" s="49">
        <v>87.766128540039063</v>
      </c>
    </row>
    <row r="3235" spans="1:7">
      <c r="A3235" t="str">
        <f t="shared" si="51"/>
        <v>O3.0366</v>
      </c>
      <c r="B3235" s="49" t="s">
        <v>501</v>
      </c>
      <c r="C3235" s="49">
        <v>366</v>
      </c>
      <c r="D3235" s="49">
        <v>5.8959998190402985E-2</v>
      </c>
      <c r="E3235" s="49">
        <v>1.1478899717330933</v>
      </c>
      <c r="F3235" s="49">
        <v>11.651269912719727</v>
      </c>
      <c r="G3235" s="49">
        <v>88.348731994628906</v>
      </c>
    </row>
    <row r="3236" spans="1:7">
      <c r="A3236" t="str">
        <f t="shared" si="51"/>
        <v>O3.0367</v>
      </c>
      <c r="B3236" s="49" t="s">
        <v>501</v>
      </c>
      <c r="C3236" s="49">
        <v>367</v>
      </c>
      <c r="D3236" s="49">
        <v>5.8830000460147858E-2</v>
      </c>
      <c r="E3236" s="49">
        <v>1.0889300107955933</v>
      </c>
      <c r="F3236" s="49">
        <v>11.068670272827148</v>
      </c>
      <c r="G3236" s="49">
        <v>88.931327819824219</v>
      </c>
    </row>
    <row r="3237" spans="1:7">
      <c r="A3237" t="str">
        <f t="shared" si="51"/>
        <v>O3.0368</v>
      </c>
      <c r="B3237" s="49" t="s">
        <v>501</v>
      </c>
      <c r="C3237" s="49">
        <v>368</v>
      </c>
      <c r="D3237" s="49">
        <v>5.8720000088214874E-2</v>
      </c>
      <c r="E3237" s="49">
        <v>1.0300999879837036</v>
      </c>
      <c r="F3237" s="49">
        <v>10.48606014251709</v>
      </c>
      <c r="G3237" s="49">
        <v>89.513938903808594</v>
      </c>
    </row>
    <row r="3238" spans="1:7">
      <c r="A3238" t="str">
        <f t="shared" si="51"/>
        <v>O3.0369</v>
      </c>
      <c r="B3238" s="49" t="s">
        <v>501</v>
      </c>
      <c r="C3238" s="49">
        <v>369</v>
      </c>
      <c r="D3238" s="49">
        <v>5.8600001037120819E-2</v>
      </c>
      <c r="E3238" s="49">
        <v>0.97137999534606934</v>
      </c>
      <c r="F3238" s="49">
        <v>9.9034595489501953</v>
      </c>
      <c r="G3238" s="49">
        <v>90.096542358398438</v>
      </c>
    </row>
    <row r="3239" spans="1:7">
      <c r="A3239" t="str">
        <f t="shared" si="51"/>
        <v>O3.0370</v>
      </c>
      <c r="B3239" s="49" t="s">
        <v>501</v>
      </c>
      <c r="C3239" s="49">
        <v>370</v>
      </c>
      <c r="D3239" s="49">
        <v>5.8490000665187836E-2</v>
      </c>
      <c r="E3239" s="49">
        <v>0.91277998685836792</v>
      </c>
      <c r="F3239" s="49">
        <v>9.3208503723144531</v>
      </c>
      <c r="G3239" s="49">
        <v>90.679153442382813</v>
      </c>
    </row>
    <row r="3240" spans="1:7">
      <c r="A3240" t="str">
        <f t="shared" si="51"/>
        <v>O3.0371</v>
      </c>
      <c r="B3240" s="49" t="s">
        <v>501</v>
      </c>
      <c r="C3240" s="49">
        <v>371</v>
      </c>
      <c r="D3240" s="49">
        <v>5.8370001614093781E-2</v>
      </c>
      <c r="E3240" s="49">
        <v>0.85429000854492188</v>
      </c>
      <c r="F3240" s="49">
        <v>8.7382497787475586</v>
      </c>
      <c r="G3240" s="49">
        <v>91.261749267578125</v>
      </c>
    </row>
    <row r="3241" spans="1:7">
      <c r="A3241" t="str">
        <f t="shared" si="51"/>
        <v>O3.0372</v>
      </c>
      <c r="B3241" s="49" t="s">
        <v>501</v>
      </c>
      <c r="C3241" s="49">
        <v>372</v>
      </c>
      <c r="D3241" s="49">
        <v>5.8249998837709427E-2</v>
      </c>
      <c r="E3241" s="49">
        <v>0.79592001438140869</v>
      </c>
      <c r="F3241" s="49">
        <v>8.1556501388549805</v>
      </c>
      <c r="G3241" s="49">
        <v>91.844352722167969</v>
      </c>
    </row>
    <row r="3242" spans="1:7">
      <c r="A3242" t="str">
        <f t="shared" si="51"/>
        <v>O3.0373</v>
      </c>
      <c r="B3242" s="49" t="s">
        <v>501</v>
      </c>
      <c r="C3242" s="49">
        <v>373</v>
      </c>
      <c r="D3242" s="49">
        <v>5.8150000870227814E-2</v>
      </c>
      <c r="E3242" s="49">
        <v>0.73767000436782837</v>
      </c>
      <c r="F3242" s="49">
        <v>7.5730400085449219</v>
      </c>
      <c r="G3242" s="49">
        <v>92.426963806152344</v>
      </c>
    </row>
    <row r="3243" spans="1:7">
      <c r="A3243" t="str">
        <f t="shared" si="51"/>
        <v>O3.0374</v>
      </c>
      <c r="B3243" s="49" t="s">
        <v>501</v>
      </c>
      <c r="C3243" s="49">
        <v>374</v>
      </c>
      <c r="D3243" s="49">
        <v>5.8030001819133759E-2</v>
      </c>
      <c r="E3243" s="49">
        <v>0.67952001094818115</v>
      </c>
      <c r="F3243" s="49">
        <v>6.9904398918151855</v>
      </c>
      <c r="G3243" s="49">
        <v>93.009559631347656</v>
      </c>
    </row>
    <row r="3244" spans="1:7">
      <c r="A3244" t="str">
        <f t="shared" si="51"/>
        <v>O3.0375</v>
      </c>
      <c r="B3244" s="49" t="s">
        <v>501</v>
      </c>
      <c r="C3244" s="49">
        <v>375</v>
      </c>
      <c r="D3244" s="49">
        <v>5.7920001447200775E-2</v>
      </c>
      <c r="E3244" s="49">
        <v>0.6214900016784668</v>
      </c>
      <c r="F3244" s="49">
        <v>6.4078397750854492</v>
      </c>
      <c r="G3244" s="49">
        <v>93.5921630859375</v>
      </c>
    </row>
    <row r="3245" spans="1:7">
      <c r="A3245" t="str">
        <f t="shared" si="51"/>
        <v>O3.0376</v>
      </c>
      <c r="B3245" s="49" t="s">
        <v>501</v>
      </c>
      <c r="C3245" s="49">
        <v>376</v>
      </c>
      <c r="D3245" s="49">
        <v>5.7819999754428864E-2</v>
      </c>
      <c r="E3245" s="49">
        <v>0.56357002258300781</v>
      </c>
      <c r="F3245" s="49">
        <v>5.8252301216125488</v>
      </c>
      <c r="G3245" s="49">
        <v>94.174766540527344</v>
      </c>
    </row>
    <row r="3246" spans="1:7">
      <c r="A3246" t="str">
        <f t="shared" si="51"/>
        <v>O3.0377</v>
      </c>
      <c r="B3246" s="49" t="s">
        <v>501</v>
      </c>
      <c r="C3246" s="49">
        <v>377</v>
      </c>
      <c r="D3246" s="49">
        <v>5.7700000703334808E-2</v>
      </c>
      <c r="E3246" s="49">
        <v>0.50575000047683716</v>
      </c>
      <c r="F3246" s="49">
        <v>5.2426300048828125</v>
      </c>
      <c r="G3246" s="49">
        <v>94.757369995117188</v>
      </c>
    </row>
    <row r="3247" spans="1:7">
      <c r="A3247" t="str">
        <f t="shared" si="51"/>
        <v>O3.0378</v>
      </c>
      <c r="B3247" s="49" t="s">
        <v>501</v>
      </c>
      <c r="C3247" s="49">
        <v>378</v>
      </c>
      <c r="D3247" s="49">
        <v>5.7599999010562897E-2</v>
      </c>
      <c r="E3247" s="49">
        <v>0.44804999232292175</v>
      </c>
      <c r="F3247" s="49">
        <v>4.6600198745727539</v>
      </c>
      <c r="G3247" s="49">
        <v>95.339981079101563</v>
      </c>
    </row>
    <row r="3248" spans="1:7">
      <c r="A3248" t="str">
        <f t="shared" si="51"/>
        <v>O3.0379</v>
      </c>
      <c r="B3248" s="49" t="s">
        <v>501</v>
      </c>
      <c r="C3248" s="49">
        <v>379</v>
      </c>
      <c r="D3248" s="49">
        <v>5.7500001043081284E-2</v>
      </c>
      <c r="E3248" s="49">
        <v>0.39045000076293945</v>
      </c>
      <c r="F3248" s="49">
        <v>4.0774202346801758</v>
      </c>
      <c r="G3248" s="49">
        <v>95.922576904296875</v>
      </c>
    </row>
    <row r="3249" spans="1:7">
      <c r="A3249" t="str">
        <f t="shared" si="51"/>
        <v>O3.0380</v>
      </c>
      <c r="B3249" s="49" t="s">
        <v>501</v>
      </c>
      <c r="C3249" s="49">
        <v>380</v>
      </c>
      <c r="D3249" s="49">
        <v>5.737999826669693E-2</v>
      </c>
      <c r="E3249" s="49">
        <v>0.33294999599456787</v>
      </c>
      <c r="F3249" s="49">
        <v>3.4948201179504395</v>
      </c>
      <c r="G3249" s="49">
        <v>96.505180358886719</v>
      </c>
    </row>
    <row r="3250" spans="1:7">
      <c r="A3250" t="str">
        <f t="shared" si="51"/>
        <v>O3.0381</v>
      </c>
      <c r="B3250" s="49" t="s">
        <v>501</v>
      </c>
      <c r="C3250" s="49">
        <v>381</v>
      </c>
      <c r="D3250" s="49">
        <v>5.7289998978376389E-2</v>
      </c>
      <c r="E3250" s="49">
        <v>0.27557000517845154</v>
      </c>
      <c r="F3250" s="49">
        <v>2.9122099876403809</v>
      </c>
      <c r="G3250" s="49">
        <v>97.087791442871094</v>
      </c>
    </row>
    <row r="3251" spans="1:7">
      <c r="A3251" t="str">
        <f t="shared" si="51"/>
        <v>O3.0382</v>
      </c>
      <c r="B3251" s="49" t="s">
        <v>501</v>
      </c>
      <c r="C3251" s="49">
        <v>382</v>
      </c>
      <c r="D3251" s="49">
        <v>5.7179998606443405E-2</v>
      </c>
      <c r="E3251" s="49">
        <v>0.21828000247478485</v>
      </c>
      <c r="F3251" s="49">
        <v>2.3296101093292236</v>
      </c>
      <c r="G3251" s="49">
        <v>97.670387268066406</v>
      </c>
    </row>
    <row r="3252" spans="1:7">
      <c r="A3252" t="str">
        <f t="shared" si="51"/>
        <v>O3.0383</v>
      </c>
      <c r="B3252" s="49" t="s">
        <v>501</v>
      </c>
      <c r="C3252" s="49">
        <v>383</v>
      </c>
      <c r="D3252" s="49">
        <v>5.7080000638961792E-2</v>
      </c>
      <c r="E3252" s="49">
        <v>0.16110000014305115</v>
      </c>
      <c r="F3252" s="49">
        <v>1.7470099925994873</v>
      </c>
      <c r="G3252" s="49">
        <v>98.25299072265625</v>
      </c>
    </row>
    <row r="3253" spans="1:7">
      <c r="A3253" t="str">
        <f t="shared" si="51"/>
        <v>O3.0384</v>
      </c>
      <c r="B3253" s="49" t="s">
        <v>501</v>
      </c>
      <c r="C3253" s="49">
        <v>384</v>
      </c>
      <c r="D3253" s="49">
        <v>5.697999894618988E-2</v>
      </c>
      <c r="E3253" s="49">
        <v>0.10401999950408936</v>
      </c>
      <c r="F3253" s="49">
        <v>1.1643999814987183</v>
      </c>
      <c r="G3253" s="49">
        <v>98.835601806640625</v>
      </c>
    </row>
    <row r="3254" spans="1:7">
      <c r="A3254" t="str">
        <f t="shared" si="51"/>
        <v>O3.0385</v>
      </c>
      <c r="B3254" s="49" t="s">
        <v>501</v>
      </c>
      <c r="C3254" s="49">
        <v>385</v>
      </c>
      <c r="D3254" s="49">
        <v>4.7040000557899475E-2</v>
      </c>
      <c r="E3254" s="49">
        <v>4.7040000557899475E-2</v>
      </c>
      <c r="F3254" s="49">
        <v>0.58179998397827148</v>
      </c>
      <c r="G3254" s="49">
        <v>99.418197631835938</v>
      </c>
    </row>
    <row r="3255" spans="1:7">
      <c r="A3255" t="str">
        <f t="shared" si="51"/>
        <v>O3.0386</v>
      </c>
      <c r="B3255" s="49" t="s">
        <v>501</v>
      </c>
      <c r="C3255" s="49">
        <v>386</v>
      </c>
      <c r="D3255" s="49">
        <v>0</v>
      </c>
      <c r="E3255" s="49">
        <v>0</v>
      </c>
      <c r="F3255" s="49">
        <v>0</v>
      </c>
      <c r="G3255" s="49">
        <v>100</v>
      </c>
    </row>
    <row r="3256" spans="1:7">
      <c r="A3256" t="str">
        <f t="shared" si="51"/>
        <v>O4.0000</v>
      </c>
      <c r="B3256" s="49" t="s">
        <v>502</v>
      </c>
      <c r="C3256" s="49">
        <v>0</v>
      </c>
      <c r="D3256" s="49">
        <v>1.1287000179290771</v>
      </c>
      <c r="E3256" s="49">
        <v>100</v>
      </c>
      <c r="F3256" s="49">
        <v>100</v>
      </c>
      <c r="G3256" s="49">
        <v>0</v>
      </c>
    </row>
    <row r="3257" spans="1:7">
      <c r="A3257" t="str">
        <f t="shared" si="51"/>
        <v>O4.0001</v>
      </c>
      <c r="B3257" s="49" t="s">
        <v>502</v>
      </c>
      <c r="C3257" s="49">
        <v>1</v>
      </c>
      <c r="D3257" s="49">
        <v>1.1256200075149536</v>
      </c>
      <c r="E3257" s="49">
        <v>98.871299743652344</v>
      </c>
      <c r="F3257" s="49">
        <v>100.13587951660156</v>
      </c>
      <c r="G3257" s="49">
        <v>-0.1358799934387207</v>
      </c>
    </row>
    <row r="3258" spans="1:7">
      <c r="A3258" t="str">
        <f t="shared" si="51"/>
        <v>O4.0002</v>
      </c>
      <c r="B3258" s="49" t="s">
        <v>502</v>
      </c>
      <c r="C3258" s="49">
        <v>2</v>
      </c>
      <c r="D3258" s="49">
        <v>1.1223000288009644</v>
      </c>
      <c r="E3258" s="49">
        <v>97.745681762695313</v>
      </c>
      <c r="F3258" s="49">
        <v>100.28327941894531</v>
      </c>
      <c r="G3258" s="49">
        <v>-0.28327998518943787</v>
      </c>
    </row>
    <row r="3259" spans="1:7">
      <c r="A3259" t="str">
        <f t="shared" si="51"/>
        <v>O4.0003</v>
      </c>
      <c r="B3259" s="49" t="s">
        <v>502</v>
      </c>
      <c r="C3259" s="49">
        <v>3</v>
      </c>
      <c r="D3259" s="49">
        <v>1.1187299489974976</v>
      </c>
      <c r="E3259" s="49">
        <v>96.623382568359375</v>
      </c>
      <c r="F3259" s="49">
        <v>100.44229125976563</v>
      </c>
      <c r="G3259" s="49">
        <v>-0.44229000806808472</v>
      </c>
    </row>
    <row r="3260" spans="1:7">
      <c r="A3260" t="str">
        <f t="shared" si="51"/>
        <v>O4.0004</v>
      </c>
      <c r="B3260" s="49" t="s">
        <v>502</v>
      </c>
      <c r="C3260" s="49">
        <v>4</v>
      </c>
      <c r="D3260" s="49">
        <v>1.1149100065231323</v>
      </c>
      <c r="E3260" s="49">
        <v>95.504646301269531</v>
      </c>
      <c r="F3260" s="49">
        <v>100.61302185058594</v>
      </c>
      <c r="G3260" s="49">
        <v>-0.61302000284194946</v>
      </c>
    </row>
    <row r="3261" spans="1:7">
      <c r="A3261" t="str">
        <f t="shared" si="51"/>
        <v>O4.0005</v>
      </c>
      <c r="B3261" s="49" t="s">
        <v>502</v>
      </c>
      <c r="C3261" s="49">
        <v>5</v>
      </c>
      <c r="D3261" s="49">
        <v>1.1108200550079346</v>
      </c>
      <c r="E3261" s="49">
        <v>94.389739990234375</v>
      </c>
      <c r="F3261" s="49">
        <v>100.79553985595703</v>
      </c>
      <c r="G3261" s="49">
        <v>-0.7955399751663208</v>
      </c>
    </row>
    <row r="3262" spans="1:7">
      <c r="A3262" t="str">
        <f t="shared" si="51"/>
        <v>O4.0006</v>
      </c>
      <c r="B3262" s="49" t="s">
        <v>502</v>
      </c>
      <c r="C3262" s="49">
        <v>6</v>
      </c>
      <c r="D3262" s="49">
        <v>1.1064399480819702</v>
      </c>
      <c r="E3262" s="49">
        <v>93.278923034667969</v>
      </c>
      <c r="F3262" s="49">
        <v>100.98992919921875</v>
      </c>
      <c r="G3262" s="49">
        <v>-0.98992997407913208</v>
      </c>
    </row>
    <row r="3263" spans="1:7">
      <c r="A3263" t="str">
        <f t="shared" si="51"/>
        <v>O4.0007</v>
      </c>
      <c r="B3263" s="49" t="s">
        <v>502</v>
      </c>
      <c r="C3263" s="49">
        <v>7</v>
      </c>
      <c r="D3263" s="49">
        <v>1.1017899513244629</v>
      </c>
      <c r="E3263" s="49">
        <v>92.172477722167969</v>
      </c>
      <c r="F3263" s="49">
        <v>101.19625091552734</v>
      </c>
      <c r="G3263" s="49">
        <v>-1.1962499618530273</v>
      </c>
    </row>
    <row r="3264" spans="1:7">
      <c r="A3264" t="str">
        <f t="shared" si="51"/>
        <v>O4.0008</v>
      </c>
      <c r="B3264" s="49" t="s">
        <v>502</v>
      </c>
      <c r="C3264" s="49">
        <v>8</v>
      </c>
      <c r="D3264" s="49">
        <v>1.0968400239944458</v>
      </c>
      <c r="E3264" s="49">
        <v>91.070686340332031</v>
      </c>
      <c r="F3264" s="49">
        <v>101.41452026367188</v>
      </c>
      <c r="G3264" s="49">
        <v>-1.4145200252532959</v>
      </c>
    </row>
    <row r="3265" spans="1:7">
      <c r="A3265" t="str">
        <f t="shared" si="51"/>
        <v>O4.0009</v>
      </c>
      <c r="B3265" s="49" t="s">
        <v>502</v>
      </c>
      <c r="C3265" s="49">
        <v>9</v>
      </c>
      <c r="D3265" s="49">
        <v>1.0915900468826294</v>
      </c>
      <c r="E3265" s="49">
        <v>89.973846435546875</v>
      </c>
      <c r="F3265" s="49">
        <v>101.64476013183594</v>
      </c>
      <c r="G3265" s="49">
        <v>-1.6447600126266479</v>
      </c>
    </row>
    <row r="3266" spans="1:7">
      <c r="A3266" t="str">
        <f t="shared" si="51"/>
        <v>O4.0010</v>
      </c>
      <c r="B3266" s="49" t="s">
        <v>502</v>
      </c>
      <c r="C3266" s="49">
        <v>10</v>
      </c>
      <c r="D3266" s="49">
        <v>1.0860099792480469</v>
      </c>
      <c r="E3266" s="49">
        <v>88.88226318359375</v>
      </c>
      <c r="F3266" s="49">
        <v>101.88697052001953</v>
      </c>
      <c r="G3266" s="49">
        <v>-1.886970043182373</v>
      </c>
    </row>
    <row r="3267" spans="1:7">
      <c r="A3267" t="str">
        <f t="shared" ref="A3267:A3330" si="52">CONCATENATE(B3267,IF(C3267&lt;10,CONCATENATE("00",C3267),IF(C3267&lt;100,CONCATENATE("0",C3267),C3267)))</f>
        <v>O4.0011</v>
      </c>
      <c r="B3267" s="49" t="s">
        <v>502</v>
      </c>
      <c r="C3267" s="49">
        <v>11</v>
      </c>
      <c r="D3267" s="49">
        <v>1.0801199674606323</v>
      </c>
      <c r="E3267" s="49">
        <v>87.796249389648438</v>
      </c>
      <c r="F3267" s="49">
        <v>102.14112854003906</v>
      </c>
      <c r="G3267" s="49">
        <v>-2.1411299705505371</v>
      </c>
    </row>
    <row r="3268" spans="1:7">
      <c r="A3268" t="str">
        <f t="shared" si="52"/>
        <v>O4.0012</v>
      </c>
      <c r="B3268" s="49" t="s">
        <v>502</v>
      </c>
      <c r="C3268" s="49">
        <v>12</v>
      </c>
      <c r="D3268" s="49">
        <v>1.0738999843597412</v>
      </c>
      <c r="E3268" s="49">
        <v>86.716133117675781</v>
      </c>
      <c r="F3268" s="49">
        <v>102.40720367431641</v>
      </c>
      <c r="G3268" s="49">
        <v>-2.4072000980377197</v>
      </c>
    </row>
    <row r="3269" spans="1:7">
      <c r="A3269" t="str">
        <f t="shared" si="52"/>
        <v>O4.0013</v>
      </c>
      <c r="B3269" s="49" t="s">
        <v>502</v>
      </c>
      <c r="C3269" s="49">
        <v>13</v>
      </c>
      <c r="D3269" s="49">
        <v>1.0673400163650513</v>
      </c>
      <c r="E3269" s="49">
        <v>85.642227172851563</v>
      </c>
      <c r="F3269" s="49">
        <v>102.68509674072266</v>
      </c>
      <c r="G3269" s="49">
        <v>-2.6851000785827637</v>
      </c>
    </row>
    <row r="3270" spans="1:7">
      <c r="A3270" t="str">
        <f t="shared" si="52"/>
        <v>O4.0014</v>
      </c>
      <c r="B3270" s="49" t="s">
        <v>502</v>
      </c>
      <c r="C3270" s="49">
        <v>14</v>
      </c>
      <c r="D3270" s="49">
        <v>1.0604599714279175</v>
      </c>
      <c r="E3270" s="49">
        <v>84.57489013671875</v>
      </c>
      <c r="F3270" s="49">
        <v>102.97473907470703</v>
      </c>
      <c r="G3270" s="49">
        <v>-2.9747400283813477</v>
      </c>
    </row>
    <row r="3271" spans="1:7">
      <c r="A3271" t="str">
        <f t="shared" si="52"/>
        <v>O4.0015</v>
      </c>
      <c r="B3271" s="49" t="s">
        <v>502</v>
      </c>
      <c r="C3271" s="49">
        <v>15</v>
      </c>
      <c r="D3271" s="49">
        <v>1.0532300472259521</v>
      </c>
      <c r="E3271" s="49">
        <v>83.514427185058594</v>
      </c>
      <c r="F3271" s="49">
        <v>103.2760009765625</v>
      </c>
      <c r="G3271" s="49">
        <v>-3.2760000228881836</v>
      </c>
    </row>
    <row r="3272" spans="1:7">
      <c r="A3272" t="str">
        <f t="shared" si="52"/>
        <v>O4.0016</v>
      </c>
      <c r="B3272" s="49" t="s">
        <v>502</v>
      </c>
      <c r="C3272" s="49">
        <v>16</v>
      </c>
      <c r="D3272" s="49">
        <v>1.0456500053405762</v>
      </c>
      <c r="E3272" s="49">
        <v>82.461196899414063</v>
      </c>
      <c r="F3272" s="49">
        <v>103.58875274658203</v>
      </c>
      <c r="G3272" s="49">
        <v>-3.588749885559082</v>
      </c>
    </row>
    <row r="3273" spans="1:7">
      <c r="A3273" t="str">
        <f t="shared" si="52"/>
        <v>O4.0017</v>
      </c>
      <c r="B3273" s="49" t="s">
        <v>502</v>
      </c>
      <c r="C3273" s="49">
        <v>17</v>
      </c>
      <c r="D3273" s="49">
        <v>1.0377299785614014</v>
      </c>
      <c r="E3273" s="49">
        <v>81.415550231933594</v>
      </c>
      <c r="F3273" s="49">
        <v>103.91282653808594</v>
      </c>
      <c r="G3273" s="49">
        <v>-3.912830114364624</v>
      </c>
    </row>
    <row r="3274" spans="1:7">
      <c r="A3274" t="str">
        <f t="shared" si="52"/>
        <v>O4.0018</v>
      </c>
      <c r="B3274" s="49" t="s">
        <v>502</v>
      </c>
      <c r="C3274" s="49">
        <v>18</v>
      </c>
      <c r="D3274" s="49">
        <v>1.02947998046875</v>
      </c>
      <c r="E3274" s="49">
        <v>80.377822875976563</v>
      </c>
      <c r="F3274" s="49">
        <v>104.24803161621094</v>
      </c>
      <c r="G3274" s="49">
        <v>-4.2480301856994629</v>
      </c>
    </row>
    <row r="3275" spans="1:7">
      <c r="A3275" t="str">
        <f t="shared" si="52"/>
        <v>O4.0019</v>
      </c>
      <c r="B3275" s="49" t="s">
        <v>502</v>
      </c>
      <c r="C3275" s="49">
        <v>19</v>
      </c>
      <c r="D3275" s="49">
        <v>1.0208699703216553</v>
      </c>
      <c r="E3275" s="49">
        <v>79.348342895507813</v>
      </c>
      <c r="F3275" s="49">
        <v>104.59413909912109</v>
      </c>
      <c r="G3275" s="49">
        <v>-4.5941400527954102</v>
      </c>
    </row>
    <row r="3276" spans="1:7">
      <c r="A3276" t="str">
        <f t="shared" si="52"/>
        <v>O4.0020</v>
      </c>
      <c r="B3276" s="49" t="s">
        <v>502</v>
      </c>
      <c r="C3276" s="49">
        <v>20</v>
      </c>
      <c r="D3276" s="49">
        <v>1.011929988861084</v>
      </c>
      <c r="E3276" s="49">
        <v>78.327468872070313</v>
      </c>
      <c r="F3276" s="49">
        <v>104.95091247558594</v>
      </c>
      <c r="G3276" s="49">
        <v>-4.9509100914001465</v>
      </c>
    </row>
    <row r="3277" spans="1:7">
      <c r="A3277" t="str">
        <f t="shared" si="52"/>
        <v>O4.0021</v>
      </c>
      <c r="B3277" s="49" t="s">
        <v>502</v>
      </c>
      <c r="C3277" s="49">
        <v>21</v>
      </c>
      <c r="D3277" s="49">
        <v>1.0026500225067139</v>
      </c>
      <c r="E3277" s="49">
        <v>77.315536499023438</v>
      </c>
      <c r="F3277" s="49">
        <v>105.31807708740234</v>
      </c>
      <c r="G3277" s="49">
        <v>-5.318079948425293</v>
      </c>
    </row>
    <row r="3278" spans="1:7">
      <c r="A3278" t="str">
        <f t="shared" si="52"/>
        <v>O4.0022</v>
      </c>
      <c r="B3278" s="49" t="s">
        <v>502</v>
      </c>
      <c r="C3278" s="49">
        <v>22</v>
      </c>
      <c r="D3278" s="49">
        <v>0.99305999279022217</v>
      </c>
      <c r="E3278" s="49">
        <v>76.312889099121094</v>
      </c>
      <c r="F3278" s="49">
        <v>105.69534301757813</v>
      </c>
      <c r="G3278" s="49">
        <v>-5.6953401565551758</v>
      </c>
    </row>
    <row r="3279" spans="1:7">
      <c r="A3279" t="str">
        <f t="shared" si="52"/>
        <v>O4.0023</v>
      </c>
      <c r="B3279" s="49" t="s">
        <v>502</v>
      </c>
      <c r="C3279" s="49">
        <v>23</v>
      </c>
      <c r="D3279" s="49">
        <v>0.98313999176025391</v>
      </c>
      <c r="E3279" s="49">
        <v>75.319831848144531</v>
      </c>
      <c r="F3279" s="49">
        <v>106.08238983154297</v>
      </c>
      <c r="G3279" s="49">
        <v>-6.0823898315429688</v>
      </c>
    </row>
    <row r="3280" spans="1:7">
      <c r="A3280" t="str">
        <f t="shared" si="52"/>
        <v>O4.0024</v>
      </c>
      <c r="B3280" s="49" t="s">
        <v>502</v>
      </c>
      <c r="C3280" s="49">
        <v>24</v>
      </c>
      <c r="D3280" s="49">
        <v>0.97289997339248657</v>
      </c>
      <c r="E3280" s="49">
        <v>74.336692810058594</v>
      </c>
      <c r="F3280" s="49">
        <v>106.47885894775391</v>
      </c>
      <c r="G3280" s="49">
        <v>-6.4788599014282227</v>
      </c>
    </row>
    <row r="3281" spans="1:7">
      <c r="A3281" t="str">
        <f t="shared" si="52"/>
        <v>O4.0025</v>
      </c>
      <c r="B3281" s="49" t="s">
        <v>502</v>
      </c>
      <c r="C3281" s="49">
        <v>25</v>
      </c>
      <c r="D3281" s="49">
        <v>0.96237999200820923</v>
      </c>
      <c r="E3281" s="49">
        <v>73.363792419433594</v>
      </c>
      <c r="F3281" s="49">
        <v>106.88439178466797</v>
      </c>
      <c r="G3281" s="49">
        <v>-6.8843898773193359</v>
      </c>
    </row>
    <row r="3282" spans="1:7">
      <c r="A3282" t="str">
        <f t="shared" si="52"/>
        <v>O4.0026</v>
      </c>
      <c r="B3282" s="49" t="s">
        <v>502</v>
      </c>
      <c r="C3282" s="49">
        <v>26</v>
      </c>
      <c r="D3282" s="49">
        <v>0.95156002044677734</v>
      </c>
      <c r="E3282" s="49">
        <v>72.401412963867188</v>
      </c>
      <c r="F3282" s="49">
        <v>107.29859161376953</v>
      </c>
      <c r="G3282" s="49">
        <v>-7.2985901832580566</v>
      </c>
    </row>
    <row r="3283" spans="1:7">
      <c r="A3283" t="str">
        <f t="shared" si="52"/>
        <v>O4.0027</v>
      </c>
      <c r="B3283" s="49" t="s">
        <v>502</v>
      </c>
      <c r="C3283" s="49">
        <v>27</v>
      </c>
      <c r="D3283" s="49">
        <v>0.94047999382019043</v>
      </c>
      <c r="E3283" s="49">
        <v>71.449851989746094</v>
      </c>
      <c r="F3283" s="49">
        <v>107.72103881835938</v>
      </c>
      <c r="G3283" s="49">
        <v>-7.7210397720336914</v>
      </c>
    </row>
    <row r="3284" spans="1:7">
      <c r="A3284" t="str">
        <f t="shared" si="52"/>
        <v>O4.0028</v>
      </c>
      <c r="B3284" s="49" t="s">
        <v>502</v>
      </c>
      <c r="C3284" s="49">
        <v>28</v>
      </c>
      <c r="D3284" s="49">
        <v>0.92912000417709351</v>
      </c>
      <c r="E3284" s="49">
        <v>70.509368896484375</v>
      </c>
      <c r="F3284" s="49">
        <v>108.15129852294922</v>
      </c>
      <c r="G3284" s="49">
        <v>-8.1513004302978516</v>
      </c>
    </row>
    <row r="3285" spans="1:7">
      <c r="A3285" t="str">
        <f t="shared" si="52"/>
        <v>O4.0029</v>
      </c>
      <c r="B3285" s="49" t="s">
        <v>502</v>
      </c>
      <c r="C3285" s="49">
        <v>29</v>
      </c>
      <c r="D3285" s="49">
        <v>0.91753000020980835</v>
      </c>
      <c r="E3285" s="49">
        <v>69.580253601074219</v>
      </c>
      <c r="F3285" s="49">
        <v>108.58892059326172</v>
      </c>
      <c r="G3285" s="49">
        <v>-8.5889196395874023</v>
      </c>
    </row>
    <row r="3286" spans="1:7">
      <c r="A3286" t="str">
        <f t="shared" si="52"/>
        <v>O4.0030</v>
      </c>
      <c r="B3286" s="49" t="s">
        <v>502</v>
      </c>
      <c r="C3286" s="49">
        <v>30</v>
      </c>
      <c r="D3286" s="49">
        <v>0.90570002794265747</v>
      </c>
      <c r="E3286" s="49">
        <v>68.6627197265625</v>
      </c>
      <c r="F3286" s="49">
        <v>109.03343200683594</v>
      </c>
      <c r="G3286" s="49">
        <v>-9.0334300994873047</v>
      </c>
    </row>
    <row r="3287" spans="1:7">
      <c r="A3287" t="str">
        <f t="shared" si="52"/>
        <v>O4.0031</v>
      </c>
      <c r="B3287" s="49" t="s">
        <v>502</v>
      </c>
      <c r="C3287" s="49">
        <v>31</v>
      </c>
      <c r="D3287" s="49">
        <v>0.89367997646331787</v>
      </c>
      <c r="E3287" s="49">
        <v>67.75701904296875</v>
      </c>
      <c r="F3287" s="49">
        <v>109.48432922363281</v>
      </c>
      <c r="G3287" s="49">
        <v>-9.4843301773071289</v>
      </c>
    </row>
    <row r="3288" spans="1:7">
      <c r="A3288" t="str">
        <f t="shared" si="52"/>
        <v>O4.0032</v>
      </c>
      <c r="B3288" s="49" t="s">
        <v>502</v>
      </c>
      <c r="C3288" s="49">
        <v>32</v>
      </c>
      <c r="D3288" s="49">
        <v>0.88144999742507935</v>
      </c>
      <c r="E3288" s="49">
        <v>66.86334228515625</v>
      </c>
      <c r="F3288" s="49">
        <v>109.94111633300781</v>
      </c>
      <c r="G3288" s="49">
        <v>-9.9411201477050781</v>
      </c>
    </row>
    <row r="3289" spans="1:7">
      <c r="A3289" t="str">
        <f t="shared" si="52"/>
        <v>O4.0033</v>
      </c>
      <c r="B3289" s="49" t="s">
        <v>502</v>
      </c>
      <c r="C3289" s="49">
        <v>33</v>
      </c>
      <c r="D3289" s="49">
        <v>0.86905002593994141</v>
      </c>
      <c r="E3289" s="49">
        <v>65.981887817382813</v>
      </c>
      <c r="F3289" s="49">
        <v>110.40328979492188</v>
      </c>
      <c r="G3289" s="49">
        <v>-10.403289794921875</v>
      </c>
    </row>
    <row r="3290" spans="1:7">
      <c r="A3290" t="str">
        <f t="shared" si="52"/>
        <v>O4.0034</v>
      </c>
      <c r="B3290" s="49" t="s">
        <v>502</v>
      </c>
      <c r="C3290" s="49">
        <v>34</v>
      </c>
      <c r="D3290" s="49">
        <v>0.85650002956390381</v>
      </c>
      <c r="E3290" s="49">
        <v>65.112838745117188</v>
      </c>
      <c r="F3290" s="49">
        <v>110.87030792236328</v>
      </c>
      <c r="G3290" s="49">
        <v>-10.870309829711914</v>
      </c>
    </row>
    <row r="3291" spans="1:7">
      <c r="A3291" t="str">
        <f t="shared" si="52"/>
        <v>O4.0035</v>
      </c>
      <c r="B3291" s="49" t="s">
        <v>502</v>
      </c>
      <c r="C3291" s="49">
        <v>35</v>
      </c>
      <c r="D3291" s="49">
        <v>0.84381002187728882</v>
      </c>
      <c r="E3291" s="49">
        <v>64.256340026855469</v>
      </c>
      <c r="F3291" s="49">
        <v>111.34163665771484</v>
      </c>
      <c r="G3291" s="49">
        <v>-11.341640472412109</v>
      </c>
    </row>
    <row r="3292" spans="1:7">
      <c r="A3292" t="str">
        <f t="shared" si="52"/>
        <v>O4.0036</v>
      </c>
      <c r="B3292" s="49" t="s">
        <v>502</v>
      </c>
      <c r="C3292" s="49">
        <v>36</v>
      </c>
      <c r="D3292" s="49">
        <v>0.83100998401641846</v>
      </c>
      <c r="E3292" s="49">
        <v>63.412528991699219</v>
      </c>
      <c r="F3292" s="49">
        <v>111.81674957275391</v>
      </c>
      <c r="G3292" s="49">
        <v>-11.816749572753906</v>
      </c>
    </row>
    <row r="3293" spans="1:7">
      <c r="A3293" t="str">
        <f t="shared" si="52"/>
        <v>O4.0037</v>
      </c>
      <c r="B3293" s="49" t="s">
        <v>502</v>
      </c>
      <c r="C3293" s="49">
        <v>37</v>
      </c>
      <c r="D3293" s="49">
        <v>0.81812000274658203</v>
      </c>
      <c r="E3293" s="49">
        <v>62.581520080566406</v>
      </c>
      <c r="F3293" s="49">
        <v>112.29508972167969</v>
      </c>
      <c r="G3293" s="49">
        <v>-12.295089721679688</v>
      </c>
    </row>
    <row r="3294" spans="1:7">
      <c r="A3294" t="str">
        <f t="shared" si="52"/>
        <v>O4.0038</v>
      </c>
      <c r="B3294" s="49" t="s">
        <v>502</v>
      </c>
      <c r="C3294" s="49">
        <v>38</v>
      </c>
      <c r="D3294" s="49">
        <v>0.80514001846313477</v>
      </c>
      <c r="E3294" s="49">
        <v>61.763401031494141</v>
      </c>
      <c r="F3294" s="49">
        <v>112.77610015869141</v>
      </c>
      <c r="G3294" s="49">
        <v>-12.776100158691406</v>
      </c>
    </row>
    <row r="3295" spans="1:7">
      <c r="A3295" t="str">
        <f t="shared" si="52"/>
        <v>O4.0039</v>
      </c>
      <c r="B3295" s="49" t="s">
        <v>502</v>
      </c>
      <c r="C3295" s="49">
        <v>39</v>
      </c>
      <c r="D3295" s="49">
        <v>0.79211997985839844</v>
      </c>
      <c r="E3295" s="49">
        <v>60.958259582519531</v>
      </c>
      <c r="F3295" s="49">
        <v>113.25924682617188</v>
      </c>
      <c r="G3295" s="49">
        <v>-13.259249687194824</v>
      </c>
    </row>
    <row r="3296" spans="1:7">
      <c r="A3296" t="str">
        <f t="shared" si="52"/>
        <v>O4.0040</v>
      </c>
      <c r="B3296" s="49" t="s">
        <v>502</v>
      </c>
      <c r="C3296" s="49">
        <v>40</v>
      </c>
      <c r="D3296" s="49">
        <v>0.7790600061416626</v>
      </c>
      <c r="E3296" s="49">
        <v>60.166141510009766</v>
      </c>
      <c r="F3296" s="49">
        <v>113.74398040771484</v>
      </c>
      <c r="G3296" s="49">
        <v>-13.743980407714844</v>
      </c>
    </row>
    <row r="3297" spans="1:7">
      <c r="A3297" t="str">
        <f t="shared" si="52"/>
        <v>O4.0041</v>
      </c>
      <c r="B3297" s="49" t="s">
        <v>502</v>
      </c>
      <c r="C3297" s="49">
        <v>41</v>
      </c>
      <c r="D3297" s="49">
        <v>0.76598000526428223</v>
      </c>
      <c r="E3297" s="49">
        <v>59.387081146240234</v>
      </c>
      <c r="F3297" s="49">
        <v>114.22975158691406</v>
      </c>
      <c r="G3297" s="49">
        <v>-14.22974967956543</v>
      </c>
    </row>
    <row r="3298" spans="1:7">
      <c r="A3298" t="str">
        <f t="shared" si="52"/>
        <v>O4.0042</v>
      </c>
      <c r="B3298" s="49" t="s">
        <v>502</v>
      </c>
      <c r="C3298" s="49">
        <v>42</v>
      </c>
      <c r="D3298" s="49">
        <v>0.75290000438690186</v>
      </c>
      <c r="E3298" s="49">
        <v>58.621101379394531</v>
      </c>
      <c r="F3298" s="49">
        <v>114.71602630615234</v>
      </c>
      <c r="G3298" s="49">
        <v>-14.716030120849609</v>
      </c>
    </row>
    <row r="3299" spans="1:7">
      <c r="A3299" t="str">
        <f t="shared" si="52"/>
        <v>O4.0043</v>
      </c>
      <c r="B3299" s="49" t="s">
        <v>502</v>
      </c>
      <c r="C3299" s="49">
        <v>43</v>
      </c>
      <c r="D3299" s="49">
        <v>0.73984998464584351</v>
      </c>
      <c r="E3299" s="49">
        <v>57.868198394775391</v>
      </c>
      <c r="F3299" s="49">
        <v>115.20227813720703</v>
      </c>
      <c r="G3299" s="49">
        <v>-15.202280044555664</v>
      </c>
    </row>
    <row r="3300" spans="1:7">
      <c r="A3300" t="str">
        <f t="shared" si="52"/>
        <v>O4.0044</v>
      </c>
      <c r="B3300" s="49" t="s">
        <v>502</v>
      </c>
      <c r="C3300" s="49">
        <v>44</v>
      </c>
      <c r="D3300" s="49">
        <v>0.72681999206542969</v>
      </c>
      <c r="E3300" s="49">
        <v>57.128349304199219</v>
      </c>
      <c r="F3300" s="49">
        <v>115.68797302246094</v>
      </c>
      <c r="G3300" s="49">
        <v>-15.687970161437988</v>
      </c>
    </row>
    <row r="3301" spans="1:7">
      <c r="A3301" t="str">
        <f t="shared" si="52"/>
        <v>O4.0045</v>
      </c>
      <c r="B3301" s="49" t="s">
        <v>502</v>
      </c>
      <c r="C3301" s="49">
        <v>45</v>
      </c>
      <c r="D3301" s="49">
        <v>0.71385997533798218</v>
      </c>
      <c r="E3301" s="49">
        <v>56.401531219482422</v>
      </c>
      <c r="F3301" s="49">
        <v>116.17257690429688</v>
      </c>
      <c r="G3301" s="49">
        <v>-16.172580718994141</v>
      </c>
    </row>
    <row r="3302" spans="1:7">
      <c r="A3302" t="str">
        <f t="shared" si="52"/>
        <v>O4.0046</v>
      </c>
      <c r="B3302" s="49" t="s">
        <v>502</v>
      </c>
      <c r="C3302" s="49">
        <v>46</v>
      </c>
      <c r="D3302" s="49">
        <v>0.70095998048782349</v>
      </c>
      <c r="E3302" s="49">
        <v>55.687671661376953</v>
      </c>
      <c r="F3302" s="49">
        <v>116.65563201904297</v>
      </c>
      <c r="G3302" s="49">
        <v>-16.655630111694336</v>
      </c>
    </row>
    <row r="3303" spans="1:7">
      <c r="A3303" t="str">
        <f t="shared" si="52"/>
        <v>O4.0047</v>
      </c>
      <c r="B3303" s="49" t="s">
        <v>502</v>
      </c>
      <c r="C3303" s="49">
        <v>47</v>
      </c>
      <c r="D3303" s="49">
        <v>0.68814998865127563</v>
      </c>
      <c r="E3303" s="49">
        <v>54.986709594726563</v>
      </c>
      <c r="F3303" s="49">
        <v>117.13661193847656</v>
      </c>
      <c r="G3303" s="49">
        <v>-17.13661003112793</v>
      </c>
    </row>
    <row r="3304" spans="1:7">
      <c r="A3304" t="str">
        <f t="shared" si="52"/>
        <v>O4.0048</v>
      </c>
      <c r="B3304" s="49" t="s">
        <v>502</v>
      </c>
      <c r="C3304" s="49">
        <v>48</v>
      </c>
      <c r="D3304" s="49">
        <v>0.67542999982833862</v>
      </c>
      <c r="E3304" s="49">
        <v>54.298561096191406</v>
      </c>
      <c r="F3304" s="49">
        <v>117.61505126953125</v>
      </c>
      <c r="G3304" s="49">
        <v>-17.615049362182617</v>
      </c>
    </row>
    <row r="3305" spans="1:7">
      <c r="A3305" t="str">
        <f t="shared" si="52"/>
        <v>O4.0049</v>
      </c>
      <c r="B3305" s="49" t="s">
        <v>502</v>
      </c>
      <c r="C3305" s="49">
        <v>49</v>
      </c>
      <c r="D3305" s="49">
        <v>0.66282999515533447</v>
      </c>
      <c r="E3305" s="49">
        <v>53.623130798339844</v>
      </c>
      <c r="F3305" s="49">
        <v>118.09049224853516</v>
      </c>
      <c r="G3305" s="49">
        <v>-18.090490341186523</v>
      </c>
    </row>
    <row r="3306" spans="1:7">
      <c r="A3306" t="str">
        <f t="shared" si="52"/>
        <v>O4.0050</v>
      </c>
      <c r="B3306" s="49" t="s">
        <v>502</v>
      </c>
      <c r="C3306" s="49">
        <v>50</v>
      </c>
      <c r="D3306" s="49">
        <v>0.65034997463226318</v>
      </c>
      <c r="E3306" s="49">
        <v>52.960300445556641</v>
      </c>
      <c r="F3306" s="49">
        <v>118.56247711181641</v>
      </c>
      <c r="G3306" s="49">
        <v>-18.562480926513672</v>
      </c>
    </row>
    <row r="3307" spans="1:7">
      <c r="A3307" t="str">
        <f t="shared" si="52"/>
        <v>O4.0051</v>
      </c>
      <c r="B3307" s="49" t="s">
        <v>502</v>
      </c>
      <c r="C3307" s="49">
        <v>51</v>
      </c>
      <c r="D3307" s="49">
        <v>0.6380000114440918</v>
      </c>
      <c r="E3307" s="49">
        <v>52.309951782226563</v>
      </c>
      <c r="F3307" s="49">
        <v>119.03058624267578</v>
      </c>
      <c r="G3307" s="49">
        <v>-19.030590057373047</v>
      </c>
    </row>
    <row r="3308" spans="1:7">
      <c r="A3308" t="str">
        <f t="shared" si="52"/>
        <v>O4.0052</v>
      </c>
      <c r="B3308" s="49" t="s">
        <v>502</v>
      </c>
      <c r="C3308" s="49">
        <v>52</v>
      </c>
      <c r="D3308" s="49">
        <v>0.62578999996185303</v>
      </c>
      <c r="E3308" s="49">
        <v>51.671951293945313</v>
      </c>
      <c r="F3308" s="49">
        <v>119.49439239501953</v>
      </c>
      <c r="G3308" s="49">
        <v>-19.494390487670898</v>
      </c>
    </row>
    <row r="3309" spans="1:7">
      <c r="A3309" t="str">
        <f t="shared" si="52"/>
        <v>O4.0053</v>
      </c>
      <c r="B3309" s="49" t="s">
        <v>502</v>
      </c>
      <c r="C3309" s="49">
        <v>53</v>
      </c>
      <c r="D3309" s="49">
        <v>0.61374998092651367</v>
      </c>
      <c r="E3309" s="49">
        <v>51.046161651611328</v>
      </c>
      <c r="F3309" s="49">
        <v>119.9534912109375</v>
      </c>
      <c r="G3309" s="49">
        <v>-19.953489303588867</v>
      </c>
    </row>
    <row r="3310" spans="1:7">
      <c r="A3310" t="str">
        <f t="shared" si="52"/>
        <v>O4.0054</v>
      </c>
      <c r="B3310" s="49" t="s">
        <v>502</v>
      </c>
      <c r="C3310" s="49">
        <v>54</v>
      </c>
      <c r="D3310" s="49">
        <v>0.60185998678207397</v>
      </c>
      <c r="E3310" s="49">
        <v>50.432411193847656</v>
      </c>
      <c r="F3310" s="49">
        <v>120.40751647949219</v>
      </c>
      <c r="G3310" s="49">
        <v>-20.407520294189453</v>
      </c>
    </row>
    <row r="3311" spans="1:7">
      <c r="A3311" t="str">
        <f t="shared" si="52"/>
        <v>O4.0055</v>
      </c>
      <c r="B3311" s="49" t="s">
        <v>502</v>
      </c>
      <c r="C3311" s="49">
        <v>55</v>
      </c>
      <c r="D3311" s="49">
        <v>0.59014999866485596</v>
      </c>
      <c r="E3311" s="49">
        <v>49.830551147460938</v>
      </c>
      <c r="F3311" s="49">
        <v>120.85610198974609</v>
      </c>
      <c r="G3311" s="49">
        <v>-20.856100082397461</v>
      </c>
    </row>
    <row r="3312" spans="1:7">
      <c r="A3312" t="str">
        <f t="shared" si="52"/>
        <v>O4.0056</v>
      </c>
      <c r="B3312" s="49" t="s">
        <v>502</v>
      </c>
      <c r="C3312" s="49">
        <v>56</v>
      </c>
      <c r="D3312" s="49">
        <v>0.57861000299453735</v>
      </c>
      <c r="E3312" s="49">
        <v>49.240398406982422</v>
      </c>
      <c r="F3312" s="49">
        <v>121.29888916015625</v>
      </c>
      <c r="G3312" s="49">
        <v>-21.29888916015625</v>
      </c>
    </row>
    <row r="3313" spans="1:7">
      <c r="A3313" t="str">
        <f t="shared" si="52"/>
        <v>O4.0057</v>
      </c>
      <c r="B3313" s="49" t="s">
        <v>502</v>
      </c>
      <c r="C3313" s="49">
        <v>57</v>
      </c>
      <c r="D3313" s="49">
        <v>0.56723999977111816</v>
      </c>
      <c r="E3313" s="49">
        <v>48.661788940429688</v>
      </c>
      <c r="F3313" s="49">
        <v>121.73557281494141</v>
      </c>
      <c r="G3313" s="49">
        <v>-21.735570907592773</v>
      </c>
    </row>
    <row r="3314" spans="1:7">
      <c r="A3314" t="str">
        <f t="shared" si="52"/>
        <v>O4.0058</v>
      </c>
      <c r="B3314" s="49" t="s">
        <v>502</v>
      </c>
      <c r="C3314" s="49">
        <v>58</v>
      </c>
      <c r="D3314" s="49">
        <v>0.55607998371124268</v>
      </c>
      <c r="E3314" s="49">
        <v>48.094551086425781</v>
      </c>
      <c r="F3314" s="49">
        <v>122.16581726074219</v>
      </c>
      <c r="G3314" s="49">
        <v>-22.16581916809082</v>
      </c>
    </row>
    <row r="3315" spans="1:7">
      <c r="A3315" t="str">
        <f t="shared" si="52"/>
        <v>O4.0059</v>
      </c>
      <c r="B3315" s="49" t="s">
        <v>502</v>
      </c>
      <c r="C3315" s="49">
        <v>59</v>
      </c>
      <c r="D3315" s="49">
        <v>0.54509997367858887</v>
      </c>
      <c r="E3315" s="49">
        <v>47.538471221923828</v>
      </c>
      <c r="F3315" s="49">
        <v>122.58936309814453</v>
      </c>
      <c r="G3315" s="49">
        <v>-22.589359283447266</v>
      </c>
    </row>
    <row r="3316" spans="1:7">
      <c r="A3316" t="str">
        <f t="shared" si="52"/>
        <v>O4.0060</v>
      </c>
      <c r="B3316" s="49" t="s">
        <v>502</v>
      </c>
      <c r="C3316" s="49">
        <v>60</v>
      </c>
      <c r="D3316" s="49">
        <v>0.53431999683380127</v>
      </c>
      <c r="E3316" s="49">
        <v>46.993370056152344</v>
      </c>
      <c r="F3316" s="49">
        <v>123.00588989257813</v>
      </c>
      <c r="G3316" s="49">
        <v>-23.005889892578125</v>
      </c>
    </row>
    <row r="3317" spans="1:7">
      <c r="A3317" t="str">
        <f t="shared" si="52"/>
        <v>O4.0061</v>
      </c>
      <c r="B3317" s="49" t="s">
        <v>502</v>
      </c>
      <c r="C3317" s="49">
        <v>61</v>
      </c>
      <c r="D3317" s="49">
        <v>0.52372997999191284</v>
      </c>
      <c r="E3317" s="49">
        <v>46.459049224853516</v>
      </c>
      <c r="F3317" s="49">
        <v>123.41517639160156</v>
      </c>
      <c r="G3317" s="49">
        <v>-23.415180206298828</v>
      </c>
    </row>
    <row r="3318" spans="1:7">
      <c r="A3318" t="str">
        <f t="shared" si="52"/>
        <v>O4.0062</v>
      </c>
      <c r="B3318" s="49" t="s">
        <v>502</v>
      </c>
      <c r="C3318" s="49">
        <v>62</v>
      </c>
      <c r="D3318" s="49">
        <v>0.51335000991821289</v>
      </c>
      <c r="E3318" s="49">
        <v>45.935321807861328</v>
      </c>
      <c r="F3318" s="49">
        <v>123.81697845458984</v>
      </c>
      <c r="G3318" s="49">
        <v>-23.816980361938477</v>
      </c>
    </row>
    <row r="3319" spans="1:7">
      <c r="A3319" t="str">
        <f t="shared" si="52"/>
        <v>O4.0063</v>
      </c>
      <c r="B3319" s="49" t="s">
        <v>502</v>
      </c>
      <c r="C3319" s="49">
        <v>63</v>
      </c>
      <c r="D3319" s="49">
        <v>0.50315999984741211</v>
      </c>
      <c r="E3319" s="49">
        <v>45.421970367431641</v>
      </c>
      <c r="F3319" s="49">
        <v>124.21106719970703</v>
      </c>
      <c r="G3319" s="49">
        <v>-24.211069107055664</v>
      </c>
    </row>
    <row r="3320" spans="1:7">
      <c r="A3320" t="str">
        <f t="shared" si="52"/>
        <v>O4.0064</v>
      </c>
      <c r="B3320" s="49" t="s">
        <v>502</v>
      </c>
      <c r="C3320" s="49">
        <v>64</v>
      </c>
      <c r="D3320" s="49">
        <v>0.49318999052047729</v>
      </c>
      <c r="E3320" s="49">
        <v>44.918811798095703</v>
      </c>
      <c r="F3320" s="49">
        <v>124.59725189208984</v>
      </c>
      <c r="G3320" s="49">
        <v>-24.597249984741211</v>
      </c>
    </row>
    <row r="3321" spans="1:7">
      <c r="A3321" t="str">
        <f t="shared" si="52"/>
        <v>O4.0065</v>
      </c>
      <c r="B3321" s="49" t="s">
        <v>502</v>
      </c>
      <c r="C3321" s="49">
        <v>65</v>
      </c>
      <c r="D3321" s="49">
        <v>0.48341000080108643</v>
      </c>
      <c r="E3321" s="49">
        <v>44.425621032714844</v>
      </c>
      <c r="F3321" s="49">
        <v>124.97531890869141</v>
      </c>
      <c r="G3321" s="49">
        <v>-24.975320816040039</v>
      </c>
    </row>
    <row r="3322" spans="1:7">
      <c r="A3322" t="str">
        <f t="shared" si="52"/>
        <v>O4.0066</v>
      </c>
      <c r="B3322" s="49" t="s">
        <v>502</v>
      </c>
      <c r="C3322" s="49">
        <v>66</v>
      </c>
      <c r="D3322" s="49">
        <v>0.47383999824523926</v>
      </c>
      <c r="E3322" s="49">
        <v>43.942211151123047</v>
      </c>
      <c r="F3322" s="49">
        <v>125.34510040283203</v>
      </c>
      <c r="G3322" s="49">
        <v>-25.345100402832031</v>
      </c>
    </row>
    <row r="3323" spans="1:7">
      <c r="A3323" t="str">
        <f t="shared" si="52"/>
        <v>O4.0067</v>
      </c>
      <c r="B3323" s="49" t="s">
        <v>502</v>
      </c>
      <c r="C3323" s="49">
        <v>67</v>
      </c>
      <c r="D3323" s="49">
        <v>0.46446999907493591</v>
      </c>
      <c r="E3323" s="49">
        <v>43.468368530273438</v>
      </c>
      <c r="F3323" s="49">
        <v>125.70645141601563</v>
      </c>
      <c r="G3323" s="49">
        <v>-25.706449508666992</v>
      </c>
    </row>
    <row r="3324" spans="1:7">
      <c r="A3324" t="str">
        <f t="shared" si="52"/>
        <v>O4.0068</v>
      </c>
      <c r="B3324" s="49" t="s">
        <v>502</v>
      </c>
      <c r="C3324" s="49">
        <v>68</v>
      </c>
      <c r="D3324" s="49">
        <v>0.45530998706817627</v>
      </c>
      <c r="E3324" s="49">
        <v>43.003898620605469</v>
      </c>
      <c r="F3324" s="49">
        <v>126.05921173095703</v>
      </c>
      <c r="G3324" s="49">
        <v>-26.059209823608398</v>
      </c>
    </row>
    <row r="3325" spans="1:7">
      <c r="A3325" t="str">
        <f t="shared" si="52"/>
        <v>O4.0069</v>
      </c>
      <c r="B3325" s="49" t="s">
        <v>502</v>
      </c>
      <c r="C3325" s="49">
        <v>69</v>
      </c>
      <c r="D3325" s="49">
        <v>0.44633999466896057</v>
      </c>
      <c r="E3325" s="49">
        <v>42.548591613769531</v>
      </c>
      <c r="F3325" s="49">
        <v>126.40325927734375</v>
      </c>
      <c r="G3325" s="49">
        <v>-26.40325927734375</v>
      </c>
    </row>
    <row r="3326" spans="1:7">
      <c r="A3326" t="str">
        <f t="shared" si="52"/>
        <v>O4.0070</v>
      </c>
      <c r="B3326" s="49" t="s">
        <v>502</v>
      </c>
      <c r="C3326" s="49">
        <v>70</v>
      </c>
      <c r="D3326" s="49">
        <v>0.43757998943328857</v>
      </c>
      <c r="E3326" s="49">
        <v>42.102249145507813</v>
      </c>
      <c r="F3326" s="49">
        <v>126.73847198486328</v>
      </c>
      <c r="G3326" s="49">
        <v>-26.738470077514648</v>
      </c>
    </row>
    <row r="3327" spans="1:7">
      <c r="A3327" t="str">
        <f t="shared" si="52"/>
        <v>O4.0071</v>
      </c>
      <c r="B3327" s="49" t="s">
        <v>502</v>
      </c>
      <c r="C3327" s="49">
        <v>71</v>
      </c>
      <c r="D3327" s="49">
        <v>0.42901000380516052</v>
      </c>
      <c r="E3327" s="49">
        <v>41.664669036865234</v>
      </c>
      <c r="F3327" s="49">
        <v>127.06475067138672</v>
      </c>
      <c r="G3327" s="49">
        <v>-27.064750671386719</v>
      </c>
    </row>
    <row r="3328" spans="1:7">
      <c r="A3328" t="str">
        <f t="shared" si="52"/>
        <v>O4.0072</v>
      </c>
      <c r="B3328" s="49" t="s">
        <v>502</v>
      </c>
      <c r="C3328" s="49">
        <v>72</v>
      </c>
      <c r="D3328" s="49">
        <v>0.42063999176025391</v>
      </c>
      <c r="E3328" s="49">
        <v>41.235660552978516</v>
      </c>
      <c r="F3328" s="49">
        <v>127.38200378417969</v>
      </c>
      <c r="G3328" s="49">
        <v>-27.381999969482422</v>
      </c>
    </row>
    <row r="3329" spans="1:7">
      <c r="A3329" t="str">
        <f t="shared" si="52"/>
        <v>O4.0073</v>
      </c>
      <c r="B3329" s="49" t="s">
        <v>502</v>
      </c>
      <c r="C3329" s="49">
        <v>73</v>
      </c>
      <c r="D3329" s="49">
        <v>0.41245999932289124</v>
      </c>
      <c r="E3329" s="49">
        <v>40.815021514892578</v>
      </c>
      <c r="F3329" s="49">
        <v>127.69016265869141</v>
      </c>
      <c r="G3329" s="49">
        <v>-27.690160751342773</v>
      </c>
    </row>
    <row r="3330" spans="1:7">
      <c r="A3330" t="str">
        <f t="shared" si="52"/>
        <v>O4.0074</v>
      </c>
      <c r="B3330" s="49" t="s">
        <v>502</v>
      </c>
      <c r="C3330" s="49">
        <v>74</v>
      </c>
      <c r="D3330" s="49">
        <v>0.40448001027107239</v>
      </c>
      <c r="E3330" s="49">
        <v>40.402561187744141</v>
      </c>
      <c r="F3330" s="49">
        <v>127.98912811279297</v>
      </c>
      <c r="G3330" s="49">
        <v>-27.989130020141602</v>
      </c>
    </row>
    <row r="3331" spans="1:7">
      <c r="A3331" t="str">
        <f t="shared" ref="A3331:A3394" si="53">CONCATENATE(B3331,IF(C3331&lt;10,CONCATENATE("00",C3331),IF(C3331&lt;100,CONCATENATE("0",C3331),C3331)))</f>
        <v>O4.0075</v>
      </c>
      <c r="B3331" s="49" t="s">
        <v>502</v>
      </c>
      <c r="C3331" s="49">
        <v>75</v>
      </c>
      <c r="D3331" s="49">
        <v>0.39667999744415283</v>
      </c>
      <c r="E3331" s="49">
        <v>39.998081207275391</v>
      </c>
      <c r="F3331" s="49">
        <v>128.27888488769531</v>
      </c>
      <c r="G3331" s="49">
        <v>-28.278879165649414</v>
      </c>
    </row>
    <row r="3332" spans="1:7">
      <c r="A3332" t="str">
        <f t="shared" si="53"/>
        <v>O4.0076</v>
      </c>
      <c r="B3332" s="49" t="s">
        <v>502</v>
      </c>
      <c r="C3332" s="49">
        <v>76</v>
      </c>
      <c r="D3332" s="49">
        <v>0.38907000422477722</v>
      </c>
      <c r="E3332" s="49">
        <v>39.601398468017578</v>
      </c>
      <c r="F3332" s="49">
        <v>128.55935668945313</v>
      </c>
      <c r="G3332" s="49">
        <v>-28.559360504150391</v>
      </c>
    </row>
    <row r="3333" spans="1:7">
      <c r="A3333" t="str">
        <f t="shared" si="53"/>
        <v>O4.0077</v>
      </c>
      <c r="B3333" s="49" t="s">
        <v>502</v>
      </c>
      <c r="C3333" s="49">
        <v>77</v>
      </c>
      <c r="D3333" s="49">
        <v>0.3816399872303009</v>
      </c>
      <c r="E3333" s="49">
        <v>39.212329864501953</v>
      </c>
      <c r="F3333" s="49">
        <v>128.83052062988281</v>
      </c>
      <c r="G3333" s="49">
        <v>-28.830520629882813</v>
      </c>
    </row>
    <row r="3334" spans="1:7">
      <c r="A3334" t="str">
        <f t="shared" si="53"/>
        <v>O4.0078</v>
      </c>
      <c r="B3334" s="49" t="s">
        <v>502</v>
      </c>
      <c r="C3334" s="49">
        <v>78</v>
      </c>
      <c r="D3334" s="49">
        <v>0.37439000606536865</v>
      </c>
      <c r="E3334" s="49">
        <v>38.8306884765625</v>
      </c>
      <c r="F3334" s="49">
        <v>129.09234619140625</v>
      </c>
      <c r="G3334" s="49">
        <v>-29.092350006103516</v>
      </c>
    </row>
    <row r="3335" spans="1:7">
      <c r="A3335" t="str">
        <f t="shared" si="53"/>
        <v>O4.0079</v>
      </c>
      <c r="B3335" s="49" t="s">
        <v>502</v>
      </c>
      <c r="C3335" s="49">
        <v>79</v>
      </c>
      <c r="D3335" s="49">
        <v>0.36732000112533569</v>
      </c>
      <c r="E3335" s="49">
        <v>38.456298828125</v>
      </c>
      <c r="F3335" s="49">
        <v>129.34483337402344</v>
      </c>
      <c r="G3335" s="49">
        <v>-29.344829559326172</v>
      </c>
    </row>
    <row r="3336" spans="1:7">
      <c r="A3336" t="str">
        <f t="shared" si="53"/>
        <v>O4.0080</v>
      </c>
      <c r="B3336" s="49" t="s">
        <v>502</v>
      </c>
      <c r="C3336" s="49">
        <v>80</v>
      </c>
      <c r="D3336" s="49">
        <v>0.36041000485420227</v>
      </c>
      <c r="E3336" s="49">
        <v>38.088981628417969</v>
      </c>
      <c r="F3336" s="49">
        <v>129.58795166015625</v>
      </c>
      <c r="G3336" s="49">
        <v>-29.587949752807617</v>
      </c>
    </row>
    <row r="3337" spans="1:7">
      <c r="A3337" t="str">
        <f t="shared" si="53"/>
        <v>O4.0081</v>
      </c>
      <c r="B3337" s="49" t="s">
        <v>502</v>
      </c>
      <c r="C3337" s="49">
        <v>81</v>
      </c>
      <c r="D3337" s="49">
        <v>0.35368999838829041</v>
      </c>
      <c r="E3337" s="49">
        <v>37.728569030761719</v>
      </c>
      <c r="F3337" s="49">
        <v>129.82171630859375</v>
      </c>
      <c r="G3337" s="49">
        <v>-29.821710586547852</v>
      </c>
    </row>
    <row r="3338" spans="1:7">
      <c r="A3338" t="str">
        <f t="shared" si="53"/>
        <v>O4.0082</v>
      </c>
      <c r="B3338" s="49" t="s">
        <v>502</v>
      </c>
      <c r="C3338" s="49">
        <v>82</v>
      </c>
      <c r="D3338" s="49">
        <v>0.34711998701095581</v>
      </c>
      <c r="E3338" s="49">
        <v>37.374881744384766</v>
      </c>
      <c r="F3338" s="49">
        <v>130.04611206054688</v>
      </c>
      <c r="G3338" s="49">
        <v>-30.046110153198242</v>
      </c>
    </row>
    <row r="3339" spans="1:7">
      <c r="A3339" t="str">
        <f t="shared" si="53"/>
        <v>O4.0083</v>
      </c>
      <c r="B3339" s="49" t="s">
        <v>502</v>
      </c>
      <c r="C3339" s="49">
        <v>83</v>
      </c>
      <c r="D3339" s="49">
        <v>0.34071999788284302</v>
      </c>
      <c r="E3339" s="49">
        <v>37.027759552001953</v>
      </c>
      <c r="F3339" s="49">
        <v>130.26116943359375</v>
      </c>
      <c r="G3339" s="49">
        <v>-30.26116943359375</v>
      </c>
    </row>
    <row r="3340" spans="1:7">
      <c r="A3340" t="str">
        <f t="shared" si="53"/>
        <v>O4.0084</v>
      </c>
      <c r="B3340" s="49" t="s">
        <v>502</v>
      </c>
      <c r="C3340" s="49">
        <v>84</v>
      </c>
      <c r="D3340" s="49">
        <v>0.3344700038433075</v>
      </c>
      <c r="E3340" s="49">
        <v>36.687038421630859</v>
      </c>
      <c r="F3340" s="49">
        <v>130.4669189453125</v>
      </c>
      <c r="G3340" s="49">
        <v>-30.466920852661133</v>
      </c>
    </row>
    <row r="3341" spans="1:7">
      <c r="A3341" t="str">
        <f t="shared" si="53"/>
        <v>O4.0085</v>
      </c>
      <c r="B3341" s="49" t="s">
        <v>502</v>
      </c>
      <c r="C3341" s="49">
        <v>85</v>
      </c>
      <c r="D3341" s="49">
        <v>0.32839000225067139</v>
      </c>
      <c r="E3341" s="49">
        <v>36.352569580078125</v>
      </c>
      <c r="F3341" s="49">
        <v>130.66339111328125</v>
      </c>
      <c r="G3341" s="49">
        <v>-30.663389205932617</v>
      </c>
    </row>
    <row r="3342" spans="1:7">
      <c r="A3342" t="str">
        <f t="shared" si="53"/>
        <v>O4.0086</v>
      </c>
      <c r="B3342" s="49" t="s">
        <v>502</v>
      </c>
      <c r="C3342" s="49">
        <v>86</v>
      </c>
      <c r="D3342" s="49">
        <v>0.32245999574661255</v>
      </c>
      <c r="E3342" s="49">
        <v>36.024181365966797</v>
      </c>
      <c r="F3342" s="49">
        <v>130.8505859375</v>
      </c>
      <c r="G3342" s="49">
        <v>-30.850589752197266</v>
      </c>
    </row>
    <row r="3343" spans="1:7">
      <c r="A3343" t="str">
        <f t="shared" si="53"/>
        <v>O4.0087</v>
      </c>
      <c r="B3343" s="49" t="s">
        <v>502</v>
      </c>
      <c r="C3343" s="49">
        <v>87</v>
      </c>
      <c r="D3343" s="49">
        <v>0.31665998697280884</v>
      </c>
      <c r="E3343" s="49">
        <v>35.70172119140625</v>
      </c>
      <c r="F3343" s="49">
        <v>131.028564453125</v>
      </c>
      <c r="G3343" s="49">
        <v>-31.028570175170898</v>
      </c>
    </row>
    <row r="3344" spans="1:7">
      <c r="A3344" t="str">
        <f t="shared" si="53"/>
        <v>O4.0088</v>
      </c>
      <c r="B3344" s="49" t="s">
        <v>502</v>
      </c>
      <c r="C3344" s="49">
        <v>88</v>
      </c>
      <c r="D3344" s="49">
        <v>0.31103000044822693</v>
      </c>
      <c r="E3344" s="49">
        <v>35.385059356689453</v>
      </c>
      <c r="F3344" s="49">
        <v>131.1973876953125</v>
      </c>
      <c r="G3344" s="49">
        <v>-31.197389602661133</v>
      </c>
    </row>
    <row r="3345" spans="1:7">
      <c r="A3345" t="str">
        <f t="shared" si="53"/>
        <v>O4.0089</v>
      </c>
      <c r="B3345" s="49" t="s">
        <v>502</v>
      </c>
      <c r="C3345" s="49">
        <v>89</v>
      </c>
      <c r="D3345" s="49">
        <v>0.30553001165390015</v>
      </c>
      <c r="E3345" s="49">
        <v>35.074031829833984</v>
      </c>
      <c r="F3345" s="49">
        <v>131.35708618164063</v>
      </c>
      <c r="G3345" s="49">
        <v>-31.357080459594727</v>
      </c>
    </row>
    <row r="3346" spans="1:7">
      <c r="A3346" t="str">
        <f t="shared" si="53"/>
        <v>O4.0090</v>
      </c>
      <c r="B3346" s="49" t="s">
        <v>502</v>
      </c>
      <c r="C3346" s="49">
        <v>90</v>
      </c>
      <c r="D3346" s="49">
        <v>0.3001599907875061</v>
      </c>
      <c r="E3346" s="49">
        <v>34.768501281738281</v>
      </c>
      <c r="F3346" s="49">
        <v>131.50770568847656</v>
      </c>
      <c r="G3346" s="49">
        <v>-31.507699966430664</v>
      </c>
    </row>
    <row r="3347" spans="1:7">
      <c r="A3347" t="str">
        <f t="shared" si="53"/>
        <v>O4.0091</v>
      </c>
      <c r="B3347" s="49" t="s">
        <v>502</v>
      </c>
      <c r="C3347" s="49">
        <v>91</v>
      </c>
      <c r="D3347" s="49">
        <v>0.29495000839233398</v>
      </c>
      <c r="E3347" s="49">
        <v>34.468341827392578</v>
      </c>
      <c r="F3347" s="49">
        <v>131.64930725097656</v>
      </c>
      <c r="G3347" s="49">
        <v>-31.649309158325195</v>
      </c>
    </row>
    <row r="3348" spans="1:7">
      <c r="A3348" t="str">
        <f t="shared" si="53"/>
        <v>O4.0092</v>
      </c>
      <c r="B3348" s="49" t="s">
        <v>502</v>
      </c>
      <c r="C3348" s="49">
        <v>92</v>
      </c>
      <c r="D3348" s="49">
        <v>0.28984001278877258</v>
      </c>
      <c r="E3348" s="49">
        <v>34.173389434814453</v>
      </c>
      <c r="F3348" s="49">
        <v>131.78196716308594</v>
      </c>
      <c r="G3348" s="49">
        <v>-31.78196907043457</v>
      </c>
    </row>
    <row r="3349" spans="1:7">
      <c r="A3349" t="str">
        <f t="shared" si="53"/>
        <v>O4.0093</v>
      </c>
      <c r="B3349" s="49" t="s">
        <v>502</v>
      </c>
      <c r="C3349" s="49">
        <v>93</v>
      </c>
      <c r="D3349" s="49">
        <v>0.28488001227378845</v>
      </c>
      <c r="E3349" s="49">
        <v>33.883548736572266</v>
      </c>
      <c r="F3349" s="49">
        <v>131.90574645996094</v>
      </c>
      <c r="G3349" s="49">
        <v>-31.905740737915039</v>
      </c>
    </row>
    <row r="3350" spans="1:7">
      <c r="A3350" t="str">
        <f t="shared" si="53"/>
        <v>O4.0094</v>
      </c>
      <c r="B3350" s="49" t="s">
        <v>502</v>
      </c>
      <c r="C3350" s="49">
        <v>94</v>
      </c>
      <c r="D3350" s="49">
        <v>0.28005000948905945</v>
      </c>
      <c r="E3350" s="49">
        <v>33.598670959472656</v>
      </c>
      <c r="F3350" s="49">
        <v>132.02070617675781</v>
      </c>
      <c r="G3350" s="49">
        <v>-32.020698547363281</v>
      </c>
    </row>
    <row r="3351" spans="1:7">
      <c r="A3351" t="str">
        <f t="shared" si="53"/>
        <v>O4.0095</v>
      </c>
      <c r="B3351" s="49" t="s">
        <v>502</v>
      </c>
      <c r="C3351" s="49">
        <v>95</v>
      </c>
      <c r="D3351" s="49">
        <v>0.27531999349594116</v>
      </c>
      <c r="E3351" s="49">
        <v>33.318618774414063</v>
      </c>
      <c r="F3351" s="49">
        <v>132.12690734863281</v>
      </c>
      <c r="G3351" s="49">
        <v>-32.126911163330078</v>
      </c>
    </row>
    <row r="3352" spans="1:7">
      <c r="A3352" t="str">
        <f t="shared" si="53"/>
        <v>O4.0096</v>
      </c>
      <c r="B3352" s="49" t="s">
        <v>502</v>
      </c>
      <c r="C3352" s="49">
        <v>96</v>
      </c>
      <c r="D3352" s="49">
        <v>0.27072000503540039</v>
      </c>
      <c r="E3352" s="49">
        <v>33.043300628662109</v>
      </c>
      <c r="F3352" s="49">
        <v>132.22445678710938</v>
      </c>
      <c r="G3352" s="49">
        <v>-32.224449157714844</v>
      </c>
    </row>
    <row r="3353" spans="1:7">
      <c r="A3353" t="str">
        <f t="shared" si="53"/>
        <v>O4.0097</v>
      </c>
      <c r="B3353" s="49" t="s">
        <v>502</v>
      </c>
      <c r="C3353" s="49">
        <v>97</v>
      </c>
      <c r="D3353" s="49">
        <v>0.26624000072479248</v>
      </c>
      <c r="E3353" s="49">
        <v>32.772579193115234</v>
      </c>
      <c r="F3353" s="49">
        <v>132.31340026855469</v>
      </c>
      <c r="G3353" s="49">
        <v>-32.313400268554688</v>
      </c>
    </row>
    <row r="3354" spans="1:7">
      <c r="A3354" t="str">
        <f t="shared" si="53"/>
        <v>O4.0098</v>
      </c>
      <c r="B3354" s="49" t="s">
        <v>502</v>
      </c>
      <c r="C3354" s="49">
        <v>98</v>
      </c>
      <c r="D3354" s="49">
        <v>0.26186999678611755</v>
      </c>
      <c r="E3354" s="49">
        <v>32.506340026855469</v>
      </c>
      <c r="F3354" s="49">
        <v>132.39382934570313</v>
      </c>
      <c r="G3354" s="49">
        <v>-32.393829345703125</v>
      </c>
    </row>
    <row r="3355" spans="1:7">
      <c r="A3355" t="str">
        <f t="shared" si="53"/>
        <v>O4.0099</v>
      </c>
      <c r="B3355" s="49" t="s">
        <v>502</v>
      </c>
      <c r="C3355" s="49">
        <v>99</v>
      </c>
      <c r="D3355" s="49">
        <v>0.25760000944137573</v>
      </c>
      <c r="E3355" s="49">
        <v>32.244468688964844</v>
      </c>
      <c r="F3355" s="49">
        <v>132.46583557128906</v>
      </c>
      <c r="G3355" s="49">
        <v>-32.465831756591797</v>
      </c>
    </row>
    <row r="3356" spans="1:7">
      <c r="A3356" t="str">
        <f t="shared" si="53"/>
        <v>O4.0100</v>
      </c>
      <c r="B3356" s="49" t="s">
        <v>502</v>
      </c>
      <c r="C3356" s="49">
        <v>100</v>
      </c>
      <c r="D3356" s="49">
        <v>0.25345999002456665</v>
      </c>
      <c r="E3356" s="49">
        <v>31.986869812011719</v>
      </c>
      <c r="F3356" s="49">
        <v>132.52947998046875</v>
      </c>
      <c r="G3356" s="49">
        <v>-32.52947998046875</v>
      </c>
    </row>
    <row r="3357" spans="1:7">
      <c r="A3357" t="str">
        <f t="shared" si="53"/>
        <v>O4.0101</v>
      </c>
      <c r="B3357" s="49" t="s">
        <v>502</v>
      </c>
      <c r="C3357" s="49">
        <v>101</v>
      </c>
      <c r="D3357" s="49">
        <v>0.24940000474452972</v>
      </c>
      <c r="E3357" s="49">
        <v>31.733409881591797</v>
      </c>
      <c r="F3357" s="49">
        <v>132.58485412597656</v>
      </c>
      <c r="G3357" s="49">
        <v>-32.584861755371094</v>
      </c>
    </row>
    <row r="3358" spans="1:7">
      <c r="A3358" t="str">
        <f t="shared" si="53"/>
        <v>O4.0102</v>
      </c>
      <c r="B3358" s="49" t="s">
        <v>502</v>
      </c>
      <c r="C3358" s="49">
        <v>102</v>
      </c>
      <c r="D3358" s="49">
        <v>0.24545000493526459</v>
      </c>
      <c r="E3358" s="49">
        <v>31.484010696411133</v>
      </c>
      <c r="F3358" s="49">
        <v>132.63206481933594</v>
      </c>
      <c r="G3358" s="49">
        <v>-32.632061004638672</v>
      </c>
    </row>
    <row r="3359" spans="1:7">
      <c r="A3359" t="str">
        <f t="shared" si="53"/>
        <v>O4.0103</v>
      </c>
      <c r="B3359" s="49" t="s">
        <v>502</v>
      </c>
      <c r="C3359" s="49">
        <v>103</v>
      </c>
      <c r="D3359" s="49">
        <v>0.24160000681877136</v>
      </c>
      <c r="E3359" s="49">
        <v>31.238559722900391</v>
      </c>
      <c r="F3359" s="49">
        <v>132.67117309570313</v>
      </c>
      <c r="G3359" s="49">
        <v>-32.671169281005859</v>
      </c>
    </row>
    <row r="3360" spans="1:7">
      <c r="A3360" t="str">
        <f t="shared" si="53"/>
        <v>O4.0104</v>
      </c>
      <c r="B3360" s="49" t="s">
        <v>502</v>
      </c>
      <c r="C3360" s="49">
        <v>104</v>
      </c>
      <c r="D3360" s="49">
        <v>0.23783999681472778</v>
      </c>
      <c r="E3360" s="49">
        <v>30.996959686279297</v>
      </c>
      <c r="F3360" s="49">
        <v>132.7022705078125</v>
      </c>
      <c r="G3360" s="49">
        <v>-32.7022705078125</v>
      </c>
    </row>
    <row r="3361" spans="1:7">
      <c r="A3361" t="str">
        <f t="shared" si="53"/>
        <v>O4.0105</v>
      </c>
      <c r="B3361" s="49" t="s">
        <v>502</v>
      </c>
      <c r="C3361" s="49">
        <v>105</v>
      </c>
      <c r="D3361" s="49">
        <v>0.23419000208377838</v>
      </c>
      <c r="E3361" s="49">
        <v>30.759120941162109</v>
      </c>
      <c r="F3361" s="49">
        <v>132.7254638671875</v>
      </c>
      <c r="G3361" s="49">
        <v>-32.725471496582031</v>
      </c>
    </row>
    <row r="3362" spans="1:7">
      <c r="A3362" t="str">
        <f t="shared" si="53"/>
        <v>O4.0106</v>
      </c>
      <c r="B3362" s="49" t="s">
        <v>502</v>
      </c>
      <c r="C3362" s="49">
        <v>106</v>
      </c>
      <c r="D3362" s="49">
        <v>0.23060999810695648</v>
      </c>
      <c r="E3362" s="49">
        <v>30.524929046630859</v>
      </c>
      <c r="F3362" s="49">
        <v>132.7408447265625</v>
      </c>
      <c r="G3362" s="49">
        <v>-32.740848541259766</v>
      </c>
    </row>
    <row r="3363" spans="1:7">
      <c r="A3363" t="str">
        <f t="shared" si="53"/>
        <v>O4.0107</v>
      </c>
      <c r="B3363" s="49" t="s">
        <v>502</v>
      </c>
      <c r="C3363" s="49">
        <v>107</v>
      </c>
      <c r="D3363" s="49">
        <v>0.22712999582290649</v>
      </c>
      <c r="E3363" s="49">
        <v>30.294319152832031</v>
      </c>
      <c r="F3363" s="49">
        <v>132.74848937988281</v>
      </c>
      <c r="G3363" s="49">
        <v>-32.748489379882813</v>
      </c>
    </row>
    <row r="3364" spans="1:7">
      <c r="A3364" t="str">
        <f t="shared" si="53"/>
        <v>O4.0108</v>
      </c>
      <c r="B3364" s="49" t="s">
        <v>502</v>
      </c>
      <c r="C3364" s="49">
        <v>108</v>
      </c>
      <c r="D3364" s="49">
        <v>0.22372999787330627</v>
      </c>
      <c r="E3364" s="49">
        <v>30.067190170288086</v>
      </c>
      <c r="F3364" s="49">
        <v>132.74848937988281</v>
      </c>
      <c r="G3364" s="49">
        <v>-32.748489379882813</v>
      </c>
    </row>
    <row r="3365" spans="1:7">
      <c r="A3365" t="str">
        <f t="shared" si="53"/>
        <v>O4.0109</v>
      </c>
      <c r="B3365" s="49" t="s">
        <v>502</v>
      </c>
      <c r="C3365" s="49">
        <v>109</v>
      </c>
      <c r="D3365" s="49">
        <v>0.22042000293731689</v>
      </c>
      <c r="E3365" s="49">
        <v>29.843460083007813</v>
      </c>
      <c r="F3365" s="49">
        <v>132.74095153808594</v>
      </c>
      <c r="G3365" s="49">
        <v>-32.740951538085938</v>
      </c>
    </row>
    <row r="3366" spans="1:7">
      <c r="A3366" t="str">
        <f t="shared" si="53"/>
        <v>O4.0110</v>
      </c>
      <c r="B3366" s="49" t="s">
        <v>502</v>
      </c>
      <c r="C3366" s="49">
        <v>110</v>
      </c>
      <c r="D3366" s="49">
        <v>0.21718999743461609</v>
      </c>
      <c r="E3366" s="49">
        <v>29.623039245605469</v>
      </c>
      <c r="F3366" s="49">
        <v>132.72593688964844</v>
      </c>
      <c r="G3366" s="49">
        <v>-32.725940704345703</v>
      </c>
    </row>
    <row r="3367" spans="1:7">
      <c r="A3367" t="str">
        <f t="shared" si="53"/>
        <v>O4.0111</v>
      </c>
      <c r="B3367" s="49" t="s">
        <v>502</v>
      </c>
      <c r="C3367" s="49">
        <v>111</v>
      </c>
      <c r="D3367" s="49">
        <v>0.21403999626636505</v>
      </c>
      <c r="E3367" s="49">
        <v>29.405849456787109</v>
      </c>
      <c r="F3367" s="49">
        <v>132.70358276367188</v>
      </c>
      <c r="G3367" s="49">
        <v>-32.703578948974609</v>
      </c>
    </row>
    <row r="3368" spans="1:7">
      <c r="A3368" t="str">
        <f t="shared" si="53"/>
        <v>O4.0112</v>
      </c>
      <c r="B3368" s="49" t="s">
        <v>502</v>
      </c>
      <c r="C3368" s="49">
        <v>112</v>
      </c>
      <c r="D3368" s="49">
        <v>0.21095000207424164</v>
      </c>
      <c r="E3368" s="49">
        <v>29.191810607910156</v>
      </c>
      <c r="F3368" s="49">
        <v>132.6739501953125</v>
      </c>
      <c r="G3368" s="49">
        <v>-32.6739501953125</v>
      </c>
    </row>
    <row r="3369" spans="1:7">
      <c r="A3369" t="str">
        <f t="shared" si="53"/>
        <v>O4.0113</v>
      </c>
      <c r="B3369" s="49" t="s">
        <v>502</v>
      </c>
      <c r="C3369" s="49">
        <v>113</v>
      </c>
      <c r="D3369" s="49">
        <v>0.20795999467372894</v>
      </c>
      <c r="E3369" s="49">
        <v>28.980859756469727</v>
      </c>
      <c r="F3369" s="49">
        <v>132.63714599609375</v>
      </c>
      <c r="G3369" s="49">
        <v>-32.637138366699219</v>
      </c>
    </row>
    <row r="3370" spans="1:7">
      <c r="A3370" t="str">
        <f t="shared" si="53"/>
        <v>O4.0114</v>
      </c>
      <c r="B3370" s="49" t="s">
        <v>502</v>
      </c>
      <c r="C3370" s="49">
        <v>114</v>
      </c>
      <c r="D3370" s="49">
        <v>0.20502999424934387</v>
      </c>
      <c r="E3370" s="49">
        <v>28.772899627685547</v>
      </c>
      <c r="F3370" s="49">
        <v>132.59326171875</v>
      </c>
      <c r="G3370" s="49">
        <v>-32.59326171875</v>
      </c>
    </row>
    <row r="3371" spans="1:7">
      <c r="A3371" t="str">
        <f t="shared" si="53"/>
        <v>O4.0115</v>
      </c>
      <c r="B3371" s="49" t="s">
        <v>502</v>
      </c>
      <c r="C3371" s="49">
        <v>115</v>
      </c>
      <c r="D3371" s="49">
        <v>0.20217999815940857</v>
      </c>
      <c r="E3371" s="49">
        <v>28.567869186401367</v>
      </c>
      <c r="F3371" s="49">
        <v>132.54238891601563</v>
      </c>
      <c r="G3371" s="49">
        <v>-32.542388916015625</v>
      </c>
    </row>
    <row r="3372" spans="1:7">
      <c r="A3372" t="str">
        <f t="shared" si="53"/>
        <v>O4.0116</v>
      </c>
      <c r="B3372" s="49" t="s">
        <v>502</v>
      </c>
      <c r="C3372" s="49">
        <v>116</v>
      </c>
      <c r="D3372" s="49">
        <v>0.19937999546527863</v>
      </c>
      <c r="E3372" s="49">
        <v>28.365690231323242</v>
      </c>
      <c r="F3372" s="49">
        <v>132.48463439941406</v>
      </c>
      <c r="G3372" s="49">
        <v>-32.484630584716797</v>
      </c>
    </row>
    <row r="3373" spans="1:7">
      <c r="A3373" t="str">
        <f t="shared" si="53"/>
        <v>O4.0117</v>
      </c>
      <c r="B3373" s="49" t="s">
        <v>502</v>
      </c>
      <c r="C3373" s="49">
        <v>117</v>
      </c>
      <c r="D3373" s="49">
        <v>0.19665999710559845</v>
      </c>
      <c r="E3373" s="49">
        <v>28.166309356689453</v>
      </c>
      <c r="F3373" s="49">
        <v>132.42005920410156</v>
      </c>
      <c r="G3373" s="49">
        <v>-32.420059204101563</v>
      </c>
    </row>
    <row r="3374" spans="1:7">
      <c r="A3374" t="str">
        <f t="shared" si="53"/>
        <v>O4.0118</v>
      </c>
      <c r="B3374" s="49" t="s">
        <v>502</v>
      </c>
      <c r="C3374" s="49">
        <v>118</v>
      </c>
      <c r="D3374" s="49">
        <v>0.19401000440120697</v>
      </c>
      <c r="E3374" s="49">
        <v>27.969650268554688</v>
      </c>
      <c r="F3374" s="49">
        <v>132.34878540039063</v>
      </c>
      <c r="G3374" s="49">
        <v>-32.348781585693359</v>
      </c>
    </row>
    <row r="3375" spans="1:7">
      <c r="A3375" t="str">
        <f t="shared" si="53"/>
        <v>O4.0119</v>
      </c>
      <c r="B3375" s="49" t="s">
        <v>502</v>
      </c>
      <c r="C3375" s="49">
        <v>119</v>
      </c>
      <c r="D3375" s="49">
        <v>0.19141000509262085</v>
      </c>
      <c r="E3375" s="49">
        <v>27.775640487670898</v>
      </c>
      <c r="F3375" s="49">
        <v>132.2708740234375</v>
      </c>
      <c r="G3375" s="49">
        <v>-32.270881652832031</v>
      </c>
    </row>
    <row r="3376" spans="1:7">
      <c r="A3376" t="str">
        <f t="shared" si="53"/>
        <v>O4.0120</v>
      </c>
      <c r="B3376" s="49" t="s">
        <v>502</v>
      </c>
      <c r="C3376" s="49">
        <v>120</v>
      </c>
      <c r="D3376" s="49">
        <v>0.1888899952173233</v>
      </c>
      <c r="E3376" s="49">
        <v>27.584230422973633</v>
      </c>
      <c r="F3376" s="49">
        <v>132.18646240234375</v>
      </c>
      <c r="G3376" s="49">
        <v>-32.186470031738281</v>
      </c>
    </row>
    <row r="3377" spans="1:7">
      <c r="A3377" t="str">
        <f t="shared" si="53"/>
        <v>O4.0121</v>
      </c>
      <c r="B3377" s="49" t="s">
        <v>502</v>
      </c>
      <c r="C3377" s="49">
        <v>121</v>
      </c>
      <c r="D3377" s="49">
        <v>0.18640999495983124</v>
      </c>
      <c r="E3377" s="49">
        <v>27.395339965820313</v>
      </c>
      <c r="F3377" s="49">
        <v>132.09562683105469</v>
      </c>
      <c r="G3377" s="49">
        <v>-32.095619201660156</v>
      </c>
    </row>
    <row r="3378" spans="1:7">
      <c r="A3378" t="str">
        <f t="shared" si="53"/>
        <v>O4.0122</v>
      </c>
      <c r="B3378" s="49" t="s">
        <v>502</v>
      </c>
      <c r="C3378" s="49">
        <v>122</v>
      </c>
      <c r="D3378" s="49">
        <v>0.18400000035762787</v>
      </c>
      <c r="E3378" s="49">
        <v>27.208929061889648</v>
      </c>
      <c r="F3378" s="49">
        <v>131.99842834472656</v>
      </c>
      <c r="G3378" s="49">
        <v>-31.998430252075195</v>
      </c>
    </row>
    <row r="3379" spans="1:7">
      <c r="A3379" t="str">
        <f t="shared" si="53"/>
        <v>O4.0123</v>
      </c>
      <c r="B3379" s="49" t="s">
        <v>502</v>
      </c>
      <c r="C3379" s="49">
        <v>123</v>
      </c>
      <c r="D3379" s="49">
        <v>0.18163999915122986</v>
      </c>
      <c r="E3379" s="49">
        <v>27.024929046630859</v>
      </c>
      <c r="F3379" s="49">
        <v>131.89497375488281</v>
      </c>
      <c r="G3379" s="49">
        <v>-31.894969940185547</v>
      </c>
    </row>
    <row r="3380" spans="1:7">
      <c r="A3380" t="str">
        <f t="shared" si="53"/>
        <v>O4.0124</v>
      </c>
      <c r="B3380" s="49" t="s">
        <v>502</v>
      </c>
      <c r="C3380" s="49">
        <v>124</v>
      </c>
      <c r="D3380" s="49">
        <v>0.17934000492095947</v>
      </c>
      <c r="E3380" s="49">
        <v>26.843290328979492</v>
      </c>
      <c r="F3380" s="49">
        <v>131.78535461425781</v>
      </c>
      <c r="G3380" s="49">
        <v>-31.785360336303711</v>
      </c>
    </row>
    <row r="3381" spans="1:7">
      <c r="A3381" t="str">
        <f t="shared" si="53"/>
        <v>O4.0125</v>
      </c>
      <c r="B3381" s="49" t="s">
        <v>502</v>
      </c>
      <c r="C3381" s="49">
        <v>125</v>
      </c>
      <c r="D3381" s="49">
        <v>0.17710000276565552</v>
      </c>
      <c r="E3381" s="49">
        <v>26.663949966430664</v>
      </c>
      <c r="F3381" s="49">
        <v>131.66966247558594</v>
      </c>
      <c r="G3381" s="49">
        <v>-31.669670104980469</v>
      </c>
    </row>
    <row r="3382" spans="1:7">
      <c r="A3382" t="str">
        <f t="shared" si="53"/>
        <v>O4.0126</v>
      </c>
      <c r="B3382" s="49" t="s">
        <v>502</v>
      </c>
      <c r="C3382" s="49">
        <v>126</v>
      </c>
      <c r="D3382" s="49">
        <v>0.17489999532699585</v>
      </c>
      <c r="E3382" s="49">
        <v>26.486850738525391</v>
      </c>
      <c r="F3382" s="49">
        <v>131.54800415039063</v>
      </c>
      <c r="G3382" s="49">
        <v>-31.548000335693359</v>
      </c>
    </row>
    <row r="3383" spans="1:7">
      <c r="A3383" t="str">
        <f t="shared" si="53"/>
        <v>O4.0127</v>
      </c>
      <c r="B3383" s="49" t="s">
        <v>502</v>
      </c>
      <c r="C3383" s="49">
        <v>127</v>
      </c>
      <c r="D3383" s="49">
        <v>0.17275999486446381</v>
      </c>
      <c r="E3383" s="49">
        <v>26.31195068359375</v>
      </c>
      <c r="F3383" s="49">
        <v>131.42042541503906</v>
      </c>
      <c r="G3383" s="49">
        <v>-31.420419692993164</v>
      </c>
    </row>
    <row r="3384" spans="1:7">
      <c r="A3384" t="str">
        <f t="shared" si="53"/>
        <v>O4.0128</v>
      </c>
      <c r="B3384" s="49" t="s">
        <v>502</v>
      </c>
      <c r="C3384" s="49">
        <v>128</v>
      </c>
      <c r="D3384" s="49">
        <v>0.17066000401973724</v>
      </c>
      <c r="E3384" s="49">
        <v>26.139190673828125</v>
      </c>
      <c r="F3384" s="49">
        <v>131.28703308105469</v>
      </c>
      <c r="G3384" s="49">
        <v>-31.287029266357422</v>
      </c>
    </row>
    <row r="3385" spans="1:7">
      <c r="A3385" t="str">
        <f t="shared" si="53"/>
        <v>O4.0129</v>
      </c>
      <c r="B3385" s="49" t="s">
        <v>502</v>
      </c>
      <c r="C3385" s="49">
        <v>129</v>
      </c>
      <c r="D3385" s="49">
        <v>0.16861000657081604</v>
      </c>
      <c r="E3385" s="49">
        <v>25.968530654907227</v>
      </c>
      <c r="F3385" s="49">
        <v>131.14790344238281</v>
      </c>
      <c r="G3385" s="49">
        <v>-31.147899627685547</v>
      </c>
    </row>
    <row r="3386" spans="1:7">
      <c r="A3386" t="str">
        <f t="shared" si="53"/>
        <v>O4.0130</v>
      </c>
      <c r="B3386" s="49" t="s">
        <v>502</v>
      </c>
      <c r="C3386" s="49">
        <v>130</v>
      </c>
      <c r="D3386" s="49">
        <v>0.16662000119686127</v>
      </c>
      <c r="E3386" s="49">
        <v>25.799919128417969</v>
      </c>
      <c r="F3386" s="49">
        <v>131.00311279296875</v>
      </c>
      <c r="G3386" s="49">
        <v>-31.003120422363281</v>
      </c>
    </row>
    <row r="3387" spans="1:7">
      <c r="A3387" t="str">
        <f t="shared" si="53"/>
        <v>O4.0131</v>
      </c>
      <c r="B3387" s="49" t="s">
        <v>502</v>
      </c>
      <c r="C3387" s="49">
        <v>131</v>
      </c>
      <c r="D3387" s="49">
        <v>0.1646600067615509</v>
      </c>
      <c r="E3387" s="49">
        <v>25.63330078125</v>
      </c>
      <c r="F3387" s="49">
        <v>130.852783203125</v>
      </c>
      <c r="G3387" s="49">
        <v>-30.852790832519531</v>
      </c>
    </row>
    <row r="3388" spans="1:7">
      <c r="A3388" t="str">
        <f t="shared" si="53"/>
        <v>O4.0132</v>
      </c>
      <c r="B3388" s="49" t="s">
        <v>502</v>
      </c>
      <c r="C3388" s="49">
        <v>132</v>
      </c>
      <c r="D3388" s="49">
        <v>0.16276000440120697</v>
      </c>
      <c r="E3388" s="49">
        <v>25.468639373779297</v>
      </c>
      <c r="F3388" s="49">
        <v>130.69699096679688</v>
      </c>
      <c r="G3388" s="49">
        <v>-30.696989059448242</v>
      </c>
    </row>
    <row r="3389" spans="1:7">
      <c r="A3389" t="str">
        <f t="shared" si="53"/>
        <v>O4.0133</v>
      </c>
      <c r="B3389" s="49" t="s">
        <v>502</v>
      </c>
      <c r="C3389" s="49">
        <v>133</v>
      </c>
      <c r="D3389" s="49">
        <v>0.16088999807834625</v>
      </c>
      <c r="E3389" s="49">
        <v>25.305879592895508</v>
      </c>
      <c r="F3389" s="49">
        <v>130.53579711914063</v>
      </c>
      <c r="G3389" s="49">
        <v>-30.535789489746094</v>
      </c>
    </row>
    <row r="3390" spans="1:7">
      <c r="A3390" t="str">
        <f t="shared" si="53"/>
        <v>O4.0134</v>
      </c>
      <c r="B3390" s="49" t="s">
        <v>502</v>
      </c>
      <c r="C3390" s="49">
        <v>134</v>
      </c>
      <c r="D3390" s="49">
        <v>0.15906000137329102</v>
      </c>
      <c r="E3390" s="49">
        <v>25.144990921020508</v>
      </c>
      <c r="F3390" s="49">
        <v>130.3692626953125</v>
      </c>
      <c r="G3390" s="49">
        <v>-30.369270324707031</v>
      </c>
    </row>
    <row r="3391" spans="1:7">
      <c r="A3391" t="str">
        <f t="shared" si="53"/>
        <v>O4.0135</v>
      </c>
      <c r="B3391" s="49" t="s">
        <v>502</v>
      </c>
      <c r="C3391" s="49">
        <v>135</v>
      </c>
      <c r="D3391" s="49">
        <v>0.15728999674320221</v>
      </c>
      <c r="E3391" s="49">
        <v>24.985929489135742</v>
      </c>
      <c r="F3391" s="49">
        <v>130.19754028320313</v>
      </c>
      <c r="G3391" s="49">
        <v>-30.197540283203125</v>
      </c>
    </row>
    <row r="3392" spans="1:7">
      <c r="A3392" t="str">
        <f t="shared" si="53"/>
        <v>O4.0136</v>
      </c>
      <c r="B3392" s="49" t="s">
        <v>502</v>
      </c>
      <c r="C3392" s="49">
        <v>136</v>
      </c>
      <c r="D3392" s="49">
        <v>0.15554000437259674</v>
      </c>
      <c r="E3392" s="49">
        <v>24.828639984130859</v>
      </c>
      <c r="F3392" s="49">
        <v>130.0206298828125</v>
      </c>
      <c r="G3392" s="49">
        <v>-30.0206298828125</v>
      </c>
    </row>
    <row r="3393" spans="1:7">
      <c r="A3393" t="str">
        <f t="shared" si="53"/>
        <v>O4.0137</v>
      </c>
      <c r="B3393" s="49" t="s">
        <v>502</v>
      </c>
      <c r="C3393" s="49">
        <v>137</v>
      </c>
      <c r="D3393" s="49">
        <v>0.15383000671863556</v>
      </c>
      <c r="E3393" s="49">
        <v>24.673099517822266</v>
      </c>
      <c r="F3393" s="49">
        <v>129.83865356445313</v>
      </c>
      <c r="G3393" s="49">
        <v>-29.838659286499023</v>
      </c>
    </row>
    <row r="3394" spans="1:7">
      <c r="A3394" t="str">
        <f t="shared" si="53"/>
        <v>O4.0138</v>
      </c>
      <c r="B3394" s="49" t="s">
        <v>502</v>
      </c>
      <c r="C3394" s="49">
        <v>138</v>
      </c>
      <c r="D3394" s="49">
        <v>0.15217000246047974</v>
      </c>
      <c r="E3394" s="49">
        <v>24.519269943237305</v>
      </c>
      <c r="F3394" s="49">
        <v>129.65168762207031</v>
      </c>
      <c r="G3394" s="49">
        <v>-29.651679992675781</v>
      </c>
    </row>
    <row r="3395" spans="1:7">
      <c r="A3395" t="str">
        <f t="shared" ref="A3395:A3458" si="54">CONCATENATE(B3395,IF(C3395&lt;10,CONCATENATE("00",C3395),IF(C3395&lt;100,CONCATENATE("0",C3395),C3395)))</f>
        <v>O4.0139</v>
      </c>
      <c r="B3395" s="49" t="s">
        <v>502</v>
      </c>
      <c r="C3395" s="49">
        <v>139</v>
      </c>
      <c r="D3395" s="49">
        <v>0.1505499929189682</v>
      </c>
      <c r="E3395" s="49">
        <v>24.367099761962891</v>
      </c>
      <c r="F3395" s="49">
        <v>129.45977783203125</v>
      </c>
      <c r="G3395" s="49">
        <v>-29.459779739379883</v>
      </c>
    </row>
    <row r="3396" spans="1:7">
      <c r="A3396" t="str">
        <f t="shared" si="54"/>
        <v>O4.0140</v>
      </c>
      <c r="B3396" s="49" t="s">
        <v>502</v>
      </c>
      <c r="C3396" s="49">
        <v>140</v>
      </c>
      <c r="D3396" s="49">
        <v>0.14893999695777893</v>
      </c>
      <c r="E3396" s="49">
        <v>24.216550827026367</v>
      </c>
      <c r="F3396" s="49">
        <v>129.26304626464844</v>
      </c>
      <c r="G3396" s="49">
        <v>-29.263040542602539</v>
      </c>
    </row>
    <row r="3397" spans="1:7">
      <c r="A3397" t="str">
        <f t="shared" si="54"/>
        <v>O4.0141</v>
      </c>
      <c r="B3397" s="49" t="s">
        <v>502</v>
      </c>
      <c r="C3397" s="49">
        <v>141</v>
      </c>
      <c r="D3397" s="49">
        <v>0.14738999307155609</v>
      </c>
      <c r="E3397" s="49">
        <v>24.067609786987305</v>
      </c>
      <c r="F3397" s="49">
        <v>129.0615234375</v>
      </c>
      <c r="G3397" s="49">
        <v>-29.061519622802734</v>
      </c>
    </row>
    <row r="3398" spans="1:7">
      <c r="A3398" t="str">
        <f t="shared" si="54"/>
        <v>O4.0142</v>
      </c>
      <c r="B3398" s="49" t="s">
        <v>502</v>
      </c>
      <c r="C3398" s="49">
        <v>142</v>
      </c>
      <c r="D3398" s="49">
        <v>0.14587000012397766</v>
      </c>
      <c r="E3398" s="49">
        <v>23.920219421386719</v>
      </c>
      <c r="F3398" s="49">
        <v>128.85531616210938</v>
      </c>
      <c r="G3398" s="49">
        <v>-28.855310440063477</v>
      </c>
    </row>
    <row r="3399" spans="1:7">
      <c r="A3399" t="str">
        <f t="shared" si="54"/>
        <v>O4.0143</v>
      </c>
      <c r="B3399" s="49" t="s">
        <v>502</v>
      </c>
      <c r="C3399" s="49">
        <v>143</v>
      </c>
      <c r="D3399" s="49">
        <v>0.14438000321388245</v>
      </c>
      <c r="E3399" s="49">
        <v>23.774349212646484</v>
      </c>
      <c r="F3399" s="49">
        <v>128.64447021484375</v>
      </c>
      <c r="G3399" s="49">
        <v>-28.64447021484375</v>
      </c>
    </row>
    <row r="3400" spans="1:7">
      <c r="A3400" t="str">
        <f t="shared" si="54"/>
        <v>O4.0144</v>
      </c>
      <c r="B3400" s="49" t="s">
        <v>502</v>
      </c>
      <c r="C3400" s="49">
        <v>144</v>
      </c>
      <c r="D3400" s="49">
        <v>0.14292000234127045</v>
      </c>
      <c r="E3400" s="49">
        <v>23.629970550537109</v>
      </c>
      <c r="F3400" s="49">
        <v>128.4290771484375</v>
      </c>
      <c r="G3400" s="49">
        <v>-28.429079055786133</v>
      </c>
    </row>
    <row r="3401" spans="1:7">
      <c r="A3401" t="str">
        <f t="shared" si="54"/>
        <v>O4.0145</v>
      </c>
      <c r="B3401" s="49" t="s">
        <v>502</v>
      </c>
      <c r="C3401" s="49">
        <v>145</v>
      </c>
      <c r="D3401" s="49">
        <v>0.14148999750614166</v>
      </c>
      <c r="E3401" s="49">
        <v>23.487049102783203</v>
      </c>
      <c r="F3401" s="49">
        <v>128.20921325683594</v>
      </c>
      <c r="G3401" s="49">
        <v>-28.209220886230469</v>
      </c>
    </row>
    <row r="3402" spans="1:7">
      <c r="A3402" t="str">
        <f t="shared" si="54"/>
        <v>O4.0146</v>
      </c>
      <c r="B3402" s="49" t="s">
        <v>502</v>
      </c>
      <c r="C3402" s="49">
        <v>146</v>
      </c>
      <c r="D3402" s="49">
        <v>0.14009000360965729</v>
      </c>
      <c r="E3402" s="49">
        <v>23.345560073852539</v>
      </c>
      <c r="F3402" s="49">
        <v>127.98493957519531</v>
      </c>
      <c r="G3402" s="49">
        <v>-27.984939575195313</v>
      </c>
    </row>
    <row r="3403" spans="1:7">
      <c r="A3403" t="str">
        <f t="shared" si="54"/>
        <v>O4.0147</v>
      </c>
      <c r="B3403" s="49" t="s">
        <v>502</v>
      </c>
      <c r="C3403" s="49">
        <v>147</v>
      </c>
      <c r="D3403" s="49">
        <v>0.1387300044298172</v>
      </c>
      <c r="E3403" s="49">
        <v>23.205469131469727</v>
      </c>
      <c r="F3403" s="49">
        <v>127.75630187988281</v>
      </c>
      <c r="G3403" s="49">
        <v>-27.75629997253418</v>
      </c>
    </row>
    <row r="3404" spans="1:7">
      <c r="A3404" t="str">
        <f t="shared" si="54"/>
        <v>O4.0148</v>
      </c>
      <c r="B3404" s="49" t="s">
        <v>502</v>
      </c>
      <c r="C3404" s="49">
        <v>148</v>
      </c>
      <c r="D3404" s="49">
        <v>0.13739000260829926</v>
      </c>
      <c r="E3404" s="49">
        <v>23.066740036010742</v>
      </c>
      <c r="F3404" s="49">
        <v>127.52339935302734</v>
      </c>
      <c r="G3404" s="49">
        <v>-27.523399353027344</v>
      </c>
    </row>
    <row r="3405" spans="1:7">
      <c r="A3405" t="str">
        <f t="shared" si="54"/>
        <v>O4.0149</v>
      </c>
      <c r="B3405" s="49" t="s">
        <v>502</v>
      </c>
      <c r="C3405" s="49">
        <v>149</v>
      </c>
      <c r="D3405" s="49">
        <v>0.1360899955034256</v>
      </c>
      <c r="E3405" s="49">
        <v>22.929349899291992</v>
      </c>
      <c r="F3405" s="49">
        <v>127.28630065917969</v>
      </c>
      <c r="G3405" s="49">
        <v>-27.286300659179688</v>
      </c>
    </row>
    <row r="3406" spans="1:7">
      <c r="A3406" t="str">
        <f t="shared" si="54"/>
        <v>O4.0150</v>
      </c>
      <c r="B3406" s="49" t="s">
        <v>502</v>
      </c>
      <c r="C3406" s="49">
        <v>150</v>
      </c>
      <c r="D3406" s="49">
        <v>0.13480000197887421</v>
      </c>
      <c r="E3406" s="49">
        <v>22.79326057434082</v>
      </c>
      <c r="F3406" s="49">
        <v>127.04505920410156</v>
      </c>
      <c r="G3406" s="49">
        <v>-27.045059204101563</v>
      </c>
    </row>
    <row r="3407" spans="1:7">
      <c r="A3407" t="str">
        <f t="shared" si="54"/>
        <v>O4.0151</v>
      </c>
      <c r="B3407" s="49" t="s">
        <v>502</v>
      </c>
      <c r="C3407" s="49">
        <v>151</v>
      </c>
      <c r="D3407" s="49">
        <v>0.1335500031709671</v>
      </c>
      <c r="E3407" s="49">
        <v>22.65846061706543</v>
      </c>
      <c r="F3407" s="49">
        <v>126.79972839355469</v>
      </c>
      <c r="G3407" s="49">
        <v>-26.79973030090332</v>
      </c>
    </row>
    <row r="3408" spans="1:7">
      <c r="A3408" t="str">
        <f t="shared" si="54"/>
        <v>O4.0152</v>
      </c>
      <c r="B3408" s="49" t="s">
        <v>502</v>
      </c>
      <c r="C3408" s="49">
        <v>152</v>
      </c>
      <c r="D3408" s="49">
        <v>0.13232000172138214</v>
      </c>
      <c r="E3408" s="49">
        <v>22.524909973144531</v>
      </c>
      <c r="F3408" s="49">
        <v>126.55039978027344</v>
      </c>
      <c r="G3408" s="49">
        <v>-26.550399780273438</v>
      </c>
    </row>
    <row r="3409" spans="1:7">
      <c r="A3409" t="str">
        <f t="shared" si="54"/>
        <v>O4.0153</v>
      </c>
      <c r="B3409" s="49" t="s">
        <v>502</v>
      </c>
      <c r="C3409" s="49">
        <v>153</v>
      </c>
      <c r="D3409" s="49">
        <v>0.1311199963092804</v>
      </c>
      <c r="E3409" s="49">
        <v>22.392589569091797</v>
      </c>
      <c r="F3409" s="49">
        <v>126.297119140625</v>
      </c>
      <c r="G3409" s="49">
        <v>-26.297119140625</v>
      </c>
    </row>
    <row r="3410" spans="1:7">
      <c r="A3410" t="str">
        <f t="shared" si="54"/>
        <v>O4.0154</v>
      </c>
      <c r="B3410" s="49" t="s">
        <v>502</v>
      </c>
      <c r="C3410" s="49">
        <v>154</v>
      </c>
      <c r="D3410" s="49">
        <v>0.12995000183582306</v>
      </c>
      <c r="E3410" s="49">
        <v>22.261470794677734</v>
      </c>
      <c r="F3410" s="49">
        <v>126.03994750976563</v>
      </c>
      <c r="G3410" s="49">
        <v>-26.039949417114258</v>
      </c>
    </row>
    <row r="3411" spans="1:7">
      <c r="A3411" t="str">
        <f t="shared" si="54"/>
        <v>O4.0155</v>
      </c>
      <c r="B3411" s="49" t="s">
        <v>502</v>
      </c>
      <c r="C3411" s="49">
        <v>155</v>
      </c>
      <c r="D3411" s="49">
        <v>0.12879000604152679</v>
      </c>
      <c r="E3411" s="49">
        <v>22.131519317626953</v>
      </c>
      <c r="F3411" s="49">
        <v>125.77896881103516</v>
      </c>
      <c r="G3411" s="49">
        <v>-25.778970718383789</v>
      </c>
    </row>
    <row r="3412" spans="1:7">
      <c r="A3412" t="str">
        <f t="shared" si="54"/>
        <v>O4.0156</v>
      </c>
      <c r="B3412" s="49" t="s">
        <v>502</v>
      </c>
      <c r="C3412" s="49">
        <v>156</v>
      </c>
      <c r="D3412" s="49">
        <v>0.12766000628471375</v>
      </c>
      <c r="E3412" s="49">
        <v>22.002729415893555</v>
      </c>
      <c r="F3412" s="49">
        <v>125.51422119140625</v>
      </c>
      <c r="G3412" s="49">
        <v>-25.514219284057617</v>
      </c>
    </row>
    <row r="3413" spans="1:7">
      <c r="A3413" t="str">
        <f t="shared" si="54"/>
        <v>O4.0157</v>
      </c>
      <c r="B3413" s="49" t="s">
        <v>502</v>
      </c>
      <c r="C3413" s="49">
        <v>157</v>
      </c>
      <c r="D3413" s="49">
        <v>0.12656000256538391</v>
      </c>
      <c r="E3413" s="49">
        <v>21.875070571899414</v>
      </c>
      <c r="F3413" s="49">
        <v>125.24575805664063</v>
      </c>
      <c r="G3413" s="49">
        <v>-25.245759963989258</v>
      </c>
    </row>
    <row r="3414" spans="1:7">
      <c r="A3414" t="str">
        <f t="shared" si="54"/>
        <v>O4.0158</v>
      </c>
      <c r="B3414" s="49" t="s">
        <v>502</v>
      </c>
      <c r="C3414" s="49">
        <v>158</v>
      </c>
      <c r="D3414" s="49">
        <v>0.12547999620437622</v>
      </c>
      <c r="E3414" s="49">
        <v>21.748510360717773</v>
      </c>
      <c r="F3414" s="49">
        <v>124.97366333007813</v>
      </c>
      <c r="G3414" s="49">
        <v>-24.973659515380859</v>
      </c>
    </row>
    <row r="3415" spans="1:7">
      <c r="A3415" t="str">
        <f t="shared" si="54"/>
        <v>O4.0159</v>
      </c>
      <c r="B3415" s="49" t="s">
        <v>502</v>
      </c>
      <c r="C3415" s="49">
        <v>159</v>
      </c>
      <c r="D3415" s="49">
        <v>0.1244100034236908</v>
      </c>
      <c r="E3415" s="49">
        <v>21.623029708862305</v>
      </c>
      <c r="F3415" s="49">
        <v>124.69798278808594</v>
      </c>
      <c r="G3415" s="49">
        <v>-24.697980880737305</v>
      </c>
    </row>
    <row r="3416" spans="1:7">
      <c r="A3416" t="str">
        <f t="shared" si="54"/>
        <v>O4.0160</v>
      </c>
      <c r="B3416" s="49" t="s">
        <v>502</v>
      </c>
      <c r="C3416" s="49">
        <v>160</v>
      </c>
      <c r="D3416" s="49">
        <v>0.12337999790906906</v>
      </c>
      <c r="E3416" s="49">
        <v>21.498619079589844</v>
      </c>
      <c r="F3416" s="49">
        <v>124.41876983642578</v>
      </c>
      <c r="G3416" s="49">
        <v>-24.418769836425781</v>
      </c>
    </row>
    <row r="3417" spans="1:7">
      <c r="A3417" t="str">
        <f t="shared" si="54"/>
        <v>O4.0161</v>
      </c>
      <c r="B3417" s="49" t="s">
        <v>502</v>
      </c>
      <c r="C3417" s="49">
        <v>161</v>
      </c>
      <c r="D3417" s="49">
        <v>0.122359998524189</v>
      </c>
      <c r="E3417" s="49">
        <v>21.375240325927734</v>
      </c>
      <c r="F3417" s="49">
        <v>124.13607788085938</v>
      </c>
      <c r="G3417" s="49">
        <v>-24.136079788208008</v>
      </c>
    </row>
    <row r="3418" spans="1:7">
      <c r="A3418" t="str">
        <f t="shared" si="54"/>
        <v>O4.0162</v>
      </c>
      <c r="B3418" s="49" t="s">
        <v>502</v>
      </c>
      <c r="C3418" s="49">
        <v>162</v>
      </c>
      <c r="D3418" s="49">
        <v>0.12135999649763107</v>
      </c>
      <c r="E3418" s="49">
        <v>21.252880096435547</v>
      </c>
      <c r="F3418" s="49">
        <v>123.84996795654297</v>
      </c>
      <c r="G3418" s="49">
        <v>-23.849969863891602</v>
      </c>
    </row>
    <row r="3419" spans="1:7">
      <c r="A3419" t="str">
        <f t="shared" si="54"/>
        <v>O4.0163</v>
      </c>
      <c r="B3419" s="49" t="s">
        <v>502</v>
      </c>
      <c r="C3419" s="49">
        <v>163</v>
      </c>
      <c r="D3419" s="49">
        <v>0.12038999795913696</v>
      </c>
      <c r="E3419" s="49">
        <v>21.131519317626953</v>
      </c>
      <c r="F3419" s="49">
        <v>123.56050109863281</v>
      </c>
      <c r="G3419" s="49">
        <v>-23.56049919128418</v>
      </c>
    </row>
    <row r="3420" spans="1:7">
      <c r="A3420" t="str">
        <f t="shared" si="54"/>
        <v>O4.0164</v>
      </c>
      <c r="B3420" s="49" t="s">
        <v>502</v>
      </c>
      <c r="C3420" s="49">
        <v>164</v>
      </c>
      <c r="D3420" s="49">
        <v>0.11942999809980392</v>
      </c>
      <c r="E3420" s="49">
        <v>21.011129379272461</v>
      </c>
      <c r="F3420" s="49">
        <v>123.26773071289063</v>
      </c>
      <c r="G3420" s="49">
        <v>-23.267730712890625</v>
      </c>
    </row>
    <row r="3421" spans="1:7">
      <c r="A3421" t="str">
        <f t="shared" si="54"/>
        <v>O4.0165</v>
      </c>
      <c r="B3421" s="49" t="s">
        <v>502</v>
      </c>
      <c r="C3421" s="49">
        <v>165</v>
      </c>
      <c r="D3421" s="49">
        <v>0.11849000304937363</v>
      </c>
      <c r="E3421" s="49">
        <v>20.891700744628906</v>
      </c>
      <c r="F3421" s="49">
        <v>122.97168731689453</v>
      </c>
      <c r="G3421" s="49">
        <v>-22.971689224243164</v>
      </c>
    </row>
    <row r="3422" spans="1:7">
      <c r="A3422" t="str">
        <f t="shared" si="54"/>
        <v>O4.0166</v>
      </c>
      <c r="B3422" s="49" t="s">
        <v>502</v>
      </c>
      <c r="C3422" s="49">
        <v>166</v>
      </c>
      <c r="D3422" s="49">
        <v>0.11756999790668488</v>
      </c>
      <c r="E3422" s="49">
        <v>20.773210525512695</v>
      </c>
      <c r="F3422" s="49">
        <v>122.67243957519531</v>
      </c>
      <c r="G3422" s="49">
        <v>-22.672439575195313</v>
      </c>
    </row>
    <row r="3423" spans="1:7">
      <c r="A3423" t="str">
        <f t="shared" si="54"/>
        <v>O4.0167</v>
      </c>
      <c r="B3423" s="49" t="s">
        <v>502</v>
      </c>
      <c r="C3423" s="49">
        <v>167</v>
      </c>
      <c r="D3423" s="49">
        <v>0.11666999757289886</v>
      </c>
      <c r="E3423" s="49">
        <v>20.6556396484375</v>
      </c>
      <c r="F3423" s="49">
        <v>122.37004852294922</v>
      </c>
      <c r="G3423" s="49">
        <v>-22.370050430297852</v>
      </c>
    </row>
    <row r="3424" spans="1:7">
      <c r="A3424" t="str">
        <f t="shared" si="54"/>
        <v>O4.0168</v>
      </c>
      <c r="B3424" s="49" t="s">
        <v>502</v>
      </c>
      <c r="C3424" s="49">
        <v>168</v>
      </c>
      <c r="D3424" s="49">
        <v>0.11579000204801559</v>
      </c>
      <c r="E3424" s="49">
        <v>20.538970947265625</v>
      </c>
      <c r="F3424" s="49">
        <v>122.06456756591797</v>
      </c>
      <c r="G3424" s="49">
        <v>-22.064569473266602</v>
      </c>
    </row>
    <row r="3425" spans="1:7">
      <c r="A3425" t="str">
        <f t="shared" si="54"/>
        <v>O4.0169</v>
      </c>
      <c r="B3425" s="49" t="s">
        <v>502</v>
      </c>
      <c r="C3425" s="49">
        <v>169</v>
      </c>
      <c r="D3425" s="49">
        <v>0.1149199977517128</v>
      </c>
      <c r="E3425" s="49">
        <v>20.423179626464844</v>
      </c>
      <c r="F3425" s="49">
        <v>121.75601196289063</v>
      </c>
      <c r="G3425" s="49">
        <v>-21.756010055541992</v>
      </c>
    </row>
    <row r="3426" spans="1:7">
      <c r="A3426" t="str">
        <f t="shared" si="54"/>
        <v>O4.0170</v>
      </c>
      <c r="B3426" s="49" t="s">
        <v>502</v>
      </c>
      <c r="C3426" s="49">
        <v>170</v>
      </c>
      <c r="D3426" s="49">
        <v>0.11406999826431274</v>
      </c>
      <c r="E3426" s="49">
        <v>20.308259963989258</v>
      </c>
      <c r="F3426" s="49">
        <v>121.44445037841797</v>
      </c>
      <c r="G3426" s="49">
        <v>-21.444450378417969</v>
      </c>
    </row>
    <row r="3427" spans="1:7">
      <c r="A3427" t="str">
        <f t="shared" si="54"/>
        <v>O4.0171</v>
      </c>
      <c r="B3427" s="49" t="s">
        <v>502</v>
      </c>
      <c r="C3427" s="49">
        <v>171</v>
      </c>
      <c r="D3427" s="49">
        <v>0.11322999745607376</v>
      </c>
      <c r="E3427" s="49">
        <v>20.194189071655273</v>
      </c>
      <c r="F3427" s="49">
        <v>121.12995147705078</v>
      </c>
      <c r="G3427" s="49">
        <v>-21.129949569702148</v>
      </c>
    </row>
    <row r="3428" spans="1:7">
      <c r="A3428" t="str">
        <f t="shared" si="54"/>
        <v>O4.0172</v>
      </c>
      <c r="B3428" s="49" t="s">
        <v>502</v>
      </c>
      <c r="C3428" s="49">
        <v>172</v>
      </c>
      <c r="D3428" s="49">
        <v>0.11242999881505966</v>
      </c>
      <c r="E3428" s="49">
        <v>20.080959320068359</v>
      </c>
      <c r="F3428" s="49">
        <v>120.81252288818359</v>
      </c>
      <c r="G3428" s="49">
        <v>-20.812519073486328</v>
      </c>
    </row>
    <row r="3429" spans="1:7">
      <c r="A3429" t="str">
        <f t="shared" si="54"/>
        <v>O4.0173</v>
      </c>
      <c r="B3429" s="49" t="s">
        <v>502</v>
      </c>
      <c r="C3429" s="49">
        <v>173</v>
      </c>
      <c r="D3429" s="49">
        <v>0.11162000149488449</v>
      </c>
      <c r="E3429" s="49">
        <v>19.968530654907227</v>
      </c>
      <c r="F3429" s="49">
        <v>120.49223327636719</v>
      </c>
      <c r="G3429" s="49">
        <v>-20.492229461669922</v>
      </c>
    </row>
    <row r="3430" spans="1:7">
      <c r="A3430" t="str">
        <f t="shared" si="54"/>
        <v>O4.0174</v>
      </c>
      <c r="B3430" s="49" t="s">
        <v>502</v>
      </c>
      <c r="C3430" s="49">
        <v>174</v>
      </c>
      <c r="D3430" s="49">
        <v>0.11083000153303146</v>
      </c>
      <c r="E3430" s="49">
        <v>19.856910705566406</v>
      </c>
      <c r="F3430" s="49">
        <v>120.16912078857422</v>
      </c>
      <c r="G3430" s="49">
        <v>-20.169120788574219</v>
      </c>
    </row>
    <row r="3431" spans="1:7">
      <c r="A3431" t="str">
        <f t="shared" si="54"/>
        <v>O4.0175</v>
      </c>
      <c r="B3431" s="49" t="s">
        <v>502</v>
      </c>
      <c r="C3431" s="49">
        <v>175</v>
      </c>
      <c r="D3431" s="49">
        <v>0.11006999760866165</v>
      </c>
      <c r="E3431" s="49">
        <v>19.74608039855957</v>
      </c>
      <c r="F3431" s="49">
        <v>119.84323120117188</v>
      </c>
      <c r="G3431" s="49">
        <v>-19.843229293823242</v>
      </c>
    </row>
    <row r="3432" spans="1:7">
      <c r="A3432" t="str">
        <f t="shared" si="54"/>
        <v>O4.0176</v>
      </c>
      <c r="B3432" s="49" t="s">
        <v>502</v>
      </c>
      <c r="C3432" s="49">
        <v>176</v>
      </c>
      <c r="D3432" s="49">
        <v>0.10930000245571136</v>
      </c>
      <c r="E3432" s="49">
        <v>19.636009216308594</v>
      </c>
      <c r="F3432" s="49">
        <v>119.51463317871094</v>
      </c>
      <c r="G3432" s="49">
        <v>-19.514629364013672</v>
      </c>
    </row>
    <row r="3433" spans="1:7">
      <c r="A3433" t="str">
        <f t="shared" si="54"/>
        <v>O4.0177</v>
      </c>
      <c r="B3433" s="49" t="s">
        <v>502</v>
      </c>
      <c r="C3433" s="49">
        <v>177</v>
      </c>
      <c r="D3433" s="49">
        <v>0.10857000201940536</v>
      </c>
      <c r="E3433" s="49">
        <v>19.526710510253906</v>
      </c>
      <c r="F3433" s="49">
        <v>119.18332672119141</v>
      </c>
      <c r="G3433" s="49">
        <v>-19.183330535888672</v>
      </c>
    </row>
    <row r="3434" spans="1:7">
      <c r="A3434" t="str">
        <f t="shared" si="54"/>
        <v>O4.0178</v>
      </c>
      <c r="B3434" s="49" t="s">
        <v>502</v>
      </c>
      <c r="C3434" s="49">
        <v>178</v>
      </c>
      <c r="D3434" s="49">
        <v>0.10784000158309937</v>
      </c>
      <c r="E3434" s="49">
        <v>19.418140411376953</v>
      </c>
      <c r="F3434" s="49">
        <v>118.84938812255859</v>
      </c>
      <c r="G3434" s="49">
        <v>-18.849390029907227</v>
      </c>
    </row>
    <row r="3435" spans="1:7">
      <c r="A3435" t="str">
        <f t="shared" si="54"/>
        <v>O4.0179</v>
      </c>
      <c r="B3435" s="49" t="s">
        <v>502</v>
      </c>
      <c r="C3435" s="49">
        <v>179</v>
      </c>
      <c r="D3435" s="49">
        <v>0.10712999850511551</v>
      </c>
      <c r="E3435" s="49">
        <v>19.310300827026367</v>
      </c>
      <c r="F3435" s="49">
        <v>118.51284790039063</v>
      </c>
      <c r="G3435" s="49">
        <v>-18.512849807739258</v>
      </c>
    </row>
    <row r="3436" spans="1:7">
      <c r="A3436" t="str">
        <f t="shared" si="54"/>
        <v>O4.0180</v>
      </c>
      <c r="B3436" s="49" t="s">
        <v>502</v>
      </c>
      <c r="C3436" s="49">
        <v>180</v>
      </c>
      <c r="D3436" s="49">
        <v>0.10642000287771225</v>
      </c>
      <c r="E3436" s="49">
        <v>19.203170776367188</v>
      </c>
      <c r="F3436" s="49">
        <v>118.17373657226563</v>
      </c>
      <c r="G3436" s="49">
        <v>-18.173740386962891</v>
      </c>
    </row>
    <row r="3437" spans="1:7">
      <c r="A3437" t="str">
        <f t="shared" si="54"/>
        <v>O4.0181</v>
      </c>
      <c r="B3437" s="49" t="s">
        <v>502</v>
      </c>
      <c r="C3437" s="49">
        <v>181</v>
      </c>
      <c r="D3437" s="49">
        <v>0.10574000328779221</v>
      </c>
      <c r="E3437" s="49">
        <v>19.096750259399414</v>
      </c>
      <c r="F3437" s="49">
        <v>117.83212280273438</v>
      </c>
      <c r="G3437" s="49">
        <v>-17.832120895385742</v>
      </c>
    </row>
    <row r="3438" spans="1:7">
      <c r="A3438" t="str">
        <f t="shared" si="54"/>
        <v>O4.0182</v>
      </c>
      <c r="B3438" s="49" t="s">
        <v>502</v>
      </c>
      <c r="C3438" s="49">
        <v>182</v>
      </c>
      <c r="D3438" s="49">
        <v>0.10507000237703323</v>
      </c>
      <c r="E3438" s="49">
        <v>18.991010665893555</v>
      </c>
      <c r="F3438" s="49">
        <v>117.48800659179688</v>
      </c>
      <c r="G3438" s="49">
        <v>-17.488010406494141</v>
      </c>
    </row>
    <row r="3439" spans="1:7">
      <c r="A3439" t="str">
        <f t="shared" si="54"/>
        <v>O4.0183</v>
      </c>
      <c r="B3439" s="49" t="s">
        <v>502</v>
      </c>
      <c r="C3439" s="49">
        <v>183</v>
      </c>
      <c r="D3439" s="49">
        <v>0.10440000146627426</v>
      </c>
      <c r="E3439" s="49">
        <v>18.885940551757813</v>
      </c>
      <c r="F3439" s="49">
        <v>117.14147186279297</v>
      </c>
      <c r="G3439" s="49">
        <v>-17.141469955444336</v>
      </c>
    </row>
    <row r="3440" spans="1:7">
      <c r="A3440" t="str">
        <f t="shared" si="54"/>
        <v>O4.0184</v>
      </c>
      <c r="B3440" s="49" t="s">
        <v>502</v>
      </c>
      <c r="C3440" s="49">
        <v>184</v>
      </c>
      <c r="D3440" s="49">
        <v>0.10374999791383743</v>
      </c>
      <c r="E3440" s="49">
        <v>18.781539916992188</v>
      </c>
      <c r="F3440" s="49">
        <v>116.79252624511719</v>
      </c>
      <c r="G3440" s="49">
        <v>-16.792530059814453</v>
      </c>
    </row>
    <row r="3441" spans="1:7">
      <c r="A3441" t="str">
        <f t="shared" si="54"/>
        <v>O4.0185</v>
      </c>
      <c r="B3441" s="49" t="s">
        <v>502</v>
      </c>
      <c r="C3441" s="49">
        <v>185</v>
      </c>
      <c r="D3441" s="49">
        <v>0.10311999917030334</v>
      </c>
      <c r="E3441" s="49">
        <v>18.677789688110352</v>
      </c>
      <c r="F3441" s="49">
        <v>116.44123077392578</v>
      </c>
      <c r="G3441" s="49">
        <v>-16.441230773925781</v>
      </c>
    </row>
    <row r="3442" spans="1:7">
      <c r="A3442" t="str">
        <f t="shared" si="54"/>
        <v>O4.0186</v>
      </c>
      <c r="B3442" s="49" t="s">
        <v>502</v>
      </c>
      <c r="C3442" s="49">
        <v>186</v>
      </c>
      <c r="D3442" s="49">
        <v>0.10249000042676926</v>
      </c>
      <c r="E3442" s="49">
        <v>18.574670791625977</v>
      </c>
      <c r="F3442" s="49">
        <v>116.08760833740234</v>
      </c>
      <c r="G3442" s="49">
        <v>-16.087610244750977</v>
      </c>
    </row>
    <row r="3443" spans="1:7">
      <c r="A3443" t="str">
        <f t="shared" si="54"/>
        <v>O4.0187</v>
      </c>
      <c r="B3443" s="49" t="s">
        <v>502</v>
      </c>
      <c r="C3443" s="49">
        <v>187</v>
      </c>
      <c r="D3443" s="49">
        <v>0.10187999904155731</v>
      </c>
      <c r="E3443" s="49">
        <v>18.472179412841797</v>
      </c>
      <c r="F3443" s="49">
        <v>115.731689453125</v>
      </c>
      <c r="G3443" s="49">
        <v>-15.731690406799316</v>
      </c>
    </row>
    <row r="3444" spans="1:7">
      <c r="A3444" t="str">
        <f t="shared" si="54"/>
        <v>O4.0188</v>
      </c>
      <c r="B3444" s="49" t="s">
        <v>502</v>
      </c>
      <c r="C3444" s="49">
        <v>188</v>
      </c>
      <c r="D3444" s="49">
        <v>0.10126999765634537</v>
      </c>
      <c r="E3444" s="49">
        <v>18.37030029296875</v>
      </c>
      <c r="F3444" s="49">
        <v>115.37352752685547</v>
      </c>
      <c r="G3444" s="49">
        <v>-15.373530387878418</v>
      </c>
    </row>
    <row r="3445" spans="1:7">
      <c r="A3445" t="str">
        <f t="shared" si="54"/>
        <v>O4.0189</v>
      </c>
      <c r="B3445" s="49" t="s">
        <v>502</v>
      </c>
      <c r="C3445" s="49">
        <v>189</v>
      </c>
      <c r="D3445" s="49">
        <v>0.10068999975919724</v>
      </c>
      <c r="E3445" s="49">
        <v>18.26902961730957</v>
      </c>
      <c r="F3445" s="49">
        <v>115.01316070556641</v>
      </c>
      <c r="G3445" s="49">
        <v>-15.01315975189209</v>
      </c>
    </row>
    <row r="3446" spans="1:7">
      <c r="A3446" t="str">
        <f t="shared" si="54"/>
        <v>O4.0190</v>
      </c>
      <c r="B3446" s="49" t="s">
        <v>502</v>
      </c>
      <c r="C3446" s="49">
        <v>190</v>
      </c>
      <c r="D3446" s="49">
        <v>0.10010000318288803</v>
      </c>
      <c r="E3446" s="49">
        <v>18.168340682983398</v>
      </c>
      <c r="F3446" s="49">
        <v>114.65059661865234</v>
      </c>
      <c r="G3446" s="49">
        <v>-14.650600433349609</v>
      </c>
    </row>
    <row r="3447" spans="1:7">
      <c r="A3447" t="str">
        <f t="shared" si="54"/>
        <v>O4.0191</v>
      </c>
      <c r="B3447" s="49" t="s">
        <v>502</v>
      </c>
      <c r="C3447" s="49">
        <v>191</v>
      </c>
      <c r="D3447" s="49">
        <v>9.9529996514320374E-2</v>
      </c>
      <c r="E3447" s="49">
        <v>18.068239212036133</v>
      </c>
      <c r="F3447" s="49">
        <v>114.28589630126953</v>
      </c>
      <c r="G3447" s="49">
        <v>-14.285900115966797</v>
      </c>
    </row>
    <row r="3448" spans="1:7">
      <c r="A3448" t="str">
        <f t="shared" si="54"/>
        <v>O4.0192</v>
      </c>
      <c r="B3448" s="49" t="s">
        <v>502</v>
      </c>
      <c r="C3448" s="49">
        <v>192</v>
      </c>
      <c r="D3448" s="49">
        <v>9.8970003426074982E-2</v>
      </c>
      <c r="E3448" s="49">
        <v>17.968709945678711</v>
      </c>
      <c r="F3448" s="49">
        <v>113.91908264160156</v>
      </c>
      <c r="G3448" s="49">
        <v>-13.919079780578613</v>
      </c>
    </row>
    <row r="3449" spans="1:7">
      <c r="A3449" t="str">
        <f t="shared" si="54"/>
        <v>O4.0193</v>
      </c>
      <c r="B3449" s="49" t="s">
        <v>502</v>
      </c>
      <c r="C3449" s="49">
        <v>193</v>
      </c>
      <c r="D3449" s="49">
        <v>9.8420001566410065E-2</v>
      </c>
      <c r="E3449" s="49">
        <v>17.869739532470703</v>
      </c>
      <c r="F3449" s="49">
        <v>113.55017852783203</v>
      </c>
      <c r="G3449" s="49">
        <v>-13.550180435180664</v>
      </c>
    </row>
    <row r="3450" spans="1:7">
      <c r="A3450" t="str">
        <f t="shared" si="54"/>
        <v>O4.0194</v>
      </c>
      <c r="B3450" s="49" t="s">
        <v>502</v>
      </c>
      <c r="C3450" s="49">
        <v>194</v>
      </c>
      <c r="D3450" s="49">
        <v>9.7879998385906219E-2</v>
      </c>
      <c r="E3450" s="49">
        <v>17.771320343017578</v>
      </c>
      <c r="F3450" s="49">
        <v>113.17925262451172</v>
      </c>
      <c r="G3450" s="49">
        <v>-13.17924976348877</v>
      </c>
    </row>
    <row r="3451" spans="1:7">
      <c r="A3451" t="str">
        <f t="shared" si="54"/>
        <v>O4.0195</v>
      </c>
      <c r="B3451" s="49" t="s">
        <v>502</v>
      </c>
      <c r="C3451" s="49">
        <v>195</v>
      </c>
      <c r="D3451" s="49">
        <v>9.7350001335144043E-2</v>
      </c>
      <c r="E3451" s="49">
        <v>17.673440933227539</v>
      </c>
      <c r="F3451" s="49">
        <v>112.80629730224609</v>
      </c>
      <c r="G3451" s="49">
        <v>-12.806300163269043</v>
      </c>
    </row>
    <row r="3452" spans="1:7">
      <c r="A3452" t="str">
        <f t="shared" si="54"/>
        <v>O4.0196</v>
      </c>
      <c r="B3452" s="49" t="s">
        <v>502</v>
      </c>
      <c r="C3452" s="49">
        <v>196</v>
      </c>
      <c r="D3452" s="49">
        <v>9.681999683380127E-2</v>
      </c>
      <c r="E3452" s="49">
        <v>17.576089859008789</v>
      </c>
      <c r="F3452" s="49">
        <v>112.43135070800781</v>
      </c>
      <c r="G3452" s="49">
        <v>-12.431349754333496</v>
      </c>
    </row>
    <row r="3453" spans="1:7">
      <c r="A3453" t="str">
        <f t="shared" si="54"/>
        <v>O4.0197</v>
      </c>
      <c r="B3453" s="49" t="s">
        <v>502</v>
      </c>
      <c r="C3453" s="49">
        <v>197</v>
      </c>
      <c r="D3453" s="49">
        <v>9.6320003271102905E-2</v>
      </c>
      <c r="E3453" s="49">
        <v>17.479270935058594</v>
      </c>
      <c r="F3453" s="49">
        <v>112.05448150634766</v>
      </c>
      <c r="G3453" s="49">
        <v>-12.054479598999023</v>
      </c>
    </row>
    <row r="3454" spans="1:7">
      <c r="A3454" t="str">
        <f t="shared" si="54"/>
        <v>O4.0198</v>
      </c>
      <c r="B3454" s="49" t="s">
        <v>502</v>
      </c>
      <c r="C3454" s="49">
        <v>198</v>
      </c>
      <c r="D3454" s="49">
        <v>9.5810003578662872E-2</v>
      </c>
      <c r="E3454" s="49">
        <v>17.382949829101563</v>
      </c>
      <c r="F3454" s="49">
        <v>111.67566680908203</v>
      </c>
      <c r="G3454" s="49">
        <v>-11.67566967010498</v>
      </c>
    </row>
    <row r="3455" spans="1:7">
      <c r="A3455" t="str">
        <f t="shared" si="54"/>
        <v>O4.0199</v>
      </c>
      <c r="B3455" s="49" t="s">
        <v>502</v>
      </c>
      <c r="C3455" s="49">
        <v>199</v>
      </c>
      <c r="D3455" s="49">
        <v>9.5310002565383911E-2</v>
      </c>
      <c r="E3455" s="49">
        <v>17.287139892578125</v>
      </c>
      <c r="F3455" s="49">
        <v>111.29498291015625</v>
      </c>
      <c r="G3455" s="49">
        <v>-11.294980049133301</v>
      </c>
    </row>
    <row r="3456" spans="1:7">
      <c r="A3456" t="str">
        <f t="shared" si="54"/>
        <v>O4.0200</v>
      </c>
      <c r="B3456" s="49" t="s">
        <v>502</v>
      </c>
      <c r="C3456" s="49">
        <v>200</v>
      </c>
      <c r="D3456" s="49">
        <v>9.4829998910427094E-2</v>
      </c>
      <c r="E3456" s="49">
        <v>17.191829681396484</v>
      </c>
      <c r="F3456" s="49">
        <v>110.91242980957031</v>
      </c>
      <c r="G3456" s="49">
        <v>-10.912429809570313</v>
      </c>
    </row>
    <row r="3457" spans="1:7">
      <c r="A3457" t="str">
        <f t="shared" si="54"/>
        <v>O4.0201</v>
      </c>
      <c r="B3457" s="49" t="s">
        <v>502</v>
      </c>
      <c r="C3457" s="49">
        <v>201</v>
      </c>
      <c r="D3457" s="49">
        <v>9.4360001385211945E-2</v>
      </c>
      <c r="E3457" s="49">
        <v>17.097000122070313</v>
      </c>
      <c r="F3457" s="49">
        <v>110.52805328369141</v>
      </c>
      <c r="G3457" s="49">
        <v>-10.528050422668457</v>
      </c>
    </row>
    <row r="3458" spans="1:7">
      <c r="A3458" t="str">
        <f t="shared" si="54"/>
        <v>O4.0202</v>
      </c>
      <c r="B3458" s="49" t="s">
        <v>502</v>
      </c>
      <c r="C3458" s="49">
        <v>202</v>
      </c>
      <c r="D3458" s="49">
        <v>9.3879997730255127E-2</v>
      </c>
      <c r="E3458" s="49">
        <v>17.002639770507813</v>
      </c>
      <c r="F3458" s="49">
        <v>110.14186859130859</v>
      </c>
      <c r="G3458" s="49">
        <v>-10.14186954498291</v>
      </c>
    </row>
    <row r="3459" spans="1:7">
      <c r="A3459" t="str">
        <f t="shared" ref="A3459:A3522" si="55">CONCATENATE(B3459,IF(C3459&lt;10,CONCATENATE("00",C3459),IF(C3459&lt;100,CONCATENATE("0",C3459),C3459)))</f>
        <v>O4.0203</v>
      </c>
      <c r="B3459" s="49" t="s">
        <v>502</v>
      </c>
      <c r="C3459" s="49">
        <v>203</v>
      </c>
      <c r="D3459" s="49">
        <v>9.341999888420105E-2</v>
      </c>
      <c r="E3459" s="49">
        <v>16.908760070800781</v>
      </c>
      <c r="F3459" s="49">
        <v>109.75390625</v>
      </c>
      <c r="G3459" s="49">
        <v>-9.7539100646972656</v>
      </c>
    </row>
    <row r="3460" spans="1:7">
      <c r="A3460" t="str">
        <f t="shared" si="55"/>
        <v>O4.0204</v>
      </c>
      <c r="B3460" s="49" t="s">
        <v>502</v>
      </c>
      <c r="C3460" s="49">
        <v>204</v>
      </c>
      <c r="D3460" s="49">
        <v>9.2969998717308044E-2</v>
      </c>
      <c r="E3460" s="49">
        <v>16.815340042114258</v>
      </c>
      <c r="F3460" s="49">
        <v>109.36421203613281</v>
      </c>
      <c r="G3460" s="49">
        <v>-9.3642101287841797</v>
      </c>
    </row>
    <row r="3461" spans="1:7">
      <c r="A3461" t="str">
        <f t="shared" si="55"/>
        <v>O4.0205</v>
      </c>
      <c r="B3461" s="49" t="s">
        <v>502</v>
      </c>
      <c r="C3461" s="49">
        <v>205</v>
      </c>
      <c r="D3461" s="49">
        <v>9.2529997229576111E-2</v>
      </c>
      <c r="E3461" s="49">
        <v>16.722370147705078</v>
      </c>
      <c r="F3461" s="49">
        <v>108.97279357910156</v>
      </c>
      <c r="G3461" s="49">
        <v>-8.9727897644042969</v>
      </c>
    </row>
    <row r="3462" spans="1:7">
      <c r="A3462" t="str">
        <f t="shared" si="55"/>
        <v>O4.0206</v>
      </c>
      <c r="B3462" s="49" t="s">
        <v>502</v>
      </c>
      <c r="C3462" s="49">
        <v>206</v>
      </c>
      <c r="D3462" s="49">
        <v>9.2079997062683105E-2</v>
      </c>
      <c r="E3462" s="49">
        <v>16.629840850830078</v>
      </c>
      <c r="F3462" s="49">
        <v>108.57968139648438</v>
      </c>
      <c r="G3462" s="49">
        <v>-8.5796804428100586</v>
      </c>
    </row>
    <row r="3463" spans="1:7">
      <c r="A3463" t="str">
        <f t="shared" si="55"/>
        <v>O4.0207</v>
      </c>
      <c r="B3463" s="49" t="s">
        <v>502</v>
      </c>
      <c r="C3463" s="49">
        <v>207</v>
      </c>
      <c r="D3463" s="49">
        <v>9.1660000383853912E-2</v>
      </c>
      <c r="E3463" s="49">
        <v>16.537759780883789</v>
      </c>
      <c r="F3463" s="49">
        <v>108.18489837646484</v>
      </c>
      <c r="G3463" s="49">
        <v>-8.1849002838134766</v>
      </c>
    </row>
    <row r="3464" spans="1:7">
      <c r="A3464" t="str">
        <f t="shared" si="55"/>
        <v>O4.0208</v>
      </c>
      <c r="B3464" s="49" t="s">
        <v>502</v>
      </c>
      <c r="C3464" s="49">
        <v>208</v>
      </c>
      <c r="D3464" s="49">
        <v>9.1229997575283051E-2</v>
      </c>
      <c r="E3464" s="49">
        <v>16.446100234985352</v>
      </c>
      <c r="F3464" s="49">
        <v>107.78849792480469</v>
      </c>
      <c r="G3464" s="49">
        <v>-7.7884998321533203</v>
      </c>
    </row>
    <row r="3465" spans="1:7">
      <c r="A3465" t="str">
        <f t="shared" si="55"/>
        <v>O4.0209</v>
      </c>
      <c r="B3465" s="49" t="s">
        <v>502</v>
      </c>
      <c r="C3465" s="49">
        <v>209</v>
      </c>
      <c r="D3465" s="49">
        <v>9.0819999575614929E-2</v>
      </c>
      <c r="E3465" s="49">
        <v>16.354869842529297</v>
      </c>
      <c r="F3465" s="49">
        <v>107.39047241210938</v>
      </c>
      <c r="G3465" s="49">
        <v>-7.390470027923584</v>
      </c>
    </row>
    <row r="3466" spans="1:7">
      <c r="A3466" t="str">
        <f t="shared" si="55"/>
        <v>O4.0210</v>
      </c>
      <c r="B3466" s="49" t="s">
        <v>502</v>
      </c>
      <c r="C3466" s="49">
        <v>210</v>
      </c>
      <c r="D3466" s="49">
        <v>9.0400002896785736E-2</v>
      </c>
      <c r="E3466" s="49">
        <v>16.264049530029297</v>
      </c>
      <c r="F3466" s="49">
        <v>106.99085235595703</v>
      </c>
      <c r="G3466" s="49">
        <v>-6.9908499717712402</v>
      </c>
    </row>
    <row r="3467" spans="1:7">
      <c r="A3467" t="str">
        <f t="shared" si="55"/>
        <v>O4.0211</v>
      </c>
      <c r="B3467" s="49" t="s">
        <v>502</v>
      </c>
      <c r="C3467" s="49">
        <v>211</v>
      </c>
      <c r="D3467" s="49">
        <v>9.0010002255439758E-2</v>
      </c>
      <c r="E3467" s="49">
        <v>16.173650741577148</v>
      </c>
      <c r="F3467" s="49">
        <v>106.58966827392578</v>
      </c>
      <c r="G3467" s="49">
        <v>-6.5896701812744141</v>
      </c>
    </row>
    <row r="3468" spans="1:7">
      <c r="A3468" t="str">
        <f t="shared" si="55"/>
        <v>O4.0212</v>
      </c>
      <c r="B3468" s="49" t="s">
        <v>502</v>
      </c>
      <c r="C3468" s="49">
        <v>212</v>
      </c>
      <c r="D3468" s="49">
        <v>8.9610002934932709E-2</v>
      </c>
      <c r="E3468" s="49">
        <v>16.083639144897461</v>
      </c>
      <c r="F3468" s="49">
        <v>106.18694305419922</v>
      </c>
      <c r="G3468" s="49">
        <v>-6.1869401931762695</v>
      </c>
    </row>
    <row r="3469" spans="1:7">
      <c r="A3469" t="str">
        <f t="shared" si="55"/>
        <v>O4.0213</v>
      </c>
      <c r="B3469" s="49" t="s">
        <v>502</v>
      </c>
      <c r="C3469" s="49">
        <v>213</v>
      </c>
      <c r="D3469" s="49">
        <v>8.9220002293586731E-2</v>
      </c>
      <c r="E3469" s="49">
        <v>15.994029998779297</v>
      </c>
      <c r="F3469" s="49">
        <v>105.78270721435547</v>
      </c>
      <c r="G3469" s="49">
        <v>-5.782710075378418</v>
      </c>
    </row>
    <row r="3470" spans="1:7">
      <c r="A3470" t="str">
        <f t="shared" si="55"/>
        <v>O4.0214</v>
      </c>
      <c r="B3470" s="49" t="s">
        <v>502</v>
      </c>
      <c r="C3470" s="49">
        <v>214</v>
      </c>
      <c r="D3470" s="49">
        <v>8.8840000331401825E-2</v>
      </c>
      <c r="E3470" s="49">
        <v>15.904809951782227</v>
      </c>
      <c r="F3470" s="49">
        <v>105.37698364257813</v>
      </c>
      <c r="G3470" s="49">
        <v>-5.3769798278808594</v>
      </c>
    </row>
    <row r="3471" spans="1:7">
      <c r="A3471" t="str">
        <f t="shared" si="55"/>
        <v>O4.0215</v>
      </c>
      <c r="B3471" s="49" t="s">
        <v>502</v>
      </c>
      <c r="C3471" s="49">
        <v>215</v>
      </c>
      <c r="D3471" s="49">
        <v>8.8459998369216919E-2</v>
      </c>
      <c r="E3471" s="49">
        <v>15.815970420837402</v>
      </c>
      <c r="F3471" s="49">
        <v>104.96978759765625</v>
      </c>
      <c r="G3471" s="49">
        <v>-4.969789981842041</v>
      </c>
    </row>
    <row r="3472" spans="1:7">
      <c r="A3472" t="str">
        <f t="shared" si="55"/>
        <v>O4.0216</v>
      </c>
      <c r="B3472" s="49" t="s">
        <v>502</v>
      </c>
      <c r="C3472" s="49">
        <v>216</v>
      </c>
      <c r="D3472" s="49">
        <v>8.8090002536773682E-2</v>
      </c>
      <c r="E3472" s="49">
        <v>15.727510452270508</v>
      </c>
      <c r="F3472" s="49">
        <v>104.56114959716797</v>
      </c>
      <c r="G3472" s="49">
        <v>-4.561150074005127</v>
      </c>
    </row>
    <row r="3473" spans="1:7">
      <c r="A3473" t="str">
        <f t="shared" si="55"/>
        <v>O4.0217</v>
      </c>
      <c r="B3473" s="49" t="s">
        <v>502</v>
      </c>
      <c r="C3473" s="49">
        <v>217</v>
      </c>
      <c r="D3473" s="49">
        <v>8.7729997932910919E-2</v>
      </c>
      <c r="E3473" s="49">
        <v>15.639419555664063</v>
      </c>
      <c r="F3473" s="49">
        <v>104.15109252929688</v>
      </c>
      <c r="G3473" s="49">
        <v>-4.151090145111084</v>
      </c>
    </row>
    <row r="3474" spans="1:7">
      <c r="A3474" t="str">
        <f t="shared" si="55"/>
        <v>O4.0218</v>
      </c>
      <c r="B3474" s="49" t="s">
        <v>502</v>
      </c>
      <c r="C3474" s="49">
        <v>218</v>
      </c>
      <c r="D3474" s="49">
        <v>8.7370000779628754E-2</v>
      </c>
      <c r="E3474" s="49">
        <v>15.551690101623535</v>
      </c>
      <c r="F3474" s="49">
        <v>103.73961639404297</v>
      </c>
      <c r="G3474" s="49">
        <v>-3.7396199703216553</v>
      </c>
    </row>
    <row r="3475" spans="1:7">
      <c r="A3475" t="str">
        <f t="shared" si="55"/>
        <v>O4.0219</v>
      </c>
      <c r="B3475" s="49" t="s">
        <v>502</v>
      </c>
      <c r="C3475" s="49">
        <v>219</v>
      </c>
      <c r="D3475" s="49">
        <v>8.702000230550766E-2</v>
      </c>
      <c r="E3475" s="49">
        <v>15.464320182800293</v>
      </c>
      <c r="F3475" s="49">
        <v>103.32676696777344</v>
      </c>
      <c r="G3475" s="49">
        <v>-3.3267700672149658</v>
      </c>
    </row>
    <row r="3476" spans="1:7">
      <c r="A3476" t="str">
        <f t="shared" si="55"/>
        <v>O4.0220</v>
      </c>
      <c r="B3476" s="49" t="s">
        <v>502</v>
      </c>
      <c r="C3476" s="49">
        <v>220</v>
      </c>
      <c r="D3476" s="49">
        <v>8.6680002510547638E-2</v>
      </c>
      <c r="E3476" s="49">
        <v>15.377300262451172</v>
      </c>
      <c r="F3476" s="49">
        <v>102.91256713867188</v>
      </c>
      <c r="G3476" s="49">
        <v>-2.9125699996948242</v>
      </c>
    </row>
    <row r="3477" spans="1:7">
      <c r="A3477" t="str">
        <f t="shared" si="55"/>
        <v>O4.0221</v>
      </c>
      <c r="B3477" s="49" t="s">
        <v>502</v>
      </c>
      <c r="C3477" s="49">
        <v>221</v>
      </c>
      <c r="D3477" s="49">
        <v>8.6329996585845947E-2</v>
      </c>
      <c r="E3477" s="49">
        <v>15.290619850158691</v>
      </c>
      <c r="F3477" s="49">
        <v>102.49703216552734</v>
      </c>
      <c r="G3477" s="49">
        <v>-2.4970300197601318</v>
      </c>
    </row>
    <row r="3478" spans="1:7">
      <c r="A3478" t="str">
        <f t="shared" si="55"/>
        <v>O4.0222</v>
      </c>
      <c r="B3478" s="49" t="s">
        <v>502</v>
      </c>
      <c r="C3478" s="49">
        <v>222</v>
      </c>
      <c r="D3478" s="49">
        <v>8.6000002920627594E-2</v>
      </c>
      <c r="E3478" s="49">
        <v>15.204290390014648</v>
      </c>
      <c r="F3478" s="49">
        <v>102.08016204833984</v>
      </c>
      <c r="G3478" s="49">
        <v>-2.0801599025726318</v>
      </c>
    </row>
    <row r="3479" spans="1:7">
      <c r="A3479" t="str">
        <f t="shared" si="55"/>
        <v>O4.0223</v>
      </c>
      <c r="B3479" s="49" t="s">
        <v>502</v>
      </c>
      <c r="C3479" s="49">
        <v>223</v>
      </c>
      <c r="D3479" s="49">
        <v>8.5670001804828644E-2</v>
      </c>
      <c r="E3479" s="49">
        <v>15.118289947509766</v>
      </c>
      <c r="F3479" s="49">
        <v>101.66201782226563</v>
      </c>
      <c r="G3479" s="49">
        <v>-1.6620199680328369</v>
      </c>
    </row>
    <row r="3480" spans="1:7">
      <c r="A3480" t="str">
        <f t="shared" si="55"/>
        <v>O4.0224</v>
      </c>
      <c r="B3480" s="49" t="s">
        <v>502</v>
      </c>
      <c r="C3480" s="49">
        <v>224</v>
      </c>
      <c r="D3480" s="49">
        <v>8.5340000689029694E-2</v>
      </c>
      <c r="E3480" s="49">
        <v>15.032620429992676</v>
      </c>
      <c r="F3480" s="49">
        <v>101.24257659912109</v>
      </c>
      <c r="G3480" s="49">
        <v>-1.2425800561904907</v>
      </c>
    </row>
    <row r="3481" spans="1:7">
      <c r="A3481" t="str">
        <f t="shared" si="55"/>
        <v>O4.0225</v>
      </c>
      <c r="B3481" s="49" t="s">
        <v>502</v>
      </c>
      <c r="C3481" s="49">
        <v>225</v>
      </c>
      <c r="D3481" s="49">
        <v>8.5029996931552887E-2</v>
      </c>
      <c r="E3481" s="49">
        <v>14.947279930114746</v>
      </c>
      <c r="F3481" s="49">
        <v>100.8218994140625</v>
      </c>
      <c r="G3481" s="49">
        <v>-0.82190001010894775</v>
      </c>
    </row>
    <row r="3482" spans="1:7">
      <c r="A3482" t="str">
        <f t="shared" si="55"/>
        <v>O4.0226</v>
      </c>
      <c r="B3482" s="49" t="s">
        <v>502</v>
      </c>
      <c r="C3482" s="49">
        <v>226</v>
      </c>
      <c r="D3482" s="49">
        <v>8.4710001945495605E-2</v>
      </c>
      <c r="E3482" s="49">
        <v>14.862250328063965</v>
      </c>
      <c r="F3482" s="49">
        <v>100.39997863769531</v>
      </c>
      <c r="G3482" s="49">
        <v>-0.39998000860214233</v>
      </c>
    </row>
    <row r="3483" spans="1:7">
      <c r="A3483" t="str">
        <f t="shared" si="55"/>
        <v>O4.0227</v>
      </c>
      <c r="B3483" s="49" t="s">
        <v>502</v>
      </c>
      <c r="C3483" s="49">
        <v>227</v>
      </c>
      <c r="D3483" s="49">
        <v>8.4399998188018799E-2</v>
      </c>
      <c r="E3483" s="49">
        <v>14.77754020690918</v>
      </c>
      <c r="F3483" s="49">
        <v>99.976821899414063</v>
      </c>
      <c r="G3483" s="49">
        <v>2.3180000483989716E-2</v>
      </c>
    </row>
    <row r="3484" spans="1:7">
      <c r="A3484" t="str">
        <f t="shared" si="55"/>
        <v>O4.0228</v>
      </c>
      <c r="B3484" s="49" t="s">
        <v>502</v>
      </c>
      <c r="C3484" s="49">
        <v>228</v>
      </c>
      <c r="D3484" s="49">
        <v>8.4100000560283661E-2</v>
      </c>
      <c r="E3484" s="49">
        <v>14.693140029907227</v>
      </c>
      <c r="F3484" s="49">
        <v>99.552497863769531</v>
      </c>
      <c r="G3484" s="49">
        <v>0.44749999046325684</v>
      </c>
    </row>
    <row r="3485" spans="1:7">
      <c r="A3485" t="str">
        <f t="shared" si="55"/>
        <v>O4.0229</v>
      </c>
      <c r="B3485" s="49" t="s">
        <v>502</v>
      </c>
      <c r="C3485" s="49">
        <v>229</v>
      </c>
      <c r="D3485" s="49">
        <v>8.3789996802806854E-2</v>
      </c>
      <c r="E3485" s="49">
        <v>14.609040260314941</v>
      </c>
      <c r="F3485" s="49">
        <v>99.126968383789063</v>
      </c>
      <c r="G3485" s="49">
        <v>0.87303000688552856</v>
      </c>
    </row>
    <row r="3486" spans="1:7">
      <c r="A3486" t="str">
        <f t="shared" si="55"/>
        <v>O4.0230</v>
      </c>
      <c r="B3486" s="49" t="s">
        <v>502</v>
      </c>
      <c r="C3486" s="49">
        <v>230</v>
      </c>
      <c r="D3486" s="49">
        <v>8.350999653339386E-2</v>
      </c>
      <c r="E3486" s="49">
        <v>14.525250434875488</v>
      </c>
      <c r="F3486" s="49">
        <v>98.700286865234375</v>
      </c>
      <c r="G3486" s="49">
        <v>1.2997100353240967</v>
      </c>
    </row>
    <row r="3487" spans="1:7">
      <c r="A3487" t="str">
        <f t="shared" si="55"/>
        <v>O4.0231</v>
      </c>
      <c r="B3487" s="49" t="s">
        <v>502</v>
      </c>
      <c r="C3487" s="49">
        <v>231</v>
      </c>
      <c r="D3487" s="49">
        <v>8.3209998905658722E-2</v>
      </c>
      <c r="E3487" s="49">
        <v>14.441740036010742</v>
      </c>
      <c r="F3487" s="49">
        <v>98.272453308105469</v>
      </c>
      <c r="G3487" s="49">
        <v>1.7275500297546387</v>
      </c>
    </row>
    <row r="3488" spans="1:7">
      <c r="A3488" t="str">
        <f t="shared" si="55"/>
        <v>O4.0232</v>
      </c>
      <c r="B3488" s="49" t="s">
        <v>502</v>
      </c>
      <c r="C3488" s="49">
        <v>232</v>
      </c>
      <c r="D3488" s="49">
        <v>8.2929998636245728E-2</v>
      </c>
      <c r="E3488" s="49">
        <v>14.358530044555664</v>
      </c>
      <c r="F3488" s="49">
        <v>97.843467712402344</v>
      </c>
      <c r="G3488" s="49">
        <v>2.1565299034118652</v>
      </c>
    </row>
    <row r="3489" spans="1:7">
      <c r="A3489" t="str">
        <f t="shared" si="55"/>
        <v>O4.0233</v>
      </c>
      <c r="B3489" s="49" t="s">
        <v>502</v>
      </c>
      <c r="C3489" s="49">
        <v>233</v>
      </c>
      <c r="D3489" s="49">
        <v>8.2639999687671661E-2</v>
      </c>
      <c r="E3489" s="49">
        <v>14.275600433349609</v>
      </c>
      <c r="F3489" s="49">
        <v>97.413398742675781</v>
      </c>
      <c r="G3489" s="49">
        <v>2.5866000652313232</v>
      </c>
    </row>
    <row r="3490" spans="1:7">
      <c r="A3490" t="str">
        <f t="shared" si="55"/>
        <v>O4.0234</v>
      </c>
      <c r="B3490" s="49" t="s">
        <v>502</v>
      </c>
      <c r="C3490" s="49">
        <v>234</v>
      </c>
      <c r="D3490" s="49">
        <v>8.2369998097419739E-2</v>
      </c>
      <c r="E3490" s="49">
        <v>14.192959785461426</v>
      </c>
      <c r="F3490" s="49">
        <v>96.982223510742188</v>
      </c>
      <c r="G3490" s="49">
        <v>3.017780065536499</v>
      </c>
    </row>
    <row r="3491" spans="1:7">
      <c r="A3491" t="str">
        <f t="shared" si="55"/>
        <v>O4.0235</v>
      </c>
      <c r="B3491" s="49" t="s">
        <v>502</v>
      </c>
      <c r="C3491" s="49">
        <v>235</v>
      </c>
      <c r="D3491" s="49">
        <v>8.2099996507167816E-2</v>
      </c>
      <c r="E3491" s="49">
        <v>14.110589981079102</v>
      </c>
      <c r="F3491" s="49">
        <v>96.549980163574219</v>
      </c>
      <c r="G3491" s="49">
        <v>3.4500200748443604</v>
      </c>
    </row>
    <row r="3492" spans="1:7">
      <c r="A3492" t="str">
        <f t="shared" si="55"/>
        <v>O4.0236</v>
      </c>
      <c r="B3492" s="49" t="s">
        <v>502</v>
      </c>
      <c r="C3492" s="49">
        <v>236</v>
      </c>
      <c r="D3492" s="49">
        <v>8.183000236749649E-2</v>
      </c>
      <c r="E3492" s="49">
        <v>14.02849006652832</v>
      </c>
      <c r="F3492" s="49">
        <v>96.116668701171875</v>
      </c>
      <c r="G3492" s="49">
        <v>3.8833301067352295</v>
      </c>
    </row>
    <row r="3493" spans="1:7">
      <c r="A3493" t="str">
        <f t="shared" si="55"/>
        <v>O4.0237</v>
      </c>
      <c r="B3493" s="49" t="s">
        <v>502</v>
      </c>
      <c r="C3493" s="49">
        <v>237</v>
      </c>
      <c r="D3493" s="49">
        <v>8.1560000777244568E-2</v>
      </c>
      <c r="E3493" s="49">
        <v>13.946660041809082</v>
      </c>
      <c r="F3493" s="49">
        <v>95.682296752929688</v>
      </c>
      <c r="G3493" s="49">
        <v>4.3176999092102051</v>
      </c>
    </row>
    <row r="3494" spans="1:7">
      <c r="A3494" t="str">
        <f t="shared" si="55"/>
        <v>O4.0238</v>
      </c>
      <c r="B3494" s="49" t="s">
        <v>502</v>
      </c>
      <c r="C3494" s="49">
        <v>238</v>
      </c>
      <c r="D3494" s="49">
        <v>8.1299997866153717E-2</v>
      </c>
      <c r="E3494" s="49">
        <v>13.865099906921387</v>
      </c>
      <c r="F3494" s="49">
        <v>95.246910095214844</v>
      </c>
      <c r="G3494" s="49">
        <v>4.7530899047851563</v>
      </c>
    </row>
    <row r="3495" spans="1:7">
      <c r="A3495" t="str">
        <f t="shared" si="55"/>
        <v>O4.0239</v>
      </c>
      <c r="B3495" s="49" t="s">
        <v>502</v>
      </c>
      <c r="C3495" s="49">
        <v>239</v>
      </c>
      <c r="D3495" s="49">
        <v>8.1050001084804535E-2</v>
      </c>
      <c r="E3495" s="49">
        <v>13.78380012512207</v>
      </c>
      <c r="F3495" s="49">
        <v>94.810508728027344</v>
      </c>
      <c r="G3495" s="49">
        <v>5.1894898414611816</v>
      </c>
    </row>
    <row r="3496" spans="1:7">
      <c r="A3496" t="str">
        <f t="shared" si="55"/>
        <v>O4.0240</v>
      </c>
      <c r="B3496" s="49" t="s">
        <v>502</v>
      </c>
      <c r="C3496" s="49">
        <v>240</v>
      </c>
      <c r="D3496" s="49">
        <v>8.0799996852874756E-2</v>
      </c>
      <c r="E3496" s="49">
        <v>13.702750205993652</v>
      </c>
      <c r="F3496" s="49">
        <v>94.373100280761719</v>
      </c>
      <c r="G3496" s="49">
        <v>5.6269001960754395</v>
      </c>
    </row>
    <row r="3497" spans="1:7">
      <c r="A3497" t="str">
        <f t="shared" si="55"/>
        <v>O4.0241</v>
      </c>
      <c r="B3497" s="49" t="s">
        <v>502</v>
      </c>
      <c r="C3497" s="49">
        <v>241</v>
      </c>
      <c r="D3497" s="49">
        <v>8.0540001392364502E-2</v>
      </c>
      <c r="E3497" s="49">
        <v>13.621950149536133</v>
      </c>
      <c r="F3497" s="49">
        <v>93.934707641601563</v>
      </c>
      <c r="G3497" s="49">
        <v>6.0652899742126465</v>
      </c>
    </row>
    <row r="3498" spans="1:7">
      <c r="A3498" t="str">
        <f t="shared" si="55"/>
        <v>O4.0242</v>
      </c>
      <c r="B3498" s="49" t="s">
        <v>502</v>
      </c>
      <c r="C3498" s="49">
        <v>242</v>
      </c>
      <c r="D3498" s="49">
        <v>8.0300003290176392E-2</v>
      </c>
      <c r="E3498" s="49">
        <v>13.541410446166992</v>
      </c>
      <c r="F3498" s="49">
        <v>93.495353698730469</v>
      </c>
      <c r="G3498" s="49">
        <v>6.5046501159667969</v>
      </c>
    </row>
    <row r="3499" spans="1:7">
      <c r="A3499" t="str">
        <f t="shared" si="55"/>
        <v>O4.0243</v>
      </c>
      <c r="B3499" s="49" t="s">
        <v>502</v>
      </c>
      <c r="C3499" s="49">
        <v>243</v>
      </c>
      <c r="D3499" s="49">
        <v>8.0059997737407684E-2</v>
      </c>
      <c r="E3499" s="49">
        <v>13.46111011505127</v>
      </c>
      <c r="F3499" s="49">
        <v>93.055023193359375</v>
      </c>
      <c r="G3499" s="49">
        <v>6.9449801445007324</v>
      </c>
    </row>
    <row r="3500" spans="1:7">
      <c r="A3500" t="str">
        <f t="shared" si="55"/>
        <v>O4.0244</v>
      </c>
      <c r="B3500" s="49" t="s">
        <v>502</v>
      </c>
      <c r="C3500" s="49">
        <v>244</v>
      </c>
      <c r="D3500" s="49">
        <v>7.9829998314380646E-2</v>
      </c>
      <c r="E3500" s="49">
        <v>13.381050109863281</v>
      </c>
      <c r="F3500" s="49">
        <v>92.61376953125</v>
      </c>
      <c r="G3500" s="49">
        <v>7.3862299919128418</v>
      </c>
    </row>
    <row r="3501" spans="1:7">
      <c r="A3501" t="str">
        <f t="shared" si="55"/>
        <v>O4.0245</v>
      </c>
      <c r="B3501" s="49" t="s">
        <v>502</v>
      </c>
      <c r="C3501" s="49">
        <v>245</v>
      </c>
      <c r="D3501" s="49">
        <v>7.9590000212192535E-2</v>
      </c>
      <c r="E3501" s="49">
        <v>13.301219940185547</v>
      </c>
      <c r="F3501" s="49">
        <v>92.171592712402344</v>
      </c>
      <c r="G3501" s="49">
        <v>7.8284101486206055</v>
      </c>
    </row>
    <row r="3502" spans="1:7">
      <c r="A3502" t="str">
        <f t="shared" si="55"/>
        <v>O4.0246</v>
      </c>
      <c r="B3502" s="49" t="s">
        <v>502</v>
      </c>
      <c r="C3502" s="49">
        <v>246</v>
      </c>
      <c r="D3502" s="49">
        <v>7.9360000789165497E-2</v>
      </c>
      <c r="E3502" s="49">
        <v>13.221630096435547</v>
      </c>
      <c r="F3502" s="49">
        <v>91.728477478027344</v>
      </c>
      <c r="G3502" s="49">
        <v>8.271519660949707</v>
      </c>
    </row>
    <row r="3503" spans="1:7">
      <c r="A3503" t="str">
        <f t="shared" si="55"/>
        <v>O4.0247</v>
      </c>
      <c r="B3503" s="49" t="s">
        <v>502</v>
      </c>
      <c r="C3503" s="49">
        <v>247</v>
      </c>
      <c r="D3503" s="49">
        <v>7.9130001366138458E-2</v>
      </c>
      <c r="E3503" s="49">
        <v>13.142270088195801</v>
      </c>
      <c r="F3503" s="49">
        <v>91.284500122070313</v>
      </c>
      <c r="G3503" s="49">
        <v>8.7154998779296875</v>
      </c>
    </row>
    <row r="3504" spans="1:7">
      <c r="A3504" t="str">
        <f t="shared" si="55"/>
        <v>O4.0248</v>
      </c>
      <c r="B3504" s="49" t="s">
        <v>502</v>
      </c>
      <c r="C3504" s="49">
        <v>248</v>
      </c>
      <c r="D3504" s="49">
        <v>7.8910000622272491E-2</v>
      </c>
      <c r="E3504" s="49">
        <v>13.063139915466309</v>
      </c>
      <c r="F3504" s="49">
        <v>90.839622497558594</v>
      </c>
      <c r="G3504" s="49">
        <v>9.1603803634643555</v>
      </c>
    </row>
    <row r="3505" spans="1:7">
      <c r="A3505" t="str">
        <f t="shared" si="55"/>
        <v>O4.0249</v>
      </c>
      <c r="B3505" s="49" t="s">
        <v>502</v>
      </c>
      <c r="C3505" s="49">
        <v>249</v>
      </c>
      <c r="D3505" s="49">
        <v>7.8680001199245453E-2</v>
      </c>
      <c r="E3505" s="49">
        <v>12.984230041503906</v>
      </c>
      <c r="F3505" s="49">
        <v>90.393882751464844</v>
      </c>
      <c r="G3505" s="49">
        <v>9.6061201095581055</v>
      </c>
    </row>
    <row r="3506" spans="1:7">
      <c r="A3506" t="str">
        <f t="shared" si="55"/>
        <v>O4.0250</v>
      </c>
      <c r="B3506" s="49" t="s">
        <v>502</v>
      </c>
      <c r="C3506" s="49">
        <v>250</v>
      </c>
      <c r="D3506" s="49">
        <v>7.8469999134540558E-2</v>
      </c>
      <c r="E3506" s="49">
        <v>12.905550003051758</v>
      </c>
      <c r="F3506" s="49">
        <v>89.947250366210938</v>
      </c>
      <c r="G3506" s="49">
        <v>10.052749633789063</v>
      </c>
    </row>
    <row r="3507" spans="1:7">
      <c r="A3507" t="str">
        <f t="shared" si="55"/>
        <v>O4.0251</v>
      </c>
      <c r="B3507" s="49" t="s">
        <v>502</v>
      </c>
      <c r="C3507" s="49">
        <v>251</v>
      </c>
      <c r="D3507" s="49">
        <v>7.8259997069835663E-2</v>
      </c>
      <c r="E3507" s="49">
        <v>12.827079772949219</v>
      </c>
      <c r="F3507" s="49">
        <v>89.499786376953125</v>
      </c>
      <c r="G3507" s="49">
        <v>10.500209808349609</v>
      </c>
    </row>
    <row r="3508" spans="1:7">
      <c r="A3508" t="str">
        <f t="shared" si="55"/>
        <v>O4.0252</v>
      </c>
      <c r="B3508" s="49" t="s">
        <v>502</v>
      </c>
      <c r="C3508" s="49">
        <v>252</v>
      </c>
      <c r="D3508" s="49">
        <v>7.8050002455711365E-2</v>
      </c>
      <c r="E3508" s="49">
        <v>12.748820304870605</v>
      </c>
      <c r="F3508" s="49">
        <v>89.051490783691406</v>
      </c>
      <c r="G3508" s="49">
        <v>10.94851016998291</v>
      </c>
    </row>
    <row r="3509" spans="1:7">
      <c r="A3509" t="str">
        <f t="shared" si="55"/>
        <v>O4.0253</v>
      </c>
      <c r="B3509" s="49" t="s">
        <v>502</v>
      </c>
      <c r="C3509" s="49">
        <v>253</v>
      </c>
      <c r="D3509" s="49">
        <v>7.7830001711845398E-2</v>
      </c>
      <c r="E3509" s="49">
        <v>12.670769691467285</v>
      </c>
      <c r="F3509" s="49">
        <v>88.602371215820313</v>
      </c>
      <c r="G3509" s="49">
        <v>11.397629737854004</v>
      </c>
    </row>
    <row r="3510" spans="1:7">
      <c r="A3510" t="str">
        <f t="shared" si="55"/>
        <v>O4.0254</v>
      </c>
      <c r="B3510" s="49" t="s">
        <v>502</v>
      </c>
      <c r="C3510" s="49">
        <v>254</v>
      </c>
      <c r="D3510" s="49">
        <v>7.7639997005462646E-2</v>
      </c>
      <c r="E3510" s="49">
        <v>12.592940330505371</v>
      </c>
      <c r="F3510" s="49">
        <v>88.152458190917969</v>
      </c>
      <c r="G3510" s="49">
        <v>11.847539901733398</v>
      </c>
    </row>
    <row r="3511" spans="1:7">
      <c r="A3511" t="str">
        <f t="shared" si="55"/>
        <v>O4.0255</v>
      </c>
      <c r="B3511" s="49" t="s">
        <v>502</v>
      </c>
      <c r="C3511" s="49">
        <v>255</v>
      </c>
      <c r="D3511" s="49">
        <v>7.7430002391338348E-2</v>
      </c>
      <c r="E3511" s="49">
        <v>12.515299797058105</v>
      </c>
      <c r="F3511" s="49">
        <v>87.70172119140625</v>
      </c>
      <c r="G3511" s="49">
        <v>12.298279762268066</v>
      </c>
    </row>
    <row r="3512" spans="1:7">
      <c r="A3512" t="str">
        <f t="shared" si="55"/>
        <v>O4.0256</v>
      </c>
      <c r="B3512" s="49" t="s">
        <v>502</v>
      </c>
      <c r="C3512" s="49">
        <v>256</v>
      </c>
      <c r="D3512" s="49">
        <v>7.7229999005794525E-2</v>
      </c>
      <c r="E3512" s="49">
        <v>12.437870025634766</v>
      </c>
      <c r="F3512" s="49">
        <v>87.250213623046875</v>
      </c>
      <c r="G3512" s="49">
        <v>12.749790191650391</v>
      </c>
    </row>
    <row r="3513" spans="1:7">
      <c r="A3513" t="str">
        <f t="shared" si="55"/>
        <v>O4.0257</v>
      </c>
      <c r="B3513" s="49" t="s">
        <v>502</v>
      </c>
      <c r="C3513" s="49">
        <v>257</v>
      </c>
      <c r="D3513" s="49">
        <v>7.7040001749992371E-2</v>
      </c>
      <c r="E3513" s="49">
        <v>12.360639572143555</v>
      </c>
      <c r="F3513" s="49">
        <v>86.797943115234375</v>
      </c>
      <c r="G3513" s="49">
        <v>13.202059745788574</v>
      </c>
    </row>
    <row r="3514" spans="1:7">
      <c r="A3514" t="str">
        <f t="shared" si="55"/>
        <v>O4.0258</v>
      </c>
      <c r="B3514" s="49" t="s">
        <v>502</v>
      </c>
      <c r="C3514" s="49">
        <v>258</v>
      </c>
      <c r="D3514" s="49">
        <v>7.6839998364448547E-2</v>
      </c>
      <c r="E3514" s="49">
        <v>12.283599853515625</v>
      </c>
      <c r="F3514" s="49">
        <v>86.344886779785156</v>
      </c>
      <c r="G3514" s="49">
        <v>13.655110359191895</v>
      </c>
    </row>
    <row r="3515" spans="1:7">
      <c r="A3515" t="str">
        <f t="shared" si="55"/>
        <v>O4.0259</v>
      </c>
      <c r="B3515" s="49" t="s">
        <v>502</v>
      </c>
      <c r="C3515" s="49">
        <v>259</v>
      </c>
      <c r="D3515" s="49">
        <v>7.6659999787807465E-2</v>
      </c>
      <c r="E3515" s="49">
        <v>12.206760406494141</v>
      </c>
      <c r="F3515" s="49">
        <v>85.891082763671875</v>
      </c>
      <c r="G3515" s="49">
        <v>14.108920097351074</v>
      </c>
    </row>
    <row r="3516" spans="1:7">
      <c r="A3516" t="str">
        <f t="shared" si="55"/>
        <v>O4.0260</v>
      </c>
      <c r="B3516" s="49" t="s">
        <v>502</v>
      </c>
      <c r="C3516" s="49">
        <v>260</v>
      </c>
      <c r="D3516" s="49">
        <v>7.6459996402263641E-2</v>
      </c>
      <c r="E3516" s="49">
        <v>12.130100250244141</v>
      </c>
      <c r="F3516" s="49">
        <v>85.436531066894531</v>
      </c>
      <c r="G3516" s="49">
        <v>14.563469886779785</v>
      </c>
    </row>
    <row r="3517" spans="1:7">
      <c r="A3517" t="str">
        <f t="shared" si="55"/>
        <v>O4.0261</v>
      </c>
      <c r="B3517" s="49" t="s">
        <v>502</v>
      </c>
      <c r="C3517" s="49">
        <v>261</v>
      </c>
      <c r="D3517" s="49">
        <v>7.628999650478363E-2</v>
      </c>
      <c r="E3517" s="49">
        <v>12.053640365600586</v>
      </c>
      <c r="F3517" s="49">
        <v>84.981277465820313</v>
      </c>
      <c r="G3517" s="49">
        <v>15.018719673156738</v>
      </c>
    </row>
    <row r="3518" spans="1:7">
      <c r="A3518" t="str">
        <f t="shared" si="55"/>
        <v>O4.0262</v>
      </c>
      <c r="B3518" s="49" t="s">
        <v>502</v>
      </c>
      <c r="C3518" s="49">
        <v>262</v>
      </c>
      <c r="D3518" s="49">
        <v>7.6090000569820404E-2</v>
      </c>
      <c r="E3518" s="49">
        <v>11.977350234985352</v>
      </c>
      <c r="F3518" s="49">
        <v>84.525283813476563</v>
      </c>
      <c r="G3518" s="49">
        <v>15.474720001220703</v>
      </c>
    </row>
    <row r="3519" spans="1:7">
      <c r="A3519" t="str">
        <f t="shared" si="55"/>
        <v>O4.0263</v>
      </c>
      <c r="B3519" s="49" t="s">
        <v>502</v>
      </c>
      <c r="C3519" s="49">
        <v>263</v>
      </c>
      <c r="D3519" s="49">
        <v>7.5920000672340393E-2</v>
      </c>
      <c r="E3519" s="49">
        <v>11.901260375976563</v>
      </c>
      <c r="F3519" s="49">
        <v>84.068580627441406</v>
      </c>
      <c r="G3519" s="49">
        <v>15.93142032623291</v>
      </c>
    </row>
    <row r="3520" spans="1:7">
      <c r="A3520" t="str">
        <f t="shared" si="55"/>
        <v>O4.0264</v>
      </c>
      <c r="B3520" s="49" t="s">
        <v>502</v>
      </c>
      <c r="C3520" s="49">
        <v>264</v>
      </c>
      <c r="D3520" s="49">
        <v>7.574000209569931E-2</v>
      </c>
      <c r="E3520" s="49">
        <v>11.825340270996094</v>
      </c>
      <c r="F3520" s="49">
        <v>83.611183166503906</v>
      </c>
      <c r="G3520" s="49">
        <v>16.388820648193359</v>
      </c>
    </row>
    <row r="3521" spans="1:7">
      <c r="A3521" t="str">
        <f t="shared" si="55"/>
        <v>O4.0265</v>
      </c>
      <c r="B3521" s="49" t="s">
        <v>502</v>
      </c>
      <c r="C3521" s="49">
        <v>265</v>
      </c>
      <c r="D3521" s="49">
        <v>7.5570002198219299E-2</v>
      </c>
      <c r="E3521" s="49">
        <v>11.749600410461426</v>
      </c>
      <c r="F3521" s="49">
        <v>83.153083801269531</v>
      </c>
      <c r="G3521" s="49">
        <v>16.846920013427734</v>
      </c>
    </row>
    <row r="3522" spans="1:7">
      <c r="A3522" t="str">
        <f t="shared" si="55"/>
        <v>O4.0266</v>
      </c>
      <c r="B3522" s="49" t="s">
        <v>502</v>
      </c>
      <c r="C3522" s="49">
        <v>266</v>
      </c>
      <c r="D3522" s="49">
        <v>7.5390003621578217E-2</v>
      </c>
      <c r="E3522" s="49">
        <v>11.674030303955078</v>
      </c>
      <c r="F3522" s="49">
        <v>82.694313049316406</v>
      </c>
      <c r="G3522" s="49">
        <v>17.305690765380859</v>
      </c>
    </row>
    <row r="3523" spans="1:7">
      <c r="A3523" t="str">
        <f t="shared" ref="A3523:A3586" si="56">CONCATENATE(B3523,IF(C3523&lt;10,CONCATENATE("00",C3523),IF(C3523&lt;100,CONCATENATE("0",C3523),C3523)))</f>
        <v>O4.0267</v>
      </c>
      <c r="B3523" s="49" t="s">
        <v>502</v>
      </c>
      <c r="C3523" s="49">
        <v>267</v>
      </c>
      <c r="D3523" s="49">
        <v>7.5230002403259277E-2</v>
      </c>
      <c r="E3523" s="49">
        <v>11.598640441894531</v>
      </c>
      <c r="F3523" s="49">
        <v>82.234878540039063</v>
      </c>
      <c r="G3523" s="49">
        <v>17.765119552612305</v>
      </c>
    </row>
    <row r="3524" spans="1:7">
      <c r="A3524" t="str">
        <f t="shared" si="56"/>
        <v>O4.0268</v>
      </c>
      <c r="B3524" s="49" t="s">
        <v>502</v>
      </c>
      <c r="C3524" s="49">
        <v>268</v>
      </c>
      <c r="D3524" s="49">
        <v>7.5049996376037598E-2</v>
      </c>
      <c r="E3524" s="49">
        <v>11.523409843444824</v>
      </c>
      <c r="F3524" s="49">
        <v>81.7747802734375</v>
      </c>
      <c r="G3524" s="49">
        <v>18.2252197265625</v>
      </c>
    </row>
    <row r="3525" spans="1:7">
      <c r="A3525" t="str">
        <f t="shared" si="56"/>
        <v>O4.0269</v>
      </c>
      <c r="B3525" s="49" t="s">
        <v>502</v>
      </c>
      <c r="C3525" s="49">
        <v>269</v>
      </c>
      <c r="D3525" s="49">
        <v>7.4890002608299255E-2</v>
      </c>
      <c r="E3525" s="49">
        <v>11.448360443115234</v>
      </c>
      <c r="F3525" s="49">
        <v>81.314033508300781</v>
      </c>
      <c r="G3525" s="49">
        <v>18.685970306396484</v>
      </c>
    </row>
    <row r="3526" spans="1:7">
      <c r="A3526" t="str">
        <f t="shared" si="56"/>
        <v>O4.0270</v>
      </c>
      <c r="B3526" s="49" t="s">
        <v>502</v>
      </c>
      <c r="C3526" s="49">
        <v>270</v>
      </c>
      <c r="D3526" s="49">
        <v>7.4730001389980316E-2</v>
      </c>
      <c r="E3526" s="49">
        <v>11.373470306396484</v>
      </c>
      <c r="F3526" s="49">
        <v>80.852638244628906</v>
      </c>
      <c r="G3526" s="49">
        <v>19.147359848022461</v>
      </c>
    </row>
    <row r="3527" spans="1:7">
      <c r="A3527" t="str">
        <f t="shared" si="56"/>
        <v>O4.0271</v>
      </c>
      <c r="B3527" s="49" t="s">
        <v>502</v>
      </c>
      <c r="C3527" s="49">
        <v>271</v>
      </c>
      <c r="D3527" s="49">
        <v>7.4570000171661377E-2</v>
      </c>
      <c r="E3527" s="49">
        <v>11.298740386962891</v>
      </c>
      <c r="F3527" s="49">
        <v>80.390617370605469</v>
      </c>
      <c r="G3527" s="49">
        <v>19.609380722045898</v>
      </c>
    </row>
    <row r="3528" spans="1:7">
      <c r="A3528" t="str">
        <f t="shared" si="56"/>
        <v>O4.0272</v>
      </c>
      <c r="B3528" s="49" t="s">
        <v>502</v>
      </c>
      <c r="C3528" s="49">
        <v>272</v>
      </c>
      <c r="D3528" s="49">
        <v>7.4409998953342438E-2</v>
      </c>
      <c r="E3528" s="49">
        <v>11.224169731140137</v>
      </c>
      <c r="F3528" s="49">
        <v>79.927993774414063</v>
      </c>
      <c r="G3528" s="49">
        <v>20.072010040283203</v>
      </c>
    </row>
    <row r="3529" spans="1:7">
      <c r="A3529" t="str">
        <f t="shared" si="56"/>
        <v>O4.0273</v>
      </c>
      <c r="B3529" s="49" t="s">
        <v>502</v>
      </c>
      <c r="C3529" s="49">
        <v>273</v>
      </c>
      <c r="D3529" s="49">
        <v>7.4249997735023499E-2</v>
      </c>
      <c r="E3529" s="49">
        <v>11.149760246276855</v>
      </c>
      <c r="F3529" s="49">
        <v>79.464752197265625</v>
      </c>
      <c r="G3529" s="49">
        <v>20.535249710083008</v>
      </c>
    </row>
    <row r="3530" spans="1:7">
      <c r="A3530" t="str">
        <f t="shared" si="56"/>
        <v>O4.0274</v>
      </c>
      <c r="B3530" s="49" t="s">
        <v>502</v>
      </c>
      <c r="C3530" s="49">
        <v>274</v>
      </c>
      <c r="D3530" s="49">
        <v>7.4100002646446228E-2</v>
      </c>
      <c r="E3530" s="49">
        <v>11.075510025024414</v>
      </c>
      <c r="F3530" s="49">
        <v>79.000892639160156</v>
      </c>
      <c r="G3530" s="49">
        <v>20.999109268188477</v>
      </c>
    </row>
    <row r="3531" spans="1:7">
      <c r="A3531" t="str">
        <f t="shared" si="56"/>
        <v>O4.0275</v>
      </c>
      <c r="B3531" s="49" t="s">
        <v>502</v>
      </c>
      <c r="C3531" s="49">
        <v>275</v>
      </c>
      <c r="D3531" s="49">
        <v>7.3950000107288361E-2</v>
      </c>
      <c r="E3531" s="49">
        <v>11.001409530639648</v>
      </c>
      <c r="F3531" s="49">
        <v>78.536453247070313</v>
      </c>
      <c r="G3531" s="49">
        <v>21.463550567626953</v>
      </c>
    </row>
    <row r="3532" spans="1:7">
      <c r="A3532" t="str">
        <f t="shared" si="56"/>
        <v>O4.0276</v>
      </c>
      <c r="B3532" s="49" t="s">
        <v>502</v>
      </c>
      <c r="C3532" s="49">
        <v>276</v>
      </c>
      <c r="D3532" s="49">
        <v>7.3799997568130493E-2</v>
      </c>
      <c r="E3532" s="49">
        <v>10.927459716796875</v>
      </c>
      <c r="F3532" s="49">
        <v>78.071418762207031</v>
      </c>
      <c r="G3532" s="49">
        <v>21.928579330444336</v>
      </c>
    </row>
    <row r="3533" spans="1:7">
      <c r="A3533" t="str">
        <f t="shared" si="56"/>
        <v>O4.0277</v>
      </c>
      <c r="B3533" s="49" t="s">
        <v>502</v>
      </c>
      <c r="C3533" s="49">
        <v>277</v>
      </c>
      <c r="D3533" s="49">
        <v>7.3650002479553223E-2</v>
      </c>
      <c r="E3533" s="49">
        <v>10.853659629821777</v>
      </c>
      <c r="F3533" s="49">
        <v>77.605819702148438</v>
      </c>
      <c r="G3533" s="49">
        <v>22.394180297851563</v>
      </c>
    </row>
    <row r="3534" spans="1:7">
      <c r="A3534" t="str">
        <f t="shared" si="56"/>
        <v>O4.0278</v>
      </c>
      <c r="B3534" s="49" t="s">
        <v>502</v>
      </c>
      <c r="C3534" s="49">
        <v>278</v>
      </c>
      <c r="D3534" s="49">
        <v>7.3499999940395355E-2</v>
      </c>
      <c r="E3534" s="49">
        <v>10.780010223388672</v>
      </c>
      <c r="F3534" s="49">
        <v>77.1396484375</v>
      </c>
      <c r="G3534" s="49">
        <v>22.860349655151367</v>
      </c>
    </row>
    <row r="3535" spans="1:7">
      <c r="A3535" t="str">
        <f t="shared" si="56"/>
        <v>O4.0279</v>
      </c>
      <c r="B3535" s="49" t="s">
        <v>502</v>
      </c>
      <c r="C3535" s="49">
        <v>279</v>
      </c>
      <c r="D3535" s="49">
        <v>7.3360003530979156E-2</v>
      </c>
      <c r="E3535" s="49">
        <v>10.706509590148926</v>
      </c>
      <c r="F3535" s="49">
        <v>76.67291259765625</v>
      </c>
      <c r="G3535" s="49">
        <v>23.327089309692383</v>
      </c>
    </row>
    <row r="3536" spans="1:7">
      <c r="A3536" t="str">
        <f t="shared" si="56"/>
        <v>O4.0280</v>
      </c>
      <c r="B3536" s="49" t="s">
        <v>502</v>
      </c>
      <c r="C3536" s="49">
        <v>280</v>
      </c>
      <c r="D3536" s="49">
        <v>7.3219999670982361E-2</v>
      </c>
      <c r="E3536" s="49">
        <v>10.633150100708008</v>
      </c>
      <c r="F3536" s="49">
        <v>76.205619812011719</v>
      </c>
      <c r="G3536" s="49">
        <v>23.794380187988281</v>
      </c>
    </row>
    <row r="3537" spans="1:7">
      <c r="A3537" t="str">
        <f t="shared" si="56"/>
        <v>O4.0281</v>
      </c>
      <c r="B3537" s="49" t="s">
        <v>502</v>
      </c>
      <c r="C3537" s="49">
        <v>281</v>
      </c>
      <c r="D3537" s="49">
        <v>7.3069997131824493E-2</v>
      </c>
      <c r="E3537" s="49">
        <v>10.559929847717285</v>
      </c>
      <c r="F3537" s="49">
        <v>75.737777709960938</v>
      </c>
      <c r="G3537" s="49">
        <v>24.26222038269043</v>
      </c>
    </row>
    <row r="3538" spans="1:7">
      <c r="A3538" t="str">
        <f t="shared" si="56"/>
        <v>O4.0282</v>
      </c>
      <c r="B3538" s="49" t="s">
        <v>502</v>
      </c>
      <c r="C3538" s="49">
        <v>282</v>
      </c>
      <c r="D3538" s="49">
        <v>7.2939999401569366E-2</v>
      </c>
      <c r="E3538" s="49">
        <v>10.486860275268555</v>
      </c>
      <c r="F3538" s="49">
        <v>75.2694091796875</v>
      </c>
      <c r="G3538" s="49">
        <v>24.7305908203125</v>
      </c>
    </row>
    <row r="3539" spans="1:7">
      <c r="A3539" t="str">
        <f t="shared" si="56"/>
        <v>O4.0283</v>
      </c>
      <c r="B3539" s="49" t="s">
        <v>502</v>
      </c>
      <c r="C3539" s="49">
        <v>283</v>
      </c>
      <c r="D3539" s="49">
        <v>7.281000167131424E-2</v>
      </c>
      <c r="E3539" s="49">
        <v>10.413920402526855</v>
      </c>
      <c r="F3539" s="49">
        <v>74.800506591796875</v>
      </c>
      <c r="G3539" s="49">
        <v>25.199489593505859</v>
      </c>
    </row>
    <row r="3540" spans="1:7">
      <c r="A3540" t="str">
        <f t="shared" si="56"/>
        <v>O4.0284</v>
      </c>
      <c r="B3540" s="49" t="s">
        <v>502</v>
      </c>
      <c r="C3540" s="49">
        <v>284</v>
      </c>
      <c r="D3540" s="49">
        <v>7.2659999132156372E-2</v>
      </c>
      <c r="E3540" s="49">
        <v>10.341110229492188</v>
      </c>
      <c r="F3540" s="49">
        <v>74.331077575683594</v>
      </c>
      <c r="G3540" s="49">
        <v>25.668920516967773</v>
      </c>
    </row>
    <row r="3541" spans="1:7">
      <c r="A3541" t="str">
        <f t="shared" si="56"/>
        <v>O4.0285</v>
      </c>
      <c r="B3541" s="49" t="s">
        <v>502</v>
      </c>
      <c r="C3541" s="49">
        <v>285</v>
      </c>
      <c r="D3541" s="49">
        <v>7.2540000081062317E-2</v>
      </c>
      <c r="E3541" s="49">
        <v>10.268449783325195</v>
      </c>
      <c r="F3541" s="49">
        <v>73.861152648925781</v>
      </c>
      <c r="G3541" s="49">
        <v>26.138849258422852</v>
      </c>
    </row>
    <row r="3542" spans="1:7">
      <c r="A3542" t="str">
        <f t="shared" si="56"/>
        <v>O4.0286</v>
      </c>
      <c r="B3542" s="49" t="s">
        <v>502</v>
      </c>
      <c r="C3542" s="49">
        <v>286</v>
      </c>
      <c r="D3542" s="49">
        <v>7.2400003671646118E-2</v>
      </c>
      <c r="E3542" s="49">
        <v>10.195910453796387</v>
      </c>
      <c r="F3542" s="49">
        <v>73.390701293945313</v>
      </c>
      <c r="G3542" s="49">
        <v>26.60930061340332</v>
      </c>
    </row>
    <row r="3543" spans="1:7">
      <c r="A3543" t="str">
        <f t="shared" si="56"/>
        <v>O4.0287</v>
      </c>
      <c r="B3543" s="49" t="s">
        <v>502</v>
      </c>
      <c r="C3543" s="49">
        <v>287</v>
      </c>
      <c r="D3543" s="49">
        <v>7.2279997169971466E-2</v>
      </c>
      <c r="E3543" s="49">
        <v>10.123510360717773</v>
      </c>
      <c r="F3543" s="49">
        <v>72.919761657714844</v>
      </c>
      <c r="G3543" s="49">
        <v>27.080240249633789</v>
      </c>
    </row>
    <row r="3544" spans="1:7">
      <c r="A3544" t="str">
        <f t="shared" si="56"/>
        <v>O4.0288</v>
      </c>
      <c r="B3544" s="49" t="s">
        <v>502</v>
      </c>
      <c r="C3544" s="49">
        <v>288</v>
      </c>
      <c r="D3544" s="49">
        <v>7.2149999439716339E-2</v>
      </c>
      <c r="E3544" s="49">
        <v>10.051230430603027</v>
      </c>
      <c r="F3544" s="49">
        <v>72.448318481445313</v>
      </c>
      <c r="G3544" s="49">
        <v>27.551679611206055</v>
      </c>
    </row>
    <row r="3545" spans="1:7">
      <c r="A3545" t="str">
        <f t="shared" si="56"/>
        <v>O4.0289</v>
      </c>
      <c r="B3545" s="49" t="s">
        <v>502</v>
      </c>
      <c r="C3545" s="49">
        <v>289</v>
      </c>
      <c r="D3545" s="49">
        <v>7.2020001709461212E-2</v>
      </c>
      <c r="E3545" s="49">
        <v>9.9790802001953125</v>
      </c>
      <c r="F3545" s="49">
        <v>71.976387023925781</v>
      </c>
      <c r="G3545" s="49">
        <v>28.023609161376953</v>
      </c>
    </row>
    <row r="3546" spans="1:7">
      <c r="A3546" t="str">
        <f t="shared" si="56"/>
        <v>O4.0290</v>
      </c>
      <c r="B3546" s="49" t="s">
        <v>502</v>
      </c>
      <c r="C3546" s="49">
        <v>290</v>
      </c>
      <c r="D3546" s="49">
        <v>7.1889996528625488E-2</v>
      </c>
      <c r="E3546" s="49">
        <v>9.9070596694946289</v>
      </c>
      <c r="F3546" s="49">
        <v>71.503982543945313</v>
      </c>
      <c r="G3546" s="49">
        <v>28.49601936340332</v>
      </c>
    </row>
    <row r="3547" spans="1:7">
      <c r="A3547" t="str">
        <f t="shared" si="56"/>
        <v>O4.0291</v>
      </c>
      <c r="B3547" s="49" t="s">
        <v>502</v>
      </c>
      <c r="C3547" s="49">
        <v>291</v>
      </c>
      <c r="D3547" s="49">
        <v>7.1780003607273102E-2</v>
      </c>
      <c r="E3547" s="49">
        <v>9.835169792175293</v>
      </c>
      <c r="F3547" s="49">
        <v>71.031097412109375</v>
      </c>
      <c r="G3547" s="49">
        <v>28.968900680541992</v>
      </c>
    </row>
    <row r="3548" spans="1:7">
      <c r="A3548" t="str">
        <f t="shared" si="56"/>
        <v>O4.0292</v>
      </c>
      <c r="B3548" s="49" t="s">
        <v>502</v>
      </c>
      <c r="C3548" s="49">
        <v>292</v>
      </c>
      <c r="D3548" s="49">
        <v>7.1649998426437378E-2</v>
      </c>
      <c r="E3548" s="49">
        <v>9.7633895874023438</v>
      </c>
      <c r="F3548" s="49">
        <v>70.557762145996094</v>
      </c>
      <c r="G3548" s="49">
        <v>29.442239761352539</v>
      </c>
    </row>
    <row r="3549" spans="1:7">
      <c r="A3549" t="str">
        <f t="shared" si="56"/>
        <v>O4.0293</v>
      </c>
      <c r="B3549" s="49" t="s">
        <v>502</v>
      </c>
      <c r="C3549" s="49">
        <v>293</v>
      </c>
      <c r="D3549" s="49">
        <v>7.1529999375343323E-2</v>
      </c>
      <c r="E3549" s="49">
        <v>9.6917400360107422</v>
      </c>
      <c r="F3549" s="49">
        <v>70.083946228027344</v>
      </c>
      <c r="G3549" s="49">
        <v>29.916049957275391</v>
      </c>
    </row>
    <row r="3550" spans="1:7">
      <c r="A3550" t="str">
        <f t="shared" si="56"/>
        <v>O4.0294</v>
      </c>
      <c r="B3550" s="49" t="s">
        <v>502</v>
      </c>
      <c r="C3550" s="49">
        <v>294</v>
      </c>
      <c r="D3550" s="49">
        <v>7.1419999003410339E-2</v>
      </c>
      <c r="E3550" s="49">
        <v>9.6202096939086914</v>
      </c>
      <c r="F3550" s="49">
        <v>69.609703063964844</v>
      </c>
      <c r="G3550" s="49">
        <v>30.390300750732422</v>
      </c>
    </row>
    <row r="3551" spans="1:7">
      <c r="A3551" t="str">
        <f t="shared" si="56"/>
        <v>O4.0295</v>
      </c>
      <c r="B3551" s="49" t="s">
        <v>502</v>
      </c>
      <c r="C3551" s="49">
        <v>295</v>
      </c>
      <c r="D3551" s="49">
        <v>7.1299999952316284E-2</v>
      </c>
      <c r="E3551" s="49">
        <v>9.5487899780273438</v>
      </c>
      <c r="F3551" s="49">
        <v>69.134986877441406</v>
      </c>
      <c r="G3551" s="49">
        <v>30.865009307861328</v>
      </c>
    </row>
    <row r="3552" spans="1:7">
      <c r="A3552" t="str">
        <f t="shared" si="56"/>
        <v>O4.0296</v>
      </c>
      <c r="B3552" s="49" t="s">
        <v>502</v>
      </c>
      <c r="C3552" s="49">
        <v>296</v>
      </c>
      <c r="D3552" s="49">
        <v>7.1180000901222229E-2</v>
      </c>
      <c r="E3552" s="49">
        <v>9.4774904251098633</v>
      </c>
      <c r="F3552" s="49">
        <v>68.65985107421875</v>
      </c>
      <c r="G3552" s="49">
        <v>31.340150833129883</v>
      </c>
    </row>
    <row r="3553" spans="1:7">
      <c r="A3553" t="str">
        <f t="shared" si="56"/>
        <v>O4.0297</v>
      </c>
      <c r="B3553" s="49" t="s">
        <v>502</v>
      </c>
      <c r="C3553" s="49">
        <v>297</v>
      </c>
      <c r="D3553" s="49">
        <v>7.1070000529289246E-2</v>
      </c>
      <c r="E3553" s="49">
        <v>9.4063100814819336</v>
      </c>
      <c r="F3553" s="49">
        <v>68.184272766113281</v>
      </c>
      <c r="G3553" s="49">
        <v>31.815729141235352</v>
      </c>
    </row>
    <row r="3554" spans="1:7">
      <c r="A3554" t="str">
        <f t="shared" si="56"/>
        <v>O4.0298</v>
      </c>
      <c r="B3554" s="49" t="s">
        <v>502</v>
      </c>
      <c r="C3554" s="49">
        <v>298</v>
      </c>
      <c r="D3554" s="49">
        <v>7.0960000157356262E-2</v>
      </c>
      <c r="E3554" s="49">
        <v>9.335240364074707</v>
      </c>
      <c r="F3554" s="49">
        <v>67.708267211914063</v>
      </c>
      <c r="G3554" s="49">
        <v>32.291728973388672</v>
      </c>
    </row>
    <row r="3555" spans="1:7">
      <c r="A3555" t="str">
        <f t="shared" si="56"/>
        <v>O4.0299</v>
      </c>
      <c r="B3555" s="49" t="s">
        <v>502</v>
      </c>
      <c r="C3555" s="49">
        <v>299</v>
      </c>
      <c r="D3555" s="49">
        <v>7.0849999785423279E-2</v>
      </c>
      <c r="E3555" s="49">
        <v>9.2642803192138672</v>
      </c>
      <c r="F3555" s="49">
        <v>67.231842041015625</v>
      </c>
      <c r="G3555" s="49">
        <v>32.768161773681641</v>
      </c>
    </row>
    <row r="3556" spans="1:7">
      <c r="A3556" t="str">
        <f t="shared" si="56"/>
        <v>O4.0300</v>
      </c>
      <c r="B3556" s="49" t="s">
        <v>502</v>
      </c>
      <c r="C3556" s="49">
        <v>300</v>
      </c>
      <c r="D3556" s="49">
        <v>7.0730000734329224E-2</v>
      </c>
      <c r="E3556" s="49">
        <v>9.1934299468994141</v>
      </c>
      <c r="F3556" s="49">
        <v>66.754997253417969</v>
      </c>
      <c r="G3556" s="49">
        <v>33.244998931884766</v>
      </c>
    </row>
    <row r="3557" spans="1:7">
      <c r="A3557" t="str">
        <f t="shared" si="56"/>
        <v>O4.0301</v>
      </c>
      <c r="B3557" s="49" t="s">
        <v>502</v>
      </c>
      <c r="C3557" s="49">
        <v>301</v>
      </c>
      <c r="D3557" s="49">
        <v>7.0639997720718384E-2</v>
      </c>
      <c r="E3557" s="49">
        <v>9.1226997375488281</v>
      </c>
      <c r="F3557" s="49">
        <v>66.277748107910156</v>
      </c>
      <c r="G3557" s="49">
        <v>33.722251892089844</v>
      </c>
    </row>
    <row r="3558" spans="1:7">
      <c r="A3558" t="str">
        <f t="shared" si="56"/>
        <v>O4.0302</v>
      </c>
      <c r="B3558" s="49" t="s">
        <v>502</v>
      </c>
      <c r="C3558" s="49">
        <v>302</v>
      </c>
      <c r="D3558" s="49">
        <v>7.0519998669624329E-2</v>
      </c>
      <c r="E3558" s="49">
        <v>9.0520601272583008</v>
      </c>
      <c r="F3558" s="49">
        <v>65.800086975097656</v>
      </c>
      <c r="G3558" s="49">
        <v>34.199909210205078</v>
      </c>
    </row>
    <row r="3559" spans="1:7">
      <c r="A3559" t="str">
        <f t="shared" si="56"/>
        <v>O4.0303</v>
      </c>
      <c r="B3559" s="49" t="s">
        <v>502</v>
      </c>
      <c r="C3559" s="49">
        <v>303</v>
      </c>
      <c r="D3559" s="49">
        <v>7.0419996976852417E-2</v>
      </c>
      <c r="E3559" s="49">
        <v>8.9815397262573242</v>
      </c>
      <c r="F3559" s="49">
        <v>65.322036743164063</v>
      </c>
      <c r="G3559" s="49">
        <v>34.677959442138672</v>
      </c>
    </row>
    <row r="3560" spans="1:7">
      <c r="A3560" t="str">
        <f t="shared" si="56"/>
        <v>O4.0304</v>
      </c>
      <c r="B3560" s="49" t="s">
        <v>502</v>
      </c>
      <c r="C3560" s="49">
        <v>304</v>
      </c>
      <c r="D3560" s="49">
        <v>7.0309996604919434E-2</v>
      </c>
      <c r="E3560" s="49">
        <v>8.9111204147338867</v>
      </c>
      <c r="F3560" s="49">
        <v>64.843589782714844</v>
      </c>
      <c r="G3560" s="49">
        <v>35.156410217285156</v>
      </c>
    </row>
    <row r="3561" spans="1:7">
      <c r="A3561" t="str">
        <f t="shared" si="56"/>
        <v>O4.0305</v>
      </c>
      <c r="B3561" s="49" t="s">
        <v>502</v>
      </c>
      <c r="C3561" s="49">
        <v>305</v>
      </c>
      <c r="D3561" s="49">
        <v>7.0210002362728119E-2</v>
      </c>
      <c r="E3561" s="49">
        <v>8.8408098220825195</v>
      </c>
      <c r="F3561" s="49">
        <v>64.364753723144531</v>
      </c>
      <c r="G3561" s="49">
        <v>35.635250091552734</v>
      </c>
    </row>
    <row r="3562" spans="1:7">
      <c r="A3562" t="str">
        <f t="shared" si="56"/>
        <v>O4.0306</v>
      </c>
      <c r="B3562" s="49" t="s">
        <v>502</v>
      </c>
      <c r="C3562" s="49">
        <v>306</v>
      </c>
      <c r="D3562" s="49">
        <v>7.0119999349117279E-2</v>
      </c>
      <c r="E3562" s="49">
        <v>8.7706003189086914</v>
      </c>
      <c r="F3562" s="49">
        <v>63.885540008544922</v>
      </c>
      <c r="G3562" s="49">
        <v>36.114459991455078</v>
      </c>
    </row>
    <row r="3563" spans="1:7">
      <c r="A3563" t="str">
        <f t="shared" si="56"/>
        <v>O4.0307</v>
      </c>
      <c r="B3563" s="49" t="s">
        <v>502</v>
      </c>
      <c r="C3563" s="49">
        <v>307</v>
      </c>
      <c r="D3563" s="49">
        <v>7.0009998977184296E-2</v>
      </c>
      <c r="E3563" s="49">
        <v>8.7004804611206055</v>
      </c>
      <c r="F3563" s="49">
        <v>63.405941009521484</v>
      </c>
      <c r="G3563" s="49">
        <v>36.594058990478516</v>
      </c>
    </row>
    <row r="3564" spans="1:7">
      <c r="A3564" t="str">
        <f t="shared" si="56"/>
        <v>O4.0308</v>
      </c>
      <c r="B3564" s="49" t="s">
        <v>502</v>
      </c>
      <c r="C3564" s="49">
        <v>308</v>
      </c>
      <c r="D3564" s="49">
        <v>6.9909997284412384E-2</v>
      </c>
      <c r="E3564" s="49">
        <v>8.6304702758789063</v>
      </c>
      <c r="F3564" s="49">
        <v>62.925968170166016</v>
      </c>
      <c r="G3564" s="49">
        <v>37.074031829833984</v>
      </c>
    </row>
    <row r="3565" spans="1:7">
      <c r="A3565" t="str">
        <f t="shared" si="56"/>
        <v>O4.0309</v>
      </c>
      <c r="B3565" s="49" t="s">
        <v>502</v>
      </c>
      <c r="C3565" s="49">
        <v>309</v>
      </c>
      <c r="D3565" s="49">
        <v>6.9810003042221069E-2</v>
      </c>
      <c r="E3565" s="49">
        <v>8.5605602264404297</v>
      </c>
      <c r="F3565" s="49">
        <v>62.445640563964844</v>
      </c>
      <c r="G3565" s="49">
        <v>37.554359436035156</v>
      </c>
    </row>
    <row r="3566" spans="1:7">
      <c r="A3566" t="str">
        <f t="shared" si="56"/>
        <v>O4.0310</v>
      </c>
      <c r="B3566" s="49" t="s">
        <v>502</v>
      </c>
      <c r="C3566" s="49">
        <v>310</v>
      </c>
      <c r="D3566" s="49">
        <v>6.9720000028610229E-2</v>
      </c>
      <c r="E3566" s="49">
        <v>8.4907503128051758</v>
      </c>
      <c r="F3566" s="49">
        <v>61.964950561523438</v>
      </c>
      <c r="G3566" s="49">
        <v>38.035049438476563</v>
      </c>
    </row>
    <row r="3567" spans="1:7">
      <c r="A3567" t="str">
        <f t="shared" si="56"/>
        <v>O4.0311</v>
      </c>
      <c r="B3567" s="49" t="s">
        <v>502</v>
      </c>
      <c r="C3567" s="49">
        <v>311</v>
      </c>
      <c r="D3567" s="49">
        <v>6.9619998335838318E-2</v>
      </c>
      <c r="E3567" s="49">
        <v>8.4210300445556641</v>
      </c>
      <c r="F3567" s="49">
        <v>61.483890533447266</v>
      </c>
      <c r="G3567" s="49">
        <v>38.516109466552734</v>
      </c>
    </row>
    <row r="3568" spans="1:7">
      <c r="A3568" t="str">
        <f t="shared" si="56"/>
        <v>O4.0312</v>
      </c>
      <c r="B3568" s="49" t="s">
        <v>502</v>
      </c>
      <c r="C3568" s="49">
        <v>312</v>
      </c>
      <c r="D3568" s="49">
        <v>6.9530002772808075E-2</v>
      </c>
      <c r="E3568" s="49">
        <v>8.351409912109375</v>
      </c>
      <c r="F3568" s="49">
        <v>61.002490997314453</v>
      </c>
      <c r="G3568" s="49">
        <v>38.997509002685547</v>
      </c>
    </row>
    <row r="3569" spans="1:7">
      <c r="A3569" t="str">
        <f t="shared" si="56"/>
        <v>O4.0313</v>
      </c>
      <c r="B3569" s="49" t="s">
        <v>502</v>
      </c>
      <c r="C3569" s="49">
        <v>313</v>
      </c>
      <c r="D3569" s="49">
        <v>6.9439999759197235E-2</v>
      </c>
      <c r="E3569" s="49">
        <v>8.2818803787231445</v>
      </c>
      <c r="F3569" s="49">
        <v>60.520740509033203</v>
      </c>
      <c r="G3569" s="49">
        <v>39.479259490966797</v>
      </c>
    </row>
    <row r="3570" spans="1:7">
      <c r="A3570" t="str">
        <f t="shared" si="56"/>
        <v>O4.0314</v>
      </c>
      <c r="B3570" s="49" t="s">
        <v>502</v>
      </c>
      <c r="C3570" s="49">
        <v>314</v>
      </c>
      <c r="D3570" s="49">
        <v>6.9349996745586395E-2</v>
      </c>
      <c r="E3570" s="49">
        <v>8.2124395370483398</v>
      </c>
      <c r="F3570" s="49">
        <v>60.038650512695313</v>
      </c>
      <c r="G3570" s="49">
        <v>39.961349487304688</v>
      </c>
    </row>
    <row r="3571" spans="1:7">
      <c r="A3571" t="str">
        <f t="shared" si="56"/>
        <v>O4.0315</v>
      </c>
      <c r="B3571" s="49" t="s">
        <v>502</v>
      </c>
      <c r="C3571" s="49">
        <v>315</v>
      </c>
      <c r="D3571" s="49">
        <v>6.9250002503395081E-2</v>
      </c>
      <c r="E3571" s="49">
        <v>8.1430902481079102</v>
      </c>
      <c r="F3571" s="49">
        <v>59.556221008300781</v>
      </c>
      <c r="G3571" s="49">
        <v>40.443778991699219</v>
      </c>
    </row>
    <row r="3572" spans="1:7">
      <c r="A3572" t="str">
        <f t="shared" si="56"/>
        <v>O4.0316</v>
      </c>
      <c r="B3572" s="49" t="s">
        <v>502</v>
      </c>
      <c r="C3572" s="49">
        <v>316</v>
      </c>
      <c r="D3572" s="49">
        <v>6.9159999489784241E-2</v>
      </c>
      <c r="E3572" s="49">
        <v>8.0738401412963867</v>
      </c>
      <c r="F3572" s="49">
        <v>59.073459625244141</v>
      </c>
      <c r="G3572" s="49">
        <v>40.926540374755859</v>
      </c>
    </row>
    <row r="3573" spans="1:7">
      <c r="A3573" t="str">
        <f t="shared" si="56"/>
        <v>O4.0317</v>
      </c>
      <c r="B3573" s="49" t="s">
        <v>502</v>
      </c>
      <c r="C3573" s="49">
        <v>317</v>
      </c>
      <c r="D3573" s="49">
        <v>6.908000260591507E-2</v>
      </c>
      <c r="E3573" s="49">
        <v>8.0046796798706055</v>
      </c>
      <c r="F3573" s="49">
        <v>58.590370178222656</v>
      </c>
      <c r="G3573" s="49">
        <v>41.409629821777344</v>
      </c>
    </row>
    <row r="3574" spans="1:7">
      <c r="A3574" t="str">
        <f t="shared" si="56"/>
        <v>O4.0318</v>
      </c>
      <c r="B3574" s="49" t="s">
        <v>502</v>
      </c>
      <c r="C3574" s="49">
        <v>318</v>
      </c>
      <c r="D3574" s="49">
        <v>6.898999959230423E-2</v>
      </c>
      <c r="E3574" s="49">
        <v>7.9355998039245605</v>
      </c>
      <c r="F3574" s="49">
        <v>58.106960296630859</v>
      </c>
      <c r="G3574" s="49">
        <v>41.893039703369141</v>
      </c>
    </row>
    <row r="3575" spans="1:7">
      <c r="A3575" t="str">
        <f t="shared" si="56"/>
        <v>O4.0319</v>
      </c>
      <c r="B3575" s="49" t="s">
        <v>502</v>
      </c>
      <c r="C3575" s="49">
        <v>319</v>
      </c>
      <c r="D3575" s="49">
        <v>6.889999657869339E-2</v>
      </c>
      <c r="E3575" s="49">
        <v>7.866610050201416</v>
      </c>
      <c r="F3575" s="49">
        <v>57.62322998046875</v>
      </c>
      <c r="G3575" s="49">
        <v>42.37677001953125</v>
      </c>
    </row>
    <row r="3576" spans="1:7">
      <c r="A3576" t="str">
        <f t="shared" si="56"/>
        <v>O4.0320</v>
      </c>
      <c r="B3576" s="49" t="s">
        <v>502</v>
      </c>
      <c r="C3576" s="49">
        <v>320</v>
      </c>
      <c r="D3576" s="49">
        <v>6.8819999694824219E-2</v>
      </c>
      <c r="E3576" s="49">
        <v>7.7977099418640137</v>
      </c>
      <c r="F3576" s="49">
        <v>57.139179229736328</v>
      </c>
      <c r="G3576" s="49">
        <v>42.860820770263672</v>
      </c>
    </row>
    <row r="3577" spans="1:7">
      <c r="A3577" t="str">
        <f t="shared" si="56"/>
        <v>O4.0321</v>
      </c>
      <c r="B3577" s="49" t="s">
        <v>502</v>
      </c>
      <c r="C3577" s="49">
        <v>321</v>
      </c>
      <c r="D3577" s="49">
        <v>6.8729996681213379E-2</v>
      </c>
      <c r="E3577" s="49">
        <v>7.7288899421691895</v>
      </c>
      <c r="F3577" s="49">
        <v>56.654819488525391</v>
      </c>
      <c r="G3577" s="49">
        <v>43.345180511474609</v>
      </c>
    </row>
    <row r="3578" spans="1:7">
      <c r="A3578" t="str">
        <f t="shared" si="56"/>
        <v>O4.0322</v>
      </c>
      <c r="B3578" s="49" t="s">
        <v>502</v>
      </c>
      <c r="C3578" s="49">
        <v>322</v>
      </c>
      <c r="D3578" s="49">
        <v>6.8649999797344208E-2</v>
      </c>
      <c r="E3578" s="49">
        <v>7.6601600646972656</v>
      </c>
      <c r="F3578" s="49">
        <v>56.170158386230469</v>
      </c>
      <c r="G3578" s="49">
        <v>43.829841613769531</v>
      </c>
    </row>
    <row r="3579" spans="1:7">
      <c r="A3579" t="str">
        <f t="shared" si="56"/>
        <v>O4.0323</v>
      </c>
      <c r="B3579" s="49" t="s">
        <v>502</v>
      </c>
      <c r="C3579" s="49">
        <v>323</v>
      </c>
      <c r="D3579" s="49">
        <v>6.8570002913475037E-2</v>
      </c>
      <c r="E3579" s="49">
        <v>7.5915098190307617</v>
      </c>
      <c r="F3579" s="49">
        <v>55.685199737548828</v>
      </c>
      <c r="G3579" s="49">
        <v>44.314800262451172</v>
      </c>
    </row>
    <row r="3580" spans="1:7">
      <c r="A3580" t="str">
        <f t="shared" si="56"/>
        <v>O4.0324</v>
      </c>
      <c r="B3580" s="49" t="s">
        <v>502</v>
      </c>
      <c r="C3580" s="49">
        <v>324</v>
      </c>
      <c r="D3580" s="49">
        <v>6.8489998579025269E-2</v>
      </c>
      <c r="E3580" s="49">
        <v>7.5229401588439941</v>
      </c>
      <c r="F3580" s="49">
        <v>55.199939727783203</v>
      </c>
      <c r="G3580" s="49">
        <v>44.800060272216797</v>
      </c>
    </row>
    <row r="3581" spans="1:7">
      <c r="A3581" t="str">
        <f t="shared" si="56"/>
        <v>O4.0325</v>
      </c>
      <c r="B3581" s="49" t="s">
        <v>502</v>
      </c>
      <c r="C3581" s="49">
        <v>325</v>
      </c>
      <c r="D3581" s="49">
        <v>6.8410001695156097E-2</v>
      </c>
      <c r="E3581" s="49">
        <v>7.4544501304626465</v>
      </c>
      <c r="F3581" s="49">
        <v>54.714378356933594</v>
      </c>
      <c r="G3581" s="49">
        <v>45.285621643066406</v>
      </c>
    </row>
    <row r="3582" spans="1:7">
      <c r="A3582" t="str">
        <f t="shared" si="56"/>
        <v>O4.0326</v>
      </c>
      <c r="B3582" s="49" t="s">
        <v>502</v>
      </c>
      <c r="C3582" s="49">
        <v>326</v>
      </c>
      <c r="D3582" s="49">
        <v>6.8319998681545258E-2</v>
      </c>
      <c r="E3582" s="49">
        <v>7.386040210723877</v>
      </c>
      <c r="F3582" s="49">
        <v>54.228538513183594</v>
      </c>
      <c r="G3582" s="49">
        <v>45.771461486816406</v>
      </c>
    </row>
    <row r="3583" spans="1:7">
      <c r="A3583" t="str">
        <f t="shared" si="56"/>
        <v>O4.0327</v>
      </c>
      <c r="B3583" s="49" t="s">
        <v>502</v>
      </c>
      <c r="C3583" s="49">
        <v>327</v>
      </c>
      <c r="D3583" s="49">
        <v>6.8250000476837158E-2</v>
      </c>
      <c r="E3583" s="49">
        <v>7.3177199363708496</v>
      </c>
      <c r="F3583" s="49">
        <v>53.742408752441406</v>
      </c>
      <c r="G3583" s="49">
        <v>46.257591247558594</v>
      </c>
    </row>
    <row r="3584" spans="1:7">
      <c r="A3584" t="str">
        <f t="shared" si="56"/>
        <v>O4.0328</v>
      </c>
      <c r="B3584" s="49" t="s">
        <v>502</v>
      </c>
      <c r="C3584" s="49">
        <v>328</v>
      </c>
      <c r="D3584" s="49">
        <v>6.8170003592967987E-2</v>
      </c>
      <c r="E3584" s="49">
        <v>7.2494702339172363</v>
      </c>
      <c r="F3584" s="49">
        <v>53.256000518798828</v>
      </c>
      <c r="G3584" s="49">
        <v>46.743999481201172</v>
      </c>
    </row>
    <row r="3585" spans="1:7">
      <c r="A3585" t="str">
        <f t="shared" si="56"/>
        <v>O4.0329</v>
      </c>
      <c r="B3585" s="49" t="s">
        <v>502</v>
      </c>
      <c r="C3585" s="49">
        <v>329</v>
      </c>
      <c r="D3585" s="49">
        <v>6.8099997937679291E-2</v>
      </c>
      <c r="E3585" s="49">
        <v>7.181300163269043</v>
      </c>
      <c r="F3585" s="49">
        <v>52.769309997558594</v>
      </c>
      <c r="G3585" s="49">
        <v>47.230690002441406</v>
      </c>
    </row>
    <row r="3586" spans="1:7">
      <c r="A3586" t="str">
        <f t="shared" si="56"/>
        <v>O4.0330</v>
      </c>
      <c r="B3586" s="49" t="s">
        <v>502</v>
      </c>
      <c r="C3586" s="49">
        <v>330</v>
      </c>
      <c r="D3586" s="49">
        <v>6.802000105381012E-2</v>
      </c>
      <c r="E3586" s="49">
        <v>7.1132001876831055</v>
      </c>
      <c r="F3586" s="49">
        <v>52.282341003417969</v>
      </c>
      <c r="G3586" s="49">
        <v>47.717658996582031</v>
      </c>
    </row>
    <row r="3587" spans="1:7">
      <c r="A3587" t="str">
        <f t="shared" ref="A3587:A3650" si="57">CONCATENATE(B3587,IF(C3587&lt;10,CONCATENATE("00",C3587),IF(C3587&lt;100,CONCATENATE("0",C3587),C3587)))</f>
        <v>O4.0331</v>
      </c>
      <c r="B3587" s="49" t="s">
        <v>502</v>
      </c>
      <c r="C3587" s="49">
        <v>331</v>
      </c>
      <c r="D3587" s="49">
        <v>6.7939996719360352E-2</v>
      </c>
      <c r="E3587" s="49">
        <v>7.0451798439025879</v>
      </c>
      <c r="F3587" s="49">
        <v>51.795108795166016</v>
      </c>
      <c r="G3587" s="49">
        <v>48.204891204833984</v>
      </c>
    </row>
    <row r="3588" spans="1:7">
      <c r="A3588" t="str">
        <f t="shared" si="57"/>
        <v>O4.0332</v>
      </c>
      <c r="B3588" s="49" t="s">
        <v>502</v>
      </c>
      <c r="C3588" s="49">
        <v>332</v>
      </c>
      <c r="D3588" s="49">
        <v>6.7869998514652252E-2</v>
      </c>
      <c r="E3588" s="49">
        <v>6.9772400856018066</v>
      </c>
      <c r="F3588" s="49">
        <v>51.307609558105469</v>
      </c>
      <c r="G3588" s="49">
        <v>48.692390441894531</v>
      </c>
    </row>
    <row r="3589" spans="1:7">
      <c r="A3589" t="str">
        <f t="shared" si="57"/>
        <v>O4.0333</v>
      </c>
      <c r="B3589" s="49" t="s">
        <v>502</v>
      </c>
      <c r="C3589" s="49">
        <v>333</v>
      </c>
      <c r="D3589" s="49">
        <v>6.7800000309944153E-2</v>
      </c>
      <c r="E3589" s="49">
        <v>6.909369945526123</v>
      </c>
      <c r="F3589" s="49">
        <v>50.819839477539063</v>
      </c>
      <c r="G3589" s="49">
        <v>49.180160522460938</v>
      </c>
    </row>
    <row r="3590" spans="1:7">
      <c r="A3590" t="str">
        <f t="shared" si="57"/>
        <v>O4.0334</v>
      </c>
      <c r="B3590" s="49" t="s">
        <v>502</v>
      </c>
      <c r="C3590" s="49">
        <v>334</v>
      </c>
      <c r="D3590" s="49">
        <v>6.7730002105236053E-2</v>
      </c>
      <c r="E3590" s="49">
        <v>6.8415699005126953</v>
      </c>
      <c r="F3590" s="49">
        <v>50.331809997558594</v>
      </c>
      <c r="G3590" s="49">
        <v>49.668190002441406</v>
      </c>
    </row>
    <row r="3591" spans="1:7">
      <c r="A3591" t="str">
        <f t="shared" si="57"/>
        <v>O4.0335</v>
      </c>
      <c r="B3591" s="49" t="s">
        <v>502</v>
      </c>
      <c r="C3591" s="49">
        <v>335</v>
      </c>
      <c r="D3591" s="49">
        <v>6.7649997770786285E-2</v>
      </c>
      <c r="E3591" s="49">
        <v>6.7738399505615234</v>
      </c>
      <c r="F3591" s="49">
        <v>49.843528747558594</v>
      </c>
      <c r="G3591" s="49">
        <v>50.156471252441406</v>
      </c>
    </row>
    <row r="3592" spans="1:7">
      <c r="A3592" t="str">
        <f t="shared" si="57"/>
        <v>O4.0336</v>
      </c>
      <c r="B3592" s="49" t="s">
        <v>502</v>
      </c>
      <c r="C3592" s="49">
        <v>336</v>
      </c>
      <c r="D3592" s="49">
        <v>6.7589998245239258E-2</v>
      </c>
      <c r="E3592" s="49">
        <v>6.7061901092529297</v>
      </c>
      <c r="F3592" s="49">
        <v>49.354999542236328</v>
      </c>
      <c r="G3592" s="49">
        <v>50.645000457763672</v>
      </c>
    </row>
    <row r="3593" spans="1:7">
      <c r="A3593" t="str">
        <f t="shared" si="57"/>
        <v>O4.0337</v>
      </c>
      <c r="B3593" s="49" t="s">
        <v>502</v>
      </c>
      <c r="C3593" s="49">
        <v>337</v>
      </c>
      <c r="D3593" s="49">
        <v>6.7510001361370087E-2</v>
      </c>
      <c r="E3593" s="49">
        <v>6.6385998725891113</v>
      </c>
      <c r="F3593" s="49">
        <v>48.8662109375</v>
      </c>
      <c r="G3593" s="49">
        <v>51.1337890625</v>
      </c>
    </row>
    <row r="3594" spans="1:7">
      <c r="A3594" t="str">
        <f t="shared" si="57"/>
        <v>O4.0338</v>
      </c>
      <c r="B3594" s="49" t="s">
        <v>502</v>
      </c>
      <c r="C3594" s="49">
        <v>338</v>
      </c>
      <c r="D3594" s="49">
        <v>6.7450001835823059E-2</v>
      </c>
      <c r="E3594" s="49">
        <v>6.5710902214050293</v>
      </c>
      <c r="F3594" s="49">
        <v>48.377178192138672</v>
      </c>
      <c r="G3594" s="49">
        <v>51.622821807861328</v>
      </c>
    </row>
    <row r="3595" spans="1:7">
      <c r="A3595" t="str">
        <f t="shared" si="57"/>
        <v>O4.0339</v>
      </c>
      <c r="B3595" s="49" t="s">
        <v>502</v>
      </c>
      <c r="C3595" s="49">
        <v>339</v>
      </c>
      <c r="D3595" s="49">
        <v>6.7369997501373291E-2</v>
      </c>
      <c r="E3595" s="49">
        <v>6.5036401748657227</v>
      </c>
      <c r="F3595" s="49">
        <v>47.887908935546875</v>
      </c>
      <c r="G3595" s="49">
        <v>52.112091064453125</v>
      </c>
    </row>
    <row r="3596" spans="1:7">
      <c r="A3596" t="str">
        <f t="shared" si="57"/>
        <v>O4.0340</v>
      </c>
      <c r="B3596" s="49" t="s">
        <v>502</v>
      </c>
      <c r="C3596" s="49">
        <v>340</v>
      </c>
      <c r="D3596" s="49">
        <v>6.7309997975826263E-2</v>
      </c>
      <c r="E3596" s="49">
        <v>6.4362702369689941</v>
      </c>
      <c r="F3596" s="49">
        <v>47.398399353027344</v>
      </c>
      <c r="G3596" s="49">
        <v>52.601600646972656</v>
      </c>
    </row>
    <row r="3597" spans="1:7">
      <c r="A3597" t="str">
        <f t="shared" si="57"/>
        <v>O4.0341</v>
      </c>
      <c r="B3597" s="49" t="s">
        <v>502</v>
      </c>
      <c r="C3597" s="49">
        <v>341</v>
      </c>
      <c r="D3597" s="49">
        <v>6.7249998450279236E-2</v>
      </c>
      <c r="E3597" s="49">
        <v>6.368959903717041</v>
      </c>
      <c r="F3597" s="49">
        <v>46.908649444580078</v>
      </c>
      <c r="G3597" s="49">
        <v>53.091350555419922</v>
      </c>
    </row>
    <row r="3598" spans="1:7">
      <c r="A3598" t="str">
        <f t="shared" si="57"/>
        <v>O4.0342</v>
      </c>
      <c r="B3598" s="49" t="s">
        <v>502</v>
      </c>
      <c r="C3598" s="49">
        <v>342</v>
      </c>
      <c r="D3598" s="49">
        <v>6.7180000245571136E-2</v>
      </c>
      <c r="E3598" s="49">
        <v>6.3017101287841797</v>
      </c>
      <c r="F3598" s="49">
        <v>46.418670654296875</v>
      </c>
      <c r="G3598" s="49">
        <v>53.581329345703125</v>
      </c>
    </row>
    <row r="3599" spans="1:7">
      <c r="A3599" t="str">
        <f t="shared" si="57"/>
        <v>O4.0343</v>
      </c>
      <c r="B3599" s="49" t="s">
        <v>502</v>
      </c>
      <c r="C3599" s="49">
        <v>343</v>
      </c>
      <c r="D3599" s="49">
        <v>6.7110002040863037E-2</v>
      </c>
      <c r="E3599" s="49">
        <v>6.234529972076416</v>
      </c>
      <c r="F3599" s="49">
        <v>45.928459167480469</v>
      </c>
      <c r="G3599" s="49">
        <v>54.071540832519531</v>
      </c>
    </row>
    <row r="3600" spans="1:7">
      <c r="A3600" t="str">
        <f t="shared" si="57"/>
        <v>O4.0344</v>
      </c>
      <c r="B3600" s="49" t="s">
        <v>502</v>
      </c>
      <c r="C3600" s="49">
        <v>344</v>
      </c>
      <c r="D3600" s="49">
        <v>6.705000251531601E-2</v>
      </c>
      <c r="E3600" s="49">
        <v>6.1674199104309082</v>
      </c>
      <c r="F3600" s="49">
        <v>45.438018798828125</v>
      </c>
      <c r="G3600" s="49">
        <v>54.561981201171875</v>
      </c>
    </row>
    <row r="3601" spans="1:7">
      <c r="A3601" t="str">
        <f t="shared" si="57"/>
        <v>O4.0345</v>
      </c>
      <c r="B3601" s="49" t="s">
        <v>502</v>
      </c>
      <c r="C3601" s="49">
        <v>345</v>
      </c>
      <c r="D3601" s="49">
        <v>6.6979996860027313E-2</v>
      </c>
      <c r="E3601" s="49">
        <v>6.100369930267334</v>
      </c>
      <c r="F3601" s="49">
        <v>44.947360992431641</v>
      </c>
      <c r="G3601" s="49">
        <v>55.052639007568359</v>
      </c>
    </row>
    <row r="3602" spans="1:7">
      <c r="A3602" t="str">
        <f t="shared" si="57"/>
        <v>O4.0346</v>
      </c>
      <c r="B3602" s="49" t="s">
        <v>502</v>
      </c>
      <c r="C3602" s="49">
        <v>346</v>
      </c>
      <c r="D3602" s="49">
        <v>6.6919997334480286E-2</v>
      </c>
      <c r="E3602" s="49">
        <v>6.0333900451660156</v>
      </c>
      <c r="F3602" s="49">
        <v>44.456478118896484</v>
      </c>
      <c r="G3602" s="49">
        <v>55.543521881103516</v>
      </c>
    </row>
    <row r="3603" spans="1:7">
      <c r="A3603" t="str">
        <f t="shared" si="57"/>
        <v>O4.0347</v>
      </c>
      <c r="B3603" s="49" t="s">
        <v>502</v>
      </c>
      <c r="C3603" s="49">
        <v>347</v>
      </c>
      <c r="D3603" s="49">
        <v>6.6859997808933258E-2</v>
      </c>
      <c r="E3603" s="49">
        <v>5.9664697647094727</v>
      </c>
      <c r="F3603" s="49">
        <v>43.965381622314453</v>
      </c>
      <c r="G3603" s="49">
        <v>56.034618377685547</v>
      </c>
    </row>
    <row r="3604" spans="1:7">
      <c r="A3604" t="str">
        <f t="shared" si="57"/>
        <v>O4.0348</v>
      </c>
      <c r="B3604" s="49" t="s">
        <v>502</v>
      </c>
      <c r="C3604" s="49">
        <v>348</v>
      </c>
      <c r="D3604" s="49">
        <v>6.679999828338623E-2</v>
      </c>
      <c r="E3604" s="49">
        <v>5.8996100425720215</v>
      </c>
      <c r="F3604" s="49">
        <v>43.47406005859375</v>
      </c>
      <c r="G3604" s="49">
        <v>56.52593994140625</v>
      </c>
    </row>
    <row r="3605" spans="1:7">
      <c r="A3605" t="str">
        <f t="shared" si="57"/>
        <v>O4.0349</v>
      </c>
      <c r="B3605" s="49" t="s">
        <v>502</v>
      </c>
      <c r="C3605" s="49">
        <v>349</v>
      </c>
      <c r="D3605" s="49">
        <v>6.6739998757839203E-2</v>
      </c>
      <c r="E3605" s="49">
        <v>5.8328099250793457</v>
      </c>
      <c r="F3605" s="49">
        <v>42.982528686523438</v>
      </c>
      <c r="G3605" s="49">
        <v>57.017471313476563</v>
      </c>
    </row>
    <row r="3606" spans="1:7">
      <c r="A3606" t="str">
        <f t="shared" si="57"/>
        <v>O4.0350</v>
      </c>
      <c r="B3606" s="49" t="s">
        <v>502</v>
      </c>
      <c r="C3606" s="49">
        <v>350</v>
      </c>
      <c r="D3606" s="49">
        <v>6.6679999232292175E-2</v>
      </c>
      <c r="E3606" s="49">
        <v>5.7660698890686035</v>
      </c>
      <c r="F3606" s="49">
        <v>42.490798950195313</v>
      </c>
      <c r="G3606" s="49">
        <v>57.509201049804688</v>
      </c>
    </row>
    <row r="3607" spans="1:7">
      <c r="A3607" t="str">
        <f t="shared" si="57"/>
        <v>O4.0351</v>
      </c>
      <c r="B3607" s="49" t="s">
        <v>502</v>
      </c>
      <c r="C3607" s="49">
        <v>351</v>
      </c>
      <c r="D3607" s="49">
        <v>6.6610001027584076E-2</v>
      </c>
      <c r="E3607" s="49">
        <v>5.6993899345397949</v>
      </c>
      <c r="F3607" s="49">
        <v>41.998851776123047</v>
      </c>
      <c r="G3607" s="49">
        <v>58.001148223876953</v>
      </c>
    </row>
    <row r="3608" spans="1:7">
      <c r="A3608" t="str">
        <f t="shared" si="57"/>
        <v>O4.0352</v>
      </c>
      <c r="B3608" s="49" t="s">
        <v>502</v>
      </c>
      <c r="C3608" s="49">
        <v>352</v>
      </c>
      <c r="D3608" s="49">
        <v>6.656000018119812E-2</v>
      </c>
      <c r="E3608" s="49">
        <v>5.6327800750732422</v>
      </c>
      <c r="F3608" s="49">
        <v>41.506710052490234</v>
      </c>
      <c r="G3608" s="49">
        <v>58.493289947509766</v>
      </c>
    </row>
    <row r="3609" spans="1:7">
      <c r="A3609" t="str">
        <f t="shared" si="57"/>
        <v>O4.0353</v>
      </c>
      <c r="B3609" s="49" t="s">
        <v>502</v>
      </c>
      <c r="C3609" s="49">
        <v>353</v>
      </c>
      <c r="D3609" s="49">
        <v>6.6509999334812164E-2</v>
      </c>
      <c r="E3609" s="49">
        <v>5.5662198066711426</v>
      </c>
      <c r="F3609" s="49">
        <v>41.014358520507813</v>
      </c>
      <c r="G3609" s="49">
        <v>58.985641479492188</v>
      </c>
    </row>
    <row r="3610" spans="1:7">
      <c r="A3610" t="str">
        <f t="shared" si="57"/>
        <v>O4.0354</v>
      </c>
      <c r="B3610" s="49" t="s">
        <v>502</v>
      </c>
      <c r="C3610" s="49">
        <v>354</v>
      </c>
      <c r="D3610" s="49">
        <v>6.6440001130104065E-2</v>
      </c>
      <c r="E3610" s="49">
        <v>5.4997100830078125</v>
      </c>
      <c r="F3610" s="49">
        <v>40.521808624267578</v>
      </c>
      <c r="G3610" s="49">
        <v>59.478191375732422</v>
      </c>
    </row>
    <row r="3611" spans="1:7">
      <c r="A3611" t="str">
        <f t="shared" si="57"/>
        <v>O4.0355</v>
      </c>
      <c r="B3611" s="49" t="s">
        <v>502</v>
      </c>
      <c r="C3611" s="49">
        <v>355</v>
      </c>
      <c r="D3611" s="49">
        <v>6.6390000283718109E-2</v>
      </c>
      <c r="E3611" s="49">
        <v>5.4332699775695801</v>
      </c>
      <c r="F3611" s="49">
        <v>40.029071807861328</v>
      </c>
      <c r="G3611" s="49">
        <v>59.970928192138672</v>
      </c>
    </row>
    <row r="3612" spans="1:7">
      <c r="A3612" t="str">
        <f t="shared" si="57"/>
        <v>O4.0356</v>
      </c>
      <c r="B3612" s="49" t="s">
        <v>502</v>
      </c>
      <c r="C3612" s="49">
        <v>356</v>
      </c>
      <c r="D3612" s="49">
        <v>6.6330000758171082E-2</v>
      </c>
      <c r="E3612" s="49">
        <v>5.366879940032959</v>
      </c>
      <c r="F3612" s="49">
        <v>39.536140441894531</v>
      </c>
      <c r="G3612" s="49">
        <v>60.463859558105469</v>
      </c>
    </row>
    <row r="3613" spans="1:7">
      <c r="A3613" t="str">
        <f t="shared" si="57"/>
        <v>O4.0357</v>
      </c>
      <c r="B3613" s="49" t="s">
        <v>502</v>
      </c>
      <c r="C3613" s="49">
        <v>357</v>
      </c>
      <c r="D3613" s="49">
        <v>6.6270001232624054E-2</v>
      </c>
      <c r="E3613" s="49">
        <v>5.3005499839782715</v>
      </c>
      <c r="F3613" s="49">
        <v>39.043010711669922</v>
      </c>
      <c r="G3613" s="49">
        <v>60.956989288330078</v>
      </c>
    </row>
    <row r="3614" spans="1:7">
      <c r="A3614" t="str">
        <f t="shared" si="57"/>
        <v>O4.0358</v>
      </c>
      <c r="B3614" s="49" t="s">
        <v>502</v>
      </c>
      <c r="C3614" s="49">
        <v>358</v>
      </c>
      <c r="D3614" s="49">
        <v>6.6220000386238098E-2</v>
      </c>
      <c r="E3614" s="49">
        <v>5.2342801094055176</v>
      </c>
      <c r="F3614" s="49">
        <v>38.549701690673828</v>
      </c>
      <c r="G3614" s="49">
        <v>61.450298309326172</v>
      </c>
    </row>
    <row r="3615" spans="1:7">
      <c r="A3615" t="str">
        <f t="shared" si="57"/>
        <v>O4.0359</v>
      </c>
      <c r="B3615" s="49" t="s">
        <v>502</v>
      </c>
      <c r="C3615" s="49">
        <v>359</v>
      </c>
      <c r="D3615" s="49">
        <v>6.6169999539852142E-2</v>
      </c>
      <c r="E3615" s="49">
        <v>5.1680598258972168</v>
      </c>
      <c r="F3615" s="49">
        <v>38.056190490722656</v>
      </c>
      <c r="G3615" s="49">
        <v>61.943809509277344</v>
      </c>
    </row>
    <row r="3616" spans="1:7">
      <c r="A3616" t="str">
        <f t="shared" si="57"/>
        <v>O4.0360</v>
      </c>
      <c r="B3616" s="49" t="s">
        <v>502</v>
      </c>
      <c r="C3616" s="49">
        <v>360</v>
      </c>
      <c r="D3616" s="49">
        <v>6.6110000014305115E-2</v>
      </c>
      <c r="E3616" s="49">
        <v>5.1018900871276855</v>
      </c>
      <c r="F3616" s="49">
        <v>37.562511444091797</v>
      </c>
      <c r="G3616" s="49">
        <v>62.437488555908203</v>
      </c>
    </row>
    <row r="3617" spans="1:7">
      <c r="A3617" t="str">
        <f t="shared" si="57"/>
        <v>O4.0361</v>
      </c>
      <c r="B3617" s="49" t="s">
        <v>502</v>
      </c>
      <c r="C3617" s="49">
        <v>361</v>
      </c>
      <c r="D3617" s="49">
        <v>6.6059999167919159E-2</v>
      </c>
      <c r="E3617" s="49">
        <v>5.0357799530029297</v>
      </c>
      <c r="F3617" s="49">
        <v>37.068641662597656</v>
      </c>
      <c r="G3617" s="49">
        <v>62.931358337402344</v>
      </c>
    </row>
    <row r="3618" spans="1:7">
      <c r="A3618" t="str">
        <f t="shared" si="57"/>
        <v>O4.0362</v>
      </c>
      <c r="B3618" s="49" t="s">
        <v>502</v>
      </c>
      <c r="C3618" s="49">
        <v>362</v>
      </c>
      <c r="D3618" s="49">
        <v>6.6009998321533203E-2</v>
      </c>
      <c r="E3618" s="49">
        <v>4.9697198867797852</v>
      </c>
      <c r="F3618" s="49">
        <v>36.574600219726563</v>
      </c>
      <c r="G3618" s="49">
        <v>63.425399780273438</v>
      </c>
    </row>
    <row r="3619" spans="1:7">
      <c r="A3619" t="str">
        <f t="shared" si="57"/>
        <v>O4.0363</v>
      </c>
      <c r="B3619" s="49" t="s">
        <v>502</v>
      </c>
      <c r="C3619" s="49">
        <v>363</v>
      </c>
      <c r="D3619" s="49">
        <v>6.5949998795986176E-2</v>
      </c>
      <c r="E3619" s="49">
        <v>4.903709888458252</v>
      </c>
      <c r="F3619" s="49">
        <v>36.080379486083984</v>
      </c>
      <c r="G3619" s="49">
        <v>63.919620513916016</v>
      </c>
    </row>
    <row r="3620" spans="1:7">
      <c r="A3620" t="str">
        <f t="shared" si="57"/>
        <v>O4.0364</v>
      </c>
      <c r="B3620" s="49" t="s">
        <v>502</v>
      </c>
      <c r="C3620" s="49">
        <v>364</v>
      </c>
      <c r="D3620" s="49">
        <v>6.589999794960022E-2</v>
      </c>
      <c r="E3620" s="49">
        <v>4.8377599716186523</v>
      </c>
      <c r="F3620" s="49">
        <v>35.585990905761719</v>
      </c>
      <c r="G3620" s="49">
        <v>64.414009094238281</v>
      </c>
    </row>
    <row r="3621" spans="1:7">
      <c r="A3621" t="str">
        <f t="shared" si="57"/>
        <v>O4.0365</v>
      </c>
      <c r="B3621" s="49" t="s">
        <v>502</v>
      </c>
      <c r="C3621" s="49">
        <v>365</v>
      </c>
      <c r="D3621" s="49">
        <v>6.5849997103214264E-2</v>
      </c>
      <c r="E3621" s="49">
        <v>4.7718601226806641</v>
      </c>
      <c r="F3621" s="49">
        <v>35.091419219970703</v>
      </c>
      <c r="G3621" s="49">
        <v>64.908576965332031</v>
      </c>
    </row>
    <row r="3622" spans="1:7">
      <c r="A3622" t="str">
        <f t="shared" si="57"/>
        <v>O4.0366</v>
      </c>
      <c r="B3622" s="49" t="s">
        <v>502</v>
      </c>
      <c r="C3622" s="49">
        <v>366</v>
      </c>
      <c r="D3622" s="49">
        <v>6.5810002386569977E-2</v>
      </c>
      <c r="E3622" s="49">
        <v>4.7060098648071289</v>
      </c>
      <c r="F3622" s="49">
        <v>34.5966796875</v>
      </c>
      <c r="G3622" s="49">
        <v>65.4033203125</v>
      </c>
    </row>
    <row r="3623" spans="1:7">
      <c r="A3623" t="str">
        <f t="shared" si="57"/>
        <v>O4.0367</v>
      </c>
      <c r="B3623" s="49" t="s">
        <v>502</v>
      </c>
      <c r="C3623" s="49">
        <v>367</v>
      </c>
      <c r="D3623" s="49">
        <v>6.5750002861022949E-2</v>
      </c>
      <c r="E3623" s="49">
        <v>4.640200138092041</v>
      </c>
      <c r="F3623" s="49">
        <v>34.101779937744141</v>
      </c>
      <c r="G3623" s="49">
        <v>65.898216247558594</v>
      </c>
    </row>
    <row r="3624" spans="1:7">
      <c r="A3624" t="str">
        <f t="shared" si="57"/>
        <v>O4.0368</v>
      </c>
      <c r="B3624" s="49" t="s">
        <v>502</v>
      </c>
      <c r="C3624" s="49">
        <v>368</v>
      </c>
      <c r="D3624" s="49">
        <v>6.5700002014636993E-2</v>
      </c>
      <c r="E3624" s="49">
        <v>4.5744500160217285</v>
      </c>
      <c r="F3624" s="49">
        <v>33.606708526611328</v>
      </c>
      <c r="G3624" s="49">
        <v>66.393287658691406</v>
      </c>
    </row>
    <row r="3625" spans="1:7">
      <c r="A3625" t="str">
        <f t="shared" si="57"/>
        <v>O4.0369</v>
      </c>
      <c r="B3625" s="49" t="s">
        <v>502</v>
      </c>
      <c r="C3625" s="49">
        <v>369</v>
      </c>
      <c r="D3625" s="49">
        <v>6.5650001168251038E-2</v>
      </c>
      <c r="E3625" s="49">
        <v>4.5087499618530273</v>
      </c>
      <c r="F3625" s="49">
        <v>33.111480712890625</v>
      </c>
      <c r="G3625" s="49">
        <v>66.888519287109375</v>
      </c>
    </row>
    <row r="3626" spans="1:7">
      <c r="A3626" t="str">
        <f t="shared" si="57"/>
        <v>O4.0370</v>
      </c>
      <c r="B3626" s="49" t="s">
        <v>502</v>
      </c>
      <c r="C3626" s="49">
        <v>370</v>
      </c>
      <c r="D3626" s="49">
        <v>6.5609999001026154E-2</v>
      </c>
      <c r="E3626" s="49">
        <v>4.4430999755859375</v>
      </c>
      <c r="F3626" s="49">
        <v>32.6160888671875</v>
      </c>
      <c r="G3626" s="49">
        <v>67.3839111328125</v>
      </c>
    </row>
    <row r="3627" spans="1:7">
      <c r="A3627" t="str">
        <f t="shared" si="57"/>
        <v>O4.0371</v>
      </c>
      <c r="B3627" s="49" t="s">
        <v>502</v>
      </c>
      <c r="C3627" s="49">
        <v>371</v>
      </c>
      <c r="D3627" s="49">
        <v>6.5559998154640198E-2</v>
      </c>
      <c r="E3627" s="49">
        <v>4.3774900436401367</v>
      </c>
      <c r="F3627" s="49">
        <v>32.120540618896484</v>
      </c>
      <c r="G3627" s="49">
        <v>67.879463195800781</v>
      </c>
    </row>
    <row r="3628" spans="1:7">
      <c r="A3628" t="str">
        <f t="shared" si="57"/>
        <v>O4.0372</v>
      </c>
      <c r="B3628" s="49" t="s">
        <v>502</v>
      </c>
      <c r="C3628" s="49">
        <v>372</v>
      </c>
      <c r="D3628" s="49">
        <v>6.5509997308254242E-2</v>
      </c>
      <c r="E3628" s="49">
        <v>4.3119301795959473</v>
      </c>
      <c r="F3628" s="49">
        <v>31.62483024597168</v>
      </c>
      <c r="G3628" s="49">
        <v>68.375167846679688</v>
      </c>
    </row>
    <row r="3629" spans="1:7">
      <c r="A3629" t="str">
        <f t="shared" si="57"/>
        <v>O4.0373</v>
      </c>
      <c r="B3629" s="49" t="s">
        <v>502</v>
      </c>
      <c r="C3629" s="49">
        <v>373</v>
      </c>
      <c r="D3629" s="49">
        <v>6.5459996461868286E-2</v>
      </c>
      <c r="E3629" s="49">
        <v>4.2464199066162109</v>
      </c>
      <c r="F3629" s="49">
        <v>31.128959655761719</v>
      </c>
      <c r="G3629" s="49">
        <v>68.871040344238281</v>
      </c>
    </row>
    <row r="3630" spans="1:7">
      <c r="A3630" t="str">
        <f t="shared" si="57"/>
        <v>O4.0374</v>
      </c>
      <c r="B3630" s="49" t="s">
        <v>502</v>
      </c>
      <c r="C3630" s="49">
        <v>374</v>
      </c>
      <c r="D3630" s="49">
        <v>6.5420001745223999E-2</v>
      </c>
      <c r="E3630" s="49">
        <v>4.1809601783752441</v>
      </c>
      <c r="F3630" s="49">
        <v>30.632949829101563</v>
      </c>
      <c r="G3630" s="49">
        <v>69.367050170898438</v>
      </c>
    </row>
    <row r="3631" spans="1:7">
      <c r="A3631" t="str">
        <f t="shared" si="57"/>
        <v>O4.0375</v>
      </c>
      <c r="B3631" s="49" t="s">
        <v>502</v>
      </c>
      <c r="C3631" s="49">
        <v>375</v>
      </c>
      <c r="D3631" s="49">
        <v>6.5370000898838043E-2</v>
      </c>
      <c r="E3631" s="49">
        <v>4.1155400276184082</v>
      </c>
      <c r="F3631" s="49">
        <v>30.13677978515625</v>
      </c>
      <c r="G3631" s="49">
        <v>69.86322021484375</v>
      </c>
    </row>
    <row r="3632" spans="1:7">
      <c r="A3632" t="str">
        <f t="shared" si="57"/>
        <v>O4.0376</v>
      </c>
      <c r="B3632" s="49" t="s">
        <v>502</v>
      </c>
      <c r="C3632" s="49">
        <v>376</v>
      </c>
      <c r="D3632" s="49">
        <v>6.5320000052452087E-2</v>
      </c>
      <c r="E3632" s="49">
        <v>4.0501699447631836</v>
      </c>
      <c r="F3632" s="49">
        <v>29.640459060668945</v>
      </c>
      <c r="G3632" s="49">
        <v>70.359542846679688</v>
      </c>
    </row>
    <row r="3633" spans="1:7">
      <c r="A3633" t="str">
        <f t="shared" si="57"/>
        <v>O4.0377</v>
      </c>
      <c r="B3633" s="49" t="s">
        <v>502</v>
      </c>
      <c r="C3633" s="49">
        <v>377</v>
      </c>
      <c r="D3633" s="49">
        <v>6.5289996564388275E-2</v>
      </c>
      <c r="E3633" s="49">
        <v>3.9848499298095703</v>
      </c>
      <c r="F3633" s="49">
        <v>29.143989562988281</v>
      </c>
      <c r="G3633" s="49">
        <v>70.856010437011719</v>
      </c>
    </row>
    <row r="3634" spans="1:7">
      <c r="A3634" t="str">
        <f t="shared" si="57"/>
        <v>O4.0378</v>
      </c>
      <c r="B3634" s="49" t="s">
        <v>502</v>
      </c>
      <c r="C3634" s="49">
        <v>378</v>
      </c>
      <c r="D3634" s="49">
        <v>6.5229997038841248E-2</v>
      </c>
      <c r="E3634" s="49">
        <v>3.9195599555969238</v>
      </c>
      <c r="F3634" s="49">
        <v>28.647380828857422</v>
      </c>
      <c r="G3634" s="49">
        <v>71.352622985839844</v>
      </c>
    </row>
    <row r="3635" spans="1:7">
      <c r="A3635" t="str">
        <f t="shared" si="57"/>
        <v>O4.0379</v>
      </c>
      <c r="B3635" s="49" t="s">
        <v>502</v>
      </c>
      <c r="C3635" s="49">
        <v>379</v>
      </c>
      <c r="D3635" s="49">
        <v>6.5200001001358032E-2</v>
      </c>
      <c r="E3635" s="49">
        <v>3.8543300628662109</v>
      </c>
      <c r="F3635" s="49">
        <v>28.150619506835938</v>
      </c>
      <c r="G3635" s="49">
        <v>71.849380493164063</v>
      </c>
    </row>
    <row r="3636" spans="1:7">
      <c r="A3636" t="str">
        <f t="shared" si="57"/>
        <v>O4.0380</v>
      </c>
      <c r="B3636" s="49" t="s">
        <v>502</v>
      </c>
      <c r="C3636" s="49">
        <v>380</v>
      </c>
      <c r="D3636" s="49">
        <v>6.5150000154972076E-2</v>
      </c>
      <c r="E3636" s="49">
        <v>3.7891299724578857</v>
      </c>
      <c r="F3636" s="49">
        <v>27.653730392456055</v>
      </c>
      <c r="G3636" s="49">
        <v>72.346267700195313</v>
      </c>
    </row>
    <row r="3637" spans="1:7">
      <c r="A3637" t="str">
        <f t="shared" si="57"/>
        <v>O4.0381</v>
      </c>
      <c r="B3637" s="49" t="s">
        <v>502</v>
      </c>
      <c r="C3637" s="49">
        <v>381</v>
      </c>
      <c r="D3637" s="49">
        <v>6.5099999308586121E-2</v>
      </c>
      <c r="E3637" s="49">
        <v>3.7239799499511719</v>
      </c>
      <c r="F3637" s="49">
        <v>27.15669059753418</v>
      </c>
      <c r="G3637" s="49">
        <v>72.843307495117188</v>
      </c>
    </row>
    <row r="3638" spans="1:7">
      <c r="A3638" t="str">
        <f t="shared" si="57"/>
        <v>O4.0382</v>
      </c>
      <c r="B3638" s="49" t="s">
        <v>502</v>
      </c>
      <c r="C3638" s="49">
        <v>382</v>
      </c>
      <c r="D3638" s="49">
        <v>6.5070003271102905E-2</v>
      </c>
      <c r="E3638" s="49">
        <v>3.6588799953460693</v>
      </c>
      <c r="F3638" s="49">
        <v>26.659509658813477</v>
      </c>
      <c r="G3638" s="49">
        <v>73.340492248535156</v>
      </c>
    </row>
    <row r="3639" spans="1:7">
      <c r="A3639" t="str">
        <f t="shared" si="57"/>
        <v>O4.0383</v>
      </c>
      <c r="B3639" s="49" t="s">
        <v>502</v>
      </c>
      <c r="C3639" s="49">
        <v>383</v>
      </c>
      <c r="D3639" s="49">
        <v>6.5020002424716949E-2</v>
      </c>
      <c r="E3639" s="49">
        <v>3.5938100814819336</v>
      </c>
      <c r="F3639" s="49">
        <v>26.162200927734375</v>
      </c>
      <c r="G3639" s="49">
        <v>73.837799072265625</v>
      </c>
    </row>
    <row r="3640" spans="1:7">
      <c r="A3640" t="str">
        <f t="shared" si="57"/>
        <v>O4.0384</v>
      </c>
      <c r="B3640" s="49" t="s">
        <v>502</v>
      </c>
      <c r="C3640" s="49">
        <v>384</v>
      </c>
      <c r="D3640" s="49">
        <v>6.4980000257492065E-2</v>
      </c>
      <c r="E3640" s="49">
        <v>3.5287899971008301</v>
      </c>
      <c r="F3640" s="49">
        <v>25.664749145507813</v>
      </c>
      <c r="G3640" s="49">
        <v>74.335250854492188</v>
      </c>
    </row>
    <row r="3641" spans="1:7">
      <c r="A3641" t="str">
        <f t="shared" si="57"/>
        <v>O4.0385</v>
      </c>
      <c r="B3641" s="49" t="s">
        <v>502</v>
      </c>
      <c r="C3641" s="49">
        <v>385</v>
      </c>
      <c r="D3641" s="49">
        <v>6.4939998090267181E-2</v>
      </c>
      <c r="E3641" s="49">
        <v>3.4638099670410156</v>
      </c>
      <c r="F3641" s="49">
        <v>25.167169570922852</v>
      </c>
      <c r="G3641" s="49">
        <v>74.832832336425781</v>
      </c>
    </row>
    <row r="3642" spans="1:7">
      <c r="A3642" t="str">
        <f t="shared" si="57"/>
        <v>O4.0386</v>
      </c>
      <c r="B3642" s="49" t="s">
        <v>502</v>
      </c>
      <c r="C3642" s="49">
        <v>386</v>
      </c>
      <c r="D3642" s="49">
        <v>6.4900003373622894E-2</v>
      </c>
      <c r="E3642" s="49">
        <v>3.3988699913024902</v>
      </c>
      <c r="F3642" s="49">
        <v>24.669450759887695</v>
      </c>
      <c r="G3642" s="49">
        <v>75.330551147460938</v>
      </c>
    </row>
    <row r="3643" spans="1:7">
      <c r="A3643" t="str">
        <f t="shared" si="57"/>
        <v>O4.0387</v>
      </c>
      <c r="B3643" s="49" t="s">
        <v>502</v>
      </c>
      <c r="C3643" s="49">
        <v>387</v>
      </c>
      <c r="D3643" s="49">
        <v>6.486000120639801E-2</v>
      </c>
      <c r="E3643" s="49">
        <v>3.3339700698852539</v>
      </c>
      <c r="F3643" s="49">
        <v>24.171600341796875</v>
      </c>
      <c r="G3643" s="49">
        <v>75.828399658203125</v>
      </c>
    </row>
    <row r="3644" spans="1:7">
      <c r="A3644" t="str">
        <f t="shared" si="57"/>
        <v>O4.0388</v>
      </c>
      <c r="B3644" s="49" t="s">
        <v>502</v>
      </c>
      <c r="C3644" s="49">
        <v>388</v>
      </c>
      <c r="D3644" s="49">
        <v>6.4810000360012054E-2</v>
      </c>
      <c r="E3644" s="49">
        <v>3.2691099643707275</v>
      </c>
      <c r="F3644" s="49">
        <v>23.673620223999023</v>
      </c>
      <c r="G3644" s="49">
        <v>76.326377868652344</v>
      </c>
    </row>
    <row r="3645" spans="1:7">
      <c r="A3645" t="str">
        <f t="shared" si="57"/>
        <v>O4.0389</v>
      </c>
      <c r="B3645" s="49" t="s">
        <v>502</v>
      </c>
      <c r="C3645" s="49">
        <v>389</v>
      </c>
      <c r="D3645" s="49">
        <v>6.4779996871948242E-2</v>
      </c>
      <c r="E3645" s="49">
        <v>3.2042999267578125</v>
      </c>
      <c r="F3645" s="49">
        <v>23.175519943237305</v>
      </c>
      <c r="G3645" s="49">
        <v>76.824478149414063</v>
      </c>
    </row>
    <row r="3646" spans="1:7">
      <c r="A3646" t="str">
        <f t="shared" si="57"/>
        <v>O4.0390</v>
      </c>
      <c r="B3646" s="49" t="s">
        <v>502</v>
      </c>
      <c r="C3646" s="49">
        <v>390</v>
      </c>
      <c r="D3646" s="49">
        <v>6.4740002155303955E-2</v>
      </c>
      <c r="E3646" s="49">
        <v>3.1395199298858643</v>
      </c>
      <c r="F3646" s="49">
        <v>22.677289962768555</v>
      </c>
      <c r="G3646" s="49">
        <v>77.322708129882813</v>
      </c>
    </row>
    <row r="3647" spans="1:7">
      <c r="A3647" t="str">
        <f t="shared" si="57"/>
        <v>O4.0391</v>
      </c>
      <c r="B3647" s="49" t="s">
        <v>502</v>
      </c>
      <c r="C3647" s="49">
        <v>391</v>
      </c>
      <c r="D3647" s="49">
        <v>6.4699999988079071E-2</v>
      </c>
      <c r="E3647" s="49">
        <v>3.0747799873352051</v>
      </c>
      <c r="F3647" s="49">
        <v>22.178930282592773</v>
      </c>
      <c r="G3647" s="49">
        <v>77.821067810058594</v>
      </c>
    </row>
    <row r="3648" spans="1:7">
      <c r="A3648" t="str">
        <f t="shared" si="57"/>
        <v>O4.0392</v>
      </c>
      <c r="B3648" s="49" t="s">
        <v>502</v>
      </c>
      <c r="C3648" s="49">
        <v>392</v>
      </c>
      <c r="D3648" s="49">
        <v>6.4659997820854187E-2</v>
      </c>
      <c r="E3648" s="49">
        <v>3.010080099105835</v>
      </c>
      <c r="F3648" s="49">
        <v>21.680450439453125</v>
      </c>
      <c r="G3648" s="49">
        <v>78.319549560546875</v>
      </c>
    </row>
    <row r="3649" spans="1:7">
      <c r="A3649" t="str">
        <f t="shared" si="57"/>
        <v>O4.0393</v>
      </c>
      <c r="B3649" s="49" t="s">
        <v>502</v>
      </c>
      <c r="C3649" s="49">
        <v>393</v>
      </c>
      <c r="D3649" s="49">
        <v>6.4630001783370972E-2</v>
      </c>
      <c r="E3649" s="49">
        <v>2.9454200267791748</v>
      </c>
      <c r="F3649" s="49">
        <v>21.181840896606445</v>
      </c>
      <c r="G3649" s="49">
        <v>78.818161010742188</v>
      </c>
    </row>
    <row r="3650" spans="1:7">
      <c r="A3650" t="str">
        <f t="shared" si="57"/>
        <v>O4.0394</v>
      </c>
      <c r="B3650" s="49" t="s">
        <v>502</v>
      </c>
      <c r="C3650" s="49">
        <v>394</v>
      </c>
      <c r="D3650" s="49">
        <v>6.4580000936985016E-2</v>
      </c>
      <c r="E3650" s="49">
        <v>2.8807899951934814</v>
      </c>
      <c r="F3650" s="49">
        <v>20.683120727539063</v>
      </c>
      <c r="G3650" s="49">
        <v>79.316879272460938</v>
      </c>
    </row>
    <row r="3651" spans="1:7">
      <c r="A3651" t="str">
        <f t="shared" ref="A3651:A3714" si="58">CONCATENATE(B3651,IF(C3651&lt;10,CONCATENATE("00",C3651),IF(C3651&lt;100,CONCATENATE("0",C3651),C3651)))</f>
        <v>O4.0395</v>
      </c>
      <c r="B3651" s="49" t="s">
        <v>502</v>
      </c>
      <c r="C3651" s="49">
        <v>395</v>
      </c>
      <c r="D3651" s="49">
        <v>6.4549997448921204E-2</v>
      </c>
      <c r="E3651" s="49">
        <v>2.8162100315093994</v>
      </c>
      <c r="F3651" s="49">
        <v>20.184270858764648</v>
      </c>
      <c r="G3651" s="49">
        <v>79.815727233886719</v>
      </c>
    </row>
    <row r="3652" spans="1:7">
      <c r="A3652" t="str">
        <f t="shared" si="58"/>
        <v>O4.0396</v>
      </c>
      <c r="B3652" s="49" t="s">
        <v>502</v>
      </c>
      <c r="C3652" s="49">
        <v>396</v>
      </c>
      <c r="D3652" s="49">
        <v>6.4520001411437988E-2</v>
      </c>
      <c r="E3652" s="49">
        <v>2.7516601085662842</v>
      </c>
      <c r="F3652" s="49">
        <v>19.685300827026367</v>
      </c>
      <c r="G3652" s="49">
        <v>80.314697265625</v>
      </c>
    </row>
    <row r="3653" spans="1:7">
      <c r="A3653" t="str">
        <f t="shared" si="58"/>
        <v>O4.0397</v>
      </c>
      <c r="B3653" s="49" t="s">
        <v>502</v>
      </c>
      <c r="C3653" s="49">
        <v>397</v>
      </c>
      <c r="D3653" s="49">
        <v>6.4470000565052032E-2</v>
      </c>
      <c r="E3653" s="49">
        <v>2.6871399879455566</v>
      </c>
      <c r="F3653" s="49">
        <v>19.186220169067383</v>
      </c>
      <c r="G3653" s="49">
        <v>80.81378173828125</v>
      </c>
    </row>
    <row r="3654" spans="1:7">
      <c r="A3654" t="str">
        <f t="shared" si="58"/>
        <v>O4.0398</v>
      </c>
      <c r="B3654" s="49" t="s">
        <v>502</v>
      </c>
      <c r="C3654" s="49">
        <v>398</v>
      </c>
      <c r="D3654" s="49">
        <v>6.443999707698822E-2</v>
      </c>
      <c r="E3654" s="49">
        <v>2.6226699352264404</v>
      </c>
      <c r="F3654" s="49">
        <v>18.687009811401367</v>
      </c>
      <c r="G3654" s="49">
        <v>81.31298828125</v>
      </c>
    </row>
    <row r="3655" spans="1:7">
      <c r="A3655" t="str">
        <f t="shared" si="58"/>
        <v>O4.0399</v>
      </c>
      <c r="B3655" s="49" t="s">
        <v>502</v>
      </c>
      <c r="C3655" s="49">
        <v>399</v>
      </c>
      <c r="D3655" s="49">
        <v>6.4410001039505005E-2</v>
      </c>
      <c r="E3655" s="49">
        <v>2.558229923248291</v>
      </c>
      <c r="F3655" s="49">
        <v>18.187690734863281</v>
      </c>
      <c r="G3655" s="49">
        <v>81.812309265136719</v>
      </c>
    </row>
    <row r="3656" spans="1:7">
      <c r="A3656" t="str">
        <f t="shared" si="58"/>
        <v>O4.0400</v>
      </c>
      <c r="B3656" s="49" t="s">
        <v>502</v>
      </c>
      <c r="C3656" s="49">
        <v>400</v>
      </c>
      <c r="D3656" s="49">
        <v>6.4369998872280121E-2</v>
      </c>
      <c r="E3656" s="49">
        <v>2.4938199520111084</v>
      </c>
      <c r="F3656" s="49">
        <v>17.688259124755859</v>
      </c>
      <c r="G3656" s="49">
        <v>82.311737060546875</v>
      </c>
    </row>
    <row r="3657" spans="1:7">
      <c r="A3657" t="str">
        <f t="shared" si="58"/>
        <v>O4.0401</v>
      </c>
      <c r="B3657" s="49" t="s">
        <v>502</v>
      </c>
      <c r="C3657" s="49">
        <v>401</v>
      </c>
      <c r="D3657" s="49">
        <v>6.4329996705055237E-2</v>
      </c>
      <c r="E3657" s="49">
        <v>2.4294500350952148</v>
      </c>
      <c r="F3657" s="49">
        <v>17.188709259033203</v>
      </c>
      <c r="G3657" s="49">
        <v>82.811286926269531</v>
      </c>
    </row>
    <row r="3658" spans="1:7">
      <c r="A3658" t="str">
        <f t="shared" si="58"/>
        <v>O4.0402</v>
      </c>
      <c r="B3658" s="49" t="s">
        <v>502</v>
      </c>
      <c r="C3658" s="49">
        <v>402</v>
      </c>
      <c r="D3658" s="49">
        <v>6.4300000667572021E-2</v>
      </c>
      <c r="E3658" s="49">
        <v>2.3651199340820313</v>
      </c>
      <c r="F3658" s="49">
        <v>16.68903923034668</v>
      </c>
      <c r="G3658" s="49">
        <v>83.310958862304688</v>
      </c>
    </row>
    <row r="3659" spans="1:7">
      <c r="A3659" t="str">
        <f t="shared" si="58"/>
        <v>O4.0403</v>
      </c>
      <c r="B3659" s="49" t="s">
        <v>502</v>
      </c>
      <c r="C3659" s="49">
        <v>403</v>
      </c>
      <c r="D3659" s="49">
        <v>6.4259998500347137E-2</v>
      </c>
      <c r="E3659" s="49">
        <v>2.3008201122283936</v>
      </c>
      <c r="F3659" s="49">
        <v>16.189260482788086</v>
      </c>
      <c r="G3659" s="49">
        <v>83.810737609863281</v>
      </c>
    </row>
    <row r="3660" spans="1:7">
      <c r="A3660" t="str">
        <f t="shared" si="58"/>
        <v>O4.0404</v>
      </c>
      <c r="B3660" s="49" t="s">
        <v>502</v>
      </c>
      <c r="C3660" s="49">
        <v>404</v>
      </c>
      <c r="D3660" s="49">
        <v>6.4230002462863922E-2</v>
      </c>
      <c r="E3660" s="49">
        <v>2.2365601062774658</v>
      </c>
      <c r="F3660" s="49">
        <v>15.689370155334473</v>
      </c>
      <c r="G3660" s="49">
        <v>84.310630798339844</v>
      </c>
    </row>
    <row r="3661" spans="1:7">
      <c r="A3661" t="str">
        <f t="shared" si="58"/>
        <v>O4.0405</v>
      </c>
      <c r="B3661" s="49" t="s">
        <v>502</v>
      </c>
      <c r="C3661" s="49">
        <v>405</v>
      </c>
      <c r="D3661" s="49">
        <v>6.419999897480011E-2</v>
      </c>
      <c r="E3661" s="49">
        <v>2.1723299026489258</v>
      </c>
      <c r="F3661" s="49">
        <v>15.189359664916992</v>
      </c>
      <c r="G3661" s="49">
        <v>84.810638427734375</v>
      </c>
    </row>
    <row r="3662" spans="1:7">
      <c r="A3662" t="str">
        <f t="shared" si="58"/>
        <v>O4.0406</v>
      </c>
      <c r="B3662" s="49" t="s">
        <v>502</v>
      </c>
      <c r="C3662" s="49">
        <v>406</v>
      </c>
      <c r="D3662" s="49">
        <v>6.4159996807575226E-2</v>
      </c>
      <c r="E3662" s="49">
        <v>2.1081299781799316</v>
      </c>
      <c r="F3662" s="49">
        <v>14.689240455627441</v>
      </c>
      <c r="G3662" s="49">
        <v>85.310760498046875</v>
      </c>
    </row>
    <row r="3663" spans="1:7">
      <c r="A3663" t="str">
        <f t="shared" si="58"/>
        <v>O4.0407</v>
      </c>
      <c r="B3663" s="49" t="s">
        <v>502</v>
      </c>
      <c r="C3663" s="49">
        <v>407</v>
      </c>
      <c r="D3663" s="49">
        <v>6.4139999449253082E-2</v>
      </c>
      <c r="E3663" s="49">
        <v>2.0439701080322266</v>
      </c>
      <c r="F3663" s="49">
        <v>14.189009666442871</v>
      </c>
      <c r="G3663" s="49">
        <v>85.810989379882813</v>
      </c>
    </row>
    <row r="3664" spans="1:7">
      <c r="A3664" t="str">
        <f t="shared" si="58"/>
        <v>O4.0408</v>
      </c>
      <c r="B3664" s="49" t="s">
        <v>502</v>
      </c>
      <c r="C3664" s="49">
        <v>408</v>
      </c>
      <c r="D3664" s="49">
        <v>6.4089998602867126E-2</v>
      </c>
      <c r="E3664" s="49">
        <v>1.9798300266265869</v>
      </c>
      <c r="F3664" s="49">
        <v>13.68865966796875</v>
      </c>
      <c r="G3664" s="49">
        <v>86.31134033203125</v>
      </c>
    </row>
    <row r="3665" spans="1:7">
      <c r="A3665" t="str">
        <f t="shared" si="58"/>
        <v>O4.0409</v>
      </c>
      <c r="B3665" s="49" t="s">
        <v>502</v>
      </c>
      <c r="C3665" s="49">
        <v>409</v>
      </c>
      <c r="D3665" s="49">
        <v>6.4070001244544983E-2</v>
      </c>
      <c r="E3665" s="49">
        <v>1.9157400131225586</v>
      </c>
      <c r="F3665" s="49">
        <v>13.188199996948242</v>
      </c>
      <c r="G3665" s="49">
        <v>86.811798095703125</v>
      </c>
    </row>
    <row r="3666" spans="1:7">
      <c r="A3666" t="str">
        <f t="shared" si="58"/>
        <v>O4.0410</v>
      </c>
      <c r="B3666" s="49" t="s">
        <v>502</v>
      </c>
      <c r="C3666" s="49">
        <v>410</v>
      </c>
      <c r="D3666" s="49">
        <v>6.4029999077320099E-2</v>
      </c>
      <c r="E3666" s="49">
        <v>1.8516700267791748</v>
      </c>
      <c r="F3666" s="49">
        <v>12.687620162963867</v>
      </c>
      <c r="G3666" s="49">
        <v>87.3123779296875</v>
      </c>
    </row>
    <row r="3667" spans="1:7">
      <c r="A3667" t="str">
        <f t="shared" si="58"/>
        <v>O4.0411</v>
      </c>
      <c r="B3667" s="49" t="s">
        <v>502</v>
      </c>
      <c r="C3667" s="49">
        <v>411</v>
      </c>
      <c r="D3667" s="49">
        <v>6.4000003039836884E-2</v>
      </c>
      <c r="E3667" s="49">
        <v>1.7876399755477905</v>
      </c>
      <c r="F3667" s="49">
        <v>12.186920166015625</v>
      </c>
      <c r="G3667" s="49">
        <v>87.813079833984375</v>
      </c>
    </row>
    <row r="3668" spans="1:7">
      <c r="A3668" t="str">
        <f t="shared" si="58"/>
        <v>O4.0412</v>
      </c>
      <c r="B3668" s="49" t="s">
        <v>502</v>
      </c>
      <c r="C3668" s="49">
        <v>412</v>
      </c>
      <c r="D3668" s="49">
        <v>6.3979998230934143E-2</v>
      </c>
      <c r="E3668" s="49">
        <v>1.723639965057373</v>
      </c>
      <c r="F3668" s="49">
        <v>11.68610954284668</v>
      </c>
      <c r="G3668" s="49">
        <v>88.313888549804688</v>
      </c>
    </row>
    <row r="3669" spans="1:7">
      <c r="A3669" t="str">
        <f t="shared" si="58"/>
        <v>O4.0413</v>
      </c>
      <c r="B3669" s="49" t="s">
        <v>502</v>
      </c>
      <c r="C3669" s="49">
        <v>413</v>
      </c>
      <c r="D3669" s="49">
        <v>6.3929997384548187E-2</v>
      </c>
      <c r="E3669" s="49">
        <v>1.6596599817276001</v>
      </c>
      <c r="F3669" s="49">
        <v>11.185179710388184</v>
      </c>
      <c r="G3669" s="49">
        <v>88.8148193359375</v>
      </c>
    </row>
    <row r="3670" spans="1:7">
      <c r="A3670" t="str">
        <f t="shared" si="58"/>
        <v>O4.0414</v>
      </c>
      <c r="B3670" s="49" t="s">
        <v>502</v>
      </c>
      <c r="C3670" s="49">
        <v>414</v>
      </c>
      <c r="D3670" s="49">
        <v>6.3910000026226044E-2</v>
      </c>
      <c r="E3670" s="49">
        <v>1.5957299470901489</v>
      </c>
      <c r="F3670" s="49">
        <v>10.68412971496582</v>
      </c>
      <c r="G3670" s="49">
        <v>89.315872192382813</v>
      </c>
    </row>
    <row r="3671" spans="1:7">
      <c r="A3671" t="str">
        <f t="shared" si="58"/>
        <v>O4.0415</v>
      </c>
      <c r="B3671" s="49" t="s">
        <v>502</v>
      </c>
      <c r="C3671" s="49">
        <v>415</v>
      </c>
      <c r="D3671" s="49">
        <v>6.3879996538162231E-2</v>
      </c>
      <c r="E3671" s="49">
        <v>1.5318200588226318</v>
      </c>
      <c r="F3671" s="49">
        <v>10.18295955657959</v>
      </c>
      <c r="G3671" s="49">
        <v>89.817039489746094</v>
      </c>
    </row>
    <row r="3672" spans="1:7">
      <c r="A3672" t="str">
        <f t="shared" si="58"/>
        <v>O4.0416</v>
      </c>
      <c r="B3672" s="49" t="s">
        <v>502</v>
      </c>
      <c r="C3672" s="49">
        <v>416</v>
      </c>
      <c r="D3672" s="49">
        <v>6.3850000500679016E-2</v>
      </c>
      <c r="E3672" s="49">
        <v>1.4679399728775024</v>
      </c>
      <c r="F3672" s="49">
        <v>9.6816501617431641</v>
      </c>
      <c r="G3672" s="49">
        <v>90.318351745605469</v>
      </c>
    </row>
    <row r="3673" spans="1:7">
      <c r="A3673" t="str">
        <f t="shared" si="58"/>
        <v>O4.0417</v>
      </c>
      <c r="B3673" s="49" t="s">
        <v>502</v>
      </c>
      <c r="C3673" s="49">
        <v>417</v>
      </c>
      <c r="D3673" s="49">
        <v>6.3819997012615204E-2</v>
      </c>
      <c r="E3673" s="49">
        <v>1.4040900468826294</v>
      </c>
      <c r="F3673" s="49">
        <v>9.1802196502685547</v>
      </c>
      <c r="G3673" s="49">
        <v>90.819778442382813</v>
      </c>
    </row>
    <row r="3674" spans="1:7">
      <c r="A3674" t="str">
        <f t="shared" si="58"/>
        <v>O4.0418</v>
      </c>
      <c r="B3674" s="49" t="s">
        <v>502</v>
      </c>
      <c r="C3674" s="49">
        <v>418</v>
      </c>
      <c r="D3674" s="49">
        <v>6.3780002295970917E-2</v>
      </c>
      <c r="E3674" s="49">
        <v>1.3402700424194336</v>
      </c>
      <c r="F3674" s="49">
        <v>8.6786403656005859</v>
      </c>
      <c r="G3674" s="49">
        <v>91.321357727050781</v>
      </c>
    </row>
    <row r="3675" spans="1:7">
      <c r="A3675" t="str">
        <f t="shared" si="58"/>
        <v>O4.0419</v>
      </c>
      <c r="B3675" s="49" t="s">
        <v>502</v>
      </c>
      <c r="C3675" s="49">
        <v>419</v>
      </c>
      <c r="D3675" s="49">
        <v>6.3759997487068176E-2</v>
      </c>
      <c r="E3675" s="49">
        <v>1.2764899730682373</v>
      </c>
      <c r="F3675" s="49">
        <v>8.1769199371337891</v>
      </c>
      <c r="G3675" s="49">
        <v>91.823081970214844</v>
      </c>
    </row>
    <row r="3676" spans="1:7">
      <c r="A3676" t="str">
        <f t="shared" si="58"/>
        <v>O4.0420</v>
      </c>
      <c r="B3676" s="49" t="s">
        <v>502</v>
      </c>
      <c r="C3676" s="49">
        <v>420</v>
      </c>
      <c r="D3676" s="49">
        <v>6.3730001449584961E-2</v>
      </c>
      <c r="E3676" s="49">
        <v>1.2127300500869751</v>
      </c>
      <c r="F3676" s="49">
        <v>7.6750497817993164</v>
      </c>
      <c r="G3676" s="49">
        <v>92.324951171875</v>
      </c>
    </row>
    <row r="3677" spans="1:7">
      <c r="A3677" t="str">
        <f t="shared" si="58"/>
        <v>O4.0421</v>
      </c>
      <c r="B3677" s="49" t="s">
        <v>502</v>
      </c>
      <c r="C3677" s="49">
        <v>421</v>
      </c>
      <c r="D3677" s="49">
        <v>6.3699997961521149E-2</v>
      </c>
      <c r="E3677" s="49">
        <v>1.1490000486373901</v>
      </c>
      <c r="F3677" s="49">
        <v>7.1730098724365234</v>
      </c>
      <c r="G3677" s="49">
        <v>92.826988220214844</v>
      </c>
    </row>
    <row r="3678" spans="1:7">
      <c r="A3678" t="str">
        <f t="shared" si="58"/>
        <v>O4.0422</v>
      </c>
      <c r="B3678" s="49" t="s">
        <v>502</v>
      </c>
      <c r="C3678" s="49">
        <v>422</v>
      </c>
      <c r="D3678" s="49">
        <v>6.3680000603199005E-2</v>
      </c>
      <c r="E3678" s="49">
        <v>1.0852999687194824</v>
      </c>
      <c r="F3678" s="49">
        <v>6.6707901954650879</v>
      </c>
      <c r="G3678" s="49">
        <v>93.329208374023438</v>
      </c>
    </row>
    <row r="3679" spans="1:7">
      <c r="A3679" t="str">
        <f t="shared" si="58"/>
        <v>O4.0423</v>
      </c>
      <c r="B3679" s="49" t="s">
        <v>502</v>
      </c>
      <c r="C3679" s="49">
        <v>423</v>
      </c>
      <c r="D3679" s="49">
        <v>6.3639998435974121E-2</v>
      </c>
      <c r="E3679" s="49">
        <v>1.0216200351715088</v>
      </c>
      <c r="F3679" s="49">
        <v>6.1683797836303711</v>
      </c>
      <c r="G3679" s="49">
        <v>93.831619262695313</v>
      </c>
    </row>
    <row r="3680" spans="1:7">
      <c r="A3680" t="str">
        <f t="shared" si="58"/>
        <v>O4.0424</v>
      </c>
      <c r="B3680" s="49" t="s">
        <v>502</v>
      </c>
      <c r="C3680" s="49">
        <v>424</v>
      </c>
      <c r="D3680" s="49">
        <v>6.3620001077651978E-2</v>
      </c>
      <c r="E3680" s="49">
        <v>0.95797997713088989</v>
      </c>
      <c r="F3680" s="49">
        <v>5.6657500267028809</v>
      </c>
      <c r="G3680" s="49">
        <v>94.334251403808594</v>
      </c>
    </row>
    <row r="3681" spans="1:7">
      <c r="A3681" t="str">
        <f t="shared" si="58"/>
        <v>O4.0425</v>
      </c>
      <c r="B3681" s="49" t="s">
        <v>502</v>
      </c>
      <c r="C3681" s="49">
        <v>425</v>
      </c>
      <c r="D3681" s="49">
        <v>6.3579998910427094E-2</v>
      </c>
      <c r="E3681" s="49">
        <v>0.8943600058555603</v>
      </c>
      <c r="F3681" s="49">
        <v>5.162869930267334</v>
      </c>
      <c r="G3681" s="49">
        <v>94.837127685546875</v>
      </c>
    </row>
    <row r="3682" spans="1:7">
      <c r="A3682" t="str">
        <f t="shared" si="58"/>
        <v>O4.0426</v>
      </c>
      <c r="B3682" s="49" t="s">
        <v>502</v>
      </c>
      <c r="C3682" s="49">
        <v>426</v>
      </c>
      <c r="D3682" s="49">
        <v>6.356000155210495E-2</v>
      </c>
      <c r="E3682" s="49">
        <v>0.830780029296875</v>
      </c>
      <c r="F3682" s="49">
        <v>4.8012399673461914</v>
      </c>
      <c r="G3682" s="49">
        <v>95.198760986328125</v>
      </c>
    </row>
    <row r="3683" spans="1:7">
      <c r="A3683" t="str">
        <f t="shared" si="58"/>
        <v>O4.0427</v>
      </c>
      <c r="B3683" s="49" t="s">
        <v>502</v>
      </c>
      <c r="C3683" s="49">
        <v>427</v>
      </c>
      <c r="D3683" s="49">
        <v>6.3529998064041138E-2</v>
      </c>
      <c r="E3683" s="49">
        <v>0.76722002029418945</v>
      </c>
      <c r="F3683" s="49">
        <v>4.4395999908447266</v>
      </c>
      <c r="G3683" s="49">
        <v>95.560401916503906</v>
      </c>
    </row>
    <row r="3684" spans="1:7">
      <c r="A3684" t="str">
        <f t="shared" si="58"/>
        <v>O4.0428</v>
      </c>
      <c r="B3684" s="49" t="s">
        <v>502</v>
      </c>
      <c r="C3684" s="49">
        <v>428</v>
      </c>
      <c r="D3684" s="49">
        <v>6.3510000705718994E-2</v>
      </c>
      <c r="E3684" s="49">
        <v>0.70368999242782593</v>
      </c>
      <c r="F3684" s="49">
        <v>4.077970027923584</v>
      </c>
      <c r="G3684" s="49">
        <v>95.922027587890625</v>
      </c>
    </row>
    <row r="3685" spans="1:7">
      <c r="A3685" t="str">
        <f t="shared" si="58"/>
        <v>O4.0429</v>
      </c>
      <c r="B3685" s="49" t="s">
        <v>502</v>
      </c>
      <c r="C3685" s="49">
        <v>429</v>
      </c>
      <c r="D3685" s="49">
        <v>6.3479997217655182E-2</v>
      </c>
      <c r="E3685" s="49">
        <v>0.64017999172210693</v>
      </c>
      <c r="F3685" s="49">
        <v>3.7163300514221191</v>
      </c>
      <c r="G3685" s="49">
        <v>96.283668518066406</v>
      </c>
    </row>
    <row r="3686" spans="1:7">
      <c r="A3686" t="str">
        <f t="shared" si="58"/>
        <v>O4.0430</v>
      </c>
      <c r="B3686" s="49" t="s">
        <v>502</v>
      </c>
      <c r="C3686" s="49">
        <v>430</v>
      </c>
      <c r="D3686" s="49">
        <v>6.3450001180171967E-2</v>
      </c>
      <c r="E3686" s="49">
        <v>0.57669997215270996</v>
      </c>
      <c r="F3686" s="49">
        <v>3.3547000885009766</v>
      </c>
      <c r="G3686" s="49">
        <v>96.645301818847656</v>
      </c>
    </row>
    <row r="3687" spans="1:7">
      <c r="A3687" t="str">
        <f t="shared" si="58"/>
        <v>O4.0431</v>
      </c>
      <c r="B3687" s="49" t="s">
        <v>502</v>
      </c>
      <c r="C3687" s="49">
        <v>431</v>
      </c>
      <c r="D3687" s="49">
        <v>6.3429996371269226E-2</v>
      </c>
      <c r="E3687" s="49">
        <v>0.51324999332427979</v>
      </c>
      <c r="F3687" s="49">
        <v>2.9930698871612549</v>
      </c>
      <c r="G3687" s="49">
        <v>97.006927490234375</v>
      </c>
    </row>
    <row r="3688" spans="1:7">
      <c r="A3688" t="str">
        <f t="shared" si="58"/>
        <v>O4.0432</v>
      </c>
      <c r="B3688" s="49" t="s">
        <v>502</v>
      </c>
      <c r="C3688" s="49">
        <v>432</v>
      </c>
      <c r="D3688" s="49">
        <v>6.3400000333786011E-2</v>
      </c>
      <c r="E3688" s="49">
        <v>0.44982001185417175</v>
      </c>
      <c r="F3688" s="49">
        <v>2.63142991065979</v>
      </c>
      <c r="G3688" s="49">
        <v>97.368568420410156</v>
      </c>
    </row>
    <row r="3689" spans="1:7">
      <c r="A3689" t="str">
        <f t="shared" si="58"/>
        <v>O4.0433</v>
      </c>
      <c r="B3689" s="49" t="s">
        <v>502</v>
      </c>
      <c r="C3689" s="49">
        <v>433</v>
      </c>
      <c r="D3689" s="49">
        <v>6.3369996845722198E-2</v>
      </c>
      <c r="E3689" s="49">
        <v>0.38642001152038574</v>
      </c>
      <c r="F3689" s="49">
        <v>2.2697999477386475</v>
      </c>
      <c r="G3689" s="49">
        <v>97.730201721191406</v>
      </c>
    </row>
    <row r="3690" spans="1:7">
      <c r="A3690" t="str">
        <f t="shared" si="58"/>
        <v>O4.0434</v>
      </c>
      <c r="B3690" s="49" t="s">
        <v>502</v>
      </c>
      <c r="C3690" s="49">
        <v>434</v>
      </c>
      <c r="D3690" s="49">
        <v>6.3349999487400055E-2</v>
      </c>
      <c r="E3690" s="49">
        <v>0.32304999232292175</v>
      </c>
      <c r="F3690" s="49">
        <v>1.9081599712371826</v>
      </c>
      <c r="G3690" s="49">
        <v>98.091842651367188</v>
      </c>
    </row>
    <row r="3691" spans="1:7">
      <c r="A3691" t="str">
        <f t="shared" si="58"/>
        <v>O4.0435</v>
      </c>
      <c r="B3691" s="49" t="s">
        <v>502</v>
      </c>
      <c r="C3691" s="49">
        <v>435</v>
      </c>
      <c r="D3691" s="49">
        <v>6.3330002129077911E-2</v>
      </c>
      <c r="E3691" s="49">
        <v>0.25970000028610229</v>
      </c>
      <c r="F3691" s="49">
        <v>1.54653000831604</v>
      </c>
      <c r="G3691" s="49">
        <v>98.453468322753906</v>
      </c>
    </row>
    <row r="3692" spans="1:7">
      <c r="A3692" t="str">
        <f t="shared" si="58"/>
        <v>O4.0436</v>
      </c>
      <c r="B3692" s="49" t="s">
        <v>502</v>
      </c>
      <c r="C3692" s="49">
        <v>436</v>
      </c>
      <c r="D3692" s="49">
        <v>6.3299998641014099E-2</v>
      </c>
      <c r="E3692" s="49">
        <v>0.19637000560760498</v>
      </c>
      <c r="F3692" s="49">
        <v>1.1849000453948975</v>
      </c>
      <c r="G3692" s="49">
        <v>98.815101623535156</v>
      </c>
    </row>
    <row r="3693" spans="1:7">
      <c r="A3693" t="str">
        <f t="shared" si="58"/>
        <v>O4.0437</v>
      </c>
      <c r="B3693" s="49" t="s">
        <v>502</v>
      </c>
      <c r="C3693" s="49">
        <v>437</v>
      </c>
      <c r="D3693" s="49">
        <v>6.3270002603530884E-2</v>
      </c>
      <c r="E3693" s="49">
        <v>0.13307000696659088</v>
      </c>
      <c r="F3693" s="49">
        <v>0.82326000928878784</v>
      </c>
      <c r="G3693" s="49">
        <v>99.176742553710938</v>
      </c>
    </row>
    <row r="3694" spans="1:7">
      <c r="A3694" t="str">
        <f t="shared" si="58"/>
        <v>O4.0438</v>
      </c>
      <c r="B3694" s="49" t="s">
        <v>502</v>
      </c>
      <c r="C3694" s="49">
        <v>438</v>
      </c>
      <c r="D3694" s="49">
        <v>6.3249997794628143E-2</v>
      </c>
      <c r="E3694" s="49">
        <v>6.9799996912479401E-2</v>
      </c>
      <c r="F3694" s="49">
        <v>0.46162998676300049</v>
      </c>
      <c r="G3694" s="49">
        <v>99.538368225097656</v>
      </c>
    </row>
    <row r="3695" spans="1:7">
      <c r="A3695" t="str">
        <f t="shared" si="58"/>
        <v>O4.0439</v>
      </c>
      <c r="B3695" s="49" t="s">
        <v>502</v>
      </c>
      <c r="C3695" s="49">
        <v>439</v>
      </c>
      <c r="D3695" s="49">
        <v>6.5500000491738319E-3</v>
      </c>
      <c r="E3695" s="49">
        <v>6.5500000491738319E-3</v>
      </c>
      <c r="F3695" s="49">
        <v>9.9990002810955048E-2</v>
      </c>
      <c r="G3695" s="49">
        <v>99.900009155273438</v>
      </c>
    </row>
    <row r="3696" spans="1:7">
      <c r="A3696" t="str">
        <f t="shared" si="58"/>
        <v>O4.0440</v>
      </c>
      <c r="B3696" s="49" t="s">
        <v>502</v>
      </c>
      <c r="C3696" s="49">
        <v>440</v>
      </c>
      <c r="D3696" s="49">
        <v>0</v>
      </c>
      <c r="E3696" s="49">
        <v>0</v>
      </c>
      <c r="F3696" s="49">
        <v>0</v>
      </c>
      <c r="G3696" s="49">
        <v>100</v>
      </c>
    </row>
    <row r="3697" spans="1:7">
      <c r="A3697" t="str">
        <f t="shared" si="58"/>
        <v>R1.0000</v>
      </c>
      <c r="B3697" s="49" t="s">
        <v>503</v>
      </c>
      <c r="C3697" s="49">
        <v>0</v>
      </c>
      <c r="D3697" s="49">
        <v>0.25807860493659973</v>
      </c>
      <c r="E3697" s="49">
        <v>100</v>
      </c>
      <c r="F3697" s="49">
        <v>100</v>
      </c>
      <c r="G3697" s="49">
        <v>0</v>
      </c>
    </row>
    <row r="3698" spans="1:7">
      <c r="A3698" t="str">
        <f t="shared" si="58"/>
        <v>R1.0001</v>
      </c>
      <c r="B3698" s="49" t="s">
        <v>503</v>
      </c>
      <c r="C3698" s="49">
        <v>1</v>
      </c>
      <c r="D3698" s="49">
        <v>0.26172059774398804</v>
      </c>
      <c r="E3698" s="49">
        <v>99.741920471191406</v>
      </c>
      <c r="F3698" s="49">
        <v>99.259254455566406</v>
      </c>
      <c r="G3698" s="49">
        <v>0.74074268341064453</v>
      </c>
    </row>
    <row r="3699" spans="1:7">
      <c r="A3699" t="str">
        <f t="shared" si="58"/>
        <v>R1.0002</v>
      </c>
      <c r="B3699" s="49" t="s">
        <v>503</v>
      </c>
      <c r="C3699" s="49">
        <v>2</v>
      </c>
      <c r="D3699" s="49">
        <v>0.26536178588867188</v>
      </c>
      <c r="E3699" s="49">
        <v>99.480201721191406</v>
      </c>
      <c r="F3699" s="49">
        <v>98.519081115722656</v>
      </c>
      <c r="G3699" s="49">
        <v>1.4809188842773438</v>
      </c>
    </row>
    <row r="3700" spans="1:7">
      <c r="A3700" t="str">
        <f t="shared" si="58"/>
        <v>R1.0003</v>
      </c>
      <c r="B3700" s="49" t="s">
        <v>503</v>
      </c>
      <c r="C3700" s="49">
        <v>3</v>
      </c>
      <c r="D3700" s="49">
        <v>0.26900291442871094</v>
      </c>
      <c r="E3700" s="49">
        <v>99.214836120605469</v>
      </c>
      <c r="F3700" s="49">
        <v>97.781242370605469</v>
      </c>
      <c r="G3700" s="49">
        <v>2.218754768371582</v>
      </c>
    </row>
    <row r="3701" spans="1:7">
      <c r="A3701" t="str">
        <f t="shared" si="58"/>
        <v>R1.0004</v>
      </c>
      <c r="B3701" s="49" t="s">
        <v>503</v>
      </c>
      <c r="C3701" s="49">
        <v>4</v>
      </c>
      <c r="D3701" s="49">
        <v>0.27264219522476196</v>
      </c>
      <c r="E3701" s="49">
        <v>98.945838928222656</v>
      </c>
      <c r="F3701" s="49">
        <v>97.045722961425781</v>
      </c>
      <c r="G3701" s="49">
        <v>2.9542779922485352</v>
      </c>
    </row>
    <row r="3702" spans="1:7">
      <c r="A3702" t="str">
        <f t="shared" si="58"/>
        <v>R1.0005</v>
      </c>
      <c r="B3702" s="49" t="s">
        <v>503</v>
      </c>
      <c r="C3702" s="49">
        <v>5</v>
      </c>
      <c r="D3702" s="49">
        <v>0.27628129720687866</v>
      </c>
      <c r="E3702" s="49">
        <v>98.673194885253906</v>
      </c>
      <c r="F3702" s="49">
        <v>96.312484741210938</v>
      </c>
      <c r="G3702" s="49">
        <v>3.6875133514404297</v>
      </c>
    </row>
    <row r="3703" spans="1:7">
      <c r="A3703" t="str">
        <f t="shared" si="58"/>
        <v>R1.0006</v>
      </c>
      <c r="B3703" s="49" t="s">
        <v>503</v>
      </c>
      <c r="C3703" s="49">
        <v>6</v>
      </c>
      <c r="D3703" s="49">
        <v>0.27991488575935364</v>
      </c>
      <c r="E3703" s="49">
        <v>98.39691162109375</v>
      </c>
      <c r="F3703" s="49">
        <v>95.581512451171875</v>
      </c>
      <c r="G3703" s="49">
        <v>4.4184904098510742</v>
      </c>
    </row>
    <row r="3704" spans="1:7">
      <c r="A3704" t="str">
        <f t="shared" si="58"/>
        <v>R1.0007</v>
      </c>
      <c r="B3704" s="49" t="s">
        <v>503</v>
      </c>
      <c r="C3704" s="49">
        <v>7</v>
      </c>
      <c r="D3704" s="49">
        <v>0.28354549407958984</v>
      </c>
      <c r="E3704" s="49">
        <v>98.116996765136719</v>
      </c>
      <c r="F3704" s="49">
        <v>94.852767944335938</v>
      </c>
      <c r="G3704" s="49">
        <v>5.1472349166870117</v>
      </c>
    </row>
    <row r="3705" spans="1:7">
      <c r="A3705" t="str">
        <f t="shared" si="58"/>
        <v>R1.0008</v>
      </c>
      <c r="B3705" s="49" t="s">
        <v>503</v>
      </c>
      <c r="C3705" s="49">
        <v>8</v>
      </c>
      <c r="D3705" s="49">
        <v>0.28717419505119324</v>
      </c>
      <c r="E3705" s="49">
        <v>97.833450317382813</v>
      </c>
      <c r="F3705" s="49">
        <v>94.126220703125</v>
      </c>
      <c r="G3705" s="49">
        <v>5.8737764358520508</v>
      </c>
    </row>
    <row r="3706" spans="1:7">
      <c r="A3706" t="str">
        <f t="shared" si="58"/>
        <v>R1.0009</v>
      </c>
      <c r="B3706" s="49" t="s">
        <v>503</v>
      </c>
      <c r="C3706" s="49">
        <v>9</v>
      </c>
      <c r="D3706" s="49">
        <v>0.29079630970954895</v>
      </c>
      <c r="E3706" s="49">
        <v>97.546279907226563</v>
      </c>
      <c r="F3706" s="49">
        <v>93.40185546875</v>
      </c>
      <c r="G3706" s="49">
        <v>6.5981426239013672</v>
      </c>
    </row>
    <row r="3707" spans="1:7">
      <c r="A3707" t="str">
        <f t="shared" si="58"/>
        <v>R1.0010</v>
      </c>
      <c r="B3707" s="49" t="s">
        <v>503</v>
      </c>
      <c r="C3707" s="49">
        <v>10</v>
      </c>
      <c r="D3707" s="49">
        <v>0.29441261291503906</v>
      </c>
      <c r="E3707" s="49">
        <v>97.255477905273438</v>
      </c>
      <c r="F3707" s="49">
        <v>92.679634094238281</v>
      </c>
      <c r="G3707" s="49">
        <v>7.3203639984130859</v>
      </c>
    </row>
    <row r="3708" spans="1:7">
      <c r="A3708" t="str">
        <f t="shared" si="58"/>
        <v>R1.0011</v>
      </c>
      <c r="B3708" s="49" t="s">
        <v>503</v>
      </c>
      <c r="C3708" s="49">
        <v>11</v>
      </c>
      <c r="D3708" s="49">
        <v>0.29802319407463074</v>
      </c>
      <c r="E3708" s="49">
        <v>96.961067199707031</v>
      </c>
      <c r="F3708" s="49">
        <v>91.959518432617188</v>
      </c>
      <c r="G3708" s="49">
        <v>8.0404796600341797</v>
      </c>
    </row>
    <row r="3709" spans="1:7">
      <c r="A3709" t="str">
        <f t="shared" si="58"/>
        <v>R1.0012</v>
      </c>
      <c r="B3709" s="49" t="s">
        <v>503</v>
      </c>
      <c r="C3709" s="49">
        <v>12</v>
      </c>
      <c r="D3709" s="49">
        <v>0.30162718892097473</v>
      </c>
      <c r="E3709" s="49">
        <v>96.663047790527344</v>
      </c>
      <c r="F3709" s="49">
        <v>91.241508483886719</v>
      </c>
      <c r="G3709" s="49">
        <v>8.7584896087646484</v>
      </c>
    </row>
    <row r="3710" spans="1:7">
      <c r="A3710" t="str">
        <f t="shared" si="58"/>
        <v>R1.0013</v>
      </c>
      <c r="B3710" s="49" t="s">
        <v>503</v>
      </c>
      <c r="C3710" s="49">
        <v>13</v>
      </c>
      <c r="D3710" s="49">
        <v>0.30522149801254272</v>
      </c>
      <c r="E3710" s="49">
        <v>96.361419677734375</v>
      </c>
      <c r="F3710" s="49">
        <v>90.525543212890625</v>
      </c>
      <c r="G3710" s="49">
        <v>9.4744539260864258</v>
      </c>
    </row>
    <row r="3711" spans="1:7">
      <c r="A3711" t="str">
        <f t="shared" si="58"/>
        <v>R1.0014</v>
      </c>
      <c r="B3711" s="49" t="s">
        <v>503</v>
      </c>
      <c r="C3711" s="49">
        <v>14</v>
      </c>
      <c r="D3711" s="49">
        <v>0.3088093101978302</v>
      </c>
      <c r="E3711" s="49">
        <v>96.056198120117188</v>
      </c>
      <c r="F3711" s="49">
        <v>89.811607360839844</v>
      </c>
      <c r="G3711" s="49">
        <v>10.188394546508789</v>
      </c>
    </row>
    <row r="3712" spans="1:7">
      <c r="A3712" t="str">
        <f t="shared" si="58"/>
        <v>R1.0015</v>
      </c>
      <c r="B3712" s="49" t="s">
        <v>503</v>
      </c>
      <c r="C3712" s="49">
        <v>15</v>
      </c>
      <c r="D3712" s="49">
        <v>0.31238651275634766</v>
      </c>
      <c r="E3712" s="49">
        <v>95.747390747070313</v>
      </c>
      <c r="F3712" s="49">
        <v>89.099655151367188</v>
      </c>
      <c r="G3712" s="49">
        <v>10.90034294128418</v>
      </c>
    </row>
    <row r="3713" spans="1:7">
      <c r="A3713" t="str">
        <f t="shared" si="58"/>
        <v>R1.0016</v>
      </c>
      <c r="B3713" s="49" t="s">
        <v>503</v>
      </c>
      <c r="C3713" s="49">
        <v>16</v>
      </c>
      <c r="D3713" s="49">
        <v>0.31595519185066223</v>
      </c>
      <c r="E3713" s="49">
        <v>95.435005187988281</v>
      </c>
      <c r="F3713" s="49">
        <v>88.389671325683594</v>
      </c>
      <c r="G3713" s="49">
        <v>11.610329627990723</v>
      </c>
    </row>
    <row r="3714" spans="1:7">
      <c r="A3714" t="str">
        <f t="shared" si="58"/>
        <v>R1.0017</v>
      </c>
      <c r="B3714" s="49" t="s">
        <v>503</v>
      </c>
      <c r="C3714" s="49">
        <v>17</v>
      </c>
      <c r="D3714" s="49">
        <v>0.31951239705085754</v>
      </c>
      <c r="E3714" s="49">
        <v>95.119049072265625</v>
      </c>
      <c r="F3714" s="49">
        <v>87.681610107421875</v>
      </c>
      <c r="G3714" s="49">
        <v>12.318387985229492</v>
      </c>
    </row>
    <row r="3715" spans="1:7">
      <c r="A3715" t="str">
        <f t="shared" ref="A3715:A3778" si="59">CONCATENATE(B3715,IF(C3715&lt;10,CONCATENATE("00",C3715),IF(C3715&lt;100,CONCATENATE("0",C3715),C3715)))</f>
        <v>R1.0018</v>
      </c>
      <c r="B3715" s="49" t="s">
        <v>503</v>
      </c>
      <c r="C3715" s="49">
        <v>18</v>
      </c>
      <c r="D3715" s="49">
        <v>0.32305809855461121</v>
      </c>
      <c r="E3715" s="49">
        <v>94.799530029296875</v>
      </c>
      <c r="F3715" s="49">
        <v>86.975448608398438</v>
      </c>
      <c r="G3715" s="49">
        <v>13.024552345275879</v>
      </c>
    </row>
    <row r="3716" spans="1:7">
      <c r="A3716" t="str">
        <f t="shared" si="59"/>
        <v>R1.0019</v>
      </c>
      <c r="B3716" s="49" t="s">
        <v>503</v>
      </c>
      <c r="C3716" s="49">
        <v>19</v>
      </c>
      <c r="D3716" s="49">
        <v>0.32659149169921875</v>
      </c>
      <c r="E3716" s="49">
        <v>94.476478576660156</v>
      </c>
      <c r="F3716" s="49">
        <v>86.271148681640625</v>
      </c>
      <c r="G3716" s="49">
        <v>13.728853225708008</v>
      </c>
    </row>
    <row r="3717" spans="1:7">
      <c r="A3717" t="str">
        <f t="shared" si="59"/>
        <v>R1.0020</v>
      </c>
      <c r="B3717" s="49" t="s">
        <v>503</v>
      </c>
      <c r="C3717" s="49">
        <v>20</v>
      </c>
      <c r="D3717" s="49">
        <v>0.33011341094970703</v>
      </c>
      <c r="E3717" s="49">
        <v>94.149887084960938</v>
      </c>
      <c r="F3717" s="49">
        <v>85.568672180175781</v>
      </c>
      <c r="G3717" s="49">
        <v>14.43132495880127</v>
      </c>
    </row>
    <row r="3718" spans="1:7">
      <c r="A3718" t="str">
        <f t="shared" si="59"/>
        <v>R1.0021</v>
      </c>
      <c r="B3718" s="49" t="s">
        <v>503</v>
      </c>
      <c r="C3718" s="49">
        <v>21</v>
      </c>
      <c r="D3718" s="49">
        <v>0.3336201012134552</v>
      </c>
      <c r="E3718" s="49">
        <v>93.819770812988281</v>
      </c>
      <c r="F3718" s="49">
        <v>84.867996215820313</v>
      </c>
      <c r="G3718" s="49">
        <v>15.132003784179688</v>
      </c>
    </row>
    <row r="3719" spans="1:7">
      <c r="A3719" t="str">
        <f t="shared" si="59"/>
        <v>R1.0022</v>
      </c>
      <c r="B3719" s="49" t="s">
        <v>503</v>
      </c>
      <c r="C3719" s="49">
        <v>22</v>
      </c>
      <c r="D3719" s="49">
        <v>0.33711239695549011</v>
      </c>
      <c r="E3719" s="49">
        <v>93.486152648925781</v>
      </c>
      <c r="F3719" s="49">
        <v>84.169075012207031</v>
      </c>
      <c r="G3719" s="49">
        <v>15.830923080444336</v>
      </c>
    </row>
    <row r="3720" spans="1:7">
      <c r="A3720" t="str">
        <f t="shared" si="59"/>
        <v>R1.0023</v>
      </c>
      <c r="B3720" s="49" t="s">
        <v>503</v>
      </c>
      <c r="C3720" s="49">
        <v>23</v>
      </c>
      <c r="D3720" s="49">
        <v>0.34059241414070129</v>
      </c>
      <c r="E3720" s="49">
        <v>93.149040222167969</v>
      </c>
      <c r="F3720" s="49">
        <v>83.471878051757813</v>
      </c>
      <c r="G3720" s="49">
        <v>16.528120040893555</v>
      </c>
    </row>
    <row r="3721" spans="1:7">
      <c r="A3721" t="str">
        <f t="shared" si="59"/>
        <v>R1.0024</v>
      </c>
      <c r="B3721" s="49" t="s">
        <v>503</v>
      </c>
      <c r="C3721" s="49">
        <v>24</v>
      </c>
      <c r="D3721" s="49">
        <v>0.34405320882797241</v>
      </c>
      <c r="E3721" s="49">
        <v>92.808448791503906</v>
      </c>
      <c r="F3721" s="49">
        <v>82.776374816894531</v>
      </c>
      <c r="G3721" s="49">
        <v>17.223625183105469</v>
      </c>
    </row>
    <row r="3722" spans="1:7">
      <c r="A3722" t="str">
        <f t="shared" si="59"/>
        <v>R1.0025</v>
      </c>
      <c r="B3722" s="49" t="s">
        <v>503</v>
      </c>
      <c r="C3722" s="49">
        <v>25</v>
      </c>
      <c r="D3722" s="49">
        <v>0.34749889373779297</v>
      </c>
      <c r="E3722" s="49">
        <v>92.464393615722656</v>
      </c>
      <c r="F3722" s="49">
        <v>82.08251953125</v>
      </c>
      <c r="G3722" s="49">
        <v>17.917482376098633</v>
      </c>
    </row>
    <row r="3723" spans="1:7">
      <c r="A3723" t="str">
        <f t="shared" si="59"/>
        <v>R1.0026</v>
      </c>
      <c r="B3723" s="49" t="s">
        <v>503</v>
      </c>
      <c r="C3723" s="49">
        <v>26</v>
      </c>
      <c r="D3723" s="49">
        <v>0.35092741250991821</v>
      </c>
      <c r="E3723" s="49">
        <v>92.116897583007813</v>
      </c>
      <c r="F3723" s="49">
        <v>81.390281677246094</v>
      </c>
      <c r="G3723" s="49">
        <v>18.609722137451172</v>
      </c>
    </row>
    <row r="3724" spans="1:7">
      <c r="A3724" t="str">
        <f t="shared" si="59"/>
        <v>R1.0027</v>
      </c>
      <c r="B3724" s="49" t="s">
        <v>503</v>
      </c>
      <c r="C3724" s="49">
        <v>27</v>
      </c>
      <c r="D3724" s="49">
        <v>0.354339599609375</v>
      </c>
      <c r="E3724" s="49">
        <v>91.765968322753906</v>
      </c>
      <c r="F3724" s="49">
        <v>80.699615478515625</v>
      </c>
      <c r="G3724" s="49">
        <v>19.300384521484375</v>
      </c>
    </row>
    <row r="3725" spans="1:7">
      <c r="A3725" t="str">
        <f t="shared" si="59"/>
        <v>R1.0028</v>
      </c>
      <c r="B3725" s="49" t="s">
        <v>503</v>
      </c>
      <c r="C3725" s="49">
        <v>28</v>
      </c>
      <c r="D3725" s="49">
        <v>0.35773470997810364</v>
      </c>
      <c r="E3725" s="49">
        <v>91.411628723144531</v>
      </c>
      <c r="F3725" s="49">
        <v>80.010490417480469</v>
      </c>
      <c r="G3725" s="49">
        <v>19.989505767822266</v>
      </c>
    </row>
    <row r="3726" spans="1:7">
      <c r="A3726" t="str">
        <f t="shared" si="59"/>
        <v>R1.0029</v>
      </c>
      <c r="B3726" s="49" t="s">
        <v>503</v>
      </c>
      <c r="C3726" s="49">
        <v>29</v>
      </c>
      <c r="D3726" s="49">
        <v>0.36113160848617554</v>
      </c>
      <c r="E3726" s="49">
        <v>91.05389404296875</v>
      </c>
      <c r="F3726" s="49">
        <v>79.3228759765625</v>
      </c>
      <c r="G3726" s="49">
        <v>20.6771240234375</v>
      </c>
    </row>
    <row r="3727" spans="1:7">
      <c r="A3727" t="str">
        <f t="shared" si="59"/>
        <v>R1.0030</v>
      </c>
      <c r="B3727" s="49" t="s">
        <v>503</v>
      </c>
      <c r="C3727" s="49">
        <v>30</v>
      </c>
      <c r="D3727" s="49">
        <v>0.36454778909683228</v>
      </c>
      <c r="E3727" s="49">
        <v>90.692764282226563</v>
      </c>
      <c r="F3727" s="49">
        <v>78.636741638183594</v>
      </c>
      <c r="G3727" s="49">
        <v>21.363256454467773</v>
      </c>
    </row>
    <row r="3728" spans="1:7">
      <c r="A3728" t="str">
        <f t="shared" si="59"/>
        <v>R1.0031</v>
      </c>
      <c r="B3728" s="49" t="s">
        <v>503</v>
      </c>
      <c r="C3728" s="49">
        <v>31</v>
      </c>
      <c r="D3728" s="49">
        <v>0.36799430847167969</v>
      </c>
      <c r="E3728" s="49">
        <v>90.328208923339844</v>
      </c>
      <c r="F3728" s="49">
        <v>77.95208740234375</v>
      </c>
      <c r="G3728" s="49">
        <v>22.047910690307617</v>
      </c>
    </row>
    <row r="3729" spans="1:7">
      <c r="A3729" t="str">
        <f t="shared" si="59"/>
        <v>R1.0032</v>
      </c>
      <c r="B3729" s="49" t="s">
        <v>503</v>
      </c>
      <c r="C3729" s="49">
        <v>32</v>
      </c>
      <c r="D3729" s="49">
        <v>0.37148758769035339</v>
      </c>
      <c r="E3729" s="49">
        <v>89.960220336914063</v>
      </c>
      <c r="F3729" s="49">
        <v>77.2689208984375</v>
      </c>
      <c r="G3729" s="49">
        <v>22.731082916259766</v>
      </c>
    </row>
    <row r="3730" spans="1:7">
      <c r="A3730" t="str">
        <f t="shared" si="59"/>
        <v>R1.0033</v>
      </c>
      <c r="B3730" s="49" t="s">
        <v>503</v>
      </c>
      <c r="C3730" s="49">
        <v>33</v>
      </c>
      <c r="D3730" s="49">
        <v>0.37503150105476379</v>
      </c>
      <c r="E3730" s="49">
        <v>89.588729858398438</v>
      </c>
      <c r="F3730" s="49">
        <v>76.587242126464844</v>
      </c>
      <c r="G3730" s="49">
        <v>23.412754058837891</v>
      </c>
    </row>
    <row r="3731" spans="1:7">
      <c r="A3731" t="str">
        <f t="shared" si="59"/>
        <v>R1.0034</v>
      </c>
      <c r="B3731" s="49" t="s">
        <v>503</v>
      </c>
      <c r="C3731" s="49">
        <v>34</v>
      </c>
      <c r="D3731" s="49">
        <v>0.37863820791244507</v>
      </c>
      <c r="E3731" s="49">
        <v>89.213699340820313</v>
      </c>
      <c r="F3731" s="49">
        <v>75.907096862792969</v>
      </c>
      <c r="G3731" s="49">
        <v>24.092903137207031</v>
      </c>
    </row>
    <row r="3732" spans="1:7">
      <c r="A3732" t="str">
        <f t="shared" si="59"/>
        <v>R1.0035</v>
      </c>
      <c r="B3732" s="49" t="s">
        <v>503</v>
      </c>
      <c r="C3732" s="49">
        <v>35</v>
      </c>
      <c r="D3732" s="49">
        <v>0.38231471180915833</v>
      </c>
      <c r="E3732" s="49">
        <v>88.835060119628906</v>
      </c>
      <c r="F3732" s="49">
        <v>75.228500366210938</v>
      </c>
      <c r="G3732" s="49">
        <v>24.77149772644043</v>
      </c>
    </row>
    <row r="3733" spans="1:7">
      <c r="A3733" t="str">
        <f t="shared" si="59"/>
        <v>R1.0036</v>
      </c>
      <c r="B3733" s="49" t="s">
        <v>503</v>
      </c>
      <c r="C3733" s="49">
        <v>36</v>
      </c>
      <c r="D3733" s="49">
        <v>0.38606551289558411</v>
      </c>
      <c r="E3733" s="49">
        <v>88.452743530273438</v>
      </c>
      <c r="F3733" s="49">
        <v>74.551498413085938</v>
      </c>
      <c r="G3733" s="49">
        <v>25.448501586914063</v>
      </c>
    </row>
    <row r="3734" spans="1:7">
      <c r="A3734" t="str">
        <f t="shared" si="59"/>
        <v>R1.0037</v>
      </c>
      <c r="B3734" s="49" t="s">
        <v>503</v>
      </c>
      <c r="C3734" s="49">
        <v>37</v>
      </c>
      <c r="D3734" s="49">
        <v>0.38989728689193726</v>
      </c>
      <c r="E3734" s="49">
        <v>88.066680908203125</v>
      </c>
      <c r="F3734" s="49">
        <v>73.876121520996094</v>
      </c>
      <c r="G3734" s="49">
        <v>26.123876571655273</v>
      </c>
    </row>
    <row r="3735" spans="1:7">
      <c r="A3735" t="str">
        <f t="shared" si="59"/>
        <v>R1.0038</v>
      </c>
      <c r="B3735" s="49" t="s">
        <v>503</v>
      </c>
      <c r="C3735" s="49">
        <v>38</v>
      </c>
      <c r="D3735" s="49">
        <v>0.39381220936775208</v>
      </c>
      <c r="E3735" s="49">
        <v>87.676780700683594</v>
      </c>
      <c r="F3735" s="49">
        <v>73.202423095703125</v>
      </c>
      <c r="G3735" s="49">
        <v>26.797574996948242</v>
      </c>
    </row>
    <row r="3736" spans="1:7">
      <c r="A3736" t="str">
        <f t="shared" si="59"/>
        <v>R1.0039</v>
      </c>
      <c r="B3736" s="49" t="s">
        <v>503</v>
      </c>
      <c r="C3736" s="49">
        <v>39</v>
      </c>
      <c r="D3736" s="49">
        <v>0.39781859517097473</v>
      </c>
      <c r="E3736" s="49">
        <v>87.282974243164063</v>
      </c>
      <c r="F3736" s="49">
        <v>72.530448913574219</v>
      </c>
      <c r="G3736" s="49">
        <v>27.469549179077148</v>
      </c>
    </row>
    <row r="3737" spans="1:7">
      <c r="A3737" t="str">
        <f t="shared" si="59"/>
        <v>R1.0040</v>
      </c>
      <c r="B3737" s="49" t="s">
        <v>503</v>
      </c>
      <c r="C3737" s="49">
        <v>40</v>
      </c>
      <c r="D3737" s="49">
        <v>0.40191650390625</v>
      </c>
      <c r="E3737" s="49">
        <v>86.885154724121094</v>
      </c>
      <c r="F3737" s="49">
        <v>71.860252380371094</v>
      </c>
      <c r="G3737" s="49">
        <v>28.139745712280273</v>
      </c>
    </row>
    <row r="3738" spans="1:7">
      <c r="A3738" t="str">
        <f t="shared" si="59"/>
        <v>R1.0041</v>
      </c>
      <c r="B3738" s="49" t="s">
        <v>503</v>
      </c>
      <c r="C3738" s="49">
        <v>41</v>
      </c>
      <c r="D3738" s="49">
        <v>0.4061087965965271</v>
      </c>
      <c r="E3738" s="49">
        <v>86.483238220214844</v>
      </c>
      <c r="F3738" s="49">
        <v>71.191886901855469</v>
      </c>
      <c r="G3738" s="49">
        <v>28.808109283447266</v>
      </c>
    </row>
    <row r="3739" spans="1:7">
      <c r="A3739" t="str">
        <f t="shared" si="59"/>
        <v>R1.0042</v>
      </c>
      <c r="B3739" s="49" t="s">
        <v>503</v>
      </c>
      <c r="C3739" s="49">
        <v>42</v>
      </c>
      <c r="D3739" s="49">
        <v>0.410400390625</v>
      </c>
      <c r="E3739" s="49">
        <v>86.077125549316406</v>
      </c>
      <c r="F3739" s="49">
        <v>70.525413513183594</v>
      </c>
      <c r="G3739" s="49">
        <v>29.474588394165039</v>
      </c>
    </row>
    <row r="3740" spans="1:7">
      <c r="A3740" t="str">
        <f t="shared" si="59"/>
        <v>R1.0043</v>
      </c>
      <c r="B3740" s="49" t="s">
        <v>503</v>
      </c>
      <c r="C3740" s="49">
        <v>43</v>
      </c>
      <c r="D3740" s="49">
        <v>0.41478830575942993</v>
      </c>
      <c r="E3740" s="49">
        <v>85.666725158691406</v>
      </c>
      <c r="F3740" s="49">
        <v>69.860877990722656</v>
      </c>
      <c r="G3740" s="49">
        <v>30.139122009277344</v>
      </c>
    </row>
    <row r="3741" spans="1:7">
      <c r="A3741" t="str">
        <f t="shared" si="59"/>
        <v>R1.0044</v>
      </c>
      <c r="B3741" s="49" t="s">
        <v>503</v>
      </c>
      <c r="C3741" s="49">
        <v>44</v>
      </c>
      <c r="D3741" s="49">
        <v>0.41927808523178101</v>
      </c>
      <c r="E3741" s="49">
        <v>85.251937866210938</v>
      </c>
      <c r="F3741" s="49">
        <v>69.198348999023438</v>
      </c>
      <c r="G3741" s="49">
        <v>30.80164909362793</v>
      </c>
    </row>
    <row r="3742" spans="1:7">
      <c r="A3742" t="str">
        <f t="shared" si="59"/>
        <v>R1.0045</v>
      </c>
      <c r="B3742" s="49" t="s">
        <v>503</v>
      </c>
      <c r="C3742" s="49">
        <v>45</v>
      </c>
      <c r="D3742" s="49">
        <v>0.42386919260025024</v>
      </c>
      <c r="E3742" s="49">
        <v>84.832664489746094</v>
      </c>
      <c r="F3742" s="49">
        <v>68.537887573242188</v>
      </c>
      <c r="G3742" s="49">
        <v>31.462114334106445</v>
      </c>
    </row>
    <row r="3743" spans="1:7">
      <c r="A3743" t="str">
        <f t="shared" si="59"/>
        <v>R1.0046</v>
      </c>
      <c r="B3743" s="49" t="s">
        <v>503</v>
      </c>
      <c r="C3743" s="49">
        <v>46</v>
      </c>
      <c r="D3743" s="49">
        <v>0.42856121063232422</v>
      </c>
      <c r="E3743" s="49">
        <v>84.408790588378906</v>
      </c>
      <c r="F3743" s="49">
        <v>67.879547119140625</v>
      </c>
      <c r="G3743" s="49">
        <v>32.120452880859375</v>
      </c>
    </row>
    <row r="3744" spans="1:7">
      <c r="A3744" t="str">
        <f t="shared" si="59"/>
        <v>R1.0047</v>
      </c>
      <c r="B3744" s="49" t="s">
        <v>503</v>
      </c>
      <c r="C3744" s="49">
        <v>47</v>
      </c>
      <c r="D3744" s="49">
        <v>0.43335428833961487</v>
      </c>
      <c r="E3744" s="49">
        <v>83.980232238769531</v>
      </c>
      <c r="F3744" s="49">
        <v>67.223396301269531</v>
      </c>
      <c r="G3744" s="49">
        <v>32.776607513427734</v>
      </c>
    </row>
    <row r="3745" spans="1:7">
      <c r="A3745" t="str">
        <f t="shared" si="59"/>
        <v>R1.0048</v>
      </c>
      <c r="B3745" s="49" t="s">
        <v>503</v>
      </c>
      <c r="C3745" s="49">
        <v>48</v>
      </c>
      <c r="D3745" s="49">
        <v>0.43824958801269531</v>
      </c>
      <c r="E3745" s="49">
        <v>83.546875</v>
      </c>
      <c r="F3745" s="49">
        <v>66.569480895996094</v>
      </c>
      <c r="G3745" s="49">
        <v>33.430515289306641</v>
      </c>
    </row>
    <row r="3746" spans="1:7">
      <c r="A3746" t="str">
        <f t="shared" si="59"/>
        <v>R1.0049</v>
      </c>
      <c r="B3746" s="49" t="s">
        <v>503</v>
      </c>
      <c r="C3746" s="49">
        <v>49</v>
      </c>
      <c r="D3746" s="49">
        <v>0.44324690103530884</v>
      </c>
      <c r="E3746" s="49">
        <v>83.108627319335938</v>
      </c>
      <c r="F3746" s="49">
        <v>65.917884826660156</v>
      </c>
      <c r="G3746" s="49">
        <v>34.082115173339844</v>
      </c>
    </row>
    <row r="3747" spans="1:7">
      <c r="A3747" t="str">
        <f t="shared" si="59"/>
        <v>R1.0050</v>
      </c>
      <c r="B3747" s="49" t="s">
        <v>503</v>
      </c>
      <c r="C3747" s="49">
        <v>50</v>
      </c>
      <c r="D3747" s="49">
        <v>0.44833940267562866</v>
      </c>
      <c r="E3747" s="49">
        <v>82.665382385253906</v>
      </c>
      <c r="F3747" s="49">
        <v>65.268646240234375</v>
      </c>
      <c r="G3747" s="49">
        <v>34.731349945068359</v>
      </c>
    </row>
    <row r="3748" spans="1:7">
      <c r="A3748" t="str">
        <f t="shared" si="59"/>
        <v>R1.0051</v>
      </c>
      <c r="B3748" s="49" t="s">
        <v>503</v>
      </c>
      <c r="C3748" s="49">
        <v>51</v>
      </c>
      <c r="D3748" s="49">
        <v>0.45353320240974426</v>
      </c>
      <c r="E3748" s="49">
        <v>82.217041015625</v>
      </c>
      <c r="F3748" s="49">
        <v>64.621841430664063</v>
      </c>
      <c r="G3748" s="49">
        <v>35.378158569335938</v>
      </c>
    </row>
    <row r="3749" spans="1:7">
      <c r="A3749" t="str">
        <f t="shared" si="59"/>
        <v>R1.0052</v>
      </c>
      <c r="B3749" s="49" t="s">
        <v>503</v>
      </c>
      <c r="C3749" s="49">
        <v>52</v>
      </c>
      <c r="D3749" s="49">
        <v>0.45882320404052734</v>
      </c>
      <c r="E3749" s="49">
        <v>81.763504028320313</v>
      </c>
      <c r="F3749" s="49">
        <v>63.977519989013672</v>
      </c>
      <c r="G3749" s="49">
        <v>36.022480010986328</v>
      </c>
    </row>
    <row r="3750" spans="1:7">
      <c r="A3750" t="str">
        <f t="shared" si="59"/>
        <v>R1.0053</v>
      </c>
      <c r="B3750" s="49" t="s">
        <v>503</v>
      </c>
      <c r="C3750" s="49">
        <v>53</v>
      </c>
      <c r="D3750" s="49">
        <v>0.46420580148696899</v>
      </c>
      <c r="E3750" s="49">
        <v>81.3046875</v>
      </c>
      <c r="F3750" s="49">
        <v>63.335739135742188</v>
      </c>
      <c r="G3750" s="49">
        <v>36.664260864257813</v>
      </c>
    </row>
    <row r="3751" spans="1:7">
      <c r="A3751" t="str">
        <f t="shared" si="59"/>
        <v>R1.0054</v>
      </c>
      <c r="B3751" s="49" t="s">
        <v>503</v>
      </c>
      <c r="C3751" s="49">
        <v>54</v>
      </c>
      <c r="D3751" s="49">
        <v>0.46968260407447815</v>
      </c>
      <c r="E3751" s="49">
        <v>80.840476989746094</v>
      </c>
      <c r="F3751" s="49">
        <v>62.696556091308594</v>
      </c>
      <c r="G3751" s="49">
        <v>37.303443908691406</v>
      </c>
    </row>
    <row r="3752" spans="1:7">
      <c r="A3752" t="str">
        <f t="shared" si="59"/>
        <v>R1.0055</v>
      </c>
      <c r="B3752" s="49" t="s">
        <v>503</v>
      </c>
      <c r="C3752" s="49">
        <v>55</v>
      </c>
      <c r="D3752" s="49">
        <v>0.47524839639663696</v>
      </c>
      <c r="E3752" s="49">
        <v>80.370796203613281</v>
      </c>
      <c r="F3752" s="49">
        <v>62.060031890869141</v>
      </c>
      <c r="G3752" s="49">
        <v>37.939968109130859</v>
      </c>
    </row>
    <row r="3753" spans="1:7">
      <c r="A3753" t="str">
        <f t="shared" si="59"/>
        <v>R1.0056</v>
      </c>
      <c r="B3753" s="49" t="s">
        <v>503</v>
      </c>
      <c r="C3753" s="49">
        <v>56</v>
      </c>
      <c r="D3753" s="49">
        <v>0.48090070486068726</v>
      </c>
      <c r="E3753" s="49">
        <v>79.895545959472656</v>
      </c>
      <c r="F3753" s="49">
        <v>61.426212310791016</v>
      </c>
      <c r="G3753" s="49">
        <v>38.573787689208984</v>
      </c>
    </row>
    <row r="3754" spans="1:7">
      <c r="A3754" t="str">
        <f t="shared" si="59"/>
        <v>R1.0057</v>
      </c>
      <c r="B3754" s="49" t="s">
        <v>503</v>
      </c>
      <c r="C3754" s="49">
        <v>57</v>
      </c>
      <c r="D3754" s="49">
        <v>0.48663720488548279</v>
      </c>
      <c r="E3754" s="49">
        <v>79.414649963378906</v>
      </c>
      <c r="F3754" s="49">
        <v>60.795154571533203</v>
      </c>
      <c r="G3754" s="49">
        <v>39.204845428466797</v>
      </c>
    </row>
    <row r="3755" spans="1:7">
      <c r="A3755" t="str">
        <f t="shared" si="59"/>
        <v>R1.0058</v>
      </c>
      <c r="B3755" s="49" t="s">
        <v>503</v>
      </c>
      <c r="C3755" s="49">
        <v>58</v>
      </c>
      <c r="D3755" s="49">
        <v>0.49245348572731018</v>
      </c>
      <c r="E3755" s="49">
        <v>78.928009033203125</v>
      </c>
      <c r="F3755" s="49">
        <v>60.166908264160156</v>
      </c>
      <c r="G3755" s="49">
        <v>39.833091735839844</v>
      </c>
    </row>
    <row r="3756" spans="1:7">
      <c r="A3756" t="str">
        <f t="shared" si="59"/>
        <v>R1.0059</v>
      </c>
      <c r="B3756" s="49" t="s">
        <v>503</v>
      </c>
      <c r="C3756" s="49">
        <v>59</v>
      </c>
      <c r="D3756" s="49">
        <v>0.49834829568862915</v>
      </c>
      <c r="E3756" s="49">
        <v>78.435554504394531</v>
      </c>
      <c r="F3756" s="49">
        <v>59.541526794433594</v>
      </c>
      <c r="G3756" s="49">
        <v>40.458473205566406</v>
      </c>
    </row>
    <row r="3757" spans="1:7">
      <c r="A3757" t="str">
        <f t="shared" si="59"/>
        <v>R1.0060</v>
      </c>
      <c r="B3757" s="49" t="s">
        <v>503</v>
      </c>
      <c r="C3757" s="49">
        <v>60</v>
      </c>
      <c r="D3757" s="49">
        <v>0.50431627035140991</v>
      </c>
      <c r="E3757" s="49">
        <v>77.937210083007813</v>
      </c>
      <c r="F3757" s="49">
        <v>58.919048309326172</v>
      </c>
      <c r="G3757" s="49">
        <v>41.080951690673828</v>
      </c>
    </row>
    <row r="3758" spans="1:7">
      <c r="A3758" t="str">
        <f t="shared" si="59"/>
        <v>R1.0061</v>
      </c>
      <c r="B3758" s="49" t="s">
        <v>503</v>
      </c>
      <c r="C3758" s="49">
        <v>61</v>
      </c>
      <c r="D3758" s="49">
        <v>0.51035308837890625</v>
      </c>
      <c r="E3758" s="49">
        <v>77.432891845703125</v>
      </c>
      <c r="F3758" s="49">
        <v>58.299530029296875</v>
      </c>
      <c r="G3758" s="49">
        <v>41.700469970703125</v>
      </c>
    </row>
    <row r="3759" spans="1:7">
      <c r="A3759" t="str">
        <f t="shared" si="59"/>
        <v>R1.0062</v>
      </c>
      <c r="B3759" s="49" t="s">
        <v>503</v>
      </c>
      <c r="C3759" s="49">
        <v>62</v>
      </c>
      <c r="D3759" s="49">
        <v>0.51645469665527344</v>
      </c>
      <c r="E3759" s="49">
        <v>76.922538757324219</v>
      </c>
      <c r="F3759" s="49">
        <v>57.683010101318359</v>
      </c>
      <c r="G3759" s="49">
        <v>42.316989898681641</v>
      </c>
    </row>
    <row r="3760" spans="1:7">
      <c r="A3760" t="str">
        <f t="shared" si="59"/>
        <v>R1.0063</v>
      </c>
      <c r="B3760" s="49" t="s">
        <v>503</v>
      </c>
      <c r="C3760" s="49">
        <v>63</v>
      </c>
      <c r="D3760" s="49">
        <v>0.52261918783187866</v>
      </c>
      <c r="E3760" s="49">
        <v>76.406082153320313</v>
      </c>
      <c r="F3760" s="49">
        <v>57.069526672363281</v>
      </c>
      <c r="G3760" s="49">
        <v>42.930473327636719</v>
      </c>
    </row>
    <row r="3761" spans="1:7">
      <c r="A3761" t="str">
        <f t="shared" si="59"/>
        <v>R1.0064</v>
      </c>
      <c r="B3761" s="49" t="s">
        <v>503</v>
      </c>
      <c r="C3761" s="49">
        <v>64</v>
      </c>
      <c r="D3761" s="49">
        <v>0.52883821725845337</v>
      </c>
      <c r="E3761" s="49">
        <v>75.883460998535156</v>
      </c>
      <c r="F3761" s="49">
        <v>56.459129333496094</v>
      </c>
      <c r="G3761" s="49">
        <v>43.540870666503906</v>
      </c>
    </row>
    <row r="3762" spans="1:7">
      <c r="A3762" t="str">
        <f t="shared" si="59"/>
        <v>R1.0065</v>
      </c>
      <c r="B3762" s="49" t="s">
        <v>503</v>
      </c>
      <c r="C3762" s="49">
        <v>65</v>
      </c>
      <c r="D3762" s="49">
        <v>0.5351104736328125</v>
      </c>
      <c r="E3762" s="49">
        <v>75.354621887207031</v>
      </c>
      <c r="F3762" s="49">
        <v>55.851852416992188</v>
      </c>
      <c r="G3762" s="49">
        <v>44.148147583007813</v>
      </c>
    </row>
    <row r="3763" spans="1:7">
      <c r="A3763" t="str">
        <f t="shared" si="59"/>
        <v>R1.0066</v>
      </c>
      <c r="B3763" s="49" t="s">
        <v>503</v>
      </c>
      <c r="C3763" s="49">
        <v>66</v>
      </c>
      <c r="D3763" s="49">
        <v>0.54142951965332031</v>
      </c>
      <c r="E3763" s="49">
        <v>74.819511413574219</v>
      </c>
      <c r="F3763" s="49">
        <v>55.247726440429688</v>
      </c>
      <c r="G3763" s="49">
        <v>44.752273559570313</v>
      </c>
    </row>
    <row r="3764" spans="1:7">
      <c r="A3764" t="str">
        <f t="shared" si="59"/>
        <v>R1.0067</v>
      </c>
      <c r="B3764" s="49" t="s">
        <v>503</v>
      </c>
      <c r="C3764" s="49">
        <v>67</v>
      </c>
      <c r="D3764" s="49">
        <v>0.54779052734375</v>
      </c>
      <c r="E3764" s="49">
        <v>74.278083801269531</v>
      </c>
      <c r="F3764" s="49">
        <v>54.646797180175781</v>
      </c>
      <c r="G3764" s="49">
        <v>45.353202819824219</v>
      </c>
    </row>
    <row r="3765" spans="1:7">
      <c r="A3765" t="str">
        <f t="shared" si="59"/>
        <v>R1.0068</v>
      </c>
      <c r="B3765" s="49" t="s">
        <v>503</v>
      </c>
      <c r="C3765" s="49">
        <v>68</v>
      </c>
      <c r="D3765" s="49">
        <v>0.55418777465820313</v>
      </c>
      <c r="E3765" s="49">
        <v>73.730293273925781</v>
      </c>
      <c r="F3765" s="49">
        <v>54.049087524414063</v>
      </c>
      <c r="G3765" s="49">
        <v>45.950912475585938</v>
      </c>
    </row>
    <row r="3766" spans="1:7">
      <c r="A3766" t="str">
        <f t="shared" si="59"/>
        <v>R1.0069</v>
      </c>
      <c r="B3766" s="49" t="s">
        <v>503</v>
      </c>
      <c r="C3766" s="49">
        <v>69</v>
      </c>
      <c r="D3766" s="49">
        <v>0.5606192946434021</v>
      </c>
      <c r="E3766" s="49">
        <v>73.176109313964844</v>
      </c>
      <c r="F3766" s="49">
        <v>53.454635620117188</v>
      </c>
      <c r="G3766" s="49">
        <v>46.545364379882813</v>
      </c>
    </row>
    <row r="3767" spans="1:7">
      <c r="A3767" t="str">
        <f t="shared" si="59"/>
        <v>R1.0070</v>
      </c>
      <c r="B3767" s="49" t="s">
        <v>503</v>
      </c>
      <c r="C3767" s="49">
        <v>70</v>
      </c>
      <c r="D3767" s="49">
        <v>0.56707477569580078</v>
      </c>
      <c r="E3767" s="49">
        <v>72.615486145019531</v>
      </c>
      <c r="F3767" s="49">
        <v>52.86346435546875</v>
      </c>
      <c r="G3767" s="49">
        <v>47.13653564453125</v>
      </c>
    </row>
    <row r="3768" spans="1:7">
      <c r="A3768" t="str">
        <f t="shared" si="59"/>
        <v>R1.0071</v>
      </c>
      <c r="B3768" s="49" t="s">
        <v>503</v>
      </c>
      <c r="C3768" s="49">
        <v>71</v>
      </c>
      <c r="D3768" s="49">
        <v>0.57355117797851563</v>
      </c>
      <c r="E3768" s="49">
        <v>72.048416137695313</v>
      </c>
      <c r="F3768" s="49">
        <v>52.275604248046875</v>
      </c>
      <c r="G3768" s="49">
        <v>47.724395751953125</v>
      </c>
    </row>
    <row r="3769" spans="1:7">
      <c r="A3769" t="str">
        <f t="shared" si="59"/>
        <v>R1.0072</v>
      </c>
      <c r="B3769" s="49" t="s">
        <v>503</v>
      </c>
      <c r="C3769" s="49">
        <v>72</v>
      </c>
      <c r="D3769" s="49">
        <v>0.58004379272460938</v>
      </c>
      <c r="E3769" s="49">
        <v>71.474861145019531</v>
      </c>
      <c r="F3769" s="49">
        <v>51.691078186035156</v>
      </c>
      <c r="G3769" s="49">
        <v>48.308921813964844</v>
      </c>
    </row>
    <row r="3770" spans="1:7">
      <c r="A3770" t="str">
        <f t="shared" si="59"/>
        <v>R1.0073</v>
      </c>
      <c r="B3770" s="49" t="s">
        <v>503</v>
      </c>
      <c r="C3770" s="49">
        <v>73</v>
      </c>
      <c r="D3770" s="49">
        <v>0.5865439772605896</v>
      </c>
      <c r="E3770" s="49">
        <v>70.894821166992188</v>
      </c>
      <c r="F3770" s="49">
        <v>51.109909057617188</v>
      </c>
      <c r="G3770" s="49">
        <v>48.890090942382813</v>
      </c>
    </row>
    <row r="3771" spans="1:7">
      <c r="A3771" t="str">
        <f t="shared" si="59"/>
        <v>R1.0074</v>
      </c>
      <c r="B3771" s="49" t="s">
        <v>503</v>
      </c>
      <c r="C3771" s="49">
        <v>74</v>
      </c>
      <c r="D3771" s="49">
        <v>0.59304910898208618</v>
      </c>
      <c r="E3771" s="49">
        <v>70.308273315429688</v>
      </c>
      <c r="F3771" s="49">
        <v>50.532123565673828</v>
      </c>
      <c r="G3771" s="49">
        <v>49.467876434326172</v>
      </c>
    </row>
    <row r="3772" spans="1:7">
      <c r="A3772" t="str">
        <f t="shared" si="59"/>
        <v>R1.0075</v>
      </c>
      <c r="B3772" s="49" t="s">
        <v>503</v>
      </c>
      <c r="C3772" s="49">
        <v>75</v>
      </c>
      <c r="D3772" s="49">
        <v>0.59955120086669922</v>
      </c>
      <c r="E3772" s="49">
        <v>69.715225219726563</v>
      </c>
      <c r="F3772" s="49">
        <v>49.957733154296875</v>
      </c>
      <c r="G3772" s="49">
        <v>50.042266845703125</v>
      </c>
    </row>
    <row r="3773" spans="1:7">
      <c r="A3773" t="str">
        <f t="shared" si="59"/>
        <v>R1.0076</v>
      </c>
      <c r="B3773" s="49" t="s">
        <v>503</v>
      </c>
      <c r="C3773" s="49">
        <v>76</v>
      </c>
      <c r="D3773" s="49">
        <v>0.60604381561279297</v>
      </c>
      <c r="E3773" s="49">
        <v>69.115676879882813</v>
      </c>
      <c r="F3773" s="49">
        <v>49.386756896972656</v>
      </c>
      <c r="G3773" s="49">
        <v>50.613243103027344</v>
      </c>
    </row>
    <row r="3774" spans="1:7">
      <c r="A3774" t="str">
        <f t="shared" si="59"/>
        <v>R1.0077</v>
      </c>
      <c r="B3774" s="49" t="s">
        <v>503</v>
      </c>
      <c r="C3774" s="49">
        <v>77</v>
      </c>
      <c r="D3774" s="49">
        <v>0.61252307891845703</v>
      </c>
      <c r="E3774" s="49">
        <v>68.509628295898438</v>
      </c>
      <c r="F3774" s="49">
        <v>48.819217681884766</v>
      </c>
      <c r="G3774" s="49">
        <v>51.180782318115234</v>
      </c>
    </row>
    <row r="3775" spans="1:7">
      <c r="A3775" t="str">
        <f t="shared" si="59"/>
        <v>R1.0078</v>
      </c>
      <c r="B3775" s="49" t="s">
        <v>503</v>
      </c>
      <c r="C3775" s="49">
        <v>78</v>
      </c>
      <c r="D3775" s="49">
        <v>0.61897939443588257</v>
      </c>
      <c r="E3775" s="49">
        <v>67.897109985351563</v>
      </c>
      <c r="F3775" s="49">
        <v>48.255119323730469</v>
      </c>
      <c r="G3775" s="49">
        <v>51.744880676269531</v>
      </c>
    </row>
    <row r="3776" spans="1:7">
      <c r="A3776" t="str">
        <f t="shared" si="59"/>
        <v>R1.0079</v>
      </c>
      <c r="B3776" s="49" t="s">
        <v>503</v>
      </c>
      <c r="C3776" s="49">
        <v>79</v>
      </c>
      <c r="D3776" s="49">
        <v>0.62541007995605469</v>
      </c>
      <c r="E3776" s="49">
        <v>67.278129577636719</v>
      </c>
      <c r="F3776" s="49">
        <v>47.694480895996094</v>
      </c>
      <c r="G3776" s="49">
        <v>52.305519104003906</v>
      </c>
    </row>
    <row r="3777" spans="1:7">
      <c r="A3777" t="str">
        <f t="shared" si="59"/>
        <v>R1.0080</v>
      </c>
      <c r="B3777" s="49" t="s">
        <v>503</v>
      </c>
      <c r="C3777" s="49">
        <v>80</v>
      </c>
      <c r="D3777" s="49">
        <v>0.63180452585220337</v>
      </c>
      <c r="E3777" s="49">
        <v>66.652717590332031</v>
      </c>
      <c r="F3777" s="49">
        <v>47.137310028076172</v>
      </c>
      <c r="G3777" s="49">
        <v>52.862689971923828</v>
      </c>
    </row>
    <row r="3778" spans="1:7">
      <c r="A3778" t="str">
        <f t="shared" si="59"/>
        <v>R1.0081</v>
      </c>
      <c r="B3778" s="49" t="s">
        <v>503</v>
      </c>
      <c r="C3778" s="49">
        <v>81</v>
      </c>
      <c r="D3778" s="49">
        <v>0.63815969228744507</v>
      </c>
      <c r="E3778" s="49">
        <v>66.020912170410156</v>
      </c>
      <c r="F3778" s="49">
        <v>46.583621978759766</v>
      </c>
      <c r="G3778" s="49">
        <v>53.416378021240234</v>
      </c>
    </row>
    <row r="3779" spans="1:7">
      <c r="A3779" t="str">
        <f t="shared" ref="A3779:A3842" si="60">CONCATENATE(B3779,IF(C3779&lt;10,CONCATENATE("00",C3779),IF(C3779&lt;100,CONCATENATE("0",C3779),C3779)))</f>
        <v>R1.0082</v>
      </c>
      <c r="B3779" s="49" t="s">
        <v>503</v>
      </c>
      <c r="C3779" s="49">
        <v>82</v>
      </c>
      <c r="D3779" s="49">
        <v>0.64446932077407837</v>
      </c>
      <c r="E3779" s="49">
        <v>65.38275146484375</v>
      </c>
      <c r="F3779" s="49">
        <v>46.033412933349609</v>
      </c>
      <c r="G3779" s="49">
        <v>53.966587066650391</v>
      </c>
    </row>
    <row r="3780" spans="1:7">
      <c r="A3780" t="str">
        <f t="shared" si="60"/>
        <v>R1.0083</v>
      </c>
      <c r="B3780" s="49" t="s">
        <v>503</v>
      </c>
      <c r="C3780" s="49">
        <v>83</v>
      </c>
      <c r="D3780" s="49">
        <v>0.65072441101074219</v>
      </c>
      <c r="E3780" s="49">
        <v>64.73828125</v>
      </c>
      <c r="F3780" s="49">
        <v>45.486698150634766</v>
      </c>
      <c r="G3780" s="49">
        <v>54.513301849365234</v>
      </c>
    </row>
    <row r="3781" spans="1:7">
      <c r="A3781" t="str">
        <f t="shared" si="60"/>
        <v>R1.0084</v>
      </c>
      <c r="B3781" s="49" t="s">
        <v>503</v>
      </c>
      <c r="C3781" s="49">
        <v>84</v>
      </c>
      <c r="D3781" s="49">
        <v>0.65691757202148438</v>
      </c>
      <c r="E3781" s="49">
        <v>64.087562561035156</v>
      </c>
      <c r="F3781" s="49">
        <v>44.943477630615234</v>
      </c>
      <c r="G3781" s="49">
        <v>55.056522369384766</v>
      </c>
    </row>
    <row r="3782" spans="1:7">
      <c r="A3782" t="str">
        <f t="shared" si="60"/>
        <v>R1.0085</v>
      </c>
      <c r="B3782" s="49" t="s">
        <v>503</v>
      </c>
      <c r="C3782" s="49">
        <v>85</v>
      </c>
      <c r="D3782" s="49">
        <v>0.66304492950439453</v>
      </c>
      <c r="E3782" s="49">
        <v>63.430641174316406</v>
      </c>
      <c r="F3782" s="49">
        <v>44.403755187988281</v>
      </c>
      <c r="G3782" s="49">
        <v>55.596244812011719</v>
      </c>
    </row>
    <row r="3783" spans="1:7">
      <c r="A3783" t="str">
        <f t="shared" si="60"/>
        <v>R1.0086</v>
      </c>
      <c r="B3783" s="49" t="s">
        <v>503</v>
      </c>
      <c r="C3783" s="49">
        <v>86</v>
      </c>
      <c r="D3783" s="49">
        <v>0.66909927129745483</v>
      </c>
      <c r="E3783" s="49">
        <v>62.767597198486328</v>
      </c>
      <c r="F3783" s="49">
        <v>43.867534637451172</v>
      </c>
      <c r="G3783" s="49">
        <v>56.132465362548828</v>
      </c>
    </row>
    <row r="3784" spans="1:7">
      <c r="A3784" t="str">
        <f t="shared" si="60"/>
        <v>R1.0087</v>
      </c>
      <c r="B3784" s="49" t="s">
        <v>503</v>
      </c>
      <c r="C3784" s="49">
        <v>87</v>
      </c>
      <c r="D3784" s="49">
        <v>0.67507272958755493</v>
      </c>
      <c r="E3784" s="49">
        <v>62.098499298095703</v>
      </c>
      <c r="F3784" s="49">
        <v>43.334812164306641</v>
      </c>
      <c r="G3784" s="49">
        <v>56.665187835693359</v>
      </c>
    </row>
    <row r="3785" spans="1:7">
      <c r="A3785" t="str">
        <f t="shared" si="60"/>
        <v>R1.0088</v>
      </c>
      <c r="B3785" s="49" t="s">
        <v>503</v>
      </c>
      <c r="C3785" s="49">
        <v>88</v>
      </c>
      <c r="D3785" s="49">
        <v>0.68096017837524414</v>
      </c>
      <c r="E3785" s="49">
        <v>61.423423767089844</v>
      </c>
      <c r="F3785" s="49">
        <v>42.805587768554688</v>
      </c>
      <c r="G3785" s="49">
        <v>57.194412231445313</v>
      </c>
    </row>
    <row r="3786" spans="1:7">
      <c r="A3786" t="str">
        <f t="shared" si="60"/>
        <v>R1.0089</v>
      </c>
      <c r="B3786" s="49" t="s">
        <v>503</v>
      </c>
      <c r="C3786" s="49">
        <v>89</v>
      </c>
      <c r="D3786" s="49">
        <v>0.68675088882446289</v>
      </c>
      <c r="E3786" s="49">
        <v>60.742465972900391</v>
      </c>
      <c r="F3786" s="49">
        <v>42.279857635498047</v>
      </c>
      <c r="G3786" s="49">
        <v>57.720142364501953</v>
      </c>
    </row>
    <row r="3787" spans="1:7">
      <c r="A3787" t="str">
        <f t="shared" si="60"/>
        <v>R1.0090</v>
      </c>
      <c r="B3787" s="49" t="s">
        <v>503</v>
      </c>
      <c r="C3787" s="49">
        <v>90</v>
      </c>
      <c r="D3787" s="49">
        <v>0.69244289398193359</v>
      </c>
      <c r="E3787" s="49">
        <v>60.055713653564453</v>
      </c>
      <c r="F3787" s="49">
        <v>41.757621765136719</v>
      </c>
      <c r="G3787" s="49">
        <v>58.242378234863281</v>
      </c>
    </row>
    <row r="3788" spans="1:7">
      <c r="A3788" t="str">
        <f t="shared" si="60"/>
        <v>R1.0091</v>
      </c>
      <c r="B3788" s="49" t="s">
        <v>503</v>
      </c>
      <c r="C3788" s="49">
        <v>91</v>
      </c>
      <c r="D3788" s="49">
        <v>0.69802707433700562</v>
      </c>
      <c r="E3788" s="49">
        <v>59.363269805908203</v>
      </c>
      <c r="F3788" s="49">
        <v>41.238868713378906</v>
      </c>
      <c r="G3788" s="49">
        <v>58.761131286621094</v>
      </c>
    </row>
    <row r="3789" spans="1:7">
      <c r="A3789" t="str">
        <f t="shared" si="60"/>
        <v>R1.0092</v>
      </c>
      <c r="B3789" s="49" t="s">
        <v>503</v>
      </c>
      <c r="C3789" s="49">
        <v>92</v>
      </c>
      <c r="D3789" s="49">
        <v>0.70349597930908203</v>
      </c>
      <c r="E3789" s="49">
        <v>58.665245056152344</v>
      </c>
      <c r="F3789" s="49">
        <v>40.723598480224609</v>
      </c>
      <c r="G3789" s="49">
        <v>59.276401519775391</v>
      </c>
    </row>
    <row r="3790" spans="1:7">
      <c r="A3790" t="str">
        <f t="shared" si="60"/>
        <v>R1.0093</v>
      </c>
      <c r="B3790" s="49" t="s">
        <v>503</v>
      </c>
      <c r="C3790" s="49">
        <v>93</v>
      </c>
      <c r="D3790" s="49">
        <v>0.70884418487548828</v>
      </c>
      <c r="E3790" s="49">
        <v>57.961746215820313</v>
      </c>
      <c r="F3790" s="49">
        <v>40.211803436279297</v>
      </c>
      <c r="G3790" s="49">
        <v>59.788196563720703</v>
      </c>
    </row>
    <row r="3791" spans="1:7">
      <c r="A3791" t="str">
        <f t="shared" si="60"/>
        <v>R1.0094</v>
      </c>
      <c r="B3791" s="49" t="s">
        <v>503</v>
      </c>
      <c r="C3791" s="49">
        <v>94</v>
      </c>
      <c r="D3791" s="49">
        <v>0.71406310796737671</v>
      </c>
      <c r="E3791" s="49">
        <v>57.252902984619141</v>
      </c>
      <c r="F3791" s="49">
        <v>39.703472137451172</v>
      </c>
      <c r="G3791" s="49">
        <v>60.296527862548828</v>
      </c>
    </row>
    <row r="3792" spans="1:7">
      <c r="A3792" t="str">
        <f t="shared" si="60"/>
        <v>R1.0095</v>
      </c>
      <c r="B3792" s="49" t="s">
        <v>503</v>
      </c>
      <c r="C3792" s="49">
        <v>95</v>
      </c>
      <c r="D3792" s="49">
        <v>0.71914869546890259</v>
      </c>
      <c r="E3792" s="49">
        <v>56.538841247558594</v>
      </c>
      <c r="F3792" s="49">
        <v>39.198596954345703</v>
      </c>
      <c r="G3792" s="49">
        <v>60.801403045654297</v>
      </c>
    </row>
    <row r="3793" spans="1:7">
      <c r="A3793" t="str">
        <f t="shared" si="60"/>
        <v>R1.0096</v>
      </c>
      <c r="B3793" s="49" t="s">
        <v>503</v>
      </c>
      <c r="C3793" s="49">
        <v>96</v>
      </c>
      <c r="D3793" s="49">
        <v>0.72409099340438843</v>
      </c>
      <c r="E3793" s="49">
        <v>55.819690704345703</v>
      </c>
      <c r="F3793" s="49">
        <v>38.697166442871094</v>
      </c>
      <c r="G3793" s="49">
        <v>61.302833557128906</v>
      </c>
    </row>
    <row r="3794" spans="1:7">
      <c r="A3794" t="str">
        <f t="shared" si="60"/>
        <v>R1.0097</v>
      </c>
      <c r="B3794" s="49" t="s">
        <v>503</v>
      </c>
      <c r="C3794" s="49">
        <v>97</v>
      </c>
      <c r="D3794" s="49">
        <v>0.72888517379760742</v>
      </c>
      <c r="E3794" s="49">
        <v>55.095600128173828</v>
      </c>
      <c r="F3794" s="49">
        <v>38.199172973632813</v>
      </c>
      <c r="G3794" s="49">
        <v>61.800827026367188</v>
      </c>
    </row>
    <row r="3795" spans="1:7">
      <c r="A3795" t="str">
        <f t="shared" si="60"/>
        <v>R1.0098</v>
      </c>
      <c r="B3795" s="49" t="s">
        <v>503</v>
      </c>
      <c r="C3795" s="49">
        <v>98</v>
      </c>
      <c r="D3795" s="49">
        <v>0.73352479934692383</v>
      </c>
      <c r="E3795" s="49">
        <v>54.366714477539063</v>
      </c>
      <c r="F3795" s="49">
        <v>37.704597473144531</v>
      </c>
      <c r="G3795" s="49">
        <v>62.295402526855469</v>
      </c>
    </row>
    <row r="3796" spans="1:7">
      <c r="A3796" t="str">
        <f t="shared" si="60"/>
        <v>R1.0099</v>
      </c>
      <c r="B3796" s="49" t="s">
        <v>503</v>
      </c>
      <c r="C3796" s="49">
        <v>99</v>
      </c>
      <c r="D3796" s="49">
        <v>0.73800128698348999</v>
      </c>
      <c r="E3796" s="49">
        <v>53.633190155029297</v>
      </c>
      <c r="F3796" s="49">
        <v>37.213432312011719</v>
      </c>
      <c r="G3796" s="49">
        <v>62.786567687988281</v>
      </c>
    </row>
    <row r="3797" spans="1:7">
      <c r="A3797" t="str">
        <f t="shared" si="60"/>
        <v>R1.0100</v>
      </c>
      <c r="B3797" s="49" t="s">
        <v>503</v>
      </c>
      <c r="C3797" s="49">
        <v>100</v>
      </c>
      <c r="D3797" s="49">
        <v>0.74230867624282837</v>
      </c>
      <c r="E3797" s="49">
        <v>52.895191192626953</v>
      </c>
      <c r="F3797" s="49">
        <v>36.725662231445313</v>
      </c>
      <c r="G3797" s="49">
        <v>63.274337768554688</v>
      </c>
    </row>
    <row r="3798" spans="1:7">
      <c r="A3798" t="str">
        <f t="shared" si="60"/>
        <v>R1.0101</v>
      </c>
      <c r="B3798" s="49" t="s">
        <v>503</v>
      </c>
      <c r="C3798" s="49">
        <v>101</v>
      </c>
      <c r="D3798" s="49">
        <v>0.74644321203231812</v>
      </c>
      <c r="E3798" s="49">
        <v>52.152881622314453</v>
      </c>
      <c r="F3798" s="49">
        <v>36.241275787353516</v>
      </c>
      <c r="G3798" s="49">
        <v>63.758724212646484</v>
      </c>
    </row>
    <row r="3799" spans="1:7">
      <c r="A3799" t="str">
        <f t="shared" si="60"/>
        <v>R1.0102</v>
      </c>
      <c r="B3799" s="49" t="s">
        <v>503</v>
      </c>
      <c r="C3799" s="49">
        <v>102</v>
      </c>
      <c r="D3799" s="49">
        <v>0.75039291381835938</v>
      </c>
      <c r="E3799" s="49">
        <v>51.406436920166016</v>
      </c>
      <c r="F3799" s="49">
        <v>35.76025390625</v>
      </c>
      <c r="G3799" s="49">
        <v>64.23974609375</v>
      </c>
    </row>
    <row r="3800" spans="1:7">
      <c r="A3800" t="str">
        <f t="shared" si="60"/>
        <v>R1.0103</v>
      </c>
      <c r="B3800" s="49" t="s">
        <v>503</v>
      </c>
      <c r="C3800" s="49">
        <v>103</v>
      </c>
      <c r="D3800" s="49">
        <v>0.75415611267089844</v>
      </c>
      <c r="E3800" s="49">
        <v>50.656044006347656</v>
      </c>
      <c r="F3800" s="49">
        <v>35.282581329345703</v>
      </c>
      <c r="G3800" s="49">
        <v>64.717414855957031</v>
      </c>
    </row>
    <row r="3801" spans="1:7">
      <c r="A3801" t="str">
        <f t="shared" si="60"/>
        <v>R1.0104</v>
      </c>
      <c r="B3801" s="49" t="s">
        <v>503</v>
      </c>
      <c r="C3801" s="49">
        <v>104</v>
      </c>
      <c r="D3801" s="49">
        <v>0.75772291421890259</v>
      </c>
      <c r="E3801" s="49">
        <v>49.901889801025391</v>
      </c>
      <c r="F3801" s="49">
        <v>34.808242797851563</v>
      </c>
      <c r="G3801" s="49">
        <v>65.191757202148438</v>
      </c>
    </row>
    <row r="3802" spans="1:7">
      <c r="A3802" t="str">
        <f t="shared" si="60"/>
        <v>R1.0105</v>
      </c>
      <c r="B3802" s="49" t="s">
        <v>503</v>
      </c>
      <c r="C3802" s="49">
        <v>105</v>
      </c>
      <c r="D3802" s="49">
        <v>0.76108980178833008</v>
      </c>
      <c r="E3802" s="49">
        <v>49.1441650390625</v>
      </c>
      <c r="F3802" s="49">
        <v>34.33721923828125</v>
      </c>
      <c r="G3802" s="49">
        <v>65.66278076171875</v>
      </c>
    </row>
    <row r="3803" spans="1:7">
      <c r="A3803" t="str">
        <f t="shared" si="60"/>
        <v>R1.0106</v>
      </c>
      <c r="B3803" s="49" t="s">
        <v>503</v>
      </c>
      <c r="C3803" s="49">
        <v>106</v>
      </c>
      <c r="D3803" s="49">
        <v>0.76424837112426758</v>
      </c>
      <c r="E3803" s="49">
        <v>48.383075714111328</v>
      </c>
      <c r="F3803" s="49">
        <v>33.869495391845703</v>
      </c>
      <c r="G3803" s="49">
        <v>66.130500793457031</v>
      </c>
    </row>
    <row r="3804" spans="1:7">
      <c r="A3804" t="str">
        <f t="shared" si="60"/>
        <v>R1.0107</v>
      </c>
      <c r="B3804" s="49" t="s">
        <v>503</v>
      </c>
      <c r="C3804" s="49">
        <v>107</v>
      </c>
      <c r="D3804" s="49">
        <v>0.7671927809715271</v>
      </c>
      <c r="E3804" s="49">
        <v>47.618827819824219</v>
      </c>
      <c r="F3804" s="49">
        <v>33.405052185058594</v>
      </c>
      <c r="G3804" s="49">
        <v>66.594947814941406</v>
      </c>
    </row>
    <row r="3805" spans="1:7">
      <c r="A3805" t="str">
        <f t="shared" si="60"/>
        <v>R1.0108</v>
      </c>
      <c r="B3805" s="49" t="s">
        <v>503</v>
      </c>
      <c r="C3805" s="49">
        <v>108</v>
      </c>
      <c r="D3805" s="49">
        <v>0.76991891860961914</v>
      </c>
      <c r="E3805" s="49">
        <v>46.851634979248047</v>
      </c>
      <c r="F3805" s="49">
        <v>32.943874359130859</v>
      </c>
      <c r="G3805" s="49">
        <v>67.056129455566406</v>
      </c>
    </row>
    <row r="3806" spans="1:7">
      <c r="A3806" t="str">
        <f t="shared" si="60"/>
        <v>R1.0109</v>
      </c>
      <c r="B3806" s="49" t="s">
        <v>503</v>
      </c>
      <c r="C3806" s="49">
        <v>109</v>
      </c>
      <c r="D3806" s="49">
        <v>0.77241712808609009</v>
      </c>
      <c r="E3806" s="49">
        <v>46.081714630126953</v>
      </c>
      <c r="F3806" s="49">
        <v>32.485931396484375</v>
      </c>
      <c r="G3806" s="49">
        <v>67.514068603515625</v>
      </c>
    </row>
    <row r="3807" spans="1:7">
      <c r="A3807" t="str">
        <f t="shared" si="60"/>
        <v>R1.0110</v>
      </c>
      <c r="B3807" s="49" t="s">
        <v>503</v>
      </c>
      <c r="C3807" s="49">
        <v>110</v>
      </c>
      <c r="D3807" s="49">
        <v>0.77468401193618774</v>
      </c>
      <c r="E3807" s="49">
        <v>45.309299468994141</v>
      </c>
      <c r="F3807" s="49">
        <v>32.031219482421875</v>
      </c>
      <c r="G3807" s="49">
        <v>67.968780517578125</v>
      </c>
    </row>
    <row r="3808" spans="1:7">
      <c r="A3808" t="str">
        <f t="shared" si="60"/>
        <v>R1.0111</v>
      </c>
      <c r="B3808" s="49" t="s">
        <v>503</v>
      </c>
      <c r="C3808" s="49">
        <v>111</v>
      </c>
      <c r="D3808" s="49">
        <v>0.77671289443969727</v>
      </c>
      <c r="E3808" s="49">
        <v>44.534614562988281</v>
      </c>
      <c r="F3808" s="49">
        <v>31.579706192016602</v>
      </c>
      <c r="G3808" s="49">
        <v>68.420295715332031</v>
      </c>
    </row>
    <row r="3809" spans="1:7">
      <c r="A3809" t="str">
        <f t="shared" si="60"/>
        <v>R1.0112</v>
      </c>
      <c r="B3809" s="49" t="s">
        <v>503</v>
      </c>
      <c r="C3809" s="49">
        <v>112</v>
      </c>
      <c r="D3809" s="49">
        <v>0.77849912643432617</v>
      </c>
      <c r="E3809" s="49">
        <v>43.757900238037109</v>
      </c>
      <c r="F3809" s="49">
        <v>31.131378173828125</v>
      </c>
      <c r="G3809" s="49">
        <v>68.868621826171875</v>
      </c>
    </row>
    <row r="3810" spans="1:7">
      <c r="A3810" t="str">
        <f t="shared" si="60"/>
        <v>R1.0113</v>
      </c>
      <c r="B3810" s="49" t="s">
        <v>503</v>
      </c>
      <c r="C3810" s="49">
        <v>113</v>
      </c>
      <c r="D3810" s="49">
        <v>0.78003501892089844</v>
      </c>
      <c r="E3810" s="49">
        <v>42.979404449462891</v>
      </c>
      <c r="F3810" s="49">
        <v>30.686214447021484</v>
      </c>
      <c r="G3810" s="49">
        <v>69.313789367675781</v>
      </c>
    </row>
    <row r="3811" spans="1:7">
      <c r="A3811" t="str">
        <f t="shared" si="60"/>
        <v>R1.0114</v>
      </c>
      <c r="B3811" s="49" t="s">
        <v>503</v>
      </c>
      <c r="C3811" s="49">
        <v>114</v>
      </c>
      <c r="D3811" s="49">
        <v>0.78131580352783203</v>
      </c>
      <c r="E3811" s="49">
        <v>42.199367523193359</v>
      </c>
      <c r="F3811" s="49">
        <v>30.244190216064453</v>
      </c>
      <c r="G3811" s="49">
        <v>69.755805969238281</v>
      </c>
    </row>
    <row r="3812" spans="1:7">
      <c r="A3812" t="str">
        <f t="shared" si="60"/>
        <v>R1.0115</v>
      </c>
      <c r="B3812" s="49" t="s">
        <v>503</v>
      </c>
      <c r="C3812" s="49">
        <v>115</v>
      </c>
      <c r="D3812" s="49">
        <v>0.78233718872070313</v>
      </c>
      <c r="E3812" s="49">
        <v>41.418052673339844</v>
      </c>
      <c r="F3812" s="49">
        <v>29.805290222167969</v>
      </c>
      <c r="G3812" s="49">
        <v>70.194709777832031</v>
      </c>
    </row>
    <row r="3813" spans="1:7">
      <c r="A3813" t="str">
        <f t="shared" si="60"/>
        <v>R1.0116</v>
      </c>
      <c r="B3813" s="49" t="s">
        <v>503</v>
      </c>
      <c r="C3813" s="49">
        <v>116</v>
      </c>
      <c r="D3813" s="49">
        <v>0.78309297561645508</v>
      </c>
      <c r="E3813" s="49">
        <v>40.635715484619141</v>
      </c>
      <c r="F3813" s="49">
        <v>29.369489669799805</v>
      </c>
      <c r="G3813" s="49">
        <v>70.630508422851563</v>
      </c>
    </row>
    <row r="3814" spans="1:7">
      <c r="A3814" t="str">
        <f t="shared" si="60"/>
        <v>R1.0117</v>
      </c>
      <c r="B3814" s="49" t="s">
        <v>503</v>
      </c>
      <c r="C3814" s="49">
        <v>117</v>
      </c>
      <c r="D3814" s="49">
        <v>0.78357791900634766</v>
      </c>
      <c r="E3814" s="49">
        <v>39.852622985839844</v>
      </c>
      <c r="F3814" s="49">
        <v>28.936767578125</v>
      </c>
      <c r="G3814" s="49">
        <v>71.063232421875</v>
      </c>
    </row>
    <row r="3815" spans="1:7">
      <c r="A3815" t="str">
        <f t="shared" si="60"/>
        <v>R1.0118</v>
      </c>
      <c r="B3815" s="49" t="s">
        <v>503</v>
      </c>
      <c r="C3815" s="49">
        <v>118</v>
      </c>
      <c r="D3815" s="49">
        <v>0.78378820419311523</v>
      </c>
      <c r="E3815" s="49">
        <v>39.069042205810547</v>
      </c>
      <c r="F3815" s="49">
        <v>28.507102966308594</v>
      </c>
      <c r="G3815" s="49">
        <v>71.492897033691406</v>
      </c>
    </row>
    <row r="3816" spans="1:7">
      <c r="A3816" t="str">
        <f t="shared" si="60"/>
        <v>R1.0119</v>
      </c>
      <c r="B3816" s="49" t="s">
        <v>503</v>
      </c>
      <c r="C3816" s="49">
        <v>119</v>
      </c>
      <c r="D3816" s="49">
        <v>0.78371810913085938</v>
      </c>
      <c r="E3816" s="49">
        <v>38.285255432128906</v>
      </c>
      <c r="F3816" s="49">
        <v>28.080474853515625</v>
      </c>
      <c r="G3816" s="49">
        <v>71.919525146484375</v>
      </c>
    </row>
    <row r="3817" spans="1:7">
      <c r="A3817" t="str">
        <f t="shared" si="60"/>
        <v>R1.0120</v>
      </c>
      <c r="B3817" s="49" t="s">
        <v>503</v>
      </c>
      <c r="C3817" s="49">
        <v>120</v>
      </c>
      <c r="D3817" s="49">
        <v>0.78336191177368164</v>
      </c>
      <c r="E3817" s="49">
        <v>37.501537322998047</v>
      </c>
      <c r="F3817" s="49">
        <v>27.656858444213867</v>
      </c>
      <c r="G3817" s="49">
        <v>72.3431396484375</v>
      </c>
    </row>
    <row r="3818" spans="1:7">
      <c r="A3818" t="str">
        <f t="shared" si="60"/>
        <v>R1.0121</v>
      </c>
      <c r="B3818" s="49" t="s">
        <v>503</v>
      </c>
      <c r="C3818" s="49">
        <v>121</v>
      </c>
      <c r="D3818" s="49">
        <v>0.78271681070327759</v>
      </c>
      <c r="E3818" s="49">
        <v>36.718177795410156</v>
      </c>
      <c r="F3818" s="49">
        <v>27.236234664916992</v>
      </c>
      <c r="G3818" s="49">
        <v>72.763763427734375</v>
      </c>
    </row>
    <row r="3819" spans="1:7">
      <c r="A3819" t="str">
        <f t="shared" si="60"/>
        <v>R1.0122</v>
      </c>
      <c r="B3819" s="49" t="s">
        <v>503</v>
      </c>
      <c r="C3819" s="49">
        <v>122</v>
      </c>
      <c r="D3819" s="49">
        <v>0.78177827596664429</v>
      </c>
      <c r="E3819" s="49">
        <v>35.935459136962891</v>
      </c>
      <c r="F3819" s="49">
        <v>26.818582534790039</v>
      </c>
      <c r="G3819" s="49">
        <v>73.181419372558594</v>
      </c>
    </row>
    <row r="3820" spans="1:7">
      <c r="A3820" t="str">
        <f t="shared" si="60"/>
        <v>R1.0123</v>
      </c>
      <c r="B3820" s="49" t="s">
        <v>503</v>
      </c>
      <c r="C3820" s="49">
        <v>123</v>
      </c>
      <c r="D3820" s="49">
        <v>0.78054088354110718</v>
      </c>
      <c r="E3820" s="49">
        <v>35.153678894042969</v>
      </c>
      <c r="F3820" s="49">
        <v>26.403875350952148</v>
      </c>
      <c r="G3820" s="49">
        <v>73.596122741699219</v>
      </c>
    </row>
    <row r="3821" spans="1:7">
      <c r="A3821" t="str">
        <f t="shared" si="60"/>
        <v>R1.0124</v>
      </c>
      <c r="B3821" s="49" t="s">
        <v>503</v>
      </c>
      <c r="C3821" s="49">
        <v>124</v>
      </c>
      <c r="D3821" s="49">
        <v>0.77900177240371704</v>
      </c>
      <c r="E3821" s="49">
        <v>34.373138427734375</v>
      </c>
      <c r="F3821" s="49">
        <v>25.992099761962891</v>
      </c>
      <c r="G3821" s="49">
        <v>74.007904052734375</v>
      </c>
    </row>
    <row r="3822" spans="1:7">
      <c r="A3822" t="str">
        <f t="shared" si="60"/>
        <v>R1.0125</v>
      </c>
      <c r="B3822" s="49" t="s">
        <v>503</v>
      </c>
      <c r="C3822" s="49">
        <v>125</v>
      </c>
      <c r="D3822" s="49">
        <v>0.77715820074081421</v>
      </c>
      <c r="E3822" s="49">
        <v>33.594139099121094</v>
      </c>
      <c r="F3822" s="49">
        <v>25.583225250244141</v>
      </c>
      <c r="G3822" s="49">
        <v>74.416770935058594</v>
      </c>
    </row>
    <row r="3823" spans="1:7">
      <c r="A3823" t="str">
        <f t="shared" si="60"/>
        <v>R1.0126</v>
      </c>
      <c r="B3823" s="49" t="s">
        <v>503</v>
      </c>
      <c r="C3823" s="49">
        <v>126</v>
      </c>
      <c r="D3823" s="49">
        <v>0.77500301599502563</v>
      </c>
      <c r="E3823" s="49">
        <v>32.816978454589844</v>
      </c>
      <c r="F3823" s="49">
        <v>25.177234649658203</v>
      </c>
      <c r="G3823" s="49">
        <v>74.822769165039063</v>
      </c>
    </row>
    <row r="3824" spans="1:7">
      <c r="A3824" t="str">
        <f t="shared" si="60"/>
        <v>R1.0127</v>
      </c>
      <c r="B3824" s="49" t="s">
        <v>503</v>
      </c>
      <c r="C3824" s="49">
        <v>127</v>
      </c>
      <c r="D3824" s="49">
        <v>0.7725369930267334</v>
      </c>
      <c r="E3824" s="49">
        <v>32.041976928710938</v>
      </c>
      <c r="F3824" s="49">
        <v>24.774106979370117</v>
      </c>
      <c r="G3824" s="49">
        <v>75.22589111328125</v>
      </c>
    </row>
    <row r="3825" spans="1:7">
      <c r="A3825" t="str">
        <f t="shared" si="60"/>
        <v>R1.0128</v>
      </c>
      <c r="B3825" s="49" t="s">
        <v>503</v>
      </c>
      <c r="C3825" s="49">
        <v>128</v>
      </c>
      <c r="D3825" s="49">
        <v>0.76975387334823608</v>
      </c>
      <c r="E3825" s="49">
        <v>31.269439697265625</v>
      </c>
      <c r="F3825" s="49">
        <v>24.373817443847656</v>
      </c>
      <c r="G3825" s="49">
        <v>75.626182556152344</v>
      </c>
    </row>
    <row r="3826" spans="1:7">
      <c r="A3826" t="str">
        <f t="shared" si="60"/>
        <v>R1.0129</v>
      </c>
      <c r="B3826" s="49" t="s">
        <v>503</v>
      </c>
      <c r="C3826" s="49">
        <v>129</v>
      </c>
      <c r="D3826" s="49">
        <v>0.76665210723876953</v>
      </c>
      <c r="E3826" s="49">
        <v>30.499685287475586</v>
      </c>
      <c r="F3826" s="49">
        <v>23.976346969604492</v>
      </c>
      <c r="G3826" s="49">
        <v>76.023651123046875</v>
      </c>
    </row>
    <row r="3827" spans="1:7">
      <c r="A3827" t="str">
        <f t="shared" si="60"/>
        <v>R1.0130</v>
      </c>
      <c r="B3827" s="49" t="s">
        <v>503</v>
      </c>
      <c r="C3827" s="49">
        <v>130</v>
      </c>
      <c r="D3827" s="49">
        <v>0.76402997970581055</v>
      </c>
      <c r="E3827" s="49">
        <v>29.733034133911133</v>
      </c>
      <c r="F3827" s="49">
        <v>23.581674575805664</v>
      </c>
      <c r="G3827" s="49">
        <v>76.418327331542969</v>
      </c>
    </row>
    <row r="3828" spans="1:7">
      <c r="A3828" t="str">
        <f t="shared" si="60"/>
        <v>R1.0131</v>
      </c>
      <c r="B3828" s="49" t="s">
        <v>503</v>
      </c>
      <c r="C3828" s="49">
        <v>131</v>
      </c>
      <c r="D3828" s="49">
        <v>0.75868290662765503</v>
      </c>
      <c r="E3828" s="49">
        <v>28.969003677368164</v>
      </c>
      <c r="F3828" s="49">
        <v>23.189777374267578</v>
      </c>
      <c r="G3828" s="49">
        <v>76.810226440429688</v>
      </c>
    </row>
    <row r="3829" spans="1:7">
      <c r="A3829" t="str">
        <f t="shared" si="60"/>
        <v>R1.0132</v>
      </c>
      <c r="B3829" s="49" t="s">
        <v>503</v>
      </c>
      <c r="C3829" s="49">
        <v>132</v>
      </c>
      <c r="D3829" s="49">
        <v>0.75541001558303833</v>
      </c>
      <c r="E3829" s="49">
        <v>28.210321426391602</v>
      </c>
      <c r="F3829" s="49">
        <v>22.800634384155273</v>
      </c>
      <c r="G3829" s="49">
        <v>77.199363708496094</v>
      </c>
    </row>
    <row r="3830" spans="1:7">
      <c r="A3830" t="str">
        <f t="shared" si="60"/>
        <v>R1.0133</v>
      </c>
      <c r="B3830" s="49" t="s">
        <v>503</v>
      </c>
      <c r="C3830" s="49">
        <v>133</v>
      </c>
      <c r="D3830" s="49">
        <v>0.751007080078125</v>
      </c>
      <c r="E3830" s="49">
        <v>27.454910278320313</v>
      </c>
      <c r="F3830" s="49">
        <v>22.414224624633789</v>
      </c>
      <c r="G3830" s="49">
        <v>77.585777282714844</v>
      </c>
    </row>
    <row r="3831" spans="1:7">
      <c r="A3831" t="str">
        <f t="shared" si="60"/>
        <v>R1.0134</v>
      </c>
      <c r="B3831" s="49" t="s">
        <v>503</v>
      </c>
      <c r="C3831" s="49">
        <v>134</v>
      </c>
      <c r="D3831" s="49">
        <v>0.74627679586410522</v>
      </c>
      <c r="E3831" s="49">
        <v>26.703903198242188</v>
      </c>
      <c r="F3831" s="49">
        <v>22.030532836914063</v>
      </c>
      <c r="G3831" s="49">
        <v>77.969467163085938</v>
      </c>
    </row>
    <row r="3832" spans="1:7">
      <c r="A3832" t="str">
        <f t="shared" si="60"/>
        <v>R1.0135</v>
      </c>
      <c r="B3832" s="49" t="s">
        <v>503</v>
      </c>
      <c r="C3832" s="49">
        <v>135</v>
      </c>
      <c r="D3832" s="49">
        <v>0.7412140965461731</v>
      </c>
      <c r="E3832" s="49">
        <v>25.957626342773438</v>
      </c>
      <c r="F3832" s="49">
        <v>21.649530410766602</v>
      </c>
      <c r="G3832" s="49">
        <v>78.350471496582031</v>
      </c>
    </row>
    <row r="3833" spans="1:7">
      <c r="A3833" t="str">
        <f t="shared" si="60"/>
        <v>R1.0136</v>
      </c>
      <c r="B3833" s="49" t="s">
        <v>503</v>
      </c>
      <c r="C3833" s="49">
        <v>136</v>
      </c>
      <c r="D3833" s="49">
        <v>0.73581790924072266</v>
      </c>
      <c r="E3833" s="49">
        <v>25.216413497924805</v>
      </c>
      <c r="F3833" s="49">
        <v>21.271202087402344</v>
      </c>
      <c r="G3833" s="49">
        <v>78.728797912597656</v>
      </c>
    </row>
    <row r="3834" spans="1:7">
      <c r="A3834" t="str">
        <f t="shared" si="60"/>
        <v>R1.0137</v>
      </c>
      <c r="B3834" s="49" t="s">
        <v>503</v>
      </c>
      <c r="C3834" s="49">
        <v>137</v>
      </c>
      <c r="D3834" s="49">
        <v>0.73009008169174194</v>
      </c>
      <c r="E3834" s="49">
        <v>24.480594635009766</v>
      </c>
      <c r="F3834" s="49">
        <v>20.895528793334961</v>
      </c>
      <c r="G3834" s="49">
        <v>79.104469299316406</v>
      </c>
    </row>
    <row r="3835" spans="1:7">
      <c r="A3835" t="str">
        <f t="shared" si="60"/>
        <v>R1.0138</v>
      </c>
      <c r="B3835" s="49" t="s">
        <v>503</v>
      </c>
      <c r="C3835" s="49">
        <v>138</v>
      </c>
      <c r="D3835" s="49">
        <v>0.72402691841125488</v>
      </c>
      <c r="E3835" s="49">
        <v>23.750505447387695</v>
      </c>
      <c r="F3835" s="49">
        <v>20.522485733032227</v>
      </c>
      <c r="G3835" s="49">
        <v>79.477516174316406</v>
      </c>
    </row>
    <row r="3836" spans="1:7">
      <c r="A3836" t="str">
        <f t="shared" si="60"/>
        <v>R1.0139</v>
      </c>
      <c r="B3836" s="49" t="s">
        <v>503</v>
      </c>
      <c r="C3836" s="49">
        <v>139</v>
      </c>
      <c r="D3836" s="49">
        <v>0.71762901544570923</v>
      </c>
      <c r="E3836" s="49">
        <v>23.026477813720703</v>
      </c>
      <c r="F3836" s="49">
        <v>20.152055740356445</v>
      </c>
      <c r="G3836" s="49">
        <v>79.847946166992188</v>
      </c>
    </row>
    <row r="3837" spans="1:7">
      <c r="A3837" t="str">
        <f t="shared" si="60"/>
        <v>R1.0140</v>
      </c>
      <c r="B3837" s="49" t="s">
        <v>503</v>
      </c>
      <c r="C3837" s="49">
        <v>140</v>
      </c>
      <c r="D3837" s="49">
        <v>0.71089911460876465</v>
      </c>
      <c r="E3837" s="49">
        <v>22.308849334716797</v>
      </c>
      <c r="F3837" s="49">
        <v>19.784223556518555</v>
      </c>
      <c r="G3837" s="49">
        <v>80.215774536132813</v>
      </c>
    </row>
    <row r="3838" spans="1:7">
      <c r="A3838" t="str">
        <f t="shared" si="60"/>
        <v>R1.0141</v>
      </c>
      <c r="B3838" s="49" t="s">
        <v>503</v>
      </c>
      <c r="C3838" s="49">
        <v>141</v>
      </c>
      <c r="D3838" s="49">
        <v>0.70383292436599731</v>
      </c>
      <c r="E3838" s="49">
        <v>21.597949981689453</v>
      </c>
      <c r="F3838" s="49">
        <v>19.418962478637695</v>
      </c>
      <c r="G3838" s="49">
        <v>80.581039428710938</v>
      </c>
    </row>
    <row r="3839" spans="1:7">
      <c r="A3839" t="str">
        <f t="shared" si="60"/>
        <v>R1.0142</v>
      </c>
      <c r="B3839" s="49" t="s">
        <v>503</v>
      </c>
      <c r="C3839" s="49">
        <v>142</v>
      </c>
      <c r="D3839" s="49">
        <v>0.69643402099609375</v>
      </c>
      <c r="E3839" s="49">
        <v>20.89411735534668</v>
      </c>
      <c r="F3839" s="49">
        <v>19.05626106262207</v>
      </c>
      <c r="G3839" s="49">
        <v>80.943740844726563</v>
      </c>
    </row>
    <row r="3840" spans="1:7">
      <c r="A3840" t="str">
        <f t="shared" si="60"/>
        <v>R1.0143</v>
      </c>
      <c r="B3840" s="49" t="s">
        <v>503</v>
      </c>
      <c r="C3840" s="49">
        <v>143</v>
      </c>
      <c r="D3840" s="49">
        <v>0.68870401382446289</v>
      </c>
      <c r="E3840" s="49">
        <v>20.197683334350586</v>
      </c>
      <c r="F3840" s="49">
        <v>18.696100234985352</v>
      </c>
      <c r="G3840" s="49">
        <v>81.303901672363281</v>
      </c>
    </row>
    <row r="3841" spans="1:7">
      <c r="A3841" t="str">
        <f t="shared" si="60"/>
        <v>R1.0144</v>
      </c>
      <c r="B3841" s="49" t="s">
        <v>503</v>
      </c>
      <c r="C3841" s="49">
        <v>144</v>
      </c>
      <c r="D3841" s="49">
        <v>0.68064308166503906</v>
      </c>
      <c r="E3841" s="49">
        <v>19.508979797363281</v>
      </c>
      <c r="F3841" s="49">
        <v>18.338455200195313</v>
      </c>
      <c r="G3841" s="49">
        <v>81.661544799804688</v>
      </c>
    </row>
    <row r="3842" spans="1:7">
      <c r="A3842" t="str">
        <f t="shared" si="60"/>
        <v>R1.0145</v>
      </c>
      <c r="B3842" s="49" t="s">
        <v>503</v>
      </c>
      <c r="C3842" s="49">
        <v>145</v>
      </c>
      <c r="D3842" s="49">
        <v>0.67225188016891479</v>
      </c>
      <c r="E3842" s="49">
        <v>18.828336715698242</v>
      </c>
      <c r="F3842" s="49">
        <v>17.983312606811523</v>
      </c>
      <c r="G3842" s="49">
        <v>82.016685485839844</v>
      </c>
    </row>
    <row r="3843" spans="1:7">
      <c r="A3843" t="str">
        <f t="shared" ref="A3843:A3906" si="61">CONCATENATE(B3843,IF(C3843&lt;10,CONCATENATE("00",C3843),IF(C3843&lt;100,CONCATENATE("0",C3843),C3843)))</f>
        <v>R1.0146</v>
      </c>
      <c r="B3843" s="49" t="s">
        <v>503</v>
      </c>
      <c r="C3843" s="49">
        <v>146</v>
      </c>
      <c r="D3843" s="49">
        <v>0.66353517770767212</v>
      </c>
      <c r="E3843" s="49">
        <v>18.156084060668945</v>
      </c>
      <c r="F3843" s="49">
        <v>17.630655288696289</v>
      </c>
      <c r="G3843" s="49">
        <v>82.369346618652344</v>
      </c>
    </row>
    <row r="3844" spans="1:7">
      <c r="A3844" t="str">
        <f t="shared" si="61"/>
        <v>R1.0147</v>
      </c>
      <c r="B3844" s="49" t="s">
        <v>503</v>
      </c>
      <c r="C3844" s="49">
        <v>147</v>
      </c>
      <c r="D3844" s="49">
        <v>0.65449398756027222</v>
      </c>
      <c r="E3844" s="49">
        <v>17.492547988891602</v>
      </c>
      <c r="F3844" s="49">
        <v>17.280462265014648</v>
      </c>
      <c r="G3844" s="49">
        <v>82.719535827636719</v>
      </c>
    </row>
    <row r="3845" spans="1:7">
      <c r="A3845" t="str">
        <f t="shared" si="61"/>
        <v>R1.0148</v>
      </c>
      <c r="B3845" s="49" t="s">
        <v>503</v>
      </c>
      <c r="C3845" s="49">
        <v>148</v>
      </c>
      <c r="D3845" s="49">
        <v>0.64513182640075684</v>
      </c>
      <c r="E3845" s="49">
        <v>16.838054656982422</v>
      </c>
      <c r="F3845" s="49">
        <v>16.932718276977539</v>
      </c>
      <c r="G3845" s="49">
        <v>83.067283630371094</v>
      </c>
    </row>
    <row r="3846" spans="1:7">
      <c r="A3846" t="str">
        <f t="shared" si="61"/>
        <v>R1.0149</v>
      </c>
      <c r="B3846" s="49" t="s">
        <v>503</v>
      </c>
      <c r="C3846" s="49">
        <v>149</v>
      </c>
      <c r="D3846" s="49">
        <v>0.63545209169387817</v>
      </c>
      <c r="E3846" s="49">
        <v>16.192922592163086</v>
      </c>
      <c r="F3846" s="49">
        <v>16.587404251098633</v>
      </c>
      <c r="G3846" s="49">
        <v>83.41259765625</v>
      </c>
    </row>
    <row r="3847" spans="1:7">
      <c r="A3847" t="str">
        <f t="shared" si="61"/>
        <v>R1.0150</v>
      </c>
      <c r="B3847" s="49" t="s">
        <v>503</v>
      </c>
      <c r="C3847" s="49">
        <v>150</v>
      </c>
      <c r="D3847" s="49">
        <v>0.62545901536941528</v>
      </c>
      <c r="E3847" s="49">
        <v>15.55747127532959</v>
      </c>
      <c r="F3847" s="49">
        <v>16.244499206542969</v>
      </c>
      <c r="G3847" s="49">
        <v>83.755500793457031</v>
      </c>
    </row>
    <row r="3848" spans="1:7">
      <c r="A3848" t="str">
        <f t="shared" si="61"/>
        <v>R1.0151</v>
      </c>
      <c r="B3848" s="49" t="s">
        <v>503</v>
      </c>
      <c r="C3848" s="49">
        <v>151</v>
      </c>
      <c r="D3848" s="49">
        <v>0.61515498161315918</v>
      </c>
      <c r="E3848" s="49">
        <v>14.932011604309082</v>
      </c>
      <c r="F3848" s="49">
        <v>15.903989791870117</v>
      </c>
      <c r="G3848" s="49">
        <v>84.09600830078125</v>
      </c>
    </row>
    <row r="3849" spans="1:7">
      <c r="A3849" t="str">
        <f t="shared" si="61"/>
        <v>R1.0152</v>
      </c>
      <c r="B3849" s="49" t="s">
        <v>503</v>
      </c>
      <c r="C3849" s="49">
        <v>152</v>
      </c>
      <c r="D3849" s="49">
        <v>0.60454797744750977</v>
      </c>
      <c r="E3849" s="49">
        <v>14.31685733795166</v>
      </c>
      <c r="F3849" s="49">
        <v>15.565855979919434</v>
      </c>
      <c r="G3849" s="49">
        <v>84.43414306640625</v>
      </c>
    </row>
    <row r="3850" spans="1:7">
      <c r="A3850" t="str">
        <f t="shared" si="61"/>
        <v>R1.0153</v>
      </c>
      <c r="B3850" s="49" t="s">
        <v>503</v>
      </c>
      <c r="C3850" s="49">
        <v>153</v>
      </c>
      <c r="D3850" s="49">
        <v>0.5936400294303894</v>
      </c>
      <c r="E3850" s="49">
        <v>13.712308883666992</v>
      </c>
      <c r="F3850" s="49">
        <v>15.230076789855957</v>
      </c>
      <c r="G3850" s="49">
        <v>84.769920349121094</v>
      </c>
    </row>
    <row r="3851" spans="1:7">
      <c r="A3851" t="str">
        <f t="shared" si="61"/>
        <v>R1.0154</v>
      </c>
      <c r="B3851" s="49" t="s">
        <v>503</v>
      </c>
      <c r="C3851" s="49">
        <v>154</v>
      </c>
      <c r="D3851" s="49">
        <v>0.58244109153747559</v>
      </c>
      <c r="E3851" s="49">
        <v>13.118668556213379</v>
      </c>
      <c r="F3851" s="49">
        <v>14.896634101867676</v>
      </c>
      <c r="G3851" s="49">
        <v>85.103363037109375</v>
      </c>
    </row>
    <row r="3852" spans="1:7">
      <c r="A3852" t="str">
        <f t="shared" si="61"/>
        <v>R1.0155</v>
      </c>
      <c r="B3852" s="49" t="s">
        <v>503</v>
      </c>
      <c r="C3852" s="49">
        <v>155</v>
      </c>
      <c r="D3852" s="49">
        <v>0.57095187902450562</v>
      </c>
      <c r="E3852" s="49">
        <v>12.536228179931641</v>
      </c>
      <c r="F3852" s="49">
        <v>14.565506935119629</v>
      </c>
      <c r="G3852" s="49">
        <v>85.434494018554688</v>
      </c>
    </row>
    <row r="3853" spans="1:7">
      <c r="A3853" t="str">
        <f t="shared" si="61"/>
        <v>R1.0156</v>
      </c>
      <c r="B3853" s="49" t="s">
        <v>503</v>
      </c>
      <c r="C3853" s="49">
        <v>156</v>
      </c>
      <c r="D3853" s="49">
        <v>0.55918598175048828</v>
      </c>
      <c r="E3853" s="49">
        <v>11.965275764465332</v>
      </c>
      <c r="F3853" s="49">
        <v>14.236675262451172</v>
      </c>
      <c r="G3853" s="49">
        <v>85.763328552246094</v>
      </c>
    </row>
    <row r="3854" spans="1:7">
      <c r="A3854" t="str">
        <f t="shared" si="61"/>
        <v>R1.0157</v>
      </c>
      <c r="B3854" s="49" t="s">
        <v>503</v>
      </c>
      <c r="C3854" s="49">
        <v>157</v>
      </c>
      <c r="D3854" s="49">
        <v>0.54714500904083252</v>
      </c>
      <c r="E3854" s="49">
        <v>11.406089782714844</v>
      </c>
      <c r="F3854" s="49">
        <v>13.910116195678711</v>
      </c>
      <c r="G3854" s="49">
        <v>86.089881896972656</v>
      </c>
    </row>
    <row r="3855" spans="1:7">
      <c r="A3855" t="str">
        <f t="shared" si="61"/>
        <v>R1.0158</v>
      </c>
      <c r="B3855" s="49" t="s">
        <v>503</v>
      </c>
      <c r="C3855" s="49">
        <v>158</v>
      </c>
      <c r="D3855" s="49">
        <v>0.53483998775482178</v>
      </c>
      <c r="E3855" s="49">
        <v>10.858944892883301</v>
      </c>
      <c r="F3855" s="49">
        <v>13.58580493927002</v>
      </c>
      <c r="G3855" s="49">
        <v>86.414192199707031</v>
      </c>
    </row>
    <row r="3856" spans="1:7">
      <c r="A3856" t="str">
        <f t="shared" si="61"/>
        <v>R1.0159</v>
      </c>
      <c r="B3856" s="49" t="s">
        <v>503</v>
      </c>
      <c r="C3856" s="49">
        <v>159</v>
      </c>
      <c r="D3856" s="49">
        <v>0.52228105068206787</v>
      </c>
      <c r="E3856" s="49">
        <v>10.324105262756348</v>
      </c>
      <c r="F3856" s="49">
        <v>13.263715744018555</v>
      </c>
      <c r="G3856" s="49">
        <v>86.736282348632813</v>
      </c>
    </row>
    <row r="3857" spans="1:7">
      <c r="A3857" t="str">
        <f t="shared" si="61"/>
        <v>R1.0160</v>
      </c>
      <c r="B3857" s="49" t="s">
        <v>503</v>
      </c>
      <c r="C3857" s="49">
        <v>160</v>
      </c>
      <c r="D3857" s="49">
        <v>0.50947391986846924</v>
      </c>
      <c r="E3857" s="49">
        <v>9.801823616027832</v>
      </c>
      <c r="F3857" s="49">
        <v>12.943819999694824</v>
      </c>
      <c r="G3857" s="49">
        <v>87.056182861328125</v>
      </c>
    </row>
    <row r="3858" spans="1:7">
      <c r="A3858" t="str">
        <f t="shared" si="61"/>
        <v>R1.0161</v>
      </c>
      <c r="B3858" s="49" t="s">
        <v>503</v>
      </c>
      <c r="C3858" s="49">
        <v>161</v>
      </c>
      <c r="D3858" s="49">
        <v>0.49643206596374512</v>
      </c>
      <c r="E3858" s="49">
        <v>9.2923498153686523</v>
      </c>
      <c r="F3858" s="49">
        <v>12.62608528137207</v>
      </c>
      <c r="G3858" s="49">
        <v>87.373916625976563</v>
      </c>
    </row>
    <row r="3859" spans="1:7">
      <c r="A3859" t="str">
        <f t="shared" si="61"/>
        <v>R1.0162</v>
      </c>
      <c r="B3859" s="49" t="s">
        <v>503</v>
      </c>
      <c r="C3859" s="49">
        <v>162</v>
      </c>
      <c r="D3859" s="49">
        <v>0.48316502571105957</v>
      </c>
      <c r="E3859" s="49">
        <v>8.7959184646606445</v>
      </c>
      <c r="F3859" s="49">
        <v>12.31047534942627</v>
      </c>
      <c r="G3859" s="49">
        <v>87.689521789550781</v>
      </c>
    </row>
    <row r="3860" spans="1:7">
      <c r="A3860" t="str">
        <f t="shared" si="61"/>
        <v>R1.0163</v>
      </c>
      <c r="B3860" s="49" t="s">
        <v>503</v>
      </c>
      <c r="C3860" s="49">
        <v>163</v>
      </c>
      <c r="D3860" s="49">
        <v>0.4696839451789856</v>
      </c>
      <c r="E3860" s="49">
        <v>8.3127527236938477</v>
      </c>
      <c r="F3860" s="49">
        <v>11.996945381164551</v>
      </c>
      <c r="G3860" s="49">
        <v>88.0030517578125</v>
      </c>
    </row>
    <row r="3861" spans="1:7">
      <c r="A3861" t="str">
        <f t="shared" si="61"/>
        <v>R1.0164</v>
      </c>
      <c r="B3861" s="49" t="s">
        <v>503</v>
      </c>
      <c r="C3861" s="49">
        <v>164</v>
      </c>
      <c r="D3861" s="49">
        <v>0.45600199699401855</v>
      </c>
      <c r="E3861" s="49">
        <v>7.8430690765380859</v>
      </c>
      <c r="F3861" s="49">
        <v>11.685449600219727</v>
      </c>
      <c r="G3861" s="49">
        <v>88.314552307128906</v>
      </c>
    </row>
    <row r="3862" spans="1:7">
      <c r="A3862" t="str">
        <f t="shared" si="61"/>
        <v>R1.0165</v>
      </c>
      <c r="B3862" s="49" t="s">
        <v>503</v>
      </c>
      <c r="C3862" s="49">
        <v>165</v>
      </c>
      <c r="D3862" s="49">
        <v>0.44213300943374634</v>
      </c>
      <c r="E3862" s="49">
        <v>7.3870668411254883</v>
      </c>
      <c r="F3862" s="49">
        <v>11.375938415527344</v>
      </c>
      <c r="G3862" s="49">
        <v>88.624061584472656</v>
      </c>
    </row>
    <row r="3863" spans="1:7">
      <c r="A3863" t="str">
        <f t="shared" si="61"/>
        <v>R1.0166</v>
      </c>
      <c r="B3863" s="49" t="s">
        <v>503</v>
      </c>
      <c r="C3863" s="49">
        <v>166</v>
      </c>
      <c r="D3863" s="49">
        <v>0.42809098958969116</v>
      </c>
      <c r="E3863" s="49">
        <v>6.9449338912963867</v>
      </c>
      <c r="F3863" s="49">
        <v>11.068342208862305</v>
      </c>
      <c r="G3863" s="49">
        <v>88.931655883789063</v>
      </c>
    </row>
    <row r="3864" spans="1:7">
      <c r="A3864" t="str">
        <f t="shared" si="61"/>
        <v>R1.0167</v>
      </c>
      <c r="B3864" s="49" t="s">
        <v>503</v>
      </c>
      <c r="C3864" s="49">
        <v>167</v>
      </c>
      <c r="D3864" s="49">
        <v>0.4138910174369812</v>
      </c>
      <c r="E3864" s="49">
        <v>6.5168428421020508</v>
      </c>
      <c r="F3864" s="49">
        <v>10.762578964233398</v>
      </c>
      <c r="G3864" s="49">
        <v>89.237419128417969</v>
      </c>
    </row>
    <row r="3865" spans="1:7">
      <c r="A3865" t="str">
        <f t="shared" si="61"/>
        <v>R1.0168</v>
      </c>
      <c r="B3865" s="49" t="s">
        <v>503</v>
      </c>
      <c r="C3865" s="49">
        <v>168</v>
      </c>
      <c r="D3865" s="49">
        <v>0.39955002069473267</v>
      </c>
      <c r="E3865" s="49">
        <v>6.1029520034790039</v>
      </c>
      <c r="F3865" s="49">
        <v>10.458569526672363</v>
      </c>
      <c r="G3865" s="49">
        <v>89.541427612304688</v>
      </c>
    </row>
    <row r="3866" spans="1:7">
      <c r="A3866" t="str">
        <f t="shared" si="61"/>
        <v>R1.0169</v>
      </c>
      <c r="B3866" s="49" t="s">
        <v>503</v>
      </c>
      <c r="C3866" s="49">
        <v>169</v>
      </c>
      <c r="D3866" s="49">
        <v>0.38508296012878418</v>
      </c>
      <c r="E3866" s="49">
        <v>5.703402042388916</v>
      </c>
      <c r="F3866" s="49">
        <v>10.156201362609863</v>
      </c>
      <c r="G3866" s="49">
        <v>89.843795776367188</v>
      </c>
    </row>
    <row r="3867" spans="1:7">
      <c r="A3867" t="str">
        <f t="shared" si="61"/>
        <v>R1.0170</v>
      </c>
      <c r="B3867" s="49" t="s">
        <v>503</v>
      </c>
      <c r="C3867" s="49">
        <v>170</v>
      </c>
      <c r="D3867" s="49">
        <v>0.37051302194595337</v>
      </c>
      <c r="E3867" s="49">
        <v>5.3183188438415527</v>
      </c>
      <c r="F3867" s="49">
        <v>9.8553571701049805</v>
      </c>
      <c r="G3867" s="49">
        <v>90.144645690917969</v>
      </c>
    </row>
    <row r="3868" spans="1:7">
      <c r="A3868" t="str">
        <f t="shared" si="61"/>
        <v>R1.0171</v>
      </c>
      <c r="B3868" s="49" t="s">
        <v>503</v>
      </c>
      <c r="C3868" s="49">
        <v>171</v>
      </c>
      <c r="D3868" s="49">
        <v>0.35585600137710571</v>
      </c>
      <c r="E3868" s="49">
        <v>4.9478058815002441</v>
      </c>
      <c r="F3868" s="49">
        <v>9.5559139251708984</v>
      </c>
      <c r="G3868" s="49">
        <v>90.444084167480469</v>
      </c>
    </row>
    <row r="3869" spans="1:7">
      <c r="A3869" t="str">
        <f t="shared" si="61"/>
        <v>R1.0172</v>
      </c>
      <c r="B3869" s="49" t="s">
        <v>503</v>
      </c>
      <c r="C3869" s="49">
        <v>172</v>
      </c>
      <c r="D3869" s="49">
        <v>0.34113597869873047</v>
      </c>
      <c r="E3869" s="49">
        <v>4.5919499397277832</v>
      </c>
      <c r="F3869" s="49">
        <v>9.2577095031738281</v>
      </c>
      <c r="G3869" s="49">
        <v>90.742286682128906</v>
      </c>
    </row>
    <row r="3870" spans="1:7">
      <c r="A3870" t="str">
        <f t="shared" si="61"/>
        <v>R1.0173</v>
      </c>
      <c r="B3870" s="49" t="s">
        <v>503</v>
      </c>
      <c r="C3870" s="49">
        <v>173</v>
      </c>
      <c r="D3870" s="49">
        <v>0.32637402415275574</v>
      </c>
      <c r="E3870" s="49">
        <v>4.2508139610290527</v>
      </c>
      <c r="F3870" s="49">
        <v>8.9605264663696289</v>
      </c>
      <c r="G3870" s="49">
        <v>91.039474487304688</v>
      </c>
    </row>
    <row r="3871" spans="1:7">
      <c r="A3871" t="str">
        <f t="shared" si="61"/>
        <v>R1.0174</v>
      </c>
      <c r="B3871" s="49" t="s">
        <v>503</v>
      </c>
      <c r="C3871" s="49">
        <v>174</v>
      </c>
      <c r="D3871" s="49">
        <v>0.31159698963165283</v>
      </c>
      <c r="E3871" s="49">
        <v>3.9244399070739746</v>
      </c>
      <c r="F3871" s="49">
        <v>8.6641559600830078</v>
      </c>
      <c r="G3871" s="49">
        <v>91.335845947265625</v>
      </c>
    </row>
    <row r="3872" spans="1:7">
      <c r="A3872" t="str">
        <f t="shared" si="61"/>
        <v>R1.0175</v>
      </c>
      <c r="B3872" s="49" t="s">
        <v>503</v>
      </c>
      <c r="C3872" s="49">
        <v>175</v>
      </c>
      <c r="D3872" s="49">
        <v>0.29683101177215576</v>
      </c>
      <c r="E3872" s="49">
        <v>3.6128430366516113</v>
      </c>
      <c r="F3872" s="49">
        <v>8.3682928085327148</v>
      </c>
      <c r="G3872" s="49">
        <v>91.631706237792969</v>
      </c>
    </row>
    <row r="3873" spans="1:7">
      <c r="A3873" t="str">
        <f t="shared" si="61"/>
        <v>R1.0176</v>
      </c>
      <c r="B3873" s="49" t="s">
        <v>503</v>
      </c>
      <c r="C3873" s="49">
        <v>176</v>
      </c>
      <c r="D3873" s="49">
        <v>0.28210300207138062</v>
      </c>
      <c r="E3873" s="49">
        <v>3.316011905670166</v>
      </c>
      <c r="F3873" s="49">
        <v>8.0726032257080078</v>
      </c>
      <c r="G3873" s="49">
        <v>91.927398681640625</v>
      </c>
    </row>
    <row r="3874" spans="1:7">
      <c r="A3874" t="str">
        <f t="shared" si="61"/>
        <v>R1.0177</v>
      </c>
      <c r="B3874" s="49" t="s">
        <v>503</v>
      </c>
      <c r="C3874" s="49">
        <v>177</v>
      </c>
      <c r="D3874" s="49">
        <v>0.26744699478149414</v>
      </c>
      <c r="E3874" s="49">
        <v>3.0339090824127197</v>
      </c>
      <c r="F3874" s="49">
        <v>7.776735782623291</v>
      </c>
      <c r="G3874" s="49">
        <v>92.2232666015625</v>
      </c>
    </row>
    <row r="3875" spans="1:7">
      <c r="A3875" t="str">
        <f t="shared" si="61"/>
        <v>R1.0178</v>
      </c>
      <c r="B3875" s="49" t="s">
        <v>503</v>
      </c>
      <c r="C3875" s="49">
        <v>178</v>
      </c>
      <c r="D3875" s="49">
        <v>0.2528960108757019</v>
      </c>
      <c r="E3875" s="49">
        <v>2.7664620876312256</v>
      </c>
      <c r="F3875" s="49">
        <v>7.4802112579345703</v>
      </c>
      <c r="G3875" s="49">
        <v>92.519790649414063</v>
      </c>
    </row>
    <row r="3876" spans="1:7">
      <c r="A3876" t="str">
        <f t="shared" si="61"/>
        <v>R1.0179</v>
      </c>
      <c r="B3876" s="49" t="s">
        <v>503</v>
      </c>
      <c r="C3876" s="49">
        <v>179</v>
      </c>
      <c r="D3876" s="49">
        <v>0.23848798871040344</v>
      </c>
      <c r="E3876" s="49">
        <v>2.5135660171508789</v>
      </c>
      <c r="F3876" s="49">
        <v>7.1825051307678223</v>
      </c>
      <c r="G3876" s="49">
        <v>92.817497253417969</v>
      </c>
    </row>
    <row r="3877" spans="1:7">
      <c r="A3877" t="str">
        <f t="shared" si="61"/>
        <v>R1.0180</v>
      </c>
      <c r="B3877" s="49" t="s">
        <v>503</v>
      </c>
      <c r="C3877" s="49">
        <v>180</v>
      </c>
      <c r="D3877" s="49">
        <v>0.22427201271057129</v>
      </c>
      <c r="E3877" s="49">
        <v>2.2750780582427979</v>
      </c>
      <c r="F3877" s="49">
        <v>6.8830108642578125</v>
      </c>
      <c r="G3877" s="49">
        <v>93.116989135742188</v>
      </c>
    </row>
    <row r="3878" spans="1:7">
      <c r="A3878" t="str">
        <f t="shared" si="61"/>
        <v>R1.0181</v>
      </c>
      <c r="B3878" s="49" t="s">
        <v>503</v>
      </c>
      <c r="C3878" s="49">
        <v>181</v>
      </c>
      <c r="D3878" s="49">
        <v>0.21027699112892151</v>
      </c>
      <c r="E3878" s="49">
        <v>2.0508060455322266</v>
      </c>
      <c r="F3878" s="49">
        <v>6.581017017364502</v>
      </c>
      <c r="G3878" s="49">
        <v>93.418983459472656</v>
      </c>
    </row>
    <row r="3879" spans="1:7">
      <c r="A3879" t="str">
        <f t="shared" si="61"/>
        <v>R1.0182</v>
      </c>
      <c r="B3879" s="49" t="s">
        <v>503</v>
      </c>
      <c r="C3879" s="49">
        <v>182</v>
      </c>
      <c r="D3879" s="49">
        <v>0.19657100737094879</v>
      </c>
      <c r="E3879" s="49">
        <v>1.8405289649963379</v>
      </c>
      <c r="F3879" s="49">
        <v>6.2758097648620605</v>
      </c>
      <c r="G3879" s="49">
        <v>93.724189758300781</v>
      </c>
    </row>
    <row r="3880" spans="1:7">
      <c r="A3880" t="str">
        <f t="shared" si="61"/>
        <v>R1.0183</v>
      </c>
      <c r="B3880" s="49" t="s">
        <v>503</v>
      </c>
      <c r="C3880" s="49">
        <v>183</v>
      </c>
      <c r="D3880" s="49">
        <v>0.18321199715137482</v>
      </c>
      <c r="E3880" s="49">
        <v>1.6439579725265503</v>
      </c>
      <c r="F3880" s="49">
        <v>5.9663810729980469</v>
      </c>
      <c r="G3880" s="49">
        <v>94.033622741699219</v>
      </c>
    </row>
    <row r="3881" spans="1:7">
      <c r="A3881" t="str">
        <f t="shared" si="61"/>
        <v>R1.0184</v>
      </c>
      <c r="B3881" s="49" t="s">
        <v>503</v>
      </c>
      <c r="C3881" s="49">
        <v>184</v>
      </c>
      <c r="D3881" s="49">
        <v>0.17027699947357178</v>
      </c>
      <c r="E3881" s="49">
        <v>1.4607460498809814</v>
      </c>
      <c r="F3881" s="49">
        <v>5.6519889831542969</v>
      </c>
      <c r="G3881" s="49">
        <v>94.348014831542969</v>
      </c>
    </row>
    <row r="3882" spans="1:7">
      <c r="A3882" t="str">
        <f t="shared" si="61"/>
        <v>R1.0185</v>
      </c>
      <c r="B3882" s="49" t="s">
        <v>503</v>
      </c>
      <c r="C3882" s="49">
        <v>185</v>
      </c>
      <c r="D3882" s="49">
        <v>0.15786100924015045</v>
      </c>
      <c r="E3882" s="49">
        <v>1.2904690504074097</v>
      </c>
      <c r="F3882" s="49">
        <v>5.3318371772766113</v>
      </c>
      <c r="G3882" s="49">
        <v>94.668159484863281</v>
      </c>
    </row>
    <row r="3883" spans="1:7">
      <c r="A3883" t="str">
        <f t="shared" si="61"/>
        <v>R1.0186</v>
      </c>
      <c r="B3883" s="49" t="s">
        <v>503</v>
      </c>
      <c r="C3883" s="49">
        <v>186</v>
      </c>
      <c r="D3883" s="49">
        <v>0.1460459977388382</v>
      </c>
      <c r="E3883" s="49">
        <v>1.1326080560684204</v>
      </c>
      <c r="F3883" s="49">
        <v>5.0052981376647949</v>
      </c>
      <c r="G3883" s="49">
        <v>94.994705200195313</v>
      </c>
    </row>
    <row r="3884" spans="1:7">
      <c r="A3884" t="str">
        <f t="shared" si="61"/>
        <v>R1.0187</v>
      </c>
      <c r="B3884" s="49" t="s">
        <v>503</v>
      </c>
      <c r="C3884" s="49">
        <v>187</v>
      </c>
      <c r="D3884" s="49">
        <v>0.13500200212001801</v>
      </c>
      <c r="E3884" s="49">
        <v>0.98656201362609863</v>
      </c>
      <c r="F3884" s="49">
        <v>4.6722359657287598</v>
      </c>
      <c r="G3884" s="49">
        <v>95.327766418457031</v>
      </c>
    </row>
    <row r="3885" spans="1:7">
      <c r="A3885" t="str">
        <f t="shared" si="61"/>
        <v>R1.0188</v>
      </c>
      <c r="B3885" s="49" t="s">
        <v>503</v>
      </c>
      <c r="C3885" s="49">
        <v>188</v>
      </c>
      <c r="D3885" s="49">
        <v>0.12524299323558807</v>
      </c>
      <c r="E3885" s="49">
        <v>0.85155999660491943</v>
      </c>
      <c r="F3885" s="49">
        <v>4.333622932434082</v>
      </c>
      <c r="G3885" s="49">
        <v>95.666374206542969</v>
      </c>
    </row>
    <row r="3886" spans="1:7">
      <c r="A3886" t="str">
        <f t="shared" si="61"/>
        <v>R1.0189</v>
      </c>
      <c r="B3886" s="49" t="s">
        <v>503</v>
      </c>
      <c r="C3886" s="49">
        <v>189</v>
      </c>
      <c r="D3886" s="49">
        <v>0.11570500582456589</v>
      </c>
      <c r="E3886" s="49">
        <v>0.72631698846817017</v>
      </c>
      <c r="F3886" s="49">
        <v>3.994797945022583</v>
      </c>
      <c r="G3886" s="49">
        <v>96.005203247070313</v>
      </c>
    </row>
    <row r="3887" spans="1:7">
      <c r="A3887" t="str">
        <f t="shared" si="61"/>
        <v>R1.0190</v>
      </c>
      <c r="B3887" s="49" t="s">
        <v>503</v>
      </c>
      <c r="C3887" s="49">
        <v>190</v>
      </c>
      <c r="D3887" s="49">
        <v>0.10604399442672729</v>
      </c>
      <c r="E3887" s="49">
        <v>0.61061197519302368</v>
      </c>
      <c r="F3887" s="49">
        <v>3.6569540500640869</v>
      </c>
      <c r="G3887" s="49">
        <v>96.343048095703125</v>
      </c>
    </row>
    <row r="3888" spans="1:7">
      <c r="A3888" t="str">
        <f t="shared" si="61"/>
        <v>R1.0191</v>
      </c>
      <c r="B3888" s="49" t="s">
        <v>503</v>
      </c>
      <c r="C3888" s="49">
        <v>191</v>
      </c>
      <c r="D3888" s="49">
        <v>9.6257008612155914E-2</v>
      </c>
      <c r="E3888" s="49">
        <v>0.50456798076629639</v>
      </c>
      <c r="F3888" s="49">
        <v>3.3203849792480469</v>
      </c>
      <c r="G3888" s="49">
        <v>96.679611206054688</v>
      </c>
    </row>
    <row r="3889" spans="1:7">
      <c r="A3889" t="str">
        <f t="shared" si="61"/>
        <v>R1.0192</v>
      </c>
      <c r="B3889" s="49" t="s">
        <v>503</v>
      </c>
      <c r="C3889" s="49">
        <v>192</v>
      </c>
      <c r="D3889" s="49">
        <v>8.6345992982387543E-2</v>
      </c>
      <c r="E3889" s="49">
        <v>0.40831100940704346</v>
      </c>
      <c r="F3889" s="49">
        <v>2.9852490425109863</v>
      </c>
      <c r="G3889" s="49">
        <v>97.014747619628906</v>
      </c>
    </row>
    <row r="3890" spans="1:7">
      <c r="A3890" t="str">
        <f t="shared" si="61"/>
        <v>R1.0193</v>
      </c>
      <c r="B3890" s="49" t="s">
        <v>503</v>
      </c>
      <c r="C3890" s="49">
        <v>193</v>
      </c>
      <c r="D3890" s="49">
        <v>7.6314002275466919E-2</v>
      </c>
      <c r="E3890" s="49">
        <v>0.32196500897407532</v>
      </c>
      <c r="F3890" s="49">
        <v>2.6518409252166748</v>
      </c>
      <c r="G3890" s="49">
        <v>97.348159790039063</v>
      </c>
    </row>
    <row r="3891" spans="1:7">
      <c r="A3891" t="str">
        <f t="shared" si="61"/>
        <v>R1.0194</v>
      </c>
      <c r="B3891" s="49" t="s">
        <v>503</v>
      </c>
      <c r="C3891" s="49">
        <v>194</v>
      </c>
      <c r="D3891" s="49">
        <v>6.6162995994091034E-2</v>
      </c>
      <c r="E3891" s="49">
        <v>0.2456509917974472</v>
      </c>
      <c r="F3891" s="49">
        <v>2.3202841281890869</v>
      </c>
      <c r="G3891" s="49">
        <v>97.679718017578125</v>
      </c>
    </row>
    <row r="3892" spans="1:7">
      <c r="A3892" t="str">
        <f t="shared" si="61"/>
        <v>R1.0195</v>
      </c>
      <c r="B3892" s="49" t="s">
        <v>503</v>
      </c>
      <c r="C3892" s="49">
        <v>195</v>
      </c>
      <c r="D3892" s="49">
        <v>5.5900000035762787E-2</v>
      </c>
      <c r="E3892" s="49">
        <v>0.17948800325393677</v>
      </c>
      <c r="F3892" s="49">
        <v>1.9915540218353271</v>
      </c>
      <c r="G3892" s="49">
        <v>98.008445739746094</v>
      </c>
    </row>
    <row r="3893" spans="1:7">
      <c r="A3893" t="str">
        <f t="shared" si="61"/>
        <v>R1.0196</v>
      </c>
      <c r="B3893" s="49" t="s">
        <v>503</v>
      </c>
      <c r="C3893" s="49">
        <v>196</v>
      </c>
      <c r="D3893" s="49">
        <v>4.552840068936348E-2</v>
      </c>
      <c r="E3893" s="49">
        <v>0.12358800321817398</v>
      </c>
      <c r="F3893" s="49">
        <v>1.6657769680023193</v>
      </c>
      <c r="G3893" s="49">
        <v>98.334220886230469</v>
      </c>
    </row>
    <row r="3894" spans="1:7">
      <c r="A3894" t="str">
        <f t="shared" si="61"/>
        <v>R1.0197</v>
      </c>
      <c r="B3894" s="49" t="s">
        <v>503</v>
      </c>
      <c r="C3894" s="49">
        <v>197</v>
      </c>
      <c r="D3894" s="49">
        <v>0</v>
      </c>
      <c r="E3894" s="49">
        <v>7.8059598803520203E-2</v>
      </c>
      <c r="F3894" s="49">
        <v>1.3460739850997925</v>
      </c>
      <c r="G3894" s="49">
        <v>98.653923034667969</v>
      </c>
    </row>
    <row r="3895" spans="1:7">
      <c r="A3895" t="str">
        <f t="shared" si="61"/>
        <v>R1.0198</v>
      </c>
      <c r="B3895" s="49" t="s">
        <v>503</v>
      </c>
      <c r="C3895" s="49">
        <v>198</v>
      </c>
      <c r="D3895" s="49">
        <v>0</v>
      </c>
      <c r="E3895" s="49">
        <v>4.2998399585485458E-2</v>
      </c>
      <c r="F3895" s="49">
        <v>1.0358990430831909</v>
      </c>
      <c r="G3895" s="49">
        <v>98.964103698730469</v>
      </c>
    </row>
    <row r="3896" spans="1:7">
      <c r="A3896" t="str">
        <f t="shared" si="61"/>
        <v>R1.0199</v>
      </c>
      <c r="B3896" s="49" t="s">
        <v>503</v>
      </c>
      <c r="C3896" s="49">
        <v>199</v>
      </c>
      <c r="D3896" s="49">
        <v>0</v>
      </c>
      <c r="E3896" s="49">
        <v>1.8484000116586685E-2</v>
      </c>
      <c r="F3896" s="49">
        <v>0.74680799245834351</v>
      </c>
      <c r="G3896" s="49">
        <v>99.253189086914063</v>
      </c>
    </row>
    <row r="3897" spans="1:7">
      <c r="A3897" t="str">
        <f t="shared" si="61"/>
        <v>R1.0200</v>
      </c>
      <c r="B3897" s="49" t="s">
        <v>503</v>
      </c>
      <c r="C3897" s="49">
        <v>200</v>
      </c>
      <c r="D3897" s="49">
        <v>0</v>
      </c>
      <c r="E3897" s="49">
        <v>4.5573399402201176E-3</v>
      </c>
      <c r="F3897" s="49">
        <v>0.49996298551559448</v>
      </c>
      <c r="G3897" s="49">
        <v>99.500038146972656</v>
      </c>
    </row>
    <row r="3898" spans="1:7">
      <c r="A3898" t="str">
        <f t="shared" si="61"/>
        <v>R1.0201</v>
      </c>
      <c r="B3898" s="49" t="s">
        <v>503</v>
      </c>
      <c r="C3898" s="49">
        <v>201</v>
      </c>
      <c r="D3898" s="49">
        <v>0</v>
      </c>
      <c r="E3898" s="49">
        <v>0</v>
      </c>
      <c r="F3898" s="49">
        <v>0</v>
      </c>
      <c r="G3898" s="49">
        <v>100</v>
      </c>
    </row>
    <row r="3899" spans="1:7">
      <c r="A3899" t="str">
        <f t="shared" si="61"/>
        <v>R1.5000</v>
      </c>
      <c r="B3899" s="49" t="s">
        <v>504</v>
      </c>
      <c r="C3899" s="49">
        <v>0</v>
      </c>
      <c r="D3899" s="49">
        <v>0.1764550507068634</v>
      </c>
      <c r="E3899" s="49">
        <v>100</v>
      </c>
      <c r="F3899" s="49">
        <v>100</v>
      </c>
      <c r="G3899" s="49">
        <v>0</v>
      </c>
    </row>
    <row r="3900" spans="1:7">
      <c r="A3900" t="str">
        <f t="shared" si="61"/>
        <v>R1.5001</v>
      </c>
      <c r="B3900" s="49" t="s">
        <v>504</v>
      </c>
      <c r="C3900" s="49">
        <v>1</v>
      </c>
      <c r="D3900" s="49">
        <v>0.17991110682487488</v>
      </c>
      <c r="E3900" s="49">
        <v>99.82354736328125</v>
      </c>
      <c r="F3900" s="49">
        <v>99.176849365234375</v>
      </c>
      <c r="G3900" s="49">
        <v>0.82314825057983398</v>
      </c>
    </row>
    <row r="3901" spans="1:7">
      <c r="A3901" t="str">
        <f t="shared" si="61"/>
        <v>R1.5002</v>
      </c>
      <c r="B3901" s="49" t="s">
        <v>504</v>
      </c>
      <c r="C3901" s="49">
        <v>2</v>
      </c>
      <c r="D3901" s="49">
        <v>0.18341204524040222</v>
      </c>
      <c r="E3901" s="49">
        <v>99.643630981445313</v>
      </c>
      <c r="F3901" s="49">
        <v>98.355216979980469</v>
      </c>
      <c r="G3901" s="49">
        <v>1.6447811126708984</v>
      </c>
    </row>
    <row r="3902" spans="1:7">
      <c r="A3902" t="str">
        <f t="shared" si="61"/>
        <v>R1.5003</v>
      </c>
      <c r="B3902" s="49" t="s">
        <v>504</v>
      </c>
      <c r="C3902" s="49">
        <v>3</v>
      </c>
      <c r="D3902" s="49">
        <v>0.18695640563964844</v>
      </c>
      <c r="E3902" s="49">
        <v>99.460220336914063</v>
      </c>
      <c r="F3902" s="49">
        <v>97.536003112792969</v>
      </c>
      <c r="G3902" s="49">
        <v>2.4639930725097656</v>
      </c>
    </row>
    <row r="3903" spans="1:7">
      <c r="A3903" t="str">
        <f t="shared" si="61"/>
        <v>R1.5004</v>
      </c>
      <c r="B3903" s="49" t="s">
        <v>504</v>
      </c>
      <c r="C3903" s="49">
        <v>4</v>
      </c>
      <c r="D3903" s="49">
        <v>0.19054655730724335</v>
      </c>
      <c r="E3903" s="49">
        <v>99.273262023925781</v>
      </c>
      <c r="F3903" s="49">
        <v>96.719223022460938</v>
      </c>
      <c r="G3903" s="49">
        <v>3.2807788848876953</v>
      </c>
    </row>
    <row r="3904" spans="1:7">
      <c r="A3904" t="str">
        <f t="shared" si="61"/>
        <v>R1.5005</v>
      </c>
      <c r="B3904" s="49" t="s">
        <v>504</v>
      </c>
      <c r="C3904" s="49">
        <v>5</v>
      </c>
      <c r="D3904" s="49">
        <v>0.1941819041967392</v>
      </c>
      <c r="E3904" s="49">
        <v>99.082717895507813</v>
      </c>
      <c r="F3904" s="49">
        <v>95.904869079589844</v>
      </c>
      <c r="G3904" s="49">
        <v>4.0951337814331055</v>
      </c>
    </row>
    <row r="3905" spans="1:7">
      <c r="A3905" t="str">
        <f t="shared" si="61"/>
        <v>R1.5006</v>
      </c>
      <c r="B3905" s="49" t="s">
        <v>504</v>
      </c>
      <c r="C3905" s="49">
        <v>6</v>
      </c>
      <c r="D3905" s="49">
        <v>0.1978626549243927</v>
      </c>
      <c r="E3905" s="49">
        <v>98.888534545898438</v>
      </c>
      <c r="F3905" s="49">
        <v>95.092948913574219</v>
      </c>
      <c r="G3905" s="49">
        <v>4.9070520401000977</v>
      </c>
    </row>
    <row r="3906" spans="1:7">
      <c r="A3906" t="str">
        <f t="shared" si="61"/>
        <v>R1.5007</v>
      </c>
      <c r="B3906" s="49" t="s">
        <v>504</v>
      </c>
      <c r="C3906" s="49">
        <v>7</v>
      </c>
      <c r="D3906" s="49">
        <v>0.20158864557743073</v>
      </c>
      <c r="E3906" s="49">
        <v>98.690673828125</v>
      </c>
      <c r="F3906" s="49">
        <v>94.283470153808594</v>
      </c>
      <c r="G3906" s="49">
        <v>5.716529369354248</v>
      </c>
    </row>
    <row r="3907" spans="1:7">
      <c r="A3907" t="str">
        <f t="shared" ref="A3907:A3970" si="62">CONCATENATE(B3907,IF(C3907&lt;10,CONCATENATE("00",C3907),IF(C3907&lt;100,CONCATENATE("0",C3907),C3907)))</f>
        <v>R1.5008</v>
      </c>
      <c r="B3907" s="49" t="s">
        <v>504</v>
      </c>
      <c r="C3907" s="49">
        <v>8</v>
      </c>
      <c r="D3907" s="49">
        <v>0.20536370575428009</v>
      </c>
      <c r="E3907" s="49">
        <v>98.489082336425781</v>
      </c>
      <c r="F3907" s="49">
        <v>93.4764404296875</v>
      </c>
      <c r="G3907" s="49">
        <v>6.523561954498291</v>
      </c>
    </row>
    <row r="3908" spans="1:7">
      <c r="A3908" t="str">
        <f t="shared" si="62"/>
        <v>R1.5009</v>
      </c>
      <c r="B3908" s="49" t="s">
        <v>504</v>
      </c>
      <c r="C3908" s="49">
        <v>9</v>
      </c>
      <c r="D3908" s="49">
        <v>0.20918470621109009</v>
      </c>
      <c r="E3908" s="49">
        <v>98.283721923828125</v>
      </c>
      <c r="F3908" s="49">
        <v>92.671852111816406</v>
      </c>
      <c r="G3908" s="49">
        <v>7.3281450271606445</v>
      </c>
    </row>
    <row r="3909" spans="1:7">
      <c r="A3909" t="str">
        <f t="shared" si="62"/>
        <v>R1.5010</v>
      </c>
      <c r="B3909" s="49" t="s">
        <v>504</v>
      </c>
      <c r="C3909" s="49">
        <v>10</v>
      </c>
      <c r="D3909" s="49">
        <v>0.21305319666862488</v>
      </c>
      <c r="E3909" s="49">
        <v>98.074539184570313</v>
      </c>
      <c r="F3909" s="49">
        <v>91.869728088378906</v>
      </c>
      <c r="G3909" s="49">
        <v>8.1302757263183594</v>
      </c>
    </row>
    <row r="3910" spans="1:7">
      <c r="A3910" t="str">
        <f t="shared" si="62"/>
        <v>R1.5011</v>
      </c>
      <c r="B3910" s="49" t="s">
        <v>504</v>
      </c>
      <c r="C3910" s="49">
        <v>11</v>
      </c>
      <c r="D3910" s="49">
        <v>0.21696995198726654</v>
      </c>
      <c r="E3910" s="49">
        <v>97.861480712890625</v>
      </c>
      <c r="F3910" s="49">
        <v>91.070045471191406</v>
      </c>
      <c r="G3910" s="49">
        <v>8.9299554824829102</v>
      </c>
    </row>
    <row r="3911" spans="1:7">
      <c r="A3911" t="str">
        <f t="shared" si="62"/>
        <v>R1.5012</v>
      </c>
      <c r="B3911" s="49" t="s">
        <v>504</v>
      </c>
      <c r="C3911" s="49">
        <v>12</v>
      </c>
      <c r="D3911" s="49">
        <v>0.22093629837036133</v>
      </c>
      <c r="E3911" s="49">
        <v>97.644515991210938</v>
      </c>
      <c r="F3911" s="49">
        <v>90.272834777832031</v>
      </c>
      <c r="G3911" s="49">
        <v>9.7271652221679688</v>
      </c>
    </row>
    <row r="3912" spans="1:7">
      <c r="A3912" t="str">
        <f t="shared" si="62"/>
        <v>R1.5013</v>
      </c>
      <c r="B3912" s="49" t="s">
        <v>504</v>
      </c>
      <c r="C3912" s="49">
        <v>13</v>
      </c>
      <c r="D3912" s="49">
        <v>0.22495029866695404</v>
      </c>
      <c r="E3912" s="49">
        <v>97.423576354980469</v>
      </c>
      <c r="F3912" s="49">
        <v>89.478080749511719</v>
      </c>
      <c r="G3912" s="49">
        <v>10.521918296813965</v>
      </c>
    </row>
    <row r="3913" spans="1:7">
      <c r="A3913" t="str">
        <f t="shared" si="62"/>
        <v>R1.5014</v>
      </c>
      <c r="B3913" s="49" t="s">
        <v>504</v>
      </c>
      <c r="C3913" s="49">
        <v>14</v>
      </c>
      <c r="D3913" s="49">
        <v>0.22901535034179688</v>
      </c>
      <c r="E3913" s="49">
        <v>97.198631286621094</v>
      </c>
      <c r="F3913" s="49">
        <v>88.685791015625</v>
      </c>
      <c r="G3913" s="49">
        <v>11.314206123352051</v>
      </c>
    </row>
    <row r="3914" spans="1:7">
      <c r="A3914" t="str">
        <f t="shared" si="62"/>
        <v>R1.5015</v>
      </c>
      <c r="B3914" s="49" t="s">
        <v>504</v>
      </c>
      <c r="C3914" s="49">
        <v>15</v>
      </c>
      <c r="D3914" s="49">
        <v>0.23312999308109283</v>
      </c>
      <c r="E3914" s="49">
        <v>96.969612121582031</v>
      </c>
      <c r="F3914" s="49">
        <v>87.895973205566406</v>
      </c>
      <c r="G3914" s="49">
        <v>12.104028701782227</v>
      </c>
    </row>
    <row r="3915" spans="1:7">
      <c r="A3915" t="str">
        <f t="shared" si="62"/>
        <v>R1.5016</v>
      </c>
      <c r="B3915" s="49" t="s">
        <v>504</v>
      </c>
      <c r="C3915" s="49">
        <v>16</v>
      </c>
      <c r="D3915" s="49">
        <v>0.23729610443115234</v>
      </c>
      <c r="E3915" s="49">
        <v>96.736480712890625</v>
      </c>
      <c r="F3915" s="49">
        <v>87.108619689941406</v>
      </c>
      <c r="G3915" s="49">
        <v>12.89138126373291</v>
      </c>
    </row>
    <row r="3916" spans="1:7">
      <c r="A3916" t="str">
        <f t="shared" si="62"/>
        <v>R1.5017</v>
      </c>
      <c r="B3916" s="49" t="s">
        <v>504</v>
      </c>
      <c r="C3916" s="49">
        <v>17</v>
      </c>
      <c r="D3916" s="49">
        <v>0.24151329696178436</v>
      </c>
      <c r="E3916" s="49">
        <v>96.499183654785156</v>
      </c>
      <c r="F3916" s="49">
        <v>86.323738098144531</v>
      </c>
      <c r="G3916" s="49">
        <v>13.676263809204102</v>
      </c>
    </row>
    <row r="3917" spans="1:7">
      <c r="A3917" t="str">
        <f t="shared" si="62"/>
        <v>R1.5018</v>
      </c>
      <c r="B3917" s="49" t="s">
        <v>504</v>
      </c>
      <c r="C3917" s="49">
        <v>18</v>
      </c>
      <c r="D3917" s="49">
        <v>0.24578185379505157</v>
      </c>
      <c r="E3917" s="49">
        <v>96.257675170898438</v>
      </c>
      <c r="F3917" s="49">
        <v>85.541328430175781</v>
      </c>
      <c r="G3917" s="49">
        <v>14.458675384521484</v>
      </c>
    </row>
    <row r="3918" spans="1:7">
      <c r="A3918" t="str">
        <f t="shared" si="62"/>
        <v>R1.5019</v>
      </c>
      <c r="B3918" s="49" t="s">
        <v>504</v>
      </c>
      <c r="C3918" s="49">
        <v>19</v>
      </c>
      <c r="D3918" s="49">
        <v>0.25010395050048828</v>
      </c>
      <c r="E3918" s="49">
        <v>96.011894226074219</v>
      </c>
      <c r="F3918" s="49">
        <v>84.761390686035156</v>
      </c>
      <c r="G3918" s="49">
        <v>15.238612174987793</v>
      </c>
    </row>
    <row r="3919" spans="1:7">
      <c r="A3919" t="str">
        <f t="shared" si="62"/>
        <v>R1.5020</v>
      </c>
      <c r="B3919" s="49" t="s">
        <v>504</v>
      </c>
      <c r="C3919" s="49">
        <v>20</v>
      </c>
      <c r="D3919" s="49">
        <v>0.25447800755500793</v>
      </c>
      <c r="E3919" s="49">
        <v>95.761787414550781</v>
      </c>
      <c r="F3919" s="49">
        <v>83.983924865722656</v>
      </c>
      <c r="G3919" s="49">
        <v>16.016077041625977</v>
      </c>
    </row>
    <row r="3920" spans="1:7">
      <c r="A3920" t="str">
        <f t="shared" si="62"/>
        <v>R1.5021</v>
      </c>
      <c r="B3920" s="49" t="s">
        <v>504</v>
      </c>
      <c r="C3920" s="49">
        <v>21</v>
      </c>
      <c r="D3920" s="49">
        <v>0.25890636444091797</v>
      </c>
      <c r="E3920" s="49">
        <v>95.507308959960938</v>
      </c>
      <c r="F3920" s="49">
        <v>83.208930969238281</v>
      </c>
      <c r="G3920" s="49">
        <v>16.791067123413086</v>
      </c>
    </row>
    <row r="3921" spans="1:7">
      <c r="A3921" t="str">
        <f t="shared" si="62"/>
        <v>R1.5022</v>
      </c>
      <c r="B3921" s="49" t="s">
        <v>504</v>
      </c>
      <c r="C3921" s="49">
        <v>22</v>
      </c>
      <c r="D3921" s="49">
        <v>0.26338866353034973</v>
      </c>
      <c r="E3921" s="49">
        <v>95.248405456542969</v>
      </c>
      <c r="F3921" s="49">
        <v>82.436416625976563</v>
      </c>
      <c r="G3921" s="49">
        <v>17.563581466674805</v>
      </c>
    </row>
    <row r="3922" spans="1:7">
      <c r="A3922" t="str">
        <f t="shared" si="62"/>
        <v>R1.5023</v>
      </c>
      <c r="B3922" s="49" t="s">
        <v>504</v>
      </c>
      <c r="C3922" s="49">
        <v>23</v>
      </c>
      <c r="D3922" s="49">
        <v>0.2679271399974823</v>
      </c>
      <c r="E3922" s="49">
        <v>94.985015869140625</v>
      </c>
      <c r="F3922" s="49">
        <v>81.666374206542969</v>
      </c>
      <c r="G3922" s="49">
        <v>18.333623886108398</v>
      </c>
    </row>
    <row r="3923" spans="1:7">
      <c r="A3923" t="str">
        <f t="shared" si="62"/>
        <v>R1.5024</v>
      </c>
      <c r="B3923" s="49" t="s">
        <v>504</v>
      </c>
      <c r="C3923" s="49">
        <v>24</v>
      </c>
      <c r="D3923" s="49">
        <v>0.27251958847045898</v>
      </c>
      <c r="E3923" s="49">
        <v>94.717086791992188</v>
      </c>
      <c r="F3923" s="49">
        <v>80.898811340332031</v>
      </c>
      <c r="G3923" s="49">
        <v>19.101190567016602</v>
      </c>
    </row>
    <row r="3924" spans="1:7">
      <c r="A3924" t="str">
        <f t="shared" si="62"/>
        <v>R1.5025</v>
      </c>
      <c r="B3924" s="49" t="s">
        <v>504</v>
      </c>
      <c r="C3924" s="49">
        <v>25</v>
      </c>
      <c r="D3924" s="49">
        <v>0.27716824412345886</v>
      </c>
      <c r="E3924" s="49">
        <v>94.444564819335938</v>
      </c>
      <c r="F3924" s="49">
        <v>80.133712768554688</v>
      </c>
      <c r="G3924" s="49">
        <v>19.86628532409668</v>
      </c>
    </row>
    <row r="3925" spans="1:7">
      <c r="A3925" t="str">
        <f t="shared" si="62"/>
        <v>R1.5026</v>
      </c>
      <c r="B3925" s="49" t="s">
        <v>504</v>
      </c>
      <c r="C3925" s="49">
        <v>26</v>
      </c>
      <c r="D3925" s="49">
        <v>0.28187420964241028</v>
      </c>
      <c r="E3925" s="49">
        <v>94.167396545410156</v>
      </c>
      <c r="F3925" s="49">
        <v>79.37109375</v>
      </c>
      <c r="G3925" s="49">
        <v>20.62890625</v>
      </c>
    </row>
    <row r="3926" spans="1:7">
      <c r="A3926" t="str">
        <f t="shared" si="62"/>
        <v>R1.5027</v>
      </c>
      <c r="B3926" s="49" t="s">
        <v>504</v>
      </c>
      <c r="C3926" s="49">
        <v>27</v>
      </c>
      <c r="D3926" s="49">
        <v>0.28663825988769531</v>
      </c>
      <c r="E3926" s="49">
        <v>93.885528564453125</v>
      </c>
      <c r="F3926" s="49">
        <v>78.610946655273438</v>
      </c>
      <c r="G3926" s="49">
        <v>21.389055252075195</v>
      </c>
    </row>
    <row r="3927" spans="1:7">
      <c r="A3927" t="str">
        <f t="shared" si="62"/>
        <v>R1.5028</v>
      </c>
      <c r="B3927" s="49" t="s">
        <v>504</v>
      </c>
      <c r="C3927" s="49">
        <v>28</v>
      </c>
      <c r="D3927" s="49">
        <v>0.29146194458007813</v>
      </c>
      <c r="E3927" s="49">
        <v>93.598884582519531</v>
      </c>
      <c r="F3927" s="49">
        <v>77.853263854980469</v>
      </c>
      <c r="G3927" s="49">
        <v>22.146734237670898</v>
      </c>
    </row>
    <row r="3928" spans="1:7">
      <c r="A3928" t="str">
        <f t="shared" si="62"/>
        <v>R1.5029</v>
      </c>
      <c r="B3928" s="49" t="s">
        <v>504</v>
      </c>
      <c r="C3928" s="49">
        <v>29</v>
      </c>
      <c r="D3928" s="49">
        <v>0.2963537871837616</v>
      </c>
      <c r="E3928" s="49">
        <v>93.307426452636719</v>
      </c>
      <c r="F3928" s="49">
        <v>77.098052978515625</v>
      </c>
      <c r="G3928" s="49">
        <v>22.901943206787109</v>
      </c>
    </row>
    <row r="3929" spans="1:7">
      <c r="A3929" t="str">
        <f t="shared" si="62"/>
        <v>R1.5030</v>
      </c>
      <c r="B3929" s="49" t="s">
        <v>504</v>
      </c>
      <c r="C3929" s="49">
        <v>30</v>
      </c>
      <c r="D3929" s="49">
        <v>0.30132585763931274</v>
      </c>
      <c r="E3929" s="49">
        <v>93.011070251464844</v>
      </c>
      <c r="F3929" s="49">
        <v>76.345321655273438</v>
      </c>
      <c r="G3929" s="49">
        <v>23.65467643737793</v>
      </c>
    </row>
    <row r="3930" spans="1:7">
      <c r="A3930" t="str">
        <f t="shared" si="62"/>
        <v>R1.5031</v>
      </c>
      <c r="B3930" s="49" t="s">
        <v>504</v>
      </c>
      <c r="C3930" s="49">
        <v>31</v>
      </c>
      <c r="D3930" s="49">
        <v>0.30638265609741211</v>
      </c>
      <c r="E3930" s="49">
        <v>92.709747314453125</v>
      </c>
      <c r="F3930" s="49">
        <v>75.595085144042969</v>
      </c>
      <c r="G3930" s="49">
        <v>24.404914855957031</v>
      </c>
    </row>
    <row r="3931" spans="1:7">
      <c r="A3931" t="str">
        <f t="shared" si="62"/>
        <v>R1.5032</v>
      </c>
      <c r="B3931" s="49" t="s">
        <v>504</v>
      </c>
      <c r="C3931" s="49">
        <v>32</v>
      </c>
      <c r="D3931" s="49">
        <v>0.31153535842895508</v>
      </c>
      <c r="E3931" s="49">
        <v>92.403358459472656</v>
      </c>
      <c r="F3931" s="49">
        <v>74.847358703613281</v>
      </c>
      <c r="G3931" s="49">
        <v>25.152643203735352</v>
      </c>
    </row>
    <row r="3932" spans="1:7">
      <c r="A3932" t="str">
        <f t="shared" si="62"/>
        <v>R1.5033</v>
      </c>
      <c r="B3932" s="49" t="s">
        <v>504</v>
      </c>
      <c r="C3932" s="49">
        <v>33</v>
      </c>
      <c r="D3932" s="49">
        <v>0.31678533554077148</v>
      </c>
      <c r="E3932" s="49">
        <v>92.091827392578125</v>
      </c>
      <c r="F3932" s="49">
        <v>74.102165222167969</v>
      </c>
      <c r="G3932" s="49">
        <v>25.897832870483398</v>
      </c>
    </row>
    <row r="3933" spans="1:7">
      <c r="A3933" t="str">
        <f t="shared" si="62"/>
        <v>R1.5034</v>
      </c>
      <c r="B3933" s="49" t="s">
        <v>504</v>
      </c>
      <c r="C3933" s="49">
        <v>34</v>
      </c>
      <c r="D3933" s="49">
        <v>0.32214158773422241</v>
      </c>
      <c r="E3933" s="49">
        <v>91.775039672851563</v>
      </c>
      <c r="F3933" s="49">
        <v>73.359542846679688</v>
      </c>
      <c r="G3933" s="49">
        <v>26.64045524597168</v>
      </c>
    </row>
    <row r="3934" spans="1:7">
      <c r="A3934" t="str">
        <f t="shared" si="62"/>
        <v>R1.5035</v>
      </c>
      <c r="B3934" s="49" t="s">
        <v>504</v>
      </c>
      <c r="C3934" s="49">
        <v>35</v>
      </c>
      <c r="D3934" s="49">
        <v>0.327606201171875</v>
      </c>
      <c r="E3934" s="49">
        <v>91.452903747558594</v>
      </c>
      <c r="F3934" s="49">
        <v>72.619522094726563</v>
      </c>
      <c r="G3934" s="49">
        <v>27.380475997924805</v>
      </c>
    </row>
    <row r="3935" spans="1:7">
      <c r="A3935" t="str">
        <f t="shared" si="62"/>
        <v>R1.5036</v>
      </c>
      <c r="B3935" s="49" t="s">
        <v>504</v>
      </c>
      <c r="C3935" s="49">
        <v>36</v>
      </c>
      <c r="D3935" s="49">
        <v>0.33318519592285156</v>
      </c>
      <c r="E3935" s="49">
        <v>91.125297546386719</v>
      </c>
      <c r="F3935" s="49">
        <v>71.88214111328125</v>
      </c>
      <c r="G3935" s="49">
        <v>28.117860794067383</v>
      </c>
    </row>
    <row r="3936" spans="1:7">
      <c r="A3936" t="str">
        <f t="shared" si="62"/>
        <v>R1.5037</v>
      </c>
      <c r="B3936" s="49" t="s">
        <v>504</v>
      </c>
      <c r="C3936" s="49">
        <v>37</v>
      </c>
      <c r="D3936" s="49">
        <v>0.33888149261474609</v>
      </c>
      <c r="E3936" s="49">
        <v>90.792106628417969</v>
      </c>
      <c r="F3936" s="49">
        <v>71.147430419921875</v>
      </c>
      <c r="G3936" s="49">
        <v>28.852569580078125</v>
      </c>
    </row>
    <row r="3937" spans="1:7">
      <c r="A3937" t="str">
        <f t="shared" si="62"/>
        <v>R1.5038</v>
      </c>
      <c r="B3937" s="49" t="s">
        <v>504</v>
      </c>
      <c r="C3937" s="49">
        <v>38</v>
      </c>
      <c r="D3937" s="49">
        <v>0.34469649195671082</v>
      </c>
      <c r="E3937" s="49">
        <v>90.453224182128906</v>
      </c>
      <c r="F3937" s="49">
        <v>70.415435791015625</v>
      </c>
      <c r="G3937" s="49">
        <v>29.584562301635742</v>
      </c>
    </row>
    <row r="3938" spans="1:7">
      <c r="A3938" t="str">
        <f t="shared" si="62"/>
        <v>R1.5039</v>
      </c>
      <c r="B3938" s="49" t="s">
        <v>504</v>
      </c>
      <c r="C3938" s="49">
        <v>39</v>
      </c>
      <c r="D3938" s="49">
        <v>0.35063651204109192</v>
      </c>
      <c r="E3938" s="49">
        <v>90.108528137207031</v>
      </c>
      <c r="F3938" s="49">
        <v>69.686203002929688</v>
      </c>
      <c r="G3938" s="49">
        <v>30.313796997070313</v>
      </c>
    </row>
    <row r="3939" spans="1:7">
      <c r="A3939" t="str">
        <f t="shared" si="62"/>
        <v>R1.5040</v>
      </c>
      <c r="B3939" s="49" t="s">
        <v>504</v>
      </c>
      <c r="C3939" s="49">
        <v>40</v>
      </c>
      <c r="D3939" s="49">
        <v>0.35670426487922668</v>
      </c>
      <c r="E3939" s="49">
        <v>89.757896423339844</v>
      </c>
      <c r="F3939" s="49">
        <v>68.959770202636719</v>
      </c>
      <c r="G3939" s="49">
        <v>31.040227890014648</v>
      </c>
    </row>
    <row r="3940" spans="1:7">
      <c r="A3940" t="str">
        <f t="shared" si="62"/>
        <v>R1.5041</v>
      </c>
      <c r="B3940" s="49" t="s">
        <v>504</v>
      </c>
      <c r="C3940" s="49">
        <v>41</v>
      </c>
      <c r="D3940" s="49">
        <v>0.36289829015731812</v>
      </c>
      <c r="E3940" s="49">
        <v>89.401191711425781</v>
      </c>
      <c r="F3940" s="49">
        <v>68.236373901367188</v>
      </c>
      <c r="G3940" s="49">
        <v>31.763626098632813</v>
      </c>
    </row>
    <row r="3941" spans="1:7">
      <c r="A3941" t="str">
        <f t="shared" si="62"/>
        <v>R1.5042</v>
      </c>
      <c r="B3941" s="49" t="s">
        <v>504</v>
      </c>
      <c r="C3941" s="49">
        <v>42</v>
      </c>
      <c r="D3941" s="49">
        <v>0.36922556161880493</v>
      </c>
      <c r="E3941" s="49">
        <v>89.038291931152344</v>
      </c>
      <c r="F3941" s="49">
        <v>67.5155029296875</v>
      </c>
      <c r="G3941" s="49">
        <v>32.4844970703125</v>
      </c>
    </row>
    <row r="3942" spans="1:7">
      <c r="A3942" t="str">
        <f t="shared" si="62"/>
        <v>R1.5043</v>
      </c>
      <c r="B3942" s="49" t="s">
        <v>504</v>
      </c>
      <c r="C3942" s="49">
        <v>43</v>
      </c>
      <c r="D3942" s="49">
        <v>0.37568330764770508</v>
      </c>
      <c r="E3942" s="49">
        <v>88.6690673828125</v>
      </c>
      <c r="F3942" s="49">
        <v>66.797760009765625</v>
      </c>
      <c r="G3942" s="49">
        <v>33.202239990234375</v>
      </c>
    </row>
    <row r="3943" spans="1:7">
      <c r="A3943" t="str">
        <f t="shared" si="62"/>
        <v>R1.5044</v>
      </c>
      <c r="B3943" s="49" t="s">
        <v>504</v>
      </c>
      <c r="C3943" s="49">
        <v>44</v>
      </c>
      <c r="D3943" s="49">
        <v>0.38227748870849609</v>
      </c>
      <c r="E3943" s="49">
        <v>88.293380737304688</v>
      </c>
      <c r="F3943" s="49">
        <v>66.0830078125</v>
      </c>
      <c r="G3943" s="49">
        <v>33.916988372802734</v>
      </c>
    </row>
    <row r="3944" spans="1:7">
      <c r="A3944" t="str">
        <f t="shared" si="62"/>
        <v>R1.5045</v>
      </c>
      <c r="B3944" s="49" t="s">
        <v>504</v>
      </c>
      <c r="C3944" s="49">
        <v>45</v>
      </c>
      <c r="D3944" s="49">
        <v>0.3890070915222168</v>
      </c>
      <c r="E3944" s="49">
        <v>87.911102294921875</v>
      </c>
      <c r="F3944" s="49">
        <v>65.371299743652344</v>
      </c>
      <c r="G3944" s="49">
        <v>34.628700256347656</v>
      </c>
    </row>
    <row r="3945" spans="1:7">
      <c r="A3945" t="str">
        <f t="shared" si="62"/>
        <v>R1.5046</v>
      </c>
      <c r="B3945" s="49" t="s">
        <v>504</v>
      </c>
      <c r="C3945" s="49">
        <v>46</v>
      </c>
      <c r="D3945" s="49">
        <v>0.39587259292602539</v>
      </c>
      <c r="E3945" s="49">
        <v>87.5220947265625</v>
      </c>
      <c r="F3945" s="49">
        <v>64.662681579589844</v>
      </c>
      <c r="G3945" s="49">
        <v>35.337318420410156</v>
      </c>
    </row>
    <row r="3946" spans="1:7">
      <c r="A3946" t="str">
        <f t="shared" si="62"/>
        <v>R1.5047</v>
      </c>
      <c r="B3946" s="49" t="s">
        <v>504</v>
      </c>
      <c r="C3946" s="49">
        <v>47</v>
      </c>
      <c r="D3946" s="49">
        <v>0.4028763473033905</v>
      </c>
      <c r="E3946" s="49">
        <v>87.126228332519531</v>
      </c>
      <c r="F3946" s="49">
        <v>63.957202911376953</v>
      </c>
      <c r="G3946" s="49">
        <v>36.042797088623047</v>
      </c>
    </row>
    <row r="3947" spans="1:7">
      <c r="A3947" t="str">
        <f t="shared" si="62"/>
        <v>R1.5048</v>
      </c>
      <c r="B3947" s="49" t="s">
        <v>504</v>
      </c>
      <c r="C3947" s="49">
        <v>48</v>
      </c>
      <c r="D3947" s="49">
        <v>0.4100193977355957</v>
      </c>
      <c r="E3947" s="49">
        <v>86.723350524902344</v>
      </c>
      <c r="F3947" s="49">
        <v>63.254917144775391</v>
      </c>
      <c r="G3947" s="49">
        <v>36.745082855224609</v>
      </c>
    </row>
    <row r="3948" spans="1:7">
      <c r="A3948" t="str">
        <f t="shared" si="62"/>
        <v>R1.5049</v>
      </c>
      <c r="B3948" s="49" t="s">
        <v>504</v>
      </c>
      <c r="C3948" s="49">
        <v>49</v>
      </c>
      <c r="D3948" s="49">
        <v>0.41730216145515442</v>
      </c>
      <c r="E3948" s="49">
        <v>86.313331604003906</v>
      </c>
      <c r="F3948" s="49">
        <v>62.555870056152344</v>
      </c>
      <c r="G3948" s="49">
        <v>37.444129943847656</v>
      </c>
    </row>
    <row r="3949" spans="1:7">
      <c r="A3949" t="str">
        <f t="shared" si="62"/>
        <v>R1.5050</v>
      </c>
      <c r="B3949" s="49" t="s">
        <v>504</v>
      </c>
      <c r="C3949" s="49">
        <v>50</v>
      </c>
      <c r="D3949" s="49">
        <v>0.42472121119499207</v>
      </c>
      <c r="E3949" s="49">
        <v>85.896026611328125</v>
      </c>
      <c r="F3949" s="49">
        <v>61.860115051269531</v>
      </c>
      <c r="G3949" s="49">
        <v>38.139884948730469</v>
      </c>
    </row>
    <row r="3950" spans="1:7">
      <c r="A3950" t="str">
        <f t="shared" si="62"/>
        <v>R1.5051</v>
      </c>
      <c r="B3950" s="49" t="s">
        <v>504</v>
      </c>
      <c r="C3950" s="49">
        <v>51</v>
      </c>
      <c r="D3950" s="49">
        <v>0.43228104710578918</v>
      </c>
      <c r="E3950" s="49">
        <v>85.471305847167969</v>
      </c>
      <c r="F3950" s="49">
        <v>61.167705535888672</v>
      </c>
      <c r="G3950" s="49">
        <v>38.832294464111328</v>
      </c>
    </row>
    <row r="3951" spans="1:7">
      <c r="A3951" t="str">
        <f t="shared" si="62"/>
        <v>R1.5052</v>
      </c>
      <c r="B3951" s="49" t="s">
        <v>504</v>
      </c>
      <c r="C3951" s="49">
        <v>52</v>
      </c>
      <c r="D3951" s="49">
        <v>0.43998000025749207</v>
      </c>
      <c r="E3951" s="49">
        <v>85.039024353027344</v>
      </c>
      <c r="F3951" s="49">
        <v>60.478683471679688</v>
      </c>
      <c r="G3951" s="49">
        <v>39.521316528320313</v>
      </c>
    </row>
    <row r="3952" spans="1:7">
      <c r="A3952" t="str">
        <f t="shared" si="62"/>
        <v>R1.5053</v>
      </c>
      <c r="B3952" s="49" t="s">
        <v>504</v>
      </c>
      <c r="C3952" s="49">
        <v>53</v>
      </c>
      <c r="D3952" s="49">
        <v>0.44781595468521118</v>
      </c>
      <c r="E3952" s="49">
        <v>84.599044799804688</v>
      </c>
      <c r="F3952" s="49">
        <v>59.793102264404297</v>
      </c>
      <c r="G3952" s="49">
        <v>40.206897735595703</v>
      </c>
    </row>
    <row r="3953" spans="1:7">
      <c r="A3953" t="str">
        <f t="shared" si="62"/>
        <v>R1.5054</v>
      </c>
      <c r="B3953" s="49" t="s">
        <v>504</v>
      </c>
      <c r="C3953" s="49">
        <v>54</v>
      </c>
      <c r="D3953" s="49">
        <v>0.4557914137840271</v>
      </c>
      <c r="E3953" s="49">
        <v>84.151229858398438</v>
      </c>
      <c r="F3953" s="49">
        <v>59.111011505126953</v>
      </c>
      <c r="G3953" s="49">
        <v>40.888988494873047</v>
      </c>
    </row>
    <row r="3954" spans="1:7">
      <c r="A3954" t="str">
        <f t="shared" si="62"/>
        <v>R1.5055</v>
      </c>
      <c r="B3954" s="49" t="s">
        <v>504</v>
      </c>
      <c r="C3954" s="49">
        <v>55</v>
      </c>
      <c r="D3954" s="49">
        <v>0.46390154957771301</v>
      </c>
      <c r="E3954" s="49">
        <v>83.6954345703125</v>
      </c>
      <c r="F3954" s="49">
        <v>58.432464599609375</v>
      </c>
      <c r="G3954" s="49">
        <v>41.567535400390625</v>
      </c>
    </row>
    <row r="3955" spans="1:7">
      <c r="A3955" t="str">
        <f t="shared" si="62"/>
        <v>R1.5056</v>
      </c>
      <c r="B3955" s="49" t="s">
        <v>504</v>
      </c>
      <c r="C3955" s="49">
        <v>56</v>
      </c>
      <c r="D3955" s="49">
        <v>0.47214838862419128</v>
      </c>
      <c r="E3955" s="49">
        <v>83.231536865234375</v>
      </c>
      <c r="F3955" s="49">
        <v>57.757499694824219</v>
      </c>
      <c r="G3955" s="49">
        <v>42.242500305175781</v>
      </c>
    </row>
    <row r="3956" spans="1:7">
      <c r="A3956" t="str">
        <f t="shared" si="62"/>
        <v>R1.5057</v>
      </c>
      <c r="B3956" s="49" t="s">
        <v>504</v>
      </c>
      <c r="C3956" s="49">
        <v>57</v>
      </c>
      <c r="D3956" s="49">
        <v>0.48052841424942017</v>
      </c>
      <c r="E3956" s="49">
        <v>82.759391784667969</v>
      </c>
      <c r="F3956" s="49">
        <v>57.086135864257813</v>
      </c>
      <c r="G3956" s="49">
        <v>42.913864135742188</v>
      </c>
    </row>
    <row r="3957" spans="1:7">
      <c r="A3957" t="str">
        <f t="shared" si="62"/>
        <v>R1.5058</v>
      </c>
      <c r="B3957" s="49" t="s">
        <v>504</v>
      </c>
      <c r="C3957" s="49">
        <v>58</v>
      </c>
      <c r="D3957" s="49">
        <v>0.48904034495353699</v>
      </c>
      <c r="E3957" s="49">
        <v>82.278861999511719</v>
      </c>
      <c r="F3957" s="49">
        <v>56.418529510498047</v>
      </c>
      <c r="G3957" s="49">
        <v>43.581470489501953</v>
      </c>
    </row>
    <row r="3958" spans="1:7">
      <c r="A3958" t="str">
        <f t="shared" si="62"/>
        <v>R1.5059</v>
      </c>
      <c r="B3958" s="49" t="s">
        <v>504</v>
      </c>
      <c r="C3958" s="49">
        <v>59</v>
      </c>
      <c r="D3958" s="49">
        <v>0.49768304824829102</v>
      </c>
      <c r="E3958" s="49">
        <v>81.789817810058594</v>
      </c>
      <c r="F3958" s="49">
        <v>55.754619598388672</v>
      </c>
      <c r="G3958" s="49">
        <v>44.245380401611328</v>
      </c>
    </row>
    <row r="3959" spans="1:7">
      <c r="A3959" t="str">
        <f t="shared" si="62"/>
        <v>R1.5060</v>
      </c>
      <c r="B3959" s="49" t="s">
        <v>504</v>
      </c>
      <c r="C3959" s="49">
        <v>60</v>
      </c>
      <c r="D3959" s="49">
        <v>0.50645351409912109</v>
      </c>
      <c r="E3959" s="49">
        <v>81.292137145996094</v>
      </c>
      <c r="F3959" s="49">
        <v>55.094478607177734</v>
      </c>
      <c r="G3959" s="49">
        <v>44.905521392822266</v>
      </c>
    </row>
    <row r="3960" spans="1:7">
      <c r="A3960" t="str">
        <f t="shared" si="62"/>
        <v>R1.5061</v>
      </c>
      <c r="B3960" s="49" t="s">
        <v>504</v>
      </c>
      <c r="C3960" s="49">
        <v>61</v>
      </c>
      <c r="D3960" s="49">
        <v>0.51534938812255859</v>
      </c>
      <c r="E3960" s="49">
        <v>80.785682678222656</v>
      </c>
      <c r="F3960" s="49">
        <v>54.438163757324219</v>
      </c>
      <c r="G3960" s="49">
        <v>45.561836242675781</v>
      </c>
    </row>
    <row r="3961" spans="1:7">
      <c r="A3961" t="str">
        <f t="shared" si="62"/>
        <v>R1.5062</v>
      </c>
      <c r="B3961" s="49" t="s">
        <v>504</v>
      </c>
      <c r="C3961" s="49">
        <v>62</v>
      </c>
      <c r="D3961" s="49">
        <v>0.52436637878417969</v>
      </c>
      <c r="E3961" s="49">
        <v>80.270332336425781</v>
      </c>
      <c r="F3961" s="49">
        <v>53.785717010498047</v>
      </c>
      <c r="G3961" s="49">
        <v>46.214282989501953</v>
      </c>
    </row>
    <row r="3962" spans="1:7">
      <c r="A3962" t="str">
        <f t="shared" si="62"/>
        <v>R1.5063</v>
      </c>
      <c r="B3962" s="49" t="s">
        <v>504</v>
      </c>
      <c r="C3962" s="49">
        <v>63</v>
      </c>
      <c r="D3962" s="49">
        <v>0.53350347280502319</v>
      </c>
      <c r="E3962" s="49">
        <v>79.745964050292969</v>
      </c>
      <c r="F3962" s="49">
        <v>53.136875152587891</v>
      </c>
      <c r="G3962" s="49">
        <v>46.863124847412109</v>
      </c>
    </row>
    <row r="3963" spans="1:7">
      <c r="A3963" t="str">
        <f t="shared" si="62"/>
        <v>R1.5064</v>
      </c>
      <c r="B3963" s="49" t="s">
        <v>504</v>
      </c>
      <c r="C3963" s="49">
        <v>64</v>
      </c>
      <c r="D3963" s="49">
        <v>0.5427546501159668</v>
      </c>
      <c r="E3963" s="49">
        <v>79.21246337890625</v>
      </c>
      <c r="F3963" s="49">
        <v>52.492588043212891</v>
      </c>
      <c r="G3963" s="49">
        <v>47.507411956787109</v>
      </c>
    </row>
    <row r="3964" spans="1:7">
      <c r="A3964" t="str">
        <f t="shared" si="62"/>
        <v>R1.5065</v>
      </c>
      <c r="B3964" s="49" t="s">
        <v>504</v>
      </c>
      <c r="C3964" s="49">
        <v>65</v>
      </c>
      <c r="D3964" s="49">
        <v>0.55211782455444336</v>
      </c>
      <c r="E3964" s="49">
        <v>78.669708251953125</v>
      </c>
      <c r="F3964" s="49">
        <v>51.851993560791016</v>
      </c>
      <c r="G3964" s="49">
        <v>48.148006439208984</v>
      </c>
    </row>
    <row r="3965" spans="1:7">
      <c r="A3965" t="str">
        <f t="shared" si="62"/>
        <v>R1.5066</v>
      </c>
      <c r="B3965" s="49" t="s">
        <v>504</v>
      </c>
      <c r="C3965" s="49">
        <v>66</v>
      </c>
      <c r="D3965" s="49">
        <v>0.56158924102783203</v>
      </c>
      <c r="E3965" s="49">
        <v>78.117591857910156</v>
      </c>
      <c r="F3965" s="49">
        <v>51.215438842773438</v>
      </c>
      <c r="G3965" s="49">
        <v>48.784561157226563</v>
      </c>
    </row>
    <row r="3966" spans="1:7">
      <c r="A3966" t="str">
        <f t="shared" si="62"/>
        <v>R1.5067</v>
      </c>
      <c r="B3966" s="49" t="s">
        <v>504</v>
      </c>
      <c r="C3966" s="49">
        <v>67</v>
      </c>
      <c r="D3966" s="49">
        <v>0.57116222381591797</v>
      </c>
      <c r="E3966" s="49">
        <v>77.555999755859375</v>
      </c>
      <c r="F3966" s="49">
        <v>50.582958221435547</v>
      </c>
      <c r="G3966" s="49">
        <v>49.417041778564453</v>
      </c>
    </row>
    <row r="3967" spans="1:7">
      <c r="A3967" t="str">
        <f t="shared" si="62"/>
        <v>R1.5068</v>
      </c>
      <c r="B3967" s="49" t="s">
        <v>504</v>
      </c>
      <c r="C3967" s="49">
        <v>68</v>
      </c>
      <c r="D3967" s="49">
        <v>0.58083200454711914</v>
      </c>
      <c r="E3967" s="49">
        <v>76.984840393066406</v>
      </c>
      <c r="F3967" s="49">
        <v>49.954593658447266</v>
      </c>
      <c r="G3967" s="49">
        <v>50.045406341552734</v>
      </c>
    </row>
    <row r="3968" spans="1:7">
      <c r="A3968" t="str">
        <f t="shared" si="62"/>
        <v>R1.5069</v>
      </c>
      <c r="B3968" s="49" t="s">
        <v>504</v>
      </c>
      <c r="C3968" s="49">
        <v>69</v>
      </c>
      <c r="D3968" s="49">
        <v>0.59059619903564453</v>
      </c>
      <c r="E3968" s="49">
        <v>76.404006958007813</v>
      </c>
      <c r="F3968" s="49">
        <v>49.33038330078125</v>
      </c>
      <c r="G3968" s="49">
        <v>50.66961669921875</v>
      </c>
    </row>
    <row r="3969" spans="1:7">
      <c r="A3969" t="str">
        <f t="shared" si="62"/>
        <v>R1.5070</v>
      </c>
      <c r="B3969" s="49" t="s">
        <v>504</v>
      </c>
      <c r="C3969" s="49">
        <v>70</v>
      </c>
      <c r="D3969" s="49">
        <v>0.60044574737548828</v>
      </c>
      <c r="E3969" s="49">
        <v>75.813407897949219</v>
      </c>
      <c r="F3969" s="49">
        <v>48.710361480712891</v>
      </c>
      <c r="G3969" s="49">
        <v>51.289638519287109</v>
      </c>
    </row>
    <row r="3970" spans="1:7">
      <c r="A3970" t="str">
        <f t="shared" si="62"/>
        <v>R1.5071</v>
      </c>
      <c r="B3970" s="49" t="s">
        <v>504</v>
      </c>
      <c r="C3970" s="49">
        <v>71</v>
      </c>
      <c r="D3970" s="49">
        <v>0.61037397384643555</v>
      </c>
      <c r="E3970" s="49">
        <v>75.212966918945313</v>
      </c>
      <c r="F3970" s="49">
        <v>48.094570159912109</v>
      </c>
      <c r="G3970" s="49">
        <v>51.905429840087891</v>
      </c>
    </row>
    <row r="3971" spans="1:7">
      <c r="A3971" t="str">
        <f t="shared" ref="A3971:A4034" si="63">CONCATENATE(B3971,IF(C3971&lt;10,CONCATENATE("00",C3971),IF(C3971&lt;100,CONCATENATE("0",C3971),C3971)))</f>
        <v>R1.5072</v>
      </c>
      <c r="B3971" s="49" t="s">
        <v>504</v>
      </c>
      <c r="C3971" s="49">
        <v>72</v>
      </c>
      <c r="D3971" s="49">
        <v>0.6203770637512207</v>
      </c>
      <c r="E3971" s="49">
        <v>74.602592468261719</v>
      </c>
      <c r="F3971" s="49">
        <v>47.483043670654297</v>
      </c>
      <c r="G3971" s="49">
        <v>52.516956329345703</v>
      </c>
    </row>
    <row r="3972" spans="1:7">
      <c r="A3972" t="str">
        <f t="shared" si="63"/>
        <v>R1.5073</v>
      </c>
      <c r="B3972" s="49" t="s">
        <v>504</v>
      </c>
      <c r="C3972" s="49">
        <v>73</v>
      </c>
      <c r="D3972" s="49">
        <v>0.63044542074203491</v>
      </c>
      <c r="E3972" s="49">
        <v>73.982215881347656</v>
      </c>
      <c r="F3972" s="49">
        <v>46.875812530517578</v>
      </c>
      <c r="G3972" s="49">
        <v>53.124187469482422</v>
      </c>
    </row>
    <row r="3973" spans="1:7">
      <c r="A3973" t="str">
        <f t="shared" si="63"/>
        <v>R1.5074</v>
      </c>
      <c r="B3973" s="49" t="s">
        <v>504</v>
      </c>
      <c r="C3973" s="49">
        <v>74</v>
      </c>
      <c r="D3973" s="49">
        <v>0.64057022333145142</v>
      </c>
      <c r="E3973" s="49">
        <v>73.351768493652344</v>
      </c>
      <c r="F3973" s="49">
        <v>46.272911071777344</v>
      </c>
      <c r="G3973" s="49">
        <v>53.727088928222656</v>
      </c>
    </row>
    <row r="3974" spans="1:7">
      <c r="A3974" t="str">
        <f t="shared" si="63"/>
        <v>R1.5075</v>
      </c>
      <c r="B3974" s="49" t="s">
        <v>504</v>
      </c>
      <c r="C3974" s="49">
        <v>75</v>
      </c>
      <c r="D3974" s="49">
        <v>0.65074825286865234</v>
      </c>
      <c r="E3974" s="49">
        <v>72.711196899414063</v>
      </c>
      <c r="F3974" s="49">
        <v>45.674373626708984</v>
      </c>
      <c r="G3974" s="49">
        <v>54.325626373291016</v>
      </c>
    </row>
    <row r="3975" spans="1:7">
      <c r="A3975" t="str">
        <f t="shared" si="63"/>
        <v>R1.5076</v>
      </c>
      <c r="B3975" s="49" t="s">
        <v>504</v>
      </c>
      <c r="C3975" s="49">
        <v>76</v>
      </c>
      <c r="D3975" s="49">
        <v>0.6609649658203125</v>
      </c>
      <c r="E3975" s="49">
        <v>72.060447692871094</v>
      </c>
      <c r="F3975" s="49">
        <v>45.080226898193359</v>
      </c>
      <c r="G3975" s="49">
        <v>54.919773101806641</v>
      </c>
    </row>
    <row r="3976" spans="1:7">
      <c r="A3976" t="str">
        <f t="shared" si="63"/>
        <v>R1.5077</v>
      </c>
      <c r="B3976" s="49" t="s">
        <v>504</v>
      </c>
      <c r="C3976" s="49">
        <v>77</v>
      </c>
      <c r="D3976" s="49">
        <v>0.67121511697769165</v>
      </c>
      <c r="E3976" s="49">
        <v>71.399482727050781</v>
      </c>
      <c r="F3976" s="49">
        <v>44.490505218505859</v>
      </c>
      <c r="G3976" s="49">
        <v>55.509494781494141</v>
      </c>
    </row>
    <row r="3977" spans="1:7">
      <c r="A3977" t="str">
        <f t="shared" si="63"/>
        <v>R1.5078</v>
      </c>
      <c r="B3977" s="49" t="s">
        <v>504</v>
      </c>
      <c r="C3977" s="49">
        <v>78</v>
      </c>
      <c r="D3977" s="49">
        <v>0.68148559331893921</v>
      </c>
      <c r="E3977" s="49">
        <v>70.728271484375</v>
      </c>
      <c r="F3977" s="49">
        <v>43.905231475830078</v>
      </c>
      <c r="G3977" s="49">
        <v>56.094768524169922</v>
      </c>
    </row>
    <row r="3978" spans="1:7">
      <c r="A3978" t="str">
        <f t="shared" si="63"/>
        <v>R1.5079</v>
      </c>
      <c r="B3978" s="49" t="s">
        <v>504</v>
      </c>
      <c r="C3978" s="49">
        <v>79</v>
      </c>
      <c r="D3978" s="49">
        <v>0.69176822900772095</v>
      </c>
      <c r="E3978" s="49">
        <v>70.046783447265625</v>
      </c>
      <c r="F3978" s="49">
        <v>43.324436187744141</v>
      </c>
      <c r="G3978" s="49">
        <v>56.675563812255859</v>
      </c>
    </row>
    <row r="3979" spans="1:7">
      <c r="A3979" t="str">
        <f t="shared" si="63"/>
        <v>R1.5080</v>
      </c>
      <c r="B3979" s="49" t="s">
        <v>504</v>
      </c>
      <c r="C3979" s="49">
        <v>80</v>
      </c>
      <c r="D3979" s="49">
        <v>0.70205116271972656</v>
      </c>
      <c r="E3979" s="49">
        <v>69.355018615722656</v>
      </c>
      <c r="F3979" s="49">
        <v>42.748146057128906</v>
      </c>
      <c r="G3979" s="49">
        <v>57.251853942871094</v>
      </c>
    </row>
    <row r="3980" spans="1:7">
      <c r="A3980" t="str">
        <f t="shared" si="63"/>
        <v>R1.5081</v>
      </c>
      <c r="B3980" s="49" t="s">
        <v>504</v>
      </c>
      <c r="C3980" s="49">
        <v>81</v>
      </c>
      <c r="D3980" s="49">
        <v>0.7123255729675293</v>
      </c>
      <c r="E3980" s="49">
        <v>68.652969360351563</v>
      </c>
      <c r="F3980" s="49">
        <v>42.176380157470703</v>
      </c>
      <c r="G3980" s="49">
        <v>57.823619842529297</v>
      </c>
    </row>
    <row r="3981" spans="1:7">
      <c r="A3981" t="str">
        <f t="shared" si="63"/>
        <v>R1.5082</v>
      </c>
      <c r="B3981" s="49" t="s">
        <v>504</v>
      </c>
      <c r="C3981" s="49">
        <v>82</v>
      </c>
      <c r="D3981" s="49">
        <v>0.72257477045059204</v>
      </c>
      <c r="E3981" s="49">
        <v>67.940643310546875</v>
      </c>
      <c r="F3981" s="49">
        <v>41.609165191650391</v>
      </c>
      <c r="G3981" s="49">
        <v>58.390834808349609</v>
      </c>
    </row>
    <row r="3982" spans="1:7">
      <c r="A3982" t="str">
        <f t="shared" si="63"/>
        <v>R1.5083</v>
      </c>
      <c r="B3982" s="49" t="s">
        <v>504</v>
      </c>
      <c r="C3982" s="49">
        <v>83</v>
      </c>
      <c r="D3982" s="49">
        <v>0.73278903961181641</v>
      </c>
      <c r="E3982" s="49">
        <v>67.218063354492188</v>
      </c>
      <c r="F3982" s="49">
        <v>41.046524047851563</v>
      </c>
      <c r="G3982" s="49">
        <v>58.953475952148438</v>
      </c>
    </row>
    <row r="3983" spans="1:7">
      <c r="A3983" t="str">
        <f t="shared" si="63"/>
        <v>R1.5084</v>
      </c>
      <c r="B3983" s="49" t="s">
        <v>504</v>
      </c>
      <c r="C3983" s="49">
        <v>84</v>
      </c>
      <c r="D3983" s="49">
        <v>0.74295282363891602</v>
      </c>
      <c r="E3983" s="49">
        <v>66.485275268554688</v>
      </c>
      <c r="F3983" s="49">
        <v>40.488475799560547</v>
      </c>
      <c r="G3983" s="49">
        <v>59.511524200439453</v>
      </c>
    </row>
    <row r="3984" spans="1:7">
      <c r="A3984" t="str">
        <f t="shared" si="63"/>
        <v>R1.5085</v>
      </c>
      <c r="B3984" s="49" t="s">
        <v>504</v>
      </c>
      <c r="C3984" s="49">
        <v>85</v>
      </c>
      <c r="D3984" s="49">
        <v>0.7530512809753418</v>
      </c>
      <c r="E3984" s="49">
        <v>65.742324829101563</v>
      </c>
      <c r="F3984" s="49">
        <v>39.935035705566406</v>
      </c>
      <c r="G3984" s="49">
        <v>60.064964294433594</v>
      </c>
    </row>
    <row r="3985" spans="1:7">
      <c r="A3985" t="str">
        <f t="shared" si="63"/>
        <v>R1.5086</v>
      </c>
      <c r="B3985" s="49" t="s">
        <v>504</v>
      </c>
      <c r="C3985" s="49">
        <v>86</v>
      </c>
      <c r="D3985" s="49">
        <v>0.76307410001754761</v>
      </c>
      <c r="E3985" s="49">
        <v>64.989273071289063</v>
      </c>
      <c r="F3985" s="49">
        <v>39.386226654052734</v>
      </c>
      <c r="G3985" s="49">
        <v>60.613773345947266</v>
      </c>
    </row>
    <row r="3986" spans="1:7">
      <c r="A3986" t="str">
        <f t="shared" si="63"/>
        <v>R1.5087</v>
      </c>
      <c r="B3986" s="49" t="s">
        <v>504</v>
      </c>
      <c r="C3986" s="49">
        <v>87</v>
      </c>
      <c r="D3986" s="49">
        <v>0.77300411462783813</v>
      </c>
      <c r="E3986" s="49">
        <v>64.2261962890625</v>
      </c>
      <c r="F3986" s="49">
        <v>38.842056274414063</v>
      </c>
      <c r="G3986" s="49">
        <v>61.157943725585938</v>
      </c>
    </row>
    <row r="3987" spans="1:7">
      <c r="A3987" t="str">
        <f t="shared" si="63"/>
        <v>R1.5088</v>
      </c>
      <c r="B3987" s="49" t="s">
        <v>504</v>
      </c>
      <c r="C3987" s="49">
        <v>88</v>
      </c>
      <c r="D3987" s="49">
        <v>0.78282284736633301</v>
      </c>
      <c r="E3987" s="49">
        <v>63.453193664550781</v>
      </c>
      <c r="F3987" s="49">
        <v>38.302543640136719</v>
      </c>
      <c r="G3987" s="49">
        <v>61.697456359863281</v>
      </c>
    </row>
    <row r="3988" spans="1:7">
      <c r="A3988" t="str">
        <f t="shared" si="63"/>
        <v>R1.5089</v>
      </c>
      <c r="B3988" s="49" t="s">
        <v>504</v>
      </c>
      <c r="C3988" s="49">
        <v>89</v>
      </c>
      <c r="D3988" s="49">
        <v>0.79251551628112793</v>
      </c>
      <c r="E3988" s="49">
        <v>62.670372009277344</v>
      </c>
      <c r="F3988" s="49">
        <v>37.7677001953125</v>
      </c>
      <c r="G3988" s="49">
        <v>62.2322998046875</v>
      </c>
    </row>
    <row r="3989" spans="1:7">
      <c r="A3989" t="str">
        <f t="shared" si="63"/>
        <v>R1.5090</v>
      </c>
      <c r="B3989" s="49" t="s">
        <v>504</v>
      </c>
      <c r="C3989" s="49">
        <v>90</v>
      </c>
      <c r="D3989" s="49">
        <v>0.80206590890884399</v>
      </c>
      <c r="E3989" s="49">
        <v>61.877857208251953</v>
      </c>
      <c r="F3989" s="49">
        <v>37.237537384033203</v>
      </c>
      <c r="G3989" s="49">
        <v>62.762462615966797</v>
      </c>
    </row>
    <row r="3990" spans="1:7">
      <c r="A3990" t="str">
        <f t="shared" si="63"/>
        <v>R1.5091</v>
      </c>
      <c r="B3990" s="49" t="s">
        <v>504</v>
      </c>
      <c r="C3990" s="49">
        <v>91</v>
      </c>
      <c r="D3990" s="49">
        <v>0.81145757436752319</v>
      </c>
      <c r="E3990" s="49">
        <v>61.075790405273438</v>
      </c>
      <c r="F3990" s="49">
        <v>36.712062835693359</v>
      </c>
      <c r="G3990" s="49">
        <v>63.287937164306641</v>
      </c>
    </row>
    <row r="3991" spans="1:7">
      <c r="A3991" t="str">
        <f t="shared" si="63"/>
        <v>R1.5092</v>
      </c>
      <c r="B3991" s="49" t="s">
        <v>504</v>
      </c>
      <c r="C3991" s="49">
        <v>92</v>
      </c>
      <c r="D3991" s="49">
        <v>0.82066750526428223</v>
      </c>
      <c r="E3991" s="49">
        <v>60.264331817626953</v>
      </c>
      <c r="F3991" s="49">
        <v>36.1912841796875</v>
      </c>
      <c r="G3991" s="49">
        <v>63.8087158203125</v>
      </c>
    </row>
    <row r="3992" spans="1:7">
      <c r="A3992" t="str">
        <f t="shared" si="63"/>
        <v>R1.5093</v>
      </c>
      <c r="B3992" s="49" t="s">
        <v>504</v>
      </c>
      <c r="C3992" s="49">
        <v>93</v>
      </c>
      <c r="D3992" s="49">
        <v>0.82968002557754517</v>
      </c>
      <c r="E3992" s="49">
        <v>59.44366455078125</v>
      </c>
      <c r="F3992" s="49">
        <v>35.675201416015625</v>
      </c>
      <c r="G3992" s="49">
        <v>64.324798583984375</v>
      </c>
    </row>
    <row r="3993" spans="1:7">
      <c r="A3993" t="str">
        <f t="shared" si="63"/>
        <v>R1.5094</v>
      </c>
      <c r="B3993" s="49" t="s">
        <v>504</v>
      </c>
      <c r="C3993" s="49">
        <v>94</v>
      </c>
      <c r="D3993" s="49">
        <v>0.83847802877426147</v>
      </c>
      <c r="E3993" s="49">
        <v>58.613983154296875</v>
      </c>
      <c r="F3993" s="49">
        <v>35.163825988769531</v>
      </c>
      <c r="G3993" s="49">
        <v>64.836174011230469</v>
      </c>
    </row>
    <row r="3994" spans="1:7">
      <c r="A3994" t="str">
        <f t="shared" si="63"/>
        <v>R1.5095</v>
      </c>
      <c r="B3994" s="49" t="s">
        <v>504</v>
      </c>
      <c r="C3994" s="49">
        <v>95</v>
      </c>
      <c r="D3994" s="49">
        <v>0.84703803062438965</v>
      </c>
      <c r="E3994" s="49">
        <v>57.775505065917969</v>
      </c>
      <c r="F3994" s="49">
        <v>34.657154083251953</v>
      </c>
      <c r="G3994" s="49">
        <v>65.342849731445313</v>
      </c>
    </row>
    <row r="3995" spans="1:7">
      <c r="A3995" t="str">
        <f t="shared" si="63"/>
        <v>R1.5096</v>
      </c>
      <c r="B3995" s="49" t="s">
        <v>504</v>
      </c>
      <c r="C3995" s="49">
        <v>96</v>
      </c>
      <c r="D3995" s="49">
        <v>0.8553432822227478</v>
      </c>
      <c r="E3995" s="49">
        <v>56.928466796875</v>
      </c>
      <c r="F3995" s="49">
        <v>34.155185699462891</v>
      </c>
      <c r="G3995" s="49">
        <v>65.844818115234375</v>
      </c>
    </row>
    <row r="3996" spans="1:7">
      <c r="A3996" t="str">
        <f t="shared" si="63"/>
        <v>R1.5097</v>
      </c>
      <c r="B3996" s="49" t="s">
        <v>504</v>
      </c>
      <c r="C3996" s="49">
        <v>97</v>
      </c>
      <c r="D3996" s="49">
        <v>0.86337113380432129</v>
      </c>
      <c r="E3996" s="49">
        <v>56.073123931884766</v>
      </c>
      <c r="F3996" s="49">
        <v>33.657920837402344</v>
      </c>
      <c r="G3996" s="49">
        <v>66.342079162597656</v>
      </c>
    </row>
    <row r="3997" spans="1:7">
      <c r="A3997" t="str">
        <f t="shared" si="63"/>
        <v>R1.5098</v>
      </c>
      <c r="B3997" s="49" t="s">
        <v>504</v>
      </c>
      <c r="C3997" s="49">
        <v>98</v>
      </c>
      <c r="D3997" s="49">
        <v>0.87109947204589844</v>
      </c>
      <c r="E3997" s="49">
        <v>55.209754943847656</v>
      </c>
      <c r="F3997" s="49">
        <v>33.165351867675781</v>
      </c>
      <c r="G3997" s="49">
        <v>66.834648132324219</v>
      </c>
    </row>
    <row r="3998" spans="1:7">
      <c r="A3998" t="str">
        <f t="shared" si="63"/>
        <v>R1.5099</v>
      </c>
      <c r="B3998" s="49" t="s">
        <v>504</v>
      </c>
      <c r="C3998" s="49">
        <v>99</v>
      </c>
      <c r="D3998" s="49">
        <v>0.87851065397262573</v>
      </c>
      <c r="E3998" s="49">
        <v>54.338653564453125</v>
      </c>
      <c r="F3998" s="49">
        <v>32.677471160888672</v>
      </c>
      <c r="G3998" s="49">
        <v>67.322525024414063</v>
      </c>
    </row>
    <row r="3999" spans="1:7">
      <c r="A3999" t="str">
        <f t="shared" si="63"/>
        <v>R1.5100</v>
      </c>
      <c r="B3999" s="49" t="s">
        <v>504</v>
      </c>
      <c r="C3999" s="49">
        <v>100</v>
      </c>
      <c r="D3999" s="49">
        <v>0.88558226823806763</v>
      </c>
      <c r="E3999" s="49">
        <v>53.46014404296875</v>
      </c>
      <c r="F3999" s="49">
        <v>32.19427490234375</v>
      </c>
      <c r="G3999" s="49">
        <v>67.80572509765625</v>
      </c>
    </row>
    <row r="4000" spans="1:7">
      <c r="A4000" t="str">
        <f t="shared" si="63"/>
        <v>R1.5101</v>
      </c>
      <c r="B4000" s="49" t="s">
        <v>504</v>
      </c>
      <c r="C4000" s="49">
        <v>101</v>
      </c>
      <c r="D4000" s="49">
        <v>0.89229369163513184</v>
      </c>
      <c r="E4000" s="49">
        <v>52.574562072753906</v>
      </c>
      <c r="F4000" s="49">
        <v>31.715747833251953</v>
      </c>
      <c r="G4000" s="49">
        <v>68.284255981445313</v>
      </c>
    </row>
    <row r="4001" spans="1:7">
      <c r="A4001" t="str">
        <f t="shared" si="63"/>
        <v>R1.5102</v>
      </c>
      <c r="B4001" s="49" t="s">
        <v>504</v>
      </c>
      <c r="C4001" s="49">
        <v>102</v>
      </c>
      <c r="D4001" s="49">
        <v>0.89861887693405151</v>
      </c>
      <c r="E4001" s="49">
        <v>51.682266235351563</v>
      </c>
      <c r="F4001" s="49">
        <v>31.241876602172852</v>
      </c>
      <c r="G4001" s="49">
        <v>68.758125305175781</v>
      </c>
    </row>
    <row r="4002" spans="1:7">
      <c r="A4002" t="str">
        <f t="shared" si="63"/>
        <v>R1.5103</v>
      </c>
      <c r="B4002" s="49" t="s">
        <v>504</v>
      </c>
      <c r="C4002" s="49">
        <v>103</v>
      </c>
      <c r="D4002" s="49">
        <v>0.90454363822937012</v>
      </c>
      <c r="E4002" s="49">
        <v>50.783649444580078</v>
      </c>
      <c r="F4002" s="49">
        <v>30.772645950317383</v>
      </c>
      <c r="G4002" s="49">
        <v>69.22735595703125</v>
      </c>
    </row>
    <row r="4003" spans="1:7">
      <c r="A4003" t="str">
        <f t="shared" si="63"/>
        <v>R1.5104</v>
      </c>
      <c r="B4003" s="49" t="s">
        <v>504</v>
      </c>
      <c r="C4003" s="49">
        <v>104</v>
      </c>
      <c r="D4003" s="49">
        <v>0.91004180908203125</v>
      </c>
      <c r="E4003" s="49">
        <v>49.879104614257813</v>
      </c>
      <c r="F4003" s="49">
        <v>30.308038711547852</v>
      </c>
      <c r="G4003" s="49">
        <v>69.691963195800781</v>
      </c>
    </row>
    <row r="4004" spans="1:7">
      <c r="A4004" t="str">
        <f t="shared" si="63"/>
        <v>R1.5105</v>
      </c>
      <c r="B4004" s="49" t="s">
        <v>504</v>
      </c>
      <c r="C4004" s="49">
        <v>105</v>
      </c>
      <c r="D4004" s="49">
        <v>0.91509652137756348</v>
      </c>
      <c r="E4004" s="49">
        <v>48.969062805175781</v>
      </c>
      <c r="F4004" s="49">
        <v>29.848033905029297</v>
      </c>
      <c r="G4004" s="49">
        <v>70.151969909667969</v>
      </c>
    </row>
    <row r="4005" spans="1:7">
      <c r="A4005" t="str">
        <f t="shared" si="63"/>
        <v>R1.5106</v>
      </c>
      <c r="B4005" s="49" t="s">
        <v>504</v>
      </c>
      <c r="C4005" s="49">
        <v>106</v>
      </c>
      <c r="D4005" s="49">
        <v>0.91968417167663574</v>
      </c>
      <c r="E4005" s="49">
        <v>48.053966522216797</v>
      </c>
      <c r="F4005" s="49">
        <v>29.392608642578125</v>
      </c>
      <c r="G4005" s="49">
        <v>70.607391357421875</v>
      </c>
    </row>
    <row r="4006" spans="1:7">
      <c r="A4006" t="str">
        <f t="shared" si="63"/>
        <v>R1.5107</v>
      </c>
      <c r="B4006" s="49" t="s">
        <v>504</v>
      </c>
      <c r="C4006" s="49">
        <v>107</v>
      </c>
      <c r="D4006" s="49">
        <v>0.92378228902816772</v>
      </c>
      <c r="E4006" s="49">
        <v>47.134281158447266</v>
      </c>
      <c r="F4006" s="49">
        <v>28.941736221313477</v>
      </c>
      <c r="G4006" s="49">
        <v>71.058265686035156</v>
      </c>
    </row>
    <row r="4007" spans="1:7">
      <c r="A4007" t="str">
        <f t="shared" si="63"/>
        <v>R1.5108</v>
      </c>
      <c r="B4007" s="49" t="s">
        <v>504</v>
      </c>
      <c r="C4007" s="49">
        <v>108</v>
      </c>
      <c r="D4007" s="49">
        <v>0.92738056182861328</v>
      </c>
      <c r="E4007" s="49">
        <v>46.210498809814453</v>
      </c>
      <c r="F4007" s="49">
        <v>28.495389938354492</v>
      </c>
      <c r="G4007" s="49">
        <v>71.504608154296875</v>
      </c>
    </row>
    <row r="4008" spans="1:7">
      <c r="A4008" t="str">
        <f t="shared" si="63"/>
        <v>R1.5109</v>
      </c>
      <c r="B4008" s="49" t="s">
        <v>504</v>
      </c>
      <c r="C4008" s="49">
        <v>109</v>
      </c>
      <c r="D4008" s="49">
        <v>0.93044948577880859</v>
      </c>
      <c r="E4008" s="49">
        <v>45.283119201660156</v>
      </c>
      <c r="F4008" s="49">
        <v>28.053539276123047</v>
      </c>
      <c r="G4008" s="49">
        <v>71.946464538574219</v>
      </c>
    </row>
    <row r="4009" spans="1:7">
      <c r="A4009" t="str">
        <f t="shared" si="63"/>
        <v>R1.5110</v>
      </c>
      <c r="B4009" s="49" t="s">
        <v>504</v>
      </c>
      <c r="C4009" s="49">
        <v>110</v>
      </c>
      <c r="D4009" s="49">
        <v>0.93297702074050903</v>
      </c>
      <c r="E4009" s="49">
        <v>44.352668762207031</v>
      </c>
      <c r="F4009" s="49">
        <v>27.61614990234375</v>
      </c>
      <c r="G4009" s="49">
        <v>72.38385009765625</v>
      </c>
    </row>
    <row r="4010" spans="1:7">
      <c r="A4010" t="str">
        <f t="shared" si="63"/>
        <v>R1.5111</v>
      </c>
      <c r="B4010" s="49" t="s">
        <v>504</v>
      </c>
      <c r="C4010" s="49">
        <v>111</v>
      </c>
      <c r="D4010" s="49">
        <v>0.93494129180908203</v>
      </c>
      <c r="E4010" s="49">
        <v>43.419692993164063</v>
      </c>
      <c r="F4010" s="49">
        <v>27.183185577392578</v>
      </c>
      <c r="G4010" s="49">
        <v>72.816810607910156</v>
      </c>
    </row>
    <row r="4011" spans="1:7">
      <c r="A4011" t="str">
        <f t="shared" si="63"/>
        <v>R1.5112</v>
      </c>
      <c r="B4011" s="49" t="s">
        <v>504</v>
      </c>
      <c r="C4011" s="49">
        <v>112</v>
      </c>
      <c r="D4011" s="49">
        <v>0.93633460998535156</v>
      </c>
      <c r="E4011" s="49">
        <v>42.484752655029297</v>
      </c>
      <c r="F4011" s="49">
        <v>26.754608154296875</v>
      </c>
      <c r="G4011" s="49">
        <v>73.245391845703125</v>
      </c>
    </row>
    <row r="4012" spans="1:7">
      <c r="A4012" t="str">
        <f t="shared" si="63"/>
        <v>R1.5113</v>
      </c>
      <c r="B4012" s="49" t="s">
        <v>504</v>
      </c>
      <c r="C4012" s="49">
        <v>113</v>
      </c>
      <c r="D4012" s="49">
        <v>0.93712949752807617</v>
      </c>
      <c r="E4012" s="49">
        <v>41.548416137695313</v>
      </c>
      <c r="F4012" s="49">
        <v>26.330375671386719</v>
      </c>
      <c r="G4012" s="49">
        <v>73.669624328613281</v>
      </c>
    </row>
    <row r="4013" spans="1:7">
      <c r="A4013" t="str">
        <f t="shared" si="63"/>
        <v>R1.5114</v>
      </c>
      <c r="B4013" s="49" t="s">
        <v>504</v>
      </c>
      <c r="C4013" s="49">
        <v>114</v>
      </c>
      <c r="D4013" s="49">
        <v>0.93732500076293945</v>
      </c>
      <c r="E4013" s="49">
        <v>40.611286163330078</v>
      </c>
      <c r="F4013" s="49">
        <v>25.910440444946289</v>
      </c>
      <c r="G4013" s="49">
        <v>74.089561462402344</v>
      </c>
    </row>
    <row r="4014" spans="1:7">
      <c r="A4014" t="str">
        <f t="shared" si="63"/>
        <v>R1.5115</v>
      </c>
      <c r="B4014" s="49" t="s">
        <v>504</v>
      </c>
      <c r="C4014" s="49">
        <v>115</v>
      </c>
      <c r="D4014" s="49">
        <v>0.93689966201782227</v>
      </c>
      <c r="E4014" s="49">
        <v>39.673961639404297</v>
      </c>
      <c r="F4014" s="49">
        <v>25.494758605957031</v>
      </c>
      <c r="G4014" s="49">
        <v>74.505241394042969</v>
      </c>
    </row>
    <row r="4015" spans="1:7">
      <c r="A4015" t="str">
        <f t="shared" si="63"/>
        <v>R1.5116</v>
      </c>
      <c r="B4015" s="49" t="s">
        <v>504</v>
      </c>
      <c r="C4015" s="49">
        <v>116</v>
      </c>
      <c r="D4015" s="49">
        <v>0.93584537506103516</v>
      </c>
      <c r="E4015" s="49">
        <v>38.737064361572266</v>
      </c>
      <c r="F4015" s="49">
        <v>25.083278656005859</v>
      </c>
      <c r="G4015" s="49">
        <v>74.916717529296875</v>
      </c>
    </row>
    <row r="4016" spans="1:7">
      <c r="A4016" t="str">
        <f t="shared" si="63"/>
        <v>R1.5117</v>
      </c>
      <c r="B4016" s="49" t="s">
        <v>504</v>
      </c>
      <c r="C4016" s="49">
        <v>117</v>
      </c>
      <c r="D4016" s="49">
        <v>0.9341539740562439</v>
      </c>
      <c r="E4016" s="49">
        <v>37.801216125488281</v>
      </c>
      <c r="F4016" s="49">
        <v>24.675945281982422</v>
      </c>
      <c r="G4016" s="49">
        <v>75.324050903320313</v>
      </c>
    </row>
    <row r="4017" spans="1:7">
      <c r="A4017" t="str">
        <f t="shared" si="63"/>
        <v>R1.5118</v>
      </c>
      <c r="B4017" s="49" t="s">
        <v>504</v>
      </c>
      <c r="C4017" s="49">
        <v>118</v>
      </c>
      <c r="D4017" s="49">
        <v>0.93181252479553223</v>
      </c>
      <c r="E4017" s="49">
        <v>36.8670654296875</v>
      </c>
      <c r="F4017" s="49">
        <v>24.272703170776367</v>
      </c>
      <c r="G4017" s="49">
        <v>75.727294921875</v>
      </c>
    </row>
    <row r="4018" spans="1:7">
      <c r="A4018" t="str">
        <f t="shared" si="63"/>
        <v>R1.5119</v>
      </c>
      <c r="B4018" s="49" t="s">
        <v>504</v>
      </c>
      <c r="C4018" s="49">
        <v>119</v>
      </c>
      <c r="D4018" s="49">
        <v>0.92882752418518066</v>
      </c>
      <c r="E4018" s="49">
        <v>35.935253143310547</v>
      </c>
      <c r="F4018" s="49">
        <v>23.87348747253418</v>
      </c>
      <c r="G4018" s="49">
        <v>76.126510620117188</v>
      </c>
    </row>
    <row r="4019" spans="1:7">
      <c r="A4019" t="str">
        <f t="shared" si="63"/>
        <v>R1.5120</v>
      </c>
      <c r="B4019" s="49" t="s">
        <v>504</v>
      </c>
      <c r="C4019" s="49">
        <v>120</v>
      </c>
      <c r="D4019" s="49">
        <v>0.92517995834350586</v>
      </c>
      <c r="E4019" s="49">
        <v>35.006423950195313</v>
      </c>
      <c r="F4019" s="49">
        <v>23.478240966796875</v>
      </c>
      <c r="G4019" s="49">
        <v>76.521759033203125</v>
      </c>
    </row>
    <row r="4020" spans="1:7">
      <c r="A4020" t="str">
        <f t="shared" si="63"/>
        <v>R1.5121</v>
      </c>
      <c r="B4020" s="49" t="s">
        <v>504</v>
      </c>
      <c r="C4020" s="49">
        <v>121</v>
      </c>
      <c r="D4020" s="49">
        <v>0.92087697982788086</v>
      </c>
      <c r="E4020" s="49">
        <v>34.081245422363281</v>
      </c>
      <c r="F4020" s="49">
        <v>23.086891174316406</v>
      </c>
      <c r="G4020" s="49">
        <v>76.913108825683594</v>
      </c>
    </row>
    <row r="4021" spans="1:7">
      <c r="A4021" t="str">
        <f t="shared" si="63"/>
        <v>R1.5122</v>
      </c>
      <c r="B4021" s="49" t="s">
        <v>504</v>
      </c>
      <c r="C4021" s="49">
        <v>122</v>
      </c>
      <c r="D4021" s="49">
        <v>0.91594266891479492</v>
      </c>
      <c r="E4021" s="49">
        <v>33.160366058349609</v>
      </c>
      <c r="F4021" s="49">
        <v>22.699373245239258</v>
      </c>
      <c r="G4021" s="49">
        <v>77.300628662109375</v>
      </c>
    </row>
    <row r="4022" spans="1:7">
      <c r="A4022" t="str">
        <f t="shared" si="63"/>
        <v>R1.5123</v>
      </c>
      <c r="B4022" s="49" t="s">
        <v>504</v>
      </c>
      <c r="C4022" s="49">
        <v>123</v>
      </c>
      <c r="D4022" s="49">
        <v>0.91030347347259521</v>
      </c>
      <c r="E4022" s="49">
        <v>32.244422912597656</v>
      </c>
      <c r="F4022" s="49">
        <v>22.31562614440918</v>
      </c>
      <c r="G4022" s="49">
        <v>77.684371948242188</v>
      </c>
    </row>
    <row r="4023" spans="1:7">
      <c r="A4023" t="str">
        <f t="shared" si="63"/>
        <v>R1.5124</v>
      </c>
      <c r="B4023" s="49" t="s">
        <v>504</v>
      </c>
      <c r="C4023" s="49">
        <v>124</v>
      </c>
      <c r="D4023" s="49">
        <v>0.90403634309768677</v>
      </c>
      <c r="E4023" s="49">
        <v>31.334121704101563</v>
      </c>
      <c r="F4023" s="49">
        <v>21.935546875</v>
      </c>
      <c r="G4023" s="49">
        <v>78.064453125</v>
      </c>
    </row>
    <row r="4024" spans="1:7">
      <c r="A4024" t="str">
        <f t="shared" si="63"/>
        <v>R1.5125</v>
      </c>
      <c r="B4024" s="49" t="s">
        <v>504</v>
      </c>
      <c r="C4024" s="49">
        <v>125</v>
      </c>
      <c r="D4024" s="49">
        <v>0.8971286416053772</v>
      </c>
      <c r="E4024" s="49">
        <v>30.430084228515625</v>
      </c>
      <c r="F4024" s="49">
        <v>21.55906867980957</v>
      </c>
      <c r="G4024" s="49">
        <v>78.440933227539063</v>
      </c>
    </row>
    <row r="4025" spans="1:7">
      <c r="A4025" t="str">
        <f t="shared" si="63"/>
        <v>R1.5126</v>
      </c>
      <c r="B4025" s="49" t="s">
        <v>504</v>
      </c>
      <c r="C4025" s="49">
        <v>126</v>
      </c>
      <c r="D4025" s="49">
        <v>0.8895798921585083</v>
      </c>
      <c r="E4025" s="49">
        <v>29.532955169677734</v>
      </c>
      <c r="F4025" s="49">
        <v>21.18610954284668</v>
      </c>
      <c r="G4025" s="49">
        <v>78.813888549804688</v>
      </c>
    </row>
    <row r="4026" spans="1:7">
      <c r="A4026" t="str">
        <f t="shared" si="63"/>
        <v>R1.5127</v>
      </c>
      <c r="B4026" s="49" t="s">
        <v>504</v>
      </c>
      <c r="C4026" s="49">
        <v>127</v>
      </c>
      <c r="D4026" s="49">
        <v>0.8814125657081604</v>
      </c>
      <c r="E4026" s="49">
        <v>28.643375396728516</v>
      </c>
      <c r="F4026" s="49">
        <v>20.816579818725586</v>
      </c>
      <c r="G4026" s="49">
        <v>79.183418273925781</v>
      </c>
    </row>
    <row r="4027" spans="1:7">
      <c r="A4027" t="str">
        <f t="shared" si="63"/>
        <v>R1.5128</v>
      </c>
      <c r="B4027" s="49" t="s">
        <v>504</v>
      </c>
      <c r="C4027" s="49">
        <v>128</v>
      </c>
      <c r="D4027" s="49">
        <v>0.87263089418411255</v>
      </c>
      <c r="E4027" s="49">
        <v>27.761962890625</v>
      </c>
      <c r="F4027" s="49">
        <v>20.450399398803711</v>
      </c>
      <c r="G4027" s="49">
        <v>79.549598693847656</v>
      </c>
    </row>
    <row r="4028" spans="1:7">
      <c r="A4028" t="str">
        <f t="shared" si="63"/>
        <v>R1.5129</v>
      </c>
      <c r="B4028" s="49" t="s">
        <v>504</v>
      </c>
      <c r="C4028" s="49">
        <v>129</v>
      </c>
      <c r="D4028" s="49">
        <v>0.86325263977050781</v>
      </c>
      <c r="E4028" s="49">
        <v>26.889331817626953</v>
      </c>
      <c r="F4028" s="49">
        <v>20.087471008300781</v>
      </c>
      <c r="G4028" s="49">
        <v>79.912528991699219</v>
      </c>
    </row>
    <row r="4029" spans="1:7">
      <c r="A4029" t="str">
        <f t="shared" si="63"/>
        <v>R1.5130</v>
      </c>
      <c r="B4029" s="49" t="s">
        <v>504</v>
      </c>
      <c r="C4029" s="49">
        <v>130</v>
      </c>
      <c r="D4029" s="49">
        <v>0.8536984920501709</v>
      </c>
      <c r="E4029" s="49">
        <v>26.026079177856445</v>
      </c>
      <c r="F4029" s="49">
        <v>19.727701187133789</v>
      </c>
      <c r="G4029" s="49">
        <v>80.272300720214844</v>
      </c>
    </row>
    <row r="4030" spans="1:7">
      <c r="A4030" t="str">
        <f t="shared" si="63"/>
        <v>R1.5131</v>
      </c>
      <c r="B4030" s="49" t="s">
        <v>504</v>
      </c>
      <c r="C4030" s="49">
        <v>131</v>
      </c>
      <c r="D4030" s="49">
        <v>0.84238541126251221</v>
      </c>
      <c r="E4030" s="49">
        <v>25.172380447387695</v>
      </c>
      <c r="F4030" s="49">
        <v>19.370992660522461</v>
      </c>
      <c r="G4030" s="49">
        <v>80.629005432128906</v>
      </c>
    </row>
    <row r="4031" spans="1:7">
      <c r="A4031" t="str">
        <f t="shared" si="63"/>
        <v>R1.5132</v>
      </c>
      <c r="B4031" s="49" t="s">
        <v>504</v>
      </c>
      <c r="C4031" s="49">
        <v>132</v>
      </c>
      <c r="D4031" s="49">
        <v>0.83173251152038574</v>
      </c>
      <c r="E4031" s="49">
        <v>24.329996109008789</v>
      </c>
      <c r="F4031" s="49">
        <v>19.017250061035156</v>
      </c>
      <c r="G4031" s="49">
        <v>80.982749938964844</v>
      </c>
    </row>
    <row r="4032" spans="1:7">
      <c r="A4032" t="str">
        <f t="shared" si="63"/>
        <v>R1.5133</v>
      </c>
      <c r="B4032" s="49" t="s">
        <v>504</v>
      </c>
      <c r="C4032" s="49">
        <v>133</v>
      </c>
      <c r="D4032" s="49">
        <v>0.8201630711555481</v>
      </c>
      <c r="E4032" s="49">
        <v>23.498264312744141</v>
      </c>
      <c r="F4032" s="49">
        <v>18.666370391845703</v>
      </c>
      <c r="G4032" s="49">
        <v>81.333633422851563</v>
      </c>
    </row>
    <row r="4033" spans="1:7">
      <c r="A4033" t="str">
        <f t="shared" si="63"/>
        <v>R1.5134</v>
      </c>
      <c r="B4033" s="49" t="s">
        <v>504</v>
      </c>
      <c r="C4033" s="49">
        <v>134</v>
      </c>
      <c r="D4033" s="49">
        <v>0.80810683965682983</v>
      </c>
      <c r="E4033" s="49">
        <v>22.6781005859375</v>
      </c>
      <c r="F4033" s="49">
        <v>18.318252563476563</v>
      </c>
      <c r="G4033" s="49">
        <v>81.681747436523438</v>
      </c>
    </row>
    <row r="4034" spans="1:7">
      <c r="A4034" t="str">
        <f t="shared" si="63"/>
        <v>R1.5135</v>
      </c>
      <c r="B4034" s="49" t="s">
        <v>504</v>
      </c>
      <c r="C4034" s="49">
        <v>135</v>
      </c>
      <c r="D4034" s="49">
        <v>0.79558408260345459</v>
      </c>
      <c r="E4034" s="49">
        <v>21.869993209838867</v>
      </c>
      <c r="F4034" s="49">
        <v>17.972793579101563</v>
      </c>
      <c r="G4034" s="49">
        <v>82.027206420898438</v>
      </c>
    </row>
    <row r="4035" spans="1:7">
      <c r="A4035" t="str">
        <f t="shared" ref="A4035:A4098" si="64">CONCATENATE(B4035,IF(C4035&lt;10,CONCATENATE("00",C4035),IF(C4035&lt;100,CONCATENATE("0",C4035),C4035)))</f>
        <v>R1.5136</v>
      </c>
      <c r="B4035" s="49" t="s">
        <v>504</v>
      </c>
      <c r="C4035" s="49">
        <v>136</v>
      </c>
      <c r="D4035" s="49">
        <v>0.78262346982955933</v>
      </c>
      <c r="E4035" s="49">
        <v>21.074409484863281</v>
      </c>
      <c r="F4035" s="49">
        <v>17.629888534545898</v>
      </c>
      <c r="G4035" s="49">
        <v>82.370109558105469</v>
      </c>
    </row>
    <row r="4036" spans="1:7">
      <c r="A4036" t="str">
        <f t="shared" si="64"/>
        <v>R1.5137</v>
      </c>
      <c r="B4036" s="49" t="s">
        <v>504</v>
      </c>
      <c r="C4036" s="49">
        <v>137</v>
      </c>
      <c r="D4036" s="49">
        <v>0.76925504207611084</v>
      </c>
      <c r="E4036" s="49">
        <v>20.291786193847656</v>
      </c>
      <c r="F4036" s="49">
        <v>17.289434432983398</v>
      </c>
      <c r="G4036" s="49">
        <v>82.710563659667969</v>
      </c>
    </row>
    <row r="4037" spans="1:7">
      <c r="A4037" t="str">
        <f t="shared" si="64"/>
        <v>R1.5138</v>
      </c>
      <c r="B4037" s="49" t="s">
        <v>504</v>
      </c>
      <c r="C4037" s="49">
        <v>138</v>
      </c>
      <c r="D4037" s="49">
        <v>0.75550693273544312</v>
      </c>
      <c r="E4037" s="49">
        <v>19.522531509399414</v>
      </c>
      <c r="F4037" s="49">
        <v>16.951328277587891</v>
      </c>
      <c r="G4037" s="49">
        <v>83.048675537109375</v>
      </c>
    </row>
    <row r="4038" spans="1:7">
      <c r="A4038" t="str">
        <f t="shared" si="64"/>
        <v>R1.5139</v>
      </c>
      <c r="B4038" s="49" t="s">
        <v>504</v>
      </c>
      <c r="C4038" s="49">
        <v>139</v>
      </c>
      <c r="D4038" s="49">
        <v>0.74140596389770508</v>
      </c>
      <c r="E4038" s="49">
        <v>18.767024993896484</v>
      </c>
      <c r="F4038" s="49">
        <v>16.61546516418457</v>
      </c>
      <c r="G4038" s="49">
        <v>83.384536743164063</v>
      </c>
    </row>
    <row r="4039" spans="1:7">
      <c r="A4039" t="str">
        <f t="shared" si="64"/>
        <v>R1.5140</v>
      </c>
      <c r="B4039" s="49" t="s">
        <v>504</v>
      </c>
      <c r="C4039" s="49">
        <v>140</v>
      </c>
      <c r="D4039" s="49">
        <v>0.72698360681533813</v>
      </c>
      <c r="E4039" s="49">
        <v>18.025617599487305</v>
      </c>
      <c r="F4039" s="49">
        <v>16.281747817993164</v>
      </c>
      <c r="G4039" s="49">
        <v>83.718254089355469</v>
      </c>
    </row>
    <row r="4040" spans="1:7">
      <c r="A4040" t="str">
        <f t="shared" si="64"/>
        <v>R1.5141</v>
      </c>
      <c r="B4040" s="49" t="s">
        <v>504</v>
      </c>
      <c r="C4040" s="49">
        <v>141</v>
      </c>
      <c r="D4040" s="49">
        <v>0.71227049827575684</v>
      </c>
      <c r="E4040" s="49">
        <v>17.298633575439453</v>
      </c>
      <c r="F4040" s="49">
        <v>15.950072288513184</v>
      </c>
      <c r="G4040" s="49">
        <v>84.0499267578125</v>
      </c>
    </row>
    <row r="4041" spans="1:7">
      <c r="A4041" t="str">
        <f t="shared" si="64"/>
        <v>R1.5142</v>
      </c>
      <c r="B4041" s="49" t="s">
        <v>504</v>
      </c>
      <c r="C4041" s="49">
        <v>142</v>
      </c>
      <c r="D4041" s="49">
        <v>0.69729697704315186</v>
      </c>
      <c r="E4041" s="49">
        <v>16.58636474609375</v>
      </c>
      <c r="F4041" s="49">
        <v>15.62034797668457</v>
      </c>
      <c r="G4041" s="49">
        <v>84.379653930664063</v>
      </c>
    </row>
    <row r="4042" spans="1:7">
      <c r="A4042" t="str">
        <f t="shared" si="64"/>
        <v>R1.5143</v>
      </c>
      <c r="B4042" s="49" t="s">
        <v>504</v>
      </c>
      <c r="C4042" s="49">
        <v>143</v>
      </c>
      <c r="D4042" s="49">
        <v>0.68208849430084229</v>
      </c>
      <c r="E4042" s="49">
        <v>15.889066696166992</v>
      </c>
      <c r="F4042" s="49">
        <v>15.292481422424316</v>
      </c>
      <c r="G4042" s="49">
        <v>84.70751953125</v>
      </c>
    </row>
    <row r="4043" spans="1:7">
      <c r="A4043" t="str">
        <f t="shared" si="64"/>
        <v>R1.5144</v>
      </c>
      <c r="B4043" s="49" t="s">
        <v>504</v>
      </c>
      <c r="C4043" s="49">
        <v>144</v>
      </c>
      <c r="D4043" s="49">
        <v>0.66667705774307251</v>
      </c>
      <c r="E4043" s="49">
        <v>15.206978797912598</v>
      </c>
      <c r="F4043" s="49">
        <v>14.966381072998047</v>
      </c>
      <c r="G4043" s="49">
        <v>85.033615112304688</v>
      </c>
    </row>
    <row r="4044" spans="1:7">
      <c r="A4044" t="str">
        <f t="shared" si="64"/>
        <v>R1.5145</v>
      </c>
      <c r="B4044" s="49" t="s">
        <v>504</v>
      </c>
      <c r="C4044" s="49">
        <v>145</v>
      </c>
      <c r="D4044" s="49">
        <v>0.65108698606491089</v>
      </c>
      <c r="E4044" s="49">
        <v>14.540301322937012</v>
      </c>
      <c r="F4044" s="49">
        <v>14.641969680786133</v>
      </c>
      <c r="G4044" s="49">
        <v>85.3580322265625</v>
      </c>
    </row>
    <row r="4045" spans="1:7">
      <c r="A4045" t="str">
        <f t="shared" si="64"/>
        <v>R1.5146</v>
      </c>
      <c r="B4045" s="49" t="s">
        <v>504</v>
      </c>
      <c r="C4045" s="49">
        <v>146</v>
      </c>
      <c r="D4045" s="49">
        <v>0.63534659147262573</v>
      </c>
      <c r="E4045" s="49">
        <v>13.889214515686035</v>
      </c>
      <c r="F4045" s="49">
        <v>14.319169998168945</v>
      </c>
      <c r="G4045" s="49">
        <v>85.680831909179688</v>
      </c>
    </row>
    <row r="4046" spans="1:7">
      <c r="A4046" t="str">
        <f t="shared" si="64"/>
        <v>R1.5147</v>
      </c>
      <c r="B4046" s="49" t="s">
        <v>504</v>
      </c>
      <c r="C4046" s="49">
        <v>147</v>
      </c>
      <c r="D4046" s="49">
        <v>0.61947953701019287</v>
      </c>
      <c r="E4046" s="49">
        <v>13.253868103027344</v>
      </c>
      <c r="F4046" s="49">
        <v>13.99791145324707</v>
      </c>
      <c r="G4046" s="49">
        <v>86.002090454101563</v>
      </c>
    </row>
    <row r="4047" spans="1:7">
      <c r="A4047" t="str">
        <f t="shared" si="64"/>
        <v>R1.5148</v>
      </c>
      <c r="B4047" s="49" t="s">
        <v>504</v>
      </c>
      <c r="C4047" s="49">
        <v>148</v>
      </c>
      <c r="D4047" s="49">
        <v>0.60351037979125977</v>
      </c>
      <c r="E4047" s="49">
        <v>12.63438892364502</v>
      </c>
      <c r="F4047" s="49">
        <v>13.678132057189941</v>
      </c>
      <c r="G4047" s="49">
        <v>86.321868896484375</v>
      </c>
    </row>
    <row r="4048" spans="1:7">
      <c r="A4048" t="str">
        <f t="shared" si="64"/>
        <v>R1.5149</v>
      </c>
      <c r="B4048" s="49" t="s">
        <v>504</v>
      </c>
      <c r="C4048" s="49">
        <v>149</v>
      </c>
      <c r="D4048" s="49">
        <v>0.58745753765106201</v>
      </c>
      <c r="E4048" s="49">
        <v>12.030878067016602</v>
      </c>
      <c r="F4048" s="49">
        <v>13.359780311584473</v>
      </c>
      <c r="G4048" s="49">
        <v>86.640220642089844</v>
      </c>
    </row>
    <row r="4049" spans="1:7">
      <c r="A4049" t="str">
        <f t="shared" si="64"/>
        <v>R1.5150</v>
      </c>
      <c r="B4049" s="49" t="s">
        <v>504</v>
      </c>
      <c r="C4049" s="49">
        <v>150</v>
      </c>
      <c r="D4049" s="49">
        <v>0.57134503126144409</v>
      </c>
      <c r="E4049" s="49">
        <v>11.44342041015625</v>
      </c>
      <c r="F4049" s="49">
        <v>13.042805671691895</v>
      </c>
      <c r="G4049" s="49">
        <v>86.957191467285156</v>
      </c>
    </row>
    <row r="4050" spans="1:7">
      <c r="A4050" t="str">
        <f t="shared" si="64"/>
        <v>R1.5151</v>
      </c>
      <c r="B4050" s="49" t="s">
        <v>504</v>
      </c>
      <c r="C4050" s="49">
        <v>151</v>
      </c>
      <c r="D4050" s="49">
        <v>0.55518597364425659</v>
      </c>
      <c r="E4050" s="49">
        <v>10.872075080871582</v>
      </c>
      <c r="F4050" s="49">
        <v>12.727175712585449</v>
      </c>
      <c r="G4050" s="49">
        <v>87.2728271484375</v>
      </c>
    </row>
    <row r="4051" spans="1:7">
      <c r="A4051" t="str">
        <f t="shared" si="64"/>
        <v>R1.5152</v>
      </c>
      <c r="B4051" s="49" t="s">
        <v>504</v>
      </c>
      <c r="C4051" s="49">
        <v>152</v>
      </c>
      <c r="D4051" s="49">
        <v>0.53900003433227539</v>
      </c>
      <c r="E4051" s="49">
        <v>10.316889762878418</v>
      </c>
      <c r="F4051" s="49">
        <v>12.412861824035645</v>
      </c>
      <c r="G4051" s="49">
        <v>87.587135314941406</v>
      </c>
    </row>
    <row r="4052" spans="1:7">
      <c r="A4052" t="str">
        <f t="shared" si="64"/>
        <v>R1.5153</v>
      </c>
      <c r="B4052" s="49" t="s">
        <v>504</v>
      </c>
      <c r="C4052" s="49">
        <v>153</v>
      </c>
      <c r="D4052" s="49">
        <v>0.52279847860336304</v>
      </c>
      <c r="E4052" s="49">
        <v>9.7778892517089844</v>
      </c>
      <c r="F4052" s="49">
        <v>12.099843978881836</v>
      </c>
      <c r="G4052" s="49">
        <v>87.900154113769531</v>
      </c>
    </row>
    <row r="4053" spans="1:7">
      <c r="A4053" t="str">
        <f t="shared" si="64"/>
        <v>R1.5154</v>
      </c>
      <c r="B4053" s="49" t="s">
        <v>504</v>
      </c>
      <c r="C4053" s="49">
        <v>154</v>
      </c>
      <c r="D4053" s="49">
        <v>0.50659602880477905</v>
      </c>
      <c r="E4053" s="49">
        <v>9.2550907135009766</v>
      </c>
      <c r="F4053" s="49">
        <v>11.788116455078125</v>
      </c>
      <c r="G4053" s="49">
        <v>88.211883544921875</v>
      </c>
    </row>
    <row r="4054" spans="1:7">
      <c r="A4054" t="str">
        <f t="shared" si="64"/>
        <v>R1.5155</v>
      </c>
      <c r="B4054" s="49" t="s">
        <v>504</v>
      </c>
      <c r="C4054" s="49">
        <v>155</v>
      </c>
      <c r="D4054" s="49">
        <v>0.49039995670318604</v>
      </c>
      <c r="E4054" s="49">
        <v>8.7484951019287109</v>
      </c>
      <c r="F4054" s="49">
        <v>11.477676391601563</v>
      </c>
      <c r="G4054" s="49">
        <v>88.522323608398438</v>
      </c>
    </row>
    <row r="4055" spans="1:7">
      <c r="A4055" t="str">
        <f t="shared" si="64"/>
        <v>R1.5156</v>
      </c>
      <c r="B4055" s="49" t="s">
        <v>504</v>
      </c>
      <c r="C4055" s="49">
        <v>156</v>
      </c>
      <c r="D4055" s="49">
        <v>0.47422248125076294</v>
      </c>
      <c r="E4055" s="49">
        <v>8.2580947875976563</v>
      </c>
      <c r="F4055" s="49">
        <v>11.168534278869629</v>
      </c>
      <c r="G4055" s="49">
        <v>88.831466674804688</v>
      </c>
    </row>
    <row r="4056" spans="1:7">
      <c r="A4056" t="str">
        <f t="shared" si="64"/>
        <v>R1.5157</v>
      </c>
      <c r="B4056" s="49" t="s">
        <v>504</v>
      </c>
      <c r="C4056" s="49">
        <v>157</v>
      </c>
      <c r="D4056" s="49">
        <v>0.45806950330734253</v>
      </c>
      <c r="E4056" s="49">
        <v>7.7838726043701172</v>
      </c>
      <c r="F4056" s="49">
        <v>10.860705375671387</v>
      </c>
      <c r="G4056" s="49">
        <v>89.139297485351563</v>
      </c>
    </row>
    <row r="4057" spans="1:7">
      <c r="A4057" t="str">
        <f t="shared" si="64"/>
        <v>R1.5158</v>
      </c>
      <c r="B4057" s="49" t="s">
        <v>504</v>
      </c>
      <c r="C4057" s="49">
        <v>158</v>
      </c>
      <c r="D4057" s="49">
        <v>0.44194751977920532</v>
      </c>
      <c r="E4057" s="49">
        <v>7.3258028030395508</v>
      </c>
      <c r="F4057" s="49">
        <v>10.55421257019043</v>
      </c>
      <c r="G4057" s="49">
        <v>89.445785522460938</v>
      </c>
    </row>
    <row r="4058" spans="1:7">
      <c r="A4058" t="str">
        <f t="shared" si="64"/>
        <v>R1.5159</v>
      </c>
      <c r="B4058" s="49" t="s">
        <v>504</v>
      </c>
      <c r="C4058" s="49">
        <v>159</v>
      </c>
      <c r="D4058" s="49">
        <v>0.42586502432823181</v>
      </c>
      <c r="E4058" s="49">
        <v>6.8838553428649902</v>
      </c>
      <c r="F4058" s="49">
        <v>10.249087333679199</v>
      </c>
      <c r="G4058" s="49">
        <v>89.75091552734375</v>
      </c>
    </row>
    <row r="4059" spans="1:7">
      <c r="A4059" t="str">
        <f t="shared" si="64"/>
        <v>R1.5160</v>
      </c>
      <c r="B4059" s="49" t="s">
        <v>504</v>
      </c>
      <c r="C4059" s="49">
        <v>160</v>
      </c>
      <c r="D4059" s="49">
        <v>0.40982595086097717</v>
      </c>
      <c r="E4059" s="49">
        <v>6.4579906463623047</v>
      </c>
      <c r="F4059" s="49">
        <v>9.9453592300415039</v>
      </c>
      <c r="G4059" s="49">
        <v>90.054641723632813</v>
      </c>
    </row>
    <row r="4060" spans="1:7">
      <c r="A4060" t="str">
        <f t="shared" si="64"/>
        <v>R1.5161</v>
      </c>
      <c r="B4060" s="49" t="s">
        <v>504</v>
      </c>
      <c r="C4060" s="49">
        <v>161</v>
      </c>
      <c r="D4060" s="49">
        <v>0.39383652806282043</v>
      </c>
      <c r="E4060" s="49">
        <v>6.0481643676757813</v>
      </c>
      <c r="F4060" s="49">
        <v>9.6430721282958984</v>
      </c>
      <c r="G4060" s="49">
        <v>90.356925964355469</v>
      </c>
    </row>
    <row r="4061" spans="1:7">
      <c r="A4061" t="str">
        <f t="shared" si="64"/>
        <v>R1.5162</v>
      </c>
      <c r="B4061" s="49" t="s">
        <v>504</v>
      </c>
      <c r="C4061" s="49">
        <v>162</v>
      </c>
      <c r="D4061" s="49">
        <v>0.3779045045375824</v>
      </c>
      <c r="E4061" s="49">
        <v>5.6543278694152832</v>
      </c>
      <c r="F4061" s="49">
        <v>9.3422603607177734</v>
      </c>
      <c r="G4061" s="49">
        <v>90.657737731933594</v>
      </c>
    </row>
    <row r="4062" spans="1:7">
      <c r="A4062" t="str">
        <f t="shared" si="64"/>
        <v>R1.5163</v>
      </c>
      <c r="B4062" s="49" t="s">
        <v>504</v>
      </c>
      <c r="C4062" s="49">
        <v>163</v>
      </c>
      <c r="D4062" s="49">
        <v>0.36203697323799133</v>
      </c>
      <c r="E4062" s="49">
        <v>5.276423454284668</v>
      </c>
      <c r="F4062" s="49">
        <v>9.0429630279541016</v>
      </c>
      <c r="G4062" s="49">
        <v>90.957038879394531</v>
      </c>
    </row>
    <row r="4063" spans="1:7">
      <c r="A4063" t="str">
        <f t="shared" si="64"/>
        <v>R1.5164</v>
      </c>
      <c r="B4063" s="49" t="s">
        <v>504</v>
      </c>
      <c r="C4063" s="49">
        <v>164</v>
      </c>
      <c r="D4063" s="49">
        <v>0.3462429940700531</v>
      </c>
      <c r="E4063" s="49">
        <v>4.9143867492675781</v>
      </c>
      <c r="F4063" s="49">
        <v>8.7452211380004883</v>
      </c>
      <c r="G4063" s="49">
        <v>91.254776000976563</v>
      </c>
    </row>
    <row r="4064" spans="1:7">
      <c r="A4064" t="str">
        <f t="shared" si="64"/>
        <v>R1.5165</v>
      </c>
      <c r="B4064" s="49" t="s">
        <v>504</v>
      </c>
      <c r="C4064" s="49">
        <v>165</v>
      </c>
      <c r="D4064" s="49">
        <v>0.33053401112556458</v>
      </c>
      <c r="E4064" s="49">
        <v>4.568143367767334</v>
      </c>
      <c r="F4064" s="49">
        <v>8.449066162109375</v>
      </c>
      <c r="G4064" s="49">
        <v>91.550933837890625</v>
      </c>
    </row>
    <row r="4065" spans="1:7">
      <c r="A4065" t="str">
        <f t="shared" si="64"/>
        <v>R1.5166</v>
      </c>
      <c r="B4065" s="49" t="s">
        <v>504</v>
      </c>
      <c r="C4065" s="49">
        <v>166</v>
      </c>
      <c r="D4065" s="49">
        <v>0.31492400169372559</v>
      </c>
      <c r="E4065" s="49">
        <v>4.2376093864440918</v>
      </c>
      <c r="F4065" s="49">
        <v>8.1545276641845703</v>
      </c>
      <c r="G4065" s="49">
        <v>91.845474243164063</v>
      </c>
    </row>
    <row r="4066" spans="1:7">
      <c r="A4066" t="str">
        <f t="shared" si="64"/>
        <v>R1.5167</v>
      </c>
      <c r="B4066" s="49" t="s">
        <v>504</v>
      </c>
      <c r="C4066" s="49">
        <v>167</v>
      </c>
      <c r="D4066" s="49">
        <v>0.29942852258682251</v>
      </c>
      <c r="E4066" s="49">
        <v>3.9226856231689453</v>
      </c>
      <c r="F4066" s="49">
        <v>7.8616189956665039</v>
      </c>
      <c r="G4066" s="49">
        <v>92.138381958007813</v>
      </c>
    </row>
    <row r="4067" spans="1:7">
      <c r="A4067" t="str">
        <f t="shared" si="64"/>
        <v>R1.5168</v>
      </c>
      <c r="B4067" s="49" t="s">
        <v>504</v>
      </c>
      <c r="C4067" s="49">
        <v>168</v>
      </c>
      <c r="D4067" s="49">
        <v>0.28406649827957153</v>
      </c>
      <c r="E4067" s="49">
        <v>3.6232569217681885</v>
      </c>
      <c r="F4067" s="49">
        <v>7.5703592300415039</v>
      </c>
      <c r="G4067" s="49">
        <v>92.429641723632813</v>
      </c>
    </row>
    <row r="4068" spans="1:7">
      <c r="A4068" t="str">
        <f t="shared" si="64"/>
        <v>R1.5169</v>
      </c>
      <c r="B4068" s="49" t="s">
        <v>504</v>
      </c>
      <c r="C4068" s="49">
        <v>169</v>
      </c>
      <c r="D4068" s="49">
        <v>0.26885697245597839</v>
      </c>
      <c r="E4068" s="49">
        <v>3.3391904830932617</v>
      </c>
      <c r="F4068" s="49">
        <v>7.2807435989379883</v>
      </c>
      <c r="G4068" s="49">
        <v>92.719253540039063</v>
      </c>
    </row>
    <row r="4069" spans="1:7">
      <c r="A4069" t="str">
        <f t="shared" si="64"/>
        <v>R1.5170</v>
      </c>
      <c r="B4069" s="49" t="s">
        <v>504</v>
      </c>
      <c r="C4069" s="49">
        <v>170</v>
      </c>
      <c r="D4069" s="49">
        <v>0.25383749604225159</v>
      </c>
      <c r="E4069" s="49">
        <v>3.0703334808349609</v>
      </c>
      <c r="F4069" s="49">
        <v>6.9927396774291992</v>
      </c>
      <c r="G4069" s="49">
        <v>93.00726318359375</v>
      </c>
    </row>
    <row r="4070" spans="1:7">
      <c r="A4070" t="str">
        <f t="shared" si="64"/>
        <v>R1.5171</v>
      </c>
      <c r="B4070" s="49" t="s">
        <v>504</v>
      </c>
      <c r="C4070" s="49">
        <v>171</v>
      </c>
      <c r="D4070" s="49">
        <v>0.23902550339698792</v>
      </c>
      <c r="E4070" s="49">
        <v>2.8164958953857422</v>
      </c>
      <c r="F4070" s="49">
        <v>6.7063579559326172</v>
      </c>
      <c r="G4070" s="49">
        <v>93.29364013671875</v>
      </c>
    </row>
    <row r="4071" spans="1:7">
      <c r="A4071" t="str">
        <f t="shared" si="64"/>
        <v>R1.5172</v>
      </c>
      <c r="B4071" s="49" t="s">
        <v>504</v>
      </c>
      <c r="C4071" s="49">
        <v>172</v>
      </c>
      <c r="D4071" s="49">
        <v>0.22445948421955109</v>
      </c>
      <c r="E4071" s="49">
        <v>2.5774705410003662</v>
      </c>
      <c r="F4071" s="49">
        <v>6.4215469360351563</v>
      </c>
      <c r="G4071" s="49">
        <v>93.578453063964844</v>
      </c>
    </row>
    <row r="4072" spans="1:7">
      <c r="A4072" t="str">
        <f t="shared" si="64"/>
        <v>R1.5173</v>
      </c>
      <c r="B4072" s="49" t="s">
        <v>504</v>
      </c>
      <c r="C4072" s="49">
        <v>173</v>
      </c>
      <c r="D4072" s="49">
        <v>0.2101760059595108</v>
      </c>
      <c r="E4072" s="49">
        <v>2.353010892868042</v>
      </c>
      <c r="F4072" s="49">
        <v>6.1382360458374023</v>
      </c>
      <c r="G4072" s="49">
        <v>93.861763000488281</v>
      </c>
    </row>
    <row r="4073" spans="1:7">
      <c r="A4073" t="str">
        <f t="shared" si="64"/>
        <v>R1.5174</v>
      </c>
      <c r="B4073" s="49" t="s">
        <v>504</v>
      </c>
      <c r="C4073" s="49">
        <v>174</v>
      </c>
      <c r="D4073" s="49">
        <v>0.19621498882770538</v>
      </c>
      <c r="E4073" s="49">
        <v>2.1428349018096924</v>
      </c>
      <c r="F4073" s="49">
        <v>5.8563394546508789</v>
      </c>
      <c r="G4073" s="49">
        <v>94.143661499023438</v>
      </c>
    </row>
    <row r="4074" spans="1:7">
      <c r="A4074" t="str">
        <f t="shared" si="64"/>
        <v>R1.5175</v>
      </c>
      <c r="B4074" s="49" t="s">
        <v>504</v>
      </c>
      <c r="C4074" s="49">
        <v>175</v>
      </c>
      <c r="D4074" s="49">
        <v>0.1826229989528656</v>
      </c>
      <c r="E4074" s="49">
        <v>1.946619987487793</v>
      </c>
      <c r="F4074" s="49">
        <v>5.5757527351379395</v>
      </c>
      <c r="G4074" s="49">
        <v>94.424247741699219</v>
      </c>
    </row>
    <row r="4075" spans="1:7">
      <c r="A4075" t="str">
        <f t="shared" si="64"/>
        <v>R1.5176</v>
      </c>
      <c r="B4075" s="49" t="s">
        <v>504</v>
      </c>
      <c r="C4075" s="49">
        <v>176</v>
      </c>
      <c r="D4075" s="49">
        <v>0.1694445013999939</v>
      </c>
      <c r="E4075" s="49">
        <v>1.763996958732605</v>
      </c>
      <c r="F4075" s="49">
        <v>5.2963643074035645</v>
      </c>
      <c r="G4075" s="49">
        <v>94.703636169433594</v>
      </c>
    </row>
    <row r="4076" spans="1:7">
      <c r="A4076" t="str">
        <f t="shared" si="64"/>
        <v>R1.5177</v>
      </c>
      <c r="B4076" s="49" t="s">
        <v>504</v>
      </c>
      <c r="C4076" s="49">
        <v>177</v>
      </c>
      <c r="D4076" s="49">
        <v>0.15673398971557617</v>
      </c>
      <c r="E4076" s="49">
        <v>1.5945525169372559</v>
      </c>
      <c r="F4076" s="49">
        <v>5.0180168151855469</v>
      </c>
      <c r="G4076" s="49">
        <v>94.981979370117188</v>
      </c>
    </row>
    <row r="4077" spans="1:7">
      <c r="A4077" t="str">
        <f t="shared" si="64"/>
        <v>R1.5178</v>
      </c>
      <c r="B4077" s="49" t="s">
        <v>504</v>
      </c>
      <c r="C4077" s="49">
        <v>178</v>
      </c>
      <c r="D4077" s="49">
        <v>0.14454364776611328</v>
      </c>
      <c r="E4077" s="49">
        <v>1.4378185272216797</v>
      </c>
      <c r="F4077" s="49">
        <v>4.7405476570129395</v>
      </c>
      <c r="G4077" s="49">
        <v>95.259452819824219</v>
      </c>
    </row>
    <row r="4078" spans="1:7">
      <c r="A4078" t="str">
        <f t="shared" si="64"/>
        <v>R1.5179</v>
      </c>
      <c r="B4078" s="49" t="s">
        <v>504</v>
      </c>
      <c r="C4078" s="49">
        <v>179</v>
      </c>
      <c r="D4078" s="49">
        <v>0.1329309493303299</v>
      </c>
      <c r="E4078" s="49">
        <v>1.2932748794555664</v>
      </c>
      <c r="F4078" s="49">
        <v>4.4638032913208008</v>
      </c>
      <c r="G4078" s="49">
        <v>95.53619384765625</v>
      </c>
    </row>
    <row r="4079" spans="1:7">
      <c r="A4079" t="str">
        <f t="shared" si="64"/>
        <v>R1.5180</v>
      </c>
      <c r="B4079" s="49" t="s">
        <v>504</v>
      </c>
      <c r="C4079" s="49">
        <v>180</v>
      </c>
      <c r="D4079" s="49">
        <v>0.12195990234613419</v>
      </c>
      <c r="E4079" s="49">
        <v>1.1603438854217529</v>
      </c>
      <c r="F4079" s="49">
        <v>4.1877045631408691</v>
      </c>
      <c r="G4079" s="49">
        <v>95.812294006347656</v>
      </c>
    </row>
    <row r="4080" spans="1:7">
      <c r="A4080" t="str">
        <f t="shared" si="64"/>
        <v>R1.5181</v>
      </c>
      <c r="B4080" s="49" t="s">
        <v>504</v>
      </c>
      <c r="C4080" s="49">
        <v>181</v>
      </c>
      <c r="D4080" s="49">
        <v>0.11168459802865982</v>
      </c>
      <c r="E4080" s="49">
        <v>1.038383960723877</v>
      </c>
      <c r="F4080" s="49">
        <v>3.9122254848480225</v>
      </c>
      <c r="G4080" s="49">
        <v>96.087776184082031</v>
      </c>
    </row>
    <row r="4081" spans="1:7">
      <c r="A4081" t="str">
        <f t="shared" si="64"/>
        <v>R1.5182</v>
      </c>
      <c r="B4081" s="49" t="s">
        <v>504</v>
      </c>
      <c r="C4081" s="49">
        <v>182</v>
      </c>
      <c r="D4081" s="49">
        <v>0.10217826813459396</v>
      </c>
      <c r="E4081" s="49">
        <v>0.92669939994812012</v>
      </c>
      <c r="F4081" s="49">
        <v>3.6377580165863037</v>
      </c>
      <c r="G4081" s="49">
        <v>96.36224365234375</v>
      </c>
    </row>
    <row r="4082" spans="1:7">
      <c r="A4082" t="str">
        <f t="shared" si="64"/>
        <v>R1.5183</v>
      </c>
      <c r="B4082" s="49" t="s">
        <v>504</v>
      </c>
      <c r="C4082" s="49">
        <v>183</v>
      </c>
      <c r="D4082" s="49">
        <v>9.3507781624794006E-2</v>
      </c>
      <c r="E4082" s="49">
        <v>0.82452112436294556</v>
      </c>
      <c r="F4082" s="49">
        <v>3.3656256198883057</v>
      </c>
      <c r="G4082" s="49">
        <v>96.634376525878906</v>
      </c>
    </row>
    <row r="4083" spans="1:7">
      <c r="A4083" t="str">
        <f t="shared" si="64"/>
        <v>R1.5184</v>
      </c>
      <c r="B4083" s="49" t="s">
        <v>504</v>
      </c>
      <c r="C4083" s="49">
        <v>184</v>
      </c>
      <c r="D4083" s="49">
        <v>8.5745863616466522E-2</v>
      </c>
      <c r="E4083" s="49">
        <v>0.73101335763931274</v>
      </c>
      <c r="F4083" s="49">
        <v>3.1017465591430664</v>
      </c>
      <c r="G4083" s="49">
        <v>96.89825439453125</v>
      </c>
    </row>
    <row r="4084" spans="1:7">
      <c r="A4084" t="str">
        <f t="shared" si="64"/>
        <v>R1.5185</v>
      </c>
      <c r="B4084" s="49" t="s">
        <v>504</v>
      </c>
      <c r="C4084" s="49">
        <v>185</v>
      </c>
      <c r="D4084" s="49">
        <v>0.64526748657226563</v>
      </c>
      <c r="E4084" s="49">
        <v>0.64526748657226563</v>
      </c>
      <c r="F4084" s="49">
        <v>2.915318489074707</v>
      </c>
      <c r="G4084" s="49">
        <v>97.084678649902344</v>
      </c>
    </row>
    <row r="4085" spans="1:7">
      <c r="A4085" t="str">
        <f t="shared" si="64"/>
        <v>R1.5186</v>
      </c>
      <c r="B4085" s="49" t="s">
        <v>504</v>
      </c>
      <c r="C4085" s="49">
        <v>186</v>
      </c>
      <c r="D4085" s="49">
        <v>0</v>
      </c>
      <c r="E4085" s="49">
        <v>0</v>
      </c>
      <c r="F4085" s="49">
        <v>0</v>
      </c>
      <c r="G4085" s="49">
        <v>100</v>
      </c>
    </row>
    <row r="4086" spans="1:7">
      <c r="A4086" t="str">
        <f t="shared" si="64"/>
        <v>R2.0000</v>
      </c>
      <c r="B4086" s="49" t="s">
        <v>505</v>
      </c>
      <c r="C4086" s="49">
        <v>0</v>
      </c>
      <c r="D4086" s="49">
        <v>9.4831496477127075E-2</v>
      </c>
      <c r="E4086" s="49">
        <v>100</v>
      </c>
      <c r="F4086" s="49">
        <v>100</v>
      </c>
      <c r="G4086" s="49">
        <v>0</v>
      </c>
    </row>
    <row r="4087" spans="1:7">
      <c r="A4087" t="str">
        <f t="shared" si="64"/>
        <v>R2.0001</v>
      </c>
      <c r="B4087" s="49" t="s">
        <v>505</v>
      </c>
      <c r="C4087" s="49">
        <v>1</v>
      </c>
      <c r="D4087" s="49">
        <v>9.8101601004600525E-2</v>
      </c>
      <c r="E4087" s="49">
        <v>99.905166625976563</v>
      </c>
      <c r="F4087" s="49">
        <v>99.094444274902344</v>
      </c>
      <c r="G4087" s="49">
        <v>0.90555381774902344</v>
      </c>
    </row>
    <row r="4088" spans="1:7">
      <c r="A4088" t="str">
        <f t="shared" si="64"/>
        <v>R2.0002</v>
      </c>
      <c r="B4088" s="49" t="s">
        <v>505</v>
      </c>
      <c r="C4088" s="49">
        <v>2</v>
      </c>
      <c r="D4088" s="49">
        <v>0.10146229714155197</v>
      </c>
      <c r="E4088" s="49">
        <v>99.80706787109375</v>
      </c>
      <c r="F4088" s="49">
        <v>98.191360473632813</v>
      </c>
      <c r="G4088" s="49">
        <v>1.8086433410644531</v>
      </c>
    </row>
    <row r="4089" spans="1:7">
      <c r="A4089" t="str">
        <f t="shared" si="64"/>
        <v>R2.0003</v>
      </c>
      <c r="B4089" s="49" t="s">
        <v>505</v>
      </c>
      <c r="C4089" s="49">
        <v>3</v>
      </c>
      <c r="D4089" s="49">
        <v>0.10490989685058594</v>
      </c>
      <c r="E4089" s="49">
        <v>99.705604553222656</v>
      </c>
      <c r="F4089" s="49">
        <v>97.290771484375</v>
      </c>
      <c r="G4089" s="49">
        <v>2.7092313766479492</v>
      </c>
    </row>
    <row r="4090" spans="1:7">
      <c r="A4090" t="str">
        <f t="shared" si="64"/>
        <v>R2.0004</v>
      </c>
      <c r="B4090" s="49" t="s">
        <v>505</v>
      </c>
      <c r="C4090" s="49">
        <v>4</v>
      </c>
      <c r="D4090" s="49">
        <v>0.10845089703798294</v>
      </c>
      <c r="E4090" s="49">
        <v>99.600692749023438</v>
      </c>
      <c r="F4090" s="49">
        <v>96.392723083496094</v>
      </c>
      <c r="G4090" s="49">
        <v>3.6072797775268555</v>
      </c>
    </row>
    <row r="4091" spans="1:7">
      <c r="A4091" t="str">
        <f t="shared" si="64"/>
        <v>R2.0005</v>
      </c>
      <c r="B4091" s="49" t="s">
        <v>505</v>
      </c>
      <c r="C4091" s="49">
        <v>5</v>
      </c>
      <c r="D4091" s="49">
        <v>0.11208249628543854</v>
      </c>
      <c r="E4091" s="49">
        <v>99.492240905761719</v>
      </c>
      <c r="F4091" s="49">
        <v>95.497245788574219</v>
      </c>
      <c r="G4091" s="49">
        <v>4.5027542114257813</v>
      </c>
    </row>
    <row r="4092" spans="1:7">
      <c r="A4092" t="str">
        <f t="shared" si="64"/>
        <v>R2.0006</v>
      </c>
      <c r="B4092" s="49" t="s">
        <v>505</v>
      </c>
      <c r="C4092" s="49">
        <v>6</v>
      </c>
      <c r="D4092" s="49">
        <v>0.11581040173768997</v>
      </c>
      <c r="E4092" s="49">
        <v>99.380165100097656</v>
      </c>
      <c r="F4092" s="49">
        <v>94.604385375976563</v>
      </c>
      <c r="G4092" s="49">
        <v>5.3956136703491211</v>
      </c>
    </row>
    <row r="4093" spans="1:7">
      <c r="A4093" t="str">
        <f t="shared" si="64"/>
        <v>R2.0007</v>
      </c>
      <c r="B4093" s="49" t="s">
        <v>505</v>
      </c>
      <c r="C4093" s="49">
        <v>7</v>
      </c>
      <c r="D4093" s="49">
        <v>0.11963179707527161</v>
      </c>
      <c r="E4093" s="49">
        <v>99.264350891113281</v>
      </c>
      <c r="F4093" s="49">
        <v>93.714179992675781</v>
      </c>
      <c r="G4093" s="49">
        <v>6.2858238220214844</v>
      </c>
    </row>
    <row r="4094" spans="1:7">
      <c r="A4094" t="str">
        <f t="shared" si="64"/>
        <v>R2.0008</v>
      </c>
      <c r="B4094" s="49" t="s">
        <v>505</v>
      </c>
      <c r="C4094" s="49">
        <v>8</v>
      </c>
      <c r="D4094" s="49">
        <v>0.12355320155620575</v>
      </c>
      <c r="E4094" s="49">
        <v>99.144721984863281</v>
      </c>
      <c r="F4094" s="49">
        <v>92.826652526855469</v>
      </c>
      <c r="G4094" s="49">
        <v>7.1733474731445313</v>
      </c>
    </row>
    <row r="4095" spans="1:7">
      <c r="A4095" t="str">
        <f t="shared" si="64"/>
        <v>R2.0009</v>
      </c>
      <c r="B4095" s="49" t="s">
        <v>505</v>
      </c>
      <c r="C4095" s="49">
        <v>9</v>
      </c>
      <c r="D4095" s="49">
        <v>0.12757310271263123</v>
      </c>
      <c r="E4095" s="49">
        <v>99.021163940429688</v>
      </c>
      <c r="F4095" s="49">
        <v>91.941856384277344</v>
      </c>
      <c r="G4095" s="49">
        <v>8.0581474304199219</v>
      </c>
    </row>
    <row r="4096" spans="1:7">
      <c r="A4096" t="str">
        <f t="shared" si="64"/>
        <v>R2.0010</v>
      </c>
      <c r="B4096" s="49" t="s">
        <v>505</v>
      </c>
      <c r="C4096" s="49">
        <v>10</v>
      </c>
      <c r="D4096" s="49">
        <v>0.13169379532337189</v>
      </c>
      <c r="E4096" s="49">
        <v>98.893592834472656</v>
      </c>
      <c r="F4096" s="49">
        <v>91.059814453125</v>
      </c>
      <c r="G4096" s="49">
        <v>8.9401874542236328</v>
      </c>
    </row>
    <row r="4097" spans="1:7">
      <c r="A4097" t="str">
        <f t="shared" si="64"/>
        <v>R2.0011</v>
      </c>
      <c r="B4097" s="49" t="s">
        <v>505</v>
      </c>
      <c r="C4097" s="49">
        <v>11</v>
      </c>
      <c r="D4097" s="49">
        <v>0.13591669499874115</v>
      </c>
      <c r="E4097" s="49">
        <v>98.76190185546875</v>
      </c>
      <c r="F4097" s="49">
        <v>90.180572509765625</v>
      </c>
      <c r="G4097" s="49">
        <v>9.8194313049316406</v>
      </c>
    </row>
    <row r="4098" spans="1:7">
      <c r="A4098" t="str">
        <f t="shared" si="64"/>
        <v>R2.0012</v>
      </c>
      <c r="B4098" s="49" t="s">
        <v>505</v>
      </c>
      <c r="C4098" s="49">
        <v>12</v>
      </c>
      <c r="D4098" s="49">
        <v>0.14024539291858673</v>
      </c>
      <c r="E4098" s="49">
        <v>98.625984191894531</v>
      </c>
      <c r="F4098" s="49">
        <v>89.304161071777344</v>
      </c>
      <c r="G4098" s="49">
        <v>10.695840835571289</v>
      </c>
    </row>
    <row r="4099" spans="1:7">
      <c r="A4099" t="str">
        <f t="shared" ref="A4099:A4162" si="65">CONCATENATE(B4099,IF(C4099&lt;10,CONCATENATE("00",C4099),IF(C4099&lt;100,CONCATENATE("0",C4099),C4099)))</f>
        <v>R2.0013</v>
      </c>
      <c r="B4099" s="49" t="s">
        <v>505</v>
      </c>
      <c r="C4099" s="49">
        <v>13</v>
      </c>
      <c r="D4099" s="49">
        <v>0.14467909932136536</v>
      </c>
      <c r="E4099" s="49">
        <v>98.485740661621094</v>
      </c>
      <c r="F4099" s="49">
        <v>88.430618286132813</v>
      </c>
      <c r="G4099" s="49">
        <v>11.569382667541504</v>
      </c>
    </row>
    <row r="4100" spans="1:7">
      <c r="A4100" t="str">
        <f t="shared" si="65"/>
        <v>R2.0014</v>
      </c>
      <c r="B4100" s="49" t="s">
        <v>505</v>
      </c>
      <c r="C4100" s="49">
        <v>14</v>
      </c>
      <c r="D4100" s="49">
        <v>0.14922140538692474</v>
      </c>
      <c r="E4100" s="49">
        <v>98.341056823730469</v>
      </c>
      <c r="F4100" s="49">
        <v>87.559982299804688</v>
      </c>
      <c r="G4100" s="49">
        <v>12.440018653869629</v>
      </c>
    </row>
    <row r="4101" spans="1:7">
      <c r="A4101" t="str">
        <f t="shared" si="65"/>
        <v>R2.0015</v>
      </c>
      <c r="B4101" s="49" t="s">
        <v>505</v>
      </c>
      <c r="C4101" s="49">
        <v>15</v>
      </c>
      <c r="D4101" s="49">
        <v>0.1538735032081604</v>
      </c>
      <c r="E4101" s="49">
        <v>98.19183349609375</v>
      </c>
      <c r="F4101" s="49">
        <v>86.692283630371094</v>
      </c>
      <c r="G4101" s="49">
        <v>13.30771541595459</v>
      </c>
    </row>
    <row r="4102" spans="1:7">
      <c r="A4102" t="str">
        <f t="shared" si="65"/>
        <v>R2.0016</v>
      </c>
      <c r="B4102" s="49" t="s">
        <v>505</v>
      </c>
      <c r="C4102" s="49">
        <v>16</v>
      </c>
      <c r="D4102" s="49">
        <v>0.15863700211048126</v>
      </c>
      <c r="E4102" s="49">
        <v>98.0379638671875</v>
      </c>
      <c r="F4102" s="49">
        <v>85.827568054199219</v>
      </c>
      <c r="G4102" s="49">
        <v>14.172433853149414</v>
      </c>
    </row>
    <row r="4103" spans="1:7">
      <c r="A4103" t="str">
        <f t="shared" si="65"/>
        <v>R2.0017</v>
      </c>
      <c r="B4103" s="49" t="s">
        <v>505</v>
      </c>
      <c r="C4103" s="49">
        <v>17</v>
      </c>
      <c r="D4103" s="49">
        <v>0.16351419687271118</v>
      </c>
      <c r="E4103" s="49">
        <v>97.879325866699219</v>
      </c>
      <c r="F4103" s="49">
        <v>84.965858459472656</v>
      </c>
      <c r="G4103" s="49">
        <v>15.034139633178711</v>
      </c>
    </row>
    <row r="4104" spans="1:7">
      <c r="A4104" t="str">
        <f t="shared" si="65"/>
        <v>R2.0018</v>
      </c>
      <c r="B4104" s="49" t="s">
        <v>505</v>
      </c>
      <c r="C4104" s="49">
        <v>18</v>
      </c>
      <c r="D4104" s="49">
        <v>0.16850559413433075</v>
      </c>
      <c r="E4104" s="49">
        <v>97.715812683105469</v>
      </c>
      <c r="F4104" s="49">
        <v>84.107200622558594</v>
      </c>
      <c r="G4104" s="49">
        <v>15.89279842376709</v>
      </c>
    </row>
    <row r="4105" spans="1:7">
      <c r="A4105" t="str">
        <f t="shared" si="65"/>
        <v>R2.0019</v>
      </c>
      <c r="B4105" s="49" t="s">
        <v>505</v>
      </c>
      <c r="C4105" s="49">
        <v>19</v>
      </c>
      <c r="D4105" s="49">
        <v>0.17361639440059662</v>
      </c>
      <c r="E4105" s="49">
        <v>97.547309875488281</v>
      </c>
      <c r="F4105" s="49">
        <v>83.251625061035156</v>
      </c>
      <c r="G4105" s="49">
        <v>16.748373031616211</v>
      </c>
    </row>
    <row r="4106" spans="1:7">
      <c r="A4106" t="str">
        <f t="shared" si="65"/>
        <v>R2.0020</v>
      </c>
      <c r="B4106" s="49" t="s">
        <v>505</v>
      </c>
      <c r="C4106" s="49">
        <v>20</v>
      </c>
      <c r="D4106" s="49">
        <v>0.17884260416030884</v>
      </c>
      <c r="E4106" s="49">
        <v>97.373687744140625</v>
      </c>
      <c r="F4106" s="49">
        <v>82.399169921875</v>
      </c>
      <c r="G4106" s="49">
        <v>17.600828170776367</v>
      </c>
    </row>
    <row r="4107" spans="1:7">
      <c r="A4107" t="str">
        <f t="shared" si="65"/>
        <v>R2.0021</v>
      </c>
      <c r="B4107" s="49" t="s">
        <v>505</v>
      </c>
      <c r="C4107" s="49">
        <v>21</v>
      </c>
      <c r="D4107" s="49">
        <v>0.18419259786605835</v>
      </c>
      <c r="E4107" s="49">
        <v>97.194847106933594</v>
      </c>
      <c r="F4107" s="49">
        <v>81.549873352050781</v>
      </c>
      <c r="G4107" s="49">
        <v>18.450128555297852</v>
      </c>
    </row>
    <row r="4108" spans="1:7">
      <c r="A4108" t="str">
        <f t="shared" si="65"/>
        <v>R2.0022</v>
      </c>
      <c r="B4108" s="49" t="s">
        <v>505</v>
      </c>
      <c r="C4108" s="49">
        <v>22</v>
      </c>
      <c r="D4108" s="49">
        <v>0.18966490030288696</v>
      </c>
      <c r="E4108" s="49">
        <v>97.010658264160156</v>
      </c>
      <c r="F4108" s="49">
        <v>80.703758239746094</v>
      </c>
      <c r="G4108" s="49">
        <v>19.296239852905273</v>
      </c>
    </row>
    <row r="4109" spans="1:7">
      <c r="A4109" t="str">
        <f t="shared" si="65"/>
        <v>R2.0023</v>
      </c>
      <c r="B4109" s="49" t="s">
        <v>505</v>
      </c>
      <c r="C4109" s="49">
        <v>23</v>
      </c>
      <c r="D4109" s="49">
        <v>0.19526189565658569</v>
      </c>
      <c r="E4109" s="49">
        <v>96.820991516113281</v>
      </c>
      <c r="F4109" s="49">
        <v>79.860870361328125</v>
      </c>
      <c r="G4109" s="49">
        <v>20.139127731323242</v>
      </c>
    </row>
    <row r="4110" spans="1:7">
      <c r="A4110" t="str">
        <f t="shared" si="65"/>
        <v>R2.0024</v>
      </c>
      <c r="B4110" s="49" t="s">
        <v>505</v>
      </c>
      <c r="C4110" s="49">
        <v>24</v>
      </c>
      <c r="D4110" s="49">
        <v>0.20098599791526794</v>
      </c>
      <c r="E4110" s="49">
        <v>96.625724792480469</v>
      </c>
      <c r="F4110" s="49">
        <v>79.021247863769531</v>
      </c>
      <c r="G4110" s="49">
        <v>20.978755950927734</v>
      </c>
    </row>
    <row r="4111" spans="1:7">
      <c r="A4111" t="str">
        <f t="shared" si="65"/>
        <v>R2.0025</v>
      </c>
      <c r="B4111" s="49" t="s">
        <v>505</v>
      </c>
      <c r="C4111" s="49">
        <v>25</v>
      </c>
      <c r="D4111" s="49">
        <v>0.20683759450912476</v>
      </c>
      <c r="E4111" s="49">
        <v>96.42474365234375</v>
      </c>
      <c r="F4111" s="49">
        <v>78.184913635253906</v>
      </c>
      <c r="G4111" s="49">
        <v>21.815086364746094</v>
      </c>
    </row>
    <row r="4112" spans="1:7">
      <c r="A4112" t="str">
        <f t="shared" si="65"/>
        <v>R2.0026</v>
      </c>
      <c r="B4112" s="49" t="s">
        <v>505</v>
      </c>
      <c r="C4112" s="49">
        <v>26</v>
      </c>
      <c r="D4112" s="49">
        <v>0.21282100677490234</v>
      </c>
      <c r="E4112" s="49">
        <v>96.217903137207031</v>
      </c>
      <c r="F4112" s="49">
        <v>77.351905822753906</v>
      </c>
      <c r="G4112" s="49">
        <v>22.648090362548828</v>
      </c>
    </row>
    <row r="4113" spans="1:7">
      <c r="A4113" t="str">
        <f t="shared" si="65"/>
        <v>R2.0027</v>
      </c>
      <c r="B4113" s="49" t="s">
        <v>505</v>
      </c>
      <c r="C4113" s="49">
        <v>27</v>
      </c>
      <c r="D4113" s="49">
        <v>0.21893690526485443</v>
      </c>
      <c r="E4113" s="49">
        <v>96.005081176757813</v>
      </c>
      <c r="F4113" s="49">
        <v>76.522270202636719</v>
      </c>
      <c r="G4113" s="49">
        <v>23.477725982666016</v>
      </c>
    </row>
    <row r="4114" spans="1:7">
      <c r="A4114" t="str">
        <f t="shared" si="65"/>
        <v>R2.0028</v>
      </c>
      <c r="B4114" s="49" t="s">
        <v>505</v>
      </c>
      <c r="C4114" s="49">
        <v>28</v>
      </c>
      <c r="D4114" s="49">
        <v>0.22518919408321381</v>
      </c>
      <c r="E4114" s="49">
        <v>95.786148071289063</v>
      </c>
      <c r="F4114" s="49">
        <v>75.696037292480469</v>
      </c>
      <c r="G4114" s="49">
        <v>24.303962707519531</v>
      </c>
    </row>
    <row r="4115" spans="1:7">
      <c r="A4115" t="str">
        <f t="shared" si="65"/>
        <v>R2.0029</v>
      </c>
      <c r="B4115" s="49" t="s">
        <v>505</v>
      </c>
      <c r="C4115" s="49">
        <v>29</v>
      </c>
      <c r="D4115" s="49">
        <v>0.23157599568367004</v>
      </c>
      <c r="E4115" s="49">
        <v>95.560958862304688</v>
      </c>
      <c r="F4115" s="49">
        <v>74.873237609863281</v>
      </c>
      <c r="G4115" s="49">
        <v>25.126764297485352</v>
      </c>
    </row>
    <row r="4116" spans="1:7">
      <c r="A4116" t="str">
        <f t="shared" si="65"/>
        <v>R2.0030</v>
      </c>
      <c r="B4116" s="49" t="s">
        <v>505</v>
      </c>
      <c r="C4116" s="49">
        <v>30</v>
      </c>
      <c r="D4116" s="49">
        <v>0.23810389637947083</v>
      </c>
      <c r="E4116" s="49">
        <v>95.329383850097656</v>
      </c>
      <c r="F4116" s="49">
        <v>74.053901672363281</v>
      </c>
      <c r="G4116" s="49">
        <v>25.946096420288086</v>
      </c>
    </row>
    <row r="4117" spans="1:7">
      <c r="A4117" t="str">
        <f t="shared" si="65"/>
        <v>R2.0031</v>
      </c>
      <c r="B4117" s="49" t="s">
        <v>505</v>
      </c>
      <c r="C4117" s="49">
        <v>31</v>
      </c>
      <c r="D4117" s="49">
        <v>0.24477100372314453</v>
      </c>
      <c r="E4117" s="49">
        <v>95.091278076171875</v>
      </c>
      <c r="F4117" s="49">
        <v>73.238082885742188</v>
      </c>
      <c r="G4117" s="49">
        <v>26.761920928955078</v>
      </c>
    </row>
    <row r="4118" spans="1:7">
      <c r="A4118" t="str">
        <f t="shared" si="65"/>
        <v>R2.0032</v>
      </c>
      <c r="B4118" s="49" t="s">
        <v>505</v>
      </c>
      <c r="C4118" s="49">
        <v>32</v>
      </c>
      <c r="D4118" s="49">
        <v>0.25158309936523438</v>
      </c>
      <c r="E4118" s="49">
        <v>94.846504211425781</v>
      </c>
      <c r="F4118" s="49">
        <v>72.425796508789063</v>
      </c>
      <c r="G4118" s="49">
        <v>27.574203491210938</v>
      </c>
    </row>
    <row r="4119" spans="1:7">
      <c r="A4119" t="str">
        <f t="shared" si="65"/>
        <v>R2.0033</v>
      </c>
      <c r="B4119" s="49" t="s">
        <v>505</v>
      </c>
      <c r="C4119" s="49">
        <v>33</v>
      </c>
      <c r="D4119" s="49">
        <v>0.25853919982910156</v>
      </c>
      <c r="E4119" s="49">
        <v>94.594924926757813</v>
      </c>
      <c r="F4119" s="49">
        <v>71.617088317871094</v>
      </c>
      <c r="G4119" s="49">
        <v>28.382911682128906</v>
      </c>
    </row>
    <row r="4120" spans="1:7">
      <c r="A4120" t="str">
        <f t="shared" si="65"/>
        <v>R2.0034</v>
      </c>
      <c r="B4120" s="49" t="s">
        <v>505</v>
      </c>
      <c r="C4120" s="49">
        <v>34</v>
      </c>
      <c r="D4120" s="49">
        <v>0.26564499735832214</v>
      </c>
      <c r="E4120" s="49">
        <v>94.336380004882813</v>
      </c>
      <c r="F4120" s="49">
        <v>70.811996459960938</v>
      </c>
      <c r="G4120" s="49">
        <v>29.188007354736328</v>
      </c>
    </row>
    <row r="4121" spans="1:7">
      <c r="A4121" t="str">
        <f t="shared" si="65"/>
        <v>R2.0035</v>
      </c>
      <c r="B4121" s="49" t="s">
        <v>505</v>
      </c>
      <c r="C4121" s="49">
        <v>35</v>
      </c>
      <c r="D4121" s="49">
        <v>0.27289769053459167</v>
      </c>
      <c r="E4121" s="49">
        <v>94.07073974609375</v>
      </c>
      <c r="F4121" s="49">
        <v>70.010543823242188</v>
      </c>
      <c r="G4121" s="49">
        <v>29.98945426940918</v>
      </c>
    </row>
    <row r="4122" spans="1:7">
      <c r="A4122" t="str">
        <f t="shared" si="65"/>
        <v>R2.0036</v>
      </c>
      <c r="B4122" s="49" t="s">
        <v>505</v>
      </c>
      <c r="C4122" s="49">
        <v>36</v>
      </c>
      <c r="D4122" s="49">
        <v>0.28030490875244141</v>
      </c>
      <c r="E4122" s="49">
        <v>93.797843933105469</v>
      </c>
      <c r="F4122" s="49">
        <v>69.212783813476563</v>
      </c>
      <c r="G4122" s="49">
        <v>30.78721809387207</v>
      </c>
    </row>
    <row r="4123" spans="1:7">
      <c r="A4123" t="str">
        <f t="shared" si="65"/>
        <v>R2.0037</v>
      </c>
      <c r="B4123" s="49" t="s">
        <v>505</v>
      </c>
      <c r="C4123" s="49">
        <v>37</v>
      </c>
      <c r="D4123" s="49">
        <v>0.28786569833755493</v>
      </c>
      <c r="E4123" s="49">
        <v>93.517539978027344</v>
      </c>
      <c r="F4123" s="49">
        <v>68.418739318847656</v>
      </c>
      <c r="G4123" s="49">
        <v>31.581260681152344</v>
      </c>
    </row>
    <row r="4124" spans="1:7">
      <c r="A4124" t="str">
        <f t="shared" si="65"/>
        <v>R2.0038</v>
      </c>
      <c r="B4124" s="49" t="s">
        <v>505</v>
      </c>
      <c r="C4124" s="49">
        <v>38</v>
      </c>
      <c r="D4124" s="49">
        <v>0.29558080434799194</v>
      </c>
      <c r="E4124" s="49">
        <v>93.229667663574219</v>
      </c>
      <c r="F4124" s="49">
        <v>67.628448486328125</v>
      </c>
      <c r="G4124" s="49">
        <v>32.371547698974609</v>
      </c>
    </row>
    <row r="4125" spans="1:7">
      <c r="A4125" t="str">
        <f t="shared" si="65"/>
        <v>R2.0039</v>
      </c>
      <c r="B4125" s="49" t="s">
        <v>505</v>
      </c>
      <c r="C4125" s="49">
        <v>39</v>
      </c>
      <c r="D4125" s="49">
        <v>0.30345439910888672</v>
      </c>
      <c r="E4125" s="49">
        <v>92.934089660644531</v>
      </c>
      <c r="F4125" s="49">
        <v>66.841957092285156</v>
      </c>
      <c r="G4125" s="49">
        <v>33.158042907714844</v>
      </c>
    </row>
    <row r="4126" spans="1:7">
      <c r="A4126" t="str">
        <f t="shared" si="65"/>
        <v>R2.0040</v>
      </c>
      <c r="B4126" s="49" t="s">
        <v>505</v>
      </c>
      <c r="C4126" s="49">
        <v>40</v>
      </c>
      <c r="D4126" s="49">
        <v>0.31149199604988098</v>
      </c>
      <c r="E4126" s="49">
        <v>92.630638122558594</v>
      </c>
      <c r="F4126" s="49">
        <v>66.059288024902344</v>
      </c>
      <c r="G4126" s="49">
        <v>33.940711975097656</v>
      </c>
    </row>
    <row r="4127" spans="1:7">
      <c r="A4127" t="str">
        <f t="shared" si="65"/>
        <v>R2.0041</v>
      </c>
      <c r="B4127" s="49" t="s">
        <v>505</v>
      </c>
      <c r="C4127" s="49">
        <v>41</v>
      </c>
      <c r="D4127" s="49">
        <v>0.31968781352043152</v>
      </c>
      <c r="E4127" s="49">
        <v>92.319145202636719</v>
      </c>
      <c r="F4127" s="49">
        <v>65.280860900878906</v>
      </c>
      <c r="G4127" s="49">
        <v>34.719142913818359</v>
      </c>
    </row>
    <row r="4128" spans="1:7">
      <c r="A4128" t="str">
        <f t="shared" si="65"/>
        <v>R2.0042</v>
      </c>
      <c r="B4128" s="49" t="s">
        <v>505</v>
      </c>
      <c r="C4128" s="49">
        <v>42</v>
      </c>
      <c r="D4128" s="49">
        <v>0.32805070281028748</v>
      </c>
      <c r="E4128" s="49">
        <v>91.999458312988281</v>
      </c>
      <c r="F4128" s="49">
        <v>64.505599975585938</v>
      </c>
      <c r="G4128" s="49">
        <v>35.494403839111328</v>
      </c>
    </row>
    <row r="4129" spans="1:7">
      <c r="A4129" t="str">
        <f t="shared" si="65"/>
        <v>R2.0043</v>
      </c>
      <c r="B4129" s="49" t="s">
        <v>505</v>
      </c>
      <c r="C4129" s="49">
        <v>43</v>
      </c>
      <c r="D4129" s="49">
        <v>0.33657830953598022</v>
      </c>
      <c r="E4129" s="49">
        <v>91.671401977539063</v>
      </c>
      <c r="F4129" s="49">
        <v>63.734642028808594</v>
      </c>
      <c r="G4129" s="49">
        <v>36.265357971191406</v>
      </c>
    </row>
    <row r="4130" spans="1:7">
      <c r="A4130" t="str">
        <f t="shared" si="65"/>
        <v>R2.0044</v>
      </c>
      <c r="B4130" s="49" t="s">
        <v>505</v>
      </c>
      <c r="C4130" s="49">
        <v>44</v>
      </c>
      <c r="D4130" s="49">
        <v>0.34527689218521118</v>
      </c>
      <c r="E4130" s="49">
        <v>91.334823608398438</v>
      </c>
      <c r="F4130" s="49">
        <v>62.967670440673828</v>
      </c>
      <c r="G4130" s="49">
        <v>37.032329559326172</v>
      </c>
    </row>
    <row r="4131" spans="1:7">
      <c r="A4131" t="str">
        <f t="shared" si="65"/>
        <v>R2.0045</v>
      </c>
      <c r="B4131" s="49" t="s">
        <v>505</v>
      </c>
      <c r="C4131" s="49">
        <v>45</v>
      </c>
      <c r="D4131" s="49">
        <v>0.35414499044418335</v>
      </c>
      <c r="E4131" s="49">
        <v>90.989547729492188</v>
      </c>
      <c r="F4131" s="49">
        <v>62.204715728759766</v>
      </c>
      <c r="G4131" s="49">
        <v>37.795284271240234</v>
      </c>
    </row>
    <row r="4132" spans="1:7">
      <c r="A4132" t="str">
        <f t="shared" si="65"/>
        <v>R2.0046</v>
      </c>
      <c r="B4132" s="49" t="s">
        <v>505</v>
      </c>
      <c r="C4132" s="49">
        <v>46</v>
      </c>
      <c r="D4132" s="49">
        <v>0.36318400502204895</v>
      </c>
      <c r="E4132" s="49">
        <v>90.635406494140625</v>
      </c>
      <c r="F4132" s="49">
        <v>61.445816040039063</v>
      </c>
      <c r="G4132" s="49">
        <v>38.554183959960938</v>
      </c>
    </row>
    <row r="4133" spans="1:7">
      <c r="A4133" t="str">
        <f t="shared" si="65"/>
        <v>R2.0047</v>
      </c>
      <c r="B4133" s="49" t="s">
        <v>505</v>
      </c>
      <c r="C4133" s="49">
        <v>47</v>
      </c>
      <c r="D4133" s="49">
        <v>0.37239840626716614</v>
      </c>
      <c r="E4133" s="49">
        <v>90.272216796875</v>
      </c>
      <c r="F4133" s="49">
        <v>60.691013336181641</v>
      </c>
      <c r="G4133" s="49">
        <v>39.308986663818359</v>
      </c>
    </row>
    <row r="4134" spans="1:7">
      <c r="A4134" t="str">
        <f t="shared" si="65"/>
        <v>R2.0048</v>
      </c>
      <c r="B4134" s="49" t="s">
        <v>505</v>
      </c>
      <c r="C4134" s="49">
        <v>48</v>
      </c>
      <c r="D4134" s="49">
        <v>0.38178920745849609</v>
      </c>
      <c r="E4134" s="49">
        <v>89.899818420410156</v>
      </c>
      <c r="F4134" s="49">
        <v>59.940349578857422</v>
      </c>
      <c r="G4134" s="49">
        <v>40.059650421142578</v>
      </c>
    </row>
    <row r="4135" spans="1:7">
      <c r="A4135" t="str">
        <f t="shared" si="65"/>
        <v>R2.0049</v>
      </c>
      <c r="B4135" s="49" t="s">
        <v>505</v>
      </c>
      <c r="C4135" s="49">
        <v>49</v>
      </c>
      <c r="D4135" s="49">
        <v>0.39135739207267761</v>
      </c>
      <c r="E4135" s="49">
        <v>89.518035888671875</v>
      </c>
      <c r="F4135" s="49">
        <v>59.193859100341797</v>
      </c>
      <c r="G4135" s="49">
        <v>40.806140899658203</v>
      </c>
    </row>
    <row r="4136" spans="1:7">
      <c r="A4136" t="str">
        <f t="shared" si="65"/>
        <v>R2.0050</v>
      </c>
      <c r="B4136" s="49" t="s">
        <v>505</v>
      </c>
      <c r="C4136" s="49">
        <v>50</v>
      </c>
      <c r="D4136" s="49">
        <v>0.40110298991203308</v>
      </c>
      <c r="E4136" s="49">
        <v>89.126678466796875</v>
      </c>
      <c r="F4136" s="49">
        <v>58.451583862304688</v>
      </c>
      <c r="G4136" s="49">
        <v>41.548416137695313</v>
      </c>
    </row>
    <row r="4137" spans="1:7">
      <c r="A4137" t="str">
        <f t="shared" si="65"/>
        <v>R2.0051</v>
      </c>
      <c r="B4137" s="49" t="s">
        <v>505</v>
      </c>
      <c r="C4137" s="49">
        <v>51</v>
      </c>
      <c r="D4137" s="49">
        <v>0.41102889180183411</v>
      </c>
      <c r="E4137" s="49">
        <v>88.725570678710938</v>
      </c>
      <c r="F4137" s="49">
        <v>57.713565826416016</v>
      </c>
      <c r="G4137" s="49">
        <v>42.286434173583984</v>
      </c>
    </row>
    <row r="4138" spans="1:7">
      <c r="A4138" t="str">
        <f t="shared" si="65"/>
        <v>R2.0052</v>
      </c>
      <c r="B4138" s="49" t="s">
        <v>505</v>
      </c>
      <c r="C4138" s="49">
        <v>52</v>
      </c>
      <c r="D4138" s="49">
        <v>0.42113679647445679</v>
      </c>
      <c r="E4138" s="49">
        <v>88.314544677734375</v>
      </c>
      <c r="F4138" s="49">
        <v>56.979846954345703</v>
      </c>
      <c r="G4138" s="49">
        <v>43.020153045654297</v>
      </c>
    </row>
    <row r="4139" spans="1:7">
      <c r="A4139" t="str">
        <f t="shared" si="65"/>
        <v>R2.0053</v>
      </c>
      <c r="B4139" s="49" t="s">
        <v>505</v>
      </c>
      <c r="C4139" s="49">
        <v>53</v>
      </c>
      <c r="D4139" s="49">
        <v>0.43142610788345337</v>
      </c>
      <c r="E4139" s="49">
        <v>87.893409729003906</v>
      </c>
      <c r="F4139" s="49">
        <v>56.250469207763672</v>
      </c>
      <c r="G4139" s="49">
        <v>43.749530792236328</v>
      </c>
    </row>
    <row r="4140" spans="1:7">
      <c r="A4140" t="str">
        <f t="shared" si="65"/>
        <v>R2.0054</v>
      </c>
      <c r="B4140" s="49" t="s">
        <v>505</v>
      </c>
      <c r="C4140" s="49">
        <v>54</v>
      </c>
      <c r="D4140" s="49">
        <v>0.44190019369125366</v>
      </c>
      <c r="E4140" s="49">
        <v>87.461982727050781</v>
      </c>
      <c r="F4140" s="49">
        <v>55.525466918945313</v>
      </c>
      <c r="G4140" s="49">
        <v>44.474533081054688</v>
      </c>
    </row>
    <row r="4141" spans="1:7">
      <c r="A4141" t="str">
        <f t="shared" si="65"/>
        <v>R2.0055</v>
      </c>
      <c r="B4141" s="49" t="s">
        <v>505</v>
      </c>
      <c r="C4141" s="49">
        <v>55</v>
      </c>
      <c r="D4141" s="49">
        <v>0.45255470275878906</v>
      </c>
      <c r="E4141" s="49">
        <v>87.02008056640625</v>
      </c>
      <c r="F4141" s="49">
        <v>54.804897308349609</v>
      </c>
      <c r="G4141" s="49">
        <v>45.195102691650391</v>
      </c>
    </row>
    <row r="4142" spans="1:7">
      <c r="A4142" t="str">
        <f t="shared" si="65"/>
        <v>R2.0056</v>
      </c>
      <c r="B4142" s="49" t="s">
        <v>505</v>
      </c>
      <c r="C4142" s="49">
        <v>56</v>
      </c>
      <c r="D4142" s="49">
        <v>0.4633961021900177</v>
      </c>
      <c r="E4142" s="49">
        <v>86.567527770996094</v>
      </c>
      <c r="F4142" s="49">
        <v>54.088790893554688</v>
      </c>
      <c r="G4142" s="49">
        <v>45.911209106445313</v>
      </c>
    </row>
    <row r="4143" spans="1:7">
      <c r="A4143" t="str">
        <f t="shared" si="65"/>
        <v>R2.0057</v>
      </c>
      <c r="B4143" s="49" t="s">
        <v>505</v>
      </c>
      <c r="C4143" s="49">
        <v>57</v>
      </c>
      <c r="D4143" s="49">
        <v>0.47441959381103516</v>
      </c>
      <c r="E4143" s="49">
        <v>86.104133605957031</v>
      </c>
      <c r="F4143" s="49">
        <v>53.377113342285156</v>
      </c>
      <c r="G4143" s="49">
        <v>46.622886657714844</v>
      </c>
    </row>
    <row r="4144" spans="1:7">
      <c r="A4144" t="str">
        <f t="shared" si="65"/>
        <v>R2.0058</v>
      </c>
      <c r="B4144" s="49" t="s">
        <v>505</v>
      </c>
      <c r="C4144" s="49">
        <v>58</v>
      </c>
      <c r="D4144" s="49">
        <v>0.48562720417976379</v>
      </c>
      <c r="E4144" s="49">
        <v>85.629707336425781</v>
      </c>
      <c r="F4144" s="49">
        <v>52.670154571533203</v>
      </c>
      <c r="G4144" s="49">
        <v>47.329845428466797</v>
      </c>
    </row>
    <row r="4145" spans="1:7">
      <c r="A4145" t="str">
        <f t="shared" si="65"/>
        <v>R2.0059</v>
      </c>
      <c r="B4145" s="49" t="s">
        <v>505</v>
      </c>
      <c r="C4145" s="49">
        <v>59</v>
      </c>
      <c r="D4145" s="49">
        <v>0.49701780080795288</v>
      </c>
      <c r="E4145" s="49">
        <v>85.144081115722656</v>
      </c>
      <c r="F4145" s="49">
        <v>51.96771240234375</v>
      </c>
      <c r="G4145" s="49">
        <v>48.03228759765625</v>
      </c>
    </row>
    <row r="4146" spans="1:7">
      <c r="A4146" t="str">
        <f t="shared" si="65"/>
        <v>R2.0060</v>
      </c>
      <c r="B4146" s="49" t="s">
        <v>505</v>
      </c>
      <c r="C4146" s="49">
        <v>60</v>
      </c>
      <c r="D4146" s="49">
        <v>0.5085906982421875</v>
      </c>
      <c r="E4146" s="49">
        <v>84.647064208984375</v>
      </c>
      <c r="F4146" s="49">
        <v>51.269908905029297</v>
      </c>
      <c r="G4146" s="49">
        <v>48.730091094970703</v>
      </c>
    </row>
    <row r="4147" spans="1:7">
      <c r="A4147" t="str">
        <f t="shared" si="65"/>
        <v>R2.0061</v>
      </c>
      <c r="B4147" s="49" t="s">
        <v>505</v>
      </c>
      <c r="C4147" s="49">
        <v>61</v>
      </c>
      <c r="D4147" s="49">
        <v>0.52034568786621094</v>
      </c>
      <c r="E4147" s="49">
        <v>84.138473510742188</v>
      </c>
      <c r="F4147" s="49">
        <v>50.576801300048828</v>
      </c>
      <c r="G4147" s="49">
        <v>49.423198699951172</v>
      </c>
    </row>
    <row r="4148" spans="1:7">
      <c r="A4148" t="str">
        <f t="shared" si="65"/>
        <v>R2.0062</v>
      </c>
      <c r="B4148" s="49" t="s">
        <v>505</v>
      </c>
      <c r="C4148" s="49">
        <v>62</v>
      </c>
      <c r="D4148" s="49">
        <v>0.53227812051773071</v>
      </c>
      <c r="E4148" s="49">
        <v>83.618125915527344</v>
      </c>
      <c r="F4148" s="49">
        <v>49.888420104980469</v>
      </c>
      <c r="G4148" s="49">
        <v>50.111579895019531</v>
      </c>
    </row>
    <row r="4149" spans="1:7">
      <c r="A4149" t="str">
        <f t="shared" si="65"/>
        <v>R2.0063</v>
      </c>
      <c r="B4149" s="49" t="s">
        <v>505</v>
      </c>
      <c r="C4149" s="49">
        <v>63</v>
      </c>
      <c r="D4149" s="49">
        <v>0.5443878173828125</v>
      </c>
      <c r="E4149" s="49">
        <v>83.085853576660156</v>
      </c>
      <c r="F4149" s="49">
        <v>49.204219818115234</v>
      </c>
      <c r="G4149" s="49">
        <v>50.795780181884766</v>
      </c>
    </row>
    <row r="4150" spans="1:7">
      <c r="A4150" t="str">
        <f t="shared" si="65"/>
        <v>R2.0064</v>
      </c>
      <c r="B4150" s="49" t="s">
        <v>505</v>
      </c>
      <c r="C4150" s="49">
        <v>64</v>
      </c>
      <c r="D4150" s="49">
        <v>0.55667108297348022</v>
      </c>
      <c r="E4150" s="49">
        <v>82.541465759277344</v>
      </c>
      <c r="F4150" s="49">
        <v>48.526046752929688</v>
      </c>
      <c r="G4150" s="49">
        <v>51.473953247070313</v>
      </c>
    </row>
    <row r="4151" spans="1:7">
      <c r="A4151" t="str">
        <f t="shared" si="65"/>
        <v>R2.0065</v>
      </c>
      <c r="B4151" s="49" t="s">
        <v>505</v>
      </c>
      <c r="C4151" s="49">
        <v>65</v>
      </c>
      <c r="D4151" s="49">
        <v>0.56912517547607422</v>
      </c>
      <c r="E4151" s="49">
        <v>81.984794616699219</v>
      </c>
      <c r="F4151" s="49">
        <v>47.852138519287109</v>
      </c>
      <c r="G4151" s="49">
        <v>52.147861480712891</v>
      </c>
    </row>
    <row r="4152" spans="1:7">
      <c r="A4152" t="str">
        <f t="shared" si="65"/>
        <v>R2.0066</v>
      </c>
      <c r="B4152" s="49" t="s">
        <v>505</v>
      </c>
      <c r="C4152" s="49">
        <v>66</v>
      </c>
      <c r="D4152" s="49">
        <v>0.58174902200698853</v>
      </c>
      <c r="E4152" s="49">
        <v>81.415664672851563</v>
      </c>
      <c r="F4152" s="49">
        <v>47.183147430419922</v>
      </c>
      <c r="G4152" s="49">
        <v>52.816852569580078</v>
      </c>
    </row>
    <row r="4153" spans="1:7">
      <c r="A4153" t="str">
        <f t="shared" si="65"/>
        <v>R2.0067</v>
      </c>
      <c r="B4153" s="49" t="s">
        <v>505</v>
      </c>
      <c r="C4153" s="49">
        <v>67</v>
      </c>
      <c r="D4153" s="49">
        <v>0.59453392028808594</v>
      </c>
      <c r="E4153" s="49">
        <v>80.833915710449219</v>
      </c>
      <c r="F4153" s="49">
        <v>46.519119262695313</v>
      </c>
      <c r="G4153" s="49">
        <v>53.480880737304688</v>
      </c>
    </row>
    <row r="4154" spans="1:7">
      <c r="A4154" t="str">
        <f t="shared" si="65"/>
        <v>R2.0068</v>
      </c>
      <c r="B4154" s="49" t="s">
        <v>505</v>
      </c>
      <c r="C4154" s="49">
        <v>68</v>
      </c>
      <c r="D4154" s="49">
        <v>0.60747617483139038</v>
      </c>
      <c r="E4154" s="49">
        <v>80.239387512207031</v>
      </c>
      <c r="F4154" s="49">
        <v>45.860099792480469</v>
      </c>
      <c r="G4154" s="49">
        <v>54.139900207519531</v>
      </c>
    </row>
    <row r="4155" spans="1:7">
      <c r="A4155" t="str">
        <f t="shared" si="65"/>
        <v>R2.0069</v>
      </c>
      <c r="B4155" s="49" t="s">
        <v>505</v>
      </c>
      <c r="C4155" s="49">
        <v>69</v>
      </c>
      <c r="D4155" s="49">
        <v>0.62057310342788696</v>
      </c>
      <c r="E4155" s="49">
        <v>79.631904602050781</v>
      </c>
      <c r="F4155" s="49">
        <v>45.206130981445313</v>
      </c>
      <c r="G4155" s="49">
        <v>54.793869018554688</v>
      </c>
    </row>
    <row r="4156" spans="1:7">
      <c r="A4156" t="str">
        <f t="shared" si="65"/>
        <v>R2.0070</v>
      </c>
      <c r="B4156" s="49" t="s">
        <v>505</v>
      </c>
      <c r="C4156" s="49">
        <v>70</v>
      </c>
      <c r="D4156" s="49">
        <v>0.63381671905517578</v>
      </c>
      <c r="E4156" s="49">
        <v>79.011337280273438</v>
      </c>
      <c r="F4156" s="49">
        <v>44.557262420654297</v>
      </c>
      <c r="G4156" s="49">
        <v>55.442737579345703</v>
      </c>
    </row>
    <row r="4157" spans="1:7">
      <c r="A4157" t="str">
        <f t="shared" si="65"/>
        <v>R2.0071</v>
      </c>
      <c r="B4157" s="49" t="s">
        <v>505</v>
      </c>
      <c r="C4157" s="49">
        <v>71</v>
      </c>
      <c r="D4157" s="49">
        <v>0.64719682931900024</v>
      </c>
      <c r="E4157" s="49">
        <v>78.377517700195313</v>
      </c>
      <c r="F4157" s="49">
        <v>43.913539886474609</v>
      </c>
      <c r="G4157" s="49">
        <v>56.086460113525391</v>
      </c>
    </row>
    <row r="4158" spans="1:7">
      <c r="A4158" t="str">
        <f t="shared" si="65"/>
        <v>R2.0072</v>
      </c>
      <c r="B4158" s="49" t="s">
        <v>505</v>
      </c>
      <c r="C4158" s="49">
        <v>72</v>
      </c>
      <c r="D4158" s="49">
        <v>0.66071027517318726</v>
      </c>
      <c r="E4158" s="49">
        <v>77.730323791503906</v>
      </c>
      <c r="F4158" s="49">
        <v>43.275009155273438</v>
      </c>
      <c r="G4158" s="49">
        <v>56.724990844726563</v>
      </c>
    </row>
    <row r="4159" spans="1:7">
      <c r="A4159" t="str">
        <f t="shared" si="65"/>
        <v>R2.0073</v>
      </c>
      <c r="B4159" s="49" t="s">
        <v>505</v>
      </c>
      <c r="C4159" s="49">
        <v>73</v>
      </c>
      <c r="D4159" s="49">
        <v>0.674346923828125</v>
      </c>
      <c r="E4159" s="49">
        <v>77.069610595703125</v>
      </c>
      <c r="F4159" s="49">
        <v>42.641716003417969</v>
      </c>
      <c r="G4159" s="49">
        <v>57.358283996582031</v>
      </c>
    </row>
    <row r="4160" spans="1:7">
      <c r="A4160" t="str">
        <f t="shared" si="65"/>
        <v>R2.0074</v>
      </c>
      <c r="B4160" s="49" t="s">
        <v>505</v>
      </c>
      <c r="C4160" s="49">
        <v>74</v>
      </c>
      <c r="D4160" s="49">
        <v>0.68809127807617188</v>
      </c>
      <c r="E4160" s="49">
        <v>76.395263671875</v>
      </c>
      <c r="F4160" s="49">
        <v>42.013702392578125</v>
      </c>
      <c r="G4160" s="49">
        <v>57.986297607421875</v>
      </c>
    </row>
    <row r="4161" spans="1:7">
      <c r="A4161" t="str">
        <f t="shared" si="65"/>
        <v>R2.0075</v>
      </c>
      <c r="B4161" s="49" t="s">
        <v>505</v>
      </c>
      <c r="C4161" s="49">
        <v>75</v>
      </c>
      <c r="D4161" s="49">
        <v>0.70194530487060547</v>
      </c>
      <c r="E4161" s="49">
        <v>75.707176208496094</v>
      </c>
      <c r="F4161" s="49">
        <v>41.391014099121094</v>
      </c>
      <c r="G4161" s="49">
        <v>58.608985900878906</v>
      </c>
    </row>
    <row r="4162" spans="1:7">
      <c r="A4162" t="str">
        <f t="shared" si="65"/>
        <v>R2.0076</v>
      </c>
      <c r="B4162" s="49" t="s">
        <v>505</v>
      </c>
      <c r="C4162" s="49">
        <v>76</v>
      </c>
      <c r="D4162" s="49">
        <v>0.71588611602783203</v>
      </c>
      <c r="E4162" s="49">
        <v>75.005226135253906</v>
      </c>
      <c r="F4162" s="49">
        <v>40.773696899414063</v>
      </c>
      <c r="G4162" s="49">
        <v>59.226303100585938</v>
      </c>
    </row>
    <row r="4163" spans="1:7">
      <c r="A4163" t="str">
        <f t="shared" ref="A4163:A4226" si="66">CONCATENATE(B4163,IF(C4163&lt;10,CONCATENATE("00",C4163),IF(C4163&lt;100,CONCATENATE("0",C4163),C4163)))</f>
        <v>R2.0077</v>
      </c>
      <c r="B4163" s="49" t="s">
        <v>505</v>
      </c>
      <c r="C4163" s="49">
        <v>77</v>
      </c>
      <c r="D4163" s="49">
        <v>0.72990709543228149</v>
      </c>
      <c r="E4163" s="49">
        <v>74.289344787597656</v>
      </c>
      <c r="F4163" s="49">
        <v>40.161796569824219</v>
      </c>
      <c r="G4163" s="49">
        <v>59.838203430175781</v>
      </c>
    </row>
    <row r="4164" spans="1:7">
      <c r="A4164" t="str">
        <f t="shared" si="66"/>
        <v>R2.0078</v>
      </c>
      <c r="B4164" s="49" t="s">
        <v>505</v>
      </c>
      <c r="C4164" s="49">
        <v>78</v>
      </c>
      <c r="D4164" s="49">
        <v>0.74399179220199585</v>
      </c>
      <c r="E4164" s="49">
        <v>73.559432983398438</v>
      </c>
      <c r="F4164" s="49">
        <v>39.555347442626953</v>
      </c>
      <c r="G4164" s="49">
        <v>60.444652557373047</v>
      </c>
    </row>
    <row r="4165" spans="1:7">
      <c r="A4165" t="str">
        <f t="shared" si="66"/>
        <v>R2.0079</v>
      </c>
      <c r="B4165" s="49" t="s">
        <v>505</v>
      </c>
      <c r="C4165" s="49">
        <v>79</v>
      </c>
      <c r="D4165" s="49">
        <v>0.75812631845474243</v>
      </c>
      <c r="E4165" s="49">
        <v>72.815444946289063</v>
      </c>
      <c r="F4165" s="49">
        <v>38.954395294189453</v>
      </c>
      <c r="G4165" s="49">
        <v>61.045604705810547</v>
      </c>
    </row>
    <row r="4166" spans="1:7">
      <c r="A4166" t="str">
        <f t="shared" si="66"/>
        <v>R2.0080</v>
      </c>
      <c r="B4166" s="49" t="s">
        <v>505</v>
      </c>
      <c r="C4166" s="49">
        <v>80</v>
      </c>
      <c r="D4166" s="49">
        <v>0.77229779958724976</v>
      </c>
      <c r="E4166" s="49">
        <v>72.05731201171875</v>
      </c>
      <c r="F4166" s="49">
        <v>38.358978271484375</v>
      </c>
      <c r="G4166" s="49">
        <v>61.641021728515625</v>
      </c>
    </row>
    <row r="4167" spans="1:7">
      <c r="A4167" t="str">
        <f t="shared" si="66"/>
        <v>R2.0081</v>
      </c>
      <c r="B4167" s="49" t="s">
        <v>505</v>
      </c>
      <c r="C4167" s="49">
        <v>81</v>
      </c>
      <c r="D4167" s="49">
        <v>0.78649139404296875</v>
      </c>
      <c r="E4167" s="49">
        <v>71.285018920898438</v>
      </c>
      <c r="F4167" s="49">
        <v>37.769142150878906</v>
      </c>
      <c r="G4167" s="49">
        <v>62.230857849121094</v>
      </c>
    </row>
    <row r="4168" spans="1:7">
      <c r="A4168" t="str">
        <f t="shared" si="66"/>
        <v>R2.0082</v>
      </c>
      <c r="B4168" s="49" t="s">
        <v>505</v>
      </c>
      <c r="C4168" s="49">
        <v>82</v>
      </c>
      <c r="D4168" s="49">
        <v>0.80068022012710571</v>
      </c>
      <c r="E4168" s="49">
        <v>70.498527526855469</v>
      </c>
      <c r="F4168" s="49">
        <v>37.184921264648438</v>
      </c>
      <c r="G4168" s="49">
        <v>62.815078735351563</v>
      </c>
    </row>
    <row r="4169" spans="1:7">
      <c r="A4169" t="str">
        <f t="shared" si="66"/>
        <v>R2.0083</v>
      </c>
      <c r="B4169" s="49" t="s">
        <v>505</v>
      </c>
      <c r="C4169" s="49">
        <v>83</v>
      </c>
      <c r="D4169" s="49">
        <v>0.8148537278175354</v>
      </c>
      <c r="E4169" s="49">
        <v>69.697845458984375</v>
      </c>
      <c r="F4169" s="49">
        <v>36.606353759765625</v>
      </c>
      <c r="G4169" s="49">
        <v>63.393646240234375</v>
      </c>
    </row>
    <row r="4170" spans="1:7">
      <c r="A4170" t="str">
        <f t="shared" si="66"/>
        <v>R2.0084</v>
      </c>
      <c r="B4170" s="49" t="s">
        <v>505</v>
      </c>
      <c r="C4170" s="49">
        <v>84</v>
      </c>
      <c r="D4170" s="49">
        <v>0.82898801565170288</v>
      </c>
      <c r="E4170" s="49">
        <v>68.88299560546875</v>
      </c>
      <c r="F4170" s="49">
        <v>36.033473968505859</v>
      </c>
      <c r="G4170" s="49">
        <v>63.966526031494141</v>
      </c>
    </row>
    <row r="4171" spans="1:7">
      <c r="A4171" t="str">
        <f t="shared" si="66"/>
        <v>R2.0085</v>
      </c>
      <c r="B4171" s="49" t="s">
        <v>505</v>
      </c>
      <c r="C4171" s="49">
        <v>85</v>
      </c>
      <c r="D4171" s="49">
        <v>0.84305769205093384</v>
      </c>
      <c r="E4171" s="49">
        <v>68.054008483886719</v>
      </c>
      <c r="F4171" s="49">
        <v>35.466316223144531</v>
      </c>
      <c r="G4171" s="49">
        <v>64.533683776855469</v>
      </c>
    </row>
    <row r="4172" spans="1:7">
      <c r="A4172" t="str">
        <f t="shared" si="66"/>
        <v>R2.0086</v>
      </c>
      <c r="B4172" s="49" t="s">
        <v>505</v>
      </c>
      <c r="C4172" s="49">
        <v>86</v>
      </c>
      <c r="D4172" s="49">
        <v>0.85704892873764038</v>
      </c>
      <c r="E4172" s="49">
        <v>67.210945129394531</v>
      </c>
      <c r="F4172" s="49">
        <v>34.904918670654297</v>
      </c>
      <c r="G4172" s="49">
        <v>65.095085144042969</v>
      </c>
    </row>
    <row r="4173" spans="1:7">
      <c r="A4173" t="str">
        <f t="shared" si="66"/>
        <v>R2.0087</v>
      </c>
      <c r="B4173" s="49" t="s">
        <v>505</v>
      </c>
      <c r="C4173" s="49">
        <v>87</v>
      </c>
      <c r="D4173" s="49">
        <v>0.87093549966812134</v>
      </c>
      <c r="E4173" s="49">
        <v>66.353897094726563</v>
      </c>
      <c r="F4173" s="49">
        <v>34.34930419921875</v>
      </c>
      <c r="G4173" s="49">
        <v>65.65069580078125</v>
      </c>
    </row>
    <row r="4174" spans="1:7">
      <c r="A4174" t="str">
        <f t="shared" si="66"/>
        <v>R2.0088</v>
      </c>
      <c r="B4174" s="49" t="s">
        <v>505</v>
      </c>
      <c r="C4174" s="49">
        <v>88</v>
      </c>
      <c r="D4174" s="49">
        <v>0.88468551635742188</v>
      </c>
      <c r="E4174" s="49">
        <v>65.482963562011719</v>
      </c>
      <c r="F4174" s="49">
        <v>33.799503326416016</v>
      </c>
      <c r="G4174" s="49">
        <v>66.200492858886719</v>
      </c>
    </row>
    <row r="4175" spans="1:7">
      <c r="A4175" t="str">
        <f t="shared" si="66"/>
        <v>R2.0089</v>
      </c>
      <c r="B4175" s="49" t="s">
        <v>505</v>
      </c>
      <c r="C4175" s="49">
        <v>89</v>
      </c>
      <c r="D4175" s="49">
        <v>0.89828008413314819</v>
      </c>
      <c r="E4175" s="49">
        <v>64.598274230957031</v>
      </c>
      <c r="F4175" s="49">
        <v>33.255546569824219</v>
      </c>
      <c r="G4175" s="49">
        <v>66.744453430175781</v>
      </c>
    </row>
    <row r="4176" spans="1:7">
      <c r="A4176" t="str">
        <f t="shared" si="66"/>
        <v>R2.0090</v>
      </c>
      <c r="B4176" s="49" t="s">
        <v>505</v>
      </c>
      <c r="C4176" s="49">
        <v>90</v>
      </c>
      <c r="D4176" s="49">
        <v>0.91168892383575439</v>
      </c>
      <c r="E4176" s="49">
        <v>63.699996948242188</v>
      </c>
      <c r="F4176" s="49">
        <v>32.717456817626953</v>
      </c>
      <c r="G4176" s="49">
        <v>67.282546997070313</v>
      </c>
    </row>
    <row r="4177" spans="1:7">
      <c r="A4177" t="str">
        <f t="shared" si="66"/>
        <v>R2.0091</v>
      </c>
      <c r="B4177" s="49" t="s">
        <v>505</v>
      </c>
      <c r="C4177" s="49">
        <v>91</v>
      </c>
      <c r="D4177" s="49">
        <v>0.92488807439804077</v>
      </c>
      <c r="E4177" s="49">
        <v>62.788307189941406</v>
      </c>
      <c r="F4177" s="49">
        <v>32.185256958007813</v>
      </c>
      <c r="G4177" s="49">
        <v>67.814743041992188</v>
      </c>
    </row>
    <row r="4178" spans="1:7">
      <c r="A4178" t="str">
        <f t="shared" si="66"/>
        <v>R2.0092</v>
      </c>
      <c r="B4178" s="49" t="s">
        <v>505</v>
      </c>
      <c r="C4178" s="49">
        <v>92</v>
      </c>
      <c r="D4178" s="49">
        <v>0.93783897161483765</v>
      </c>
      <c r="E4178" s="49">
        <v>61.863418579101563</v>
      </c>
      <c r="F4178" s="49">
        <v>31.658966064453125</v>
      </c>
      <c r="G4178" s="49">
        <v>68.341033935546875</v>
      </c>
    </row>
    <row r="4179" spans="1:7">
      <c r="A4179" t="str">
        <f t="shared" si="66"/>
        <v>R2.0093</v>
      </c>
      <c r="B4179" s="49" t="s">
        <v>505</v>
      </c>
      <c r="C4179" s="49">
        <v>93</v>
      </c>
      <c r="D4179" s="49">
        <v>0.95051580667495728</v>
      </c>
      <c r="E4179" s="49">
        <v>60.925582885742188</v>
      </c>
      <c r="F4179" s="49">
        <v>31.138601303100586</v>
      </c>
      <c r="G4179" s="49">
        <v>68.861396789550781</v>
      </c>
    </row>
    <row r="4180" spans="1:7">
      <c r="A4180" t="str">
        <f t="shared" si="66"/>
        <v>R2.0094</v>
      </c>
      <c r="B4180" s="49" t="s">
        <v>505</v>
      </c>
      <c r="C4180" s="49">
        <v>94</v>
      </c>
      <c r="D4180" s="49">
        <v>0.96289300918579102</v>
      </c>
      <c r="E4180" s="49">
        <v>59.975063323974609</v>
      </c>
      <c r="F4180" s="49">
        <v>30.624177932739258</v>
      </c>
      <c r="G4180" s="49">
        <v>69.375823974609375</v>
      </c>
    </row>
    <row r="4181" spans="1:7">
      <c r="A4181" t="str">
        <f t="shared" si="66"/>
        <v>R2.0095</v>
      </c>
      <c r="B4181" s="49" t="s">
        <v>505</v>
      </c>
      <c r="C4181" s="49">
        <v>95</v>
      </c>
      <c r="D4181" s="49">
        <v>0.97492742538452148</v>
      </c>
      <c r="E4181" s="49">
        <v>59.012172698974609</v>
      </c>
      <c r="F4181" s="49">
        <v>30.11570930480957</v>
      </c>
      <c r="G4181" s="49">
        <v>69.884292602539063</v>
      </c>
    </row>
    <row r="4182" spans="1:7">
      <c r="A4182" t="str">
        <f t="shared" si="66"/>
        <v>R2.0096</v>
      </c>
      <c r="B4182" s="49" t="s">
        <v>505</v>
      </c>
      <c r="C4182" s="49">
        <v>96</v>
      </c>
      <c r="D4182" s="49">
        <v>0.98659557104110718</v>
      </c>
      <c r="E4182" s="49">
        <v>58.037246704101563</v>
      </c>
      <c r="F4182" s="49">
        <v>29.613203048706055</v>
      </c>
      <c r="G4182" s="49">
        <v>70.386795043945313</v>
      </c>
    </row>
    <row r="4183" spans="1:7">
      <c r="A4183" t="str">
        <f t="shared" si="66"/>
        <v>R2.0097</v>
      </c>
      <c r="B4183" s="49" t="s">
        <v>505</v>
      </c>
      <c r="C4183" s="49">
        <v>97</v>
      </c>
      <c r="D4183" s="49">
        <v>0.99785709381103516</v>
      </c>
      <c r="E4183" s="49">
        <v>57.050647735595703</v>
      </c>
      <c r="F4183" s="49">
        <v>29.116668701171875</v>
      </c>
      <c r="G4183" s="49">
        <v>70.883331298828125</v>
      </c>
    </row>
    <row r="4184" spans="1:7">
      <c r="A4184" t="str">
        <f t="shared" si="66"/>
        <v>R2.0098</v>
      </c>
      <c r="B4184" s="49" t="s">
        <v>505</v>
      </c>
      <c r="C4184" s="49">
        <v>98</v>
      </c>
      <c r="D4184" s="49">
        <v>1.008674144744873</v>
      </c>
      <c r="E4184" s="49">
        <v>56.052791595458984</v>
      </c>
      <c r="F4184" s="49">
        <v>28.626104354858398</v>
      </c>
      <c r="G4184" s="49">
        <v>71.373893737792969</v>
      </c>
    </row>
    <row r="4185" spans="1:7">
      <c r="A4185" t="str">
        <f t="shared" si="66"/>
        <v>R2.0099</v>
      </c>
      <c r="B4185" s="49" t="s">
        <v>505</v>
      </c>
      <c r="C4185" s="49">
        <v>99</v>
      </c>
      <c r="D4185" s="49">
        <v>1.0190199613571167</v>
      </c>
      <c r="E4185" s="49">
        <v>55.044116973876953</v>
      </c>
      <c r="F4185" s="49">
        <v>28.141511917114258</v>
      </c>
      <c r="G4185" s="49">
        <v>71.858489990234375</v>
      </c>
    </row>
    <row r="4186" spans="1:7">
      <c r="A4186" t="str">
        <f t="shared" si="66"/>
        <v>R2.0100</v>
      </c>
      <c r="B4186" s="49" t="s">
        <v>505</v>
      </c>
      <c r="C4186" s="49">
        <v>100</v>
      </c>
      <c r="D4186" s="49">
        <v>1.0288558006286621</v>
      </c>
      <c r="E4186" s="49">
        <v>54.025096893310547</v>
      </c>
      <c r="F4186" s="49">
        <v>27.662883758544922</v>
      </c>
      <c r="G4186" s="49">
        <v>72.337112426757813</v>
      </c>
    </row>
    <row r="4187" spans="1:7">
      <c r="A4187" t="str">
        <f t="shared" si="66"/>
        <v>R2.0101</v>
      </c>
      <c r="B4187" s="49" t="s">
        <v>505</v>
      </c>
      <c r="C4187" s="49">
        <v>101</v>
      </c>
      <c r="D4187" s="49">
        <v>1.0381442308425903</v>
      </c>
      <c r="E4187" s="49">
        <v>52.996242523193359</v>
      </c>
      <c r="F4187" s="49">
        <v>27.190217971801758</v>
      </c>
      <c r="G4187" s="49">
        <v>72.809783935546875</v>
      </c>
    </row>
    <row r="4188" spans="1:7">
      <c r="A4188" t="str">
        <f t="shared" si="66"/>
        <v>R2.0102</v>
      </c>
      <c r="B4188" s="49" t="s">
        <v>505</v>
      </c>
      <c r="C4188" s="49">
        <v>102</v>
      </c>
      <c r="D4188" s="49">
        <v>1.0468449592590332</v>
      </c>
      <c r="E4188" s="49">
        <v>51.958099365234375</v>
      </c>
      <c r="F4188" s="49">
        <v>26.723499298095703</v>
      </c>
      <c r="G4188" s="49">
        <v>73.276504516601563</v>
      </c>
    </row>
    <row r="4189" spans="1:7">
      <c r="A4189" t="str">
        <f t="shared" si="66"/>
        <v>R2.0103</v>
      </c>
      <c r="B4189" s="49" t="s">
        <v>505</v>
      </c>
      <c r="C4189" s="49">
        <v>103</v>
      </c>
      <c r="D4189" s="49">
        <v>1.0549311637878418</v>
      </c>
      <c r="E4189" s="49">
        <v>50.9112548828125</v>
      </c>
      <c r="F4189" s="49">
        <v>26.262710571289063</v>
      </c>
      <c r="G4189" s="49">
        <v>73.737289428710938</v>
      </c>
    </row>
    <row r="4190" spans="1:7">
      <c r="A4190" t="str">
        <f t="shared" si="66"/>
        <v>R2.0104</v>
      </c>
      <c r="B4190" s="49" t="s">
        <v>505</v>
      </c>
      <c r="C4190" s="49">
        <v>104</v>
      </c>
      <c r="D4190" s="49">
        <v>1.0623606443405151</v>
      </c>
      <c r="E4190" s="49">
        <v>49.8563232421875</v>
      </c>
      <c r="F4190" s="49">
        <v>25.807834625244141</v>
      </c>
      <c r="G4190" s="49">
        <v>74.192161560058594</v>
      </c>
    </row>
    <row r="4191" spans="1:7">
      <c r="A4191" t="str">
        <f t="shared" si="66"/>
        <v>R2.0105</v>
      </c>
      <c r="B4191" s="49" t="s">
        <v>505</v>
      </c>
      <c r="C4191" s="49">
        <v>105</v>
      </c>
      <c r="D4191" s="49">
        <v>1.0691032409667969</v>
      </c>
      <c r="E4191" s="49">
        <v>48.793960571289063</v>
      </c>
      <c r="F4191" s="49">
        <v>25.358846664428711</v>
      </c>
      <c r="G4191" s="49">
        <v>74.641151428222656</v>
      </c>
    </row>
    <row r="4192" spans="1:7">
      <c r="A4192" t="str">
        <f t="shared" si="66"/>
        <v>R2.0106</v>
      </c>
      <c r="B4192" s="49" t="s">
        <v>505</v>
      </c>
      <c r="C4192" s="49">
        <v>106</v>
      </c>
      <c r="D4192" s="49">
        <v>1.0751199722290039</v>
      </c>
      <c r="E4192" s="49">
        <v>47.724857330322266</v>
      </c>
      <c r="F4192" s="49">
        <v>24.915719985961914</v>
      </c>
      <c r="G4192" s="49">
        <v>75.084281921386719</v>
      </c>
    </row>
    <row r="4193" spans="1:7">
      <c r="A4193" t="str">
        <f t="shared" si="66"/>
        <v>R2.0107</v>
      </c>
      <c r="B4193" s="49" t="s">
        <v>505</v>
      </c>
      <c r="C4193" s="49">
        <v>107</v>
      </c>
      <c r="D4193" s="49">
        <v>1.0803718566894531</v>
      </c>
      <c r="E4193" s="49">
        <v>46.649738311767578</v>
      </c>
      <c r="F4193" s="49">
        <v>24.478420257568359</v>
      </c>
      <c r="G4193" s="49">
        <v>75.521583557128906</v>
      </c>
    </row>
    <row r="4194" spans="1:7">
      <c r="A4194" t="str">
        <f t="shared" si="66"/>
        <v>R2.0108</v>
      </c>
      <c r="B4194" s="49" t="s">
        <v>505</v>
      </c>
      <c r="C4194" s="49">
        <v>108</v>
      </c>
      <c r="D4194" s="49">
        <v>1.0848422050476074</v>
      </c>
      <c r="E4194" s="49">
        <v>45.569366455078125</v>
      </c>
      <c r="F4194" s="49">
        <v>24.046907424926758</v>
      </c>
      <c r="G4194" s="49">
        <v>75.953094482421875</v>
      </c>
    </row>
    <row r="4195" spans="1:7">
      <c r="A4195" t="str">
        <f t="shared" si="66"/>
        <v>R2.0109</v>
      </c>
      <c r="B4195" s="49" t="s">
        <v>505</v>
      </c>
      <c r="C4195" s="49">
        <v>109</v>
      </c>
      <c r="D4195" s="49">
        <v>1.0884819030761719</v>
      </c>
      <c r="E4195" s="49">
        <v>44.484523773193359</v>
      </c>
      <c r="F4195" s="49">
        <v>23.621145248413086</v>
      </c>
      <c r="G4195" s="49">
        <v>76.378852844238281</v>
      </c>
    </row>
    <row r="4196" spans="1:7">
      <c r="A4196" t="str">
        <f t="shared" si="66"/>
        <v>R2.0110</v>
      </c>
      <c r="B4196" s="49" t="s">
        <v>505</v>
      </c>
      <c r="C4196" s="49">
        <v>110</v>
      </c>
      <c r="D4196" s="49">
        <v>1.0912699699401855</v>
      </c>
      <c r="E4196" s="49">
        <v>43.396041870117188</v>
      </c>
      <c r="F4196" s="49">
        <v>23.201080322265625</v>
      </c>
      <c r="G4196" s="49">
        <v>76.798919677734375</v>
      </c>
    </row>
    <row r="4197" spans="1:7">
      <c r="A4197" t="str">
        <f t="shared" si="66"/>
        <v>R2.0111</v>
      </c>
      <c r="B4197" s="49" t="s">
        <v>505</v>
      </c>
      <c r="C4197" s="49">
        <v>111</v>
      </c>
      <c r="D4197" s="49">
        <v>1.0931696891784668</v>
      </c>
      <c r="E4197" s="49">
        <v>42.304771423339844</v>
      </c>
      <c r="F4197" s="49">
        <v>22.786664962768555</v>
      </c>
      <c r="G4197" s="49">
        <v>77.213333129882813</v>
      </c>
    </row>
    <row r="4198" spans="1:7">
      <c r="A4198" t="str">
        <f t="shared" si="66"/>
        <v>R2.0112</v>
      </c>
      <c r="B4198" s="49" t="s">
        <v>505</v>
      </c>
      <c r="C4198" s="49">
        <v>112</v>
      </c>
      <c r="D4198" s="49">
        <v>1.094170093536377</v>
      </c>
      <c r="E4198" s="49">
        <v>41.211601257324219</v>
      </c>
      <c r="F4198" s="49">
        <v>22.377836227416992</v>
      </c>
      <c r="G4198" s="49">
        <v>77.622161865234375</v>
      </c>
    </row>
    <row r="4199" spans="1:7">
      <c r="A4199" t="str">
        <f t="shared" si="66"/>
        <v>R2.0113</v>
      </c>
      <c r="B4199" s="49" t="s">
        <v>505</v>
      </c>
      <c r="C4199" s="49">
        <v>113</v>
      </c>
      <c r="D4199" s="49">
        <v>1.0942239761352539</v>
      </c>
      <c r="E4199" s="49">
        <v>40.117431640625</v>
      </c>
      <c r="F4199" s="49">
        <v>21.974536895751953</v>
      </c>
      <c r="G4199" s="49">
        <v>78.025459289550781</v>
      </c>
    </row>
    <row r="4200" spans="1:7">
      <c r="A4200" t="str">
        <f t="shared" si="66"/>
        <v>R2.0114</v>
      </c>
      <c r="B4200" s="49" t="s">
        <v>505</v>
      </c>
      <c r="C4200" s="49">
        <v>114</v>
      </c>
      <c r="D4200" s="49">
        <v>1.0933341979980469</v>
      </c>
      <c r="E4200" s="49">
        <v>39.023208618164063</v>
      </c>
      <c r="F4200" s="49">
        <v>21.576690673828125</v>
      </c>
      <c r="G4200" s="49">
        <v>78.423309326171875</v>
      </c>
    </row>
    <row r="4201" spans="1:7">
      <c r="A4201" t="str">
        <f t="shared" si="66"/>
        <v>R2.0115</v>
      </c>
      <c r="B4201" s="49" t="s">
        <v>505</v>
      </c>
      <c r="C4201" s="49">
        <v>115</v>
      </c>
      <c r="D4201" s="49">
        <v>1.0914621353149414</v>
      </c>
      <c r="E4201" s="49">
        <v>37.929874420166016</v>
      </c>
      <c r="F4201" s="49">
        <v>21.184228897094727</v>
      </c>
      <c r="G4201" s="49">
        <v>78.815773010253906</v>
      </c>
    </row>
    <row r="4202" spans="1:7">
      <c r="A4202" t="str">
        <f t="shared" si="66"/>
        <v>R2.0116</v>
      </c>
      <c r="B4202" s="49" t="s">
        <v>505</v>
      </c>
      <c r="C4202" s="49">
        <v>116</v>
      </c>
      <c r="D4202" s="49">
        <v>1.0885977745056152</v>
      </c>
      <c r="E4202" s="49">
        <v>36.838413238525391</v>
      </c>
      <c r="F4202" s="49">
        <v>20.797069549560547</v>
      </c>
      <c r="G4202" s="49">
        <v>79.202934265136719</v>
      </c>
    </row>
    <row r="4203" spans="1:7">
      <c r="A4203" t="str">
        <f t="shared" si="66"/>
        <v>R2.0117</v>
      </c>
      <c r="B4203" s="49" t="s">
        <v>505</v>
      </c>
      <c r="C4203" s="49">
        <v>117</v>
      </c>
      <c r="D4203" s="49">
        <v>1.0847301483154297</v>
      </c>
      <c r="E4203" s="49">
        <v>35.749813079833984</v>
      </c>
      <c r="F4203" s="49">
        <v>20.415122985839844</v>
      </c>
      <c r="G4203" s="49">
        <v>79.584877014160156</v>
      </c>
    </row>
    <row r="4204" spans="1:7">
      <c r="A4204" t="str">
        <f t="shared" si="66"/>
        <v>R2.0118</v>
      </c>
      <c r="B4204" s="49" t="s">
        <v>505</v>
      </c>
      <c r="C4204" s="49">
        <v>118</v>
      </c>
      <c r="D4204" s="49">
        <v>1.0798368453979492</v>
      </c>
      <c r="E4204" s="49">
        <v>34.665084838867188</v>
      </c>
      <c r="F4204" s="49">
        <v>20.038301467895508</v>
      </c>
      <c r="G4204" s="49">
        <v>79.961700439453125</v>
      </c>
    </row>
    <row r="4205" spans="1:7">
      <c r="A4205" t="str">
        <f t="shared" si="66"/>
        <v>R2.0119</v>
      </c>
      <c r="B4205" s="49" t="s">
        <v>505</v>
      </c>
      <c r="C4205" s="49">
        <v>119</v>
      </c>
      <c r="D4205" s="49">
        <v>1.073936939239502</v>
      </c>
      <c r="E4205" s="49">
        <v>33.585247039794922</v>
      </c>
      <c r="F4205" s="49">
        <v>19.666500091552734</v>
      </c>
      <c r="G4205" s="49">
        <v>80.33349609375</v>
      </c>
    </row>
    <row r="4206" spans="1:7">
      <c r="A4206" t="str">
        <f t="shared" si="66"/>
        <v>R2.0120</v>
      </c>
      <c r="B4206" s="49" t="s">
        <v>505</v>
      </c>
      <c r="C4206" s="49">
        <v>120</v>
      </c>
      <c r="D4206" s="49">
        <v>1.0669980049133301</v>
      </c>
      <c r="E4206" s="49">
        <v>32.511310577392578</v>
      </c>
      <c r="F4206" s="49">
        <v>19.29962158203125</v>
      </c>
      <c r="G4206" s="49">
        <v>80.70037841796875</v>
      </c>
    </row>
    <row r="4207" spans="1:7">
      <c r="A4207" t="str">
        <f t="shared" si="66"/>
        <v>R2.0121</v>
      </c>
      <c r="B4207" s="49" t="s">
        <v>505</v>
      </c>
      <c r="C4207" s="49">
        <v>121</v>
      </c>
      <c r="D4207" s="49">
        <v>1.0590372085571289</v>
      </c>
      <c r="E4207" s="49">
        <v>31.444313049316406</v>
      </c>
      <c r="F4207" s="49">
        <v>18.93754768371582</v>
      </c>
      <c r="G4207" s="49">
        <v>81.062454223632813</v>
      </c>
    </row>
    <row r="4208" spans="1:7">
      <c r="A4208" t="str">
        <f t="shared" si="66"/>
        <v>R2.0122</v>
      </c>
      <c r="B4208" s="49" t="s">
        <v>505</v>
      </c>
      <c r="C4208" s="49">
        <v>122</v>
      </c>
      <c r="D4208" s="49">
        <v>1.0501070022583008</v>
      </c>
      <c r="E4208" s="49">
        <v>30.385274887084961</v>
      </c>
      <c r="F4208" s="49">
        <v>18.580162048339844</v>
      </c>
      <c r="G4208" s="49">
        <v>81.419837951660156</v>
      </c>
    </row>
    <row r="4209" spans="1:7">
      <c r="A4209" t="str">
        <f t="shared" si="66"/>
        <v>R2.0123</v>
      </c>
      <c r="B4209" s="49" t="s">
        <v>505</v>
      </c>
      <c r="C4209" s="49">
        <v>123</v>
      </c>
      <c r="D4209" s="49">
        <v>1.0400660037994385</v>
      </c>
      <c r="E4209" s="49">
        <v>29.335168838500977</v>
      </c>
      <c r="F4209" s="49">
        <v>18.227376937866211</v>
      </c>
      <c r="G4209" s="49">
        <v>81.772621154785156</v>
      </c>
    </row>
    <row r="4210" spans="1:7">
      <c r="A4210" t="str">
        <f t="shared" si="66"/>
        <v>R2.0124</v>
      </c>
      <c r="B4210" s="49" t="s">
        <v>505</v>
      </c>
      <c r="C4210" s="49">
        <v>124</v>
      </c>
      <c r="D4210" s="49">
        <v>1.0290708541870117</v>
      </c>
      <c r="E4210" s="49">
        <v>28.295101165771484</v>
      </c>
      <c r="F4210" s="49">
        <v>17.878995895385742</v>
      </c>
      <c r="G4210" s="49">
        <v>82.121002197265625</v>
      </c>
    </row>
    <row r="4211" spans="1:7">
      <c r="A4211" t="str">
        <f t="shared" si="66"/>
        <v>R2.0125</v>
      </c>
      <c r="B4211" s="49" t="s">
        <v>505</v>
      </c>
      <c r="C4211" s="49">
        <v>125</v>
      </c>
      <c r="D4211" s="49">
        <v>1.017099142074585</v>
      </c>
      <c r="E4211" s="49">
        <v>27.266031265258789</v>
      </c>
      <c r="F4211" s="49">
        <v>17.534912109375</v>
      </c>
      <c r="G4211" s="49">
        <v>82.465087890625</v>
      </c>
    </row>
    <row r="4212" spans="1:7">
      <c r="A4212" t="str">
        <f t="shared" si="66"/>
        <v>R2.0126</v>
      </c>
      <c r="B4212" s="49" t="s">
        <v>505</v>
      </c>
      <c r="C4212" s="49">
        <v>126</v>
      </c>
      <c r="D4212" s="49">
        <v>1.0041568279266357</v>
      </c>
      <c r="E4212" s="49">
        <v>26.248931884765625</v>
      </c>
      <c r="F4212" s="49">
        <v>17.194984436035156</v>
      </c>
      <c r="G4212" s="49">
        <v>82.805015563964844</v>
      </c>
    </row>
    <row r="4213" spans="1:7">
      <c r="A4213" t="str">
        <f t="shared" si="66"/>
        <v>R2.0127</v>
      </c>
      <c r="B4213" s="49" t="s">
        <v>505</v>
      </c>
      <c r="C4213" s="49">
        <v>127</v>
      </c>
      <c r="D4213" s="49">
        <v>0.99028807878494263</v>
      </c>
      <c r="E4213" s="49">
        <v>25.244775772094727</v>
      </c>
      <c r="F4213" s="49">
        <v>16.859052658081055</v>
      </c>
      <c r="G4213" s="49">
        <v>83.140945434570313</v>
      </c>
    </row>
    <row r="4214" spans="1:7">
      <c r="A4214" t="str">
        <f t="shared" si="66"/>
        <v>R2.0128</v>
      </c>
      <c r="B4214" s="49" t="s">
        <v>505</v>
      </c>
      <c r="C4214" s="49">
        <v>128</v>
      </c>
      <c r="D4214" s="49">
        <v>0.97550791501998901</v>
      </c>
      <c r="E4214" s="49">
        <v>24.254486083984375</v>
      </c>
      <c r="F4214" s="49">
        <v>16.526983261108398</v>
      </c>
      <c r="G4214" s="49">
        <v>83.473014831542969</v>
      </c>
    </row>
    <row r="4215" spans="1:7">
      <c r="A4215" t="str">
        <f t="shared" si="66"/>
        <v>R2.0129</v>
      </c>
      <c r="B4215" s="49" t="s">
        <v>505</v>
      </c>
      <c r="C4215" s="49">
        <v>129</v>
      </c>
      <c r="D4215" s="49">
        <v>0.95985317230224609</v>
      </c>
      <c r="E4215" s="49">
        <v>23.27897834777832</v>
      </c>
      <c r="F4215" s="49">
        <v>16.19859504699707</v>
      </c>
      <c r="G4215" s="49">
        <v>83.801406860351563</v>
      </c>
    </row>
    <row r="4216" spans="1:7">
      <c r="A4216" t="str">
        <f t="shared" si="66"/>
        <v>R2.0130</v>
      </c>
      <c r="B4216" s="49" t="s">
        <v>505</v>
      </c>
      <c r="C4216" s="49">
        <v>130</v>
      </c>
      <c r="D4216" s="49">
        <v>0.94336700439453125</v>
      </c>
      <c r="E4216" s="49">
        <v>22.319126129150391</v>
      </c>
      <c r="F4216" s="49">
        <v>15.873726844787598</v>
      </c>
      <c r="G4216" s="49">
        <v>84.126274108886719</v>
      </c>
    </row>
    <row r="4217" spans="1:7">
      <c r="A4217" t="str">
        <f t="shared" si="66"/>
        <v>R2.0131</v>
      </c>
      <c r="B4217" s="49" t="s">
        <v>505</v>
      </c>
      <c r="C4217" s="49">
        <v>131</v>
      </c>
      <c r="D4217" s="49">
        <v>0.92608791589736938</v>
      </c>
      <c r="E4217" s="49">
        <v>21.375759124755859</v>
      </c>
      <c r="F4217" s="49">
        <v>15.55220890045166</v>
      </c>
      <c r="G4217" s="49">
        <v>84.447792053222656</v>
      </c>
    </row>
    <row r="4218" spans="1:7">
      <c r="A4218" t="str">
        <f t="shared" si="66"/>
        <v>R2.0132</v>
      </c>
      <c r="B4218" s="49" t="s">
        <v>505</v>
      </c>
      <c r="C4218" s="49">
        <v>132</v>
      </c>
      <c r="D4218" s="49">
        <v>0.90805500745773315</v>
      </c>
      <c r="E4218" s="49">
        <v>20.449670791625977</v>
      </c>
      <c r="F4218" s="49">
        <v>15.233865737915039</v>
      </c>
      <c r="G4218" s="49">
        <v>84.766136169433594</v>
      </c>
    </row>
    <row r="4219" spans="1:7">
      <c r="A4219" t="str">
        <f t="shared" si="66"/>
        <v>R2.0133</v>
      </c>
      <c r="B4219" s="49" t="s">
        <v>505</v>
      </c>
      <c r="C4219" s="49">
        <v>133</v>
      </c>
      <c r="D4219" s="49">
        <v>0.88931900262832642</v>
      </c>
      <c r="E4219" s="49">
        <v>19.541616439819336</v>
      </c>
      <c r="F4219" s="49">
        <v>14.918515205383301</v>
      </c>
      <c r="G4219" s="49">
        <v>85.08148193359375</v>
      </c>
    </row>
    <row r="4220" spans="1:7">
      <c r="A4220" t="str">
        <f t="shared" si="66"/>
        <v>R2.0134</v>
      </c>
      <c r="B4220" s="49" t="s">
        <v>505</v>
      </c>
      <c r="C4220" s="49">
        <v>134</v>
      </c>
      <c r="D4220" s="49">
        <v>0.86993688344955444</v>
      </c>
      <c r="E4220" s="49">
        <v>18.65229606628418</v>
      </c>
      <c r="F4220" s="49">
        <v>14.605973243713379</v>
      </c>
      <c r="G4220" s="49">
        <v>85.394027709960938</v>
      </c>
    </row>
    <row r="4221" spans="1:7">
      <c r="A4221" t="str">
        <f t="shared" si="66"/>
        <v>R2.0135</v>
      </c>
      <c r="B4221" s="49" t="s">
        <v>505</v>
      </c>
      <c r="C4221" s="49">
        <v>135</v>
      </c>
      <c r="D4221" s="49">
        <v>0.84995412826538086</v>
      </c>
      <c r="E4221" s="49">
        <v>17.782360076904297</v>
      </c>
      <c r="F4221" s="49">
        <v>14.296056747436523</v>
      </c>
      <c r="G4221" s="49">
        <v>85.703941345214844</v>
      </c>
    </row>
    <row r="4222" spans="1:7">
      <c r="A4222" t="str">
        <f t="shared" si="66"/>
        <v>R2.0136</v>
      </c>
      <c r="B4222" s="49" t="s">
        <v>505</v>
      </c>
      <c r="C4222" s="49">
        <v>136</v>
      </c>
      <c r="D4222" s="49">
        <v>0.82942897081375122</v>
      </c>
      <c r="E4222" s="49">
        <v>16.932405471801758</v>
      </c>
      <c r="F4222" s="49">
        <v>13.988574981689453</v>
      </c>
      <c r="G4222" s="49">
        <v>86.011421203613281</v>
      </c>
    </row>
    <row r="4223" spans="1:7">
      <c r="A4223" t="str">
        <f t="shared" si="66"/>
        <v>R2.0137</v>
      </c>
      <c r="B4223" s="49" t="s">
        <v>505</v>
      </c>
      <c r="C4223" s="49">
        <v>137</v>
      </c>
      <c r="D4223" s="49">
        <v>0.80842000246047974</v>
      </c>
      <c r="E4223" s="49">
        <v>16.102977752685547</v>
      </c>
      <c r="F4223" s="49">
        <v>13.683341979980469</v>
      </c>
      <c r="G4223" s="49">
        <v>86.316658020019531</v>
      </c>
    </row>
    <row r="4224" spans="1:7">
      <c r="A4224" t="str">
        <f t="shared" si="66"/>
        <v>R2.0138</v>
      </c>
      <c r="B4224" s="49" t="s">
        <v>505</v>
      </c>
      <c r="C4224" s="49">
        <v>138</v>
      </c>
      <c r="D4224" s="49">
        <v>0.78698700666427612</v>
      </c>
      <c r="E4224" s="49">
        <v>15.294556617736816</v>
      </c>
      <c r="F4224" s="49">
        <v>13.380170822143555</v>
      </c>
      <c r="G4224" s="49">
        <v>86.619827270507813</v>
      </c>
    </row>
    <row r="4225" spans="1:7">
      <c r="A4225" t="str">
        <f t="shared" si="66"/>
        <v>R2.0139</v>
      </c>
      <c r="B4225" s="49" t="s">
        <v>505</v>
      </c>
      <c r="C4225" s="49">
        <v>139</v>
      </c>
      <c r="D4225" s="49">
        <v>0.76518291234970093</v>
      </c>
      <c r="E4225" s="49">
        <v>14.507570266723633</v>
      </c>
      <c r="F4225" s="49">
        <v>13.078875541687012</v>
      </c>
      <c r="G4225" s="49">
        <v>86.921127319335938</v>
      </c>
    </row>
    <row r="4226" spans="1:7">
      <c r="A4226" t="str">
        <f t="shared" si="66"/>
        <v>R2.0140</v>
      </c>
      <c r="B4226" s="49" t="s">
        <v>505</v>
      </c>
      <c r="C4226" s="49">
        <v>140</v>
      </c>
      <c r="D4226" s="49">
        <v>0.74306809902191162</v>
      </c>
      <c r="E4226" s="49">
        <v>13.742386817932129</v>
      </c>
      <c r="F4226" s="49">
        <v>12.779273986816406</v>
      </c>
      <c r="G4226" s="49">
        <v>87.220726013183594</v>
      </c>
    </row>
    <row r="4227" spans="1:7">
      <c r="A4227" t="str">
        <f t="shared" ref="A4227:A4290" si="67">CONCATENATE(B4227,IF(C4227&lt;10,CONCATENATE("00",C4227),IF(C4227&lt;100,CONCATENATE("0",C4227),C4227)))</f>
        <v>R2.0141</v>
      </c>
      <c r="B4227" s="49" t="s">
        <v>505</v>
      </c>
      <c r="C4227" s="49">
        <v>141</v>
      </c>
      <c r="D4227" s="49">
        <v>0.72070807218551636</v>
      </c>
      <c r="E4227" s="49">
        <v>12.999319076538086</v>
      </c>
      <c r="F4227" s="49">
        <v>12.481183052062988</v>
      </c>
      <c r="G4227" s="49">
        <v>87.518814086914063</v>
      </c>
    </row>
    <row r="4228" spans="1:7">
      <c r="A4228" t="str">
        <f t="shared" si="67"/>
        <v>R2.0142</v>
      </c>
      <c r="B4228" s="49" t="s">
        <v>505</v>
      </c>
      <c r="C4228" s="49">
        <v>142</v>
      </c>
      <c r="D4228" s="49">
        <v>0.69815987348556519</v>
      </c>
      <c r="E4228" s="49">
        <v>12.278611183166504</v>
      </c>
      <c r="F4228" s="49">
        <v>12.184433937072754</v>
      </c>
      <c r="G4228" s="49">
        <v>87.815567016601563</v>
      </c>
    </row>
    <row r="4229" spans="1:7">
      <c r="A4229" t="str">
        <f t="shared" si="67"/>
        <v>R2.0143</v>
      </c>
      <c r="B4229" s="49" t="s">
        <v>505</v>
      </c>
      <c r="C4229" s="49">
        <v>143</v>
      </c>
      <c r="D4229" s="49">
        <v>0.67547297477722168</v>
      </c>
      <c r="E4229" s="49">
        <v>11.580451011657715</v>
      </c>
      <c r="F4229" s="49">
        <v>11.888861656188965</v>
      </c>
      <c r="G4229" s="49">
        <v>88.111137390136719</v>
      </c>
    </row>
    <row r="4230" spans="1:7">
      <c r="A4230" t="str">
        <f t="shared" si="67"/>
        <v>R2.0144</v>
      </c>
      <c r="B4230" s="49" t="s">
        <v>505</v>
      </c>
      <c r="C4230" s="49">
        <v>144</v>
      </c>
      <c r="D4230" s="49">
        <v>0.65271097421646118</v>
      </c>
      <c r="E4230" s="49">
        <v>10.904977798461914</v>
      </c>
      <c r="F4230" s="49">
        <v>11.594306945800781</v>
      </c>
      <c r="G4230" s="49">
        <v>88.405693054199219</v>
      </c>
    </row>
    <row r="4231" spans="1:7">
      <c r="A4231" t="str">
        <f t="shared" si="67"/>
        <v>R2.0145</v>
      </c>
      <c r="B4231" s="49" t="s">
        <v>505</v>
      </c>
      <c r="C4231" s="49">
        <v>145</v>
      </c>
      <c r="D4231" s="49">
        <v>0.62992203235626221</v>
      </c>
      <c r="E4231" s="49">
        <v>10.252266883850098</v>
      </c>
      <c r="F4231" s="49">
        <v>11.300626754760742</v>
      </c>
      <c r="G4231" s="49">
        <v>88.699371337890625</v>
      </c>
    </row>
    <row r="4232" spans="1:7">
      <c r="A4232" t="str">
        <f t="shared" si="67"/>
        <v>R2.0146</v>
      </c>
      <c r="B4232" s="49" t="s">
        <v>505</v>
      </c>
      <c r="C4232" s="49">
        <v>146</v>
      </c>
      <c r="D4232" s="49">
        <v>0.60715794563293457</v>
      </c>
      <c r="E4232" s="49">
        <v>9.622344970703125</v>
      </c>
      <c r="F4232" s="49">
        <v>11.007684707641602</v>
      </c>
      <c r="G4232" s="49">
        <v>88.992317199707031</v>
      </c>
    </row>
    <row r="4233" spans="1:7">
      <c r="A4233" t="str">
        <f t="shared" si="67"/>
        <v>R2.0147</v>
      </c>
      <c r="B4233" s="49" t="s">
        <v>505</v>
      </c>
      <c r="C4233" s="49">
        <v>147</v>
      </c>
      <c r="D4233" s="49">
        <v>0.58446502685546875</v>
      </c>
      <c r="E4233" s="49">
        <v>9.0151872634887695</v>
      </c>
      <c r="F4233" s="49">
        <v>10.715359687805176</v>
      </c>
      <c r="G4233" s="49">
        <v>89.284637451171875</v>
      </c>
    </row>
    <row r="4234" spans="1:7">
      <c r="A4234" t="str">
        <f t="shared" si="67"/>
        <v>R2.0148</v>
      </c>
      <c r="B4234" s="49" t="s">
        <v>505</v>
      </c>
      <c r="C4234" s="49">
        <v>148</v>
      </c>
      <c r="D4234" s="49">
        <v>0.56188899278640747</v>
      </c>
      <c r="E4234" s="49">
        <v>8.4307222366333008</v>
      </c>
      <c r="F4234" s="49">
        <v>10.423545837402344</v>
      </c>
      <c r="G4234" s="49">
        <v>89.576454162597656</v>
      </c>
    </row>
    <row r="4235" spans="1:7">
      <c r="A4235" t="str">
        <f t="shared" si="67"/>
        <v>R2.0149</v>
      </c>
      <c r="B4235" s="49" t="s">
        <v>505</v>
      </c>
      <c r="C4235" s="49">
        <v>149</v>
      </c>
      <c r="D4235" s="49">
        <v>0.53946298360824585</v>
      </c>
      <c r="E4235" s="49">
        <v>7.868833065032959</v>
      </c>
      <c r="F4235" s="49">
        <v>10.132156372070313</v>
      </c>
      <c r="G4235" s="49">
        <v>89.867843627929688</v>
      </c>
    </row>
    <row r="4236" spans="1:7">
      <c r="A4236" t="str">
        <f t="shared" si="67"/>
        <v>R2.0150</v>
      </c>
      <c r="B4236" s="49" t="s">
        <v>505</v>
      </c>
      <c r="C4236" s="49">
        <v>150</v>
      </c>
      <c r="D4236" s="49">
        <v>0.5172310471534729</v>
      </c>
      <c r="E4236" s="49">
        <v>7.3293700218200684</v>
      </c>
      <c r="F4236" s="49">
        <v>9.8411111831665039</v>
      </c>
      <c r="G4236" s="49">
        <v>90.158889770507813</v>
      </c>
    </row>
    <row r="4237" spans="1:7">
      <c r="A4237" t="str">
        <f t="shared" si="67"/>
        <v>R2.0151</v>
      </c>
      <c r="B4237" s="49" t="s">
        <v>505</v>
      </c>
      <c r="C4237" s="49">
        <v>151</v>
      </c>
      <c r="D4237" s="49">
        <v>0.495216965675354</v>
      </c>
      <c r="E4237" s="49">
        <v>6.8121390342712402</v>
      </c>
      <c r="F4237" s="49">
        <v>9.5503606796264648</v>
      </c>
      <c r="G4237" s="49">
        <v>90.449638366699219</v>
      </c>
    </row>
    <row r="4238" spans="1:7">
      <c r="A4238" t="str">
        <f t="shared" si="67"/>
        <v>R2.0152</v>
      </c>
      <c r="B4238" s="49" t="s">
        <v>505</v>
      </c>
      <c r="C4238" s="49">
        <v>152</v>
      </c>
      <c r="D4238" s="49">
        <v>0.47345203161239624</v>
      </c>
      <c r="E4238" s="49">
        <v>6.3169221878051758</v>
      </c>
      <c r="F4238" s="49">
        <v>9.2598667144775391</v>
      </c>
      <c r="G4238" s="49">
        <v>90.740135192871094</v>
      </c>
    </row>
    <row r="4239" spans="1:7">
      <c r="A4239" t="str">
        <f t="shared" si="67"/>
        <v>R2.0153</v>
      </c>
      <c r="B4239" s="49" t="s">
        <v>505</v>
      </c>
      <c r="C4239" s="49">
        <v>153</v>
      </c>
      <c r="D4239" s="49">
        <v>0.45195698738098145</v>
      </c>
      <c r="E4239" s="49">
        <v>5.8434700965881348</v>
      </c>
      <c r="F4239" s="49">
        <v>8.9696111679077148</v>
      </c>
      <c r="G4239" s="49">
        <v>91.030387878417969</v>
      </c>
    </row>
    <row r="4240" spans="1:7">
      <c r="A4240" t="str">
        <f t="shared" si="67"/>
        <v>R2.0154</v>
      </c>
      <c r="B4240" s="49" t="s">
        <v>505</v>
      </c>
      <c r="C4240" s="49">
        <v>154</v>
      </c>
      <c r="D4240" s="49">
        <v>0.43075096607208252</v>
      </c>
      <c r="E4240" s="49">
        <v>5.3915128707885742</v>
      </c>
      <c r="F4240" s="49">
        <v>8.6795978546142578</v>
      </c>
      <c r="G4240" s="49">
        <v>91.320404052734375</v>
      </c>
    </row>
    <row r="4241" spans="1:7">
      <c r="A4241" t="str">
        <f t="shared" si="67"/>
        <v>R2.0155</v>
      </c>
      <c r="B4241" s="49" t="s">
        <v>505</v>
      </c>
      <c r="C4241" s="49">
        <v>155</v>
      </c>
      <c r="D4241" s="49">
        <v>0.40984803438186646</v>
      </c>
      <c r="E4241" s="49">
        <v>4.9607620239257813</v>
      </c>
      <c r="F4241" s="49">
        <v>8.3898458480834961</v>
      </c>
      <c r="G4241" s="49">
        <v>91.610153198242188</v>
      </c>
    </row>
    <row r="4242" spans="1:7">
      <c r="A4242" t="str">
        <f t="shared" si="67"/>
        <v>R2.0156</v>
      </c>
      <c r="B4242" s="49" t="s">
        <v>505</v>
      </c>
      <c r="C4242" s="49">
        <v>156</v>
      </c>
      <c r="D4242" s="49">
        <v>0.3892589807510376</v>
      </c>
      <c r="E4242" s="49">
        <v>4.5509138107299805</v>
      </c>
      <c r="F4242" s="49">
        <v>8.1003942489624023</v>
      </c>
      <c r="G4242" s="49">
        <v>91.899604797363281</v>
      </c>
    </row>
    <row r="4243" spans="1:7">
      <c r="A4243" t="str">
        <f t="shared" si="67"/>
        <v>R2.0157</v>
      </c>
      <c r="B4243" s="49" t="s">
        <v>505</v>
      </c>
      <c r="C4243" s="49">
        <v>157</v>
      </c>
      <c r="D4243" s="49">
        <v>0.36899399757385254</v>
      </c>
      <c r="E4243" s="49">
        <v>4.1616549491882324</v>
      </c>
      <c r="F4243" s="49">
        <v>7.8112940788269043</v>
      </c>
      <c r="G4243" s="49">
        <v>92.188705444335938</v>
      </c>
    </row>
    <row r="4244" spans="1:7">
      <c r="A4244" t="str">
        <f t="shared" si="67"/>
        <v>R2.0158</v>
      </c>
      <c r="B4244" s="49" t="s">
        <v>505</v>
      </c>
      <c r="C4244" s="49">
        <v>158</v>
      </c>
      <c r="D4244" s="49">
        <v>0.34905502200126648</v>
      </c>
      <c r="E4244" s="49">
        <v>3.7926609516143799</v>
      </c>
      <c r="F4244" s="49">
        <v>7.5226202011108398</v>
      </c>
      <c r="G4244" s="49">
        <v>92.477378845214844</v>
      </c>
    </row>
    <row r="4245" spans="1:7">
      <c r="A4245" t="str">
        <f t="shared" si="67"/>
        <v>R2.0159</v>
      </c>
      <c r="B4245" s="49" t="s">
        <v>505</v>
      </c>
      <c r="C4245" s="49">
        <v>159</v>
      </c>
      <c r="D4245" s="49">
        <v>0.32944899797439575</v>
      </c>
      <c r="E4245" s="49">
        <v>3.443605899810791</v>
      </c>
      <c r="F4245" s="49">
        <v>7.2344579696655273</v>
      </c>
      <c r="G4245" s="49">
        <v>92.765541076660156</v>
      </c>
    </row>
    <row r="4246" spans="1:7">
      <c r="A4246" t="str">
        <f t="shared" si="67"/>
        <v>R2.0160</v>
      </c>
      <c r="B4246" s="49" t="s">
        <v>505</v>
      </c>
      <c r="C4246" s="49">
        <v>160</v>
      </c>
      <c r="D4246" s="49">
        <v>0.31017798185348511</v>
      </c>
      <c r="E4246" s="49">
        <v>3.11415696144104</v>
      </c>
      <c r="F4246" s="49">
        <v>6.9468989372253418</v>
      </c>
      <c r="G4246" s="49">
        <v>93.0531005859375</v>
      </c>
    </row>
    <row r="4247" spans="1:7">
      <c r="A4247" t="str">
        <f t="shared" si="67"/>
        <v>R2.0161</v>
      </c>
      <c r="B4247" s="49" t="s">
        <v>505</v>
      </c>
      <c r="C4247" s="49">
        <v>161</v>
      </c>
      <c r="D4247" s="49">
        <v>0.29124101996421814</v>
      </c>
      <c r="E4247" s="49">
        <v>2.8039789199829102</v>
      </c>
      <c r="F4247" s="49">
        <v>6.6600589752197266</v>
      </c>
      <c r="G4247" s="49">
        <v>93.339942932128906</v>
      </c>
    </row>
    <row r="4248" spans="1:7">
      <c r="A4248" t="str">
        <f t="shared" si="67"/>
        <v>R2.0162</v>
      </c>
      <c r="B4248" s="49" t="s">
        <v>505</v>
      </c>
      <c r="C4248" s="49">
        <v>162</v>
      </c>
      <c r="D4248" s="49">
        <v>0.27264398336410522</v>
      </c>
      <c r="E4248" s="49">
        <v>2.5127379894256592</v>
      </c>
      <c r="F4248" s="49">
        <v>6.3740458488464355</v>
      </c>
      <c r="G4248" s="49">
        <v>93.625953674316406</v>
      </c>
    </row>
    <row r="4249" spans="1:7">
      <c r="A4249" t="str">
        <f t="shared" si="67"/>
        <v>R2.0163</v>
      </c>
      <c r="B4249" s="49" t="s">
        <v>505</v>
      </c>
      <c r="C4249" s="49">
        <v>163</v>
      </c>
      <c r="D4249" s="49">
        <v>0.25439000129699707</v>
      </c>
      <c r="E4249" s="49">
        <v>2.2400939464569092</v>
      </c>
      <c r="F4249" s="49">
        <v>6.088982105255127</v>
      </c>
      <c r="G4249" s="49">
        <v>93.911018371582031</v>
      </c>
    </row>
    <row r="4250" spans="1:7">
      <c r="A4250" t="str">
        <f t="shared" si="67"/>
        <v>R2.0164</v>
      </c>
      <c r="B4250" s="49" t="s">
        <v>505</v>
      </c>
      <c r="C4250" s="49">
        <v>164</v>
      </c>
      <c r="D4250" s="49">
        <v>0.23648400604724884</v>
      </c>
      <c r="E4250" s="49">
        <v>1.9857040643692017</v>
      </c>
      <c r="F4250" s="49">
        <v>5.8049921989440918</v>
      </c>
      <c r="G4250" s="49">
        <v>94.19500732421875</v>
      </c>
    </row>
    <row r="4251" spans="1:7">
      <c r="A4251" t="str">
        <f t="shared" si="67"/>
        <v>R2.0165</v>
      </c>
      <c r="B4251" s="49" t="s">
        <v>505</v>
      </c>
      <c r="C4251" s="49">
        <v>165</v>
      </c>
      <c r="D4251" s="49">
        <v>0.21893499791622162</v>
      </c>
      <c r="E4251" s="49">
        <v>1.7492200136184692</v>
      </c>
      <c r="F4251" s="49">
        <v>5.5221939086914063</v>
      </c>
      <c r="G4251" s="49">
        <v>94.477806091308594</v>
      </c>
    </row>
    <row r="4252" spans="1:7">
      <c r="A4252" t="str">
        <f t="shared" si="67"/>
        <v>R2.0166</v>
      </c>
      <c r="B4252" s="49" t="s">
        <v>505</v>
      </c>
      <c r="C4252" s="49">
        <v>166</v>
      </c>
      <c r="D4252" s="49">
        <v>0.20175699889659882</v>
      </c>
      <c r="E4252" s="49">
        <v>1.5302850008010864</v>
      </c>
      <c r="F4252" s="49">
        <v>5.2407131195068359</v>
      </c>
      <c r="G4252" s="49">
        <v>94.759284973144531</v>
      </c>
    </row>
    <row r="4253" spans="1:7">
      <c r="A4253" t="str">
        <f t="shared" si="67"/>
        <v>R2.0167</v>
      </c>
      <c r="B4253" s="49" t="s">
        <v>505</v>
      </c>
      <c r="C4253" s="49">
        <v>167</v>
      </c>
      <c r="D4253" s="49">
        <v>0.18496599793434143</v>
      </c>
      <c r="E4253" s="49">
        <v>1.3285280466079712</v>
      </c>
      <c r="F4253" s="49">
        <v>4.9606590270996094</v>
      </c>
      <c r="G4253" s="49">
        <v>95.039337158203125</v>
      </c>
    </row>
    <row r="4254" spans="1:7">
      <c r="A4254" t="str">
        <f t="shared" si="67"/>
        <v>R2.0168</v>
      </c>
      <c r="B4254" s="49" t="s">
        <v>505</v>
      </c>
      <c r="C4254" s="49">
        <v>168</v>
      </c>
      <c r="D4254" s="49">
        <v>0.16858300566673279</v>
      </c>
      <c r="E4254" s="49">
        <v>1.1435619592666626</v>
      </c>
      <c r="F4254" s="49">
        <v>4.6821489334106445</v>
      </c>
      <c r="G4254" s="49">
        <v>95.317848205566406</v>
      </c>
    </row>
    <row r="4255" spans="1:7">
      <c r="A4255" t="str">
        <f t="shared" si="67"/>
        <v>R2.0169</v>
      </c>
      <c r="B4255" s="49" t="s">
        <v>505</v>
      </c>
      <c r="C4255" s="49">
        <v>169</v>
      </c>
      <c r="D4255" s="49">
        <v>0.1526309996843338</v>
      </c>
      <c r="E4255" s="49">
        <v>0.9749789834022522</v>
      </c>
      <c r="F4255" s="49">
        <v>4.4052858352661133</v>
      </c>
      <c r="G4255" s="49">
        <v>95.594711303710938</v>
      </c>
    </row>
    <row r="4256" spans="1:7">
      <c r="A4256" t="str">
        <f t="shared" si="67"/>
        <v>R2.0170</v>
      </c>
      <c r="B4256" s="49" t="s">
        <v>505</v>
      </c>
      <c r="C4256" s="49">
        <v>170</v>
      </c>
      <c r="D4256" s="49">
        <v>0.13716199994087219</v>
      </c>
      <c r="E4256" s="49">
        <v>0.82234799861907959</v>
      </c>
      <c r="F4256" s="49">
        <v>4.130122184753418</v>
      </c>
      <c r="G4256" s="49">
        <v>95.869880676269531</v>
      </c>
    </row>
    <row r="4257" spans="1:7">
      <c r="A4257" t="str">
        <f t="shared" si="67"/>
        <v>R2.0171</v>
      </c>
      <c r="B4257" s="49" t="s">
        <v>505</v>
      </c>
      <c r="C4257" s="49">
        <v>171</v>
      </c>
      <c r="D4257" s="49">
        <v>0.12219499796628952</v>
      </c>
      <c r="E4257" s="49">
        <v>0.68518602848052979</v>
      </c>
      <c r="F4257" s="49">
        <v>3.8568019866943359</v>
      </c>
      <c r="G4257" s="49">
        <v>96.143196105957031</v>
      </c>
    </row>
    <row r="4258" spans="1:7">
      <c r="A4258" t="str">
        <f t="shared" si="67"/>
        <v>R2.0172</v>
      </c>
      <c r="B4258" s="49" t="s">
        <v>505</v>
      </c>
      <c r="C4258" s="49">
        <v>172</v>
      </c>
      <c r="D4258" s="49">
        <v>0.1077830046415329</v>
      </c>
      <c r="E4258" s="49">
        <v>0.56299102306365967</v>
      </c>
      <c r="F4258" s="49">
        <v>3.5853838920593262</v>
      </c>
      <c r="G4258" s="49">
        <v>96.414619445800781</v>
      </c>
    </row>
    <row r="4259" spans="1:7">
      <c r="A4259" t="str">
        <f t="shared" si="67"/>
        <v>R2.0173</v>
      </c>
      <c r="B4259" s="49" t="s">
        <v>505</v>
      </c>
      <c r="C4259" s="49">
        <v>173</v>
      </c>
      <c r="D4259" s="49">
        <v>9.3978002667427063E-2</v>
      </c>
      <c r="E4259" s="49">
        <v>0.45520800352096558</v>
      </c>
      <c r="F4259" s="49">
        <v>3.315946102142334</v>
      </c>
      <c r="G4259" s="49">
        <v>96.684051513671875</v>
      </c>
    </row>
    <row r="4260" spans="1:7">
      <c r="A4260" t="str">
        <f t="shared" si="67"/>
        <v>R2.0174</v>
      </c>
      <c r="B4260" s="49" t="s">
        <v>505</v>
      </c>
      <c r="C4260" s="49">
        <v>174</v>
      </c>
      <c r="D4260" s="49">
        <v>8.0832995474338531E-2</v>
      </c>
      <c r="E4260" s="49">
        <v>0.36123001575469971</v>
      </c>
      <c r="F4260" s="49">
        <v>3.04852294921875</v>
      </c>
      <c r="G4260" s="49">
        <v>96.95147705078125</v>
      </c>
    </row>
    <row r="4261" spans="1:7">
      <c r="A4261" t="str">
        <f t="shared" si="67"/>
        <v>R2.0175</v>
      </c>
      <c r="B4261" s="49" t="s">
        <v>505</v>
      </c>
      <c r="C4261" s="49">
        <v>175</v>
      </c>
      <c r="D4261" s="49">
        <v>6.8415001034736633E-2</v>
      </c>
      <c r="E4261" s="49">
        <v>0.28039699792861938</v>
      </c>
      <c r="F4261" s="49">
        <v>2.7832119464874268</v>
      </c>
      <c r="G4261" s="49">
        <v>97.216789245605469</v>
      </c>
    </row>
    <row r="4262" spans="1:7">
      <c r="A4262" t="str">
        <f t="shared" si="67"/>
        <v>R2.0176</v>
      </c>
      <c r="B4262" s="49" t="s">
        <v>505</v>
      </c>
      <c r="C4262" s="49">
        <v>176</v>
      </c>
      <c r="D4262" s="49">
        <v>5.6786000728607178E-2</v>
      </c>
      <c r="E4262" s="49">
        <v>0.21198199689388275</v>
      </c>
      <c r="F4262" s="49">
        <v>2.5201261043548584</v>
      </c>
      <c r="G4262" s="49">
        <v>97.479873657226563</v>
      </c>
    </row>
    <row r="4263" spans="1:7">
      <c r="A4263" t="str">
        <f t="shared" si="67"/>
        <v>R2.0177</v>
      </c>
      <c r="B4263" s="49" t="s">
        <v>505</v>
      </c>
      <c r="C4263" s="49">
        <v>177</v>
      </c>
      <c r="D4263" s="49">
        <v>4.6020999550819397E-2</v>
      </c>
      <c r="E4263" s="49">
        <v>0.15519599616527557</v>
      </c>
      <c r="F4263" s="49">
        <v>2.2592980861663818</v>
      </c>
      <c r="G4263" s="49">
        <v>97.740699768066406</v>
      </c>
    </row>
    <row r="4264" spans="1:7">
      <c r="A4264" t="str">
        <f t="shared" si="67"/>
        <v>R2.0178</v>
      </c>
      <c r="B4264" s="49" t="s">
        <v>505</v>
      </c>
      <c r="C4264" s="49">
        <v>178</v>
      </c>
      <c r="D4264" s="49">
        <v>3.6191299557685852E-2</v>
      </c>
      <c r="E4264" s="49">
        <v>0.10917499661445618</v>
      </c>
      <c r="F4264" s="49">
        <v>2.0008840560913086</v>
      </c>
      <c r="G4264" s="49">
        <v>97.999114990234375</v>
      </c>
    </row>
    <row r="4265" spans="1:7">
      <c r="A4265" t="str">
        <f t="shared" si="67"/>
        <v>R2.0179</v>
      </c>
      <c r="B4265" s="49" t="s">
        <v>505</v>
      </c>
      <c r="C4265" s="49">
        <v>179</v>
      </c>
      <c r="D4265" s="49">
        <v>2.7373898774385452E-2</v>
      </c>
      <c r="E4265" s="49">
        <v>7.2983697056770325E-2</v>
      </c>
      <c r="F4265" s="49">
        <v>1.7451020479202271</v>
      </c>
      <c r="G4265" s="49">
        <v>98.254898071289063</v>
      </c>
    </row>
    <row r="4266" spans="1:7">
      <c r="A4266" t="str">
        <f t="shared" si="67"/>
        <v>R2.0180</v>
      </c>
      <c r="B4266" s="49" t="s">
        <v>505</v>
      </c>
      <c r="C4266" s="49">
        <v>180</v>
      </c>
      <c r="D4266" s="49">
        <v>1.9647799432277679E-2</v>
      </c>
      <c r="E4266" s="49">
        <v>4.5609802007675171E-2</v>
      </c>
      <c r="F4266" s="49">
        <v>1.4923980236053467</v>
      </c>
      <c r="G4266" s="49">
        <v>98.507598876953125</v>
      </c>
    </row>
    <row r="4267" spans="1:7">
      <c r="A4267" t="str">
        <f t="shared" si="67"/>
        <v>R2.0181</v>
      </c>
      <c r="B4267" s="49" t="s">
        <v>505</v>
      </c>
      <c r="C4267" s="49">
        <v>181</v>
      </c>
      <c r="D4267" s="49">
        <v>1.3092200271785259E-2</v>
      </c>
      <c r="E4267" s="49">
        <v>2.5962000712752342E-2</v>
      </c>
      <c r="F4267" s="49">
        <v>1.243433952331543</v>
      </c>
      <c r="G4267" s="49">
        <v>98.756568908691406</v>
      </c>
    </row>
    <row r="4268" spans="1:7">
      <c r="A4268" t="str">
        <f t="shared" si="67"/>
        <v>R2.0182</v>
      </c>
      <c r="B4268" s="49" t="s">
        <v>505</v>
      </c>
      <c r="C4268" s="49">
        <v>182</v>
      </c>
      <c r="D4268" s="49">
        <v>7.7855400741100311E-3</v>
      </c>
      <c r="E4268" s="49">
        <v>1.2869800440967083E-2</v>
      </c>
      <c r="F4268" s="49">
        <v>0.999705970287323</v>
      </c>
      <c r="G4268" s="49">
        <v>99.000297546386719</v>
      </c>
    </row>
    <row r="4269" spans="1:7">
      <c r="A4269" t="str">
        <f t="shared" si="67"/>
        <v>R2.0183</v>
      </c>
      <c r="B4269" s="49" t="s">
        <v>505</v>
      </c>
      <c r="C4269" s="49">
        <v>183</v>
      </c>
      <c r="D4269" s="49">
        <v>3.803580068051815E-3</v>
      </c>
      <c r="E4269" s="49">
        <v>5.0842599011957645E-3</v>
      </c>
      <c r="F4269" s="49">
        <v>0.76486998796463013</v>
      </c>
      <c r="G4269" s="49">
        <v>99.235130310058594</v>
      </c>
    </row>
    <row r="4270" spans="1:7">
      <c r="A4270" t="str">
        <f t="shared" si="67"/>
        <v>R2.0184</v>
      </c>
      <c r="B4270" s="49" t="s">
        <v>505</v>
      </c>
      <c r="C4270" s="49">
        <v>184</v>
      </c>
      <c r="D4270" s="49">
        <v>1.2147199595347047E-3</v>
      </c>
      <c r="E4270" s="49">
        <v>1.2806799495592713E-3</v>
      </c>
      <c r="F4270" s="49">
        <v>0.55150401592254639</v>
      </c>
      <c r="G4270" s="49">
        <v>99.448493957519531</v>
      </c>
    </row>
    <row r="4271" spans="1:7">
      <c r="A4271" t="str">
        <f t="shared" si="67"/>
        <v>R2.0185</v>
      </c>
      <c r="B4271" s="49" t="s">
        <v>505</v>
      </c>
      <c r="C4271" s="49">
        <v>185</v>
      </c>
      <c r="D4271" s="49">
        <v>6.5959997300524265E-5</v>
      </c>
      <c r="E4271" s="49">
        <v>6.5959997300524265E-5</v>
      </c>
      <c r="F4271" s="49">
        <v>0.49880000948905945</v>
      </c>
      <c r="G4271" s="49">
        <v>99.501197814941406</v>
      </c>
    </row>
    <row r="4272" spans="1:7">
      <c r="A4272" t="str">
        <f t="shared" si="67"/>
        <v>R2.0186</v>
      </c>
      <c r="B4272" s="49" t="s">
        <v>505</v>
      </c>
      <c r="C4272" s="49">
        <v>186</v>
      </c>
      <c r="D4272" s="49">
        <v>0</v>
      </c>
      <c r="E4272" s="49">
        <v>0</v>
      </c>
      <c r="F4272" s="49">
        <v>0</v>
      </c>
      <c r="G4272" s="49">
        <v>100</v>
      </c>
    </row>
    <row r="4273" spans="1:7">
      <c r="A4273" t="str">
        <f t="shared" si="67"/>
        <v>R2.5000</v>
      </c>
      <c r="B4273" s="49" t="s">
        <v>506</v>
      </c>
      <c r="C4273" s="49">
        <v>0</v>
      </c>
      <c r="D4273" s="49">
        <v>5.5154800415039063E-2</v>
      </c>
      <c r="E4273" s="49">
        <v>100</v>
      </c>
      <c r="F4273" s="49">
        <v>100</v>
      </c>
      <c r="G4273" s="49">
        <v>0</v>
      </c>
    </row>
    <row r="4274" spans="1:7">
      <c r="A4274" t="str">
        <f t="shared" si="67"/>
        <v>R2.5001</v>
      </c>
      <c r="B4274" s="49" t="s">
        <v>506</v>
      </c>
      <c r="C4274" s="49">
        <v>1</v>
      </c>
      <c r="D4274" s="49">
        <v>5.7471301406621933E-2</v>
      </c>
      <c r="E4274" s="49">
        <v>99.944847106933594</v>
      </c>
      <c r="F4274" s="49">
        <v>99.054908752441406</v>
      </c>
      <c r="G4274" s="49">
        <v>0.94509029388427734</v>
      </c>
    </row>
    <row r="4275" spans="1:7">
      <c r="A4275" t="str">
        <f t="shared" si="67"/>
        <v>R2.5002</v>
      </c>
      <c r="B4275" s="49" t="s">
        <v>506</v>
      </c>
      <c r="C4275" s="49">
        <v>2</v>
      </c>
      <c r="D4275" s="49">
        <v>5.9878300875425339E-2</v>
      </c>
      <c r="E4275" s="49">
        <v>99.887374877929688</v>
      </c>
      <c r="F4275" s="49">
        <v>98.111610412597656</v>
      </c>
      <c r="G4275" s="49">
        <v>1.8883857727050781</v>
      </c>
    </row>
    <row r="4276" spans="1:7">
      <c r="A4276" t="str">
        <f t="shared" si="67"/>
        <v>R2.5003</v>
      </c>
      <c r="B4276" s="49" t="s">
        <v>506</v>
      </c>
      <c r="C4276" s="49">
        <v>3</v>
      </c>
      <c r="D4276" s="49">
        <v>6.2380798161029816E-2</v>
      </c>
      <c r="E4276" s="49">
        <v>99.827499389648438</v>
      </c>
      <c r="F4276" s="49">
        <v>97.170166015625</v>
      </c>
      <c r="G4276" s="49">
        <v>2.8298368453979492</v>
      </c>
    </row>
    <row r="4277" spans="1:7">
      <c r="A4277" t="str">
        <f t="shared" si="67"/>
        <v>R2.5004</v>
      </c>
      <c r="B4277" s="49" t="s">
        <v>506</v>
      </c>
      <c r="C4277" s="49">
        <v>4</v>
      </c>
      <c r="D4277" s="49">
        <v>6.4980499446392059E-2</v>
      </c>
      <c r="E4277" s="49">
        <v>99.765113830566406</v>
      </c>
      <c r="F4277" s="49">
        <v>96.230606079101563</v>
      </c>
      <c r="G4277" s="49">
        <v>3.7693910598754883</v>
      </c>
    </row>
    <row r="4278" spans="1:7">
      <c r="A4278" t="str">
        <f t="shared" si="67"/>
        <v>R2.5005</v>
      </c>
      <c r="B4278" s="49" t="s">
        <v>506</v>
      </c>
      <c r="C4278" s="49">
        <v>5</v>
      </c>
      <c r="D4278" s="49">
        <v>6.7682303488254547E-2</v>
      </c>
      <c r="E4278" s="49">
        <v>99.70013427734375</v>
      </c>
      <c r="F4278" s="49">
        <v>95.293006896972656</v>
      </c>
      <c r="G4278" s="49">
        <v>4.7069969177246094</v>
      </c>
    </row>
    <row r="4279" spans="1:7">
      <c r="A4279" t="str">
        <f t="shared" si="67"/>
        <v>R2.5006</v>
      </c>
      <c r="B4279" s="49" t="s">
        <v>506</v>
      </c>
      <c r="C4279" s="49">
        <v>6</v>
      </c>
      <c r="D4279" s="49">
        <v>7.0487998425960541E-2</v>
      </c>
      <c r="E4279" s="49">
        <v>99.632453918457031</v>
      </c>
      <c r="F4279" s="49">
        <v>94.357398986816406</v>
      </c>
      <c r="G4279" s="49">
        <v>5.6426029205322266</v>
      </c>
    </row>
    <row r="4280" spans="1:7">
      <c r="A4280" t="str">
        <f t="shared" si="67"/>
        <v>R2.5007</v>
      </c>
      <c r="B4280" s="49" t="s">
        <v>506</v>
      </c>
      <c r="C4280" s="49">
        <v>7</v>
      </c>
      <c r="D4280" s="49">
        <v>7.3401398956775665E-2</v>
      </c>
      <c r="E4280" s="49">
        <v>99.561965942382813</v>
      </c>
      <c r="F4280" s="49">
        <v>93.423851013183594</v>
      </c>
      <c r="G4280" s="49">
        <v>6.5761528015136719</v>
      </c>
    </row>
    <row r="4281" spans="1:7">
      <c r="A4281" t="str">
        <f t="shared" si="67"/>
        <v>R2.5008</v>
      </c>
      <c r="B4281" s="49" t="s">
        <v>506</v>
      </c>
      <c r="C4281" s="49">
        <v>8</v>
      </c>
      <c r="D4281" s="49">
        <v>7.6425597071647644E-2</v>
      </c>
      <c r="E4281" s="49">
        <v>99.488563537597656</v>
      </c>
      <c r="F4281" s="49">
        <v>92.492401123046875</v>
      </c>
      <c r="G4281" s="49">
        <v>7.5075960159301758</v>
      </c>
    </row>
    <row r="4282" spans="1:7">
      <c r="A4282" t="str">
        <f t="shared" si="67"/>
        <v>R2.5009</v>
      </c>
      <c r="B4282" s="49" t="s">
        <v>506</v>
      </c>
      <c r="C4282" s="49">
        <v>9</v>
      </c>
      <c r="D4282" s="49">
        <v>7.9566903412342072E-2</v>
      </c>
      <c r="E4282" s="49">
        <v>99.412139892578125</v>
      </c>
      <c r="F4282" s="49">
        <v>91.563125610351563</v>
      </c>
      <c r="G4282" s="49">
        <v>8.4368743896484375</v>
      </c>
    </row>
    <row r="4283" spans="1:7">
      <c r="A4283" t="str">
        <f t="shared" si="67"/>
        <v>R2.5010</v>
      </c>
      <c r="B4283" s="49" t="s">
        <v>506</v>
      </c>
      <c r="C4283" s="49">
        <v>10</v>
      </c>
      <c r="D4283" s="49">
        <v>8.2825697958469391E-2</v>
      </c>
      <c r="E4283" s="49">
        <v>99.332572937011719</v>
      </c>
      <c r="F4283" s="49">
        <v>90.636070251464844</v>
      </c>
      <c r="G4283" s="49">
        <v>9.3639307022094727</v>
      </c>
    </row>
    <row r="4284" spans="1:7">
      <c r="A4284" t="str">
        <f t="shared" si="67"/>
        <v>R2.5011</v>
      </c>
      <c r="B4284" s="49" t="s">
        <v>506</v>
      </c>
      <c r="C4284" s="49">
        <v>11</v>
      </c>
      <c r="D4284" s="49">
        <v>8.6206398904323578E-2</v>
      </c>
      <c r="E4284" s="49">
        <v>99.249740600585938</v>
      </c>
      <c r="F4284" s="49">
        <v>89.711288452148438</v>
      </c>
      <c r="G4284" s="49">
        <v>10.28870964050293</v>
      </c>
    </row>
    <row r="4285" spans="1:7">
      <c r="A4285" t="str">
        <f t="shared" si="67"/>
        <v>R2.5012</v>
      </c>
      <c r="B4285" s="49" t="s">
        <v>506</v>
      </c>
      <c r="C4285" s="49">
        <v>12</v>
      </c>
      <c r="D4285" s="49">
        <v>8.9712202548980713E-2</v>
      </c>
      <c r="E4285" s="49">
        <v>99.163536071777344</v>
      </c>
      <c r="F4285" s="49">
        <v>88.788841247558594</v>
      </c>
      <c r="G4285" s="49">
        <v>11.211155891418457</v>
      </c>
    </row>
    <row r="4286" spans="1:7">
      <c r="A4286" t="str">
        <f t="shared" si="67"/>
        <v>R2.5013</v>
      </c>
      <c r="B4286" s="49" t="s">
        <v>506</v>
      </c>
      <c r="C4286" s="49">
        <v>13</v>
      </c>
      <c r="D4286" s="49">
        <v>9.3348503112792969E-2</v>
      </c>
      <c r="E4286" s="49">
        <v>99.073822021484375</v>
      </c>
      <c r="F4286" s="49">
        <v>87.868789672851563</v>
      </c>
      <c r="G4286" s="49">
        <v>12.131210327148438</v>
      </c>
    </row>
    <row r="4287" spans="1:7">
      <c r="A4287" t="str">
        <f t="shared" si="67"/>
        <v>R2.5014</v>
      </c>
      <c r="B4287" s="49" t="s">
        <v>506</v>
      </c>
      <c r="C4287" s="49">
        <v>14</v>
      </c>
      <c r="D4287" s="49">
        <v>9.7118303179740906E-2</v>
      </c>
      <c r="E4287" s="49">
        <v>98.980476379394531</v>
      </c>
      <c r="F4287" s="49">
        <v>86.951187133789063</v>
      </c>
      <c r="G4287" s="49">
        <v>13.048811912536621</v>
      </c>
    </row>
    <row r="4288" spans="1:7">
      <c r="A4288" t="str">
        <f t="shared" si="67"/>
        <v>R2.5015</v>
      </c>
      <c r="B4288" s="49" t="s">
        <v>506</v>
      </c>
      <c r="C4288" s="49">
        <v>15</v>
      </c>
      <c r="D4288" s="49">
        <v>0.10102470219135284</v>
      </c>
      <c r="E4288" s="49">
        <v>98.88336181640625</v>
      </c>
      <c r="F4288" s="49">
        <v>86.036094665527344</v>
      </c>
      <c r="G4288" s="49">
        <v>13.96390438079834</v>
      </c>
    </row>
    <row r="4289" spans="1:7">
      <c r="A4289" t="str">
        <f t="shared" si="67"/>
        <v>R2.5016</v>
      </c>
      <c r="B4289" s="49" t="s">
        <v>506</v>
      </c>
      <c r="C4289" s="49">
        <v>16</v>
      </c>
      <c r="D4289" s="49">
        <v>0.10507100075483322</v>
      </c>
      <c r="E4289" s="49">
        <v>98.782333374023438</v>
      </c>
      <c r="F4289" s="49">
        <v>85.123573303222656</v>
      </c>
      <c r="G4289" s="49">
        <v>14.876425743103027</v>
      </c>
    </row>
    <row r="4290" spans="1:7">
      <c r="A4290" t="str">
        <f t="shared" si="67"/>
        <v>R2.5017</v>
      </c>
      <c r="B4290" s="49" t="s">
        <v>506</v>
      </c>
      <c r="C4290" s="49">
        <v>17</v>
      </c>
      <c r="D4290" s="49">
        <v>0.10926350206136703</v>
      </c>
      <c r="E4290" s="49">
        <v>98.677261352539063</v>
      </c>
      <c r="F4290" s="49">
        <v>84.21368408203125</v>
      </c>
      <c r="G4290" s="49">
        <v>15.786319732666016</v>
      </c>
    </row>
    <row r="4291" spans="1:7">
      <c r="A4291" t="str">
        <f t="shared" ref="A4291:A4354" si="68">CONCATENATE(B4291,IF(C4291&lt;10,CONCATENATE("00",C4291),IF(C4291&lt;100,CONCATENATE("0",C4291),C4291)))</f>
        <v>R2.5018</v>
      </c>
      <c r="B4291" s="49" t="s">
        <v>506</v>
      </c>
      <c r="C4291" s="49">
        <v>18</v>
      </c>
      <c r="D4291" s="49">
        <v>0.11360260099172592</v>
      </c>
      <c r="E4291" s="49">
        <v>98.568000793457031</v>
      </c>
      <c r="F4291" s="49">
        <v>83.306480407714844</v>
      </c>
      <c r="G4291" s="49">
        <v>16.693523406982422</v>
      </c>
    </row>
    <row r="4292" spans="1:7">
      <c r="A4292" t="str">
        <f t="shared" si="68"/>
        <v>R2.5019</v>
      </c>
      <c r="B4292" s="49" t="s">
        <v>506</v>
      </c>
      <c r="C4292" s="49">
        <v>19</v>
      </c>
      <c r="D4292" s="49">
        <v>0.11809539794921875</v>
      </c>
      <c r="E4292" s="49">
        <v>98.454399108886719</v>
      </c>
      <c r="F4292" s="49">
        <v>82.402023315429688</v>
      </c>
      <c r="G4292" s="49">
        <v>17.59797477722168</v>
      </c>
    </row>
    <row r="4293" spans="1:7">
      <c r="A4293" t="str">
        <f t="shared" si="68"/>
        <v>R2.5020</v>
      </c>
      <c r="B4293" s="49" t="s">
        <v>506</v>
      </c>
      <c r="C4293" s="49">
        <v>20</v>
      </c>
      <c r="D4293" s="49">
        <v>0.12274260073900223</v>
      </c>
      <c r="E4293" s="49">
        <v>98.3363037109375</v>
      </c>
      <c r="F4293" s="49">
        <v>81.500381469726563</v>
      </c>
      <c r="G4293" s="49">
        <v>18.499616622924805</v>
      </c>
    </row>
    <row r="4294" spans="1:7">
      <c r="A4294" t="str">
        <f t="shared" si="68"/>
        <v>R2.5021</v>
      </c>
      <c r="B4294" s="49" t="s">
        <v>506</v>
      </c>
      <c r="C4294" s="49">
        <v>21</v>
      </c>
      <c r="D4294" s="49">
        <v>0.12755210697650909</v>
      </c>
      <c r="E4294" s="49">
        <v>98.21356201171875</v>
      </c>
      <c r="F4294" s="49">
        <v>80.601615905761719</v>
      </c>
      <c r="G4294" s="49">
        <v>19.398386001586914</v>
      </c>
    </row>
    <row r="4295" spans="1:7">
      <c r="A4295" t="str">
        <f t="shared" si="68"/>
        <v>R2.5022</v>
      </c>
      <c r="B4295" s="49" t="s">
        <v>506</v>
      </c>
      <c r="C4295" s="49">
        <v>22</v>
      </c>
      <c r="D4295" s="49">
        <v>0.13252259790897369</v>
      </c>
      <c r="E4295" s="49">
        <v>98.086006164550781</v>
      </c>
      <c r="F4295" s="49">
        <v>79.705780029296875</v>
      </c>
      <c r="G4295" s="49">
        <v>20.294219970703125</v>
      </c>
    </row>
    <row r="4296" spans="1:7">
      <c r="A4296" t="str">
        <f t="shared" si="68"/>
        <v>R2.5023</v>
      </c>
      <c r="B4296" s="49" t="s">
        <v>506</v>
      </c>
      <c r="C4296" s="49">
        <v>23</v>
      </c>
      <c r="D4296" s="49">
        <v>0.13766190409660339</v>
      </c>
      <c r="E4296" s="49">
        <v>97.953483581542969</v>
      </c>
      <c r="F4296" s="49">
        <v>78.812934875488281</v>
      </c>
      <c r="G4296" s="49">
        <v>21.187063217163086</v>
      </c>
    </row>
    <row r="4297" spans="1:7">
      <c r="A4297" t="str">
        <f t="shared" si="68"/>
        <v>R2.5024</v>
      </c>
      <c r="B4297" s="49" t="s">
        <v>506</v>
      </c>
      <c r="C4297" s="49">
        <v>24</v>
      </c>
      <c r="D4297" s="49">
        <v>0.14297290146350861</v>
      </c>
      <c r="E4297" s="49">
        <v>97.815818786621094</v>
      </c>
      <c r="F4297" s="49">
        <v>77.923149108886719</v>
      </c>
      <c r="G4297" s="49">
        <v>22.076847076416016</v>
      </c>
    </row>
    <row r="4298" spans="1:7">
      <c r="A4298" t="str">
        <f t="shared" si="68"/>
        <v>R2.5025</v>
      </c>
      <c r="B4298" s="49" t="s">
        <v>506</v>
      </c>
      <c r="C4298" s="49">
        <v>25</v>
      </c>
      <c r="D4298" s="49">
        <v>0.1484576016664505</v>
      </c>
      <c r="E4298" s="49">
        <v>97.6728515625</v>
      </c>
      <c r="F4298" s="49">
        <v>77.036483764648438</v>
      </c>
      <c r="G4298" s="49">
        <v>22.963518142700195</v>
      </c>
    </row>
    <row r="4299" spans="1:7">
      <c r="A4299" t="str">
        <f t="shared" si="68"/>
        <v>R2.5026</v>
      </c>
      <c r="B4299" s="49" t="s">
        <v>506</v>
      </c>
      <c r="C4299" s="49">
        <v>26</v>
      </c>
      <c r="D4299" s="49">
        <v>0.15412330627441406</v>
      </c>
      <c r="E4299" s="49">
        <v>97.524391174316406</v>
      </c>
      <c r="F4299" s="49">
        <v>76.152992248535156</v>
      </c>
      <c r="G4299" s="49">
        <v>23.847007751464844</v>
      </c>
    </row>
    <row r="4300" spans="1:7">
      <c r="A4300" t="str">
        <f t="shared" si="68"/>
        <v>R2.5027</v>
      </c>
      <c r="B4300" s="49" t="s">
        <v>506</v>
      </c>
      <c r="C4300" s="49">
        <v>27</v>
      </c>
      <c r="D4300" s="49">
        <v>0.15997029840946198</v>
      </c>
      <c r="E4300" s="49">
        <v>97.370269775390625</v>
      </c>
      <c r="F4300" s="49">
        <v>75.272743225097656</v>
      </c>
      <c r="G4300" s="49">
        <v>24.727258682250977</v>
      </c>
    </row>
    <row r="4301" spans="1:7">
      <c r="A4301" t="str">
        <f t="shared" si="68"/>
        <v>R2.5028</v>
      </c>
      <c r="B4301" s="49" t="s">
        <v>506</v>
      </c>
      <c r="C4301" s="49">
        <v>28</v>
      </c>
      <c r="D4301" s="49">
        <v>0.16600319743156433</v>
      </c>
      <c r="E4301" s="49">
        <v>97.210296630859375</v>
      </c>
      <c r="F4301" s="49">
        <v>74.395790100097656</v>
      </c>
      <c r="G4301" s="49">
        <v>25.604213714599609</v>
      </c>
    </row>
    <row r="4302" spans="1:7">
      <c r="A4302" t="str">
        <f t="shared" si="68"/>
        <v>R2.5029</v>
      </c>
      <c r="B4302" s="49" t="s">
        <v>506</v>
      </c>
      <c r="C4302" s="49">
        <v>29</v>
      </c>
      <c r="D4302" s="49">
        <v>0.17222779989242554</v>
      </c>
      <c r="E4302" s="49">
        <v>97.044296264648438</v>
      </c>
      <c r="F4302" s="49">
        <v>73.522193908691406</v>
      </c>
      <c r="G4302" s="49">
        <v>26.477807998657227</v>
      </c>
    </row>
    <row r="4303" spans="1:7">
      <c r="A4303" t="str">
        <f t="shared" si="68"/>
        <v>R2.5030</v>
      </c>
      <c r="B4303" s="49" t="s">
        <v>506</v>
      </c>
      <c r="C4303" s="49">
        <v>30</v>
      </c>
      <c r="D4303" s="49">
        <v>0.17864519357681274</v>
      </c>
      <c r="E4303" s="49">
        <v>96.8720703125</v>
      </c>
      <c r="F4303" s="49">
        <v>72.652015686035156</v>
      </c>
      <c r="G4303" s="49">
        <v>27.347982406616211</v>
      </c>
    </row>
    <row r="4304" spans="1:7">
      <c r="A4304" t="str">
        <f t="shared" si="68"/>
        <v>R2.5031</v>
      </c>
      <c r="B4304" s="49" t="s">
        <v>506</v>
      </c>
      <c r="C4304" s="49">
        <v>31</v>
      </c>
      <c r="D4304" s="49">
        <v>0.18526080250740051</v>
      </c>
      <c r="E4304" s="49">
        <v>96.69342041015625</v>
      </c>
      <c r="F4304" s="49">
        <v>71.785324096679688</v>
      </c>
      <c r="G4304" s="49">
        <v>28.214677810668945</v>
      </c>
    </row>
    <row r="4305" spans="1:7">
      <c r="A4305" t="str">
        <f t="shared" si="68"/>
        <v>R2.5032</v>
      </c>
      <c r="B4305" s="49" t="s">
        <v>506</v>
      </c>
      <c r="C4305" s="49">
        <v>32</v>
      </c>
      <c r="D4305" s="49">
        <v>0.19207470118999481</v>
      </c>
      <c r="E4305" s="49">
        <v>96.508163452148438</v>
      </c>
      <c r="F4305" s="49">
        <v>70.922164916992188</v>
      </c>
      <c r="G4305" s="49">
        <v>29.077836990356445</v>
      </c>
    </row>
    <row r="4306" spans="1:7">
      <c r="A4306" t="str">
        <f t="shared" si="68"/>
        <v>R2.5033</v>
      </c>
      <c r="B4306" s="49" t="s">
        <v>506</v>
      </c>
      <c r="C4306" s="49">
        <v>33</v>
      </c>
      <c r="D4306" s="49">
        <v>0.19909580051898956</v>
      </c>
      <c r="E4306" s="49">
        <v>96.316085815429688</v>
      </c>
      <c r="F4306" s="49">
        <v>70.062599182128906</v>
      </c>
      <c r="G4306" s="49">
        <v>29.937400817871094</v>
      </c>
    </row>
    <row r="4307" spans="1:7">
      <c r="A4307" t="str">
        <f t="shared" si="68"/>
        <v>R2.5034</v>
      </c>
      <c r="B4307" s="49" t="s">
        <v>506</v>
      </c>
      <c r="C4307" s="49">
        <v>34</v>
      </c>
      <c r="D4307" s="49">
        <v>0.206324502825737</v>
      </c>
      <c r="E4307" s="49">
        <v>96.116989135742188</v>
      </c>
      <c r="F4307" s="49">
        <v>69.206687927246094</v>
      </c>
      <c r="G4307" s="49">
        <v>30.793308258056641</v>
      </c>
    </row>
    <row r="4308" spans="1:7">
      <c r="A4308" t="str">
        <f t="shared" si="68"/>
        <v>R2.5035</v>
      </c>
      <c r="B4308" s="49" t="s">
        <v>506</v>
      </c>
      <c r="C4308" s="49">
        <v>35</v>
      </c>
      <c r="D4308" s="49">
        <v>0.21376420557498932</v>
      </c>
      <c r="E4308" s="49">
        <v>95.910667419433594</v>
      </c>
      <c r="F4308" s="49">
        <v>68.3544921875</v>
      </c>
      <c r="G4308" s="49">
        <v>31.645503997802734</v>
      </c>
    </row>
    <row r="4309" spans="1:7">
      <c r="A4309" t="str">
        <f t="shared" si="68"/>
        <v>R2.5036</v>
      </c>
      <c r="B4309" s="49" t="s">
        <v>506</v>
      </c>
      <c r="C4309" s="49">
        <v>36</v>
      </c>
      <c r="D4309" s="49">
        <v>0.22141939401626587</v>
      </c>
      <c r="E4309" s="49">
        <v>95.6968994140625</v>
      </c>
      <c r="F4309" s="49">
        <v>67.506065368652344</v>
      </c>
      <c r="G4309" s="49">
        <v>32.493934631347656</v>
      </c>
    </row>
    <row r="4310" spans="1:7">
      <c r="A4310" t="str">
        <f t="shared" si="68"/>
        <v>R2.5037</v>
      </c>
      <c r="B4310" s="49" t="s">
        <v>506</v>
      </c>
      <c r="C4310" s="49">
        <v>37</v>
      </c>
      <c r="D4310" s="49">
        <v>0.22929279506206512</v>
      </c>
      <c r="E4310" s="49">
        <v>95.475479125976563</v>
      </c>
      <c r="F4310" s="49">
        <v>66.661460876464844</v>
      </c>
      <c r="G4310" s="49">
        <v>33.338539123535156</v>
      </c>
    </row>
    <row r="4311" spans="1:7">
      <c r="A4311" t="str">
        <f t="shared" si="68"/>
        <v>R2.5038</v>
      </c>
      <c r="B4311" s="49" t="s">
        <v>506</v>
      </c>
      <c r="C4311" s="49">
        <v>38</v>
      </c>
      <c r="D4311" s="49">
        <v>0.23738770186901093</v>
      </c>
      <c r="E4311" s="49">
        <v>95.246192932128906</v>
      </c>
      <c r="F4311" s="49">
        <v>65.820732116699219</v>
      </c>
      <c r="G4311" s="49">
        <v>34.179264068603516</v>
      </c>
    </row>
    <row r="4312" spans="1:7">
      <c r="A4312" t="str">
        <f t="shared" si="68"/>
        <v>R2.5039</v>
      </c>
      <c r="B4312" s="49" t="s">
        <v>506</v>
      </c>
      <c r="C4312" s="49">
        <v>39</v>
      </c>
      <c r="D4312" s="49">
        <v>0.2457084059715271</v>
      </c>
      <c r="E4312" s="49">
        <v>95.008804321289063</v>
      </c>
      <c r="F4312" s="49">
        <v>64.98394775390625</v>
      </c>
      <c r="G4312" s="49">
        <v>35.01605224609375</v>
      </c>
    </row>
    <row r="4313" spans="1:7">
      <c r="A4313" t="str">
        <f t="shared" si="68"/>
        <v>R2.5040</v>
      </c>
      <c r="B4313" s="49" t="s">
        <v>506</v>
      </c>
      <c r="C4313" s="49">
        <v>40</v>
      </c>
      <c r="D4313" s="49">
        <v>0.25425919890403748</v>
      </c>
      <c r="E4313" s="49">
        <v>94.763092041015625</v>
      </c>
      <c r="F4313" s="49">
        <v>64.151145935058594</v>
      </c>
      <c r="G4313" s="49">
        <v>35.848857879638672</v>
      </c>
    </row>
    <row r="4314" spans="1:7">
      <c r="A4314" t="str">
        <f t="shared" si="68"/>
        <v>R2.5041</v>
      </c>
      <c r="B4314" s="49" t="s">
        <v>506</v>
      </c>
      <c r="C4314" s="49">
        <v>41</v>
      </c>
      <c r="D4314" s="49">
        <v>0.26303759217262268</v>
      </c>
      <c r="E4314" s="49">
        <v>94.508834838867188</v>
      </c>
      <c r="F4314" s="49">
        <v>63.3223876953125</v>
      </c>
      <c r="G4314" s="49">
        <v>36.6776123046875</v>
      </c>
    </row>
    <row r="4315" spans="1:7">
      <c r="A4315" t="str">
        <f t="shared" si="68"/>
        <v>R2.5042</v>
      </c>
      <c r="B4315" s="49" t="s">
        <v>506</v>
      </c>
      <c r="C4315" s="49">
        <v>42</v>
      </c>
      <c r="D4315" s="49">
        <v>0.27205660939216614</v>
      </c>
      <c r="E4315" s="49">
        <v>94.245796203613281</v>
      </c>
      <c r="F4315" s="49">
        <v>62.497722625732422</v>
      </c>
      <c r="G4315" s="49">
        <v>37.502277374267578</v>
      </c>
    </row>
    <row r="4316" spans="1:7">
      <c r="A4316" t="str">
        <f t="shared" si="68"/>
        <v>R2.5043</v>
      </c>
      <c r="B4316" s="49" t="s">
        <v>506</v>
      </c>
      <c r="C4316" s="49">
        <v>43</v>
      </c>
      <c r="D4316" s="49">
        <v>0.28131109476089478</v>
      </c>
      <c r="E4316" s="49">
        <v>93.973739624023438</v>
      </c>
      <c r="F4316" s="49">
        <v>61.677204132080078</v>
      </c>
      <c r="G4316" s="49">
        <v>38.322795867919922</v>
      </c>
    </row>
    <row r="4317" spans="1:7">
      <c r="A4317" t="str">
        <f t="shared" si="68"/>
        <v>R2.5044</v>
      </c>
      <c r="B4317" s="49" t="s">
        <v>506</v>
      </c>
      <c r="C4317" s="49">
        <v>44</v>
      </c>
      <c r="D4317" s="49">
        <v>0.29080769419670105</v>
      </c>
      <c r="E4317" s="49">
        <v>93.692428588867188</v>
      </c>
      <c r="F4317" s="49">
        <v>60.860889434814453</v>
      </c>
      <c r="G4317" s="49">
        <v>39.139110565185547</v>
      </c>
    </row>
    <row r="4318" spans="1:7">
      <c r="A4318" t="str">
        <f t="shared" si="68"/>
        <v>R2.5045</v>
      </c>
      <c r="B4318" s="49" t="s">
        <v>506</v>
      </c>
      <c r="C4318" s="49">
        <v>45</v>
      </c>
      <c r="D4318" s="49">
        <v>0.3005543053150177</v>
      </c>
      <c r="E4318" s="49">
        <v>93.401618957519531</v>
      </c>
      <c r="F4318" s="49">
        <v>60.048824310302734</v>
      </c>
      <c r="G4318" s="49">
        <v>39.951175689697266</v>
      </c>
    </row>
    <row r="4319" spans="1:7">
      <c r="A4319" t="str">
        <f t="shared" si="68"/>
        <v>R2.5046</v>
      </c>
      <c r="B4319" s="49" t="s">
        <v>506</v>
      </c>
      <c r="C4319" s="49">
        <v>46</v>
      </c>
      <c r="D4319" s="49">
        <v>0.31054589152336121</v>
      </c>
      <c r="E4319" s="49">
        <v>93.101066589355469</v>
      </c>
      <c r="F4319" s="49">
        <v>59.241065979003906</v>
      </c>
      <c r="G4319" s="49">
        <v>40.758934020996094</v>
      </c>
    </row>
    <row r="4320" spans="1:7">
      <c r="A4320" t="str">
        <f t="shared" si="68"/>
        <v>R2.5047</v>
      </c>
      <c r="B4320" s="49" t="s">
        <v>506</v>
      </c>
      <c r="C4320" s="49">
        <v>47</v>
      </c>
      <c r="D4320" s="49">
        <v>0.32079219818115234</v>
      </c>
      <c r="E4320" s="49">
        <v>92.790519714355469</v>
      </c>
      <c r="F4320" s="49">
        <v>58.437656402587891</v>
      </c>
      <c r="G4320" s="49">
        <v>41.562343597412109</v>
      </c>
    </row>
    <row r="4321" spans="1:7">
      <c r="A4321" t="str">
        <f t="shared" si="68"/>
        <v>R2.5048</v>
      </c>
      <c r="B4321" s="49" t="s">
        <v>506</v>
      </c>
      <c r="C4321" s="49">
        <v>48</v>
      </c>
      <c r="D4321" s="49">
        <v>0.33129590749740601</v>
      </c>
      <c r="E4321" s="49">
        <v>92.4697265625</v>
      </c>
      <c r="F4321" s="49">
        <v>57.638652801513672</v>
      </c>
      <c r="G4321" s="49">
        <v>42.361347198486328</v>
      </c>
    </row>
    <row r="4322" spans="1:7">
      <c r="A4322" t="str">
        <f t="shared" si="68"/>
        <v>R2.5049</v>
      </c>
      <c r="B4322" s="49" t="s">
        <v>506</v>
      </c>
      <c r="C4322" s="49">
        <v>49</v>
      </c>
      <c r="D4322" s="49">
        <v>0.34206008911132813</v>
      </c>
      <c r="E4322" s="49">
        <v>92.138435363769531</v>
      </c>
      <c r="F4322" s="49">
        <v>56.844100952148438</v>
      </c>
      <c r="G4322" s="49">
        <v>43.155899047851563</v>
      </c>
    </row>
    <row r="4323" spans="1:7">
      <c r="A4323" t="str">
        <f t="shared" si="68"/>
        <v>R2.5050</v>
      </c>
      <c r="B4323" s="49" t="s">
        <v>506</v>
      </c>
      <c r="C4323" s="49">
        <v>50</v>
      </c>
      <c r="D4323" s="49">
        <v>0.35309028625488281</v>
      </c>
      <c r="E4323" s="49">
        <v>91.796371459960938</v>
      </c>
      <c r="F4323" s="49">
        <v>56.054054260253906</v>
      </c>
      <c r="G4323" s="49">
        <v>43.945945739746094</v>
      </c>
    </row>
    <row r="4324" spans="1:7">
      <c r="A4324" t="str">
        <f t="shared" si="68"/>
        <v>R2.5051</v>
      </c>
      <c r="B4324" s="49" t="s">
        <v>506</v>
      </c>
      <c r="C4324" s="49">
        <v>51</v>
      </c>
      <c r="D4324" s="49">
        <v>0.36438849568367004</v>
      </c>
      <c r="E4324" s="49">
        <v>91.443283081054688</v>
      </c>
      <c r="F4324" s="49">
        <v>55.268566131591797</v>
      </c>
      <c r="G4324" s="49">
        <v>44.731433868408203</v>
      </c>
    </row>
    <row r="4325" spans="1:7">
      <c r="A4325" t="str">
        <f t="shared" si="68"/>
        <v>R2.5052</v>
      </c>
      <c r="B4325" s="49" t="s">
        <v>506</v>
      </c>
      <c r="C4325" s="49">
        <v>52</v>
      </c>
      <c r="D4325" s="49">
        <v>0.37595841288566589</v>
      </c>
      <c r="E4325" s="49">
        <v>91.078895568847656</v>
      </c>
      <c r="F4325" s="49">
        <v>54.487682342529297</v>
      </c>
      <c r="G4325" s="49">
        <v>45.512317657470703</v>
      </c>
    </row>
    <row r="4326" spans="1:7">
      <c r="A4326" t="str">
        <f t="shared" si="68"/>
        <v>R2.5053</v>
      </c>
      <c r="B4326" s="49" t="s">
        <v>506</v>
      </c>
      <c r="C4326" s="49">
        <v>53</v>
      </c>
      <c r="D4326" s="49">
        <v>0.38780790567398071</v>
      </c>
      <c r="E4326" s="49">
        <v>90.702934265136719</v>
      </c>
      <c r="F4326" s="49">
        <v>53.711460113525391</v>
      </c>
      <c r="G4326" s="49">
        <v>46.288539886474609</v>
      </c>
    </row>
    <row r="4327" spans="1:7">
      <c r="A4327" t="str">
        <f t="shared" si="68"/>
        <v>R2.5054</v>
      </c>
      <c r="B4327" s="49" t="s">
        <v>506</v>
      </c>
      <c r="C4327" s="49">
        <v>54</v>
      </c>
      <c r="D4327" s="49">
        <v>0.39994049072265625</v>
      </c>
      <c r="E4327" s="49">
        <v>90.31512451171875</v>
      </c>
      <c r="F4327" s="49">
        <v>52.939945220947266</v>
      </c>
      <c r="G4327" s="49">
        <v>47.060054779052734</v>
      </c>
    </row>
    <row r="4328" spans="1:7">
      <c r="A4328" t="str">
        <f t="shared" si="68"/>
        <v>R2.5055</v>
      </c>
      <c r="B4328" s="49" t="s">
        <v>506</v>
      </c>
      <c r="C4328" s="49">
        <v>55</v>
      </c>
      <c r="D4328" s="49">
        <v>0.41235920786857605</v>
      </c>
      <c r="E4328" s="49">
        <v>89.915184020996094</v>
      </c>
      <c r="F4328" s="49">
        <v>52.173198699951172</v>
      </c>
      <c r="G4328" s="49">
        <v>47.826801300048828</v>
      </c>
    </row>
    <row r="4329" spans="1:7">
      <c r="A4329" t="str">
        <f t="shared" si="68"/>
        <v>R2.5056</v>
      </c>
      <c r="B4329" s="49" t="s">
        <v>506</v>
      </c>
      <c r="C4329" s="49">
        <v>56</v>
      </c>
      <c r="D4329" s="49">
        <v>0.42507079243659973</v>
      </c>
      <c r="E4329" s="49">
        <v>89.502830505371094</v>
      </c>
      <c r="F4329" s="49">
        <v>51.411266326904297</v>
      </c>
      <c r="G4329" s="49">
        <v>48.588733673095703</v>
      </c>
    </row>
    <row r="4330" spans="1:7">
      <c r="A4330" t="str">
        <f t="shared" si="68"/>
        <v>R2.5057</v>
      </c>
      <c r="B4330" s="49" t="s">
        <v>506</v>
      </c>
      <c r="C4330" s="49">
        <v>57</v>
      </c>
      <c r="D4330" s="49">
        <v>0.43807980418205261</v>
      </c>
      <c r="E4330" s="49">
        <v>89.0777587890625</v>
      </c>
      <c r="F4330" s="49">
        <v>50.654212951660156</v>
      </c>
      <c r="G4330" s="49">
        <v>49.345787048339844</v>
      </c>
    </row>
    <row r="4331" spans="1:7">
      <c r="A4331" t="str">
        <f t="shared" si="68"/>
        <v>R2.5058</v>
      </c>
      <c r="B4331" s="49" t="s">
        <v>506</v>
      </c>
      <c r="C4331" s="49">
        <v>58</v>
      </c>
      <c r="D4331" s="49">
        <v>0.45139119029045105</v>
      </c>
      <c r="E4331" s="49">
        <v>88.639678955078125</v>
      </c>
      <c r="F4331" s="49">
        <v>49.902088165283203</v>
      </c>
      <c r="G4331" s="49">
        <v>50.097911834716797</v>
      </c>
    </row>
    <row r="4332" spans="1:7">
      <c r="A4332" t="str">
        <f t="shared" si="68"/>
        <v>R2.5059</v>
      </c>
      <c r="B4332" s="49" t="s">
        <v>506</v>
      </c>
      <c r="C4332" s="49">
        <v>59</v>
      </c>
      <c r="D4332" s="49">
        <v>0.46501260995864868</v>
      </c>
      <c r="E4332" s="49">
        <v>88.188285827636719</v>
      </c>
      <c r="F4332" s="49">
        <v>49.154953002929688</v>
      </c>
      <c r="G4332" s="49">
        <v>50.845046997070313</v>
      </c>
    </row>
    <row r="4333" spans="1:7">
      <c r="A4333" t="str">
        <f t="shared" si="68"/>
        <v>R2.5060</v>
      </c>
      <c r="B4333" s="49" t="s">
        <v>506</v>
      </c>
      <c r="C4333" s="49">
        <v>60</v>
      </c>
      <c r="D4333" s="49">
        <v>0.47894760966300964</v>
      </c>
      <c r="E4333" s="49">
        <v>87.723274230957031</v>
      </c>
      <c r="F4333" s="49">
        <v>48.412864685058594</v>
      </c>
      <c r="G4333" s="49">
        <v>51.587135314941406</v>
      </c>
    </row>
    <row r="4334" spans="1:7">
      <c r="A4334" t="str">
        <f t="shared" si="68"/>
        <v>R2.5061</v>
      </c>
      <c r="B4334" s="49" t="s">
        <v>506</v>
      </c>
      <c r="C4334" s="49">
        <v>61</v>
      </c>
      <c r="D4334" s="49">
        <v>0.49320220947265625</v>
      </c>
      <c r="E4334" s="49">
        <v>87.24432373046875</v>
      </c>
      <c r="F4334" s="49">
        <v>47.675895690917969</v>
      </c>
      <c r="G4334" s="49">
        <v>52.324104309082031</v>
      </c>
    </row>
    <row r="4335" spans="1:7">
      <c r="A4335" t="str">
        <f t="shared" si="68"/>
        <v>R2.5062</v>
      </c>
      <c r="B4335" s="49" t="s">
        <v>506</v>
      </c>
      <c r="C4335" s="49">
        <v>62</v>
      </c>
      <c r="D4335" s="49">
        <v>0.50778299570083618</v>
      </c>
      <c r="E4335" s="49">
        <v>86.751121520996094</v>
      </c>
      <c r="F4335" s="49">
        <v>46.944103240966797</v>
      </c>
      <c r="G4335" s="49">
        <v>53.055896759033203</v>
      </c>
    </row>
    <row r="4336" spans="1:7">
      <c r="A4336" t="str">
        <f t="shared" si="68"/>
        <v>R2.5063</v>
      </c>
      <c r="B4336" s="49" t="s">
        <v>506</v>
      </c>
      <c r="C4336" s="49">
        <v>63</v>
      </c>
      <c r="D4336" s="49">
        <v>0.52269452810287476</v>
      </c>
      <c r="E4336" s="49">
        <v>86.243339538574219</v>
      </c>
      <c r="F4336" s="49">
        <v>46.217555999755859</v>
      </c>
      <c r="G4336" s="49">
        <v>53.782444000244141</v>
      </c>
    </row>
    <row r="4337" spans="1:7">
      <c r="A4337" t="str">
        <f t="shared" si="68"/>
        <v>R2.5064</v>
      </c>
      <c r="B4337" s="49" t="s">
        <v>506</v>
      </c>
      <c r="C4337" s="49">
        <v>64</v>
      </c>
      <c r="D4337" s="49">
        <v>0.53794389963150024</v>
      </c>
      <c r="E4337" s="49">
        <v>85.720649719238281</v>
      </c>
      <c r="F4337" s="49">
        <v>45.496326446533203</v>
      </c>
      <c r="G4337" s="49">
        <v>54.503673553466797</v>
      </c>
    </row>
    <row r="4338" spans="1:7">
      <c r="A4338" t="str">
        <f t="shared" si="68"/>
        <v>R2.5065</v>
      </c>
      <c r="B4338" s="49" t="s">
        <v>506</v>
      </c>
      <c r="C4338" s="49">
        <v>65</v>
      </c>
      <c r="D4338" s="49">
        <v>0.55353540182113647</v>
      </c>
      <c r="E4338" s="49">
        <v>85.182701110839844</v>
      </c>
      <c r="F4338" s="49">
        <v>44.780487060546875</v>
      </c>
      <c r="G4338" s="49">
        <v>55.219512939453125</v>
      </c>
    </row>
    <row r="4339" spans="1:7">
      <c r="A4339" t="str">
        <f t="shared" si="68"/>
        <v>R2.5066</v>
      </c>
      <c r="B4339" s="49" t="s">
        <v>506</v>
      </c>
      <c r="C4339" s="49">
        <v>66</v>
      </c>
      <c r="D4339" s="49">
        <v>0.56947427988052368</v>
      </c>
      <c r="E4339" s="49">
        <v>84.629165649414063</v>
      </c>
      <c r="F4339" s="49">
        <v>44.070110321044922</v>
      </c>
      <c r="G4339" s="49">
        <v>55.929889678955078</v>
      </c>
    </row>
    <row r="4340" spans="1:7">
      <c r="A4340" t="str">
        <f t="shared" si="68"/>
        <v>R2.5067</v>
      </c>
      <c r="B4340" s="49" t="s">
        <v>506</v>
      </c>
      <c r="C4340" s="49">
        <v>67</v>
      </c>
      <c r="D4340" s="49">
        <v>0.58576869964599609</v>
      </c>
      <c r="E4340" s="49">
        <v>84.0596923828125</v>
      </c>
      <c r="F4340" s="49">
        <v>43.365283966064453</v>
      </c>
      <c r="G4340" s="49">
        <v>56.634716033935547</v>
      </c>
    </row>
    <row r="4341" spans="1:7">
      <c r="A4341" t="str">
        <f t="shared" si="68"/>
        <v>R2.5068</v>
      </c>
      <c r="B4341" s="49" t="s">
        <v>506</v>
      </c>
      <c r="C4341" s="49">
        <v>68</v>
      </c>
      <c r="D4341" s="49">
        <v>0.60241597890853882</v>
      </c>
      <c r="E4341" s="49">
        <v>83.473922729492188</v>
      </c>
      <c r="F4341" s="49">
        <v>42.666084289550781</v>
      </c>
      <c r="G4341" s="49">
        <v>57.333915710449219</v>
      </c>
    </row>
    <row r="4342" spans="1:7">
      <c r="A4342" t="str">
        <f t="shared" si="68"/>
        <v>R2.5069</v>
      </c>
      <c r="B4342" s="49" t="s">
        <v>506</v>
      </c>
      <c r="C4342" s="49">
        <v>69</v>
      </c>
      <c r="D4342" s="49">
        <v>0.61942672729492188</v>
      </c>
      <c r="E4342" s="49">
        <v>82.871505737304688</v>
      </c>
      <c r="F4342" s="49">
        <v>41.972602844238281</v>
      </c>
      <c r="G4342" s="49">
        <v>58.027397155761719</v>
      </c>
    </row>
    <row r="4343" spans="1:7">
      <c r="A4343" t="str">
        <f t="shared" si="68"/>
        <v>R2.5070</v>
      </c>
      <c r="B4343" s="49" t="s">
        <v>506</v>
      </c>
      <c r="C4343" s="49">
        <v>70</v>
      </c>
      <c r="D4343" s="49">
        <v>0.63680082559585571</v>
      </c>
      <c r="E4343" s="49">
        <v>82.252082824707031</v>
      </c>
      <c r="F4343" s="49">
        <v>41.284923553466797</v>
      </c>
      <c r="G4343" s="49">
        <v>58.715076446533203</v>
      </c>
    </row>
    <row r="4344" spans="1:7">
      <c r="A4344" t="str">
        <f t="shared" si="68"/>
        <v>R2.5071</v>
      </c>
      <c r="B4344" s="49" t="s">
        <v>506</v>
      </c>
      <c r="C4344" s="49">
        <v>71</v>
      </c>
      <c r="D4344" s="49">
        <v>0.65453910827636719</v>
      </c>
      <c r="E4344" s="49">
        <v>81.615280151367188</v>
      </c>
      <c r="F4344" s="49">
        <v>40.6031494140625</v>
      </c>
      <c r="G4344" s="49">
        <v>59.3968505859375</v>
      </c>
    </row>
    <row r="4345" spans="1:7">
      <c r="A4345" t="str">
        <f t="shared" si="68"/>
        <v>R2.5072</v>
      </c>
      <c r="B4345" s="49" t="s">
        <v>506</v>
      </c>
      <c r="C4345" s="49">
        <v>72</v>
      </c>
      <c r="D4345" s="49">
        <v>0.6726418137550354</v>
      </c>
      <c r="E4345" s="49">
        <v>80.960739135742188</v>
      </c>
      <c r="F4345" s="49">
        <v>39.9273681640625</v>
      </c>
      <c r="G4345" s="49">
        <v>60.0726318359375</v>
      </c>
    </row>
    <row r="4346" spans="1:7">
      <c r="A4346" t="str">
        <f t="shared" si="68"/>
        <v>R2.5073</v>
      </c>
      <c r="B4346" s="49" t="s">
        <v>506</v>
      </c>
      <c r="C4346" s="49">
        <v>73</v>
      </c>
      <c r="D4346" s="49">
        <v>0.69110870361328125</v>
      </c>
      <c r="E4346" s="49">
        <v>80.288101196289063</v>
      </c>
      <c r="F4346" s="49">
        <v>39.257686614990234</v>
      </c>
      <c r="G4346" s="49">
        <v>60.742313385009766</v>
      </c>
    </row>
    <row r="4347" spans="1:7">
      <c r="A4347" t="str">
        <f t="shared" si="68"/>
        <v>R2.5074</v>
      </c>
      <c r="B4347" s="49" t="s">
        <v>506</v>
      </c>
      <c r="C4347" s="49">
        <v>74</v>
      </c>
      <c r="D4347" s="49">
        <v>0.70993900299072266</v>
      </c>
      <c r="E4347" s="49">
        <v>79.596992492675781</v>
      </c>
      <c r="F4347" s="49">
        <v>38.594200134277344</v>
      </c>
      <c r="G4347" s="49">
        <v>61.405799865722656</v>
      </c>
    </row>
    <row r="4348" spans="1:7">
      <c r="A4348" t="str">
        <f t="shared" si="68"/>
        <v>R2.5075</v>
      </c>
      <c r="B4348" s="49" t="s">
        <v>506</v>
      </c>
      <c r="C4348" s="49">
        <v>75</v>
      </c>
      <c r="D4348" s="49">
        <v>0.72912591695785522</v>
      </c>
      <c r="E4348" s="49">
        <v>78.887054443359375</v>
      </c>
      <c r="F4348" s="49">
        <v>37.937026977539063</v>
      </c>
      <c r="G4348" s="49">
        <v>62.062973022460938</v>
      </c>
    </row>
    <row r="4349" spans="1:7">
      <c r="A4349" t="str">
        <f t="shared" si="68"/>
        <v>R2.5076</v>
      </c>
      <c r="B4349" s="49" t="s">
        <v>506</v>
      </c>
      <c r="C4349" s="49">
        <v>76</v>
      </c>
      <c r="D4349" s="49">
        <v>0.74866199493408203</v>
      </c>
      <c r="E4349" s="49">
        <v>78.157928466796875</v>
      </c>
      <c r="F4349" s="49">
        <v>37.286273956298828</v>
      </c>
      <c r="G4349" s="49">
        <v>62.713726043701172</v>
      </c>
    </row>
    <row r="4350" spans="1:7">
      <c r="A4350" t="str">
        <f t="shared" si="68"/>
        <v>R2.5077</v>
      </c>
      <c r="B4350" s="49" t="s">
        <v>506</v>
      </c>
      <c r="C4350" s="49">
        <v>77</v>
      </c>
      <c r="D4350" s="49">
        <v>0.76853758096694946</v>
      </c>
      <c r="E4350" s="49">
        <v>77.409263610839844</v>
      </c>
      <c r="F4350" s="49">
        <v>36.642051696777344</v>
      </c>
      <c r="G4350" s="49">
        <v>63.357948303222656</v>
      </c>
    </row>
    <row r="4351" spans="1:7">
      <c r="A4351" t="str">
        <f t="shared" si="68"/>
        <v>R2.5078</v>
      </c>
      <c r="B4351" s="49" t="s">
        <v>506</v>
      </c>
      <c r="C4351" s="49">
        <v>78</v>
      </c>
      <c r="D4351" s="49">
        <v>0.78874301910400391</v>
      </c>
      <c r="E4351" s="49">
        <v>76.640724182128906</v>
      </c>
      <c r="F4351" s="49">
        <v>36.004478454589844</v>
      </c>
      <c r="G4351" s="49">
        <v>63.995521545410156</v>
      </c>
    </row>
    <row r="4352" spans="1:7">
      <c r="A4352" t="str">
        <f t="shared" si="68"/>
        <v>R2.5079</v>
      </c>
      <c r="B4352" s="49" t="s">
        <v>506</v>
      </c>
      <c r="C4352" s="49">
        <v>79</v>
      </c>
      <c r="D4352" s="49">
        <v>0.80925649404525757</v>
      </c>
      <c r="E4352" s="49">
        <v>75.851982116699219</v>
      </c>
      <c r="F4352" s="49">
        <v>35.373668670654297</v>
      </c>
      <c r="G4352" s="49">
        <v>64.626335144042969</v>
      </c>
    </row>
    <row r="4353" spans="1:7">
      <c r="A4353" t="str">
        <f t="shared" si="68"/>
        <v>R2.5080</v>
      </c>
      <c r="B4353" s="49" t="s">
        <v>506</v>
      </c>
      <c r="C4353" s="49">
        <v>80</v>
      </c>
      <c r="D4353" s="49">
        <v>0.83006668090820313</v>
      </c>
      <c r="E4353" s="49">
        <v>75.042724609375</v>
      </c>
      <c r="F4353" s="49">
        <v>34.749744415283203</v>
      </c>
      <c r="G4353" s="49">
        <v>65.250259399414063</v>
      </c>
    </row>
    <row r="4354" spans="1:7">
      <c r="A4354" t="str">
        <f t="shared" si="68"/>
        <v>R2.5081</v>
      </c>
      <c r="B4354" s="49" t="s">
        <v>506</v>
      </c>
      <c r="C4354" s="49">
        <v>81</v>
      </c>
      <c r="D4354" s="49">
        <v>0.85114771127700806</v>
      </c>
      <c r="E4354" s="49">
        <v>74.212661743164063</v>
      </c>
      <c r="F4354" s="49">
        <v>34.132827758789063</v>
      </c>
      <c r="G4354" s="49">
        <v>65.867172241210938</v>
      </c>
    </row>
    <row r="4355" spans="1:7">
      <c r="A4355" t="str">
        <f t="shared" ref="A4355:A4418" si="69">CONCATENATE(B4355,IF(C4355&lt;10,CONCATENATE("00",C4355),IF(C4355&lt;100,CONCATENATE("0",C4355),C4355)))</f>
        <v>R2.5082</v>
      </c>
      <c r="B4355" s="49" t="s">
        <v>506</v>
      </c>
      <c r="C4355" s="49">
        <v>82</v>
      </c>
      <c r="D4355" s="49">
        <v>0.87247180938720703</v>
      </c>
      <c r="E4355" s="49">
        <v>73.36151123046875</v>
      </c>
      <c r="F4355" s="49">
        <v>33.523036956787109</v>
      </c>
      <c r="G4355" s="49">
        <v>66.476959228515625</v>
      </c>
    </row>
    <row r="4356" spans="1:7">
      <c r="A4356" t="str">
        <f t="shared" si="69"/>
        <v>R2.5083</v>
      </c>
      <c r="B4356" s="49" t="s">
        <v>506</v>
      </c>
      <c r="C4356" s="49">
        <v>83</v>
      </c>
      <c r="D4356" s="49">
        <v>0.89400959014892578</v>
      </c>
      <c r="E4356" s="49">
        <v>72.489044189453125</v>
      </c>
      <c r="F4356" s="49">
        <v>32.920497894287109</v>
      </c>
      <c r="G4356" s="49">
        <v>67.079498291015625</v>
      </c>
    </row>
    <row r="4357" spans="1:7">
      <c r="A4357" t="str">
        <f t="shared" si="69"/>
        <v>R2.5084</v>
      </c>
      <c r="B4357" s="49" t="s">
        <v>506</v>
      </c>
      <c r="C4357" s="49">
        <v>84</v>
      </c>
      <c r="D4357" s="49">
        <v>0.91572380065917969</v>
      </c>
      <c r="E4357" s="49">
        <v>71.59503173828125</v>
      </c>
      <c r="F4357" s="49">
        <v>32.325336456298828</v>
      </c>
      <c r="G4357" s="49">
        <v>67.674667358398438</v>
      </c>
    </row>
    <row r="4358" spans="1:7">
      <c r="A4358" t="str">
        <f t="shared" si="69"/>
        <v>R2.5085</v>
      </c>
      <c r="B4358" s="49" t="s">
        <v>506</v>
      </c>
      <c r="C4358" s="49">
        <v>85</v>
      </c>
      <c r="D4358" s="49">
        <v>0.93757528066635132</v>
      </c>
      <c r="E4358" s="49">
        <v>70.679306030273438</v>
      </c>
      <c r="F4358" s="49">
        <v>31.737665176391602</v>
      </c>
      <c r="G4358" s="49">
        <v>68.262336730957031</v>
      </c>
    </row>
    <row r="4359" spans="1:7">
      <c r="A4359" t="str">
        <f t="shared" si="69"/>
        <v>R2.5086</v>
      </c>
      <c r="B4359" s="49" t="s">
        <v>506</v>
      </c>
      <c r="C4359" s="49">
        <v>86</v>
      </c>
      <c r="D4359" s="49">
        <v>0.95951938629150391</v>
      </c>
      <c r="E4359" s="49">
        <v>69.741729736328125</v>
      </c>
      <c r="F4359" s="49">
        <v>31.157611846923828</v>
      </c>
      <c r="G4359" s="49">
        <v>68.842391967773438</v>
      </c>
    </row>
    <row r="4360" spans="1:7">
      <c r="A4360" t="str">
        <f t="shared" si="69"/>
        <v>R2.5087</v>
      </c>
      <c r="B4360" s="49" t="s">
        <v>506</v>
      </c>
      <c r="C4360" s="49">
        <v>87</v>
      </c>
      <c r="D4360" s="49">
        <v>0.98150730133056641</v>
      </c>
      <c r="E4360" s="49">
        <v>68.782211303710938</v>
      </c>
      <c r="F4360" s="49">
        <v>30.585289001464844</v>
      </c>
      <c r="G4360" s="49">
        <v>69.414710998535156</v>
      </c>
    </row>
    <row r="4361" spans="1:7">
      <c r="A4361" t="str">
        <f t="shared" si="69"/>
        <v>R2.5088</v>
      </c>
      <c r="B4361" s="49" t="s">
        <v>506</v>
      </c>
      <c r="C4361" s="49">
        <v>88</v>
      </c>
      <c r="D4361" s="49">
        <v>1.00347900390625</v>
      </c>
      <c r="E4361" s="49">
        <v>67.800704956054688</v>
      </c>
      <c r="F4361" s="49">
        <v>30.02081298828125</v>
      </c>
      <c r="G4361" s="49">
        <v>69.97918701171875</v>
      </c>
    </row>
    <row r="4362" spans="1:7">
      <c r="A4362" t="str">
        <f t="shared" si="69"/>
        <v>R2.5089</v>
      </c>
      <c r="B4362" s="49" t="s">
        <v>506</v>
      </c>
      <c r="C4362" s="49">
        <v>89</v>
      </c>
      <c r="D4362" s="49">
        <v>1.0253772735595703</v>
      </c>
      <c r="E4362" s="49">
        <v>66.797225952148438</v>
      </c>
      <c r="F4362" s="49">
        <v>29.464298248291016</v>
      </c>
      <c r="G4362" s="49">
        <v>70.53570556640625</v>
      </c>
    </row>
    <row r="4363" spans="1:7">
      <c r="A4363" t="str">
        <f t="shared" si="69"/>
        <v>R2.5090</v>
      </c>
      <c r="B4363" s="49" t="s">
        <v>506</v>
      </c>
      <c r="C4363" s="49">
        <v>90</v>
      </c>
      <c r="D4363" s="49">
        <v>1.0471343994140625</v>
      </c>
      <c r="E4363" s="49">
        <v>65.7718505859375</v>
      </c>
      <c r="F4363" s="49">
        <v>28.915847778320313</v>
      </c>
      <c r="G4363" s="49">
        <v>71.084152221679688</v>
      </c>
    </row>
    <row r="4364" spans="1:7">
      <c r="A4364" t="str">
        <f t="shared" si="69"/>
        <v>R2.5091</v>
      </c>
      <c r="B4364" s="49" t="s">
        <v>506</v>
      </c>
      <c r="C4364" s="49">
        <v>91</v>
      </c>
      <c r="D4364" s="49">
        <v>1.0686831474304199</v>
      </c>
      <c r="E4364" s="49">
        <v>64.724716186523438</v>
      </c>
      <c r="F4364" s="49">
        <v>28.375568389892578</v>
      </c>
      <c r="G4364" s="49">
        <v>71.624435424804688</v>
      </c>
    </row>
    <row r="4365" spans="1:7">
      <c r="A4365" t="str">
        <f t="shared" si="69"/>
        <v>R2.5092</v>
      </c>
      <c r="B4365" s="49" t="s">
        <v>506</v>
      </c>
      <c r="C4365" s="49">
        <v>92</v>
      </c>
      <c r="D4365" s="49">
        <v>1.0899419784545898</v>
      </c>
      <c r="E4365" s="49">
        <v>63.656032562255859</v>
      </c>
      <c r="F4365" s="49">
        <v>27.84355354309082</v>
      </c>
      <c r="G4365" s="49">
        <v>72.156448364257813</v>
      </c>
    </row>
    <row r="4366" spans="1:7">
      <c r="A4366" t="str">
        <f t="shared" si="69"/>
        <v>R2.5093</v>
      </c>
      <c r="B4366" s="49" t="s">
        <v>506</v>
      </c>
      <c r="C4366" s="49">
        <v>93</v>
      </c>
      <c r="D4366" s="49">
        <v>1.1108288764953613</v>
      </c>
      <c r="E4366" s="49">
        <v>62.566089630126953</v>
      </c>
      <c r="F4366" s="49">
        <v>27.319896697998047</v>
      </c>
      <c r="G4366" s="49">
        <v>72.680099487304688</v>
      </c>
    </row>
    <row r="4367" spans="1:7">
      <c r="A4367" t="str">
        <f t="shared" si="69"/>
        <v>R2.5094</v>
      </c>
      <c r="B4367" s="49" t="s">
        <v>506</v>
      </c>
      <c r="C4367" s="49">
        <v>94</v>
      </c>
      <c r="D4367" s="49">
        <v>1.1312650442123413</v>
      </c>
      <c r="E4367" s="49">
        <v>61.45526123046875</v>
      </c>
      <c r="F4367" s="49">
        <v>26.804676055908203</v>
      </c>
      <c r="G4367" s="49">
        <v>73.195320129394531</v>
      </c>
    </row>
    <row r="4368" spans="1:7">
      <c r="A4368" t="str">
        <f t="shared" si="69"/>
        <v>R2.5095</v>
      </c>
      <c r="B4368" s="49" t="s">
        <v>506</v>
      </c>
      <c r="C4368" s="49">
        <v>95</v>
      </c>
      <c r="D4368" s="49">
        <v>1.1511522531509399</v>
      </c>
      <c r="E4368" s="49">
        <v>60.323997497558594</v>
      </c>
      <c r="F4368" s="49">
        <v>26.2979736328125</v>
      </c>
      <c r="G4368" s="49">
        <v>73.7020263671875</v>
      </c>
    </row>
    <row r="4369" spans="1:7">
      <c r="A4369" t="str">
        <f t="shared" si="69"/>
        <v>R2.5096</v>
      </c>
      <c r="B4369" s="49" t="s">
        <v>506</v>
      </c>
      <c r="C4369" s="49">
        <v>96</v>
      </c>
      <c r="D4369" s="49">
        <v>1.1704039573669434</v>
      </c>
      <c r="E4369" s="49">
        <v>59.172843933105469</v>
      </c>
      <c r="F4369" s="49">
        <v>25.799848556518555</v>
      </c>
      <c r="G4369" s="49">
        <v>74.200149536132813</v>
      </c>
    </row>
    <row r="4370" spans="1:7">
      <c r="A4370" t="str">
        <f t="shared" si="69"/>
        <v>R2.5097</v>
      </c>
      <c r="B4370" s="49" t="s">
        <v>506</v>
      </c>
      <c r="C4370" s="49">
        <v>97</v>
      </c>
      <c r="D4370" s="49">
        <v>1.1889190673828125</v>
      </c>
      <c r="E4370" s="49">
        <v>58.00244140625</v>
      </c>
      <c r="F4370" s="49">
        <v>25.310361862182617</v>
      </c>
      <c r="G4370" s="49">
        <v>74.68963623046875</v>
      </c>
    </row>
    <row r="4371" spans="1:7">
      <c r="A4371" t="str">
        <f t="shared" si="69"/>
        <v>R2.5098</v>
      </c>
      <c r="B4371" s="49" t="s">
        <v>506</v>
      </c>
      <c r="C4371" s="49">
        <v>98</v>
      </c>
      <c r="D4371" s="49">
        <v>1.2065949440002441</v>
      </c>
      <c r="E4371" s="49">
        <v>56.813522338867188</v>
      </c>
      <c r="F4371" s="49">
        <v>24.829561233520508</v>
      </c>
      <c r="G4371" s="49">
        <v>75.170440673828125</v>
      </c>
    </row>
    <row r="4372" spans="1:7">
      <c r="A4372" t="str">
        <f t="shared" si="69"/>
        <v>R2.5099</v>
      </c>
      <c r="B4372" s="49" t="s">
        <v>506</v>
      </c>
      <c r="C4372" s="49">
        <v>99</v>
      </c>
      <c r="D4372" s="49">
        <v>1.2233357429504395</v>
      </c>
      <c r="E4372" s="49">
        <v>55.606925964355469</v>
      </c>
      <c r="F4372" s="49">
        <v>24.357479095458984</v>
      </c>
      <c r="G4372" s="49">
        <v>75.64251708984375</v>
      </c>
    </row>
    <row r="4373" spans="1:7">
      <c r="A4373" t="str">
        <f t="shared" si="69"/>
        <v>R2.5100</v>
      </c>
      <c r="B4373" s="49" t="s">
        <v>506</v>
      </c>
      <c r="C4373" s="49">
        <v>100</v>
      </c>
      <c r="D4373" s="49">
        <v>1.2390402555465698</v>
      </c>
      <c r="E4373" s="49">
        <v>54.383590698242188</v>
      </c>
      <c r="F4373" s="49">
        <v>23.894142150878906</v>
      </c>
      <c r="G4373" s="49">
        <v>76.105857849121094</v>
      </c>
    </row>
    <row r="4374" spans="1:7">
      <c r="A4374" t="str">
        <f t="shared" si="69"/>
        <v>R2.5101</v>
      </c>
      <c r="B4374" s="49" t="s">
        <v>506</v>
      </c>
      <c r="C4374" s="49">
        <v>101</v>
      </c>
      <c r="D4374" s="49">
        <v>1.253602147102356</v>
      </c>
      <c r="E4374" s="49">
        <v>53.144550323486328</v>
      </c>
      <c r="F4374" s="49">
        <v>23.439567565917969</v>
      </c>
      <c r="G4374" s="49">
        <v>76.560432434082031</v>
      </c>
    </row>
    <row r="4375" spans="1:7">
      <c r="A4375" t="str">
        <f t="shared" si="69"/>
        <v>R2.5102</v>
      </c>
      <c r="B4375" s="49" t="s">
        <v>506</v>
      </c>
      <c r="C4375" s="49">
        <v>102</v>
      </c>
      <c r="D4375" s="49">
        <v>1.2669157981872559</v>
      </c>
      <c r="E4375" s="49">
        <v>51.890949249267578</v>
      </c>
      <c r="F4375" s="49">
        <v>22.993749618530273</v>
      </c>
      <c r="G4375" s="49">
        <v>77.006248474121094</v>
      </c>
    </row>
    <row r="4376" spans="1:7">
      <c r="A4376" t="str">
        <f t="shared" si="69"/>
        <v>R2.5103</v>
      </c>
      <c r="B4376" s="49" t="s">
        <v>506</v>
      </c>
      <c r="C4376" s="49">
        <v>103</v>
      </c>
      <c r="D4376" s="49">
        <v>1.2788939476013184</v>
      </c>
      <c r="E4376" s="49">
        <v>50.624031066894531</v>
      </c>
      <c r="F4376" s="49">
        <v>22.556678771972656</v>
      </c>
      <c r="G4376" s="49">
        <v>77.443321228027344</v>
      </c>
    </row>
    <row r="4377" spans="1:7">
      <c r="A4377" t="str">
        <f t="shared" si="69"/>
        <v>R2.5104</v>
      </c>
      <c r="B4377" s="49" t="s">
        <v>506</v>
      </c>
      <c r="C4377" s="49">
        <v>104</v>
      </c>
      <c r="D4377" s="49">
        <v>1.2894272804260254</v>
      </c>
      <c r="E4377" s="49">
        <v>49.345138549804688</v>
      </c>
      <c r="F4377" s="49">
        <v>22.128328323364258</v>
      </c>
      <c r="G4377" s="49">
        <v>77.871673583984375</v>
      </c>
    </row>
    <row r="4378" spans="1:7">
      <c r="A4378" t="str">
        <f t="shared" si="69"/>
        <v>R2.5105</v>
      </c>
      <c r="B4378" s="49" t="s">
        <v>506</v>
      </c>
      <c r="C4378" s="49">
        <v>105</v>
      </c>
      <c r="D4378" s="49">
        <v>1.2984328269958496</v>
      </c>
      <c r="E4378" s="49">
        <v>48.055709838867188</v>
      </c>
      <c r="F4378" s="49">
        <v>21.708658218383789</v>
      </c>
      <c r="G4378" s="49">
        <v>78.291343688964844</v>
      </c>
    </row>
    <row r="4379" spans="1:7">
      <c r="A4379" t="str">
        <f t="shared" si="69"/>
        <v>R2.5106</v>
      </c>
      <c r="B4379" s="49" t="s">
        <v>506</v>
      </c>
      <c r="C4379" s="49">
        <v>106</v>
      </c>
      <c r="D4379" s="49">
        <v>1.3058209419250488</v>
      </c>
      <c r="E4379" s="49">
        <v>46.757278442382813</v>
      </c>
      <c r="F4379" s="49">
        <v>21.297615051269531</v>
      </c>
      <c r="G4379" s="49">
        <v>78.702384948730469</v>
      </c>
    </row>
    <row r="4380" spans="1:7">
      <c r="A4380" t="str">
        <f t="shared" si="69"/>
        <v>R2.5107</v>
      </c>
      <c r="B4380" s="49" t="s">
        <v>506</v>
      </c>
      <c r="C4380" s="49">
        <v>107</v>
      </c>
      <c r="D4380" s="49">
        <v>1.3115057945251465</v>
      </c>
      <c r="E4380" s="49">
        <v>45.451457977294922</v>
      </c>
      <c r="F4380" s="49">
        <v>20.895130157470703</v>
      </c>
      <c r="G4380" s="49">
        <v>79.104873657226563</v>
      </c>
    </row>
    <row r="4381" spans="1:7">
      <c r="A4381" t="str">
        <f t="shared" si="69"/>
        <v>R2.5108</v>
      </c>
      <c r="B4381" s="49" t="s">
        <v>506</v>
      </c>
      <c r="C4381" s="49">
        <v>108</v>
      </c>
      <c r="D4381" s="49">
        <v>1.3154220581054688</v>
      </c>
      <c r="E4381" s="49">
        <v>44.139949798583984</v>
      </c>
      <c r="F4381" s="49">
        <v>20.501119613647461</v>
      </c>
      <c r="G4381" s="49">
        <v>79.498878479003906</v>
      </c>
    </row>
    <row r="4382" spans="1:7">
      <c r="A4382" t="str">
        <f t="shared" si="69"/>
        <v>R2.5109</v>
      </c>
      <c r="B4382" s="49" t="s">
        <v>506</v>
      </c>
      <c r="C4382" s="49">
        <v>109</v>
      </c>
      <c r="D4382" s="49">
        <v>1.3175020217895508</v>
      </c>
      <c r="E4382" s="49">
        <v>42.824527740478516</v>
      </c>
      <c r="F4382" s="49">
        <v>20.115484237670898</v>
      </c>
      <c r="G4382" s="49">
        <v>79.884513854980469</v>
      </c>
    </row>
    <row r="4383" spans="1:7">
      <c r="A4383" t="str">
        <f t="shared" si="69"/>
        <v>R2.5110</v>
      </c>
      <c r="B4383" s="49" t="s">
        <v>506</v>
      </c>
      <c r="C4383" s="49">
        <v>110</v>
      </c>
      <c r="D4383" s="49">
        <v>1.3176889419555664</v>
      </c>
      <c r="E4383" s="49">
        <v>41.507026672363281</v>
      </c>
      <c r="F4383" s="49">
        <v>19.738113403320313</v>
      </c>
      <c r="G4383" s="49">
        <v>80.261886596679688</v>
      </c>
    </row>
    <row r="4384" spans="1:7">
      <c r="A4384" t="str">
        <f t="shared" si="69"/>
        <v>R2.5111</v>
      </c>
      <c r="B4384" s="49" t="s">
        <v>506</v>
      </c>
      <c r="C4384" s="49">
        <v>111</v>
      </c>
      <c r="D4384" s="49">
        <v>1.3159403800964355</v>
      </c>
      <c r="E4384" s="49">
        <v>40.189338684082031</v>
      </c>
      <c r="F4384" s="49">
        <v>19.368873596191406</v>
      </c>
      <c r="G4384" s="49">
        <v>80.631126403808594</v>
      </c>
    </row>
    <row r="4385" spans="1:7">
      <c r="A4385" t="str">
        <f t="shared" si="69"/>
        <v>R2.5112</v>
      </c>
      <c r="B4385" s="49" t="s">
        <v>506</v>
      </c>
      <c r="C4385" s="49">
        <v>112</v>
      </c>
      <c r="D4385" s="49">
        <v>1.3122247457504272</v>
      </c>
      <c r="E4385" s="49">
        <v>38.873397827148438</v>
      </c>
      <c r="F4385" s="49">
        <v>19.007621765136719</v>
      </c>
      <c r="G4385" s="49">
        <v>80.992378234863281</v>
      </c>
    </row>
    <row r="4386" spans="1:7">
      <c r="A4386" t="str">
        <f t="shared" si="69"/>
        <v>R2.5113</v>
      </c>
      <c r="B4386" s="49" t="s">
        <v>506</v>
      </c>
      <c r="C4386" s="49">
        <v>113</v>
      </c>
      <c r="D4386" s="49">
        <v>1.3065191507339478</v>
      </c>
      <c r="E4386" s="49">
        <v>37.561172485351563</v>
      </c>
      <c r="F4386" s="49">
        <v>18.654197692871094</v>
      </c>
      <c r="G4386" s="49">
        <v>81.345802307128906</v>
      </c>
    </row>
    <row r="4387" spans="1:7">
      <c r="A4387" t="str">
        <f t="shared" si="69"/>
        <v>R2.5114</v>
      </c>
      <c r="B4387" s="49" t="s">
        <v>506</v>
      </c>
      <c r="C4387" s="49">
        <v>114</v>
      </c>
      <c r="D4387" s="49">
        <v>1.2988227605819702</v>
      </c>
      <c r="E4387" s="49">
        <v>36.254653930664063</v>
      </c>
      <c r="F4387" s="49">
        <v>18.308425903320313</v>
      </c>
      <c r="G4387" s="49">
        <v>81.691574096679688</v>
      </c>
    </row>
    <row r="4388" spans="1:7">
      <c r="A4388" t="str">
        <f t="shared" si="69"/>
        <v>R2.5115</v>
      </c>
      <c r="B4388" s="49" t="s">
        <v>506</v>
      </c>
      <c r="C4388" s="49">
        <v>115</v>
      </c>
      <c r="D4388" s="49">
        <v>1.2891360521316528</v>
      </c>
      <c r="E4388" s="49">
        <v>34.955829620361328</v>
      </c>
      <c r="F4388" s="49">
        <v>17.970117568969727</v>
      </c>
      <c r="G4388" s="49">
        <v>82.029884338378906</v>
      </c>
    </row>
    <row r="4389" spans="1:7">
      <c r="A4389" t="str">
        <f t="shared" si="69"/>
        <v>R2.5116</v>
      </c>
      <c r="B4389" s="49" t="s">
        <v>506</v>
      </c>
      <c r="C4389" s="49">
        <v>116</v>
      </c>
      <c r="D4389" s="49">
        <v>1.2774829864501953</v>
      </c>
      <c r="E4389" s="49">
        <v>33.666694641113281</v>
      </c>
      <c r="F4389" s="49">
        <v>17.639068603515625</v>
      </c>
      <c r="G4389" s="49">
        <v>82.360931396484375</v>
      </c>
    </row>
    <row r="4390" spans="1:7">
      <c r="A4390" t="str">
        <f t="shared" si="69"/>
        <v>R2.5117</v>
      </c>
      <c r="B4390" s="49" t="s">
        <v>506</v>
      </c>
      <c r="C4390" s="49">
        <v>117</v>
      </c>
      <c r="D4390" s="49">
        <v>1.2638931274414063</v>
      </c>
      <c r="E4390" s="49">
        <v>32.389213562011719</v>
      </c>
      <c r="F4390" s="49">
        <v>17.315061569213867</v>
      </c>
      <c r="G4390" s="49">
        <v>82.6849365234375</v>
      </c>
    </row>
    <row r="4391" spans="1:7">
      <c r="A4391" t="str">
        <f t="shared" si="69"/>
        <v>R2.5118</v>
      </c>
      <c r="B4391" s="49" t="s">
        <v>506</v>
      </c>
      <c r="C4391" s="49">
        <v>118</v>
      </c>
      <c r="D4391" s="49">
        <v>1.2484149932861328</v>
      </c>
      <c r="E4391" s="49">
        <v>31.12531852722168</v>
      </c>
      <c r="F4391" s="49">
        <v>16.99786376953125</v>
      </c>
      <c r="G4391" s="49">
        <v>83.00213623046875</v>
      </c>
    </row>
    <row r="4392" spans="1:7">
      <c r="A4392" t="str">
        <f t="shared" si="69"/>
        <v>R2.5119</v>
      </c>
      <c r="B4392" s="49" t="s">
        <v>506</v>
      </c>
      <c r="C4392" s="49">
        <v>119</v>
      </c>
      <c r="D4392" s="49">
        <v>1.2311139106750488</v>
      </c>
      <c r="E4392" s="49">
        <v>29.876903533935547</v>
      </c>
      <c r="F4392" s="49">
        <v>16.687231063842773</v>
      </c>
      <c r="G4392" s="49">
        <v>83.312767028808594</v>
      </c>
    </row>
    <row r="4393" spans="1:7">
      <c r="A4393" t="str">
        <f t="shared" si="69"/>
        <v>R2.5120</v>
      </c>
      <c r="B4393" s="49" t="s">
        <v>506</v>
      </c>
      <c r="C4393" s="49">
        <v>120</v>
      </c>
      <c r="D4393" s="49">
        <v>1.2120590209960938</v>
      </c>
      <c r="E4393" s="49">
        <v>28.645790100097656</v>
      </c>
      <c r="F4393" s="49">
        <v>16.382911682128906</v>
      </c>
      <c r="G4393" s="49">
        <v>83.617088317871094</v>
      </c>
    </row>
    <row r="4394" spans="1:7">
      <c r="A4394" t="str">
        <f t="shared" si="69"/>
        <v>R2.5121</v>
      </c>
      <c r="B4394" s="49" t="s">
        <v>506</v>
      </c>
      <c r="C4394" s="49">
        <v>121</v>
      </c>
      <c r="D4394" s="49">
        <v>1.191338062286377</v>
      </c>
      <c r="E4394" s="49">
        <v>27.433731079101563</v>
      </c>
      <c r="F4394" s="49">
        <v>16.084640502929688</v>
      </c>
      <c r="G4394" s="49">
        <v>83.915359497070313</v>
      </c>
    </row>
    <row r="4395" spans="1:7">
      <c r="A4395" t="str">
        <f t="shared" si="69"/>
        <v>R2.5122</v>
      </c>
      <c r="B4395" s="49" t="s">
        <v>506</v>
      </c>
      <c r="C4395" s="49">
        <v>122</v>
      </c>
      <c r="D4395" s="49">
        <v>1.1690731048583984</v>
      </c>
      <c r="E4395" s="49">
        <v>26.242393493652344</v>
      </c>
      <c r="F4395" s="49">
        <v>15.792143821716309</v>
      </c>
      <c r="G4395" s="49">
        <v>84.207855224609375</v>
      </c>
    </row>
    <row r="4396" spans="1:7">
      <c r="A4396" t="str">
        <f t="shared" si="69"/>
        <v>R2.5123</v>
      </c>
      <c r="B4396" s="49" t="s">
        <v>506</v>
      </c>
      <c r="C4396" s="49">
        <v>123</v>
      </c>
      <c r="D4396" s="49">
        <v>1.1452968120574951</v>
      </c>
      <c r="E4396" s="49">
        <v>25.073320388793945</v>
      </c>
      <c r="F4396" s="49">
        <v>15.505158424377441</v>
      </c>
      <c r="G4396" s="49">
        <v>84.494842529296875</v>
      </c>
    </row>
    <row r="4397" spans="1:7">
      <c r="A4397" t="str">
        <f t="shared" si="69"/>
        <v>R2.5124</v>
      </c>
      <c r="B4397" s="49" t="s">
        <v>506</v>
      </c>
      <c r="C4397" s="49">
        <v>124</v>
      </c>
      <c r="D4397" s="49">
        <v>1.120197057723999</v>
      </c>
      <c r="E4397" s="49">
        <v>23.928022384643555</v>
      </c>
      <c r="F4397" s="49">
        <v>15.223367691040039</v>
      </c>
      <c r="G4397" s="49">
        <v>84.776634216308594</v>
      </c>
    </row>
    <row r="4398" spans="1:7">
      <c r="A4398" t="str">
        <f t="shared" si="69"/>
        <v>R2.5125</v>
      </c>
      <c r="B4398" s="49" t="s">
        <v>506</v>
      </c>
      <c r="C4398" s="49">
        <v>125</v>
      </c>
      <c r="D4398" s="49">
        <v>1.0938761234283447</v>
      </c>
      <c r="E4398" s="49">
        <v>22.807825088500977</v>
      </c>
      <c r="F4398" s="49">
        <v>14.946500778198242</v>
      </c>
      <c r="G4398" s="49">
        <v>85.053497314453125</v>
      </c>
    </row>
    <row r="4399" spans="1:7">
      <c r="A4399" t="str">
        <f t="shared" si="69"/>
        <v>R2.5126</v>
      </c>
      <c r="B4399" s="49" t="s">
        <v>506</v>
      </c>
      <c r="C4399" s="49">
        <v>126</v>
      </c>
      <c r="D4399" s="49">
        <v>1.0664589405059814</v>
      </c>
      <c r="E4399" s="49">
        <v>21.713949203491211</v>
      </c>
      <c r="F4399" s="49">
        <v>14.674266815185547</v>
      </c>
      <c r="G4399" s="49">
        <v>85.325729370117188</v>
      </c>
    </row>
    <row r="4400" spans="1:7">
      <c r="A4400" t="str">
        <f t="shared" si="69"/>
        <v>R2.5127</v>
      </c>
      <c r="B4400" s="49" t="s">
        <v>506</v>
      </c>
      <c r="C4400" s="49">
        <v>127</v>
      </c>
      <c r="D4400" s="49">
        <v>1.0380818843841553</v>
      </c>
      <c r="E4400" s="49">
        <v>20.647491455078125</v>
      </c>
      <c r="F4400" s="49">
        <v>14.406378746032715</v>
      </c>
      <c r="G4400" s="49">
        <v>85.593620300292969</v>
      </c>
    </row>
    <row r="4401" spans="1:7">
      <c r="A4401" t="str">
        <f t="shared" si="69"/>
        <v>R2.5128</v>
      </c>
      <c r="B4401" s="49" t="s">
        <v>506</v>
      </c>
      <c r="C4401" s="49">
        <v>128</v>
      </c>
      <c r="D4401" s="49">
        <v>1.0088779926300049</v>
      </c>
      <c r="E4401" s="49">
        <v>19.609409332275391</v>
      </c>
      <c r="F4401" s="49">
        <v>14.14255428314209</v>
      </c>
      <c r="G4401" s="49">
        <v>85.857444763183594</v>
      </c>
    </row>
    <row r="4402" spans="1:7">
      <c r="A4402" t="str">
        <f t="shared" si="69"/>
        <v>R2.5129</v>
      </c>
      <c r="B4402" s="49" t="s">
        <v>506</v>
      </c>
      <c r="C4402" s="49">
        <v>129</v>
      </c>
      <c r="D4402" s="49">
        <v>0.97898221015930176</v>
      </c>
      <c r="E4402" s="49">
        <v>18.600530624389648</v>
      </c>
      <c r="F4402" s="49">
        <v>13.882514953613281</v>
      </c>
      <c r="G4402" s="49">
        <v>86.117485046386719</v>
      </c>
    </row>
    <row r="4403" spans="1:7">
      <c r="A4403" t="str">
        <f t="shared" si="69"/>
        <v>R2.5130</v>
      </c>
      <c r="B4403" s="49" t="s">
        <v>506</v>
      </c>
      <c r="C4403" s="49">
        <v>130</v>
      </c>
      <c r="D4403" s="49">
        <v>0.9485328197479248</v>
      </c>
      <c r="E4403" s="49">
        <v>17.621549606323242</v>
      </c>
      <c r="F4403" s="49">
        <v>13.625993728637695</v>
      </c>
      <c r="G4403" s="49">
        <v>86.374008178710938</v>
      </c>
    </row>
    <row r="4404" spans="1:7">
      <c r="A4404" t="str">
        <f t="shared" si="69"/>
        <v>R2.5131</v>
      </c>
      <c r="B4404" s="49" t="s">
        <v>506</v>
      </c>
      <c r="C4404" s="49">
        <v>131</v>
      </c>
      <c r="D4404" s="49">
        <v>0.91766107082366943</v>
      </c>
      <c r="E4404" s="49">
        <v>16.673015594482422</v>
      </c>
      <c r="F4404" s="49">
        <v>13.372735977172852</v>
      </c>
      <c r="G4404" s="49">
        <v>86.627265930175781</v>
      </c>
    </row>
    <row r="4405" spans="1:7">
      <c r="A4405" t="str">
        <f t="shared" si="69"/>
        <v>R2.5132</v>
      </c>
      <c r="B4405" s="49" t="s">
        <v>506</v>
      </c>
      <c r="C4405" s="49">
        <v>132</v>
      </c>
      <c r="D4405" s="49">
        <v>0.88648700714111328</v>
      </c>
      <c r="E4405" s="49">
        <v>15.755354881286621</v>
      </c>
      <c r="F4405" s="49">
        <v>13.122499465942383</v>
      </c>
      <c r="G4405" s="49">
        <v>86.87750244140625</v>
      </c>
    </row>
    <row r="4406" spans="1:7">
      <c r="A4406" t="str">
        <f t="shared" si="69"/>
        <v>R2.5133</v>
      </c>
      <c r="B4406" s="49" t="s">
        <v>506</v>
      </c>
      <c r="C4406" s="49">
        <v>133</v>
      </c>
      <c r="D4406" s="49">
        <v>0.85513997077941895</v>
      </c>
      <c r="E4406" s="49">
        <v>14.868867874145508</v>
      </c>
      <c r="F4406" s="49">
        <v>12.875058174133301</v>
      </c>
      <c r="G4406" s="49">
        <v>87.12493896484375</v>
      </c>
    </row>
    <row r="4407" spans="1:7">
      <c r="A4407" t="str">
        <f t="shared" si="69"/>
        <v>R2.5134</v>
      </c>
      <c r="B4407" s="49" t="s">
        <v>506</v>
      </c>
      <c r="C4407" s="49">
        <v>134</v>
      </c>
      <c r="D4407" s="49">
        <v>0.82373398542404175</v>
      </c>
      <c r="E4407" s="49">
        <v>14.013728141784668</v>
      </c>
      <c r="F4407" s="49">
        <v>12.630204200744629</v>
      </c>
      <c r="G4407" s="49">
        <v>87.369796752929688</v>
      </c>
    </row>
    <row r="4408" spans="1:7">
      <c r="A4408" t="str">
        <f t="shared" si="69"/>
        <v>R2.5135</v>
      </c>
      <c r="B4408" s="49" t="s">
        <v>506</v>
      </c>
      <c r="C4408" s="49">
        <v>135</v>
      </c>
      <c r="D4408" s="49">
        <v>0.79237109422683716</v>
      </c>
      <c r="E4408" s="49">
        <v>13.189993858337402</v>
      </c>
      <c r="F4408" s="49">
        <v>12.387752532958984</v>
      </c>
      <c r="G4408" s="49">
        <v>87.612251281738281</v>
      </c>
    </row>
    <row r="4409" spans="1:7">
      <c r="A4409" t="str">
        <f t="shared" si="69"/>
        <v>R2.5136</v>
      </c>
      <c r="B4409" s="49" t="s">
        <v>506</v>
      </c>
      <c r="C4409" s="49">
        <v>136</v>
      </c>
      <c r="D4409" s="49">
        <v>0.76115000247955322</v>
      </c>
      <c r="E4409" s="49">
        <v>12.397623062133789</v>
      </c>
      <c r="F4409" s="49">
        <v>12.147536277770996</v>
      </c>
      <c r="G4409" s="49">
        <v>87.852462768554688</v>
      </c>
    </row>
    <row r="4410" spans="1:7">
      <c r="A4410" t="str">
        <f t="shared" si="69"/>
        <v>R2.5137</v>
      </c>
      <c r="B4410" s="49" t="s">
        <v>506</v>
      </c>
      <c r="C4410" s="49">
        <v>137</v>
      </c>
      <c r="D4410" s="49">
        <v>0.73015791177749634</v>
      </c>
      <c r="E4410" s="49">
        <v>11.636472702026367</v>
      </c>
      <c r="F4410" s="49">
        <v>11.909409523010254</v>
      </c>
      <c r="G4410" s="49">
        <v>88.090591430664063</v>
      </c>
    </row>
    <row r="4411" spans="1:7">
      <c r="A4411" t="str">
        <f t="shared" si="69"/>
        <v>R2.5138</v>
      </c>
      <c r="B4411" s="49" t="s">
        <v>506</v>
      </c>
      <c r="C4411" s="49">
        <v>138</v>
      </c>
      <c r="D4411" s="49">
        <v>0.69947600364685059</v>
      </c>
      <c r="E4411" s="49">
        <v>10.906314849853516</v>
      </c>
      <c r="F4411" s="49">
        <v>11.673249244689941</v>
      </c>
      <c r="G4411" s="49">
        <v>88.326751708984375</v>
      </c>
    </row>
    <row r="4412" spans="1:7">
      <c r="A4412" t="str">
        <f t="shared" si="69"/>
        <v>R2.5139</v>
      </c>
      <c r="B4412" s="49" t="s">
        <v>506</v>
      </c>
      <c r="C4412" s="49">
        <v>139</v>
      </c>
      <c r="D4412" s="49">
        <v>0.66916698217391968</v>
      </c>
      <c r="E4412" s="49">
        <v>10.206838607788086</v>
      </c>
      <c r="F4412" s="49">
        <v>11.438953399658203</v>
      </c>
      <c r="G4412" s="49">
        <v>88.561050415039063</v>
      </c>
    </row>
    <row r="4413" spans="1:7">
      <c r="A4413" t="str">
        <f t="shared" si="69"/>
        <v>R2.5140</v>
      </c>
      <c r="B4413" s="49" t="s">
        <v>506</v>
      </c>
      <c r="C4413" s="49">
        <v>140</v>
      </c>
      <c r="D4413" s="49">
        <v>0.63928902149200439</v>
      </c>
      <c r="E4413" s="49">
        <v>9.5376720428466797</v>
      </c>
      <c r="F4413" s="49">
        <v>11.20643424987793</v>
      </c>
      <c r="G4413" s="49">
        <v>88.793563842773438</v>
      </c>
    </row>
    <row r="4414" spans="1:7">
      <c r="A4414" t="str">
        <f t="shared" si="69"/>
        <v>R2.5141</v>
      </c>
      <c r="B4414" s="49" t="s">
        <v>506</v>
      </c>
      <c r="C4414" s="49">
        <v>141</v>
      </c>
      <c r="D4414" s="49">
        <v>0.60989797115325928</v>
      </c>
      <c r="E4414" s="49">
        <v>8.8983831405639648</v>
      </c>
      <c r="F4414" s="49">
        <v>10.975620269775391</v>
      </c>
      <c r="G4414" s="49">
        <v>89.024383544921875</v>
      </c>
    </row>
    <row r="4415" spans="1:7">
      <c r="A4415" t="str">
        <f t="shared" si="69"/>
        <v>R2.5142</v>
      </c>
      <c r="B4415" s="49" t="s">
        <v>506</v>
      </c>
      <c r="C4415" s="49">
        <v>142</v>
      </c>
      <c r="D4415" s="49">
        <v>0.58103203773498535</v>
      </c>
      <c r="E4415" s="49">
        <v>8.2884845733642578</v>
      </c>
      <c r="F4415" s="49">
        <v>10.746455192565918</v>
      </c>
      <c r="G4415" s="49">
        <v>89.253547668457031</v>
      </c>
    </row>
    <row r="4416" spans="1:7">
      <c r="A4416" t="str">
        <f t="shared" si="69"/>
        <v>R2.5143</v>
      </c>
      <c r="B4416" s="49" t="s">
        <v>506</v>
      </c>
      <c r="C4416" s="49">
        <v>143</v>
      </c>
      <c r="D4416" s="49">
        <v>0.55272102355957031</v>
      </c>
      <c r="E4416" s="49">
        <v>7.7074527740478516</v>
      </c>
      <c r="F4416" s="49">
        <v>10.518892288208008</v>
      </c>
      <c r="G4416" s="49">
        <v>89.481109619140625</v>
      </c>
    </row>
    <row r="4417" spans="1:7">
      <c r="A4417" t="str">
        <f t="shared" si="69"/>
        <v>R2.5144</v>
      </c>
      <c r="B4417" s="49" t="s">
        <v>506</v>
      </c>
      <c r="C4417" s="49">
        <v>144</v>
      </c>
      <c r="D4417" s="49">
        <v>0.5249980092048645</v>
      </c>
      <c r="E4417" s="49">
        <v>7.1547322273254395</v>
      </c>
      <c r="F4417" s="49">
        <v>10.292876243591309</v>
      </c>
      <c r="G4417" s="49">
        <v>89.707122802734375</v>
      </c>
    </row>
    <row r="4418" spans="1:7">
      <c r="A4418" t="str">
        <f t="shared" si="69"/>
        <v>R2.5145</v>
      </c>
      <c r="B4418" s="49" t="s">
        <v>506</v>
      </c>
      <c r="C4418" s="49">
        <v>145</v>
      </c>
      <c r="D4418" s="49">
        <v>0.49788296222686768</v>
      </c>
      <c r="E4418" s="49">
        <v>6.6297340393066406</v>
      </c>
      <c r="F4418" s="49">
        <v>10.068357467651367</v>
      </c>
      <c r="G4418" s="49">
        <v>89.931640625</v>
      </c>
    </row>
    <row r="4419" spans="1:7">
      <c r="A4419" t="str">
        <f t="shared" ref="A4419:A4482" si="70">CONCATENATE(B4419,IF(C4419&lt;10,CONCATENATE("00",C4419),IF(C4419&lt;100,CONCATENATE("0",C4419),C4419)))</f>
        <v>R2.5146</v>
      </c>
      <c r="B4419" s="49" t="s">
        <v>506</v>
      </c>
      <c r="C4419" s="49">
        <v>146</v>
      </c>
      <c r="D4419" s="49">
        <v>0.4713970422744751</v>
      </c>
      <c r="E4419" s="49">
        <v>6.1318511962890625</v>
      </c>
      <c r="F4419" s="49">
        <v>9.8452730178833008</v>
      </c>
      <c r="G4419" s="49">
        <v>90.15472412109375</v>
      </c>
    </row>
    <row r="4420" spans="1:7">
      <c r="A4420" t="str">
        <f t="shared" si="70"/>
        <v>R2.5147</v>
      </c>
      <c r="B4420" s="49" t="s">
        <v>506</v>
      </c>
      <c r="C4420" s="49">
        <v>147</v>
      </c>
      <c r="D4420" s="49">
        <v>0.4455530047416687</v>
      </c>
      <c r="E4420" s="49">
        <v>5.6604537963867188</v>
      </c>
      <c r="F4420" s="49">
        <v>9.6235380172729492</v>
      </c>
      <c r="G4420" s="49">
        <v>90.37646484375</v>
      </c>
    </row>
    <row r="4421" spans="1:7">
      <c r="A4421" t="str">
        <f t="shared" si="70"/>
        <v>R2.5148</v>
      </c>
      <c r="B4421" s="49" t="s">
        <v>506</v>
      </c>
      <c r="C4421" s="49">
        <v>148</v>
      </c>
      <c r="D4421" s="49">
        <v>0.42037594318389893</v>
      </c>
      <c r="E4421" s="49">
        <v>5.2149009704589844</v>
      </c>
      <c r="F4421" s="49">
        <v>9.4030380249023438</v>
      </c>
      <c r="G4421" s="49">
        <v>90.596961975097656</v>
      </c>
    </row>
    <row r="4422" spans="1:7">
      <c r="A4422" t="str">
        <f t="shared" si="70"/>
        <v>R2.5149</v>
      </c>
      <c r="B4422" s="49" t="s">
        <v>506</v>
      </c>
      <c r="C4422" s="49">
        <v>149</v>
      </c>
      <c r="D4422" s="49">
        <v>0.39587002992630005</v>
      </c>
      <c r="E4422" s="49">
        <v>4.794525146484375</v>
      </c>
      <c r="F4422" s="49">
        <v>9.1836423873901367</v>
      </c>
      <c r="G4422" s="49">
        <v>90.816360473632813</v>
      </c>
    </row>
    <row r="4423" spans="1:7">
      <c r="A4423" t="str">
        <f t="shared" si="70"/>
        <v>R2.5150</v>
      </c>
      <c r="B4423" s="49" t="s">
        <v>506</v>
      </c>
      <c r="C4423" s="49">
        <v>150</v>
      </c>
      <c r="D4423" s="49">
        <v>0.37205797433853149</v>
      </c>
      <c r="E4423" s="49">
        <v>4.3986549377441406</v>
      </c>
      <c r="F4423" s="49">
        <v>8.9651517868041992</v>
      </c>
      <c r="G4423" s="49">
        <v>91.03485107421875</v>
      </c>
    </row>
    <row r="4424" spans="1:7">
      <c r="A4424" t="str">
        <f t="shared" si="70"/>
        <v>R2.5151</v>
      </c>
      <c r="B4424" s="49" t="s">
        <v>506</v>
      </c>
      <c r="C4424" s="49">
        <v>151</v>
      </c>
      <c r="D4424" s="49">
        <v>0.34895503520965576</v>
      </c>
      <c r="E4424" s="49">
        <v>4.0265970230102539</v>
      </c>
      <c r="F4424" s="49">
        <v>8.7473335266113281</v>
      </c>
      <c r="G4424" s="49">
        <v>91.252670288085938</v>
      </c>
    </row>
    <row r="4425" spans="1:7">
      <c r="A4425" t="str">
        <f t="shared" si="70"/>
        <v>R2.5152</v>
      </c>
      <c r="B4425" s="49" t="s">
        <v>506</v>
      </c>
      <c r="C4425" s="49">
        <v>152</v>
      </c>
      <c r="D4425" s="49">
        <v>0.32658100128173828</v>
      </c>
      <c r="E4425" s="49">
        <v>3.6776421070098877</v>
      </c>
      <c r="F4425" s="49">
        <v>8.5298862457275391</v>
      </c>
      <c r="G4425" s="49">
        <v>91.470115661621094</v>
      </c>
    </row>
    <row r="4426" spans="1:7">
      <c r="A4426" t="str">
        <f t="shared" si="70"/>
        <v>R2.5153</v>
      </c>
      <c r="B4426" s="49" t="s">
        <v>506</v>
      </c>
      <c r="C4426" s="49">
        <v>153</v>
      </c>
      <c r="D4426" s="49">
        <v>0.30495798587799072</v>
      </c>
      <c r="E4426" s="49">
        <v>3.3510611057281494</v>
      </c>
      <c r="F4426" s="49">
        <v>8.3124465942382813</v>
      </c>
      <c r="G4426" s="49">
        <v>91.687553405761719</v>
      </c>
    </row>
    <row r="4427" spans="1:7">
      <c r="A4427" t="str">
        <f t="shared" si="70"/>
        <v>R2.5154</v>
      </c>
      <c r="B4427" s="49" t="s">
        <v>506</v>
      </c>
      <c r="C4427" s="49">
        <v>154</v>
      </c>
      <c r="D4427" s="49">
        <v>0.28411000967025757</v>
      </c>
      <c r="E4427" s="49">
        <v>3.0461030006408691</v>
      </c>
      <c r="F4427" s="49">
        <v>8.0945825576782227</v>
      </c>
      <c r="G4427" s="49">
        <v>91.905418395996094</v>
      </c>
    </row>
    <row r="4428" spans="1:7">
      <c r="A4428" t="str">
        <f t="shared" si="70"/>
        <v>R2.5155</v>
      </c>
      <c r="B4428" s="49" t="s">
        <v>506</v>
      </c>
      <c r="C4428" s="49">
        <v>155</v>
      </c>
      <c r="D4428" s="49">
        <v>0.26406198740005493</v>
      </c>
      <c r="E4428" s="49">
        <v>2.7619929313659668</v>
      </c>
      <c r="F4428" s="49">
        <v>7.8757929801940918</v>
      </c>
      <c r="G4428" s="49">
        <v>92.12420654296875</v>
      </c>
    </row>
    <row r="4429" spans="1:7">
      <c r="A4429" t="str">
        <f t="shared" si="70"/>
        <v>R2.5156</v>
      </c>
      <c r="B4429" s="49" t="s">
        <v>506</v>
      </c>
      <c r="C4429" s="49">
        <v>156</v>
      </c>
      <c r="D4429" s="49">
        <v>0.24483799934387207</v>
      </c>
      <c r="E4429" s="49">
        <v>2.4979310035705566</v>
      </c>
      <c r="F4429" s="49">
        <v>7.6555051803588867</v>
      </c>
      <c r="G4429" s="49">
        <v>92.344497680664063</v>
      </c>
    </row>
    <row r="4430" spans="1:7">
      <c r="A4430" t="str">
        <f t="shared" si="70"/>
        <v>R2.5157</v>
      </c>
      <c r="B4430" s="49" t="s">
        <v>506</v>
      </c>
      <c r="C4430" s="49">
        <v>157</v>
      </c>
      <c r="D4430" s="49">
        <v>0.22646799683570862</v>
      </c>
      <c r="E4430" s="49">
        <v>2.2530930042266846</v>
      </c>
      <c r="F4430" s="49">
        <v>7.4330759048461914</v>
      </c>
      <c r="G4430" s="49">
        <v>92.566925048828125</v>
      </c>
    </row>
    <row r="4431" spans="1:7">
      <c r="A4431" t="str">
        <f t="shared" si="70"/>
        <v>R2.5158</v>
      </c>
      <c r="B4431" s="49" t="s">
        <v>506</v>
      </c>
      <c r="C4431" s="49">
        <v>158</v>
      </c>
      <c r="D4431" s="49">
        <v>0.20897400379180908</v>
      </c>
      <c r="E4431" s="49">
        <v>2.0266249179840088</v>
      </c>
      <c r="F4431" s="49">
        <v>7.2078218460083008</v>
      </c>
      <c r="G4431" s="49">
        <v>92.79217529296875</v>
      </c>
    </row>
    <row r="4432" spans="1:7">
      <c r="A4432" t="str">
        <f t="shared" si="70"/>
        <v>R2.5159</v>
      </c>
      <c r="B4432" s="49" t="s">
        <v>506</v>
      </c>
      <c r="C4432" s="49">
        <v>159</v>
      </c>
      <c r="D4432" s="49">
        <v>0.19238199293613434</v>
      </c>
      <c r="E4432" s="49">
        <v>1.8176510334014893</v>
      </c>
      <c r="F4432" s="49">
        <v>6.9790148735046387</v>
      </c>
      <c r="G4432" s="49">
        <v>93.020988464355469</v>
      </c>
    </row>
    <row r="4433" spans="1:7">
      <c r="A4433" t="str">
        <f t="shared" si="70"/>
        <v>R2.5160</v>
      </c>
      <c r="B4433" s="49" t="s">
        <v>506</v>
      </c>
      <c r="C4433" s="49">
        <v>160</v>
      </c>
      <c r="D4433" s="49">
        <v>0.17671298980712891</v>
      </c>
      <c r="E4433" s="49">
        <v>1.6252690553665161</v>
      </c>
      <c r="F4433" s="49">
        <v>6.7459321022033691</v>
      </c>
      <c r="G4433" s="49">
        <v>93.254066467285156</v>
      </c>
    </row>
    <row r="4434" spans="1:7">
      <c r="A4434" t="str">
        <f t="shared" si="70"/>
        <v>R2.5161</v>
      </c>
      <c r="B4434" s="49" t="s">
        <v>506</v>
      </c>
      <c r="C4434" s="49">
        <v>161</v>
      </c>
      <c r="D4434" s="49">
        <v>0.16197900474071503</v>
      </c>
      <c r="E4434" s="49">
        <v>1.4485560655593872</v>
      </c>
      <c r="F4434" s="49">
        <v>6.5078887939453125</v>
      </c>
      <c r="G4434" s="49">
        <v>93.492111206054688</v>
      </c>
    </row>
    <row r="4435" spans="1:7">
      <c r="A4435" t="str">
        <f t="shared" si="70"/>
        <v>R2.5162</v>
      </c>
      <c r="B4435" s="49" t="s">
        <v>506</v>
      </c>
      <c r="C4435" s="49">
        <v>162</v>
      </c>
      <c r="D4435" s="49">
        <v>0.14819000661373138</v>
      </c>
      <c r="E4435" s="49">
        <v>1.2865769863128662</v>
      </c>
      <c r="F4435" s="49">
        <v>6.2642779350280762</v>
      </c>
      <c r="G4435" s="49">
        <v>93.735725402832031</v>
      </c>
    </row>
    <row r="4436" spans="1:7">
      <c r="A4436" t="str">
        <f t="shared" si="70"/>
        <v>R2.5163</v>
      </c>
      <c r="B4436" s="49" t="s">
        <v>506</v>
      </c>
      <c r="C4436" s="49">
        <v>163</v>
      </c>
      <c r="D4436" s="49">
        <v>0.13534699380397797</v>
      </c>
      <c r="E4436" s="49">
        <v>1.1383869647979736</v>
      </c>
      <c r="F4436" s="49">
        <v>6.0146450996398926</v>
      </c>
      <c r="G4436" s="49">
        <v>93.9853515625</v>
      </c>
    </row>
    <row r="4437" spans="1:7">
      <c r="A4437" t="str">
        <f t="shared" si="70"/>
        <v>R2.5164</v>
      </c>
      <c r="B4437" s="49" t="s">
        <v>506</v>
      </c>
      <c r="C4437" s="49">
        <v>164</v>
      </c>
      <c r="D4437" s="49">
        <v>0.12343700230121613</v>
      </c>
      <c r="E4437" s="49">
        <v>1.0030399560928345</v>
      </c>
      <c r="F4437" s="49">
        <v>5.7587728500366211</v>
      </c>
      <c r="G4437" s="49">
        <v>94.241226196289063</v>
      </c>
    </row>
    <row r="4438" spans="1:7">
      <c r="A4438" t="str">
        <f t="shared" si="70"/>
        <v>R2.5165</v>
      </c>
      <c r="B4438" s="49" t="s">
        <v>506</v>
      </c>
      <c r="C4438" s="49">
        <v>165</v>
      </c>
      <c r="D4438" s="49">
        <v>0.11243999749422073</v>
      </c>
      <c r="E4438" s="49">
        <v>0.87960302829742432</v>
      </c>
      <c r="F4438" s="49">
        <v>5.4967508316040039</v>
      </c>
      <c r="G4438" s="49">
        <v>94.503250122070313</v>
      </c>
    </row>
    <row r="4439" spans="1:7">
      <c r="A4439" t="str">
        <f t="shared" si="70"/>
        <v>R2.5166</v>
      </c>
      <c r="B4439" s="49" t="s">
        <v>506</v>
      </c>
      <c r="C4439" s="49">
        <v>166</v>
      </c>
      <c r="D4439" s="49">
        <v>0.10231000185012817</v>
      </c>
      <c r="E4439" s="49">
        <v>0.7671629786491394</v>
      </c>
      <c r="F4439" s="49">
        <v>5.2291049957275391</v>
      </c>
      <c r="G4439" s="49">
        <v>94.770896911621094</v>
      </c>
    </row>
    <row r="4440" spans="1:7">
      <c r="A4440" t="str">
        <f t="shared" si="70"/>
        <v>R2.5167</v>
      </c>
      <c r="B4440" s="49" t="s">
        <v>506</v>
      </c>
      <c r="C4440" s="49">
        <v>167</v>
      </c>
      <c r="D4440" s="49">
        <v>9.29889976978302E-2</v>
      </c>
      <c r="E4440" s="49">
        <v>0.66485297679901123</v>
      </c>
      <c r="F4440" s="49">
        <v>4.9568362236022949</v>
      </c>
      <c r="G4440" s="49">
        <v>95.043167114257813</v>
      </c>
    </row>
    <row r="4441" spans="1:7">
      <c r="A4441" t="str">
        <f t="shared" si="70"/>
        <v>R2.5168</v>
      </c>
      <c r="B4441" s="49" t="s">
        <v>506</v>
      </c>
      <c r="C4441" s="49">
        <v>168</v>
      </c>
      <c r="D4441" s="49">
        <v>8.4374003112316132E-2</v>
      </c>
      <c r="E4441" s="49">
        <v>0.57186400890350342</v>
      </c>
      <c r="F4441" s="49">
        <v>4.6815481185913086</v>
      </c>
      <c r="G4441" s="49">
        <v>95.318450927734375</v>
      </c>
    </row>
    <row r="4442" spans="1:7">
      <c r="A4442" t="str">
        <f t="shared" si="70"/>
        <v>R2.5169</v>
      </c>
      <c r="B4442" s="49" t="s">
        <v>506</v>
      </c>
      <c r="C4442" s="49">
        <v>169</v>
      </c>
      <c r="D4442" s="49">
        <v>7.6315999031066895E-2</v>
      </c>
      <c r="E4442" s="49">
        <v>0.48748999834060669</v>
      </c>
      <c r="F4442" s="49">
        <v>4.4052839279174805</v>
      </c>
      <c r="G4442" s="49">
        <v>95.594718933105469</v>
      </c>
    </row>
    <row r="4443" spans="1:7">
      <c r="A4443" t="str">
        <f t="shared" si="70"/>
        <v>R2.5170</v>
      </c>
      <c r="B4443" s="49" t="s">
        <v>506</v>
      </c>
      <c r="C4443" s="49">
        <v>170</v>
      </c>
      <c r="D4443" s="49">
        <v>6.8580999970436096E-2</v>
      </c>
      <c r="E4443" s="49">
        <v>0.41117399930953979</v>
      </c>
      <c r="F4443" s="49">
        <v>4.1301250457763672</v>
      </c>
      <c r="G4443" s="49">
        <v>95.869873046875</v>
      </c>
    </row>
    <row r="4444" spans="1:7">
      <c r="A4444" t="str">
        <f t="shared" si="70"/>
        <v>R2.5171</v>
      </c>
      <c r="B4444" s="49" t="s">
        <v>506</v>
      </c>
      <c r="C4444" s="49">
        <v>171</v>
      </c>
      <c r="D4444" s="49">
        <v>6.1096999794244766E-2</v>
      </c>
      <c r="E4444" s="49">
        <v>0.3425929844379425</v>
      </c>
      <c r="F4444" s="49">
        <v>3.8568110466003418</v>
      </c>
      <c r="G4444" s="49">
        <v>96.1431884765625</v>
      </c>
    </row>
    <row r="4445" spans="1:7">
      <c r="A4445" t="str">
        <f t="shared" si="70"/>
        <v>R2.5172</v>
      </c>
      <c r="B4445" s="49" t="s">
        <v>506</v>
      </c>
      <c r="C4445" s="49">
        <v>172</v>
      </c>
      <c r="D4445" s="49">
        <v>5.3892001509666443E-2</v>
      </c>
      <c r="E4445" s="49">
        <v>0.28149598836898804</v>
      </c>
      <c r="F4445" s="49">
        <v>3.5853869915008545</v>
      </c>
      <c r="G4445" s="49">
        <v>96.41461181640625</v>
      </c>
    </row>
    <row r="4446" spans="1:7">
      <c r="A4446" t="str">
        <f t="shared" si="70"/>
        <v>R2.5173</v>
      </c>
      <c r="B4446" s="49" t="s">
        <v>506</v>
      </c>
      <c r="C4446" s="49">
        <v>173</v>
      </c>
      <c r="D4446" s="49">
        <v>4.6989001333713531E-2</v>
      </c>
      <c r="E4446" s="49">
        <v>0.22760400176048279</v>
      </c>
      <c r="F4446" s="49">
        <v>3.3159430027008057</v>
      </c>
      <c r="G4446" s="49">
        <v>96.684059143066406</v>
      </c>
    </row>
    <row r="4447" spans="1:7">
      <c r="A4447" t="str">
        <f t="shared" si="70"/>
        <v>R2.5174</v>
      </c>
      <c r="B4447" s="49" t="s">
        <v>506</v>
      </c>
      <c r="C4447" s="49">
        <v>174</v>
      </c>
      <c r="D4447" s="49">
        <v>4.0415998548269272E-2</v>
      </c>
      <c r="E4447" s="49">
        <v>0.18061499297618866</v>
      </c>
      <c r="F4447" s="49">
        <v>3.0485420227050781</v>
      </c>
      <c r="G4447" s="49">
        <v>96.951461791992188</v>
      </c>
    </row>
    <row r="4448" spans="1:7">
      <c r="A4448" t="str">
        <f t="shared" si="70"/>
        <v>R2.5175</v>
      </c>
      <c r="B4448" s="49" t="s">
        <v>506</v>
      </c>
      <c r="C4448" s="49">
        <v>175</v>
      </c>
      <c r="D4448" s="49">
        <v>3.4207999706268311E-2</v>
      </c>
      <c r="E4448" s="49">
        <v>0.14019900560379028</v>
      </c>
      <c r="F4448" s="49">
        <v>2.7832260131835938</v>
      </c>
      <c r="G4448" s="49">
        <v>97.216773986816406</v>
      </c>
    </row>
    <row r="4449" spans="1:7">
      <c r="A4449" t="str">
        <f t="shared" si="70"/>
        <v>R2.5176</v>
      </c>
      <c r="B4449" s="49" t="s">
        <v>506</v>
      </c>
      <c r="C4449" s="49">
        <v>176</v>
      </c>
      <c r="D4449" s="49">
        <v>2.8393000364303589E-2</v>
      </c>
      <c r="E4449" s="49">
        <v>0.10599099844694138</v>
      </c>
      <c r="F4449" s="49">
        <v>2.5201239585876465</v>
      </c>
      <c r="G4449" s="49">
        <v>97.479873657226563</v>
      </c>
    </row>
    <row r="4450" spans="1:7">
      <c r="A4450" t="str">
        <f t="shared" si="70"/>
        <v>R2.5177</v>
      </c>
      <c r="B4450" s="49" t="s">
        <v>506</v>
      </c>
      <c r="C4450" s="49">
        <v>177</v>
      </c>
      <c r="D4450" s="49">
        <v>2.3010000586509705E-2</v>
      </c>
      <c r="E4450" s="49">
        <v>7.7597998082637787E-2</v>
      </c>
      <c r="F4450" s="49">
        <v>2.2592849731445313</v>
      </c>
      <c r="G4450" s="49">
        <v>97.740715026855469</v>
      </c>
    </row>
    <row r="4451" spans="1:7">
      <c r="A4451" t="str">
        <f t="shared" si="70"/>
        <v>R2.5178</v>
      </c>
      <c r="B4451" s="49" t="s">
        <v>506</v>
      </c>
      <c r="C4451" s="49">
        <v>178</v>
      </c>
      <c r="D4451" s="49">
        <v>1.8115999177098274E-2</v>
      </c>
      <c r="E4451" s="49">
        <v>5.4588001221418381E-2</v>
      </c>
      <c r="F4451" s="49">
        <v>2.0008609294891357</v>
      </c>
      <c r="G4451" s="49">
        <v>97.999137878417969</v>
      </c>
    </row>
    <row r="4452" spans="1:7">
      <c r="A4452" t="str">
        <f t="shared" si="70"/>
        <v>R2.5179</v>
      </c>
      <c r="B4452" s="49" t="s">
        <v>506</v>
      </c>
      <c r="C4452" s="49">
        <v>179</v>
      </c>
      <c r="D4452" s="49">
        <v>1.3667000457644463E-2</v>
      </c>
      <c r="E4452" s="49">
        <v>3.6472000181674957E-2</v>
      </c>
      <c r="F4452" s="49">
        <v>1.745121955871582</v>
      </c>
      <c r="G4452" s="49">
        <v>98.254875183105469</v>
      </c>
    </row>
    <row r="4453" spans="1:7">
      <c r="A4453" t="str">
        <f t="shared" si="70"/>
        <v>R2.5180</v>
      </c>
      <c r="B4453" s="49" t="s">
        <v>506</v>
      </c>
      <c r="C4453" s="49">
        <v>180</v>
      </c>
      <c r="D4453" s="49">
        <v>9.8240002989768982E-3</v>
      </c>
      <c r="E4453" s="49">
        <v>2.2804999724030495E-2</v>
      </c>
      <c r="F4453" s="49">
        <v>1.4924139976501465</v>
      </c>
      <c r="G4453" s="49">
        <v>98.507583618164063</v>
      </c>
    </row>
    <row r="4454" spans="1:7">
      <c r="A4454" t="str">
        <f t="shared" si="70"/>
        <v>R2.5181</v>
      </c>
      <c r="B4454" s="49" t="s">
        <v>506</v>
      </c>
      <c r="C4454" s="49">
        <v>181</v>
      </c>
      <c r="D4454" s="49">
        <v>6.5460000187158585E-3</v>
      </c>
      <c r="E4454" s="49">
        <v>1.2981000356376171E-2</v>
      </c>
      <c r="F4454" s="49">
        <v>1.2434710264205933</v>
      </c>
      <c r="G4454" s="49">
        <v>98.75653076171875</v>
      </c>
    </row>
    <row r="4455" spans="1:7">
      <c r="A4455" t="str">
        <f t="shared" si="70"/>
        <v>R2.5182</v>
      </c>
      <c r="B4455" s="49" t="s">
        <v>506</v>
      </c>
      <c r="C4455" s="49">
        <v>182</v>
      </c>
      <c r="D4455" s="49">
        <v>3.8930000737309456E-3</v>
      </c>
      <c r="E4455" s="49">
        <v>6.4349998719990253E-3</v>
      </c>
      <c r="F4455" s="49">
        <v>0.999767005443573</v>
      </c>
      <c r="G4455" s="49">
        <v>99.000236511230469</v>
      </c>
    </row>
    <row r="4456" spans="1:7">
      <c r="A4456" t="str">
        <f t="shared" si="70"/>
        <v>R2.5183</v>
      </c>
      <c r="B4456" s="49" t="s">
        <v>506</v>
      </c>
      <c r="C4456" s="49">
        <v>183</v>
      </c>
      <c r="D4456" s="49">
        <v>1.9010000396519899E-3</v>
      </c>
      <c r="E4456" s="49">
        <v>2.5420000310987234E-3</v>
      </c>
      <c r="F4456" s="49">
        <v>0.76514601707458496</v>
      </c>
      <c r="G4456" s="49">
        <v>99.234855651855469</v>
      </c>
    </row>
    <row r="4457" spans="1:7">
      <c r="A4457" t="str">
        <f t="shared" si="70"/>
        <v>R2.5184</v>
      </c>
      <c r="B4457" s="49" t="s">
        <v>506</v>
      </c>
      <c r="C4457" s="49">
        <v>184</v>
      </c>
      <c r="D4457" s="49">
        <v>6.0799997299909592E-4</v>
      </c>
      <c r="E4457" s="49">
        <v>6.4099999144673347E-4</v>
      </c>
      <c r="F4457" s="49">
        <v>0.55148202180862427</v>
      </c>
      <c r="G4457" s="49">
        <v>99.448516845703125</v>
      </c>
    </row>
    <row r="4458" spans="1:7">
      <c r="A4458" t="str">
        <f t="shared" si="70"/>
        <v>R2.5185</v>
      </c>
      <c r="B4458" s="49" t="s">
        <v>506</v>
      </c>
      <c r="C4458" s="49">
        <v>185</v>
      </c>
      <c r="D4458" s="49">
        <v>3.3000000257743523E-5</v>
      </c>
      <c r="E4458" s="49">
        <v>3.3000000257743523E-5</v>
      </c>
      <c r="F4458" s="49">
        <v>0.5</v>
      </c>
      <c r="G4458" s="49">
        <v>99.5</v>
      </c>
    </row>
    <row r="4459" spans="1:7">
      <c r="A4459" t="str">
        <f t="shared" si="70"/>
        <v>R2.5186</v>
      </c>
      <c r="B4459" s="49" t="s">
        <v>506</v>
      </c>
      <c r="C4459" s="49">
        <v>186</v>
      </c>
      <c r="D4459" s="49">
        <v>0</v>
      </c>
      <c r="E4459" s="49">
        <v>0</v>
      </c>
      <c r="F4459" s="49">
        <v>0</v>
      </c>
      <c r="G4459" s="49">
        <v>100</v>
      </c>
    </row>
    <row r="4460" spans="1:7">
      <c r="A4460" t="str">
        <f t="shared" si="70"/>
        <v>R3.0000</v>
      </c>
      <c r="B4460" s="49" t="s">
        <v>206</v>
      </c>
      <c r="C4460" s="49">
        <v>0</v>
      </c>
      <c r="D4460" s="49">
        <v>1.5479099936783314E-2</v>
      </c>
      <c r="E4460" s="49">
        <v>100</v>
      </c>
      <c r="F4460" s="49">
        <v>100</v>
      </c>
      <c r="G4460" s="49">
        <v>0</v>
      </c>
    </row>
    <row r="4461" spans="1:7">
      <c r="A4461" t="str">
        <f t="shared" si="70"/>
        <v>R3.0001</v>
      </c>
      <c r="B4461" s="49" t="s">
        <v>206</v>
      </c>
      <c r="C4461" s="49">
        <v>1</v>
      </c>
      <c r="D4461" s="49">
        <v>1.6839999705553055E-2</v>
      </c>
      <c r="E4461" s="49">
        <v>99.984519958496094</v>
      </c>
      <c r="F4461" s="49">
        <v>99.015403747558594</v>
      </c>
      <c r="G4461" s="49">
        <v>0.98459619283676147</v>
      </c>
    </row>
    <row r="4462" spans="1:7">
      <c r="A4462" t="str">
        <f t="shared" si="70"/>
        <v>R3.0002</v>
      </c>
      <c r="B4462" s="49" t="s">
        <v>206</v>
      </c>
      <c r="C4462" s="49">
        <v>2</v>
      </c>
      <c r="D4462" s="49">
        <v>1.8295299261808395E-2</v>
      </c>
      <c r="E4462" s="49">
        <v>99.967681884765625</v>
      </c>
      <c r="F4462" s="49">
        <v>98.031997680664063</v>
      </c>
      <c r="G4462" s="49">
        <v>1.9680004119873047</v>
      </c>
    </row>
    <row r="4463" spans="1:7">
      <c r="A4463" t="str">
        <f t="shared" si="70"/>
        <v>R3.0003</v>
      </c>
      <c r="B4463" s="49" t="s">
        <v>206</v>
      </c>
      <c r="C4463" s="49">
        <v>3</v>
      </c>
      <c r="D4463" s="49">
        <v>1.9850699231028557E-2</v>
      </c>
      <c r="E4463" s="49">
        <v>99.949386596679688</v>
      </c>
      <c r="F4463" s="49">
        <v>97.049850463867188</v>
      </c>
      <c r="G4463" s="49">
        <v>2.9501476287841797</v>
      </c>
    </row>
    <row r="4464" spans="1:7">
      <c r="A4464" t="str">
        <f t="shared" si="70"/>
        <v>R3.0004</v>
      </c>
      <c r="B4464" s="49" t="s">
        <v>206</v>
      </c>
      <c r="C4464" s="49">
        <v>4</v>
      </c>
      <c r="D4464" s="49">
        <v>2.1511100232601166E-2</v>
      </c>
      <c r="E4464" s="49">
        <v>99.929534912109375</v>
      </c>
      <c r="F4464" s="49">
        <v>96.06903076171875</v>
      </c>
      <c r="G4464" s="49">
        <v>3.9309682846069336</v>
      </c>
    </row>
    <row r="4465" spans="1:7">
      <c r="A4465" t="str">
        <f t="shared" si="70"/>
        <v>R3.0005</v>
      </c>
      <c r="B4465" s="49" t="s">
        <v>206</v>
      </c>
      <c r="C4465" s="49">
        <v>5</v>
      </c>
      <c r="D4465" s="49">
        <v>2.3281099274754524E-2</v>
      </c>
      <c r="E4465" s="49">
        <v>99.90802001953125</v>
      </c>
      <c r="F4465" s="49">
        <v>95.089607238769531</v>
      </c>
      <c r="G4465" s="49">
        <v>4.9103918075561523</v>
      </c>
    </row>
    <row r="4466" spans="1:7">
      <c r="A4466" t="str">
        <f t="shared" si="70"/>
        <v>R3.0006</v>
      </c>
      <c r="B4466" s="49" t="s">
        <v>206</v>
      </c>
      <c r="C4466" s="49">
        <v>6</v>
      </c>
      <c r="D4466" s="49">
        <v>2.5165500119328499E-2</v>
      </c>
      <c r="E4466" s="49">
        <v>99.884742736816406</v>
      </c>
      <c r="F4466" s="49">
        <v>94.111656188964844</v>
      </c>
      <c r="G4466" s="49">
        <v>5.8883447647094727</v>
      </c>
    </row>
    <row r="4467" spans="1:7">
      <c r="A4467" t="str">
        <f t="shared" si="70"/>
        <v>R3.0007</v>
      </c>
      <c r="B4467" s="49" t="s">
        <v>206</v>
      </c>
      <c r="C4467" s="49">
        <v>7</v>
      </c>
      <c r="D4467" s="49">
        <v>2.7170199900865555E-2</v>
      </c>
      <c r="E4467" s="49">
        <v>99.859580993652344</v>
      </c>
      <c r="F4467" s="49">
        <v>93.135246276855469</v>
      </c>
      <c r="G4467" s="49">
        <v>6.8647537231445313</v>
      </c>
    </row>
    <row r="4468" spans="1:7">
      <c r="A4468" t="str">
        <f t="shared" si="70"/>
        <v>R3.0008</v>
      </c>
      <c r="B4468" s="49" t="s">
        <v>206</v>
      </c>
      <c r="C4468" s="49">
        <v>8</v>
      </c>
      <c r="D4468" s="49">
        <v>2.9299700632691383E-2</v>
      </c>
      <c r="E4468" s="49">
        <v>99.832405090332031</v>
      </c>
      <c r="F4468" s="49">
        <v>92.160453796386719</v>
      </c>
      <c r="G4468" s="49">
        <v>7.8395423889160156</v>
      </c>
    </row>
    <row r="4469" spans="1:7">
      <c r="A4469" t="str">
        <f t="shared" si="70"/>
        <v>R3.0009</v>
      </c>
      <c r="B4469" s="49" t="s">
        <v>206</v>
      </c>
      <c r="C4469" s="49">
        <v>9</v>
      </c>
      <c r="D4469" s="49">
        <v>3.1560000032186508E-2</v>
      </c>
      <c r="E4469" s="49">
        <v>99.803108215332031</v>
      </c>
      <c r="F4469" s="49">
        <v>91.187370300292969</v>
      </c>
      <c r="G4469" s="49">
        <v>8.8126325607299805</v>
      </c>
    </row>
    <row r="4470" spans="1:7">
      <c r="A4470" t="str">
        <f t="shared" si="70"/>
        <v>R3.0010</v>
      </c>
      <c r="B4470" s="49" t="s">
        <v>206</v>
      </c>
      <c r="C4470" s="49">
        <v>10</v>
      </c>
      <c r="D4470" s="49">
        <v>3.3958401530981064E-2</v>
      </c>
      <c r="E4470" s="49">
        <v>99.77154541015625</v>
      </c>
      <c r="F4470" s="49">
        <v>90.216056823730469</v>
      </c>
      <c r="G4470" s="49">
        <v>9.7839460372924805</v>
      </c>
    </row>
    <row r="4471" spans="1:7">
      <c r="A4471" t="str">
        <f t="shared" si="70"/>
        <v>R3.0011</v>
      </c>
      <c r="B4471" s="49" t="s">
        <v>206</v>
      </c>
      <c r="C4471" s="49">
        <v>11</v>
      </c>
      <c r="D4471" s="49">
        <v>3.6495201289653778E-2</v>
      </c>
      <c r="E4471" s="49">
        <v>99.737586975097656</v>
      </c>
      <c r="F4471" s="49">
        <v>89.246597290039063</v>
      </c>
      <c r="G4471" s="49">
        <v>10.753400802612305</v>
      </c>
    </row>
    <row r="4472" spans="1:7">
      <c r="A4472" t="str">
        <f t="shared" si="70"/>
        <v>R3.0012</v>
      </c>
      <c r="B4472" s="49" t="s">
        <v>206</v>
      </c>
      <c r="C4472" s="49">
        <v>12</v>
      </c>
      <c r="D4472" s="49">
        <v>3.917979821562767E-2</v>
      </c>
      <c r="E4472" s="49">
        <v>99.701095581054688</v>
      </c>
      <c r="F4472" s="49">
        <v>88.279083251953125</v>
      </c>
      <c r="G4472" s="49">
        <v>11.720914840698242</v>
      </c>
    </row>
    <row r="4473" spans="1:7">
      <c r="A4473" t="str">
        <f t="shared" si="70"/>
        <v>R3.0013</v>
      </c>
      <c r="B4473" s="49" t="s">
        <v>206</v>
      </c>
      <c r="C4473" s="49">
        <v>13</v>
      </c>
      <c r="D4473" s="49">
        <v>4.201890155673027E-2</v>
      </c>
      <c r="E4473" s="49">
        <v>99.661911010742188</v>
      </c>
      <c r="F4473" s="49">
        <v>87.313591003417969</v>
      </c>
      <c r="G4473" s="49">
        <v>12.686406135559082</v>
      </c>
    </row>
    <row r="4474" spans="1:7">
      <c r="A4474" t="str">
        <f t="shared" si="70"/>
        <v>R3.0014</v>
      </c>
      <c r="B4474" s="49" t="s">
        <v>206</v>
      </c>
      <c r="C4474" s="49">
        <v>14</v>
      </c>
      <c r="D4474" s="49">
        <v>4.5014400035142899E-2</v>
      </c>
      <c r="E4474" s="49">
        <v>99.619895935058594</v>
      </c>
      <c r="F4474" s="49">
        <v>86.350212097167969</v>
      </c>
      <c r="G4474" s="49">
        <v>13.649789810180664</v>
      </c>
    </row>
    <row r="4475" spans="1:7">
      <c r="A4475" t="str">
        <f t="shared" si="70"/>
        <v>R3.0015</v>
      </c>
      <c r="B4475" s="49" t="s">
        <v>206</v>
      </c>
      <c r="C4475" s="49">
        <v>15</v>
      </c>
      <c r="D4475" s="49">
        <v>4.817580059170723E-2</v>
      </c>
      <c r="E4475" s="49">
        <v>99.574882507324219</v>
      </c>
      <c r="F4475" s="49">
        <v>85.389022827148438</v>
      </c>
      <c r="G4475" s="49">
        <v>14.610979080200195</v>
      </c>
    </row>
    <row r="4476" spans="1:7">
      <c r="A4476" t="str">
        <f t="shared" si="70"/>
        <v>R3.0016</v>
      </c>
      <c r="B4476" s="49" t="s">
        <v>206</v>
      </c>
      <c r="C4476" s="49">
        <v>16</v>
      </c>
      <c r="D4476" s="49">
        <v>5.1506001502275467E-2</v>
      </c>
      <c r="E4476" s="49">
        <v>99.526702880859375</v>
      </c>
      <c r="F4476" s="49">
        <v>84.430107116699219</v>
      </c>
      <c r="G4476" s="49">
        <v>15.569889068603516</v>
      </c>
    </row>
    <row r="4477" spans="1:7">
      <c r="A4477" t="str">
        <f t="shared" si="70"/>
        <v>R3.0017</v>
      </c>
      <c r="B4477" s="49" t="s">
        <v>206</v>
      </c>
      <c r="C4477" s="49">
        <v>17</v>
      </c>
      <c r="D4477" s="49">
        <v>5.5011801421642303E-2</v>
      </c>
      <c r="E4477" s="49">
        <v>99.475196838378906</v>
      </c>
      <c r="F4477" s="49">
        <v>83.47357177734375</v>
      </c>
      <c r="G4477" s="49">
        <v>16.526432037353516</v>
      </c>
    </row>
    <row r="4478" spans="1:7">
      <c r="A4478" t="str">
        <f t="shared" si="70"/>
        <v>R3.0018</v>
      </c>
      <c r="B4478" s="49" t="s">
        <v>206</v>
      </c>
      <c r="C4478" s="49">
        <v>18</v>
      </c>
      <c r="D4478" s="49">
        <v>5.8699600398540497E-2</v>
      </c>
      <c r="E4478" s="49">
        <v>99.420188903808594</v>
      </c>
      <c r="F4478" s="49">
        <v>82.519477844238281</v>
      </c>
      <c r="G4478" s="49">
        <v>17.480520248413086</v>
      </c>
    </row>
    <row r="4479" spans="1:7">
      <c r="A4479" t="str">
        <f t="shared" si="70"/>
        <v>R3.0019</v>
      </c>
      <c r="B4479" s="49" t="s">
        <v>206</v>
      </c>
      <c r="C4479" s="49">
        <v>19</v>
      </c>
      <c r="D4479" s="49">
        <v>6.2574401497840881E-2</v>
      </c>
      <c r="E4479" s="49">
        <v>99.361488342285156</v>
      </c>
      <c r="F4479" s="49">
        <v>81.56793212890625</v>
      </c>
      <c r="G4479" s="49">
        <v>18.432065963745117</v>
      </c>
    </row>
    <row r="4480" spans="1:7">
      <c r="A4480" t="str">
        <f t="shared" si="70"/>
        <v>R3.0020</v>
      </c>
      <c r="B4480" s="49" t="s">
        <v>206</v>
      </c>
      <c r="C4480" s="49">
        <v>20</v>
      </c>
      <c r="D4480" s="49">
        <v>6.6642798483371735E-2</v>
      </c>
      <c r="E4480" s="49">
        <v>99.298912048339844</v>
      </c>
      <c r="F4480" s="49">
        <v>80.6190185546875</v>
      </c>
      <c r="G4480" s="49">
        <v>19.380979537963867</v>
      </c>
    </row>
    <row r="4481" spans="1:7">
      <c r="A4481" t="str">
        <f t="shared" si="70"/>
        <v>R3.0021</v>
      </c>
      <c r="B4481" s="49" t="s">
        <v>206</v>
      </c>
      <c r="C4481" s="49">
        <v>21</v>
      </c>
      <c r="D4481" s="49">
        <v>7.091040164232254E-2</v>
      </c>
      <c r="E4481" s="49">
        <v>99.232269287109375</v>
      </c>
      <c r="F4481" s="49">
        <v>79.672828674316406</v>
      </c>
      <c r="G4481" s="49">
        <v>20.327173233032227</v>
      </c>
    </row>
    <row r="4482" spans="1:7">
      <c r="A4482" t="str">
        <f t="shared" si="70"/>
        <v>R3.0022</v>
      </c>
      <c r="B4482" s="49" t="s">
        <v>206</v>
      </c>
      <c r="C4482" s="49">
        <v>22</v>
      </c>
      <c r="D4482" s="49">
        <v>7.5379401445388794E-2</v>
      </c>
      <c r="E4482" s="49">
        <v>99.161361694335938</v>
      </c>
      <c r="F4482" s="49">
        <v>78.729446411132813</v>
      </c>
      <c r="G4482" s="49">
        <v>21.270557403564453</v>
      </c>
    </row>
    <row r="4483" spans="1:7">
      <c r="A4483" t="str">
        <f t="shared" ref="A4483:A4546" si="71">CONCATENATE(B4483,IF(C4483&lt;10,CONCATENATE("00",C4483),IF(C4483&lt;100,CONCATENATE("0",C4483),C4483)))</f>
        <v>R3.0023</v>
      </c>
      <c r="B4483" s="49" t="s">
        <v>206</v>
      </c>
      <c r="C4483" s="49">
        <v>23</v>
      </c>
      <c r="D4483" s="49">
        <v>8.0063797533512115E-2</v>
      </c>
      <c r="E4483" s="49">
        <v>99.085983276367188</v>
      </c>
      <c r="F4483" s="49">
        <v>77.788955688476563</v>
      </c>
      <c r="G4483" s="49">
        <v>22.211044311523438</v>
      </c>
    </row>
    <row r="4484" spans="1:7">
      <c r="A4484" t="str">
        <f t="shared" si="71"/>
        <v>R3.0024</v>
      </c>
      <c r="B4484" s="49" t="s">
        <v>206</v>
      </c>
      <c r="C4484" s="49">
        <v>24</v>
      </c>
      <c r="D4484" s="49">
        <v>8.4959998726844788E-2</v>
      </c>
      <c r="E4484" s="49">
        <v>99.00592041015625</v>
      </c>
      <c r="F4484" s="49">
        <v>76.851455688476563</v>
      </c>
      <c r="G4484" s="49">
        <v>23.148544311523438</v>
      </c>
    </row>
    <row r="4485" spans="1:7">
      <c r="A4485" t="str">
        <f t="shared" si="71"/>
        <v>R3.0025</v>
      </c>
      <c r="B4485" s="49" t="s">
        <v>206</v>
      </c>
      <c r="C4485" s="49">
        <v>25</v>
      </c>
      <c r="D4485" s="49">
        <v>9.0077400207519531E-2</v>
      </c>
      <c r="E4485" s="49">
        <v>98.92095947265625</v>
      </c>
      <c r="F4485" s="49">
        <v>75.917030334472656</v>
      </c>
      <c r="G4485" s="49">
        <v>24.082965850830078</v>
      </c>
    </row>
    <row r="4486" spans="1:7">
      <c r="A4486" t="str">
        <f t="shared" si="71"/>
        <v>R3.0026</v>
      </c>
      <c r="B4486" s="49" t="s">
        <v>206</v>
      </c>
      <c r="C4486" s="49">
        <v>26</v>
      </c>
      <c r="D4486" s="49">
        <v>9.5425598323345184E-2</v>
      </c>
      <c r="E4486" s="49">
        <v>98.830879211425781</v>
      </c>
      <c r="F4486" s="49">
        <v>74.985771179199219</v>
      </c>
      <c r="G4486" s="49">
        <v>25.014228820800781</v>
      </c>
    </row>
    <row r="4487" spans="1:7">
      <c r="A4487" t="str">
        <f t="shared" si="71"/>
        <v>R3.0027</v>
      </c>
      <c r="B4487" s="49" t="s">
        <v>206</v>
      </c>
      <c r="C4487" s="49">
        <v>27</v>
      </c>
      <c r="D4487" s="49">
        <v>0.10100270062685013</v>
      </c>
      <c r="E4487" s="49">
        <v>98.735450744628906</v>
      </c>
      <c r="F4487" s="49">
        <v>74.057762145996094</v>
      </c>
      <c r="G4487" s="49">
        <v>25.942239761352539</v>
      </c>
    </row>
    <row r="4488" spans="1:7">
      <c r="A4488" t="str">
        <f t="shared" si="71"/>
        <v>R3.0028</v>
      </c>
      <c r="B4488" s="49" t="s">
        <v>206</v>
      </c>
      <c r="C4488" s="49">
        <v>28</v>
      </c>
      <c r="D4488" s="49">
        <v>0.10681910067796707</v>
      </c>
      <c r="E4488" s="49">
        <v>98.634452819824219</v>
      </c>
      <c r="F4488" s="49">
        <v>73.133087158203125</v>
      </c>
      <c r="G4488" s="49">
        <v>26.866914749145508</v>
      </c>
    </row>
    <row r="4489" spans="1:7">
      <c r="A4489" t="str">
        <f t="shared" si="71"/>
        <v>R3.0029</v>
      </c>
      <c r="B4489" s="49" t="s">
        <v>206</v>
      </c>
      <c r="C4489" s="49">
        <v>29</v>
      </c>
      <c r="D4489" s="49">
        <v>0.11287879943847656</v>
      </c>
      <c r="E4489" s="49">
        <v>98.527633666992188</v>
      </c>
      <c r="F4489" s="49">
        <v>72.211830139160156</v>
      </c>
      <c r="G4489" s="49">
        <v>27.788169860839844</v>
      </c>
    </row>
    <row r="4490" spans="1:7">
      <c r="A4490" t="str">
        <f t="shared" si="71"/>
        <v>R3.0030</v>
      </c>
      <c r="B4490" s="49" t="s">
        <v>206</v>
      </c>
      <c r="C4490" s="49">
        <v>30</v>
      </c>
      <c r="D4490" s="49">
        <v>0.11918739974498749</v>
      </c>
      <c r="E4490" s="49">
        <v>98.414756774902344</v>
      </c>
      <c r="F4490" s="49">
        <v>71.294082641601563</v>
      </c>
      <c r="G4490" s="49">
        <v>28.70591926574707</v>
      </c>
    </row>
    <row r="4491" spans="1:7">
      <c r="A4491" t="str">
        <f t="shared" si="71"/>
        <v>R3.0031</v>
      </c>
      <c r="B4491" s="49" t="s">
        <v>206</v>
      </c>
      <c r="C4491" s="49">
        <v>31</v>
      </c>
      <c r="D4491" s="49">
        <v>0.12574769556522369</v>
      </c>
      <c r="E4491" s="49">
        <v>98.295562744140625</v>
      </c>
      <c r="F4491" s="49">
        <v>70.379920959472656</v>
      </c>
      <c r="G4491" s="49">
        <v>29.620079040527344</v>
      </c>
    </row>
    <row r="4492" spans="1:7">
      <c r="A4492" t="str">
        <f t="shared" si="71"/>
        <v>R3.0032</v>
      </c>
      <c r="B4492" s="49" t="s">
        <v>206</v>
      </c>
      <c r="C4492" s="49">
        <v>32</v>
      </c>
      <c r="D4492" s="49">
        <v>0.13256829977035522</v>
      </c>
      <c r="E4492" s="49">
        <v>98.169815063476563</v>
      </c>
      <c r="F4492" s="49">
        <v>69.469429016113281</v>
      </c>
      <c r="G4492" s="49">
        <v>30.530567169189453</v>
      </c>
    </row>
    <row r="4493" spans="1:7">
      <c r="A4493" t="str">
        <f t="shared" si="71"/>
        <v>R3.0033</v>
      </c>
      <c r="B4493" s="49" t="s">
        <v>206</v>
      </c>
      <c r="C4493" s="49">
        <v>33</v>
      </c>
      <c r="D4493" s="49">
        <v>0.13965229690074921</v>
      </c>
      <c r="E4493" s="49">
        <v>98.037246704101563</v>
      </c>
      <c r="F4493" s="49">
        <v>68.562690734863281</v>
      </c>
      <c r="G4493" s="49">
        <v>31.437305450439453</v>
      </c>
    </row>
    <row r="4494" spans="1:7">
      <c r="A4494" t="str">
        <f t="shared" si="71"/>
        <v>R3.0034</v>
      </c>
      <c r="B4494" s="49" t="s">
        <v>206</v>
      </c>
      <c r="C4494" s="49">
        <v>34</v>
      </c>
      <c r="D4494" s="49">
        <v>0.14700409770011902</v>
      </c>
      <c r="E4494" s="49">
        <v>97.897598266601563</v>
      </c>
      <c r="F4494" s="49">
        <v>67.659782409667969</v>
      </c>
      <c r="G4494" s="49">
        <v>32.340213775634766</v>
      </c>
    </row>
    <row r="4495" spans="1:7">
      <c r="A4495" t="str">
        <f t="shared" si="71"/>
        <v>R3.0035</v>
      </c>
      <c r="B4495" s="49" t="s">
        <v>206</v>
      </c>
      <c r="C4495" s="49">
        <v>35</v>
      </c>
      <c r="D4495" s="49">
        <v>0.15463070571422577</v>
      </c>
      <c r="E4495" s="49">
        <v>97.750595092773438</v>
      </c>
      <c r="F4495" s="49">
        <v>66.760787963867188</v>
      </c>
      <c r="G4495" s="49">
        <v>33.239212036132813</v>
      </c>
    </row>
    <row r="4496" spans="1:7">
      <c r="A4496" t="str">
        <f t="shared" si="71"/>
        <v>R3.0036</v>
      </c>
      <c r="B4496" s="49" t="s">
        <v>206</v>
      </c>
      <c r="C4496" s="49">
        <v>36</v>
      </c>
      <c r="D4496" s="49">
        <v>0.16253370046615601</v>
      </c>
      <c r="E4496" s="49">
        <v>97.595962524414063</v>
      </c>
      <c r="F4496" s="49">
        <v>65.865768432617188</v>
      </c>
      <c r="G4496" s="49">
        <v>34.134231567382813</v>
      </c>
    </row>
    <row r="4497" spans="1:7">
      <c r="A4497" t="str">
        <f t="shared" si="71"/>
        <v>R3.0037</v>
      </c>
      <c r="B4497" s="49" t="s">
        <v>206</v>
      </c>
      <c r="C4497" s="49">
        <v>37</v>
      </c>
      <c r="D4497" s="49">
        <v>0.17072109878063202</v>
      </c>
      <c r="E4497" s="49">
        <v>97.433425903320313</v>
      </c>
      <c r="F4497" s="49">
        <v>64.974807739257813</v>
      </c>
      <c r="G4497" s="49">
        <v>35.025192260742188</v>
      </c>
    </row>
    <row r="4498" spans="1:7">
      <c r="A4498" t="str">
        <f t="shared" si="71"/>
        <v>R3.0038</v>
      </c>
      <c r="B4498" s="49" t="s">
        <v>206</v>
      </c>
      <c r="C4498" s="49">
        <v>38</v>
      </c>
      <c r="D4498" s="49">
        <v>0.17919440567493439</v>
      </c>
      <c r="E4498" s="49">
        <v>97.262710571289063</v>
      </c>
      <c r="F4498" s="49">
        <v>64.087982177734375</v>
      </c>
      <c r="G4498" s="49">
        <v>35.912021636962891</v>
      </c>
    </row>
    <row r="4499" spans="1:7">
      <c r="A4499" t="str">
        <f t="shared" si="71"/>
        <v>R3.0039</v>
      </c>
      <c r="B4499" s="49" t="s">
        <v>206</v>
      </c>
      <c r="C4499" s="49">
        <v>39</v>
      </c>
      <c r="D4499" s="49">
        <v>0.18796159327030182</v>
      </c>
      <c r="E4499" s="49">
        <v>97.083511352539063</v>
      </c>
      <c r="F4499" s="49">
        <v>63.205348968505859</v>
      </c>
      <c r="G4499" s="49">
        <v>36.794651031494141</v>
      </c>
    </row>
    <row r="4500" spans="1:7">
      <c r="A4500" t="str">
        <f t="shared" si="71"/>
        <v>R3.0040</v>
      </c>
      <c r="B4500" s="49" t="s">
        <v>206</v>
      </c>
      <c r="C4500" s="49">
        <v>40</v>
      </c>
      <c r="D4500" s="49">
        <v>0.19702440500259399</v>
      </c>
      <c r="E4500" s="49">
        <v>96.895553588867188</v>
      </c>
      <c r="F4500" s="49">
        <v>62.326984405517578</v>
      </c>
      <c r="G4500" s="49">
        <v>37.673015594482422</v>
      </c>
    </row>
    <row r="4501" spans="1:7">
      <c r="A4501" t="str">
        <f t="shared" si="71"/>
        <v>R3.0041</v>
      </c>
      <c r="B4501" s="49" t="s">
        <v>206</v>
      </c>
      <c r="C4501" s="49">
        <v>41</v>
      </c>
      <c r="D4501" s="49">
        <v>0.20638939738273621</v>
      </c>
      <c r="E4501" s="49">
        <v>96.698524475097656</v>
      </c>
      <c r="F4501" s="49">
        <v>61.452960968017578</v>
      </c>
      <c r="G4501" s="49">
        <v>38.547039031982422</v>
      </c>
    </row>
    <row r="4502" spans="1:7">
      <c r="A4502" t="str">
        <f t="shared" si="71"/>
        <v>R3.0042</v>
      </c>
      <c r="B4502" s="49" t="s">
        <v>206</v>
      </c>
      <c r="C4502" s="49">
        <v>42</v>
      </c>
      <c r="D4502" s="49">
        <v>0.21606059372425079</v>
      </c>
      <c r="E4502" s="49">
        <v>96.492134094238281</v>
      </c>
      <c r="F4502" s="49">
        <v>60.583335876464844</v>
      </c>
      <c r="G4502" s="49">
        <v>39.416664123535156</v>
      </c>
    </row>
    <row r="4503" spans="1:7">
      <c r="A4503" t="str">
        <f t="shared" si="71"/>
        <v>R3.0043</v>
      </c>
      <c r="B4503" s="49" t="s">
        <v>206</v>
      </c>
      <c r="C4503" s="49">
        <v>43</v>
      </c>
      <c r="D4503" s="49">
        <v>0.226043701171875</v>
      </c>
      <c r="E4503" s="49">
        <v>96.276077270507813</v>
      </c>
      <c r="F4503" s="49">
        <v>59.718170166015625</v>
      </c>
      <c r="G4503" s="49">
        <v>40.281829833984375</v>
      </c>
    </row>
    <row r="4504" spans="1:7">
      <c r="A4504" t="str">
        <f t="shared" si="71"/>
        <v>R3.0044</v>
      </c>
      <c r="B4504" s="49" t="s">
        <v>206</v>
      </c>
      <c r="C4504" s="49">
        <v>44</v>
      </c>
      <c r="D4504" s="49">
        <v>0.23634049296379089</v>
      </c>
      <c r="E4504" s="49">
        <v>96.050033569335938</v>
      </c>
      <c r="F4504" s="49">
        <v>58.857532501220703</v>
      </c>
      <c r="G4504" s="49">
        <v>41.142467498779297</v>
      </c>
    </row>
    <row r="4505" spans="1:7">
      <c r="A4505" t="str">
        <f t="shared" si="71"/>
        <v>R3.0045</v>
      </c>
      <c r="B4505" s="49" t="s">
        <v>206</v>
      </c>
      <c r="C4505" s="49">
        <v>45</v>
      </c>
      <c r="D4505" s="49">
        <v>0.24696159362792969</v>
      </c>
      <c r="E4505" s="49">
        <v>95.813690185546875</v>
      </c>
      <c r="F4505" s="49">
        <v>58.001483917236328</v>
      </c>
      <c r="G4505" s="49">
        <v>41.998516082763672</v>
      </c>
    </row>
    <row r="4506" spans="1:7">
      <c r="A4506" t="str">
        <f t="shared" si="71"/>
        <v>R3.0046</v>
      </c>
      <c r="B4506" s="49" t="s">
        <v>206</v>
      </c>
      <c r="C4506" s="49">
        <v>46</v>
      </c>
      <c r="D4506" s="49">
        <v>0.25790891051292419</v>
      </c>
      <c r="E4506" s="49">
        <v>95.566734313964844</v>
      </c>
      <c r="F4506" s="49">
        <v>57.150077819824219</v>
      </c>
      <c r="G4506" s="49">
        <v>42.849922180175781</v>
      </c>
    </row>
    <row r="4507" spans="1:7">
      <c r="A4507" t="str">
        <f t="shared" si="71"/>
        <v>R3.0047</v>
      </c>
      <c r="B4507" s="49" t="s">
        <v>206</v>
      </c>
      <c r="C4507" s="49">
        <v>47</v>
      </c>
      <c r="D4507" s="49">
        <v>0.26918691396713257</v>
      </c>
      <c r="E4507" s="49">
        <v>95.308822631835938</v>
      </c>
      <c r="F4507" s="49">
        <v>56.303375244140625</v>
      </c>
      <c r="G4507" s="49">
        <v>43.696624755859375</v>
      </c>
    </row>
    <row r="4508" spans="1:7">
      <c r="A4508" t="str">
        <f t="shared" si="71"/>
        <v>R3.0048</v>
      </c>
      <c r="B4508" s="49" t="s">
        <v>206</v>
      </c>
      <c r="C4508" s="49">
        <v>48</v>
      </c>
      <c r="D4508" s="49">
        <v>0.28080278635025024</v>
      </c>
      <c r="E4508" s="49">
        <v>95.039634704589844</v>
      </c>
      <c r="F4508" s="49">
        <v>55.461429595947266</v>
      </c>
      <c r="G4508" s="49">
        <v>44.538570404052734</v>
      </c>
    </row>
    <row r="4509" spans="1:7">
      <c r="A4509" t="str">
        <f t="shared" si="71"/>
        <v>R3.0049</v>
      </c>
      <c r="B4509" s="49" t="s">
        <v>206</v>
      </c>
      <c r="C4509" s="49">
        <v>49</v>
      </c>
      <c r="D4509" s="49">
        <v>0.29276371002197266</v>
      </c>
      <c r="E4509" s="49">
        <v>94.758834838867188</v>
      </c>
      <c r="F4509" s="49">
        <v>54.624298095703125</v>
      </c>
      <c r="G4509" s="49">
        <v>45.375701904296875</v>
      </c>
    </row>
    <row r="4510" spans="1:7">
      <c r="A4510" t="str">
        <f t="shared" si="71"/>
        <v>R3.0050</v>
      </c>
      <c r="B4510" s="49" t="s">
        <v>206</v>
      </c>
      <c r="C4510" s="49">
        <v>50</v>
      </c>
      <c r="D4510" s="49">
        <v>0.30507749319076538</v>
      </c>
      <c r="E4510" s="49">
        <v>94.466072082519531</v>
      </c>
      <c r="F4510" s="49">
        <v>53.792037963867188</v>
      </c>
      <c r="G4510" s="49">
        <v>46.207962036132813</v>
      </c>
    </row>
    <row r="4511" spans="1:7">
      <c r="A4511" t="str">
        <f t="shared" si="71"/>
        <v>R3.0051</v>
      </c>
      <c r="B4511" s="49" t="s">
        <v>206</v>
      </c>
      <c r="C4511" s="49">
        <v>51</v>
      </c>
      <c r="D4511" s="49">
        <v>0.31774520874023438</v>
      </c>
      <c r="E4511" s="49">
        <v>94.160995483398438</v>
      </c>
      <c r="F4511" s="49">
        <v>52.964702606201172</v>
      </c>
      <c r="G4511" s="49">
        <v>47.035297393798828</v>
      </c>
    </row>
    <row r="4512" spans="1:7">
      <c r="A4512" t="str">
        <f t="shared" si="71"/>
        <v>R3.0052</v>
      </c>
      <c r="B4512" s="49" t="s">
        <v>206</v>
      </c>
      <c r="C4512" s="49">
        <v>52</v>
      </c>
      <c r="D4512" s="49">
        <v>0.33078289031982422</v>
      </c>
      <c r="E4512" s="49">
        <v>93.843246459960938</v>
      </c>
      <c r="F4512" s="49">
        <v>52.142345428466797</v>
      </c>
      <c r="G4512" s="49">
        <v>47.857654571533203</v>
      </c>
    </row>
    <row r="4513" spans="1:7">
      <c r="A4513" t="str">
        <f t="shared" si="71"/>
        <v>R3.0053</v>
      </c>
      <c r="B4513" s="49" t="s">
        <v>206</v>
      </c>
      <c r="C4513" s="49">
        <v>53</v>
      </c>
      <c r="D4513" s="49">
        <v>0.34418970346450806</v>
      </c>
      <c r="E4513" s="49">
        <v>93.512466430664063</v>
      </c>
      <c r="F4513" s="49">
        <v>51.325016021728516</v>
      </c>
      <c r="G4513" s="49">
        <v>48.674983978271484</v>
      </c>
    </row>
    <row r="4514" spans="1:7">
      <c r="A4514" t="str">
        <f t="shared" si="71"/>
        <v>R3.0054</v>
      </c>
      <c r="B4514" s="49" t="s">
        <v>206</v>
      </c>
      <c r="C4514" s="49">
        <v>54</v>
      </c>
      <c r="D4514" s="49">
        <v>0.35797971487045288</v>
      </c>
      <c r="E4514" s="49">
        <v>93.16827392578125</v>
      </c>
      <c r="F4514" s="49">
        <v>50.512779235839844</v>
      </c>
      <c r="G4514" s="49">
        <v>49.487220764160156</v>
      </c>
    </row>
    <row r="4515" spans="1:7">
      <c r="A4515" t="str">
        <f t="shared" si="71"/>
        <v>R3.0055</v>
      </c>
      <c r="B4515" s="49" t="s">
        <v>206</v>
      </c>
      <c r="C4515" s="49">
        <v>55</v>
      </c>
      <c r="D4515" s="49">
        <v>0.37216290831565857</v>
      </c>
      <c r="E4515" s="49">
        <v>92.810295104980469</v>
      </c>
      <c r="F4515" s="49">
        <v>49.705684661865234</v>
      </c>
      <c r="G4515" s="49">
        <v>50.294315338134766</v>
      </c>
    </row>
    <row r="4516" spans="1:7">
      <c r="A4516" t="str">
        <f t="shared" si="71"/>
        <v>R3.0056</v>
      </c>
      <c r="B4516" s="49" t="s">
        <v>206</v>
      </c>
      <c r="C4516" s="49">
        <v>56</v>
      </c>
      <c r="D4516" s="49">
        <v>0.38674640655517578</v>
      </c>
      <c r="E4516" s="49">
        <v>92.438133239746094</v>
      </c>
      <c r="F4516" s="49">
        <v>48.903789520263672</v>
      </c>
      <c r="G4516" s="49">
        <v>51.096210479736328</v>
      </c>
    </row>
    <row r="4517" spans="1:7">
      <c r="A4517" t="str">
        <f t="shared" si="71"/>
        <v>R3.0057</v>
      </c>
      <c r="B4517" s="49" t="s">
        <v>206</v>
      </c>
      <c r="C4517" s="49">
        <v>57</v>
      </c>
      <c r="D4517" s="49">
        <v>0.40174001455307007</v>
      </c>
      <c r="E4517" s="49">
        <v>92.051383972167969</v>
      </c>
      <c r="F4517" s="49">
        <v>48.107154846191406</v>
      </c>
      <c r="G4517" s="49">
        <v>51.892845153808594</v>
      </c>
    </row>
    <row r="4518" spans="1:7">
      <c r="A4518" t="str">
        <f t="shared" si="71"/>
        <v>R3.0058</v>
      </c>
      <c r="B4518" s="49" t="s">
        <v>206</v>
      </c>
      <c r="C4518" s="49">
        <v>58</v>
      </c>
      <c r="D4518" s="49">
        <v>0.41715529561042786</v>
      </c>
      <c r="E4518" s="49">
        <v>91.649642944335938</v>
      </c>
      <c r="F4518" s="49">
        <v>47.315837860107422</v>
      </c>
      <c r="G4518" s="49">
        <v>52.684162139892578</v>
      </c>
    </row>
    <row r="4519" spans="1:7">
      <c r="A4519" t="str">
        <f t="shared" si="71"/>
        <v>R3.0059</v>
      </c>
      <c r="B4519" s="49" t="s">
        <v>206</v>
      </c>
      <c r="C4519" s="49">
        <v>59</v>
      </c>
      <c r="D4519" s="49">
        <v>0.43300628662109375</v>
      </c>
      <c r="E4519" s="49">
        <v>91.232490539550781</v>
      </c>
      <c r="F4519" s="49">
        <v>46.529899597167969</v>
      </c>
      <c r="G4519" s="49">
        <v>53.470100402832031</v>
      </c>
    </row>
    <row r="4520" spans="1:7">
      <c r="A4520" t="str">
        <f t="shared" si="71"/>
        <v>R3.0060</v>
      </c>
      <c r="B4520" s="49" t="s">
        <v>206</v>
      </c>
      <c r="C4520" s="49">
        <v>60</v>
      </c>
      <c r="D4520" s="49">
        <v>0.44930461049079895</v>
      </c>
      <c r="E4520" s="49">
        <v>90.799484252929688</v>
      </c>
      <c r="F4520" s="49">
        <v>45.749408721923828</v>
      </c>
      <c r="G4520" s="49">
        <v>54.250591278076172</v>
      </c>
    </row>
    <row r="4521" spans="1:7">
      <c r="A4521" t="str">
        <f t="shared" si="71"/>
        <v>R3.0061</v>
      </c>
      <c r="B4521" s="49" t="s">
        <v>206</v>
      </c>
      <c r="C4521" s="49">
        <v>61</v>
      </c>
      <c r="D4521" s="49">
        <v>0.46605971455574036</v>
      </c>
      <c r="E4521" s="49">
        <v>90.350181579589844</v>
      </c>
      <c r="F4521" s="49">
        <v>44.974430084228516</v>
      </c>
      <c r="G4521" s="49">
        <v>55.025569915771484</v>
      </c>
    </row>
    <row r="4522" spans="1:7">
      <c r="A4522" t="str">
        <f t="shared" si="71"/>
        <v>R3.0062</v>
      </c>
      <c r="B4522" s="49" t="s">
        <v>206</v>
      </c>
      <c r="C4522" s="49">
        <v>62</v>
      </c>
      <c r="D4522" s="49">
        <v>0.48328781127929688</v>
      </c>
      <c r="E4522" s="49">
        <v>89.884117126464844</v>
      </c>
      <c r="F4522" s="49">
        <v>44.205036163330078</v>
      </c>
      <c r="G4522" s="49">
        <v>55.794963836669922</v>
      </c>
    </row>
    <row r="4523" spans="1:7">
      <c r="A4523" t="str">
        <f t="shared" si="71"/>
        <v>R3.0063</v>
      </c>
      <c r="B4523" s="49" t="s">
        <v>206</v>
      </c>
      <c r="C4523" s="49">
        <v>63</v>
      </c>
      <c r="D4523" s="49">
        <v>0.50100129842758179</v>
      </c>
      <c r="E4523" s="49">
        <v>89.400833129882813</v>
      </c>
      <c r="F4523" s="49">
        <v>43.441299438476563</v>
      </c>
      <c r="G4523" s="49">
        <v>56.558700561523438</v>
      </c>
    </row>
    <row r="4524" spans="1:7">
      <c r="A4524" t="str">
        <f t="shared" si="71"/>
        <v>R3.0064</v>
      </c>
      <c r="B4524" s="49" t="s">
        <v>206</v>
      </c>
      <c r="C4524" s="49">
        <v>64</v>
      </c>
      <c r="D4524" s="49">
        <v>0.51921558380126953</v>
      </c>
      <c r="E4524" s="49">
        <v>88.899833679199219</v>
      </c>
      <c r="F4524" s="49">
        <v>42.683296203613281</v>
      </c>
      <c r="G4524" s="49">
        <v>57.316703796386719</v>
      </c>
    </row>
    <row r="4525" spans="1:7">
      <c r="A4525" t="str">
        <f t="shared" si="71"/>
        <v>R3.0065</v>
      </c>
      <c r="B4525" s="49" t="s">
        <v>206</v>
      </c>
      <c r="C4525" s="49">
        <v>65</v>
      </c>
      <c r="D4525" s="49">
        <v>0.53794580698013306</v>
      </c>
      <c r="E4525" s="49">
        <v>88.380615234375</v>
      </c>
      <c r="F4525" s="49">
        <v>41.931114196777344</v>
      </c>
      <c r="G4525" s="49">
        <v>58.068885803222656</v>
      </c>
    </row>
    <row r="4526" spans="1:7">
      <c r="A4526" t="str">
        <f t="shared" si="71"/>
        <v>R3.0066</v>
      </c>
      <c r="B4526" s="49" t="s">
        <v>206</v>
      </c>
      <c r="C4526" s="49">
        <v>66</v>
      </c>
      <c r="D4526" s="49">
        <v>0.5572013258934021</v>
      </c>
      <c r="E4526" s="49">
        <v>87.842666625976563</v>
      </c>
      <c r="F4526" s="49">
        <v>41.184837341308594</v>
      </c>
      <c r="G4526" s="49">
        <v>58.815162658691406</v>
      </c>
    </row>
    <row r="4527" spans="1:7">
      <c r="A4527" t="str">
        <f t="shared" si="71"/>
        <v>R3.0067</v>
      </c>
      <c r="B4527" s="49" t="s">
        <v>206</v>
      </c>
      <c r="C4527" s="49">
        <v>67</v>
      </c>
      <c r="D4527" s="49">
        <v>0.57700157165527344</v>
      </c>
      <c r="E4527" s="49">
        <v>87.285469055175781</v>
      </c>
      <c r="F4527" s="49">
        <v>40.444557189941406</v>
      </c>
      <c r="G4527" s="49">
        <v>59.555442810058594</v>
      </c>
    </row>
    <row r="4528" spans="1:7">
      <c r="A4528" t="str">
        <f t="shared" si="71"/>
        <v>R3.0068</v>
      </c>
      <c r="B4528" s="49" t="s">
        <v>206</v>
      </c>
      <c r="C4528" s="49">
        <v>68</v>
      </c>
      <c r="D4528" s="49">
        <v>0.59735590219497681</v>
      </c>
      <c r="E4528" s="49">
        <v>86.708465576171875</v>
      </c>
      <c r="F4528" s="49">
        <v>39.710369110107422</v>
      </c>
      <c r="G4528" s="49">
        <v>60.289630889892578</v>
      </c>
    </row>
    <row r="4529" spans="1:7">
      <c r="A4529" t="str">
        <f t="shared" si="71"/>
        <v>R3.0069</v>
      </c>
      <c r="B4529" s="49" t="s">
        <v>206</v>
      </c>
      <c r="C4529" s="49">
        <v>69</v>
      </c>
      <c r="D4529" s="49">
        <v>0.61828041076660156</v>
      </c>
      <c r="E4529" s="49">
        <v>86.111106872558594</v>
      </c>
      <c r="F4529" s="49">
        <v>38.982372283935547</v>
      </c>
      <c r="G4529" s="49">
        <v>61.017627716064453</v>
      </c>
    </row>
    <row r="4530" spans="1:7">
      <c r="A4530" t="str">
        <f t="shared" si="71"/>
        <v>R3.0070</v>
      </c>
      <c r="B4530" s="49" t="s">
        <v>206</v>
      </c>
      <c r="C4530" s="49">
        <v>70</v>
      </c>
      <c r="D4530" s="49">
        <v>0.63978570699691772</v>
      </c>
      <c r="E4530" s="49">
        <v>85.492828369140625</v>
      </c>
      <c r="F4530" s="49">
        <v>38.260673522949219</v>
      </c>
      <c r="G4530" s="49">
        <v>61.739326477050781</v>
      </c>
    </row>
    <row r="4531" spans="1:7">
      <c r="A4531" t="str">
        <f t="shared" si="71"/>
        <v>R3.0071</v>
      </c>
      <c r="B4531" s="49" t="s">
        <v>206</v>
      </c>
      <c r="C4531" s="49">
        <v>71</v>
      </c>
      <c r="D4531" s="49">
        <v>0.6618804931640625</v>
      </c>
      <c r="E4531" s="49">
        <v>84.853042602539063</v>
      </c>
      <c r="F4531" s="49">
        <v>37.545387268066406</v>
      </c>
      <c r="G4531" s="49">
        <v>62.454612731933594</v>
      </c>
    </row>
    <row r="4532" spans="1:7">
      <c r="A4532" t="str">
        <f t="shared" si="71"/>
        <v>R3.0072</v>
      </c>
      <c r="B4532" s="49" t="s">
        <v>206</v>
      </c>
      <c r="C4532" s="49">
        <v>72</v>
      </c>
      <c r="D4532" s="49">
        <v>0.68457508087158203</v>
      </c>
      <c r="E4532" s="49">
        <v>84.191162109375</v>
      </c>
      <c r="F4532" s="49">
        <v>36.836624145507813</v>
      </c>
      <c r="G4532" s="49">
        <v>63.163375854492188</v>
      </c>
    </row>
    <row r="4533" spans="1:7">
      <c r="A4533" t="str">
        <f t="shared" si="71"/>
        <v>R3.0073</v>
      </c>
      <c r="B4533" s="49" t="s">
        <v>206</v>
      </c>
      <c r="C4533" s="49">
        <v>73</v>
      </c>
      <c r="D4533" s="49">
        <v>0.70786762237548828</v>
      </c>
      <c r="E4533" s="49">
        <v>83.506591796875</v>
      </c>
      <c r="F4533" s="49">
        <v>36.134506225585938</v>
      </c>
      <c r="G4533" s="49">
        <v>63.865493774414063</v>
      </c>
    </row>
    <row r="4534" spans="1:7">
      <c r="A4534" t="str">
        <f t="shared" si="71"/>
        <v>R3.0074</v>
      </c>
      <c r="B4534" s="49" t="s">
        <v>206</v>
      </c>
      <c r="C4534" s="49">
        <v>74</v>
      </c>
      <c r="D4534" s="49">
        <v>0.73178678750991821</v>
      </c>
      <c r="E4534" s="49">
        <v>82.798721313476563</v>
      </c>
      <c r="F4534" s="49">
        <v>35.439155578613281</v>
      </c>
      <c r="G4534" s="49">
        <v>64.560844421386719</v>
      </c>
    </row>
    <row r="4535" spans="1:7">
      <c r="A4535" t="str">
        <f t="shared" si="71"/>
        <v>R3.0075</v>
      </c>
      <c r="B4535" s="49" t="s">
        <v>206</v>
      </c>
      <c r="C4535" s="49">
        <v>75</v>
      </c>
      <c r="D4535" s="49">
        <v>0.75630658864974976</v>
      </c>
      <c r="E4535" s="49">
        <v>82.066932678222656</v>
      </c>
      <c r="F4535" s="49">
        <v>34.750705718994141</v>
      </c>
      <c r="G4535" s="49">
        <v>65.249290466308594</v>
      </c>
    </row>
    <row r="4536" spans="1:7">
      <c r="A4536" t="str">
        <f t="shared" si="71"/>
        <v>R3.0076</v>
      </c>
      <c r="B4536" s="49" t="s">
        <v>206</v>
      </c>
      <c r="C4536" s="49">
        <v>76</v>
      </c>
      <c r="D4536" s="49">
        <v>0.78143882751464844</v>
      </c>
      <c r="E4536" s="49">
        <v>81.310630798339844</v>
      </c>
      <c r="F4536" s="49">
        <v>34.069286346435547</v>
      </c>
      <c r="G4536" s="49">
        <v>65.930709838867188</v>
      </c>
    </row>
    <row r="4537" spans="1:7">
      <c r="A4537" t="str">
        <f t="shared" si="71"/>
        <v>R3.0077</v>
      </c>
      <c r="B4537" s="49" t="s">
        <v>206</v>
      </c>
      <c r="C4537" s="49">
        <v>77</v>
      </c>
      <c r="D4537" s="49">
        <v>0.80716902017593384</v>
      </c>
      <c r="E4537" s="49">
        <v>80.529190063476563</v>
      </c>
      <c r="F4537" s="49">
        <v>33.395038604736328</v>
      </c>
      <c r="G4537" s="49">
        <v>66.604965209960938</v>
      </c>
    </row>
    <row r="4538" spans="1:7">
      <c r="A4538" t="str">
        <f t="shared" si="71"/>
        <v>R3.0078</v>
      </c>
      <c r="B4538" s="49" t="s">
        <v>206</v>
      </c>
      <c r="C4538" s="49">
        <v>78</v>
      </c>
      <c r="D4538" s="49">
        <v>0.83349317312240601</v>
      </c>
      <c r="E4538" s="49">
        <v>79.722023010253906</v>
      </c>
      <c r="F4538" s="49">
        <v>32.728092193603516</v>
      </c>
      <c r="G4538" s="49">
        <v>67.271903991699219</v>
      </c>
    </row>
    <row r="4539" spans="1:7">
      <c r="A4539" t="str">
        <f t="shared" si="71"/>
        <v>R3.0079</v>
      </c>
      <c r="B4539" s="49" t="s">
        <v>206</v>
      </c>
      <c r="C4539" s="49">
        <v>79</v>
      </c>
      <c r="D4539" s="49">
        <v>0.86038780212402344</v>
      </c>
      <c r="E4539" s="49">
        <v>78.888526916503906</v>
      </c>
      <c r="F4539" s="49">
        <v>32.068595886230469</v>
      </c>
      <c r="G4539" s="49">
        <v>67.931404113769531</v>
      </c>
    </row>
    <row r="4540" spans="1:7">
      <c r="A4540" t="str">
        <f t="shared" si="71"/>
        <v>R3.0080</v>
      </c>
      <c r="B4540" s="49" t="s">
        <v>206</v>
      </c>
      <c r="C4540" s="49">
        <v>80</v>
      </c>
      <c r="D4540" s="49">
        <v>0.88783550262451172</v>
      </c>
      <c r="E4540" s="49">
        <v>78.02813720703125</v>
      </c>
      <c r="F4540" s="49">
        <v>31.416692733764648</v>
      </c>
      <c r="G4540" s="49">
        <v>68.583305358886719</v>
      </c>
    </row>
    <row r="4541" spans="1:7">
      <c r="A4541" t="str">
        <f t="shared" si="71"/>
        <v>R3.0081</v>
      </c>
      <c r="B4541" s="49" t="s">
        <v>206</v>
      </c>
      <c r="C4541" s="49">
        <v>81</v>
      </c>
      <c r="D4541" s="49">
        <v>0.91580492258071899</v>
      </c>
      <c r="E4541" s="49">
        <v>77.140304565429688</v>
      </c>
      <c r="F4541" s="49">
        <v>30.77252197265625</v>
      </c>
      <c r="G4541" s="49">
        <v>69.22747802734375</v>
      </c>
    </row>
    <row r="4542" spans="1:7">
      <c r="A4542" t="str">
        <f t="shared" si="71"/>
        <v>R3.0082</v>
      </c>
      <c r="B4542" s="49" t="s">
        <v>206</v>
      </c>
      <c r="C4542" s="49">
        <v>82</v>
      </c>
      <c r="D4542" s="49">
        <v>0.94426161050796509</v>
      </c>
      <c r="E4542" s="49">
        <v>76.224494934082031</v>
      </c>
      <c r="F4542" s="49">
        <v>30.136234283447266</v>
      </c>
      <c r="G4542" s="49">
        <v>69.863761901855469</v>
      </c>
    </row>
    <row r="4543" spans="1:7">
      <c r="A4543" t="str">
        <f t="shared" si="71"/>
        <v>R3.0083</v>
      </c>
      <c r="B4543" s="49" t="s">
        <v>206</v>
      </c>
      <c r="C4543" s="49">
        <v>83</v>
      </c>
      <c r="D4543" s="49">
        <v>0.97316551208496094</v>
      </c>
      <c r="E4543" s="49">
        <v>75.280235290527344</v>
      </c>
      <c r="F4543" s="49">
        <v>29.507970809936523</v>
      </c>
      <c r="G4543" s="49">
        <v>70.492027282714844</v>
      </c>
    </row>
    <row r="4544" spans="1:7">
      <c r="A4544" t="str">
        <f t="shared" si="71"/>
        <v>R3.0084</v>
      </c>
      <c r="B4544" s="49" t="s">
        <v>206</v>
      </c>
      <c r="C4544" s="49">
        <v>84</v>
      </c>
      <c r="D4544" s="49">
        <v>1.0024595260620117</v>
      </c>
      <c r="E4544" s="49">
        <v>74.30706787109375</v>
      </c>
      <c r="F4544" s="49">
        <v>28.887874603271484</v>
      </c>
      <c r="G4544" s="49">
        <v>71.11212158203125</v>
      </c>
    </row>
    <row r="4545" spans="1:7">
      <c r="A4545" t="str">
        <f t="shared" si="71"/>
        <v>R3.0085</v>
      </c>
      <c r="B4545" s="49" t="s">
        <v>206</v>
      </c>
      <c r="C4545" s="49">
        <v>85</v>
      </c>
      <c r="D4545" s="49">
        <v>1.0320920944213867</v>
      </c>
      <c r="E4545" s="49">
        <v>73.304611206054688</v>
      </c>
      <c r="F4545" s="49">
        <v>28.276086807250977</v>
      </c>
      <c r="G4545" s="49">
        <v>71.723915100097656</v>
      </c>
    </row>
    <row r="4546" spans="1:7">
      <c r="A4546" t="str">
        <f t="shared" si="71"/>
        <v>R3.0086</v>
      </c>
      <c r="B4546" s="49" t="s">
        <v>206</v>
      </c>
      <c r="C4546" s="49">
        <v>86</v>
      </c>
      <c r="D4546" s="49">
        <v>1.0619916915893555</v>
      </c>
      <c r="E4546" s="49">
        <v>72.27252197265625</v>
      </c>
      <c r="F4546" s="49">
        <v>27.672744750976563</v>
      </c>
      <c r="G4546" s="49">
        <v>72.327255249023438</v>
      </c>
    </row>
    <row r="4547" spans="1:7">
      <c r="A4547" t="str">
        <f t="shared" ref="A4547:A4610" si="72">CONCATENATE(B4547,IF(C4547&lt;10,CONCATENATE("00",C4547),IF(C4547&lt;100,CONCATENATE("0",C4547),C4547)))</f>
        <v>R3.0087</v>
      </c>
      <c r="B4547" s="49" t="s">
        <v>206</v>
      </c>
      <c r="C4547" s="49">
        <v>87</v>
      </c>
      <c r="D4547" s="49">
        <v>1.0920782089233398</v>
      </c>
      <c r="E4547" s="49">
        <v>71.210525512695313</v>
      </c>
      <c r="F4547" s="49">
        <v>27.077981948852539</v>
      </c>
      <c r="G4547" s="49">
        <v>72.922019958496094</v>
      </c>
    </row>
    <row r="4548" spans="1:7">
      <c r="A4548" t="str">
        <f t="shared" si="72"/>
        <v>R3.0088</v>
      </c>
      <c r="B4548" s="49" t="s">
        <v>206</v>
      </c>
      <c r="C4548" s="49">
        <v>88</v>
      </c>
      <c r="D4548" s="49">
        <v>1.1222724914550781</v>
      </c>
      <c r="E4548" s="49">
        <v>70.118446350097656</v>
      </c>
      <c r="F4548" s="49">
        <v>26.49193000793457</v>
      </c>
      <c r="G4548" s="49">
        <v>73.508071899414063</v>
      </c>
    </row>
    <row r="4549" spans="1:7">
      <c r="A4549" t="str">
        <f t="shared" si="72"/>
        <v>R3.0089</v>
      </c>
      <c r="B4549" s="49" t="s">
        <v>206</v>
      </c>
      <c r="C4549" s="49">
        <v>89</v>
      </c>
      <c r="D4549" s="49">
        <v>1.1524744033813477</v>
      </c>
      <c r="E4549" s="49">
        <v>68.996177673339844</v>
      </c>
      <c r="F4549" s="49">
        <v>25.914705276489258</v>
      </c>
      <c r="G4549" s="49">
        <v>74.085296630859375</v>
      </c>
    </row>
    <row r="4550" spans="1:7">
      <c r="A4550" t="str">
        <f t="shared" si="72"/>
        <v>R3.0090</v>
      </c>
      <c r="B4550" s="49" t="s">
        <v>206</v>
      </c>
      <c r="C4550" s="49">
        <v>90</v>
      </c>
      <c r="D4550" s="49">
        <v>1.1825809478759766</v>
      </c>
      <c r="E4550" s="49">
        <v>67.843704223632813</v>
      </c>
      <c r="F4550" s="49">
        <v>25.346431732177734</v>
      </c>
      <c r="G4550" s="49">
        <v>74.653572082519531</v>
      </c>
    </row>
    <row r="4551" spans="1:7">
      <c r="A4551" t="str">
        <f t="shared" si="72"/>
        <v>R3.0091</v>
      </c>
      <c r="B4551" s="49" t="s">
        <v>206</v>
      </c>
      <c r="C4551" s="49">
        <v>91</v>
      </c>
      <c r="D4551" s="49">
        <v>1.2124787569046021</v>
      </c>
      <c r="E4551" s="49">
        <v>66.661125183105469</v>
      </c>
      <c r="F4551" s="49">
        <v>24.787210464477539</v>
      </c>
      <c r="G4551" s="49">
        <v>75.212791442871094</v>
      </c>
    </row>
    <row r="4552" spans="1:7">
      <c r="A4552" t="str">
        <f t="shared" si="72"/>
        <v>R3.0092</v>
      </c>
      <c r="B4552" s="49" t="s">
        <v>206</v>
      </c>
      <c r="C4552" s="49">
        <v>92</v>
      </c>
      <c r="D4552" s="49">
        <v>1.2420444488525391</v>
      </c>
      <c r="E4552" s="49">
        <v>65.448638916015625</v>
      </c>
      <c r="F4552" s="49">
        <v>24.237146377563477</v>
      </c>
      <c r="G4552" s="49">
        <v>75.762855529785156</v>
      </c>
    </row>
    <row r="4553" spans="1:7">
      <c r="A4553" t="str">
        <f t="shared" si="72"/>
        <v>R3.0093</v>
      </c>
      <c r="B4553" s="49" t="s">
        <v>206</v>
      </c>
      <c r="C4553" s="49">
        <v>93</v>
      </c>
      <c r="D4553" s="49">
        <v>1.2711424827575684</v>
      </c>
      <c r="E4553" s="49">
        <v>64.206596374511719</v>
      </c>
      <c r="F4553" s="49">
        <v>23.696331024169922</v>
      </c>
      <c r="G4553" s="49">
        <v>76.303672790527344</v>
      </c>
    </row>
    <row r="4554" spans="1:7">
      <c r="A4554" t="str">
        <f t="shared" si="72"/>
        <v>R3.0094</v>
      </c>
      <c r="B4554" s="49" t="s">
        <v>206</v>
      </c>
      <c r="C4554" s="49">
        <v>94</v>
      </c>
      <c r="D4554" s="49">
        <v>1.2996358871459961</v>
      </c>
      <c r="E4554" s="49">
        <v>62.935455322265625</v>
      </c>
      <c r="F4554" s="49">
        <v>23.164840698242188</v>
      </c>
      <c r="G4554" s="49">
        <v>76.835159301757813</v>
      </c>
    </row>
    <row r="4555" spans="1:7">
      <c r="A4555" t="str">
        <f t="shared" si="72"/>
        <v>R3.0095</v>
      </c>
      <c r="B4555" s="49" t="s">
        <v>206</v>
      </c>
      <c r="C4555" s="49">
        <v>95</v>
      </c>
      <c r="D4555" s="49">
        <v>1.3273777961730957</v>
      </c>
      <c r="E4555" s="49">
        <v>61.635818481445313</v>
      </c>
      <c r="F4555" s="49">
        <v>22.642744064331055</v>
      </c>
      <c r="G4555" s="49">
        <v>77.357254028320313</v>
      </c>
    </row>
    <row r="4556" spans="1:7">
      <c r="A4556" t="str">
        <f t="shared" si="72"/>
        <v>R3.0096</v>
      </c>
      <c r="B4556" s="49" t="s">
        <v>206</v>
      </c>
      <c r="C4556" s="49">
        <v>96</v>
      </c>
      <c r="D4556" s="49">
        <v>1.3542113304138184</v>
      </c>
      <c r="E4556" s="49">
        <v>60.308441162109375</v>
      </c>
      <c r="F4556" s="49">
        <v>22.130102157592773</v>
      </c>
      <c r="G4556" s="49">
        <v>77.869895935058594</v>
      </c>
    </row>
    <row r="4557" spans="1:7">
      <c r="A4557" t="str">
        <f t="shared" si="72"/>
        <v>R3.0097</v>
      </c>
      <c r="B4557" s="49" t="s">
        <v>206</v>
      </c>
      <c r="C4557" s="49">
        <v>97</v>
      </c>
      <c r="D4557" s="49">
        <v>1.3799819946289063</v>
      </c>
      <c r="E4557" s="49">
        <v>58.954231262207031</v>
      </c>
      <c r="F4557" s="49">
        <v>21.626958847045898</v>
      </c>
      <c r="G4557" s="49">
        <v>78.373039245605469</v>
      </c>
    </row>
    <row r="4558" spans="1:7">
      <c r="A4558" t="str">
        <f t="shared" si="72"/>
        <v>R3.0098</v>
      </c>
      <c r="B4558" s="49" t="s">
        <v>206</v>
      </c>
      <c r="C4558" s="49">
        <v>98</v>
      </c>
      <c r="D4558" s="49">
        <v>1.4045147895812988</v>
      </c>
      <c r="E4558" s="49">
        <v>57.574249267578125</v>
      </c>
      <c r="F4558" s="49">
        <v>21.133344650268555</v>
      </c>
      <c r="G4558" s="49">
        <v>78.866653442382813</v>
      </c>
    </row>
    <row r="4559" spans="1:7">
      <c r="A4559" t="str">
        <f t="shared" si="72"/>
        <v>R3.0099</v>
      </c>
      <c r="B4559" s="49" t="s">
        <v>206</v>
      </c>
      <c r="C4559" s="49">
        <v>99</v>
      </c>
      <c r="D4559" s="49">
        <v>1.4276528358459473</v>
      </c>
      <c r="E4559" s="49">
        <v>56.169734954833984</v>
      </c>
      <c r="F4559" s="49">
        <v>20.649276733398438</v>
      </c>
      <c r="G4559" s="49">
        <v>79.350723266601563</v>
      </c>
    </row>
    <row r="4560" spans="1:7">
      <c r="A4560" t="str">
        <f t="shared" si="72"/>
        <v>R3.0100</v>
      </c>
      <c r="B4560" s="49" t="s">
        <v>206</v>
      </c>
      <c r="C4560" s="49">
        <v>100</v>
      </c>
      <c r="D4560" s="49">
        <v>1.4492230415344238</v>
      </c>
      <c r="E4560" s="49">
        <v>54.742080688476563</v>
      </c>
      <c r="F4560" s="49">
        <v>20.174762725830078</v>
      </c>
      <c r="G4560" s="49">
        <v>79.825233459472656</v>
      </c>
    </row>
    <row r="4561" spans="1:7">
      <c r="A4561" t="str">
        <f t="shared" si="72"/>
        <v>R3.0101</v>
      </c>
      <c r="B4561" s="49" t="s">
        <v>206</v>
      </c>
      <c r="C4561" s="49">
        <v>101</v>
      </c>
      <c r="D4561" s="49">
        <v>1.469059944152832</v>
      </c>
      <c r="E4561" s="49">
        <v>53.292858123779297</v>
      </c>
      <c r="F4561" s="49">
        <v>19.709789276123047</v>
      </c>
      <c r="G4561" s="49">
        <v>80.290206909179688</v>
      </c>
    </row>
    <row r="4562" spans="1:7">
      <c r="A4562" t="str">
        <f t="shared" si="72"/>
        <v>R3.0102</v>
      </c>
      <c r="B4562" s="49" t="s">
        <v>206</v>
      </c>
      <c r="C4562" s="49">
        <v>102</v>
      </c>
      <c r="D4562" s="49">
        <v>1.4869880676269531</v>
      </c>
      <c r="E4562" s="49">
        <v>51.823799133300781</v>
      </c>
      <c r="F4562" s="49">
        <v>19.25433349609375</v>
      </c>
      <c r="G4562" s="49">
        <v>80.74566650390625</v>
      </c>
    </row>
    <row r="4563" spans="1:7">
      <c r="A4563" t="str">
        <f t="shared" si="72"/>
        <v>R3.0103</v>
      </c>
      <c r="B4563" s="49" t="s">
        <v>206</v>
      </c>
      <c r="C4563" s="49">
        <v>103</v>
      </c>
      <c r="D4563" s="49">
        <v>1.5028572082519531</v>
      </c>
      <c r="E4563" s="49">
        <v>50.336811065673828</v>
      </c>
      <c r="F4563" s="49">
        <v>18.808351516723633</v>
      </c>
      <c r="G4563" s="49">
        <v>81.191650390625</v>
      </c>
    </row>
    <row r="4564" spans="1:7">
      <c r="A4564" t="str">
        <f t="shared" si="72"/>
        <v>R3.0104</v>
      </c>
      <c r="B4564" s="49" t="s">
        <v>206</v>
      </c>
      <c r="C4564" s="49">
        <v>104</v>
      </c>
      <c r="D4564" s="49">
        <v>1.5164928436279297</v>
      </c>
      <c r="E4564" s="49">
        <v>48.833953857421875</v>
      </c>
      <c r="F4564" s="49">
        <v>18.371788024902344</v>
      </c>
      <c r="G4564" s="49">
        <v>81.628211975097656</v>
      </c>
    </row>
    <row r="4565" spans="1:7">
      <c r="A4565" t="str">
        <f t="shared" si="72"/>
        <v>R3.0105</v>
      </c>
      <c r="B4565" s="49" t="s">
        <v>206</v>
      </c>
      <c r="C4565" s="49">
        <v>105</v>
      </c>
      <c r="D4565" s="49">
        <v>1.5277628898620605</v>
      </c>
      <c r="E4565" s="49">
        <v>47.317459106445313</v>
      </c>
      <c r="F4565" s="49">
        <v>17.94456672668457</v>
      </c>
      <c r="G4565" s="49">
        <v>82.055435180664063</v>
      </c>
    </row>
    <row r="4566" spans="1:7">
      <c r="A4566" t="str">
        <f t="shared" si="72"/>
        <v>R3.0106</v>
      </c>
      <c r="B4566" s="49" t="s">
        <v>206</v>
      </c>
      <c r="C4566" s="49">
        <v>106</v>
      </c>
      <c r="D4566" s="49">
        <v>1.536522388458252</v>
      </c>
      <c r="E4566" s="49">
        <v>45.789695739746094</v>
      </c>
      <c r="F4566" s="49">
        <v>17.526601791381836</v>
      </c>
      <c r="G4566" s="49">
        <v>82.473396301269531</v>
      </c>
    </row>
    <row r="4567" spans="1:7">
      <c r="A4567" t="str">
        <f t="shared" si="72"/>
        <v>R3.0107</v>
      </c>
      <c r="B4567" s="49" t="s">
        <v>206</v>
      </c>
      <c r="C4567" s="49">
        <v>107</v>
      </c>
      <c r="D4567" s="49">
        <v>1.5426387786865234</v>
      </c>
      <c r="E4567" s="49">
        <v>44.253173828125</v>
      </c>
      <c r="F4567" s="49">
        <v>17.11778450012207</v>
      </c>
      <c r="G4567" s="49">
        <v>82.882217407226563</v>
      </c>
    </row>
    <row r="4568" spans="1:7">
      <c r="A4568" t="str">
        <f t="shared" si="72"/>
        <v>R3.0108</v>
      </c>
      <c r="B4568" s="49" t="s">
        <v>206</v>
      </c>
      <c r="C4568" s="49">
        <v>108</v>
      </c>
      <c r="D4568" s="49">
        <v>1.5460028648376465</v>
      </c>
      <c r="E4568" s="49">
        <v>42.710536956787109</v>
      </c>
      <c r="F4568" s="49">
        <v>16.717992782592773</v>
      </c>
      <c r="G4568" s="49">
        <v>83.282005310058594</v>
      </c>
    </row>
    <row r="4569" spans="1:7">
      <c r="A4569" t="str">
        <f t="shared" si="72"/>
        <v>R3.0109</v>
      </c>
      <c r="B4569" s="49" t="s">
        <v>206</v>
      </c>
      <c r="C4569" s="49">
        <v>109</v>
      </c>
      <c r="D4569" s="49">
        <v>1.5465210676193237</v>
      </c>
      <c r="E4569" s="49">
        <v>41.164531707763672</v>
      </c>
      <c r="F4569" s="49">
        <v>16.32708740234375</v>
      </c>
      <c r="G4569" s="49">
        <v>83.67291259765625</v>
      </c>
    </row>
    <row r="4570" spans="1:7">
      <c r="A4570" t="str">
        <f t="shared" si="72"/>
        <v>R3.0110</v>
      </c>
      <c r="B4570" s="49" t="s">
        <v>206</v>
      </c>
      <c r="C4570" s="49">
        <v>110</v>
      </c>
      <c r="D4570" s="49">
        <v>1.5441080331802368</v>
      </c>
      <c r="E4570" s="49">
        <v>39.618011474609375</v>
      </c>
      <c r="F4570" s="49">
        <v>15.944910049438477</v>
      </c>
      <c r="G4570" s="49">
        <v>84.055091857910156</v>
      </c>
    </row>
    <row r="4571" spans="1:7">
      <c r="A4571" t="str">
        <f t="shared" si="72"/>
        <v>R3.0111</v>
      </c>
      <c r="B4571" s="49" t="s">
        <v>206</v>
      </c>
      <c r="C4571" s="49">
        <v>111</v>
      </c>
      <c r="D4571" s="49">
        <v>1.5387101173400879</v>
      </c>
      <c r="E4571" s="49">
        <v>38.073902130126953</v>
      </c>
      <c r="F4571" s="49">
        <v>15.571287155151367</v>
      </c>
      <c r="G4571" s="49">
        <v>84.4287109375</v>
      </c>
    </row>
    <row r="4572" spans="1:7">
      <c r="A4572" t="str">
        <f t="shared" si="72"/>
        <v>R3.0112</v>
      </c>
      <c r="B4572" s="49" t="s">
        <v>206</v>
      </c>
      <c r="C4572" s="49">
        <v>112</v>
      </c>
      <c r="D4572" s="49">
        <v>1.5302809476852417</v>
      </c>
      <c r="E4572" s="49">
        <v>36.535194396972656</v>
      </c>
      <c r="F4572" s="49">
        <v>15.206026077270508</v>
      </c>
      <c r="G4572" s="49">
        <v>84.793975830078125</v>
      </c>
    </row>
    <row r="4573" spans="1:7">
      <c r="A4573" t="str">
        <f t="shared" si="72"/>
        <v>R3.0113</v>
      </c>
      <c r="B4573" s="49" t="s">
        <v>206</v>
      </c>
      <c r="C4573" s="49">
        <v>113</v>
      </c>
      <c r="D4573" s="49">
        <v>1.5188140869140625</v>
      </c>
      <c r="E4573" s="49">
        <v>35.004913330078125</v>
      </c>
      <c r="F4573" s="49">
        <v>14.848917961120605</v>
      </c>
      <c r="G4573" s="49">
        <v>85.151084899902344</v>
      </c>
    </row>
    <row r="4574" spans="1:7">
      <c r="A4574" t="str">
        <f t="shared" si="72"/>
        <v>R3.0114</v>
      </c>
      <c r="B4574" s="49" t="s">
        <v>206</v>
      </c>
      <c r="C4574" s="49">
        <v>114</v>
      </c>
      <c r="D4574" s="49">
        <v>1.5043108463287354</v>
      </c>
      <c r="E4574" s="49">
        <v>33.486099243164063</v>
      </c>
      <c r="F4574" s="49">
        <v>14.499735832214355</v>
      </c>
      <c r="G4574" s="49">
        <v>85.500267028808594</v>
      </c>
    </row>
    <row r="4575" spans="1:7">
      <c r="A4575" t="str">
        <f t="shared" si="72"/>
        <v>R3.0115</v>
      </c>
      <c r="B4575" s="49" t="s">
        <v>206</v>
      </c>
      <c r="C4575" s="49">
        <v>115</v>
      </c>
      <c r="D4575" s="49">
        <v>1.4868098497390747</v>
      </c>
      <c r="E4575" s="49">
        <v>31.981788635253906</v>
      </c>
      <c r="F4575" s="49">
        <v>14.158233642578125</v>
      </c>
      <c r="G4575" s="49">
        <v>85.841766357421875</v>
      </c>
    </row>
    <row r="4576" spans="1:7">
      <c r="A4576" t="str">
        <f t="shared" si="72"/>
        <v>R3.0116</v>
      </c>
      <c r="B4576" s="49" t="s">
        <v>206</v>
      </c>
      <c r="C4576" s="49">
        <v>116</v>
      </c>
      <c r="D4576" s="49">
        <v>1.4663679599761963</v>
      </c>
      <c r="E4576" s="49">
        <v>30.494977951049805</v>
      </c>
      <c r="F4576" s="49">
        <v>13.824152946472168</v>
      </c>
      <c r="G4576" s="49">
        <v>86.175849914550781</v>
      </c>
    </row>
    <row r="4577" spans="1:7">
      <c r="A4577" t="str">
        <f t="shared" si="72"/>
        <v>R3.0117</v>
      </c>
      <c r="B4577" s="49" t="s">
        <v>206</v>
      </c>
      <c r="C4577" s="49">
        <v>117</v>
      </c>
      <c r="D4577" s="49">
        <v>1.4430570602416992</v>
      </c>
      <c r="E4577" s="49">
        <v>29.028610229492188</v>
      </c>
      <c r="F4577" s="49">
        <v>13.497217178344727</v>
      </c>
      <c r="G4577" s="49">
        <v>86.502784729003906</v>
      </c>
    </row>
    <row r="4578" spans="1:7">
      <c r="A4578" t="str">
        <f t="shared" si="72"/>
        <v>R3.0118</v>
      </c>
      <c r="B4578" s="49" t="s">
        <v>206</v>
      </c>
      <c r="C4578" s="49">
        <v>118</v>
      </c>
      <c r="D4578" s="49">
        <v>1.4169929027557373</v>
      </c>
      <c r="E4578" s="49">
        <v>27.585552215576172</v>
      </c>
      <c r="F4578" s="49">
        <v>13.177127838134766</v>
      </c>
      <c r="G4578" s="49">
        <v>86.822868347167969</v>
      </c>
    </row>
    <row r="4579" spans="1:7">
      <c r="A4579" t="str">
        <f t="shared" si="72"/>
        <v>R3.0119</v>
      </c>
      <c r="B4579" s="49" t="s">
        <v>206</v>
      </c>
      <c r="C4579" s="49">
        <v>119</v>
      </c>
      <c r="D4579" s="49">
        <v>1.3882911205291748</v>
      </c>
      <c r="E4579" s="49">
        <v>26.168560028076172</v>
      </c>
      <c r="F4579" s="49">
        <v>12.863577842712402</v>
      </c>
      <c r="G4579" s="49">
        <v>87.136421203613281</v>
      </c>
    </row>
    <row r="4580" spans="1:7">
      <c r="A4580" t="str">
        <f t="shared" si="72"/>
        <v>R3.0120</v>
      </c>
      <c r="B4580" s="49" t="s">
        <v>206</v>
      </c>
      <c r="C4580" s="49">
        <v>120</v>
      </c>
      <c r="D4580" s="49">
        <v>1.3571188449859619</v>
      </c>
      <c r="E4580" s="49">
        <v>24.780269622802734</v>
      </c>
      <c r="F4580" s="49">
        <v>12.556236267089844</v>
      </c>
      <c r="G4580" s="49">
        <v>87.443763732910156</v>
      </c>
    </row>
    <row r="4581" spans="1:7">
      <c r="A4581" t="str">
        <f t="shared" si="72"/>
        <v>R3.0121</v>
      </c>
      <c r="B4581" s="49" t="s">
        <v>206</v>
      </c>
      <c r="C4581" s="49">
        <v>121</v>
      </c>
      <c r="D4581" s="49">
        <v>1.3236401081085205</v>
      </c>
      <c r="E4581" s="49">
        <v>23.423151016235352</v>
      </c>
      <c r="F4581" s="49">
        <v>12.254764556884766</v>
      </c>
      <c r="G4581" s="49">
        <v>87.745231628417969</v>
      </c>
    </row>
    <row r="4582" spans="1:7">
      <c r="A4582" t="str">
        <f t="shared" si="72"/>
        <v>R3.0122</v>
      </c>
      <c r="B4582" s="49" t="s">
        <v>206</v>
      </c>
      <c r="C4582" s="49">
        <v>122</v>
      </c>
      <c r="D4582" s="49">
        <v>1.288038969039917</v>
      </c>
      <c r="E4582" s="49">
        <v>22.099510192871094</v>
      </c>
      <c r="F4582" s="49">
        <v>11.958810806274414</v>
      </c>
      <c r="G4582" s="49">
        <v>88.041191101074219</v>
      </c>
    </row>
    <row r="4583" spans="1:7">
      <c r="A4583" t="str">
        <f t="shared" si="72"/>
        <v>R3.0123</v>
      </c>
      <c r="B4583" s="49" t="s">
        <v>206</v>
      </c>
      <c r="C4583" s="49">
        <v>123</v>
      </c>
      <c r="D4583" s="49">
        <v>1.2505269050598145</v>
      </c>
      <c r="E4583" s="49">
        <v>20.811471939086914</v>
      </c>
      <c r="F4583" s="49">
        <v>11.66800594329834</v>
      </c>
      <c r="G4583" s="49">
        <v>88.331993103027344</v>
      </c>
    </row>
    <row r="4584" spans="1:7">
      <c r="A4584" t="str">
        <f t="shared" si="72"/>
        <v>R3.0124</v>
      </c>
      <c r="B4584" s="49" t="s">
        <v>206</v>
      </c>
      <c r="C4584" s="49">
        <v>124</v>
      </c>
      <c r="D4584" s="49">
        <v>1.2113230228424072</v>
      </c>
      <c r="E4584" s="49">
        <v>19.560943603515625</v>
      </c>
      <c r="F4584" s="49">
        <v>11.381974220275879</v>
      </c>
      <c r="G4584" s="49">
        <v>88.618026733398438</v>
      </c>
    </row>
    <row r="4585" spans="1:7">
      <c r="A4585" t="str">
        <f t="shared" si="72"/>
        <v>R3.0125</v>
      </c>
      <c r="B4585" s="49" t="s">
        <v>206</v>
      </c>
      <c r="C4585" s="49">
        <v>125</v>
      </c>
      <c r="D4585" s="49">
        <v>1.1706540584564209</v>
      </c>
      <c r="E4585" s="49">
        <v>18.349620819091797</v>
      </c>
      <c r="F4585" s="49">
        <v>11.100332260131836</v>
      </c>
      <c r="G4585" s="49">
        <v>88.899665832519531</v>
      </c>
    </row>
    <row r="4586" spans="1:7">
      <c r="A4586" t="str">
        <f t="shared" si="72"/>
        <v>R3.0126</v>
      </c>
      <c r="B4586" s="49" t="s">
        <v>206</v>
      </c>
      <c r="C4586" s="49">
        <v>126</v>
      </c>
      <c r="D4586" s="49">
        <v>1.1287600994110107</v>
      </c>
      <c r="E4586" s="49">
        <v>17.178966522216797</v>
      </c>
      <c r="F4586" s="49">
        <v>10.822688102722168</v>
      </c>
      <c r="G4586" s="49">
        <v>89.177314758300781</v>
      </c>
    </row>
    <row r="4587" spans="1:7">
      <c r="A4587" t="str">
        <f t="shared" si="72"/>
        <v>R3.0127</v>
      </c>
      <c r="B4587" s="49" t="s">
        <v>206</v>
      </c>
      <c r="C4587" s="49">
        <v>127</v>
      </c>
      <c r="D4587" s="49">
        <v>1.0858769416809082</v>
      </c>
      <c r="E4587" s="49">
        <v>16.050207138061523</v>
      </c>
      <c r="F4587" s="49">
        <v>10.548648834228516</v>
      </c>
      <c r="G4587" s="49">
        <v>89.451347351074219</v>
      </c>
    </row>
    <row r="4588" spans="1:7">
      <c r="A4588" t="str">
        <f t="shared" si="72"/>
        <v>R3.0128</v>
      </c>
      <c r="B4588" s="49" t="s">
        <v>206</v>
      </c>
      <c r="C4588" s="49">
        <v>128</v>
      </c>
      <c r="D4588" s="49">
        <v>1.0422470569610596</v>
      </c>
      <c r="E4588" s="49">
        <v>14.964329719543457</v>
      </c>
      <c r="F4588" s="49">
        <v>10.27782154083252</v>
      </c>
      <c r="G4588" s="49">
        <v>89.722175598144531</v>
      </c>
    </row>
    <row r="4589" spans="1:7">
      <c r="A4589" t="str">
        <f t="shared" si="72"/>
        <v>R3.0129</v>
      </c>
      <c r="B4589" s="49" t="s">
        <v>206</v>
      </c>
      <c r="C4589" s="49">
        <v>129</v>
      </c>
      <c r="D4589" s="49">
        <v>0.99811190366744995</v>
      </c>
      <c r="E4589" s="49">
        <v>13.922082901000977</v>
      </c>
      <c r="F4589" s="49">
        <v>10.009819030761719</v>
      </c>
      <c r="G4589" s="49">
        <v>89.990180969238281</v>
      </c>
    </row>
    <row r="4590" spans="1:7">
      <c r="A4590" t="str">
        <f t="shared" si="72"/>
        <v>R3.0130</v>
      </c>
      <c r="B4590" s="49" t="s">
        <v>206</v>
      </c>
      <c r="C4590" s="49">
        <v>130</v>
      </c>
      <c r="D4590" s="49">
        <v>0.95369917154312134</v>
      </c>
      <c r="E4590" s="49">
        <v>12.923971176147461</v>
      </c>
      <c r="F4590" s="49">
        <v>9.7442569732666016</v>
      </c>
      <c r="G4590" s="49">
        <v>90.255744934082031</v>
      </c>
    </row>
    <row r="4591" spans="1:7">
      <c r="A4591" t="str">
        <f t="shared" si="72"/>
        <v>R3.0131</v>
      </c>
      <c r="B4591" s="49" t="s">
        <v>206</v>
      </c>
      <c r="C4591" s="49">
        <v>131</v>
      </c>
      <c r="D4591" s="49">
        <v>0.90923291444778442</v>
      </c>
      <c r="E4591" s="49">
        <v>11.970272064208984</v>
      </c>
      <c r="F4591" s="49">
        <v>9.4807682037353516</v>
      </c>
      <c r="G4591" s="49">
        <v>90.519233703613281</v>
      </c>
    </row>
    <row r="4592" spans="1:7">
      <c r="A4592" t="str">
        <f t="shared" si="72"/>
        <v>R3.0132</v>
      </c>
      <c r="B4592" s="49" t="s">
        <v>206</v>
      </c>
      <c r="C4592" s="49">
        <v>132</v>
      </c>
      <c r="D4592" s="49">
        <v>0.86492002010345459</v>
      </c>
      <c r="E4592" s="49">
        <v>11.061038970947266</v>
      </c>
      <c r="F4592" s="49">
        <v>9.2189998626708984</v>
      </c>
      <c r="G4592" s="49">
        <v>90.780998229980469</v>
      </c>
    </row>
    <row r="4593" spans="1:7">
      <c r="A4593" t="str">
        <f t="shared" si="72"/>
        <v>R3.0133</v>
      </c>
      <c r="B4593" s="49" t="s">
        <v>206</v>
      </c>
      <c r="C4593" s="49">
        <v>133</v>
      </c>
      <c r="D4593" s="49">
        <v>0.82096105813980103</v>
      </c>
      <c r="E4593" s="49">
        <v>10.19611930847168</v>
      </c>
      <c r="F4593" s="49">
        <v>8.9586191177368164</v>
      </c>
      <c r="G4593" s="49">
        <v>91.0413818359375</v>
      </c>
    </row>
    <row r="4594" spans="1:7">
      <c r="A4594" t="str">
        <f t="shared" si="72"/>
        <v>R3.0134</v>
      </c>
      <c r="B4594" s="49" t="s">
        <v>206</v>
      </c>
      <c r="C4594" s="49">
        <v>134</v>
      </c>
      <c r="D4594" s="49">
        <v>0.77753090858459473</v>
      </c>
      <c r="E4594" s="49">
        <v>9.3751583099365234</v>
      </c>
      <c r="F4594" s="49">
        <v>8.6993198394775391</v>
      </c>
      <c r="G4594" s="49">
        <v>91.300682067871094</v>
      </c>
    </row>
    <row r="4595" spans="1:7">
      <c r="A4595" t="str">
        <f t="shared" si="72"/>
        <v>R3.0135</v>
      </c>
      <c r="B4595" s="49" t="s">
        <v>206</v>
      </c>
      <c r="C4595" s="49">
        <v>135</v>
      </c>
      <c r="D4595" s="49">
        <v>0.73478806018829346</v>
      </c>
      <c r="E4595" s="49">
        <v>8.5976266860961914</v>
      </c>
      <c r="F4595" s="49">
        <v>8.440831184387207</v>
      </c>
      <c r="G4595" s="49">
        <v>91.559165954589844</v>
      </c>
    </row>
    <row r="4596" spans="1:7">
      <c r="A4596" t="str">
        <f t="shared" si="72"/>
        <v>R3.0136</v>
      </c>
      <c r="B4596" s="49" t="s">
        <v>206</v>
      </c>
      <c r="C4596" s="49">
        <v>136</v>
      </c>
      <c r="D4596" s="49">
        <v>0.69286996126174927</v>
      </c>
      <c r="E4596" s="49">
        <v>7.8628387451171875</v>
      </c>
      <c r="F4596" s="49">
        <v>8.1829080581665039</v>
      </c>
      <c r="G4596" s="49">
        <v>91.817092895507813</v>
      </c>
    </row>
    <row r="4597" spans="1:7">
      <c r="A4597" t="str">
        <f t="shared" si="72"/>
        <v>R3.0137</v>
      </c>
      <c r="B4597" s="49" t="s">
        <v>206</v>
      </c>
      <c r="C4597" s="49">
        <v>137</v>
      </c>
      <c r="D4597" s="49">
        <v>0.65189701318740845</v>
      </c>
      <c r="E4597" s="49">
        <v>7.1699690818786621</v>
      </c>
      <c r="F4597" s="49">
        <v>7.9253458976745605</v>
      </c>
      <c r="G4597" s="49">
        <v>92.074653625488281</v>
      </c>
    </row>
    <row r="4598" spans="1:7">
      <c r="A4598" t="str">
        <f t="shared" si="72"/>
        <v>R3.0138</v>
      </c>
      <c r="B4598" s="49" t="s">
        <v>206</v>
      </c>
      <c r="C4598" s="49">
        <v>138</v>
      </c>
      <c r="D4598" s="49">
        <v>0.61196500062942505</v>
      </c>
      <c r="E4598" s="49">
        <v>6.5180721282958984</v>
      </c>
      <c r="F4598" s="49">
        <v>7.6679811477661133</v>
      </c>
      <c r="G4598" s="49">
        <v>92.332015991210938</v>
      </c>
    </row>
    <row r="4599" spans="1:7">
      <c r="A4599" t="str">
        <f t="shared" si="72"/>
        <v>R3.0139</v>
      </c>
      <c r="B4599" s="49" t="s">
        <v>206</v>
      </c>
      <c r="C4599" s="49">
        <v>139</v>
      </c>
      <c r="D4599" s="49">
        <v>0.57314997911453247</v>
      </c>
      <c r="E4599" s="49">
        <v>5.9061069488525391</v>
      </c>
      <c r="F4599" s="49">
        <v>7.4106960296630859</v>
      </c>
      <c r="G4599" s="49">
        <v>92.589302062988281</v>
      </c>
    </row>
    <row r="4600" spans="1:7">
      <c r="A4600" t="str">
        <f t="shared" si="72"/>
        <v>R3.0140</v>
      </c>
      <c r="B4600" s="49" t="s">
        <v>206</v>
      </c>
      <c r="C4600" s="49">
        <v>140</v>
      </c>
      <c r="D4600" s="49">
        <v>0.53551101684570313</v>
      </c>
      <c r="E4600" s="49">
        <v>5.3329572677612305</v>
      </c>
      <c r="F4600" s="49">
        <v>7.153411865234375</v>
      </c>
      <c r="G4600" s="49">
        <v>92.846588134765625</v>
      </c>
    </row>
    <row r="4601" spans="1:7">
      <c r="A4601" t="str">
        <f t="shared" si="72"/>
        <v>R3.0141</v>
      </c>
      <c r="B4601" s="49" t="s">
        <v>206</v>
      </c>
      <c r="C4601" s="49">
        <v>141</v>
      </c>
      <c r="D4601" s="49">
        <v>0.49908798933029175</v>
      </c>
      <c r="E4601" s="49">
        <v>4.7974457740783691</v>
      </c>
      <c r="F4601" s="49">
        <v>6.8960928916931152</v>
      </c>
      <c r="G4601" s="49">
        <v>93.103904724121094</v>
      </c>
    </row>
    <row r="4602" spans="1:7">
      <c r="A4602" t="str">
        <f t="shared" si="72"/>
        <v>R3.0142</v>
      </c>
      <c r="B4602" s="49" t="s">
        <v>206</v>
      </c>
      <c r="C4602" s="49">
        <v>142</v>
      </c>
      <c r="D4602" s="49">
        <v>0.46390300989151001</v>
      </c>
      <c r="E4602" s="49">
        <v>4.2983579635620117</v>
      </c>
      <c r="F4602" s="49">
        <v>6.6387510299682617</v>
      </c>
      <c r="G4602" s="49">
        <v>93.361251831054688</v>
      </c>
    </row>
    <row r="4603" spans="1:7">
      <c r="A4603" t="str">
        <f t="shared" si="72"/>
        <v>R3.0143</v>
      </c>
      <c r="B4603" s="49" t="s">
        <v>206</v>
      </c>
      <c r="C4603" s="49">
        <v>143</v>
      </c>
      <c r="D4603" s="49">
        <v>0.42996901273727417</v>
      </c>
      <c r="E4603" s="49">
        <v>3.8344550132751465</v>
      </c>
      <c r="F4603" s="49">
        <v>6.3814339637756348</v>
      </c>
      <c r="G4603" s="49">
        <v>93.618568420410156</v>
      </c>
    </row>
    <row r="4604" spans="1:7">
      <c r="A4604" t="str">
        <f t="shared" si="72"/>
        <v>R3.0144</v>
      </c>
      <c r="B4604" s="49" t="s">
        <v>206</v>
      </c>
      <c r="C4604" s="49">
        <v>144</v>
      </c>
      <c r="D4604" s="49">
        <v>0.39728501439094543</v>
      </c>
      <c r="E4604" s="49">
        <v>3.4044859409332275</v>
      </c>
      <c r="F4604" s="49">
        <v>6.1242289543151855</v>
      </c>
      <c r="G4604" s="49">
        <v>93.875770568847656</v>
      </c>
    </row>
    <row r="4605" spans="1:7">
      <c r="A4605" t="str">
        <f t="shared" si="72"/>
        <v>R3.0145</v>
      </c>
      <c r="B4605" s="49" t="s">
        <v>206</v>
      </c>
      <c r="C4605" s="49">
        <v>145</v>
      </c>
      <c r="D4605" s="49">
        <v>0.36584499478340149</v>
      </c>
      <c r="E4605" s="49">
        <v>3.0072009563446045</v>
      </c>
      <c r="F4605" s="49">
        <v>5.8672542572021484</v>
      </c>
      <c r="G4605" s="49">
        <v>94.132743835449219</v>
      </c>
    </row>
    <row r="4606" spans="1:7">
      <c r="A4606" t="str">
        <f t="shared" si="72"/>
        <v>R3.0146</v>
      </c>
      <c r="B4606" s="49" t="s">
        <v>206</v>
      </c>
      <c r="C4606" s="49">
        <v>146</v>
      </c>
      <c r="D4606" s="49">
        <v>0.33563598990440369</v>
      </c>
      <c r="E4606" s="49">
        <v>2.6413559913635254</v>
      </c>
      <c r="F4606" s="49">
        <v>5.6106529235839844</v>
      </c>
      <c r="G4606" s="49">
        <v>94.38934326171875</v>
      </c>
    </row>
    <row r="4607" spans="1:7">
      <c r="A4607" t="str">
        <f t="shared" si="72"/>
        <v>R3.0147</v>
      </c>
      <c r="B4607" s="49" t="s">
        <v>206</v>
      </c>
      <c r="C4607" s="49">
        <v>147</v>
      </c>
      <c r="D4607" s="49">
        <v>0.30664101243019104</v>
      </c>
      <c r="E4607" s="49">
        <v>2.3057200908660889</v>
      </c>
      <c r="F4607" s="49">
        <v>5.354590892791748</v>
      </c>
      <c r="G4607" s="49">
        <v>94.645408630371094</v>
      </c>
    </row>
    <row r="4608" spans="1:7">
      <c r="A4608" t="str">
        <f t="shared" si="72"/>
        <v>R3.0148</v>
      </c>
      <c r="B4608" s="49" t="s">
        <v>206</v>
      </c>
      <c r="C4608" s="49">
        <v>148</v>
      </c>
      <c r="D4608" s="49">
        <v>0.27886199951171875</v>
      </c>
      <c r="E4608" s="49">
        <v>1.9990789890289307</v>
      </c>
      <c r="F4608" s="49">
        <v>5.0992460250854492</v>
      </c>
      <c r="G4608" s="49">
        <v>94.9007568359375</v>
      </c>
    </row>
    <row r="4609" spans="1:7">
      <c r="A4609" t="str">
        <f t="shared" si="72"/>
        <v>R3.0149</v>
      </c>
      <c r="B4609" s="49" t="s">
        <v>206</v>
      </c>
      <c r="C4609" s="49">
        <v>149</v>
      </c>
      <c r="D4609" s="49">
        <v>0.25227698683738708</v>
      </c>
      <c r="E4609" s="49">
        <v>1.7202169895172119</v>
      </c>
      <c r="F4609" s="49">
        <v>4.8448219299316406</v>
      </c>
      <c r="G4609" s="49">
        <v>95.155174255371094</v>
      </c>
    </row>
    <row r="4610" spans="1:7">
      <c r="A4610" t="str">
        <f t="shared" si="72"/>
        <v>R3.0150</v>
      </c>
      <c r="B4610" s="49" t="s">
        <v>206</v>
      </c>
      <c r="C4610" s="49">
        <v>150</v>
      </c>
      <c r="D4610" s="49">
        <v>0.22688500583171844</v>
      </c>
      <c r="E4610" s="49">
        <v>1.4679399728775024</v>
      </c>
      <c r="F4610" s="49">
        <v>4.5915160179138184</v>
      </c>
      <c r="G4610" s="49">
        <v>95.408485412597656</v>
      </c>
    </row>
    <row r="4611" spans="1:7">
      <c r="A4611" t="str">
        <f t="shared" ref="A4611:A4674" si="73">CONCATENATE(B4611,IF(C4611&lt;10,CONCATENATE("00",C4611),IF(C4611&lt;100,CONCATENATE("0",C4611),C4611)))</f>
        <v>R3.0151</v>
      </c>
      <c r="B4611" s="49" t="s">
        <v>206</v>
      </c>
      <c r="C4611" s="49">
        <v>151</v>
      </c>
      <c r="D4611" s="49">
        <v>0.20269300043582916</v>
      </c>
      <c r="E4611" s="49">
        <v>1.2410550117492676</v>
      </c>
      <c r="F4611" s="49">
        <v>4.3395142555236816</v>
      </c>
      <c r="G4611" s="49">
        <v>95.660484313964844</v>
      </c>
    </row>
    <row r="4612" spans="1:7">
      <c r="A4612" t="str">
        <f t="shared" si="73"/>
        <v>R3.0152</v>
      </c>
      <c r="B4612" s="49" t="s">
        <v>206</v>
      </c>
      <c r="C4612" s="49">
        <v>152</v>
      </c>
      <c r="D4612" s="49">
        <v>0.17971000075340271</v>
      </c>
      <c r="E4612" s="49">
        <v>1.0383620262145996</v>
      </c>
      <c r="F4612" s="49">
        <v>4.0890002250671387</v>
      </c>
      <c r="G4612" s="49">
        <v>95.911003112792969</v>
      </c>
    </row>
    <row r="4613" spans="1:7">
      <c r="A4613" t="str">
        <f t="shared" si="73"/>
        <v>R3.0153</v>
      </c>
      <c r="B4613" s="49" t="s">
        <v>206</v>
      </c>
      <c r="C4613" s="49">
        <v>153</v>
      </c>
      <c r="D4613" s="49">
        <v>0.15795999765396118</v>
      </c>
      <c r="E4613" s="49">
        <v>0.85865199565887451</v>
      </c>
      <c r="F4613" s="49">
        <v>3.8401529788970947</v>
      </c>
      <c r="G4613" s="49">
        <v>96.159843444824219</v>
      </c>
    </row>
    <row r="4614" spans="1:7">
      <c r="A4614" t="str">
        <f t="shared" si="73"/>
        <v>R3.0154</v>
      </c>
      <c r="B4614" s="49" t="s">
        <v>206</v>
      </c>
      <c r="C4614" s="49">
        <v>154</v>
      </c>
      <c r="D4614" s="49">
        <v>0.13746899366378784</v>
      </c>
      <c r="E4614" s="49">
        <v>0.70069199800491333</v>
      </c>
      <c r="F4614" s="49">
        <v>3.5931401252746582</v>
      </c>
      <c r="G4614" s="49">
        <v>96.4068603515625</v>
      </c>
    </row>
    <row r="4615" spans="1:7">
      <c r="A4615" t="str">
        <f t="shared" si="73"/>
        <v>R3.0155</v>
      </c>
      <c r="B4615" s="49" t="s">
        <v>206</v>
      </c>
      <c r="C4615" s="49">
        <v>155</v>
      </c>
      <c r="D4615" s="49">
        <v>0.1182750016450882</v>
      </c>
      <c r="E4615" s="49">
        <v>0.56322300434112549</v>
      </c>
      <c r="F4615" s="49">
        <v>3.3480970859527588</v>
      </c>
      <c r="G4615" s="49">
        <v>96.651901245117188</v>
      </c>
    </row>
    <row r="4616" spans="1:7">
      <c r="A4616" t="str">
        <f t="shared" si="73"/>
        <v>R3.0156</v>
      </c>
      <c r="B4616" s="49" t="s">
        <v>206</v>
      </c>
      <c r="C4616" s="49">
        <v>156</v>
      </c>
      <c r="D4616" s="49">
        <v>0.10041699558496475</v>
      </c>
      <c r="E4616" s="49">
        <v>0.4449479877948761</v>
      </c>
      <c r="F4616" s="49">
        <v>3.1051630973815918</v>
      </c>
      <c r="G4616" s="49">
        <v>96.89483642578125</v>
      </c>
    </row>
    <row r="4617" spans="1:7">
      <c r="A4617" t="str">
        <f t="shared" si="73"/>
        <v>R3.0157</v>
      </c>
      <c r="B4617" s="49" t="s">
        <v>206</v>
      </c>
      <c r="C4617" s="49">
        <v>157</v>
      </c>
      <c r="D4617" s="49">
        <v>8.3942003548145294E-2</v>
      </c>
      <c r="E4617" s="49">
        <v>0.34453099966049194</v>
      </c>
      <c r="F4617" s="49">
        <v>2.8644800186157227</v>
      </c>
      <c r="G4617" s="49">
        <v>97.135520935058594</v>
      </c>
    </row>
    <row r="4618" spans="1:7">
      <c r="A4618" t="str">
        <f t="shared" si="73"/>
        <v>R3.0158</v>
      </c>
      <c r="B4618" s="49" t="s">
        <v>206</v>
      </c>
      <c r="C4618" s="49">
        <v>158</v>
      </c>
      <c r="D4618" s="49">
        <v>6.8893000483512878E-2</v>
      </c>
      <c r="E4618" s="49">
        <v>0.26058900356292725</v>
      </c>
      <c r="F4618" s="49">
        <v>2.6261498928070068</v>
      </c>
      <c r="G4618" s="49">
        <v>97.373847961425781</v>
      </c>
    </row>
    <row r="4619" spans="1:7">
      <c r="A4619" t="str">
        <f t="shared" si="73"/>
        <v>R3.0159</v>
      </c>
      <c r="B4619" s="49" t="s">
        <v>206</v>
      </c>
      <c r="C4619" s="49">
        <v>159</v>
      </c>
      <c r="D4619" s="49">
        <v>5.5315997451543808E-2</v>
      </c>
      <c r="E4619" s="49">
        <v>0.19169600307941437</v>
      </c>
      <c r="F4619" s="49">
        <v>2.3902580738067627</v>
      </c>
      <c r="G4619" s="49">
        <v>97.6097412109375</v>
      </c>
    </row>
    <row r="4620" spans="1:7">
      <c r="A4620" t="str">
        <f t="shared" si="73"/>
        <v>R3.0160</v>
      </c>
      <c r="B4620" s="49" t="s">
        <v>206</v>
      </c>
      <c r="C4620" s="49">
        <v>160</v>
      </c>
      <c r="D4620" s="49">
        <v>4.3248500674962997E-2</v>
      </c>
      <c r="E4620" s="49">
        <v>0.13638000190258026</v>
      </c>
      <c r="F4620" s="49">
        <v>2.1569581031799316</v>
      </c>
      <c r="G4620" s="49">
        <v>97.843040466308594</v>
      </c>
    </row>
    <row r="4621" spans="1:7">
      <c r="A4621" t="str">
        <f t="shared" si="73"/>
        <v>R3.0161</v>
      </c>
      <c r="B4621" s="49" t="s">
        <v>206</v>
      </c>
      <c r="C4621" s="49">
        <v>161</v>
      </c>
      <c r="D4621" s="49">
        <v>3.2716300338506699E-2</v>
      </c>
      <c r="E4621" s="49">
        <v>9.3131497502326965E-2</v>
      </c>
      <c r="F4621" s="49">
        <v>1.9263620376586914</v>
      </c>
      <c r="G4621" s="49">
        <v>98.073638916015625</v>
      </c>
    </row>
    <row r="4622" spans="1:7">
      <c r="A4622" t="str">
        <f t="shared" si="73"/>
        <v>R3.0162</v>
      </c>
      <c r="B4622" s="49" t="s">
        <v>206</v>
      </c>
      <c r="C4622" s="49">
        <v>162</v>
      </c>
      <c r="D4622" s="49">
        <v>2.3735899478197098E-2</v>
      </c>
      <c r="E4622" s="49">
        <v>6.0415200889110565E-2</v>
      </c>
      <c r="F4622" s="49">
        <v>1.6987789869308472</v>
      </c>
      <c r="G4622" s="49">
        <v>98.301223754882813</v>
      </c>
    </row>
    <row r="4623" spans="1:7">
      <c r="A4623" t="str">
        <f t="shared" si="73"/>
        <v>R3.0163</v>
      </c>
      <c r="B4623" s="49" t="s">
        <v>206</v>
      </c>
      <c r="C4623" s="49">
        <v>163</v>
      </c>
      <c r="D4623" s="49">
        <v>1.6303298994898796E-2</v>
      </c>
      <c r="E4623" s="49">
        <v>3.6679301410913467E-2</v>
      </c>
      <c r="F4623" s="49">
        <v>1.4745099544525146</v>
      </c>
      <c r="G4623" s="49">
        <v>98.525489807128906</v>
      </c>
    </row>
    <row r="4624" spans="1:7">
      <c r="A4624" t="str">
        <f t="shared" si="73"/>
        <v>R3.0164</v>
      </c>
      <c r="B4624" s="49" t="s">
        <v>206</v>
      </c>
      <c r="C4624" s="49">
        <v>164</v>
      </c>
      <c r="D4624" s="49">
        <v>1.0391330346465111E-2</v>
      </c>
      <c r="E4624" s="49">
        <v>2.0376000553369522E-2</v>
      </c>
      <c r="F4624" s="49">
        <v>1.254269003868103</v>
      </c>
      <c r="G4624" s="49">
        <v>98.7457275390625</v>
      </c>
    </row>
    <row r="4625" spans="1:7">
      <c r="A4625" t="str">
        <f t="shared" si="73"/>
        <v>R3.0165</v>
      </c>
      <c r="B4625" s="49" t="s">
        <v>206</v>
      </c>
      <c r="C4625" s="49">
        <v>165</v>
      </c>
      <c r="D4625" s="49">
        <v>5.9434100985527039E-3</v>
      </c>
      <c r="E4625" s="49">
        <v>9.9846702069044113E-3</v>
      </c>
      <c r="F4625" s="49">
        <v>1.0392429828643799</v>
      </c>
      <c r="G4625" s="49">
        <v>98.96075439453125</v>
      </c>
    </row>
    <row r="4626" spans="1:7">
      <c r="A4626" t="str">
        <f t="shared" si="73"/>
        <v>R3.0166</v>
      </c>
      <c r="B4626" s="49" t="s">
        <v>206</v>
      </c>
      <c r="C4626" s="49">
        <v>166</v>
      </c>
      <c r="D4626" s="49">
        <v>2.8645999263972044E-3</v>
      </c>
      <c r="E4626" s="49">
        <v>4.0412601083517075E-3</v>
      </c>
      <c r="F4626" s="49">
        <v>0.83228999376296997</v>
      </c>
      <c r="G4626" s="49">
        <v>99.167709350585938</v>
      </c>
    </row>
    <row r="4627" spans="1:7">
      <c r="A4627" t="str">
        <f t="shared" si="73"/>
        <v>R3.0167</v>
      </c>
      <c r="B4627" s="49" t="s">
        <v>206</v>
      </c>
      <c r="C4627" s="49">
        <v>167</v>
      </c>
      <c r="D4627" s="49">
        <v>1.0104139801114798E-3</v>
      </c>
      <c r="E4627" s="49">
        <v>1.1766599491238594E-3</v>
      </c>
      <c r="F4627" s="49">
        <v>0.64130699634552002</v>
      </c>
      <c r="G4627" s="49">
        <v>99.358695983886719</v>
      </c>
    </row>
    <row r="4628" spans="1:7">
      <c r="A4628" t="str">
        <f t="shared" si="73"/>
        <v>R3.0168</v>
      </c>
      <c r="B4628" s="49" t="s">
        <v>206</v>
      </c>
      <c r="C4628" s="49">
        <v>168</v>
      </c>
      <c r="D4628" s="49">
        <v>1.662459981162101E-4</v>
      </c>
      <c r="E4628" s="49">
        <v>1.662459981162101E-4</v>
      </c>
      <c r="F4628" s="49">
        <v>0.49998199939727783</v>
      </c>
      <c r="G4628" s="49">
        <v>99.500015258789063</v>
      </c>
    </row>
    <row r="4629" spans="1:7">
      <c r="A4629" t="str">
        <f t="shared" si="73"/>
        <v>R3.0169</v>
      </c>
      <c r="B4629" s="49" t="s">
        <v>206</v>
      </c>
      <c r="C4629" s="49">
        <v>169</v>
      </c>
      <c r="D4629" s="49">
        <v>0</v>
      </c>
      <c r="E4629" s="49">
        <v>0</v>
      </c>
      <c r="F4629" s="49">
        <v>0</v>
      </c>
      <c r="G4629" s="49">
        <v>100</v>
      </c>
    </row>
    <row r="4630" spans="1:7">
      <c r="A4630" t="str">
        <f t="shared" si="73"/>
        <v>R4.0000</v>
      </c>
      <c r="B4630" s="49" t="s">
        <v>507</v>
      </c>
      <c r="C4630" s="49">
        <v>0</v>
      </c>
      <c r="D4630" s="49">
        <v>8.2780001685023308E-4</v>
      </c>
      <c r="E4630" s="49">
        <v>100</v>
      </c>
      <c r="F4630" s="49">
        <v>100</v>
      </c>
      <c r="G4630" s="49">
        <v>0</v>
      </c>
    </row>
    <row r="4631" spans="1:7">
      <c r="A4631" t="str">
        <f t="shared" si="73"/>
        <v>R4.0001</v>
      </c>
      <c r="B4631" s="49" t="s">
        <v>507</v>
      </c>
      <c r="C4631" s="49">
        <v>1</v>
      </c>
      <c r="D4631" s="49">
        <v>9.6320000011473894E-4</v>
      </c>
      <c r="E4631" s="49">
        <v>99.999168395996094</v>
      </c>
      <c r="F4631" s="49">
        <v>99.001319885253906</v>
      </c>
      <c r="G4631" s="49">
        <v>0.99868392944335938</v>
      </c>
    </row>
    <row r="4632" spans="1:7">
      <c r="A4632" t="str">
        <f t="shared" si="73"/>
        <v>R4.0002</v>
      </c>
      <c r="B4632" s="49" t="s">
        <v>507</v>
      </c>
      <c r="C4632" s="49">
        <v>2</v>
      </c>
      <c r="D4632" s="49">
        <v>1.1138999834656715E-3</v>
      </c>
      <c r="E4632" s="49">
        <v>99.998207092285156</v>
      </c>
      <c r="F4632" s="49">
        <v>98.002265930175781</v>
      </c>
      <c r="G4632" s="49">
        <v>1.997736930847168</v>
      </c>
    </row>
    <row r="4633" spans="1:7">
      <c r="A4633" t="str">
        <f t="shared" si="73"/>
        <v>R4.0003</v>
      </c>
      <c r="B4633" s="49" t="s">
        <v>507</v>
      </c>
      <c r="C4633" s="49">
        <v>3</v>
      </c>
      <c r="D4633" s="49">
        <v>1.2894000392407179E-3</v>
      </c>
      <c r="E4633" s="49">
        <v>99.997093200683594</v>
      </c>
      <c r="F4633" s="49">
        <v>97.003318786621094</v>
      </c>
      <c r="G4633" s="49">
        <v>2.9966802597045898</v>
      </c>
    </row>
    <row r="4634" spans="1:7">
      <c r="A4634" t="str">
        <f t="shared" si="73"/>
        <v>R4.0004</v>
      </c>
      <c r="B4634" s="49" t="s">
        <v>507</v>
      </c>
      <c r="C4634" s="49">
        <v>4</v>
      </c>
      <c r="D4634" s="49">
        <v>1.485800021328032E-3</v>
      </c>
      <c r="E4634" s="49">
        <v>99.995803833007813</v>
      </c>
      <c r="F4634" s="49">
        <v>96.004592895507813</v>
      </c>
      <c r="G4634" s="49">
        <v>3.9954061508178711</v>
      </c>
    </row>
    <row r="4635" spans="1:7">
      <c r="A4635" t="str">
        <f t="shared" si="73"/>
        <v>R4.0005</v>
      </c>
      <c r="B4635" s="49" t="s">
        <v>507</v>
      </c>
      <c r="C4635" s="49">
        <v>5</v>
      </c>
      <c r="D4635" s="49">
        <v>1.7108999891206622E-3</v>
      </c>
      <c r="E4635" s="49">
        <v>99.994316101074219</v>
      </c>
      <c r="F4635" s="49">
        <v>95.006011962890625</v>
      </c>
      <c r="G4635" s="49">
        <v>4.9939870834350586</v>
      </c>
    </row>
    <row r="4636" spans="1:7">
      <c r="A4636" t="str">
        <f t="shared" si="73"/>
        <v>R4.0006</v>
      </c>
      <c r="B4636" s="49" t="s">
        <v>507</v>
      </c>
      <c r="C4636" s="49">
        <v>6</v>
      </c>
      <c r="D4636" s="49">
        <v>1.9644999410957098E-3</v>
      </c>
      <c r="E4636" s="49">
        <v>99.992607116699219</v>
      </c>
      <c r="F4636" s="49">
        <v>94.00762939453125</v>
      </c>
      <c r="G4636" s="49">
        <v>5.9923696517944336</v>
      </c>
    </row>
    <row r="4637" spans="1:7">
      <c r="A4637" t="str">
        <f t="shared" si="73"/>
        <v>R4.0007</v>
      </c>
      <c r="B4637" s="49" t="s">
        <v>507</v>
      </c>
      <c r="C4637" s="49">
        <v>7</v>
      </c>
      <c r="D4637" s="49">
        <v>2.2535999305546284E-3</v>
      </c>
      <c r="E4637" s="49">
        <v>99.990646362304688</v>
      </c>
      <c r="F4637" s="49">
        <v>93.009468078613281</v>
      </c>
      <c r="G4637" s="49">
        <v>6.9905319213867188</v>
      </c>
    </row>
    <row r="4638" spans="1:7">
      <c r="A4638" t="str">
        <f t="shared" si="73"/>
        <v>R4.0008</v>
      </c>
      <c r="B4638" s="49" t="s">
        <v>507</v>
      </c>
      <c r="C4638" s="49">
        <v>8</v>
      </c>
      <c r="D4638" s="49">
        <v>2.576800063252449E-3</v>
      </c>
      <c r="E4638" s="49">
        <v>99.988388061523438</v>
      </c>
      <c r="F4638" s="49">
        <v>92.011550903320313</v>
      </c>
      <c r="G4638" s="49">
        <v>7.9884481430053711</v>
      </c>
    </row>
    <row r="4639" spans="1:7">
      <c r="A4639" t="str">
        <f t="shared" si="73"/>
        <v>R4.0009</v>
      </c>
      <c r="B4639" s="49" t="s">
        <v>507</v>
      </c>
      <c r="C4639" s="49">
        <v>9</v>
      </c>
      <c r="D4639" s="49">
        <v>2.9430000577121973E-3</v>
      </c>
      <c r="E4639" s="49">
        <v>99.985816955566406</v>
      </c>
      <c r="F4639" s="49">
        <v>91.013908386230469</v>
      </c>
      <c r="G4639" s="49">
        <v>8.986088752746582</v>
      </c>
    </row>
    <row r="4640" spans="1:7">
      <c r="A4640" t="str">
        <f t="shared" si="73"/>
        <v>R4.0010</v>
      </c>
      <c r="B4640" s="49" t="s">
        <v>507</v>
      </c>
      <c r="C4640" s="49">
        <v>10</v>
      </c>
      <c r="D4640" s="49">
        <v>3.3541000448167324E-3</v>
      </c>
      <c r="E4640" s="49">
        <v>99.982872009277344</v>
      </c>
      <c r="F4640" s="49">
        <v>90.016578674316406</v>
      </c>
      <c r="G4640" s="49">
        <v>9.9834251403808594</v>
      </c>
    </row>
    <row r="4641" spans="1:7">
      <c r="A4641" t="str">
        <f t="shared" si="73"/>
        <v>R4.0011</v>
      </c>
      <c r="B4641" s="49" t="s">
        <v>507</v>
      </c>
      <c r="C4641" s="49">
        <v>11</v>
      </c>
      <c r="D4641" s="49">
        <v>3.8157000672072172E-3</v>
      </c>
      <c r="E4641" s="49">
        <v>99.979515075683594</v>
      </c>
      <c r="F4641" s="49">
        <v>89.019577026367188</v>
      </c>
      <c r="G4641" s="49">
        <v>10.98042106628418</v>
      </c>
    </row>
    <row r="4642" spans="1:7">
      <c r="A4642" t="str">
        <f t="shared" si="73"/>
        <v>R4.0012</v>
      </c>
      <c r="B4642" s="49" t="s">
        <v>507</v>
      </c>
      <c r="C4642" s="49">
        <v>12</v>
      </c>
      <c r="D4642" s="49">
        <v>4.3325000442564487E-3</v>
      </c>
      <c r="E4642" s="49">
        <v>99.975700378417969</v>
      </c>
      <c r="F4642" s="49">
        <v>88.022956848144531</v>
      </c>
      <c r="G4642" s="49">
        <v>11.977043151855469</v>
      </c>
    </row>
    <row r="4643" spans="1:7">
      <c r="A4643" t="str">
        <f t="shared" si="73"/>
        <v>R4.0013</v>
      </c>
      <c r="B4643" s="49" t="s">
        <v>507</v>
      </c>
      <c r="C4643" s="49">
        <v>13</v>
      </c>
      <c r="D4643" s="49">
        <v>4.9095000140368938E-3</v>
      </c>
      <c r="E4643" s="49">
        <v>99.971366882324219</v>
      </c>
      <c r="F4643" s="49">
        <v>87.026748657226563</v>
      </c>
      <c r="G4643" s="49">
        <v>12.973250389099121</v>
      </c>
    </row>
    <row r="4644" spans="1:7">
      <c r="A4644" t="str">
        <f t="shared" si="73"/>
        <v>R4.0014</v>
      </c>
      <c r="B4644" s="49" t="s">
        <v>507</v>
      </c>
      <c r="C4644" s="49">
        <v>14</v>
      </c>
      <c r="D4644" s="49">
        <v>5.5561000481247902E-3</v>
      </c>
      <c r="E4644" s="49">
        <v>99.966461181640625</v>
      </c>
      <c r="F4644" s="49">
        <v>86.030998229980469</v>
      </c>
      <c r="G4644" s="49">
        <v>13.968999862670898</v>
      </c>
    </row>
    <row r="4645" spans="1:7">
      <c r="A4645" t="str">
        <f t="shared" si="73"/>
        <v>R4.0015</v>
      </c>
      <c r="B4645" s="49" t="s">
        <v>507</v>
      </c>
      <c r="C4645" s="49">
        <v>15</v>
      </c>
      <c r="D4645" s="49">
        <v>6.2743001617491245E-3</v>
      </c>
      <c r="E4645" s="49">
        <v>99.960906982421875</v>
      </c>
      <c r="F4645" s="49">
        <v>85.035751342773438</v>
      </c>
      <c r="G4645" s="49">
        <v>14.96424674987793</v>
      </c>
    </row>
    <row r="4646" spans="1:7">
      <c r="A4646" t="str">
        <f t="shared" si="73"/>
        <v>R4.0016</v>
      </c>
      <c r="B4646" s="49" t="s">
        <v>507</v>
      </c>
      <c r="C4646" s="49">
        <v>16</v>
      </c>
      <c r="D4646" s="49">
        <v>7.0752999745309353E-3</v>
      </c>
      <c r="E4646" s="49">
        <v>99.954627990722656</v>
      </c>
      <c r="F4646" s="49">
        <v>84.041061401367188</v>
      </c>
      <c r="G4646" s="49">
        <v>15.958939552307129</v>
      </c>
    </row>
    <row r="4647" spans="1:7">
      <c r="A4647" t="str">
        <f t="shared" si="73"/>
        <v>R4.0017</v>
      </c>
      <c r="B4647" s="49" t="s">
        <v>507</v>
      </c>
      <c r="C4647" s="49">
        <v>17</v>
      </c>
      <c r="D4647" s="49">
        <v>7.9611996188759804E-3</v>
      </c>
      <c r="E4647" s="49">
        <v>99.947555541992188</v>
      </c>
      <c r="F4647" s="49">
        <v>83.046974182128906</v>
      </c>
      <c r="G4647" s="49">
        <v>16.953027725219727</v>
      </c>
    </row>
    <row r="4648" spans="1:7">
      <c r="A4648" t="str">
        <f t="shared" si="73"/>
        <v>R4.0018</v>
      </c>
      <c r="B4648" s="49" t="s">
        <v>507</v>
      </c>
      <c r="C4648" s="49">
        <v>18</v>
      </c>
      <c r="D4648" s="49">
        <v>8.9483996853232384E-3</v>
      </c>
      <c r="E4648" s="49">
        <v>99.939590454101563</v>
      </c>
      <c r="F4648" s="49">
        <v>82.053550720214844</v>
      </c>
      <c r="G4648" s="49">
        <v>17.946449279785156</v>
      </c>
    </row>
    <row r="4649" spans="1:7">
      <c r="A4649" t="str">
        <f t="shared" si="73"/>
        <v>R4.0019</v>
      </c>
      <c r="B4649" s="49" t="s">
        <v>507</v>
      </c>
      <c r="C4649" s="49">
        <v>19</v>
      </c>
      <c r="D4649" s="49">
        <v>1.0038300417363644E-2</v>
      </c>
      <c r="E4649" s="49">
        <v>99.930641174316406</v>
      </c>
      <c r="F4649" s="49">
        <v>81.06085205078125</v>
      </c>
      <c r="G4649" s="49">
        <v>18.93914794921875</v>
      </c>
    </row>
    <row r="4650" spans="1:7">
      <c r="A4650" t="str">
        <f t="shared" si="73"/>
        <v>R4.0020</v>
      </c>
      <c r="B4650" s="49" t="s">
        <v>507</v>
      </c>
      <c r="C4650" s="49">
        <v>20</v>
      </c>
      <c r="D4650" s="49">
        <v>1.1242900043725967E-2</v>
      </c>
      <c r="E4650" s="49">
        <v>99.920608520507813</v>
      </c>
      <c r="F4650" s="49">
        <v>80.068946838378906</v>
      </c>
      <c r="G4650" s="49">
        <v>19.931055068969727</v>
      </c>
    </row>
    <row r="4651" spans="1:7">
      <c r="A4651" t="str">
        <f t="shared" si="73"/>
        <v>R4.0021</v>
      </c>
      <c r="B4651" s="49" t="s">
        <v>507</v>
      </c>
      <c r="C4651" s="49">
        <v>21</v>
      </c>
      <c r="D4651" s="49">
        <v>1.2573200277984142E-2</v>
      </c>
      <c r="E4651" s="49">
        <v>99.90936279296875</v>
      </c>
      <c r="F4651" s="49">
        <v>79.077896118164063</v>
      </c>
      <c r="G4651" s="49">
        <v>20.922100067138672</v>
      </c>
    </row>
    <row r="4652" spans="1:7">
      <c r="A4652" t="str">
        <f t="shared" si="73"/>
        <v>R4.0022</v>
      </c>
      <c r="B4652" s="49" t="s">
        <v>507</v>
      </c>
      <c r="C4652" s="49">
        <v>22</v>
      </c>
      <c r="D4652" s="49">
        <v>1.4037200249731541E-2</v>
      </c>
      <c r="E4652" s="49">
        <v>99.89678955078125</v>
      </c>
      <c r="F4652" s="49">
        <v>78.087791442871094</v>
      </c>
      <c r="G4652" s="49">
        <v>21.912210464477539</v>
      </c>
    </row>
    <row r="4653" spans="1:7">
      <c r="A4653" t="str">
        <f t="shared" si="73"/>
        <v>R4.0023</v>
      </c>
      <c r="B4653" s="49" t="s">
        <v>507</v>
      </c>
      <c r="C4653" s="49">
        <v>23</v>
      </c>
      <c r="D4653" s="49">
        <v>1.5651699155569077E-2</v>
      </c>
      <c r="E4653" s="49">
        <v>99.88275146484375</v>
      </c>
      <c r="F4653" s="49">
        <v>77.09869384765625</v>
      </c>
      <c r="G4653" s="49">
        <v>22.90130615234375</v>
      </c>
    </row>
    <row r="4654" spans="1:7">
      <c r="A4654" t="str">
        <f t="shared" si="73"/>
        <v>R4.0024</v>
      </c>
      <c r="B4654" s="49" t="s">
        <v>507</v>
      </c>
      <c r="C4654" s="49">
        <v>24</v>
      </c>
      <c r="D4654" s="49">
        <v>1.7421700060367584E-2</v>
      </c>
      <c r="E4654" s="49">
        <v>99.867103576660156</v>
      </c>
      <c r="F4654" s="49">
        <v>76.110694885253906</v>
      </c>
      <c r="G4654" s="49">
        <v>23.889303207397461</v>
      </c>
    </row>
    <row r="4655" spans="1:7">
      <c r="A4655" t="str">
        <f t="shared" si="73"/>
        <v>R4.0025</v>
      </c>
      <c r="B4655" s="49" t="s">
        <v>507</v>
      </c>
      <c r="C4655" s="49">
        <v>25</v>
      </c>
      <c r="D4655" s="49">
        <v>1.9363399595022202E-2</v>
      </c>
      <c r="E4655" s="49">
        <v>99.849678039550781</v>
      </c>
      <c r="F4655" s="49">
        <v>75.123886108398438</v>
      </c>
      <c r="G4655" s="49">
        <v>24.876110076904297</v>
      </c>
    </row>
    <row r="4656" spans="1:7">
      <c r="A4656" t="str">
        <f t="shared" si="73"/>
        <v>R4.0026</v>
      </c>
      <c r="B4656" s="49" t="s">
        <v>507</v>
      </c>
      <c r="C4656" s="49">
        <v>26</v>
      </c>
      <c r="D4656" s="49">
        <v>2.1491099148988724E-2</v>
      </c>
      <c r="E4656" s="49">
        <v>99.830314636230469</v>
      </c>
      <c r="F4656" s="49">
        <v>74.13836669921875</v>
      </c>
      <c r="G4656" s="49">
        <v>25.861635208129883</v>
      </c>
    </row>
    <row r="4657" spans="1:7">
      <c r="A4657" t="str">
        <f t="shared" si="73"/>
        <v>R4.0027</v>
      </c>
      <c r="B4657" s="49" t="s">
        <v>507</v>
      </c>
      <c r="C4657" s="49">
        <v>27</v>
      </c>
      <c r="D4657" s="49">
        <v>2.3816099390387535E-2</v>
      </c>
      <c r="E4657" s="49">
        <v>99.808822631835938</v>
      </c>
      <c r="F4657" s="49">
        <v>73.154220581054688</v>
      </c>
      <c r="G4657" s="49">
        <v>26.845779418945313</v>
      </c>
    </row>
    <row r="4658" spans="1:7">
      <c r="A4658" t="str">
        <f t="shared" si="73"/>
        <v>R4.0028</v>
      </c>
      <c r="B4658" s="49" t="s">
        <v>507</v>
      </c>
      <c r="C4658" s="49">
        <v>28</v>
      </c>
      <c r="D4658" s="49">
        <v>2.6357600465416908E-2</v>
      </c>
      <c r="E4658" s="49">
        <v>99.785011291503906</v>
      </c>
      <c r="F4658" s="49">
        <v>72.171562194824219</v>
      </c>
      <c r="G4658" s="49">
        <v>27.828437805175781</v>
      </c>
    </row>
    <row r="4659" spans="1:7">
      <c r="A4659" t="str">
        <f t="shared" si="73"/>
        <v>R4.0029</v>
      </c>
      <c r="B4659" s="49" t="s">
        <v>507</v>
      </c>
      <c r="C4659" s="49">
        <v>29</v>
      </c>
      <c r="D4659" s="49">
        <v>2.9126200824975967E-2</v>
      </c>
      <c r="E4659" s="49">
        <v>99.758651733398438</v>
      </c>
      <c r="F4659" s="49">
        <v>71.190498352050781</v>
      </c>
      <c r="G4659" s="49">
        <v>28.809501647949219</v>
      </c>
    </row>
    <row r="4660" spans="1:7">
      <c r="A4660" t="str">
        <f t="shared" si="73"/>
        <v>R4.0030</v>
      </c>
      <c r="B4660" s="49" t="s">
        <v>507</v>
      </c>
      <c r="C4660" s="49">
        <v>30</v>
      </c>
      <c r="D4660" s="49">
        <v>3.2142598181962967E-2</v>
      </c>
      <c r="E4660" s="49">
        <v>99.729522705078125</v>
      </c>
      <c r="F4660" s="49">
        <v>70.211143493652344</v>
      </c>
      <c r="G4660" s="49">
        <v>29.788854598999023</v>
      </c>
    </row>
    <row r="4661" spans="1:7">
      <c r="A4661" t="str">
        <f t="shared" si="73"/>
        <v>R4.0031</v>
      </c>
      <c r="B4661" s="49" t="s">
        <v>507</v>
      </c>
      <c r="C4661" s="49">
        <v>31</v>
      </c>
      <c r="D4661" s="49">
        <v>3.5422299057245255E-2</v>
      </c>
      <c r="E4661" s="49">
        <v>99.697380065917969</v>
      </c>
      <c r="F4661" s="49">
        <v>69.233619689941406</v>
      </c>
      <c r="G4661" s="49">
        <v>30.766382217407227</v>
      </c>
    </row>
    <row r="4662" spans="1:7">
      <c r="A4662" t="str">
        <f t="shared" si="73"/>
        <v>R4.0032</v>
      </c>
      <c r="B4662" s="49" t="s">
        <v>507</v>
      </c>
      <c r="C4662" s="49">
        <v>32</v>
      </c>
      <c r="D4662" s="49">
        <v>3.8981501013040543E-2</v>
      </c>
      <c r="E4662" s="49">
        <v>99.661956787109375</v>
      </c>
      <c r="F4662" s="49">
        <v>68.258049011230469</v>
      </c>
      <c r="G4662" s="49">
        <v>31.741950988769531</v>
      </c>
    </row>
    <row r="4663" spans="1:7">
      <c r="A4663" t="str">
        <f t="shared" si="73"/>
        <v>R4.0033</v>
      </c>
      <c r="B4663" s="49" t="s">
        <v>507</v>
      </c>
      <c r="C4663" s="49">
        <v>33</v>
      </c>
      <c r="D4663" s="49">
        <v>4.2843800038099289E-2</v>
      </c>
      <c r="E4663" s="49">
        <v>99.622978210449219</v>
      </c>
      <c r="F4663" s="49">
        <v>67.284561157226563</v>
      </c>
      <c r="G4663" s="49">
        <v>32.715438842773438</v>
      </c>
    </row>
    <row r="4664" spans="1:7">
      <c r="A4664" t="str">
        <f t="shared" si="73"/>
        <v>R4.0034</v>
      </c>
      <c r="B4664" s="49" t="s">
        <v>507</v>
      </c>
      <c r="C4664" s="49">
        <v>34</v>
      </c>
      <c r="D4664" s="49">
        <v>4.7024700790643692E-2</v>
      </c>
      <c r="E4664" s="49">
        <v>99.580131530761719</v>
      </c>
      <c r="F4664" s="49">
        <v>66.31329345703125</v>
      </c>
      <c r="G4664" s="49">
        <v>33.686702728271484</v>
      </c>
    </row>
    <row r="4665" spans="1:7">
      <c r="A4665" t="str">
        <f t="shared" si="73"/>
        <v>R4.0035</v>
      </c>
      <c r="B4665" s="49" t="s">
        <v>507</v>
      </c>
      <c r="C4665" s="49">
        <v>35</v>
      </c>
      <c r="D4665" s="49">
        <v>5.154230073094368E-2</v>
      </c>
      <c r="E4665" s="49">
        <v>99.533111572265625</v>
      </c>
      <c r="F4665" s="49">
        <v>65.344390869140625</v>
      </c>
      <c r="G4665" s="49">
        <v>34.655612945556641</v>
      </c>
    </row>
    <row r="4666" spans="1:7">
      <c r="A4666" t="str">
        <f t="shared" si="73"/>
        <v>R4.0036</v>
      </c>
      <c r="B4666" s="49" t="s">
        <v>507</v>
      </c>
      <c r="C4666" s="49">
        <v>36</v>
      </c>
      <c r="D4666" s="49">
        <v>5.6425098329782486E-2</v>
      </c>
      <c r="E4666" s="49">
        <v>99.4815673828125</v>
      </c>
      <c r="F4666" s="49">
        <v>64.377983093261719</v>
      </c>
      <c r="G4666" s="49">
        <v>35.622013092041016</v>
      </c>
    </row>
    <row r="4667" spans="1:7">
      <c r="A4667" t="str">
        <f t="shared" si="73"/>
        <v>R4.0037</v>
      </c>
      <c r="B4667" s="49" t="s">
        <v>507</v>
      </c>
      <c r="C4667" s="49">
        <v>37</v>
      </c>
      <c r="D4667" s="49">
        <v>6.1689399182796478E-2</v>
      </c>
      <c r="E4667" s="49">
        <v>99.425140380859375</v>
      </c>
      <c r="F4667" s="49">
        <v>63.414237976074219</v>
      </c>
      <c r="G4667" s="49">
        <v>36.585762023925781</v>
      </c>
    </row>
    <row r="4668" spans="1:7">
      <c r="A4668" t="str">
        <f t="shared" si="73"/>
        <v>R4.0038</v>
      </c>
      <c r="B4668" s="49" t="s">
        <v>507</v>
      </c>
      <c r="C4668" s="49">
        <v>38</v>
      </c>
      <c r="D4668" s="49">
        <v>6.7358002066612244E-2</v>
      </c>
      <c r="E4668" s="49">
        <v>99.363449096679688</v>
      </c>
      <c r="F4668" s="49">
        <v>62.453296661376953</v>
      </c>
      <c r="G4668" s="49">
        <v>37.546703338623047</v>
      </c>
    </row>
    <row r="4669" spans="1:7">
      <c r="A4669" t="str">
        <f t="shared" si="73"/>
        <v>R4.0039</v>
      </c>
      <c r="B4669" s="49" t="s">
        <v>507</v>
      </c>
      <c r="C4669" s="49">
        <v>39</v>
      </c>
      <c r="D4669" s="49">
        <v>7.3453903198242188E-2</v>
      </c>
      <c r="E4669" s="49">
        <v>99.296096801757813</v>
      </c>
      <c r="F4669" s="49">
        <v>61.495323181152344</v>
      </c>
      <c r="G4669" s="49">
        <v>38.504676818847656</v>
      </c>
    </row>
    <row r="4670" spans="1:7">
      <c r="A4670" t="str">
        <f t="shared" si="73"/>
        <v>R4.0040</v>
      </c>
      <c r="B4670" s="49" t="s">
        <v>507</v>
      </c>
      <c r="C4670" s="49">
        <v>40</v>
      </c>
      <c r="D4670" s="49">
        <v>8.0001801252365112E-2</v>
      </c>
      <c r="E4670" s="49">
        <v>99.222640991210938</v>
      </c>
      <c r="F4670" s="49">
        <v>60.540477752685547</v>
      </c>
      <c r="G4670" s="49">
        <v>39.459522247314453</v>
      </c>
    </row>
    <row r="4671" spans="1:7">
      <c r="A4671" t="str">
        <f t="shared" si="73"/>
        <v>R4.0041</v>
      </c>
      <c r="B4671" s="49" t="s">
        <v>507</v>
      </c>
      <c r="C4671" s="49">
        <v>41</v>
      </c>
      <c r="D4671" s="49">
        <v>8.7026603519916534E-2</v>
      </c>
      <c r="E4671" s="49">
        <v>99.14263916015625</v>
      </c>
      <c r="F4671" s="49">
        <v>59.58892822265625</v>
      </c>
      <c r="G4671" s="49">
        <v>40.41107177734375</v>
      </c>
    </row>
    <row r="4672" spans="1:7">
      <c r="A4672" t="str">
        <f t="shared" si="73"/>
        <v>R4.0042</v>
      </c>
      <c r="B4672" s="49" t="s">
        <v>507</v>
      </c>
      <c r="C4672" s="49">
        <v>42</v>
      </c>
      <c r="D4672" s="49">
        <v>9.4549201428890228E-2</v>
      </c>
      <c r="E4672" s="49">
        <v>99.055610656738281</v>
      </c>
      <c r="F4672" s="49">
        <v>58.640838623046875</v>
      </c>
      <c r="G4672" s="49">
        <v>41.359161376953125</v>
      </c>
    </row>
    <row r="4673" spans="1:7">
      <c r="A4673" t="str">
        <f t="shared" si="73"/>
        <v>R4.0043</v>
      </c>
      <c r="B4673" s="49" t="s">
        <v>507</v>
      </c>
      <c r="C4673" s="49">
        <v>43</v>
      </c>
      <c r="D4673" s="49">
        <v>0.10259819775819778</v>
      </c>
      <c r="E4673" s="49">
        <v>98.961067199707031</v>
      </c>
      <c r="F4673" s="49">
        <v>57.696388244628906</v>
      </c>
      <c r="G4673" s="49">
        <v>42.303611755371094</v>
      </c>
    </row>
    <row r="4674" spans="1:7">
      <c r="A4674" t="str">
        <f t="shared" si="73"/>
        <v>R4.0044</v>
      </c>
      <c r="B4674" s="49" t="s">
        <v>507</v>
      </c>
      <c r="C4674" s="49">
        <v>44</v>
      </c>
      <c r="D4674" s="49">
        <v>0.11119750142097473</v>
      </c>
      <c r="E4674" s="49">
        <v>98.858467102050781</v>
      </c>
      <c r="F4674" s="49">
        <v>56.755748748779297</v>
      </c>
      <c r="G4674" s="49">
        <v>43.244251251220703</v>
      </c>
    </row>
    <row r="4675" spans="1:7">
      <c r="A4675" t="str">
        <f t="shared" ref="A4675:A4738" si="74">CONCATENATE(B4675,IF(C4675&lt;10,CONCATENATE("00",C4675),IF(C4675&lt;100,CONCATENATE("0",C4675),C4675)))</f>
        <v>R4.0045</v>
      </c>
      <c r="B4675" s="49" t="s">
        <v>507</v>
      </c>
      <c r="C4675" s="49">
        <v>45</v>
      </c>
      <c r="D4675" s="49">
        <v>0.12037269771099091</v>
      </c>
      <c r="E4675" s="49">
        <v>98.747268676757813</v>
      </c>
      <c r="F4675" s="49">
        <v>55.819095611572266</v>
      </c>
      <c r="G4675" s="49">
        <v>44.180904388427734</v>
      </c>
    </row>
    <row r="4676" spans="1:7">
      <c r="A4676" t="str">
        <f t="shared" si="74"/>
        <v>R4.0046</v>
      </c>
      <c r="B4676" s="49" t="s">
        <v>507</v>
      </c>
      <c r="C4676" s="49">
        <v>46</v>
      </c>
      <c r="D4676" s="49">
        <v>0.13014799356460571</v>
      </c>
      <c r="E4676" s="49">
        <v>98.62689208984375</v>
      </c>
      <c r="F4676" s="49">
        <v>54.886611938476563</v>
      </c>
      <c r="G4676" s="49">
        <v>45.113388061523438</v>
      </c>
    </row>
    <row r="4677" spans="1:7">
      <c r="A4677" t="str">
        <f t="shared" si="74"/>
        <v>R4.0047</v>
      </c>
      <c r="B4677" s="49" t="s">
        <v>507</v>
      </c>
      <c r="C4677" s="49">
        <v>47</v>
      </c>
      <c r="D4677" s="49">
        <v>0.14055059850215912</v>
      </c>
      <c r="E4677" s="49">
        <v>98.496749877929688</v>
      </c>
      <c r="F4677" s="49">
        <v>53.958477020263672</v>
      </c>
      <c r="G4677" s="49">
        <v>46.041522979736328</v>
      </c>
    </row>
    <row r="4678" spans="1:7">
      <c r="A4678" t="str">
        <f t="shared" si="74"/>
        <v>R4.0048</v>
      </c>
      <c r="B4678" s="49" t="s">
        <v>507</v>
      </c>
      <c r="C4678" s="49">
        <v>48</v>
      </c>
      <c r="D4678" s="49">
        <v>0.15160849690437317</v>
      </c>
      <c r="E4678" s="49">
        <v>98.356193542480469</v>
      </c>
      <c r="F4678" s="49">
        <v>53.034870147705078</v>
      </c>
      <c r="G4678" s="49">
        <v>46.965129852294922</v>
      </c>
    </row>
    <row r="4679" spans="1:7">
      <c r="A4679" t="str">
        <f t="shared" si="74"/>
        <v>R4.0049</v>
      </c>
      <c r="B4679" s="49" t="s">
        <v>507</v>
      </c>
      <c r="C4679" s="49">
        <v>49</v>
      </c>
      <c r="D4679" s="49">
        <v>0.16334240138530731</v>
      </c>
      <c r="E4679" s="49">
        <v>98.20458984375</v>
      </c>
      <c r="F4679" s="49">
        <v>52.115970611572266</v>
      </c>
      <c r="G4679" s="49">
        <v>47.884029388427734</v>
      </c>
    </row>
    <row r="4680" spans="1:7">
      <c r="A4680" t="str">
        <f t="shared" si="74"/>
        <v>R4.0050</v>
      </c>
      <c r="B4680" s="49" t="s">
        <v>507</v>
      </c>
      <c r="C4680" s="49">
        <v>50</v>
      </c>
      <c r="D4680" s="49">
        <v>0.17578029632568359</v>
      </c>
      <c r="E4680" s="49">
        <v>98.041244506835938</v>
      </c>
      <c r="F4680" s="49">
        <v>51.201969146728516</v>
      </c>
      <c r="G4680" s="49">
        <v>48.798030853271484</v>
      </c>
    </row>
    <row r="4681" spans="1:7">
      <c r="A4681" t="str">
        <f t="shared" si="74"/>
        <v>R4.0051</v>
      </c>
      <c r="B4681" s="49" t="s">
        <v>507</v>
      </c>
      <c r="C4681" s="49">
        <v>51</v>
      </c>
      <c r="D4681" s="49">
        <v>0.18894679844379425</v>
      </c>
      <c r="E4681" s="49">
        <v>97.865463256835938</v>
      </c>
      <c r="F4681" s="49">
        <v>50.293037414550781</v>
      </c>
      <c r="G4681" s="49">
        <v>49.706962585449219</v>
      </c>
    </row>
    <row r="4682" spans="1:7">
      <c r="A4682" t="str">
        <f t="shared" si="74"/>
        <v>R4.0052</v>
      </c>
      <c r="B4682" s="49" t="s">
        <v>507</v>
      </c>
      <c r="C4682" s="49">
        <v>52</v>
      </c>
      <c r="D4682" s="49">
        <v>0.2028656005859375</v>
      </c>
      <c r="E4682" s="49">
        <v>97.676521301269531</v>
      </c>
      <c r="F4682" s="49">
        <v>49.389354705810547</v>
      </c>
      <c r="G4682" s="49">
        <v>50.610645294189453</v>
      </c>
    </row>
    <row r="4683" spans="1:7">
      <c r="A4683" t="str">
        <f t="shared" si="74"/>
        <v>R4.0053</v>
      </c>
      <c r="B4683" s="49" t="s">
        <v>507</v>
      </c>
      <c r="C4683" s="49">
        <v>53</v>
      </c>
      <c r="D4683" s="49">
        <v>0.21755880117416382</v>
      </c>
      <c r="E4683" s="49">
        <v>97.473655700683594</v>
      </c>
      <c r="F4683" s="49">
        <v>48.491104125976563</v>
      </c>
      <c r="G4683" s="49">
        <v>51.508895874023438</v>
      </c>
    </row>
    <row r="4684" spans="1:7">
      <c r="A4684" t="str">
        <f t="shared" si="74"/>
        <v>R4.0054</v>
      </c>
      <c r="B4684" s="49" t="s">
        <v>507</v>
      </c>
      <c r="C4684" s="49">
        <v>54</v>
      </c>
      <c r="D4684" s="49">
        <v>0.23265360295772552</v>
      </c>
      <c r="E4684" s="49">
        <v>97.256095886230469</v>
      </c>
      <c r="F4684" s="49">
        <v>47.598461151123047</v>
      </c>
      <c r="G4684" s="49">
        <v>52.401538848876953</v>
      </c>
    </row>
    <row r="4685" spans="1:7">
      <c r="A4685" t="str">
        <f t="shared" si="74"/>
        <v>R4.0055</v>
      </c>
      <c r="B4685" s="49" t="s">
        <v>507</v>
      </c>
      <c r="C4685" s="49">
        <v>55</v>
      </c>
      <c r="D4685" s="49">
        <v>0.2497577965259552</v>
      </c>
      <c r="E4685" s="49">
        <v>97.0234375</v>
      </c>
      <c r="F4685" s="49">
        <v>46.711593627929688</v>
      </c>
      <c r="G4685" s="49">
        <v>53.288406372070313</v>
      </c>
    </row>
    <row r="4686" spans="1:7">
      <c r="A4686" t="str">
        <f t="shared" si="74"/>
        <v>R4.0056</v>
      </c>
      <c r="B4686" s="49" t="s">
        <v>507</v>
      </c>
      <c r="C4686" s="49">
        <v>56</v>
      </c>
      <c r="D4686" s="49">
        <v>0.26651188731193542</v>
      </c>
      <c r="E4686" s="49">
        <v>96.773681640625</v>
      </c>
      <c r="F4686" s="49">
        <v>45.830665588378906</v>
      </c>
      <c r="G4686" s="49">
        <v>54.169334411621094</v>
      </c>
    </row>
    <row r="4687" spans="1:7">
      <c r="A4687" t="str">
        <f t="shared" si="74"/>
        <v>R4.0057</v>
      </c>
      <c r="B4687" s="49" t="s">
        <v>507</v>
      </c>
      <c r="C4687" s="49">
        <v>57</v>
      </c>
      <c r="D4687" s="49">
        <v>0.28451728820800781</v>
      </c>
      <c r="E4687" s="49">
        <v>96.507171630859375</v>
      </c>
      <c r="F4687" s="49">
        <v>44.955852508544922</v>
      </c>
      <c r="G4687" s="49">
        <v>55.044147491455078</v>
      </c>
    </row>
    <row r="4688" spans="1:7">
      <c r="A4688" t="str">
        <f t="shared" si="74"/>
        <v>R4.0058</v>
      </c>
      <c r="B4688" s="49" t="s">
        <v>507</v>
      </c>
      <c r="C4688" s="49">
        <v>58</v>
      </c>
      <c r="D4688" s="49">
        <v>0.30340000987052917</v>
      </c>
      <c r="E4688" s="49">
        <v>96.22265625</v>
      </c>
      <c r="F4688" s="49">
        <v>44.087299346923828</v>
      </c>
      <c r="G4688" s="49">
        <v>55.912700653076172</v>
      </c>
    </row>
    <row r="4689" spans="1:7">
      <c r="A4689" t="str">
        <f t="shared" si="74"/>
        <v>R4.0059</v>
      </c>
      <c r="B4689" s="49" t="s">
        <v>507</v>
      </c>
      <c r="C4689" s="49">
        <v>59</v>
      </c>
      <c r="D4689" s="49">
        <v>0.32317069172859192</v>
      </c>
      <c r="E4689" s="49">
        <v>95.91925048828125</v>
      </c>
      <c r="F4689" s="49">
        <v>43.225170135498047</v>
      </c>
      <c r="G4689" s="49">
        <v>56.774829864501953</v>
      </c>
    </row>
    <row r="4690" spans="1:7">
      <c r="A4690" t="str">
        <f t="shared" si="74"/>
        <v>R4.0060</v>
      </c>
      <c r="B4690" s="49" t="s">
        <v>507</v>
      </c>
      <c r="C4690" s="49">
        <v>60</v>
      </c>
      <c r="D4690" s="49">
        <v>0.34384161233901978</v>
      </c>
      <c r="E4690" s="49">
        <v>95.596084594726563</v>
      </c>
      <c r="F4690" s="49">
        <v>42.369606018066406</v>
      </c>
      <c r="G4690" s="49">
        <v>57.630393981933594</v>
      </c>
    </row>
    <row r="4691" spans="1:7">
      <c r="A4691" t="str">
        <f t="shared" si="74"/>
        <v>R4.0061</v>
      </c>
      <c r="B4691" s="49" t="s">
        <v>507</v>
      </c>
      <c r="C4691" s="49">
        <v>61</v>
      </c>
      <c r="D4691" s="49">
        <v>0.36542600393295288</v>
      </c>
      <c r="E4691" s="49">
        <v>95.252243041992188</v>
      </c>
      <c r="F4691" s="49">
        <v>41.520748138427734</v>
      </c>
      <c r="G4691" s="49">
        <v>58.479251861572266</v>
      </c>
    </row>
    <row r="4692" spans="1:7">
      <c r="A4692" t="str">
        <f t="shared" si="74"/>
        <v>R4.0062</v>
      </c>
      <c r="B4692" s="49" t="s">
        <v>507</v>
      </c>
      <c r="C4692" s="49">
        <v>62</v>
      </c>
      <c r="D4692" s="49">
        <v>0.38792899250984192</v>
      </c>
      <c r="E4692" s="49">
        <v>94.886817932128906</v>
      </c>
      <c r="F4692" s="49">
        <v>40.678726196289063</v>
      </c>
      <c r="G4692" s="49">
        <v>59.321273803710938</v>
      </c>
    </row>
    <row r="4693" spans="1:7">
      <c r="A4693" t="str">
        <f t="shared" si="74"/>
        <v>R4.0063</v>
      </c>
      <c r="B4693" s="49" t="s">
        <v>507</v>
      </c>
      <c r="C4693" s="49">
        <v>63</v>
      </c>
      <c r="D4693" s="49">
        <v>0.41135498881340027</v>
      </c>
      <c r="E4693" s="49">
        <v>94.498886108398438</v>
      </c>
      <c r="F4693" s="49">
        <v>39.843666076660156</v>
      </c>
      <c r="G4693" s="49">
        <v>60.156333923339844</v>
      </c>
    </row>
    <row r="4694" spans="1:7">
      <c r="A4694" t="str">
        <f t="shared" si="74"/>
        <v>R4.0064</v>
      </c>
      <c r="B4694" s="49" t="s">
        <v>507</v>
      </c>
      <c r="C4694" s="49">
        <v>64</v>
      </c>
      <c r="D4694" s="49">
        <v>0.43570899963378906</v>
      </c>
      <c r="E4694" s="49">
        <v>94.087532043457031</v>
      </c>
      <c r="F4694" s="49">
        <v>39.015678405761719</v>
      </c>
      <c r="G4694" s="49">
        <v>60.984321594238281</v>
      </c>
    </row>
    <row r="4695" spans="1:7">
      <c r="A4695" t="str">
        <f t="shared" si="74"/>
        <v>R4.0065</v>
      </c>
      <c r="B4695" s="49" t="s">
        <v>507</v>
      </c>
      <c r="C4695" s="49">
        <v>65</v>
      </c>
      <c r="D4695" s="49">
        <v>0.4609852135181427</v>
      </c>
      <c r="E4695" s="49">
        <v>93.651824951171875</v>
      </c>
      <c r="F4695" s="49">
        <v>38.194869995117188</v>
      </c>
      <c r="G4695" s="49">
        <v>61.805130004882813</v>
      </c>
    </row>
    <row r="4696" spans="1:7">
      <c r="A4696" t="str">
        <f t="shared" si="74"/>
        <v>R4.0066</v>
      </c>
      <c r="B4696" s="49" t="s">
        <v>507</v>
      </c>
      <c r="C4696" s="49">
        <v>66</v>
      </c>
      <c r="D4696" s="49">
        <v>0.48718070983886719</v>
      </c>
      <c r="E4696" s="49">
        <v>93.190834045410156</v>
      </c>
      <c r="F4696" s="49">
        <v>37.381332397460938</v>
      </c>
      <c r="G4696" s="49">
        <v>62.618667602539063</v>
      </c>
    </row>
    <row r="4697" spans="1:7">
      <c r="A4697" t="str">
        <f t="shared" si="74"/>
        <v>R4.0067</v>
      </c>
      <c r="B4697" s="49" t="s">
        <v>507</v>
      </c>
      <c r="C4697" s="49">
        <v>67</v>
      </c>
      <c r="D4697" s="49">
        <v>0.51428598165512085</v>
      </c>
      <c r="E4697" s="49">
        <v>92.703659057617188</v>
      </c>
      <c r="F4697" s="49">
        <v>36.575153350830078</v>
      </c>
      <c r="G4697" s="49">
        <v>63.424846649169922</v>
      </c>
    </row>
    <row r="4698" spans="1:7">
      <c r="A4698" t="str">
        <f t="shared" si="74"/>
        <v>R4.0068</v>
      </c>
      <c r="B4698" s="49" t="s">
        <v>507</v>
      </c>
      <c r="C4698" s="49">
        <v>68</v>
      </c>
      <c r="D4698" s="49">
        <v>0.54228502511978149</v>
      </c>
      <c r="E4698" s="49">
        <v>92.189369201660156</v>
      </c>
      <c r="F4698" s="49">
        <v>35.776401519775391</v>
      </c>
      <c r="G4698" s="49">
        <v>64.223594665527344</v>
      </c>
    </row>
    <row r="4699" spans="1:7">
      <c r="A4699" t="str">
        <f t="shared" si="74"/>
        <v>R4.0069</v>
      </c>
      <c r="B4699" s="49" t="s">
        <v>507</v>
      </c>
      <c r="C4699" s="49">
        <v>69</v>
      </c>
      <c r="D4699" s="49">
        <v>0.57116508483886719</v>
      </c>
      <c r="E4699" s="49">
        <v>91.647087097167969</v>
      </c>
      <c r="F4699" s="49">
        <v>34.985134124755859</v>
      </c>
      <c r="G4699" s="49">
        <v>65.014862060546875</v>
      </c>
    </row>
    <row r="4700" spans="1:7">
      <c r="A4700" t="str">
        <f t="shared" si="74"/>
        <v>R4.0070</v>
      </c>
      <c r="B4700" s="49" t="s">
        <v>507</v>
      </c>
      <c r="C4700" s="49">
        <v>70</v>
      </c>
      <c r="D4700" s="49">
        <v>0.60090059041976929</v>
      </c>
      <c r="E4700" s="49">
        <v>91.075920104980469</v>
      </c>
      <c r="F4700" s="49">
        <v>34.201404571533203</v>
      </c>
      <c r="G4700" s="49">
        <v>65.798599243164063</v>
      </c>
    </row>
    <row r="4701" spans="1:7">
      <c r="A4701" t="str">
        <f t="shared" si="74"/>
        <v>R4.0071</v>
      </c>
      <c r="B4701" s="49" t="s">
        <v>507</v>
      </c>
      <c r="C4701" s="49">
        <v>71</v>
      </c>
      <c r="D4701" s="49">
        <v>0.63146311044692993</v>
      </c>
      <c r="E4701" s="49">
        <v>90.475021362304688</v>
      </c>
      <c r="F4701" s="49">
        <v>33.425235748291016</v>
      </c>
      <c r="G4701" s="49">
        <v>66.57476806640625</v>
      </c>
    </row>
    <row r="4702" spans="1:7">
      <c r="A4702" t="str">
        <f t="shared" si="74"/>
        <v>R4.0072</v>
      </c>
      <c r="B4702" s="49" t="s">
        <v>507</v>
      </c>
      <c r="C4702" s="49">
        <v>72</v>
      </c>
      <c r="D4702" s="49">
        <v>0.66282367706298828</v>
      </c>
      <c r="E4702" s="49">
        <v>89.843559265136719</v>
      </c>
      <c r="F4702" s="49">
        <v>32.656650543212891</v>
      </c>
      <c r="G4702" s="49">
        <v>67.343353271484375</v>
      </c>
    </row>
    <row r="4703" spans="1:7">
      <c r="A4703" t="str">
        <f t="shared" si="74"/>
        <v>R4.0073</v>
      </c>
      <c r="B4703" s="49" t="s">
        <v>507</v>
      </c>
      <c r="C4703" s="49">
        <v>73</v>
      </c>
      <c r="D4703" s="49">
        <v>0.69494342803955078</v>
      </c>
      <c r="E4703" s="49">
        <v>89.180732727050781</v>
      </c>
      <c r="F4703" s="49">
        <v>31.895648956298828</v>
      </c>
      <c r="G4703" s="49">
        <v>68.104347229003906</v>
      </c>
    </row>
    <row r="4704" spans="1:7">
      <c r="A4704" t="str">
        <f t="shared" si="74"/>
        <v>R4.0074</v>
      </c>
      <c r="B4704" s="49" t="s">
        <v>507</v>
      </c>
      <c r="C4704" s="49">
        <v>74</v>
      </c>
      <c r="D4704" s="49">
        <v>0.72777652740478516</v>
      </c>
      <c r="E4704" s="49">
        <v>88.485786437988281</v>
      </c>
      <c r="F4704" s="49">
        <v>31.142221450805664</v>
      </c>
      <c r="G4704" s="49">
        <v>68.857780456542969</v>
      </c>
    </row>
    <row r="4705" spans="1:7">
      <c r="A4705" t="str">
        <f t="shared" si="74"/>
        <v>R4.0075</v>
      </c>
      <c r="B4705" s="49" t="s">
        <v>507</v>
      </c>
      <c r="C4705" s="49">
        <v>75</v>
      </c>
      <c r="D4705" s="49">
        <v>0.76127821207046509</v>
      </c>
      <c r="E4705" s="49">
        <v>87.758010864257813</v>
      </c>
      <c r="F4705" s="49">
        <v>30.396337509155273</v>
      </c>
      <c r="G4705" s="49">
        <v>69.603660583496094</v>
      </c>
    </row>
    <row r="4706" spans="1:7">
      <c r="A4706" t="str">
        <f t="shared" si="74"/>
        <v>R4.0076</v>
      </c>
      <c r="B4706" s="49" t="s">
        <v>507</v>
      </c>
      <c r="C4706" s="49">
        <v>76</v>
      </c>
      <c r="D4706" s="49">
        <v>0.79539299011230469</v>
      </c>
      <c r="E4706" s="49">
        <v>86.996734619140625</v>
      </c>
      <c r="F4706" s="49">
        <v>29.657949447631836</v>
      </c>
      <c r="G4706" s="49">
        <v>70.342048645019531</v>
      </c>
    </row>
    <row r="4707" spans="1:7">
      <c r="A4707" t="str">
        <f t="shared" si="74"/>
        <v>R4.0077</v>
      </c>
      <c r="B4707" s="49" t="s">
        <v>507</v>
      </c>
      <c r="C4707" s="49">
        <v>77</v>
      </c>
      <c r="D4707" s="49">
        <v>0.83005619049072266</v>
      </c>
      <c r="E4707" s="49">
        <v>86.201339721679688</v>
      </c>
      <c r="F4707" s="49">
        <v>28.926994323730469</v>
      </c>
      <c r="G4707" s="49">
        <v>71.073005676269531</v>
      </c>
    </row>
    <row r="4708" spans="1:7">
      <c r="A4708" t="str">
        <f t="shared" si="74"/>
        <v>R4.0078</v>
      </c>
      <c r="B4708" s="49" t="s">
        <v>507</v>
      </c>
      <c r="C4708" s="49">
        <v>78</v>
      </c>
      <c r="D4708" s="49">
        <v>0.86520379781723022</v>
      </c>
      <c r="E4708" s="49">
        <v>85.371284484863281</v>
      </c>
      <c r="F4708" s="49">
        <v>28.203388214111328</v>
      </c>
      <c r="G4708" s="49">
        <v>71.796615600585938</v>
      </c>
    </row>
    <row r="4709" spans="1:7">
      <c r="A4709" t="str">
        <f t="shared" si="74"/>
        <v>R4.0079</v>
      </c>
      <c r="B4709" s="49" t="s">
        <v>507</v>
      </c>
      <c r="C4709" s="49">
        <v>79</v>
      </c>
      <c r="D4709" s="49">
        <v>0.90076261758804321</v>
      </c>
      <c r="E4709" s="49">
        <v>84.506080627441406</v>
      </c>
      <c r="F4709" s="49">
        <v>27.487024307250977</v>
      </c>
      <c r="G4709" s="49">
        <v>72.512977600097656</v>
      </c>
    </row>
    <row r="4710" spans="1:7">
      <c r="A4710" t="str">
        <f t="shared" si="74"/>
        <v>R4.0080</v>
      </c>
      <c r="B4710" s="49" t="s">
        <v>507</v>
      </c>
      <c r="C4710" s="49">
        <v>80</v>
      </c>
      <c r="D4710" s="49">
        <v>0.93665498495101929</v>
      </c>
      <c r="E4710" s="49">
        <v>83.605316162109375</v>
      </c>
      <c r="F4710" s="49">
        <v>26.777782440185547</v>
      </c>
      <c r="G4710" s="49">
        <v>73.222221374511719</v>
      </c>
    </row>
    <row r="4711" spans="1:7">
      <c r="A4711" t="str">
        <f t="shared" si="74"/>
        <v>R4.0081</v>
      </c>
      <c r="B4711" s="49" t="s">
        <v>507</v>
      </c>
      <c r="C4711" s="49">
        <v>81</v>
      </c>
      <c r="D4711" s="49">
        <v>0.97278982400894165</v>
      </c>
      <c r="E4711" s="49">
        <v>82.668663024902344</v>
      </c>
      <c r="F4711" s="49">
        <v>26.075515747070313</v>
      </c>
      <c r="G4711" s="49">
        <v>73.924484252929688</v>
      </c>
    </row>
    <row r="4712" spans="1:7">
      <c r="A4712" t="str">
        <f t="shared" si="74"/>
        <v>R4.0082</v>
      </c>
      <c r="B4712" s="49" t="s">
        <v>507</v>
      </c>
      <c r="C4712" s="49">
        <v>82</v>
      </c>
      <c r="D4712" s="49">
        <v>1.0092020034790039</v>
      </c>
      <c r="E4712" s="49">
        <v>81.695877075195313</v>
      </c>
      <c r="F4712" s="49">
        <v>25.380054473876953</v>
      </c>
      <c r="G4712" s="49">
        <v>74.619941711425781</v>
      </c>
    </row>
    <row r="4713" spans="1:7">
      <c r="A4713" t="str">
        <f t="shared" si="74"/>
        <v>R4.0083</v>
      </c>
      <c r="B4713" s="49" t="s">
        <v>507</v>
      </c>
      <c r="C4713" s="49">
        <v>83</v>
      </c>
      <c r="D4713" s="49">
        <v>1.0464849472045898</v>
      </c>
      <c r="E4713" s="49">
        <v>80.686668395996094</v>
      </c>
      <c r="F4713" s="49">
        <v>24.691247940063477</v>
      </c>
      <c r="G4713" s="49">
        <v>75.308753967285156</v>
      </c>
    </row>
    <row r="4714" spans="1:7">
      <c r="A4714" t="str">
        <f t="shared" si="74"/>
        <v>R4.0084</v>
      </c>
      <c r="B4714" s="49" t="s">
        <v>507</v>
      </c>
      <c r="C4714" s="49">
        <v>84</v>
      </c>
      <c r="D4714" s="49">
        <v>1.0855894088745117</v>
      </c>
      <c r="E4714" s="49">
        <v>79.640190124511719</v>
      </c>
      <c r="F4714" s="49">
        <v>24.009124755859375</v>
      </c>
      <c r="G4714" s="49">
        <v>75.990875244140625</v>
      </c>
    </row>
    <row r="4715" spans="1:7">
      <c r="A4715" t="str">
        <f t="shared" si="74"/>
        <v>R4.0085</v>
      </c>
      <c r="B4715" s="49" t="s">
        <v>507</v>
      </c>
      <c r="C4715" s="49">
        <v>85</v>
      </c>
      <c r="D4715" s="49">
        <v>1.1274805068969727</v>
      </c>
      <c r="E4715" s="49">
        <v>78.554595947265625</v>
      </c>
      <c r="F4715" s="49">
        <v>23.334009170532227</v>
      </c>
      <c r="G4715" s="49">
        <v>76.665992736816406</v>
      </c>
    </row>
    <row r="4716" spans="1:7">
      <c r="A4716" t="str">
        <f t="shared" si="74"/>
        <v>R4.0086</v>
      </c>
      <c r="B4716" s="49" t="s">
        <v>507</v>
      </c>
      <c r="C4716" s="49">
        <v>86</v>
      </c>
      <c r="D4716" s="49">
        <v>1.1729545593261719</v>
      </c>
      <c r="E4716" s="49">
        <v>77.427116394042969</v>
      </c>
      <c r="F4716" s="49">
        <v>22.666513442993164</v>
      </c>
      <c r="G4716" s="49">
        <v>77.333488464355469</v>
      </c>
    </row>
    <row r="4717" spans="1:7">
      <c r="A4717" t="str">
        <f t="shared" si="74"/>
        <v>R4.0087</v>
      </c>
      <c r="B4717" s="49" t="s">
        <v>507</v>
      </c>
      <c r="C4717" s="49">
        <v>87</v>
      </c>
      <c r="D4717" s="49">
        <v>1.2225551605224609</v>
      </c>
      <c r="E4717" s="49">
        <v>76.254165649414063</v>
      </c>
      <c r="F4717" s="49">
        <v>22.007482528686523</v>
      </c>
      <c r="G4717" s="49">
        <v>77.992515563964844</v>
      </c>
    </row>
    <row r="4718" spans="1:7">
      <c r="A4718" t="str">
        <f t="shared" si="74"/>
        <v>R4.0088</v>
      </c>
      <c r="B4718" s="49" t="s">
        <v>507</v>
      </c>
      <c r="C4718" s="49">
        <v>88</v>
      </c>
      <c r="D4718" s="49">
        <v>1.2765531539916992</v>
      </c>
      <c r="E4718" s="49">
        <v>75.031608581542969</v>
      </c>
      <c r="F4718" s="49">
        <v>21.35792350769043</v>
      </c>
      <c r="G4718" s="49">
        <v>78.642074584960938</v>
      </c>
    </row>
    <row r="4719" spans="1:7">
      <c r="A4719" t="str">
        <f t="shared" si="74"/>
        <v>R4.0089</v>
      </c>
      <c r="B4719" s="49" t="s">
        <v>507</v>
      </c>
      <c r="C4719" s="49">
        <v>89</v>
      </c>
      <c r="D4719" s="49">
        <v>1.334904670715332</v>
      </c>
      <c r="E4719" s="49">
        <v>73.755058288574219</v>
      </c>
      <c r="F4719" s="49">
        <v>20.718931198120117</v>
      </c>
      <c r="G4719" s="49">
        <v>79.28106689453125</v>
      </c>
    </row>
    <row r="4720" spans="1:7">
      <c r="A4720" t="str">
        <f t="shared" si="74"/>
        <v>R4.0090</v>
      </c>
      <c r="B4720" s="49" t="s">
        <v>507</v>
      </c>
      <c r="C4720" s="49">
        <v>90</v>
      </c>
      <c r="D4720" s="49">
        <v>1.3973417282104492</v>
      </c>
      <c r="E4720" s="49">
        <v>72.420150756835938</v>
      </c>
      <c r="F4720" s="49">
        <v>20.091623306274414</v>
      </c>
      <c r="G4720" s="49">
        <v>79.908378601074219</v>
      </c>
    </row>
    <row r="4721" spans="1:7">
      <c r="A4721" t="str">
        <f t="shared" si="74"/>
        <v>R4.0091</v>
      </c>
      <c r="B4721" s="49" t="s">
        <v>507</v>
      </c>
      <c r="C4721" s="49">
        <v>91</v>
      </c>
      <c r="D4721" s="49">
        <v>1.4632539749145508</v>
      </c>
      <c r="E4721" s="49">
        <v>71.022811889648438</v>
      </c>
      <c r="F4721" s="49">
        <v>19.477079391479492</v>
      </c>
      <c r="G4721" s="49">
        <v>80.522918701171875</v>
      </c>
    </row>
    <row r="4722" spans="1:7">
      <c r="A4722" t="str">
        <f t="shared" si="74"/>
        <v>R4.0092</v>
      </c>
      <c r="B4722" s="49" t="s">
        <v>507</v>
      </c>
      <c r="C4722" s="49">
        <v>92</v>
      </c>
      <c r="D4722" s="49">
        <v>1.5318708419799805</v>
      </c>
      <c r="E4722" s="49">
        <v>69.559555053710938</v>
      </c>
      <c r="F4722" s="49">
        <v>18.87628173828125</v>
      </c>
      <c r="G4722" s="49">
        <v>81.12371826171875</v>
      </c>
    </row>
    <row r="4723" spans="1:7">
      <c r="A4723" t="str">
        <f t="shared" si="74"/>
        <v>R4.0093</v>
      </c>
      <c r="B4723" s="49" t="s">
        <v>507</v>
      </c>
      <c r="C4723" s="49">
        <v>93</v>
      </c>
      <c r="D4723" s="49">
        <v>1.602234959602356</v>
      </c>
      <c r="E4723" s="49">
        <v>68.027687072753906</v>
      </c>
      <c r="F4723" s="49">
        <v>18.290084838867188</v>
      </c>
      <c r="G4723" s="49">
        <v>81.709915161132813</v>
      </c>
    </row>
    <row r="4724" spans="1:7">
      <c r="A4724" t="str">
        <f t="shared" si="74"/>
        <v>R4.0094</v>
      </c>
      <c r="B4724" s="49" t="s">
        <v>507</v>
      </c>
      <c r="C4724" s="49">
        <v>94</v>
      </c>
      <c r="D4724" s="49">
        <v>1.6732702255249023</v>
      </c>
      <c r="E4724" s="49">
        <v>66.425445556640625</v>
      </c>
      <c r="F4724" s="49">
        <v>17.719196319580078</v>
      </c>
      <c r="G4724" s="49">
        <v>82.280807495117188</v>
      </c>
    </row>
    <row r="4725" spans="1:7">
      <c r="A4725" t="str">
        <f t="shared" si="74"/>
        <v>R4.0095</v>
      </c>
      <c r="B4725" s="49" t="s">
        <v>507</v>
      </c>
      <c r="C4725" s="49">
        <v>95</v>
      </c>
      <c r="D4725" s="49">
        <v>1.7437982559204102</v>
      </c>
      <c r="E4725" s="49">
        <v>64.752182006835938</v>
      </c>
      <c r="F4725" s="49">
        <v>17.164159774780273</v>
      </c>
      <c r="G4725" s="49">
        <v>82.835838317871094</v>
      </c>
    </row>
    <row r="4726" spans="1:7">
      <c r="A4726" t="str">
        <f t="shared" si="74"/>
        <v>R4.0096</v>
      </c>
      <c r="B4726" s="49" t="s">
        <v>507</v>
      </c>
      <c r="C4726" s="49">
        <v>96</v>
      </c>
      <c r="D4726" s="49">
        <v>1.8126111030578613</v>
      </c>
      <c r="E4726" s="49">
        <v>63.008380889892578</v>
      </c>
      <c r="F4726" s="49">
        <v>16.625350952148438</v>
      </c>
      <c r="G4726" s="49">
        <v>83.374649047851563</v>
      </c>
    </row>
    <row r="4727" spans="1:7">
      <c r="A4727" t="str">
        <f t="shared" si="74"/>
        <v>R4.0097</v>
      </c>
      <c r="B4727" s="49" t="s">
        <v>507</v>
      </c>
      <c r="C4727" s="49">
        <v>97</v>
      </c>
      <c r="D4727" s="49">
        <v>1.8785018920898438</v>
      </c>
      <c r="E4727" s="49">
        <v>61.195770263671875</v>
      </c>
      <c r="F4727" s="49">
        <v>16.10297966003418</v>
      </c>
      <c r="G4727" s="49">
        <v>83.897018432617188</v>
      </c>
    </row>
    <row r="4728" spans="1:7">
      <c r="A4728" t="str">
        <f t="shared" si="74"/>
        <v>R4.0098</v>
      </c>
      <c r="B4728" s="49" t="s">
        <v>507</v>
      </c>
      <c r="C4728" s="49">
        <v>98</v>
      </c>
      <c r="D4728" s="49">
        <v>1.9403057098388672</v>
      </c>
      <c r="E4728" s="49">
        <v>59.317268371582031</v>
      </c>
      <c r="F4728" s="49">
        <v>15.597108840942383</v>
      </c>
      <c r="G4728" s="49">
        <v>84.40289306640625</v>
      </c>
    </row>
    <row r="4729" spans="1:7">
      <c r="A4729" t="str">
        <f t="shared" si="74"/>
        <v>R4.0099</v>
      </c>
      <c r="B4729" s="49" t="s">
        <v>507</v>
      </c>
      <c r="C4729" s="49">
        <v>99</v>
      </c>
      <c r="D4729" s="49">
        <v>1.9969244003295898</v>
      </c>
      <c r="E4729" s="49">
        <v>57.376960754394531</v>
      </c>
      <c r="F4729" s="49">
        <v>15.107644081115723</v>
      </c>
      <c r="G4729" s="49">
        <v>84.892356872558594</v>
      </c>
    </row>
    <row r="4730" spans="1:7">
      <c r="A4730" t="str">
        <f t="shared" si="74"/>
        <v>R4.0100</v>
      </c>
      <c r="B4730" s="49" t="s">
        <v>507</v>
      </c>
      <c r="C4730" s="49">
        <v>100</v>
      </c>
      <c r="D4730" s="49">
        <v>2.0473556518554688</v>
      </c>
      <c r="E4730" s="49">
        <v>55.380035400390625</v>
      </c>
      <c r="F4730" s="49">
        <v>14.634374618530273</v>
      </c>
      <c r="G4730" s="49">
        <v>85.365623474121094</v>
      </c>
    </row>
    <row r="4731" spans="1:7">
      <c r="A4731" t="str">
        <f t="shared" si="74"/>
        <v>R4.0101</v>
      </c>
      <c r="B4731" s="49" t="s">
        <v>507</v>
      </c>
      <c r="C4731" s="49">
        <v>101</v>
      </c>
      <c r="D4731" s="49">
        <v>2.090723991394043</v>
      </c>
      <c r="E4731" s="49">
        <v>53.332679748535156</v>
      </c>
      <c r="F4731" s="49">
        <v>14.176971435546875</v>
      </c>
      <c r="G4731" s="49">
        <v>85.823028564453125</v>
      </c>
    </row>
    <row r="4732" spans="1:7">
      <c r="A4732" t="str">
        <f t="shared" si="74"/>
        <v>R4.0102</v>
      </c>
      <c r="B4732" s="49" t="s">
        <v>507</v>
      </c>
      <c r="C4732" s="49">
        <v>102</v>
      </c>
      <c r="D4732" s="49">
        <v>2.126279354095459</v>
      </c>
      <c r="E4732" s="49">
        <v>51.241958618164063</v>
      </c>
      <c r="F4732" s="49">
        <v>13.735006332397461</v>
      </c>
      <c r="G4732" s="49">
        <v>86.264991760253906</v>
      </c>
    </row>
    <row r="4733" spans="1:7">
      <c r="A4733" t="str">
        <f t="shared" si="74"/>
        <v>R4.0103</v>
      </c>
      <c r="B4733" s="49" t="s">
        <v>507</v>
      </c>
      <c r="C4733" s="49">
        <v>103</v>
      </c>
      <c r="D4733" s="49">
        <v>2.1534547805786133</v>
      </c>
      <c r="E4733" s="49">
        <v>49.115676879882813</v>
      </c>
      <c r="F4733" s="49">
        <v>13.307965278625488</v>
      </c>
      <c r="G4733" s="49">
        <v>86.692031860351563</v>
      </c>
    </row>
    <row r="4734" spans="1:7">
      <c r="A4734" t="str">
        <f t="shared" si="74"/>
        <v>R4.0104</v>
      </c>
      <c r="B4734" s="49" t="s">
        <v>507</v>
      </c>
      <c r="C4734" s="49">
        <v>104</v>
      </c>
      <c r="D4734" s="49">
        <v>2.1718039512634277</v>
      </c>
      <c r="E4734" s="49">
        <v>46.962223052978516</v>
      </c>
      <c r="F4734" s="49">
        <v>12.895275115966797</v>
      </c>
      <c r="G4734" s="49">
        <v>87.104728698730469</v>
      </c>
    </row>
    <row r="4735" spans="1:7">
      <c r="A4735" t="str">
        <f t="shared" si="74"/>
        <v>R4.0105</v>
      </c>
      <c r="B4735" s="49" t="s">
        <v>507</v>
      </c>
      <c r="C4735" s="49">
        <v>105</v>
      </c>
      <c r="D4735" s="49">
        <v>2.1810722351074219</v>
      </c>
      <c r="E4735" s="49">
        <v>44.790420532226563</v>
      </c>
      <c r="F4735" s="49">
        <v>12.496298789978027</v>
      </c>
      <c r="G4735" s="49">
        <v>87.503700256347656</v>
      </c>
    </row>
    <row r="4736" spans="1:7">
      <c r="A4736" t="str">
        <f t="shared" si="74"/>
        <v>R4.0106</v>
      </c>
      <c r="B4736" s="49" t="s">
        <v>507</v>
      </c>
      <c r="C4736" s="49">
        <v>106</v>
      </c>
      <c r="D4736" s="49">
        <v>2.1811418533325195</v>
      </c>
      <c r="E4736" s="49">
        <v>42.609348297119141</v>
      </c>
      <c r="F4736" s="49">
        <v>12.110361099243164</v>
      </c>
      <c r="G4736" s="49">
        <v>87.889640808105469</v>
      </c>
    </row>
    <row r="4737" spans="1:7">
      <c r="A4737" t="str">
        <f t="shared" si="74"/>
        <v>R4.0107</v>
      </c>
      <c r="B4737" s="49" t="s">
        <v>507</v>
      </c>
      <c r="C4737" s="49">
        <v>107</v>
      </c>
      <c r="D4737" s="49">
        <v>2.1720638275146484</v>
      </c>
      <c r="E4737" s="49">
        <v>40.428203582763672</v>
      </c>
      <c r="F4737" s="49">
        <v>11.736751556396484</v>
      </c>
      <c r="G4737" s="49">
        <v>88.26324462890625</v>
      </c>
    </row>
    <row r="4738" spans="1:7">
      <c r="A4738" t="str">
        <f t="shared" si="74"/>
        <v>R4.0108</v>
      </c>
      <c r="B4738" s="49" t="s">
        <v>507</v>
      </c>
      <c r="C4738" s="49">
        <v>108</v>
      </c>
      <c r="D4738" s="49">
        <v>2.1540241241455078</v>
      </c>
      <c r="E4738" s="49">
        <v>38.256141662597656</v>
      </c>
      <c r="F4738" s="49">
        <v>11.374739646911621</v>
      </c>
      <c r="G4738" s="49">
        <v>88.625259399414063</v>
      </c>
    </row>
    <row r="4739" spans="1:7">
      <c r="A4739" t="str">
        <f t="shared" ref="A4739:A4802" si="75">CONCATENATE(B4739,IF(C4739&lt;10,CONCATENATE("00",C4739),IF(C4739&lt;100,CONCATENATE("0",C4739),C4739)))</f>
        <v>R4.0109</v>
      </c>
      <c r="B4739" s="49" t="s">
        <v>507</v>
      </c>
      <c r="C4739" s="49">
        <v>109</v>
      </c>
      <c r="D4739" s="49">
        <v>2.1273388862609863</v>
      </c>
      <c r="E4739" s="49">
        <v>36.102115631103516</v>
      </c>
      <c r="F4739" s="49">
        <v>11.023577690124512</v>
      </c>
      <c r="G4739" s="49">
        <v>88.976425170898438</v>
      </c>
    </row>
    <row r="4740" spans="1:7">
      <c r="A4740" t="str">
        <f t="shared" si="75"/>
        <v>R4.0110</v>
      </c>
      <c r="B4740" s="49" t="s">
        <v>507</v>
      </c>
      <c r="C4740" s="49">
        <v>110</v>
      </c>
      <c r="D4740" s="49">
        <v>2.0924510955810547</v>
      </c>
      <c r="E4740" s="49">
        <v>33.974777221679688</v>
      </c>
      <c r="F4740" s="49">
        <v>10.682514190673828</v>
      </c>
      <c r="G4740" s="49">
        <v>89.317489624023438</v>
      </c>
    </row>
    <row r="4741" spans="1:7">
      <c r="A4741" t="str">
        <f t="shared" si="75"/>
        <v>R4.0111</v>
      </c>
      <c r="B4741" s="49" t="s">
        <v>507</v>
      </c>
      <c r="C4741" s="49">
        <v>111</v>
      </c>
      <c r="D4741" s="49">
        <v>2.0498881340026855</v>
      </c>
      <c r="E4741" s="49">
        <v>31.882328033447266</v>
      </c>
      <c r="F4741" s="49">
        <v>10.350796699523926</v>
      </c>
      <c r="G4741" s="49">
        <v>89.649200439453125</v>
      </c>
    </row>
    <row r="4742" spans="1:7">
      <c r="A4742" t="str">
        <f t="shared" si="75"/>
        <v>R4.0112</v>
      </c>
      <c r="B4742" s="49" t="s">
        <v>507</v>
      </c>
      <c r="C4742" s="49">
        <v>112</v>
      </c>
      <c r="D4742" s="49">
        <v>2.0002858638763428</v>
      </c>
      <c r="E4742" s="49">
        <v>29.832439422607422</v>
      </c>
      <c r="F4742" s="49">
        <v>10.027679443359375</v>
      </c>
      <c r="G4742" s="49">
        <v>89.972320556640625</v>
      </c>
    </row>
    <row r="4743" spans="1:7">
      <c r="A4743" t="str">
        <f t="shared" si="75"/>
        <v>R4.0113</v>
      </c>
      <c r="B4743" s="49" t="s">
        <v>507</v>
      </c>
      <c r="C4743" s="49">
        <v>113</v>
      </c>
      <c r="D4743" s="49">
        <v>1.9443299770355225</v>
      </c>
      <c r="E4743" s="49">
        <v>27.8321533203125</v>
      </c>
      <c r="F4743" s="49">
        <v>9.7124300003051758</v>
      </c>
      <c r="G4743" s="49">
        <v>90.287567138671875</v>
      </c>
    </row>
    <row r="4744" spans="1:7">
      <c r="A4744" t="str">
        <f t="shared" si="75"/>
        <v>R4.0114</v>
      </c>
      <c r="B4744" s="49" t="s">
        <v>507</v>
      </c>
      <c r="C4744" s="49">
        <v>114</v>
      </c>
      <c r="D4744" s="49">
        <v>1.8827471733093262</v>
      </c>
      <c r="E4744" s="49">
        <v>25.887823104858398</v>
      </c>
      <c r="F4744" s="49">
        <v>9.4043378829956055</v>
      </c>
      <c r="G4744" s="49">
        <v>90.595664978027344</v>
      </c>
    </row>
    <row r="4745" spans="1:7">
      <c r="A4745" t="str">
        <f t="shared" si="75"/>
        <v>R4.0115</v>
      </c>
      <c r="B4745" s="49" t="s">
        <v>507</v>
      </c>
      <c r="C4745" s="49">
        <v>115</v>
      </c>
      <c r="D4745" s="49">
        <v>1.8162957429885864</v>
      </c>
      <c r="E4745" s="49">
        <v>24.005075454711914</v>
      </c>
      <c r="F4745" s="49">
        <v>9.1027164459228516</v>
      </c>
      <c r="G4745" s="49">
        <v>90.897285461425781</v>
      </c>
    </row>
    <row r="4746" spans="1:7">
      <c r="A4746" t="str">
        <f t="shared" si="75"/>
        <v>R4.0116</v>
      </c>
      <c r="B4746" s="49" t="s">
        <v>507</v>
      </c>
      <c r="C4746" s="49">
        <v>116</v>
      </c>
      <c r="D4746" s="49">
        <v>1.7457611560821533</v>
      </c>
      <c r="E4746" s="49">
        <v>22.188779830932617</v>
      </c>
      <c r="F4746" s="49">
        <v>8.8069038391113281</v>
      </c>
      <c r="G4746" s="49">
        <v>91.193092346191406</v>
      </c>
    </row>
    <row r="4747" spans="1:7">
      <c r="A4747" t="str">
        <f t="shared" si="75"/>
        <v>R4.0117</v>
      </c>
      <c r="B4747" s="49" t="s">
        <v>507</v>
      </c>
      <c r="C4747" s="49">
        <v>117</v>
      </c>
      <c r="D4747" s="49">
        <v>1.6718969345092773</v>
      </c>
      <c r="E4747" s="49">
        <v>20.443017959594727</v>
      </c>
      <c r="F4747" s="49">
        <v>8.5162839889526367</v>
      </c>
      <c r="G4747" s="49">
        <v>91.483718872070313</v>
      </c>
    </row>
    <row r="4748" spans="1:7">
      <c r="A4748" t="str">
        <f t="shared" si="75"/>
        <v>R4.0118</v>
      </c>
      <c r="B4748" s="49" t="s">
        <v>507</v>
      </c>
      <c r="C4748" s="49">
        <v>118</v>
      </c>
      <c r="D4748" s="49">
        <v>1.5954539775848389</v>
      </c>
      <c r="E4748" s="49">
        <v>18.771121978759766</v>
      </c>
      <c r="F4748" s="49">
        <v>8.2302751541137695</v>
      </c>
      <c r="G4748" s="49">
        <v>91.769721984863281</v>
      </c>
    </row>
    <row r="4749" spans="1:7">
      <c r="A4749" t="str">
        <f t="shared" si="75"/>
        <v>R4.0119</v>
      </c>
      <c r="B4749" s="49" t="s">
        <v>507</v>
      </c>
      <c r="C4749" s="49">
        <v>119</v>
      </c>
      <c r="D4749" s="49">
        <v>1.5171400308609009</v>
      </c>
      <c r="E4749" s="49">
        <v>17.175668716430664</v>
      </c>
      <c r="F4749" s="49">
        <v>7.9483428001403809</v>
      </c>
      <c r="G4749" s="49">
        <v>92.051658630371094</v>
      </c>
    </row>
    <row r="4750" spans="1:7">
      <c r="A4750" t="str">
        <f t="shared" si="75"/>
        <v>R4.0120</v>
      </c>
      <c r="B4750" s="49" t="s">
        <v>507</v>
      </c>
      <c r="C4750" s="49">
        <v>120</v>
      </c>
      <c r="D4750" s="49">
        <v>1.4376239776611328</v>
      </c>
      <c r="E4750" s="49">
        <v>15.658528327941895</v>
      </c>
      <c r="F4750" s="49">
        <v>7.6700057983398438</v>
      </c>
      <c r="G4750" s="49">
        <v>92.329994201660156</v>
      </c>
    </row>
    <row r="4751" spans="1:7">
      <c r="A4751" t="str">
        <f t="shared" si="75"/>
        <v>R4.0121</v>
      </c>
      <c r="B4751" s="49" t="s">
        <v>507</v>
      </c>
      <c r="C4751" s="49">
        <v>121</v>
      </c>
      <c r="D4751" s="49">
        <v>1.3575179576873779</v>
      </c>
      <c r="E4751" s="49">
        <v>14.220904350280762</v>
      </c>
      <c r="F4751" s="49">
        <v>7.394838809967041</v>
      </c>
      <c r="G4751" s="49">
        <v>92.60516357421875</v>
      </c>
    </row>
    <row r="4752" spans="1:7">
      <c r="A4752" t="str">
        <f t="shared" si="75"/>
        <v>R4.0122</v>
      </c>
      <c r="B4752" s="49" t="s">
        <v>507</v>
      </c>
      <c r="C4752" s="49">
        <v>122</v>
      </c>
      <c r="D4752" s="49">
        <v>1.2773729562759399</v>
      </c>
      <c r="E4752" s="49">
        <v>12.863386154174805</v>
      </c>
      <c r="F4752" s="49">
        <v>7.1224761009216309</v>
      </c>
      <c r="G4752" s="49">
        <v>92.877525329589844</v>
      </c>
    </row>
    <row r="4753" spans="1:7">
      <c r="A4753" t="str">
        <f t="shared" si="75"/>
        <v>R4.0123</v>
      </c>
      <c r="B4753" s="49" t="s">
        <v>507</v>
      </c>
      <c r="C4753" s="49">
        <v>123</v>
      </c>
      <c r="D4753" s="49">
        <v>1.1976879835128784</v>
      </c>
      <c r="E4753" s="49">
        <v>11.586012840270996</v>
      </c>
      <c r="F4753" s="49">
        <v>6.8526120185852051</v>
      </c>
      <c r="G4753" s="49">
        <v>93.147384643554688</v>
      </c>
    </row>
    <row r="4754" spans="1:7">
      <c r="A4754" t="str">
        <f t="shared" si="75"/>
        <v>R4.0124</v>
      </c>
      <c r="B4754" s="49" t="s">
        <v>507</v>
      </c>
      <c r="C4754" s="49">
        <v>124</v>
      </c>
      <c r="D4754" s="49">
        <v>1.118878960609436</v>
      </c>
      <c r="E4754" s="49">
        <v>10.388324737548828</v>
      </c>
      <c r="F4754" s="49">
        <v>6.5850129127502441</v>
      </c>
      <c r="G4754" s="49">
        <v>93.414985656738281</v>
      </c>
    </row>
    <row r="4755" spans="1:7">
      <c r="A4755" t="str">
        <f t="shared" si="75"/>
        <v>R4.0125</v>
      </c>
      <c r="B4755" s="49" t="s">
        <v>507</v>
      </c>
      <c r="C4755" s="49">
        <v>125</v>
      </c>
      <c r="D4755" s="49">
        <v>1.0413180589675903</v>
      </c>
      <c r="E4755" s="49">
        <v>9.2694463729858398</v>
      </c>
      <c r="F4755" s="49">
        <v>6.3195137977600098</v>
      </c>
      <c r="G4755" s="49">
        <v>93.680488586425781</v>
      </c>
    </row>
    <row r="4756" spans="1:7">
      <c r="A4756" t="str">
        <f t="shared" si="75"/>
        <v>R4.0126</v>
      </c>
      <c r="B4756" s="49" t="s">
        <v>507</v>
      </c>
      <c r="C4756" s="49">
        <v>126</v>
      </c>
      <c r="D4756" s="49">
        <v>0.96530395746231079</v>
      </c>
      <c r="E4756" s="49">
        <v>8.2281284332275391</v>
      </c>
      <c r="F4756" s="49">
        <v>6.0560059547424316</v>
      </c>
      <c r="G4756" s="49">
        <v>93.943992614746094</v>
      </c>
    </row>
    <row r="4757" spans="1:7">
      <c r="A4757" t="str">
        <f t="shared" si="75"/>
        <v>R4.0127</v>
      </c>
      <c r="B4757" s="49" t="s">
        <v>507</v>
      </c>
      <c r="C4757" s="49">
        <v>127</v>
      </c>
      <c r="D4757" s="49">
        <v>0.89108902215957642</v>
      </c>
      <c r="E4757" s="49">
        <v>7.2628240585327148</v>
      </c>
      <c r="F4757" s="49">
        <v>5.7944579124450684</v>
      </c>
      <c r="G4757" s="49">
        <v>94.205543518066406</v>
      </c>
    </row>
    <row r="4758" spans="1:7">
      <c r="A4758" t="str">
        <f t="shared" si="75"/>
        <v>R4.0128</v>
      </c>
      <c r="B4758" s="49" t="s">
        <v>507</v>
      </c>
      <c r="C4758" s="49">
        <v>128</v>
      </c>
      <c r="D4758" s="49">
        <v>0.81887596845626831</v>
      </c>
      <c r="E4758" s="49">
        <v>6.3717350959777832</v>
      </c>
      <c r="F4758" s="49">
        <v>5.5348882675170898</v>
      </c>
      <c r="G4758" s="49">
        <v>94.465110778808594</v>
      </c>
    </row>
    <row r="4759" spans="1:7">
      <c r="A4759" t="str">
        <f t="shared" si="75"/>
        <v>R4.0129</v>
      </c>
      <c r="B4759" s="49" t="s">
        <v>507</v>
      </c>
      <c r="C4759" s="49">
        <v>129</v>
      </c>
      <c r="D4759" s="49">
        <v>0.7488359808921814</v>
      </c>
      <c r="E4759" s="49">
        <v>5.552858829498291</v>
      </c>
      <c r="F4759" s="49">
        <v>5.2773809432983398</v>
      </c>
      <c r="G4759" s="49">
        <v>94.722618103027344</v>
      </c>
    </row>
    <row r="4760" spans="1:7">
      <c r="A4760" t="str">
        <f t="shared" si="75"/>
        <v>R4.0130</v>
      </c>
      <c r="B4760" s="49" t="s">
        <v>507</v>
      </c>
      <c r="C4760" s="49">
        <v>130</v>
      </c>
      <c r="D4760" s="49">
        <v>0.68111002445220947</v>
      </c>
      <c r="E4760" s="49">
        <v>4.804023265838623</v>
      </c>
      <c r="F4760" s="49">
        <v>5.0220637321472168</v>
      </c>
      <c r="G4760" s="49">
        <v>94.977935791015625</v>
      </c>
    </row>
    <row r="4761" spans="1:7">
      <c r="A4761" t="str">
        <f t="shared" si="75"/>
        <v>R4.0131</v>
      </c>
      <c r="B4761" s="49" t="s">
        <v>507</v>
      </c>
      <c r="C4761" s="49">
        <v>131</v>
      </c>
      <c r="D4761" s="49">
        <v>0.61581999063491821</v>
      </c>
      <c r="E4761" s="49">
        <v>4.1229128837585449</v>
      </c>
      <c r="F4761" s="49">
        <v>4.7691140174865723</v>
      </c>
      <c r="G4761" s="49">
        <v>95.230888366699219</v>
      </c>
    </row>
    <row r="4762" spans="1:7">
      <c r="A4762" t="str">
        <f t="shared" si="75"/>
        <v>R4.0132</v>
      </c>
      <c r="B4762" s="49" t="s">
        <v>507</v>
      </c>
      <c r="C4762" s="49">
        <v>132</v>
      </c>
      <c r="D4762" s="49">
        <v>0.55307799577713013</v>
      </c>
      <c r="E4762" s="49">
        <v>3.5070929527282715</v>
      </c>
      <c r="F4762" s="49">
        <v>4.518740177154541</v>
      </c>
      <c r="G4762" s="49">
        <v>95.48126220703125</v>
      </c>
    </row>
    <row r="4763" spans="1:7">
      <c r="A4763" t="str">
        <f t="shared" si="75"/>
        <v>R4.0133</v>
      </c>
      <c r="B4763" s="49" t="s">
        <v>507</v>
      </c>
      <c r="C4763" s="49">
        <v>133</v>
      </c>
      <c r="D4763" s="49">
        <v>0.49300798773765564</v>
      </c>
      <c r="E4763" s="49">
        <v>2.9540150165557861</v>
      </c>
      <c r="F4763" s="49">
        <v>4.2715210914611816</v>
      </c>
      <c r="G4763" s="49">
        <v>95.728477478027344</v>
      </c>
    </row>
    <row r="4764" spans="1:7">
      <c r="A4764" t="str">
        <f t="shared" si="75"/>
        <v>R4.0134</v>
      </c>
      <c r="B4764" s="49" t="s">
        <v>507</v>
      </c>
      <c r="C4764" s="49">
        <v>134</v>
      </c>
      <c r="D4764" s="49">
        <v>0.43573498725891113</v>
      </c>
      <c r="E4764" s="49">
        <v>2.4610071182250977</v>
      </c>
      <c r="F4764" s="49">
        <v>4.0273489952087402</v>
      </c>
      <c r="G4764" s="49">
        <v>95.972648620605469</v>
      </c>
    </row>
    <row r="4765" spans="1:7">
      <c r="A4765" t="str">
        <f t="shared" si="75"/>
        <v>R4.0135</v>
      </c>
      <c r="B4765" s="49" t="s">
        <v>507</v>
      </c>
      <c r="C4765" s="49">
        <v>135</v>
      </c>
      <c r="D4765" s="49">
        <v>0.38140001893043518</v>
      </c>
      <c r="E4765" s="49">
        <v>2.0252718925476074</v>
      </c>
      <c r="F4765" s="49">
        <v>3.7864599227905273</v>
      </c>
      <c r="G4765" s="49">
        <v>96.213539123535156</v>
      </c>
    </row>
    <row r="4766" spans="1:7">
      <c r="A4766" t="str">
        <f t="shared" si="75"/>
        <v>R4.0136</v>
      </c>
      <c r="B4766" s="49" t="s">
        <v>507</v>
      </c>
      <c r="C4766" s="49">
        <v>136</v>
      </c>
      <c r="D4766" s="49">
        <v>0.3301679790019989</v>
      </c>
      <c r="E4766" s="49">
        <v>1.6438720226287842</v>
      </c>
      <c r="F4766" s="49">
        <v>3.5490210056304932</v>
      </c>
      <c r="G4766" s="49">
        <v>96.450981140136719</v>
      </c>
    </row>
    <row r="4767" spans="1:7">
      <c r="A4767" t="str">
        <f t="shared" si="75"/>
        <v>R4.0137</v>
      </c>
      <c r="B4767" s="49" t="s">
        <v>507</v>
      </c>
      <c r="C4767" s="49">
        <v>137</v>
      </c>
      <c r="D4767" s="49">
        <v>0.28221601247787476</v>
      </c>
      <c r="E4767" s="49">
        <v>1.3137040138244629</v>
      </c>
      <c r="F4767" s="49">
        <v>3.3315155506134033</v>
      </c>
      <c r="G4767" s="49">
        <v>66.684844970703125</v>
      </c>
    </row>
    <row r="4768" spans="1:7">
      <c r="A4768" t="str">
        <f t="shared" si="75"/>
        <v>R4.0138</v>
      </c>
      <c r="B4768" s="49" t="s">
        <v>507</v>
      </c>
      <c r="C4768" s="49">
        <v>138</v>
      </c>
      <c r="D4768" s="49">
        <v>0.2377379983663559</v>
      </c>
      <c r="E4768" s="49">
        <v>1.0314879417419434</v>
      </c>
      <c r="F4768" s="49">
        <v>3.0849781036376953</v>
      </c>
      <c r="G4768" s="49">
        <v>96.915023803710938</v>
      </c>
    </row>
    <row r="4769" spans="1:7">
      <c r="A4769" t="str">
        <f t="shared" si="75"/>
        <v>R4.0139</v>
      </c>
      <c r="B4769" s="49" t="s">
        <v>507</v>
      </c>
      <c r="C4769" s="49">
        <v>139</v>
      </c>
      <c r="D4769" s="49">
        <v>0.19692800939083099</v>
      </c>
      <c r="E4769" s="49">
        <v>0.79374998807907104</v>
      </c>
      <c r="F4769" s="49">
        <v>2.8585810661315918</v>
      </c>
      <c r="G4769" s="49">
        <v>97.14141845703125</v>
      </c>
    </row>
    <row r="4770" spans="1:7">
      <c r="A4770" t="str">
        <f t="shared" si="75"/>
        <v>R4.0140</v>
      </c>
      <c r="B4770" s="49" t="s">
        <v>507</v>
      </c>
      <c r="C4770" s="49">
        <v>140</v>
      </c>
      <c r="D4770" s="49">
        <v>0.1599700003862381</v>
      </c>
      <c r="E4770" s="49">
        <v>0.59682202339172363</v>
      </c>
      <c r="F4770" s="49">
        <v>2.6360509395599365</v>
      </c>
      <c r="G4770" s="49">
        <v>97.36395263671875</v>
      </c>
    </row>
    <row r="4771" spans="1:7">
      <c r="A4771" t="str">
        <f t="shared" si="75"/>
        <v>R4.0141</v>
      </c>
      <c r="B4771" s="49" t="s">
        <v>507</v>
      </c>
      <c r="C4771" s="49">
        <v>141</v>
      </c>
      <c r="D4771" s="49">
        <v>0.12702199816703796</v>
      </c>
      <c r="E4771" s="49">
        <v>0.43685200810432434</v>
      </c>
      <c r="F4771" s="49">
        <v>2.4174759387969971</v>
      </c>
      <c r="G4771" s="49">
        <v>97.582527160644531</v>
      </c>
    </row>
    <row r="4772" spans="1:7">
      <c r="A4772" t="str">
        <f t="shared" si="75"/>
        <v>R4.0142</v>
      </c>
      <c r="B4772" s="49" t="s">
        <v>507</v>
      </c>
      <c r="C4772" s="49">
        <v>142</v>
      </c>
      <c r="D4772" s="49">
        <v>9.8186999559402466E-2</v>
      </c>
      <c r="E4772" s="49">
        <v>0.30983000993728638</v>
      </c>
      <c r="F4772" s="49">
        <v>2.2029340267181396</v>
      </c>
      <c r="G4772" s="49">
        <v>97.797065734863281</v>
      </c>
    </row>
    <row r="4773" spans="1:7">
      <c r="A4773" t="str">
        <f t="shared" si="75"/>
        <v>R4.0143</v>
      </c>
      <c r="B4773" s="49" t="s">
        <v>507</v>
      </c>
      <c r="C4773" s="49">
        <v>143</v>
      </c>
      <c r="D4773" s="49">
        <v>7.3495998978614807E-2</v>
      </c>
      <c r="E4773" s="49">
        <v>0.21164299547672272</v>
      </c>
      <c r="F4773" s="49">
        <v>1.9925030469894409</v>
      </c>
      <c r="G4773" s="49">
        <v>98.007499694824219</v>
      </c>
    </row>
    <row r="4774" spans="1:7">
      <c r="A4774" t="str">
        <f t="shared" si="75"/>
        <v>R4.0144</v>
      </c>
      <c r="B4774" s="49" t="s">
        <v>507</v>
      </c>
      <c r="C4774" s="49">
        <v>144</v>
      </c>
      <c r="D4774" s="49">
        <v>5.2900299429893494E-2</v>
      </c>
      <c r="E4774" s="49">
        <v>0.13814699649810791</v>
      </c>
      <c r="F4774" s="49">
        <v>1.7862839698791504</v>
      </c>
      <c r="G4774" s="49">
        <v>98.213714599609375</v>
      </c>
    </row>
    <row r="4775" spans="1:7">
      <c r="A4775" t="str">
        <f t="shared" si="75"/>
        <v>R4.0145</v>
      </c>
      <c r="B4775" s="49" t="s">
        <v>507</v>
      </c>
      <c r="C4775" s="49">
        <v>145</v>
      </c>
      <c r="D4775" s="49">
        <v>3.6260701715946198E-2</v>
      </c>
      <c r="E4775" s="49">
        <v>8.5246697068214417E-2</v>
      </c>
      <c r="F4775" s="49">
        <v>1.58440101146698</v>
      </c>
      <c r="G4775" s="49">
        <v>98.415596008300781</v>
      </c>
    </row>
    <row r="4776" spans="1:7">
      <c r="A4776" t="str">
        <f t="shared" si="75"/>
        <v>R4.0146</v>
      </c>
      <c r="B4776" s="49" t="s">
        <v>507</v>
      </c>
      <c r="C4776" s="49">
        <v>146</v>
      </c>
      <c r="D4776" s="49">
        <v>2.3346299305558205E-2</v>
      </c>
      <c r="E4776" s="49">
        <v>4.8985999077558517E-2</v>
      </c>
      <c r="F4776" s="49">
        <v>1.3870899677276611</v>
      </c>
      <c r="G4776" s="49">
        <v>98.612907409667969</v>
      </c>
    </row>
    <row r="4777" spans="1:7">
      <c r="A4777" t="str">
        <f t="shared" si="75"/>
        <v>R4.0147</v>
      </c>
      <c r="B4777" s="49" t="s">
        <v>507</v>
      </c>
      <c r="C4777" s="49">
        <v>147</v>
      </c>
      <c r="D4777" s="49">
        <v>1.38306999579072E-2</v>
      </c>
      <c r="E4777" s="49">
        <v>2.5639699772000313E-2</v>
      </c>
      <c r="F4777" s="49">
        <v>1.1948260068893433</v>
      </c>
      <c r="G4777" s="49">
        <v>98.80517578125</v>
      </c>
    </row>
    <row r="4778" spans="1:7">
      <c r="A4778" t="str">
        <f t="shared" si="75"/>
        <v>R4.0148</v>
      </c>
      <c r="B4778" s="49" t="s">
        <v>507</v>
      </c>
      <c r="C4778" s="49">
        <v>148</v>
      </c>
      <c r="D4778" s="49">
        <v>7.294829934835434E-3</v>
      </c>
      <c r="E4778" s="49">
        <v>1.1808999814093113E-2</v>
      </c>
      <c r="F4778" s="49">
        <v>1.0086400508880615</v>
      </c>
      <c r="G4778" s="49">
        <v>98.991363525390625</v>
      </c>
    </row>
    <row r="4779" spans="1:7">
      <c r="A4779" t="str">
        <f t="shared" si="75"/>
        <v>R4.0149</v>
      </c>
      <c r="B4779" s="49" t="s">
        <v>507</v>
      </c>
      <c r="C4779" s="49">
        <v>149</v>
      </c>
      <c r="D4779" s="49">
        <v>3.2339200843125582E-3</v>
      </c>
      <c r="E4779" s="49">
        <v>4.514169879257679E-3</v>
      </c>
      <c r="F4779" s="49">
        <v>0.83060699701309204</v>
      </c>
      <c r="G4779" s="49">
        <v>99.169395446777344</v>
      </c>
    </row>
    <row r="4780" spans="1:7">
      <c r="A4780" t="str">
        <f t="shared" si="75"/>
        <v>R4.0150</v>
      </c>
      <c r="B4780" s="49" t="s">
        <v>507</v>
      </c>
      <c r="C4780" s="49">
        <v>150</v>
      </c>
      <c r="D4780" s="49">
        <v>1.0741200530901551E-3</v>
      </c>
      <c r="E4780" s="49">
        <v>1.2802500277757645E-3</v>
      </c>
      <c r="F4780" s="49">
        <v>0.66572898626327515</v>
      </c>
      <c r="G4780" s="49">
        <v>99.334274291992188</v>
      </c>
    </row>
    <row r="4781" spans="1:7">
      <c r="A4781" t="str">
        <f t="shared" si="75"/>
        <v>R4.0151</v>
      </c>
      <c r="B4781" s="49" t="s">
        <v>507</v>
      </c>
      <c r="C4781" s="49">
        <v>151</v>
      </c>
      <c r="D4781" s="49">
        <v>2.0008500723633915E-4</v>
      </c>
      <c r="E4781" s="49">
        <v>2.061300037894398E-4</v>
      </c>
      <c r="F4781" s="49">
        <v>0.5292779803276062</v>
      </c>
      <c r="G4781" s="49">
        <v>99.470718383789063</v>
      </c>
    </row>
    <row r="4782" spans="1:7">
      <c r="A4782" t="str">
        <f t="shared" si="75"/>
        <v>R4.0152</v>
      </c>
      <c r="B4782" s="49" t="s">
        <v>507</v>
      </c>
      <c r="C4782" s="49">
        <v>152</v>
      </c>
      <c r="D4782" s="49">
        <v>6.0450001910794526E-6</v>
      </c>
      <c r="E4782" s="49">
        <v>6.0450001910794526E-6</v>
      </c>
      <c r="F4782" s="49">
        <v>0.50008302927017212</v>
      </c>
      <c r="G4782" s="49">
        <v>99.499916076660156</v>
      </c>
    </row>
    <row r="4783" spans="1:7">
      <c r="A4783" t="str">
        <f t="shared" si="75"/>
        <v>R4.0153</v>
      </c>
      <c r="B4783" s="49" t="s">
        <v>507</v>
      </c>
      <c r="C4783" s="49">
        <v>153</v>
      </c>
      <c r="D4783" s="49">
        <v>0</v>
      </c>
      <c r="E4783" s="49">
        <v>0</v>
      </c>
      <c r="F4783" s="49">
        <v>0</v>
      </c>
      <c r="G4783" s="49">
        <v>100</v>
      </c>
    </row>
    <row r="4784" spans="1:7">
      <c r="A4784" t="str">
        <f t="shared" si="75"/>
        <v>R5.0000</v>
      </c>
      <c r="B4784" s="49" t="s">
        <v>508</v>
      </c>
      <c r="C4784" s="49">
        <v>0</v>
      </c>
      <c r="D4784" s="49">
        <v>0</v>
      </c>
      <c r="E4784" s="49">
        <v>100</v>
      </c>
      <c r="F4784" s="49">
        <v>100</v>
      </c>
      <c r="G4784" s="49">
        <v>0</v>
      </c>
    </row>
    <row r="4785" spans="1:7">
      <c r="A4785" t="str">
        <f t="shared" si="75"/>
        <v>R5.0001</v>
      </c>
      <c r="B4785" s="49" t="s">
        <v>508</v>
      </c>
      <c r="C4785" s="49">
        <v>1</v>
      </c>
      <c r="D4785" s="49">
        <v>0</v>
      </c>
      <c r="E4785" s="49">
        <v>100</v>
      </c>
      <c r="F4785" s="49">
        <v>98.999267578125</v>
      </c>
      <c r="G4785" s="49">
        <v>1.0007343292236328</v>
      </c>
    </row>
    <row r="4786" spans="1:7">
      <c r="A4786" t="str">
        <f t="shared" si="75"/>
        <v>R5.0002</v>
      </c>
      <c r="B4786" s="49" t="s">
        <v>508</v>
      </c>
      <c r="C4786" s="49">
        <v>2</v>
      </c>
      <c r="D4786" s="49">
        <v>0</v>
      </c>
      <c r="E4786" s="49">
        <v>100</v>
      </c>
      <c r="F4786" s="49">
        <v>97.999267578125</v>
      </c>
      <c r="G4786" s="49">
        <v>2.0007343292236328</v>
      </c>
    </row>
    <row r="4787" spans="1:7">
      <c r="A4787" t="str">
        <f t="shared" si="75"/>
        <v>R5.0003</v>
      </c>
      <c r="B4787" s="49" t="s">
        <v>508</v>
      </c>
      <c r="C4787" s="49">
        <v>3</v>
      </c>
      <c r="D4787" s="49">
        <v>0</v>
      </c>
      <c r="E4787" s="49">
        <v>100</v>
      </c>
      <c r="F4787" s="49">
        <v>96.999267578125</v>
      </c>
      <c r="G4787" s="49">
        <v>3.0007343292236328</v>
      </c>
    </row>
    <row r="4788" spans="1:7">
      <c r="A4788" t="str">
        <f t="shared" si="75"/>
        <v>R5.0004</v>
      </c>
      <c r="B4788" s="49" t="s">
        <v>508</v>
      </c>
      <c r="C4788" s="49">
        <v>4</v>
      </c>
      <c r="D4788" s="49">
        <v>0</v>
      </c>
      <c r="E4788" s="49">
        <v>100</v>
      </c>
      <c r="F4788" s="49">
        <v>95.999267578125</v>
      </c>
      <c r="G4788" s="49">
        <v>4.0007343292236328</v>
      </c>
    </row>
    <row r="4789" spans="1:7">
      <c r="A4789" t="str">
        <f t="shared" si="75"/>
        <v>R5.0005</v>
      </c>
      <c r="B4789" s="49" t="s">
        <v>508</v>
      </c>
      <c r="C4789" s="49">
        <v>5</v>
      </c>
      <c r="D4789" s="49">
        <v>0</v>
      </c>
      <c r="E4789" s="49">
        <v>100</v>
      </c>
      <c r="F4789" s="49">
        <v>94.999267578125</v>
      </c>
      <c r="G4789" s="49">
        <v>5.0007343292236328</v>
      </c>
    </row>
    <row r="4790" spans="1:7">
      <c r="A4790" t="str">
        <f t="shared" si="75"/>
        <v>R5.0006</v>
      </c>
      <c r="B4790" s="49" t="s">
        <v>508</v>
      </c>
      <c r="C4790" s="49">
        <v>6</v>
      </c>
      <c r="D4790" s="49">
        <v>0</v>
      </c>
      <c r="E4790" s="49">
        <v>100</v>
      </c>
      <c r="F4790" s="49">
        <v>93.999267578125</v>
      </c>
      <c r="G4790" s="49">
        <v>6.0007343292236328</v>
      </c>
    </row>
    <row r="4791" spans="1:7">
      <c r="A4791" t="str">
        <f t="shared" si="75"/>
        <v>R5.0007</v>
      </c>
      <c r="B4791" s="49" t="s">
        <v>508</v>
      </c>
      <c r="C4791" s="49">
        <v>7</v>
      </c>
      <c r="D4791" s="49">
        <v>0</v>
      </c>
      <c r="E4791" s="49">
        <v>100</v>
      </c>
      <c r="F4791" s="49">
        <v>92.999267578125</v>
      </c>
      <c r="G4791" s="49">
        <v>7.0007343292236328</v>
      </c>
    </row>
    <row r="4792" spans="1:7">
      <c r="A4792" t="str">
        <f t="shared" si="75"/>
        <v>R5.0008</v>
      </c>
      <c r="B4792" s="49" t="s">
        <v>508</v>
      </c>
      <c r="C4792" s="49">
        <v>8</v>
      </c>
      <c r="D4792" s="49">
        <v>0</v>
      </c>
      <c r="E4792" s="49">
        <v>100</v>
      </c>
      <c r="F4792" s="49">
        <v>91.999267578125</v>
      </c>
      <c r="G4792" s="49">
        <v>8.0007343292236328</v>
      </c>
    </row>
    <row r="4793" spans="1:7">
      <c r="A4793" t="str">
        <f t="shared" si="75"/>
        <v>R5.0009</v>
      </c>
      <c r="B4793" s="49" t="s">
        <v>508</v>
      </c>
      <c r="C4793" s="49">
        <v>9</v>
      </c>
      <c r="D4793" s="49">
        <v>0</v>
      </c>
      <c r="E4793" s="49">
        <v>100</v>
      </c>
      <c r="F4793" s="49">
        <v>90.999267578125</v>
      </c>
      <c r="G4793" s="49">
        <v>9.0007343292236328</v>
      </c>
    </row>
    <row r="4794" spans="1:7">
      <c r="A4794" t="str">
        <f t="shared" si="75"/>
        <v>R5.0010</v>
      </c>
      <c r="B4794" s="49" t="s">
        <v>508</v>
      </c>
      <c r="C4794" s="49">
        <v>10</v>
      </c>
      <c r="D4794" s="49">
        <v>0</v>
      </c>
      <c r="E4794" s="49">
        <v>100</v>
      </c>
      <c r="F4794" s="49">
        <v>89.999267578125</v>
      </c>
      <c r="G4794" s="49">
        <v>10.000734329223633</v>
      </c>
    </row>
    <row r="4795" spans="1:7">
      <c r="A4795" t="str">
        <f t="shared" si="75"/>
        <v>R5.0011</v>
      </c>
      <c r="B4795" s="49" t="s">
        <v>508</v>
      </c>
      <c r="C4795" s="49">
        <v>11</v>
      </c>
      <c r="D4795" s="49">
        <v>0</v>
      </c>
      <c r="E4795" s="49">
        <v>100</v>
      </c>
      <c r="F4795" s="49">
        <v>88.999267578125</v>
      </c>
      <c r="G4795" s="49">
        <v>11.000734329223633</v>
      </c>
    </row>
    <row r="4796" spans="1:7">
      <c r="A4796" t="str">
        <f t="shared" si="75"/>
        <v>R5.0012</v>
      </c>
      <c r="B4796" s="49" t="s">
        <v>508</v>
      </c>
      <c r="C4796" s="49">
        <v>12</v>
      </c>
      <c r="D4796" s="49">
        <v>0</v>
      </c>
      <c r="E4796" s="49">
        <v>100</v>
      </c>
      <c r="F4796" s="49">
        <v>87.999267578125</v>
      </c>
      <c r="G4796" s="49">
        <v>12.000734329223633</v>
      </c>
    </row>
    <row r="4797" spans="1:7">
      <c r="A4797" t="str">
        <f t="shared" si="75"/>
        <v>R5.0013</v>
      </c>
      <c r="B4797" s="49" t="s">
        <v>508</v>
      </c>
      <c r="C4797" s="49">
        <v>13</v>
      </c>
      <c r="D4797" s="49">
        <v>0</v>
      </c>
      <c r="E4797" s="49">
        <v>100</v>
      </c>
      <c r="F4797" s="49">
        <v>86.999267578125</v>
      </c>
      <c r="G4797" s="49">
        <v>13.000734329223633</v>
      </c>
    </row>
    <row r="4798" spans="1:7">
      <c r="A4798" t="str">
        <f t="shared" si="75"/>
        <v>R5.0014</v>
      </c>
      <c r="B4798" s="49" t="s">
        <v>508</v>
      </c>
      <c r="C4798" s="49">
        <v>14</v>
      </c>
      <c r="D4798" s="49">
        <v>0</v>
      </c>
      <c r="E4798" s="49">
        <v>100</v>
      </c>
      <c r="F4798" s="49">
        <v>85.999267578125</v>
      </c>
      <c r="G4798" s="49">
        <v>14.000734329223633</v>
      </c>
    </row>
    <row r="4799" spans="1:7">
      <c r="A4799" t="str">
        <f t="shared" si="75"/>
        <v>R5.0015</v>
      </c>
      <c r="B4799" s="49" t="s">
        <v>508</v>
      </c>
      <c r="C4799" s="49">
        <v>15</v>
      </c>
      <c r="D4799" s="49">
        <v>0</v>
      </c>
      <c r="E4799" s="49">
        <v>100</v>
      </c>
      <c r="F4799" s="49">
        <v>84.999267578125</v>
      </c>
      <c r="G4799" s="49">
        <v>15.000734329223633</v>
      </c>
    </row>
    <row r="4800" spans="1:7">
      <c r="A4800" t="str">
        <f t="shared" si="75"/>
        <v>R5.0016</v>
      </c>
      <c r="B4800" s="49" t="s">
        <v>508</v>
      </c>
      <c r="C4800" s="49">
        <v>16</v>
      </c>
      <c r="D4800" s="49">
        <v>0</v>
      </c>
      <c r="E4800" s="49">
        <v>100</v>
      </c>
      <c r="F4800" s="49">
        <v>83.999267578125</v>
      </c>
      <c r="G4800" s="49">
        <v>16.000734329223633</v>
      </c>
    </row>
    <row r="4801" spans="1:7">
      <c r="A4801" t="str">
        <f t="shared" si="75"/>
        <v>R5.0017</v>
      </c>
      <c r="B4801" s="49" t="s">
        <v>508</v>
      </c>
      <c r="C4801" s="49">
        <v>17</v>
      </c>
      <c r="D4801" s="49">
        <v>0</v>
      </c>
      <c r="E4801" s="49">
        <v>100</v>
      </c>
      <c r="F4801" s="49">
        <v>82.999267578125</v>
      </c>
      <c r="G4801" s="49">
        <v>17.000734329223633</v>
      </c>
    </row>
    <row r="4802" spans="1:7">
      <c r="A4802" t="str">
        <f t="shared" si="75"/>
        <v>R5.0018</v>
      </c>
      <c r="B4802" s="49" t="s">
        <v>508</v>
      </c>
      <c r="C4802" s="49">
        <v>18</v>
      </c>
      <c r="D4802" s="49">
        <v>0</v>
      </c>
      <c r="E4802" s="49">
        <v>100</v>
      </c>
      <c r="F4802" s="49">
        <v>81.999267578125</v>
      </c>
      <c r="G4802" s="49">
        <v>18.000734329223633</v>
      </c>
    </row>
    <row r="4803" spans="1:7">
      <c r="A4803" t="str">
        <f t="shared" ref="A4803:A4866" si="76">CONCATENATE(B4803,IF(C4803&lt;10,CONCATENATE("00",C4803),IF(C4803&lt;100,CONCATENATE("0",C4803),C4803)))</f>
        <v>R5.0019</v>
      </c>
      <c r="B4803" s="49" t="s">
        <v>508</v>
      </c>
      <c r="C4803" s="49">
        <v>19</v>
      </c>
      <c r="D4803" s="49">
        <v>0</v>
      </c>
      <c r="E4803" s="49">
        <v>100</v>
      </c>
      <c r="F4803" s="49">
        <v>80.999267578125</v>
      </c>
      <c r="G4803" s="49">
        <v>19.000734329223633</v>
      </c>
    </row>
    <row r="4804" spans="1:7">
      <c r="A4804" t="str">
        <f t="shared" si="76"/>
        <v>R5.0020</v>
      </c>
      <c r="B4804" s="49" t="s">
        <v>508</v>
      </c>
      <c r="C4804" s="49">
        <v>20</v>
      </c>
      <c r="D4804" s="49">
        <v>0</v>
      </c>
      <c r="E4804" s="49">
        <v>100</v>
      </c>
      <c r="F4804" s="49">
        <v>79.999267578125</v>
      </c>
      <c r="G4804" s="49">
        <v>20.000734329223633</v>
      </c>
    </row>
    <row r="4805" spans="1:7">
      <c r="A4805" t="str">
        <f t="shared" si="76"/>
        <v>R5.0021</v>
      </c>
      <c r="B4805" s="49" t="s">
        <v>508</v>
      </c>
      <c r="C4805" s="49">
        <v>21</v>
      </c>
      <c r="D4805" s="49">
        <v>0</v>
      </c>
      <c r="E4805" s="49">
        <v>100</v>
      </c>
      <c r="F4805" s="49">
        <v>78.999267578125</v>
      </c>
      <c r="G4805" s="49">
        <v>21.000734329223633</v>
      </c>
    </row>
    <row r="4806" spans="1:7">
      <c r="A4806" t="str">
        <f t="shared" si="76"/>
        <v>R5.0022</v>
      </c>
      <c r="B4806" s="49" t="s">
        <v>508</v>
      </c>
      <c r="C4806" s="49">
        <v>22</v>
      </c>
      <c r="D4806" s="49">
        <v>0</v>
      </c>
      <c r="E4806" s="49">
        <v>100</v>
      </c>
      <c r="F4806" s="49">
        <v>77.999267578125</v>
      </c>
      <c r="G4806" s="49">
        <v>22.000734329223633</v>
      </c>
    </row>
    <row r="4807" spans="1:7">
      <c r="A4807" t="str">
        <f t="shared" si="76"/>
        <v>R5.0023</v>
      </c>
      <c r="B4807" s="49" t="s">
        <v>508</v>
      </c>
      <c r="C4807" s="49">
        <v>23</v>
      </c>
      <c r="D4807" s="49">
        <v>0</v>
      </c>
      <c r="E4807" s="49">
        <v>100</v>
      </c>
      <c r="F4807" s="49">
        <v>76.999267578125</v>
      </c>
      <c r="G4807" s="49">
        <v>23.000734329223633</v>
      </c>
    </row>
    <row r="4808" spans="1:7">
      <c r="A4808" t="str">
        <f t="shared" si="76"/>
        <v>R5.0024</v>
      </c>
      <c r="B4808" s="49" t="s">
        <v>508</v>
      </c>
      <c r="C4808" s="49">
        <v>24</v>
      </c>
      <c r="D4808" s="49">
        <v>0</v>
      </c>
      <c r="E4808" s="49">
        <v>100</v>
      </c>
      <c r="F4808" s="49">
        <v>75.999267578125</v>
      </c>
      <c r="G4808" s="49">
        <v>24.000734329223633</v>
      </c>
    </row>
    <row r="4809" spans="1:7">
      <c r="A4809" t="str">
        <f t="shared" si="76"/>
        <v>R5.0025</v>
      </c>
      <c r="B4809" s="49" t="s">
        <v>508</v>
      </c>
      <c r="C4809" s="49">
        <v>25</v>
      </c>
      <c r="D4809" s="49">
        <v>0</v>
      </c>
      <c r="E4809" s="49">
        <v>100</v>
      </c>
      <c r="F4809" s="49">
        <v>74.999267578125</v>
      </c>
      <c r="G4809" s="49">
        <v>25.000734329223633</v>
      </c>
    </row>
    <row r="4810" spans="1:7">
      <c r="A4810" t="str">
        <f t="shared" si="76"/>
        <v>R5.0026</v>
      </c>
      <c r="B4810" s="49" t="s">
        <v>508</v>
      </c>
      <c r="C4810" s="49">
        <v>26</v>
      </c>
      <c r="D4810" s="49">
        <v>0</v>
      </c>
      <c r="E4810" s="49">
        <v>100</v>
      </c>
      <c r="F4810" s="49">
        <v>73.999267578125</v>
      </c>
      <c r="G4810" s="49">
        <v>26.000734329223633</v>
      </c>
    </row>
    <row r="4811" spans="1:7">
      <c r="A4811" t="str">
        <f t="shared" si="76"/>
        <v>R5.0027</v>
      </c>
      <c r="B4811" s="49" t="s">
        <v>508</v>
      </c>
      <c r="C4811" s="49">
        <v>27</v>
      </c>
      <c r="D4811" s="49">
        <v>0</v>
      </c>
      <c r="E4811" s="49">
        <v>100</v>
      </c>
      <c r="F4811" s="49">
        <v>72.999267578125</v>
      </c>
      <c r="G4811" s="49">
        <v>27.000734329223633</v>
      </c>
    </row>
    <row r="4812" spans="1:7">
      <c r="A4812" t="str">
        <f t="shared" si="76"/>
        <v>R5.0028</v>
      </c>
      <c r="B4812" s="49" t="s">
        <v>508</v>
      </c>
      <c r="C4812" s="49">
        <v>28</v>
      </c>
      <c r="D4812" s="49">
        <v>0</v>
      </c>
      <c r="E4812" s="49">
        <v>100</v>
      </c>
      <c r="F4812" s="49">
        <v>71.999267578125</v>
      </c>
      <c r="G4812" s="49">
        <v>28.000734329223633</v>
      </c>
    </row>
    <row r="4813" spans="1:7">
      <c r="A4813" t="str">
        <f t="shared" si="76"/>
        <v>R5.0029</v>
      </c>
      <c r="B4813" s="49" t="s">
        <v>508</v>
      </c>
      <c r="C4813" s="49">
        <v>29</v>
      </c>
      <c r="D4813" s="49">
        <v>0</v>
      </c>
      <c r="E4813" s="49">
        <v>100</v>
      </c>
      <c r="F4813" s="49">
        <v>70.999267578125</v>
      </c>
      <c r="G4813" s="49">
        <v>29.000734329223633</v>
      </c>
    </row>
    <row r="4814" spans="1:7">
      <c r="A4814" t="str">
        <f t="shared" si="76"/>
        <v>R5.0030</v>
      </c>
      <c r="B4814" s="49" t="s">
        <v>508</v>
      </c>
      <c r="C4814" s="49">
        <v>30</v>
      </c>
      <c r="D4814" s="49">
        <v>0</v>
      </c>
      <c r="E4814" s="49">
        <v>100</v>
      </c>
      <c r="F4814" s="49">
        <v>69.999267578125</v>
      </c>
      <c r="G4814" s="49">
        <v>30.000734329223633</v>
      </c>
    </row>
    <row r="4815" spans="1:7">
      <c r="A4815" t="str">
        <f t="shared" si="76"/>
        <v>R5.0031</v>
      </c>
      <c r="B4815" s="49" t="s">
        <v>508</v>
      </c>
      <c r="C4815" s="49">
        <v>31</v>
      </c>
      <c r="D4815" s="49">
        <v>0</v>
      </c>
      <c r="E4815" s="49">
        <v>100</v>
      </c>
      <c r="F4815" s="49">
        <v>68.999267578125</v>
      </c>
      <c r="G4815" s="49">
        <v>31.000734329223633</v>
      </c>
    </row>
    <row r="4816" spans="1:7">
      <c r="A4816" t="str">
        <f t="shared" si="76"/>
        <v>R5.0032</v>
      </c>
      <c r="B4816" s="49" t="s">
        <v>508</v>
      </c>
      <c r="C4816" s="49">
        <v>32</v>
      </c>
      <c r="D4816" s="49">
        <v>8.9999997499035089E-7</v>
      </c>
      <c r="E4816" s="49">
        <v>100</v>
      </c>
      <c r="F4816" s="49">
        <v>67.999267578125</v>
      </c>
      <c r="G4816" s="49">
        <v>32.000732421875</v>
      </c>
    </row>
    <row r="4817" spans="1:7">
      <c r="A4817" t="str">
        <f t="shared" si="76"/>
        <v>R5.0033</v>
      </c>
      <c r="B4817" s="49" t="s">
        <v>508</v>
      </c>
      <c r="C4817" s="49">
        <v>33</v>
      </c>
      <c r="D4817" s="49">
        <v>3.9000001379463356E-6</v>
      </c>
      <c r="E4817" s="49">
        <v>100</v>
      </c>
      <c r="F4817" s="49">
        <v>66.999267578125</v>
      </c>
      <c r="G4817" s="49">
        <v>33.000732421875</v>
      </c>
    </row>
    <row r="4818" spans="1:7">
      <c r="A4818" t="str">
        <f t="shared" si="76"/>
        <v>R5.0034</v>
      </c>
      <c r="B4818" s="49" t="s">
        <v>508</v>
      </c>
      <c r="C4818" s="49">
        <v>34</v>
      </c>
      <c r="D4818" s="49">
        <v>1.2399999832268804E-5</v>
      </c>
      <c r="E4818" s="49">
        <v>99.999992370605469</v>
      </c>
      <c r="F4818" s="49">
        <v>65.999267578125</v>
      </c>
      <c r="G4818" s="49">
        <v>34.000732421875</v>
      </c>
    </row>
    <row r="4819" spans="1:7">
      <c r="A4819" t="str">
        <f t="shared" si="76"/>
        <v>R5.0035</v>
      </c>
      <c r="B4819" s="49" t="s">
        <v>508</v>
      </c>
      <c r="C4819" s="49">
        <v>35</v>
      </c>
      <c r="D4819" s="49">
        <v>2.8599999495781958E-5</v>
      </c>
      <c r="E4819" s="49">
        <v>99.999984741210938</v>
      </c>
      <c r="F4819" s="49">
        <v>64.999275207519531</v>
      </c>
      <c r="G4819" s="49">
        <v>35.000724792480469</v>
      </c>
    </row>
    <row r="4820" spans="1:7">
      <c r="A4820" t="str">
        <f t="shared" si="76"/>
        <v>R5.0036</v>
      </c>
      <c r="B4820" s="49" t="s">
        <v>508</v>
      </c>
      <c r="C4820" s="49">
        <v>36</v>
      </c>
      <c r="D4820" s="49">
        <v>6.289999873843044E-5</v>
      </c>
      <c r="E4820" s="49">
        <v>99.999954223632813</v>
      </c>
      <c r="F4820" s="49">
        <v>63.999298095703125</v>
      </c>
      <c r="G4820" s="49">
        <v>36.000701904296875</v>
      </c>
    </row>
    <row r="4821" spans="1:7">
      <c r="A4821" t="str">
        <f t="shared" si="76"/>
        <v>R5.0037</v>
      </c>
      <c r="B4821" s="49" t="s">
        <v>508</v>
      </c>
      <c r="C4821" s="49">
        <v>37</v>
      </c>
      <c r="D4821" s="49">
        <v>1.230000052601099E-4</v>
      </c>
      <c r="E4821" s="49">
        <v>99.999893188476563</v>
      </c>
      <c r="F4821" s="49">
        <v>62.999336242675781</v>
      </c>
      <c r="G4821" s="49">
        <v>37.000663757324219</v>
      </c>
    </row>
    <row r="4822" spans="1:7">
      <c r="A4822" t="str">
        <f t="shared" si="76"/>
        <v>R5.0038</v>
      </c>
      <c r="B4822" s="49" t="s">
        <v>508</v>
      </c>
      <c r="C4822" s="49">
        <v>38</v>
      </c>
      <c r="D4822" s="49">
        <v>2.2420000459533185E-4</v>
      </c>
      <c r="E4822" s="49">
        <v>99.999771118164063</v>
      </c>
      <c r="F4822" s="49">
        <v>61.999412536621094</v>
      </c>
      <c r="G4822" s="49">
        <v>38.000587463378906</v>
      </c>
    </row>
    <row r="4823" spans="1:7">
      <c r="A4823" t="str">
        <f t="shared" si="76"/>
        <v>R5.0039</v>
      </c>
      <c r="B4823" s="49" t="s">
        <v>508</v>
      </c>
      <c r="C4823" s="49">
        <v>39</v>
      </c>
      <c r="D4823" s="49">
        <v>3.8240000139921904E-4</v>
      </c>
      <c r="E4823" s="49">
        <v>99.999542236328125</v>
      </c>
      <c r="F4823" s="49">
        <v>60.999549865722656</v>
      </c>
      <c r="G4823" s="49">
        <v>39.000450134277344</v>
      </c>
    </row>
    <row r="4824" spans="1:7">
      <c r="A4824" t="str">
        <f t="shared" si="76"/>
        <v>R5.0040</v>
      </c>
      <c r="B4824" s="49" t="s">
        <v>508</v>
      </c>
      <c r="C4824" s="49">
        <v>40</v>
      </c>
      <c r="D4824" s="49">
        <v>6.1990000540390611E-4</v>
      </c>
      <c r="E4824" s="49">
        <v>99.999160766601563</v>
      </c>
      <c r="F4824" s="49">
        <v>59.999782562255859</v>
      </c>
      <c r="G4824" s="49">
        <v>40.000217437744141</v>
      </c>
    </row>
    <row r="4825" spans="1:7">
      <c r="A4825" t="str">
        <f t="shared" si="76"/>
        <v>R5.0041</v>
      </c>
      <c r="B4825" s="49" t="s">
        <v>508</v>
      </c>
      <c r="C4825" s="49">
        <v>41</v>
      </c>
      <c r="D4825" s="49">
        <v>9.6700002904981375E-4</v>
      </c>
      <c r="E4825" s="49">
        <v>99.998542785644531</v>
      </c>
      <c r="F4825" s="49">
        <v>59.000148773193359</v>
      </c>
      <c r="G4825" s="49">
        <v>40.999851226806641</v>
      </c>
    </row>
    <row r="4826" spans="1:7">
      <c r="A4826" t="str">
        <f t="shared" si="76"/>
        <v>R5.0042</v>
      </c>
      <c r="B4826" s="49" t="s">
        <v>508</v>
      </c>
      <c r="C4826" s="49">
        <v>42</v>
      </c>
      <c r="D4826" s="49">
        <v>1.4514999929815531E-3</v>
      </c>
      <c r="E4826" s="49">
        <v>99.997573852539063</v>
      </c>
      <c r="F4826" s="49">
        <v>58.000717163085938</v>
      </c>
      <c r="G4826" s="49">
        <v>41.999282836914063</v>
      </c>
    </row>
    <row r="4827" spans="1:7">
      <c r="A4827" t="str">
        <f t="shared" si="76"/>
        <v>R5.0043</v>
      </c>
      <c r="B4827" s="49" t="s">
        <v>508</v>
      </c>
      <c r="C4827" s="49">
        <v>43</v>
      </c>
      <c r="D4827" s="49">
        <v>2.1170999389141798E-3</v>
      </c>
      <c r="E4827" s="49">
        <v>99.996124267578125</v>
      </c>
      <c r="F4827" s="49">
        <v>57.001552581787109</v>
      </c>
      <c r="G4827" s="49">
        <v>42.998447418212891</v>
      </c>
    </row>
    <row r="4828" spans="1:7">
      <c r="A4828" t="str">
        <f t="shared" si="76"/>
        <v>R5.0044</v>
      </c>
      <c r="B4828" s="49" t="s">
        <v>508</v>
      </c>
      <c r="C4828" s="49">
        <v>44</v>
      </c>
      <c r="D4828" s="49">
        <v>3.0032000504434109E-3</v>
      </c>
      <c r="E4828" s="49">
        <v>99.994003295898438</v>
      </c>
      <c r="F4828" s="49">
        <v>56.00274658203125</v>
      </c>
      <c r="G4828" s="49">
        <v>43.99725341796875</v>
      </c>
    </row>
    <row r="4829" spans="1:7">
      <c r="A4829" t="str">
        <f t="shared" si="76"/>
        <v>R5.0045</v>
      </c>
      <c r="B4829" s="49" t="s">
        <v>508</v>
      </c>
      <c r="C4829" s="49">
        <v>45</v>
      </c>
      <c r="D4829" s="49">
        <v>4.1608000174164772E-3</v>
      </c>
      <c r="E4829" s="49">
        <v>99.991004943847656</v>
      </c>
      <c r="F4829" s="49">
        <v>55.004413604736328</v>
      </c>
      <c r="G4829" s="49">
        <v>44.995586395263672</v>
      </c>
    </row>
    <row r="4830" spans="1:7">
      <c r="A4830" t="str">
        <f t="shared" si="76"/>
        <v>R5.0046</v>
      </c>
      <c r="B4830" s="49" t="s">
        <v>508</v>
      </c>
      <c r="C4830" s="49">
        <v>46</v>
      </c>
      <c r="D4830" s="49">
        <v>5.644800141453743E-3</v>
      </c>
      <c r="E4830" s="49">
        <v>99.986839294433594</v>
      </c>
      <c r="F4830" s="49">
        <v>54.006683349609375</v>
      </c>
      <c r="G4830" s="49">
        <v>45.993316650390625</v>
      </c>
    </row>
    <row r="4831" spans="1:7">
      <c r="A4831" t="str">
        <f t="shared" si="76"/>
        <v>R5.0047</v>
      </c>
      <c r="B4831" s="49" t="s">
        <v>508</v>
      </c>
      <c r="C4831" s="49">
        <v>47</v>
      </c>
      <c r="D4831" s="49">
        <v>7.5178998522460461E-3</v>
      </c>
      <c r="E4831" s="49">
        <v>99.981201171875</v>
      </c>
      <c r="F4831" s="49">
        <v>53.00970458984375</v>
      </c>
      <c r="G4831" s="49">
        <v>46.99029541015625</v>
      </c>
    </row>
    <row r="4832" spans="1:7">
      <c r="A4832" t="str">
        <f t="shared" si="76"/>
        <v>R5.0048</v>
      </c>
      <c r="B4832" s="49" t="s">
        <v>508</v>
      </c>
      <c r="C4832" s="49">
        <v>48</v>
      </c>
      <c r="D4832" s="49">
        <v>9.8427999764680862E-3</v>
      </c>
      <c r="E4832" s="49">
        <v>99.973678588867188</v>
      </c>
      <c r="F4832" s="49">
        <v>52.013652801513672</v>
      </c>
      <c r="G4832" s="49">
        <v>47.986347198486328</v>
      </c>
    </row>
    <row r="4833" spans="1:7">
      <c r="A4833" t="str">
        <f t="shared" si="76"/>
        <v>R5.0049</v>
      </c>
      <c r="B4833" s="49" t="s">
        <v>508</v>
      </c>
      <c r="C4833" s="49">
        <v>49</v>
      </c>
      <c r="D4833" s="49">
        <v>1.269530039280653E-2</v>
      </c>
      <c r="E4833" s="49">
        <v>99.963836669921875</v>
      </c>
      <c r="F4833" s="49">
        <v>51.018722534179688</v>
      </c>
      <c r="G4833" s="49">
        <v>48.981277465820313</v>
      </c>
    </row>
    <row r="4834" spans="1:7">
      <c r="A4834" t="str">
        <f t="shared" si="76"/>
        <v>R5.0050</v>
      </c>
      <c r="B4834" s="49" t="s">
        <v>508</v>
      </c>
      <c r="C4834" s="49">
        <v>50</v>
      </c>
      <c r="D4834" s="49">
        <v>1.615150086581707E-2</v>
      </c>
      <c r="E4834" s="49">
        <v>99.951141357421875</v>
      </c>
      <c r="F4834" s="49">
        <v>50.025142669677734</v>
      </c>
      <c r="G4834" s="49">
        <v>49.974857330322266</v>
      </c>
    </row>
    <row r="4835" spans="1:7">
      <c r="A4835" t="str">
        <f t="shared" si="76"/>
        <v>R5.0051</v>
      </c>
      <c r="B4835" s="49" t="s">
        <v>508</v>
      </c>
      <c r="C4835" s="49">
        <v>51</v>
      </c>
      <c r="D4835" s="49">
        <v>2.0287500694394112E-2</v>
      </c>
      <c r="E4835" s="49">
        <v>99.934989929199219</v>
      </c>
      <c r="F4835" s="49">
        <v>49.033145904541016</v>
      </c>
      <c r="G4835" s="49">
        <v>50.966854095458984</v>
      </c>
    </row>
    <row r="4836" spans="1:7">
      <c r="A4836" t="str">
        <f t="shared" si="76"/>
        <v>R5.0052</v>
      </c>
      <c r="B4836" s="49" t="s">
        <v>508</v>
      </c>
      <c r="C4836" s="49">
        <v>52</v>
      </c>
      <c r="D4836" s="49">
        <v>2.5195099413394928E-2</v>
      </c>
      <c r="E4836" s="49">
        <v>99.914703369140625</v>
      </c>
      <c r="F4836" s="49">
        <v>48.042999267578125</v>
      </c>
      <c r="G4836" s="49">
        <v>51.957000732421875</v>
      </c>
    </row>
    <row r="4837" spans="1:7">
      <c r="A4837" t="str">
        <f t="shared" si="76"/>
        <v>R5.0053</v>
      </c>
      <c r="B4837" s="49" t="s">
        <v>508</v>
      </c>
      <c r="C4837" s="49">
        <v>53</v>
      </c>
      <c r="D4837" s="49">
        <v>3.0955299735069275E-2</v>
      </c>
      <c r="E4837" s="49">
        <v>99.889511108398438</v>
      </c>
      <c r="F4837" s="49">
        <v>47.05499267578125</v>
      </c>
      <c r="G4837" s="49">
        <v>52.94500732421875</v>
      </c>
    </row>
    <row r="4838" spans="1:7">
      <c r="A4838" t="str">
        <f t="shared" si="76"/>
        <v>R5.0054</v>
      </c>
      <c r="B4838" s="49" t="s">
        <v>508</v>
      </c>
      <c r="C4838" s="49">
        <v>54</v>
      </c>
      <c r="D4838" s="49">
        <v>3.7661600857973099E-2</v>
      </c>
      <c r="E4838" s="49">
        <v>99.858551025390625</v>
      </c>
      <c r="F4838" s="49">
        <v>46.069423675537109</v>
      </c>
      <c r="G4838" s="49">
        <v>53.930576324462891</v>
      </c>
    </row>
    <row r="4839" spans="1:7">
      <c r="A4839" t="str">
        <f t="shared" si="76"/>
        <v>R5.0055</v>
      </c>
      <c r="B4839" s="49" t="s">
        <v>508</v>
      </c>
      <c r="C4839" s="49">
        <v>55</v>
      </c>
      <c r="D4839" s="49">
        <v>4.5404400676488876E-2</v>
      </c>
      <c r="E4839" s="49">
        <v>99.820892333984375</v>
      </c>
      <c r="F4839" s="49">
        <v>45.086616516113281</v>
      </c>
      <c r="G4839" s="49">
        <v>54.913383483886719</v>
      </c>
    </row>
    <row r="4840" spans="1:7">
      <c r="A4840" t="str">
        <f t="shared" si="76"/>
        <v>R5.0056</v>
      </c>
      <c r="B4840" s="49" t="s">
        <v>508</v>
      </c>
      <c r="C4840" s="49">
        <v>56</v>
      </c>
      <c r="D4840" s="49">
        <v>5.4276499897241592E-2</v>
      </c>
      <c r="E4840" s="49">
        <v>99.775489807128906</v>
      </c>
      <c r="F4840" s="49">
        <v>44.106906890869141</v>
      </c>
      <c r="G4840" s="49">
        <v>55.893093109130859</v>
      </c>
    </row>
    <row r="4841" spans="1:7">
      <c r="A4841" t="str">
        <f t="shared" si="76"/>
        <v>R5.0057</v>
      </c>
      <c r="B4841" s="49" t="s">
        <v>508</v>
      </c>
      <c r="C4841" s="49">
        <v>57</v>
      </c>
      <c r="D4841" s="49">
        <v>6.436920166015625E-2</v>
      </c>
      <c r="E4841" s="49">
        <v>99.721206665039063</v>
      </c>
      <c r="F4841" s="49">
        <v>43.130638122558594</v>
      </c>
      <c r="G4841" s="49">
        <v>56.869361877441406</v>
      </c>
    </row>
    <row r="4842" spans="1:7">
      <c r="A4842" t="str">
        <f t="shared" si="76"/>
        <v>R5.0058</v>
      </c>
      <c r="B4842" s="49" t="s">
        <v>508</v>
      </c>
      <c r="C4842" s="49">
        <v>58</v>
      </c>
      <c r="D4842" s="49">
        <v>7.5773201882839203E-2</v>
      </c>
      <c r="E4842" s="49">
        <v>99.656837463378906</v>
      </c>
      <c r="F4842" s="49">
        <v>42.158176422119141</v>
      </c>
      <c r="G4842" s="49">
        <v>57.841823577880859</v>
      </c>
    </row>
    <row r="4843" spans="1:7">
      <c r="A4843" t="str">
        <f t="shared" si="76"/>
        <v>R5.0059</v>
      </c>
      <c r="B4843" s="49" t="s">
        <v>508</v>
      </c>
      <c r="C4843" s="49">
        <v>59</v>
      </c>
      <c r="D4843" s="49">
        <v>8.8579200208187103E-2</v>
      </c>
      <c r="E4843" s="49">
        <v>99.581069946289063</v>
      </c>
      <c r="F4843" s="49">
        <v>41.189876556396484</v>
      </c>
      <c r="G4843" s="49">
        <v>58.810123443603516</v>
      </c>
    </row>
    <row r="4844" spans="1:7">
      <c r="A4844" t="str">
        <f t="shared" si="76"/>
        <v>R5.0060</v>
      </c>
      <c r="B4844" s="49" t="s">
        <v>508</v>
      </c>
      <c r="C4844" s="49">
        <v>60</v>
      </c>
      <c r="D4844" s="49">
        <v>0.10287000238895416</v>
      </c>
      <c r="E4844" s="49">
        <v>99.492485046386719</v>
      </c>
      <c r="F4844" s="49">
        <v>40.226100921630859</v>
      </c>
      <c r="G4844" s="49">
        <v>59.773899078369141</v>
      </c>
    </row>
    <row r="4845" spans="1:7">
      <c r="A4845" t="str">
        <f t="shared" si="76"/>
        <v>R5.0061</v>
      </c>
      <c r="B4845" s="49" t="s">
        <v>508</v>
      </c>
      <c r="C4845" s="49">
        <v>61</v>
      </c>
      <c r="D4845" s="49">
        <v>0.1187267005443573</v>
      </c>
      <c r="E4845" s="49">
        <v>99.389617919921875</v>
      </c>
      <c r="F4845" s="49">
        <v>39.267219543457031</v>
      </c>
      <c r="G4845" s="49">
        <v>60.732780456542969</v>
      </c>
    </row>
    <row r="4846" spans="1:7">
      <c r="A4846" t="str">
        <f t="shared" si="76"/>
        <v>R5.0062</v>
      </c>
      <c r="B4846" s="49" t="s">
        <v>508</v>
      </c>
      <c r="C4846" s="49">
        <v>62</v>
      </c>
      <c r="D4846" s="49">
        <v>0.1362295001745224</v>
      </c>
      <c r="E4846" s="49">
        <v>99.270889282226563</v>
      </c>
      <c r="F4846" s="49">
        <v>38.313583374023438</v>
      </c>
      <c r="G4846" s="49">
        <v>61.686416625976563</v>
      </c>
    </row>
    <row r="4847" spans="1:7">
      <c r="A4847" t="str">
        <f t="shared" si="76"/>
        <v>R5.0063</v>
      </c>
      <c r="B4847" s="49" t="s">
        <v>508</v>
      </c>
      <c r="C4847" s="49">
        <v>63</v>
      </c>
      <c r="D4847" s="49">
        <v>0.15544889867305756</v>
      </c>
      <c r="E4847" s="49">
        <v>99.134658813476563</v>
      </c>
      <c r="F4847" s="49">
        <v>37.365547180175781</v>
      </c>
      <c r="G4847" s="49">
        <v>62.634452819824219</v>
      </c>
    </row>
    <row r="4848" spans="1:7">
      <c r="A4848" t="str">
        <f t="shared" si="76"/>
        <v>R5.0064</v>
      </c>
      <c r="B4848" s="49" t="s">
        <v>508</v>
      </c>
      <c r="C4848" s="49">
        <v>64</v>
      </c>
      <c r="D4848" s="49">
        <v>0.1764678955078125</v>
      </c>
      <c r="E4848" s="49">
        <v>98.979209899902344</v>
      </c>
      <c r="F4848" s="49">
        <v>36.423442840576172</v>
      </c>
      <c r="G4848" s="49">
        <v>63.576557159423828</v>
      </c>
    </row>
    <row r="4849" spans="1:7">
      <c r="A4849" t="str">
        <f t="shared" si="76"/>
        <v>R5.0065</v>
      </c>
      <c r="B4849" s="49" t="s">
        <v>508</v>
      </c>
      <c r="C4849" s="49">
        <v>65</v>
      </c>
      <c r="D4849" s="49">
        <v>0.19937139749526978</v>
      </c>
      <c r="E4849" s="49">
        <v>98.802742004394531</v>
      </c>
      <c r="F4849" s="49">
        <v>35.487606048583984</v>
      </c>
      <c r="G4849" s="49">
        <v>64.51239013671875</v>
      </c>
    </row>
    <row r="4850" spans="1:7">
      <c r="A4850" t="str">
        <f t="shared" si="76"/>
        <v>R5.0066</v>
      </c>
      <c r="B4850" s="49" t="s">
        <v>508</v>
      </c>
      <c r="C4850" s="49">
        <v>66</v>
      </c>
      <c r="D4850" s="49">
        <v>0.22426129877567291</v>
      </c>
      <c r="E4850" s="49">
        <v>98.603370666503906</v>
      </c>
      <c r="F4850" s="49">
        <v>34.558349609375</v>
      </c>
      <c r="G4850" s="49">
        <v>65.441650390625</v>
      </c>
    </row>
    <row r="4851" spans="1:7">
      <c r="A4851" t="str">
        <f t="shared" si="76"/>
        <v>R5.0067</v>
      </c>
      <c r="B4851" s="49" t="s">
        <v>508</v>
      </c>
      <c r="C4851" s="49">
        <v>67</v>
      </c>
      <c r="D4851" s="49">
        <v>0.25126171112060547</v>
      </c>
      <c r="E4851" s="49">
        <v>98.379112243652344</v>
      </c>
      <c r="F4851" s="49">
        <v>33.635986328125</v>
      </c>
      <c r="G4851" s="49">
        <v>66.364013671875</v>
      </c>
    </row>
    <row r="4852" spans="1:7">
      <c r="A4852" t="str">
        <f t="shared" si="76"/>
        <v>R5.0068</v>
      </c>
      <c r="B4852" s="49" t="s">
        <v>508</v>
      </c>
      <c r="C4852" s="49">
        <v>68</v>
      </c>
      <c r="D4852" s="49">
        <v>0.28051850199699402</v>
      </c>
      <c r="E4852" s="49">
        <v>98.127853393554688</v>
      </c>
      <c r="F4852" s="49">
        <v>32.720832824707031</v>
      </c>
      <c r="G4852" s="49">
        <v>67.279167175292969</v>
      </c>
    </row>
    <row r="4853" spans="1:7">
      <c r="A4853" t="str">
        <f t="shared" si="76"/>
        <v>R5.0069</v>
      </c>
      <c r="B4853" s="49" t="s">
        <v>508</v>
      </c>
      <c r="C4853" s="49">
        <v>69</v>
      </c>
      <c r="D4853" s="49">
        <v>0.31221580505371094</v>
      </c>
      <c r="E4853" s="49">
        <v>97.847328186035156</v>
      </c>
      <c r="F4853" s="49">
        <v>31.813207626342773</v>
      </c>
      <c r="G4853" s="49">
        <v>68.186790466308594</v>
      </c>
    </row>
    <row r="4854" spans="1:7">
      <c r="A4854" t="str">
        <f t="shared" si="76"/>
        <v>R5.0070</v>
      </c>
      <c r="B4854" s="49" t="s">
        <v>508</v>
      </c>
      <c r="C4854" s="49">
        <v>70</v>
      </c>
      <c r="D4854" s="49">
        <v>0.34655949473381042</v>
      </c>
      <c r="E4854" s="49">
        <v>97.535118103027344</v>
      </c>
      <c r="F4854" s="49">
        <v>30.913442611694336</v>
      </c>
      <c r="G4854" s="49">
        <v>69.086555480957031</v>
      </c>
    </row>
    <row r="4855" spans="1:7">
      <c r="A4855" t="str">
        <f t="shared" si="76"/>
        <v>R5.0071</v>
      </c>
      <c r="B4855" s="49" t="s">
        <v>508</v>
      </c>
      <c r="C4855" s="49">
        <v>71</v>
      </c>
      <c r="D4855" s="49">
        <v>0.38379669189453125</v>
      </c>
      <c r="E4855" s="49">
        <v>97.188560485839844</v>
      </c>
      <c r="F4855" s="49">
        <v>30.021892547607422</v>
      </c>
      <c r="G4855" s="49">
        <v>69.978111267089844</v>
      </c>
    </row>
    <row r="4856" spans="1:7">
      <c r="A4856" t="str">
        <f t="shared" si="76"/>
        <v>R5.0072</v>
      </c>
      <c r="B4856" s="49" t="s">
        <v>508</v>
      </c>
      <c r="C4856" s="49">
        <v>72</v>
      </c>
      <c r="D4856" s="49">
        <v>0.42420101165771484</v>
      </c>
      <c r="E4856" s="49">
        <v>96.804763793945313</v>
      </c>
      <c r="F4856" s="49">
        <v>29.138935089111328</v>
      </c>
      <c r="G4856" s="49">
        <v>70.861061096191406</v>
      </c>
    </row>
    <row r="4857" spans="1:7">
      <c r="A4857" t="str">
        <f t="shared" si="76"/>
        <v>R5.0073</v>
      </c>
      <c r="B4857" s="49" t="s">
        <v>508</v>
      </c>
      <c r="C4857" s="49">
        <v>73</v>
      </c>
      <c r="D4857" s="49">
        <v>0.46807768940925598</v>
      </c>
      <c r="E4857" s="49">
        <v>96.380561828613281</v>
      </c>
      <c r="F4857" s="49">
        <v>28.264986038208008</v>
      </c>
      <c r="G4857" s="49">
        <v>71.735015869140625</v>
      </c>
    </row>
    <row r="4858" spans="1:7">
      <c r="A4858" t="str">
        <f t="shared" si="76"/>
        <v>R5.0074</v>
      </c>
      <c r="B4858" s="49" t="s">
        <v>508</v>
      </c>
      <c r="C4858" s="49">
        <v>74</v>
      </c>
      <c r="D4858" s="49">
        <v>0.51574897766113281</v>
      </c>
      <c r="E4858" s="49">
        <v>95.912483215332031</v>
      </c>
      <c r="F4858" s="49">
        <v>27.400485992431641</v>
      </c>
      <c r="G4858" s="49">
        <v>72.599510192871094</v>
      </c>
    </row>
    <row r="4859" spans="1:7">
      <c r="A4859" t="str">
        <f t="shared" si="76"/>
        <v>R5.0075</v>
      </c>
      <c r="B4859" s="49" t="s">
        <v>508</v>
      </c>
      <c r="C4859" s="49">
        <v>75</v>
      </c>
      <c r="D4859" s="49">
        <v>0.56755250692367554</v>
      </c>
      <c r="E4859" s="49">
        <v>95.396728515625</v>
      </c>
      <c r="F4859" s="49">
        <v>26.545919418334961</v>
      </c>
      <c r="G4859" s="49">
        <v>73.454078674316406</v>
      </c>
    </row>
    <row r="4860" spans="1:7">
      <c r="A4860" t="str">
        <f t="shared" si="76"/>
        <v>R5.0076</v>
      </c>
      <c r="B4860" s="49" t="s">
        <v>508</v>
      </c>
      <c r="C4860" s="49">
        <v>76</v>
      </c>
      <c r="D4860" s="49">
        <v>0.62383180856704712</v>
      </c>
      <c r="E4860" s="49">
        <v>94.829177856445313</v>
      </c>
      <c r="F4860" s="49">
        <v>25.701803207397461</v>
      </c>
      <c r="G4860" s="49">
        <v>74.298194885253906</v>
      </c>
    </row>
    <row r="4861" spans="1:7">
      <c r="A4861" t="str">
        <f t="shared" si="76"/>
        <v>R5.0077</v>
      </c>
      <c r="B4861" s="49" t="s">
        <v>508</v>
      </c>
      <c r="C4861" s="49">
        <v>77</v>
      </c>
      <c r="D4861" s="49">
        <v>0.68492120504379272</v>
      </c>
      <c r="E4861" s="49">
        <v>94.205345153808594</v>
      </c>
      <c r="F4861" s="49">
        <v>24.868692398071289</v>
      </c>
      <c r="G4861" s="49">
        <v>75.131309509277344</v>
      </c>
    </row>
    <row r="4862" spans="1:7">
      <c r="A4862" t="str">
        <f t="shared" si="76"/>
        <v>R5.0078</v>
      </c>
      <c r="B4862" s="49" t="s">
        <v>508</v>
      </c>
      <c r="C4862" s="49">
        <v>78</v>
      </c>
      <c r="D4862" s="49">
        <v>0.75113111734390259</v>
      </c>
      <c r="E4862" s="49">
        <v>93.520423889160156</v>
      </c>
      <c r="F4862" s="49">
        <v>24.047163009643555</v>
      </c>
      <c r="G4862" s="49">
        <v>75.952835083007813</v>
      </c>
    </row>
    <row r="4863" spans="1:7">
      <c r="A4863" t="str">
        <f t="shared" si="76"/>
        <v>R5.0079</v>
      </c>
      <c r="B4863" s="49" t="s">
        <v>508</v>
      </c>
      <c r="C4863" s="49">
        <v>79</v>
      </c>
      <c r="D4863" s="49">
        <v>0.82274061441421509</v>
      </c>
      <c r="E4863" s="49">
        <v>92.769294738769531</v>
      </c>
      <c r="F4863" s="49">
        <v>23.237817764282227</v>
      </c>
      <c r="G4863" s="49">
        <v>76.762184143066406</v>
      </c>
    </row>
    <row r="4864" spans="1:7">
      <c r="A4864" t="str">
        <f t="shared" si="76"/>
        <v>R5.0080</v>
      </c>
      <c r="B4864" s="49" t="s">
        <v>508</v>
      </c>
      <c r="C4864" s="49">
        <v>80</v>
      </c>
      <c r="D4864" s="49">
        <v>0.89997667074203491</v>
      </c>
      <c r="E4864" s="49">
        <v>91.946556091308594</v>
      </c>
      <c r="F4864" s="49">
        <v>22.441276550292969</v>
      </c>
      <c r="G4864" s="49">
        <v>77.558723449707031</v>
      </c>
    </row>
    <row r="4865" spans="1:7">
      <c r="A4865" t="str">
        <f t="shared" si="76"/>
        <v>R5.0081</v>
      </c>
      <c r="B4865" s="49" t="s">
        <v>508</v>
      </c>
      <c r="C4865" s="49">
        <v>81</v>
      </c>
      <c r="D4865" s="49">
        <v>0.983001708984375</v>
      </c>
      <c r="E4865" s="49">
        <v>91.046577453613281</v>
      </c>
      <c r="F4865" s="49">
        <v>21.658161163330078</v>
      </c>
      <c r="G4865" s="49">
        <v>78.341835021972656</v>
      </c>
    </row>
    <row r="4866" spans="1:7">
      <c r="A4866" t="str">
        <f t="shared" si="76"/>
        <v>R5.0082</v>
      </c>
      <c r="B4866" s="49" t="s">
        <v>508</v>
      </c>
      <c r="C4866" s="49">
        <v>82</v>
      </c>
      <c r="D4866" s="49">
        <v>1.071894645690918</v>
      </c>
      <c r="E4866" s="49">
        <v>90.063575744628906</v>
      </c>
      <c r="F4866" s="49">
        <v>20.889093399047852</v>
      </c>
      <c r="G4866" s="49">
        <v>79.110908508300781</v>
      </c>
    </row>
    <row r="4867" spans="1:7">
      <c r="A4867" t="str">
        <f t="shared" ref="A4867:A4930" si="77">CONCATENATE(B4867,IF(C4867&lt;10,CONCATENATE("00",C4867),IF(C4867&lt;100,CONCATENATE("0",C4867),C4867)))</f>
        <v>R5.0083</v>
      </c>
      <c r="B4867" s="49" t="s">
        <v>508</v>
      </c>
      <c r="C4867" s="49">
        <v>83</v>
      </c>
      <c r="D4867" s="49">
        <v>1.1666375398635864</v>
      </c>
      <c r="E4867" s="49">
        <v>88.991683959960938</v>
      </c>
      <c r="F4867" s="49">
        <v>20.134675979614258</v>
      </c>
      <c r="G4867" s="49">
        <v>79.865325927734375</v>
      </c>
    </row>
    <row r="4868" spans="1:7">
      <c r="A4868" t="str">
        <f t="shared" si="77"/>
        <v>R5.0084</v>
      </c>
      <c r="B4868" s="49" t="s">
        <v>508</v>
      </c>
      <c r="C4868" s="49">
        <v>84</v>
      </c>
      <c r="D4868" s="49">
        <v>1.2671022415161133</v>
      </c>
      <c r="E4868" s="49">
        <v>87.825042724609375</v>
      </c>
      <c r="F4868" s="49">
        <v>19.395496368408203</v>
      </c>
      <c r="G4868" s="49">
        <v>80.604499816894531</v>
      </c>
    </row>
    <row r="4869" spans="1:7">
      <c r="A4869" t="str">
        <f t="shared" si="77"/>
        <v>R5.0085</v>
      </c>
      <c r="B4869" s="49" t="s">
        <v>508</v>
      </c>
      <c r="C4869" s="49">
        <v>85</v>
      </c>
      <c r="D4869" s="49">
        <v>1.3730401992797852</v>
      </c>
      <c r="E4869" s="49">
        <v>86.557945251464844</v>
      </c>
      <c r="F4869" s="49">
        <v>18.67210578918457</v>
      </c>
      <c r="G4869" s="49">
        <v>81.327896118164063</v>
      </c>
    </row>
    <row r="4870" spans="1:7">
      <c r="A4870" t="str">
        <f t="shared" si="77"/>
        <v>R5.0086</v>
      </c>
      <c r="B4870" s="49" t="s">
        <v>508</v>
      </c>
      <c r="C4870" s="49">
        <v>86</v>
      </c>
      <c r="D4870" s="49">
        <v>1.4840583801269531</v>
      </c>
      <c r="E4870" s="49">
        <v>85.184906005859375</v>
      </c>
      <c r="F4870" s="49">
        <v>17.965009689331055</v>
      </c>
      <c r="G4870" s="49">
        <v>82.034988403320313</v>
      </c>
    </row>
    <row r="4871" spans="1:7">
      <c r="A4871" t="str">
        <f t="shared" si="77"/>
        <v>R5.0087</v>
      </c>
      <c r="B4871" s="49" t="s">
        <v>508</v>
      </c>
      <c r="C4871" s="49">
        <v>87</v>
      </c>
      <c r="D4871" s="49">
        <v>1.5996208190917969</v>
      </c>
      <c r="E4871" s="49">
        <v>83.700843811035156</v>
      </c>
      <c r="F4871" s="49">
        <v>17.27467155456543</v>
      </c>
      <c r="G4871" s="49">
        <v>82.725326538085938</v>
      </c>
    </row>
    <row r="4872" spans="1:7">
      <c r="A4872" t="str">
        <f t="shared" si="77"/>
        <v>R5.0088</v>
      </c>
      <c r="B4872" s="49" t="s">
        <v>508</v>
      </c>
      <c r="C4872" s="49">
        <v>88</v>
      </c>
      <c r="D4872" s="49">
        <v>1.7190475463867188</v>
      </c>
      <c r="E4872" s="49">
        <v>82.101226806640625</v>
      </c>
      <c r="F4872" s="49">
        <v>16.60150146484375</v>
      </c>
      <c r="G4872" s="49">
        <v>83.39849853515625</v>
      </c>
    </row>
    <row r="4873" spans="1:7">
      <c r="A4873" t="str">
        <f t="shared" si="77"/>
        <v>R5.0089</v>
      </c>
      <c r="B4873" s="49" t="s">
        <v>508</v>
      </c>
      <c r="C4873" s="49">
        <v>89</v>
      </c>
      <c r="D4873" s="49">
        <v>1.8414955139160156</v>
      </c>
      <c r="E4873" s="49">
        <v>80.382171630859375</v>
      </c>
      <c r="F4873" s="49">
        <v>15.94584846496582</v>
      </c>
      <c r="G4873" s="49">
        <v>84.054153442382813</v>
      </c>
    </row>
    <row r="4874" spans="1:7">
      <c r="A4874" t="str">
        <f t="shared" si="77"/>
        <v>R5.0090</v>
      </c>
      <c r="B4874" s="49" t="s">
        <v>508</v>
      </c>
      <c r="C4874" s="49">
        <v>90</v>
      </c>
      <c r="D4874" s="49">
        <v>1.9659651517868042</v>
      </c>
      <c r="E4874" s="49">
        <v>78.540679931640625</v>
      </c>
      <c r="F4874" s="49">
        <v>15.30799674987793</v>
      </c>
      <c r="G4874" s="49">
        <v>84.692001342773438</v>
      </c>
    </row>
    <row r="4875" spans="1:7">
      <c r="A4875" t="str">
        <f t="shared" si="77"/>
        <v>R5.0091</v>
      </c>
      <c r="B4875" s="49" t="s">
        <v>508</v>
      </c>
      <c r="C4875" s="49">
        <v>91</v>
      </c>
      <c r="D4875" s="49">
        <v>2.0913057327270508</v>
      </c>
      <c r="E4875" s="49">
        <v>76.574714660644531</v>
      </c>
      <c r="F4875" s="49">
        <v>14.688175201416016</v>
      </c>
      <c r="G4875" s="49">
        <v>85.31182861328125</v>
      </c>
    </row>
    <row r="4876" spans="1:7">
      <c r="A4876" t="str">
        <f t="shared" si="77"/>
        <v>R5.0092</v>
      </c>
      <c r="B4876" s="49" t="s">
        <v>508</v>
      </c>
      <c r="C4876" s="49">
        <v>92</v>
      </c>
      <c r="D4876" s="49">
        <v>2.216221809387207</v>
      </c>
      <c r="E4876" s="49">
        <v>74.483406066894531</v>
      </c>
      <c r="F4876" s="49">
        <v>14.086543083190918</v>
      </c>
      <c r="G4876" s="49">
        <v>85.913459777832031</v>
      </c>
    </row>
    <row r="4877" spans="1:7">
      <c r="A4877" t="str">
        <f t="shared" si="77"/>
        <v>R5.0093</v>
      </c>
      <c r="B4877" s="49" t="s">
        <v>508</v>
      </c>
      <c r="C4877" s="49">
        <v>93</v>
      </c>
      <c r="D4877" s="49">
        <v>2.3392782211303711</v>
      </c>
      <c r="E4877" s="49">
        <v>72.267189025878906</v>
      </c>
      <c r="F4877" s="49">
        <v>13.503202438354492</v>
      </c>
      <c r="G4877" s="49">
        <v>86.496795654296875</v>
      </c>
    </row>
    <row r="4878" spans="1:7">
      <c r="A4878" t="str">
        <f t="shared" si="77"/>
        <v>R5.0094</v>
      </c>
      <c r="B4878" s="49" t="s">
        <v>508</v>
      </c>
      <c r="C4878" s="49">
        <v>94</v>
      </c>
      <c r="D4878" s="49">
        <v>2.45892333984375</v>
      </c>
      <c r="E4878" s="49">
        <v>69.927909851074219</v>
      </c>
      <c r="F4878" s="49">
        <v>12.938194274902344</v>
      </c>
      <c r="G4878" s="49">
        <v>87.061805725097656</v>
      </c>
    </row>
    <row r="4879" spans="1:7">
      <c r="A4879" t="str">
        <f t="shared" si="77"/>
        <v>R5.0095</v>
      </c>
      <c r="B4879" s="49" t="s">
        <v>508</v>
      </c>
      <c r="C4879" s="49">
        <v>95</v>
      </c>
      <c r="D4879" s="49">
        <v>2.5735015869140625</v>
      </c>
      <c r="E4879" s="49">
        <v>67.468986511230469</v>
      </c>
      <c r="F4879" s="49">
        <v>12.391507148742676</v>
      </c>
      <c r="G4879" s="49">
        <v>87.608489990234375</v>
      </c>
    </row>
    <row r="4880" spans="1:7">
      <c r="A4880" t="str">
        <f t="shared" si="77"/>
        <v>R5.0096</v>
      </c>
      <c r="B4880" s="49" t="s">
        <v>508</v>
      </c>
      <c r="C4880" s="49">
        <v>96</v>
      </c>
      <c r="D4880" s="49">
        <v>2.6812820434570313</v>
      </c>
      <c r="E4880" s="49">
        <v>64.895484924316406</v>
      </c>
      <c r="F4880" s="49">
        <v>11.863078117370605</v>
      </c>
      <c r="G4880" s="49">
        <v>88.136924743652344</v>
      </c>
    </row>
    <row r="4881" spans="1:7">
      <c r="A4881" t="str">
        <f t="shared" si="77"/>
        <v>R5.0097</v>
      </c>
      <c r="B4881" s="49" t="s">
        <v>508</v>
      </c>
      <c r="C4881" s="49">
        <v>97</v>
      </c>
      <c r="D4881" s="49">
        <v>2.7804880142211914</v>
      </c>
      <c r="E4881" s="49">
        <v>62.214202880859375</v>
      </c>
      <c r="F4881" s="49">
        <v>11.352800369262695</v>
      </c>
      <c r="G4881" s="49">
        <v>88.647201538085938</v>
      </c>
    </row>
    <row r="4882" spans="1:7">
      <c r="A4882" t="str">
        <f t="shared" si="77"/>
        <v>R5.0098</v>
      </c>
      <c r="B4882" s="49" t="s">
        <v>508</v>
      </c>
      <c r="C4882" s="49">
        <v>98</v>
      </c>
      <c r="D4882" s="49">
        <v>2.8693218231201172</v>
      </c>
      <c r="E4882" s="49">
        <v>59.433712005615234</v>
      </c>
      <c r="F4882" s="49">
        <v>10.860525131225586</v>
      </c>
      <c r="G4882" s="49">
        <v>89.139472961425781</v>
      </c>
    </row>
    <row r="4883" spans="1:7">
      <c r="A4883" t="str">
        <f t="shared" si="77"/>
        <v>R5.0099</v>
      </c>
      <c r="B4883" s="49" t="s">
        <v>508</v>
      </c>
      <c r="C4883" s="49">
        <v>99</v>
      </c>
      <c r="D4883" s="49">
        <v>2.9460039138793945</v>
      </c>
      <c r="E4883" s="49">
        <v>56.56439208984375</v>
      </c>
      <c r="F4883" s="49">
        <v>10.386079788208008</v>
      </c>
      <c r="G4883" s="49">
        <v>89.613922119140625</v>
      </c>
    </row>
    <row r="4884" spans="1:7">
      <c r="A4884" t="str">
        <f t="shared" si="77"/>
        <v>R5.0100</v>
      </c>
      <c r="B4884" s="49" t="s">
        <v>508</v>
      </c>
      <c r="C4884" s="49">
        <v>100</v>
      </c>
      <c r="D4884" s="49">
        <v>3.008817195892334</v>
      </c>
      <c r="E4884" s="49">
        <v>53.618389129638672</v>
      </c>
      <c r="F4884" s="49">
        <v>9.9292612075805664</v>
      </c>
      <c r="G4884" s="49">
        <v>90.07073974609375</v>
      </c>
    </row>
    <row r="4885" spans="1:7">
      <c r="A4885" t="str">
        <f t="shared" si="77"/>
        <v>R5.0101</v>
      </c>
      <c r="B4885" s="49" t="s">
        <v>508</v>
      </c>
      <c r="C4885" s="49">
        <v>101</v>
      </c>
      <c r="D4885" s="49">
        <v>3.0561380386352539</v>
      </c>
      <c r="E4885" s="49">
        <v>50.609569549560547</v>
      </c>
      <c r="F4885" s="49">
        <v>9.4898443222045898</v>
      </c>
      <c r="G4885" s="49">
        <v>90.510154724121094</v>
      </c>
    </row>
    <row r="4886" spans="1:7">
      <c r="A4886" t="str">
        <f t="shared" si="77"/>
        <v>R5.0102</v>
      </c>
      <c r="B4886" s="49" t="s">
        <v>508</v>
      </c>
      <c r="C4886" s="49">
        <v>102</v>
      </c>
      <c r="D4886" s="49">
        <v>3.086493968963623</v>
      </c>
      <c r="E4886" s="49">
        <v>47.553432464599609</v>
      </c>
      <c r="F4886" s="49">
        <v>9.0675992965698242</v>
      </c>
      <c r="G4886" s="49">
        <v>90.932403564453125</v>
      </c>
    </row>
    <row r="4887" spans="1:7">
      <c r="A4887" t="str">
        <f t="shared" si="77"/>
        <v>R5.0103</v>
      </c>
      <c r="B4887" s="49" t="s">
        <v>508</v>
      </c>
      <c r="C4887" s="49">
        <v>103</v>
      </c>
      <c r="D4887" s="49">
        <v>3.098595142364502</v>
      </c>
      <c r="E4887" s="49">
        <v>44.466938018798828</v>
      </c>
      <c r="F4887" s="49">
        <v>8.6622848510742188</v>
      </c>
      <c r="G4887" s="49">
        <v>91.337715148925781</v>
      </c>
    </row>
    <row r="4888" spans="1:7">
      <c r="A4888" t="str">
        <f t="shared" si="77"/>
        <v>R5.0104</v>
      </c>
      <c r="B4888" s="49" t="s">
        <v>508</v>
      </c>
      <c r="C4888" s="49">
        <v>104</v>
      </c>
      <c r="D4888" s="49">
        <v>3.0913877487182617</v>
      </c>
      <c r="E4888" s="49">
        <v>41.368343353271484</v>
      </c>
      <c r="F4888" s="49">
        <v>8.2736597061157227</v>
      </c>
      <c r="G4888" s="49">
        <v>91.726341247558594</v>
      </c>
    </row>
    <row r="4889" spans="1:7">
      <c r="A4889" t="str">
        <f t="shared" si="77"/>
        <v>R5.0105</v>
      </c>
      <c r="B4889" s="49" t="s">
        <v>508</v>
      </c>
      <c r="C4889" s="49">
        <v>105</v>
      </c>
      <c r="D4889" s="49">
        <v>3.0641078948974609</v>
      </c>
      <c r="E4889" s="49">
        <v>38.276954650878906</v>
      </c>
      <c r="F4889" s="49">
        <v>7.9014911651611328</v>
      </c>
      <c r="G4889" s="49">
        <v>92.0985107421875</v>
      </c>
    </row>
    <row r="4890" spans="1:7">
      <c r="A4890" t="str">
        <f t="shared" si="77"/>
        <v>R5.0106</v>
      </c>
      <c r="B4890" s="49" t="s">
        <v>508</v>
      </c>
      <c r="C4890" s="49">
        <v>106</v>
      </c>
      <c r="D4890" s="49">
        <v>3.0163021087646484</v>
      </c>
      <c r="E4890" s="49">
        <v>35.212848663330078</v>
      </c>
      <c r="F4890" s="49">
        <v>7.5455441474914551</v>
      </c>
      <c r="G4890" s="49">
        <v>92.454452514648438</v>
      </c>
    </row>
    <row r="4891" spans="1:7">
      <c r="A4891" t="str">
        <f t="shared" si="77"/>
        <v>R5.0107</v>
      </c>
      <c r="B4891" s="49" t="s">
        <v>508</v>
      </c>
      <c r="C4891" s="49">
        <v>107</v>
      </c>
      <c r="D4891" s="49">
        <v>2.9478960037231445</v>
      </c>
      <c r="E4891" s="49">
        <v>32.196544647216797</v>
      </c>
      <c r="F4891" s="49">
        <v>7.205596923828125</v>
      </c>
      <c r="G4891" s="49">
        <v>92.794403076171875</v>
      </c>
    </row>
    <row r="4892" spans="1:7">
      <c r="A4892" t="str">
        <f t="shared" si="77"/>
        <v>R5.0108</v>
      </c>
      <c r="B4892" s="49" t="s">
        <v>508</v>
      </c>
      <c r="C4892" s="49">
        <v>108</v>
      </c>
      <c r="D4892" s="49">
        <v>2.8592021465301514</v>
      </c>
      <c r="E4892" s="49">
        <v>29.248649597167969</v>
      </c>
      <c r="F4892" s="49">
        <v>6.8814401626586914</v>
      </c>
      <c r="G4892" s="49">
        <v>93.118560791015625</v>
      </c>
    </row>
    <row r="4893" spans="1:7">
      <c r="A4893" t="str">
        <f t="shared" si="77"/>
        <v>R5.0109</v>
      </c>
      <c r="B4893" s="49" t="s">
        <v>508</v>
      </c>
      <c r="C4893" s="49">
        <v>109</v>
      </c>
      <c r="D4893" s="49">
        <v>2.7509739398956299</v>
      </c>
      <c r="E4893" s="49">
        <v>26.389448165893555</v>
      </c>
      <c r="F4893" s="49">
        <v>6.5728449821472168</v>
      </c>
      <c r="G4893" s="49">
        <v>93.427154541015625</v>
      </c>
    </row>
    <row r="4894" spans="1:7">
      <c r="A4894" t="str">
        <f t="shared" si="77"/>
        <v>R5.0110</v>
      </c>
      <c r="B4894" s="49" t="s">
        <v>508</v>
      </c>
      <c r="C4894" s="49">
        <v>110</v>
      </c>
      <c r="D4894" s="49">
        <v>2.6244170665740967</v>
      </c>
      <c r="E4894" s="49">
        <v>23.638473510742188</v>
      </c>
      <c r="F4894" s="49">
        <v>6.2795858383178711</v>
      </c>
      <c r="G4894" s="49">
        <v>93.720413208007813</v>
      </c>
    </row>
    <row r="4895" spans="1:7">
      <c r="A4895" t="str">
        <f t="shared" si="77"/>
        <v>R5.0111</v>
      </c>
      <c r="B4895" s="49" t="s">
        <v>508</v>
      </c>
      <c r="C4895" s="49">
        <v>111</v>
      </c>
      <c r="D4895" s="49">
        <v>2.4811949729919434</v>
      </c>
      <c r="E4895" s="49">
        <v>21.014057159423828</v>
      </c>
      <c r="F4895" s="49">
        <v>6.0013890266418457</v>
      </c>
      <c r="G4895" s="49">
        <v>93.998611450195313</v>
      </c>
    </row>
    <row r="4896" spans="1:7">
      <c r="A4896" t="str">
        <f t="shared" si="77"/>
        <v>R5.0112</v>
      </c>
      <c r="B4896" s="49" t="s">
        <v>508</v>
      </c>
      <c r="C4896" s="49">
        <v>112</v>
      </c>
      <c r="D4896" s="49">
        <v>2.3234348297119141</v>
      </c>
      <c r="E4896" s="49">
        <v>18.532861709594727</v>
      </c>
      <c r="F4896" s="49">
        <v>5.7379188537597656</v>
      </c>
      <c r="G4896" s="49">
        <v>94.262077331542969</v>
      </c>
    </row>
    <row r="4897" spans="1:7">
      <c r="A4897" t="str">
        <f t="shared" si="77"/>
        <v>R5.0113</v>
      </c>
      <c r="B4897" s="49" t="s">
        <v>508</v>
      </c>
      <c r="C4897" s="49">
        <v>113</v>
      </c>
      <c r="D4897" s="49">
        <v>2.1537091732025146</v>
      </c>
      <c r="E4897" s="49">
        <v>16.209426879882813</v>
      </c>
      <c r="F4897" s="49">
        <v>5.4887118339538574</v>
      </c>
      <c r="G4897" s="49">
        <v>94.51129150390625</v>
      </c>
    </row>
    <row r="4898" spans="1:7">
      <c r="A4898" t="str">
        <f t="shared" si="77"/>
        <v>R5.0114</v>
      </c>
      <c r="B4898" s="49" t="s">
        <v>508</v>
      </c>
      <c r="C4898" s="49">
        <v>114</v>
      </c>
      <c r="D4898" s="49">
        <v>1.9750099182128906</v>
      </c>
      <c r="E4898" s="49">
        <v>14.055717468261719</v>
      </c>
      <c r="F4898" s="49">
        <v>5.2531208992004395</v>
      </c>
      <c r="G4898" s="49">
        <v>94.746879577636719</v>
      </c>
    </row>
    <row r="4899" spans="1:7">
      <c r="A4899" t="str">
        <f t="shared" si="77"/>
        <v>R5.0115</v>
      </c>
      <c r="B4899" s="49" t="s">
        <v>508</v>
      </c>
      <c r="C4899" s="49">
        <v>115</v>
      </c>
      <c r="D4899" s="49">
        <v>1.7906759977340698</v>
      </c>
      <c r="E4899" s="49">
        <v>12.080707550048828</v>
      </c>
      <c r="F4899" s="49">
        <v>5.0301761627197266</v>
      </c>
      <c r="G4899" s="49">
        <v>94.969825744628906</v>
      </c>
    </row>
    <row r="4900" spans="1:7">
      <c r="A4900" t="str">
        <f t="shared" si="77"/>
        <v>R5.0116</v>
      </c>
      <c r="B4900" s="49" t="s">
        <v>508</v>
      </c>
      <c r="C4900" s="49">
        <v>116</v>
      </c>
      <c r="D4900" s="49">
        <v>1.6043350696563721</v>
      </c>
      <c r="E4900" s="49">
        <v>10.290032386779785</v>
      </c>
      <c r="F4900" s="49">
        <v>4.8185210227966309</v>
      </c>
      <c r="G4900" s="49">
        <v>95.181480407714844</v>
      </c>
    </row>
    <row r="4901" spans="1:7">
      <c r="A4901" t="str">
        <f t="shared" si="77"/>
        <v>R5.0117</v>
      </c>
      <c r="B4901" s="49" t="s">
        <v>508</v>
      </c>
      <c r="C4901" s="49">
        <v>117</v>
      </c>
      <c r="D4901" s="49">
        <v>1.4197829961776733</v>
      </c>
      <c r="E4901" s="49">
        <v>8.6856966018676758</v>
      </c>
      <c r="F4901" s="49">
        <v>4.6161980628967285</v>
      </c>
      <c r="G4901" s="49">
        <v>95.383804321289063</v>
      </c>
    </row>
    <row r="4902" spans="1:7">
      <c r="A4902" t="str">
        <f t="shared" si="77"/>
        <v>R5.0118</v>
      </c>
      <c r="B4902" s="49" t="s">
        <v>508</v>
      </c>
      <c r="C4902" s="49">
        <v>118</v>
      </c>
      <c r="D4902" s="49">
        <v>1.2408679723739624</v>
      </c>
      <c r="E4902" s="49">
        <v>7.2659139633178711</v>
      </c>
      <c r="F4902" s="49">
        <v>4.4205198287963867</v>
      </c>
      <c r="G4902" s="49">
        <v>95.579483032226563</v>
      </c>
    </row>
    <row r="4903" spans="1:7">
      <c r="A4903" t="str">
        <f t="shared" si="77"/>
        <v>R5.0119</v>
      </c>
      <c r="B4903" s="49" t="s">
        <v>508</v>
      </c>
      <c r="C4903" s="49">
        <v>119</v>
      </c>
      <c r="D4903" s="49">
        <v>1.0713080167770386</v>
      </c>
      <c r="E4903" s="49">
        <v>6.0250458717346191</v>
      </c>
      <c r="F4903" s="49">
        <v>4.2279558181762695</v>
      </c>
      <c r="G4903" s="49">
        <v>95.772041320800781</v>
      </c>
    </row>
    <row r="4904" spans="1:7">
      <c r="A4904" t="str">
        <f t="shared" si="77"/>
        <v>R5.0120</v>
      </c>
      <c r="B4904" s="49" t="s">
        <v>508</v>
      </c>
      <c r="C4904" s="49">
        <v>120</v>
      </c>
      <c r="D4904" s="49">
        <v>0.91448795795440674</v>
      </c>
      <c r="E4904" s="49">
        <v>4.953737735748291</v>
      </c>
      <c r="F4904" s="49">
        <v>4.0341782569885254</v>
      </c>
      <c r="G4904" s="49">
        <v>95.9658203125</v>
      </c>
    </row>
    <row r="4905" spans="1:7">
      <c r="A4905" t="str">
        <f t="shared" si="77"/>
        <v>R5.0121</v>
      </c>
      <c r="B4905" s="49" t="s">
        <v>508</v>
      </c>
      <c r="C4905" s="49">
        <v>121</v>
      </c>
      <c r="D4905" s="49">
        <v>0.77322804927825928</v>
      </c>
      <c r="E4905" s="49">
        <v>4.0392498970031738</v>
      </c>
      <c r="F4905" s="49">
        <v>3.8343029022216797</v>
      </c>
      <c r="G4905" s="49">
        <v>96.165695190429688</v>
      </c>
    </row>
    <row r="4906" spans="1:7">
      <c r="A4906" t="str">
        <f t="shared" si="77"/>
        <v>R5.0122</v>
      </c>
      <c r="B4906" s="49" t="s">
        <v>508</v>
      </c>
      <c r="C4906" s="49">
        <v>122</v>
      </c>
      <c r="D4906" s="49">
        <v>0.64948195219039917</v>
      </c>
      <c r="E4906" s="49">
        <v>3.2660219669342041</v>
      </c>
      <c r="F4906" s="49">
        <v>3.6236929893493652</v>
      </c>
      <c r="G4906" s="49">
        <v>96.376304626464844</v>
      </c>
    </row>
    <row r="4907" spans="1:7">
      <c r="A4907" t="str">
        <f t="shared" si="77"/>
        <v>R5.0123</v>
      </c>
      <c r="B4907" s="49" t="s">
        <v>508</v>
      </c>
      <c r="C4907" s="49">
        <v>123</v>
      </c>
      <c r="D4907" s="49">
        <v>0.54401105642318726</v>
      </c>
      <c r="E4907" s="49">
        <v>2.6165399551391602</v>
      </c>
      <c r="F4907" s="49">
        <v>3.3990769386291504</v>
      </c>
      <c r="G4907" s="49">
        <v>96.600921630859375</v>
      </c>
    </row>
    <row r="4908" spans="1:7">
      <c r="A4908" t="str">
        <f t="shared" si="77"/>
        <v>R5.0124</v>
      </c>
      <c r="B4908" s="49" t="s">
        <v>508</v>
      </c>
      <c r="C4908" s="49">
        <v>124</v>
      </c>
      <c r="D4908" s="49">
        <v>0.4559989869594574</v>
      </c>
      <c r="E4908" s="49">
        <v>2.0725290775299072</v>
      </c>
      <c r="F4908" s="49">
        <v>3.1620230674743652</v>
      </c>
      <c r="G4908" s="49">
        <v>96.837974548339844</v>
      </c>
    </row>
    <row r="4909" spans="1:7">
      <c r="A4909" t="str">
        <f t="shared" si="77"/>
        <v>R5.0125</v>
      </c>
      <c r="B4909" s="49" t="s">
        <v>508</v>
      </c>
      <c r="C4909" s="49">
        <v>125</v>
      </c>
      <c r="D4909" s="49">
        <v>0.38263300061225891</v>
      </c>
      <c r="E4909" s="49">
        <v>1.6165299415588379</v>
      </c>
      <c r="F4909" s="49">
        <v>2.9143669605255127</v>
      </c>
      <c r="G4909" s="49">
        <v>97.08563232421875</v>
      </c>
    </row>
    <row r="4910" spans="1:7">
      <c r="A4910" t="str">
        <f t="shared" si="77"/>
        <v>R5.0126</v>
      </c>
      <c r="B4910" s="49" t="s">
        <v>508</v>
      </c>
      <c r="C4910" s="49">
        <v>126</v>
      </c>
      <c r="D4910" s="49">
        <v>0.3187049925327301</v>
      </c>
      <c r="E4910" s="49">
        <v>1.2338969707489014</v>
      </c>
      <c r="F4910" s="49">
        <v>2.6640040874481201</v>
      </c>
      <c r="G4910" s="49">
        <v>97.33599853515625</v>
      </c>
    </row>
    <row r="4911" spans="1:7">
      <c r="A4911" t="str">
        <f t="shared" si="77"/>
        <v>R5.0127</v>
      </c>
      <c r="B4911" s="49" t="s">
        <v>508</v>
      </c>
      <c r="C4911" s="49">
        <v>127</v>
      </c>
      <c r="D4911" s="49">
        <v>0.25965201854705811</v>
      </c>
      <c r="E4911" s="49">
        <v>0.91519200801849365</v>
      </c>
      <c r="F4911" s="49">
        <v>2.4156970977783203</v>
      </c>
      <c r="G4911" s="49">
        <v>97.584304809570313</v>
      </c>
    </row>
    <row r="4912" spans="1:7">
      <c r="A4912" t="str">
        <f t="shared" si="77"/>
        <v>R5.0128</v>
      </c>
      <c r="B4912" s="49" t="s">
        <v>508</v>
      </c>
      <c r="C4912" s="49">
        <v>128</v>
      </c>
      <c r="D4912" s="49">
        <v>0.20559799671173096</v>
      </c>
      <c r="E4912" s="49">
        <v>0.65553998947143555</v>
      </c>
      <c r="F4912" s="49">
        <v>2.170867919921875</v>
      </c>
      <c r="G4912" s="49">
        <v>97.829132080078125</v>
      </c>
    </row>
    <row r="4913" spans="1:7">
      <c r="A4913" t="str">
        <f t="shared" si="77"/>
        <v>R5.0129</v>
      </c>
      <c r="B4913" s="49" t="s">
        <v>508</v>
      </c>
      <c r="C4913" s="49">
        <v>129</v>
      </c>
      <c r="D4913" s="49">
        <v>0.15718699991703033</v>
      </c>
      <c r="E4913" s="49">
        <v>0.44994199275970459</v>
      </c>
      <c r="F4913" s="49">
        <v>1.9303939342498779</v>
      </c>
      <c r="G4913" s="49">
        <v>98.069602966308594</v>
      </c>
    </row>
    <row r="4914" spans="1:7">
      <c r="A4914" t="str">
        <f t="shared" si="77"/>
        <v>R5.0130</v>
      </c>
      <c r="B4914" s="49" t="s">
        <v>508</v>
      </c>
      <c r="C4914" s="49">
        <v>130</v>
      </c>
      <c r="D4914" s="49">
        <v>0.11496300250291824</v>
      </c>
      <c r="E4914" s="49">
        <v>0.29275500774383545</v>
      </c>
      <c r="F4914" s="49">
        <v>1.6948009729385376</v>
      </c>
      <c r="G4914" s="49">
        <v>98.305198669433594</v>
      </c>
    </row>
    <row r="4915" spans="1:7">
      <c r="A4915" t="str">
        <f t="shared" si="77"/>
        <v>R5.0131</v>
      </c>
      <c r="B4915" s="49" t="s">
        <v>508</v>
      </c>
      <c r="C4915" s="49">
        <v>131</v>
      </c>
      <c r="D4915" s="49">
        <v>7.9352997243404388E-2</v>
      </c>
      <c r="E4915" s="49">
        <v>0.17779199779033661</v>
      </c>
      <c r="F4915" s="49">
        <v>1.4646990299224854</v>
      </c>
      <c r="G4915" s="49">
        <v>98.535301208496094</v>
      </c>
    </row>
    <row r="4916" spans="1:7">
      <c r="A4916" t="str">
        <f t="shared" si="77"/>
        <v>R5.0132</v>
      </c>
      <c r="B4916" s="49" t="s">
        <v>508</v>
      </c>
      <c r="C4916" s="49">
        <v>132</v>
      </c>
      <c r="D4916" s="49">
        <v>5.0613198429346085E-2</v>
      </c>
      <c r="E4916" s="49">
        <v>9.843900054693222E-2</v>
      </c>
      <c r="F4916" s="49">
        <v>1.2408089637756348</v>
      </c>
      <c r="G4916" s="49">
        <v>98.759193420410156</v>
      </c>
    </row>
    <row r="4917" spans="1:7">
      <c r="A4917" t="str">
        <f t="shared" si="77"/>
        <v>R5.0133</v>
      </c>
      <c r="B4917" s="49" t="s">
        <v>508</v>
      </c>
      <c r="C4917" s="49">
        <v>133</v>
      </c>
      <c r="D4917" s="49">
        <v>2.8793899342417717E-2</v>
      </c>
      <c r="E4917" s="49">
        <v>4.7825798392295837E-2</v>
      </c>
      <c r="F4917" s="49">
        <v>1.0247609615325928</v>
      </c>
      <c r="G4917" s="49">
        <v>98.975242614746094</v>
      </c>
    </row>
    <row r="4918" spans="1:7">
      <c r="A4918" t="str">
        <f t="shared" si="77"/>
        <v>R5.0134</v>
      </c>
      <c r="B4918" s="49" t="s">
        <v>508</v>
      </c>
      <c r="C4918" s="49">
        <v>134</v>
      </c>
      <c r="D4918" s="49">
        <v>1.3669690117239952E-2</v>
      </c>
      <c r="E4918" s="49">
        <v>1.903190091252327E-2</v>
      </c>
      <c r="F4918" s="49">
        <v>0.81862598657608032</v>
      </c>
      <c r="G4918" s="49">
        <v>99.181373596191406</v>
      </c>
    </row>
    <row r="4919" spans="1:7">
      <c r="A4919" t="str">
        <f t="shared" si="77"/>
        <v>R5.0135</v>
      </c>
      <c r="B4919" s="49" t="s">
        <v>508</v>
      </c>
      <c r="C4919" s="49">
        <v>135</v>
      </c>
      <c r="D4919" s="49">
        <v>4.6600699424743652E-3</v>
      </c>
      <c r="E4919" s="49">
        <v>5.362209863960743E-3</v>
      </c>
      <c r="F4919" s="49">
        <v>0.63093400001525879</v>
      </c>
      <c r="G4919" s="49">
        <v>99.369064331054688</v>
      </c>
    </row>
    <row r="4920" spans="1:7">
      <c r="A4920" t="str">
        <f t="shared" si="77"/>
        <v>R5.0136</v>
      </c>
      <c r="B4920" s="49" t="s">
        <v>508</v>
      </c>
      <c r="C4920" s="49">
        <v>136</v>
      </c>
      <c r="D4920" s="49">
        <v>0</v>
      </c>
      <c r="E4920" s="49">
        <v>7.0213997969403863E-4</v>
      </c>
      <c r="F4920" s="49">
        <v>0.5</v>
      </c>
      <c r="G4920" s="49">
        <v>99.5</v>
      </c>
    </row>
    <row r="4921" spans="1:7">
      <c r="A4921" t="str">
        <f t="shared" si="77"/>
        <v>R5.0137</v>
      </c>
      <c r="B4921" s="49" t="s">
        <v>508</v>
      </c>
      <c r="C4921" s="49">
        <v>137</v>
      </c>
      <c r="D4921" s="49">
        <v>0</v>
      </c>
      <c r="E4921" s="49">
        <v>0</v>
      </c>
      <c r="F4921" s="49">
        <v>0</v>
      </c>
      <c r="G4921" s="49">
        <v>100</v>
      </c>
    </row>
    <row r="4922" spans="1:7">
      <c r="A4922" t="str">
        <f t="shared" si="77"/>
        <v>S-.5000</v>
      </c>
      <c r="B4922" s="49" t="s">
        <v>509</v>
      </c>
      <c r="C4922" s="49">
        <v>0</v>
      </c>
      <c r="D4922" s="49">
        <v>0.26044940948486328</v>
      </c>
      <c r="E4922" s="49">
        <v>100</v>
      </c>
      <c r="F4922" s="49">
        <v>100</v>
      </c>
      <c r="G4922" s="49">
        <v>0</v>
      </c>
    </row>
    <row r="4923" spans="1:7">
      <c r="A4923" t="str">
        <f t="shared" si="77"/>
        <v>S-.5001</v>
      </c>
      <c r="B4923" s="49" t="s">
        <v>509</v>
      </c>
      <c r="C4923" s="49">
        <v>1</v>
      </c>
      <c r="D4923" s="49">
        <v>0.27494713664054871</v>
      </c>
      <c r="E4923" s="49">
        <v>99.739547729492188</v>
      </c>
      <c r="F4923" s="49">
        <v>99.011650085449219</v>
      </c>
      <c r="G4923" s="49">
        <v>0.98835086822509766</v>
      </c>
    </row>
    <row r="4924" spans="1:7">
      <c r="A4924" t="str">
        <f t="shared" si="77"/>
        <v>S-.5002</v>
      </c>
      <c r="B4924" s="49" t="s">
        <v>509</v>
      </c>
      <c r="C4924" s="49">
        <v>2</v>
      </c>
      <c r="D4924" s="49">
        <v>0.28651618957519531</v>
      </c>
      <c r="E4924" s="49">
        <v>99.464607238769531</v>
      </c>
      <c r="F4924" s="49">
        <v>98.039993286132813</v>
      </c>
      <c r="G4924" s="49">
        <v>1.9600048065185547</v>
      </c>
    </row>
    <row r="4925" spans="1:7">
      <c r="A4925" t="str">
        <f t="shared" si="77"/>
        <v>S-.5003</v>
      </c>
      <c r="B4925" s="49" t="s">
        <v>509</v>
      </c>
      <c r="C4925" s="49">
        <v>3</v>
      </c>
      <c r="D4925" s="49">
        <v>0.29682829976081848</v>
      </c>
      <c r="E4925" s="49">
        <v>99.178085327148438</v>
      </c>
      <c r="F4925" s="49">
        <v>97.081924438476563</v>
      </c>
      <c r="G4925" s="49">
        <v>2.9180746078491211</v>
      </c>
    </row>
    <row r="4926" spans="1:7">
      <c r="A4926" t="str">
        <f t="shared" si="77"/>
        <v>S-.5004</v>
      </c>
      <c r="B4926" s="49" t="s">
        <v>509</v>
      </c>
      <c r="C4926" s="49">
        <v>4</v>
      </c>
      <c r="D4926" s="49">
        <v>0.30632114410400391</v>
      </c>
      <c r="E4926" s="49">
        <v>98.881256103515625</v>
      </c>
      <c r="F4926" s="49">
        <v>96.136039733886719</v>
      </c>
      <c r="G4926" s="49">
        <v>3.8639616966247559</v>
      </c>
    </row>
    <row r="4927" spans="1:7">
      <c r="A4927" t="str">
        <f t="shared" si="77"/>
        <v>S-.5005</v>
      </c>
      <c r="B4927" s="49" t="s">
        <v>509</v>
      </c>
      <c r="C4927" s="49">
        <v>5</v>
      </c>
      <c r="D4927" s="49">
        <v>0.31520745158195496</v>
      </c>
      <c r="E4927" s="49">
        <v>98.574935913085938</v>
      </c>
      <c r="F4927" s="49">
        <v>95.201393127441406</v>
      </c>
      <c r="G4927" s="49">
        <v>4.7986049652099609</v>
      </c>
    </row>
    <row r="4928" spans="1:7">
      <c r="A4928" t="str">
        <f t="shared" si="77"/>
        <v>S-.5006</v>
      </c>
      <c r="B4928" s="49" t="s">
        <v>509</v>
      </c>
      <c r="C4928" s="49">
        <v>6</v>
      </c>
      <c r="D4928" s="49">
        <v>0.32361510396003723</v>
      </c>
      <c r="E4928" s="49">
        <v>98.259727478027344</v>
      </c>
      <c r="F4928" s="49">
        <v>94.277290344238281</v>
      </c>
      <c r="G4928" s="49">
        <v>5.7227134704589844</v>
      </c>
    </row>
    <row r="4929" spans="1:7">
      <c r="A4929" t="str">
        <f t="shared" si="77"/>
        <v>S-.5007</v>
      </c>
      <c r="B4929" s="49" t="s">
        <v>509</v>
      </c>
      <c r="C4929" s="49">
        <v>7</v>
      </c>
      <c r="D4929" s="49">
        <v>0.33162590861320496</v>
      </c>
      <c r="E4929" s="49">
        <v>97.936111450195313</v>
      </c>
      <c r="F4929" s="49">
        <v>93.363143920898438</v>
      </c>
      <c r="G4929" s="49">
        <v>6.6368541717529297</v>
      </c>
    </row>
    <row r="4930" spans="1:7">
      <c r="A4930" t="str">
        <f t="shared" si="77"/>
        <v>S-.5008</v>
      </c>
      <c r="B4930" s="49" t="s">
        <v>509</v>
      </c>
      <c r="C4930" s="49">
        <v>8</v>
      </c>
      <c r="D4930" s="49">
        <v>0.33929729461669922</v>
      </c>
      <c r="E4930" s="49">
        <v>97.6044921875</v>
      </c>
      <c r="F4930" s="49">
        <v>92.45849609375</v>
      </c>
      <c r="G4930" s="49">
        <v>7.541501522064209</v>
      </c>
    </row>
    <row r="4931" spans="1:7">
      <c r="A4931" t="str">
        <f t="shared" ref="A4931:A4994" si="78">CONCATENATE(B4931,IF(C4931&lt;10,CONCATENATE("00",C4931),IF(C4931&lt;100,CONCATENATE("0",C4931),C4931)))</f>
        <v>S-.5009</v>
      </c>
      <c r="B4931" s="49" t="s">
        <v>509</v>
      </c>
      <c r="C4931" s="49">
        <v>9</v>
      </c>
      <c r="D4931" s="49">
        <v>0.34667348861694336</v>
      </c>
      <c r="E4931" s="49">
        <v>97.265190124511719</v>
      </c>
      <c r="F4931" s="49">
        <v>91.562934875488281</v>
      </c>
      <c r="G4931" s="49">
        <v>8.4370622634887695</v>
      </c>
    </row>
    <row r="4932" spans="1:7">
      <c r="A4932" t="str">
        <f t="shared" si="78"/>
        <v>S-.5010</v>
      </c>
      <c r="B4932" s="49" t="s">
        <v>509</v>
      </c>
      <c r="C4932" s="49">
        <v>10</v>
      </c>
      <c r="D4932" s="49">
        <v>0.35378643870353699</v>
      </c>
      <c r="E4932" s="49">
        <v>96.91851806640625</v>
      </c>
      <c r="F4932" s="49">
        <v>90.676109313964844</v>
      </c>
      <c r="G4932" s="49">
        <v>9.3238897323608398</v>
      </c>
    </row>
    <row r="4933" spans="1:7">
      <c r="A4933" t="str">
        <f t="shared" si="78"/>
        <v>S-.5011</v>
      </c>
      <c r="B4933" s="49" t="s">
        <v>509</v>
      </c>
      <c r="C4933" s="49">
        <v>11</v>
      </c>
      <c r="D4933" s="49">
        <v>0.36066293716430664</v>
      </c>
      <c r="E4933" s="49">
        <v>96.564735412597656</v>
      </c>
      <c r="F4933" s="49">
        <v>89.797698974609375</v>
      </c>
      <c r="G4933" s="49">
        <v>10.202300071716309</v>
      </c>
    </row>
    <row r="4934" spans="1:7">
      <c r="A4934" t="str">
        <f t="shared" si="78"/>
        <v>S-.5012</v>
      </c>
      <c r="B4934" s="49" t="s">
        <v>509</v>
      </c>
      <c r="C4934" s="49">
        <v>12</v>
      </c>
      <c r="D4934" s="49">
        <v>0.36732390522956848</v>
      </c>
      <c r="E4934" s="49">
        <v>96.204071044921875</v>
      </c>
      <c r="F4934" s="49">
        <v>88.927421569824219</v>
      </c>
      <c r="G4934" s="49">
        <v>11.072574615478516</v>
      </c>
    </row>
    <row r="4935" spans="1:7">
      <c r="A4935" t="str">
        <f t="shared" si="78"/>
        <v>S-.5013</v>
      </c>
      <c r="B4935" s="49" t="s">
        <v>509</v>
      </c>
      <c r="C4935" s="49">
        <v>13</v>
      </c>
      <c r="D4935" s="49">
        <v>0.37378549575805664</v>
      </c>
      <c r="E4935" s="49">
        <v>95.836746215820313</v>
      </c>
      <c r="F4935" s="49">
        <v>88.065032958984375</v>
      </c>
      <c r="G4935" s="49">
        <v>11.934970855712891</v>
      </c>
    </row>
    <row r="4936" spans="1:7">
      <c r="A4936" t="str">
        <f t="shared" si="78"/>
        <v>S-.5014</v>
      </c>
      <c r="B4936" s="49" t="s">
        <v>509</v>
      </c>
      <c r="C4936" s="49">
        <v>14</v>
      </c>
      <c r="D4936" s="49">
        <v>0.38006305694580078</v>
      </c>
      <c r="E4936" s="49">
        <v>95.462959289550781</v>
      </c>
      <c r="F4936" s="49">
        <v>87.210281372070313</v>
      </c>
      <c r="G4936" s="49">
        <v>12.789719581604004</v>
      </c>
    </row>
    <row r="4937" spans="1:7">
      <c r="A4937" t="str">
        <f t="shared" si="78"/>
        <v>S-.5015</v>
      </c>
      <c r="B4937" s="49" t="s">
        <v>509</v>
      </c>
      <c r="C4937" s="49">
        <v>15</v>
      </c>
      <c r="D4937" s="49">
        <v>0.38617134094238281</v>
      </c>
      <c r="E4937" s="49">
        <v>95.082893371582031</v>
      </c>
      <c r="F4937" s="49">
        <v>86.362960815429688</v>
      </c>
      <c r="G4937" s="49">
        <v>13.637036323547363</v>
      </c>
    </row>
    <row r="4938" spans="1:7">
      <c r="A4938" t="str">
        <f t="shared" si="78"/>
        <v>S-.5016</v>
      </c>
      <c r="B4938" s="49" t="s">
        <v>509</v>
      </c>
      <c r="C4938" s="49">
        <v>16</v>
      </c>
      <c r="D4938" s="49">
        <v>0.39211603999137878</v>
      </c>
      <c r="E4938" s="49">
        <v>94.696723937988281</v>
      </c>
      <c r="F4938" s="49">
        <v>85.522880554199219</v>
      </c>
      <c r="G4938" s="49">
        <v>14.477118492126465</v>
      </c>
    </row>
    <row r="4939" spans="1:7">
      <c r="A4939" t="str">
        <f t="shared" si="78"/>
        <v>S-.5017</v>
      </c>
      <c r="B4939" s="49" t="s">
        <v>509</v>
      </c>
      <c r="C4939" s="49">
        <v>17</v>
      </c>
      <c r="D4939" s="49">
        <v>0.39791008830070496</v>
      </c>
      <c r="E4939" s="49">
        <v>94.304611206054688</v>
      </c>
      <c r="F4939" s="49">
        <v>84.689849853515625</v>
      </c>
      <c r="G4939" s="49">
        <v>15.310148239135742</v>
      </c>
    </row>
    <row r="4940" spans="1:7">
      <c r="A4940" t="str">
        <f t="shared" si="78"/>
        <v>S-.5018</v>
      </c>
      <c r="B4940" s="49" t="s">
        <v>509</v>
      </c>
      <c r="C4940" s="49">
        <v>18</v>
      </c>
      <c r="D4940" s="49">
        <v>0.40356063842773438</v>
      </c>
      <c r="E4940" s="49">
        <v>93.906700134277344</v>
      </c>
      <c r="F4940" s="49">
        <v>83.863700866699219</v>
      </c>
      <c r="G4940" s="49">
        <v>16.136295318603516</v>
      </c>
    </row>
    <row r="4941" spans="1:7">
      <c r="A4941" t="str">
        <f t="shared" si="78"/>
        <v>S-.5019</v>
      </c>
      <c r="B4941" s="49" t="s">
        <v>509</v>
      </c>
      <c r="C4941" s="49">
        <v>19</v>
      </c>
      <c r="D4941" s="49">
        <v>0.40907385945320129</v>
      </c>
      <c r="E4941" s="49">
        <v>93.503135681152344</v>
      </c>
      <c r="F4941" s="49">
        <v>83.044281005859375</v>
      </c>
      <c r="G4941" s="49">
        <v>16.955720901489258</v>
      </c>
    </row>
    <row r="4942" spans="1:7">
      <c r="A4942" t="str">
        <f t="shared" si="78"/>
        <v>S-.5020</v>
      </c>
      <c r="B4942" s="49" t="s">
        <v>509</v>
      </c>
      <c r="C4942" s="49">
        <v>20</v>
      </c>
      <c r="D4942" s="49">
        <v>0.4144572913646698</v>
      </c>
      <c r="E4942" s="49">
        <v>93.094062805175781</v>
      </c>
      <c r="F4942" s="49">
        <v>82.231430053710938</v>
      </c>
      <c r="G4942" s="49">
        <v>17.768571853637695</v>
      </c>
    </row>
    <row r="4943" spans="1:7">
      <c r="A4943" t="str">
        <f t="shared" si="78"/>
        <v>S-.5021</v>
      </c>
      <c r="B4943" s="49" t="s">
        <v>509</v>
      </c>
      <c r="C4943" s="49">
        <v>21</v>
      </c>
      <c r="D4943" s="49">
        <v>0.41971495747566223</v>
      </c>
      <c r="E4943" s="49">
        <v>92.679611206054688</v>
      </c>
      <c r="F4943" s="49">
        <v>81.425010681152344</v>
      </c>
      <c r="G4943" s="49">
        <v>18.574991226196289</v>
      </c>
    </row>
    <row r="4944" spans="1:7">
      <c r="A4944" t="str">
        <f t="shared" si="78"/>
        <v>S-.5022</v>
      </c>
      <c r="B4944" s="49" t="s">
        <v>509</v>
      </c>
      <c r="C4944" s="49">
        <v>22</v>
      </c>
      <c r="D4944" s="49">
        <v>0.42485380172729492</v>
      </c>
      <c r="E4944" s="49">
        <v>92.259895324707031</v>
      </c>
      <c r="F4944" s="49">
        <v>80.624893188476563</v>
      </c>
      <c r="G4944" s="49">
        <v>19.375106811523438</v>
      </c>
    </row>
    <row r="4945" spans="1:7">
      <c r="A4945" t="str">
        <f t="shared" si="78"/>
        <v>S-.5023</v>
      </c>
      <c r="B4945" s="49" t="s">
        <v>509</v>
      </c>
      <c r="C4945" s="49">
        <v>23</v>
      </c>
      <c r="D4945" s="49">
        <v>0.42987775802612305</v>
      </c>
      <c r="E4945" s="49">
        <v>91.835037231445313</v>
      </c>
      <c r="F4945" s="49">
        <v>79.830955505371094</v>
      </c>
      <c r="G4945" s="49">
        <v>20.169046401977539</v>
      </c>
    </row>
    <row r="4946" spans="1:7">
      <c r="A4946" t="str">
        <f t="shared" si="78"/>
        <v>S-.5024</v>
      </c>
      <c r="B4946" s="49" t="s">
        <v>509</v>
      </c>
      <c r="C4946" s="49">
        <v>24</v>
      </c>
      <c r="D4946" s="49">
        <v>0.43478921055793762</v>
      </c>
      <c r="E4946" s="49">
        <v>91.405158996582031</v>
      </c>
      <c r="F4946" s="49">
        <v>79.043075561523438</v>
      </c>
      <c r="G4946" s="49">
        <v>20.956926345825195</v>
      </c>
    </row>
    <row r="4947" spans="1:7">
      <c r="A4947" t="str">
        <f t="shared" si="78"/>
        <v>S-.5025</v>
      </c>
      <c r="B4947" s="49" t="s">
        <v>509</v>
      </c>
      <c r="C4947" s="49">
        <v>25</v>
      </c>
      <c r="D4947" s="49">
        <v>0.43959468603134155</v>
      </c>
      <c r="E4947" s="49">
        <v>90.970375061035156</v>
      </c>
      <c r="F4947" s="49">
        <v>78.261146545410156</v>
      </c>
      <c r="G4947" s="49">
        <v>21.738855361938477</v>
      </c>
    </row>
    <row r="4948" spans="1:7">
      <c r="A4948" t="str">
        <f t="shared" si="78"/>
        <v>S-.5026</v>
      </c>
      <c r="B4948" s="49" t="s">
        <v>509</v>
      </c>
      <c r="C4948" s="49">
        <v>26</v>
      </c>
      <c r="D4948" s="49">
        <v>0.44429591298103333</v>
      </c>
      <c r="E4948" s="49">
        <v>90.530776977539063</v>
      </c>
      <c r="F4948" s="49">
        <v>77.485061645507813</v>
      </c>
      <c r="G4948" s="49">
        <v>22.514942169189453</v>
      </c>
    </row>
    <row r="4949" spans="1:7">
      <c r="A4949" t="str">
        <f t="shared" si="78"/>
        <v>S-.5027</v>
      </c>
      <c r="B4949" s="49" t="s">
        <v>509</v>
      </c>
      <c r="C4949" s="49">
        <v>27</v>
      </c>
      <c r="D4949" s="49">
        <v>0.44889640808105469</v>
      </c>
      <c r="E4949" s="49">
        <v>90.086479187011719</v>
      </c>
      <c r="F4949" s="49">
        <v>76.714714050292969</v>
      </c>
      <c r="G4949" s="49">
        <v>23.285285949707031</v>
      </c>
    </row>
    <row r="4950" spans="1:7">
      <c r="A4950" t="str">
        <f t="shared" si="78"/>
        <v>S-.5028</v>
      </c>
      <c r="B4950" s="49" t="s">
        <v>509</v>
      </c>
      <c r="C4950" s="49">
        <v>28</v>
      </c>
      <c r="D4950" s="49">
        <v>0.453399658203125</v>
      </c>
      <c r="E4950" s="49">
        <v>89.637588500976563</v>
      </c>
      <c r="F4950" s="49">
        <v>75.95001220703125</v>
      </c>
      <c r="G4950" s="49">
        <v>24.049983978271484</v>
      </c>
    </row>
    <row r="4951" spans="1:7">
      <c r="A4951" t="str">
        <f t="shared" si="78"/>
        <v>S-.5029</v>
      </c>
      <c r="B4951" s="49" t="s">
        <v>509</v>
      </c>
      <c r="C4951" s="49">
        <v>29</v>
      </c>
      <c r="D4951" s="49">
        <v>0.45780709385871887</v>
      </c>
      <c r="E4951" s="49">
        <v>89.184188842773438</v>
      </c>
      <c r="F4951" s="49">
        <v>75.190872192382813</v>
      </c>
      <c r="G4951" s="49">
        <v>24.809125900268555</v>
      </c>
    </row>
    <row r="4952" spans="1:7">
      <c r="A4952" t="str">
        <f t="shared" si="78"/>
        <v>S-.5030</v>
      </c>
      <c r="B4952" s="49" t="s">
        <v>509</v>
      </c>
      <c r="C4952" s="49">
        <v>30</v>
      </c>
      <c r="D4952" s="49">
        <v>0.46212196350097656</v>
      </c>
      <c r="E4952" s="49">
        <v>88.72637939453125</v>
      </c>
      <c r="F4952" s="49">
        <v>74.437202453613281</v>
      </c>
      <c r="G4952" s="49">
        <v>25.562797546386719</v>
      </c>
    </row>
    <row r="4953" spans="1:7">
      <c r="A4953" t="str">
        <f t="shared" si="78"/>
        <v>S-.5031</v>
      </c>
      <c r="B4953" s="49" t="s">
        <v>509</v>
      </c>
      <c r="C4953" s="49">
        <v>31</v>
      </c>
      <c r="D4953" s="49">
        <v>0.46634718775749207</v>
      </c>
      <c r="E4953" s="49">
        <v>88.264259338378906</v>
      </c>
      <c r="F4953" s="49">
        <v>73.688919067382813</v>
      </c>
      <c r="G4953" s="49">
        <v>26.311084747314453</v>
      </c>
    </row>
    <row r="4954" spans="1:7">
      <c r="A4954" t="str">
        <f t="shared" si="78"/>
        <v>S-.5032</v>
      </c>
      <c r="B4954" s="49" t="s">
        <v>509</v>
      </c>
      <c r="C4954" s="49">
        <v>32</v>
      </c>
      <c r="D4954" s="49">
        <v>0.47048330307006836</v>
      </c>
      <c r="E4954" s="49">
        <v>87.79791259765625</v>
      </c>
      <c r="F4954" s="49">
        <v>72.945938110351563</v>
      </c>
      <c r="G4954" s="49">
        <v>27.05406379699707</v>
      </c>
    </row>
    <row r="4955" spans="1:7">
      <c r="A4955" t="str">
        <f t="shared" si="78"/>
        <v>S-.5033</v>
      </c>
      <c r="B4955" s="49" t="s">
        <v>509</v>
      </c>
      <c r="C4955" s="49">
        <v>33</v>
      </c>
      <c r="D4955" s="49">
        <v>0.47453358769416809</v>
      </c>
      <c r="E4955" s="49">
        <v>87.327423095703125</v>
      </c>
      <c r="F4955" s="49">
        <v>72.20819091796875</v>
      </c>
      <c r="G4955" s="49">
        <v>27.791812896728516</v>
      </c>
    </row>
    <row r="4956" spans="1:7">
      <c r="A4956" t="str">
        <f t="shared" si="78"/>
        <v>S-.5034</v>
      </c>
      <c r="B4956" s="49" t="s">
        <v>509</v>
      </c>
      <c r="C4956" s="49">
        <v>34</v>
      </c>
      <c r="D4956" s="49">
        <v>0.47849985957145691</v>
      </c>
      <c r="E4956" s="49">
        <v>86.852890014648438</v>
      </c>
      <c r="F4956" s="49">
        <v>71.475601196289063</v>
      </c>
      <c r="G4956" s="49">
        <v>28.524402618408203</v>
      </c>
    </row>
    <row r="4957" spans="1:7">
      <c r="A4957" t="str">
        <f t="shared" si="78"/>
        <v>S-.5035</v>
      </c>
      <c r="B4957" s="49" t="s">
        <v>509</v>
      </c>
      <c r="C4957" s="49">
        <v>35</v>
      </c>
      <c r="D4957" s="49">
        <v>0.48238375782966614</v>
      </c>
      <c r="E4957" s="49">
        <v>86.3743896484375</v>
      </c>
      <c r="F4957" s="49">
        <v>70.748092651367188</v>
      </c>
      <c r="G4957" s="49">
        <v>29.251903533935547</v>
      </c>
    </row>
    <row r="4958" spans="1:7">
      <c r="A4958" t="str">
        <f t="shared" si="78"/>
        <v>S-.5036</v>
      </c>
      <c r="B4958" s="49" t="s">
        <v>509</v>
      </c>
      <c r="C4958" s="49">
        <v>36</v>
      </c>
      <c r="D4958" s="49">
        <v>0.48618599772453308</v>
      </c>
      <c r="E4958" s="49">
        <v>85.892005920410156</v>
      </c>
      <c r="F4958" s="49">
        <v>70.025619506835938</v>
      </c>
      <c r="G4958" s="49">
        <v>29.974382400512695</v>
      </c>
    </row>
    <row r="4959" spans="1:7">
      <c r="A4959" t="str">
        <f t="shared" si="78"/>
        <v>S-.5037</v>
      </c>
      <c r="B4959" s="49" t="s">
        <v>509</v>
      </c>
      <c r="C4959" s="49">
        <v>37</v>
      </c>
      <c r="D4959" s="49">
        <v>0.48990920186042786</v>
      </c>
      <c r="E4959" s="49">
        <v>85.40582275390625</v>
      </c>
      <c r="F4959" s="49">
        <v>69.308097839355469</v>
      </c>
      <c r="G4959" s="49">
        <v>30.691904067993164</v>
      </c>
    </row>
    <row r="4960" spans="1:7">
      <c r="A4960" t="str">
        <f t="shared" si="78"/>
        <v>S-.5038</v>
      </c>
      <c r="B4960" s="49" t="s">
        <v>509</v>
      </c>
      <c r="C4960" s="49">
        <v>38</v>
      </c>
      <c r="D4960" s="49">
        <v>0.49355459213256836</v>
      </c>
      <c r="E4960" s="49">
        <v>84.915916442871094</v>
      </c>
      <c r="F4960" s="49">
        <v>68.595466613769531</v>
      </c>
      <c r="G4960" s="49">
        <v>31.404531478881836</v>
      </c>
    </row>
    <row r="4961" spans="1:7">
      <c r="A4961" t="str">
        <f t="shared" si="78"/>
        <v>S-.5039</v>
      </c>
      <c r="B4961" s="49" t="s">
        <v>509</v>
      </c>
      <c r="C4961" s="49">
        <v>39</v>
      </c>
      <c r="D4961" s="49">
        <v>0.49712324142456055</v>
      </c>
      <c r="E4961" s="49">
        <v>84.422355651855469</v>
      </c>
      <c r="F4961" s="49">
        <v>67.887680053710938</v>
      </c>
      <c r="G4961" s="49">
        <v>32.112319946289063</v>
      </c>
    </row>
    <row r="4962" spans="1:7">
      <c r="A4962" t="str">
        <f t="shared" si="78"/>
        <v>S-.5040</v>
      </c>
      <c r="B4962" s="49" t="s">
        <v>509</v>
      </c>
      <c r="C4962" s="49">
        <v>40</v>
      </c>
      <c r="D4962" s="49">
        <v>0.50061607360839844</v>
      </c>
      <c r="E4962" s="49">
        <v>83.92523193359375</v>
      </c>
      <c r="F4962" s="49">
        <v>67.184669494628906</v>
      </c>
      <c r="G4962" s="49">
        <v>32.815330505371094</v>
      </c>
    </row>
    <row r="4963" spans="1:7">
      <c r="A4963" t="str">
        <f t="shared" si="78"/>
        <v>S-.5041</v>
      </c>
      <c r="B4963" s="49" t="s">
        <v>509</v>
      </c>
      <c r="C4963" s="49">
        <v>41</v>
      </c>
      <c r="D4963" s="49">
        <v>0.50403642654418945</v>
      </c>
      <c r="E4963" s="49">
        <v>83.42462158203125</v>
      </c>
      <c r="F4963" s="49">
        <v>66.486381530761719</v>
      </c>
      <c r="G4963" s="49">
        <v>33.513614654541016</v>
      </c>
    </row>
    <row r="4964" spans="1:7">
      <c r="A4964" t="str">
        <f t="shared" si="78"/>
        <v>S-.5042</v>
      </c>
      <c r="B4964" s="49" t="s">
        <v>509</v>
      </c>
      <c r="C4964" s="49">
        <v>42</v>
      </c>
      <c r="D4964" s="49">
        <v>0.50738191604614258</v>
      </c>
      <c r="E4964" s="49">
        <v>82.920585632324219</v>
      </c>
      <c r="F4964" s="49">
        <v>65.792770385742188</v>
      </c>
      <c r="G4964" s="49">
        <v>34.207229614257813</v>
      </c>
    </row>
    <row r="4965" spans="1:7">
      <c r="A4965" t="str">
        <f t="shared" si="78"/>
        <v>S-.5043</v>
      </c>
      <c r="B4965" s="49" t="s">
        <v>509</v>
      </c>
      <c r="C4965" s="49">
        <v>43</v>
      </c>
      <c r="D4965" s="49">
        <v>0.51065582036972046</v>
      </c>
      <c r="E4965" s="49">
        <v>82.413200378417969</v>
      </c>
      <c r="F4965" s="49">
        <v>65.103775024414063</v>
      </c>
      <c r="G4965" s="49">
        <v>34.896224975585938</v>
      </c>
    </row>
    <row r="4966" spans="1:7">
      <c r="A4966" t="str">
        <f t="shared" si="78"/>
        <v>S-.5044</v>
      </c>
      <c r="B4966" s="49" t="s">
        <v>509</v>
      </c>
      <c r="C4966" s="49">
        <v>44</v>
      </c>
      <c r="D4966" s="49">
        <v>0.51385974884033203</v>
      </c>
      <c r="E4966" s="49">
        <v>81.902542114257813</v>
      </c>
      <c r="F4966" s="49">
        <v>64.419349670410156</v>
      </c>
      <c r="G4966" s="49">
        <v>35.580646514892578</v>
      </c>
    </row>
    <row r="4967" spans="1:7">
      <c r="A4967" t="str">
        <f t="shared" si="78"/>
        <v>S-.5045</v>
      </c>
      <c r="B4967" s="49" t="s">
        <v>509</v>
      </c>
      <c r="C4967" s="49">
        <v>45</v>
      </c>
      <c r="D4967" s="49">
        <v>0.51699399948120117</v>
      </c>
      <c r="E4967" s="49">
        <v>81.388687133789063</v>
      </c>
      <c r="F4967" s="49">
        <v>63.739452362060547</v>
      </c>
      <c r="G4967" s="49">
        <v>36.260547637939453</v>
      </c>
    </row>
    <row r="4968" spans="1:7">
      <c r="A4968" t="str">
        <f t="shared" si="78"/>
        <v>S-.5046</v>
      </c>
      <c r="B4968" s="49" t="s">
        <v>509</v>
      </c>
      <c r="C4968" s="49">
        <v>46</v>
      </c>
      <c r="D4968" s="49">
        <v>0.52005863189697266</v>
      </c>
      <c r="E4968" s="49">
        <v>80.871688842773438</v>
      </c>
      <c r="F4968" s="49">
        <v>63.064029693603516</v>
      </c>
      <c r="G4968" s="49">
        <v>36.935970306396484</v>
      </c>
    </row>
    <row r="4969" spans="1:7">
      <c r="A4969" t="str">
        <f t="shared" si="78"/>
        <v>S-.5047</v>
      </c>
      <c r="B4969" s="49" t="s">
        <v>509</v>
      </c>
      <c r="C4969" s="49">
        <v>47</v>
      </c>
      <c r="D4969" s="49">
        <v>0.52305507659912109</v>
      </c>
      <c r="E4969" s="49">
        <v>80.351631164550781</v>
      </c>
      <c r="F4969" s="49">
        <v>62.393039703369141</v>
      </c>
      <c r="G4969" s="49">
        <v>37.606960296630859</v>
      </c>
    </row>
    <row r="4970" spans="1:7">
      <c r="A4970" t="str">
        <f t="shared" si="78"/>
        <v>S-.5048</v>
      </c>
      <c r="B4970" s="49" t="s">
        <v>509</v>
      </c>
      <c r="C4970" s="49">
        <v>48</v>
      </c>
      <c r="D4970" s="49">
        <v>0.52598422765731812</v>
      </c>
      <c r="E4970" s="49">
        <v>79.828575134277344</v>
      </c>
      <c r="F4970" s="49">
        <v>61.726444244384766</v>
      </c>
      <c r="G4970" s="49">
        <v>38.273555755615234</v>
      </c>
    </row>
    <row r="4971" spans="1:7">
      <c r="A4971" t="str">
        <f t="shared" si="78"/>
        <v>S-.5049</v>
      </c>
      <c r="B4971" s="49" t="s">
        <v>509</v>
      </c>
      <c r="C4971" s="49">
        <v>49</v>
      </c>
      <c r="D4971" s="49">
        <v>0.52884769439697266</v>
      </c>
      <c r="E4971" s="49">
        <v>79.302597045898438</v>
      </c>
      <c r="F4971" s="49">
        <v>61.064193725585938</v>
      </c>
      <c r="G4971" s="49">
        <v>38.935806274414063</v>
      </c>
    </row>
    <row r="4972" spans="1:7">
      <c r="A4972" t="str">
        <f t="shared" si="78"/>
        <v>S-.5050</v>
      </c>
      <c r="B4972" s="49" t="s">
        <v>509</v>
      </c>
      <c r="C4972" s="49">
        <v>50</v>
      </c>
      <c r="D4972" s="49">
        <v>0.53164434432983398</v>
      </c>
      <c r="E4972" s="49">
        <v>78.77374267578125</v>
      </c>
      <c r="F4972" s="49">
        <v>60.40625</v>
      </c>
      <c r="G4972" s="49">
        <v>39.59375</v>
      </c>
    </row>
    <row r="4973" spans="1:7">
      <c r="A4973" t="str">
        <f t="shared" si="78"/>
        <v>S-.5051</v>
      </c>
      <c r="B4973" s="49" t="s">
        <v>509</v>
      </c>
      <c r="C4973" s="49">
        <v>51</v>
      </c>
      <c r="D4973" s="49">
        <v>0.5343775749206543</v>
      </c>
      <c r="E4973" s="49">
        <v>78.242103576660156</v>
      </c>
      <c r="F4973" s="49">
        <v>59.752578735351563</v>
      </c>
      <c r="G4973" s="49">
        <v>40.247421264648438</v>
      </c>
    </row>
    <row r="4974" spans="1:7">
      <c r="A4974" t="str">
        <f t="shared" si="78"/>
        <v>S-.5052</v>
      </c>
      <c r="B4974" s="49" t="s">
        <v>509</v>
      </c>
      <c r="C4974" s="49">
        <v>52</v>
      </c>
      <c r="D4974" s="49">
        <v>0.53704500198364258</v>
      </c>
      <c r="E4974" s="49">
        <v>77.707725524902344</v>
      </c>
      <c r="F4974" s="49">
        <v>59.103137969970703</v>
      </c>
      <c r="G4974" s="49">
        <v>40.896862030029297</v>
      </c>
    </row>
    <row r="4975" spans="1:7">
      <c r="A4975" t="str">
        <f t="shared" si="78"/>
        <v>S-.5053</v>
      </c>
      <c r="B4975" s="49" t="s">
        <v>509</v>
      </c>
      <c r="C4975" s="49">
        <v>53</v>
      </c>
      <c r="D4975" s="49">
        <v>0.53964942693710327</v>
      </c>
      <c r="E4975" s="49">
        <v>77.170677185058594</v>
      </c>
      <c r="F4975" s="49">
        <v>58.457889556884766</v>
      </c>
      <c r="G4975" s="49">
        <v>41.542110443115234</v>
      </c>
    </row>
    <row r="4976" spans="1:7">
      <c r="A4976" t="str">
        <f t="shared" si="78"/>
        <v>S-.5054</v>
      </c>
      <c r="B4976" s="49" t="s">
        <v>509</v>
      </c>
      <c r="C4976" s="49">
        <v>54</v>
      </c>
      <c r="D4976" s="49">
        <v>0.5421910285949707</v>
      </c>
      <c r="E4976" s="49">
        <v>76.631027221679688</v>
      </c>
      <c r="F4976" s="49">
        <v>57.816806793212891</v>
      </c>
      <c r="G4976" s="49">
        <v>42.183193206787109</v>
      </c>
    </row>
    <row r="4977" spans="1:7">
      <c r="A4977" t="str">
        <f t="shared" si="78"/>
        <v>S-.5055</v>
      </c>
      <c r="B4977" s="49" t="s">
        <v>509</v>
      </c>
      <c r="C4977" s="49">
        <v>55</v>
      </c>
      <c r="D4977" s="49">
        <v>0.54467010498046875</v>
      </c>
      <c r="E4977" s="49">
        <v>76.088836669921875</v>
      </c>
      <c r="F4977" s="49">
        <v>57.179847717285156</v>
      </c>
      <c r="G4977" s="49">
        <v>42.820152282714844</v>
      </c>
    </row>
    <row r="4978" spans="1:7">
      <c r="A4978" t="str">
        <f t="shared" si="78"/>
        <v>S-.5056</v>
      </c>
      <c r="B4978" s="49" t="s">
        <v>509</v>
      </c>
      <c r="C4978" s="49">
        <v>56</v>
      </c>
      <c r="D4978" s="49">
        <v>0.54708719253540039</v>
      </c>
      <c r="E4978" s="49">
        <v>75.544166564941406</v>
      </c>
      <c r="F4978" s="49">
        <v>56.546977996826172</v>
      </c>
      <c r="G4978" s="49">
        <v>43.453022003173828</v>
      </c>
    </row>
    <row r="4979" spans="1:7">
      <c r="A4979" t="str">
        <f t="shared" si="78"/>
        <v>S-.5057</v>
      </c>
      <c r="B4979" s="49" t="s">
        <v>509</v>
      </c>
      <c r="C4979" s="49">
        <v>57</v>
      </c>
      <c r="D4979" s="49">
        <v>0.54944276809692383</v>
      </c>
      <c r="E4979" s="49">
        <v>74.997077941894531</v>
      </c>
      <c r="F4979" s="49">
        <v>55.918174743652344</v>
      </c>
      <c r="G4979" s="49">
        <v>44.081825256347656</v>
      </c>
    </row>
    <row r="4980" spans="1:7">
      <c r="A4980" t="str">
        <f t="shared" si="78"/>
        <v>S-.5058</v>
      </c>
      <c r="B4980" s="49" t="s">
        <v>509</v>
      </c>
      <c r="C4980" s="49">
        <v>58</v>
      </c>
      <c r="D4980" s="49">
        <v>0.55173832178115845</v>
      </c>
      <c r="E4980" s="49">
        <v>74.447639465332031</v>
      </c>
      <c r="F4980" s="49">
        <v>55.29339599609375</v>
      </c>
      <c r="G4980" s="49">
        <v>44.70660400390625</v>
      </c>
    </row>
    <row r="4981" spans="1:7">
      <c r="A4981" t="str">
        <f t="shared" si="78"/>
        <v>S-.5059</v>
      </c>
      <c r="B4981" s="49" t="s">
        <v>509</v>
      </c>
      <c r="C4981" s="49">
        <v>59</v>
      </c>
      <c r="D4981" s="49">
        <v>0.55397218465805054</v>
      </c>
      <c r="E4981" s="49">
        <v>73.895896911621094</v>
      </c>
      <c r="F4981" s="49">
        <v>54.672615051269531</v>
      </c>
      <c r="G4981" s="49">
        <v>45.327384948730469</v>
      </c>
    </row>
    <row r="4982" spans="1:7">
      <c r="A4982" t="str">
        <f t="shared" si="78"/>
        <v>S-.5060</v>
      </c>
      <c r="B4982" s="49" t="s">
        <v>509</v>
      </c>
      <c r="C4982" s="49">
        <v>60</v>
      </c>
      <c r="D4982" s="49">
        <v>0.55614805221557617</v>
      </c>
      <c r="E4982" s="49">
        <v>73.341926574707031</v>
      </c>
      <c r="F4982" s="49">
        <v>54.055805206298828</v>
      </c>
      <c r="G4982" s="49">
        <v>45.944194793701172</v>
      </c>
    </row>
    <row r="4983" spans="1:7">
      <c r="A4983" t="str">
        <f t="shared" si="78"/>
        <v>S-.5061</v>
      </c>
      <c r="B4983" s="49" t="s">
        <v>509</v>
      </c>
      <c r="C4983" s="49">
        <v>61</v>
      </c>
      <c r="D4983" s="49">
        <v>0.55826282501220703</v>
      </c>
      <c r="E4983" s="49">
        <v>72.785781860351563</v>
      </c>
      <c r="F4983" s="49">
        <v>53.442935943603516</v>
      </c>
      <c r="G4983" s="49">
        <v>46.557064056396484</v>
      </c>
    </row>
    <row r="4984" spans="1:7">
      <c r="A4984" t="str">
        <f t="shared" si="78"/>
        <v>S-.5062</v>
      </c>
      <c r="B4984" s="49" t="s">
        <v>509</v>
      </c>
      <c r="C4984" s="49">
        <v>62</v>
      </c>
      <c r="D4984" s="49">
        <v>0.56032037734985352</v>
      </c>
      <c r="E4984" s="49">
        <v>72.227516174316406</v>
      </c>
      <c r="F4984" s="49">
        <v>52.833980560302734</v>
      </c>
      <c r="G4984" s="49">
        <v>47.166019439697266</v>
      </c>
    </row>
    <row r="4985" spans="1:7">
      <c r="A4985" t="str">
        <f t="shared" si="78"/>
        <v>S-.5063</v>
      </c>
      <c r="B4985" s="49" t="s">
        <v>509</v>
      </c>
      <c r="C4985" s="49">
        <v>63</v>
      </c>
      <c r="D4985" s="49">
        <v>0.56231784820556641</v>
      </c>
      <c r="E4985" s="49">
        <v>71.667198181152344</v>
      </c>
      <c r="F4985" s="49">
        <v>52.228908538818359</v>
      </c>
      <c r="G4985" s="49">
        <v>47.771091461181641</v>
      </c>
    </row>
    <row r="4986" spans="1:7">
      <c r="A4986" t="str">
        <f t="shared" si="78"/>
        <v>S-.5064</v>
      </c>
      <c r="B4986" s="49" t="s">
        <v>509</v>
      </c>
      <c r="C4986" s="49">
        <v>64</v>
      </c>
      <c r="D4986" s="49">
        <v>0.56425857543945313</v>
      </c>
      <c r="E4986" s="49">
        <v>71.104881286621094</v>
      </c>
      <c r="F4986" s="49">
        <v>51.627696990966797</v>
      </c>
      <c r="G4986" s="49">
        <v>48.372303009033203</v>
      </c>
    </row>
    <row r="4987" spans="1:7">
      <c r="A4987" t="str">
        <f t="shared" si="78"/>
        <v>S-.5065</v>
      </c>
      <c r="B4987" s="49" t="s">
        <v>509</v>
      </c>
      <c r="C4987" s="49">
        <v>65</v>
      </c>
      <c r="D4987" s="49">
        <v>0.56614017486572266</v>
      </c>
      <c r="E4987" s="49">
        <v>70.540618896484375</v>
      </c>
      <c r="F4987" s="49">
        <v>51.030319213867188</v>
      </c>
      <c r="G4987" s="49">
        <v>48.969680786132813</v>
      </c>
    </row>
    <row r="4988" spans="1:7">
      <c r="A4988" t="str">
        <f t="shared" si="78"/>
        <v>S-.5066</v>
      </c>
      <c r="B4988" s="49" t="s">
        <v>509</v>
      </c>
      <c r="C4988" s="49">
        <v>66</v>
      </c>
      <c r="D4988" s="49">
        <v>0.56796503067016602</v>
      </c>
      <c r="E4988" s="49">
        <v>69.974479675292969</v>
      </c>
      <c r="F4988" s="49">
        <v>50.436748504638672</v>
      </c>
      <c r="G4988" s="49">
        <v>49.563251495361328</v>
      </c>
    </row>
    <row r="4989" spans="1:7">
      <c r="A4989" t="str">
        <f t="shared" si="78"/>
        <v>S-.5067</v>
      </c>
      <c r="B4989" s="49" t="s">
        <v>509</v>
      </c>
      <c r="C4989" s="49">
        <v>67</v>
      </c>
      <c r="D4989" s="49">
        <v>0.56973361968994141</v>
      </c>
      <c r="E4989" s="49">
        <v>69.406517028808594</v>
      </c>
      <c r="F4989" s="49">
        <v>49.846965789794922</v>
      </c>
      <c r="G4989" s="49">
        <v>50.153034210205078</v>
      </c>
    </row>
    <row r="4990" spans="1:7">
      <c r="A4990" t="str">
        <f t="shared" si="78"/>
        <v>S-.5068</v>
      </c>
      <c r="B4990" s="49" t="s">
        <v>509</v>
      </c>
      <c r="C4990" s="49">
        <v>68</v>
      </c>
      <c r="D4990" s="49">
        <v>0.57144457101821899</v>
      </c>
      <c r="E4990" s="49">
        <v>68.836784362792969</v>
      </c>
      <c r="F4990" s="49">
        <v>49.260940551757813</v>
      </c>
      <c r="G4990" s="49">
        <v>50.739059448242188</v>
      </c>
    </row>
    <row r="4991" spans="1:7">
      <c r="A4991" t="str">
        <f t="shared" si="78"/>
        <v>S-.5069</v>
      </c>
      <c r="B4991" s="49" t="s">
        <v>509</v>
      </c>
      <c r="C4991" s="49">
        <v>69</v>
      </c>
      <c r="D4991" s="49">
        <v>0.57309961318969727</v>
      </c>
      <c r="E4991" s="49">
        <v>68.265335083007813</v>
      </c>
      <c r="F4991" s="49">
        <v>48.678653717041016</v>
      </c>
      <c r="G4991" s="49">
        <v>51.321346282958984</v>
      </c>
    </row>
    <row r="4992" spans="1:7">
      <c r="A4992" t="str">
        <f t="shared" si="78"/>
        <v>S-.5070</v>
      </c>
      <c r="B4992" s="49" t="s">
        <v>509</v>
      </c>
      <c r="C4992" s="49">
        <v>70</v>
      </c>
      <c r="D4992" s="49">
        <v>0.57469797134399414</v>
      </c>
      <c r="E4992" s="49">
        <v>67.692237854003906</v>
      </c>
      <c r="F4992" s="49">
        <v>48.100082397460938</v>
      </c>
      <c r="G4992" s="49">
        <v>51.899917602539063</v>
      </c>
    </row>
    <row r="4993" spans="1:7">
      <c r="A4993" t="str">
        <f t="shared" si="78"/>
        <v>S-.5071</v>
      </c>
      <c r="B4993" s="49" t="s">
        <v>509</v>
      </c>
      <c r="C4993" s="49">
        <v>71</v>
      </c>
      <c r="D4993" s="49">
        <v>0.57624107599258423</v>
      </c>
      <c r="E4993" s="49">
        <v>67.117538452148438</v>
      </c>
      <c r="F4993" s="49">
        <v>47.525203704833984</v>
      </c>
      <c r="G4993" s="49">
        <v>52.474796295166016</v>
      </c>
    </row>
    <row r="4994" spans="1:7">
      <c r="A4994" t="str">
        <f t="shared" si="78"/>
        <v>S-.5072</v>
      </c>
      <c r="B4994" s="49" t="s">
        <v>509</v>
      </c>
      <c r="C4994" s="49">
        <v>72</v>
      </c>
      <c r="D4994" s="49">
        <v>0.5777277946472168</v>
      </c>
      <c r="E4994" s="49">
        <v>66.541297912597656</v>
      </c>
      <c r="F4994" s="49">
        <v>46.953998565673828</v>
      </c>
      <c r="G4994" s="49">
        <v>53.046001434326172</v>
      </c>
    </row>
    <row r="4995" spans="1:7">
      <c r="A4995" t="str">
        <f t="shared" ref="A4995:A5058" si="79">CONCATENATE(B4995,IF(C4995&lt;10,CONCATENATE("00",C4995),IF(C4995&lt;100,CONCATENATE("0",C4995),C4995)))</f>
        <v>S-.5073</v>
      </c>
      <c r="B4995" s="49" t="s">
        <v>509</v>
      </c>
      <c r="C4995" s="49">
        <v>73</v>
      </c>
      <c r="D4995" s="49">
        <v>0.57916063070297241</v>
      </c>
      <c r="E4995" s="49">
        <v>65.963569641113281</v>
      </c>
      <c r="F4995" s="49">
        <v>46.386447906494141</v>
      </c>
      <c r="G4995" s="49">
        <v>53.613552093505859</v>
      </c>
    </row>
    <row r="4996" spans="1:7">
      <c r="A4996" t="str">
        <f t="shared" si="79"/>
        <v>S-.5074</v>
      </c>
      <c r="B4996" s="49" t="s">
        <v>509</v>
      </c>
      <c r="C4996" s="49">
        <v>74</v>
      </c>
      <c r="D4996" s="49">
        <v>0.58053737878799438</v>
      </c>
      <c r="E4996" s="49">
        <v>65.384407043457031</v>
      </c>
      <c r="F4996" s="49">
        <v>45.822525024414063</v>
      </c>
      <c r="G4996" s="49">
        <v>54.177474975585938</v>
      </c>
    </row>
    <row r="4997" spans="1:7">
      <c r="A4997" t="str">
        <f t="shared" si="79"/>
        <v>S-.5075</v>
      </c>
      <c r="B4997" s="49" t="s">
        <v>509</v>
      </c>
      <c r="C4997" s="49">
        <v>75</v>
      </c>
      <c r="D4997" s="49">
        <v>0.58186006546020508</v>
      </c>
      <c r="E4997" s="49">
        <v>64.803871154785156</v>
      </c>
      <c r="F4997" s="49">
        <v>45.262218475341797</v>
      </c>
      <c r="G4997" s="49">
        <v>54.737781524658203</v>
      </c>
    </row>
    <row r="4998" spans="1:7">
      <c r="A4998" t="str">
        <f t="shared" si="79"/>
        <v>S-.5076</v>
      </c>
      <c r="B4998" s="49" t="s">
        <v>509</v>
      </c>
      <c r="C4998" s="49">
        <v>76</v>
      </c>
      <c r="D4998" s="49">
        <v>0.58312749862670898</v>
      </c>
      <c r="E4998" s="49">
        <v>64.222015380859375</v>
      </c>
      <c r="F4998" s="49">
        <v>44.705501556396484</v>
      </c>
      <c r="G4998" s="49">
        <v>55.294498443603516</v>
      </c>
    </row>
    <row r="4999" spans="1:7">
      <c r="A4999" t="str">
        <f t="shared" si="79"/>
        <v>S-.5077</v>
      </c>
      <c r="B4999" s="49" t="s">
        <v>509</v>
      </c>
      <c r="C4999" s="49">
        <v>77</v>
      </c>
      <c r="D4999" s="49">
        <v>0.58434152603149414</v>
      </c>
      <c r="E4999" s="49">
        <v>63.638885498046875</v>
      </c>
      <c r="F4999" s="49">
        <v>44.152359008789063</v>
      </c>
      <c r="G4999" s="49">
        <v>55.847640991210938</v>
      </c>
    </row>
    <row r="5000" spans="1:7">
      <c r="A5000" t="str">
        <f t="shared" si="79"/>
        <v>S-.5078</v>
      </c>
      <c r="B5000" s="49" t="s">
        <v>509</v>
      </c>
      <c r="C5000" s="49">
        <v>78</v>
      </c>
      <c r="D5000" s="49">
        <v>0.58550018072128296</v>
      </c>
      <c r="E5000" s="49">
        <v>63.054542541503906</v>
      </c>
      <c r="F5000" s="49">
        <v>43.602771759033203</v>
      </c>
      <c r="G5000" s="49">
        <v>56.397228240966797</v>
      </c>
    </row>
    <row r="5001" spans="1:7">
      <c r="A5001" t="str">
        <f t="shared" si="79"/>
        <v>S-.5079</v>
      </c>
      <c r="B5001" s="49" t="s">
        <v>509</v>
      </c>
      <c r="C5001" s="49">
        <v>79</v>
      </c>
      <c r="D5001" s="49">
        <v>0.58660578727722168</v>
      </c>
      <c r="E5001" s="49">
        <v>62.469043731689453</v>
      </c>
      <c r="F5001" s="49">
        <v>43.056720733642578</v>
      </c>
      <c r="G5001" s="49">
        <v>56.943279266357422</v>
      </c>
    </row>
    <row r="5002" spans="1:7">
      <c r="A5002" t="str">
        <f t="shared" si="79"/>
        <v>S-.5080</v>
      </c>
      <c r="B5002" s="49" t="s">
        <v>509</v>
      </c>
      <c r="C5002" s="49">
        <v>80</v>
      </c>
      <c r="D5002" s="49">
        <v>0.58765697479248047</v>
      </c>
      <c r="E5002" s="49">
        <v>61.882438659667969</v>
      </c>
      <c r="F5002" s="49">
        <v>42.514194488525391</v>
      </c>
      <c r="G5002" s="49">
        <v>57.485805511474609</v>
      </c>
    </row>
    <row r="5003" spans="1:7">
      <c r="A5003" t="str">
        <f t="shared" si="79"/>
        <v>S-.5081</v>
      </c>
      <c r="B5003" s="49" t="s">
        <v>509</v>
      </c>
      <c r="C5003" s="49">
        <v>81</v>
      </c>
      <c r="D5003" s="49">
        <v>0.58865547180175781</v>
      </c>
      <c r="E5003" s="49">
        <v>61.294780731201172</v>
      </c>
      <c r="F5003" s="49">
        <v>41.975170135498047</v>
      </c>
      <c r="G5003" s="49">
        <v>58.024829864501953</v>
      </c>
    </row>
    <row r="5004" spans="1:7">
      <c r="A5004" t="str">
        <f t="shared" si="79"/>
        <v>S-.5082</v>
      </c>
      <c r="B5004" s="49" t="s">
        <v>509</v>
      </c>
      <c r="C5004" s="49">
        <v>82</v>
      </c>
      <c r="D5004" s="49">
        <v>0.589599609375</v>
      </c>
      <c r="E5004" s="49">
        <v>60.706123352050781</v>
      </c>
      <c r="F5004" s="49">
        <v>41.439632415771484</v>
      </c>
      <c r="G5004" s="49">
        <v>58.560367584228516</v>
      </c>
    </row>
    <row r="5005" spans="1:7">
      <c r="A5005" t="str">
        <f t="shared" si="79"/>
        <v>S-.5083</v>
      </c>
      <c r="B5005" s="49" t="s">
        <v>509</v>
      </c>
      <c r="C5005" s="49">
        <v>83</v>
      </c>
      <c r="D5005" s="49">
        <v>0.59049087762832642</v>
      </c>
      <c r="E5005" s="49">
        <v>60.116523742675781</v>
      </c>
      <c r="F5005" s="49">
        <v>40.907566070556641</v>
      </c>
      <c r="G5005" s="49">
        <v>59.092433929443359</v>
      </c>
    </row>
    <row r="5006" spans="1:7">
      <c r="A5006" t="str">
        <f t="shared" si="79"/>
        <v>S-.5084</v>
      </c>
      <c r="B5006" s="49" t="s">
        <v>509</v>
      </c>
      <c r="C5006" s="49">
        <v>84</v>
      </c>
      <c r="D5006" s="49">
        <v>0.59132957458496094</v>
      </c>
      <c r="E5006" s="49">
        <v>59.526035308837891</v>
      </c>
      <c r="F5006" s="49">
        <v>40.378955841064453</v>
      </c>
      <c r="G5006" s="49">
        <v>59.621044158935547</v>
      </c>
    </row>
    <row r="5007" spans="1:7">
      <c r="A5007" t="str">
        <f t="shared" si="79"/>
        <v>S-.5085</v>
      </c>
      <c r="B5007" s="49" t="s">
        <v>509</v>
      </c>
      <c r="C5007" s="49">
        <v>85</v>
      </c>
      <c r="D5007" s="49">
        <v>0.59211397171020508</v>
      </c>
      <c r="E5007" s="49">
        <v>58.934703826904297</v>
      </c>
      <c r="F5007" s="49">
        <v>39.853782653808594</v>
      </c>
      <c r="G5007" s="49">
        <v>60.146217346191406</v>
      </c>
    </row>
    <row r="5008" spans="1:7">
      <c r="A5008" t="str">
        <f t="shared" si="79"/>
        <v>S-.5086</v>
      </c>
      <c r="B5008" s="49" t="s">
        <v>509</v>
      </c>
      <c r="C5008" s="49">
        <v>86</v>
      </c>
      <c r="D5008" s="49">
        <v>0.5928465723991394</v>
      </c>
      <c r="E5008" s="49">
        <v>58.34259033203125</v>
      </c>
      <c r="F5008" s="49">
        <v>39.332035064697266</v>
      </c>
      <c r="G5008" s="49">
        <v>60.667964935302734</v>
      </c>
    </row>
    <row r="5009" spans="1:7">
      <c r="A5009" t="str">
        <f t="shared" si="79"/>
        <v>S-.5087</v>
      </c>
      <c r="B5009" s="49" t="s">
        <v>509</v>
      </c>
      <c r="C5009" s="49">
        <v>87</v>
      </c>
      <c r="D5009" s="49">
        <v>0.59352588653564453</v>
      </c>
      <c r="E5009" s="49">
        <v>57.749744415283203</v>
      </c>
      <c r="F5009" s="49">
        <v>38.813697814941406</v>
      </c>
      <c r="G5009" s="49">
        <v>61.186302185058594</v>
      </c>
    </row>
    <row r="5010" spans="1:7">
      <c r="A5010" t="str">
        <f t="shared" si="79"/>
        <v>S-.5088</v>
      </c>
      <c r="B5010" s="49" t="s">
        <v>509</v>
      </c>
      <c r="C5010" s="49">
        <v>88</v>
      </c>
      <c r="D5010" s="49">
        <v>0.59415245056152344</v>
      </c>
      <c r="E5010" s="49">
        <v>57.156219482421875</v>
      </c>
      <c r="F5010" s="49">
        <v>38.298755645751953</v>
      </c>
      <c r="G5010" s="49">
        <v>61.701244354248047</v>
      </c>
    </row>
    <row r="5011" spans="1:7">
      <c r="A5011" t="str">
        <f t="shared" si="79"/>
        <v>S-.5089</v>
      </c>
      <c r="B5011" s="49" t="s">
        <v>509</v>
      </c>
      <c r="C5011" s="49">
        <v>89</v>
      </c>
      <c r="D5011" s="49">
        <v>0.5947270393371582</v>
      </c>
      <c r="E5011" s="49">
        <v>56.562065124511719</v>
      </c>
      <c r="F5011" s="49">
        <v>37.787193298339844</v>
      </c>
      <c r="G5011" s="49">
        <v>62.212806701660156</v>
      </c>
    </row>
    <row r="5012" spans="1:7">
      <c r="A5012" t="str">
        <f t="shared" si="79"/>
        <v>S-.5090</v>
      </c>
      <c r="B5012" s="49" t="s">
        <v>509</v>
      </c>
      <c r="C5012" s="49">
        <v>90</v>
      </c>
      <c r="D5012" s="49">
        <v>0.59524846076965332</v>
      </c>
      <c r="E5012" s="49">
        <v>55.967338562011719</v>
      </c>
      <c r="F5012" s="49">
        <v>37.278999328613281</v>
      </c>
      <c r="G5012" s="49">
        <v>62.721000671386719</v>
      </c>
    </row>
    <row r="5013" spans="1:7">
      <c r="A5013" t="str">
        <f t="shared" si="79"/>
        <v>S-.5091</v>
      </c>
      <c r="B5013" s="49" t="s">
        <v>509</v>
      </c>
      <c r="C5013" s="49">
        <v>91</v>
      </c>
      <c r="D5013" s="49">
        <v>0.5957181453704834</v>
      </c>
      <c r="E5013" s="49">
        <v>55.372089385986328</v>
      </c>
      <c r="F5013" s="49">
        <v>36.774162292480469</v>
      </c>
      <c r="G5013" s="49">
        <v>63.225837707519531</v>
      </c>
    </row>
    <row r="5014" spans="1:7">
      <c r="A5014" t="str">
        <f t="shared" si="79"/>
        <v>S-.5092</v>
      </c>
      <c r="B5014" s="49" t="s">
        <v>509</v>
      </c>
      <c r="C5014" s="49">
        <v>92</v>
      </c>
      <c r="D5014" s="49">
        <v>0.59613490104675293</v>
      </c>
      <c r="E5014" s="49">
        <v>54.776371002197266</v>
      </c>
      <c r="F5014" s="49">
        <v>36.272663116455078</v>
      </c>
      <c r="G5014" s="49">
        <v>63.727336883544922</v>
      </c>
    </row>
    <row r="5015" spans="1:7">
      <c r="A5015" t="str">
        <f t="shared" si="79"/>
        <v>S-.5093</v>
      </c>
      <c r="B5015" s="49" t="s">
        <v>509</v>
      </c>
      <c r="C5015" s="49">
        <v>93</v>
      </c>
      <c r="D5015" s="49">
        <v>0.59650015830993652</v>
      </c>
      <c r="E5015" s="49">
        <v>54.18023681640625</v>
      </c>
      <c r="F5015" s="49">
        <v>35.774490356445313</v>
      </c>
      <c r="G5015" s="49">
        <v>64.225509643554688</v>
      </c>
    </row>
    <row r="5016" spans="1:7">
      <c r="A5016" t="str">
        <f t="shared" si="79"/>
        <v>S-.5094</v>
      </c>
      <c r="B5016" s="49" t="s">
        <v>509</v>
      </c>
      <c r="C5016" s="49">
        <v>94</v>
      </c>
      <c r="D5016" s="49">
        <v>0.59681200981140137</v>
      </c>
      <c r="E5016" s="49">
        <v>53.583736419677734</v>
      </c>
      <c r="F5016" s="49">
        <v>35.279636383056641</v>
      </c>
      <c r="G5016" s="49">
        <v>64.720367431640625</v>
      </c>
    </row>
    <row r="5017" spans="1:7">
      <c r="A5017" t="str">
        <f t="shared" si="79"/>
        <v>S-.5095</v>
      </c>
      <c r="B5017" s="49" t="s">
        <v>509</v>
      </c>
      <c r="C5017" s="49">
        <v>95</v>
      </c>
      <c r="D5017" s="49">
        <v>0.59707236289978027</v>
      </c>
      <c r="E5017" s="49">
        <v>52.986923217773438</v>
      </c>
      <c r="F5017" s="49">
        <v>34.788082122802734</v>
      </c>
      <c r="G5017" s="49">
        <v>65.2119140625</v>
      </c>
    </row>
    <row r="5018" spans="1:7">
      <c r="A5018" t="str">
        <f t="shared" si="79"/>
        <v>S-.5096</v>
      </c>
      <c r="B5018" s="49" t="s">
        <v>509</v>
      </c>
      <c r="C5018" s="49">
        <v>96</v>
      </c>
      <c r="D5018" s="49">
        <v>0.59728097915649414</v>
      </c>
      <c r="E5018" s="49">
        <v>52.389854431152344</v>
      </c>
      <c r="F5018" s="49">
        <v>34.299823760986328</v>
      </c>
      <c r="G5018" s="49">
        <v>65.700180053710938</v>
      </c>
    </row>
    <row r="5019" spans="1:7">
      <c r="A5019" t="str">
        <f t="shared" si="79"/>
        <v>S-.5097</v>
      </c>
      <c r="B5019" s="49" t="s">
        <v>509</v>
      </c>
      <c r="C5019" s="49">
        <v>97</v>
      </c>
      <c r="D5019" s="49">
        <v>0.59743714332580566</v>
      </c>
      <c r="E5019" s="49">
        <v>51.792572021484375</v>
      </c>
      <c r="F5019" s="49">
        <v>33.814838409423828</v>
      </c>
      <c r="G5019" s="49">
        <v>66.185157775878906</v>
      </c>
    </row>
    <row r="5020" spans="1:7">
      <c r="A5020" t="str">
        <f t="shared" si="79"/>
        <v>S-.5098</v>
      </c>
      <c r="B5020" s="49" t="s">
        <v>509</v>
      </c>
      <c r="C5020" s="49">
        <v>98</v>
      </c>
      <c r="D5020" s="49">
        <v>0.59754133224487305</v>
      </c>
      <c r="E5020" s="49">
        <v>51.195133209228516</v>
      </c>
      <c r="F5020" s="49">
        <v>33.333126068115234</v>
      </c>
      <c r="G5020" s="49">
        <v>66.666877746582031</v>
      </c>
    </row>
    <row r="5021" spans="1:7">
      <c r="A5021" t="str">
        <f t="shared" si="79"/>
        <v>S-.5099</v>
      </c>
      <c r="B5021" s="49" t="s">
        <v>509</v>
      </c>
      <c r="C5021" s="49">
        <v>99</v>
      </c>
      <c r="D5021" s="49">
        <v>0.59759306907653809</v>
      </c>
      <c r="E5021" s="49">
        <v>50.597591400146484</v>
      </c>
      <c r="F5021" s="49">
        <v>32.854667663574219</v>
      </c>
      <c r="G5021" s="49">
        <v>67.145332336425781</v>
      </c>
    </row>
    <row r="5022" spans="1:7">
      <c r="A5022" t="str">
        <f t="shared" si="79"/>
        <v>S-.5100</v>
      </c>
      <c r="B5022" s="49" t="s">
        <v>509</v>
      </c>
      <c r="C5022" s="49">
        <v>100</v>
      </c>
      <c r="D5022" s="49">
        <v>0.59759306907653809</v>
      </c>
      <c r="E5022" s="49">
        <v>50</v>
      </c>
      <c r="F5022" s="49">
        <v>32.379451751708984</v>
      </c>
      <c r="G5022" s="49">
        <v>67.62054443359375</v>
      </c>
    </row>
    <row r="5023" spans="1:7">
      <c r="A5023" t="str">
        <f t="shared" si="79"/>
        <v>S-.5101</v>
      </c>
      <c r="B5023" s="49" t="s">
        <v>509</v>
      </c>
      <c r="C5023" s="49">
        <v>101</v>
      </c>
      <c r="D5023" s="49">
        <v>0.59754133224487305</v>
      </c>
      <c r="E5023" s="49">
        <v>49.402408599853516</v>
      </c>
      <c r="F5023" s="49">
        <v>31.907474517822266</v>
      </c>
      <c r="G5023" s="49">
        <v>68.092529296875</v>
      </c>
    </row>
    <row r="5024" spans="1:7">
      <c r="A5024" t="str">
        <f t="shared" si="79"/>
        <v>S-.5102</v>
      </c>
      <c r="B5024" s="49" t="s">
        <v>509</v>
      </c>
      <c r="C5024" s="49">
        <v>102</v>
      </c>
      <c r="D5024" s="49">
        <v>0.59743714332580566</v>
      </c>
      <c r="E5024" s="49">
        <v>48.804866790771484</v>
      </c>
      <c r="F5024" s="49">
        <v>31.438716888427734</v>
      </c>
      <c r="G5024" s="49">
        <v>68.561279296875</v>
      </c>
    </row>
    <row r="5025" spans="1:7">
      <c r="A5025" t="str">
        <f t="shared" si="79"/>
        <v>S-.5103</v>
      </c>
      <c r="B5025" s="49" t="s">
        <v>509</v>
      </c>
      <c r="C5025" s="49">
        <v>103</v>
      </c>
      <c r="D5025" s="49">
        <v>0.59728097915649414</v>
      </c>
      <c r="E5025" s="49">
        <v>48.207427978515625</v>
      </c>
      <c r="F5025" s="49">
        <v>30.973175048828125</v>
      </c>
      <c r="G5025" s="49">
        <v>69.026824951171875</v>
      </c>
    </row>
    <row r="5026" spans="1:7">
      <c r="A5026" t="str">
        <f t="shared" si="79"/>
        <v>S-.5104</v>
      </c>
      <c r="B5026" s="49" t="s">
        <v>509</v>
      </c>
      <c r="C5026" s="49">
        <v>104</v>
      </c>
      <c r="D5026" s="49">
        <v>0.59707242250442505</v>
      </c>
      <c r="E5026" s="49">
        <v>47.610149383544922</v>
      </c>
      <c r="F5026" s="49">
        <v>30.510835647583008</v>
      </c>
      <c r="G5026" s="49">
        <v>69.489166259765625</v>
      </c>
    </row>
    <row r="5027" spans="1:7">
      <c r="A5027" t="str">
        <f t="shared" si="79"/>
        <v>S-.5105</v>
      </c>
      <c r="B5027" s="49" t="s">
        <v>509</v>
      </c>
      <c r="C5027" s="49">
        <v>105</v>
      </c>
      <c r="D5027" s="49">
        <v>0.59681200981140137</v>
      </c>
      <c r="E5027" s="49">
        <v>47.013076782226563</v>
      </c>
      <c r="F5027" s="49">
        <v>30.051689147949219</v>
      </c>
      <c r="G5027" s="49">
        <v>69.948310852050781</v>
      </c>
    </row>
    <row r="5028" spans="1:7">
      <c r="A5028" t="str">
        <f t="shared" si="79"/>
        <v>S-.5106</v>
      </c>
      <c r="B5028" s="49" t="s">
        <v>509</v>
      </c>
      <c r="C5028" s="49">
        <v>106</v>
      </c>
      <c r="D5028" s="49">
        <v>0.59650015830993652</v>
      </c>
      <c r="E5028" s="49">
        <v>46.416263580322266</v>
      </c>
      <c r="F5028" s="49">
        <v>29.595726013183594</v>
      </c>
      <c r="G5028" s="49">
        <v>70.404273986816406</v>
      </c>
    </row>
    <row r="5029" spans="1:7">
      <c r="A5029" t="str">
        <f t="shared" si="79"/>
        <v>S-.5107</v>
      </c>
      <c r="B5029" s="49" t="s">
        <v>509</v>
      </c>
      <c r="C5029" s="49">
        <v>107</v>
      </c>
      <c r="D5029" s="49">
        <v>0.59613490104675293</v>
      </c>
      <c r="E5029" s="49">
        <v>45.81976318359375</v>
      </c>
      <c r="F5029" s="49">
        <v>29.142934799194336</v>
      </c>
      <c r="G5029" s="49">
        <v>70.857063293457031</v>
      </c>
    </row>
    <row r="5030" spans="1:7">
      <c r="A5030" t="str">
        <f t="shared" si="79"/>
        <v>S-.5108</v>
      </c>
      <c r="B5030" s="49" t="s">
        <v>509</v>
      </c>
      <c r="C5030" s="49">
        <v>108</v>
      </c>
      <c r="D5030" s="49">
        <v>0.5957181453704834</v>
      </c>
      <c r="E5030" s="49">
        <v>45.223628997802734</v>
      </c>
      <c r="F5030" s="49">
        <v>28.693307876586914</v>
      </c>
      <c r="G5030" s="49">
        <v>71.306694030761719</v>
      </c>
    </row>
    <row r="5031" spans="1:7">
      <c r="A5031" t="str">
        <f t="shared" si="79"/>
        <v>S-.5109</v>
      </c>
      <c r="B5031" s="49" t="s">
        <v>509</v>
      </c>
      <c r="C5031" s="49">
        <v>109</v>
      </c>
      <c r="D5031" s="49">
        <v>0.59524846076965332</v>
      </c>
      <c r="E5031" s="49">
        <v>44.627910614013672</v>
      </c>
      <c r="F5031" s="49">
        <v>28.246837615966797</v>
      </c>
      <c r="G5031" s="49">
        <v>71.753166198730469</v>
      </c>
    </row>
    <row r="5032" spans="1:7">
      <c r="A5032" t="str">
        <f t="shared" si="79"/>
        <v>S-.5110</v>
      </c>
      <c r="B5032" s="49" t="s">
        <v>509</v>
      </c>
      <c r="C5032" s="49">
        <v>110</v>
      </c>
      <c r="D5032" s="49">
        <v>0.5947270393371582</v>
      </c>
      <c r="E5032" s="49">
        <v>44.032661437988281</v>
      </c>
      <c r="F5032" s="49">
        <v>27.803512573242188</v>
      </c>
      <c r="G5032" s="49">
        <v>72.196487426757813</v>
      </c>
    </row>
    <row r="5033" spans="1:7">
      <c r="A5033" t="str">
        <f t="shared" si="79"/>
        <v>S-.5111</v>
      </c>
      <c r="B5033" s="49" t="s">
        <v>509</v>
      </c>
      <c r="C5033" s="49">
        <v>111</v>
      </c>
      <c r="D5033" s="49">
        <v>0.59415245056152344</v>
      </c>
      <c r="E5033" s="49">
        <v>43.437934875488281</v>
      </c>
      <c r="F5033" s="49">
        <v>27.363323211669922</v>
      </c>
      <c r="G5033" s="49">
        <v>72.636680603027344</v>
      </c>
    </row>
    <row r="5034" spans="1:7">
      <c r="A5034" t="str">
        <f t="shared" si="79"/>
        <v>S-.5112</v>
      </c>
      <c r="B5034" s="49" t="s">
        <v>509</v>
      </c>
      <c r="C5034" s="49">
        <v>112</v>
      </c>
      <c r="D5034" s="49">
        <v>0.59352588653564453</v>
      </c>
      <c r="E5034" s="49">
        <v>42.843780517578125</v>
      </c>
      <c r="F5034" s="49">
        <v>26.926261901855469</v>
      </c>
      <c r="G5034" s="49">
        <v>73.073738098144531</v>
      </c>
    </row>
    <row r="5035" spans="1:7">
      <c r="A5035" t="str">
        <f t="shared" si="79"/>
        <v>S-.5113</v>
      </c>
      <c r="B5035" s="49" t="s">
        <v>509</v>
      </c>
      <c r="C5035" s="49">
        <v>113</v>
      </c>
      <c r="D5035" s="49">
        <v>0.5928465723991394</v>
      </c>
      <c r="E5035" s="49">
        <v>42.250255584716797</v>
      </c>
      <c r="F5035" s="49">
        <v>26.492321014404297</v>
      </c>
      <c r="G5035" s="49">
        <v>73.507675170898438</v>
      </c>
    </row>
    <row r="5036" spans="1:7">
      <c r="A5036" t="str">
        <f t="shared" si="79"/>
        <v>S-.5114</v>
      </c>
      <c r="B5036" s="49" t="s">
        <v>509</v>
      </c>
      <c r="C5036" s="49">
        <v>114</v>
      </c>
      <c r="D5036" s="49">
        <v>0.59211397171020508</v>
      </c>
      <c r="E5036" s="49">
        <v>41.65740966796875</v>
      </c>
      <c r="F5036" s="49">
        <v>26.061491012573242</v>
      </c>
      <c r="G5036" s="49">
        <v>73.938507080078125</v>
      </c>
    </row>
    <row r="5037" spans="1:7">
      <c r="A5037" t="str">
        <f t="shared" si="79"/>
        <v>S-.5115</v>
      </c>
      <c r="B5037" s="49" t="s">
        <v>509</v>
      </c>
      <c r="C5037" s="49">
        <v>115</v>
      </c>
      <c r="D5037" s="49">
        <v>0.59132957458496094</v>
      </c>
      <c r="E5037" s="49">
        <v>41.065296173095703</v>
      </c>
      <c r="F5037" s="49">
        <v>25.633764266967773</v>
      </c>
      <c r="G5037" s="49">
        <v>74.366233825683594</v>
      </c>
    </row>
    <row r="5038" spans="1:7">
      <c r="A5038" t="str">
        <f t="shared" si="79"/>
        <v>S-.5116</v>
      </c>
      <c r="B5038" s="49" t="s">
        <v>509</v>
      </c>
      <c r="C5038" s="49">
        <v>116</v>
      </c>
      <c r="D5038" s="49">
        <v>0.59049087762832642</v>
      </c>
      <c r="E5038" s="49">
        <v>40.473964691162109</v>
      </c>
      <c r="F5038" s="49">
        <v>25.209133148193359</v>
      </c>
      <c r="G5038" s="49">
        <v>74.790870666503906</v>
      </c>
    </row>
    <row r="5039" spans="1:7">
      <c r="A5039" t="str">
        <f t="shared" si="79"/>
        <v>S-.5117</v>
      </c>
      <c r="B5039" s="49" t="s">
        <v>509</v>
      </c>
      <c r="C5039" s="49">
        <v>117</v>
      </c>
      <c r="D5039" s="49">
        <v>0.589599609375</v>
      </c>
      <c r="E5039" s="49">
        <v>39.883476257324219</v>
      </c>
      <c r="F5039" s="49">
        <v>24.787588119506836</v>
      </c>
      <c r="G5039" s="49">
        <v>75.212409973144531</v>
      </c>
    </row>
    <row r="5040" spans="1:7">
      <c r="A5040" t="str">
        <f t="shared" si="79"/>
        <v>S-.5118</v>
      </c>
      <c r="B5040" s="49" t="s">
        <v>509</v>
      </c>
      <c r="C5040" s="49">
        <v>118</v>
      </c>
      <c r="D5040" s="49">
        <v>0.58865547180175781</v>
      </c>
      <c r="E5040" s="49">
        <v>39.293876647949219</v>
      </c>
      <c r="F5040" s="49">
        <v>24.369121551513672</v>
      </c>
      <c r="G5040" s="49">
        <v>75.630874633789063</v>
      </c>
    </row>
    <row r="5041" spans="1:7">
      <c r="A5041" t="str">
        <f t="shared" si="79"/>
        <v>S-.5119</v>
      </c>
      <c r="B5041" s="49" t="s">
        <v>509</v>
      </c>
      <c r="C5041" s="49">
        <v>119</v>
      </c>
      <c r="D5041" s="49">
        <v>0.58765697479248047</v>
      </c>
      <c r="E5041" s="49">
        <v>38.705219268798828</v>
      </c>
      <c r="F5041" s="49">
        <v>23.953727722167969</v>
      </c>
      <c r="G5041" s="49">
        <v>76.046272277832031</v>
      </c>
    </row>
    <row r="5042" spans="1:7">
      <c r="A5042" t="str">
        <f t="shared" si="79"/>
        <v>S-.5120</v>
      </c>
      <c r="B5042" s="49" t="s">
        <v>509</v>
      </c>
      <c r="C5042" s="49">
        <v>120</v>
      </c>
      <c r="D5042" s="49">
        <v>0.58660602569580078</v>
      </c>
      <c r="E5042" s="49">
        <v>38.117561340332031</v>
      </c>
      <c r="F5042" s="49">
        <v>23.541399002075195</v>
      </c>
      <c r="G5042" s="49">
        <v>76.458602905273438</v>
      </c>
    </row>
    <row r="5043" spans="1:7">
      <c r="A5043" t="str">
        <f t="shared" si="79"/>
        <v>S-.5121</v>
      </c>
      <c r="B5043" s="49" t="s">
        <v>509</v>
      </c>
      <c r="C5043" s="49">
        <v>121</v>
      </c>
      <c r="D5043" s="49">
        <v>0.58550000190734863</v>
      </c>
      <c r="E5043" s="49">
        <v>37.530956268310547</v>
      </c>
      <c r="F5043" s="49">
        <v>23.132123947143555</v>
      </c>
      <c r="G5043" s="49">
        <v>76.867874145507813</v>
      </c>
    </row>
    <row r="5044" spans="1:7">
      <c r="A5044" t="str">
        <f t="shared" si="79"/>
        <v>S-.5122</v>
      </c>
      <c r="B5044" s="49" t="s">
        <v>509</v>
      </c>
      <c r="C5044" s="49">
        <v>122</v>
      </c>
      <c r="D5044" s="49">
        <v>0.58434152603149414</v>
      </c>
      <c r="E5044" s="49">
        <v>36.945457458496094</v>
      </c>
      <c r="F5044" s="49">
        <v>22.725900650024414</v>
      </c>
      <c r="G5044" s="49">
        <v>77.274101257324219</v>
      </c>
    </row>
    <row r="5045" spans="1:7">
      <c r="A5045" t="str">
        <f t="shared" si="79"/>
        <v>S-.5123</v>
      </c>
      <c r="B5045" s="49" t="s">
        <v>509</v>
      </c>
      <c r="C5045" s="49">
        <v>123</v>
      </c>
      <c r="D5045" s="49">
        <v>0.58312749862670898</v>
      </c>
      <c r="E5045" s="49">
        <v>36.361114501953125</v>
      </c>
      <c r="F5045" s="49">
        <v>22.322719573974609</v>
      </c>
      <c r="G5045" s="49">
        <v>77.677284240722656</v>
      </c>
    </row>
    <row r="5046" spans="1:7">
      <c r="A5046" t="str">
        <f t="shared" si="79"/>
        <v>S-.5124</v>
      </c>
      <c r="B5046" s="49" t="s">
        <v>509</v>
      </c>
      <c r="C5046" s="49">
        <v>124</v>
      </c>
      <c r="D5046" s="49">
        <v>0.58186006546020508</v>
      </c>
      <c r="E5046" s="49">
        <v>35.777988433837891</v>
      </c>
      <c r="F5046" s="49">
        <v>21.922573089599609</v>
      </c>
      <c r="G5046" s="49">
        <v>78.077430725097656</v>
      </c>
    </row>
    <row r="5047" spans="1:7">
      <c r="A5047" t="str">
        <f t="shared" si="79"/>
        <v>S-.5125</v>
      </c>
      <c r="B5047" s="49" t="s">
        <v>509</v>
      </c>
      <c r="C5047" s="49">
        <v>125</v>
      </c>
      <c r="D5047" s="49">
        <v>0.58053737878799438</v>
      </c>
      <c r="E5047" s="49">
        <v>35.196128845214844</v>
      </c>
      <c r="F5047" s="49">
        <v>21.525455474853516</v>
      </c>
      <c r="G5047" s="49">
        <v>78.474540710449219</v>
      </c>
    </row>
    <row r="5048" spans="1:7">
      <c r="A5048" t="str">
        <f t="shared" si="79"/>
        <v>S-.5126</v>
      </c>
      <c r="B5048" s="49" t="s">
        <v>509</v>
      </c>
      <c r="C5048" s="49">
        <v>126</v>
      </c>
      <c r="D5048" s="49">
        <v>0.57916057109832764</v>
      </c>
      <c r="E5048" s="49">
        <v>34.615589141845703</v>
      </c>
      <c r="F5048" s="49">
        <v>21.13136100769043</v>
      </c>
      <c r="G5048" s="49">
        <v>78.868637084960938</v>
      </c>
    </row>
    <row r="5049" spans="1:7">
      <c r="A5049" t="str">
        <f t="shared" si="79"/>
        <v>S-.5127</v>
      </c>
      <c r="B5049" s="49" t="s">
        <v>509</v>
      </c>
      <c r="C5049" s="49">
        <v>127</v>
      </c>
      <c r="D5049" s="49">
        <v>0.5777280330657959</v>
      </c>
      <c r="E5049" s="49">
        <v>34.036430358886719</v>
      </c>
      <c r="F5049" s="49">
        <v>20.740280151367188</v>
      </c>
      <c r="G5049" s="49">
        <v>79.259719848632813</v>
      </c>
    </row>
    <row r="5050" spans="1:7">
      <c r="A5050" t="str">
        <f t="shared" si="79"/>
        <v>S-.5128</v>
      </c>
      <c r="B5050" s="49" t="s">
        <v>509</v>
      </c>
      <c r="C5050" s="49">
        <v>128</v>
      </c>
      <c r="D5050" s="49">
        <v>0.57624101638793945</v>
      </c>
      <c r="E5050" s="49">
        <v>33.458702087402344</v>
      </c>
      <c r="F5050" s="49">
        <v>20.352210998535156</v>
      </c>
      <c r="G5050" s="49">
        <v>79.647789001464844</v>
      </c>
    </row>
    <row r="5051" spans="1:7">
      <c r="A5051" t="str">
        <f t="shared" si="79"/>
        <v>S-.5129</v>
      </c>
      <c r="B5051" s="49" t="s">
        <v>509</v>
      </c>
      <c r="C5051" s="49">
        <v>129</v>
      </c>
      <c r="D5051" s="49">
        <v>0.57469797134399414</v>
      </c>
      <c r="E5051" s="49">
        <v>32.882461547851563</v>
      </c>
      <c r="F5051" s="49">
        <v>19.967140197753906</v>
      </c>
      <c r="G5051" s="49">
        <v>80.032859802246094</v>
      </c>
    </row>
    <row r="5052" spans="1:7">
      <c r="A5052" t="str">
        <f t="shared" si="79"/>
        <v>S-.5130</v>
      </c>
      <c r="B5052" s="49" t="s">
        <v>509</v>
      </c>
      <c r="C5052" s="49">
        <v>130</v>
      </c>
      <c r="D5052" s="49">
        <v>0.57309949398040771</v>
      </c>
      <c r="E5052" s="49">
        <v>32.307762145996094</v>
      </c>
      <c r="F5052" s="49">
        <v>19.58506965637207</v>
      </c>
      <c r="G5052" s="49">
        <v>80.414932250976563</v>
      </c>
    </row>
    <row r="5053" spans="1:7">
      <c r="A5053" t="str">
        <f t="shared" si="79"/>
        <v>S-.5131</v>
      </c>
      <c r="B5053" s="49" t="s">
        <v>509</v>
      </c>
      <c r="C5053" s="49">
        <v>131</v>
      </c>
      <c r="D5053" s="49">
        <v>0.57144451141357422</v>
      </c>
      <c r="E5053" s="49">
        <v>31.734663009643555</v>
      </c>
      <c r="F5053" s="49">
        <v>19.205986022949219</v>
      </c>
      <c r="G5053" s="49">
        <v>80.794013977050781</v>
      </c>
    </row>
    <row r="5054" spans="1:7">
      <c r="A5054" t="str">
        <f t="shared" si="79"/>
        <v>S-.5132</v>
      </c>
      <c r="B5054" s="49" t="s">
        <v>509</v>
      </c>
      <c r="C5054" s="49">
        <v>132</v>
      </c>
      <c r="D5054" s="49">
        <v>0.56973350048065186</v>
      </c>
      <c r="E5054" s="49">
        <v>31.163219451904297</v>
      </c>
      <c r="F5054" s="49">
        <v>18.829889297485352</v>
      </c>
      <c r="G5054" s="49">
        <v>81.170112609863281</v>
      </c>
    </row>
    <row r="5055" spans="1:7">
      <c r="A5055" t="str">
        <f t="shared" si="79"/>
        <v>S-.5133</v>
      </c>
      <c r="B5055" s="49" t="s">
        <v>509</v>
      </c>
      <c r="C5055" s="49">
        <v>133</v>
      </c>
      <c r="D5055" s="49">
        <v>0.56796503067016602</v>
      </c>
      <c r="E5055" s="49">
        <v>30.593484878540039</v>
      </c>
      <c r="F5055" s="49">
        <v>18.456768035888672</v>
      </c>
      <c r="G5055" s="49">
        <v>81.543235778808594</v>
      </c>
    </row>
    <row r="5056" spans="1:7">
      <c r="A5056" t="str">
        <f t="shared" si="79"/>
        <v>S-.5134</v>
      </c>
      <c r="B5056" s="49" t="s">
        <v>509</v>
      </c>
      <c r="C5056" s="49">
        <v>134</v>
      </c>
      <c r="D5056" s="49">
        <v>0.56614041328430176</v>
      </c>
      <c r="E5056" s="49">
        <v>30.025520324707031</v>
      </c>
      <c r="F5056" s="49">
        <v>18.08662223815918</v>
      </c>
      <c r="G5056" s="49">
        <v>81.913375854492188</v>
      </c>
    </row>
    <row r="5057" spans="1:7">
      <c r="A5057" t="str">
        <f t="shared" si="79"/>
        <v>S-.5135</v>
      </c>
      <c r="B5057" s="49" t="s">
        <v>509</v>
      </c>
      <c r="C5057" s="49">
        <v>135</v>
      </c>
      <c r="D5057" s="49">
        <v>0.56425857543945313</v>
      </c>
      <c r="E5057" s="49">
        <v>29.459379196166992</v>
      </c>
      <c r="F5057" s="49">
        <v>17.719440460205078</v>
      </c>
      <c r="G5057" s="49">
        <v>82.280563354492188</v>
      </c>
    </row>
    <row r="5058" spans="1:7">
      <c r="A5058" t="str">
        <f t="shared" si="79"/>
        <v>S-.5136</v>
      </c>
      <c r="B5058" s="49" t="s">
        <v>509</v>
      </c>
      <c r="C5058" s="49">
        <v>136</v>
      </c>
      <c r="D5058" s="49">
        <v>0.56231796741485596</v>
      </c>
      <c r="E5058" s="49">
        <v>28.895120620727539</v>
      </c>
      <c r="F5058" s="49">
        <v>17.355218887329102</v>
      </c>
      <c r="G5058" s="49">
        <v>82.644783020019531</v>
      </c>
    </row>
    <row r="5059" spans="1:7">
      <c r="A5059" t="str">
        <f t="shared" ref="A5059:A5122" si="80">CONCATENATE(B5059,IF(C5059&lt;10,CONCATENATE("00",C5059),IF(C5059&lt;100,CONCATENATE("0",C5059),C5059)))</f>
        <v>S-.5137</v>
      </c>
      <c r="B5059" s="49" t="s">
        <v>509</v>
      </c>
      <c r="C5059" s="49">
        <v>137</v>
      </c>
      <c r="D5059" s="49">
        <v>0.56032007932662964</v>
      </c>
      <c r="E5059" s="49">
        <v>28.332803726196289</v>
      </c>
      <c r="F5059" s="49">
        <v>16.993955612182617</v>
      </c>
      <c r="G5059" s="49">
        <v>83.00604248046875</v>
      </c>
    </row>
    <row r="5060" spans="1:7">
      <c r="A5060" t="str">
        <f t="shared" si="80"/>
        <v>S-.5138</v>
      </c>
      <c r="B5060" s="49" t="s">
        <v>509</v>
      </c>
      <c r="C5060" s="49">
        <v>138</v>
      </c>
      <c r="D5060" s="49">
        <v>0.55826288461685181</v>
      </c>
      <c r="E5060" s="49">
        <v>27.772483825683594</v>
      </c>
      <c r="F5060" s="49">
        <v>16.635641098022461</v>
      </c>
      <c r="G5060" s="49">
        <v>83.364356994628906</v>
      </c>
    </row>
    <row r="5061" spans="1:7">
      <c r="A5061" t="str">
        <f t="shared" si="80"/>
        <v>S-.5139</v>
      </c>
      <c r="B5061" s="49" t="s">
        <v>509</v>
      </c>
      <c r="C5061" s="49">
        <v>139</v>
      </c>
      <c r="D5061" s="49">
        <v>0.55614811182022095</v>
      </c>
      <c r="E5061" s="49">
        <v>27.21422004699707</v>
      </c>
      <c r="F5061" s="49">
        <v>16.280271530151367</v>
      </c>
      <c r="G5061" s="49">
        <v>83.7197265625</v>
      </c>
    </row>
    <row r="5062" spans="1:7">
      <c r="A5062" t="str">
        <f t="shared" si="80"/>
        <v>S-.5140</v>
      </c>
      <c r="B5062" s="49" t="s">
        <v>509</v>
      </c>
      <c r="C5062" s="49">
        <v>140</v>
      </c>
      <c r="D5062" s="49">
        <v>0.55397242307662964</v>
      </c>
      <c r="E5062" s="49">
        <v>26.658071517944336</v>
      </c>
      <c r="F5062" s="49">
        <v>15.927840232849121</v>
      </c>
      <c r="G5062" s="49">
        <v>84.072158813476563</v>
      </c>
    </row>
    <row r="5063" spans="1:7">
      <c r="A5063" t="str">
        <f t="shared" si="80"/>
        <v>S-.5141</v>
      </c>
      <c r="B5063" s="49" t="s">
        <v>509</v>
      </c>
      <c r="C5063" s="49">
        <v>141</v>
      </c>
      <c r="D5063" s="49">
        <v>0.55173802375793457</v>
      </c>
      <c r="E5063" s="49">
        <v>26.104099273681641</v>
      </c>
      <c r="F5063" s="49">
        <v>15.57834529876709</v>
      </c>
      <c r="G5063" s="49">
        <v>84.421653747558594</v>
      </c>
    </row>
    <row r="5064" spans="1:7">
      <c r="A5064" t="str">
        <f t="shared" si="80"/>
        <v>S-.5142</v>
      </c>
      <c r="B5064" s="49" t="s">
        <v>509</v>
      </c>
      <c r="C5064" s="49">
        <v>142</v>
      </c>
      <c r="D5064" s="49">
        <v>0.54944300651550293</v>
      </c>
      <c r="E5064" s="49">
        <v>25.552362442016602</v>
      </c>
      <c r="F5064" s="49">
        <v>15.231778144836426</v>
      </c>
      <c r="G5064" s="49">
        <v>84.768218994140625</v>
      </c>
    </row>
    <row r="5065" spans="1:7">
      <c r="A5065" t="str">
        <f t="shared" si="80"/>
        <v>S-.5143</v>
      </c>
      <c r="B5065" s="49" t="s">
        <v>509</v>
      </c>
      <c r="C5065" s="49">
        <v>143</v>
      </c>
      <c r="D5065" s="49">
        <v>0.54708695411682129</v>
      </c>
      <c r="E5065" s="49">
        <v>25.002918243408203</v>
      </c>
      <c r="F5065" s="49">
        <v>14.888134956359863</v>
      </c>
      <c r="G5065" s="49">
        <v>85.111862182617188</v>
      </c>
    </row>
    <row r="5066" spans="1:7">
      <c r="A5066" t="str">
        <f t="shared" si="80"/>
        <v>S-.5144</v>
      </c>
      <c r="B5066" s="49" t="s">
        <v>509</v>
      </c>
      <c r="C5066" s="49">
        <v>144</v>
      </c>
      <c r="D5066" s="49">
        <v>0.5446699857711792</v>
      </c>
      <c r="E5066" s="49">
        <v>24.455831527709961</v>
      </c>
      <c r="F5066" s="49">
        <v>14.547412872314453</v>
      </c>
      <c r="G5066" s="49">
        <v>85.452590942382813</v>
      </c>
    </row>
    <row r="5067" spans="1:7">
      <c r="A5067" t="str">
        <f t="shared" si="80"/>
        <v>S-.5145</v>
      </c>
      <c r="B5067" s="49" t="s">
        <v>509</v>
      </c>
      <c r="C5067" s="49">
        <v>145</v>
      </c>
      <c r="D5067" s="49">
        <v>0.5421910285949707</v>
      </c>
      <c r="E5067" s="49">
        <v>23.911161422729492</v>
      </c>
      <c r="F5067" s="49">
        <v>14.209603309631348</v>
      </c>
      <c r="G5067" s="49">
        <v>85.790397644042969</v>
      </c>
    </row>
    <row r="5068" spans="1:7">
      <c r="A5068" t="str">
        <f t="shared" si="80"/>
        <v>S-.5146</v>
      </c>
      <c r="B5068" s="49" t="s">
        <v>509</v>
      </c>
      <c r="C5068" s="49">
        <v>146</v>
      </c>
      <c r="D5068" s="49">
        <v>0.53964948654174805</v>
      </c>
      <c r="E5068" s="49">
        <v>23.36897087097168</v>
      </c>
      <c r="F5068" s="49">
        <v>13.874703407287598</v>
      </c>
      <c r="G5068" s="49">
        <v>86.125297546386719</v>
      </c>
    </row>
    <row r="5069" spans="1:7">
      <c r="A5069" t="str">
        <f t="shared" si="80"/>
        <v>S-.5147</v>
      </c>
      <c r="B5069" s="49" t="s">
        <v>509</v>
      </c>
      <c r="C5069" s="49">
        <v>147</v>
      </c>
      <c r="D5069" s="49">
        <v>0.53704500198364258</v>
      </c>
      <c r="E5069" s="49">
        <v>22.829320907592773</v>
      </c>
      <c r="F5069" s="49">
        <v>13.542709350585938</v>
      </c>
      <c r="G5069" s="49">
        <v>86.457290649414063</v>
      </c>
    </row>
    <row r="5070" spans="1:7">
      <c r="A5070" t="str">
        <f t="shared" si="80"/>
        <v>S-.5148</v>
      </c>
      <c r="B5070" s="49" t="s">
        <v>509</v>
      </c>
      <c r="C5070" s="49">
        <v>148</v>
      </c>
      <c r="D5070" s="49">
        <v>0.53437745571136475</v>
      </c>
      <c r="E5070" s="49">
        <v>22.292276382446289</v>
      </c>
      <c r="F5070" s="49">
        <v>13.213616371154785</v>
      </c>
      <c r="G5070" s="49">
        <v>86.786384582519531</v>
      </c>
    </row>
    <row r="5071" spans="1:7">
      <c r="A5071" t="str">
        <f t="shared" si="80"/>
        <v>S-.5149</v>
      </c>
      <c r="B5071" s="49" t="s">
        <v>509</v>
      </c>
      <c r="C5071" s="49">
        <v>149</v>
      </c>
      <c r="D5071" s="49">
        <v>0.53164458274841309</v>
      </c>
      <c r="E5071" s="49">
        <v>21.757898330688477</v>
      </c>
      <c r="F5071" s="49">
        <v>12.887416839599609</v>
      </c>
      <c r="G5071" s="49">
        <v>87.112579345703125</v>
      </c>
    </row>
    <row r="5072" spans="1:7">
      <c r="A5072" t="str">
        <f t="shared" si="80"/>
        <v>S-.5150</v>
      </c>
      <c r="B5072" s="49" t="s">
        <v>509</v>
      </c>
      <c r="C5072" s="49">
        <v>150</v>
      </c>
      <c r="D5072" s="49">
        <v>0.52884745597839355</v>
      </c>
      <c r="E5072" s="49">
        <v>21.226253509521484</v>
      </c>
      <c r="F5072" s="49">
        <v>12.564112663269043</v>
      </c>
      <c r="G5072" s="49">
        <v>87.435890197753906</v>
      </c>
    </row>
    <row r="5073" spans="1:7">
      <c r="A5073" t="str">
        <f t="shared" si="80"/>
        <v>S-.5151</v>
      </c>
      <c r="B5073" s="49" t="s">
        <v>509</v>
      </c>
      <c r="C5073" s="49">
        <v>151</v>
      </c>
      <c r="D5073" s="49">
        <v>0.52598452568054199</v>
      </c>
      <c r="E5073" s="49">
        <v>20.697406768798828</v>
      </c>
      <c r="F5073" s="49">
        <v>12.243693351745605</v>
      </c>
      <c r="G5073" s="49">
        <v>87.756309509277344</v>
      </c>
    </row>
    <row r="5074" spans="1:7">
      <c r="A5074" t="str">
        <f t="shared" si="80"/>
        <v>S-.5152</v>
      </c>
      <c r="B5074" s="49" t="s">
        <v>509</v>
      </c>
      <c r="C5074" s="49">
        <v>152</v>
      </c>
      <c r="D5074" s="49">
        <v>0.52305495738983154</v>
      </c>
      <c r="E5074" s="49">
        <v>20.171422958374023</v>
      </c>
      <c r="F5074" s="49">
        <v>11.926156997680664</v>
      </c>
      <c r="G5074" s="49">
        <v>88.073844909667969</v>
      </c>
    </row>
    <row r="5075" spans="1:7">
      <c r="A5075" t="str">
        <f t="shared" si="80"/>
        <v>S-.5153</v>
      </c>
      <c r="B5075" s="49" t="s">
        <v>509</v>
      </c>
      <c r="C5075" s="49">
        <v>153</v>
      </c>
      <c r="D5075" s="49">
        <v>0.52005857229232788</v>
      </c>
      <c r="E5075" s="49">
        <v>19.648366928100586</v>
      </c>
      <c r="F5075" s="49">
        <v>11.61150074005127</v>
      </c>
      <c r="G5075" s="49">
        <v>88.388496398925781</v>
      </c>
    </row>
    <row r="5076" spans="1:7">
      <c r="A5076" t="str">
        <f t="shared" si="80"/>
        <v>S-.5154</v>
      </c>
      <c r="B5076" s="49" t="s">
        <v>509</v>
      </c>
      <c r="C5076" s="49">
        <v>154</v>
      </c>
      <c r="D5076" s="49">
        <v>0.51699399948120117</v>
      </c>
      <c r="E5076" s="49">
        <v>19.12830924987793</v>
      </c>
      <c r="F5076" s="49">
        <v>11.299717903137207</v>
      </c>
      <c r="G5076" s="49">
        <v>88.700279235839844</v>
      </c>
    </row>
    <row r="5077" spans="1:7">
      <c r="A5077" t="str">
        <f t="shared" si="80"/>
        <v>S-.5155</v>
      </c>
      <c r="B5077" s="49" t="s">
        <v>509</v>
      </c>
      <c r="C5077" s="49">
        <v>155</v>
      </c>
      <c r="D5077" s="49">
        <v>0.51385992765426636</v>
      </c>
      <c r="E5077" s="49">
        <v>18.61131477355957</v>
      </c>
      <c r="F5077" s="49">
        <v>10.990803718566895</v>
      </c>
      <c r="G5077" s="49">
        <v>89.009193420410156</v>
      </c>
    </row>
    <row r="5078" spans="1:7">
      <c r="A5078" t="str">
        <f t="shared" si="80"/>
        <v>S-.5156</v>
      </c>
      <c r="B5078" s="49" t="s">
        <v>509</v>
      </c>
      <c r="C5078" s="49">
        <v>156</v>
      </c>
      <c r="D5078" s="49">
        <v>0.51065599918365479</v>
      </c>
      <c r="E5078" s="49">
        <v>18.097455978393555</v>
      </c>
      <c r="F5078" s="49">
        <v>10.684757232666016</v>
      </c>
      <c r="G5078" s="49">
        <v>89.315238952636719</v>
      </c>
    </row>
    <row r="5079" spans="1:7">
      <c r="A5079" t="str">
        <f t="shared" si="80"/>
        <v>S-.5157</v>
      </c>
      <c r="B5079" s="49" t="s">
        <v>509</v>
      </c>
      <c r="C5079" s="49">
        <v>157</v>
      </c>
      <c r="D5079" s="49">
        <v>0.50738203525543213</v>
      </c>
      <c r="E5079" s="49">
        <v>17.586799621582031</v>
      </c>
      <c r="F5079" s="49">
        <v>10.381577491760254</v>
      </c>
      <c r="G5079" s="49">
        <v>89.618423461914063</v>
      </c>
    </row>
    <row r="5080" spans="1:7">
      <c r="A5080" t="str">
        <f t="shared" si="80"/>
        <v>S-.5158</v>
      </c>
      <c r="B5080" s="49" t="s">
        <v>509</v>
      </c>
      <c r="C5080" s="49">
        <v>158</v>
      </c>
      <c r="D5080" s="49">
        <v>0.50403600931167603</v>
      </c>
      <c r="E5080" s="49">
        <v>17.079416275024414</v>
      </c>
      <c r="F5080" s="49">
        <v>10.081254959106445</v>
      </c>
      <c r="G5080" s="49">
        <v>89.918746948242188</v>
      </c>
    </row>
    <row r="5081" spans="1:7">
      <c r="A5081" t="str">
        <f t="shared" si="80"/>
        <v>S-.5159</v>
      </c>
      <c r="B5081" s="49" t="s">
        <v>509</v>
      </c>
      <c r="C5081" s="49">
        <v>159</v>
      </c>
      <c r="D5081" s="49">
        <v>0.50061649084091187</v>
      </c>
      <c r="E5081" s="49">
        <v>16.575380325317383</v>
      </c>
      <c r="F5081" s="49">
        <v>9.7837858200073242</v>
      </c>
      <c r="G5081" s="49">
        <v>90.216217041015625</v>
      </c>
    </row>
    <row r="5082" spans="1:7">
      <c r="A5082" t="str">
        <f t="shared" si="80"/>
        <v>S-.5160</v>
      </c>
      <c r="B5082" s="49" t="s">
        <v>509</v>
      </c>
      <c r="C5082" s="49">
        <v>160</v>
      </c>
      <c r="D5082" s="49">
        <v>0.49712300300598145</v>
      </c>
      <c r="E5082" s="49">
        <v>16.074764251708984</v>
      </c>
      <c r="F5082" s="49">
        <v>9.4891681671142578</v>
      </c>
      <c r="G5082" s="49">
        <v>90.510833740234375</v>
      </c>
    </row>
    <row r="5083" spans="1:7">
      <c r="A5083" t="str">
        <f t="shared" si="80"/>
        <v>S-.5161</v>
      </c>
      <c r="B5083" s="49" t="s">
        <v>509</v>
      </c>
      <c r="C5083" s="49">
        <v>161</v>
      </c>
      <c r="D5083" s="49">
        <v>0.4935545027256012</v>
      </c>
      <c r="E5083" s="49">
        <v>15.577641487121582</v>
      </c>
      <c r="F5083" s="49">
        <v>9.1973972320556641</v>
      </c>
      <c r="G5083" s="49">
        <v>90.802604675292969</v>
      </c>
    </row>
    <row r="5084" spans="1:7">
      <c r="A5084" t="str">
        <f t="shared" si="80"/>
        <v>S-.5162</v>
      </c>
      <c r="B5084" s="49" t="s">
        <v>509</v>
      </c>
      <c r="C5084" s="49">
        <v>162</v>
      </c>
      <c r="D5084" s="49">
        <v>0.48990949988365173</v>
      </c>
      <c r="E5084" s="49">
        <v>15.084087371826172</v>
      </c>
      <c r="F5084" s="49">
        <v>8.9084692001342773</v>
      </c>
      <c r="G5084" s="49">
        <v>91.091529846191406</v>
      </c>
    </row>
    <row r="5085" spans="1:7">
      <c r="A5085" t="str">
        <f t="shared" si="80"/>
        <v>S-.5163</v>
      </c>
      <c r="B5085" s="49" t="s">
        <v>509</v>
      </c>
      <c r="C5085" s="49">
        <v>163</v>
      </c>
      <c r="D5085" s="49">
        <v>0.48618599772453308</v>
      </c>
      <c r="E5085" s="49">
        <v>14.59417724609375</v>
      </c>
      <c r="F5085" s="49">
        <v>8.6223821640014648</v>
      </c>
      <c r="G5085" s="49">
        <v>91.377616882324219</v>
      </c>
    </row>
    <row r="5086" spans="1:7">
      <c r="A5086" t="str">
        <f t="shared" si="80"/>
        <v>S-.5164</v>
      </c>
      <c r="B5086" s="49" t="s">
        <v>509</v>
      </c>
      <c r="C5086" s="49">
        <v>164</v>
      </c>
      <c r="D5086" s="49">
        <v>0.48238348960876465</v>
      </c>
      <c r="E5086" s="49">
        <v>14.107991218566895</v>
      </c>
      <c r="F5086" s="49">
        <v>8.3391332626342773</v>
      </c>
      <c r="G5086" s="49">
        <v>91.660865783691406</v>
      </c>
    </row>
    <row r="5087" spans="1:7">
      <c r="A5087" t="str">
        <f t="shared" si="80"/>
        <v>S-.5165</v>
      </c>
      <c r="B5087" s="49" t="s">
        <v>509</v>
      </c>
      <c r="C5087" s="49">
        <v>165</v>
      </c>
      <c r="D5087" s="49">
        <v>0.47850000858306885</v>
      </c>
      <c r="E5087" s="49">
        <v>13.625608444213867</v>
      </c>
      <c r="F5087" s="49">
        <v>8.0587167739868164</v>
      </c>
      <c r="G5087" s="49">
        <v>91.9412841796875</v>
      </c>
    </row>
    <row r="5088" spans="1:7">
      <c r="A5088" t="str">
        <f t="shared" si="80"/>
        <v>S-.5166</v>
      </c>
      <c r="B5088" s="49" t="s">
        <v>509</v>
      </c>
      <c r="C5088" s="49">
        <v>166</v>
      </c>
      <c r="D5088" s="49">
        <v>0.47453349828720093</v>
      </c>
      <c r="E5088" s="49">
        <v>13.14710807800293</v>
      </c>
      <c r="F5088" s="49">
        <v>7.7811312675476074</v>
      </c>
      <c r="G5088" s="49">
        <v>92.2188720703125</v>
      </c>
    </row>
    <row r="5089" spans="1:7">
      <c r="A5089" t="str">
        <f t="shared" si="80"/>
        <v>S-.5167</v>
      </c>
      <c r="B5089" s="49" t="s">
        <v>509</v>
      </c>
      <c r="C5089" s="49">
        <v>167</v>
      </c>
      <c r="D5089" s="49">
        <v>0.47048354148864746</v>
      </c>
      <c r="E5089" s="49">
        <v>12.672574043273926</v>
      </c>
      <c r="F5089" s="49">
        <v>7.506373405456543</v>
      </c>
      <c r="G5089" s="49">
        <v>92.493629455566406</v>
      </c>
    </row>
    <row r="5090" spans="1:7">
      <c r="A5090" t="str">
        <f t="shared" si="80"/>
        <v>S-.5168</v>
      </c>
      <c r="B5090" s="49" t="s">
        <v>509</v>
      </c>
      <c r="C5090" s="49">
        <v>168</v>
      </c>
      <c r="D5090" s="49">
        <v>0.46634697914123535</v>
      </c>
      <c r="E5090" s="49">
        <v>12.202091217041016</v>
      </c>
      <c r="F5090" s="49">
        <v>7.2344388961791992</v>
      </c>
      <c r="G5090" s="49">
        <v>92.76556396484375</v>
      </c>
    </row>
    <row r="5091" spans="1:7">
      <c r="A5091" t="str">
        <f t="shared" si="80"/>
        <v>S-.5169</v>
      </c>
      <c r="B5091" s="49" t="s">
        <v>509</v>
      </c>
      <c r="C5091" s="49">
        <v>169</v>
      </c>
      <c r="D5091" s="49">
        <v>0.46212199330329895</v>
      </c>
      <c r="E5091" s="49">
        <v>11.735744476318359</v>
      </c>
      <c r="F5091" s="49">
        <v>6.9653258323669434</v>
      </c>
      <c r="G5091" s="49">
        <v>93.034675598144531</v>
      </c>
    </row>
    <row r="5092" spans="1:7">
      <c r="A5092" t="str">
        <f t="shared" si="80"/>
        <v>S-.5170</v>
      </c>
      <c r="B5092" s="49" t="s">
        <v>509</v>
      </c>
      <c r="C5092" s="49">
        <v>170</v>
      </c>
      <c r="D5092" s="49">
        <v>0.45780700445175171</v>
      </c>
      <c r="E5092" s="49">
        <v>11.273621559143066</v>
      </c>
      <c r="F5092" s="49">
        <v>6.699030876159668</v>
      </c>
      <c r="G5092" s="49">
        <v>93.300971984863281</v>
      </c>
    </row>
    <row r="5093" spans="1:7">
      <c r="A5093" t="str">
        <f t="shared" si="80"/>
        <v>S-.5171</v>
      </c>
      <c r="B5093" s="49" t="s">
        <v>509</v>
      </c>
      <c r="C5093" s="49">
        <v>171</v>
      </c>
      <c r="D5093" s="49">
        <v>0.45339950919151306</v>
      </c>
      <c r="E5093" s="49">
        <v>10.815814971923828</v>
      </c>
      <c r="F5093" s="49">
        <v>6.4355525970458984</v>
      </c>
      <c r="G5093" s="49">
        <v>93.564445495605469</v>
      </c>
    </row>
    <row r="5094" spans="1:7">
      <c r="A5094" t="str">
        <f t="shared" si="80"/>
        <v>S-.5172</v>
      </c>
      <c r="B5094" s="49" t="s">
        <v>509</v>
      </c>
      <c r="C5094" s="49">
        <v>172</v>
      </c>
      <c r="D5094" s="49">
        <v>0.44889649748802185</v>
      </c>
      <c r="E5094" s="49">
        <v>10.362415313720703</v>
      </c>
      <c r="F5094" s="49">
        <v>6.1748876571655273</v>
      </c>
      <c r="G5094" s="49">
        <v>93.825111389160156</v>
      </c>
    </row>
    <row r="5095" spans="1:7">
      <c r="A5095" t="str">
        <f t="shared" si="80"/>
        <v>S-.5173</v>
      </c>
      <c r="B5095" s="49" t="s">
        <v>509</v>
      </c>
      <c r="C5095" s="49">
        <v>173</v>
      </c>
      <c r="D5095" s="49">
        <v>0.44429600238800049</v>
      </c>
      <c r="E5095" s="49">
        <v>9.9135189056396484</v>
      </c>
      <c r="F5095" s="49">
        <v>5.9170331954956055</v>
      </c>
      <c r="G5095" s="49">
        <v>94.082969665527344</v>
      </c>
    </row>
    <row r="5096" spans="1:7">
      <c r="A5096" t="str">
        <f t="shared" si="80"/>
        <v>S-.5174</v>
      </c>
      <c r="B5096" s="49" t="s">
        <v>509</v>
      </c>
      <c r="C5096" s="49">
        <v>174</v>
      </c>
      <c r="D5096" s="49">
        <v>0.43959450721740723</v>
      </c>
      <c r="E5096" s="49">
        <v>9.4692230224609375</v>
      </c>
      <c r="F5096" s="49">
        <v>5.6619863510131836</v>
      </c>
      <c r="G5096" s="49">
        <v>94.3380126953125</v>
      </c>
    </row>
    <row r="5097" spans="1:7">
      <c r="A5097" t="str">
        <f t="shared" si="80"/>
        <v>S-.5175</v>
      </c>
      <c r="B5097" s="49" t="s">
        <v>509</v>
      </c>
      <c r="C5097" s="49">
        <v>175</v>
      </c>
      <c r="D5097" s="49">
        <v>0.43478947877883911</v>
      </c>
      <c r="E5097" s="49">
        <v>9.0296287536621094</v>
      </c>
      <c r="F5097" s="49">
        <v>5.4097461700439453</v>
      </c>
      <c r="G5097" s="49">
        <v>94.590255737304688</v>
      </c>
    </row>
    <row r="5098" spans="1:7">
      <c r="A5098" t="str">
        <f t="shared" si="80"/>
        <v>S-.5176</v>
      </c>
      <c r="B5098" s="49" t="s">
        <v>509</v>
      </c>
      <c r="C5098" s="49">
        <v>176</v>
      </c>
      <c r="D5098" s="49">
        <v>0.42987751960754395</v>
      </c>
      <c r="E5098" s="49">
        <v>8.5948390960693359</v>
      </c>
      <c r="F5098" s="49">
        <v>5.160308837890625</v>
      </c>
      <c r="G5098" s="49">
        <v>94.839691162109375</v>
      </c>
    </row>
    <row r="5099" spans="1:7">
      <c r="A5099" t="str">
        <f t="shared" si="80"/>
        <v>S-.5177</v>
      </c>
      <c r="B5099" s="49" t="s">
        <v>509</v>
      </c>
      <c r="C5099" s="49">
        <v>177</v>
      </c>
      <c r="D5099" s="49">
        <v>0.42485398054122925</v>
      </c>
      <c r="E5099" s="49">
        <v>8.1649618148803711</v>
      </c>
      <c r="F5099" s="49">
        <v>4.913672924041748</v>
      </c>
      <c r="G5099" s="49">
        <v>95.086326599121094</v>
      </c>
    </row>
    <row r="5100" spans="1:7">
      <c r="A5100" t="str">
        <f t="shared" si="80"/>
        <v>S-.5178</v>
      </c>
      <c r="B5100" s="49" t="s">
        <v>509</v>
      </c>
      <c r="C5100" s="49">
        <v>178</v>
      </c>
      <c r="D5100" s="49">
        <v>0.41971501708030701</v>
      </c>
      <c r="E5100" s="49">
        <v>7.740107536315918</v>
      </c>
      <c r="F5100" s="49">
        <v>4.6698369979858398</v>
      </c>
      <c r="G5100" s="49">
        <v>95.330162048339844</v>
      </c>
    </row>
    <row r="5101" spans="1:7">
      <c r="A5101" t="str">
        <f t="shared" si="80"/>
        <v>S-.5179</v>
      </c>
      <c r="B5101" s="49" t="s">
        <v>509</v>
      </c>
      <c r="C5101" s="49">
        <v>179</v>
      </c>
      <c r="D5101" s="49">
        <v>0.41445699334144592</v>
      </c>
      <c r="E5101" s="49">
        <v>7.3203926086425781</v>
      </c>
      <c r="F5101" s="49">
        <v>4.4287991523742676</v>
      </c>
      <c r="G5101" s="49">
        <v>95.571197509765625</v>
      </c>
    </row>
    <row r="5102" spans="1:7">
      <c r="A5102" t="str">
        <f t="shared" si="80"/>
        <v>S-.5180</v>
      </c>
      <c r="B5102" s="49" t="s">
        <v>509</v>
      </c>
      <c r="C5102" s="49">
        <v>180</v>
      </c>
      <c r="D5102" s="49">
        <v>0.40907397866249084</v>
      </c>
      <c r="E5102" s="49">
        <v>6.9059352874755859</v>
      </c>
      <c r="F5102" s="49">
        <v>4.1905574798583984</v>
      </c>
      <c r="G5102" s="49">
        <v>95.809440612792969</v>
      </c>
    </row>
    <row r="5103" spans="1:7">
      <c r="A5103" t="str">
        <f t="shared" si="80"/>
        <v>S-.5181</v>
      </c>
      <c r="B5103" s="49" t="s">
        <v>509</v>
      </c>
      <c r="C5103" s="49">
        <v>181</v>
      </c>
      <c r="D5103" s="49">
        <v>0.40356051921844482</v>
      </c>
      <c r="E5103" s="49">
        <v>6.496861457824707</v>
      </c>
      <c r="F5103" s="49">
        <v>3.9551115036010742</v>
      </c>
      <c r="G5103" s="49">
        <v>96.044891357421875</v>
      </c>
    </row>
    <row r="5104" spans="1:7">
      <c r="A5104" t="str">
        <f t="shared" si="80"/>
        <v>S-.5182</v>
      </c>
      <c r="B5104" s="49" t="s">
        <v>509</v>
      </c>
      <c r="C5104" s="49">
        <v>182</v>
      </c>
      <c r="D5104" s="49">
        <v>0.39791050553321838</v>
      </c>
      <c r="E5104" s="49">
        <v>6.0933008193969727</v>
      </c>
      <c r="F5104" s="49">
        <v>3.722461462020874</v>
      </c>
      <c r="G5104" s="49">
        <v>96.277542114257813</v>
      </c>
    </row>
    <row r="5105" spans="1:7">
      <c r="A5105" t="str">
        <f t="shared" si="80"/>
        <v>S-.5183</v>
      </c>
      <c r="B5105" s="49" t="s">
        <v>509</v>
      </c>
      <c r="C5105" s="49">
        <v>183</v>
      </c>
      <c r="D5105" s="49">
        <v>0.39211598038673401</v>
      </c>
      <c r="E5105" s="49">
        <v>5.6953907012939453</v>
      </c>
      <c r="F5105" s="49">
        <v>3.492607593536377</v>
      </c>
      <c r="G5105" s="49">
        <v>96.507392883300781</v>
      </c>
    </row>
    <row r="5106" spans="1:7">
      <c r="A5106" t="str">
        <f t="shared" si="80"/>
        <v>S-.5184</v>
      </c>
      <c r="B5106" s="49" t="s">
        <v>509</v>
      </c>
      <c r="C5106" s="49">
        <v>184</v>
      </c>
      <c r="D5106" s="49">
        <v>0.38617101311683655</v>
      </c>
      <c r="E5106" s="49">
        <v>5.3032746315002441</v>
      </c>
      <c r="F5106" s="49">
        <v>3.2655520439147949</v>
      </c>
      <c r="G5106" s="49">
        <v>96.734451293945313</v>
      </c>
    </row>
    <row r="5107" spans="1:7">
      <c r="A5107" t="str">
        <f t="shared" si="80"/>
        <v>S-.5185</v>
      </c>
      <c r="B5107" s="49" t="s">
        <v>509</v>
      </c>
      <c r="C5107" s="49">
        <v>185</v>
      </c>
      <c r="D5107" s="49">
        <v>0.3800635039806366</v>
      </c>
      <c r="E5107" s="49">
        <v>4.9171032905578613</v>
      </c>
      <c r="F5107" s="49">
        <v>3.04129958152771</v>
      </c>
      <c r="G5107" s="49">
        <v>96.958702087402344</v>
      </c>
    </row>
    <row r="5108" spans="1:7">
      <c r="A5108" t="str">
        <f t="shared" si="80"/>
        <v>S-.5186</v>
      </c>
      <c r="B5108" s="49" t="s">
        <v>509</v>
      </c>
      <c r="C5108" s="49">
        <v>186</v>
      </c>
      <c r="D5108" s="49">
        <v>0.37378549575805664</v>
      </c>
      <c r="E5108" s="49">
        <v>4.5370397567749023</v>
      </c>
      <c r="F5108" s="49">
        <v>2.8198530673980713</v>
      </c>
      <c r="G5108" s="49">
        <v>97.180145263671875</v>
      </c>
    </row>
    <row r="5109" spans="1:7">
      <c r="A5109" t="str">
        <f t="shared" si="80"/>
        <v>S-.5187</v>
      </c>
      <c r="B5109" s="49" t="s">
        <v>509</v>
      </c>
      <c r="C5109" s="49">
        <v>187</v>
      </c>
      <c r="D5109" s="49">
        <v>0.36732351779937744</v>
      </c>
      <c r="E5109" s="49">
        <v>4.1632547378540039</v>
      </c>
      <c r="F5109" s="49">
        <v>2.6012206077575684</v>
      </c>
      <c r="G5109" s="49">
        <v>97.398780822753906</v>
      </c>
    </row>
    <row r="5110" spans="1:7">
      <c r="A5110" t="str">
        <f t="shared" si="80"/>
        <v>S-.5188</v>
      </c>
      <c r="B5110" s="49" t="s">
        <v>509</v>
      </c>
      <c r="C5110" s="49">
        <v>188</v>
      </c>
      <c r="D5110" s="49">
        <v>0.36066299676895142</v>
      </c>
      <c r="E5110" s="49">
        <v>3.7959311008453369</v>
      </c>
      <c r="F5110" s="49">
        <v>2.3854115009307861</v>
      </c>
      <c r="G5110" s="49">
        <v>97.614585876464844</v>
      </c>
    </row>
    <row r="5111" spans="1:7">
      <c r="A5111" t="str">
        <f t="shared" si="80"/>
        <v>S-.5189</v>
      </c>
      <c r="B5111" s="49" t="s">
        <v>509</v>
      </c>
      <c r="C5111" s="49">
        <v>189</v>
      </c>
      <c r="D5111" s="49">
        <v>0.35378649830818176</v>
      </c>
      <c r="E5111" s="49">
        <v>3.4352679252624512</v>
      </c>
      <c r="F5111" s="49">
        <v>2.1724405288696289</v>
      </c>
      <c r="G5111" s="49">
        <v>97.827560424804688</v>
      </c>
    </row>
    <row r="5112" spans="1:7">
      <c r="A5112" t="str">
        <f t="shared" si="80"/>
        <v>S-.5190</v>
      </c>
      <c r="B5112" s="49" t="s">
        <v>509</v>
      </c>
      <c r="C5112" s="49">
        <v>190</v>
      </c>
      <c r="D5112" s="49">
        <v>0.34667348861694336</v>
      </c>
      <c r="E5112" s="49">
        <v>3.0814814567565918</v>
      </c>
      <c r="F5112" s="49">
        <v>1.9623279571533203</v>
      </c>
      <c r="G5112" s="49">
        <v>98.037673950195313</v>
      </c>
    </row>
    <row r="5113" spans="1:7">
      <c r="A5113" t="str">
        <f t="shared" si="80"/>
        <v>S-.5191</v>
      </c>
      <c r="B5113" s="49" t="s">
        <v>509</v>
      </c>
      <c r="C5113" s="49">
        <v>191</v>
      </c>
      <c r="D5113" s="49">
        <v>0.33929750323295593</v>
      </c>
      <c r="E5113" s="49">
        <v>2.7348079681396484</v>
      </c>
      <c r="F5113" s="49">
        <v>1.7551029920578003</v>
      </c>
      <c r="G5113" s="49">
        <v>98.244895935058594</v>
      </c>
    </row>
    <row r="5114" spans="1:7">
      <c r="A5114" t="str">
        <f t="shared" si="80"/>
        <v>S-.5192</v>
      </c>
      <c r="B5114" s="49" t="s">
        <v>509</v>
      </c>
      <c r="C5114" s="49">
        <v>192</v>
      </c>
      <c r="D5114" s="49">
        <v>0.33162599802017212</v>
      </c>
      <c r="E5114" s="49">
        <v>2.3955104351043701</v>
      </c>
      <c r="F5114" s="49">
        <v>1.5508079528808594</v>
      </c>
      <c r="G5114" s="49">
        <v>98.449188232421875</v>
      </c>
    </row>
    <row r="5115" spans="1:7">
      <c r="A5115" t="str">
        <f t="shared" si="80"/>
        <v>S-.5193</v>
      </c>
      <c r="B5115" s="49" t="s">
        <v>509</v>
      </c>
      <c r="C5115" s="49">
        <v>193</v>
      </c>
      <c r="D5115" s="49">
        <v>0.32361498475074768</v>
      </c>
      <c r="E5115" s="49">
        <v>2.0638844966888428</v>
      </c>
      <c r="F5115" s="49">
        <v>1.3495160341262817</v>
      </c>
      <c r="G5115" s="49">
        <v>98.650482177734375</v>
      </c>
    </row>
    <row r="5116" spans="1:7">
      <c r="A5116" t="str">
        <f t="shared" si="80"/>
        <v>S-.5194</v>
      </c>
      <c r="B5116" s="49" t="s">
        <v>509</v>
      </c>
      <c r="C5116" s="49">
        <v>194</v>
      </c>
      <c r="D5116" s="49">
        <v>0.31520751118659973</v>
      </c>
      <c r="E5116" s="49">
        <v>1.7402695417404175</v>
      </c>
      <c r="F5116" s="49">
        <v>1.1514209508895874</v>
      </c>
      <c r="G5116" s="49">
        <v>98.848579406738281</v>
      </c>
    </row>
    <row r="5117" spans="1:7">
      <c r="A5117" t="str">
        <f t="shared" si="80"/>
        <v>S-.5195</v>
      </c>
      <c r="B5117" s="49" t="s">
        <v>509</v>
      </c>
      <c r="C5117" s="49">
        <v>195</v>
      </c>
      <c r="D5117" s="49">
        <v>0.30632099509239197</v>
      </c>
      <c r="E5117" s="49">
        <v>1.4250620603561401</v>
      </c>
      <c r="F5117" s="49">
        <v>0.95673048496246338</v>
      </c>
      <c r="G5117" s="49">
        <v>99.043266296386719</v>
      </c>
    </row>
    <row r="5118" spans="1:7">
      <c r="A5118" t="str">
        <f t="shared" si="80"/>
        <v>S-.5196</v>
      </c>
      <c r="B5118" s="49" t="s">
        <v>509</v>
      </c>
      <c r="C5118" s="49">
        <v>196</v>
      </c>
      <c r="D5118" s="49">
        <v>0.2968280017375946</v>
      </c>
      <c r="E5118" s="49">
        <v>1.1187410354614258</v>
      </c>
      <c r="F5118" s="49">
        <v>0.76576948165893555</v>
      </c>
      <c r="G5118" s="49">
        <v>99.234230041503906</v>
      </c>
    </row>
    <row r="5119" spans="1:7">
      <c r="A5119" t="str">
        <f t="shared" si="80"/>
        <v>S-.5197</v>
      </c>
      <c r="B5119" s="49" t="s">
        <v>509</v>
      </c>
      <c r="C5119" s="49">
        <v>197</v>
      </c>
      <c r="D5119" s="49">
        <v>0.28651630878448486</v>
      </c>
      <c r="E5119" s="49">
        <v>0.82191300392150879</v>
      </c>
      <c r="F5119" s="49">
        <v>0.57995849847793579</v>
      </c>
      <c r="G5119" s="49">
        <v>99.4200439453125</v>
      </c>
    </row>
    <row r="5120" spans="1:7">
      <c r="A5120" t="str">
        <f t="shared" si="80"/>
        <v>S-.5198</v>
      </c>
      <c r="B5120" s="49" t="s">
        <v>509</v>
      </c>
      <c r="C5120" s="49">
        <v>198</v>
      </c>
      <c r="D5120" s="49">
        <v>0.27494728565216064</v>
      </c>
      <c r="E5120" s="49">
        <v>0.53539669513702393</v>
      </c>
      <c r="F5120" s="49">
        <v>0.40254500508308411</v>
      </c>
      <c r="G5120" s="49">
        <v>99.597457885742188</v>
      </c>
    </row>
    <row r="5121" spans="1:7">
      <c r="A5121" t="str">
        <f t="shared" si="80"/>
        <v>S-.5199</v>
      </c>
      <c r="B5121" s="49" t="s">
        <v>509</v>
      </c>
      <c r="C5121" s="49">
        <v>199</v>
      </c>
      <c r="D5121" s="49">
        <v>0.26044940948486328</v>
      </c>
      <c r="E5121" s="49">
        <v>0.26044940948486328</v>
      </c>
      <c r="F5121" s="49">
        <v>0.25125399231910706</v>
      </c>
      <c r="G5121" s="49">
        <v>99.748748779296875</v>
      </c>
    </row>
    <row r="5122" spans="1:7">
      <c r="A5122" t="str">
        <f t="shared" si="80"/>
        <v>S-.5200</v>
      </c>
      <c r="B5122" s="49" t="s">
        <v>509</v>
      </c>
      <c r="C5122" s="49">
        <v>200</v>
      </c>
      <c r="D5122" s="49">
        <v>0</v>
      </c>
      <c r="E5122" s="49">
        <v>0</v>
      </c>
      <c r="F5122" s="49">
        <v>0</v>
      </c>
      <c r="G5122" s="49">
        <v>100</v>
      </c>
    </row>
    <row r="5123" spans="1:7">
      <c r="A5123" t="str">
        <f t="shared" ref="A5123:A5186" si="81">CONCATENATE(B5123,IF(C5123&lt;10,CONCATENATE("00",C5123),IF(C5123&lt;100,CONCATENATE("0",C5123),C5123)))</f>
        <v>S0.0000</v>
      </c>
      <c r="B5123" s="49" t="s">
        <v>510</v>
      </c>
      <c r="C5123" s="49">
        <v>0</v>
      </c>
      <c r="D5123" s="49">
        <v>2.089880034327507E-2</v>
      </c>
      <c r="E5123" s="49">
        <v>100</v>
      </c>
      <c r="F5123" s="49">
        <v>100</v>
      </c>
      <c r="G5123" s="49">
        <v>0</v>
      </c>
    </row>
    <row r="5124" spans="1:7">
      <c r="A5124" t="str">
        <f t="shared" si="81"/>
        <v>S0.0001</v>
      </c>
      <c r="B5124" s="49" t="s">
        <v>510</v>
      </c>
      <c r="C5124" s="49">
        <v>1</v>
      </c>
      <c r="D5124" s="49">
        <v>4.9894299358129501E-2</v>
      </c>
      <c r="E5124" s="49">
        <v>99.979103088378906</v>
      </c>
      <c r="F5124" s="49">
        <v>99.020797729492188</v>
      </c>
      <c r="G5124" s="49">
        <v>0.97920131683349609</v>
      </c>
    </row>
    <row r="5125" spans="1:7">
      <c r="A5125" t="str">
        <f t="shared" si="81"/>
        <v>S0.0002</v>
      </c>
      <c r="B5125" s="49" t="s">
        <v>510</v>
      </c>
      <c r="C5125" s="49">
        <v>2</v>
      </c>
      <c r="D5125" s="49">
        <v>7.3032401502132416E-2</v>
      </c>
      <c r="E5125" s="49">
        <v>99.929206848144531</v>
      </c>
      <c r="F5125" s="49">
        <v>98.069992065429688</v>
      </c>
      <c r="G5125" s="49">
        <v>1.9300098419189453</v>
      </c>
    </row>
    <row r="5126" spans="1:7">
      <c r="A5126" t="str">
        <f t="shared" si="81"/>
        <v>S0.0003</v>
      </c>
      <c r="B5126" s="49" t="s">
        <v>510</v>
      </c>
      <c r="C5126" s="49">
        <v>3</v>
      </c>
      <c r="D5126" s="49">
        <v>9.3656599521636963E-2</v>
      </c>
      <c r="E5126" s="49">
        <v>99.856178283691406</v>
      </c>
      <c r="F5126" s="49">
        <v>97.141349792480469</v>
      </c>
      <c r="G5126" s="49">
        <v>2.8586492538452148</v>
      </c>
    </row>
    <row r="5127" spans="1:7">
      <c r="A5127" t="str">
        <f t="shared" si="81"/>
        <v>S0.0004</v>
      </c>
      <c r="B5127" s="49" t="s">
        <v>510</v>
      </c>
      <c r="C5127" s="49">
        <v>4</v>
      </c>
      <c r="D5127" s="49">
        <v>0.11264230310916901</v>
      </c>
      <c r="E5127" s="49">
        <v>99.762519836425781</v>
      </c>
      <c r="F5127" s="49">
        <v>96.232078552246094</v>
      </c>
      <c r="G5127" s="49">
        <v>3.7679233551025391</v>
      </c>
    </row>
    <row r="5128" spans="1:7">
      <c r="A5128" t="str">
        <f t="shared" si="81"/>
        <v>S0.0005</v>
      </c>
      <c r="B5128" s="49" t="s">
        <v>510</v>
      </c>
      <c r="C5128" s="49">
        <v>5</v>
      </c>
      <c r="D5128" s="49">
        <v>0.13041490316390991</v>
      </c>
      <c r="E5128" s="49">
        <v>99.649871826171875</v>
      </c>
      <c r="F5128" s="49">
        <v>95.340293884277344</v>
      </c>
      <c r="G5128" s="49">
        <v>4.6597099304199219</v>
      </c>
    </row>
    <row r="5129" spans="1:7">
      <c r="A5129" t="str">
        <f t="shared" si="81"/>
        <v>S0.0006</v>
      </c>
      <c r="B5129" s="49" t="s">
        <v>510</v>
      </c>
      <c r="C5129" s="49">
        <v>6</v>
      </c>
      <c r="D5129" s="49">
        <v>0.14723019301891327</v>
      </c>
      <c r="E5129" s="49">
        <v>99.519462585449219</v>
      </c>
      <c r="F5129" s="49">
        <v>94.464569091796875</v>
      </c>
      <c r="G5129" s="49">
        <v>5.5354270935058594</v>
      </c>
    </row>
    <row r="5130" spans="1:7">
      <c r="A5130" t="str">
        <f t="shared" si="81"/>
        <v>S0.0007</v>
      </c>
      <c r="B5130" s="49" t="s">
        <v>510</v>
      </c>
      <c r="C5130" s="49">
        <v>7</v>
      </c>
      <c r="D5130" s="49">
        <v>0.16325180232524872</v>
      </c>
      <c r="E5130" s="49">
        <v>99.372230529785156</v>
      </c>
      <c r="F5130" s="49">
        <v>93.603790283203125</v>
      </c>
      <c r="G5130" s="49">
        <v>6.3962087631225586</v>
      </c>
    </row>
    <row r="5131" spans="1:7">
      <c r="A5131" t="str">
        <f t="shared" si="81"/>
        <v>S0.0008</v>
      </c>
      <c r="B5131" s="49" t="s">
        <v>510</v>
      </c>
      <c r="C5131" s="49">
        <v>8</v>
      </c>
      <c r="D5131" s="49">
        <v>0.17859460413455963</v>
      </c>
      <c r="E5131" s="49">
        <v>99.208976745605469</v>
      </c>
      <c r="F5131" s="49">
        <v>92.756996154785156</v>
      </c>
      <c r="G5131" s="49">
        <v>7.2430028915405273</v>
      </c>
    </row>
    <row r="5132" spans="1:7">
      <c r="A5132" t="str">
        <f t="shared" si="81"/>
        <v>S0.0009</v>
      </c>
      <c r="B5132" s="49" t="s">
        <v>510</v>
      </c>
      <c r="C5132" s="49">
        <v>9</v>
      </c>
      <c r="D5132" s="49">
        <v>0.19334700703620911</v>
      </c>
      <c r="E5132" s="49">
        <v>99.030387878417969</v>
      </c>
      <c r="F5132" s="49">
        <v>91.923377990722656</v>
      </c>
      <c r="G5132" s="49">
        <v>8.0766239166259766</v>
      </c>
    </row>
    <row r="5133" spans="1:7">
      <c r="A5133" t="str">
        <f t="shared" si="81"/>
        <v>S0.0010</v>
      </c>
      <c r="B5133" s="49" t="s">
        <v>510</v>
      </c>
      <c r="C5133" s="49">
        <v>10</v>
      </c>
      <c r="D5133" s="49">
        <v>0.20757290720939636</v>
      </c>
      <c r="E5133" s="49">
        <v>98.8370361328125</v>
      </c>
      <c r="F5133" s="49">
        <v>91.102218627929688</v>
      </c>
      <c r="G5133" s="49">
        <v>8.8977794647216797</v>
      </c>
    </row>
    <row r="5134" spans="1:7">
      <c r="A5134" t="str">
        <f t="shared" si="81"/>
        <v>S0.0011</v>
      </c>
      <c r="B5134" s="49" t="s">
        <v>510</v>
      </c>
      <c r="C5134" s="49">
        <v>11</v>
      </c>
      <c r="D5134" s="49">
        <v>0.22132590413093567</v>
      </c>
      <c r="E5134" s="49">
        <v>98.629463195800781</v>
      </c>
      <c r="F5134" s="49">
        <v>90.292900085449219</v>
      </c>
      <c r="G5134" s="49">
        <v>9.7070999145507813</v>
      </c>
    </row>
    <row r="5135" spans="1:7">
      <c r="A5135" t="str">
        <f t="shared" si="81"/>
        <v>S0.0012</v>
      </c>
      <c r="B5135" s="49" t="s">
        <v>510</v>
      </c>
      <c r="C5135" s="49">
        <v>12</v>
      </c>
      <c r="D5135" s="49">
        <v>0.23464779555797577</v>
      </c>
      <c r="E5135" s="49">
        <v>98.40814208984375</v>
      </c>
      <c r="F5135" s="49">
        <v>89.494850158691406</v>
      </c>
      <c r="G5135" s="49">
        <v>10.505149841308594</v>
      </c>
    </row>
    <row r="5136" spans="1:7">
      <c r="A5136" t="str">
        <f t="shared" si="81"/>
        <v>S0.0013</v>
      </c>
      <c r="B5136" s="49" t="s">
        <v>510</v>
      </c>
      <c r="C5136" s="49">
        <v>13</v>
      </c>
      <c r="D5136" s="49">
        <v>0.24757100641727448</v>
      </c>
      <c r="E5136" s="49">
        <v>98.173492431640625</v>
      </c>
      <c r="F5136" s="49">
        <v>88.707557678222656</v>
      </c>
      <c r="G5136" s="49">
        <v>11.292441368103027</v>
      </c>
    </row>
    <row r="5137" spans="1:7">
      <c r="A5137" t="str">
        <f t="shared" si="81"/>
        <v>S0.0014</v>
      </c>
      <c r="B5137" s="49" t="s">
        <v>510</v>
      </c>
      <c r="C5137" s="49">
        <v>14</v>
      </c>
      <c r="D5137" s="49">
        <v>0.26012611389160156</v>
      </c>
      <c r="E5137" s="49">
        <v>97.925918579101563</v>
      </c>
      <c r="F5137" s="49">
        <v>87.930557250976563</v>
      </c>
      <c r="G5137" s="49">
        <v>12.069439888000488</v>
      </c>
    </row>
    <row r="5138" spans="1:7">
      <c r="A5138" t="str">
        <f t="shared" si="81"/>
        <v>S0.0015</v>
      </c>
      <c r="B5138" s="49" t="s">
        <v>510</v>
      </c>
      <c r="C5138" s="49">
        <v>15</v>
      </c>
      <c r="D5138" s="49">
        <v>0.27234271168708801</v>
      </c>
      <c r="E5138" s="49">
        <v>97.665794372558594</v>
      </c>
      <c r="F5138" s="49">
        <v>87.163429260253906</v>
      </c>
      <c r="G5138" s="49">
        <v>12.836572647094727</v>
      </c>
    </row>
    <row r="5139" spans="1:7">
      <c r="A5139" t="str">
        <f t="shared" si="81"/>
        <v>S0.0016</v>
      </c>
      <c r="B5139" s="49" t="s">
        <v>510</v>
      </c>
      <c r="C5139" s="49">
        <v>16</v>
      </c>
      <c r="D5139" s="49">
        <v>0.28423210978507996</v>
      </c>
      <c r="E5139" s="49">
        <v>97.393447875976563</v>
      </c>
      <c r="F5139" s="49">
        <v>86.40576171875</v>
      </c>
      <c r="G5139" s="49">
        <v>13.594236373901367</v>
      </c>
    </row>
    <row r="5140" spans="1:7">
      <c r="A5140" t="str">
        <f t="shared" si="81"/>
        <v>S0.0017</v>
      </c>
      <c r="B5140" s="49" t="s">
        <v>510</v>
      </c>
      <c r="C5140" s="49">
        <v>17</v>
      </c>
      <c r="D5140" s="49">
        <v>0.2958202064037323</v>
      </c>
      <c r="E5140" s="49">
        <v>97.109222412109375</v>
      </c>
      <c r="F5140" s="49">
        <v>85.657203674316406</v>
      </c>
      <c r="G5140" s="49">
        <v>14.342796325683594</v>
      </c>
    </row>
    <row r="5141" spans="1:7">
      <c r="A5141" t="str">
        <f t="shared" si="81"/>
        <v>S0.0018</v>
      </c>
      <c r="B5141" s="49" t="s">
        <v>510</v>
      </c>
      <c r="C5141" s="49">
        <v>18</v>
      </c>
      <c r="D5141" s="49">
        <v>0.30712130665779114</v>
      </c>
      <c r="E5141" s="49">
        <v>96.813400268554688</v>
      </c>
      <c r="F5141" s="49">
        <v>84.917411804199219</v>
      </c>
      <c r="G5141" s="49">
        <v>15.082592010498047</v>
      </c>
    </row>
    <row r="5142" spans="1:7">
      <c r="A5142" t="str">
        <f t="shared" si="81"/>
        <v>S0.0019</v>
      </c>
      <c r="B5142" s="49" t="s">
        <v>510</v>
      </c>
      <c r="C5142" s="49">
        <v>19</v>
      </c>
      <c r="D5142" s="49">
        <v>0.3181476891040802</v>
      </c>
      <c r="E5142" s="49">
        <v>96.506278991699219</v>
      </c>
      <c r="F5142" s="49">
        <v>84.186058044433594</v>
      </c>
      <c r="G5142" s="49">
        <v>15.813941955566406</v>
      </c>
    </row>
    <row r="5143" spans="1:7">
      <c r="A5143" t="str">
        <f t="shared" si="81"/>
        <v>S0.0020</v>
      </c>
      <c r="B5143" s="49" t="s">
        <v>510</v>
      </c>
      <c r="C5143" s="49">
        <v>20</v>
      </c>
      <c r="D5143" s="49">
        <v>0.32891461253166199</v>
      </c>
      <c r="E5143" s="49">
        <v>96.188125610351563</v>
      </c>
      <c r="F5143" s="49">
        <v>83.462852478027344</v>
      </c>
      <c r="G5143" s="49">
        <v>16.537145614624023</v>
      </c>
    </row>
    <row r="5144" spans="1:7">
      <c r="A5144" t="str">
        <f t="shared" si="81"/>
        <v>S0.0021</v>
      </c>
      <c r="B5144" s="49" t="s">
        <v>510</v>
      </c>
      <c r="C5144" s="49">
        <v>21</v>
      </c>
      <c r="D5144" s="49">
        <v>0.33942988514900208</v>
      </c>
      <c r="E5144" s="49">
        <v>95.859214782714844</v>
      </c>
      <c r="F5144" s="49">
        <v>82.747520446777344</v>
      </c>
      <c r="G5144" s="49">
        <v>17.252481460571289</v>
      </c>
    </row>
    <row r="5145" spans="1:7">
      <c r="A5145" t="str">
        <f t="shared" si="81"/>
        <v>S0.0022</v>
      </c>
      <c r="B5145" s="49" t="s">
        <v>510</v>
      </c>
      <c r="C5145" s="49">
        <v>22</v>
      </c>
      <c r="D5145" s="49">
        <v>0.34970760345458984</v>
      </c>
      <c r="E5145" s="49">
        <v>95.519783020019531</v>
      </c>
      <c r="F5145" s="49">
        <v>82.039787292480469</v>
      </c>
      <c r="G5145" s="49">
        <v>17.960214614868164</v>
      </c>
    </row>
    <row r="5146" spans="1:7">
      <c r="A5146" t="str">
        <f t="shared" si="81"/>
        <v>S0.0023</v>
      </c>
      <c r="B5146" s="49" t="s">
        <v>510</v>
      </c>
      <c r="C5146" s="49">
        <v>23</v>
      </c>
      <c r="D5146" s="49">
        <v>0.35975548624992371</v>
      </c>
      <c r="E5146" s="49">
        <v>95.170074462890625</v>
      </c>
      <c r="F5146" s="49">
        <v>81.339408874511719</v>
      </c>
      <c r="G5146" s="49">
        <v>18.660593032836914</v>
      </c>
    </row>
    <row r="5147" spans="1:7">
      <c r="A5147" t="str">
        <f t="shared" si="81"/>
        <v>S0.0024</v>
      </c>
      <c r="B5147" s="49" t="s">
        <v>510</v>
      </c>
      <c r="C5147" s="49">
        <v>24</v>
      </c>
      <c r="D5147" s="49">
        <v>0.36957839131355286</v>
      </c>
      <c r="E5147" s="49">
        <v>94.810317993164063</v>
      </c>
      <c r="F5147" s="49">
        <v>80.646148681640625</v>
      </c>
      <c r="G5147" s="49">
        <v>19.353851318359375</v>
      </c>
    </row>
    <row r="5148" spans="1:7">
      <c r="A5148" t="str">
        <f t="shared" si="81"/>
        <v>S0.0025</v>
      </c>
      <c r="B5148" s="49" t="s">
        <v>510</v>
      </c>
      <c r="C5148" s="49">
        <v>25</v>
      </c>
      <c r="D5148" s="49">
        <v>0.37918940186500549</v>
      </c>
      <c r="E5148" s="49">
        <v>94.440742492675781</v>
      </c>
      <c r="F5148" s="49">
        <v>79.959793090820313</v>
      </c>
      <c r="G5148" s="49">
        <v>20.040210723876953</v>
      </c>
    </row>
    <row r="5149" spans="1:7">
      <c r="A5149" t="str">
        <f t="shared" si="81"/>
        <v>S0.0026</v>
      </c>
      <c r="B5149" s="49" t="s">
        <v>510</v>
      </c>
      <c r="C5149" s="49">
        <v>26</v>
      </c>
      <c r="D5149" s="49">
        <v>0.38859179615974426</v>
      </c>
      <c r="E5149" s="49">
        <v>94.061553955078125</v>
      </c>
      <c r="F5149" s="49">
        <v>79.280113220214844</v>
      </c>
      <c r="G5149" s="49">
        <v>20.719882965087891</v>
      </c>
    </row>
    <row r="5150" spans="1:7">
      <c r="A5150" t="str">
        <f t="shared" si="81"/>
        <v>S0.0027</v>
      </c>
      <c r="B5150" s="49" t="s">
        <v>510</v>
      </c>
      <c r="C5150" s="49">
        <v>27</v>
      </c>
      <c r="D5150" s="49">
        <v>0.39779278635978699</v>
      </c>
      <c r="E5150" s="49">
        <v>93.672966003417969</v>
      </c>
      <c r="F5150" s="49">
        <v>78.606925964355469</v>
      </c>
      <c r="G5150" s="49">
        <v>21.393074035644531</v>
      </c>
    </row>
    <row r="5151" spans="1:7">
      <c r="A5151" t="str">
        <f t="shared" si="81"/>
        <v>S0.0028</v>
      </c>
      <c r="B5151" s="49" t="s">
        <v>510</v>
      </c>
      <c r="C5151" s="49">
        <v>28</v>
      </c>
      <c r="D5151" s="49">
        <v>0.40679928660392761</v>
      </c>
      <c r="E5151" s="49">
        <v>93.275169372558594</v>
      </c>
      <c r="F5151" s="49">
        <v>77.940032958984375</v>
      </c>
      <c r="G5151" s="49">
        <v>22.059968948364258</v>
      </c>
    </row>
    <row r="5152" spans="1:7">
      <c r="A5152" t="str">
        <f t="shared" si="81"/>
        <v>S0.0029</v>
      </c>
      <c r="B5152" s="49" t="s">
        <v>510</v>
      </c>
      <c r="C5152" s="49">
        <v>29</v>
      </c>
      <c r="D5152" s="49">
        <v>0.41561418771743774</v>
      </c>
      <c r="E5152" s="49">
        <v>92.868370056152344</v>
      </c>
      <c r="F5152" s="49">
        <v>77.279251098632813</v>
      </c>
      <c r="G5152" s="49">
        <v>22.720752716064453</v>
      </c>
    </row>
    <row r="5153" spans="1:7">
      <c r="A5153" t="str">
        <f t="shared" si="81"/>
        <v>S0.0030</v>
      </c>
      <c r="B5153" s="49" t="s">
        <v>510</v>
      </c>
      <c r="C5153" s="49">
        <v>30</v>
      </c>
      <c r="D5153" s="49">
        <v>0.42424389719963074</v>
      </c>
      <c r="E5153" s="49">
        <v>92.4527587890625</v>
      </c>
      <c r="F5153" s="49">
        <v>76.624404907226563</v>
      </c>
      <c r="G5153" s="49">
        <v>23.37559700012207</v>
      </c>
    </row>
    <row r="5154" spans="1:7">
      <c r="A5154" t="str">
        <f t="shared" si="81"/>
        <v>S0.0031</v>
      </c>
      <c r="B5154" s="49" t="s">
        <v>510</v>
      </c>
      <c r="C5154" s="49">
        <v>31</v>
      </c>
      <c r="D5154" s="49">
        <v>0.43269440531730652</v>
      </c>
      <c r="E5154" s="49">
        <v>92.028511047363281</v>
      </c>
      <c r="F5154" s="49">
        <v>75.975334167480469</v>
      </c>
      <c r="G5154" s="49">
        <v>24.024669647216797</v>
      </c>
    </row>
    <row r="5155" spans="1:7">
      <c r="A5155" t="str">
        <f t="shared" si="81"/>
        <v>S0.0032</v>
      </c>
      <c r="B5155" s="49" t="s">
        <v>510</v>
      </c>
      <c r="C5155" s="49">
        <v>32</v>
      </c>
      <c r="D5155" s="49">
        <v>0.44096660614013672</v>
      </c>
      <c r="E5155" s="49">
        <v>91.595817565917969</v>
      </c>
      <c r="F5155" s="49">
        <v>75.331871032714844</v>
      </c>
      <c r="G5155" s="49">
        <v>24.668128967285156</v>
      </c>
    </row>
    <row r="5156" spans="1:7">
      <c r="A5156" t="str">
        <f t="shared" si="81"/>
        <v>S0.0033</v>
      </c>
      <c r="B5156" s="49" t="s">
        <v>510</v>
      </c>
      <c r="C5156" s="49">
        <v>33</v>
      </c>
      <c r="D5156" s="49">
        <v>0.44906720519065857</v>
      </c>
      <c r="E5156" s="49">
        <v>91.154853820800781</v>
      </c>
      <c r="F5156" s="49">
        <v>74.693878173828125</v>
      </c>
      <c r="G5156" s="49">
        <v>25.306125640869141</v>
      </c>
    </row>
    <row r="5157" spans="1:7">
      <c r="A5157" t="str">
        <f t="shared" si="81"/>
        <v>S0.0034</v>
      </c>
      <c r="B5157" s="49" t="s">
        <v>510</v>
      </c>
      <c r="C5157" s="49">
        <v>34</v>
      </c>
      <c r="D5157" s="49">
        <v>0.45699968934059143</v>
      </c>
      <c r="E5157" s="49">
        <v>90.705780029296875</v>
      </c>
      <c r="F5157" s="49">
        <v>74.061195373535156</v>
      </c>
      <c r="G5157" s="49">
        <v>25.938804626464844</v>
      </c>
    </row>
    <row r="5158" spans="1:7">
      <c r="A5158" t="str">
        <f t="shared" si="81"/>
        <v>S0.0035</v>
      </c>
      <c r="B5158" s="49" t="s">
        <v>510</v>
      </c>
      <c r="C5158" s="49">
        <v>35</v>
      </c>
      <c r="D5158" s="49">
        <v>0.46476748585700989</v>
      </c>
      <c r="E5158" s="49">
        <v>90.248786926269531</v>
      </c>
      <c r="F5158" s="49">
        <v>73.433692932128906</v>
      </c>
      <c r="G5158" s="49">
        <v>26.566307067871094</v>
      </c>
    </row>
    <row r="5159" spans="1:7">
      <c r="A5159" t="str">
        <f t="shared" si="81"/>
        <v>S0.0036</v>
      </c>
      <c r="B5159" s="49" t="s">
        <v>510</v>
      </c>
      <c r="C5159" s="49">
        <v>36</v>
      </c>
      <c r="D5159" s="49">
        <v>0.47237199544906616</v>
      </c>
      <c r="E5159" s="49">
        <v>89.784019470214844</v>
      </c>
      <c r="F5159" s="49">
        <v>72.811233520507813</v>
      </c>
      <c r="G5159" s="49">
        <v>27.188764572143555</v>
      </c>
    </row>
    <row r="5160" spans="1:7">
      <c r="A5160" t="str">
        <f t="shared" si="81"/>
        <v>S0.0037</v>
      </c>
      <c r="B5160" s="49" t="s">
        <v>510</v>
      </c>
      <c r="C5160" s="49">
        <v>37</v>
      </c>
      <c r="D5160" s="49">
        <v>0.47981840372085571</v>
      </c>
      <c r="E5160" s="49">
        <v>89.3116455078125</v>
      </c>
      <c r="F5160" s="49">
        <v>72.193687438964844</v>
      </c>
      <c r="G5160" s="49">
        <v>27.806308746337891</v>
      </c>
    </row>
    <row r="5161" spans="1:7">
      <c r="A5161" t="str">
        <f t="shared" si="81"/>
        <v>S0.0038</v>
      </c>
      <c r="B5161" s="49" t="s">
        <v>510</v>
      </c>
      <c r="C5161" s="49">
        <v>38</v>
      </c>
      <c r="D5161" s="49">
        <v>0.48710921406745911</v>
      </c>
      <c r="E5161" s="49">
        <v>88.831825256347656</v>
      </c>
      <c r="F5161" s="49">
        <v>71.580940246582031</v>
      </c>
      <c r="G5161" s="49">
        <v>28.419061660766602</v>
      </c>
    </row>
    <row r="5162" spans="1:7">
      <c r="A5162" t="str">
        <f t="shared" si="81"/>
        <v>S0.0039</v>
      </c>
      <c r="B5162" s="49" t="s">
        <v>510</v>
      </c>
      <c r="C5162" s="49">
        <v>39</v>
      </c>
      <c r="D5162" s="49">
        <v>0.49424651265144348</v>
      </c>
      <c r="E5162" s="49">
        <v>88.344718933105469</v>
      </c>
      <c r="F5162" s="49">
        <v>70.972862243652344</v>
      </c>
      <c r="G5162" s="49">
        <v>29.027139663696289</v>
      </c>
    </row>
    <row r="5163" spans="1:7">
      <c r="A5163" t="str">
        <f t="shared" si="81"/>
        <v>S0.0040</v>
      </c>
      <c r="B5163" s="49" t="s">
        <v>510</v>
      </c>
      <c r="C5163" s="49">
        <v>40</v>
      </c>
      <c r="D5163" s="49">
        <v>0.5012320876121521</v>
      </c>
      <c r="E5163" s="49">
        <v>87.850471496582031</v>
      </c>
      <c r="F5163" s="49">
        <v>70.369338989257813</v>
      </c>
      <c r="G5163" s="49">
        <v>29.630661010742188</v>
      </c>
    </row>
    <row r="5164" spans="1:7">
      <c r="A5164" t="str">
        <f t="shared" si="81"/>
        <v>S0.0041</v>
      </c>
      <c r="B5164" s="49" t="s">
        <v>510</v>
      </c>
      <c r="C5164" s="49">
        <v>41</v>
      </c>
      <c r="D5164" s="49">
        <v>0.50807291269302368</v>
      </c>
      <c r="E5164" s="49">
        <v>87.349235534667969</v>
      </c>
      <c r="F5164" s="49">
        <v>69.770271301269531</v>
      </c>
      <c r="G5164" s="49">
        <v>30.229732513427734</v>
      </c>
    </row>
    <row r="5165" spans="1:7">
      <c r="A5165" t="str">
        <f t="shared" si="81"/>
        <v>S0.0042</v>
      </c>
      <c r="B5165" s="49" t="s">
        <v>510</v>
      </c>
      <c r="C5165" s="49">
        <v>42</v>
      </c>
      <c r="D5165" s="49">
        <v>0.51476377248764038</v>
      </c>
      <c r="E5165" s="49">
        <v>86.841163635253906</v>
      </c>
      <c r="F5165" s="49">
        <v>69.175537109375</v>
      </c>
      <c r="G5165" s="49">
        <v>30.824459075927734</v>
      </c>
    </row>
    <row r="5166" spans="1:7">
      <c r="A5166" t="str">
        <f t="shared" si="81"/>
        <v>S0.0043</v>
      </c>
      <c r="B5166" s="49" t="s">
        <v>510</v>
      </c>
      <c r="C5166" s="49">
        <v>43</v>
      </c>
      <c r="D5166" s="49">
        <v>0.52131170034408569</v>
      </c>
      <c r="E5166" s="49">
        <v>86.326400756835938</v>
      </c>
      <c r="F5166" s="49">
        <v>68.585052490234375</v>
      </c>
      <c r="G5166" s="49">
        <v>31.414949417114258</v>
      </c>
    </row>
    <row r="5167" spans="1:7">
      <c r="A5167" t="str">
        <f t="shared" si="81"/>
        <v>S0.0044</v>
      </c>
      <c r="B5167" s="49" t="s">
        <v>510</v>
      </c>
      <c r="C5167" s="49">
        <v>44</v>
      </c>
      <c r="D5167" s="49">
        <v>0.52771949768066406</v>
      </c>
      <c r="E5167" s="49">
        <v>85.805091857910156</v>
      </c>
      <c r="F5167" s="49">
        <v>67.998703002929688</v>
      </c>
      <c r="G5167" s="49">
        <v>32.001293182373047</v>
      </c>
    </row>
    <row r="5168" spans="1:7">
      <c r="A5168" t="str">
        <f t="shared" si="81"/>
        <v>S0.0045</v>
      </c>
      <c r="B5168" s="49" t="s">
        <v>510</v>
      </c>
      <c r="C5168" s="49">
        <v>45</v>
      </c>
      <c r="D5168" s="49">
        <v>0.53398799896240234</v>
      </c>
      <c r="E5168" s="49">
        <v>85.277374267578125</v>
      </c>
      <c r="F5168" s="49">
        <v>67.416404724121094</v>
      </c>
      <c r="G5168" s="49">
        <v>32.583595275878906</v>
      </c>
    </row>
    <row r="5169" spans="1:7">
      <c r="A5169" t="str">
        <f t="shared" si="81"/>
        <v>S0.0046</v>
      </c>
      <c r="B5169" s="49" t="s">
        <v>510</v>
      </c>
      <c r="C5169" s="49">
        <v>46</v>
      </c>
      <c r="D5169" s="49">
        <v>0.54011732339859009</v>
      </c>
      <c r="E5169" s="49">
        <v>84.743385314941406</v>
      </c>
      <c r="F5169" s="49">
        <v>66.838066101074219</v>
      </c>
      <c r="G5169" s="49">
        <v>33.161937713623047</v>
      </c>
    </row>
    <row r="5170" spans="1:7">
      <c r="A5170" t="str">
        <f t="shared" si="81"/>
        <v>S0.0047</v>
      </c>
      <c r="B5170" s="49" t="s">
        <v>510</v>
      </c>
      <c r="C5170" s="49">
        <v>47</v>
      </c>
      <c r="D5170" s="49">
        <v>0.54611021280288696</v>
      </c>
      <c r="E5170" s="49">
        <v>84.203262329101563</v>
      </c>
      <c r="F5170" s="49">
        <v>66.263580322265625</v>
      </c>
      <c r="G5170" s="49">
        <v>33.736415863037109</v>
      </c>
    </row>
    <row r="5171" spans="1:7">
      <c r="A5171" t="str">
        <f t="shared" si="81"/>
        <v>S0.0048</v>
      </c>
      <c r="B5171" s="49" t="s">
        <v>510</v>
      </c>
      <c r="C5171" s="49">
        <v>48</v>
      </c>
      <c r="D5171" s="49">
        <v>0.55196851491928101</v>
      </c>
      <c r="E5171" s="49">
        <v>83.657157897949219</v>
      </c>
      <c r="F5171" s="49">
        <v>65.692886352539063</v>
      </c>
      <c r="G5171" s="49">
        <v>34.307113647460938</v>
      </c>
    </row>
    <row r="5172" spans="1:7">
      <c r="A5172" t="str">
        <f t="shared" si="81"/>
        <v>S0.0049</v>
      </c>
      <c r="B5172" s="49" t="s">
        <v>510</v>
      </c>
      <c r="C5172" s="49">
        <v>49</v>
      </c>
      <c r="D5172" s="49">
        <v>0.55769538879394531</v>
      </c>
      <c r="E5172" s="49">
        <v>83.105186462402344</v>
      </c>
      <c r="F5172" s="49">
        <v>65.125885009765625</v>
      </c>
      <c r="G5172" s="49">
        <v>34.874114990234375</v>
      </c>
    </row>
    <row r="5173" spans="1:7">
      <c r="A5173" t="str">
        <f t="shared" si="81"/>
        <v>S0.0050</v>
      </c>
      <c r="B5173" s="49" t="s">
        <v>510</v>
      </c>
      <c r="C5173" s="49">
        <v>50</v>
      </c>
      <c r="D5173" s="49">
        <v>0.56328868865966797</v>
      </c>
      <c r="E5173" s="49">
        <v>82.547492980957031</v>
      </c>
      <c r="F5173" s="49">
        <v>64.5625</v>
      </c>
      <c r="G5173" s="49">
        <v>35.4375</v>
      </c>
    </row>
    <row r="5174" spans="1:7">
      <c r="A5174" t="str">
        <f t="shared" si="81"/>
        <v>S0.0051</v>
      </c>
      <c r="B5174" s="49" t="s">
        <v>510</v>
      </c>
      <c r="C5174" s="49">
        <v>51</v>
      </c>
      <c r="D5174" s="49">
        <v>0.56875520944595337</v>
      </c>
      <c r="E5174" s="49">
        <v>81.984199523925781</v>
      </c>
      <c r="F5174" s="49">
        <v>64.002655029296875</v>
      </c>
      <c r="G5174" s="49">
        <v>35.997344970703125</v>
      </c>
    </row>
    <row r="5175" spans="1:7">
      <c r="A5175" t="str">
        <f t="shared" si="81"/>
        <v>S0.0052</v>
      </c>
      <c r="B5175" s="49" t="s">
        <v>510</v>
      </c>
      <c r="C5175" s="49">
        <v>52</v>
      </c>
      <c r="D5175" s="49">
        <v>0.57409000396728516</v>
      </c>
      <c r="E5175" s="49">
        <v>81.415443420410156</v>
      </c>
      <c r="F5175" s="49">
        <v>63.446273803710938</v>
      </c>
      <c r="G5175" s="49">
        <v>36.553726196289063</v>
      </c>
    </row>
    <row r="5176" spans="1:7">
      <c r="A5176" t="str">
        <f t="shared" si="81"/>
        <v>S0.0053</v>
      </c>
      <c r="B5176" s="49" t="s">
        <v>510</v>
      </c>
      <c r="C5176" s="49">
        <v>53</v>
      </c>
      <c r="D5176" s="49">
        <v>0.57929891347885132</v>
      </c>
      <c r="E5176" s="49">
        <v>80.841354370117188</v>
      </c>
      <c r="F5176" s="49">
        <v>62.893280029296875</v>
      </c>
      <c r="G5176" s="49">
        <v>37.106719970703125</v>
      </c>
    </row>
    <row r="5177" spans="1:7">
      <c r="A5177" t="str">
        <f t="shared" si="81"/>
        <v>S0.0054</v>
      </c>
      <c r="B5177" s="49" t="s">
        <v>510</v>
      </c>
      <c r="C5177" s="49">
        <v>54</v>
      </c>
      <c r="D5177" s="49">
        <v>0.58438211679458618</v>
      </c>
      <c r="E5177" s="49">
        <v>80.262062072753906</v>
      </c>
      <c r="F5177" s="49">
        <v>62.343612670898438</v>
      </c>
      <c r="G5177" s="49">
        <v>37.656387329101563</v>
      </c>
    </row>
    <row r="5178" spans="1:7">
      <c r="A5178" t="str">
        <f t="shared" si="81"/>
        <v>S0.0055</v>
      </c>
      <c r="B5178" s="49" t="s">
        <v>510</v>
      </c>
      <c r="C5178" s="49">
        <v>55</v>
      </c>
      <c r="D5178" s="49">
        <v>0.5893402099609375</v>
      </c>
      <c r="E5178" s="49">
        <v>79.67767333984375</v>
      </c>
      <c r="F5178" s="49">
        <v>61.797191619873047</v>
      </c>
      <c r="G5178" s="49">
        <v>38.202808380126953</v>
      </c>
    </row>
    <row r="5179" spans="1:7">
      <c r="A5179" t="str">
        <f t="shared" si="81"/>
        <v>S0.0056</v>
      </c>
      <c r="B5179" s="49" t="s">
        <v>510</v>
      </c>
      <c r="C5179" s="49">
        <v>56</v>
      </c>
      <c r="D5179" s="49">
        <v>0.59417438507080078</v>
      </c>
      <c r="E5179" s="49">
        <v>79.088333129882813</v>
      </c>
      <c r="F5179" s="49">
        <v>61.253959655761719</v>
      </c>
      <c r="G5179" s="49">
        <v>38.746040344238281</v>
      </c>
    </row>
    <row r="5180" spans="1:7">
      <c r="A5180" t="str">
        <f t="shared" si="81"/>
        <v>S0.0057</v>
      </c>
      <c r="B5180" s="49" t="s">
        <v>510</v>
      </c>
      <c r="C5180" s="49">
        <v>57</v>
      </c>
      <c r="D5180" s="49">
        <v>0.59888547658920288</v>
      </c>
      <c r="E5180" s="49">
        <v>78.494163513183594</v>
      </c>
      <c r="F5180" s="49">
        <v>60.713844299316406</v>
      </c>
      <c r="G5180" s="49">
        <v>39.286155700683594</v>
      </c>
    </row>
    <row r="5181" spans="1:7">
      <c r="A5181" t="str">
        <f t="shared" si="81"/>
        <v>S0.0058</v>
      </c>
      <c r="B5181" s="49" t="s">
        <v>510</v>
      </c>
      <c r="C5181" s="49">
        <v>58</v>
      </c>
      <c r="D5181" s="49">
        <v>0.60347658395767212</v>
      </c>
      <c r="E5181" s="49">
        <v>77.895278930664063</v>
      </c>
      <c r="F5181" s="49">
        <v>60.176792144775391</v>
      </c>
      <c r="G5181" s="49">
        <v>39.823207855224609</v>
      </c>
    </row>
    <row r="5182" spans="1:7">
      <c r="A5182" t="str">
        <f t="shared" si="81"/>
        <v>S0.0059</v>
      </c>
      <c r="B5182" s="49" t="s">
        <v>510</v>
      </c>
      <c r="C5182" s="49">
        <v>59</v>
      </c>
      <c r="D5182" s="49">
        <v>0.60794442892074585</v>
      </c>
      <c r="E5182" s="49">
        <v>77.291801452636719</v>
      </c>
      <c r="F5182" s="49">
        <v>59.642734527587891</v>
      </c>
      <c r="G5182" s="49">
        <v>40.357265472412109</v>
      </c>
    </row>
    <row r="5183" spans="1:7">
      <c r="A5183" t="str">
        <f t="shared" si="81"/>
        <v>S0.0060</v>
      </c>
      <c r="B5183" s="49" t="s">
        <v>510</v>
      </c>
      <c r="C5183" s="49">
        <v>60</v>
      </c>
      <c r="D5183" s="49">
        <v>0.61229610443115234</v>
      </c>
      <c r="E5183" s="49">
        <v>76.683853149414063</v>
      </c>
      <c r="F5183" s="49">
        <v>59.111614227294922</v>
      </c>
      <c r="G5183" s="49">
        <v>40.888385772705078</v>
      </c>
    </row>
    <row r="5184" spans="1:7">
      <c r="A5184" t="str">
        <f t="shared" si="81"/>
        <v>S0.0061</v>
      </c>
      <c r="B5184" s="49" t="s">
        <v>510</v>
      </c>
      <c r="C5184" s="49">
        <v>61</v>
      </c>
      <c r="D5184" s="49">
        <v>0.61652570962905884</v>
      </c>
      <c r="E5184" s="49">
        <v>76.071556091308594</v>
      </c>
      <c r="F5184" s="49">
        <v>58.5833740234375</v>
      </c>
      <c r="G5184" s="49">
        <v>41.4166259765625</v>
      </c>
    </row>
    <row r="5185" spans="1:7">
      <c r="A5185" t="str">
        <f t="shared" si="81"/>
        <v>S0.0062</v>
      </c>
      <c r="B5185" s="49" t="s">
        <v>510</v>
      </c>
      <c r="C5185" s="49">
        <v>62</v>
      </c>
      <c r="D5185" s="49">
        <v>0.62064069509506226</v>
      </c>
      <c r="E5185" s="49">
        <v>75.455032348632813</v>
      </c>
      <c r="F5185" s="49">
        <v>58.057960510253906</v>
      </c>
      <c r="G5185" s="49">
        <v>41.942039489746094</v>
      </c>
    </row>
    <row r="5186" spans="1:7">
      <c r="A5186" t="str">
        <f t="shared" si="81"/>
        <v>S0.0063</v>
      </c>
      <c r="B5186" s="49" t="s">
        <v>510</v>
      </c>
      <c r="C5186" s="49">
        <v>63</v>
      </c>
      <c r="D5186" s="49">
        <v>0.62463569641113281</v>
      </c>
      <c r="E5186" s="49">
        <v>74.834396362304688</v>
      </c>
      <c r="F5186" s="49">
        <v>57.535320281982422</v>
      </c>
      <c r="G5186" s="49">
        <v>42.464679718017578</v>
      </c>
    </row>
    <row r="5187" spans="1:7">
      <c r="A5187" t="str">
        <f t="shared" ref="A5187:A5250" si="82">CONCATENATE(B5187,IF(C5187&lt;10,CONCATENATE("00",C5187),IF(C5187&lt;100,CONCATENATE("0",C5187),C5187)))</f>
        <v>S0.0064</v>
      </c>
      <c r="B5187" s="49" t="s">
        <v>510</v>
      </c>
      <c r="C5187" s="49">
        <v>64</v>
      </c>
      <c r="D5187" s="49">
        <v>0.62851721048355103</v>
      </c>
      <c r="E5187" s="49">
        <v>74.209754943847656</v>
      </c>
      <c r="F5187" s="49">
        <v>57.015396118164063</v>
      </c>
      <c r="G5187" s="49">
        <v>42.984603881835938</v>
      </c>
    </row>
    <row r="5188" spans="1:7">
      <c r="A5188" t="str">
        <f t="shared" si="82"/>
        <v>S0.0065</v>
      </c>
      <c r="B5188" s="49" t="s">
        <v>510</v>
      </c>
      <c r="C5188" s="49">
        <v>65</v>
      </c>
      <c r="D5188" s="49">
        <v>0.63228029012680054</v>
      </c>
      <c r="E5188" s="49">
        <v>73.58123779296875</v>
      </c>
      <c r="F5188" s="49">
        <v>56.498138427734375</v>
      </c>
      <c r="G5188" s="49">
        <v>43.501861572265625</v>
      </c>
    </row>
    <row r="5189" spans="1:7">
      <c r="A5189" t="str">
        <f t="shared" si="82"/>
        <v>S0.0066</v>
      </c>
      <c r="B5189" s="49" t="s">
        <v>510</v>
      </c>
      <c r="C5189" s="49">
        <v>66</v>
      </c>
      <c r="D5189" s="49">
        <v>0.63593012094497681</v>
      </c>
      <c r="E5189" s="49">
        <v>72.948959350585938</v>
      </c>
      <c r="F5189" s="49">
        <v>55.983497619628906</v>
      </c>
      <c r="G5189" s="49">
        <v>44.016502380371094</v>
      </c>
    </row>
    <row r="5190" spans="1:7">
      <c r="A5190" t="str">
        <f t="shared" si="82"/>
        <v>S0.0067</v>
      </c>
      <c r="B5190" s="49" t="s">
        <v>510</v>
      </c>
      <c r="C5190" s="49">
        <v>67</v>
      </c>
      <c r="D5190" s="49">
        <v>0.63946717977523804</v>
      </c>
      <c r="E5190" s="49">
        <v>72.313026428222656</v>
      </c>
      <c r="F5190" s="49">
        <v>55.471427917480469</v>
      </c>
      <c r="G5190" s="49">
        <v>44.528572082519531</v>
      </c>
    </row>
    <row r="5191" spans="1:7">
      <c r="A5191" t="str">
        <f t="shared" si="82"/>
        <v>S0.0068</v>
      </c>
      <c r="B5191" s="49" t="s">
        <v>510</v>
      </c>
      <c r="C5191" s="49">
        <v>68</v>
      </c>
      <c r="D5191" s="49">
        <v>0.64288908243179321</v>
      </c>
      <c r="E5191" s="49">
        <v>71.673561096191406</v>
      </c>
      <c r="F5191" s="49">
        <v>54.961879730224609</v>
      </c>
      <c r="G5191" s="49">
        <v>45.038120269775391</v>
      </c>
    </row>
    <row r="5192" spans="1:7">
      <c r="A5192" t="str">
        <f t="shared" si="82"/>
        <v>S0.0069</v>
      </c>
      <c r="B5192" s="49" t="s">
        <v>510</v>
      </c>
      <c r="C5192" s="49">
        <v>69</v>
      </c>
      <c r="D5192" s="49">
        <v>0.64619922637939453</v>
      </c>
      <c r="E5192" s="49">
        <v>71.030670166015625</v>
      </c>
      <c r="F5192" s="49">
        <v>54.454807281494141</v>
      </c>
      <c r="G5192" s="49">
        <v>45.545192718505859</v>
      </c>
    </row>
    <row r="5193" spans="1:7">
      <c r="A5193" t="str">
        <f t="shared" si="82"/>
        <v>S0.0070</v>
      </c>
      <c r="B5193" s="49" t="s">
        <v>510</v>
      </c>
      <c r="C5193" s="49">
        <v>70</v>
      </c>
      <c r="D5193" s="49">
        <v>0.64939588308334351</v>
      </c>
      <c r="E5193" s="49">
        <v>70.384475708007813</v>
      </c>
      <c r="F5193" s="49">
        <v>53.950164794921875</v>
      </c>
      <c r="G5193" s="49">
        <v>46.049835205078125</v>
      </c>
    </row>
    <row r="5194" spans="1:7">
      <c r="A5194" t="str">
        <f t="shared" si="82"/>
        <v>S0.0071</v>
      </c>
      <c r="B5194" s="49" t="s">
        <v>510</v>
      </c>
      <c r="C5194" s="49">
        <v>71</v>
      </c>
      <c r="D5194" s="49">
        <v>0.65248209238052368</v>
      </c>
      <c r="E5194" s="49">
        <v>69.735076904296875</v>
      </c>
      <c r="F5194" s="49">
        <v>53.447910308837891</v>
      </c>
      <c r="G5194" s="49">
        <v>46.552089691162109</v>
      </c>
    </row>
    <row r="5195" spans="1:7">
      <c r="A5195" t="str">
        <f t="shared" si="82"/>
        <v>S0.0072</v>
      </c>
      <c r="B5195" s="49" t="s">
        <v>510</v>
      </c>
      <c r="C5195" s="49">
        <v>72</v>
      </c>
      <c r="D5195" s="49">
        <v>0.65545558929443359</v>
      </c>
      <c r="E5195" s="49">
        <v>69.082595825195313</v>
      </c>
      <c r="F5195" s="49">
        <v>52.948001861572266</v>
      </c>
      <c r="G5195" s="49">
        <v>47.051998138427734</v>
      </c>
    </row>
    <row r="5196" spans="1:7">
      <c r="A5196" t="str">
        <f t="shared" si="82"/>
        <v>S0.0073</v>
      </c>
      <c r="B5196" s="49" t="s">
        <v>510</v>
      </c>
      <c r="C5196" s="49">
        <v>73</v>
      </c>
      <c r="D5196" s="49">
        <v>0.6583213210105896</v>
      </c>
      <c r="E5196" s="49">
        <v>68.427139282226563</v>
      </c>
      <c r="F5196" s="49">
        <v>52.450397491455078</v>
      </c>
      <c r="G5196" s="49">
        <v>47.549602508544922</v>
      </c>
    </row>
    <row r="5197" spans="1:7">
      <c r="A5197" t="str">
        <f t="shared" si="82"/>
        <v>S0.0074</v>
      </c>
      <c r="B5197" s="49" t="s">
        <v>510</v>
      </c>
      <c r="C5197" s="49">
        <v>74</v>
      </c>
      <c r="D5197" s="49">
        <v>0.66107469797134399</v>
      </c>
      <c r="E5197" s="49">
        <v>67.768821716308594</v>
      </c>
      <c r="F5197" s="49">
        <v>51.955051422119141</v>
      </c>
      <c r="G5197" s="49">
        <v>48.044948577880859</v>
      </c>
    </row>
    <row r="5198" spans="1:7">
      <c r="A5198" t="str">
        <f t="shared" si="82"/>
        <v>S0.0075</v>
      </c>
      <c r="B5198" s="49" t="s">
        <v>510</v>
      </c>
      <c r="C5198" s="49">
        <v>75</v>
      </c>
      <c r="D5198" s="49">
        <v>0.66372007131576538</v>
      </c>
      <c r="E5198" s="49">
        <v>67.107742309570313</v>
      </c>
      <c r="F5198" s="49">
        <v>51.461933135986328</v>
      </c>
      <c r="G5198" s="49">
        <v>48.538066864013672</v>
      </c>
    </row>
    <row r="5199" spans="1:7">
      <c r="A5199" t="str">
        <f t="shared" si="82"/>
        <v>S0.0076</v>
      </c>
      <c r="B5199" s="49" t="s">
        <v>510</v>
      </c>
      <c r="C5199" s="49">
        <v>76</v>
      </c>
      <c r="D5199" s="49">
        <v>0.66625499725341797</v>
      </c>
      <c r="E5199" s="49">
        <v>66.444023132324219</v>
      </c>
      <c r="F5199" s="49">
        <v>50.971000671386719</v>
      </c>
      <c r="G5199" s="49">
        <v>49.028999328613281</v>
      </c>
    </row>
    <row r="5200" spans="1:7">
      <c r="A5200" t="str">
        <f t="shared" si="82"/>
        <v>S0.0077</v>
      </c>
      <c r="B5200" s="49" t="s">
        <v>510</v>
      </c>
      <c r="C5200" s="49">
        <v>77</v>
      </c>
      <c r="D5200" s="49">
        <v>0.66868311166763306</v>
      </c>
      <c r="E5200" s="49">
        <v>65.77777099609375</v>
      </c>
      <c r="F5200" s="49">
        <v>50.482215881347656</v>
      </c>
      <c r="G5200" s="49">
        <v>49.517784118652344</v>
      </c>
    </row>
    <row r="5201" spans="1:7">
      <c r="A5201" t="str">
        <f t="shared" si="82"/>
        <v>S0.0078</v>
      </c>
      <c r="B5201" s="49" t="s">
        <v>510</v>
      </c>
      <c r="C5201" s="49">
        <v>78</v>
      </c>
      <c r="D5201" s="49">
        <v>0.67100042104721069</v>
      </c>
      <c r="E5201" s="49">
        <v>65.109085083007813</v>
      </c>
      <c r="F5201" s="49">
        <v>49.995540618896484</v>
      </c>
      <c r="G5201" s="49">
        <v>50.004459381103516</v>
      </c>
    </row>
    <row r="5202" spans="1:7">
      <c r="A5202" t="str">
        <f t="shared" si="82"/>
        <v>S0.0079</v>
      </c>
      <c r="B5202" s="49" t="s">
        <v>510</v>
      </c>
      <c r="C5202" s="49">
        <v>79</v>
      </c>
      <c r="D5202" s="49">
        <v>0.67321157455444336</v>
      </c>
      <c r="E5202" s="49">
        <v>64.438087463378906</v>
      </c>
      <c r="F5202" s="49">
        <v>49.510944366455078</v>
      </c>
      <c r="G5202" s="49">
        <v>50.489055633544922</v>
      </c>
    </row>
    <row r="5203" spans="1:7">
      <c r="A5203" t="str">
        <f t="shared" si="82"/>
        <v>S0.0080</v>
      </c>
      <c r="B5203" s="49" t="s">
        <v>510</v>
      </c>
      <c r="C5203" s="49">
        <v>80</v>
      </c>
      <c r="D5203" s="49">
        <v>0.67531400918960571</v>
      </c>
      <c r="E5203" s="49">
        <v>63.764873504638672</v>
      </c>
      <c r="F5203" s="49">
        <v>49.028388977050781</v>
      </c>
      <c r="G5203" s="49">
        <v>50.971611022949219</v>
      </c>
    </row>
    <row r="5204" spans="1:7">
      <c r="A5204" t="str">
        <f t="shared" si="82"/>
        <v>S0.0081</v>
      </c>
      <c r="B5204" s="49" t="s">
        <v>510</v>
      </c>
      <c r="C5204" s="49">
        <v>81</v>
      </c>
      <c r="D5204" s="49">
        <v>0.67731088399887085</v>
      </c>
      <c r="E5204" s="49">
        <v>63.089561462402344</v>
      </c>
      <c r="F5204" s="49">
        <v>48.547840118408203</v>
      </c>
      <c r="G5204" s="49">
        <v>51.452159881591797</v>
      </c>
    </row>
    <row r="5205" spans="1:7">
      <c r="A5205" t="str">
        <f t="shared" si="82"/>
        <v>S0.0082</v>
      </c>
      <c r="B5205" s="49" t="s">
        <v>510</v>
      </c>
      <c r="C5205" s="49">
        <v>82</v>
      </c>
      <c r="D5205" s="49">
        <v>0.67919921875</v>
      </c>
      <c r="E5205" s="49">
        <v>62.412250518798828</v>
      </c>
      <c r="F5205" s="49">
        <v>48.069263458251953</v>
      </c>
      <c r="G5205" s="49">
        <v>51.930736541748047</v>
      </c>
    </row>
    <row r="5206" spans="1:7">
      <c r="A5206" t="str">
        <f t="shared" si="82"/>
        <v>S0.0083</v>
      </c>
      <c r="B5206" s="49" t="s">
        <v>510</v>
      </c>
      <c r="C5206" s="49">
        <v>83</v>
      </c>
      <c r="D5206" s="49">
        <v>0.68098169565200806</v>
      </c>
      <c r="E5206" s="49">
        <v>61.733051300048828</v>
      </c>
      <c r="F5206" s="49">
        <v>47.592632293701172</v>
      </c>
      <c r="G5206" s="49">
        <v>52.407367706298828</v>
      </c>
    </row>
    <row r="5207" spans="1:7">
      <c r="A5207" t="str">
        <f t="shared" si="82"/>
        <v>S0.0084</v>
      </c>
      <c r="B5207" s="49" t="s">
        <v>510</v>
      </c>
      <c r="C5207" s="49">
        <v>84</v>
      </c>
      <c r="D5207" s="49">
        <v>0.6826590895652771</v>
      </c>
      <c r="E5207" s="49">
        <v>61.052066802978516</v>
      </c>
      <c r="F5207" s="49">
        <v>47.117908477783203</v>
      </c>
      <c r="G5207" s="49">
        <v>52.882091522216797</v>
      </c>
    </row>
    <row r="5208" spans="1:7">
      <c r="A5208" t="str">
        <f t="shared" si="82"/>
        <v>S0.0085</v>
      </c>
      <c r="B5208" s="49" t="s">
        <v>510</v>
      </c>
      <c r="C5208" s="49">
        <v>85</v>
      </c>
      <c r="D5208" s="49">
        <v>0.68422800302505493</v>
      </c>
      <c r="E5208" s="49">
        <v>60.369407653808594</v>
      </c>
      <c r="F5208" s="49">
        <v>46.645061492919922</v>
      </c>
      <c r="G5208" s="49">
        <v>53.354938507080078</v>
      </c>
    </row>
    <row r="5209" spans="1:7">
      <c r="A5209" t="str">
        <f t="shared" si="82"/>
        <v>S0.0086</v>
      </c>
      <c r="B5209" s="49" t="s">
        <v>510</v>
      </c>
      <c r="C5209" s="49">
        <v>86</v>
      </c>
      <c r="D5209" s="49">
        <v>0.68569320440292358</v>
      </c>
      <c r="E5209" s="49">
        <v>59.6851806640625</v>
      </c>
      <c r="F5209" s="49">
        <v>46.174068450927734</v>
      </c>
      <c r="G5209" s="49">
        <v>53.825931549072266</v>
      </c>
    </row>
    <row r="5210" spans="1:7">
      <c r="A5210" t="str">
        <f t="shared" si="82"/>
        <v>S0.0087</v>
      </c>
      <c r="B5210" s="49" t="s">
        <v>510</v>
      </c>
      <c r="C5210" s="49">
        <v>87</v>
      </c>
      <c r="D5210" s="49">
        <v>0.68705177307128906</v>
      </c>
      <c r="E5210" s="49">
        <v>58.999488830566406</v>
      </c>
      <c r="F5210" s="49">
        <v>45.70489501953125</v>
      </c>
      <c r="G5210" s="49">
        <v>54.29510498046875</v>
      </c>
    </row>
    <row r="5211" spans="1:7">
      <c r="A5211" t="str">
        <f t="shared" si="82"/>
        <v>S0.0088</v>
      </c>
      <c r="B5211" s="49" t="s">
        <v>510</v>
      </c>
      <c r="C5211" s="49">
        <v>88</v>
      </c>
      <c r="D5211" s="49">
        <v>0.68830490112304688</v>
      </c>
      <c r="E5211" s="49">
        <v>58.312435150146484</v>
      </c>
      <c r="F5211" s="49">
        <v>45.237510681152344</v>
      </c>
      <c r="G5211" s="49">
        <v>54.762489318847656</v>
      </c>
    </row>
    <row r="5212" spans="1:7">
      <c r="A5212" t="str">
        <f t="shared" si="82"/>
        <v>S0.0089</v>
      </c>
      <c r="B5212" s="49" t="s">
        <v>510</v>
      </c>
      <c r="C5212" s="49">
        <v>89</v>
      </c>
      <c r="D5212" s="49">
        <v>0.68945407867431641</v>
      </c>
      <c r="E5212" s="49">
        <v>57.624130249023438</v>
      </c>
      <c r="F5212" s="49">
        <v>44.771884918212891</v>
      </c>
      <c r="G5212" s="49">
        <v>55.228115081787109</v>
      </c>
    </row>
    <row r="5213" spans="1:7">
      <c r="A5213" t="str">
        <f t="shared" si="82"/>
        <v>S0.0090</v>
      </c>
      <c r="B5213" s="49" t="s">
        <v>510</v>
      </c>
      <c r="C5213" s="49">
        <v>90</v>
      </c>
      <c r="D5213" s="49">
        <v>0.69049692153930664</v>
      </c>
      <c r="E5213" s="49">
        <v>56.934677124023438</v>
      </c>
      <c r="F5213" s="49">
        <v>44.307998657226563</v>
      </c>
      <c r="G5213" s="49">
        <v>55.692001342773438</v>
      </c>
    </row>
    <row r="5214" spans="1:7">
      <c r="A5214" t="str">
        <f t="shared" si="82"/>
        <v>S0.0091</v>
      </c>
      <c r="B5214" s="49" t="s">
        <v>510</v>
      </c>
      <c r="C5214" s="49">
        <v>91</v>
      </c>
      <c r="D5214" s="49">
        <v>0.6914362907409668</v>
      </c>
      <c r="E5214" s="49">
        <v>56.244178771972656</v>
      </c>
      <c r="F5214" s="49">
        <v>43.845821380615234</v>
      </c>
      <c r="G5214" s="49">
        <v>56.154178619384766</v>
      </c>
    </row>
    <row r="5215" spans="1:7">
      <c r="A5215" t="str">
        <f t="shared" si="82"/>
        <v>S0.0092</v>
      </c>
      <c r="B5215" s="49" t="s">
        <v>510</v>
      </c>
      <c r="C5215" s="49">
        <v>92</v>
      </c>
      <c r="D5215" s="49">
        <v>0.69226980209350586</v>
      </c>
      <c r="E5215" s="49">
        <v>55.552742004394531</v>
      </c>
      <c r="F5215" s="49">
        <v>43.385322570800781</v>
      </c>
      <c r="G5215" s="49">
        <v>56.614677429199219</v>
      </c>
    </row>
    <row r="5216" spans="1:7">
      <c r="A5216" t="str">
        <f t="shared" si="82"/>
        <v>S0.0093</v>
      </c>
      <c r="B5216" s="49" t="s">
        <v>510</v>
      </c>
      <c r="C5216" s="49">
        <v>93</v>
      </c>
      <c r="D5216" s="49">
        <v>0.69300031661987305</v>
      </c>
      <c r="E5216" s="49">
        <v>54.8604736328125</v>
      </c>
      <c r="F5216" s="49">
        <v>42.926483154296875</v>
      </c>
      <c r="G5216" s="49">
        <v>57.073516845703125</v>
      </c>
    </row>
    <row r="5217" spans="1:7">
      <c r="A5217" t="str">
        <f t="shared" si="82"/>
        <v>S0.0094</v>
      </c>
      <c r="B5217" s="49" t="s">
        <v>510</v>
      </c>
      <c r="C5217" s="49">
        <v>94</v>
      </c>
      <c r="D5217" s="49">
        <v>0.69362401962280273</v>
      </c>
      <c r="E5217" s="49">
        <v>54.167472839355469</v>
      </c>
      <c r="F5217" s="49">
        <v>42.469272613525391</v>
      </c>
      <c r="G5217" s="49">
        <v>57.530727386474609</v>
      </c>
    </row>
    <row r="5218" spans="1:7">
      <c r="A5218" t="str">
        <f t="shared" si="82"/>
        <v>S0.0095</v>
      </c>
      <c r="B5218" s="49" t="s">
        <v>510</v>
      </c>
      <c r="C5218" s="49">
        <v>95</v>
      </c>
      <c r="D5218" s="49">
        <v>0.69414472579956055</v>
      </c>
      <c r="E5218" s="49">
        <v>53.473850250244141</v>
      </c>
      <c r="F5218" s="49">
        <v>42.013668060302734</v>
      </c>
      <c r="G5218" s="49">
        <v>57.986331939697266</v>
      </c>
    </row>
    <row r="5219" spans="1:7">
      <c r="A5219" t="str">
        <f t="shared" si="82"/>
        <v>S0.0096</v>
      </c>
      <c r="B5219" s="49" t="s">
        <v>510</v>
      </c>
      <c r="C5219" s="49">
        <v>96</v>
      </c>
      <c r="D5219" s="49">
        <v>0.69456201791763306</v>
      </c>
      <c r="E5219" s="49">
        <v>52.779705047607422</v>
      </c>
      <c r="F5219" s="49">
        <v>41.559646606445313</v>
      </c>
      <c r="G5219" s="49">
        <v>58.440353393554688</v>
      </c>
    </row>
    <row r="5220" spans="1:7">
      <c r="A5220" t="str">
        <f t="shared" si="82"/>
        <v>S0.0097</v>
      </c>
      <c r="B5220" s="49" t="s">
        <v>510</v>
      </c>
      <c r="C5220" s="49">
        <v>97</v>
      </c>
      <c r="D5220" s="49">
        <v>0.69487428665161133</v>
      </c>
      <c r="E5220" s="49">
        <v>52.08514404296875</v>
      </c>
      <c r="F5220" s="49">
        <v>41.107181549072266</v>
      </c>
      <c r="G5220" s="49">
        <v>58.892818450927734</v>
      </c>
    </row>
    <row r="5221" spans="1:7">
      <c r="A5221" t="str">
        <f t="shared" si="82"/>
        <v>S0.0098</v>
      </c>
      <c r="B5221" s="49" t="s">
        <v>510</v>
      </c>
      <c r="C5221" s="49">
        <v>98</v>
      </c>
      <c r="D5221" s="49">
        <v>0.69508272409439087</v>
      </c>
      <c r="E5221" s="49">
        <v>51.390270233154297</v>
      </c>
      <c r="F5221" s="49">
        <v>40.65625</v>
      </c>
      <c r="G5221" s="49">
        <v>59.34375</v>
      </c>
    </row>
    <row r="5222" spans="1:7">
      <c r="A5222" t="str">
        <f t="shared" si="82"/>
        <v>S0.0099</v>
      </c>
      <c r="B5222" s="49" t="s">
        <v>510</v>
      </c>
      <c r="C5222" s="49">
        <v>99</v>
      </c>
      <c r="D5222" s="49">
        <v>0.6951860785484314</v>
      </c>
      <c r="E5222" s="49">
        <v>50.695186614990234</v>
      </c>
      <c r="F5222" s="49">
        <v>40.206832885742188</v>
      </c>
      <c r="G5222" s="49">
        <v>59.793167114257813</v>
      </c>
    </row>
    <row r="5223" spans="1:7">
      <c r="A5223" t="str">
        <f t="shared" si="82"/>
        <v>S0.0100</v>
      </c>
      <c r="B5223" s="49" t="s">
        <v>510</v>
      </c>
      <c r="C5223" s="49">
        <v>100</v>
      </c>
      <c r="D5223" s="49">
        <v>0.6951860785484314</v>
      </c>
      <c r="E5223" s="49">
        <v>50</v>
      </c>
      <c r="F5223" s="49">
        <v>39.758907318115234</v>
      </c>
      <c r="G5223" s="49">
        <v>60.241092681884766</v>
      </c>
    </row>
    <row r="5224" spans="1:7">
      <c r="A5224" t="str">
        <f t="shared" si="82"/>
        <v>S0.0101</v>
      </c>
      <c r="B5224" s="49" t="s">
        <v>510</v>
      </c>
      <c r="C5224" s="49">
        <v>101</v>
      </c>
      <c r="D5224" s="49">
        <v>0.69508272409439087</v>
      </c>
      <c r="E5224" s="49">
        <v>49.304813385009766</v>
      </c>
      <c r="F5224" s="49">
        <v>39.312446594238281</v>
      </c>
      <c r="G5224" s="49">
        <v>60.687553405761719</v>
      </c>
    </row>
    <row r="5225" spans="1:7">
      <c r="A5225" t="str">
        <f t="shared" si="82"/>
        <v>S0.0102</v>
      </c>
      <c r="B5225" s="49" t="s">
        <v>510</v>
      </c>
      <c r="C5225" s="49">
        <v>102</v>
      </c>
      <c r="D5225" s="49">
        <v>0.69487428665161133</v>
      </c>
      <c r="E5225" s="49">
        <v>48.609729766845703</v>
      </c>
      <c r="F5225" s="49">
        <v>38.867435455322266</v>
      </c>
      <c r="G5225" s="49">
        <v>61.132564544677734</v>
      </c>
    </row>
    <row r="5226" spans="1:7">
      <c r="A5226" t="str">
        <f t="shared" si="82"/>
        <v>S0.0103</v>
      </c>
      <c r="B5226" s="49" t="s">
        <v>510</v>
      </c>
      <c r="C5226" s="49">
        <v>103</v>
      </c>
      <c r="D5226" s="49">
        <v>0.69456189870834351</v>
      </c>
      <c r="E5226" s="49">
        <v>47.91485595703125</v>
      </c>
      <c r="F5226" s="49">
        <v>38.423851013183594</v>
      </c>
      <c r="G5226" s="49">
        <v>61.576148986816406</v>
      </c>
    </row>
    <row r="5227" spans="1:7">
      <c r="A5227" t="str">
        <f t="shared" si="82"/>
        <v>S0.0104</v>
      </c>
      <c r="B5227" s="49" t="s">
        <v>510</v>
      </c>
      <c r="C5227" s="49">
        <v>104</v>
      </c>
      <c r="D5227" s="49">
        <v>0.69414478540420532</v>
      </c>
      <c r="E5227" s="49">
        <v>47.220294952392578</v>
      </c>
      <c r="F5227" s="49">
        <v>37.981670379638672</v>
      </c>
      <c r="G5227" s="49">
        <v>62.018329620361328</v>
      </c>
    </row>
    <row r="5228" spans="1:7">
      <c r="A5228" t="str">
        <f t="shared" si="82"/>
        <v>S0.0105</v>
      </c>
      <c r="B5228" s="49" t="s">
        <v>510</v>
      </c>
      <c r="C5228" s="49">
        <v>105</v>
      </c>
      <c r="D5228" s="49">
        <v>0.69362401962280273</v>
      </c>
      <c r="E5228" s="49">
        <v>46.526149749755859</v>
      </c>
      <c r="F5228" s="49">
        <v>37.540878295898438</v>
      </c>
      <c r="G5228" s="49">
        <v>62.459121704101563</v>
      </c>
    </row>
    <row r="5229" spans="1:7">
      <c r="A5229" t="str">
        <f t="shared" si="82"/>
        <v>S0.0106</v>
      </c>
      <c r="B5229" s="49" t="s">
        <v>510</v>
      </c>
      <c r="C5229" s="49">
        <v>106</v>
      </c>
      <c r="D5229" s="49">
        <v>0.69300031661987305</v>
      </c>
      <c r="E5229" s="49">
        <v>45.832527160644531</v>
      </c>
      <c r="F5229" s="49">
        <v>37.101451873779297</v>
      </c>
      <c r="G5229" s="49">
        <v>62.898548126220703</v>
      </c>
    </row>
    <row r="5230" spans="1:7">
      <c r="A5230" t="str">
        <f t="shared" si="82"/>
        <v>S0.0107</v>
      </c>
      <c r="B5230" s="49" t="s">
        <v>510</v>
      </c>
      <c r="C5230" s="49">
        <v>107</v>
      </c>
      <c r="D5230" s="49">
        <v>0.69226980209350586</v>
      </c>
      <c r="E5230" s="49">
        <v>45.1395263671875</v>
      </c>
      <c r="F5230" s="49">
        <v>36.663368225097656</v>
      </c>
      <c r="G5230" s="49">
        <v>63.336631774902344</v>
      </c>
    </row>
    <row r="5231" spans="1:7">
      <c r="A5231" t="str">
        <f t="shared" si="82"/>
        <v>S0.0108</v>
      </c>
      <c r="B5231" s="49" t="s">
        <v>510</v>
      </c>
      <c r="C5231" s="49">
        <v>108</v>
      </c>
      <c r="D5231" s="49">
        <v>0.6914362907409668</v>
      </c>
      <c r="E5231" s="49">
        <v>44.447257995605469</v>
      </c>
      <c r="F5231" s="49">
        <v>36.226615905761719</v>
      </c>
      <c r="G5231" s="49">
        <v>63.773384094238281</v>
      </c>
    </row>
    <row r="5232" spans="1:7">
      <c r="A5232" t="str">
        <f t="shared" si="82"/>
        <v>S0.0109</v>
      </c>
      <c r="B5232" s="49" t="s">
        <v>510</v>
      </c>
      <c r="C5232" s="49">
        <v>109</v>
      </c>
      <c r="D5232" s="49">
        <v>0.69049692153930664</v>
      </c>
      <c r="E5232" s="49">
        <v>43.755821228027344</v>
      </c>
      <c r="F5232" s="49">
        <v>35.791175842285156</v>
      </c>
      <c r="G5232" s="49">
        <v>64.208824157714844</v>
      </c>
    </row>
    <row r="5233" spans="1:7">
      <c r="A5233" t="str">
        <f t="shared" si="82"/>
        <v>S0.0110</v>
      </c>
      <c r="B5233" s="49" t="s">
        <v>510</v>
      </c>
      <c r="C5233" s="49">
        <v>110</v>
      </c>
      <c r="D5233" s="49">
        <v>0.68945407867431641</v>
      </c>
      <c r="E5233" s="49">
        <v>43.065322875976563</v>
      </c>
      <c r="F5233" s="49">
        <v>35.357025146484375</v>
      </c>
      <c r="G5233" s="49">
        <v>64.642974853515625</v>
      </c>
    </row>
    <row r="5234" spans="1:7">
      <c r="A5234" t="str">
        <f t="shared" si="82"/>
        <v>S0.0111</v>
      </c>
      <c r="B5234" s="49" t="s">
        <v>510</v>
      </c>
      <c r="C5234" s="49">
        <v>111</v>
      </c>
      <c r="D5234" s="49">
        <v>0.68830490112304688</v>
      </c>
      <c r="E5234" s="49">
        <v>42.375869750976563</v>
      </c>
      <c r="F5234" s="49">
        <v>34.924144744873047</v>
      </c>
      <c r="G5234" s="49">
        <v>65.075851440429688</v>
      </c>
    </row>
    <row r="5235" spans="1:7">
      <c r="A5235" t="str">
        <f t="shared" si="82"/>
        <v>S0.0112</v>
      </c>
      <c r="B5235" s="49" t="s">
        <v>510</v>
      </c>
      <c r="C5235" s="49">
        <v>112</v>
      </c>
      <c r="D5235" s="49">
        <v>0.68705177307128906</v>
      </c>
      <c r="E5235" s="49">
        <v>41.687564849853516</v>
      </c>
      <c r="F5235" s="49">
        <v>34.492523193359375</v>
      </c>
      <c r="G5235" s="49">
        <v>65.507476806640625</v>
      </c>
    </row>
    <row r="5236" spans="1:7">
      <c r="A5236" t="str">
        <f t="shared" si="82"/>
        <v>S0.0113</v>
      </c>
      <c r="B5236" s="49" t="s">
        <v>510</v>
      </c>
      <c r="C5236" s="49">
        <v>113</v>
      </c>
      <c r="D5236" s="49">
        <v>0.68569320440292358</v>
      </c>
      <c r="E5236" s="49">
        <v>41.000511169433594</v>
      </c>
      <c r="F5236" s="49">
        <v>34.062141418457031</v>
      </c>
      <c r="G5236" s="49">
        <v>65.937858581542969</v>
      </c>
    </row>
    <row r="5237" spans="1:7">
      <c r="A5237" t="str">
        <f t="shared" si="82"/>
        <v>S0.0114</v>
      </c>
      <c r="B5237" s="49" t="s">
        <v>510</v>
      </c>
      <c r="C5237" s="49">
        <v>114</v>
      </c>
      <c r="D5237" s="49">
        <v>0.68422800302505493</v>
      </c>
      <c r="E5237" s="49">
        <v>40.3148193359375</v>
      </c>
      <c r="F5237" s="49">
        <v>33.632984161376953</v>
      </c>
      <c r="G5237" s="49">
        <v>66.367019653320313</v>
      </c>
    </row>
    <row r="5238" spans="1:7">
      <c r="A5238" t="str">
        <f t="shared" si="82"/>
        <v>S0.0115</v>
      </c>
      <c r="B5238" s="49" t="s">
        <v>510</v>
      </c>
      <c r="C5238" s="49">
        <v>115</v>
      </c>
      <c r="D5238" s="49">
        <v>0.6826590895652771</v>
      </c>
      <c r="E5238" s="49">
        <v>39.630592346191406</v>
      </c>
      <c r="F5238" s="49">
        <v>33.205028533935547</v>
      </c>
      <c r="G5238" s="49">
        <v>66.794967651367188</v>
      </c>
    </row>
    <row r="5239" spans="1:7">
      <c r="A5239" t="str">
        <f t="shared" si="82"/>
        <v>S0.0116</v>
      </c>
      <c r="B5239" s="49" t="s">
        <v>510</v>
      </c>
      <c r="C5239" s="49">
        <v>116</v>
      </c>
      <c r="D5239" s="49">
        <v>0.68098169565200806</v>
      </c>
      <c r="E5239" s="49">
        <v>38.947933197021484</v>
      </c>
      <c r="F5239" s="49">
        <v>32.778266906738281</v>
      </c>
      <c r="G5239" s="49">
        <v>67.221733093261719</v>
      </c>
    </row>
    <row r="5240" spans="1:7">
      <c r="A5240" t="str">
        <f t="shared" si="82"/>
        <v>S0.0117</v>
      </c>
      <c r="B5240" s="49" t="s">
        <v>510</v>
      </c>
      <c r="C5240" s="49">
        <v>117</v>
      </c>
      <c r="D5240" s="49">
        <v>0.67919921875</v>
      </c>
      <c r="E5240" s="49">
        <v>38.266948699951172</v>
      </c>
      <c r="F5240" s="49">
        <v>32.352676391601563</v>
      </c>
      <c r="G5240" s="49">
        <v>67.647323608398438</v>
      </c>
    </row>
    <row r="5241" spans="1:7">
      <c r="A5241" t="str">
        <f t="shared" si="82"/>
        <v>S0.0118</v>
      </c>
      <c r="B5241" s="49" t="s">
        <v>510</v>
      </c>
      <c r="C5241" s="49">
        <v>118</v>
      </c>
      <c r="D5241" s="49">
        <v>0.67731088399887085</v>
      </c>
      <c r="E5241" s="49">
        <v>37.587749481201172</v>
      </c>
      <c r="F5241" s="49">
        <v>31.928245544433594</v>
      </c>
      <c r="G5241" s="49">
        <v>68.071754455566406</v>
      </c>
    </row>
    <row r="5242" spans="1:7">
      <c r="A5242" t="str">
        <f t="shared" si="82"/>
        <v>S0.0119</v>
      </c>
      <c r="B5242" s="49" t="s">
        <v>510</v>
      </c>
      <c r="C5242" s="49">
        <v>119</v>
      </c>
      <c r="D5242" s="49">
        <v>0.67531400918960571</v>
      </c>
      <c r="E5242" s="49">
        <v>36.910438537597656</v>
      </c>
      <c r="F5242" s="49">
        <v>31.504955291748047</v>
      </c>
      <c r="G5242" s="49">
        <v>68.495040893554688</v>
      </c>
    </row>
    <row r="5243" spans="1:7">
      <c r="A5243" t="str">
        <f t="shared" si="82"/>
        <v>S0.0120</v>
      </c>
      <c r="B5243" s="49" t="s">
        <v>510</v>
      </c>
      <c r="C5243" s="49">
        <v>120</v>
      </c>
      <c r="D5243" s="49">
        <v>0.67321199178695679</v>
      </c>
      <c r="E5243" s="49">
        <v>36.235126495361328</v>
      </c>
      <c r="F5243" s="49">
        <v>31.082796096801758</v>
      </c>
      <c r="G5243" s="49">
        <v>68.917205810546875</v>
      </c>
    </row>
    <row r="5244" spans="1:7">
      <c r="A5244" t="str">
        <f t="shared" si="82"/>
        <v>S0.0121</v>
      </c>
      <c r="B5244" s="49" t="s">
        <v>510</v>
      </c>
      <c r="C5244" s="49">
        <v>121</v>
      </c>
      <c r="D5244" s="49">
        <v>0.67100000381469727</v>
      </c>
      <c r="E5244" s="49">
        <v>35.561912536621094</v>
      </c>
      <c r="F5244" s="49">
        <v>30.661746978759766</v>
      </c>
      <c r="G5244" s="49">
        <v>69.338249206542969</v>
      </c>
    </row>
    <row r="5245" spans="1:7">
      <c r="A5245" t="str">
        <f t="shared" si="82"/>
        <v>S0.0122</v>
      </c>
      <c r="B5245" s="49" t="s">
        <v>510</v>
      </c>
      <c r="C5245" s="49">
        <v>122</v>
      </c>
      <c r="D5245" s="49">
        <v>0.66868311166763306</v>
      </c>
      <c r="E5245" s="49">
        <v>34.890914916992188</v>
      </c>
      <c r="F5245" s="49">
        <v>30.241802215576172</v>
      </c>
      <c r="G5245" s="49">
        <v>69.758201599121094</v>
      </c>
    </row>
    <row r="5246" spans="1:7">
      <c r="A5246" t="str">
        <f t="shared" si="82"/>
        <v>S0.0123</v>
      </c>
      <c r="B5246" s="49" t="s">
        <v>510</v>
      </c>
      <c r="C5246" s="49">
        <v>123</v>
      </c>
      <c r="D5246" s="49">
        <v>0.66625499725341797</v>
      </c>
      <c r="E5246" s="49">
        <v>34.22222900390625</v>
      </c>
      <c r="F5246" s="49">
        <v>29.822938919067383</v>
      </c>
      <c r="G5246" s="49">
        <v>70.17706298828125</v>
      </c>
    </row>
    <row r="5247" spans="1:7">
      <c r="A5247" t="str">
        <f t="shared" si="82"/>
        <v>S0.0124</v>
      </c>
      <c r="B5247" s="49" t="s">
        <v>510</v>
      </c>
      <c r="C5247" s="49">
        <v>124</v>
      </c>
      <c r="D5247" s="49">
        <v>0.66372007131576538</v>
      </c>
      <c r="E5247" s="49">
        <v>33.555976867675781</v>
      </c>
      <c r="F5247" s="49">
        <v>29.405145645141602</v>
      </c>
      <c r="G5247" s="49">
        <v>70.594856262207031</v>
      </c>
    </row>
    <row r="5248" spans="1:7">
      <c r="A5248" t="str">
        <f t="shared" si="82"/>
        <v>S0.0125</v>
      </c>
      <c r="B5248" s="49" t="s">
        <v>510</v>
      </c>
      <c r="C5248" s="49">
        <v>125</v>
      </c>
      <c r="D5248" s="49">
        <v>0.66107469797134399</v>
      </c>
      <c r="E5248" s="49">
        <v>32.892257690429688</v>
      </c>
      <c r="F5248" s="49">
        <v>28.988410949707031</v>
      </c>
      <c r="G5248" s="49">
        <v>71.011589050292969</v>
      </c>
    </row>
    <row r="5249" spans="1:7">
      <c r="A5249" t="str">
        <f t="shared" si="82"/>
        <v>S0.0126</v>
      </c>
      <c r="B5249" s="49" t="s">
        <v>510</v>
      </c>
      <c r="C5249" s="49">
        <v>126</v>
      </c>
      <c r="D5249" s="49">
        <v>0.6583210825920105</v>
      </c>
      <c r="E5249" s="49">
        <v>32.231182098388672</v>
      </c>
      <c r="F5249" s="49">
        <v>28.572719573974609</v>
      </c>
      <c r="G5249" s="49">
        <v>71.427276611328125</v>
      </c>
    </row>
    <row r="5250" spans="1:7">
      <c r="A5250" t="str">
        <f t="shared" si="82"/>
        <v>S0.0127</v>
      </c>
      <c r="B5250" s="49" t="s">
        <v>510</v>
      </c>
      <c r="C5250" s="49">
        <v>127</v>
      </c>
      <c r="D5250" s="49">
        <v>0.65545612573623657</v>
      </c>
      <c r="E5250" s="49">
        <v>31.572860717773438</v>
      </c>
      <c r="F5250" s="49">
        <v>28.158060073852539</v>
      </c>
      <c r="G5250" s="49">
        <v>71.841941833496094</v>
      </c>
    </row>
    <row r="5251" spans="1:7">
      <c r="A5251" t="str">
        <f t="shared" ref="A5251:A5314" si="83">CONCATENATE(B5251,IF(C5251&lt;10,CONCATENATE("00",C5251),IF(C5251&lt;100,CONCATENATE("0",C5251),C5251)))</f>
        <v>S0.0128</v>
      </c>
      <c r="B5251" s="49" t="s">
        <v>510</v>
      </c>
      <c r="C5251" s="49">
        <v>128</v>
      </c>
      <c r="D5251" s="49">
        <v>0.65248197317123413</v>
      </c>
      <c r="E5251" s="49">
        <v>30.917404174804688</v>
      </c>
      <c r="F5251" s="49">
        <v>27.744421005249023</v>
      </c>
      <c r="G5251" s="49">
        <v>72.255577087402344</v>
      </c>
    </row>
    <row r="5252" spans="1:7">
      <c r="A5252" t="str">
        <f t="shared" si="83"/>
        <v>S0.0129</v>
      </c>
      <c r="B5252" s="49" t="s">
        <v>510</v>
      </c>
      <c r="C5252" s="49">
        <v>129</v>
      </c>
      <c r="D5252" s="49">
        <v>0.64939588308334351</v>
      </c>
      <c r="E5252" s="49">
        <v>30.264921188354492</v>
      </c>
      <c r="F5252" s="49">
        <v>27.331781387329102</v>
      </c>
      <c r="G5252" s="49">
        <v>72.668220520019531</v>
      </c>
    </row>
    <row r="5253" spans="1:7">
      <c r="A5253" t="str">
        <f t="shared" si="83"/>
        <v>S0.0130</v>
      </c>
      <c r="B5253" s="49" t="s">
        <v>510</v>
      </c>
      <c r="C5253" s="49">
        <v>130</v>
      </c>
      <c r="D5253" s="49">
        <v>0.64619898796081543</v>
      </c>
      <c r="E5253" s="49">
        <v>29.61552619934082</v>
      </c>
      <c r="F5253" s="49">
        <v>26.920137405395508</v>
      </c>
      <c r="G5253" s="49">
        <v>73.079864501953125</v>
      </c>
    </row>
    <row r="5254" spans="1:7">
      <c r="A5254" t="str">
        <f t="shared" si="83"/>
        <v>S0.0131</v>
      </c>
      <c r="B5254" s="49" t="s">
        <v>510</v>
      </c>
      <c r="C5254" s="49">
        <v>131</v>
      </c>
      <c r="D5254" s="49">
        <v>0.64288902282714844</v>
      </c>
      <c r="E5254" s="49">
        <v>28.969327926635742</v>
      </c>
      <c r="F5254" s="49">
        <v>26.50947380065918</v>
      </c>
      <c r="G5254" s="49">
        <v>73.490524291992188</v>
      </c>
    </row>
    <row r="5255" spans="1:7">
      <c r="A5255" t="str">
        <f t="shared" si="83"/>
        <v>S0.0132</v>
      </c>
      <c r="B5255" s="49" t="s">
        <v>510</v>
      </c>
      <c r="C5255" s="49">
        <v>132</v>
      </c>
      <c r="D5255" s="49">
        <v>0.63946700096130371</v>
      </c>
      <c r="E5255" s="49">
        <v>28.326438903808594</v>
      </c>
      <c r="F5255" s="49">
        <v>26.099777221679688</v>
      </c>
      <c r="G5255" s="49">
        <v>73.900222778320313</v>
      </c>
    </row>
    <row r="5256" spans="1:7">
      <c r="A5256" t="str">
        <f t="shared" si="83"/>
        <v>S0.0133</v>
      </c>
      <c r="B5256" s="49" t="s">
        <v>510</v>
      </c>
      <c r="C5256" s="49">
        <v>133</v>
      </c>
      <c r="D5256" s="49">
        <v>0.63593012094497681</v>
      </c>
      <c r="E5256" s="49">
        <v>27.686971664428711</v>
      </c>
      <c r="F5256" s="49">
        <v>25.691036224365234</v>
      </c>
      <c r="G5256" s="49">
        <v>74.308967590332031</v>
      </c>
    </row>
    <row r="5257" spans="1:7">
      <c r="A5257" t="str">
        <f t="shared" si="83"/>
        <v>S0.0134</v>
      </c>
      <c r="B5257" s="49" t="s">
        <v>510</v>
      </c>
      <c r="C5257" s="49">
        <v>134</v>
      </c>
      <c r="D5257" s="49">
        <v>0.63228082656860352</v>
      </c>
      <c r="E5257" s="49">
        <v>27.051040649414063</v>
      </c>
      <c r="F5257" s="49">
        <v>25.283243179321289</v>
      </c>
      <c r="G5257" s="49">
        <v>74.716758728027344</v>
      </c>
    </row>
    <row r="5258" spans="1:7">
      <c r="A5258" t="str">
        <f t="shared" si="83"/>
        <v>S0.0135</v>
      </c>
      <c r="B5258" s="49" t="s">
        <v>510</v>
      </c>
      <c r="C5258" s="49">
        <v>135</v>
      </c>
      <c r="D5258" s="49">
        <v>0.62851721048355103</v>
      </c>
      <c r="E5258" s="49">
        <v>26.418760299682617</v>
      </c>
      <c r="F5258" s="49">
        <v>24.876380920410156</v>
      </c>
      <c r="G5258" s="49">
        <v>75.123619079589844</v>
      </c>
    </row>
    <row r="5259" spans="1:7">
      <c r="A5259" t="str">
        <f t="shared" si="83"/>
        <v>S0.0136</v>
      </c>
      <c r="B5259" s="49" t="s">
        <v>510</v>
      </c>
      <c r="C5259" s="49">
        <v>136</v>
      </c>
      <c r="D5259" s="49">
        <v>0.62463587522506714</v>
      </c>
      <c r="E5259" s="49">
        <v>25.790243148803711</v>
      </c>
      <c r="F5259" s="49">
        <v>24.470439910888672</v>
      </c>
      <c r="G5259" s="49">
        <v>75.529563903808594</v>
      </c>
    </row>
    <row r="5260" spans="1:7">
      <c r="A5260" t="str">
        <f t="shared" si="83"/>
        <v>S0.0137</v>
      </c>
      <c r="B5260" s="49" t="s">
        <v>510</v>
      </c>
      <c r="C5260" s="49">
        <v>137</v>
      </c>
      <c r="D5260" s="49">
        <v>0.6206400990486145</v>
      </c>
      <c r="E5260" s="49">
        <v>25.165607452392578</v>
      </c>
      <c r="F5260" s="49">
        <v>24.065410614013672</v>
      </c>
      <c r="G5260" s="49">
        <v>75.934585571289063</v>
      </c>
    </row>
    <row r="5261" spans="1:7">
      <c r="A5261" t="str">
        <f t="shared" si="83"/>
        <v>S0.0138</v>
      </c>
      <c r="B5261" s="49" t="s">
        <v>510</v>
      </c>
      <c r="C5261" s="49">
        <v>138</v>
      </c>
      <c r="D5261" s="49">
        <v>0.61652582883834839</v>
      </c>
      <c r="E5261" s="49">
        <v>24.544967651367188</v>
      </c>
      <c r="F5261" s="49">
        <v>23.661281585693359</v>
      </c>
      <c r="G5261" s="49">
        <v>76.338714599609375</v>
      </c>
    </row>
    <row r="5262" spans="1:7">
      <c r="A5262" t="str">
        <f t="shared" si="83"/>
        <v>S0.0139</v>
      </c>
      <c r="B5262" s="49" t="s">
        <v>510</v>
      </c>
      <c r="C5262" s="49">
        <v>139</v>
      </c>
      <c r="D5262" s="49">
        <v>0.61229622364044189</v>
      </c>
      <c r="E5262" s="49">
        <v>23.928442001342773</v>
      </c>
      <c r="F5262" s="49">
        <v>23.25804328918457</v>
      </c>
      <c r="G5262" s="49">
        <v>76.741958618164063</v>
      </c>
    </row>
    <row r="5263" spans="1:7">
      <c r="A5263" t="str">
        <f t="shared" si="83"/>
        <v>S0.0140</v>
      </c>
      <c r="B5263" s="49" t="s">
        <v>510</v>
      </c>
      <c r="C5263" s="49">
        <v>140</v>
      </c>
      <c r="D5263" s="49">
        <v>0.60794490575790405</v>
      </c>
      <c r="E5263" s="49">
        <v>23.316144943237305</v>
      </c>
      <c r="F5263" s="49">
        <v>22.855680465698242</v>
      </c>
      <c r="G5263" s="49">
        <v>77.144317626953125</v>
      </c>
    </row>
    <row r="5264" spans="1:7">
      <c r="A5264" t="str">
        <f t="shared" si="83"/>
        <v>S0.0141</v>
      </c>
      <c r="B5264" s="49" t="s">
        <v>510</v>
      </c>
      <c r="C5264" s="49">
        <v>141</v>
      </c>
      <c r="D5264" s="49">
        <v>0.60347610712051392</v>
      </c>
      <c r="E5264" s="49">
        <v>22.708200454711914</v>
      </c>
      <c r="F5264" s="49">
        <v>22.454191207885742</v>
      </c>
      <c r="G5264" s="49">
        <v>77.545806884765625</v>
      </c>
    </row>
    <row r="5265" spans="1:7">
      <c r="A5265" t="str">
        <f t="shared" si="83"/>
        <v>S0.0142</v>
      </c>
      <c r="B5265" s="49" t="s">
        <v>510</v>
      </c>
      <c r="C5265" s="49">
        <v>142</v>
      </c>
      <c r="D5265" s="49">
        <v>0.59888601303100586</v>
      </c>
      <c r="E5265" s="49">
        <v>22.10472297668457</v>
      </c>
      <c r="F5265" s="49">
        <v>22.053556442260742</v>
      </c>
      <c r="G5265" s="49">
        <v>77.946441650390625</v>
      </c>
    </row>
    <row r="5266" spans="1:7">
      <c r="A5266" t="str">
        <f t="shared" si="83"/>
        <v>S0.0143</v>
      </c>
      <c r="B5266" s="49" t="s">
        <v>510</v>
      </c>
      <c r="C5266" s="49">
        <v>143</v>
      </c>
      <c r="D5266" s="49">
        <v>0.59417390823364258</v>
      </c>
      <c r="E5266" s="49">
        <v>21.505838394165039</v>
      </c>
      <c r="F5266" s="49">
        <v>21.653770446777344</v>
      </c>
      <c r="G5266" s="49">
        <v>78.346229553222656</v>
      </c>
    </row>
    <row r="5267" spans="1:7">
      <c r="A5267" t="str">
        <f t="shared" si="83"/>
        <v>S0.0144</v>
      </c>
      <c r="B5267" s="49" t="s">
        <v>510</v>
      </c>
      <c r="C5267" s="49">
        <v>144</v>
      </c>
      <c r="D5267" s="49">
        <v>0.5893399715423584</v>
      </c>
      <c r="E5267" s="49">
        <v>20.911663055419922</v>
      </c>
      <c r="F5267" s="49">
        <v>21.254825592041016</v>
      </c>
      <c r="G5267" s="49">
        <v>78.74517822265625</v>
      </c>
    </row>
    <row r="5268" spans="1:7">
      <c r="A5268" t="str">
        <f t="shared" si="83"/>
        <v>S0.0145</v>
      </c>
      <c r="B5268" s="49" t="s">
        <v>510</v>
      </c>
      <c r="C5268" s="49">
        <v>145</v>
      </c>
      <c r="D5268" s="49">
        <v>0.58438199758529663</v>
      </c>
      <c r="E5268" s="49">
        <v>20.322324752807617</v>
      </c>
      <c r="F5268" s="49">
        <v>20.856706619262695</v>
      </c>
      <c r="G5268" s="49">
        <v>79.143295288085938</v>
      </c>
    </row>
    <row r="5269" spans="1:7">
      <c r="A5269" t="str">
        <f t="shared" si="83"/>
        <v>S0.0146</v>
      </c>
      <c r="B5269" s="49" t="s">
        <v>510</v>
      </c>
      <c r="C5269" s="49">
        <v>146</v>
      </c>
      <c r="D5269" s="49">
        <v>0.57929897308349609</v>
      </c>
      <c r="E5269" s="49">
        <v>19.737941741943359</v>
      </c>
      <c r="F5269" s="49">
        <v>20.459407806396484</v>
      </c>
      <c r="G5269" s="49">
        <v>79.540596008300781</v>
      </c>
    </row>
    <row r="5270" spans="1:7">
      <c r="A5270" t="str">
        <f t="shared" si="83"/>
        <v>S0.0147</v>
      </c>
      <c r="B5270" s="49" t="s">
        <v>510</v>
      </c>
      <c r="C5270" s="49">
        <v>147</v>
      </c>
      <c r="D5270" s="49">
        <v>0.57409000396728516</v>
      </c>
      <c r="E5270" s="49">
        <v>19.15864372253418</v>
      </c>
      <c r="F5270" s="49">
        <v>20.062919616699219</v>
      </c>
      <c r="G5270" s="49">
        <v>79.937080383300781</v>
      </c>
    </row>
    <row r="5271" spans="1:7">
      <c r="A5271" t="str">
        <f t="shared" si="83"/>
        <v>S0.0148</v>
      </c>
      <c r="B5271" s="49" t="s">
        <v>510</v>
      </c>
      <c r="C5271" s="49">
        <v>148</v>
      </c>
      <c r="D5271" s="49">
        <v>0.56875491142272949</v>
      </c>
      <c r="E5271" s="49">
        <v>18.584552764892578</v>
      </c>
      <c r="F5271" s="49">
        <v>19.667232513427734</v>
      </c>
      <c r="G5271" s="49">
        <v>80.332763671875</v>
      </c>
    </row>
    <row r="5272" spans="1:7">
      <c r="A5272" t="str">
        <f t="shared" si="83"/>
        <v>S0.0149</v>
      </c>
      <c r="B5272" s="49" t="s">
        <v>510</v>
      </c>
      <c r="C5272" s="49">
        <v>149</v>
      </c>
      <c r="D5272" s="49">
        <v>0.56328922510147095</v>
      </c>
      <c r="E5272" s="49">
        <v>18.015798568725586</v>
      </c>
      <c r="F5272" s="49">
        <v>19.272335052490234</v>
      </c>
      <c r="G5272" s="49">
        <v>80.727668762207031</v>
      </c>
    </row>
    <row r="5273" spans="1:7">
      <c r="A5273" t="str">
        <f t="shared" si="83"/>
        <v>S0.0150</v>
      </c>
      <c r="B5273" s="49" t="s">
        <v>510</v>
      </c>
      <c r="C5273" s="49">
        <v>150</v>
      </c>
      <c r="D5273" s="49">
        <v>0.55769491195678711</v>
      </c>
      <c r="E5273" s="49">
        <v>17.452508926391602</v>
      </c>
      <c r="F5273" s="49">
        <v>18.878225326538086</v>
      </c>
      <c r="G5273" s="49">
        <v>81.121772766113281</v>
      </c>
    </row>
    <row r="5274" spans="1:7">
      <c r="A5274" t="str">
        <f t="shared" si="83"/>
        <v>S0.0151</v>
      </c>
      <c r="B5274" s="49" t="s">
        <v>510</v>
      </c>
      <c r="C5274" s="49">
        <v>151</v>
      </c>
      <c r="D5274" s="49">
        <v>0.55196899175643921</v>
      </c>
      <c r="E5274" s="49">
        <v>16.894813537597656</v>
      </c>
      <c r="F5274" s="49">
        <v>18.484886169433594</v>
      </c>
      <c r="G5274" s="49">
        <v>81.515113830566406</v>
      </c>
    </row>
    <row r="5275" spans="1:7">
      <c r="A5275" t="str">
        <f t="shared" si="83"/>
        <v>S0.0152</v>
      </c>
      <c r="B5275" s="49" t="s">
        <v>510</v>
      </c>
      <c r="C5275" s="49">
        <v>152</v>
      </c>
      <c r="D5275" s="49">
        <v>0.54610991477966309</v>
      </c>
      <c r="E5275" s="49">
        <v>16.342845916748047</v>
      </c>
      <c r="F5275" s="49">
        <v>18.092313766479492</v>
      </c>
      <c r="G5275" s="49">
        <v>81.907684326171875</v>
      </c>
    </row>
    <row r="5276" spans="1:7">
      <c r="A5276" t="str">
        <f t="shared" si="83"/>
        <v>S0.0153</v>
      </c>
      <c r="B5276" s="49" t="s">
        <v>510</v>
      </c>
      <c r="C5276" s="49">
        <v>153</v>
      </c>
      <c r="D5276" s="49">
        <v>0.54011708498001099</v>
      </c>
      <c r="E5276" s="49">
        <v>15.796734809875488</v>
      </c>
      <c r="F5276" s="49">
        <v>17.70050048828125</v>
      </c>
      <c r="G5276" s="49">
        <v>82.29949951171875</v>
      </c>
    </row>
    <row r="5277" spans="1:7">
      <c r="A5277" t="str">
        <f t="shared" si="83"/>
        <v>S0.0154</v>
      </c>
      <c r="B5277" s="49" t="s">
        <v>510</v>
      </c>
      <c r="C5277" s="49">
        <v>154</v>
      </c>
      <c r="D5277" s="49">
        <v>0.53398799896240234</v>
      </c>
      <c r="E5277" s="49">
        <v>15.256617546081543</v>
      </c>
      <c r="F5277" s="49">
        <v>17.30943489074707</v>
      </c>
      <c r="G5277" s="49">
        <v>82.690567016601563</v>
      </c>
    </row>
    <row r="5278" spans="1:7">
      <c r="A5278" t="str">
        <f t="shared" si="83"/>
        <v>S0.0155</v>
      </c>
      <c r="B5278" s="49" t="s">
        <v>510</v>
      </c>
      <c r="C5278" s="49">
        <v>155</v>
      </c>
      <c r="D5278" s="49">
        <v>0.52771991491317749</v>
      </c>
      <c r="E5278" s="49">
        <v>14.722629547119141</v>
      </c>
      <c r="F5278" s="49">
        <v>16.919107437133789</v>
      </c>
      <c r="G5278" s="49">
        <v>83.080894470214844</v>
      </c>
    </row>
    <row r="5279" spans="1:7">
      <c r="A5279" t="str">
        <f t="shared" si="83"/>
        <v>S0.0156</v>
      </c>
      <c r="B5279" s="49" t="s">
        <v>510</v>
      </c>
      <c r="C5279" s="49">
        <v>156</v>
      </c>
      <c r="D5279" s="49">
        <v>0.52131199836730957</v>
      </c>
      <c r="E5279" s="49">
        <v>14.194910049438477</v>
      </c>
      <c r="F5279" s="49">
        <v>16.529514312744141</v>
      </c>
      <c r="G5279" s="49">
        <v>83.470481872558594</v>
      </c>
    </row>
    <row r="5280" spans="1:7">
      <c r="A5280" t="str">
        <f t="shared" si="83"/>
        <v>S0.0157</v>
      </c>
      <c r="B5280" s="49" t="s">
        <v>510</v>
      </c>
      <c r="C5280" s="49">
        <v>157</v>
      </c>
      <c r="D5280" s="49">
        <v>0.51476407051086426</v>
      </c>
      <c r="E5280" s="49">
        <v>13.673598289489746</v>
      </c>
      <c r="F5280" s="49">
        <v>16.140653610229492</v>
      </c>
      <c r="G5280" s="49">
        <v>83.859344482421875</v>
      </c>
    </row>
    <row r="5281" spans="1:7">
      <c r="A5281" t="str">
        <f t="shared" si="83"/>
        <v>S0.0158</v>
      </c>
      <c r="B5281" s="49" t="s">
        <v>510</v>
      </c>
      <c r="C5281" s="49">
        <v>158</v>
      </c>
      <c r="D5281" s="49">
        <v>0.50807201862335205</v>
      </c>
      <c r="E5281" s="49">
        <v>13.158834457397461</v>
      </c>
      <c r="F5281" s="49">
        <v>15.752509117126465</v>
      </c>
      <c r="G5281" s="49">
        <v>84.247489929199219</v>
      </c>
    </row>
    <row r="5282" spans="1:7">
      <c r="A5282" t="str">
        <f t="shared" si="83"/>
        <v>S0.0159</v>
      </c>
      <c r="B5282" s="49" t="s">
        <v>510</v>
      </c>
      <c r="C5282" s="49">
        <v>159</v>
      </c>
      <c r="D5282" s="49">
        <v>0.50123298168182373</v>
      </c>
      <c r="E5282" s="49">
        <v>12.650761604309082</v>
      </c>
      <c r="F5282" s="49">
        <v>15.365072250366211</v>
      </c>
      <c r="G5282" s="49">
        <v>84.634925842285156</v>
      </c>
    </row>
    <row r="5283" spans="1:7">
      <c r="A5283" t="str">
        <f t="shared" si="83"/>
        <v>S0.0160</v>
      </c>
      <c r="B5283" s="49" t="s">
        <v>510</v>
      </c>
      <c r="C5283" s="49">
        <v>160</v>
      </c>
      <c r="D5283" s="49">
        <v>0.49424600601196289</v>
      </c>
      <c r="E5283" s="49">
        <v>12.149529457092285</v>
      </c>
      <c r="F5283" s="49">
        <v>14.978336334228516</v>
      </c>
      <c r="G5283" s="49">
        <v>85.02166748046875</v>
      </c>
    </row>
    <row r="5284" spans="1:7">
      <c r="A5284" t="str">
        <f t="shared" si="83"/>
        <v>S0.0161</v>
      </c>
      <c r="B5284" s="49" t="s">
        <v>510</v>
      </c>
      <c r="C5284" s="49">
        <v>161</v>
      </c>
      <c r="D5284" s="49">
        <v>0.48710900545120239</v>
      </c>
      <c r="E5284" s="49">
        <v>11.655282974243164</v>
      </c>
      <c r="F5284" s="49">
        <v>14.592293739318848</v>
      </c>
      <c r="G5284" s="49">
        <v>85.407707214355469</v>
      </c>
    </row>
    <row r="5285" spans="1:7">
      <c r="A5285" t="str">
        <f t="shared" si="83"/>
        <v>S0.0162</v>
      </c>
      <c r="B5285" s="49" t="s">
        <v>510</v>
      </c>
      <c r="C5285" s="49">
        <v>162</v>
      </c>
      <c r="D5285" s="49">
        <v>0.47981899976730347</v>
      </c>
      <c r="E5285" s="49">
        <v>11.168173789978027</v>
      </c>
      <c r="F5285" s="49">
        <v>14.206938743591309</v>
      </c>
      <c r="G5285" s="49">
        <v>85.793060302734375</v>
      </c>
    </row>
    <row r="5286" spans="1:7">
      <c r="A5286" t="str">
        <f t="shared" si="83"/>
        <v>S0.0163</v>
      </c>
      <c r="B5286" s="49" t="s">
        <v>510</v>
      </c>
      <c r="C5286" s="49">
        <v>163</v>
      </c>
      <c r="D5286" s="49">
        <v>0.47237199544906616</v>
      </c>
      <c r="E5286" s="49">
        <v>10.688355445861816</v>
      </c>
      <c r="F5286" s="49">
        <v>13.822264671325684</v>
      </c>
      <c r="G5286" s="49">
        <v>86.177734375</v>
      </c>
    </row>
    <row r="5287" spans="1:7">
      <c r="A5287" t="str">
        <f t="shared" si="83"/>
        <v>S0.0164</v>
      </c>
      <c r="B5287" s="49" t="s">
        <v>510</v>
      </c>
      <c r="C5287" s="49">
        <v>164</v>
      </c>
      <c r="D5287" s="49">
        <v>0.46476694941520691</v>
      </c>
      <c r="E5287" s="49">
        <v>10.215983390808105</v>
      </c>
      <c r="F5287" s="49">
        <v>13.438265800476074</v>
      </c>
      <c r="G5287" s="49">
        <v>86.561737060546875</v>
      </c>
    </row>
    <row r="5288" spans="1:7">
      <c r="A5288" t="str">
        <f t="shared" si="83"/>
        <v>S0.0165</v>
      </c>
      <c r="B5288" s="49" t="s">
        <v>510</v>
      </c>
      <c r="C5288" s="49">
        <v>165</v>
      </c>
      <c r="D5288" s="49">
        <v>0.4570000171661377</v>
      </c>
      <c r="E5288" s="49">
        <v>9.751215934753418</v>
      </c>
      <c r="F5288" s="49">
        <v>13.054933547973633</v>
      </c>
      <c r="G5288" s="49">
        <v>86.945068359375</v>
      </c>
    </row>
    <row r="5289" spans="1:7">
      <c r="A5289" t="str">
        <f t="shared" si="83"/>
        <v>S0.0166</v>
      </c>
      <c r="B5289" s="49" t="s">
        <v>510</v>
      </c>
      <c r="C5289" s="49">
        <v>166</v>
      </c>
      <c r="D5289" s="49">
        <v>0.44906699657440186</v>
      </c>
      <c r="E5289" s="49">
        <v>9.2942161560058594</v>
      </c>
      <c r="F5289" s="49">
        <v>12.672263145446777</v>
      </c>
      <c r="G5289" s="49">
        <v>87.327735900878906</v>
      </c>
    </row>
    <row r="5290" spans="1:7">
      <c r="A5290" t="str">
        <f t="shared" si="83"/>
        <v>S0.0167</v>
      </c>
      <c r="B5290" s="49" t="s">
        <v>510</v>
      </c>
      <c r="C5290" s="49">
        <v>167</v>
      </c>
      <c r="D5290" s="49">
        <v>0.44096708297729492</v>
      </c>
      <c r="E5290" s="49">
        <v>8.845149040222168</v>
      </c>
      <c r="F5290" s="49">
        <v>12.290246963500977</v>
      </c>
      <c r="G5290" s="49">
        <v>87.709754943847656</v>
      </c>
    </row>
    <row r="5291" spans="1:7">
      <c r="A5291" t="str">
        <f t="shared" si="83"/>
        <v>S0.0168</v>
      </c>
      <c r="B5291" s="49" t="s">
        <v>510</v>
      </c>
      <c r="C5291" s="49">
        <v>168</v>
      </c>
      <c r="D5291" s="49">
        <v>0.4326939582824707</v>
      </c>
      <c r="E5291" s="49">
        <v>8.4041824340820313</v>
      </c>
      <c r="F5291" s="49">
        <v>11.908878326416016</v>
      </c>
      <c r="G5291" s="49">
        <v>88.09112548828125</v>
      </c>
    </row>
    <row r="5292" spans="1:7">
      <c r="A5292" t="str">
        <f t="shared" si="83"/>
        <v>S0.0169</v>
      </c>
      <c r="B5292" s="49" t="s">
        <v>510</v>
      </c>
      <c r="C5292" s="49">
        <v>169</v>
      </c>
      <c r="D5292" s="49">
        <v>0.4242439866065979</v>
      </c>
      <c r="E5292" s="49">
        <v>7.9714879989624023</v>
      </c>
      <c r="F5292" s="49">
        <v>11.528152465820313</v>
      </c>
      <c r="G5292" s="49">
        <v>88.471847534179688</v>
      </c>
    </row>
    <row r="5293" spans="1:7">
      <c r="A5293" t="str">
        <f t="shared" si="83"/>
        <v>S0.0170</v>
      </c>
      <c r="B5293" s="49" t="s">
        <v>510</v>
      </c>
      <c r="C5293" s="49">
        <v>170</v>
      </c>
      <c r="D5293" s="49">
        <v>0.41561400890350342</v>
      </c>
      <c r="E5293" s="49">
        <v>7.5472440719604492</v>
      </c>
      <c r="F5293" s="49">
        <v>11.148061752319336</v>
      </c>
      <c r="G5293" s="49">
        <v>88.851936340332031</v>
      </c>
    </row>
    <row r="5294" spans="1:7">
      <c r="A5294" t="str">
        <f t="shared" si="83"/>
        <v>S0.0171</v>
      </c>
      <c r="B5294" s="49" t="s">
        <v>510</v>
      </c>
      <c r="C5294" s="49">
        <v>171</v>
      </c>
      <c r="D5294" s="49">
        <v>0.40679901838302612</v>
      </c>
      <c r="E5294" s="49">
        <v>7.1316299438476563</v>
      </c>
      <c r="F5294" s="49">
        <v>10.76860523223877</v>
      </c>
      <c r="G5294" s="49">
        <v>89.231391906738281</v>
      </c>
    </row>
    <row r="5295" spans="1:7">
      <c r="A5295" t="str">
        <f t="shared" si="83"/>
        <v>S0.0172</v>
      </c>
      <c r="B5295" s="49" t="s">
        <v>510</v>
      </c>
      <c r="C5295" s="49">
        <v>172</v>
      </c>
      <c r="D5295" s="49">
        <v>0.3977929949760437</v>
      </c>
      <c r="E5295" s="49">
        <v>6.7248311042785645</v>
      </c>
      <c r="F5295" s="49">
        <v>10.389775276184082</v>
      </c>
      <c r="G5295" s="49">
        <v>89.610221862792969</v>
      </c>
    </row>
    <row r="5296" spans="1:7">
      <c r="A5296" t="str">
        <f t="shared" si="83"/>
        <v>S0.0173</v>
      </c>
      <c r="B5296" s="49" t="s">
        <v>510</v>
      </c>
      <c r="C5296" s="49">
        <v>173</v>
      </c>
      <c r="D5296" s="49">
        <v>0.38859200477600098</v>
      </c>
      <c r="E5296" s="49">
        <v>6.3270378112792969</v>
      </c>
      <c r="F5296" s="49">
        <v>10.011566162109375</v>
      </c>
      <c r="G5296" s="49">
        <v>89.988433837890625</v>
      </c>
    </row>
    <row r="5297" spans="1:7">
      <c r="A5297" t="str">
        <f t="shared" si="83"/>
        <v>S0.0174</v>
      </c>
      <c r="B5297" s="49" t="s">
        <v>510</v>
      </c>
      <c r="C5297" s="49">
        <v>174</v>
      </c>
      <c r="D5297" s="49">
        <v>0.37918901443481445</v>
      </c>
      <c r="E5297" s="49">
        <v>5.938446044921875</v>
      </c>
      <c r="F5297" s="49">
        <v>9.6339731216430664</v>
      </c>
      <c r="G5297" s="49">
        <v>90.36602783203125</v>
      </c>
    </row>
    <row r="5298" spans="1:7">
      <c r="A5298" t="str">
        <f t="shared" si="83"/>
        <v>S0.0175</v>
      </c>
      <c r="B5298" s="49" t="s">
        <v>510</v>
      </c>
      <c r="C5298" s="49">
        <v>175</v>
      </c>
      <c r="D5298" s="49">
        <v>0.36957895755767822</v>
      </c>
      <c r="E5298" s="49">
        <v>5.5592570304870605</v>
      </c>
      <c r="F5298" s="49">
        <v>9.2569923400878906</v>
      </c>
      <c r="G5298" s="49">
        <v>90.743011474609375</v>
      </c>
    </row>
    <row r="5299" spans="1:7">
      <c r="A5299" t="str">
        <f t="shared" si="83"/>
        <v>S0.0176</v>
      </c>
      <c r="B5299" s="49" t="s">
        <v>510</v>
      </c>
      <c r="C5299" s="49">
        <v>176</v>
      </c>
      <c r="D5299" s="49">
        <v>0.35975503921508789</v>
      </c>
      <c r="E5299" s="49">
        <v>5.1896781921386719</v>
      </c>
      <c r="F5299" s="49">
        <v>8.8806180953979492</v>
      </c>
      <c r="G5299" s="49">
        <v>91.119384765625</v>
      </c>
    </row>
    <row r="5300" spans="1:7">
      <c r="A5300" t="str">
        <f t="shared" si="83"/>
        <v>S0.0177</v>
      </c>
      <c r="B5300" s="49" t="s">
        <v>510</v>
      </c>
      <c r="C5300" s="49">
        <v>177</v>
      </c>
      <c r="D5300" s="49">
        <v>0.3497079610824585</v>
      </c>
      <c r="E5300" s="49">
        <v>4.829923152923584</v>
      </c>
      <c r="F5300" s="49">
        <v>8.5048456192016602</v>
      </c>
      <c r="G5300" s="49">
        <v>91.495155334472656</v>
      </c>
    </row>
    <row r="5301" spans="1:7">
      <c r="A5301" t="str">
        <f t="shared" si="83"/>
        <v>S0.0178</v>
      </c>
      <c r="B5301" s="49" t="s">
        <v>510</v>
      </c>
      <c r="C5301" s="49">
        <v>178</v>
      </c>
      <c r="D5301" s="49">
        <v>0.33943003416061401</v>
      </c>
      <c r="E5301" s="49">
        <v>4.4802150726318359</v>
      </c>
      <c r="F5301" s="49">
        <v>8.129673957824707</v>
      </c>
      <c r="G5301" s="49">
        <v>91.870323181152344</v>
      </c>
    </row>
    <row r="5302" spans="1:7">
      <c r="A5302" t="str">
        <f t="shared" si="83"/>
        <v>S0.0179</v>
      </c>
      <c r="B5302" s="49" t="s">
        <v>510</v>
      </c>
      <c r="C5302" s="49">
        <v>179</v>
      </c>
      <c r="D5302" s="49">
        <v>0.32891398668289185</v>
      </c>
      <c r="E5302" s="49">
        <v>4.1407852172851563</v>
      </c>
      <c r="F5302" s="49">
        <v>7.7550978660583496</v>
      </c>
      <c r="G5302" s="49">
        <v>92.244903564453125</v>
      </c>
    </row>
    <row r="5303" spans="1:7">
      <c r="A5303" t="str">
        <f t="shared" si="83"/>
        <v>S0.0180</v>
      </c>
      <c r="B5303" s="49" t="s">
        <v>510</v>
      </c>
      <c r="C5303" s="49">
        <v>180</v>
      </c>
      <c r="D5303" s="49">
        <v>0.31814798712730408</v>
      </c>
      <c r="E5303" s="49">
        <v>3.8118710517883301</v>
      </c>
      <c r="F5303" s="49">
        <v>7.3811149597167969</v>
      </c>
      <c r="G5303" s="49">
        <v>92.618881225585938</v>
      </c>
    </row>
    <row r="5304" spans="1:7">
      <c r="A5304" t="str">
        <f t="shared" si="83"/>
        <v>S0.0181</v>
      </c>
      <c r="B5304" s="49" t="s">
        <v>510</v>
      </c>
      <c r="C5304" s="49">
        <v>181</v>
      </c>
      <c r="D5304" s="49">
        <v>0.30712100863456726</v>
      </c>
      <c r="E5304" s="49">
        <v>3.4937229156494141</v>
      </c>
      <c r="F5304" s="49">
        <v>7.0077228546142578</v>
      </c>
      <c r="G5304" s="49">
        <v>92.992279052734375</v>
      </c>
    </row>
    <row r="5305" spans="1:7">
      <c r="A5305" t="str">
        <f t="shared" si="83"/>
        <v>S0.0182</v>
      </c>
      <c r="B5305" s="49" t="s">
        <v>510</v>
      </c>
      <c r="C5305" s="49">
        <v>182</v>
      </c>
      <c r="D5305" s="49">
        <v>0.29582101106643677</v>
      </c>
      <c r="E5305" s="49">
        <v>3.1866021156311035</v>
      </c>
      <c r="F5305" s="49">
        <v>6.634922981262207</v>
      </c>
      <c r="G5305" s="49">
        <v>93.365074157714844</v>
      </c>
    </row>
    <row r="5306" spans="1:7">
      <c r="A5306" t="str">
        <f t="shared" si="83"/>
        <v>S0.0183</v>
      </c>
      <c r="B5306" s="49" t="s">
        <v>510</v>
      </c>
      <c r="C5306" s="49">
        <v>183</v>
      </c>
      <c r="D5306" s="49">
        <v>0.28423199057579041</v>
      </c>
      <c r="E5306" s="49">
        <v>2.8907809257507324</v>
      </c>
      <c r="F5306" s="49">
        <v>6.2627148628234863</v>
      </c>
      <c r="G5306" s="49">
        <v>93.737281799316406</v>
      </c>
    </row>
    <row r="5307" spans="1:7">
      <c r="A5307" t="str">
        <f t="shared" si="83"/>
        <v>S0.0184</v>
      </c>
      <c r="B5307" s="49" t="s">
        <v>510</v>
      </c>
      <c r="C5307" s="49">
        <v>184</v>
      </c>
      <c r="D5307" s="49">
        <v>0.27234199643135071</v>
      </c>
      <c r="E5307" s="49">
        <v>2.6065490245819092</v>
      </c>
      <c r="F5307" s="49">
        <v>5.8911037445068359</v>
      </c>
      <c r="G5307" s="49">
        <v>94.108894348144531</v>
      </c>
    </row>
    <row r="5308" spans="1:7">
      <c r="A5308" t="str">
        <f t="shared" si="83"/>
        <v>S0.0185</v>
      </c>
      <c r="B5308" s="49" t="s">
        <v>510</v>
      </c>
      <c r="C5308" s="49">
        <v>185</v>
      </c>
      <c r="D5308" s="49">
        <v>0.26012700796127319</v>
      </c>
      <c r="E5308" s="49">
        <v>2.3342070579528809</v>
      </c>
      <c r="F5308" s="49">
        <v>5.5200991630554199</v>
      </c>
      <c r="G5308" s="49">
        <v>94.479904174804688</v>
      </c>
    </row>
    <row r="5309" spans="1:7">
      <c r="A5309" t="str">
        <f t="shared" si="83"/>
        <v>S0.0186</v>
      </c>
      <c r="B5309" s="49" t="s">
        <v>510</v>
      </c>
      <c r="C5309" s="49">
        <v>186</v>
      </c>
      <c r="D5309" s="49">
        <v>0.24757099151611328</v>
      </c>
      <c r="E5309" s="49">
        <v>2.0740799903869629</v>
      </c>
      <c r="F5309" s="49">
        <v>5.1497058868408203</v>
      </c>
      <c r="G5309" s="49">
        <v>94.850296020507813</v>
      </c>
    </row>
    <row r="5310" spans="1:7">
      <c r="A5310" t="str">
        <f t="shared" si="83"/>
        <v>S0.0187</v>
      </c>
      <c r="B5310" s="49" t="s">
        <v>510</v>
      </c>
      <c r="C5310" s="49">
        <v>187</v>
      </c>
      <c r="D5310" s="49">
        <v>0.2346470057964325</v>
      </c>
      <c r="E5310" s="49">
        <v>1.8265089988708496</v>
      </c>
      <c r="F5310" s="49">
        <v>4.7799410820007324</v>
      </c>
      <c r="G5310" s="49">
        <v>95.220062255859375</v>
      </c>
    </row>
    <row r="5311" spans="1:7">
      <c r="A5311" t="str">
        <f t="shared" si="83"/>
        <v>S0.0188</v>
      </c>
      <c r="B5311" s="49" t="s">
        <v>510</v>
      </c>
      <c r="C5311" s="49">
        <v>188</v>
      </c>
      <c r="D5311" s="49">
        <v>0.22132599353790283</v>
      </c>
      <c r="E5311" s="49">
        <v>1.5918619632720947</v>
      </c>
      <c r="F5311" s="49">
        <v>4.410822868347168</v>
      </c>
      <c r="G5311" s="49">
        <v>95.589179992675781</v>
      </c>
    </row>
    <row r="5312" spans="1:7">
      <c r="A5312" t="str">
        <f t="shared" si="83"/>
        <v>S0.0189</v>
      </c>
      <c r="B5312" s="49" t="s">
        <v>510</v>
      </c>
      <c r="C5312" s="49">
        <v>189</v>
      </c>
      <c r="D5312" s="49">
        <v>0.20757299661636353</v>
      </c>
      <c r="E5312" s="49">
        <v>1.3705359697341919</v>
      </c>
      <c r="F5312" s="49">
        <v>4.0423808097839355</v>
      </c>
      <c r="G5312" s="49">
        <v>95.957618713378906</v>
      </c>
    </row>
    <row r="5313" spans="1:7">
      <c r="A5313" t="str">
        <f t="shared" si="83"/>
        <v>S0.0190</v>
      </c>
      <c r="B5313" s="49" t="s">
        <v>510</v>
      </c>
      <c r="C5313" s="49">
        <v>190</v>
      </c>
      <c r="D5313" s="49">
        <v>0.19334699213504791</v>
      </c>
      <c r="E5313" s="49">
        <v>1.1629630327224731</v>
      </c>
      <c r="F5313" s="49">
        <v>3.6746559143066406</v>
      </c>
      <c r="G5313" s="49">
        <v>96.325340270996094</v>
      </c>
    </row>
    <row r="5314" spans="1:7">
      <c r="A5314" t="str">
        <f t="shared" si="83"/>
        <v>S0.0191</v>
      </c>
      <c r="B5314" s="49" t="s">
        <v>510</v>
      </c>
      <c r="C5314" s="49">
        <v>191</v>
      </c>
      <c r="D5314" s="49">
        <v>0.17859500646591187</v>
      </c>
      <c r="E5314" s="49">
        <v>0.96961599588394165</v>
      </c>
      <c r="F5314" s="49">
        <v>3.3077061176300049</v>
      </c>
      <c r="G5314" s="49">
        <v>96.692291259765625</v>
      </c>
    </row>
    <row r="5315" spans="1:7">
      <c r="A5315" t="str">
        <f t="shared" ref="A5315:A5378" si="84">CONCATENATE(B5315,IF(C5315&lt;10,CONCATENATE("00",C5315),IF(C5315&lt;100,CONCATENATE("0",C5315),C5315)))</f>
        <v>S0.0192</v>
      </c>
      <c r="B5315" s="49" t="s">
        <v>510</v>
      </c>
      <c r="C5315" s="49">
        <v>192</v>
      </c>
      <c r="D5315" s="49">
        <v>0.16325199604034424</v>
      </c>
      <c r="E5315" s="49">
        <v>0.79102098941802979</v>
      </c>
      <c r="F5315" s="49">
        <v>2.9416160583496094</v>
      </c>
      <c r="G5315" s="49">
        <v>97.058387756347656</v>
      </c>
    </row>
    <row r="5316" spans="1:7">
      <c r="A5316" t="str">
        <f t="shared" si="84"/>
        <v>S0.0193</v>
      </c>
      <c r="B5316" s="49" t="s">
        <v>510</v>
      </c>
      <c r="C5316" s="49">
        <v>193</v>
      </c>
      <c r="D5316" s="49">
        <v>0.14722999930381775</v>
      </c>
      <c r="E5316" s="49">
        <v>0.62776899337768555</v>
      </c>
      <c r="F5316" s="49">
        <v>2.5765321254730225</v>
      </c>
      <c r="G5316" s="49">
        <v>97.423469543457031</v>
      </c>
    </row>
    <row r="5317" spans="1:7">
      <c r="A5317" t="str">
        <f t="shared" si="84"/>
        <v>S0.0194</v>
      </c>
      <c r="B5317" s="49" t="s">
        <v>510</v>
      </c>
      <c r="C5317" s="49">
        <v>194</v>
      </c>
      <c r="D5317" s="49">
        <v>0.13041499257087708</v>
      </c>
      <c r="E5317" s="49">
        <v>0.4805389940738678</v>
      </c>
      <c r="F5317" s="49">
        <v>2.2128419876098633</v>
      </c>
      <c r="G5317" s="49">
        <v>97.787155151367188</v>
      </c>
    </row>
    <row r="5318" spans="1:7">
      <c r="A5318" t="str">
        <f t="shared" si="84"/>
        <v>S0.0195</v>
      </c>
      <c r="B5318" s="49" t="s">
        <v>510</v>
      </c>
      <c r="C5318" s="49">
        <v>195</v>
      </c>
      <c r="D5318" s="49">
        <v>0.11264200508594513</v>
      </c>
      <c r="E5318" s="49">
        <v>0.35012400150299072</v>
      </c>
      <c r="F5318" s="49">
        <v>1.8509609699249268</v>
      </c>
      <c r="G5318" s="49">
        <v>98.149040222167969</v>
      </c>
    </row>
    <row r="5319" spans="1:7">
      <c r="A5319" t="str">
        <f t="shared" si="84"/>
        <v>S0.0196</v>
      </c>
      <c r="B5319" s="49" t="s">
        <v>510</v>
      </c>
      <c r="C5319" s="49">
        <v>196</v>
      </c>
      <c r="D5319" s="49">
        <v>9.3656003475189209E-2</v>
      </c>
      <c r="E5319" s="49">
        <v>0.23748199641704559</v>
      </c>
      <c r="F5319" s="49">
        <v>1.4915390014648438</v>
      </c>
      <c r="G5319" s="49">
        <v>98.508460998535156</v>
      </c>
    </row>
    <row r="5320" spans="1:7">
      <c r="A5320" t="str">
        <f t="shared" si="84"/>
        <v>S0.0197</v>
      </c>
      <c r="B5320" s="49" t="s">
        <v>510</v>
      </c>
      <c r="C5320" s="49">
        <v>197</v>
      </c>
      <c r="D5320" s="49">
        <v>7.3032602667808533E-2</v>
      </c>
      <c r="E5320" s="49">
        <v>0.14382599294185638</v>
      </c>
      <c r="F5320" s="49">
        <v>1.1374169588088989</v>
      </c>
      <c r="G5320" s="49">
        <v>98.862579345703125</v>
      </c>
    </row>
    <row r="5321" spans="1:7">
      <c r="A5321" t="str">
        <f t="shared" si="84"/>
        <v>S0.0198</v>
      </c>
      <c r="B5321" s="49" t="s">
        <v>510</v>
      </c>
      <c r="C5321" s="49">
        <v>198</v>
      </c>
      <c r="D5321" s="49">
        <v>4.9894601106643677E-2</v>
      </c>
      <c r="E5321" s="49">
        <v>7.0793397724628448E-2</v>
      </c>
      <c r="F5321" s="49">
        <v>0.79509001970291138</v>
      </c>
      <c r="G5321" s="49">
        <v>99.204910278320313</v>
      </c>
    </row>
    <row r="5322" spans="1:7">
      <c r="A5322" t="str">
        <f t="shared" si="84"/>
        <v>S0.0199</v>
      </c>
      <c r="B5322" s="49" t="s">
        <v>510</v>
      </c>
      <c r="C5322" s="49">
        <v>199</v>
      </c>
      <c r="D5322" s="49">
        <v>2.089880034327507E-2</v>
      </c>
      <c r="E5322" s="49">
        <v>2.089880034327507E-2</v>
      </c>
      <c r="F5322" s="49">
        <v>0.5000079870223999</v>
      </c>
      <c r="G5322" s="49">
        <v>99.499992370605469</v>
      </c>
    </row>
    <row r="5323" spans="1:7">
      <c r="A5323" t="str">
        <f t="shared" si="84"/>
        <v>S0.0200</v>
      </c>
      <c r="B5323" s="49" t="s">
        <v>510</v>
      </c>
      <c r="C5323" s="49">
        <v>200</v>
      </c>
      <c r="D5323" s="49">
        <v>0</v>
      </c>
      <c r="E5323" s="49">
        <v>0</v>
      </c>
      <c r="F5323" s="49">
        <v>0</v>
      </c>
      <c r="G5323" s="49">
        <v>100</v>
      </c>
    </row>
    <row r="5324" spans="1:7">
      <c r="A5324" t="str">
        <f t="shared" si="84"/>
        <v>S0.5000</v>
      </c>
      <c r="B5324" s="49" t="s">
        <v>511</v>
      </c>
      <c r="C5324" s="49">
        <v>0</v>
      </c>
      <c r="D5324" s="49">
        <v>1.0574350133538246E-2</v>
      </c>
      <c r="E5324" s="49">
        <v>100</v>
      </c>
      <c r="F5324" s="49">
        <v>100</v>
      </c>
      <c r="G5324" s="49">
        <v>0</v>
      </c>
    </row>
    <row r="5325" spans="1:7">
      <c r="A5325" t="str">
        <f t="shared" si="84"/>
        <v>S0.5001</v>
      </c>
      <c r="B5325" s="49" t="s">
        <v>511</v>
      </c>
      <c r="C5325" s="49">
        <v>1</v>
      </c>
      <c r="D5325" s="49">
        <v>2.5702899321913719E-2</v>
      </c>
      <c r="E5325" s="49">
        <v>99.989425659179688</v>
      </c>
      <c r="F5325" s="49">
        <v>99.010520935058594</v>
      </c>
      <c r="G5325" s="49">
        <v>0.98947620391845703</v>
      </c>
    </row>
    <row r="5326" spans="1:7">
      <c r="A5326" t="str">
        <f t="shared" si="84"/>
        <v>S0.5002</v>
      </c>
      <c r="B5326" s="49" t="s">
        <v>511</v>
      </c>
      <c r="C5326" s="49">
        <v>2</v>
      </c>
      <c r="D5326" s="49">
        <v>3.8388300687074661E-2</v>
      </c>
      <c r="E5326" s="49">
        <v>99.963722229003906</v>
      </c>
      <c r="F5326" s="49">
        <v>98.035865783691406</v>
      </c>
      <c r="G5326" s="49">
        <v>1.9641361236572266</v>
      </c>
    </row>
    <row r="5327" spans="1:7">
      <c r="A5327" t="str">
        <f t="shared" si="84"/>
        <v>S0.5003</v>
      </c>
      <c r="B5327" s="49" t="s">
        <v>511</v>
      </c>
      <c r="C5327" s="49">
        <v>3</v>
      </c>
      <c r="D5327" s="49">
        <v>5.0244349986314774E-2</v>
      </c>
      <c r="E5327" s="49">
        <v>99.925331115722656</v>
      </c>
      <c r="F5327" s="49">
        <v>97.073371887207031</v>
      </c>
      <c r="G5327" s="49">
        <v>2.9266300201416016</v>
      </c>
    </row>
    <row r="5328" spans="1:7">
      <c r="A5328" t="str">
        <f t="shared" si="84"/>
        <v>S0.5004</v>
      </c>
      <c r="B5328" s="49" t="s">
        <v>511</v>
      </c>
      <c r="C5328" s="49">
        <v>4</v>
      </c>
      <c r="D5328" s="49">
        <v>6.1668850481510162E-2</v>
      </c>
      <c r="E5328" s="49">
        <v>99.875091552734375</v>
      </c>
      <c r="F5328" s="49">
        <v>96.122032165527344</v>
      </c>
      <c r="G5328" s="49">
        <v>3.8779702186584473</v>
      </c>
    </row>
    <row r="5329" spans="1:7">
      <c r="A5329" t="str">
        <f t="shared" si="84"/>
        <v>S0.5005</v>
      </c>
      <c r="B5329" s="49" t="s">
        <v>511</v>
      </c>
      <c r="C5329" s="49">
        <v>5</v>
      </c>
      <c r="D5329" s="49">
        <v>7.2845451533794403E-2</v>
      </c>
      <c r="E5329" s="49">
        <v>99.813423156738281</v>
      </c>
      <c r="F5329" s="49">
        <v>95.181243896484375</v>
      </c>
      <c r="G5329" s="49">
        <v>4.8187551498413086</v>
      </c>
    </row>
    <row r="5330" spans="1:7">
      <c r="A5330" t="str">
        <f t="shared" si="84"/>
        <v>S0.5006</v>
      </c>
      <c r="B5330" s="49" t="s">
        <v>511</v>
      </c>
      <c r="C5330" s="49">
        <v>6</v>
      </c>
      <c r="D5330" s="49">
        <v>8.38795006275177E-2</v>
      </c>
      <c r="E5330" s="49">
        <v>99.740577697753906</v>
      </c>
      <c r="F5330" s="49">
        <v>94.2506103515625</v>
      </c>
      <c r="G5330" s="49">
        <v>5.7493910789489746</v>
      </c>
    </row>
    <row r="5331" spans="1:7">
      <c r="A5331" t="str">
        <f t="shared" si="84"/>
        <v>S0.5007</v>
      </c>
      <c r="B5331" s="49" t="s">
        <v>511</v>
      </c>
      <c r="C5331" s="49">
        <v>7</v>
      </c>
      <c r="D5331" s="49">
        <v>9.4829052686691284E-2</v>
      </c>
      <c r="E5331" s="49">
        <v>99.656692504882813</v>
      </c>
      <c r="F5331" s="49">
        <v>93.329826354980469</v>
      </c>
      <c r="G5331" s="49">
        <v>6.6701755523681641</v>
      </c>
    </row>
    <row r="5332" spans="1:7">
      <c r="A5332" t="str">
        <f t="shared" si="84"/>
        <v>S0.5008</v>
      </c>
      <c r="B5332" s="49" t="s">
        <v>511</v>
      </c>
      <c r="C5332" s="49">
        <v>8</v>
      </c>
      <c r="D5332" s="49">
        <v>0.10573530197143555</v>
      </c>
      <c r="E5332" s="49">
        <v>99.561866760253906</v>
      </c>
      <c r="F5332" s="49">
        <v>92.418655395507813</v>
      </c>
      <c r="G5332" s="49">
        <v>7.5813412666320801</v>
      </c>
    </row>
    <row r="5333" spans="1:7">
      <c r="A5333" t="str">
        <f t="shared" si="84"/>
        <v>S0.5009</v>
      </c>
      <c r="B5333" s="49" t="s">
        <v>511</v>
      </c>
      <c r="C5333" s="49">
        <v>9</v>
      </c>
      <c r="D5333" s="49">
        <v>0.11662294715642929</v>
      </c>
      <c r="E5333" s="49">
        <v>99.456130981445313</v>
      </c>
      <c r="F5333" s="49">
        <v>91.516921997070313</v>
      </c>
      <c r="G5333" s="49">
        <v>8.4830808639526367</v>
      </c>
    </row>
    <row r="5334" spans="1:7">
      <c r="A5334" t="str">
        <f t="shared" si="84"/>
        <v>S0.5010</v>
      </c>
      <c r="B5334" s="49" t="s">
        <v>511</v>
      </c>
      <c r="C5334" s="49">
        <v>10</v>
      </c>
      <c r="D5334" s="49">
        <v>0.12751005589962006</v>
      </c>
      <c r="E5334" s="49">
        <v>99.339508056640625</v>
      </c>
      <c r="F5334" s="49">
        <v>90.624443054199219</v>
      </c>
      <c r="G5334" s="49">
        <v>9.3755531311035156</v>
      </c>
    </row>
    <row r="5335" spans="1:7">
      <c r="A5335" t="str">
        <f t="shared" si="84"/>
        <v>S0.5011</v>
      </c>
      <c r="B5335" s="49" t="s">
        <v>511</v>
      </c>
      <c r="C5335" s="49">
        <v>11</v>
      </c>
      <c r="D5335" s="49">
        <v>0.13840770721435547</v>
      </c>
      <c r="E5335" s="49">
        <v>99.211997985839844</v>
      </c>
      <c r="F5335" s="49">
        <v>89.741096496582031</v>
      </c>
      <c r="G5335" s="49">
        <v>10.258901596069336</v>
      </c>
    </row>
    <row r="5336" spans="1:7">
      <c r="A5336" t="str">
        <f t="shared" si="84"/>
        <v>S0.5012</v>
      </c>
      <c r="B5336" s="49" t="s">
        <v>511</v>
      </c>
      <c r="C5336" s="49">
        <v>12</v>
      </c>
      <c r="D5336" s="49">
        <v>0.1493230015039444</v>
      </c>
      <c r="E5336" s="49">
        <v>99.073593139648438</v>
      </c>
      <c r="F5336" s="49">
        <v>88.866744995117188</v>
      </c>
      <c r="G5336" s="49">
        <v>11.133255958557129</v>
      </c>
    </row>
    <row r="5337" spans="1:7">
      <c r="A5337" t="str">
        <f t="shared" si="84"/>
        <v>S0.5013</v>
      </c>
      <c r="B5337" s="49" t="s">
        <v>511</v>
      </c>
      <c r="C5337" s="49">
        <v>13</v>
      </c>
      <c r="D5337" s="49">
        <v>0.16025924682617188</v>
      </c>
      <c r="E5337" s="49">
        <v>98.924270629882813</v>
      </c>
      <c r="F5337" s="49">
        <v>88.001266479492188</v>
      </c>
      <c r="G5337" s="49">
        <v>11.998734474182129</v>
      </c>
    </row>
    <row r="5338" spans="1:7">
      <c r="A5338" t="str">
        <f t="shared" si="84"/>
        <v>S0.5014</v>
      </c>
      <c r="B5338" s="49" t="s">
        <v>511</v>
      </c>
      <c r="C5338" s="49">
        <v>14</v>
      </c>
      <c r="D5338" s="49">
        <v>0.17122030258178711</v>
      </c>
      <c r="E5338" s="49">
        <v>98.764007568359375</v>
      </c>
      <c r="F5338" s="49">
        <v>87.144546508789063</v>
      </c>
      <c r="G5338" s="49">
        <v>12.855449676513672</v>
      </c>
    </row>
    <row r="5339" spans="1:7">
      <c r="A5339" t="str">
        <f t="shared" si="84"/>
        <v>S0.5015</v>
      </c>
      <c r="B5339" s="49" t="s">
        <v>511</v>
      </c>
      <c r="C5339" s="49">
        <v>15</v>
      </c>
      <c r="D5339" s="49">
        <v>0.18220615386962891</v>
      </c>
      <c r="E5339" s="49">
        <v>98.592788696289063</v>
      </c>
      <c r="F5339" s="49">
        <v>86.296493530273438</v>
      </c>
      <c r="G5339" s="49">
        <v>13.703509330749512</v>
      </c>
    </row>
    <row r="5340" spans="1:7">
      <c r="A5340" t="str">
        <f t="shared" si="84"/>
        <v>S0.5016</v>
      </c>
      <c r="B5340" s="49" t="s">
        <v>511</v>
      </c>
      <c r="C5340" s="49">
        <v>16</v>
      </c>
      <c r="D5340" s="49">
        <v>0.19321535527706146</v>
      </c>
      <c r="E5340" s="49">
        <v>98.41058349609375</v>
      </c>
      <c r="F5340" s="49">
        <v>85.456977844238281</v>
      </c>
      <c r="G5340" s="49">
        <v>14.54301929473877</v>
      </c>
    </row>
    <row r="5341" spans="1:7">
      <c r="A5341" t="str">
        <f t="shared" si="84"/>
        <v>S0.5017</v>
      </c>
      <c r="B5341" s="49" t="s">
        <v>511</v>
      </c>
      <c r="C5341" s="49">
        <v>17</v>
      </c>
      <c r="D5341" s="49">
        <v>0.20424555242061615</v>
      </c>
      <c r="E5341" s="49">
        <v>98.217369079589844</v>
      </c>
      <c r="F5341" s="49">
        <v>84.625923156738281</v>
      </c>
      <c r="G5341" s="49">
        <v>15.374079704284668</v>
      </c>
    </row>
    <row r="5342" spans="1:7">
      <c r="A5342" t="str">
        <f t="shared" si="84"/>
        <v>S0.5018</v>
      </c>
      <c r="B5342" s="49" t="s">
        <v>511</v>
      </c>
      <c r="C5342" s="49">
        <v>18</v>
      </c>
      <c r="D5342" s="49">
        <v>0.21529725193977356</v>
      </c>
      <c r="E5342" s="49">
        <v>98.01312255859375</v>
      </c>
      <c r="F5342" s="49">
        <v>83.803207397460938</v>
      </c>
      <c r="G5342" s="49">
        <v>16.196794509887695</v>
      </c>
    </row>
    <row r="5343" spans="1:7">
      <c r="A5343" t="str">
        <f t="shared" si="84"/>
        <v>S0.5019</v>
      </c>
      <c r="B5343" s="49" t="s">
        <v>511</v>
      </c>
      <c r="C5343" s="49">
        <v>19</v>
      </c>
      <c r="D5343" s="49">
        <v>0.22636370360851288</v>
      </c>
      <c r="E5343" s="49">
        <v>97.797821044921875</v>
      </c>
      <c r="F5343" s="49">
        <v>82.988739013671875</v>
      </c>
      <c r="G5343" s="49">
        <v>17.011262893676758</v>
      </c>
    </row>
    <row r="5344" spans="1:7">
      <c r="A5344" t="str">
        <f t="shared" si="84"/>
        <v>S0.5020</v>
      </c>
      <c r="B5344" s="49" t="s">
        <v>511</v>
      </c>
      <c r="C5344" s="49">
        <v>20</v>
      </c>
      <c r="D5344" s="49">
        <v>0.23744389414787292</v>
      </c>
      <c r="E5344" s="49">
        <v>97.571456909179688</v>
      </c>
      <c r="F5344" s="49">
        <v>82.182411193847656</v>
      </c>
      <c r="G5344" s="49">
        <v>17.817586898803711</v>
      </c>
    </row>
    <row r="5345" spans="1:7">
      <c r="A5345" t="str">
        <f t="shared" si="84"/>
        <v>S0.5021</v>
      </c>
      <c r="B5345" s="49" t="s">
        <v>511</v>
      </c>
      <c r="C5345" s="49">
        <v>21</v>
      </c>
      <c r="D5345" s="49">
        <v>0.24853229522705078</v>
      </c>
      <c r="E5345" s="49">
        <v>97.334014892578125</v>
      </c>
      <c r="F5345" s="49">
        <v>81.384140014648438</v>
      </c>
      <c r="G5345" s="49">
        <v>18.615863800048828</v>
      </c>
    </row>
    <row r="5346" spans="1:7">
      <c r="A5346" t="str">
        <f t="shared" si="84"/>
        <v>S0.5022</v>
      </c>
      <c r="B5346" s="49" t="s">
        <v>511</v>
      </c>
      <c r="C5346" s="49">
        <v>22</v>
      </c>
      <c r="D5346" s="49">
        <v>0.2596268355846405</v>
      </c>
      <c r="E5346" s="49">
        <v>97.085487365722656</v>
      </c>
      <c r="F5346" s="49">
        <v>80.593803405761719</v>
      </c>
      <c r="G5346" s="49">
        <v>19.406196594238281</v>
      </c>
    </row>
    <row r="5347" spans="1:7">
      <c r="A5347" t="str">
        <f t="shared" si="84"/>
        <v>S0.5023</v>
      </c>
      <c r="B5347" s="49" t="s">
        <v>511</v>
      </c>
      <c r="C5347" s="49">
        <v>23</v>
      </c>
      <c r="D5347" s="49">
        <v>0.27072238922119141</v>
      </c>
      <c r="E5347" s="49">
        <v>96.825859069824219</v>
      </c>
      <c r="F5347" s="49">
        <v>79.811317443847656</v>
      </c>
      <c r="G5347" s="49">
        <v>20.188686370849609</v>
      </c>
    </row>
    <row r="5348" spans="1:7">
      <c r="A5348" t="str">
        <f t="shared" si="84"/>
        <v>S0.5024</v>
      </c>
      <c r="B5348" s="49" t="s">
        <v>511</v>
      </c>
      <c r="C5348" s="49">
        <v>24</v>
      </c>
      <c r="D5348" s="49">
        <v>0.28181219100952148</v>
      </c>
      <c r="E5348" s="49">
        <v>96.555137634277344</v>
      </c>
      <c r="F5348" s="49">
        <v>79.036567687988281</v>
      </c>
      <c r="G5348" s="49">
        <v>20.963430404663086</v>
      </c>
    </row>
    <row r="5349" spans="1:7">
      <c r="A5349" t="str">
        <f t="shared" si="84"/>
        <v>S0.5025</v>
      </c>
      <c r="B5349" s="49" t="s">
        <v>511</v>
      </c>
      <c r="C5349" s="49">
        <v>25</v>
      </c>
      <c r="D5349" s="49">
        <v>0.29289436340332031</v>
      </c>
      <c r="E5349" s="49">
        <v>96.273323059082031</v>
      </c>
      <c r="F5349" s="49">
        <v>78.26947021484375</v>
      </c>
      <c r="G5349" s="49">
        <v>21.730531692504883</v>
      </c>
    </row>
    <row r="5350" spans="1:7">
      <c r="A5350" t="str">
        <f t="shared" si="84"/>
        <v>S0.5026</v>
      </c>
      <c r="B5350" s="49" t="s">
        <v>511</v>
      </c>
      <c r="C5350" s="49">
        <v>26</v>
      </c>
      <c r="D5350" s="49">
        <v>0.30396413803100586</v>
      </c>
      <c r="E5350" s="49">
        <v>95.980430603027344</v>
      </c>
      <c r="F5350" s="49">
        <v>77.509910583496094</v>
      </c>
      <c r="G5350" s="49">
        <v>22.490093231201172</v>
      </c>
    </row>
    <row r="5351" spans="1:7">
      <c r="A5351" t="str">
        <f t="shared" si="84"/>
        <v>S0.5027</v>
      </c>
      <c r="B5351" s="49" t="s">
        <v>511</v>
      </c>
      <c r="C5351" s="49">
        <v>27</v>
      </c>
      <c r="D5351" s="49">
        <v>0.31501480937004089</v>
      </c>
      <c r="E5351" s="49">
        <v>95.676467895507813</v>
      </c>
      <c r="F5351" s="49">
        <v>76.757781982421875</v>
      </c>
      <c r="G5351" s="49">
        <v>23.242214202880859</v>
      </c>
    </row>
    <row r="5352" spans="1:7">
      <c r="A5352" t="str">
        <f t="shared" si="84"/>
        <v>S0.5028</v>
      </c>
      <c r="B5352" s="49" t="s">
        <v>511</v>
      </c>
      <c r="C5352" s="49">
        <v>28</v>
      </c>
      <c r="D5352" s="49">
        <v>0.32604360580444336</v>
      </c>
      <c r="E5352" s="49">
        <v>95.3614501953125</v>
      </c>
      <c r="F5352" s="49">
        <v>76.01300048828125</v>
      </c>
      <c r="G5352" s="49">
        <v>23.986997604370117</v>
      </c>
    </row>
    <row r="5353" spans="1:7">
      <c r="A5353" t="str">
        <f t="shared" si="84"/>
        <v>S0.5029</v>
      </c>
      <c r="B5353" s="49" t="s">
        <v>511</v>
      </c>
      <c r="C5353" s="49">
        <v>29</v>
      </c>
      <c r="D5353" s="49">
        <v>0.33704334497451782</v>
      </c>
      <c r="E5353" s="49">
        <v>95.035408020019531</v>
      </c>
      <c r="F5353" s="49">
        <v>75.275459289550781</v>
      </c>
      <c r="G5353" s="49">
        <v>24.724542617797852</v>
      </c>
    </row>
    <row r="5354" spans="1:7">
      <c r="A5354" t="str">
        <f t="shared" si="84"/>
        <v>S0.5030</v>
      </c>
      <c r="B5354" s="49" t="s">
        <v>511</v>
      </c>
      <c r="C5354" s="49">
        <v>30</v>
      </c>
      <c r="D5354" s="49">
        <v>0.34801051020622253</v>
      </c>
      <c r="E5354" s="49">
        <v>94.6983642578125</v>
      </c>
      <c r="F5354" s="49">
        <v>74.5450439453125</v>
      </c>
      <c r="G5354" s="49">
        <v>25.454954147338867</v>
      </c>
    </row>
    <row r="5355" spans="1:7">
      <c r="A5355" t="str">
        <f t="shared" si="84"/>
        <v>S0.5031</v>
      </c>
      <c r="B5355" s="49" t="s">
        <v>511</v>
      </c>
      <c r="C5355" s="49">
        <v>31</v>
      </c>
      <c r="D5355" s="49">
        <v>0.35894104838371277</v>
      </c>
      <c r="E5355" s="49">
        <v>94.350349426269531</v>
      </c>
      <c r="F5355" s="49">
        <v>73.821670532226563</v>
      </c>
      <c r="G5355" s="49">
        <v>26.178329467773438</v>
      </c>
    </row>
    <row r="5356" spans="1:7">
      <c r="A5356" t="str">
        <f t="shared" si="84"/>
        <v>S0.5032</v>
      </c>
      <c r="B5356" s="49" t="s">
        <v>511</v>
      </c>
      <c r="C5356" s="49">
        <v>32</v>
      </c>
      <c r="D5356" s="49">
        <v>0.3698277473449707</v>
      </c>
      <c r="E5356" s="49">
        <v>93.991409301757813</v>
      </c>
      <c r="F5356" s="49">
        <v>73.105224609375</v>
      </c>
      <c r="G5356" s="49">
        <v>26.894775390625</v>
      </c>
    </row>
    <row r="5357" spans="1:7">
      <c r="A5357" t="str">
        <f t="shared" si="84"/>
        <v>S0.5033</v>
      </c>
      <c r="B5357" s="49" t="s">
        <v>511</v>
      </c>
      <c r="C5357" s="49">
        <v>33</v>
      </c>
      <c r="D5357" s="49">
        <v>0.38066774606704712</v>
      </c>
      <c r="E5357" s="49">
        <v>93.62158203125</v>
      </c>
      <c r="F5357" s="49">
        <v>72.395614624023438</v>
      </c>
      <c r="G5357" s="49">
        <v>27.604387283325195</v>
      </c>
    </row>
    <row r="5358" spans="1:7">
      <c r="A5358" t="str">
        <f t="shared" si="84"/>
        <v>S0.5034</v>
      </c>
      <c r="B5358" s="49" t="s">
        <v>511</v>
      </c>
      <c r="C5358" s="49">
        <v>34</v>
      </c>
      <c r="D5358" s="49">
        <v>0.39145559072494507</v>
      </c>
      <c r="E5358" s="49">
        <v>93.240913391113281</v>
      </c>
      <c r="F5358" s="49">
        <v>71.692733764648438</v>
      </c>
      <c r="G5358" s="49">
        <v>28.307270050048828</v>
      </c>
    </row>
    <row r="5359" spans="1:7">
      <c r="A5359" t="str">
        <f t="shared" si="84"/>
        <v>S0.5035</v>
      </c>
      <c r="B5359" s="49" t="s">
        <v>511</v>
      </c>
      <c r="C5359" s="49">
        <v>35</v>
      </c>
      <c r="D5359" s="49">
        <v>0.40218690037727356</v>
      </c>
      <c r="E5359" s="49">
        <v>92.849456787109375</v>
      </c>
      <c r="F5359" s="49">
        <v>70.996475219726563</v>
      </c>
      <c r="G5359" s="49">
        <v>29.003520965576172</v>
      </c>
    </row>
    <row r="5360" spans="1:7">
      <c r="A5360" t="str">
        <f t="shared" si="84"/>
        <v>S0.5036</v>
      </c>
      <c r="B5360" s="49" t="s">
        <v>511</v>
      </c>
      <c r="C5360" s="49">
        <v>36</v>
      </c>
      <c r="D5360" s="49">
        <v>0.4128555953502655</v>
      </c>
      <c r="E5360" s="49">
        <v>92.447273254394531</v>
      </c>
      <c r="F5360" s="49">
        <v>70.306755065917969</v>
      </c>
      <c r="G5360" s="49">
        <v>29.693243026733398</v>
      </c>
    </row>
    <row r="5361" spans="1:7">
      <c r="A5361" t="str">
        <f t="shared" si="84"/>
        <v>S0.5037</v>
      </c>
      <c r="B5361" s="49" t="s">
        <v>511</v>
      </c>
      <c r="C5361" s="49">
        <v>37</v>
      </c>
      <c r="D5361" s="49">
        <v>0.42345860600471497</v>
      </c>
      <c r="E5361" s="49">
        <v>92.034416198730469</v>
      </c>
      <c r="F5361" s="49">
        <v>69.623466491699219</v>
      </c>
      <c r="G5361" s="49">
        <v>30.376533508300781</v>
      </c>
    </row>
    <row r="5362" spans="1:7">
      <c r="A5362" t="str">
        <f t="shared" si="84"/>
        <v>S0.5038</v>
      </c>
      <c r="B5362" s="49" t="s">
        <v>511</v>
      </c>
      <c r="C5362" s="49">
        <v>38</v>
      </c>
      <c r="D5362" s="49">
        <v>0.43398955464363098</v>
      </c>
      <c r="E5362" s="49">
        <v>91.6109619140625</v>
      </c>
      <c r="F5362" s="49">
        <v>68.946510314941406</v>
      </c>
      <c r="G5362" s="49">
        <v>31.053491592407227</v>
      </c>
    </row>
    <row r="5363" spans="1:7">
      <c r="A5363" t="str">
        <f t="shared" si="84"/>
        <v>S0.5039</v>
      </c>
      <c r="B5363" s="49" t="s">
        <v>511</v>
      </c>
      <c r="C5363" s="49">
        <v>39</v>
      </c>
      <c r="D5363" s="49">
        <v>0.44444608688354492</v>
      </c>
      <c r="E5363" s="49">
        <v>91.176971435546875</v>
      </c>
      <c r="F5363" s="49">
        <v>68.275787353515625</v>
      </c>
      <c r="G5363" s="49">
        <v>31.724214553833008</v>
      </c>
    </row>
    <row r="5364" spans="1:7">
      <c r="A5364" t="str">
        <f t="shared" si="84"/>
        <v>S0.5040</v>
      </c>
      <c r="B5364" s="49" t="s">
        <v>511</v>
      </c>
      <c r="C5364" s="49">
        <v>40</v>
      </c>
      <c r="D5364" s="49">
        <v>0.45482060313224792</v>
      </c>
      <c r="E5364" s="49">
        <v>90.732521057128906</v>
      </c>
      <c r="F5364" s="49">
        <v>67.611198425292969</v>
      </c>
      <c r="G5364" s="49">
        <v>32.388801574707031</v>
      </c>
    </row>
    <row r="5365" spans="1:7">
      <c r="A5365" t="str">
        <f t="shared" si="84"/>
        <v>S0.5041</v>
      </c>
      <c r="B5365" s="49" t="s">
        <v>511</v>
      </c>
      <c r="C5365" s="49">
        <v>41</v>
      </c>
      <c r="D5365" s="49">
        <v>0.46511316299438477</v>
      </c>
      <c r="E5365" s="49">
        <v>90.277702331542969</v>
      </c>
      <c r="F5365" s="49">
        <v>66.952651977539063</v>
      </c>
      <c r="G5365" s="49">
        <v>33.047344207763672</v>
      </c>
    </row>
    <row r="5366" spans="1:7">
      <c r="A5366" t="str">
        <f t="shared" si="84"/>
        <v>S0.5042</v>
      </c>
      <c r="B5366" s="49" t="s">
        <v>511</v>
      </c>
      <c r="C5366" s="49">
        <v>42</v>
      </c>
      <c r="D5366" s="49">
        <v>0.47531366348266602</v>
      </c>
      <c r="E5366" s="49">
        <v>89.812591552734375</v>
      </c>
      <c r="F5366" s="49">
        <v>66.300056457519531</v>
      </c>
      <c r="G5366" s="49">
        <v>33.699943542480469</v>
      </c>
    </row>
    <row r="5367" spans="1:7">
      <c r="A5367" t="str">
        <f t="shared" si="84"/>
        <v>S0.5043</v>
      </c>
      <c r="B5367" s="49" t="s">
        <v>511</v>
      </c>
      <c r="C5367" s="49">
        <v>43</v>
      </c>
      <c r="D5367" s="49">
        <v>0.48542216420173645</v>
      </c>
      <c r="E5367" s="49">
        <v>89.337272644042969</v>
      </c>
      <c r="F5367" s="49">
        <v>65.653305053710938</v>
      </c>
      <c r="G5367" s="49">
        <v>34.346691131591797</v>
      </c>
    </row>
    <row r="5368" spans="1:7">
      <c r="A5368" t="str">
        <f t="shared" si="84"/>
        <v>S0.5044</v>
      </c>
      <c r="B5368" s="49" t="s">
        <v>511</v>
      </c>
      <c r="C5368" s="49">
        <v>44</v>
      </c>
      <c r="D5368" s="49">
        <v>0.49543190002441406</v>
      </c>
      <c r="E5368" s="49">
        <v>88.851852416992188</v>
      </c>
      <c r="F5368" s="49">
        <v>65.012313842773438</v>
      </c>
      <c r="G5368" s="49">
        <v>34.987686157226563</v>
      </c>
    </row>
    <row r="5369" spans="1:7">
      <c r="A5369" t="str">
        <f t="shared" si="84"/>
        <v>S0.5045</v>
      </c>
      <c r="B5369" s="49" t="s">
        <v>511</v>
      </c>
      <c r="C5369" s="49">
        <v>45</v>
      </c>
      <c r="D5369" s="49">
        <v>0.50534147024154663</v>
      </c>
      <c r="E5369" s="49">
        <v>88.356422424316406</v>
      </c>
      <c r="F5369" s="49">
        <v>64.376991271972656</v>
      </c>
      <c r="G5369" s="49">
        <v>35.623012542724609</v>
      </c>
    </row>
    <row r="5370" spans="1:7">
      <c r="A5370" t="str">
        <f t="shared" si="84"/>
        <v>S0.5046</v>
      </c>
      <c r="B5370" s="49" t="s">
        <v>511</v>
      </c>
      <c r="C5370" s="49">
        <v>46</v>
      </c>
      <c r="D5370" s="49">
        <v>0.51514434814453125</v>
      </c>
      <c r="E5370" s="49">
        <v>87.851081848144531</v>
      </c>
      <c r="F5370" s="49">
        <v>63.747234344482422</v>
      </c>
      <c r="G5370" s="49">
        <v>36.252765655517578</v>
      </c>
    </row>
    <row r="5371" spans="1:7">
      <c r="A5371" t="str">
        <f t="shared" si="84"/>
        <v>S0.5047</v>
      </c>
      <c r="B5371" s="49" t="s">
        <v>511</v>
      </c>
      <c r="C5371" s="49">
        <v>47</v>
      </c>
      <c r="D5371" s="49">
        <v>0.52483564615249634</v>
      </c>
      <c r="E5371" s="49">
        <v>87.3359375</v>
      </c>
      <c r="F5371" s="49">
        <v>63.122962951660156</v>
      </c>
      <c r="G5371" s="49">
        <v>36.877037048339844</v>
      </c>
    </row>
    <row r="5372" spans="1:7">
      <c r="A5372" t="str">
        <f t="shared" si="84"/>
        <v>S0.5048</v>
      </c>
      <c r="B5372" s="49" t="s">
        <v>511</v>
      </c>
      <c r="C5372" s="49">
        <v>48</v>
      </c>
      <c r="D5372" s="49">
        <v>0.53441375494003296</v>
      </c>
      <c r="E5372" s="49">
        <v>86.811103820800781</v>
      </c>
      <c r="F5372" s="49">
        <v>62.504085540771484</v>
      </c>
      <c r="G5372" s="49">
        <v>37.495914459228516</v>
      </c>
    </row>
    <row r="5373" spans="1:7">
      <c r="A5373" t="str">
        <f t="shared" si="84"/>
        <v>S0.5049</v>
      </c>
      <c r="B5373" s="49" t="s">
        <v>511</v>
      </c>
      <c r="C5373" s="49">
        <v>49</v>
      </c>
      <c r="D5373" s="49">
        <v>0.54387378692626953</v>
      </c>
      <c r="E5373" s="49">
        <v>86.276687622070313</v>
      </c>
      <c r="F5373" s="49">
        <v>61.890510559082031</v>
      </c>
      <c r="G5373" s="49">
        <v>38.109489440917969</v>
      </c>
    </row>
    <row r="5374" spans="1:7">
      <c r="A5374" t="str">
        <f t="shared" si="84"/>
        <v>S0.5050</v>
      </c>
      <c r="B5374" s="49" t="s">
        <v>511</v>
      </c>
      <c r="C5374" s="49">
        <v>50</v>
      </c>
      <c r="D5374" s="49">
        <v>0.55321073532104492</v>
      </c>
      <c r="E5374" s="49">
        <v>85.732810974121094</v>
      </c>
      <c r="F5374" s="49">
        <v>61.282154083251953</v>
      </c>
      <c r="G5374" s="49">
        <v>38.717845916748047</v>
      </c>
    </row>
    <row r="5375" spans="1:7">
      <c r="A5375" t="str">
        <f t="shared" si="84"/>
        <v>S0.5051</v>
      </c>
      <c r="B5375" s="49" t="s">
        <v>511</v>
      </c>
      <c r="C5375" s="49">
        <v>51</v>
      </c>
      <c r="D5375" s="49">
        <v>0.5624241828918457</v>
      </c>
      <c r="E5375" s="49">
        <v>85.179603576660156</v>
      </c>
      <c r="F5375" s="49">
        <v>60.678928375244141</v>
      </c>
      <c r="G5375" s="49">
        <v>39.321071624755859</v>
      </c>
    </row>
    <row r="5376" spans="1:7">
      <c r="A5376" t="str">
        <f t="shared" si="84"/>
        <v>S0.5052</v>
      </c>
      <c r="B5376" s="49" t="s">
        <v>511</v>
      </c>
      <c r="C5376" s="49">
        <v>52</v>
      </c>
      <c r="D5376" s="49">
        <v>0.57150602340698242</v>
      </c>
      <c r="E5376" s="49">
        <v>84.617179870605469</v>
      </c>
      <c r="F5376" s="49">
        <v>60.080745697021484</v>
      </c>
      <c r="G5376" s="49">
        <v>39.919254302978516</v>
      </c>
    </row>
    <row r="5377" spans="1:7">
      <c r="A5377" t="str">
        <f t="shared" si="84"/>
        <v>S0.5053</v>
      </c>
      <c r="B5377" s="49" t="s">
        <v>511</v>
      </c>
      <c r="C5377" s="49">
        <v>53</v>
      </c>
      <c r="D5377" s="49">
        <v>0.58045530319213867</v>
      </c>
      <c r="E5377" s="49">
        <v>84.045669555664063</v>
      </c>
      <c r="F5377" s="49">
        <v>59.487529754638672</v>
      </c>
      <c r="G5377" s="49">
        <v>40.512470245361328</v>
      </c>
    </row>
    <row r="5378" spans="1:7">
      <c r="A5378" t="str">
        <f t="shared" si="84"/>
        <v>S0.5054</v>
      </c>
      <c r="B5378" s="49" t="s">
        <v>511</v>
      </c>
      <c r="C5378" s="49">
        <v>54</v>
      </c>
      <c r="D5378" s="49">
        <v>0.58926868438720703</v>
      </c>
      <c r="E5378" s="49">
        <v>83.465217590332031</v>
      </c>
      <c r="F5378" s="49">
        <v>58.899192810058594</v>
      </c>
      <c r="G5378" s="49">
        <v>41.100807189941406</v>
      </c>
    </row>
    <row r="5379" spans="1:7">
      <c r="A5379" t="str">
        <f t="shared" ref="A5379:A5442" si="85">CONCATENATE(B5379,IF(C5379&lt;10,CONCATENATE("00",C5379),IF(C5379&lt;100,CONCATENATE("0",C5379),C5379)))</f>
        <v>S0.5055</v>
      </c>
      <c r="B5379" s="49" t="s">
        <v>511</v>
      </c>
      <c r="C5379" s="49">
        <v>55</v>
      </c>
      <c r="D5379" s="49">
        <v>0.59794092178344727</v>
      </c>
      <c r="E5379" s="49">
        <v>82.875946044921875</v>
      </c>
      <c r="F5379" s="49">
        <v>58.315654754638672</v>
      </c>
      <c r="G5379" s="49">
        <v>41.684345245361328</v>
      </c>
    </row>
    <row r="5380" spans="1:7">
      <c r="A5380" t="str">
        <f t="shared" si="85"/>
        <v>S0.5056</v>
      </c>
      <c r="B5380" s="49" t="s">
        <v>511</v>
      </c>
      <c r="C5380" s="49">
        <v>56</v>
      </c>
      <c r="D5380" s="49">
        <v>0.60647058486938477</v>
      </c>
      <c r="E5380" s="49">
        <v>82.278007507324219</v>
      </c>
      <c r="F5380" s="49">
        <v>57.736835479736328</v>
      </c>
      <c r="G5380" s="49">
        <v>42.263164520263672</v>
      </c>
    </row>
    <row r="5381" spans="1:7">
      <c r="A5381" t="str">
        <f t="shared" si="85"/>
        <v>S0.5057</v>
      </c>
      <c r="B5381" s="49" t="s">
        <v>511</v>
      </c>
      <c r="C5381" s="49">
        <v>57</v>
      </c>
      <c r="D5381" s="49">
        <v>0.6148529052734375</v>
      </c>
      <c r="E5381" s="49">
        <v>81.671539306640625</v>
      </c>
      <c r="F5381" s="49">
        <v>57.16265869140625</v>
      </c>
      <c r="G5381" s="49">
        <v>42.83734130859375</v>
      </c>
    </row>
    <row r="5382" spans="1:7">
      <c r="A5382" t="str">
        <f t="shared" si="85"/>
        <v>S0.5058</v>
      </c>
      <c r="B5382" s="49" t="s">
        <v>511</v>
      </c>
      <c r="C5382" s="49">
        <v>58</v>
      </c>
      <c r="D5382" s="49">
        <v>0.62308555841445923</v>
      </c>
      <c r="E5382" s="49">
        <v>81.056686401367188</v>
      </c>
      <c r="F5382" s="49">
        <v>56.593040466308594</v>
      </c>
      <c r="G5382" s="49">
        <v>43.406959533691406</v>
      </c>
    </row>
    <row r="5383" spans="1:7">
      <c r="A5383" t="str">
        <f t="shared" si="85"/>
        <v>S0.5059</v>
      </c>
      <c r="B5383" s="49" t="s">
        <v>511</v>
      </c>
      <c r="C5383" s="49">
        <v>59</v>
      </c>
      <c r="D5383" s="49">
        <v>0.63116306066513062</v>
      </c>
      <c r="E5383" s="49">
        <v>80.433601379394531</v>
      </c>
      <c r="F5383" s="49">
        <v>56.027908325195313</v>
      </c>
      <c r="G5383" s="49">
        <v>43.972091674804688</v>
      </c>
    </row>
    <row r="5384" spans="1:7">
      <c r="A5384" t="str">
        <f t="shared" si="85"/>
        <v>S0.5060</v>
      </c>
      <c r="B5384" s="49" t="s">
        <v>511</v>
      </c>
      <c r="C5384" s="49">
        <v>60</v>
      </c>
      <c r="D5384" s="49">
        <v>0.63908624649047852</v>
      </c>
      <c r="E5384" s="49">
        <v>79.802436828613281</v>
      </c>
      <c r="F5384" s="49">
        <v>55.467189788818359</v>
      </c>
      <c r="G5384" s="49">
        <v>44.532810211181641</v>
      </c>
    </row>
    <row r="5385" spans="1:7">
      <c r="A5385" t="str">
        <f t="shared" si="85"/>
        <v>S0.5061</v>
      </c>
      <c r="B5385" s="49" t="s">
        <v>511</v>
      </c>
      <c r="C5385" s="49">
        <v>61</v>
      </c>
      <c r="D5385" s="49">
        <v>0.64684921503067017</v>
      </c>
      <c r="E5385" s="49">
        <v>79.163345336914063</v>
      </c>
      <c r="F5385" s="49">
        <v>54.910804748535156</v>
      </c>
      <c r="G5385" s="49">
        <v>45.089195251464844</v>
      </c>
    </row>
    <row r="5386" spans="1:7">
      <c r="A5386" t="str">
        <f t="shared" si="85"/>
        <v>S0.5062</v>
      </c>
      <c r="B5386" s="49" t="s">
        <v>511</v>
      </c>
      <c r="C5386" s="49">
        <v>62</v>
      </c>
      <c r="D5386" s="49">
        <v>0.65445083379745483</v>
      </c>
      <c r="E5386" s="49">
        <v>78.516502380371094</v>
      </c>
      <c r="F5386" s="49">
        <v>54.358684539794922</v>
      </c>
      <c r="G5386" s="49">
        <v>45.641315460205078</v>
      </c>
    </row>
    <row r="5387" spans="1:7">
      <c r="A5387" t="str">
        <f t="shared" si="85"/>
        <v>S0.5063</v>
      </c>
      <c r="B5387" s="49" t="s">
        <v>511</v>
      </c>
      <c r="C5387" s="49">
        <v>63</v>
      </c>
      <c r="D5387" s="49">
        <v>0.66188526153564453</v>
      </c>
      <c r="E5387" s="49">
        <v>77.862045288085938</v>
      </c>
      <c r="F5387" s="49">
        <v>53.810756683349609</v>
      </c>
      <c r="G5387" s="49">
        <v>46.189243316650391</v>
      </c>
    </row>
    <row r="5388" spans="1:7">
      <c r="A5388" t="str">
        <f t="shared" si="85"/>
        <v>S0.5064</v>
      </c>
      <c r="B5388" s="49" t="s">
        <v>511</v>
      </c>
      <c r="C5388" s="49">
        <v>64</v>
      </c>
      <c r="D5388" s="49">
        <v>0.66915327310562134</v>
      </c>
      <c r="E5388" s="49">
        <v>77.200164794921875</v>
      </c>
      <c r="F5388" s="49">
        <v>53.266952514648438</v>
      </c>
      <c r="G5388" s="49">
        <v>46.733047485351563</v>
      </c>
    </row>
    <row r="5389" spans="1:7">
      <c r="A5389" t="str">
        <f t="shared" si="85"/>
        <v>S0.5065</v>
      </c>
      <c r="B5389" s="49" t="s">
        <v>511</v>
      </c>
      <c r="C5389" s="49">
        <v>65</v>
      </c>
      <c r="D5389" s="49">
        <v>0.67624902725219727</v>
      </c>
      <c r="E5389" s="49">
        <v>76.531013488769531</v>
      </c>
      <c r="F5389" s="49">
        <v>52.727199554443359</v>
      </c>
      <c r="G5389" s="49">
        <v>47.272800445556641</v>
      </c>
    </row>
    <row r="5390" spans="1:7">
      <c r="A5390" t="str">
        <f t="shared" si="85"/>
        <v>S0.5066</v>
      </c>
      <c r="B5390" s="49" t="s">
        <v>511</v>
      </c>
      <c r="C5390" s="49">
        <v>66</v>
      </c>
      <c r="D5390" s="49">
        <v>0.68317270278930664</v>
      </c>
      <c r="E5390" s="49">
        <v>75.854759216308594</v>
      </c>
      <c r="F5390" s="49">
        <v>52.191432952880859</v>
      </c>
      <c r="G5390" s="49">
        <v>47.808567047119141</v>
      </c>
    </row>
    <row r="5391" spans="1:7">
      <c r="A5391" t="str">
        <f t="shared" si="85"/>
        <v>S0.5067</v>
      </c>
      <c r="B5391" s="49" t="s">
        <v>511</v>
      </c>
      <c r="C5391" s="49">
        <v>67</v>
      </c>
      <c r="D5391" s="49">
        <v>0.68992042541503906</v>
      </c>
      <c r="E5391" s="49">
        <v>75.171585083007813</v>
      </c>
      <c r="F5391" s="49">
        <v>51.659584045410156</v>
      </c>
      <c r="G5391" s="49">
        <v>48.340415954589844</v>
      </c>
    </row>
    <row r="5392" spans="1:7">
      <c r="A5392" t="str">
        <f t="shared" si="85"/>
        <v>S0.5068</v>
      </c>
      <c r="B5392" s="49" t="s">
        <v>511</v>
      </c>
      <c r="C5392" s="49">
        <v>68</v>
      </c>
      <c r="D5392" s="49">
        <v>0.69648885726928711</v>
      </c>
      <c r="E5392" s="49">
        <v>74.481666564941406</v>
      </c>
      <c r="F5392" s="49">
        <v>51.131584167480469</v>
      </c>
      <c r="G5392" s="49">
        <v>48.868415832519531</v>
      </c>
    </row>
    <row r="5393" spans="1:7">
      <c r="A5393" t="str">
        <f t="shared" si="85"/>
        <v>S0.5069</v>
      </c>
      <c r="B5393" s="49" t="s">
        <v>511</v>
      </c>
      <c r="C5393" s="49">
        <v>69</v>
      </c>
      <c r="D5393" s="49">
        <v>0.70287752151489258</v>
      </c>
      <c r="E5393" s="49">
        <v>73.785179138183594</v>
      </c>
      <c r="F5393" s="49">
        <v>50.607376098632813</v>
      </c>
      <c r="G5393" s="49">
        <v>49.392623901367188</v>
      </c>
    </row>
    <row r="5394" spans="1:7">
      <c r="A5394" t="str">
        <f t="shared" si="85"/>
        <v>S0.5070</v>
      </c>
      <c r="B5394" s="49" t="s">
        <v>511</v>
      </c>
      <c r="C5394" s="49">
        <v>70</v>
      </c>
      <c r="D5394" s="49">
        <v>0.70908254384994507</v>
      </c>
      <c r="E5394" s="49">
        <v>73.082298278808594</v>
      </c>
      <c r="F5394" s="49">
        <v>50.086887359619141</v>
      </c>
      <c r="G5394" s="49">
        <v>49.913112640380859</v>
      </c>
    </row>
    <row r="5395" spans="1:7">
      <c r="A5395" t="str">
        <f t="shared" si="85"/>
        <v>S0.5071</v>
      </c>
      <c r="B5395" s="49" t="s">
        <v>511</v>
      </c>
      <c r="C5395" s="49">
        <v>71</v>
      </c>
      <c r="D5395" s="49">
        <v>0.71510177850723267</v>
      </c>
      <c r="E5395" s="49">
        <v>72.373222351074219</v>
      </c>
      <c r="F5395" s="49">
        <v>49.570064544677734</v>
      </c>
      <c r="G5395" s="49">
        <v>50.429935455322266</v>
      </c>
    </row>
    <row r="5396" spans="1:7">
      <c r="A5396" t="str">
        <f t="shared" si="85"/>
        <v>S0.5072</v>
      </c>
      <c r="B5396" s="49" t="s">
        <v>511</v>
      </c>
      <c r="C5396" s="49">
        <v>72</v>
      </c>
      <c r="D5396" s="49">
        <v>0.7209324836730957</v>
      </c>
      <c r="E5396" s="49">
        <v>71.658119201660156</v>
      </c>
      <c r="F5396" s="49">
        <v>49.056842803955078</v>
      </c>
      <c r="G5396" s="49">
        <v>50.943157196044922</v>
      </c>
    </row>
    <row r="5397" spans="1:7">
      <c r="A5397" t="str">
        <f t="shared" si="85"/>
        <v>S0.5073</v>
      </c>
      <c r="B5397" s="49" t="s">
        <v>511</v>
      </c>
      <c r="C5397" s="49">
        <v>73</v>
      </c>
      <c r="D5397" s="49">
        <v>0.72657632827758789</v>
      </c>
      <c r="E5397" s="49">
        <v>70.937187194824219</v>
      </c>
      <c r="F5397" s="49">
        <v>48.547161102294922</v>
      </c>
      <c r="G5397" s="49">
        <v>51.452838897705078</v>
      </c>
    </row>
    <row r="5398" spans="1:7">
      <c r="A5398" t="str">
        <f t="shared" si="85"/>
        <v>S0.5074</v>
      </c>
      <c r="B5398" s="49" t="s">
        <v>511</v>
      </c>
      <c r="C5398" s="49">
        <v>74</v>
      </c>
      <c r="D5398" s="49">
        <v>0.732025146484375</v>
      </c>
      <c r="E5398" s="49">
        <v>70.210609436035156</v>
      </c>
      <c r="F5398" s="49">
        <v>48.040962219238281</v>
      </c>
      <c r="G5398" s="49">
        <v>51.959037780761719</v>
      </c>
    </row>
    <row r="5399" spans="1:7">
      <c r="A5399" t="str">
        <f t="shared" si="85"/>
        <v>S0.5075</v>
      </c>
      <c r="B5399" s="49" t="s">
        <v>511</v>
      </c>
      <c r="C5399" s="49">
        <v>75</v>
      </c>
      <c r="D5399" s="49">
        <v>0.73728322982788086</v>
      </c>
      <c r="E5399" s="49">
        <v>69.478584289550781</v>
      </c>
      <c r="F5399" s="49">
        <v>47.538185119628906</v>
      </c>
      <c r="G5399" s="49">
        <v>52.461814880371094</v>
      </c>
    </row>
    <row r="5400" spans="1:7">
      <c r="A5400" t="str">
        <f t="shared" si="85"/>
        <v>S0.5076</v>
      </c>
      <c r="B5400" s="49" t="s">
        <v>511</v>
      </c>
      <c r="C5400" s="49">
        <v>76</v>
      </c>
      <c r="D5400" s="49">
        <v>0.74234342575073242</v>
      </c>
      <c r="E5400" s="49">
        <v>68.741302490234375</v>
      </c>
      <c r="F5400" s="49">
        <v>47.038776397705078</v>
      </c>
      <c r="G5400" s="49">
        <v>52.961223602294922</v>
      </c>
    </row>
    <row r="5401" spans="1:7">
      <c r="A5401" t="str">
        <f t="shared" si="85"/>
        <v>S0.5077</v>
      </c>
      <c r="B5401" s="49" t="s">
        <v>511</v>
      </c>
      <c r="C5401" s="49">
        <v>77</v>
      </c>
      <c r="D5401" s="49">
        <v>0.74720770120620728</v>
      </c>
      <c r="E5401" s="49">
        <v>67.998954772949219</v>
      </c>
      <c r="F5401" s="49">
        <v>46.542678833007813</v>
      </c>
      <c r="G5401" s="49">
        <v>53.457321166992188</v>
      </c>
    </row>
    <row r="5402" spans="1:7">
      <c r="A5402" t="str">
        <f t="shared" si="85"/>
        <v>S0.5078</v>
      </c>
      <c r="B5402" s="49" t="s">
        <v>511</v>
      </c>
      <c r="C5402" s="49">
        <v>78</v>
      </c>
      <c r="D5402" s="49">
        <v>0.75187200307846069</v>
      </c>
      <c r="E5402" s="49">
        <v>67.251747131347656</v>
      </c>
      <c r="F5402" s="49">
        <v>46.049835205078125</v>
      </c>
      <c r="G5402" s="49">
        <v>53.950164794921875</v>
      </c>
    </row>
    <row r="5403" spans="1:7">
      <c r="A5403" t="str">
        <f t="shared" si="85"/>
        <v>S0.5079</v>
      </c>
      <c r="B5403" s="49" t="s">
        <v>511</v>
      </c>
      <c r="C5403" s="49">
        <v>79</v>
      </c>
      <c r="D5403" s="49">
        <v>0.75633597373962402</v>
      </c>
      <c r="E5403" s="49">
        <v>66.4998779296875</v>
      </c>
      <c r="F5403" s="49">
        <v>45.560195922851563</v>
      </c>
      <c r="G5403" s="49">
        <v>54.439804077148438</v>
      </c>
    </row>
    <row r="5404" spans="1:7">
      <c r="A5404" t="str">
        <f t="shared" si="85"/>
        <v>S0.5080</v>
      </c>
      <c r="B5404" s="49" t="s">
        <v>511</v>
      </c>
      <c r="C5404" s="49">
        <v>80</v>
      </c>
      <c r="D5404" s="49">
        <v>0.76059675216674805</v>
      </c>
      <c r="E5404" s="49">
        <v>65.743537902832031</v>
      </c>
      <c r="F5404" s="49">
        <v>45.073707580566406</v>
      </c>
      <c r="G5404" s="49">
        <v>54.926292419433594</v>
      </c>
    </row>
    <row r="5405" spans="1:7">
      <c r="A5405" t="str">
        <f t="shared" si="85"/>
        <v>S0.5081</v>
      </c>
      <c r="B5405" s="49" t="s">
        <v>511</v>
      </c>
      <c r="C5405" s="49">
        <v>81</v>
      </c>
      <c r="D5405" s="49">
        <v>0.76465511322021484</v>
      </c>
      <c r="E5405" s="49">
        <v>64.982940673828125</v>
      </c>
      <c r="F5405" s="49">
        <v>44.590316772460938</v>
      </c>
      <c r="G5405" s="49">
        <v>55.409683227539063</v>
      </c>
    </row>
    <row r="5406" spans="1:7">
      <c r="A5406" t="str">
        <f t="shared" si="85"/>
        <v>S0.5082</v>
      </c>
      <c r="B5406" s="49" t="s">
        <v>511</v>
      </c>
      <c r="C5406" s="49">
        <v>82</v>
      </c>
      <c r="D5406" s="49">
        <v>0.76850748062133789</v>
      </c>
      <c r="E5406" s="49">
        <v>64.218292236328125</v>
      </c>
      <c r="F5406" s="49">
        <v>44.109970092773438</v>
      </c>
      <c r="G5406" s="49">
        <v>55.890029907226563</v>
      </c>
    </row>
    <row r="5407" spans="1:7">
      <c r="A5407" t="str">
        <f t="shared" si="85"/>
        <v>S0.5083</v>
      </c>
      <c r="B5407" s="49" t="s">
        <v>511</v>
      </c>
      <c r="C5407" s="49">
        <v>83</v>
      </c>
      <c r="D5407" s="49">
        <v>0.77215290069580078</v>
      </c>
      <c r="E5407" s="49">
        <v>63.449783325195313</v>
      </c>
      <c r="F5407" s="49">
        <v>43.632625579833984</v>
      </c>
      <c r="G5407" s="49">
        <v>56.367374420166016</v>
      </c>
    </row>
    <row r="5408" spans="1:7">
      <c r="A5408" t="str">
        <f t="shared" si="85"/>
        <v>S0.5084</v>
      </c>
      <c r="B5408" s="49" t="s">
        <v>511</v>
      </c>
      <c r="C5408" s="49">
        <v>84</v>
      </c>
      <c r="D5408" s="49">
        <v>0.77559161186218262</v>
      </c>
      <c r="E5408" s="49">
        <v>62.677627563476563</v>
      </c>
      <c r="F5408" s="49">
        <v>43.158226013183594</v>
      </c>
      <c r="G5408" s="49">
        <v>56.841773986816406</v>
      </c>
    </row>
    <row r="5409" spans="1:7">
      <c r="A5409" t="str">
        <f t="shared" si="85"/>
        <v>S0.5085</v>
      </c>
      <c r="B5409" s="49" t="s">
        <v>511</v>
      </c>
      <c r="C5409" s="49">
        <v>85</v>
      </c>
      <c r="D5409" s="49">
        <v>0.77881962060928345</v>
      </c>
      <c r="E5409" s="49">
        <v>61.90203857421875</v>
      </c>
      <c r="F5409" s="49">
        <v>42.686725616455078</v>
      </c>
      <c r="G5409" s="49">
        <v>57.313274383544922</v>
      </c>
    </row>
    <row r="5410" spans="1:7">
      <c r="A5410" t="str">
        <f t="shared" si="85"/>
        <v>S0.5086</v>
      </c>
      <c r="B5410" s="49" t="s">
        <v>511</v>
      </c>
      <c r="C5410" s="49">
        <v>86</v>
      </c>
      <c r="D5410" s="49">
        <v>0.78183859586715698</v>
      </c>
      <c r="E5410" s="49">
        <v>61.123218536376953</v>
      </c>
      <c r="F5410" s="49">
        <v>42.218082427978516</v>
      </c>
      <c r="G5410" s="49">
        <v>57.781917572021484</v>
      </c>
    </row>
    <row r="5411" spans="1:7">
      <c r="A5411" t="str">
        <f t="shared" si="85"/>
        <v>S0.5087</v>
      </c>
      <c r="B5411" s="49" t="s">
        <v>511</v>
      </c>
      <c r="C5411" s="49">
        <v>87</v>
      </c>
      <c r="D5411" s="49">
        <v>0.78464579582214355</v>
      </c>
      <c r="E5411" s="49">
        <v>60.341377258300781</v>
      </c>
      <c r="F5411" s="49">
        <v>41.752243041992188</v>
      </c>
      <c r="G5411" s="49">
        <v>58.247756958007813</v>
      </c>
    </row>
    <row r="5412" spans="1:7">
      <c r="A5412" t="str">
        <f t="shared" si="85"/>
        <v>S0.5088</v>
      </c>
      <c r="B5412" s="49" t="s">
        <v>511</v>
      </c>
      <c r="C5412" s="49">
        <v>88</v>
      </c>
      <c r="D5412" s="49">
        <v>0.78724098205566406</v>
      </c>
      <c r="E5412" s="49">
        <v>59.556732177734375</v>
      </c>
      <c r="F5412" s="49">
        <v>41.289161682128906</v>
      </c>
      <c r="G5412" s="49">
        <v>58.710838317871094</v>
      </c>
    </row>
    <row r="5413" spans="1:7">
      <c r="A5413" t="str">
        <f t="shared" si="85"/>
        <v>S0.5089</v>
      </c>
      <c r="B5413" s="49" t="s">
        <v>511</v>
      </c>
      <c r="C5413" s="49">
        <v>89</v>
      </c>
      <c r="D5413" s="49">
        <v>0.78962349891662598</v>
      </c>
      <c r="E5413" s="49">
        <v>58.769493103027344</v>
      </c>
      <c r="F5413" s="49">
        <v>40.828800201416016</v>
      </c>
      <c r="G5413" s="49">
        <v>59.171199798583984</v>
      </c>
    </row>
    <row r="5414" spans="1:7">
      <c r="A5414" t="str">
        <f t="shared" si="85"/>
        <v>S0.5090</v>
      </c>
      <c r="B5414" s="49" t="s">
        <v>511</v>
      </c>
      <c r="C5414" s="49">
        <v>90</v>
      </c>
      <c r="D5414" s="49">
        <v>0.79179096221923828</v>
      </c>
      <c r="E5414" s="49">
        <v>57.979869842529297</v>
      </c>
      <c r="F5414" s="49">
        <v>40.371112823486328</v>
      </c>
      <c r="G5414" s="49">
        <v>59.628887176513672</v>
      </c>
    </row>
    <row r="5415" spans="1:7">
      <c r="A5415" t="str">
        <f t="shared" si="85"/>
        <v>S0.5091</v>
      </c>
      <c r="B5415" s="49" t="s">
        <v>511</v>
      </c>
      <c r="C5415" s="49">
        <v>91</v>
      </c>
      <c r="D5415" s="49">
        <v>0.79374480247497559</v>
      </c>
      <c r="E5415" s="49">
        <v>57.188076019287109</v>
      </c>
      <c r="F5415" s="49">
        <v>39.916049957275391</v>
      </c>
      <c r="G5415" s="49">
        <v>60.083950042724609</v>
      </c>
    </row>
    <row r="5416" spans="1:7">
      <c r="A5416" t="str">
        <f t="shared" si="85"/>
        <v>S0.5092</v>
      </c>
      <c r="B5416" s="49" t="s">
        <v>511</v>
      </c>
      <c r="C5416" s="49">
        <v>92</v>
      </c>
      <c r="D5416" s="49">
        <v>0.79548287391662598</v>
      </c>
      <c r="E5416" s="49">
        <v>56.394332885742188</v>
      </c>
      <c r="F5416" s="49">
        <v>39.463581085205078</v>
      </c>
      <c r="G5416" s="49">
        <v>60.536418914794922</v>
      </c>
    </row>
    <row r="5417" spans="1:7">
      <c r="A5417" t="str">
        <f t="shared" si="85"/>
        <v>S0.5093</v>
      </c>
      <c r="B5417" s="49" t="s">
        <v>511</v>
      </c>
      <c r="C5417" s="49">
        <v>93</v>
      </c>
      <c r="D5417" s="49">
        <v>0.79700517654418945</v>
      </c>
      <c r="E5417" s="49">
        <v>55.598850250244141</v>
      </c>
      <c r="F5417" s="49">
        <v>39.013652801513672</v>
      </c>
      <c r="G5417" s="49">
        <v>60.986347198486328</v>
      </c>
    </row>
    <row r="5418" spans="1:7">
      <c r="A5418" t="str">
        <f t="shared" si="85"/>
        <v>S0.5094</v>
      </c>
      <c r="B5418" s="49" t="s">
        <v>511</v>
      </c>
      <c r="C5418" s="49">
        <v>94</v>
      </c>
      <c r="D5418" s="49">
        <v>0.79831051826477051</v>
      </c>
      <c r="E5418" s="49">
        <v>54.801845550537109</v>
      </c>
      <c r="F5418" s="49">
        <v>38.566234588623047</v>
      </c>
      <c r="G5418" s="49">
        <v>61.433765411376953</v>
      </c>
    </row>
    <row r="5419" spans="1:7">
      <c r="A5419" t="str">
        <f t="shared" si="85"/>
        <v>S0.5095</v>
      </c>
      <c r="B5419" s="49" t="s">
        <v>511</v>
      </c>
      <c r="C5419" s="49">
        <v>95</v>
      </c>
      <c r="D5419" s="49">
        <v>0.79939937591552734</v>
      </c>
      <c r="E5419" s="49">
        <v>54.003536224365234</v>
      </c>
      <c r="F5419" s="49">
        <v>38.121280670166016</v>
      </c>
      <c r="G5419" s="49">
        <v>61.878719329833984</v>
      </c>
    </row>
    <row r="5420" spans="1:7">
      <c r="A5420" t="str">
        <f t="shared" si="85"/>
        <v>S0.5096</v>
      </c>
      <c r="B5420" s="49" t="s">
        <v>511</v>
      </c>
      <c r="C5420" s="49">
        <v>96</v>
      </c>
      <c r="D5420" s="49">
        <v>0.80027031898498535</v>
      </c>
      <c r="E5420" s="49">
        <v>53.204135894775391</v>
      </c>
      <c r="F5420" s="49">
        <v>37.678752899169922</v>
      </c>
      <c r="G5420" s="49">
        <v>62.321247100830078</v>
      </c>
    </row>
    <row r="5421" spans="1:7">
      <c r="A5421" t="str">
        <f t="shared" si="85"/>
        <v>S0.5097</v>
      </c>
      <c r="B5421" s="49" t="s">
        <v>511</v>
      </c>
      <c r="C5421" s="49">
        <v>97</v>
      </c>
      <c r="D5421" s="49">
        <v>0.80092531442642212</v>
      </c>
      <c r="E5421" s="49">
        <v>52.403865814208984</v>
      </c>
      <c r="F5421" s="49">
        <v>37.238616943359375</v>
      </c>
      <c r="G5421" s="49">
        <v>62.761383056640625</v>
      </c>
    </row>
    <row r="5422" spans="1:7">
      <c r="A5422" t="str">
        <f t="shared" si="85"/>
        <v>S0.5098</v>
      </c>
      <c r="B5422" s="49" t="s">
        <v>511</v>
      </c>
      <c r="C5422" s="49">
        <v>98</v>
      </c>
      <c r="D5422" s="49">
        <v>0.8013608455657959</v>
      </c>
      <c r="E5422" s="49">
        <v>51.602939605712891</v>
      </c>
      <c r="F5422" s="49">
        <v>36.800827026367188</v>
      </c>
      <c r="G5422" s="49">
        <v>63.199172973632813</v>
      </c>
    </row>
    <row r="5423" spans="1:7">
      <c r="A5423" t="str">
        <f t="shared" si="85"/>
        <v>S0.5099</v>
      </c>
      <c r="B5423" s="49" t="s">
        <v>511</v>
      </c>
      <c r="C5423" s="49">
        <v>99</v>
      </c>
      <c r="D5423" s="49">
        <v>0.80157852172851563</v>
      </c>
      <c r="E5423" s="49">
        <v>50.801578521728516</v>
      </c>
      <c r="F5423" s="49">
        <v>36.365352630615234</v>
      </c>
      <c r="G5423" s="49">
        <v>63.634647369384766</v>
      </c>
    </row>
    <row r="5424" spans="1:7">
      <c r="A5424" t="str">
        <f t="shared" si="85"/>
        <v>S0.5100</v>
      </c>
      <c r="B5424" s="49" t="s">
        <v>511</v>
      </c>
      <c r="C5424" s="49">
        <v>100</v>
      </c>
      <c r="D5424" s="49">
        <v>0.80157852172851563</v>
      </c>
      <c r="E5424" s="49">
        <v>50</v>
      </c>
      <c r="F5424" s="49">
        <v>35.932155609130859</v>
      </c>
      <c r="G5424" s="49">
        <v>64.067840576171875</v>
      </c>
    </row>
    <row r="5425" spans="1:7">
      <c r="A5425" t="str">
        <f t="shared" si="85"/>
        <v>S0.5101</v>
      </c>
      <c r="B5425" s="49" t="s">
        <v>511</v>
      </c>
      <c r="C5425" s="49">
        <v>101</v>
      </c>
      <c r="D5425" s="49">
        <v>0.8013608455657959</v>
      </c>
      <c r="E5425" s="49">
        <v>49.198421478271484</v>
      </c>
      <c r="F5425" s="49">
        <v>35.501205444335938</v>
      </c>
      <c r="G5425" s="49">
        <v>64.498794555664063</v>
      </c>
    </row>
    <row r="5426" spans="1:7">
      <c r="A5426" t="str">
        <f t="shared" si="85"/>
        <v>S0.5102</v>
      </c>
      <c r="B5426" s="49" t="s">
        <v>511</v>
      </c>
      <c r="C5426" s="49">
        <v>102</v>
      </c>
      <c r="D5426" s="49">
        <v>0.80092531442642212</v>
      </c>
      <c r="E5426" s="49">
        <v>48.397060394287109</v>
      </c>
      <c r="F5426" s="49">
        <v>35.072456359863281</v>
      </c>
      <c r="G5426" s="49">
        <v>64.927543640136719</v>
      </c>
    </row>
    <row r="5427" spans="1:7">
      <c r="A5427" t="str">
        <f t="shared" si="85"/>
        <v>S0.5103</v>
      </c>
      <c r="B5427" s="49" t="s">
        <v>511</v>
      </c>
      <c r="C5427" s="49">
        <v>103</v>
      </c>
      <c r="D5427" s="49">
        <v>0.80027025938034058</v>
      </c>
      <c r="E5427" s="49">
        <v>47.596134185791016</v>
      </c>
      <c r="F5427" s="49">
        <v>34.645881652832031</v>
      </c>
      <c r="G5427" s="49">
        <v>65.354118347167969</v>
      </c>
    </row>
    <row r="5428" spans="1:7">
      <c r="A5428" t="str">
        <f t="shared" si="85"/>
        <v>S0.5104</v>
      </c>
      <c r="B5428" s="49" t="s">
        <v>511</v>
      </c>
      <c r="C5428" s="49">
        <v>104</v>
      </c>
      <c r="D5428" s="49">
        <v>0.79939943552017212</v>
      </c>
      <c r="E5428" s="49">
        <v>46.795864105224609</v>
      </c>
      <c r="F5428" s="49">
        <v>34.221450805664063</v>
      </c>
      <c r="G5428" s="49">
        <v>65.778549194335938</v>
      </c>
    </row>
    <row r="5429" spans="1:7">
      <c r="A5429" t="str">
        <f t="shared" si="85"/>
        <v>S0.5105</v>
      </c>
      <c r="B5429" s="49" t="s">
        <v>511</v>
      </c>
      <c r="C5429" s="49">
        <v>105</v>
      </c>
      <c r="D5429" s="49">
        <v>0.79831051826477051</v>
      </c>
      <c r="E5429" s="49">
        <v>45.996463775634766</v>
      </c>
      <c r="F5429" s="49">
        <v>33.799121856689453</v>
      </c>
      <c r="G5429" s="49">
        <v>66.200874328613281</v>
      </c>
    </row>
    <row r="5430" spans="1:7">
      <c r="A5430" t="str">
        <f t="shared" si="85"/>
        <v>S0.5106</v>
      </c>
      <c r="B5430" s="49" t="s">
        <v>511</v>
      </c>
      <c r="C5430" s="49">
        <v>106</v>
      </c>
      <c r="D5430" s="49">
        <v>0.79700517654418945</v>
      </c>
      <c r="E5430" s="49">
        <v>45.198154449462891</v>
      </c>
      <c r="F5430" s="49">
        <v>33.378868103027344</v>
      </c>
      <c r="G5430" s="49">
        <v>66.621131896972656</v>
      </c>
    </row>
    <row r="5431" spans="1:7">
      <c r="A5431" t="str">
        <f t="shared" si="85"/>
        <v>S0.5107</v>
      </c>
      <c r="B5431" s="49" t="s">
        <v>511</v>
      </c>
      <c r="C5431" s="49">
        <v>107</v>
      </c>
      <c r="D5431" s="49">
        <v>0.79548287391662598</v>
      </c>
      <c r="E5431" s="49">
        <v>44.401149749755859</v>
      </c>
      <c r="F5431" s="49">
        <v>32.960659027099609</v>
      </c>
      <c r="G5431" s="49">
        <v>67.039337158203125</v>
      </c>
    </row>
    <row r="5432" spans="1:7">
      <c r="A5432" t="str">
        <f t="shared" si="85"/>
        <v>S0.5108</v>
      </c>
      <c r="B5432" s="49" t="s">
        <v>511</v>
      </c>
      <c r="C5432" s="49">
        <v>108</v>
      </c>
      <c r="D5432" s="49">
        <v>0.79374480247497559</v>
      </c>
      <c r="E5432" s="49">
        <v>43.605667114257813</v>
      </c>
      <c r="F5432" s="49">
        <v>32.544460296630859</v>
      </c>
      <c r="G5432" s="49">
        <v>67.455543518066406</v>
      </c>
    </row>
    <row r="5433" spans="1:7">
      <c r="A5433" t="str">
        <f t="shared" si="85"/>
        <v>S0.5109</v>
      </c>
      <c r="B5433" s="49" t="s">
        <v>511</v>
      </c>
      <c r="C5433" s="49">
        <v>109</v>
      </c>
      <c r="D5433" s="49">
        <v>0.79179096221923828</v>
      </c>
      <c r="E5433" s="49">
        <v>42.811923980712891</v>
      </c>
      <c r="F5433" s="49">
        <v>32.130241394042969</v>
      </c>
      <c r="G5433" s="49">
        <v>67.869758605957031</v>
      </c>
    </row>
    <row r="5434" spans="1:7">
      <c r="A5434" t="str">
        <f t="shared" si="85"/>
        <v>S0.5110</v>
      </c>
      <c r="B5434" s="49" t="s">
        <v>511</v>
      </c>
      <c r="C5434" s="49">
        <v>110</v>
      </c>
      <c r="D5434" s="49">
        <v>0.78962349891662598</v>
      </c>
      <c r="E5434" s="49">
        <v>42.020130157470703</v>
      </c>
      <c r="F5434" s="49">
        <v>31.717973709106445</v>
      </c>
      <c r="G5434" s="49">
        <v>68.282028198242188</v>
      </c>
    </row>
    <row r="5435" spans="1:7">
      <c r="A5435" t="str">
        <f t="shared" si="85"/>
        <v>S0.5111</v>
      </c>
      <c r="B5435" s="49" t="s">
        <v>511</v>
      </c>
      <c r="C5435" s="49">
        <v>111</v>
      </c>
      <c r="D5435" s="49">
        <v>0.78724098205566406</v>
      </c>
      <c r="E5435" s="49">
        <v>41.230506896972656</v>
      </c>
      <c r="F5435" s="49">
        <v>31.307626724243164</v>
      </c>
      <c r="G5435" s="49">
        <v>68.692375183105469</v>
      </c>
    </row>
    <row r="5436" spans="1:7">
      <c r="A5436" t="str">
        <f t="shared" si="85"/>
        <v>S0.5112</v>
      </c>
      <c r="B5436" s="49" t="s">
        <v>511</v>
      </c>
      <c r="C5436" s="49">
        <v>112</v>
      </c>
      <c r="D5436" s="49">
        <v>0.78464579582214355</v>
      </c>
      <c r="E5436" s="49">
        <v>40.443267822265625</v>
      </c>
      <c r="F5436" s="49">
        <v>30.899173736572266</v>
      </c>
      <c r="G5436" s="49">
        <v>69.100830078125</v>
      </c>
    </row>
    <row r="5437" spans="1:7">
      <c r="A5437" t="str">
        <f t="shared" si="85"/>
        <v>S0.5113</v>
      </c>
      <c r="B5437" s="49" t="s">
        <v>511</v>
      </c>
      <c r="C5437" s="49">
        <v>113</v>
      </c>
      <c r="D5437" s="49">
        <v>0.78183859586715698</v>
      </c>
      <c r="E5437" s="49">
        <v>39.658622741699219</v>
      </c>
      <c r="F5437" s="49">
        <v>30.492584228515625</v>
      </c>
      <c r="G5437" s="49">
        <v>69.507415771484375</v>
      </c>
    </row>
    <row r="5438" spans="1:7">
      <c r="A5438" t="str">
        <f t="shared" si="85"/>
        <v>S0.5114</v>
      </c>
      <c r="B5438" s="49" t="s">
        <v>511</v>
      </c>
      <c r="C5438" s="49">
        <v>114</v>
      </c>
      <c r="D5438" s="49">
        <v>0.77881962060928345</v>
      </c>
      <c r="E5438" s="49">
        <v>38.876781463623047</v>
      </c>
      <c r="F5438" s="49">
        <v>30.08782958984375</v>
      </c>
      <c r="G5438" s="49">
        <v>69.91217041015625</v>
      </c>
    </row>
    <row r="5439" spans="1:7">
      <c r="A5439" t="str">
        <f t="shared" si="85"/>
        <v>S0.5115</v>
      </c>
      <c r="B5439" s="49" t="s">
        <v>511</v>
      </c>
      <c r="C5439" s="49">
        <v>115</v>
      </c>
      <c r="D5439" s="49">
        <v>0.77559137344360352</v>
      </c>
      <c r="E5439" s="49">
        <v>38.09796142578125</v>
      </c>
      <c r="F5439" s="49">
        <v>29.684885025024414</v>
      </c>
      <c r="G5439" s="49">
        <v>70.315116882324219</v>
      </c>
    </row>
    <row r="5440" spans="1:7">
      <c r="A5440" t="str">
        <f t="shared" si="85"/>
        <v>S0.5116</v>
      </c>
      <c r="B5440" s="49" t="s">
        <v>511</v>
      </c>
      <c r="C5440" s="49">
        <v>116</v>
      </c>
      <c r="D5440" s="49">
        <v>0.77215296030044556</v>
      </c>
      <c r="E5440" s="49">
        <v>37.322372436523438</v>
      </c>
      <c r="F5440" s="49">
        <v>29.283721923828125</v>
      </c>
      <c r="G5440" s="49">
        <v>70.716278076171875</v>
      </c>
    </row>
    <row r="5441" spans="1:7">
      <c r="A5441" t="str">
        <f t="shared" si="85"/>
        <v>S0.5117</v>
      </c>
      <c r="B5441" s="49" t="s">
        <v>511</v>
      </c>
      <c r="C5441" s="49">
        <v>117</v>
      </c>
      <c r="D5441" s="49">
        <v>0.76850771903991699</v>
      </c>
      <c r="E5441" s="49">
        <v>36.550216674804688</v>
      </c>
      <c r="F5441" s="49">
        <v>28.884315490722656</v>
      </c>
      <c r="G5441" s="49">
        <v>71.115684509277344</v>
      </c>
    </row>
    <row r="5442" spans="1:7">
      <c r="A5442" t="str">
        <f t="shared" si="85"/>
        <v>S0.5118</v>
      </c>
      <c r="B5442" s="49" t="s">
        <v>511</v>
      </c>
      <c r="C5442" s="49">
        <v>118</v>
      </c>
      <c r="D5442" s="49">
        <v>0.76465487480163574</v>
      </c>
      <c r="E5442" s="49">
        <v>35.781711578369141</v>
      </c>
      <c r="F5442" s="49">
        <v>28.486637115478516</v>
      </c>
      <c r="G5442" s="49">
        <v>71.51336669921875</v>
      </c>
    </row>
    <row r="5443" spans="1:7">
      <c r="A5443" t="str">
        <f t="shared" ref="A5443:A5506" si="86">CONCATENATE(B5443,IF(C5443&lt;10,CONCATENATE("00",C5443),IF(C5443&lt;100,CONCATENATE("0",C5443),C5443)))</f>
        <v>S0.5119</v>
      </c>
      <c r="B5443" s="49" t="s">
        <v>511</v>
      </c>
      <c r="C5443" s="49">
        <v>119</v>
      </c>
      <c r="D5443" s="49">
        <v>0.76059699058532715</v>
      </c>
      <c r="E5443" s="49">
        <v>35.017055511474609</v>
      </c>
      <c r="F5443" s="49">
        <v>28.090663909912109</v>
      </c>
      <c r="G5443" s="49">
        <v>71.909332275390625</v>
      </c>
    </row>
    <row r="5444" spans="1:7">
      <c r="A5444" t="str">
        <f t="shared" si="86"/>
        <v>S0.5120</v>
      </c>
      <c r="B5444" s="49" t="s">
        <v>511</v>
      </c>
      <c r="C5444" s="49">
        <v>120</v>
      </c>
      <c r="D5444" s="49">
        <v>0.75633597373962402</v>
      </c>
      <c r="E5444" s="49">
        <v>34.256458282470703</v>
      </c>
      <c r="F5444" s="49">
        <v>27.696369171142578</v>
      </c>
      <c r="G5444" s="49">
        <v>72.303627014160156</v>
      </c>
    </row>
    <row r="5445" spans="1:7">
      <c r="A5445" t="str">
        <f t="shared" si="86"/>
        <v>S0.5121</v>
      </c>
      <c r="B5445" s="49" t="s">
        <v>511</v>
      </c>
      <c r="C5445" s="49">
        <v>121</v>
      </c>
      <c r="D5445" s="49">
        <v>0.75187206268310547</v>
      </c>
      <c r="E5445" s="49">
        <v>33.5001220703125</v>
      </c>
      <c r="F5445" s="49">
        <v>27.303730010986328</v>
      </c>
      <c r="G5445" s="49">
        <v>72.696266174316406</v>
      </c>
    </row>
    <row r="5446" spans="1:7">
      <c r="A5446" t="str">
        <f t="shared" si="86"/>
        <v>S0.5122</v>
      </c>
      <c r="B5446" s="49" t="s">
        <v>511</v>
      </c>
      <c r="C5446" s="49">
        <v>122</v>
      </c>
      <c r="D5446" s="49">
        <v>0.74720752239227295</v>
      </c>
      <c r="E5446" s="49">
        <v>32.748252868652344</v>
      </c>
      <c r="F5446" s="49">
        <v>26.912721633911133</v>
      </c>
      <c r="G5446" s="49">
        <v>73.0872802734375</v>
      </c>
    </row>
    <row r="5447" spans="1:7">
      <c r="A5447" t="str">
        <f t="shared" si="86"/>
        <v>S0.5123</v>
      </c>
      <c r="B5447" s="49" t="s">
        <v>511</v>
      </c>
      <c r="C5447" s="49">
        <v>123</v>
      </c>
      <c r="D5447" s="49">
        <v>0.74234342575073242</v>
      </c>
      <c r="E5447" s="49">
        <v>32.001045227050781</v>
      </c>
      <c r="F5447" s="49">
        <v>26.523321151733398</v>
      </c>
      <c r="G5447" s="49">
        <v>73.476676940917969</v>
      </c>
    </row>
    <row r="5448" spans="1:7">
      <c r="A5448" t="str">
        <f t="shared" si="86"/>
        <v>S0.5124</v>
      </c>
      <c r="B5448" s="49" t="s">
        <v>511</v>
      </c>
      <c r="C5448" s="49">
        <v>124</v>
      </c>
      <c r="D5448" s="49">
        <v>0.73728311061859131</v>
      </c>
      <c r="E5448" s="49">
        <v>31.258699417114258</v>
      </c>
      <c r="F5448" s="49">
        <v>26.135503768920898</v>
      </c>
      <c r="G5448" s="49">
        <v>73.864494323730469</v>
      </c>
    </row>
    <row r="5449" spans="1:7">
      <c r="A5449" t="str">
        <f t="shared" si="86"/>
        <v>S0.5125</v>
      </c>
      <c r="B5449" s="49" t="s">
        <v>511</v>
      </c>
      <c r="C5449" s="49">
        <v>125</v>
      </c>
      <c r="D5449" s="49">
        <v>0.7320253849029541</v>
      </c>
      <c r="E5449" s="49">
        <v>30.521417617797852</v>
      </c>
      <c r="F5449" s="49">
        <v>25.749246597290039</v>
      </c>
      <c r="G5449" s="49">
        <v>74.250755310058594</v>
      </c>
    </row>
    <row r="5450" spans="1:7">
      <c r="A5450" t="str">
        <f t="shared" si="86"/>
        <v>S0.5126</v>
      </c>
      <c r="B5450" s="49" t="s">
        <v>511</v>
      </c>
      <c r="C5450" s="49">
        <v>126</v>
      </c>
      <c r="D5450" s="49">
        <v>0.72657597064971924</v>
      </c>
      <c r="E5450" s="49">
        <v>29.789390563964844</v>
      </c>
      <c r="F5450" s="49">
        <v>25.364532470703125</v>
      </c>
      <c r="G5450" s="49">
        <v>74.635467529296875</v>
      </c>
    </row>
    <row r="5451" spans="1:7">
      <c r="A5451" t="str">
        <f t="shared" si="86"/>
        <v>S0.5127</v>
      </c>
      <c r="B5451" s="49" t="s">
        <v>511</v>
      </c>
      <c r="C5451" s="49">
        <v>127</v>
      </c>
      <c r="D5451" s="49">
        <v>0.72093307971954346</v>
      </c>
      <c r="E5451" s="49">
        <v>29.062814712524414</v>
      </c>
      <c r="F5451" s="49">
        <v>24.981330871582031</v>
      </c>
      <c r="G5451" s="49">
        <v>75.018669128417969</v>
      </c>
    </row>
    <row r="5452" spans="1:7">
      <c r="A5452" t="str">
        <f t="shared" si="86"/>
        <v>S0.5128</v>
      </c>
      <c r="B5452" s="49" t="s">
        <v>511</v>
      </c>
      <c r="C5452" s="49">
        <v>128</v>
      </c>
      <c r="D5452" s="49">
        <v>0.71510142087936401</v>
      </c>
      <c r="E5452" s="49">
        <v>28.341882705688477</v>
      </c>
      <c r="F5452" s="49">
        <v>24.599628448486328</v>
      </c>
      <c r="G5452" s="49">
        <v>75.400367736816406</v>
      </c>
    </row>
    <row r="5453" spans="1:7">
      <c r="A5453" t="str">
        <f t="shared" si="86"/>
        <v>S0.5129</v>
      </c>
      <c r="B5453" s="49" t="s">
        <v>511</v>
      </c>
      <c r="C5453" s="49">
        <v>129</v>
      </c>
      <c r="D5453" s="49">
        <v>0.70908248424530029</v>
      </c>
      <c r="E5453" s="49">
        <v>27.626781463623047</v>
      </c>
      <c r="F5453" s="49">
        <v>24.219398498535156</v>
      </c>
      <c r="G5453" s="49">
        <v>75.780601501464844</v>
      </c>
    </row>
    <row r="5454" spans="1:7">
      <c r="A5454" t="str">
        <f t="shared" si="86"/>
        <v>S0.5130</v>
      </c>
      <c r="B5454" s="49" t="s">
        <v>511</v>
      </c>
      <c r="C5454" s="49">
        <v>130</v>
      </c>
      <c r="D5454" s="49">
        <v>0.70287752151489258</v>
      </c>
      <c r="E5454" s="49">
        <v>26.917697906494141</v>
      </c>
      <c r="F5454" s="49">
        <v>23.840621948242188</v>
      </c>
      <c r="G5454" s="49">
        <v>76.159378051757813</v>
      </c>
    </row>
    <row r="5455" spans="1:7">
      <c r="A5455" t="str">
        <f t="shared" si="86"/>
        <v>S0.5131</v>
      </c>
      <c r="B5455" s="49" t="s">
        <v>511</v>
      </c>
      <c r="C5455" s="49">
        <v>131</v>
      </c>
      <c r="D5455" s="49">
        <v>0.69648897647857666</v>
      </c>
      <c r="E5455" s="49">
        <v>26.214820861816406</v>
      </c>
      <c r="F5455" s="49">
        <v>23.463277816772461</v>
      </c>
      <c r="G5455" s="49">
        <v>76.536720275878906</v>
      </c>
    </row>
    <row r="5456" spans="1:7">
      <c r="A5456" t="str">
        <f t="shared" si="86"/>
        <v>S0.5132</v>
      </c>
      <c r="B5456" s="49" t="s">
        <v>511</v>
      </c>
      <c r="C5456" s="49">
        <v>132</v>
      </c>
      <c r="D5456" s="49">
        <v>0.68992054462432861</v>
      </c>
      <c r="E5456" s="49">
        <v>25.518331527709961</v>
      </c>
      <c r="F5456" s="49">
        <v>23.087348937988281</v>
      </c>
      <c r="G5456" s="49">
        <v>76.912651062011719</v>
      </c>
    </row>
    <row r="5457" spans="1:7">
      <c r="A5457" t="str">
        <f t="shared" si="86"/>
        <v>S0.5133</v>
      </c>
      <c r="B5457" s="49" t="s">
        <v>511</v>
      </c>
      <c r="C5457" s="49">
        <v>133</v>
      </c>
      <c r="D5457" s="49">
        <v>0.68317252397537231</v>
      </c>
      <c r="E5457" s="49">
        <v>24.828411102294922</v>
      </c>
      <c r="F5457" s="49">
        <v>22.712810516357422</v>
      </c>
      <c r="G5457" s="49">
        <v>77.287193298339844</v>
      </c>
    </row>
    <row r="5458" spans="1:7">
      <c r="A5458" t="str">
        <f t="shared" si="86"/>
        <v>S0.5134</v>
      </c>
      <c r="B5458" s="49" t="s">
        <v>511</v>
      </c>
      <c r="C5458" s="49">
        <v>134</v>
      </c>
      <c r="D5458" s="49">
        <v>0.67624950408935547</v>
      </c>
      <c r="E5458" s="49">
        <v>24.145238876342773</v>
      </c>
      <c r="F5458" s="49">
        <v>22.339649200439453</v>
      </c>
      <c r="G5458" s="49">
        <v>77.660354614257813</v>
      </c>
    </row>
    <row r="5459" spans="1:7">
      <c r="A5459" t="str">
        <f t="shared" si="86"/>
        <v>S0.5135</v>
      </c>
      <c r="B5459" s="49" t="s">
        <v>511</v>
      </c>
      <c r="C5459" s="49">
        <v>135</v>
      </c>
      <c r="D5459" s="49">
        <v>0.66915309429168701</v>
      </c>
      <c r="E5459" s="49">
        <v>23.468990325927734</v>
      </c>
      <c r="F5459" s="49">
        <v>21.967840194702148</v>
      </c>
      <c r="G5459" s="49">
        <v>78.032157897949219</v>
      </c>
    </row>
    <row r="5460" spans="1:7">
      <c r="A5460" t="str">
        <f t="shared" si="86"/>
        <v>S0.5136</v>
      </c>
      <c r="B5460" s="49" t="s">
        <v>511</v>
      </c>
      <c r="C5460" s="49">
        <v>136</v>
      </c>
      <c r="D5460" s="49">
        <v>0.66188532114028931</v>
      </c>
      <c r="E5460" s="49">
        <v>22.799837112426758</v>
      </c>
      <c r="F5460" s="49">
        <v>21.597368240356445</v>
      </c>
      <c r="G5460" s="49">
        <v>78.402633666992188</v>
      </c>
    </row>
    <row r="5461" spans="1:7">
      <c r="A5461" t="str">
        <f t="shared" si="86"/>
        <v>S0.5137</v>
      </c>
      <c r="B5461" s="49" t="s">
        <v>511</v>
      </c>
      <c r="C5461" s="49">
        <v>137</v>
      </c>
      <c r="D5461" s="49">
        <v>0.65445059537887573</v>
      </c>
      <c r="E5461" s="49">
        <v>22.137950897216797</v>
      </c>
      <c r="F5461" s="49">
        <v>21.228214263916016</v>
      </c>
      <c r="G5461" s="49">
        <v>78.77178955078125</v>
      </c>
    </row>
    <row r="5462" spans="1:7">
      <c r="A5462" t="str">
        <f t="shared" si="86"/>
        <v>S0.5138</v>
      </c>
      <c r="B5462" s="49" t="s">
        <v>511</v>
      </c>
      <c r="C5462" s="49">
        <v>138</v>
      </c>
      <c r="D5462" s="49">
        <v>0.64684885740280151</v>
      </c>
      <c r="E5462" s="49">
        <v>21.483499526977539</v>
      </c>
      <c r="F5462" s="49">
        <v>20.860359191894531</v>
      </c>
      <c r="G5462" s="49">
        <v>79.139640808105469</v>
      </c>
    </row>
    <row r="5463" spans="1:7">
      <c r="A5463" t="str">
        <f t="shared" si="86"/>
        <v>S0.5139</v>
      </c>
      <c r="B5463" s="49" t="s">
        <v>511</v>
      </c>
      <c r="C5463" s="49">
        <v>139</v>
      </c>
      <c r="D5463" s="49">
        <v>0.63908666372299194</v>
      </c>
      <c r="E5463" s="49">
        <v>20.836650848388672</v>
      </c>
      <c r="F5463" s="49">
        <v>20.49378776550293</v>
      </c>
      <c r="G5463" s="49">
        <v>79.506210327148438</v>
      </c>
    </row>
    <row r="5464" spans="1:7">
      <c r="A5464" t="str">
        <f t="shared" si="86"/>
        <v>S0.5140</v>
      </c>
      <c r="B5464" s="49" t="s">
        <v>511</v>
      </c>
      <c r="C5464" s="49">
        <v>140</v>
      </c>
      <c r="D5464" s="49">
        <v>0.63116347789764404</v>
      </c>
      <c r="E5464" s="49">
        <v>20.197565078735352</v>
      </c>
      <c r="F5464" s="49">
        <v>20.128480911254883</v>
      </c>
      <c r="G5464" s="49">
        <v>79.87152099609375</v>
      </c>
    </row>
    <row r="5465" spans="1:7">
      <c r="A5465" t="str">
        <f t="shared" si="86"/>
        <v>S0.5141</v>
      </c>
      <c r="B5465" s="49" t="s">
        <v>511</v>
      </c>
      <c r="C5465" s="49">
        <v>141</v>
      </c>
      <c r="D5465" s="49">
        <v>0.62308502197265625</v>
      </c>
      <c r="E5465" s="49">
        <v>19.566402435302734</v>
      </c>
      <c r="F5465" s="49">
        <v>19.764423370361328</v>
      </c>
      <c r="G5465" s="49">
        <v>80.235580444335938</v>
      </c>
    </row>
    <row r="5466" spans="1:7">
      <c r="A5466" t="str">
        <f t="shared" si="86"/>
        <v>S0.5142</v>
      </c>
      <c r="B5466" s="49" t="s">
        <v>511</v>
      </c>
      <c r="C5466" s="49">
        <v>142</v>
      </c>
      <c r="D5466" s="49">
        <v>0.61485302448272705</v>
      </c>
      <c r="E5466" s="49">
        <v>18.943315505981445</v>
      </c>
      <c r="F5466" s="49">
        <v>19.401594161987305</v>
      </c>
      <c r="G5466" s="49">
        <v>80.598403930664063</v>
      </c>
    </row>
    <row r="5467" spans="1:7">
      <c r="A5467" t="str">
        <f t="shared" si="86"/>
        <v>S0.5143</v>
      </c>
      <c r="B5467" s="49" t="s">
        <v>511</v>
      </c>
      <c r="C5467" s="49">
        <v>143</v>
      </c>
      <c r="D5467" s="49">
        <v>0.60647040605545044</v>
      </c>
      <c r="E5467" s="49">
        <v>18.328462600708008</v>
      </c>
      <c r="F5467" s="49">
        <v>19.039979934692383</v>
      </c>
      <c r="G5467" s="49">
        <v>80.96002197265625</v>
      </c>
    </row>
    <row r="5468" spans="1:7">
      <c r="A5468" t="str">
        <f t="shared" si="86"/>
        <v>S0.5144</v>
      </c>
      <c r="B5468" s="49" t="s">
        <v>511</v>
      </c>
      <c r="C5468" s="49">
        <v>144</v>
      </c>
      <c r="D5468" s="49">
        <v>0.59794098138809204</v>
      </c>
      <c r="E5468" s="49">
        <v>17.721992492675781</v>
      </c>
      <c r="F5468" s="49">
        <v>18.679563522338867</v>
      </c>
      <c r="G5468" s="49">
        <v>81.3204345703125</v>
      </c>
    </row>
    <row r="5469" spans="1:7">
      <c r="A5469" t="str">
        <f t="shared" si="86"/>
        <v>S0.5145</v>
      </c>
      <c r="B5469" s="49" t="s">
        <v>511</v>
      </c>
      <c r="C5469" s="49">
        <v>145</v>
      </c>
      <c r="D5469" s="49">
        <v>0.58926856517791748</v>
      </c>
      <c r="E5469" s="49">
        <v>17.124052047729492</v>
      </c>
      <c r="F5469" s="49">
        <v>18.320331573486328</v>
      </c>
      <c r="G5469" s="49">
        <v>81.679672241210938</v>
      </c>
    </row>
    <row r="5470" spans="1:7">
      <c r="A5470" t="str">
        <f t="shared" si="86"/>
        <v>S0.5146</v>
      </c>
      <c r="B5470" s="49" t="s">
        <v>511</v>
      </c>
      <c r="C5470" s="49">
        <v>146</v>
      </c>
      <c r="D5470" s="49">
        <v>0.580455482006073</v>
      </c>
      <c r="E5470" s="49">
        <v>16.534784317016602</v>
      </c>
      <c r="F5470" s="49">
        <v>17.962265014648438</v>
      </c>
      <c r="G5470" s="49">
        <v>82.037734985351563</v>
      </c>
    </row>
    <row r="5471" spans="1:7">
      <c r="A5471" t="str">
        <f t="shared" si="86"/>
        <v>S0.5147</v>
      </c>
      <c r="B5471" s="49" t="s">
        <v>511</v>
      </c>
      <c r="C5471" s="49">
        <v>147</v>
      </c>
      <c r="D5471" s="49">
        <v>0.57150602340698242</v>
      </c>
      <c r="E5471" s="49">
        <v>15.954327583312988</v>
      </c>
      <c r="F5471" s="49">
        <v>17.605348587036133</v>
      </c>
      <c r="G5471" s="49">
        <v>82.3946533203125</v>
      </c>
    </row>
    <row r="5472" spans="1:7">
      <c r="A5472" t="str">
        <f t="shared" si="86"/>
        <v>S0.5148</v>
      </c>
      <c r="B5472" s="49" t="s">
        <v>511</v>
      </c>
      <c r="C5472" s="49">
        <v>148</v>
      </c>
      <c r="D5472" s="49">
        <v>0.5624239444732666</v>
      </c>
      <c r="E5472" s="49">
        <v>15.382822036743164</v>
      </c>
      <c r="F5472" s="49">
        <v>17.249570846557617</v>
      </c>
      <c r="G5472" s="49">
        <v>82.75042724609375</v>
      </c>
    </row>
    <row r="5473" spans="1:7">
      <c r="A5473" t="str">
        <f t="shared" si="86"/>
        <v>S0.5149</v>
      </c>
      <c r="B5473" s="49" t="s">
        <v>511</v>
      </c>
      <c r="C5473" s="49">
        <v>149</v>
      </c>
      <c r="D5473" s="49">
        <v>0.55321109294891357</v>
      </c>
      <c r="E5473" s="49">
        <v>14.820398330688477</v>
      </c>
      <c r="F5473" s="49">
        <v>16.89491081237793</v>
      </c>
      <c r="G5473" s="49">
        <v>83.105087280273438</v>
      </c>
    </row>
    <row r="5474" spans="1:7">
      <c r="A5474" t="str">
        <f t="shared" si="86"/>
        <v>S0.5150</v>
      </c>
      <c r="B5474" s="49" t="s">
        <v>511</v>
      </c>
      <c r="C5474" s="49">
        <v>150</v>
      </c>
      <c r="D5474" s="49">
        <v>0.54387342929840088</v>
      </c>
      <c r="E5474" s="49">
        <v>14.267187118530273</v>
      </c>
      <c r="F5474" s="49">
        <v>16.541362762451172</v>
      </c>
      <c r="G5474" s="49">
        <v>83.458641052246094</v>
      </c>
    </row>
    <row r="5475" spans="1:7">
      <c r="A5475" t="str">
        <f t="shared" si="86"/>
        <v>S0.5151</v>
      </c>
      <c r="B5475" s="49" t="s">
        <v>511</v>
      </c>
      <c r="C5475" s="49">
        <v>151</v>
      </c>
      <c r="D5475" s="49">
        <v>0.53441399335861206</v>
      </c>
      <c r="E5475" s="49">
        <v>13.723313331604004</v>
      </c>
      <c r="F5475" s="49">
        <v>16.18890380859375</v>
      </c>
      <c r="G5475" s="49">
        <v>83.81109619140625</v>
      </c>
    </row>
    <row r="5476" spans="1:7">
      <c r="A5476" t="str">
        <f t="shared" si="86"/>
        <v>S0.5152</v>
      </c>
      <c r="B5476" s="49" t="s">
        <v>511</v>
      </c>
      <c r="C5476" s="49">
        <v>152</v>
      </c>
      <c r="D5476" s="49">
        <v>0.52483540773391724</v>
      </c>
      <c r="E5476" s="49">
        <v>13.188899040222168</v>
      </c>
      <c r="F5476" s="49">
        <v>15.837525367736816</v>
      </c>
      <c r="G5476" s="49">
        <v>84.1624755859375</v>
      </c>
    </row>
    <row r="5477" spans="1:7">
      <c r="A5477" t="str">
        <f t="shared" si="86"/>
        <v>S0.5153</v>
      </c>
      <c r="B5477" s="49" t="s">
        <v>511</v>
      </c>
      <c r="C5477" s="49">
        <v>153</v>
      </c>
      <c r="D5477" s="49">
        <v>0.51514410972595215</v>
      </c>
      <c r="E5477" s="49">
        <v>12.664064407348633</v>
      </c>
      <c r="F5477" s="49">
        <v>15.487211227416992</v>
      </c>
      <c r="G5477" s="49">
        <v>84.512786865234375</v>
      </c>
    </row>
    <row r="5478" spans="1:7">
      <c r="A5478" t="str">
        <f t="shared" si="86"/>
        <v>S0.5154</v>
      </c>
      <c r="B5478" s="49" t="s">
        <v>511</v>
      </c>
      <c r="C5478" s="49">
        <v>154</v>
      </c>
      <c r="D5478" s="49">
        <v>0.50534147024154663</v>
      </c>
      <c r="E5478" s="49">
        <v>12.148920059204102</v>
      </c>
      <c r="F5478" s="49">
        <v>15.137947082519531</v>
      </c>
      <c r="G5478" s="49">
        <v>84.862052917480469</v>
      </c>
    </row>
    <row r="5479" spans="1:7">
      <c r="A5479" t="str">
        <f t="shared" si="86"/>
        <v>S0.5155</v>
      </c>
      <c r="B5479" s="49" t="s">
        <v>511</v>
      </c>
      <c r="C5479" s="49">
        <v>155</v>
      </c>
      <c r="D5479" s="49">
        <v>0.49543246626853943</v>
      </c>
      <c r="E5479" s="49">
        <v>11.64357852935791</v>
      </c>
      <c r="F5479" s="49">
        <v>14.78972053527832</v>
      </c>
      <c r="G5479" s="49">
        <v>85.210281372070313</v>
      </c>
    </row>
    <row r="5480" spans="1:7">
      <c r="A5480" t="str">
        <f t="shared" si="86"/>
        <v>S0.5156</v>
      </c>
      <c r="B5480" s="49" t="s">
        <v>511</v>
      </c>
      <c r="C5480" s="49">
        <v>156</v>
      </c>
      <c r="D5480" s="49">
        <v>0.48542201519012451</v>
      </c>
      <c r="E5480" s="49">
        <v>11.14814567565918</v>
      </c>
      <c r="F5480" s="49">
        <v>14.442520141601563</v>
      </c>
      <c r="G5480" s="49">
        <v>85.557479858398438</v>
      </c>
    </row>
    <row r="5481" spans="1:7">
      <c r="A5481" t="str">
        <f t="shared" si="86"/>
        <v>S0.5157</v>
      </c>
      <c r="B5481" s="49" t="s">
        <v>511</v>
      </c>
      <c r="C5481" s="49">
        <v>157</v>
      </c>
      <c r="D5481" s="49">
        <v>0.47531405091285706</v>
      </c>
      <c r="E5481" s="49">
        <v>10.662724494934082</v>
      </c>
      <c r="F5481" s="49">
        <v>14.096334457397461</v>
      </c>
      <c r="G5481" s="49">
        <v>85.903663635253906</v>
      </c>
    </row>
    <row r="5482" spans="1:7">
      <c r="A5482" t="str">
        <f t="shared" si="86"/>
        <v>S0.5158</v>
      </c>
      <c r="B5482" s="49" t="s">
        <v>511</v>
      </c>
      <c r="C5482" s="49">
        <v>158</v>
      </c>
      <c r="D5482" s="49">
        <v>0.46511250734329224</v>
      </c>
      <c r="E5482" s="49">
        <v>10.187410354614258</v>
      </c>
      <c r="F5482" s="49">
        <v>13.751147270202637</v>
      </c>
      <c r="G5482" s="49">
        <v>86.248855590820313</v>
      </c>
    </row>
    <row r="5483" spans="1:7">
      <c r="A5483" t="str">
        <f t="shared" si="86"/>
        <v>S0.5159</v>
      </c>
      <c r="B5483" s="49" t="s">
        <v>511</v>
      </c>
      <c r="C5483" s="49">
        <v>159</v>
      </c>
      <c r="D5483" s="49">
        <v>0.45482099056243896</v>
      </c>
      <c r="E5483" s="49">
        <v>9.7222976684570313</v>
      </c>
      <c r="F5483" s="49">
        <v>13.406946182250977</v>
      </c>
      <c r="G5483" s="49">
        <v>86.593055725097656</v>
      </c>
    </row>
    <row r="5484" spans="1:7">
      <c r="A5484" t="str">
        <f t="shared" si="86"/>
        <v>S0.5160</v>
      </c>
      <c r="B5484" s="49" t="s">
        <v>511</v>
      </c>
      <c r="C5484" s="49">
        <v>160</v>
      </c>
      <c r="D5484" s="49">
        <v>0.44444599747657776</v>
      </c>
      <c r="E5484" s="49">
        <v>9.2674760818481445</v>
      </c>
      <c r="F5484" s="49">
        <v>13.063719749450684</v>
      </c>
      <c r="G5484" s="49">
        <v>86.936279296875</v>
      </c>
    </row>
    <row r="5485" spans="1:7">
      <c r="A5485" t="str">
        <f t="shared" si="86"/>
        <v>S0.5161</v>
      </c>
      <c r="B5485" s="49" t="s">
        <v>511</v>
      </c>
      <c r="C5485" s="49">
        <v>161</v>
      </c>
      <c r="D5485" s="49">
        <v>0.43398952484130859</v>
      </c>
      <c r="E5485" s="49">
        <v>8.8230304718017578</v>
      </c>
      <c r="F5485" s="49">
        <v>12.721456527709961</v>
      </c>
      <c r="G5485" s="49">
        <v>87.278541564941406</v>
      </c>
    </row>
    <row r="5486" spans="1:7">
      <c r="A5486" t="str">
        <f t="shared" si="86"/>
        <v>S0.5162</v>
      </c>
      <c r="B5486" s="49" t="s">
        <v>511</v>
      </c>
      <c r="C5486" s="49">
        <v>162</v>
      </c>
      <c r="D5486" s="49">
        <v>0.42345899343490601</v>
      </c>
      <c r="E5486" s="49">
        <v>8.3890409469604492</v>
      </c>
      <c r="F5486" s="49">
        <v>12.380143165588379</v>
      </c>
      <c r="G5486" s="49">
        <v>87.619857788085938</v>
      </c>
    </row>
    <row r="5487" spans="1:7">
      <c r="A5487" t="str">
        <f t="shared" si="86"/>
        <v>S0.5163</v>
      </c>
      <c r="B5487" s="49" t="s">
        <v>511</v>
      </c>
      <c r="C5487" s="49">
        <v>163</v>
      </c>
      <c r="D5487" s="49">
        <v>0.41285550594329834</v>
      </c>
      <c r="E5487" s="49">
        <v>7.9655818939208984</v>
      </c>
      <c r="F5487" s="49">
        <v>12.03977108001709</v>
      </c>
      <c r="G5487" s="49">
        <v>87.960227966308594</v>
      </c>
    </row>
    <row r="5488" spans="1:7">
      <c r="A5488" t="str">
        <f t="shared" si="86"/>
        <v>S0.5164</v>
      </c>
      <c r="B5488" s="49" t="s">
        <v>511</v>
      </c>
      <c r="C5488" s="49">
        <v>164</v>
      </c>
      <c r="D5488" s="49">
        <v>0.40218648314476013</v>
      </c>
      <c r="E5488" s="49">
        <v>7.5527262687683105</v>
      </c>
      <c r="F5488" s="49">
        <v>11.70032787322998</v>
      </c>
      <c r="G5488" s="49">
        <v>88.299674987792969</v>
      </c>
    </row>
    <row r="5489" spans="1:7">
      <c r="A5489" t="str">
        <f t="shared" si="86"/>
        <v>S0.5165</v>
      </c>
      <c r="B5489" s="49" t="s">
        <v>511</v>
      </c>
      <c r="C5489" s="49">
        <v>165</v>
      </c>
      <c r="D5489" s="49">
        <v>0.3914560079574585</v>
      </c>
      <c r="E5489" s="49">
        <v>7.1505398750305176</v>
      </c>
      <c r="F5489" s="49">
        <v>11.36180305480957</v>
      </c>
      <c r="G5489" s="49">
        <v>88.638198852539063</v>
      </c>
    </row>
    <row r="5490" spans="1:7">
      <c r="A5490" t="str">
        <f t="shared" si="86"/>
        <v>S0.5166</v>
      </c>
      <c r="B5490" s="49" t="s">
        <v>511</v>
      </c>
      <c r="C5490" s="49">
        <v>166</v>
      </c>
      <c r="D5490" s="49">
        <v>0.38066750764846802</v>
      </c>
      <c r="E5490" s="49">
        <v>6.7590842247009277</v>
      </c>
      <c r="F5490" s="49">
        <v>11.024186134338379</v>
      </c>
      <c r="G5490" s="49">
        <v>88.975814819335938</v>
      </c>
    </row>
    <row r="5491" spans="1:7">
      <c r="A5491" t="str">
        <f t="shared" si="86"/>
        <v>S0.5167</v>
      </c>
      <c r="B5491" s="49" t="s">
        <v>511</v>
      </c>
      <c r="C5491" s="49">
        <v>167</v>
      </c>
      <c r="D5491" s="49">
        <v>0.36982804536819458</v>
      </c>
      <c r="E5491" s="49">
        <v>6.3784165382385254</v>
      </c>
      <c r="F5491" s="49">
        <v>10.687465667724609</v>
      </c>
      <c r="G5491" s="49">
        <v>89.312530517578125</v>
      </c>
    </row>
    <row r="5492" spans="1:7">
      <c r="A5492" t="str">
        <f t="shared" si="86"/>
        <v>S0.5168</v>
      </c>
      <c r="B5492" s="49" t="s">
        <v>511</v>
      </c>
      <c r="C5492" s="49">
        <v>168</v>
      </c>
      <c r="D5492" s="49">
        <v>0.35894098877906799</v>
      </c>
      <c r="E5492" s="49">
        <v>6.0085883140563965</v>
      </c>
      <c r="F5492" s="49">
        <v>10.351632118225098</v>
      </c>
      <c r="G5492" s="49">
        <v>89.648368835449219</v>
      </c>
    </row>
    <row r="5493" spans="1:7">
      <c r="A5493" t="str">
        <f t="shared" si="86"/>
        <v>S0.5169</v>
      </c>
      <c r="B5493" s="49" t="s">
        <v>511</v>
      </c>
      <c r="C5493" s="49">
        <v>169</v>
      </c>
      <c r="D5493" s="49">
        <v>0.34801048040390015</v>
      </c>
      <c r="E5493" s="49">
        <v>5.6496477127075195</v>
      </c>
      <c r="F5493" s="49">
        <v>10.016676902770996</v>
      </c>
      <c r="G5493" s="49">
        <v>89.983322143554688</v>
      </c>
    </row>
    <row r="5494" spans="1:7">
      <c r="A5494" t="str">
        <f t="shared" si="86"/>
        <v>S0.5170</v>
      </c>
      <c r="B5494" s="49" t="s">
        <v>511</v>
      </c>
      <c r="C5494" s="49">
        <v>170</v>
      </c>
      <c r="D5494" s="49">
        <v>0.33704301714897156</v>
      </c>
      <c r="E5494" s="49">
        <v>5.3016371726989746</v>
      </c>
      <c r="F5494" s="49">
        <v>9.6825885772705078</v>
      </c>
      <c r="G5494" s="49">
        <v>90.317413330078125</v>
      </c>
    </row>
    <row r="5495" spans="1:7">
      <c r="A5495" t="str">
        <f t="shared" si="86"/>
        <v>S0.5171</v>
      </c>
      <c r="B5495" s="49" t="s">
        <v>511</v>
      </c>
      <c r="C5495" s="49">
        <v>171</v>
      </c>
      <c r="D5495" s="49">
        <v>0.3260435163974762</v>
      </c>
      <c r="E5495" s="49">
        <v>4.9645938873291016</v>
      </c>
      <c r="F5495" s="49">
        <v>9.3493614196777344</v>
      </c>
      <c r="G5495" s="49">
        <v>90.650642395019531</v>
      </c>
    </row>
    <row r="5496" spans="1:7">
      <c r="A5496" t="str">
        <f t="shared" si="86"/>
        <v>S0.5172</v>
      </c>
      <c r="B5496" s="49" t="s">
        <v>511</v>
      </c>
      <c r="C5496" s="49">
        <v>172</v>
      </c>
      <c r="D5496" s="49">
        <v>0.31501498818397522</v>
      </c>
      <c r="E5496" s="49">
        <v>4.6385502815246582</v>
      </c>
      <c r="F5496" s="49">
        <v>9.0169839859008789</v>
      </c>
      <c r="G5496" s="49">
        <v>90.983016967773438</v>
      </c>
    </row>
    <row r="5497" spans="1:7">
      <c r="A5497" t="str">
        <f t="shared" si="86"/>
        <v>S0.5173</v>
      </c>
      <c r="B5497" s="49" t="s">
        <v>511</v>
      </c>
      <c r="C5497" s="49">
        <v>173</v>
      </c>
      <c r="D5497" s="49">
        <v>0.30396398901939392</v>
      </c>
      <c r="E5497" s="49">
        <v>4.3235354423522949</v>
      </c>
      <c r="F5497" s="49">
        <v>8.6854486465454102</v>
      </c>
      <c r="G5497" s="49">
        <v>91.314552307128906</v>
      </c>
    </row>
    <row r="5498" spans="1:7">
      <c r="A5498" t="str">
        <f t="shared" si="86"/>
        <v>S0.5174</v>
      </c>
      <c r="B5498" s="49" t="s">
        <v>511</v>
      </c>
      <c r="C5498" s="49">
        <v>174</v>
      </c>
      <c r="D5498" s="49">
        <v>0.29289451241493225</v>
      </c>
      <c r="E5498" s="49">
        <v>4.0195713043212891</v>
      </c>
      <c r="F5498" s="49">
        <v>8.3547477722167969</v>
      </c>
      <c r="G5498" s="49">
        <v>91.645256042480469</v>
      </c>
    </row>
    <row r="5499" spans="1:7">
      <c r="A5499" t="str">
        <f t="shared" si="86"/>
        <v>S0.5175</v>
      </c>
      <c r="B5499" s="49" t="s">
        <v>511</v>
      </c>
      <c r="C5499" s="49">
        <v>175</v>
      </c>
      <c r="D5499" s="49">
        <v>0.28181248903274536</v>
      </c>
      <c r="E5499" s="49">
        <v>3.7266769409179688</v>
      </c>
      <c r="F5499" s="49">
        <v>8.0248727798461914</v>
      </c>
      <c r="G5499" s="49">
        <v>91.975128173828125</v>
      </c>
    </row>
    <row r="5500" spans="1:7">
      <c r="A5500" t="str">
        <f t="shared" si="86"/>
        <v>S0.5176</v>
      </c>
      <c r="B5500" s="49" t="s">
        <v>511</v>
      </c>
      <c r="C5500" s="49">
        <v>176</v>
      </c>
      <c r="D5500" s="49">
        <v>0.27072203159332275</v>
      </c>
      <c r="E5500" s="49">
        <v>3.4448645114898682</v>
      </c>
      <c r="F5500" s="49">
        <v>7.6958165168762207</v>
      </c>
      <c r="G5500" s="49">
        <v>92.304183959960938</v>
      </c>
    </row>
    <row r="5501" spans="1:7">
      <c r="A5501" t="str">
        <f t="shared" si="86"/>
        <v>S0.5177</v>
      </c>
      <c r="B5501" s="49" t="s">
        <v>511</v>
      </c>
      <c r="C5501" s="49">
        <v>177</v>
      </c>
      <c r="D5501" s="49">
        <v>0.25962698459625244</v>
      </c>
      <c r="E5501" s="49">
        <v>3.174142599105835</v>
      </c>
      <c r="F5501" s="49">
        <v>7.3675727844238281</v>
      </c>
      <c r="G5501" s="49">
        <v>92.632423400878906</v>
      </c>
    </row>
    <row r="5502" spans="1:7">
      <c r="A5502" t="str">
        <f t="shared" si="86"/>
        <v>S0.5178</v>
      </c>
      <c r="B5502" s="49" t="s">
        <v>511</v>
      </c>
      <c r="C5502" s="49">
        <v>178</v>
      </c>
      <c r="D5502" s="49">
        <v>0.24853251874446869</v>
      </c>
      <c r="E5502" s="49">
        <v>2.914515495300293</v>
      </c>
      <c r="F5502" s="49">
        <v>7.0401358604431152</v>
      </c>
      <c r="G5502" s="49">
        <v>92.959861755371094</v>
      </c>
    </row>
    <row r="5503" spans="1:7">
      <c r="A5503" t="str">
        <f t="shared" si="86"/>
        <v>S0.5179</v>
      </c>
      <c r="B5503" s="49" t="s">
        <v>511</v>
      </c>
      <c r="C5503" s="49">
        <v>179</v>
      </c>
      <c r="D5503" s="49">
        <v>0.23744349181652069</v>
      </c>
      <c r="E5503" s="49">
        <v>2.6659829616546631</v>
      </c>
      <c r="F5503" s="49">
        <v>6.7135009765625</v>
      </c>
      <c r="G5503" s="49">
        <v>93.2864990234375</v>
      </c>
    </row>
    <row r="5504" spans="1:7">
      <c r="A5504" t="str">
        <f t="shared" si="86"/>
        <v>S0.5180</v>
      </c>
      <c r="B5504" s="49" t="s">
        <v>511</v>
      </c>
      <c r="C5504" s="49">
        <v>180</v>
      </c>
      <c r="D5504" s="49">
        <v>0.22636400163173676</v>
      </c>
      <c r="E5504" s="49">
        <v>2.428539514541626</v>
      </c>
      <c r="F5504" s="49">
        <v>6.3876628875732422</v>
      </c>
      <c r="G5504" s="49">
        <v>93.612335205078125</v>
      </c>
    </row>
    <row r="5505" spans="1:7">
      <c r="A5505" t="str">
        <f t="shared" si="86"/>
        <v>S0.5181</v>
      </c>
      <c r="B5505" s="49" t="s">
        <v>511</v>
      </c>
      <c r="C5505" s="49">
        <v>181</v>
      </c>
      <c r="D5505" s="49">
        <v>0.21529699862003326</v>
      </c>
      <c r="E5505" s="49">
        <v>2.2021756172180176</v>
      </c>
      <c r="F5505" s="49">
        <v>6.062619686126709</v>
      </c>
      <c r="G5505" s="49">
        <v>93.9373779296875</v>
      </c>
    </row>
    <row r="5506" spans="1:7">
      <c r="A5506" t="str">
        <f t="shared" si="86"/>
        <v>S0.5182</v>
      </c>
      <c r="B5506" s="49" t="s">
        <v>511</v>
      </c>
      <c r="C5506" s="49">
        <v>182</v>
      </c>
      <c r="D5506" s="49">
        <v>0.20424599945545197</v>
      </c>
      <c r="E5506" s="49">
        <v>1.986878514289856</v>
      </c>
      <c r="F5506" s="49">
        <v>5.7383689880371094</v>
      </c>
      <c r="G5506" s="49">
        <v>94.261627197265625</v>
      </c>
    </row>
    <row r="5507" spans="1:7">
      <c r="A5507" t="str">
        <f t="shared" ref="A5507:A5570" si="87">CONCATENATE(B5507,IF(C5507&lt;10,CONCATENATE("00",C5507),IF(C5507&lt;100,CONCATENATE("0",C5507),C5507)))</f>
        <v>S0.5183</v>
      </c>
      <c r="B5507" s="49" t="s">
        <v>511</v>
      </c>
      <c r="C5507" s="49">
        <v>183</v>
      </c>
      <c r="D5507" s="49">
        <v>0.19321499764919281</v>
      </c>
      <c r="E5507" s="49">
        <v>1.7826324701309204</v>
      </c>
      <c r="F5507" s="49">
        <v>5.4149127006530762</v>
      </c>
      <c r="G5507" s="49">
        <v>94.585090637207031</v>
      </c>
    </row>
    <row r="5508" spans="1:7">
      <c r="A5508" t="str">
        <f t="shared" si="87"/>
        <v>S0.5184</v>
      </c>
      <c r="B5508" s="49" t="s">
        <v>511</v>
      </c>
      <c r="C5508" s="49">
        <v>184</v>
      </c>
      <c r="D5508" s="49">
        <v>0.18220600485801697</v>
      </c>
      <c r="E5508" s="49">
        <v>1.5894174575805664</v>
      </c>
      <c r="F5508" s="49">
        <v>5.0922541618347168</v>
      </c>
      <c r="G5508" s="49">
        <v>94.907745361328125</v>
      </c>
    </row>
    <row r="5509" spans="1:7">
      <c r="A5509" t="str">
        <f t="shared" si="87"/>
        <v>S0.5185</v>
      </c>
      <c r="B5509" s="49" t="s">
        <v>511</v>
      </c>
      <c r="C5509" s="49">
        <v>185</v>
      </c>
      <c r="D5509" s="49">
        <v>0.17122051119804382</v>
      </c>
      <c r="E5509" s="49">
        <v>1.4072115421295166</v>
      </c>
      <c r="F5509" s="49">
        <v>4.7704019546508789</v>
      </c>
      <c r="G5509" s="49">
        <v>95.229598999023438</v>
      </c>
    </row>
    <row r="5510" spans="1:7">
      <c r="A5510" t="str">
        <f t="shared" si="87"/>
        <v>S0.5186</v>
      </c>
      <c r="B5510" s="49" t="s">
        <v>511</v>
      </c>
      <c r="C5510" s="49">
        <v>186</v>
      </c>
      <c r="D5510" s="49">
        <v>0.16025950014591217</v>
      </c>
      <c r="E5510" s="49">
        <v>1.2359910011291504</v>
      </c>
      <c r="F5510" s="49">
        <v>4.449366569519043</v>
      </c>
      <c r="G5510" s="49">
        <v>95.550636291503906</v>
      </c>
    </row>
    <row r="5511" spans="1:7">
      <c r="A5511" t="str">
        <f t="shared" si="87"/>
        <v>S0.5187</v>
      </c>
      <c r="B5511" s="49" t="s">
        <v>511</v>
      </c>
      <c r="C5511" s="49">
        <v>187</v>
      </c>
      <c r="D5511" s="49">
        <v>0.149322509765625</v>
      </c>
      <c r="E5511" s="49">
        <v>1.0757315158843994</v>
      </c>
      <c r="F5511" s="49">
        <v>4.1291661262512207</v>
      </c>
      <c r="G5511" s="49">
        <v>95.870834350585938</v>
      </c>
    </row>
    <row r="5512" spans="1:7">
      <c r="A5512" t="str">
        <f t="shared" si="87"/>
        <v>S0.5188</v>
      </c>
      <c r="B5512" s="49" t="s">
        <v>511</v>
      </c>
      <c r="C5512" s="49">
        <v>188</v>
      </c>
      <c r="D5512" s="49">
        <v>0.13840799033641815</v>
      </c>
      <c r="E5512" s="49">
        <v>0.92640900611877441</v>
      </c>
      <c r="F5512" s="49">
        <v>3.8098266124725342</v>
      </c>
      <c r="G5512" s="49">
        <v>96.190170288085938</v>
      </c>
    </row>
    <row r="5513" spans="1:7">
      <c r="A5513" t="str">
        <f t="shared" si="87"/>
        <v>S0.5189</v>
      </c>
      <c r="B5513" s="49" t="s">
        <v>511</v>
      </c>
      <c r="C5513" s="49">
        <v>189</v>
      </c>
      <c r="D5513" s="49">
        <v>0.12750999629497528</v>
      </c>
      <c r="E5513" s="49">
        <v>0.78800100088119507</v>
      </c>
      <c r="F5513" s="49">
        <v>3.4913859367370605</v>
      </c>
      <c r="G5513" s="49">
        <v>96.508613586425781</v>
      </c>
    </row>
    <row r="5514" spans="1:7">
      <c r="A5514" t="str">
        <f t="shared" si="87"/>
        <v>S0.5190</v>
      </c>
      <c r="B5514" s="49" t="s">
        <v>511</v>
      </c>
      <c r="C5514" s="49">
        <v>190</v>
      </c>
      <c r="D5514" s="49">
        <v>0.11662299931049347</v>
      </c>
      <c r="E5514" s="49">
        <v>0.66049098968505859</v>
      </c>
      <c r="F5514" s="49">
        <v>3.1739025115966797</v>
      </c>
      <c r="G5514" s="49">
        <v>96.826095581054688</v>
      </c>
    </row>
    <row r="5515" spans="1:7">
      <c r="A5515" t="str">
        <f t="shared" si="87"/>
        <v>S0.5191</v>
      </c>
      <c r="B5515" s="49" t="s">
        <v>511</v>
      </c>
      <c r="C5515" s="49">
        <v>191</v>
      </c>
      <c r="D5515" s="49">
        <v>0.10573530197143555</v>
      </c>
      <c r="E5515" s="49">
        <v>0.54386800527572632</v>
      </c>
      <c r="F5515" s="49">
        <v>2.8574590682983398</v>
      </c>
      <c r="G5515" s="49">
        <v>97.142539978027344</v>
      </c>
    </row>
    <row r="5516" spans="1:7">
      <c r="A5516" t="str">
        <f t="shared" si="87"/>
        <v>S0.5192</v>
      </c>
      <c r="B5516" s="49" t="s">
        <v>511</v>
      </c>
      <c r="C5516" s="49">
        <v>192</v>
      </c>
      <c r="D5516" s="49">
        <v>9.4829447567462921E-2</v>
      </c>
      <c r="E5516" s="49">
        <v>0.43813270330429077</v>
      </c>
      <c r="F5516" s="49">
        <v>2.5421819686889648</v>
      </c>
      <c r="G5516" s="49">
        <v>97.457817077636719</v>
      </c>
    </row>
    <row r="5517" spans="1:7">
      <c r="A5517" t="str">
        <f t="shared" si="87"/>
        <v>S0.5193</v>
      </c>
      <c r="B5517" s="49" t="s">
        <v>511</v>
      </c>
      <c r="C5517" s="49">
        <v>193</v>
      </c>
      <c r="D5517" s="49">
        <v>8.3879046142101288E-2</v>
      </c>
      <c r="E5517" s="49">
        <v>0.34330326318740845</v>
      </c>
      <c r="F5517" s="49">
        <v>2.2282819747924805</v>
      </c>
      <c r="G5517" s="49">
        <v>97.771720886230469</v>
      </c>
    </row>
    <row r="5518" spans="1:7">
      <c r="A5518" t="str">
        <f t="shared" si="87"/>
        <v>S0.5194</v>
      </c>
      <c r="B5518" s="49" t="s">
        <v>511</v>
      </c>
      <c r="C5518" s="49">
        <v>194</v>
      </c>
      <c r="D5518" s="49">
        <v>7.284584641456604E-2</v>
      </c>
      <c r="E5518" s="49">
        <v>0.25942420959472656</v>
      </c>
      <c r="F5518" s="49">
        <v>1.9161820411682129</v>
      </c>
      <c r="G5518" s="49">
        <v>98.083816528320313</v>
      </c>
    </row>
    <row r="5519" spans="1:7">
      <c r="A5519" t="str">
        <f t="shared" si="87"/>
        <v>S0.5195</v>
      </c>
      <c r="B5519" s="49" t="s">
        <v>511</v>
      </c>
      <c r="C5519" s="49">
        <v>195</v>
      </c>
      <c r="D5519" s="49">
        <v>6.1668500304222107E-2</v>
      </c>
      <c r="E5519" s="49">
        <v>0.18657834827899933</v>
      </c>
      <c r="F5519" s="49">
        <v>1.6065080165863037</v>
      </c>
      <c r="G5519" s="49">
        <v>98.39349365234375</v>
      </c>
    </row>
    <row r="5520" spans="1:7">
      <c r="A5520" t="str">
        <f t="shared" si="87"/>
        <v>S0.5196</v>
      </c>
      <c r="B5520" s="49" t="s">
        <v>511</v>
      </c>
      <c r="C5520" s="49">
        <v>196</v>
      </c>
      <c r="D5520" s="49">
        <v>5.0243731588125229E-2</v>
      </c>
      <c r="E5520" s="49">
        <v>0.12490984797477722</v>
      </c>
      <c r="F5520" s="49">
        <v>1.3004394769668579</v>
      </c>
      <c r="G5520" s="49">
        <v>98.699562072753906</v>
      </c>
    </row>
    <row r="5521" spans="1:7">
      <c r="A5521" t="str">
        <f t="shared" si="87"/>
        <v>S0.5197</v>
      </c>
      <c r="B5521" s="49" t="s">
        <v>511</v>
      </c>
      <c r="C5521" s="49">
        <v>197</v>
      </c>
      <c r="D5521" s="49">
        <v>3.8388710469007492E-2</v>
      </c>
      <c r="E5521" s="49">
        <v>7.4666120111942291E-2</v>
      </c>
      <c r="F5521" s="49">
        <v>1.0013755559921265</v>
      </c>
      <c r="G5521" s="49">
        <v>98.998626708984375</v>
      </c>
    </row>
    <row r="5522" spans="1:7">
      <c r="A5522" t="str">
        <f t="shared" si="87"/>
        <v>S0.5198</v>
      </c>
      <c r="B5522" s="49" t="s">
        <v>511</v>
      </c>
      <c r="C5522" s="49">
        <v>198</v>
      </c>
      <c r="D5522" s="49">
        <v>2.5702919811010361E-2</v>
      </c>
      <c r="E5522" s="49">
        <v>3.6277409642934799E-2</v>
      </c>
      <c r="F5522" s="49">
        <v>0.71856796741485596</v>
      </c>
      <c r="G5522" s="49">
        <v>99.28143310546875</v>
      </c>
    </row>
    <row r="5523" spans="1:7">
      <c r="A5523" t="str">
        <f t="shared" si="87"/>
        <v>S0.5199</v>
      </c>
      <c r="B5523" s="49" t="s">
        <v>511</v>
      </c>
      <c r="C5523" s="49">
        <v>199</v>
      </c>
      <c r="D5523" s="49">
        <v>1.0574489831924438E-2</v>
      </c>
      <c r="E5523" s="49">
        <v>1.0574489831924438E-2</v>
      </c>
      <c r="F5523" s="49">
        <v>0.50000399351119995</v>
      </c>
      <c r="G5523" s="49">
        <v>99.499992370605469</v>
      </c>
    </row>
    <row r="5524" spans="1:7">
      <c r="A5524" t="str">
        <f t="shared" si="87"/>
        <v>S0.5200</v>
      </c>
      <c r="B5524" s="49" t="s">
        <v>511</v>
      </c>
      <c r="C5524" s="49">
        <v>200</v>
      </c>
      <c r="D5524" s="49">
        <v>0</v>
      </c>
      <c r="E5524" s="49">
        <v>0</v>
      </c>
      <c r="F5524" s="49">
        <v>0</v>
      </c>
      <c r="G5524" s="49">
        <v>100</v>
      </c>
    </row>
    <row r="5525" spans="1:7">
      <c r="A5525" t="str">
        <f t="shared" si="87"/>
        <v>S1.0000</v>
      </c>
      <c r="B5525" s="49" t="s">
        <v>512</v>
      </c>
      <c r="C5525" s="49">
        <v>0</v>
      </c>
      <c r="D5525" s="49">
        <v>2.4990001111291349E-4</v>
      </c>
      <c r="E5525" s="49">
        <v>100</v>
      </c>
      <c r="F5525" s="49">
        <v>100</v>
      </c>
      <c r="G5525" s="49">
        <v>0</v>
      </c>
    </row>
    <row r="5526" spans="1:7">
      <c r="A5526" t="str">
        <f t="shared" si="87"/>
        <v>S1.0001</v>
      </c>
      <c r="B5526" s="49" t="s">
        <v>512</v>
      </c>
      <c r="C5526" s="49">
        <v>1</v>
      </c>
      <c r="D5526" s="49">
        <v>1.511499984189868E-3</v>
      </c>
      <c r="E5526" s="49">
        <v>99.999748229980469</v>
      </c>
      <c r="F5526" s="49">
        <v>99.000251770019531</v>
      </c>
      <c r="G5526" s="49">
        <v>0.99975109100341797</v>
      </c>
    </row>
    <row r="5527" spans="1:7">
      <c r="A5527" t="str">
        <f t="shared" si="87"/>
        <v>S1.0002</v>
      </c>
      <c r="B5527" s="49" t="s">
        <v>512</v>
      </c>
      <c r="C5527" s="49">
        <v>2</v>
      </c>
      <c r="D5527" s="49">
        <v>3.7442001048475504E-3</v>
      </c>
      <c r="E5527" s="49">
        <v>99.998237609863281</v>
      </c>
      <c r="F5527" s="49">
        <v>98.001739501953125</v>
      </c>
      <c r="G5527" s="49">
        <v>1.9982624053955078</v>
      </c>
    </row>
    <row r="5528" spans="1:7">
      <c r="A5528" t="str">
        <f t="shared" si="87"/>
        <v>S1.0003</v>
      </c>
      <c r="B5528" s="49" t="s">
        <v>512</v>
      </c>
      <c r="C5528" s="49">
        <v>3</v>
      </c>
      <c r="D5528" s="49">
        <v>6.8320999853312969E-3</v>
      </c>
      <c r="E5528" s="49">
        <v>99.994491577148438</v>
      </c>
      <c r="F5528" s="49">
        <v>97.005386352539063</v>
      </c>
      <c r="G5528" s="49">
        <v>2.9946107864379883</v>
      </c>
    </row>
    <row r="5529" spans="1:7">
      <c r="A5529" t="str">
        <f t="shared" si="87"/>
        <v>S1.0004</v>
      </c>
      <c r="B5529" s="49" t="s">
        <v>512</v>
      </c>
      <c r="C5529" s="49">
        <v>4</v>
      </c>
      <c r="D5529" s="49">
        <v>1.0695399716496468E-2</v>
      </c>
      <c r="E5529" s="49">
        <v>99.987663269042969</v>
      </c>
      <c r="F5529" s="49">
        <v>96.011985778808594</v>
      </c>
      <c r="G5529" s="49">
        <v>3.9880170822143555</v>
      </c>
    </row>
    <row r="5530" spans="1:7">
      <c r="A5530" t="str">
        <f t="shared" si="87"/>
        <v>S1.0005</v>
      </c>
      <c r="B5530" s="49" t="s">
        <v>512</v>
      </c>
      <c r="C5530" s="49">
        <v>5</v>
      </c>
      <c r="D5530" s="49">
        <v>1.5275999903678894E-2</v>
      </c>
      <c r="E5530" s="49">
        <v>99.976966857910156</v>
      </c>
      <c r="F5530" s="49">
        <v>95.022201538085938</v>
      </c>
      <c r="G5530" s="49">
        <v>4.9778003692626953</v>
      </c>
    </row>
    <row r="5531" spans="1:7">
      <c r="A5531" t="str">
        <f t="shared" si="87"/>
        <v>S1.0006</v>
      </c>
      <c r="B5531" s="49" t="s">
        <v>512</v>
      </c>
      <c r="C5531" s="49">
        <v>6</v>
      </c>
      <c r="D5531" s="49">
        <v>2.0528800785541534E-2</v>
      </c>
      <c r="E5531" s="49">
        <v>99.961692810058594</v>
      </c>
      <c r="F5531" s="49">
        <v>94.036643981933594</v>
      </c>
      <c r="G5531" s="49">
        <v>5.9633550643920898</v>
      </c>
    </row>
    <row r="5532" spans="1:7">
      <c r="A5532" t="str">
        <f t="shared" si="87"/>
        <v>S1.0007</v>
      </c>
      <c r="B5532" s="49" t="s">
        <v>512</v>
      </c>
      <c r="C5532" s="49">
        <v>7</v>
      </c>
      <c r="D5532" s="49">
        <v>2.6406299322843552E-2</v>
      </c>
      <c r="E5532" s="49">
        <v>99.941162109375</v>
      </c>
      <c r="F5532" s="49">
        <v>93.055854797363281</v>
      </c>
      <c r="G5532" s="49">
        <v>6.9441423416137695</v>
      </c>
    </row>
    <row r="5533" spans="1:7">
      <c r="A5533" t="str">
        <f t="shared" si="87"/>
        <v>S1.0008</v>
      </c>
      <c r="B5533" s="49" t="s">
        <v>512</v>
      </c>
      <c r="C5533" s="49">
        <v>8</v>
      </c>
      <c r="D5533" s="49">
        <v>3.2875999808311462E-2</v>
      </c>
      <c r="E5533" s="49">
        <v>99.914756774902344</v>
      </c>
      <c r="F5533" s="49">
        <v>92.080322265625</v>
      </c>
      <c r="G5533" s="49">
        <v>7.9196796417236328</v>
      </c>
    </row>
    <row r="5534" spans="1:7">
      <c r="A5534" t="str">
        <f t="shared" si="87"/>
        <v>S1.0009</v>
      </c>
      <c r="B5534" s="49" t="s">
        <v>512</v>
      </c>
      <c r="C5534" s="49">
        <v>9</v>
      </c>
      <c r="D5534" s="49">
        <v>3.989889845252037E-2</v>
      </c>
      <c r="E5534" s="49">
        <v>99.881881713867188</v>
      </c>
      <c r="F5534" s="49">
        <v>91.110466003417969</v>
      </c>
      <c r="G5534" s="49">
        <v>8.8895368576049805</v>
      </c>
    </row>
    <row r="5535" spans="1:7">
      <c r="A5535" t="str">
        <f t="shared" si="87"/>
        <v>S1.0010</v>
      </c>
      <c r="B5535" s="49" t="s">
        <v>512</v>
      </c>
      <c r="C5535" s="49">
        <v>10</v>
      </c>
      <c r="D5535" s="49">
        <v>4.7447200864553452E-2</v>
      </c>
      <c r="E5535" s="49">
        <v>99.84197998046875</v>
      </c>
      <c r="F5535" s="49">
        <v>90.146675109863281</v>
      </c>
      <c r="G5535" s="49">
        <v>9.8533267974853516</v>
      </c>
    </row>
    <row r="5536" spans="1:7">
      <c r="A5536" t="str">
        <f t="shared" si="87"/>
        <v>S1.0011</v>
      </c>
      <c r="B5536" s="49" t="s">
        <v>512</v>
      </c>
      <c r="C5536" s="49">
        <v>11</v>
      </c>
      <c r="D5536" s="49">
        <v>5.5489499121904373E-2</v>
      </c>
      <c r="E5536" s="49">
        <v>99.794532775878906</v>
      </c>
      <c r="F5536" s="49">
        <v>89.189292907714844</v>
      </c>
      <c r="G5536" s="49">
        <v>10.810704231262207</v>
      </c>
    </row>
    <row r="5537" spans="1:7">
      <c r="A5537" t="str">
        <f t="shared" si="87"/>
        <v>S1.0012</v>
      </c>
      <c r="B5537" s="49" t="s">
        <v>512</v>
      </c>
      <c r="C5537" s="49">
        <v>12</v>
      </c>
      <c r="D5537" s="49">
        <v>6.3998199999332428E-2</v>
      </c>
      <c r="E5537" s="49">
        <v>99.739044189453125</v>
      </c>
      <c r="F5537" s="49">
        <v>88.238639831542969</v>
      </c>
      <c r="G5537" s="49">
        <v>11.761362075805664</v>
      </c>
    </row>
    <row r="5538" spans="1:7">
      <c r="A5538" t="str">
        <f t="shared" si="87"/>
        <v>S1.0013</v>
      </c>
      <c r="B5538" s="49" t="s">
        <v>512</v>
      </c>
      <c r="C5538" s="49">
        <v>13</v>
      </c>
      <c r="D5538" s="49">
        <v>7.2947502136230469E-2</v>
      </c>
      <c r="E5538" s="49">
        <v>99.675048828125</v>
      </c>
      <c r="F5538" s="49">
        <v>87.294975280761719</v>
      </c>
      <c r="G5538" s="49">
        <v>12.70502758026123</v>
      </c>
    </row>
    <row r="5539" spans="1:7">
      <c r="A5539" t="str">
        <f t="shared" si="87"/>
        <v>S1.0014</v>
      </c>
      <c r="B5539" s="49" t="s">
        <v>512</v>
      </c>
      <c r="C5539" s="49">
        <v>14</v>
      </c>
      <c r="D5539" s="49">
        <v>8.2314498722553253E-2</v>
      </c>
      <c r="E5539" s="49">
        <v>99.602096557617188</v>
      </c>
      <c r="F5539" s="49">
        <v>86.358543395996094</v>
      </c>
      <c r="G5539" s="49">
        <v>13.641460418701172</v>
      </c>
    </row>
    <row r="5540" spans="1:7">
      <c r="A5540" t="str">
        <f t="shared" si="87"/>
        <v>S1.0015</v>
      </c>
      <c r="B5540" s="49" t="s">
        <v>512</v>
      </c>
      <c r="C5540" s="49">
        <v>15</v>
      </c>
      <c r="D5540" s="49">
        <v>9.2069603502750397E-2</v>
      </c>
      <c r="E5540" s="49">
        <v>99.519783020019531</v>
      </c>
      <c r="F5540" s="49">
        <v>85.429557800292969</v>
      </c>
      <c r="G5540" s="49">
        <v>14.570446014404297</v>
      </c>
    </row>
    <row r="5541" spans="1:7">
      <c r="A5541" t="str">
        <f t="shared" si="87"/>
        <v>S1.0016</v>
      </c>
      <c r="B5541" s="49" t="s">
        <v>512</v>
      </c>
      <c r="C5541" s="49">
        <v>16</v>
      </c>
      <c r="D5541" s="49">
        <v>0.10219860076904297</v>
      </c>
      <c r="E5541" s="49">
        <v>99.427711486816406</v>
      </c>
      <c r="F5541" s="49">
        <v>84.508201599121094</v>
      </c>
      <c r="G5541" s="49">
        <v>15.491801261901855</v>
      </c>
    </row>
    <row r="5542" spans="1:7">
      <c r="A5542" t="str">
        <f t="shared" si="87"/>
        <v>S1.0017</v>
      </c>
      <c r="B5542" s="49" t="s">
        <v>512</v>
      </c>
      <c r="C5542" s="49">
        <v>17</v>
      </c>
      <c r="D5542" s="49">
        <v>0.1126708984375</v>
      </c>
      <c r="E5542" s="49">
        <v>99.325515747070313</v>
      </c>
      <c r="F5542" s="49">
        <v>83.594635009765625</v>
      </c>
      <c r="G5542" s="49">
        <v>16.405363082885742</v>
      </c>
    </row>
    <row r="5543" spans="1:7">
      <c r="A5543" t="str">
        <f t="shared" si="87"/>
        <v>S1.0018</v>
      </c>
      <c r="B5543" s="49" t="s">
        <v>512</v>
      </c>
      <c r="C5543" s="49">
        <v>18</v>
      </c>
      <c r="D5543" s="49">
        <v>0.12347319722175598</v>
      </c>
      <c r="E5543" s="49">
        <v>99.212844848632813</v>
      </c>
      <c r="F5543" s="49">
        <v>82.689002990722656</v>
      </c>
      <c r="G5543" s="49">
        <v>17.310997009277344</v>
      </c>
    </row>
    <row r="5544" spans="1:7">
      <c r="A5544" t="str">
        <f t="shared" si="87"/>
        <v>S1.0019</v>
      </c>
      <c r="B5544" s="49" t="s">
        <v>512</v>
      </c>
      <c r="C5544" s="49">
        <v>19</v>
      </c>
      <c r="D5544" s="49">
        <v>0.13457970321178436</v>
      </c>
      <c r="E5544" s="49">
        <v>99.089370727539063</v>
      </c>
      <c r="F5544" s="49">
        <v>81.791419982910156</v>
      </c>
      <c r="G5544" s="49">
        <v>18.208583831787109</v>
      </c>
    </row>
    <row r="5545" spans="1:7">
      <c r="A5545" t="str">
        <f t="shared" si="87"/>
        <v>S1.0020</v>
      </c>
      <c r="B5545" s="49" t="s">
        <v>512</v>
      </c>
      <c r="C5545" s="49">
        <v>20</v>
      </c>
      <c r="D5545" s="49">
        <v>0.14597320556640625</v>
      </c>
      <c r="E5545" s="49">
        <v>98.954788208007813</v>
      </c>
      <c r="F5545" s="49">
        <v>80.901969909667969</v>
      </c>
      <c r="G5545" s="49">
        <v>19.098026275634766</v>
      </c>
    </row>
    <row r="5546" spans="1:7">
      <c r="A5546" t="str">
        <f t="shared" si="87"/>
        <v>S1.0021</v>
      </c>
      <c r="B5546" s="49" t="s">
        <v>512</v>
      </c>
      <c r="C5546" s="49">
        <v>21</v>
      </c>
      <c r="D5546" s="49">
        <v>0.15763470530509949</v>
      </c>
      <c r="E5546" s="49">
        <v>98.808815002441406</v>
      </c>
      <c r="F5546" s="49">
        <v>80.020751953125</v>
      </c>
      <c r="G5546" s="49">
        <v>19.979246139526367</v>
      </c>
    </row>
    <row r="5547" spans="1:7">
      <c r="A5547" t="str">
        <f t="shared" si="87"/>
        <v>S1.0022</v>
      </c>
      <c r="B5547" s="49" t="s">
        <v>512</v>
      </c>
      <c r="C5547" s="49">
        <v>22</v>
      </c>
      <c r="D5547" s="49">
        <v>0.16954609751701355</v>
      </c>
      <c r="E5547" s="49">
        <v>98.65118408203125</v>
      </c>
      <c r="F5547" s="49">
        <v>79.147819519042969</v>
      </c>
      <c r="G5547" s="49">
        <v>20.852178573608398</v>
      </c>
    </row>
    <row r="5548" spans="1:7">
      <c r="A5548" t="str">
        <f t="shared" si="87"/>
        <v>S1.0023</v>
      </c>
      <c r="B5548" s="49" t="s">
        <v>512</v>
      </c>
      <c r="C5548" s="49">
        <v>23</v>
      </c>
      <c r="D5548" s="49">
        <v>0.1816893070936203</v>
      </c>
      <c r="E5548" s="49">
        <v>98.481636047363281</v>
      </c>
      <c r="F5548" s="49">
        <v>78.283218383789063</v>
      </c>
      <c r="G5548" s="49">
        <v>21.716779708862305</v>
      </c>
    </row>
    <row r="5549" spans="1:7">
      <c r="A5549" t="str">
        <f t="shared" si="87"/>
        <v>S1.0024</v>
      </c>
      <c r="B5549" s="49" t="s">
        <v>512</v>
      </c>
      <c r="C5549" s="49">
        <v>24</v>
      </c>
      <c r="D5549" s="49">
        <v>0.19404600560665131</v>
      </c>
      <c r="E5549" s="49">
        <v>98.299949645996094</v>
      </c>
      <c r="F5549" s="49">
        <v>77.426986694335938</v>
      </c>
      <c r="G5549" s="49">
        <v>22.57301139831543</v>
      </c>
    </row>
    <row r="5550" spans="1:7">
      <c r="A5550" t="str">
        <f t="shared" si="87"/>
        <v>S1.0025</v>
      </c>
      <c r="B5550" s="49" t="s">
        <v>512</v>
      </c>
      <c r="C5550" s="49">
        <v>25</v>
      </c>
      <c r="D5550" s="49">
        <v>0.20659929513931274</v>
      </c>
      <c r="E5550" s="49">
        <v>98.105903625488281</v>
      </c>
      <c r="F5550" s="49">
        <v>76.579147338867188</v>
      </c>
      <c r="G5550" s="49">
        <v>23.420854568481445</v>
      </c>
    </row>
    <row r="5551" spans="1:7">
      <c r="A5551" t="str">
        <f t="shared" si="87"/>
        <v>S1.0026</v>
      </c>
      <c r="B5551" s="49" t="s">
        <v>512</v>
      </c>
      <c r="C5551" s="49">
        <v>26</v>
      </c>
      <c r="D5551" s="49">
        <v>0.21933649480342865</v>
      </c>
      <c r="E5551" s="49">
        <v>97.899299621582031</v>
      </c>
      <c r="F5551" s="49">
        <v>75.739700317382813</v>
      </c>
      <c r="G5551" s="49">
        <v>24.26030158996582</v>
      </c>
    </row>
    <row r="5552" spans="1:7">
      <c r="A5552" t="str">
        <f t="shared" si="87"/>
        <v>S1.0027</v>
      </c>
      <c r="B5552" s="49" t="s">
        <v>512</v>
      </c>
      <c r="C5552" s="49">
        <v>27</v>
      </c>
      <c r="D5552" s="49">
        <v>0.23223680257797241</v>
      </c>
      <c r="E5552" s="49">
        <v>97.679969787597656</v>
      </c>
      <c r="F5552" s="49">
        <v>74.908645629882813</v>
      </c>
      <c r="G5552" s="49">
        <v>25.091354370117188</v>
      </c>
    </row>
    <row r="5553" spans="1:7">
      <c r="A5553" t="str">
        <f t="shared" si="87"/>
        <v>S1.0028</v>
      </c>
      <c r="B5553" s="49" t="s">
        <v>512</v>
      </c>
      <c r="C5553" s="49">
        <v>28</v>
      </c>
      <c r="D5553" s="49">
        <v>0.24528789520263672</v>
      </c>
      <c r="E5553" s="49">
        <v>97.447731018066406</v>
      </c>
      <c r="F5553" s="49">
        <v>74.085975646972656</v>
      </c>
      <c r="G5553" s="49">
        <v>25.914024353027344</v>
      </c>
    </row>
    <row r="5554" spans="1:7">
      <c r="A5554" t="str">
        <f t="shared" si="87"/>
        <v>S1.0029</v>
      </c>
      <c r="B5554" s="49" t="s">
        <v>512</v>
      </c>
      <c r="C5554" s="49">
        <v>29</v>
      </c>
      <c r="D5554" s="49">
        <v>0.2584725022315979</v>
      </c>
      <c r="E5554" s="49">
        <v>97.202445983886719</v>
      </c>
      <c r="F5554" s="49">
        <v>73.27166748046875</v>
      </c>
      <c r="G5554" s="49">
        <v>26.728334426879883</v>
      </c>
    </row>
    <row r="5555" spans="1:7">
      <c r="A5555" t="str">
        <f t="shared" si="87"/>
        <v>S1.0030</v>
      </c>
      <c r="B5555" s="49" t="s">
        <v>512</v>
      </c>
      <c r="C5555" s="49">
        <v>30</v>
      </c>
      <c r="D5555" s="49">
        <v>0.27177709341049194</v>
      </c>
      <c r="E5555" s="49">
        <v>96.9439697265625</v>
      </c>
      <c r="F5555" s="49">
        <v>72.465690612792969</v>
      </c>
      <c r="G5555" s="49">
        <v>27.534309387207031</v>
      </c>
    </row>
    <row r="5556" spans="1:7">
      <c r="A5556" t="str">
        <f t="shared" si="87"/>
        <v>S1.0031</v>
      </c>
      <c r="B5556" s="49" t="s">
        <v>512</v>
      </c>
      <c r="C5556" s="49">
        <v>31</v>
      </c>
      <c r="D5556" s="49">
        <v>0.28518769145011902</v>
      </c>
      <c r="E5556" s="49">
        <v>96.672195434570313</v>
      </c>
      <c r="F5556" s="49">
        <v>71.668006896972656</v>
      </c>
      <c r="G5556" s="49">
        <v>28.331989288330078</v>
      </c>
    </row>
    <row r="5557" spans="1:7">
      <c r="A5557" t="str">
        <f t="shared" si="87"/>
        <v>S1.0032</v>
      </c>
      <c r="B5557" s="49" t="s">
        <v>512</v>
      </c>
      <c r="C5557" s="49">
        <v>32</v>
      </c>
      <c r="D5557" s="49">
        <v>0.29868888854980469</v>
      </c>
      <c r="E5557" s="49">
        <v>96.387008666992188</v>
      </c>
      <c r="F5557" s="49">
        <v>70.878578186035156</v>
      </c>
      <c r="G5557" s="49">
        <v>29.121419906616211</v>
      </c>
    </row>
    <row r="5558" spans="1:7">
      <c r="A5558" t="str">
        <f t="shared" si="87"/>
        <v>S1.0033</v>
      </c>
      <c r="B5558" s="49" t="s">
        <v>512</v>
      </c>
      <c r="C5558" s="49">
        <v>33</v>
      </c>
      <c r="D5558" s="49">
        <v>0.31226828694343567</v>
      </c>
      <c r="E5558" s="49">
        <v>96.08831787109375</v>
      </c>
      <c r="F5558" s="49">
        <v>70.09735107421875</v>
      </c>
      <c r="G5558" s="49">
        <v>29.90264892578125</v>
      </c>
    </row>
    <row r="5559" spans="1:7">
      <c r="A5559" t="str">
        <f t="shared" si="87"/>
        <v>S1.0034</v>
      </c>
      <c r="B5559" s="49" t="s">
        <v>512</v>
      </c>
      <c r="C5559" s="49">
        <v>34</v>
      </c>
      <c r="D5559" s="49">
        <v>0.32591149210929871</v>
      </c>
      <c r="E5559" s="49">
        <v>95.776046752929688</v>
      </c>
      <c r="F5559" s="49">
        <v>69.324264526367188</v>
      </c>
      <c r="G5559" s="49">
        <v>30.67573356628418</v>
      </c>
    </row>
    <row r="5560" spans="1:7">
      <c r="A5560" t="str">
        <f t="shared" si="87"/>
        <v>S1.0035</v>
      </c>
      <c r="B5560" s="49" t="s">
        <v>512</v>
      </c>
      <c r="C5560" s="49">
        <v>35</v>
      </c>
      <c r="D5560" s="49">
        <v>0.33960631489753723</v>
      </c>
      <c r="E5560" s="49">
        <v>95.45013427734375</v>
      </c>
      <c r="F5560" s="49">
        <v>68.55926513671875</v>
      </c>
      <c r="G5560" s="49">
        <v>31.44073486328125</v>
      </c>
    </row>
    <row r="5561" spans="1:7">
      <c r="A5561" t="str">
        <f t="shared" si="87"/>
        <v>S1.0036</v>
      </c>
      <c r="B5561" s="49" t="s">
        <v>512</v>
      </c>
      <c r="C5561" s="49">
        <v>36</v>
      </c>
      <c r="D5561" s="49">
        <v>0.35333919525146484</v>
      </c>
      <c r="E5561" s="49">
        <v>95.110527038574219</v>
      </c>
      <c r="F5561" s="49">
        <v>67.802276611328125</v>
      </c>
      <c r="G5561" s="49">
        <v>32.197719573974609</v>
      </c>
    </row>
    <row r="5562" spans="1:7">
      <c r="A5562" t="str">
        <f t="shared" si="87"/>
        <v>S1.0037</v>
      </c>
      <c r="B5562" s="49" t="s">
        <v>512</v>
      </c>
      <c r="C5562" s="49">
        <v>37</v>
      </c>
      <c r="D5562" s="49">
        <v>0.36709880828857422</v>
      </c>
      <c r="E5562" s="49">
        <v>94.757186889648438</v>
      </c>
      <c r="F5562" s="49">
        <v>67.053245544433594</v>
      </c>
      <c r="G5562" s="49">
        <v>32.946758270263672</v>
      </c>
    </row>
    <row r="5563" spans="1:7">
      <c r="A5563" t="str">
        <f t="shared" si="87"/>
        <v>S1.0038</v>
      </c>
      <c r="B5563" s="49" t="s">
        <v>512</v>
      </c>
      <c r="C5563" s="49">
        <v>38</v>
      </c>
      <c r="D5563" s="49">
        <v>0.38086989521980286</v>
      </c>
      <c r="E5563" s="49">
        <v>94.390090942382813</v>
      </c>
      <c r="F5563" s="49">
        <v>66.312080383300781</v>
      </c>
      <c r="G5563" s="49">
        <v>33.687919616699219</v>
      </c>
    </row>
    <row r="5564" spans="1:7">
      <c r="A5564" t="str">
        <f t="shared" si="87"/>
        <v>S1.0039</v>
      </c>
      <c r="B5564" s="49" t="s">
        <v>512</v>
      </c>
      <c r="C5564" s="49">
        <v>39</v>
      </c>
      <c r="D5564" s="49">
        <v>0.39464569091796875</v>
      </c>
      <c r="E5564" s="49">
        <v>94.009223937988281</v>
      </c>
      <c r="F5564" s="49">
        <v>65.578712463378906</v>
      </c>
      <c r="G5564" s="49">
        <v>34.421287536621094</v>
      </c>
    </row>
    <row r="5565" spans="1:7">
      <c r="A5565" t="str">
        <f t="shared" si="87"/>
        <v>S1.0040</v>
      </c>
      <c r="B5565" s="49" t="s">
        <v>512</v>
      </c>
      <c r="C5565" s="49">
        <v>40</v>
      </c>
      <c r="D5565" s="49">
        <v>0.40840908885002136</v>
      </c>
      <c r="E5565" s="49">
        <v>93.614578247070313</v>
      </c>
      <c r="F5565" s="49">
        <v>64.853057861328125</v>
      </c>
      <c r="G5565" s="49">
        <v>35.146938323974609</v>
      </c>
    </row>
    <row r="5566" spans="1:7">
      <c r="A5566" t="str">
        <f t="shared" si="87"/>
        <v>S1.0041</v>
      </c>
      <c r="B5566" s="49" t="s">
        <v>512</v>
      </c>
      <c r="C5566" s="49">
        <v>41</v>
      </c>
      <c r="D5566" s="49">
        <v>0.42215341329574585</v>
      </c>
      <c r="E5566" s="49">
        <v>93.206169128417969</v>
      </c>
      <c r="F5566" s="49">
        <v>64.135040283203125</v>
      </c>
      <c r="G5566" s="49">
        <v>35.864955902099609</v>
      </c>
    </row>
    <row r="5567" spans="1:7">
      <c r="A5567" t="str">
        <f t="shared" si="87"/>
        <v>S1.0042</v>
      </c>
      <c r="B5567" s="49" t="s">
        <v>512</v>
      </c>
      <c r="C5567" s="49">
        <v>42</v>
      </c>
      <c r="D5567" s="49">
        <v>0.43586349487304688</v>
      </c>
      <c r="E5567" s="49">
        <v>92.784011840820313</v>
      </c>
      <c r="F5567" s="49">
        <v>63.424571990966797</v>
      </c>
      <c r="G5567" s="49">
        <v>36.575428009033203</v>
      </c>
    </row>
    <row r="5568" spans="1:7">
      <c r="A5568" t="str">
        <f t="shared" si="87"/>
        <v>S1.0043</v>
      </c>
      <c r="B5568" s="49" t="s">
        <v>512</v>
      </c>
      <c r="C5568" s="49">
        <v>43</v>
      </c>
      <c r="D5568" s="49">
        <v>0.44953259825706482</v>
      </c>
      <c r="E5568" s="49">
        <v>92.348152160644531</v>
      </c>
      <c r="F5568" s="49">
        <v>62.721561431884766</v>
      </c>
      <c r="G5568" s="49">
        <v>37.278438568115234</v>
      </c>
    </row>
    <row r="5569" spans="1:7">
      <c r="A5569" t="str">
        <f t="shared" si="87"/>
        <v>S1.0044</v>
      </c>
      <c r="B5569" s="49" t="s">
        <v>512</v>
      </c>
      <c r="C5569" s="49">
        <v>44</v>
      </c>
      <c r="D5569" s="49">
        <v>0.46314430236816406</v>
      </c>
      <c r="E5569" s="49">
        <v>91.89862060546875</v>
      </c>
      <c r="F5569" s="49">
        <v>62.025924682617188</v>
      </c>
      <c r="G5569" s="49">
        <v>37.974075317382813</v>
      </c>
    </row>
    <row r="5570" spans="1:7">
      <c r="A5570" t="str">
        <f t="shared" si="87"/>
        <v>S1.0045</v>
      </c>
      <c r="B5570" s="49" t="s">
        <v>512</v>
      </c>
      <c r="C5570" s="49">
        <v>45</v>
      </c>
      <c r="D5570" s="49">
        <v>0.47669500112533569</v>
      </c>
      <c r="E5570" s="49">
        <v>91.435470581054688</v>
      </c>
      <c r="F5570" s="49">
        <v>61.337570190429688</v>
      </c>
      <c r="G5570" s="49">
        <v>38.662429809570313</v>
      </c>
    </row>
    <row r="5571" spans="1:7">
      <c r="A5571" t="str">
        <f t="shared" ref="A5571:A5634" si="88">CONCATENATE(B5571,IF(C5571&lt;10,CONCATENATE("00",C5571),IF(C5571&lt;100,CONCATENATE("0",C5571),C5571)))</f>
        <v>S1.0046</v>
      </c>
      <c r="B5571" s="49" t="s">
        <v>512</v>
      </c>
      <c r="C5571" s="49">
        <v>46</v>
      </c>
      <c r="D5571" s="49">
        <v>0.4901714026927948</v>
      </c>
      <c r="E5571" s="49">
        <v>90.958778381347656</v>
      </c>
      <c r="F5571" s="49">
        <v>60.656406402587891</v>
      </c>
      <c r="G5571" s="49">
        <v>39.343593597412109</v>
      </c>
    </row>
    <row r="5572" spans="1:7">
      <c r="A5572" t="str">
        <f t="shared" si="88"/>
        <v>S1.0047</v>
      </c>
      <c r="B5572" s="49" t="s">
        <v>512</v>
      </c>
      <c r="C5572" s="49">
        <v>47</v>
      </c>
      <c r="D5572" s="49">
        <v>0.50356107950210571</v>
      </c>
      <c r="E5572" s="49">
        <v>90.468605041503906</v>
      </c>
      <c r="F5572" s="49">
        <v>59.982341766357422</v>
      </c>
      <c r="G5572" s="49">
        <v>40.017658233642578</v>
      </c>
    </row>
    <row r="5573" spans="1:7">
      <c r="A5573" t="str">
        <f t="shared" si="88"/>
        <v>S1.0048</v>
      </c>
      <c r="B5573" s="49" t="s">
        <v>512</v>
      </c>
      <c r="C5573" s="49">
        <v>48</v>
      </c>
      <c r="D5573" s="49">
        <v>0.51685899496078491</v>
      </c>
      <c r="E5573" s="49">
        <v>89.965042114257813</v>
      </c>
      <c r="F5573" s="49">
        <v>59.315280914306641</v>
      </c>
      <c r="G5573" s="49">
        <v>40.684719085693359</v>
      </c>
    </row>
    <row r="5574" spans="1:7">
      <c r="A5574" t="str">
        <f t="shared" si="88"/>
        <v>S1.0049</v>
      </c>
      <c r="B5574" s="49" t="s">
        <v>512</v>
      </c>
      <c r="C5574" s="49">
        <v>49</v>
      </c>
      <c r="D5574" s="49">
        <v>0.53005218505859375</v>
      </c>
      <c r="E5574" s="49">
        <v>89.448188781738281</v>
      </c>
      <c r="F5574" s="49">
        <v>58.655136108398438</v>
      </c>
      <c r="G5574" s="49">
        <v>41.344863891601563</v>
      </c>
    </row>
    <row r="5575" spans="1:7">
      <c r="A5575" t="str">
        <f t="shared" si="88"/>
        <v>S1.0050</v>
      </c>
      <c r="B5575" s="49" t="s">
        <v>512</v>
      </c>
      <c r="C5575" s="49">
        <v>50</v>
      </c>
      <c r="D5575" s="49">
        <v>0.54313278198242188</v>
      </c>
      <c r="E5575" s="49">
        <v>88.918136596679688</v>
      </c>
      <c r="F5575" s="49">
        <v>58.001804351806641</v>
      </c>
      <c r="G5575" s="49">
        <v>41.998195648193359</v>
      </c>
    </row>
    <row r="5576" spans="1:7">
      <c r="A5576" t="str">
        <f t="shared" si="88"/>
        <v>S1.0051</v>
      </c>
      <c r="B5576" s="49" t="s">
        <v>512</v>
      </c>
      <c r="C5576" s="49">
        <v>51</v>
      </c>
      <c r="D5576" s="49">
        <v>0.55609321594238281</v>
      </c>
      <c r="E5576" s="49">
        <v>88.375</v>
      </c>
      <c r="F5576" s="49">
        <v>57.355197906494141</v>
      </c>
      <c r="G5576" s="49">
        <v>42.644802093505859</v>
      </c>
    </row>
    <row r="5577" spans="1:7">
      <c r="A5577" t="str">
        <f t="shared" si="88"/>
        <v>S1.0052</v>
      </c>
      <c r="B5577" s="49" t="s">
        <v>512</v>
      </c>
      <c r="C5577" s="49">
        <v>52</v>
      </c>
      <c r="D5577" s="49">
        <v>0.56892198324203491</v>
      </c>
      <c r="E5577" s="49">
        <v>87.81890869140625</v>
      </c>
      <c r="F5577" s="49">
        <v>56.715221405029297</v>
      </c>
      <c r="G5577" s="49">
        <v>43.284778594970703</v>
      </c>
    </row>
    <row r="5578" spans="1:7">
      <c r="A5578" t="str">
        <f t="shared" si="88"/>
        <v>S1.0053</v>
      </c>
      <c r="B5578" s="49" t="s">
        <v>512</v>
      </c>
      <c r="C5578" s="49">
        <v>53</v>
      </c>
      <c r="D5578" s="49">
        <v>0.58161169290542603</v>
      </c>
      <c r="E5578" s="49">
        <v>87.249984741210938</v>
      </c>
      <c r="F5578" s="49">
        <v>56.081779479980469</v>
      </c>
      <c r="G5578" s="49">
        <v>43.918220520019531</v>
      </c>
    </row>
    <row r="5579" spans="1:7">
      <c r="A5579" t="str">
        <f t="shared" si="88"/>
        <v>S1.0054</v>
      </c>
      <c r="B5579" s="49" t="s">
        <v>512</v>
      </c>
      <c r="C5579" s="49">
        <v>54</v>
      </c>
      <c r="D5579" s="49">
        <v>0.59415531158447266</v>
      </c>
      <c r="E5579" s="49">
        <v>86.668373107910156</v>
      </c>
      <c r="F5579" s="49">
        <v>55.45477294921875</v>
      </c>
      <c r="G5579" s="49">
        <v>44.54522705078125</v>
      </c>
    </row>
    <row r="5580" spans="1:7">
      <c r="A5580" t="str">
        <f t="shared" si="88"/>
        <v>S1.0055</v>
      </c>
      <c r="B5580" s="49" t="s">
        <v>512</v>
      </c>
      <c r="C5580" s="49">
        <v>55</v>
      </c>
      <c r="D5580" s="49">
        <v>0.60654157400131226</v>
      </c>
      <c r="E5580" s="49">
        <v>86.07421875</v>
      </c>
      <c r="F5580" s="49">
        <v>54.834117889404297</v>
      </c>
      <c r="G5580" s="49">
        <v>45.165882110595703</v>
      </c>
    </row>
    <row r="5581" spans="1:7">
      <c r="A5581" t="str">
        <f t="shared" si="88"/>
        <v>S1.0056</v>
      </c>
      <c r="B5581" s="49" t="s">
        <v>512</v>
      </c>
      <c r="C5581" s="49">
        <v>56</v>
      </c>
      <c r="D5581" s="49">
        <v>0.61876678466796875</v>
      </c>
      <c r="E5581" s="49">
        <v>85.467681884765625</v>
      </c>
      <c r="F5581" s="49">
        <v>54.219711303710938</v>
      </c>
      <c r="G5581" s="49">
        <v>45.780288696289063</v>
      </c>
    </row>
    <row r="5582" spans="1:7">
      <c r="A5582" t="str">
        <f t="shared" si="88"/>
        <v>S1.0057</v>
      </c>
      <c r="B5582" s="49" t="s">
        <v>512</v>
      </c>
      <c r="C5582" s="49">
        <v>57</v>
      </c>
      <c r="D5582" s="49">
        <v>0.63082027435302734</v>
      </c>
      <c r="E5582" s="49">
        <v>84.848915100097656</v>
      </c>
      <c r="F5582" s="49">
        <v>53.611469268798828</v>
      </c>
      <c r="G5582" s="49">
        <v>46.388530731201172</v>
      </c>
    </row>
    <row r="5583" spans="1:7">
      <c r="A5583" t="str">
        <f t="shared" si="88"/>
        <v>S1.0058</v>
      </c>
      <c r="B5583" s="49" t="s">
        <v>512</v>
      </c>
      <c r="C5583" s="49">
        <v>58</v>
      </c>
      <c r="D5583" s="49">
        <v>0.64269447326660156</v>
      </c>
      <c r="E5583" s="49">
        <v>84.218093872070313</v>
      </c>
      <c r="F5583" s="49">
        <v>53.009288787841797</v>
      </c>
      <c r="G5583" s="49">
        <v>46.990711212158203</v>
      </c>
    </row>
    <row r="5584" spans="1:7">
      <c r="A5584" t="str">
        <f t="shared" si="88"/>
        <v>S1.0059</v>
      </c>
      <c r="B5584" s="49" t="s">
        <v>512</v>
      </c>
      <c r="C5584" s="49">
        <v>59</v>
      </c>
      <c r="D5584" s="49">
        <v>0.65438169240951538</v>
      </c>
      <c r="E5584" s="49">
        <v>83.575393676757813</v>
      </c>
      <c r="F5584" s="49">
        <v>52.4130859375</v>
      </c>
      <c r="G5584" s="49">
        <v>47.5869140625</v>
      </c>
    </row>
    <row r="5585" spans="1:7">
      <c r="A5585" t="str">
        <f t="shared" si="88"/>
        <v>S1.0060</v>
      </c>
      <c r="B5585" s="49" t="s">
        <v>512</v>
      </c>
      <c r="C5585" s="49">
        <v>60</v>
      </c>
      <c r="D5585" s="49">
        <v>0.66587638854980469</v>
      </c>
      <c r="E5585" s="49">
        <v>82.921012878417969</v>
      </c>
      <c r="F5585" s="49">
        <v>51.822765350341797</v>
      </c>
      <c r="G5585" s="49">
        <v>48.177234649658203</v>
      </c>
    </row>
    <row r="5586" spans="1:7">
      <c r="A5586" t="str">
        <f t="shared" si="88"/>
        <v>S1.0061</v>
      </c>
      <c r="B5586" s="49" t="s">
        <v>512</v>
      </c>
      <c r="C5586" s="49">
        <v>61</v>
      </c>
      <c r="D5586" s="49">
        <v>0.67717272043228149</v>
      </c>
      <c r="E5586" s="49">
        <v>82.255142211914063</v>
      </c>
      <c r="F5586" s="49">
        <v>51.238235473632813</v>
      </c>
      <c r="G5586" s="49">
        <v>48.761764526367188</v>
      </c>
    </row>
    <row r="5587" spans="1:7">
      <c r="A5587" t="str">
        <f t="shared" si="88"/>
        <v>S1.0062</v>
      </c>
      <c r="B5587" s="49" t="s">
        <v>512</v>
      </c>
      <c r="C5587" s="49">
        <v>62</v>
      </c>
      <c r="D5587" s="49">
        <v>0.68826097249984741</v>
      </c>
      <c r="E5587" s="49">
        <v>81.577964782714844</v>
      </c>
      <c r="F5587" s="49">
        <v>50.659408569335938</v>
      </c>
      <c r="G5587" s="49">
        <v>49.340591430664063</v>
      </c>
    </row>
    <row r="5588" spans="1:7">
      <c r="A5588" t="str">
        <f t="shared" si="88"/>
        <v>S1.0063</v>
      </c>
      <c r="B5588" s="49" t="s">
        <v>512</v>
      </c>
      <c r="C5588" s="49">
        <v>63</v>
      </c>
      <c r="D5588" s="49">
        <v>0.69913482666015625</v>
      </c>
      <c r="E5588" s="49">
        <v>80.889701843261719</v>
      </c>
      <c r="F5588" s="49">
        <v>50.086196899414063</v>
      </c>
      <c r="G5588" s="49">
        <v>49.913803100585938</v>
      </c>
    </row>
    <row r="5589" spans="1:7">
      <c r="A5589" t="str">
        <f t="shared" si="88"/>
        <v>S1.0064</v>
      </c>
      <c r="B5589" s="49" t="s">
        <v>512</v>
      </c>
      <c r="C5589" s="49">
        <v>64</v>
      </c>
      <c r="D5589" s="49">
        <v>0.70978927612304688</v>
      </c>
      <c r="E5589" s="49">
        <v>80.190567016601563</v>
      </c>
      <c r="F5589" s="49">
        <v>49.518508911132813</v>
      </c>
      <c r="G5589" s="49">
        <v>50.481491088867188</v>
      </c>
    </row>
    <row r="5590" spans="1:7">
      <c r="A5590" t="str">
        <f t="shared" si="88"/>
        <v>S1.0065</v>
      </c>
      <c r="B5590" s="49" t="s">
        <v>512</v>
      </c>
      <c r="C5590" s="49">
        <v>65</v>
      </c>
      <c r="D5590" s="49">
        <v>0.72021770477294922</v>
      </c>
      <c r="E5590" s="49">
        <v>79.480781555175781</v>
      </c>
      <c r="F5590" s="49">
        <v>48.956260681152344</v>
      </c>
      <c r="G5590" s="49">
        <v>51.043739318847656</v>
      </c>
    </row>
    <row r="5591" spans="1:7">
      <c r="A5591" t="str">
        <f t="shared" si="88"/>
        <v>S1.0066</v>
      </c>
      <c r="B5591" s="49" t="s">
        <v>512</v>
      </c>
      <c r="C5591" s="49">
        <v>66</v>
      </c>
      <c r="D5591" s="49">
        <v>0.73041528463363647</v>
      </c>
      <c r="E5591" s="49">
        <v>78.760566711425781</v>
      </c>
      <c r="F5591" s="49">
        <v>48.399364471435547</v>
      </c>
      <c r="G5591" s="49">
        <v>51.600635528564453</v>
      </c>
    </row>
    <row r="5592" spans="1:7">
      <c r="A5592" t="str">
        <f t="shared" si="88"/>
        <v>S1.0067</v>
      </c>
      <c r="B5592" s="49" t="s">
        <v>512</v>
      </c>
      <c r="C5592" s="49">
        <v>67</v>
      </c>
      <c r="D5592" s="49">
        <v>0.74037367105484009</v>
      </c>
      <c r="E5592" s="49">
        <v>78.0301513671875</v>
      </c>
      <c r="F5592" s="49">
        <v>47.847736358642578</v>
      </c>
      <c r="G5592" s="49">
        <v>52.152263641357422</v>
      </c>
    </row>
    <row r="5593" spans="1:7">
      <c r="A5593" t="str">
        <f t="shared" si="88"/>
        <v>S1.0068</v>
      </c>
      <c r="B5593" s="49" t="s">
        <v>512</v>
      </c>
      <c r="C5593" s="49">
        <v>68</v>
      </c>
      <c r="D5593" s="49">
        <v>0.75008857250213623</v>
      </c>
      <c r="E5593" s="49">
        <v>77.289772033691406</v>
      </c>
      <c r="F5593" s="49">
        <v>47.301288604736328</v>
      </c>
      <c r="G5593" s="49">
        <v>52.698711395263672</v>
      </c>
    </row>
    <row r="5594" spans="1:7">
      <c r="A5594" t="str">
        <f t="shared" si="88"/>
        <v>S1.0069</v>
      </c>
      <c r="B5594" s="49" t="s">
        <v>512</v>
      </c>
      <c r="C5594" s="49">
        <v>69</v>
      </c>
      <c r="D5594" s="49">
        <v>0.7595558762550354</v>
      </c>
      <c r="E5594" s="49">
        <v>76.539688110351563</v>
      </c>
      <c r="F5594" s="49">
        <v>46.759941101074219</v>
      </c>
      <c r="G5594" s="49">
        <v>53.240058898925781</v>
      </c>
    </row>
    <row r="5595" spans="1:7">
      <c r="A5595" t="str">
        <f t="shared" si="88"/>
        <v>S1.0070</v>
      </c>
      <c r="B5595" s="49" t="s">
        <v>512</v>
      </c>
      <c r="C5595" s="49">
        <v>70</v>
      </c>
      <c r="D5595" s="49">
        <v>0.76876920461654663</v>
      </c>
      <c r="E5595" s="49">
        <v>75.780128479003906</v>
      </c>
      <c r="F5595" s="49">
        <v>46.223613739013672</v>
      </c>
      <c r="G5595" s="49">
        <v>53.776386260986328</v>
      </c>
    </row>
    <row r="5596" spans="1:7">
      <c r="A5596" t="str">
        <f t="shared" si="88"/>
        <v>S1.0071</v>
      </c>
      <c r="B5596" s="49" t="s">
        <v>512</v>
      </c>
      <c r="C5596" s="49">
        <v>71</v>
      </c>
      <c r="D5596" s="49">
        <v>0.77772140502929688</v>
      </c>
      <c r="E5596" s="49">
        <v>75.011360168457031</v>
      </c>
      <c r="F5596" s="49">
        <v>45.692218780517578</v>
      </c>
      <c r="G5596" s="49">
        <v>54.307781219482422</v>
      </c>
    </row>
    <row r="5597" spans="1:7">
      <c r="A5597" t="str">
        <f t="shared" si="88"/>
        <v>S1.0072</v>
      </c>
      <c r="B5597" s="49" t="s">
        <v>512</v>
      </c>
      <c r="C5597" s="49">
        <v>72</v>
      </c>
      <c r="D5597" s="49">
        <v>0.78640937805175781</v>
      </c>
      <c r="E5597" s="49">
        <v>74.233642578125</v>
      </c>
      <c r="F5597" s="49">
        <v>45.165683746337891</v>
      </c>
      <c r="G5597" s="49">
        <v>54.834316253662109</v>
      </c>
    </row>
    <row r="5598" spans="1:7">
      <c r="A5598" t="str">
        <f t="shared" si="88"/>
        <v>S1.0073</v>
      </c>
      <c r="B5598" s="49" t="s">
        <v>512</v>
      </c>
      <c r="C5598" s="49">
        <v>73</v>
      </c>
      <c r="D5598" s="49">
        <v>0.79483127593994141</v>
      </c>
      <c r="E5598" s="49">
        <v>73.447227478027344</v>
      </c>
      <c r="F5598" s="49">
        <v>44.643924713134766</v>
      </c>
      <c r="G5598" s="49">
        <v>55.356075286865234</v>
      </c>
    </row>
    <row r="5599" spans="1:7">
      <c r="A5599" t="str">
        <f t="shared" si="88"/>
        <v>S1.0074</v>
      </c>
      <c r="B5599" s="49" t="s">
        <v>512</v>
      </c>
      <c r="C5599" s="49">
        <v>74</v>
      </c>
      <c r="D5599" s="49">
        <v>0.80297559499740601</v>
      </c>
      <c r="E5599" s="49">
        <v>72.652397155761719</v>
      </c>
      <c r="F5599" s="49">
        <v>44.126869201660156</v>
      </c>
      <c r="G5599" s="49">
        <v>55.873130798339844</v>
      </c>
    </row>
    <row r="5600" spans="1:7">
      <c r="A5600" t="str">
        <f t="shared" si="88"/>
        <v>S1.0075</v>
      </c>
      <c r="B5600" s="49" t="s">
        <v>512</v>
      </c>
      <c r="C5600" s="49">
        <v>75</v>
      </c>
      <c r="D5600" s="49">
        <v>0.81084638833999634</v>
      </c>
      <c r="E5600" s="49">
        <v>71.84942626953125</v>
      </c>
      <c r="F5600" s="49">
        <v>43.614437103271484</v>
      </c>
      <c r="G5600" s="49">
        <v>56.385562896728516</v>
      </c>
    </row>
    <row r="5601" spans="1:7">
      <c r="A5601" t="str">
        <f t="shared" si="88"/>
        <v>S1.0076</v>
      </c>
      <c r="B5601" s="49" t="s">
        <v>512</v>
      </c>
      <c r="C5601" s="49">
        <v>76</v>
      </c>
      <c r="D5601" s="49">
        <v>0.8184317946434021</v>
      </c>
      <c r="E5601" s="49">
        <v>71.03857421875</v>
      </c>
      <c r="F5601" s="49">
        <v>43.106548309326172</v>
      </c>
      <c r="G5601" s="49">
        <v>56.893451690673828</v>
      </c>
    </row>
    <row r="5602" spans="1:7">
      <c r="A5602" t="str">
        <f t="shared" si="88"/>
        <v>S1.0077</v>
      </c>
      <c r="B5602" s="49" t="s">
        <v>512</v>
      </c>
      <c r="C5602" s="49">
        <v>77</v>
      </c>
      <c r="D5602" s="49">
        <v>0.82573229074478149</v>
      </c>
      <c r="E5602" s="49">
        <v>70.220146179199219</v>
      </c>
      <c r="F5602" s="49">
        <v>42.603137969970703</v>
      </c>
      <c r="G5602" s="49">
        <v>57.396862030029297</v>
      </c>
    </row>
    <row r="5603" spans="1:7">
      <c r="A5603" t="str">
        <f t="shared" si="88"/>
        <v>S1.0078</v>
      </c>
      <c r="B5603" s="49" t="s">
        <v>512</v>
      </c>
      <c r="C5603" s="49">
        <v>78</v>
      </c>
      <c r="D5603" s="49">
        <v>0.83274358510971069</v>
      </c>
      <c r="E5603" s="49">
        <v>69.3944091796875</v>
      </c>
      <c r="F5603" s="49">
        <v>42.104129791259766</v>
      </c>
      <c r="G5603" s="49">
        <v>57.895870208740234</v>
      </c>
    </row>
    <row r="5604" spans="1:7">
      <c r="A5604" t="str">
        <f t="shared" si="88"/>
        <v>S1.0079</v>
      </c>
      <c r="B5604" s="49" t="s">
        <v>512</v>
      </c>
      <c r="C5604" s="49">
        <v>79</v>
      </c>
      <c r="D5604" s="49">
        <v>0.83946037292480469</v>
      </c>
      <c r="E5604" s="49">
        <v>68.561668395996094</v>
      </c>
      <c r="F5604" s="49">
        <v>41.609447479248047</v>
      </c>
      <c r="G5604" s="49">
        <v>58.390552520751953</v>
      </c>
    </row>
    <row r="5605" spans="1:7">
      <c r="A5605" t="str">
        <f t="shared" si="88"/>
        <v>S1.0080</v>
      </c>
      <c r="B5605" s="49" t="s">
        <v>512</v>
      </c>
      <c r="C5605" s="49">
        <v>80</v>
      </c>
      <c r="D5605" s="49">
        <v>0.84587949514389038</v>
      </c>
      <c r="E5605" s="49">
        <v>67.722206115722656</v>
      </c>
      <c r="F5605" s="49">
        <v>41.119026184082031</v>
      </c>
      <c r="G5605" s="49">
        <v>58.880973815917969</v>
      </c>
    </row>
    <row r="5606" spans="1:7">
      <c r="A5606" t="str">
        <f t="shared" si="88"/>
        <v>S1.0081</v>
      </c>
      <c r="B5606" s="49" t="s">
        <v>512</v>
      </c>
      <c r="C5606" s="49">
        <v>81</v>
      </c>
      <c r="D5606" s="49">
        <v>0.85199928283691406</v>
      </c>
      <c r="E5606" s="49">
        <v>66.876327514648438</v>
      </c>
      <c r="F5606" s="49">
        <v>40.632793426513672</v>
      </c>
      <c r="G5606" s="49">
        <v>59.367206573486328</v>
      </c>
    </row>
    <row r="5607" spans="1:7">
      <c r="A5607" t="str">
        <f t="shared" si="88"/>
        <v>S1.0082</v>
      </c>
      <c r="B5607" s="49" t="s">
        <v>512</v>
      </c>
      <c r="C5607" s="49">
        <v>82</v>
      </c>
      <c r="D5607" s="49">
        <v>0.85781580209732056</v>
      </c>
      <c r="E5607" s="49">
        <v>66.024330139160156</v>
      </c>
      <c r="F5607" s="49">
        <v>40.150680541992188</v>
      </c>
      <c r="G5607" s="49">
        <v>59.849319458007813</v>
      </c>
    </row>
    <row r="5608" spans="1:7">
      <c r="A5608" t="str">
        <f t="shared" si="88"/>
        <v>S1.0083</v>
      </c>
      <c r="B5608" s="49" t="s">
        <v>512</v>
      </c>
      <c r="C5608" s="49">
        <v>83</v>
      </c>
      <c r="D5608" s="49">
        <v>0.86332410573959351</v>
      </c>
      <c r="E5608" s="49">
        <v>65.166511535644531</v>
      </c>
      <c r="F5608" s="49">
        <v>39.672618865966797</v>
      </c>
      <c r="G5608" s="49">
        <v>60.327381134033203</v>
      </c>
    </row>
    <row r="5609" spans="1:7">
      <c r="A5609" t="str">
        <f t="shared" si="88"/>
        <v>S1.0084</v>
      </c>
      <c r="B5609" s="49" t="s">
        <v>512</v>
      </c>
      <c r="C5609" s="49">
        <v>84</v>
      </c>
      <c r="D5609" s="49">
        <v>0.86852407455444336</v>
      </c>
      <c r="E5609" s="49">
        <v>64.303192138671875</v>
      </c>
      <c r="F5609" s="49">
        <v>39.198543548583984</v>
      </c>
      <c r="G5609" s="49">
        <v>60.801456451416016</v>
      </c>
    </row>
    <row r="5610" spans="1:7">
      <c r="A5610" t="str">
        <f t="shared" si="88"/>
        <v>S1.0085</v>
      </c>
      <c r="B5610" s="49" t="s">
        <v>512</v>
      </c>
      <c r="C5610" s="49">
        <v>85</v>
      </c>
      <c r="D5610" s="49">
        <v>0.87341117858886719</v>
      </c>
      <c r="E5610" s="49">
        <v>63.434665679931641</v>
      </c>
      <c r="F5610" s="49">
        <v>38.728389739990234</v>
      </c>
      <c r="G5610" s="49">
        <v>61.271610260009766</v>
      </c>
    </row>
    <row r="5611" spans="1:7">
      <c r="A5611" t="str">
        <f t="shared" si="88"/>
        <v>S1.0086</v>
      </c>
      <c r="B5611" s="49" t="s">
        <v>512</v>
      </c>
      <c r="C5611" s="49">
        <v>86</v>
      </c>
      <c r="D5611" s="49">
        <v>0.87798398733139038</v>
      </c>
      <c r="E5611" s="49">
        <v>62.561252593994141</v>
      </c>
      <c r="F5611" s="49">
        <v>38.262092590332031</v>
      </c>
      <c r="G5611" s="49">
        <v>61.737907409667969</v>
      </c>
    </row>
    <row r="5612" spans="1:7">
      <c r="A5612" t="str">
        <f t="shared" si="88"/>
        <v>S1.0087</v>
      </c>
      <c r="B5612" s="49" t="s">
        <v>512</v>
      </c>
      <c r="C5612" s="49">
        <v>87</v>
      </c>
      <c r="D5612" s="49">
        <v>0.88223981857299805</v>
      </c>
      <c r="E5612" s="49">
        <v>61.683269500732422</v>
      </c>
      <c r="F5612" s="49">
        <v>37.799591064453125</v>
      </c>
      <c r="G5612" s="49">
        <v>62.200408935546875</v>
      </c>
    </row>
    <row r="5613" spans="1:7">
      <c r="A5613" t="str">
        <f t="shared" si="88"/>
        <v>S1.0088</v>
      </c>
      <c r="B5613" s="49" t="s">
        <v>512</v>
      </c>
      <c r="C5613" s="49">
        <v>88</v>
      </c>
      <c r="D5613" s="49">
        <v>0.88617712259292603</v>
      </c>
      <c r="E5613" s="49">
        <v>60.801029205322266</v>
      </c>
      <c r="F5613" s="49">
        <v>37.340816497802734</v>
      </c>
      <c r="G5613" s="49">
        <v>62.659183502197266</v>
      </c>
    </row>
    <row r="5614" spans="1:7">
      <c r="A5614" t="str">
        <f t="shared" si="88"/>
        <v>S1.0089</v>
      </c>
      <c r="B5614" s="49" t="s">
        <v>512</v>
      </c>
      <c r="C5614" s="49">
        <v>89</v>
      </c>
      <c r="D5614" s="49">
        <v>0.88979291915893555</v>
      </c>
      <c r="E5614" s="49">
        <v>59.914852142333984</v>
      </c>
      <c r="F5614" s="49">
        <v>36.885715484619141</v>
      </c>
      <c r="G5614" s="49">
        <v>63.114284515380859</v>
      </c>
    </row>
    <row r="5615" spans="1:7">
      <c r="A5615" t="str">
        <f t="shared" si="88"/>
        <v>S1.0090</v>
      </c>
      <c r="B5615" s="49" t="s">
        <v>512</v>
      </c>
      <c r="C5615" s="49">
        <v>90</v>
      </c>
      <c r="D5615" s="49">
        <v>0.89308500289916992</v>
      </c>
      <c r="E5615" s="49">
        <v>59.025058746337891</v>
      </c>
      <c r="F5615" s="49">
        <v>36.434223175048828</v>
      </c>
      <c r="G5615" s="49">
        <v>63.565776824951172</v>
      </c>
    </row>
    <row r="5616" spans="1:7">
      <c r="A5616" t="str">
        <f t="shared" si="88"/>
        <v>S1.0091</v>
      </c>
      <c r="B5616" s="49" t="s">
        <v>512</v>
      </c>
      <c r="C5616" s="49">
        <v>91</v>
      </c>
      <c r="D5616" s="49">
        <v>0.89605331420898438</v>
      </c>
      <c r="E5616" s="49">
        <v>58.131977081298828</v>
      </c>
      <c r="F5616" s="49">
        <v>35.986282348632813</v>
      </c>
      <c r="G5616" s="49">
        <v>64.013717651367188</v>
      </c>
    </row>
    <row r="5617" spans="1:7">
      <c r="A5617" t="str">
        <f t="shared" si="88"/>
        <v>S1.0092</v>
      </c>
      <c r="B5617" s="49" t="s">
        <v>512</v>
      </c>
      <c r="C5617" s="49">
        <v>92</v>
      </c>
      <c r="D5617" s="49">
        <v>0.89869600534439087</v>
      </c>
      <c r="E5617" s="49">
        <v>57.235923767089844</v>
      </c>
      <c r="F5617" s="49">
        <v>35.541835784912109</v>
      </c>
      <c r="G5617" s="49">
        <v>64.458160400390625</v>
      </c>
    </row>
    <row r="5618" spans="1:7">
      <c r="A5618" t="str">
        <f t="shared" si="88"/>
        <v>S1.0093</v>
      </c>
      <c r="B5618" s="49" t="s">
        <v>512</v>
      </c>
      <c r="C5618" s="49">
        <v>93</v>
      </c>
      <c r="D5618" s="49">
        <v>0.90100997686386108</v>
      </c>
      <c r="E5618" s="49">
        <v>56.337226867675781</v>
      </c>
      <c r="F5618" s="49">
        <v>35.100826263427734</v>
      </c>
      <c r="G5618" s="49">
        <v>64.899177551269531</v>
      </c>
    </row>
    <row r="5619" spans="1:7">
      <c r="A5619" t="str">
        <f t="shared" si="88"/>
        <v>S1.0094</v>
      </c>
      <c r="B5619" s="49" t="s">
        <v>512</v>
      </c>
      <c r="C5619" s="49">
        <v>94</v>
      </c>
      <c r="D5619" s="49">
        <v>0.90299701690673828</v>
      </c>
      <c r="E5619" s="49">
        <v>55.436214447021484</v>
      </c>
      <c r="F5619" s="49">
        <v>34.663196563720703</v>
      </c>
      <c r="G5619" s="49">
        <v>65.336799621582031</v>
      </c>
    </row>
    <row r="5620" spans="1:7">
      <c r="A5620" t="str">
        <f t="shared" si="88"/>
        <v>S1.0095</v>
      </c>
      <c r="B5620" s="49" t="s">
        <v>512</v>
      </c>
      <c r="C5620" s="49">
        <v>95</v>
      </c>
      <c r="D5620" s="49">
        <v>0.90465408563613892</v>
      </c>
      <c r="E5620" s="49">
        <v>54.533218383789063</v>
      </c>
      <c r="F5620" s="49">
        <v>34.228893280029297</v>
      </c>
      <c r="G5620" s="49">
        <v>65.771102905273438</v>
      </c>
    </row>
    <row r="5621" spans="1:7">
      <c r="A5621" t="str">
        <f t="shared" si="88"/>
        <v>S1.0096</v>
      </c>
      <c r="B5621" s="49" t="s">
        <v>512</v>
      </c>
      <c r="C5621" s="49">
        <v>96</v>
      </c>
      <c r="D5621" s="49">
        <v>0.90597862005233765</v>
      </c>
      <c r="E5621" s="49">
        <v>53.628562927246094</v>
      </c>
      <c r="F5621" s="49">
        <v>33.797863006591797</v>
      </c>
      <c r="G5621" s="49">
        <v>66.202140808105469</v>
      </c>
    </row>
    <row r="5622" spans="1:7">
      <c r="A5622" t="str">
        <f t="shared" si="88"/>
        <v>S1.0097</v>
      </c>
      <c r="B5622" s="49" t="s">
        <v>512</v>
      </c>
      <c r="C5622" s="49">
        <v>97</v>
      </c>
      <c r="D5622" s="49">
        <v>0.90697628259658813</v>
      </c>
      <c r="E5622" s="49">
        <v>52.722587585449219</v>
      </c>
      <c r="F5622" s="49">
        <v>33.370048522949219</v>
      </c>
      <c r="G5622" s="49">
        <v>66.629951477050781</v>
      </c>
    </row>
    <row r="5623" spans="1:7">
      <c r="A5623" t="str">
        <f t="shared" si="88"/>
        <v>S1.0098</v>
      </c>
      <c r="B5623" s="49" t="s">
        <v>512</v>
      </c>
      <c r="C5623" s="49">
        <v>98</v>
      </c>
      <c r="D5623" s="49">
        <v>0.9076390266418457</v>
      </c>
      <c r="E5623" s="49">
        <v>51.815608978271484</v>
      </c>
      <c r="F5623" s="49">
        <v>32.945404052734375</v>
      </c>
      <c r="G5623" s="49">
        <v>67.054595947265625</v>
      </c>
    </row>
    <row r="5624" spans="1:7">
      <c r="A5624" t="str">
        <f t="shared" si="88"/>
        <v>S1.0099</v>
      </c>
      <c r="B5624" s="49" t="s">
        <v>512</v>
      </c>
      <c r="C5624" s="49">
        <v>99</v>
      </c>
      <c r="D5624" s="49">
        <v>0.90797090530395508</v>
      </c>
      <c r="E5624" s="49">
        <v>50.907970428466797</v>
      </c>
      <c r="F5624" s="49">
        <v>32.523872375488281</v>
      </c>
      <c r="G5624" s="49">
        <v>67.476127624511719</v>
      </c>
    </row>
    <row r="5625" spans="1:7">
      <c r="A5625" t="str">
        <f t="shared" si="88"/>
        <v>S1.0100</v>
      </c>
      <c r="B5625" s="49" t="s">
        <v>512</v>
      </c>
      <c r="C5625" s="49">
        <v>100</v>
      </c>
      <c r="D5625" s="49">
        <v>0.90797090530395508</v>
      </c>
      <c r="E5625" s="49">
        <v>50</v>
      </c>
      <c r="F5625" s="49">
        <v>32.10540771484375</v>
      </c>
      <c r="G5625" s="49">
        <v>67.89459228515625</v>
      </c>
    </row>
    <row r="5626" spans="1:7">
      <c r="A5626" t="str">
        <f t="shared" si="88"/>
        <v>S1.0101</v>
      </c>
      <c r="B5626" s="49" t="s">
        <v>512</v>
      </c>
      <c r="C5626" s="49">
        <v>101</v>
      </c>
      <c r="D5626" s="49">
        <v>0.9076390266418457</v>
      </c>
      <c r="E5626" s="49">
        <v>49.092029571533203</v>
      </c>
      <c r="F5626" s="49">
        <v>31.689960479736328</v>
      </c>
      <c r="G5626" s="49">
        <v>68.310043334960938</v>
      </c>
    </row>
    <row r="5627" spans="1:7">
      <c r="A5627" t="str">
        <f t="shared" si="88"/>
        <v>S1.0102</v>
      </c>
      <c r="B5627" s="49" t="s">
        <v>512</v>
      </c>
      <c r="C5627" s="49">
        <v>102</v>
      </c>
      <c r="D5627" s="49">
        <v>0.90697628259658813</v>
      </c>
      <c r="E5627" s="49">
        <v>48.184391021728516</v>
      </c>
      <c r="F5627" s="49">
        <v>31.27747917175293</v>
      </c>
      <c r="G5627" s="49">
        <v>68.722518920898438</v>
      </c>
    </row>
    <row r="5628" spans="1:7">
      <c r="A5628" t="str">
        <f t="shared" si="88"/>
        <v>S1.0103</v>
      </c>
      <c r="B5628" s="49" t="s">
        <v>512</v>
      </c>
      <c r="C5628" s="49">
        <v>103</v>
      </c>
      <c r="D5628" s="49">
        <v>0.90597862005233765</v>
      </c>
      <c r="E5628" s="49">
        <v>47.277412414550781</v>
      </c>
      <c r="F5628" s="49">
        <v>30.867916107177734</v>
      </c>
      <c r="G5628" s="49">
        <v>69.132087707519531</v>
      </c>
    </row>
    <row r="5629" spans="1:7">
      <c r="A5629" t="str">
        <f t="shared" si="88"/>
        <v>S1.0104</v>
      </c>
      <c r="B5629" s="49" t="s">
        <v>512</v>
      </c>
      <c r="C5629" s="49">
        <v>104</v>
      </c>
      <c r="D5629" s="49">
        <v>0.90465408563613892</v>
      </c>
      <c r="E5629" s="49">
        <v>46.371437072753906</v>
      </c>
      <c r="F5629" s="49">
        <v>30.46122932434082</v>
      </c>
      <c r="G5629" s="49">
        <v>69.538772583007813</v>
      </c>
    </row>
    <row r="5630" spans="1:7">
      <c r="A5630" t="str">
        <f t="shared" si="88"/>
        <v>S1.0105</v>
      </c>
      <c r="B5630" s="49" t="s">
        <v>512</v>
      </c>
      <c r="C5630" s="49">
        <v>105</v>
      </c>
      <c r="D5630" s="49">
        <v>0.90299701690673828</v>
      </c>
      <c r="E5630" s="49">
        <v>45.466781616210938</v>
      </c>
      <c r="F5630" s="49">
        <v>30.057367324829102</v>
      </c>
      <c r="G5630" s="49">
        <v>69.942634582519531</v>
      </c>
    </row>
    <row r="5631" spans="1:7">
      <c r="A5631" t="str">
        <f t="shared" si="88"/>
        <v>S1.0106</v>
      </c>
      <c r="B5631" s="49" t="s">
        <v>512</v>
      </c>
      <c r="C5631" s="49">
        <v>106</v>
      </c>
      <c r="D5631" s="49">
        <v>0.90100997686386108</v>
      </c>
      <c r="E5631" s="49">
        <v>44.563785552978516</v>
      </c>
      <c r="F5631" s="49">
        <v>29.656288146972656</v>
      </c>
      <c r="G5631" s="49">
        <v>70.343711853027344</v>
      </c>
    </row>
    <row r="5632" spans="1:7">
      <c r="A5632" t="str">
        <f t="shared" si="88"/>
        <v>S1.0107</v>
      </c>
      <c r="B5632" s="49" t="s">
        <v>512</v>
      </c>
      <c r="C5632" s="49">
        <v>107</v>
      </c>
      <c r="D5632" s="49">
        <v>0.89869600534439087</v>
      </c>
      <c r="E5632" s="49">
        <v>43.662773132324219</v>
      </c>
      <c r="F5632" s="49">
        <v>29.257949829101563</v>
      </c>
      <c r="G5632" s="49">
        <v>70.742050170898438</v>
      </c>
    </row>
    <row r="5633" spans="1:7">
      <c r="A5633" t="str">
        <f t="shared" si="88"/>
        <v>S1.0108</v>
      </c>
      <c r="B5633" s="49" t="s">
        <v>512</v>
      </c>
      <c r="C5633" s="49">
        <v>108</v>
      </c>
      <c r="D5633" s="49">
        <v>0.89605331420898438</v>
      </c>
      <c r="E5633" s="49">
        <v>42.764076232910156</v>
      </c>
      <c r="F5633" s="49">
        <v>28.862302780151367</v>
      </c>
      <c r="G5633" s="49">
        <v>71.1376953125</v>
      </c>
    </row>
    <row r="5634" spans="1:7">
      <c r="A5634" t="str">
        <f t="shared" si="88"/>
        <v>S1.0109</v>
      </c>
      <c r="B5634" s="49" t="s">
        <v>512</v>
      </c>
      <c r="C5634" s="49">
        <v>109</v>
      </c>
      <c r="D5634" s="49">
        <v>0.89308500289916992</v>
      </c>
      <c r="E5634" s="49">
        <v>41.868022918701172</v>
      </c>
      <c r="F5634" s="49">
        <v>28.469308853149414</v>
      </c>
      <c r="G5634" s="49">
        <v>71.530693054199219</v>
      </c>
    </row>
    <row r="5635" spans="1:7">
      <c r="A5635" t="str">
        <f t="shared" ref="A5635:A5698" si="89">CONCATENATE(B5635,IF(C5635&lt;10,CONCATENATE("00",C5635),IF(C5635&lt;100,CONCATENATE("0",C5635),C5635)))</f>
        <v>S1.0110</v>
      </c>
      <c r="B5635" s="49" t="s">
        <v>512</v>
      </c>
      <c r="C5635" s="49">
        <v>110</v>
      </c>
      <c r="D5635" s="49">
        <v>0.88979291915893555</v>
      </c>
      <c r="E5635" s="49">
        <v>40.974941253662109</v>
      </c>
      <c r="F5635" s="49">
        <v>28.078924179077148</v>
      </c>
      <c r="G5635" s="49">
        <v>71.921073913574219</v>
      </c>
    </row>
    <row r="5636" spans="1:7">
      <c r="A5636" t="str">
        <f t="shared" si="89"/>
        <v>S1.0111</v>
      </c>
      <c r="B5636" s="49" t="s">
        <v>512</v>
      </c>
      <c r="C5636" s="49">
        <v>111</v>
      </c>
      <c r="D5636" s="49">
        <v>0.88617712259292603</v>
      </c>
      <c r="E5636" s="49">
        <v>40.085147857666016</v>
      </c>
      <c r="F5636" s="49">
        <v>27.691108703613281</v>
      </c>
      <c r="G5636" s="49">
        <v>72.308891296386719</v>
      </c>
    </row>
    <row r="5637" spans="1:7">
      <c r="A5637" t="str">
        <f t="shared" si="89"/>
        <v>S1.0112</v>
      </c>
      <c r="B5637" s="49" t="s">
        <v>512</v>
      </c>
      <c r="C5637" s="49">
        <v>112</v>
      </c>
      <c r="D5637" s="49">
        <v>0.88223981857299805</v>
      </c>
      <c r="E5637" s="49">
        <v>39.198970794677734</v>
      </c>
      <c r="F5637" s="49">
        <v>27.305820465087891</v>
      </c>
      <c r="G5637" s="49">
        <v>72.694175720214844</v>
      </c>
    </row>
    <row r="5638" spans="1:7">
      <c r="A5638" t="str">
        <f t="shared" si="89"/>
        <v>S1.0113</v>
      </c>
      <c r="B5638" s="49" t="s">
        <v>512</v>
      </c>
      <c r="C5638" s="49">
        <v>113</v>
      </c>
      <c r="D5638" s="49">
        <v>0.87798398733139038</v>
      </c>
      <c r="E5638" s="49">
        <v>38.316730499267578</v>
      </c>
      <c r="F5638" s="49">
        <v>26.923023223876953</v>
      </c>
      <c r="G5638" s="49">
        <v>73.076972961425781</v>
      </c>
    </row>
    <row r="5639" spans="1:7">
      <c r="A5639" t="str">
        <f t="shared" si="89"/>
        <v>S1.0114</v>
      </c>
      <c r="B5639" s="49" t="s">
        <v>512</v>
      </c>
      <c r="C5639" s="49">
        <v>114</v>
      </c>
      <c r="D5639" s="49">
        <v>0.87341117858886719</v>
      </c>
      <c r="E5639" s="49">
        <v>37.438747406005859</v>
      </c>
      <c r="F5639" s="49">
        <v>26.54267692565918</v>
      </c>
      <c r="G5639" s="49">
        <v>73.457321166992188</v>
      </c>
    </row>
    <row r="5640" spans="1:7">
      <c r="A5640" t="str">
        <f t="shared" si="89"/>
        <v>S1.0115</v>
      </c>
      <c r="B5640" s="49" t="s">
        <v>512</v>
      </c>
      <c r="C5640" s="49">
        <v>115</v>
      </c>
      <c r="D5640" s="49">
        <v>0.86852359771728516</v>
      </c>
      <c r="E5640" s="49">
        <v>36.565334320068359</v>
      </c>
      <c r="F5640" s="49">
        <v>26.164739608764648</v>
      </c>
      <c r="G5640" s="49">
        <v>73.835258483886719</v>
      </c>
    </row>
    <row r="5641" spans="1:7">
      <c r="A5641" t="str">
        <f t="shared" si="89"/>
        <v>S1.0116</v>
      </c>
      <c r="B5641" s="49" t="s">
        <v>512</v>
      </c>
      <c r="C5641" s="49">
        <v>116</v>
      </c>
      <c r="D5641" s="49">
        <v>0.86332422494888306</v>
      </c>
      <c r="E5641" s="49">
        <v>35.696811676025391</v>
      </c>
      <c r="F5641" s="49">
        <v>25.789178848266602</v>
      </c>
      <c r="G5641" s="49">
        <v>74.210823059082031</v>
      </c>
    </row>
    <row r="5642" spans="1:7">
      <c r="A5642" t="str">
        <f t="shared" si="89"/>
        <v>S1.0117</v>
      </c>
      <c r="B5642" s="49" t="s">
        <v>512</v>
      </c>
      <c r="C5642" s="49">
        <v>117</v>
      </c>
      <c r="D5642" s="49">
        <v>0.85781621932983398</v>
      </c>
      <c r="E5642" s="49">
        <v>34.833488464355469</v>
      </c>
      <c r="F5642" s="49">
        <v>25.41595458984375</v>
      </c>
      <c r="G5642" s="49">
        <v>74.58404541015625</v>
      </c>
    </row>
    <row r="5643" spans="1:7">
      <c r="A5643" t="str">
        <f t="shared" si="89"/>
        <v>S1.0118</v>
      </c>
      <c r="B5643" s="49" t="s">
        <v>512</v>
      </c>
      <c r="C5643" s="49">
        <v>118</v>
      </c>
      <c r="D5643" s="49">
        <v>0.85199880599975586</v>
      </c>
      <c r="E5643" s="49">
        <v>33.975669860839844</v>
      </c>
      <c r="F5643" s="49">
        <v>25.045028686523438</v>
      </c>
      <c r="G5643" s="49">
        <v>74.954971313476563</v>
      </c>
    </row>
    <row r="5644" spans="1:7">
      <c r="A5644" t="str">
        <f t="shared" si="89"/>
        <v>S1.0119</v>
      </c>
      <c r="B5644" s="49" t="s">
        <v>512</v>
      </c>
      <c r="C5644" s="49">
        <v>119</v>
      </c>
      <c r="D5644" s="49">
        <v>0.84587997198104858</v>
      </c>
      <c r="E5644" s="49">
        <v>33.123672485351563</v>
      </c>
      <c r="F5644" s="49">
        <v>24.676372528076172</v>
      </c>
      <c r="G5644" s="49">
        <v>75.323631286621094</v>
      </c>
    </row>
    <row r="5645" spans="1:7">
      <c r="A5645" t="str">
        <f t="shared" si="89"/>
        <v>S1.0120</v>
      </c>
      <c r="B5645" s="49" t="s">
        <v>512</v>
      </c>
      <c r="C5645" s="49">
        <v>120</v>
      </c>
      <c r="D5645" s="49">
        <v>0.83945989608764648</v>
      </c>
      <c r="E5645" s="49">
        <v>32.277793884277344</v>
      </c>
      <c r="F5645" s="49">
        <v>24.309944152832031</v>
      </c>
      <c r="G5645" s="49">
        <v>75.690055847167969</v>
      </c>
    </row>
    <row r="5646" spans="1:7">
      <c r="A5646" t="str">
        <f t="shared" si="89"/>
        <v>S1.0121</v>
      </c>
      <c r="B5646" s="49" t="s">
        <v>512</v>
      </c>
      <c r="C5646" s="49">
        <v>121</v>
      </c>
      <c r="D5646" s="49">
        <v>0.83274412155151367</v>
      </c>
      <c r="E5646" s="49">
        <v>31.438331604003906</v>
      </c>
      <c r="F5646" s="49">
        <v>23.945714950561523</v>
      </c>
      <c r="G5646" s="49">
        <v>76.054283142089844</v>
      </c>
    </row>
    <row r="5647" spans="1:7">
      <c r="A5647" t="str">
        <f t="shared" si="89"/>
        <v>S1.0122</v>
      </c>
      <c r="B5647" s="49" t="s">
        <v>512</v>
      </c>
      <c r="C5647" s="49">
        <v>122</v>
      </c>
      <c r="D5647" s="49">
        <v>0.82573199272155762</v>
      </c>
      <c r="E5647" s="49">
        <v>30.605588912963867</v>
      </c>
      <c r="F5647" s="49">
        <v>23.583641052246094</v>
      </c>
      <c r="G5647" s="49">
        <v>76.416358947753906</v>
      </c>
    </row>
    <row r="5648" spans="1:7">
      <c r="A5648" t="str">
        <f t="shared" si="89"/>
        <v>S1.0123</v>
      </c>
      <c r="B5648" s="49" t="s">
        <v>512</v>
      </c>
      <c r="C5648" s="49">
        <v>123</v>
      </c>
      <c r="D5648" s="49">
        <v>0.81843191385269165</v>
      </c>
      <c r="E5648" s="49">
        <v>29.779855728149414</v>
      </c>
      <c r="F5648" s="49">
        <v>23.223703384399414</v>
      </c>
      <c r="G5648" s="49">
        <v>76.776298522949219</v>
      </c>
    </row>
    <row r="5649" spans="1:7">
      <c r="A5649" t="str">
        <f t="shared" si="89"/>
        <v>S1.0124</v>
      </c>
      <c r="B5649" s="49" t="s">
        <v>512</v>
      </c>
      <c r="C5649" s="49">
        <v>124</v>
      </c>
      <c r="D5649" s="49">
        <v>0.81084609031677246</v>
      </c>
      <c r="E5649" s="49">
        <v>28.961423873901367</v>
      </c>
      <c r="F5649" s="49">
        <v>22.865861892700195</v>
      </c>
      <c r="G5649" s="49">
        <v>77.134140014648438</v>
      </c>
    </row>
    <row r="5650" spans="1:7">
      <c r="A5650" t="str">
        <f t="shared" si="89"/>
        <v>S1.0125</v>
      </c>
      <c r="B5650" s="49" t="s">
        <v>512</v>
      </c>
      <c r="C5650" s="49">
        <v>125</v>
      </c>
      <c r="D5650" s="49">
        <v>0.80297607183456421</v>
      </c>
      <c r="E5650" s="49">
        <v>28.150577545166016</v>
      </c>
      <c r="F5650" s="49">
        <v>22.51008415222168</v>
      </c>
      <c r="G5650" s="49">
        <v>77.489913940429688</v>
      </c>
    </row>
    <row r="5651" spans="1:7">
      <c r="A5651" t="str">
        <f t="shared" si="89"/>
        <v>S1.0126</v>
      </c>
      <c r="B5651" s="49" t="s">
        <v>512</v>
      </c>
      <c r="C5651" s="49">
        <v>126</v>
      </c>
      <c r="D5651" s="49">
        <v>0.7948307991027832</v>
      </c>
      <c r="E5651" s="49">
        <v>27.347602844238281</v>
      </c>
      <c r="F5651" s="49">
        <v>22.156343460083008</v>
      </c>
      <c r="G5651" s="49">
        <v>77.843658447265625</v>
      </c>
    </row>
    <row r="5652" spans="1:7">
      <c r="A5652" t="str">
        <f t="shared" si="89"/>
        <v>S1.0127</v>
      </c>
      <c r="B5652" s="49" t="s">
        <v>512</v>
      </c>
      <c r="C5652" s="49">
        <v>127</v>
      </c>
      <c r="D5652" s="49">
        <v>0.78641009330749512</v>
      </c>
      <c r="E5652" s="49">
        <v>26.552770614624023</v>
      </c>
      <c r="F5652" s="49">
        <v>21.804601669311523</v>
      </c>
      <c r="G5652" s="49">
        <v>78.195396423339844</v>
      </c>
    </row>
    <row r="5653" spans="1:7">
      <c r="A5653" t="str">
        <f t="shared" si="89"/>
        <v>S1.0128</v>
      </c>
      <c r="B5653" s="49" t="s">
        <v>512</v>
      </c>
      <c r="C5653" s="49">
        <v>128</v>
      </c>
      <c r="D5653" s="49">
        <v>0.77772092819213867</v>
      </c>
      <c r="E5653" s="49">
        <v>25.766361236572266</v>
      </c>
      <c r="F5653" s="49">
        <v>21.454837799072266</v>
      </c>
      <c r="G5653" s="49">
        <v>78.545166015625</v>
      </c>
    </row>
    <row r="5654" spans="1:7">
      <c r="A5654" t="str">
        <f t="shared" si="89"/>
        <v>S1.0129</v>
      </c>
      <c r="B5654" s="49" t="s">
        <v>512</v>
      </c>
      <c r="C5654" s="49">
        <v>129</v>
      </c>
      <c r="D5654" s="49">
        <v>0.76876908540725708</v>
      </c>
      <c r="E5654" s="49">
        <v>24.988639831542969</v>
      </c>
      <c r="F5654" s="49">
        <v>21.107015609741211</v>
      </c>
      <c r="G5654" s="49">
        <v>78.892982482910156</v>
      </c>
    </row>
    <row r="5655" spans="1:7">
      <c r="A5655" t="str">
        <f t="shared" si="89"/>
        <v>S1.0130</v>
      </c>
      <c r="B5655" s="49" t="s">
        <v>512</v>
      </c>
      <c r="C5655" s="49">
        <v>130</v>
      </c>
      <c r="D5655" s="49">
        <v>0.75955599546432495</v>
      </c>
      <c r="E5655" s="49">
        <v>24.219871520996094</v>
      </c>
      <c r="F5655" s="49">
        <v>20.761104583740234</v>
      </c>
      <c r="G5655" s="49">
        <v>79.2388916015625</v>
      </c>
    </row>
    <row r="5656" spans="1:7">
      <c r="A5656" t="str">
        <f t="shared" si="89"/>
        <v>S1.0131</v>
      </c>
      <c r="B5656" s="49" t="s">
        <v>512</v>
      </c>
      <c r="C5656" s="49">
        <v>131</v>
      </c>
      <c r="D5656" s="49">
        <v>0.75008887052536011</v>
      </c>
      <c r="E5656" s="49">
        <v>23.460315704345703</v>
      </c>
      <c r="F5656" s="49">
        <v>20.417081832885742</v>
      </c>
      <c r="G5656" s="49">
        <v>79.582916259765625</v>
      </c>
    </row>
    <row r="5657" spans="1:7">
      <c r="A5657" t="str">
        <f t="shared" si="89"/>
        <v>S1.0132</v>
      </c>
      <c r="B5657" s="49" t="s">
        <v>512</v>
      </c>
      <c r="C5657" s="49">
        <v>132</v>
      </c>
      <c r="D5657" s="49">
        <v>0.74037408828735352</v>
      </c>
      <c r="E5657" s="49">
        <v>22.710226058959961</v>
      </c>
      <c r="F5657" s="49">
        <v>20.074918746948242</v>
      </c>
      <c r="G5657" s="49">
        <v>79.925079345703125</v>
      </c>
    </row>
    <row r="5658" spans="1:7">
      <c r="A5658" t="str">
        <f t="shared" si="89"/>
        <v>S1.0133</v>
      </c>
      <c r="B5658" s="49" t="s">
        <v>512</v>
      </c>
      <c r="C5658" s="49">
        <v>133</v>
      </c>
      <c r="D5658" s="49">
        <v>0.73041492700576782</v>
      </c>
      <c r="E5658" s="49">
        <v>21.969852447509766</v>
      </c>
      <c r="F5658" s="49">
        <v>19.734584808349609</v>
      </c>
      <c r="G5658" s="49">
        <v>80.265419006347656</v>
      </c>
    </row>
    <row r="5659" spans="1:7">
      <c r="A5659" t="str">
        <f t="shared" si="89"/>
        <v>S1.0134</v>
      </c>
      <c r="B5659" s="49" t="s">
        <v>512</v>
      </c>
      <c r="C5659" s="49">
        <v>134</v>
      </c>
      <c r="D5659" s="49">
        <v>0.72021818161010742</v>
      </c>
      <c r="E5659" s="49">
        <v>21.239437103271484</v>
      </c>
      <c r="F5659" s="49">
        <v>19.396053314208984</v>
      </c>
      <c r="G5659" s="49">
        <v>80.60394287109375</v>
      </c>
    </row>
    <row r="5660" spans="1:7">
      <c r="A5660" t="str">
        <f t="shared" si="89"/>
        <v>S1.0135</v>
      </c>
      <c r="B5660" s="49" t="s">
        <v>512</v>
      </c>
      <c r="C5660" s="49">
        <v>135</v>
      </c>
      <c r="D5660" s="49">
        <v>0.709788978099823</v>
      </c>
      <c r="E5660" s="49">
        <v>20.519218444824219</v>
      </c>
      <c r="F5660" s="49">
        <v>19.059299468994141</v>
      </c>
      <c r="G5660" s="49">
        <v>80.940696716308594</v>
      </c>
    </row>
    <row r="5661" spans="1:7">
      <c r="A5661" t="str">
        <f t="shared" si="89"/>
        <v>S1.0136</v>
      </c>
      <c r="B5661" s="49" t="s">
        <v>512</v>
      </c>
      <c r="C5661" s="49">
        <v>136</v>
      </c>
      <c r="D5661" s="49">
        <v>0.69913482666015625</v>
      </c>
      <c r="E5661" s="49">
        <v>19.809429168701172</v>
      </c>
      <c r="F5661" s="49">
        <v>18.724296569824219</v>
      </c>
      <c r="G5661" s="49">
        <v>81.275703430175781</v>
      </c>
    </row>
    <row r="5662" spans="1:7">
      <c r="A5662" t="str">
        <f t="shared" si="89"/>
        <v>S1.0137</v>
      </c>
      <c r="B5662" s="49" t="s">
        <v>512</v>
      </c>
      <c r="C5662" s="49">
        <v>137</v>
      </c>
      <c r="D5662" s="49">
        <v>0.68826109170913696</v>
      </c>
      <c r="E5662" s="49">
        <v>19.110294342041016</v>
      </c>
      <c r="F5662" s="49">
        <v>18.391016006469727</v>
      </c>
      <c r="G5662" s="49">
        <v>81.608985900878906</v>
      </c>
    </row>
    <row r="5663" spans="1:7">
      <c r="A5663" t="str">
        <f t="shared" si="89"/>
        <v>S1.0138</v>
      </c>
      <c r="B5663" s="49" t="s">
        <v>512</v>
      </c>
      <c r="C5663" s="49">
        <v>138</v>
      </c>
      <c r="D5663" s="49">
        <v>0.67717188596725464</v>
      </c>
      <c r="E5663" s="49">
        <v>18.422033309936523</v>
      </c>
      <c r="F5663" s="49">
        <v>18.05943489074707</v>
      </c>
      <c r="G5663" s="49">
        <v>81.940567016601563</v>
      </c>
    </row>
    <row r="5664" spans="1:7">
      <c r="A5664" t="str">
        <f t="shared" si="89"/>
        <v>S1.0139</v>
      </c>
      <c r="B5664" s="49" t="s">
        <v>512</v>
      </c>
      <c r="C5664" s="49">
        <v>139</v>
      </c>
      <c r="D5664" s="49">
        <v>0.66587710380554199</v>
      </c>
      <c r="E5664" s="49">
        <v>17.744861602783203</v>
      </c>
      <c r="F5664" s="49">
        <v>17.729532241821289</v>
      </c>
      <c r="G5664" s="49">
        <v>82.270469665527344</v>
      </c>
    </row>
    <row r="5665" spans="1:7">
      <c r="A5665" t="str">
        <f t="shared" si="89"/>
        <v>S1.0140</v>
      </c>
      <c r="B5665" s="49" t="s">
        <v>512</v>
      </c>
      <c r="C5665" s="49">
        <v>140</v>
      </c>
      <c r="D5665" s="49">
        <v>0.65438199043273926</v>
      </c>
      <c r="E5665" s="49">
        <v>17.078985214233398</v>
      </c>
      <c r="F5665" s="49">
        <v>17.401281356811523</v>
      </c>
      <c r="G5665" s="49">
        <v>82.598716735839844</v>
      </c>
    </row>
    <row r="5666" spans="1:7">
      <c r="A5666" t="str">
        <f t="shared" si="89"/>
        <v>S1.0141</v>
      </c>
      <c r="B5666" s="49" t="s">
        <v>512</v>
      </c>
      <c r="C5666" s="49">
        <v>141</v>
      </c>
      <c r="D5666" s="49">
        <v>0.64269399642944336</v>
      </c>
      <c r="E5666" s="49">
        <v>16.424602508544922</v>
      </c>
      <c r="F5666" s="49">
        <v>17.074653625488281</v>
      </c>
      <c r="G5666" s="49">
        <v>82.925346374511719</v>
      </c>
    </row>
    <row r="5667" spans="1:7">
      <c r="A5667" t="str">
        <f t="shared" si="89"/>
        <v>S1.0142</v>
      </c>
      <c r="B5667" s="49" t="s">
        <v>512</v>
      </c>
      <c r="C5667" s="49">
        <v>142</v>
      </c>
      <c r="D5667" s="49">
        <v>0.63081997632980347</v>
      </c>
      <c r="E5667" s="49">
        <v>15.781908988952637</v>
      </c>
      <c r="F5667" s="49">
        <v>16.749629974365234</v>
      </c>
      <c r="G5667" s="49">
        <v>83.2503662109375</v>
      </c>
    </row>
    <row r="5668" spans="1:7">
      <c r="A5668" t="str">
        <f t="shared" si="89"/>
        <v>S1.0143</v>
      </c>
      <c r="B5668" s="49" t="s">
        <v>512</v>
      </c>
      <c r="C5668" s="49">
        <v>143</v>
      </c>
      <c r="D5668" s="49">
        <v>0.6187669038772583</v>
      </c>
      <c r="E5668" s="49">
        <v>15.151088714599609</v>
      </c>
      <c r="F5668" s="49">
        <v>16.426187515258789</v>
      </c>
      <c r="G5668" s="49">
        <v>83.573814392089844</v>
      </c>
    </row>
    <row r="5669" spans="1:7">
      <c r="A5669" t="str">
        <f t="shared" si="89"/>
        <v>S1.0144</v>
      </c>
      <c r="B5669" s="49" t="s">
        <v>512</v>
      </c>
      <c r="C5669" s="49">
        <v>144</v>
      </c>
      <c r="D5669" s="49">
        <v>0.60654199123382568</v>
      </c>
      <c r="E5669" s="49">
        <v>14.532321929931641</v>
      </c>
      <c r="F5669" s="49">
        <v>16.104301452636719</v>
      </c>
      <c r="G5669" s="49">
        <v>83.895698547363281</v>
      </c>
    </row>
    <row r="5670" spans="1:7">
      <c r="A5670" t="str">
        <f t="shared" si="89"/>
        <v>S1.0145</v>
      </c>
      <c r="B5670" s="49" t="s">
        <v>512</v>
      </c>
      <c r="C5670" s="49">
        <v>145</v>
      </c>
      <c r="D5670" s="49">
        <v>0.59415507316589355</v>
      </c>
      <c r="E5670" s="49">
        <v>13.925780296325684</v>
      </c>
      <c r="F5670" s="49">
        <v>15.783956527709961</v>
      </c>
      <c r="G5670" s="49">
        <v>84.216041564941406</v>
      </c>
    </row>
    <row r="5671" spans="1:7">
      <c r="A5671" t="str">
        <f t="shared" si="89"/>
        <v>S1.0146</v>
      </c>
      <c r="B5671" s="49" t="s">
        <v>512</v>
      </c>
      <c r="C5671" s="49">
        <v>146</v>
      </c>
      <c r="D5671" s="49">
        <v>0.5816119909286499</v>
      </c>
      <c r="E5671" s="49">
        <v>13.331624984741211</v>
      </c>
      <c r="F5671" s="49">
        <v>15.465122222900391</v>
      </c>
      <c r="G5671" s="49">
        <v>84.534881591796875</v>
      </c>
    </row>
    <row r="5672" spans="1:7">
      <c r="A5672" t="str">
        <f t="shared" si="89"/>
        <v>S1.0147</v>
      </c>
      <c r="B5672" s="49" t="s">
        <v>512</v>
      </c>
      <c r="C5672" s="49">
        <v>147</v>
      </c>
      <c r="D5672" s="49">
        <v>0.56892198324203491</v>
      </c>
      <c r="E5672" s="49">
        <v>12.75001335144043</v>
      </c>
      <c r="F5672" s="49">
        <v>15.14777946472168</v>
      </c>
      <c r="G5672" s="49">
        <v>84.852218627929688</v>
      </c>
    </row>
    <row r="5673" spans="1:7">
      <c r="A5673" t="str">
        <f t="shared" si="89"/>
        <v>S1.0148</v>
      </c>
      <c r="B5673" s="49" t="s">
        <v>512</v>
      </c>
      <c r="C5673" s="49">
        <v>148</v>
      </c>
      <c r="D5673" s="49">
        <v>0.55609297752380371</v>
      </c>
      <c r="E5673" s="49">
        <v>12.18109130859375</v>
      </c>
      <c r="F5673" s="49">
        <v>14.8319091796875</v>
      </c>
      <c r="G5673" s="49">
        <v>85.1680908203125</v>
      </c>
    </row>
    <row r="5674" spans="1:7">
      <c r="A5674" t="str">
        <f t="shared" si="89"/>
        <v>S1.0149</v>
      </c>
      <c r="B5674" s="49" t="s">
        <v>512</v>
      </c>
      <c r="C5674" s="49">
        <v>149</v>
      </c>
      <c r="D5674" s="49">
        <v>0.54313302040100098</v>
      </c>
      <c r="E5674" s="49">
        <v>11.624998092651367</v>
      </c>
      <c r="F5674" s="49">
        <v>14.517489433288574</v>
      </c>
      <c r="G5674" s="49">
        <v>85.482513427734375</v>
      </c>
    </row>
    <row r="5675" spans="1:7">
      <c r="A5675" t="str">
        <f t="shared" si="89"/>
        <v>S1.0150</v>
      </c>
      <c r="B5675" s="49" t="s">
        <v>512</v>
      </c>
      <c r="C5675" s="49">
        <v>150</v>
      </c>
      <c r="D5675" s="49">
        <v>0.53005200624465942</v>
      </c>
      <c r="E5675" s="49">
        <v>11.081865310668945</v>
      </c>
      <c r="F5675" s="49">
        <v>14.204500198364258</v>
      </c>
      <c r="G5675" s="49">
        <v>85.795501708984375</v>
      </c>
    </row>
    <row r="5676" spans="1:7">
      <c r="A5676" t="str">
        <f t="shared" si="89"/>
        <v>S1.0151</v>
      </c>
      <c r="B5676" s="49" t="s">
        <v>512</v>
      </c>
      <c r="C5676" s="49">
        <v>151</v>
      </c>
      <c r="D5676" s="49">
        <v>0.51685899496078491</v>
      </c>
      <c r="E5676" s="49">
        <v>10.551813125610352</v>
      </c>
      <c r="F5676" s="49">
        <v>13.892922401428223</v>
      </c>
      <c r="G5676" s="49">
        <v>86.107078552246094</v>
      </c>
    </row>
    <row r="5677" spans="1:7">
      <c r="A5677" t="str">
        <f t="shared" si="89"/>
        <v>S1.0152</v>
      </c>
      <c r="B5677" s="49" t="s">
        <v>512</v>
      </c>
      <c r="C5677" s="49">
        <v>152</v>
      </c>
      <c r="D5677" s="49">
        <v>0.50356096029281616</v>
      </c>
      <c r="E5677" s="49">
        <v>10.034954071044922</v>
      </c>
      <c r="F5677" s="49">
        <v>13.582736015319824</v>
      </c>
      <c r="G5677" s="49">
        <v>86.417266845703125</v>
      </c>
    </row>
    <row r="5678" spans="1:7">
      <c r="A5678" t="str">
        <f t="shared" si="89"/>
        <v>S1.0153</v>
      </c>
      <c r="B5678" s="49" t="s">
        <v>512</v>
      </c>
      <c r="C5678" s="49">
        <v>153</v>
      </c>
      <c r="D5678" s="49">
        <v>0.49017107486724854</v>
      </c>
      <c r="E5678" s="49">
        <v>9.5313930511474609</v>
      </c>
      <c r="F5678" s="49">
        <v>13.273921012878418</v>
      </c>
      <c r="G5678" s="49">
        <v>86.726081848144531</v>
      </c>
    </row>
    <row r="5679" spans="1:7">
      <c r="A5679" t="str">
        <f t="shared" si="89"/>
        <v>S1.0154</v>
      </c>
      <c r="B5679" s="49" t="s">
        <v>512</v>
      </c>
      <c r="C5679" s="49">
        <v>154</v>
      </c>
      <c r="D5679" s="49">
        <v>0.47669494152069092</v>
      </c>
      <c r="E5679" s="49">
        <v>9.0412216186523438</v>
      </c>
      <c r="F5679" s="49">
        <v>12.966460227966309</v>
      </c>
      <c r="G5679" s="49">
        <v>87.033538818359375</v>
      </c>
    </row>
    <row r="5680" spans="1:7">
      <c r="A5680" t="str">
        <f t="shared" si="89"/>
        <v>S1.0155</v>
      </c>
      <c r="B5680" s="49" t="s">
        <v>512</v>
      </c>
      <c r="C5680" s="49">
        <v>155</v>
      </c>
      <c r="D5680" s="49">
        <v>0.46314501762390137</v>
      </c>
      <c r="E5680" s="49">
        <v>8.5645275115966797</v>
      </c>
      <c r="F5680" s="49">
        <v>12.660333633422852</v>
      </c>
      <c r="G5680" s="49">
        <v>87.339668273925781</v>
      </c>
    </row>
    <row r="5681" spans="1:7">
      <c r="A5681" t="str">
        <f t="shared" si="89"/>
        <v>S1.0156</v>
      </c>
      <c r="B5681" s="49" t="s">
        <v>512</v>
      </c>
      <c r="C5681" s="49">
        <v>156</v>
      </c>
      <c r="D5681" s="49">
        <v>0.44953203201293945</v>
      </c>
      <c r="E5681" s="49">
        <v>8.1013822555541992</v>
      </c>
      <c r="F5681" s="49">
        <v>12.355525016784668</v>
      </c>
      <c r="G5681" s="49">
        <v>87.644477844238281</v>
      </c>
    </row>
    <row r="5682" spans="1:7">
      <c r="A5682" t="str">
        <f t="shared" si="89"/>
        <v>S1.0157</v>
      </c>
      <c r="B5682" s="49" t="s">
        <v>512</v>
      </c>
      <c r="C5682" s="49">
        <v>157</v>
      </c>
      <c r="D5682" s="49">
        <v>0.43586397171020508</v>
      </c>
      <c r="E5682" s="49">
        <v>7.6518502235412598</v>
      </c>
      <c r="F5682" s="49">
        <v>12.052014350891113</v>
      </c>
      <c r="G5682" s="49">
        <v>87.947982788085938</v>
      </c>
    </row>
    <row r="5683" spans="1:7">
      <c r="A5683" t="str">
        <f t="shared" si="89"/>
        <v>S1.0158</v>
      </c>
      <c r="B5683" s="49" t="s">
        <v>512</v>
      </c>
      <c r="C5683" s="49">
        <v>158</v>
      </c>
      <c r="D5683" s="49">
        <v>0.42215299606323242</v>
      </c>
      <c r="E5683" s="49">
        <v>7.2159857749938965</v>
      </c>
      <c r="F5683" s="49">
        <v>11.749785423278809</v>
      </c>
      <c r="G5683" s="49">
        <v>88.250213623046875</v>
      </c>
    </row>
    <row r="5684" spans="1:7">
      <c r="A5684" t="str">
        <f t="shared" si="89"/>
        <v>S1.0159</v>
      </c>
      <c r="B5684" s="49" t="s">
        <v>512</v>
      </c>
      <c r="C5684" s="49">
        <v>159</v>
      </c>
      <c r="D5684" s="49">
        <v>0.4084089994430542</v>
      </c>
      <c r="E5684" s="49">
        <v>6.7938332557678223</v>
      </c>
      <c r="F5684" s="49">
        <v>11.448820114135742</v>
      </c>
      <c r="G5684" s="49">
        <v>88.551177978515625</v>
      </c>
    </row>
    <row r="5685" spans="1:7">
      <c r="A5685" t="str">
        <f t="shared" si="89"/>
        <v>S1.0160</v>
      </c>
      <c r="B5685" s="49" t="s">
        <v>512</v>
      </c>
      <c r="C5685" s="49">
        <v>160</v>
      </c>
      <c r="D5685" s="49">
        <v>0.39464598894119263</v>
      </c>
      <c r="E5685" s="49">
        <v>6.3854241371154785</v>
      </c>
      <c r="F5685" s="49">
        <v>11.149104118347168</v>
      </c>
      <c r="G5685" s="49">
        <v>88.850898742675781</v>
      </c>
    </row>
    <row r="5686" spans="1:7">
      <c r="A5686" t="str">
        <f t="shared" si="89"/>
        <v>S1.0161</v>
      </c>
      <c r="B5686" s="49" t="s">
        <v>512</v>
      </c>
      <c r="C5686" s="49">
        <v>161</v>
      </c>
      <c r="D5686" s="49">
        <v>0.38087004423141479</v>
      </c>
      <c r="E5686" s="49">
        <v>5.9907779693603516</v>
      </c>
      <c r="F5686" s="49">
        <v>10.850619316101074</v>
      </c>
      <c r="G5686" s="49">
        <v>89.149383544921875</v>
      </c>
    </row>
    <row r="5687" spans="1:7">
      <c r="A5687" t="str">
        <f t="shared" si="89"/>
        <v>S1.0162</v>
      </c>
      <c r="B5687" s="49" t="s">
        <v>512</v>
      </c>
      <c r="C5687" s="49">
        <v>162</v>
      </c>
      <c r="D5687" s="49">
        <v>0.36709898710250854</v>
      </c>
      <c r="E5687" s="49">
        <v>5.6099081039428711</v>
      </c>
      <c r="F5687" s="49">
        <v>10.553347587585449</v>
      </c>
      <c r="G5687" s="49">
        <v>89.4466552734375</v>
      </c>
    </row>
    <row r="5688" spans="1:7">
      <c r="A5688" t="str">
        <f t="shared" si="89"/>
        <v>S1.0163</v>
      </c>
      <c r="B5688" s="49" t="s">
        <v>512</v>
      </c>
      <c r="C5688" s="49">
        <v>163</v>
      </c>
      <c r="D5688" s="49">
        <v>0.35333901643753052</v>
      </c>
      <c r="E5688" s="49">
        <v>5.2428088188171387</v>
      </c>
      <c r="F5688" s="49">
        <v>10.25727653503418</v>
      </c>
      <c r="G5688" s="49">
        <v>89.742721557617188</v>
      </c>
    </row>
    <row r="5689" spans="1:7">
      <c r="A5689" t="str">
        <f t="shared" si="89"/>
        <v>S1.0164</v>
      </c>
      <c r="B5689" s="49" t="s">
        <v>512</v>
      </c>
      <c r="C5689" s="49">
        <v>164</v>
      </c>
      <c r="D5689" s="49">
        <v>0.33960598707199097</v>
      </c>
      <c r="E5689" s="49">
        <v>4.889470100402832</v>
      </c>
      <c r="F5689" s="49">
        <v>9.9623899459838867</v>
      </c>
      <c r="G5689" s="49">
        <v>90.037612915039063</v>
      </c>
    </row>
    <row r="5690" spans="1:7">
      <c r="A5690" t="str">
        <f t="shared" si="89"/>
        <v>S1.0165</v>
      </c>
      <c r="B5690" s="49" t="s">
        <v>512</v>
      </c>
      <c r="C5690" s="49">
        <v>165</v>
      </c>
      <c r="D5690" s="49">
        <v>0.3259119987487793</v>
      </c>
      <c r="E5690" s="49">
        <v>4.5498638153076172</v>
      </c>
      <c r="F5690" s="49">
        <v>9.6686716079711914</v>
      </c>
      <c r="G5690" s="49">
        <v>90.331329345703125</v>
      </c>
    </row>
    <row r="5691" spans="1:7">
      <c r="A5691" t="str">
        <f t="shared" si="89"/>
        <v>S1.0166</v>
      </c>
      <c r="B5691" s="49" t="s">
        <v>512</v>
      </c>
      <c r="C5691" s="49">
        <v>166</v>
      </c>
      <c r="D5691" s="49">
        <v>0.31226798892021179</v>
      </c>
      <c r="E5691" s="49">
        <v>4.2239518165588379</v>
      </c>
      <c r="F5691" s="49">
        <v>9.3761091232299805</v>
      </c>
      <c r="G5691" s="49">
        <v>90.623893737792969</v>
      </c>
    </row>
    <row r="5692" spans="1:7">
      <c r="A5692" t="str">
        <f t="shared" si="89"/>
        <v>S1.0167</v>
      </c>
      <c r="B5692" s="49" t="s">
        <v>512</v>
      </c>
      <c r="C5692" s="49">
        <v>167</v>
      </c>
      <c r="D5692" s="49">
        <v>0.29868900775909424</v>
      </c>
      <c r="E5692" s="49">
        <v>3.9116840362548828</v>
      </c>
      <c r="F5692" s="49">
        <v>9.0846853256225586</v>
      </c>
      <c r="G5692" s="49">
        <v>90.915313720703125</v>
      </c>
    </row>
    <row r="5693" spans="1:7">
      <c r="A5693" t="str">
        <f t="shared" si="89"/>
        <v>S1.0168</v>
      </c>
      <c r="B5693" s="49" t="s">
        <v>512</v>
      </c>
      <c r="C5693" s="49">
        <v>168</v>
      </c>
      <c r="D5693" s="49">
        <v>0.2851879894733429</v>
      </c>
      <c r="E5693" s="49">
        <v>3.612994909286499</v>
      </c>
      <c r="F5693" s="49">
        <v>8.7943868637084961</v>
      </c>
      <c r="G5693" s="49">
        <v>91.205612182617188</v>
      </c>
    </row>
    <row r="5694" spans="1:7">
      <c r="A5694" t="str">
        <f t="shared" si="89"/>
        <v>S1.0169</v>
      </c>
      <c r="B5694" s="49" t="s">
        <v>512</v>
      </c>
      <c r="C5694" s="49">
        <v>169</v>
      </c>
      <c r="D5694" s="49">
        <v>0.27177700400352478</v>
      </c>
      <c r="E5694" s="49">
        <v>3.3278069496154785</v>
      </c>
      <c r="F5694" s="49">
        <v>8.5052022933959961</v>
      </c>
      <c r="G5694" s="49">
        <v>91.494796752929688</v>
      </c>
    </row>
    <row r="5695" spans="1:7">
      <c r="A5695" t="str">
        <f t="shared" si="89"/>
        <v>S1.0170</v>
      </c>
      <c r="B5695" s="49" t="s">
        <v>512</v>
      </c>
      <c r="C5695" s="49">
        <v>170</v>
      </c>
      <c r="D5695" s="49">
        <v>0.25847199559211731</v>
      </c>
      <c r="E5695" s="49">
        <v>3.0560300350189209</v>
      </c>
      <c r="F5695" s="49">
        <v>8.2171163558959961</v>
      </c>
      <c r="G5695" s="49">
        <v>91.782882690429688</v>
      </c>
    </row>
    <row r="5696" spans="1:7">
      <c r="A5696" t="str">
        <f t="shared" si="89"/>
        <v>S1.0171</v>
      </c>
      <c r="B5696" s="49" t="s">
        <v>512</v>
      </c>
      <c r="C5696" s="49">
        <v>171</v>
      </c>
      <c r="D5696" s="49">
        <v>0.24528801441192627</v>
      </c>
      <c r="E5696" s="49">
        <v>2.797558069229126</v>
      </c>
      <c r="F5696" s="49">
        <v>7.930117130279541</v>
      </c>
      <c r="G5696" s="49">
        <v>92.06988525390625</v>
      </c>
    </row>
    <row r="5697" spans="1:7">
      <c r="A5697" t="str">
        <f t="shared" si="89"/>
        <v>S1.0172</v>
      </c>
      <c r="B5697" s="49" t="s">
        <v>512</v>
      </c>
      <c r="C5697" s="49">
        <v>172</v>
      </c>
      <c r="D5697" s="49">
        <v>0.23223699629306793</v>
      </c>
      <c r="E5697" s="49">
        <v>2.5522699356079102</v>
      </c>
      <c r="F5697" s="49">
        <v>7.644193172454834</v>
      </c>
      <c r="G5697" s="49">
        <v>92.355804443359375</v>
      </c>
    </row>
    <row r="5698" spans="1:7">
      <c r="A5698" t="str">
        <f t="shared" si="89"/>
        <v>S1.0173</v>
      </c>
      <c r="B5698" s="49" t="s">
        <v>512</v>
      </c>
      <c r="C5698" s="49">
        <v>173</v>
      </c>
      <c r="D5698" s="49">
        <v>0.21933600306510925</v>
      </c>
      <c r="E5698" s="49">
        <v>2.320033073425293</v>
      </c>
      <c r="F5698" s="49">
        <v>7.3593320846557617</v>
      </c>
      <c r="G5698" s="49">
        <v>92.640670776367188</v>
      </c>
    </row>
    <row r="5699" spans="1:7">
      <c r="A5699" t="str">
        <f t="shared" ref="A5699:A5762" si="90">CONCATENATE(B5699,IF(C5699&lt;10,CONCATENATE("00",C5699),IF(C5699&lt;100,CONCATENATE("0",C5699),C5699)))</f>
        <v>S1.0174</v>
      </c>
      <c r="B5699" s="49" t="s">
        <v>512</v>
      </c>
      <c r="C5699" s="49">
        <v>174</v>
      </c>
      <c r="D5699" s="49">
        <v>0.20660001039505005</v>
      </c>
      <c r="E5699" s="49">
        <v>2.1006970405578613</v>
      </c>
      <c r="F5699" s="49">
        <v>7.0755219459533691</v>
      </c>
      <c r="G5699" s="49">
        <v>92.924476623535156</v>
      </c>
    </row>
    <row r="5700" spans="1:7">
      <c r="A5700" t="str">
        <f t="shared" si="90"/>
        <v>S1.0175</v>
      </c>
      <c r="B5700" s="49" t="s">
        <v>512</v>
      </c>
      <c r="C5700" s="49">
        <v>175</v>
      </c>
      <c r="D5700" s="49">
        <v>0.19404600560665131</v>
      </c>
      <c r="E5700" s="49">
        <v>1.8940969705581665</v>
      </c>
      <c r="F5700" s="49">
        <v>6.792752742767334</v>
      </c>
      <c r="G5700" s="49">
        <v>93.207244873046875</v>
      </c>
    </row>
    <row r="5701" spans="1:7">
      <c r="A5701" t="str">
        <f t="shared" si="90"/>
        <v>S1.0176</v>
      </c>
      <c r="B5701" s="49" t="s">
        <v>512</v>
      </c>
      <c r="C5701" s="49">
        <v>176</v>
      </c>
      <c r="D5701" s="49">
        <v>0.18168899416923523</v>
      </c>
      <c r="E5701" s="49">
        <v>1.700050950050354</v>
      </c>
      <c r="F5701" s="49">
        <v>6.5110149383544922</v>
      </c>
      <c r="G5701" s="49">
        <v>93.488983154296875</v>
      </c>
    </row>
    <row r="5702" spans="1:7">
      <c r="A5702" t="str">
        <f t="shared" si="90"/>
        <v>S1.0177</v>
      </c>
      <c r="B5702" s="49" t="s">
        <v>512</v>
      </c>
      <c r="C5702" s="49">
        <v>177</v>
      </c>
      <c r="D5702" s="49">
        <v>0.16954599320888519</v>
      </c>
      <c r="E5702" s="49">
        <v>1.5183620452880859</v>
      </c>
      <c r="F5702" s="49">
        <v>6.2302999496459961</v>
      </c>
      <c r="G5702" s="49">
        <v>93.769699096679688</v>
      </c>
    </row>
    <row r="5703" spans="1:7">
      <c r="A5703" t="str">
        <f t="shared" si="90"/>
        <v>S1.0178</v>
      </c>
      <c r="B5703" s="49" t="s">
        <v>512</v>
      </c>
      <c r="C5703" s="49">
        <v>178</v>
      </c>
      <c r="D5703" s="49">
        <v>0.15763500332832336</v>
      </c>
      <c r="E5703" s="49">
        <v>1.3488160371780396</v>
      </c>
      <c r="F5703" s="49">
        <v>5.9505977630615234</v>
      </c>
      <c r="G5703" s="49">
        <v>94.049400329589844</v>
      </c>
    </row>
    <row r="5704" spans="1:7">
      <c r="A5704" t="str">
        <f t="shared" si="90"/>
        <v>S1.0179</v>
      </c>
      <c r="B5704" s="49" t="s">
        <v>512</v>
      </c>
      <c r="C5704" s="49">
        <v>179</v>
      </c>
      <c r="D5704" s="49">
        <v>0.14597299695014954</v>
      </c>
      <c r="E5704" s="49">
        <v>1.191180944442749</v>
      </c>
      <c r="F5704" s="49">
        <v>5.6719040870666504</v>
      </c>
      <c r="G5704" s="49">
        <v>94.328094482421875</v>
      </c>
    </row>
    <row r="5705" spans="1:7">
      <c r="A5705" t="str">
        <f t="shared" si="90"/>
        <v>S1.0180</v>
      </c>
      <c r="B5705" s="49" t="s">
        <v>512</v>
      </c>
      <c r="C5705" s="49">
        <v>180</v>
      </c>
      <c r="D5705" s="49">
        <v>0.13458001613616943</v>
      </c>
      <c r="E5705" s="49">
        <v>1.0452079772949219</v>
      </c>
      <c r="F5705" s="49">
        <v>5.3942108154296875</v>
      </c>
      <c r="G5705" s="49">
        <v>94.605789184570313</v>
      </c>
    </row>
    <row r="5706" spans="1:7">
      <c r="A5706" t="str">
        <f t="shared" si="90"/>
        <v>S1.0181</v>
      </c>
      <c r="B5706" s="49" t="s">
        <v>512</v>
      </c>
      <c r="C5706" s="49">
        <v>181</v>
      </c>
      <c r="D5706" s="49">
        <v>0.12347299605607986</v>
      </c>
      <c r="E5706" s="49">
        <v>0.91062802076339722</v>
      </c>
      <c r="F5706" s="49">
        <v>5.117516040802002</v>
      </c>
      <c r="G5706" s="49">
        <v>94.882484436035156</v>
      </c>
    </row>
    <row r="5707" spans="1:7">
      <c r="A5707" t="str">
        <f t="shared" si="90"/>
        <v>S1.0182</v>
      </c>
      <c r="B5707" s="49" t="s">
        <v>512</v>
      </c>
      <c r="C5707" s="49">
        <v>182</v>
      </c>
      <c r="D5707" s="49">
        <v>0.11267100274562836</v>
      </c>
      <c r="E5707" s="49">
        <v>0.78715497255325317</v>
      </c>
      <c r="F5707" s="49">
        <v>4.8418149948120117</v>
      </c>
      <c r="G5707" s="49">
        <v>95.158187866210938</v>
      </c>
    </row>
    <row r="5708" spans="1:7">
      <c r="A5708" t="str">
        <f t="shared" si="90"/>
        <v>S1.0183</v>
      </c>
      <c r="B5708" s="49" t="s">
        <v>512</v>
      </c>
      <c r="C5708" s="49">
        <v>183</v>
      </c>
      <c r="D5708" s="49">
        <v>0.10219799727201462</v>
      </c>
      <c r="E5708" s="49">
        <v>0.6744840145111084</v>
      </c>
      <c r="F5708" s="49">
        <v>4.5671100616455078</v>
      </c>
      <c r="G5708" s="49">
        <v>95.432891845703125</v>
      </c>
    </row>
    <row r="5709" spans="1:7">
      <c r="A5709" t="str">
        <f t="shared" si="90"/>
        <v>S1.0184</v>
      </c>
      <c r="B5709" s="49" t="s">
        <v>512</v>
      </c>
      <c r="C5709" s="49">
        <v>184</v>
      </c>
      <c r="D5709" s="49">
        <v>9.2069998383522034E-2</v>
      </c>
      <c r="E5709" s="49">
        <v>0.57228600978851318</v>
      </c>
      <c r="F5709" s="49">
        <v>4.2934041023254395</v>
      </c>
      <c r="G5709" s="49">
        <v>95.706596374511719</v>
      </c>
    </row>
    <row r="5710" spans="1:7">
      <c r="A5710" t="str">
        <f t="shared" si="90"/>
        <v>S1.0185</v>
      </c>
      <c r="B5710" s="49" t="s">
        <v>512</v>
      </c>
      <c r="C5710" s="49">
        <v>185</v>
      </c>
      <c r="D5710" s="49">
        <v>8.2313999533653259E-2</v>
      </c>
      <c r="E5710" s="49">
        <v>0.48021599650382996</v>
      </c>
      <c r="F5710" s="49">
        <v>4.0207047462463379</v>
      </c>
      <c r="G5710" s="49">
        <v>95.979293823242188</v>
      </c>
    </row>
    <row r="5711" spans="1:7">
      <c r="A5711" t="str">
        <f t="shared" si="90"/>
        <v>S1.0186</v>
      </c>
      <c r="B5711" s="49" t="s">
        <v>512</v>
      </c>
      <c r="C5711" s="49">
        <v>186</v>
      </c>
      <c r="D5711" s="49">
        <v>7.2948001325130463E-2</v>
      </c>
      <c r="E5711" s="49">
        <v>0.39790201187133789</v>
      </c>
      <c r="F5711" s="49">
        <v>3.7490270137786865</v>
      </c>
      <c r="G5711" s="49">
        <v>96.2509765625</v>
      </c>
    </row>
    <row r="5712" spans="1:7">
      <c r="A5712" t="str">
        <f t="shared" si="90"/>
        <v>S1.0187</v>
      </c>
      <c r="B5712" s="49" t="s">
        <v>512</v>
      </c>
      <c r="C5712" s="49">
        <v>187</v>
      </c>
      <c r="D5712" s="49">
        <v>6.3997998833656311E-2</v>
      </c>
      <c r="E5712" s="49">
        <v>0.32495400309562683</v>
      </c>
      <c r="F5712" s="49">
        <v>3.4783909320831299</v>
      </c>
      <c r="G5712" s="49">
        <v>96.5216064453125</v>
      </c>
    </row>
    <row r="5713" spans="1:7">
      <c r="A5713" t="str">
        <f t="shared" si="90"/>
        <v>S1.0188</v>
      </c>
      <c r="B5713" s="49" t="s">
        <v>512</v>
      </c>
      <c r="C5713" s="49">
        <v>188</v>
      </c>
      <c r="D5713" s="49">
        <v>5.5490002036094666E-2</v>
      </c>
      <c r="E5713" s="49">
        <v>0.26095598936080933</v>
      </c>
      <c r="F5713" s="49">
        <v>3.2088301181793213</v>
      </c>
      <c r="G5713" s="49">
        <v>96.791168212890625</v>
      </c>
    </row>
    <row r="5714" spans="1:7">
      <c r="A5714" t="str">
        <f t="shared" si="90"/>
        <v>S1.0189</v>
      </c>
      <c r="B5714" s="49" t="s">
        <v>512</v>
      </c>
      <c r="C5714" s="49">
        <v>189</v>
      </c>
      <c r="D5714" s="49">
        <v>4.7446999698877335E-2</v>
      </c>
      <c r="E5714" s="49">
        <v>0.20546600222587585</v>
      </c>
      <c r="F5714" s="49">
        <v>2.9403910636901855</v>
      </c>
      <c r="G5714" s="49">
        <v>97.059608459472656</v>
      </c>
    </row>
    <row r="5715" spans="1:7">
      <c r="A5715" t="str">
        <f t="shared" si="90"/>
        <v>S1.0190</v>
      </c>
      <c r="B5715" s="49" t="s">
        <v>512</v>
      </c>
      <c r="C5715" s="49">
        <v>190</v>
      </c>
      <c r="D5715" s="49">
        <v>3.9899002760648727E-2</v>
      </c>
      <c r="E5715" s="49">
        <v>0.15801900625228882</v>
      </c>
      <c r="F5715" s="49">
        <v>2.6731491088867188</v>
      </c>
      <c r="G5715" s="49">
        <v>97.326850891113281</v>
      </c>
    </row>
    <row r="5716" spans="1:7">
      <c r="A5716" t="str">
        <f t="shared" si="90"/>
        <v>S1.0191</v>
      </c>
      <c r="B5716" s="49" t="s">
        <v>512</v>
      </c>
      <c r="C5716" s="49">
        <v>191</v>
      </c>
      <c r="D5716" s="49">
        <v>3.2875601202249527E-2</v>
      </c>
      <c r="E5716" s="49">
        <v>0.11811999976634979</v>
      </c>
      <c r="F5716" s="49">
        <v>2.4072120189666748</v>
      </c>
      <c r="G5716" s="49">
        <v>97.592788696289063</v>
      </c>
    </row>
    <row r="5717" spans="1:7">
      <c r="A5717" t="str">
        <f t="shared" si="90"/>
        <v>S1.0192</v>
      </c>
      <c r="B5717" s="49" t="s">
        <v>512</v>
      </c>
      <c r="C5717" s="49">
        <v>192</v>
      </c>
      <c r="D5717" s="49">
        <v>2.6406900957226753E-2</v>
      </c>
      <c r="E5717" s="49">
        <v>8.5244402289390564E-2</v>
      </c>
      <c r="F5717" s="49">
        <v>2.1427481174468994</v>
      </c>
      <c r="G5717" s="49">
        <v>97.857254028320313</v>
      </c>
    </row>
    <row r="5718" spans="1:7">
      <c r="A5718" t="str">
        <f t="shared" si="90"/>
        <v>S1.0193</v>
      </c>
      <c r="B5718" s="49" t="s">
        <v>512</v>
      </c>
      <c r="C5718" s="49">
        <v>193</v>
      </c>
      <c r="D5718" s="49">
        <v>2.0528100430965424E-2</v>
      </c>
      <c r="E5718" s="49">
        <v>5.8837499469518661E-2</v>
      </c>
      <c r="F5718" s="49">
        <v>1.880031943321228</v>
      </c>
      <c r="G5718" s="49">
        <v>98.119964599609375</v>
      </c>
    </row>
    <row r="5719" spans="1:7">
      <c r="A5719" t="str">
        <f t="shared" si="90"/>
        <v>S1.0194</v>
      </c>
      <c r="B5719" s="49" t="s">
        <v>512</v>
      </c>
      <c r="C5719" s="49">
        <v>194</v>
      </c>
      <c r="D5719" s="49">
        <v>1.5276700258255005E-2</v>
      </c>
      <c r="E5719" s="49">
        <v>3.8309399038553238E-2</v>
      </c>
      <c r="F5719" s="49">
        <v>1.6195219755172729</v>
      </c>
      <c r="G5719" s="49">
        <v>98.380477905273438</v>
      </c>
    </row>
    <row r="5720" spans="1:7">
      <c r="A5720" t="str">
        <f t="shared" si="90"/>
        <v>S1.0195</v>
      </c>
      <c r="B5720" s="49" t="s">
        <v>512</v>
      </c>
      <c r="C5720" s="49">
        <v>195</v>
      </c>
      <c r="D5720" s="49">
        <v>1.0695000179111958E-2</v>
      </c>
      <c r="E5720" s="49">
        <v>2.3032700642943382E-2</v>
      </c>
      <c r="F5720" s="49">
        <v>1.3620549440383911</v>
      </c>
      <c r="G5720" s="49">
        <v>98.637947082519531</v>
      </c>
    </row>
    <row r="5721" spans="1:7">
      <c r="A5721" t="str">
        <f t="shared" si="90"/>
        <v>S1.0196</v>
      </c>
      <c r="B5721" s="49" t="s">
        <v>512</v>
      </c>
      <c r="C5721" s="49">
        <v>196</v>
      </c>
      <c r="D5721" s="49">
        <v>6.8314601667225361E-3</v>
      </c>
      <c r="E5721" s="49">
        <v>1.2337700463831425E-2</v>
      </c>
      <c r="F5721" s="49">
        <v>1.1093399524688721</v>
      </c>
      <c r="G5721" s="49">
        <v>98.890663146972656</v>
      </c>
    </row>
    <row r="5722" spans="1:7">
      <c r="A5722" t="str">
        <f t="shared" si="90"/>
        <v>S1.0197</v>
      </c>
      <c r="B5722" s="49" t="s">
        <v>512</v>
      </c>
      <c r="C5722" s="49">
        <v>197</v>
      </c>
      <c r="D5722" s="49">
        <v>3.744819900020957E-3</v>
      </c>
      <c r="E5722" s="49">
        <v>5.5062398314476013E-3</v>
      </c>
      <c r="F5722" s="49">
        <v>0.86533397436141968</v>
      </c>
      <c r="G5722" s="49">
        <v>99.134666442871094</v>
      </c>
    </row>
    <row r="5723" spans="1:7">
      <c r="A5723" t="str">
        <f t="shared" si="90"/>
        <v>S1.0198</v>
      </c>
      <c r="B5723" s="49" t="s">
        <v>512</v>
      </c>
      <c r="C5723" s="49">
        <v>198</v>
      </c>
      <c r="D5723" s="49">
        <v>1.5112400287762284E-3</v>
      </c>
      <c r="E5723" s="49">
        <v>1.7614200478419662E-3</v>
      </c>
      <c r="F5723" s="49">
        <v>0.64204597473144531</v>
      </c>
      <c r="G5723" s="49">
        <v>99.357955932617188</v>
      </c>
    </row>
    <row r="5724" spans="1:7">
      <c r="A5724" t="str">
        <f t="shared" si="90"/>
        <v>S1.0199</v>
      </c>
      <c r="B5724" s="49" t="s">
        <v>512</v>
      </c>
      <c r="C5724" s="49">
        <v>199</v>
      </c>
      <c r="D5724" s="49">
        <v>2.5017998996190727E-4</v>
      </c>
      <c r="E5724" s="49">
        <v>2.5017998996190727E-4</v>
      </c>
      <c r="F5724" s="49">
        <v>0.5</v>
      </c>
      <c r="G5724" s="49">
        <v>99.5</v>
      </c>
    </row>
    <row r="5725" spans="1:7">
      <c r="A5725" t="str">
        <f t="shared" si="90"/>
        <v>S1.0200</v>
      </c>
      <c r="B5725" s="49" t="s">
        <v>512</v>
      </c>
      <c r="C5725" s="49">
        <v>200</v>
      </c>
      <c r="D5725" s="49">
        <v>0</v>
      </c>
      <c r="E5725" s="49">
        <v>0</v>
      </c>
      <c r="F5725" s="49">
        <v>0</v>
      </c>
      <c r="G5725" s="49">
        <v>100</v>
      </c>
    </row>
    <row r="5726" spans="1:7">
      <c r="A5726" t="str">
        <f t="shared" si="90"/>
        <v>S1.5000</v>
      </c>
      <c r="B5726" s="49" t="s">
        <v>513</v>
      </c>
      <c r="C5726" s="49">
        <v>0</v>
      </c>
      <c r="D5726" s="49">
        <v>1.2495000555645674E-4</v>
      </c>
      <c r="E5726" s="49">
        <v>100</v>
      </c>
      <c r="F5726" s="49">
        <v>100</v>
      </c>
      <c r="G5726" s="49">
        <v>0</v>
      </c>
    </row>
    <row r="5727" spans="1:7">
      <c r="A5727" t="str">
        <f t="shared" si="90"/>
        <v>S1.5001</v>
      </c>
      <c r="B5727" s="49" t="s">
        <v>513</v>
      </c>
      <c r="C5727" s="49">
        <v>1</v>
      </c>
      <c r="D5727" s="49">
        <v>7.5720000313594937E-4</v>
      </c>
      <c r="E5727" s="49">
        <v>99.9998779296875</v>
      </c>
      <c r="F5727" s="49">
        <v>99.0001220703125</v>
      </c>
      <c r="G5727" s="49">
        <v>0.99987554550170898</v>
      </c>
    </row>
    <row r="5728" spans="1:7">
      <c r="A5728" t="str">
        <f t="shared" si="90"/>
        <v>S1.5002</v>
      </c>
      <c r="B5728" s="49" t="s">
        <v>513</v>
      </c>
      <c r="C5728" s="49">
        <v>2</v>
      </c>
      <c r="D5728" s="49">
        <v>1.8816000083461404E-3</v>
      </c>
      <c r="E5728" s="49">
        <v>99.999114990234375</v>
      </c>
      <c r="F5728" s="49">
        <v>98.000869750976563</v>
      </c>
      <c r="G5728" s="49">
        <v>1.9991297721862793</v>
      </c>
    </row>
    <row r="5729" spans="1:7">
      <c r="A5729" t="str">
        <f t="shared" si="90"/>
        <v>S1.5003</v>
      </c>
      <c r="B5729" s="49" t="s">
        <v>513</v>
      </c>
      <c r="C5729" s="49">
        <v>3</v>
      </c>
      <c r="D5729" s="49">
        <v>3.4465999342501163E-3</v>
      </c>
      <c r="E5729" s="49">
        <v>99.997238159179688</v>
      </c>
      <c r="F5729" s="49">
        <v>97.002708435058594</v>
      </c>
      <c r="G5729" s="49">
        <v>2.9972949028015137</v>
      </c>
    </row>
    <row r="5730" spans="1:7">
      <c r="A5730" t="str">
        <f t="shared" si="90"/>
        <v>S1.5004</v>
      </c>
      <c r="B5730" s="49" t="s">
        <v>513</v>
      </c>
      <c r="C5730" s="49">
        <v>4</v>
      </c>
      <c r="D5730" s="49">
        <v>5.4230000823736191E-3</v>
      </c>
      <c r="E5730" s="49">
        <v>99.993789672851563</v>
      </c>
      <c r="F5730" s="49">
        <v>96.006034851074219</v>
      </c>
      <c r="G5730" s="49">
        <v>3.9939680099487305</v>
      </c>
    </row>
    <row r="5731" spans="1:7">
      <c r="A5731" t="str">
        <f t="shared" si="90"/>
        <v>S1.5005</v>
      </c>
      <c r="B5731" s="49" t="s">
        <v>513</v>
      </c>
      <c r="C5731" s="49">
        <v>5</v>
      </c>
      <c r="D5731" s="49">
        <v>7.7924998477101326E-3</v>
      </c>
      <c r="E5731" s="49">
        <v>99.988365173339844</v>
      </c>
      <c r="F5731" s="49">
        <v>95.011215209960938</v>
      </c>
      <c r="G5731" s="49">
        <v>4.9887876510620117</v>
      </c>
    </row>
    <row r="5732" spans="1:7">
      <c r="A5732" t="str">
        <f t="shared" si="90"/>
        <v>S1.5006</v>
      </c>
      <c r="B5732" s="49" t="s">
        <v>513</v>
      </c>
      <c r="C5732" s="49">
        <v>6</v>
      </c>
      <c r="D5732" s="49">
        <v>1.0544800199568272E-2</v>
      </c>
      <c r="E5732" s="49">
        <v>99.980575561523438</v>
      </c>
      <c r="F5732" s="49">
        <v>94.018577575683594</v>
      </c>
      <c r="G5732" s="49">
        <v>5.981419563293457</v>
      </c>
    </row>
    <row r="5733" spans="1:7">
      <c r="A5733" t="str">
        <f t="shared" si="90"/>
        <v>S1.5007</v>
      </c>
      <c r="B5733" s="49" t="s">
        <v>513</v>
      </c>
      <c r="C5733" s="49">
        <v>7</v>
      </c>
      <c r="D5733" s="49">
        <v>1.3668550178408623E-2</v>
      </c>
      <c r="E5733" s="49">
        <v>99.97003173828125</v>
      </c>
      <c r="F5733" s="49">
        <v>93.028450012207031</v>
      </c>
      <c r="G5733" s="49">
        <v>6.9715509414672852</v>
      </c>
    </row>
    <row r="5734" spans="1:7">
      <c r="A5734" t="str">
        <f t="shared" si="90"/>
        <v>S1.5008</v>
      </c>
      <c r="B5734" s="49" t="s">
        <v>513</v>
      </c>
      <c r="C5734" s="49">
        <v>8</v>
      </c>
      <c r="D5734" s="49">
        <v>1.716184988617897E-2</v>
      </c>
      <c r="E5734" s="49">
        <v>99.95635986328125</v>
      </c>
      <c r="F5734" s="49">
        <v>92.041107177734375</v>
      </c>
      <c r="G5734" s="49">
        <v>7.9588894844055176</v>
      </c>
    </row>
    <row r="5735" spans="1:7">
      <c r="A5735" t="str">
        <f t="shared" si="90"/>
        <v>S1.5009</v>
      </c>
      <c r="B5735" s="49" t="s">
        <v>513</v>
      </c>
      <c r="C5735" s="49">
        <v>9</v>
      </c>
      <c r="D5735" s="49">
        <v>2.1020399406552315E-2</v>
      </c>
      <c r="E5735" s="49">
        <v>99.939201354980469</v>
      </c>
      <c r="F5735" s="49">
        <v>91.056846618652344</v>
      </c>
      <c r="G5735" s="49">
        <v>8.9431552886962891</v>
      </c>
    </row>
    <row r="5736" spans="1:7">
      <c r="A5736" t="str">
        <f t="shared" si="90"/>
        <v>S1.5010</v>
      </c>
      <c r="B5736" s="49" t="s">
        <v>513</v>
      </c>
      <c r="C5736" s="49">
        <v>10</v>
      </c>
      <c r="D5736" s="49">
        <v>2.5243749842047691E-2</v>
      </c>
      <c r="E5736" s="49">
        <v>99.918174743652344</v>
      </c>
      <c r="F5736" s="49">
        <v>90.075920104980469</v>
      </c>
      <c r="G5736" s="49">
        <v>9.9240808486938477</v>
      </c>
    </row>
    <row r="5737" spans="1:7">
      <c r="A5737" t="str">
        <f t="shared" si="90"/>
        <v>S1.5011</v>
      </c>
      <c r="B5737" s="49" t="s">
        <v>513</v>
      </c>
      <c r="C5737" s="49">
        <v>11</v>
      </c>
      <c r="D5737" s="49">
        <v>2.9829949140548706E-2</v>
      </c>
      <c r="E5737" s="49">
        <v>99.892936706542969</v>
      </c>
      <c r="F5737" s="49">
        <v>89.098587036132813</v>
      </c>
      <c r="G5737" s="49">
        <v>10.901409149169922</v>
      </c>
    </row>
    <row r="5738" spans="1:7">
      <c r="A5738" t="str">
        <f t="shared" si="90"/>
        <v>S1.5012</v>
      </c>
      <c r="B5738" s="49" t="s">
        <v>513</v>
      </c>
      <c r="C5738" s="49">
        <v>12</v>
      </c>
      <c r="D5738" s="49">
        <v>3.4782398492097855E-2</v>
      </c>
      <c r="E5738" s="49">
        <v>99.863105773925781</v>
      </c>
      <c r="F5738" s="49">
        <v>88.125106811523438</v>
      </c>
      <c r="G5738" s="49">
        <v>11.874892234802246</v>
      </c>
    </row>
    <row r="5739" spans="1:7">
      <c r="A5739" t="str">
        <f t="shared" si="90"/>
        <v>S1.5013</v>
      </c>
      <c r="B5739" s="49" t="s">
        <v>513</v>
      </c>
      <c r="C5739" s="49">
        <v>13</v>
      </c>
      <c r="D5739" s="49">
        <v>4.0099151432514191E-2</v>
      </c>
      <c r="E5739" s="49">
        <v>99.828323364257813</v>
      </c>
      <c r="F5739" s="49">
        <v>87.155708312988281</v>
      </c>
      <c r="G5739" s="49">
        <v>12.84428882598877</v>
      </c>
    </row>
    <row r="5740" spans="1:7">
      <c r="A5740" t="str">
        <f t="shared" si="90"/>
        <v>S1.5014</v>
      </c>
      <c r="B5740" s="49" t="s">
        <v>513</v>
      </c>
      <c r="C5740" s="49">
        <v>14</v>
      </c>
      <c r="D5740" s="49">
        <v>4.5786399394273758E-2</v>
      </c>
      <c r="E5740" s="49">
        <v>99.788223266601563</v>
      </c>
      <c r="F5740" s="49">
        <v>86.190635681152344</v>
      </c>
      <c r="G5740" s="49">
        <v>13.809367179870605</v>
      </c>
    </row>
    <row r="5741" spans="1:7">
      <c r="A5741" t="str">
        <f t="shared" si="90"/>
        <v>S1.5015</v>
      </c>
      <c r="B5741" s="49" t="s">
        <v>513</v>
      </c>
      <c r="C5741" s="49">
        <v>15</v>
      </c>
      <c r="D5741" s="49">
        <v>5.1840748637914658E-2</v>
      </c>
      <c r="E5741" s="49">
        <v>99.742439270019531</v>
      </c>
      <c r="F5741" s="49">
        <v>85.2301025390625</v>
      </c>
      <c r="G5741" s="49">
        <v>14.769900321960449</v>
      </c>
    </row>
    <row r="5742" spans="1:7">
      <c r="A5742" t="str">
        <f t="shared" si="90"/>
        <v>S1.5016</v>
      </c>
      <c r="B5742" s="49" t="s">
        <v>513</v>
      </c>
      <c r="C5742" s="49">
        <v>16</v>
      </c>
      <c r="D5742" s="49">
        <v>5.8269049972295761E-2</v>
      </c>
      <c r="E5742" s="49">
        <v>99.690597534179688</v>
      </c>
      <c r="F5742" s="49">
        <v>84.274330139160156</v>
      </c>
      <c r="G5742" s="49">
        <v>15.725667953491211</v>
      </c>
    </row>
    <row r="5743" spans="1:7">
      <c r="A5743" t="str">
        <f t="shared" si="90"/>
        <v>S1.5017</v>
      </c>
      <c r="B5743" s="49" t="s">
        <v>513</v>
      </c>
      <c r="C5743" s="49">
        <v>17</v>
      </c>
      <c r="D5743" s="49">
        <v>6.5070152282714844E-2</v>
      </c>
      <c r="E5743" s="49">
        <v>99.63232421875</v>
      </c>
      <c r="F5743" s="49">
        <v>83.32354736328125</v>
      </c>
      <c r="G5743" s="49">
        <v>16.676454544067383</v>
      </c>
    </row>
    <row r="5744" spans="1:7">
      <c r="A5744" t="str">
        <f t="shared" si="90"/>
        <v>S1.5018</v>
      </c>
      <c r="B5744" s="49" t="s">
        <v>513</v>
      </c>
      <c r="C5744" s="49">
        <v>18</v>
      </c>
      <c r="D5744" s="49">
        <v>7.2247050702571869E-2</v>
      </c>
      <c r="E5744" s="49">
        <v>99.5672607421875</v>
      </c>
      <c r="F5744" s="49">
        <v>82.377944946289063</v>
      </c>
      <c r="G5744" s="49">
        <v>17.622055053710938</v>
      </c>
    </row>
    <row r="5745" spans="1:7">
      <c r="A5745" t="str">
        <f t="shared" si="90"/>
        <v>S1.5019</v>
      </c>
      <c r="B5745" s="49" t="s">
        <v>513</v>
      </c>
      <c r="C5745" s="49">
        <v>19</v>
      </c>
      <c r="D5745" s="49">
        <v>7.9801551997661591E-2</v>
      </c>
      <c r="E5745" s="49">
        <v>99.495010375976563</v>
      </c>
      <c r="F5745" s="49">
        <v>81.437736511230469</v>
      </c>
      <c r="G5745" s="49">
        <v>18.562267303466797</v>
      </c>
    </row>
    <row r="5746" spans="1:7">
      <c r="A5746" t="str">
        <f t="shared" si="90"/>
        <v>S1.5020</v>
      </c>
      <c r="B5746" s="49" t="s">
        <v>513</v>
      </c>
      <c r="C5746" s="49">
        <v>20</v>
      </c>
      <c r="D5746" s="49">
        <v>8.7733753025531769E-2</v>
      </c>
      <c r="E5746" s="49">
        <v>99.415206909179688</v>
      </c>
      <c r="F5746" s="49">
        <v>80.503105163574219</v>
      </c>
      <c r="G5746" s="49">
        <v>19.496894836425781</v>
      </c>
    </row>
    <row r="5747" spans="1:7">
      <c r="A5747" t="str">
        <f t="shared" si="90"/>
        <v>S1.5021</v>
      </c>
      <c r="B5747" s="49" t="s">
        <v>513</v>
      </c>
      <c r="C5747" s="49">
        <v>21</v>
      </c>
      <c r="D5747" s="49">
        <v>9.6045501530170441E-2</v>
      </c>
      <c r="E5747" s="49">
        <v>99.327476501464844</v>
      </c>
      <c r="F5747" s="49">
        <v>79.574256896972656</v>
      </c>
      <c r="G5747" s="49">
        <v>20.425745010375977</v>
      </c>
    </row>
    <row r="5748" spans="1:7">
      <c r="A5748" t="str">
        <f t="shared" si="90"/>
        <v>S1.5022</v>
      </c>
      <c r="B5748" s="49" t="s">
        <v>513</v>
      </c>
      <c r="C5748" s="49">
        <v>22</v>
      </c>
      <c r="D5748" s="49">
        <v>0.10473629832267761</v>
      </c>
      <c r="E5748" s="49">
        <v>99.231430053710938</v>
      </c>
      <c r="F5748" s="49">
        <v>78.651359558105469</v>
      </c>
      <c r="G5748" s="49">
        <v>21.348642349243164</v>
      </c>
    </row>
    <row r="5749" spans="1:7">
      <c r="A5749" t="str">
        <f t="shared" si="90"/>
        <v>S1.5023</v>
      </c>
      <c r="B5749" s="49" t="s">
        <v>513</v>
      </c>
      <c r="C5749" s="49">
        <v>23</v>
      </c>
      <c r="D5749" s="49">
        <v>0.11380580067634583</v>
      </c>
      <c r="E5749" s="49">
        <v>99.126693725585938</v>
      </c>
      <c r="F5749" s="49">
        <v>77.734596252441406</v>
      </c>
      <c r="G5749" s="49">
        <v>22.265403747558594</v>
      </c>
    </row>
    <row r="5750" spans="1:7">
      <c r="A5750" t="str">
        <f t="shared" si="90"/>
        <v>S1.5024</v>
      </c>
      <c r="B5750" s="49" t="s">
        <v>513</v>
      </c>
      <c r="C5750" s="49">
        <v>24</v>
      </c>
      <c r="D5750" s="49">
        <v>0.1231236532330513</v>
      </c>
      <c r="E5750" s="49">
        <v>99.012886047363281</v>
      </c>
      <c r="F5750" s="49">
        <v>76.824134826660156</v>
      </c>
      <c r="G5750" s="49">
        <v>23.175863265991211</v>
      </c>
    </row>
    <row r="5751" spans="1:7">
      <c r="A5751" t="str">
        <f t="shared" si="90"/>
        <v>S1.5025</v>
      </c>
      <c r="B5751" s="49" t="s">
        <v>513</v>
      </c>
      <c r="C5751" s="49">
        <v>25</v>
      </c>
      <c r="D5751" s="49">
        <v>0.1332087516784668</v>
      </c>
      <c r="E5751" s="49">
        <v>98.889762878417969</v>
      </c>
      <c r="F5751" s="49">
        <v>75.920143127441406</v>
      </c>
      <c r="G5751" s="49">
        <v>24.079856872558594</v>
      </c>
    </row>
    <row r="5752" spans="1:7">
      <c r="A5752" t="str">
        <f t="shared" si="90"/>
        <v>S1.5026</v>
      </c>
      <c r="B5752" s="49" t="s">
        <v>513</v>
      </c>
      <c r="C5752" s="49">
        <v>26</v>
      </c>
      <c r="D5752" s="49">
        <v>0.14327764511108398</v>
      </c>
      <c r="E5752" s="49">
        <v>98.756553649902344</v>
      </c>
      <c r="F5752" s="49">
        <v>75.02276611328125</v>
      </c>
      <c r="G5752" s="49">
        <v>24.977231979370117</v>
      </c>
    </row>
    <row r="5753" spans="1:7">
      <c r="A5753" t="str">
        <f t="shared" si="90"/>
        <v>S1.5027</v>
      </c>
      <c r="B5753" s="49" t="s">
        <v>513</v>
      </c>
      <c r="C5753" s="49">
        <v>27</v>
      </c>
      <c r="D5753" s="49">
        <v>0.15384764969348907</v>
      </c>
      <c r="E5753" s="49">
        <v>98.613273620605469</v>
      </c>
      <c r="F5753" s="49">
        <v>74.132164001464844</v>
      </c>
      <c r="G5753" s="49">
        <v>25.867839813232422</v>
      </c>
    </row>
    <row r="5754" spans="1:7">
      <c r="A5754" t="str">
        <f t="shared" si="90"/>
        <v>S1.5028</v>
      </c>
      <c r="B5754" s="49" t="s">
        <v>513</v>
      </c>
      <c r="C5754" s="49">
        <v>28</v>
      </c>
      <c r="D5754" s="49">
        <v>0.16478684544563293</v>
      </c>
      <c r="E5754" s="49">
        <v>98.459426879882813</v>
      </c>
      <c r="F5754" s="49">
        <v>73.248458862304688</v>
      </c>
      <c r="G5754" s="49">
        <v>26.751541137695313</v>
      </c>
    </row>
    <row r="5755" spans="1:7">
      <c r="A5755" t="str">
        <f t="shared" si="90"/>
        <v>S1.5029</v>
      </c>
      <c r="B5755" s="49" t="s">
        <v>513</v>
      </c>
      <c r="C5755" s="49">
        <v>29</v>
      </c>
      <c r="D5755" s="49">
        <v>0.17608785629272461</v>
      </c>
      <c r="E5755" s="49">
        <v>98.294639587402344</v>
      </c>
      <c r="F5755" s="49">
        <v>72.371795654296875</v>
      </c>
      <c r="G5755" s="49">
        <v>27.628202438354492</v>
      </c>
    </row>
    <row r="5756" spans="1:7">
      <c r="A5756" t="str">
        <f t="shared" si="90"/>
        <v>S1.5030</v>
      </c>
      <c r="B5756" s="49" t="s">
        <v>513</v>
      </c>
      <c r="C5756" s="49">
        <v>30</v>
      </c>
      <c r="D5756" s="49">
        <v>0.18774940073490143</v>
      </c>
      <c r="E5756" s="49">
        <v>98.118553161621094</v>
      </c>
      <c r="F5756" s="49">
        <v>71.502296447753906</v>
      </c>
      <c r="G5756" s="49">
        <v>28.497701644897461</v>
      </c>
    </row>
    <row r="5757" spans="1:7">
      <c r="A5757" t="str">
        <f t="shared" si="90"/>
        <v>S1.5031</v>
      </c>
      <c r="B5757" s="49" t="s">
        <v>513</v>
      </c>
      <c r="C5757" s="49">
        <v>31</v>
      </c>
      <c r="D5757" s="49">
        <v>0.19976229965686798</v>
      </c>
      <c r="E5757" s="49">
        <v>97.930801391601563</v>
      </c>
      <c r="F5757" s="49">
        <v>70.64007568359375</v>
      </c>
      <c r="G5757" s="49">
        <v>29.359922409057617</v>
      </c>
    </row>
    <row r="5758" spans="1:7">
      <c r="A5758" t="str">
        <f t="shared" si="90"/>
        <v>S1.5032</v>
      </c>
      <c r="B5758" s="49" t="s">
        <v>513</v>
      </c>
      <c r="C5758" s="49">
        <v>32</v>
      </c>
      <c r="D5758" s="49">
        <v>0.21212245523929596</v>
      </c>
      <c r="E5758" s="49">
        <v>97.731040954589844</v>
      </c>
      <c r="F5758" s="49">
        <v>69.785240173339844</v>
      </c>
      <c r="G5758" s="49">
        <v>30.214757919311523</v>
      </c>
    </row>
    <row r="5759" spans="1:7">
      <c r="A5759" t="str">
        <f t="shared" si="90"/>
        <v>S1.5033</v>
      </c>
      <c r="B5759" s="49" t="s">
        <v>513</v>
      </c>
      <c r="C5759" s="49">
        <v>33</v>
      </c>
      <c r="D5759" s="49">
        <v>0.22482064366340637</v>
      </c>
      <c r="E5759" s="49">
        <v>97.5189208984375</v>
      </c>
      <c r="F5759" s="49">
        <v>68.937889099121094</v>
      </c>
      <c r="G5759" s="49">
        <v>31.062108993530273</v>
      </c>
    </row>
    <row r="5760" spans="1:7">
      <c r="A5760" t="str">
        <f t="shared" si="90"/>
        <v>S1.5034</v>
      </c>
      <c r="B5760" s="49" t="s">
        <v>513</v>
      </c>
      <c r="C5760" s="49">
        <v>34</v>
      </c>
      <c r="D5760" s="49">
        <v>0.23785065114498138</v>
      </c>
      <c r="E5760" s="49">
        <v>97.294097900390625</v>
      </c>
      <c r="F5760" s="49">
        <v>68.098114013671875</v>
      </c>
      <c r="G5760" s="49">
        <v>31.901884078979492</v>
      </c>
    </row>
    <row r="5761" spans="1:7">
      <c r="A5761" t="str">
        <f t="shared" si="90"/>
        <v>S1.5035</v>
      </c>
      <c r="B5761" s="49" t="s">
        <v>513</v>
      </c>
      <c r="C5761" s="49">
        <v>35</v>
      </c>
      <c r="D5761" s="49">
        <v>0.25120261311531067</v>
      </c>
      <c r="E5761" s="49">
        <v>97.056251525878906</v>
      </c>
      <c r="F5761" s="49">
        <v>67.265998840332031</v>
      </c>
      <c r="G5761" s="49">
        <v>32.734001159667969</v>
      </c>
    </row>
    <row r="5762" spans="1:7">
      <c r="A5762" t="str">
        <f t="shared" si="90"/>
        <v>S1.5036</v>
      </c>
      <c r="B5762" s="49" t="s">
        <v>513</v>
      </c>
      <c r="C5762" s="49">
        <v>36</v>
      </c>
      <c r="D5762" s="49">
        <v>0.26486775279045105</v>
      </c>
      <c r="E5762" s="49">
        <v>96.805046081542969</v>
      </c>
      <c r="F5762" s="49">
        <v>66.441612243652344</v>
      </c>
      <c r="G5762" s="49">
        <v>33.558387756347656</v>
      </c>
    </row>
    <row r="5763" spans="1:7">
      <c r="A5763" t="str">
        <f t="shared" ref="A5763:A5826" si="91">CONCATENATE(B5763,IF(C5763&lt;10,CONCATENATE("00",C5763),IF(C5763&lt;100,CONCATENATE("0",C5763),C5763)))</f>
        <v>S1.5037</v>
      </c>
      <c r="B5763" s="49" t="s">
        <v>513</v>
      </c>
      <c r="C5763" s="49">
        <v>37</v>
      </c>
      <c r="D5763" s="49">
        <v>0.27883484959602356</v>
      </c>
      <c r="E5763" s="49">
        <v>96.540176391601563</v>
      </c>
      <c r="F5763" s="49">
        <v>65.625022888183594</v>
      </c>
      <c r="G5763" s="49">
        <v>34.374977111816406</v>
      </c>
    </row>
    <row r="5764" spans="1:7">
      <c r="A5764" t="str">
        <f t="shared" si="91"/>
        <v>S1.5038</v>
      </c>
      <c r="B5764" s="49" t="s">
        <v>513</v>
      </c>
      <c r="C5764" s="49">
        <v>38</v>
      </c>
      <c r="D5764" s="49">
        <v>0.2930927574634552</v>
      </c>
      <c r="E5764" s="49">
        <v>96.261344909667969</v>
      </c>
      <c r="F5764" s="49">
        <v>64.816291809082031</v>
      </c>
      <c r="G5764" s="49">
        <v>35.183708190917969</v>
      </c>
    </row>
    <row r="5765" spans="1:7">
      <c r="A5765" t="str">
        <f t="shared" si="91"/>
        <v>S1.5039</v>
      </c>
      <c r="B5765" s="49" t="s">
        <v>513</v>
      </c>
      <c r="C5765" s="49">
        <v>39</v>
      </c>
      <c r="D5765" s="49">
        <v>0.3076324462890625</v>
      </c>
      <c r="E5765" s="49">
        <v>95.968254089355469</v>
      </c>
      <c r="F5765" s="49">
        <v>64.015464782714844</v>
      </c>
      <c r="G5765" s="49">
        <v>35.984539031982422</v>
      </c>
    </row>
    <row r="5766" spans="1:7">
      <c r="A5766" t="str">
        <f t="shared" si="91"/>
        <v>S1.5040</v>
      </c>
      <c r="B5766" s="49" t="s">
        <v>513</v>
      </c>
      <c r="C5766" s="49">
        <v>40</v>
      </c>
      <c r="D5766" s="49">
        <v>0.32243821024894714</v>
      </c>
      <c r="E5766" s="49">
        <v>95.660621643066406</v>
      </c>
      <c r="F5766" s="49">
        <v>63.222579956054688</v>
      </c>
      <c r="G5766" s="49">
        <v>36.777420043945313</v>
      </c>
    </row>
    <row r="5767" spans="1:7">
      <c r="A5767" t="str">
        <f t="shared" si="91"/>
        <v>S1.5041</v>
      </c>
      <c r="B5767" s="49" t="s">
        <v>513</v>
      </c>
      <c r="C5767" s="49">
        <v>41</v>
      </c>
      <c r="D5767" s="49">
        <v>0.33749958872795105</v>
      </c>
      <c r="E5767" s="49">
        <v>95.338180541992188</v>
      </c>
      <c r="F5767" s="49">
        <v>62.437675476074219</v>
      </c>
      <c r="G5767" s="49">
        <v>37.562324523925781</v>
      </c>
    </row>
    <row r="5768" spans="1:7">
      <c r="A5768" t="str">
        <f t="shared" si="91"/>
        <v>S1.5042</v>
      </c>
      <c r="B5768" s="49" t="s">
        <v>513</v>
      </c>
      <c r="C5768" s="49">
        <v>42</v>
      </c>
      <c r="D5768" s="49">
        <v>0.35280129313468933</v>
      </c>
      <c r="E5768" s="49">
        <v>95.000679016113281</v>
      </c>
      <c r="F5768" s="49">
        <v>61.660778045654297</v>
      </c>
      <c r="G5768" s="49">
        <v>38.339221954345703</v>
      </c>
    </row>
    <row r="5769" spans="1:7">
      <c r="A5769" t="str">
        <f t="shared" si="91"/>
        <v>S1.5043</v>
      </c>
      <c r="B5769" s="49" t="s">
        <v>513</v>
      </c>
      <c r="C5769" s="49">
        <v>43</v>
      </c>
      <c r="D5769" s="49">
        <v>0.36833098530769348</v>
      </c>
      <c r="E5769" s="49">
        <v>94.647880554199219</v>
      </c>
      <c r="F5769" s="49">
        <v>60.89190673828125</v>
      </c>
      <c r="G5769" s="49">
        <v>39.10809326171875</v>
      </c>
    </row>
    <row r="5770" spans="1:7">
      <c r="A5770" t="str">
        <f t="shared" si="91"/>
        <v>S1.5044</v>
      </c>
      <c r="B5770" s="49" t="s">
        <v>513</v>
      </c>
      <c r="C5770" s="49">
        <v>44</v>
      </c>
      <c r="D5770" s="49">
        <v>0.38407090306282043</v>
      </c>
      <c r="E5770" s="49">
        <v>94.279548645019531</v>
      </c>
      <c r="F5770" s="49">
        <v>60.131065368652344</v>
      </c>
      <c r="G5770" s="49">
        <v>39.868934631347656</v>
      </c>
    </row>
    <row r="5771" spans="1:7">
      <c r="A5771" t="str">
        <f t="shared" si="91"/>
        <v>S1.5045</v>
      </c>
      <c r="B5771" s="49" t="s">
        <v>513</v>
      </c>
      <c r="C5771" s="49">
        <v>45</v>
      </c>
      <c r="D5771" s="49">
        <v>0.40001150965690613</v>
      </c>
      <c r="E5771" s="49">
        <v>93.895477294921875</v>
      </c>
      <c r="F5771" s="49">
        <v>59.378265380859375</v>
      </c>
      <c r="G5771" s="49">
        <v>40.621734619140625</v>
      </c>
    </row>
    <row r="5772" spans="1:7">
      <c r="A5772" t="str">
        <f t="shared" si="91"/>
        <v>S1.5046</v>
      </c>
      <c r="B5772" s="49" t="s">
        <v>513</v>
      </c>
      <c r="C5772" s="49">
        <v>46</v>
      </c>
      <c r="D5772" s="49">
        <v>0.41612625122070313</v>
      </c>
      <c r="E5772" s="49">
        <v>93.495468139648438</v>
      </c>
      <c r="F5772" s="49">
        <v>58.633502960205078</v>
      </c>
      <c r="G5772" s="49">
        <v>41.366497039794922</v>
      </c>
    </row>
    <row r="5773" spans="1:7">
      <c r="A5773" t="str">
        <f t="shared" si="91"/>
        <v>S1.5047</v>
      </c>
      <c r="B5773" s="49" t="s">
        <v>513</v>
      </c>
      <c r="C5773" s="49">
        <v>47</v>
      </c>
      <c r="D5773" s="49">
        <v>0.43241125345230103</v>
      </c>
      <c r="E5773" s="49">
        <v>93.079338073730469</v>
      </c>
      <c r="F5773" s="49">
        <v>57.896766662597656</v>
      </c>
      <c r="G5773" s="49">
        <v>42.103233337402344</v>
      </c>
    </row>
    <row r="5774" spans="1:7">
      <c r="A5774" t="str">
        <f t="shared" si="91"/>
        <v>S1.5048</v>
      </c>
      <c r="B5774" s="49" t="s">
        <v>513</v>
      </c>
      <c r="C5774" s="49">
        <v>48</v>
      </c>
      <c r="D5774" s="49">
        <v>0.44884198904037476</v>
      </c>
      <c r="E5774" s="49">
        <v>92.646926879882813</v>
      </c>
      <c r="F5774" s="49">
        <v>57.168041229248047</v>
      </c>
      <c r="G5774" s="49">
        <v>42.831958770751953</v>
      </c>
    </row>
    <row r="5775" spans="1:7">
      <c r="A5775" t="str">
        <f t="shared" si="91"/>
        <v>S1.5049</v>
      </c>
      <c r="B5775" s="49" t="s">
        <v>513</v>
      </c>
      <c r="C5775" s="49">
        <v>49</v>
      </c>
      <c r="D5775" s="49">
        <v>0.46540260314941406</v>
      </c>
      <c r="E5775" s="49">
        <v>92.198089599609375</v>
      </c>
      <c r="F5775" s="49">
        <v>56.447303771972656</v>
      </c>
      <c r="G5775" s="49">
        <v>43.552696228027344</v>
      </c>
    </row>
    <row r="5776" spans="1:7">
      <c r="A5776" t="str">
        <f t="shared" si="91"/>
        <v>S1.5050</v>
      </c>
      <c r="B5776" s="49" t="s">
        <v>513</v>
      </c>
      <c r="C5776" s="49">
        <v>50</v>
      </c>
      <c r="D5776" s="49">
        <v>0.48207569122314453</v>
      </c>
      <c r="E5776" s="49">
        <v>91.732681274414063</v>
      </c>
      <c r="F5776" s="49">
        <v>55.734531402587891</v>
      </c>
      <c r="G5776" s="49">
        <v>44.265468597412109</v>
      </c>
    </row>
    <row r="5777" spans="1:7">
      <c r="A5777" t="str">
        <f t="shared" si="91"/>
        <v>S1.5051</v>
      </c>
      <c r="B5777" s="49" t="s">
        <v>513</v>
      </c>
      <c r="C5777" s="49">
        <v>51</v>
      </c>
      <c r="D5777" s="49">
        <v>0.49884459376335144</v>
      </c>
      <c r="E5777" s="49">
        <v>91.2506103515625</v>
      </c>
      <c r="F5777" s="49">
        <v>55.029685974121094</v>
      </c>
      <c r="G5777" s="49">
        <v>44.970314025878906</v>
      </c>
    </row>
    <row r="5778" spans="1:7">
      <c r="A5778" t="str">
        <f t="shared" si="91"/>
        <v>S1.5052</v>
      </c>
      <c r="B5778" s="49" t="s">
        <v>513</v>
      </c>
      <c r="C5778" s="49">
        <v>52</v>
      </c>
      <c r="D5778" s="49">
        <v>0.51568841934204102</v>
      </c>
      <c r="E5778" s="49">
        <v>90.751762390136719</v>
      </c>
      <c r="F5778" s="49">
        <v>54.332733154296875</v>
      </c>
      <c r="G5778" s="49">
        <v>45.667266845703125</v>
      </c>
    </row>
    <row r="5779" spans="1:7">
      <c r="A5779" t="str">
        <f t="shared" si="91"/>
        <v>S1.5053</v>
      </c>
      <c r="B5779" s="49" t="s">
        <v>513</v>
      </c>
      <c r="C5779" s="49">
        <v>53</v>
      </c>
      <c r="D5779" s="49">
        <v>0.53258901834487915</v>
      </c>
      <c r="E5779" s="49">
        <v>90.236076354980469</v>
      </c>
      <c r="F5779" s="49">
        <v>53.643630981445313</v>
      </c>
      <c r="G5779" s="49">
        <v>46.356369018554688</v>
      </c>
    </row>
    <row r="5780" spans="1:7">
      <c r="A5780" t="str">
        <f t="shared" si="91"/>
        <v>S1.5054</v>
      </c>
      <c r="B5780" s="49" t="s">
        <v>513</v>
      </c>
      <c r="C5780" s="49">
        <v>54</v>
      </c>
      <c r="D5780" s="49">
        <v>0.54952859878540039</v>
      </c>
      <c r="E5780" s="49">
        <v>89.703483581542969</v>
      </c>
      <c r="F5780" s="49">
        <v>52.962322235107422</v>
      </c>
      <c r="G5780" s="49">
        <v>47.037677764892578</v>
      </c>
    </row>
    <row r="5781" spans="1:7">
      <c r="A5781" t="str">
        <f t="shared" si="91"/>
        <v>S1.5055</v>
      </c>
      <c r="B5781" s="49" t="s">
        <v>513</v>
      </c>
      <c r="C5781" s="49">
        <v>55</v>
      </c>
      <c r="D5781" s="49">
        <v>0.56648635864257813</v>
      </c>
      <c r="E5781" s="49">
        <v>89.153961181640625</v>
      </c>
      <c r="F5781" s="49">
        <v>52.288768768310547</v>
      </c>
      <c r="G5781" s="49">
        <v>47.711231231689453</v>
      </c>
    </row>
    <row r="5782" spans="1:7">
      <c r="A5782" t="str">
        <f t="shared" si="91"/>
        <v>S1.5056</v>
      </c>
      <c r="B5782" s="49" t="s">
        <v>513</v>
      </c>
      <c r="C5782" s="49">
        <v>56</v>
      </c>
      <c r="D5782" s="49">
        <v>0.58344411849975586</v>
      </c>
      <c r="E5782" s="49">
        <v>88.587471008300781</v>
      </c>
      <c r="F5782" s="49">
        <v>51.622901916503906</v>
      </c>
      <c r="G5782" s="49">
        <v>48.377098083496094</v>
      </c>
    </row>
    <row r="5783" spans="1:7">
      <c r="A5783" t="str">
        <f t="shared" si="91"/>
        <v>S1.5057</v>
      </c>
      <c r="B5783" s="49" t="s">
        <v>513</v>
      </c>
      <c r="C5783" s="49">
        <v>57</v>
      </c>
      <c r="D5783" s="49">
        <v>0.60038137435913086</v>
      </c>
      <c r="E5783" s="49">
        <v>88.0040283203125</v>
      </c>
      <c r="F5783" s="49">
        <v>50.964668273925781</v>
      </c>
      <c r="G5783" s="49">
        <v>49.035331726074219</v>
      </c>
    </row>
    <row r="5784" spans="1:7">
      <c r="A5784" t="str">
        <f t="shared" si="91"/>
        <v>S1.5058</v>
      </c>
      <c r="B5784" s="49" t="s">
        <v>513</v>
      </c>
      <c r="C5784" s="49">
        <v>58</v>
      </c>
      <c r="D5784" s="49">
        <v>0.61727714538574219</v>
      </c>
      <c r="E5784" s="49">
        <v>87.403648376464844</v>
      </c>
      <c r="F5784" s="49">
        <v>50.314002990722656</v>
      </c>
      <c r="G5784" s="49">
        <v>49.685997009277344</v>
      </c>
    </row>
    <row r="5785" spans="1:7">
      <c r="A5785" t="str">
        <f t="shared" si="91"/>
        <v>S1.5059</v>
      </c>
      <c r="B5785" s="49" t="s">
        <v>513</v>
      </c>
      <c r="C5785" s="49">
        <v>59</v>
      </c>
      <c r="D5785" s="49">
        <v>0.63411331176757813</v>
      </c>
      <c r="E5785" s="49">
        <v>86.786369323730469</v>
      </c>
      <c r="F5785" s="49">
        <v>49.67083740234375</v>
      </c>
      <c r="G5785" s="49">
        <v>50.32916259765625</v>
      </c>
    </row>
    <row r="5786" spans="1:7">
      <c r="A5786" t="str">
        <f t="shared" si="91"/>
        <v>S1.5060</v>
      </c>
      <c r="B5786" s="49" t="s">
        <v>513</v>
      </c>
      <c r="C5786" s="49">
        <v>60</v>
      </c>
      <c r="D5786" s="49">
        <v>0.65086889266967773</v>
      </c>
      <c r="E5786" s="49">
        <v>86.152252197265625</v>
      </c>
      <c r="F5786" s="49">
        <v>49.035099029541016</v>
      </c>
      <c r="G5786" s="49">
        <v>50.964900970458984</v>
      </c>
    </row>
    <row r="5787" spans="1:7">
      <c r="A5787" t="str">
        <f t="shared" si="91"/>
        <v>S1.5061</v>
      </c>
      <c r="B5787" s="49" t="s">
        <v>513</v>
      </c>
      <c r="C5787" s="49">
        <v>61</v>
      </c>
      <c r="D5787" s="49">
        <v>0.66752433776855469</v>
      </c>
      <c r="E5787" s="49">
        <v>85.501388549804688</v>
      </c>
      <c r="F5787" s="49">
        <v>48.406723022460938</v>
      </c>
      <c r="G5787" s="49">
        <v>51.593276977539063</v>
      </c>
    </row>
    <row r="5788" spans="1:7">
      <c r="A5788" t="str">
        <f t="shared" si="91"/>
        <v>S1.5062</v>
      </c>
      <c r="B5788" s="49" t="s">
        <v>513</v>
      </c>
      <c r="C5788" s="49">
        <v>62</v>
      </c>
      <c r="D5788" s="49">
        <v>0.68405914306640625</v>
      </c>
      <c r="E5788" s="49">
        <v>84.8338623046875</v>
      </c>
      <c r="F5788" s="49">
        <v>47.785625457763672</v>
      </c>
      <c r="G5788" s="49">
        <v>52.214374542236328</v>
      </c>
    </row>
    <row r="5789" spans="1:7">
      <c r="A5789" t="str">
        <f t="shared" si="91"/>
        <v>S1.5063</v>
      </c>
      <c r="B5789" s="49" t="s">
        <v>513</v>
      </c>
      <c r="C5789" s="49">
        <v>63</v>
      </c>
      <c r="D5789" s="49">
        <v>0.70045280456542969</v>
      </c>
      <c r="E5789" s="49">
        <v>84.149803161621094</v>
      </c>
      <c r="F5789" s="49">
        <v>47.171733856201172</v>
      </c>
      <c r="G5789" s="49">
        <v>52.828266143798828</v>
      </c>
    </row>
    <row r="5790" spans="1:7">
      <c r="A5790" t="str">
        <f t="shared" si="91"/>
        <v>S1.5064</v>
      </c>
      <c r="B5790" s="49" t="s">
        <v>513</v>
      </c>
      <c r="C5790" s="49">
        <v>64</v>
      </c>
      <c r="D5790" s="49">
        <v>0.71668529510498047</v>
      </c>
      <c r="E5790" s="49">
        <v>83.449348449707031</v>
      </c>
      <c r="F5790" s="49">
        <v>46.564964294433594</v>
      </c>
      <c r="G5790" s="49">
        <v>53.435035705566406</v>
      </c>
    </row>
    <row r="5791" spans="1:7">
      <c r="A5791" t="str">
        <f t="shared" si="91"/>
        <v>S1.5065</v>
      </c>
      <c r="B5791" s="49" t="s">
        <v>513</v>
      </c>
      <c r="C5791" s="49">
        <v>65</v>
      </c>
      <c r="D5791" s="49">
        <v>0.73273652791976929</v>
      </c>
      <c r="E5791" s="49">
        <v>82.732666015625</v>
      </c>
      <c r="F5791" s="49">
        <v>45.965236663818359</v>
      </c>
      <c r="G5791" s="49">
        <v>54.034763336181641</v>
      </c>
    </row>
    <row r="5792" spans="1:7">
      <c r="A5792" t="str">
        <f t="shared" si="91"/>
        <v>S1.5066</v>
      </c>
      <c r="B5792" s="49" t="s">
        <v>513</v>
      </c>
      <c r="C5792" s="49">
        <v>66</v>
      </c>
      <c r="D5792" s="49">
        <v>0.74858856201171875</v>
      </c>
      <c r="E5792" s="49">
        <v>81.999931335449219</v>
      </c>
      <c r="F5792" s="49">
        <v>45.372467041015625</v>
      </c>
      <c r="G5792" s="49">
        <v>54.627532958984375</v>
      </c>
    </row>
    <row r="5793" spans="1:7">
      <c r="A5793" t="str">
        <f t="shared" si="91"/>
        <v>S1.5067</v>
      </c>
      <c r="B5793" s="49" t="s">
        <v>513</v>
      </c>
      <c r="C5793" s="49">
        <v>67</v>
      </c>
      <c r="D5793" s="49">
        <v>0.76421982049942017</v>
      </c>
      <c r="E5793" s="49">
        <v>81.2513427734375</v>
      </c>
      <c r="F5793" s="49">
        <v>44.786567687988281</v>
      </c>
      <c r="G5793" s="49">
        <v>55.213432312011719</v>
      </c>
    </row>
    <row r="5794" spans="1:7">
      <c r="A5794" t="str">
        <f t="shared" si="91"/>
        <v>S1.5068</v>
      </c>
      <c r="B5794" s="49" t="s">
        <v>513</v>
      </c>
      <c r="C5794" s="49">
        <v>68</v>
      </c>
      <c r="D5794" s="49">
        <v>0.77961111068725586</v>
      </c>
      <c r="E5794" s="49">
        <v>80.48712158203125</v>
      </c>
      <c r="F5794" s="49">
        <v>44.20745849609375</v>
      </c>
      <c r="G5794" s="49">
        <v>55.79254150390625</v>
      </c>
    </row>
    <row r="5795" spans="1:7">
      <c r="A5795" t="str">
        <f t="shared" si="91"/>
        <v>S1.5069</v>
      </c>
      <c r="B5795" s="49" t="s">
        <v>513</v>
      </c>
      <c r="C5795" s="49">
        <v>69</v>
      </c>
      <c r="D5795" s="49">
        <v>0.79474353790283203</v>
      </c>
      <c r="E5795" s="49">
        <v>79.707511901855469</v>
      </c>
      <c r="F5795" s="49">
        <v>43.635044097900391</v>
      </c>
      <c r="G5795" s="49">
        <v>56.364955902099609</v>
      </c>
    </row>
    <row r="5796" spans="1:7">
      <c r="A5796" t="str">
        <f t="shared" si="91"/>
        <v>S1.5070</v>
      </c>
      <c r="B5796" s="49" t="s">
        <v>513</v>
      </c>
      <c r="C5796" s="49">
        <v>70</v>
      </c>
      <c r="D5796" s="49">
        <v>0.8095974326133728</v>
      </c>
      <c r="E5796" s="49">
        <v>78.912765502929688</v>
      </c>
      <c r="F5796" s="49">
        <v>43.069240570068359</v>
      </c>
      <c r="G5796" s="49">
        <v>56.930759429931641</v>
      </c>
    </row>
    <row r="5797" spans="1:7">
      <c r="A5797" t="str">
        <f t="shared" si="91"/>
        <v>S1.5071</v>
      </c>
      <c r="B5797" s="49" t="s">
        <v>513</v>
      </c>
      <c r="C5797" s="49">
        <v>71</v>
      </c>
      <c r="D5797" s="49">
        <v>0.82415485382080078</v>
      </c>
      <c r="E5797" s="49">
        <v>78.103164672851563</v>
      </c>
      <c r="F5797" s="49">
        <v>42.509956359863281</v>
      </c>
      <c r="G5797" s="49">
        <v>57.490043640136719</v>
      </c>
    </row>
    <row r="5798" spans="1:7">
      <c r="A5798" t="str">
        <f t="shared" si="91"/>
        <v>S1.5072</v>
      </c>
      <c r="B5798" s="49" t="s">
        <v>513</v>
      </c>
      <c r="C5798" s="49">
        <v>72</v>
      </c>
      <c r="D5798" s="49">
        <v>0.83839607238769531</v>
      </c>
      <c r="E5798" s="49">
        <v>77.279014587402344</v>
      </c>
      <c r="F5798" s="49">
        <v>41.957103729248047</v>
      </c>
      <c r="G5798" s="49">
        <v>58.042896270751953</v>
      </c>
    </row>
    <row r="5799" spans="1:7">
      <c r="A5799" t="str">
        <f t="shared" si="91"/>
        <v>S1.5073</v>
      </c>
      <c r="B5799" s="49" t="s">
        <v>513</v>
      </c>
      <c r="C5799" s="49">
        <v>73</v>
      </c>
      <c r="D5799" s="49">
        <v>0.85230493545532227</v>
      </c>
      <c r="E5799" s="49">
        <v>76.440620422363281</v>
      </c>
      <c r="F5799" s="49">
        <v>41.410591125488281</v>
      </c>
      <c r="G5799" s="49">
        <v>58.589408874511719</v>
      </c>
    </row>
    <row r="5800" spans="1:7">
      <c r="A5800" t="str">
        <f t="shared" si="91"/>
        <v>S1.5074</v>
      </c>
      <c r="B5800" s="49" t="s">
        <v>513</v>
      </c>
      <c r="C5800" s="49">
        <v>74</v>
      </c>
      <c r="D5800" s="49">
        <v>0.86586236953735352</v>
      </c>
      <c r="E5800" s="49">
        <v>75.588310241699219</v>
      </c>
      <c r="F5800" s="49">
        <v>40.870326995849609</v>
      </c>
      <c r="G5800" s="49">
        <v>59.129673004150391</v>
      </c>
    </row>
    <row r="5801" spans="1:7">
      <c r="A5801" t="str">
        <f t="shared" si="91"/>
        <v>S1.5075</v>
      </c>
      <c r="B5801" s="49" t="s">
        <v>513</v>
      </c>
      <c r="C5801" s="49">
        <v>75</v>
      </c>
      <c r="D5801" s="49">
        <v>0.87905168533325195</v>
      </c>
      <c r="E5801" s="49">
        <v>74.722450256347656</v>
      </c>
      <c r="F5801" s="49">
        <v>40.336219787597656</v>
      </c>
      <c r="G5801" s="49">
        <v>59.663780212402344</v>
      </c>
    </row>
    <row r="5802" spans="1:7">
      <c r="A5802" t="str">
        <f t="shared" si="91"/>
        <v>S1.5076</v>
      </c>
      <c r="B5802" s="49" t="s">
        <v>513</v>
      </c>
      <c r="C5802" s="49">
        <v>76</v>
      </c>
      <c r="D5802" s="49">
        <v>0.89185523986816406</v>
      </c>
      <c r="E5802" s="49">
        <v>73.843399047851563</v>
      </c>
      <c r="F5802" s="49">
        <v>39.808177947998047</v>
      </c>
      <c r="G5802" s="49">
        <v>60.191822052001953</v>
      </c>
    </row>
    <row r="5803" spans="1:7">
      <c r="A5803" t="str">
        <f t="shared" si="91"/>
        <v>S1.5077</v>
      </c>
      <c r="B5803" s="49" t="s">
        <v>513</v>
      </c>
      <c r="C5803" s="49">
        <v>77</v>
      </c>
      <c r="D5803" s="49">
        <v>0.90425729751586914</v>
      </c>
      <c r="E5803" s="49">
        <v>72.951545715332031</v>
      </c>
      <c r="F5803" s="49">
        <v>39.286109924316406</v>
      </c>
      <c r="G5803" s="49">
        <v>60.713890075683594</v>
      </c>
    </row>
    <row r="5804" spans="1:7">
      <c r="A5804" t="str">
        <f t="shared" si="91"/>
        <v>S1.5078</v>
      </c>
      <c r="B5804" s="49" t="s">
        <v>513</v>
      </c>
      <c r="C5804" s="49">
        <v>78</v>
      </c>
      <c r="D5804" s="49">
        <v>0.91624212265014648</v>
      </c>
      <c r="E5804" s="49">
        <v>72.047286987304688</v>
      </c>
      <c r="F5804" s="49">
        <v>38.769927978515625</v>
      </c>
      <c r="G5804" s="49">
        <v>61.230072021484375</v>
      </c>
    </row>
    <row r="5805" spans="1:7">
      <c r="A5805" t="str">
        <f t="shared" si="91"/>
        <v>S1.5079</v>
      </c>
      <c r="B5805" s="49" t="s">
        <v>513</v>
      </c>
      <c r="C5805" s="49">
        <v>79</v>
      </c>
      <c r="D5805" s="49">
        <v>0.92779356241226196</v>
      </c>
      <c r="E5805" s="49">
        <v>71.13104248046875</v>
      </c>
      <c r="F5805" s="49">
        <v>38.259540557861328</v>
      </c>
      <c r="G5805" s="49">
        <v>61.740459442138672</v>
      </c>
    </row>
    <row r="5806" spans="1:7">
      <c r="A5806" t="str">
        <f t="shared" si="91"/>
        <v>S1.5080</v>
      </c>
      <c r="B5806" s="49" t="s">
        <v>513</v>
      </c>
      <c r="C5806" s="49">
        <v>80</v>
      </c>
      <c r="D5806" s="49">
        <v>0.93889617919921875</v>
      </c>
      <c r="E5806" s="49">
        <v>70.2032470703125</v>
      </c>
      <c r="F5806" s="49">
        <v>37.754852294921875</v>
      </c>
      <c r="G5806" s="49">
        <v>62.245147705078125</v>
      </c>
    </row>
    <row r="5807" spans="1:7">
      <c r="A5807" t="str">
        <f t="shared" si="91"/>
        <v>S1.5081</v>
      </c>
      <c r="B5807" s="49" t="s">
        <v>513</v>
      </c>
      <c r="C5807" s="49">
        <v>81</v>
      </c>
      <c r="D5807" s="49">
        <v>0.94953775405883789</v>
      </c>
      <c r="E5807" s="49">
        <v>69.264350891113281</v>
      </c>
      <c r="F5807" s="49">
        <v>37.255775451660156</v>
      </c>
      <c r="G5807" s="49">
        <v>62.744224548339844</v>
      </c>
    </row>
    <row r="5808" spans="1:7">
      <c r="A5808" t="str">
        <f t="shared" si="91"/>
        <v>S1.5082</v>
      </c>
      <c r="B5808" s="49" t="s">
        <v>513</v>
      </c>
      <c r="C5808" s="49">
        <v>82</v>
      </c>
      <c r="D5808" s="49">
        <v>0.95970249176025391</v>
      </c>
      <c r="E5808" s="49">
        <v>68.3148193359375</v>
      </c>
      <c r="F5808" s="49">
        <v>36.762222290039063</v>
      </c>
      <c r="G5808" s="49">
        <v>63.237777709960938</v>
      </c>
    </row>
    <row r="5809" spans="1:7">
      <c r="A5809" t="str">
        <f t="shared" si="91"/>
        <v>S1.5083</v>
      </c>
      <c r="B5809" s="49" t="s">
        <v>513</v>
      </c>
      <c r="C5809" s="49">
        <v>83</v>
      </c>
      <c r="D5809" s="49">
        <v>0.96937799453735352</v>
      </c>
      <c r="E5809" s="49">
        <v>67.355110168457031</v>
      </c>
      <c r="F5809" s="49">
        <v>36.274101257324219</v>
      </c>
      <c r="G5809" s="49">
        <v>63.725898742675781</v>
      </c>
    </row>
    <row r="5810" spans="1:7">
      <c r="A5810" t="str">
        <f t="shared" si="91"/>
        <v>S1.5084</v>
      </c>
      <c r="B5810" s="49" t="s">
        <v>513</v>
      </c>
      <c r="C5810" s="49">
        <v>84</v>
      </c>
      <c r="D5810" s="49">
        <v>0.97855162620544434</v>
      </c>
      <c r="E5810" s="49">
        <v>66.385734558105469</v>
      </c>
      <c r="F5810" s="49">
        <v>35.791328430175781</v>
      </c>
      <c r="G5810" s="49">
        <v>64.208671569824219</v>
      </c>
    </row>
    <row r="5811" spans="1:7">
      <c r="A5811" t="str">
        <f t="shared" si="91"/>
        <v>S1.5085</v>
      </c>
      <c r="B5811" s="49" t="s">
        <v>513</v>
      </c>
      <c r="C5811" s="49">
        <v>85</v>
      </c>
      <c r="D5811" s="49">
        <v>0.98721081018447876</v>
      </c>
      <c r="E5811" s="49">
        <v>65.407180786132813</v>
      </c>
      <c r="F5811" s="49">
        <v>35.313808441162109</v>
      </c>
      <c r="G5811" s="49">
        <v>64.686195373535156</v>
      </c>
    </row>
    <row r="5812" spans="1:7">
      <c r="A5812" t="str">
        <f t="shared" si="91"/>
        <v>S1.5086</v>
      </c>
      <c r="B5812" s="49" t="s">
        <v>513</v>
      </c>
      <c r="C5812" s="49">
        <v>86</v>
      </c>
      <c r="D5812" s="49">
        <v>0.99534600973129272</v>
      </c>
      <c r="E5812" s="49">
        <v>64.419975280761719</v>
      </c>
      <c r="F5812" s="49">
        <v>34.841457366943359</v>
      </c>
      <c r="G5812" s="49">
        <v>65.158538818359375</v>
      </c>
    </row>
    <row r="5813" spans="1:7">
      <c r="A5813" t="str">
        <f t="shared" si="91"/>
        <v>S1.5087</v>
      </c>
      <c r="B5813" s="49" t="s">
        <v>513</v>
      </c>
      <c r="C5813" s="49">
        <v>87</v>
      </c>
      <c r="D5813" s="49">
        <v>1.0029447078704834</v>
      </c>
      <c r="E5813" s="49">
        <v>63.424625396728516</v>
      </c>
      <c r="F5813" s="49">
        <v>34.374191284179688</v>
      </c>
      <c r="G5813" s="49">
        <v>65.625808715820313</v>
      </c>
    </row>
    <row r="5814" spans="1:7">
      <c r="A5814" t="str">
        <f t="shared" si="91"/>
        <v>S1.5088</v>
      </c>
      <c r="B5814" s="49" t="s">
        <v>513</v>
      </c>
      <c r="C5814" s="49">
        <v>88</v>
      </c>
      <c r="D5814" s="49">
        <v>1.0099978446960449</v>
      </c>
      <c r="E5814" s="49">
        <v>62.421684265136719</v>
      </c>
      <c r="F5814" s="49">
        <v>33.91192626953125</v>
      </c>
      <c r="G5814" s="49">
        <v>66.08807373046875</v>
      </c>
    </row>
    <row r="5815" spans="1:7">
      <c r="A5815" t="str">
        <f t="shared" si="91"/>
        <v>S1.5089</v>
      </c>
      <c r="B5815" s="49" t="s">
        <v>513</v>
      </c>
      <c r="C5815" s="49">
        <v>89</v>
      </c>
      <c r="D5815" s="49">
        <v>1.0164964199066162</v>
      </c>
      <c r="E5815" s="49">
        <v>61.411685943603516</v>
      </c>
      <c r="F5815" s="49">
        <v>33.454570770263672</v>
      </c>
      <c r="G5815" s="49">
        <v>66.545433044433594</v>
      </c>
    </row>
    <row r="5816" spans="1:7">
      <c r="A5816" t="str">
        <f t="shared" si="91"/>
        <v>S1.5090</v>
      </c>
      <c r="B5816" s="49" t="s">
        <v>513</v>
      </c>
      <c r="C5816" s="49">
        <v>90</v>
      </c>
      <c r="D5816" s="49">
        <v>1.0224308967590332</v>
      </c>
      <c r="E5816" s="49">
        <v>60.395187377929688</v>
      </c>
      <c r="F5816" s="49">
        <v>33.002044677734375</v>
      </c>
      <c r="G5816" s="49">
        <v>66.997955322265625</v>
      </c>
    </row>
    <row r="5817" spans="1:7">
      <c r="A5817" t="str">
        <f t="shared" si="91"/>
        <v>S1.5091</v>
      </c>
      <c r="B5817" s="49" t="s">
        <v>513</v>
      </c>
      <c r="C5817" s="49">
        <v>91</v>
      </c>
      <c r="D5817" s="49">
        <v>1.0277948379516602</v>
      </c>
      <c r="E5817" s="49">
        <v>59.372756958007813</v>
      </c>
      <c r="F5817" s="49">
        <v>32.554267883300781</v>
      </c>
      <c r="G5817" s="49">
        <v>67.445732116699219</v>
      </c>
    </row>
    <row r="5818" spans="1:7">
      <c r="A5818" t="str">
        <f t="shared" si="91"/>
        <v>S1.5092</v>
      </c>
      <c r="B5818" s="49" t="s">
        <v>513</v>
      </c>
      <c r="C5818" s="49">
        <v>92</v>
      </c>
      <c r="D5818" s="49">
        <v>1.0325808525085449</v>
      </c>
      <c r="E5818" s="49">
        <v>58.344963073730469</v>
      </c>
      <c r="F5818" s="49">
        <v>32.111156463623047</v>
      </c>
      <c r="G5818" s="49">
        <v>67.888847351074219</v>
      </c>
    </row>
    <row r="5819" spans="1:7">
      <c r="A5819" t="str">
        <f t="shared" si="91"/>
        <v>S1.5093</v>
      </c>
      <c r="B5819" s="49" t="s">
        <v>513</v>
      </c>
      <c r="C5819" s="49">
        <v>93</v>
      </c>
      <c r="D5819" s="49">
        <v>1.0367820262908936</v>
      </c>
      <c r="E5819" s="49">
        <v>57.312381744384766</v>
      </c>
      <c r="F5819" s="49">
        <v>31.672628402709961</v>
      </c>
      <c r="G5819" s="49">
        <v>68.327369689941406</v>
      </c>
    </row>
    <row r="5820" spans="1:7">
      <c r="A5820" t="str">
        <f t="shared" si="91"/>
        <v>S1.5094</v>
      </c>
      <c r="B5820" s="49" t="s">
        <v>513</v>
      </c>
      <c r="C5820" s="49">
        <v>94</v>
      </c>
      <c r="D5820" s="49">
        <v>1.040393590927124</v>
      </c>
      <c r="E5820" s="49">
        <v>56.275600433349609</v>
      </c>
      <c r="F5820" s="49">
        <v>31.238605499267578</v>
      </c>
      <c r="G5820" s="49">
        <v>68.761390686035156</v>
      </c>
    </row>
    <row r="5821" spans="1:7">
      <c r="A5821" t="str">
        <f t="shared" si="91"/>
        <v>S1.5095</v>
      </c>
      <c r="B5821" s="49" t="s">
        <v>513</v>
      </c>
      <c r="C5821" s="49">
        <v>95</v>
      </c>
      <c r="D5821" s="49">
        <v>1.0434110164642334</v>
      </c>
      <c r="E5821" s="49">
        <v>55.235206604003906</v>
      </c>
      <c r="F5821" s="49">
        <v>30.809011459350586</v>
      </c>
      <c r="G5821" s="49">
        <v>69.190986633300781</v>
      </c>
    </row>
    <row r="5822" spans="1:7">
      <c r="A5822" t="str">
        <f t="shared" si="91"/>
        <v>S1.5096</v>
      </c>
      <c r="B5822" s="49" t="s">
        <v>513</v>
      </c>
      <c r="C5822" s="49">
        <v>96</v>
      </c>
      <c r="D5822" s="49">
        <v>1.0458277463912964</v>
      </c>
      <c r="E5822" s="49">
        <v>54.191795349121094</v>
      </c>
      <c r="F5822" s="49">
        <v>30.383764266967773</v>
      </c>
      <c r="G5822" s="49">
        <v>69.616233825683594</v>
      </c>
    </row>
    <row r="5823" spans="1:7">
      <c r="A5823" t="str">
        <f t="shared" si="91"/>
        <v>S1.5097</v>
      </c>
      <c r="B5823" s="49" t="s">
        <v>513</v>
      </c>
      <c r="C5823" s="49">
        <v>97</v>
      </c>
      <c r="D5823" s="49">
        <v>1.0476460456848145</v>
      </c>
      <c r="E5823" s="49">
        <v>53.145965576171875</v>
      </c>
      <c r="F5823" s="49">
        <v>29.962791442871094</v>
      </c>
      <c r="G5823" s="49">
        <v>70.037208557128906</v>
      </c>
    </row>
    <row r="5824" spans="1:7">
      <c r="A5824" t="str">
        <f t="shared" si="91"/>
        <v>S1.5098</v>
      </c>
      <c r="B5824" s="49" t="s">
        <v>513</v>
      </c>
      <c r="C5824" s="49">
        <v>98</v>
      </c>
      <c r="D5824" s="49">
        <v>1.0488569736480713</v>
      </c>
      <c r="E5824" s="49">
        <v>52.098320007324219</v>
      </c>
      <c r="F5824" s="49">
        <v>29.546014785766602</v>
      </c>
      <c r="G5824" s="49">
        <v>70.453987121582031</v>
      </c>
    </row>
    <row r="5825" spans="1:7">
      <c r="A5825" t="str">
        <f t="shared" si="91"/>
        <v>S1.5099</v>
      </c>
      <c r="B5825" s="49" t="s">
        <v>513</v>
      </c>
      <c r="C5825" s="49">
        <v>99</v>
      </c>
      <c r="D5825" s="49">
        <v>1.0494639873504639</v>
      </c>
      <c r="E5825" s="49">
        <v>51.049465179443359</v>
      </c>
      <c r="F5825" s="49">
        <v>29.133363723754883</v>
      </c>
      <c r="G5825" s="49">
        <v>70.86663818359375</v>
      </c>
    </row>
    <row r="5826" spans="1:7">
      <c r="A5826" t="str">
        <f t="shared" si="91"/>
        <v>S1.5100</v>
      </c>
      <c r="B5826" s="49" t="s">
        <v>513</v>
      </c>
      <c r="C5826" s="49">
        <v>100</v>
      </c>
      <c r="D5826" s="49">
        <v>1.0494639873504639</v>
      </c>
      <c r="E5826" s="49">
        <v>50</v>
      </c>
      <c r="F5826" s="49">
        <v>28.724763870239258</v>
      </c>
      <c r="G5826" s="49">
        <v>71.275238037109375</v>
      </c>
    </row>
    <row r="5827" spans="1:7">
      <c r="A5827" t="str">
        <f t="shared" ref="A5827:A5890" si="92">CONCATENATE(B5827,IF(C5827&lt;10,CONCATENATE("00",C5827),IF(C5827&lt;100,CONCATENATE("0",C5827),C5827)))</f>
        <v>S1.5101</v>
      </c>
      <c r="B5827" s="49" t="s">
        <v>513</v>
      </c>
      <c r="C5827" s="49">
        <v>101</v>
      </c>
      <c r="D5827" s="49">
        <v>1.0488579273223877</v>
      </c>
      <c r="E5827" s="49">
        <v>48.950534820556641</v>
      </c>
      <c r="F5827" s="49">
        <v>28.320140838623047</v>
      </c>
      <c r="G5827" s="49">
        <v>71.679855346679688</v>
      </c>
    </row>
    <row r="5828" spans="1:7">
      <c r="A5828" t="str">
        <f t="shared" si="92"/>
        <v>S1.5102</v>
      </c>
      <c r="B5828" s="49" t="s">
        <v>513</v>
      </c>
      <c r="C5828" s="49">
        <v>102</v>
      </c>
      <c r="D5828" s="49">
        <v>1.0476446151733398</v>
      </c>
      <c r="E5828" s="49">
        <v>47.901679992675781</v>
      </c>
      <c r="F5828" s="49">
        <v>27.919427871704102</v>
      </c>
      <c r="G5828" s="49">
        <v>72.080574035644531</v>
      </c>
    </row>
    <row r="5829" spans="1:7">
      <c r="A5829" t="str">
        <f t="shared" si="92"/>
        <v>S1.5103</v>
      </c>
      <c r="B5829" s="49" t="s">
        <v>513</v>
      </c>
      <c r="C5829" s="49">
        <v>103</v>
      </c>
      <c r="D5829" s="49">
        <v>1.0458283424377441</v>
      </c>
      <c r="E5829" s="49">
        <v>46.854034423828125</v>
      </c>
      <c r="F5829" s="49">
        <v>27.522552490234375</v>
      </c>
      <c r="G5829" s="49">
        <v>72.477447509765625</v>
      </c>
    </row>
    <row r="5830" spans="1:7">
      <c r="A5830" t="str">
        <f t="shared" si="92"/>
        <v>S1.5104</v>
      </c>
      <c r="B5830" s="49" t="s">
        <v>513</v>
      </c>
      <c r="C5830" s="49">
        <v>104</v>
      </c>
      <c r="D5830" s="49">
        <v>1.0434110164642334</v>
      </c>
      <c r="E5830" s="49">
        <v>45.808204650878906</v>
      </c>
      <c r="F5830" s="49">
        <v>27.129447937011719</v>
      </c>
      <c r="G5830" s="49">
        <v>72.870552062988281</v>
      </c>
    </row>
    <row r="5831" spans="1:7">
      <c r="A5831" t="str">
        <f t="shared" si="92"/>
        <v>S1.5105</v>
      </c>
      <c r="B5831" s="49" t="s">
        <v>513</v>
      </c>
      <c r="C5831" s="49">
        <v>105</v>
      </c>
      <c r="D5831" s="49">
        <v>1.040393590927124</v>
      </c>
      <c r="E5831" s="49">
        <v>44.764793395996094</v>
      </c>
      <c r="F5831" s="49">
        <v>26.740045547485352</v>
      </c>
      <c r="G5831" s="49">
        <v>73.259956359863281</v>
      </c>
    </row>
    <row r="5832" spans="1:7">
      <c r="A5832" t="str">
        <f t="shared" si="92"/>
        <v>S1.5106</v>
      </c>
      <c r="B5832" s="49" t="s">
        <v>513</v>
      </c>
      <c r="C5832" s="49">
        <v>106</v>
      </c>
      <c r="D5832" s="49">
        <v>1.0367820262908936</v>
      </c>
      <c r="E5832" s="49">
        <v>43.724399566650391</v>
      </c>
      <c r="F5832" s="49">
        <v>26.354278564453125</v>
      </c>
      <c r="G5832" s="49">
        <v>73.645721435546875</v>
      </c>
    </row>
    <row r="5833" spans="1:7">
      <c r="A5833" t="str">
        <f t="shared" si="92"/>
        <v>S1.5107</v>
      </c>
      <c r="B5833" s="49" t="s">
        <v>513</v>
      </c>
      <c r="C5833" s="49">
        <v>107</v>
      </c>
      <c r="D5833" s="49">
        <v>1.0325808525085449</v>
      </c>
      <c r="E5833" s="49">
        <v>42.687618255615234</v>
      </c>
      <c r="F5833" s="49">
        <v>25.972085952758789</v>
      </c>
      <c r="G5833" s="49">
        <v>74.027915954589844</v>
      </c>
    </row>
    <row r="5834" spans="1:7">
      <c r="A5834" t="str">
        <f t="shared" si="92"/>
        <v>S1.5108</v>
      </c>
      <c r="B5834" s="49" t="s">
        <v>513</v>
      </c>
      <c r="C5834" s="49">
        <v>108</v>
      </c>
      <c r="D5834" s="49">
        <v>1.0277948379516602</v>
      </c>
      <c r="E5834" s="49">
        <v>41.655036926269531</v>
      </c>
      <c r="F5834" s="49">
        <v>25.593399047851563</v>
      </c>
      <c r="G5834" s="49">
        <v>74.406600952148438</v>
      </c>
    </row>
    <row r="5835" spans="1:7">
      <c r="A5835" t="str">
        <f t="shared" si="92"/>
        <v>S1.5109</v>
      </c>
      <c r="B5835" s="49" t="s">
        <v>513</v>
      </c>
      <c r="C5835" s="49">
        <v>109</v>
      </c>
      <c r="D5835" s="49">
        <v>1.0224308967590332</v>
      </c>
      <c r="E5835" s="49">
        <v>40.627243041992188</v>
      </c>
      <c r="F5835" s="49">
        <v>25.218158721923828</v>
      </c>
      <c r="G5835" s="49">
        <v>74.781837463378906</v>
      </c>
    </row>
    <row r="5836" spans="1:7">
      <c r="A5836" t="str">
        <f t="shared" si="92"/>
        <v>S1.5110</v>
      </c>
      <c r="B5836" s="49" t="s">
        <v>513</v>
      </c>
      <c r="C5836" s="49">
        <v>110</v>
      </c>
      <c r="D5836" s="49">
        <v>1.0164964199066162</v>
      </c>
      <c r="E5836" s="49">
        <v>39.604812622070313</v>
      </c>
      <c r="F5836" s="49">
        <v>24.846302032470703</v>
      </c>
      <c r="G5836" s="49">
        <v>75.153701782226563</v>
      </c>
    </row>
    <row r="5837" spans="1:7">
      <c r="A5837" t="str">
        <f t="shared" si="92"/>
        <v>S1.5111</v>
      </c>
      <c r="B5837" s="49" t="s">
        <v>513</v>
      </c>
      <c r="C5837" s="49">
        <v>111</v>
      </c>
      <c r="D5837" s="49">
        <v>1.009998083114624</v>
      </c>
      <c r="E5837" s="49">
        <v>38.588314056396484</v>
      </c>
      <c r="F5837" s="49">
        <v>24.477767944335938</v>
      </c>
      <c r="G5837" s="49">
        <v>75.522232055664063</v>
      </c>
    </row>
    <row r="5838" spans="1:7">
      <c r="A5838" t="str">
        <f t="shared" si="92"/>
        <v>S1.5112</v>
      </c>
      <c r="B5838" s="49" t="s">
        <v>513</v>
      </c>
      <c r="C5838" s="49">
        <v>112</v>
      </c>
      <c r="D5838" s="49">
        <v>1.0029444694519043</v>
      </c>
      <c r="E5838" s="49">
        <v>37.578315734863281</v>
      </c>
      <c r="F5838" s="49">
        <v>24.112495422363281</v>
      </c>
      <c r="G5838" s="49">
        <v>75.887504577636719</v>
      </c>
    </row>
    <row r="5839" spans="1:7">
      <c r="A5839" t="str">
        <f t="shared" si="92"/>
        <v>S1.5113</v>
      </c>
      <c r="B5839" s="49" t="s">
        <v>513</v>
      </c>
      <c r="C5839" s="49">
        <v>113</v>
      </c>
      <c r="D5839" s="49">
        <v>0.99534577131271362</v>
      </c>
      <c r="E5839" s="49">
        <v>36.575374603271484</v>
      </c>
      <c r="F5839" s="49">
        <v>23.750431060791016</v>
      </c>
      <c r="G5839" s="49">
        <v>76.24957275390625</v>
      </c>
    </row>
    <row r="5840" spans="1:7">
      <c r="A5840" t="str">
        <f t="shared" si="92"/>
        <v>S1.5114</v>
      </c>
      <c r="B5840" s="49" t="s">
        <v>513</v>
      </c>
      <c r="C5840" s="49">
        <v>114</v>
      </c>
      <c r="D5840" s="49">
        <v>0.98721122741699219</v>
      </c>
      <c r="E5840" s="49">
        <v>35.580028533935547</v>
      </c>
      <c r="F5840" s="49">
        <v>23.391511917114258</v>
      </c>
      <c r="G5840" s="49">
        <v>76.608489990234375</v>
      </c>
    </row>
    <row r="5841" spans="1:7">
      <c r="A5841" t="str">
        <f t="shared" si="92"/>
        <v>S1.5115</v>
      </c>
      <c r="B5841" s="49" t="s">
        <v>513</v>
      </c>
      <c r="C5841" s="49">
        <v>115</v>
      </c>
      <c r="D5841" s="49">
        <v>0.97855132818222046</v>
      </c>
      <c r="E5841" s="49">
        <v>34.592815399169922</v>
      </c>
      <c r="F5841" s="49">
        <v>23.035686492919922</v>
      </c>
      <c r="G5841" s="49">
        <v>76.964317321777344</v>
      </c>
    </row>
    <row r="5842" spans="1:7">
      <c r="A5842" t="str">
        <f t="shared" si="92"/>
        <v>S1.5116</v>
      </c>
      <c r="B5842" s="49" t="s">
        <v>513</v>
      </c>
      <c r="C5842" s="49">
        <v>116</v>
      </c>
      <c r="D5842" s="49">
        <v>0.96937763690948486</v>
      </c>
      <c r="E5842" s="49">
        <v>33.614265441894531</v>
      </c>
      <c r="F5842" s="49">
        <v>22.682895660400391</v>
      </c>
      <c r="G5842" s="49">
        <v>77.317108154296875</v>
      </c>
    </row>
    <row r="5843" spans="1:7">
      <c r="A5843" t="str">
        <f t="shared" si="92"/>
        <v>S1.5117</v>
      </c>
      <c r="B5843" s="49" t="s">
        <v>513</v>
      </c>
      <c r="C5843" s="49">
        <v>117</v>
      </c>
      <c r="D5843" s="49">
        <v>0.95970302820205688</v>
      </c>
      <c r="E5843" s="49">
        <v>32.644886016845703</v>
      </c>
      <c r="F5843" s="49">
        <v>22.333087921142578</v>
      </c>
      <c r="G5843" s="49">
        <v>77.666915893554688</v>
      </c>
    </row>
    <row r="5844" spans="1:7">
      <c r="A5844" t="str">
        <f t="shared" si="92"/>
        <v>S1.5118</v>
      </c>
      <c r="B5844" s="49" t="s">
        <v>513</v>
      </c>
      <c r="C5844" s="49">
        <v>118</v>
      </c>
      <c r="D5844" s="49">
        <v>0.94953739643096924</v>
      </c>
      <c r="E5844" s="49">
        <v>31.685184478759766</v>
      </c>
      <c r="F5844" s="49">
        <v>21.9862060546875</v>
      </c>
      <c r="G5844" s="49">
        <v>78.0137939453125</v>
      </c>
    </row>
    <row r="5845" spans="1:7">
      <c r="A5845" t="str">
        <f t="shared" si="92"/>
        <v>S1.5119</v>
      </c>
      <c r="B5845" s="49" t="s">
        <v>513</v>
      </c>
      <c r="C5845" s="49">
        <v>119</v>
      </c>
      <c r="D5845" s="49">
        <v>0.9388965368270874</v>
      </c>
      <c r="E5845" s="49">
        <v>30.735647201538086</v>
      </c>
      <c r="F5845" s="49">
        <v>21.642204284667969</v>
      </c>
      <c r="G5845" s="49">
        <v>78.357795715332031</v>
      </c>
    </row>
    <row r="5846" spans="1:7">
      <c r="A5846" t="str">
        <f t="shared" si="92"/>
        <v>S1.5120</v>
      </c>
      <c r="B5846" s="49" t="s">
        <v>513</v>
      </c>
      <c r="C5846" s="49">
        <v>120</v>
      </c>
      <c r="D5846" s="49">
        <v>0.92779290676116943</v>
      </c>
      <c r="E5846" s="49">
        <v>29.796749114990234</v>
      </c>
      <c r="F5846" s="49">
        <v>21.301027297973633</v>
      </c>
      <c r="G5846" s="49">
        <v>78.698974609375</v>
      </c>
    </row>
    <row r="5847" spans="1:7">
      <c r="A5847" t="str">
        <f t="shared" si="92"/>
        <v>S1.5121</v>
      </c>
      <c r="B5847" s="49" t="s">
        <v>513</v>
      </c>
      <c r="C5847" s="49">
        <v>121</v>
      </c>
      <c r="D5847" s="49">
        <v>0.91624259948730469</v>
      </c>
      <c r="E5847" s="49">
        <v>28.86895751953125</v>
      </c>
      <c r="F5847" s="49">
        <v>20.962625503540039</v>
      </c>
      <c r="G5847" s="49">
        <v>79.037376403808594</v>
      </c>
    </row>
    <row r="5848" spans="1:7">
      <c r="A5848" t="str">
        <f t="shared" si="92"/>
        <v>S1.5122</v>
      </c>
      <c r="B5848" s="49" t="s">
        <v>513</v>
      </c>
      <c r="C5848" s="49">
        <v>122</v>
      </c>
      <c r="D5848" s="49">
        <v>0.90425693988800049</v>
      </c>
      <c r="E5848" s="49">
        <v>27.952714920043945</v>
      </c>
      <c r="F5848" s="49">
        <v>20.626947402954102</v>
      </c>
      <c r="G5848" s="49">
        <v>79.373054504394531</v>
      </c>
    </row>
    <row r="5849" spans="1:7">
      <c r="A5849" t="str">
        <f t="shared" si="92"/>
        <v>S1.5123</v>
      </c>
      <c r="B5849" s="49" t="s">
        <v>513</v>
      </c>
      <c r="C5849" s="49">
        <v>123</v>
      </c>
      <c r="D5849" s="49">
        <v>0.89185547828674316</v>
      </c>
      <c r="E5849" s="49">
        <v>27.048458099365234</v>
      </c>
      <c r="F5849" s="49">
        <v>20.293951034545898</v>
      </c>
      <c r="G5849" s="49">
        <v>79.706047058105469</v>
      </c>
    </row>
    <row r="5850" spans="1:7">
      <c r="A5850" t="str">
        <f t="shared" si="92"/>
        <v>S1.5124</v>
      </c>
      <c r="B5850" s="49" t="s">
        <v>513</v>
      </c>
      <c r="C5850" s="49">
        <v>124</v>
      </c>
      <c r="D5850" s="49">
        <v>0.8790515661239624</v>
      </c>
      <c r="E5850" s="49">
        <v>26.15660285949707</v>
      </c>
      <c r="F5850" s="49">
        <v>19.963579177856445</v>
      </c>
      <c r="G5850" s="49">
        <v>80.036422729492188</v>
      </c>
    </row>
    <row r="5851" spans="1:7">
      <c r="A5851" t="str">
        <f t="shared" si="92"/>
        <v>S1.5125</v>
      </c>
      <c r="B5851" s="49" t="s">
        <v>513</v>
      </c>
      <c r="C5851" s="49">
        <v>125</v>
      </c>
      <c r="D5851" s="49">
        <v>0.86586242914199829</v>
      </c>
      <c r="E5851" s="49">
        <v>25.277549743652344</v>
      </c>
      <c r="F5851" s="49">
        <v>19.635795593261719</v>
      </c>
      <c r="G5851" s="49">
        <v>80.364204406738281</v>
      </c>
    </row>
    <row r="5852" spans="1:7">
      <c r="A5852" t="str">
        <f t="shared" si="92"/>
        <v>S1.5126</v>
      </c>
      <c r="B5852" s="49" t="s">
        <v>513</v>
      </c>
      <c r="C5852" s="49">
        <v>126</v>
      </c>
      <c r="D5852" s="49">
        <v>0.85230493545532227</v>
      </c>
      <c r="E5852" s="49">
        <v>24.411687850952148</v>
      </c>
      <c r="F5852" s="49">
        <v>19.310548782348633</v>
      </c>
      <c r="G5852" s="49">
        <v>80.689453125</v>
      </c>
    </row>
    <row r="5853" spans="1:7">
      <c r="A5853" t="str">
        <f t="shared" si="92"/>
        <v>S1.5127</v>
      </c>
      <c r="B5853" s="49" t="s">
        <v>513</v>
      </c>
      <c r="C5853" s="49">
        <v>127</v>
      </c>
      <c r="D5853" s="49">
        <v>0.83839654922485352</v>
      </c>
      <c r="E5853" s="49">
        <v>23.559383392333984</v>
      </c>
      <c r="F5853" s="49">
        <v>18.987796783447266</v>
      </c>
      <c r="G5853" s="49">
        <v>81.01220703125</v>
      </c>
    </row>
    <row r="5854" spans="1:7">
      <c r="A5854" t="str">
        <f t="shared" si="92"/>
        <v>S1.5128</v>
      </c>
      <c r="B5854" s="49" t="s">
        <v>513</v>
      </c>
      <c r="C5854" s="49">
        <v>128</v>
      </c>
      <c r="D5854" s="49">
        <v>0.82415449619293213</v>
      </c>
      <c r="E5854" s="49">
        <v>22.720987319946289</v>
      </c>
      <c r="F5854" s="49">
        <v>18.66749382019043</v>
      </c>
      <c r="G5854" s="49">
        <v>81.332504272460938</v>
      </c>
    </row>
    <row r="5855" spans="1:7">
      <c r="A5855" t="str">
        <f t="shared" si="92"/>
        <v>S1.5129</v>
      </c>
      <c r="B5855" s="49" t="s">
        <v>513</v>
      </c>
      <c r="C5855" s="49">
        <v>129</v>
      </c>
      <c r="D5855" s="49">
        <v>0.80959749221801758</v>
      </c>
      <c r="E5855" s="49">
        <v>21.896831512451172</v>
      </c>
      <c r="F5855" s="49">
        <v>18.349599838256836</v>
      </c>
      <c r="G5855" s="49">
        <v>81.650398254394531</v>
      </c>
    </row>
    <row r="5856" spans="1:7">
      <c r="A5856" t="str">
        <f t="shared" si="92"/>
        <v>S1.5130</v>
      </c>
      <c r="B5856" s="49" t="s">
        <v>513</v>
      </c>
      <c r="C5856" s="49">
        <v>130</v>
      </c>
      <c r="D5856" s="49">
        <v>0.79474353790283203</v>
      </c>
      <c r="E5856" s="49">
        <v>21.087234497070313</v>
      </c>
      <c r="F5856" s="49">
        <v>18.034067153930664</v>
      </c>
      <c r="G5856" s="49">
        <v>81.965934753417969</v>
      </c>
    </row>
    <row r="5857" spans="1:7">
      <c r="A5857" t="str">
        <f t="shared" si="92"/>
        <v>S1.5131</v>
      </c>
      <c r="B5857" s="49" t="s">
        <v>513</v>
      </c>
      <c r="C5857" s="49">
        <v>131</v>
      </c>
      <c r="D5857" s="49">
        <v>0.77961087226867676</v>
      </c>
      <c r="E5857" s="49">
        <v>20.292490005493164</v>
      </c>
      <c r="F5857" s="49">
        <v>17.720880508422852</v>
      </c>
      <c r="G5857" s="49">
        <v>82.279121398925781</v>
      </c>
    </row>
    <row r="5858" spans="1:7">
      <c r="A5858" t="str">
        <f t="shared" si="92"/>
        <v>S1.5132</v>
      </c>
      <c r="B5858" s="49" t="s">
        <v>513</v>
      </c>
      <c r="C5858" s="49">
        <v>132</v>
      </c>
      <c r="D5858" s="49">
        <v>0.76422011852264404</v>
      </c>
      <c r="E5858" s="49">
        <v>19.512880325317383</v>
      </c>
      <c r="F5858" s="49">
        <v>17.409936904907227</v>
      </c>
      <c r="G5858" s="49">
        <v>82.590065002441406</v>
      </c>
    </row>
    <row r="5859" spans="1:7">
      <c r="A5859" t="str">
        <f t="shared" si="92"/>
        <v>S1.5133</v>
      </c>
      <c r="B5859" s="49" t="s">
        <v>513</v>
      </c>
      <c r="C5859" s="49">
        <v>133</v>
      </c>
      <c r="D5859" s="49">
        <v>0.7485884428024292</v>
      </c>
      <c r="E5859" s="49">
        <v>18.748659133911133</v>
      </c>
      <c r="F5859" s="49">
        <v>17.10125732421875</v>
      </c>
      <c r="G5859" s="49">
        <v>82.89874267578125</v>
      </c>
    </row>
    <row r="5860" spans="1:7">
      <c r="A5860" t="str">
        <f t="shared" si="92"/>
        <v>S1.5134</v>
      </c>
      <c r="B5860" s="49" t="s">
        <v>513</v>
      </c>
      <c r="C5860" s="49">
        <v>134</v>
      </c>
      <c r="D5860" s="49">
        <v>0.73273712396621704</v>
      </c>
      <c r="E5860" s="49">
        <v>18.000072479248047</v>
      </c>
      <c r="F5860" s="49">
        <v>16.794782638549805</v>
      </c>
      <c r="G5860" s="49">
        <v>83.205215454101563</v>
      </c>
    </row>
    <row r="5861" spans="1:7">
      <c r="A5861" t="str">
        <f t="shared" si="92"/>
        <v>S1.5135</v>
      </c>
      <c r="B5861" s="49" t="s">
        <v>513</v>
      </c>
      <c r="C5861" s="49">
        <v>135</v>
      </c>
      <c r="D5861" s="49">
        <v>0.71668499708175659</v>
      </c>
      <c r="E5861" s="49">
        <v>17.267333984375</v>
      </c>
      <c r="F5861" s="49">
        <v>16.490474700927734</v>
      </c>
      <c r="G5861" s="49">
        <v>83.509529113769531</v>
      </c>
    </row>
    <row r="5862" spans="1:7">
      <c r="A5862" t="str">
        <f t="shared" si="92"/>
        <v>S1.5136</v>
      </c>
      <c r="B5862" s="49" t="s">
        <v>513</v>
      </c>
      <c r="C5862" s="49">
        <v>136</v>
      </c>
      <c r="D5862" s="49">
        <v>0.70045238733291626</v>
      </c>
      <c r="E5862" s="49">
        <v>16.550649642944336</v>
      </c>
      <c r="F5862" s="49">
        <v>16.188295364379883</v>
      </c>
      <c r="G5862" s="49">
        <v>83.81170654296875</v>
      </c>
    </row>
    <row r="5863" spans="1:7">
      <c r="A5863" t="str">
        <f t="shared" si="92"/>
        <v>S1.5137</v>
      </c>
      <c r="B5863" s="49" t="s">
        <v>513</v>
      </c>
      <c r="C5863" s="49">
        <v>137</v>
      </c>
      <c r="D5863" s="49">
        <v>0.68405956029891968</v>
      </c>
      <c r="E5863" s="49">
        <v>15.850196838378906</v>
      </c>
      <c r="F5863" s="49">
        <v>15.888209342956543</v>
      </c>
      <c r="G5863" s="49">
        <v>84.111793518066406</v>
      </c>
    </row>
    <row r="5864" spans="1:7">
      <c r="A5864" t="str">
        <f t="shared" si="92"/>
        <v>S1.5138</v>
      </c>
      <c r="B5864" s="49" t="s">
        <v>513</v>
      </c>
      <c r="C5864" s="49">
        <v>138</v>
      </c>
      <c r="D5864" s="49">
        <v>0.66752392053604126</v>
      </c>
      <c r="E5864" s="49">
        <v>15.1661376953125</v>
      </c>
      <c r="F5864" s="49">
        <v>15.590178489685059</v>
      </c>
      <c r="G5864" s="49">
        <v>84.409820556640625</v>
      </c>
    </row>
    <row r="5865" spans="1:7">
      <c r="A5865" t="str">
        <f t="shared" si="92"/>
        <v>S1.5139</v>
      </c>
      <c r="B5865" s="49" t="s">
        <v>513</v>
      </c>
      <c r="C5865" s="49">
        <v>139</v>
      </c>
      <c r="D5865" s="49">
        <v>0.65086907148361206</v>
      </c>
      <c r="E5865" s="49">
        <v>14.498613357543945</v>
      </c>
      <c r="F5865" s="49">
        <v>15.294173240661621</v>
      </c>
      <c r="G5865" s="49">
        <v>84.705825805664063</v>
      </c>
    </row>
    <row r="5866" spans="1:7">
      <c r="A5866" t="str">
        <f t="shared" si="92"/>
        <v>S1.5140</v>
      </c>
      <c r="B5866" s="49" t="s">
        <v>513</v>
      </c>
      <c r="C5866" s="49">
        <v>140</v>
      </c>
      <c r="D5866" s="49">
        <v>0.63411349058151245</v>
      </c>
      <c r="E5866" s="49">
        <v>13.847744941711426</v>
      </c>
      <c r="F5866" s="49">
        <v>15.000154495239258</v>
      </c>
      <c r="G5866" s="49">
        <v>84.999847412109375</v>
      </c>
    </row>
    <row r="5867" spans="1:7">
      <c r="A5867" t="str">
        <f t="shared" si="92"/>
        <v>S1.5141</v>
      </c>
      <c r="B5867" s="49" t="s">
        <v>513</v>
      </c>
      <c r="C5867" s="49">
        <v>141</v>
      </c>
      <c r="D5867" s="49">
        <v>0.61727696657180786</v>
      </c>
      <c r="E5867" s="49">
        <v>13.213630676269531</v>
      </c>
      <c r="F5867" s="49">
        <v>14.708087921142578</v>
      </c>
      <c r="G5867" s="49">
        <v>85.291908264160156</v>
      </c>
    </row>
    <row r="5868" spans="1:7">
      <c r="A5868" t="str">
        <f t="shared" si="92"/>
        <v>S1.5142</v>
      </c>
      <c r="B5868" s="49" t="s">
        <v>513</v>
      </c>
      <c r="C5868" s="49">
        <v>142</v>
      </c>
      <c r="D5868" s="49">
        <v>0.60038101673126221</v>
      </c>
      <c r="E5868" s="49">
        <v>12.596354484558105</v>
      </c>
      <c r="F5868" s="49">
        <v>14.417942047119141</v>
      </c>
      <c r="G5868" s="49">
        <v>85.582061767578125</v>
      </c>
    </row>
    <row r="5869" spans="1:7">
      <c r="A5869" t="str">
        <f t="shared" si="92"/>
        <v>S1.5143</v>
      </c>
      <c r="B5869" s="49" t="s">
        <v>513</v>
      </c>
      <c r="C5869" s="49">
        <v>143</v>
      </c>
      <c r="D5869" s="49">
        <v>0.58344447612762451</v>
      </c>
      <c r="E5869" s="49">
        <v>11.995972633361816</v>
      </c>
      <c r="F5869" s="49">
        <v>14.12968635559082</v>
      </c>
      <c r="G5869" s="49">
        <v>85.870315551757813</v>
      </c>
    </row>
    <row r="5870" spans="1:7">
      <c r="A5870" t="str">
        <f t="shared" si="92"/>
        <v>S1.5144</v>
      </c>
      <c r="B5870" s="49" t="s">
        <v>513</v>
      </c>
      <c r="C5870" s="49">
        <v>144</v>
      </c>
      <c r="D5870" s="49">
        <v>0.56648600101470947</v>
      </c>
      <c r="E5870" s="49">
        <v>11.412528991699219</v>
      </c>
      <c r="F5870" s="49">
        <v>13.84328556060791</v>
      </c>
      <c r="G5870" s="49">
        <v>86.156715393066406</v>
      </c>
    </row>
    <row r="5871" spans="1:7">
      <c r="A5871" t="str">
        <f t="shared" si="92"/>
        <v>S1.5145</v>
      </c>
      <c r="B5871" s="49" t="s">
        <v>513</v>
      </c>
      <c r="C5871" s="49">
        <v>145</v>
      </c>
      <c r="D5871" s="49">
        <v>0.54952907562255859</v>
      </c>
      <c r="E5871" s="49">
        <v>10.846042633056641</v>
      </c>
      <c r="F5871" s="49">
        <v>13.558712005615234</v>
      </c>
      <c r="G5871" s="49">
        <v>86.4412841796875</v>
      </c>
    </row>
    <row r="5872" spans="1:7">
      <c r="A5872" t="str">
        <f t="shared" si="92"/>
        <v>S1.5146</v>
      </c>
      <c r="B5872" s="49" t="s">
        <v>513</v>
      </c>
      <c r="C5872" s="49">
        <v>146</v>
      </c>
      <c r="D5872" s="49">
        <v>0.53258901834487915</v>
      </c>
      <c r="E5872" s="49">
        <v>10.296513557434082</v>
      </c>
      <c r="F5872" s="49">
        <v>13.275933265686035</v>
      </c>
      <c r="G5872" s="49">
        <v>86.724067687988281</v>
      </c>
    </row>
    <row r="5873" spans="1:7">
      <c r="A5873" t="str">
        <f t="shared" si="92"/>
        <v>S1.5147</v>
      </c>
      <c r="B5873" s="49" t="s">
        <v>513</v>
      </c>
      <c r="C5873" s="49">
        <v>147</v>
      </c>
      <c r="D5873" s="49">
        <v>0.51568853855133057</v>
      </c>
      <c r="E5873" s="49">
        <v>9.7639245986938477</v>
      </c>
      <c r="F5873" s="49">
        <v>12.994918823242188</v>
      </c>
      <c r="G5873" s="49">
        <v>87.005081176757813</v>
      </c>
    </row>
    <row r="5874" spans="1:7">
      <c r="A5874" t="str">
        <f t="shared" si="92"/>
        <v>S1.5148</v>
      </c>
      <c r="B5874" s="49" t="s">
        <v>513</v>
      </c>
      <c r="C5874" s="49">
        <v>148</v>
      </c>
      <c r="D5874" s="49">
        <v>0.49884447455406189</v>
      </c>
      <c r="E5874" s="49">
        <v>9.2482357025146484</v>
      </c>
      <c r="F5874" s="49">
        <v>12.715641975402832</v>
      </c>
      <c r="G5874" s="49">
        <v>87.284355163574219</v>
      </c>
    </row>
    <row r="5875" spans="1:7">
      <c r="A5875" t="str">
        <f t="shared" si="92"/>
        <v>S1.5149</v>
      </c>
      <c r="B5875" s="49" t="s">
        <v>513</v>
      </c>
      <c r="C5875" s="49">
        <v>149</v>
      </c>
      <c r="D5875" s="49">
        <v>0.4820760190486908</v>
      </c>
      <c r="E5875" s="49">
        <v>8.7493915557861328</v>
      </c>
      <c r="F5875" s="49">
        <v>12.438070297241211</v>
      </c>
      <c r="G5875" s="49">
        <v>87.561927795410156</v>
      </c>
    </row>
    <row r="5876" spans="1:7">
      <c r="A5876" t="str">
        <f t="shared" si="92"/>
        <v>S1.5150</v>
      </c>
      <c r="B5876" s="49" t="s">
        <v>513</v>
      </c>
      <c r="C5876" s="49">
        <v>150</v>
      </c>
      <c r="D5876" s="49">
        <v>0.4654025137424469</v>
      </c>
      <c r="E5876" s="49">
        <v>8.2673158645629883</v>
      </c>
      <c r="F5876" s="49">
        <v>12.162179946899414</v>
      </c>
      <c r="G5876" s="49">
        <v>87.837821960449219</v>
      </c>
    </row>
    <row r="5877" spans="1:7">
      <c r="A5877" t="str">
        <f t="shared" si="92"/>
        <v>S1.5151</v>
      </c>
      <c r="B5877" s="49" t="s">
        <v>513</v>
      </c>
      <c r="C5877" s="49">
        <v>151</v>
      </c>
      <c r="D5877" s="49">
        <v>0.44884198904037476</v>
      </c>
      <c r="E5877" s="49">
        <v>7.801912784576416</v>
      </c>
      <c r="F5877" s="49">
        <v>11.887940406799316</v>
      </c>
      <c r="G5877" s="49">
        <v>88.112060546875</v>
      </c>
    </row>
    <row r="5878" spans="1:7">
      <c r="A5878" t="str">
        <f t="shared" si="92"/>
        <v>S1.5152</v>
      </c>
      <c r="B5878" s="49" t="s">
        <v>513</v>
      </c>
      <c r="C5878" s="49">
        <v>152</v>
      </c>
      <c r="D5878" s="49">
        <v>0.43241098523139954</v>
      </c>
      <c r="E5878" s="49">
        <v>7.3530712127685547</v>
      </c>
      <c r="F5878" s="49">
        <v>11.615326881408691</v>
      </c>
      <c r="G5878" s="49">
        <v>88.384674072265625</v>
      </c>
    </row>
    <row r="5879" spans="1:7">
      <c r="A5879" t="str">
        <f t="shared" si="92"/>
        <v>S1.5153</v>
      </c>
      <c r="B5879" s="49" t="s">
        <v>513</v>
      </c>
      <c r="C5879" s="49">
        <v>153</v>
      </c>
      <c r="D5879" s="49">
        <v>0.41612851619720459</v>
      </c>
      <c r="E5879" s="49">
        <v>6.9206600189208984</v>
      </c>
      <c r="F5879" s="49">
        <v>11.345311164855957</v>
      </c>
      <c r="G5879" s="49">
        <v>88.654685974121094</v>
      </c>
    </row>
    <row r="5880" spans="1:7">
      <c r="A5880" t="str">
        <f t="shared" si="92"/>
        <v>S1.5154</v>
      </c>
      <c r="B5880" s="49" t="s">
        <v>513</v>
      </c>
      <c r="C5880" s="49">
        <v>154</v>
      </c>
      <c r="D5880" s="49">
        <v>0.40000897645950317</v>
      </c>
      <c r="E5880" s="49">
        <v>6.5045313835144043</v>
      </c>
      <c r="F5880" s="49">
        <v>11.074869155883789</v>
      </c>
      <c r="G5880" s="49">
        <v>88.925132751464844</v>
      </c>
    </row>
    <row r="5881" spans="1:7">
      <c r="A5881" t="str">
        <f t="shared" si="92"/>
        <v>S1.5155</v>
      </c>
      <c r="B5881" s="49" t="s">
        <v>513</v>
      </c>
      <c r="C5881" s="49">
        <v>155</v>
      </c>
      <c r="D5881" s="49">
        <v>0.38407149910926819</v>
      </c>
      <c r="E5881" s="49">
        <v>6.104522705078125</v>
      </c>
      <c r="F5881" s="49">
        <v>10.806975364685059</v>
      </c>
      <c r="G5881" s="49">
        <v>89.193023681640625</v>
      </c>
    </row>
    <row r="5882" spans="1:7">
      <c r="A5882" t="str">
        <f t="shared" si="92"/>
        <v>S1.5156</v>
      </c>
      <c r="B5882" s="49" t="s">
        <v>513</v>
      </c>
      <c r="C5882" s="49">
        <v>156</v>
      </c>
      <c r="D5882" s="49">
        <v>0.36833053827285767</v>
      </c>
      <c r="E5882" s="49">
        <v>5.7204508781433105</v>
      </c>
      <c r="F5882" s="49">
        <v>10.540603637695313</v>
      </c>
      <c r="G5882" s="49">
        <v>89.459396362304688</v>
      </c>
    </row>
    <row r="5883" spans="1:7">
      <c r="A5883" t="str">
        <f t="shared" si="92"/>
        <v>S1.5157</v>
      </c>
      <c r="B5883" s="49" t="s">
        <v>513</v>
      </c>
      <c r="C5883" s="49">
        <v>157</v>
      </c>
      <c r="D5883" s="49">
        <v>0.35280150175094604</v>
      </c>
      <c r="E5883" s="49">
        <v>5.3521203994750977</v>
      </c>
      <c r="F5883" s="49">
        <v>10.275731086730957</v>
      </c>
      <c r="G5883" s="49">
        <v>89.724266052246094</v>
      </c>
    </row>
    <row r="5884" spans="1:7">
      <c r="A5884" t="str">
        <f t="shared" si="92"/>
        <v>S1.5158</v>
      </c>
      <c r="B5884" s="49" t="s">
        <v>513</v>
      </c>
      <c r="C5884" s="49">
        <v>158</v>
      </c>
      <c r="D5884" s="49">
        <v>0.33749949932098389</v>
      </c>
      <c r="E5884" s="49">
        <v>4.9993190765380859</v>
      </c>
      <c r="F5884" s="49">
        <v>10.012334823608398</v>
      </c>
      <c r="G5884" s="49">
        <v>89.987663269042969</v>
      </c>
    </row>
    <row r="5885" spans="1:7">
      <c r="A5885" t="str">
        <f t="shared" si="92"/>
        <v>S1.5159</v>
      </c>
      <c r="B5885" s="49" t="s">
        <v>513</v>
      </c>
      <c r="C5885" s="49">
        <v>159</v>
      </c>
      <c r="D5885" s="49">
        <v>0.32243800163269043</v>
      </c>
      <c r="E5885" s="49">
        <v>4.6618194580078125</v>
      </c>
      <c r="F5885" s="49">
        <v>9.7503890991210938</v>
      </c>
      <c r="G5885" s="49">
        <v>90.249610900878906</v>
      </c>
    </row>
    <row r="5886" spans="1:7">
      <c r="A5886" t="str">
        <f t="shared" si="92"/>
        <v>S1.5160</v>
      </c>
      <c r="B5886" s="49" t="s">
        <v>513</v>
      </c>
      <c r="C5886" s="49">
        <v>160</v>
      </c>
      <c r="D5886" s="49">
        <v>0.30763250589370728</v>
      </c>
      <c r="E5886" s="49">
        <v>4.3393816947937012</v>
      </c>
      <c r="F5886" s="49">
        <v>9.4898738861083984</v>
      </c>
      <c r="G5886" s="49">
        <v>90.510124206542969</v>
      </c>
    </row>
    <row r="5887" spans="1:7">
      <c r="A5887" t="str">
        <f t="shared" si="92"/>
        <v>S1.5161</v>
      </c>
      <c r="B5887" s="49" t="s">
        <v>513</v>
      </c>
      <c r="C5887" s="49">
        <v>161</v>
      </c>
      <c r="D5887" s="49">
        <v>0.29309302568435669</v>
      </c>
      <c r="E5887" s="49">
        <v>4.0317487716674805</v>
      </c>
      <c r="F5887" s="49">
        <v>9.2307653427124023</v>
      </c>
      <c r="G5887" s="49">
        <v>90.769233703613281</v>
      </c>
    </row>
    <row r="5888" spans="1:7">
      <c r="A5888" t="str">
        <f t="shared" si="92"/>
        <v>S1.5162</v>
      </c>
      <c r="B5888" s="49" t="s">
        <v>513</v>
      </c>
      <c r="C5888" s="49">
        <v>162</v>
      </c>
      <c r="D5888" s="49">
        <v>0.2788349986076355</v>
      </c>
      <c r="E5888" s="49">
        <v>3.7386560440063477</v>
      </c>
      <c r="F5888" s="49">
        <v>8.9730434417724609</v>
      </c>
      <c r="G5888" s="49">
        <v>91.026954650878906</v>
      </c>
    </row>
    <row r="5889" spans="1:7">
      <c r="A5889" t="str">
        <f t="shared" si="92"/>
        <v>S1.5163</v>
      </c>
      <c r="B5889" s="49" t="s">
        <v>513</v>
      </c>
      <c r="C5889" s="49">
        <v>163</v>
      </c>
      <c r="D5889" s="49">
        <v>0.26486751437187195</v>
      </c>
      <c r="E5889" s="49">
        <v>3.4598209857940674</v>
      </c>
      <c r="F5889" s="49">
        <v>8.7166852951049805</v>
      </c>
      <c r="G5889" s="49">
        <v>91.283317565917969</v>
      </c>
    </row>
    <row r="5890" spans="1:7">
      <c r="A5890" t="str">
        <f t="shared" si="92"/>
        <v>S1.5164</v>
      </c>
      <c r="B5890" s="49" t="s">
        <v>513</v>
      </c>
      <c r="C5890" s="49">
        <v>164</v>
      </c>
      <c r="D5890" s="49">
        <v>0.25120249390602112</v>
      </c>
      <c r="E5890" s="49">
        <v>3.194953441619873</v>
      </c>
      <c r="F5890" s="49">
        <v>8.4616718292236328</v>
      </c>
      <c r="G5890" s="49">
        <v>91.538330078125</v>
      </c>
    </row>
    <row r="5891" spans="1:7">
      <c r="A5891" t="str">
        <f t="shared" ref="A5891:A5954" si="93">CONCATENATE(B5891,IF(C5891&lt;10,CONCATENATE("00",C5891),IF(C5891&lt;100,CONCATENATE("0",C5891),C5891)))</f>
        <v>S1.5165</v>
      </c>
      <c r="B5891" s="49" t="s">
        <v>513</v>
      </c>
      <c r="C5891" s="49">
        <v>165</v>
      </c>
      <c r="D5891" s="49">
        <v>0.23785099387168884</v>
      </c>
      <c r="E5891" s="49">
        <v>2.9437510967254639</v>
      </c>
      <c r="F5891" s="49">
        <v>8.207982063293457</v>
      </c>
      <c r="G5891" s="49">
        <v>91.792015075683594</v>
      </c>
    </row>
    <row r="5892" spans="1:7">
      <c r="A5892" t="str">
        <f t="shared" si="93"/>
        <v>S1.5166</v>
      </c>
      <c r="B5892" s="49" t="s">
        <v>513</v>
      </c>
      <c r="C5892" s="49">
        <v>166</v>
      </c>
      <c r="D5892" s="49">
        <v>0.22482049465179443</v>
      </c>
      <c r="E5892" s="49">
        <v>2.7058999538421631</v>
      </c>
      <c r="F5892" s="49">
        <v>7.9555978775024414</v>
      </c>
      <c r="G5892" s="49">
        <v>92.044403076171875</v>
      </c>
    </row>
    <row r="5893" spans="1:7">
      <c r="A5893" t="str">
        <f t="shared" si="93"/>
        <v>S1.5167</v>
      </c>
      <c r="B5893" s="49" t="s">
        <v>513</v>
      </c>
      <c r="C5893" s="49">
        <v>167</v>
      </c>
      <c r="D5893" s="49">
        <v>0.21212249994277954</v>
      </c>
      <c r="E5893" s="49">
        <v>2.4810795783996582</v>
      </c>
      <c r="F5893" s="49">
        <v>7.7044997215270996</v>
      </c>
      <c r="G5893" s="49">
        <v>92.295501708984375</v>
      </c>
    </row>
    <row r="5894" spans="1:7">
      <c r="A5894" t="str">
        <f t="shared" si="93"/>
        <v>S1.5168</v>
      </c>
      <c r="B5894" s="49" t="s">
        <v>513</v>
      </c>
      <c r="C5894" s="49">
        <v>168</v>
      </c>
      <c r="D5894" s="49">
        <v>0.1997624933719635</v>
      </c>
      <c r="E5894" s="49">
        <v>2.2689568996429443</v>
      </c>
      <c r="F5894" s="49">
        <v>7.4546680450439453</v>
      </c>
      <c r="G5894" s="49">
        <v>92.545333862304688</v>
      </c>
    </row>
    <row r="5895" spans="1:7">
      <c r="A5895" t="str">
        <f t="shared" si="93"/>
        <v>S1.5169</v>
      </c>
      <c r="B5895" s="49" t="s">
        <v>513</v>
      </c>
      <c r="C5895" s="49">
        <v>169</v>
      </c>
      <c r="D5895" s="49">
        <v>0.1877484917640686</v>
      </c>
      <c r="E5895" s="49">
        <v>2.0691945552825928</v>
      </c>
      <c r="F5895" s="49">
        <v>7.2060861587524414</v>
      </c>
      <c r="G5895" s="49">
        <v>92.793914794921875</v>
      </c>
    </row>
    <row r="5896" spans="1:7">
      <c r="A5896" t="str">
        <f t="shared" si="93"/>
        <v>S1.5170</v>
      </c>
      <c r="B5896" s="49" t="s">
        <v>513</v>
      </c>
      <c r="C5896" s="49">
        <v>170</v>
      </c>
      <c r="D5896" s="49">
        <v>0.17608849704265594</v>
      </c>
      <c r="E5896" s="49">
        <v>1.8814460039138794</v>
      </c>
      <c r="F5896" s="49">
        <v>6.9587359428405762</v>
      </c>
      <c r="G5896" s="49">
        <v>93.041267395019531</v>
      </c>
    </row>
    <row r="5897" spans="1:7">
      <c r="A5897" t="str">
        <f t="shared" si="93"/>
        <v>S1.5171</v>
      </c>
      <c r="B5897" s="49" t="s">
        <v>513</v>
      </c>
      <c r="C5897" s="49">
        <v>171</v>
      </c>
      <c r="D5897" s="49">
        <v>0.16478650271892548</v>
      </c>
      <c r="E5897" s="49">
        <v>1.705357551574707</v>
      </c>
      <c r="F5897" s="49">
        <v>6.7126016616821289</v>
      </c>
      <c r="G5897" s="49">
        <v>93.287399291992188</v>
      </c>
    </row>
    <row r="5898" spans="1:7">
      <c r="A5898" t="str">
        <f t="shared" si="93"/>
        <v>S1.5172</v>
      </c>
      <c r="B5898" s="49" t="s">
        <v>513</v>
      </c>
      <c r="C5898" s="49">
        <v>172</v>
      </c>
      <c r="D5898" s="49">
        <v>0.15384799242019653</v>
      </c>
      <c r="E5898" s="49">
        <v>1.5405709743499756</v>
      </c>
      <c r="F5898" s="49">
        <v>6.4676675796508789</v>
      </c>
      <c r="G5898" s="49">
        <v>93.532333374023438</v>
      </c>
    </row>
    <row r="5899" spans="1:7">
      <c r="A5899" t="str">
        <f t="shared" si="93"/>
        <v>S1.5173</v>
      </c>
      <c r="B5899" s="49" t="s">
        <v>513</v>
      </c>
      <c r="C5899" s="49">
        <v>173</v>
      </c>
      <c r="D5899" s="49">
        <v>0.14327749609947205</v>
      </c>
      <c r="E5899" s="49">
        <v>1.3867230415344238</v>
      </c>
      <c r="F5899" s="49">
        <v>6.2239174842834473</v>
      </c>
      <c r="G5899" s="49">
        <v>93.776084899902344</v>
      </c>
    </row>
    <row r="5900" spans="1:7">
      <c r="A5900" t="str">
        <f t="shared" si="93"/>
        <v>S1.5174</v>
      </c>
      <c r="B5900" s="49" t="s">
        <v>513</v>
      </c>
      <c r="C5900" s="49">
        <v>174</v>
      </c>
      <c r="D5900" s="49">
        <v>0.13307800889015198</v>
      </c>
      <c r="E5900" s="49">
        <v>1.2434455156326294</v>
      </c>
      <c r="F5900" s="49">
        <v>5.9813375473022461</v>
      </c>
      <c r="G5900" s="49">
        <v>94.018661499023438</v>
      </c>
    </row>
    <row r="5901" spans="1:7">
      <c r="A5901" t="str">
        <f t="shared" si="93"/>
        <v>S1.5175</v>
      </c>
      <c r="B5901" s="49" t="s">
        <v>513</v>
      </c>
      <c r="C5901" s="49">
        <v>175</v>
      </c>
      <c r="D5901" s="49">
        <v>0.12326949834823608</v>
      </c>
      <c r="E5901" s="49">
        <v>1.1103675365447998</v>
      </c>
      <c r="F5901" s="49">
        <v>5.7399144172668457</v>
      </c>
      <c r="G5901" s="49">
        <v>94.260086059570313</v>
      </c>
    </row>
    <row r="5902" spans="1:7">
      <c r="A5902" t="str">
        <f t="shared" si="93"/>
        <v>S1.5176</v>
      </c>
      <c r="B5902" s="49" t="s">
        <v>513</v>
      </c>
      <c r="C5902" s="49">
        <v>176</v>
      </c>
      <c r="D5902" s="49">
        <v>0.11379100382328033</v>
      </c>
      <c r="E5902" s="49">
        <v>0.98709797859191895</v>
      </c>
      <c r="F5902" s="49">
        <v>5.4796338081359863</v>
      </c>
      <c r="G5902" s="49">
        <v>94.520362854003906</v>
      </c>
    </row>
    <row r="5903" spans="1:7">
      <c r="A5903" t="str">
        <f t="shared" si="93"/>
        <v>S1.5177</v>
      </c>
      <c r="B5903" s="49" t="s">
        <v>513</v>
      </c>
      <c r="C5903" s="49">
        <v>177</v>
      </c>
      <c r="D5903" s="49">
        <v>0.10473599284887314</v>
      </c>
      <c r="E5903" s="49">
        <v>0.8733069896697998</v>
      </c>
      <c r="F5903" s="49">
        <v>5.2604870796203613</v>
      </c>
      <c r="G5903" s="49">
        <v>94.739509582519531</v>
      </c>
    </row>
    <row r="5904" spans="1:7">
      <c r="A5904" t="str">
        <f t="shared" si="93"/>
        <v>S1.5178</v>
      </c>
      <c r="B5904" s="49" t="s">
        <v>513</v>
      </c>
      <c r="C5904" s="49">
        <v>178</v>
      </c>
      <c r="D5904" s="49">
        <v>9.6045501530170441E-2</v>
      </c>
      <c r="E5904" s="49">
        <v>0.76857101917266846</v>
      </c>
      <c r="F5904" s="49">
        <v>5.0224614143371582</v>
      </c>
      <c r="G5904" s="49">
        <v>94.9775390625</v>
      </c>
    </row>
    <row r="5905" spans="1:7">
      <c r="A5905" t="str">
        <f t="shared" si="93"/>
        <v>S1.5179</v>
      </c>
      <c r="B5905" s="49" t="s">
        <v>513</v>
      </c>
      <c r="C5905" s="49">
        <v>179</v>
      </c>
      <c r="D5905" s="49">
        <v>8.7733492255210876E-2</v>
      </c>
      <c r="E5905" s="49">
        <v>0.67252552509307861</v>
      </c>
      <c r="F5905" s="49">
        <v>4.7855501174926758</v>
      </c>
      <c r="G5905" s="49">
        <v>95.214447021484375</v>
      </c>
    </row>
    <row r="5906" spans="1:7">
      <c r="A5906" t="str">
        <f t="shared" si="93"/>
        <v>S1.5180</v>
      </c>
      <c r="B5906" s="49" t="s">
        <v>513</v>
      </c>
      <c r="C5906" s="49">
        <v>180</v>
      </c>
      <c r="D5906" s="49">
        <v>7.9801805317401886E-2</v>
      </c>
      <c r="E5906" s="49">
        <v>0.58479201793670654</v>
      </c>
      <c r="F5906" s="49">
        <v>4.5497450828552246</v>
      </c>
      <c r="G5906" s="49">
        <v>95.45025634765625</v>
      </c>
    </row>
    <row r="5907" spans="1:7">
      <c r="A5907" t="str">
        <f t="shared" si="93"/>
        <v>S1.5181</v>
      </c>
      <c r="B5907" s="49" t="s">
        <v>513</v>
      </c>
      <c r="C5907" s="49">
        <v>181</v>
      </c>
      <c r="D5907" s="49">
        <v>7.2247400879859924E-2</v>
      </c>
      <c r="E5907" s="49">
        <v>0.50499022006988525</v>
      </c>
      <c r="F5907" s="49">
        <v>4.3150410652160645</v>
      </c>
      <c r="G5907" s="49">
        <v>95.684959411621094</v>
      </c>
    </row>
    <row r="5908" spans="1:7">
      <c r="A5908" t="str">
        <f t="shared" si="93"/>
        <v>S1.5182</v>
      </c>
      <c r="B5908" s="49" t="s">
        <v>513</v>
      </c>
      <c r="C5908" s="49">
        <v>182</v>
      </c>
      <c r="D5908" s="49">
        <v>6.5069697797298431E-2</v>
      </c>
      <c r="E5908" s="49">
        <v>0.43274280428886414</v>
      </c>
      <c r="F5908" s="49">
        <v>4.0814361572265625</v>
      </c>
      <c r="G5908" s="49">
        <v>95.918563842773438</v>
      </c>
    </row>
    <row r="5909" spans="1:7">
      <c r="A5909" t="str">
        <f t="shared" si="93"/>
        <v>S1.5183</v>
      </c>
      <c r="B5909" s="49" t="s">
        <v>513</v>
      </c>
      <c r="C5909" s="49">
        <v>183</v>
      </c>
      <c r="D5909" s="49">
        <v>5.8269098401069641E-2</v>
      </c>
      <c r="E5909" s="49">
        <v>0.36767309904098511</v>
      </c>
      <c r="F5909" s="49">
        <v>3.8489329814910889</v>
      </c>
      <c r="G5909" s="49">
        <v>96.151069641113281</v>
      </c>
    </row>
    <row r="5910" spans="1:7">
      <c r="A5910" t="str">
        <f t="shared" si="93"/>
        <v>S1.5184</v>
      </c>
      <c r="B5910" s="49" t="s">
        <v>513</v>
      </c>
      <c r="C5910" s="49">
        <v>184</v>
      </c>
      <c r="D5910" s="49">
        <v>5.1840849220752716E-2</v>
      </c>
      <c r="E5910" s="49">
        <v>0.30940401554107666</v>
      </c>
      <c r="F5910" s="49">
        <v>3.6175339221954346</v>
      </c>
      <c r="G5910" s="49">
        <v>96.382469177246094</v>
      </c>
    </row>
    <row r="5911" spans="1:7">
      <c r="A5911" t="str">
        <f t="shared" si="93"/>
        <v>S1.5185</v>
      </c>
      <c r="B5911" s="49" t="s">
        <v>513</v>
      </c>
      <c r="C5911" s="49">
        <v>185</v>
      </c>
      <c r="D5911" s="49">
        <v>4.5785948634147644E-2</v>
      </c>
      <c r="E5911" s="49">
        <v>0.25756314396858215</v>
      </c>
      <c r="F5911" s="49">
        <v>3.3872525691986084</v>
      </c>
      <c r="G5911" s="49">
        <v>96.612747192382813</v>
      </c>
    </row>
    <row r="5912" spans="1:7">
      <c r="A5912" t="str">
        <f t="shared" si="93"/>
        <v>S1.5186</v>
      </c>
      <c r="B5912" s="49" t="s">
        <v>513</v>
      </c>
      <c r="C5912" s="49">
        <v>186</v>
      </c>
      <c r="D5912" s="49">
        <v>4.0099851787090302E-2</v>
      </c>
      <c r="E5912" s="49">
        <v>0.21177719533443451</v>
      </c>
      <c r="F5912" s="49">
        <v>3.1581089496612549</v>
      </c>
      <c r="G5912" s="49">
        <v>96.841888427734375</v>
      </c>
    </row>
    <row r="5913" spans="1:7">
      <c r="A5913" t="str">
        <f t="shared" si="93"/>
        <v>S1.5187</v>
      </c>
      <c r="B5913" s="49" t="s">
        <v>513</v>
      </c>
      <c r="C5913" s="49">
        <v>187</v>
      </c>
      <c r="D5913" s="49">
        <v>3.4781798720359802E-2</v>
      </c>
      <c r="E5913" s="49">
        <v>0.1716773509979248</v>
      </c>
      <c r="F5913" s="49">
        <v>2.9301309585571289</v>
      </c>
      <c r="G5913" s="49">
        <v>97.069869995117188</v>
      </c>
    </row>
    <row r="5914" spans="1:7">
      <c r="A5914" t="str">
        <f t="shared" si="93"/>
        <v>S1.5188</v>
      </c>
      <c r="B5914" s="49" t="s">
        <v>513</v>
      </c>
      <c r="C5914" s="49">
        <v>188</v>
      </c>
      <c r="D5914" s="49">
        <v>2.9830586165189743E-2</v>
      </c>
      <c r="E5914" s="49">
        <v>0.136895552277565</v>
      </c>
      <c r="F5914" s="49">
        <v>2.7033624649047852</v>
      </c>
      <c r="G5914" s="49">
        <v>97.296638488769531</v>
      </c>
    </row>
    <row r="5915" spans="1:7">
      <c r="A5915" t="str">
        <f t="shared" si="93"/>
        <v>S1.5189</v>
      </c>
      <c r="B5915" s="49" t="s">
        <v>513</v>
      </c>
      <c r="C5915" s="49">
        <v>189</v>
      </c>
      <c r="D5915" s="49">
        <v>2.5243354961276054E-2</v>
      </c>
      <c r="E5915" s="49">
        <v>0.10706496238708496</v>
      </c>
      <c r="F5915" s="49">
        <v>2.477855920791626</v>
      </c>
      <c r="G5915" s="49">
        <v>97.522140502929688</v>
      </c>
    </row>
    <row r="5916" spans="1:7">
      <c r="A5916" t="str">
        <f t="shared" si="93"/>
        <v>S1.5190</v>
      </c>
      <c r="B5916" s="49" t="s">
        <v>513</v>
      </c>
      <c r="C5916" s="49">
        <v>190</v>
      </c>
      <c r="D5916" s="49">
        <v>2.1020449697971344E-2</v>
      </c>
      <c r="E5916" s="49">
        <v>8.1821613013744354E-2</v>
      </c>
      <c r="F5916" s="49">
        <v>2.2537329196929932</v>
      </c>
      <c r="G5916" s="49">
        <v>97.746269226074219</v>
      </c>
    </row>
    <row r="5917" spans="1:7">
      <c r="A5917" t="str">
        <f t="shared" si="93"/>
        <v>S1.5191</v>
      </c>
      <c r="B5917" s="49" t="s">
        <v>513</v>
      </c>
      <c r="C5917" s="49">
        <v>191</v>
      </c>
      <c r="D5917" s="49">
        <v>1.7162099480628967E-2</v>
      </c>
      <c r="E5917" s="49">
        <v>6.0801159590482712E-2</v>
      </c>
      <c r="F5917" s="49">
        <v>2.0311133861541748</v>
      </c>
      <c r="G5917" s="49">
        <v>97.968887329101563</v>
      </c>
    </row>
    <row r="5918" spans="1:7">
      <c r="A5918" t="str">
        <f t="shared" si="93"/>
        <v>S1.5192</v>
      </c>
      <c r="B5918" s="49" t="s">
        <v>513</v>
      </c>
      <c r="C5918" s="49">
        <v>192</v>
      </c>
      <c r="D5918" s="49">
        <v>1.3668855652213097E-2</v>
      </c>
      <c r="E5918" s="49">
        <v>4.3639060109853745E-2</v>
      </c>
      <c r="F5918" s="49">
        <v>1.810234546661377</v>
      </c>
      <c r="G5918" s="49">
        <v>98.189765930175781</v>
      </c>
    </row>
    <row r="5919" spans="1:7">
      <c r="A5919" t="str">
        <f t="shared" si="93"/>
        <v>S1.5193</v>
      </c>
      <c r="B5919" s="49" t="s">
        <v>513</v>
      </c>
      <c r="C5919" s="49">
        <v>193</v>
      </c>
      <c r="D5919" s="49">
        <v>1.0544080287218094E-2</v>
      </c>
      <c r="E5919" s="49">
        <v>2.9970204457640648E-2</v>
      </c>
      <c r="F5919" s="49">
        <v>1.5914565324783325</v>
      </c>
      <c r="G5919" s="49">
        <v>98.408546447753906</v>
      </c>
    </row>
    <row r="5920" spans="1:7">
      <c r="A5920" t="str">
        <f t="shared" si="93"/>
        <v>S1.5194</v>
      </c>
      <c r="B5920" s="49" t="s">
        <v>513</v>
      </c>
      <c r="C5920" s="49">
        <v>194</v>
      </c>
      <c r="D5920" s="49">
        <v>7.7927540987730026E-3</v>
      </c>
      <c r="E5920" s="49">
        <v>1.9426124170422554E-2</v>
      </c>
      <c r="F5920" s="49">
        <v>1.3753675222396851</v>
      </c>
      <c r="G5920" s="49">
        <v>98.6246337890625</v>
      </c>
    </row>
    <row r="5921" spans="1:7">
      <c r="A5921" t="str">
        <f t="shared" si="93"/>
        <v>S1.5195</v>
      </c>
      <c r="B5921" s="49" t="s">
        <v>513</v>
      </c>
      <c r="C5921" s="49">
        <v>195</v>
      </c>
      <c r="D5921" s="49">
        <v>5.4228780791163445E-3</v>
      </c>
      <c r="E5921" s="49">
        <v>1.1633371002972126E-2</v>
      </c>
      <c r="F5921" s="49">
        <v>1.1630630493164063</v>
      </c>
      <c r="G5921" s="49">
        <v>98.836936950683594</v>
      </c>
    </row>
    <row r="5922" spans="1:7">
      <c r="A5922" t="str">
        <f t="shared" si="93"/>
        <v>S1.5196</v>
      </c>
      <c r="B5922" s="49" t="s">
        <v>513</v>
      </c>
      <c r="C5922" s="49">
        <v>196</v>
      </c>
      <c r="D5922" s="49">
        <v>3.4464302007108927E-3</v>
      </c>
      <c r="E5922" s="49">
        <v>6.2104929238557816E-3</v>
      </c>
      <c r="F5922" s="49">
        <v>0.95671349763870239</v>
      </c>
      <c r="G5922" s="49">
        <v>99.043289184570313</v>
      </c>
    </row>
    <row r="5923" spans="1:7">
      <c r="A5923" t="str">
        <f t="shared" si="93"/>
        <v>S1.5197</v>
      </c>
      <c r="B5923" s="49" t="s">
        <v>513</v>
      </c>
      <c r="C5923" s="49">
        <v>197</v>
      </c>
      <c r="D5923" s="49">
        <v>1.8816980300471187E-3</v>
      </c>
      <c r="E5923" s="49">
        <v>2.7640624903142452E-3</v>
      </c>
      <c r="F5923" s="49">
        <v>0.76128500699996948</v>
      </c>
      <c r="G5923" s="49">
        <v>99.238716125488281</v>
      </c>
    </row>
    <row r="5924" spans="1:7">
      <c r="A5924" t="str">
        <f t="shared" si="93"/>
        <v>S1.5198</v>
      </c>
      <c r="B5924" s="49" t="s">
        <v>513</v>
      </c>
      <c r="C5924" s="49">
        <v>198</v>
      </c>
      <c r="D5924" s="49">
        <v>7.5720850145444274E-4</v>
      </c>
      <c r="E5924" s="49">
        <v>8.8236451847478747E-4</v>
      </c>
      <c r="F5924" s="49">
        <v>0.59098201990127563</v>
      </c>
      <c r="G5924" s="49">
        <v>99.409019470214844</v>
      </c>
    </row>
    <row r="5925" spans="1:7">
      <c r="A5925" t="str">
        <f t="shared" si="93"/>
        <v>S1.5199</v>
      </c>
      <c r="B5925" s="49" t="s">
        <v>513</v>
      </c>
      <c r="C5925" s="49">
        <v>199</v>
      </c>
      <c r="D5925" s="49">
        <v>1.2515600246842951E-4</v>
      </c>
      <c r="E5925" s="49">
        <v>1.2515600246842951E-4</v>
      </c>
      <c r="F5925" s="49">
        <v>0.5</v>
      </c>
      <c r="G5925" s="49">
        <v>99.5</v>
      </c>
    </row>
    <row r="5926" spans="1:7">
      <c r="A5926" t="str">
        <f t="shared" si="93"/>
        <v>S1.5200</v>
      </c>
      <c r="B5926" s="49" t="s">
        <v>513</v>
      </c>
      <c r="C5926" s="49">
        <v>200</v>
      </c>
      <c r="D5926" s="49">
        <v>0</v>
      </c>
      <c r="E5926" s="49">
        <v>0</v>
      </c>
      <c r="F5926" s="49">
        <v>0</v>
      </c>
      <c r="G5926" s="49">
        <v>100</v>
      </c>
    </row>
    <row r="5927" spans="1:7">
      <c r="A5927" t="str">
        <f t="shared" si="93"/>
        <v>S2.0000</v>
      </c>
      <c r="B5927" s="49" t="s">
        <v>514</v>
      </c>
      <c r="C5927" s="49">
        <v>0</v>
      </c>
      <c r="D5927" s="49">
        <v>0</v>
      </c>
      <c r="E5927" s="49">
        <v>100</v>
      </c>
      <c r="F5927" s="49">
        <v>100</v>
      </c>
      <c r="G5927" s="49">
        <v>0</v>
      </c>
    </row>
    <row r="5928" spans="1:7">
      <c r="A5928" t="str">
        <f t="shared" si="93"/>
        <v>S2.0001</v>
      </c>
      <c r="B5928" s="49" t="s">
        <v>514</v>
      </c>
      <c r="C5928" s="49">
        <v>1</v>
      </c>
      <c r="D5928" s="49">
        <v>2.9000000267842552E-6</v>
      </c>
      <c r="E5928" s="49">
        <v>100</v>
      </c>
      <c r="F5928" s="49">
        <v>99</v>
      </c>
      <c r="G5928" s="49">
        <v>1</v>
      </c>
    </row>
    <row r="5929" spans="1:7">
      <c r="A5929" t="str">
        <f t="shared" si="93"/>
        <v>S2.0002</v>
      </c>
      <c r="B5929" s="49" t="s">
        <v>514</v>
      </c>
      <c r="C5929" s="49">
        <v>2</v>
      </c>
      <c r="D5929" s="49">
        <v>1.8999999156221747E-5</v>
      </c>
      <c r="E5929" s="49">
        <v>100</v>
      </c>
      <c r="F5929" s="49">
        <v>98</v>
      </c>
      <c r="G5929" s="49">
        <v>1.9999971389770508</v>
      </c>
    </row>
    <row r="5930" spans="1:7">
      <c r="A5930" t="str">
        <f t="shared" si="93"/>
        <v>S2.0003</v>
      </c>
      <c r="B5930" s="49" t="s">
        <v>514</v>
      </c>
      <c r="C5930" s="49">
        <v>3</v>
      </c>
      <c r="D5930" s="49">
        <v>6.1099999584257603E-5</v>
      </c>
      <c r="E5930" s="49">
        <v>99.999977111816406</v>
      </c>
      <c r="F5930" s="49">
        <v>97.000022888183594</v>
      </c>
      <c r="G5930" s="49">
        <v>2.9999790191650391</v>
      </c>
    </row>
    <row r="5931" spans="1:7">
      <c r="A5931" t="str">
        <f t="shared" si="93"/>
        <v>S2.0004</v>
      </c>
      <c r="B5931" s="49" t="s">
        <v>514</v>
      </c>
      <c r="C5931" s="49">
        <v>4</v>
      </c>
      <c r="D5931" s="49">
        <v>1.5059999714139849E-4</v>
      </c>
      <c r="E5931" s="49">
        <v>99.999916076660156</v>
      </c>
      <c r="F5931" s="49">
        <v>96.000083923339844</v>
      </c>
      <c r="G5931" s="49">
        <v>3.9999189376831055</v>
      </c>
    </row>
    <row r="5932" spans="1:7">
      <c r="A5932" t="str">
        <f t="shared" si="93"/>
        <v>S2.0005</v>
      </c>
      <c r="B5932" s="49" t="s">
        <v>514</v>
      </c>
      <c r="C5932" s="49">
        <v>5</v>
      </c>
      <c r="D5932" s="49">
        <v>3.0899999546818435E-4</v>
      </c>
      <c r="E5932" s="49">
        <v>99.999763488769531</v>
      </c>
      <c r="F5932" s="49">
        <v>95.000228881835938</v>
      </c>
      <c r="G5932" s="49">
        <v>4.9997749328613281</v>
      </c>
    </row>
    <row r="5933" spans="1:7">
      <c r="A5933" t="str">
        <f t="shared" si="93"/>
        <v>S2.0006</v>
      </c>
      <c r="B5933" s="49" t="s">
        <v>514</v>
      </c>
      <c r="C5933" s="49">
        <v>6</v>
      </c>
      <c r="D5933" s="49">
        <v>5.6080002104863524E-4</v>
      </c>
      <c r="E5933" s="49">
        <v>99.999458312988281</v>
      </c>
      <c r="F5933" s="49">
        <v>94.000518798828125</v>
      </c>
      <c r="G5933" s="49">
        <v>5.9994840621948242</v>
      </c>
    </row>
    <row r="5934" spans="1:7">
      <c r="A5934" t="str">
        <f t="shared" si="93"/>
        <v>S2.0007</v>
      </c>
      <c r="B5934" s="49" t="s">
        <v>514</v>
      </c>
      <c r="C5934" s="49">
        <v>7</v>
      </c>
      <c r="D5934" s="49">
        <v>9.3079998623579741E-4</v>
      </c>
      <c r="E5934" s="49">
        <v>99.998893737792969</v>
      </c>
      <c r="F5934" s="49">
        <v>93.00103759765625</v>
      </c>
      <c r="G5934" s="49">
        <v>6.9989595413208008</v>
      </c>
    </row>
    <row r="5935" spans="1:7">
      <c r="A5935" t="str">
        <f t="shared" si="93"/>
        <v>S2.0008</v>
      </c>
      <c r="B5935" s="49" t="s">
        <v>514</v>
      </c>
      <c r="C5935" s="49">
        <v>8</v>
      </c>
      <c r="D5935" s="49">
        <v>1.4476999640464783E-3</v>
      </c>
      <c r="E5935" s="49">
        <v>99.997962951660156</v>
      </c>
      <c r="F5935" s="49">
        <v>92.001899719238281</v>
      </c>
      <c r="G5935" s="49">
        <v>7.9980993270874023</v>
      </c>
    </row>
    <row r="5936" spans="1:7">
      <c r="A5936" t="str">
        <f t="shared" si="93"/>
        <v>S2.0009</v>
      </c>
      <c r="B5936" s="49" t="s">
        <v>514</v>
      </c>
      <c r="C5936" s="49">
        <v>9</v>
      </c>
      <c r="D5936" s="49">
        <v>2.1418998949229717E-3</v>
      </c>
      <c r="E5936" s="49">
        <v>99.99652099609375</v>
      </c>
      <c r="F5936" s="49">
        <v>91.003227233886719</v>
      </c>
      <c r="G5936" s="49">
        <v>8.9967727661132813</v>
      </c>
    </row>
    <row r="5937" spans="1:7">
      <c r="A5937" t="str">
        <f t="shared" si="93"/>
        <v>S2.0010</v>
      </c>
      <c r="B5937" s="49" t="s">
        <v>514</v>
      </c>
      <c r="C5937" s="49">
        <v>10</v>
      </c>
      <c r="D5937" s="49">
        <v>3.0402999836951494E-3</v>
      </c>
      <c r="E5937" s="49">
        <v>99.994377136230469</v>
      </c>
      <c r="F5937" s="49">
        <v>90.005165100097656</v>
      </c>
      <c r="G5937" s="49">
        <v>9.9948348999023438</v>
      </c>
    </row>
    <row r="5938" spans="1:7">
      <c r="A5938" t="str">
        <f t="shared" si="93"/>
        <v>S2.0011</v>
      </c>
      <c r="B5938" s="49" t="s">
        <v>514</v>
      </c>
      <c r="C5938" s="49">
        <v>11</v>
      </c>
      <c r="D5938" s="49">
        <v>4.1704000905156136E-3</v>
      </c>
      <c r="E5938" s="49">
        <v>99.9913330078125</v>
      </c>
      <c r="F5938" s="49">
        <v>89.007888793945313</v>
      </c>
      <c r="G5938" s="49">
        <v>10.992114067077637</v>
      </c>
    </row>
    <row r="5939" spans="1:7">
      <c r="A5939" t="str">
        <f t="shared" si="93"/>
        <v>S2.0012</v>
      </c>
      <c r="B5939" s="49" t="s">
        <v>514</v>
      </c>
      <c r="C5939" s="49">
        <v>12</v>
      </c>
      <c r="D5939" s="49">
        <v>5.5665997788310051E-3</v>
      </c>
      <c r="E5939" s="49">
        <v>99.987167358398438</v>
      </c>
      <c r="F5939" s="49">
        <v>88.011573791503906</v>
      </c>
      <c r="G5939" s="49">
        <v>11.988422393798828</v>
      </c>
    </row>
    <row r="5940" spans="1:7">
      <c r="A5940" t="str">
        <f t="shared" si="93"/>
        <v>S2.0013</v>
      </c>
      <c r="B5940" s="49" t="s">
        <v>514</v>
      </c>
      <c r="C5940" s="49">
        <v>13</v>
      </c>
      <c r="D5940" s="49">
        <v>7.250799797475338E-3</v>
      </c>
      <c r="E5940" s="49">
        <v>99.981597900390625</v>
      </c>
      <c r="F5940" s="49">
        <v>87.016448974609375</v>
      </c>
      <c r="G5940" s="49">
        <v>12.983550071716309</v>
      </c>
    </row>
    <row r="5941" spans="1:7">
      <c r="A5941" t="str">
        <f t="shared" si="93"/>
        <v>S2.0014</v>
      </c>
      <c r="B5941" s="49" t="s">
        <v>514</v>
      </c>
      <c r="C5941" s="49">
        <v>14</v>
      </c>
      <c r="D5941" s="49">
        <v>9.2583000659942627E-3</v>
      </c>
      <c r="E5941" s="49">
        <v>99.974349975585938</v>
      </c>
      <c r="F5941" s="49">
        <v>86.022727966308594</v>
      </c>
      <c r="G5941" s="49">
        <v>13.977274894714355</v>
      </c>
    </row>
    <row r="5942" spans="1:7">
      <c r="A5942" t="str">
        <f t="shared" si="93"/>
        <v>S2.0015</v>
      </c>
      <c r="B5942" s="49" t="s">
        <v>514</v>
      </c>
      <c r="C5942" s="49">
        <v>15</v>
      </c>
      <c r="D5942" s="49">
        <v>1.1611900292336941E-2</v>
      </c>
      <c r="E5942" s="49">
        <v>99.965087890625</v>
      </c>
      <c r="F5942" s="49">
        <v>85.030647277832031</v>
      </c>
      <c r="G5942" s="49">
        <v>14.969353675842285</v>
      </c>
    </row>
    <row r="5943" spans="1:7">
      <c r="A5943" t="str">
        <f t="shared" si="93"/>
        <v>S2.0016</v>
      </c>
      <c r="B5943" s="49" t="s">
        <v>514</v>
      </c>
      <c r="C5943" s="49">
        <v>16</v>
      </c>
      <c r="D5943" s="49">
        <v>1.4339500106871128E-2</v>
      </c>
      <c r="E5943" s="49">
        <v>99.953475952148438</v>
      </c>
      <c r="F5943" s="49">
        <v>84.04046630859375</v>
      </c>
      <c r="G5943" s="49">
        <v>15.95953369140625</v>
      </c>
    </row>
    <row r="5944" spans="1:7">
      <c r="A5944" t="str">
        <f t="shared" si="93"/>
        <v>S2.0017</v>
      </c>
      <c r="B5944" s="49" t="s">
        <v>514</v>
      </c>
      <c r="C5944" s="49">
        <v>17</v>
      </c>
      <c r="D5944" s="49">
        <v>1.746940053999424E-2</v>
      </c>
      <c r="E5944" s="49">
        <v>99.939140319824219</v>
      </c>
      <c r="F5944" s="49">
        <v>83.052452087402344</v>
      </c>
      <c r="G5944" s="49">
        <v>16.947547912597656</v>
      </c>
    </row>
    <row r="5945" spans="1:7">
      <c r="A5945" t="str">
        <f t="shared" si="93"/>
        <v>S2.0018</v>
      </c>
      <c r="B5945" s="49" t="s">
        <v>514</v>
      </c>
      <c r="C5945" s="49">
        <v>18</v>
      </c>
      <c r="D5945" s="49">
        <v>2.1020900458097458E-2</v>
      </c>
      <c r="E5945" s="49">
        <v>99.921669006347656</v>
      </c>
      <c r="F5945" s="49">
        <v>82.066886901855469</v>
      </c>
      <c r="G5945" s="49">
        <v>17.933115005493164</v>
      </c>
    </row>
    <row r="5946" spans="1:7">
      <c r="A5946" t="str">
        <f t="shared" si="93"/>
        <v>S2.0019</v>
      </c>
      <c r="B5946" s="49" t="s">
        <v>514</v>
      </c>
      <c r="C5946" s="49">
        <v>19</v>
      </c>
      <c r="D5946" s="49">
        <v>2.5023400783538818E-2</v>
      </c>
      <c r="E5946" s="49">
        <v>99.900650024414063</v>
      </c>
      <c r="F5946" s="49">
        <v>81.08404541015625</v>
      </c>
      <c r="G5946" s="49">
        <v>18.915950775146484</v>
      </c>
    </row>
    <row r="5947" spans="1:7">
      <c r="A5947" t="str">
        <f t="shared" si="93"/>
        <v>S2.0020</v>
      </c>
      <c r="B5947" s="49" t="s">
        <v>514</v>
      </c>
      <c r="C5947" s="49">
        <v>20</v>
      </c>
      <c r="D5947" s="49">
        <v>2.9494300484657288E-2</v>
      </c>
      <c r="E5947" s="49">
        <v>99.875625610351563</v>
      </c>
      <c r="F5947" s="49">
        <v>80.104240417480469</v>
      </c>
      <c r="G5947" s="49">
        <v>19.895761489868164</v>
      </c>
    </row>
    <row r="5948" spans="1:7">
      <c r="A5948" t="str">
        <f t="shared" si="93"/>
        <v>S2.0021</v>
      </c>
      <c r="B5948" s="49" t="s">
        <v>514</v>
      </c>
      <c r="C5948" s="49">
        <v>21</v>
      </c>
      <c r="D5948" s="49">
        <v>3.4456301480531693E-2</v>
      </c>
      <c r="E5948" s="49">
        <v>99.84613037109375</v>
      </c>
      <c r="F5948" s="49">
        <v>79.127754211425781</v>
      </c>
      <c r="G5948" s="49">
        <v>20.872245788574219</v>
      </c>
    </row>
    <row r="5949" spans="1:7">
      <c r="A5949" t="str">
        <f t="shared" si="93"/>
        <v>S2.0022</v>
      </c>
      <c r="B5949" s="49" t="s">
        <v>514</v>
      </c>
      <c r="C5949" s="49">
        <v>22</v>
      </c>
      <c r="D5949" s="49">
        <v>3.9926499128341675E-2</v>
      </c>
      <c r="E5949" s="49">
        <v>99.811676025390625</v>
      </c>
      <c r="F5949" s="49">
        <v>78.154899597167969</v>
      </c>
      <c r="G5949" s="49">
        <v>21.845104217529297</v>
      </c>
    </row>
    <row r="5950" spans="1:7">
      <c r="A5950" t="str">
        <f t="shared" si="93"/>
        <v>S2.0023</v>
      </c>
      <c r="B5950" s="49" t="s">
        <v>514</v>
      </c>
      <c r="C5950" s="49">
        <v>23</v>
      </c>
      <c r="D5950" s="49">
        <v>4.5922301709651947E-2</v>
      </c>
      <c r="E5950" s="49">
        <v>99.771751403808594</v>
      </c>
      <c r="F5950" s="49">
        <v>77.18597412109375</v>
      </c>
      <c r="G5950" s="49">
        <v>22.814027786254883</v>
      </c>
    </row>
    <row r="5951" spans="1:7">
      <c r="A5951" t="str">
        <f t="shared" si="93"/>
        <v>S2.0024</v>
      </c>
      <c r="B5951" s="49" t="s">
        <v>514</v>
      </c>
      <c r="C5951" s="49">
        <v>24</v>
      </c>
      <c r="D5951" s="49">
        <v>5.2201300859451294E-2</v>
      </c>
      <c r="E5951" s="49">
        <v>99.725822448730469</v>
      </c>
      <c r="F5951" s="49">
        <v>76.221282958984375</v>
      </c>
      <c r="G5951" s="49">
        <v>23.778715133666992</v>
      </c>
    </row>
    <row r="5952" spans="1:7">
      <c r="A5952" t="str">
        <f t="shared" si="93"/>
        <v>S2.0025</v>
      </c>
      <c r="B5952" s="49" t="s">
        <v>514</v>
      </c>
      <c r="C5952" s="49">
        <v>25</v>
      </c>
      <c r="D5952" s="49">
        <v>5.9818200767040253E-2</v>
      </c>
      <c r="E5952" s="49">
        <v>99.673622131347656</v>
      </c>
      <c r="F5952" s="49">
        <v>75.261138916015625</v>
      </c>
      <c r="G5952" s="49">
        <v>24.738859176635742</v>
      </c>
    </row>
    <row r="5953" spans="1:7">
      <c r="A5953" t="str">
        <f t="shared" si="93"/>
        <v>S2.0026</v>
      </c>
      <c r="B5953" s="49" t="s">
        <v>514</v>
      </c>
      <c r="C5953" s="49">
        <v>26</v>
      </c>
      <c r="D5953" s="49">
        <v>6.7218802869319916E-2</v>
      </c>
      <c r="E5953" s="49">
        <v>99.613807678222656</v>
      </c>
      <c r="F5953" s="49">
        <v>74.305839538574219</v>
      </c>
      <c r="G5953" s="49">
        <v>25.694160461425781</v>
      </c>
    </row>
    <row r="5954" spans="1:7">
      <c r="A5954" t="str">
        <f t="shared" si="93"/>
        <v>S2.0027</v>
      </c>
      <c r="B5954" s="49" t="s">
        <v>514</v>
      </c>
      <c r="C5954" s="49">
        <v>27</v>
      </c>
      <c r="D5954" s="49">
        <v>7.5458496809005737E-2</v>
      </c>
      <c r="E5954" s="49">
        <v>99.546585083007813</v>
      </c>
      <c r="F5954" s="49">
        <v>73.355674743652344</v>
      </c>
      <c r="G5954" s="49">
        <v>26.644323348999023</v>
      </c>
    </row>
    <row r="5955" spans="1:7">
      <c r="A5955" t="str">
        <f t="shared" ref="A5955:A6018" si="94">CONCATENATE(B5955,IF(C5955&lt;10,CONCATENATE("00",C5955),IF(C5955&lt;100,CONCATENATE("0",C5955),C5955)))</f>
        <v>S2.0028</v>
      </c>
      <c r="B5955" s="49" t="s">
        <v>514</v>
      </c>
      <c r="C5955" s="49">
        <v>28</v>
      </c>
      <c r="D5955" s="49">
        <v>8.4285803139209747E-2</v>
      </c>
      <c r="E5955" s="49">
        <v>99.47113037109375</v>
      </c>
      <c r="F5955" s="49">
        <v>72.410942077636719</v>
      </c>
      <c r="G5955" s="49">
        <v>27.589056015014648</v>
      </c>
    </row>
    <row r="5956" spans="1:7">
      <c r="A5956" t="str">
        <f t="shared" si="94"/>
        <v>S2.0029</v>
      </c>
      <c r="B5956" s="49" t="s">
        <v>514</v>
      </c>
      <c r="C5956" s="49">
        <v>29</v>
      </c>
      <c r="D5956" s="49">
        <v>9.3703202903270721E-2</v>
      </c>
      <c r="E5956" s="49">
        <v>99.3868408203125</v>
      </c>
      <c r="F5956" s="49">
        <v>71.471931457519531</v>
      </c>
      <c r="G5956" s="49">
        <v>28.528070449829102</v>
      </c>
    </row>
    <row r="5957" spans="1:7">
      <c r="A5957" t="str">
        <f t="shared" si="94"/>
        <v>S2.0030</v>
      </c>
      <c r="B5957" s="49" t="s">
        <v>514</v>
      </c>
      <c r="C5957" s="49">
        <v>30</v>
      </c>
      <c r="D5957" s="49">
        <v>0.10372170060873032</v>
      </c>
      <c r="E5957" s="49">
        <v>99.293136596679688</v>
      </c>
      <c r="F5957" s="49">
        <v>70.538909912109375</v>
      </c>
      <c r="G5957" s="49">
        <v>29.461093902587891</v>
      </c>
    </row>
    <row r="5958" spans="1:7">
      <c r="A5958" t="str">
        <f t="shared" si="94"/>
        <v>S2.0031</v>
      </c>
      <c r="B5958" s="49" t="s">
        <v>514</v>
      </c>
      <c r="C5958" s="49">
        <v>31</v>
      </c>
      <c r="D5958" s="49">
        <v>0.11433690041303635</v>
      </c>
      <c r="E5958" s="49">
        <v>99.189414978027344</v>
      </c>
      <c r="F5958" s="49">
        <v>69.612144470214844</v>
      </c>
      <c r="G5958" s="49">
        <v>30.387855529785156</v>
      </c>
    </row>
    <row r="5959" spans="1:7">
      <c r="A5959" t="str">
        <f t="shared" si="94"/>
        <v>S2.0032</v>
      </c>
      <c r="B5959" s="49" t="s">
        <v>514</v>
      </c>
      <c r="C5959" s="49">
        <v>32</v>
      </c>
      <c r="D5959" s="49">
        <v>0.12555600702762604</v>
      </c>
      <c r="E5959" s="49">
        <v>99.075080871582031</v>
      </c>
      <c r="F5959" s="49">
        <v>68.691902160644531</v>
      </c>
      <c r="G5959" s="49">
        <v>31.308097839355469</v>
      </c>
    </row>
    <row r="5960" spans="1:7">
      <c r="A5960" t="str">
        <f t="shared" si="94"/>
        <v>S2.0033</v>
      </c>
      <c r="B5960" s="49" t="s">
        <v>514</v>
      </c>
      <c r="C5960" s="49">
        <v>33</v>
      </c>
      <c r="D5960" s="49">
        <v>0.13737300038337708</v>
      </c>
      <c r="E5960" s="49">
        <v>98.94952392578125</v>
      </c>
      <c r="F5960" s="49">
        <v>67.778427124023438</v>
      </c>
      <c r="G5960" s="49">
        <v>32.221569061279297</v>
      </c>
    </row>
    <row r="5961" spans="1:7">
      <c r="A5961" t="str">
        <f t="shared" si="94"/>
        <v>S2.0034</v>
      </c>
      <c r="B5961" s="49" t="s">
        <v>514</v>
      </c>
      <c r="C5961" s="49">
        <v>34</v>
      </c>
      <c r="D5961" s="49">
        <v>0.14978979527950287</v>
      </c>
      <c r="E5961" s="49">
        <v>98.812149047851563</v>
      </c>
      <c r="F5961" s="49">
        <v>66.871963500976563</v>
      </c>
      <c r="G5961" s="49">
        <v>33.128036499023438</v>
      </c>
    </row>
    <row r="5962" spans="1:7">
      <c r="A5962" t="str">
        <f t="shared" si="94"/>
        <v>S2.0035</v>
      </c>
      <c r="B5962" s="49" t="s">
        <v>514</v>
      </c>
      <c r="C5962" s="49">
        <v>35</v>
      </c>
      <c r="D5962" s="49">
        <v>0.16279889643192291</v>
      </c>
      <c r="E5962" s="49">
        <v>98.662361145019531</v>
      </c>
      <c r="F5962" s="49">
        <v>65.972732543945313</v>
      </c>
      <c r="G5962" s="49">
        <v>34.027271270751953</v>
      </c>
    </row>
    <row r="5963" spans="1:7">
      <c r="A5963" t="str">
        <f t="shared" si="94"/>
        <v>S2.0036</v>
      </c>
      <c r="B5963" s="49" t="s">
        <v>514</v>
      </c>
      <c r="C5963" s="49">
        <v>36</v>
      </c>
      <c r="D5963" s="49">
        <v>0.17639629542827606</v>
      </c>
      <c r="E5963" s="49">
        <v>98.499565124511719</v>
      </c>
      <c r="F5963" s="49">
        <v>65.080940246582031</v>
      </c>
      <c r="G5963" s="49">
        <v>34.919055938720703</v>
      </c>
    </row>
    <row r="5964" spans="1:7">
      <c r="A5964" t="str">
        <f t="shared" si="94"/>
        <v>S2.0037</v>
      </c>
      <c r="B5964" s="49" t="s">
        <v>514</v>
      </c>
      <c r="C5964" s="49">
        <v>37</v>
      </c>
      <c r="D5964" s="49">
        <v>0.19057090580463409</v>
      </c>
      <c r="E5964" s="49">
        <v>98.323165893554688</v>
      </c>
      <c r="F5964" s="49">
        <v>64.196807861328125</v>
      </c>
      <c r="G5964" s="49">
        <v>35.803195953369141</v>
      </c>
    </row>
    <row r="5965" spans="1:7">
      <c r="A5965" t="str">
        <f t="shared" si="94"/>
        <v>S2.0038</v>
      </c>
      <c r="B5965" s="49" t="s">
        <v>514</v>
      </c>
      <c r="C5965" s="49">
        <v>38</v>
      </c>
      <c r="D5965" s="49">
        <v>0.20531560480594635</v>
      </c>
      <c r="E5965" s="49">
        <v>98.132598876953125</v>
      </c>
      <c r="F5965" s="49">
        <v>63.320499420166016</v>
      </c>
      <c r="G5965" s="49">
        <v>36.679500579833984</v>
      </c>
    </row>
    <row r="5966" spans="1:7">
      <c r="A5966" t="str">
        <f t="shared" si="94"/>
        <v>S2.0039</v>
      </c>
      <c r="B5966" s="49" t="s">
        <v>514</v>
      </c>
      <c r="C5966" s="49">
        <v>39</v>
      </c>
      <c r="D5966" s="49">
        <v>0.22061920166015625</v>
      </c>
      <c r="E5966" s="49">
        <v>97.927276611328125</v>
      </c>
      <c r="F5966" s="49">
        <v>62.452213287353516</v>
      </c>
      <c r="G5966" s="49">
        <v>37.547786712646484</v>
      </c>
    </row>
    <row r="5967" spans="1:7">
      <c r="A5967" t="str">
        <f t="shared" si="94"/>
        <v>S2.0040</v>
      </c>
      <c r="B5967" s="49" t="s">
        <v>514</v>
      </c>
      <c r="C5967" s="49">
        <v>40</v>
      </c>
      <c r="D5967" s="49">
        <v>0.23646730184555054</v>
      </c>
      <c r="E5967" s="49">
        <v>97.706657409667969</v>
      </c>
      <c r="F5967" s="49">
        <v>61.592098236083984</v>
      </c>
      <c r="G5967" s="49">
        <v>38.407901763916016</v>
      </c>
    </row>
    <row r="5968" spans="1:7">
      <c r="A5968" t="str">
        <f t="shared" si="94"/>
        <v>S2.0041</v>
      </c>
      <c r="B5968" s="49" t="s">
        <v>514</v>
      </c>
      <c r="C5968" s="49">
        <v>41</v>
      </c>
      <c r="D5968" s="49">
        <v>0.25284579396247864</v>
      </c>
      <c r="E5968" s="49">
        <v>97.470191955566406</v>
      </c>
      <c r="F5968" s="49">
        <v>60.740310668945313</v>
      </c>
      <c r="G5968" s="49">
        <v>39.259689331054688</v>
      </c>
    </row>
    <row r="5969" spans="1:7">
      <c r="A5969" t="str">
        <f t="shared" si="94"/>
        <v>S2.0042</v>
      </c>
      <c r="B5969" s="49" t="s">
        <v>514</v>
      </c>
      <c r="C5969" s="49">
        <v>42</v>
      </c>
      <c r="D5969" s="49">
        <v>0.26973909139633179</v>
      </c>
      <c r="E5969" s="49">
        <v>97.21734619140625</v>
      </c>
      <c r="F5969" s="49">
        <v>59.896984100341797</v>
      </c>
      <c r="G5969" s="49">
        <v>40.103015899658203</v>
      </c>
    </row>
    <row r="5970" spans="1:7">
      <c r="A5970" t="str">
        <f t="shared" si="94"/>
        <v>S2.0043</v>
      </c>
      <c r="B5970" s="49" t="s">
        <v>514</v>
      </c>
      <c r="C5970" s="49">
        <v>43</v>
      </c>
      <c r="D5970" s="49">
        <v>0.28712940216064453</v>
      </c>
      <c r="E5970" s="49">
        <v>96.947608947753906</v>
      </c>
      <c r="F5970" s="49">
        <v>59.062248229980469</v>
      </c>
      <c r="G5970" s="49">
        <v>40.937751770019531</v>
      </c>
    </row>
    <row r="5971" spans="1:7">
      <c r="A5971" t="str">
        <f t="shared" si="94"/>
        <v>S2.0044</v>
      </c>
      <c r="B5971" s="49" t="s">
        <v>514</v>
      </c>
      <c r="C5971" s="49">
        <v>44</v>
      </c>
      <c r="D5971" s="49">
        <v>0.30499750375747681</v>
      </c>
      <c r="E5971" s="49">
        <v>96.660476684570313</v>
      </c>
      <c r="F5971" s="49">
        <v>58.2362060546875</v>
      </c>
      <c r="G5971" s="49">
        <v>41.7637939453125</v>
      </c>
    </row>
    <row r="5972" spans="1:7">
      <c r="A5972" t="str">
        <f t="shared" si="94"/>
        <v>S2.0045</v>
      </c>
      <c r="B5972" s="49" t="s">
        <v>514</v>
      </c>
      <c r="C5972" s="49">
        <v>45</v>
      </c>
      <c r="D5972" s="49">
        <v>0.32332798838615417</v>
      </c>
      <c r="E5972" s="49">
        <v>96.355484008789063</v>
      </c>
      <c r="F5972" s="49">
        <v>57.418960571289063</v>
      </c>
      <c r="G5972" s="49">
        <v>42.581039428710938</v>
      </c>
    </row>
    <row r="5973" spans="1:7">
      <c r="A5973" t="str">
        <f t="shared" si="94"/>
        <v>S2.0046</v>
      </c>
      <c r="B5973" s="49" t="s">
        <v>514</v>
      </c>
      <c r="C5973" s="49">
        <v>46</v>
      </c>
      <c r="D5973" s="49">
        <v>0.34208109974861145</v>
      </c>
      <c r="E5973" s="49">
        <v>96.032157897949219</v>
      </c>
      <c r="F5973" s="49">
        <v>56.610595703125</v>
      </c>
      <c r="G5973" s="49">
        <v>43.389404296875</v>
      </c>
    </row>
    <row r="5974" spans="1:7">
      <c r="A5974" t="str">
        <f t="shared" si="94"/>
        <v>S2.0047</v>
      </c>
      <c r="B5974" s="49" t="s">
        <v>514</v>
      </c>
      <c r="C5974" s="49">
        <v>47</v>
      </c>
      <c r="D5974" s="49">
        <v>0.36126139760017395</v>
      </c>
      <c r="E5974" s="49">
        <v>95.690071105957031</v>
      </c>
      <c r="F5974" s="49">
        <v>55.811187744140625</v>
      </c>
      <c r="G5974" s="49">
        <v>44.188812255859375</v>
      </c>
    </row>
    <row r="5975" spans="1:7">
      <c r="A5975" t="str">
        <f t="shared" si="94"/>
        <v>S2.0048</v>
      </c>
      <c r="B5975" s="49" t="s">
        <v>514</v>
      </c>
      <c r="C5975" s="49">
        <v>48</v>
      </c>
      <c r="D5975" s="49">
        <v>0.38082501292228699</v>
      </c>
      <c r="E5975" s="49">
        <v>95.328811645507813</v>
      </c>
      <c r="F5975" s="49">
        <v>55.020797729492188</v>
      </c>
      <c r="G5975" s="49">
        <v>44.979202270507813</v>
      </c>
    </row>
    <row r="5976" spans="1:7">
      <c r="A5976" t="str">
        <f t="shared" si="94"/>
        <v>S2.0049</v>
      </c>
      <c r="B5976" s="49" t="s">
        <v>514</v>
      </c>
      <c r="C5976" s="49">
        <v>49</v>
      </c>
      <c r="D5976" s="49">
        <v>0.40075299143791199</v>
      </c>
      <c r="E5976" s="49">
        <v>94.947982788085938</v>
      </c>
      <c r="F5976" s="49">
        <v>54.239471435546875</v>
      </c>
      <c r="G5976" s="49">
        <v>45.760528564453125</v>
      </c>
    </row>
    <row r="5977" spans="1:7">
      <c r="A5977" t="str">
        <f t="shared" si="94"/>
        <v>S2.0050</v>
      </c>
      <c r="B5977" s="49" t="s">
        <v>514</v>
      </c>
      <c r="C5977" s="49">
        <v>50</v>
      </c>
      <c r="D5977" s="49">
        <v>0.42101860046386719</v>
      </c>
      <c r="E5977" s="49">
        <v>94.547233581542969</v>
      </c>
      <c r="F5977" s="49">
        <v>53.467258453369141</v>
      </c>
      <c r="G5977" s="49">
        <v>46.532741546630859</v>
      </c>
    </row>
    <row r="5978" spans="1:7">
      <c r="A5978" t="str">
        <f t="shared" si="94"/>
        <v>S2.0051</v>
      </c>
      <c r="B5978" s="49" t="s">
        <v>514</v>
      </c>
      <c r="C5978" s="49">
        <v>51</v>
      </c>
      <c r="D5978" s="49">
        <v>0.44159600138664246</v>
      </c>
      <c r="E5978" s="49">
        <v>94.126213073730469</v>
      </c>
      <c r="F5978" s="49">
        <v>52.704174041748047</v>
      </c>
      <c r="G5978" s="49">
        <v>47.295825958251953</v>
      </c>
    </row>
    <row r="5979" spans="1:7">
      <c r="A5979" t="str">
        <f t="shared" si="94"/>
        <v>S2.0052</v>
      </c>
      <c r="B5979" s="49" t="s">
        <v>514</v>
      </c>
      <c r="C5979" s="49">
        <v>52</v>
      </c>
      <c r="D5979" s="49">
        <v>0.46245479583740234</v>
      </c>
      <c r="E5979" s="49">
        <v>93.684616088867188</v>
      </c>
      <c r="F5979" s="49">
        <v>51.950244903564453</v>
      </c>
      <c r="G5979" s="49">
        <v>48.049755096435547</v>
      </c>
    </row>
    <row r="5980" spans="1:7">
      <c r="A5980" t="str">
        <f t="shared" si="94"/>
        <v>S2.0053</v>
      </c>
      <c r="B5980" s="49" t="s">
        <v>514</v>
      </c>
      <c r="C5980" s="49">
        <v>53</v>
      </c>
      <c r="D5980" s="49">
        <v>0.48356631398200989</v>
      </c>
      <c r="E5980" s="49">
        <v>93.22216796875</v>
      </c>
      <c r="F5980" s="49">
        <v>51.205478668212891</v>
      </c>
      <c r="G5980" s="49">
        <v>48.794521331787109</v>
      </c>
    </row>
    <row r="5981" spans="1:7">
      <c r="A5981" t="str">
        <f t="shared" si="94"/>
        <v>S2.0054</v>
      </c>
      <c r="B5981" s="49" t="s">
        <v>514</v>
      </c>
      <c r="C5981" s="49">
        <v>54</v>
      </c>
      <c r="D5981" s="49">
        <v>0.50490188598632813</v>
      </c>
      <c r="E5981" s="49">
        <v>92.738601684570313</v>
      </c>
      <c r="F5981" s="49">
        <v>50.469875335693359</v>
      </c>
      <c r="G5981" s="49">
        <v>49.530124664306641</v>
      </c>
    </row>
    <row r="5982" spans="1:7">
      <c r="A5982" t="str">
        <f t="shared" si="94"/>
        <v>S2.0055</v>
      </c>
      <c r="B5982" s="49" t="s">
        <v>514</v>
      </c>
      <c r="C5982" s="49">
        <v>55</v>
      </c>
      <c r="D5982" s="49">
        <v>0.52643108367919922</v>
      </c>
      <c r="E5982" s="49">
        <v>92.233695983886719</v>
      </c>
      <c r="F5982" s="49">
        <v>49.743415832519531</v>
      </c>
      <c r="G5982" s="49">
        <v>50.256584167480469</v>
      </c>
    </row>
    <row r="5983" spans="1:7">
      <c r="A5983" t="str">
        <f t="shared" si="94"/>
        <v>S2.0056</v>
      </c>
      <c r="B5983" s="49" t="s">
        <v>514</v>
      </c>
      <c r="C5983" s="49">
        <v>56</v>
      </c>
      <c r="D5983" s="49">
        <v>0.54812139272689819</v>
      </c>
      <c r="E5983" s="49">
        <v>91.707267761230469</v>
      </c>
      <c r="F5983" s="49">
        <v>49.026092529296875</v>
      </c>
      <c r="G5983" s="49">
        <v>50.973907470703125</v>
      </c>
    </row>
    <row r="5984" spans="1:7">
      <c r="A5984" t="str">
        <f t="shared" si="94"/>
        <v>S2.0057</v>
      </c>
      <c r="B5984" s="49" t="s">
        <v>514</v>
      </c>
      <c r="C5984" s="49">
        <v>57</v>
      </c>
      <c r="D5984" s="49">
        <v>0.56994247436523438</v>
      </c>
      <c r="E5984" s="49">
        <v>91.159141540527344</v>
      </c>
      <c r="F5984" s="49">
        <v>48.317867279052734</v>
      </c>
      <c r="G5984" s="49">
        <v>51.682132720947266</v>
      </c>
    </row>
    <row r="5985" spans="1:7">
      <c r="A5985" t="str">
        <f t="shared" si="94"/>
        <v>S2.0058</v>
      </c>
      <c r="B5985" s="49" t="s">
        <v>514</v>
      </c>
      <c r="C5985" s="49">
        <v>58</v>
      </c>
      <c r="D5985" s="49">
        <v>0.59185981750488281</v>
      </c>
      <c r="E5985" s="49">
        <v>90.589202880859375</v>
      </c>
      <c r="F5985" s="49">
        <v>47.61871337890625</v>
      </c>
      <c r="G5985" s="49">
        <v>52.38128662109375</v>
      </c>
    </row>
    <row r="5986" spans="1:7">
      <c r="A5986" t="str">
        <f t="shared" si="94"/>
        <v>S2.0059</v>
      </c>
      <c r="B5986" s="49" t="s">
        <v>514</v>
      </c>
      <c r="C5986" s="49">
        <v>59</v>
      </c>
      <c r="D5986" s="49">
        <v>0.61384487152099609</v>
      </c>
      <c r="E5986" s="49">
        <v>89.997344970703125</v>
      </c>
      <c r="F5986" s="49">
        <v>46.9285888671875</v>
      </c>
      <c r="G5986" s="49">
        <v>53.0714111328125</v>
      </c>
    </row>
    <row r="5987" spans="1:7">
      <c r="A5987" t="str">
        <f t="shared" si="94"/>
        <v>S2.0060</v>
      </c>
      <c r="B5987" s="49" t="s">
        <v>514</v>
      </c>
      <c r="C5987" s="49">
        <v>60</v>
      </c>
      <c r="D5987" s="49">
        <v>0.63586139678955078</v>
      </c>
      <c r="E5987" s="49">
        <v>89.383499145507813</v>
      </c>
      <c r="F5987" s="49">
        <v>46.2474365234375</v>
      </c>
      <c r="G5987" s="49">
        <v>53.7525634765625</v>
      </c>
    </row>
    <row r="5988" spans="1:7">
      <c r="A5988" t="str">
        <f t="shared" si="94"/>
        <v>S2.0061</v>
      </c>
      <c r="B5988" s="49" t="s">
        <v>514</v>
      </c>
      <c r="C5988" s="49">
        <v>61</v>
      </c>
      <c r="D5988" s="49">
        <v>0.65787601470947266</v>
      </c>
      <c r="E5988" s="49">
        <v>88.747634887695313</v>
      </c>
      <c r="F5988" s="49">
        <v>45.575210571289063</v>
      </c>
      <c r="G5988" s="49">
        <v>54.424789428710938</v>
      </c>
    </row>
    <row r="5989" spans="1:7">
      <c r="A5989" t="str">
        <f t="shared" si="94"/>
        <v>S2.0062</v>
      </c>
      <c r="B5989" s="49" t="s">
        <v>514</v>
      </c>
      <c r="C5989" s="49">
        <v>62</v>
      </c>
      <c r="D5989" s="49">
        <v>0.67985731363296509</v>
      </c>
      <c r="E5989" s="49">
        <v>88.089759826660156</v>
      </c>
      <c r="F5989" s="49">
        <v>44.911842346191406</v>
      </c>
      <c r="G5989" s="49">
        <v>55.088157653808594</v>
      </c>
    </row>
    <row r="5990" spans="1:7">
      <c r="A5990" t="str">
        <f t="shared" si="94"/>
        <v>S2.0063</v>
      </c>
      <c r="B5990" s="49" t="s">
        <v>514</v>
      </c>
      <c r="C5990" s="49">
        <v>63</v>
      </c>
      <c r="D5990" s="49">
        <v>0.70177078247070313</v>
      </c>
      <c r="E5990" s="49">
        <v>87.409904479980469</v>
      </c>
      <c r="F5990" s="49">
        <v>44.257266998291016</v>
      </c>
      <c r="G5990" s="49">
        <v>55.742733001708984</v>
      </c>
    </row>
    <row r="5991" spans="1:7">
      <c r="A5991" t="str">
        <f t="shared" si="94"/>
        <v>S2.0064</v>
      </c>
      <c r="B5991" s="49" t="s">
        <v>514</v>
      </c>
      <c r="C5991" s="49">
        <v>64</v>
      </c>
      <c r="D5991" s="49">
        <v>0.72358131408691406</v>
      </c>
      <c r="E5991" s="49">
        <v>86.7081298828125</v>
      </c>
      <c r="F5991" s="49">
        <v>43.611415863037109</v>
      </c>
      <c r="G5991" s="49">
        <v>56.388584136962891</v>
      </c>
    </row>
    <row r="5992" spans="1:7">
      <c r="A5992" t="str">
        <f t="shared" si="94"/>
        <v>S2.0065</v>
      </c>
      <c r="B5992" s="49" t="s">
        <v>514</v>
      </c>
      <c r="C5992" s="49">
        <v>65</v>
      </c>
      <c r="D5992" s="49">
        <v>0.74525541067123413</v>
      </c>
      <c r="E5992" s="49">
        <v>85.984550476074219</v>
      </c>
      <c r="F5992" s="49">
        <v>42.974208831787109</v>
      </c>
      <c r="G5992" s="49">
        <v>57.025791168212891</v>
      </c>
    </row>
    <row r="5993" spans="1:7">
      <c r="A5993" t="str">
        <f t="shared" si="94"/>
        <v>S2.0066</v>
      </c>
      <c r="B5993" s="49" t="s">
        <v>514</v>
      </c>
      <c r="C5993" s="49">
        <v>66</v>
      </c>
      <c r="D5993" s="49">
        <v>0.76676177978515625</v>
      </c>
      <c r="E5993" s="49">
        <v>85.239295959472656</v>
      </c>
      <c r="F5993" s="49">
        <v>42.345565795898438</v>
      </c>
      <c r="G5993" s="49">
        <v>57.654434204101563</v>
      </c>
    </row>
    <row r="5994" spans="1:7">
      <c r="A5994" t="str">
        <f t="shared" si="94"/>
        <v>S2.0067</v>
      </c>
      <c r="B5994" s="49" t="s">
        <v>514</v>
      </c>
      <c r="C5994" s="49">
        <v>67</v>
      </c>
      <c r="D5994" s="49">
        <v>0.78806591033935547</v>
      </c>
      <c r="E5994" s="49">
        <v>84.4725341796875</v>
      </c>
      <c r="F5994" s="49">
        <v>41.72540283203125</v>
      </c>
      <c r="G5994" s="49">
        <v>58.27459716796875</v>
      </c>
    </row>
    <row r="5995" spans="1:7">
      <c r="A5995" t="str">
        <f t="shared" si="94"/>
        <v>S2.0068</v>
      </c>
      <c r="B5995" s="49" t="s">
        <v>514</v>
      </c>
      <c r="C5995" s="49">
        <v>68</v>
      </c>
      <c r="D5995" s="49">
        <v>0.80913358926773071</v>
      </c>
      <c r="E5995" s="49">
        <v>83.684463500976563</v>
      </c>
      <c r="F5995" s="49">
        <v>41.113624572753906</v>
      </c>
      <c r="G5995" s="49">
        <v>58.886375427246094</v>
      </c>
    </row>
    <row r="5996" spans="1:7">
      <c r="A5996" t="str">
        <f t="shared" si="94"/>
        <v>S2.0069</v>
      </c>
      <c r="B5996" s="49" t="s">
        <v>514</v>
      </c>
      <c r="C5996" s="49">
        <v>69</v>
      </c>
      <c r="D5996" s="49">
        <v>0.82993119955062866</v>
      </c>
      <c r="E5996" s="49">
        <v>82.875335693359375</v>
      </c>
      <c r="F5996" s="49">
        <v>40.510147094726563</v>
      </c>
      <c r="G5996" s="49">
        <v>59.489852905273438</v>
      </c>
    </row>
    <row r="5997" spans="1:7">
      <c r="A5997" t="str">
        <f t="shared" si="94"/>
        <v>S2.0070</v>
      </c>
      <c r="B5997" s="49" t="s">
        <v>514</v>
      </c>
      <c r="C5997" s="49">
        <v>70</v>
      </c>
      <c r="D5997" s="49">
        <v>0.85042572021484375</v>
      </c>
      <c r="E5997" s="49">
        <v>82.045402526855469</v>
      </c>
      <c r="F5997" s="49">
        <v>39.914871215820313</v>
      </c>
      <c r="G5997" s="49">
        <v>60.085128784179688</v>
      </c>
    </row>
    <row r="5998" spans="1:7">
      <c r="A5998" t="str">
        <f t="shared" si="94"/>
        <v>S2.0071</v>
      </c>
      <c r="B5998" s="49" t="s">
        <v>514</v>
      </c>
      <c r="C5998" s="49">
        <v>71</v>
      </c>
      <c r="D5998" s="49">
        <v>0.87058830261230469</v>
      </c>
      <c r="E5998" s="49">
        <v>81.194976806640625</v>
      </c>
      <c r="F5998" s="49">
        <v>39.32769775390625</v>
      </c>
      <c r="G5998" s="49">
        <v>60.67230224609375</v>
      </c>
    </row>
    <row r="5999" spans="1:7">
      <c r="A5999" t="str">
        <f t="shared" si="94"/>
        <v>S2.0072</v>
      </c>
      <c r="B5999" s="49" t="s">
        <v>514</v>
      </c>
      <c r="C5999" s="49">
        <v>72</v>
      </c>
      <c r="D5999" s="49">
        <v>0.89038282632827759</v>
      </c>
      <c r="E5999" s="49">
        <v>80.324386596679688</v>
      </c>
      <c r="F5999" s="49">
        <v>38.748527526855469</v>
      </c>
      <c r="G5999" s="49">
        <v>61.251472473144531</v>
      </c>
    </row>
    <row r="6000" spans="1:7">
      <c r="A6000" t="str">
        <f t="shared" si="94"/>
        <v>S2.0073</v>
      </c>
      <c r="B6000" s="49" t="s">
        <v>514</v>
      </c>
      <c r="C6000" s="49">
        <v>73</v>
      </c>
      <c r="D6000" s="49">
        <v>0.90977859497070313</v>
      </c>
      <c r="E6000" s="49">
        <v>79.434005737304688</v>
      </c>
      <c r="F6000" s="49">
        <v>38.177257537841797</v>
      </c>
      <c r="G6000" s="49">
        <v>61.822742462158203</v>
      </c>
    </row>
    <row r="6001" spans="1:7">
      <c r="A6001" t="str">
        <f t="shared" si="94"/>
        <v>S2.0074</v>
      </c>
      <c r="B6001" s="49" t="s">
        <v>514</v>
      </c>
      <c r="C6001" s="49">
        <v>74</v>
      </c>
      <c r="D6001" s="49">
        <v>0.92874908447265625</v>
      </c>
      <c r="E6001" s="49">
        <v>78.524223327636719</v>
      </c>
      <c r="F6001" s="49">
        <v>37.613784790039063</v>
      </c>
      <c r="G6001" s="49">
        <v>62.386215209960938</v>
      </c>
    </row>
    <row r="6002" spans="1:7">
      <c r="A6002" t="str">
        <f t="shared" si="94"/>
        <v>S2.0075</v>
      </c>
      <c r="B6002" s="49" t="s">
        <v>514</v>
      </c>
      <c r="C6002" s="49">
        <v>75</v>
      </c>
      <c r="D6002" s="49">
        <v>0.94725698232650757</v>
      </c>
      <c r="E6002" s="49">
        <v>77.595474243164063</v>
      </c>
      <c r="F6002" s="49">
        <v>37.058002471923828</v>
      </c>
      <c r="G6002" s="49">
        <v>62.941997528076172</v>
      </c>
    </row>
    <row r="6003" spans="1:7">
      <c r="A6003" t="str">
        <f t="shared" si="94"/>
        <v>S2.0076</v>
      </c>
      <c r="B6003" s="49" t="s">
        <v>514</v>
      </c>
      <c r="C6003" s="49">
        <v>76</v>
      </c>
      <c r="D6003" s="49">
        <v>0.96527868509292603</v>
      </c>
      <c r="E6003" s="49">
        <v>76.648223876953125</v>
      </c>
      <c r="F6003" s="49">
        <v>36.509807586669922</v>
      </c>
      <c r="G6003" s="49">
        <v>63.490192413330078</v>
      </c>
    </row>
    <row r="6004" spans="1:7">
      <c r="A6004" t="str">
        <f t="shared" si="94"/>
        <v>S2.0077</v>
      </c>
      <c r="B6004" s="49" t="s">
        <v>514</v>
      </c>
      <c r="C6004" s="49">
        <v>77</v>
      </c>
      <c r="D6004" s="49">
        <v>0.98278230428695679</v>
      </c>
      <c r="E6004" s="49">
        <v>75.682937622070313</v>
      </c>
      <c r="F6004" s="49">
        <v>35.969085693359375</v>
      </c>
      <c r="G6004" s="49">
        <v>64.030914306640625</v>
      </c>
    </row>
    <row r="6005" spans="1:7">
      <c r="A6005" t="str">
        <f t="shared" si="94"/>
        <v>S2.0078</v>
      </c>
      <c r="B6005" s="49" t="s">
        <v>514</v>
      </c>
      <c r="C6005" s="49">
        <v>78</v>
      </c>
      <c r="D6005" s="49">
        <v>0.9997406005859375</v>
      </c>
      <c r="E6005" s="49">
        <v>74.700157165527344</v>
      </c>
      <c r="F6005" s="49">
        <v>35.43572998046875</v>
      </c>
      <c r="G6005" s="49">
        <v>64.56427001953125</v>
      </c>
    </row>
    <row r="6006" spans="1:7">
      <c r="A6006" t="str">
        <f t="shared" si="94"/>
        <v>S2.0079</v>
      </c>
      <c r="B6006" s="49" t="s">
        <v>514</v>
      </c>
      <c r="C6006" s="49">
        <v>79</v>
      </c>
      <c r="D6006" s="49">
        <v>1.0161267518997192</v>
      </c>
      <c r="E6006" s="49">
        <v>73.700416564941406</v>
      </c>
      <c r="F6006" s="49">
        <v>34.909629821777344</v>
      </c>
      <c r="G6006" s="49">
        <v>65.090370178222656</v>
      </c>
    </row>
    <row r="6007" spans="1:7">
      <c r="A6007" t="str">
        <f t="shared" si="94"/>
        <v>S2.0080</v>
      </c>
      <c r="B6007" s="49" t="s">
        <v>514</v>
      </c>
      <c r="C6007" s="49">
        <v>80</v>
      </c>
      <c r="D6007" s="49">
        <v>1.0319128036499023</v>
      </c>
      <c r="E6007" s="49">
        <v>72.684288024902344</v>
      </c>
      <c r="F6007" s="49">
        <v>34.390674591064453</v>
      </c>
      <c r="G6007" s="49">
        <v>65.609321594238281</v>
      </c>
    </row>
    <row r="6008" spans="1:7">
      <c r="A6008" t="str">
        <f t="shared" si="94"/>
        <v>S2.0081</v>
      </c>
      <c r="B6008" s="49" t="s">
        <v>514</v>
      </c>
      <c r="C6008" s="49">
        <v>81</v>
      </c>
      <c r="D6008" s="49">
        <v>1.0470762252807617</v>
      </c>
      <c r="E6008" s="49">
        <v>71.652381896972656</v>
      </c>
      <c r="F6008" s="49">
        <v>33.878757476806641</v>
      </c>
      <c r="G6008" s="49">
        <v>66.121246337890625</v>
      </c>
    </row>
    <row r="6009" spans="1:7">
      <c r="A6009" t="str">
        <f t="shared" si="94"/>
        <v>S2.0082</v>
      </c>
      <c r="B6009" s="49" t="s">
        <v>514</v>
      </c>
      <c r="C6009" s="49">
        <v>82</v>
      </c>
      <c r="D6009" s="49">
        <v>1.061589241027832</v>
      </c>
      <c r="E6009" s="49">
        <v>70.605300903320313</v>
      </c>
      <c r="F6009" s="49">
        <v>33.373764038085938</v>
      </c>
      <c r="G6009" s="49">
        <v>66.626235961914063</v>
      </c>
    </row>
    <row r="6010" spans="1:7">
      <c r="A6010" t="str">
        <f t="shared" si="94"/>
        <v>S2.0083</v>
      </c>
      <c r="B6010" s="49" t="s">
        <v>514</v>
      </c>
      <c r="C6010" s="49">
        <v>83</v>
      </c>
      <c r="D6010" s="49">
        <v>1.0754319429397583</v>
      </c>
      <c r="E6010" s="49">
        <v>69.543716430664063</v>
      </c>
      <c r="F6010" s="49">
        <v>32.875583648681641</v>
      </c>
      <c r="G6010" s="49">
        <v>67.124412536621094</v>
      </c>
    </row>
    <row r="6011" spans="1:7">
      <c r="A6011" t="str">
        <f t="shared" si="94"/>
        <v>S2.0084</v>
      </c>
      <c r="B6011" s="49" t="s">
        <v>514</v>
      </c>
      <c r="C6011" s="49">
        <v>84</v>
      </c>
      <c r="D6011" s="49">
        <v>1.0885790586471558</v>
      </c>
      <c r="E6011" s="49">
        <v>68.468284606933594</v>
      </c>
      <c r="F6011" s="49">
        <v>32.384109497070313</v>
      </c>
      <c r="G6011" s="49">
        <v>67.615890502929688</v>
      </c>
    </row>
    <row r="6012" spans="1:7">
      <c r="A6012" t="str">
        <f t="shared" si="94"/>
        <v>S2.0085</v>
      </c>
      <c r="B6012" s="49" t="s">
        <v>514</v>
      </c>
      <c r="C6012" s="49">
        <v>85</v>
      </c>
      <c r="D6012" s="49">
        <v>1.1010104417800903</v>
      </c>
      <c r="E6012" s="49">
        <v>67.37969970703125</v>
      </c>
      <c r="F6012" s="49">
        <v>31.899223327636719</v>
      </c>
      <c r="G6012" s="49">
        <v>68.100776672363281</v>
      </c>
    </row>
    <row r="6013" spans="1:7">
      <c r="A6013" t="str">
        <f t="shared" si="94"/>
        <v>S2.0086</v>
      </c>
      <c r="B6013" s="49" t="s">
        <v>514</v>
      </c>
      <c r="C6013" s="49">
        <v>86</v>
      </c>
      <c r="D6013" s="49">
        <v>1.1127079725265503</v>
      </c>
      <c r="E6013" s="49">
        <v>66.278694152832031</v>
      </c>
      <c r="F6013" s="49">
        <v>31.42082405090332</v>
      </c>
      <c r="G6013" s="49">
        <v>68.579177856445313</v>
      </c>
    </row>
    <row r="6014" spans="1:7">
      <c r="A6014" t="str">
        <f t="shared" si="94"/>
        <v>S2.0087</v>
      </c>
      <c r="B6014" s="49" t="s">
        <v>514</v>
      </c>
      <c r="C6014" s="49">
        <v>87</v>
      </c>
      <c r="D6014" s="49">
        <v>1.1236495971679688</v>
      </c>
      <c r="E6014" s="49">
        <v>65.165985107421875</v>
      </c>
      <c r="F6014" s="49">
        <v>30.948795318603516</v>
      </c>
      <c r="G6014" s="49">
        <v>69.05120849609375</v>
      </c>
    </row>
    <row r="6015" spans="1:7">
      <c r="A6015" t="str">
        <f t="shared" si="94"/>
        <v>S2.0088</v>
      </c>
      <c r="B6015" s="49" t="s">
        <v>514</v>
      </c>
      <c r="C6015" s="49">
        <v>88</v>
      </c>
      <c r="D6015" s="49">
        <v>1.1338187456130981</v>
      </c>
      <c r="E6015" s="49">
        <v>64.042335510253906</v>
      </c>
      <c r="F6015" s="49">
        <v>30.4830322265625</v>
      </c>
      <c r="G6015" s="49">
        <v>69.5169677734375</v>
      </c>
    </row>
    <row r="6016" spans="1:7">
      <c r="A6016" t="str">
        <f t="shared" si="94"/>
        <v>S2.0089</v>
      </c>
      <c r="B6016" s="49" t="s">
        <v>514</v>
      </c>
      <c r="C6016" s="49">
        <v>89</v>
      </c>
      <c r="D6016" s="49">
        <v>1.1431999206542969</v>
      </c>
      <c r="E6016" s="49">
        <v>62.908515930175781</v>
      </c>
      <c r="F6016" s="49">
        <v>30.02342414855957</v>
      </c>
      <c r="G6016" s="49">
        <v>69.976577758789063</v>
      </c>
    </row>
    <row r="6017" spans="1:7">
      <c r="A6017" t="str">
        <f t="shared" si="94"/>
        <v>S2.0090</v>
      </c>
      <c r="B6017" s="49" t="s">
        <v>514</v>
      </c>
      <c r="C6017" s="49">
        <v>90</v>
      </c>
      <c r="D6017" s="49">
        <v>1.1517767906188965</v>
      </c>
      <c r="E6017" s="49">
        <v>61.765316009521484</v>
      </c>
      <c r="F6017" s="49">
        <v>29.569866180419922</v>
      </c>
      <c r="G6017" s="49">
        <v>70.430130004882813</v>
      </c>
    </row>
    <row r="6018" spans="1:7">
      <c r="A6018" t="str">
        <f t="shared" si="94"/>
        <v>S2.0091</v>
      </c>
      <c r="B6018" s="49" t="s">
        <v>514</v>
      </c>
      <c r="C6018" s="49">
        <v>91</v>
      </c>
      <c r="D6018" s="49">
        <v>1.1595362424850464</v>
      </c>
      <c r="E6018" s="49">
        <v>60.613540649414063</v>
      </c>
      <c r="F6018" s="49">
        <v>29.122251510620117</v>
      </c>
      <c r="G6018" s="49">
        <v>70.87774658203125</v>
      </c>
    </row>
    <row r="6019" spans="1:7">
      <c r="A6019" t="str">
        <f t="shared" ref="A6019:A6082" si="95">CONCATENATE(B6019,IF(C6019&lt;10,CONCATENATE("00",C6019),IF(C6019&lt;100,CONCATENATE("0",C6019),C6019)))</f>
        <v>S2.0092</v>
      </c>
      <c r="B6019" s="49" t="s">
        <v>514</v>
      </c>
      <c r="C6019" s="49">
        <v>92</v>
      </c>
      <c r="D6019" s="49">
        <v>1.1664657592773438</v>
      </c>
      <c r="E6019" s="49">
        <v>59.454002380371094</v>
      </c>
      <c r="F6019" s="49">
        <v>28.680473327636719</v>
      </c>
      <c r="G6019" s="49">
        <v>71.319526672363281</v>
      </c>
    </row>
    <row r="6020" spans="1:7">
      <c r="A6020" t="str">
        <f t="shared" si="95"/>
        <v>S2.0093</v>
      </c>
      <c r="B6020" s="49" t="s">
        <v>514</v>
      </c>
      <c r="C6020" s="49">
        <v>93</v>
      </c>
      <c r="D6020" s="49">
        <v>1.1725540161132813</v>
      </c>
      <c r="E6020" s="49">
        <v>58.28753662109375</v>
      </c>
      <c r="F6020" s="49">
        <v>28.244428634643555</v>
      </c>
      <c r="G6020" s="49">
        <v>71.755569458007813</v>
      </c>
    </row>
    <row r="6021" spans="1:7">
      <c r="A6021" t="str">
        <f t="shared" si="95"/>
        <v>S2.0094</v>
      </c>
      <c r="B6021" s="49" t="s">
        <v>514</v>
      </c>
      <c r="C6021" s="49">
        <v>94</v>
      </c>
      <c r="D6021" s="49">
        <v>1.1777901649475098</v>
      </c>
      <c r="E6021" s="49">
        <v>57.114982604980469</v>
      </c>
      <c r="F6021" s="49">
        <v>27.814014434814453</v>
      </c>
      <c r="G6021" s="49">
        <v>72.185989379882813</v>
      </c>
    </row>
    <row r="6022" spans="1:7">
      <c r="A6022" t="str">
        <f t="shared" si="95"/>
        <v>S2.0095</v>
      </c>
      <c r="B6022" s="49" t="s">
        <v>514</v>
      </c>
      <c r="C6022" s="49">
        <v>95</v>
      </c>
      <c r="D6022" s="49">
        <v>1.1821680068969727</v>
      </c>
      <c r="E6022" s="49">
        <v>55.937191009521484</v>
      </c>
      <c r="F6022" s="49">
        <v>27.389127731323242</v>
      </c>
      <c r="G6022" s="49">
        <v>72.610870361328125</v>
      </c>
    </row>
    <row r="6023" spans="1:7">
      <c r="A6023" t="str">
        <f t="shared" si="95"/>
        <v>S2.0096</v>
      </c>
      <c r="B6023" s="49" t="s">
        <v>514</v>
      </c>
      <c r="C6023" s="49">
        <v>96</v>
      </c>
      <c r="D6023" s="49">
        <v>1.1856770515441895</v>
      </c>
      <c r="E6023" s="49">
        <v>54.755023956298828</v>
      </c>
      <c r="F6023" s="49">
        <v>26.969667434692383</v>
      </c>
      <c r="G6023" s="49">
        <v>73.03033447265625</v>
      </c>
    </row>
    <row r="6024" spans="1:7">
      <c r="A6024" t="str">
        <f t="shared" si="95"/>
        <v>S2.0097</v>
      </c>
      <c r="B6024" s="49" t="s">
        <v>514</v>
      </c>
      <c r="C6024" s="49">
        <v>97</v>
      </c>
      <c r="D6024" s="49">
        <v>1.1883158683776855</v>
      </c>
      <c r="E6024" s="49">
        <v>53.569347381591797</v>
      </c>
      <c r="F6024" s="49">
        <v>26.555532455444336</v>
      </c>
      <c r="G6024" s="49">
        <v>73.444465637207031</v>
      </c>
    </row>
    <row r="6025" spans="1:7">
      <c r="A6025" t="str">
        <f t="shared" si="95"/>
        <v>S2.0098</v>
      </c>
      <c r="B6025" s="49" t="s">
        <v>514</v>
      </c>
      <c r="C6025" s="49">
        <v>98</v>
      </c>
      <c r="D6025" s="49">
        <v>1.1900749206542969</v>
      </c>
      <c r="E6025" s="49">
        <v>52.381031036376953</v>
      </c>
      <c r="F6025" s="49">
        <v>26.146627426147461</v>
      </c>
      <c r="G6025" s="49">
        <v>73.853370666503906</v>
      </c>
    </row>
    <row r="6026" spans="1:7">
      <c r="A6026" t="str">
        <f t="shared" si="95"/>
        <v>S2.0099</v>
      </c>
      <c r="B6026" s="49" t="s">
        <v>514</v>
      </c>
      <c r="C6026" s="49">
        <v>99</v>
      </c>
      <c r="D6026" s="49">
        <v>1.1909570693969727</v>
      </c>
      <c r="E6026" s="49">
        <v>51.190956115722656</v>
      </c>
      <c r="F6026" s="49">
        <v>25.742855072021484</v>
      </c>
      <c r="G6026" s="49">
        <v>74.25714111328125</v>
      </c>
    </row>
    <row r="6027" spans="1:7">
      <c r="A6027" t="str">
        <f t="shared" si="95"/>
        <v>S2.0100</v>
      </c>
      <c r="B6027" s="49" t="s">
        <v>514</v>
      </c>
      <c r="C6027" s="49">
        <v>100</v>
      </c>
      <c r="D6027" s="49">
        <v>1.1909570693969727</v>
      </c>
      <c r="E6027" s="49">
        <v>50</v>
      </c>
      <c r="F6027" s="49">
        <v>25.344118118286133</v>
      </c>
      <c r="G6027" s="49">
        <v>74.6558837890625</v>
      </c>
    </row>
    <row r="6028" spans="1:7">
      <c r="A6028" t="str">
        <f t="shared" si="95"/>
        <v>S2.0101</v>
      </c>
      <c r="B6028" s="49" t="s">
        <v>514</v>
      </c>
      <c r="C6028" s="49">
        <v>101</v>
      </c>
      <c r="D6028" s="49">
        <v>1.1900768280029297</v>
      </c>
      <c r="E6028" s="49">
        <v>48.809043884277344</v>
      </c>
      <c r="F6028" s="49">
        <v>24.950323104858398</v>
      </c>
      <c r="G6028" s="49">
        <v>75.049674987792969</v>
      </c>
    </row>
    <row r="6029" spans="1:7">
      <c r="A6029" t="str">
        <f t="shared" si="95"/>
        <v>S2.0102</v>
      </c>
      <c r="B6029" s="49" t="s">
        <v>514</v>
      </c>
      <c r="C6029" s="49">
        <v>102</v>
      </c>
      <c r="D6029" s="49">
        <v>1.1883130073547363</v>
      </c>
      <c r="E6029" s="49">
        <v>47.618965148925781</v>
      </c>
      <c r="F6029" s="49">
        <v>24.561376571655273</v>
      </c>
      <c r="G6029" s="49">
        <v>75.438621520996094</v>
      </c>
    </row>
    <row r="6030" spans="1:7">
      <c r="A6030" t="str">
        <f t="shared" si="95"/>
        <v>S2.0103</v>
      </c>
      <c r="B6030" s="49" t="s">
        <v>514</v>
      </c>
      <c r="C6030" s="49">
        <v>103</v>
      </c>
      <c r="D6030" s="49">
        <v>1.1856780052185059</v>
      </c>
      <c r="E6030" s="49">
        <v>46.430652618408203</v>
      </c>
      <c r="F6030" s="49">
        <v>24.177186965942383</v>
      </c>
      <c r="G6030" s="49">
        <v>75.82281494140625</v>
      </c>
    </row>
    <row r="6031" spans="1:7">
      <c r="A6031" t="str">
        <f t="shared" si="95"/>
        <v>S2.0104</v>
      </c>
      <c r="B6031" s="49" t="s">
        <v>514</v>
      </c>
      <c r="C6031" s="49">
        <v>104</v>
      </c>
      <c r="D6031" s="49">
        <v>1.1821680068969727</v>
      </c>
      <c r="E6031" s="49">
        <v>45.244976043701172</v>
      </c>
      <c r="F6031" s="49">
        <v>23.797664642333984</v>
      </c>
      <c r="G6031" s="49">
        <v>76.20233154296875</v>
      </c>
    </row>
    <row r="6032" spans="1:7">
      <c r="A6032" t="str">
        <f t="shared" si="95"/>
        <v>S2.0105</v>
      </c>
      <c r="B6032" s="49" t="s">
        <v>514</v>
      </c>
      <c r="C6032" s="49">
        <v>105</v>
      </c>
      <c r="D6032" s="49">
        <v>1.1777901649475098</v>
      </c>
      <c r="E6032" s="49">
        <v>44.062808990478516</v>
      </c>
      <c r="F6032" s="49">
        <v>23.422721862792969</v>
      </c>
      <c r="G6032" s="49">
        <v>76.577278137207031</v>
      </c>
    </row>
    <row r="6033" spans="1:7">
      <c r="A6033" t="str">
        <f t="shared" si="95"/>
        <v>S2.0106</v>
      </c>
      <c r="B6033" s="49" t="s">
        <v>514</v>
      </c>
      <c r="C6033" s="49">
        <v>106</v>
      </c>
      <c r="D6033" s="49">
        <v>1.1725540161132813</v>
      </c>
      <c r="E6033" s="49">
        <v>42.885017395019531</v>
      </c>
      <c r="F6033" s="49">
        <v>23.052268981933594</v>
      </c>
      <c r="G6033" s="49">
        <v>76.947731018066406</v>
      </c>
    </row>
    <row r="6034" spans="1:7">
      <c r="A6034" t="str">
        <f t="shared" si="95"/>
        <v>S2.0107</v>
      </c>
      <c r="B6034" s="49" t="s">
        <v>514</v>
      </c>
      <c r="C6034" s="49">
        <v>107</v>
      </c>
      <c r="D6034" s="49">
        <v>1.1664657592773438</v>
      </c>
      <c r="E6034" s="49">
        <v>41.71246337890625</v>
      </c>
      <c r="F6034" s="49">
        <v>22.686222076416016</v>
      </c>
      <c r="G6034" s="49">
        <v>77.313774108886719</v>
      </c>
    </row>
    <row r="6035" spans="1:7">
      <c r="A6035" t="str">
        <f t="shared" si="95"/>
        <v>S2.0108</v>
      </c>
      <c r="B6035" s="49" t="s">
        <v>514</v>
      </c>
      <c r="C6035" s="49">
        <v>108</v>
      </c>
      <c r="D6035" s="49">
        <v>1.1595362424850464</v>
      </c>
      <c r="E6035" s="49">
        <v>40.545997619628906</v>
      </c>
      <c r="F6035" s="49">
        <v>22.324497222900391</v>
      </c>
      <c r="G6035" s="49">
        <v>77.675506591796875</v>
      </c>
    </row>
    <row r="6036" spans="1:7">
      <c r="A6036" t="str">
        <f t="shared" si="95"/>
        <v>S2.0109</v>
      </c>
      <c r="B6036" s="49" t="s">
        <v>514</v>
      </c>
      <c r="C6036" s="49">
        <v>109</v>
      </c>
      <c r="D6036" s="49">
        <v>1.1517767906188965</v>
      </c>
      <c r="E6036" s="49">
        <v>39.386459350585938</v>
      </c>
      <c r="F6036" s="49">
        <v>21.967010498046875</v>
      </c>
      <c r="G6036" s="49">
        <v>78.032989501953125</v>
      </c>
    </row>
    <row r="6037" spans="1:7">
      <c r="A6037" t="str">
        <f t="shared" si="95"/>
        <v>S2.0110</v>
      </c>
      <c r="B6037" s="49" t="s">
        <v>514</v>
      </c>
      <c r="C6037" s="49">
        <v>110</v>
      </c>
      <c r="D6037" s="49">
        <v>1.1431999206542969</v>
      </c>
      <c r="E6037" s="49">
        <v>38.234683990478516</v>
      </c>
      <c r="F6037" s="49">
        <v>21.613677978515625</v>
      </c>
      <c r="G6037" s="49">
        <v>78.386322021484375</v>
      </c>
    </row>
    <row r="6038" spans="1:7">
      <c r="A6038" t="str">
        <f t="shared" si="95"/>
        <v>S2.0111</v>
      </c>
      <c r="B6038" s="49" t="s">
        <v>514</v>
      </c>
      <c r="C6038" s="49">
        <v>111</v>
      </c>
      <c r="D6038" s="49">
        <v>1.1338191032409668</v>
      </c>
      <c r="E6038" s="49">
        <v>37.091484069824219</v>
      </c>
      <c r="F6038" s="49">
        <v>21.264425277709961</v>
      </c>
      <c r="G6038" s="49">
        <v>78.735572814941406</v>
      </c>
    </row>
    <row r="6039" spans="1:7">
      <c r="A6039" t="str">
        <f t="shared" si="95"/>
        <v>S2.0112</v>
      </c>
      <c r="B6039" s="49" t="s">
        <v>514</v>
      </c>
      <c r="C6039" s="49">
        <v>112</v>
      </c>
      <c r="D6039" s="49">
        <v>1.1236492395401001</v>
      </c>
      <c r="E6039" s="49">
        <v>35.957664489746094</v>
      </c>
      <c r="F6039" s="49">
        <v>20.919170379638672</v>
      </c>
      <c r="G6039" s="49">
        <v>79.080825805664063</v>
      </c>
    </row>
    <row r="6040" spans="1:7">
      <c r="A6040" t="str">
        <f t="shared" si="95"/>
        <v>S2.0113</v>
      </c>
      <c r="B6040" s="49" t="s">
        <v>514</v>
      </c>
      <c r="C6040" s="49">
        <v>113</v>
      </c>
      <c r="D6040" s="49">
        <v>1.1127076148986816</v>
      </c>
      <c r="E6040" s="49">
        <v>34.834014892578125</v>
      </c>
      <c r="F6040" s="49">
        <v>20.577836990356445</v>
      </c>
      <c r="G6040" s="49">
        <v>79.422164916992188</v>
      </c>
    </row>
    <row r="6041" spans="1:7">
      <c r="A6041" t="str">
        <f t="shared" si="95"/>
        <v>S2.0114</v>
      </c>
      <c r="B6041" s="49" t="s">
        <v>514</v>
      </c>
      <c r="C6041" s="49">
        <v>114</v>
      </c>
      <c r="D6041" s="49">
        <v>1.1010111570358276</v>
      </c>
      <c r="E6041" s="49">
        <v>33.721309661865234</v>
      </c>
      <c r="F6041" s="49">
        <v>20.240348815917969</v>
      </c>
      <c r="G6041" s="49">
        <v>79.759651184082031</v>
      </c>
    </row>
    <row r="6042" spans="1:7">
      <c r="A6042" t="str">
        <f t="shared" si="95"/>
        <v>S2.0115</v>
      </c>
      <c r="B6042" s="49" t="s">
        <v>514</v>
      </c>
      <c r="C6042" s="49">
        <v>115</v>
      </c>
      <c r="D6042" s="49">
        <v>1.0885790586471558</v>
      </c>
      <c r="E6042" s="49">
        <v>32.620296478271484</v>
      </c>
      <c r="F6042" s="49">
        <v>19.906631469726563</v>
      </c>
      <c r="G6042" s="49">
        <v>80.093368530273438</v>
      </c>
    </row>
    <row r="6043" spans="1:7">
      <c r="A6043" t="str">
        <f t="shared" si="95"/>
        <v>S2.0116</v>
      </c>
      <c r="B6043" s="49" t="s">
        <v>514</v>
      </c>
      <c r="C6043" s="49">
        <v>116</v>
      </c>
      <c r="D6043" s="49">
        <v>1.0754311084747314</v>
      </c>
      <c r="E6043" s="49">
        <v>31.531717300415039</v>
      </c>
      <c r="F6043" s="49">
        <v>19.57661247253418</v>
      </c>
      <c r="G6043" s="49">
        <v>80.423385620117188</v>
      </c>
    </row>
    <row r="6044" spans="1:7">
      <c r="A6044" t="str">
        <f t="shared" si="95"/>
        <v>S2.0117</v>
      </c>
      <c r="B6044" s="49" t="s">
        <v>514</v>
      </c>
      <c r="C6044" s="49">
        <v>117</v>
      </c>
      <c r="D6044" s="49">
        <v>1.0615899562835693</v>
      </c>
      <c r="E6044" s="49">
        <v>30.456287384033203</v>
      </c>
      <c r="F6044" s="49">
        <v>19.250219345092773</v>
      </c>
      <c r="G6044" s="49">
        <v>80.749778747558594</v>
      </c>
    </row>
    <row r="6045" spans="1:7">
      <c r="A6045" t="str">
        <f t="shared" si="95"/>
        <v>S2.0118</v>
      </c>
      <c r="B6045" s="49" t="s">
        <v>514</v>
      </c>
      <c r="C6045" s="49">
        <v>118</v>
      </c>
      <c r="D6045" s="49">
        <v>1.0470759868621826</v>
      </c>
      <c r="E6045" s="49">
        <v>29.394697189331055</v>
      </c>
      <c r="F6045" s="49">
        <v>18.927385330200195</v>
      </c>
      <c r="G6045" s="49">
        <v>81.072616577148438</v>
      </c>
    </row>
    <row r="6046" spans="1:7">
      <c r="A6046" t="str">
        <f t="shared" si="95"/>
        <v>S2.0119</v>
      </c>
      <c r="B6046" s="49" t="s">
        <v>514</v>
      </c>
      <c r="C6046" s="49">
        <v>119</v>
      </c>
      <c r="D6046" s="49">
        <v>1.0319130420684814</v>
      </c>
      <c r="E6046" s="49">
        <v>28.347621917724609</v>
      </c>
      <c r="F6046" s="49">
        <v>18.608037948608398</v>
      </c>
      <c r="G6046" s="49">
        <v>81.391960144042969</v>
      </c>
    </row>
    <row r="6047" spans="1:7">
      <c r="A6047" t="str">
        <f t="shared" si="95"/>
        <v>S2.0120</v>
      </c>
      <c r="B6047" s="49" t="s">
        <v>514</v>
      </c>
      <c r="C6047" s="49">
        <v>120</v>
      </c>
      <c r="D6047" s="49">
        <v>1.0161259174346924</v>
      </c>
      <c r="E6047" s="49">
        <v>27.315708160400391</v>
      </c>
      <c r="F6047" s="49">
        <v>18.292108535766602</v>
      </c>
      <c r="G6047" s="49">
        <v>81.707893371582031</v>
      </c>
    </row>
    <row r="6048" spans="1:7">
      <c r="A6048" t="str">
        <f t="shared" si="95"/>
        <v>S2.0121</v>
      </c>
      <c r="B6048" s="49" t="s">
        <v>514</v>
      </c>
      <c r="C6048" s="49">
        <v>121</v>
      </c>
      <c r="D6048" s="49">
        <v>0.9997410774230957</v>
      </c>
      <c r="E6048" s="49">
        <v>26.299581527709961</v>
      </c>
      <c r="F6048" s="49">
        <v>17.979536056518555</v>
      </c>
      <c r="G6048" s="49">
        <v>82.020462036132813</v>
      </c>
    </row>
    <row r="6049" spans="1:7">
      <c r="A6049" t="str">
        <f t="shared" si="95"/>
        <v>S2.0122</v>
      </c>
      <c r="B6049" s="49" t="s">
        <v>514</v>
      </c>
      <c r="C6049" s="49">
        <v>122</v>
      </c>
      <c r="D6049" s="49">
        <v>0.98278188705444336</v>
      </c>
      <c r="E6049" s="49">
        <v>25.299840927124023</v>
      </c>
      <c r="F6049" s="49">
        <v>17.670251846313477</v>
      </c>
      <c r="G6049" s="49">
        <v>82.329750061035156</v>
      </c>
    </row>
    <row r="6050" spans="1:7">
      <c r="A6050" t="str">
        <f t="shared" si="95"/>
        <v>S2.0123</v>
      </c>
      <c r="B6050" s="49" t="s">
        <v>514</v>
      </c>
      <c r="C6050" s="49">
        <v>123</v>
      </c>
      <c r="D6050" s="49">
        <v>0.96527910232543945</v>
      </c>
      <c r="E6050" s="49">
        <v>24.317058563232422</v>
      </c>
      <c r="F6050" s="49">
        <v>17.36419677734375</v>
      </c>
      <c r="G6050" s="49">
        <v>82.63580322265625</v>
      </c>
    </row>
    <row r="6051" spans="1:7">
      <c r="A6051" t="str">
        <f t="shared" si="95"/>
        <v>S2.0124</v>
      </c>
      <c r="B6051" s="49" t="s">
        <v>514</v>
      </c>
      <c r="C6051" s="49">
        <v>124</v>
      </c>
      <c r="D6051" s="49">
        <v>0.94725698232650757</v>
      </c>
      <c r="E6051" s="49">
        <v>23.351779937744141</v>
      </c>
      <c r="F6051" s="49">
        <v>17.061298370361328</v>
      </c>
      <c r="G6051" s="49">
        <v>82.938705444335938</v>
      </c>
    </row>
    <row r="6052" spans="1:7">
      <c r="A6052" t="str">
        <f t="shared" si="95"/>
        <v>S2.0125</v>
      </c>
      <c r="B6052" s="49" t="s">
        <v>514</v>
      </c>
      <c r="C6052" s="49">
        <v>125</v>
      </c>
      <c r="D6052" s="49">
        <v>0.92874878644943237</v>
      </c>
      <c r="E6052" s="49">
        <v>22.404523849487305</v>
      </c>
      <c r="F6052" s="49">
        <v>16.761507034301758</v>
      </c>
      <c r="G6052" s="49">
        <v>83.238494873046875</v>
      </c>
    </row>
    <row r="6053" spans="1:7">
      <c r="A6053" t="str">
        <f t="shared" si="95"/>
        <v>S2.0126</v>
      </c>
      <c r="B6053" s="49" t="s">
        <v>514</v>
      </c>
      <c r="C6053" s="49">
        <v>126</v>
      </c>
      <c r="D6053" s="49">
        <v>0.90977907180786133</v>
      </c>
      <c r="E6053" s="49">
        <v>21.475774765014648</v>
      </c>
      <c r="F6053" s="49">
        <v>16.464756011962891</v>
      </c>
      <c r="G6053" s="49">
        <v>83.535247802734375</v>
      </c>
    </row>
    <row r="6054" spans="1:7">
      <c r="A6054" t="str">
        <f t="shared" si="95"/>
        <v>S2.0127</v>
      </c>
      <c r="B6054" s="49" t="s">
        <v>514</v>
      </c>
      <c r="C6054" s="49">
        <v>127</v>
      </c>
      <c r="D6054" s="49">
        <v>0.89038300514221191</v>
      </c>
      <c r="E6054" s="49">
        <v>20.565994262695313</v>
      </c>
      <c r="F6054" s="49">
        <v>16.170989990234375</v>
      </c>
      <c r="G6054" s="49">
        <v>83.829010009765625</v>
      </c>
    </row>
    <row r="6055" spans="1:7">
      <c r="A6055" t="str">
        <f t="shared" si="95"/>
        <v>S2.0128</v>
      </c>
      <c r="B6055" s="49" t="s">
        <v>514</v>
      </c>
      <c r="C6055" s="49">
        <v>128</v>
      </c>
      <c r="D6055" s="49">
        <v>0.87058812379837036</v>
      </c>
      <c r="E6055" s="49">
        <v>19.67561149597168</v>
      </c>
      <c r="F6055" s="49">
        <v>15.88015079498291</v>
      </c>
      <c r="G6055" s="49">
        <v>84.119850158691406</v>
      </c>
    </row>
    <row r="6056" spans="1:7">
      <c r="A6056" t="str">
        <f t="shared" si="95"/>
        <v>S2.0129</v>
      </c>
      <c r="B6056" s="49" t="s">
        <v>514</v>
      </c>
      <c r="C6056" s="49">
        <v>129</v>
      </c>
      <c r="D6056" s="49">
        <v>0.85042589902877808</v>
      </c>
      <c r="E6056" s="49">
        <v>18.805023193359375</v>
      </c>
      <c r="F6056" s="49">
        <v>15.592183113098145</v>
      </c>
      <c r="G6056" s="49">
        <v>84.407814025878906</v>
      </c>
    </row>
    <row r="6057" spans="1:7">
      <c r="A6057" t="str">
        <f t="shared" si="95"/>
        <v>S2.0130</v>
      </c>
      <c r="B6057" s="49" t="s">
        <v>514</v>
      </c>
      <c r="C6057" s="49">
        <v>130</v>
      </c>
      <c r="D6057" s="49">
        <v>0.82993108034133911</v>
      </c>
      <c r="E6057" s="49">
        <v>17.954597473144531</v>
      </c>
      <c r="F6057" s="49">
        <v>15.307029724121094</v>
      </c>
      <c r="G6057" s="49">
        <v>84.692970275878906</v>
      </c>
    </row>
    <row r="6058" spans="1:7">
      <c r="A6058" t="str">
        <f t="shared" si="95"/>
        <v>S2.0131</v>
      </c>
      <c r="B6058" s="49" t="s">
        <v>514</v>
      </c>
      <c r="C6058" s="49">
        <v>131</v>
      </c>
      <c r="D6058" s="49">
        <v>0.80913281440734863</v>
      </c>
      <c r="E6058" s="49">
        <v>17.124666213989258</v>
      </c>
      <c r="F6058" s="49">
        <v>15.024679183959961</v>
      </c>
      <c r="G6058" s="49">
        <v>84.975318908691406</v>
      </c>
    </row>
    <row r="6059" spans="1:7">
      <c r="A6059" t="str">
        <f t="shared" si="95"/>
        <v>S2.0132</v>
      </c>
      <c r="B6059" s="49" t="s">
        <v>514</v>
      </c>
      <c r="C6059" s="49">
        <v>132</v>
      </c>
      <c r="D6059" s="49">
        <v>0.78806608915328979</v>
      </c>
      <c r="E6059" s="49">
        <v>16.315534591674805</v>
      </c>
      <c r="F6059" s="49">
        <v>14.744956016540527</v>
      </c>
      <c r="G6059" s="49">
        <v>85.255043029785156</v>
      </c>
    </row>
    <row r="6060" spans="1:7">
      <c r="A6060" t="str">
        <f t="shared" si="95"/>
        <v>S2.0133</v>
      </c>
      <c r="B6060" s="49" t="s">
        <v>514</v>
      </c>
      <c r="C6060" s="49">
        <v>133</v>
      </c>
      <c r="D6060" s="49">
        <v>0.76676201820373535</v>
      </c>
      <c r="E6060" s="49">
        <v>15.527467727661133</v>
      </c>
      <c r="F6060" s="49">
        <v>14.467929840087891</v>
      </c>
      <c r="G6060" s="49">
        <v>85.532066345214844</v>
      </c>
    </row>
    <row r="6061" spans="1:7">
      <c r="A6061" t="str">
        <f t="shared" si="95"/>
        <v>S2.0134</v>
      </c>
      <c r="B6061" s="49" t="s">
        <v>514</v>
      </c>
      <c r="C6061" s="49">
        <v>134</v>
      </c>
      <c r="D6061" s="49">
        <v>0.74525600671768188</v>
      </c>
      <c r="E6061" s="49">
        <v>14.760705947875977</v>
      </c>
      <c r="F6061" s="49">
        <v>14.193511009216309</v>
      </c>
      <c r="G6061" s="49">
        <v>85.806488037109375</v>
      </c>
    </row>
    <row r="6062" spans="1:7">
      <c r="A6062" t="str">
        <f t="shared" si="95"/>
        <v>S2.0135</v>
      </c>
      <c r="B6062" s="49" t="s">
        <v>514</v>
      </c>
      <c r="C6062" s="49">
        <v>135</v>
      </c>
      <c r="D6062" s="49">
        <v>0.72358101606369019</v>
      </c>
      <c r="E6062" s="49">
        <v>14.015449523925781</v>
      </c>
      <c r="F6062" s="49">
        <v>13.921648979187012</v>
      </c>
      <c r="G6062" s="49">
        <v>86.078353881835938</v>
      </c>
    </row>
    <row r="6063" spans="1:7">
      <c r="A6063" t="str">
        <f t="shared" si="95"/>
        <v>S2.0136</v>
      </c>
      <c r="B6063" s="49" t="s">
        <v>514</v>
      </c>
      <c r="C6063" s="49">
        <v>136</v>
      </c>
      <c r="D6063" s="49">
        <v>0.70177000761032104</v>
      </c>
      <c r="E6063" s="49">
        <v>13.291869163513184</v>
      </c>
      <c r="F6063" s="49">
        <v>13.652295112609863</v>
      </c>
      <c r="G6063" s="49">
        <v>86.347702026367188</v>
      </c>
    </row>
    <row r="6064" spans="1:7">
      <c r="A6064" t="str">
        <f t="shared" si="95"/>
        <v>S2.0137</v>
      </c>
      <c r="B6064" s="49" t="s">
        <v>514</v>
      </c>
      <c r="C6064" s="49">
        <v>137</v>
      </c>
      <c r="D6064" s="49">
        <v>0.67985802888870239</v>
      </c>
      <c r="E6064" s="49">
        <v>12.590099334716797</v>
      </c>
      <c r="F6064" s="49">
        <v>13.385401725769043</v>
      </c>
      <c r="G6064" s="49">
        <v>86.614601135253906</v>
      </c>
    </row>
    <row r="6065" spans="1:7">
      <c r="A6065" t="str">
        <f t="shared" si="95"/>
        <v>S2.0138</v>
      </c>
      <c r="B6065" s="49" t="s">
        <v>514</v>
      </c>
      <c r="C6065" s="49">
        <v>138</v>
      </c>
      <c r="D6065" s="49">
        <v>0.65787601470947266</v>
      </c>
      <c r="E6065" s="49">
        <v>11.91024112701416</v>
      </c>
      <c r="F6065" s="49">
        <v>13.120923042297363</v>
      </c>
      <c r="G6065" s="49">
        <v>86.879074096679688</v>
      </c>
    </row>
    <row r="6066" spans="1:7">
      <c r="A6066" t="str">
        <f t="shared" si="95"/>
        <v>S2.0139</v>
      </c>
      <c r="B6066" s="49" t="s">
        <v>514</v>
      </c>
      <c r="C6066" s="49">
        <v>139</v>
      </c>
      <c r="D6066" s="49">
        <v>0.63586097955703735</v>
      </c>
      <c r="E6066" s="49">
        <v>11.252365112304688</v>
      </c>
      <c r="F6066" s="49">
        <v>12.858813285827637</v>
      </c>
      <c r="G6066" s="49">
        <v>87.141189575195313</v>
      </c>
    </row>
    <row r="6067" spans="1:7">
      <c r="A6067" t="str">
        <f t="shared" si="95"/>
        <v>S2.0140</v>
      </c>
      <c r="B6067" s="49" t="s">
        <v>514</v>
      </c>
      <c r="C6067" s="49">
        <v>140</v>
      </c>
      <c r="D6067" s="49">
        <v>0.61384499073028564</v>
      </c>
      <c r="E6067" s="49">
        <v>10.616503715515137</v>
      </c>
      <c r="F6067" s="49">
        <v>12.599026679992676</v>
      </c>
      <c r="G6067" s="49">
        <v>87.400970458984375</v>
      </c>
    </row>
    <row r="6068" spans="1:7">
      <c r="A6068" t="str">
        <f t="shared" si="95"/>
        <v>S2.0141</v>
      </c>
      <c r="B6068" s="49" t="s">
        <v>514</v>
      </c>
      <c r="C6068" s="49">
        <v>141</v>
      </c>
      <c r="D6068" s="49">
        <v>0.59185999631881714</v>
      </c>
      <c r="E6068" s="49">
        <v>10.002658843994141</v>
      </c>
      <c r="F6068" s="49">
        <v>12.341522216796875</v>
      </c>
      <c r="G6068" s="49">
        <v>87.658477783203125</v>
      </c>
    </row>
    <row r="6069" spans="1:7">
      <c r="A6069" t="str">
        <f t="shared" si="95"/>
        <v>S2.0142</v>
      </c>
      <c r="B6069" s="49" t="s">
        <v>514</v>
      </c>
      <c r="C6069" s="49">
        <v>142</v>
      </c>
      <c r="D6069" s="49">
        <v>0.56994199752807617</v>
      </c>
      <c r="E6069" s="49">
        <v>9.4107990264892578</v>
      </c>
      <c r="F6069" s="49">
        <v>12.086254119873047</v>
      </c>
      <c r="G6069" s="49">
        <v>87.913749694824219</v>
      </c>
    </row>
    <row r="6070" spans="1:7">
      <c r="A6070" t="str">
        <f t="shared" si="95"/>
        <v>S2.0143</v>
      </c>
      <c r="B6070" s="49" t="s">
        <v>514</v>
      </c>
      <c r="C6070" s="49">
        <v>143</v>
      </c>
      <c r="D6070" s="49">
        <v>0.54812204837799072</v>
      </c>
      <c r="E6070" s="49">
        <v>8.8408575057983398</v>
      </c>
      <c r="F6070" s="49">
        <v>11.833184242248535</v>
      </c>
      <c r="G6070" s="49">
        <v>88.166816711425781</v>
      </c>
    </row>
    <row r="6071" spans="1:7">
      <c r="A6071" t="str">
        <f t="shared" si="95"/>
        <v>S2.0144</v>
      </c>
      <c r="B6071" s="49" t="s">
        <v>514</v>
      </c>
      <c r="C6071" s="49">
        <v>144</v>
      </c>
      <c r="D6071" s="49">
        <v>0.52642995119094849</v>
      </c>
      <c r="E6071" s="49">
        <v>8.2927350997924805</v>
      </c>
      <c r="F6071" s="49">
        <v>11.582268714904785</v>
      </c>
      <c r="G6071" s="49">
        <v>88.417732238769531</v>
      </c>
    </row>
    <row r="6072" spans="1:7">
      <c r="A6072" t="str">
        <f t="shared" si="95"/>
        <v>S2.0145</v>
      </c>
      <c r="B6072" s="49" t="s">
        <v>514</v>
      </c>
      <c r="C6072" s="49">
        <v>145</v>
      </c>
      <c r="D6072" s="49">
        <v>0.50490301847457886</v>
      </c>
      <c r="E6072" s="49">
        <v>7.7663049697875977</v>
      </c>
      <c r="F6072" s="49">
        <v>11.333468437194824</v>
      </c>
      <c r="G6072" s="49">
        <v>88.666534423828125</v>
      </c>
    </row>
    <row r="6073" spans="1:7">
      <c r="A6073" t="str">
        <f t="shared" si="95"/>
        <v>S2.0146</v>
      </c>
      <c r="B6073" s="49" t="s">
        <v>514</v>
      </c>
      <c r="C6073" s="49">
        <v>146</v>
      </c>
      <c r="D6073" s="49">
        <v>0.48356598615646362</v>
      </c>
      <c r="E6073" s="49">
        <v>7.2614021301269531</v>
      </c>
      <c r="F6073" s="49">
        <v>11.086745262145996</v>
      </c>
      <c r="G6073" s="49">
        <v>88.913253784179688</v>
      </c>
    </row>
    <row r="6074" spans="1:7">
      <c r="A6074" t="str">
        <f t="shared" si="95"/>
        <v>S2.0147</v>
      </c>
      <c r="B6074" s="49" t="s">
        <v>514</v>
      </c>
      <c r="C6074" s="49">
        <v>147</v>
      </c>
      <c r="D6074" s="49">
        <v>0.46245503425598145</v>
      </c>
      <c r="E6074" s="49">
        <v>6.7778358459472656</v>
      </c>
      <c r="F6074" s="49">
        <v>10.842059135437012</v>
      </c>
      <c r="G6074" s="49">
        <v>89.157943725585938</v>
      </c>
    </row>
    <row r="6075" spans="1:7">
      <c r="A6075" t="str">
        <f t="shared" si="95"/>
        <v>S2.0148</v>
      </c>
      <c r="B6075" s="49" t="s">
        <v>514</v>
      </c>
      <c r="C6075" s="49">
        <v>148</v>
      </c>
      <c r="D6075" s="49">
        <v>0.44159597158432007</v>
      </c>
      <c r="E6075" s="49">
        <v>6.3153810501098633</v>
      </c>
      <c r="F6075" s="49">
        <v>10.599373817443848</v>
      </c>
      <c r="G6075" s="49">
        <v>89.400627136230469</v>
      </c>
    </row>
    <row r="6076" spans="1:7">
      <c r="A6076" t="str">
        <f t="shared" si="95"/>
        <v>S2.0149</v>
      </c>
      <c r="B6076" s="49" t="s">
        <v>514</v>
      </c>
      <c r="C6076" s="49">
        <v>149</v>
      </c>
      <c r="D6076" s="49">
        <v>0.42101901769638062</v>
      </c>
      <c r="E6076" s="49">
        <v>5.8737850189208984</v>
      </c>
      <c r="F6076" s="49">
        <v>10.358652114868164</v>
      </c>
      <c r="G6076" s="49">
        <v>89.641349792480469</v>
      </c>
    </row>
    <row r="6077" spans="1:7">
      <c r="A6077" t="str">
        <f t="shared" si="95"/>
        <v>S2.0150</v>
      </c>
      <c r="B6077" s="49" t="s">
        <v>514</v>
      </c>
      <c r="C6077" s="49">
        <v>150</v>
      </c>
      <c r="D6077" s="49">
        <v>0.40075302124023438</v>
      </c>
      <c r="E6077" s="49">
        <v>5.452765941619873</v>
      </c>
      <c r="F6077" s="49">
        <v>10.119858741760254</v>
      </c>
      <c r="G6077" s="49">
        <v>89.880142211914063</v>
      </c>
    </row>
    <row r="6078" spans="1:7">
      <c r="A6078" t="str">
        <f t="shared" si="95"/>
        <v>S2.0151</v>
      </c>
      <c r="B6078" s="49" t="s">
        <v>514</v>
      </c>
      <c r="C6078" s="49">
        <v>151</v>
      </c>
      <c r="D6078" s="49">
        <v>0.3808249831199646</v>
      </c>
      <c r="E6078" s="49">
        <v>5.0520129203796387</v>
      </c>
      <c r="F6078" s="49">
        <v>9.8829593658447266</v>
      </c>
      <c r="G6078" s="49">
        <v>90.117042541503906</v>
      </c>
    </row>
    <row r="6079" spans="1:7">
      <c r="A6079" t="str">
        <f t="shared" si="95"/>
        <v>S2.0152</v>
      </c>
      <c r="B6079" s="49" t="s">
        <v>514</v>
      </c>
      <c r="C6079" s="49">
        <v>152</v>
      </c>
      <c r="D6079" s="49">
        <v>0.36126101016998291</v>
      </c>
      <c r="E6079" s="49">
        <v>4.6711878776550293</v>
      </c>
      <c r="F6079" s="49">
        <v>9.6479177474975586</v>
      </c>
      <c r="G6079" s="49">
        <v>90.352081298828125</v>
      </c>
    </row>
    <row r="6080" spans="1:7">
      <c r="A6080" t="str">
        <f t="shared" si="95"/>
        <v>S2.0153</v>
      </c>
      <c r="B6080" s="49" t="s">
        <v>514</v>
      </c>
      <c r="C6080" s="49">
        <v>153</v>
      </c>
      <c r="D6080" s="49">
        <v>0.34208598732948303</v>
      </c>
      <c r="E6080" s="49">
        <v>4.3099269866943359</v>
      </c>
      <c r="F6080" s="49">
        <v>9.4167022705078125</v>
      </c>
      <c r="G6080" s="49">
        <v>90.583297729492188</v>
      </c>
    </row>
    <row r="6081" spans="1:7">
      <c r="A6081" t="str">
        <f t="shared" si="95"/>
        <v>S2.0154</v>
      </c>
      <c r="B6081" s="49" t="s">
        <v>514</v>
      </c>
      <c r="C6081" s="49">
        <v>154</v>
      </c>
      <c r="D6081" s="49">
        <v>0.32332301139831543</v>
      </c>
      <c r="E6081" s="49">
        <v>3.9678409099578857</v>
      </c>
      <c r="F6081" s="49">
        <v>9.1832790374755859</v>
      </c>
      <c r="G6081" s="49">
        <v>90.816719055175781</v>
      </c>
    </row>
    <row r="6082" spans="1:7">
      <c r="A6082" t="str">
        <f t="shared" si="95"/>
        <v>S2.0155</v>
      </c>
      <c r="B6082" s="49" t="s">
        <v>514</v>
      </c>
      <c r="C6082" s="49">
        <v>155</v>
      </c>
      <c r="D6082" s="49">
        <v>0.30499798059463501</v>
      </c>
      <c r="E6082" s="49">
        <v>3.6445178985595703</v>
      </c>
      <c r="F6082" s="49">
        <v>8.9536170959472656</v>
      </c>
      <c r="G6082" s="49">
        <v>91.04638671875</v>
      </c>
    </row>
    <row r="6083" spans="1:7">
      <c r="A6083" t="str">
        <f t="shared" ref="A6083:A6146" si="96">CONCATENATE(B6083,IF(C6083&lt;10,CONCATENATE("00",C6083),IF(C6083&lt;100,CONCATENATE("0",C6083),C6083)))</f>
        <v>S2.0156</v>
      </c>
      <c r="B6083" s="49" t="s">
        <v>514</v>
      </c>
      <c r="C6083" s="49">
        <v>156</v>
      </c>
      <c r="D6083" s="49">
        <v>0.28712901473045349</v>
      </c>
      <c r="E6083" s="49">
        <v>3.3395199775695801</v>
      </c>
      <c r="F6083" s="49">
        <v>8.7256832122802734</v>
      </c>
      <c r="G6083" s="49">
        <v>91.274314880371094</v>
      </c>
    </row>
    <row r="6084" spans="1:7">
      <c r="A6084" t="str">
        <f t="shared" si="96"/>
        <v>S2.0157</v>
      </c>
      <c r="B6084" s="49" t="s">
        <v>514</v>
      </c>
      <c r="C6084" s="49">
        <v>157</v>
      </c>
      <c r="D6084" s="49">
        <v>0.26973900198936462</v>
      </c>
      <c r="E6084" s="49">
        <v>3.0523910522460938</v>
      </c>
      <c r="F6084" s="49">
        <v>8.4994487762451172</v>
      </c>
      <c r="G6084" s="49">
        <v>91.50054931640625</v>
      </c>
    </row>
    <row r="6085" spans="1:7">
      <c r="A6085" t="str">
        <f t="shared" si="96"/>
        <v>S2.0158</v>
      </c>
      <c r="B6085" s="49" t="s">
        <v>514</v>
      </c>
      <c r="C6085" s="49">
        <v>158</v>
      </c>
      <c r="D6085" s="49">
        <v>0.25284600257873535</v>
      </c>
      <c r="E6085" s="49">
        <v>2.7826519012451172</v>
      </c>
      <c r="F6085" s="49">
        <v>8.2748842239379883</v>
      </c>
      <c r="G6085" s="49">
        <v>91.725112915039063</v>
      </c>
    </row>
    <row r="6086" spans="1:7">
      <c r="A6086" t="str">
        <f t="shared" si="96"/>
        <v>S2.0159</v>
      </c>
      <c r="B6086" s="49" t="s">
        <v>514</v>
      </c>
      <c r="C6086" s="49">
        <v>159</v>
      </c>
      <c r="D6086" s="49">
        <v>0.23646697402000427</v>
      </c>
      <c r="E6086" s="49">
        <v>2.5298058986663818</v>
      </c>
      <c r="F6086" s="49">
        <v>8.0519580841064453</v>
      </c>
      <c r="G6086" s="49">
        <v>91.948043823242188</v>
      </c>
    </row>
    <row r="6087" spans="1:7">
      <c r="A6087" t="str">
        <f t="shared" si="96"/>
        <v>S2.0160</v>
      </c>
      <c r="B6087" s="49" t="s">
        <v>514</v>
      </c>
      <c r="C6087" s="49">
        <v>160</v>
      </c>
      <c r="D6087" s="49">
        <v>0.22061902284622192</v>
      </c>
      <c r="E6087" s="49">
        <v>2.2933390140533447</v>
      </c>
      <c r="F6087" s="49">
        <v>7.8306441307067871</v>
      </c>
      <c r="G6087" s="49">
        <v>92.169357299804688</v>
      </c>
    </row>
    <row r="6088" spans="1:7">
      <c r="A6088" t="str">
        <f t="shared" si="96"/>
        <v>S2.0161</v>
      </c>
      <c r="B6088" s="49" t="s">
        <v>514</v>
      </c>
      <c r="C6088" s="49">
        <v>161</v>
      </c>
      <c r="D6088" s="49">
        <v>0.20531599223613739</v>
      </c>
      <c r="E6088" s="49">
        <v>2.0727200508117676</v>
      </c>
      <c r="F6088" s="49">
        <v>7.6109108924865723</v>
      </c>
      <c r="G6088" s="49">
        <v>92.389091491699219</v>
      </c>
    </row>
    <row r="6089" spans="1:7">
      <c r="A6089" t="str">
        <f t="shared" si="96"/>
        <v>S2.0162</v>
      </c>
      <c r="B6089" s="49" t="s">
        <v>514</v>
      </c>
      <c r="C6089" s="49">
        <v>162</v>
      </c>
      <c r="D6089" s="49">
        <v>0.19057099521160126</v>
      </c>
      <c r="E6089" s="49">
        <v>1.8674039840698242</v>
      </c>
      <c r="F6089" s="49">
        <v>7.3927388191223145</v>
      </c>
      <c r="G6089" s="49">
        <v>92.607261657714844</v>
      </c>
    </row>
    <row r="6090" spans="1:7">
      <c r="A6090" t="str">
        <f t="shared" si="96"/>
        <v>S2.0163</v>
      </c>
      <c r="B6090" s="49" t="s">
        <v>514</v>
      </c>
      <c r="C6090" s="49">
        <v>163</v>
      </c>
      <c r="D6090" s="49">
        <v>0.17639599740505219</v>
      </c>
      <c r="E6090" s="49">
        <v>1.6768330335617065</v>
      </c>
      <c r="F6090" s="49">
        <v>7.1760940551757813</v>
      </c>
      <c r="G6090" s="49">
        <v>92.823905944824219</v>
      </c>
    </row>
    <row r="6091" spans="1:7">
      <c r="A6091" t="str">
        <f t="shared" si="96"/>
        <v>S2.0164</v>
      </c>
      <c r="B6091" s="49" t="s">
        <v>514</v>
      </c>
      <c r="C6091" s="49">
        <v>164</v>
      </c>
      <c r="D6091" s="49">
        <v>0.16279900074005127</v>
      </c>
      <c r="E6091" s="49">
        <v>1.5004370212554932</v>
      </c>
      <c r="F6091" s="49">
        <v>6.9609541893005371</v>
      </c>
      <c r="G6091" s="49">
        <v>93.039047241210938</v>
      </c>
    </row>
    <row r="6092" spans="1:7">
      <c r="A6092" t="str">
        <f t="shared" si="96"/>
        <v>S2.0165</v>
      </c>
      <c r="B6092" s="49" t="s">
        <v>514</v>
      </c>
      <c r="C6092" s="49">
        <v>165</v>
      </c>
      <c r="D6092" s="49">
        <v>0.14979000389575958</v>
      </c>
      <c r="E6092" s="49">
        <v>1.3376380205154419</v>
      </c>
      <c r="F6092" s="49">
        <v>6.7472929954528809</v>
      </c>
      <c r="G6092" s="49">
        <v>93.252708435058594</v>
      </c>
    </row>
    <row r="6093" spans="1:7">
      <c r="A6093" t="str">
        <f t="shared" si="96"/>
        <v>S2.0166</v>
      </c>
      <c r="B6093" s="49" t="s">
        <v>514</v>
      </c>
      <c r="C6093" s="49">
        <v>166</v>
      </c>
      <c r="D6093" s="49">
        <v>0.13737300038337708</v>
      </c>
      <c r="E6093" s="49">
        <v>1.1878479719161987</v>
      </c>
      <c r="F6093" s="49">
        <v>6.5350871086120605</v>
      </c>
      <c r="G6093" s="49">
        <v>93.464912414550781</v>
      </c>
    </row>
    <row r="6094" spans="1:7">
      <c r="A6094" t="str">
        <f t="shared" si="96"/>
        <v>S2.0167</v>
      </c>
      <c r="B6094" s="49" t="s">
        <v>514</v>
      </c>
      <c r="C6094" s="49">
        <v>167</v>
      </c>
      <c r="D6094" s="49">
        <v>0.12555599212646484</v>
      </c>
      <c r="E6094" s="49">
        <v>1.050475001335144</v>
      </c>
      <c r="F6094" s="49">
        <v>6.3243141174316406</v>
      </c>
      <c r="G6094" s="49">
        <v>93.675689697265625</v>
      </c>
    </row>
    <row r="6095" spans="1:7">
      <c r="A6095" t="str">
        <f t="shared" si="96"/>
        <v>S2.0168</v>
      </c>
      <c r="B6095" s="49" t="s">
        <v>514</v>
      </c>
      <c r="C6095" s="49">
        <v>168</v>
      </c>
      <c r="D6095" s="49">
        <v>0.1143370047211647</v>
      </c>
      <c r="E6095" s="49">
        <v>0.9249190092086792</v>
      </c>
      <c r="F6095" s="49">
        <v>6.1149492263793945</v>
      </c>
      <c r="G6095" s="49">
        <v>93.885047912597656</v>
      </c>
    </row>
    <row r="6096" spans="1:7">
      <c r="A6096" t="str">
        <f t="shared" si="96"/>
        <v>S2.0169</v>
      </c>
      <c r="B6096" s="49" t="s">
        <v>514</v>
      </c>
      <c r="C6096" s="49">
        <v>169</v>
      </c>
      <c r="D6096" s="49">
        <v>0.10371999442577362</v>
      </c>
      <c r="E6096" s="49">
        <v>0.81058198213577271</v>
      </c>
      <c r="F6096" s="49">
        <v>5.9069700241088867</v>
      </c>
      <c r="G6096" s="49">
        <v>94.093032836914063</v>
      </c>
    </row>
    <row r="6097" spans="1:7">
      <c r="A6097" t="str">
        <f t="shared" si="96"/>
        <v>S2.0170</v>
      </c>
      <c r="B6097" s="49" t="s">
        <v>514</v>
      </c>
      <c r="C6097" s="49">
        <v>170</v>
      </c>
      <c r="D6097" s="49">
        <v>9.3705005943775177E-2</v>
      </c>
      <c r="E6097" s="49">
        <v>0.70686203241348267</v>
      </c>
      <c r="F6097" s="49">
        <v>5.7003560066223145</v>
      </c>
      <c r="G6097" s="49">
        <v>94.299644470214844</v>
      </c>
    </row>
    <row r="6098" spans="1:7">
      <c r="A6098" t="str">
        <f t="shared" si="96"/>
        <v>S2.0171</v>
      </c>
      <c r="B6098" s="49" t="s">
        <v>514</v>
      </c>
      <c r="C6098" s="49">
        <v>171</v>
      </c>
      <c r="D6098" s="49">
        <v>8.428499847650528E-2</v>
      </c>
      <c r="E6098" s="49">
        <v>0.61315697431564331</v>
      </c>
      <c r="F6098" s="49">
        <v>5.4950861930847168</v>
      </c>
      <c r="G6098" s="49">
        <v>94.504913330078125</v>
      </c>
    </row>
    <row r="6099" spans="1:7">
      <c r="A6099" t="str">
        <f t="shared" si="96"/>
        <v>S2.0172</v>
      </c>
      <c r="B6099" s="49" t="s">
        <v>514</v>
      </c>
      <c r="C6099" s="49">
        <v>172</v>
      </c>
      <c r="D6099" s="49">
        <v>7.5458995997905731E-2</v>
      </c>
      <c r="E6099" s="49">
        <v>0.52887201309204102</v>
      </c>
      <c r="F6099" s="49">
        <v>5.2911419868469238</v>
      </c>
      <c r="G6099" s="49">
        <v>94.708854675292969</v>
      </c>
    </row>
    <row r="6100" spans="1:7">
      <c r="A6100" t="str">
        <f t="shared" si="96"/>
        <v>S2.0173</v>
      </c>
      <c r="B6100" s="49" t="s">
        <v>514</v>
      </c>
      <c r="C6100" s="49">
        <v>173</v>
      </c>
      <c r="D6100" s="49">
        <v>6.7219004034996033E-2</v>
      </c>
      <c r="E6100" s="49">
        <v>0.45341300964355469</v>
      </c>
      <c r="F6100" s="49">
        <v>5.0885028839111328</v>
      </c>
      <c r="G6100" s="49">
        <v>94.9114990234375</v>
      </c>
    </row>
    <row r="6101" spans="1:7">
      <c r="A6101" t="str">
        <f t="shared" si="96"/>
        <v>S2.0174</v>
      </c>
      <c r="B6101" s="49" t="s">
        <v>514</v>
      </c>
      <c r="C6101" s="49">
        <v>174</v>
      </c>
      <c r="D6101" s="49">
        <v>5.9555999934673309E-2</v>
      </c>
      <c r="E6101" s="49">
        <v>0.38619399070739746</v>
      </c>
      <c r="F6101" s="49">
        <v>4.887153148651123</v>
      </c>
      <c r="G6101" s="49">
        <v>95.112846374511719</v>
      </c>
    </row>
    <row r="6102" spans="1:7">
      <c r="A6102" t="str">
        <f t="shared" si="96"/>
        <v>S2.0175</v>
      </c>
      <c r="B6102" s="49" t="s">
        <v>514</v>
      </c>
      <c r="C6102" s="49">
        <v>175</v>
      </c>
      <c r="D6102" s="49">
        <v>5.2492998540401459E-2</v>
      </c>
      <c r="E6102" s="49">
        <v>0.32663798332214355</v>
      </c>
      <c r="F6102" s="49">
        <v>4.6870760917663574</v>
      </c>
      <c r="G6102" s="49">
        <v>95.31292724609375</v>
      </c>
    </row>
    <row r="6103" spans="1:7">
      <c r="A6103" t="str">
        <f t="shared" si="96"/>
        <v>S2.0176</v>
      </c>
      <c r="B6103" s="49" t="s">
        <v>514</v>
      </c>
      <c r="C6103" s="49">
        <v>176</v>
      </c>
      <c r="D6103" s="49">
        <v>4.5893002301454544E-2</v>
      </c>
      <c r="E6103" s="49">
        <v>0.27414500713348389</v>
      </c>
      <c r="F6103" s="49">
        <v>4.4482531547546387</v>
      </c>
      <c r="G6103" s="49">
        <v>95.551750183105469</v>
      </c>
    </row>
    <row r="6104" spans="1:7">
      <c r="A6104" t="str">
        <f t="shared" si="96"/>
        <v>S2.0177</v>
      </c>
      <c r="B6104" s="49" t="s">
        <v>514</v>
      </c>
      <c r="C6104" s="49">
        <v>177</v>
      </c>
      <c r="D6104" s="49">
        <v>3.9925999939441681E-2</v>
      </c>
      <c r="E6104" s="49">
        <v>0.22825199365615845</v>
      </c>
      <c r="F6104" s="49">
        <v>4.2906737327575684</v>
      </c>
      <c r="G6104" s="49">
        <v>95.709327697753906</v>
      </c>
    </row>
    <row r="6105" spans="1:7">
      <c r="A6105" t="str">
        <f t="shared" si="96"/>
        <v>S2.0178</v>
      </c>
      <c r="B6105" s="49" t="s">
        <v>514</v>
      </c>
      <c r="C6105" s="49">
        <v>178</v>
      </c>
      <c r="D6105" s="49">
        <v>3.4455999732017517E-2</v>
      </c>
      <c r="E6105" s="49">
        <v>0.18832600116729736</v>
      </c>
      <c r="F6105" s="49">
        <v>4.094325065612793</v>
      </c>
      <c r="G6105" s="49">
        <v>95.905677795410156</v>
      </c>
    </row>
    <row r="6106" spans="1:7">
      <c r="A6106" t="str">
        <f t="shared" si="96"/>
        <v>S2.0179</v>
      </c>
      <c r="B6106" s="49" t="s">
        <v>514</v>
      </c>
      <c r="C6106" s="49">
        <v>179</v>
      </c>
      <c r="D6106" s="49">
        <v>2.9494000598788261E-2</v>
      </c>
      <c r="E6106" s="49">
        <v>0.15387000143527985</v>
      </c>
      <c r="F6106" s="49">
        <v>3.8991959095001221</v>
      </c>
      <c r="G6106" s="49">
        <v>96.100807189941406</v>
      </c>
    </row>
    <row r="6107" spans="1:7">
      <c r="A6107" t="str">
        <f t="shared" si="96"/>
        <v>S2.0180</v>
      </c>
      <c r="B6107" s="49" t="s">
        <v>514</v>
      </c>
      <c r="C6107" s="49">
        <v>180</v>
      </c>
      <c r="D6107" s="49">
        <v>2.5023600086569786E-2</v>
      </c>
      <c r="E6107" s="49">
        <v>0.12437599897384644</v>
      </c>
      <c r="F6107" s="49">
        <v>3.7052788734436035</v>
      </c>
      <c r="G6107" s="49">
        <v>96.294723510742188</v>
      </c>
    </row>
    <row r="6108" spans="1:7">
      <c r="A6108" t="str">
        <f t="shared" si="96"/>
        <v>S2.0181</v>
      </c>
      <c r="B6108" s="49" t="s">
        <v>514</v>
      </c>
      <c r="C6108" s="49">
        <v>181</v>
      </c>
      <c r="D6108" s="49">
        <v>2.1021800115704536E-2</v>
      </c>
      <c r="E6108" s="49">
        <v>9.93523970246315E-2</v>
      </c>
      <c r="F6108" s="49">
        <v>3.512566089630127</v>
      </c>
      <c r="G6108" s="49">
        <v>96.487434387207031</v>
      </c>
    </row>
    <row r="6109" spans="1:7">
      <c r="A6109" t="str">
        <f t="shared" si="96"/>
        <v>S2.0182</v>
      </c>
      <c r="B6109" s="49" t="s">
        <v>514</v>
      </c>
      <c r="C6109" s="49">
        <v>182</v>
      </c>
      <c r="D6109" s="49">
        <v>1.7468400299549103E-2</v>
      </c>
      <c r="E6109" s="49">
        <v>7.8330598771572113E-2</v>
      </c>
      <c r="F6109" s="49">
        <v>3.3210570812225342</v>
      </c>
      <c r="G6109" s="49">
        <v>96.678939819335938</v>
      </c>
    </row>
    <row r="6110" spans="1:7">
      <c r="A6110" t="str">
        <f t="shared" si="96"/>
        <v>S2.0183</v>
      </c>
      <c r="B6110" s="49" t="s">
        <v>514</v>
      </c>
      <c r="C6110" s="49">
        <v>183</v>
      </c>
      <c r="D6110" s="49">
        <v>1.4340200461447239E-2</v>
      </c>
      <c r="E6110" s="49">
        <v>6.086219847202301E-2</v>
      </c>
      <c r="F6110" s="49">
        <v>3.1307559013366699</v>
      </c>
      <c r="G6110" s="49">
        <v>96.869247436523438</v>
      </c>
    </row>
    <row r="6111" spans="1:7">
      <c r="A6111" t="str">
        <f t="shared" si="96"/>
        <v>S2.0184</v>
      </c>
      <c r="B6111" s="49" t="s">
        <v>514</v>
      </c>
      <c r="C6111" s="49">
        <v>184</v>
      </c>
      <c r="D6111" s="49">
        <v>1.1611700057983398E-2</v>
      </c>
      <c r="E6111" s="49">
        <v>4.6521998941898346E-2</v>
      </c>
      <c r="F6111" s="49">
        <v>2.9416639804840088</v>
      </c>
      <c r="G6111" s="49">
        <v>97.058334350585938</v>
      </c>
    </row>
    <row r="6112" spans="1:7">
      <c r="A6112" t="str">
        <f t="shared" si="96"/>
        <v>S2.0185</v>
      </c>
      <c r="B6112" s="49" t="s">
        <v>514</v>
      </c>
      <c r="C6112" s="49">
        <v>185</v>
      </c>
      <c r="D6112" s="49">
        <v>9.257899597287178E-3</v>
      </c>
      <c r="E6112" s="49">
        <v>3.4910298883914948E-2</v>
      </c>
      <c r="F6112" s="49">
        <v>2.7537999153137207</v>
      </c>
      <c r="G6112" s="49">
        <v>97.246200561523438</v>
      </c>
    </row>
    <row r="6113" spans="1:7">
      <c r="A6113" t="str">
        <f t="shared" si="96"/>
        <v>S2.0186</v>
      </c>
      <c r="B6113" s="49" t="s">
        <v>514</v>
      </c>
      <c r="C6113" s="49">
        <v>186</v>
      </c>
      <c r="D6113" s="49">
        <v>7.2516999207437038E-3</v>
      </c>
      <c r="E6113" s="49">
        <v>2.5652399286627769E-2</v>
      </c>
      <c r="F6113" s="49">
        <v>2.5671911239624023</v>
      </c>
      <c r="G6113" s="49">
        <v>97.432807922363281</v>
      </c>
    </row>
    <row r="6114" spans="1:7">
      <c r="A6114" t="str">
        <f t="shared" si="96"/>
        <v>S2.0187</v>
      </c>
      <c r="B6114" s="49" t="s">
        <v>514</v>
      </c>
      <c r="C6114" s="49">
        <v>187</v>
      </c>
      <c r="D6114" s="49">
        <v>5.5656000040471554E-3</v>
      </c>
      <c r="E6114" s="49">
        <v>1.8400700762867928E-2</v>
      </c>
      <c r="F6114" s="49">
        <v>2.3818709850311279</v>
      </c>
      <c r="G6114" s="49">
        <v>97.618125915527344</v>
      </c>
    </row>
    <row r="6115" spans="1:7">
      <c r="A6115" t="str">
        <f t="shared" si="96"/>
        <v>S2.0188</v>
      </c>
      <c r="B6115" s="49" t="s">
        <v>514</v>
      </c>
      <c r="C6115" s="49">
        <v>188</v>
      </c>
      <c r="D6115" s="49">
        <v>4.1711698286235332E-3</v>
      </c>
      <c r="E6115" s="49">
        <v>1.2835100293159485E-2</v>
      </c>
      <c r="F6115" s="49">
        <v>2.1978950500488281</v>
      </c>
      <c r="G6115" s="49">
        <v>97.802108764648438</v>
      </c>
    </row>
    <row r="6116" spans="1:7">
      <c r="A6116" t="str">
        <f t="shared" si="96"/>
        <v>S2.0189</v>
      </c>
      <c r="B6116" s="49" t="s">
        <v>514</v>
      </c>
      <c r="C6116" s="49">
        <v>189</v>
      </c>
      <c r="D6116" s="49">
        <v>3.0397099908441305E-3</v>
      </c>
      <c r="E6116" s="49">
        <v>8.6639299988746643E-3</v>
      </c>
      <c r="F6116" s="49">
        <v>2.0153210163116455</v>
      </c>
      <c r="G6116" s="49">
        <v>97.98468017578125</v>
      </c>
    </row>
    <row r="6117" spans="1:7">
      <c r="A6117" t="str">
        <f t="shared" si="96"/>
        <v>S2.0190</v>
      </c>
      <c r="B6117" s="49" t="s">
        <v>514</v>
      </c>
      <c r="C6117" s="49">
        <v>190</v>
      </c>
      <c r="D6117" s="49">
        <v>2.1418998949229717E-3</v>
      </c>
      <c r="E6117" s="49">
        <v>5.6242197751998901E-3</v>
      </c>
      <c r="F6117" s="49">
        <v>1.8343169689178467</v>
      </c>
      <c r="G6117" s="49">
        <v>98.165679931640625</v>
      </c>
    </row>
    <row r="6118" spans="1:7">
      <c r="A6118" t="str">
        <f t="shared" si="96"/>
        <v>S2.0191</v>
      </c>
      <c r="B6118" s="49" t="s">
        <v>514</v>
      </c>
      <c r="C6118" s="49">
        <v>191</v>
      </c>
      <c r="D6118" s="49">
        <v>1.4485999708995223E-3</v>
      </c>
      <c r="E6118" s="49">
        <v>3.4823201131075621E-3</v>
      </c>
      <c r="F6118" s="49">
        <v>1.6550149917602539</v>
      </c>
      <c r="G6118" s="49">
        <v>98.344985961914063</v>
      </c>
    </row>
    <row r="6119" spans="1:7">
      <c r="A6119" t="str">
        <f t="shared" si="96"/>
        <v>S2.0192</v>
      </c>
      <c r="B6119" s="49" t="s">
        <v>514</v>
      </c>
      <c r="C6119" s="49">
        <v>192</v>
      </c>
      <c r="D6119" s="49">
        <v>9.3080999795347452E-4</v>
      </c>
      <c r="E6119" s="49">
        <v>2.0337200257927179E-3</v>
      </c>
      <c r="F6119" s="49">
        <v>1.4777209758758545</v>
      </c>
      <c r="G6119" s="49">
        <v>98.52227783203125</v>
      </c>
    </row>
    <row r="6120" spans="1:7">
      <c r="A6120" t="str">
        <f t="shared" si="96"/>
        <v>S2.0193</v>
      </c>
      <c r="B6120" s="49" t="s">
        <v>514</v>
      </c>
      <c r="C6120" s="49">
        <v>193</v>
      </c>
      <c r="D6120" s="49">
        <v>5.6006002705544233E-4</v>
      </c>
      <c r="E6120" s="49">
        <v>1.1029100278392434E-3</v>
      </c>
      <c r="F6120" s="49">
        <v>1.3028810024261475</v>
      </c>
      <c r="G6120" s="49">
        <v>98.697120666503906</v>
      </c>
    </row>
    <row r="6121" spans="1:7">
      <c r="A6121" t="str">
        <f t="shared" si="96"/>
        <v>S2.0194</v>
      </c>
      <c r="B6121" s="49" t="s">
        <v>514</v>
      </c>
      <c r="C6121" s="49">
        <v>194</v>
      </c>
      <c r="D6121" s="49">
        <v>3.0880799749866128E-4</v>
      </c>
      <c r="E6121" s="49">
        <v>5.4285000078380108E-4</v>
      </c>
      <c r="F6121" s="49">
        <v>1.1312129497528076</v>
      </c>
      <c r="G6121" s="49">
        <v>98.868789672851563</v>
      </c>
    </row>
    <row r="6122" spans="1:7">
      <c r="A6122" t="str">
        <f t="shared" si="96"/>
        <v>S2.0195</v>
      </c>
      <c r="B6122" s="49" t="s">
        <v>514</v>
      </c>
      <c r="C6122" s="49">
        <v>195</v>
      </c>
      <c r="D6122" s="49">
        <v>1.5075640112627298E-4</v>
      </c>
      <c r="E6122" s="49">
        <v>2.340420032851398E-4</v>
      </c>
      <c r="F6122" s="49">
        <v>0.96407097578048706</v>
      </c>
      <c r="G6122" s="49">
        <v>99.035926818847656</v>
      </c>
    </row>
    <row r="6123" spans="1:7">
      <c r="A6123" t="str">
        <f t="shared" si="96"/>
        <v>S2.0196</v>
      </c>
      <c r="B6123" s="49" t="s">
        <v>514</v>
      </c>
      <c r="C6123" s="49">
        <v>196</v>
      </c>
      <c r="D6123" s="49">
        <v>6.1400598497129977E-5</v>
      </c>
      <c r="E6123" s="49">
        <v>8.3285602158866823E-5</v>
      </c>
      <c r="F6123" s="49">
        <v>0.80408698320388794</v>
      </c>
      <c r="G6123" s="49">
        <v>99.195915222167969</v>
      </c>
    </row>
    <row r="6124" spans="1:7">
      <c r="A6124" t="str">
        <f t="shared" si="96"/>
        <v>S2.0197</v>
      </c>
      <c r="B6124" s="49" t="s">
        <v>514</v>
      </c>
      <c r="C6124" s="49">
        <v>197</v>
      </c>
      <c r="D6124" s="49">
        <v>1.8576000002212822E-5</v>
      </c>
      <c r="E6124" s="49">
        <v>2.1885000023758039E-5</v>
      </c>
      <c r="F6124" s="49">
        <v>0.65723598003387451</v>
      </c>
      <c r="G6124" s="49">
        <v>99.342765808105469</v>
      </c>
    </row>
    <row r="6125" spans="1:7">
      <c r="A6125" t="str">
        <f t="shared" si="96"/>
        <v>S2.0198</v>
      </c>
      <c r="B6125" s="49" t="s">
        <v>514</v>
      </c>
      <c r="C6125" s="49">
        <v>198</v>
      </c>
      <c r="D6125" s="49">
        <v>3.1769000088388566E-6</v>
      </c>
      <c r="E6125" s="49">
        <v>3.3090000215452164E-6</v>
      </c>
      <c r="F6125" s="49">
        <v>0.53991800546646118</v>
      </c>
      <c r="G6125" s="49">
        <v>99.4600830078125</v>
      </c>
    </row>
    <row r="6126" spans="1:7">
      <c r="A6126" t="str">
        <f t="shared" si="96"/>
        <v>S2.0199</v>
      </c>
      <c r="B6126" s="49" t="s">
        <v>514</v>
      </c>
      <c r="C6126" s="49">
        <v>199</v>
      </c>
      <c r="D6126" s="49">
        <v>1.3209999849550513E-7</v>
      </c>
      <c r="E6126" s="49">
        <v>1.3209999849550513E-7</v>
      </c>
      <c r="F6126" s="49">
        <v>0.5</v>
      </c>
      <c r="G6126" s="49">
        <v>99.5</v>
      </c>
    </row>
    <row r="6127" spans="1:7">
      <c r="A6127" t="str">
        <f t="shared" si="96"/>
        <v>S2.0200</v>
      </c>
      <c r="B6127" s="49" t="s">
        <v>514</v>
      </c>
      <c r="C6127" s="49">
        <v>200</v>
      </c>
      <c r="D6127" s="49">
        <v>0</v>
      </c>
      <c r="E6127" s="49">
        <v>0</v>
      </c>
      <c r="F6127" s="49">
        <v>0</v>
      </c>
      <c r="G6127" s="49">
        <v>100</v>
      </c>
    </row>
    <row r="6128" spans="1:7">
      <c r="A6128" t="str">
        <f t="shared" si="96"/>
        <v>S3.0000</v>
      </c>
      <c r="B6128" s="49" t="s">
        <v>515</v>
      </c>
      <c r="C6128" s="49">
        <v>0</v>
      </c>
      <c r="D6128" s="49">
        <v>0</v>
      </c>
      <c r="E6128" s="49">
        <v>100</v>
      </c>
      <c r="F6128" s="49">
        <v>100</v>
      </c>
      <c r="G6128" s="49">
        <v>0</v>
      </c>
    </row>
    <row r="6129" spans="1:7">
      <c r="A6129" t="str">
        <f t="shared" si="96"/>
        <v>S3.0001</v>
      </c>
      <c r="B6129" s="49" t="s">
        <v>515</v>
      </c>
      <c r="C6129" s="49">
        <v>1</v>
      </c>
      <c r="D6129" s="49">
        <v>0</v>
      </c>
      <c r="E6129" s="49">
        <v>100</v>
      </c>
      <c r="F6129" s="49">
        <v>99</v>
      </c>
      <c r="G6129" s="49">
        <v>1</v>
      </c>
    </row>
    <row r="6130" spans="1:7">
      <c r="A6130" t="str">
        <f t="shared" si="96"/>
        <v>S3.0002</v>
      </c>
      <c r="B6130" s="49" t="s">
        <v>515</v>
      </c>
      <c r="C6130" s="49">
        <v>2</v>
      </c>
      <c r="D6130" s="49">
        <v>0</v>
      </c>
      <c r="E6130" s="49">
        <v>100</v>
      </c>
      <c r="F6130" s="49">
        <v>98</v>
      </c>
      <c r="G6130" s="49">
        <v>2</v>
      </c>
    </row>
    <row r="6131" spans="1:7">
      <c r="A6131" t="str">
        <f t="shared" si="96"/>
        <v>S3.0003</v>
      </c>
      <c r="B6131" s="49" t="s">
        <v>515</v>
      </c>
      <c r="C6131" s="49">
        <v>3</v>
      </c>
      <c r="D6131" s="49">
        <v>0</v>
      </c>
      <c r="E6131" s="49">
        <v>100</v>
      </c>
      <c r="F6131" s="49">
        <v>97</v>
      </c>
      <c r="G6131" s="49">
        <v>3</v>
      </c>
    </row>
    <row r="6132" spans="1:7">
      <c r="A6132" t="str">
        <f t="shared" si="96"/>
        <v>S3.0004</v>
      </c>
      <c r="B6132" s="49" t="s">
        <v>515</v>
      </c>
      <c r="C6132" s="49">
        <v>4</v>
      </c>
      <c r="D6132" s="49">
        <v>0</v>
      </c>
      <c r="E6132" s="49">
        <v>100</v>
      </c>
      <c r="F6132" s="49">
        <v>96</v>
      </c>
      <c r="G6132" s="49">
        <v>4</v>
      </c>
    </row>
    <row r="6133" spans="1:7">
      <c r="A6133" t="str">
        <f t="shared" si="96"/>
        <v>S3.0005</v>
      </c>
      <c r="B6133" s="49" t="s">
        <v>515</v>
      </c>
      <c r="C6133" s="49">
        <v>5</v>
      </c>
      <c r="D6133" s="49">
        <v>0</v>
      </c>
      <c r="E6133" s="49">
        <v>100</v>
      </c>
      <c r="F6133" s="49">
        <v>95</v>
      </c>
      <c r="G6133" s="49">
        <v>5</v>
      </c>
    </row>
    <row r="6134" spans="1:7">
      <c r="A6134" t="str">
        <f t="shared" si="96"/>
        <v>S3.0006</v>
      </c>
      <c r="B6134" s="49" t="s">
        <v>515</v>
      </c>
      <c r="C6134" s="49">
        <v>6</v>
      </c>
      <c r="D6134" s="49">
        <v>8.9999997499035089E-7</v>
      </c>
      <c r="E6134" s="49">
        <v>100</v>
      </c>
      <c r="F6134" s="49">
        <v>94</v>
      </c>
      <c r="G6134" s="49">
        <v>6</v>
      </c>
    </row>
    <row r="6135" spans="1:7">
      <c r="A6135" t="str">
        <f t="shared" si="96"/>
        <v>S3.0007</v>
      </c>
      <c r="B6135" s="49" t="s">
        <v>515</v>
      </c>
      <c r="C6135" s="49">
        <v>7</v>
      </c>
      <c r="D6135" s="49">
        <v>2.9000000267842552E-6</v>
      </c>
      <c r="E6135" s="49">
        <v>100</v>
      </c>
      <c r="F6135" s="49">
        <v>93</v>
      </c>
      <c r="G6135" s="49">
        <v>6.9999990463256836</v>
      </c>
    </row>
    <row r="6136" spans="1:7">
      <c r="A6136" t="str">
        <f t="shared" si="96"/>
        <v>S3.0008</v>
      </c>
      <c r="B6136" s="49" t="s">
        <v>515</v>
      </c>
      <c r="C6136" s="49">
        <v>8</v>
      </c>
      <c r="D6136" s="49">
        <v>5.7000002016138751E-6</v>
      </c>
      <c r="E6136" s="49">
        <v>100</v>
      </c>
      <c r="F6136" s="49">
        <v>92</v>
      </c>
      <c r="G6136" s="49">
        <v>7.9999961853027344</v>
      </c>
    </row>
    <row r="6137" spans="1:7">
      <c r="A6137" t="str">
        <f t="shared" si="96"/>
        <v>S3.0009</v>
      </c>
      <c r="B6137" s="49" t="s">
        <v>515</v>
      </c>
      <c r="C6137" s="49">
        <v>9</v>
      </c>
      <c r="D6137" s="49">
        <v>1.2399999832268804E-5</v>
      </c>
      <c r="E6137" s="49">
        <v>99.999992370605469</v>
      </c>
      <c r="F6137" s="49">
        <v>91.000007629394531</v>
      </c>
      <c r="G6137" s="49">
        <v>8.9999914169311523</v>
      </c>
    </row>
    <row r="6138" spans="1:7">
      <c r="A6138" t="str">
        <f t="shared" si="96"/>
        <v>S3.0010</v>
      </c>
      <c r="B6138" s="49" t="s">
        <v>515</v>
      </c>
      <c r="C6138" s="49">
        <v>10</v>
      </c>
      <c r="D6138" s="49">
        <v>2.2899999748915434E-5</v>
      </c>
      <c r="E6138" s="49">
        <v>99.999977111816406</v>
      </c>
      <c r="F6138" s="49">
        <v>90.000022888183594</v>
      </c>
      <c r="G6138" s="49">
        <v>9.9999799728393555</v>
      </c>
    </row>
    <row r="6139" spans="1:7">
      <c r="A6139" t="str">
        <f t="shared" si="96"/>
        <v>S3.0011</v>
      </c>
      <c r="B6139" s="49" t="s">
        <v>515</v>
      </c>
      <c r="C6139" s="49">
        <v>11</v>
      </c>
      <c r="D6139" s="49">
        <v>4.0999999328050762E-5</v>
      </c>
      <c r="E6139" s="49">
        <v>99.999954223632813</v>
      </c>
      <c r="F6139" s="49">
        <v>89.000038146972656</v>
      </c>
      <c r="G6139" s="49">
        <v>10.999959945678711</v>
      </c>
    </row>
    <row r="6140" spans="1:7">
      <c r="A6140" t="str">
        <f t="shared" si="96"/>
        <v>S3.0012</v>
      </c>
      <c r="B6140" s="49" t="s">
        <v>515</v>
      </c>
      <c r="C6140" s="49">
        <v>12</v>
      </c>
      <c r="D6140" s="49">
        <v>7.0599999162368476E-5</v>
      </c>
      <c r="E6140" s="49">
        <v>99.999916076660156</v>
      </c>
      <c r="F6140" s="49">
        <v>88.000076293945313</v>
      </c>
      <c r="G6140" s="49">
        <v>11.999922752380371</v>
      </c>
    </row>
    <row r="6141" spans="1:7">
      <c r="A6141" t="str">
        <f t="shared" si="96"/>
        <v>S3.0013</v>
      </c>
      <c r="B6141" s="49" t="s">
        <v>515</v>
      </c>
      <c r="C6141" s="49">
        <v>13</v>
      </c>
      <c r="D6141" s="49">
        <v>1.1539999832166359E-4</v>
      </c>
      <c r="E6141" s="49">
        <v>99.999847412109375</v>
      </c>
      <c r="F6141" s="49">
        <v>87.000137329101563</v>
      </c>
      <c r="G6141" s="49">
        <v>12.999860763549805</v>
      </c>
    </row>
    <row r="6142" spans="1:7">
      <c r="A6142" t="str">
        <f t="shared" si="96"/>
        <v>S3.0014</v>
      </c>
      <c r="B6142" s="49" t="s">
        <v>515</v>
      </c>
      <c r="C6142" s="49">
        <v>14</v>
      </c>
      <c r="D6142" s="49">
        <v>1.8210000416729599E-4</v>
      </c>
      <c r="E6142" s="49">
        <v>99.999725341796875</v>
      </c>
      <c r="F6142" s="49">
        <v>86.000236511230469</v>
      </c>
      <c r="G6142" s="49">
        <v>13.999760627746582</v>
      </c>
    </row>
    <row r="6143" spans="1:7">
      <c r="A6143" t="str">
        <f t="shared" si="96"/>
        <v>S3.0015</v>
      </c>
      <c r="B6143" s="49" t="s">
        <v>515</v>
      </c>
      <c r="C6143" s="49">
        <v>15</v>
      </c>
      <c r="D6143" s="49">
        <v>2.7849999605678022E-4</v>
      </c>
      <c r="E6143" s="49">
        <v>99.999549865722656</v>
      </c>
      <c r="F6143" s="49">
        <v>85.000396728515625</v>
      </c>
      <c r="G6143" s="49">
        <v>14.999606132507324</v>
      </c>
    </row>
    <row r="6144" spans="1:7">
      <c r="A6144" t="str">
        <f t="shared" si="96"/>
        <v>S3.0016</v>
      </c>
      <c r="B6144" s="49" t="s">
        <v>515</v>
      </c>
      <c r="C6144" s="49">
        <v>16</v>
      </c>
      <c r="D6144" s="49">
        <v>4.1199999395757914E-4</v>
      </c>
      <c r="E6144" s="49">
        <v>99.999267578125</v>
      </c>
      <c r="F6144" s="49">
        <v>84.000625610351563</v>
      </c>
      <c r="G6144" s="49">
        <v>15.999370574951172</v>
      </c>
    </row>
    <row r="6145" spans="1:7">
      <c r="A6145" t="str">
        <f t="shared" si="96"/>
        <v>S3.0017</v>
      </c>
      <c r="B6145" s="49" t="s">
        <v>515</v>
      </c>
      <c r="C6145" s="49">
        <v>17</v>
      </c>
      <c r="D6145" s="49">
        <v>5.9319997671991587E-4</v>
      </c>
      <c r="E6145" s="49">
        <v>99.998855590820313</v>
      </c>
      <c r="F6145" s="49">
        <v>83.0009765625</v>
      </c>
      <c r="G6145" s="49">
        <v>16.999027252197266</v>
      </c>
    </row>
    <row r="6146" spans="1:7">
      <c r="A6146" t="str">
        <f t="shared" si="96"/>
        <v>S3.0018</v>
      </c>
      <c r="B6146" s="49" t="s">
        <v>515</v>
      </c>
      <c r="C6146" s="49">
        <v>18</v>
      </c>
      <c r="D6146" s="49">
        <v>8.4019999485462904E-4</v>
      </c>
      <c r="E6146" s="49">
        <v>99.998260498046875</v>
      </c>
      <c r="F6146" s="49">
        <v>82.00146484375</v>
      </c>
      <c r="G6146" s="49">
        <v>17.998537063598633</v>
      </c>
    </row>
    <row r="6147" spans="1:7">
      <c r="A6147" t="str">
        <f t="shared" ref="A6147:A6210" si="97">CONCATENATE(B6147,IF(C6147&lt;10,CONCATENATE("00",C6147),IF(C6147&lt;100,CONCATENATE("0",C6147),C6147)))</f>
        <v>S3.0019</v>
      </c>
      <c r="B6147" s="49" t="s">
        <v>515</v>
      </c>
      <c r="C6147" s="49">
        <v>19</v>
      </c>
      <c r="D6147" s="49">
        <v>1.1615999974310398E-3</v>
      </c>
      <c r="E6147" s="49">
        <v>99.997421264648438</v>
      </c>
      <c r="F6147" s="49">
        <v>81.002143859863281</v>
      </c>
      <c r="G6147" s="49">
        <v>18.997854232788086</v>
      </c>
    </row>
    <row r="6148" spans="1:7">
      <c r="A6148" t="str">
        <f t="shared" si="97"/>
        <v>S3.0020</v>
      </c>
      <c r="B6148" s="49" t="s">
        <v>515</v>
      </c>
      <c r="C6148" s="49">
        <v>20</v>
      </c>
      <c r="D6148" s="49">
        <v>1.5783000271767378E-3</v>
      </c>
      <c r="E6148" s="49">
        <v>99.996261596679688</v>
      </c>
      <c r="F6148" s="49">
        <v>80.003082275390625</v>
      </c>
      <c r="G6148" s="49">
        <v>19.996917724609375</v>
      </c>
    </row>
    <row r="6149" spans="1:7">
      <c r="A6149" t="str">
        <f t="shared" si="97"/>
        <v>S3.0021</v>
      </c>
      <c r="B6149" s="49" t="s">
        <v>515</v>
      </c>
      <c r="C6149" s="49">
        <v>21</v>
      </c>
      <c r="D6149" s="49">
        <v>2.108599990606308E-3</v>
      </c>
      <c r="E6149" s="49">
        <v>99.994682312011719</v>
      </c>
      <c r="F6149" s="49">
        <v>79.00433349609375</v>
      </c>
      <c r="G6149" s="49">
        <v>20.995662689208984</v>
      </c>
    </row>
    <row r="6150" spans="1:7">
      <c r="A6150" t="str">
        <f t="shared" si="97"/>
        <v>S3.0022</v>
      </c>
      <c r="B6150" s="49" t="s">
        <v>515</v>
      </c>
      <c r="C6150" s="49">
        <v>22</v>
      </c>
      <c r="D6150" s="49">
        <v>2.7761000674217939E-3</v>
      </c>
      <c r="E6150" s="49">
        <v>99.992576599121094</v>
      </c>
      <c r="F6150" s="49">
        <v>78.005996704101563</v>
      </c>
      <c r="G6150" s="49">
        <v>21.994007110595703</v>
      </c>
    </row>
    <row r="6151" spans="1:7">
      <c r="A6151" t="str">
        <f t="shared" si="97"/>
        <v>S3.0023</v>
      </c>
      <c r="B6151" s="49" t="s">
        <v>515</v>
      </c>
      <c r="C6151" s="49">
        <v>23</v>
      </c>
      <c r="D6151" s="49">
        <v>3.6029999610036612E-3</v>
      </c>
      <c r="E6151" s="49">
        <v>99.989799499511719</v>
      </c>
      <c r="F6151" s="49">
        <v>77.008148193359375</v>
      </c>
      <c r="G6151" s="49">
        <v>22.991855621337891</v>
      </c>
    </row>
    <row r="6152" spans="1:7">
      <c r="A6152" t="str">
        <f t="shared" si="97"/>
        <v>S3.0024</v>
      </c>
      <c r="B6152" s="49" t="s">
        <v>515</v>
      </c>
      <c r="C6152" s="49">
        <v>24</v>
      </c>
      <c r="D6152" s="49">
        <v>4.6176998876035213E-3</v>
      </c>
      <c r="E6152" s="49">
        <v>99.986190795898438</v>
      </c>
      <c r="F6152" s="49">
        <v>76.010902404785156</v>
      </c>
      <c r="G6152" s="49">
        <v>23.989097595214844</v>
      </c>
    </row>
    <row r="6153" spans="1:7">
      <c r="A6153" t="str">
        <f t="shared" si="97"/>
        <v>S3.0025</v>
      </c>
      <c r="B6153" s="49" t="s">
        <v>515</v>
      </c>
      <c r="C6153" s="49">
        <v>25</v>
      </c>
      <c r="D6153" s="49">
        <v>5.8498000726103783E-3</v>
      </c>
      <c r="E6153" s="49">
        <v>99.981575012207031</v>
      </c>
      <c r="F6153" s="49">
        <v>75.014389038085938</v>
      </c>
      <c r="G6153" s="49">
        <v>24.985610961914063</v>
      </c>
    </row>
    <row r="6154" spans="1:7">
      <c r="A6154" t="str">
        <f t="shared" si="97"/>
        <v>S3.0026</v>
      </c>
      <c r="B6154" s="49" t="s">
        <v>515</v>
      </c>
      <c r="C6154" s="49">
        <v>26</v>
      </c>
      <c r="D6154" s="49">
        <v>7.3299999348819256E-3</v>
      </c>
      <c r="E6154" s="49">
        <v>99.975730895996094</v>
      </c>
      <c r="F6154" s="49">
        <v>74.018745422363281</v>
      </c>
      <c r="G6154" s="49">
        <v>25.981250762939453</v>
      </c>
    </row>
    <row r="6155" spans="1:7">
      <c r="A6155" t="str">
        <f t="shared" si="97"/>
        <v>S3.0027</v>
      </c>
      <c r="B6155" s="49" t="s">
        <v>515</v>
      </c>
      <c r="C6155" s="49">
        <v>27</v>
      </c>
      <c r="D6155" s="49">
        <v>9.0950997546315193E-3</v>
      </c>
      <c r="E6155" s="49">
        <v>99.968399047851563</v>
      </c>
      <c r="F6155" s="49">
        <v>73.024139404296875</v>
      </c>
      <c r="G6155" s="49">
        <v>26.975858688354492</v>
      </c>
    </row>
    <row r="6156" spans="1:7">
      <c r="A6156" t="str">
        <f t="shared" si="97"/>
        <v>S3.0028</v>
      </c>
      <c r="B6156" s="49" t="s">
        <v>515</v>
      </c>
      <c r="C6156" s="49">
        <v>28</v>
      </c>
      <c r="D6156" s="49">
        <v>1.1177100241184235E-2</v>
      </c>
      <c r="E6156" s="49">
        <v>99.959304809570313</v>
      </c>
      <c r="F6156" s="49">
        <v>72.030738830566406</v>
      </c>
      <c r="G6156" s="49">
        <v>27.969261169433594</v>
      </c>
    </row>
    <row r="6157" spans="1:7">
      <c r="A6157" t="str">
        <f t="shared" si="97"/>
        <v>S3.0029</v>
      </c>
      <c r="B6157" s="49" t="s">
        <v>515</v>
      </c>
      <c r="C6157" s="49">
        <v>29</v>
      </c>
      <c r="D6157" s="49">
        <v>1.3618499971926212E-2</v>
      </c>
      <c r="E6157" s="49">
        <v>99.948127746582031</v>
      </c>
      <c r="F6157" s="49">
        <v>71.038742065429688</v>
      </c>
      <c r="G6157" s="49">
        <v>28.961261749267578</v>
      </c>
    </row>
    <row r="6158" spans="1:7">
      <c r="A6158" t="str">
        <f t="shared" si="97"/>
        <v>S3.0030</v>
      </c>
      <c r="B6158" s="49" t="s">
        <v>515</v>
      </c>
      <c r="C6158" s="49">
        <v>30</v>
      </c>
      <c r="D6158" s="49">
        <v>1.6458500176668167E-2</v>
      </c>
      <c r="E6158" s="49">
        <v>99.93450927734375</v>
      </c>
      <c r="F6158" s="49">
        <v>70.048355102539063</v>
      </c>
      <c r="G6158" s="49">
        <v>29.951648712158203</v>
      </c>
    </row>
    <row r="6159" spans="1:7">
      <c r="A6159" t="str">
        <f t="shared" si="97"/>
        <v>S3.0031</v>
      </c>
      <c r="B6159" s="49" t="s">
        <v>515</v>
      </c>
      <c r="C6159" s="49">
        <v>31</v>
      </c>
      <c r="D6159" s="49">
        <v>1.9738199189305305E-2</v>
      </c>
      <c r="E6159" s="49">
        <v>99.918045043945313</v>
      </c>
      <c r="F6159" s="49">
        <v>69.059806823730469</v>
      </c>
      <c r="G6159" s="49">
        <v>30.940193176269531</v>
      </c>
    </row>
    <row r="6160" spans="1:7">
      <c r="A6160" t="str">
        <f t="shared" si="97"/>
        <v>S3.0032</v>
      </c>
      <c r="B6160" s="49" t="s">
        <v>515</v>
      </c>
      <c r="C6160" s="49">
        <v>32</v>
      </c>
      <c r="D6160" s="49">
        <v>2.3501399904489517E-2</v>
      </c>
      <c r="E6160" s="49">
        <v>99.898307800292969</v>
      </c>
      <c r="F6160" s="49">
        <v>68.073348999023438</v>
      </c>
      <c r="G6160" s="49">
        <v>31.926647186279297</v>
      </c>
    </row>
    <row r="6161" spans="1:7">
      <c r="A6161" t="str">
        <f t="shared" si="97"/>
        <v>S3.0033</v>
      </c>
      <c r="B6161" s="49" t="s">
        <v>515</v>
      </c>
      <c r="C6161" s="49">
        <v>33</v>
      </c>
      <c r="D6161" s="49">
        <v>2.7793899178504944E-2</v>
      </c>
      <c r="E6161" s="49">
        <v>99.874809265136719</v>
      </c>
      <c r="F6161" s="49">
        <v>67.089256286621094</v>
      </c>
      <c r="G6161" s="49">
        <v>32.910743713378906</v>
      </c>
    </row>
    <row r="6162" spans="1:7">
      <c r="A6162" t="str">
        <f t="shared" si="97"/>
        <v>S3.0034</v>
      </c>
      <c r="B6162" s="49" t="s">
        <v>515</v>
      </c>
      <c r="C6162" s="49">
        <v>34</v>
      </c>
      <c r="D6162" s="49">
        <v>3.2662399113178253E-2</v>
      </c>
      <c r="E6162" s="49">
        <v>99.847015380859375</v>
      </c>
      <c r="F6162" s="49">
        <v>66.1077880859375</v>
      </c>
      <c r="G6162" s="49">
        <v>33.892208099365234</v>
      </c>
    </row>
    <row r="6163" spans="1:7">
      <c r="A6163" t="str">
        <f t="shared" si="97"/>
        <v>S3.0035</v>
      </c>
      <c r="B6163" s="49" t="s">
        <v>515</v>
      </c>
      <c r="C6163" s="49">
        <v>35</v>
      </c>
      <c r="D6163" s="49">
        <v>3.8147900253534317E-2</v>
      </c>
      <c r="E6163" s="49">
        <v>99.814353942871094</v>
      </c>
      <c r="F6163" s="49">
        <v>65.129257202148438</v>
      </c>
      <c r="G6163" s="49">
        <v>34.870742797851563</v>
      </c>
    </row>
    <row r="6164" spans="1:7">
      <c r="A6164" t="str">
        <f t="shared" si="97"/>
        <v>S3.0036</v>
      </c>
      <c r="B6164" s="49" t="s">
        <v>515</v>
      </c>
      <c r="C6164" s="49">
        <v>36</v>
      </c>
      <c r="D6164" s="49">
        <v>4.4304799288511276E-2</v>
      </c>
      <c r="E6164" s="49">
        <v>99.776206970214844</v>
      </c>
      <c r="F6164" s="49">
        <v>64.153968811035156</v>
      </c>
      <c r="G6164" s="49">
        <v>35.846031188964844</v>
      </c>
    </row>
    <row r="6165" spans="1:7">
      <c r="A6165" t="str">
        <f t="shared" si="97"/>
        <v>S3.0037</v>
      </c>
      <c r="B6165" s="49" t="s">
        <v>515</v>
      </c>
      <c r="C6165" s="49">
        <v>37</v>
      </c>
      <c r="D6165" s="49">
        <v>5.1173198968172073E-2</v>
      </c>
      <c r="E6165" s="49">
        <v>99.731903076171875</v>
      </c>
      <c r="F6165" s="49">
        <v>63.182247161865234</v>
      </c>
      <c r="G6165" s="49">
        <v>36.817752838134766</v>
      </c>
    </row>
    <row r="6166" spans="1:7">
      <c r="A6166" t="str">
        <f t="shared" si="97"/>
        <v>S3.0038</v>
      </c>
      <c r="B6166" s="49" t="s">
        <v>515</v>
      </c>
      <c r="C6166" s="49">
        <v>38</v>
      </c>
      <c r="D6166" s="49">
        <v>5.8804601430892944E-2</v>
      </c>
      <c r="E6166" s="49">
        <v>99.68072509765625</v>
      </c>
      <c r="F6166" s="49">
        <v>62.214424133300781</v>
      </c>
      <c r="G6166" s="49">
        <v>37.785575866699219</v>
      </c>
    </row>
    <row r="6167" spans="1:7">
      <c r="A6167" t="str">
        <f t="shared" si="97"/>
        <v>S3.0039</v>
      </c>
      <c r="B6167" s="49" t="s">
        <v>515</v>
      </c>
      <c r="C6167" s="49">
        <v>39</v>
      </c>
      <c r="D6167" s="49">
        <v>6.7239701747894287E-2</v>
      </c>
      <c r="E6167" s="49">
        <v>99.621917724609375</v>
      </c>
      <c r="F6167" s="49">
        <v>61.2508544921875</v>
      </c>
      <c r="G6167" s="49">
        <v>38.7491455078125</v>
      </c>
    </row>
    <row r="6168" spans="1:7">
      <c r="A6168" t="str">
        <f t="shared" si="97"/>
        <v>S3.0040</v>
      </c>
      <c r="B6168" s="49" t="s">
        <v>515</v>
      </c>
      <c r="C6168" s="49">
        <v>40</v>
      </c>
      <c r="D6168" s="49">
        <v>7.65267014503479E-2</v>
      </c>
      <c r="E6168" s="49">
        <v>99.554679870605469</v>
      </c>
      <c r="F6168" s="49">
        <v>60.291885375976563</v>
      </c>
      <c r="G6168" s="49">
        <v>39.708114624023438</v>
      </c>
    </row>
    <row r="6169" spans="1:7">
      <c r="A6169" t="str">
        <f t="shared" si="97"/>
        <v>S3.0041</v>
      </c>
      <c r="B6169" s="49" t="s">
        <v>515</v>
      </c>
      <c r="C6169" s="49">
        <v>41</v>
      </c>
      <c r="D6169" s="49">
        <v>8.670710027217865E-2</v>
      </c>
      <c r="E6169" s="49">
        <v>99.478157043457031</v>
      </c>
      <c r="F6169" s="49">
        <v>59.337882995605469</v>
      </c>
      <c r="G6169" s="49">
        <v>40.662117004394531</v>
      </c>
    </row>
    <row r="6170" spans="1:7">
      <c r="A6170" t="str">
        <f t="shared" si="97"/>
        <v>S3.0042</v>
      </c>
      <c r="B6170" s="49" t="s">
        <v>515</v>
      </c>
      <c r="C6170" s="49">
        <v>42</v>
      </c>
      <c r="D6170" s="49">
        <v>9.7823098301887512E-2</v>
      </c>
      <c r="E6170" s="49">
        <v>99.391448974609375</v>
      </c>
      <c r="F6170" s="49">
        <v>58.389213562011719</v>
      </c>
      <c r="G6170" s="49">
        <v>41.610786437988281</v>
      </c>
    </row>
    <row r="6171" spans="1:7">
      <c r="A6171" t="str">
        <f t="shared" si="97"/>
        <v>S3.0043</v>
      </c>
      <c r="B6171" s="49" t="s">
        <v>515</v>
      </c>
      <c r="C6171" s="49">
        <v>43</v>
      </c>
      <c r="D6171" s="49">
        <v>0.1099110022187233</v>
      </c>
      <c r="E6171" s="49">
        <v>99.293624877929688</v>
      </c>
      <c r="F6171" s="49">
        <v>57.446243286132813</v>
      </c>
      <c r="G6171" s="49">
        <v>42.553756713867188</v>
      </c>
    </row>
    <row r="6172" spans="1:7">
      <c r="A6172" t="str">
        <f t="shared" si="97"/>
        <v>S3.0044</v>
      </c>
      <c r="B6172" s="49" t="s">
        <v>515</v>
      </c>
      <c r="C6172" s="49">
        <v>44</v>
      </c>
      <c r="D6172" s="49">
        <v>0.12300969660282135</v>
      </c>
      <c r="E6172" s="49">
        <v>99.1837158203125</v>
      </c>
      <c r="F6172" s="49">
        <v>56.509349822998047</v>
      </c>
      <c r="G6172" s="49">
        <v>43.490650177001953</v>
      </c>
    </row>
    <row r="6173" spans="1:7">
      <c r="A6173" t="str">
        <f t="shared" si="97"/>
        <v>S3.0045</v>
      </c>
      <c r="B6173" s="49" t="s">
        <v>515</v>
      </c>
      <c r="C6173" s="49">
        <v>45</v>
      </c>
      <c r="D6173" s="49">
        <v>0.13715070486068726</v>
      </c>
      <c r="E6173" s="49">
        <v>99.060707092285156</v>
      </c>
      <c r="F6173" s="49">
        <v>55.578899383544922</v>
      </c>
      <c r="G6173" s="49">
        <v>44.421100616455078</v>
      </c>
    </row>
    <row r="6174" spans="1:7">
      <c r="A6174" t="str">
        <f t="shared" si="97"/>
        <v>S3.0046</v>
      </c>
      <c r="B6174" s="49" t="s">
        <v>515</v>
      </c>
      <c r="C6174" s="49">
        <v>46</v>
      </c>
      <c r="D6174" s="49">
        <v>0.15236669778823853</v>
      </c>
      <c r="E6174" s="49">
        <v>98.923553466796875</v>
      </c>
      <c r="F6174" s="49">
        <v>54.655261993408203</v>
      </c>
      <c r="G6174" s="49">
        <v>45.344738006591797</v>
      </c>
    </row>
    <row r="6175" spans="1:7">
      <c r="A6175" t="str">
        <f t="shared" si="97"/>
        <v>S3.0047</v>
      </c>
      <c r="B6175" s="49" t="s">
        <v>515</v>
      </c>
      <c r="C6175" s="49">
        <v>47</v>
      </c>
      <c r="D6175" s="49">
        <v>0.16867919266223907</v>
      </c>
      <c r="E6175" s="49">
        <v>98.771186828613281</v>
      </c>
      <c r="F6175" s="49">
        <v>53.738803863525391</v>
      </c>
      <c r="G6175" s="49">
        <v>46.261196136474609</v>
      </c>
    </row>
    <row r="6176" spans="1:7">
      <c r="A6176" t="str">
        <f t="shared" si="97"/>
        <v>S3.0048</v>
      </c>
      <c r="B6176" s="49" t="s">
        <v>515</v>
      </c>
      <c r="C6176" s="49">
        <v>48</v>
      </c>
      <c r="D6176" s="49">
        <v>0.18611340224742889</v>
      </c>
      <c r="E6176" s="49">
        <v>98.602508544921875</v>
      </c>
      <c r="F6176" s="49">
        <v>52.829879760742188</v>
      </c>
      <c r="G6176" s="49">
        <v>47.170120239257813</v>
      </c>
    </row>
    <row r="6177" spans="1:7">
      <c r="A6177" t="str">
        <f t="shared" si="97"/>
        <v>S3.0049</v>
      </c>
      <c r="B6177" s="49" t="s">
        <v>515</v>
      </c>
      <c r="C6177" s="49">
        <v>49</v>
      </c>
      <c r="D6177" s="49">
        <v>0.20468799769878387</v>
      </c>
      <c r="E6177" s="49">
        <v>98.416397094726563</v>
      </c>
      <c r="F6177" s="49">
        <v>51.928840637207031</v>
      </c>
      <c r="G6177" s="49">
        <v>48.071159362792969</v>
      </c>
    </row>
    <row r="6178" spans="1:7">
      <c r="A6178" t="str">
        <f t="shared" si="97"/>
        <v>S3.0050</v>
      </c>
      <c r="B6178" s="49" t="s">
        <v>515</v>
      </c>
      <c r="C6178" s="49">
        <v>50</v>
      </c>
      <c r="D6178" s="49">
        <v>0.22441489994525909</v>
      </c>
      <c r="E6178" s="49">
        <v>98.211708068847656</v>
      </c>
      <c r="F6178" s="49">
        <v>51.036026000976563</v>
      </c>
      <c r="G6178" s="49">
        <v>48.963973999023438</v>
      </c>
    </row>
    <row r="6179" spans="1:7">
      <c r="A6179" t="str">
        <f t="shared" si="97"/>
        <v>S3.0051</v>
      </c>
      <c r="B6179" s="49" t="s">
        <v>515</v>
      </c>
      <c r="C6179" s="49">
        <v>51</v>
      </c>
      <c r="D6179" s="49">
        <v>0.24530120193958282</v>
      </c>
      <c r="E6179" s="49">
        <v>97.987289428710938</v>
      </c>
      <c r="F6179" s="49">
        <v>50.151763916015625</v>
      </c>
      <c r="G6179" s="49">
        <v>49.848236083984375</v>
      </c>
    </row>
    <row r="6180" spans="1:7">
      <c r="A6180" t="str">
        <f t="shared" si="97"/>
        <v>S3.0052</v>
      </c>
      <c r="B6180" s="49" t="s">
        <v>515</v>
      </c>
      <c r="C6180" s="49">
        <v>52</v>
      </c>
      <c r="D6180" s="49">
        <v>0.26735121011734009</v>
      </c>
      <c r="E6180" s="49">
        <v>97.741989135742188</v>
      </c>
      <c r="F6180" s="49">
        <v>49.276374816894531</v>
      </c>
      <c r="G6180" s="49">
        <v>50.723625183105469</v>
      </c>
    </row>
    <row r="6181" spans="1:7">
      <c r="A6181" t="str">
        <f t="shared" si="97"/>
        <v>S3.0053</v>
      </c>
      <c r="B6181" s="49" t="s">
        <v>515</v>
      </c>
      <c r="C6181" s="49">
        <v>53</v>
      </c>
      <c r="D6181" s="49">
        <v>0.29056259989738464</v>
      </c>
      <c r="E6181" s="49">
        <v>97.474639892578125</v>
      </c>
      <c r="F6181" s="49">
        <v>48.41015625</v>
      </c>
      <c r="G6181" s="49">
        <v>51.58984375</v>
      </c>
    </row>
    <row r="6182" spans="1:7">
      <c r="A6182" t="str">
        <f t="shared" si="97"/>
        <v>S3.0054</v>
      </c>
      <c r="B6182" s="49" t="s">
        <v>515</v>
      </c>
      <c r="C6182" s="49">
        <v>54</v>
      </c>
      <c r="D6182" s="49">
        <v>0.31492900848388672</v>
      </c>
      <c r="E6182" s="49">
        <v>97.184074401855469</v>
      </c>
      <c r="F6182" s="49">
        <v>47.553398132324219</v>
      </c>
      <c r="G6182" s="49">
        <v>52.446601867675781</v>
      </c>
    </row>
    <row r="6183" spans="1:7">
      <c r="A6183" t="str">
        <f t="shared" si="97"/>
        <v>S3.0055</v>
      </c>
      <c r="B6183" s="49" t="s">
        <v>515</v>
      </c>
      <c r="C6183" s="49">
        <v>55</v>
      </c>
      <c r="D6183" s="49">
        <v>0.34043410420417786</v>
      </c>
      <c r="E6183" s="49">
        <v>96.869148254394531</v>
      </c>
      <c r="F6183" s="49">
        <v>46.706371307373047</v>
      </c>
      <c r="G6183" s="49">
        <v>53.293628692626953</v>
      </c>
    </row>
    <row r="6184" spans="1:7">
      <c r="A6184" t="str">
        <f t="shared" si="97"/>
        <v>S3.0056</v>
      </c>
      <c r="B6184" s="49" t="s">
        <v>515</v>
      </c>
      <c r="C6184" s="49">
        <v>56</v>
      </c>
      <c r="D6184" s="49">
        <v>0.36706158518791199</v>
      </c>
      <c r="E6184" s="49">
        <v>96.528709411621094</v>
      </c>
      <c r="F6184" s="49">
        <v>45.869331359863281</v>
      </c>
      <c r="G6184" s="49">
        <v>54.130668640136719</v>
      </c>
    </row>
    <row r="6185" spans="1:7">
      <c r="A6185" t="str">
        <f t="shared" si="97"/>
        <v>S3.0057</v>
      </c>
      <c r="B6185" s="49" t="s">
        <v>515</v>
      </c>
      <c r="C6185" s="49">
        <v>57</v>
      </c>
      <c r="D6185" s="49">
        <v>0.39478299021720886</v>
      </c>
      <c r="E6185" s="49">
        <v>96.161651611328125</v>
      </c>
      <c r="F6185" s="49">
        <v>45.042514801025391</v>
      </c>
      <c r="G6185" s="49">
        <v>54.957485198974609</v>
      </c>
    </row>
    <row r="6186" spans="1:7">
      <c r="A6186" t="str">
        <f t="shared" si="97"/>
        <v>S3.0058</v>
      </c>
      <c r="B6186" s="49" t="s">
        <v>515</v>
      </c>
      <c r="C6186" s="49">
        <v>58</v>
      </c>
      <c r="D6186" s="49">
        <v>0.42356869578361511</v>
      </c>
      <c r="E6186" s="49">
        <v>95.766868591308594</v>
      </c>
      <c r="F6186" s="49">
        <v>44.226131439208984</v>
      </c>
      <c r="G6186" s="49">
        <v>55.773868560791016</v>
      </c>
    </row>
    <row r="6187" spans="1:7">
      <c r="A6187" t="str">
        <f t="shared" si="97"/>
        <v>S3.0059</v>
      </c>
      <c r="B6187" s="49" t="s">
        <v>515</v>
      </c>
      <c r="C6187" s="49">
        <v>59</v>
      </c>
      <c r="D6187" s="49">
        <v>0.45338249206542969</v>
      </c>
      <c r="E6187" s="49">
        <v>95.343299865722656</v>
      </c>
      <c r="F6187" s="49">
        <v>43.420387268066406</v>
      </c>
      <c r="G6187" s="49">
        <v>56.579612731933594</v>
      </c>
    </row>
    <row r="6188" spans="1:7">
      <c r="A6188" t="str">
        <f t="shared" si="97"/>
        <v>S3.0060</v>
      </c>
      <c r="B6188" s="49" t="s">
        <v>515</v>
      </c>
      <c r="C6188" s="49">
        <v>60</v>
      </c>
      <c r="D6188" s="49">
        <v>0.48418238759040833</v>
      </c>
      <c r="E6188" s="49">
        <v>94.889915466308594</v>
      </c>
      <c r="F6188" s="49">
        <v>42.625461578369141</v>
      </c>
      <c r="G6188" s="49">
        <v>57.374538421630859</v>
      </c>
    </row>
    <row r="6189" spans="1:7">
      <c r="A6189" t="str">
        <f t="shared" si="97"/>
        <v>S3.0061</v>
      </c>
      <c r="B6189" s="49" t="s">
        <v>515</v>
      </c>
      <c r="C6189" s="49">
        <v>61</v>
      </c>
      <c r="D6189" s="49">
        <v>0.5159149169921875</v>
      </c>
      <c r="E6189" s="49">
        <v>94.405731201171875</v>
      </c>
      <c r="F6189" s="49">
        <v>41.841510772705078</v>
      </c>
      <c r="G6189" s="49">
        <v>58.158489227294922</v>
      </c>
    </row>
    <row r="6190" spans="1:7">
      <c r="A6190" t="str">
        <f t="shared" si="97"/>
        <v>S3.0062</v>
      </c>
      <c r="B6190" s="49" t="s">
        <v>515</v>
      </c>
      <c r="C6190" s="49">
        <v>62</v>
      </c>
      <c r="D6190" s="49">
        <v>0.54852867126464844</v>
      </c>
      <c r="E6190" s="49">
        <v>93.889823913574219</v>
      </c>
      <c r="F6190" s="49">
        <v>41.068679809570313</v>
      </c>
      <c r="G6190" s="49">
        <v>58.931320190429688</v>
      </c>
    </row>
    <row r="6191" spans="1:7">
      <c r="A6191" t="str">
        <f t="shared" si="97"/>
        <v>S3.0063</v>
      </c>
      <c r="B6191" s="49" t="s">
        <v>515</v>
      </c>
      <c r="C6191" s="49">
        <v>63</v>
      </c>
      <c r="D6191" s="49">
        <v>0.58196347951889038</v>
      </c>
      <c r="E6191" s="49">
        <v>93.341293334960938</v>
      </c>
      <c r="F6191" s="49">
        <v>40.307083129882813</v>
      </c>
      <c r="G6191" s="49">
        <v>59.692916870117188</v>
      </c>
    </row>
    <row r="6192" spans="1:7">
      <c r="A6192" t="str">
        <f t="shared" si="97"/>
        <v>S3.0064</v>
      </c>
      <c r="B6192" s="49" t="s">
        <v>515</v>
      </c>
      <c r="C6192" s="49">
        <v>64</v>
      </c>
      <c r="D6192" s="49">
        <v>0.61614990234375</v>
      </c>
      <c r="E6192" s="49">
        <v>92.759330749511719</v>
      </c>
      <c r="F6192" s="49">
        <v>39.556831359863281</v>
      </c>
      <c r="G6192" s="49">
        <v>60.443168640136719</v>
      </c>
    </row>
    <row r="6193" spans="1:7">
      <c r="A6193" t="str">
        <f t="shared" si="97"/>
        <v>S3.0065</v>
      </c>
      <c r="B6193" s="49" t="s">
        <v>515</v>
      </c>
      <c r="C6193" s="49">
        <v>65</v>
      </c>
      <c r="D6193" s="49">
        <v>0.6510201096534729</v>
      </c>
      <c r="E6193" s="49">
        <v>92.143180847167969</v>
      </c>
      <c r="F6193" s="49">
        <v>38.818000793457031</v>
      </c>
      <c r="G6193" s="49">
        <v>61.181999206542969</v>
      </c>
    </row>
    <row r="6194" spans="1:7">
      <c r="A6194" t="str">
        <f t="shared" si="97"/>
        <v>S3.0066</v>
      </c>
      <c r="B6194" s="49" t="s">
        <v>515</v>
      </c>
      <c r="C6194" s="49">
        <v>66</v>
      </c>
      <c r="D6194" s="49">
        <v>0.68649667501449585</v>
      </c>
      <c r="E6194" s="49">
        <v>91.492156982421875</v>
      </c>
      <c r="F6194" s="49">
        <v>38.090652465820313</v>
      </c>
      <c r="G6194" s="49">
        <v>61.909347534179688</v>
      </c>
    </row>
    <row r="6195" spans="1:7">
      <c r="A6195" t="str">
        <f t="shared" si="97"/>
        <v>S3.0067</v>
      </c>
      <c r="B6195" s="49" t="s">
        <v>515</v>
      </c>
      <c r="C6195" s="49">
        <v>67</v>
      </c>
      <c r="D6195" s="49">
        <v>0.72249698638916016</v>
      </c>
      <c r="E6195" s="49">
        <v>90.8056640625</v>
      </c>
      <c r="F6195" s="49">
        <v>37.374839782714844</v>
      </c>
      <c r="G6195" s="49">
        <v>62.625160217285156</v>
      </c>
    </row>
    <row r="6196" spans="1:7">
      <c r="A6196" t="str">
        <f t="shared" si="97"/>
        <v>S3.0068</v>
      </c>
      <c r="B6196" s="49" t="s">
        <v>515</v>
      </c>
      <c r="C6196" s="49">
        <v>68</v>
      </c>
      <c r="D6196" s="49">
        <v>0.75893497467041016</v>
      </c>
      <c r="E6196" s="49">
        <v>90.083160400390625</v>
      </c>
      <c r="F6196" s="49">
        <v>36.670589447021484</v>
      </c>
      <c r="G6196" s="49">
        <v>63.329410552978516</v>
      </c>
    </row>
    <row r="6197" spans="1:7">
      <c r="A6197" t="str">
        <f t="shared" si="97"/>
        <v>S3.0069</v>
      </c>
      <c r="B6197" s="49" t="s">
        <v>515</v>
      </c>
      <c r="C6197" s="49">
        <v>69</v>
      </c>
      <c r="D6197" s="49">
        <v>0.79572391510009766</v>
      </c>
      <c r="E6197" s="49">
        <v>89.324226379394531</v>
      </c>
      <c r="F6197" s="49">
        <v>35.977912902832031</v>
      </c>
      <c r="G6197" s="49">
        <v>64.022087097167969</v>
      </c>
    </row>
    <row r="6198" spans="1:7">
      <c r="A6198" t="str">
        <f t="shared" si="97"/>
        <v>S3.0070</v>
      </c>
      <c r="B6198" s="49" t="s">
        <v>515</v>
      </c>
      <c r="C6198" s="49">
        <v>70</v>
      </c>
      <c r="D6198" s="49">
        <v>0.83276748657226563</v>
      </c>
      <c r="E6198" s="49">
        <v>88.52850341796875</v>
      </c>
      <c r="F6198" s="49">
        <v>35.296798706054688</v>
      </c>
      <c r="G6198" s="49">
        <v>64.703201293945313</v>
      </c>
    </row>
    <row r="6199" spans="1:7">
      <c r="A6199" t="str">
        <f t="shared" si="97"/>
        <v>S3.0071</v>
      </c>
      <c r="B6199" s="49" t="s">
        <v>515</v>
      </c>
      <c r="C6199" s="49">
        <v>71</v>
      </c>
      <c r="D6199" s="49">
        <v>0.86996650695800781</v>
      </c>
      <c r="E6199" s="49">
        <v>87.69573974609375</v>
      </c>
      <c r="F6199" s="49">
        <v>34.627231597900391</v>
      </c>
      <c r="G6199" s="49">
        <v>65.372772216796875</v>
      </c>
    </row>
    <row r="6200" spans="1:7">
      <c r="A6200" t="str">
        <f t="shared" si="97"/>
        <v>S3.0072</v>
      </c>
      <c r="B6200" s="49" t="s">
        <v>515</v>
      </c>
      <c r="C6200" s="49">
        <v>72</v>
      </c>
      <c r="D6200" s="49">
        <v>0.9072226881980896</v>
      </c>
      <c r="E6200" s="49">
        <v>86.825767517089844</v>
      </c>
      <c r="F6200" s="49">
        <v>33.969173431396484</v>
      </c>
      <c r="G6200" s="49">
        <v>66.03082275390625</v>
      </c>
    </row>
    <row r="6201" spans="1:7">
      <c r="A6201" t="str">
        <f t="shared" si="97"/>
        <v>S3.0073</v>
      </c>
      <c r="B6201" s="49" t="s">
        <v>515</v>
      </c>
      <c r="C6201" s="49">
        <v>73</v>
      </c>
      <c r="D6201" s="49">
        <v>0.94443231821060181</v>
      </c>
      <c r="E6201" s="49">
        <v>85.918548583984375</v>
      </c>
      <c r="F6201" s="49">
        <v>33.322578430175781</v>
      </c>
      <c r="G6201" s="49">
        <v>66.677421569824219</v>
      </c>
    </row>
    <row r="6202" spans="1:7">
      <c r="A6202" t="str">
        <f t="shared" si="97"/>
        <v>S3.0074</v>
      </c>
      <c r="B6202" s="49" t="s">
        <v>515</v>
      </c>
      <c r="C6202" s="49">
        <v>74</v>
      </c>
      <c r="D6202" s="49">
        <v>0.98148918151855469</v>
      </c>
      <c r="E6202" s="49">
        <v>84.974113464355469</v>
      </c>
      <c r="F6202" s="49">
        <v>32.687381744384766</v>
      </c>
      <c r="G6202" s="49">
        <v>67.312614440917969</v>
      </c>
    </row>
    <row r="6203" spans="1:7">
      <c r="A6203" t="str">
        <f t="shared" si="97"/>
        <v>S3.0075</v>
      </c>
      <c r="B6203" s="49" t="s">
        <v>515</v>
      </c>
      <c r="C6203" s="49">
        <v>75</v>
      </c>
      <c r="D6203" s="49">
        <v>1.018284797668457</v>
      </c>
      <c r="E6203" s="49">
        <v>83.992630004882813</v>
      </c>
      <c r="F6203" s="49">
        <v>32.063503265380859</v>
      </c>
      <c r="G6203" s="49">
        <v>67.936492919921875</v>
      </c>
    </row>
    <row r="6204" spans="1:7">
      <c r="A6204" t="str">
        <f t="shared" si="97"/>
        <v>S3.0076</v>
      </c>
      <c r="B6204" s="49" t="s">
        <v>515</v>
      </c>
      <c r="C6204" s="49">
        <v>76</v>
      </c>
      <c r="D6204" s="49">
        <v>1.0547151565551758</v>
      </c>
      <c r="E6204" s="49">
        <v>82.974342346191406</v>
      </c>
      <c r="F6204" s="49">
        <v>31.450860977172852</v>
      </c>
      <c r="G6204" s="49">
        <v>68.549140930175781</v>
      </c>
    </row>
    <row r="6205" spans="1:7">
      <c r="A6205" t="str">
        <f t="shared" si="97"/>
        <v>S3.0077</v>
      </c>
      <c r="B6205" s="49" t="s">
        <v>515</v>
      </c>
      <c r="C6205" s="49">
        <v>77</v>
      </c>
      <c r="D6205" s="49">
        <v>1.0906648635864258</v>
      </c>
      <c r="E6205" s="49">
        <v>81.919624328613281</v>
      </c>
      <c r="F6205" s="49">
        <v>30.849353790283203</v>
      </c>
      <c r="G6205" s="49">
        <v>69.150642395019531</v>
      </c>
    </row>
    <row r="6206" spans="1:7">
      <c r="A6206" t="str">
        <f t="shared" si="97"/>
        <v>S3.0078</v>
      </c>
      <c r="B6206" s="49" t="s">
        <v>515</v>
      </c>
      <c r="C6206" s="49">
        <v>78</v>
      </c>
      <c r="D6206" s="49">
        <v>1.1260298490524292</v>
      </c>
      <c r="E6206" s="49">
        <v>80.828964233398438</v>
      </c>
      <c r="F6206" s="49">
        <v>30.258872985839844</v>
      </c>
      <c r="G6206" s="49">
        <v>69.741127014160156</v>
      </c>
    </row>
    <row r="6207" spans="1:7">
      <c r="A6207" t="str">
        <f t="shared" si="97"/>
        <v>S3.0079</v>
      </c>
      <c r="B6207" s="49" t="s">
        <v>515</v>
      </c>
      <c r="C6207" s="49">
        <v>79</v>
      </c>
      <c r="D6207" s="49">
        <v>1.1606950759887695</v>
      </c>
      <c r="E6207" s="49">
        <v>79.702934265136719</v>
      </c>
      <c r="F6207" s="49">
        <v>29.679300308227539</v>
      </c>
      <c r="G6207" s="49">
        <v>70.320701599121094</v>
      </c>
    </row>
    <row r="6208" spans="1:7">
      <c r="A6208" t="str">
        <f t="shared" si="97"/>
        <v>S3.0080</v>
      </c>
      <c r="B6208" s="49" t="s">
        <v>515</v>
      </c>
      <c r="C6208" s="49">
        <v>80</v>
      </c>
      <c r="D6208" s="49">
        <v>1.1945552825927734</v>
      </c>
      <c r="E6208" s="49">
        <v>78.542236328125</v>
      </c>
      <c r="F6208" s="49">
        <v>29.110511779785156</v>
      </c>
      <c r="G6208" s="49">
        <v>70.889488220214844</v>
      </c>
    </row>
    <row r="6209" spans="1:7">
      <c r="A6209" t="str">
        <f t="shared" si="97"/>
        <v>S3.0081</v>
      </c>
      <c r="B6209" s="49" t="s">
        <v>515</v>
      </c>
      <c r="C6209" s="49">
        <v>81</v>
      </c>
      <c r="D6209" s="49">
        <v>1.2274999618530273</v>
      </c>
      <c r="E6209" s="49">
        <v>77.347679138183594</v>
      </c>
      <c r="F6209" s="49">
        <v>28.552370071411133</v>
      </c>
      <c r="G6209" s="49">
        <v>71.4476318359375</v>
      </c>
    </row>
    <row r="6210" spans="1:7">
      <c r="A6210" t="str">
        <f t="shared" si="97"/>
        <v>S3.0082</v>
      </c>
      <c r="B6210" s="49" t="s">
        <v>515</v>
      </c>
      <c r="C6210" s="49">
        <v>82</v>
      </c>
      <c r="D6210" s="49">
        <v>1.2594261169433594</v>
      </c>
      <c r="E6210" s="49">
        <v>76.12017822265625</v>
      </c>
      <c r="F6210" s="49">
        <v>28.004739761352539</v>
      </c>
      <c r="G6210" s="49">
        <v>71.995262145996094</v>
      </c>
    </row>
    <row r="6211" spans="1:7">
      <c r="A6211" t="str">
        <f t="shared" ref="A6211:A6274" si="98">CONCATENATE(B6211,IF(C6211&lt;10,CONCATENATE("00",C6211),IF(C6211&lt;100,CONCATENATE("0",C6211),C6211)))</f>
        <v>S3.0083</v>
      </c>
      <c r="B6211" s="49" t="s">
        <v>515</v>
      </c>
      <c r="C6211" s="49">
        <v>83</v>
      </c>
      <c r="D6211" s="49">
        <v>1.290226936340332</v>
      </c>
      <c r="E6211" s="49">
        <v>74.860755920410156</v>
      </c>
      <c r="F6211" s="49">
        <v>27.46746826171875</v>
      </c>
      <c r="G6211" s="49">
        <v>72.53253173828125</v>
      </c>
    </row>
    <row r="6212" spans="1:7">
      <c r="A6212" t="str">
        <f t="shared" si="98"/>
        <v>S3.0084</v>
      </c>
      <c r="B6212" s="49" t="s">
        <v>515</v>
      </c>
      <c r="C6212" s="49">
        <v>84</v>
      </c>
      <c r="D6212" s="49">
        <v>1.3198013305664063</v>
      </c>
      <c r="E6212" s="49">
        <v>73.570526123046875</v>
      </c>
      <c r="F6212" s="49">
        <v>26.940402984619141</v>
      </c>
      <c r="G6212" s="49">
        <v>73.059593200683594</v>
      </c>
    </row>
    <row r="6213" spans="1:7">
      <c r="A6213" t="str">
        <f t="shared" si="98"/>
        <v>S3.0085</v>
      </c>
      <c r="B6213" s="49" t="s">
        <v>515</v>
      </c>
      <c r="C6213" s="49">
        <v>85</v>
      </c>
      <c r="D6213" s="49">
        <v>1.348052978515625</v>
      </c>
      <c r="E6213" s="49">
        <v>72.250724792480469</v>
      </c>
      <c r="F6213" s="49">
        <v>26.423389434814453</v>
      </c>
      <c r="G6213" s="49">
        <v>73.576614379882813</v>
      </c>
    </row>
    <row r="6214" spans="1:7">
      <c r="A6214" t="str">
        <f t="shared" si="98"/>
        <v>S3.0086</v>
      </c>
      <c r="B6214" s="49" t="s">
        <v>515</v>
      </c>
      <c r="C6214" s="49">
        <v>86</v>
      </c>
      <c r="D6214" s="49">
        <v>1.3748846054077148</v>
      </c>
      <c r="E6214" s="49">
        <v>70.902671813964844</v>
      </c>
      <c r="F6214" s="49">
        <v>25.916261672973633</v>
      </c>
      <c r="G6214" s="49">
        <v>74.083740234375</v>
      </c>
    </row>
    <row r="6215" spans="1:7">
      <c r="A6215" t="str">
        <f t="shared" si="98"/>
        <v>S3.0087</v>
      </c>
      <c r="B6215" s="49" t="s">
        <v>515</v>
      </c>
      <c r="C6215" s="49">
        <v>87</v>
      </c>
      <c r="D6215" s="49">
        <v>1.4002103805541992</v>
      </c>
      <c r="E6215" s="49">
        <v>69.527793884277344</v>
      </c>
      <c r="F6215" s="49">
        <v>25.418859481811523</v>
      </c>
      <c r="G6215" s="49">
        <v>74.581138610839844</v>
      </c>
    </row>
    <row r="6216" spans="1:7">
      <c r="A6216" t="str">
        <f t="shared" si="98"/>
        <v>S3.0088</v>
      </c>
      <c r="B6216" s="49" t="s">
        <v>515</v>
      </c>
      <c r="C6216" s="49">
        <v>88</v>
      </c>
      <c r="D6216" s="49">
        <v>1.4239377975463867</v>
      </c>
      <c r="E6216" s="49">
        <v>68.127578735351563</v>
      </c>
      <c r="F6216" s="49">
        <v>24.931011199951172</v>
      </c>
      <c r="G6216" s="49">
        <v>75.068992614746094</v>
      </c>
    </row>
    <row r="6217" spans="1:7">
      <c r="A6217" t="str">
        <f t="shared" si="98"/>
        <v>S3.0089</v>
      </c>
      <c r="B6217" s="49" t="s">
        <v>515</v>
      </c>
      <c r="C6217" s="49">
        <v>89</v>
      </c>
      <c r="D6217" s="49">
        <v>1.4459896087646484</v>
      </c>
      <c r="E6217" s="49">
        <v>66.703643798828125</v>
      </c>
      <c r="F6217" s="49">
        <v>24.452545166015625</v>
      </c>
      <c r="G6217" s="49">
        <v>75.547454833984375</v>
      </c>
    </row>
    <row r="6218" spans="1:7">
      <c r="A6218" t="str">
        <f t="shared" si="98"/>
        <v>S3.0090</v>
      </c>
      <c r="B6218" s="49" t="s">
        <v>515</v>
      </c>
      <c r="C6218" s="49">
        <v>90</v>
      </c>
      <c r="D6218" s="49">
        <v>1.4662923812866211</v>
      </c>
      <c r="E6218" s="49">
        <v>65.257652282714844</v>
      </c>
      <c r="F6218" s="49">
        <v>23.98328971862793</v>
      </c>
      <c r="G6218" s="49">
        <v>76.016708374023438</v>
      </c>
    </row>
    <row r="6219" spans="1:7">
      <c r="A6219" t="str">
        <f t="shared" si="98"/>
        <v>S3.0091</v>
      </c>
      <c r="B6219" s="49" t="s">
        <v>515</v>
      </c>
      <c r="C6219" s="49">
        <v>91</v>
      </c>
      <c r="D6219" s="49">
        <v>1.4847698211669922</v>
      </c>
      <c r="E6219" s="49">
        <v>63.791358947753906</v>
      </c>
      <c r="F6219" s="49">
        <v>23.5230712890625</v>
      </c>
      <c r="G6219" s="49">
        <v>76.4769287109375</v>
      </c>
    </row>
    <row r="6220" spans="1:7">
      <c r="A6220" t="str">
        <f t="shared" si="98"/>
        <v>S3.0092</v>
      </c>
      <c r="B6220" s="49" t="s">
        <v>515</v>
      </c>
      <c r="C6220" s="49">
        <v>92</v>
      </c>
      <c r="D6220" s="49">
        <v>1.5013618469238281</v>
      </c>
      <c r="E6220" s="49">
        <v>62.306591033935547</v>
      </c>
      <c r="F6220" s="49">
        <v>23.071710586547852</v>
      </c>
      <c r="G6220" s="49">
        <v>76.928291320800781</v>
      </c>
    </row>
    <row r="6221" spans="1:7">
      <c r="A6221" t="str">
        <f t="shared" si="98"/>
        <v>S3.0093</v>
      </c>
      <c r="B6221" s="49" t="s">
        <v>515</v>
      </c>
      <c r="C6221" s="49">
        <v>93</v>
      </c>
      <c r="D6221" s="49">
        <v>1.5160101652145386</v>
      </c>
      <c r="E6221" s="49">
        <v>60.805229187011719</v>
      </c>
      <c r="F6221" s="49">
        <v>22.629037857055664</v>
      </c>
      <c r="G6221" s="49">
        <v>77.370964050292969</v>
      </c>
    </row>
    <row r="6222" spans="1:7">
      <c r="A6222" t="str">
        <f t="shared" si="98"/>
        <v>S3.0094</v>
      </c>
      <c r="B6222" s="49" t="s">
        <v>515</v>
      </c>
      <c r="C6222" s="49">
        <v>94</v>
      </c>
      <c r="D6222" s="49">
        <v>1.528663158416748</v>
      </c>
      <c r="E6222" s="49">
        <v>59.289218902587891</v>
      </c>
      <c r="F6222" s="49">
        <v>22.19487190246582</v>
      </c>
      <c r="G6222" s="49">
        <v>77.805130004882813</v>
      </c>
    </row>
    <row r="6223" spans="1:7">
      <c r="A6223" t="str">
        <f t="shared" si="98"/>
        <v>S3.0095</v>
      </c>
      <c r="B6223" s="49" t="s">
        <v>515</v>
      </c>
      <c r="C6223" s="49">
        <v>95</v>
      </c>
      <c r="D6223" s="49">
        <v>1.5392756462097168</v>
      </c>
      <c r="E6223" s="49">
        <v>57.760555267333984</v>
      </c>
      <c r="F6223" s="49">
        <v>21.769037246704102</v>
      </c>
      <c r="G6223" s="49">
        <v>78.230964660644531</v>
      </c>
    </row>
    <row r="6224" spans="1:7">
      <c r="A6224" t="str">
        <f t="shared" si="98"/>
        <v>S3.0096</v>
      </c>
      <c r="B6224" s="49" t="s">
        <v>515</v>
      </c>
      <c r="C6224" s="49">
        <v>96</v>
      </c>
      <c r="D6224" s="49">
        <v>1.5478118658065796</v>
      </c>
      <c r="E6224" s="49">
        <v>56.221279144287109</v>
      </c>
      <c r="F6224" s="49">
        <v>21.351360321044922</v>
      </c>
      <c r="G6224" s="49">
        <v>78.648643493652344</v>
      </c>
    </row>
    <row r="6225" spans="1:7">
      <c r="A6225" t="str">
        <f t="shared" si="98"/>
        <v>S3.0097</v>
      </c>
      <c r="B6225" s="49" t="s">
        <v>515</v>
      </c>
      <c r="C6225" s="49">
        <v>97</v>
      </c>
      <c r="D6225" s="49">
        <v>1.5542392730712891</v>
      </c>
      <c r="E6225" s="49">
        <v>54.673465728759766</v>
      </c>
      <c r="F6225" s="49">
        <v>20.94166374206543</v>
      </c>
      <c r="G6225" s="49">
        <v>79.058334350585938</v>
      </c>
    </row>
    <row r="6226" spans="1:7">
      <c r="A6226" t="str">
        <f t="shared" si="98"/>
        <v>S3.0098</v>
      </c>
      <c r="B6226" s="49" t="s">
        <v>515</v>
      </c>
      <c r="C6226" s="49">
        <v>98</v>
      </c>
      <c r="D6226" s="49">
        <v>1.5585370063781738</v>
      </c>
      <c r="E6226" s="49">
        <v>53.119228363037109</v>
      </c>
      <c r="F6226" s="49">
        <v>20.539775848388672</v>
      </c>
      <c r="G6226" s="49">
        <v>79.460220336914063</v>
      </c>
    </row>
    <row r="6227" spans="1:7">
      <c r="A6227" t="str">
        <f t="shared" si="98"/>
        <v>S3.0099</v>
      </c>
      <c r="B6227" s="49" t="s">
        <v>515</v>
      </c>
      <c r="C6227" s="49">
        <v>99</v>
      </c>
      <c r="D6227" s="49">
        <v>1.5606908798217773</v>
      </c>
      <c r="E6227" s="49">
        <v>51.560691833496094</v>
      </c>
      <c r="F6227" s="49">
        <v>20.145523071289063</v>
      </c>
      <c r="G6227" s="49">
        <v>79.854476928710938</v>
      </c>
    </row>
    <row r="6228" spans="1:7">
      <c r="A6228" t="str">
        <f t="shared" si="98"/>
        <v>S3.0100</v>
      </c>
      <c r="B6228" s="49" t="s">
        <v>515</v>
      </c>
      <c r="C6228" s="49">
        <v>100</v>
      </c>
      <c r="D6228" s="49">
        <v>1.5606908798217773</v>
      </c>
      <c r="E6228" s="49">
        <v>50</v>
      </c>
      <c r="F6228" s="49">
        <v>19.758735656738281</v>
      </c>
      <c r="G6228" s="49">
        <v>80.241264343261719</v>
      </c>
    </row>
    <row r="6229" spans="1:7">
      <c r="A6229" t="str">
        <f t="shared" si="98"/>
        <v>S3.0101</v>
      </c>
      <c r="B6229" s="49" t="s">
        <v>515</v>
      </c>
      <c r="C6229" s="49">
        <v>101</v>
      </c>
      <c r="D6229" s="49">
        <v>1.5585370063781738</v>
      </c>
      <c r="E6229" s="49">
        <v>48.439308166503906</v>
      </c>
      <c r="F6229" s="49">
        <v>19.379241943359375</v>
      </c>
      <c r="G6229" s="49">
        <v>80.620758056640625</v>
      </c>
    </row>
    <row r="6230" spans="1:7">
      <c r="A6230" t="str">
        <f t="shared" si="98"/>
        <v>S3.0102</v>
      </c>
      <c r="B6230" s="49" t="s">
        <v>515</v>
      </c>
      <c r="C6230" s="49">
        <v>102</v>
      </c>
      <c r="D6230" s="49">
        <v>1.5542392730712891</v>
      </c>
      <c r="E6230" s="49">
        <v>46.880771636962891</v>
      </c>
      <c r="F6230" s="49">
        <v>19.006875991821289</v>
      </c>
      <c r="G6230" s="49">
        <v>80.993125915527344</v>
      </c>
    </row>
    <row r="6231" spans="1:7">
      <c r="A6231" t="str">
        <f t="shared" si="98"/>
        <v>S3.0103</v>
      </c>
      <c r="B6231" s="49" t="s">
        <v>515</v>
      </c>
      <c r="C6231" s="49">
        <v>103</v>
      </c>
      <c r="D6231" s="49">
        <v>1.5478118658065796</v>
      </c>
      <c r="E6231" s="49">
        <v>45.326534271240234</v>
      </c>
      <c r="F6231" s="49">
        <v>18.641475677490234</v>
      </c>
      <c r="G6231" s="49">
        <v>81.358528137207031</v>
      </c>
    </row>
    <row r="6232" spans="1:7">
      <c r="A6232" t="str">
        <f t="shared" si="98"/>
        <v>S3.0104</v>
      </c>
      <c r="B6232" s="49" t="s">
        <v>515</v>
      </c>
      <c r="C6232" s="49">
        <v>104</v>
      </c>
      <c r="D6232" s="49">
        <v>1.5392756462097168</v>
      </c>
      <c r="E6232" s="49">
        <v>43.778720855712891</v>
      </c>
      <c r="F6232" s="49">
        <v>18.282873153686523</v>
      </c>
      <c r="G6232" s="49">
        <v>81.717124938964844</v>
      </c>
    </row>
    <row r="6233" spans="1:7">
      <c r="A6233" t="str">
        <f t="shared" si="98"/>
        <v>S3.0105</v>
      </c>
      <c r="B6233" s="49" t="s">
        <v>515</v>
      </c>
      <c r="C6233" s="49">
        <v>105</v>
      </c>
      <c r="D6233" s="49">
        <v>1.528663158416748</v>
      </c>
      <c r="E6233" s="49">
        <v>42.239444732666016</v>
      </c>
      <c r="F6233" s="49">
        <v>17.930910110473633</v>
      </c>
      <c r="G6233" s="49">
        <v>82.069091796875</v>
      </c>
    </row>
    <row r="6234" spans="1:7">
      <c r="A6234" t="str">
        <f t="shared" si="98"/>
        <v>S3.0106</v>
      </c>
      <c r="B6234" s="49" t="s">
        <v>515</v>
      </c>
      <c r="C6234" s="49">
        <v>106</v>
      </c>
      <c r="D6234" s="49">
        <v>1.5160102844238281</v>
      </c>
      <c r="E6234" s="49">
        <v>40.710781097412109</v>
      </c>
      <c r="F6234" s="49">
        <v>17.585430145263672</v>
      </c>
      <c r="G6234" s="49">
        <v>82.414573669433594</v>
      </c>
    </row>
    <row r="6235" spans="1:7">
      <c r="A6235" t="str">
        <f t="shared" si="98"/>
        <v>S3.0107</v>
      </c>
      <c r="B6235" s="49" t="s">
        <v>515</v>
      </c>
      <c r="C6235" s="49">
        <v>107</v>
      </c>
      <c r="D6235" s="49">
        <v>1.5013618469238281</v>
      </c>
      <c r="E6235" s="49">
        <v>39.194770812988281</v>
      </c>
      <c r="F6235" s="49">
        <v>17.246274948120117</v>
      </c>
      <c r="G6235" s="49">
        <v>82.75372314453125</v>
      </c>
    </row>
    <row r="6236" spans="1:7">
      <c r="A6236" t="str">
        <f t="shared" si="98"/>
        <v>S3.0108</v>
      </c>
      <c r="B6236" s="49" t="s">
        <v>515</v>
      </c>
      <c r="C6236" s="49">
        <v>108</v>
      </c>
      <c r="D6236" s="49">
        <v>1.4847698211669922</v>
      </c>
      <c r="E6236" s="49">
        <v>37.693408966064453</v>
      </c>
      <c r="F6236" s="49">
        <v>16.913295745849609</v>
      </c>
      <c r="G6236" s="49">
        <v>83.086708068847656</v>
      </c>
    </row>
    <row r="6237" spans="1:7">
      <c r="A6237" t="str">
        <f t="shared" si="98"/>
        <v>S3.0109</v>
      </c>
      <c r="B6237" s="49" t="s">
        <v>515</v>
      </c>
      <c r="C6237" s="49">
        <v>109</v>
      </c>
      <c r="D6237" s="49">
        <v>1.4662919044494629</v>
      </c>
      <c r="E6237" s="49">
        <v>36.208641052246094</v>
      </c>
      <c r="F6237" s="49">
        <v>16.586336135864258</v>
      </c>
      <c r="G6237" s="49">
        <v>83.413665771484375</v>
      </c>
    </row>
    <row r="6238" spans="1:7">
      <c r="A6238" t="str">
        <f t="shared" si="98"/>
        <v>S3.0110</v>
      </c>
      <c r="B6238" s="49" t="s">
        <v>515</v>
      </c>
      <c r="C6238" s="49">
        <v>110</v>
      </c>
      <c r="D6238" s="49">
        <v>1.4459900856018066</v>
      </c>
      <c r="E6238" s="49">
        <v>34.742347717285156</v>
      </c>
      <c r="F6238" s="49">
        <v>16.265254974365234</v>
      </c>
      <c r="G6238" s="49">
        <v>83.7347412109375</v>
      </c>
    </row>
    <row r="6239" spans="1:7">
      <c r="A6239" t="str">
        <f t="shared" si="98"/>
        <v>S3.0111</v>
      </c>
      <c r="B6239" s="49" t="s">
        <v>515</v>
      </c>
      <c r="C6239" s="49">
        <v>111</v>
      </c>
      <c r="D6239" s="49">
        <v>1.4239380359649658</v>
      </c>
      <c r="E6239" s="49">
        <v>33.296356201171875</v>
      </c>
      <c r="F6239" s="49">
        <v>15.949909210205078</v>
      </c>
      <c r="G6239" s="49">
        <v>84.050094604492188</v>
      </c>
    </row>
    <row r="6240" spans="1:7">
      <c r="A6240" t="str">
        <f t="shared" si="98"/>
        <v>S3.0112</v>
      </c>
      <c r="B6240" s="49" t="s">
        <v>515</v>
      </c>
      <c r="C6240" s="49">
        <v>112</v>
      </c>
      <c r="D6240" s="49">
        <v>1.4002101421356201</v>
      </c>
      <c r="E6240" s="49">
        <v>31.872419357299805</v>
      </c>
      <c r="F6240" s="49">
        <v>15.64015007019043</v>
      </c>
      <c r="G6240" s="49">
        <v>84.359848022460938</v>
      </c>
    </row>
    <row r="6241" spans="1:7">
      <c r="A6241" t="str">
        <f t="shared" si="98"/>
        <v>S3.0113</v>
      </c>
      <c r="B6241" s="49" t="s">
        <v>515</v>
      </c>
      <c r="C6241" s="49">
        <v>113</v>
      </c>
      <c r="D6241" s="49">
        <v>1.3748848438262939</v>
      </c>
      <c r="E6241" s="49">
        <v>30.472209930419922</v>
      </c>
      <c r="F6241" s="49">
        <v>15.335844993591309</v>
      </c>
      <c r="G6241" s="49">
        <v>84.664154052734375</v>
      </c>
    </row>
    <row r="6242" spans="1:7">
      <c r="A6242" t="str">
        <f t="shared" si="98"/>
        <v>S3.0114</v>
      </c>
      <c r="B6242" s="49" t="s">
        <v>515</v>
      </c>
      <c r="C6242" s="49">
        <v>114</v>
      </c>
      <c r="D6242" s="49">
        <v>1.348052978515625</v>
      </c>
      <c r="E6242" s="49">
        <v>29.097324371337891</v>
      </c>
      <c r="F6242" s="49">
        <v>15.036860466003418</v>
      </c>
      <c r="G6242" s="49">
        <v>84.963142395019531</v>
      </c>
    </row>
    <row r="6243" spans="1:7">
      <c r="A6243" t="str">
        <f t="shared" si="98"/>
        <v>S3.0115</v>
      </c>
      <c r="B6243" s="49" t="s">
        <v>515</v>
      </c>
      <c r="C6243" s="49">
        <v>115</v>
      </c>
      <c r="D6243" s="49">
        <v>1.3198010921478271</v>
      </c>
      <c r="E6243" s="49">
        <v>27.749271392822266</v>
      </c>
      <c r="F6243" s="49">
        <v>14.743056297302246</v>
      </c>
      <c r="G6243" s="49">
        <v>85.256942749023438</v>
      </c>
    </row>
    <row r="6244" spans="1:7">
      <c r="A6244" t="str">
        <f t="shared" si="98"/>
        <v>S3.0116</v>
      </c>
      <c r="B6244" s="49" t="s">
        <v>515</v>
      </c>
      <c r="C6244" s="49">
        <v>116</v>
      </c>
      <c r="D6244" s="49">
        <v>1.290226936340332</v>
      </c>
      <c r="E6244" s="49">
        <v>26.429470062255859</v>
      </c>
      <c r="F6244" s="49">
        <v>14.454307556152344</v>
      </c>
      <c r="G6244" s="49">
        <v>85.545692443847656</v>
      </c>
    </row>
    <row r="6245" spans="1:7">
      <c r="A6245" t="str">
        <f t="shared" si="98"/>
        <v>S3.0117</v>
      </c>
      <c r="B6245" s="49" t="s">
        <v>515</v>
      </c>
      <c r="C6245" s="49">
        <v>117</v>
      </c>
      <c r="D6245" s="49">
        <v>1.2594261169433594</v>
      </c>
      <c r="E6245" s="49">
        <v>25.139244079589844</v>
      </c>
      <c r="F6245" s="49">
        <v>14.17048454284668</v>
      </c>
      <c r="G6245" s="49">
        <v>85.829513549804688</v>
      </c>
    </row>
    <row r="6246" spans="1:7">
      <c r="A6246" t="str">
        <f t="shared" si="98"/>
        <v>S3.0118</v>
      </c>
      <c r="B6246" s="49" t="s">
        <v>515</v>
      </c>
      <c r="C6246" s="49">
        <v>118</v>
      </c>
      <c r="D6246" s="49">
        <v>1.2274999618530273</v>
      </c>
      <c r="E6246" s="49">
        <v>23.879817962646484</v>
      </c>
      <c r="F6246" s="49">
        <v>13.891470909118652</v>
      </c>
      <c r="G6246" s="49">
        <v>86.108528137207031</v>
      </c>
    </row>
    <row r="6247" spans="1:7">
      <c r="A6247" t="str">
        <f t="shared" si="98"/>
        <v>S3.0119</v>
      </c>
      <c r="B6247" s="49" t="s">
        <v>515</v>
      </c>
      <c r="C6247" s="49">
        <v>119</v>
      </c>
      <c r="D6247" s="49">
        <v>1.1945550441741943</v>
      </c>
      <c r="E6247" s="49">
        <v>22.652317047119141</v>
      </c>
      <c r="F6247" s="49">
        <v>13.61713981628418</v>
      </c>
      <c r="G6247" s="49">
        <v>86.382858276367188</v>
      </c>
    </row>
    <row r="6248" spans="1:7">
      <c r="A6248" t="str">
        <f t="shared" si="98"/>
        <v>S3.0120</v>
      </c>
      <c r="B6248" s="49" t="s">
        <v>515</v>
      </c>
      <c r="C6248" s="49">
        <v>120</v>
      </c>
      <c r="D6248" s="49">
        <v>1.1606950759887695</v>
      </c>
      <c r="E6248" s="49">
        <v>21.457763671875</v>
      </c>
      <c r="F6248" s="49">
        <v>13.347370147705078</v>
      </c>
      <c r="G6248" s="49">
        <v>86.652633666992188</v>
      </c>
    </row>
    <row r="6249" spans="1:7">
      <c r="A6249" t="str">
        <f t="shared" si="98"/>
        <v>S3.0121</v>
      </c>
      <c r="B6249" s="49" t="s">
        <v>515</v>
      </c>
      <c r="C6249" s="49">
        <v>121</v>
      </c>
      <c r="D6249" s="49">
        <v>1.1260299682617188</v>
      </c>
      <c r="E6249" s="49">
        <v>20.297067642211914</v>
      </c>
      <c r="F6249" s="49">
        <v>13.082051277160645</v>
      </c>
      <c r="G6249" s="49">
        <v>86.917945861816406</v>
      </c>
    </row>
    <row r="6250" spans="1:7">
      <c r="A6250" t="str">
        <f t="shared" si="98"/>
        <v>S3.0122</v>
      </c>
      <c r="B6250" s="49" t="s">
        <v>515</v>
      </c>
      <c r="C6250" s="49">
        <v>122</v>
      </c>
      <c r="D6250" s="49">
        <v>1.0906647443771362</v>
      </c>
      <c r="E6250" s="49">
        <v>19.171037673950195</v>
      </c>
      <c r="F6250" s="49">
        <v>12.821067810058594</v>
      </c>
      <c r="G6250" s="49">
        <v>87.178932189941406</v>
      </c>
    </row>
    <row r="6251" spans="1:7">
      <c r="A6251" t="str">
        <f t="shared" si="98"/>
        <v>S3.0123</v>
      </c>
      <c r="B6251" s="49" t="s">
        <v>515</v>
      </c>
      <c r="C6251" s="49">
        <v>123</v>
      </c>
      <c r="D6251" s="49">
        <v>1.0547151565551758</v>
      </c>
      <c r="E6251" s="49">
        <v>18.080373764038086</v>
      </c>
      <c r="F6251" s="49">
        <v>12.564315795898438</v>
      </c>
      <c r="G6251" s="49">
        <v>87.435684204101563</v>
      </c>
    </row>
    <row r="6252" spans="1:7">
      <c r="A6252" t="str">
        <f t="shared" si="98"/>
        <v>S3.0124</v>
      </c>
      <c r="B6252" s="49" t="s">
        <v>515</v>
      </c>
      <c r="C6252" s="49">
        <v>124</v>
      </c>
      <c r="D6252" s="49">
        <v>1.018284797668457</v>
      </c>
      <c r="E6252" s="49">
        <v>17.025657653808594</v>
      </c>
      <c r="F6252" s="49">
        <v>12.311679840087891</v>
      </c>
      <c r="G6252" s="49">
        <v>87.688316345214844</v>
      </c>
    </row>
    <row r="6253" spans="1:7">
      <c r="A6253" t="str">
        <f t="shared" si="98"/>
        <v>S3.0125</v>
      </c>
      <c r="B6253" s="49" t="s">
        <v>515</v>
      </c>
      <c r="C6253" s="49">
        <v>125</v>
      </c>
      <c r="D6253" s="49">
        <v>0.98148912191390991</v>
      </c>
      <c r="E6253" s="49">
        <v>16.007373809814453</v>
      </c>
      <c r="F6253" s="49">
        <v>12.063068389892578</v>
      </c>
      <c r="G6253" s="49">
        <v>87.936935424804688</v>
      </c>
    </row>
    <row r="6254" spans="1:7">
      <c r="A6254" t="str">
        <f t="shared" si="98"/>
        <v>S3.0126</v>
      </c>
      <c r="B6254" s="49" t="s">
        <v>515</v>
      </c>
      <c r="C6254" s="49">
        <v>126</v>
      </c>
      <c r="D6254" s="49">
        <v>0.94443291425704956</v>
      </c>
      <c r="E6254" s="49">
        <v>15.025883674621582</v>
      </c>
      <c r="F6254" s="49">
        <v>11.818363189697266</v>
      </c>
      <c r="G6254" s="49">
        <v>88.181640625</v>
      </c>
    </row>
    <row r="6255" spans="1:7">
      <c r="A6255" t="str">
        <f t="shared" si="98"/>
        <v>S3.0127</v>
      </c>
      <c r="B6255" s="49" t="s">
        <v>515</v>
      </c>
      <c r="C6255" s="49">
        <v>127</v>
      </c>
      <c r="D6255" s="49">
        <v>0.90722209215164185</v>
      </c>
      <c r="E6255" s="49">
        <v>14.081451416015625</v>
      </c>
      <c r="F6255" s="49">
        <v>11.577479362487793</v>
      </c>
      <c r="G6255" s="49">
        <v>88.422523498535156</v>
      </c>
    </row>
    <row r="6256" spans="1:7">
      <c r="A6256" t="str">
        <f t="shared" si="98"/>
        <v>S3.0128</v>
      </c>
      <c r="B6256" s="49" t="s">
        <v>515</v>
      </c>
      <c r="C6256" s="49">
        <v>128</v>
      </c>
      <c r="D6256" s="49">
        <v>0.86996698379516602</v>
      </c>
      <c r="E6256" s="49">
        <v>13.174228668212891</v>
      </c>
      <c r="F6256" s="49">
        <v>11.340313911437988</v>
      </c>
      <c r="G6256" s="49">
        <v>88.659683227539063</v>
      </c>
    </row>
    <row r="6257" spans="1:7">
      <c r="A6257" t="str">
        <f t="shared" si="98"/>
        <v>S3.0129</v>
      </c>
      <c r="B6257" s="49" t="s">
        <v>515</v>
      </c>
      <c r="C6257" s="49">
        <v>129</v>
      </c>
      <c r="D6257" s="49">
        <v>0.83276700973510742</v>
      </c>
      <c r="E6257" s="49">
        <v>12.304262161254883</v>
      </c>
      <c r="F6257" s="49">
        <v>11.106769561767578</v>
      </c>
      <c r="G6257" s="49">
        <v>88.893226623535156</v>
      </c>
    </row>
    <row r="6258" spans="1:7">
      <c r="A6258" t="str">
        <f t="shared" si="98"/>
        <v>S3.0130</v>
      </c>
      <c r="B6258" s="49" t="s">
        <v>515</v>
      </c>
      <c r="C6258" s="49">
        <v>130</v>
      </c>
      <c r="D6258" s="49">
        <v>0.79572397470474243</v>
      </c>
      <c r="E6258" s="49">
        <v>11.471494674682617</v>
      </c>
      <c r="F6258" s="49">
        <v>10.876761436462402</v>
      </c>
      <c r="G6258" s="49">
        <v>89.123237609863281</v>
      </c>
    </row>
    <row r="6259" spans="1:7">
      <c r="A6259" t="str">
        <f t="shared" si="98"/>
        <v>S3.0131</v>
      </c>
      <c r="B6259" s="49" t="s">
        <v>515</v>
      </c>
      <c r="C6259" s="49">
        <v>131</v>
      </c>
      <c r="D6259" s="49">
        <v>0.75893497467041016</v>
      </c>
      <c r="E6259" s="49">
        <v>10.67577075958252</v>
      </c>
      <c r="F6259" s="49">
        <v>10.650197982788086</v>
      </c>
      <c r="G6259" s="49">
        <v>89.349800109863281</v>
      </c>
    </row>
    <row r="6260" spans="1:7">
      <c r="A6260" t="str">
        <f t="shared" si="98"/>
        <v>S3.0132</v>
      </c>
      <c r="B6260" s="49" t="s">
        <v>515</v>
      </c>
      <c r="C6260" s="49">
        <v>132</v>
      </c>
      <c r="D6260" s="49">
        <v>0.72249698638916016</v>
      </c>
      <c r="E6260" s="49">
        <v>9.9168357849121094</v>
      </c>
      <c r="F6260" s="49">
        <v>10.427000045776367</v>
      </c>
      <c r="G6260" s="49">
        <v>89.572998046875</v>
      </c>
    </row>
    <row r="6261" spans="1:7">
      <c r="A6261" t="str">
        <f t="shared" si="98"/>
        <v>S3.0133</v>
      </c>
      <c r="B6261" s="49" t="s">
        <v>515</v>
      </c>
      <c r="C6261" s="49">
        <v>133</v>
      </c>
      <c r="D6261" s="49">
        <v>0.68649709224700928</v>
      </c>
      <c r="E6261" s="49">
        <v>9.1943387985229492</v>
      </c>
      <c r="F6261" s="49">
        <v>10.207069396972656</v>
      </c>
      <c r="G6261" s="49">
        <v>89.792930603027344</v>
      </c>
    </row>
    <row r="6262" spans="1:7">
      <c r="A6262" t="str">
        <f t="shared" si="98"/>
        <v>S3.0134</v>
      </c>
      <c r="B6262" s="49" t="s">
        <v>515</v>
      </c>
      <c r="C6262" s="49">
        <v>134</v>
      </c>
      <c r="D6262" s="49">
        <v>0.65101993083953857</v>
      </c>
      <c r="E6262" s="49">
        <v>8.5078420639038086</v>
      </c>
      <c r="F6262" s="49">
        <v>9.9903249740600586</v>
      </c>
      <c r="G6262" s="49">
        <v>90.009674072265625</v>
      </c>
    </row>
    <row r="6263" spans="1:7">
      <c r="A6263" t="str">
        <f t="shared" si="98"/>
        <v>S3.0135</v>
      </c>
      <c r="B6263" s="49" t="s">
        <v>515</v>
      </c>
      <c r="C6263" s="49">
        <v>135</v>
      </c>
      <c r="D6263" s="49">
        <v>0.61615002155303955</v>
      </c>
      <c r="E6263" s="49">
        <v>7.8568220138549805</v>
      </c>
      <c r="F6263" s="49">
        <v>9.7766990661621094</v>
      </c>
      <c r="G6263" s="49">
        <v>90.223304748535156</v>
      </c>
    </row>
    <row r="6264" spans="1:7">
      <c r="A6264" t="str">
        <f t="shared" si="98"/>
        <v>S3.0136</v>
      </c>
      <c r="B6264" s="49" t="s">
        <v>515</v>
      </c>
      <c r="C6264" s="49">
        <v>136</v>
      </c>
      <c r="D6264" s="49">
        <v>0.58196300268173218</v>
      </c>
      <c r="E6264" s="49">
        <v>7.2406721115112305</v>
      </c>
      <c r="F6264" s="49">
        <v>9.5661087036132813</v>
      </c>
      <c r="G6264" s="49">
        <v>90.433891296386719</v>
      </c>
    </row>
    <row r="6265" spans="1:7">
      <c r="A6265" t="str">
        <f t="shared" si="98"/>
        <v>S3.0137</v>
      </c>
      <c r="B6265" s="49" t="s">
        <v>515</v>
      </c>
      <c r="C6265" s="49">
        <v>137</v>
      </c>
      <c r="D6265" s="49">
        <v>0.54852896928787231</v>
      </c>
      <c r="E6265" s="49">
        <v>6.6587090492248535</v>
      </c>
      <c r="F6265" s="49">
        <v>9.3584728240966797</v>
      </c>
      <c r="G6265" s="49">
        <v>90.641525268554688</v>
      </c>
    </row>
    <row r="6266" spans="1:7">
      <c r="A6266" t="str">
        <f t="shared" si="98"/>
        <v>S3.0138</v>
      </c>
      <c r="B6266" s="49" t="s">
        <v>515</v>
      </c>
      <c r="C6266" s="49">
        <v>138</v>
      </c>
      <c r="D6266" s="49">
        <v>0.51591503620147705</v>
      </c>
      <c r="E6266" s="49">
        <v>6.1101799011230469</v>
      </c>
      <c r="F6266" s="49">
        <v>9.1537208557128906</v>
      </c>
      <c r="G6266" s="49">
        <v>90.846275329589844</v>
      </c>
    </row>
    <row r="6267" spans="1:7">
      <c r="A6267" t="str">
        <f t="shared" si="98"/>
        <v>S3.0139</v>
      </c>
      <c r="B6267" s="49" t="s">
        <v>515</v>
      </c>
      <c r="C6267" s="49">
        <v>139</v>
      </c>
      <c r="D6267" s="49">
        <v>0.48418200016021729</v>
      </c>
      <c r="E6267" s="49">
        <v>5.5942649841308594</v>
      </c>
      <c r="F6267" s="49">
        <v>8.9517879486083984</v>
      </c>
      <c r="G6267" s="49">
        <v>91.048210144042969</v>
      </c>
    </row>
    <row r="6268" spans="1:7">
      <c r="A6268" t="str">
        <f t="shared" si="98"/>
        <v>S3.0140</v>
      </c>
      <c r="B6268" s="49" t="s">
        <v>515</v>
      </c>
      <c r="C6268" s="49">
        <v>140</v>
      </c>
      <c r="D6268" s="49">
        <v>0.45338296890258789</v>
      </c>
      <c r="E6268" s="49">
        <v>5.1100831031799316</v>
      </c>
      <c r="F6268" s="49">
        <v>8.7525978088378906</v>
      </c>
      <c r="G6268" s="49">
        <v>91.247398376464844</v>
      </c>
    </row>
    <row r="6269" spans="1:7">
      <c r="A6269" t="str">
        <f t="shared" si="98"/>
        <v>S3.0141</v>
      </c>
      <c r="B6269" s="49" t="s">
        <v>515</v>
      </c>
      <c r="C6269" s="49">
        <v>141</v>
      </c>
      <c r="D6269" s="49">
        <v>0.42356902360916138</v>
      </c>
      <c r="E6269" s="49">
        <v>4.6567001342773438</v>
      </c>
      <c r="F6269" s="49">
        <v>8.5560836791992188</v>
      </c>
      <c r="G6269" s="49">
        <v>91.443916320800781</v>
      </c>
    </row>
    <row r="6270" spans="1:7">
      <c r="A6270" t="str">
        <f t="shared" si="98"/>
        <v>S3.0142</v>
      </c>
      <c r="B6270" s="49" t="s">
        <v>515</v>
      </c>
      <c r="C6270" s="49">
        <v>142</v>
      </c>
      <c r="D6270" s="49">
        <v>0.39478299021720886</v>
      </c>
      <c r="E6270" s="49">
        <v>4.233130931854248</v>
      </c>
      <c r="F6270" s="49">
        <v>8.3621797561645508</v>
      </c>
      <c r="G6270" s="49">
        <v>91.6378173828125</v>
      </c>
    </row>
    <row r="6271" spans="1:7">
      <c r="A6271" t="str">
        <f t="shared" si="98"/>
        <v>S3.0143</v>
      </c>
      <c r="B6271" s="49" t="s">
        <v>515</v>
      </c>
      <c r="C6271" s="49">
        <v>143</v>
      </c>
      <c r="D6271" s="49">
        <v>0.36706098914146423</v>
      </c>
      <c r="E6271" s="49">
        <v>3.8383479118347168</v>
      </c>
      <c r="F6271" s="49">
        <v>8.1708230972290039</v>
      </c>
      <c r="G6271" s="49">
        <v>91.829177856445313</v>
      </c>
    </row>
    <row r="6272" spans="1:7">
      <c r="A6272" t="str">
        <f t="shared" si="98"/>
        <v>S3.0144</v>
      </c>
      <c r="B6272" s="49" t="s">
        <v>515</v>
      </c>
      <c r="C6272" s="49">
        <v>144</v>
      </c>
      <c r="D6272" s="49">
        <v>0.34043401479721069</v>
      </c>
      <c r="E6272" s="49">
        <v>3.4712870121002197</v>
      </c>
      <c r="F6272" s="49">
        <v>7.9819521903991699</v>
      </c>
      <c r="G6272" s="49">
        <v>92.018051147460938</v>
      </c>
    </row>
    <row r="6273" spans="1:7">
      <c r="A6273" t="str">
        <f t="shared" si="98"/>
        <v>S3.0145</v>
      </c>
      <c r="B6273" s="49" t="s">
        <v>515</v>
      </c>
      <c r="C6273" s="49">
        <v>145</v>
      </c>
      <c r="D6273" s="49">
        <v>0.31492900848388672</v>
      </c>
      <c r="E6273" s="49">
        <v>3.1308529376983643</v>
      </c>
      <c r="F6273" s="49">
        <v>7.795504093170166</v>
      </c>
      <c r="G6273" s="49">
        <v>92.204498291015625</v>
      </c>
    </row>
    <row r="6274" spans="1:7">
      <c r="A6274" t="str">
        <f t="shared" si="98"/>
        <v>S3.0146</v>
      </c>
      <c r="B6274" s="49" t="s">
        <v>515</v>
      </c>
      <c r="C6274" s="49">
        <v>146</v>
      </c>
      <c r="D6274" s="49">
        <v>0.29056298732757568</v>
      </c>
      <c r="E6274" s="49">
        <v>2.8159239292144775</v>
      </c>
      <c r="F6274" s="49">
        <v>7.611422061920166</v>
      </c>
      <c r="G6274" s="49">
        <v>92.388580322265625</v>
      </c>
    </row>
    <row r="6275" spans="1:7">
      <c r="A6275" t="str">
        <f t="shared" ref="A6275:A6338" si="99">CONCATENATE(B6275,IF(C6275&lt;10,CONCATENATE("00",C6275),IF(C6275&lt;100,CONCATENATE("0",C6275),C6275)))</f>
        <v>S3.0147</v>
      </c>
      <c r="B6275" s="49" t="s">
        <v>515</v>
      </c>
      <c r="C6275" s="49">
        <v>147</v>
      </c>
      <c r="D6275" s="49">
        <v>0.26735100150108337</v>
      </c>
      <c r="E6275" s="49">
        <v>2.5253610610961914</v>
      </c>
      <c r="F6275" s="49">
        <v>7.4296479225158691</v>
      </c>
      <c r="G6275" s="49">
        <v>92.570350646972656</v>
      </c>
    </row>
    <row r="6276" spans="1:7">
      <c r="A6276" t="str">
        <f t="shared" si="99"/>
        <v>S3.0148</v>
      </c>
      <c r="B6276" s="49" t="s">
        <v>515</v>
      </c>
      <c r="C6276" s="49">
        <v>148</v>
      </c>
      <c r="D6276" s="49">
        <v>0.2453010082244873</v>
      </c>
      <c r="E6276" s="49">
        <v>2.2580099105834961</v>
      </c>
      <c r="F6276" s="49">
        <v>7.250126838684082</v>
      </c>
      <c r="G6276" s="49">
        <v>92.749870300292969</v>
      </c>
    </row>
    <row r="6277" spans="1:7">
      <c r="A6277" t="str">
        <f t="shared" si="99"/>
        <v>S3.0149</v>
      </c>
      <c r="B6277" s="49" t="s">
        <v>515</v>
      </c>
      <c r="C6277" s="49">
        <v>149</v>
      </c>
      <c r="D6277" s="49">
        <v>0.22441498935222626</v>
      </c>
      <c r="E6277" s="49">
        <v>2.0127089023590088</v>
      </c>
      <c r="F6277" s="49">
        <v>7.0728058815002441</v>
      </c>
      <c r="G6277" s="49">
        <v>92.927192687988281</v>
      </c>
    </row>
    <row r="6278" spans="1:7">
      <c r="A6278" t="str">
        <f t="shared" si="99"/>
        <v>S3.0150</v>
      </c>
      <c r="B6278" s="49" t="s">
        <v>515</v>
      </c>
      <c r="C6278" s="49">
        <v>150</v>
      </c>
      <c r="D6278" s="49">
        <v>0.20468798279762268</v>
      </c>
      <c r="E6278" s="49">
        <v>1.7882939577102661</v>
      </c>
      <c r="F6278" s="49">
        <v>6.8976321220397949</v>
      </c>
      <c r="G6278" s="49">
        <v>93.102371215820313</v>
      </c>
    </row>
    <row r="6279" spans="1:7">
      <c r="A6279" t="str">
        <f t="shared" si="99"/>
        <v>S3.0151</v>
      </c>
      <c r="B6279" s="49" t="s">
        <v>515</v>
      </c>
      <c r="C6279" s="49">
        <v>151</v>
      </c>
      <c r="D6279" s="49">
        <v>0.18611399829387665</v>
      </c>
      <c r="E6279" s="49">
        <v>1.5836060047149658</v>
      </c>
      <c r="F6279" s="49">
        <v>6.724553108215332</v>
      </c>
      <c r="G6279" s="49">
        <v>93.275444030761719</v>
      </c>
    </row>
    <row r="6280" spans="1:7">
      <c r="A6280" t="str">
        <f t="shared" si="99"/>
        <v>S3.0152</v>
      </c>
      <c r="B6280" s="49" t="s">
        <v>515</v>
      </c>
      <c r="C6280" s="49">
        <v>152</v>
      </c>
      <c r="D6280" s="49">
        <v>0.16867901384830475</v>
      </c>
      <c r="E6280" s="49">
        <v>1.3974920511245728</v>
      </c>
      <c r="F6280" s="49">
        <v>6.5535221099853516</v>
      </c>
      <c r="G6280" s="49">
        <v>93.446479797363281</v>
      </c>
    </row>
    <row r="6281" spans="1:7">
      <c r="A6281" t="str">
        <f t="shared" si="99"/>
        <v>S3.0153</v>
      </c>
      <c r="B6281" s="49" t="s">
        <v>515</v>
      </c>
      <c r="C6281" s="49">
        <v>153</v>
      </c>
      <c r="D6281" s="49">
        <v>0.15236599743366241</v>
      </c>
      <c r="E6281" s="49">
        <v>1.2288129329681396</v>
      </c>
      <c r="F6281" s="49">
        <v>6.3844900131225586</v>
      </c>
      <c r="G6281" s="49">
        <v>93.615509033203125</v>
      </c>
    </row>
    <row r="6282" spans="1:7">
      <c r="A6282" t="str">
        <f t="shared" si="99"/>
        <v>S3.0154</v>
      </c>
      <c r="B6282" s="49" t="s">
        <v>515</v>
      </c>
      <c r="C6282" s="49">
        <v>154</v>
      </c>
      <c r="D6282" s="49">
        <v>0.13715100288391113</v>
      </c>
      <c r="E6282" s="49">
        <v>1.0764470100402832</v>
      </c>
      <c r="F6282" s="49">
        <v>6.2174110412597656</v>
      </c>
      <c r="G6282" s="49">
        <v>93.7825927734375</v>
      </c>
    </row>
    <row r="6283" spans="1:7">
      <c r="A6283" t="str">
        <f t="shared" si="99"/>
        <v>S3.0155</v>
      </c>
      <c r="B6283" s="49" t="s">
        <v>515</v>
      </c>
      <c r="C6283" s="49">
        <v>155</v>
      </c>
      <c r="D6283" s="49">
        <v>0.12301000207662582</v>
      </c>
      <c r="E6283" s="49">
        <v>0.93929600715637207</v>
      </c>
      <c r="F6283" s="49">
        <v>6.0522379875183105</v>
      </c>
      <c r="G6283" s="49">
        <v>93.947761535644531</v>
      </c>
    </row>
    <row r="6284" spans="1:7">
      <c r="A6284" t="str">
        <f t="shared" si="99"/>
        <v>S3.0156</v>
      </c>
      <c r="B6284" s="49" t="s">
        <v>515</v>
      </c>
      <c r="C6284" s="49">
        <v>156</v>
      </c>
      <c r="D6284" s="49">
        <v>0.1099109947681427</v>
      </c>
      <c r="E6284" s="49">
        <v>0.81628602743148804</v>
      </c>
      <c r="F6284" s="49">
        <v>5.8889288902282715</v>
      </c>
      <c r="G6284" s="49">
        <v>94.111068725585938</v>
      </c>
    </row>
    <row r="6285" spans="1:7">
      <c r="A6285" t="str">
        <f t="shared" si="99"/>
        <v>S3.0157</v>
      </c>
      <c r="B6285" s="49" t="s">
        <v>515</v>
      </c>
      <c r="C6285" s="49">
        <v>157</v>
      </c>
      <c r="D6285" s="49">
        <v>9.7823001444339752E-2</v>
      </c>
      <c r="E6285" s="49">
        <v>0.70637500286102295</v>
      </c>
      <c r="F6285" s="49">
        <v>5.7274408340454102</v>
      </c>
      <c r="G6285" s="49">
        <v>94.272560119628906</v>
      </c>
    </row>
    <row r="6286" spans="1:7">
      <c r="A6286" t="str">
        <f t="shared" si="99"/>
        <v>S3.0158</v>
      </c>
      <c r="B6286" s="49" t="s">
        <v>515</v>
      </c>
      <c r="C6286" s="49">
        <v>158</v>
      </c>
      <c r="D6286" s="49">
        <v>8.670700341463089E-2</v>
      </c>
      <c r="E6286" s="49">
        <v>0.60855197906494141</v>
      </c>
      <c r="F6286" s="49">
        <v>5.5677318572998047</v>
      </c>
      <c r="G6286" s="49">
        <v>94.432266235351563</v>
      </c>
    </row>
    <row r="6287" spans="1:7">
      <c r="A6287" t="str">
        <f t="shared" si="99"/>
        <v>S3.0159</v>
      </c>
      <c r="B6287" s="49" t="s">
        <v>515</v>
      </c>
      <c r="C6287" s="49">
        <v>159</v>
      </c>
      <c r="D6287" s="49">
        <v>7.6526999473571777E-2</v>
      </c>
      <c r="E6287" s="49">
        <v>0.52184498310089111</v>
      </c>
      <c r="F6287" s="49">
        <v>5.409761905670166</v>
      </c>
      <c r="G6287" s="49">
        <v>94.590240478515625</v>
      </c>
    </row>
    <row r="6288" spans="1:7">
      <c r="A6288" t="str">
        <f t="shared" si="99"/>
        <v>S3.0160</v>
      </c>
      <c r="B6288" s="49" t="s">
        <v>515</v>
      </c>
      <c r="C6288" s="49">
        <v>160</v>
      </c>
      <c r="D6288" s="49">
        <v>6.7239999771118164E-2</v>
      </c>
      <c r="E6288" s="49">
        <v>0.44531801342964172</v>
      </c>
      <c r="F6288" s="49">
        <v>5.2534918785095215</v>
      </c>
      <c r="G6288" s="49">
        <v>94.746505737304688</v>
      </c>
    </row>
    <row r="6289" spans="1:7">
      <c r="A6289" t="str">
        <f t="shared" si="99"/>
        <v>S3.0161</v>
      </c>
      <c r="B6289" s="49" t="s">
        <v>515</v>
      </c>
      <c r="C6289" s="49">
        <v>161</v>
      </c>
      <c r="D6289" s="49">
        <v>5.8803997933864594E-2</v>
      </c>
      <c r="E6289" s="49">
        <v>0.37807801365852356</v>
      </c>
      <c r="F6289" s="49">
        <v>5.0988860130310059</v>
      </c>
      <c r="G6289" s="49">
        <v>94.901115417480469</v>
      </c>
    </row>
    <row r="6290" spans="1:7">
      <c r="A6290" t="str">
        <f t="shared" si="99"/>
        <v>S3.0162</v>
      </c>
      <c r="B6290" s="49" t="s">
        <v>515</v>
      </c>
      <c r="C6290" s="49">
        <v>162</v>
      </c>
      <c r="D6290" s="49">
        <v>5.1173001527786255E-2</v>
      </c>
      <c r="E6290" s="49">
        <v>0.31927400827407837</v>
      </c>
      <c r="F6290" s="49">
        <v>4.9459061622619629</v>
      </c>
      <c r="G6290" s="49">
        <v>95.054092407226563</v>
      </c>
    </row>
    <row r="6291" spans="1:7">
      <c r="A6291" t="str">
        <f t="shared" si="99"/>
        <v>S3.0163</v>
      </c>
      <c r="B6291" s="49" t="s">
        <v>515</v>
      </c>
      <c r="C6291" s="49">
        <v>163</v>
      </c>
      <c r="D6291" s="49">
        <v>4.4304996728897095E-2</v>
      </c>
      <c r="E6291" s="49">
        <v>0.26810100674629211</v>
      </c>
      <c r="F6291" s="49">
        <v>4.7945199012756348</v>
      </c>
      <c r="G6291" s="49">
        <v>95.205482482910156</v>
      </c>
    </row>
    <row r="6292" spans="1:7">
      <c r="A6292" t="str">
        <f t="shared" si="99"/>
        <v>S3.0164</v>
      </c>
      <c r="B6292" s="49" t="s">
        <v>515</v>
      </c>
      <c r="C6292" s="49">
        <v>164</v>
      </c>
      <c r="D6292" s="49">
        <v>3.8148000836372375E-2</v>
      </c>
      <c r="E6292" s="49">
        <v>0.22379599511623383</v>
      </c>
      <c r="F6292" s="49">
        <v>4.644690990447998</v>
      </c>
      <c r="G6292" s="49">
        <v>95.355308532714844</v>
      </c>
    </row>
    <row r="6293" spans="1:7">
      <c r="A6293" t="str">
        <f t="shared" si="99"/>
        <v>S3.0165</v>
      </c>
      <c r="B6293" s="49" t="s">
        <v>515</v>
      </c>
      <c r="C6293" s="49">
        <v>165</v>
      </c>
      <c r="D6293" s="49">
        <v>3.2662000507116318E-2</v>
      </c>
      <c r="E6293" s="49">
        <v>0.18564799427986145</v>
      </c>
      <c r="F6293" s="49">
        <v>4.4963870048522949</v>
      </c>
      <c r="G6293" s="49">
        <v>95.503616333007813</v>
      </c>
    </row>
    <row r="6294" spans="1:7">
      <c r="A6294" t="str">
        <f t="shared" si="99"/>
        <v>S3.0166</v>
      </c>
      <c r="B6294" s="49" t="s">
        <v>515</v>
      </c>
      <c r="C6294" s="49">
        <v>166</v>
      </c>
      <c r="D6294" s="49">
        <v>2.7793999761343002E-2</v>
      </c>
      <c r="E6294" s="49">
        <v>0.15298600494861603</v>
      </c>
      <c r="F6294" s="49">
        <v>4.3495798110961914</v>
      </c>
      <c r="G6294" s="49">
        <v>95.650421142578125</v>
      </c>
    </row>
    <row r="6295" spans="1:7">
      <c r="A6295" t="str">
        <f t="shared" si="99"/>
        <v>S3.0167</v>
      </c>
      <c r="B6295" s="49" t="s">
        <v>515</v>
      </c>
      <c r="C6295" s="49">
        <v>167</v>
      </c>
      <c r="D6295" s="49">
        <v>2.350199967622757E-2</v>
      </c>
      <c r="E6295" s="49">
        <v>0.12519200146198273</v>
      </c>
      <c r="F6295" s="49">
        <v>4.2042331695556641</v>
      </c>
      <c r="G6295" s="49">
        <v>95.795768737792969</v>
      </c>
    </row>
    <row r="6296" spans="1:7">
      <c r="A6296" t="str">
        <f t="shared" si="99"/>
        <v>S3.0168</v>
      </c>
      <c r="B6296" s="49" t="s">
        <v>515</v>
      </c>
      <c r="C6296" s="49">
        <v>168</v>
      </c>
      <c r="D6296" s="49">
        <v>1.9737500697374344E-2</v>
      </c>
      <c r="E6296" s="49">
        <v>0.10169000178575516</v>
      </c>
      <c r="F6296" s="49">
        <v>4.0603189468383789</v>
      </c>
      <c r="G6296" s="49">
        <v>95.939682006835938</v>
      </c>
    </row>
    <row r="6297" spans="1:7">
      <c r="A6297" t="str">
        <f t="shared" si="99"/>
        <v>S3.0169</v>
      </c>
      <c r="B6297" s="49" t="s">
        <v>515</v>
      </c>
      <c r="C6297" s="49">
        <v>169</v>
      </c>
      <c r="D6297" s="49">
        <v>1.6458200290799141E-2</v>
      </c>
      <c r="E6297" s="49">
        <v>8.1952497363090515E-2</v>
      </c>
      <c r="F6297" s="49">
        <v>3.9178099632263184</v>
      </c>
      <c r="G6297" s="49">
        <v>96.082191467285156</v>
      </c>
    </row>
    <row r="6298" spans="1:7">
      <c r="A6298" t="str">
        <f t="shared" si="99"/>
        <v>S3.0170</v>
      </c>
      <c r="B6298" s="49" t="s">
        <v>515</v>
      </c>
      <c r="C6298" s="49">
        <v>170</v>
      </c>
      <c r="D6298" s="49">
        <v>1.3618900440633297E-2</v>
      </c>
      <c r="E6298" s="49">
        <v>6.5494298934936523E-2</v>
      </c>
      <c r="F6298" s="49">
        <v>3.7766790390014648</v>
      </c>
      <c r="G6298" s="49">
        <v>96.223320007324219</v>
      </c>
    </row>
    <row r="6299" spans="1:7">
      <c r="A6299" t="str">
        <f t="shared" si="99"/>
        <v>S3.0171</v>
      </c>
      <c r="B6299" s="49" t="s">
        <v>515</v>
      </c>
      <c r="C6299" s="49">
        <v>171</v>
      </c>
      <c r="D6299" s="49">
        <v>1.1177700012922287E-2</v>
      </c>
      <c r="E6299" s="49">
        <v>5.187540128827095E-2</v>
      </c>
      <c r="F6299" s="49">
        <v>3.6369071006774902</v>
      </c>
      <c r="G6299" s="49">
        <v>96.363090515136719</v>
      </c>
    </row>
    <row r="6300" spans="1:7">
      <c r="A6300" t="str">
        <f t="shared" si="99"/>
        <v>S3.0172</v>
      </c>
      <c r="B6300" s="49" t="s">
        <v>515</v>
      </c>
      <c r="C6300" s="49">
        <v>172</v>
      </c>
      <c r="D6300" s="49">
        <v>9.0944003313779831E-3</v>
      </c>
      <c r="E6300" s="49">
        <v>4.0697701275348663E-2</v>
      </c>
      <c r="F6300" s="49">
        <v>3.4984641075134277</v>
      </c>
      <c r="G6300" s="49">
        <v>96.501533508300781</v>
      </c>
    </row>
    <row r="6301" spans="1:7">
      <c r="A6301" t="str">
        <f t="shared" si="99"/>
        <v>S3.0173</v>
      </c>
      <c r="B6301" s="49" t="s">
        <v>515</v>
      </c>
      <c r="C6301" s="49">
        <v>173</v>
      </c>
      <c r="D6301" s="49">
        <v>7.3306998237967491E-3</v>
      </c>
      <c r="E6301" s="49">
        <v>3.1603299081325531E-2</v>
      </c>
      <c r="F6301" s="49">
        <v>3.3613300323486328</v>
      </c>
      <c r="G6301" s="49">
        <v>96.638671875</v>
      </c>
    </row>
    <row r="6302" spans="1:7">
      <c r="A6302" t="str">
        <f t="shared" si="99"/>
        <v>S3.0174</v>
      </c>
      <c r="B6302" s="49" t="s">
        <v>515</v>
      </c>
      <c r="C6302" s="49">
        <v>174</v>
      </c>
      <c r="D6302" s="49">
        <v>5.8498000726103783E-3</v>
      </c>
      <c r="E6302" s="49">
        <v>2.4272600188851357E-2</v>
      </c>
      <c r="F6302" s="49">
        <v>3.2254838943481445</v>
      </c>
      <c r="G6302" s="49">
        <v>96.774513244628906</v>
      </c>
    </row>
    <row r="6303" spans="1:7">
      <c r="A6303" t="str">
        <f t="shared" si="99"/>
        <v>S3.0175</v>
      </c>
      <c r="B6303" s="49" t="s">
        <v>515</v>
      </c>
      <c r="C6303" s="49">
        <v>175</v>
      </c>
      <c r="D6303" s="49">
        <v>4.6178000047802925E-3</v>
      </c>
      <c r="E6303" s="49">
        <v>1.8422799184918404E-2</v>
      </c>
      <c r="F6303" s="49">
        <v>3.0909090042114258</v>
      </c>
      <c r="G6303" s="49">
        <v>96.909088134765625</v>
      </c>
    </row>
    <row r="6304" spans="1:7">
      <c r="A6304" t="str">
        <f t="shared" si="99"/>
        <v>S3.0176</v>
      </c>
      <c r="B6304" s="49" t="s">
        <v>515</v>
      </c>
      <c r="C6304" s="49">
        <v>176</v>
      </c>
      <c r="D6304" s="49">
        <v>3.6029999610036612E-3</v>
      </c>
      <c r="E6304" s="49">
        <v>1.3805000111460686E-2</v>
      </c>
      <c r="F6304" s="49">
        <v>2.9575850963592529</v>
      </c>
      <c r="G6304" s="49">
        <v>97.042411804199219</v>
      </c>
    </row>
    <row r="6305" spans="1:7">
      <c r="A6305" t="str">
        <f t="shared" si="99"/>
        <v>S3.0177</v>
      </c>
      <c r="B6305" s="49" t="s">
        <v>515</v>
      </c>
      <c r="C6305" s="49">
        <v>177</v>
      </c>
      <c r="D6305" s="49">
        <v>2.7755401097238064E-3</v>
      </c>
      <c r="E6305" s="49">
        <v>1.0201999917626381E-2</v>
      </c>
      <c r="F6305" s="49">
        <v>2.8255000114440918</v>
      </c>
      <c r="G6305" s="49">
        <v>97.17449951171875</v>
      </c>
    </row>
    <row r="6306" spans="1:7">
      <c r="A6306" t="str">
        <f t="shared" si="99"/>
        <v>S3.0178</v>
      </c>
      <c r="B6306" s="49" t="s">
        <v>515</v>
      </c>
      <c r="C6306" s="49">
        <v>178</v>
      </c>
      <c r="D6306" s="49">
        <v>2.1088700741529465E-3</v>
      </c>
      <c r="E6306" s="49">
        <v>7.4264598079025745E-3</v>
      </c>
      <c r="F6306" s="49">
        <v>2.6946399211883545</v>
      </c>
      <c r="G6306" s="49">
        <v>97.30535888671875</v>
      </c>
    </row>
    <row r="6307" spans="1:7">
      <c r="A6307" t="str">
        <f t="shared" si="99"/>
        <v>S3.0179</v>
      </c>
      <c r="B6307" s="49" t="s">
        <v>515</v>
      </c>
      <c r="C6307" s="49">
        <v>179</v>
      </c>
      <c r="D6307" s="49">
        <v>1.5782499685883522E-3</v>
      </c>
      <c r="E6307" s="49">
        <v>5.3175901994109154E-3</v>
      </c>
      <c r="F6307" s="49">
        <v>2.5649991035461426</v>
      </c>
      <c r="G6307" s="49">
        <v>97.43499755859375</v>
      </c>
    </row>
    <row r="6308" spans="1:7">
      <c r="A6308" t="str">
        <f t="shared" si="99"/>
        <v>S3.0180</v>
      </c>
      <c r="B6308" s="49" t="s">
        <v>515</v>
      </c>
      <c r="C6308" s="49">
        <v>180</v>
      </c>
      <c r="D6308" s="49">
        <v>1.1616999981924891E-3</v>
      </c>
      <c r="E6308" s="49">
        <v>3.7393399979919195E-3</v>
      </c>
      <c r="F6308" s="49">
        <v>2.4365661144256592</v>
      </c>
      <c r="G6308" s="49">
        <v>97.563430786132813</v>
      </c>
    </row>
    <row r="6309" spans="1:7">
      <c r="A6309" t="str">
        <f t="shared" si="99"/>
        <v>S3.0181</v>
      </c>
      <c r="B6309" s="49" t="s">
        <v>515</v>
      </c>
      <c r="C6309" s="49">
        <v>181</v>
      </c>
      <c r="D6309" s="49">
        <v>8.3957001334056258E-4</v>
      </c>
      <c r="E6309" s="49">
        <v>2.5776401162147522E-3</v>
      </c>
      <c r="F6309" s="49">
        <v>2.3093440532684326</v>
      </c>
      <c r="G6309" s="49">
        <v>97.690658569335938</v>
      </c>
    </row>
    <row r="6310" spans="1:7">
      <c r="A6310" t="str">
        <f t="shared" si="99"/>
        <v>S3.0182</v>
      </c>
      <c r="B6310" s="49" t="s">
        <v>515</v>
      </c>
      <c r="C6310" s="49">
        <v>182</v>
      </c>
      <c r="D6310" s="49">
        <v>5.9454998699948192E-4</v>
      </c>
      <c r="E6310" s="49">
        <v>1.7380700446665287E-3</v>
      </c>
      <c r="F6310" s="49">
        <v>2.1833410263061523</v>
      </c>
      <c r="G6310" s="49">
        <v>97.816658020019531</v>
      </c>
    </row>
    <row r="6311" spans="1:7">
      <c r="A6311" t="str">
        <f t="shared" si="99"/>
        <v>S3.0183</v>
      </c>
      <c r="B6311" s="49" t="s">
        <v>515</v>
      </c>
      <c r="C6311" s="49">
        <v>183</v>
      </c>
      <c r="D6311" s="49">
        <v>4.1160298860631883E-4</v>
      </c>
      <c r="E6311" s="49">
        <v>1.1435199994593859E-3</v>
      </c>
      <c r="F6311" s="49">
        <v>2.0585660934448242</v>
      </c>
      <c r="G6311" s="49">
        <v>97.941436767578125</v>
      </c>
    </row>
    <row r="6312" spans="1:7">
      <c r="A6312" t="str">
        <f t="shared" si="99"/>
        <v>S3.0184</v>
      </c>
      <c r="B6312" s="49" t="s">
        <v>515</v>
      </c>
      <c r="C6312" s="49">
        <v>184</v>
      </c>
      <c r="D6312" s="49">
        <v>2.7777900686487556E-4</v>
      </c>
      <c r="E6312" s="49">
        <v>7.3191698174923658E-4</v>
      </c>
      <c r="F6312" s="49">
        <v>1.9350420236587524</v>
      </c>
      <c r="G6312" s="49">
        <v>98.064956665039063</v>
      </c>
    </row>
    <row r="6313" spans="1:7">
      <c r="A6313" t="str">
        <f t="shared" si="99"/>
        <v>S3.0185</v>
      </c>
      <c r="B6313" s="49" t="s">
        <v>515</v>
      </c>
      <c r="C6313" s="49">
        <v>185</v>
      </c>
      <c r="D6313" s="49">
        <v>1.8213799921795726E-4</v>
      </c>
      <c r="E6313" s="49">
        <v>4.5413800398819149E-4</v>
      </c>
      <c r="F6313" s="49">
        <v>1.8128019571304321</v>
      </c>
      <c r="G6313" s="49">
        <v>98.18719482421875</v>
      </c>
    </row>
    <row r="6314" spans="1:7">
      <c r="A6314" t="str">
        <f t="shared" si="99"/>
        <v>S3.0186</v>
      </c>
      <c r="B6314" s="49" t="s">
        <v>515</v>
      </c>
      <c r="C6314" s="49">
        <v>186</v>
      </c>
      <c r="D6314" s="49">
        <v>1.1556399840628728E-4</v>
      </c>
      <c r="E6314" s="49">
        <v>2.7200000477023423E-4</v>
      </c>
      <c r="F6314" s="49">
        <v>1.6918879747390747</v>
      </c>
      <c r="G6314" s="49">
        <v>98.308113098144531</v>
      </c>
    </row>
    <row r="6315" spans="1:7">
      <c r="A6315" t="str">
        <f t="shared" si="99"/>
        <v>S3.0187</v>
      </c>
      <c r="B6315" s="49" t="s">
        <v>515</v>
      </c>
      <c r="C6315" s="49">
        <v>187</v>
      </c>
      <c r="D6315" s="49">
        <v>7.0597998274024576E-5</v>
      </c>
      <c r="E6315" s="49">
        <v>1.5643599908798933E-4</v>
      </c>
      <c r="F6315" s="49">
        <v>1.5723710060119629</v>
      </c>
      <c r="G6315" s="49">
        <v>98.427627563476563</v>
      </c>
    </row>
    <row r="6316" spans="1:7">
      <c r="A6316" t="str">
        <f t="shared" si="99"/>
        <v>S3.0188</v>
      </c>
      <c r="B6316" s="49" t="s">
        <v>515</v>
      </c>
      <c r="C6316" s="49">
        <v>188</v>
      </c>
      <c r="D6316" s="49">
        <v>4.1267201595474035E-5</v>
      </c>
      <c r="E6316" s="49">
        <v>8.5838000813964754E-5</v>
      </c>
      <c r="F6316" s="49">
        <v>1.4543499946594238</v>
      </c>
      <c r="G6316" s="49">
        <v>98.545646667480469</v>
      </c>
    </row>
    <row r="6317" spans="1:7">
      <c r="A6317" t="str">
        <f t="shared" si="99"/>
        <v>S3.0189</v>
      </c>
      <c r="B6317" s="49" t="s">
        <v>515</v>
      </c>
      <c r="C6317" s="49">
        <v>189</v>
      </c>
      <c r="D6317" s="49">
        <v>2.2899499526829459E-5</v>
      </c>
      <c r="E6317" s="49">
        <v>4.457079921849072E-5</v>
      </c>
      <c r="F6317" s="49">
        <v>1.3379620313644409</v>
      </c>
      <c r="G6317" s="49">
        <v>98.662040710449219</v>
      </c>
    </row>
    <row r="6318" spans="1:7">
      <c r="A6318" t="str">
        <f t="shared" si="99"/>
        <v>S3.0190</v>
      </c>
      <c r="B6318" s="49" t="s">
        <v>515</v>
      </c>
      <c r="C6318" s="49">
        <v>190</v>
      </c>
      <c r="D6318" s="49">
        <v>1.1939900105062407E-5</v>
      </c>
      <c r="E6318" s="49">
        <v>2.1671299691661261E-5</v>
      </c>
      <c r="F6318" s="49">
        <v>1.2234139442443848</v>
      </c>
      <c r="G6318" s="49">
        <v>98.776588439941406</v>
      </c>
    </row>
    <row r="6319" spans="1:7">
      <c r="A6319" t="str">
        <f t="shared" si="99"/>
        <v>S3.0191</v>
      </c>
      <c r="B6319" s="49" t="s">
        <v>515</v>
      </c>
      <c r="C6319" s="49">
        <v>191</v>
      </c>
      <c r="D6319" s="49">
        <v>5.7706001825863495E-6</v>
      </c>
      <c r="E6319" s="49">
        <v>9.7313995865988545E-6</v>
      </c>
      <c r="F6319" s="49">
        <v>1.111003041267395</v>
      </c>
      <c r="G6319" s="49">
        <v>98.888999938964844</v>
      </c>
    </row>
    <row r="6320" spans="1:7">
      <c r="A6320" t="str">
        <f t="shared" si="99"/>
        <v>S3.0192</v>
      </c>
      <c r="B6320" s="49" t="s">
        <v>515</v>
      </c>
      <c r="C6320" s="49">
        <v>192</v>
      </c>
      <c r="D6320" s="49">
        <v>2.5373999505973188E-6</v>
      </c>
      <c r="E6320" s="49">
        <v>3.9607998587598559E-6</v>
      </c>
      <c r="F6320" s="49">
        <v>1.0011880397796631</v>
      </c>
      <c r="G6320" s="49">
        <v>98.998809814453125</v>
      </c>
    </row>
    <row r="6321" spans="1:7">
      <c r="A6321" t="str">
        <f t="shared" si="99"/>
        <v>S3.0193</v>
      </c>
      <c r="B6321" s="49" t="s">
        <v>515</v>
      </c>
      <c r="C6321" s="49">
        <v>193</v>
      </c>
      <c r="D6321" s="49">
        <v>9.8880002497025998E-7</v>
      </c>
      <c r="E6321" s="49">
        <v>1.4234000218493748E-6</v>
      </c>
      <c r="F6321" s="49">
        <v>0.89463400840759277</v>
      </c>
      <c r="G6321" s="49">
        <v>99.105369567871094</v>
      </c>
    </row>
    <row r="6322" spans="1:7">
      <c r="A6322" t="str">
        <f t="shared" si="99"/>
        <v>S3.0194</v>
      </c>
      <c r="B6322" s="49" t="s">
        <v>515</v>
      </c>
      <c r="C6322" s="49">
        <v>194</v>
      </c>
      <c r="D6322" s="49">
        <v>3.2840000585565576E-7</v>
      </c>
      <c r="E6322" s="49">
        <v>4.3459999687911477E-7</v>
      </c>
      <c r="F6322" s="49">
        <v>0.7925260066986084</v>
      </c>
      <c r="G6322" s="49">
        <v>99.207473754882813</v>
      </c>
    </row>
    <row r="6323" spans="1:7">
      <c r="A6323" t="str">
        <f t="shared" si="99"/>
        <v>S3.0195</v>
      </c>
      <c r="B6323" s="49" t="s">
        <v>515</v>
      </c>
      <c r="C6323" s="49">
        <v>195</v>
      </c>
      <c r="D6323" s="49">
        <v>8.7399996573367389E-8</v>
      </c>
      <c r="E6323" s="49">
        <v>1.0619999812888636E-7</v>
      </c>
      <c r="F6323" s="49">
        <v>0.69684499502182007</v>
      </c>
      <c r="G6323" s="49">
        <v>99.303153991699219</v>
      </c>
    </row>
    <row r="6324" spans="1:7">
      <c r="A6324" t="str">
        <f t="shared" si="99"/>
        <v>S3.0196</v>
      </c>
      <c r="B6324" s="49" t="s">
        <v>515</v>
      </c>
      <c r="C6324" s="49">
        <v>196</v>
      </c>
      <c r="D6324" s="49">
        <v>1.6799999613681393E-8</v>
      </c>
      <c r="E6324" s="49">
        <v>1.8799999779162135E-8</v>
      </c>
      <c r="F6324" s="49">
        <v>0.61128002405166626</v>
      </c>
      <c r="G6324" s="49">
        <v>99.388717651367188</v>
      </c>
    </row>
    <row r="6325" spans="1:7">
      <c r="A6325" t="str">
        <f t="shared" si="99"/>
        <v>S3.0197</v>
      </c>
      <c r="B6325" s="49" t="s">
        <v>515</v>
      </c>
      <c r="C6325" s="49">
        <v>197</v>
      </c>
      <c r="D6325" s="49">
        <v>1.8999999351621E-9</v>
      </c>
      <c r="E6325" s="49">
        <v>1.9999999434361371E-9</v>
      </c>
      <c r="F6325" s="49">
        <v>0.54312503337860107</v>
      </c>
      <c r="G6325" s="49">
        <v>99.456878662109375</v>
      </c>
    </row>
    <row r="6326" spans="1:7">
      <c r="A6326" t="str">
        <f t="shared" si="99"/>
        <v>S3.0198</v>
      </c>
      <c r="B6326" s="49" t="s">
        <v>515</v>
      </c>
      <c r="C6326" s="49">
        <v>198</v>
      </c>
      <c r="D6326" s="49">
        <v>1.000000013351432E-10</v>
      </c>
      <c r="E6326" s="49">
        <v>1.000000013351432E-10</v>
      </c>
      <c r="F6326" s="49">
        <v>0.50568002462387085</v>
      </c>
      <c r="G6326" s="49">
        <v>99.49432373046875</v>
      </c>
    </row>
    <row r="6327" spans="1:7">
      <c r="A6327" t="str">
        <f t="shared" si="99"/>
        <v>S3.0199</v>
      </c>
      <c r="B6327" s="49" t="s">
        <v>515</v>
      </c>
      <c r="C6327" s="49">
        <v>199</v>
      </c>
      <c r="D6327" s="49">
        <v>0</v>
      </c>
      <c r="E6327" s="49">
        <v>0</v>
      </c>
      <c r="F6327" s="49">
        <v>0.5</v>
      </c>
      <c r="G6327" s="49">
        <v>99.5</v>
      </c>
    </row>
    <row r="6328" spans="1:7">
      <c r="A6328" t="str">
        <f t="shared" si="99"/>
        <v>S3.0200</v>
      </c>
      <c r="B6328" s="49" t="s">
        <v>515</v>
      </c>
      <c r="C6328" s="49">
        <v>200</v>
      </c>
      <c r="D6328" s="49">
        <v>0</v>
      </c>
      <c r="E6328" s="49">
        <v>0</v>
      </c>
      <c r="F6328" s="49">
        <v>0</v>
      </c>
      <c r="G6328" s="49">
        <v>100</v>
      </c>
    </row>
    <row r="6329" spans="1:7">
      <c r="A6329" t="str">
        <f t="shared" si="99"/>
        <v>S4.0000</v>
      </c>
      <c r="B6329" s="49" t="s">
        <v>516</v>
      </c>
      <c r="C6329" s="49">
        <v>0</v>
      </c>
      <c r="D6329" s="49">
        <v>0</v>
      </c>
      <c r="E6329" s="49">
        <v>100</v>
      </c>
      <c r="F6329" s="49">
        <v>100</v>
      </c>
      <c r="G6329" s="49">
        <v>0</v>
      </c>
    </row>
    <row r="6330" spans="1:7">
      <c r="A6330" t="str">
        <f t="shared" si="99"/>
        <v>S4.0001</v>
      </c>
      <c r="B6330" s="49" t="s">
        <v>516</v>
      </c>
      <c r="C6330" s="49">
        <v>1</v>
      </c>
      <c r="D6330" s="49">
        <v>0</v>
      </c>
      <c r="E6330" s="49">
        <v>100</v>
      </c>
      <c r="F6330" s="49">
        <v>99</v>
      </c>
      <c r="G6330" s="49">
        <v>1</v>
      </c>
    </row>
    <row r="6331" spans="1:7">
      <c r="A6331" t="str">
        <f t="shared" si="99"/>
        <v>S4.0002</v>
      </c>
      <c r="B6331" s="49" t="s">
        <v>516</v>
      </c>
      <c r="C6331" s="49">
        <v>2</v>
      </c>
      <c r="D6331" s="49">
        <v>0</v>
      </c>
      <c r="E6331" s="49">
        <v>100</v>
      </c>
      <c r="F6331" s="49">
        <v>98</v>
      </c>
      <c r="G6331" s="49">
        <v>2</v>
      </c>
    </row>
    <row r="6332" spans="1:7">
      <c r="A6332" t="str">
        <f t="shared" si="99"/>
        <v>S4.0003</v>
      </c>
      <c r="B6332" s="49" t="s">
        <v>516</v>
      </c>
      <c r="C6332" s="49">
        <v>3</v>
      </c>
      <c r="D6332" s="49">
        <v>0</v>
      </c>
      <c r="E6332" s="49">
        <v>100</v>
      </c>
      <c r="F6332" s="49">
        <v>97</v>
      </c>
      <c r="G6332" s="49">
        <v>3</v>
      </c>
    </row>
    <row r="6333" spans="1:7">
      <c r="A6333" t="str">
        <f t="shared" si="99"/>
        <v>S4.0004</v>
      </c>
      <c r="B6333" s="49" t="s">
        <v>516</v>
      </c>
      <c r="C6333" s="49">
        <v>4</v>
      </c>
      <c r="D6333" s="49">
        <v>0</v>
      </c>
      <c r="E6333" s="49">
        <v>100</v>
      </c>
      <c r="F6333" s="49">
        <v>96</v>
      </c>
      <c r="G6333" s="49">
        <v>4</v>
      </c>
    </row>
    <row r="6334" spans="1:7">
      <c r="A6334" t="str">
        <f t="shared" si="99"/>
        <v>S4.0005</v>
      </c>
      <c r="B6334" s="49" t="s">
        <v>516</v>
      </c>
      <c r="C6334" s="49">
        <v>5</v>
      </c>
      <c r="D6334" s="49">
        <v>0</v>
      </c>
      <c r="E6334" s="49">
        <v>100</v>
      </c>
      <c r="F6334" s="49">
        <v>95</v>
      </c>
      <c r="G6334" s="49">
        <v>5</v>
      </c>
    </row>
    <row r="6335" spans="1:7">
      <c r="A6335" t="str">
        <f t="shared" si="99"/>
        <v>S4.0006</v>
      </c>
      <c r="B6335" s="49" t="s">
        <v>516</v>
      </c>
      <c r="C6335" s="49">
        <v>6</v>
      </c>
      <c r="D6335" s="49">
        <v>0</v>
      </c>
      <c r="E6335" s="49">
        <v>100</v>
      </c>
      <c r="F6335" s="49">
        <v>94</v>
      </c>
      <c r="G6335" s="49">
        <v>6</v>
      </c>
    </row>
    <row r="6336" spans="1:7">
      <c r="A6336" t="str">
        <f t="shared" si="99"/>
        <v>S4.0007</v>
      </c>
      <c r="B6336" s="49" t="s">
        <v>516</v>
      </c>
      <c r="C6336" s="49">
        <v>7</v>
      </c>
      <c r="D6336" s="49">
        <v>0</v>
      </c>
      <c r="E6336" s="49">
        <v>100</v>
      </c>
      <c r="F6336" s="49">
        <v>93</v>
      </c>
      <c r="G6336" s="49">
        <v>7</v>
      </c>
    </row>
    <row r="6337" spans="1:7">
      <c r="A6337" t="str">
        <f t="shared" si="99"/>
        <v>S4.0008</v>
      </c>
      <c r="B6337" s="49" t="s">
        <v>516</v>
      </c>
      <c r="C6337" s="49">
        <v>8</v>
      </c>
      <c r="D6337" s="49">
        <v>0</v>
      </c>
      <c r="E6337" s="49">
        <v>100</v>
      </c>
      <c r="F6337" s="49">
        <v>92</v>
      </c>
      <c r="G6337" s="49">
        <v>8</v>
      </c>
    </row>
    <row r="6338" spans="1:7">
      <c r="A6338" t="str">
        <f t="shared" si="99"/>
        <v>S4.0009</v>
      </c>
      <c r="B6338" s="49" t="s">
        <v>516</v>
      </c>
      <c r="C6338" s="49">
        <v>9</v>
      </c>
      <c r="D6338" s="49">
        <v>0</v>
      </c>
      <c r="E6338" s="49">
        <v>100</v>
      </c>
      <c r="F6338" s="49">
        <v>91</v>
      </c>
      <c r="G6338" s="49">
        <v>9</v>
      </c>
    </row>
    <row r="6339" spans="1:7">
      <c r="A6339" t="str">
        <f t="shared" ref="A6339:A6402" si="100">CONCATENATE(B6339,IF(C6339&lt;10,CONCATENATE("00",C6339),IF(C6339&lt;100,CONCATENATE("0",C6339),C6339)))</f>
        <v>S4.0010</v>
      </c>
      <c r="B6339" s="49" t="s">
        <v>516</v>
      </c>
      <c r="C6339" s="49">
        <v>10</v>
      </c>
      <c r="D6339" s="49">
        <v>0</v>
      </c>
      <c r="E6339" s="49">
        <v>100</v>
      </c>
      <c r="F6339" s="49">
        <v>90</v>
      </c>
      <c r="G6339" s="49">
        <v>10</v>
      </c>
    </row>
    <row r="6340" spans="1:7">
      <c r="A6340" t="str">
        <f t="shared" si="100"/>
        <v>S4.0011</v>
      </c>
      <c r="B6340" s="49" t="s">
        <v>516</v>
      </c>
      <c r="C6340" s="49">
        <v>11</v>
      </c>
      <c r="D6340" s="49">
        <v>0</v>
      </c>
      <c r="E6340" s="49">
        <v>100</v>
      </c>
      <c r="F6340" s="49">
        <v>89</v>
      </c>
      <c r="G6340" s="49">
        <v>11</v>
      </c>
    </row>
    <row r="6341" spans="1:7">
      <c r="A6341" t="str">
        <f t="shared" si="100"/>
        <v>S4.0012</v>
      </c>
      <c r="B6341" s="49" t="s">
        <v>516</v>
      </c>
      <c r="C6341" s="49">
        <v>12</v>
      </c>
      <c r="D6341" s="49">
        <v>0</v>
      </c>
      <c r="E6341" s="49">
        <v>100</v>
      </c>
      <c r="F6341" s="49">
        <v>88</v>
      </c>
      <c r="G6341" s="49">
        <v>12</v>
      </c>
    </row>
    <row r="6342" spans="1:7">
      <c r="A6342" t="str">
        <f t="shared" si="100"/>
        <v>S4.0013</v>
      </c>
      <c r="B6342" s="49" t="s">
        <v>516</v>
      </c>
      <c r="C6342" s="49">
        <v>13</v>
      </c>
      <c r="D6342" s="49">
        <v>0</v>
      </c>
      <c r="E6342" s="49">
        <v>100</v>
      </c>
      <c r="F6342" s="49">
        <v>87</v>
      </c>
      <c r="G6342" s="49">
        <v>13</v>
      </c>
    </row>
    <row r="6343" spans="1:7">
      <c r="A6343" t="str">
        <f t="shared" si="100"/>
        <v>S4.0014</v>
      </c>
      <c r="B6343" s="49" t="s">
        <v>516</v>
      </c>
      <c r="C6343" s="49">
        <v>14</v>
      </c>
      <c r="D6343" s="49">
        <v>0</v>
      </c>
      <c r="E6343" s="49">
        <v>100</v>
      </c>
      <c r="F6343" s="49">
        <v>86</v>
      </c>
      <c r="G6343" s="49">
        <v>14</v>
      </c>
    </row>
    <row r="6344" spans="1:7">
      <c r="A6344" t="str">
        <f t="shared" si="100"/>
        <v>S4.0015</v>
      </c>
      <c r="B6344" s="49" t="s">
        <v>516</v>
      </c>
      <c r="C6344" s="49">
        <v>15</v>
      </c>
      <c r="D6344" s="49">
        <v>0</v>
      </c>
      <c r="E6344" s="49">
        <v>100</v>
      </c>
      <c r="F6344" s="49">
        <v>85</v>
      </c>
      <c r="G6344" s="49">
        <v>15</v>
      </c>
    </row>
    <row r="6345" spans="1:7">
      <c r="A6345" t="str">
        <f t="shared" si="100"/>
        <v>S4.0016</v>
      </c>
      <c r="B6345" s="49" t="s">
        <v>516</v>
      </c>
      <c r="C6345" s="49">
        <v>16</v>
      </c>
      <c r="D6345" s="49">
        <v>0</v>
      </c>
      <c r="E6345" s="49">
        <v>100</v>
      </c>
      <c r="F6345" s="49">
        <v>84</v>
      </c>
      <c r="G6345" s="49">
        <v>16</v>
      </c>
    </row>
    <row r="6346" spans="1:7">
      <c r="A6346" t="str">
        <f t="shared" si="100"/>
        <v>S4.0017</v>
      </c>
      <c r="B6346" s="49" t="s">
        <v>516</v>
      </c>
      <c r="C6346" s="49">
        <v>17</v>
      </c>
      <c r="D6346" s="49">
        <v>0</v>
      </c>
      <c r="E6346" s="49">
        <v>100</v>
      </c>
      <c r="F6346" s="49">
        <v>83</v>
      </c>
      <c r="G6346" s="49">
        <v>17</v>
      </c>
    </row>
    <row r="6347" spans="1:7">
      <c r="A6347" t="str">
        <f t="shared" si="100"/>
        <v>S4.0018</v>
      </c>
      <c r="B6347" s="49" t="s">
        <v>516</v>
      </c>
      <c r="C6347" s="49">
        <v>18</v>
      </c>
      <c r="D6347" s="49">
        <v>0</v>
      </c>
      <c r="E6347" s="49">
        <v>100</v>
      </c>
      <c r="F6347" s="49">
        <v>82</v>
      </c>
      <c r="G6347" s="49">
        <v>18</v>
      </c>
    </row>
    <row r="6348" spans="1:7">
      <c r="A6348" t="str">
        <f t="shared" si="100"/>
        <v>S4.0019</v>
      </c>
      <c r="B6348" s="49" t="s">
        <v>516</v>
      </c>
      <c r="C6348" s="49">
        <v>19</v>
      </c>
      <c r="D6348" s="49">
        <v>0</v>
      </c>
      <c r="E6348" s="49">
        <v>100</v>
      </c>
      <c r="F6348" s="49">
        <v>81</v>
      </c>
      <c r="G6348" s="49">
        <v>19</v>
      </c>
    </row>
    <row r="6349" spans="1:7">
      <c r="A6349" t="str">
        <f t="shared" si="100"/>
        <v>S4.0020</v>
      </c>
      <c r="B6349" s="49" t="s">
        <v>516</v>
      </c>
      <c r="C6349" s="49">
        <v>20</v>
      </c>
      <c r="D6349" s="49">
        <v>0</v>
      </c>
      <c r="E6349" s="49">
        <v>100</v>
      </c>
      <c r="F6349" s="49">
        <v>80</v>
      </c>
      <c r="G6349" s="49">
        <v>20</v>
      </c>
    </row>
    <row r="6350" spans="1:7">
      <c r="A6350" t="str">
        <f t="shared" si="100"/>
        <v>S4.0021</v>
      </c>
      <c r="B6350" s="49" t="s">
        <v>516</v>
      </c>
      <c r="C6350" s="49">
        <v>21</v>
      </c>
      <c r="D6350" s="49">
        <v>0</v>
      </c>
      <c r="E6350" s="49">
        <v>100</v>
      </c>
      <c r="F6350" s="49">
        <v>79</v>
      </c>
      <c r="G6350" s="49">
        <v>21</v>
      </c>
    </row>
    <row r="6351" spans="1:7">
      <c r="A6351" t="str">
        <f t="shared" si="100"/>
        <v>S4.0022</v>
      </c>
      <c r="B6351" s="49" t="s">
        <v>516</v>
      </c>
      <c r="C6351" s="49">
        <v>22</v>
      </c>
      <c r="D6351" s="49">
        <v>0</v>
      </c>
      <c r="E6351" s="49">
        <v>100</v>
      </c>
      <c r="F6351" s="49">
        <v>78</v>
      </c>
      <c r="G6351" s="49">
        <v>22</v>
      </c>
    </row>
    <row r="6352" spans="1:7">
      <c r="A6352" t="str">
        <f t="shared" si="100"/>
        <v>S4.0023</v>
      </c>
      <c r="B6352" s="49" t="s">
        <v>516</v>
      </c>
      <c r="C6352" s="49">
        <v>23</v>
      </c>
      <c r="D6352" s="49">
        <v>8.9999997499035089E-7</v>
      </c>
      <c r="E6352" s="49">
        <v>100</v>
      </c>
      <c r="F6352" s="49">
        <v>77</v>
      </c>
      <c r="G6352" s="49">
        <v>23</v>
      </c>
    </row>
    <row r="6353" spans="1:7">
      <c r="A6353" t="str">
        <f t="shared" si="100"/>
        <v>S4.0024</v>
      </c>
      <c r="B6353" s="49" t="s">
        <v>516</v>
      </c>
      <c r="C6353" s="49">
        <v>24</v>
      </c>
      <c r="D6353" s="49">
        <v>9.9999999747524271E-7</v>
      </c>
      <c r="E6353" s="49">
        <v>100</v>
      </c>
      <c r="F6353" s="49">
        <v>76</v>
      </c>
      <c r="G6353" s="49">
        <v>23.999998092651367</v>
      </c>
    </row>
    <row r="6354" spans="1:7">
      <c r="A6354" t="str">
        <f t="shared" si="100"/>
        <v>S4.0025</v>
      </c>
      <c r="B6354" s="49" t="s">
        <v>516</v>
      </c>
      <c r="C6354" s="49">
        <v>25</v>
      </c>
      <c r="D6354" s="49">
        <v>1.9000000293090125E-6</v>
      </c>
      <c r="E6354" s="49">
        <v>100</v>
      </c>
      <c r="F6354" s="49">
        <v>75</v>
      </c>
      <c r="G6354" s="49">
        <v>24.999998092651367</v>
      </c>
    </row>
    <row r="6355" spans="1:7">
      <c r="A6355" t="str">
        <f t="shared" si="100"/>
        <v>S4.0026</v>
      </c>
      <c r="B6355" s="49" t="s">
        <v>516</v>
      </c>
      <c r="C6355" s="49">
        <v>26</v>
      </c>
      <c r="D6355" s="49">
        <v>4.8000001697801054E-6</v>
      </c>
      <c r="E6355" s="49">
        <v>100</v>
      </c>
      <c r="F6355" s="49">
        <v>74</v>
      </c>
      <c r="G6355" s="49">
        <v>25.999996185302734</v>
      </c>
    </row>
    <row r="6356" spans="1:7">
      <c r="A6356" t="str">
        <f t="shared" si="100"/>
        <v>S4.0027</v>
      </c>
      <c r="B6356" s="49" t="s">
        <v>516</v>
      </c>
      <c r="C6356" s="49">
        <v>27</v>
      </c>
      <c r="D6356" s="49">
        <v>8.6000000010244548E-6</v>
      </c>
      <c r="E6356" s="49">
        <v>99.999992370605469</v>
      </c>
      <c r="F6356" s="49">
        <v>73.000007629394531</v>
      </c>
      <c r="G6356" s="49">
        <v>26.999994277954102</v>
      </c>
    </row>
    <row r="6357" spans="1:7">
      <c r="A6357" t="str">
        <f t="shared" si="100"/>
        <v>S4.0028</v>
      </c>
      <c r="B6357" s="49" t="s">
        <v>516</v>
      </c>
      <c r="C6357" s="49">
        <v>28</v>
      </c>
      <c r="D6357" s="49">
        <v>1.52000002344721E-5</v>
      </c>
      <c r="E6357" s="49">
        <v>99.999984741210938</v>
      </c>
      <c r="F6357" s="49">
        <v>72.000015258789063</v>
      </c>
      <c r="G6357" s="49">
        <v>27.99998664855957</v>
      </c>
    </row>
    <row r="6358" spans="1:7">
      <c r="A6358" t="str">
        <f t="shared" si="100"/>
        <v>S4.0029</v>
      </c>
      <c r="B6358" s="49" t="s">
        <v>516</v>
      </c>
      <c r="C6358" s="49">
        <v>29</v>
      </c>
      <c r="D6358" s="49">
        <v>2.5800000003073364E-5</v>
      </c>
      <c r="E6358" s="49">
        <v>99.999969482421875</v>
      </c>
      <c r="F6358" s="49">
        <v>71.000022888183594</v>
      </c>
      <c r="G6358" s="49">
        <v>28.999977111816406</v>
      </c>
    </row>
    <row r="6359" spans="1:7">
      <c r="A6359" t="str">
        <f t="shared" si="100"/>
        <v>S4.0030</v>
      </c>
      <c r="B6359" s="49" t="s">
        <v>516</v>
      </c>
      <c r="C6359" s="49">
        <v>30</v>
      </c>
      <c r="D6359" s="49">
        <v>4.4799999159295112E-5</v>
      </c>
      <c r="E6359" s="49">
        <v>99.99993896484375</v>
      </c>
      <c r="F6359" s="49">
        <v>70.000045776367188</v>
      </c>
      <c r="G6359" s="49">
        <v>29.999958038330078</v>
      </c>
    </row>
    <row r="6360" spans="1:7">
      <c r="A6360" t="str">
        <f t="shared" si="100"/>
        <v>S4.0031</v>
      </c>
      <c r="B6360" s="49" t="s">
        <v>516</v>
      </c>
      <c r="C6360" s="49">
        <v>31</v>
      </c>
      <c r="D6360" s="49">
        <v>7.339999865507707E-5</v>
      </c>
      <c r="E6360" s="49">
        <v>99.999893188476563</v>
      </c>
      <c r="F6360" s="49">
        <v>69.000076293945313</v>
      </c>
      <c r="G6360" s="49">
        <v>30.999927520751953</v>
      </c>
    </row>
    <row r="6361" spans="1:7">
      <c r="A6361" t="str">
        <f t="shared" si="100"/>
        <v>S4.0032</v>
      </c>
      <c r="B6361" s="49" t="s">
        <v>516</v>
      </c>
      <c r="C6361" s="49">
        <v>32</v>
      </c>
      <c r="D6361" s="49">
        <v>1.1539999832166359E-4</v>
      </c>
      <c r="E6361" s="49">
        <v>99.999824523925781</v>
      </c>
      <c r="F6361" s="49">
        <v>68.0001220703125</v>
      </c>
      <c r="G6361" s="49">
        <v>31.9998779296875</v>
      </c>
    </row>
    <row r="6362" spans="1:7">
      <c r="A6362" t="str">
        <f t="shared" si="100"/>
        <v>S4.0033</v>
      </c>
      <c r="B6362" s="49" t="s">
        <v>516</v>
      </c>
      <c r="C6362" s="49">
        <v>33</v>
      </c>
      <c r="D6362" s="49">
        <v>1.8030000501312315E-4</v>
      </c>
      <c r="E6362" s="49">
        <v>99.999710083007813</v>
      </c>
      <c r="F6362" s="49">
        <v>67.000198364257813</v>
      </c>
      <c r="G6362" s="49">
        <v>32.999797821044922</v>
      </c>
    </row>
    <row r="6363" spans="1:7">
      <c r="A6363" t="str">
        <f t="shared" si="100"/>
        <v>S4.0034</v>
      </c>
      <c r="B6363" s="49" t="s">
        <v>516</v>
      </c>
      <c r="C6363" s="49">
        <v>34</v>
      </c>
      <c r="D6363" s="49">
        <v>2.7459999546408653E-4</v>
      </c>
      <c r="E6363" s="49">
        <v>99.999526977539063</v>
      </c>
      <c r="F6363" s="49">
        <v>66.000320434570313</v>
      </c>
      <c r="G6363" s="49">
        <v>33.999679565429688</v>
      </c>
    </row>
    <row r="6364" spans="1:7">
      <c r="A6364" t="str">
        <f t="shared" si="100"/>
        <v>S4.0035</v>
      </c>
      <c r="B6364" s="49" t="s">
        <v>516</v>
      </c>
      <c r="C6364" s="49">
        <v>35</v>
      </c>
      <c r="D6364" s="49">
        <v>4.1010000859387219E-4</v>
      </c>
      <c r="E6364" s="49">
        <v>99.999252319335938</v>
      </c>
      <c r="F6364" s="49">
        <v>65.000495910644531</v>
      </c>
      <c r="G6364" s="49">
        <v>34.999500274658203</v>
      </c>
    </row>
    <row r="6365" spans="1:7">
      <c r="A6365" t="str">
        <f t="shared" si="100"/>
        <v>S4.0036</v>
      </c>
      <c r="B6365" s="49" t="s">
        <v>516</v>
      </c>
      <c r="C6365" s="49">
        <v>36</v>
      </c>
      <c r="D6365" s="49">
        <v>6.0079997638240457E-4</v>
      </c>
      <c r="E6365" s="49">
        <v>99.99884033203125</v>
      </c>
      <c r="F6365" s="49">
        <v>64.000762939453125</v>
      </c>
      <c r="G6365" s="49">
        <v>35.999237060546875</v>
      </c>
    </row>
    <row r="6366" spans="1:7">
      <c r="A6366" t="str">
        <f t="shared" si="100"/>
        <v>S4.0037</v>
      </c>
      <c r="B6366" s="49" t="s">
        <v>516</v>
      </c>
      <c r="C6366" s="49">
        <v>37</v>
      </c>
      <c r="D6366" s="49">
        <v>8.6400000145658851E-4</v>
      </c>
      <c r="E6366" s="49">
        <v>99.998245239257813</v>
      </c>
      <c r="F6366" s="49">
        <v>63.001144409179688</v>
      </c>
      <c r="G6366" s="49">
        <v>36.998855590820313</v>
      </c>
    </row>
    <row r="6367" spans="1:7">
      <c r="A6367" t="str">
        <f t="shared" si="100"/>
        <v>S4.0038</v>
      </c>
      <c r="B6367" s="49" t="s">
        <v>516</v>
      </c>
      <c r="C6367" s="49">
        <v>38</v>
      </c>
      <c r="D6367" s="49">
        <v>1.2246000114828348E-3</v>
      </c>
      <c r="E6367" s="49">
        <v>99.99737548828125</v>
      </c>
      <c r="F6367" s="49">
        <v>62.001686096191406</v>
      </c>
      <c r="G6367" s="49">
        <v>37.998313903808594</v>
      </c>
    </row>
    <row r="6368" spans="1:7">
      <c r="A6368" t="str">
        <f t="shared" si="100"/>
        <v>S4.0039</v>
      </c>
      <c r="B6368" s="49" t="s">
        <v>516</v>
      </c>
      <c r="C6368" s="49">
        <v>39</v>
      </c>
      <c r="D6368" s="49">
        <v>1.7069999594241381E-3</v>
      </c>
      <c r="E6368" s="49">
        <v>99.99615478515625</v>
      </c>
      <c r="F6368" s="49">
        <v>61.00244140625</v>
      </c>
      <c r="G6368" s="49">
        <v>38.99755859375</v>
      </c>
    </row>
    <row r="6369" spans="1:7">
      <c r="A6369" t="str">
        <f t="shared" si="100"/>
        <v>S4.0040</v>
      </c>
      <c r="B6369" s="49" t="s">
        <v>516</v>
      </c>
      <c r="C6369" s="49">
        <v>40</v>
      </c>
      <c r="D6369" s="49">
        <v>2.3469999432563782E-3</v>
      </c>
      <c r="E6369" s="49">
        <v>99.99444580078125</v>
      </c>
      <c r="F6369" s="49">
        <v>60.003471374511719</v>
      </c>
      <c r="G6369" s="49">
        <v>39.996528625488281</v>
      </c>
    </row>
    <row r="6370" spans="1:7">
      <c r="A6370" t="str">
        <f t="shared" si="100"/>
        <v>S4.0041</v>
      </c>
      <c r="B6370" s="49" t="s">
        <v>516</v>
      </c>
      <c r="C6370" s="49">
        <v>41</v>
      </c>
      <c r="D6370" s="49">
        <v>3.1834000255912542E-3</v>
      </c>
      <c r="E6370" s="49">
        <v>99.992103576660156</v>
      </c>
      <c r="F6370" s="49">
        <v>59.004871368408203</v>
      </c>
      <c r="G6370" s="49">
        <v>40.995128631591797</v>
      </c>
    </row>
    <row r="6371" spans="1:7">
      <c r="A6371" t="str">
        <f t="shared" si="100"/>
        <v>S4.0042</v>
      </c>
      <c r="B6371" s="49" t="s">
        <v>516</v>
      </c>
      <c r="C6371" s="49">
        <v>42</v>
      </c>
      <c r="D6371" s="49">
        <v>4.2647998780012131E-3</v>
      </c>
      <c r="E6371" s="49">
        <v>99.988914489746094</v>
      </c>
      <c r="F6371" s="49">
        <v>58.006732940673828</v>
      </c>
      <c r="G6371" s="49">
        <v>41.993267059326172</v>
      </c>
    </row>
    <row r="6372" spans="1:7">
      <c r="A6372" t="str">
        <f t="shared" si="100"/>
        <v>S4.0043</v>
      </c>
      <c r="B6372" s="49" t="s">
        <v>516</v>
      </c>
      <c r="C6372" s="49">
        <v>43</v>
      </c>
      <c r="D6372" s="49">
        <v>5.6457999162375927E-3</v>
      </c>
      <c r="E6372" s="49">
        <v>99.984649658203125</v>
      </c>
      <c r="F6372" s="49">
        <v>57.009185791015625</v>
      </c>
      <c r="G6372" s="49">
        <v>42.990814208984375</v>
      </c>
    </row>
    <row r="6373" spans="1:7">
      <c r="A6373" t="str">
        <f t="shared" si="100"/>
        <v>S4.0044</v>
      </c>
      <c r="B6373" s="49" t="s">
        <v>516</v>
      </c>
      <c r="C6373" s="49">
        <v>44</v>
      </c>
      <c r="D6373" s="49">
        <v>7.3899999260902405E-3</v>
      </c>
      <c r="E6373" s="49">
        <v>99.97900390625</v>
      </c>
      <c r="F6373" s="49">
        <v>56.012374877929688</v>
      </c>
      <c r="G6373" s="49">
        <v>43.987625122070313</v>
      </c>
    </row>
    <row r="6374" spans="1:7">
      <c r="A6374" t="str">
        <f t="shared" si="100"/>
        <v>S4.0045</v>
      </c>
      <c r="B6374" s="49" t="s">
        <v>516</v>
      </c>
      <c r="C6374" s="49">
        <v>45</v>
      </c>
      <c r="D6374" s="49">
        <v>9.5729995518922806E-3</v>
      </c>
      <c r="E6374" s="49">
        <v>99.97161865234375</v>
      </c>
      <c r="F6374" s="49">
        <v>55.0164794921875</v>
      </c>
      <c r="G6374" s="49">
        <v>44.9835205078125</v>
      </c>
    </row>
    <row r="6375" spans="1:7">
      <c r="A6375" t="str">
        <f t="shared" si="100"/>
        <v>S4.0046</v>
      </c>
      <c r="B6375" s="49" t="s">
        <v>516</v>
      </c>
      <c r="C6375" s="49">
        <v>46</v>
      </c>
      <c r="D6375" s="49">
        <v>1.2274700216948986E-2</v>
      </c>
      <c r="E6375" s="49">
        <v>99.962043762207031</v>
      </c>
      <c r="F6375" s="49">
        <v>54.021697998046875</v>
      </c>
      <c r="G6375" s="49">
        <v>45.978302001953125</v>
      </c>
    </row>
    <row r="6376" spans="1:7">
      <c r="A6376" t="str">
        <f t="shared" si="100"/>
        <v>S4.0047</v>
      </c>
      <c r="B6376" s="49" t="s">
        <v>516</v>
      </c>
      <c r="C6376" s="49">
        <v>47</v>
      </c>
      <c r="D6376" s="49">
        <v>1.5590700320899487E-2</v>
      </c>
      <c r="E6376" s="49">
        <v>99.94976806640625</v>
      </c>
      <c r="F6376" s="49">
        <v>53.028274536132813</v>
      </c>
      <c r="G6376" s="49">
        <v>46.971725463867188</v>
      </c>
    </row>
    <row r="6377" spans="1:7">
      <c r="A6377" t="str">
        <f t="shared" si="100"/>
        <v>S4.0048</v>
      </c>
      <c r="B6377" s="49" t="s">
        <v>516</v>
      </c>
      <c r="C6377" s="49">
        <v>48</v>
      </c>
      <c r="D6377" s="49">
        <v>1.9625699147582054E-2</v>
      </c>
      <c r="E6377" s="49">
        <v>99.934181213378906</v>
      </c>
      <c r="F6377" s="49">
        <v>52.036468505859375</v>
      </c>
      <c r="G6377" s="49">
        <v>47.963531494140625</v>
      </c>
    </row>
    <row r="6378" spans="1:7">
      <c r="A6378" t="str">
        <f t="shared" si="100"/>
        <v>S4.0049</v>
      </c>
      <c r="B6378" s="49" t="s">
        <v>516</v>
      </c>
      <c r="C6378" s="49">
        <v>49</v>
      </c>
      <c r="D6378" s="49">
        <v>2.4486500769853592E-2</v>
      </c>
      <c r="E6378" s="49">
        <v>99.91455078125</v>
      </c>
      <c r="F6378" s="49">
        <v>51.046588897705078</v>
      </c>
      <c r="G6378" s="49">
        <v>48.953411102294922</v>
      </c>
    </row>
    <row r="6379" spans="1:7">
      <c r="A6379" t="str">
        <f t="shared" si="100"/>
        <v>S4.0050</v>
      </c>
      <c r="B6379" s="49" t="s">
        <v>516</v>
      </c>
      <c r="C6379" s="49">
        <v>50</v>
      </c>
      <c r="D6379" s="49">
        <v>3.0305899679660797E-2</v>
      </c>
      <c r="E6379" s="49">
        <v>99.890068054199219</v>
      </c>
      <c r="F6379" s="49">
        <v>50.058982849121094</v>
      </c>
      <c r="G6379" s="49">
        <v>49.941017150878906</v>
      </c>
    </row>
    <row r="6380" spans="1:7">
      <c r="A6380" t="str">
        <f t="shared" si="100"/>
        <v>S4.0051</v>
      </c>
      <c r="B6380" s="49" t="s">
        <v>516</v>
      </c>
      <c r="C6380" s="49">
        <v>51</v>
      </c>
      <c r="D6380" s="49">
        <v>3.7209499627351761E-2</v>
      </c>
      <c r="E6380" s="49">
        <v>99.859756469726563</v>
      </c>
      <c r="F6380" s="49">
        <v>49.074020385742188</v>
      </c>
      <c r="G6380" s="49">
        <v>50.925979614257813</v>
      </c>
    </row>
    <row r="6381" spans="1:7">
      <c r="A6381" t="str">
        <f t="shared" si="100"/>
        <v>S4.0052</v>
      </c>
      <c r="B6381" s="49" t="s">
        <v>516</v>
      </c>
      <c r="C6381" s="49">
        <v>52</v>
      </c>
      <c r="D6381" s="49">
        <v>4.5343399047851563E-2</v>
      </c>
      <c r="E6381" s="49">
        <v>99.822547912597656</v>
      </c>
      <c r="F6381" s="49">
        <v>48.092128753662109</v>
      </c>
      <c r="G6381" s="49">
        <v>51.907871246337891</v>
      </c>
    </row>
    <row r="6382" spans="1:7">
      <c r="A6382" t="str">
        <f t="shared" si="100"/>
        <v>S4.0053</v>
      </c>
      <c r="B6382" s="49" t="s">
        <v>516</v>
      </c>
      <c r="C6382" s="49">
        <v>53</v>
      </c>
      <c r="D6382" s="49">
        <v>5.4857198148965836E-2</v>
      </c>
      <c r="E6382" s="49">
        <v>99.777206420898438</v>
      </c>
      <c r="F6382" s="49">
        <v>47.113758087158203</v>
      </c>
      <c r="G6382" s="49">
        <v>52.886241912841797</v>
      </c>
    </row>
    <row r="6383" spans="1:7">
      <c r="A6383" t="str">
        <f t="shared" si="100"/>
        <v>S4.0054</v>
      </c>
      <c r="B6383" s="49" t="s">
        <v>516</v>
      </c>
      <c r="C6383" s="49">
        <v>54</v>
      </c>
      <c r="D6383" s="49">
        <v>6.5907500684261322E-2</v>
      </c>
      <c r="E6383" s="49">
        <v>99.72235107421875</v>
      </c>
      <c r="F6383" s="49">
        <v>46.139400482177734</v>
      </c>
      <c r="G6383" s="49">
        <v>53.860599517822266</v>
      </c>
    </row>
    <row r="6384" spans="1:7">
      <c r="A6384" t="str">
        <f t="shared" si="100"/>
        <v>S4.0055</v>
      </c>
      <c r="B6384" s="49" t="s">
        <v>516</v>
      </c>
      <c r="C6384" s="49">
        <v>55</v>
      </c>
      <c r="D6384" s="49">
        <v>7.8657202422618866E-2</v>
      </c>
      <c r="E6384" s="49">
        <v>99.656440734863281</v>
      </c>
      <c r="F6384" s="49">
        <v>45.169582366943359</v>
      </c>
      <c r="G6384" s="49">
        <v>54.830417633056641</v>
      </c>
    </row>
    <row r="6385" spans="1:7">
      <c r="A6385" t="str">
        <f t="shared" si="100"/>
        <v>S4.0056</v>
      </c>
      <c r="B6385" s="49" t="s">
        <v>516</v>
      </c>
      <c r="C6385" s="49">
        <v>56</v>
      </c>
      <c r="D6385" s="49">
        <v>9.3267403542995453E-2</v>
      </c>
      <c r="E6385" s="49">
        <v>99.577781677246094</v>
      </c>
      <c r="F6385" s="49">
        <v>44.204868316650391</v>
      </c>
      <c r="G6385" s="49">
        <v>55.795131683349609</v>
      </c>
    </row>
    <row r="6386" spans="1:7">
      <c r="A6386" t="str">
        <f t="shared" si="100"/>
        <v>S4.0057</v>
      </c>
      <c r="B6386" s="49" t="s">
        <v>516</v>
      </c>
      <c r="C6386" s="49">
        <v>57</v>
      </c>
      <c r="D6386" s="49">
        <v>0.10991380363702774</v>
      </c>
      <c r="E6386" s="49">
        <v>99.484519958496094</v>
      </c>
      <c r="F6386" s="49">
        <v>43.245841979980469</v>
      </c>
      <c r="G6386" s="49">
        <v>56.754158020019531</v>
      </c>
    </row>
    <row r="6387" spans="1:7">
      <c r="A6387" t="str">
        <f t="shared" si="100"/>
        <v>S4.0058</v>
      </c>
      <c r="B6387" s="49" t="s">
        <v>516</v>
      </c>
      <c r="C6387" s="49">
        <v>58</v>
      </c>
      <c r="D6387" s="49">
        <v>0.128758504986763</v>
      </c>
      <c r="E6387" s="49">
        <v>99.374603271484375</v>
      </c>
      <c r="F6387" s="49">
        <v>42.293121337890625</v>
      </c>
      <c r="G6387" s="49">
        <v>57.706878662109375</v>
      </c>
    </row>
    <row r="6388" spans="1:7">
      <c r="A6388" t="str">
        <f t="shared" si="100"/>
        <v>S4.0059</v>
      </c>
      <c r="B6388" s="49" t="s">
        <v>516</v>
      </c>
      <c r="C6388" s="49">
        <v>59</v>
      </c>
      <c r="D6388" s="49">
        <v>0.14996710419654846</v>
      </c>
      <c r="E6388" s="49">
        <v>99.245841979980469</v>
      </c>
      <c r="F6388" s="49">
        <v>41.347343444824219</v>
      </c>
      <c r="G6388" s="49">
        <v>58.652656555175781</v>
      </c>
    </row>
    <row r="6389" spans="1:7">
      <c r="A6389" t="str">
        <f t="shared" si="100"/>
        <v>S4.0060</v>
      </c>
      <c r="B6389" s="49" t="s">
        <v>516</v>
      </c>
      <c r="C6389" s="49">
        <v>60</v>
      </c>
      <c r="D6389" s="49">
        <v>0.17369750142097473</v>
      </c>
      <c r="E6389" s="49">
        <v>99.095878601074219</v>
      </c>
      <c r="F6389" s="49">
        <v>40.409156799316406</v>
      </c>
      <c r="G6389" s="49">
        <v>59.590843200683594</v>
      </c>
    </row>
    <row r="6390" spans="1:7">
      <c r="A6390" t="str">
        <f t="shared" si="100"/>
        <v>S4.0061</v>
      </c>
      <c r="B6390" s="49" t="s">
        <v>516</v>
      </c>
      <c r="C6390" s="49">
        <v>61</v>
      </c>
      <c r="D6390" s="49">
        <v>0.20010280609130859</v>
      </c>
      <c r="E6390" s="49">
        <v>98.92218017578125</v>
      </c>
      <c r="F6390" s="49">
        <v>39.479232788085938</v>
      </c>
      <c r="G6390" s="49">
        <v>60.520767211914063</v>
      </c>
    </row>
    <row r="6391" spans="1:7">
      <c r="A6391" t="str">
        <f t="shared" si="100"/>
        <v>S4.0062</v>
      </c>
      <c r="B6391" s="49" t="s">
        <v>516</v>
      </c>
      <c r="C6391" s="49">
        <v>62</v>
      </c>
      <c r="D6391" s="49">
        <v>0.22932060062885284</v>
      </c>
      <c r="E6391" s="49">
        <v>98.722076416015625</v>
      </c>
      <c r="F6391" s="49">
        <v>38.558242797851563</v>
      </c>
      <c r="G6391" s="49">
        <v>61.441757202148438</v>
      </c>
    </row>
    <row r="6392" spans="1:7">
      <c r="A6392" t="str">
        <f t="shared" si="100"/>
        <v>S4.0063</v>
      </c>
      <c r="B6392" s="49" t="s">
        <v>516</v>
      </c>
      <c r="C6392" s="49">
        <v>63</v>
      </c>
      <c r="D6392" s="49">
        <v>0.261474609375</v>
      </c>
      <c r="E6392" s="49">
        <v>98.492759704589844</v>
      </c>
      <c r="F6392" s="49">
        <v>37.646854400634766</v>
      </c>
      <c r="G6392" s="49">
        <v>62.353145599365234</v>
      </c>
    </row>
    <row r="6393" spans="1:7">
      <c r="A6393" t="str">
        <f t="shared" si="100"/>
        <v>S4.0064</v>
      </c>
      <c r="B6393" s="49" t="s">
        <v>516</v>
      </c>
      <c r="C6393" s="49">
        <v>64</v>
      </c>
      <c r="D6393" s="49">
        <v>0.29667851328849792</v>
      </c>
      <c r="E6393" s="49">
        <v>98.231285095214844</v>
      </c>
      <c r="F6393" s="49">
        <v>36.745731353759766</v>
      </c>
      <c r="G6393" s="49">
        <v>63.254268646240234</v>
      </c>
    </row>
    <row r="6394" spans="1:7">
      <c r="A6394" t="str">
        <f t="shared" si="100"/>
        <v>S4.0065</v>
      </c>
      <c r="B6394" s="49" t="s">
        <v>516</v>
      </c>
      <c r="C6394" s="49">
        <v>65</v>
      </c>
      <c r="D6394" s="49">
        <v>0.33501529693603516</v>
      </c>
      <c r="E6394" s="49">
        <v>97.934600830078125</v>
      </c>
      <c r="F6394" s="49">
        <v>35.855533599853516</v>
      </c>
      <c r="G6394" s="49">
        <v>64.14447021484375</v>
      </c>
    </row>
    <row r="6395" spans="1:7">
      <c r="A6395" t="str">
        <f t="shared" si="100"/>
        <v>S4.0066</v>
      </c>
      <c r="B6395" s="49" t="s">
        <v>516</v>
      </c>
      <c r="C6395" s="49">
        <v>66</v>
      </c>
      <c r="D6395" s="49">
        <v>0.37655350565910339</v>
      </c>
      <c r="E6395" s="49">
        <v>97.599586486816406</v>
      </c>
      <c r="F6395" s="49">
        <v>34.976890563964844</v>
      </c>
      <c r="G6395" s="49">
        <v>65.023109436035156</v>
      </c>
    </row>
    <row r="6396" spans="1:7">
      <c r="A6396" t="str">
        <f t="shared" si="100"/>
        <v>S4.0067</v>
      </c>
      <c r="B6396" s="49" t="s">
        <v>516</v>
      </c>
      <c r="C6396" s="49">
        <v>67</v>
      </c>
      <c r="D6396" s="49">
        <v>0.42133140563964844</v>
      </c>
      <c r="E6396" s="49">
        <v>97.223037719726563</v>
      </c>
      <c r="F6396" s="49">
        <v>34.110424041748047</v>
      </c>
      <c r="G6396" s="49">
        <v>65.889572143554688</v>
      </c>
    </row>
    <row r="6397" spans="1:7">
      <c r="A6397" t="str">
        <f t="shared" si="100"/>
        <v>S4.0068</v>
      </c>
      <c r="B6397" s="49" t="s">
        <v>516</v>
      </c>
      <c r="C6397" s="49">
        <v>68</v>
      </c>
      <c r="D6397" s="49">
        <v>0.46936330199241638</v>
      </c>
      <c r="E6397" s="49">
        <v>96.801704406738281</v>
      </c>
      <c r="F6397" s="49">
        <v>33.2567138671875</v>
      </c>
      <c r="G6397" s="49">
        <v>66.7432861328125</v>
      </c>
    </row>
    <row r="6398" spans="1:7">
      <c r="A6398" t="str">
        <f t="shared" si="100"/>
        <v>S4.0069</v>
      </c>
      <c r="B6398" s="49" t="s">
        <v>516</v>
      </c>
      <c r="C6398" s="49">
        <v>69</v>
      </c>
      <c r="D6398" s="49">
        <v>0.52062892913818359</v>
      </c>
      <c r="E6398" s="49">
        <v>96.33233642578125</v>
      </c>
      <c r="F6398" s="49">
        <v>32.416316986083984</v>
      </c>
      <c r="G6398" s="49">
        <v>67.583686828613281</v>
      </c>
    </row>
    <row r="6399" spans="1:7">
      <c r="A6399" t="str">
        <f t="shared" si="100"/>
        <v>S4.0070</v>
      </c>
      <c r="B6399" s="49" t="s">
        <v>516</v>
      </c>
      <c r="C6399" s="49">
        <v>70</v>
      </c>
      <c r="D6399" s="49">
        <v>0.57507508993148804</v>
      </c>
      <c r="E6399" s="49">
        <v>95.811714172363281</v>
      </c>
      <c r="F6399" s="49">
        <v>31.589744567871094</v>
      </c>
      <c r="G6399" s="49">
        <v>68.410255432128906</v>
      </c>
    </row>
    <row r="6400" spans="1:7">
      <c r="A6400" t="str">
        <f t="shared" si="100"/>
        <v>S4.0071</v>
      </c>
      <c r="B6400" s="49" t="s">
        <v>516</v>
      </c>
      <c r="C6400" s="49">
        <v>71</v>
      </c>
      <c r="D6400" s="49">
        <v>0.63262081146240234</v>
      </c>
      <c r="E6400" s="49">
        <v>95.23663330078125</v>
      </c>
      <c r="F6400" s="49">
        <v>30.777477264404297</v>
      </c>
      <c r="G6400" s="49">
        <v>69.222526550292969</v>
      </c>
    </row>
    <row r="6401" spans="1:7">
      <c r="A6401" t="str">
        <f t="shared" si="100"/>
        <v>S4.0072</v>
      </c>
      <c r="B6401" s="49" t="s">
        <v>516</v>
      </c>
      <c r="C6401" s="49">
        <v>72</v>
      </c>
      <c r="D6401" s="49">
        <v>0.69314098358154297</v>
      </c>
      <c r="E6401" s="49">
        <v>94.604019165039063</v>
      </c>
      <c r="F6401" s="49">
        <v>29.979944229125977</v>
      </c>
      <c r="G6401" s="49">
        <v>70.020057678222656</v>
      </c>
    </row>
    <row r="6402" spans="1:7">
      <c r="A6402" t="str">
        <f t="shared" si="100"/>
        <v>S4.0073</v>
      </c>
      <c r="B6402" s="49" t="s">
        <v>516</v>
      </c>
      <c r="C6402" s="49">
        <v>73</v>
      </c>
      <c r="D6402" s="49">
        <v>0.75648117065429688</v>
      </c>
      <c r="E6402" s="49">
        <v>93.910873413085938</v>
      </c>
      <c r="F6402" s="49">
        <v>29.197530746459961</v>
      </c>
      <c r="G6402" s="49">
        <v>70.802467346191406</v>
      </c>
    </row>
    <row r="6403" spans="1:7">
      <c r="A6403" t="str">
        <f t="shared" ref="A6403:A6466" si="101">CONCATENATE(B6403,IF(C6403&lt;10,CONCATENATE("00",C6403),IF(C6403&lt;100,CONCATENATE("0",C6403),C6403)))</f>
        <v>S4.0074</v>
      </c>
      <c r="B6403" s="49" t="s">
        <v>516</v>
      </c>
      <c r="C6403" s="49">
        <v>74</v>
      </c>
      <c r="D6403" s="49">
        <v>0.82244211435317993</v>
      </c>
      <c r="E6403" s="49">
        <v>93.154396057128906</v>
      </c>
      <c r="F6403" s="49">
        <v>28.430576324462891</v>
      </c>
      <c r="G6403" s="49">
        <v>71.569427490234375</v>
      </c>
    </row>
    <row r="6404" spans="1:7">
      <c r="A6404" t="str">
        <f t="shared" si="101"/>
        <v>S4.0075</v>
      </c>
      <c r="B6404" s="49" t="s">
        <v>516</v>
      </c>
      <c r="C6404" s="49">
        <v>75</v>
      </c>
      <c r="D6404" s="49">
        <v>0.89079761505126953</v>
      </c>
      <c r="E6404" s="49">
        <v>92.331947326660156</v>
      </c>
      <c r="F6404" s="49">
        <v>27.679365158081055</v>
      </c>
      <c r="G6404" s="49">
        <v>72.320632934570313</v>
      </c>
    </row>
    <row r="6405" spans="1:7">
      <c r="A6405" t="str">
        <f t="shared" si="101"/>
        <v>S4.0076</v>
      </c>
      <c r="B6405" s="49" t="s">
        <v>516</v>
      </c>
      <c r="C6405" s="49">
        <v>76</v>
      </c>
      <c r="D6405" s="49">
        <v>0.96127510070800781</v>
      </c>
      <c r="E6405" s="49">
        <v>91.441154479980469</v>
      </c>
      <c r="F6405" s="49">
        <v>26.94413948059082</v>
      </c>
      <c r="G6405" s="49">
        <v>73.055862426757813</v>
      </c>
    </row>
    <row r="6406" spans="1:7">
      <c r="A6406" t="str">
        <f t="shared" si="101"/>
        <v>S4.0077</v>
      </c>
      <c r="B6406" s="49" t="s">
        <v>516</v>
      </c>
      <c r="C6406" s="49">
        <v>77</v>
      </c>
      <c r="D6406" s="49">
        <v>1.0335768461227417</v>
      </c>
      <c r="E6406" s="49">
        <v>90.479881286621094</v>
      </c>
      <c r="F6406" s="49">
        <v>26.225088119506836</v>
      </c>
      <c r="G6406" s="49">
        <v>73.774909973144531</v>
      </c>
    </row>
    <row r="6407" spans="1:7">
      <c r="A6407" t="str">
        <f t="shared" si="101"/>
        <v>S4.0078</v>
      </c>
      <c r="B6407" s="49" t="s">
        <v>516</v>
      </c>
      <c r="C6407" s="49">
        <v>78</v>
      </c>
      <c r="D6407" s="49">
        <v>1.1073676347732544</v>
      </c>
      <c r="E6407" s="49">
        <v>89.446304321289063</v>
      </c>
      <c r="F6407" s="49">
        <v>25.522348403930664</v>
      </c>
      <c r="G6407" s="49">
        <v>74.477653503417969</v>
      </c>
    </row>
    <row r="6408" spans="1:7">
      <c r="A6408" t="str">
        <f t="shared" si="101"/>
        <v>S4.0079</v>
      </c>
      <c r="B6408" s="49" t="s">
        <v>516</v>
      </c>
      <c r="C6408" s="49">
        <v>79</v>
      </c>
      <c r="D6408" s="49">
        <v>1.1822700500488281</v>
      </c>
      <c r="E6408" s="49">
        <v>88.338935852050781</v>
      </c>
      <c r="F6408" s="49">
        <v>24.836015701293945</v>
      </c>
      <c r="G6408" s="49">
        <v>75.163986206054688</v>
      </c>
    </row>
    <row r="6409" spans="1:7">
      <c r="A6409" t="str">
        <f t="shared" si="101"/>
        <v>S4.0080</v>
      </c>
      <c r="B6409" s="49" t="s">
        <v>516</v>
      </c>
      <c r="C6409" s="49">
        <v>80</v>
      </c>
      <c r="D6409" s="49">
        <v>1.2578935623168945</v>
      </c>
      <c r="E6409" s="49">
        <v>87.156661987304688</v>
      </c>
      <c r="F6409" s="49">
        <v>24.166130065917969</v>
      </c>
      <c r="G6409" s="49">
        <v>75.833869934082031</v>
      </c>
    </row>
    <row r="6410" spans="1:7">
      <c r="A6410" t="str">
        <f t="shared" si="101"/>
        <v>S4.0081</v>
      </c>
      <c r="B6410" s="49" t="s">
        <v>516</v>
      </c>
      <c r="C6410" s="49">
        <v>81</v>
      </c>
      <c r="D6410" s="49">
        <v>1.3338212966918945</v>
      </c>
      <c r="E6410" s="49">
        <v>85.898773193359375</v>
      </c>
      <c r="F6410" s="49">
        <v>23.5126953125</v>
      </c>
      <c r="G6410" s="49">
        <v>76.4873046875</v>
      </c>
    </row>
    <row r="6411" spans="1:7">
      <c r="A6411" t="str">
        <f t="shared" si="101"/>
        <v>S4.0082</v>
      </c>
      <c r="B6411" s="49" t="s">
        <v>516</v>
      </c>
      <c r="C6411" s="49">
        <v>82</v>
      </c>
      <c r="D6411" s="49">
        <v>1.4095964431762695</v>
      </c>
      <c r="E6411" s="49">
        <v>84.564949035644531</v>
      </c>
      <c r="F6411" s="49">
        <v>22.875667572021484</v>
      </c>
      <c r="G6411" s="49">
        <v>77.12432861328125</v>
      </c>
    </row>
    <row r="6412" spans="1:7">
      <c r="A6412" t="str">
        <f t="shared" si="101"/>
        <v>S4.0083</v>
      </c>
      <c r="B6412" s="49" t="s">
        <v>516</v>
      </c>
      <c r="C6412" s="49">
        <v>83</v>
      </c>
      <c r="D6412" s="49">
        <v>1.4847679138183594</v>
      </c>
      <c r="E6412" s="49">
        <v>83.155349731445313</v>
      </c>
      <c r="F6412" s="49">
        <v>22.254966735839844</v>
      </c>
      <c r="G6412" s="49">
        <v>77.745033264160156</v>
      </c>
    </row>
    <row r="6413" spans="1:7">
      <c r="A6413" t="str">
        <f t="shared" si="101"/>
        <v>S4.0084</v>
      </c>
      <c r="B6413" s="49" t="s">
        <v>516</v>
      </c>
      <c r="C6413" s="49">
        <v>84</v>
      </c>
      <c r="D6413" s="49">
        <v>1.5588550567626953</v>
      </c>
      <c r="E6413" s="49">
        <v>81.670585632324219</v>
      </c>
      <c r="F6413" s="49">
        <v>21.650470733642578</v>
      </c>
      <c r="G6413" s="49">
        <v>78.349525451660156</v>
      </c>
    </row>
    <row r="6414" spans="1:7">
      <c r="A6414" t="str">
        <f t="shared" si="101"/>
        <v>S4.0085</v>
      </c>
      <c r="B6414" s="49" t="s">
        <v>516</v>
      </c>
      <c r="C6414" s="49">
        <v>85</v>
      </c>
      <c r="D6414" s="49">
        <v>1.6313705444335938</v>
      </c>
      <c r="E6414" s="49">
        <v>80.111732482910156</v>
      </c>
      <c r="F6414" s="49">
        <v>21.062026977539063</v>
      </c>
      <c r="G6414" s="49">
        <v>78.937973022460938</v>
      </c>
    </row>
    <row r="6415" spans="1:7">
      <c r="A6415" t="str">
        <f t="shared" si="101"/>
        <v>S4.0086</v>
      </c>
      <c r="B6415" s="49" t="s">
        <v>516</v>
      </c>
      <c r="C6415" s="49">
        <v>86</v>
      </c>
      <c r="D6415" s="49">
        <v>1.7018318176269531</v>
      </c>
      <c r="E6415" s="49">
        <v>78.480361938476563</v>
      </c>
      <c r="F6415" s="49">
        <v>20.489450454711914</v>
      </c>
      <c r="G6415" s="49">
        <v>79.510551452636719</v>
      </c>
    </row>
    <row r="6416" spans="1:7">
      <c r="A6416" t="str">
        <f t="shared" si="101"/>
        <v>S4.0087</v>
      </c>
      <c r="B6416" s="49" t="s">
        <v>516</v>
      </c>
      <c r="C6416" s="49">
        <v>87</v>
      </c>
      <c r="D6416" s="49">
        <v>1.7697429656982422</v>
      </c>
      <c r="E6416" s="49">
        <v>76.778526306152344</v>
      </c>
      <c r="F6416" s="49">
        <v>19.932525634765625</v>
      </c>
      <c r="G6416" s="49">
        <v>80.067474365234375</v>
      </c>
    </row>
    <row r="6417" spans="1:7">
      <c r="A6417" t="str">
        <f t="shared" si="101"/>
        <v>S4.0088</v>
      </c>
      <c r="B6417" s="49" t="s">
        <v>516</v>
      </c>
      <c r="C6417" s="49">
        <v>88</v>
      </c>
      <c r="D6417" s="49">
        <v>1.8346176147460938</v>
      </c>
      <c r="E6417" s="49">
        <v>75.008781433105469</v>
      </c>
      <c r="F6417" s="49">
        <v>19.391012191772461</v>
      </c>
      <c r="G6417" s="49">
        <v>80.608985900878906</v>
      </c>
    </row>
    <row r="6418" spans="1:7">
      <c r="A6418" t="str">
        <f t="shared" si="101"/>
        <v>S4.0089</v>
      </c>
      <c r="B6418" s="49" t="s">
        <v>516</v>
      </c>
      <c r="C6418" s="49">
        <v>89</v>
      </c>
      <c r="D6418" s="49">
        <v>1.8960037231445313</v>
      </c>
      <c r="E6418" s="49">
        <v>73.174163818359375</v>
      </c>
      <c r="F6418" s="49">
        <v>18.864646911621094</v>
      </c>
      <c r="G6418" s="49">
        <v>81.135353088378906</v>
      </c>
    </row>
    <row r="6419" spans="1:7">
      <c r="A6419" t="str">
        <f t="shared" si="101"/>
        <v>S4.0090</v>
      </c>
      <c r="B6419" s="49" t="s">
        <v>516</v>
      </c>
      <c r="C6419" s="49">
        <v>90</v>
      </c>
      <c r="D6419" s="49">
        <v>1.9534293413162231</v>
      </c>
      <c r="E6419" s="49">
        <v>71.278160095214844</v>
      </c>
      <c r="F6419" s="49">
        <v>18.353147506713867</v>
      </c>
      <c r="G6419" s="49">
        <v>81.6468505859375</v>
      </c>
    </row>
    <row r="6420" spans="1:7">
      <c r="A6420" t="str">
        <f t="shared" si="101"/>
        <v>S4.0091</v>
      </c>
      <c r="B6420" s="49" t="s">
        <v>516</v>
      </c>
      <c r="C6420" s="49">
        <v>91</v>
      </c>
      <c r="D6420" s="49">
        <v>2.0064735412597656</v>
      </c>
      <c r="E6420" s="49">
        <v>69.324729919433594</v>
      </c>
      <c r="F6420" s="49">
        <v>17.856212615966797</v>
      </c>
      <c r="G6420" s="49">
        <v>82.143783569335938</v>
      </c>
    </row>
    <row r="6421" spans="1:7">
      <c r="A6421" t="str">
        <f t="shared" si="101"/>
        <v>S4.0092</v>
      </c>
      <c r="B6421" s="49" t="s">
        <v>516</v>
      </c>
      <c r="C6421" s="49">
        <v>92</v>
      </c>
      <c r="D6421" s="49">
        <v>2.0547313690185547</v>
      </c>
      <c r="E6421" s="49">
        <v>67.318260192871094</v>
      </c>
      <c r="F6421" s="49">
        <v>17.373527526855469</v>
      </c>
      <c r="G6421" s="49">
        <v>82.626472473144531</v>
      </c>
    </row>
    <row r="6422" spans="1:7">
      <c r="A6422" t="str">
        <f t="shared" si="101"/>
        <v>S4.0093</v>
      </c>
      <c r="B6422" s="49" t="s">
        <v>516</v>
      </c>
      <c r="C6422" s="49">
        <v>93</v>
      </c>
      <c r="D6422" s="49">
        <v>2.0978217124938965</v>
      </c>
      <c r="E6422" s="49">
        <v>65.263526916503906</v>
      </c>
      <c r="F6422" s="49">
        <v>16.904767990112305</v>
      </c>
      <c r="G6422" s="49">
        <v>83.095230102539063</v>
      </c>
    </row>
    <row r="6423" spans="1:7">
      <c r="A6423" t="str">
        <f t="shared" si="101"/>
        <v>S4.0094</v>
      </c>
      <c r="B6423" s="49" t="s">
        <v>516</v>
      </c>
      <c r="C6423" s="49">
        <v>94</v>
      </c>
      <c r="D6423" s="49">
        <v>2.1354160308837891</v>
      </c>
      <c r="E6423" s="49">
        <v>63.165706634521484</v>
      </c>
      <c r="F6423" s="49">
        <v>16.449594497680664</v>
      </c>
      <c r="G6423" s="49">
        <v>83.550407409667969</v>
      </c>
    </row>
    <row r="6424" spans="1:7">
      <c r="A6424" t="str">
        <f t="shared" si="101"/>
        <v>S4.0095</v>
      </c>
      <c r="B6424" s="49" t="s">
        <v>516</v>
      </c>
      <c r="C6424" s="49">
        <v>95</v>
      </c>
      <c r="D6424" s="49">
        <v>2.1672120094299316</v>
      </c>
      <c r="E6424" s="49">
        <v>61.030292510986328</v>
      </c>
      <c r="F6424" s="49">
        <v>16.007661819458008</v>
      </c>
      <c r="G6424" s="49">
        <v>83.992340087890625</v>
      </c>
    </row>
    <row r="6425" spans="1:7">
      <c r="A6425" t="str">
        <f t="shared" si="101"/>
        <v>S4.0096</v>
      </c>
      <c r="B6425" s="49" t="s">
        <v>516</v>
      </c>
      <c r="C6425" s="49">
        <v>96</v>
      </c>
      <c r="D6425" s="49">
        <v>2.1929621696472168</v>
      </c>
      <c r="E6425" s="49">
        <v>58.863079071044922</v>
      </c>
      <c r="F6425" s="49">
        <v>15.578619003295898</v>
      </c>
      <c r="G6425" s="49">
        <v>84.421379089355469</v>
      </c>
    </row>
    <row r="6426" spans="1:7">
      <c r="A6426" t="str">
        <f t="shared" si="101"/>
        <v>S4.0097</v>
      </c>
      <c r="B6426" s="49" t="s">
        <v>516</v>
      </c>
      <c r="C6426" s="49">
        <v>97</v>
      </c>
      <c r="D6426" s="49">
        <v>2.212460994720459</v>
      </c>
      <c r="E6426" s="49">
        <v>56.670116424560547</v>
      </c>
      <c r="F6426" s="49">
        <v>15.162116050720215</v>
      </c>
      <c r="G6426" s="49">
        <v>84.837882995605469</v>
      </c>
    </row>
    <row r="6427" spans="1:7">
      <c r="A6427" t="str">
        <f t="shared" si="101"/>
        <v>S4.0098</v>
      </c>
      <c r="B6427" s="49" t="s">
        <v>516</v>
      </c>
      <c r="C6427" s="49">
        <v>98</v>
      </c>
      <c r="D6427" s="49">
        <v>2.2255420684814453</v>
      </c>
      <c r="E6427" s="49">
        <v>54.457656860351563</v>
      </c>
      <c r="F6427" s="49">
        <v>14.757797241210938</v>
      </c>
      <c r="G6427" s="49">
        <v>85.242202758789063</v>
      </c>
    </row>
    <row r="6428" spans="1:7">
      <c r="A6428" t="str">
        <f t="shared" si="101"/>
        <v>S4.0099</v>
      </c>
      <c r="B6428" s="49" t="s">
        <v>516</v>
      </c>
      <c r="C6428" s="49">
        <v>99</v>
      </c>
      <c r="D6428" s="49">
        <v>2.2321138381958008</v>
      </c>
      <c r="E6428" s="49">
        <v>52.232112884521484</v>
      </c>
      <c r="F6428" s="49">
        <v>14.365302085876465</v>
      </c>
      <c r="G6428" s="49">
        <v>85.634696960449219</v>
      </c>
    </row>
    <row r="6429" spans="1:7">
      <c r="A6429" t="str">
        <f t="shared" si="101"/>
        <v>S4.0100</v>
      </c>
      <c r="B6429" s="49" t="s">
        <v>516</v>
      </c>
      <c r="C6429" s="49">
        <v>100</v>
      </c>
      <c r="D6429" s="49">
        <v>2.2321138381958008</v>
      </c>
      <c r="E6429" s="49">
        <v>50</v>
      </c>
      <c r="F6429" s="49">
        <v>13.984280586242676</v>
      </c>
      <c r="G6429" s="49">
        <v>86.015716552734375</v>
      </c>
    </row>
    <row r="6430" spans="1:7">
      <c r="A6430" t="str">
        <f t="shared" si="101"/>
        <v>S4.0101</v>
      </c>
      <c r="B6430" s="49" t="s">
        <v>516</v>
      </c>
      <c r="C6430" s="49">
        <v>101</v>
      </c>
      <c r="D6430" s="49">
        <v>2.2255420684814453</v>
      </c>
      <c r="E6430" s="49">
        <v>47.767887115478516</v>
      </c>
      <c r="F6430" s="49">
        <v>13.6143798828125</v>
      </c>
      <c r="G6430" s="49">
        <v>86.3856201171875</v>
      </c>
    </row>
    <row r="6431" spans="1:7">
      <c r="A6431" t="str">
        <f t="shared" si="101"/>
        <v>S4.0102</v>
      </c>
      <c r="B6431" s="49" t="s">
        <v>516</v>
      </c>
      <c r="C6431" s="49">
        <v>102</v>
      </c>
      <c r="D6431" s="49">
        <v>2.212460994720459</v>
      </c>
      <c r="E6431" s="49">
        <v>45.542343139648438</v>
      </c>
      <c r="F6431" s="49">
        <v>13.255246162414551</v>
      </c>
      <c r="G6431" s="49">
        <v>86.7447509765625</v>
      </c>
    </row>
    <row r="6432" spans="1:7">
      <c r="A6432" t="str">
        <f t="shared" si="101"/>
        <v>S4.0103</v>
      </c>
      <c r="B6432" s="49" t="s">
        <v>516</v>
      </c>
      <c r="C6432" s="49">
        <v>103</v>
      </c>
      <c r="D6432" s="49">
        <v>2.1929621696472168</v>
      </c>
      <c r="E6432" s="49">
        <v>43.329883575439453</v>
      </c>
      <c r="F6432" s="49">
        <v>12.906539916992188</v>
      </c>
      <c r="G6432" s="49">
        <v>87.093460083007813</v>
      </c>
    </row>
    <row r="6433" spans="1:7">
      <c r="A6433" t="str">
        <f t="shared" si="101"/>
        <v>S4.0104</v>
      </c>
      <c r="B6433" s="49" t="s">
        <v>516</v>
      </c>
      <c r="C6433" s="49">
        <v>104</v>
      </c>
      <c r="D6433" s="49">
        <v>2.1672120094299316</v>
      </c>
      <c r="E6433" s="49">
        <v>41.136920928955078</v>
      </c>
      <c r="F6433" s="49">
        <v>12.567919731140137</v>
      </c>
      <c r="G6433" s="49">
        <v>87.432083129882813</v>
      </c>
    </row>
    <row r="6434" spans="1:7">
      <c r="A6434" t="str">
        <f t="shared" si="101"/>
        <v>S4.0105</v>
      </c>
      <c r="B6434" s="49" t="s">
        <v>516</v>
      </c>
      <c r="C6434" s="49">
        <v>105</v>
      </c>
      <c r="D6434" s="49">
        <v>2.1354160308837891</v>
      </c>
      <c r="E6434" s="49">
        <v>38.969707489013672</v>
      </c>
      <c r="F6434" s="49">
        <v>12.239048004150391</v>
      </c>
      <c r="G6434" s="49">
        <v>87.760955810546875</v>
      </c>
    </row>
    <row r="6435" spans="1:7">
      <c r="A6435" t="str">
        <f t="shared" si="101"/>
        <v>S4.0106</v>
      </c>
      <c r="B6435" s="49" t="s">
        <v>516</v>
      </c>
      <c r="C6435" s="49">
        <v>106</v>
      </c>
      <c r="D6435" s="49">
        <v>2.0978217124938965</v>
      </c>
      <c r="E6435" s="49">
        <v>36.834293365478516</v>
      </c>
      <c r="F6435" s="49">
        <v>11.91960334777832</v>
      </c>
      <c r="G6435" s="49">
        <v>88.080398559570313</v>
      </c>
    </row>
    <row r="6436" spans="1:7">
      <c r="A6436" t="str">
        <f t="shared" si="101"/>
        <v>S4.0107</v>
      </c>
      <c r="B6436" s="49" t="s">
        <v>516</v>
      </c>
      <c r="C6436" s="49">
        <v>107</v>
      </c>
      <c r="D6436" s="49">
        <v>2.0547313690185547</v>
      </c>
      <c r="E6436" s="49">
        <v>34.736473083496094</v>
      </c>
      <c r="F6436" s="49">
        <v>11.609260559082031</v>
      </c>
      <c r="G6436" s="49">
        <v>88.390739440917969</v>
      </c>
    </row>
    <row r="6437" spans="1:7">
      <c r="A6437" t="str">
        <f t="shared" si="101"/>
        <v>S4.0108</v>
      </c>
      <c r="B6437" s="49" t="s">
        <v>516</v>
      </c>
      <c r="C6437" s="49">
        <v>108</v>
      </c>
      <c r="D6437" s="49">
        <v>2.0064737796783447</v>
      </c>
      <c r="E6437" s="49">
        <v>32.681739807128906</v>
      </c>
      <c r="F6437" s="49">
        <v>11.307712554931641</v>
      </c>
      <c r="G6437" s="49">
        <v>88.692283630371094</v>
      </c>
    </row>
    <row r="6438" spans="1:7">
      <c r="A6438" t="str">
        <f t="shared" si="101"/>
        <v>S4.0109</v>
      </c>
      <c r="B6438" s="49" t="s">
        <v>516</v>
      </c>
      <c r="C6438" s="49">
        <v>109</v>
      </c>
      <c r="D6438" s="49">
        <v>1.9534289836883545</v>
      </c>
      <c r="E6438" s="49">
        <v>30.675266265869141</v>
      </c>
      <c r="F6438" s="49">
        <v>11.014644622802734</v>
      </c>
      <c r="G6438" s="49">
        <v>88.9853515625</v>
      </c>
    </row>
    <row r="6439" spans="1:7">
      <c r="A6439" t="str">
        <f t="shared" si="101"/>
        <v>S4.0110</v>
      </c>
      <c r="B6439" s="49" t="s">
        <v>516</v>
      </c>
      <c r="C6439" s="49">
        <v>110</v>
      </c>
      <c r="D6439" s="49">
        <v>1.8960038423538208</v>
      </c>
      <c r="E6439" s="49">
        <v>28.721836090087891</v>
      </c>
      <c r="F6439" s="49">
        <v>10.729765892028809</v>
      </c>
      <c r="G6439" s="49">
        <v>89.270233154296875</v>
      </c>
    </row>
    <row r="6440" spans="1:7">
      <c r="A6440" t="str">
        <f t="shared" si="101"/>
        <v>S4.0111</v>
      </c>
      <c r="B6440" s="49" t="s">
        <v>516</v>
      </c>
      <c r="C6440" s="49">
        <v>111</v>
      </c>
      <c r="D6440" s="49">
        <v>1.8346172571182251</v>
      </c>
      <c r="E6440" s="49">
        <v>26.825832366943359</v>
      </c>
      <c r="F6440" s="49">
        <v>10.452789306640625</v>
      </c>
      <c r="G6440" s="49">
        <v>89.547210693359375</v>
      </c>
    </row>
    <row r="6441" spans="1:7">
      <c r="A6441" t="str">
        <f t="shared" si="101"/>
        <v>S4.0112</v>
      </c>
      <c r="B6441" s="49" t="s">
        <v>516</v>
      </c>
      <c r="C6441" s="49">
        <v>112</v>
      </c>
      <c r="D6441" s="49">
        <v>1.7697428464889526</v>
      </c>
      <c r="E6441" s="49">
        <v>24.991216659545898</v>
      </c>
      <c r="F6441" s="49">
        <v>10.183428764343262</v>
      </c>
      <c r="G6441" s="49">
        <v>89.816574096679688</v>
      </c>
    </row>
    <row r="6442" spans="1:7">
      <c r="A6442" t="str">
        <f t="shared" si="101"/>
        <v>S4.0113</v>
      </c>
      <c r="B6442" s="49" t="s">
        <v>516</v>
      </c>
      <c r="C6442" s="49">
        <v>113</v>
      </c>
      <c r="D6442" s="49">
        <v>1.7018320560455322</v>
      </c>
      <c r="E6442" s="49">
        <v>23.221473693847656</v>
      </c>
      <c r="F6442" s="49">
        <v>9.9214191436767578</v>
      </c>
      <c r="G6442" s="49">
        <v>90.078582763671875</v>
      </c>
    </row>
    <row r="6443" spans="1:7">
      <c r="A6443" t="str">
        <f t="shared" si="101"/>
        <v>S4.0114</v>
      </c>
      <c r="B6443" s="49" t="s">
        <v>516</v>
      </c>
      <c r="C6443" s="49">
        <v>114</v>
      </c>
      <c r="D6443" s="49">
        <v>1.631371021270752</v>
      </c>
      <c r="E6443" s="49">
        <v>21.51963996887207</v>
      </c>
      <c r="F6443" s="49">
        <v>9.6664867401123047</v>
      </c>
      <c r="G6443" s="49">
        <v>90.333511352539063</v>
      </c>
    </row>
    <row r="6444" spans="1:7">
      <c r="A6444" t="str">
        <f t="shared" si="101"/>
        <v>S4.0115</v>
      </c>
      <c r="B6444" s="49" t="s">
        <v>516</v>
      </c>
      <c r="C6444" s="49">
        <v>115</v>
      </c>
      <c r="D6444" s="49">
        <v>1.5588548183441162</v>
      </c>
      <c r="E6444" s="49">
        <v>19.888269424438477</v>
      </c>
      <c r="F6444" s="49">
        <v>9.4183855056762695</v>
      </c>
      <c r="G6444" s="49">
        <v>90.581611633300781</v>
      </c>
    </row>
    <row r="6445" spans="1:7">
      <c r="A6445" t="str">
        <f t="shared" si="101"/>
        <v>S4.0116</v>
      </c>
      <c r="B6445" s="49" t="s">
        <v>516</v>
      </c>
      <c r="C6445" s="49">
        <v>116</v>
      </c>
      <c r="D6445" s="49">
        <v>1.4847681522369385</v>
      </c>
      <c r="E6445" s="49">
        <v>18.329414367675781</v>
      </c>
      <c r="F6445" s="49">
        <v>9.1768636703491211</v>
      </c>
      <c r="G6445" s="49">
        <v>90.823135375976563</v>
      </c>
    </row>
    <row r="6446" spans="1:7">
      <c r="A6446" t="str">
        <f t="shared" si="101"/>
        <v>S4.0117</v>
      </c>
      <c r="B6446" s="49" t="s">
        <v>516</v>
      </c>
      <c r="C6446" s="49">
        <v>117</v>
      </c>
      <c r="D6446" s="49">
        <v>1.4095958471298218</v>
      </c>
      <c r="E6446" s="49">
        <v>16.844646453857422</v>
      </c>
      <c r="F6446" s="49">
        <v>8.9416837692260742</v>
      </c>
      <c r="G6446" s="49">
        <v>91.058319091796875</v>
      </c>
    </row>
    <row r="6447" spans="1:7">
      <c r="A6447" t="str">
        <f t="shared" si="101"/>
        <v>S4.0118</v>
      </c>
      <c r="B6447" s="49" t="s">
        <v>516</v>
      </c>
      <c r="C6447" s="49">
        <v>118</v>
      </c>
      <c r="D6447" s="49">
        <v>1.3338210582733154</v>
      </c>
      <c r="E6447" s="49">
        <v>15.435050964355469</v>
      </c>
      <c r="F6447" s="49">
        <v>8.7126178741455078</v>
      </c>
      <c r="G6447" s="49">
        <v>91.287384033203125</v>
      </c>
    </row>
    <row r="6448" spans="1:7">
      <c r="A6448" t="str">
        <f t="shared" si="101"/>
        <v>S4.0119</v>
      </c>
      <c r="B6448" s="49" t="s">
        <v>516</v>
      </c>
      <c r="C6448" s="49">
        <v>119</v>
      </c>
      <c r="D6448" s="49">
        <v>1.2578940391540527</v>
      </c>
      <c r="E6448" s="49">
        <v>14.101229667663574</v>
      </c>
      <c r="F6448" s="49">
        <v>8.48944091796875</v>
      </c>
      <c r="G6448" s="49">
        <v>91.51055908203125</v>
      </c>
    </row>
    <row r="6449" spans="1:7">
      <c r="A6449" t="str">
        <f t="shared" si="101"/>
        <v>S4.0120</v>
      </c>
      <c r="B6449" s="49" t="s">
        <v>516</v>
      </c>
      <c r="C6449" s="49">
        <v>120</v>
      </c>
      <c r="D6449" s="49">
        <v>1.1822699308395386</v>
      </c>
      <c r="E6449" s="49">
        <v>12.84333610534668</v>
      </c>
      <c r="F6449" s="49">
        <v>8.2719392776489258</v>
      </c>
      <c r="G6449" s="49">
        <v>91.728057861328125</v>
      </c>
    </row>
    <row r="6450" spans="1:7">
      <c r="A6450" t="str">
        <f t="shared" si="101"/>
        <v>S4.0121</v>
      </c>
      <c r="B6450" s="49" t="s">
        <v>516</v>
      </c>
      <c r="C6450" s="49">
        <v>121</v>
      </c>
      <c r="D6450" s="49">
        <v>1.1073671579360962</v>
      </c>
      <c r="E6450" s="49">
        <v>11.661066055297852</v>
      </c>
      <c r="F6450" s="49">
        <v>8.059906005859375</v>
      </c>
      <c r="G6450" s="49">
        <v>91.940093994140625</v>
      </c>
    </row>
    <row r="6451" spans="1:7">
      <c r="A6451" t="str">
        <f t="shared" si="101"/>
        <v>S4.0122</v>
      </c>
      <c r="B6451" s="49" t="s">
        <v>516</v>
      </c>
      <c r="C6451" s="49">
        <v>122</v>
      </c>
      <c r="D6451" s="49">
        <v>1.0335769653320313</v>
      </c>
      <c r="E6451" s="49">
        <v>10.553698539733887</v>
      </c>
      <c r="F6451" s="49">
        <v>7.8531389236450195</v>
      </c>
      <c r="G6451" s="49">
        <v>92.146858215332031</v>
      </c>
    </row>
    <row r="6452" spans="1:7">
      <c r="A6452" t="str">
        <f t="shared" si="101"/>
        <v>S4.0123</v>
      </c>
      <c r="B6452" s="49" t="s">
        <v>516</v>
      </c>
      <c r="C6452" s="49">
        <v>123</v>
      </c>
      <c r="D6452" s="49">
        <v>0.96127605438232422</v>
      </c>
      <c r="E6452" s="49">
        <v>9.5201215744018555</v>
      </c>
      <c r="F6452" s="49">
        <v>7.6514592170715332</v>
      </c>
      <c r="G6452" s="49">
        <v>92.348541259765625</v>
      </c>
    </row>
    <row r="6453" spans="1:7">
      <c r="A6453" t="str">
        <f t="shared" si="101"/>
        <v>S4.0124</v>
      </c>
      <c r="B6453" s="49" t="s">
        <v>516</v>
      </c>
      <c r="C6453" s="49">
        <v>124</v>
      </c>
      <c r="D6453" s="49">
        <v>0.89079701900482178</v>
      </c>
      <c r="E6453" s="49">
        <v>8.5588464736938477</v>
      </c>
      <c r="F6453" s="49">
        <v>7.4546637535095215</v>
      </c>
      <c r="G6453" s="49">
        <v>92.545333862304688</v>
      </c>
    </row>
    <row r="6454" spans="1:7">
      <c r="A6454" t="str">
        <f t="shared" si="101"/>
        <v>S4.0125</v>
      </c>
      <c r="B6454" s="49" t="s">
        <v>516</v>
      </c>
      <c r="C6454" s="49">
        <v>125</v>
      </c>
      <c r="D6454" s="49">
        <v>0.82244199514389038</v>
      </c>
      <c r="E6454" s="49">
        <v>7.6680488586425781</v>
      </c>
      <c r="F6454" s="49">
        <v>7.2625851631164551</v>
      </c>
      <c r="G6454" s="49">
        <v>92.737411499023438</v>
      </c>
    </row>
    <row r="6455" spans="1:7">
      <c r="A6455" t="str">
        <f t="shared" si="101"/>
        <v>S4.0126</v>
      </c>
      <c r="B6455" s="49" t="s">
        <v>516</v>
      </c>
      <c r="C6455" s="49">
        <v>126</v>
      </c>
      <c r="D6455" s="49">
        <v>0.75648099184036255</v>
      </c>
      <c r="E6455" s="49">
        <v>6.845606803894043</v>
      </c>
      <c r="F6455" s="49">
        <v>7.0750517845153809</v>
      </c>
      <c r="G6455" s="49">
        <v>92.924949645996094</v>
      </c>
    </row>
    <row r="6456" spans="1:7">
      <c r="A6456" t="str">
        <f t="shared" si="101"/>
        <v>S4.0127</v>
      </c>
      <c r="B6456" s="49" t="s">
        <v>516</v>
      </c>
      <c r="C6456" s="49">
        <v>127</v>
      </c>
      <c r="D6456" s="49">
        <v>0.69314098358154297</v>
      </c>
      <c r="E6456" s="49">
        <v>6.0891261100769043</v>
      </c>
      <c r="F6456" s="49">
        <v>6.8918938636779785</v>
      </c>
      <c r="G6456" s="49">
        <v>93.108108520507813</v>
      </c>
    </row>
    <row r="6457" spans="1:7">
      <c r="A6457" t="str">
        <f t="shared" si="101"/>
        <v>S4.0128</v>
      </c>
      <c r="B6457" s="49" t="s">
        <v>516</v>
      </c>
      <c r="C6457" s="49">
        <v>128</v>
      </c>
      <c r="D6457" s="49">
        <v>0.63262099027633667</v>
      </c>
      <c r="E6457" s="49">
        <v>5.3959851264953613</v>
      </c>
      <c r="F6457" s="49">
        <v>6.7129707336425781</v>
      </c>
      <c r="G6457" s="49">
        <v>93.287025451660156</v>
      </c>
    </row>
    <row r="6458" spans="1:7">
      <c r="A6458" t="str">
        <f t="shared" si="101"/>
        <v>S4.0129</v>
      </c>
      <c r="B6458" s="49" t="s">
        <v>516</v>
      </c>
      <c r="C6458" s="49">
        <v>129</v>
      </c>
      <c r="D6458" s="49">
        <v>0.57507503032684326</v>
      </c>
      <c r="E6458" s="49">
        <v>4.7633638381958008</v>
      </c>
      <c r="F6458" s="49">
        <v>6.538121223449707</v>
      </c>
      <c r="G6458" s="49">
        <v>93.461875915527344</v>
      </c>
    </row>
    <row r="6459" spans="1:7">
      <c r="A6459" t="str">
        <f t="shared" si="101"/>
        <v>S4.0130</v>
      </c>
      <c r="B6459" s="49" t="s">
        <v>516</v>
      </c>
      <c r="C6459" s="49">
        <v>130</v>
      </c>
      <c r="D6459" s="49">
        <v>0.52062898874282837</v>
      </c>
      <c r="E6459" s="49">
        <v>4.1882891654968262</v>
      </c>
      <c r="F6459" s="49">
        <v>6.367189884185791</v>
      </c>
      <c r="G6459" s="49">
        <v>93.6328125</v>
      </c>
    </row>
    <row r="6460" spans="1:7">
      <c r="A6460" t="str">
        <f t="shared" si="101"/>
        <v>S4.0131</v>
      </c>
      <c r="B6460" s="49" t="s">
        <v>516</v>
      </c>
      <c r="C6460" s="49">
        <v>131</v>
      </c>
      <c r="D6460" s="49">
        <v>0.4693630039691925</v>
      </c>
      <c r="E6460" s="49">
        <v>3.6676599979400635</v>
      </c>
      <c r="F6460" s="49">
        <v>6.2000370025634766</v>
      </c>
      <c r="G6460" s="49">
        <v>93.799964904785156</v>
      </c>
    </row>
    <row r="6461" spans="1:7">
      <c r="A6461" t="str">
        <f t="shared" si="101"/>
        <v>S4.0132</v>
      </c>
      <c r="B6461" s="49" t="s">
        <v>516</v>
      </c>
      <c r="C6461" s="49">
        <v>132</v>
      </c>
      <c r="D6461" s="49">
        <v>0.42133200168609619</v>
      </c>
      <c r="E6461" s="49">
        <v>3.1982970237731934</v>
      </c>
      <c r="F6461" s="49">
        <v>6.0365447998046875</v>
      </c>
      <c r="G6461" s="49">
        <v>93.963455200195313</v>
      </c>
    </row>
    <row r="6462" spans="1:7">
      <c r="A6462" t="str">
        <f t="shared" si="101"/>
        <v>S4.0133</v>
      </c>
      <c r="B6462" s="49" t="s">
        <v>516</v>
      </c>
      <c r="C6462" s="49">
        <v>133</v>
      </c>
      <c r="D6462" s="49">
        <v>0.3765529990196228</v>
      </c>
      <c r="E6462" s="49">
        <v>2.7769649028778076</v>
      </c>
      <c r="F6462" s="49">
        <v>5.8765649795532227</v>
      </c>
      <c r="G6462" s="49">
        <v>94.123435974121094</v>
      </c>
    </row>
    <row r="6463" spans="1:7">
      <c r="A6463" t="str">
        <f t="shared" si="101"/>
        <v>S4.0134</v>
      </c>
      <c r="B6463" s="49" t="s">
        <v>516</v>
      </c>
      <c r="C6463" s="49">
        <v>134</v>
      </c>
      <c r="D6463" s="49">
        <v>0.33501598238945007</v>
      </c>
      <c r="E6463" s="49">
        <v>2.4004120826721191</v>
      </c>
      <c r="F6463" s="49">
        <v>5.7200050354003906</v>
      </c>
      <c r="G6463" s="49">
        <v>94.279998779296875</v>
      </c>
    </row>
    <row r="6464" spans="1:7">
      <c r="A6464" t="str">
        <f t="shared" si="101"/>
        <v>S4.0135</v>
      </c>
      <c r="B6464" s="49" t="s">
        <v>516</v>
      </c>
      <c r="C6464" s="49">
        <v>135</v>
      </c>
      <c r="D6464" s="49">
        <v>0.29667800664901733</v>
      </c>
      <c r="E6464" s="49">
        <v>2.0653960704803467</v>
      </c>
      <c r="F6464" s="49">
        <v>5.5667071342468262</v>
      </c>
      <c r="G6464" s="49">
        <v>94.433296203613281</v>
      </c>
    </row>
    <row r="6465" spans="1:7">
      <c r="A6465" t="str">
        <f t="shared" si="101"/>
        <v>S4.0136</v>
      </c>
      <c r="B6465" s="49" t="s">
        <v>516</v>
      </c>
      <c r="C6465" s="49">
        <v>136</v>
      </c>
      <c r="D6465" s="49">
        <v>0.26147499680519104</v>
      </c>
      <c r="E6465" s="49">
        <v>1.7687180042266846</v>
      </c>
      <c r="F6465" s="49">
        <v>5.4165582656860352</v>
      </c>
      <c r="G6465" s="49">
        <v>94.583442687988281</v>
      </c>
    </row>
    <row r="6466" spans="1:7">
      <c r="A6466" t="str">
        <f t="shared" si="101"/>
        <v>S4.0137</v>
      </c>
      <c r="B6466" s="49" t="s">
        <v>516</v>
      </c>
      <c r="C6466" s="49">
        <v>137</v>
      </c>
      <c r="D6466" s="49">
        <v>0.2293199896812439</v>
      </c>
      <c r="E6466" s="49">
        <v>1.5072430372238159</v>
      </c>
      <c r="F6466" s="49">
        <v>5.2694787979125977</v>
      </c>
      <c r="G6466" s="49">
        <v>94.730522155761719</v>
      </c>
    </row>
    <row r="6467" spans="1:7">
      <c r="A6467" t="str">
        <f t="shared" ref="A6467:A6530" si="102">CONCATENATE(B6467,IF(C6467&lt;10,CONCATENATE("00",C6467),IF(C6467&lt;100,CONCATENATE("0",C6467),C6467)))</f>
        <v>S4.0138</v>
      </c>
      <c r="B6467" s="49" t="s">
        <v>516</v>
      </c>
      <c r="C6467" s="49">
        <v>138</v>
      </c>
      <c r="D6467" s="49">
        <v>0.20010299980640411</v>
      </c>
      <c r="E6467" s="49">
        <v>1.2779229879379272</v>
      </c>
      <c r="F6467" s="49">
        <v>5.1253499984741211</v>
      </c>
      <c r="G6467" s="49">
        <v>94.874649047851563</v>
      </c>
    </row>
    <row r="6468" spans="1:7">
      <c r="A6468" t="str">
        <f t="shared" si="102"/>
        <v>S4.0139</v>
      </c>
      <c r="B6468" s="49" t="s">
        <v>516</v>
      </c>
      <c r="C6468" s="49">
        <v>139</v>
      </c>
      <c r="D6468" s="49">
        <v>0.17369799315929413</v>
      </c>
      <c r="E6468" s="49">
        <v>1.0778199434280396</v>
      </c>
      <c r="F6468" s="49">
        <v>4.98406982421875</v>
      </c>
      <c r="G6468" s="49">
        <v>95.01593017578125</v>
      </c>
    </row>
    <row r="6469" spans="1:7">
      <c r="A6469" t="str">
        <f t="shared" si="102"/>
        <v>S4.0140</v>
      </c>
      <c r="B6469" s="49" t="s">
        <v>516</v>
      </c>
      <c r="C6469" s="49">
        <v>140</v>
      </c>
      <c r="D6469" s="49">
        <v>0.1499669998884201</v>
      </c>
      <c r="E6469" s="49">
        <v>0.904121994972229</v>
      </c>
      <c r="F6469" s="49">
        <v>4.8455390930175781</v>
      </c>
      <c r="G6469" s="49">
        <v>95.154464721679688</v>
      </c>
    </row>
    <row r="6470" spans="1:7">
      <c r="A6470" t="str">
        <f t="shared" si="102"/>
        <v>S4.0141</v>
      </c>
      <c r="B6470" s="49" t="s">
        <v>516</v>
      </c>
      <c r="C6470" s="49">
        <v>141</v>
      </c>
      <c r="D6470" s="49">
        <v>0.1287580132484436</v>
      </c>
      <c r="E6470" s="49">
        <v>0.75415498018264771</v>
      </c>
      <c r="F6470" s="49">
        <v>4.7096657752990723</v>
      </c>
      <c r="G6470" s="49">
        <v>95.290336608886719</v>
      </c>
    </row>
    <row r="6471" spans="1:7">
      <c r="A6471" t="str">
        <f t="shared" si="102"/>
        <v>S4.0142</v>
      </c>
      <c r="B6471" s="49" t="s">
        <v>516</v>
      </c>
      <c r="C6471" s="49">
        <v>142</v>
      </c>
      <c r="D6471" s="49">
        <v>0.10991399735212326</v>
      </c>
      <c r="E6471" s="49">
        <v>0.62539702653884888</v>
      </c>
      <c r="F6471" s="49">
        <v>4.5763630867004395</v>
      </c>
      <c r="G6471" s="49">
        <v>95.423637390136719</v>
      </c>
    </row>
    <row r="6472" spans="1:7">
      <c r="A6472" t="str">
        <f t="shared" si="102"/>
        <v>S4.0143</v>
      </c>
      <c r="B6472" s="49" t="s">
        <v>516</v>
      </c>
      <c r="C6472" s="49">
        <v>143</v>
      </c>
      <c r="D6472" s="49">
        <v>9.3267999589443207E-2</v>
      </c>
      <c r="E6472" s="49">
        <v>0.51548302173614502</v>
      </c>
      <c r="F6472" s="49">
        <v>4.4455418586730957</v>
      </c>
      <c r="G6472" s="49">
        <v>95.554458618164063</v>
      </c>
    </row>
    <row r="6473" spans="1:7">
      <c r="A6473" t="str">
        <f t="shared" si="102"/>
        <v>S4.0144</v>
      </c>
      <c r="B6473" s="49" t="s">
        <v>516</v>
      </c>
      <c r="C6473" s="49">
        <v>144</v>
      </c>
      <c r="D6473" s="49">
        <v>7.8657001256942749E-2</v>
      </c>
      <c r="E6473" s="49">
        <v>0.42221501469612122</v>
      </c>
      <c r="F6473" s="49">
        <v>4.3171200752258301</v>
      </c>
      <c r="G6473" s="49">
        <v>95.682876586914063</v>
      </c>
    </row>
    <row r="6474" spans="1:7">
      <c r="A6474" t="str">
        <f t="shared" si="102"/>
        <v>S4.0145</v>
      </c>
      <c r="B6474" s="49" t="s">
        <v>516</v>
      </c>
      <c r="C6474" s="49">
        <v>145</v>
      </c>
      <c r="D6474" s="49">
        <v>6.5907001495361328E-2</v>
      </c>
      <c r="E6474" s="49">
        <v>0.34355801343917847</v>
      </c>
      <c r="F6474" s="49">
        <v>4.1910419464111328</v>
      </c>
      <c r="G6474" s="49">
        <v>95.8089599609375</v>
      </c>
    </row>
    <row r="6475" spans="1:7">
      <c r="A6475" t="str">
        <f t="shared" si="102"/>
        <v>S4.0146</v>
      </c>
      <c r="B6475" s="49" t="s">
        <v>516</v>
      </c>
      <c r="C6475" s="49">
        <v>146</v>
      </c>
      <c r="D6475" s="49">
        <v>5.4857000708580017E-2</v>
      </c>
      <c r="E6475" s="49">
        <v>0.27765101194381714</v>
      </c>
      <c r="F6475" s="49">
        <v>4.0671939849853516</v>
      </c>
      <c r="G6475" s="49">
        <v>95.932807922363281</v>
      </c>
    </row>
    <row r="6476" spans="1:7">
      <c r="A6476" t="str">
        <f t="shared" si="102"/>
        <v>S4.0147</v>
      </c>
      <c r="B6476" s="49" t="s">
        <v>516</v>
      </c>
      <c r="C6476" s="49">
        <v>147</v>
      </c>
      <c r="D6476" s="49">
        <v>4.5344002544879913E-2</v>
      </c>
      <c r="E6476" s="49">
        <v>0.22279399633407593</v>
      </c>
      <c r="F6476" s="49">
        <v>3.9455220699310303</v>
      </c>
      <c r="G6476" s="49">
        <v>96.054481506347656</v>
      </c>
    </row>
    <row r="6477" spans="1:7">
      <c r="A6477" t="str">
        <f t="shared" si="102"/>
        <v>S4.0148</v>
      </c>
      <c r="B6477" s="49" t="s">
        <v>516</v>
      </c>
      <c r="C6477" s="49">
        <v>148</v>
      </c>
      <c r="D6477" s="49">
        <v>3.7208996713161469E-2</v>
      </c>
      <c r="E6477" s="49">
        <v>0.17745000123977661</v>
      </c>
      <c r="F6477" s="49">
        <v>3.8259539604187012</v>
      </c>
      <c r="G6477" s="49">
        <v>96.174049377441406</v>
      </c>
    </row>
    <row r="6478" spans="1:7">
      <c r="A6478" t="str">
        <f t="shared" si="102"/>
        <v>S4.0149</v>
      </c>
      <c r="B6478" s="49" t="s">
        <v>516</v>
      </c>
      <c r="C6478" s="49">
        <v>149</v>
      </c>
      <c r="D6478" s="49">
        <v>3.0306000262498856E-2</v>
      </c>
      <c r="E6478" s="49">
        <v>0.14024099707603455</v>
      </c>
      <c r="F6478" s="49">
        <v>3.7084259986877441</v>
      </c>
      <c r="G6478" s="49">
        <v>96.291572570800781</v>
      </c>
    </row>
    <row r="6479" spans="1:7">
      <c r="A6479" t="str">
        <f t="shared" si="102"/>
        <v>S4.0150</v>
      </c>
      <c r="B6479" s="49" t="s">
        <v>516</v>
      </c>
      <c r="C6479" s="49">
        <v>150</v>
      </c>
      <c r="D6479" s="49">
        <v>2.4487299844622612E-2</v>
      </c>
      <c r="E6479" s="49">
        <v>0.10993500053882599</v>
      </c>
      <c r="F6479" s="49">
        <v>3.5928719043731689</v>
      </c>
      <c r="G6479" s="49">
        <v>96.407127380371094</v>
      </c>
    </row>
    <row r="6480" spans="1:7">
      <c r="A6480" t="str">
        <f t="shared" si="102"/>
        <v>S4.0151</v>
      </c>
      <c r="B6480" s="49" t="s">
        <v>516</v>
      </c>
      <c r="C6480" s="49">
        <v>151</v>
      </c>
      <c r="D6480" s="49">
        <v>1.962440088391304E-2</v>
      </c>
      <c r="E6480" s="49">
        <v>8.5447698831558228E-2</v>
      </c>
      <c r="F6480" s="49">
        <v>3.4791929721832275</v>
      </c>
      <c r="G6480" s="49">
        <v>96.520805358886719</v>
      </c>
    </row>
    <row r="6481" spans="1:7">
      <c r="A6481" t="str">
        <f t="shared" si="102"/>
        <v>S4.0152</v>
      </c>
      <c r="B6481" s="49" t="s">
        <v>516</v>
      </c>
      <c r="C6481" s="49">
        <v>152</v>
      </c>
      <c r="D6481" s="49">
        <v>1.5591499395668507E-2</v>
      </c>
      <c r="E6481" s="49">
        <v>6.5823301672935486E-2</v>
      </c>
      <c r="F6481" s="49">
        <v>3.3674030303955078</v>
      </c>
      <c r="G6481" s="49">
        <v>96.632598876953125</v>
      </c>
    </row>
    <row r="6482" spans="1:7">
      <c r="A6482" t="str">
        <f t="shared" si="102"/>
        <v>S4.0153</v>
      </c>
      <c r="B6482" s="49" t="s">
        <v>516</v>
      </c>
      <c r="C6482" s="49">
        <v>153</v>
      </c>
      <c r="D6482" s="49">
        <v>1.2275200337171555E-2</v>
      </c>
      <c r="E6482" s="49">
        <v>5.0231799483299255E-2</v>
      </c>
      <c r="F6482" s="49">
        <v>3.2574141025543213</v>
      </c>
      <c r="G6482" s="49">
        <v>96.742584228515625</v>
      </c>
    </row>
    <row r="6483" spans="1:7">
      <c r="A6483" t="str">
        <f t="shared" si="102"/>
        <v>S4.0154</v>
      </c>
      <c r="B6483" s="49" t="s">
        <v>516</v>
      </c>
      <c r="C6483" s="49">
        <v>154</v>
      </c>
      <c r="D6483" s="49">
        <v>9.5726996660232544E-3</v>
      </c>
      <c r="E6483" s="49">
        <v>3.7956599146127701E-2</v>
      </c>
      <c r="F6483" s="49">
        <v>3.149169921875</v>
      </c>
      <c r="G6483" s="49">
        <v>96.850830078125</v>
      </c>
    </row>
    <row r="6484" spans="1:7">
      <c r="A6484" t="str">
        <f t="shared" si="102"/>
        <v>S4.0155</v>
      </c>
      <c r="B6484" s="49" t="s">
        <v>516</v>
      </c>
      <c r="C6484" s="49">
        <v>155</v>
      </c>
      <c r="D6484" s="49">
        <v>7.390500046312809E-3</v>
      </c>
      <c r="E6484" s="49">
        <v>2.8383899480104446E-2</v>
      </c>
      <c r="F6484" s="49">
        <v>3.0426220893859863</v>
      </c>
      <c r="G6484" s="49">
        <v>96.957374572753906</v>
      </c>
    </row>
    <row r="6485" spans="1:7">
      <c r="A6485" t="str">
        <f t="shared" si="102"/>
        <v>S4.0156</v>
      </c>
      <c r="B6485" s="49" t="s">
        <v>516</v>
      </c>
      <c r="C6485" s="49">
        <v>156</v>
      </c>
      <c r="D6485" s="49">
        <v>5.6455996818840504E-3</v>
      </c>
      <c r="E6485" s="49">
        <v>2.0993400365114212E-2</v>
      </c>
      <c r="F6485" s="49">
        <v>2.93772292137146</v>
      </c>
      <c r="G6485" s="49">
        <v>97.062278747558594</v>
      </c>
    </row>
    <row r="6486" spans="1:7">
      <c r="A6486" t="str">
        <f t="shared" si="102"/>
        <v>S4.0157</v>
      </c>
      <c r="B6486" s="49" t="s">
        <v>516</v>
      </c>
      <c r="C6486" s="49">
        <v>157</v>
      </c>
      <c r="D6486" s="49">
        <v>4.2646001093089581E-3</v>
      </c>
      <c r="E6486" s="49">
        <v>1.5347800217568874E-2</v>
      </c>
      <c r="F6486" s="49">
        <v>2.8344259262084961</v>
      </c>
      <c r="G6486" s="49">
        <v>97.165573120117188</v>
      </c>
    </row>
    <row r="6487" spans="1:7">
      <c r="A6487" t="str">
        <f t="shared" si="102"/>
        <v>S4.0158</v>
      </c>
      <c r="B6487" s="49" t="s">
        <v>516</v>
      </c>
      <c r="C6487" s="49">
        <v>158</v>
      </c>
      <c r="D6487" s="49">
        <v>3.18361003883183E-3</v>
      </c>
      <c r="E6487" s="49">
        <v>1.1083199642598629E-2</v>
      </c>
      <c r="F6487" s="49">
        <v>2.7326791286468506</v>
      </c>
      <c r="G6487" s="49">
        <v>97.267318725585938</v>
      </c>
    </row>
    <row r="6488" spans="1:7">
      <c r="A6488" t="str">
        <f t="shared" si="102"/>
        <v>S4.0159</v>
      </c>
      <c r="B6488" s="49" t="s">
        <v>516</v>
      </c>
      <c r="C6488" s="49">
        <v>159</v>
      </c>
      <c r="D6488" s="49">
        <v>2.3468099534511566E-3</v>
      </c>
      <c r="E6488" s="49">
        <v>7.8995898365974426E-3</v>
      </c>
      <c r="F6488" s="49">
        <v>2.6324589252471924</v>
      </c>
      <c r="G6488" s="49">
        <v>97.367538452148438</v>
      </c>
    </row>
    <row r="6489" spans="1:7">
      <c r="A6489" t="str">
        <f t="shared" si="102"/>
        <v>S4.0160</v>
      </c>
      <c r="B6489" s="49" t="s">
        <v>516</v>
      </c>
      <c r="C6489" s="49">
        <v>160</v>
      </c>
      <c r="D6489" s="49">
        <v>1.7070099711418152E-3</v>
      </c>
      <c r="E6489" s="49">
        <v>5.552779883146286E-3</v>
      </c>
      <c r="F6489" s="49">
        <v>2.5337140560150146</v>
      </c>
      <c r="G6489" s="49">
        <v>97.466285705566406</v>
      </c>
    </row>
    <row r="6490" spans="1:7">
      <c r="A6490" t="str">
        <f t="shared" si="102"/>
        <v>S4.0161</v>
      </c>
      <c r="B6490" s="49" t="s">
        <v>516</v>
      </c>
      <c r="C6490" s="49">
        <v>161</v>
      </c>
      <c r="D6490" s="49">
        <v>1.2240699725225568E-3</v>
      </c>
      <c r="E6490" s="49">
        <v>3.8457699120044708E-3</v>
      </c>
      <c r="F6490" s="49">
        <v>2.4364120960235596</v>
      </c>
      <c r="G6490" s="49">
        <v>97.563591003417969</v>
      </c>
    </row>
    <row r="6491" spans="1:7">
      <c r="A6491" t="str">
        <f t="shared" si="102"/>
        <v>S4.0162</v>
      </c>
      <c r="B6491" s="49" t="s">
        <v>516</v>
      </c>
      <c r="C6491" s="49">
        <v>162</v>
      </c>
      <c r="D6491" s="49">
        <v>8.6448999354615808E-4</v>
      </c>
      <c r="E6491" s="49">
        <v>2.6217000558972359E-3</v>
      </c>
      <c r="F6491" s="49">
        <v>2.3405179977416992</v>
      </c>
      <c r="G6491" s="49">
        <v>97.65948486328125</v>
      </c>
    </row>
    <row r="6492" spans="1:7">
      <c r="A6492" t="str">
        <f t="shared" si="102"/>
        <v>S4.0163</v>
      </c>
      <c r="B6492" s="49" t="s">
        <v>516</v>
      </c>
      <c r="C6492" s="49">
        <v>163</v>
      </c>
      <c r="D6492" s="49">
        <v>6.0068001039326191E-4</v>
      </c>
      <c r="E6492" s="49">
        <v>1.7572100041434169E-3</v>
      </c>
      <c r="F6492" s="49">
        <v>2.2460010051727295</v>
      </c>
      <c r="G6492" s="49">
        <v>97.753997802734375</v>
      </c>
    </row>
    <row r="6493" spans="1:7">
      <c r="A6493" t="str">
        <f t="shared" si="102"/>
        <v>S4.0164</v>
      </c>
      <c r="B6493" s="49" t="s">
        <v>516</v>
      </c>
      <c r="C6493" s="49">
        <v>164</v>
      </c>
      <c r="D6493" s="49">
        <v>4.1011799476109445E-4</v>
      </c>
      <c r="E6493" s="49">
        <v>1.156529993750155E-3</v>
      </c>
      <c r="F6493" s="49">
        <v>2.1528348922729492</v>
      </c>
      <c r="G6493" s="49">
        <v>97.84716796875</v>
      </c>
    </row>
    <row r="6494" spans="1:7">
      <c r="A6494" t="str">
        <f t="shared" si="102"/>
        <v>S4.0165</v>
      </c>
      <c r="B6494" s="49" t="s">
        <v>516</v>
      </c>
      <c r="C6494" s="49">
        <v>165</v>
      </c>
      <c r="D6494" s="49">
        <v>2.7478000265546143E-4</v>
      </c>
      <c r="E6494" s="49">
        <v>7.4641202809289098E-4</v>
      </c>
      <c r="F6494" s="49">
        <v>2.060992956161499</v>
      </c>
      <c r="G6494" s="49">
        <v>97.939010620117188</v>
      </c>
    </row>
    <row r="6495" spans="1:7">
      <c r="A6495" t="str">
        <f t="shared" si="102"/>
        <v>S4.0166</v>
      </c>
      <c r="B6495" s="49" t="s">
        <v>516</v>
      </c>
      <c r="C6495" s="49">
        <v>166</v>
      </c>
      <c r="D6495" s="49">
        <v>1.8038699636235833E-4</v>
      </c>
      <c r="E6495" s="49">
        <v>4.7163199633359909E-4</v>
      </c>
      <c r="F6495" s="49">
        <v>1.9704519510269165</v>
      </c>
      <c r="G6495" s="49">
        <v>98.029548645019531</v>
      </c>
    </row>
    <row r="6496" spans="1:7">
      <c r="A6496" t="str">
        <f t="shared" si="102"/>
        <v>S4.0167</v>
      </c>
      <c r="B6496" s="49" t="s">
        <v>516</v>
      </c>
      <c r="C6496" s="49">
        <v>167</v>
      </c>
      <c r="D6496" s="49">
        <v>1.1582900333451107E-4</v>
      </c>
      <c r="E6496" s="49">
        <v>2.9124499997124076E-4</v>
      </c>
      <c r="F6496" s="49">
        <v>1.8811990022659302</v>
      </c>
      <c r="G6496" s="49">
        <v>98.118797302246094</v>
      </c>
    </row>
    <row r="6497" spans="1:7">
      <c r="A6497" t="str">
        <f t="shared" si="102"/>
        <v>S4.0168</v>
      </c>
      <c r="B6497" s="49" t="s">
        <v>516</v>
      </c>
      <c r="C6497" s="49">
        <v>168</v>
      </c>
      <c r="D6497" s="49">
        <v>7.2604998422320932E-5</v>
      </c>
      <c r="E6497" s="49">
        <v>1.754160039126873E-4</v>
      </c>
      <c r="F6497" s="49">
        <v>1.7932180166244507</v>
      </c>
      <c r="G6497" s="49">
        <v>98.206779479980469</v>
      </c>
    </row>
    <row r="6498" spans="1:7">
      <c r="A6498" t="str">
        <f t="shared" si="102"/>
        <v>S4.0169</v>
      </c>
      <c r="B6498" s="49" t="s">
        <v>516</v>
      </c>
      <c r="C6498" s="49">
        <v>169</v>
      </c>
      <c r="D6498" s="49">
        <v>4.4329699449008331E-5</v>
      </c>
      <c r="E6498" s="49">
        <v>1.0281099821440876E-4</v>
      </c>
      <c r="F6498" s="49">
        <v>1.7064969539642334</v>
      </c>
      <c r="G6498" s="49">
        <v>98.293502807617188</v>
      </c>
    </row>
    <row r="6499" spans="1:7">
      <c r="A6499" t="str">
        <f t="shared" si="102"/>
        <v>S4.0170</v>
      </c>
      <c r="B6499" s="49" t="s">
        <v>516</v>
      </c>
      <c r="C6499" s="49">
        <v>170</v>
      </c>
      <c r="D6499" s="49">
        <v>2.629429945955053E-5</v>
      </c>
      <c r="E6499" s="49">
        <v>5.8481298765400425E-5</v>
      </c>
      <c r="F6499" s="49">
        <v>1.6210359334945679</v>
      </c>
      <c r="G6499" s="49">
        <v>98.37896728515625</v>
      </c>
    </row>
    <row r="6500" spans="1:7">
      <c r="A6500" t="str">
        <f t="shared" si="102"/>
        <v>S4.0171</v>
      </c>
      <c r="B6500" s="49" t="s">
        <v>516</v>
      </c>
      <c r="C6500" s="49">
        <v>171</v>
      </c>
      <c r="D6500" s="49">
        <v>1.5107099898159504E-5</v>
      </c>
      <c r="E6500" s="49">
        <v>3.2186999305849895E-5</v>
      </c>
      <c r="F6500" s="49">
        <v>1.5368360280990601</v>
      </c>
      <c r="G6500" s="49">
        <v>98.463165283203125</v>
      </c>
    </row>
    <row r="6501" spans="1:7">
      <c r="A6501" t="str">
        <f t="shared" si="102"/>
        <v>S4.0172</v>
      </c>
      <c r="B6501" s="49" t="s">
        <v>516</v>
      </c>
      <c r="C6501" s="49">
        <v>172</v>
      </c>
      <c r="D6501" s="49">
        <v>8.377800440939609E-6</v>
      </c>
      <c r="E6501" s="49">
        <v>1.7079899407690391E-5</v>
      </c>
      <c r="F6501" s="49">
        <v>1.4539129734039307</v>
      </c>
      <c r="G6501" s="49">
        <v>98.546089172363281</v>
      </c>
    </row>
    <row r="6502" spans="1:7">
      <c r="A6502" t="str">
        <f t="shared" si="102"/>
        <v>S4.0173</v>
      </c>
      <c r="B6502" s="49" t="s">
        <v>516</v>
      </c>
      <c r="C6502" s="49">
        <v>173</v>
      </c>
      <c r="D6502" s="49">
        <v>4.4662001528195105E-6</v>
      </c>
      <c r="E6502" s="49">
        <v>8.7020998762454838E-6</v>
      </c>
      <c r="F6502" s="49">
        <v>1.3722840547561646</v>
      </c>
      <c r="G6502" s="49">
        <v>98.627716064453125</v>
      </c>
    </row>
    <row r="6503" spans="1:7">
      <c r="A6503" t="str">
        <f t="shared" si="102"/>
        <v>S4.0174</v>
      </c>
      <c r="B6503" s="49" t="s">
        <v>516</v>
      </c>
      <c r="C6503" s="49">
        <v>174</v>
      </c>
      <c r="D6503" s="49">
        <v>2.2776000605517766E-6</v>
      </c>
      <c r="E6503" s="49">
        <v>4.2359001781733241E-6</v>
      </c>
      <c r="F6503" s="49">
        <v>1.2919900417327881</v>
      </c>
      <c r="G6503" s="49">
        <v>98.7080078125</v>
      </c>
    </row>
    <row r="6504" spans="1:7">
      <c r="A6504" t="str">
        <f t="shared" si="102"/>
        <v>S4.0175</v>
      </c>
      <c r="B6504" s="49" t="s">
        <v>516</v>
      </c>
      <c r="C6504" s="49">
        <v>175</v>
      </c>
      <c r="D6504" s="49">
        <v>1.1045000292142504E-6</v>
      </c>
      <c r="E6504" s="49">
        <v>1.9582998902478721E-6</v>
      </c>
      <c r="F6504" s="49">
        <v>1.2130810022354126</v>
      </c>
      <c r="G6504" s="49">
        <v>98.786918640136719</v>
      </c>
    </row>
    <row r="6505" spans="1:7">
      <c r="A6505" t="str">
        <f t="shared" si="102"/>
        <v>S4.0176</v>
      </c>
      <c r="B6505" s="49" t="s">
        <v>516</v>
      </c>
      <c r="C6505" s="49">
        <v>176</v>
      </c>
      <c r="D6505" s="49">
        <v>5.0590000455486006E-7</v>
      </c>
      <c r="E6505" s="49">
        <v>8.5379997472045943E-7</v>
      </c>
      <c r="F6505" s="49">
        <v>1.1356309652328491</v>
      </c>
      <c r="G6505" s="49">
        <v>98.864372253417969</v>
      </c>
    </row>
    <row r="6506" spans="1:7">
      <c r="A6506" t="str">
        <f t="shared" si="102"/>
        <v>S4.0177</v>
      </c>
      <c r="B6506" s="49" t="s">
        <v>516</v>
      </c>
      <c r="C6506" s="49">
        <v>177</v>
      </c>
      <c r="D6506" s="49">
        <v>2.1680000372725772E-7</v>
      </c>
      <c r="E6506" s="49">
        <v>3.478999985873088E-7</v>
      </c>
      <c r="F6506" s="49">
        <v>1.059751033782959</v>
      </c>
      <c r="G6506" s="49">
        <v>98.94024658203125</v>
      </c>
    </row>
    <row r="6507" spans="1:7">
      <c r="A6507" t="str">
        <f t="shared" si="102"/>
        <v>S4.0178</v>
      </c>
      <c r="B6507" s="49" t="s">
        <v>516</v>
      </c>
      <c r="C6507" s="49">
        <v>178</v>
      </c>
      <c r="D6507" s="49">
        <v>8.6100001794875425E-8</v>
      </c>
      <c r="E6507" s="49">
        <v>1.3109999486005108E-7</v>
      </c>
      <c r="F6507" s="49">
        <v>0.98558700084686279</v>
      </c>
      <c r="G6507" s="49">
        <v>99.014411926269531</v>
      </c>
    </row>
    <row r="6508" spans="1:7">
      <c r="A6508" t="str">
        <f t="shared" si="102"/>
        <v>S4.0179</v>
      </c>
      <c r="B6508" s="49" t="s">
        <v>516</v>
      </c>
      <c r="C6508" s="49">
        <v>179</v>
      </c>
      <c r="D6508" s="49">
        <v>3.1100000796868699E-8</v>
      </c>
      <c r="E6508" s="49">
        <v>4.5000000170603016E-8</v>
      </c>
      <c r="F6508" s="49">
        <v>0.91334998607635498</v>
      </c>
      <c r="G6508" s="49">
        <v>99.086647033691406</v>
      </c>
    </row>
    <row r="6509" spans="1:7">
      <c r="A6509" t="str">
        <f t="shared" si="102"/>
        <v>S4.0180</v>
      </c>
      <c r="B6509" s="49" t="s">
        <v>516</v>
      </c>
      <c r="C6509" s="49">
        <v>180</v>
      </c>
      <c r="D6509" s="49">
        <v>1.0199999955773364E-8</v>
      </c>
      <c r="E6509" s="49">
        <v>1.3900000261912737E-8</v>
      </c>
      <c r="F6509" s="49">
        <v>0.84334099292755127</v>
      </c>
      <c r="G6509" s="49">
        <v>99.156661987304688</v>
      </c>
    </row>
    <row r="6510" spans="1:7">
      <c r="A6510" t="str">
        <f t="shared" si="102"/>
        <v>S4.0181</v>
      </c>
      <c r="B6510" s="49" t="s">
        <v>516</v>
      </c>
      <c r="C6510" s="49">
        <v>181</v>
      </c>
      <c r="D6510" s="49">
        <v>2.900000017902471E-9</v>
      </c>
      <c r="E6510" s="49">
        <v>3.7000000840947678E-9</v>
      </c>
      <c r="F6510" s="49">
        <v>0.77598899602890015</v>
      </c>
      <c r="G6510" s="49">
        <v>99.224014282226563</v>
      </c>
    </row>
    <row r="6511" spans="1:7">
      <c r="A6511" t="str">
        <f t="shared" si="102"/>
        <v>S4.0182</v>
      </c>
      <c r="B6511" s="49" t="s">
        <v>516</v>
      </c>
      <c r="C6511" s="49">
        <v>182</v>
      </c>
      <c r="D6511" s="49">
        <v>5.9999999413307137E-10</v>
      </c>
      <c r="E6511" s="49">
        <v>8.0000001068114557E-10</v>
      </c>
      <c r="F6511" s="49">
        <v>0.71193897724151611</v>
      </c>
      <c r="G6511" s="49">
        <v>99.288063049316406</v>
      </c>
    </row>
    <row r="6512" spans="1:7">
      <c r="A6512" t="str">
        <f t="shared" si="102"/>
        <v>S4.0183</v>
      </c>
      <c r="B6512" s="49" t="s">
        <v>516</v>
      </c>
      <c r="C6512" s="49">
        <v>183</v>
      </c>
      <c r="D6512" s="49">
        <v>2.0000000267028639E-10</v>
      </c>
      <c r="E6512" s="49">
        <v>2.0000000267028639E-10</v>
      </c>
      <c r="F6512" s="49">
        <v>0.65216600894927979</v>
      </c>
      <c r="G6512" s="49">
        <v>99.347831726074219</v>
      </c>
    </row>
    <row r="6513" spans="1:7">
      <c r="A6513" t="str">
        <f t="shared" si="102"/>
        <v>S4.0184</v>
      </c>
      <c r="B6513" s="49" t="s">
        <v>516</v>
      </c>
      <c r="C6513" s="49">
        <v>184</v>
      </c>
      <c r="D6513" s="49">
        <v>0</v>
      </c>
      <c r="E6513" s="49">
        <v>0</v>
      </c>
      <c r="F6513" s="49">
        <v>0.59819900989532471</v>
      </c>
      <c r="G6513" s="49">
        <v>99.401802062988281</v>
      </c>
    </row>
    <row r="6514" spans="1:7">
      <c r="A6514" t="str">
        <f t="shared" si="102"/>
        <v>S4.0185</v>
      </c>
      <c r="B6514" s="49" t="s">
        <v>516</v>
      </c>
      <c r="C6514" s="49">
        <v>185</v>
      </c>
      <c r="D6514" s="49">
        <v>0</v>
      </c>
      <c r="E6514" s="49">
        <v>0</v>
      </c>
      <c r="F6514" s="49">
        <v>0.55251497030258179</v>
      </c>
      <c r="G6514" s="49">
        <v>99.447486877441406</v>
      </c>
    </row>
    <row r="6515" spans="1:7">
      <c r="A6515" t="str">
        <f t="shared" si="102"/>
        <v>S4.0186</v>
      </c>
      <c r="B6515" s="49" t="s">
        <v>516</v>
      </c>
      <c r="C6515" s="49">
        <v>186</v>
      </c>
      <c r="D6515" s="49">
        <v>0</v>
      </c>
      <c r="E6515" s="49">
        <v>0</v>
      </c>
      <c r="F6515" s="49">
        <v>0.51900899410247803</v>
      </c>
      <c r="G6515" s="49">
        <v>99.480987548828125</v>
      </c>
    </row>
    <row r="6516" spans="1:7">
      <c r="A6516" t="str">
        <f t="shared" si="102"/>
        <v>S4.0187</v>
      </c>
      <c r="B6516" s="49" t="s">
        <v>516</v>
      </c>
      <c r="C6516" s="49">
        <v>187</v>
      </c>
      <c r="D6516" s="49">
        <v>0</v>
      </c>
      <c r="E6516" s="49">
        <v>0</v>
      </c>
      <c r="F6516" s="49">
        <v>0.5023999810218811</v>
      </c>
      <c r="G6516" s="49">
        <v>99.497596740722656</v>
      </c>
    </row>
    <row r="6517" spans="1:7">
      <c r="A6517" t="str">
        <f t="shared" si="102"/>
        <v>S4.0188</v>
      </c>
      <c r="B6517" s="49" t="s">
        <v>516</v>
      </c>
      <c r="C6517" s="49">
        <v>188</v>
      </c>
      <c r="D6517" s="49">
        <v>0</v>
      </c>
      <c r="E6517" s="49">
        <v>0</v>
      </c>
      <c r="F6517" s="49">
        <v>0.50002199411392212</v>
      </c>
      <c r="G6517" s="49">
        <v>99.499977111816406</v>
      </c>
    </row>
    <row r="6518" spans="1:7">
      <c r="A6518" t="str">
        <f t="shared" si="102"/>
        <v>S4.0189</v>
      </c>
      <c r="B6518" s="49" t="s">
        <v>516</v>
      </c>
      <c r="C6518" s="49">
        <v>189</v>
      </c>
      <c r="D6518" s="49">
        <v>0</v>
      </c>
      <c r="E6518" s="49">
        <v>0</v>
      </c>
      <c r="F6518" s="49">
        <v>0.5</v>
      </c>
      <c r="G6518" s="49">
        <v>99.5</v>
      </c>
    </row>
    <row r="6519" spans="1:7">
      <c r="A6519" t="str">
        <f t="shared" si="102"/>
        <v>S4.0190</v>
      </c>
      <c r="B6519" s="49" t="s">
        <v>516</v>
      </c>
      <c r="C6519" s="49">
        <v>190</v>
      </c>
      <c r="D6519" s="49">
        <v>0</v>
      </c>
      <c r="E6519" s="49">
        <v>0</v>
      </c>
      <c r="F6519" s="49">
        <v>0</v>
      </c>
      <c r="G6519" s="49">
        <v>100</v>
      </c>
    </row>
    <row r="6520" spans="1:7">
      <c r="A6520" t="str">
        <f t="shared" si="102"/>
        <v>S5.0000</v>
      </c>
      <c r="B6520" s="49" t="s">
        <v>517</v>
      </c>
      <c r="C6520" s="49">
        <v>0</v>
      </c>
      <c r="D6520" s="49">
        <v>0</v>
      </c>
      <c r="E6520" s="49">
        <v>100</v>
      </c>
      <c r="F6520" s="49">
        <v>100</v>
      </c>
      <c r="G6520" s="49">
        <v>0</v>
      </c>
    </row>
    <row r="6521" spans="1:7">
      <c r="A6521" t="str">
        <f t="shared" si="102"/>
        <v>S5.0001</v>
      </c>
      <c r="B6521" s="49" t="s">
        <v>517</v>
      </c>
      <c r="C6521" s="49">
        <v>1</v>
      </c>
      <c r="D6521" s="49">
        <v>0</v>
      </c>
      <c r="E6521" s="49">
        <v>100</v>
      </c>
      <c r="F6521" s="49">
        <v>99</v>
      </c>
      <c r="G6521" s="49">
        <v>1</v>
      </c>
    </row>
    <row r="6522" spans="1:7">
      <c r="A6522" t="str">
        <f t="shared" si="102"/>
        <v>S5.0002</v>
      </c>
      <c r="B6522" s="49" t="s">
        <v>517</v>
      </c>
      <c r="C6522" s="49">
        <v>2</v>
      </c>
      <c r="D6522" s="49">
        <v>0</v>
      </c>
      <c r="E6522" s="49">
        <v>100</v>
      </c>
      <c r="F6522" s="49">
        <v>98</v>
      </c>
      <c r="G6522" s="49">
        <v>2</v>
      </c>
    </row>
    <row r="6523" spans="1:7">
      <c r="A6523" t="str">
        <f t="shared" si="102"/>
        <v>S5.0003</v>
      </c>
      <c r="B6523" s="49" t="s">
        <v>517</v>
      </c>
      <c r="C6523" s="49">
        <v>3</v>
      </c>
      <c r="D6523" s="49">
        <v>0</v>
      </c>
      <c r="E6523" s="49">
        <v>100</v>
      </c>
      <c r="F6523" s="49">
        <v>97</v>
      </c>
      <c r="G6523" s="49">
        <v>3</v>
      </c>
    </row>
    <row r="6524" spans="1:7">
      <c r="A6524" t="str">
        <f t="shared" si="102"/>
        <v>S5.0004</v>
      </c>
      <c r="B6524" s="49" t="s">
        <v>517</v>
      </c>
      <c r="C6524" s="49">
        <v>4</v>
      </c>
      <c r="D6524" s="49">
        <v>0</v>
      </c>
      <c r="E6524" s="49">
        <v>100</v>
      </c>
      <c r="F6524" s="49">
        <v>96</v>
      </c>
      <c r="G6524" s="49">
        <v>4</v>
      </c>
    </row>
    <row r="6525" spans="1:7">
      <c r="A6525" t="str">
        <f t="shared" si="102"/>
        <v>S5.0005</v>
      </c>
      <c r="B6525" s="49" t="s">
        <v>517</v>
      </c>
      <c r="C6525" s="49">
        <v>5</v>
      </c>
      <c r="D6525" s="49">
        <v>0</v>
      </c>
      <c r="E6525" s="49">
        <v>100</v>
      </c>
      <c r="F6525" s="49">
        <v>95</v>
      </c>
      <c r="G6525" s="49">
        <v>5</v>
      </c>
    </row>
    <row r="6526" spans="1:7">
      <c r="A6526" t="str">
        <f t="shared" si="102"/>
        <v>S5.0006</v>
      </c>
      <c r="B6526" s="49" t="s">
        <v>517</v>
      </c>
      <c r="C6526" s="49">
        <v>6</v>
      </c>
      <c r="D6526" s="49">
        <v>0</v>
      </c>
      <c r="E6526" s="49">
        <v>100</v>
      </c>
      <c r="F6526" s="49">
        <v>94</v>
      </c>
      <c r="G6526" s="49">
        <v>6</v>
      </c>
    </row>
    <row r="6527" spans="1:7">
      <c r="A6527" t="str">
        <f t="shared" si="102"/>
        <v>S5.0007</v>
      </c>
      <c r="B6527" s="49" t="s">
        <v>517</v>
      </c>
      <c r="C6527" s="49">
        <v>7</v>
      </c>
      <c r="D6527" s="49">
        <v>0</v>
      </c>
      <c r="E6527" s="49">
        <v>100</v>
      </c>
      <c r="F6527" s="49">
        <v>93</v>
      </c>
      <c r="G6527" s="49">
        <v>7</v>
      </c>
    </row>
    <row r="6528" spans="1:7">
      <c r="A6528" t="str">
        <f t="shared" si="102"/>
        <v>S5.0008</v>
      </c>
      <c r="B6528" s="49" t="s">
        <v>517</v>
      </c>
      <c r="C6528" s="49">
        <v>8</v>
      </c>
      <c r="D6528" s="49">
        <v>0</v>
      </c>
      <c r="E6528" s="49">
        <v>100</v>
      </c>
      <c r="F6528" s="49">
        <v>92</v>
      </c>
      <c r="G6528" s="49">
        <v>8</v>
      </c>
    </row>
    <row r="6529" spans="1:7">
      <c r="A6529" t="str">
        <f t="shared" si="102"/>
        <v>S5.0009</v>
      </c>
      <c r="B6529" s="49" t="s">
        <v>517</v>
      </c>
      <c r="C6529" s="49">
        <v>9</v>
      </c>
      <c r="D6529" s="49">
        <v>0</v>
      </c>
      <c r="E6529" s="49">
        <v>100</v>
      </c>
      <c r="F6529" s="49">
        <v>91</v>
      </c>
      <c r="G6529" s="49">
        <v>9</v>
      </c>
    </row>
    <row r="6530" spans="1:7">
      <c r="A6530" t="str">
        <f t="shared" si="102"/>
        <v>S5.0010</v>
      </c>
      <c r="B6530" s="49" t="s">
        <v>517</v>
      </c>
      <c r="C6530" s="49">
        <v>10</v>
      </c>
      <c r="D6530" s="49">
        <v>0</v>
      </c>
      <c r="E6530" s="49">
        <v>100</v>
      </c>
      <c r="F6530" s="49">
        <v>90</v>
      </c>
      <c r="G6530" s="49">
        <v>10</v>
      </c>
    </row>
    <row r="6531" spans="1:7">
      <c r="A6531" t="str">
        <f t="shared" ref="A6531:A6594" si="103">CONCATENATE(B6531,IF(C6531&lt;10,CONCATENATE("00",C6531),IF(C6531&lt;100,CONCATENATE("0",C6531),C6531)))</f>
        <v>S5.0011</v>
      </c>
      <c r="B6531" s="49" t="s">
        <v>517</v>
      </c>
      <c r="C6531" s="49">
        <v>11</v>
      </c>
      <c r="D6531" s="49">
        <v>0</v>
      </c>
      <c r="E6531" s="49">
        <v>100</v>
      </c>
      <c r="F6531" s="49">
        <v>89</v>
      </c>
      <c r="G6531" s="49">
        <v>11</v>
      </c>
    </row>
    <row r="6532" spans="1:7">
      <c r="A6532" t="str">
        <f t="shared" si="103"/>
        <v>S5.0012</v>
      </c>
      <c r="B6532" s="49" t="s">
        <v>517</v>
      </c>
      <c r="C6532" s="49">
        <v>12</v>
      </c>
      <c r="D6532" s="49">
        <v>0</v>
      </c>
      <c r="E6532" s="49">
        <v>100</v>
      </c>
      <c r="F6532" s="49">
        <v>88</v>
      </c>
      <c r="G6532" s="49">
        <v>12</v>
      </c>
    </row>
    <row r="6533" spans="1:7">
      <c r="A6533" t="str">
        <f t="shared" si="103"/>
        <v>S5.0013</v>
      </c>
      <c r="B6533" s="49" t="s">
        <v>517</v>
      </c>
      <c r="C6533" s="49">
        <v>13</v>
      </c>
      <c r="D6533" s="49">
        <v>0</v>
      </c>
      <c r="E6533" s="49">
        <v>100</v>
      </c>
      <c r="F6533" s="49">
        <v>87</v>
      </c>
      <c r="G6533" s="49">
        <v>13</v>
      </c>
    </row>
    <row r="6534" spans="1:7">
      <c r="A6534" t="str">
        <f t="shared" si="103"/>
        <v>S5.0014</v>
      </c>
      <c r="B6534" s="49" t="s">
        <v>517</v>
      </c>
      <c r="C6534" s="49">
        <v>14</v>
      </c>
      <c r="D6534" s="49">
        <v>0</v>
      </c>
      <c r="E6534" s="49">
        <v>100</v>
      </c>
      <c r="F6534" s="49">
        <v>86</v>
      </c>
      <c r="G6534" s="49">
        <v>14</v>
      </c>
    </row>
    <row r="6535" spans="1:7">
      <c r="A6535" t="str">
        <f t="shared" si="103"/>
        <v>S5.0015</v>
      </c>
      <c r="B6535" s="49" t="s">
        <v>517</v>
      </c>
      <c r="C6535" s="49">
        <v>15</v>
      </c>
      <c r="D6535" s="49">
        <v>0</v>
      </c>
      <c r="E6535" s="49">
        <v>100</v>
      </c>
      <c r="F6535" s="49">
        <v>85</v>
      </c>
      <c r="G6535" s="49">
        <v>15</v>
      </c>
    </row>
    <row r="6536" spans="1:7">
      <c r="A6536" t="str">
        <f t="shared" si="103"/>
        <v>S5.0016</v>
      </c>
      <c r="B6536" s="49" t="s">
        <v>517</v>
      </c>
      <c r="C6536" s="49">
        <v>16</v>
      </c>
      <c r="D6536" s="49">
        <v>0</v>
      </c>
      <c r="E6536" s="49">
        <v>100</v>
      </c>
      <c r="F6536" s="49">
        <v>84</v>
      </c>
      <c r="G6536" s="49">
        <v>16</v>
      </c>
    </row>
    <row r="6537" spans="1:7">
      <c r="A6537" t="str">
        <f t="shared" si="103"/>
        <v>S5.0017</v>
      </c>
      <c r="B6537" s="49" t="s">
        <v>517</v>
      </c>
      <c r="C6537" s="49">
        <v>17</v>
      </c>
      <c r="D6537" s="49">
        <v>0</v>
      </c>
      <c r="E6537" s="49">
        <v>100</v>
      </c>
      <c r="F6537" s="49">
        <v>83</v>
      </c>
      <c r="G6537" s="49">
        <v>17</v>
      </c>
    </row>
    <row r="6538" spans="1:7">
      <c r="A6538" t="str">
        <f t="shared" si="103"/>
        <v>S5.0018</v>
      </c>
      <c r="B6538" s="49" t="s">
        <v>517</v>
      </c>
      <c r="C6538" s="49">
        <v>18</v>
      </c>
      <c r="D6538" s="49">
        <v>0</v>
      </c>
      <c r="E6538" s="49">
        <v>100</v>
      </c>
      <c r="F6538" s="49">
        <v>82</v>
      </c>
      <c r="G6538" s="49">
        <v>18</v>
      </c>
    </row>
    <row r="6539" spans="1:7">
      <c r="A6539" t="str">
        <f t="shared" si="103"/>
        <v>S5.0019</v>
      </c>
      <c r="B6539" s="49" t="s">
        <v>517</v>
      </c>
      <c r="C6539" s="49">
        <v>19</v>
      </c>
      <c r="D6539" s="49">
        <v>0</v>
      </c>
      <c r="E6539" s="49">
        <v>100</v>
      </c>
      <c r="F6539" s="49">
        <v>81</v>
      </c>
      <c r="G6539" s="49">
        <v>19</v>
      </c>
    </row>
    <row r="6540" spans="1:7">
      <c r="A6540" t="str">
        <f t="shared" si="103"/>
        <v>S5.0020</v>
      </c>
      <c r="B6540" s="49" t="s">
        <v>517</v>
      </c>
      <c r="C6540" s="49">
        <v>20</v>
      </c>
      <c r="D6540" s="49">
        <v>0</v>
      </c>
      <c r="E6540" s="49">
        <v>100</v>
      </c>
      <c r="F6540" s="49">
        <v>80</v>
      </c>
      <c r="G6540" s="49">
        <v>20</v>
      </c>
    </row>
    <row r="6541" spans="1:7">
      <c r="A6541" t="str">
        <f t="shared" si="103"/>
        <v>S5.0021</v>
      </c>
      <c r="B6541" s="49" t="s">
        <v>517</v>
      </c>
      <c r="C6541" s="49">
        <v>21</v>
      </c>
      <c r="D6541" s="49">
        <v>0</v>
      </c>
      <c r="E6541" s="49">
        <v>100</v>
      </c>
      <c r="F6541" s="49">
        <v>79</v>
      </c>
      <c r="G6541" s="49">
        <v>21</v>
      </c>
    </row>
    <row r="6542" spans="1:7">
      <c r="A6542" t="str">
        <f t="shared" si="103"/>
        <v>S5.0022</v>
      </c>
      <c r="B6542" s="49" t="s">
        <v>517</v>
      </c>
      <c r="C6542" s="49">
        <v>22</v>
      </c>
      <c r="D6542" s="49">
        <v>0</v>
      </c>
      <c r="E6542" s="49">
        <v>100</v>
      </c>
      <c r="F6542" s="49">
        <v>78</v>
      </c>
      <c r="G6542" s="49">
        <v>22</v>
      </c>
    </row>
    <row r="6543" spans="1:7">
      <c r="A6543" t="str">
        <f t="shared" si="103"/>
        <v>S5.0023</v>
      </c>
      <c r="B6543" s="49" t="s">
        <v>517</v>
      </c>
      <c r="C6543" s="49">
        <v>23</v>
      </c>
      <c r="D6543" s="49">
        <v>0</v>
      </c>
      <c r="E6543" s="49">
        <v>100</v>
      </c>
      <c r="F6543" s="49">
        <v>77</v>
      </c>
      <c r="G6543" s="49">
        <v>23</v>
      </c>
    </row>
    <row r="6544" spans="1:7">
      <c r="A6544" t="str">
        <f t="shared" si="103"/>
        <v>S5.0024</v>
      </c>
      <c r="B6544" s="49" t="s">
        <v>517</v>
      </c>
      <c r="C6544" s="49">
        <v>24</v>
      </c>
      <c r="D6544" s="49">
        <v>0</v>
      </c>
      <c r="E6544" s="49">
        <v>100</v>
      </c>
      <c r="F6544" s="49">
        <v>76</v>
      </c>
      <c r="G6544" s="49">
        <v>24</v>
      </c>
    </row>
    <row r="6545" spans="1:7">
      <c r="A6545" t="str">
        <f t="shared" si="103"/>
        <v>S5.0025</v>
      </c>
      <c r="B6545" s="49" t="s">
        <v>517</v>
      </c>
      <c r="C6545" s="49">
        <v>25</v>
      </c>
      <c r="D6545" s="49">
        <v>0</v>
      </c>
      <c r="E6545" s="49">
        <v>100</v>
      </c>
      <c r="F6545" s="49">
        <v>75</v>
      </c>
      <c r="G6545" s="49">
        <v>25</v>
      </c>
    </row>
    <row r="6546" spans="1:7">
      <c r="A6546" t="str">
        <f t="shared" si="103"/>
        <v>S5.0026</v>
      </c>
      <c r="B6546" s="49" t="s">
        <v>517</v>
      </c>
      <c r="C6546" s="49">
        <v>26</v>
      </c>
      <c r="D6546" s="49">
        <v>0</v>
      </c>
      <c r="E6546" s="49">
        <v>100</v>
      </c>
      <c r="F6546" s="49">
        <v>74</v>
      </c>
      <c r="G6546" s="49">
        <v>26</v>
      </c>
    </row>
    <row r="6547" spans="1:7">
      <c r="A6547" t="str">
        <f t="shared" si="103"/>
        <v>S5.0027</v>
      </c>
      <c r="B6547" s="49" t="s">
        <v>517</v>
      </c>
      <c r="C6547" s="49">
        <v>27</v>
      </c>
      <c r="D6547" s="49">
        <v>0</v>
      </c>
      <c r="E6547" s="49">
        <v>100</v>
      </c>
      <c r="F6547" s="49">
        <v>73</v>
      </c>
      <c r="G6547" s="49">
        <v>27</v>
      </c>
    </row>
    <row r="6548" spans="1:7">
      <c r="A6548" t="str">
        <f t="shared" si="103"/>
        <v>S5.0028</v>
      </c>
      <c r="B6548" s="49" t="s">
        <v>517</v>
      </c>
      <c r="C6548" s="49">
        <v>28</v>
      </c>
      <c r="D6548" s="49">
        <v>0</v>
      </c>
      <c r="E6548" s="49">
        <v>100</v>
      </c>
      <c r="F6548" s="49">
        <v>72</v>
      </c>
      <c r="G6548" s="49">
        <v>28</v>
      </c>
    </row>
    <row r="6549" spans="1:7">
      <c r="A6549" t="str">
        <f t="shared" si="103"/>
        <v>S5.0029</v>
      </c>
      <c r="B6549" s="49" t="s">
        <v>517</v>
      </c>
      <c r="C6549" s="49">
        <v>29</v>
      </c>
      <c r="D6549" s="49">
        <v>0</v>
      </c>
      <c r="E6549" s="49">
        <v>100</v>
      </c>
      <c r="F6549" s="49">
        <v>71</v>
      </c>
      <c r="G6549" s="49">
        <v>29</v>
      </c>
    </row>
    <row r="6550" spans="1:7">
      <c r="A6550" t="str">
        <f t="shared" si="103"/>
        <v>S5.0030</v>
      </c>
      <c r="B6550" s="49" t="s">
        <v>517</v>
      </c>
      <c r="C6550" s="49">
        <v>30</v>
      </c>
      <c r="D6550" s="49">
        <v>0</v>
      </c>
      <c r="E6550" s="49">
        <v>100</v>
      </c>
      <c r="F6550" s="49">
        <v>70</v>
      </c>
      <c r="G6550" s="49">
        <v>30</v>
      </c>
    </row>
    <row r="6551" spans="1:7">
      <c r="A6551" t="str">
        <f t="shared" si="103"/>
        <v>S5.0031</v>
      </c>
      <c r="B6551" s="49" t="s">
        <v>517</v>
      </c>
      <c r="C6551" s="49">
        <v>31</v>
      </c>
      <c r="D6551" s="49">
        <v>0</v>
      </c>
      <c r="E6551" s="49">
        <v>100</v>
      </c>
      <c r="F6551" s="49">
        <v>69</v>
      </c>
      <c r="G6551" s="49">
        <v>31</v>
      </c>
    </row>
    <row r="6552" spans="1:7">
      <c r="A6552" t="str">
        <f t="shared" si="103"/>
        <v>S5.0032</v>
      </c>
      <c r="B6552" s="49" t="s">
        <v>517</v>
      </c>
      <c r="C6552" s="49">
        <v>32</v>
      </c>
      <c r="D6552" s="49">
        <v>0</v>
      </c>
      <c r="E6552" s="49">
        <v>100</v>
      </c>
      <c r="F6552" s="49">
        <v>68</v>
      </c>
      <c r="G6552" s="49">
        <v>32</v>
      </c>
    </row>
    <row r="6553" spans="1:7">
      <c r="A6553" t="str">
        <f t="shared" si="103"/>
        <v>S5.0033</v>
      </c>
      <c r="B6553" s="49" t="s">
        <v>517</v>
      </c>
      <c r="C6553" s="49">
        <v>33</v>
      </c>
      <c r="D6553" s="49">
        <v>0</v>
      </c>
      <c r="E6553" s="49">
        <v>100</v>
      </c>
      <c r="F6553" s="49">
        <v>67</v>
      </c>
      <c r="G6553" s="49">
        <v>33</v>
      </c>
    </row>
    <row r="6554" spans="1:7">
      <c r="A6554" t="str">
        <f t="shared" si="103"/>
        <v>S5.0034</v>
      </c>
      <c r="B6554" s="49" t="s">
        <v>517</v>
      </c>
      <c r="C6554" s="49">
        <v>34</v>
      </c>
      <c r="D6554" s="49">
        <v>0</v>
      </c>
      <c r="E6554" s="49">
        <v>100</v>
      </c>
      <c r="F6554" s="49">
        <v>66</v>
      </c>
      <c r="G6554" s="49">
        <v>34</v>
      </c>
    </row>
    <row r="6555" spans="1:7">
      <c r="A6555" t="str">
        <f t="shared" si="103"/>
        <v>S5.0035</v>
      </c>
      <c r="B6555" s="49" t="s">
        <v>517</v>
      </c>
      <c r="C6555" s="49">
        <v>35</v>
      </c>
      <c r="D6555" s="49">
        <v>0</v>
      </c>
      <c r="E6555" s="49">
        <v>100</v>
      </c>
      <c r="F6555" s="49">
        <v>65</v>
      </c>
      <c r="G6555" s="49">
        <v>35</v>
      </c>
    </row>
    <row r="6556" spans="1:7">
      <c r="A6556" t="str">
        <f t="shared" si="103"/>
        <v>S5.0036</v>
      </c>
      <c r="B6556" s="49" t="s">
        <v>517</v>
      </c>
      <c r="C6556" s="49">
        <v>36</v>
      </c>
      <c r="D6556" s="49">
        <v>0</v>
      </c>
      <c r="E6556" s="49">
        <v>100</v>
      </c>
      <c r="F6556" s="49">
        <v>64</v>
      </c>
      <c r="G6556" s="49">
        <v>36</v>
      </c>
    </row>
    <row r="6557" spans="1:7">
      <c r="A6557" t="str">
        <f t="shared" si="103"/>
        <v>S5.0037</v>
      </c>
      <c r="B6557" s="49" t="s">
        <v>517</v>
      </c>
      <c r="C6557" s="49">
        <v>37</v>
      </c>
      <c r="D6557" s="49">
        <v>0</v>
      </c>
      <c r="E6557" s="49">
        <v>100</v>
      </c>
      <c r="F6557" s="49">
        <v>63</v>
      </c>
      <c r="G6557" s="49">
        <v>37</v>
      </c>
    </row>
    <row r="6558" spans="1:7">
      <c r="A6558" t="str">
        <f t="shared" si="103"/>
        <v>S5.0038</v>
      </c>
      <c r="B6558" s="49" t="s">
        <v>517</v>
      </c>
      <c r="C6558" s="49">
        <v>38</v>
      </c>
      <c r="D6558" s="49">
        <v>0</v>
      </c>
      <c r="E6558" s="49">
        <v>100</v>
      </c>
      <c r="F6558" s="49">
        <v>62</v>
      </c>
      <c r="G6558" s="49">
        <v>38</v>
      </c>
    </row>
    <row r="6559" spans="1:7">
      <c r="A6559" t="str">
        <f t="shared" si="103"/>
        <v>S5.0039</v>
      </c>
      <c r="B6559" s="49" t="s">
        <v>517</v>
      </c>
      <c r="C6559" s="49">
        <v>39</v>
      </c>
      <c r="D6559" s="49">
        <v>0</v>
      </c>
      <c r="E6559" s="49">
        <v>100</v>
      </c>
      <c r="F6559" s="49">
        <v>61</v>
      </c>
      <c r="G6559" s="49">
        <v>39</v>
      </c>
    </row>
    <row r="6560" spans="1:7">
      <c r="A6560" t="str">
        <f t="shared" si="103"/>
        <v>S5.0040</v>
      </c>
      <c r="B6560" s="49" t="s">
        <v>517</v>
      </c>
      <c r="C6560" s="49">
        <v>40</v>
      </c>
      <c r="D6560" s="49">
        <v>0</v>
      </c>
      <c r="E6560" s="49">
        <v>100</v>
      </c>
      <c r="F6560" s="49">
        <v>60</v>
      </c>
      <c r="G6560" s="49">
        <v>40</v>
      </c>
    </row>
    <row r="6561" spans="1:7">
      <c r="A6561" t="str">
        <f t="shared" si="103"/>
        <v>S5.0041</v>
      </c>
      <c r="B6561" s="49" t="s">
        <v>517</v>
      </c>
      <c r="C6561" s="49">
        <v>41</v>
      </c>
      <c r="D6561" s="49">
        <v>0</v>
      </c>
      <c r="E6561" s="49">
        <v>100</v>
      </c>
      <c r="F6561" s="49">
        <v>59</v>
      </c>
      <c r="G6561" s="49">
        <v>41</v>
      </c>
    </row>
    <row r="6562" spans="1:7">
      <c r="A6562" t="str">
        <f t="shared" si="103"/>
        <v>S5.0042</v>
      </c>
      <c r="B6562" s="49" t="s">
        <v>517</v>
      </c>
      <c r="C6562" s="49">
        <v>42</v>
      </c>
      <c r="D6562" s="49">
        <v>8.9999997499035089E-7</v>
      </c>
      <c r="E6562" s="49">
        <v>100</v>
      </c>
      <c r="F6562" s="49">
        <v>58</v>
      </c>
      <c r="G6562" s="49">
        <v>42</v>
      </c>
    </row>
    <row r="6563" spans="1:7">
      <c r="A6563" t="str">
        <f t="shared" si="103"/>
        <v>S5.0043</v>
      </c>
      <c r="B6563" s="49" t="s">
        <v>517</v>
      </c>
      <c r="C6563" s="49">
        <v>43</v>
      </c>
      <c r="D6563" s="49">
        <v>9.9999999747524271E-7</v>
      </c>
      <c r="E6563" s="49">
        <v>100</v>
      </c>
      <c r="F6563" s="49">
        <v>57</v>
      </c>
      <c r="G6563" s="49">
        <v>43</v>
      </c>
    </row>
    <row r="6564" spans="1:7">
      <c r="A6564" t="str">
        <f t="shared" si="103"/>
        <v>S5.0044</v>
      </c>
      <c r="B6564" s="49" t="s">
        <v>517</v>
      </c>
      <c r="C6564" s="49">
        <v>44</v>
      </c>
      <c r="D6564" s="49">
        <v>2.9000000267842552E-6</v>
      </c>
      <c r="E6564" s="49">
        <v>100</v>
      </c>
      <c r="F6564" s="49">
        <v>56</v>
      </c>
      <c r="G6564" s="49">
        <v>44</v>
      </c>
    </row>
    <row r="6565" spans="1:7">
      <c r="A6565" t="str">
        <f t="shared" si="103"/>
        <v>S5.0045</v>
      </c>
      <c r="B6565" s="49" t="s">
        <v>517</v>
      </c>
      <c r="C6565" s="49">
        <v>45</v>
      </c>
      <c r="D6565" s="49">
        <v>4.6999998630781192E-6</v>
      </c>
      <c r="E6565" s="49">
        <v>99.999992370605469</v>
      </c>
      <c r="F6565" s="49">
        <v>55.000003814697266</v>
      </c>
      <c r="G6565" s="49">
        <v>44.999996185302734</v>
      </c>
    </row>
    <row r="6566" spans="1:7">
      <c r="A6566" t="str">
        <f t="shared" si="103"/>
        <v>S5.0046</v>
      </c>
      <c r="B6566" s="49" t="s">
        <v>517</v>
      </c>
      <c r="C6566" s="49">
        <v>46</v>
      </c>
      <c r="D6566" s="49">
        <v>1.049999991664663E-5</v>
      </c>
      <c r="E6566" s="49">
        <v>99.999992370605469</v>
      </c>
      <c r="F6566" s="49">
        <v>54.000007629394531</v>
      </c>
      <c r="G6566" s="49">
        <v>45.999992370605469</v>
      </c>
    </row>
    <row r="6567" spans="1:7">
      <c r="A6567" t="str">
        <f t="shared" si="103"/>
        <v>S5.0047</v>
      </c>
      <c r="B6567" s="49" t="s">
        <v>517</v>
      </c>
      <c r="C6567" s="49">
        <v>47</v>
      </c>
      <c r="D6567" s="49">
        <v>1.9099999917671084E-5</v>
      </c>
      <c r="E6567" s="49">
        <v>99.999977111816406</v>
      </c>
      <c r="F6567" s="49">
        <v>53.000011444091797</v>
      </c>
      <c r="G6567" s="49">
        <v>46.999988555908203</v>
      </c>
    </row>
    <row r="6568" spans="1:7">
      <c r="A6568" t="str">
        <f t="shared" si="103"/>
        <v>S5.0048</v>
      </c>
      <c r="B6568" s="49" t="s">
        <v>517</v>
      </c>
      <c r="C6568" s="49">
        <v>48</v>
      </c>
      <c r="D6568" s="49">
        <v>3.5299999581184238E-5</v>
      </c>
      <c r="E6568" s="49">
        <v>99.999961853027344</v>
      </c>
      <c r="F6568" s="49">
        <v>52.000022888183594</v>
      </c>
      <c r="G6568" s="49">
        <v>47.999977111816406</v>
      </c>
    </row>
    <row r="6569" spans="1:7">
      <c r="A6569" t="str">
        <f t="shared" si="103"/>
        <v>S5.0049</v>
      </c>
      <c r="B6569" s="49" t="s">
        <v>517</v>
      </c>
      <c r="C6569" s="49">
        <v>49</v>
      </c>
      <c r="D6569" s="49">
        <v>6.0999998822808266E-5</v>
      </c>
      <c r="E6569" s="49">
        <v>99.999923706054688</v>
      </c>
      <c r="F6569" s="49">
        <v>51.000038146972656</v>
      </c>
      <c r="G6569" s="49">
        <v>48.999961853027344</v>
      </c>
    </row>
    <row r="6570" spans="1:7">
      <c r="A6570" t="str">
        <f t="shared" si="103"/>
        <v>S5.0050</v>
      </c>
      <c r="B6570" s="49" t="s">
        <v>517</v>
      </c>
      <c r="C6570" s="49">
        <v>50</v>
      </c>
      <c r="D6570" s="49">
        <v>1.0679999832063913E-4</v>
      </c>
      <c r="E6570" s="49">
        <v>99.999862670898438</v>
      </c>
      <c r="F6570" s="49">
        <v>50.000068664550781</v>
      </c>
      <c r="G6570" s="49">
        <v>49.999931335449219</v>
      </c>
    </row>
    <row r="6571" spans="1:7">
      <c r="A6571" t="str">
        <f t="shared" si="103"/>
        <v>S5.0051</v>
      </c>
      <c r="B6571" s="49" t="s">
        <v>517</v>
      </c>
      <c r="C6571" s="49">
        <v>51</v>
      </c>
      <c r="D6571" s="49">
        <v>1.8030000501312315E-4</v>
      </c>
      <c r="E6571" s="49">
        <v>99.999755859375</v>
      </c>
      <c r="F6571" s="49">
        <v>49.0001220703125</v>
      </c>
      <c r="G6571" s="49">
        <v>50.9998779296875</v>
      </c>
    </row>
    <row r="6572" spans="1:7">
      <c r="A6572" t="str">
        <f t="shared" si="103"/>
        <v>S5.0052</v>
      </c>
      <c r="B6572" s="49" t="s">
        <v>517</v>
      </c>
      <c r="C6572" s="49">
        <v>52</v>
      </c>
      <c r="D6572" s="49">
        <v>2.9749999521300197E-4</v>
      </c>
      <c r="E6572" s="49">
        <v>99.999580383300781</v>
      </c>
      <c r="F6572" s="49">
        <v>48.000209808349609</v>
      </c>
      <c r="G6572" s="49">
        <v>51.999790191650391</v>
      </c>
    </row>
    <row r="6573" spans="1:7">
      <c r="A6573" t="str">
        <f t="shared" si="103"/>
        <v>S5.0053</v>
      </c>
      <c r="B6573" s="49" t="s">
        <v>517</v>
      </c>
      <c r="C6573" s="49">
        <v>53</v>
      </c>
      <c r="D6573" s="49">
        <v>4.8160000005736947E-4</v>
      </c>
      <c r="E6573" s="49">
        <v>99.999282836914063</v>
      </c>
      <c r="F6573" s="49">
        <v>47.000350952148438</v>
      </c>
      <c r="G6573" s="49">
        <v>52.999649047851563</v>
      </c>
    </row>
    <row r="6574" spans="1:7">
      <c r="A6574" t="str">
        <f t="shared" si="103"/>
        <v>S5.0054</v>
      </c>
      <c r="B6574" s="49" t="s">
        <v>517</v>
      </c>
      <c r="C6574" s="49">
        <v>54</v>
      </c>
      <c r="D6574" s="49">
        <v>7.6490000355988741E-4</v>
      </c>
      <c r="E6574" s="49">
        <v>99.998802185058594</v>
      </c>
      <c r="F6574" s="49">
        <v>46.000576019287109</v>
      </c>
      <c r="G6574" s="49">
        <v>53.999423980712891</v>
      </c>
    </row>
    <row r="6575" spans="1:7">
      <c r="A6575" t="str">
        <f t="shared" si="103"/>
        <v>S5.0055</v>
      </c>
      <c r="B6575" s="49" t="s">
        <v>517</v>
      </c>
      <c r="C6575" s="49">
        <v>55</v>
      </c>
      <c r="D6575" s="49">
        <v>1.1872999602928758E-3</v>
      </c>
      <c r="E6575" s="49">
        <v>99.998031616210938</v>
      </c>
      <c r="F6575" s="49">
        <v>45.000923156738281</v>
      </c>
      <c r="G6575" s="49">
        <v>54.999076843261719</v>
      </c>
    </row>
    <row r="6576" spans="1:7">
      <c r="A6576" t="str">
        <f t="shared" si="103"/>
        <v>S5.0056</v>
      </c>
      <c r="B6576" s="49" t="s">
        <v>517</v>
      </c>
      <c r="C6576" s="49">
        <v>56</v>
      </c>
      <c r="D6576" s="49">
        <v>1.8119999440386891E-3</v>
      </c>
      <c r="E6576" s="49">
        <v>99.996849060058594</v>
      </c>
      <c r="F6576" s="49">
        <v>44.001453399658203</v>
      </c>
      <c r="G6576" s="49">
        <v>55.998546600341797</v>
      </c>
    </row>
    <row r="6577" spans="1:7">
      <c r="A6577" t="str">
        <f t="shared" si="103"/>
        <v>S5.0057</v>
      </c>
      <c r="B6577" s="49" t="s">
        <v>517</v>
      </c>
      <c r="C6577" s="49">
        <v>57</v>
      </c>
      <c r="D6577" s="49">
        <v>2.7169999666512012E-3</v>
      </c>
      <c r="E6577" s="49">
        <v>99.995033264160156</v>
      </c>
      <c r="F6577" s="49">
        <v>43.002239227294922</v>
      </c>
      <c r="G6577" s="49">
        <v>56.997760772705078</v>
      </c>
    </row>
    <row r="6578" spans="1:7">
      <c r="A6578" t="str">
        <f t="shared" si="103"/>
        <v>S5.0058</v>
      </c>
      <c r="B6578" s="49" t="s">
        <v>517</v>
      </c>
      <c r="C6578" s="49">
        <v>58</v>
      </c>
      <c r="D6578" s="49">
        <v>4.0063997730612755E-3</v>
      </c>
      <c r="E6578" s="49">
        <v>99.992317199707031</v>
      </c>
      <c r="F6578" s="49">
        <v>42.003395080566406</v>
      </c>
      <c r="G6578" s="49">
        <v>57.996604919433594</v>
      </c>
    </row>
    <row r="6579" spans="1:7">
      <c r="A6579" t="str">
        <f t="shared" si="103"/>
        <v>S5.0059</v>
      </c>
      <c r="B6579" s="49" t="s">
        <v>517</v>
      </c>
      <c r="C6579" s="49">
        <v>59</v>
      </c>
      <c r="D6579" s="49">
        <v>5.8154999278485775E-3</v>
      </c>
      <c r="E6579" s="49">
        <v>99.988311767578125</v>
      </c>
      <c r="F6579" s="49">
        <v>41.005058288574219</v>
      </c>
      <c r="G6579" s="49">
        <v>58.994941711425781</v>
      </c>
    </row>
    <row r="6580" spans="1:7">
      <c r="A6580" t="str">
        <f t="shared" si="103"/>
        <v>S5.0060</v>
      </c>
      <c r="B6580" s="49" t="s">
        <v>517</v>
      </c>
      <c r="C6580" s="49">
        <v>60</v>
      </c>
      <c r="D6580" s="49">
        <v>8.3132004365324974E-3</v>
      </c>
      <c r="E6580" s="49">
        <v>99.982498168945313</v>
      </c>
      <c r="F6580" s="49">
        <v>40.007415771484375</v>
      </c>
      <c r="G6580" s="49">
        <v>59.992584228515625</v>
      </c>
    </row>
    <row r="6581" spans="1:7">
      <c r="A6581" t="str">
        <f t="shared" si="103"/>
        <v>S5.0061</v>
      </c>
      <c r="B6581" s="49" t="s">
        <v>517</v>
      </c>
      <c r="C6581" s="49">
        <v>61</v>
      </c>
      <c r="D6581" s="49">
        <v>1.1711999773979187E-2</v>
      </c>
      <c r="E6581" s="49">
        <v>99.97418212890625</v>
      </c>
      <c r="F6581" s="49">
        <v>39.010700225830078</v>
      </c>
      <c r="G6581" s="49">
        <v>60.989299774169922</v>
      </c>
    </row>
    <row r="6582" spans="1:7">
      <c r="A6582" t="str">
        <f t="shared" si="103"/>
        <v>S5.0062</v>
      </c>
      <c r="B6582" s="49" t="s">
        <v>517</v>
      </c>
      <c r="C6582" s="49">
        <v>62</v>
      </c>
      <c r="D6582" s="49">
        <v>1.6270700842142105E-2</v>
      </c>
      <c r="E6582" s="49">
        <v>99.962471008300781</v>
      </c>
      <c r="F6582" s="49">
        <v>38.015213012695313</v>
      </c>
      <c r="G6582" s="49">
        <v>61.984786987304688</v>
      </c>
    </row>
    <row r="6583" spans="1:7">
      <c r="A6583" t="str">
        <f t="shared" si="103"/>
        <v>S5.0063</v>
      </c>
      <c r="B6583" s="49" t="s">
        <v>517</v>
      </c>
      <c r="C6583" s="49">
        <v>63</v>
      </c>
      <c r="D6583" s="49">
        <v>2.230449952185154E-2</v>
      </c>
      <c r="E6583" s="49">
        <v>99.946197509765625</v>
      </c>
      <c r="F6583" s="49">
        <v>37.021320343017578</v>
      </c>
      <c r="G6583" s="49">
        <v>62.978679656982422</v>
      </c>
    </row>
    <row r="6584" spans="1:7">
      <c r="A6584" t="str">
        <f t="shared" si="103"/>
        <v>S5.0064</v>
      </c>
      <c r="B6584" s="49" t="s">
        <v>517</v>
      </c>
      <c r="C6584" s="49">
        <v>64</v>
      </c>
      <c r="D6584" s="49">
        <v>3.0178999528288841E-2</v>
      </c>
      <c r="E6584" s="49">
        <v>99.923896789550781</v>
      </c>
      <c r="F6584" s="49">
        <v>36.029468536376953</v>
      </c>
      <c r="G6584" s="49">
        <v>63.970531463623047</v>
      </c>
    </row>
    <row r="6585" spans="1:7">
      <c r="A6585" t="str">
        <f t="shared" si="103"/>
        <v>S5.0065</v>
      </c>
      <c r="B6585" s="49" t="s">
        <v>517</v>
      </c>
      <c r="C6585" s="49">
        <v>65</v>
      </c>
      <c r="D6585" s="49">
        <v>4.0332801640033722E-2</v>
      </c>
      <c r="E6585" s="49">
        <v>99.893714904785156</v>
      </c>
      <c r="F6585" s="49">
        <v>35.040203094482422</v>
      </c>
      <c r="G6585" s="49">
        <v>64.959793090820313</v>
      </c>
    </row>
    <row r="6586" spans="1:7">
      <c r="A6586" t="str">
        <f t="shared" si="103"/>
        <v>S5.0066</v>
      </c>
      <c r="B6586" s="49" t="s">
        <v>517</v>
      </c>
      <c r="C6586" s="49">
        <v>66</v>
      </c>
      <c r="D6586" s="49">
        <v>5.3258899599313736E-2</v>
      </c>
      <c r="E6586" s="49">
        <v>99.853385925292969</v>
      </c>
      <c r="F6586" s="49">
        <v>34.054157257080078</v>
      </c>
      <c r="G6586" s="49">
        <v>65.945846557617188</v>
      </c>
    </row>
    <row r="6587" spans="1:7">
      <c r="A6587" t="str">
        <f t="shared" si="103"/>
        <v>S5.0067</v>
      </c>
      <c r="B6587" s="49" t="s">
        <v>517</v>
      </c>
      <c r="C6587" s="49">
        <v>67</v>
      </c>
      <c r="D6587" s="49">
        <v>6.9519102573394775E-2</v>
      </c>
      <c r="E6587" s="49">
        <v>99.800125122070313</v>
      </c>
      <c r="F6587" s="49">
        <v>33.072063446044922</v>
      </c>
      <c r="G6587" s="49">
        <v>66.927940368652344</v>
      </c>
    </row>
    <row r="6588" spans="1:7">
      <c r="A6588" t="str">
        <f t="shared" si="103"/>
        <v>S5.0068</v>
      </c>
      <c r="B6588" s="49" t="s">
        <v>517</v>
      </c>
      <c r="C6588" s="49">
        <v>68</v>
      </c>
      <c r="D6588" s="49">
        <v>8.9731201529502869E-2</v>
      </c>
      <c r="E6588" s="49">
        <v>99.730606079101563</v>
      </c>
      <c r="F6588" s="49">
        <v>32.094768524169922</v>
      </c>
      <c r="G6588" s="49">
        <v>67.905235290527344</v>
      </c>
    </row>
    <row r="6589" spans="1:7">
      <c r="A6589" t="str">
        <f t="shared" si="103"/>
        <v>S5.0069</v>
      </c>
      <c r="B6589" s="49" t="s">
        <v>517</v>
      </c>
      <c r="C6589" s="49">
        <v>69</v>
      </c>
      <c r="D6589" s="49">
        <v>0.11457160115242004</v>
      </c>
      <c r="E6589" s="49">
        <v>99.640876770019531</v>
      </c>
      <c r="F6589" s="49">
        <v>31.123220443725586</v>
      </c>
      <c r="G6589" s="49">
        <v>68.876777648925781</v>
      </c>
    </row>
    <row r="6590" spans="1:7">
      <c r="A6590" t="str">
        <f t="shared" si="103"/>
        <v>S5.0070</v>
      </c>
      <c r="B6590" s="49" t="s">
        <v>517</v>
      </c>
      <c r="C6590" s="49">
        <v>70</v>
      </c>
      <c r="D6590" s="49">
        <v>0.14476099610328674</v>
      </c>
      <c r="E6590" s="49">
        <v>99.526298522949219</v>
      </c>
      <c r="F6590" s="49">
        <v>30.158472061157227</v>
      </c>
      <c r="G6590" s="49">
        <v>69.841529846191406</v>
      </c>
    </row>
    <row r="6591" spans="1:7">
      <c r="A6591" t="str">
        <f t="shared" si="103"/>
        <v>S5.0071</v>
      </c>
      <c r="B6591" s="49" t="s">
        <v>517</v>
      </c>
      <c r="C6591" s="49">
        <v>71</v>
      </c>
      <c r="D6591" s="49">
        <v>0.18105030059814453</v>
      </c>
      <c r="E6591" s="49">
        <v>99.381538391113281</v>
      </c>
      <c r="F6591" s="49">
        <v>29.20167350769043</v>
      </c>
      <c r="G6591" s="49">
        <v>70.798324584960938</v>
      </c>
    </row>
    <row r="6592" spans="1:7">
      <c r="A6592" t="str">
        <f t="shared" si="103"/>
        <v>S5.0072</v>
      </c>
      <c r="B6592" s="49" t="s">
        <v>517</v>
      </c>
      <c r="C6592" s="49">
        <v>72</v>
      </c>
      <c r="D6592" s="49">
        <v>0.22420220077037811</v>
      </c>
      <c r="E6592" s="49">
        <v>99.200492858886719</v>
      </c>
      <c r="F6592" s="49">
        <v>28.254056930541992</v>
      </c>
      <c r="G6592" s="49">
        <v>71.745941162109375</v>
      </c>
    </row>
    <row r="6593" spans="1:7">
      <c r="A6593" t="str">
        <f t="shared" si="103"/>
        <v>S5.0073</v>
      </c>
      <c r="B6593" s="49" t="s">
        <v>517</v>
      </c>
      <c r="C6593" s="49">
        <v>73</v>
      </c>
      <c r="D6593" s="49">
        <v>0.27497771382331848</v>
      </c>
      <c r="E6593" s="49">
        <v>98.976287841796875</v>
      </c>
      <c r="F6593" s="49">
        <v>27.316925048828125</v>
      </c>
      <c r="G6593" s="49">
        <v>72.683074951171875</v>
      </c>
    </row>
    <row r="6594" spans="1:7">
      <c r="A6594" t="str">
        <f t="shared" si="103"/>
        <v>S5.0074</v>
      </c>
      <c r="B6594" s="49" t="s">
        <v>517</v>
      </c>
      <c r="C6594" s="49">
        <v>74</v>
      </c>
      <c r="D6594" s="49">
        <v>0.33410361409187317</v>
      </c>
      <c r="E6594" s="49">
        <v>98.701309204101563</v>
      </c>
      <c r="F6594" s="49">
        <v>26.391635894775391</v>
      </c>
      <c r="G6594" s="49">
        <v>73.608360290527344</v>
      </c>
    </row>
    <row r="6595" spans="1:7">
      <c r="A6595" t="str">
        <f t="shared" ref="A6595:A6658" si="104">CONCATENATE(B6595,IF(C6595&lt;10,CONCATENATE("00",C6595),IF(C6595&lt;100,CONCATENATE("0",C6595),C6595)))</f>
        <v>S5.0075</v>
      </c>
      <c r="B6595" s="49" t="s">
        <v>517</v>
      </c>
      <c r="C6595" s="49">
        <v>75</v>
      </c>
      <c r="D6595" s="49">
        <v>0.40224930644035339</v>
      </c>
      <c r="E6595" s="49">
        <v>98.367210388183594</v>
      </c>
      <c r="F6595" s="49">
        <v>25.479578018188477</v>
      </c>
      <c r="G6595" s="49">
        <v>74.520423889160156</v>
      </c>
    </row>
    <row r="6596" spans="1:7">
      <c r="A6596" t="str">
        <f t="shared" si="104"/>
        <v>S5.0076</v>
      </c>
      <c r="B6596" s="49" t="s">
        <v>517</v>
      </c>
      <c r="C6596" s="49">
        <v>76</v>
      </c>
      <c r="D6596" s="49">
        <v>0.47999000549316406</v>
      </c>
      <c r="E6596" s="49">
        <v>97.964958190917969</v>
      </c>
      <c r="F6596" s="49">
        <v>24.582145690917969</v>
      </c>
      <c r="G6596" s="49">
        <v>75.417854309082031</v>
      </c>
    </row>
    <row r="6597" spans="1:7">
      <c r="A6597" t="str">
        <f t="shared" si="104"/>
        <v>S5.0077</v>
      </c>
      <c r="B6597" s="49" t="s">
        <v>517</v>
      </c>
      <c r="C6597" s="49">
        <v>77</v>
      </c>
      <c r="D6597" s="49">
        <v>0.56778430938720703</v>
      </c>
      <c r="E6597" s="49">
        <v>97.484970092773438</v>
      </c>
      <c r="F6597" s="49">
        <v>23.700719833374023</v>
      </c>
      <c r="G6597" s="49">
        <v>76.299278259277344</v>
      </c>
    </row>
    <row r="6598" spans="1:7">
      <c r="A6598" t="str">
        <f t="shared" si="104"/>
        <v>S5.0078</v>
      </c>
      <c r="B6598" s="49" t="s">
        <v>517</v>
      </c>
      <c r="C6598" s="49">
        <v>78</v>
      </c>
      <c r="D6598" s="49">
        <v>0.66593462228775024</v>
      </c>
      <c r="E6598" s="49">
        <v>96.917182922363281</v>
      </c>
      <c r="F6598" s="49">
        <v>22.836639404296875</v>
      </c>
      <c r="G6598" s="49">
        <v>77.163360595703125</v>
      </c>
    </row>
    <row r="6599" spans="1:7">
      <c r="A6599" t="str">
        <f t="shared" si="104"/>
        <v>S5.0079</v>
      </c>
      <c r="B6599" s="49" t="s">
        <v>517</v>
      </c>
      <c r="C6599" s="49">
        <v>79</v>
      </c>
      <c r="D6599" s="49">
        <v>0.77455997467041016</v>
      </c>
      <c r="E6599" s="49">
        <v>96.251251220703125</v>
      </c>
      <c r="F6599" s="49">
        <v>21.991180419921875</v>
      </c>
      <c r="G6599" s="49">
        <v>78.008819580078125</v>
      </c>
    </row>
    <row r="6600" spans="1:7">
      <c r="A6600" t="str">
        <f t="shared" si="104"/>
        <v>S5.0080</v>
      </c>
      <c r="B6600" s="49" t="s">
        <v>517</v>
      </c>
      <c r="C6600" s="49">
        <v>80</v>
      </c>
      <c r="D6600" s="49">
        <v>0.89356887340545654</v>
      </c>
      <c r="E6600" s="49">
        <v>95.476692199707031</v>
      </c>
      <c r="F6600" s="49">
        <v>21.16552734375</v>
      </c>
      <c r="G6600" s="49">
        <v>78.83447265625</v>
      </c>
    </row>
    <row r="6601" spans="1:7">
      <c r="A6601" t="str">
        <f t="shared" si="104"/>
        <v>S5.0081</v>
      </c>
      <c r="B6601" s="49" t="s">
        <v>517</v>
      </c>
      <c r="C6601" s="49">
        <v>81</v>
      </c>
      <c r="D6601" s="49">
        <v>1.0226230621337891</v>
      </c>
      <c r="E6601" s="49">
        <v>94.583122253417969</v>
      </c>
      <c r="F6601" s="49">
        <v>20.36076545715332</v>
      </c>
      <c r="G6601" s="49">
        <v>79.639236450195313</v>
      </c>
    </row>
    <row r="6602" spans="1:7">
      <c r="A6602" t="str">
        <f t="shared" si="104"/>
        <v>S5.0082</v>
      </c>
      <c r="B6602" s="49" t="s">
        <v>517</v>
      </c>
      <c r="C6602" s="49">
        <v>82</v>
      </c>
      <c r="D6602" s="49">
        <v>1.1611318588256836</v>
      </c>
      <c r="E6602" s="49">
        <v>93.560501098632813</v>
      </c>
      <c r="F6602" s="49">
        <v>19.577844619750977</v>
      </c>
      <c r="G6602" s="49">
        <v>80.422157287597656</v>
      </c>
    </row>
    <row r="6603" spans="1:7">
      <c r="A6603" t="str">
        <f t="shared" si="104"/>
        <v>S5.0083</v>
      </c>
      <c r="B6603" s="49" t="s">
        <v>517</v>
      </c>
      <c r="C6603" s="49">
        <v>83</v>
      </c>
      <c r="D6603" s="49">
        <v>1.3082237243652344</v>
      </c>
      <c r="E6603" s="49">
        <v>92.399368286132813</v>
      </c>
      <c r="F6603" s="49">
        <v>18.817584991455078</v>
      </c>
      <c r="G6603" s="49">
        <v>81.182411193847656</v>
      </c>
    </row>
    <row r="6604" spans="1:7">
      <c r="A6604" t="str">
        <f t="shared" si="104"/>
        <v>S5.0084</v>
      </c>
      <c r="B6604" s="49" t="s">
        <v>517</v>
      </c>
      <c r="C6604" s="49">
        <v>84</v>
      </c>
      <c r="D6604" s="49">
        <v>1.4627704620361328</v>
      </c>
      <c r="E6604" s="49">
        <v>91.091140747070313</v>
      </c>
      <c r="F6604" s="49">
        <v>18.080656051635742</v>
      </c>
      <c r="G6604" s="49">
        <v>81.919342041015625</v>
      </c>
    </row>
    <row r="6605" spans="1:7">
      <c r="A6605" t="str">
        <f t="shared" si="104"/>
        <v>S5.0085</v>
      </c>
      <c r="B6605" s="49" t="s">
        <v>517</v>
      </c>
      <c r="C6605" s="49">
        <v>85</v>
      </c>
      <c r="D6605" s="49">
        <v>1.6233425140380859</v>
      </c>
      <c r="E6605" s="49">
        <v>89.628372192382813</v>
      </c>
      <c r="F6605" s="49">
        <v>17.367580413818359</v>
      </c>
      <c r="G6605" s="49">
        <v>82.632423400878906</v>
      </c>
    </row>
    <row r="6606" spans="1:7">
      <c r="A6606" t="str">
        <f t="shared" si="104"/>
        <v>S5.0086</v>
      </c>
      <c r="B6606" s="49" t="s">
        <v>517</v>
      </c>
      <c r="C6606" s="49">
        <v>86</v>
      </c>
      <c r="D6606" s="49">
        <v>1.7882585525512695</v>
      </c>
      <c r="E6606" s="49">
        <v>88.005027770996094</v>
      </c>
      <c r="F6606" s="49">
        <v>16.678720474243164</v>
      </c>
      <c r="G6606" s="49">
        <v>83.321281433105469</v>
      </c>
    </row>
    <row r="6607" spans="1:7">
      <c r="A6607" t="str">
        <f t="shared" si="104"/>
        <v>S5.0087</v>
      </c>
      <c r="B6607" s="49" t="s">
        <v>517</v>
      </c>
      <c r="C6607" s="49">
        <v>87</v>
      </c>
      <c r="D6607" s="49">
        <v>1.9556093215942383</v>
      </c>
      <c r="E6607" s="49">
        <v>86.216773986816406</v>
      </c>
      <c r="F6607" s="49">
        <v>16.014287948608398</v>
      </c>
      <c r="G6607" s="49">
        <v>83.985710144042969</v>
      </c>
    </row>
    <row r="6608" spans="1:7">
      <c r="A6608" t="str">
        <f t="shared" si="104"/>
        <v>S5.0088</v>
      </c>
      <c r="B6608" s="49" t="s">
        <v>517</v>
      </c>
      <c r="C6608" s="49">
        <v>88</v>
      </c>
      <c r="D6608" s="49">
        <v>2.1232528686523438</v>
      </c>
      <c r="E6608" s="49">
        <v>84.261161804199219</v>
      </c>
      <c r="F6608" s="49">
        <v>15.374358177185059</v>
      </c>
      <c r="G6608" s="49">
        <v>84.625640869140625</v>
      </c>
    </row>
    <row r="6609" spans="1:7">
      <c r="A6609" t="str">
        <f t="shared" si="104"/>
        <v>S5.0089</v>
      </c>
      <c r="B6609" s="49" t="s">
        <v>517</v>
      </c>
      <c r="C6609" s="49">
        <v>89</v>
      </c>
      <c r="D6609" s="49">
        <v>2.2888832092285156</v>
      </c>
      <c r="E6609" s="49">
        <v>82.137908935546875</v>
      </c>
      <c r="F6609" s="49">
        <v>14.758857727050781</v>
      </c>
      <c r="G6609" s="49">
        <v>85.241142272949219</v>
      </c>
    </row>
    <row r="6610" spans="1:7">
      <c r="A6610" t="str">
        <f t="shared" si="104"/>
        <v>S5.0090</v>
      </c>
      <c r="B6610" s="49" t="s">
        <v>517</v>
      </c>
      <c r="C6610" s="49">
        <v>90</v>
      </c>
      <c r="D6610" s="49">
        <v>2.4500904083251953</v>
      </c>
      <c r="E6610" s="49">
        <v>79.849021911621094</v>
      </c>
      <c r="F6610" s="49">
        <v>14.167591094970703</v>
      </c>
      <c r="G6610" s="49">
        <v>85.832412719726563</v>
      </c>
    </row>
    <row r="6611" spans="1:7">
      <c r="A6611" t="str">
        <f t="shared" si="104"/>
        <v>S5.0091</v>
      </c>
      <c r="B6611" s="49" t="s">
        <v>517</v>
      </c>
      <c r="C6611" s="49">
        <v>91</v>
      </c>
      <c r="D6611" s="49">
        <v>2.6043710708618164</v>
      </c>
      <c r="E6611" s="49">
        <v>77.398933410644531</v>
      </c>
      <c r="F6611" s="49">
        <v>13.60024356842041</v>
      </c>
      <c r="G6611" s="49">
        <v>86.399757385253906</v>
      </c>
    </row>
    <row r="6612" spans="1:7">
      <c r="A6612" t="str">
        <f t="shared" si="104"/>
        <v>S5.0092</v>
      </c>
      <c r="B6612" s="49" t="s">
        <v>517</v>
      </c>
      <c r="C6612" s="49">
        <v>92</v>
      </c>
      <c r="D6612" s="49">
        <v>2.7492609024047852</v>
      </c>
      <c r="E6612" s="49">
        <v>74.794563293457031</v>
      </c>
      <c r="F6612" s="49">
        <v>13.056398391723633</v>
      </c>
      <c r="G6612" s="49">
        <v>86.943603515625</v>
      </c>
    </row>
    <row r="6613" spans="1:7">
      <c r="A6613" t="str">
        <f t="shared" si="104"/>
        <v>S5.0093</v>
      </c>
      <c r="B6613" s="49" t="s">
        <v>517</v>
      </c>
      <c r="C6613" s="49">
        <v>93</v>
      </c>
      <c r="D6613" s="49">
        <v>2.8823080062866211</v>
      </c>
      <c r="E6613" s="49">
        <v>72.045303344726563</v>
      </c>
      <c r="F6613" s="49">
        <v>12.535552024841309</v>
      </c>
      <c r="G6613" s="49">
        <v>87.464447021484375</v>
      </c>
    </row>
    <row r="6614" spans="1:7">
      <c r="A6614" t="str">
        <f t="shared" si="104"/>
        <v>S5.0094</v>
      </c>
      <c r="B6614" s="49" t="s">
        <v>517</v>
      </c>
      <c r="C6614" s="49">
        <v>94</v>
      </c>
      <c r="D6614" s="49">
        <v>3.0012063980102539</v>
      </c>
      <c r="E6614" s="49">
        <v>69.162994384765625</v>
      </c>
      <c r="F6614" s="49">
        <v>12.037123680114746</v>
      </c>
      <c r="G6614" s="49">
        <v>87.962875366210938</v>
      </c>
    </row>
    <row r="6615" spans="1:7">
      <c r="A6615" t="str">
        <f t="shared" si="104"/>
        <v>S5.0095</v>
      </c>
      <c r="B6615" s="49" t="s">
        <v>517</v>
      </c>
      <c r="C6615" s="49">
        <v>95</v>
      </c>
      <c r="D6615" s="49">
        <v>3.103856086730957</v>
      </c>
      <c r="E6615" s="49">
        <v>66.161788940429688</v>
      </c>
      <c r="F6615" s="49">
        <v>11.560466766357422</v>
      </c>
      <c r="G6615" s="49">
        <v>88.439529418945313</v>
      </c>
    </row>
    <row r="6616" spans="1:7">
      <c r="A6616" t="str">
        <f t="shared" si="104"/>
        <v>S5.0096</v>
      </c>
      <c r="B6616" s="49" t="s">
        <v>517</v>
      </c>
      <c r="C6616" s="49">
        <v>96</v>
      </c>
      <c r="D6616" s="49">
        <v>3.1883649826049805</v>
      </c>
      <c r="E6616" s="49">
        <v>63.057929992675781</v>
      </c>
      <c r="F6616" s="49">
        <v>11.104887962341309</v>
      </c>
      <c r="G6616" s="49">
        <v>88.895111083984375</v>
      </c>
    </row>
    <row r="6617" spans="1:7">
      <c r="A6617" t="str">
        <f t="shared" si="104"/>
        <v>S5.0097</v>
      </c>
      <c r="B6617" s="49" t="s">
        <v>517</v>
      </c>
      <c r="C6617" s="49">
        <v>97</v>
      </c>
      <c r="D6617" s="49">
        <v>3.2531957626342773</v>
      </c>
      <c r="E6617" s="49">
        <v>59.86956787109375</v>
      </c>
      <c r="F6617" s="49">
        <v>10.669652938842773</v>
      </c>
      <c r="G6617" s="49">
        <v>89.330345153808594</v>
      </c>
    </row>
    <row r="6618" spans="1:7">
      <c r="A6618" t="str">
        <f t="shared" si="104"/>
        <v>S5.0098</v>
      </c>
      <c r="B6618" s="49" t="s">
        <v>517</v>
      </c>
      <c r="C6618" s="49">
        <v>98</v>
      </c>
      <c r="D6618" s="49">
        <v>3.2971091270446777</v>
      </c>
      <c r="E6618" s="49">
        <v>56.616371154785156</v>
      </c>
      <c r="F6618" s="49">
        <v>10.254005432128906</v>
      </c>
      <c r="G6618" s="49">
        <v>89.745994567871094</v>
      </c>
    </row>
    <row r="6619" spans="1:7">
      <c r="A6619" t="str">
        <f t="shared" si="104"/>
        <v>S5.0099</v>
      </c>
      <c r="B6619" s="49" t="s">
        <v>517</v>
      </c>
      <c r="C6619" s="49">
        <v>99</v>
      </c>
      <c r="D6619" s="49">
        <v>3.3192620277404785</v>
      </c>
      <c r="E6619" s="49">
        <v>53.319263458251953</v>
      </c>
      <c r="F6619" s="49">
        <v>9.8571567535400391</v>
      </c>
      <c r="G6619" s="49">
        <v>90.142845153808594</v>
      </c>
    </row>
    <row r="6620" spans="1:7">
      <c r="A6620" t="str">
        <f t="shared" si="104"/>
        <v>S5.0100</v>
      </c>
      <c r="B6620" s="49" t="s">
        <v>517</v>
      </c>
      <c r="C6620" s="49">
        <v>100</v>
      </c>
      <c r="D6620" s="49">
        <v>3.3192658424377441</v>
      </c>
      <c r="E6620" s="49">
        <v>50</v>
      </c>
      <c r="F6620" s="49">
        <v>9.4783420562744141</v>
      </c>
      <c r="G6620" s="49">
        <v>90.521659851074219</v>
      </c>
    </row>
    <row r="6621" spans="1:7">
      <c r="A6621" t="str">
        <f t="shared" si="104"/>
        <v>S5.0101</v>
      </c>
      <c r="B6621" s="49" t="s">
        <v>517</v>
      </c>
      <c r="C6621" s="49">
        <v>101</v>
      </c>
      <c r="D6621" s="49">
        <v>3.2971053123474121</v>
      </c>
      <c r="E6621" s="49">
        <v>46.680732727050781</v>
      </c>
      <c r="F6621" s="49">
        <v>9.1167526245117188</v>
      </c>
      <c r="G6621" s="49">
        <v>90.883247375488281</v>
      </c>
    </row>
    <row r="6622" spans="1:7">
      <c r="A6622" t="str">
        <f t="shared" si="104"/>
        <v>S5.0102</v>
      </c>
      <c r="B6622" s="49" t="s">
        <v>517</v>
      </c>
      <c r="C6622" s="49">
        <v>102</v>
      </c>
      <c r="D6622" s="49">
        <v>3.2531957626342773</v>
      </c>
      <c r="E6622" s="49">
        <v>43.383628845214844</v>
      </c>
      <c r="F6622" s="49">
        <v>8.7716159820556641</v>
      </c>
      <c r="G6622" s="49">
        <v>91.228385925292969</v>
      </c>
    </row>
    <row r="6623" spans="1:7">
      <c r="A6623" t="str">
        <f t="shared" si="104"/>
        <v>S5.0103</v>
      </c>
      <c r="B6623" s="49" t="s">
        <v>517</v>
      </c>
      <c r="C6623" s="49">
        <v>103</v>
      </c>
      <c r="D6623" s="49">
        <v>3.1883649826049805</v>
      </c>
      <c r="E6623" s="49">
        <v>40.13043212890625</v>
      </c>
      <c r="F6623" s="49">
        <v>8.4421596527099609</v>
      </c>
      <c r="G6623" s="49">
        <v>91.557838439941406</v>
      </c>
    </row>
    <row r="6624" spans="1:7">
      <c r="A6624" t="str">
        <f t="shared" si="104"/>
        <v>S5.0104</v>
      </c>
      <c r="B6624" s="49" t="s">
        <v>517</v>
      </c>
      <c r="C6624" s="49">
        <v>104</v>
      </c>
      <c r="D6624" s="49">
        <v>3.103856086730957</v>
      </c>
      <c r="E6624" s="49">
        <v>36.942070007324219</v>
      </c>
      <c r="F6624" s="49">
        <v>8.1276254653930664</v>
      </c>
      <c r="G6624" s="49">
        <v>91.87237548828125</v>
      </c>
    </row>
    <row r="6625" spans="1:7">
      <c r="A6625" t="str">
        <f t="shared" si="104"/>
        <v>S5.0105</v>
      </c>
      <c r="B6625" s="49" t="s">
        <v>517</v>
      </c>
      <c r="C6625" s="49">
        <v>105</v>
      </c>
      <c r="D6625" s="49">
        <v>3.0012059211730957</v>
      </c>
      <c r="E6625" s="49">
        <v>33.838211059570313</v>
      </c>
      <c r="F6625" s="49">
        <v>7.8272781372070313</v>
      </c>
      <c r="G6625" s="49">
        <v>92.172721862792969</v>
      </c>
    </row>
    <row r="6626" spans="1:7">
      <c r="A6626" t="str">
        <f t="shared" si="104"/>
        <v>S5.0106</v>
      </c>
      <c r="B6626" s="49" t="s">
        <v>517</v>
      </c>
      <c r="C6626" s="49">
        <v>106</v>
      </c>
      <c r="D6626" s="49">
        <v>2.8823080062866211</v>
      </c>
      <c r="E6626" s="49">
        <v>30.837005615234375</v>
      </c>
      <c r="F6626" s="49">
        <v>7.5404047966003418</v>
      </c>
      <c r="G6626" s="49">
        <v>92.4595947265625</v>
      </c>
    </row>
    <row r="6627" spans="1:7">
      <c r="A6627" t="str">
        <f t="shared" si="104"/>
        <v>S5.0107</v>
      </c>
      <c r="B6627" s="49" t="s">
        <v>517</v>
      </c>
      <c r="C6627" s="49">
        <v>107</v>
      </c>
      <c r="D6627" s="49">
        <v>2.7492611408233643</v>
      </c>
      <c r="E6627" s="49">
        <v>27.95469856262207</v>
      </c>
      <c r="F6627" s="49">
        <v>7.2663168907165527</v>
      </c>
      <c r="G6627" s="49">
        <v>92.733680725097656</v>
      </c>
    </row>
    <row r="6628" spans="1:7">
      <c r="A6628" t="str">
        <f t="shared" si="104"/>
        <v>S5.0108</v>
      </c>
      <c r="B6628" s="49" t="s">
        <v>517</v>
      </c>
      <c r="C6628" s="49">
        <v>108</v>
      </c>
      <c r="D6628" s="49">
        <v>2.6043708324432373</v>
      </c>
      <c r="E6628" s="49">
        <v>25.205436706542969</v>
      </c>
      <c r="F6628" s="49">
        <v>7.0043449401855469</v>
      </c>
      <c r="G6628" s="49">
        <v>92.995651245117188</v>
      </c>
    </row>
    <row r="6629" spans="1:7">
      <c r="A6629" t="str">
        <f t="shared" si="104"/>
        <v>S5.0109</v>
      </c>
      <c r="B6629" s="49" t="s">
        <v>517</v>
      </c>
      <c r="C6629" s="49">
        <v>109</v>
      </c>
      <c r="D6629" s="49">
        <v>2.4500911235809326</v>
      </c>
      <c r="E6629" s="49">
        <v>22.601066589355469</v>
      </c>
      <c r="F6629" s="49">
        <v>6.7538561820983887</v>
      </c>
      <c r="G6629" s="49">
        <v>93.246147155761719</v>
      </c>
    </row>
    <row r="6630" spans="1:7">
      <c r="A6630" t="str">
        <f t="shared" si="104"/>
        <v>S5.0110</v>
      </c>
      <c r="B6630" s="49" t="s">
        <v>517</v>
      </c>
      <c r="C6630" s="49">
        <v>110</v>
      </c>
      <c r="D6630" s="49">
        <v>2.2888829708099365</v>
      </c>
      <c r="E6630" s="49">
        <v>20.150974273681641</v>
      </c>
      <c r="F6630" s="49">
        <v>6.5142407417297363</v>
      </c>
      <c r="G6630" s="49">
        <v>93.485755920410156</v>
      </c>
    </row>
    <row r="6631" spans="1:7">
      <c r="A6631" t="str">
        <f t="shared" si="104"/>
        <v>S5.0111</v>
      </c>
      <c r="B6631" s="49" t="s">
        <v>517</v>
      </c>
      <c r="C6631" s="49">
        <v>111</v>
      </c>
      <c r="D6631" s="49">
        <v>2.1232531070709229</v>
      </c>
      <c r="E6631" s="49">
        <v>17.862091064453125</v>
      </c>
      <c r="F6631" s="49">
        <v>6.2849202156066895</v>
      </c>
      <c r="G6631" s="49">
        <v>93.715080261230469</v>
      </c>
    </row>
    <row r="6632" spans="1:7">
      <c r="A6632" t="str">
        <f t="shared" si="104"/>
        <v>S5.0112</v>
      </c>
      <c r="B6632" s="49" t="s">
        <v>517</v>
      </c>
      <c r="C6632" s="49">
        <v>112</v>
      </c>
      <c r="D6632" s="49">
        <v>1.9556089639663696</v>
      </c>
      <c r="E6632" s="49">
        <v>15.738839149475098</v>
      </c>
      <c r="F6632" s="49">
        <v>6.0653371810913086</v>
      </c>
      <c r="G6632" s="49">
        <v>93.934661865234375</v>
      </c>
    </row>
    <row r="6633" spans="1:7">
      <c r="A6633" t="str">
        <f t="shared" si="104"/>
        <v>S5.0113</v>
      </c>
      <c r="B6633" s="49" t="s">
        <v>517</v>
      </c>
      <c r="C6633" s="49">
        <v>113</v>
      </c>
      <c r="D6633" s="49">
        <v>1.7882590293884277</v>
      </c>
      <c r="E6633" s="49">
        <v>13.783229827880859</v>
      </c>
      <c r="F6633" s="49">
        <v>5.8549647331237793</v>
      </c>
      <c r="G6633" s="49">
        <v>94.145034790039063</v>
      </c>
    </row>
    <row r="6634" spans="1:7">
      <c r="A6634" t="str">
        <f t="shared" si="104"/>
        <v>S5.0114</v>
      </c>
      <c r="B6634" s="49" t="s">
        <v>517</v>
      </c>
      <c r="C6634" s="49">
        <v>114</v>
      </c>
      <c r="D6634" s="49">
        <v>1.6233420372009277</v>
      </c>
      <c r="E6634" s="49">
        <v>11.99497127532959</v>
      </c>
      <c r="F6634" s="49">
        <v>5.6532998085021973</v>
      </c>
      <c r="G6634" s="49">
        <v>94.346702575683594</v>
      </c>
    </row>
    <row r="6635" spans="1:7">
      <c r="A6635" t="str">
        <f t="shared" si="104"/>
        <v>S5.0115</v>
      </c>
      <c r="B6635" s="49" t="s">
        <v>517</v>
      </c>
      <c r="C6635" s="49">
        <v>115</v>
      </c>
      <c r="D6635" s="49">
        <v>1.4627710580825806</v>
      </c>
      <c r="E6635" s="49">
        <v>10.371628761291504</v>
      </c>
      <c r="F6635" s="49">
        <v>5.4598827362060547</v>
      </c>
      <c r="G6635" s="49">
        <v>94.540115356445313</v>
      </c>
    </row>
    <row r="6636" spans="1:7">
      <c r="A6636" t="str">
        <f t="shared" si="104"/>
        <v>S5.0116</v>
      </c>
      <c r="B6636" s="49" t="s">
        <v>517</v>
      </c>
      <c r="C6636" s="49">
        <v>116</v>
      </c>
      <c r="D6636" s="49">
        <v>1.3082230091094971</v>
      </c>
      <c r="E6636" s="49">
        <v>8.9088582992553711</v>
      </c>
      <c r="F6636" s="49">
        <v>5.2742571830749512</v>
      </c>
      <c r="G6636" s="49">
        <v>94.725746154785156</v>
      </c>
    </row>
    <row r="6637" spans="1:7">
      <c r="A6637" t="str">
        <f t="shared" si="104"/>
        <v>S5.0117</v>
      </c>
      <c r="B6637" s="49" t="s">
        <v>517</v>
      </c>
      <c r="C6637" s="49">
        <v>117</v>
      </c>
      <c r="D6637" s="49">
        <v>1.1611319780349731</v>
      </c>
      <c r="E6637" s="49">
        <v>7.6006350517272949</v>
      </c>
      <c r="F6637" s="49">
        <v>5.0960021018981934</v>
      </c>
      <c r="G6637" s="49">
        <v>94.903999328613281</v>
      </c>
    </row>
    <row r="6638" spans="1:7">
      <c r="A6638" t="str">
        <f t="shared" si="104"/>
        <v>S5.0118</v>
      </c>
      <c r="B6638" s="49" t="s">
        <v>517</v>
      </c>
      <c r="C6638" s="49">
        <v>118</v>
      </c>
      <c r="D6638" s="49">
        <v>1.0226229429244995</v>
      </c>
      <c r="E6638" s="49">
        <v>6.4395031929016113</v>
      </c>
      <c r="F6638" s="49">
        <v>4.9247260093688965</v>
      </c>
      <c r="G6638" s="49">
        <v>95.075271606445313</v>
      </c>
    </row>
    <row r="6639" spans="1:7">
      <c r="A6639" t="str">
        <f t="shared" si="104"/>
        <v>S5.0119</v>
      </c>
      <c r="B6639" s="49" t="s">
        <v>517</v>
      </c>
      <c r="C6639" s="49">
        <v>119</v>
      </c>
      <c r="D6639" s="49">
        <v>0.89356899261474609</v>
      </c>
      <c r="E6639" s="49">
        <v>5.4168801307678223</v>
      </c>
      <c r="F6639" s="49">
        <v>4.7600479125976563</v>
      </c>
      <c r="G6639" s="49">
        <v>95.239952087402344</v>
      </c>
    </row>
    <row r="6640" spans="1:7">
      <c r="A6640" t="str">
        <f t="shared" si="104"/>
        <v>S5.0120</v>
      </c>
      <c r="B6640" s="49" t="s">
        <v>517</v>
      </c>
      <c r="C6640" s="49">
        <v>120</v>
      </c>
      <c r="D6640" s="49">
        <v>0.77456003427505493</v>
      </c>
      <c r="E6640" s="49">
        <v>4.5233111381530762</v>
      </c>
      <c r="F6640" s="49">
        <v>4.6016168594360352</v>
      </c>
      <c r="G6640" s="49">
        <v>95.398384094238281</v>
      </c>
    </row>
    <row r="6641" spans="1:7">
      <c r="A6641" t="str">
        <f t="shared" si="104"/>
        <v>S5.0121</v>
      </c>
      <c r="B6641" s="49" t="s">
        <v>517</v>
      </c>
      <c r="C6641" s="49">
        <v>121</v>
      </c>
      <c r="D6641" s="49">
        <v>0.6659349799156189</v>
      </c>
      <c r="E6641" s="49">
        <v>3.7487509250640869</v>
      </c>
      <c r="F6641" s="49">
        <v>4.4490852355957031</v>
      </c>
      <c r="G6641" s="49">
        <v>95.550918579101563</v>
      </c>
    </row>
    <row r="6642" spans="1:7">
      <c r="A6642" t="str">
        <f t="shared" si="104"/>
        <v>S5.0122</v>
      </c>
      <c r="B6642" s="49" t="s">
        <v>517</v>
      </c>
      <c r="C6642" s="49">
        <v>122</v>
      </c>
      <c r="D6642" s="49">
        <v>0.56778401136398315</v>
      </c>
      <c r="E6642" s="49">
        <v>3.0828161239624023</v>
      </c>
      <c r="F6642" s="49">
        <v>4.3021459579467773</v>
      </c>
      <c r="G6642" s="49">
        <v>95.697853088378906</v>
      </c>
    </row>
    <row r="6643" spans="1:7">
      <c r="A6643" t="str">
        <f t="shared" si="104"/>
        <v>S5.0123</v>
      </c>
      <c r="B6643" s="49" t="s">
        <v>517</v>
      </c>
      <c r="C6643" s="49">
        <v>123</v>
      </c>
      <c r="D6643" s="49">
        <v>0.47999000549316406</v>
      </c>
      <c r="E6643" s="49">
        <v>2.5150320529937744</v>
      </c>
      <c r="F6643" s="49">
        <v>4.1605048179626465</v>
      </c>
      <c r="G6643" s="49">
        <v>95.839492797851563</v>
      </c>
    </row>
    <row r="6644" spans="1:7">
      <c r="A6644" t="str">
        <f t="shared" si="104"/>
        <v>S5.0124</v>
      </c>
      <c r="B6644" s="49" t="s">
        <v>517</v>
      </c>
      <c r="C6644" s="49">
        <v>124</v>
      </c>
      <c r="D6644" s="49">
        <v>0.40224999189376831</v>
      </c>
      <c r="E6644" s="49">
        <v>2.0350420475006104</v>
      </c>
      <c r="F6644" s="49">
        <v>4.0238809585571289</v>
      </c>
      <c r="G6644" s="49">
        <v>95.976119995117188</v>
      </c>
    </row>
    <row r="6645" spans="1:7">
      <c r="A6645" t="str">
        <f t="shared" si="104"/>
        <v>S5.0125</v>
      </c>
      <c r="B6645" s="49" t="s">
        <v>517</v>
      </c>
      <c r="C6645" s="49">
        <v>125</v>
      </c>
      <c r="D6645" s="49">
        <v>0.33410301804542542</v>
      </c>
      <c r="E6645" s="49">
        <v>1.6327919960021973</v>
      </c>
      <c r="F6645" s="49">
        <v>3.8920130729675293</v>
      </c>
      <c r="G6645" s="49">
        <v>96.107986450195313</v>
      </c>
    </row>
    <row r="6646" spans="1:7">
      <c r="A6646" t="str">
        <f t="shared" si="104"/>
        <v>S5.0126</v>
      </c>
      <c r="B6646" s="49" t="s">
        <v>517</v>
      </c>
      <c r="C6646" s="49">
        <v>126</v>
      </c>
      <c r="D6646" s="49">
        <v>0.27497798204421997</v>
      </c>
      <c r="E6646" s="49">
        <v>1.2986890077590942</v>
      </c>
      <c r="F6646" s="49">
        <v>3.7646489143371582</v>
      </c>
      <c r="G6646" s="49">
        <v>96.2353515625</v>
      </c>
    </row>
    <row r="6647" spans="1:7">
      <c r="A6647" t="str">
        <f t="shared" si="104"/>
        <v>S5.0127</v>
      </c>
      <c r="B6647" s="49" t="s">
        <v>517</v>
      </c>
      <c r="C6647" s="49">
        <v>127</v>
      </c>
      <c r="D6647" s="49">
        <v>0.22420200705528259</v>
      </c>
      <c r="E6647" s="49">
        <v>1.0237109661102295</v>
      </c>
      <c r="F6647" s="49">
        <v>3.641563892364502</v>
      </c>
      <c r="G6647" s="49">
        <v>96.358436584472656</v>
      </c>
    </row>
    <row r="6648" spans="1:7">
      <c r="A6648" t="str">
        <f t="shared" si="104"/>
        <v>S5.0128</v>
      </c>
      <c r="B6648" s="49" t="s">
        <v>517</v>
      </c>
      <c r="C6648" s="49">
        <v>128</v>
      </c>
      <c r="D6648" s="49">
        <v>0.18104998767375946</v>
      </c>
      <c r="E6648" s="49">
        <v>0.79950898885726929</v>
      </c>
      <c r="F6648" s="49">
        <v>3.5225369930267334</v>
      </c>
      <c r="G6648" s="49">
        <v>96.477462768554688</v>
      </c>
    </row>
    <row r="6649" spans="1:7">
      <c r="A6649" t="str">
        <f t="shared" si="104"/>
        <v>S5.0129</v>
      </c>
      <c r="B6649" s="49" t="s">
        <v>517</v>
      </c>
      <c r="C6649" s="49">
        <v>129</v>
      </c>
      <c r="D6649" s="49">
        <v>0.14476099610328674</v>
      </c>
      <c r="E6649" s="49">
        <v>0.61845898628234863</v>
      </c>
      <c r="F6649" s="49">
        <v>3.4073629379272461</v>
      </c>
      <c r="G6649" s="49">
        <v>96.592636108398438</v>
      </c>
    </row>
    <row r="6650" spans="1:7">
      <c r="A6650" t="str">
        <f t="shared" si="104"/>
        <v>S5.0130</v>
      </c>
      <c r="B6650" s="49" t="s">
        <v>517</v>
      </c>
      <c r="C6650" s="49">
        <v>130</v>
      </c>
      <c r="D6650" s="49">
        <v>0.11457199603319168</v>
      </c>
      <c r="E6650" s="49">
        <v>0.47369799017906189</v>
      </c>
      <c r="F6650" s="49">
        <v>3.2958469390869141</v>
      </c>
      <c r="G6650" s="49">
        <v>96.704154968261719</v>
      </c>
    </row>
    <row r="6651" spans="1:7">
      <c r="A6651" t="str">
        <f t="shared" si="104"/>
        <v>S5.0131</v>
      </c>
      <c r="B6651" s="49" t="s">
        <v>517</v>
      </c>
      <c r="C6651" s="49">
        <v>131</v>
      </c>
      <c r="D6651" s="49">
        <v>8.9731000363826752E-2</v>
      </c>
      <c r="E6651" s="49">
        <v>0.35912600159645081</v>
      </c>
      <c r="F6651" s="49">
        <v>3.1878089904785156</v>
      </c>
      <c r="G6651" s="49">
        <v>96.81219482421875</v>
      </c>
    </row>
    <row r="6652" spans="1:7">
      <c r="A6652" t="str">
        <f t="shared" si="104"/>
        <v>S5.0132</v>
      </c>
      <c r="B6652" s="49" t="s">
        <v>517</v>
      </c>
      <c r="C6652" s="49">
        <v>132</v>
      </c>
      <c r="D6652" s="49">
        <v>6.9519005715847015E-2</v>
      </c>
      <c r="E6652" s="49">
        <v>0.26939499378204346</v>
      </c>
      <c r="F6652" s="49">
        <v>3.0830779075622559</v>
      </c>
      <c r="G6652" s="49">
        <v>96.916923522949219</v>
      </c>
    </row>
    <row r="6653" spans="1:7">
      <c r="A6653" t="str">
        <f t="shared" si="104"/>
        <v>S5.0133</v>
      </c>
      <c r="B6653" s="49" t="s">
        <v>517</v>
      </c>
      <c r="C6653" s="49">
        <v>133</v>
      </c>
      <c r="D6653" s="49">
        <v>5.3258996456861496E-2</v>
      </c>
      <c r="E6653" s="49">
        <v>0.19987599551677704</v>
      </c>
      <c r="F6653" s="49">
        <v>2.9814939498901367</v>
      </c>
      <c r="G6653" s="49">
        <v>97.018508911132813</v>
      </c>
    </row>
    <row r="6654" spans="1:7">
      <c r="A6654" t="str">
        <f t="shared" si="104"/>
        <v>S5.0134</v>
      </c>
      <c r="B6654" s="49" t="s">
        <v>517</v>
      </c>
      <c r="C6654" s="49">
        <v>134</v>
      </c>
      <c r="D6654" s="49">
        <v>4.0333002805709839E-2</v>
      </c>
      <c r="E6654" s="49">
        <v>0.14661699533462524</v>
      </c>
      <c r="F6654" s="49">
        <v>2.8829069137573242</v>
      </c>
      <c r="G6654" s="49">
        <v>97.117095947265625</v>
      </c>
    </row>
    <row r="6655" spans="1:7">
      <c r="A6655" t="str">
        <f t="shared" si="104"/>
        <v>S5.0135</v>
      </c>
      <c r="B6655" s="49" t="s">
        <v>517</v>
      </c>
      <c r="C6655" s="49">
        <v>135</v>
      </c>
      <c r="D6655" s="49">
        <v>3.0179399996995926E-2</v>
      </c>
      <c r="E6655" s="49">
        <v>0.106283999979496</v>
      </c>
      <c r="F6655" s="49">
        <v>2.7871489524841309</v>
      </c>
      <c r="G6655" s="49">
        <v>97.212852478027344</v>
      </c>
    </row>
    <row r="6656" spans="1:7">
      <c r="A6656" t="str">
        <f t="shared" si="104"/>
        <v>S5.0136</v>
      </c>
      <c r="B6656" s="49" t="s">
        <v>517</v>
      </c>
      <c r="C6656" s="49">
        <v>136</v>
      </c>
      <c r="D6656" s="49">
        <v>2.2303199395537376E-2</v>
      </c>
      <c r="E6656" s="49">
        <v>7.6104603707790375E-2</v>
      </c>
      <c r="F6656" s="49">
        <v>2.6941111087799072</v>
      </c>
      <c r="G6656" s="49">
        <v>97.305885314941406</v>
      </c>
    </row>
    <row r="6657" spans="1:7">
      <c r="A6657" t="str">
        <f t="shared" si="104"/>
        <v>S5.0137</v>
      </c>
      <c r="B6657" s="49" t="s">
        <v>517</v>
      </c>
      <c r="C6657" s="49">
        <v>137</v>
      </c>
      <c r="D6657" s="49">
        <v>1.6271099448204041E-2</v>
      </c>
      <c r="E6657" s="49">
        <v>5.3801398724317551E-2</v>
      </c>
      <c r="F6657" s="49">
        <v>2.603672981262207</v>
      </c>
      <c r="G6657" s="49">
        <v>97.396324157714844</v>
      </c>
    </row>
    <row r="6658" spans="1:7">
      <c r="A6658" t="str">
        <f t="shared" si="104"/>
        <v>S5.0138</v>
      </c>
      <c r="B6658" s="49" t="s">
        <v>517</v>
      </c>
      <c r="C6658" s="49">
        <v>138</v>
      </c>
      <c r="D6658" s="49">
        <v>1.1711900122463703E-2</v>
      </c>
      <c r="E6658" s="49">
        <v>3.753029927611351E-2</v>
      </c>
      <c r="F6658" s="49">
        <v>2.5157201290130615</v>
      </c>
      <c r="G6658" s="49">
        <v>97.484283447265625</v>
      </c>
    </row>
    <row r="6659" spans="1:7">
      <c r="A6659" t="str">
        <f t="shared" ref="A6659:A6722" si="105">CONCATENATE(B6659,IF(C6659&lt;10,CONCATENATE("00",C6659),IF(C6659&lt;100,CONCATENATE("0",C6659),C6659)))</f>
        <v>S5.0139</v>
      </c>
      <c r="B6659" s="49" t="s">
        <v>517</v>
      </c>
      <c r="C6659" s="49">
        <v>139</v>
      </c>
      <c r="D6659" s="49">
        <v>8.3133997395634651E-3</v>
      </c>
      <c r="E6659" s="49">
        <v>2.5818400084972382E-2</v>
      </c>
      <c r="F6659" s="49">
        <v>2.4301419258117676</v>
      </c>
      <c r="G6659" s="49">
        <v>97.569854736328125</v>
      </c>
    </row>
    <row r="6660" spans="1:7">
      <c r="A6660" t="str">
        <f t="shared" si="105"/>
        <v>S5.0140</v>
      </c>
      <c r="B6660" s="49" t="s">
        <v>517</v>
      </c>
      <c r="C6660" s="49">
        <v>140</v>
      </c>
      <c r="D6660" s="49">
        <v>5.8156000450253487E-3</v>
      </c>
      <c r="E6660" s="49">
        <v>1.7504999414086342E-2</v>
      </c>
      <c r="F6660" s="49">
        <v>2.3468339443206787</v>
      </c>
      <c r="G6660" s="49">
        <v>97.653167724609375</v>
      </c>
    </row>
    <row r="6661" spans="1:7">
      <c r="A6661" t="str">
        <f t="shared" si="105"/>
        <v>S5.0141</v>
      </c>
      <c r="B6661" s="49" t="s">
        <v>517</v>
      </c>
      <c r="C6661" s="49">
        <v>141</v>
      </c>
      <c r="D6661" s="49">
        <v>4.0067499503493309E-3</v>
      </c>
      <c r="E6661" s="49">
        <v>1.1689400300383568E-2</v>
      </c>
      <c r="F6661" s="49">
        <v>2.2656929492950439</v>
      </c>
      <c r="G6661" s="49">
        <v>97.734306335449219</v>
      </c>
    </row>
    <row r="6662" spans="1:7">
      <c r="A6662" t="str">
        <f t="shared" si="105"/>
        <v>S5.0142</v>
      </c>
      <c r="B6662" s="49" t="s">
        <v>517</v>
      </c>
      <c r="C6662" s="49">
        <v>142</v>
      </c>
      <c r="D6662" s="49">
        <v>2.7171000838279724E-3</v>
      </c>
      <c r="E6662" s="49">
        <v>7.6826498843729496E-3</v>
      </c>
      <c r="F6662" s="49">
        <v>2.1866259574890137</v>
      </c>
      <c r="G6662" s="49">
        <v>97.813377380371094</v>
      </c>
    </row>
    <row r="6663" spans="1:7">
      <c r="A6663" t="str">
        <f t="shared" si="105"/>
        <v>S5.0143</v>
      </c>
      <c r="B6663" s="49" t="s">
        <v>517</v>
      </c>
      <c r="C6663" s="49">
        <v>143</v>
      </c>
      <c r="D6663" s="49">
        <v>1.811850001104176E-3</v>
      </c>
      <c r="E6663" s="49">
        <v>4.9655498005449772E-3</v>
      </c>
      <c r="F6663" s="49">
        <v>2.1095418930053711</v>
      </c>
      <c r="G6663" s="49">
        <v>97.890457153320313</v>
      </c>
    </row>
    <row r="6664" spans="1:7">
      <c r="A6664" t="str">
        <f t="shared" si="105"/>
        <v>S5.0144</v>
      </c>
      <c r="B6664" s="49" t="s">
        <v>517</v>
      </c>
      <c r="C6664" s="49">
        <v>144</v>
      </c>
      <c r="D6664" s="49">
        <v>1.1872999602928758E-3</v>
      </c>
      <c r="E6664" s="49">
        <v>3.153699915856123E-3</v>
      </c>
      <c r="F6664" s="49">
        <v>2.0343570709228516</v>
      </c>
      <c r="G6664" s="49">
        <v>97.965644836425781</v>
      </c>
    </row>
    <row r="6665" spans="1:7">
      <c r="A6665" t="str">
        <f t="shared" si="105"/>
        <v>S5.0145</v>
      </c>
      <c r="B6665" s="49" t="s">
        <v>517</v>
      </c>
      <c r="C6665" s="49">
        <v>145</v>
      </c>
      <c r="D6665" s="49">
        <v>7.6407002052292228E-4</v>
      </c>
      <c r="E6665" s="49">
        <v>1.966400071978569E-3</v>
      </c>
      <c r="F6665" s="49">
        <v>1.9609919786453247</v>
      </c>
      <c r="G6665" s="49">
        <v>98.039009094238281</v>
      </c>
    </row>
    <row r="6666" spans="1:7">
      <c r="A6666" t="str">
        <f t="shared" si="105"/>
        <v>S5.0146</v>
      </c>
      <c r="B6666" s="49" t="s">
        <v>517</v>
      </c>
      <c r="C6666" s="49">
        <v>146</v>
      </c>
      <c r="D6666" s="49">
        <v>4.8203000915236771E-4</v>
      </c>
      <c r="E6666" s="49">
        <v>1.2023299932479858E-3</v>
      </c>
      <c r="F6666" s="49">
        <v>1.8893749713897705</v>
      </c>
      <c r="G6666" s="49">
        <v>98.110626220703125</v>
      </c>
    </row>
    <row r="6667" spans="1:7">
      <c r="A6667" t="str">
        <f t="shared" si="105"/>
        <v>S5.0147</v>
      </c>
      <c r="B6667" s="49" t="s">
        <v>517</v>
      </c>
      <c r="C6667" s="49">
        <v>147</v>
      </c>
      <c r="D6667" s="49">
        <v>2.9798998730257154E-4</v>
      </c>
      <c r="E6667" s="49">
        <v>7.2030001319944859E-4</v>
      </c>
      <c r="F6667" s="49">
        <v>1.8194389343261719</v>
      </c>
      <c r="G6667" s="49">
        <v>98.180557250976563</v>
      </c>
    </row>
    <row r="6668" spans="1:7">
      <c r="A6668" t="str">
        <f t="shared" si="105"/>
        <v>S5.0148</v>
      </c>
      <c r="B6668" s="49" t="s">
        <v>517</v>
      </c>
      <c r="C6668" s="49">
        <v>148</v>
      </c>
      <c r="D6668" s="49">
        <v>1.8063500465359539E-4</v>
      </c>
      <c r="E6668" s="49">
        <v>4.2230999679304659E-4</v>
      </c>
      <c r="F6668" s="49">
        <v>1.7511229515075684</v>
      </c>
      <c r="G6668" s="49">
        <v>98.248878479003906</v>
      </c>
    </row>
    <row r="6669" spans="1:7">
      <c r="A6669" t="str">
        <f t="shared" si="105"/>
        <v>S5.0149</v>
      </c>
      <c r="B6669" s="49" t="s">
        <v>517</v>
      </c>
      <c r="C6669" s="49">
        <v>149</v>
      </c>
      <c r="D6669" s="49">
        <v>1.0661400301614776E-4</v>
      </c>
      <c r="E6669" s="49">
        <v>2.4167500669136643E-4</v>
      </c>
      <c r="F6669" s="49">
        <v>1.6843730211257935</v>
      </c>
      <c r="G6669" s="49">
        <v>98.315628051757813</v>
      </c>
    </row>
    <row r="6670" spans="1:7">
      <c r="A6670" t="str">
        <f t="shared" si="105"/>
        <v>S5.0150</v>
      </c>
      <c r="B6670" s="49" t="s">
        <v>517</v>
      </c>
      <c r="C6670" s="49">
        <v>150</v>
      </c>
      <c r="D6670" s="49">
        <v>6.152669811854139E-5</v>
      </c>
      <c r="E6670" s="49">
        <v>1.3506099639926106E-4</v>
      </c>
      <c r="F6670" s="49">
        <v>1.6191400289535522</v>
      </c>
      <c r="G6670" s="49">
        <v>98.380859375</v>
      </c>
    </row>
    <row r="6671" spans="1:7">
      <c r="A6671" t="str">
        <f t="shared" si="105"/>
        <v>S5.0151</v>
      </c>
      <c r="B6671" s="49" t="s">
        <v>517</v>
      </c>
      <c r="C6671" s="49">
        <v>151</v>
      </c>
      <c r="D6671" s="49">
        <v>3.4598200727486983E-5</v>
      </c>
      <c r="E6671" s="49">
        <v>7.3534298280719668E-5</v>
      </c>
      <c r="F6671" s="49">
        <v>1.5553809404373169</v>
      </c>
      <c r="G6671" s="49">
        <v>98.444618225097656</v>
      </c>
    </row>
    <row r="6672" spans="1:7">
      <c r="A6672" t="str">
        <f t="shared" si="105"/>
        <v>S5.0152</v>
      </c>
      <c r="B6672" s="49" t="s">
        <v>517</v>
      </c>
      <c r="C6672" s="49">
        <v>152</v>
      </c>
      <c r="D6672" s="49">
        <v>1.8925300537375733E-5</v>
      </c>
      <c r="E6672" s="49">
        <v>3.8936101191211492E-5</v>
      </c>
      <c r="F6672" s="49">
        <v>1.493056058883667</v>
      </c>
      <c r="G6672" s="49">
        <v>98.506942749023438</v>
      </c>
    </row>
    <row r="6673" spans="1:7">
      <c r="A6673" t="str">
        <f t="shared" si="105"/>
        <v>S5.0153</v>
      </c>
      <c r="B6673" s="49" t="s">
        <v>517</v>
      </c>
      <c r="C6673" s="49">
        <v>153</v>
      </c>
      <c r="D6673" s="49">
        <v>1.0050300261355005E-5</v>
      </c>
      <c r="E6673" s="49">
        <v>2.0010800653835759E-5</v>
      </c>
      <c r="F6673" s="49">
        <v>1.4321290254592896</v>
      </c>
      <c r="G6673" s="49">
        <v>98.56787109375</v>
      </c>
    </row>
    <row r="6674" spans="1:7">
      <c r="A6674" t="str">
        <f t="shared" si="105"/>
        <v>S5.0154</v>
      </c>
      <c r="B6674" s="49" t="s">
        <v>517</v>
      </c>
      <c r="C6674" s="49">
        <v>154</v>
      </c>
      <c r="D6674" s="49">
        <v>5.1704000725294463E-6</v>
      </c>
      <c r="E6674" s="49">
        <v>9.9605003924807534E-6</v>
      </c>
      <c r="F6674" s="49">
        <v>1.3725680112838745</v>
      </c>
      <c r="G6674" s="49">
        <v>98.627433776855469</v>
      </c>
    </row>
    <row r="6675" spans="1:7">
      <c r="A6675" t="str">
        <f t="shared" si="105"/>
        <v>S5.0155</v>
      </c>
      <c r="B6675" s="49" t="s">
        <v>517</v>
      </c>
      <c r="C6675" s="49">
        <v>155</v>
      </c>
      <c r="D6675" s="49">
        <v>2.5705999178171623E-6</v>
      </c>
      <c r="E6675" s="49">
        <v>4.7900998652039561E-6</v>
      </c>
      <c r="F6675" s="49">
        <v>1.3143470287322998</v>
      </c>
      <c r="G6675" s="49">
        <v>98.685653686523438</v>
      </c>
    </row>
    <row r="6676" spans="1:7">
      <c r="A6676" t="str">
        <f t="shared" si="105"/>
        <v>S5.0156</v>
      </c>
      <c r="B6676" s="49" t="s">
        <v>517</v>
      </c>
      <c r="C6676" s="49">
        <v>156</v>
      </c>
      <c r="D6676" s="49">
        <v>1.2317000255279709E-6</v>
      </c>
      <c r="E6676" s="49">
        <v>2.2194999473867938E-6</v>
      </c>
      <c r="F6676" s="49">
        <v>1.2574460506439209</v>
      </c>
      <c r="G6676" s="49">
        <v>98.7425537109375</v>
      </c>
    </row>
    <row r="6677" spans="1:7">
      <c r="A6677" t="str">
        <f t="shared" si="105"/>
        <v>S5.0157</v>
      </c>
      <c r="B6677" s="49" t="s">
        <v>517</v>
      </c>
      <c r="C6677" s="49">
        <v>157</v>
      </c>
      <c r="D6677" s="49">
        <v>5.669999723068031E-7</v>
      </c>
      <c r="E6677" s="49">
        <v>9.8780003554566065E-7</v>
      </c>
      <c r="F6677" s="49">
        <v>1.2018510103225708</v>
      </c>
      <c r="G6677" s="49">
        <v>98.798149108886719</v>
      </c>
    </row>
    <row r="6678" spans="1:7">
      <c r="A6678" t="str">
        <f t="shared" si="105"/>
        <v>S5.0158</v>
      </c>
      <c r="B6678" s="49" t="s">
        <v>517</v>
      </c>
      <c r="C6678" s="49">
        <v>158</v>
      </c>
      <c r="D6678" s="49">
        <v>2.4990001179503452E-7</v>
      </c>
      <c r="E6678" s="49">
        <v>4.2080000639543869E-7</v>
      </c>
      <c r="F6678" s="49">
        <v>1.1475540399551392</v>
      </c>
      <c r="G6678" s="49">
        <v>98.852447509765625</v>
      </c>
    </row>
    <row r="6679" spans="1:7">
      <c r="A6679" t="str">
        <f t="shared" si="105"/>
        <v>S5.0159</v>
      </c>
      <c r="B6679" s="49" t="s">
        <v>517</v>
      </c>
      <c r="C6679" s="49">
        <v>159</v>
      </c>
      <c r="D6679" s="49">
        <v>1.0499999802959792E-7</v>
      </c>
      <c r="E6679" s="49">
        <v>1.7089999460040417E-7</v>
      </c>
      <c r="F6679" s="49">
        <v>1.0945529937744141</v>
      </c>
      <c r="G6679" s="49">
        <v>98.905448913574219</v>
      </c>
    </row>
    <row r="6680" spans="1:7">
      <c r="A6680" t="str">
        <f t="shared" si="105"/>
        <v>S5.0160</v>
      </c>
      <c r="B6680" s="49" t="s">
        <v>517</v>
      </c>
      <c r="C6680" s="49">
        <v>160</v>
      </c>
      <c r="D6680" s="49">
        <v>4.1900001690464705E-8</v>
      </c>
      <c r="E6680" s="49">
        <v>6.5899996570806252E-8</v>
      </c>
      <c r="F6680" s="49">
        <v>1.0428520441055298</v>
      </c>
      <c r="G6680" s="49">
        <v>98.957145690917969</v>
      </c>
    </row>
    <row r="6681" spans="1:7">
      <c r="A6681" t="str">
        <f t="shared" si="105"/>
        <v>S5.0161</v>
      </c>
      <c r="B6681" s="49" t="s">
        <v>517</v>
      </c>
      <c r="C6681" s="49">
        <v>161</v>
      </c>
      <c r="D6681" s="49">
        <v>1.5799999530941022E-8</v>
      </c>
      <c r="E6681" s="49">
        <v>2.4000000209412065E-8</v>
      </c>
      <c r="F6681" s="49">
        <v>0.99247097969055176</v>
      </c>
      <c r="G6681" s="49">
        <v>99.007530212402344</v>
      </c>
    </row>
    <row r="6682" spans="1:7">
      <c r="A6682" t="str">
        <f t="shared" si="105"/>
        <v>S5.0162</v>
      </c>
      <c r="B6682" s="49" t="s">
        <v>517</v>
      </c>
      <c r="C6682" s="49">
        <v>162</v>
      </c>
      <c r="D6682" s="49">
        <v>5.6000000192568677E-9</v>
      </c>
      <c r="E6682" s="49">
        <v>8.1999997902926225E-9</v>
      </c>
      <c r="F6682" s="49">
        <v>0.9434400200843811</v>
      </c>
      <c r="G6682" s="49">
        <v>99.056556701660156</v>
      </c>
    </row>
    <row r="6683" spans="1:7">
      <c r="A6683" t="str">
        <f t="shared" si="105"/>
        <v>S5.0163</v>
      </c>
      <c r="B6683" s="49" t="s">
        <v>517</v>
      </c>
      <c r="C6683" s="49">
        <v>163</v>
      </c>
      <c r="D6683" s="49">
        <v>1.8000000379103653E-9</v>
      </c>
      <c r="E6683" s="49">
        <v>2.5999999930803597E-9</v>
      </c>
      <c r="F6683" s="49">
        <v>0.89580798149108887</v>
      </c>
      <c r="G6683" s="49">
        <v>99.104194641113281</v>
      </c>
    </row>
    <row r="6684" spans="1:7">
      <c r="A6684" t="str">
        <f t="shared" si="105"/>
        <v>S5.0164</v>
      </c>
      <c r="B6684" s="49" t="s">
        <v>517</v>
      </c>
      <c r="C6684" s="49">
        <v>164</v>
      </c>
      <c r="D6684" s="49">
        <v>5.9999999413307137E-10</v>
      </c>
      <c r="E6684" s="49">
        <v>8.0000001068114557E-10</v>
      </c>
      <c r="F6684" s="49">
        <v>0.84964597225189209</v>
      </c>
      <c r="G6684" s="49">
        <v>99.150352478027344</v>
      </c>
    </row>
    <row r="6685" spans="1:7">
      <c r="A6685" t="str">
        <f t="shared" si="105"/>
        <v>S5.0165</v>
      </c>
      <c r="B6685" s="49" t="s">
        <v>517</v>
      </c>
      <c r="C6685" s="49">
        <v>165</v>
      </c>
      <c r="D6685" s="49">
        <v>2.0000000267028639E-10</v>
      </c>
      <c r="E6685" s="49">
        <v>2.0000000267028639E-10</v>
      </c>
      <c r="F6685" s="49">
        <v>0.80504000186920166</v>
      </c>
      <c r="G6685" s="49">
        <v>99.194961547851563</v>
      </c>
    </row>
    <row r="6686" spans="1:7">
      <c r="A6686" t="str">
        <f t="shared" si="105"/>
        <v>S5.0166</v>
      </c>
      <c r="B6686" s="49" t="s">
        <v>517</v>
      </c>
      <c r="C6686" s="49">
        <v>166</v>
      </c>
      <c r="D6686" s="49">
        <v>0</v>
      </c>
      <c r="E6686" s="49">
        <v>0</v>
      </c>
      <c r="F6686" s="49">
        <v>0.76212102174758911</v>
      </c>
      <c r="G6686" s="49">
        <v>99.237876892089844</v>
      </c>
    </row>
    <row r="6687" spans="1:7">
      <c r="A6687" t="str">
        <f t="shared" si="105"/>
        <v>S5.0167</v>
      </c>
      <c r="B6687" s="49" t="s">
        <v>517</v>
      </c>
      <c r="C6687" s="49">
        <v>167</v>
      </c>
      <c r="D6687" s="49">
        <v>0</v>
      </c>
      <c r="E6687" s="49">
        <v>0</v>
      </c>
      <c r="F6687" s="49">
        <v>0.72105097770690918</v>
      </c>
      <c r="G6687" s="49">
        <v>99.278945922851563</v>
      </c>
    </row>
    <row r="6688" spans="1:7">
      <c r="A6688" t="str">
        <f t="shared" si="105"/>
        <v>S5.0168</v>
      </c>
      <c r="B6688" s="49" t="s">
        <v>517</v>
      </c>
      <c r="C6688" s="49">
        <v>168</v>
      </c>
      <c r="D6688" s="49">
        <v>0</v>
      </c>
      <c r="E6688" s="49">
        <v>0</v>
      </c>
      <c r="F6688" s="49">
        <v>0.68204599618911743</v>
      </c>
      <c r="G6688" s="49">
        <v>99.317955017089844</v>
      </c>
    </row>
    <row r="6689" spans="1:7">
      <c r="A6689" t="str">
        <f t="shared" si="105"/>
        <v>S5.0169</v>
      </c>
      <c r="B6689" s="49" t="s">
        <v>517</v>
      </c>
      <c r="C6689" s="49">
        <v>169</v>
      </c>
      <c r="D6689" s="49">
        <v>0</v>
      </c>
      <c r="E6689" s="49">
        <v>0</v>
      </c>
      <c r="F6689" s="49">
        <v>0.64590299129486084</v>
      </c>
      <c r="G6689" s="49">
        <v>99.354095458984375</v>
      </c>
    </row>
    <row r="6690" spans="1:7">
      <c r="A6690" t="str">
        <f t="shared" si="105"/>
        <v>S5.0170</v>
      </c>
      <c r="B6690" s="49" t="s">
        <v>517</v>
      </c>
      <c r="C6690" s="49">
        <v>170</v>
      </c>
      <c r="D6690" s="49">
        <v>0</v>
      </c>
      <c r="E6690" s="49">
        <v>0</v>
      </c>
      <c r="F6690" s="49">
        <v>0.61152702569961548</v>
      </c>
      <c r="G6690" s="49">
        <v>99.388473510742188</v>
      </c>
    </row>
    <row r="6691" spans="1:7">
      <c r="A6691" t="str">
        <f t="shared" si="105"/>
        <v>S5.0171</v>
      </c>
      <c r="B6691" s="49" t="s">
        <v>517</v>
      </c>
      <c r="C6691" s="49">
        <v>171</v>
      </c>
      <c r="D6691" s="49">
        <v>0</v>
      </c>
      <c r="E6691" s="49">
        <v>0</v>
      </c>
      <c r="F6691" s="49">
        <v>0.58096200227737427</v>
      </c>
      <c r="G6691" s="49">
        <v>99.419036865234375</v>
      </c>
    </row>
    <row r="6692" spans="1:7">
      <c r="A6692" t="str">
        <f t="shared" si="105"/>
        <v>S5.0172</v>
      </c>
      <c r="B6692" s="49" t="s">
        <v>517</v>
      </c>
      <c r="C6692" s="49">
        <v>172</v>
      </c>
      <c r="D6692" s="49">
        <v>0</v>
      </c>
      <c r="E6692" s="49">
        <v>0</v>
      </c>
      <c r="F6692" s="49">
        <v>0.55389499664306641</v>
      </c>
      <c r="G6692" s="49">
        <v>99.44610595703125</v>
      </c>
    </row>
    <row r="6693" spans="1:7">
      <c r="A6693" t="str">
        <f t="shared" si="105"/>
        <v>S5.0173</v>
      </c>
      <c r="B6693" s="49" t="s">
        <v>517</v>
      </c>
      <c r="C6693" s="49">
        <v>173</v>
      </c>
      <c r="D6693" s="49">
        <v>0</v>
      </c>
      <c r="E6693" s="49">
        <v>0</v>
      </c>
      <c r="F6693" s="49">
        <v>0.53196299076080322</v>
      </c>
      <c r="G6693" s="49">
        <v>99.468040466308594</v>
      </c>
    </row>
    <row r="6694" spans="1:7">
      <c r="A6694" t="str">
        <f t="shared" si="105"/>
        <v>S5.0174</v>
      </c>
      <c r="B6694" s="49" t="s">
        <v>517</v>
      </c>
      <c r="C6694" s="49">
        <v>174</v>
      </c>
      <c r="D6694" s="49">
        <v>0</v>
      </c>
      <c r="E6694" s="49">
        <v>0</v>
      </c>
      <c r="F6694" s="49">
        <v>0.51547199487686157</v>
      </c>
      <c r="G6694" s="49">
        <v>99.484527587890625</v>
      </c>
    </row>
    <row r="6695" spans="1:7">
      <c r="A6695" t="str">
        <f t="shared" si="105"/>
        <v>S5.0175</v>
      </c>
      <c r="B6695" s="49" t="s">
        <v>517</v>
      </c>
      <c r="C6695" s="49">
        <v>175</v>
      </c>
      <c r="D6695" s="49">
        <v>0</v>
      </c>
      <c r="E6695" s="49">
        <v>0</v>
      </c>
      <c r="F6695" s="49">
        <v>0.50522798299789429</v>
      </c>
      <c r="G6695" s="49">
        <v>99.494773864746094</v>
      </c>
    </row>
    <row r="6696" spans="1:7">
      <c r="A6696" t="str">
        <f t="shared" si="105"/>
        <v>S5.0176</v>
      </c>
      <c r="B6696" s="49" t="s">
        <v>517</v>
      </c>
      <c r="C6696" s="49">
        <v>176</v>
      </c>
      <c r="D6696" s="49">
        <v>0</v>
      </c>
      <c r="E6696" s="49">
        <v>0</v>
      </c>
      <c r="F6696" s="49">
        <v>0.50084400177001953</v>
      </c>
      <c r="G6696" s="49">
        <v>99.499153137207031</v>
      </c>
    </row>
    <row r="6697" spans="1:7">
      <c r="A6697" t="str">
        <f t="shared" si="105"/>
        <v>S5.0177</v>
      </c>
      <c r="B6697" s="49" t="s">
        <v>517</v>
      </c>
      <c r="C6697" s="49">
        <v>177</v>
      </c>
      <c r="D6697" s="49">
        <v>0</v>
      </c>
      <c r="E6697" s="49">
        <v>0</v>
      </c>
      <c r="F6697" s="49">
        <v>0.50001901388168335</v>
      </c>
      <c r="G6697" s="49">
        <v>99.499984741210938</v>
      </c>
    </row>
    <row r="6698" spans="1:7">
      <c r="A6698" t="str">
        <f t="shared" si="105"/>
        <v>S5.0178</v>
      </c>
      <c r="B6698" s="49" t="s">
        <v>517</v>
      </c>
      <c r="C6698" s="49">
        <v>178</v>
      </c>
      <c r="D6698" s="49">
        <v>0</v>
      </c>
      <c r="E6698" s="49">
        <v>0</v>
      </c>
      <c r="F6698" s="49">
        <v>0.5</v>
      </c>
      <c r="G6698" s="49">
        <v>99.5</v>
      </c>
    </row>
    <row r="6699" spans="1:7">
      <c r="A6699" t="str">
        <f t="shared" si="105"/>
        <v>S5.0179</v>
      </c>
      <c r="B6699" s="49" t="s">
        <v>517</v>
      </c>
      <c r="C6699" s="49">
        <v>179</v>
      </c>
      <c r="D6699" s="49">
        <v>0</v>
      </c>
      <c r="E6699" s="49">
        <v>0</v>
      </c>
      <c r="F6699" s="49">
        <v>0.5</v>
      </c>
      <c r="G6699" s="49">
        <v>99.5</v>
      </c>
    </row>
    <row r="6700" spans="1:7">
      <c r="A6700" t="str">
        <f t="shared" si="105"/>
        <v>S5.0180</v>
      </c>
      <c r="B6700" s="49" t="s">
        <v>517</v>
      </c>
      <c r="C6700" s="49">
        <v>180</v>
      </c>
      <c r="D6700" s="49">
        <v>0</v>
      </c>
      <c r="E6700" s="49">
        <v>0</v>
      </c>
      <c r="F6700" s="49">
        <v>0</v>
      </c>
      <c r="G6700" s="49">
        <v>100</v>
      </c>
    </row>
    <row r="6701" spans="1:7">
      <c r="A6701" t="str">
        <f t="shared" si="105"/>
        <v>S6.0000</v>
      </c>
      <c r="B6701" s="49" t="s">
        <v>518</v>
      </c>
      <c r="C6701" s="49">
        <v>0</v>
      </c>
      <c r="D6701" s="49">
        <v>0</v>
      </c>
      <c r="E6701" s="49">
        <v>100</v>
      </c>
      <c r="F6701" s="49">
        <v>100</v>
      </c>
      <c r="G6701" s="49">
        <v>0</v>
      </c>
    </row>
    <row r="6702" spans="1:7">
      <c r="A6702" t="str">
        <f t="shared" si="105"/>
        <v>S6.0001</v>
      </c>
      <c r="B6702" s="49" t="s">
        <v>518</v>
      </c>
      <c r="C6702" s="49">
        <v>1</v>
      </c>
      <c r="D6702" s="49">
        <v>0</v>
      </c>
      <c r="E6702" s="49">
        <v>100</v>
      </c>
      <c r="F6702" s="49">
        <v>99</v>
      </c>
      <c r="G6702" s="49">
        <v>1</v>
      </c>
    </row>
    <row r="6703" spans="1:7">
      <c r="A6703" t="str">
        <f t="shared" si="105"/>
        <v>S6.0002</v>
      </c>
      <c r="B6703" s="49" t="s">
        <v>518</v>
      </c>
      <c r="C6703" s="49">
        <v>2</v>
      </c>
      <c r="D6703" s="49">
        <v>0</v>
      </c>
      <c r="E6703" s="49">
        <v>100</v>
      </c>
      <c r="F6703" s="49">
        <v>98</v>
      </c>
      <c r="G6703" s="49">
        <v>2</v>
      </c>
    </row>
    <row r="6704" spans="1:7">
      <c r="A6704" t="str">
        <f t="shared" si="105"/>
        <v>S6.0003</v>
      </c>
      <c r="B6704" s="49" t="s">
        <v>518</v>
      </c>
      <c r="C6704" s="49">
        <v>3</v>
      </c>
      <c r="D6704" s="49">
        <v>0</v>
      </c>
      <c r="E6704" s="49">
        <v>100</v>
      </c>
      <c r="F6704" s="49">
        <v>97</v>
      </c>
      <c r="G6704" s="49">
        <v>3</v>
      </c>
    </row>
    <row r="6705" spans="1:7">
      <c r="A6705" t="str">
        <f t="shared" si="105"/>
        <v>S6.0004</v>
      </c>
      <c r="B6705" s="49" t="s">
        <v>518</v>
      </c>
      <c r="C6705" s="49">
        <v>4</v>
      </c>
      <c r="D6705" s="49">
        <v>0</v>
      </c>
      <c r="E6705" s="49">
        <v>100</v>
      </c>
      <c r="F6705" s="49">
        <v>96</v>
      </c>
      <c r="G6705" s="49">
        <v>4</v>
      </c>
    </row>
    <row r="6706" spans="1:7">
      <c r="A6706" t="str">
        <f t="shared" si="105"/>
        <v>S6.0005</v>
      </c>
      <c r="B6706" s="49" t="s">
        <v>518</v>
      </c>
      <c r="C6706" s="49">
        <v>5</v>
      </c>
      <c r="D6706" s="49">
        <v>0</v>
      </c>
      <c r="E6706" s="49">
        <v>100</v>
      </c>
      <c r="F6706" s="49">
        <v>95</v>
      </c>
      <c r="G6706" s="49">
        <v>5</v>
      </c>
    </row>
    <row r="6707" spans="1:7">
      <c r="A6707" t="str">
        <f t="shared" si="105"/>
        <v>S6.0006</v>
      </c>
      <c r="B6707" s="49" t="s">
        <v>518</v>
      </c>
      <c r="C6707" s="49">
        <v>6</v>
      </c>
      <c r="D6707" s="49">
        <v>0</v>
      </c>
      <c r="E6707" s="49">
        <v>100</v>
      </c>
      <c r="F6707" s="49">
        <v>94</v>
      </c>
      <c r="G6707" s="49">
        <v>6</v>
      </c>
    </row>
    <row r="6708" spans="1:7">
      <c r="A6708" t="str">
        <f t="shared" si="105"/>
        <v>S6.0007</v>
      </c>
      <c r="B6708" s="49" t="s">
        <v>518</v>
      </c>
      <c r="C6708" s="49">
        <v>7</v>
      </c>
      <c r="D6708" s="49">
        <v>0</v>
      </c>
      <c r="E6708" s="49">
        <v>100</v>
      </c>
      <c r="F6708" s="49">
        <v>93</v>
      </c>
      <c r="G6708" s="49">
        <v>7</v>
      </c>
    </row>
    <row r="6709" spans="1:7">
      <c r="A6709" t="str">
        <f t="shared" si="105"/>
        <v>S6.0008</v>
      </c>
      <c r="B6709" s="49" t="s">
        <v>518</v>
      </c>
      <c r="C6709" s="49">
        <v>8</v>
      </c>
      <c r="D6709" s="49">
        <v>0</v>
      </c>
      <c r="E6709" s="49">
        <v>100</v>
      </c>
      <c r="F6709" s="49">
        <v>92</v>
      </c>
      <c r="G6709" s="49">
        <v>8</v>
      </c>
    </row>
    <row r="6710" spans="1:7">
      <c r="A6710" t="str">
        <f t="shared" si="105"/>
        <v>S6.0009</v>
      </c>
      <c r="B6710" s="49" t="s">
        <v>518</v>
      </c>
      <c r="C6710" s="49">
        <v>9</v>
      </c>
      <c r="D6710" s="49">
        <v>0</v>
      </c>
      <c r="E6710" s="49">
        <v>100</v>
      </c>
      <c r="F6710" s="49">
        <v>91</v>
      </c>
      <c r="G6710" s="49">
        <v>9</v>
      </c>
    </row>
    <row r="6711" spans="1:7">
      <c r="A6711" t="str">
        <f t="shared" si="105"/>
        <v>S6.0010</v>
      </c>
      <c r="B6711" s="49" t="s">
        <v>518</v>
      </c>
      <c r="C6711" s="49">
        <v>10</v>
      </c>
      <c r="D6711" s="49">
        <v>0</v>
      </c>
      <c r="E6711" s="49">
        <v>100</v>
      </c>
      <c r="F6711" s="49">
        <v>90</v>
      </c>
      <c r="G6711" s="49">
        <v>10</v>
      </c>
    </row>
    <row r="6712" spans="1:7">
      <c r="A6712" t="str">
        <f t="shared" si="105"/>
        <v>S6.0011</v>
      </c>
      <c r="B6712" s="49" t="s">
        <v>518</v>
      </c>
      <c r="C6712" s="49">
        <v>11</v>
      </c>
      <c r="D6712" s="49">
        <v>0</v>
      </c>
      <c r="E6712" s="49">
        <v>100</v>
      </c>
      <c r="F6712" s="49">
        <v>89</v>
      </c>
      <c r="G6712" s="49">
        <v>11</v>
      </c>
    </row>
    <row r="6713" spans="1:7">
      <c r="A6713" t="str">
        <f t="shared" si="105"/>
        <v>S6.0012</v>
      </c>
      <c r="B6713" s="49" t="s">
        <v>518</v>
      </c>
      <c r="C6713" s="49">
        <v>12</v>
      </c>
      <c r="D6713" s="49">
        <v>0</v>
      </c>
      <c r="E6713" s="49">
        <v>100</v>
      </c>
      <c r="F6713" s="49">
        <v>88</v>
      </c>
      <c r="G6713" s="49">
        <v>12</v>
      </c>
    </row>
    <row r="6714" spans="1:7">
      <c r="A6714" t="str">
        <f t="shared" si="105"/>
        <v>S6.0013</v>
      </c>
      <c r="B6714" s="49" t="s">
        <v>518</v>
      </c>
      <c r="C6714" s="49">
        <v>13</v>
      </c>
      <c r="D6714" s="49">
        <v>0</v>
      </c>
      <c r="E6714" s="49">
        <v>100</v>
      </c>
      <c r="F6714" s="49">
        <v>87</v>
      </c>
      <c r="G6714" s="49">
        <v>13</v>
      </c>
    </row>
    <row r="6715" spans="1:7">
      <c r="A6715" t="str">
        <f t="shared" si="105"/>
        <v>S6.0014</v>
      </c>
      <c r="B6715" s="49" t="s">
        <v>518</v>
      </c>
      <c r="C6715" s="49">
        <v>14</v>
      </c>
      <c r="D6715" s="49">
        <v>0</v>
      </c>
      <c r="E6715" s="49">
        <v>100</v>
      </c>
      <c r="F6715" s="49">
        <v>86</v>
      </c>
      <c r="G6715" s="49">
        <v>14</v>
      </c>
    </row>
    <row r="6716" spans="1:7">
      <c r="A6716" t="str">
        <f t="shared" si="105"/>
        <v>S6.0015</v>
      </c>
      <c r="B6716" s="49" t="s">
        <v>518</v>
      </c>
      <c r="C6716" s="49">
        <v>15</v>
      </c>
      <c r="D6716" s="49">
        <v>0</v>
      </c>
      <c r="E6716" s="49">
        <v>100</v>
      </c>
      <c r="F6716" s="49">
        <v>85</v>
      </c>
      <c r="G6716" s="49">
        <v>15</v>
      </c>
    </row>
    <row r="6717" spans="1:7">
      <c r="A6717" t="str">
        <f t="shared" si="105"/>
        <v>S6.0016</v>
      </c>
      <c r="B6717" s="49" t="s">
        <v>518</v>
      </c>
      <c r="C6717" s="49">
        <v>16</v>
      </c>
      <c r="D6717" s="49">
        <v>0</v>
      </c>
      <c r="E6717" s="49">
        <v>100</v>
      </c>
      <c r="F6717" s="49">
        <v>84</v>
      </c>
      <c r="G6717" s="49">
        <v>16</v>
      </c>
    </row>
    <row r="6718" spans="1:7">
      <c r="A6718" t="str">
        <f t="shared" si="105"/>
        <v>S6.0017</v>
      </c>
      <c r="B6718" s="49" t="s">
        <v>518</v>
      </c>
      <c r="C6718" s="49">
        <v>17</v>
      </c>
      <c r="D6718" s="49">
        <v>0</v>
      </c>
      <c r="E6718" s="49">
        <v>100</v>
      </c>
      <c r="F6718" s="49">
        <v>83</v>
      </c>
      <c r="G6718" s="49">
        <v>17</v>
      </c>
    </row>
    <row r="6719" spans="1:7">
      <c r="A6719" t="str">
        <f t="shared" si="105"/>
        <v>S6.0018</v>
      </c>
      <c r="B6719" s="49" t="s">
        <v>518</v>
      </c>
      <c r="C6719" s="49">
        <v>18</v>
      </c>
      <c r="D6719" s="49">
        <v>0</v>
      </c>
      <c r="E6719" s="49">
        <v>100</v>
      </c>
      <c r="F6719" s="49">
        <v>82</v>
      </c>
      <c r="G6719" s="49">
        <v>18</v>
      </c>
    </row>
    <row r="6720" spans="1:7">
      <c r="A6720" t="str">
        <f t="shared" si="105"/>
        <v>S6.0019</v>
      </c>
      <c r="B6720" s="49" t="s">
        <v>518</v>
      </c>
      <c r="C6720" s="49">
        <v>19</v>
      </c>
      <c r="D6720" s="49">
        <v>0</v>
      </c>
      <c r="E6720" s="49">
        <v>100</v>
      </c>
      <c r="F6720" s="49">
        <v>81</v>
      </c>
      <c r="G6720" s="49">
        <v>19</v>
      </c>
    </row>
    <row r="6721" spans="1:7">
      <c r="A6721" t="str">
        <f t="shared" si="105"/>
        <v>S6.0020</v>
      </c>
      <c r="B6721" s="49" t="s">
        <v>518</v>
      </c>
      <c r="C6721" s="49">
        <v>20</v>
      </c>
      <c r="D6721" s="49">
        <v>0</v>
      </c>
      <c r="E6721" s="49">
        <v>100</v>
      </c>
      <c r="F6721" s="49">
        <v>80</v>
      </c>
      <c r="G6721" s="49">
        <v>20</v>
      </c>
    </row>
    <row r="6722" spans="1:7">
      <c r="A6722" t="str">
        <f t="shared" si="105"/>
        <v>S6.0021</v>
      </c>
      <c r="B6722" s="49" t="s">
        <v>518</v>
      </c>
      <c r="C6722" s="49">
        <v>21</v>
      </c>
      <c r="D6722" s="49">
        <v>0</v>
      </c>
      <c r="E6722" s="49">
        <v>100</v>
      </c>
      <c r="F6722" s="49">
        <v>79</v>
      </c>
      <c r="G6722" s="49">
        <v>21</v>
      </c>
    </row>
    <row r="6723" spans="1:7">
      <c r="A6723" t="str">
        <f t="shared" ref="A6723:A6786" si="106">CONCATENATE(B6723,IF(C6723&lt;10,CONCATENATE("00",C6723),IF(C6723&lt;100,CONCATENATE("0",C6723),C6723)))</f>
        <v>S6.0022</v>
      </c>
      <c r="B6723" s="49" t="s">
        <v>518</v>
      </c>
      <c r="C6723" s="49">
        <v>22</v>
      </c>
      <c r="D6723" s="49">
        <v>0</v>
      </c>
      <c r="E6723" s="49">
        <v>100</v>
      </c>
      <c r="F6723" s="49">
        <v>78</v>
      </c>
      <c r="G6723" s="49">
        <v>22</v>
      </c>
    </row>
    <row r="6724" spans="1:7">
      <c r="A6724" t="str">
        <f t="shared" si="106"/>
        <v>S6.0023</v>
      </c>
      <c r="B6724" s="49" t="s">
        <v>518</v>
      </c>
      <c r="C6724" s="49">
        <v>23</v>
      </c>
      <c r="D6724" s="49">
        <v>0</v>
      </c>
      <c r="E6724" s="49">
        <v>100</v>
      </c>
      <c r="F6724" s="49">
        <v>77</v>
      </c>
      <c r="G6724" s="49">
        <v>23</v>
      </c>
    </row>
    <row r="6725" spans="1:7">
      <c r="A6725" t="str">
        <f t="shared" si="106"/>
        <v>S6.0024</v>
      </c>
      <c r="B6725" s="49" t="s">
        <v>518</v>
      </c>
      <c r="C6725" s="49">
        <v>24</v>
      </c>
      <c r="D6725" s="49">
        <v>0</v>
      </c>
      <c r="E6725" s="49">
        <v>100</v>
      </c>
      <c r="F6725" s="49">
        <v>76</v>
      </c>
      <c r="G6725" s="49">
        <v>24</v>
      </c>
    </row>
    <row r="6726" spans="1:7">
      <c r="A6726" t="str">
        <f t="shared" si="106"/>
        <v>S6.0025</v>
      </c>
      <c r="B6726" s="49" t="s">
        <v>518</v>
      </c>
      <c r="C6726" s="49">
        <v>25</v>
      </c>
      <c r="D6726" s="49">
        <v>0</v>
      </c>
      <c r="E6726" s="49">
        <v>100</v>
      </c>
      <c r="F6726" s="49">
        <v>75</v>
      </c>
      <c r="G6726" s="49">
        <v>25</v>
      </c>
    </row>
    <row r="6727" spans="1:7">
      <c r="A6727" t="str">
        <f t="shared" si="106"/>
        <v>S6.0026</v>
      </c>
      <c r="B6727" s="49" t="s">
        <v>518</v>
      </c>
      <c r="C6727" s="49">
        <v>26</v>
      </c>
      <c r="D6727" s="49">
        <v>0</v>
      </c>
      <c r="E6727" s="49">
        <v>100</v>
      </c>
      <c r="F6727" s="49">
        <v>74</v>
      </c>
      <c r="G6727" s="49">
        <v>26</v>
      </c>
    </row>
    <row r="6728" spans="1:7">
      <c r="A6728" t="str">
        <f t="shared" si="106"/>
        <v>S6.0027</v>
      </c>
      <c r="B6728" s="49" t="s">
        <v>518</v>
      </c>
      <c r="C6728" s="49">
        <v>27</v>
      </c>
      <c r="D6728" s="49">
        <v>0</v>
      </c>
      <c r="E6728" s="49">
        <v>100</v>
      </c>
      <c r="F6728" s="49">
        <v>73</v>
      </c>
      <c r="G6728" s="49">
        <v>27</v>
      </c>
    </row>
    <row r="6729" spans="1:7">
      <c r="A6729" t="str">
        <f t="shared" si="106"/>
        <v>S6.0028</v>
      </c>
      <c r="B6729" s="49" t="s">
        <v>518</v>
      </c>
      <c r="C6729" s="49">
        <v>28</v>
      </c>
      <c r="D6729" s="49">
        <v>0</v>
      </c>
      <c r="E6729" s="49">
        <v>100</v>
      </c>
      <c r="F6729" s="49">
        <v>72</v>
      </c>
      <c r="G6729" s="49">
        <v>28</v>
      </c>
    </row>
    <row r="6730" spans="1:7">
      <c r="A6730" t="str">
        <f t="shared" si="106"/>
        <v>S6.0029</v>
      </c>
      <c r="B6730" s="49" t="s">
        <v>518</v>
      </c>
      <c r="C6730" s="49">
        <v>29</v>
      </c>
      <c r="D6730" s="49">
        <v>0</v>
      </c>
      <c r="E6730" s="49">
        <v>100</v>
      </c>
      <c r="F6730" s="49">
        <v>71</v>
      </c>
      <c r="G6730" s="49">
        <v>29</v>
      </c>
    </row>
    <row r="6731" spans="1:7">
      <c r="A6731" t="str">
        <f t="shared" si="106"/>
        <v>S6.0030</v>
      </c>
      <c r="B6731" s="49" t="s">
        <v>518</v>
      </c>
      <c r="C6731" s="49">
        <v>30</v>
      </c>
      <c r="D6731" s="49">
        <v>0</v>
      </c>
      <c r="E6731" s="49">
        <v>100</v>
      </c>
      <c r="F6731" s="49">
        <v>70</v>
      </c>
      <c r="G6731" s="49">
        <v>30</v>
      </c>
    </row>
    <row r="6732" spans="1:7">
      <c r="A6732" t="str">
        <f t="shared" si="106"/>
        <v>S6.0031</v>
      </c>
      <c r="B6732" s="49" t="s">
        <v>518</v>
      </c>
      <c r="C6732" s="49">
        <v>31</v>
      </c>
      <c r="D6732" s="49">
        <v>0</v>
      </c>
      <c r="E6732" s="49">
        <v>100</v>
      </c>
      <c r="F6732" s="49">
        <v>69</v>
      </c>
      <c r="G6732" s="49">
        <v>31</v>
      </c>
    </row>
    <row r="6733" spans="1:7">
      <c r="A6733" t="str">
        <f t="shared" si="106"/>
        <v>S6.0032</v>
      </c>
      <c r="B6733" s="49" t="s">
        <v>518</v>
      </c>
      <c r="C6733" s="49">
        <v>32</v>
      </c>
      <c r="D6733" s="49">
        <v>0</v>
      </c>
      <c r="E6733" s="49">
        <v>100</v>
      </c>
      <c r="F6733" s="49">
        <v>68</v>
      </c>
      <c r="G6733" s="49">
        <v>32</v>
      </c>
    </row>
    <row r="6734" spans="1:7">
      <c r="A6734" t="str">
        <f t="shared" si="106"/>
        <v>S6.0033</v>
      </c>
      <c r="B6734" s="49" t="s">
        <v>518</v>
      </c>
      <c r="C6734" s="49">
        <v>33</v>
      </c>
      <c r="D6734" s="49">
        <v>0</v>
      </c>
      <c r="E6734" s="49">
        <v>100</v>
      </c>
      <c r="F6734" s="49">
        <v>67</v>
      </c>
      <c r="G6734" s="49">
        <v>33</v>
      </c>
    </row>
    <row r="6735" spans="1:7">
      <c r="A6735" t="str">
        <f t="shared" si="106"/>
        <v>S6.0034</v>
      </c>
      <c r="B6735" s="49" t="s">
        <v>518</v>
      </c>
      <c r="C6735" s="49">
        <v>34</v>
      </c>
      <c r="D6735" s="49">
        <v>0</v>
      </c>
      <c r="E6735" s="49">
        <v>100</v>
      </c>
      <c r="F6735" s="49">
        <v>66</v>
      </c>
      <c r="G6735" s="49">
        <v>34</v>
      </c>
    </row>
    <row r="6736" spans="1:7">
      <c r="A6736" t="str">
        <f t="shared" si="106"/>
        <v>S6.0035</v>
      </c>
      <c r="B6736" s="49" t="s">
        <v>518</v>
      </c>
      <c r="C6736" s="49">
        <v>35</v>
      </c>
      <c r="D6736" s="49">
        <v>0</v>
      </c>
      <c r="E6736" s="49">
        <v>100</v>
      </c>
      <c r="F6736" s="49">
        <v>65</v>
      </c>
      <c r="G6736" s="49">
        <v>35</v>
      </c>
    </row>
    <row r="6737" spans="1:7">
      <c r="A6737" t="str">
        <f t="shared" si="106"/>
        <v>S6.0036</v>
      </c>
      <c r="B6737" s="49" t="s">
        <v>518</v>
      </c>
      <c r="C6737" s="49">
        <v>36</v>
      </c>
      <c r="D6737" s="49">
        <v>0</v>
      </c>
      <c r="E6737" s="49">
        <v>100</v>
      </c>
      <c r="F6737" s="49">
        <v>64</v>
      </c>
      <c r="G6737" s="49">
        <v>36</v>
      </c>
    </row>
    <row r="6738" spans="1:7">
      <c r="A6738" t="str">
        <f t="shared" si="106"/>
        <v>S6.0037</v>
      </c>
      <c r="B6738" s="49" t="s">
        <v>518</v>
      </c>
      <c r="C6738" s="49">
        <v>37</v>
      </c>
      <c r="D6738" s="49">
        <v>0</v>
      </c>
      <c r="E6738" s="49">
        <v>100</v>
      </c>
      <c r="F6738" s="49">
        <v>63</v>
      </c>
      <c r="G6738" s="49">
        <v>37</v>
      </c>
    </row>
    <row r="6739" spans="1:7">
      <c r="A6739" t="str">
        <f t="shared" si="106"/>
        <v>S6.0038</v>
      </c>
      <c r="B6739" s="49" t="s">
        <v>518</v>
      </c>
      <c r="C6739" s="49">
        <v>38</v>
      </c>
      <c r="D6739" s="49">
        <v>0</v>
      </c>
      <c r="E6739" s="49">
        <v>100</v>
      </c>
      <c r="F6739" s="49">
        <v>62</v>
      </c>
      <c r="G6739" s="49">
        <v>38</v>
      </c>
    </row>
    <row r="6740" spans="1:7">
      <c r="A6740" t="str">
        <f t="shared" si="106"/>
        <v>S6.0039</v>
      </c>
      <c r="B6740" s="49" t="s">
        <v>518</v>
      </c>
      <c r="C6740" s="49">
        <v>39</v>
      </c>
      <c r="D6740" s="49">
        <v>0</v>
      </c>
      <c r="E6740" s="49">
        <v>100</v>
      </c>
      <c r="F6740" s="49">
        <v>61</v>
      </c>
      <c r="G6740" s="49">
        <v>39</v>
      </c>
    </row>
    <row r="6741" spans="1:7">
      <c r="A6741" t="str">
        <f t="shared" si="106"/>
        <v>S6.0040</v>
      </c>
      <c r="B6741" s="49" t="s">
        <v>518</v>
      </c>
      <c r="C6741" s="49">
        <v>40</v>
      </c>
      <c r="D6741" s="49">
        <v>0</v>
      </c>
      <c r="E6741" s="49">
        <v>100</v>
      </c>
      <c r="F6741" s="49">
        <v>60</v>
      </c>
      <c r="G6741" s="49">
        <v>40</v>
      </c>
    </row>
    <row r="6742" spans="1:7">
      <c r="A6742" t="str">
        <f t="shared" si="106"/>
        <v>S6.0041</v>
      </c>
      <c r="B6742" s="49" t="s">
        <v>518</v>
      </c>
      <c r="C6742" s="49">
        <v>41</v>
      </c>
      <c r="D6742" s="49">
        <v>0</v>
      </c>
      <c r="E6742" s="49">
        <v>100</v>
      </c>
      <c r="F6742" s="49">
        <v>59</v>
      </c>
      <c r="G6742" s="49">
        <v>41</v>
      </c>
    </row>
    <row r="6743" spans="1:7">
      <c r="A6743" t="str">
        <f t="shared" si="106"/>
        <v>S6.0042</v>
      </c>
      <c r="B6743" s="49" t="s">
        <v>518</v>
      </c>
      <c r="C6743" s="49">
        <v>42</v>
      </c>
      <c r="D6743" s="49">
        <v>0</v>
      </c>
      <c r="E6743" s="49">
        <v>100</v>
      </c>
      <c r="F6743" s="49">
        <v>58</v>
      </c>
      <c r="G6743" s="49">
        <v>42</v>
      </c>
    </row>
    <row r="6744" spans="1:7">
      <c r="A6744" t="str">
        <f t="shared" si="106"/>
        <v>S6.0043</v>
      </c>
      <c r="B6744" s="49" t="s">
        <v>518</v>
      </c>
      <c r="C6744" s="49">
        <v>43</v>
      </c>
      <c r="D6744" s="49">
        <v>0</v>
      </c>
      <c r="E6744" s="49">
        <v>100</v>
      </c>
      <c r="F6744" s="49">
        <v>57</v>
      </c>
      <c r="G6744" s="49">
        <v>43</v>
      </c>
    </row>
    <row r="6745" spans="1:7">
      <c r="A6745" t="str">
        <f t="shared" si="106"/>
        <v>S6.0044</v>
      </c>
      <c r="B6745" s="49" t="s">
        <v>518</v>
      </c>
      <c r="C6745" s="49">
        <v>44</v>
      </c>
      <c r="D6745" s="49">
        <v>0</v>
      </c>
      <c r="E6745" s="49">
        <v>100</v>
      </c>
      <c r="F6745" s="49">
        <v>56</v>
      </c>
      <c r="G6745" s="49">
        <v>44</v>
      </c>
    </row>
    <row r="6746" spans="1:7">
      <c r="A6746" t="str">
        <f t="shared" si="106"/>
        <v>S6.0045</v>
      </c>
      <c r="B6746" s="49" t="s">
        <v>518</v>
      </c>
      <c r="C6746" s="49">
        <v>45</v>
      </c>
      <c r="D6746" s="49">
        <v>0</v>
      </c>
      <c r="E6746" s="49">
        <v>100</v>
      </c>
      <c r="F6746" s="49">
        <v>55</v>
      </c>
      <c r="G6746" s="49">
        <v>45</v>
      </c>
    </row>
    <row r="6747" spans="1:7">
      <c r="A6747" t="str">
        <f t="shared" si="106"/>
        <v>S6.0046</v>
      </c>
      <c r="B6747" s="49" t="s">
        <v>518</v>
      </c>
      <c r="C6747" s="49">
        <v>46</v>
      </c>
      <c r="D6747" s="49">
        <v>0</v>
      </c>
      <c r="E6747" s="49">
        <v>100</v>
      </c>
      <c r="F6747" s="49">
        <v>54</v>
      </c>
      <c r="G6747" s="49">
        <v>46</v>
      </c>
    </row>
    <row r="6748" spans="1:7">
      <c r="A6748" t="str">
        <f t="shared" si="106"/>
        <v>S6.0047</v>
      </c>
      <c r="B6748" s="49" t="s">
        <v>518</v>
      </c>
      <c r="C6748" s="49">
        <v>47</v>
      </c>
      <c r="D6748" s="49">
        <v>0</v>
      </c>
      <c r="E6748" s="49">
        <v>100</v>
      </c>
      <c r="F6748" s="49">
        <v>53</v>
      </c>
      <c r="G6748" s="49">
        <v>47</v>
      </c>
    </row>
    <row r="6749" spans="1:7">
      <c r="A6749" t="str">
        <f t="shared" si="106"/>
        <v>S6.0048</v>
      </c>
      <c r="B6749" s="49" t="s">
        <v>518</v>
      </c>
      <c r="C6749" s="49">
        <v>48</v>
      </c>
      <c r="D6749" s="49">
        <v>0</v>
      </c>
      <c r="E6749" s="49">
        <v>100</v>
      </c>
      <c r="F6749" s="49">
        <v>52</v>
      </c>
      <c r="G6749" s="49">
        <v>48</v>
      </c>
    </row>
    <row r="6750" spans="1:7">
      <c r="A6750" t="str">
        <f t="shared" si="106"/>
        <v>S6.0049</v>
      </c>
      <c r="B6750" s="49" t="s">
        <v>518</v>
      </c>
      <c r="C6750" s="49">
        <v>49</v>
      </c>
      <c r="D6750" s="49">
        <v>0</v>
      </c>
      <c r="E6750" s="49">
        <v>100</v>
      </c>
      <c r="F6750" s="49">
        <v>51</v>
      </c>
      <c r="G6750" s="49">
        <v>49</v>
      </c>
    </row>
    <row r="6751" spans="1:7">
      <c r="A6751" t="str">
        <f t="shared" si="106"/>
        <v>S6.0050</v>
      </c>
      <c r="B6751" s="49" t="s">
        <v>518</v>
      </c>
      <c r="C6751" s="49">
        <v>50</v>
      </c>
      <c r="D6751" s="49">
        <v>0</v>
      </c>
      <c r="E6751" s="49">
        <v>100</v>
      </c>
      <c r="F6751" s="49">
        <v>50</v>
      </c>
      <c r="G6751" s="49">
        <v>50</v>
      </c>
    </row>
    <row r="6752" spans="1:7">
      <c r="A6752" t="str">
        <f t="shared" si="106"/>
        <v>S6.0051</v>
      </c>
      <c r="B6752" s="49" t="s">
        <v>518</v>
      </c>
      <c r="C6752" s="49">
        <v>51</v>
      </c>
      <c r="D6752" s="49">
        <v>0</v>
      </c>
      <c r="E6752" s="49">
        <v>100</v>
      </c>
      <c r="F6752" s="49">
        <v>49</v>
      </c>
      <c r="G6752" s="49">
        <v>51</v>
      </c>
    </row>
    <row r="6753" spans="1:7">
      <c r="A6753" t="str">
        <f t="shared" si="106"/>
        <v>S6.0052</v>
      </c>
      <c r="B6753" s="49" t="s">
        <v>518</v>
      </c>
      <c r="C6753" s="49">
        <v>52</v>
      </c>
      <c r="D6753" s="49">
        <v>0</v>
      </c>
      <c r="E6753" s="49">
        <v>100</v>
      </c>
      <c r="F6753" s="49">
        <v>48</v>
      </c>
      <c r="G6753" s="49">
        <v>52</v>
      </c>
    </row>
    <row r="6754" spans="1:7">
      <c r="A6754" t="str">
        <f t="shared" si="106"/>
        <v>S6.0053</v>
      </c>
      <c r="B6754" s="49" t="s">
        <v>518</v>
      </c>
      <c r="C6754" s="49">
        <v>53</v>
      </c>
      <c r="D6754" s="49">
        <v>0</v>
      </c>
      <c r="E6754" s="49">
        <v>100</v>
      </c>
      <c r="F6754" s="49">
        <v>47</v>
      </c>
      <c r="G6754" s="49">
        <v>53</v>
      </c>
    </row>
    <row r="6755" spans="1:7">
      <c r="A6755" t="str">
        <f t="shared" si="106"/>
        <v>S6.0054</v>
      </c>
      <c r="B6755" s="49" t="s">
        <v>518</v>
      </c>
      <c r="C6755" s="49">
        <v>54</v>
      </c>
      <c r="D6755" s="49">
        <v>0</v>
      </c>
      <c r="E6755" s="49">
        <v>100</v>
      </c>
      <c r="F6755" s="49">
        <v>46</v>
      </c>
      <c r="G6755" s="49">
        <v>54</v>
      </c>
    </row>
    <row r="6756" spans="1:7">
      <c r="A6756" t="str">
        <f t="shared" si="106"/>
        <v>S6.0055</v>
      </c>
      <c r="B6756" s="49" t="s">
        <v>518</v>
      </c>
      <c r="C6756" s="49">
        <v>55</v>
      </c>
      <c r="D6756" s="49">
        <v>0</v>
      </c>
      <c r="E6756" s="49">
        <v>100</v>
      </c>
      <c r="F6756" s="49">
        <v>45</v>
      </c>
      <c r="G6756" s="49">
        <v>55</v>
      </c>
    </row>
    <row r="6757" spans="1:7">
      <c r="A6757" t="str">
        <f t="shared" si="106"/>
        <v>S6.0056</v>
      </c>
      <c r="B6757" s="49" t="s">
        <v>518</v>
      </c>
      <c r="C6757" s="49">
        <v>56</v>
      </c>
      <c r="D6757" s="49">
        <v>0</v>
      </c>
      <c r="E6757" s="49">
        <v>100</v>
      </c>
      <c r="F6757" s="49">
        <v>44</v>
      </c>
      <c r="G6757" s="49">
        <v>56</v>
      </c>
    </row>
    <row r="6758" spans="1:7">
      <c r="A6758" t="str">
        <f t="shared" si="106"/>
        <v>S6.0057</v>
      </c>
      <c r="B6758" s="49" t="s">
        <v>518</v>
      </c>
      <c r="C6758" s="49">
        <v>57</v>
      </c>
      <c r="D6758" s="49">
        <v>0</v>
      </c>
      <c r="E6758" s="49">
        <v>100</v>
      </c>
      <c r="F6758" s="49">
        <v>43</v>
      </c>
      <c r="G6758" s="49">
        <v>57</v>
      </c>
    </row>
    <row r="6759" spans="1:7">
      <c r="A6759" t="str">
        <f t="shared" si="106"/>
        <v>S6.0058</v>
      </c>
      <c r="B6759" s="49" t="s">
        <v>518</v>
      </c>
      <c r="C6759" s="49">
        <v>58</v>
      </c>
      <c r="D6759" s="49">
        <v>0</v>
      </c>
      <c r="E6759" s="49">
        <v>100</v>
      </c>
      <c r="F6759" s="49">
        <v>42</v>
      </c>
      <c r="G6759" s="49">
        <v>58</v>
      </c>
    </row>
    <row r="6760" spans="1:7">
      <c r="A6760" t="str">
        <f t="shared" si="106"/>
        <v>S6.0059</v>
      </c>
      <c r="B6760" s="49" t="s">
        <v>518</v>
      </c>
      <c r="C6760" s="49">
        <v>59</v>
      </c>
      <c r="D6760" s="49">
        <v>0</v>
      </c>
      <c r="E6760" s="49">
        <v>100</v>
      </c>
      <c r="F6760" s="49">
        <v>41</v>
      </c>
      <c r="G6760" s="49">
        <v>59</v>
      </c>
    </row>
    <row r="6761" spans="1:7">
      <c r="A6761" t="str">
        <f t="shared" si="106"/>
        <v>S6.0060</v>
      </c>
      <c r="B6761" s="49" t="s">
        <v>518</v>
      </c>
      <c r="C6761" s="49">
        <v>60</v>
      </c>
      <c r="D6761" s="49">
        <v>8.9999997499035089E-7</v>
      </c>
      <c r="E6761" s="49">
        <v>100</v>
      </c>
      <c r="F6761" s="49">
        <v>40</v>
      </c>
      <c r="G6761" s="49">
        <v>60</v>
      </c>
    </row>
    <row r="6762" spans="1:7">
      <c r="A6762" t="str">
        <f t="shared" si="106"/>
        <v>S6.0061</v>
      </c>
      <c r="B6762" s="49" t="s">
        <v>518</v>
      </c>
      <c r="C6762" s="49">
        <v>61</v>
      </c>
      <c r="D6762" s="49">
        <v>9.9999999747524271E-7</v>
      </c>
      <c r="E6762" s="49">
        <v>100</v>
      </c>
      <c r="F6762" s="49">
        <v>39</v>
      </c>
      <c r="G6762" s="49">
        <v>61</v>
      </c>
    </row>
    <row r="6763" spans="1:7">
      <c r="A6763" t="str">
        <f t="shared" si="106"/>
        <v>S6.0062</v>
      </c>
      <c r="B6763" s="49" t="s">
        <v>518</v>
      </c>
      <c r="C6763" s="49">
        <v>62</v>
      </c>
      <c r="D6763" s="49">
        <v>4.8000001697801054E-6</v>
      </c>
      <c r="E6763" s="49">
        <v>100</v>
      </c>
      <c r="F6763" s="49">
        <v>38</v>
      </c>
      <c r="G6763" s="49">
        <v>62</v>
      </c>
    </row>
    <row r="6764" spans="1:7">
      <c r="A6764" t="str">
        <f t="shared" si="106"/>
        <v>S6.0063</v>
      </c>
      <c r="B6764" s="49" t="s">
        <v>518</v>
      </c>
      <c r="C6764" s="49">
        <v>63</v>
      </c>
      <c r="D6764" s="49">
        <v>9.4999995781108737E-6</v>
      </c>
      <c r="E6764" s="49">
        <v>99.999992370605469</v>
      </c>
      <c r="F6764" s="49">
        <v>37</v>
      </c>
      <c r="G6764" s="49">
        <v>63</v>
      </c>
    </row>
    <row r="6765" spans="1:7">
      <c r="A6765" t="str">
        <f t="shared" si="106"/>
        <v>S6.0064</v>
      </c>
      <c r="B6765" s="49" t="s">
        <v>518</v>
      </c>
      <c r="C6765" s="49">
        <v>64</v>
      </c>
      <c r="D6765" s="49">
        <v>2.1899999410379678E-5</v>
      </c>
      <c r="E6765" s="49">
        <v>99.999984741210938</v>
      </c>
      <c r="F6765" s="49">
        <v>36.000007629394531</v>
      </c>
      <c r="G6765" s="49">
        <v>63.999992370605469</v>
      </c>
    </row>
    <row r="6766" spans="1:7">
      <c r="A6766" t="str">
        <f t="shared" si="106"/>
        <v>S6.0065</v>
      </c>
      <c r="B6766" s="49" t="s">
        <v>518</v>
      </c>
      <c r="C6766" s="49">
        <v>65</v>
      </c>
      <c r="D6766" s="49">
        <v>4.8699999751988798E-5</v>
      </c>
      <c r="E6766" s="49">
        <v>99.999961853027344</v>
      </c>
      <c r="F6766" s="49">
        <v>35.000015258789063</v>
      </c>
      <c r="G6766" s="49">
        <v>64.999984741210938</v>
      </c>
    </row>
    <row r="6767" spans="1:7">
      <c r="A6767" t="str">
        <f t="shared" si="106"/>
        <v>S6.0066</v>
      </c>
      <c r="B6767" s="49" t="s">
        <v>518</v>
      </c>
      <c r="C6767" s="49">
        <v>66</v>
      </c>
      <c r="D6767" s="49">
        <v>1.038999980664812E-4</v>
      </c>
      <c r="E6767" s="49">
        <v>99.999916076660156</v>
      </c>
      <c r="F6767" s="49">
        <v>34.000030517578125</v>
      </c>
      <c r="G6767" s="49">
        <v>65.999969482421875</v>
      </c>
    </row>
    <row r="6768" spans="1:7">
      <c r="A6768" t="str">
        <f t="shared" si="106"/>
        <v>S6.0067</v>
      </c>
      <c r="B6768" s="49" t="s">
        <v>518</v>
      </c>
      <c r="C6768" s="49">
        <v>67</v>
      </c>
      <c r="D6768" s="49">
        <v>2.136999974027276E-4</v>
      </c>
      <c r="E6768" s="49">
        <v>99.999809265136719</v>
      </c>
      <c r="F6768" s="49">
        <v>33.000064849853516</v>
      </c>
      <c r="G6768" s="49">
        <v>66.999931335449219</v>
      </c>
    </row>
    <row r="6769" spans="1:7">
      <c r="A6769" t="str">
        <f t="shared" si="106"/>
        <v>S6.0068</v>
      </c>
      <c r="B6769" s="49" t="s">
        <v>518</v>
      </c>
      <c r="C6769" s="49">
        <v>68</v>
      </c>
      <c r="D6769" s="49">
        <v>4.2430000030435622E-4</v>
      </c>
      <c r="E6769" s="49">
        <v>99.999595642089844</v>
      </c>
      <c r="F6769" s="49">
        <v>32.000133514404297</v>
      </c>
      <c r="G6769" s="49">
        <v>67.999862670898438</v>
      </c>
    </row>
    <row r="6770" spans="1:7">
      <c r="A6770" t="str">
        <f t="shared" si="106"/>
        <v>S6.0069</v>
      </c>
      <c r="B6770" s="49" t="s">
        <v>518</v>
      </c>
      <c r="C6770" s="49">
        <v>69</v>
      </c>
      <c r="D6770" s="49">
        <v>8.1920000957325101E-4</v>
      </c>
      <c r="E6770" s="49">
        <v>99.999168395996094</v>
      </c>
      <c r="F6770" s="49">
        <v>31.000268936157227</v>
      </c>
      <c r="G6770" s="49">
        <v>68.999732971191406</v>
      </c>
    </row>
    <row r="6771" spans="1:7">
      <c r="A6771" t="str">
        <f t="shared" si="106"/>
        <v>S6.0070</v>
      </c>
      <c r="B6771" s="49" t="s">
        <v>518</v>
      </c>
      <c r="C6771" s="49">
        <v>70</v>
      </c>
      <c r="D6771" s="49">
        <v>1.5287999995052814E-3</v>
      </c>
      <c r="E6771" s="49">
        <v>99.99835205078125</v>
      </c>
      <c r="F6771" s="49">
        <v>30.000518798828125</v>
      </c>
      <c r="G6771" s="49">
        <v>69.999481201171875</v>
      </c>
    </row>
    <row r="6772" spans="1:7">
      <c r="A6772" t="str">
        <f t="shared" si="106"/>
        <v>S6.0071</v>
      </c>
      <c r="B6772" s="49" t="s">
        <v>518</v>
      </c>
      <c r="C6772" s="49">
        <v>71</v>
      </c>
      <c r="D6772" s="49">
        <v>2.7733000461012125E-3</v>
      </c>
      <c r="E6772" s="49">
        <v>99.996826171875</v>
      </c>
      <c r="F6772" s="49">
        <v>29.000970840454102</v>
      </c>
      <c r="G6772" s="49">
        <v>70.999031066894531</v>
      </c>
    </row>
    <row r="6773" spans="1:7">
      <c r="A6773" t="str">
        <f t="shared" si="106"/>
        <v>S6.0072</v>
      </c>
      <c r="B6773" s="49" t="s">
        <v>518</v>
      </c>
      <c r="C6773" s="49">
        <v>72</v>
      </c>
      <c r="D6773" s="49">
        <v>4.8846998251974583E-3</v>
      </c>
      <c r="E6773" s="49">
        <v>99.994049072265625</v>
      </c>
      <c r="F6773" s="49">
        <v>28.001760482788086</v>
      </c>
      <c r="G6773" s="49">
        <v>71.998237609863281</v>
      </c>
    </row>
    <row r="6774" spans="1:7">
      <c r="A6774" t="str">
        <f t="shared" si="106"/>
        <v>S6.0073</v>
      </c>
      <c r="B6774" s="49" t="s">
        <v>518</v>
      </c>
      <c r="C6774" s="49">
        <v>73</v>
      </c>
      <c r="D6774" s="49">
        <v>8.374200202524662E-3</v>
      </c>
      <c r="E6774" s="49">
        <v>99.989166259765625</v>
      </c>
      <c r="F6774" s="49">
        <v>27.003103256225586</v>
      </c>
      <c r="G6774" s="49">
        <v>72.996894836425781</v>
      </c>
    </row>
    <row r="6775" spans="1:7">
      <c r="A6775" t="str">
        <f t="shared" si="106"/>
        <v>S6.0074</v>
      </c>
      <c r="B6775" s="49" t="s">
        <v>518</v>
      </c>
      <c r="C6775" s="49">
        <v>74</v>
      </c>
      <c r="D6775" s="49">
        <v>1.3982799835503101E-2</v>
      </c>
      <c r="E6775" s="49">
        <v>99.980789184570313</v>
      </c>
      <c r="F6775" s="49">
        <v>26.00532341003418</v>
      </c>
      <c r="G6775" s="49">
        <v>73.994674682617188</v>
      </c>
    </row>
    <row r="6776" spans="1:7">
      <c r="A6776" t="str">
        <f t="shared" si="106"/>
        <v>S6.0075</v>
      </c>
      <c r="B6776" s="49" t="s">
        <v>518</v>
      </c>
      <c r="C6776" s="49">
        <v>75</v>
      </c>
      <c r="D6776" s="49">
        <v>2.275560051202774E-2</v>
      </c>
      <c r="E6776" s="49">
        <v>99.966804504394531</v>
      </c>
      <c r="F6776" s="49">
        <v>25.008890151977539</v>
      </c>
      <c r="G6776" s="49">
        <v>74.991111755371094</v>
      </c>
    </row>
    <row r="6777" spans="1:7">
      <c r="A6777" t="str">
        <f t="shared" si="106"/>
        <v>S6.0076</v>
      </c>
      <c r="B6777" s="49" t="s">
        <v>518</v>
      </c>
      <c r="C6777" s="49">
        <v>76</v>
      </c>
      <c r="D6777" s="49">
        <v>3.6124199628829956E-2</v>
      </c>
      <c r="E6777" s="49">
        <v>99.944053649902344</v>
      </c>
      <c r="F6777" s="49">
        <v>24.014471054077148</v>
      </c>
      <c r="G6777" s="49">
        <v>75.985527038574219</v>
      </c>
    </row>
    <row r="6778" spans="1:7">
      <c r="A6778" t="str">
        <f t="shared" si="106"/>
        <v>S6.0077</v>
      </c>
      <c r="B6778" s="49" t="s">
        <v>518</v>
      </c>
      <c r="C6778" s="49">
        <v>77</v>
      </c>
      <c r="D6778" s="49">
        <v>5.5990200489759445E-2</v>
      </c>
      <c r="E6778" s="49">
        <v>99.907928466796875</v>
      </c>
      <c r="F6778" s="49">
        <v>23.022974014282227</v>
      </c>
      <c r="G6778" s="49">
        <v>76.977027893066406</v>
      </c>
    </row>
    <row r="6779" spans="1:7">
      <c r="A6779" t="str">
        <f t="shared" si="106"/>
        <v>S6.0078</v>
      </c>
      <c r="B6779" s="49" t="s">
        <v>518</v>
      </c>
      <c r="C6779" s="49">
        <v>78</v>
      </c>
      <c r="D6779" s="49">
        <v>8.4777899086475372E-2</v>
      </c>
      <c r="E6779" s="49">
        <v>99.851936340332031</v>
      </c>
      <c r="F6779" s="49">
        <v>22.035602569580078</v>
      </c>
      <c r="G6779" s="49">
        <v>77.964401245117188</v>
      </c>
    </row>
    <row r="6780" spans="1:7">
      <c r="A6780" t="str">
        <f t="shared" si="106"/>
        <v>S6.0079</v>
      </c>
      <c r="B6780" s="49" t="s">
        <v>518</v>
      </c>
      <c r="C6780" s="49">
        <v>79</v>
      </c>
      <c r="D6780" s="49">
        <v>0.12548829615116119</v>
      </c>
      <c r="E6780" s="49">
        <v>99.767158508300781</v>
      </c>
      <c r="F6780" s="49">
        <v>21.053901672363281</v>
      </c>
      <c r="G6780" s="49">
        <v>78.946098327636719</v>
      </c>
    </row>
    <row r="6781" spans="1:7">
      <c r="A6781" t="str">
        <f t="shared" si="106"/>
        <v>S6.0080</v>
      </c>
      <c r="B6781" s="49" t="s">
        <v>518</v>
      </c>
      <c r="C6781" s="49">
        <v>80</v>
      </c>
      <c r="D6781" s="49">
        <v>0.18169300258159637</v>
      </c>
      <c r="E6781" s="49">
        <v>99.641670227050781</v>
      </c>
      <c r="F6781" s="49">
        <v>20.079788208007813</v>
      </c>
      <c r="G6781" s="49">
        <v>79.920211791992188</v>
      </c>
    </row>
    <row r="6782" spans="1:7">
      <c r="A6782" t="str">
        <f t="shared" si="106"/>
        <v>S6.0081</v>
      </c>
      <c r="B6782" s="49" t="s">
        <v>518</v>
      </c>
      <c r="C6782" s="49">
        <v>81</v>
      </c>
      <c r="D6782" s="49">
        <v>0.25747019052505493</v>
      </c>
      <c r="E6782" s="49">
        <v>99.459976196289063</v>
      </c>
      <c r="F6782" s="49">
        <v>19.115556716918945</v>
      </c>
      <c r="G6782" s="49">
        <v>80.884445190429688</v>
      </c>
    </row>
    <row r="6783" spans="1:7">
      <c r="A6783" t="str">
        <f t="shared" si="106"/>
        <v>S6.0082</v>
      </c>
      <c r="B6783" s="49" t="s">
        <v>518</v>
      </c>
      <c r="C6783" s="49">
        <v>82</v>
      </c>
      <c r="D6783" s="49">
        <v>0.35725781321525574</v>
      </c>
      <c r="E6783" s="49">
        <v>99.202507019042969</v>
      </c>
      <c r="F6783" s="49">
        <v>18.163871765136719</v>
      </c>
      <c r="G6783" s="49">
        <v>81.836128234863281</v>
      </c>
    </row>
    <row r="6784" spans="1:7">
      <c r="A6784" t="str">
        <f t="shared" si="106"/>
        <v>S6.0083</v>
      </c>
      <c r="B6784" s="49" t="s">
        <v>518</v>
      </c>
      <c r="C6784" s="49">
        <v>83</v>
      </c>
      <c r="D6784" s="49">
        <v>0.48564049601554871</v>
      </c>
      <c r="E6784" s="49">
        <v>98.845252990722656</v>
      </c>
      <c r="F6784" s="49">
        <v>17.227714538574219</v>
      </c>
      <c r="G6784" s="49">
        <v>82.772285461425781</v>
      </c>
    </row>
    <row r="6785" spans="1:7">
      <c r="A6785" t="str">
        <f t="shared" si="106"/>
        <v>S6.0084</v>
      </c>
      <c r="B6785" s="49" t="s">
        <v>518</v>
      </c>
      <c r="C6785" s="49">
        <v>84</v>
      </c>
      <c r="D6785" s="49">
        <v>0.64701372385025024</v>
      </c>
      <c r="E6785" s="49">
        <v>98.359611511230469</v>
      </c>
      <c r="F6785" s="49">
        <v>16.310304641723633</v>
      </c>
      <c r="G6785" s="49">
        <v>83.689697265625</v>
      </c>
    </row>
    <row r="6786" spans="1:7">
      <c r="A6786" t="str">
        <f t="shared" si="106"/>
        <v>S6.0085</v>
      </c>
      <c r="B6786" s="49" t="s">
        <v>518</v>
      </c>
      <c r="C6786" s="49">
        <v>85</v>
      </c>
      <c r="D6786" s="49">
        <v>0.84518527984619141</v>
      </c>
      <c r="E6786" s="49">
        <v>97.712600708007813</v>
      </c>
      <c r="F6786" s="49">
        <v>15.414995193481445</v>
      </c>
      <c r="G6786" s="49">
        <v>84.585006713867188</v>
      </c>
    </row>
    <row r="6787" spans="1:7">
      <c r="A6787" t="str">
        <f t="shared" ref="A6787:A6850" si="107">CONCATENATE(B6787,IF(C6787&lt;10,CONCATENATE("00",C6787),IF(C6787&lt;100,CONCATENATE("0",C6787),C6787)))</f>
        <v>S6.0086</v>
      </c>
      <c r="B6787" s="49" t="s">
        <v>518</v>
      </c>
      <c r="C6787" s="49">
        <v>86</v>
      </c>
      <c r="D6787" s="49">
        <v>1.082890510559082</v>
      </c>
      <c r="E6787" s="49">
        <v>96.867408752441406</v>
      </c>
      <c r="F6787" s="49">
        <v>14.545130729675293</v>
      </c>
      <c r="G6787" s="49">
        <v>85.454872131347656</v>
      </c>
    </row>
    <row r="6788" spans="1:7">
      <c r="A6788" t="str">
        <f t="shared" si="107"/>
        <v>S6.0087</v>
      </c>
      <c r="B6788" s="49" t="s">
        <v>518</v>
      </c>
      <c r="C6788" s="49">
        <v>87</v>
      </c>
      <c r="D6788" s="49">
        <v>1.3613224029541016</v>
      </c>
      <c r="E6788" s="49">
        <v>95.784523010253906</v>
      </c>
      <c r="F6788" s="49">
        <v>13.70391845703125</v>
      </c>
      <c r="G6788" s="49">
        <v>86.29608154296875</v>
      </c>
    </row>
    <row r="6789" spans="1:7">
      <c r="A6789" t="str">
        <f t="shared" si="107"/>
        <v>S6.0088</v>
      </c>
      <c r="B6789" s="49" t="s">
        <v>518</v>
      </c>
      <c r="C6789" s="49">
        <v>88</v>
      </c>
      <c r="D6789" s="49">
        <v>1.6796188354492188</v>
      </c>
      <c r="E6789" s="49">
        <v>94.423202514648438</v>
      </c>
      <c r="F6789" s="49">
        <v>12.894283294677734</v>
      </c>
      <c r="G6789" s="49">
        <v>87.105720520019531</v>
      </c>
    </row>
    <row r="6790" spans="1:7">
      <c r="A6790" t="str">
        <f t="shared" si="107"/>
        <v>S6.0089</v>
      </c>
      <c r="B6790" s="49" t="s">
        <v>518</v>
      </c>
      <c r="C6790" s="49">
        <v>89</v>
      </c>
      <c r="D6790" s="49">
        <v>2.0344820022583008</v>
      </c>
      <c r="E6790" s="49">
        <v>92.743583679199219</v>
      </c>
      <c r="F6790" s="49">
        <v>12.118746757507324</v>
      </c>
      <c r="G6790" s="49">
        <v>87.881256103515625</v>
      </c>
    </row>
    <row r="6791" spans="1:7">
      <c r="A6791" t="str">
        <f t="shared" si="107"/>
        <v>S6.0090</v>
      </c>
      <c r="B6791" s="49" t="s">
        <v>518</v>
      </c>
      <c r="C6791" s="49">
        <v>90</v>
      </c>
      <c r="D6791" s="49">
        <v>2.4198875427246094</v>
      </c>
      <c r="E6791" s="49">
        <v>90.709098815917969</v>
      </c>
      <c r="F6791" s="49">
        <v>11.379340171813965</v>
      </c>
      <c r="G6791" s="49">
        <v>88.620658874511719</v>
      </c>
    </row>
    <row r="6792" spans="1:7">
      <c r="A6792" t="str">
        <f t="shared" si="107"/>
        <v>S6.0091</v>
      </c>
      <c r="B6792" s="49" t="s">
        <v>518</v>
      </c>
      <c r="C6792" s="49">
        <v>91</v>
      </c>
      <c r="D6792" s="49">
        <v>2.8270807266235352</v>
      </c>
      <c r="E6792" s="49">
        <v>88.289207458496094</v>
      </c>
      <c r="F6792" s="49">
        <v>10.67752742767334</v>
      </c>
      <c r="G6792" s="49">
        <v>89.322471618652344</v>
      </c>
    </row>
    <row r="6793" spans="1:7">
      <c r="A6793" t="str">
        <f t="shared" si="107"/>
        <v>S6.0092</v>
      </c>
      <c r="B6793" s="49" t="s">
        <v>518</v>
      </c>
      <c r="C6793" s="49">
        <v>92</v>
      </c>
      <c r="D6793" s="49">
        <v>3.2446384429931641</v>
      </c>
      <c r="E6793" s="49">
        <v>85.462127685546875</v>
      </c>
      <c r="F6793" s="49">
        <v>10.014200210571289</v>
      </c>
      <c r="G6793" s="49">
        <v>89.985801696777344</v>
      </c>
    </row>
    <row r="6794" spans="1:7">
      <c r="A6794" t="str">
        <f t="shared" si="107"/>
        <v>S6.0093</v>
      </c>
      <c r="B6794" s="49" t="s">
        <v>518</v>
      </c>
      <c r="C6794" s="49">
        <v>93</v>
      </c>
      <c r="D6794" s="49">
        <v>3.6589012145996094</v>
      </c>
      <c r="E6794" s="49">
        <v>82.217491149902344</v>
      </c>
      <c r="F6794" s="49">
        <v>9.3896684646606445</v>
      </c>
      <c r="G6794" s="49">
        <v>90.610328674316406</v>
      </c>
    </row>
    <row r="6795" spans="1:7">
      <c r="A6795" t="str">
        <f t="shared" si="107"/>
        <v>S6.0094</v>
      </c>
      <c r="B6795" s="49" t="s">
        <v>518</v>
      </c>
      <c r="C6795" s="49">
        <v>94</v>
      </c>
      <c r="D6795" s="49">
        <v>4.0547266006469727</v>
      </c>
      <c r="E6795" s="49">
        <v>78.558586120605469</v>
      </c>
      <c r="F6795" s="49">
        <v>8.8037099838256836</v>
      </c>
      <c r="G6795" s="49">
        <v>91.1962890625</v>
      </c>
    </row>
    <row r="6796" spans="1:7">
      <c r="A6796" t="str">
        <f t="shared" si="107"/>
        <v>S6.0095</v>
      </c>
      <c r="B6796" s="49" t="s">
        <v>518</v>
      </c>
      <c r="C6796" s="49">
        <v>95</v>
      </c>
      <c r="D6796" s="49">
        <v>4.4162063598632813</v>
      </c>
      <c r="E6796" s="49">
        <v>74.503860473632813</v>
      </c>
      <c r="F6796" s="49">
        <v>8.2556219100952148</v>
      </c>
      <c r="G6796" s="49">
        <v>91.744377136230469</v>
      </c>
    </row>
    <row r="6797" spans="1:7">
      <c r="A6797" t="str">
        <f t="shared" si="107"/>
        <v>S6.0096</v>
      </c>
      <c r="B6797" s="49" t="s">
        <v>518</v>
      </c>
      <c r="C6797" s="49">
        <v>96</v>
      </c>
      <c r="D6797" s="49">
        <v>4.7279396057128906</v>
      </c>
      <c r="E6797" s="49">
        <v>70.087654113769531</v>
      </c>
      <c r="F6797" s="49">
        <v>7.7443017959594727</v>
      </c>
      <c r="G6797" s="49">
        <v>92.255699157714844</v>
      </c>
    </row>
    <row r="6798" spans="1:7">
      <c r="A6798" t="str">
        <f t="shared" si="107"/>
        <v>S6.0097</v>
      </c>
      <c r="B6798" s="49" t="s">
        <v>518</v>
      </c>
      <c r="C6798" s="49">
        <v>97</v>
      </c>
      <c r="D6798" s="49">
        <v>4.9757065773010254</v>
      </c>
      <c r="E6798" s="49">
        <v>65.359718322753906</v>
      </c>
      <c r="F6798" s="49">
        <v>7.2683348655700684</v>
      </c>
      <c r="G6798" s="49">
        <v>92.731666564941406</v>
      </c>
    </row>
    <row r="6799" spans="1:7">
      <c r="A6799" t="str">
        <f t="shared" si="107"/>
        <v>S6.0098</v>
      </c>
      <c r="B6799" s="49" t="s">
        <v>518</v>
      </c>
      <c r="C6799" s="49">
        <v>98</v>
      </c>
      <c r="D6799" s="49">
        <v>5.1478567123413086</v>
      </c>
      <c r="E6799" s="49">
        <v>60.384010314941406</v>
      </c>
      <c r="F6799" s="49">
        <v>6.826052188873291</v>
      </c>
      <c r="G6799" s="49">
        <v>93.1739501953125</v>
      </c>
    </row>
    <row r="6800" spans="1:7">
      <c r="A6800" t="str">
        <f t="shared" si="107"/>
        <v>S6.0099</v>
      </c>
      <c r="B6800" s="49" t="s">
        <v>518</v>
      </c>
      <c r="C6800" s="49">
        <v>99</v>
      </c>
      <c r="D6800" s="49">
        <v>5.2361540794372559</v>
      </c>
      <c r="E6800" s="49">
        <v>55.236152648925781</v>
      </c>
      <c r="F6800" s="49">
        <v>6.4156231880187988</v>
      </c>
      <c r="G6800" s="49">
        <v>93.584373474121094</v>
      </c>
    </row>
    <row r="6801" spans="1:7">
      <c r="A6801" t="str">
        <f t="shared" si="107"/>
        <v>S6.0100</v>
      </c>
      <c r="B6801" s="49" t="s">
        <v>518</v>
      </c>
      <c r="C6801" s="49">
        <v>100</v>
      </c>
      <c r="D6801" s="49">
        <v>5.2361540794372559</v>
      </c>
      <c r="E6801" s="49">
        <v>50</v>
      </c>
      <c r="F6801" s="49">
        <v>6.0351252555847168</v>
      </c>
      <c r="G6801" s="49">
        <v>93.964874267578125</v>
      </c>
    </row>
    <row r="6802" spans="1:7">
      <c r="A6802" t="str">
        <f t="shared" si="107"/>
        <v>S6.0101</v>
      </c>
      <c r="B6802" s="49" t="s">
        <v>518</v>
      </c>
      <c r="C6802" s="49">
        <v>101</v>
      </c>
      <c r="D6802" s="49">
        <v>5.1478567123413086</v>
      </c>
      <c r="E6802" s="49">
        <v>44.763847351074219</v>
      </c>
      <c r="F6802" s="49">
        <v>5.6825838088989258</v>
      </c>
      <c r="G6802" s="49">
        <v>94.317413330078125</v>
      </c>
    </row>
    <row r="6803" spans="1:7">
      <c r="A6803" t="str">
        <f t="shared" si="107"/>
        <v>S6.0102</v>
      </c>
      <c r="B6803" s="49" t="s">
        <v>518</v>
      </c>
      <c r="C6803" s="49">
        <v>102</v>
      </c>
      <c r="D6803" s="49">
        <v>4.9757061004638672</v>
      </c>
      <c r="E6803" s="49">
        <v>39.615989685058594</v>
      </c>
      <c r="F6803" s="49">
        <v>5.3560299873352051</v>
      </c>
      <c r="G6803" s="49">
        <v>94.643966674804688</v>
      </c>
    </row>
    <row r="6804" spans="1:7">
      <c r="A6804" t="str">
        <f t="shared" si="107"/>
        <v>S6.0103</v>
      </c>
      <c r="B6804" s="49" t="s">
        <v>518</v>
      </c>
      <c r="C6804" s="49">
        <v>103</v>
      </c>
      <c r="D6804" s="49">
        <v>4.7279400825500488</v>
      </c>
      <c r="E6804" s="49">
        <v>34.640281677246094</v>
      </c>
      <c r="F6804" s="49">
        <v>5.0535459518432617</v>
      </c>
      <c r="G6804" s="49">
        <v>94.946456909179688</v>
      </c>
    </row>
    <row r="6805" spans="1:7">
      <c r="A6805" t="str">
        <f t="shared" si="107"/>
        <v>S6.0104</v>
      </c>
      <c r="B6805" s="49" t="s">
        <v>518</v>
      </c>
      <c r="C6805" s="49">
        <v>104</v>
      </c>
      <c r="D6805" s="49">
        <v>4.416205883026123</v>
      </c>
      <c r="E6805" s="49">
        <v>29.912342071533203</v>
      </c>
      <c r="F6805" s="49">
        <v>4.7732782363891602</v>
      </c>
      <c r="G6805" s="49">
        <v>95.226722717285156</v>
      </c>
    </row>
    <row r="6806" spans="1:7">
      <c r="A6806" t="str">
        <f t="shared" si="107"/>
        <v>S6.0105</v>
      </c>
      <c r="B6806" s="49" t="s">
        <v>518</v>
      </c>
      <c r="C6806" s="49">
        <v>105</v>
      </c>
      <c r="D6806" s="49">
        <v>4.0547266006469727</v>
      </c>
      <c r="E6806" s="49">
        <v>25.496137619018555</v>
      </c>
      <c r="F6806" s="49">
        <v>4.5134568214416504</v>
      </c>
      <c r="G6806" s="49">
        <v>95.486541748046875</v>
      </c>
    </row>
    <row r="6807" spans="1:7">
      <c r="A6807" t="str">
        <f t="shared" si="107"/>
        <v>S6.0106</v>
      </c>
      <c r="B6807" s="49" t="s">
        <v>518</v>
      </c>
      <c r="C6807" s="49">
        <v>106</v>
      </c>
      <c r="D6807" s="49">
        <v>3.6589009761810303</v>
      </c>
      <c r="E6807" s="49">
        <v>21.441410064697266</v>
      </c>
      <c r="F6807" s="49">
        <v>4.2724289894104004</v>
      </c>
      <c r="G6807" s="49">
        <v>95.727569580078125</v>
      </c>
    </row>
    <row r="6808" spans="1:7">
      <c r="A6808" t="str">
        <f t="shared" si="107"/>
        <v>S6.0107</v>
      </c>
      <c r="B6808" s="49" t="s">
        <v>518</v>
      </c>
      <c r="C6808" s="49">
        <v>107</v>
      </c>
      <c r="D6808" s="49">
        <v>3.2446389198303223</v>
      </c>
      <c r="E6808" s="49">
        <v>17.782508850097656</v>
      </c>
      <c r="F6808" s="49">
        <v>4.0486397743225098</v>
      </c>
      <c r="G6808" s="49">
        <v>95.951362609863281</v>
      </c>
    </row>
    <row r="6809" spans="1:7">
      <c r="A6809" t="str">
        <f t="shared" si="107"/>
        <v>S6.0108</v>
      </c>
      <c r="B6809" s="49" t="s">
        <v>518</v>
      </c>
      <c r="C6809" s="49">
        <v>108</v>
      </c>
      <c r="D6809" s="49">
        <v>2.8270800113677979</v>
      </c>
      <c r="E6809" s="49">
        <v>14.537870407104492</v>
      </c>
      <c r="F6809" s="49">
        <v>3.8406438827514648</v>
      </c>
      <c r="G6809" s="49">
        <v>96.159355163574219</v>
      </c>
    </row>
    <row r="6810" spans="1:7">
      <c r="A6810" t="str">
        <f t="shared" si="107"/>
        <v>S6.0109</v>
      </c>
      <c r="B6810" s="49" t="s">
        <v>518</v>
      </c>
      <c r="C6810" s="49">
        <v>109</v>
      </c>
      <c r="D6810" s="49">
        <v>2.4198880195617676</v>
      </c>
      <c r="E6810" s="49">
        <v>11.710789680480957</v>
      </c>
      <c r="F6810" s="49">
        <v>3.6471071243286133</v>
      </c>
      <c r="G6810" s="49">
        <v>96.352890014648438</v>
      </c>
    </row>
    <row r="6811" spans="1:7">
      <c r="A6811" t="str">
        <f t="shared" si="107"/>
        <v>S6.0110</v>
      </c>
      <c r="B6811" s="49" t="s">
        <v>518</v>
      </c>
      <c r="C6811" s="49">
        <v>110</v>
      </c>
      <c r="D6811" s="49">
        <v>2.0344820022583008</v>
      </c>
      <c r="E6811" s="49">
        <v>9.2909021377563477</v>
      </c>
      <c r="F6811" s="49">
        <v>3.4667890071868896</v>
      </c>
      <c r="G6811" s="49">
        <v>96.533210754394531</v>
      </c>
    </row>
    <row r="6812" spans="1:7">
      <c r="A6812" t="str">
        <f t="shared" si="107"/>
        <v>S6.0111</v>
      </c>
      <c r="B6812" s="49" t="s">
        <v>518</v>
      </c>
      <c r="C6812" s="49">
        <v>111</v>
      </c>
      <c r="D6812" s="49">
        <v>1.6796190738677979</v>
      </c>
      <c r="E6812" s="49">
        <v>7.2564201354980469</v>
      </c>
      <c r="F6812" s="49">
        <v>3.2985959053039551</v>
      </c>
      <c r="G6812" s="49">
        <v>96.701400756835938</v>
      </c>
    </row>
    <row r="6813" spans="1:7">
      <c r="A6813" t="str">
        <f t="shared" si="107"/>
        <v>S6.0112</v>
      </c>
      <c r="B6813" s="49" t="s">
        <v>518</v>
      </c>
      <c r="C6813" s="49">
        <v>112</v>
      </c>
      <c r="D6813" s="49">
        <v>1.3613219261169434</v>
      </c>
      <c r="E6813" s="49">
        <v>5.5768008232116699</v>
      </c>
      <c r="F6813" s="49">
        <v>3.1414639949798584</v>
      </c>
      <c r="G6813" s="49">
        <v>96.858535766601563</v>
      </c>
    </row>
    <row r="6814" spans="1:7">
      <c r="A6814" t="str">
        <f t="shared" si="107"/>
        <v>S6.0113</v>
      </c>
      <c r="B6814" s="49" t="s">
        <v>518</v>
      </c>
      <c r="C6814" s="49">
        <v>113</v>
      </c>
      <c r="D6814" s="49">
        <v>1.0828909873962402</v>
      </c>
      <c r="E6814" s="49">
        <v>4.2154788970947266</v>
      </c>
      <c r="F6814" s="49">
        <v>2.9944970607757568</v>
      </c>
      <c r="G6814" s="49">
        <v>97.005500793457031</v>
      </c>
    </row>
    <row r="6815" spans="1:7">
      <c r="A6815" t="str">
        <f t="shared" si="107"/>
        <v>S6.0114</v>
      </c>
      <c r="B6815" s="49" t="s">
        <v>518</v>
      </c>
      <c r="C6815" s="49">
        <v>114</v>
      </c>
      <c r="D6815" s="49">
        <v>0.84518498182296753</v>
      </c>
      <c r="E6815" s="49">
        <v>3.1325879096984863</v>
      </c>
      <c r="F6815" s="49">
        <v>2.8567941188812256</v>
      </c>
      <c r="G6815" s="49">
        <v>97.143203735351563</v>
      </c>
    </row>
    <row r="6816" spans="1:7">
      <c r="A6816" t="str">
        <f t="shared" si="107"/>
        <v>S6.0115</v>
      </c>
      <c r="B6816" s="49" t="s">
        <v>518</v>
      </c>
      <c r="C6816" s="49">
        <v>115</v>
      </c>
      <c r="D6816" s="49">
        <v>0.64701396226882935</v>
      </c>
      <c r="E6816" s="49">
        <v>2.2874031066894531</v>
      </c>
      <c r="F6816" s="49">
        <v>2.7276389598846436</v>
      </c>
      <c r="G6816" s="49">
        <v>97.272361755371094</v>
      </c>
    </row>
    <row r="6817" spans="1:7">
      <c r="A6817" t="str">
        <f t="shared" si="107"/>
        <v>S6.0116</v>
      </c>
      <c r="B6817" s="49" t="s">
        <v>518</v>
      </c>
      <c r="C6817" s="49">
        <v>116</v>
      </c>
      <c r="D6817" s="49">
        <v>0.48563998937606812</v>
      </c>
      <c r="E6817" s="49">
        <v>1.6403889656066895</v>
      </c>
      <c r="F6817" s="49">
        <v>2.6062719821929932</v>
      </c>
      <c r="G6817" s="49">
        <v>97.393730163574219</v>
      </c>
    </row>
    <row r="6818" spans="1:7">
      <c r="A6818" t="str">
        <f t="shared" si="107"/>
        <v>S6.0117</v>
      </c>
      <c r="B6818" s="49" t="s">
        <v>518</v>
      </c>
      <c r="C6818" s="49">
        <v>117</v>
      </c>
      <c r="D6818" s="49">
        <v>0.35725802183151245</v>
      </c>
      <c r="E6818" s="49">
        <v>1.1547490358352661</v>
      </c>
      <c r="F6818" s="49">
        <v>2.4920909404754639</v>
      </c>
      <c r="G6818" s="49">
        <v>97.507911682128906</v>
      </c>
    </row>
    <row r="6819" spans="1:7">
      <c r="A6819" t="str">
        <f t="shared" si="107"/>
        <v>S6.0118</v>
      </c>
      <c r="B6819" s="49" t="s">
        <v>518</v>
      </c>
      <c r="C6819" s="49">
        <v>118</v>
      </c>
      <c r="D6819" s="49">
        <v>0.25747001171112061</v>
      </c>
      <c r="E6819" s="49">
        <v>0.79749101400375366</v>
      </c>
      <c r="F6819" s="49">
        <v>2.3844530582427979</v>
      </c>
      <c r="G6819" s="49">
        <v>97.615547180175781</v>
      </c>
    </row>
    <row r="6820" spans="1:7">
      <c r="A6820" t="str">
        <f t="shared" si="107"/>
        <v>S6.0119</v>
      </c>
      <c r="B6820" s="49" t="s">
        <v>518</v>
      </c>
      <c r="C6820" s="49">
        <v>119</v>
      </c>
      <c r="D6820" s="49">
        <v>0.18169300258159637</v>
      </c>
      <c r="E6820" s="49">
        <v>0.54002100229263306</v>
      </c>
      <c r="F6820" s="49">
        <v>2.2828929424285889</v>
      </c>
      <c r="G6820" s="49">
        <v>97.717109680175781</v>
      </c>
    </row>
    <row r="6821" spans="1:7">
      <c r="A6821" t="str">
        <f t="shared" si="107"/>
        <v>S6.0120</v>
      </c>
      <c r="B6821" s="49" t="s">
        <v>518</v>
      </c>
      <c r="C6821" s="49">
        <v>120</v>
      </c>
      <c r="D6821" s="49">
        <v>0.12548799812793732</v>
      </c>
      <c r="E6821" s="49">
        <v>0.35832801461219788</v>
      </c>
      <c r="F6821" s="49">
        <v>2.1870360374450684</v>
      </c>
      <c r="G6821" s="49">
        <v>97.812965393066406</v>
      </c>
    </row>
    <row r="6822" spans="1:7">
      <c r="A6822" t="str">
        <f t="shared" si="107"/>
        <v>S6.0121</v>
      </c>
      <c r="B6822" s="49" t="s">
        <v>518</v>
      </c>
      <c r="C6822" s="49">
        <v>121</v>
      </c>
      <c r="D6822" s="49">
        <v>8.4778003394603729E-2</v>
      </c>
      <c r="E6822" s="49">
        <v>0.23284000158309937</v>
      </c>
      <c r="F6822" s="49">
        <v>2.0962600708007813</v>
      </c>
      <c r="G6822" s="49">
        <v>97.903739929199219</v>
      </c>
    </row>
    <row r="6823" spans="1:7">
      <c r="A6823" t="str">
        <f t="shared" si="107"/>
        <v>S6.0122</v>
      </c>
      <c r="B6823" s="49" t="s">
        <v>518</v>
      </c>
      <c r="C6823" s="49">
        <v>122</v>
      </c>
      <c r="D6823" s="49">
        <v>5.5990200489759445E-2</v>
      </c>
      <c r="E6823" s="49">
        <v>0.14806200563907623</v>
      </c>
      <c r="F6823" s="49">
        <v>2.01025390625</v>
      </c>
      <c r="G6823" s="49">
        <v>97.98974609375</v>
      </c>
    </row>
    <row r="6824" spans="1:7">
      <c r="A6824" t="str">
        <f t="shared" si="107"/>
        <v>S6.0123</v>
      </c>
      <c r="B6824" s="49" t="s">
        <v>518</v>
      </c>
      <c r="C6824" s="49">
        <v>123</v>
      </c>
      <c r="D6824" s="49">
        <v>3.6125198006629944E-2</v>
      </c>
      <c r="E6824" s="49">
        <v>9.2071801424026489E-2</v>
      </c>
      <c r="F6824" s="49">
        <v>1.9286539554595947</v>
      </c>
      <c r="G6824" s="49">
        <v>98.071342468261719</v>
      </c>
    </row>
    <row r="6825" spans="1:7">
      <c r="A6825" t="str">
        <f t="shared" si="107"/>
        <v>S6.0124</v>
      </c>
      <c r="B6825" s="49" t="s">
        <v>518</v>
      </c>
      <c r="C6825" s="49">
        <v>124</v>
      </c>
      <c r="D6825" s="49">
        <v>2.2754300385713577E-2</v>
      </c>
      <c r="E6825" s="49">
        <v>5.5946599692106247E-2</v>
      </c>
      <c r="F6825" s="49">
        <v>1.8511500358581543</v>
      </c>
      <c r="G6825" s="49">
        <v>98.148849487304688</v>
      </c>
    </row>
    <row r="6826" spans="1:7">
      <c r="A6826" t="str">
        <f t="shared" si="107"/>
        <v>S6.0125</v>
      </c>
      <c r="B6826" s="49" t="s">
        <v>518</v>
      </c>
      <c r="C6826" s="49">
        <v>125</v>
      </c>
      <c r="D6826" s="49">
        <v>1.3982400298118591E-2</v>
      </c>
      <c r="E6826" s="49">
        <v>3.319229930639267E-2</v>
      </c>
      <c r="F6826" s="49">
        <v>1.7774039506912231</v>
      </c>
      <c r="G6826" s="49">
        <v>98.22259521484375</v>
      </c>
    </row>
    <row r="6827" spans="1:7">
      <c r="A6827" t="str">
        <f t="shared" si="107"/>
        <v>S6.0126</v>
      </c>
      <c r="B6827" s="49" t="s">
        <v>518</v>
      </c>
      <c r="C6827" s="49">
        <v>126</v>
      </c>
      <c r="D6827" s="49">
        <v>8.3747003227472305E-3</v>
      </c>
      <c r="E6827" s="49">
        <v>1.9209899008274078E-2</v>
      </c>
      <c r="F6827" s="49">
        <v>1.7071900367736816</v>
      </c>
      <c r="G6827" s="49">
        <v>98.292808532714844</v>
      </c>
    </row>
    <row r="6828" spans="1:7">
      <c r="A6828" t="str">
        <f t="shared" si="107"/>
        <v>S6.0127</v>
      </c>
      <c r="B6828" s="49" t="s">
        <v>518</v>
      </c>
      <c r="C6828" s="49">
        <v>127</v>
      </c>
      <c r="D6828" s="49">
        <v>4.884989932179451E-3</v>
      </c>
      <c r="E6828" s="49">
        <v>1.0835199616849422E-2</v>
      </c>
      <c r="F6828" s="49">
        <v>1.6402519941329956</v>
      </c>
      <c r="G6828" s="49">
        <v>98.359748840332031</v>
      </c>
    </row>
    <row r="6829" spans="1:7">
      <c r="A6829" t="str">
        <f t="shared" si="107"/>
        <v>S6.0128</v>
      </c>
      <c r="B6829" s="49" t="s">
        <v>518</v>
      </c>
      <c r="C6829" s="49">
        <v>128</v>
      </c>
      <c r="D6829" s="49">
        <v>2.7722599916160107E-3</v>
      </c>
      <c r="E6829" s="49">
        <v>5.9502101503312588E-3</v>
      </c>
      <c r="F6829" s="49">
        <v>1.5763709545135498</v>
      </c>
      <c r="G6829" s="49">
        <v>98.423629760742188</v>
      </c>
    </row>
    <row r="6830" spans="1:7">
      <c r="A6830" t="str">
        <f t="shared" si="107"/>
        <v>S6.0129</v>
      </c>
      <c r="B6830" s="49" t="s">
        <v>518</v>
      </c>
      <c r="C6830" s="49">
        <v>129</v>
      </c>
      <c r="D6830" s="49">
        <v>1.5291300369426608E-3</v>
      </c>
      <c r="E6830" s="49">
        <v>3.1779499258846045E-3</v>
      </c>
      <c r="F6830" s="49">
        <v>1.5153390169143677</v>
      </c>
      <c r="G6830" s="49">
        <v>98.484657287597656</v>
      </c>
    </row>
    <row r="6831" spans="1:7">
      <c r="A6831" t="str">
        <f t="shared" si="107"/>
        <v>S6.0130</v>
      </c>
      <c r="B6831" s="49" t="s">
        <v>518</v>
      </c>
      <c r="C6831" s="49">
        <v>130</v>
      </c>
      <c r="D6831" s="49">
        <v>8.1884098472073674E-4</v>
      </c>
      <c r="E6831" s="49">
        <v>1.6488200053572655E-3</v>
      </c>
      <c r="F6831" s="49">
        <v>1.4569660425186157</v>
      </c>
      <c r="G6831" s="49">
        <v>98.543037414550781</v>
      </c>
    </row>
    <row r="6832" spans="1:7">
      <c r="A6832" t="str">
        <f t="shared" si="107"/>
        <v>S6.0131</v>
      </c>
      <c r="B6832" s="49" t="s">
        <v>518</v>
      </c>
      <c r="C6832" s="49">
        <v>131</v>
      </c>
      <c r="D6832" s="49">
        <v>4.2518199188634753E-4</v>
      </c>
      <c r="E6832" s="49">
        <v>8.2997902063652873E-4</v>
      </c>
      <c r="F6832" s="49">
        <v>1.401095986366272</v>
      </c>
      <c r="G6832" s="49">
        <v>98.598907470703125</v>
      </c>
    </row>
    <row r="6833" spans="1:7">
      <c r="A6833" t="str">
        <f t="shared" si="107"/>
        <v>S6.0132</v>
      </c>
      <c r="B6833" s="49" t="s">
        <v>518</v>
      </c>
      <c r="C6833" s="49">
        <v>132</v>
      </c>
      <c r="D6833" s="49">
        <v>2.1379000099841505E-4</v>
      </c>
      <c r="E6833" s="49">
        <v>4.0479699964635074E-4</v>
      </c>
      <c r="F6833" s="49">
        <v>1.3475790023803711</v>
      </c>
      <c r="G6833" s="49">
        <v>98.652420043945313</v>
      </c>
    </row>
    <row r="6834" spans="1:7">
      <c r="A6834" t="str">
        <f t="shared" si="107"/>
        <v>S6.0133</v>
      </c>
      <c r="B6834" s="49" t="s">
        <v>518</v>
      </c>
      <c r="C6834" s="49">
        <v>133</v>
      </c>
      <c r="D6834" s="49">
        <v>1.0395039862487465E-4</v>
      </c>
      <c r="E6834" s="49">
        <v>1.9100699864793569E-4</v>
      </c>
      <c r="F6834" s="49">
        <v>1.2962560653686523</v>
      </c>
      <c r="G6834" s="49">
        <v>98.703742980957031</v>
      </c>
    </row>
    <row r="6835" spans="1:7">
      <c r="A6835" t="str">
        <f t="shared" si="107"/>
        <v>S6.0134</v>
      </c>
      <c r="B6835" s="49" t="s">
        <v>518</v>
      </c>
      <c r="C6835" s="49">
        <v>134</v>
      </c>
      <c r="D6835" s="49">
        <v>4.8795998736750335E-5</v>
      </c>
      <c r="E6835" s="49">
        <v>8.7056600023061037E-5</v>
      </c>
      <c r="F6835" s="49">
        <v>1.2470279932022095</v>
      </c>
      <c r="G6835" s="49">
        <v>98.752975463867188</v>
      </c>
    </row>
    <row r="6836" spans="1:7">
      <c r="A6836" t="str">
        <f t="shared" si="107"/>
        <v>S6.0135</v>
      </c>
      <c r="B6836" s="49" t="s">
        <v>518</v>
      </c>
      <c r="C6836" s="49">
        <v>135</v>
      </c>
      <c r="D6836" s="49">
        <v>2.2076999812270515E-5</v>
      </c>
      <c r="E6836" s="49">
        <v>3.8260601286310703E-5</v>
      </c>
      <c r="F6836" s="49">
        <v>1.1997690200805664</v>
      </c>
      <c r="G6836" s="49">
        <v>98.80023193359375</v>
      </c>
    </row>
    <row r="6837" spans="1:7">
      <c r="A6837" t="str">
        <f t="shared" si="107"/>
        <v>S6.0136</v>
      </c>
      <c r="B6837" s="49" t="s">
        <v>518</v>
      </c>
      <c r="C6837" s="49">
        <v>136</v>
      </c>
      <c r="D6837" s="49">
        <v>9.6088997452170588E-6</v>
      </c>
      <c r="E6837" s="49">
        <v>1.6183599655050784E-5</v>
      </c>
      <c r="F6837" s="49">
        <v>1.1543689966201782</v>
      </c>
      <c r="G6837" s="49">
        <v>98.845634460449219</v>
      </c>
    </row>
    <row r="6838" spans="1:7">
      <c r="A6838" t="str">
        <f t="shared" si="107"/>
        <v>S6.0137</v>
      </c>
      <c r="B6838" s="49" t="s">
        <v>518</v>
      </c>
      <c r="C6838" s="49">
        <v>137</v>
      </c>
      <c r="D6838" s="49">
        <v>4.0151999201043509E-6</v>
      </c>
      <c r="E6838" s="49">
        <v>6.5746999098337255E-6</v>
      </c>
      <c r="F6838" s="49">
        <v>1.11073899269104</v>
      </c>
      <c r="G6838" s="49">
        <v>98.889259338378906</v>
      </c>
    </row>
    <row r="6839" spans="1:7">
      <c r="A6839" t="str">
        <f t="shared" si="107"/>
        <v>S6.0138</v>
      </c>
      <c r="B6839" s="49" t="s">
        <v>518</v>
      </c>
      <c r="C6839" s="49">
        <v>138</v>
      </c>
      <c r="D6839" s="49">
        <v>1.6069999446699512E-6</v>
      </c>
      <c r="E6839" s="49">
        <v>2.5594999897293746E-6</v>
      </c>
      <c r="F6839" s="49">
        <v>1.0687940120697021</v>
      </c>
      <c r="G6839" s="49">
        <v>98.931205749511719</v>
      </c>
    </row>
    <row r="6840" spans="1:7">
      <c r="A6840" t="str">
        <f t="shared" si="107"/>
        <v>S6.0139</v>
      </c>
      <c r="B6840" s="49" t="s">
        <v>518</v>
      </c>
      <c r="C6840" s="49">
        <v>139</v>
      </c>
      <c r="D6840" s="49">
        <v>6.1460002598323626E-7</v>
      </c>
      <c r="E6840" s="49">
        <v>9.5249998821600457E-7</v>
      </c>
      <c r="F6840" s="49">
        <v>1.0284650325775146</v>
      </c>
      <c r="G6840" s="49">
        <v>98.971534729003906</v>
      </c>
    </row>
    <row r="6841" spans="1:7">
      <c r="A6841" t="str">
        <f t="shared" si="107"/>
        <v>S6.0140</v>
      </c>
      <c r="B6841" s="49" t="s">
        <v>518</v>
      </c>
      <c r="C6841" s="49">
        <v>140</v>
      </c>
      <c r="D6841" s="49">
        <v>2.2400000432298839E-7</v>
      </c>
      <c r="E6841" s="49">
        <v>3.3789999065447773E-7</v>
      </c>
      <c r="F6841" s="49">
        <v>0.98967701196670532</v>
      </c>
      <c r="G6841" s="49">
        <v>99.010322570800781</v>
      </c>
    </row>
    <row r="6842" spans="1:7">
      <c r="A6842" t="str">
        <f t="shared" si="107"/>
        <v>S6.0141</v>
      </c>
      <c r="B6842" s="49" t="s">
        <v>518</v>
      </c>
      <c r="C6842" s="49">
        <v>141</v>
      </c>
      <c r="D6842" s="49">
        <v>7.7499997530594555E-8</v>
      </c>
      <c r="E6842" s="49">
        <v>1.1390000054234406E-7</v>
      </c>
      <c r="F6842" s="49">
        <v>0.95237302780151367</v>
      </c>
      <c r="G6842" s="49">
        <v>99.047630310058594</v>
      </c>
    </row>
    <row r="6843" spans="1:7">
      <c r="A6843" t="str">
        <f t="shared" si="107"/>
        <v>S6.0142</v>
      </c>
      <c r="B6843" s="49" t="s">
        <v>518</v>
      </c>
      <c r="C6843" s="49">
        <v>142</v>
      </c>
      <c r="D6843" s="49">
        <v>2.5400000325248584E-8</v>
      </c>
      <c r="E6843" s="49">
        <v>3.6399999459035826E-8</v>
      </c>
      <c r="F6843" s="49">
        <v>0.91652399301528931</v>
      </c>
      <c r="G6843" s="49">
        <v>99.083473205566406</v>
      </c>
    </row>
    <row r="6844" spans="1:7">
      <c r="A6844" t="str">
        <f t="shared" si="107"/>
        <v>S6.0143</v>
      </c>
      <c r="B6844" s="49" t="s">
        <v>518</v>
      </c>
      <c r="C6844" s="49">
        <v>143</v>
      </c>
      <c r="D6844" s="49">
        <v>7.8999997654705112E-9</v>
      </c>
      <c r="E6844" s="49">
        <v>1.1000000021965661E-8</v>
      </c>
      <c r="F6844" s="49">
        <v>0.88206499814987183</v>
      </c>
      <c r="G6844" s="49">
        <v>99.117935180664063</v>
      </c>
    </row>
    <row r="6845" spans="1:7">
      <c r="A6845" t="str">
        <f t="shared" si="107"/>
        <v>S6.0144</v>
      </c>
      <c r="B6845" s="49" t="s">
        <v>518</v>
      </c>
      <c r="C6845" s="49">
        <v>144</v>
      </c>
      <c r="D6845" s="49">
        <v>2.2999999682582484E-9</v>
      </c>
      <c r="E6845" s="49">
        <v>3.1000000344505452E-9</v>
      </c>
      <c r="F6845" s="49">
        <v>0.84896701574325562</v>
      </c>
      <c r="G6845" s="49">
        <v>99.151031494140625</v>
      </c>
    </row>
    <row r="6846" spans="1:7">
      <c r="A6846" t="str">
        <f t="shared" si="107"/>
        <v>S6.0145</v>
      </c>
      <c r="B6846" s="49" t="s">
        <v>518</v>
      </c>
      <c r="C6846" s="49">
        <v>145</v>
      </c>
      <c r="D6846" s="49">
        <v>5.9999999413307137E-10</v>
      </c>
      <c r="E6846" s="49">
        <v>8.0000001068114557E-10</v>
      </c>
      <c r="F6846" s="49">
        <v>0.81720203161239624</v>
      </c>
      <c r="G6846" s="49">
        <v>99.18280029296875</v>
      </c>
    </row>
    <row r="6847" spans="1:7">
      <c r="A6847" t="str">
        <f t="shared" si="107"/>
        <v>S6.0146</v>
      </c>
      <c r="B6847" s="49" t="s">
        <v>518</v>
      </c>
      <c r="C6847" s="49">
        <v>146</v>
      </c>
      <c r="D6847" s="49">
        <v>2.0000000267028639E-10</v>
      </c>
      <c r="E6847" s="49">
        <v>2.0000000267028639E-10</v>
      </c>
      <c r="F6847" s="49">
        <v>0.78675997257232666</v>
      </c>
      <c r="G6847" s="49">
        <v>99.213241577148438</v>
      </c>
    </row>
    <row r="6848" spans="1:7">
      <c r="A6848" t="str">
        <f t="shared" si="107"/>
        <v>S6.0147</v>
      </c>
      <c r="B6848" s="49" t="s">
        <v>518</v>
      </c>
      <c r="C6848" s="49">
        <v>147</v>
      </c>
      <c r="D6848" s="49">
        <v>0</v>
      </c>
      <c r="E6848" s="49">
        <v>0</v>
      </c>
      <c r="F6848" s="49">
        <v>0.75763100385665894</v>
      </c>
      <c r="G6848" s="49">
        <v>99.24237060546875</v>
      </c>
    </row>
    <row r="6849" spans="1:7">
      <c r="A6849" t="str">
        <f t="shared" si="107"/>
        <v>S6.0148</v>
      </c>
      <c r="B6849" s="49" t="s">
        <v>518</v>
      </c>
      <c r="C6849" s="49">
        <v>148</v>
      </c>
      <c r="D6849" s="49">
        <v>0</v>
      </c>
      <c r="E6849" s="49">
        <v>0</v>
      </c>
      <c r="F6849" s="49">
        <v>0.72980397939682007</v>
      </c>
      <c r="G6849" s="49">
        <v>99.270195007324219</v>
      </c>
    </row>
    <row r="6850" spans="1:7">
      <c r="A6850" t="str">
        <f t="shared" si="107"/>
        <v>S6.0149</v>
      </c>
      <c r="B6850" s="49" t="s">
        <v>518</v>
      </c>
      <c r="C6850" s="49">
        <v>149</v>
      </c>
      <c r="D6850" s="49">
        <v>0</v>
      </c>
      <c r="E6850" s="49">
        <v>0</v>
      </c>
      <c r="F6850" s="49">
        <v>0.70330297946929932</v>
      </c>
      <c r="G6850" s="49">
        <v>99.296699523925781</v>
      </c>
    </row>
    <row r="6851" spans="1:7">
      <c r="A6851" t="str">
        <f t="shared" ref="A6851:A6914" si="108">CONCATENATE(B6851,IF(C6851&lt;10,CONCATENATE("00",C6851),IF(C6851&lt;100,CONCATENATE("0",C6851),C6851)))</f>
        <v>S6.0150</v>
      </c>
      <c r="B6851" s="49" t="s">
        <v>518</v>
      </c>
      <c r="C6851" s="49">
        <v>150</v>
      </c>
      <c r="D6851" s="49">
        <v>0</v>
      </c>
      <c r="E6851" s="49">
        <v>0</v>
      </c>
      <c r="F6851" s="49">
        <v>0.67814499139785767</v>
      </c>
      <c r="G6851" s="49">
        <v>99.321853637695313</v>
      </c>
    </row>
    <row r="6852" spans="1:7">
      <c r="A6852" t="str">
        <f t="shared" si="108"/>
        <v>S6.0151</v>
      </c>
      <c r="B6852" s="49" t="s">
        <v>518</v>
      </c>
      <c r="C6852" s="49">
        <v>151</v>
      </c>
      <c r="D6852" s="49">
        <v>0</v>
      </c>
      <c r="E6852" s="49">
        <v>0</v>
      </c>
      <c r="F6852" s="49">
        <v>0.65435302257537842</v>
      </c>
      <c r="G6852" s="49">
        <v>99.345649719238281</v>
      </c>
    </row>
    <row r="6853" spans="1:7">
      <c r="A6853" t="str">
        <f t="shared" si="108"/>
        <v>S6.0152</v>
      </c>
      <c r="B6853" s="49" t="s">
        <v>518</v>
      </c>
      <c r="C6853" s="49">
        <v>152</v>
      </c>
      <c r="D6853" s="49">
        <v>0</v>
      </c>
      <c r="E6853" s="49">
        <v>0</v>
      </c>
      <c r="F6853" s="49">
        <v>0.6319810152053833</v>
      </c>
      <c r="G6853" s="49">
        <v>99.368019104003906</v>
      </c>
    </row>
    <row r="6854" spans="1:7">
      <c r="A6854" t="str">
        <f t="shared" si="108"/>
        <v>S6.0153</v>
      </c>
      <c r="B6854" s="49" t="s">
        <v>518</v>
      </c>
      <c r="C6854" s="49">
        <v>153</v>
      </c>
      <c r="D6854" s="49">
        <v>0</v>
      </c>
      <c r="E6854" s="49">
        <v>0</v>
      </c>
      <c r="F6854" s="49">
        <v>0.61108100414276123</v>
      </c>
      <c r="G6854" s="49">
        <v>99.388916015625</v>
      </c>
    </row>
    <row r="6855" spans="1:7">
      <c r="A6855" t="str">
        <f t="shared" si="108"/>
        <v>S6.0154</v>
      </c>
      <c r="B6855" s="49" t="s">
        <v>518</v>
      </c>
      <c r="C6855" s="49">
        <v>154</v>
      </c>
      <c r="D6855" s="49">
        <v>0</v>
      </c>
      <c r="E6855" s="49">
        <v>0</v>
      </c>
      <c r="F6855" s="49">
        <v>0.59172803163528442</v>
      </c>
      <c r="G6855" s="49">
        <v>99.408271789550781</v>
      </c>
    </row>
    <row r="6856" spans="1:7">
      <c r="A6856" t="str">
        <f t="shared" si="108"/>
        <v>S6.0155</v>
      </c>
      <c r="B6856" s="49" t="s">
        <v>518</v>
      </c>
      <c r="C6856" s="49">
        <v>155</v>
      </c>
      <c r="D6856" s="49">
        <v>0</v>
      </c>
      <c r="E6856" s="49">
        <v>0</v>
      </c>
      <c r="F6856" s="49">
        <v>0.57400202751159668</v>
      </c>
      <c r="G6856" s="49">
        <v>99.425994873046875</v>
      </c>
    </row>
    <row r="6857" spans="1:7">
      <c r="A6857" t="str">
        <f t="shared" si="108"/>
        <v>S6.0156</v>
      </c>
      <c r="B6857" s="49" t="s">
        <v>518</v>
      </c>
      <c r="C6857" s="49">
        <v>156</v>
      </c>
      <c r="D6857" s="49">
        <v>0</v>
      </c>
      <c r="E6857" s="49">
        <v>0</v>
      </c>
      <c r="F6857" s="49">
        <v>0.55800497531890869</v>
      </c>
      <c r="G6857" s="49">
        <v>99.441993713378906</v>
      </c>
    </row>
    <row r="6858" spans="1:7">
      <c r="A6858" t="str">
        <f t="shared" si="108"/>
        <v>S6.0157</v>
      </c>
      <c r="B6858" s="49" t="s">
        <v>518</v>
      </c>
      <c r="C6858" s="49">
        <v>157</v>
      </c>
      <c r="D6858" s="49">
        <v>0</v>
      </c>
      <c r="E6858" s="49">
        <v>0</v>
      </c>
      <c r="F6858" s="49">
        <v>0.54384297132492065</v>
      </c>
      <c r="G6858" s="49">
        <v>99.456153869628906</v>
      </c>
    </row>
    <row r="6859" spans="1:7">
      <c r="A6859" t="str">
        <f t="shared" si="108"/>
        <v>S6.0158</v>
      </c>
      <c r="B6859" s="49" t="s">
        <v>518</v>
      </c>
      <c r="C6859" s="49">
        <v>158</v>
      </c>
      <c r="D6859" s="49">
        <v>0</v>
      </c>
      <c r="E6859" s="49">
        <v>0</v>
      </c>
      <c r="F6859" s="49">
        <v>0.53163200616836548</v>
      </c>
      <c r="G6859" s="49">
        <v>99.468368530273438</v>
      </c>
    </row>
    <row r="6860" spans="1:7">
      <c r="A6860" t="str">
        <f t="shared" si="108"/>
        <v>S6.0159</v>
      </c>
      <c r="B6860" s="49" t="s">
        <v>518</v>
      </c>
      <c r="C6860" s="49">
        <v>159</v>
      </c>
      <c r="D6860" s="49">
        <v>0</v>
      </c>
      <c r="E6860" s="49">
        <v>0</v>
      </c>
      <c r="F6860" s="49">
        <v>0.521465003490448</v>
      </c>
      <c r="G6860" s="49">
        <v>99.478538513183594</v>
      </c>
    </row>
    <row r="6861" spans="1:7">
      <c r="A6861" t="str">
        <f t="shared" si="108"/>
        <v>S6.0160</v>
      </c>
      <c r="B6861" s="49" t="s">
        <v>518</v>
      </c>
      <c r="C6861" s="49">
        <v>160</v>
      </c>
      <c r="D6861" s="49">
        <v>0</v>
      </c>
      <c r="E6861" s="49">
        <v>0</v>
      </c>
      <c r="F6861" s="49">
        <v>0.51341497898101807</v>
      </c>
      <c r="G6861" s="49">
        <v>99.486587524414063</v>
      </c>
    </row>
    <row r="6862" spans="1:7">
      <c r="A6862" t="str">
        <f t="shared" si="108"/>
        <v>S6.0161</v>
      </c>
      <c r="B6862" s="49" t="s">
        <v>518</v>
      </c>
      <c r="C6862" s="49">
        <v>161</v>
      </c>
      <c r="D6862" s="49">
        <v>0</v>
      </c>
      <c r="E6862" s="49">
        <v>0</v>
      </c>
      <c r="F6862" s="49">
        <v>0.50747501850128174</v>
      </c>
      <c r="G6862" s="49">
        <v>99.492523193359375</v>
      </c>
    </row>
    <row r="6863" spans="1:7">
      <c r="A6863" t="str">
        <f t="shared" si="108"/>
        <v>S6.0162</v>
      </c>
      <c r="B6863" s="49" t="s">
        <v>518</v>
      </c>
      <c r="C6863" s="49">
        <v>162</v>
      </c>
      <c r="D6863" s="49">
        <v>0</v>
      </c>
      <c r="E6863" s="49">
        <v>0</v>
      </c>
      <c r="F6863" s="49">
        <v>0.50353199243545532</v>
      </c>
      <c r="G6863" s="49">
        <v>99.496467590332031</v>
      </c>
    </row>
    <row r="6864" spans="1:7">
      <c r="A6864" t="str">
        <f t="shared" si="108"/>
        <v>S6.0163</v>
      </c>
      <c r="B6864" s="49" t="s">
        <v>518</v>
      </c>
      <c r="C6864" s="49">
        <v>163</v>
      </c>
      <c r="D6864" s="49">
        <v>0</v>
      </c>
      <c r="E6864" s="49">
        <v>0</v>
      </c>
      <c r="F6864" s="49">
        <v>0.50130099058151245</v>
      </c>
      <c r="G6864" s="49">
        <v>99.498695373535156</v>
      </c>
    </row>
    <row r="6865" spans="1:7">
      <c r="A6865" t="str">
        <f t="shared" si="108"/>
        <v>S6.0164</v>
      </c>
      <c r="B6865" s="49" t="s">
        <v>518</v>
      </c>
      <c r="C6865" s="49">
        <v>164</v>
      </c>
      <c r="D6865" s="49">
        <v>0</v>
      </c>
      <c r="E6865" s="49">
        <v>0</v>
      </c>
      <c r="F6865" s="49">
        <v>0.50032001733779907</v>
      </c>
      <c r="G6865" s="49">
        <v>99.499679565429688</v>
      </c>
    </row>
    <row r="6866" spans="1:7">
      <c r="A6866" t="str">
        <f t="shared" si="108"/>
        <v>S6.0165</v>
      </c>
      <c r="B6866" s="49" t="s">
        <v>518</v>
      </c>
      <c r="C6866" s="49">
        <v>165</v>
      </c>
      <c r="D6866" s="49">
        <v>0</v>
      </c>
      <c r="E6866" s="49">
        <v>0</v>
      </c>
      <c r="F6866" s="49">
        <v>0.5000380277633667</v>
      </c>
      <c r="G6866" s="49">
        <v>99.499961853027344</v>
      </c>
    </row>
    <row r="6867" spans="1:7">
      <c r="A6867" t="str">
        <f t="shared" si="108"/>
        <v>S6.0166</v>
      </c>
      <c r="B6867" s="49" t="s">
        <v>518</v>
      </c>
      <c r="C6867" s="49">
        <v>166</v>
      </c>
      <c r="D6867" s="49">
        <v>0</v>
      </c>
      <c r="E6867" s="49">
        <v>0</v>
      </c>
      <c r="F6867" s="49">
        <v>0.5</v>
      </c>
      <c r="G6867" s="49">
        <v>99.5</v>
      </c>
    </row>
    <row r="6868" spans="1:7">
      <c r="A6868" t="str">
        <f t="shared" si="108"/>
        <v>S6.0167</v>
      </c>
      <c r="B6868" s="49" t="s">
        <v>518</v>
      </c>
      <c r="C6868" s="49">
        <v>167</v>
      </c>
      <c r="D6868" s="49">
        <v>0</v>
      </c>
      <c r="E6868" s="49">
        <v>0</v>
      </c>
      <c r="F6868" s="49">
        <v>0.5</v>
      </c>
      <c r="G6868" s="49">
        <v>99.5</v>
      </c>
    </row>
    <row r="6869" spans="1:7">
      <c r="A6869" t="str">
        <f t="shared" si="108"/>
        <v>S6.0168</v>
      </c>
      <c r="B6869" s="49" t="s">
        <v>518</v>
      </c>
      <c r="C6869" s="49">
        <v>168</v>
      </c>
      <c r="D6869" s="49">
        <v>0</v>
      </c>
      <c r="E6869" s="49">
        <v>0</v>
      </c>
      <c r="F6869" s="49">
        <v>0.5</v>
      </c>
      <c r="G6869" s="49">
        <v>99.5</v>
      </c>
    </row>
    <row r="6870" spans="1:7">
      <c r="A6870" t="str">
        <f t="shared" si="108"/>
        <v>S6.0169</v>
      </c>
      <c r="B6870" s="49" t="s">
        <v>518</v>
      </c>
      <c r="C6870" s="49">
        <v>169</v>
      </c>
      <c r="D6870" s="49">
        <v>0</v>
      </c>
      <c r="E6870" s="49">
        <v>0</v>
      </c>
      <c r="F6870" s="49">
        <v>0.5</v>
      </c>
      <c r="G6870" s="49">
        <v>99.5</v>
      </c>
    </row>
    <row r="6871" spans="1:7">
      <c r="A6871" t="str">
        <f t="shared" si="108"/>
        <v>S6.0170</v>
      </c>
      <c r="B6871" s="49" t="s">
        <v>518</v>
      </c>
      <c r="C6871" s="49">
        <v>170</v>
      </c>
      <c r="D6871" s="49">
        <v>0</v>
      </c>
      <c r="E6871" s="49">
        <v>0</v>
      </c>
      <c r="F6871" s="49">
        <v>0</v>
      </c>
      <c r="G6871" s="49">
        <v>100</v>
      </c>
    </row>
    <row r="6872" spans="1:7">
      <c r="A6872" t="str">
        <f t="shared" si="108"/>
        <v>SC.0000</v>
      </c>
      <c r="B6872" s="49" t="s">
        <v>519</v>
      </c>
      <c r="C6872" s="49">
        <v>0</v>
      </c>
      <c r="D6872" s="49">
        <v>0.5</v>
      </c>
      <c r="E6872" s="49">
        <v>100</v>
      </c>
      <c r="F6872" s="49">
        <v>100</v>
      </c>
      <c r="G6872" s="49">
        <v>0</v>
      </c>
    </row>
    <row r="6873" spans="1:7">
      <c r="A6873" t="str">
        <f t="shared" si="108"/>
        <v>SC.0001</v>
      </c>
      <c r="B6873" s="49" t="s">
        <v>519</v>
      </c>
      <c r="C6873" s="49">
        <v>1</v>
      </c>
      <c r="D6873" s="49">
        <v>0.5</v>
      </c>
      <c r="E6873" s="49">
        <v>99.5</v>
      </c>
      <c r="F6873" s="49">
        <v>99.00250244140625</v>
      </c>
      <c r="G6873" s="49">
        <v>0.99750041961669922</v>
      </c>
    </row>
    <row r="6874" spans="1:7">
      <c r="A6874" t="str">
        <f t="shared" si="108"/>
        <v>SC.0002</v>
      </c>
      <c r="B6874" s="49" t="s">
        <v>519</v>
      </c>
      <c r="C6874" s="49">
        <v>2</v>
      </c>
      <c r="D6874" s="49">
        <v>0.5</v>
      </c>
      <c r="E6874" s="49">
        <v>99</v>
      </c>
      <c r="F6874" s="49">
        <v>98.010002136230469</v>
      </c>
      <c r="G6874" s="49">
        <v>1.9899997711181641</v>
      </c>
    </row>
    <row r="6875" spans="1:7">
      <c r="A6875" t="str">
        <f t="shared" si="108"/>
        <v>SC.0003</v>
      </c>
      <c r="B6875" s="49" t="s">
        <v>519</v>
      </c>
      <c r="C6875" s="49">
        <v>3</v>
      </c>
      <c r="D6875" s="49">
        <v>0.5</v>
      </c>
      <c r="E6875" s="49">
        <v>98.5</v>
      </c>
      <c r="F6875" s="49">
        <v>97.022499084472656</v>
      </c>
      <c r="G6875" s="49">
        <v>2.9774999618530273</v>
      </c>
    </row>
    <row r="6876" spans="1:7">
      <c r="A6876" t="str">
        <f t="shared" si="108"/>
        <v>SC.0004</v>
      </c>
      <c r="B6876" s="49" t="s">
        <v>519</v>
      </c>
      <c r="C6876" s="49">
        <v>4</v>
      </c>
      <c r="D6876" s="49">
        <v>0.5</v>
      </c>
      <c r="E6876" s="49">
        <v>98</v>
      </c>
      <c r="F6876" s="49">
        <v>96.040000915527344</v>
      </c>
      <c r="G6876" s="49">
        <v>3.9600000381469727</v>
      </c>
    </row>
    <row r="6877" spans="1:7">
      <c r="A6877" t="str">
        <f t="shared" si="108"/>
        <v>SC.0005</v>
      </c>
      <c r="B6877" s="49" t="s">
        <v>519</v>
      </c>
      <c r="C6877" s="49">
        <v>5</v>
      </c>
      <c r="D6877" s="49">
        <v>0.5</v>
      </c>
      <c r="E6877" s="49">
        <v>97.5</v>
      </c>
      <c r="F6877" s="49">
        <v>95.0625</v>
      </c>
      <c r="G6877" s="49">
        <v>4.9375</v>
      </c>
    </row>
    <row r="6878" spans="1:7">
      <c r="A6878" t="str">
        <f t="shared" si="108"/>
        <v>SC.0006</v>
      </c>
      <c r="B6878" s="49" t="s">
        <v>519</v>
      </c>
      <c r="C6878" s="49">
        <v>6</v>
      </c>
      <c r="D6878" s="49">
        <v>0.5</v>
      </c>
      <c r="E6878" s="49">
        <v>97</v>
      </c>
      <c r="F6878" s="49">
        <v>94.090003967285156</v>
      </c>
      <c r="G6878" s="49">
        <v>5.9099998474121094</v>
      </c>
    </row>
    <row r="6879" spans="1:7">
      <c r="A6879" t="str">
        <f t="shared" si="108"/>
        <v>SC.0007</v>
      </c>
      <c r="B6879" s="49" t="s">
        <v>519</v>
      </c>
      <c r="C6879" s="49">
        <v>7</v>
      </c>
      <c r="D6879" s="49">
        <v>0.5</v>
      </c>
      <c r="E6879" s="49">
        <v>96.5</v>
      </c>
      <c r="F6879" s="49">
        <v>93.12249755859375</v>
      </c>
      <c r="G6879" s="49">
        <v>6.8774995803833008</v>
      </c>
    </row>
    <row r="6880" spans="1:7">
      <c r="A6880" t="str">
        <f t="shared" si="108"/>
        <v>SC.0008</v>
      </c>
      <c r="B6880" s="49" t="s">
        <v>519</v>
      </c>
      <c r="C6880" s="49">
        <v>8</v>
      </c>
      <c r="D6880" s="49">
        <v>0.5</v>
      </c>
      <c r="E6880" s="49">
        <v>96</v>
      </c>
      <c r="F6880" s="49">
        <v>92.160003662109375</v>
      </c>
      <c r="G6880" s="49">
        <v>7.8400001525878906</v>
      </c>
    </row>
    <row r="6881" spans="1:7">
      <c r="A6881" t="str">
        <f t="shared" si="108"/>
        <v>SC.0009</v>
      </c>
      <c r="B6881" s="49" t="s">
        <v>519</v>
      </c>
      <c r="C6881" s="49">
        <v>9</v>
      </c>
      <c r="D6881" s="49">
        <v>0.5</v>
      </c>
      <c r="E6881" s="49">
        <v>95.5</v>
      </c>
      <c r="F6881" s="49">
        <v>91.202499389648438</v>
      </c>
      <c r="G6881" s="49">
        <v>8.7974996566772461</v>
      </c>
    </row>
    <row r="6882" spans="1:7">
      <c r="A6882" t="str">
        <f t="shared" si="108"/>
        <v>SC.0010</v>
      </c>
      <c r="B6882" s="49" t="s">
        <v>519</v>
      </c>
      <c r="C6882" s="49">
        <v>10</v>
      </c>
      <c r="D6882" s="49">
        <v>0.5</v>
      </c>
      <c r="E6882" s="49">
        <v>95</v>
      </c>
      <c r="F6882" s="49">
        <v>90.25</v>
      </c>
      <c r="G6882" s="49">
        <v>9.75</v>
      </c>
    </row>
    <row r="6883" spans="1:7">
      <c r="A6883" t="str">
        <f t="shared" si="108"/>
        <v>SC.0011</v>
      </c>
      <c r="B6883" s="49" t="s">
        <v>519</v>
      </c>
      <c r="C6883" s="49">
        <v>11</v>
      </c>
      <c r="D6883" s="49">
        <v>0.5</v>
      </c>
      <c r="E6883" s="49">
        <v>94.5</v>
      </c>
      <c r="F6883" s="49">
        <v>89.302497863769531</v>
      </c>
      <c r="G6883" s="49">
        <v>10.697500228881836</v>
      </c>
    </row>
    <row r="6884" spans="1:7">
      <c r="A6884" t="str">
        <f t="shared" si="108"/>
        <v>SC.0012</v>
      </c>
      <c r="B6884" s="49" t="s">
        <v>519</v>
      </c>
      <c r="C6884" s="49">
        <v>12</v>
      </c>
      <c r="D6884" s="49">
        <v>0.5</v>
      </c>
      <c r="E6884" s="49">
        <v>94</v>
      </c>
      <c r="F6884" s="49">
        <v>88.360000610351563</v>
      </c>
      <c r="G6884" s="49">
        <v>11.640000343322754</v>
      </c>
    </row>
    <row r="6885" spans="1:7">
      <c r="A6885" t="str">
        <f t="shared" si="108"/>
        <v>SC.0013</v>
      </c>
      <c r="B6885" s="49" t="s">
        <v>519</v>
      </c>
      <c r="C6885" s="49">
        <v>13</v>
      </c>
      <c r="D6885" s="49">
        <v>0.5</v>
      </c>
      <c r="E6885" s="49">
        <v>93.5</v>
      </c>
      <c r="F6885" s="49">
        <v>87.422500610351563</v>
      </c>
      <c r="G6885" s="49">
        <v>12.577500343322754</v>
      </c>
    </row>
    <row r="6886" spans="1:7">
      <c r="A6886" t="str">
        <f t="shared" si="108"/>
        <v>SC.0014</v>
      </c>
      <c r="B6886" s="49" t="s">
        <v>519</v>
      </c>
      <c r="C6886" s="49">
        <v>14</v>
      </c>
      <c r="D6886" s="49">
        <v>0.5</v>
      </c>
      <c r="E6886" s="49">
        <v>93</v>
      </c>
      <c r="F6886" s="49">
        <v>86.489997863769531</v>
      </c>
      <c r="G6886" s="49">
        <v>13.510000228881836</v>
      </c>
    </row>
    <row r="6887" spans="1:7">
      <c r="A6887" t="str">
        <f t="shared" si="108"/>
        <v>SC.0015</v>
      </c>
      <c r="B6887" s="49" t="s">
        <v>519</v>
      </c>
      <c r="C6887" s="49">
        <v>15</v>
      </c>
      <c r="D6887" s="49">
        <v>0.5</v>
      </c>
      <c r="E6887" s="49">
        <v>92.5</v>
      </c>
      <c r="F6887" s="49">
        <v>85.5625</v>
      </c>
      <c r="G6887" s="49">
        <v>14.4375</v>
      </c>
    </row>
    <row r="6888" spans="1:7">
      <c r="A6888" t="str">
        <f t="shared" si="108"/>
        <v>SC.0016</v>
      </c>
      <c r="B6888" s="49" t="s">
        <v>519</v>
      </c>
      <c r="C6888" s="49">
        <v>16</v>
      </c>
      <c r="D6888" s="49">
        <v>0.5</v>
      </c>
      <c r="E6888" s="49">
        <v>92</v>
      </c>
      <c r="F6888" s="49">
        <v>84.639999389648438</v>
      </c>
      <c r="G6888" s="49">
        <v>15.359999656677246</v>
      </c>
    </row>
    <row r="6889" spans="1:7">
      <c r="A6889" t="str">
        <f t="shared" si="108"/>
        <v>SC.0017</v>
      </c>
      <c r="B6889" s="49" t="s">
        <v>519</v>
      </c>
      <c r="C6889" s="49">
        <v>17</v>
      </c>
      <c r="D6889" s="49">
        <v>0.5</v>
      </c>
      <c r="E6889" s="49">
        <v>91.5</v>
      </c>
      <c r="F6889" s="49">
        <v>83.722503662109375</v>
      </c>
      <c r="G6889" s="49">
        <v>16.277500152587891</v>
      </c>
    </row>
    <row r="6890" spans="1:7">
      <c r="A6890" t="str">
        <f t="shared" si="108"/>
        <v>SC.0018</v>
      </c>
      <c r="B6890" s="49" t="s">
        <v>519</v>
      </c>
      <c r="C6890" s="49">
        <v>18</v>
      </c>
      <c r="D6890" s="49">
        <v>0.5</v>
      </c>
      <c r="E6890" s="49">
        <v>91</v>
      </c>
      <c r="F6890" s="49">
        <v>82.80999755859375</v>
      </c>
      <c r="G6890" s="49">
        <v>17.190000534057617</v>
      </c>
    </row>
    <row r="6891" spans="1:7">
      <c r="A6891" t="str">
        <f t="shared" si="108"/>
        <v>SC.0019</v>
      </c>
      <c r="B6891" s="49" t="s">
        <v>519</v>
      </c>
      <c r="C6891" s="49">
        <v>19</v>
      </c>
      <c r="D6891" s="49">
        <v>0.5</v>
      </c>
      <c r="E6891" s="49">
        <v>90.5</v>
      </c>
      <c r="F6891" s="49">
        <v>81.902503967285156</v>
      </c>
      <c r="G6891" s="49">
        <v>18.097499847412109</v>
      </c>
    </row>
    <row r="6892" spans="1:7">
      <c r="A6892" t="str">
        <f t="shared" si="108"/>
        <v>SC.0020</v>
      </c>
      <c r="B6892" s="49" t="s">
        <v>519</v>
      </c>
      <c r="C6892" s="49">
        <v>20</v>
      </c>
      <c r="D6892" s="49">
        <v>0.5</v>
      </c>
      <c r="E6892" s="49">
        <v>90</v>
      </c>
      <c r="F6892" s="49">
        <v>81</v>
      </c>
      <c r="G6892" s="49">
        <v>19</v>
      </c>
    </row>
    <row r="6893" spans="1:7">
      <c r="A6893" t="str">
        <f t="shared" si="108"/>
        <v>SC.0021</v>
      </c>
      <c r="B6893" s="49" t="s">
        <v>519</v>
      </c>
      <c r="C6893" s="49">
        <v>21</v>
      </c>
      <c r="D6893" s="49">
        <v>0.5</v>
      </c>
      <c r="E6893" s="49">
        <v>89.5</v>
      </c>
      <c r="F6893" s="49">
        <v>80.102500915527344</v>
      </c>
      <c r="G6893" s="49">
        <v>19.897499084472656</v>
      </c>
    </row>
    <row r="6894" spans="1:7">
      <c r="A6894" t="str">
        <f t="shared" si="108"/>
        <v>SC.0022</v>
      </c>
      <c r="B6894" s="49" t="s">
        <v>519</v>
      </c>
      <c r="C6894" s="49">
        <v>22</v>
      </c>
      <c r="D6894" s="49">
        <v>0.5</v>
      </c>
      <c r="E6894" s="49">
        <v>89</v>
      </c>
      <c r="F6894" s="49">
        <v>79.209999084472656</v>
      </c>
      <c r="G6894" s="49">
        <v>20.790000915527344</v>
      </c>
    </row>
    <row r="6895" spans="1:7">
      <c r="A6895" t="str">
        <f t="shared" si="108"/>
        <v>SC.0023</v>
      </c>
      <c r="B6895" s="49" t="s">
        <v>519</v>
      </c>
      <c r="C6895" s="49">
        <v>23</v>
      </c>
      <c r="D6895" s="49">
        <v>0.5</v>
      </c>
      <c r="E6895" s="49">
        <v>88.5</v>
      </c>
      <c r="F6895" s="49">
        <v>78.322502136230469</v>
      </c>
      <c r="G6895" s="49">
        <v>21.677499771118164</v>
      </c>
    </row>
    <row r="6896" spans="1:7">
      <c r="A6896" t="str">
        <f t="shared" si="108"/>
        <v>SC.0024</v>
      </c>
      <c r="B6896" s="49" t="s">
        <v>519</v>
      </c>
      <c r="C6896" s="49">
        <v>24</v>
      </c>
      <c r="D6896" s="49">
        <v>0.5</v>
      </c>
      <c r="E6896" s="49">
        <v>88</v>
      </c>
      <c r="F6896" s="49">
        <v>77.44000244140625</v>
      </c>
      <c r="G6896" s="49">
        <v>22.559999465942383</v>
      </c>
    </row>
    <row r="6897" spans="1:7">
      <c r="A6897" t="str">
        <f t="shared" si="108"/>
        <v>SC.0025</v>
      </c>
      <c r="B6897" s="49" t="s">
        <v>519</v>
      </c>
      <c r="C6897" s="49">
        <v>25</v>
      </c>
      <c r="D6897" s="49">
        <v>0.5</v>
      </c>
      <c r="E6897" s="49">
        <v>87.5</v>
      </c>
      <c r="F6897" s="49">
        <v>76.5625</v>
      </c>
      <c r="G6897" s="49">
        <v>23.4375</v>
      </c>
    </row>
    <row r="6898" spans="1:7">
      <c r="A6898" t="str">
        <f t="shared" si="108"/>
        <v>SC.0026</v>
      </c>
      <c r="B6898" s="49" t="s">
        <v>519</v>
      </c>
      <c r="C6898" s="49">
        <v>26</v>
      </c>
      <c r="D6898" s="49">
        <v>0.5</v>
      </c>
      <c r="E6898" s="49">
        <v>87</v>
      </c>
      <c r="F6898" s="49">
        <v>75.69000244140625</v>
      </c>
      <c r="G6898" s="49">
        <v>24.309999465942383</v>
      </c>
    </row>
    <row r="6899" spans="1:7">
      <c r="A6899" t="str">
        <f t="shared" si="108"/>
        <v>SC.0027</v>
      </c>
      <c r="B6899" s="49" t="s">
        <v>519</v>
      </c>
      <c r="C6899" s="49">
        <v>27</v>
      </c>
      <c r="D6899" s="49">
        <v>0.5</v>
      </c>
      <c r="E6899" s="49">
        <v>86.5</v>
      </c>
      <c r="F6899" s="49">
        <v>74.822502136230469</v>
      </c>
      <c r="G6899" s="49">
        <v>25.177499771118164</v>
      </c>
    </row>
    <row r="6900" spans="1:7">
      <c r="A6900" t="str">
        <f t="shared" si="108"/>
        <v>SC.0028</v>
      </c>
      <c r="B6900" s="49" t="s">
        <v>519</v>
      </c>
      <c r="C6900" s="49">
        <v>28</v>
      </c>
      <c r="D6900" s="49">
        <v>0.5</v>
      </c>
      <c r="E6900" s="49">
        <v>86</v>
      </c>
      <c r="F6900" s="49">
        <v>73.959999084472656</v>
      </c>
      <c r="G6900" s="49">
        <v>26.040000915527344</v>
      </c>
    </row>
    <row r="6901" spans="1:7">
      <c r="A6901" t="str">
        <f t="shared" si="108"/>
        <v>SC.0029</v>
      </c>
      <c r="B6901" s="49" t="s">
        <v>519</v>
      </c>
      <c r="C6901" s="49">
        <v>29</v>
      </c>
      <c r="D6901" s="49">
        <v>0.5</v>
      </c>
      <c r="E6901" s="49">
        <v>85.5</v>
      </c>
      <c r="F6901" s="49">
        <v>73.102500915527344</v>
      </c>
      <c r="G6901" s="49">
        <v>26.897499084472656</v>
      </c>
    </row>
    <row r="6902" spans="1:7">
      <c r="A6902" t="str">
        <f t="shared" si="108"/>
        <v>SC.0030</v>
      </c>
      <c r="B6902" s="49" t="s">
        <v>519</v>
      </c>
      <c r="C6902" s="49">
        <v>30</v>
      </c>
      <c r="D6902" s="49">
        <v>0.5</v>
      </c>
      <c r="E6902" s="49">
        <v>85</v>
      </c>
      <c r="F6902" s="49">
        <v>72.25</v>
      </c>
      <c r="G6902" s="49">
        <v>27.75</v>
      </c>
    </row>
    <row r="6903" spans="1:7">
      <c r="A6903" t="str">
        <f t="shared" si="108"/>
        <v>SC.0031</v>
      </c>
      <c r="B6903" s="49" t="s">
        <v>519</v>
      </c>
      <c r="C6903" s="49">
        <v>31</v>
      </c>
      <c r="D6903" s="49">
        <v>0.5</v>
      </c>
      <c r="E6903" s="49">
        <v>84.5</v>
      </c>
      <c r="F6903" s="49">
        <v>71.402503967285156</v>
      </c>
      <c r="G6903" s="49">
        <v>28.597499847412109</v>
      </c>
    </row>
    <row r="6904" spans="1:7">
      <c r="A6904" t="str">
        <f t="shared" si="108"/>
        <v>SC.0032</v>
      </c>
      <c r="B6904" s="49" t="s">
        <v>519</v>
      </c>
      <c r="C6904" s="49">
        <v>32</v>
      </c>
      <c r="D6904" s="49">
        <v>0.5</v>
      </c>
      <c r="E6904" s="49">
        <v>84</v>
      </c>
      <c r="F6904" s="49">
        <v>70.55999755859375</v>
      </c>
      <c r="G6904" s="49">
        <v>29.440000534057617</v>
      </c>
    </row>
    <row r="6905" spans="1:7">
      <c r="A6905" t="str">
        <f t="shared" si="108"/>
        <v>SC.0033</v>
      </c>
      <c r="B6905" s="49" t="s">
        <v>519</v>
      </c>
      <c r="C6905" s="49">
        <v>33</v>
      </c>
      <c r="D6905" s="49">
        <v>0.5</v>
      </c>
      <c r="E6905" s="49">
        <v>83.5</v>
      </c>
      <c r="F6905" s="49">
        <v>69.722503662109375</v>
      </c>
      <c r="G6905" s="49">
        <v>30.277500152587891</v>
      </c>
    </row>
    <row r="6906" spans="1:7">
      <c r="A6906" t="str">
        <f t="shared" si="108"/>
        <v>SC.0034</v>
      </c>
      <c r="B6906" s="49" t="s">
        <v>519</v>
      </c>
      <c r="C6906" s="49">
        <v>34</v>
      </c>
      <c r="D6906" s="49">
        <v>0.5</v>
      </c>
      <c r="E6906" s="49">
        <v>83</v>
      </c>
      <c r="F6906" s="49">
        <v>68.889999389648438</v>
      </c>
      <c r="G6906" s="49">
        <v>31.110000610351563</v>
      </c>
    </row>
    <row r="6907" spans="1:7">
      <c r="A6907" t="str">
        <f t="shared" si="108"/>
        <v>SC.0035</v>
      </c>
      <c r="B6907" s="49" t="s">
        <v>519</v>
      </c>
      <c r="C6907" s="49">
        <v>35</v>
      </c>
      <c r="D6907" s="49">
        <v>0.5</v>
      </c>
      <c r="E6907" s="49">
        <v>82.5</v>
      </c>
      <c r="F6907" s="49">
        <v>68.0625</v>
      </c>
      <c r="G6907" s="49">
        <v>31.9375</v>
      </c>
    </row>
    <row r="6908" spans="1:7">
      <c r="A6908" t="str">
        <f t="shared" si="108"/>
        <v>SC.0036</v>
      </c>
      <c r="B6908" s="49" t="s">
        <v>519</v>
      </c>
      <c r="C6908" s="49">
        <v>36</v>
      </c>
      <c r="D6908" s="49">
        <v>0.5</v>
      </c>
      <c r="E6908" s="49">
        <v>82</v>
      </c>
      <c r="F6908" s="49">
        <v>67.239997863769531</v>
      </c>
      <c r="G6908" s="49">
        <v>32.759998321533203</v>
      </c>
    </row>
    <row r="6909" spans="1:7">
      <c r="A6909" t="str">
        <f t="shared" si="108"/>
        <v>SC.0037</v>
      </c>
      <c r="B6909" s="49" t="s">
        <v>519</v>
      </c>
      <c r="C6909" s="49">
        <v>37</v>
      </c>
      <c r="D6909" s="49">
        <v>0.5</v>
      </c>
      <c r="E6909" s="49">
        <v>81.5</v>
      </c>
      <c r="F6909" s="49">
        <v>66.422500610351563</v>
      </c>
      <c r="G6909" s="49">
        <v>33.577499389648438</v>
      </c>
    </row>
    <row r="6910" spans="1:7">
      <c r="A6910" t="str">
        <f t="shared" si="108"/>
        <v>SC.0038</v>
      </c>
      <c r="B6910" s="49" t="s">
        <v>519</v>
      </c>
      <c r="C6910" s="49">
        <v>38</v>
      </c>
      <c r="D6910" s="49">
        <v>0.5</v>
      </c>
      <c r="E6910" s="49">
        <v>81</v>
      </c>
      <c r="F6910" s="49">
        <v>65.610000610351563</v>
      </c>
      <c r="G6910" s="49">
        <v>34.389999389648438</v>
      </c>
    </row>
    <row r="6911" spans="1:7">
      <c r="A6911" t="str">
        <f t="shared" si="108"/>
        <v>SC.0039</v>
      </c>
      <c r="B6911" s="49" t="s">
        <v>519</v>
      </c>
      <c r="C6911" s="49">
        <v>39</v>
      </c>
      <c r="D6911" s="49">
        <v>0.5</v>
      </c>
      <c r="E6911" s="49">
        <v>80.5</v>
      </c>
      <c r="F6911" s="49">
        <v>64.802497863769531</v>
      </c>
      <c r="G6911" s="49">
        <v>35.197498321533203</v>
      </c>
    </row>
    <row r="6912" spans="1:7">
      <c r="A6912" t="str">
        <f t="shared" si="108"/>
        <v>SC.0040</v>
      </c>
      <c r="B6912" s="49" t="s">
        <v>519</v>
      </c>
      <c r="C6912" s="49">
        <v>40</v>
      </c>
      <c r="D6912" s="49">
        <v>0.5</v>
      </c>
      <c r="E6912" s="49">
        <v>80</v>
      </c>
      <c r="F6912" s="49">
        <v>64</v>
      </c>
      <c r="G6912" s="49">
        <v>36</v>
      </c>
    </row>
    <row r="6913" spans="1:7">
      <c r="A6913" t="str">
        <f t="shared" si="108"/>
        <v>SC.0041</v>
      </c>
      <c r="B6913" s="49" t="s">
        <v>519</v>
      </c>
      <c r="C6913" s="49">
        <v>41</v>
      </c>
      <c r="D6913" s="49">
        <v>0.5</v>
      </c>
      <c r="E6913" s="49">
        <v>79.5</v>
      </c>
      <c r="F6913" s="49">
        <v>63.202499389648438</v>
      </c>
      <c r="G6913" s="49">
        <v>36.797500610351563</v>
      </c>
    </row>
    <row r="6914" spans="1:7">
      <c r="A6914" t="str">
        <f t="shared" si="108"/>
        <v>SC.0042</v>
      </c>
      <c r="B6914" s="49" t="s">
        <v>519</v>
      </c>
      <c r="C6914" s="49">
        <v>42</v>
      </c>
      <c r="D6914" s="49">
        <v>0.5</v>
      </c>
      <c r="E6914" s="49">
        <v>79</v>
      </c>
      <c r="F6914" s="49">
        <v>62.409999847412109</v>
      </c>
      <c r="G6914" s="49">
        <v>37.590000152587891</v>
      </c>
    </row>
    <row r="6915" spans="1:7">
      <c r="A6915" t="str">
        <f t="shared" ref="A6915:A6978" si="109">CONCATENATE(B6915,IF(C6915&lt;10,CONCATENATE("00",C6915),IF(C6915&lt;100,CONCATENATE("0",C6915),C6915)))</f>
        <v>SC.0043</v>
      </c>
      <c r="B6915" s="49" t="s">
        <v>519</v>
      </c>
      <c r="C6915" s="49">
        <v>43</v>
      </c>
      <c r="D6915" s="49">
        <v>0.5</v>
      </c>
      <c r="E6915" s="49">
        <v>78.5</v>
      </c>
      <c r="F6915" s="49">
        <v>61.622501373291016</v>
      </c>
      <c r="G6915" s="49">
        <v>38.377498626708984</v>
      </c>
    </row>
    <row r="6916" spans="1:7">
      <c r="A6916" t="str">
        <f t="shared" si="109"/>
        <v>SC.0044</v>
      </c>
      <c r="B6916" s="49" t="s">
        <v>519</v>
      </c>
      <c r="C6916" s="49">
        <v>44</v>
      </c>
      <c r="D6916" s="49">
        <v>0.5</v>
      </c>
      <c r="E6916" s="49">
        <v>78</v>
      </c>
      <c r="F6916" s="49">
        <v>60.840000152587891</v>
      </c>
      <c r="G6916" s="49">
        <v>39.159999847412109</v>
      </c>
    </row>
    <row r="6917" spans="1:7">
      <c r="A6917" t="str">
        <f t="shared" si="109"/>
        <v>SC.0045</v>
      </c>
      <c r="B6917" s="49" t="s">
        <v>519</v>
      </c>
      <c r="C6917" s="49">
        <v>45</v>
      </c>
      <c r="D6917" s="49">
        <v>0.5</v>
      </c>
      <c r="E6917" s="49">
        <v>77.5</v>
      </c>
      <c r="F6917" s="49">
        <v>60.0625</v>
      </c>
      <c r="G6917" s="49">
        <v>39.9375</v>
      </c>
    </row>
    <row r="6918" spans="1:7">
      <c r="A6918" t="str">
        <f t="shared" si="109"/>
        <v>SC.0046</v>
      </c>
      <c r="B6918" s="49" t="s">
        <v>519</v>
      </c>
      <c r="C6918" s="49">
        <v>46</v>
      </c>
      <c r="D6918" s="49">
        <v>0.5</v>
      </c>
      <c r="E6918" s="49">
        <v>77</v>
      </c>
      <c r="F6918" s="49">
        <v>59.290000915527344</v>
      </c>
      <c r="G6918" s="49">
        <v>40.709999084472656</v>
      </c>
    </row>
    <row r="6919" spans="1:7">
      <c r="A6919" t="str">
        <f t="shared" si="109"/>
        <v>SC.0047</v>
      </c>
      <c r="B6919" s="49" t="s">
        <v>519</v>
      </c>
      <c r="C6919" s="49">
        <v>47</v>
      </c>
      <c r="D6919" s="49">
        <v>0.5</v>
      </c>
      <c r="E6919" s="49">
        <v>76.5</v>
      </c>
      <c r="F6919" s="49">
        <v>58.522499084472656</v>
      </c>
      <c r="G6919" s="49">
        <v>41.477500915527344</v>
      </c>
    </row>
    <row r="6920" spans="1:7">
      <c r="A6920" t="str">
        <f t="shared" si="109"/>
        <v>SC.0048</v>
      </c>
      <c r="B6920" s="49" t="s">
        <v>519</v>
      </c>
      <c r="C6920" s="49">
        <v>48</v>
      </c>
      <c r="D6920" s="49">
        <v>0.5</v>
      </c>
      <c r="E6920" s="49">
        <v>76</v>
      </c>
      <c r="F6920" s="49">
        <v>57.759998321533203</v>
      </c>
      <c r="G6920" s="49">
        <v>42.240001678466797</v>
      </c>
    </row>
    <row r="6921" spans="1:7">
      <c r="A6921" t="str">
        <f t="shared" si="109"/>
        <v>SC.0049</v>
      </c>
      <c r="B6921" s="49" t="s">
        <v>519</v>
      </c>
      <c r="C6921" s="49">
        <v>49</v>
      </c>
      <c r="D6921" s="49">
        <v>0.5</v>
      </c>
      <c r="E6921" s="49">
        <v>75.5</v>
      </c>
      <c r="F6921" s="49">
        <v>57.002498626708984</v>
      </c>
      <c r="G6921" s="49">
        <v>42.997501373291016</v>
      </c>
    </row>
    <row r="6922" spans="1:7">
      <c r="A6922" t="str">
        <f t="shared" si="109"/>
        <v>SC.0050</v>
      </c>
      <c r="B6922" s="49" t="s">
        <v>519</v>
      </c>
      <c r="C6922" s="49">
        <v>50</v>
      </c>
      <c r="D6922" s="49">
        <v>0.5</v>
      </c>
      <c r="E6922" s="49">
        <v>75</v>
      </c>
      <c r="F6922" s="49">
        <v>56.25</v>
      </c>
      <c r="G6922" s="49">
        <v>43.75</v>
      </c>
    </row>
    <row r="6923" spans="1:7">
      <c r="A6923" t="str">
        <f t="shared" si="109"/>
        <v>SC.0051</v>
      </c>
      <c r="B6923" s="49" t="s">
        <v>519</v>
      </c>
      <c r="C6923" s="49">
        <v>51</v>
      </c>
      <c r="D6923" s="49">
        <v>0.5</v>
      </c>
      <c r="E6923" s="49">
        <v>74.5</v>
      </c>
      <c r="F6923" s="49">
        <v>55.502498626708984</v>
      </c>
      <c r="G6923" s="49">
        <v>44.497501373291016</v>
      </c>
    </row>
    <row r="6924" spans="1:7">
      <c r="A6924" t="str">
        <f t="shared" si="109"/>
        <v>SC.0052</v>
      </c>
      <c r="B6924" s="49" t="s">
        <v>519</v>
      </c>
      <c r="C6924" s="49">
        <v>52</v>
      </c>
      <c r="D6924" s="49">
        <v>0.5</v>
      </c>
      <c r="E6924" s="49">
        <v>74</v>
      </c>
      <c r="F6924" s="49">
        <v>54.759998321533203</v>
      </c>
      <c r="G6924" s="49">
        <v>45.240001678466797</v>
      </c>
    </row>
    <row r="6925" spans="1:7">
      <c r="A6925" t="str">
        <f t="shared" si="109"/>
        <v>SC.0053</v>
      </c>
      <c r="B6925" s="49" t="s">
        <v>519</v>
      </c>
      <c r="C6925" s="49">
        <v>53</v>
      </c>
      <c r="D6925" s="49">
        <v>0.5</v>
      </c>
      <c r="E6925" s="49">
        <v>73.5</v>
      </c>
      <c r="F6925" s="49">
        <v>54.022499084472656</v>
      </c>
      <c r="G6925" s="49">
        <v>45.977500915527344</v>
      </c>
    </row>
    <row r="6926" spans="1:7">
      <c r="A6926" t="str">
        <f t="shared" si="109"/>
        <v>SC.0054</v>
      </c>
      <c r="B6926" s="49" t="s">
        <v>519</v>
      </c>
      <c r="C6926" s="49">
        <v>54</v>
      </c>
      <c r="D6926" s="49">
        <v>0.5</v>
      </c>
      <c r="E6926" s="49">
        <v>73</v>
      </c>
      <c r="F6926" s="49">
        <v>53.290000915527344</v>
      </c>
      <c r="G6926" s="49">
        <v>46.709999084472656</v>
      </c>
    </row>
    <row r="6927" spans="1:7">
      <c r="A6927" t="str">
        <f t="shared" si="109"/>
        <v>SC.0055</v>
      </c>
      <c r="B6927" s="49" t="s">
        <v>519</v>
      </c>
      <c r="C6927" s="49">
        <v>55</v>
      </c>
      <c r="D6927" s="49">
        <v>0.5</v>
      </c>
      <c r="E6927" s="49">
        <v>72.5</v>
      </c>
      <c r="F6927" s="49">
        <v>52.5625</v>
      </c>
      <c r="G6927" s="49">
        <v>47.4375</v>
      </c>
    </row>
    <row r="6928" spans="1:7">
      <c r="A6928" t="str">
        <f t="shared" si="109"/>
        <v>SC.0056</v>
      </c>
      <c r="B6928" s="49" t="s">
        <v>519</v>
      </c>
      <c r="C6928" s="49">
        <v>56</v>
      </c>
      <c r="D6928" s="49">
        <v>0.5</v>
      </c>
      <c r="E6928" s="49">
        <v>72</v>
      </c>
      <c r="F6928" s="49">
        <v>51.840000152587891</v>
      </c>
      <c r="G6928" s="49">
        <v>48.159999847412109</v>
      </c>
    </row>
    <row r="6929" spans="1:7">
      <c r="A6929" t="str">
        <f t="shared" si="109"/>
        <v>SC.0057</v>
      </c>
      <c r="B6929" s="49" t="s">
        <v>519</v>
      </c>
      <c r="C6929" s="49">
        <v>57</v>
      </c>
      <c r="D6929" s="49">
        <v>0.5</v>
      </c>
      <c r="E6929" s="49">
        <v>71.5</v>
      </c>
      <c r="F6929" s="49">
        <v>51.122501373291016</v>
      </c>
      <c r="G6929" s="49">
        <v>48.877498626708984</v>
      </c>
    </row>
    <row r="6930" spans="1:7">
      <c r="A6930" t="str">
        <f t="shared" si="109"/>
        <v>SC.0058</v>
      </c>
      <c r="B6930" s="49" t="s">
        <v>519</v>
      </c>
      <c r="C6930" s="49">
        <v>58</v>
      </c>
      <c r="D6930" s="49">
        <v>0.5</v>
      </c>
      <c r="E6930" s="49">
        <v>71</v>
      </c>
      <c r="F6930" s="49">
        <v>50.409999847412109</v>
      </c>
      <c r="G6930" s="49">
        <v>49.590000152587891</v>
      </c>
    </row>
    <row r="6931" spans="1:7">
      <c r="A6931" t="str">
        <f t="shared" si="109"/>
        <v>SC.0059</v>
      </c>
      <c r="B6931" s="49" t="s">
        <v>519</v>
      </c>
      <c r="C6931" s="49">
        <v>59</v>
      </c>
      <c r="D6931" s="49">
        <v>0.5</v>
      </c>
      <c r="E6931" s="49">
        <v>70.5</v>
      </c>
      <c r="F6931" s="49">
        <v>49.702499389648438</v>
      </c>
      <c r="G6931" s="49">
        <v>50.297500610351563</v>
      </c>
    </row>
    <row r="6932" spans="1:7">
      <c r="A6932" t="str">
        <f t="shared" si="109"/>
        <v>SC.0060</v>
      </c>
      <c r="B6932" s="49" t="s">
        <v>519</v>
      </c>
      <c r="C6932" s="49">
        <v>60</v>
      </c>
      <c r="D6932" s="49">
        <v>0.5</v>
      </c>
      <c r="E6932" s="49">
        <v>70</v>
      </c>
      <c r="F6932" s="49">
        <v>49</v>
      </c>
      <c r="G6932" s="49">
        <v>51</v>
      </c>
    </row>
    <row r="6933" spans="1:7">
      <c r="A6933" t="str">
        <f t="shared" si="109"/>
        <v>SC.0061</v>
      </c>
      <c r="B6933" s="49" t="s">
        <v>519</v>
      </c>
      <c r="C6933" s="49">
        <v>61</v>
      </c>
      <c r="D6933" s="49">
        <v>0.5</v>
      </c>
      <c r="E6933" s="49">
        <v>69.5</v>
      </c>
      <c r="F6933" s="49">
        <v>48.302501678466797</v>
      </c>
      <c r="G6933" s="49">
        <v>51.697498321533203</v>
      </c>
    </row>
    <row r="6934" spans="1:7">
      <c r="A6934" t="str">
        <f t="shared" si="109"/>
        <v>SC.0062</v>
      </c>
      <c r="B6934" s="49" t="s">
        <v>519</v>
      </c>
      <c r="C6934" s="49">
        <v>62</v>
      </c>
      <c r="D6934" s="49">
        <v>0.5</v>
      </c>
      <c r="E6934" s="49">
        <v>69</v>
      </c>
      <c r="F6934" s="49">
        <v>47.610000610351563</v>
      </c>
      <c r="G6934" s="49">
        <v>52.389999389648438</v>
      </c>
    </row>
    <row r="6935" spans="1:7">
      <c r="A6935" t="str">
        <f t="shared" si="109"/>
        <v>SC.0063</v>
      </c>
      <c r="B6935" s="49" t="s">
        <v>519</v>
      </c>
      <c r="C6935" s="49">
        <v>63</v>
      </c>
      <c r="D6935" s="49">
        <v>0.5</v>
      </c>
      <c r="E6935" s="49">
        <v>68.5</v>
      </c>
      <c r="F6935" s="49">
        <v>46.922500610351563</v>
      </c>
      <c r="G6935" s="49">
        <v>53.077499389648438</v>
      </c>
    </row>
    <row r="6936" spans="1:7">
      <c r="A6936" t="str">
        <f t="shared" si="109"/>
        <v>SC.0064</v>
      </c>
      <c r="B6936" s="49" t="s">
        <v>519</v>
      </c>
      <c r="C6936" s="49">
        <v>64</v>
      </c>
      <c r="D6936" s="49">
        <v>0.5</v>
      </c>
      <c r="E6936" s="49">
        <v>68</v>
      </c>
      <c r="F6936" s="49">
        <v>46.240001678466797</v>
      </c>
      <c r="G6936" s="49">
        <v>53.759998321533203</v>
      </c>
    </row>
    <row r="6937" spans="1:7">
      <c r="A6937" t="str">
        <f t="shared" si="109"/>
        <v>SC.0065</v>
      </c>
      <c r="B6937" s="49" t="s">
        <v>519</v>
      </c>
      <c r="C6937" s="49">
        <v>65</v>
      </c>
      <c r="D6937" s="49">
        <v>0.5</v>
      </c>
      <c r="E6937" s="49">
        <v>67.5</v>
      </c>
      <c r="F6937" s="49">
        <v>45.5625</v>
      </c>
      <c r="G6937" s="49">
        <v>54.4375</v>
      </c>
    </row>
    <row r="6938" spans="1:7">
      <c r="A6938" t="str">
        <f t="shared" si="109"/>
        <v>SC.0066</v>
      </c>
      <c r="B6938" s="49" t="s">
        <v>519</v>
      </c>
      <c r="C6938" s="49">
        <v>66</v>
      </c>
      <c r="D6938" s="49">
        <v>0.5</v>
      </c>
      <c r="E6938" s="49">
        <v>67</v>
      </c>
      <c r="F6938" s="49">
        <v>44.889999389648438</v>
      </c>
      <c r="G6938" s="49">
        <v>55.110000610351563</v>
      </c>
    </row>
    <row r="6939" spans="1:7">
      <c r="A6939" t="str">
        <f t="shared" si="109"/>
        <v>SC.0067</v>
      </c>
      <c r="B6939" s="49" t="s">
        <v>519</v>
      </c>
      <c r="C6939" s="49">
        <v>67</v>
      </c>
      <c r="D6939" s="49">
        <v>0.5</v>
      </c>
      <c r="E6939" s="49">
        <v>66.5</v>
      </c>
      <c r="F6939" s="49">
        <v>44.222499847412109</v>
      </c>
      <c r="G6939" s="49">
        <v>55.777500152587891</v>
      </c>
    </row>
    <row r="6940" spans="1:7">
      <c r="A6940" t="str">
        <f t="shared" si="109"/>
        <v>SC.0068</v>
      </c>
      <c r="B6940" s="49" t="s">
        <v>519</v>
      </c>
      <c r="C6940" s="49">
        <v>68</v>
      </c>
      <c r="D6940" s="49">
        <v>0.5</v>
      </c>
      <c r="E6940" s="49">
        <v>66</v>
      </c>
      <c r="F6940" s="49">
        <v>43.560001373291016</v>
      </c>
      <c r="G6940" s="49">
        <v>56.439998626708984</v>
      </c>
    </row>
    <row r="6941" spans="1:7">
      <c r="A6941" t="str">
        <f t="shared" si="109"/>
        <v>SC.0069</v>
      </c>
      <c r="B6941" s="49" t="s">
        <v>519</v>
      </c>
      <c r="C6941" s="49">
        <v>69</v>
      </c>
      <c r="D6941" s="49">
        <v>0.5</v>
      </c>
      <c r="E6941" s="49">
        <v>65.5</v>
      </c>
      <c r="F6941" s="49">
        <v>42.902500152587891</v>
      </c>
      <c r="G6941" s="49">
        <v>57.097499847412109</v>
      </c>
    </row>
    <row r="6942" spans="1:7">
      <c r="A6942" t="str">
        <f t="shared" si="109"/>
        <v>SC.0070</v>
      </c>
      <c r="B6942" s="49" t="s">
        <v>519</v>
      </c>
      <c r="C6942" s="49">
        <v>70</v>
      </c>
      <c r="D6942" s="49">
        <v>0.5</v>
      </c>
      <c r="E6942" s="49">
        <v>65</v>
      </c>
      <c r="F6942" s="49">
        <v>42.25</v>
      </c>
      <c r="G6942" s="49">
        <v>57.75</v>
      </c>
    </row>
    <row r="6943" spans="1:7">
      <c r="A6943" t="str">
        <f t="shared" si="109"/>
        <v>SC.0071</v>
      </c>
      <c r="B6943" s="49" t="s">
        <v>519</v>
      </c>
      <c r="C6943" s="49">
        <v>71</v>
      </c>
      <c r="D6943" s="49">
        <v>0.5</v>
      </c>
      <c r="E6943" s="49">
        <v>64.5</v>
      </c>
      <c r="F6943" s="49">
        <v>41.602500915527344</v>
      </c>
      <c r="G6943" s="49">
        <v>58.397499084472656</v>
      </c>
    </row>
    <row r="6944" spans="1:7">
      <c r="A6944" t="str">
        <f t="shared" si="109"/>
        <v>SC.0072</v>
      </c>
      <c r="B6944" s="49" t="s">
        <v>519</v>
      </c>
      <c r="C6944" s="49">
        <v>72</v>
      </c>
      <c r="D6944" s="49">
        <v>0.5</v>
      </c>
      <c r="E6944" s="49">
        <v>64</v>
      </c>
      <c r="F6944" s="49">
        <v>40.959999084472656</v>
      </c>
      <c r="G6944" s="49">
        <v>59.040000915527344</v>
      </c>
    </row>
    <row r="6945" spans="1:7">
      <c r="A6945" t="str">
        <f t="shared" si="109"/>
        <v>SC.0073</v>
      </c>
      <c r="B6945" s="49" t="s">
        <v>519</v>
      </c>
      <c r="C6945" s="49">
        <v>73</v>
      </c>
      <c r="D6945" s="49">
        <v>0.5</v>
      </c>
      <c r="E6945" s="49">
        <v>63.5</v>
      </c>
      <c r="F6945" s="49">
        <v>40.322498321533203</v>
      </c>
      <c r="G6945" s="49">
        <v>59.677501678466797</v>
      </c>
    </row>
    <row r="6946" spans="1:7">
      <c r="A6946" t="str">
        <f t="shared" si="109"/>
        <v>SC.0074</v>
      </c>
      <c r="B6946" s="49" t="s">
        <v>519</v>
      </c>
      <c r="C6946" s="49">
        <v>74</v>
      </c>
      <c r="D6946" s="49">
        <v>0.5</v>
      </c>
      <c r="E6946" s="49">
        <v>63</v>
      </c>
      <c r="F6946" s="49">
        <v>39.689998626708984</v>
      </c>
      <c r="G6946" s="49">
        <v>60.310001373291016</v>
      </c>
    </row>
    <row r="6947" spans="1:7">
      <c r="A6947" t="str">
        <f t="shared" si="109"/>
        <v>SC.0075</v>
      </c>
      <c r="B6947" s="49" t="s">
        <v>519</v>
      </c>
      <c r="C6947" s="49">
        <v>75</v>
      </c>
      <c r="D6947" s="49">
        <v>0.5</v>
      </c>
      <c r="E6947" s="49">
        <v>62.5</v>
      </c>
      <c r="F6947" s="49">
        <v>39.0625</v>
      </c>
      <c r="G6947" s="49">
        <v>60.9375</v>
      </c>
    </row>
    <row r="6948" spans="1:7">
      <c r="A6948" t="str">
        <f t="shared" si="109"/>
        <v>SC.0076</v>
      </c>
      <c r="B6948" s="49" t="s">
        <v>519</v>
      </c>
      <c r="C6948" s="49">
        <v>76</v>
      </c>
      <c r="D6948" s="49">
        <v>0.5</v>
      </c>
      <c r="E6948" s="49">
        <v>62</v>
      </c>
      <c r="F6948" s="49">
        <v>38.439998626708984</v>
      </c>
      <c r="G6948" s="49">
        <v>61.560001373291016</v>
      </c>
    </row>
    <row r="6949" spans="1:7">
      <c r="A6949" t="str">
        <f t="shared" si="109"/>
        <v>SC.0077</v>
      </c>
      <c r="B6949" s="49" t="s">
        <v>519</v>
      </c>
      <c r="C6949" s="49">
        <v>77</v>
      </c>
      <c r="D6949" s="49">
        <v>0.5</v>
      </c>
      <c r="E6949" s="49">
        <v>61.5</v>
      </c>
      <c r="F6949" s="49">
        <v>37.822498321533203</v>
      </c>
      <c r="G6949" s="49">
        <v>62.177501678466797</v>
      </c>
    </row>
    <row r="6950" spans="1:7">
      <c r="A6950" t="str">
        <f t="shared" si="109"/>
        <v>SC.0078</v>
      </c>
      <c r="B6950" s="49" t="s">
        <v>519</v>
      </c>
      <c r="C6950" s="49">
        <v>78</v>
      </c>
      <c r="D6950" s="49">
        <v>0.5</v>
      </c>
      <c r="E6950" s="49">
        <v>61</v>
      </c>
      <c r="F6950" s="49">
        <v>37.209999084472656</v>
      </c>
      <c r="G6950" s="49">
        <v>62.790000915527344</v>
      </c>
    </row>
    <row r="6951" spans="1:7">
      <c r="A6951" t="str">
        <f t="shared" si="109"/>
        <v>SC.0079</v>
      </c>
      <c r="B6951" s="49" t="s">
        <v>519</v>
      </c>
      <c r="C6951" s="49">
        <v>79</v>
      </c>
      <c r="D6951" s="49">
        <v>0.5</v>
      </c>
      <c r="E6951" s="49">
        <v>60.5</v>
      </c>
      <c r="F6951" s="49">
        <v>36.602500915527344</v>
      </c>
      <c r="G6951" s="49">
        <v>63.397499084472656</v>
      </c>
    </row>
    <row r="6952" spans="1:7">
      <c r="A6952" t="str">
        <f t="shared" si="109"/>
        <v>SC.0080</v>
      </c>
      <c r="B6952" s="49" t="s">
        <v>519</v>
      </c>
      <c r="C6952" s="49">
        <v>80</v>
      </c>
      <c r="D6952" s="49">
        <v>0.5</v>
      </c>
      <c r="E6952" s="49">
        <v>60</v>
      </c>
      <c r="F6952" s="49">
        <v>36</v>
      </c>
      <c r="G6952" s="49">
        <v>64</v>
      </c>
    </row>
    <row r="6953" spans="1:7">
      <c r="A6953" t="str">
        <f t="shared" si="109"/>
        <v>SC.0081</v>
      </c>
      <c r="B6953" s="49" t="s">
        <v>519</v>
      </c>
      <c r="C6953" s="49">
        <v>81</v>
      </c>
      <c r="D6953" s="49">
        <v>0.5</v>
      </c>
      <c r="E6953" s="49">
        <v>59.5</v>
      </c>
      <c r="F6953" s="49">
        <v>35.402500152587891</v>
      </c>
      <c r="G6953" s="49">
        <v>64.597496032714844</v>
      </c>
    </row>
    <row r="6954" spans="1:7">
      <c r="A6954" t="str">
        <f t="shared" si="109"/>
        <v>SC.0082</v>
      </c>
      <c r="B6954" s="49" t="s">
        <v>519</v>
      </c>
      <c r="C6954" s="49">
        <v>82</v>
      </c>
      <c r="D6954" s="49">
        <v>0.5</v>
      </c>
      <c r="E6954" s="49">
        <v>59</v>
      </c>
      <c r="F6954" s="49">
        <v>34.810001373291016</v>
      </c>
      <c r="G6954" s="49">
        <v>65.19000244140625</v>
      </c>
    </row>
    <row r="6955" spans="1:7">
      <c r="A6955" t="str">
        <f t="shared" si="109"/>
        <v>SC.0083</v>
      </c>
      <c r="B6955" s="49" t="s">
        <v>519</v>
      </c>
      <c r="C6955" s="49">
        <v>83</v>
      </c>
      <c r="D6955" s="49">
        <v>0.5</v>
      </c>
      <c r="E6955" s="49">
        <v>58.5</v>
      </c>
      <c r="F6955" s="49">
        <v>34.222499847412109</v>
      </c>
      <c r="G6955" s="49">
        <v>65.777496337890625</v>
      </c>
    </row>
    <row r="6956" spans="1:7">
      <c r="A6956" t="str">
        <f t="shared" si="109"/>
        <v>SC.0084</v>
      </c>
      <c r="B6956" s="49" t="s">
        <v>519</v>
      </c>
      <c r="C6956" s="49">
        <v>84</v>
      </c>
      <c r="D6956" s="49">
        <v>0.5</v>
      </c>
      <c r="E6956" s="49">
        <v>58</v>
      </c>
      <c r="F6956" s="49">
        <v>33.639999389648438</v>
      </c>
      <c r="G6956" s="49">
        <v>66.360000610351563</v>
      </c>
    </row>
    <row r="6957" spans="1:7">
      <c r="A6957" t="str">
        <f t="shared" si="109"/>
        <v>SC.0085</v>
      </c>
      <c r="B6957" s="49" t="s">
        <v>519</v>
      </c>
      <c r="C6957" s="49">
        <v>85</v>
      </c>
      <c r="D6957" s="49">
        <v>0.5</v>
      </c>
      <c r="E6957" s="49">
        <v>57.5</v>
      </c>
      <c r="F6957" s="49">
        <v>33.0625</v>
      </c>
      <c r="G6957" s="49">
        <v>66.9375</v>
      </c>
    </row>
    <row r="6958" spans="1:7">
      <c r="A6958" t="str">
        <f t="shared" si="109"/>
        <v>SC.0086</v>
      </c>
      <c r="B6958" s="49" t="s">
        <v>519</v>
      </c>
      <c r="C6958" s="49">
        <v>86</v>
      </c>
      <c r="D6958" s="49">
        <v>0.5</v>
      </c>
      <c r="E6958" s="49">
        <v>57</v>
      </c>
      <c r="F6958" s="49">
        <v>32.490001678466797</v>
      </c>
      <c r="G6958" s="49">
        <v>67.510002136230469</v>
      </c>
    </row>
    <row r="6959" spans="1:7">
      <c r="A6959" t="str">
        <f t="shared" si="109"/>
        <v>SC.0087</v>
      </c>
      <c r="B6959" s="49" t="s">
        <v>519</v>
      </c>
      <c r="C6959" s="49">
        <v>87</v>
      </c>
      <c r="D6959" s="49">
        <v>0.5</v>
      </c>
      <c r="E6959" s="49">
        <v>56.5</v>
      </c>
      <c r="F6959" s="49">
        <v>31.922500610351563</v>
      </c>
      <c r="G6959" s="49">
        <v>68.077499389648438</v>
      </c>
    </row>
    <row r="6960" spans="1:7">
      <c r="A6960" t="str">
        <f t="shared" si="109"/>
        <v>SC.0088</v>
      </c>
      <c r="B6960" s="49" t="s">
        <v>519</v>
      </c>
      <c r="C6960" s="49">
        <v>88</v>
      </c>
      <c r="D6960" s="49">
        <v>0.5</v>
      </c>
      <c r="E6960" s="49">
        <v>56</v>
      </c>
      <c r="F6960" s="49">
        <v>31.360000610351563</v>
      </c>
      <c r="G6960" s="49">
        <v>68.639999389648438</v>
      </c>
    </row>
    <row r="6961" spans="1:7">
      <c r="A6961" t="str">
        <f t="shared" si="109"/>
        <v>SC.0089</v>
      </c>
      <c r="B6961" s="49" t="s">
        <v>519</v>
      </c>
      <c r="C6961" s="49">
        <v>89</v>
      </c>
      <c r="D6961" s="49">
        <v>0.5</v>
      </c>
      <c r="E6961" s="49">
        <v>55.5</v>
      </c>
      <c r="F6961" s="49">
        <v>30.802499771118164</v>
      </c>
      <c r="G6961" s="49">
        <v>69.197502136230469</v>
      </c>
    </row>
    <row r="6962" spans="1:7">
      <c r="A6962" t="str">
        <f t="shared" si="109"/>
        <v>SC.0090</v>
      </c>
      <c r="B6962" s="49" t="s">
        <v>519</v>
      </c>
      <c r="C6962" s="49">
        <v>90</v>
      </c>
      <c r="D6962" s="49">
        <v>0.5</v>
      </c>
      <c r="E6962" s="49">
        <v>55</v>
      </c>
      <c r="F6962" s="49">
        <v>30.25</v>
      </c>
      <c r="G6962" s="49">
        <v>69.75</v>
      </c>
    </row>
    <row r="6963" spans="1:7">
      <c r="A6963" t="str">
        <f t="shared" si="109"/>
        <v>SC.0091</v>
      </c>
      <c r="B6963" s="49" t="s">
        <v>519</v>
      </c>
      <c r="C6963" s="49">
        <v>91</v>
      </c>
      <c r="D6963" s="49">
        <v>0.5</v>
      </c>
      <c r="E6963" s="49">
        <v>54.5</v>
      </c>
      <c r="F6963" s="49">
        <v>29.702499389648438</v>
      </c>
      <c r="G6963" s="49">
        <v>70.297500610351563</v>
      </c>
    </row>
    <row r="6964" spans="1:7">
      <c r="A6964" t="str">
        <f t="shared" si="109"/>
        <v>SC.0092</v>
      </c>
      <c r="B6964" s="49" t="s">
        <v>519</v>
      </c>
      <c r="C6964" s="49">
        <v>92</v>
      </c>
      <c r="D6964" s="49">
        <v>0.5</v>
      </c>
      <c r="E6964" s="49">
        <v>54</v>
      </c>
      <c r="F6964" s="49">
        <v>29.159999847412109</v>
      </c>
      <c r="G6964" s="49">
        <v>70.839996337890625</v>
      </c>
    </row>
    <row r="6965" spans="1:7">
      <c r="A6965" t="str">
        <f t="shared" si="109"/>
        <v>SC.0093</v>
      </c>
      <c r="B6965" s="49" t="s">
        <v>519</v>
      </c>
      <c r="C6965" s="49">
        <v>93</v>
      </c>
      <c r="D6965" s="49">
        <v>0.5</v>
      </c>
      <c r="E6965" s="49">
        <v>53.5</v>
      </c>
      <c r="F6965" s="49">
        <v>28.622499465942383</v>
      </c>
      <c r="G6965" s="49">
        <v>71.37750244140625</v>
      </c>
    </row>
    <row r="6966" spans="1:7">
      <c r="A6966" t="str">
        <f t="shared" si="109"/>
        <v>SC.0094</v>
      </c>
      <c r="B6966" s="49" t="s">
        <v>519</v>
      </c>
      <c r="C6966" s="49">
        <v>94</v>
      </c>
      <c r="D6966" s="49">
        <v>0.5</v>
      </c>
      <c r="E6966" s="49">
        <v>53</v>
      </c>
      <c r="F6966" s="49">
        <v>28.090000152587891</v>
      </c>
      <c r="G6966" s="49">
        <v>71.910003662109375</v>
      </c>
    </row>
    <row r="6967" spans="1:7">
      <c r="A6967" t="str">
        <f t="shared" si="109"/>
        <v>SC.0095</v>
      </c>
      <c r="B6967" s="49" t="s">
        <v>519</v>
      </c>
      <c r="C6967" s="49">
        <v>95</v>
      </c>
      <c r="D6967" s="49">
        <v>0.5</v>
      </c>
      <c r="E6967" s="49">
        <v>52.5</v>
      </c>
      <c r="F6967" s="49">
        <v>27.5625</v>
      </c>
      <c r="G6967" s="49">
        <v>72.4375</v>
      </c>
    </row>
    <row r="6968" spans="1:7">
      <c r="A6968" t="str">
        <f t="shared" si="109"/>
        <v>SC.0096</v>
      </c>
      <c r="B6968" s="49" t="s">
        <v>519</v>
      </c>
      <c r="C6968" s="49">
        <v>96</v>
      </c>
      <c r="D6968" s="49">
        <v>0.5</v>
      </c>
      <c r="E6968" s="49">
        <v>52</v>
      </c>
      <c r="F6968" s="49">
        <v>27.040000915527344</v>
      </c>
      <c r="G6968" s="49">
        <v>72.959999084472656</v>
      </c>
    </row>
    <row r="6969" spans="1:7">
      <c r="A6969" t="str">
        <f t="shared" si="109"/>
        <v>SC.0097</v>
      </c>
      <c r="B6969" s="49" t="s">
        <v>519</v>
      </c>
      <c r="C6969" s="49">
        <v>97</v>
      </c>
      <c r="D6969" s="49">
        <v>0.5</v>
      </c>
      <c r="E6969" s="49">
        <v>51.5</v>
      </c>
      <c r="F6969" s="49">
        <v>26.522499084472656</v>
      </c>
      <c r="G6969" s="49">
        <v>73.477500915527344</v>
      </c>
    </row>
    <row r="6970" spans="1:7">
      <c r="A6970" t="str">
        <f t="shared" si="109"/>
        <v>SC.0098</v>
      </c>
      <c r="B6970" s="49" t="s">
        <v>519</v>
      </c>
      <c r="C6970" s="49">
        <v>98</v>
      </c>
      <c r="D6970" s="49">
        <v>0.5</v>
      </c>
      <c r="E6970" s="49">
        <v>51</v>
      </c>
      <c r="F6970" s="49">
        <v>26.010000228881836</v>
      </c>
      <c r="G6970" s="49">
        <v>73.989997863769531</v>
      </c>
    </row>
    <row r="6971" spans="1:7">
      <c r="A6971" t="str">
        <f t="shared" si="109"/>
        <v>SC.0099</v>
      </c>
      <c r="B6971" s="49" t="s">
        <v>519</v>
      </c>
      <c r="C6971" s="49">
        <v>99</v>
      </c>
      <c r="D6971" s="49">
        <v>0.5</v>
      </c>
      <c r="E6971" s="49">
        <v>50.5</v>
      </c>
      <c r="F6971" s="49">
        <v>25.502500534057617</v>
      </c>
      <c r="G6971" s="49">
        <v>74.49749755859375</v>
      </c>
    </row>
    <row r="6972" spans="1:7">
      <c r="A6972" t="str">
        <f t="shared" si="109"/>
        <v>SC.0100</v>
      </c>
      <c r="B6972" s="49" t="s">
        <v>519</v>
      </c>
      <c r="C6972" s="49">
        <v>100</v>
      </c>
      <c r="D6972" s="49">
        <v>0.5</v>
      </c>
      <c r="E6972" s="49">
        <v>50</v>
      </c>
      <c r="F6972" s="49">
        <v>25</v>
      </c>
      <c r="G6972" s="49">
        <v>75</v>
      </c>
    </row>
    <row r="6973" spans="1:7">
      <c r="A6973" t="str">
        <f t="shared" si="109"/>
        <v>SC.0101</v>
      </c>
      <c r="B6973" s="49" t="s">
        <v>519</v>
      </c>
      <c r="C6973" s="49">
        <v>101</v>
      </c>
      <c r="D6973" s="49">
        <v>0.5</v>
      </c>
      <c r="E6973" s="49">
        <v>49.5</v>
      </c>
      <c r="F6973" s="49">
        <v>24.502500534057617</v>
      </c>
      <c r="G6973" s="49">
        <v>75.49749755859375</v>
      </c>
    </row>
    <row r="6974" spans="1:7">
      <c r="A6974" t="str">
        <f t="shared" si="109"/>
        <v>SC.0102</v>
      </c>
      <c r="B6974" s="49" t="s">
        <v>519</v>
      </c>
      <c r="C6974" s="49">
        <v>102</v>
      </c>
      <c r="D6974" s="49">
        <v>0.5</v>
      </c>
      <c r="E6974" s="49">
        <v>49</v>
      </c>
      <c r="F6974" s="49">
        <v>24.010000228881836</v>
      </c>
      <c r="G6974" s="49">
        <v>75.989997863769531</v>
      </c>
    </row>
    <row r="6975" spans="1:7">
      <c r="A6975" t="str">
        <f t="shared" si="109"/>
        <v>SC.0103</v>
      </c>
      <c r="B6975" s="49" t="s">
        <v>519</v>
      </c>
      <c r="C6975" s="49">
        <v>103</v>
      </c>
      <c r="D6975" s="49">
        <v>0.5</v>
      </c>
      <c r="E6975" s="49">
        <v>48.5</v>
      </c>
      <c r="F6975" s="49">
        <v>23.522499084472656</v>
      </c>
      <c r="G6975" s="49">
        <v>76.477500915527344</v>
      </c>
    </row>
    <row r="6976" spans="1:7">
      <c r="A6976" t="str">
        <f t="shared" si="109"/>
        <v>SC.0104</v>
      </c>
      <c r="B6976" s="49" t="s">
        <v>519</v>
      </c>
      <c r="C6976" s="49">
        <v>104</v>
      </c>
      <c r="D6976" s="49">
        <v>0.5</v>
      </c>
      <c r="E6976" s="49">
        <v>48</v>
      </c>
      <c r="F6976" s="49">
        <v>23.040000915527344</v>
      </c>
      <c r="G6976" s="49">
        <v>76.959999084472656</v>
      </c>
    </row>
    <row r="6977" spans="1:7">
      <c r="A6977" t="str">
        <f t="shared" si="109"/>
        <v>SC.0105</v>
      </c>
      <c r="B6977" s="49" t="s">
        <v>519</v>
      </c>
      <c r="C6977" s="49">
        <v>105</v>
      </c>
      <c r="D6977" s="49">
        <v>0.5</v>
      </c>
      <c r="E6977" s="49">
        <v>47.5</v>
      </c>
      <c r="F6977" s="49">
        <v>22.5625</v>
      </c>
      <c r="G6977" s="49">
        <v>77.4375</v>
      </c>
    </row>
    <row r="6978" spans="1:7">
      <c r="A6978" t="str">
        <f t="shared" si="109"/>
        <v>SC.0106</v>
      </c>
      <c r="B6978" s="49" t="s">
        <v>519</v>
      </c>
      <c r="C6978" s="49">
        <v>106</v>
      </c>
      <c r="D6978" s="49">
        <v>0.5</v>
      </c>
      <c r="E6978" s="49">
        <v>47</v>
      </c>
      <c r="F6978" s="49">
        <v>22.090000152587891</v>
      </c>
      <c r="G6978" s="49">
        <v>77.910003662109375</v>
      </c>
    </row>
    <row r="6979" spans="1:7">
      <c r="A6979" t="str">
        <f t="shared" ref="A6979:A7042" si="110">CONCATENATE(B6979,IF(C6979&lt;10,CONCATENATE("00",C6979),IF(C6979&lt;100,CONCATENATE("0",C6979),C6979)))</f>
        <v>SC.0107</v>
      </c>
      <c r="B6979" s="49" t="s">
        <v>519</v>
      </c>
      <c r="C6979" s="49">
        <v>107</v>
      </c>
      <c r="D6979" s="49">
        <v>0.5</v>
      </c>
      <c r="E6979" s="49">
        <v>46.5</v>
      </c>
      <c r="F6979" s="49">
        <v>21.622499465942383</v>
      </c>
      <c r="G6979" s="49">
        <v>78.37750244140625</v>
      </c>
    </row>
    <row r="6980" spans="1:7">
      <c r="A6980" t="str">
        <f t="shared" si="110"/>
        <v>SC.0108</v>
      </c>
      <c r="B6980" s="49" t="s">
        <v>519</v>
      </c>
      <c r="C6980" s="49">
        <v>108</v>
      </c>
      <c r="D6980" s="49">
        <v>0.5</v>
      </c>
      <c r="E6980" s="49">
        <v>46</v>
      </c>
      <c r="F6980" s="49">
        <v>21.159999847412109</v>
      </c>
      <c r="G6980" s="49">
        <v>78.839996337890625</v>
      </c>
    </row>
    <row r="6981" spans="1:7">
      <c r="A6981" t="str">
        <f t="shared" si="110"/>
        <v>SC.0109</v>
      </c>
      <c r="B6981" s="49" t="s">
        <v>519</v>
      </c>
      <c r="C6981" s="49">
        <v>109</v>
      </c>
      <c r="D6981" s="49">
        <v>0.5</v>
      </c>
      <c r="E6981" s="49">
        <v>45.5</v>
      </c>
      <c r="F6981" s="49">
        <v>20.702499389648438</v>
      </c>
      <c r="G6981" s="49">
        <v>79.297500610351563</v>
      </c>
    </row>
    <row r="6982" spans="1:7">
      <c r="A6982" t="str">
        <f t="shared" si="110"/>
        <v>SC.0110</v>
      </c>
      <c r="B6982" s="49" t="s">
        <v>519</v>
      </c>
      <c r="C6982" s="49">
        <v>110</v>
      </c>
      <c r="D6982" s="49">
        <v>0.5</v>
      </c>
      <c r="E6982" s="49">
        <v>45</v>
      </c>
      <c r="F6982" s="49">
        <v>20.25</v>
      </c>
      <c r="G6982" s="49">
        <v>79.75</v>
      </c>
    </row>
    <row r="6983" spans="1:7">
      <c r="A6983" t="str">
        <f t="shared" si="110"/>
        <v>SC.0111</v>
      </c>
      <c r="B6983" s="49" t="s">
        <v>519</v>
      </c>
      <c r="C6983" s="49">
        <v>111</v>
      </c>
      <c r="D6983" s="49">
        <v>0.5</v>
      </c>
      <c r="E6983" s="49">
        <v>44.5</v>
      </c>
      <c r="F6983" s="49">
        <v>19.802499771118164</v>
      </c>
      <c r="G6983" s="49">
        <v>80.197502136230469</v>
      </c>
    </row>
    <row r="6984" spans="1:7">
      <c r="A6984" t="str">
        <f t="shared" si="110"/>
        <v>SC.0112</v>
      </c>
      <c r="B6984" s="49" t="s">
        <v>519</v>
      </c>
      <c r="C6984" s="49">
        <v>112</v>
      </c>
      <c r="D6984" s="49">
        <v>0.5</v>
      </c>
      <c r="E6984" s="49">
        <v>44</v>
      </c>
      <c r="F6984" s="49">
        <v>19.360000610351563</v>
      </c>
      <c r="G6984" s="49">
        <v>80.639999389648438</v>
      </c>
    </row>
    <row r="6985" spans="1:7">
      <c r="A6985" t="str">
        <f t="shared" si="110"/>
        <v>SC.0113</v>
      </c>
      <c r="B6985" s="49" t="s">
        <v>519</v>
      </c>
      <c r="C6985" s="49">
        <v>113</v>
      </c>
      <c r="D6985" s="49">
        <v>0.5</v>
      </c>
      <c r="E6985" s="49">
        <v>43.5</v>
      </c>
      <c r="F6985" s="49">
        <v>18.922500610351563</v>
      </c>
      <c r="G6985" s="49">
        <v>81.077499389648438</v>
      </c>
    </row>
    <row r="6986" spans="1:7">
      <c r="A6986" t="str">
        <f t="shared" si="110"/>
        <v>SC.0114</v>
      </c>
      <c r="B6986" s="49" t="s">
        <v>519</v>
      </c>
      <c r="C6986" s="49">
        <v>114</v>
      </c>
      <c r="D6986" s="49">
        <v>0.5</v>
      </c>
      <c r="E6986" s="49">
        <v>43</v>
      </c>
      <c r="F6986" s="49">
        <v>18.489999771118164</v>
      </c>
      <c r="G6986" s="49">
        <v>81.510002136230469</v>
      </c>
    </row>
    <row r="6987" spans="1:7">
      <c r="A6987" t="str">
        <f t="shared" si="110"/>
        <v>SC.0115</v>
      </c>
      <c r="B6987" s="49" t="s">
        <v>519</v>
      </c>
      <c r="C6987" s="49">
        <v>115</v>
      </c>
      <c r="D6987" s="49">
        <v>0.5</v>
      </c>
      <c r="E6987" s="49">
        <v>42.5</v>
      </c>
      <c r="F6987" s="49">
        <v>18.0625</v>
      </c>
      <c r="G6987" s="49">
        <v>81.9375</v>
      </c>
    </row>
    <row r="6988" spans="1:7">
      <c r="A6988" t="str">
        <f t="shared" si="110"/>
        <v>SC.0116</v>
      </c>
      <c r="B6988" s="49" t="s">
        <v>519</v>
      </c>
      <c r="C6988" s="49">
        <v>116</v>
      </c>
      <c r="D6988" s="49">
        <v>0.5</v>
      </c>
      <c r="E6988" s="49">
        <v>42</v>
      </c>
      <c r="F6988" s="49">
        <v>17.639999389648438</v>
      </c>
      <c r="G6988" s="49">
        <v>82.360000610351563</v>
      </c>
    </row>
    <row r="6989" spans="1:7">
      <c r="A6989" t="str">
        <f t="shared" si="110"/>
        <v>SC.0117</v>
      </c>
      <c r="B6989" s="49" t="s">
        <v>519</v>
      </c>
      <c r="C6989" s="49">
        <v>117</v>
      </c>
      <c r="D6989" s="49">
        <v>0.5</v>
      </c>
      <c r="E6989" s="49">
        <v>41.5</v>
      </c>
      <c r="F6989" s="49">
        <v>17.222499847412109</v>
      </c>
      <c r="G6989" s="49">
        <v>82.777496337890625</v>
      </c>
    </row>
    <row r="6990" spans="1:7">
      <c r="A6990" t="str">
        <f t="shared" si="110"/>
        <v>SC.0118</v>
      </c>
      <c r="B6990" s="49" t="s">
        <v>519</v>
      </c>
      <c r="C6990" s="49">
        <v>118</v>
      </c>
      <c r="D6990" s="49">
        <v>0.5</v>
      </c>
      <c r="E6990" s="49">
        <v>41</v>
      </c>
      <c r="F6990" s="49">
        <v>16.809999465942383</v>
      </c>
      <c r="G6990" s="49">
        <v>83.19000244140625</v>
      </c>
    </row>
    <row r="6991" spans="1:7">
      <c r="A6991" t="str">
        <f t="shared" si="110"/>
        <v>SC.0119</v>
      </c>
      <c r="B6991" s="49" t="s">
        <v>519</v>
      </c>
      <c r="C6991" s="49">
        <v>119</v>
      </c>
      <c r="D6991" s="49">
        <v>0.5</v>
      </c>
      <c r="E6991" s="49">
        <v>40.5</v>
      </c>
      <c r="F6991" s="49">
        <v>16.402500152587891</v>
      </c>
      <c r="G6991" s="49">
        <v>83.597503662109375</v>
      </c>
    </row>
    <row r="6992" spans="1:7">
      <c r="A6992" t="str">
        <f t="shared" si="110"/>
        <v>SC.0120</v>
      </c>
      <c r="B6992" s="49" t="s">
        <v>519</v>
      </c>
      <c r="C6992" s="49">
        <v>120</v>
      </c>
      <c r="D6992" s="49">
        <v>0.5</v>
      </c>
      <c r="E6992" s="49">
        <v>40</v>
      </c>
      <c r="F6992" s="49">
        <v>16</v>
      </c>
      <c r="G6992" s="49">
        <v>84</v>
      </c>
    </row>
    <row r="6993" spans="1:7">
      <c r="A6993" t="str">
        <f t="shared" si="110"/>
        <v>SC.0121</v>
      </c>
      <c r="B6993" s="49" t="s">
        <v>519</v>
      </c>
      <c r="C6993" s="49">
        <v>121</v>
      </c>
      <c r="D6993" s="49">
        <v>0.5</v>
      </c>
      <c r="E6993" s="49">
        <v>39.5</v>
      </c>
      <c r="F6993" s="49">
        <v>15.602499961853027</v>
      </c>
      <c r="G6993" s="49">
        <v>84.397499084472656</v>
      </c>
    </row>
    <row r="6994" spans="1:7">
      <c r="A6994" t="str">
        <f t="shared" si="110"/>
        <v>SC.0122</v>
      </c>
      <c r="B6994" s="49" t="s">
        <v>519</v>
      </c>
      <c r="C6994" s="49">
        <v>122</v>
      </c>
      <c r="D6994" s="49">
        <v>0.5</v>
      </c>
      <c r="E6994" s="49">
        <v>39</v>
      </c>
      <c r="F6994" s="49">
        <v>15.210000038146973</v>
      </c>
      <c r="G6994" s="49">
        <v>84.790000915527344</v>
      </c>
    </row>
    <row r="6995" spans="1:7">
      <c r="A6995" t="str">
        <f t="shared" si="110"/>
        <v>SC.0123</v>
      </c>
      <c r="B6995" s="49" t="s">
        <v>519</v>
      </c>
      <c r="C6995" s="49">
        <v>123</v>
      </c>
      <c r="D6995" s="49">
        <v>0.5</v>
      </c>
      <c r="E6995" s="49">
        <v>38.5</v>
      </c>
      <c r="F6995" s="49">
        <v>14.822500228881836</v>
      </c>
      <c r="G6995" s="49">
        <v>85.177497863769531</v>
      </c>
    </row>
    <row r="6996" spans="1:7">
      <c r="A6996" t="str">
        <f t="shared" si="110"/>
        <v>SC.0124</v>
      </c>
      <c r="B6996" s="49" t="s">
        <v>519</v>
      </c>
      <c r="C6996" s="49">
        <v>124</v>
      </c>
      <c r="D6996" s="49">
        <v>0.5</v>
      </c>
      <c r="E6996" s="49">
        <v>38</v>
      </c>
      <c r="F6996" s="49">
        <v>14.440000534057617</v>
      </c>
      <c r="G6996" s="49">
        <v>85.55999755859375</v>
      </c>
    </row>
    <row r="6997" spans="1:7">
      <c r="A6997" t="str">
        <f t="shared" si="110"/>
        <v>SC.0125</v>
      </c>
      <c r="B6997" s="49" t="s">
        <v>519</v>
      </c>
      <c r="C6997" s="49">
        <v>125</v>
      </c>
      <c r="D6997" s="49">
        <v>0.5</v>
      </c>
      <c r="E6997" s="49">
        <v>37.5</v>
      </c>
      <c r="F6997" s="49">
        <v>14.0625</v>
      </c>
      <c r="G6997" s="49">
        <v>85.9375</v>
      </c>
    </row>
    <row r="6998" spans="1:7">
      <c r="A6998" t="str">
        <f t="shared" si="110"/>
        <v>SC.0126</v>
      </c>
      <c r="B6998" s="49" t="s">
        <v>519</v>
      </c>
      <c r="C6998" s="49">
        <v>126</v>
      </c>
      <c r="D6998" s="49">
        <v>0.5</v>
      </c>
      <c r="E6998" s="49">
        <v>37</v>
      </c>
      <c r="F6998" s="49">
        <v>13.690000534057617</v>
      </c>
      <c r="G6998" s="49">
        <v>86.30999755859375</v>
      </c>
    </row>
    <row r="6999" spans="1:7">
      <c r="A6999" t="str">
        <f t="shared" si="110"/>
        <v>SC.0127</v>
      </c>
      <c r="B6999" s="49" t="s">
        <v>519</v>
      </c>
      <c r="C6999" s="49">
        <v>127</v>
      </c>
      <c r="D6999" s="49">
        <v>0.5</v>
      </c>
      <c r="E6999" s="49">
        <v>36.5</v>
      </c>
      <c r="F6999" s="49">
        <v>13.322500228881836</v>
      </c>
      <c r="G6999" s="49">
        <v>86.677497863769531</v>
      </c>
    </row>
    <row r="7000" spans="1:7">
      <c r="A7000" t="str">
        <f t="shared" si="110"/>
        <v>SC.0128</v>
      </c>
      <c r="B7000" s="49" t="s">
        <v>519</v>
      </c>
      <c r="C7000" s="49">
        <v>128</v>
      </c>
      <c r="D7000" s="49">
        <v>0.5</v>
      </c>
      <c r="E7000" s="49">
        <v>36</v>
      </c>
      <c r="F7000" s="49">
        <v>12.960000038146973</v>
      </c>
      <c r="G7000" s="49">
        <v>87.040000915527344</v>
      </c>
    </row>
    <row r="7001" spans="1:7">
      <c r="A7001" t="str">
        <f t="shared" si="110"/>
        <v>SC.0129</v>
      </c>
      <c r="B7001" s="49" t="s">
        <v>519</v>
      </c>
      <c r="C7001" s="49">
        <v>129</v>
      </c>
      <c r="D7001" s="49">
        <v>0.5</v>
      </c>
      <c r="E7001" s="49">
        <v>35.5</v>
      </c>
      <c r="F7001" s="49">
        <v>12.602499961853027</v>
      </c>
      <c r="G7001" s="49">
        <v>87.397499084472656</v>
      </c>
    </row>
    <row r="7002" spans="1:7">
      <c r="A7002" t="str">
        <f t="shared" si="110"/>
        <v>SC.0130</v>
      </c>
      <c r="B7002" s="49" t="s">
        <v>519</v>
      </c>
      <c r="C7002" s="49">
        <v>130</v>
      </c>
      <c r="D7002" s="49">
        <v>0.5</v>
      </c>
      <c r="E7002" s="49">
        <v>35</v>
      </c>
      <c r="F7002" s="49">
        <v>12.25</v>
      </c>
      <c r="G7002" s="49">
        <v>87.75</v>
      </c>
    </row>
    <row r="7003" spans="1:7">
      <c r="A7003" t="str">
        <f t="shared" si="110"/>
        <v>SC.0131</v>
      </c>
      <c r="B7003" s="49" t="s">
        <v>519</v>
      </c>
      <c r="C7003" s="49">
        <v>131</v>
      </c>
      <c r="D7003" s="49">
        <v>0.5</v>
      </c>
      <c r="E7003" s="49">
        <v>34.5</v>
      </c>
      <c r="F7003" s="49">
        <v>11.902500152587891</v>
      </c>
      <c r="G7003" s="49">
        <v>88.097503662109375</v>
      </c>
    </row>
    <row r="7004" spans="1:7">
      <c r="A7004" t="str">
        <f t="shared" si="110"/>
        <v>SC.0132</v>
      </c>
      <c r="B7004" s="49" t="s">
        <v>519</v>
      </c>
      <c r="C7004" s="49">
        <v>132</v>
      </c>
      <c r="D7004" s="49">
        <v>0.5</v>
      </c>
      <c r="E7004" s="49">
        <v>34</v>
      </c>
      <c r="F7004" s="49">
        <v>11.559999465942383</v>
      </c>
      <c r="G7004" s="49">
        <v>88.44000244140625</v>
      </c>
    </row>
    <row r="7005" spans="1:7">
      <c r="A7005" t="str">
        <f t="shared" si="110"/>
        <v>SC.0133</v>
      </c>
      <c r="B7005" s="49" t="s">
        <v>519</v>
      </c>
      <c r="C7005" s="49">
        <v>133</v>
      </c>
      <c r="D7005" s="49">
        <v>0.5</v>
      </c>
      <c r="E7005" s="49">
        <v>33.5</v>
      </c>
      <c r="F7005" s="49">
        <v>11.222499847412109</v>
      </c>
      <c r="G7005" s="49">
        <v>88.777496337890625</v>
      </c>
    </row>
    <row r="7006" spans="1:7">
      <c r="A7006" t="str">
        <f t="shared" si="110"/>
        <v>SC.0134</v>
      </c>
      <c r="B7006" s="49" t="s">
        <v>519</v>
      </c>
      <c r="C7006" s="49">
        <v>134</v>
      </c>
      <c r="D7006" s="49">
        <v>0.5</v>
      </c>
      <c r="E7006" s="49">
        <v>33</v>
      </c>
      <c r="F7006" s="49">
        <v>10.890000343322754</v>
      </c>
      <c r="G7006" s="49">
        <v>89.110000610351563</v>
      </c>
    </row>
    <row r="7007" spans="1:7">
      <c r="A7007" t="str">
        <f t="shared" si="110"/>
        <v>SC.0135</v>
      </c>
      <c r="B7007" s="49" t="s">
        <v>519</v>
      </c>
      <c r="C7007" s="49">
        <v>135</v>
      </c>
      <c r="D7007" s="49">
        <v>0.5</v>
      </c>
      <c r="E7007" s="49">
        <v>32.5</v>
      </c>
      <c r="F7007" s="49">
        <v>10.5625</v>
      </c>
      <c r="G7007" s="49">
        <v>89.4375</v>
      </c>
    </row>
    <row r="7008" spans="1:7">
      <c r="A7008" t="str">
        <f t="shared" si="110"/>
        <v>SC.0136</v>
      </c>
      <c r="B7008" s="49" t="s">
        <v>519</v>
      </c>
      <c r="C7008" s="49">
        <v>136</v>
      </c>
      <c r="D7008" s="49">
        <v>0.5</v>
      </c>
      <c r="E7008" s="49">
        <v>32</v>
      </c>
      <c r="F7008" s="49">
        <v>10.239999771118164</v>
      </c>
      <c r="G7008" s="49">
        <v>89.760002136230469</v>
      </c>
    </row>
    <row r="7009" spans="1:7">
      <c r="A7009" t="str">
        <f t="shared" si="110"/>
        <v>SC.0137</v>
      </c>
      <c r="B7009" s="49" t="s">
        <v>519</v>
      </c>
      <c r="C7009" s="49">
        <v>137</v>
      </c>
      <c r="D7009" s="49">
        <v>0.5</v>
      </c>
      <c r="E7009" s="49">
        <v>31.5</v>
      </c>
      <c r="F7009" s="49">
        <v>9.9224996566772461</v>
      </c>
      <c r="G7009" s="49">
        <v>90.077499389648438</v>
      </c>
    </row>
    <row r="7010" spans="1:7">
      <c r="A7010" t="str">
        <f t="shared" si="110"/>
        <v>SC.0138</v>
      </c>
      <c r="B7010" s="49" t="s">
        <v>519</v>
      </c>
      <c r="C7010" s="49">
        <v>138</v>
      </c>
      <c r="D7010" s="49">
        <v>0.5</v>
      </c>
      <c r="E7010" s="49">
        <v>31</v>
      </c>
      <c r="F7010" s="49">
        <v>9.6099996566772461</v>
      </c>
      <c r="G7010" s="49">
        <v>90.389999389648438</v>
      </c>
    </row>
    <row r="7011" spans="1:7">
      <c r="A7011" t="str">
        <f t="shared" si="110"/>
        <v>SC.0139</v>
      </c>
      <c r="B7011" s="49" t="s">
        <v>519</v>
      </c>
      <c r="C7011" s="49">
        <v>139</v>
      </c>
      <c r="D7011" s="49">
        <v>0.5</v>
      </c>
      <c r="E7011" s="49">
        <v>30.5</v>
      </c>
      <c r="F7011" s="49">
        <v>9.3024997711181641</v>
      </c>
      <c r="G7011" s="49">
        <v>90.697502136230469</v>
      </c>
    </row>
    <row r="7012" spans="1:7">
      <c r="A7012" t="str">
        <f t="shared" si="110"/>
        <v>SC.0140</v>
      </c>
      <c r="B7012" s="49" t="s">
        <v>519</v>
      </c>
      <c r="C7012" s="49">
        <v>140</v>
      </c>
      <c r="D7012" s="49">
        <v>0.5</v>
      </c>
      <c r="E7012" s="49">
        <v>30</v>
      </c>
      <c r="F7012" s="49">
        <v>9</v>
      </c>
      <c r="G7012" s="49">
        <v>91</v>
      </c>
    </row>
    <row r="7013" spans="1:7">
      <c r="A7013" t="str">
        <f t="shared" si="110"/>
        <v>SC.0141</v>
      </c>
      <c r="B7013" s="49" t="s">
        <v>519</v>
      </c>
      <c r="C7013" s="49">
        <v>141</v>
      </c>
      <c r="D7013" s="49">
        <v>0.5</v>
      </c>
      <c r="E7013" s="49">
        <v>29.5</v>
      </c>
      <c r="F7013" s="49">
        <v>8.7025003433227539</v>
      </c>
      <c r="G7013" s="49">
        <v>91.297500610351563</v>
      </c>
    </row>
    <row r="7014" spans="1:7">
      <c r="A7014" t="str">
        <f t="shared" si="110"/>
        <v>SC.0142</v>
      </c>
      <c r="B7014" s="49" t="s">
        <v>519</v>
      </c>
      <c r="C7014" s="49">
        <v>142</v>
      </c>
      <c r="D7014" s="49">
        <v>0.5</v>
      </c>
      <c r="E7014" s="49">
        <v>29</v>
      </c>
      <c r="F7014" s="49">
        <v>8.4099998474121094</v>
      </c>
      <c r="G7014" s="49">
        <v>91.589996337890625</v>
      </c>
    </row>
    <row r="7015" spans="1:7">
      <c r="A7015" t="str">
        <f t="shared" si="110"/>
        <v>SC.0143</v>
      </c>
      <c r="B7015" s="49" t="s">
        <v>519</v>
      </c>
      <c r="C7015" s="49">
        <v>143</v>
      </c>
      <c r="D7015" s="49">
        <v>0.5</v>
      </c>
      <c r="E7015" s="49">
        <v>28.5</v>
      </c>
      <c r="F7015" s="49">
        <v>8.1224994659423828</v>
      </c>
      <c r="G7015" s="49">
        <v>91.87750244140625</v>
      </c>
    </row>
    <row r="7016" spans="1:7">
      <c r="A7016" t="str">
        <f t="shared" si="110"/>
        <v>SC.0144</v>
      </c>
      <c r="B7016" s="49" t="s">
        <v>519</v>
      </c>
      <c r="C7016" s="49">
        <v>144</v>
      </c>
      <c r="D7016" s="49">
        <v>0.5</v>
      </c>
      <c r="E7016" s="49">
        <v>28</v>
      </c>
      <c r="F7016" s="49">
        <v>7.8400001525878906</v>
      </c>
      <c r="G7016" s="49">
        <v>92.160003662109375</v>
      </c>
    </row>
    <row r="7017" spans="1:7">
      <c r="A7017" t="str">
        <f t="shared" si="110"/>
        <v>SC.0145</v>
      </c>
      <c r="B7017" s="49" t="s">
        <v>519</v>
      </c>
      <c r="C7017" s="49">
        <v>145</v>
      </c>
      <c r="D7017" s="49">
        <v>0.5</v>
      </c>
      <c r="E7017" s="49">
        <v>27.5</v>
      </c>
      <c r="F7017" s="49">
        <v>7.5625</v>
      </c>
      <c r="G7017" s="49">
        <v>92.4375</v>
      </c>
    </row>
    <row r="7018" spans="1:7">
      <c r="A7018" t="str">
        <f t="shared" si="110"/>
        <v>SC.0146</v>
      </c>
      <c r="B7018" s="49" t="s">
        <v>519</v>
      </c>
      <c r="C7018" s="49">
        <v>146</v>
      </c>
      <c r="D7018" s="49">
        <v>0.5</v>
      </c>
      <c r="E7018" s="49">
        <v>27</v>
      </c>
      <c r="F7018" s="49">
        <v>7.2899999618530273</v>
      </c>
      <c r="G7018" s="49">
        <v>92.709999084472656</v>
      </c>
    </row>
    <row r="7019" spans="1:7">
      <c r="A7019" t="str">
        <f t="shared" si="110"/>
        <v>SC.0147</v>
      </c>
      <c r="B7019" s="49" t="s">
        <v>519</v>
      </c>
      <c r="C7019" s="49">
        <v>147</v>
      </c>
      <c r="D7019" s="49">
        <v>0.5</v>
      </c>
      <c r="E7019" s="49">
        <v>26.5</v>
      </c>
      <c r="F7019" s="49">
        <v>7.0225000381469727</v>
      </c>
      <c r="G7019" s="49">
        <v>92.977500915527344</v>
      </c>
    </row>
    <row r="7020" spans="1:7">
      <c r="A7020" t="str">
        <f t="shared" si="110"/>
        <v>SC.0148</v>
      </c>
      <c r="B7020" s="49" t="s">
        <v>519</v>
      </c>
      <c r="C7020" s="49">
        <v>148</v>
      </c>
      <c r="D7020" s="49">
        <v>0.5</v>
      </c>
      <c r="E7020" s="49">
        <v>26</v>
      </c>
      <c r="F7020" s="49">
        <v>6.7599997520446777</v>
      </c>
      <c r="G7020" s="49">
        <v>93.239997863769531</v>
      </c>
    </row>
    <row r="7021" spans="1:7">
      <c r="A7021" t="str">
        <f t="shared" si="110"/>
        <v>SC.0149</v>
      </c>
      <c r="B7021" s="49" t="s">
        <v>519</v>
      </c>
      <c r="C7021" s="49">
        <v>149</v>
      </c>
      <c r="D7021" s="49">
        <v>0.5</v>
      </c>
      <c r="E7021" s="49">
        <v>25.5</v>
      </c>
      <c r="F7021" s="49">
        <v>6.502500057220459</v>
      </c>
      <c r="G7021" s="49">
        <v>93.49749755859375</v>
      </c>
    </row>
    <row r="7022" spans="1:7">
      <c r="A7022" t="str">
        <f t="shared" si="110"/>
        <v>SC.0150</v>
      </c>
      <c r="B7022" s="49" t="s">
        <v>519</v>
      </c>
      <c r="C7022" s="49">
        <v>150</v>
      </c>
      <c r="D7022" s="49">
        <v>0.5</v>
      </c>
      <c r="E7022" s="49">
        <v>25</v>
      </c>
      <c r="F7022" s="49">
        <v>6.25</v>
      </c>
      <c r="G7022" s="49">
        <v>93.75</v>
      </c>
    </row>
    <row r="7023" spans="1:7">
      <c r="A7023" t="str">
        <f t="shared" si="110"/>
        <v>SC.0151</v>
      </c>
      <c r="B7023" s="49" t="s">
        <v>519</v>
      </c>
      <c r="C7023" s="49">
        <v>151</v>
      </c>
      <c r="D7023" s="49">
        <v>0.5</v>
      </c>
      <c r="E7023" s="49">
        <v>24.5</v>
      </c>
      <c r="F7023" s="49">
        <v>6.002500057220459</v>
      </c>
      <c r="G7023" s="49">
        <v>93.99749755859375</v>
      </c>
    </row>
    <row r="7024" spans="1:7">
      <c r="A7024" t="str">
        <f t="shared" si="110"/>
        <v>SC.0152</v>
      </c>
      <c r="B7024" s="49" t="s">
        <v>519</v>
      </c>
      <c r="C7024" s="49">
        <v>152</v>
      </c>
      <c r="D7024" s="49">
        <v>0.5</v>
      </c>
      <c r="E7024" s="49">
        <v>24</v>
      </c>
      <c r="F7024" s="49">
        <v>5.7599997520446777</v>
      </c>
      <c r="G7024" s="49">
        <v>94.239997863769531</v>
      </c>
    </row>
    <row r="7025" spans="1:7">
      <c r="A7025" t="str">
        <f t="shared" si="110"/>
        <v>SC.0153</v>
      </c>
      <c r="B7025" s="49" t="s">
        <v>519</v>
      </c>
      <c r="C7025" s="49">
        <v>153</v>
      </c>
      <c r="D7025" s="49">
        <v>0.5</v>
      </c>
      <c r="E7025" s="49">
        <v>23.5</v>
      </c>
      <c r="F7025" s="49">
        <v>5.5225000381469727</v>
      </c>
      <c r="G7025" s="49">
        <v>94.477500915527344</v>
      </c>
    </row>
    <row r="7026" spans="1:7">
      <c r="A7026" t="str">
        <f t="shared" si="110"/>
        <v>SC.0154</v>
      </c>
      <c r="B7026" s="49" t="s">
        <v>519</v>
      </c>
      <c r="C7026" s="49">
        <v>154</v>
      </c>
      <c r="D7026" s="49">
        <v>0.5</v>
      </c>
      <c r="E7026" s="49">
        <v>23</v>
      </c>
      <c r="F7026" s="49">
        <v>5.2899999618530273</v>
      </c>
      <c r="G7026" s="49">
        <v>94.709999084472656</v>
      </c>
    </row>
    <row r="7027" spans="1:7">
      <c r="A7027" t="str">
        <f t="shared" si="110"/>
        <v>SC.0155</v>
      </c>
      <c r="B7027" s="49" t="s">
        <v>519</v>
      </c>
      <c r="C7027" s="49">
        <v>155</v>
      </c>
      <c r="D7027" s="49">
        <v>0.5</v>
      </c>
      <c r="E7027" s="49">
        <v>22.5</v>
      </c>
      <c r="F7027" s="49">
        <v>5.0625</v>
      </c>
      <c r="G7027" s="49">
        <v>94.9375</v>
      </c>
    </row>
    <row r="7028" spans="1:7">
      <c r="A7028" t="str">
        <f t="shared" si="110"/>
        <v>SC.0156</v>
      </c>
      <c r="B7028" s="49" t="s">
        <v>519</v>
      </c>
      <c r="C7028" s="49">
        <v>156</v>
      </c>
      <c r="D7028" s="49">
        <v>0.5</v>
      </c>
      <c r="E7028" s="49">
        <v>22</v>
      </c>
      <c r="F7028" s="49">
        <v>4.8400001525878906</v>
      </c>
      <c r="G7028" s="49">
        <v>95.160003662109375</v>
      </c>
    </row>
    <row r="7029" spans="1:7">
      <c r="A7029" t="str">
        <f t="shared" si="110"/>
        <v>SC.0157</v>
      </c>
      <c r="B7029" s="49" t="s">
        <v>519</v>
      </c>
      <c r="C7029" s="49">
        <v>157</v>
      </c>
      <c r="D7029" s="49">
        <v>0.5</v>
      </c>
      <c r="E7029" s="49">
        <v>21.5</v>
      </c>
      <c r="F7029" s="49">
        <v>4.622499942779541</v>
      </c>
      <c r="G7029" s="49">
        <v>95.37750244140625</v>
      </c>
    </row>
    <row r="7030" spans="1:7">
      <c r="A7030" t="str">
        <f t="shared" si="110"/>
        <v>SC.0158</v>
      </c>
      <c r="B7030" s="49" t="s">
        <v>519</v>
      </c>
      <c r="C7030" s="49">
        <v>158</v>
      </c>
      <c r="D7030" s="49">
        <v>0.5</v>
      </c>
      <c r="E7030" s="49">
        <v>21</v>
      </c>
      <c r="F7030" s="49">
        <v>4.4099998474121094</v>
      </c>
      <c r="G7030" s="49">
        <v>95.589996337890625</v>
      </c>
    </row>
    <row r="7031" spans="1:7">
      <c r="A7031" t="str">
        <f t="shared" si="110"/>
        <v>SC.0159</v>
      </c>
      <c r="B7031" s="49" t="s">
        <v>519</v>
      </c>
      <c r="C7031" s="49">
        <v>159</v>
      </c>
      <c r="D7031" s="49">
        <v>0.5</v>
      </c>
      <c r="E7031" s="49">
        <v>20.5</v>
      </c>
      <c r="F7031" s="49">
        <v>4.2024998664855957</v>
      </c>
      <c r="G7031" s="49">
        <v>95.797500610351563</v>
      </c>
    </row>
    <row r="7032" spans="1:7">
      <c r="A7032" t="str">
        <f t="shared" si="110"/>
        <v>SC.0160</v>
      </c>
      <c r="B7032" s="49" t="s">
        <v>519</v>
      </c>
      <c r="C7032" s="49">
        <v>160</v>
      </c>
      <c r="D7032" s="49">
        <v>0.5</v>
      </c>
      <c r="E7032" s="49">
        <v>20</v>
      </c>
      <c r="F7032" s="49">
        <v>4</v>
      </c>
      <c r="G7032" s="49">
        <v>96</v>
      </c>
    </row>
    <row r="7033" spans="1:7">
      <c r="A7033" t="str">
        <f t="shared" si="110"/>
        <v>SC.0161</v>
      </c>
      <c r="B7033" s="49" t="s">
        <v>519</v>
      </c>
      <c r="C7033" s="49">
        <v>161</v>
      </c>
      <c r="D7033" s="49">
        <v>0.5</v>
      </c>
      <c r="E7033" s="49">
        <v>19.5</v>
      </c>
      <c r="F7033" s="49">
        <v>3.8025000095367432</v>
      </c>
      <c r="G7033" s="49">
        <v>96.197502136230469</v>
      </c>
    </row>
    <row r="7034" spans="1:7">
      <c r="A7034" t="str">
        <f t="shared" si="110"/>
        <v>SC.0162</v>
      </c>
      <c r="B7034" s="49" t="s">
        <v>519</v>
      </c>
      <c r="C7034" s="49">
        <v>162</v>
      </c>
      <c r="D7034" s="49">
        <v>0.5</v>
      </c>
      <c r="E7034" s="49">
        <v>19</v>
      </c>
      <c r="F7034" s="49">
        <v>3.6099998950958252</v>
      </c>
      <c r="G7034" s="49">
        <v>96.389999389648438</v>
      </c>
    </row>
    <row r="7035" spans="1:7">
      <c r="A7035" t="str">
        <f t="shared" si="110"/>
        <v>SC.0163</v>
      </c>
      <c r="B7035" s="49" t="s">
        <v>519</v>
      </c>
      <c r="C7035" s="49">
        <v>163</v>
      </c>
      <c r="D7035" s="49">
        <v>0.5</v>
      </c>
      <c r="E7035" s="49">
        <v>18.5</v>
      </c>
      <c r="F7035" s="49">
        <v>3.4224998950958252</v>
      </c>
      <c r="G7035" s="49">
        <v>96.577499389648438</v>
      </c>
    </row>
    <row r="7036" spans="1:7">
      <c r="A7036" t="str">
        <f t="shared" si="110"/>
        <v>SC.0164</v>
      </c>
      <c r="B7036" s="49" t="s">
        <v>519</v>
      </c>
      <c r="C7036" s="49">
        <v>164</v>
      </c>
      <c r="D7036" s="49">
        <v>0.5</v>
      </c>
      <c r="E7036" s="49">
        <v>18</v>
      </c>
      <c r="F7036" s="49">
        <v>3.2400000095367432</v>
      </c>
      <c r="G7036" s="49">
        <v>96.760002136230469</v>
      </c>
    </row>
    <row r="7037" spans="1:7">
      <c r="A7037" t="str">
        <f t="shared" si="110"/>
        <v>SC.0165</v>
      </c>
      <c r="B7037" s="49" t="s">
        <v>519</v>
      </c>
      <c r="C7037" s="49">
        <v>165</v>
      </c>
      <c r="D7037" s="49">
        <v>0.5</v>
      </c>
      <c r="E7037" s="49">
        <v>17.5</v>
      </c>
      <c r="F7037" s="49">
        <v>3.0625</v>
      </c>
      <c r="G7037" s="49">
        <v>96.9375</v>
      </c>
    </row>
    <row r="7038" spans="1:7">
      <c r="A7038" t="str">
        <f t="shared" si="110"/>
        <v>SC.0166</v>
      </c>
      <c r="B7038" s="49" t="s">
        <v>519</v>
      </c>
      <c r="C7038" s="49">
        <v>166</v>
      </c>
      <c r="D7038" s="49">
        <v>0.5</v>
      </c>
      <c r="E7038" s="49">
        <v>17</v>
      </c>
      <c r="F7038" s="49">
        <v>2.8900001049041748</v>
      </c>
      <c r="G7038" s="49">
        <v>97.110000610351563</v>
      </c>
    </row>
    <row r="7039" spans="1:7">
      <c r="A7039" t="str">
        <f t="shared" si="110"/>
        <v>SC.0167</v>
      </c>
      <c r="B7039" s="49" t="s">
        <v>519</v>
      </c>
      <c r="C7039" s="49">
        <v>167</v>
      </c>
      <c r="D7039" s="49">
        <v>0.5</v>
      </c>
      <c r="E7039" s="49">
        <v>16.5</v>
      </c>
      <c r="F7039" s="49">
        <v>2.7225000858306885</v>
      </c>
      <c r="G7039" s="49">
        <v>97.277496337890625</v>
      </c>
    </row>
    <row r="7040" spans="1:7">
      <c r="A7040" t="str">
        <f t="shared" si="110"/>
        <v>SC.0168</v>
      </c>
      <c r="B7040" s="49" t="s">
        <v>519</v>
      </c>
      <c r="C7040" s="49">
        <v>168</v>
      </c>
      <c r="D7040" s="49">
        <v>0.5</v>
      </c>
      <c r="E7040" s="49">
        <v>16</v>
      </c>
      <c r="F7040" s="49">
        <v>2.559999942779541</v>
      </c>
      <c r="G7040" s="49">
        <v>97.44000244140625</v>
      </c>
    </row>
    <row r="7041" spans="1:7">
      <c r="A7041" t="str">
        <f t="shared" si="110"/>
        <v>SC.0169</v>
      </c>
      <c r="B7041" s="49" t="s">
        <v>519</v>
      </c>
      <c r="C7041" s="49">
        <v>169</v>
      </c>
      <c r="D7041" s="49">
        <v>0.5</v>
      </c>
      <c r="E7041" s="49">
        <v>15.5</v>
      </c>
      <c r="F7041" s="49">
        <v>2.4024999141693115</v>
      </c>
      <c r="G7041" s="49">
        <v>97.597503662109375</v>
      </c>
    </row>
    <row r="7042" spans="1:7">
      <c r="A7042" t="str">
        <f t="shared" si="110"/>
        <v>SC.0170</v>
      </c>
      <c r="B7042" s="49" t="s">
        <v>519</v>
      </c>
      <c r="C7042" s="49">
        <v>170</v>
      </c>
      <c r="D7042" s="49">
        <v>0.5</v>
      </c>
      <c r="E7042" s="49">
        <v>15</v>
      </c>
      <c r="F7042" s="49">
        <v>2.25</v>
      </c>
      <c r="G7042" s="49">
        <v>97.75</v>
      </c>
    </row>
    <row r="7043" spans="1:7">
      <c r="A7043" t="str">
        <f t="shared" ref="A7043:A7106" si="111">CONCATENATE(B7043,IF(C7043&lt;10,CONCATENATE("00",C7043),IF(C7043&lt;100,CONCATENATE("0",C7043),C7043)))</f>
        <v>SC.0171</v>
      </c>
      <c r="B7043" s="49" t="s">
        <v>519</v>
      </c>
      <c r="C7043" s="49">
        <v>171</v>
      </c>
      <c r="D7043" s="49">
        <v>0.5</v>
      </c>
      <c r="E7043" s="49">
        <v>14.5</v>
      </c>
      <c r="F7043" s="49">
        <v>2.1024999618530273</v>
      </c>
      <c r="G7043" s="49">
        <v>97.897499084472656</v>
      </c>
    </row>
    <row r="7044" spans="1:7">
      <c r="A7044" t="str">
        <f t="shared" si="111"/>
        <v>SC.0172</v>
      </c>
      <c r="B7044" s="49" t="s">
        <v>519</v>
      </c>
      <c r="C7044" s="49">
        <v>172</v>
      </c>
      <c r="D7044" s="49">
        <v>0.5</v>
      </c>
      <c r="E7044" s="49">
        <v>14</v>
      </c>
      <c r="F7044" s="49">
        <v>1.9600000381469727</v>
      </c>
      <c r="G7044" s="49">
        <v>98.040000915527344</v>
      </c>
    </row>
    <row r="7045" spans="1:7">
      <c r="A7045" t="str">
        <f t="shared" si="111"/>
        <v>SC.0173</v>
      </c>
      <c r="B7045" s="49" t="s">
        <v>519</v>
      </c>
      <c r="C7045" s="49">
        <v>173</v>
      </c>
      <c r="D7045" s="49">
        <v>0.5</v>
      </c>
      <c r="E7045" s="49">
        <v>13.5</v>
      </c>
      <c r="F7045" s="49">
        <v>1.8224999904632568</v>
      </c>
      <c r="G7045" s="49">
        <v>98.177497863769531</v>
      </c>
    </row>
    <row r="7046" spans="1:7">
      <c r="A7046" t="str">
        <f t="shared" si="111"/>
        <v>SC.0174</v>
      </c>
      <c r="B7046" s="49" t="s">
        <v>519</v>
      </c>
      <c r="C7046" s="49">
        <v>174</v>
      </c>
      <c r="D7046" s="49">
        <v>0.5</v>
      </c>
      <c r="E7046" s="49">
        <v>13</v>
      </c>
      <c r="F7046" s="49">
        <v>1.690000057220459</v>
      </c>
      <c r="G7046" s="49">
        <v>98.30999755859375</v>
      </c>
    </row>
    <row r="7047" spans="1:7">
      <c r="A7047" t="str">
        <f t="shared" si="111"/>
        <v>SC.0175</v>
      </c>
      <c r="B7047" s="49" t="s">
        <v>519</v>
      </c>
      <c r="C7047" s="49">
        <v>175</v>
      </c>
      <c r="D7047" s="49">
        <v>0.5</v>
      </c>
      <c r="E7047" s="49">
        <v>12.5</v>
      </c>
      <c r="F7047" s="49">
        <v>1.5625</v>
      </c>
      <c r="G7047" s="49">
        <v>98.4375</v>
      </c>
    </row>
    <row r="7048" spans="1:7">
      <c r="A7048" t="str">
        <f t="shared" si="111"/>
        <v>SC.0176</v>
      </c>
      <c r="B7048" s="49" t="s">
        <v>519</v>
      </c>
      <c r="C7048" s="49">
        <v>176</v>
      </c>
      <c r="D7048" s="49">
        <v>0.5</v>
      </c>
      <c r="E7048" s="49">
        <v>12</v>
      </c>
      <c r="F7048" s="49">
        <v>1.440000057220459</v>
      </c>
      <c r="G7048" s="49">
        <v>98.55999755859375</v>
      </c>
    </row>
    <row r="7049" spans="1:7">
      <c r="A7049" t="str">
        <f t="shared" si="111"/>
        <v>SC.0177</v>
      </c>
      <c r="B7049" s="49" t="s">
        <v>519</v>
      </c>
      <c r="C7049" s="49">
        <v>177</v>
      </c>
      <c r="D7049" s="49">
        <v>0.5</v>
      </c>
      <c r="E7049" s="49">
        <v>11.5</v>
      </c>
      <c r="F7049" s="49">
        <v>1.3224999904632568</v>
      </c>
      <c r="G7049" s="49">
        <v>98.677497863769531</v>
      </c>
    </row>
    <row r="7050" spans="1:7">
      <c r="A7050" t="str">
        <f t="shared" si="111"/>
        <v>SC.0178</v>
      </c>
      <c r="B7050" s="49" t="s">
        <v>519</v>
      </c>
      <c r="C7050" s="49">
        <v>178</v>
      </c>
      <c r="D7050" s="49">
        <v>0.5</v>
      </c>
      <c r="E7050" s="49">
        <v>11</v>
      </c>
      <c r="F7050" s="49">
        <v>1.2100000381469727</v>
      </c>
      <c r="G7050" s="49">
        <v>98.790000915527344</v>
      </c>
    </row>
    <row r="7051" spans="1:7">
      <c r="A7051" t="str">
        <f t="shared" si="111"/>
        <v>SC.0179</v>
      </c>
      <c r="B7051" s="49" t="s">
        <v>519</v>
      </c>
      <c r="C7051" s="49">
        <v>179</v>
      </c>
      <c r="D7051" s="49">
        <v>0.5</v>
      </c>
      <c r="E7051" s="49">
        <v>10.5</v>
      </c>
      <c r="F7051" s="49">
        <v>1.1024999618530273</v>
      </c>
      <c r="G7051" s="49">
        <v>98.897499084472656</v>
      </c>
    </row>
    <row r="7052" spans="1:7">
      <c r="A7052" t="str">
        <f t="shared" si="111"/>
        <v>SC.0180</v>
      </c>
      <c r="B7052" s="49" t="s">
        <v>519</v>
      </c>
      <c r="C7052" s="49">
        <v>180</v>
      </c>
      <c r="D7052" s="49">
        <v>0.5</v>
      </c>
      <c r="E7052" s="49">
        <v>10</v>
      </c>
      <c r="F7052" s="49">
        <v>1</v>
      </c>
      <c r="G7052" s="49">
        <v>99</v>
      </c>
    </row>
    <row r="7053" spans="1:7">
      <c r="A7053" t="str">
        <f t="shared" si="111"/>
        <v>SC.0181</v>
      </c>
      <c r="B7053" s="49" t="s">
        <v>519</v>
      </c>
      <c r="C7053" s="49">
        <v>181</v>
      </c>
      <c r="D7053" s="49">
        <v>0.5</v>
      </c>
      <c r="E7053" s="49">
        <v>9.5</v>
      </c>
      <c r="F7053" s="49">
        <v>0.90250003337860107</v>
      </c>
      <c r="G7053" s="49">
        <v>99.097503662109375</v>
      </c>
    </row>
    <row r="7054" spans="1:7">
      <c r="A7054" t="str">
        <f t="shared" si="111"/>
        <v>SC.0182</v>
      </c>
      <c r="B7054" s="49" t="s">
        <v>519</v>
      </c>
      <c r="C7054" s="49">
        <v>182</v>
      </c>
      <c r="D7054" s="49">
        <v>0.5</v>
      </c>
      <c r="E7054" s="49">
        <v>9</v>
      </c>
      <c r="F7054" s="49">
        <v>0.81000000238418579</v>
      </c>
      <c r="G7054" s="49">
        <v>99.19000244140625</v>
      </c>
    </row>
    <row r="7055" spans="1:7">
      <c r="A7055" t="str">
        <f t="shared" si="111"/>
        <v>SC.0183</v>
      </c>
      <c r="B7055" s="49" t="s">
        <v>519</v>
      </c>
      <c r="C7055" s="49">
        <v>183</v>
      </c>
      <c r="D7055" s="49">
        <v>0.5</v>
      </c>
      <c r="E7055" s="49">
        <v>8.5</v>
      </c>
      <c r="F7055" s="49">
        <v>0.72249996662139893</v>
      </c>
      <c r="G7055" s="49">
        <v>99.277496337890625</v>
      </c>
    </row>
    <row r="7056" spans="1:7">
      <c r="A7056" t="str">
        <f t="shared" si="111"/>
        <v>SC.0184</v>
      </c>
      <c r="B7056" s="49" t="s">
        <v>519</v>
      </c>
      <c r="C7056" s="49">
        <v>184</v>
      </c>
      <c r="D7056" s="49">
        <v>0.5</v>
      </c>
      <c r="E7056" s="49">
        <v>8</v>
      </c>
      <c r="F7056" s="49">
        <v>0.63999998569488525</v>
      </c>
      <c r="G7056" s="49">
        <v>99.360000610351563</v>
      </c>
    </row>
    <row r="7057" spans="1:7">
      <c r="A7057" t="str">
        <f t="shared" si="111"/>
        <v>SC.0185</v>
      </c>
      <c r="B7057" s="49" t="s">
        <v>519</v>
      </c>
      <c r="C7057" s="49">
        <v>185</v>
      </c>
      <c r="D7057" s="49">
        <v>0.5</v>
      </c>
      <c r="E7057" s="49">
        <v>7.5</v>
      </c>
      <c r="F7057" s="49">
        <v>0.5625</v>
      </c>
      <c r="G7057" s="49">
        <v>99.4375</v>
      </c>
    </row>
    <row r="7058" spans="1:7">
      <c r="A7058" t="str">
        <f t="shared" si="111"/>
        <v>SC.0186</v>
      </c>
      <c r="B7058" s="49" t="s">
        <v>519</v>
      </c>
      <c r="C7058" s="49">
        <v>186</v>
      </c>
      <c r="D7058" s="49">
        <v>0.5</v>
      </c>
      <c r="E7058" s="49">
        <v>7</v>
      </c>
      <c r="F7058" s="49">
        <v>0.49000000953674316</v>
      </c>
      <c r="G7058" s="49">
        <v>99.510002136230469</v>
      </c>
    </row>
    <row r="7059" spans="1:7">
      <c r="A7059" t="str">
        <f t="shared" si="111"/>
        <v>SC.0187</v>
      </c>
      <c r="B7059" s="49" t="s">
        <v>519</v>
      </c>
      <c r="C7059" s="49">
        <v>187</v>
      </c>
      <c r="D7059" s="49">
        <v>0.5</v>
      </c>
      <c r="E7059" s="49">
        <v>6.5</v>
      </c>
      <c r="F7059" s="49">
        <v>0.42249998450279236</v>
      </c>
      <c r="G7059" s="49">
        <v>99.577499389648438</v>
      </c>
    </row>
    <row r="7060" spans="1:7">
      <c r="A7060" t="str">
        <f t="shared" si="111"/>
        <v>SC.0188</v>
      </c>
      <c r="B7060" s="49" t="s">
        <v>519</v>
      </c>
      <c r="C7060" s="49">
        <v>188</v>
      </c>
      <c r="D7060" s="49">
        <v>0.5</v>
      </c>
      <c r="E7060" s="49">
        <v>6</v>
      </c>
      <c r="F7060" s="49">
        <v>0.35999998450279236</v>
      </c>
      <c r="G7060" s="49">
        <v>99.639999389648438</v>
      </c>
    </row>
    <row r="7061" spans="1:7">
      <c r="A7061" t="str">
        <f t="shared" si="111"/>
        <v>SC.0189</v>
      </c>
      <c r="B7061" s="49" t="s">
        <v>519</v>
      </c>
      <c r="C7061" s="49">
        <v>189</v>
      </c>
      <c r="D7061" s="49">
        <v>0.5</v>
      </c>
      <c r="E7061" s="49">
        <v>5.5</v>
      </c>
      <c r="F7061" s="49">
        <v>0.30250000953674316</v>
      </c>
      <c r="G7061" s="49">
        <v>99.697502136230469</v>
      </c>
    </row>
    <row r="7062" spans="1:7">
      <c r="A7062" t="str">
        <f t="shared" si="111"/>
        <v>SC.0190</v>
      </c>
      <c r="B7062" s="49" t="s">
        <v>519</v>
      </c>
      <c r="C7062" s="49">
        <v>190</v>
      </c>
      <c r="D7062" s="49">
        <v>0.5</v>
      </c>
      <c r="E7062" s="49">
        <v>5</v>
      </c>
      <c r="F7062" s="49">
        <v>0.25</v>
      </c>
      <c r="G7062" s="49">
        <v>99.75</v>
      </c>
    </row>
    <row r="7063" spans="1:7">
      <c r="A7063" t="str">
        <f t="shared" si="111"/>
        <v>SC.0191</v>
      </c>
      <c r="B7063" s="49" t="s">
        <v>519</v>
      </c>
      <c r="C7063" s="49">
        <v>191</v>
      </c>
      <c r="D7063" s="49">
        <v>0.5</v>
      </c>
      <c r="E7063" s="49">
        <v>4.5</v>
      </c>
      <c r="F7063" s="49">
        <v>0.20250000059604645</v>
      </c>
      <c r="G7063" s="49">
        <v>99.797500610351563</v>
      </c>
    </row>
    <row r="7064" spans="1:7">
      <c r="A7064" t="str">
        <f t="shared" si="111"/>
        <v>SC.0192</v>
      </c>
      <c r="B7064" s="49" t="s">
        <v>519</v>
      </c>
      <c r="C7064" s="49">
        <v>192</v>
      </c>
      <c r="D7064" s="49">
        <v>0.5</v>
      </c>
      <c r="E7064" s="49">
        <v>4</v>
      </c>
      <c r="F7064" s="49">
        <v>0.15999999642372131</v>
      </c>
      <c r="G7064" s="49">
        <v>99.839996337890625</v>
      </c>
    </row>
    <row r="7065" spans="1:7">
      <c r="A7065" t="str">
        <f t="shared" si="111"/>
        <v>SC.0193</v>
      </c>
      <c r="B7065" s="49" t="s">
        <v>519</v>
      </c>
      <c r="C7065" s="49">
        <v>193</v>
      </c>
      <c r="D7065" s="49">
        <v>0.5</v>
      </c>
      <c r="E7065" s="49">
        <v>3.5</v>
      </c>
      <c r="F7065" s="49">
        <v>0.12250000238418579</v>
      </c>
      <c r="G7065" s="49">
        <v>99.87750244140625</v>
      </c>
    </row>
    <row r="7066" spans="1:7">
      <c r="A7066" t="str">
        <f t="shared" si="111"/>
        <v>SC.0194</v>
      </c>
      <c r="B7066" s="49" t="s">
        <v>519</v>
      </c>
      <c r="C7066" s="49">
        <v>194</v>
      </c>
      <c r="D7066" s="49">
        <v>0.5</v>
      </c>
      <c r="E7066" s="49">
        <v>3</v>
      </c>
      <c r="F7066" s="49">
        <v>9.0000003576278687E-2</v>
      </c>
      <c r="G7066" s="49">
        <v>99.910003662109375</v>
      </c>
    </row>
    <row r="7067" spans="1:7">
      <c r="A7067" t="str">
        <f t="shared" si="111"/>
        <v>SC.0195</v>
      </c>
      <c r="B7067" s="49" t="s">
        <v>519</v>
      </c>
      <c r="C7067" s="49">
        <v>195</v>
      </c>
      <c r="D7067" s="49">
        <v>0.5</v>
      </c>
      <c r="E7067" s="49">
        <v>2.5</v>
      </c>
      <c r="F7067" s="49">
        <v>6.25E-2</v>
      </c>
      <c r="G7067" s="49">
        <v>99.9375</v>
      </c>
    </row>
    <row r="7068" spans="1:7">
      <c r="A7068" t="str">
        <f t="shared" si="111"/>
        <v>SC.0196</v>
      </c>
      <c r="B7068" s="49" t="s">
        <v>519</v>
      </c>
      <c r="C7068" s="49">
        <v>196</v>
      </c>
      <c r="D7068" s="49">
        <v>0.5</v>
      </c>
      <c r="E7068" s="49">
        <v>2</v>
      </c>
      <c r="F7068" s="49">
        <v>3.9999999105930328E-2</v>
      </c>
      <c r="G7068" s="49">
        <v>99.959999084472656</v>
      </c>
    </row>
    <row r="7069" spans="1:7">
      <c r="A7069" t="str">
        <f t="shared" si="111"/>
        <v>SC.0197</v>
      </c>
      <c r="B7069" s="49" t="s">
        <v>519</v>
      </c>
      <c r="C7069" s="49">
        <v>197</v>
      </c>
      <c r="D7069" s="49">
        <v>0.5</v>
      </c>
      <c r="E7069" s="49">
        <v>1.5</v>
      </c>
      <c r="F7069" s="49">
        <v>2.2500000894069672E-2</v>
      </c>
      <c r="G7069" s="49">
        <v>99.977500915527344</v>
      </c>
    </row>
    <row r="7070" spans="1:7">
      <c r="A7070" t="str">
        <f t="shared" si="111"/>
        <v>SC.0198</v>
      </c>
      <c r="B7070" s="49" t="s">
        <v>519</v>
      </c>
      <c r="C7070" s="49">
        <v>198</v>
      </c>
      <c r="D7070" s="49">
        <v>0.5</v>
      </c>
      <c r="E7070" s="49">
        <v>1</v>
      </c>
      <c r="F7070" s="49">
        <v>9.9999997764825821E-3</v>
      </c>
      <c r="G7070" s="49">
        <v>99.989997863769531</v>
      </c>
    </row>
    <row r="7071" spans="1:7">
      <c r="A7071" t="str">
        <f t="shared" si="111"/>
        <v>SC.0199</v>
      </c>
      <c r="B7071" s="49" t="s">
        <v>519</v>
      </c>
      <c r="C7071" s="49">
        <v>199</v>
      </c>
      <c r="D7071" s="49">
        <v>0.5</v>
      </c>
      <c r="E7071" s="49">
        <v>0.5</v>
      </c>
      <c r="F7071" s="49">
        <v>2.4999999441206455E-3</v>
      </c>
      <c r="G7071" s="49">
        <v>99.99749755859375</v>
      </c>
    </row>
    <row r="7072" spans="1:7">
      <c r="A7072" t="str">
        <f t="shared" si="111"/>
        <v>SC.0200</v>
      </c>
      <c r="B7072" s="49" t="s">
        <v>519</v>
      </c>
      <c r="C7072" s="49">
        <v>200</v>
      </c>
      <c r="D7072" s="49">
        <v>0</v>
      </c>
      <c r="E7072" s="49">
        <v>0</v>
      </c>
      <c r="F7072" s="49">
        <v>0</v>
      </c>
      <c r="G7072" s="49">
        <v>100</v>
      </c>
    </row>
    <row r="7073" spans="1:7">
      <c r="A7073" t="str">
        <f t="shared" si="111"/>
        <v>SQ.0000</v>
      </c>
      <c r="B7073" s="49" t="s">
        <v>520</v>
      </c>
      <c r="C7073" s="49">
        <v>0</v>
      </c>
      <c r="D7073" s="49">
        <v>1</v>
      </c>
      <c r="E7073" s="49">
        <v>100</v>
      </c>
      <c r="F7073" s="49">
        <v>100</v>
      </c>
      <c r="G7073" s="49">
        <v>0</v>
      </c>
    </row>
    <row r="7074" spans="1:7">
      <c r="A7074" t="str">
        <f t="shared" si="111"/>
        <v>SQ.0001</v>
      </c>
      <c r="B7074" s="49" t="s">
        <v>520</v>
      </c>
      <c r="C7074" s="49">
        <v>1</v>
      </c>
      <c r="D7074" s="49">
        <v>1</v>
      </c>
      <c r="E7074" s="49">
        <v>100</v>
      </c>
      <c r="F7074" s="49">
        <v>99</v>
      </c>
      <c r="G7074" s="49">
        <v>1</v>
      </c>
    </row>
    <row r="7075" spans="1:7">
      <c r="A7075" t="str">
        <f t="shared" si="111"/>
        <v>SQ.0002</v>
      </c>
      <c r="B7075" s="49" t="s">
        <v>520</v>
      </c>
      <c r="C7075" s="49">
        <v>2</v>
      </c>
      <c r="D7075" s="49">
        <v>1</v>
      </c>
      <c r="E7075" s="49">
        <v>100</v>
      </c>
      <c r="F7075" s="49">
        <v>98</v>
      </c>
      <c r="G7075" s="49">
        <v>2</v>
      </c>
    </row>
    <row r="7076" spans="1:7">
      <c r="A7076" t="str">
        <f t="shared" si="111"/>
        <v>SQ.0003</v>
      </c>
      <c r="B7076" s="49" t="s">
        <v>520</v>
      </c>
      <c r="C7076" s="49">
        <v>3</v>
      </c>
      <c r="D7076" s="49">
        <v>1</v>
      </c>
      <c r="E7076" s="49">
        <v>100</v>
      </c>
      <c r="F7076" s="49">
        <v>97</v>
      </c>
      <c r="G7076" s="49">
        <v>3</v>
      </c>
    </row>
    <row r="7077" spans="1:7">
      <c r="A7077" t="str">
        <f t="shared" si="111"/>
        <v>SQ.0004</v>
      </c>
      <c r="B7077" s="49" t="s">
        <v>520</v>
      </c>
      <c r="C7077" s="49">
        <v>4</v>
      </c>
      <c r="D7077" s="49">
        <v>1</v>
      </c>
      <c r="E7077" s="49">
        <v>100</v>
      </c>
      <c r="F7077" s="49">
        <v>96</v>
      </c>
      <c r="G7077" s="49">
        <v>4</v>
      </c>
    </row>
    <row r="7078" spans="1:7">
      <c r="A7078" t="str">
        <f t="shared" si="111"/>
        <v>SQ.0005</v>
      </c>
      <c r="B7078" s="49" t="s">
        <v>520</v>
      </c>
      <c r="C7078" s="49">
        <v>5</v>
      </c>
      <c r="D7078" s="49">
        <v>1</v>
      </c>
      <c r="E7078" s="49">
        <v>100</v>
      </c>
      <c r="F7078" s="49">
        <v>95</v>
      </c>
      <c r="G7078" s="49">
        <v>5</v>
      </c>
    </row>
    <row r="7079" spans="1:7">
      <c r="A7079" t="str">
        <f t="shared" si="111"/>
        <v>SQ.0006</v>
      </c>
      <c r="B7079" s="49" t="s">
        <v>520</v>
      </c>
      <c r="C7079" s="49">
        <v>6</v>
      </c>
      <c r="D7079" s="49">
        <v>1</v>
      </c>
      <c r="E7079" s="49">
        <v>100</v>
      </c>
      <c r="F7079" s="49">
        <v>94</v>
      </c>
      <c r="G7079" s="49">
        <v>6</v>
      </c>
    </row>
    <row r="7080" spans="1:7">
      <c r="A7080" t="str">
        <f t="shared" si="111"/>
        <v>SQ.0007</v>
      </c>
      <c r="B7080" s="49" t="s">
        <v>520</v>
      </c>
      <c r="C7080" s="49">
        <v>7</v>
      </c>
      <c r="D7080" s="49">
        <v>1</v>
      </c>
      <c r="E7080" s="49">
        <v>100</v>
      </c>
      <c r="F7080" s="49">
        <v>93</v>
      </c>
      <c r="G7080" s="49">
        <v>7</v>
      </c>
    </row>
    <row r="7081" spans="1:7">
      <c r="A7081" t="str">
        <f t="shared" si="111"/>
        <v>SQ.0008</v>
      </c>
      <c r="B7081" s="49" t="s">
        <v>520</v>
      </c>
      <c r="C7081" s="49">
        <v>8</v>
      </c>
      <c r="D7081" s="49">
        <v>1</v>
      </c>
      <c r="E7081" s="49">
        <v>100</v>
      </c>
      <c r="F7081" s="49">
        <v>92</v>
      </c>
      <c r="G7081" s="49">
        <v>8</v>
      </c>
    </row>
    <row r="7082" spans="1:7">
      <c r="A7082" t="str">
        <f t="shared" si="111"/>
        <v>SQ.0009</v>
      </c>
      <c r="B7082" s="49" t="s">
        <v>520</v>
      </c>
      <c r="C7082" s="49">
        <v>9</v>
      </c>
      <c r="D7082" s="49">
        <v>1</v>
      </c>
      <c r="E7082" s="49">
        <v>100</v>
      </c>
      <c r="F7082" s="49">
        <v>91</v>
      </c>
      <c r="G7082" s="49">
        <v>9</v>
      </c>
    </row>
    <row r="7083" spans="1:7">
      <c r="A7083" t="str">
        <f t="shared" si="111"/>
        <v>SQ.0010</v>
      </c>
      <c r="B7083" s="49" t="s">
        <v>520</v>
      </c>
      <c r="C7083" s="49">
        <v>10</v>
      </c>
      <c r="D7083" s="49">
        <v>1</v>
      </c>
      <c r="E7083" s="49">
        <v>100</v>
      </c>
      <c r="F7083" s="49">
        <v>90</v>
      </c>
      <c r="G7083" s="49">
        <v>10</v>
      </c>
    </row>
    <row r="7084" spans="1:7">
      <c r="A7084" t="str">
        <f t="shared" si="111"/>
        <v>SQ.0011</v>
      </c>
      <c r="B7084" s="49" t="s">
        <v>520</v>
      </c>
      <c r="C7084" s="49">
        <v>11</v>
      </c>
      <c r="D7084" s="49">
        <v>1</v>
      </c>
      <c r="E7084" s="49">
        <v>100</v>
      </c>
      <c r="F7084" s="49">
        <v>89</v>
      </c>
      <c r="G7084" s="49">
        <v>11</v>
      </c>
    </row>
    <row r="7085" spans="1:7">
      <c r="A7085" t="str">
        <f t="shared" si="111"/>
        <v>SQ.0012</v>
      </c>
      <c r="B7085" s="49" t="s">
        <v>520</v>
      </c>
      <c r="C7085" s="49">
        <v>12</v>
      </c>
      <c r="D7085" s="49">
        <v>1</v>
      </c>
      <c r="E7085" s="49">
        <v>100</v>
      </c>
      <c r="F7085" s="49">
        <v>88</v>
      </c>
      <c r="G7085" s="49">
        <v>12</v>
      </c>
    </row>
    <row r="7086" spans="1:7">
      <c r="A7086" t="str">
        <f t="shared" si="111"/>
        <v>SQ.0013</v>
      </c>
      <c r="B7086" s="49" t="s">
        <v>520</v>
      </c>
      <c r="C7086" s="49">
        <v>13</v>
      </c>
      <c r="D7086" s="49">
        <v>1</v>
      </c>
      <c r="E7086" s="49">
        <v>100</v>
      </c>
      <c r="F7086" s="49">
        <v>87</v>
      </c>
      <c r="G7086" s="49">
        <v>13</v>
      </c>
    </row>
    <row r="7087" spans="1:7">
      <c r="A7087" t="str">
        <f t="shared" si="111"/>
        <v>SQ.0014</v>
      </c>
      <c r="B7087" s="49" t="s">
        <v>520</v>
      </c>
      <c r="C7087" s="49">
        <v>14</v>
      </c>
      <c r="D7087" s="49">
        <v>1</v>
      </c>
      <c r="E7087" s="49">
        <v>100</v>
      </c>
      <c r="F7087" s="49">
        <v>86</v>
      </c>
      <c r="G7087" s="49">
        <v>14</v>
      </c>
    </row>
    <row r="7088" spans="1:7">
      <c r="A7088" t="str">
        <f t="shared" si="111"/>
        <v>SQ.0015</v>
      </c>
      <c r="B7088" s="49" t="s">
        <v>520</v>
      </c>
      <c r="C7088" s="49">
        <v>15</v>
      </c>
      <c r="D7088" s="49">
        <v>1</v>
      </c>
      <c r="E7088" s="49">
        <v>100</v>
      </c>
      <c r="F7088" s="49">
        <v>85</v>
      </c>
      <c r="G7088" s="49">
        <v>15</v>
      </c>
    </row>
    <row r="7089" spans="1:7">
      <c r="A7089" t="str">
        <f t="shared" si="111"/>
        <v>SQ.0016</v>
      </c>
      <c r="B7089" s="49" t="s">
        <v>520</v>
      </c>
      <c r="C7089" s="49">
        <v>16</v>
      </c>
      <c r="D7089" s="49">
        <v>1</v>
      </c>
      <c r="E7089" s="49">
        <v>100</v>
      </c>
      <c r="F7089" s="49">
        <v>84</v>
      </c>
      <c r="G7089" s="49">
        <v>16</v>
      </c>
    </row>
    <row r="7090" spans="1:7">
      <c r="A7090" t="str">
        <f t="shared" si="111"/>
        <v>SQ.0017</v>
      </c>
      <c r="B7090" s="49" t="s">
        <v>520</v>
      </c>
      <c r="C7090" s="49">
        <v>17</v>
      </c>
      <c r="D7090" s="49">
        <v>1</v>
      </c>
      <c r="E7090" s="49">
        <v>100</v>
      </c>
      <c r="F7090" s="49">
        <v>83</v>
      </c>
      <c r="G7090" s="49">
        <v>17</v>
      </c>
    </row>
    <row r="7091" spans="1:7">
      <c r="A7091" t="str">
        <f t="shared" si="111"/>
        <v>SQ.0018</v>
      </c>
      <c r="B7091" s="49" t="s">
        <v>520</v>
      </c>
      <c r="C7091" s="49">
        <v>18</v>
      </c>
      <c r="D7091" s="49">
        <v>1</v>
      </c>
      <c r="E7091" s="49">
        <v>100</v>
      </c>
      <c r="F7091" s="49">
        <v>82</v>
      </c>
      <c r="G7091" s="49">
        <v>18</v>
      </c>
    </row>
    <row r="7092" spans="1:7">
      <c r="A7092" t="str">
        <f t="shared" si="111"/>
        <v>SQ.0019</v>
      </c>
      <c r="B7092" s="49" t="s">
        <v>520</v>
      </c>
      <c r="C7092" s="49">
        <v>19</v>
      </c>
      <c r="D7092" s="49">
        <v>1</v>
      </c>
      <c r="E7092" s="49">
        <v>100</v>
      </c>
      <c r="F7092" s="49">
        <v>81</v>
      </c>
      <c r="G7092" s="49">
        <v>19</v>
      </c>
    </row>
    <row r="7093" spans="1:7">
      <c r="A7093" t="str">
        <f t="shared" si="111"/>
        <v>SQ.0020</v>
      </c>
      <c r="B7093" s="49" t="s">
        <v>520</v>
      </c>
      <c r="C7093" s="49">
        <v>20</v>
      </c>
      <c r="D7093" s="49">
        <v>1</v>
      </c>
      <c r="E7093" s="49">
        <v>100</v>
      </c>
      <c r="F7093" s="49">
        <v>80</v>
      </c>
      <c r="G7093" s="49">
        <v>20</v>
      </c>
    </row>
    <row r="7094" spans="1:7">
      <c r="A7094" t="str">
        <f t="shared" si="111"/>
        <v>SQ.0021</v>
      </c>
      <c r="B7094" s="49" t="s">
        <v>520</v>
      </c>
      <c r="C7094" s="49">
        <v>21</v>
      </c>
      <c r="D7094" s="49">
        <v>1</v>
      </c>
      <c r="E7094" s="49">
        <v>100</v>
      </c>
      <c r="F7094" s="49">
        <v>79</v>
      </c>
      <c r="G7094" s="49">
        <v>21</v>
      </c>
    </row>
    <row r="7095" spans="1:7">
      <c r="A7095" t="str">
        <f t="shared" si="111"/>
        <v>SQ.0022</v>
      </c>
      <c r="B7095" s="49" t="s">
        <v>520</v>
      </c>
      <c r="C7095" s="49">
        <v>22</v>
      </c>
      <c r="D7095" s="49">
        <v>1</v>
      </c>
      <c r="E7095" s="49">
        <v>100</v>
      </c>
      <c r="F7095" s="49">
        <v>78</v>
      </c>
      <c r="G7095" s="49">
        <v>22</v>
      </c>
    </row>
    <row r="7096" spans="1:7">
      <c r="A7096" t="str">
        <f t="shared" si="111"/>
        <v>SQ.0023</v>
      </c>
      <c r="B7096" s="49" t="s">
        <v>520</v>
      </c>
      <c r="C7096" s="49">
        <v>23</v>
      </c>
      <c r="D7096" s="49">
        <v>1</v>
      </c>
      <c r="E7096" s="49">
        <v>100</v>
      </c>
      <c r="F7096" s="49">
        <v>77</v>
      </c>
      <c r="G7096" s="49">
        <v>23</v>
      </c>
    </row>
    <row r="7097" spans="1:7">
      <c r="A7097" t="str">
        <f t="shared" si="111"/>
        <v>SQ.0024</v>
      </c>
      <c r="B7097" s="49" t="s">
        <v>520</v>
      </c>
      <c r="C7097" s="49">
        <v>24</v>
      </c>
      <c r="D7097" s="49">
        <v>1</v>
      </c>
      <c r="E7097" s="49">
        <v>100</v>
      </c>
      <c r="F7097" s="49">
        <v>76</v>
      </c>
      <c r="G7097" s="49">
        <v>24</v>
      </c>
    </row>
    <row r="7098" spans="1:7">
      <c r="A7098" t="str">
        <f t="shared" si="111"/>
        <v>SQ.0025</v>
      </c>
      <c r="B7098" s="49" t="s">
        <v>520</v>
      </c>
      <c r="C7098" s="49">
        <v>25</v>
      </c>
      <c r="D7098" s="49">
        <v>1</v>
      </c>
      <c r="E7098" s="49">
        <v>100</v>
      </c>
      <c r="F7098" s="49">
        <v>75</v>
      </c>
      <c r="G7098" s="49">
        <v>25</v>
      </c>
    </row>
    <row r="7099" spans="1:7">
      <c r="A7099" t="str">
        <f t="shared" si="111"/>
        <v>SQ.0026</v>
      </c>
      <c r="B7099" s="49" t="s">
        <v>520</v>
      </c>
      <c r="C7099" s="49">
        <v>26</v>
      </c>
      <c r="D7099" s="49">
        <v>1</v>
      </c>
      <c r="E7099" s="49">
        <v>100</v>
      </c>
      <c r="F7099" s="49">
        <v>74</v>
      </c>
      <c r="G7099" s="49">
        <v>26</v>
      </c>
    </row>
    <row r="7100" spans="1:7">
      <c r="A7100" t="str">
        <f t="shared" si="111"/>
        <v>SQ.0027</v>
      </c>
      <c r="B7100" s="49" t="s">
        <v>520</v>
      </c>
      <c r="C7100" s="49">
        <v>27</v>
      </c>
      <c r="D7100" s="49">
        <v>1</v>
      </c>
      <c r="E7100" s="49">
        <v>100</v>
      </c>
      <c r="F7100" s="49">
        <v>73</v>
      </c>
      <c r="G7100" s="49">
        <v>27</v>
      </c>
    </row>
    <row r="7101" spans="1:7">
      <c r="A7101" t="str">
        <f t="shared" si="111"/>
        <v>SQ.0028</v>
      </c>
      <c r="B7101" s="49" t="s">
        <v>520</v>
      </c>
      <c r="C7101" s="49">
        <v>28</v>
      </c>
      <c r="D7101" s="49">
        <v>1</v>
      </c>
      <c r="E7101" s="49">
        <v>100</v>
      </c>
      <c r="F7101" s="49">
        <v>72</v>
      </c>
      <c r="G7101" s="49">
        <v>28</v>
      </c>
    </row>
    <row r="7102" spans="1:7">
      <c r="A7102" t="str">
        <f t="shared" si="111"/>
        <v>SQ.0029</v>
      </c>
      <c r="B7102" s="49" t="s">
        <v>520</v>
      </c>
      <c r="C7102" s="49">
        <v>29</v>
      </c>
      <c r="D7102" s="49">
        <v>1</v>
      </c>
      <c r="E7102" s="49">
        <v>100</v>
      </c>
      <c r="F7102" s="49">
        <v>71</v>
      </c>
      <c r="G7102" s="49">
        <v>29</v>
      </c>
    </row>
    <row r="7103" spans="1:7">
      <c r="A7103" t="str">
        <f t="shared" si="111"/>
        <v>SQ.0030</v>
      </c>
      <c r="B7103" s="49" t="s">
        <v>520</v>
      </c>
      <c r="C7103" s="49">
        <v>30</v>
      </c>
      <c r="D7103" s="49">
        <v>1</v>
      </c>
      <c r="E7103" s="49">
        <v>100</v>
      </c>
      <c r="F7103" s="49">
        <v>70</v>
      </c>
      <c r="G7103" s="49">
        <v>30</v>
      </c>
    </row>
    <row r="7104" spans="1:7">
      <c r="A7104" t="str">
        <f t="shared" si="111"/>
        <v>SQ.0031</v>
      </c>
      <c r="B7104" s="49" t="s">
        <v>520</v>
      </c>
      <c r="C7104" s="49">
        <v>31</v>
      </c>
      <c r="D7104" s="49">
        <v>1</v>
      </c>
      <c r="E7104" s="49">
        <v>100</v>
      </c>
      <c r="F7104" s="49">
        <v>69</v>
      </c>
      <c r="G7104" s="49">
        <v>31</v>
      </c>
    </row>
    <row r="7105" spans="1:7">
      <c r="A7105" t="str">
        <f t="shared" si="111"/>
        <v>SQ.0032</v>
      </c>
      <c r="B7105" s="49" t="s">
        <v>520</v>
      </c>
      <c r="C7105" s="49">
        <v>32</v>
      </c>
      <c r="D7105" s="49">
        <v>1</v>
      </c>
      <c r="E7105" s="49">
        <v>100</v>
      </c>
      <c r="F7105" s="49">
        <v>68</v>
      </c>
      <c r="G7105" s="49">
        <v>32</v>
      </c>
    </row>
    <row r="7106" spans="1:7">
      <c r="A7106" t="str">
        <f t="shared" si="111"/>
        <v>SQ.0033</v>
      </c>
      <c r="B7106" s="49" t="s">
        <v>520</v>
      </c>
      <c r="C7106" s="49">
        <v>33</v>
      </c>
      <c r="D7106" s="49">
        <v>1</v>
      </c>
      <c r="E7106" s="49">
        <v>100</v>
      </c>
      <c r="F7106" s="49">
        <v>67</v>
      </c>
      <c r="G7106" s="49">
        <v>33</v>
      </c>
    </row>
    <row r="7107" spans="1:7">
      <c r="A7107" t="str">
        <f t="shared" ref="A7107:A7170" si="112">CONCATENATE(B7107,IF(C7107&lt;10,CONCATENATE("00",C7107),IF(C7107&lt;100,CONCATENATE("0",C7107),C7107)))</f>
        <v>SQ.0034</v>
      </c>
      <c r="B7107" s="49" t="s">
        <v>520</v>
      </c>
      <c r="C7107" s="49">
        <v>34</v>
      </c>
      <c r="D7107" s="49">
        <v>1</v>
      </c>
      <c r="E7107" s="49">
        <v>100</v>
      </c>
      <c r="F7107" s="49">
        <v>66</v>
      </c>
      <c r="G7107" s="49">
        <v>34</v>
      </c>
    </row>
    <row r="7108" spans="1:7">
      <c r="A7108" t="str">
        <f t="shared" si="112"/>
        <v>SQ.0035</v>
      </c>
      <c r="B7108" s="49" t="s">
        <v>520</v>
      </c>
      <c r="C7108" s="49">
        <v>35</v>
      </c>
      <c r="D7108" s="49">
        <v>1</v>
      </c>
      <c r="E7108" s="49">
        <v>100</v>
      </c>
      <c r="F7108" s="49">
        <v>65</v>
      </c>
      <c r="G7108" s="49">
        <v>35</v>
      </c>
    </row>
    <row r="7109" spans="1:7">
      <c r="A7109" t="str">
        <f t="shared" si="112"/>
        <v>SQ.0036</v>
      </c>
      <c r="B7109" s="49" t="s">
        <v>520</v>
      </c>
      <c r="C7109" s="49">
        <v>36</v>
      </c>
      <c r="D7109" s="49">
        <v>1</v>
      </c>
      <c r="E7109" s="49">
        <v>100</v>
      </c>
      <c r="F7109" s="49">
        <v>64</v>
      </c>
      <c r="G7109" s="49">
        <v>36</v>
      </c>
    </row>
    <row r="7110" spans="1:7">
      <c r="A7110" t="str">
        <f t="shared" si="112"/>
        <v>SQ.0037</v>
      </c>
      <c r="B7110" s="49" t="s">
        <v>520</v>
      </c>
      <c r="C7110" s="49">
        <v>37</v>
      </c>
      <c r="D7110" s="49">
        <v>1</v>
      </c>
      <c r="E7110" s="49">
        <v>100</v>
      </c>
      <c r="F7110" s="49">
        <v>63</v>
      </c>
      <c r="G7110" s="49">
        <v>37</v>
      </c>
    </row>
    <row r="7111" spans="1:7">
      <c r="A7111" t="str">
        <f t="shared" si="112"/>
        <v>SQ.0038</v>
      </c>
      <c r="B7111" s="49" t="s">
        <v>520</v>
      </c>
      <c r="C7111" s="49">
        <v>38</v>
      </c>
      <c r="D7111" s="49">
        <v>1</v>
      </c>
      <c r="E7111" s="49">
        <v>100</v>
      </c>
      <c r="F7111" s="49">
        <v>62</v>
      </c>
      <c r="G7111" s="49">
        <v>38</v>
      </c>
    </row>
    <row r="7112" spans="1:7">
      <c r="A7112" t="str">
        <f t="shared" si="112"/>
        <v>SQ.0039</v>
      </c>
      <c r="B7112" s="49" t="s">
        <v>520</v>
      </c>
      <c r="C7112" s="49">
        <v>39</v>
      </c>
      <c r="D7112" s="49">
        <v>1</v>
      </c>
      <c r="E7112" s="49">
        <v>100</v>
      </c>
      <c r="F7112" s="49">
        <v>61</v>
      </c>
      <c r="G7112" s="49">
        <v>39</v>
      </c>
    </row>
    <row r="7113" spans="1:7">
      <c r="A7113" t="str">
        <f t="shared" si="112"/>
        <v>SQ.0040</v>
      </c>
      <c r="B7113" s="49" t="s">
        <v>520</v>
      </c>
      <c r="C7113" s="49">
        <v>40</v>
      </c>
      <c r="D7113" s="49">
        <v>1</v>
      </c>
      <c r="E7113" s="49">
        <v>100</v>
      </c>
      <c r="F7113" s="49">
        <v>60</v>
      </c>
      <c r="G7113" s="49">
        <v>40</v>
      </c>
    </row>
    <row r="7114" spans="1:7">
      <c r="A7114" t="str">
        <f t="shared" si="112"/>
        <v>SQ.0041</v>
      </c>
      <c r="B7114" s="49" t="s">
        <v>520</v>
      </c>
      <c r="C7114" s="49">
        <v>41</v>
      </c>
      <c r="D7114" s="49">
        <v>1</v>
      </c>
      <c r="E7114" s="49">
        <v>100</v>
      </c>
      <c r="F7114" s="49">
        <v>59</v>
      </c>
      <c r="G7114" s="49">
        <v>41</v>
      </c>
    </row>
    <row r="7115" spans="1:7">
      <c r="A7115" t="str">
        <f t="shared" si="112"/>
        <v>SQ.0042</v>
      </c>
      <c r="B7115" s="49" t="s">
        <v>520</v>
      </c>
      <c r="C7115" s="49">
        <v>42</v>
      </c>
      <c r="D7115" s="49">
        <v>1</v>
      </c>
      <c r="E7115" s="49">
        <v>100</v>
      </c>
      <c r="F7115" s="49">
        <v>58</v>
      </c>
      <c r="G7115" s="49">
        <v>42</v>
      </c>
    </row>
    <row r="7116" spans="1:7">
      <c r="A7116" t="str">
        <f t="shared" si="112"/>
        <v>SQ.0043</v>
      </c>
      <c r="B7116" s="49" t="s">
        <v>520</v>
      </c>
      <c r="C7116" s="49">
        <v>43</v>
      </c>
      <c r="D7116" s="49">
        <v>1</v>
      </c>
      <c r="E7116" s="49">
        <v>100</v>
      </c>
      <c r="F7116" s="49">
        <v>57</v>
      </c>
      <c r="G7116" s="49">
        <v>43</v>
      </c>
    </row>
    <row r="7117" spans="1:7">
      <c r="A7117" t="str">
        <f t="shared" si="112"/>
        <v>SQ.0044</v>
      </c>
      <c r="B7117" s="49" t="s">
        <v>520</v>
      </c>
      <c r="C7117" s="49">
        <v>44</v>
      </c>
      <c r="D7117" s="49">
        <v>1</v>
      </c>
      <c r="E7117" s="49">
        <v>100</v>
      </c>
      <c r="F7117" s="49">
        <v>56</v>
      </c>
      <c r="G7117" s="49">
        <v>44</v>
      </c>
    </row>
    <row r="7118" spans="1:7">
      <c r="A7118" t="str">
        <f t="shared" si="112"/>
        <v>SQ.0045</v>
      </c>
      <c r="B7118" s="49" t="s">
        <v>520</v>
      </c>
      <c r="C7118" s="49">
        <v>45</v>
      </c>
      <c r="D7118" s="49">
        <v>1</v>
      </c>
      <c r="E7118" s="49">
        <v>100</v>
      </c>
      <c r="F7118" s="49">
        <v>55</v>
      </c>
      <c r="G7118" s="49">
        <v>45</v>
      </c>
    </row>
    <row r="7119" spans="1:7">
      <c r="A7119" t="str">
        <f t="shared" si="112"/>
        <v>SQ.0046</v>
      </c>
      <c r="B7119" s="49" t="s">
        <v>520</v>
      </c>
      <c r="C7119" s="49">
        <v>46</v>
      </c>
      <c r="D7119" s="49">
        <v>1</v>
      </c>
      <c r="E7119" s="49">
        <v>100</v>
      </c>
      <c r="F7119" s="49">
        <v>54</v>
      </c>
      <c r="G7119" s="49">
        <v>46</v>
      </c>
    </row>
    <row r="7120" spans="1:7">
      <c r="A7120" t="str">
        <f t="shared" si="112"/>
        <v>SQ.0047</v>
      </c>
      <c r="B7120" s="49" t="s">
        <v>520</v>
      </c>
      <c r="C7120" s="49">
        <v>47</v>
      </c>
      <c r="D7120" s="49">
        <v>1</v>
      </c>
      <c r="E7120" s="49">
        <v>100</v>
      </c>
      <c r="F7120" s="49">
        <v>53</v>
      </c>
      <c r="G7120" s="49">
        <v>47</v>
      </c>
    </row>
    <row r="7121" spans="1:7">
      <c r="A7121" t="str">
        <f t="shared" si="112"/>
        <v>SQ.0048</v>
      </c>
      <c r="B7121" s="49" t="s">
        <v>520</v>
      </c>
      <c r="C7121" s="49">
        <v>48</v>
      </c>
      <c r="D7121" s="49">
        <v>1</v>
      </c>
      <c r="E7121" s="49">
        <v>100</v>
      </c>
      <c r="F7121" s="49">
        <v>52</v>
      </c>
      <c r="G7121" s="49">
        <v>48</v>
      </c>
    </row>
    <row r="7122" spans="1:7">
      <c r="A7122" t="str">
        <f t="shared" si="112"/>
        <v>SQ.0049</v>
      </c>
      <c r="B7122" s="49" t="s">
        <v>520</v>
      </c>
      <c r="C7122" s="49">
        <v>49</v>
      </c>
      <c r="D7122" s="49">
        <v>1</v>
      </c>
      <c r="E7122" s="49">
        <v>100</v>
      </c>
      <c r="F7122" s="49">
        <v>51</v>
      </c>
      <c r="G7122" s="49">
        <v>49</v>
      </c>
    </row>
    <row r="7123" spans="1:7">
      <c r="A7123" t="str">
        <f t="shared" si="112"/>
        <v>SQ.0050</v>
      </c>
      <c r="B7123" s="49" t="s">
        <v>520</v>
      </c>
      <c r="C7123" s="49">
        <v>50</v>
      </c>
      <c r="D7123" s="49">
        <v>1</v>
      </c>
      <c r="E7123" s="49">
        <v>100</v>
      </c>
      <c r="F7123" s="49">
        <v>50</v>
      </c>
      <c r="G7123" s="49">
        <v>50</v>
      </c>
    </row>
    <row r="7124" spans="1:7">
      <c r="A7124" t="str">
        <f t="shared" si="112"/>
        <v>SQ.0051</v>
      </c>
      <c r="B7124" s="49" t="s">
        <v>520</v>
      </c>
      <c r="C7124" s="49">
        <v>51</v>
      </c>
      <c r="D7124" s="49">
        <v>1</v>
      </c>
      <c r="E7124" s="49">
        <v>100</v>
      </c>
      <c r="F7124" s="49">
        <v>49</v>
      </c>
      <c r="G7124" s="49">
        <v>51</v>
      </c>
    </row>
    <row r="7125" spans="1:7">
      <c r="A7125" t="str">
        <f t="shared" si="112"/>
        <v>SQ.0052</v>
      </c>
      <c r="B7125" s="49" t="s">
        <v>520</v>
      </c>
      <c r="C7125" s="49">
        <v>52</v>
      </c>
      <c r="D7125" s="49">
        <v>1</v>
      </c>
      <c r="E7125" s="49">
        <v>100</v>
      </c>
      <c r="F7125" s="49">
        <v>48</v>
      </c>
      <c r="G7125" s="49">
        <v>52</v>
      </c>
    </row>
    <row r="7126" spans="1:7">
      <c r="A7126" t="str">
        <f t="shared" si="112"/>
        <v>SQ.0053</v>
      </c>
      <c r="B7126" s="49" t="s">
        <v>520</v>
      </c>
      <c r="C7126" s="49">
        <v>53</v>
      </c>
      <c r="D7126" s="49">
        <v>1</v>
      </c>
      <c r="E7126" s="49">
        <v>100</v>
      </c>
      <c r="F7126" s="49">
        <v>47</v>
      </c>
      <c r="G7126" s="49">
        <v>53</v>
      </c>
    </row>
    <row r="7127" spans="1:7">
      <c r="A7127" t="str">
        <f t="shared" si="112"/>
        <v>SQ.0054</v>
      </c>
      <c r="B7127" s="49" t="s">
        <v>520</v>
      </c>
      <c r="C7127" s="49">
        <v>54</v>
      </c>
      <c r="D7127" s="49">
        <v>1</v>
      </c>
      <c r="E7127" s="49">
        <v>100</v>
      </c>
      <c r="F7127" s="49">
        <v>46</v>
      </c>
      <c r="G7127" s="49">
        <v>54</v>
      </c>
    </row>
    <row r="7128" spans="1:7">
      <c r="A7128" t="str">
        <f t="shared" si="112"/>
        <v>SQ.0055</v>
      </c>
      <c r="B7128" s="49" t="s">
        <v>520</v>
      </c>
      <c r="C7128" s="49">
        <v>55</v>
      </c>
      <c r="D7128" s="49">
        <v>1</v>
      </c>
      <c r="E7128" s="49">
        <v>100</v>
      </c>
      <c r="F7128" s="49">
        <v>45</v>
      </c>
      <c r="G7128" s="49">
        <v>55</v>
      </c>
    </row>
    <row r="7129" spans="1:7">
      <c r="A7129" t="str">
        <f t="shared" si="112"/>
        <v>SQ.0056</v>
      </c>
      <c r="B7129" s="49" t="s">
        <v>520</v>
      </c>
      <c r="C7129" s="49">
        <v>56</v>
      </c>
      <c r="D7129" s="49">
        <v>1</v>
      </c>
      <c r="E7129" s="49">
        <v>100</v>
      </c>
      <c r="F7129" s="49">
        <v>44</v>
      </c>
      <c r="G7129" s="49">
        <v>56</v>
      </c>
    </row>
    <row r="7130" spans="1:7">
      <c r="A7130" t="str">
        <f t="shared" si="112"/>
        <v>SQ.0057</v>
      </c>
      <c r="B7130" s="49" t="s">
        <v>520</v>
      </c>
      <c r="C7130" s="49">
        <v>57</v>
      </c>
      <c r="D7130" s="49">
        <v>1</v>
      </c>
      <c r="E7130" s="49">
        <v>100</v>
      </c>
      <c r="F7130" s="49">
        <v>43</v>
      </c>
      <c r="G7130" s="49">
        <v>57</v>
      </c>
    </row>
    <row r="7131" spans="1:7">
      <c r="A7131" t="str">
        <f t="shared" si="112"/>
        <v>SQ.0058</v>
      </c>
      <c r="B7131" s="49" t="s">
        <v>520</v>
      </c>
      <c r="C7131" s="49">
        <v>58</v>
      </c>
      <c r="D7131" s="49">
        <v>1</v>
      </c>
      <c r="E7131" s="49">
        <v>100</v>
      </c>
      <c r="F7131" s="49">
        <v>42</v>
      </c>
      <c r="G7131" s="49">
        <v>58</v>
      </c>
    </row>
    <row r="7132" spans="1:7">
      <c r="A7132" t="str">
        <f t="shared" si="112"/>
        <v>SQ.0059</v>
      </c>
      <c r="B7132" s="49" t="s">
        <v>520</v>
      </c>
      <c r="C7132" s="49">
        <v>59</v>
      </c>
      <c r="D7132" s="49">
        <v>1</v>
      </c>
      <c r="E7132" s="49">
        <v>100</v>
      </c>
      <c r="F7132" s="49">
        <v>41</v>
      </c>
      <c r="G7132" s="49">
        <v>59</v>
      </c>
    </row>
    <row r="7133" spans="1:7">
      <c r="A7133" t="str">
        <f t="shared" si="112"/>
        <v>SQ.0060</v>
      </c>
      <c r="B7133" s="49" t="s">
        <v>520</v>
      </c>
      <c r="C7133" s="49">
        <v>60</v>
      </c>
      <c r="D7133" s="49">
        <v>1</v>
      </c>
      <c r="E7133" s="49">
        <v>100</v>
      </c>
      <c r="F7133" s="49">
        <v>40</v>
      </c>
      <c r="G7133" s="49">
        <v>60</v>
      </c>
    </row>
    <row r="7134" spans="1:7">
      <c r="A7134" t="str">
        <f t="shared" si="112"/>
        <v>SQ.0061</v>
      </c>
      <c r="B7134" s="49" t="s">
        <v>520</v>
      </c>
      <c r="C7134" s="49">
        <v>61</v>
      </c>
      <c r="D7134" s="49">
        <v>1</v>
      </c>
      <c r="E7134" s="49">
        <v>100</v>
      </c>
      <c r="F7134" s="49">
        <v>39</v>
      </c>
      <c r="G7134" s="49">
        <v>61</v>
      </c>
    </row>
    <row r="7135" spans="1:7">
      <c r="A7135" t="str">
        <f t="shared" si="112"/>
        <v>SQ.0062</v>
      </c>
      <c r="B7135" s="49" t="s">
        <v>520</v>
      </c>
      <c r="C7135" s="49">
        <v>62</v>
      </c>
      <c r="D7135" s="49">
        <v>1</v>
      </c>
      <c r="E7135" s="49">
        <v>100</v>
      </c>
      <c r="F7135" s="49">
        <v>38</v>
      </c>
      <c r="G7135" s="49">
        <v>62</v>
      </c>
    </row>
    <row r="7136" spans="1:7">
      <c r="A7136" t="str">
        <f t="shared" si="112"/>
        <v>SQ.0063</v>
      </c>
      <c r="B7136" s="49" t="s">
        <v>520</v>
      </c>
      <c r="C7136" s="49">
        <v>63</v>
      </c>
      <c r="D7136" s="49">
        <v>1</v>
      </c>
      <c r="E7136" s="49">
        <v>100</v>
      </c>
      <c r="F7136" s="49">
        <v>37</v>
      </c>
      <c r="G7136" s="49">
        <v>63</v>
      </c>
    </row>
    <row r="7137" spans="1:7">
      <c r="A7137" t="str">
        <f t="shared" si="112"/>
        <v>SQ.0064</v>
      </c>
      <c r="B7137" s="49" t="s">
        <v>520</v>
      </c>
      <c r="C7137" s="49">
        <v>64</v>
      </c>
      <c r="D7137" s="49">
        <v>1</v>
      </c>
      <c r="E7137" s="49">
        <v>100</v>
      </c>
      <c r="F7137" s="49">
        <v>36</v>
      </c>
      <c r="G7137" s="49">
        <v>64</v>
      </c>
    </row>
    <row r="7138" spans="1:7">
      <c r="A7138" t="str">
        <f t="shared" si="112"/>
        <v>SQ.0065</v>
      </c>
      <c r="B7138" s="49" t="s">
        <v>520</v>
      </c>
      <c r="C7138" s="49">
        <v>65</v>
      </c>
      <c r="D7138" s="49">
        <v>1</v>
      </c>
      <c r="E7138" s="49">
        <v>100</v>
      </c>
      <c r="F7138" s="49">
        <v>35</v>
      </c>
      <c r="G7138" s="49">
        <v>65</v>
      </c>
    </row>
    <row r="7139" spans="1:7">
      <c r="A7139" t="str">
        <f t="shared" si="112"/>
        <v>SQ.0066</v>
      </c>
      <c r="B7139" s="49" t="s">
        <v>520</v>
      </c>
      <c r="C7139" s="49">
        <v>66</v>
      </c>
      <c r="D7139" s="49">
        <v>1</v>
      </c>
      <c r="E7139" s="49">
        <v>100</v>
      </c>
      <c r="F7139" s="49">
        <v>34</v>
      </c>
      <c r="G7139" s="49">
        <v>66</v>
      </c>
    </row>
    <row r="7140" spans="1:7">
      <c r="A7140" t="str">
        <f t="shared" si="112"/>
        <v>SQ.0067</v>
      </c>
      <c r="B7140" s="49" t="s">
        <v>520</v>
      </c>
      <c r="C7140" s="49">
        <v>67</v>
      </c>
      <c r="D7140" s="49">
        <v>1</v>
      </c>
      <c r="E7140" s="49">
        <v>100</v>
      </c>
      <c r="F7140" s="49">
        <v>33</v>
      </c>
      <c r="G7140" s="49">
        <v>67</v>
      </c>
    </row>
    <row r="7141" spans="1:7">
      <c r="A7141" t="str">
        <f t="shared" si="112"/>
        <v>SQ.0068</v>
      </c>
      <c r="B7141" s="49" t="s">
        <v>520</v>
      </c>
      <c r="C7141" s="49">
        <v>68</v>
      </c>
      <c r="D7141" s="49">
        <v>1</v>
      </c>
      <c r="E7141" s="49">
        <v>100</v>
      </c>
      <c r="F7141" s="49">
        <v>32</v>
      </c>
      <c r="G7141" s="49">
        <v>68</v>
      </c>
    </row>
    <row r="7142" spans="1:7">
      <c r="A7142" t="str">
        <f t="shared" si="112"/>
        <v>SQ.0069</v>
      </c>
      <c r="B7142" s="49" t="s">
        <v>520</v>
      </c>
      <c r="C7142" s="49">
        <v>69</v>
      </c>
      <c r="D7142" s="49">
        <v>1</v>
      </c>
      <c r="E7142" s="49">
        <v>100</v>
      </c>
      <c r="F7142" s="49">
        <v>31</v>
      </c>
      <c r="G7142" s="49">
        <v>69</v>
      </c>
    </row>
    <row r="7143" spans="1:7">
      <c r="A7143" t="str">
        <f t="shared" si="112"/>
        <v>SQ.0070</v>
      </c>
      <c r="B7143" s="49" t="s">
        <v>520</v>
      </c>
      <c r="C7143" s="49">
        <v>70</v>
      </c>
      <c r="D7143" s="49">
        <v>1</v>
      </c>
      <c r="E7143" s="49">
        <v>100</v>
      </c>
      <c r="F7143" s="49">
        <v>30</v>
      </c>
      <c r="G7143" s="49">
        <v>70</v>
      </c>
    </row>
    <row r="7144" spans="1:7">
      <c r="A7144" t="str">
        <f t="shared" si="112"/>
        <v>SQ.0071</v>
      </c>
      <c r="B7144" s="49" t="s">
        <v>520</v>
      </c>
      <c r="C7144" s="49">
        <v>71</v>
      </c>
      <c r="D7144" s="49">
        <v>1</v>
      </c>
      <c r="E7144" s="49">
        <v>100</v>
      </c>
      <c r="F7144" s="49">
        <v>29</v>
      </c>
      <c r="G7144" s="49">
        <v>71</v>
      </c>
    </row>
    <row r="7145" spans="1:7">
      <c r="A7145" t="str">
        <f t="shared" si="112"/>
        <v>SQ.0072</v>
      </c>
      <c r="B7145" s="49" t="s">
        <v>520</v>
      </c>
      <c r="C7145" s="49">
        <v>72</v>
      </c>
      <c r="D7145" s="49">
        <v>1</v>
      </c>
      <c r="E7145" s="49">
        <v>100</v>
      </c>
      <c r="F7145" s="49">
        <v>28</v>
      </c>
      <c r="G7145" s="49">
        <v>72</v>
      </c>
    </row>
    <row r="7146" spans="1:7">
      <c r="A7146" t="str">
        <f t="shared" si="112"/>
        <v>SQ.0073</v>
      </c>
      <c r="B7146" s="49" t="s">
        <v>520</v>
      </c>
      <c r="C7146" s="49">
        <v>73</v>
      </c>
      <c r="D7146" s="49">
        <v>1</v>
      </c>
      <c r="E7146" s="49">
        <v>100</v>
      </c>
      <c r="F7146" s="49">
        <v>27</v>
      </c>
      <c r="G7146" s="49">
        <v>73</v>
      </c>
    </row>
    <row r="7147" spans="1:7">
      <c r="A7147" t="str">
        <f t="shared" si="112"/>
        <v>SQ.0074</v>
      </c>
      <c r="B7147" s="49" t="s">
        <v>520</v>
      </c>
      <c r="C7147" s="49">
        <v>74</v>
      </c>
      <c r="D7147" s="49">
        <v>1</v>
      </c>
      <c r="E7147" s="49">
        <v>100</v>
      </c>
      <c r="F7147" s="49">
        <v>26</v>
      </c>
      <c r="G7147" s="49">
        <v>74</v>
      </c>
    </row>
    <row r="7148" spans="1:7">
      <c r="A7148" t="str">
        <f t="shared" si="112"/>
        <v>SQ.0075</v>
      </c>
      <c r="B7148" s="49" t="s">
        <v>520</v>
      </c>
      <c r="C7148" s="49">
        <v>75</v>
      </c>
      <c r="D7148" s="49">
        <v>1</v>
      </c>
      <c r="E7148" s="49">
        <v>100</v>
      </c>
      <c r="F7148" s="49">
        <v>25</v>
      </c>
      <c r="G7148" s="49">
        <v>75</v>
      </c>
    </row>
    <row r="7149" spans="1:7">
      <c r="A7149" t="str">
        <f t="shared" si="112"/>
        <v>SQ.0076</v>
      </c>
      <c r="B7149" s="49" t="s">
        <v>520</v>
      </c>
      <c r="C7149" s="49">
        <v>76</v>
      </c>
      <c r="D7149" s="49">
        <v>1</v>
      </c>
      <c r="E7149" s="49">
        <v>100</v>
      </c>
      <c r="F7149" s="49">
        <v>24</v>
      </c>
      <c r="G7149" s="49">
        <v>76</v>
      </c>
    </row>
    <row r="7150" spans="1:7">
      <c r="A7150" t="str">
        <f t="shared" si="112"/>
        <v>SQ.0077</v>
      </c>
      <c r="B7150" s="49" t="s">
        <v>520</v>
      </c>
      <c r="C7150" s="49">
        <v>77</v>
      </c>
      <c r="D7150" s="49">
        <v>1</v>
      </c>
      <c r="E7150" s="49">
        <v>100</v>
      </c>
      <c r="F7150" s="49">
        <v>23</v>
      </c>
      <c r="G7150" s="49">
        <v>77</v>
      </c>
    </row>
    <row r="7151" spans="1:7">
      <c r="A7151" t="str">
        <f t="shared" si="112"/>
        <v>SQ.0078</v>
      </c>
      <c r="B7151" s="49" t="s">
        <v>520</v>
      </c>
      <c r="C7151" s="49">
        <v>78</v>
      </c>
      <c r="D7151" s="49">
        <v>1</v>
      </c>
      <c r="E7151" s="49">
        <v>100</v>
      </c>
      <c r="F7151" s="49">
        <v>22</v>
      </c>
      <c r="G7151" s="49">
        <v>78</v>
      </c>
    </row>
    <row r="7152" spans="1:7">
      <c r="A7152" t="str">
        <f t="shared" si="112"/>
        <v>SQ.0079</v>
      </c>
      <c r="B7152" s="49" t="s">
        <v>520</v>
      </c>
      <c r="C7152" s="49">
        <v>79</v>
      </c>
      <c r="D7152" s="49">
        <v>1</v>
      </c>
      <c r="E7152" s="49">
        <v>100</v>
      </c>
      <c r="F7152" s="49">
        <v>21</v>
      </c>
      <c r="G7152" s="49">
        <v>79</v>
      </c>
    </row>
    <row r="7153" spans="1:7">
      <c r="A7153" t="str">
        <f t="shared" si="112"/>
        <v>SQ.0080</v>
      </c>
      <c r="B7153" s="49" t="s">
        <v>520</v>
      </c>
      <c r="C7153" s="49">
        <v>80</v>
      </c>
      <c r="D7153" s="49">
        <v>1</v>
      </c>
      <c r="E7153" s="49">
        <v>100</v>
      </c>
      <c r="F7153" s="49">
        <v>20</v>
      </c>
      <c r="G7153" s="49">
        <v>80</v>
      </c>
    </row>
    <row r="7154" spans="1:7">
      <c r="A7154" t="str">
        <f t="shared" si="112"/>
        <v>SQ.0081</v>
      </c>
      <c r="B7154" s="49" t="s">
        <v>520</v>
      </c>
      <c r="C7154" s="49">
        <v>81</v>
      </c>
      <c r="D7154" s="49">
        <v>1</v>
      </c>
      <c r="E7154" s="49">
        <v>100</v>
      </c>
      <c r="F7154" s="49">
        <v>19</v>
      </c>
      <c r="G7154" s="49">
        <v>81</v>
      </c>
    </row>
    <row r="7155" spans="1:7">
      <c r="A7155" t="str">
        <f t="shared" si="112"/>
        <v>SQ.0082</v>
      </c>
      <c r="B7155" s="49" t="s">
        <v>520</v>
      </c>
      <c r="C7155" s="49">
        <v>82</v>
      </c>
      <c r="D7155" s="49">
        <v>1</v>
      </c>
      <c r="E7155" s="49">
        <v>100</v>
      </c>
      <c r="F7155" s="49">
        <v>18</v>
      </c>
      <c r="G7155" s="49">
        <v>82</v>
      </c>
    </row>
    <row r="7156" spans="1:7">
      <c r="A7156" t="str">
        <f t="shared" si="112"/>
        <v>SQ.0083</v>
      </c>
      <c r="B7156" s="49" t="s">
        <v>520</v>
      </c>
      <c r="C7156" s="49">
        <v>83</v>
      </c>
      <c r="D7156" s="49">
        <v>1</v>
      </c>
      <c r="E7156" s="49">
        <v>100</v>
      </c>
      <c r="F7156" s="49">
        <v>17</v>
      </c>
      <c r="G7156" s="49">
        <v>83</v>
      </c>
    </row>
    <row r="7157" spans="1:7">
      <c r="A7157" t="str">
        <f t="shared" si="112"/>
        <v>SQ.0084</v>
      </c>
      <c r="B7157" s="49" t="s">
        <v>520</v>
      </c>
      <c r="C7157" s="49">
        <v>84</v>
      </c>
      <c r="D7157" s="49">
        <v>1</v>
      </c>
      <c r="E7157" s="49">
        <v>100</v>
      </c>
      <c r="F7157" s="49">
        <v>16</v>
      </c>
      <c r="G7157" s="49">
        <v>84</v>
      </c>
    </row>
    <row r="7158" spans="1:7">
      <c r="A7158" t="str">
        <f t="shared" si="112"/>
        <v>SQ.0085</v>
      </c>
      <c r="B7158" s="49" t="s">
        <v>520</v>
      </c>
      <c r="C7158" s="49">
        <v>85</v>
      </c>
      <c r="D7158" s="49">
        <v>1</v>
      </c>
      <c r="E7158" s="49">
        <v>100</v>
      </c>
      <c r="F7158" s="49">
        <v>15</v>
      </c>
      <c r="G7158" s="49">
        <v>85</v>
      </c>
    </row>
    <row r="7159" spans="1:7">
      <c r="A7159" t="str">
        <f t="shared" si="112"/>
        <v>SQ.0086</v>
      </c>
      <c r="B7159" s="49" t="s">
        <v>520</v>
      </c>
      <c r="C7159" s="49">
        <v>86</v>
      </c>
      <c r="D7159" s="49">
        <v>1</v>
      </c>
      <c r="E7159" s="49">
        <v>100</v>
      </c>
      <c r="F7159" s="49">
        <v>14</v>
      </c>
      <c r="G7159" s="49">
        <v>86</v>
      </c>
    </row>
    <row r="7160" spans="1:7">
      <c r="A7160" t="str">
        <f t="shared" si="112"/>
        <v>SQ.0087</v>
      </c>
      <c r="B7160" s="49" t="s">
        <v>520</v>
      </c>
      <c r="C7160" s="49">
        <v>87</v>
      </c>
      <c r="D7160" s="49">
        <v>1</v>
      </c>
      <c r="E7160" s="49">
        <v>100</v>
      </c>
      <c r="F7160" s="49">
        <v>13</v>
      </c>
      <c r="G7160" s="49">
        <v>87</v>
      </c>
    </row>
    <row r="7161" spans="1:7">
      <c r="A7161" t="str">
        <f t="shared" si="112"/>
        <v>SQ.0088</v>
      </c>
      <c r="B7161" s="49" t="s">
        <v>520</v>
      </c>
      <c r="C7161" s="49">
        <v>88</v>
      </c>
      <c r="D7161" s="49">
        <v>1</v>
      </c>
      <c r="E7161" s="49">
        <v>100</v>
      </c>
      <c r="F7161" s="49">
        <v>12</v>
      </c>
      <c r="G7161" s="49">
        <v>88</v>
      </c>
    </row>
    <row r="7162" spans="1:7">
      <c r="A7162" t="str">
        <f t="shared" si="112"/>
        <v>SQ.0089</v>
      </c>
      <c r="B7162" s="49" t="s">
        <v>520</v>
      </c>
      <c r="C7162" s="49">
        <v>89</v>
      </c>
      <c r="D7162" s="49">
        <v>1</v>
      </c>
      <c r="E7162" s="49">
        <v>100</v>
      </c>
      <c r="F7162" s="49">
        <v>11</v>
      </c>
      <c r="G7162" s="49">
        <v>89</v>
      </c>
    </row>
    <row r="7163" spans="1:7">
      <c r="A7163" t="str">
        <f t="shared" si="112"/>
        <v>SQ.0090</v>
      </c>
      <c r="B7163" s="49" t="s">
        <v>520</v>
      </c>
      <c r="C7163" s="49">
        <v>90</v>
      </c>
      <c r="D7163" s="49">
        <v>1</v>
      </c>
      <c r="E7163" s="49">
        <v>100</v>
      </c>
      <c r="F7163" s="49">
        <v>10</v>
      </c>
      <c r="G7163" s="49">
        <v>90</v>
      </c>
    </row>
    <row r="7164" spans="1:7">
      <c r="A7164" t="str">
        <f t="shared" si="112"/>
        <v>SQ.0091</v>
      </c>
      <c r="B7164" s="49" t="s">
        <v>520</v>
      </c>
      <c r="C7164" s="49">
        <v>91</v>
      </c>
      <c r="D7164" s="49">
        <v>1</v>
      </c>
      <c r="E7164" s="49">
        <v>100</v>
      </c>
      <c r="F7164" s="49">
        <v>9</v>
      </c>
      <c r="G7164" s="49">
        <v>91</v>
      </c>
    </row>
    <row r="7165" spans="1:7">
      <c r="A7165" t="str">
        <f t="shared" si="112"/>
        <v>SQ.0092</v>
      </c>
      <c r="B7165" s="49" t="s">
        <v>520</v>
      </c>
      <c r="C7165" s="49">
        <v>92</v>
      </c>
      <c r="D7165" s="49">
        <v>1</v>
      </c>
      <c r="E7165" s="49">
        <v>100</v>
      </c>
      <c r="F7165" s="49">
        <v>8</v>
      </c>
      <c r="G7165" s="49">
        <v>92</v>
      </c>
    </row>
    <row r="7166" spans="1:7">
      <c r="A7166" t="str">
        <f t="shared" si="112"/>
        <v>SQ.0093</v>
      </c>
      <c r="B7166" s="49" t="s">
        <v>520</v>
      </c>
      <c r="C7166" s="49">
        <v>93</v>
      </c>
      <c r="D7166" s="49">
        <v>1</v>
      </c>
      <c r="E7166" s="49">
        <v>100</v>
      </c>
      <c r="F7166" s="49">
        <v>7</v>
      </c>
      <c r="G7166" s="49">
        <v>93</v>
      </c>
    </row>
    <row r="7167" spans="1:7">
      <c r="A7167" t="str">
        <f t="shared" si="112"/>
        <v>SQ.0094</v>
      </c>
      <c r="B7167" s="49" t="s">
        <v>520</v>
      </c>
      <c r="C7167" s="49">
        <v>94</v>
      </c>
      <c r="D7167" s="49">
        <v>1</v>
      </c>
      <c r="E7167" s="49">
        <v>100</v>
      </c>
      <c r="F7167" s="49">
        <v>6</v>
      </c>
      <c r="G7167" s="49">
        <v>94</v>
      </c>
    </row>
    <row r="7168" spans="1:7">
      <c r="A7168" t="str">
        <f t="shared" si="112"/>
        <v>SQ.0095</v>
      </c>
      <c r="B7168" s="49" t="s">
        <v>520</v>
      </c>
      <c r="C7168" s="49">
        <v>95</v>
      </c>
      <c r="D7168" s="49">
        <v>1</v>
      </c>
      <c r="E7168" s="49">
        <v>100</v>
      </c>
      <c r="F7168" s="49">
        <v>5</v>
      </c>
      <c r="G7168" s="49">
        <v>95</v>
      </c>
    </row>
    <row r="7169" spans="1:7">
      <c r="A7169" t="str">
        <f t="shared" si="112"/>
        <v>SQ.0096</v>
      </c>
      <c r="B7169" s="49" t="s">
        <v>520</v>
      </c>
      <c r="C7169" s="49">
        <v>96</v>
      </c>
      <c r="D7169" s="49">
        <v>1</v>
      </c>
      <c r="E7169" s="49">
        <v>100</v>
      </c>
      <c r="F7169" s="49">
        <v>4</v>
      </c>
      <c r="G7169" s="49">
        <v>96</v>
      </c>
    </row>
    <row r="7170" spans="1:7">
      <c r="A7170" t="str">
        <f t="shared" si="112"/>
        <v>SQ.0097</v>
      </c>
      <c r="B7170" s="49" t="s">
        <v>520</v>
      </c>
      <c r="C7170" s="49">
        <v>97</v>
      </c>
      <c r="D7170" s="49">
        <v>1</v>
      </c>
      <c r="E7170" s="49">
        <v>100</v>
      </c>
      <c r="F7170" s="49">
        <v>3</v>
      </c>
      <c r="G7170" s="49">
        <v>97</v>
      </c>
    </row>
    <row r="7171" spans="1:7">
      <c r="A7171" t="str">
        <f>CONCATENATE(B7171,IF(C7171&lt;10,CONCATENATE("00",C7171),IF(C7171&lt;100,CONCATENATE("0",C7171),C7171)))</f>
        <v>SQ.0098</v>
      </c>
      <c r="B7171" s="49" t="s">
        <v>520</v>
      </c>
      <c r="C7171" s="49">
        <v>98</v>
      </c>
      <c r="D7171" s="49">
        <v>1</v>
      </c>
      <c r="E7171" s="49">
        <v>100</v>
      </c>
      <c r="F7171" s="49">
        <v>2</v>
      </c>
      <c r="G7171" s="49">
        <v>98</v>
      </c>
    </row>
    <row r="7172" spans="1:7">
      <c r="A7172" t="str">
        <f>CONCATENATE(B7172,IF(C7172&lt;10,CONCATENATE("00",C7172),IF(C7172&lt;100,CONCATENATE("0",C7172),C7172)))</f>
        <v>SQ.0099</v>
      </c>
      <c r="B7172" s="49" t="s">
        <v>520</v>
      </c>
      <c r="C7172" s="49">
        <v>99</v>
      </c>
      <c r="D7172" s="49">
        <v>1</v>
      </c>
      <c r="E7172" s="49">
        <v>100</v>
      </c>
      <c r="F7172" s="49">
        <v>1</v>
      </c>
      <c r="G7172" s="49">
        <v>99</v>
      </c>
    </row>
    <row r="7173" spans="1:7">
      <c r="A7173" t="str">
        <f>CONCATENATE(B7173,IF(C7173&lt;10,CONCATENATE("00",C7173),IF(C7173&lt;100,CONCATENATE("0",C7173),C7173)))</f>
        <v>SQ.0100</v>
      </c>
      <c r="B7173" s="49" t="s">
        <v>520</v>
      </c>
      <c r="C7173" s="49">
        <v>100</v>
      </c>
      <c r="D7173" s="49">
        <v>0</v>
      </c>
      <c r="E7173" s="49">
        <v>0</v>
      </c>
      <c r="F7173" s="49">
        <v>0</v>
      </c>
      <c r="G7173" s="49">
        <v>100</v>
      </c>
    </row>
  </sheetData>
  <printOptions horizontalCentered="1"/>
  <pageMargins left="0.95" right="0.7" top="1.25" bottom="1" header="0.8" footer="0.55000000000000004"/>
  <pageSetup scale="10" fitToHeight="2" orientation="portrait" r:id="rId1"/>
  <headerFooter>
    <oddHeader>&amp;Z&amp;F</oddHeader>
    <oddFooter>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518"/>
  <sheetViews>
    <sheetView zoomScale="91" zoomScaleNormal="91" workbookViewId="0">
      <pane ySplit="705" topLeftCell="A97" activePane="bottomLeft"/>
      <selection activeCell="E1" sqref="E1:E1048576"/>
      <selection pane="bottomLeft" activeCell="A99" sqref="A99:V118"/>
    </sheetView>
  </sheetViews>
  <sheetFormatPr defaultRowHeight="15"/>
  <cols>
    <col min="1" max="2" width="37.5703125" customWidth="1"/>
    <col min="3" max="3" width="33" customWidth="1"/>
    <col min="4" max="4" width="13.5703125" customWidth="1"/>
    <col min="5" max="5" width="15.28515625" bestFit="1" customWidth="1"/>
    <col min="6" max="6" width="13.28515625" customWidth="1"/>
    <col min="7" max="8" width="13.42578125" customWidth="1"/>
    <col min="9" max="9" width="13.7109375" customWidth="1"/>
    <col min="10" max="10" width="15" customWidth="1"/>
    <col min="11" max="11" width="15.140625" customWidth="1"/>
    <col min="12" max="12" width="13.28515625" customWidth="1"/>
    <col min="13" max="13" width="12.42578125" customWidth="1"/>
    <col min="14" max="14" width="15.85546875" customWidth="1"/>
    <col min="15" max="15" width="15.28515625" customWidth="1"/>
    <col min="21" max="21" width="15.28515625" customWidth="1"/>
    <col min="22" max="22" width="13" customWidth="1"/>
  </cols>
  <sheetData>
    <row r="1" spans="1:10">
      <c r="A1" s="4" t="str">
        <f>Inputs!B1</f>
        <v>Pennsylvania-American Water Company</v>
      </c>
      <c r="B1" s="4"/>
    </row>
    <row r="2" spans="1:10">
      <c r="A2" s="4" t="str">
        <f>Inputs!B2</f>
        <v>Exeter Wastewater System</v>
      </c>
      <c r="B2" s="4"/>
    </row>
    <row r="3" spans="1:10">
      <c r="A3" s="4" t="str">
        <f>Inputs!B4</f>
        <v>Wastewater System</v>
      </c>
      <c r="B3" s="4"/>
    </row>
    <row r="4" spans="1:10">
      <c r="A4" s="4" t="str">
        <f>Inputs!B5</f>
        <v>Investor-Owned Utility</v>
      </c>
      <c r="B4" s="4"/>
    </row>
    <row r="5" spans="1:10">
      <c r="A5" s="4" t="str">
        <f>Inputs!B6</f>
        <v>January 1, 2018</v>
      </c>
      <c r="B5" s="4"/>
    </row>
    <row r="6" spans="1:10">
      <c r="A6" s="4"/>
      <c r="B6" s="4"/>
    </row>
    <row r="7" spans="1:10">
      <c r="A7" s="4" t="s">
        <v>156</v>
      </c>
      <c r="B7" s="4"/>
    </row>
    <row r="8" spans="1:10">
      <c r="A8" s="4"/>
      <c r="B8" t="s">
        <v>466</v>
      </c>
      <c r="C8" t="s">
        <v>765</v>
      </c>
      <c r="D8" t="s">
        <v>438</v>
      </c>
    </row>
    <row r="9" spans="1:10">
      <c r="A9" s="4"/>
      <c r="D9" s="70" t="s">
        <v>437</v>
      </c>
      <c r="E9" s="119" t="s">
        <v>602</v>
      </c>
      <c r="F9" s="70" t="s">
        <v>603</v>
      </c>
      <c r="I9" t="s">
        <v>424</v>
      </c>
    </row>
    <row r="10" spans="1:10">
      <c r="A10" s="113" t="s">
        <v>42</v>
      </c>
      <c r="B10" s="9">
        <f>'Exeter Forecast 8-15-2018'!M60</f>
        <v>7434242</v>
      </c>
      <c r="C10" s="25">
        <f>B10</f>
        <v>7434242</v>
      </c>
      <c r="I10" s="111">
        <f>'DCF Investor Owned'!Y191</f>
        <v>99918773</v>
      </c>
      <c r="J10" s="111" t="s">
        <v>425</v>
      </c>
    </row>
    <row r="11" spans="1:10">
      <c r="A11" s="113"/>
      <c r="B11" s="9"/>
      <c r="I11" s="111">
        <f>'Deferred Tax'!O34</f>
        <v>106363321</v>
      </c>
      <c r="J11" s="111"/>
    </row>
    <row r="12" spans="1:10">
      <c r="A12" s="113" t="s">
        <v>763</v>
      </c>
      <c r="B12" s="9">
        <f>ROUND(B10*(1+B14),0)</f>
        <v>7434242</v>
      </c>
      <c r="C12" s="25">
        <f>B12</f>
        <v>7434242</v>
      </c>
      <c r="I12" s="111"/>
      <c r="J12" s="111"/>
    </row>
    <row r="13" spans="1:10">
      <c r="A13" t="s">
        <v>764</v>
      </c>
      <c r="B13" s="28">
        <v>0</v>
      </c>
    </row>
    <row r="14" spans="1:10">
      <c r="A14" s="113" t="s">
        <v>146</v>
      </c>
      <c r="B14" s="28">
        <v>0</v>
      </c>
    </row>
    <row r="15" spans="1:10">
      <c r="A15" t="s">
        <v>43</v>
      </c>
    </row>
    <row r="16" spans="1:10">
      <c r="A16" t="s">
        <v>44</v>
      </c>
      <c r="B16" s="33"/>
      <c r="D16" s="33">
        <v>0.01</v>
      </c>
      <c r="E16" s="33">
        <v>0.02</v>
      </c>
      <c r="F16" s="33">
        <v>0.02</v>
      </c>
    </row>
    <row r="17" spans="1:24">
      <c r="A17" t="s">
        <v>45</v>
      </c>
    </row>
    <row r="18" spans="1:24">
      <c r="A18" t="s">
        <v>46</v>
      </c>
      <c r="B18" s="28">
        <v>0.04</v>
      </c>
    </row>
    <row r="19" spans="1:24">
      <c r="A19" t="s">
        <v>47</v>
      </c>
      <c r="B19">
        <v>5</v>
      </c>
    </row>
    <row r="21" spans="1:24">
      <c r="A21" t="s">
        <v>48</v>
      </c>
    </row>
    <row r="22" spans="1:24">
      <c r="A22" t="s">
        <v>435</v>
      </c>
      <c r="C22" t="s">
        <v>822</v>
      </c>
      <c r="D22">
        <v>1</v>
      </c>
      <c r="E22" s="208">
        <v>1</v>
      </c>
      <c r="F22" s="208">
        <f>E22+1</f>
        <v>2</v>
      </c>
      <c r="G22" s="208">
        <f t="shared" ref="G22:O22" si="0">F22+1</f>
        <v>3</v>
      </c>
      <c r="H22" s="208">
        <f t="shared" si="0"/>
        <v>4</v>
      </c>
      <c r="I22" s="208">
        <f t="shared" si="0"/>
        <v>5</v>
      </c>
      <c r="J22" s="208">
        <f t="shared" si="0"/>
        <v>6</v>
      </c>
      <c r="K22" s="208">
        <f t="shared" si="0"/>
        <v>7</v>
      </c>
      <c r="L22" s="208">
        <f t="shared" si="0"/>
        <v>8</v>
      </c>
      <c r="M22" s="208">
        <f t="shared" si="0"/>
        <v>9</v>
      </c>
      <c r="N22" s="208">
        <f t="shared" si="0"/>
        <v>10</v>
      </c>
      <c r="O22" s="208">
        <f t="shared" si="0"/>
        <v>11</v>
      </c>
      <c r="P22" s="208">
        <f t="shared" ref="P22:X22" si="1">O22+1</f>
        <v>12</v>
      </c>
      <c r="Q22" s="208">
        <f t="shared" si="1"/>
        <v>13</v>
      </c>
      <c r="R22" s="208">
        <f t="shared" si="1"/>
        <v>14</v>
      </c>
      <c r="S22" s="208">
        <f t="shared" si="1"/>
        <v>15</v>
      </c>
      <c r="T22" s="208">
        <f t="shared" si="1"/>
        <v>16</v>
      </c>
      <c r="U22" s="208">
        <f t="shared" si="1"/>
        <v>17</v>
      </c>
      <c r="V22" s="208">
        <f t="shared" si="1"/>
        <v>18</v>
      </c>
      <c r="W22" s="208">
        <f t="shared" si="1"/>
        <v>19</v>
      </c>
      <c r="X22" s="208">
        <f t="shared" si="1"/>
        <v>20</v>
      </c>
    </row>
    <row r="23" spans="1:24">
      <c r="A23" t="s">
        <v>149</v>
      </c>
      <c r="C23" s="28" t="s">
        <v>436</v>
      </c>
      <c r="D23">
        <v>2</v>
      </c>
    </row>
    <row r="24" spans="1:24">
      <c r="A24" s="46" t="s">
        <v>694</v>
      </c>
      <c r="C24" s="28"/>
      <c r="D24">
        <v>3</v>
      </c>
    </row>
    <row r="25" spans="1:24" ht="26.25">
      <c r="A25">
        <v>2</v>
      </c>
      <c r="B25" t="s">
        <v>706</v>
      </c>
      <c r="C25" s="207" t="s">
        <v>2086</v>
      </c>
      <c r="D25">
        <v>4</v>
      </c>
      <c r="E25" s="28">
        <v>0</v>
      </c>
      <c r="F25" s="28">
        <v>0</v>
      </c>
      <c r="G25" s="28">
        <v>0</v>
      </c>
      <c r="H25" s="28">
        <v>0</v>
      </c>
      <c r="I25" s="28">
        <v>0</v>
      </c>
      <c r="J25" s="28">
        <v>0</v>
      </c>
      <c r="K25" s="28">
        <v>0</v>
      </c>
      <c r="L25" s="28">
        <v>0</v>
      </c>
      <c r="M25" s="28">
        <v>0</v>
      </c>
      <c r="N25" s="28">
        <v>0</v>
      </c>
      <c r="O25" s="28">
        <v>0</v>
      </c>
      <c r="P25" s="28">
        <v>0</v>
      </c>
      <c r="Q25" s="28">
        <v>0</v>
      </c>
      <c r="R25" s="28">
        <v>0</v>
      </c>
      <c r="S25" s="28">
        <v>0</v>
      </c>
      <c r="T25" s="28">
        <v>0</v>
      </c>
      <c r="U25" s="28">
        <v>0</v>
      </c>
      <c r="V25" s="28">
        <v>0</v>
      </c>
      <c r="W25" s="28">
        <v>0</v>
      </c>
      <c r="X25" s="28">
        <v>0</v>
      </c>
    </row>
    <row r="26" spans="1:24" ht="54" customHeight="1">
      <c r="A26">
        <v>4</v>
      </c>
      <c r="B26" t="s">
        <v>707</v>
      </c>
      <c r="C26" s="36" t="s">
        <v>2089</v>
      </c>
      <c r="D26">
        <v>5</v>
      </c>
      <c r="E26" s="28">
        <v>0</v>
      </c>
      <c r="F26" s="28">
        <v>0</v>
      </c>
      <c r="G26" s="28">
        <v>0</v>
      </c>
      <c r="H26" s="33">
        <v>7.4999999999999997E-2</v>
      </c>
      <c r="I26" s="28">
        <v>0</v>
      </c>
      <c r="J26" s="28">
        <v>0</v>
      </c>
      <c r="K26" s="28">
        <v>0</v>
      </c>
      <c r="L26" s="28">
        <v>0.06</v>
      </c>
      <c r="M26" s="28">
        <v>0</v>
      </c>
      <c r="N26" s="28">
        <v>0</v>
      </c>
      <c r="O26" s="28">
        <v>0</v>
      </c>
      <c r="P26" s="28">
        <v>0.06</v>
      </c>
      <c r="Q26" s="28">
        <v>0</v>
      </c>
      <c r="R26" s="28">
        <v>0</v>
      </c>
      <c r="S26" s="28">
        <v>0</v>
      </c>
      <c r="T26" s="28">
        <v>0.06</v>
      </c>
      <c r="U26" s="28">
        <v>0</v>
      </c>
      <c r="V26" s="28">
        <v>0</v>
      </c>
      <c r="W26" s="28">
        <v>0</v>
      </c>
      <c r="X26" s="28">
        <v>0.06</v>
      </c>
    </row>
    <row r="27" spans="1:24" ht="49.5" customHeight="1">
      <c r="A27">
        <v>6</v>
      </c>
      <c r="B27" t="s">
        <v>708</v>
      </c>
      <c r="C27" s="36" t="s">
        <v>2088</v>
      </c>
      <c r="D27">
        <v>6</v>
      </c>
      <c r="E27" s="28">
        <v>0</v>
      </c>
      <c r="F27" s="28">
        <v>0</v>
      </c>
      <c r="G27" s="28">
        <v>0</v>
      </c>
      <c r="H27" s="28">
        <v>0.12</v>
      </c>
      <c r="I27" s="28">
        <v>0</v>
      </c>
      <c r="J27" s="28">
        <v>0</v>
      </c>
      <c r="K27" s="28">
        <v>0</v>
      </c>
      <c r="L27" s="28">
        <v>0.1</v>
      </c>
      <c r="M27" s="28">
        <v>0</v>
      </c>
      <c r="N27" s="28">
        <v>0</v>
      </c>
      <c r="O27" s="28">
        <v>0</v>
      </c>
      <c r="P27" s="28">
        <v>0.09</v>
      </c>
      <c r="Q27" s="28">
        <v>0</v>
      </c>
      <c r="R27" s="28">
        <v>0</v>
      </c>
      <c r="S27" s="28">
        <v>0</v>
      </c>
      <c r="T27" s="28">
        <v>0.09</v>
      </c>
      <c r="U27" s="28">
        <v>0</v>
      </c>
      <c r="V27" s="28">
        <v>0</v>
      </c>
      <c r="W27" s="28">
        <v>0</v>
      </c>
      <c r="X27" s="28">
        <v>0.09</v>
      </c>
    </row>
    <row r="28" spans="1:24">
      <c r="D28" s="28"/>
      <c r="E28" s="28"/>
      <c r="F28" s="28"/>
      <c r="G28" s="28"/>
      <c r="H28" s="28"/>
      <c r="I28" s="28"/>
      <c r="J28" s="28"/>
      <c r="K28" s="28"/>
      <c r="L28" s="28"/>
      <c r="M28" s="28"/>
      <c r="N28" s="28"/>
      <c r="O28" s="28"/>
      <c r="P28" s="28"/>
      <c r="Q28" s="28"/>
      <c r="R28" s="28"/>
      <c r="S28" s="28"/>
      <c r="T28" s="28"/>
      <c r="U28" s="28"/>
      <c r="V28" s="28"/>
      <c r="W28" s="28"/>
    </row>
    <row r="29" spans="1:24">
      <c r="A29" t="s">
        <v>830</v>
      </c>
      <c r="B29" t="s">
        <v>830</v>
      </c>
      <c r="C29">
        <f>'Valuation Summary'!M17</f>
        <v>4</v>
      </c>
      <c r="D29" s="28" t="s">
        <v>201</v>
      </c>
      <c r="E29" s="28"/>
      <c r="F29" s="28"/>
      <c r="G29" s="28"/>
      <c r="H29" s="28"/>
      <c r="I29" s="28"/>
      <c r="J29" s="28"/>
      <c r="K29" s="28"/>
      <c r="L29" s="28"/>
      <c r="M29" s="28"/>
      <c r="N29" s="28"/>
      <c r="O29" s="28"/>
      <c r="P29" s="28"/>
      <c r="Q29" s="28"/>
      <c r="R29" s="28"/>
      <c r="S29" s="28"/>
      <c r="T29" s="28"/>
      <c r="U29" s="28"/>
      <c r="V29" s="28"/>
      <c r="W29" s="28"/>
    </row>
    <row r="30" spans="1:24"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  <c r="V30" s="28"/>
      <c r="W30" s="28"/>
    </row>
    <row r="31" spans="1:24">
      <c r="D31" s="28"/>
      <c r="E31" s="28"/>
      <c r="F31" s="28"/>
      <c r="G31" s="28"/>
      <c r="H31" s="28"/>
      <c r="I31" s="28"/>
      <c r="J31" s="28"/>
      <c r="K31" s="28"/>
      <c r="L31" s="28"/>
      <c r="M31" s="28"/>
      <c r="N31" s="28"/>
      <c r="O31" s="28"/>
      <c r="P31" s="28"/>
      <c r="Q31" s="28"/>
      <c r="R31" s="28"/>
      <c r="S31" s="28"/>
      <c r="T31" s="28"/>
      <c r="U31" s="28"/>
      <c r="V31" s="28"/>
      <c r="W31" s="28"/>
    </row>
    <row r="32" spans="1:24">
      <c r="D32" s="28"/>
      <c r="E32" s="28"/>
      <c r="F32" s="28"/>
      <c r="G32" s="9">
        <f>'Investory Owned DCF &amp; Summary'!K32</f>
        <v>99915809</v>
      </c>
      <c r="H32" s="9">
        <f>'Deferred Tax'!O34</f>
        <v>106363321</v>
      </c>
      <c r="I32" s="28"/>
      <c r="J32" s="28"/>
      <c r="K32" s="28"/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/>
    </row>
    <row r="33" spans="1:6">
      <c r="A33" s="113" t="s">
        <v>30</v>
      </c>
      <c r="B33" s="113"/>
      <c r="C33" s="28"/>
    </row>
    <row r="34" spans="1:6">
      <c r="A34" s="113"/>
      <c r="B34" s="113"/>
      <c r="C34" s="171" t="s">
        <v>146</v>
      </c>
    </row>
    <row r="35" spans="1:6">
      <c r="B35" s="9"/>
      <c r="C35" s="25"/>
      <c r="D35" t="s">
        <v>439</v>
      </c>
      <c r="E35" s="2"/>
    </row>
    <row r="36" spans="1:6">
      <c r="A36" t="s">
        <v>1845</v>
      </c>
      <c r="B36" s="9">
        <f>'Exeter Forecast 8-15-2018'!M63</f>
        <v>183853</v>
      </c>
      <c r="C36" s="25">
        <f t="shared" ref="C36:C40" si="2">B36</f>
        <v>183853</v>
      </c>
      <c r="D36" s="33">
        <v>0.05</v>
      </c>
      <c r="E36" s="33">
        <v>0.05</v>
      </c>
      <c r="F36" s="33">
        <v>0.05</v>
      </c>
    </row>
    <row r="37" spans="1:6">
      <c r="A37" t="s">
        <v>1848</v>
      </c>
      <c r="B37" s="9">
        <f>'Exeter Forecast 8-15-2018'!M66</f>
        <v>1370761</v>
      </c>
      <c r="C37" s="25">
        <f t="shared" si="2"/>
        <v>1370761</v>
      </c>
      <c r="D37" s="33">
        <v>0.03</v>
      </c>
      <c r="E37" s="33">
        <v>0.03</v>
      </c>
      <c r="F37" s="33">
        <v>0.03</v>
      </c>
    </row>
    <row r="38" spans="1:6">
      <c r="A38" t="s">
        <v>1954</v>
      </c>
      <c r="B38" t="s">
        <v>1956</v>
      </c>
      <c r="C38" s="25"/>
      <c r="D38" s="33"/>
      <c r="E38" s="33"/>
      <c r="F38" s="33"/>
    </row>
    <row r="39" spans="1:6">
      <c r="A39" t="s">
        <v>1851</v>
      </c>
      <c r="B39">
        <f>'Exeter Forecast 8-15-2018'!M71</f>
        <v>342548</v>
      </c>
      <c r="C39" s="25">
        <f t="shared" si="2"/>
        <v>342548</v>
      </c>
      <c r="D39" s="33">
        <v>0.03</v>
      </c>
      <c r="E39" s="33">
        <v>0.03</v>
      </c>
      <c r="F39" s="33">
        <v>0.03</v>
      </c>
    </row>
    <row r="40" spans="1:6">
      <c r="A40" t="s">
        <v>1955</v>
      </c>
      <c r="B40" s="9">
        <f>'Exeter Forecast 8-15-2018'!M74</f>
        <v>588897</v>
      </c>
      <c r="C40" s="25">
        <f t="shared" si="2"/>
        <v>588897</v>
      </c>
      <c r="D40" s="33">
        <v>0.03</v>
      </c>
      <c r="E40" s="33">
        <v>0.03</v>
      </c>
      <c r="F40" s="33">
        <v>0.03</v>
      </c>
    </row>
    <row r="41" spans="1:6">
      <c r="A41" t="s">
        <v>31</v>
      </c>
      <c r="B41" s="9">
        <f>SUM(B35:B40)</f>
        <v>2486059</v>
      </c>
      <c r="C41" s="25">
        <f>SUM(C35:C40)</f>
        <v>2486059</v>
      </c>
      <c r="D41" s="33"/>
      <c r="E41" s="33"/>
      <c r="F41" s="33"/>
    </row>
    <row r="42" spans="1:6">
      <c r="A42" t="s">
        <v>690</v>
      </c>
      <c r="B42" s="9">
        <f>'Exeter Forecast 8-15-2018'!M77</f>
        <v>2486059</v>
      </c>
      <c r="D42" s="33"/>
      <c r="E42" s="33"/>
      <c r="F42" s="33"/>
    </row>
    <row r="43" spans="1:6">
      <c r="A43" t="s">
        <v>766</v>
      </c>
      <c r="B43" s="9">
        <f>B41-B42</f>
        <v>0</v>
      </c>
      <c r="D43" s="33"/>
      <c r="E43" s="33"/>
      <c r="F43" s="33"/>
    </row>
    <row r="44" spans="1:6">
      <c r="A44" t="s">
        <v>767</v>
      </c>
      <c r="B44" s="25">
        <f>B41-B35</f>
        <v>2486059</v>
      </c>
      <c r="C44" s="551">
        <f>C41-C35</f>
        <v>2486059</v>
      </c>
      <c r="D44" s="33"/>
      <c r="E44" s="33"/>
      <c r="F44" s="33"/>
    </row>
    <row r="45" spans="1:6">
      <c r="A45" t="s">
        <v>768</v>
      </c>
      <c r="B45" s="26">
        <f>B44/B10</f>
        <v>0.33440652053027059</v>
      </c>
      <c r="C45" s="232"/>
      <c r="D45" s="33"/>
      <c r="E45" s="33"/>
      <c r="F45" s="33"/>
    </row>
    <row r="46" spans="1:6">
      <c r="A46" t="s">
        <v>31</v>
      </c>
      <c r="C46" s="552"/>
      <c r="D46" s="28"/>
      <c r="E46" s="28"/>
      <c r="F46" s="28"/>
    </row>
    <row r="47" spans="1:6">
      <c r="A47" t="s">
        <v>690</v>
      </c>
      <c r="C47" s="552"/>
      <c r="E47" s="25"/>
    </row>
    <row r="48" spans="1:6">
      <c r="A48" t="s">
        <v>601</v>
      </c>
      <c r="C48" s="552"/>
    </row>
    <row r="49" spans="1:8">
      <c r="C49" s="552"/>
    </row>
    <row r="50" spans="1:8" ht="30">
      <c r="A50" s="114" t="s">
        <v>432</v>
      </c>
      <c r="B50" s="114"/>
      <c r="C50" s="9">
        <f>B12-C46</f>
        <v>7434242</v>
      </c>
    </row>
    <row r="51" spans="1:8">
      <c r="C51" s="28"/>
    </row>
    <row r="52" spans="1:8">
      <c r="A52" t="s">
        <v>461</v>
      </c>
      <c r="C52" s="28"/>
    </row>
    <row r="53" spans="1:8">
      <c r="A53" t="s">
        <v>17</v>
      </c>
      <c r="C53" s="9"/>
    </row>
    <row r="54" spans="1:8">
      <c r="A54" s="34" t="s">
        <v>464</v>
      </c>
      <c r="B54" s="34"/>
      <c r="C54" s="28"/>
      <c r="D54" s="28">
        <v>0.02</v>
      </c>
      <c r="E54" s="28">
        <v>0.02</v>
      </c>
      <c r="F54" s="28">
        <v>0.02</v>
      </c>
    </row>
    <row r="55" spans="1:8">
      <c r="A55" s="34" t="s">
        <v>613</v>
      </c>
      <c r="B55" s="34"/>
      <c r="C55" s="9"/>
      <c r="D55" s="28"/>
      <c r="E55" s="28"/>
    </row>
    <row r="56" spans="1:8">
      <c r="A56" t="s">
        <v>462</v>
      </c>
      <c r="C56" s="30"/>
    </row>
    <row r="57" spans="1:8">
      <c r="A57" s="34" t="s">
        <v>463</v>
      </c>
      <c r="B57" s="34"/>
      <c r="D57" s="26">
        <f>-C73</f>
        <v>-3.6200000000000003E-2</v>
      </c>
      <c r="E57" s="29">
        <f>D57</f>
        <v>-3.6200000000000003E-2</v>
      </c>
    </row>
    <row r="58" spans="1:8">
      <c r="A58" s="34" t="s">
        <v>614</v>
      </c>
      <c r="B58" s="34"/>
      <c r="C58" s="9"/>
      <c r="D58" t="s">
        <v>12</v>
      </c>
    </row>
    <row r="59" spans="1:8">
      <c r="C59" s="28"/>
    </row>
    <row r="60" spans="1:8">
      <c r="C60" s="28"/>
    </row>
    <row r="61" spans="1:8">
      <c r="A61" t="s">
        <v>9</v>
      </c>
      <c r="C61" s="9"/>
      <c r="D61" t="s">
        <v>64</v>
      </c>
    </row>
    <row r="62" spans="1:8">
      <c r="A62" t="s">
        <v>15</v>
      </c>
      <c r="C62" s="42">
        <v>2.0000000000000002E-5</v>
      </c>
      <c r="D62" t="s">
        <v>79</v>
      </c>
      <c r="H62" s="92">
        <v>0</v>
      </c>
    </row>
    <row r="63" spans="1:8">
      <c r="A63" t="s">
        <v>52</v>
      </c>
    </row>
    <row r="64" spans="1:8">
      <c r="A64" t="s">
        <v>54</v>
      </c>
      <c r="C64" s="548">
        <f>'Value Line 1-1-2018'!AW30</f>
        <v>0.21</v>
      </c>
      <c r="D64" t="s">
        <v>55</v>
      </c>
      <c r="F64" s="548" t="s">
        <v>776</v>
      </c>
      <c r="H64" s="548">
        <f>'Value Line 1-1-2018'!AW30</f>
        <v>0.21</v>
      </c>
    </row>
    <row r="65" spans="1:8">
      <c r="A65" t="s">
        <v>53</v>
      </c>
      <c r="C65" s="548">
        <f>'Value Line 1-1-2018'!AW32</f>
        <v>9.9900000000000003E-2</v>
      </c>
      <c r="D65" t="s">
        <v>55</v>
      </c>
      <c r="F65" s="548" t="s">
        <v>777</v>
      </c>
      <c r="H65" s="548">
        <f>'Value Line 1-1-2018'!AW32</f>
        <v>9.9900000000000003E-2</v>
      </c>
    </row>
    <row r="66" spans="1:8">
      <c r="A66" t="s">
        <v>70</v>
      </c>
      <c r="C66" s="549">
        <f>'Value Line 1-1-2018'!AW33</f>
        <v>0.28889999999999999</v>
      </c>
      <c r="D66" t="s">
        <v>55</v>
      </c>
      <c r="F66" s="549" t="s">
        <v>778</v>
      </c>
      <c r="H66" s="549">
        <f>'Value Line 1-1-2018'!AW33</f>
        <v>0.28889999999999999</v>
      </c>
    </row>
    <row r="67" spans="1:8">
      <c r="C67" s="28"/>
    </row>
    <row r="69" spans="1:8">
      <c r="A69" t="s">
        <v>426</v>
      </c>
    </row>
    <row r="70" spans="1:8" ht="45">
      <c r="A70" s="18" t="s">
        <v>427</v>
      </c>
      <c r="B70" s="18"/>
      <c r="C70" s="39" t="s">
        <v>89</v>
      </c>
      <c r="D70" s="39" t="s">
        <v>95</v>
      </c>
      <c r="E70" s="69" t="s">
        <v>430</v>
      </c>
      <c r="F70" s="159"/>
    </row>
    <row r="71" spans="1:8">
      <c r="A71" s="20" t="s">
        <v>429</v>
      </c>
      <c r="B71" s="20"/>
    </row>
    <row r="72" spans="1:8">
      <c r="A72" s="22" t="s">
        <v>83</v>
      </c>
      <c r="B72" s="22"/>
      <c r="C72" s="168">
        <f>'Cost of Capital 1-1-2018'!B24</f>
        <v>0.28000000000000003</v>
      </c>
      <c r="D72" s="546">
        <f>'Cost of Capital 1-1-2018'!B11</f>
        <v>0.28000000000000003</v>
      </c>
      <c r="E72" s="73">
        <f>'Cost of Capital 1-1-2018'!B38</f>
        <v>0.4</v>
      </c>
      <c r="F72" s="73"/>
    </row>
    <row r="73" spans="1:8">
      <c r="A73" s="22" t="s">
        <v>84</v>
      </c>
      <c r="B73" s="22"/>
      <c r="C73" s="143">
        <f>'Cost of Capital 1-1-2018'!D24</f>
        <v>3.6200000000000003E-2</v>
      </c>
      <c r="D73" s="143">
        <f>'Cost of Capital 1-1-2018'!D11</f>
        <v>3.5999999999999997E-2</v>
      </c>
      <c r="E73" s="158">
        <f>'Cost of Capital 1-1-2018'!D38</f>
        <v>3.7999999999999999E-2</v>
      </c>
      <c r="F73" s="158"/>
    </row>
    <row r="74" spans="1:8">
      <c r="A74" s="22" t="s">
        <v>90</v>
      </c>
      <c r="B74" s="22"/>
      <c r="D74" s="158">
        <f>'Cost of Capital 1-1-2018'!F11</f>
        <v>0.28889999999999999</v>
      </c>
      <c r="F74" s="74"/>
    </row>
    <row r="75" spans="1:8">
      <c r="A75" s="22" t="s">
        <v>91</v>
      </c>
      <c r="B75" s="22"/>
      <c r="C75" s="143">
        <f>'Cost of Capital 1-1-2018'!H24</f>
        <v>1.01E-2</v>
      </c>
      <c r="D75" s="143">
        <f>'Cost of Capital 1-1-2018'!H11</f>
        <v>7.1999999999999998E-3</v>
      </c>
      <c r="E75" s="158">
        <f>'Cost of Capital 1-1-2018'!H38</f>
        <v>1.52E-2</v>
      </c>
      <c r="F75" s="158"/>
    </row>
    <row r="76" spans="1:8">
      <c r="A76" s="20" t="s">
        <v>428</v>
      </c>
      <c r="B76" s="20"/>
      <c r="F76" s="74"/>
    </row>
    <row r="77" spans="1:8">
      <c r="A77" s="22" t="s">
        <v>85</v>
      </c>
      <c r="B77" s="22"/>
      <c r="C77" s="168">
        <f>'Cost of Capital 1-1-2018'!B26</f>
        <v>0.72</v>
      </c>
      <c r="D77" s="547">
        <f>'Cost of Capital 1-1-2018'!B13</f>
        <v>0.72</v>
      </c>
      <c r="E77" s="73">
        <f>'Cost of Capital 1-1-2018'!B40</f>
        <v>0.6</v>
      </c>
      <c r="F77" s="73"/>
    </row>
    <row r="78" spans="1:8">
      <c r="A78" s="22" t="s">
        <v>86</v>
      </c>
      <c r="B78" s="22"/>
      <c r="C78" s="143">
        <f>'Cost of Capital 1-1-2018'!D26</f>
        <v>8.9899999999999994E-2</v>
      </c>
      <c r="D78" s="143">
        <f>'Cost of Capital 1-1-2018'!D13</f>
        <v>8.9899999999999994E-2</v>
      </c>
      <c r="E78" s="158">
        <f>'Cost of Capital 1-1-2018'!D40</f>
        <v>8.9899999999999994E-2</v>
      </c>
      <c r="F78" s="158"/>
    </row>
    <row r="79" spans="1:8">
      <c r="A79" s="22" t="s">
        <v>92</v>
      </c>
      <c r="B79" s="22"/>
      <c r="C79" s="143">
        <f>'Cost of Capital 1-1-2018'!H26</f>
        <v>6.4699999999999994E-2</v>
      </c>
      <c r="D79" s="143">
        <f>'Cost of Capital 1-1-2018'!H13</f>
        <v>6.4699999999999994E-2</v>
      </c>
      <c r="E79" s="158">
        <f>'Cost of Capital 1-1-2018'!H40</f>
        <v>5.3900000000000003E-2</v>
      </c>
      <c r="F79" s="158"/>
    </row>
    <row r="80" spans="1:8">
      <c r="A80" s="20" t="s">
        <v>81</v>
      </c>
      <c r="B80" s="20"/>
      <c r="F80" s="74"/>
    </row>
    <row r="81" spans="1:22">
      <c r="A81" s="22" t="s">
        <v>87</v>
      </c>
      <c r="B81" s="22"/>
      <c r="C81" s="168">
        <f>C72+C77</f>
        <v>1</v>
      </c>
      <c r="D81" s="168">
        <f>D72+D77</f>
        <v>1</v>
      </c>
      <c r="E81" s="168">
        <f>E72+E77</f>
        <v>1</v>
      </c>
      <c r="F81" s="168"/>
    </row>
    <row r="82" spans="1:22">
      <c r="A82" s="22" t="s">
        <v>88</v>
      </c>
      <c r="B82" s="22"/>
      <c r="C82" s="158">
        <f>'Cost of Capital 1-1-2018'!H28</f>
        <v>7.4799999999999991E-2</v>
      </c>
      <c r="D82" s="158">
        <f>'Cost of Capital 1-1-2018'!H15</f>
        <v>7.1899999999999992E-2</v>
      </c>
      <c r="E82" s="158">
        <f>'Cost of Capital 1-1-2018'!H42</f>
        <v>6.9100000000000009E-2</v>
      </c>
      <c r="F82" s="158"/>
    </row>
    <row r="83" spans="1:22">
      <c r="A83" s="112" t="s">
        <v>93</v>
      </c>
      <c r="B83" s="112"/>
      <c r="C83" s="143">
        <f>'Cost of Capital 1-1-2018'!H29</f>
        <v>1.4360000000000001E-2</v>
      </c>
      <c r="D83" s="143">
        <f>'Cost of Capital 1-1-2018'!H16</f>
        <v>1.4360000000000001E-2</v>
      </c>
      <c r="E83" s="158">
        <f>'Cost of Capital 1-1-2018'!H43</f>
        <v>0</v>
      </c>
      <c r="F83" s="158"/>
    </row>
    <row r="84" spans="1:22">
      <c r="A84" s="112" t="s">
        <v>94</v>
      </c>
      <c r="B84" s="112"/>
      <c r="C84" s="143">
        <f>'Cost of Capital 1-1-2018'!H30</f>
        <v>5.96E-2</v>
      </c>
      <c r="D84" s="143">
        <f>'Cost of Capital 1-1-2018'!H17</f>
        <v>5.67E-2</v>
      </c>
      <c r="E84" s="158">
        <f>'Cost of Capital 1-1-2018'!H44</f>
        <v>6.9099999999999995E-2</v>
      </c>
      <c r="F84" s="158"/>
    </row>
    <row r="87" spans="1:22">
      <c r="A87" s="43" t="s">
        <v>103</v>
      </c>
      <c r="B87" s="43"/>
    </row>
    <row r="88" spans="1:22">
      <c r="B88" s="43"/>
    </row>
    <row r="89" spans="1:22">
      <c r="A89" s="43" t="s">
        <v>22</v>
      </c>
      <c r="B89" s="43"/>
      <c r="C89" s="629"/>
      <c r="D89" s="436"/>
      <c r="E89" s="436"/>
      <c r="F89" s="436"/>
    </row>
    <row r="90" spans="1:22">
      <c r="A90" s="34" t="s">
        <v>780</v>
      </c>
      <c r="B90" s="43"/>
      <c r="C90" s="630"/>
      <c r="D90" s="630"/>
      <c r="E90" s="630"/>
      <c r="F90" s="630"/>
    </row>
    <row r="91" spans="1:22">
      <c r="A91" s="43" t="s">
        <v>24</v>
      </c>
      <c r="B91" s="43"/>
      <c r="C91" s="629"/>
      <c r="D91" s="436"/>
      <c r="E91" s="436"/>
      <c r="F91" s="436"/>
    </row>
    <row r="92" spans="1:22">
      <c r="A92" s="34" t="s">
        <v>781</v>
      </c>
      <c r="B92" s="43"/>
      <c r="C92" s="631"/>
      <c r="D92" s="550"/>
      <c r="E92" s="550"/>
      <c r="F92" s="550"/>
    </row>
    <row r="93" spans="1:22">
      <c r="A93" s="43"/>
      <c r="B93" s="43"/>
      <c r="C93" s="629"/>
      <c r="D93" s="172"/>
      <c r="E93" s="172"/>
      <c r="F93" s="172"/>
    </row>
    <row r="95" spans="1:22">
      <c r="A95" s="43" t="s">
        <v>465</v>
      </c>
      <c r="B95" s="43"/>
      <c r="C95" s="123">
        <v>2</v>
      </c>
    </row>
    <row r="96" spans="1:22">
      <c r="A96" s="43"/>
      <c r="B96" s="43"/>
      <c r="C96" s="124">
        <v>1</v>
      </c>
      <c r="D96" s="125">
        <f>C96+1</f>
        <v>2</v>
      </c>
      <c r="E96" s="125">
        <f t="shared" ref="E96:G96" si="3">D96+1</f>
        <v>3</v>
      </c>
      <c r="F96" s="125">
        <f t="shared" si="3"/>
        <v>4</v>
      </c>
      <c r="G96" s="125">
        <f t="shared" si="3"/>
        <v>5</v>
      </c>
      <c r="H96" s="125">
        <f t="shared" ref="H96" si="4">G96+1</f>
        <v>6</v>
      </c>
      <c r="I96" s="125">
        <f t="shared" ref="I96" si="5">H96+1</f>
        <v>7</v>
      </c>
      <c r="J96" s="125">
        <f t="shared" ref="J96" si="6">I96+1</f>
        <v>8</v>
      </c>
      <c r="K96" s="125">
        <f t="shared" ref="K96" si="7">J96+1</f>
        <v>9</v>
      </c>
      <c r="L96" s="125">
        <f t="shared" ref="L96" si="8">K96+1</f>
        <v>10</v>
      </c>
      <c r="M96" s="125">
        <f t="shared" ref="M96" si="9">L96+1</f>
        <v>11</v>
      </c>
      <c r="N96" s="125">
        <f t="shared" ref="N96" si="10">M96+1</f>
        <v>12</v>
      </c>
      <c r="O96" s="125">
        <f t="shared" ref="O96" si="11">N96+1</f>
        <v>13</v>
      </c>
      <c r="P96" s="125">
        <f t="shared" ref="P96" si="12">O96+1</f>
        <v>14</v>
      </c>
      <c r="Q96" s="125">
        <f t="shared" ref="Q96" si="13">P96+1</f>
        <v>15</v>
      </c>
      <c r="R96" s="125">
        <f t="shared" ref="R96" si="14">Q96+1</f>
        <v>16</v>
      </c>
      <c r="S96" s="125">
        <f t="shared" ref="S96" si="15">R96+1</f>
        <v>17</v>
      </c>
      <c r="T96" s="125">
        <f t="shared" ref="T96" si="16">S96+1</f>
        <v>18</v>
      </c>
      <c r="U96" s="125">
        <f t="shared" ref="U96" si="17">T96+1</f>
        <v>19</v>
      </c>
      <c r="V96" s="125">
        <f t="shared" ref="V96" si="18">U96+1</f>
        <v>20</v>
      </c>
    </row>
    <row r="97" spans="1:22">
      <c r="A97" t="s">
        <v>610</v>
      </c>
      <c r="D97" s="656" t="s">
        <v>443</v>
      </c>
      <c r="E97" s="656"/>
      <c r="F97" s="656"/>
      <c r="G97" s="656" t="s">
        <v>608</v>
      </c>
      <c r="H97" s="656"/>
      <c r="I97" s="656"/>
      <c r="J97" s="656"/>
      <c r="K97" s="656"/>
      <c r="L97" s="656"/>
      <c r="M97" s="656"/>
      <c r="N97" s="656"/>
      <c r="O97" s="656" t="s">
        <v>448</v>
      </c>
      <c r="P97" s="656"/>
      <c r="Q97" s="656"/>
      <c r="R97" s="656"/>
      <c r="S97" s="656"/>
      <c r="T97" s="656"/>
      <c r="U97" s="656"/>
      <c r="V97" s="656"/>
    </row>
    <row r="98" spans="1:22" s="104" customFormat="1" ht="30">
      <c r="B98" s="553" t="s">
        <v>1586</v>
      </c>
      <c r="C98" s="104" t="s">
        <v>1948</v>
      </c>
      <c r="D98" s="104" t="s">
        <v>445</v>
      </c>
      <c r="E98" s="104" t="s">
        <v>446</v>
      </c>
      <c r="F98" s="104" t="s">
        <v>447</v>
      </c>
      <c r="G98" s="164" t="s">
        <v>609</v>
      </c>
      <c r="H98" s="440" t="s">
        <v>224</v>
      </c>
      <c r="I98" s="439" t="s">
        <v>737</v>
      </c>
      <c r="J98" s="439" t="s">
        <v>223</v>
      </c>
      <c r="K98" s="439" t="s">
        <v>1943</v>
      </c>
      <c r="L98" s="439" t="s">
        <v>1944</v>
      </c>
      <c r="M98" s="104" t="s">
        <v>9</v>
      </c>
      <c r="N98" s="164" t="s">
        <v>132</v>
      </c>
      <c r="O98" s="164" t="s">
        <v>444</v>
      </c>
      <c r="P98" s="440" t="s">
        <v>224</v>
      </c>
      <c r="Q98" s="439" t="s">
        <v>737</v>
      </c>
      <c r="R98" s="439" t="s">
        <v>223</v>
      </c>
      <c r="S98" s="439" t="s">
        <v>1943</v>
      </c>
      <c r="T98" s="439" t="s">
        <v>1944</v>
      </c>
      <c r="U98" s="164" t="s">
        <v>9</v>
      </c>
      <c r="V98" s="164" t="s">
        <v>74</v>
      </c>
    </row>
    <row r="99" spans="1:22">
      <c r="A99">
        <v>353</v>
      </c>
      <c r="B99" t="str">
        <f t="shared" ref="B99:B116" si="19">IFERROR(VLOOKUP(A99,Cost_Approach_Summary,2,FALSE),"Not Used")</f>
        <v>Land &amp; Land Rights</v>
      </c>
      <c r="C99">
        <v>0</v>
      </c>
      <c r="D99" s="316">
        <f>IFERROR(VLOOKUP($A99,Cost_Approach_Summary,D$119,FALSE),0)</f>
        <v>1134848.45</v>
      </c>
      <c r="E99" s="316">
        <f>D99-F99</f>
        <v>0</v>
      </c>
      <c r="F99" s="316">
        <f t="shared" ref="D99:N114" si="20">IFERROR(VLOOKUP($A99,Cost_Approach_Summary,F$119,FALSE),0)</f>
        <v>1134848.45</v>
      </c>
      <c r="G99" s="316">
        <f t="shared" si="20"/>
        <v>1134848.45</v>
      </c>
      <c r="H99" s="642">
        <f t="shared" ref="H99:H109" si="21">VLOOKUP(A99,AccountParameters,8,FALSE)</f>
        <v>0</v>
      </c>
      <c r="I99" s="316">
        <f t="shared" si="20"/>
        <v>0</v>
      </c>
      <c r="J99" s="316">
        <f t="shared" si="20"/>
        <v>27.38</v>
      </c>
      <c r="K99" s="316">
        <f t="shared" si="20"/>
        <v>0</v>
      </c>
      <c r="L99" s="316">
        <f t="shared" si="20"/>
        <v>0</v>
      </c>
      <c r="M99" s="316">
        <f>G99-N99</f>
        <v>0</v>
      </c>
      <c r="N99" s="316">
        <f t="shared" si="20"/>
        <v>1134848.45</v>
      </c>
      <c r="O99" s="316">
        <f t="shared" ref="O99:O117" si="22">IFERROR(VLOOKUP($A99,Cost_Approach_Summary,O$119,FALSE),0)</f>
        <v>3111032.02</v>
      </c>
      <c r="P99" s="642">
        <f t="shared" ref="P99:P109" si="23">VLOOKUP(A99,AccountParameters,8,FALSE)</f>
        <v>0</v>
      </c>
      <c r="Q99" s="628">
        <f t="shared" ref="Q99:T117" si="24">IFERROR(VLOOKUP($A99,Cost_Approach_Summary,Q$119,FALSE),0)</f>
        <v>0</v>
      </c>
      <c r="R99" s="628">
        <f t="shared" si="24"/>
        <v>37.44</v>
      </c>
      <c r="S99" s="628">
        <f t="shared" si="24"/>
        <v>0</v>
      </c>
      <c r="T99" s="628">
        <f t="shared" si="24"/>
        <v>0</v>
      </c>
      <c r="U99" s="316">
        <f>V99-O99</f>
        <v>0</v>
      </c>
      <c r="V99" s="316">
        <f t="shared" ref="V99:V117" si="25">IFERROR(VLOOKUP($A99,Cost_Approach_Summary,V$119,FALSE),0)</f>
        <v>3111032.02</v>
      </c>
    </row>
    <row r="100" spans="1:22">
      <c r="A100">
        <v>354.3</v>
      </c>
      <c r="B100" t="str">
        <f t="shared" si="19"/>
        <v>Structures &amp; Improvements - Pumping</v>
      </c>
      <c r="C100">
        <v>25</v>
      </c>
      <c r="D100" s="316">
        <f t="shared" si="20"/>
        <v>1000470.9999999998</v>
      </c>
      <c r="E100" s="316">
        <f t="shared" ref="E100:E117" si="26">D100-F100</f>
        <v>494564.1</v>
      </c>
      <c r="F100" s="316">
        <f t="shared" si="20"/>
        <v>505906.89999999979</v>
      </c>
      <c r="G100" s="316">
        <f t="shared" si="20"/>
        <v>1000470.9999999998</v>
      </c>
      <c r="H100" s="642" t="str">
        <f t="shared" si="21"/>
        <v>R4.0</v>
      </c>
      <c r="I100" s="316">
        <f t="shared" si="20"/>
        <v>45</v>
      </c>
      <c r="J100" s="316">
        <f t="shared" si="20"/>
        <v>22.64</v>
      </c>
      <c r="K100" s="316">
        <f t="shared" si="20"/>
        <v>23.11</v>
      </c>
      <c r="L100" s="316">
        <f t="shared" si="20"/>
        <v>45.76</v>
      </c>
      <c r="M100" s="316">
        <f t="shared" ref="M100:M117" si="27">G100-N100</f>
        <v>494564.1</v>
      </c>
      <c r="N100" s="316">
        <f t="shared" si="20"/>
        <v>505906.89999999979</v>
      </c>
      <c r="O100" s="316">
        <f t="shared" si="22"/>
        <v>2181008.7499999995</v>
      </c>
      <c r="P100" s="642" t="str">
        <f t="shared" si="23"/>
        <v>R4.0</v>
      </c>
      <c r="Q100" s="628">
        <f t="shared" si="24"/>
        <v>45</v>
      </c>
      <c r="R100" s="628">
        <f t="shared" si="24"/>
        <v>23.09</v>
      </c>
      <c r="S100" s="628">
        <f t="shared" si="24"/>
        <v>22.7</v>
      </c>
      <c r="T100" s="628">
        <f t="shared" si="24"/>
        <v>45.79</v>
      </c>
      <c r="U100" s="316">
        <f t="shared" ref="U100:U117" si="28">V100-O100</f>
        <v>-1098764.8799999999</v>
      </c>
      <c r="V100" s="316">
        <f t="shared" si="25"/>
        <v>1082243.8699999996</v>
      </c>
    </row>
    <row r="101" spans="1:22">
      <c r="A101">
        <v>354.4</v>
      </c>
      <c r="B101" t="str">
        <f t="shared" si="19"/>
        <v>Structures &amp; Improvements - Treatment</v>
      </c>
      <c r="C101">
        <v>25</v>
      </c>
      <c r="D101" s="316">
        <f t="shared" si="20"/>
        <v>36457669.120000005</v>
      </c>
      <c r="E101" s="316">
        <f t="shared" si="26"/>
        <v>16807382.679999996</v>
      </c>
      <c r="F101" s="316">
        <f t="shared" si="20"/>
        <v>19650286.440000009</v>
      </c>
      <c r="G101" s="316">
        <f t="shared" si="20"/>
        <v>36457669.120000005</v>
      </c>
      <c r="H101" s="642" t="str">
        <f t="shared" si="21"/>
        <v>R4.0</v>
      </c>
      <c r="I101" s="316">
        <f t="shared" si="20"/>
        <v>55</v>
      </c>
      <c r="J101" s="316">
        <f t="shared" si="20"/>
        <v>26.1</v>
      </c>
      <c r="K101" s="316">
        <f t="shared" si="20"/>
        <v>30.03</v>
      </c>
      <c r="L101" s="316">
        <f t="shared" si="20"/>
        <v>56.12</v>
      </c>
      <c r="M101" s="316">
        <f t="shared" si="27"/>
        <v>16807382.679999996</v>
      </c>
      <c r="N101" s="316">
        <f t="shared" si="20"/>
        <v>19650286.440000009</v>
      </c>
      <c r="O101" s="316">
        <f t="shared" si="22"/>
        <v>111449475.19999999</v>
      </c>
      <c r="P101" s="642" t="str">
        <f t="shared" si="23"/>
        <v>R4.0</v>
      </c>
      <c r="Q101" s="628">
        <f t="shared" si="24"/>
        <v>55</v>
      </c>
      <c r="R101" s="628">
        <f t="shared" si="24"/>
        <v>32.99</v>
      </c>
      <c r="S101" s="628">
        <f t="shared" si="24"/>
        <v>24.21</v>
      </c>
      <c r="T101" s="628">
        <f t="shared" si="24"/>
        <v>57.2</v>
      </c>
      <c r="U101" s="316">
        <f t="shared" si="28"/>
        <v>-63537406.30999998</v>
      </c>
      <c r="V101" s="316">
        <f t="shared" si="25"/>
        <v>47912068.890000008</v>
      </c>
    </row>
    <row r="102" spans="1:22">
      <c r="A102">
        <v>355</v>
      </c>
      <c r="B102" t="str">
        <f t="shared" si="19"/>
        <v>Generating Equipment</v>
      </c>
      <c r="C102">
        <v>25</v>
      </c>
      <c r="D102" s="316">
        <f t="shared" si="20"/>
        <v>46258.600000000006</v>
      </c>
      <c r="E102" s="316">
        <f t="shared" si="26"/>
        <v>29911.27</v>
      </c>
      <c r="F102" s="316">
        <f t="shared" si="20"/>
        <v>16347.330000000005</v>
      </c>
      <c r="G102" s="316">
        <f t="shared" si="20"/>
        <v>46258.600000000006</v>
      </c>
      <c r="H102" s="642" t="str">
        <f t="shared" si="21"/>
        <v>R3.0</v>
      </c>
      <c r="I102" s="316">
        <f t="shared" si="20"/>
        <v>35</v>
      </c>
      <c r="J102" s="316">
        <f t="shared" si="20"/>
        <v>24.5</v>
      </c>
      <c r="K102" s="316">
        <f t="shared" si="20"/>
        <v>13.39</v>
      </c>
      <c r="L102" s="316">
        <f t="shared" si="20"/>
        <v>37.89</v>
      </c>
      <c r="M102" s="316">
        <f t="shared" si="27"/>
        <v>29911.27</v>
      </c>
      <c r="N102" s="316">
        <f t="shared" si="20"/>
        <v>16347.330000000005</v>
      </c>
      <c r="O102" s="316">
        <f t="shared" si="22"/>
        <v>71562.06</v>
      </c>
      <c r="P102" s="642" t="str">
        <f t="shared" si="23"/>
        <v>R3.0</v>
      </c>
      <c r="Q102" s="628">
        <f t="shared" si="24"/>
        <v>35</v>
      </c>
      <c r="R102" s="628">
        <f t="shared" si="24"/>
        <v>24.5</v>
      </c>
      <c r="S102" s="628">
        <f t="shared" si="24"/>
        <v>13.39</v>
      </c>
      <c r="T102" s="628">
        <f t="shared" si="24"/>
        <v>37.89</v>
      </c>
      <c r="U102" s="316">
        <f t="shared" si="28"/>
        <v>-46272.639999999999</v>
      </c>
      <c r="V102" s="316">
        <f t="shared" si="25"/>
        <v>25289.420000000002</v>
      </c>
    </row>
    <row r="103" spans="1:22">
      <c r="A103">
        <v>360</v>
      </c>
      <c r="B103" t="str">
        <f t="shared" si="19"/>
        <v>Collection Sewers - Force</v>
      </c>
      <c r="C103">
        <v>25</v>
      </c>
      <c r="D103" s="316">
        <f t="shared" si="20"/>
        <v>890054.24</v>
      </c>
      <c r="E103" s="316">
        <f t="shared" si="26"/>
        <v>268560.20999999996</v>
      </c>
      <c r="F103" s="316">
        <f t="shared" si="20"/>
        <v>621494.03</v>
      </c>
      <c r="G103" s="316">
        <f t="shared" si="20"/>
        <v>890054.24</v>
      </c>
      <c r="H103" s="642" t="str">
        <f t="shared" si="21"/>
        <v>R3.0</v>
      </c>
      <c r="I103" s="316">
        <f t="shared" si="20"/>
        <v>60</v>
      </c>
      <c r="J103" s="316">
        <f t="shared" si="20"/>
        <v>18.61</v>
      </c>
      <c r="K103" s="316">
        <f t="shared" si="20"/>
        <v>43.04</v>
      </c>
      <c r="L103" s="316">
        <f t="shared" si="20"/>
        <v>61.65</v>
      </c>
      <c r="M103" s="316">
        <f t="shared" si="27"/>
        <v>268560.20999999996</v>
      </c>
      <c r="N103" s="316">
        <f t="shared" si="20"/>
        <v>621494.03</v>
      </c>
      <c r="O103" s="316">
        <f t="shared" si="22"/>
        <v>1713084.33</v>
      </c>
      <c r="P103" s="642" t="str">
        <f t="shared" si="23"/>
        <v>R3.0</v>
      </c>
      <c r="Q103" s="628">
        <f t="shared" si="24"/>
        <v>60</v>
      </c>
      <c r="R103" s="628">
        <f t="shared" si="24"/>
        <v>19.8</v>
      </c>
      <c r="S103" s="628">
        <f t="shared" si="24"/>
        <v>41.78</v>
      </c>
      <c r="T103" s="628">
        <f t="shared" si="24"/>
        <v>61.59</v>
      </c>
      <c r="U103" s="316">
        <f t="shared" si="28"/>
        <v>-550801.88000000012</v>
      </c>
      <c r="V103" s="316">
        <f t="shared" si="25"/>
        <v>1162282.45</v>
      </c>
    </row>
    <row r="104" spans="1:22">
      <c r="A104">
        <v>361</v>
      </c>
      <c r="B104" t="str">
        <f t="shared" si="19"/>
        <v>Collection Sewers - Gravity</v>
      </c>
      <c r="C104">
        <v>25</v>
      </c>
      <c r="D104" s="316">
        <f t="shared" si="20"/>
        <v>19642318.48</v>
      </c>
      <c r="E104" s="316">
        <f t="shared" si="26"/>
        <v>6666239.2399999984</v>
      </c>
      <c r="F104" s="316">
        <f t="shared" si="20"/>
        <v>12976079.240000002</v>
      </c>
      <c r="G104" s="316">
        <f t="shared" si="20"/>
        <v>19642318.48</v>
      </c>
      <c r="H104" s="642" t="str">
        <f t="shared" si="21"/>
        <v>R3.0</v>
      </c>
      <c r="I104" s="316">
        <f t="shared" si="20"/>
        <v>80</v>
      </c>
      <c r="J104" s="316">
        <f t="shared" si="20"/>
        <v>28.05</v>
      </c>
      <c r="K104" s="316">
        <f t="shared" si="20"/>
        <v>53.86</v>
      </c>
      <c r="L104" s="316">
        <f t="shared" si="20"/>
        <v>81.91</v>
      </c>
      <c r="M104" s="316">
        <f t="shared" si="27"/>
        <v>6666239.2399999984</v>
      </c>
      <c r="N104" s="316">
        <f t="shared" si="20"/>
        <v>12976079.240000002</v>
      </c>
      <c r="O104" s="316">
        <f t="shared" si="22"/>
        <v>62140961.410000011</v>
      </c>
      <c r="P104" s="642" t="str">
        <f t="shared" si="23"/>
        <v>R3.0</v>
      </c>
      <c r="Q104" s="628">
        <f t="shared" si="24"/>
        <v>80</v>
      </c>
      <c r="R104" s="628">
        <f t="shared" si="24"/>
        <v>38.130000000000003</v>
      </c>
      <c r="S104" s="628">
        <f t="shared" si="24"/>
        <v>45.3</v>
      </c>
      <c r="T104" s="628">
        <f t="shared" si="24"/>
        <v>83.43</v>
      </c>
      <c r="U104" s="316">
        <f t="shared" si="28"/>
        <v>-28151065.200000025</v>
      </c>
      <c r="V104" s="316">
        <f t="shared" si="25"/>
        <v>33989896.209999986</v>
      </c>
    </row>
    <row r="105" spans="1:22">
      <c r="A105">
        <v>363</v>
      </c>
      <c r="B105" t="str">
        <f t="shared" si="19"/>
        <v>Service Laterals</v>
      </c>
      <c r="C105">
        <v>25</v>
      </c>
      <c r="D105" s="316">
        <f t="shared" si="20"/>
        <v>8107147.4600000009</v>
      </c>
      <c r="E105" s="316">
        <f t="shared" si="26"/>
        <v>3767719.9299999997</v>
      </c>
      <c r="F105" s="316">
        <f t="shared" si="20"/>
        <v>4339427.5300000012</v>
      </c>
      <c r="G105" s="316">
        <f t="shared" si="20"/>
        <v>8107147.4600000009</v>
      </c>
      <c r="H105" s="642" t="str">
        <f t="shared" si="21"/>
        <v>R3.0</v>
      </c>
      <c r="I105" s="316">
        <f t="shared" si="20"/>
        <v>55</v>
      </c>
      <c r="J105" s="316">
        <f t="shared" si="20"/>
        <v>27.21</v>
      </c>
      <c r="K105" s="316">
        <f t="shared" si="20"/>
        <v>30.42</v>
      </c>
      <c r="L105" s="316">
        <f t="shared" si="20"/>
        <v>57.63</v>
      </c>
      <c r="M105" s="316">
        <f t="shared" si="27"/>
        <v>3767719.9299999997</v>
      </c>
      <c r="N105" s="316">
        <f t="shared" si="20"/>
        <v>4339427.5300000012</v>
      </c>
      <c r="O105" s="316">
        <f t="shared" si="22"/>
        <v>27369203.969999995</v>
      </c>
      <c r="P105" s="642" t="str">
        <f t="shared" si="23"/>
        <v>R3.0</v>
      </c>
      <c r="Q105" s="628">
        <f t="shared" si="24"/>
        <v>55</v>
      </c>
      <c r="R105" s="628">
        <f t="shared" si="24"/>
        <v>35.96</v>
      </c>
      <c r="S105" s="628">
        <f t="shared" si="24"/>
        <v>23.93</v>
      </c>
      <c r="T105" s="628">
        <f t="shared" si="24"/>
        <v>59.89</v>
      </c>
      <c r="U105" s="316">
        <f t="shared" si="28"/>
        <v>-16115721.659999993</v>
      </c>
      <c r="V105" s="316">
        <f t="shared" si="25"/>
        <v>11253482.310000002</v>
      </c>
    </row>
    <row r="106" spans="1:22">
      <c r="A106">
        <v>364</v>
      </c>
      <c r="B106" t="str">
        <f t="shared" si="19"/>
        <v>Flow Measuring Equipment</v>
      </c>
      <c r="C106">
        <v>25</v>
      </c>
      <c r="D106" s="316">
        <f t="shared" si="20"/>
        <v>123697.98</v>
      </c>
      <c r="E106" s="316">
        <f t="shared" si="26"/>
        <v>74031.42</v>
      </c>
      <c r="F106" s="316">
        <f t="shared" si="20"/>
        <v>49666.559999999998</v>
      </c>
      <c r="G106" s="316">
        <f t="shared" si="20"/>
        <v>123697.98</v>
      </c>
      <c r="H106" s="642" t="str">
        <f t="shared" si="21"/>
        <v>R3.0</v>
      </c>
      <c r="I106" s="316">
        <f t="shared" si="20"/>
        <v>35</v>
      </c>
      <c r="J106" s="316">
        <f t="shared" si="20"/>
        <v>22.85</v>
      </c>
      <c r="K106" s="316">
        <f t="shared" si="20"/>
        <v>14.95</v>
      </c>
      <c r="L106" s="316">
        <f t="shared" si="20"/>
        <v>37.799999999999997</v>
      </c>
      <c r="M106" s="316">
        <f t="shared" si="27"/>
        <v>74031.42</v>
      </c>
      <c r="N106" s="316">
        <f t="shared" si="20"/>
        <v>49666.559999999998</v>
      </c>
      <c r="O106" s="316">
        <f t="shared" si="22"/>
        <v>286760.71000000002</v>
      </c>
      <c r="P106" s="642" t="str">
        <f t="shared" si="23"/>
        <v>R3.0</v>
      </c>
      <c r="Q106" s="628">
        <f t="shared" si="24"/>
        <v>35</v>
      </c>
      <c r="R106" s="628">
        <f t="shared" si="24"/>
        <v>24.58</v>
      </c>
      <c r="S106" s="628">
        <f t="shared" si="24"/>
        <v>13.51</v>
      </c>
      <c r="T106" s="628">
        <f t="shared" si="24"/>
        <v>38.090000000000003</v>
      </c>
      <c r="U106" s="316">
        <f t="shared" si="28"/>
        <v>-184031.30000000002</v>
      </c>
      <c r="V106" s="316">
        <f t="shared" si="25"/>
        <v>102729.41</v>
      </c>
    </row>
    <row r="107" spans="1:22">
      <c r="A107">
        <v>371</v>
      </c>
      <c r="B107" t="str">
        <f t="shared" si="19"/>
        <v>Pumping Equipment</v>
      </c>
      <c r="C107">
        <v>25</v>
      </c>
      <c r="D107" s="316">
        <f t="shared" si="20"/>
        <v>241702.36</v>
      </c>
      <c r="E107" s="316">
        <f t="shared" si="26"/>
        <v>99373.010000000009</v>
      </c>
      <c r="F107" s="316">
        <f t="shared" si="20"/>
        <v>142329.34999999998</v>
      </c>
      <c r="G107" s="316">
        <f t="shared" si="20"/>
        <v>241702.36</v>
      </c>
      <c r="H107" s="642" t="str">
        <f t="shared" si="21"/>
        <v>R3.0</v>
      </c>
      <c r="I107" s="316">
        <f t="shared" si="20"/>
        <v>35</v>
      </c>
      <c r="J107" s="316">
        <f t="shared" si="20"/>
        <v>15.36</v>
      </c>
      <c r="K107" s="316">
        <f t="shared" si="20"/>
        <v>21.2</v>
      </c>
      <c r="L107" s="316">
        <f t="shared" si="20"/>
        <v>36.56</v>
      </c>
      <c r="M107" s="316">
        <f t="shared" si="27"/>
        <v>99373.010000000009</v>
      </c>
      <c r="N107" s="316">
        <f t="shared" si="20"/>
        <v>142329.34999999998</v>
      </c>
      <c r="O107" s="316">
        <f t="shared" si="22"/>
        <v>523104.83999999997</v>
      </c>
      <c r="P107" s="642" t="str">
        <f t="shared" si="23"/>
        <v>R3.0</v>
      </c>
      <c r="Q107" s="628">
        <f t="shared" si="24"/>
        <v>35</v>
      </c>
      <c r="R107" s="628">
        <f t="shared" si="24"/>
        <v>18.71</v>
      </c>
      <c r="S107" s="628">
        <f t="shared" si="24"/>
        <v>18.309999999999999</v>
      </c>
      <c r="T107" s="628">
        <f t="shared" si="24"/>
        <v>37.020000000000003</v>
      </c>
      <c r="U107" s="316">
        <f t="shared" si="28"/>
        <v>-260525.32999999996</v>
      </c>
      <c r="V107" s="316">
        <f t="shared" si="25"/>
        <v>262579.51</v>
      </c>
    </row>
    <row r="108" spans="1:22">
      <c r="A108">
        <v>380</v>
      </c>
      <c r="B108" t="str">
        <f t="shared" si="19"/>
        <v>Treatment Equipment</v>
      </c>
      <c r="C108">
        <v>25</v>
      </c>
      <c r="D108" s="316">
        <f t="shared" si="20"/>
        <v>515491.49</v>
      </c>
      <c r="E108" s="316">
        <f t="shared" si="26"/>
        <v>41314.559999999998</v>
      </c>
      <c r="F108" s="316">
        <f t="shared" si="20"/>
        <v>474176.93</v>
      </c>
      <c r="G108" s="316">
        <f t="shared" si="20"/>
        <v>515491.49</v>
      </c>
      <c r="H108" s="642" t="str">
        <f t="shared" si="21"/>
        <v>R3.0</v>
      </c>
      <c r="I108" s="316">
        <f t="shared" si="20"/>
        <v>45</v>
      </c>
      <c r="J108" s="316">
        <f t="shared" si="20"/>
        <v>3.61</v>
      </c>
      <c r="K108" s="316">
        <f t="shared" si="20"/>
        <v>41.42</v>
      </c>
      <c r="L108" s="316">
        <f t="shared" si="20"/>
        <v>45.03</v>
      </c>
      <c r="M108" s="316">
        <f t="shared" si="27"/>
        <v>41314.559999999998</v>
      </c>
      <c r="N108" s="316">
        <f t="shared" si="20"/>
        <v>474176.93</v>
      </c>
      <c r="O108" s="316">
        <f t="shared" si="22"/>
        <v>575784.82999999996</v>
      </c>
      <c r="P108" s="642" t="str">
        <f t="shared" si="23"/>
        <v>R3.0</v>
      </c>
      <c r="Q108" s="628">
        <f t="shared" si="24"/>
        <v>45</v>
      </c>
      <c r="R108" s="628">
        <f t="shared" si="24"/>
        <v>3.68</v>
      </c>
      <c r="S108" s="628">
        <f t="shared" si="24"/>
        <v>41.35</v>
      </c>
      <c r="T108" s="628">
        <f t="shared" si="24"/>
        <v>45.03</v>
      </c>
      <c r="U108" s="316">
        <f t="shared" si="28"/>
        <v>-47042.099999999977</v>
      </c>
      <c r="V108" s="316">
        <f t="shared" si="25"/>
        <v>528742.73</v>
      </c>
    </row>
    <row r="109" spans="1:22">
      <c r="A109">
        <v>390</v>
      </c>
      <c r="B109" t="str">
        <f t="shared" si="19"/>
        <v>Support Assets</v>
      </c>
      <c r="C109">
        <v>12</v>
      </c>
      <c r="D109" s="316">
        <f t="shared" si="20"/>
        <v>244685.96</v>
      </c>
      <c r="E109" s="316">
        <f t="shared" si="26"/>
        <v>97614.799999999988</v>
      </c>
      <c r="F109" s="316">
        <f t="shared" si="20"/>
        <v>147071.16</v>
      </c>
      <c r="G109" s="316">
        <f t="shared" si="20"/>
        <v>244685.96</v>
      </c>
      <c r="H109" s="642" t="str">
        <f t="shared" si="21"/>
        <v>R3.0</v>
      </c>
      <c r="I109" s="316">
        <f t="shared" si="20"/>
        <v>12</v>
      </c>
      <c r="J109" s="316">
        <f t="shared" si="20"/>
        <v>7.43</v>
      </c>
      <c r="K109" s="316">
        <f t="shared" si="20"/>
        <v>12.06</v>
      </c>
      <c r="L109" s="316">
        <f t="shared" si="20"/>
        <v>19.489999999999998</v>
      </c>
      <c r="M109" s="316">
        <f t="shared" si="27"/>
        <v>97614.799999999988</v>
      </c>
      <c r="N109" s="316">
        <f t="shared" si="20"/>
        <v>147071.16</v>
      </c>
      <c r="O109" s="316">
        <f t="shared" si="22"/>
        <v>271239.98000000004</v>
      </c>
      <c r="P109" s="642" t="str">
        <f t="shared" si="23"/>
        <v>R3.0</v>
      </c>
      <c r="Q109" s="628">
        <f t="shared" si="24"/>
        <v>12</v>
      </c>
      <c r="R109" s="628">
        <f t="shared" si="24"/>
        <v>7.84</v>
      </c>
      <c r="S109" s="628">
        <f t="shared" si="24"/>
        <v>11.99</v>
      </c>
      <c r="T109" s="628">
        <f t="shared" si="24"/>
        <v>19.829999999999998</v>
      </c>
      <c r="U109" s="316">
        <f t="shared" si="28"/>
        <v>-111768.25000000003</v>
      </c>
      <c r="V109" s="316">
        <f t="shared" si="25"/>
        <v>159471.73000000001</v>
      </c>
    </row>
    <row r="110" spans="1:22">
      <c r="A110">
        <v>391</v>
      </c>
      <c r="B110" t="str">
        <f t="shared" si="19"/>
        <v>Not Used</v>
      </c>
      <c r="D110" s="316">
        <f t="shared" si="20"/>
        <v>0</v>
      </c>
      <c r="E110" s="316">
        <f t="shared" si="26"/>
        <v>0</v>
      </c>
      <c r="F110" s="316">
        <f t="shared" si="20"/>
        <v>0</v>
      </c>
      <c r="G110" s="316">
        <f t="shared" si="20"/>
        <v>0</v>
      </c>
      <c r="H110" s="643"/>
      <c r="I110" s="316">
        <f t="shared" si="20"/>
        <v>0</v>
      </c>
      <c r="J110" s="316">
        <f t="shared" si="20"/>
        <v>0</v>
      </c>
      <c r="K110" s="316">
        <f t="shared" si="20"/>
        <v>0</v>
      </c>
      <c r="L110" s="316">
        <f t="shared" si="20"/>
        <v>0</v>
      </c>
      <c r="M110" s="316">
        <f t="shared" si="27"/>
        <v>0</v>
      </c>
      <c r="N110" s="316">
        <f t="shared" si="20"/>
        <v>0</v>
      </c>
      <c r="O110" s="316">
        <f t="shared" si="22"/>
        <v>0</v>
      </c>
      <c r="P110" s="643"/>
      <c r="Q110" s="628">
        <f t="shared" si="24"/>
        <v>0</v>
      </c>
      <c r="R110" s="628">
        <f t="shared" si="24"/>
        <v>0</v>
      </c>
      <c r="S110" s="628">
        <f t="shared" si="24"/>
        <v>0</v>
      </c>
      <c r="T110" s="628">
        <f t="shared" si="24"/>
        <v>0</v>
      </c>
      <c r="U110" s="316">
        <f t="shared" si="28"/>
        <v>0</v>
      </c>
      <c r="V110" s="316">
        <f t="shared" si="25"/>
        <v>0</v>
      </c>
    </row>
    <row r="111" spans="1:22">
      <c r="A111">
        <v>392</v>
      </c>
      <c r="B111" t="str">
        <f t="shared" si="19"/>
        <v>Not Used</v>
      </c>
      <c r="D111" s="316">
        <f t="shared" si="20"/>
        <v>0</v>
      </c>
      <c r="E111" s="316">
        <f t="shared" si="26"/>
        <v>0</v>
      </c>
      <c r="F111" s="316">
        <f t="shared" si="20"/>
        <v>0</v>
      </c>
      <c r="G111" s="316">
        <f t="shared" si="20"/>
        <v>0</v>
      </c>
      <c r="H111" s="643"/>
      <c r="I111" s="316">
        <f t="shared" si="20"/>
        <v>0</v>
      </c>
      <c r="J111" s="316">
        <f t="shared" si="20"/>
        <v>0</v>
      </c>
      <c r="K111" s="316">
        <f t="shared" si="20"/>
        <v>0</v>
      </c>
      <c r="L111" s="316">
        <f t="shared" si="20"/>
        <v>0</v>
      </c>
      <c r="M111" s="316">
        <f t="shared" si="27"/>
        <v>0</v>
      </c>
      <c r="N111" s="316">
        <f t="shared" si="20"/>
        <v>0</v>
      </c>
      <c r="O111" s="316">
        <f t="shared" si="22"/>
        <v>0</v>
      </c>
      <c r="P111" s="643"/>
      <c r="Q111" s="628">
        <f t="shared" si="24"/>
        <v>0</v>
      </c>
      <c r="R111" s="628">
        <f t="shared" si="24"/>
        <v>0</v>
      </c>
      <c r="S111" s="628">
        <f t="shared" si="24"/>
        <v>0</v>
      </c>
      <c r="T111" s="628">
        <f t="shared" si="24"/>
        <v>0</v>
      </c>
      <c r="U111" s="316">
        <f t="shared" si="28"/>
        <v>0</v>
      </c>
      <c r="V111" s="316">
        <f t="shared" si="25"/>
        <v>0</v>
      </c>
    </row>
    <row r="112" spans="1:22">
      <c r="A112">
        <v>393</v>
      </c>
      <c r="B112" t="str">
        <f t="shared" si="19"/>
        <v>Not Used</v>
      </c>
      <c r="D112" s="316">
        <f t="shared" si="20"/>
        <v>0</v>
      </c>
      <c r="E112" s="316">
        <f t="shared" si="26"/>
        <v>0</v>
      </c>
      <c r="F112" s="316">
        <f t="shared" si="20"/>
        <v>0</v>
      </c>
      <c r="G112" s="316">
        <f t="shared" si="20"/>
        <v>0</v>
      </c>
      <c r="H112" s="643"/>
      <c r="I112" s="316">
        <f t="shared" si="20"/>
        <v>0</v>
      </c>
      <c r="J112" s="316">
        <f t="shared" si="20"/>
        <v>0</v>
      </c>
      <c r="K112" s="316">
        <f t="shared" si="20"/>
        <v>0</v>
      </c>
      <c r="L112" s="316">
        <f t="shared" si="20"/>
        <v>0</v>
      </c>
      <c r="M112" s="316">
        <f t="shared" si="27"/>
        <v>0</v>
      </c>
      <c r="N112" s="316">
        <f t="shared" si="20"/>
        <v>0</v>
      </c>
      <c r="O112" s="316">
        <f t="shared" si="22"/>
        <v>0</v>
      </c>
      <c r="P112" s="643"/>
      <c r="Q112" s="628">
        <f t="shared" si="24"/>
        <v>0</v>
      </c>
      <c r="R112" s="628">
        <f t="shared" si="24"/>
        <v>0</v>
      </c>
      <c r="S112" s="628">
        <f t="shared" si="24"/>
        <v>0</v>
      </c>
      <c r="T112" s="628">
        <f t="shared" si="24"/>
        <v>0</v>
      </c>
      <c r="U112" s="316">
        <f t="shared" si="28"/>
        <v>0</v>
      </c>
      <c r="V112" s="316">
        <f t="shared" si="25"/>
        <v>0</v>
      </c>
    </row>
    <row r="113" spans="1:22">
      <c r="A113">
        <v>395</v>
      </c>
      <c r="B113" t="str">
        <f t="shared" si="19"/>
        <v>Not Used</v>
      </c>
      <c r="D113" s="316">
        <f t="shared" si="20"/>
        <v>0</v>
      </c>
      <c r="E113" s="316">
        <f t="shared" si="26"/>
        <v>0</v>
      </c>
      <c r="F113" s="316">
        <f t="shared" si="20"/>
        <v>0</v>
      </c>
      <c r="G113" s="316">
        <f t="shared" si="20"/>
        <v>0</v>
      </c>
      <c r="H113" s="643"/>
      <c r="I113" s="316">
        <f t="shared" si="20"/>
        <v>0</v>
      </c>
      <c r="J113" s="316">
        <f t="shared" si="20"/>
        <v>0</v>
      </c>
      <c r="K113" s="316">
        <f t="shared" si="20"/>
        <v>0</v>
      </c>
      <c r="L113" s="316">
        <f t="shared" si="20"/>
        <v>0</v>
      </c>
      <c r="M113" s="316">
        <f t="shared" si="27"/>
        <v>0</v>
      </c>
      <c r="N113" s="316">
        <f t="shared" si="20"/>
        <v>0</v>
      </c>
      <c r="O113" s="316">
        <f t="shared" si="22"/>
        <v>0</v>
      </c>
      <c r="P113" s="643"/>
      <c r="Q113" s="628">
        <f t="shared" si="24"/>
        <v>0</v>
      </c>
      <c r="R113" s="628">
        <f t="shared" si="24"/>
        <v>0</v>
      </c>
      <c r="S113" s="628">
        <f t="shared" si="24"/>
        <v>0</v>
      </c>
      <c r="T113" s="628">
        <f t="shared" si="24"/>
        <v>0</v>
      </c>
      <c r="U113" s="316">
        <f t="shared" si="28"/>
        <v>0</v>
      </c>
      <c r="V113" s="316">
        <f t="shared" si="25"/>
        <v>0</v>
      </c>
    </row>
    <row r="114" spans="1:22">
      <c r="A114">
        <v>396</v>
      </c>
      <c r="B114" t="str">
        <f t="shared" si="19"/>
        <v>Not Used</v>
      </c>
      <c r="D114" s="316">
        <f t="shared" si="20"/>
        <v>0</v>
      </c>
      <c r="E114" s="316">
        <f t="shared" si="26"/>
        <v>0</v>
      </c>
      <c r="F114" s="316">
        <f t="shared" si="20"/>
        <v>0</v>
      </c>
      <c r="G114" s="316">
        <f t="shared" si="20"/>
        <v>0</v>
      </c>
      <c r="H114" s="643"/>
      <c r="I114" s="316">
        <f t="shared" si="20"/>
        <v>0</v>
      </c>
      <c r="J114" s="316">
        <f t="shared" si="20"/>
        <v>0</v>
      </c>
      <c r="K114" s="316">
        <f t="shared" si="20"/>
        <v>0</v>
      </c>
      <c r="L114" s="316">
        <f t="shared" si="20"/>
        <v>0</v>
      </c>
      <c r="M114" s="316">
        <f t="shared" si="27"/>
        <v>0</v>
      </c>
      <c r="N114" s="316">
        <f t="shared" si="20"/>
        <v>0</v>
      </c>
      <c r="O114" s="316">
        <f t="shared" si="22"/>
        <v>0</v>
      </c>
      <c r="P114" s="643"/>
      <c r="Q114" s="628">
        <f t="shared" si="24"/>
        <v>0</v>
      </c>
      <c r="R114" s="628">
        <f t="shared" si="24"/>
        <v>0</v>
      </c>
      <c r="S114" s="628">
        <f t="shared" si="24"/>
        <v>0</v>
      </c>
      <c r="T114" s="628">
        <f t="shared" si="24"/>
        <v>0</v>
      </c>
      <c r="U114" s="316">
        <f t="shared" si="28"/>
        <v>0</v>
      </c>
      <c r="V114" s="316">
        <f t="shared" si="25"/>
        <v>0</v>
      </c>
    </row>
    <row r="115" spans="1:22">
      <c r="A115">
        <v>397</v>
      </c>
      <c r="B115" t="str">
        <f t="shared" si="19"/>
        <v>Not Used</v>
      </c>
      <c r="D115" s="316">
        <f t="shared" ref="D115:G117" si="29">IFERROR(VLOOKUP($A115,Cost_Approach_Summary,D$119,FALSE),0)</f>
        <v>0</v>
      </c>
      <c r="E115" s="316">
        <f t="shared" si="26"/>
        <v>0</v>
      </c>
      <c r="F115" s="316">
        <f t="shared" si="29"/>
        <v>0</v>
      </c>
      <c r="G115" s="316">
        <f t="shared" si="29"/>
        <v>0</v>
      </c>
      <c r="H115" s="643"/>
      <c r="I115" s="316">
        <f t="shared" ref="I115:L117" si="30">IFERROR(VLOOKUP($A115,Cost_Approach_Summary,I$119,FALSE),0)</f>
        <v>0</v>
      </c>
      <c r="J115" s="316">
        <f t="shared" si="30"/>
        <v>0</v>
      </c>
      <c r="K115" s="316">
        <f t="shared" si="30"/>
        <v>0</v>
      </c>
      <c r="L115" s="316">
        <f t="shared" si="30"/>
        <v>0</v>
      </c>
      <c r="M115" s="316">
        <f t="shared" si="27"/>
        <v>0</v>
      </c>
      <c r="N115" s="316">
        <f t="shared" ref="N115:N117" si="31">IFERROR(VLOOKUP($A115,Cost_Approach_Summary,N$119,FALSE),0)</f>
        <v>0</v>
      </c>
      <c r="O115" s="316">
        <f t="shared" si="22"/>
        <v>0</v>
      </c>
      <c r="P115" s="643"/>
      <c r="Q115" s="628">
        <f t="shared" si="24"/>
        <v>0</v>
      </c>
      <c r="R115" s="628">
        <f t="shared" si="24"/>
        <v>0</v>
      </c>
      <c r="S115" s="628">
        <f t="shared" si="24"/>
        <v>0</v>
      </c>
      <c r="T115" s="628">
        <f t="shared" si="24"/>
        <v>0</v>
      </c>
      <c r="U115" s="316">
        <f t="shared" si="28"/>
        <v>0</v>
      </c>
      <c r="V115" s="316">
        <f t="shared" si="25"/>
        <v>0</v>
      </c>
    </row>
    <row r="116" spans="1:22">
      <c r="A116">
        <v>398</v>
      </c>
      <c r="B116" t="str">
        <f t="shared" si="19"/>
        <v>Not Used</v>
      </c>
      <c r="D116" s="316">
        <f t="shared" si="29"/>
        <v>0</v>
      </c>
      <c r="E116" s="316">
        <f t="shared" si="26"/>
        <v>0</v>
      </c>
      <c r="F116" s="316">
        <f t="shared" si="29"/>
        <v>0</v>
      </c>
      <c r="G116" s="316">
        <f t="shared" si="29"/>
        <v>0</v>
      </c>
      <c r="H116" s="643"/>
      <c r="I116" s="316">
        <f t="shared" si="30"/>
        <v>0</v>
      </c>
      <c r="J116" s="316">
        <f t="shared" si="30"/>
        <v>0</v>
      </c>
      <c r="K116" s="316">
        <f t="shared" si="30"/>
        <v>0</v>
      </c>
      <c r="L116" s="316">
        <f t="shared" si="30"/>
        <v>0</v>
      </c>
      <c r="M116" s="316">
        <f t="shared" si="27"/>
        <v>0</v>
      </c>
      <c r="N116" s="316">
        <f t="shared" si="31"/>
        <v>0</v>
      </c>
      <c r="O116" s="316">
        <f t="shared" si="22"/>
        <v>0</v>
      </c>
      <c r="P116" s="643"/>
      <c r="Q116" s="628">
        <f t="shared" si="24"/>
        <v>0</v>
      </c>
      <c r="R116" s="628">
        <f t="shared" si="24"/>
        <v>0</v>
      </c>
      <c r="S116" s="628">
        <f t="shared" si="24"/>
        <v>0</v>
      </c>
      <c r="T116" s="628">
        <f t="shared" si="24"/>
        <v>0</v>
      </c>
      <c r="U116" s="316">
        <f t="shared" si="28"/>
        <v>0</v>
      </c>
      <c r="V116" s="316">
        <f t="shared" si="25"/>
        <v>0</v>
      </c>
    </row>
    <row r="117" spans="1:22">
      <c r="D117" s="316">
        <f t="shared" si="29"/>
        <v>0</v>
      </c>
      <c r="E117" s="316">
        <f t="shared" si="26"/>
        <v>0</v>
      </c>
      <c r="F117" s="316">
        <f t="shared" si="29"/>
        <v>0</v>
      </c>
      <c r="G117" s="316">
        <f t="shared" si="29"/>
        <v>0</v>
      </c>
      <c r="H117" s="643"/>
      <c r="I117" s="316">
        <f t="shared" si="30"/>
        <v>0</v>
      </c>
      <c r="J117" s="316">
        <f t="shared" si="30"/>
        <v>0</v>
      </c>
      <c r="K117" s="316">
        <f t="shared" si="30"/>
        <v>0</v>
      </c>
      <c r="L117" s="316">
        <f t="shared" si="30"/>
        <v>0</v>
      </c>
      <c r="M117" s="316">
        <f t="shared" si="27"/>
        <v>0</v>
      </c>
      <c r="N117" s="316">
        <f t="shared" si="31"/>
        <v>0</v>
      </c>
      <c r="O117" s="316">
        <f t="shared" si="22"/>
        <v>0</v>
      </c>
      <c r="P117" s="643"/>
      <c r="Q117" s="628">
        <f t="shared" si="24"/>
        <v>0</v>
      </c>
      <c r="R117" s="628">
        <f t="shared" si="24"/>
        <v>0</v>
      </c>
      <c r="S117" s="628">
        <f t="shared" si="24"/>
        <v>0</v>
      </c>
      <c r="T117" s="628">
        <f t="shared" si="24"/>
        <v>0</v>
      </c>
      <c r="U117" s="316">
        <f t="shared" si="28"/>
        <v>0</v>
      </c>
      <c r="V117" s="316">
        <f t="shared" si="25"/>
        <v>0</v>
      </c>
    </row>
    <row r="118" spans="1:22">
      <c r="A118" s="237" t="s">
        <v>7</v>
      </c>
      <c r="B118" t="s">
        <v>13</v>
      </c>
      <c r="C118" t="s">
        <v>7</v>
      </c>
      <c r="D118" s="307">
        <f>SUM(D99:D117)</f>
        <v>68404345.140000015</v>
      </c>
      <c r="E118" s="307">
        <f t="shared" ref="E118:G118" si="32">SUM(E99:E117)</f>
        <v>28346711.219999999</v>
      </c>
      <c r="F118" s="307">
        <f t="shared" si="32"/>
        <v>40057633.920000009</v>
      </c>
      <c r="G118" s="307">
        <f t="shared" si="32"/>
        <v>68404345.140000015</v>
      </c>
      <c r="M118" s="307">
        <f>SUM(M99:M117)</f>
        <v>28346711.219999999</v>
      </c>
      <c r="N118" s="307">
        <f>SUM(N99:N117)</f>
        <v>40057633.920000009</v>
      </c>
      <c r="O118" s="307">
        <f>SUM(O99:O117)</f>
        <v>209693218.09999999</v>
      </c>
      <c r="U118" s="307">
        <f>SUM(U99:U117)</f>
        <v>-110103399.55</v>
      </c>
      <c r="V118" s="307">
        <f>SUM(V99:V117)</f>
        <v>99589818.550000012</v>
      </c>
    </row>
    <row r="119" spans="1:22">
      <c r="B119" t="s">
        <v>1587</v>
      </c>
      <c r="D119">
        <v>24</v>
      </c>
      <c r="F119">
        <v>34</v>
      </c>
      <c r="G119" s="9">
        <v>24</v>
      </c>
      <c r="H119" s="9"/>
      <c r="I119" s="9">
        <v>25</v>
      </c>
      <c r="J119" s="9">
        <v>26</v>
      </c>
      <c r="K119" s="9">
        <v>29</v>
      </c>
      <c r="L119" s="9">
        <v>31</v>
      </c>
      <c r="N119" s="9">
        <v>34</v>
      </c>
      <c r="O119">
        <v>8</v>
      </c>
      <c r="Q119">
        <v>11</v>
      </c>
      <c r="R119">
        <v>9</v>
      </c>
      <c r="S119">
        <v>12</v>
      </c>
      <c r="T119">
        <v>14</v>
      </c>
      <c r="V119">
        <v>19</v>
      </c>
    </row>
    <row r="121" spans="1:22">
      <c r="C121" t="s">
        <v>466</v>
      </c>
      <c r="D121" t="s">
        <v>438</v>
      </c>
    </row>
    <row r="122" spans="1:22">
      <c r="A122" t="s">
        <v>449</v>
      </c>
      <c r="D122" s="70" t="s">
        <v>437</v>
      </c>
      <c r="E122" s="70" t="s">
        <v>602</v>
      </c>
      <c r="F122" s="70" t="s">
        <v>603</v>
      </c>
    </row>
    <row r="123" spans="1:22">
      <c r="A123" t="s">
        <v>22</v>
      </c>
    </row>
    <row r="124" spans="1:22">
      <c r="A124" s="34" t="s">
        <v>450</v>
      </c>
      <c r="B124" s="34"/>
      <c r="C124" s="9"/>
      <c r="D124" s="2"/>
      <c r="E124" s="2"/>
      <c r="F124" s="2"/>
      <c r="G124" t="s">
        <v>616</v>
      </c>
    </row>
    <row r="125" spans="1:22">
      <c r="A125" s="34" t="s">
        <v>451</v>
      </c>
      <c r="B125" s="34"/>
    </row>
    <row r="126" spans="1:22">
      <c r="A126" s="34"/>
      <c r="B126" s="34"/>
      <c r="D126" s="26"/>
      <c r="E126" s="26"/>
      <c r="F126" s="26"/>
    </row>
    <row r="127" spans="1:22">
      <c r="A127" s="34" t="s">
        <v>452</v>
      </c>
      <c r="B127" s="34"/>
      <c r="C127" s="9"/>
      <c r="D127" s="2"/>
      <c r="E127" s="2"/>
      <c r="F127" s="2"/>
      <c r="G127" t="s">
        <v>616</v>
      </c>
    </row>
    <row r="128" spans="1:22">
      <c r="A128" s="34" t="s">
        <v>453</v>
      </c>
      <c r="B128" s="34"/>
    </row>
    <row r="129" spans="1:8">
      <c r="A129" s="34"/>
      <c r="B129" s="34"/>
      <c r="D129" s="2"/>
      <c r="E129" s="2"/>
      <c r="F129" s="2"/>
    </row>
    <row r="130" spans="1:8">
      <c r="A130" s="34" t="s">
        <v>1588</v>
      </c>
      <c r="B130" s="34"/>
      <c r="C130" s="9"/>
    </row>
    <row r="131" spans="1:8">
      <c r="A131" s="34" t="s">
        <v>23</v>
      </c>
      <c r="B131" s="34"/>
      <c r="C131" s="25"/>
    </row>
    <row r="132" spans="1:8">
      <c r="A132" s="34"/>
      <c r="B132" s="34"/>
    </row>
    <row r="133" spans="1:8">
      <c r="A133" s="45" t="s">
        <v>431</v>
      </c>
      <c r="B133" s="45"/>
      <c r="C133" s="9">
        <v>0</v>
      </c>
      <c r="D133" t="s">
        <v>201</v>
      </c>
    </row>
    <row r="134" spans="1:8">
      <c r="A134" s="34"/>
      <c r="B134" s="34"/>
    </row>
    <row r="135" spans="1:8">
      <c r="A135" s="45" t="s">
        <v>454</v>
      </c>
      <c r="B135" s="45"/>
    </row>
    <row r="136" spans="1:8">
      <c r="A136" s="45" t="s">
        <v>24</v>
      </c>
      <c r="B136" s="45"/>
    </row>
    <row r="137" spans="1:8">
      <c r="A137" s="34" t="s">
        <v>20</v>
      </c>
      <c r="B137" s="34"/>
      <c r="C137" s="9" t="s">
        <v>201</v>
      </c>
      <c r="D137" s="2">
        <v>0.02</v>
      </c>
      <c r="E137" s="2">
        <v>0.02</v>
      </c>
      <c r="F137">
        <v>2</v>
      </c>
    </row>
    <row r="138" spans="1:8">
      <c r="A138" s="34" t="s">
        <v>456</v>
      </c>
      <c r="B138" s="34"/>
      <c r="C138" s="9" t="s">
        <v>201</v>
      </c>
      <c r="D138" s="33">
        <v>-1.4999999999999999E-2</v>
      </c>
      <c r="E138" s="33">
        <v>-1.4999999999999999E-2</v>
      </c>
      <c r="F138" s="33">
        <v>-1.4999999999999999E-2</v>
      </c>
    </row>
    <row r="139" spans="1:8">
      <c r="A139" s="34" t="s">
        <v>615</v>
      </c>
      <c r="B139" s="34"/>
      <c r="C139" s="9"/>
    </row>
    <row r="140" spans="1:8">
      <c r="A140" s="34" t="s">
        <v>455</v>
      </c>
      <c r="B140" s="34"/>
      <c r="C140" s="9" t="s">
        <v>201</v>
      </c>
      <c r="D140" s="2">
        <v>0.02</v>
      </c>
      <c r="E140" s="2">
        <v>0.02</v>
      </c>
      <c r="F140">
        <v>0.02</v>
      </c>
    </row>
    <row r="141" spans="1:8">
      <c r="A141" s="34" t="s">
        <v>25</v>
      </c>
      <c r="B141" s="34"/>
      <c r="C141" s="9"/>
    </row>
    <row r="142" spans="1:8">
      <c r="A142" s="45" t="s">
        <v>288</v>
      </c>
      <c r="B142" s="45"/>
      <c r="C142" s="9"/>
    </row>
    <row r="143" spans="1:8">
      <c r="A143" s="34" t="s">
        <v>459</v>
      </c>
      <c r="B143" s="34"/>
      <c r="D143" s="442">
        <f>C72</f>
        <v>0.28000000000000003</v>
      </c>
      <c r="H143" s="28">
        <v>1</v>
      </c>
    </row>
    <row r="144" spans="1:8">
      <c r="A144" s="34" t="s">
        <v>458</v>
      </c>
      <c r="B144" s="34"/>
      <c r="C144" s="21">
        <f>C290</f>
        <v>99589818.550000012</v>
      </c>
      <c r="D144" s="21">
        <f>ROUND(D143*C144,0)</f>
        <v>27885149</v>
      </c>
      <c r="G144">
        <v>27500000</v>
      </c>
      <c r="H144" s="9">
        <f>ROUND(H143*G144,0)</f>
        <v>27500000</v>
      </c>
    </row>
    <row r="145" spans="1:8">
      <c r="A145" s="34" t="s">
        <v>460</v>
      </c>
      <c r="B145" s="34"/>
      <c r="C145" t="s">
        <v>845</v>
      </c>
      <c r="D145" s="2">
        <f>D140</f>
        <v>0.02</v>
      </c>
      <c r="E145" s="2">
        <f>E140</f>
        <v>0.02</v>
      </c>
    </row>
    <row r="146" spans="1:8">
      <c r="A146" s="34"/>
      <c r="B146" s="34"/>
    </row>
    <row r="147" spans="1:8">
      <c r="A147" s="34"/>
      <c r="B147" s="34"/>
    </row>
    <row r="148" spans="1:8">
      <c r="A148" s="45" t="s">
        <v>73</v>
      </c>
      <c r="B148" s="45"/>
    </row>
    <row r="149" spans="1:8">
      <c r="A149" s="34" t="s">
        <v>457</v>
      </c>
      <c r="B149" s="34"/>
      <c r="D149" s="442">
        <f>C77</f>
        <v>0.72</v>
      </c>
      <c r="G149" s="172"/>
      <c r="H149" s="172"/>
    </row>
    <row r="150" spans="1:8">
      <c r="A150" s="34" t="s">
        <v>458</v>
      </c>
      <c r="B150" s="34"/>
      <c r="C150" s="307">
        <f>C144</f>
        <v>99589818.550000012</v>
      </c>
      <c r="D150" s="21">
        <f>ROUND(D149*C150,0)</f>
        <v>71704669</v>
      </c>
      <c r="G150" s="172"/>
      <c r="H150" s="550">
        <f>G78</f>
        <v>0</v>
      </c>
    </row>
    <row r="151" spans="1:8">
      <c r="A151" s="34"/>
      <c r="B151" s="34"/>
      <c r="G151" s="551">
        <f>G145</f>
        <v>0</v>
      </c>
      <c r="H151" s="552">
        <f>ROUND(H150*G151,0)</f>
        <v>0</v>
      </c>
    </row>
    <row r="152" spans="1:8">
      <c r="A152" s="34"/>
      <c r="B152" s="34"/>
    </row>
    <row r="153" spans="1:8">
      <c r="A153" s="34"/>
      <c r="B153" s="34"/>
    </row>
    <row r="154" spans="1:8">
      <c r="A154" s="43" t="s">
        <v>611</v>
      </c>
      <c r="B154" s="43"/>
      <c r="C154" s="286">
        <v>3</v>
      </c>
      <c r="D154" s="172" t="s">
        <v>1585</v>
      </c>
    </row>
    <row r="155" spans="1:8">
      <c r="A155" s="34"/>
      <c r="B155" s="34"/>
      <c r="C155" s="132">
        <f>IF(C154=1,4+2,IF(C154=2,12+2,20+2))</f>
        <v>22</v>
      </c>
    </row>
    <row r="156" spans="1:8">
      <c r="A156" s="113" t="s">
        <v>441</v>
      </c>
      <c r="B156" s="543" t="s">
        <v>737</v>
      </c>
      <c r="C156" s="637" t="s">
        <v>1814</v>
      </c>
      <c r="D156" s="637" t="s">
        <v>1815</v>
      </c>
      <c r="E156" s="637" t="s">
        <v>1816</v>
      </c>
    </row>
    <row r="157" spans="1:8">
      <c r="A157" t="str">
        <f>CONCATENATE(C157," - ",VLOOKUP(C157,AcctName,2,FALSE))</f>
        <v>353 - Land &amp; Land Rights</v>
      </c>
      <c r="B157" s="74"/>
      <c r="C157">
        <v>353</v>
      </c>
      <c r="D157" t="s">
        <v>1584</v>
      </c>
    </row>
    <row r="158" spans="1:8">
      <c r="A158" s="34" t="s">
        <v>36</v>
      </c>
      <c r="B158" s="34"/>
    </row>
    <row r="159" spans="1:8">
      <c r="A159" s="34" t="s">
        <v>37</v>
      </c>
      <c r="B159" s="34"/>
    </row>
    <row r="160" spans="1:8">
      <c r="A160" s="122" t="s">
        <v>75</v>
      </c>
      <c r="B160" s="122"/>
      <c r="C160" s="29">
        <v>0</v>
      </c>
      <c r="D160" s="29">
        <v>0</v>
      </c>
      <c r="E160" s="29">
        <v>0</v>
      </c>
      <c r="G160" t="s">
        <v>705</v>
      </c>
    </row>
    <row r="161" spans="1:7">
      <c r="A161" s="122" t="s">
        <v>38</v>
      </c>
      <c r="B161" s="122"/>
      <c r="C161" s="29"/>
      <c r="D161" s="29"/>
      <c r="E161" s="29"/>
    </row>
    <row r="162" spans="1:7">
      <c r="A162" s="122" t="s">
        <v>76</v>
      </c>
      <c r="B162" s="122"/>
      <c r="C162" s="29">
        <v>0</v>
      </c>
      <c r="D162" s="29">
        <v>0</v>
      </c>
      <c r="E162" s="29">
        <v>0</v>
      </c>
      <c r="G162" t="s">
        <v>704</v>
      </c>
    </row>
    <row r="163" spans="1:7">
      <c r="A163" s="34" t="s">
        <v>440</v>
      </c>
      <c r="B163" s="34"/>
      <c r="C163" s="545">
        <f>VLOOKUP(C157,Cost_Approach,C$155,FALSE)</f>
        <v>3111032.02</v>
      </c>
    </row>
    <row r="164" spans="1:7">
      <c r="A164" t="str">
        <f>CONCATENATE(C164," - ",VLOOKUP(C164,AcctName,2,FALSE))</f>
        <v>354.3 - Structures &amp; Improvements - Pumping</v>
      </c>
      <c r="B164" s="74"/>
      <c r="C164">
        <v>354.3</v>
      </c>
      <c r="D164" t="s">
        <v>1584</v>
      </c>
    </row>
    <row r="165" spans="1:7">
      <c r="A165" s="34" t="s">
        <v>36</v>
      </c>
      <c r="B165" s="34"/>
    </row>
    <row r="166" spans="1:7">
      <c r="A166" s="34" t="s">
        <v>37</v>
      </c>
      <c r="B166" s="34"/>
    </row>
    <row r="167" spans="1:7">
      <c r="A167" s="122" t="s">
        <v>75</v>
      </c>
      <c r="B167" s="122"/>
      <c r="C167" s="29">
        <v>5.0000000000000001E-3</v>
      </c>
      <c r="D167" s="29">
        <v>5.0000000000000001E-3</v>
      </c>
      <c r="E167" s="29">
        <v>5.0000000000000001E-3</v>
      </c>
      <c r="G167" t="s">
        <v>705</v>
      </c>
    </row>
    <row r="168" spans="1:7">
      <c r="A168" s="122" t="s">
        <v>38</v>
      </c>
      <c r="B168" s="122"/>
      <c r="C168" s="2"/>
      <c r="D168" s="2"/>
      <c r="E168" s="2"/>
    </row>
    <row r="169" spans="1:7">
      <c r="A169" s="122" t="s">
        <v>76</v>
      </c>
      <c r="B169" s="122"/>
      <c r="C169" s="29">
        <v>-2.5000000000000001E-3</v>
      </c>
      <c r="D169" s="29">
        <v>-2.5000000000000001E-3</v>
      </c>
      <c r="E169" s="29">
        <v>-2.5000000000000001E-3</v>
      </c>
      <c r="G169" t="s">
        <v>704</v>
      </c>
    </row>
    <row r="170" spans="1:7">
      <c r="A170" s="34" t="s">
        <v>440</v>
      </c>
      <c r="B170" s="34"/>
      <c r="C170" s="545">
        <f>VLOOKUP(C164,Cost_Approach,C$155,FALSE)</f>
        <v>1082243.8699999996</v>
      </c>
    </row>
    <row r="171" spans="1:7">
      <c r="A171" t="str">
        <f>CONCATENATE(C171," - ",VLOOKUP(C171,AcctName,2,FALSE))</f>
        <v>354.4 - Structures &amp; Improvements - Treatment</v>
      </c>
      <c r="B171" s="74"/>
      <c r="C171">
        <v>354.4</v>
      </c>
      <c r="D171" t="s">
        <v>1584</v>
      </c>
    </row>
    <row r="172" spans="1:7">
      <c r="A172" s="34" t="s">
        <v>36</v>
      </c>
      <c r="B172" s="34"/>
    </row>
    <row r="173" spans="1:7">
      <c r="A173" s="34" t="s">
        <v>37</v>
      </c>
      <c r="B173" s="34"/>
    </row>
    <row r="174" spans="1:7">
      <c r="A174" s="122" t="s">
        <v>75</v>
      </c>
      <c r="B174" s="122"/>
      <c r="C174" s="29">
        <v>1.2500000000000001E-2</v>
      </c>
      <c r="D174" s="29">
        <v>1.4999999999999999E-2</v>
      </c>
      <c r="E174" s="29">
        <v>1.2500000000000001E-2</v>
      </c>
      <c r="G174" t="s">
        <v>705</v>
      </c>
    </row>
    <row r="175" spans="1:7">
      <c r="A175" s="122" t="s">
        <v>38</v>
      </c>
      <c r="B175" s="122"/>
      <c r="C175" s="2"/>
      <c r="D175" s="2"/>
      <c r="E175" s="2"/>
    </row>
    <row r="176" spans="1:7">
      <c r="A176" s="122" t="s">
        <v>76</v>
      </c>
      <c r="B176" s="122"/>
      <c r="C176" s="29">
        <v>-2.5000000000000001E-3</v>
      </c>
      <c r="D176" s="29">
        <v>-2.5000000000000001E-3</v>
      </c>
      <c r="E176" s="29">
        <v>-2.5000000000000001E-3</v>
      </c>
      <c r="G176" t="s">
        <v>704</v>
      </c>
    </row>
    <row r="177" spans="1:7">
      <c r="A177" s="34" t="s">
        <v>440</v>
      </c>
      <c r="B177" s="34"/>
      <c r="C177" s="545">
        <f>VLOOKUP(C171,Cost_Approach,C$155,FALSE)</f>
        <v>47912068.890000008</v>
      </c>
    </row>
    <row r="178" spans="1:7">
      <c r="A178" t="str">
        <f>CONCATENATE(C178," - ",VLOOKUP(C178,AcctName,2,FALSE))</f>
        <v>355 - Generating Equipment</v>
      </c>
      <c r="B178" s="74"/>
      <c r="C178">
        <v>355</v>
      </c>
      <c r="D178" t="s">
        <v>1584</v>
      </c>
    </row>
    <row r="179" spans="1:7">
      <c r="A179" s="34" t="s">
        <v>36</v>
      </c>
      <c r="B179" s="34"/>
    </row>
    <row r="180" spans="1:7">
      <c r="A180" s="34" t="s">
        <v>37</v>
      </c>
      <c r="B180" s="34"/>
    </row>
    <row r="181" spans="1:7">
      <c r="A181" s="122" t="s">
        <v>75</v>
      </c>
      <c r="B181" s="122"/>
      <c r="C181" s="29">
        <v>5.0000000000000001E-3</v>
      </c>
      <c r="D181" s="29">
        <v>5.0000000000000001E-3</v>
      </c>
      <c r="E181" s="29">
        <v>5.0000000000000001E-3</v>
      </c>
      <c r="G181" t="s">
        <v>705</v>
      </c>
    </row>
    <row r="182" spans="1:7">
      <c r="A182" s="122" t="s">
        <v>38</v>
      </c>
      <c r="B182" s="122"/>
      <c r="C182" s="2"/>
      <c r="D182" s="2"/>
      <c r="E182" s="2"/>
    </row>
    <row r="183" spans="1:7">
      <c r="A183" s="122" t="s">
        <v>76</v>
      </c>
      <c r="B183" s="122"/>
      <c r="C183" s="29">
        <v>-2.5000000000000001E-3</v>
      </c>
      <c r="D183" s="29">
        <v>-2.5000000000000001E-3</v>
      </c>
      <c r="E183" s="29">
        <v>-2.5000000000000001E-3</v>
      </c>
      <c r="G183" t="s">
        <v>704</v>
      </c>
    </row>
    <row r="184" spans="1:7">
      <c r="A184" s="34" t="s">
        <v>440</v>
      </c>
      <c r="B184" s="34"/>
      <c r="C184" s="545">
        <f>VLOOKUP(C178,Cost_Approach,C$155,FALSE)</f>
        <v>25289.420000000002</v>
      </c>
    </row>
    <row r="185" spans="1:7">
      <c r="A185" t="str">
        <f>CONCATENATE(C185," - ",VLOOKUP(C185,AcctName,2,FALSE))</f>
        <v>360 - Collection Sewers - Force</v>
      </c>
      <c r="B185" s="74"/>
      <c r="C185">
        <v>360</v>
      </c>
      <c r="D185" t="s">
        <v>1584</v>
      </c>
    </row>
    <row r="186" spans="1:7">
      <c r="A186" s="34" t="s">
        <v>36</v>
      </c>
      <c r="B186" s="34"/>
    </row>
    <row r="187" spans="1:7">
      <c r="A187" s="34" t="s">
        <v>37</v>
      </c>
      <c r="B187" s="34"/>
    </row>
    <row r="188" spans="1:7">
      <c r="A188" s="122" t="s">
        <v>75</v>
      </c>
      <c r="B188" s="122"/>
      <c r="C188" s="29">
        <v>7.4999999999999997E-3</v>
      </c>
      <c r="D188" s="29">
        <v>1.4999999999999999E-2</v>
      </c>
      <c r="E188" s="29">
        <v>0.02</v>
      </c>
      <c r="G188" t="s">
        <v>705</v>
      </c>
    </row>
    <row r="189" spans="1:7">
      <c r="A189" s="122" t="s">
        <v>38</v>
      </c>
      <c r="B189" s="122"/>
      <c r="C189" s="2"/>
      <c r="D189" s="2"/>
      <c r="E189" s="2"/>
    </row>
    <row r="190" spans="1:7">
      <c r="A190" s="122" t="s">
        <v>76</v>
      </c>
      <c r="B190" s="122"/>
      <c r="C190" s="29">
        <v>-2.5000000000000001E-3</v>
      </c>
      <c r="D190" s="29">
        <v>-2.5000000000000001E-3</v>
      </c>
      <c r="E190" s="29">
        <v>-2.5000000000000001E-3</v>
      </c>
      <c r="G190" t="s">
        <v>704</v>
      </c>
    </row>
    <row r="191" spans="1:7">
      <c r="A191" s="34" t="s">
        <v>440</v>
      </c>
      <c r="B191" s="34"/>
      <c r="C191" s="545">
        <f>VLOOKUP(C185,Cost_Approach,C$155,FALSE)</f>
        <v>1162282.45</v>
      </c>
    </row>
    <row r="192" spans="1:7">
      <c r="A192" t="str">
        <f>CONCATENATE(C192," - ",VLOOKUP(C192,AcctName,2))</f>
        <v>361 - Collection Sewers - Gravity</v>
      </c>
      <c r="B192" s="74"/>
      <c r="C192">
        <v>361</v>
      </c>
      <c r="D192" t="s">
        <v>1584</v>
      </c>
    </row>
    <row r="193" spans="1:7">
      <c r="A193" s="34" t="s">
        <v>36</v>
      </c>
      <c r="B193" s="34"/>
    </row>
    <row r="194" spans="1:7">
      <c r="A194" s="34" t="s">
        <v>37</v>
      </c>
      <c r="B194" s="34"/>
    </row>
    <row r="195" spans="1:7">
      <c r="A195" s="122" t="s">
        <v>75</v>
      </c>
      <c r="B195" s="122"/>
      <c r="C195" s="29">
        <v>0.02</v>
      </c>
      <c r="D195" s="29">
        <v>2.5000000000000001E-2</v>
      </c>
      <c r="E195" s="29">
        <v>0.02</v>
      </c>
      <c r="G195" t="s">
        <v>705</v>
      </c>
    </row>
    <row r="196" spans="1:7">
      <c r="A196" s="122" t="s">
        <v>38</v>
      </c>
      <c r="B196" s="122"/>
      <c r="C196" s="2"/>
      <c r="D196" s="2"/>
      <c r="E196" s="2"/>
    </row>
    <row r="197" spans="1:7">
      <c r="A197" s="122" t="s">
        <v>76</v>
      </c>
      <c r="B197" s="122"/>
      <c r="C197" s="29">
        <v>-2.5000000000000001E-3</v>
      </c>
      <c r="D197" s="29">
        <v>-2.5000000000000001E-3</v>
      </c>
      <c r="E197" s="29">
        <v>-2.5000000000000001E-3</v>
      </c>
      <c r="G197" t="s">
        <v>704</v>
      </c>
    </row>
    <row r="198" spans="1:7">
      <c r="A198" s="34" t="s">
        <v>440</v>
      </c>
      <c r="B198" s="34"/>
      <c r="C198" s="545">
        <f>VLOOKUP(C192,Cost_Approach,C$155,FALSE)</f>
        <v>33989896.209999986</v>
      </c>
    </row>
    <row r="199" spans="1:7">
      <c r="A199" t="str">
        <f>CONCATENATE(C199," - ",VLOOKUP(C199,AcctName,2))</f>
        <v>363 - Service Laterals</v>
      </c>
      <c r="B199" s="74"/>
      <c r="C199">
        <v>363</v>
      </c>
      <c r="D199" t="s">
        <v>1584</v>
      </c>
    </row>
    <row r="200" spans="1:7">
      <c r="A200" s="34" t="s">
        <v>36</v>
      </c>
      <c r="B200" s="34"/>
    </row>
    <row r="201" spans="1:7">
      <c r="A201" s="34" t="s">
        <v>37</v>
      </c>
      <c r="B201" s="34"/>
    </row>
    <row r="202" spans="1:7">
      <c r="A202" s="122" t="s">
        <v>75</v>
      </c>
      <c r="B202" s="122"/>
      <c r="C202" s="29">
        <v>0.01</v>
      </c>
      <c r="D202" s="29">
        <v>1.2500000000000001E-2</v>
      </c>
      <c r="E202" s="29">
        <v>0.01</v>
      </c>
      <c r="G202" t="s">
        <v>705</v>
      </c>
    </row>
    <row r="203" spans="1:7">
      <c r="A203" s="122" t="s">
        <v>38</v>
      </c>
      <c r="B203" s="122"/>
      <c r="C203" s="2"/>
      <c r="D203" s="2"/>
      <c r="E203" s="2"/>
    </row>
    <row r="204" spans="1:7">
      <c r="A204" s="122" t="s">
        <v>76</v>
      </c>
      <c r="B204" s="122"/>
      <c r="C204" s="29">
        <v>-2.5000000000000001E-3</v>
      </c>
      <c r="D204" s="29">
        <v>-2.5000000000000001E-3</v>
      </c>
      <c r="E204" s="29">
        <v>-2.5000000000000001E-3</v>
      </c>
      <c r="G204" t="s">
        <v>704</v>
      </c>
    </row>
    <row r="205" spans="1:7">
      <c r="A205" s="34" t="s">
        <v>440</v>
      </c>
      <c r="B205" s="34"/>
      <c r="C205" s="545">
        <f>VLOOKUP(C199,Cost_Approach,C$155,FALSE)</f>
        <v>11253482.310000002</v>
      </c>
    </row>
    <row r="206" spans="1:7">
      <c r="A206" t="str">
        <f>CONCATENATE(C206," - ",VLOOKUP(C206,AcctName,2))</f>
        <v>364 - Flow Measuring Equipment</v>
      </c>
      <c r="B206" s="74"/>
      <c r="C206">
        <v>364</v>
      </c>
      <c r="D206" t="s">
        <v>1584</v>
      </c>
    </row>
    <row r="207" spans="1:7">
      <c r="A207" s="34" t="s">
        <v>36</v>
      </c>
      <c r="B207" s="34"/>
    </row>
    <row r="208" spans="1:7">
      <c r="A208" s="34" t="s">
        <v>37</v>
      </c>
      <c r="B208" s="34"/>
    </row>
    <row r="209" spans="1:7">
      <c r="A209" s="122" t="s">
        <v>75</v>
      </c>
      <c r="B209" s="122"/>
      <c r="C209" s="29">
        <v>5.0000000000000001E-3</v>
      </c>
      <c r="D209" s="29">
        <v>5.0000000000000001E-3</v>
      </c>
      <c r="E209" s="29">
        <v>5.0000000000000001E-3</v>
      </c>
      <c r="G209" t="s">
        <v>705</v>
      </c>
    </row>
    <row r="210" spans="1:7">
      <c r="A210" s="122" t="s">
        <v>38</v>
      </c>
      <c r="B210" s="122"/>
      <c r="C210" s="2"/>
      <c r="D210" s="2"/>
      <c r="E210" s="2"/>
    </row>
    <row r="211" spans="1:7">
      <c r="A211" s="122" t="s">
        <v>76</v>
      </c>
      <c r="B211" s="122"/>
      <c r="C211" s="29">
        <v>-2.5000000000000001E-3</v>
      </c>
      <c r="D211" s="29">
        <v>-2.5000000000000001E-3</v>
      </c>
      <c r="E211" s="29">
        <v>-2.5000000000000001E-3</v>
      </c>
      <c r="G211" t="s">
        <v>704</v>
      </c>
    </row>
    <row r="212" spans="1:7">
      <c r="A212" s="34" t="s">
        <v>440</v>
      </c>
      <c r="B212" s="34"/>
      <c r="C212" s="545">
        <f>VLOOKUP(C206,Cost_Approach,C$155,FALSE)</f>
        <v>102729.41</v>
      </c>
    </row>
    <row r="213" spans="1:7">
      <c r="A213" t="str">
        <f>CONCATENATE(C213," - ",VLOOKUP(C213,AcctName,2))</f>
        <v>371 - Pumping Equipment</v>
      </c>
      <c r="B213" s="74"/>
      <c r="C213">
        <v>371</v>
      </c>
      <c r="D213" t="s">
        <v>1584</v>
      </c>
    </row>
    <row r="214" spans="1:7">
      <c r="A214" s="34" t="s">
        <v>36</v>
      </c>
      <c r="B214" s="34"/>
    </row>
    <row r="215" spans="1:7">
      <c r="A215" s="34" t="s">
        <v>37</v>
      </c>
      <c r="B215" s="34"/>
    </row>
    <row r="216" spans="1:7">
      <c r="A216" s="122" t="s">
        <v>75</v>
      </c>
      <c r="B216" s="122"/>
      <c r="C216" s="29">
        <v>5.0000000000000001E-3</v>
      </c>
      <c r="D216" s="29">
        <v>5.0000000000000001E-3</v>
      </c>
      <c r="E216" s="29">
        <v>5.0000000000000001E-3</v>
      </c>
      <c r="G216" t="s">
        <v>705</v>
      </c>
    </row>
    <row r="217" spans="1:7">
      <c r="A217" s="122" t="s">
        <v>38</v>
      </c>
      <c r="B217" s="122"/>
      <c r="C217" s="2"/>
      <c r="D217" s="2"/>
      <c r="E217" s="2"/>
    </row>
    <row r="218" spans="1:7">
      <c r="A218" s="122" t="s">
        <v>76</v>
      </c>
      <c r="B218" s="122"/>
      <c r="C218" s="29">
        <v>-2.5000000000000001E-3</v>
      </c>
      <c r="D218" s="29">
        <v>-2.5000000000000001E-3</v>
      </c>
      <c r="E218" s="29">
        <v>-2.5000000000000001E-3</v>
      </c>
      <c r="G218" t="s">
        <v>704</v>
      </c>
    </row>
    <row r="219" spans="1:7">
      <c r="A219" s="34" t="s">
        <v>440</v>
      </c>
      <c r="B219" s="34"/>
      <c r="C219" s="545">
        <f>VLOOKUP(C213,Cost_Approach,C$155,FALSE)</f>
        <v>262579.51</v>
      </c>
    </row>
    <row r="220" spans="1:7">
      <c r="A220" t="str">
        <f>CONCATENATE(C220," - ",VLOOKUP(C220,AcctName,2))</f>
        <v>380 - Treatment Equipment</v>
      </c>
      <c r="B220" s="74"/>
      <c r="C220">
        <v>380</v>
      </c>
      <c r="D220" t="s">
        <v>1584</v>
      </c>
    </row>
    <row r="221" spans="1:7">
      <c r="A221" s="34" t="s">
        <v>36</v>
      </c>
      <c r="B221" s="34"/>
    </row>
    <row r="222" spans="1:7">
      <c r="A222" s="34" t="s">
        <v>37</v>
      </c>
      <c r="B222" s="34"/>
    </row>
    <row r="223" spans="1:7">
      <c r="A223" s="122" t="s">
        <v>75</v>
      </c>
      <c r="B223" s="122"/>
      <c r="C223" s="29">
        <v>5.0000000000000001E-3</v>
      </c>
      <c r="D223" s="29">
        <v>5.0000000000000001E-3</v>
      </c>
      <c r="E223" s="29">
        <v>5.0000000000000001E-3</v>
      </c>
      <c r="G223" t="s">
        <v>705</v>
      </c>
    </row>
    <row r="224" spans="1:7">
      <c r="A224" s="122" t="s">
        <v>38</v>
      </c>
      <c r="B224" s="122"/>
      <c r="C224" s="2"/>
      <c r="D224" s="2"/>
      <c r="E224" s="2"/>
    </row>
    <row r="225" spans="1:7">
      <c r="A225" s="122" t="s">
        <v>76</v>
      </c>
      <c r="B225" s="122"/>
      <c r="C225" s="29">
        <v>-2.5000000000000001E-3</v>
      </c>
      <c r="D225" s="29">
        <v>-2.5000000000000001E-3</v>
      </c>
      <c r="E225" s="29">
        <v>-2.5000000000000001E-3</v>
      </c>
      <c r="G225" t="s">
        <v>704</v>
      </c>
    </row>
    <row r="226" spans="1:7">
      <c r="A226" s="34" t="s">
        <v>440</v>
      </c>
      <c r="B226" s="34"/>
      <c r="C226" s="545">
        <f>VLOOKUP(C220,Cost_Approach,C$155,FALSE)</f>
        <v>528742.73</v>
      </c>
    </row>
    <row r="227" spans="1:7">
      <c r="A227" t="str">
        <f>CONCATENATE(C227," - ",VLOOKUP(C227,AcctName,2))</f>
        <v>390 - Support Assets</v>
      </c>
      <c r="B227" s="74"/>
      <c r="C227">
        <v>390</v>
      </c>
      <c r="D227" t="s">
        <v>1584</v>
      </c>
    </row>
    <row r="228" spans="1:7">
      <c r="A228" s="34" t="s">
        <v>36</v>
      </c>
      <c r="B228" s="34"/>
    </row>
    <row r="229" spans="1:7">
      <c r="A229" s="34" t="s">
        <v>37</v>
      </c>
      <c r="B229" s="34"/>
    </row>
    <row r="230" spans="1:7">
      <c r="A230" s="122" t="s">
        <v>75</v>
      </c>
      <c r="B230" s="122"/>
      <c r="C230" s="29">
        <v>7.4999999999999997E-3</v>
      </c>
      <c r="D230" s="29">
        <v>7.4999999999999997E-3</v>
      </c>
      <c r="E230" s="29">
        <v>7.4999999999999997E-3</v>
      </c>
      <c r="G230" t="s">
        <v>705</v>
      </c>
    </row>
    <row r="231" spans="1:7">
      <c r="A231" s="122" t="s">
        <v>38</v>
      </c>
      <c r="B231" s="122"/>
      <c r="C231" s="2"/>
      <c r="D231" s="2"/>
      <c r="E231" s="2"/>
    </row>
    <row r="232" spans="1:7">
      <c r="A232" s="122" t="s">
        <v>76</v>
      </c>
      <c r="B232" s="122"/>
      <c r="C232" s="29">
        <v>-2.5000000000000001E-3</v>
      </c>
      <c r="D232" s="29">
        <v>-2.5000000000000001E-3</v>
      </c>
      <c r="E232" s="29">
        <v>-2.5000000000000001E-3</v>
      </c>
      <c r="G232" t="s">
        <v>704</v>
      </c>
    </row>
    <row r="233" spans="1:7">
      <c r="A233" s="34" t="s">
        <v>440</v>
      </c>
      <c r="B233" s="34"/>
      <c r="C233" s="545">
        <f>VLOOKUP(C227,Cost_Approach,C$155,FALSE)</f>
        <v>159471.73000000001</v>
      </c>
    </row>
    <row r="234" spans="1:7">
      <c r="A234" t="str">
        <f>CONCATENATE(C234," - ",VLOOKUP(C234,AcctName,2))</f>
        <v>391 - Not Used</v>
      </c>
      <c r="B234" s="74"/>
      <c r="C234">
        <v>391</v>
      </c>
      <c r="D234" t="s">
        <v>1584</v>
      </c>
    </row>
    <row r="235" spans="1:7">
      <c r="A235" s="34" t="s">
        <v>36</v>
      </c>
      <c r="B235" s="34"/>
    </row>
    <row r="236" spans="1:7">
      <c r="A236" s="34" t="s">
        <v>37</v>
      </c>
      <c r="B236" s="34"/>
    </row>
    <row r="237" spans="1:7">
      <c r="A237" s="122" t="s">
        <v>75</v>
      </c>
      <c r="B237" s="122"/>
      <c r="C237" s="29">
        <v>0.01</v>
      </c>
      <c r="D237" s="29">
        <v>0.01</v>
      </c>
      <c r="E237" s="29">
        <v>0.01</v>
      </c>
      <c r="G237" t="s">
        <v>705</v>
      </c>
    </row>
    <row r="238" spans="1:7">
      <c r="A238" s="122" t="s">
        <v>38</v>
      </c>
      <c r="B238" s="122"/>
      <c r="C238" s="2"/>
      <c r="D238" s="2"/>
      <c r="E238" s="2"/>
    </row>
    <row r="239" spans="1:7">
      <c r="A239" s="122" t="s">
        <v>76</v>
      </c>
      <c r="B239" s="122"/>
      <c r="C239" s="29">
        <v>-5.0000000000000001E-4</v>
      </c>
      <c r="D239" s="29">
        <v>-5.0000000000000001E-4</v>
      </c>
      <c r="E239" s="29">
        <v>-5.0000000000000001E-4</v>
      </c>
      <c r="G239" t="s">
        <v>704</v>
      </c>
    </row>
    <row r="240" spans="1:7">
      <c r="A240" s="34" t="s">
        <v>440</v>
      </c>
      <c r="B240" s="34"/>
      <c r="C240" s="25">
        <f>VLOOKUP(C234,Cost_Approach,C$155,FALSE)</f>
        <v>0</v>
      </c>
    </row>
    <row r="241" spans="1:7">
      <c r="A241" t="str">
        <f>CONCATENATE(C241," - ",VLOOKUP(C241,AcctName,2))</f>
        <v>392 - Not Used</v>
      </c>
      <c r="B241" s="74"/>
      <c r="C241">
        <v>392</v>
      </c>
      <c r="D241" t="s">
        <v>1584</v>
      </c>
    </row>
    <row r="242" spans="1:7">
      <c r="A242" s="34" t="s">
        <v>36</v>
      </c>
      <c r="B242" s="34"/>
    </row>
    <row r="243" spans="1:7">
      <c r="A243" s="34" t="s">
        <v>37</v>
      </c>
      <c r="B243" s="34"/>
    </row>
    <row r="244" spans="1:7">
      <c r="A244" s="122" t="s">
        <v>75</v>
      </c>
      <c r="B244" s="122"/>
      <c r="C244" s="29">
        <v>0</v>
      </c>
      <c r="D244" s="29">
        <v>0</v>
      </c>
      <c r="E244" s="29">
        <v>0</v>
      </c>
      <c r="G244" t="s">
        <v>705</v>
      </c>
    </row>
    <row r="245" spans="1:7">
      <c r="A245" s="122" t="s">
        <v>38</v>
      </c>
      <c r="B245" s="122"/>
      <c r="C245" s="29"/>
      <c r="D245" s="29"/>
      <c r="E245" s="29"/>
    </row>
    <row r="246" spans="1:7">
      <c r="A246" s="122" t="s">
        <v>76</v>
      </c>
      <c r="B246" s="122"/>
      <c r="C246" s="29">
        <v>0</v>
      </c>
      <c r="D246" s="29">
        <v>0</v>
      </c>
      <c r="E246" s="29">
        <v>0</v>
      </c>
      <c r="G246" t="s">
        <v>704</v>
      </c>
    </row>
    <row r="247" spans="1:7">
      <c r="A247" s="34" t="s">
        <v>440</v>
      </c>
      <c r="B247" s="34"/>
      <c r="C247" s="545">
        <f>VLOOKUP(C241,Cost_Approach,C$155,FALSE)</f>
        <v>0</v>
      </c>
    </row>
    <row r="248" spans="1:7">
      <c r="A248" t="str">
        <f>CONCATENATE(C248," - ",VLOOKUP(C248,AcctName,2))</f>
        <v>393 - Not Used</v>
      </c>
      <c r="B248" s="74"/>
      <c r="C248">
        <v>393</v>
      </c>
      <c r="D248" t="s">
        <v>1584</v>
      </c>
    </row>
    <row r="249" spans="1:7">
      <c r="A249" s="34" t="s">
        <v>36</v>
      </c>
      <c r="B249" s="34"/>
    </row>
    <row r="250" spans="1:7">
      <c r="A250" s="34" t="s">
        <v>37</v>
      </c>
      <c r="B250" s="34"/>
    </row>
    <row r="251" spans="1:7">
      <c r="A251" s="122" t="s">
        <v>75</v>
      </c>
      <c r="B251" s="122"/>
      <c r="C251" s="29">
        <v>0.01</v>
      </c>
      <c r="D251" s="29">
        <v>0.01</v>
      </c>
      <c r="E251" s="29">
        <v>0.01</v>
      </c>
      <c r="G251" t="s">
        <v>705</v>
      </c>
    </row>
    <row r="252" spans="1:7">
      <c r="A252" s="122" t="s">
        <v>38</v>
      </c>
      <c r="B252" s="122"/>
      <c r="C252" s="2"/>
      <c r="D252" s="2"/>
      <c r="E252" s="2"/>
    </row>
    <row r="253" spans="1:7">
      <c r="A253" s="122" t="s">
        <v>76</v>
      </c>
      <c r="B253" s="122"/>
      <c r="C253" s="29">
        <v>-5.0000000000000001E-4</v>
      </c>
      <c r="D253" s="29">
        <v>-5.0000000000000001E-4</v>
      </c>
      <c r="E253" s="29">
        <v>-5.0000000000000001E-4</v>
      </c>
      <c r="G253" t="s">
        <v>704</v>
      </c>
    </row>
    <row r="254" spans="1:7">
      <c r="A254" s="34" t="s">
        <v>440</v>
      </c>
      <c r="B254" s="34"/>
      <c r="C254" s="545">
        <f>VLOOKUP(C248,Cost_Approach,C$155,FALSE)</f>
        <v>0</v>
      </c>
    </row>
    <row r="255" spans="1:7">
      <c r="A255" t="str">
        <f>CONCATENATE(C255," - ",VLOOKUP(C255,AcctName,2))</f>
        <v>395 - Not Used</v>
      </c>
      <c r="B255" s="74"/>
      <c r="C255">
        <v>395</v>
      </c>
      <c r="D255" t="s">
        <v>1584</v>
      </c>
    </row>
    <row r="256" spans="1:7">
      <c r="A256" s="34" t="s">
        <v>36</v>
      </c>
      <c r="B256" s="34"/>
    </row>
    <row r="257" spans="1:7">
      <c r="A257" s="34" t="s">
        <v>37</v>
      </c>
      <c r="B257" s="34"/>
    </row>
    <row r="258" spans="1:7">
      <c r="A258" s="122" t="s">
        <v>75</v>
      </c>
      <c r="B258" s="122"/>
      <c r="C258" s="29">
        <v>0</v>
      </c>
      <c r="D258" s="29">
        <v>0</v>
      </c>
      <c r="E258" s="29">
        <v>0</v>
      </c>
      <c r="G258" t="s">
        <v>705</v>
      </c>
    </row>
    <row r="259" spans="1:7">
      <c r="A259" s="122" t="s">
        <v>38</v>
      </c>
      <c r="B259" s="122"/>
      <c r="C259" s="29"/>
      <c r="D259" s="29"/>
      <c r="E259" s="29"/>
    </row>
    <row r="260" spans="1:7">
      <c r="A260" s="122" t="s">
        <v>76</v>
      </c>
      <c r="B260" s="122"/>
      <c r="C260" s="29">
        <v>0</v>
      </c>
      <c r="D260" s="29">
        <v>0</v>
      </c>
      <c r="E260" s="29">
        <v>0</v>
      </c>
      <c r="G260" t="s">
        <v>704</v>
      </c>
    </row>
    <row r="261" spans="1:7">
      <c r="A261" s="34" t="s">
        <v>440</v>
      </c>
      <c r="B261" s="34"/>
      <c r="C261" s="545">
        <f>VLOOKUP(C255,Cost_Approach,C$155,FALSE)</f>
        <v>0</v>
      </c>
    </row>
    <row r="262" spans="1:7">
      <c r="A262" t="str">
        <f>CONCATENATE(C262," - ",VLOOKUP(C262,AcctName,2))</f>
        <v>396 - Not Used</v>
      </c>
      <c r="B262" s="74"/>
      <c r="C262">
        <v>396</v>
      </c>
      <c r="D262" t="s">
        <v>1584</v>
      </c>
    </row>
    <row r="263" spans="1:7">
      <c r="A263" s="34" t="s">
        <v>36</v>
      </c>
      <c r="B263" s="34"/>
    </row>
    <row r="264" spans="1:7">
      <c r="A264" s="34" t="s">
        <v>37</v>
      </c>
      <c r="B264" s="34"/>
    </row>
    <row r="265" spans="1:7">
      <c r="A265" s="122" t="s">
        <v>75</v>
      </c>
      <c r="B265" s="122"/>
      <c r="C265" s="29">
        <v>0</v>
      </c>
      <c r="D265" s="29">
        <v>0</v>
      </c>
      <c r="E265" s="29">
        <v>0</v>
      </c>
      <c r="G265" t="s">
        <v>705</v>
      </c>
    </row>
    <row r="266" spans="1:7">
      <c r="A266" s="122" t="s">
        <v>38</v>
      </c>
      <c r="B266" s="122"/>
      <c r="C266" s="29"/>
      <c r="D266" s="29"/>
      <c r="E266" s="29"/>
    </row>
    <row r="267" spans="1:7">
      <c r="A267" s="122" t="s">
        <v>76</v>
      </c>
      <c r="B267" s="122"/>
      <c r="C267" s="29">
        <v>0</v>
      </c>
      <c r="D267" s="29">
        <v>0</v>
      </c>
      <c r="E267" s="29">
        <v>0</v>
      </c>
      <c r="G267" t="s">
        <v>704</v>
      </c>
    </row>
    <row r="268" spans="1:7">
      <c r="A268" s="34" t="s">
        <v>440</v>
      </c>
      <c r="B268" s="34"/>
      <c r="C268" s="545">
        <f>VLOOKUP(C262,Cost_Approach,C$155,FALSE)</f>
        <v>0</v>
      </c>
    </row>
    <row r="269" spans="1:7">
      <c r="A269" t="str">
        <f>CONCATENATE(C269," - ",VLOOKUP(C269,AcctName,2))</f>
        <v>397 - Not Used</v>
      </c>
      <c r="B269" s="74"/>
      <c r="C269">
        <v>397</v>
      </c>
      <c r="D269" t="s">
        <v>1584</v>
      </c>
    </row>
    <row r="270" spans="1:7">
      <c r="A270" s="34" t="s">
        <v>36</v>
      </c>
      <c r="B270" s="34"/>
    </row>
    <row r="271" spans="1:7">
      <c r="A271" s="34" t="s">
        <v>37</v>
      </c>
      <c r="B271" s="34"/>
    </row>
    <row r="272" spans="1:7">
      <c r="A272" s="122" t="s">
        <v>75</v>
      </c>
      <c r="B272" s="122"/>
      <c r="C272" s="29">
        <v>0.01</v>
      </c>
      <c r="D272" s="29">
        <v>0.01</v>
      </c>
      <c r="E272" s="29">
        <v>0.01</v>
      </c>
      <c r="G272" t="s">
        <v>705</v>
      </c>
    </row>
    <row r="273" spans="1:7">
      <c r="A273" s="122" t="s">
        <v>38</v>
      </c>
      <c r="B273" s="122"/>
      <c r="C273" s="29"/>
      <c r="D273" s="29"/>
      <c r="E273" s="29"/>
    </row>
    <row r="274" spans="1:7">
      <c r="A274" s="122" t="s">
        <v>76</v>
      </c>
      <c r="B274" s="122"/>
      <c r="C274" s="29">
        <v>-5.0000000000000001E-4</v>
      </c>
      <c r="D274" s="29">
        <v>-5.0000000000000001E-4</v>
      </c>
      <c r="E274" s="29">
        <v>-5.0000000000000001E-4</v>
      </c>
      <c r="G274" t="s">
        <v>704</v>
      </c>
    </row>
    <row r="275" spans="1:7">
      <c r="A275" s="34" t="s">
        <v>440</v>
      </c>
      <c r="B275" s="34"/>
      <c r="C275" s="545">
        <f>VLOOKUP(C269,Cost_Approach,C$155,FALSE)</f>
        <v>0</v>
      </c>
    </row>
    <row r="276" spans="1:7">
      <c r="A276" t="str">
        <f>CONCATENATE(C276," - ",VLOOKUP(C276,AcctName,2))</f>
        <v>398 - Not Used</v>
      </c>
      <c r="B276" s="74"/>
      <c r="C276">
        <v>398</v>
      </c>
      <c r="D276" t="s">
        <v>1584</v>
      </c>
    </row>
    <row r="277" spans="1:7">
      <c r="A277" s="34" t="s">
        <v>36</v>
      </c>
      <c r="B277" s="34"/>
    </row>
    <row r="278" spans="1:7">
      <c r="A278" s="34" t="s">
        <v>37</v>
      </c>
      <c r="B278" s="34"/>
    </row>
    <row r="279" spans="1:7">
      <c r="A279" s="122" t="s">
        <v>75</v>
      </c>
      <c r="B279" s="122"/>
      <c r="C279" s="29">
        <v>0</v>
      </c>
      <c r="D279" s="29">
        <v>0</v>
      </c>
      <c r="E279" s="29">
        <v>0</v>
      </c>
      <c r="G279" t="s">
        <v>705</v>
      </c>
    </row>
    <row r="280" spans="1:7">
      <c r="A280" s="122" t="s">
        <v>38</v>
      </c>
      <c r="B280" s="122"/>
      <c r="C280" s="29"/>
      <c r="D280" s="29"/>
      <c r="E280" s="29"/>
    </row>
    <row r="281" spans="1:7">
      <c r="A281" s="122" t="s">
        <v>76</v>
      </c>
      <c r="B281" s="122"/>
      <c r="C281" s="29">
        <v>0</v>
      </c>
      <c r="D281" s="29">
        <v>0</v>
      </c>
      <c r="E281" s="29">
        <v>0</v>
      </c>
      <c r="G281" t="s">
        <v>704</v>
      </c>
    </row>
    <row r="282" spans="1:7">
      <c r="A282" s="34" t="s">
        <v>440</v>
      </c>
      <c r="B282" s="34"/>
      <c r="C282" s="545">
        <f>VLOOKUP(C276,Cost_Approach,C$155,FALSE)</f>
        <v>0</v>
      </c>
    </row>
    <row r="283" spans="1:7">
      <c r="A283" t="str">
        <f>CONCATENATE(C283," - ",VLOOKUP(C283,AcctName,2))</f>
        <v>Total - Total Plant</v>
      </c>
      <c r="C283" t="s">
        <v>7</v>
      </c>
    </row>
    <row r="284" spans="1:7">
      <c r="A284" s="34" t="s">
        <v>36</v>
      </c>
      <c r="B284" s="34"/>
    </row>
    <row r="285" spans="1:7">
      <c r="A285" s="34" t="s">
        <v>37</v>
      </c>
      <c r="B285" s="34"/>
    </row>
    <row r="286" spans="1:7">
      <c r="A286" s="122" t="s">
        <v>75</v>
      </c>
      <c r="B286" s="122"/>
      <c r="C286" s="2"/>
      <c r="D286" s="2"/>
      <c r="E286" s="2"/>
      <c r="G286" t="s">
        <v>12</v>
      </c>
    </row>
    <row r="287" spans="1:7">
      <c r="A287" s="122" t="s">
        <v>38</v>
      </c>
      <c r="B287" s="122"/>
      <c r="C287" s="2"/>
      <c r="D287" s="2"/>
      <c r="E287" s="2"/>
    </row>
    <row r="288" spans="1:7">
      <c r="A288" s="122" t="s">
        <v>76</v>
      </c>
      <c r="B288" s="122"/>
      <c r="C288" s="2"/>
      <c r="D288" s="2"/>
      <c r="E288" s="2"/>
      <c r="G288" t="s">
        <v>12</v>
      </c>
    </row>
    <row r="289" spans="1:7">
      <c r="A289" s="34" t="s">
        <v>773</v>
      </c>
      <c r="B289" s="34"/>
      <c r="C289" s="545">
        <f>VLOOKUP(C283,Cost_Approach,C$155,FALSE)</f>
        <v>99589818.550000012</v>
      </c>
    </row>
    <row r="290" spans="1:7">
      <c r="A290" s="34" t="s">
        <v>440</v>
      </c>
      <c r="B290" s="34"/>
      <c r="C290" s="25">
        <f>C163+C170+C177+C184+C191+C198+C205+C212+C219+C226+C233+C240+C247+C254+C261+C268+C275+C282</f>
        <v>99589818.550000012</v>
      </c>
    </row>
    <row r="291" spans="1:7">
      <c r="A291" s="34" t="s">
        <v>772</v>
      </c>
      <c r="B291" s="34"/>
      <c r="C291" s="307">
        <f>C289-C290</f>
        <v>0</v>
      </c>
    </row>
    <row r="292" spans="1:7" s="556" customFormat="1">
      <c r="A292" s="34"/>
      <c r="B292" s="34"/>
      <c r="C292" s="307"/>
    </row>
    <row r="293" spans="1:7" s="556" customFormat="1">
      <c r="A293" s="34"/>
      <c r="B293" s="34"/>
      <c r="C293" s="307"/>
    </row>
    <row r="294" spans="1:7" s="556" customFormat="1">
      <c r="A294" s="113" t="s">
        <v>1946</v>
      </c>
      <c r="B294" s="34"/>
      <c r="C294" s="307"/>
    </row>
    <row r="295" spans="1:7" s="556" customFormat="1">
      <c r="A295" s="34"/>
      <c r="B295" s="34"/>
      <c r="C295" s="307"/>
    </row>
    <row r="296" spans="1:7">
      <c r="A296" s="43" t="s">
        <v>1945</v>
      </c>
      <c r="B296" s="34"/>
      <c r="C296" s="25">
        <v>3</v>
      </c>
    </row>
    <row r="297" spans="1:7">
      <c r="B297" s="113"/>
      <c r="C297" s="132">
        <f>IF(C296=1,15+2,IF(C296=2,18+2,17+2))</f>
        <v>19</v>
      </c>
    </row>
    <row r="298" spans="1:7">
      <c r="A298" t="str">
        <f>CONCATENATE(C298," - ",VLOOKUP(C298,AcctName,2))</f>
        <v>353 - Land &amp; Land Rights</v>
      </c>
      <c r="B298" s="74" t="str">
        <f>CONCATENATE("Book Depreciation Life ",IFERROR(VLOOKUP(C298,Cost_Approach,C$297,FALSE),"Not Used"), " yrs")</f>
        <v>Book Depreciation Life 0 yrs</v>
      </c>
      <c r="C298">
        <v>353</v>
      </c>
      <c r="D298" t="s">
        <v>1584</v>
      </c>
    </row>
    <row r="299" spans="1:7">
      <c r="A299" s="34" t="s">
        <v>36</v>
      </c>
      <c r="B299" s="74">
        <f>IFERROR(ROUND(1/VLOOKUP(C298,Cost_Approach,C$297,FALSE),4),0)</f>
        <v>0</v>
      </c>
    </row>
    <row r="300" spans="1:7">
      <c r="A300" s="34" t="s">
        <v>9</v>
      </c>
      <c r="B300" s="34"/>
    </row>
    <row r="301" spans="1:7">
      <c r="A301" s="122" t="s">
        <v>51</v>
      </c>
      <c r="B301" s="122"/>
      <c r="C301" s="127">
        <f>$B299</f>
        <v>0</v>
      </c>
      <c r="D301" s="127">
        <f t="shared" ref="D301:E301" si="33">$B299</f>
        <v>0</v>
      </c>
      <c r="E301" s="127">
        <f t="shared" si="33"/>
        <v>0</v>
      </c>
      <c r="G301" t="s">
        <v>705</v>
      </c>
    </row>
    <row r="302" spans="1:7">
      <c r="A302" s="34" t="s">
        <v>442</v>
      </c>
      <c r="B302" s="34"/>
    </row>
    <row r="303" spans="1:7">
      <c r="A303" s="34" t="s">
        <v>440</v>
      </c>
      <c r="B303" s="34"/>
    </row>
    <row r="304" spans="1:7">
      <c r="A304" t="str">
        <f>CONCATENATE(C304," - ",VLOOKUP(C304,AcctName,2))</f>
        <v>354.3 - Structures &amp; Improvements - Pumping</v>
      </c>
      <c r="B304" s="74" t="str">
        <f>CONCATENATE("Book Depreciation Life ",IFERROR(VLOOKUP(C304,Cost_Approach,C$297,FALSE),"Not Used"), " yrs")</f>
        <v>Book Depreciation Life 22.7 yrs</v>
      </c>
      <c r="C304">
        <v>354.3</v>
      </c>
      <c r="D304" t="s">
        <v>1584</v>
      </c>
    </row>
    <row r="305" spans="1:7">
      <c r="A305" s="34" t="s">
        <v>36</v>
      </c>
      <c r="B305" s="74">
        <f>IFERROR(ROUND(1/VLOOKUP(C304,Cost_Approach,C$297,FALSE),4),0)</f>
        <v>4.41E-2</v>
      </c>
    </row>
    <row r="306" spans="1:7">
      <c r="A306" s="34" t="s">
        <v>9</v>
      </c>
      <c r="B306" s="544"/>
    </row>
    <row r="307" spans="1:7">
      <c r="A307" s="122" t="s">
        <v>51</v>
      </c>
      <c r="B307" s="122"/>
      <c r="C307" s="127">
        <f>$B305</f>
        <v>4.41E-2</v>
      </c>
      <c r="D307" s="127">
        <f t="shared" ref="D307:E307" si="34">$B305</f>
        <v>4.41E-2</v>
      </c>
      <c r="E307" s="127">
        <f t="shared" si="34"/>
        <v>4.41E-2</v>
      </c>
      <c r="G307" t="s">
        <v>705</v>
      </c>
    </row>
    <row r="308" spans="1:7">
      <c r="A308" s="34" t="s">
        <v>442</v>
      </c>
      <c r="B308" s="34"/>
    </row>
    <row r="309" spans="1:7">
      <c r="A309" s="34" t="s">
        <v>440</v>
      </c>
      <c r="B309" s="34"/>
    </row>
    <row r="310" spans="1:7">
      <c r="A310" t="str">
        <f>CONCATENATE(C310," - ",VLOOKUP(C310,AcctName,2))</f>
        <v>354.4 - Structures &amp; Improvements - Treatment</v>
      </c>
      <c r="B310" s="74" t="str">
        <f>CONCATENATE("Book Depreciation Life ",IFERROR(VLOOKUP(C310,Cost_Approach,C$297,FALSE),"Not Used"), " yrs")</f>
        <v>Book Depreciation Life 24.21 yrs</v>
      </c>
      <c r="C310">
        <v>354.4</v>
      </c>
      <c r="D310" t="s">
        <v>1584</v>
      </c>
    </row>
    <row r="311" spans="1:7">
      <c r="A311" s="34" t="s">
        <v>36</v>
      </c>
      <c r="B311" s="74">
        <f>IFERROR(ROUND(1/VLOOKUP(C310,Cost_Approach,C$297,FALSE),4),0)</f>
        <v>4.1300000000000003E-2</v>
      </c>
    </row>
    <row r="312" spans="1:7">
      <c r="A312" s="34" t="s">
        <v>9</v>
      </c>
      <c r="B312" s="34"/>
    </row>
    <row r="313" spans="1:7">
      <c r="A313" s="122" t="s">
        <v>51</v>
      </c>
      <c r="B313" s="122"/>
      <c r="C313" s="127">
        <f>$B311</f>
        <v>4.1300000000000003E-2</v>
      </c>
      <c r="D313" s="127">
        <f t="shared" ref="D313:E313" si="35">$B311</f>
        <v>4.1300000000000003E-2</v>
      </c>
      <c r="E313" s="127">
        <f t="shared" si="35"/>
        <v>4.1300000000000003E-2</v>
      </c>
      <c r="G313" t="s">
        <v>705</v>
      </c>
    </row>
    <row r="314" spans="1:7">
      <c r="A314" s="34" t="s">
        <v>442</v>
      </c>
      <c r="B314" s="34"/>
    </row>
    <row r="315" spans="1:7">
      <c r="A315" s="34" t="s">
        <v>440</v>
      </c>
      <c r="B315" s="34"/>
    </row>
    <row r="316" spans="1:7">
      <c r="A316" t="str">
        <f>CONCATENATE(C316," - ",VLOOKUP(C316,AcctName,2))</f>
        <v>355 - Generating Equipment</v>
      </c>
      <c r="B316" s="74" t="str">
        <f>CONCATENATE("Book Depreciation Life ",IFERROR(VLOOKUP(C316,Cost_Approach,C$297,FALSE),"Not Used"), " yrs")</f>
        <v>Book Depreciation Life 13.39 yrs</v>
      </c>
      <c r="C316">
        <v>355</v>
      </c>
      <c r="D316" t="s">
        <v>1584</v>
      </c>
    </row>
    <row r="317" spans="1:7">
      <c r="A317" s="34" t="s">
        <v>36</v>
      </c>
      <c r="B317" s="74">
        <f>IFERROR(ROUND(1/VLOOKUP(C316,Cost_Approach,C$297,FALSE),4),0)</f>
        <v>7.4700000000000003E-2</v>
      </c>
    </row>
    <row r="318" spans="1:7">
      <c r="A318" s="34" t="s">
        <v>9</v>
      </c>
      <c r="B318" s="34"/>
    </row>
    <row r="319" spans="1:7">
      <c r="A319" s="122" t="s">
        <v>51</v>
      </c>
      <c r="B319" s="122"/>
      <c r="C319" s="127">
        <f>$B317</f>
        <v>7.4700000000000003E-2</v>
      </c>
      <c r="D319" s="127">
        <f t="shared" ref="D319:E319" si="36">$B317</f>
        <v>7.4700000000000003E-2</v>
      </c>
      <c r="E319" s="127">
        <f t="shared" si="36"/>
        <v>7.4700000000000003E-2</v>
      </c>
      <c r="G319" t="s">
        <v>705</v>
      </c>
    </row>
    <row r="320" spans="1:7">
      <c r="A320" s="34" t="s">
        <v>442</v>
      </c>
      <c r="B320" s="34"/>
    </row>
    <row r="321" spans="1:7">
      <c r="A321" s="34" t="s">
        <v>440</v>
      </c>
      <c r="B321" s="34"/>
    </row>
    <row r="322" spans="1:7">
      <c r="A322" t="str">
        <f>CONCATENATE(C322," - ",VLOOKUP(C322,AcctName,2))</f>
        <v>360 - Collection Sewers - Force</v>
      </c>
      <c r="B322" s="74" t="str">
        <f>CONCATENATE("Book Depreciation Life ",IFERROR(VLOOKUP(C322,Cost_Approach,C$297,FALSE),"Not Used"), " yrs")</f>
        <v>Book Depreciation Life 41.78 yrs</v>
      </c>
      <c r="C322">
        <v>360</v>
      </c>
      <c r="D322" t="s">
        <v>1584</v>
      </c>
    </row>
    <row r="323" spans="1:7">
      <c r="A323" s="34" t="s">
        <v>36</v>
      </c>
      <c r="B323" s="74">
        <f>IFERROR(ROUND(1/VLOOKUP(C322,Cost_Approach,C$297,FALSE),4),0)</f>
        <v>2.3900000000000001E-2</v>
      </c>
    </row>
    <row r="324" spans="1:7">
      <c r="A324" s="34" t="s">
        <v>9</v>
      </c>
      <c r="B324" s="34"/>
    </row>
    <row r="325" spans="1:7">
      <c r="A325" s="122" t="s">
        <v>51</v>
      </c>
      <c r="B325" s="122"/>
      <c r="C325" s="127">
        <f>$B323</f>
        <v>2.3900000000000001E-2</v>
      </c>
      <c r="D325" s="127">
        <f t="shared" ref="D325:E325" si="37">$B323</f>
        <v>2.3900000000000001E-2</v>
      </c>
      <c r="E325" s="127">
        <f t="shared" si="37"/>
        <v>2.3900000000000001E-2</v>
      </c>
      <c r="G325" t="s">
        <v>705</v>
      </c>
    </row>
    <row r="326" spans="1:7">
      <c r="A326" s="34" t="s">
        <v>442</v>
      </c>
      <c r="B326" s="34"/>
    </row>
    <row r="327" spans="1:7">
      <c r="A327" s="34" t="s">
        <v>440</v>
      </c>
      <c r="B327" s="34"/>
    </row>
    <row r="328" spans="1:7">
      <c r="A328" t="str">
        <f>CONCATENATE(C328," - ",VLOOKUP(C328,AcctName,2))</f>
        <v>361 - Collection Sewers - Gravity</v>
      </c>
      <c r="B328" s="74" t="str">
        <f>CONCATENATE("Book Depreciation Life ",IFERROR(VLOOKUP(C328,Cost_Approach,C$297,FALSE),"Not Used"), " yrs")</f>
        <v>Book Depreciation Life 45.3 yrs</v>
      </c>
      <c r="C328">
        <v>361</v>
      </c>
      <c r="D328" t="s">
        <v>1584</v>
      </c>
      <c r="E328" s="33"/>
    </row>
    <row r="329" spans="1:7">
      <c r="A329" s="34" t="s">
        <v>36</v>
      </c>
      <c r="B329" s="74">
        <f>IFERROR(ROUND(1/VLOOKUP(C328,Cost_Approach,C$297,FALSE),4),0)</f>
        <v>2.2100000000000002E-2</v>
      </c>
    </row>
    <row r="330" spans="1:7">
      <c r="A330" s="34" t="s">
        <v>9</v>
      </c>
      <c r="B330" s="34"/>
    </row>
    <row r="331" spans="1:7">
      <c r="A331" s="122" t="s">
        <v>51</v>
      </c>
      <c r="B331" s="122"/>
      <c r="C331" s="127">
        <f>$B329</f>
        <v>2.2100000000000002E-2</v>
      </c>
      <c r="D331" s="127">
        <f t="shared" ref="D331:E331" si="38">$B329</f>
        <v>2.2100000000000002E-2</v>
      </c>
      <c r="E331" s="127">
        <f t="shared" si="38"/>
        <v>2.2100000000000002E-2</v>
      </c>
      <c r="G331" t="s">
        <v>705</v>
      </c>
    </row>
    <row r="332" spans="1:7">
      <c r="A332" s="34" t="s">
        <v>442</v>
      </c>
      <c r="B332" s="34"/>
    </row>
    <row r="333" spans="1:7">
      <c r="A333" s="34" t="s">
        <v>440</v>
      </c>
      <c r="B333" s="34"/>
    </row>
    <row r="334" spans="1:7">
      <c r="A334" t="str">
        <f>CONCATENATE(C334," - ",VLOOKUP(C334,AcctName,2))</f>
        <v>363 - Service Laterals</v>
      </c>
      <c r="B334" s="74" t="str">
        <f>CONCATENATE("Book Depreciation Life ",IFERROR(VLOOKUP(C334,Cost_Approach,C$297,FALSE),"Not Used"), " yrs")</f>
        <v>Book Depreciation Life 23.93 yrs</v>
      </c>
      <c r="C334">
        <v>363</v>
      </c>
      <c r="D334" t="s">
        <v>1584</v>
      </c>
    </row>
    <row r="335" spans="1:7">
      <c r="A335" s="34" t="s">
        <v>36</v>
      </c>
      <c r="B335" s="74">
        <f>IFERROR(ROUND(1/VLOOKUP(C334,Cost_Approach,C$297,FALSE),4),0)</f>
        <v>4.1799999999999997E-2</v>
      </c>
    </row>
    <row r="336" spans="1:7">
      <c r="A336" s="34" t="s">
        <v>9</v>
      </c>
      <c r="B336" s="34"/>
    </row>
    <row r="337" spans="1:7">
      <c r="A337" s="122" t="s">
        <v>51</v>
      </c>
      <c r="B337" s="122"/>
      <c r="C337" s="127">
        <f>$B335</f>
        <v>4.1799999999999997E-2</v>
      </c>
      <c r="D337" s="127">
        <f t="shared" ref="D337:E337" si="39">$B335</f>
        <v>4.1799999999999997E-2</v>
      </c>
      <c r="E337" s="127">
        <f t="shared" si="39"/>
        <v>4.1799999999999997E-2</v>
      </c>
      <c r="G337" t="s">
        <v>705</v>
      </c>
    </row>
    <row r="338" spans="1:7">
      <c r="A338" s="34" t="s">
        <v>442</v>
      </c>
      <c r="B338" s="34"/>
    </row>
    <row r="339" spans="1:7">
      <c r="A339" s="34" t="s">
        <v>440</v>
      </c>
      <c r="B339" s="34"/>
    </row>
    <row r="340" spans="1:7">
      <c r="A340" t="str">
        <f>CONCATENATE(C340," - ",VLOOKUP(C340,AcctName,2))</f>
        <v>364 - Flow Measuring Equipment</v>
      </c>
      <c r="B340" s="74" t="str">
        <f>CONCATENATE("Book Depreciation Life ",IFERROR(VLOOKUP(C340,Cost_Approach,C$297,FALSE),"Not Used"), " yrs")</f>
        <v>Book Depreciation Life 13.51 yrs</v>
      </c>
      <c r="C340">
        <v>364</v>
      </c>
      <c r="D340" t="s">
        <v>1584</v>
      </c>
    </row>
    <row r="341" spans="1:7">
      <c r="A341" s="34" t="s">
        <v>36</v>
      </c>
      <c r="B341" s="74">
        <f>IFERROR(ROUND(1/VLOOKUP(C340,Cost_Approach,C$297,FALSE),4),0)</f>
        <v>7.3999999999999996E-2</v>
      </c>
    </row>
    <row r="342" spans="1:7">
      <c r="A342" s="34" t="s">
        <v>9</v>
      </c>
      <c r="B342" s="34"/>
    </row>
    <row r="343" spans="1:7">
      <c r="A343" s="122" t="s">
        <v>51</v>
      </c>
      <c r="B343" s="122"/>
      <c r="C343" s="127">
        <f>$B341</f>
        <v>7.3999999999999996E-2</v>
      </c>
      <c r="D343" s="127">
        <f t="shared" ref="D343:E343" si="40">$B341</f>
        <v>7.3999999999999996E-2</v>
      </c>
      <c r="E343" s="127">
        <f t="shared" si="40"/>
        <v>7.3999999999999996E-2</v>
      </c>
      <c r="G343" t="s">
        <v>705</v>
      </c>
    </row>
    <row r="344" spans="1:7">
      <c r="A344" s="34" t="s">
        <v>442</v>
      </c>
      <c r="B344" s="34"/>
    </row>
    <row r="345" spans="1:7">
      <c r="A345" s="34" t="s">
        <v>440</v>
      </c>
      <c r="B345" s="34"/>
    </row>
    <row r="346" spans="1:7">
      <c r="A346" t="str">
        <f>CONCATENATE(C346," - ",VLOOKUP(C346,AcctName,2))</f>
        <v>371 - Pumping Equipment</v>
      </c>
      <c r="B346" s="74" t="str">
        <f>CONCATENATE("Book Depreciation Life ",IFERROR(VLOOKUP(C346,Cost_Approach,C$297,FALSE),"Not Used"), " yrs")</f>
        <v>Book Depreciation Life 18.31 yrs</v>
      </c>
      <c r="C346">
        <v>371</v>
      </c>
      <c r="D346" t="s">
        <v>1584</v>
      </c>
    </row>
    <row r="347" spans="1:7">
      <c r="A347" s="34" t="s">
        <v>36</v>
      </c>
      <c r="B347" s="74">
        <f>IFERROR(ROUND(1/VLOOKUP(C346,Cost_Approach,C$297,FALSE),4),0)</f>
        <v>5.4600000000000003E-2</v>
      </c>
    </row>
    <row r="348" spans="1:7">
      <c r="A348" s="34" t="s">
        <v>9</v>
      </c>
      <c r="B348" s="34"/>
    </row>
    <row r="349" spans="1:7">
      <c r="A349" s="122" t="s">
        <v>51</v>
      </c>
      <c r="B349" s="122"/>
      <c r="C349" s="127">
        <f>$B347</f>
        <v>5.4600000000000003E-2</v>
      </c>
      <c r="D349" s="127">
        <f t="shared" ref="D349:E349" si="41">$B347</f>
        <v>5.4600000000000003E-2</v>
      </c>
      <c r="E349" s="127">
        <f t="shared" si="41"/>
        <v>5.4600000000000003E-2</v>
      </c>
      <c r="G349" t="s">
        <v>705</v>
      </c>
    </row>
    <row r="350" spans="1:7">
      <c r="A350" s="34" t="s">
        <v>442</v>
      </c>
      <c r="B350" s="34"/>
    </row>
    <row r="351" spans="1:7">
      <c r="A351" s="34" t="s">
        <v>440</v>
      </c>
      <c r="B351" s="34"/>
    </row>
    <row r="352" spans="1:7">
      <c r="A352" t="str">
        <f>CONCATENATE(C352," - ",VLOOKUP(C352,AcctName,2))</f>
        <v>380 - Treatment Equipment</v>
      </c>
      <c r="B352" s="74" t="str">
        <f>CONCATENATE("Book Depreciation Life ",IFERROR(VLOOKUP(C352,Cost_Approach,C$297,FALSE),"Not Used"), " yrs")</f>
        <v>Book Depreciation Life 41.35 yrs</v>
      </c>
      <c r="C352">
        <v>380</v>
      </c>
      <c r="D352" t="s">
        <v>1584</v>
      </c>
    </row>
    <row r="353" spans="1:7">
      <c r="A353" s="34" t="s">
        <v>36</v>
      </c>
      <c r="B353" s="74">
        <f>IFERROR(ROUND(1/VLOOKUP(C352,Cost_Approach,C$297,FALSE),4),0)</f>
        <v>2.4199999999999999E-2</v>
      </c>
    </row>
    <row r="354" spans="1:7">
      <c r="A354" s="34" t="s">
        <v>9</v>
      </c>
      <c r="B354" s="34"/>
    </row>
    <row r="355" spans="1:7">
      <c r="A355" s="122" t="s">
        <v>51</v>
      </c>
      <c r="B355" s="122"/>
      <c r="C355" s="127">
        <f>$B353</f>
        <v>2.4199999999999999E-2</v>
      </c>
      <c r="D355" s="127">
        <f t="shared" ref="D355:E355" si="42">$B353</f>
        <v>2.4199999999999999E-2</v>
      </c>
      <c r="E355" s="127">
        <f t="shared" si="42"/>
        <v>2.4199999999999999E-2</v>
      </c>
      <c r="G355" t="s">
        <v>705</v>
      </c>
    </row>
    <row r="356" spans="1:7">
      <c r="A356" s="34" t="s">
        <v>442</v>
      </c>
      <c r="B356" s="34"/>
    </row>
    <row r="357" spans="1:7">
      <c r="A357" s="34" t="s">
        <v>440</v>
      </c>
      <c r="B357" s="34"/>
    </row>
    <row r="358" spans="1:7">
      <c r="A358" t="str">
        <f>CONCATENATE(C358," - ",VLOOKUP(C358,AcctName,2))</f>
        <v>390 - Support Assets</v>
      </c>
      <c r="B358" s="74" t="str">
        <f>CONCATENATE("Book Depreciation Life ",IFERROR(VLOOKUP(C358,Cost_Approach,C$297,FALSE),"Not Used"), " yrs")</f>
        <v>Book Depreciation Life 11.99 yrs</v>
      </c>
      <c r="C358">
        <v>390</v>
      </c>
      <c r="D358" t="s">
        <v>1584</v>
      </c>
    </row>
    <row r="359" spans="1:7">
      <c r="A359" s="34" t="s">
        <v>36</v>
      </c>
      <c r="B359" s="74">
        <f>IFERROR(ROUND(1/VLOOKUP(C358,Cost_Approach,C$297,FALSE),4),0)</f>
        <v>8.3400000000000002E-2</v>
      </c>
    </row>
    <row r="360" spans="1:7">
      <c r="A360" s="34" t="s">
        <v>9</v>
      </c>
      <c r="B360" s="34"/>
    </row>
    <row r="361" spans="1:7">
      <c r="A361" s="122" t="s">
        <v>51</v>
      </c>
      <c r="B361" s="122"/>
      <c r="C361" s="127">
        <f>$B359</f>
        <v>8.3400000000000002E-2</v>
      </c>
      <c r="D361" s="127">
        <f t="shared" ref="D361:E361" si="43">$B359</f>
        <v>8.3400000000000002E-2</v>
      </c>
      <c r="E361" s="127">
        <f t="shared" si="43"/>
        <v>8.3400000000000002E-2</v>
      </c>
      <c r="G361" t="s">
        <v>705</v>
      </c>
    </row>
    <row r="362" spans="1:7">
      <c r="A362" s="34" t="s">
        <v>442</v>
      </c>
      <c r="B362" s="34"/>
    </row>
    <row r="363" spans="1:7">
      <c r="A363" s="34" t="s">
        <v>440</v>
      </c>
      <c r="B363" s="34"/>
    </row>
    <row r="364" spans="1:7">
      <c r="A364" t="str">
        <f>CONCATENATE(C364," - ",VLOOKUP(C364,AcctName,2))</f>
        <v>392 - Not Used</v>
      </c>
      <c r="B364" s="74" t="str">
        <f>CONCATENATE("Book Depreciation Life ",IFERROR(VLOOKUP(C364,Cost_Approach,C$297,FALSE),"Not Used"), " yrs")</f>
        <v>Book Depreciation Life 0 yrs</v>
      </c>
      <c r="C364">
        <v>392</v>
      </c>
      <c r="D364" t="s">
        <v>1584</v>
      </c>
    </row>
    <row r="365" spans="1:7">
      <c r="A365" s="34" t="s">
        <v>36</v>
      </c>
      <c r="B365" s="74">
        <f>IFERROR(ROUND(1/VLOOKUP(C364,Cost_Approach,C$297,FALSE),4),0)</f>
        <v>0</v>
      </c>
    </row>
    <row r="366" spans="1:7">
      <c r="A366" s="34" t="s">
        <v>9</v>
      </c>
      <c r="B366" s="34"/>
    </row>
    <row r="367" spans="1:7">
      <c r="A367" s="122" t="s">
        <v>51</v>
      </c>
      <c r="B367" s="122"/>
      <c r="C367" s="127">
        <f>$B365</f>
        <v>0</v>
      </c>
      <c r="D367" s="127">
        <f t="shared" ref="D367:E367" si="44">$B365</f>
        <v>0</v>
      </c>
      <c r="E367" s="127">
        <f t="shared" si="44"/>
        <v>0</v>
      </c>
      <c r="G367" t="s">
        <v>705</v>
      </c>
    </row>
    <row r="368" spans="1:7">
      <c r="A368" s="34" t="s">
        <v>442</v>
      </c>
      <c r="B368" s="34"/>
    </row>
    <row r="369" spans="1:7">
      <c r="A369" s="34" t="s">
        <v>440</v>
      </c>
      <c r="B369" s="34"/>
    </row>
    <row r="370" spans="1:7">
      <c r="A370" t="str">
        <f>CONCATENATE(C370," - ",VLOOKUP(C370,AcctName,2))</f>
        <v>391 - Not Used</v>
      </c>
      <c r="B370" s="74" t="str">
        <f>CONCATENATE("Book Depreciation Life ",IFERROR(VLOOKUP(C370,Cost_Approach,C$297,FALSE),"Not Used"), " yrs")</f>
        <v>Book Depreciation Life 0 yrs</v>
      </c>
      <c r="C370">
        <v>391</v>
      </c>
      <c r="D370" t="s">
        <v>1584</v>
      </c>
    </row>
    <row r="371" spans="1:7">
      <c r="A371" s="34" t="s">
        <v>36</v>
      </c>
      <c r="B371" s="74">
        <f>IFERROR(ROUND(1/VLOOKUP(C370,Cost_Approach,C$297,FALSE),4),0)</f>
        <v>0</v>
      </c>
    </row>
    <row r="372" spans="1:7">
      <c r="A372" s="34" t="s">
        <v>9</v>
      </c>
      <c r="B372" s="34"/>
    </row>
    <row r="373" spans="1:7">
      <c r="A373" s="122" t="s">
        <v>51</v>
      </c>
      <c r="B373" s="122"/>
      <c r="C373" s="127">
        <f>$B371</f>
        <v>0</v>
      </c>
      <c r="D373" s="127">
        <f t="shared" ref="D373:E373" si="45">$B371</f>
        <v>0</v>
      </c>
      <c r="E373" s="127">
        <f t="shared" si="45"/>
        <v>0</v>
      </c>
      <c r="G373" t="s">
        <v>705</v>
      </c>
    </row>
    <row r="374" spans="1:7">
      <c r="A374" s="34" t="s">
        <v>442</v>
      </c>
      <c r="B374" s="34"/>
    </row>
    <row r="375" spans="1:7">
      <c r="A375" s="34" t="s">
        <v>440</v>
      </c>
      <c r="B375" s="34"/>
    </row>
    <row r="376" spans="1:7">
      <c r="A376" t="str">
        <f>CONCATENATE(C376," - ",VLOOKUP(C376,AcctName,2))</f>
        <v>392 - Not Used</v>
      </c>
      <c r="B376" s="74" t="str">
        <f>CONCATENATE("Book Depreciation Life ",IFERROR(VLOOKUP(C376,Cost_Approach,C$297,FALSE),"Not Used"), " yrs")</f>
        <v>Book Depreciation Life 0 yrs</v>
      </c>
      <c r="C376">
        <v>392</v>
      </c>
      <c r="D376" t="s">
        <v>1584</v>
      </c>
    </row>
    <row r="377" spans="1:7">
      <c r="A377" s="34" t="s">
        <v>36</v>
      </c>
      <c r="B377" s="74">
        <f>IFERROR(ROUND(1/VLOOKUP(C376,Cost_Approach,C$297,FALSE),4),0)</f>
        <v>0</v>
      </c>
    </row>
    <row r="378" spans="1:7">
      <c r="A378" s="34" t="s">
        <v>9</v>
      </c>
      <c r="B378" s="34"/>
    </row>
    <row r="379" spans="1:7">
      <c r="A379" s="122" t="s">
        <v>51</v>
      </c>
      <c r="B379" s="122"/>
      <c r="C379" s="127">
        <f>$B377</f>
        <v>0</v>
      </c>
      <c r="D379" s="127">
        <f t="shared" ref="D379:E379" si="46">$B377</f>
        <v>0</v>
      </c>
      <c r="E379" s="127">
        <f t="shared" si="46"/>
        <v>0</v>
      </c>
      <c r="G379" t="s">
        <v>705</v>
      </c>
    </row>
    <row r="380" spans="1:7">
      <c r="A380" s="34" t="s">
        <v>442</v>
      </c>
      <c r="B380" s="34"/>
    </row>
    <row r="381" spans="1:7">
      <c r="A381" s="34" t="s">
        <v>440</v>
      </c>
      <c r="B381" s="34"/>
    </row>
    <row r="382" spans="1:7">
      <c r="A382" t="str">
        <f>CONCATENATE(C382," - ",VLOOKUP(C382,AcctName,2))</f>
        <v>393 - Not Used</v>
      </c>
      <c r="B382" s="74" t="str">
        <f>CONCATENATE("Book Depreciation Life ",IFERROR(VLOOKUP(C382,Cost_Approach,C$297,FALSE),"Not Used"), " yrs")</f>
        <v>Book Depreciation Life 0 yrs</v>
      </c>
      <c r="C382">
        <v>393</v>
      </c>
      <c r="D382" t="s">
        <v>1584</v>
      </c>
    </row>
    <row r="383" spans="1:7">
      <c r="A383" s="34" t="s">
        <v>36</v>
      </c>
      <c r="B383" s="74">
        <f>IFERROR(ROUND(1/VLOOKUP(C382,Cost_Approach,C$297,FALSE),4),0)</f>
        <v>0</v>
      </c>
    </row>
    <row r="384" spans="1:7">
      <c r="A384" s="34" t="s">
        <v>9</v>
      </c>
      <c r="B384" s="34"/>
    </row>
    <row r="385" spans="1:7">
      <c r="A385" s="122" t="s">
        <v>51</v>
      </c>
      <c r="B385" s="122"/>
      <c r="C385" s="127">
        <f>$B383</f>
        <v>0</v>
      </c>
      <c r="D385" s="127">
        <f t="shared" ref="D385:E385" si="47">$B383</f>
        <v>0</v>
      </c>
      <c r="E385" s="127">
        <f t="shared" si="47"/>
        <v>0</v>
      </c>
      <c r="G385" t="s">
        <v>705</v>
      </c>
    </row>
    <row r="386" spans="1:7">
      <c r="A386" s="34" t="s">
        <v>442</v>
      </c>
      <c r="B386" s="34"/>
    </row>
    <row r="387" spans="1:7">
      <c r="A387" s="34" t="s">
        <v>440</v>
      </c>
      <c r="B387" s="34"/>
    </row>
    <row r="388" spans="1:7">
      <c r="A388" t="str">
        <f>CONCATENATE(C388," - ",VLOOKUP(C388,AcctName,2))</f>
        <v>396 - Not Used</v>
      </c>
      <c r="B388" s="74" t="str">
        <f>CONCATENATE("Book Depreciation Life ",IFERROR(VLOOKUP(C388,Cost_Approach,C$297,FALSE),"Not Used"), " yrs")</f>
        <v>Book Depreciation Life 0 yrs</v>
      </c>
      <c r="C388">
        <v>396</v>
      </c>
      <c r="D388" t="s">
        <v>1584</v>
      </c>
    </row>
    <row r="389" spans="1:7">
      <c r="A389" s="34" t="s">
        <v>36</v>
      </c>
      <c r="B389" s="74">
        <f>IFERROR(ROUND(1/VLOOKUP(C388,Cost_Approach,C$297,FALSE),4),0)</f>
        <v>0</v>
      </c>
    </row>
    <row r="390" spans="1:7">
      <c r="A390" s="34" t="s">
        <v>9</v>
      </c>
      <c r="B390" s="34"/>
    </row>
    <row r="391" spans="1:7">
      <c r="A391" s="122" t="s">
        <v>51</v>
      </c>
      <c r="B391" s="122"/>
      <c r="C391" s="127">
        <f>$B389</f>
        <v>0</v>
      </c>
      <c r="D391" s="127">
        <f t="shared" ref="D391:E391" si="48">$B389</f>
        <v>0</v>
      </c>
      <c r="E391" s="127">
        <f t="shared" si="48"/>
        <v>0</v>
      </c>
      <c r="G391" t="s">
        <v>705</v>
      </c>
    </row>
    <row r="392" spans="1:7">
      <c r="A392" s="34" t="s">
        <v>442</v>
      </c>
      <c r="B392" s="34"/>
    </row>
    <row r="393" spans="1:7">
      <c r="A393" s="34" t="s">
        <v>440</v>
      </c>
      <c r="B393" s="34"/>
    </row>
    <row r="394" spans="1:7">
      <c r="A394" t="str">
        <f>CONCATENATE(C394," - ",VLOOKUP(C394,AcctName,2))</f>
        <v>397 - Not Used</v>
      </c>
      <c r="B394" s="74" t="str">
        <f>CONCATENATE("Book Depreciation Life ",IFERROR(VLOOKUP(C394,Cost_Approach,C$297,FALSE),"Not Used"), " yrs")</f>
        <v>Book Depreciation Life 0 yrs</v>
      </c>
      <c r="C394">
        <v>397</v>
      </c>
      <c r="D394" t="s">
        <v>1584</v>
      </c>
    </row>
    <row r="395" spans="1:7">
      <c r="A395" s="34" t="s">
        <v>36</v>
      </c>
      <c r="B395" s="74">
        <f>IFERROR(ROUND(1/VLOOKUP(C394,Cost_Approach,C$297,FALSE),4),0)</f>
        <v>0</v>
      </c>
    </row>
    <row r="396" spans="1:7">
      <c r="A396" s="34" t="s">
        <v>9</v>
      </c>
      <c r="B396" s="34"/>
    </row>
    <row r="397" spans="1:7">
      <c r="A397" s="122" t="s">
        <v>51</v>
      </c>
      <c r="B397" s="122"/>
      <c r="C397" s="127">
        <f>$B395</f>
        <v>0</v>
      </c>
      <c r="D397" s="127">
        <f t="shared" ref="D397:E397" si="49">$B395</f>
        <v>0</v>
      </c>
      <c r="E397" s="127">
        <f t="shared" si="49"/>
        <v>0</v>
      </c>
      <c r="G397" t="s">
        <v>705</v>
      </c>
    </row>
    <row r="398" spans="1:7">
      <c r="A398" s="34" t="s">
        <v>442</v>
      </c>
      <c r="B398" s="34"/>
    </row>
    <row r="399" spans="1:7">
      <c r="A399" s="34" t="s">
        <v>440</v>
      </c>
      <c r="B399" s="34"/>
    </row>
    <row r="400" spans="1:7">
      <c r="A400" t="str">
        <f>CONCATENATE(C400," - ",VLOOKUP(C400,AcctName,2))</f>
        <v>398 - Not Used</v>
      </c>
      <c r="B400" s="74" t="str">
        <f>CONCATENATE("Book Depreciation Life ",IFERROR(VLOOKUP(C400,Cost_Approach,C$297,FALSE),"Not Used"), " yrs")</f>
        <v>Book Depreciation Life 0 yrs</v>
      </c>
      <c r="C400">
        <v>398</v>
      </c>
      <c r="D400" t="s">
        <v>1584</v>
      </c>
    </row>
    <row r="401" spans="1:7">
      <c r="A401" s="34" t="s">
        <v>36</v>
      </c>
      <c r="B401" s="74">
        <f>IFERROR(ROUND(1/VLOOKUP(C400,Cost_Approach,C$297,FALSE),4),0)</f>
        <v>0</v>
      </c>
    </row>
    <row r="402" spans="1:7">
      <c r="A402" s="34" t="s">
        <v>9</v>
      </c>
      <c r="B402" s="34"/>
    </row>
    <row r="403" spans="1:7">
      <c r="A403" s="122" t="s">
        <v>51</v>
      </c>
      <c r="B403" s="122"/>
      <c r="C403" s="127">
        <f>$B401</f>
        <v>0</v>
      </c>
      <c r="D403" s="127">
        <f t="shared" ref="D403:E403" si="50">$B401</f>
        <v>0</v>
      </c>
      <c r="E403" s="127">
        <f t="shared" si="50"/>
        <v>0</v>
      </c>
      <c r="G403" t="s">
        <v>705</v>
      </c>
    </row>
    <row r="404" spans="1:7">
      <c r="A404" s="34" t="s">
        <v>442</v>
      </c>
      <c r="B404" s="34"/>
    </row>
    <row r="405" spans="1:7">
      <c r="A405" s="34" t="s">
        <v>440</v>
      </c>
      <c r="B405" s="34"/>
    </row>
    <row r="407" spans="1:7" s="556" customFormat="1">
      <c r="A407" s="113" t="s">
        <v>1947</v>
      </c>
      <c r="B407" s="34"/>
      <c r="C407" s="307"/>
    </row>
    <row r="408" spans="1:7" s="556" customFormat="1">
      <c r="A408" s="34"/>
      <c r="B408" s="34"/>
      <c r="C408" s="307"/>
    </row>
    <row r="409" spans="1:7" s="556" customFormat="1">
      <c r="A409" s="43" t="s">
        <v>1949</v>
      </c>
      <c r="B409" s="34"/>
      <c r="C409" s="25">
        <v>1</v>
      </c>
    </row>
    <row r="410" spans="1:7" s="556" customFormat="1">
      <c r="B410" s="113"/>
      <c r="C410" s="132">
        <f>IF(C409=1,1+2,IF(C409=2,1+2,1+2))</f>
        <v>3</v>
      </c>
    </row>
    <row r="411" spans="1:7" s="556" customFormat="1">
      <c r="A411" s="556" t="str">
        <f>CONCATENATE(C411," - ",VLOOKUP(C411,AcctName,2))</f>
        <v>353 - Land &amp; Land Rights</v>
      </c>
      <c r="B411" s="74" t="str">
        <f>CONCATENATE("Book Depreciation Life ",IFERROR(VLOOKUP(C411,Cost_Approach,C$410,FALSE),"Not Used"), " yrs")</f>
        <v>Book Depreciation Life 0 yrs</v>
      </c>
      <c r="C411" s="556">
        <v>353</v>
      </c>
      <c r="D411" s="556" t="s">
        <v>1584</v>
      </c>
    </row>
    <row r="412" spans="1:7" s="556" customFormat="1">
      <c r="A412" s="34" t="s">
        <v>36</v>
      </c>
      <c r="B412" s="74">
        <f>IFERROR(ROUND(1/VLOOKUP(C411,Cost_Approach,C$410,FALSE),4),0)</f>
        <v>0</v>
      </c>
    </row>
    <row r="413" spans="1:7" s="556" customFormat="1">
      <c r="A413" s="34" t="s">
        <v>9</v>
      </c>
      <c r="B413" s="34"/>
    </row>
    <row r="414" spans="1:7" s="556" customFormat="1">
      <c r="A414" s="122" t="s">
        <v>51</v>
      </c>
      <c r="B414" s="122"/>
      <c r="C414" s="127">
        <f>$B412</f>
        <v>0</v>
      </c>
      <c r="D414" s="127">
        <f t="shared" ref="D414:E414" si="51">$B412</f>
        <v>0</v>
      </c>
      <c r="E414" s="127">
        <f t="shared" si="51"/>
        <v>0</v>
      </c>
      <c r="G414" s="556" t="s">
        <v>705</v>
      </c>
    </row>
    <row r="415" spans="1:7" s="556" customFormat="1">
      <c r="A415" s="34" t="s">
        <v>442</v>
      </c>
      <c r="B415" s="34"/>
    </row>
    <row r="416" spans="1:7" s="556" customFormat="1">
      <c r="A416" s="34" t="s">
        <v>440</v>
      </c>
      <c r="B416" s="34"/>
    </row>
    <row r="417" spans="1:7" s="556" customFormat="1">
      <c r="A417" s="556" t="str">
        <f>CONCATENATE(C417," - ",VLOOKUP(C417,AcctName,2))</f>
        <v>354.3 - Structures &amp; Improvements - Pumping</v>
      </c>
      <c r="B417" s="74" t="str">
        <f>CONCATENATE("Book Depreciation Life ",IFERROR(VLOOKUP(C417,Cost_Approach,C$410,FALSE),"Not Used"), " yrs")</f>
        <v>Book Depreciation Life 25 yrs</v>
      </c>
      <c r="C417" s="556">
        <v>354.3</v>
      </c>
      <c r="D417" s="556" t="s">
        <v>1584</v>
      </c>
    </row>
    <row r="418" spans="1:7" s="556" customFormat="1">
      <c r="A418" s="34" t="s">
        <v>36</v>
      </c>
      <c r="B418" s="74">
        <f>IFERROR(ROUND(1/VLOOKUP(C417,Cost_Approach,C$410,FALSE),4),0)</f>
        <v>0.04</v>
      </c>
    </row>
    <row r="419" spans="1:7" s="556" customFormat="1">
      <c r="A419" s="34" t="s">
        <v>9</v>
      </c>
      <c r="B419" s="544"/>
    </row>
    <row r="420" spans="1:7" s="556" customFormat="1">
      <c r="A420" s="122" t="s">
        <v>51</v>
      </c>
      <c r="B420" s="122"/>
      <c r="C420" s="127">
        <f>$B418</f>
        <v>0.04</v>
      </c>
      <c r="D420" s="127">
        <f t="shared" ref="D420:E420" si="52">$B418</f>
        <v>0.04</v>
      </c>
      <c r="E420" s="127">
        <f t="shared" si="52"/>
        <v>0.04</v>
      </c>
      <c r="G420" s="556" t="s">
        <v>705</v>
      </c>
    </row>
    <row r="421" spans="1:7" s="556" customFormat="1">
      <c r="A421" s="34" t="s">
        <v>442</v>
      </c>
      <c r="B421" s="34"/>
    </row>
    <row r="422" spans="1:7" s="556" customFormat="1">
      <c r="A422" s="34" t="s">
        <v>440</v>
      </c>
      <c r="B422" s="34"/>
    </row>
    <row r="423" spans="1:7" s="556" customFormat="1">
      <c r="A423" s="556" t="str">
        <f>CONCATENATE(C423," - ",VLOOKUP(C423,AcctName,2))</f>
        <v>354.4 - Structures &amp; Improvements - Treatment</v>
      </c>
      <c r="B423" s="74" t="str">
        <f>CONCATENATE("Book Depreciation Life ",IFERROR(VLOOKUP(C423,Cost_Approach,C$410,FALSE),"Not Used"), " yrs")</f>
        <v>Book Depreciation Life 25 yrs</v>
      </c>
      <c r="C423" s="556">
        <v>354.4</v>
      </c>
      <c r="D423" s="556" t="s">
        <v>1584</v>
      </c>
    </row>
    <row r="424" spans="1:7" s="556" customFormat="1">
      <c r="A424" s="34" t="s">
        <v>36</v>
      </c>
      <c r="B424" s="74">
        <f>IFERROR(ROUND(1/VLOOKUP(C423,Cost_Approach,C$410,FALSE),4),0)</f>
        <v>0.04</v>
      </c>
    </row>
    <row r="425" spans="1:7" s="556" customFormat="1">
      <c r="A425" s="34" t="s">
        <v>9</v>
      </c>
      <c r="B425" s="34"/>
    </row>
    <row r="426" spans="1:7" s="556" customFormat="1">
      <c r="A426" s="122" t="s">
        <v>51</v>
      </c>
      <c r="B426" s="122"/>
      <c r="C426" s="127">
        <f>$B424</f>
        <v>0.04</v>
      </c>
      <c r="D426" s="127">
        <f t="shared" ref="D426:E426" si="53">$B424</f>
        <v>0.04</v>
      </c>
      <c r="E426" s="127">
        <f t="shared" si="53"/>
        <v>0.04</v>
      </c>
      <c r="G426" s="556" t="s">
        <v>705</v>
      </c>
    </row>
    <row r="427" spans="1:7" s="556" customFormat="1">
      <c r="A427" s="34" t="s">
        <v>442</v>
      </c>
      <c r="B427" s="34"/>
    </row>
    <row r="428" spans="1:7" s="556" customFormat="1">
      <c r="A428" s="34" t="s">
        <v>440</v>
      </c>
      <c r="B428" s="34"/>
    </row>
    <row r="429" spans="1:7" s="556" customFormat="1">
      <c r="A429" s="556" t="str">
        <f>CONCATENATE(C429," - ",VLOOKUP(C429,AcctName,2))</f>
        <v>355 - Generating Equipment</v>
      </c>
      <c r="B429" s="74" t="str">
        <f>CONCATENATE("Book Depreciation Life ",IFERROR(VLOOKUP(C429,Cost_Approach,C$410,FALSE),"Not Used"), " yrs")</f>
        <v>Book Depreciation Life 25 yrs</v>
      </c>
      <c r="C429" s="556">
        <v>355</v>
      </c>
      <c r="D429" s="556" t="s">
        <v>1584</v>
      </c>
    </row>
    <row r="430" spans="1:7" s="556" customFormat="1">
      <c r="A430" s="34" t="s">
        <v>36</v>
      </c>
      <c r="B430" s="74">
        <f>IFERROR(ROUND(1/VLOOKUP(C429,Cost_Approach,C$410,FALSE),4),0)</f>
        <v>0.04</v>
      </c>
    </row>
    <row r="431" spans="1:7" s="556" customFormat="1">
      <c r="A431" s="34" t="s">
        <v>9</v>
      </c>
      <c r="B431" s="34"/>
    </row>
    <row r="432" spans="1:7" s="556" customFormat="1">
      <c r="A432" s="122" t="s">
        <v>51</v>
      </c>
      <c r="B432" s="122"/>
      <c r="C432" s="127">
        <f>$B430</f>
        <v>0.04</v>
      </c>
      <c r="D432" s="127">
        <f t="shared" ref="D432:E432" si="54">$B430</f>
        <v>0.04</v>
      </c>
      <c r="E432" s="127">
        <f t="shared" si="54"/>
        <v>0.04</v>
      </c>
      <c r="G432" s="556" t="s">
        <v>705</v>
      </c>
    </row>
    <row r="433" spans="1:7" s="556" customFormat="1">
      <c r="A433" s="34" t="s">
        <v>442</v>
      </c>
      <c r="B433" s="34"/>
    </row>
    <row r="434" spans="1:7" s="556" customFormat="1">
      <c r="A434" s="34" t="s">
        <v>440</v>
      </c>
      <c r="B434" s="34"/>
    </row>
    <row r="435" spans="1:7" s="556" customFormat="1">
      <c r="A435" s="556" t="str">
        <f>CONCATENATE(C435," - ",VLOOKUP(C435,AcctName,2))</f>
        <v>360 - Collection Sewers - Force</v>
      </c>
      <c r="B435" s="74" t="str">
        <f>CONCATENATE("Book Depreciation Life ",IFERROR(VLOOKUP(C435,Cost_Approach,C$410,FALSE),"Not Used"), " yrs")</f>
        <v>Book Depreciation Life 25 yrs</v>
      </c>
      <c r="C435" s="556">
        <v>360</v>
      </c>
      <c r="D435" s="556" t="s">
        <v>1584</v>
      </c>
    </row>
    <row r="436" spans="1:7" s="556" customFormat="1">
      <c r="A436" s="34" t="s">
        <v>36</v>
      </c>
      <c r="B436" s="74">
        <f>IFERROR(ROUND(1/VLOOKUP(C435,Cost_Approach,C$410,FALSE),4),0)</f>
        <v>0.04</v>
      </c>
    </row>
    <row r="437" spans="1:7" s="556" customFormat="1">
      <c r="A437" s="34" t="s">
        <v>9</v>
      </c>
      <c r="B437" s="34"/>
    </row>
    <row r="438" spans="1:7" s="556" customFormat="1">
      <c r="A438" s="122" t="s">
        <v>51</v>
      </c>
      <c r="B438" s="122"/>
      <c r="C438" s="127">
        <f>$B436</f>
        <v>0.04</v>
      </c>
      <c r="D438" s="127">
        <f t="shared" ref="D438:E438" si="55">$B436</f>
        <v>0.04</v>
      </c>
      <c r="E438" s="127">
        <f t="shared" si="55"/>
        <v>0.04</v>
      </c>
      <c r="G438" s="556" t="s">
        <v>705</v>
      </c>
    </row>
    <row r="439" spans="1:7" s="556" customFormat="1">
      <c r="A439" s="34" t="s">
        <v>442</v>
      </c>
      <c r="B439" s="34"/>
    </row>
    <row r="440" spans="1:7" s="556" customFormat="1">
      <c r="A440" s="34" t="s">
        <v>440</v>
      </c>
      <c r="B440" s="34"/>
    </row>
    <row r="441" spans="1:7" s="556" customFormat="1">
      <c r="A441" s="556" t="str">
        <f>CONCATENATE(C441," - ",VLOOKUP(C441,AcctName,2))</f>
        <v>361 - Collection Sewers - Gravity</v>
      </c>
      <c r="B441" s="74" t="str">
        <f>CONCATENATE("Book Depreciation Life ",IFERROR(VLOOKUP(C441,Cost_Approach,C$410,FALSE),"Not Used"), " yrs")</f>
        <v>Book Depreciation Life 25 yrs</v>
      </c>
      <c r="C441" s="556">
        <v>361</v>
      </c>
      <c r="D441" s="556" t="s">
        <v>1584</v>
      </c>
      <c r="E441" s="33"/>
    </row>
    <row r="442" spans="1:7" s="556" customFormat="1">
      <c r="A442" s="34" t="s">
        <v>36</v>
      </c>
      <c r="B442" s="74">
        <f>IFERROR(ROUND(1/VLOOKUP(C441,Cost_Approach,C$410,FALSE),4),0)</f>
        <v>0.04</v>
      </c>
    </row>
    <row r="443" spans="1:7" s="556" customFormat="1">
      <c r="A443" s="34" t="s">
        <v>9</v>
      </c>
      <c r="B443" s="34"/>
    </row>
    <row r="444" spans="1:7" s="556" customFormat="1">
      <c r="A444" s="122" t="s">
        <v>51</v>
      </c>
      <c r="B444" s="122"/>
      <c r="C444" s="127">
        <f>$B442</f>
        <v>0.04</v>
      </c>
      <c r="D444" s="127">
        <f t="shared" ref="D444:E444" si="56">$B442</f>
        <v>0.04</v>
      </c>
      <c r="E444" s="127">
        <f t="shared" si="56"/>
        <v>0.04</v>
      </c>
      <c r="G444" s="556" t="s">
        <v>705</v>
      </c>
    </row>
    <row r="445" spans="1:7" s="556" customFormat="1">
      <c r="A445" s="34" t="s">
        <v>442</v>
      </c>
      <c r="B445" s="34"/>
    </row>
    <row r="446" spans="1:7" s="556" customFormat="1">
      <c r="A446" s="34" t="s">
        <v>440</v>
      </c>
      <c r="B446" s="34"/>
    </row>
    <row r="447" spans="1:7" s="556" customFormat="1">
      <c r="A447" s="556" t="str">
        <f>CONCATENATE(C447," - ",VLOOKUP(C447,AcctName,2))</f>
        <v>363 - Service Laterals</v>
      </c>
      <c r="B447" s="74" t="str">
        <f>CONCATENATE("Book Depreciation Life ",IFERROR(VLOOKUP(C447,Cost_Approach,C$410,FALSE),"Not Used"), " yrs")</f>
        <v>Book Depreciation Life 25 yrs</v>
      </c>
      <c r="C447" s="556">
        <v>363</v>
      </c>
      <c r="D447" s="556" t="s">
        <v>1584</v>
      </c>
    </row>
    <row r="448" spans="1:7" s="556" customFormat="1">
      <c r="A448" s="34" t="s">
        <v>36</v>
      </c>
      <c r="B448" s="74">
        <f>IFERROR(ROUND(1/VLOOKUP(C447,Cost_Approach,C$410,FALSE),4),0)</f>
        <v>0.04</v>
      </c>
    </row>
    <row r="449" spans="1:7" s="556" customFormat="1">
      <c r="A449" s="34" t="s">
        <v>9</v>
      </c>
      <c r="B449" s="34"/>
    </row>
    <row r="450" spans="1:7" s="556" customFormat="1">
      <c r="A450" s="122" t="s">
        <v>51</v>
      </c>
      <c r="B450" s="122"/>
      <c r="C450" s="127">
        <f>$B448</f>
        <v>0.04</v>
      </c>
      <c r="D450" s="127">
        <f t="shared" ref="D450:E450" si="57">$B448</f>
        <v>0.04</v>
      </c>
      <c r="E450" s="127">
        <f t="shared" si="57"/>
        <v>0.04</v>
      </c>
      <c r="G450" s="556" t="s">
        <v>705</v>
      </c>
    </row>
    <row r="451" spans="1:7" s="556" customFormat="1">
      <c r="A451" s="34" t="s">
        <v>442</v>
      </c>
      <c r="B451" s="34"/>
    </row>
    <row r="452" spans="1:7" s="556" customFormat="1">
      <c r="A452" s="34" t="s">
        <v>440</v>
      </c>
      <c r="B452" s="34"/>
    </row>
    <row r="453" spans="1:7" s="556" customFormat="1">
      <c r="A453" s="556" t="str">
        <f>CONCATENATE(C453," - ",VLOOKUP(C453,AcctName,2))</f>
        <v>364 - Flow Measuring Equipment</v>
      </c>
      <c r="B453" s="74" t="str">
        <f>CONCATENATE("Book Depreciation Life ",IFERROR(VLOOKUP(C453,Cost_Approach,C$410,FALSE),"Not Used"), " yrs")</f>
        <v>Book Depreciation Life 25 yrs</v>
      </c>
      <c r="C453" s="556">
        <v>364</v>
      </c>
      <c r="D453" s="556" t="s">
        <v>1584</v>
      </c>
    </row>
    <row r="454" spans="1:7" s="556" customFormat="1">
      <c r="A454" s="34" t="s">
        <v>36</v>
      </c>
      <c r="B454" s="74">
        <f>IFERROR(ROUND(1/VLOOKUP(C453,Cost_Approach,C$410,FALSE),4),0)</f>
        <v>0.04</v>
      </c>
    </row>
    <row r="455" spans="1:7" s="556" customFormat="1">
      <c r="A455" s="34" t="s">
        <v>9</v>
      </c>
      <c r="B455" s="34"/>
    </row>
    <row r="456" spans="1:7" s="556" customFormat="1">
      <c r="A456" s="122" t="s">
        <v>51</v>
      </c>
      <c r="B456" s="122"/>
      <c r="C456" s="127">
        <f>$B454</f>
        <v>0.04</v>
      </c>
      <c r="D456" s="127">
        <f t="shared" ref="D456:E456" si="58">$B454</f>
        <v>0.04</v>
      </c>
      <c r="E456" s="127">
        <f t="shared" si="58"/>
        <v>0.04</v>
      </c>
      <c r="G456" s="556" t="s">
        <v>705</v>
      </c>
    </row>
    <row r="457" spans="1:7" s="556" customFormat="1">
      <c r="A457" s="34" t="s">
        <v>442</v>
      </c>
      <c r="B457" s="34"/>
    </row>
    <row r="458" spans="1:7" s="556" customFormat="1">
      <c r="A458" s="34" t="s">
        <v>440</v>
      </c>
      <c r="B458" s="34"/>
    </row>
    <row r="459" spans="1:7" s="556" customFormat="1">
      <c r="A459" s="556" t="str">
        <f>CONCATENATE(C459," - ",VLOOKUP(C459,AcctName,2))</f>
        <v>371 - Pumping Equipment</v>
      </c>
      <c r="B459" s="74" t="str">
        <f>CONCATENATE("Book Depreciation Life ",IFERROR(VLOOKUP(C459,Cost_Approach,C$410,FALSE),"Not Used"), " yrs")</f>
        <v>Book Depreciation Life 25 yrs</v>
      </c>
      <c r="C459" s="556">
        <v>371</v>
      </c>
      <c r="D459" s="556" t="s">
        <v>1584</v>
      </c>
    </row>
    <row r="460" spans="1:7" s="556" customFormat="1">
      <c r="A460" s="34" t="s">
        <v>36</v>
      </c>
      <c r="B460" s="74">
        <f>IFERROR(ROUND(1/VLOOKUP(C459,Cost_Approach,C$410,FALSE),4),0)</f>
        <v>0.04</v>
      </c>
    </row>
    <row r="461" spans="1:7" s="556" customFormat="1">
      <c r="A461" s="34" t="s">
        <v>9</v>
      </c>
      <c r="B461" s="34"/>
    </row>
    <row r="462" spans="1:7" s="556" customFormat="1">
      <c r="A462" s="122" t="s">
        <v>51</v>
      </c>
      <c r="B462" s="122"/>
      <c r="C462" s="127">
        <f>$B460</f>
        <v>0.04</v>
      </c>
      <c r="D462" s="127">
        <f t="shared" ref="D462:E462" si="59">$B460</f>
        <v>0.04</v>
      </c>
      <c r="E462" s="127">
        <f t="shared" si="59"/>
        <v>0.04</v>
      </c>
      <c r="G462" s="556" t="s">
        <v>705</v>
      </c>
    </row>
    <row r="463" spans="1:7" s="556" customFormat="1">
      <c r="A463" s="34" t="s">
        <v>442</v>
      </c>
      <c r="B463" s="34"/>
    </row>
    <row r="464" spans="1:7" s="556" customFormat="1">
      <c r="A464" s="34" t="s">
        <v>440</v>
      </c>
      <c r="B464" s="34"/>
    </row>
    <row r="465" spans="1:7" s="556" customFormat="1">
      <c r="A465" s="556" t="str">
        <f>CONCATENATE(C465," - ",VLOOKUP(C465,AcctName,2))</f>
        <v>380 - Treatment Equipment</v>
      </c>
      <c r="B465" s="74" t="str">
        <f>CONCATENATE("Book Depreciation Life ",IFERROR(VLOOKUP(C465,Cost_Approach,C$410,FALSE),"Not Used"), " yrs")</f>
        <v>Book Depreciation Life 25 yrs</v>
      </c>
      <c r="C465" s="556">
        <v>380</v>
      </c>
      <c r="D465" s="556" t="s">
        <v>1584</v>
      </c>
    </row>
    <row r="466" spans="1:7" s="556" customFormat="1">
      <c r="A466" s="34" t="s">
        <v>36</v>
      </c>
      <c r="B466" s="74">
        <f>IFERROR(ROUND(1/VLOOKUP(C465,Cost_Approach,C$410,FALSE),4),0)</f>
        <v>0.04</v>
      </c>
    </row>
    <row r="467" spans="1:7" s="556" customFormat="1">
      <c r="A467" s="34" t="s">
        <v>9</v>
      </c>
      <c r="B467" s="34"/>
    </row>
    <row r="468" spans="1:7" s="556" customFormat="1">
      <c r="A468" s="122" t="s">
        <v>51</v>
      </c>
      <c r="B468" s="122"/>
      <c r="C468" s="127">
        <f>$B466</f>
        <v>0.04</v>
      </c>
      <c r="D468" s="127">
        <f t="shared" ref="D468:E468" si="60">$B466</f>
        <v>0.04</v>
      </c>
      <c r="E468" s="127">
        <f t="shared" si="60"/>
        <v>0.04</v>
      </c>
      <c r="G468" s="556" t="s">
        <v>705</v>
      </c>
    </row>
    <row r="469" spans="1:7" s="556" customFormat="1">
      <c r="A469" s="34" t="s">
        <v>442</v>
      </c>
      <c r="B469" s="34"/>
    </row>
    <row r="470" spans="1:7" s="556" customFormat="1">
      <c r="A470" s="34" t="s">
        <v>440</v>
      </c>
      <c r="B470" s="34"/>
    </row>
    <row r="471" spans="1:7" s="556" customFormat="1">
      <c r="A471" s="556" t="str">
        <f>CONCATENATE(C471," - ",VLOOKUP(C471,AcctName,2))</f>
        <v>390 - Support Assets</v>
      </c>
      <c r="B471" s="74" t="str">
        <f>CONCATENATE("Book Depreciation Life ",IFERROR(VLOOKUP(C471,Cost_Approach,C$410,FALSE),"Not Used"), " yrs")</f>
        <v>Book Depreciation Life 12 yrs</v>
      </c>
      <c r="C471" s="556">
        <v>390</v>
      </c>
      <c r="D471" s="556" t="s">
        <v>1584</v>
      </c>
    </row>
    <row r="472" spans="1:7" s="556" customFormat="1">
      <c r="A472" s="34" t="s">
        <v>36</v>
      </c>
      <c r="B472" s="74">
        <f>IFERROR(ROUND(1/VLOOKUP(C471,Cost_Approach,C$410,FALSE),4),0)</f>
        <v>8.3299999999999999E-2</v>
      </c>
    </row>
    <row r="473" spans="1:7" s="556" customFormat="1">
      <c r="A473" s="34" t="s">
        <v>9</v>
      </c>
      <c r="B473" s="34"/>
    </row>
    <row r="474" spans="1:7" s="556" customFormat="1">
      <c r="A474" s="122" t="s">
        <v>51</v>
      </c>
      <c r="B474" s="122"/>
      <c r="C474" s="127">
        <f>$B472</f>
        <v>8.3299999999999999E-2</v>
      </c>
      <c r="D474" s="127">
        <f t="shared" ref="D474:E474" si="61">$B472</f>
        <v>8.3299999999999999E-2</v>
      </c>
      <c r="E474" s="127">
        <f t="shared" si="61"/>
        <v>8.3299999999999999E-2</v>
      </c>
      <c r="G474" s="556" t="s">
        <v>705</v>
      </c>
    </row>
    <row r="475" spans="1:7" s="556" customFormat="1">
      <c r="A475" s="34" t="s">
        <v>442</v>
      </c>
      <c r="B475" s="34"/>
    </row>
    <row r="476" spans="1:7" s="556" customFormat="1">
      <c r="A476" s="34" t="s">
        <v>440</v>
      </c>
      <c r="B476" s="34"/>
    </row>
    <row r="477" spans="1:7" s="556" customFormat="1">
      <c r="A477" s="556" t="str">
        <f>CONCATENATE(C477," - ",VLOOKUP(C477,AcctName,2))</f>
        <v>392 - Not Used</v>
      </c>
      <c r="B477" s="74" t="str">
        <f>CONCATENATE("Book Depreciation Life ",IFERROR(VLOOKUP(C477,Cost_Approach,C$410,FALSE),"Not Used"), " yrs")</f>
        <v>Book Depreciation Life  yrs</v>
      </c>
      <c r="C477" s="556">
        <v>392</v>
      </c>
      <c r="D477" s="556" t="s">
        <v>1584</v>
      </c>
    </row>
    <row r="478" spans="1:7" s="556" customFormat="1">
      <c r="A478" s="34" t="s">
        <v>36</v>
      </c>
      <c r="B478" s="74">
        <f>IFERROR(ROUND(1/VLOOKUP(C477,Cost_Approach,C$410,FALSE),4),0)</f>
        <v>0</v>
      </c>
    </row>
    <row r="479" spans="1:7" s="556" customFormat="1">
      <c r="A479" s="34" t="s">
        <v>9</v>
      </c>
      <c r="B479" s="34"/>
    </row>
    <row r="480" spans="1:7" s="556" customFormat="1">
      <c r="A480" s="122" t="s">
        <v>51</v>
      </c>
      <c r="B480" s="122"/>
      <c r="C480" s="127">
        <f>$B478</f>
        <v>0</v>
      </c>
      <c r="D480" s="127">
        <f t="shared" ref="D480:E480" si="62">$B478</f>
        <v>0</v>
      </c>
      <c r="E480" s="127">
        <f t="shared" si="62"/>
        <v>0</v>
      </c>
      <c r="G480" s="556" t="s">
        <v>705</v>
      </c>
    </row>
    <row r="481" spans="1:7" s="556" customFormat="1">
      <c r="A481" s="34" t="s">
        <v>442</v>
      </c>
      <c r="B481" s="34"/>
    </row>
    <row r="482" spans="1:7" s="556" customFormat="1">
      <c r="A482" s="34" t="s">
        <v>440</v>
      </c>
      <c r="B482" s="34"/>
    </row>
    <row r="483" spans="1:7" s="556" customFormat="1">
      <c r="A483" s="556" t="str">
        <f>CONCATENATE(C483," - ",VLOOKUP(C483,AcctName,2))</f>
        <v>391 - Not Used</v>
      </c>
      <c r="B483" s="74" t="str">
        <f>CONCATENATE("Book Depreciation Life ",IFERROR(VLOOKUP(C483,Cost_Approach,C$410,FALSE),"Not Used"), " yrs")</f>
        <v>Book Depreciation Life  yrs</v>
      </c>
      <c r="C483" s="556">
        <v>391</v>
      </c>
      <c r="D483" s="556" t="s">
        <v>1584</v>
      </c>
    </row>
    <row r="484" spans="1:7" s="556" customFormat="1">
      <c r="A484" s="34" t="s">
        <v>36</v>
      </c>
      <c r="B484" s="74">
        <f>IFERROR(ROUND(1/VLOOKUP(C483,Cost_Approach,C$410,FALSE),4),0)</f>
        <v>0</v>
      </c>
    </row>
    <row r="485" spans="1:7" s="556" customFormat="1">
      <c r="A485" s="34" t="s">
        <v>9</v>
      </c>
      <c r="B485" s="34"/>
    </row>
    <row r="486" spans="1:7" s="556" customFormat="1">
      <c r="A486" s="122" t="s">
        <v>51</v>
      </c>
      <c r="B486" s="122"/>
      <c r="C486" s="127">
        <f>$B484</f>
        <v>0</v>
      </c>
      <c r="D486" s="127">
        <f t="shared" ref="D486:E486" si="63">$B484</f>
        <v>0</v>
      </c>
      <c r="E486" s="127">
        <f t="shared" si="63"/>
        <v>0</v>
      </c>
      <c r="G486" s="556" t="s">
        <v>705</v>
      </c>
    </row>
    <row r="487" spans="1:7" s="556" customFormat="1">
      <c r="A487" s="34" t="s">
        <v>442</v>
      </c>
      <c r="B487" s="34"/>
    </row>
    <row r="488" spans="1:7" s="556" customFormat="1">
      <c r="A488" s="34" t="s">
        <v>440</v>
      </c>
      <c r="B488" s="34"/>
    </row>
    <row r="489" spans="1:7" s="556" customFormat="1">
      <c r="A489" s="556" t="str">
        <f>CONCATENATE(C489," - ",VLOOKUP(C489,AcctName,2))</f>
        <v>392 - Not Used</v>
      </c>
      <c r="B489" s="74" t="str">
        <f>CONCATENATE("Book Depreciation Life ",IFERROR(VLOOKUP(C489,Cost_Approach,C$410,FALSE),"Not Used"), " yrs")</f>
        <v>Book Depreciation Life  yrs</v>
      </c>
      <c r="C489" s="556">
        <v>392</v>
      </c>
      <c r="D489" s="556" t="s">
        <v>1584</v>
      </c>
    </row>
    <row r="490" spans="1:7" s="556" customFormat="1">
      <c r="A490" s="34" t="s">
        <v>36</v>
      </c>
      <c r="B490" s="74">
        <f>IFERROR(ROUND(1/VLOOKUP(C489,Cost_Approach,C$410,FALSE),4),0)</f>
        <v>0</v>
      </c>
    </row>
    <row r="491" spans="1:7" s="556" customFormat="1">
      <c r="A491" s="34" t="s">
        <v>9</v>
      </c>
      <c r="B491" s="34"/>
    </row>
    <row r="492" spans="1:7" s="556" customFormat="1">
      <c r="A492" s="122" t="s">
        <v>51</v>
      </c>
      <c r="B492" s="122"/>
      <c r="C492" s="127">
        <f>$B490</f>
        <v>0</v>
      </c>
      <c r="D492" s="127">
        <f t="shared" ref="D492:E492" si="64">$B490</f>
        <v>0</v>
      </c>
      <c r="E492" s="127">
        <f t="shared" si="64"/>
        <v>0</v>
      </c>
      <c r="G492" s="556" t="s">
        <v>705</v>
      </c>
    </row>
    <row r="493" spans="1:7" s="556" customFormat="1">
      <c r="A493" s="34" t="s">
        <v>442</v>
      </c>
      <c r="B493" s="34"/>
    </row>
    <row r="494" spans="1:7" s="556" customFormat="1">
      <c r="A494" s="34" t="s">
        <v>440</v>
      </c>
      <c r="B494" s="34"/>
    </row>
    <row r="495" spans="1:7" s="556" customFormat="1">
      <c r="A495" s="556" t="str">
        <f>CONCATENATE(C495," - ",VLOOKUP(C495,AcctName,2))</f>
        <v>393 - Not Used</v>
      </c>
      <c r="B495" s="74" t="str">
        <f>CONCATENATE("Book Depreciation Life ",IFERROR(VLOOKUP(C495,Cost_Approach,C$410,FALSE),"Not Used"), " yrs")</f>
        <v>Book Depreciation Life  yrs</v>
      </c>
      <c r="C495" s="556">
        <v>393</v>
      </c>
      <c r="D495" s="556" t="s">
        <v>1584</v>
      </c>
    </row>
    <row r="496" spans="1:7" s="556" customFormat="1">
      <c r="A496" s="34" t="s">
        <v>36</v>
      </c>
      <c r="B496" s="74">
        <f>IFERROR(ROUND(1/VLOOKUP(C495,Cost_Approach,C$410,FALSE),4),0)</f>
        <v>0</v>
      </c>
    </row>
    <row r="497" spans="1:7" s="556" customFormat="1">
      <c r="A497" s="34" t="s">
        <v>9</v>
      </c>
      <c r="B497" s="34"/>
    </row>
    <row r="498" spans="1:7" s="556" customFormat="1">
      <c r="A498" s="122" t="s">
        <v>51</v>
      </c>
      <c r="B498" s="122"/>
      <c r="C498" s="127">
        <f>$B496</f>
        <v>0</v>
      </c>
      <c r="D498" s="127">
        <f t="shared" ref="D498:E498" si="65">$B496</f>
        <v>0</v>
      </c>
      <c r="E498" s="127">
        <f t="shared" si="65"/>
        <v>0</v>
      </c>
      <c r="G498" s="556" t="s">
        <v>705</v>
      </c>
    </row>
    <row r="499" spans="1:7" s="556" customFormat="1">
      <c r="A499" s="34" t="s">
        <v>442</v>
      </c>
      <c r="B499" s="34"/>
    </row>
    <row r="500" spans="1:7" s="556" customFormat="1">
      <c r="A500" s="34" t="s">
        <v>440</v>
      </c>
      <c r="B500" s="34"/>
    </row>
    <row r="501" spans="1:7" s="556" customFormat="1">
      <c r="A501" s="556" t="str">
        <f>CONCATENATE(C501," - ",VLOOKUP(C501,AcctName,2))</f>
        <v>396 - Not Used</v>
      </c>
      <c r="B501" s="74" t="str">
        <f>CONCATENATE("Book Depreciation Life ",IFERROR(VLOOKUP(C501,Cost_Approach,C$410,FALSE),"Not Used"), " yrs")</f>
        <v>Book Depreciation Life  yrs</v>
      </c>
      <c r="C501" s="556">
        <v>396</v>
      </c>
      <c r="D501" s="556" t="s">
        <v>1584</v>
      </c>
    </row>
    <row r="502" spans="1:7" s="556" customFormat="1">
      <c r="A502" s="34" t="s">
        <v>36</v>
      </c>
      <c r="B502" s="74">
        <f>IFERROR(ROUND(1/VLOOKUP(C501,Cost_Approach,C$410,FALSE),4),0)</f>
        <v>0</v>
      </c>
    </row>
    <row r="503" spans="1:7" s="556" customFormat="1">
      <c r="A503" s="34" t="s">
        <v>9</v>
      </c>
      <c r="B503" s="34"/>
    </row>
    <row r="504" spans="1:7" s="556" customFormat="1">
      <c r="A504" s="122" t="s">
        <v>51</v>
      </c>
      <c r="B504" s="122"/>
      <c r="C504" s="127">
        <f>$B502</f>
        <v>0</v>
      </c>
      <c r="D504" s="127">
        <f t="shared" ref="D504:E504" si="66">$B502</f>
        <v>0</v>
      </c>
      <c r="E504" s="127">
        <f t="shared" si="66"/>
        <v>0</v>
      </c>
      <c r="G504" s="556" t="s">
        <v>705</v>
      </c>
    </row>
    <row r="505" spans="1:7" s="556" customFormat="1">
      <c r="A505" s="34" t="s">
        <v>442</v>
      </c>
      <c r="B505" s="34"/>
    </row>
    <row r="506" spans="1:7" s="556" customFormat="1">
      <c r="A506" s="34" t="s">
        <v>440</v>
      </c>
      <c r="B506" s="34"/>
    </row>
    <row r="507" spans="1:7" s="556" customFormat="1">
      <c r="A507" s="556" t="str">
        <f>CONCATENATE(C507," - ",VLOOKUP(C507,AcctName,2))</f>
        <v>397 - Not Used</v>
      </c>
      <c r="B507" s="74" t="str">
        <f>CONCATENATE("Book Depreciation Life ",IFERROR(VLOOKUP(C507,Cost_Approach,C$410,FALSE),"Not Used"), " yrs")</f>
        <v>Book Depreciation Life  yrs</v>
      </c>
      <c r="C507" s="556">
        <v>397</v>
      </c>
      <c r="D507" s="556" t="s">
        <v>1584</v>
      </c>
    </row>
    <row r="508" spans="1:7" s="556" customFormat="1">
      <c r="A508" s="34" t="s">
        <v>36</v>
      </c>
      <c r="B508" s="74">
        <f>IFERROR(ROUND(1/VLOOKUP(C507,Cost_Approach,C$410,FALSE),4),0)</f>
        <v>0</v>
      </c>
    </row>
    <row r="509" spans="1:7" s="556" customFormat="1">
      <c r="A509" s="34" t="s">
        <v>9</v>
      </c>
      <c r="B509" s="34"/>
    </row>
    <row r="510" spans="1:7" s="556" customFormat="1">
      <c r="A510" s="122" t="s">
        <v>51</v>
      </c>
      <c r="B510" s="122"/>
      <c r="C510" s="127">
        <f>$B508</f>
        <v>0</v>
      </c>
      <c r="D510" s="127">
        <f t="shared" ref="D510:E510" si="67">$B508</f>
        <v>0</v>
      </c>
      <c r="E510" s="127">
        <f t="shared" si="67"/>
        <v>0</v>
      </c>
      <c r="G510" s="556" t="s">
        <v>705</v>
      </c>
    </row>
    <row r="511" spans="1:7" s="556" customFormat="1">
      <c r="A511" s="34" t="s">
        <v>442</v>
      </c>
      <c r="B511" s="34"/>
    </row>
    <row r="512" spans="1:7" s="556" customFormat="1">
      <c r="A512" s="34" t="s">
        <v>440</v>
      </c>
      <c r="B512" s="34"/>
    </row>
    <row r="513" spans="1:7" s="556" customFormat="1">
      <c r="A513" s="556" t="str">
        <f>CONCATENATE(C513," - ",VLOOKUP(C513,AcctName,2))</f>
        <v>398 - Not Used</v>
      </c>
      <c r="B513" s="74" t="str">
        <f>CONCATENATE("Book Depreciation Life ",IFERROR(VLOOKUP(C513,Cost_Approach,C$410,FALSE),"Not Used"), " yrs")</f>
        <v>Book Depreciation Life  yrs</v>
      </c>
      <c r="C513" s="556">
        <v>398</v>
      </c>
      <c r="D513" s="556" t="s">
        <v>1584</v>
      </c>
    </row>
    <row r="514" spans="1:7" s="556" customFormat="1">
      <c r="A514" s="34" t="s">
        <v>36</v>
      </c>
      <c r="B514" s="74">
        <f>IFERROR(ROUND(1/VLOOKUP(C513,Cost_Approach,C$410,FALSE),4),0)</f>
        <v>0</v>
      </c>
    </row>
    <row r="515" spans="1:7" s="556" customFormat="1">
      <c r="A515" s="34" t="s">
        <v>9</v>
      </c>
      <c r="B515" s="34"/>
    </row>
    <row r="516" spans="1:7" s="556" customFormat="1">
      <c r="A516" s="122" t="s">
        <v>51</v>
      </c>
      <c r="B516" s="122"/>
      <c r="C516" s="127">
        <f>$B514</f>
        <v>0</v>
      </c>
      <c r="D516" s="127">
        <f t="shared" ref="D516:E516" si="68">$B514</f>
        <v>0</v>
      </c>
      <c r="E516" s="127">
        <f t="shared" si="68"/>
        <v>0</v>
      </c>
      <c r="G516" s="556" t="s">
        <v>705</v>
      </c>
    </row>
    <row r="517" spans="1:7" s="556" customFormat="1">
      <c r="A517" s="34" t="s">
        <v>442</v>
      </c>
      <c r="B517" s="34"/>
    </row>
    <row r="518" spans="1:7" s="556" customFormat="1">
      <c r="A518" s="34" t="s">
        <v>440</v>
      </c>
      <c r="B518" s="34"/>
    </row>
  </sheetData>
  <mergeCells count="3">
    <mergeCell ref="D97:F97"/>
    <mergeCell ref="G97:N97"/>
    <mergeCell ref="O97:V97"/>
  </mergeCells>
  <pageMargins left="0.95" right="0.7" top="1.25" bottom="0.75" header="0.8" footer="0.3"/>
  <pageSetup scale="32" fitToHeight="6" orientation="landscape" r:id="rId1"/>
  <headerFooter>
    <oddHeader>&amp;Z&amp;F</oddHeader>
    <oddFooter>&amp;A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L43"/>
  <sheetViews>
    <sheetView topLeftCell="A28" workbookViewId="0">
      <selection activeCell="J33" sqref="J33:J34"/>
    </sheetView>
  </sheetViews>
  <sheetFormatPr defaultRowHeight="15"/>
  <cols>
    <col min="1" max="1" width="16.5703125" customWidth="1"/>
    <col min="2" max="2" width="11.7109375" customWidth="1"/>
    <col min="4" max="5" width="10.42578125" customWidth="1"/>
  </cols>
  <sheetData>
    <row r="1" spans="1:5">
      <c r="A1" s="661" t="str">
        <f>Inputs!B1</f>
        <v>Pennsylvania-American Water Company</v>
      </c>
      <c r="B1" s="661"/>
      <c r="C1" s="661"/>
      <c r="D1" s="661"/>
      <c r="E1" s="661"/>
    </row>
    <row r="2" spans="1:5">
      <c r="A2" s="661" t="str">
        <f>Inputs!B2</f>
        <v>Exeter Wastewater System</v>
      </c>
      <c r="B2" s="661"/>
      <c r="C2" s="661"/>
      <c r="D2" s="661"/>
      <c r="E2" s="661"/>
    </row>
    <row r="3" spans="1:5">
      <c r="A3" s="661" t="str">
        <f>Inputs!B4</f>
        <v>Wastewater System</v>
      </c>
      <c r="B3" s="661"/>
      <c r="C3" s="661"/>
      <c r="D3" s="661"/>
      <c r="E3" s="661"/>
    </row>
    <row r="4" spans="1:5">
      <c r="A4" s="661" t="str">
        <f>Inputs!B5</f>
        <v>Investor-Owned Utility</v>
      </c>
      <c r="B4" s="661"/>
      <c r="C4" s="661"/>
      <c r="D4" s="661"/>
      <c r="E4" s="661"/>
    </row>
    <row r="5" spans="1:5">
      <c r="A5" s="661" t="str">
        <f>CONCATENATE("As of ",Inputs!B6)</f>
        <v>As of January 1, 2018</v>
      </c>
      <c r="B5" s="661"/>
      <c r="C5" s="661"/>
      <c r="D5" s="661"/>
      <c r="E5" s="661"/>
    </row>
    <row r="7" spans="1:5">
      <c r="A7" s="656" t="s">
        <v>423</v>
      </c>
      <c r="B7" s="656"/>
      <c r="C7" s="656"/>
      <c r="D7" s="656"/>
      <c r="E7" s="656"/>
    </row>
    <row r="8" spans="1:5">
      <c r="A8" s="68"/>
      <c r="B8" s="68"/>
      <c r="C8" s="68"/>
      <c r="D8" s="68"/>
      <c r="E8" s="68"/>
    </row>
    <row r="9" spans="1:5">
      <c r="A9" t="s">
        <v>226</v>
      </c>
      <c r="B9" s="29">
        <f>'DCF Forecast Parameters'!D82</f>
        <v>7.1899999999999992E-2</v>
      </c>
      <c r="C9" t="s">
        <v>203</v>
      </c>
    </row>
    <row r="10" spans="1:5" ht="30">
      <c r="A10" s="36" t="s">
        <v>110</v>
      </c>
      <c r="B10" s="29">
        <f>'DCF Forecast Parameters'!D84</f>
        <v>5.67E-2</v>
      </c>
      <c r="C10" t="s">
        <v>203</v>
      </c>
    </row>
    <row r="11" spans="1:5">
      <c r="A11" s="36"/>
      <c r="B11" s="29"/>
    </row>
    <row r="12" spans="1:5">
      <c r="A12" s="70" t="s">
        <v>239</v>
      </c>
      <c r="B12" s="70" t="s">
        <v>240</v>
      </c>
      <c r="C12" s="70" t="s">
        <v>241</v>
      </c>
      <c r="D12" s="70" t="s">
        <v>242</v>
      </c>
      <c r="E12" s="70" t="s">
        <v>243</v>
      </c>
    </row>
    <row r="13" spans="1:5" ht="57.75" customHeight="1">
      <c r="A13" s="66" t="s">
        <v>227</v>
      </c>
      <c r="B13" s="67" t="s">
        <v>228</v>
      </c>
      <c r="C13" s="67" t="s">
        <v>229</v>
      </c>
      <c r="D13" s="67" t="s">
        <v>231</v>
      </c>
      <c r="E13" s="67" t="s">
        <v>234</v>
      </c>
    </row>
    <row r="14" spans="1:5" ht="30">
      <c r="A14" s="66" t="s">
        <v>237</v>
      </c>
      <c r="B14" s="67" t="s">
        <v>238</v>
      </c>
      <c r="C14" s="67" t="s">
        <v>244</v>
      </c>
      <c r="D14" s="67" t="s">
        <v>245</v>
      </c>
      <c r="E14" s="67" t="s">
        <v>248</v>
      </c>
    </row>
    <row r="15" spans="1:5">
      <c r="A15" s="66">
        <v>1</v>
      </c>
      <c r="B15" s="132">
        <v>0.5</v>
      </c>
      <c r="C15" s="132">
        <f xml:space="preserve"> ROUND(1/((1+B$9)^B15),3)</f>
        <v>0.96599999999999997</v>
      </c>
      <c r="E15" s="132">
        <f>C15</f>
        <v>0.96599999999999997</v>
      </c>
    </row>
    <row r="16" spans="1:5">
      <c r="A16" s="66">
        <f>A15+1</f>
        <v>2</v>
      </c>
      <c r="B16" s="132">
        <f>B15+1</f>
        <v>1.5</v>
      </c>
      <c r="C16" s="132">
        <f t="shared" ref="C16:C34" si="0" xml:space="preserve"> ROUND(1/((1+B$9)^B16),3)</f>
        <v>0.90100000000000002</v>
      </c>
      <c r="E16" s="132">
        <f t="shared" ref="E16:E33" si="1">C16</f>
        <v>0.90100000000000002</v>
      </c>
    </row>
    <row r="17" spans="1:5">
      <c r="A17" s="66">
        <f t="shared" ref="A17:A33" si="2">A16+1</f>
        <v>3</v>
      </c>
      <c r="B17" s="132">
        <f t="shared" ref="B17:B34" si="3">B16+1</f>
        <v>2.5</v>
      </c>
      <c r="C17" s="132">
        <f t="shared" si="0"/>
        <v>0.84099999999999997</v>
      </c>
      <c r="E17" s="132">
        <f t="shared" si="1"/>
        <v>0.84099999999999997</v>
      </c>
    </row>
    <row r="18" spans="1:5">
      <c r="A18" s="66">
        <f t="shared" si="2"/>
        <v>4</v>
      </c>
      <c r="B18" s="132">
        <f t="shared" si="3"/>
        <v>3.5</v>
      </c>
      <c r="C18" s="132">
        <f t="shared" si="0"/>
        <v>0.78400000000000003</v>
      </c>
      <c r="E18" s="132">
        <f t="shared" si="1"/>
        <v>0.78400000000000003</v>
      </c>
    </row>
    <row r="19" spans="1:5">
      <c r="A19" s="66">
        <f t="shared" si="2"/>
        <v>5</v>
      </c>
      <c r="B19" s="132">
        <f t="shared" si="3"/>
        <v>4.5</v>
      </c>
      <c r="C19" s="132">
        <f t="shared" si="0"/>
        <v>0.73199999999999998</v>
      </c>
      <c r="E19" s="132">
        <f t="shared" si="1"/>
        <v>0.73199999999999998</v>
      </c>
    </row>
    <row r="20" spans="1:5">
      <c r="A20" s="66">
        <f t="shared" si="2"/>
        <v>6</v>
      </c>
      <c r="B20" s="132">
        <f t="shared" si="3"/>
        <v>5.5</v>
      </c>
      <c r="C20" s="132">
        <f t="shared" si="0"/>
        <v>0.68300000000000005</v>
      </c>
      <c r="E20" s="132">
        <f t="shared" si="1"/>
        <v>0.68300000000000005</v>
      </c>
    </row>
    <row r="21" spans="1:5">
      <c r="A21" s="66">
        <f t="shared" si="2"/>
        <v>7</v>
      </c>
      <c r="B21" s="132">
        <f t="shared" si="3"/>
        <v>6.5</v>
      </c>
      <c r="C21" s="132">
        <f t="shared" si="0"/>
        <v>0.63700000000000001</v>
      </c>
      <c r="E21" s="132">
        <f t="shared" si="1"/>
        <v>0.63700000000000001</v>
      </c>
    </row>
    <row r="22" spans="1:5">
      <c r="A22" s="66">
        <f t="shared" si="2"/>
        <v>8</v>
      </c>
      <c r="B22" s="132">
        <f t="shared" si="3"/>
        <v>7.5</v>
      </c>
      <c r="C22" s="132">
        <f t="shared" si="0"/>
        <v>0.59399999999999997</v>
      </c>
      <c r="E22" s="132">
        <f t="shared" si="1"/>
        <v>0.59399999999999997</v>
      </c>
    </row>
    <row r="23" spans="1:5">
      <c r="A23" s="66">
        <f t="shared" si="2"/>
        <v>9</v>
      </c>
      <c r="B23" s="132">
        <f t="shared" si="3"/>
        <v>8.5</v>
      </c>
      <c r="C23" s="132">
        <f t="shared" si="0"/>
        <v>0.55400000000000005</v>
      </c>
      <c r="E23" s="132">
        <f t="shared" si="1"/>
        <v>0.55400000000000005</v>
      </c>
    </row>
    <row r="24" spans="1:5">
      <c r="A24" s="66">
        <f t="shared" si="2"/>
        <v>10</v>
      </c>
      <c r="B24" s="132">
        <f t="shared" si="3"/>
        <v>9.5</v>
      </c>
      <c r="C24" s="132">
        <f t="shared" si="0"/>
        <v>0.51700000000000002</v>
      </c>
      <c r="E24" s="132">
        <f t="shared" si="1"/>
        <v>0.51700000000000002</v>
      </c>
    </row>
    <row r="25" spans="1:5">
      <c r="A25" s="66">
        <f t="shared" si="2"/>
        <v>11</v>
      </c>
      <c r="B25" s="132">
        <f t="shared" si="3"/>
        <v>10.5</v>
      </c>
      <c r="C25" s="132">
        <f t="shared" si="0"/>
        <v>0.48199999999999998</v>
      </c>
      <c r="E25" s="132">
        <f t="shared" si="1"/>
        <v>0.48199999999999998</v>
      </c>
    </row>
    <row r="26" spans="1:5">
      <c r="A26" s="66">
        <f t="shared" si="2"/>
        <v>12</v>
      </c>
      <c r="B26" s="132">
        <f t="shared" si="3"/>
        <v>11.5</v>
      </c>
      <c r="C26" s="132">
        <f t="shared" si="0"/>
        <v>0.45</v>
      </c>
      <c r="E26" s="132">
        <f t="shared" si="1"/>
        <v>0.45</v>
      </c>
    </row>
    <row r="27" spans="1:5">
      <c r="A27" s="66">
        <f t="shared" si="2"/>
        <v>13</v>
      </c>
      <c r="B27" s="132">
        <f t="shared" si="3"/>
        <v>12.5</v>
      </c>
      <c r="C27" s="132">
        <f t="shared" si="0"/>
        <v>0.42</v>
      </c>
      <c r="E27" s="132">
        <f t="shared" si="1"/>
        <v>0.42</v>
      </c>
    </row>
    <row r="28" spans="1:5">
      <c r="A28" s="66">
        <f t="shared" si="2"/>
        <v>14</v>
      </c>
      <c r="B28" s="132">
        <f t="shared" si="3"/>
        <v>13.5</v>
      </c>
      <c r="C28" s="132">
        <f t="shared" si="0"/>
        <v>0.39200000000000002</v>
      </c>
      <c r="E28" s="132">
        <f t="shared" si="1"/>
        <v>0.39200000000000002</v>
      </c>
    </row>
    <row r="29" spans="1:5">
      <c r="A29" s="66">
        <f t="shared" si="2"/>
        <v>15</v>
      </c>
      <c r="B29" s="132">
        <f t="shared" si="3"/>
        <v>14.5</v>
      </c>
      <c r="C29" s="132">
        <f t="shared" si="0"/>
        <v>0.36499999999999999</v>
      </c>
      <c r="E29" s="132">
        <f t="shared" si="1"/>
        <v>0.36499999999999999</v>
      </c>
    </row>
    <row r="30" spans="1:5">
      <c r="A30" s="66">
        <f t="shared" si="2"/>
        <v>16</v>
      </c>
      <c r="B30" s="132">
        <f t="shared" si="3"/>
        <v>15.5</v>
      </c>
      <c r="C30" s="132">
        <f t="shared" si="0"/>
        <v>0.34100000000000003</v>
      </c>
      <c r="E30" s="132">
        <f t="shared" si="1"/>
        <v>0.34100000000000003</v>
      </c>
    </row>
    <row r="31" spans="1:5">
      <c r="A31" s="66">
        <f t="shared" si="2"/>
        <v>17</v>
      </c>
      <c r="B31" s="132">
        <f t="shared" si="3"/>
        <v>16.5</v>
      </c>
      <c r="C31" s="132">
        <f t="shared" si="0"/>
        <v>0.318</v>
      </c>
      <c r="E31" s="132">
        <f t="shared" si="1"/>
        <v>0.318</v>
      </c>
    </row>
    <row r="32" spans="1:5">
      <c r="A32" s="66">
        <f t="shared" si="2"/>
        <v>18</v>
      </c>
      <c r="B32" s="132">
        <f t="shared" si="3"/>
        <v>17.5</v>
      </c>
      <c r="C32" s="132">
        <f t="shared" si="0"/>
        <v>0.29699999999999999</v>
      </c>
      <c r="E32" s="132">
        <f t="shared" si="1"/>
        <v>0.29699999999999999</v>
      </c>
    </row>
    <row r="33" spans="1:12">
      <c r="A33" s="66">
        <f t="shared" si="2"/>
        <v>19</v>
      </c>
      <c r="B33" s="132">
        <f t="shared" si="3"/>
        <v>18.5</v>
      </c>
      <c r="C33" s="132">
        <f t="shared" si="0"/>
        <v>0.27700000000000002</v>
      </c>
      <c r="E33" s="132">
        <f t="shared" si="1"/>
        <v>0.27700000000000002</v>
      </c>
    </row>
    <row r="34" spans="1:12" ht="30">
      <c r="A34" s="67" t="s">
        <v>235</v>
      </c>
      <c r="B34" s="132">
        <f t="shared" si="3"/>
        <v>19.5</v>
      </c>
      <c r="C34" s="132">
        <f t="shared" si="0"/>
        <v>0.25800000000000001</v>
      </c>
      <c r="D34" s="132">
        <f>ROUND(1/B10,3)</f>
        <v>17.637</v>
      </c>
      <c r="E34" s="132">
        <f>ROUND(C34*D34,3)</f>
        <v>4.55</v>
      </c>
    </row>
    <row r="36" spans="1:12" ht="18">
      <c r="A36" t="s">
        <v>230</v>
      </c>
      <c r="K36" s="306">
        <v>0.26731069504676785</v>
      </c>
      <c r="L36" s="132"/>
    </row>
    <row r="37" spans="1:12">
      <c r="B37" t="s">
        <v>236</v>
      </c>
      <c r="K37" s="306">
        <v>26.041666666666668</v>
      </c>
      <c r="L37" s="132"/>
    </row>
    <row r="38" spans="1:12">
      <c r="K38" s="132">
        <v>6.9610000000000003</v>
      </c>
      <c r="L38" s="132">
        <f>K36*K37</f>
        <v>6.9612160168429131</v>
      </c>
    </row>
    <row r="39" spans="1:12" ht="18">
      <c r="A39" t="s">
        <v>232</v>
      </c>
    </row>
    <row r="40" spans="1:12">
      <c r="B40" t="s">
        <v>233</v>
      </c>
    </row>
    <row r="42" spans="1:12">
      <c r="A42" t="s">
        <v>246</v>
      </c>
    </row>
    <row r="43" spans="1:12">
      <c r="B43" t="s">
        <v>247</v>
      </c>
    </row>
  </sheetData>
  <mergeCells count="6">
    <mergeCell ref="A7:E7"/>
    <mergeCell ref="A1:E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H44"/>
  <sheetViews>
    <sheetView workbookViewId="0">
      <selection activeCell="F4" sqref="F4"/>
    </sheetView>
  </sheetViews>
  <sheetFormatPr defaultRowHeight="15"/>
  <cols>
    <col min="1" max="1" width="36.85546875" customWidth="1"/>
    <col min="2" max="3" width="13.5703125" customWidth="1"/>
    <col min="4" max="5" width="12.85546875" customWidth="1"/>
    <col min="6" max="6" width="16" customWidth="1"/>
    <col min="7" max="7" width="13.7109375" customWidth="1"/>
    <col min="8" max="8" width="11.140625" customWidth="1"/>
  </cols>
  <sheetData>
    <row r="1" spans="1:8">
      <c r="A1" s="50"/>
      <c r="B1" s="15"/>
      <c r="C1" s="103"/>
    </row>
    <row r="2" spans="1:8">
      <c r="A2" s="50" t="s">
        <v>475</v>
      </c>
      <c r="B2" s="15"/>
      <c r="C2" s="103"/>
    </row>
    <row r="3" spans="1:8">
      <c r="A3" s="50" t="s">
        <v>726</v>
      </c>
      <c r="B3" s="15"/>
      <c r="C3" s="103"/>
    </row>
    <row r="4" spans="1:8">
      <c r="A4" s="50"/>
      <c r="B4" s="15"/>
      <c r="C4" s="155"/>
    </row>
    <row r="5" spans="1:8">
      <c r="A5" s="50" t="s">
        <v>592</v>
      </c>
      <c r="B5" s="15"/>
      <c r="C5" s="103"/>
    </row>
    <row r="6" spans="1:8">
      <c r="A6" s="50"/>
      <c r="B6" s="15"/>
      <c r="C6" s="155"/>
    </row>
    <row r="7" spans="1:8">
      <c r="A7" s="46" t="s">
        <v>588</v>
      </c>
    </row>
    <row r="8" spans="1:8">
      <c r="A8" s="70" t="s">
        <v>239</v>
      </c>
      <c r="B8" s="70" t="s">
        <v>240</v>
      </c>
      <c r="C8" s="70" t="s">
        <v>376</v>
      </c>
      <c r="D8" s="70" t="s">
        <v>241</v>
      </c>
      <c r="E8" s="70" t="s">
        <v>377</v>
      </c>
      <c r="F8" s="70" t="s">
        <v>242</v>
      </c>
      <c r="G8" s="70" t="s">
        <v>418</v>
      </c>
      <c r="H8" s="70" t="s">
        <v>243</v>
      </c>
    </row>
    <row r="9" spans="1:8" ht="60">
      <c r="B9" s="104" t="s">
        <v>249</v>
      </c>
      <c r="C9" s="103" t="s">
        <v>378</v>
      </c>
      <c r="D9" s="103" t="s">
        <v>250</v>
      </c>
      <c r="E9" s="103" t="s">
        <v>378</v>
      </c>
      <c r="F9" s="103" t="s">
        <v>90</v>
      </c>
      <c r="G9" s="104" t="s">
        <v>419</v>
      </c>
      <c r="H9" s="104" t="s">
        <v>251</v>
      </c>
    </row>
    <row r="10" spans="1:8">
      <c r="B10" s="71" t="s">
        <v>203</v>
      </c>
      <c r="C10" s="71"/>
      <c r="D10" s="71" t="s">
        <v>203</v>
      </c>
      <c r="E10" s="71"/>
      <c r="F10" s="71"/>
      <c r="G10" s="71"/>
      <c r="H10" s="72" t="s">
        <v>420</v>
      </c>
    </row>
    <row r="11" spans="1:8">
      <c r="A11" t="s">
        <v>82</v>
      </c>
      <c r="B11" s="73">
        <f>'Value Line 1-1-2018'!B37</f>
        <v>0.28000000000000003</v>
      </c>
      <c r="C11" s="108" t="s">
        <v>276</v>
      </c>
      <c r="D11" s="143">
        <f>'S&amp;P Cost of Debt 1-1-2018'!E25</f>
        <v>3.5999999999999997E-2</v>
      </c>
      <c r="E11" s="106" t="s">
        <v>276</v>
      </c>
      <c r="F11" s="233">
        <f>'Value Line 1-1-2018'!AW33</f>
        <v>0.28889999999999999</v>
      </c>
      <c r="G11" s="234">
        <f>1-F11</f>
        <v>0.71110000000000007</v>
      </c>
      <c r="H11" s="77">
        <f>ROUND(B11*D11*G11,4)</f>
        <v>7.1999999999999998E-3</v>
      </c>
    </row>
    <row r="12" spans="1:8">
      <c r="B12" s="74"/>
      <c r="C12" s="109"/>
      <c r="D12" s="143"/>
      <c r="E12" s="106"/>
      <c r="F12" s="94"/>
      <c r="G12" s="94"/>
      <c r="H12" s="75"/>
    </row>
    <row r="13" spans="1:8">
      <c r="A13" t="s">
        <v>73</v>
      </c>
      <c r="B13" s="73">
        <f>'Value Line 1-1-2018'!B38</f>
        <v>0.72</v>
      </c>
      <c r="C13" s="108" t="s">
        <v>276</v>
      </c>
      <c r="D13" s="143">
        <f>'Value Line 1-1-2018'!Y61</f>
        <v>8.9899999999999994E-2</v>
      </c>
      <c r="E13" s="106" t="s">
        <v>276</v>
      </c>
      <c r="F13" s="106">
        <v>0</v>
      </c>
      <c r="G13" s="107">
        <f>1-F13</f>
        <v>1</v>
      </c>
      <c r="H13" s="77">
        <f>ROUND(B13*D13*G13,4)</f>
        <v>6.4699999999999994E-2</v>
      </c>
    </row>
    <row r="15" spans="1:8">
      <c r="A15" s="80" t="s">
        <v>254</v>
      </c>
      <c r="B15" s="76">
        <f>B11+B13</f>
        <v>1</v>
      </c>
      <c r="C15" s="76"/>
      <c r="D15" s="46"/>
      <c r="E15" s="46"/>
      <c r="F15" s="46"/>
      <c r="G15" s="46"/>
      <c r="H15" s="78">
        <f>H11+H13</f>
        <v>7.1899999999999992E-2</v>
      </c>
    </row>
    <row r="16" spans="1:8">
      <c r="A16" t="s">
        <v>253</v>
      </c>
      <c r="H16" s="157">
        <f>'SBBI Summaries 2018'!P109</f>
        <v>1.4360000000000001E-2</v>
      </c>
    </row>
    <row r="17" spans="1:8">
      <c r="A17" s="46" t="s">
        <v>252</v>
      </c>
      <c r="H17" s="79">
        <f>ROUND((1+H15)/(1+H16)-1,4)</f>
        <v>5.67E-2</v>
      </c>
    </row>
    <row r="20" spans="1:8">
      <c r="A20" s="46" t="s">
        <v>589</v>
      </c>
    </row>
    <row r="21" spans="1:8">
      <c r="A21" s="70" t="s">
        <v>239</v>
      </c>
      <c r="B21" s="70" t="s">
        <v>240</v>
      </c>
      <c r="C21" s="70" t="s">
        <v>376</v>
      </c>
      <c r="D21" s="70" t="s">
        <v>241</v>
      </c>
      <c r="E21" s="70" t="s">
        <v>377</v>
      </c>
      <c r="F21" s="70" t="s">
        <v>242</v>
      </c>
      <c r="G21" s="70" t="s">
        <v>418</v>
      </c>
      <c r="H21" s="70" t="s">
        <v>243</v>
      </c>
    </row>
    <row r="22" spans="1:8" ht="60">
      <c r="B22" s="104" t="s">
        <v>249</v>
      </c>
      <c r="C22" s="103" t="s">
        <v>378</v>
      </c>
      <c r="D22" s="103" t="s">
        <v>250</v>
      </c>
      <c r="E22" s="103" t="s">
        <v>378</v>
      </c>
      <c r="F22" s="103" t="s">
        <v>90</v>
      </c>
      <c r="G22" s="104" t="s">
        <v>419</v>
      </c>
      <c r="H22" s="104" t="s">
        <v>251</v>
      </c>
    </row>
    <row r="23" spans="1:8">
      <c r="B23" s="71" t="s">
        <v>203</v>
      </c>
      <c r="C23" s="71"/>
      <c r="D23" s="71" t="s">
        <v>203</v>
      </c>
      <c r="E23" s="71"/>
      <c r="F23" s="71"/>
      <c r="G23" s="71"/>
      <c r="H23" s="72" t="s">
        <v>421</v>
      </c>
    </row>
    <row r="24" spans="1:8">
      <c r="A24" t="s">
        <v>82</v>
      </c>
      <c r="B24" s="73">
        <f>B11</f>
        <v>0.28000000000000003</v>
      </c>
      <c r="C24" s="108" t="s">
        <v>276</v>
      </c>
      <c r="D24" s="143">
        <f>'S&amp;P Cost of Debt 1-1-2018'!E21</f>
        <v>3.6200000000000003E-2</v>
      </c>
      <c r="E24" s="106" t="s">
        <v>276</v>
      </c>
      <c r="F24" s="106" t="s">
        <v>422</v>
      </c>
      <c r="G24" s="106" t="s">
        <v>422</v>
      </c>
      <c r="H24" s="77">
        <f>ROUND(B24*D24,4)</f>
        <v>1.01E-2</v>
      </c>
    </row>
    <row r="25" spans="1:8">
      <c r="B25" s="74"/>
      <c r="C25" s="109"/>
      <c r="D25" s="143"/>
      <c r="E25" s="106"/>
      <c r="F25" s="94"/>
      <c r="G25" s="94"/>
      <c r="H25" s="75"/>
    </row>
    <row r="26" spans="1:8">
      <c r="A26" t="s">
        <v>73</v>
      </c>
      <c r="B26" s="73">
        <f>B13</f>
        <v>0.72</v>
      </c>
      <c r="C26" s="108" t="s">
        <v>276</v>
      </c>
      <c r="D26" s="143">
        <f>'Value Line 1-1-2018'!Y61</f>
        <v>8.9899999999999994E-2</v>
      </c>
      <c r="E26" s="106" t="s">
        <v>276</v>
      </c>
      <c r="F26" s="106" t="s">
        <v>422</v>
      </c>
      <c r="G26" s="106" t="s">
        <v>422</v>
      </c>
      <c r="H26" s="77">
        <f>ROUND(B26*D26,4)</f>
        <v>6.4699999999999994E-2</v>
      </c>
    </row>
    <row r="28" spans="1:8">
      <c r="A28" s="80" t="s">
        <v>254</v>
      </c>
      <c r="B28" s="76">
        <f>B24+B26</f>
        <v>1</v>
      </c>
      <c r="C28" s="76"/>
      <c r="D28" s="46"/>
      <c r="E28" s="46"/>
      <c r="F28" s="46"/>
      <c r="G28" s="46"/>
      <c r="H28" s="78">
        <f>H24+H26</f>
        <v>7.4799999999999991E-2</v>
      </c>
    </row>
    <row r="29" spans="1:8">
      <c r="A29" t="s">
        <v>253</v>
      </c>
      <c r="H29" s="157">
        <f>'SBBI Summaries 2018'!P109</f>
        <v>1.4360000000000001E-2</v>
      </c>
    </row>
    <row r="30" spans="1:8">
      <c r="A30" s="46" t="s">
        <v>252</v>
      </c>
      <c r="H30" s="79">
        <f>ROUND((1+H28)/(1+H29)-1,4)</f>
        <v>5.96E-2</v>
      </c>
    </row>
    <row r="34" spans="1:8">
      <c r="A34" s="46" t="s">
        <v>590</v>
      </c>
    </row>
    <row r="35" spans="1:8">
      <c r="A35" s="70" t="s">
        <v>239</v>
      </c>
      <c r="B35" s="70" t="s">
        <v>240</v>
      </c>
      <c r="C35" s="70" t="s">
        <v>376</v>
      </c>
      <c r="D35" s="70" t="s">
        <v>241</v>
      </c>
      <c r="E35" s="70" t="s">
        <v>377</v>
      </c>
      <c r="F35" s="70" t="s">
        <v>242</v>
      </c>
      <c r="G35" s="70" t="s">
        <v>418</v>
      </c>
      <c r="H35" s="70" t="s">
        <v>243</v>
      </c>
    </row>
    <row r="36" spans="1:8" ht="60">
      <c r="B36" s="104" t="s">
        <v>249</v>
      </c>
      <c r="C36" s="103" t="s">
        <v>378</v>
      </c>
      <c r="D36" s="103" t="s">
        <v>250</v>
      </c>
      <c r="E36" s="103" t="s">
        <v>378</v>
      </c>
      <c r="F36" s="103" t="s">
        <v>90</v>
      </c>
      <c r="G36" s="104" t="s">
        <v>419</v>
      </c>
      <c r="H36" s="104" t="s">
        <v>251</v>
      </c>
    </row>
    <row r="37" spans="1:8">
      <c r="B37" s="71" t="s">
        <v>203</v>
      </c>
      <c r="C37" s="71"/>
      <c r="D37" s="71" t="s">
        <v>203</v>
      </c>
      <c r="E37" s="71"/>
      <c r="F37" s="71"/>
      <c r="G37" s="71"/>
      <c r="H37" s="72" t="s">
        <v>421</v>
      </c>
    </row>
    <row r="38" spans="1:8">
      <c r="A38" t="s">
        <v>82</v>
      </c>
      <c r="B38" s="73">
        <f>'Value Line 1-1-2018'!D37</f>
        <v>0.4</v>
      </c>
      <c r="C38" s="108" t="s">
        <v>275</v>
      </c>
      <c r="D38" s="143">
        <f>'S&amp;P Cost of Debt 1-1-2018'!E29</f>
        <v>3.7999999999999999E-2</v>
      </c>
      <c r="E38" s="108" t="s">
        <v>275</v>
      </c>
      <c r="F38" s="106" t="s">
        <v>422</v>
      </c>
      <c r="G38" s="106" t="s">
        <v>422</v>
      </c>
      <c r="H38" s="77">
        <f>ROUND(B38*D38,4)</f>
        <v>1.52E-2</v>
      </c>
    </row>
    <row r="39" spans="1:8">
      <c r="B39" s="74"/>
      <c r="C39" s="109"/>
      <c r="D39" s="143"/>
      <c r="E39" s="106"/>
      <c r="F39" s="94"/>
      <c r="G39" s="94"/>
      <c r="H39" s="75"/>
    </row>
    <row r="40" spans="1:8">
      <c r="A40" t="s">
        <v>73</v>
      </c>
      <c r="B40" s="73">
        <f>'Value Line 1-1-2018'!D38</f>
        <v>0.6</v>
      </c>
      <c r="C40" s="108" t="s">
        <v>275</v>
      </c>
      <c r="D40" s="143">
        <f>'Value Line 1-1-2018'!Y61</f>
        <v>8.9899999999999994E-2</v>
      </c>
      <c r="E40" s="106" t="s">
        <v>276</v>
      </c>
      <c r="F40" s="106" t="s">
        <v>422</v>
      </c>
      <c r="G40" s="106" t="s">
        <v>422</v>
      </c>
      <c r="H40" s="77">
        <f>ROUND(B40*D40,4)</f>
        <v>5.3900000000000003E-2</v>
      </c>
    </row>
    <row r="42" spans="1:8">
      <c r="A42" s="80" t="s">
        <v>254</v>
      </c>
      <c r="B42" s="76">
        <f>B38+B40</f>
        <v>1</v>
      </c>
      <c r="C42" s="76"/>
      <c r="D42" s="46"/>
      <c r="E42" s="46"/>
      <c r="F42" s="46"/>
      <c r="G42" s="46"/>
      <c r="H42" s="78">
        <f>H38+H40</f>
        <v>6.9100000000000009E-2</v>
      </c>
    </row>
    <row r="43" spans="1:8">
      <c r="A43" t="s">
        <v>253</v>
      </c>
      <c r="G43" t="s">
        <v>422</v>
      </c>
      <c r="H43" s="110">
        <f>'SBBI Summaries 2018'!P128</f>
        <v>0</v>
      </c>
    </row>
    <row r="44" spans="1:8">
      <c r="A44" s="46" t="s">
        <v>252</v>
      </c>
      <c r="H44" s="79">
        <f>ROUND((1+H42)/(1+H43)-1,4)</f>
        <v>6.9099999999999995E-2</v>
      </c>
    </row>
  </sheetData>
  <printOptions horizontalCentered="1"/>
  <pageMargins left="0.95" right="0.7" top="1.25" bottom="0.75" header="0.8" footer="0.3"/>
  <pageSetup scale="66" orientation="portrait" r:id="rId1"/>
  <headerFooter>
    <oddHeader>&amp;Z&amp;F</oddHeader>
    <oddFooter>&amp;A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O36"/>
  <sheetViews>
    <sheetView workbookViewId="0">
      <selection activeCell="A8" sqref="A8"/>
    </sheetView>
  </sheetViews>
  <sheetFormatPr defaultRowHeight="15"/>
  <cols>
    <col min="1" max="2" width="16" customWidth="1"/>
    <col min="3" max="4" width="23.7109375" customWidth="1"/>
    <col min="7" max="9" width="12.140625" customWidth="1"/>
  </cols>
  <sheetData>
    <row r="1" spans="1:15">
      <c r="A1" s="105" t="s">
        <v>417</v>
      </c>
    </row>
    <row r="2" spans="1:15">
      <c r="A2" s="105" t="s">
        <v>416</v>
      </c>
    </row>
    <row r="3" spans="1:15">
      <c r="A3" s="46" t="s">
        <v>760</v>
      </c>
    </row>
    <row r="4" spans="1:15">
      <c r="A4" s="46"/>
    </row>
    <row r="5" spans="1:15">
      <c r="A5" s="105" t="str">
        <f>CONCATENATE("As of ",Inputs!B5)</f>
        <v>As of Investor-Owned Utility</v>
      </c>
    </row>
    <row r="6" spans="1:15" ht="45">
      <c r="A6" s="665" t="s">
        <v>476</v>
      </c>
      <c r="B6" s="665"/>
      <c r="C6" t="s">
        <v>255</v>
      </c>
      <c r="E6" t="s">
        <v>256</v>
      </c>
      <c r="G6" s="104" t="s">
        <v>257</v>
      </c>
      <c r="H6" s="104" t="s">
        <v>258</v>
      </c>
      <c r="I6" s="104" t="s">
        <v>259</v>
      </c>
      <c r="J6" s="656" t="s">
        <v>260</v>
      </c>
      <c r="K6" s="656"/>
      <c r="L6" s="656"/>
      <c r="M6" s="104" t="s">
        <v>261</v>
      </c>
      <c r="N6" s="104" t="s">
        <v>262</v>
      </c>
      <c r="O6" s="104" t="s">
        <v>263</v>
      </c>
    </row>
    <row r="7" spans="1:15">
      <c r="A7" s="103" t="s">
        <v>477</v>
      </c>
      <c r="B7" s="103" t="s">
        <v>478</v>
      </c>
      <c r="J7" s="103" t="s">
        <v>264</v>
      </c>
      <c r="K7" s="103" t="s">
        <v>265</v>
      </c>
      <c r="L7" s="103" t="s">
        <v>266</v>
      </c>
    </row>
    <row r="8" spans="1:15">
      <c r="A8" s="141" t="s">
        <v>758</v>
      </c>
      <c r="B8" s="141" t="s">
        <v>759</v>
      </c>
      <c r="C8" s="46" t="s">
        <v>267</v>
      </c>
      <c r="J8" s="103"/>
      <c r="K8" s="103"/>
      <c r="L8" s="103"/>
    </row>
    <row r="9" spans="1:15">
      <c r="A9" s="141"/>
      <c r="B9" s="141"/>
      <c r="C9" s="46"/>
      <c r="J9" s="103"/>
      <c r="K9" s="103"/>
      <c r="L9" s="103"/>
    </row>
    <row r="10" spans="1:15">
      <c r="C10" t="s">
        <v>267</v>
      </c>
      <c r="D10" t="s">
        <v>271</v>
      </c>
      <c r="E10" s="103" t="s">
        <v>269</v>
      </c>
      <c r="F10" s="70" t="s">
        <v>270</v>
      </c>
      <c r="G10" s="9">
        <v>525</v>
      </c>
      <c r="H10" s="81">
        <v>3.4</v>
      </c>
      <c r="I10" s="140">
        <f t="shared" ref="I10" si="0">G10*H10/100</f>
        <v>17.850000000000001</v>
      </c>
      <c r="J10">
        <v>105.16</v>
      </c>
      <c r="K10">
        <v>101.15</v>
      </c>
      <c r="L10">
        <v>102.71</v>
      </c>
      <c r="M10">
        <v>3.31</v>
      </c>
      <c r="N10">
        <v>2.98</v>
      </c>
      <c r="O10" s="137">
        <f>G10*M10/100</f>
        <v>17.377500000000001</v>
      </c>
    </row>
    <row r="11" spans="1:15">
      <c r="C11" t="s">
        <v>267</v>
      </c>
      <c r="D11" t="s">
        <v>268</v>
      </c>
      <c r="E11" s="103" t="s">
        <v>269</v>
      </c>
      <c r="F11" s="70" t="s">
        <v>270</v>
      </c>
      <c r="G11" s="9">
        <v>500</v>
      </c>
      <c r="H11" s="81">
        <v>4.3</v>
      </c>
      <c r="I11" s="140">
        <f>G11*H11/100</f>
        <v>21.5</v>
      </c>
      <c r="J11">
        <v>110.94</v>
      </c>
      <c r="K11">
        <v>102.19</v>
      </c>
      <c r="L11">
        <v>109.13</v>
      </c>
      <c r="M11">
        <v>3.94</v>
      </c>
      <c r="N11">
        <v>3.73</v>
      </c>
      <c r="O11" s="137">
        <f>G11*M11/100</f>
        <v>19.7</v>
      </c>
    </row>
    <row r="13" spans="1:15" s="132" customFormat="1">
      <c r="C13" s="132" t="s">
        <v>272</v>
      </c>
      <c r="G13" s="21">
        <f>SUM(G10:G11)</f>
        <v>1025</v>
      </c>
      <c r="H13" s="130">
        <f>ROUND(I13/G13,4)</f>
        <v>3.8399999999999997E-2</v>
      </c>
      <c r="I13" s="142">
        <f>SUM(I10:I11)</f>
        <v>39.35</v>
      </c>
      <c r="M13" s="130">
        <f>ROUND(O13/G13,4)</f>
        <v>3.6200000000000003E-2</v>
      </c>
      <c r="O13" s="137">
        <f>SUM(O10:O11)</f>
        <v>37.077500000000001</v>
      </c>
    </row>
    <row r="15" spans="1:15">
      <c r="C15" t="s">
        <v>273</v>
      </c>
    </row>
    <row r="16" spans="1:15">
      <c r="C16" t="s">
        <v>274</v>
      </c>
      <c r="E16" s="103" t="s">
        <v>269</v>
      </c>
      <c r="F16" t="s">
        <v>201</v>
      </c>
    </row>
    <row r="17" spans="3:6">
      <c r="C17" t="s">
        <v>84</v>
      </c>
    </row>
    <row r="18" spans="3:6">
      <c r="C18" t="s">
        <v>275</v>
      </c>
      <c r="E18" s="127">
        <f>H13</f>
        <v>3.8399999999999997E-2</v>
      </c>
    </row>
    <row r="19" spans="3:6">
      <c r="C19" t="s">
        <v>146</v>
      </c>
      <c r="E19" s="33">
        <v>3.7999999999999999E-2</v>
      </c>
      <c r="F19" t="s">
        <v>201</v>
      </c>
    </row>
    <row r="20" spans="3:6">
      <c r="C20" t="s">
        <v>276</v>
      </c>
    </row>
    <row r="21" spans="3:6">
      <c r="C21" t="s">
        <v>277</v>
      </c>
      <c r="E21" s="127">
        <f>M13</f>
        <v>3.6200000000000003E-2</v>
      </c>
    </row>
    <row r="22" spans="3:6">
      <c r="C22" t="s">
        <v>278</v>
      </c>
      <c r="E22" s="26">
        <v>3.5999999999999997E-2</v>
      </c>
      <c r="F22" t="s">
        <v>201</v>
      </c>
    </row>
    <row r="24" spans="3:6">
      <c r="C24" t="s">
        <v>279</v>
      </c>
    </row>
    <row r="25" spans="3:6">
      <c r="C25" t="s">
        <v>276</v>
      </c>
      <c r="E25" s="26">
        <v>3.5999999999999997E-2</v>
      </c>
      <c r="F25" t="s">
        <v>201</v>
      </c>
    </row>
    <row r="26" spans="3:6">
      <c r="C26" t="s">
        <v>275</v>
      </c>
    </row>
    <row r="27" spans="3:6">
      <c r="C27" t="s">
        <v>128</v>
      </c>
      <c r="E27" s="127">
        <f>E18</f>
        <v>3.8399999999999997E-2</v>
      </c>
    </row>
    <row r="28" spans="3:6">
      <c r="C28" t="s">
        <v>280</v>
      </c>
      <c r="E28" s="29">
        <v>3.7999999999999999E-2</v>
      </c>
      <c r="F28" t="s">
        <v>201</v>
      </c>
    </row>
    <row r="29" spans="3:6">
      <c r="C29" t="s">
        <v>281</v>
      </c>
      <c r="E29" s="33">
        <v>3.7999999999999999E-2</v>
      </c>
      <c r="F29" t="s">
        <v>201</v>
      </c>
    </row>
    <row r="34" spans="1:5">
      <c r="A34" s="105" t="s">
        <v>591</v>
      </c>
    </row>
    <row r="36" spans="1:5">
      <c r="E36" s="26">
        <v>3.7999999999999999E-2</v>
      </c>
    </row>
  </sheetData>
  <mergeCells count="2">
    <mergeCell ref="A6:B6"/>
    <mergeCell ref="J6:L6"/>
  </mergeCells>
  <pageMargins left="0.7" right="0.7" top="1.25" bottom="0.75" header="0.8" footer="0.3"/>
  <pageSetup scale="64" orientation="landscape" r:id="rId1"/>
  <headerFooter>
    <oddHeader>&amp;Z&amp;F</oddHeader>
    <oddFooter>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BH62"/>
  <sheetViews>
    <sheetView topLeftCell="AT2" workbookViewId="0">
      <selection activeCell="BD2" sqref="BD2:BH35"/>
    </sheetView>
  </sheetViews>
  <sheetFormatPr defaultRowHeight="15"/>
  <cols>
    <col min="1" max="1" width="29.140625" customWidth="1"/>
    <col min="2" max="2" width="10.5703125" customWidth="1"/>
    <col min="3" max="3" width="9.85546875" customWidth="1"/>
    <col min="4" max="4" width="10.5703125" customWidth="1"/>
    <col min="5" max="5" width="12" customWidth="1"/>
    <col min="6" max="6" width="9.5703125" customWidth="1"/>
    <col min="8" max="8" width="9.5703125" customWidth="1"/>
    <col min="9" max="9" width="9.28515625" customWidth="1"/>
    <col min="10" max="10" width="12.42578125" customWidth="1"/>
    <col min="11" max="11" width="10.5703125" customWidth="1"/>
    <col min="14" max="14" width="10.5703125" customWidth="1"/>
    <col min="15" max="15" width="11" customWidth="1"/>
    <col min="16" max="16" width="12.5703125" customWidth="1"/>
    <col min="18" max="19" width="10.5703125" customWidth="1"/>
    <col min="20" max="20" width="14.42578125" customWidth="1"/>
    <col min="21" max="21" width="11.28515625" customWidth="1"/>
    <col min="23" max="23" width="29.7109375" customWidth="1"/>
    <col min="27" max="27" width="11" customWidth="1"/>
    <col min="46" max="46" width="32.28515625" customWidth="1"/>
    <col min="49" max="49" width="9.85546875" customWidth="1"/>
    <col min="50" max="50" width="10" customWidth="1"/>
    <col min="56" max="56" width="30.5703125" customWidth="1"/>
    <col min="57" max="57" width="7" customWidth="1"/>
    <col min="58" max="58" width="10.28515625" customWidth="1"/>
  </cols>
  <sheetData>
    <row r="1" spans="1:60" s="115" customFormat="1">
      <c r="A1" s="115">
        <v>1</v>
      </c>
      <c r="B1" s="115">
        <f>A1+1</f>
        <v>2</v>
      </c>
      <c r="C1" s="115">
        <f t="shared" ref="C1:U1" si="0">B1+1</f>
        <v>3</v>
      </c>
      <c r="D1" s="115">
        <f t="shared" si="0"/>
        <v>4</v>
      </c>
      <c r="E1" s="115">
        <f t="shared" si="0"/>
        <v>5</v>
      </c>
      <c r="F1" s="115">
        <f t="shared" si="0"/>
        <v>6</v>
      </c>
      <c r="G1" s="115">
        <f t="shared" si="0"/>
        <v>7</v>
      </c>
      <c r="H1" s="115">
        <f t="shared" si="0"/>
        <v>8</v>
      </c>
      <c r="I1" s="115">
        <f t="shared" si="0"/>
        <v>9</v>
      </c>
      <c r="J1" s="115">
        <f t="shared" si="0"/>
        <v>10</v>
      </c>
      <c r="K1" s="115">
        <f t="shared" si="0"/>
        <v>11</v>
      </c>
      <c r="L1" s="115">
        <f t="shared" si="0"/>
        <v>12</v>
      </c>
      <c r="M1" s="115">
        <f t="shared" si="0"/>
        <v>13</v>
      </c>
      <c r="N1" s="115">
        <f t="shared" si="0"/>
        <v>14</v>
      </c>
      <c r="O1" s="115">
        <f t="shared" si="0"/>
        <v>15</v>
      </c>
      <c r="P1" s="115">
        <f t="shared" si="0"/>
        <v>16</v>
      </c>
      <c r="Q1" s="115">
        <f t="shared" si="0"/>
        <v>17</v>
      </c>
      <c r="R1" s="115">
        <f t="shared" si="0"/>
        <v>18</v>
      </c>
      <c r="S1" s="115">
        <f t="shared" si="0"/>
        <v>19</v>
      </c>
      <c r="T1" s="115">
        <f t="shared" si="0"/>
        <v>20</v>
      </c>
      <c r="U1" s="115">
        <f t="shared" si="0"/>
        <v>21</v>
      </c>
      <c r="W1" s="115">
        <v>1</v>
      </c>
      <c r="X1" s="115">
        <f>W1+1</f>
        <v>2</v>
      </c>
      <c r="Y1" s="115">
        <f t="shared" ref="Y1:AR1" si="1">X1+1</f>
        <v>3</v>
      </c>
      <c r="Z1" s="115">
        <f t="shared" si="1"/>
        <v>4</v>
      </c>
      <c r="AA1" s="115">
        <f t="shared" si="1"/>
        <v>5</v>
      </c>
      <c r="AB1" s="115">
        <f t="shared" si="1"/>
        <v>6</v>
      </c>
      <c r="AC1" s="115">
        <f t="shared" si="1"/>
        <v>7</v>
      </c>
      <c r="AE1" s="115">
        <f>AC1+1</f>
        <v>8</v>
      </c>
      <c r="AF1" s="115">
        <f t="shared" si="1"/>
        <v>9</v>
      </c>
      <c r="AH1" s="115">
        <f>AF1+1</f>
        <v>10</v>
      </c>
      <c r="AI1" s="115">
        <f t="shared" si="1"/>
        <v>11</v>
      </c>
      <c r="AK1" s="115">
        <f>AI1+1</f>
        <v>12</v>
      </c>
      <c r="AL1" s="115">
        <f t="shared" si="1"/>
        <v>13</v>
      </c>
      <c r="AN1" s="115">
        <f>AL1+1</f>
        <v>14</v>
      </c>
      <c r="AO1" s="115">
        <f t="shared" si="1"/>
        <v>15</v>
      </c>
      <c r="AQ1" s="115">
        <f>AO1+1</f>
        <v>16</v>
      </c>
      <c r="AR1" s="115">
        <f t="shared" si="1"/>
        <v>17</v>
      </c>
      <c r="AT1" s="115">
        <v>1</v>
      </c>
      <c r="AU1" s="115">
        <f>AT1+1</f>
        <v>2</v>
      </c>
      <c r="AV1" s="115">
        <f t="shared" ref="AV1:AX1" si="2">AU1+1</f>
        <v>3</v>
      </c>
      <c r="AW1" s="115">
        <f t="shared" si="2"/>
        <v>4</v>
      </c>
      <c r="AX1" s="115">
        <f t="shared" si="2"/>
        <v>5</v>
      </c>
      <c r="BD1" s="115">
        <v>1</v>
      </c>
      <c r="BE1" s="115">
        <v>2</v>
      </c>
      <c r="BF1" s="115">
        <v>3</v>
      </c>
      <c r="BG1" s="115">
        <v>4</v>
      </c>
      <c r="BH1" s="115">
        <v>5</v>
      </c>
    </row>
    <row r="2" spans="1:60" s="115" customFormat="1">
      <c r="A2" s="116" t="s">
        <v>415</v>
      </c>
      <c r="W2" s="285" t="str">
        <f>A2</f>
        <v>Value Line Investment Surveys</v>
      </c>
      <c r="AT2" s="285" t="str">
        <f>A2</f>
        <v>Value Line Investment Surveys</v>
      </c>
      <c r="BD2" s="285" t="str">
        <f>A2</f>
        <v>Value Line Investment Surveys</v>
      </c>
    </row>
    <row r="3" spans="1:60" s="115" customFormat="1">
      <c r="A3" s="116" t="s">
        <v>416</v>
      </c>
      <c r="W3" s="285" t="str">
        <f t="shared" ref="W3:W4" si="3">A3</f>
        <v>Water Industry</v>
      </c>
      <c r="AT3" s="285" t="str">
        <f t="shared" ref="AT3:AT4" si="4">A3</f>
        <v>Water Industry</v>
      </c>
      <c r="BD3" s="285" t="str">
        <f t="shared" ref="BD3:BD4" si="5">A3</f>
        <v>Water Industry</v>
      </c>
    </row>
    <row r="4" spans="1:60" s="115" customFormat="1">
      <c r="A4" s="105" t="s">
        <v>727</v>
      </c>
      <c r="W4" s="285" t="str">
        <f t="shared" si="3"/>
        <v>As of First Quarter 2018 (1-1-2018)</v>
      </c>
      <c r="AT4" s="285" t="str">
        <f t="shared" si="4"/>
        <v>As of First Quarter 2018 (1-1-2018)</v>
      </c>
      <c r="BD4" s="285" t="str">
        <f t="shared" si="5"/>
        <v>As of First Quarter 2018 (1-1-2018)</v>
      </c>
    </row>
    <row r="5" spans="1:60" s="118" customFormat="1" ht="90">
      <c r="A5" s="118" t="s">
        <v>255</v>
      </c>
      <c r="B5" s="118" t="s">
        <v>282</v>
      </c>
      <c r="C5" s="118" t="s">
        <v>283</v>
      </c>
      <c r="D5" s="118" t="s">
        <v>284</v>
      </c>
      <c r="E5" s="118" t="s">
        <v>285</v>
      </c>
      <c r="F5" s="118" t="s">
        <v>286</v>
      </c>
      <c r="G5" s="118" t="s">
        <v>287</v>
      </c>
      <c r="H5" s="118" t="s">
        <v>288</v>
      </c>
      <c r="I5" s="118" t="s">
        <v>289</v>
      </c>
      <c r="J5" s="118" t="s">
        <v>290</v>
      </c>
      <c r="K5" s="82" t="s">
        <v>291</v>
      </c>
      <c r="L5" s="118" t="s">
        <v>292</v>
      </c>
      <c r="M5" s="118" t="s">
        <v>293</v>
      </c>
      <c r="N5" s="118" t="s">
        <v>294</v>
      </c>
      <c r="O5" s="118" t="s">
        <v>295</v>
      </c>
      <c r="P5" s="118" t="s">
        <v>296</v>
      </c>
      <c r="Q5" s="118" t="s">
        <v>129</v>
      </c>
      <c r="R5" s="118" t="s">
        <v>297</v>
      </c>
      <c r="S5" s="118" t="s">
        <v>298</v>
      </c>
      <c r="T5" s="118" t="s">
        <v>299</v>
      </c>
      <c r="U5" s="118" t="s">
        <v>300</v>
      </c>
      <c r="W5" s="118" t="s">
        <v>255</v>
      </c>
      <c r="X5" s="118" t="s">
        <v>282</v>
      </c>
      <c r="Y5" s="118" t="s">
        <v>283</v>
      </c>
      <c r="Z5" s="118" t="s">
        <v>284</v>
      </c>
      <c r="AA5" s="118" t="s">
        <v>285</v>
      </c>
      <c r="AB5" s="118" t="s">
        <v>301</v>
      </c>
      <c r="AC5" s="118" t="s">
        <v>302</v>
      </c>
      <c r="AD5" s="665" t="s">
        <v>29</v>
      </c>
      <c r="AE5" s="665"/>
      <c r="AF5" s="665"/>
      <c r="AG5" s="665" t="s">
        <v>303</v>
      </c>
      <c r="AH5" s="665"/>
      <c r="AI5" s="665"/>
      <c r="AJ5" s="665" t="s">
        <v>304</v>
      </c>
      <c r="AK5" s="665"/>
      <c r="AL5" s="665"/>
      <c r="AM5" s="665" t="s">
        <v>305</v>
      </c>
      <c r="AN5" s="665"/>
      <c r="AO5" s="665"/>
      <c r="AP5" s="665" t="s">
        <v>306</v>
      </c>
      <c r="AQ5" s="665"/>
      <c r="AR5" s="665"/>
      <c r="AT5" s="118" t="s">
        <v>255</v>
      </c>
      <c r="AU5" s="118" t="s">
        <v>282</v>
      </c>
      <c r="AV5" s="118" t="s">
        <v>283</v>
      </c>
      <c r="AW5" s="118" t="s">
        <v>284</v>
      </c>
      <c r="AX5" s="118" t="s">
        <v>285</v>
      </c>
      <c r="AY5" s="665" t="s">
        <v>90</v>
      </c>
      <c r="AZ5" s="665"/>
      <c r="BA5" s="665"/>
      <c r="BB5" s="665"/>
      <c r="BE5" s="118" t="s">
        <v>307</v>
      </c>
      <c r="BF5" s="83" t="str">
        <f>H5</f>
        <v>Long Term Debt</v>
      </c>
      <c r="BG5" s="83" t="str">
        <f>I5</f>
        <v>Long Term Interest</v>
      </c>
      <c r="BH5" s="84" t="str">
        <f>J5</f>
        <v>Long Term Interest Rate (embedded)</v>
      </c>
    </row>
    <row r="6" spans="1:60" s="118" customFormat="1" ht="45">
      <c r="K6" s="82"/>
      <c r="AD6" s="118" t="s">
        <v>473</v>
      </c>
      <c r="AE6" s="118" t="s">
        <v>308</v>
      </c>
      <c r="AF6" s="225" t="s">
        <v>756</v>
      </c>
      <c r="AG6" s="118" t="s">
        <v>473</v>
      </c>
      <c r="AH6" s="118" t="s">
        <v>308</v>
      </c>
      <c r="AI6" s="225" t="s">
        <v>756</v>
      </c>
      <c r="AJ6" s="118" t="s">
        <v>473</v>
      </c>
      <c r="AK6" s="118" t="s">
        <v>308</v>
      </c>
      <c r="AL6" s="225" t="s">
        <v>756</v>
      </c>
      <c r="AM6" s="118" t="s">
        <v>473</v>
      </c>
      <c r="AN6" s="118" t="s">
        <v>308</v>
      </c>
      <c r="AO6" s="225" t="s">
        <v>756</v>
      </c>
      <c r="AP6" s="118" t="s">
        <v>473</v>
      </c>
      <c r="AQ6" s="118" t="s">
        <v>308</v>
      </c>
      <c r="AR6" s="225" t="s">
        <v>756</v>
      </c>
      <c r="AY6" s="115">
        <v>2016</v>
      </c>
      <c r="AZ6" s="115">
        <v>2017</v>
      </c>
      <c r="BA6" s="115">
        <v>2018</v>
      </c>
      <c r="BB6" s="223" t="s">
        <v>757</v>
      </c>
      <c r="BF6" s="85"/>
      <c r="BG6" s="85"/>
      <c r="BH6" s="29"/>
    </row>
    <row r="7" spans="1:60" ht="23.25">
      <c r="A7" s="86" t="s">
        <v>310</v>
      </c>
      <c r="B7" s="86" t="s">
        <v>310</v>
      </c>
      <c r="C7" s="86" t="s">
        <v>310</v>
      </c>
      <c r="D7" s="86" t="s">
        <v>310</v>
      </c>
      <c r="E7" s="86" t="s">
        <v>310</v>
      </c>
      <c r="F7" s="86" t="s">
        <v>310</v>
      </c>
      <c r="G7" s="72" t="s">
        <v>311</v>
      </c>
      <c r="H7" s="86" t="s">
        <v>310</v>
      </c>
      <c r="I7" s="86" t="s">
        <v>310</v>
      </c>
      <c r="J7" s="72" t="s">
        <v>312</v>
      </c>
      <c r="K7" s="86" t="s">
        <v>310</v>
      </c>
      <c r="L7" s="86" t="s">
        <v>310</v>
      </c>
      <c r="M7" s="86" t="s">
        <v>310</v>
      </c>
      <c r="N7" s="86" t="s">
        <v>310</v>
      </c>
      <c r="O7" s="72" t="s">
        <v>313</v>
      </c>
      <c r="P7" s="86" t="s">
        <v>310</v>
      </c>
      <c r="Q7" s="86" t="s">
        <v>310</v>
      </c>
      <c r="R7" s="86" t="s">
        <v>310</v>
      </c>
      <c r="S7" s="72" t="s">
        <v>314</v>
      </c>
      <c r="T7" s="86" t="s">
        <v>310</v>
      </c>
      <c r="U7" s="72" t="s">
        <v>315</v>
      </c>
      <c r="W7" s="86" t="s">
        <v>310</v>
      </c>
      <c r="X7" s="86" t="s">
        <v>310</v>
      </c>
      <c r="Y7" s="86" t="s">
        <v>310</v>
      </c>
      <c r="Z7" s="86" t="s">
        <v>310</v>
      </c>
      <c r="AA7" s="86" t="s">
        <v>310</v>
      </c>
      <c r="AB7" s="86" t="s">
        <v>310</v>
      </c>
      <c r="AC7" s="86" t="s">
        <v>310</v>
      </c>
      <c r="AD7" s="86" t="s">
        <v>310</v>
      </c>
      <c r="AE7" s="86" t="s">
        <v>310</v>
      </c>
      <c r="AF7" s="86" t="s">
        <v>310</v>
      </c>
      <c r="AG7" s="86" t="s">
        <v>310</v>
      </c>
      <c r="AH7" s="86" t="s">
        <v>310</v>
      </c>
      <c r="AI7" s="86" t="s">
        <v>310</v>
      </c>
      <c r="AJ7" s="86" t="s">
        <v>310</v>
      </c>
      <c r="AK7" s="86" t="s">
        <v>310</v>
      </c>
      <c r="AL7" s="86" t="s">
        <v>310</v>
      </c>
      <c r="AM7" s="86" t="s">
        <v>310</v>
      </c>
      <c r="AN7" s="86" t="s">
        <v>310</v>
      </c>
      <c r="AO7" s="86" t="s">
        <v>310</v>
      </c>
      <c r="AP7" s="86" t="s">
        <v>310</v>
      </c>
      <c r="AQ7" s="86" t="s">
        <v>310</v>
      </c>
      <c r="AR7" s="86" t="s">
        <v>310</v>
      </c>
      <c r="AT7" s="86" t="s">
        <v>310</v>
      </c>
      <c r="AU7" s="86" t="s">
        <v>310</v>
      </c>
      <c r="AV7" s="86" t="s">
        <v>310</v>
      </c>
      <c r="AW7" s="86" t="s">
        <v>310</v>
      </c>
      <c r="AX7" s="86" t="s">
        <v>310</v>
      </c>
      <c r="AY7" s="86" t="s">
        <v>310</v>
      </c>
      <c r="AZ7" s="86" t="s">
        <v>310</v>
      </c>
      <c r="BA7" s="86" t="s">
        <v>310</v>
      </c>
      <c r="BB7" s="86" t="s">
        <v>310</v>
      </c>
      <c r="BF7" s="87" t="str">
        <f>H7</f>
        <v>Input Value Line</v>
      </c>
      <c r="BG7" s="87" t="str">
        <f>I7</f>
        <v>Input Value Line</v>
      </c>
      <c r="BH7" s="88" t="s">
        <v>316</v>
      </c>
    </row>
    <row r="8" spans="1:60">
      <c r="A8" s="86"/>
      <c r="B8" s="86"/>
      <c r="C8" s="86"/>
      <c r="D8" s="86"/>
      <c r="E8" s="86"/>
      <c r="F8" s="86"/>
      <c r="G8" s="72"/>
      <c r="H8" s="86"/>
      <c r="I8" s="86"/>
      <c r="J8" s="86"/>
      <c r="K8" s="86"/>
      <c r="L8" s="86"/>
      <c r="M8" s="86"/>
      <c r="N8" s="86"/>
      <c r="O8" s="72"/>
      <c r="P8" s="86"/>
      <c r="Q8" s="86"/>
      <c r="R8" s="86"/>
      <c r="S8" s="72"/>
      <c r="T8" s="86"/>
      <c r="U8" s="72"/>
      <c r="W8" s="86"/>
      <c r="X8" s="86"/>
      <c r="Y8" s="86"/>
      <c r="Z8" s="86"/>
      <c r="AA8" s="86"/>
    </row>
    <row r="9" spans="1:60">
      <c r="F9" s="71" t="s">
        <v>317</v>
      </c>
      <c r="G9" s="71" t="s">
        <v>318</v>
      </c>
      <c r="H9" s="71" t="s">
        <v>317</v>
      </c>
      <c r="I9" s="71" t="s">
        <v>317</v>
      </c>
      <c r="J9" s="71" t="s">
        <v>318</v>
      </c>
      <c r="K9" s="71" t="s">
        <v>318</v>
      </c>
      <c r="L9" s="71" t="s">
        <v>318</v>
      </c>
      <c r="M9" s="71" t="s">
        <v>318</v>
      </c>
      <c r="N9" s="71" t="s">
        <v>317</v>
      </c>
      <c r="O9" s="71" t="s">
        <v>318</v>
      </c>
      <c r="P9" s="71" t="s">
        <v>319</v>
      </c>
      <c r="Q9" s="71" t="s">
        <v>320</v>
      </c>
      <c r="R9" s="71" t="s">
        <v>317</v>
      </c>
      <c r="S9" s="71" t="s">
        <v>318</v>
      </c>
      <c r="U9" s="71" t="s">
        <v>317</v>
      </c>
    </row>
    <row r="11" spans="1:60">
      <c r="A11" t="s">
        <v>137</v>
      </c>
      <c r="B11" t="s">
        <v>321</v>
      </c>
      <c r="C11" t="s">
        <v>322</v>
      </c>
      <c r="D11">
        <v>1784</v>
      </c>
      <c r="E11" s="144" t="s">
        <v>755</v>
      </c>
      <c r="F11" s="30">
        <v>367.3</v>
      </c>
      <c r="G11" s="130">
        <f t="shared" ref="G11:G20" si="6">ROUND(F11/$U11,4)</f>
        <v>0.15079999999999999</v>
      </c>
      <c r="H11" s="30">
        <v>321</v>
      </c>
      <c r="I11" s="30">
        <v>21.3</v>
      </c>
      <c r="J11" s="130">
        <f>IFERROR(ROUND(I11/H11,4),0)</f>
        <v>6.6400000000000001E-2</v>
      </c>
      <c r="K11" s="33">
        <v>0.38</v>
      </c>
      <c r="L11" s="33">
        <v>0.4</v>
      </c>
      <c r="M11" s="33">
        <v>0.6</v>
      </c>
      <c r="N11" s="30">
        <v>0</v>
      </c>
      <c r="O11" s="130">
        <f t="shared" ref="O11:O20" si="7">ROUND(N11/$U11,4)</f>
        <v>0</v>
      </c>
      <c r="P11" s="89">
        <v>36.679175000000001</v>
      </c>
      <c r="Q11">
        <v>56.4</v>
      </c>
      <c r="R11" s="131">
        <f>P11*Q11</f>
        <v>2068.7054699999999</v>
      </c>
      <c r="S11" s="130">
        <f>ROUND(R11/$U11,4)</f>
        <v>0.84919999999999995</v>
      </c>
      <c r="T11" t="s">
        <v>323</v>
      </c>
      <c r="U11" s="131">
        <f>F11+N11+R11</f>
        <v>2436.0054700000001</v>
      </c>
      <c r="W11" t="str">
        <f>A11</f>
        <v>American States Water</v>
      </c>
      <c r="X11" t="str">
        <f t="shared" ref="X11:AA19" si="8">B11</f>
        <v>NYSE</v>
      </c>
      <c r="Y11" t="str">
        <f t="shared" si="8"/>
        <v>AWR</v>
      </c>
      <c r="Z11">
        <f t="shared" si="8"/>
        <v>1784</v>
      </c>
      <c r="AA11" s="144" t="str">
        <f>E11</f>
        <v>1/12/2018</v>
      </c>
      <c r="AB11">
        <v>0.8</v>
      </c>
      <c r="AC11" s="33">
        <v>1.9E-2</v>
      </c>
      <c r="AD11" s="33">
        <v>5.5E-2</v>
      </c>
      <c r="AE11" s="33">
        <v>0.03</v>
      </c>
      <c r="AF11" s="33">
        <v>4.4999999999999998E-2</v>
      </c>
      <c r="AG11" s="33">
        <v>7.4999999999999997E-2</v>
      </c>
      <c r="AH11" s="33">
        <v>6.5000000000000002E-2</v>
      </c>
      <c r="AI11" s="33">
        <v>0.06</v>
      </c>
      <c r="AJ11" s="33">
        <v>0.1</v>
      </c>
      <c r="AK11" s="33">
        <v>9.5000000000000001E-2</v>
      </c>
      <c r="AL11" s="33">
        <v>6.5000000000000002E-2</v>
      </c>
      <c r="AM11" s="33">
        <v>7.0000000000000007E-2</v>
      </c>
      <c r="AN11" s="33">
        <v>0.105</v>
      </c>
      <c r="AO11" s="33">
        <v>7.4999999999999997E-2</v>
      </c>
      <c r="AP11" s="33">
        <v>5.5E-2</v>
      </c>
      <c r="AQ11" s="33">
        <v>0.05</v>
      </c>
      <c r="AR11" s="33">
        <v>0.04</v>
      </c>
      <c r="AT11" t="str">
        <f>W11</f>
        <v>American States Water</v>
      </c>
      <c r="AU11" t="str">
        <f t="shared" ref="AU11:AX19" si="9">X11</f>
        <v>NYSE</v>
      </c>
      <c r="AV11" t="str">
        <f t="shared" si="9"/>
        <v>AWR</v>
      </c>
      <c r="AW11">
        <f t="shared" si="9"/>
        <v>1784</v>
      </c>
      <c r="AX11" t="str">
        <f t="shared" si="9"/>
        <v>1/12/2018</v>
      </c>
      <c r="AY11" s="33">
        <v>0.36799999999999999</v>
      </c>
      <c r="AZ11" s="33">
        <v>0.36499999999999999</v>
      </c>
      <c r="BA11" s="33">
        <v>0.21</v>
      </c>
      <c r="BB11" s="33">
        <v>0.21</v>
      </c>
      <c r="BD11" t="str">
        <f>A11</f>
        <v>American States Water</v>
      </c>
      <c r="BF11" s="126">
        <f>H11</f>
        <v>321</v>
      </c>
      <c r="BG11" s="126">
        <f>I11</f>
        <v>21.3</v>
      </c>
      <c r="BH11" s="127">
        <f>J11</f>
        <v>6.6400000000000001E-2</v>
      </c>
    </row>
    <row r="12" spans="1:60">
      <c r="A12" t="s">
        <v>128</v>
      </c>
      <c r="B12" t="s">
        <v>321</v>
      </c>
      <c r="C12" t="s">
        <v>324</v>
      </c>
      <c r="D12">
        <f>D11+1</f>
        <v>1785</v>
      </c>
      <c r="E12" s="144" t="s">
        <v>755</v>
      </c>
      <c r="F12" s="30">
        <v>7462</v>
      </c>
      <c r="G12" s="130">
        <f t="shared" si="6"/>
        <v>0.31940000000000002</v>
      </c>
      <c r="H12" s="30">
        <v>6672</v>
      </c>
      <c r="I12" s="30">
        <v>349</v>
      </c>
      <c r="J12" s="130">
        <f t="shared" ref="J12:J19" si="10">IFERROR(ROUND(I12/H12,4),0)</f>
        <v>5.2299999999999999E-2</v>
      </c>
      <c r="K12" s="33">
        <v>0.55000000000000004</v>
      </c>
      <c r="L12" s="33">
        <v>0.53500000000000003</v>
      </c>
      <c r="M12" s="33">
        <v>0.46500000000000002</v>
      </c>
      <c r="N12" s="30">
        <v>9</v>
      </c>
      <c r="O12" s="130">
        <f t="shared" si="7"/>
        <v>4.0000000000000002E-4</v>
      </c>
      <c r="P12" s="90">
        <v>178.37540000000001</v>
      </c>
      <c r="Q12" s="91">
        <v>89.08</v>
      </c>
      <c r="R12" s="131">
        <f t="shared" ref="R12:R19" si="11">P12*Q12</f>
        <v>15889.680632000001</v>
      </c>
      <c r="S12" s="130">
        <f t="shared" ref="S12:S20" si="12">ROUND(R12/U12,4)</f>
        <v>0.68020000000000003</v>
      </c>
      <c r="T12" s="91" t="s">
        <v>325</v>
      </c>
      <c r="U12" s="131">
        <f t="shared" ref="U12:U19" si="13">F12+N12+R12</f>
        <v>23360.680632000003</v>
      </c>
      <c r="W12" t="str">
        <f t="shared" ref="W12:W19" si="14">A12</f>
        <v>American Water</v>
      </c>
      <c r="X12" t="str">
        <f t="shared" si="8"/>
        <v>NYSE</v>
      </c>
      <c r="Y12" t="str">
        <f t="shared" si="8"/>
        <v>AWK</v>
      </c>
      <c r="Z12">
        <f t="shared" si="8"/>
        <v>1785</v>
      </c>
      <c r="AA12" s="115" t="str">
        <f t="shared" si="8"/>
        <v>1/12/2018</v>
      </c>
      <c r="AB12">
        <v>0.65</v>
      </c>
      <c r="AC12" s="33">
        <v>0.02</v>
      </c>
      <c r="AD12" s="33">
        <v>0.03</v>
      </c>
      <c r="AE12" s="33">
        <v>3.5000000000000003E-2</v>
      </c>
      <c r="AF12" s="33">
        <v>4.4999999999999998E-2</v>
      </c>
      <c r="AG12" s="33">
        <v>0.23</v>
      </c>
      <c r="AH12" s="33">
        <v>8.5000000000000006E-2</v>
      </c>
      <c r="AI12" s="33">
        <v>6.5000000000000002E-2</v>
      </c>
      <c r="AJ12" s="33"/>
      <c r="AK12" s="33">
        <v>0.11</v>
      </c>
      <c r="AL12" s="33">
        <v>8.5000000000000006E-2</v>
      </c>
      <c r="AM12" s="33"/>
      <c r="AN12" s="33">
        <v>0.09</v>
      </c>
      <c r="AO12" s="33">
        <v>0.1</v>
      </c>
      <c r="AP12" s="33">
        <v>1.4999999999999999E-2</v>
      </c>
      <c r="AQ12" s="33">
        <v>0.04</v>
      </c>
      <c r="AR12" s="33">
        <v>5.5E-2</v>
      </c>
      <c r="AT12" t="str">
        <f t="shared" ref="AT12:AT19" si="15">W12</f>
        <v>American Water</v>
      </c>
      <c r="AU12" t="str">
        <f t="shared" si="9"/>
        <v>NYSE</v>
      </c>
      <c r="AV12" t="str">
        <f t="shared" si="9"/>
        <v>AWK</v>
      </c>
      <c r="AW12">
        <f t="shared" si="9"/>
        <v>1785</v>
      </c>
      <c r="AX12" t="str">
        <f t="shared" si="9"/>
        <v>1/12/2018</v>
      </c>
      <c r="AY12" s="33">
        <v>0.39200000000000002</v>
      </c>
      <c r="AZ12" s="33">
        <v>0.4</v>
      </c>
      <c r="BA12" s="33">
        <v>0.21</v>
      </c>
      <c r="BB12" s="33">
        <v>0.21</v>
      </c>
      <c r="BD12" t="str">
        <f t="shared" ref="BD12:BD19" si="16">A12</f>
        <v>American Water</v>
      </c>
      <c r="BE12" s="115" t="s">
        <v>269</v>
      </c>
      <c r="BF12" s="126">
        <f t="shared" ref="BF12:BH19" si="17">H12</f>
        <v>6672</v>
      </c>
      <c r="BG12" s="126">
        <f t="shared" si="17"/>
        <v>349</v>
      </c>
      <c r="BH12" s="127">
        <f t="shared" si="17"/>
        <v>5.2299999999999999E-2</v>
      </c>
    </row>
    <row r="13" spans="1:60">
      <c r="A13" t="s">
        <v>326</v>
      </c>
      <c r="B13" t="s">
        <v>321</v>
      </c>
      <c r="C13" t="s">
        <v>327</v>
      </c>
      <c r="D13">
        <f t="shared" ref="D13:D19" si="18">D12+1</f>
        <v>1786</v>
      </c>
      <c r="E13" s="144" t="s">
        <v>755</v>
      </c>
      <c r="F13" s="30">
        <v>2058.1999999999998</v>
      </c>
      <c r="G13" s="130">
        <f t="shared" si="6"/>
        <v>0.2306</v>
      </c>
      <c r="H13" s="30">
        <v>1952.5</v>
      </c>
      <c r="I13" s="30">
        <v>80</v>
      </c>
      <c r="J13" s="130">
        <f t="shared" si="10"/>
        <v>4.1000000000000002E-2</v>
      </c>
      <c r="K13" s="33">
        <v>0.5</v>
      </c>
      <c r="L13" s="33">
        <v>0.47</v>
      </c>
      <c r="M13" s="33">
        <v>0.53</v>
      </c>
      <c r="N13" s="30">
        <v>0</v>
      </c>
      <c r="O13" s="130">
        <f t="shared" si="7"/>
        <v>0</v>
      </c>
      <c r="P13" s="89">
        <v>177.69059799999999</v>
      </c>
      <c r="Q13" s="91">
        <v>38.65</v>
      </c>
      <c r="R13" s="131">
        <f t="shared" si="11"/>
        <v>6867.7416126999997</v>
      </c>
      <c r="S13" s="130">
        <f t="shared" si="12"/>
        <v>0.76939999999999997</v>
      </c>
      <c r="T13" s="91" t="s">
        <v>325</v>
      </c>
      <c r="U13" s="131">
        <f t="shared" si="13"/>
        <v>8925.9416127000004</v>
      </c>
      <c r="W13" t="str">
        <f t="shared" si="14"/>
        <v>Aqua American</v>
      </c>
      <c r="X13" t="str">
        <f t="shared" si="8"/>
        <v>NYSE</v>
      </c>
      <c r="Y13" t="str">
        <f t="shared" si="8"/>
        <v>WTR</v>
      </c>
      <c r="Z13">
        <f t="shared" si="8"/>
        <v>1786</v>
      </c>
      <c r="AA13" s="115" t="str">
        <f t="shared" si="8"/>
        <v>1/12/2018</v>
      </c>
      <c r="AB13">
        <v>0.75</v>
      </c>
      <c r="AC13" s="33">
        <v>2.1999999999999999E-2</v>
      </c>
      <c r="AD13" s="33">
        <v>0.04</v>
      </c>
      <c r="AE13" s="33">
        <v>0.02</v>
      </c>
      <c r="AF13" s="33">
        <v>0.05</v>
      </c>
      <c r="AG13" s="33">
        <v>7.4999999999999997E-2</v>
      </c>
      <c r="AH13" s="33">
        <v>7.0000000000000007E-2</v>
      </c>
      <c r="AI13" s="33">
        <v>0.06</v>
      </c>
      <c r="AJ13" s="33">
        <v>8.5000000000000006E-2</v>
      </c>
      <c r="AK13" s="33">
        <v>0.11</v>
      </c>
      <c r="AL13" s="33">
        <v>7.0000000000000007E-2</v>
      </c>
      <c r="AM13" s="33">
        <v>0.08</v>
      </c>
      <c r="AN13" s="33">
        <v>0.08</v>
      </c>
      <c r="AO13" s="33">
        <v>0.09</v>
      </c>
      <c r="AP13" s="33">
        <v>7.0000000000000007E-2</v>
      </c>
      <c r="AQ13" s="33">
        <v>7.4999999999999997E-2</v>
      </c>
      <c r="AR13" s="33">
        <v>6.5000000000000002E-2</v>
      </c>
      <c r="AT13" t="str">
        <f t="shared" si="15"/>
        <v>Aqua American</v>
      </c>
      <c r="AU13" t="str">
        <f t="shared" si="9"/>
        <v>NYSE</v>
      </c>
      <c r="AV13" t="str">
        <f t="shared" si="9"/>
        <v>WTR</v>
      </c>
      <c r="AW13">
        <f t="shared" si="9"/>
        <v>1786</v>
      </c>
      <c r="AX13" t="str">
        <f t="shared" si="9"/>
        <v>1/12/2018</v>
      </c>
      <c r="AY13" s="33">
        <v>8.2000000000000003E-2</v>
      </c>
      <c r="AZ13" s="33">
        <v>0.09</v>
      </c>
      <c r="BA13" s="33">
        <v>0.09</v>
      </c>
      <c r="BB13" s="33">
        <v>0.1</v>
      </c>
      <c r="BD13" t="str">
        <f t="shared" si="16"/>
        <v>Aqua American</v>
      </c>
      <c r="BF13" s="126">
        <f t="shared" si="17"/>
        <v>1952.5</v>
      </c>
      <c r="BG13" s="126">
        <f t="shared" si="17"/>
        <v>80</v>
      </c>
      <c r="BH13" s="127">
        <f t="shared" si="17"/>
        <v>4.1000000000000002E-2</v>
      </c>
    </row>
    <row r="14" spans="1:60">
      <c r="A14" t="s">
        <v>133</v>
      </c>
      <c r="B14" t="s">
        <v>321</v>
      </c>
      <c r="C14" t="s">
        <v>328</v>
      </c>
      <c r="D14">
        <f t="shared" si="18"/>
        <v>1787</v>
      </c>
      <c r="E14" s="144" t="s">
        <v>755</v>
      </c>
      <c r="F14" s="30">
        <v>750.8</v>
      </c>
      <c r="G14" s="130">
        <f t="shared" si="6"/>
        <v>0.25919999999999999</v>
      </c>
      <c r="H14" s="30">
        <v>519.70000000000005</v>
      </c>
      <c r="I14" s="30">
        <v>35</v>
      </c>
      <c r="J14" s="130">
        <f t="shared" si="10"/>
        <v>6.7299999999999999E-2</v>
      </c>
      <c r="K14" s="33">
        <v>0.44</v>
      </c>
      <c r="L14" s="33">
        <v>0.43</v>
      </c>
      <c r="M14" s="33">
        <v>0.56999999999999995</v>
      </c>
      <c r="N14" s="30">
        <v>0</v>
      </c>
      <c r="O14" s="130">
        <f t="shared" si="7"/>
        <v>0</v>
      </c>
      <c r="P14" s="89">
        <v>48.015000000000001</v>
      </c>
      <c r="Q14" s="91">
        <v>44.7</v>
      </c>
      <c r="R14" s="131">
        <f t="shared" si="11"/>
        <v>2146.2705000000001</v>
      </c>
      <c r="S14" s="130">
        <f t="shared" si="12"/>
        <v>0.74080000000000001</v>
      </c>
      <c r="T14" s="91" t="s">
        <v>323</v>
      </c>
      <c r="U14" s="131">
        <f t="shared" si="13"/>
        <v>2897.0704999999998</v>
      </c>
      <c r="W14" t="str">
        <f t="shared" si="14"/>
        <v>California Water</v>
      </c>
      <c r="X14" t="str">
        <f t="shared" si="8"/>
        <v>NYSE</v>
      </c>
      <c r="Y14" t="str">
        <f t="shared" si="8"/>
        <v>CWT</v>
      </c>
      <c r="Z14">
        <f t="shared" si="8"/>
        <v>1787</v>
      </c>
      <c r="AA14" s="115" t="str">
        <f t="shared" si="8"/>
        <v>1/12/2018</v>
      </c>
      <c r="AB14">
        <v>0.8</v>
      </c>
      <c r="AC14" s="33">
        <v>1.6E-2</v>
      </c>
      <c r="AD14" s="33">
        <v>0.04</v>
      </c>
      <c r="AE14" s="33">
        <v>0.02</v>
      </c>
      <c r="AF14" s="33">
        <v>0.03</v>
      </c>
      <c r="AG14" s="33">
        <v>0.05</v>
      </c>
      <c r="AH14" s="33">
        <v>3.5000000000000003E-2</v>
      </c>
      <c r="AI14" s="33">
        <v>5.5E-2</v>
      </c>
      <c r="AJ14" s="33">
        <v>0.04</v>
      </c>
      <c r="AK14" s="33">
        <v>0.03</v>
      </c>
      <c r="AL14" s="33">
        <v>0.1</v>
      </c>
      <c r="AM14" s="33">
        <v>1.4999999999999999E-2</v>
      </c>
      <c r="AN14" s="33">
        <v>0.02</v>
      </c>
      <c r="AO14" s="33">
        <v>7.4999999999999997E-2</v>
      </c>
      <c r="AP14" s="33">
        <v>0.05</v>
      </c>
      <c r="AQ14" s="33">
        <v>0.05</v>
      </c>
      <c r="AR14" s="33">
        <v>3.5000000000000003E-2</v>
      </c>
      <c r="AT14" t="str">
        <f t="shared" si="15"/>
        <v>California Water</v>
      </c>
      <c r="AU14" t="str">
        <f t="shared" si="9"/>
        <v>NYSE</v>
      </c>
      <c r="AV14" t="str">
        <f t="shared" si="9"/>
        <v>CWT</v>
      </c>
      <c r="AW14">
        <f t="shared" si="9"/>
        <v>1787</v>
      </c>
      <c r="AX14" t="str">
        <f t="shared" si="9"/>
        <v>1/12/2018</v>
      </c>
      <c r="AY14" s="33">
        <v>0.35499999999999998</v>
      </c>
      <c r="AZ14" s="33">
        <v>0.35</v>
      </c>
      <c r="BA14" s="33">
        <v>0.21</v>
      </c>
      <c r="BB14" s="33">
        <v>0.21</v>
      </c>
      <c r="BD14" t="str">
        <f t="shared" si="16"/>
        <v>California Water</v>
      </c>
      <c r="BF14" s="126">
        <f t="shared" si="17"/>
        <v>519.70000000000005</v>
      </c>
      <c r="BG14" s="126">
        <f t="shared" si="17"/>
        <v>35</v>
      </c>
      <c r="BH14" s="127">
        <f t="shared" si="17"/>
        <v>6.7299999999999999E-2</v>
      </c>
    </row>
    <row r="15" spans="1:60">
      <c r="A15" t="s">
        <v>134</v>
      </c>
      <c r="B15" t="s">
        <v>329</v>
      </c>
      <c r="C15" t="s">
        <v>330</v>
      </c>
      <c r="D15">
        <f t="shared" si="18"/>
        <v>1788</v>
      </c>
      <c r="E15" s="144" t="s">
        <v>755</v>
      </c>
      <c r="F15" s="30">
        <v>263.2</v>
      </c>
      <c r="G15" s="130">
        <f t="shared" si="6"/>
        <v>0.27600000000000002</v>
      </c>
      <c r="H15" s="30">
        <v>255.2</v>
      </c>
      <c r="I15" s="30">
        <v>8.5</v>
      </c>
      <c r="J15" s="130">
        <f t="shared" si="10"/>
        <v>3.3300000000000003E-2</v>
      </c>
      <c r="K15" s="33">
        <v>0.47</v>
      </c>
      <c r="L15" s="33">
        <v>0.46500000000000002</v>
      </c>
      <c r="M15" s="33">
        <v>0.53500000000000003</v>
      </c>
      <c r="N15" s="30">
        <v>0.8</v>
      </c>
      <c r="O15" s="130">
        <f t="shared" si="7"/>
        <v>8.0000000000000004E-4</v>
      </c>
      <c r="P15" s="89">
        <v>12.068299</v>
      </c>
      <c r="Q15" s="91">
        <v>57.13</v>
      </c>
      <c r="R15" s="131">
        <f t="shared" si="11"/>
        <v>689.46192186999997</v>
      </c>
      <c r="S15" s="130">
        <f t="shared" si="12"/>
        <v>0.72309999999999997</v>
      </c>
      <c r="T15" s="91" t="s">
        <v>331</v>
      </c>
      <c r="U15" s="131">
        <f t="shared" si="13"/>
        <v>953.46192186999997</v>
      </c>
      <c r="W15" t="str">
        <f t="shared" si="14"/>
        <v>Connecticut Water</v>
      </c>
      <c r="X15" t="str">
        <f t="shared" si="8"/>
        <v>NDQ</v>
      </c>
      <c r="Y15" t="str">
        <f t="shared" si="8"/>
        <v>CTWS</v>
      </c>
      <c r="Z15">
        <f t="shared" si="8"/>
        <v>1788</v>
      </c>
      <c r="AA15" s="115" t="str">
        <f t="shared" si="8"/>
        <v>1/12/2018</v>
      </c>
      <c r="AB15">
        <v>0.65</v>
      </c>
      <c r="AC15" s="33">
        <v>2.1000000000000001E-2</v>
      </c>
      <c r="AD15" s="33">
        <v>0.04</v>
      </c>
      <c r="AE15" s="33">
        <v>0.03</v>
      </c>
      <c r="AF15" s="33">
        <v>7.0000000000000007E-2</v>
      </c>
      <c r="AG15" s="33">
        <v>6.5000000000000002E-2</v>
      </c>
      <c r="AH15" s="33">
        <v>9.5000000000000001E-2</v>
      </c>
      <c r="AI15" s="33">
        <v>4.4999999999999998E-2</v>
      </c>
      <c r="AJ15" s="33">
        <v>0.08</v>
      </c>
      <c r="AK15" s="33">
        <v>0.12</v>
      </c>
      <c r="AL15" s="33">
        <v>6.5000000000000002E-2</v>
      </c>
      <c r="AM15" s="33">
        <v>2.5000000000000001E-2</v>
      </c>
      <c r="AN15" s="33">
        <v>0.03</v>
      </c>
      <c r="AO15" s="33">
        <v>5.5E-2</v>
      </c>
      <c r="AP15" s="33">
        <v>0.06</v>
      </c>
      <c r="AQ15" s="33">
        <v>0.09</v>
      </c>
      <c r="AR15" s="33">
        <v>0.05</v>
      </c>
      <c r="AT15" t="str">
        <f t="shared" si="15"/>
        <v>Connecticut Water</v>
      </c>
      <c r="AU15" t="str">
        <f t="shared" si="9"/>
        <v>NDQ</v>
      </c>
      <c r="AV15" t="str">
        <f t="shared" si="9"/>
        <v>CTWS</v>
      </c>
      <c r="AW15">
        <f t="shared" si="9"/>
        <v>1788</v>
      </c>
      <c r="AX15" t="str">
        <f t="shared" si="9"/>
        <v>1/12/2018</v>
      </c>
      <c r="AY15" s="33">
        <v>9.9000000000000005E-2</v>
      </c>
      <c r="AZ15" s="33">
        <v>0.19</v>
      </c>
      <c r="BA15" s="33">
        <v>0.2</v>
      </c>
      <c r="BB15" s="33">
        <v>0.2</v>
      </c>
      <c r="BD15" t="str">
        <f t="shared" si="16"/>
        <v>Connecticut Water</v>
      </c>
      <c r="BF15" s="126">
        <f t="shared" si="17"/>
        <v>255.2</v>
      </c>
      <c r="BG15" s="126">
        <f t="shared" si="17"/>
        <v>8.5</v>
      </c>
      <c r="BH15" s="127">
        <f t="shared" si="17"/>
        <v>3.3300000000000003E-2</v>
      </c>
    </row>
    <row r="16" spans="1:60">
      <c r="A16" t="s">
        <v>332</v>
      </c>
      <c r="B16" t="s">
        <v>329</v>
      </c>
      <c r="C16" t="s">
        <v>333</v>
      </c>
      <c r="D16">
        <f t="shared" si="18"/>
        <v>1789</v>
      </c>
      <c r="E16" s="144" t="s">
        <v>755</v>
      </c>
      <c r="F16" s="30">
        <v>0.4</v>
      </c>
      <c r="G16" s="130">
        <f t="shared" si="6"/>
        <v>2.0999999999999999E-3</v>
      </c>
      <c r="H16" s="30">
        <v>0</v>
      </c>
      <c r="I16" s="30">
        <v>0</v>
      </c>
      <c r="J16" s="130"/>
      <c r="K16" s="33">
        <v>0</v>
      </c>
      <c r="L16" s="33">
        <v>0</v>
      </c>
      <c r="M16" s="33">
        <v>1</v>
      </c>
      <c r="N16" s="30">
        <v>0</v>
      </c>
      <c r="O16" s="130">
        <f t="shared" si="7"/>
        <v>0</v>
      </c>
      <c r="P16" s="89">
        <v>14.901711000000001</v>
      </c>
      <c r="Q16" s="91">
        <v>12.6</v>
      </c>
      <c r="R16" s="131">
        <f t="shared" si="11"/>
        <v>187.7615586</v>
      </c>
      <c r="S16" s="130">
        <f t="shared" si="12"/>
        <v>0.99790000000000001</v>
      </c>
      <c r="T16" s="91" t="s">
        <v>331</v>
      </c>
      <c r="U16" s="131">
        <f t="shared" si="13"/>
        <v>188.16155860000001</v>
      </c>
      <c r="W16" t="str">
        <f t="shared" si="14"/>
        <v>Consolidated Water Company</v>
      </c>
      <c r="X16" t="str">
        <f t="shared" si="8"/>
        <v>NDQ</v>
      </c>
      <c r="Y16" t="str">
        <f t="shared" si="8"/>
        <v>CWCO</v>
      </c>
      <c r="Z16">
        <f t="shared" si="8"/>
        <v>1789</v>
      </c>
      <c r="AA16" s="115" t="str">
        <f t="shared" si="8"/>
        <v>1/12/2018</v>
      </c>
      <c r="AB16">
        <v>1</v>
      </c>
      <c r="AC16" s="33">
        <v>2.7E-2</v>
      </c>
      <c r="AD16" s="33">
        <v>7.4999999999999997E-2</v>
      </c>
      <c r="AE16" s="33">
        <v>1.4999999999999999E-2</v>
      </c>
      <c r="AF16" s="33">
        <v>0.16</v>
      </c>
      <c r="AG16" s="33">
        <v>0.03</v>
      </c>
      <c r="AH16" s="33">
        <v>-1.4999999999999999E-2</v>
      </c>
      <c r="AI16" s="33">
        <v>0.13500000000000001</v>
      </c>
      <c r="AJ16" s="33">
        <v>-0.01</v>
      </c>
      <c r="AK16" s="33">
        <v>-5.5E-2</v>
      </c>
      <c r="AL16" s="33">
        <v>0.21</v>
      </c>
      <c r="AM16" s="33">
        <v>4.4999999999999998E-2</v>
      </c>
      <c r="AN16" s="33">
        <v>5.0000000000000001E-3</v>
      </c>
      <c r="AO16" s="33">
        <v>7.0000000000000007E-2</v>
      </c>
      <c r="AP16" s="33">
        <v>7.4999999999999997E-2</v>
      </c>
      <c r="AQ16" s="33">
        <v>2.5000000000000001E-2</v>
      </c>
      <c r="AR16" s="33">
        <v>0.04</v>
      </c>
      <c r="AT16" t="str">
        <f t="shared" si="15"/>
        <v>Consolidated Water Company</v>
      </c>
      <c r="AU16" t="str">
        <f t="shared" si="9"/>
        <v>NDQ</v>
      </c>
      <c r="AV16" t="str">
        <f t="shared" si="9"/>
        <v>CWCO</v>
      </c>
      <c r="AW16">
        <f t="shared" si="9"/>
        <v>1789</v>
      </c>
      <c r="AX16" t="str">
        <f t="shared" si="9"/>
        <v>1/12/2018</v>
      </c>
      <c r="AY16" s="33"/>
      <c r="AZ16" s="33"/>
      <c r="BA16" s="33"/>
      <c r="BB16" s="33"/>
      <c r="BD16" t="str">
        <f t="shared" si="16"/>
        <v>Consolidated Water Company</v>
      </c>
      <c r="BF16" s="126">
        <f t="shared" si="17"/>
        <v>0</v>
      </c>
      <c r="BG16" s="126">
        <f t="shared" si="17"/>
        <v>0</v>
      </c>
      <c r="BH16" s="127"/>
    </row>
    <row r="17" spans="1:60">
      <c r="A17" t="s">
        <v>135</v>
      </c>
      <c r="B17" t="s">
        <v>329</v>
      </c>
      <c r="C17" t="s">
        <v>334</v>
      </c>
      <c r="D17">
        <f t="shared" si="18"/>
        <v>1790</v>
      </c>
      <c r="E17" s="144" t="s">
        <v>755</v>
      </c>
      <c r="F17" s="30">
        <v>166.8</v>
      </c>
      <c r="G17" s="130">
        <f t="shared" si="6"/>
        <v>0.2064</v>
      </c>
      <c r="H17" s="30">
        <v>135.80000000000001</v>
      </c>
      <c r="I17" s="30">
        <v>6</v>
      </c>
      <c r="J17" s="130">
        <f t="shared" si="10"/>
        <v>4.4200000000000003E-2</v>
      </c>
      <c r="K17" s="33">
        <v>0.38</v>
      </c>
      <c r="L17" s="33">
        <v>0.375</v>
      </c>
      <c r="M17" s="33">
        <v>0.62</v>
      </c>
      <c r="N17" s="30">
        <v>2.4</v>
      </c>
      <c r="O17" s="130">
        <f>ROUND(N17/$U17,4)</f>
        <v>3.0000000000000001E-3</v>
      </c>
      <c r="P17" s="89">
        <v>16.346036000000002</v>
      </c>
      <c r="Q17" s="91">
        <v>39.090000000000003</v>
      </c>
      <c r="R17" s="131">
        <f t="shared" si="11"/>
        <v>638.96654724000007</v>
      </c>
      <c r="S17" s="130">
        <f t="shared" si="12"/>
        <v>0.79059999999999997</v>
      </c>
      <c r="T17" s="91" t="s">
        <v>331</v>
      </c>
      <c r="U17" s="131">
        <f t="shared" si="13"/>
        <v>808.16654724000011</v>
      </c>
      <c r="W17" t="str">
        <f t="shared" si="14"/>
        <v>Middlesex Water</v>
      </c>
      <c r="X17" t="str">
        <f t="shared" si="8"/>
        <v>NDQ</v>
      </c>
      <c r="Y17" t="str">
        <f t="shared" si="8"/>
        <v>MSEX</v>
      </c>
      <c r="Z17">
        <f t="shared" si="8"/>
        <v>1790</v>
      </c>
      <c r="AA17" s="115" t="str">
        <f t="shared" si="8"/>
        <v>1/12/2018</v>
      </c>
      <c r="AB17">
        <v>0.8</v>
      </c>
      <c r="AC17" s="33">
        <v>2.3E-2</v>
      </c>
      <c r="AD17" s="33">
        <v>0.02</v>
      </c>
      <c r="AE17" s="33">
        <v>0.03</v>
      </c>
      <c r="AF17" s="33">
        <v>3.5000000000000003E-2</v>
      </c>
      <c r="AG17" s="33">
        <v>4.4999999999999998E-2</v>
      </c>
      <c r="AH17" s="33">
        <v>6.5000000000000002E-2</v>
      </c>
      <c r="AI17" s="33">
        <v>0.08</v>
      </c>
      <c r="AJ17" s="33">
        <v>0.05</v>
      </c>
      <c r="AK17" s="33">
        <v>0.08</v>
      </c>
      <c r="AL17" s="33">
        <v>0.09</v>
      </c>
      <c r="AM17" s="33">
        <v>1.4999999999999999E-2</v>
      </c>
      <c r="AN17" s="33">
        <v>1.4999999999999999E-2</v>
      </c>
      <c r="AO17" s="33">
        <v>0.05</v>
      </c>
      <c r="AP17" s="33">
        <v>0.04</v>
      </c>
      <c r="AQ17" s="33">
        <v>0.03</v>
      </c>
      <c r="AR17" s="33">
        <v>4.4999999999999998E-2</v>
      </c>
      <c r="AT17" t="str">
        <f t="shared" si="15"/>
        <v>Middlesex Water</v>
      </c>
      <c r="AU17" t="str">
        <f t="shared" si="9"/>
        <v>NDQ</v>
      </c>
      <c r="AV17" t="str">
        <f t="shared" si="9"/>
        <v>MSEX</v>
      </c>
      <c r="AW17">
        <f t="shared" si="9"/>
        <v>1790</v>
      </c>
      <c r="AX17" t="str">
        <f t="shared" si="9"/>
        <v>1/12/2018</v>
      </c>
      <c r="AY17" s="33">
        <v>0.34</v>
      </c>
      <c r="AZ17" s="33">
        <v>0.32</v>
      </c>
      <c r="BA17" s="33">
        <v>0.21</v>
      </c>
      <c r="BB17" s="33">
        <v>0.21</v>
      </c>
      <c r="BD17" t="str">
        <f t="shared" si="16"/>
        <v>Middlesex Water</v>
      </c>
      <c r="BF17" s="126">
        <f t="shared" si="17"/>
        <v>135.80000000000001</v>
      </c>
      <c r="BG17" s="126">
        <f t="shared" si="17"/>
        <v>6</v>
      </c>
      <c r="BH17" s="127">
        <f t="shared" si="17"/>
        <v>4.4200000000000003E-2</v>
      </c>
    </row>
    <row r="18" spans="1:60">
      <c r="A18" t="s">
        <v>335</v>
      </c>
      <c r="B18" t="s">
        <v>321</v>
      </c>
      <c r="C18" t="s">
        <v>336</v>
      </c>
      <c r="D18">
        <f t="shared" si="18"/>
        <v>1791</v>
      </c>
      <c r="E18" s="144" t="s">
        <v>755</v>
      </c>
      <c r="F18" s="30">
        <v>431</v>
      </c>
      <c r="G18" s="130">
        <f t="shared" si="6"/>
        <v>0.24859999999999999</v>
      </c>
      <c r="H18" s="30">
        <v>431</v>
      </c>
      <c r="I18" s="30">
        <v>20</v>
      </c>
      <c r="J18" s="130">
        <f t="shared" si="10"/>
        <v>4.6399999999999997E-2</v>
      </c>
      <c r="K18" s="33">
        <v>0.49</v>
      </c>
      <c r="L18" s="33">
        <v>0.49</v>
      </c>
      <c r="M18" s="33">
        <v>0.51</v>
      </c>
      <c r="N18" s="30">
        <v>0</v>
      </c>
      <c r="O18" s="130">
        <f t="shared" si="7"/>
        <v>0</v>
      </c>
      <c r="P18" s="89">
        <v>20.520855999999998</v>
      </c>
      <c r="Q18" s="91">
        <v>63.47</v>
      </c>
      <c r="R18" s="131">
        <f t="shared" si="11"/>
        <v>1302.4587303199999</v>
      </c>
      <c r="S18" s="130">
        <f t="shared" si="12"/>
        <v>0.75139999999999996</v>
      </c>
      <c r="T18" s="91" t="s">
        <v>323</v>
      </c>
      <c r="U18" s="131">
        <f t="shared" si="13"/>
        <v>1733.4587303199999</v>
      </c>
      <c r="W18" t="str">
        <f t="shared" si="14"/>
        <v>SJW Corporation</v>
      </c>
      <c r="X18" t="str">
        <f t="shared" si="8"/>
        <v>NYSE</v>
      </c>
      <c r="Y18" t="str">
        <f t="shared" si="8"/>
        <v>SJW</v>
      </c>
      <c r="Z18">
        <f t="shared" si="8"/>
        <v>1791</v>
      </c>
      <c r="AA18" s="115" t="str">
        <f t="shared" si="8"/>
        <v>1/12/2018</v>
      </c>
      <c r="AB18">
        <v>0.7</v>
      </c>
      <c r="AC18" s="33">
        <v>1.4E-2</v>
      </c>
      <c r="AD18" s="33">
        <v>0.05</v>
      </c>
      <c r="AE18" s="33">
        <v>5.5E-2</v>
      </c>
      <c r="AF18" s="33">
        <v>0.05</v>
      </c>
      <c r="AG18" s="33">
        <v>7.0000000000000007E-2</v>
      </c>
      <c r="AH18" s="33">
        <v>0.12</v>
      </c>
      <c r="AI18" s="33">
        <v>4.4999999999999998E-2</v>
      </c>
      <c r="AJ18" s="33">
        <v>0.08</v>
      </c>
      <c r="AK18" s="33">
        <v>0.20499999999999999</v>
      </c>
      <c r="AL18" s="33">
        <v>7.0000000000000007E-2</v>
      </c>
      <c r="AM18" s="33">
        <v>0.04</v>
      </c>
      <c r="AN18" s="33">
        <v>0.03</v>
      </c>
      <c r="AO18" s="33">
        <v>7.0000000000000007E-2</v>
      </c>
      <c r="AP18" s="33">
        <v>5.5E-2</v>
      </c>
      <c r="AQ18" s="33">
        <v>6.5000000000000002E-2</v>
      </c>
      <c r="AR18" s="33">
        <v>4.4999999999999998E-2</v>
      </c>
      <c r="AT18" t="str">
        <f t="shared" si="15"/>
        <v>SJW Corporation</v>
      </c>
      <c r="AU18" t="str">
        <f t="shared" si="9"/>
        <v>NYSE</v>
      </c>
      <c r="AV18" t="str">
        <f t="shared" si="9"/>
        <v>SJW</v>
      </c>
      <c r="AW18">
        <f t="shared" si="9"/>
        <v>1791</v>
      </c>
      <c r="AX18" t="str">
        <f t="shared" si="9"/>
        <v>1/12/2018</v>
      </c>
      <c r="AY18" s="33">
        <v>0.38800000000000001</v>
      </c>
      <c r="AZ18" s="33">
        <v>0.38</v>
      </c>
      <c r="BA18" s="33">
        <v>0.21</v>
      </c>
      <c r="BB18" s="33">
        <v>0.21</v>
      </c>
      <c r="BD18" t="str">
        <f t="shared" si="16"/>
        <v>SJW Corporation</v>
      </c>
      <c r="BF18" s="126">
        <f t="shared" si="17"/>
        <v>431</v>
      </c>
      <c r="BG18" s="126">
        <f t="shared" si="17"/>
        <v>20</v>
      </c>
      <c r="BH18" s="127">
        <f t="shared" si="17"/>
        <v>4.6399999999999997E-2</v>
      </c>
    </row>
    <row r="19" spans="1:60">
      <c r="A19" t="s">
        <v>337</v>
      </c>
      <c r="B19" t="s">
        <v>329</v>
      </c>
      <c r="C19" t="s">
        <v>338</v>
      </c>
      <c r="D19">
        <f t="shared" si="18"/>
        <v>1792</v>
      </c>
      <c r="E19" s="144" t="s">
        <v>755</v>
      </c>
      <c r="F19" s="30">
        <v>88.9</v>
      </c>
      <c r="G19" s="130">
        <f t="shared" si="6"/>
        <v>0.17169999999999999</v>
      </c>
      <c r="H19" s="30">
        <v>88.9</v>
      </c>
      <c r="I19" s="30">
        <v>5.4</v>
      </c>
      <c r="J19" s="130">
        <f t="shared" si="10"/>
        <v>6.0699999999999997E-2</v>
      </c>
      <c r="K19" s="33">
        <v>0.43</v>
      </c>
      <c r="L19" s="33">
        <v>0.43</v>
      </c>
      <c r="M19" s="33">
        <v>0.56999999999999995</v>
      </c>
      <c r="N19" s="30">
        <v>0</v>
      </c>
      <c r="O19" s="130">
        <f t="shared" si="7"/>
        <v>0</v>
      </c>
      <c r="P19" s="89">
        <v>12.859432</v>
      </c>
      <c r="Q19" s="91">
        <v>33.35</v>
      </c>
      <c r="R19" s="131">
        <f t="shared" si="11"/>
        <v>428.86205720000004</v>
      </c>
      <c r="S19" s="130">
        <f t="shared" si="12"/>
        <v>0.82830000000000004</v>
      </c>
      <c r="T19" s="91" t="s">
        <v>331</v>
      </c>
      <c r="U19" s="131">
        <f t="shared" si="13"/>
        <v>517.76205720000007</v>
      </c>
      <c r="W19" t="str">
        <f t="shared" si="14"/>
        <v>York Water</v>
      </c>
      <c r="X19" t="str">
        <f t="shared" si="8"/>
        <v>NDQ</v>
      </c>
      <c r="Y19" t="str">
        <f t="shared" si="8"/>
        <v>YORW</v>
      </c>
      <c r="Z19">
        <f t="shared" si="8"/>
        <v>1792</v>
      </c>
      <c r="AA19" s="115" t="str">
        <f t="shared" si="8"/>
        <v>1/12/2018</v>
      </c>
      <c r="AB19">
        <v>0.8</v>
      </c>
      <c r="AC19" s="33">
        <v>0.02</v>
      </c>
      <c r="AD19" s="33">
        <v>0.04</v>
      </c>
      <c r="AE19" s="33">
        <v>3.5000000000000003E-2</v>
      </c>
      <c r="AF19" s="33">
        <v>6.5000000000000002E-2</v>
      </c>
      <c r="AG19" s="33">
        <v>6.5000000000000002E-2</v>
      </c>
      <c r="AH19" s="33">
        <v>6.5000000000000002E-2</v>
      </c>
      <c r="AI19" s="33">
        <v>0.08</v>
      </c>
      <c r="AJ19" s="33">
        <v>5.5E-2</v>
      </c>
      <c r="AK19" s="33">
        <v>0.06</v>
      </c>
      <c r="AL19" s="33">
        <v>9.5000000000000001E-2</v>
      </c>
      <c r="AM19" s="33">
        <v>3.5000000000000003E-2</v>
      </c>
      <c r="AN19" s="33">
        <v>0.03</v>
      </c>
      <c r="AO19" s="33">
        <v>0.08</v>
      </c>
      <c r="AP19" s="33">
        <v>0.05</v>
      </c>
      <c r="AQ19" s="33">
        <v>3.5000000000000003E-2</v>
      </c>
      <c r="AR19" s="33">
        <v>4.4999999999999998E-2</v>
      </c>
      <c r="AT19" t="str">
        <f t="shared" si="15"/>
        <v>York Water</v>
      </c>
      <c r="AU19" t="str">
        <f t="shared" si="9"/>
        <v>NDQ</v>
      </c>
      <c r="AV19" t="str">
        <f t="shared" si="9"/>
        <v>YORW</v>
      </c>
      <c r="AW19">
        <f t="shared" si="9"/>
        <v>1792</v>
      </c>
      <c r="AX19" t="str">
        <f t="shared" si="9"/>
        <v>1/12/2018</v>
      </c>
      <c r="AY19" s="33">
        <v>0.313</v>
      </c>
      <c r="AZ19" s="33">
        <v>0.24</v>
      </c>
      <c r="BA19" s="33">
        <v>0.21</v>
      </c>
      <c r="BB19" s="33">
        <v>0.21</v>
      </c>
      <c r="BD19" t="str">
        <f t="shared" si="16"/>
        <v>York Water</v>
      </c>
      <c r="BF19" s="126">
        <f t="shared" si="17"/>
        <v>88.9</v>
      </c>
      <c r="BG19" s="126">
        <f t="shared" si="17"/>
        <v>5.4</v>
      </c>
      <c r="BH19" s="127">
        <f t="shared" si="17"/>
        <v>6.0699999999999997E-2</v>
      </c>
    </row>
    <row r="20" spans="1:60" s="132" customFormat="1">
      <c r="A20" s="132" t="s">
        <v>7</v>
      </c>
      <c r="E20" s="133"/>
      <c r="F20" s="131">
        <f>SUM(F11:F19)</f>
        <v>11588.599999999999</v>
      </c>
      <c r="G20" s="130">
        <f t="shared" si="6"/>
        <v>0.27710000000000001</v>
      </c>
      <c r="H20" s="131">
        <f t="shared" ref="H20:I20" si="19">SUM(H11:H19)</f>
        <v>10376.1</v>
      </c>
      <c r="I20" s="131">
        <f t="shared" si="19"/>
        <v>525.19999999999993</v>
      </c>
      <c r="J20" s="130">
        <f>IFERROR(ROUND(I20/H20,4),0)</f>
        <v>5.0599999999999999E-2</v>
      </c>
      <c r="K20" s="134"/>
      <c r="L20" s="134"/>
      <c r="N20" s="131">
        <f>SUM(N11:N19)</f>
        <v>12.200000000000001</v>
      </c>
      <c r="O20" s="130">
        <f t="shared" si="7"/>
        <v>2.9999999999999997E-4</v>
      </c>
      <c r="P20" s="135"/>
      <c r="Q20" s="136"/>
      <c r="R20" s="131">
        <f>SUM(R11:R19)</f>
        <v>30219.909029929997</v>
      </c>
      <c r="S20" s="130">
        <f t="shared" si="12"/>
        <v>0.72260000000000002</v>
      </c>
      <c r="T20" s="136"/>
      <c r="U20" s="131">
        <f>SUM(U11:U19)</f>
        <v>41820.709029930011</v>
      </c>
      <c r="BF20" s="126">
        <f>H20</f>
        <v>10376.1</v>
      </c>
      <c r="BG20" s="126">
        <f>I20</f>
        <v>525.19999999999993</v>
      </c>
      <c r="BH20" s="127">
        <f>J20</f>
        <v>5.0599999999999999E-2</v>
      </c>
    </row>
    <row r="21" spans="1:60">
      <c r="E21" s="1"/>
      <c r="F21" s="30"/>
      <c r="G21" s="26"/>
      <c r="H21" s="30"/>
      <c r="I21" s="30"/>
      <c r="J21" s="30"/>
      <c r="N21" s="30"/>
      <c r="O21" s="26"/>
      <c r="Q21" s="91"/>
      <c r="R21" s="30"/>
      <c r="S21" s="26"/>
      <c r="T21" s="91"/>
      <c r="U21" s="30"/>
    </row>
    <row r="22" spans="1:60">
      <c r="A22" t="s">
        <v>157</v>
      </c>
      <c r="E22" s="1"/>
      <c r="F22" s="30"/>
      <c r="G22" s="128">
        <f>MIN(G11:G19)</f>
        <v>2.0999999999999999E-3</v>
      </c>
      <c r="H22" s="131"/>
      <c r="I22" s="131"/>
      <c r="J22" s="128">
        <f>MIN(J11:J19)</f>
        <v>3.3300000000000003E-2</v>
      </c>
      <c r="K22" s="128">
        <f t="shared" ref="K22:M22" si="20">MIN(K11:K19)</f>
        <v>0</v>
      </c>
      <c r="L22" s="128">
        <f t="shared" si="20"/>
        <v>0</v>
      </c>
      <c r="M22" s="128">
        <f t="shared" si="20"/>
        <v>0.46500000000000002</v>
      </c>
      <c r="N22" s="131"/>
      <c r="O22" s="128">
        <f>MIN(O11:O19)</f>
        <v>0</v>
      </c>
      <c r="Q22" s="91"/>
      <c r="R22" s="30"/>
      <c r="S22" s="128">
        <f>MIN(S11:S19)</f>
        <v>0.68020000000000003</v>
      </c>
      <c r="T22" s="91"/>
      <c r="U22" s="30"/>
      <c r="W22" t="s">
        <v>157</v>
      </c>
      <c r="AB22" s="129">
        <f t="shared" ref="AB22:AR22" si="21">MIN(AB11:AB19)</f>
        <v>0.65</v>
      </c>
      <c r="AC22" s="128">
        <f t="shared" si="21"/>
        <v>1.4E-2</v>
      </c>
      <c r="AD22" s="128">
        <f t="shared" si="21"/>
        <v>0.02</v>
      </c>
      <c r="AE22" s="128">
        <f t="shared" si="21"/>
        <v>1.4999999999999999E-2</v>
      </c>
      <c r="AF22" s="128">
        <f t="shared" si="21"/>
        <v>0.03</v>
      </c>
      <c r="AG22" s="128">
        <f t="shared" si="21"/>
        <v>0.03</v>
      </c>
      <c r="AH22" s="128">
        <f t="shared" si="21"/>
        <v>-1.4999999999999999E-2</v>
      </c>
      <c r="AI22" s="128">
        <f t="shared" si="21"/>
        <v>4.4999999999999998E-2</v>
      </c>
      <c r="AJ22" s="128">
        <f t="shared" si="21"/>
        <v>-0.01</v>
      </c>
      <c r="AK22" s="128">
        <f t="shared" si="21"/>
        <v>-5.5E-2</v>
      </c>
      <c r="AL22" s="128">
        <f t="shared" si="21"/>
        <v>6.5000000000000002E-2</v>
      </c>
      <c r="AM22" s="128">
        <f t="shared" si="21"/>
        <v>1.4999999999999999E-2</v>
      </c>
      <c r="AN22" s="128">
        <f t="shared" si="21"/>
        <v>5.0000000000000001E-3</v>
      </c>
      <c r="AO22" s="128">
        <f t="shared" si="21"/>
        <v>0.05</v>
      </c>
      <c r="AP22" s="128">
        <f t="shared" si="21"/>
        <v>1.4999999999999999E-2</v>
      </c>
      <c r="AQ22" s="128">
        <f t="shared" si="21"/>
        <v>2.5000000000000001E-2</v>
      </c>
      <c r="AR22" s="128">
        <f t="shared" si="21"/>
        <v>3.5000000000000003E-2</v>
      </c>
      <c r="AT22" t="s">
        <v>157</v>
      </c>
      <c r="AY22" s="128">
        <f t="shared" ref="AY22:BB22" si="22">MIN(AY11:AY19)</f>
        <v>8.2000000000000003E-2</v>
      </c>
      <c r="AZ22" s="128">
        <f t="shared" si="22"/>
        <v>0.09</v>
      </c>
      <c r="BA22" s="128">
        <f t="shared" si="22"/>
        <v>0.09</v>
      </c>
      <c r="BB22" s="128">
        <f t="shared" si="22"/>
        <v>0.1</v>
      </c>
      <c r="BD22" t="s">
        <v>157</v>
      </c>
      <c r="BH22" s="127">
        <f>J22</f>
        <v>3.3300000000000003E-2</v>
      </c>
    </row>
    <row r="23" spans="1:60">
      <c r="A23" t="s">
        <v>339</v>
      </c>
      <c r="E23" s="1"/>
      <c r="F23" s="30"/>
      <c r="G23" s="128">
        <f>G20</f>
        <v>0.27710000000000001</v>
      </c>
      <c r="H23" s="131"/>
      <c r="I23" s="131"/>
      <c r="J23" s="128">
        <f>J20</f>
        <v>5.0599999999999999E-2</v>
      </c>
      <c r="K23" s="128"/>
      <c r="L23" s="128"/>
      <c r="M23" s="128"/>
      <c r="N23" s="131"/>
      <c r="O23" s="128">
        <f>O20</f>
        <v>2.9999999999999997E-4</v>
      </c>
      <c r="Q23" s="91"/>
      <c r="R23" s="30"/>
      <c r="S23" s="128">
        <f>S20</f>
        <v>0.72260000000000002</v>
      </c>
      <c r="T23" s="91"/>
      <c r="U23" s="30"/>
      <c r="W23" t="s">
        <v>339</v>
      </c>
      <c r="AB23" s="129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T23" t="s">
        <v>339</v>
      </c>
      <c r="AY23" s="128"/>
      <c r="AZ23" s="128"/>
      <c r="BA23" s="128"/>
      <c r="BB23" s="128"/>
      <c r="BD23" t="s">
        <v>339</v>
      </c>
      <c r="BH23" s="127">
        <f>J23</f>
        <v>5.0599999999999999E-2</v>
      </c>
    </row>
    <row r="24" spans="1:60">
      <c r="A24" t="s">
        <v>143</v>
      </c>
      <c r="E24" s="1"/>
      <c r="F24" s="30"/>
      <c r="G24" s="128">
        <f>AVERAGE(G11:G19)</f>
        <v>0.20719999999999997</v>
      </c>
      <c r="H24" s="131"/>
      <c r="I24" s="131"/>
      <c r="J24" s="128">
        <f>AVERAGE(J11:J19)</f>
        <v>5.1450000000000003E-2</v>
      </c>
      <c r="K24" s="128">
        <f t="shared" ref="K24:M24" si="23">AVERAGE(K11:K19)</f>
        <v>0.40444444444444444</v>
      </c>
      <c r="L24" s="128">
        <f t="shared" si="23"/>
        <v>0.39944444444444449</v>
      </c>
      <c r="M24" s="128">
        <f t="shared" si="23"/>
        <v>0.60000000000000009</v>
      </c>
      <c r="N24" s="131"/>
      <c r="O24" s="128">
        <f>AVERAGE(O11:O19)</f>
        <v>4.6666666666666672E-4</v>
      </c>
      <c r="Q24" s="91"/>
      <c r="R24" s="30"/>
      <c r="S24" s="128">
        <f>AVERAGE(S11:S19)</f>
        <v>0.79232222222222226</v>
      </c>
      <c r="T24" s="91"/>
      <c r="U24" s="30"/>
      <c r="W24" t="s">
        <v>143</v>
      </c>
      <c r="AB24" s="129">
        <f t="shared" ref="AB24:AR24" si="24">AVERAGE(AB11:AB19)</f>
        <v>0.77222222222222225</v>
      </c>
      <c r="AC24" s="128">
        <f t="shared" si="24"/>
        <v>2.0222222222222221E-2</v>
      </c>
      <c r="AD24" s="128">
        <f t="shared" si="24"/>
        <v>4.3333333333333335E-2</v>
      </c>
      <c r="AE24" s="128">
        <f t="shared" si="24"/>
        <v>3.0000000000000002E-2</v>
      </c>
      <c r="AF24" s="128">
        <f t="shared" si="24"/>
        <v>6.1111111111111116E-2</v>
      </c>
      <c r="AG24" s="128">
        <f t="shared" si="24"/>
        <v>7.8333333333333338E-2</v>
      </c>
      <c r="AH24" s="128">
        <f t="shared" si="24"/>
        <v>6.5000000000000002E-2</v>
      </c>
      <c r="AI24" s="128">
        <f t="shared" si="24"/>
        <v>6.9444444444444448E-2</v>
      </c>
      <c r="AJ24" s="128">
        <f t="shared" si="24"/>
        <v>0.06</v>
      </c>
      <c r="AK24" s="128">
        <f t="shared" si="24"/>
        <v>8.3888888888888874E-2</v>
      </c>
      <c r="AL24" s="128">
        <f t="shared" si="24"/>
        <v>9.4444444444444456E-2</v>
      </c>
      <c r="AM24" s="128">
        <f t="shared" si="24"/>
        <v>4.0625000000000008E-2</v>
      </c>
      <c r="AN24" s="128">
        <f t="shared" si="24"/>
        <v>4.5000000000000012E-2</v>
      </c>
      <c r="AO24" s="128">
        <f t="shared" si="24"/>
        <v>7.3888888888888879E-2</v>
      </c>
      <c r="AP24" s="128">
        <f t="shared" si="24"/>
        <v>5.2222222222222218E-2</v>
      </c>
      <c r="AQ24" s="128">
        <f t="shared" si="24"/>
        <v>5.1111111111111107E-2</v>
      </c>
      <c r="AR24" s="128">
        <f t="shared" si="24"/>
        <v>4.6666666666666662E-2</v>
      </c>
      <c r="AT24" t="s">
        <v>143</v>
      </c>
      <c r="AY24" s="128">
        <f t="shared" ref="AY24:BB24" si="25">AVERAGE(AY11:AY19)</f>
        <v>0.29212500000000002</v>
      </c>
      <c r="AZ24" s="128">
        <f t="shared" si="25"/>
        <v>0.291875</v>
      </c>
      <c r="BA24" s="128">
        <f t="shared" si="25"/>
        <v>0.19374999999999998</v>
      </c>
      <c r="BB24" s="128">
        <f t="shared" si="25"/>
        <v>0.19499999999999998</v>
      </c>
      <c r="BD24" t="s">
        <v>143</v>
      </c>
      <c r="BH24" s="127">
        <f>J24</f>
        <v>5.1450000000000003E-2</v>
      </c>
    </row>
    <row r="25" spans="1:60">
      <c r="A25" t="s">
        <v>144</v>
      </c>
      <c r="E25" s="1"/>
      <c r="F25" s="30"/>
      <c r="G25" s="128">
        <f>MEDIAN(G11:G19)</f>
        <v>0.2306</v>
      </c>
      <c r="H25" s="131"/>
      <c r="I25" s="131"/>
      <c r="J25" s="128">
        <f>MEDIAN(J11:J19)</f>
        <v>4.9349999999999998E-2</v>
      </c>
      <c r="K25" s="128">
        <f t="shared" ref="K25:M25" si="26">MEDIAN(K11:K19)</f>
        <v>0.44</v>
      </c>
      <c r="L25" s="128">
        <f t="shared" si="26"/>
        <v>0.43</v>
      </c>
      <c r="M25" s="128">
        <f t="shared" si="26"/>
        <v>0.56999999999999995</v>
      </c>
      <c r="N25" s="131"/>
      <c r="O25" s="128">
        <f>MEDIAN(O11:O19)</f>
        <v>0</v>
      </c>
      <c r="Q25" s="91"/>
      <c r="R25" s="30"/>
      <c r="S25" s="128">
        <f>MEDIAN(S11:S19)</f>
        <v>0.76939999999999997</v>
      </c>
      <c r="T25" s="91"/>
      <c r="U25" s="30"/>
      <c r="W25" t="s">
        <v>144</v>
      </c>
      <c r="AB25" s="129">
        <f t="shared" ref="AB25:AR25" si="27">MEDIAN(AB11:AB19)</f>
        <v>0.8</v>
      </c>
      <c r="AC25" s="128">
        <f t="shared" si="27"/>
        <v>0.02</v>
      </c>
      <c r="AD25" s="128">
        <f t="shared" si="27"/>
        <v>0.04</v>
      </c>
      <c r="AE25" s="128">
        <f t="shared" si="27"/>
        <v>0.03</v>
      </c>
      <c r="AF25" s="128">
        <f t="shared" si="27"/>
        <v>0.05</v>
      </c>
      <c r="AG25" s="128">
        <f t="shared" si="27"/>
        <v>6.5000000000000002E-2</v>
      </c>
      <c r="AH25" s="128">
        <f t="shared" si="27"/>
        <v>6.5000000000000002E-2</v>
      </c>
      <c r="AI25" s="128">
        <f t="shared" si="27"/>
        <v>0.06</v>
      </c>
      <c r="AJ25" s="128">
        <f t="shared" si="27"/>
        <v>6.7500000000000004E-2</v>
      </c>
      <c r="AK25" s="128">
        <f t="shared" si="27"/>
        <v>9.5000000000000001E-2</v>
      </c>
      <c r="AL25" s="128">
        <f t="shared" si="27"/>
        <v>8.5000000000000006E-2</v>
      </c>
      <c r="AM25" s="128">
        <f t="shared" si="27"/>
        <v>3.7500000000000006E-2</v>
      </c>
      <c r="AN25" s="128">
        <f t="shared" si="27"/>
        <v>0.03</v>
      </c>
      <c r="AO25" s="128">
        <f t="shared" si="27"/>
        <v>7.4999999999999997E-2</v>
      </c>
      <c r="AP25" s="128">
        <f t="shared" si="27"/>
        <v>5.5E-2</v>
      </c>
      <c r="AQ25" s="128">
        <f t="shared" si="27"/>
        <v>0.05</v>
      </c>
      <c r="AR25" s="128">
        <f t="shared" si="27"/>
        <v>4.4999999999999998E-2</v>
      </c>
      <c r="AT25" t="s">
        <v>144</v>
      </c>
      <c r="AY25" s="128">
        <f t="shared" ref="AY25:BB25" si="28">MEDIAN(AY11:AY19)</f>
        <v>0.34750000000000003</v>
      </c>
      <c r="AZ25" s="128">
        <f t="shared" si="28"/>
        <v>0.33499999999999996</v>
      </c>
      <c r="BA25" s="128">
        <f t="shared" si="28"/>
        <v>0.21</v>
      </c>
      <c r="BB25" s="128">
        <f t="shared" si="28"/>
        <v>0.21</v>
      </c>
      <c r="BD25" t="s">
        <v>144</v>
      </c>
      <c r="BH25" s="127">
        <f>J25</f>
        <v>4.9349999999999998E-2</v>
      </c>
    </row>
    <row r="26" spans="1:60">
      <c r="A26" t="s">
        <v>145</v>
      </c>
      <c r="E26" s="1"/>
      <c r="F26" s="30"/>
      <c r="G26" s="128">
        <f>MAX(G11:G19)</f>
        <v>0.31940000000000002</v>
      </c>
      <c r="H26" s="131"/>
      <c r="I26" s="131"/>
      <c r="J26" s="128">
        <f>MAX(J11:J19)</f>
        <v>6.7299999999999999E-2</v>
      </c>
      <c r="K26" s="128">
        <f t="shared" ref="K26:M26" si="29">MAX(K11:K19)</f>
        <v>0.55000000000000004</v>
      </c>
      <c r="L26" s="128">
        <f t="shared" si="29"/>
        <v>0.53500000000000003</v>
      </c>
      <c r="M26" s="128">
        <f t="shared" si="29"/>
        <v>1</v>
      </c>
      <c r="N26" s="131"/>
      <c r="O26" s="128">
        <f>MAX(O11:O19)</f>
        <v>3.0000000000000001E-3</v>
      </c>
      <c r="Q26" s="91"/>
      <c r="R26" s="30"/>
      <c r="S26" s="128">
        <f>MAX(S11:S19)</f>
        <v>0.99790000000000001</v>
      </c>
      <c r="T26" s="91"/>
      <c r="U26" s="30"/>
      <c r="W26" t="s">
        <v>145</v>
      </c>
      <c r="AB26" s="129">
        <f t="shared" ref="AB26:AR26" si="30">MAX(AB11:AB19)</f>
        <v>1</v>
      </c>
      <c r="AC26" s="128">
        <f t="shared" si="30"/>
        <v>2.7E-2</v>
      </c>
      <c r="AD26" s="128">
        <f t="shared" si="30"/>
        <v>7.4999999999999997E-2</v>
      </c>
      <c r="AE26" s="128">
        <f t="shared" si="30"/>
        <v>5.5E-2</v>
      </c>
      <c r="AF26" s="128">
        <f t="shared" si="30"/>
        <v>0.16</v>
      </c>
      <c r="AG26" s="128">
        <f t="shared" si="30"/>
        <v>0.23</v>
      </c>
      <c r="AH26" s="128">
        <f t="shared" si="30"/>
        <v>0.12</v>
      </c>
      <c r="AI26" s="128">
        <f t="shared" si="30"/>
        <v>0.13500000000000001</v>
      </c>
      <c r="AJ26" s="128">
        <f t="shared" si="30"/>
        <v>0.1</v>
      </c>
      <c r="AK26" s="128">
        <f t="shared" si="30"/>
        <v>0.20499999999999999</v>
      </c>
      <c r="AL26" s="128">
        <f t="shared" si="30"/>
        <v>0.21</v>
      </c>
      <c r="AM26" s="128">
        <f t="shared" si="30"/>
        <v>0.08</v>
      </c>
      <c r="AN26" s="128">
        <f t="shared" si="30"/>
        <v>0.105</v>
      </c>
      <c r="AO26" s="128">
        <f t="shared" si="30"/>
        <v>0.1</v>
      </c>
      <c r="AP26" s="128">
        <f t="shared" si="30"/>
        <v>7.4999999999999997E-2</v>
      </c>
      <c r="AQ26" s="128">
        <f t="shared" si="30"/>
        <v>0.09</v>
      </c>
      <c r="AR26" s="128">
        <f t="shared" si="30"/>
        <v>6.5000000000000002E-2</v>
      </c>
      <c r="AT26" t="s">
        <v>145</v>
      </c>
      <c r="AY26" s="128">
        <f t="shared" ref="AY26:BB26" si="31">MAX(AY11:AY19)</f>
        <v>0.39200000000000002</v>
      </c>
      <c r="AZ26" s="128">
        <f t="shared" si="31"/>
        <v>0.4</v>
      </c>
      <c r="BA26" s="128">
        <f t="shared" si="31"/>
        <v>0.21</v>
      </c>
      <c r="BB26" s="128">
        <f t="shared" si="31"/>
        <v>0.21</v>
      </c>
      <c r="BD26" t="s">
        <v>145</v>
      </c>
      <c r="BH26" s="127">
        <f>J26</f>
        <v>6.7299999999999999E-2</v>
      </c>
    </row>
    <row r="27" spans="1:60">
      <c r="A27" s="656" t="s">
        <v>340</v>
      </c>
      <c r="B27" s="656"/>
      <c r="C27" s="656"/>
      <c r="D27" s="656"/>
      <c r="E27" s="656"/>
      <c r="O27" s="26"/>
      <c r="Q27" s="91"/>
      <c r="R27" s="91"/>
      <c r="S27" s="91"/>
      <c r="T27" s="91"/>
      <c r="U27" s="30"/>
      <c r="BH27" s="29"/>
    </row>
    <row r="28" spans="1:60">
      <c r="B28" s="656" t="s">
        <v>276</v>
      </c>
      <c r="C28" s="656"/>
      <c r="D28" s="656" t="s">
        <v>275</v>
      </c>
      <c r="E28" s="656"/>
      <c r="AT28" t="s">
        <v>341</v>
      </c>
      <c r="AU28" s="26">
        <v>0.34</v>
      </c>
      <c r="AV28" s="93" t="s">
        <v>144</v>
      </c>
      <c r="BD28" t="s">
        <v>342</v>
      </c>
    </row>
    <row r="29" spans="1:60">
      <c r="A29" t="s">
        <v>343</v>
      </c>
      <c r="B29" s="115" t="s">
        <v>344</v>
      </c>
      <c r="C29" s="115" t="s">
        <v>345</v>
      </c>
      <c r="D29" s="115" t="s">
        <v>344</v>
      </c>
      <c r="E29" s="115" t="s">
        <v>345</v>
      </c>
      <c r="AU29" s="26"/>
    </row>
    <row r="30" spans="1:60">
      <c r="W30" s="45" t="s">
        <v>346</v>
      </c>
      <c r="AA30" s="45" t="s">
        <v>347</v>
      </c>
      <c r="AT30" t="s">
        <v>348</v>
      </c>
      <c r="AU30" s="26">
        <v>0.35</v>
      </c>
      <c r="AV30" s="93" t="s">
        <v>203</v>
      </c>
      <c r="AW30" s="26">
        <v>0.21</v>
      </c>
      <c r="AX30" s="93" t="s">
        <v>203</v>
      </c>
      <c r="BD30" t="s">
        <v>275</v>
      </c>
      <c r="BF30" s="29">
        <f>BH23</f>
        <v>5.0599999999999999E-2</v>
      </c>
      <c r="BG30" t="s">
        <v>349</v>
      </c>
    </row>
    <row r="31" spans="1:60" ht="30">
      <c r="A31" t="s">
        <v>82</v>
      </c>
      <c r="B31" s="127">
        <f>G23</f>
        <v>0.27710000000000001</v>
      </c>
      <c r="C31" s="118" t="s">
        <v>350</v>
      </c>
      <c r="D31" s="127">
        <f>K24</f>
        <v>0.40444444444444444</v>
      </c>
      <c r="E31" s="118" t="s">
        <v>351</v>
      </c>
      <c r="W31" t="s">
        <v>352</v>
      </c>
      <c r="X31" s="127">
        <f>AC24</f>
        <v>2.0222222222222221E-2</v>
      </c>
      <c r="Y31" t="s">
        <v>353</v>
      </c>
      <c r="AT31" t="s">
        <v>354</v>
      </c>
      <c r="AU31" s="26">
        <v>4.9099999999999998E-2</v>
      </c>
      <c r="AV31" s="93" t="s">
        <v>203</v>
      </c>
      <c r="AW31" s="26">
        <v>4.9099999999999998E-2</v>
      </c>
      <c r="AX31" s="93" t="s">
        <v>203</v>
      </c>
      <c r="BD31" t="s">
        <v>355</v>
      </c>
      <c r="BF31" s="115" t="s">
        <v>269</v>
      </c>
      <c r="BG31" t="s">
        <v>201</v>
      </c>
    </row>
    <row r="32" spans="1:60" ht="30">
      <c r="A32" t="s">
        <v>356</v>
      </c>
      <c r="B32" s="127">
        <f>O23</f>
        <v>2.9999999999999997E-4</v>
      </c>
      <c r="C32" s="118" t="s">
        <v>357</v>
      </c>
      <c r="D32" s="127">
        <f>O24</f>
        <v>4.6666666666666672E-4</v>
      </c>
      <c r="E32" s="118" t="s">
        <v>358</v>
      </c>
      <c r="AT32" t="s">
        <v>359</v>
      </c>
      <c r="AU32" s="26">
        <v>9.9900000000000003E-2</v>
      </c>
      <c r="AV32" s="93" t="s">
        <v>203</v>
      </c>
      <c r="AW32" s="26">
        <v>9.9900000000000003E-2</v>
      </c>
      <c r="AX32" s="93" t="s">
        <v>203</v>
      </c>
      <c r="BD32" s="117" t="s">
        <v>360</v>
      </c>
      <c r="BF32" s="232">
        <v>4.58E-2</v>
      </c>
      <c r="BG32" s="172" t="s">
        <v>201</v>
      </c>
    </row>
    <row r="33" spans="1:59" ht="45">
      <c r="A33" t="s">
        <v>73</v>
      </c>
      <c r="B33" s="127">
        <f>S20</f>
        <v>0.72260000000000002</v>
      </c>
      <c r="C33" s="118" t="s">
        <v>361</v>
      </c>
      <c r="D33" s="127">
        <f>M24</f>
        <v>0.60000000000000009</v>
      </c>
      <c r="E33" s="118" t="s">
        <v>362</v>
      </c>
      <c r="W33" t="s">
        <v>46</v>
      </c>
      <c r="X33" s="118" t="s">
        <v>473</v>
      </c>
      <c r="Y33" s="118" t="s">
        <v>308</v>
      </c>
      <c r="Z33" s="118" t="s">
        <v>309</v>
      </c>
      <c r="AA33" t="s">
        <v>301</v>
      </c>
      <c r="AT33" t="s">
        <v>90</v>
      </c>
      <c r="AU33" s="130">
        <f>ROUND($AU30*(1-AU32)+AU32,4)</f>
        <v>0.41489999999999999</v>
      </c>
      <c r="AV33" s="93" t="s">
        <v>12</v>
      </c>
      <c r="AW33" s="130">
        <f>ROUND(AW30*(1-AW32)+AW32,4)</f>
        <v>0.28889999999999999</v>
      </c>
      <c r="AX33" s="93" t="s">
        <v>12</v>
      </c>
      <c r="BD33" t="s">
        <v>146</v>
      </c>
      <c r="BF33" s="26">
        <v>4.58E-2</v>
      </c>
      <c r="BG33" t="s">
        <v>201</v>
      </c>
    </row>
    <row r="34" spans="1:59">
      <c r="A34" t="s">
        <v>7</v>
      </c>
      <c r="B34" s="127">
        <f>SUM(B31:B33)</f>
        <v>1</v>
      </c>
      <c r="D34" s="127">
        <f>SUM(D31:D33)</f>
        <v>1.0049111111111113</v>
      </c>
      <c r="W34" s="34" t="s">
        <v>29</v>
      </c>
      <c r="X34" s="127">
        <f>AD24</f>
        <v>4.3333333333333335E-2</v>
      </c>
      <c r="Y34" s="127">
        <f>AE24</f>
        <v>3.0000000000000002E-2</v>
      </c>
      <c r="Z34" s="127">
        <f>AF24</f>
        <v>6.1111111111111116E-2</v>
      </c>
    </row>
    <row r="35" spans="1:59">
      <c r="W35" s="34" t="s">
        <v>363</v>
      </c>
      <c r="X35" s="127">
        <f>AG25</f>
        <v>6.5000000000000002E-2</v>
      </c>
      <c r="Y35" s="127">
        <f>AH24</f>
        <v>6.5000000000000002E-2</v>
      </c>
      <c r="Z35" s="127">
        <f>AI24</f>
        <v>6.9444444444444448E-2</v>
      </c>
    </row>
    <row r="36" spans="1:59">
      <c r="A36" t="s">
        <v>146</v>
      </c>
      <c r="W36" s="34" t="s">
        <v>304</v>
      </c>
      <c r="X36" s="127">
        <f>AJ24</f>
        <v>0.06</v>
      </c>
      <c r="Y36" s="127">
        <f>AK24</f>
        <v>8.3888888888888874E-2</v>
      </c>
      <c r="Z36" s="127">
        <f>AL24</f>
        <v>9.4444444444444456E-2</v>
      </c>
    </row>
    <row r="37" spans="1:59">
      <c r="A37" t="s">
        <v>82</v>
      </c>
      <c r="B37" s="28">
        <v>0.28000000000000003</v>
      </c>
      <c r="C37" s="28" t="s">
        <v>201</v>
      </c>
      <c r="D37" s="28">
        <v>0.4</v>
      </c>
      <c r="E37" t="s">
        <v>201</v>
      </c>
      <c r="W37" s="34" t="s">
        <v>305</v>
      </c>
      <c r="X37" s="127">
        <f>AM25</f>
        <v>3.7500000000000006E-2</v>
      </c>
      <c r="Y37" s="127">
        <f>AN24</f>
        <v>4.5000000000000012E-2</v>
      </c>
      <c r="Z37" s="127">
        <f>AO24</f>
        <v>7.3888888888888879E-2</v>
      </c>
    </row>
    <row r="38" spans="1:59">
      <c r="A38" t="s">
        <v>73</v>
      </c>
      <c r="B38" s="28">
        <v>0.72</v>
      </c>
      <c r="C38" s="28" t="s">
        <v>201</v>
      </c>
      <c r="D38" s="28">
        <v>0.6</v>
      </c>
      <c r="E38" t="s">
        <v>201</v>
      </c>
      <c r="W38" s="34" t="s">
        <v>306</v>
      </c>
      <c r="X38" s="127">
        <f>AP25</f>
        <v>5.5E-2</v>
      </c>
      <c r="Y38" s="127">
        <f>AQ24</f>
        <v>5.1111111111111107E-2</v>
      </c>
      <c r="Z38" s="127">
        <f>AR24</f>
        <v>4.6666666666666662E-2</v>
      </c>
      <c r="AA38" s="115" t="s">
        <v>201</v>
      </c>
      <c r="AB38" s="115" t="s">
        <v>479</v>
      </c>
    </row>
    <row r="39" spans="1:59">
      <c r="A39" t="s">
        <v>7</v>
      </c>
      <c r="B39" s="139">
        <f>SUM(B37:B38)</f>
        <v>1</v>
      </c>
      <c r="C39" s="28"/>
      <c r="D39" s="139">
        <f>SUM(D37:D38)</f>
        <v>1</v>
      </c>
      <c r="W39" s="34" t="s">
        <v>143</v>
      </c>
      <c r="X39" s="127">
        <f>AVERAGE(X34:X38)</f>
        <v>5.2166666666666674E-2</v>
      </c>
      <c r="Y39" s="127">
        <f>AVERAGE(Y34:Y38)</f>
        <v>5.5000000000000007E-2</v>
      </c>
      <c r="Z39" s="127">
        <f>AVERAGE(Z34:Z38)</f>
        <v>6.9111111111111123E-2</v>
      </c>
      <c r="AA39" s="137">
        <f>AB24</f>
        <v>0.77222222222222225</v>
      </c>
      <c r="AB39" s="147" t="str">
        <f>CONCATENATE(AB22,"-",AB26)</f>
        <v>0.65-1</v>
      </c>
    </row>
    <row r="40" spans="1:59">
      <c r="W40" s="34"/>
    </row>
    <row r="41" spans="1:59">
      <c r="W41" s="34" t="s">
        <v>46</v>
      </c>
      <c r="X41" s="29">
        <v>5.5E-2</v>
      </c>
      <c r="Y41" t="s">
        <v>201</v>
      </c>
    </row>
    <row r="43" spans="1:59">
      <c r="W43" s="34" t="s">
        <v>346</v>
      </c>
      <c r="AA43" s="45" t="s">
        <v>347</v>
      </c>
    </row>
    <row r="44" spans="1:59">
      <c r="W44" s="34" t="s">
        <v>352</v>
      </c>
      <c r="X44" s="127">
        <f>X31</f>
        <v>2.0222222222222221E-2</v>
      </c>
      <c r="AA44" t="s">
        <v>364</v>
      </c>
      <c r="AD44" s="26">
        <v>4.99E-2</v>
      </c>
      <c r="AE44" s="26" t="s">
        <v>201</v>
      </c>
      <c r="AF44" t="s">
        <v>365</v>
      </c>
    </row>
    <row r="45" spans="1:59">
      <c r="W45" s="34" t="s">
        <v>46</v>
      </c>
      <c r="X45" s="127">
        <f>X41</f>
        <v>5.5E-2</v>
      </c>
      <c r="AA45" t="s">
        <v>366</v>
      </c>
    </row>
    <row r="46" spans="1:59">
      <c r="W46" s="34" t="s">
        <v>86</v>
      </c>
      <c r="X46" s="127">
        <f>X44+X45</f>
        <v>7.5222222222222218E-2</v>
      </c>
      <c r="AA46" t="s">
        <v>301</v>
      </c>
      <c r="AD46" s="137">
        <f>AA39</f>
        <v>0.77222222222222225</v>
      </c>
      <c r="AE46" s="16"/>
    </row>
    <row r="47" spans="1:59" ht="18">
      <c r="AA47" t="s">
        <v>367</v>
      </c>
      <c r="AB47" s="138">
        <v>7.0699999999999999E-2</v>
      </c>
      <c r="AC47" s="71" t="s">
        <v>474</v>
      </c>
      <c r="AD47" s="26">
        <v>7.0699999999999999E-2</v>
      </c>
      <c r="AE47" s="26" t="s">
        <v>201</v>
      </c>
      <c r="AF47" t="s">
        <v>368</v>
      </c>
    </row>
    <row r="48" spans="1:59">
      <c r="AA48" t="s">
        <v>369</v>
      </c>
    </row>
    <row r="49" spans="23:31">
      <c r="AA49" t="s">
        <v>370</v>
      </c>
      <c r="AB49" s="26">
        <v>3.8800000000000001E-2</v>
      </c>
      <c r="AC49" s="71" t="s">
        <v>474</v>
      </c>
      <c r="AE49" s="26"/>
    </row>
    <row r="50" spans="23:31">
      <c r="AA50" t="s">
        <v>371</v>
      </c>
      <c r="AB50" s="26">
        <v>1.8800000000000001E-2</v>
      </c>
      <c r="AC50" s="71" t="s">
        <v>474</v>
      </c>
      <c r="AE50" s="26"/>
    </row>
    <row r="51" spans="23:31">
      <c r="AA51" t="s">
        <v>372</v>
      </c>
      <c r="AB51" s="26">
        <v>1.12E-2</v>
      </c>
      <c r="AC51" s="71" t="s">
        <v>474</v>
      </c>
      <c r="AE51" s="26"/>
    </row>
    <row r="52" spans="23:31">
      <c r="AA52" t="s">
        <v>373</v>
      </c>
      <c r="AB52" s="26">
        <v>0</v>
      </c>
      <c r="AC52" s="71" t="s">
        <v>474</v>
      </c>
      <c r="AE52" s="26"/>
    </row>
    <row r="53" spans="23:31">
      <c r="AA53" t="s">
        <v>369</v>
      </c>
      <c r="AD53" s="29">
        <f>AB52</f>
        <v>0</v>
      </c>
      <c r="AE53" t="s">
        <v>201</v>
      </c>
    </row>
    <row r="54" spans="23:31">
      <c r="AA54" t="s">
        <v>86</v>
      </c>
      <c r="AD54" s="130">
        <f>ROUND(AD44+AD46*AD47+AD53,4)</f>
        <v>0.1045</v>
      </c>
      <c r="AE54" s="26"/>
    </row>
    <row r="56" spans="23:31">
      <c r="W56" t="s">
        <v>86</v>
      </c>
    </row>
    <row r="57" spans="23:31">
      <c r="W57" t="s">
        <v>374</v>
      </c>
      <c r="Y57" s="127">
        <f>X46</f>
        <v>7.5222222222222218E-2</v>
      </c>
    </row>
    <row r="58" spans="23:31">
      <c r="W58" t="s">
        <v>375</v>
      </c>
      <c r="Y58" s="127">
        <f>AD54</f>
        <v>0.1045</v>
      </c>
    </row>
    <row r="59" spans="23:31">
      <c r="W59" t="s">
        <v>143</v>
      </c>
      <c r="Y59" s="127">
        <f>AVERAGE(Y57:Y58)</f>
        <v>8.9861111111111114E-2</v>
      </c>
    </row>
    <row r="61" spans="23:31">
      <c r="W61" t="s">
        <v>86</v>
      </c>
      <c r="Y61" s="26">
        <v>8.9899999999999994E-2</v>
      </c>
      <c r="Z61" t="s">
        <v>201</v>
      </c>
    </row>
    <row r="62" spans="23:31">
      <c r="W62" t="s">
        <v>46</v>
      </c>
      <c r="Y62" s="29">
        <f>X41</f>
        <v>5.5E-2</v>
      </c>
      <c r="Z62" t="s">
        <v>201</v>
      </c>
    </row>
  </sheetData>
  <mergeCells count="9">
    <mergeCell ref="AM5:AO5"/>
    <mergeCell ref="AP5:AR5"/>
    <mergeCell ref="AY5:BB5"/>
    <mergeCell ref="A27:E27"/>
    <mergeCell ref="B28:C28"/>
    <mergeCell ref="D28:E28"/>
    <mergeCell ref="AD5:AF5"/>
    <mergeCell ref="AG5:AI5"/>
    <mergeCell ref="AJ5:AL5"/>
  </mergeCells>
  <printOptions horizontalCentered="1"/>
  <pageMargins left="0.95" right="0.7" top="1.25" bottom="0.75" header="0.8" footer="0.3"/>
  <pageSetup scale="17" orientation="landscape" r:id="rId1"/>
  <headerFooter>
    <oddHeader>&amp;Z&amp;F</oddHeader>
    <oddFooter>&amp;A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Q115"/>
  <sheetViews>
    <sheetView topLeftCell="A7" workbookViewId="0">
      <pane xSplit="28395" ySplit="2520" topLeftCell="A94"/>
      <selection activeCell="J4" sqref="J4"/>
      <selection pane="topRight" activeCell="A7" sqref="A7"/>
      <selection pane="bottomLeft" activeCell="B116" sqref="B116"/>
      <selection pane="bottomRight" activeCell="I14" sqref="I14"/>
    </sheetView>
  </sheetViews>
  <sheetFormatPr defaultRowHeight="15"/>
  <cols>
    <col min="1" max="1" width="9.140625" style="11"/>
    <col min="2" max="2" width="9.28515625" style="96" customWidth="1"/>
    <col min="3" max="3" width="9.5703125" style="96" customWidth="1"/>
    <col min="4" max="4" width="12.7109375" style="96" customWidth="1"/>
    <col min="5" max="5" width="9.140625" style="96"/>
    <col min="6" max="6" width="10.42578125" style="96" customWidth="1"/>
    <col min="7" max="8" width="12.42578125" style="97" customWidth="1"/>
    <col min="9" max="9" width="13.5703125" style="97" customWidth="1"/>
    <col min="10" max="10" width="13.42578125" style="97" customWidth="1"/>
    <col min="11" max="11" width="15.85546875" style="97" customWidth="1"/>
    <col min="12" max="12" width="15.7109375" style="97" customWidth="1"/>
    <col min="13" max="13" width="16" style="97" customWidth="1"/>
    <col min="14" max="14" width="15.7109375" style="97" customWidth="1"/>
    <col min="15" max="15" width="9.140625" style="97"/>
    <col min="16" max="16" width="9" style="97" bestFit="1" customWidth="1"/>
    <col min="17" max="257" width="9.140625" style="10"/>
    <col min="258" max="258" width="9.28515625" style="10" customWidth="1"/>
    <col min="259" max="259" width="9.5703125" style="10" customWidth="1"/>
    <col min="260" max="260" width="11" style="10" customWidth="1"/>
    <col min="261" max="261" width="9.140625" style="10"/>
    <col min="262" max="262" width="10.42578125" style="10" customWidth="1"/>
    <col min="263" max="263" width="11.28515625" style="10" customWidth="1"/>
    <col min="264" max="265" width="11.140625" style="10" customWidth="1"/>
    <col min="266" max="266" width="10.85546875" style="10" customWidth="1"/>
    <col min="267" max="267" width="15.85546875" style="10" customWidth="1"/>
    <col min="268" max="268" width="15.7109375" style="10" customWidth="1"/>
    <col min="269" max="269" width="16" style="10" customWidth="1"/>
    <col min="270" max="270" width="15.7109375" style="10" customWidth="1"/>
    <col min="271" max="271" width="9.140625" style="10"/>
    <col min="272" max="272" width="9" style="10" bestFit="1" customWidth="1"/>
    <col min="273" max="513" width="9.140625" style="10"/>
    <col min="514" max="514" width="9.28515625" style="10" customWidth="1"/>
    <col min="515" max="515" width="9.5703125" style="10" customWidth="1"/>
    <col min="516" max="516" width="11" style="10" customWidth="1"/>
    <col min="517" max="517" width="9.140625" style="10"/>
    <col min="518" max="518" width="10.42578125" style="10" customWidth="1"/>
    <col min="519" max="519" width="11.28515625" style="10" customWidth="1"/>
    <col min="520" max="521" width="11.140625" style="10" customWidth="1"/>
    <col min="522" max="522" width="10.85546875" style="10" customWidth="1"/>
    <col min="523" max="523" width="15.85546875" style="10" customWidth="1"/>
    <col min="524" max="524" width="15.7109375" style="10" customWidth="1"/>
    <col min="525" max="525" width="16" style="10" customWidth="1"/>
    <col min="526" max="526" width="15.7109375" style="10" customWidth="1"/>
    <col min="527" max="527" width="9.140625" style="10"/>
    <col min="528" max="528" width="9" style="10" bestFit="1" customWidth="1"/>
    <col min="529" max="769" width="9.140625" style="10"/>
    <col min="770" max="770" width="9.28515625" style="10" customWidth="1"/>
    <col min="771" max="771" width="9.5703125" style="10" customWidth="1"/>
    <col min="772" max="772" width="11" style="10" customWidth="1"/>
    <col min="773" max="773" width="9.140625" style="10"/>
    <col min="774" max="774" width="10.42578125" style="10" customWidth="1"/>
    <col min="775" max="775" width="11.28515625" style="10" customWidth="1"/>
    <col min="776" max="777" width="11.140625" style="10" customWidth="1"/>
    <col min="778" max="778" width="10.85546875" style="10" customWidth="1"/>
    <col min="779" max="779" width="15.85546875" style="10" customWidth="1"/>
    <col min="780" max="780" width="15.7109375" style="10" customWidth="1"/>
    <col min="781" max="781" width="16" style="10" customWidth="1"/>
    <col min="782" max="782" width="15.7109375" style="10" customWidth="1"/>
    <col min="783" max="783" width="9.140625" style="10"/>
    <col min="784" max="784" width="9" style="10" bestFit="1" customWidth="1"/>
    <col min="785" max="1025" width="9.140625" style="10"/>
    <col min="1026" max="1026" width="9.28515625" style="10" customWidth="1"/>
    <col min="1027" max="1027" width="9.5703125" style="10" customWidth="1"/>
    <col min="1028" max="1028" width="11" style="10" customWidth="1"/>
    <col min="1029" max="1029" width="9.140625" style="10"/>
    <col min="1030" max="1030" width="10.42578125" style="10" customWidth="1"/>
    <col min="1031" max="1031" width="11.28515625" style="10" customWidth="1"/>
    <col min="1032" max="1033" width="11.140625" style="10" customWidth="1"/>
    <col min="1034" max="1034" width="10.85546875" style="10" customWidth="1"/>
    <col min="1035" max="1035" width="15.85546875" style="10" customWidth="1"/>
    <col min="1036" max="1036" width="15.7109375" style="10" customWidth="1"/>
    <col min="1037" max="1037" width="16" style="10" customWidth="1"/>
    <col min="1038" max="1038" width="15.7109375" style="10" customWidth="1"/>
    <col min="1039" max="1039" width="9.140625" style="10"/>
    <col min="1040" max="1040" width="9" style="10" bestFit="1" customWidth="1"/>
    <col min="1041" max="1281" width="9.140625" style="10"/>
    <col min="1282" max="1282" width="9.28515625" style="10" customWidth="1"/>
    <col min="1283" max="1283" width="9.5703125" style="10" customWidth="1"/>
    <col min="1284" max="1284" width="11" style="10" customWidth="1"/>
    <col min="1285" max="1285" width="9.140625" style="10"/>
    <col min="1286" max="1286" width="10.42578125" style="10" customWidth="1"/>
    <col min="1287" max="1287" width="11.28515625" style="10" customWidth="1"/>
    <col min="1288" max="1289" width="11.140625" style="10" customWidth="1"/>
    <col min="1290" max="1290" width="10.85546875" style="10" customWidth="1"/>
    <col min="1291" max="1291" width="15.85546875" style="10" customWidth="1"/>
    <col min="1292" max="1292" width="15.7109375" style="10" customWidth="1"/>
    <col min="1293" max="1293" width="16" style="10" customWidth="1"/>
    <col min="1294" max="1294" width="15.7109375" style="10" customWidth="1"/>
    <col min="1295" max="1295" width="9.140625" style="10"/>
    <col min="1296" max="1296" width="9" style="10" bestFit="1" customWidth="1"/>
    <col min="1297" max="1537" width="9.140625" style="10"/>
    <col min="1538" max="1538" width="9.28515625" style="10" customWidth="1"/>
    <col min="1539" max="1539" width="9.5703125" style="10" customWidth="1"/>
    <col min="1540" max="1540" width="11" style="10" customWidth="1"/>
    <col min="1541" max="1541" width="9.140625" style="10"/>
    <col min="1542" max="1542" width="10.42578125" style="10" customWidth="1"/>
    <col min="1543" max="1543" width="11.28515625" style="10" customWidth="1"/>
    <col min="1544" max="1545" width="11.140625" style="10" customWidth="1"/>
    <col min="1546" max="1546" width="10.85546875" style="10" customWidth="1"/>
    <col min="1547" max="1547" width="15.85546875" style="10" customWidth="1"/>
    <col min="1548" max="1548" width="15.7109375" style="10" customWidth="1"/>
    <col min="1549" max="1549" width="16" style="10" customWidth="1"/>
    <col min="1550" max="1550" width="15.7109375" style="10" customWidth="1"/>
    <col min="1551" max="1551" width="9.140625" style="10"/>
    <col min="1552" max="1552" width="9" style="10" bestFit="1" customWidth="1"/>
    <col min="1553" max="1793" width="9.140625" style="10"/>
    <col min="1794" max="1794" width="9.28515625" style="10" customWidth="1"/>
    <col min="1795" max="1795" width="9.5703125" style="10" customWidth="1"/>
    <col min="1796" max="1796" width="11" style="10" customWidth="1"/>
    <col min="1797" max="1797" width="9.140625" style="10"/>
    <col min="1798" max="1798" width="10.42578125" style="10" customWidth="1"/>
    <col min="1799" max="1799" width="11.28515625" style="10" customWidth="1"/>
    <col min="1800" max="1801" width="11.140625" style="10" customWidth="1"/>
    <col min="1802" max="1802" width="10.85546875" style="10" customWidth="1"/>
    <col min="1803" max="1803" width="15.85546875" style="10" customWidth="1"/>
    <col min="1804" max="1804" width="15.7109375" style="10" customWidth="1"/>
    <col min="1805" max="1805" width="16" style="10" customWidth="1"/>
    <col min="1806" max="1806" width="15.7109375" style="10" customWidth="1"/>
    <col min="1807" max="1807" width="9.140625" style="10"/>
    <col min="1808" max="1808" width="9" style="10" bestFit="1" customWidth="1"/>
    <col min="1809" max="2049" width="9.140625" style="10"/>
    <col min="2050" max="2050" width="9.28515625" style="10" customWidth="1"/>
    <col min="2051" max="2051" width="9.5703125" style="10" customWidth="1"/>
    <col min="2052" max="2052" width="11" style="10" customWidth="1"/>
    <col min="2053" max="2053" width="9.140625" style="10"/>
    <col min="2054" max="2054" width="10.42578125" style="10" customWidth="1"/>
    <col min="2055" max="2055" width="11.28515625" style="10" customWidth="1"/>
    <col min="2056" max="2057" width="11.140625" style="10" customWidth="1"/>
    <col min="2058" max="2058" width="10.85546875" style="10" customWidth="1"/>
    <col min="2059" max="2059" width="15.85546875" style="10" customWidth="1"/>
    <col min="2060" max="2060" width="15.7109375" style="10" customWidth="1"/>
    <col min="2061" max="2061" width="16" style="10" customWidth="1"/>
    <col min="2062" max="2062" width="15.7109375" style="10" customWidth="1"/>
    <col min="2063" max="2063" width="9.140625" style="10"/>
    <col min="2064" max="2064" width="9" style="10" bestFit="1" customWidth="1"/>
    <col min="2065" max="2305" width="9.140625" style="10"/>
    <col min="2306" max="2306" width="9.28515625" style="10" customWidth="1"/>
    <col min="2307" max="2307" width="9.5703125" style="10" customWidth="1"/>
    <col min="2308" max="2308" width="11" style="10" customWidth="1"/>
    <col min="2309" max="2309" width="9.140625" style="10"/>
    <col min="2310" max="2310" width="10.42578125" style="10" customWidth="1"/>
    <col min="2311" max="2311" width="11.28515625" style="10" customWidth="1"/>
    <col min="2312" max="2313" width="11.140625" style="10" customWidth="1"/>
    <col min="2314" max="2314" width="10.85546875" style="10" customWidth="1"/>
    <col min="2315" max="2315" width="15.85546875" style="10" customWidth="1"/>
    <col min="2316" max="2316" width="15.7109375" style="10" customWidth="1"/>
    <col min="2317" max="2317" width="16" style="10" customWidth="1"/>
    <col min="2318" max="2318" width="15.7109375" style="10" customWidth="1"/>
    <col min="2319" max="2319" width="9.140625" style="10"/>
    <col min="2320" max="2320" width="9" style="10" bestFit="1" customWidth="1"/>
    <col min="2321" max="2561" width="9.140625" style="10"/>
    <col min="2562" max="2562" width="9.28515625" style="10" customWidth="1"/>
    <col min="2563" max="2563" width="9.5703125" style="10" customWidth="1"/>
    <col min="2564" max="2564" width="11" style="10" customWidth="1"/>
    <col min="2565" max="2565" width="9.140625" style="10"/>
    <col min="2566" max="2566" width="10.42578125" style="10" customWidth="1"/>
    <col min="2567" max="2567" width="11.28515625" style="10" customWidth="1"/>
    <col min="2568" max="2569" width="11.140625" style="10" customWidth="1"/>
    <col min="2570" max="2570" width="10.85546875" style="10" customWidth="1"/>
    <col min="2571" max="2571" width="15.85546875" style="10" customWidth="1"/>
    <col min="2572" max="2572" width="15.7109375" style="10" customWidth="1"/>
    <col min="2573" max="2573" width="16" style="10" customWidth="1"/>
    <col min="2574" max="2574" width="15.7109375" style="10" customWidth="1"/>
    <col min="2575" max="2575" width="9.140625" style="10"/>
    <col min="2576" max="2576" width="9" style="10" bestFit="1" customWidth="1"/>
    <col min="2577" max="2817" width="9.140625" style="10"/>
    <col min="2818" max="2818" width="9.28515625" style="10" customWidth="1"/>
    <col min="2819" max="2819" width="9.5703125" style="10" customWidth="1"/>
    <col min="2820" max="2820" width="11" style="10" customWidth="1"/>
    <col min="2821" max="2821" width="9.140625" style="10"/>
    <col min="2822" max="2822" width="10.42578125" style="10" customWidth="1"/>
    <col min="2823" max="2823" width="11.28515625" style="10" customWidth="1"/>
    <col min="2824" max="2825" width="11.140625" style="10" customWidth="1"/>
    <col min="2826" max="2826" width="10.85546875" style="10" customWidth="1"/>
    <col min="2827" max="2827" width="15.85546875" style="10" customWidth="1"/>
    <col min="2828" max="2828" width="15.7109375" style="10" customWidth="1"/>
    <col min="2829" max="2829" width="16" style="10" customWidth="1"/>
    <col min="2830" max="2830" width="15.7109375" style="10" customWidth="1"/>
    <col min="2831" max="2831" width="9.140625" style="10"/>
    <col min="2832" max="2832" width="9" style="10" bestFit="1" customWidth="1"/>
    <col min="2833" max="3073" width="9.140625" style="10"/>
    <col min="3074" max="3074" width="9.28515625" style="10" customWidth="1"/>
    <col min="3075" max="3075" width="9.5703125" style="10" customWidth="1"/>
    <col min="3076" max="3076" width="11" style="10" customWidth="1"/>
    <col min="3077" max="3077" width="9.140625" style="10"/>
    <col min="3078" max="3078" width="10.42578125" style="10" customWidth="1"/>
    <col min="3079" max="3079" width="11.28515625" style="10" customWidth="1"/>
    <col min="3080" max="3081" width="11.140625" style="10" customWidth="1"/>
    <col min="3082" max="3082" width="10.85546875" style="10" customWidth="1"/>
    <col min="3083" max="3083" width="15.85546875" style="10" customWidth="1"/>
    <col min="3084" max="3084" width="15.7109375" style="10" customWidth="1"/>
    <col min="3085" max="3085" width="16" style="10" customWidth="1"/>
    <col min="3086" max="3086" width="15.7109375" style="10" customWidth="1"/>
    <col min="3087" max="3087" width="9.140625" style="10"/>
    <col min="3088" max="3088" width="9" style="10" bestFit="1" customWidth="1"/>
    <col min="3089" max="3329" width="9.140625" style="10"/>
    <col min="3330" max="3330" width="9.28515625" style="10" customWidth="1"/>
    <col min="3331" max="3331" width="9.5703125" style="10" customWidth="1"/>
    <col min="3332" max="3332" width="11" style="10" customWidth="1"/>
    <col min="3333" max="3333" width="9.140625" style="10"/>
    <col min="3334" max="3334" width="10.42578125" style="10" customWidth="1"/>
    <col min="3335" max="3335" width="11.28515625" style="10" customWidth="1"/>
    <col min="3336" max="3337" width="11.140625" style="10" customWidth="1"/>
    <col min="3338" max="3338" width="10.85546875" style="10" customWidth="1"/>
    <col min="3339" max="3339" width="15.85546875" style="10" customWidth="1"/>
    <col min="3340" max="3340" width="15.7109375" style="10" customWidth="1"/>
    <col min="3341" max="3341" width="16" style="10" customWidth="1"/>
    <col min="3342" max="3342" width="15.7109375" style="10" customWidth="1"/>
    <col min="3343" max="3343" width="9.140625" style="10"/>
    <col min="3344" max="3344" width="9" style="10" bestFit="1" customWidth="1"/>
    <col min="3345" max="3585" width="9.140625" style="10"/>
    <col min="3586" max="3586" width="9.28515625" style="10" customWidth="1"/>
    <col min="3587" max="3587" width="9.5703125" style="10" customWidth="1"/>
    <col min="3588" max="3588" width="11" style="10" customWidth="1"/>
    <col min="3589" max="3589" width="9.140625" style="10"/>
    <col min="3590" max="3590" width="10.42578125" style="10" customWidth="1"/>
    <col min="3591" max="3591" width="11.28515625" style="10" customWidth="1"/>
    <col min="3592" max="3593" width="11.140625" style="10" customWidth="1"/>
    <col min="3594" max="3594" width="10.85546875" style="10" customWidth="1"/>
    <col min="3595" max="3595" width="15.85546875" style="10" customWidth="1"/>
    <col min="3596" max="3596" width="15.7109375" style="10" customWidth="1"/>
    <col min="3597" max="3597" width="16" style="10" customWidth="1"/>
    <col min="3598" max="3598" width="15.7109375" style="10" customWidth="1"/>
    <col min="3599" max="3599" width="9.140625" style="10"/>
    <col min="3600" max="3600" width="9" style="10" bestFit="1" customWidth="1"/>
    <col min="3601" max="3841" width="9.140625" style="10"/>
    <col min="3842" max="3842" width="9.28515625" style="10" customWidth="1"/>
    <col min="3843" max="3843" width="9.5703125" style="10" customWidth="1"/>
    <col min="3844" max="3844" width="11" style="10" customWidth="1"/>
    <col min="3845" max="3845" width="9.140625" style="10"/>
    <col min="3846" max="3846" width="10.42578125" style="10" customWidth="1"/>
    <col min="3847" max="3847" width="11.28515625" style="10" customWidth="1"/>
    <col min="3848" max="3849" width="11.140625" style="10" customWidth="1"/>
    <col min="3850" max="3850" width="10.85546875" style="10" customWidth="1"/>
    <col min="3851" max="3851" width="15.85546875" style="10" customWidth="1"/>
    <col min="3852" max="3852" width="15.7109375" style="10" customWidth="1"/>
    <col min="3853" max="3853" width="16" style="10" customWidth="1"/>
    <col min="3854" max="3854" width="15.7109375" style="10" customWidth="1"/>
    <col min="3855" max="3855" width="9.140625" style="10"/>
    <col min="3856" max="3856" width="9" style="10" bestFit="1" customWidth="1"/>
    <col min="3857" max="4097" width="9.140625" style="10"/>
    <col min="4098" max="4098" width="9.28515625" style="10" customWidth="1"/>
    <col min="4099" max="4099" width="9.5703125" style="10" customWidth="1"/>
    <col min="4100" max="4100" width="11" style="10" customWidth="1"/>
    <col min="4101" max="4101" width="9.140625" style="10"/>
    <col min="4102" max="4102" width="10.42578125" style="10" customWidth="1"/>
    <col min="4103" max="4103" width="11.28515625" style="10" customWidth="1"/>
    <col min="4104" max="4105" width="11.140625" style="10" customWidth="1"/>
    <col min="4106" max="4106" width="10.85546875" style="10" customWidth="1"/>
    <col min="4107" max="4107" width="15.85546875" style="10" customWidth="1"/>
    <col min="4108" max="4108" width="15.7109375" style="10" customWidth="1"/>
    <col min="4109" max="4109" width="16" style="10" customWidth="1"/>
    <col min="4110" max="4110" width="15.7109375" style="10" customWidth="1"/>
    <col min="4111" max="4111" width="9.140625" style="10"/>
    <col min="4112" max="4112" width="9" style="10" bestFit="1" customWidth="1"/>
    <col min="4113" max="4353" width="9.140625" style="10"/>
    <col min="4354" max="4354" width="9.28515625" style="10" customWidth="1"/>
    <col min="4355" max="4355" width="9.5703125" style="10" customWidth="1"/>
    <col min="4356" max="4356" width="11" style="10" customWidth="1"/>
    <col min="4357" max="4357" width="9.140625" style="10"/>
    <col min="4358" max="4358" width="10.42578125" style="10" customWidth="1"/>
    <col min="4359" max="4359" width="11.28515625" style="10" customWidth="1"/>
    <col min="4360" max="4361" width="11.140625" style="10" customWidth="1"/>
    <col min="4362" max="4362" width="10.85546875" style="10" customWidth="1"/>
    <col min="4363" max="4363" width="15.85546875" style="10" customWidth="1"/>
    <col min="4364" max="4364" width="15.7109375" style="10" customWidth="1"/>
    <col min="4365" max="4365" width="16" style="10" customWidth="1"/>
    <col min="4366" max="4366" width="15.7109375" style="10" customWidth="1"/>
    <col min="4367" max="4367" width="9.140625" style="10"/>
    <col min="4368" max="4368" width="9" style="10" bestFit="1" customWidth="1"/>
    <col min="4369" max="4609" width="9.140625" style="10"/>
    <col min="4610" max="4610" width="9.28515625" style="10" customWidth="1"/>
    <col min="4611" max="4611" width="9.5703125" style="10" customWidth="1"/>
    <col min="4612" max="4612" width="11" style="10" customWidth="1"/>
    <col min="4613" max="4613" width="9.140625" style="10"/>
    <col min="4614" max="4614" width="10.42578125" style="10" customWidth="1"/>
    <col min="4615" max="4615" width="11.28515625" style="10" customWidth="1"/>
    <col min="4616" max="4617" width="11.140625" style="10" customWidth="1"/>
    <col min="4618" max="4618" width="10.85546875" style="10" customWidth="1"/>
    <col min="4619" max="4619" width="15.85546875" style="10" customWidth="1"/>
    <col min="4620" max="4620" width="15.7109375" style="10" customWidth="1"/>
    <col min="4621" max="4621" width="16" style="10" customWidth="1"/>
    <col min="4622" max="4622" width="15.7109375" style="10" customWidth="1"/>
    <col min="4623" max="4623" width="9.140625" style="10"/>
    <col min="4624" max="4624" width="9" style="10" bestFit="1" customWidth="1"/>
    <col min="4625" max="4865" width="9.140625" style="10"/>
    <col min="4866" max="4866" width="9.28515625" style="10" customWidth="1"/>
    <col min="4867" max="4867" width="9.5703125" style="10" customWidth="1"/>
    <col min="4868" max="4868" width="11" style="10" customWidth="1"/>
    <col min="4869" max="4869" width="9.140625" style="10"/>
    <col min="4870" max="4870" width="10.42578125" style="10" customWidth="1"/>
    <col min="4871" max="4871" width="11.28515625" style="10" customWidth="1"/>
    <col min="4872" max="4873" width="11.140625" style="10" customWidth="1"/>
    <col min="4874" max="4874" width="10.85546875" style="10" customWidth="1"/>
    <col min="4875" max="4875" width="15.85546875" style="10" customWidth="1"/>
    <col min="4876" max="4876" width="15.7109375" style="10" customWidth="1"/>
    <col min="4877" max="4877" width="16" style="10" customWidth="1"/>
    <col min="4878" max="4878" width="15.7109375" style="10" customWidth="1"/>
    <col min="4879" max="4879" width="9.140625" style="10"/>
    <col min="4880" max="4880" width="9" style="10" bestFit="1" customWidth="1"/>
    <col min="4881" max="5121" width="9.140625" style="10"/>
    <col min="5122" max="5122" width="9.28515625" style="10" customWidth="1"/>
    <col min="5123" max="5123" width="9.5703125" style="10" customWidth="1"/>
    <col min="5124" max="5124" width="11" style="10" customWidth="1"/>
    <col min="5125" max="5125" width="9.140625" style="10"/>
    <col min="5126" max="5126" width="10.42578125" style="10" customWidth="1"/>
    <col min="5127" max="5127" width="11.28515625" style="10" customWidth="1"/>
    <col min="5128" max="5129" width="11.140625" style="10" customWidth="1"/>
    <col min="5130" max="5130" width="10.85546875" style="10" customWidth="1"/>
    <col min="5131" max="5131" width="15.85546875" style="10" customWidth="1"/>
    <col min="5132" max="5132" width="15.7109375" style="10" customWidth="1"/>
    <col min="5133" max="5133" width="16" style="10" customWidth="1"/>
    <col min="5134" max="5134" width="15.7109375" style="10" customWidth="1"/>
    <col min="5135" max="5135" width="9.140625" style="10"/>
    <col min="5136" max="5136" width="9" style="10" bestFit="1" customWidth="1"/>
    <col min="5137" max="5377" width="9.140625" style="10"/>
    <col min="5378" max="5378" width="9.28515625" style="10" customWidth="1"/>
    <col min="5379" max="5379" width="9.5703125" style="10" customWidth="1"/>
    <col min="5380" max="5380" width="11" style="10" customWidth="1"/>
    <col min="5381" max="5381" width="9.140625" style="10"/>
    <col min="5382" max="5382" width="10.42578125" style="10" customWidth="1"/>
    <col min="5383" max="5383" width="11.28515625" style="10" customWidth="1"/>
    <col min="5384" max="5385" width="11.140625" style="10" customWidth="1"/>
    <col min="5386" max="5386" width="10.85546875" style="10" customWidth="1"/>
    <col min="5387" max="5387" width="15.85546875" style="10" customWidth="1"/>
    <col min="5388" max="5388" width="15.7109375" style="10" customWidth="1"/>
    <col min="5389" max="5389" width="16" style="10" customWidth="1"/>
    <col min="5390" max="5390" width="15.7109375" style="10" customWidth="1"/>
    <col min="5391" max="5391" width="9.140625" style="10"/>
    <col min="5392" max="5392" width="9" style="10" bestFit="1" customWidth="1"/>
    <col min="5393" max="5633" width="9.140625" style="10"/>
    <col min="5634" max="5634" width="9.28515625" style="10" customWidth="1"/>
    <col min="5635" max="5635" width="9.5703125" style="10" customWidth="1"/>
    <col min="5636" max="5636" width="11" style="10" customWidth="1"/>
    <col min="5637" max="5637" width="9.140625" style="10"/>
    <col min="5638" max="5638" width="10.42578125" style="10" customWidth="1"/>
    <col min="5639" max="5639" width="11.28515625" style="10" customWidth="1"/>
    <col min="5640" max="5641" width="11.140625" style="10" customWidth="1"/>
    <col min="5642" max="5642" width="10.85546875" style="10" customWidth="1"/>
    <col min="5643" max="5643" width="15.85546875" style="10" customWidth="1"/>
    <col min="5644" max="5644" width="15.7109375" style="10" customWidth="1"/>
    <col min="5645" max="5645" width="16" style="10" customWidth="1"/>
    <col min="5646" max="5646" width="15.7109375" style="10" customWidth="1"/>
    <col min="5647" max="5647" width="9.140625" style="10"/>
    <col min="5648" max="5648" width="9" style="10" bestFit="1" customWidth="1"/>
    <col min="5649" max="5889" width="9.140625" style="10"/>
    <col min="5890" max="5890" width="9.28515625" style="10" customWidth="1"/>
    <col min="5891" max="5891" width="9.5703125" style="10" customWidth="1"/>
    <col min="5892" max="5892" width="11" style="10" customWidth="1"/>
    <col min="5893" max="5893" width="9.140625" style="10"/>
    <col min="5894" max="5894" width="10.42578125" style="10" customWidth="1"/>
    <col min="5895" max="5895" width="11.28515625" style="10" customWidth="1"/>
    <col min="5896" max="5897" width="11.140625" style="10" customWidth="1"/>
    <col min="5898" max="5898" width="10.85546875" style="10" customWidth="1"/>
    <col min="5899" max="5899" width="15.85546875" style="10" customWidth="1"/>
    <col min="5900" max="5900" width="15.7109375" style="10" customWidth="1"/>
    <col min="5901" max="5901" width="16" style="10" customWidth="1"/>
    <col min="5902" max="5902" width="15.7109375" style="10" customWidth="1"/>
    <col min="5903" max="5903" width="9.140625" style="10"/>
    <col min="5904" max="5904" width="9" style="10" bestFit="1" customWidth="1"/>
    <col min="5905" max="6145" width="9.140625" style="10"/>
    <col min="6146" max="6146" width="9.28515625" style="10" customWidth="1"/>
    <col min="6147" max="6147" width="9.5703125" style="10" customWidth="1"/>
    <col min="6148" max="6148" width="11" style="10" customWidth="1"/>
    <col min="6149" max="6149" width="9.140625" style="10"/>
    <col min="6150" max="6150" width="10.42578125" style="10" customWidth="1"/>
    <col min="6151" max="6151" width="11.28515625" style="10" customWidth="1"/>
    <col min="6152" max="6153" width="11.140625" style="10" customWidth="1"/>
    <col min="6154" max="6154" width="10.85546875" style="10" customWidth="1"/>
    <col min="6155" max="6155" width="15.85546875" style="10" customWidth="1"/>
    <col min="6156" max="6156" width="15.7109375" style="10" customWidth="1"/>
    <col min="6157" max="6157" width="16" style="10" customWidth="1"/>
    <col min="6158" max="6158" width="15.7109375" style="10" customWidth="1"/>
    <col min="6159" max="6159" width="9.140625" style="10"/>
    <col min="6160" max="6160" width="9" style="10" bestFit="1" customWidth="1"/>
    <col min="6161" max="6401" width="9.140625" style="10"/>
    <col min="6402" max="6402" width="9.28515625" style="10" customWidth="1"/>
    <col min="6403" max="6403" width="9.5703125" style="10" customWidth="1"/>
    <col min="6404" max="6404" width="11" style="10" customWidth="1"/>
    <col min="6405" max="6405" width="9.140625" style="10"/>
    <col min="6406" max="6406" width="10.42578125" style="10" customWidth="1"/>
    <col min="6407" max="6407" width="11.28515625" style="10" customWidth="1"/>
    <col min="6408" max="6409" width="11.140625" style="10" customWidth="1"/>
    <col min="6410" max="6410" width="10.85546875" style="10" customWidth="1"/>
    <col min="6411" max="6411" width="15.85546875" style="10" customWidth="1"/>
    <col min="6412" max="6412" width="15.7109375" style="10" customWidth="1"/>
    <col min="6413" max="6413" width="16" style="10" customWidth="1"/>
    <col min="6414" max="6414" width="15.7109375" style="10" customWidth="1"/>
    <col min="6415" max="6415" width="9.140625" style="10"/>
    <col min="6416" max="6416" width="9" style="10" bestFit="1" customWidth="1"/>
    <col min="6417" max="6657" width="9.140625" style="10"/>
    <col min="6658" max="6658" width="9.28515625" style="10" customWidth="1"/>
    <col min="6659" max="6659" width="9.5703125" style="10" customWidth="1"/>
    <col min="6660" max="6660" width="11" style="10" customWidth="1"/>
    <col min="6661" max="6661" width="9.140625" style="10"/>
    <col min="6662" max="6662" width="10.42578125" style="10" customWidth="1"/>
    <col min="6663" max="6663" width="11.28515625" style="10" customWidth="1"/>
    <col min="6664" max="6665" width="11.140625" style="10" customWidth="1"/>
    <col min="6666" max="6666" width="10.85546875" style="10" customWidth="1"/>
    <col min="6667" max="6667" width="15.85546875" style="10" customWidth="1"/>
    <col min="6668" max="6668" width="15.7109375" style="10" customWidth="1"/>
    <col min="6669" max="6669" width="16" style="10" customWidth="1"/>
    <col min="6670" max="6670" width="15.7109375" style="10" customWidth="1"/>
    <col min="6671" max="6671" width="9.140625" style="10"/>
    <col min="6672" max="6672" width="9" style="10" bestFit="1" customWidth="1"/>
    <col min="6673" max="6913" width="9.140625" style="10"/>
    <col min="6914" max="6914" width="9.28515625" style="10" customWidth="1"/>
    <col min="6915" max="6915" width="9.5703125" style="10" customWidth="1"/>
    <col min="6916" max="6916" width="11" style="10" customWidth="1"/>
    <col min="6917" max="6917" width="9.140625" style="10"/>
    <col min="6918" max="6918" width="10.42578125" style="10" customWidth="1"/>
    <col min="6919" max="6919" width="11.28515625" style="10" customWidth="1"/>
    <col min="6920" max="6921" width="11.140625" style="10" customWidth="1"/>
    <col min="6922" max="6922" width="10.85546875" style="10" customWidth="1"/>
    <col min="6923" max="6923" width="15.85546875" style="10" customWidth="1"/>
    <col min="6924" max="6924" width="15.7109375" style="10" customWidth="1"/>
    <col min="6925" max="6925" width="16" style="10" customWidth="1"/>
    <col min="6926" max="6926" width="15.7109375" style="10" customWidth="1"/>
    <col min="6927" max="6927" width="9.140625" style="10"/>
    <col min="6928" max="6928" width="9" style="10" bestFit="1" customWidth="1"/>
    <col min="6929" max="7169" width="9.140625" style="10"/>
    <col min="7170" max="7170" width="9.28515625" style="10" customWidth="1"/>
    <col min="7171" max="7171" width="9.5703125" style="10" customWidth="1"/>
    <col min="7172" max="7172" width="11" style="10" customWidth="1"/>
    <col min="7173" max="7173" width="9.140625" style="10"/>
    <col min="7174" max="7174" width="10.42578125" style="10" customWidth="1"/>
    <col min="7175" max="7175" width="11.28515625" style="10" customWidth="1"/>
    <col min="7176" max="7177" width="11.140625" style="10" customWidth="1"/>
    <col min="7178" max="7178" width="10.85546875" style="10" customWidth="1"/>
    <col min="7179" max="7179" width="15.85546875" style="10" customWidth="1"/>
    <col min="7180" max="7180" width="15.7109375" style="10" customWidth="1"/>
    <col min="7181" max="7181" width="16" style="10" customWidth="1"/>
    <col min="7182" max="7182" width="15.7109375" style="10" customWidth="1"/>
    <col min="7183" max="7183" width="9.140625" style="10"/>
    <col min="7184" max="7184" width="9" style="10" bestFit="1" customWidth="1"/>
    <col min="7185" max="7425" width="9.140625" style="10"/>
    <col min="7426" max="7426" width="9.28515625" style="10" customWidth="1"/>
    <col min="7427" max="7427" width="9.5703125" style="10" customWidth="1"/>
    <col min="7428" max="7428" width="11" style="10" customWidth="1"/>
    <col min="7429" max="7429" width="9.140625" style="10"/>
    <col min="7430" max="7430" width="10.42578125" style="10" customWidth="1"/>
    <col min="7431" max="7431" width="11.28515625" style="10" customWidth="1"/>
    <col min="7432" max="7433" width="11.140625" style="10" customWidth="1"/>
    <col min="7434" max="7434" width="10.85546875" style="10" customWidth="1"/>
    <col min="7435" max="7435" width="15.85546875" style="10" customWidth="1"/>
    <col min="7436" max="7436" width="15.7109375" style="10" customWidth="1"/>
    <col min="7437" max="7437" width="16" style="10" customWidth="1"/>
    <col min="7438" max="7438" width="15.7109375" style="10" customWidth="1"/>
    <col min="7439" max="7439" width="9.140625" style="10"/>
    <col min="7440" max="7440" width="9" style="10" bestFit="1" customWidth="1"/>
    <col min="7441" max="7681" width="9.140625" style="10"/>
    <col min="7682" max="7682" width="9.28515625" style="10" customWidth="1"/>
    <col min="7683" max="7683" width="9.5703125" style="10" customWidth="1"/>
    <col min="7684" max="7684" width="11" style="10" customWidth="1"/>
    <col min="7685" max="7685" width="9.140625" style="10"/>
    <col min="7686" max="7686" width="10.42578125" style="10" customWidth="1"/>
    <col min="7687" max="7687" width="11.28515625" style="10" customWidth="1"/>
    <col min="7688" max="7689" width="11.140625" style="10" customWidth="1"/>
    <col min="7690" max="7690" width="10.85546875" style="10" customWidth="1"/>
    <col min="7691" max="7691" width="15.85546875" style="10" customWidth="1"/>
    <col min="7692" max="7692" width="15.7109375" style="10" customWidth="1"/>
    <col min="7693" max="7693" width="16" style="10" customWidth="1"/>
    <col min="7694" max="7694" width="15.7109375" style="10" customWidth="1"/>
    <col min="7695" max="7695" width="9.140625" style="10"/>
    <col min="7696" max="7696" width="9" style="10" bestFit="1" customWidth="1"/>
    <col min="7697" max="7937" width="9.140625" style="10"/>
    <col min="7938" max="7938" width="9.28515625" style="10" customWidth="1"/>
    <col min="7939" max="7939" width="9.5703125" style="10" customWidth="1"/>
    <col min="7940" max="7940" width="11" style="10" customWidth="1"/>
    <col min="7941" max="7941" width="9.140625" style="10"/>
    <col min="7942" max="7942" width="10.42578125" style="10" customWidth="1"/>
    <col min="7943" max="7943" width="11.28515625" style="10" customWidth="1"/>
    <col min="7944" max="7945" width="11.140625" style="10" customWidth="1"/>
    <col min="7946" max="7946" width="10.85546875" style="10" customWidth="1"/>
    <col min="7947" max="7947" width="15.85546875" style="10" customWidth="1"/>
    <col min="7948" max="7948" width="15.7109375" style="10" customWidth="1"/>
    <col min="7949" max="7949" width="16" style="10" customWidth="1"/>
    <col min="7950" max="7950" width="15.7109375" style="10" customWidth="1"/>
    <col min="7951" max="7951" width="9.140625" style="10"/>
    <col min="7952" max="7952" width="9" style="10" bestFit="1" customWidth="1"/>
    <col min="7953" max="8193" width="9.140625" style="10"/>
    <col min="8194" max="8194" width="9.28515625" style="10" customWidth="1"/>
    <col min="8195" max="8195" width="9.5703125" style="10" customWidth="1"/>
    <col min="8196" max="8196" width="11" style="10" customWidth="1"/>
    <col min="8197" max="8197" width="9.140625" style="10"/>
    <col min="8198" max="8198" width="10.42578125" style="10" customWidth="1"/>
    <col min="8199" max="8199" width="11.28515625" style="10" customWidth="1"/>
    <col min="8200" max="8201" width="11.140625" style="10" customWidth="1"/>
    <col min="8202" max="8202" width="10.85546875" style="10" customWidth="1"/>
    <col min="8203" max="8203" width="15.85546875" style="10" customWidth="1"/>
    <col min="8204" max="8204" width="15.7109375" style="10" customWidth="1"/>
    <col min="8205" max="8205" width="16" style="10" customWidth="1"/>
    <col min="8206" max="8206" width="15.7109375" style="10" customWidth="1"/>
    <col min="8207" max="8207" width="9.140625" style="10"/>
    <col min="8208" max="8208" width="9" style="10" bestFit="1" customWidth="1"/>
    <col min="8209" max="8449" width="9.140625" style="10"/>
    <col min="8450" max="8450" width="9.28515625" style="10" customWidth="1"/>
    <col min="8451" max="8451" width="9.5703125" style="10" customWidth="1"/>
    <col min="8452" max="8452" width="11" style="10" customWidth="1"/>
    <col min="8453" max="8453" width="9.140625" style="10"/>
    <col min="8454" max="8454" width="10.42578125" style="10" customWidth="1"/>
    <col min="8455" max="8455" width="11.28515625" style="10" customWidth="1"/>
    <col min="8456" max="8457" width="11.140625" style="10" customWidth="1"/>
    <col min="8458" max="8458" width="10.85546875" style="10" customWidth="1"/>
    <col min="8459" max="8459" width="15.85546875" style="10" customWidth="1"/>
    <col min="8460" max="8460" width="15.7109375" style="10" customWidth="1"/>
    <col min="8461" max="8461" width="16" style="10" customWidth="1"/>
    <col min="8462" max="8462" width="15.7109375" style="10" customWidth="1"/>
    <col min="8463" max="8463" width="9.140625" style="10"/>
    <col min="8464" max="8464" width="9" style="10" bestFit="1" customWidth="1"/>
    <col min="8465" max="8705" width="9.140625" style="10"/>
    <col min="8706" max="8706" width="9.28515625" style="10" customWidth="1"/>
    <col min="8707" max="8707" width="9.5703125" style="10" customWidth="1"/>
    <col min="8708" max="8708" width="11" style="10" customWidth="1"/>
    <col min="8709" max="8709" width="9.140625" style="10"/>
    <col min="8710" max="8710" width="10.42578125" style="10" customWidth="1"/>
    <col min="8711" max="8711" width="11.28515625" style="10" customWidth="1"/>
    <col min="8712" max="8713" width="11.140625" style="10" customWidth="1"/>
    <col min="8714" max="8714" width="10.85546875" style="10" customWidth="1"/>
    <col min="8715" max="8715" width="15.85546875" style="10" customWidth="1"/>
    <col min="8716" max="8716" width="15.7109375" style="10" customWidth="1"/>
    <col min="8717" max="8717" width="16" style="10" customWidth="1"/>
    <col min="8718" max="8718" width="15.7109375" style="10" customWidth="1"/>
    <col min="8719" max="8719" width="9.140625" style="10"/>
    <col min="8720" max="8720" width="9" style="10" bestFit="1" customWidth="1"/>
    <col min="8721" max="8961" width="9.140625" style="10"/>
    <col min="8962" max="8962" width="9.28515625" style="10" customWidth="1"/>
    <col min="8963" max="8963" width="9.5703125" style="10" customWidth="1"/>
    <col min="8964" max="8964" width="11" style="10" customWidth="1"/>
    <col min="8965" max="8965" width="9.140625" style="10"/>
    <col min="8966" max="8966" width="10.42578125" style="10" customWidth="1"/>
    <col min="8967" max="8967" width="11.28515625" style="10" customWidth="1"/>
    <col min="8968" max="8969" width="11.140625" style="10" customWidth="1"/>
    <col min="8970" max="8970" width="10.85546875" style="10" customWidth="1"/>
    <col min="8971" max="8971" width="15.85546875" style="10" customWidth="1"/>
    <col min="8972" max="8972" width="15.7109375" style="10" customWidth="1"/>
    <col min="8973" max="8973" width="16" style="10" customWidth="1"/>
    <col min="8974" max="8974" width="15.7109375" style="10" customWidth="1"/>
    <col min="8975" max="8975" width="9.140625" style="10"/>
    <col min="8976" max="8976" width="9" style="10" bestFit="1" customWidth="1"/>
    <col min="8977" max="9217" width="9.140625" style="10"/>
    <col min="9218" max="9218" width="9.28515625" style="10" customWidth="1"/>
    <col min="9219" max="9219" width="9.5703125" style="10" customWidth="1"/>
    <col min="9220" max="9220" width="11" style="10" customWidth="1"/>
    <col min="9221" max="9221" width="9.140625" style="10"/>
    <col min="9222" max="9222" width="10.42578125" style="10" customWidth="1"/>
    <col min="9223" max="9223" width="11.28515625" style="10" customWidth="1"/>
    <col min="9224" max="9225" width="11.140625" style="10" customWidth="1"/>
    <col min="9226" max="9226" width="10.85546875" style="10" customWidth="1"/>
    <col min="9227" max="9227" width="15.85546875" style="10" customWidth="1"/>
    <col min="9228" max="9228" width="15.7109375" style="10" customWidth="1"/>
    <col min="9229" max="9229" width="16" style="10" customWidth="1"/>
    <col min="9230" max="9230" width="15.7109375" style="10" customWidth="1"/>
    <col min="9231" max="9231" width="9.140625" style="10"/>
    <col min="9232" max="9232" width="9" style="10" bestFit="1" customWidth="1"/>
    <col min="9233" max="9473" width="9.140625" style="10"/>
    <col min="9474" max="9474" width="9.28515625" style="10" customWidth="1"/>
    <col min="9475" max="9475" width="9.5703125" style="10" customWidth="1"/>
    <col min="9476" max="9476" width="11" style="10" customWidth="1"/>
    <col min="9477" max="9477" width="9.140625" style="10"/>
    <col min="9478" max="9478" width="10.42578125" style="10" customWidth="1"/>
    <col min="9479" max="9479" width="11.28515625" style="10" customWidth="1"/>
    <col min="9480" max="9481" width="11.140625" style="10" customWidth="1"/>
    <col min="9482" max="9482" width="10.85546875" style="10" customWidth="1"/>
    <col min="9483" max="9483" width="15.85546875" style="10" customWidth="1"/>
    <col min="9484" max="9484" width="15.7109375" style="10" customWidth="1"/>
    <col min="9485" max="9485" width="16" style="10" customWidth="1"/>
    <col min="9486" max="9486" width="15.7109375" style="10" customWidth="1"/>
    <col min="9487" max="9487" width="9.140625" style="10"/>
    <col min="9488" max="9488" width="9" style="10" bestFit="1" customWidth="1"/>
    <col min="9489" max="9729" width="9.140625" style="10"/>
    <col min="9730" max="9730" width="9.28515625" style="10" customWidth="1"/>
    <col min="9731" max="9731" width="9.5703125" style="10" customWidth="1"/>
    <col min="9732" max="9732" width="11" style="10" customWidth="1"/>
    <col min="9733" max="9733" width="9.140625" style="10"/>
    <col min="9734" max="9734" width="10.42578125" style="10" customWidth="1"/>
    <col min="9735" max="9735" width="11.28515625" style="10" customWidth="1"/>
    <col min="9736" max="9737" width="11.140625" style="10" customWidth="1"/>
    <col min="9738" max="9738" width="10.85546875" style="10" customWidth="1"/>
    <col min="9739" max="9739" width="15.85546875" style="10" customWidth="1"/>
    <col min="9740" max="9740" width="15.7109375" style="10" customWidth="1"/>
    <col min="9741" max="9741" width="16" style="10" customWidth="1"/>
    <col min="9742" max="9742" width="15.7109375" style="10" customWidth="1"/>
    <col min="9743" max="9743" width="9.140625" style="10"/>
    <col min="9744" max="9744" width="9" style="10" bestFit="1" customWidth="1"/>
    <col min="9745" max="9985" width="9.140625" style="10"/>
    <col min="9986" max="9986" width="9.28515625" style="10" customWidth="1"/>
    <col min="9987" max="9987" width="9.5703125" style="10" customWidth="1"/>
    <col min="9988" max="9988" width="11" style="10" customWidth="1"/>
    <col min="9989" max="9989" width="9.140625" style="10"/>
    <col min="9990" max="9990" width="10.42578125" style="10" customWidth="1"/>
    <col min="9991" max="9991" width="11.28515625" style="10" customWidth="1"/>
    <col min="9992" max="9993" width="11.140625" style="10" customWidth="1"/>
    <col min="9994" max="9994" width="10.85546875" style="10" customWidth="1"/>
    <col min="9995" max="9995" width="15.85546875" style="10" customWidth="1"/>
    <col min="9996" max="9996" width="15.7109375" style="10" customWidth="1"/>
    <col min="9997" max="9997" width="16" style="10" customWidth="1"/>
    <col min="9998" max="9998" width="15.7109375" style="10" customWidth="1"/>
    <col min="9999" max="9999" width="9.140625" style="10"/>
    <col min="10000" max="10000" width="9" style="10" bestFit="1" customWidth="1"/>
    <col min="10001" max="10241" width="9.140625" style="10"/>
    <col min="10242" max="10242" width="9.28515625" style="10" customWidth="1"/>
    <col min="10243" max="10243" width="9.5703125" style="10" customWidth="1"/>
    <col min="10244" max="10244" width="11" style="10" customWidth="1"/>
    <col min="10245" max="10245" width="9.140625" style="10"/>
    <col min="10246" max="10246" width="10.42578125" style="10" customWidth="1"/>
    <col min="10247" max="10247" width="11.28515625" style="10" customWidth="1"/>
    <col min="10248" max="10249" width="11.140625" style="10" customWidth="1"/>
    <col min="10250" max="10250" width="10.85546875" style="10" customWidth="1"/>
    <col min="10251" max="10251" width="15.85546875" style="10" customWidth="1"/>
    <col min="10252" max="10252" width="15.7109375" style="10" customWidth="1"/>
    <col min="10253" max="10253" width="16" style="10" customWidth="1"/>
    <col min="10254" max="10254" width="15.7109375" style="10" customWidth="1"/>
    <col min="10255" max="10255" width="9.140625" style="10"/>
    <col min="10256" max="10256" width="9" style="10" bestFit="1" customWidth="1"/>
    <col min="10257" max="10497" width="9.140625" style="10"/>
    <col min="10498" max="10498" width="9.28515625" style="10" customWidth="1"/>
    <col min="10499" max="10499" width="9.5703125" style="10" customWidth="1"/>
    <col min="10500" max="10500" width="11" style="10" customWidth="1"/>
    <col min="10501" max="10501" width="9.140625" style="10"/>
    <col min="10502" max="10502" width="10.42578125" style="10" customWidth="1"/>
    <col min="10503" max="10503" width="11.28515625" style="10" customWidth="1"/>
    <col min="10504" max="10505" width="11.140625" style="10" customWidth="1"/>
    <col min="10506" max="10506" width="10.85546875" style="10" customWidth="1"/>
    <col min="10507" max="10507" width="15.85546875" style="10" customWidth="1"/>
    <col min="10508" max="10508" width="15.7109375" style="10" customWidth="1"/>
    <col min="10509" max="10509" width="16" style="10" customWidth="1"/>
    <col min="10510" max="10510" width="15.7109375" style="10" customWidth="1"/>
    <col min="10511" max="10511" width="9.140625" style="10"/>
    <col min="10512" max="10512" width="9" style="10" bestFit="1" customWidth="1"/>
    <col min="10513" max="10753" width="9.140625" style="10"/>
    <col min="10754" max="10754" width="9.28515625" style="10" customWidth="1"/>
    <col min="10755" max="10755" width="9.5703125" style="10" customWidth="1"/>
    <col min="10756" max="10756" width="11" style="10" customWidth="1"/>
    <col min="10757" max="10757" width="9.140625" style="10"/>
    <col min="10758" max="10758" width="10.42578125" style="10" customWidth="1"/>
    <col min="10759" max="10759" width="11.28515625" style="10" customWidth="1"/>
    <col min="10760" max="10761" width="11.140625" style="10" customWidth="1"/>
    <col min="10762" max="10762" width="10.85546875" style="10" customWidth="1"/>
    <col min="10763" max="10763" width="15.85546875" style="10" customWidth="1"/>
    <col min="10764" max="10764" width="15.7109375" style="10" customWidth="1"/>
    <col min="10765" max="10765" width="16" style="10" customWidth="1"/>
    <col min="10766" max="10766" width="15.7109375" style="10" customWidth="1"/>
    <col min="10767" max="10767" width="9.140625" style="10"/>
    <col min="10768" max="10768" width="9" style="10" bestFit="1" customWidth="1"/>
    <col min="10769" max="11009" width="9.140625" style="10"/>
    <col min="11010" max="11010" width="9.28515625" style="10" customWidth="1"/>
    <col min="11011" max="11011" width="9.5703125" style="10" customWidth="1"/>
    <col min="11012" max="11012" width="11" style="10" customWidth="1"/>
    <col min="11013" max="11013" width="9.140625" style="10"/>
    <col min="11014" max="11014" width="10.42578125" style="10" customWidth="1"/>
    <col min="11015" max="11015" width="11.28515625" style="10" customWidth="1"/>
    <col min="11016" max="11017" width="11.140625" style="10" customWidth="1"/>
    <col min="11018" max="11018" width="10.85546875" style="10" customWidth="1"/>
    <col min="11019" max="11019" width="15.85546875" style="10" customWidth="1"/>
    <col min="11020" max="11020" width="15.7109375" style="10" customWidth="1"/>
    <col min="11021" max="11021" width="16" style="10" customWidth="1"/>
    <col min="11022" max="11022" width="15.7109375" style="10" customWidth="1"/>
    <col min="11023" max="11023" width="9.140625" style="10"/>
    <col min="11024" max="11024" width="9" style="10" bestFit="1" customWidth="1"/>
    <col min="11025" max="11265" width="9.140625" style="10"/>
    <col min="11266" max="11266" width="9.28515625" style="10" customWidth="1"/>
    <col min="11267" max="11267" width="9.5703125" style="10" customWidth="1"/>
    <col min="11268" max="11268" width="11" style="10" customWidth="1"/>
    <col min="11269" max="11269" width="9.140625" style="10"/>
    <col min="11270" max="11270" width="10.42578125" style="10" customWidth="1"/>
    <col min="11271" max="11271" width="11.28515625" style="10" customWidth="1"/>
    <col min="11272" max="11273" width="11.140625" style="10" customWidth="1"/>
    <col min="11274" max="11274" width="10.85546875" style="10" customWidth="1"/>
    <col min="11275" max="11275" width="15.85546875" style="10" customWidth="1"/>
    <col min="11276" max="11276" width="15.7109375" style="10" customWidth="1"/>
    <col min="11277" max="11277" width="16" style="10" customWidth="1"/>
    <col min="11278" max="11278" width="15.7109375" style="10" customWidth="1"/>
    <col min="11279" max="11279" width="9.140625" style="10"/>
    <col min="11280" max="11280" width="9" style="10" bestFit="1" customWidth="1"/>
    <col min="11281" max="11521" width="9.140625" style="10"/>
    <col min="11522" max="11522" width="9.28515625" style="10" customWidth="1"/>
    <col min="11523" max="11523" width="9.5703125" style="10" customWidth="1"/>
    <col min="11524" max="11524" width="11" style="10" customWidth="1"/>
    <col min="11525" max="11525" width="9.140625" style="10"/>
    <col min="11526" max="11526" width="10.42578125" style="10" customWidth="1"/>
    <col min="11527" max="11527" width="11.28515625" style="10" customWidth="1"/>
    <col min="11528" max="11529" width="11.140625" style="10" customWidth="1"/>
    <col min="11530" max="11530" width="10.85546875" style="10" customWidth="1"/>
    <col min="11531" max="11531" width="15.85546875" style="10" customWidth="1"/>
    <col min="11532" max="11532" width="15.7109375" style="10" customWidth="1"/>
    <col min="11533" max="11533" width="16" style="10" customWidth="1"/>
    <col min="11534" max="11534" width="15.7109375" style="10" customWidth="1"/>
    <col min="11535" max="11535" width="9.140625" style="10"/>
    <col min="11536" max="11536" width="9" style="10" bestFit="1" customWidth="1"/>
    <col min="11537" max="11777" width="9.140625" style="10"/>
    <col min="11778" max="11778" width="9.28515625" style="10" customWidth="1"/>
    <col min="11779" max="11779" width="9.5703125" style="10" customWidth="1"/>
    <col min="11780" max="11780" width="11" style="10" customWidth="1"/>
    <col min="11781" max="11781" width="9.140625" style="10"/>
    <col min="11782" max="11782" width="10.42578125" style="10" customWidth="1"/>
    <col min="11783" max="11783" width="11.28515625" style="10" customWidth="1"/>
    <col min="11784" max="11785" width="11.140625" style="10" customWidth="1"/>
    <col min="11786" max="11786" width="10.85546875" style="10" customWidth="1"/>
    <col min="11787" max="11787" width="15.85546875" style="10" customWidth="1"/>
    <col min="11788" max="11788" width="15.7109375" style="10" customWidth="1"/>
    <col min="11789" max="11789" width="16" style="10" customWidth="1"/>
    <col min="11790" max="11790" width="15.7109375" style="10" customWidth="1"/>
    <col min="11791" max="11791" width="9.140625" style="10"/>
    <col min="11792" max="11792" width="9" style="10" bestFit="1" customWidth="1"/>
    <col min="11793" max="12033" width="9.140625" style="10"/>
    <col min="12034" max="12034" width="9.28515625" style="10" customWidth="1"/>
    <col min="12035" max="12035" width="9.5703125" style="10" customWidth="1"/>
    <col min="12036" max="12036" width="11" style="10" customWidth="1"/>
    <col min="12037" max="12037" width="9.140625" style="10"/>
    <col min="12038" max="12038" width="10.42578125" style="10" customWidth="1"/>
    <col min="12039" max="12039" width="11.28515625" style="10" customWidth="1"/>
    <col min="12040" max="12041" width="11.140625" style="10" customWidth="1"/>
    <col min="12042" max="12042" width="10.85546875" style="10" customWidth="1"/>
    <col min="12043" max="12043" width="15.85546875" style="10" customWidth="1"/>
    <col min="12044" max="12044" width="15.7109375" style="10" customWidth="1"/>
    <col min="12045" max="12045" width="16" style="10" customWidth="1"/>
    <col min="12046" max="12046" width="15.7109375" style="10" customWidth="1"/>
    <col min="12047" max="12047" width="9.140625" style="10"/>
    <col min="12048" max="12048" width="9" style="10" bestFit="1" customWidth="1"/>
    <col min="12049" max="12289" width="9.140625" style="10"/>
    <col min="12290" max="12290" width="9.28515625" style="10" customWidth="1"/>
    <col min="12291" max="12291" width="9.5703125" style="10" customWidth="1"/>
    <col min="12292" max="12292" width="11" style="10" customWidth="1"/>
    <col min="12293" max="12293" width="9.140625" style="10"/>
    <col min="12294" max="12294" width="10.42578125" style="10" customWidth="1"/>
    <col min="12295" max="12295" width="11.28515625" style="10" customWidth="1"/>
    <col min="12296" max="12297" width="11.140625" style="10" customWidth="1"/>
    <col min="12298" max="12298" width="10.85546875" style="10" customWidth="1"/>
    <col min="12299" max="12299" width="15.85546875" style="10" customWidth="1"/>
    <col min="12300" max="12300" width="15.7109375" style="10" customWidth="1"/>
    <col min="12301" max="12301" width="16" style="10" customWidth="1"/>
    <col min="12302" max="12302" width="15.7109375" style="10" customWidth="1"/>
    <col min="12303" max="12303" width="9.140625" style="10"/>
    <col min="12304" max="12304" width="9" style="10" bestFit="1" customWidth="1"/>
    <col min="12305" max="12545" width="9.140625" style="10"/>
    <col min="12546" max="12546" width="9.28515625" style="10" customWidth="1"/>
    <col min="12547" max="12547" width="9.5703125" style="10" customWidth="1"/>
    <col min="12548" max="12548" width="11" style="10" customWidth="1"/>
    <col min="12549" max="12549" width="9.140625" style="10"/>
    <col min="12550" max="12550" width="10.42578125" style="10" customWidth="1"/>
    <col min="12551" max="12551" width="11.28515625" style="10" customWidth="1"/>
    <col min="12552" max="12553" width="11.140625" style="10" customWidth="1"/>
    <col min="12554" max="12554" width="10.85546875" style="10" customWidth="1"/>
    <col min="12555" max="12555" width="15.85546875" style="10" customWidth="1"/>
    <col min="12556" max="12556" width="15.7109375" style="10" customWidth="1"/>
    <col min="12557" max="12557" width="16" style="10" customWidth="1"/>
    <col min="12558" max="12558" width="15.7109375" style="10" customWidth="1"/>
    <col min="12559" max="12559" width="9.140625" style="10"/>
    <col min="12560" max="12560" width="9" style="10" bestFit="1" customWidth="1"/>
    <col min="12561" max="12801" width="9.140625" style="10"/>
    <col min="12802" max="12802" width="9.28515625" style="10" customWidth="1"/>
    <col min="12803" max="12803" width="9.5703125" style="10" customWidth="1"/>
    <col min="12804" max="12804" width="11" style="10" customWidth="1"/>
    <col min="12805" max="12805" width="9.140625" style="10"/>
    <col min="12806" max="12806" width="10.42578125" style="10" customWidth="1"/>
    <col min="12807" max="12807" width="11.28515625" style="10" customWidth="1"/>
    <col min="12808" max="12809" width="11.140625" style="10" customWidth="1"/>
    <col min="12810" max="12810" width="10.85546875" style="10" customWidth="1"/>
    <col min="12811" max="12811" width="15.85546875" style="10" customWidth="1"/>
    <col min="12812" max="12812" width="15.7109375" style="10" customWidth="1"/>
    <col min="12813" max="12813" width="16" style="10" customWidth="1"/>
    <col min="12814" max="12814" width="15.7109375" style="10" customWidth="1"/>
    <col min="12815" max="12815" width="9.140625" style="10"/>
    <col min="12816" max="12816" width="9" style="10" bestFit="1" customWidth="1"/>
    <col min="12817" max="13057" width="9.140625" style="10"/>
    <col min="13058" max="13058" width="9.28515625" style="10" customWidth="1"/>
    <col min="13059" max="13059" width="9.5703125" style="10" customWidth="1"/>
    <col min="13060" max="13060" width="11" style="10" customWidth="1"/>
    <col min="13061" max="13061" width="9.140625" style="10"/>
    <col min="13062" max="13062" width="10.42578125" style="10" customWidth="1"/>
    <col min="13063" max="13063" width="11.28515625" style="10" customWidth="1"/>
    <col min="13064" max="13065" width="11.140625" style="10" customWidth="1"/>
    <col min="13066" max="13066" width="10.85546875" style="10" customWidth="1"/>
    <col min="13067" max="13067" width="15.85546875" style="10" customWidth="1"/>
    <col min="13068" max="13068" width="15.7109375" style="10" customWidth="1"/>
    <col min="13069" max="13069" width="16" style="10" customWidth="1"/>
    <col min="13070" max="13070" width="15.7109375" style="10" customWidth="1"/>
    <col min="13071" max="13071" width="9.140625" style="10"/>
    <col min="13072" max="13072" width="9" style="10" bestFit="1" customWidth="1"/>
    <col min="13073" max="13313" width="9.140625" style="10"/>
    <col min="13314" max="13314" width="9.28515625" style="10" customWidth="1"/>
    <col min="13315" max="13315" width="9.5703125" style="10" customWidth="1"/>
    <col min="13316" max="13316" width="11" style="10" customWidth="1"/>
    <col min="13317" max="13317" width="9.140625" style="10"/>
    <col min="13318" max="13318" width="10.42578125" style="10" customWidth="1"/>
    <col min="13319" max="13319" width="11.28515625" style="10" customWidth="1"/>
    <col min="13320" max="13321" width="11.140625" style="10" customWidth="1"/>
    <col min="13322" max="13322" width="10.85546875" style="10" customWidth="1"/>
    <col min="13323" max="13323" width="15.85546875" style="10" customWidth="1"/>
    <col min="13324" max="13324" width="15.7109375" style="10" customWidth="1"/>
    <col min="13325" max="13325" width="16" style="10" customWidth="1"/>
    <col min="13326" max="13326" width="15.7109375" style="10" customWidth="1"/>
    <col min="13327" max="13327" width="9.140625" style="10"/>
    <col min="13328" max="13328" width="9" style="10" bestFit="1" customWidth="1"/>
    <col min="13329" max="13569" width="9.140625" style="10"/>
    <col min="13570" max="13570" width="9.28515625" style="10" customWidth="1"/>
    <col min="13571" max="13571" width="9.5703125" style="10" customWidth="1"/>
    <col min="13572" max="13572" width="11" style="10" customWidth="1"/>
    <col min="13573" max="13573" width="9.140625" style="10"/>
    <col min="13574" max="13574" width="10.42578125" style="10" customWidth="1"/>
    <col min="13575" max="13575" width="11.28515625" style="10" customWidth="1"/>
    <col min="13576" max="13577" width="11.140625" style="10" customWidth="1"/>
    <col min="13578" max="13578" width="10.85546875" style="10" customWidth="1"/>
    <col min="13579" max="13579" width="15.85546875" style="10" customWidth="1"/>
    <col min="13580" max="13580" width="15.7109375" style="10" customWidth="1"/>
    <col min="13581" max="13581" width="16" style="10" customWidth="1"/>
    <col min="13582" max="13582" width="15.7109375" style="10" customWidth="1"/>
    <col min="13583" max="13583" width="9.140625" style="10"/>
    <col min="13584" max="13584" width="9" style="10" bestFit="1" customWidth="1"/>
    <col min="13585" max="13825" width="9.140625" style="10"/>
    <col min="13826" max="13826" width="9.28515625" style="10" customWidth="1"/>
    <col min="13827" max="13827" width="9.5703125" style="10" customWidth="1"/>
    <col min="13828" max="13828" width="11" style="10" customWidth="1"/>
    <col min="13829" max="13829" width="9.140625" style="10"/>
    <col min="13830" max="13830" width="10.42578125" style="10" customWidth="1"/>
    <col min="13831" max="13831" width="11.28515625" style="10" customWidth="1"/>
    <col min="13832" max="13833" width="11.140625" style="10" customWidth="1"/>
    <col min="13834" max="13834" width="10.85546875" style="10" customWidth="1"/>
    <col min="13835" max="13835" width="15.85546875" style="10" customWidth="1"/>
    <col min="13836" max="13836" width="15.7109375" style="10" customWidth="1"/>
    <col min="13837" max="13837" width="16" style="10" customWidth="1"/>
    <col min="13838" max="13838" width="15.7109375" style="10" customWidth="1"/>
    <col min="13839" max="13839" width="9.140625" style="10"/>
    <col min="13840" max="13840" width="9" style="10" bestFit="1" customWidth="1"/>
    <col min="13841" max="14081" width="9.140625" style="10"/>
    <col min="14082" max="14082" width="9.28515625" style="10" customWidth="1"/>
    <col min="14083" max="14083" width="9.5703125" style="10" customWidth="1"/>
    <col min="14084" max="14084" width="11" style="10" customWidth="1"/>
    <col min="14085" max="14085" width="9.140625" style="10"/>
    <col min="14086" max="14086" width="10.42578125" style="10" customWidth="1"/>
    <col min="14087" max="14087" width="11.28515625" style="10" customWidth="1"/>
    <col min="14088" max="14089" width="11.140625" style="10" customWidth="1"/>
    <col min="14090" max="14090" width="10.85546875" style="10" customWidth="1"/>
    <col min="14091" max="14091" width="15.85546875" style="10" customWidth="1"/>
    <col min="14092" max="14092" width="15.7109375" style="10" customWidth="1"/>
    <col min="14093" max="14093" width="16" style="10" customWidth="1"/>
    <col min="14094" max="14094" width="15.7109375" style="10" customWidth="1"/>
    <col min="14095" max="14095" width="9.140625" style="10"/>
    <col min="14096" max="14096" width="9" style="10" bestFit="1" customWidth="1"/>
    <col min="14097" max="14337" width="9.140625" style="10"/>
    <col min="14338" max="14338" width="9.28515625" style="10" customWidth="1"/>
    <col min="14339" max="14339" width="9.5703125" style="10" customWidth="1"/>
    <col min="14340" max="14340" width="11" style="10" customWidth="1"/>
    <col min="14341" max="14341" width="9.140625" style="10"/>
    <col min="14342" max="14342" width="10.42578125" style="10" customWidth="1"/>
    <col min="14343" max="14343" width="11.28515625" style="10" customWidth="1"/>
    <col min="14344" max="14345" width="11.140625" style="10" customWidth="1"/>
    <col min="14346" max="14346" width="10.85546875" style="10" customWidth="1"/>
    <col min="14347" max="14347" width="15.85546875" style="10" customWidth="1"/>
    <col min="14348" max="14348" width="15.7109375" style="10" customWidth="1"/>
    <col min="14349" max="14349" width="16" style="10" customWidth="1"/>
    <col min="14350" max="14350" width="15.7109375" style="10" customWidth="1"/>
    <col min="14351" max="14351" width="9.140625" style="10"/>
    <col min="14352" max="14352" width="9" style="10" bestFit="1" customWidth="1"/>
    <col min="14353" max="14593" width="9.140625" style="10"/>
    <col min="14594" max="14594" width="9.28515625" style="10" customWidth="1"/>
    <col min="14595" max="14595" width="9.5703125" style="10" customWidth="1"/>
    <col min="14596" max="14596" width="11" style="10" customWidth="1"/>
    <col min="14597" max="14597" width="9.140625" style="10"/>
    <col min="14598" max="14598" width="10.42578125" style="10" customWidth="1"/>
    <col min="14599" max="14599" width="11.28515625" style="10" customWidth="1"/>
    <col min="14600" max="14601" width="11.140625" style="10" customWidth="1"/>
    <col min="14602" max="14602" width="10.85546875" style="10" customWidth="1"/>
    <col min="14603" max="14603" width="15.85546875" style="10" customWidth="1"/>
    <col min="14604" max="14604" width="15.7109375" style="10" customWidth="1"/>
    <col min="14605" max="14605" width="16" style="10" customWidth="1"/>
    <col min="14606" max="14606" width="15.7109375" style="10" customWidth="1"/>
    <col min="14607" max="14607" width="9.140625" style="10"/>
    <col min="14608" max="14608" width="9" style="10" bestFit="1" customWidth="1"/>
    <col min="14609" max="14849" width="9.140625" style="10"/>
    <col min="14850" max="14850" width="9.28515625" style="10" customWidth="1"/>
    <col min="14851" max="14851" width="9.5703125" style="10" customWidth="1"/>
    <col min="14852" max="14852" width="11" style="10" customWidth="1"/>
    <col min="14853" max="14853" width="9.140625" style="10"/>
    <col min="14854" max="14854" width="10.42578125" style="10" customWidth="1"/>
    <col min="14855" max="14855" width="11.28515625" style="10" customWidth="1"/>
    <col min="14856" max="14857" width="11.140625" style="10" customWidth="1"/>
    <col min="14858" max="14858" width="10.85546875" style="10" customWidth="1"/>
    <col min="14859" max="14859" width="15.85546875" style="10" customWidth="1"/>
    <col min="14860" max="14860" width="15.7109375" style="10" customWidth="1"/>
    <col min="14861" max="14861" width="16" style="10" customWidth="1"/>
    <col min="14862" max="14862" width="15.7109375" style="10" customWidth="1"/>
    <col min="14863" max="14863" width="9.140625" style="10"/>
    <col min="14864" max="14864" width="9" style="10" bestFit="1" customWidth="1"/>
    <col min="14865" max="15105" width="9.140625" style="10"/>
    <col min="15106" max="15106" width="9.28515625" style="10" customWidth="1"/>
    <col min="15107" max="15107" width="9.5703125" style="10" customWidth="1"/>
    <col min="15108" max="15108" width="11" style="10" customWidth="1"/>
    <col min="15109" max="15109" width="9.140625" style="10"/>
    <col min="15110" max="15110" width="10.42578125" style="10" customWidth="1"/>
    <col min="15111" max="15111" width="11.28515625" style="10" customWidth="1"/>
    <col min="15112" max="15113" width="11.140625" style="10" customWidth="1"/>
    <col min="15114" max="15114" width="10.85546875" style="10" customWidth="1"/>
    <col min="15115" max="15115" width="15.85546875" style="10" customWidth="1"/>
    <col min="15116" max="15116" width="15.7109375" style="10" customWidth="1"/>
    <col min="15117" max="15117" width="16" style="10" customWidth="1"/>
    <col min="15118" max="15118" width="15.7109375" style="10" customWidth="1"/>
    <col min="15119" max="15119" width="9.140625" style="10"/>
    <col min="15120" max="15120" width="9" style="10" bestFit="1" customWidth="1"/>
    <col min="15121" max="15361" width="9.140625" style="10"/>
    <col min="15362" max="15362" width="9.28515625" style="10" customWidth="1"/>
    <col min="15363" max="15363" width="9.5703125" style="10" customWidth="1"/>
    <col min="15364" max="15364" width="11" style="10" customWidth="1"/>
    <col min="15365" max="15365" width="9.140625" style="10"/>
    <col min="15366" max="15366" width="10.42578125" style="10" customWidth="1"/>
    <col min="15367" max="15367" width="11.28515625" style="10" customWidth="1"/>
    <col min="15368" max="15369" width="11.140625" style="10" customWidth="1"/>
    <col min="15370" max="15370" width="10.85546875" style="10" customWidth="1"/>
    <col min="15371" max="15371" width="15.85546875" style="10" customWidth="1"/>
    <col min="15372" max="15372" width="15.7109375" style="10" customWidth="1"/>
    <col min="15373" max="15373" width="16" style="10" customWidth="1"/>
    <col min="15374" max="15374" width="15.7109375" style="10" customWidth="1"/>
    <col min="15375" max="15375" width="9.140625" style="10"/>
    <col min="15376" max="15376" width="9" style="10" bestFit="1" customWidth="1"/>
    <col min="15377" max="15617" width="9.140625" style="10"/>
    <col min="15618" max="15618" width="9.28515625" style="10" customWidth="1"/>
    <col min="15619" max="15619" width="9.5703125" style="10" customWidth="1"/>
    <col min="15620" max="15620" width="11" style="10" customWidth="1"/>
    <col min="15621" max="15621" width="9.140625" style="10"/>
    <col min="15622" max="15622" width="10.42578125" style="10" customWidth="1"/>
    <col min="15623" max="15623" width="11.28515625" style="10" customWidth="1"/>
    <col min="15624" max="15625" width="11.140625" style="10" customWidth="1"/>
    <col min="15626" max="15626" width="10.85546875" style="10" customWidth="1"/>
    <col min="15627" max="15627" width="15.85546875" style="10" customWidth="1"/>
    <col min="15628" max="15628" width="15.7109375" style="10" customWidth="1"/>
    <col min="15629" max="15629" width="16" style="10" customWidth="1"/>
    <col min="15630" max="15630" width="15.7109375" style="10" customWidth="1"/>
    <col min="15631" max="15631" width="9.140625" style="10"/>
    <col min="15632" max="15632" width="9" style="10" bestFit="1" customWidth="1"/>
    <col min="15633" max="15873" width="9.140625" style="10"/>
    <col min="15874" max="15874" width="9.28515625" style="10" customWidth="1"/>
    <col min="15875" max="15875" width="9.5703125" style="10" customWidth="1"/>
    <col min="15876" max="15876" width="11" style="10" customWidth="1"/>
    <col min="15877" max="15877" width="9.140625" style="10"/>
    <col min="15878" max="15878" width="10.42578125" style="10" customWidth="1"/>
    <col min="15879" max="15879" width="11.28515625" style="10" customWidth="1"/>
    <col min="15880" max="15881" width="11.140625" style="10" customWidth="1"/>
    <col min="15882" max="15882" width="10.85546875" style="10" customWidth="1"/>
    <col min="15883" max="15883" width="15.85546875" style="10" customWidth="1"/>
    <col min="15884" max="15884" width="15.7109375" style="10" customWidth="1"/>
    <col min="15885" max="15885" width="16" style="10" customWidth="1"/>
    <col min="15886" max="15886" width="15.7109375" style="10" customWidth="1"/>
    <col min="15887" max="15887" width="9.140625" style="10"/>
    <col min="15888" max="15888" width="9" style="10" bestFit="1" customWidth="1"/>
    <col min="15889" max="16129" width="9.140625" style="10"/>
    <col min="16130" max="16130" width="9.28515625" style="10" customWidth="1"/>
    <col min="16131" max="16131" width="9.5703125" style="10" customWidth="1"/>
    <col min="16132" max="16132" width="11" style="10" customWidth="1"/>
    <col min="16133" max="16133" width="9.140625" style="10"/>
    <col min="16134" max="16134" width="10.42578125" style="10" customWidth="1"/>
    <col min="16135" max="16135" width="11.28515625" style="10" customWidth="1"/>
    <col min="16136" max="16137" width="11.140625" style="10" customWidth="1"/>
    <col min="16138" max="16138" width="10.85546875" style="10" customWidth="1"/>
    <col min="16139" max="16139" width="15.85546875" style="10" customWidth="1"/>
    <col min="16140" max="16140" width="15.7109375" style="10" customWidth="1"/>
    <col min="16141" max="16141" width="16" style="10" customWidth="1"/>
    <col min="16142" max="16142" width="15.7109375" style="10" customWidth="1"/>
    <col min="16143" max="16143" width="9.140625" style="10"/>
    <col min="16144" max="16144" width="9" style="10" bestFit="1" customWidth="1"/>
    <col min="16145" max="16384" width="9.140625" style="10"/>
  </cols>
  <sheetData>
    <row r="1" spans="1:17">
      <c r="A1" s="95" t="s">
        <v>1583</v>
      </c>
    </row>
    <row r="3" spans="1:17">
      <c r="B3" s="98" t="s">
        <v>379</v>
      </c>
      <c r="C3" s="98" t="s">
        <v>380</v>
      </c>
      <c r="D3" s="98" t="s">
        <v>381</v>
      </c>
      <c r="E3" s="98" t="s">
        <v>382</v>
      </c>
      <c r="F3" s="98" t="s">
        <v>383</v>
      </c>
      <c r="G3" s="98" t="s">
        <v>384</v>
      </c>
      <c r="H3" s="98" t="s">
        <v>385</v>
      </c>
      <c r="I3" s="98" t="s">
        <v>386</v>
      </c>
      <c r="J3" s="98" t="s">
        <v>387</v>
      </c>
      <c r="K3" s="98" t="s">
        <v>388</v>
      </c>
      <c r="L3" s="98" t="s">
        <v>389</v>
      </c>
      <c r="M3" s="98" t="s">
        <v>390</v>
      </c>
      <c r="N3" s="98" t="s">
        <v>391</v>
      </c>
      <c r="O3" s="98" t="s">
        <v>392</v>
      </c>
      <c r="P3" s="98" t="s">
        <v>393</v>
      </c>
      <c r="Q3" s="98" t="s">
        <v>761</v>
      </c>
    </row>
    <row r="4" spans="1:17" ht="60">
      <c r="B4" s="99" t="s">
        <v>394</v>
      </c>
      <c r="C4" s="99" t="s">
        <v>394</v>
      </c>
      <c r="D4" s="99" t="s">
        <v>394</v>
      </c>
      <c r="E4" s="99" t="s">
        <v>395</v>
      </c>
      <c r="F4" s="99" t="s">
        <v>396</v>
      </c>
      <c r="G4" s="99" t="s">
        <v>397</v>
      </c>
      <c r="H4" s="99" t="s">
        <v>397</v>
      </c>
      <c r="I4" s="99" t="s">
        <v>397</v>
      </c>
      <c r="J4" s="99" t="s">
        <v>397</v>
      </c>
      <c r="K4" s="99" t="s">
        <v>398</v>
      </c>
      <c r="L4" s="99" t="s">
        <v>398</v>
      </c>
      <c r="M4" s="99" t="s">
        <v>398</v>
      </c>
      <c r="N4" s="99" t="s">
        <v>398</v>
      </c>
      <c r="O4" s="99" t="s">
        <v>399</v>
      </c>
      <c r="P4" s="99" t="s">
        <v>2</v>
      </c>
      <c r="Q4" s="99" t="s">
        <v>367</v>
      </c>
    </row>
    <row r="5" spans="1:17" ht="45">
      <c r="B5" s="99" t="s">
        <v>400</v>
      </c>
      <c r="C5" s="99" t="s">
        <v>401</v>
      </c>
      <c r="D5" s="99" t="s">
        <v>402</v>
      </c>
      <c r="E5" s="99" t="s">
        <v>400</v>
      </c>
      <c r="F5" s="99" t="s">
        <v>400</v>
      </c>
      <c r="G5" s="99" t="s">
        <v>400</v>
      </c>
      <c r="H5" s="99" t="s">
        <v>401</v>
      </c>
      <c r="I5" s="99" t="s">
        <v>402</v>
      </c>
      <c r="J5" s="99" t="s">
        <v>403</v>
      </c>
      <c r="K5" s="99" t="s">
        <v>400</v>
      </c>
      <c r="L5" s="99" t="s">
        <v>401</v>
      </c>
      <c r="M5" s="99" t="s">
        <v>402</v>
      </c>
      <c r="N5" s="99" t="s">
        <v>403</v>
      </c>
      <c r="O5" s="99" t="s">
        <v>400</v>
      </c>
      <c r="P5" s="99"/>
      <c r="Q5" s="235" t="s">
        <v>762</v>
      </c>
    </row>
    <row r="6" spans="1:17">
      <c r="A6" s="11" t="s">
        <v>225</v>
      </c>
      <c r="B6" s="100" t="s">
        <v>404</v>
      </c>
      <c r="C6" s="100" t="s">
        <v>404</v>
      </c>
      <c r="D6" s="100" t="s">
        <v>404</v>
      </c>
      <c r="E6" s="100" t="s">
        <v>404</v>
      </c>
      <c r="F6" s="100" t="s">
        <v>404</v>
      </c>
      <c r="G6" s="100" t="s">
        <v>404</v>
      </c>
      <c r="H6" s="100" t="s">
        <v>404</v>
      </c>
      <c r="I6" s="100" t="s">
        <v>404</v>
      </c>
      <c r="J6" s="100" t="s">
        <v>404</v>
      </c>
      <c r="K6" s="100" t="s">
        <v>404</v>
      </c>
      <c r="L6" s="100" t="s">
        <v>404</v>
      </c>
      <c r="M6" s="100" t="s">
        <v>404</v>
      </c>
      <c r="N6" s="100" t="s">
        <v>404</v>
      </c>
      <c r="O6" s="100" t="s">
        <v>404</v>
      </c>
      <c r="P6" s="100" t="s">
        <v>404</v>
      </c>
    </row>
    <row r="7" spans="1:17">
      <c r="B7" s="100"/>
      <c r="C7" s="100"/>
      <c r="D7" s="100"/>
      <c r="E7" s="100"/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</row>
    <row r="8" spans="1:17">
      <c r="A8" s="11">
        <v>1926</v>
      </c>
      <c r="B8" s="96">
        <v>0.1162</v>
      </c>
      <c r="C8" s="96">
        <v>5.4100000000000002E-2</v>
      </c>
      <c r="D8" s="96">
        <v>5.7200000000000001E-2</v>
      </c>
      <c r="E8" s="96">
        <v>2.8E-3</v>
      </c>
      <c r="F8" s="96">
        <v>7.3700000000000002E-2</v>
      </c>
      <c r="G8" s="97">
        <v>7.7700000000000005E-2</v>
      </c>
      <c r="H8" s="97">
        <v>3.73E-2</v>
      </c>
      <c r="I8" s="97">
        <v>3.9100000000000003E-2</v>
      </c>
      <c r="J8" s="97">
        <v>3.5400000000000001E-2</v>
      </c>
      <c r="K8" s="97">
        <v>5.3800000000000001E-2</v>
      </c>
      <c r="L8" s="97">
        <v>3.78E-2</v>
      </c>
      <c r="M8" s="97">
        <v>1.5100000000000001E-2</v>
      </c>
      <c r="N8" s="97">
        <v>3.61E-2</v>
      </c>
      <c r="O8" s="97">
        <v>3.27E-2</v>
      </c>
      <c r="P8" s="97">
        <v>-1.49E-2</v>
      </c>
      <c r="Q8" s="97">
        <f>B8-H8</f>
        <v>7.8899999999999998E-2</v>
      </c>
    </row>
    <row r="9" spans="1:17">
      <c r="A9" s="11">
        <v>1927</v>
      </c>
      <c r="B9" s="96">
        <v>0.37490000000000001</v>
      </c>
      <c r="C9" s="96">
        <v>5.7099999999999998E-2</v>
      </c>
      <c r="D9" s="96">
        <v>0.30909999999999999</v>
      </c>
      <c r="E9" s="96">
        <v>0.221</v>
      </c>
      <c r="F9" s="96">
        <v>7.4399999999999994E-2</v>
      </c>
      <c r="G9" s="97">
        <v>8.9300000000000004E-2</v>
      </c>
      <c r="H9" s="97">
        <v>3.4099999999999998E-2</v>
      </c>
      <c r="I9" s="97">
        <v>5.3999999999999999E-2</v>
      </c>
      <c r="J9" s="97">
        <v>3.1600000000000003E-2</v>
      </c>
      <c r="K9" s="97">
        <v>4.5199999999999997E-2</v>
      </c>
      <c r="L9" s="97">
        <v>3.49E-2</v>
      </c>
      <c r="M9" s="97">
        <v>9.5999999999999992E-3</v>
      </c>
      <c r="N9" s="97">
        <v>3.4000000000000002E-2</v>
      </c>
      <c r="O9" s="97">
        <v>3.1199999999999999E-2</v>
      </c>
      <c r="P9" s="97">
        <v>-2.0799999999999999E-2</v>
      </c>
      <c r="Q9" s="97">
        <f t="shared" ref="Q9:Q72" si="0">B9-H9</f>
        <v>0.34079999999999999</v>
      </c>
    </row>
    <row r="10" spans="1:17">
      <c r="A10" s="11">
        <v>1928</v>
      </c>
      <c r="B10" s="96">
        <v>0.43609999999999999</v>
      </c>
      <c r="C10" s="96">
        <v>4.8099999999999997E-2</v>
      </c>
      <c r="D10" s="96">
        <v>0.37880000000000003</v>
      </c>
      <c r="E10" s="96">
        <v>0.39689999999999998</v>
      </c>
      <c r="F10" s="96">
        <v>2.8400000000000002E-2</v>
      </c>
      <c r="G10" s="97">
        <v>1E-3</v>
      </c>
      <c r="H10" s="97">
        <v>3.2199999999999999E-2</v>
      </c>
      <c r="I10" s="97">
        <v>-3.1199999999999999E-2</v>
      </c>
      <c r="J10" s="97">
        <v>3.4000000000000002E-2</v>
      </c>
      <c r="K10" s="97">
        <v>9.1999999999999998E-3</v>
      </c>
      <c r="L10" s="97">
        <v>3.6400000000000002E-2</v>
      </c>
      <c r="M10" s="97">
        <v>-2.7300000000000001E-2</v>
      </c>
      <c r="N10" s="97">
        <v>4.0099999999999997E-2</v>
      </c>
      <c r="O10" s="97">
        <v>3.56E-2</v>
      </c>
      <c r="P10" s="97">
        <v>-9.7000000000000003E-3</v>
      </c>
      <c r="Q10" s="97">
        <f t="shared" si="0"/>
        <v>0.40389999999999998</v>
      </c>
    </row>
    <row r="11" spans="1:17">
      <c r="A11" s="11">
        <v>1929</v>
      </c>
      <c r="B11" s="96">
        <v>-8.4199999999999997E-2</v>
      </c>
      <c r="C11" s="96">
        <v>3.9800000000000002E-2</v>
      </c>
      <c r="D11" s="96">
        <v>-0.1191</v>
      </c>
      <c r="E11" s="96">
        <v>-0.51359999999999995</v>
      </c>
      <c r="F11" s="96">
        <v>3.27E-2</v>
      </c>
      <c r="G11" s="97">
        <v>3.4200000000000001E-2</v>
      </c>
      <c r="H11" s="97">
        <v>3.4700000000000002E-2</v>
      </c>
      <c r="I11" s="97">
        <v>-2E-3</v>
      </c>
      <c r="J11" s="97">
        <v>3.4000000000000002E-2</v>
      </c>
      <c r="K11" s="97">
        <v>-6.0100000000000001E-2</v>
      </c>
      <c r="L11" s="97">
        <v>4.07E-2</v>
      </c>
      <c r="M11" s="97">
        <v>1.77E-2</v>
      </c>
      <c r="N11" s="97">
        <v>3.6200000000000003E-2</v>
      </c>
      <c r="O11" s="97">
        <v>4.7500000000000001E-2</v>
      </c>
      <c r="P11" s="97">
        <v>2E-3</v>
      </c>
      <c r="Q11" s="97">
        <f t="shared" si="0"/>
        <v>-0.11890000000000001</v>
      </c>
    </row>
    <row r="12" spans="1:17">
      <c r="A12" s="11">
        <v>1930</v>
      </c>
      <c r="B12" s="96">
        <v>-0.249</v>
      </c>
      <c r="C12" s="96">
        <v>4.5699999999999998E-2</v>
      </c>
      <c r="D12" s="96">
        <v>-0.2848</v>
      </c>
      <c r="E12" s="96">
        <v>-0.38150000000000001</v>
      </c>
      <c r="F12" s="96">
        <v>7.9799999999999996E-2</v>
      </c>
      <c r="G12" s="97">
        <v>4.6600000000000003E-2</v>
      </c>
      <c r="H12" s="97">
        <v>3.32E-2</v>
      </c>
      <c r="I12" s="97">
        <v>1.2800000000000001E-2</v>
      </c>
      <c r="J12" s="97">
        <v>3.3000000000000002E-2</v>
      </c>
      <c r="K12" s="97">
        <v>6.7199999999999996E-2</v>
      </c>
      <c r="L12" s="97">
        <v>3.3000000000000002E-2</v>
      </c>
      <c r="M12" s="97">
        <v>3.3300000000000003E-2</v>
      </c>
      <c r="N12" s="97">
        <v>2.9100000000000001E-2</v>
      </c>
      <c r="O12" s="97">
        <v>2.41E-2</v>
      </c>
      <c r="P12" s="97">
        <v>-6.0299999999999999E-2</v>
      </c>
      <c r="Q12" s="97">
        <f t="shared" si="0"/>
        <v>-0.28220000000000001</v>
      </c>
    </row>
    <row r="13" spans="1:17">
      <c r="A13" s="11">
        <v>1931</v>
      </c>
      <c r="B13" s="96">
        <v>-0.43340000000000001</v>
      </c>
      <c r="C13" s="96">
        <v>5.3499999999999999E-2</v>
      </c>
      <c r="D13" s="96">
        <v>-0.47070000000000001</v>
      </c>
      <c r="E13" s="96">
        <v>-0.4975</v>
      </c>
      <c r="F13" s="96">
        <v>-1.8499999999999999E-2</v>
      </c>
      <c r="G13" s="97">
        <v>-5.3100000000000001E-2</v>
      </c>
      <c r="H13" s="97">
        <v>3.3300000000000003E-2</v>
      </c>
      <c r="I13" s="97">
        <v>-8.4599999999999995E-2</v>
      </c>
      <c r="J13" s="97">
        <v>4.07E-2</v>
      </c>
      <c r="K13" s="97">
        <v>-2.3199999999999998E-2</v>
      </c>
      <c r="L13" s="97">
        <v>3.1600000000000003E-2</v>
      </c>
      <c r="M13" s="97">
        <v>-5.3999999999999999E-2</v>
      </c>
      <c r="N13" s="97">
        <v>4.1200000000000001E-2</v>
      </c>
      <c r="O13" s="97">
        <v>1.0699999999999999E-2</v>
      </c>
      <c r="P13" s="97">
        <v>-9.5200000000000007E-2</v>
      </c>
      <c r="Q13" s="97">
        <f t="shared" si="0"/>
        <v>-0.4667</v>
      </c>
    </row>
    <row r="14" spans="1:17">
      <c r="A14" s="11">
        <v>1932</v>
      </c>
      <c r="B14" s="96">
        <v>-8.1900000000000001E-2</v>
      </c>
      <c r="C14" s="96">
        <v>6.1600000000000002E-2</v>
      </c>
      <c r="D14" s="96">
        <v>-0.1515</v>
      </c>
      <c r="E14" s="96">
        <v>-5.3900000000000003E-2</v>
      </c>
      <c r="F14" s="96">
        <v>0.1082</v>
      </c>
      <c r="G14" s="97">
        <v>0.16839999999999999</v>
      </c>
      <c r="H14" s="97">
        <v>3.6900000000000002E-2</v>
      </c>
      <c r="I14" s="97">
        <v>0.12939999999999999</v>
      </c>
      <c r="J14" s="97">
        <v>3.15E-2</v>
      </c>
      <c r="K14" s="97">
        <v>8.1000000000000003E-2</v>
      </c>
      <c r="L14" s="97">
        <v>3.6299999999999999E-2</v>
      </c>
      <c r="M14" s="97">
        <v>5.0200000000000002E-2</v>
      </c>
      <c r="N14" s="97">
        <v>3.04E-2</v>
      </c>
      <c r="O14" s="97">
        <v>9.5999999999999992E-3</v>
      </c>
      <c r="P14" s="97">
        <v>-0.10299999999999999</v>
      </c>
      <c r="Q14" s="97">
        <f t="shared" si="0"/>
        <v>-0.1188</v>
      </c>
    </row>
    <row r="15" spans="1:17">
      <c r="A15" s="11">
        <v>1933</v>
      </c>
      <c r="B15" s="96">
        <v>0.53990000000000005</v>
      </c>
      <c r="C15" s="96">
        <v>6.3899999999999998E-2</v>
      </c>
      <c r="D15" s="96">
        <v>0.46589999999999998</v>
      </c>
      <c r="E15" s="96">
        <v>1.4287000000000001</v>
      </c>
      <c r="F15" s="96">
        <v>0.1038</v>
      </c>
      <c r="G15" s="97">
        <v>-6.9999999999999999E-4</v>
      </c>
      <c r="H15" s="97">
        <v>3.1199999999999999E-2</v>
      </c>
      <c r="I15" s="97">
        <v>-3.1399999999999997E-2</v>
      </c>
      <c r="J15" s="97">
        <v>3.3599999999999998E-2</v>
      </c>
      <c r="K15" s="97">
        <v>1.83E-2</v>
      </c>
      <c r="L15" s="97">
        <v>2.8299999999999999E-2</v>
      </c>
      <c r="M15" s="97">
        <v>-9.9000000000000008E-3</v>
      </c>
      <c r="N15" s="97">
        <v>3.2500000000000001E-2</v>
      </c>
      <c r="O15" s="97">
        <v>3.0000000000000001E-3</v>
      </c>
      <c r="P15" s="97">
        <v>5.1000000000000004E-3</v>
      </c>
      <c r="Q15" s="97">
        <f t="shared" si="0"/>
        <v>0.50870000000000004</v>
      </c>
    </row>
    <row r="16" spans="1:17">
      <c r="A16" s="11">
        <v>1934</v>
      </c>
      <c r="B16" s="96">
        <v>-1.44E-2</v>
      </c>
      <c r="C16" s="96">
        <v>4.4600000000000001E-2</v>
      </c>
      <c r="D16" s="96">
        <v>-5.9400000000000001E-2</v>
      </c>
      <c r="E16" s="96">
        <v>0.2422</v>
      </c>
      <c r="F16" s="96">
        <v>0.1384</v>
      </c>
      <c r="G16" s="97">
        <v>0.1003</v>
      </c>
      <c r="H16" s="97">
        <v>3.1800000000000002E-2</v>
      </c>
      <c r="I16" s="97">
        <v>6.7599999999999993E-2</v>
      </c>
      <c r="J16" s="97">
        <v>2.93E-2</v>
      </c>
      <c r="K16" s="97">
        <v>0.09</v>
      </c>
      <c r="L16" s="97">
        <v>2.93E-2</v>
      </c>
      <c r="M16" s="97">
        <v>5.9700000000000003E-2</v>
      </c>
      <c r="N16" s="97">
        <v>2.4899999999999999E-2</v>
      </c>
      <c r="O16" s="97">
        <v>1.6000000000000001E-3</v>
      </c>
      <c r="P16" s="97">
        <v>2.0299999999999999E-2</v>
      </c>
      <c r="Q16" s="97">
        <f t="shared" si="0"/>
        <v>-4.6200000000000005E-2</v>
      </c>
    </row>
    <row r="17" spans="1:17">
      <c r="A17" s="11">
        <v>1935</v>
      </c>
      <c r="B17" s="96">
        <v>0.47670000000000001</v>
      </c>
      <c r="C17" s="96">
        <v>4.9500000000000002E-2</v>
      </c>
      <c r="D17" s="96">
        <v>0.41370000000000001</v>
      </c>
      <c r="E17" s="96">
        <v>0.40189999999999998</v>
      </c>
      <c r="F17" s="96">
        <v>9.6100000000000005E-2</v>
      </c>
      <c r="G17" s="97">
        <v>4.9799999999999997E-2</v>
      </c>
      <c r="H17" s="97">
        <v>2.81E-2</v>
      </c>
      <c r="I17" s="97">
        <v>2.1399999999999999E-2</v>
      </c>
      <c r="J17" s="97">
        <v>2.76E-2</v>
      </c>
      <c r="K17" s="97">
        <v>7.0099999999999996E-2</v>
      </c>
      <c r="L17" s="97">
        <v>2.0199999999999999E-2</v>
      </c>
      <c r="M17" s="97">
        <v>4.9399999999999999E-2</v>
      </c>
      <c r="N17" s="97">
        <v>1.6299999999999999E-2</v>
      </c>
      <c r="O17" s="97">
        <v>1.6999999999999999E-3</v>
      </c>
      <c r="P17" s="97">
        <v>2.9899999999999999E-2</v>
      </c>
      <c r="Q17" s="97">
        <f t="shared" si="0"/>
        <v>0.4486</v>
      </c>
    </row>
    <row r="18" spans="1:17">
      <c r="A18" s="11">
        <v>1936</v>
      </c>
      <c r="B18" s="96">
        <v>0.3392</v>
      </c>
      <c r="C18" s="96">
        <v>5.3600000000000002E-2</v>
      </c>
      <c r="D18" s="96">
        <v>0.2792</v>
      </c>
      <c r="E18" s="96">
        <v>0.64800000000000002</v>
      </c>
      <c r="F18" s="96">
        <v>6.7400000000000002E-2</v>
      </c>
      <c r="G18" s="97">
        <v>7.5200000000000003E-2</v>
      </c>
      <c r="H18" s="97">
        <v>2.7699999999999999E-2</v>
      </c>
      <c r="I18" s="97">
        <v>4.6399999999999997E-2</v>
      </c>
      <c r="J18" s="97">
        <v>2.5499999999999998E-2</v>
      </c>
      <c r="K18" s="97">
        <v>3.0599999999999999E-2</v>
      </c>
      <c r="L18" s="97">
        <v>1.44E-2</v>
      </c>
      <c r="M18" s="97">
        <v>1.6E-2</v>
      </c>
      <c r="N18" s="97">
        <v>1.29E-2</v>
      </c>
      <c r="O18" s="97">
        <v>1.8E-3</v>
      </c>
      <c r="P18" s="97">
        <v>1.21E-2</v>
      </c>
      <c r="Q18" s="97">
        <f t="shared" si="0"/>
        <v>0.3115</v>
      </c>
    </row>
    <row r="19" spans="1:17">
      <c r="A19" s="11">
        <v>1937</v>
      </c>
      <c r="B19" s="96">
        <v>-0.3503</v>
      </c>
      <c r="C19" s="96">
        <v>4.6600000000000003E-2</v>
      </c>
      <c r="D19" s="96">
        <v>-0.38590000000000002</v>
      </c>
      <c r="E19" s="96">
        <v>-0.58009999999999995</v>
      </c>
      <c r="F19" s="96">
        <v>2.75E-2</v>
      </c>
      <c r="G19" s="97">
        <v>2.3E-3</v>
      </c>
      <c r="H19" s="97">
        <v>2.6599999999999999E-2</v>
      </c>
      <c r="I19" s="97">
        <v>-2.4799999999999999E-2</v>
      </c>
      <c r="J19" s="97">
        <v>2.7300000000000001E-2</v>
      </c>
      <c r="K19" s="97">
        <v>1.5599999999999999E-2</v>
      </c>
      <c r="L19" s="97">
        <v>1.4800000000000001E-2</v>
      </c>
      <c r="M19" s="97">
        <v>5.0000000000000001E-4</v>
      </c>
      <c r="N19" s="97">
        <v>1.14E-2</v>
      </c>
      <c r="O19" s="97">
        <v>3.0999999999999999E-3</v>
      </c>
      <c r="P19" s="97">
        <v>3.1E-2</v>
      </c>
      <c r="Q19" s="97">
        <f t="shared" si="0"/>
        <v>-0.37690000000000001</v>
      </c>
    </row>
    <row r="20" spans="1:17">
      <c r="A20" s="11">
        <v>1938</v>
      </c>
      <c r="B20" s="96">
        <v>0.31119999999999998</v>
      </c>
      <c r="C20" s="96">
        <v>4.8300000000000003E-2</v>
      </c>
      <c r="D20" s="96">
        <v>0.25209999999999999</v>
      </c>
      <c r="E20" s="96">
        <v>0.32800000000000001</v>
      </c>
      <c r="F20" s="96">
        <v>6.13E-2</v>
      </c>
      <c r="G20" s="97">
        <v>5.5300000000000002E-2</v>
      </c>
      <c r="H20" s="97">
        <v>2.64E-2</v>
      </c>
      <c r="I20" s="97">
        <v>2.8299999999999999E-2</v>
      </c>
      <c r="J20" s="97">
        <v>2.52E-2</v>
      </c>
      <c r="K20" s="97">
        <v>6.2300000000000001E-2</v>
      </c>
      <c r="L20" s="97">
        <v>1.8200000000000001E-2</v>
      </c>
      <c r="M20" s="97">
        <v>4.3700000000000003E-2</v>
      </c>
      <c r="N20" s="97">
        <v>1.52E-2</v>
      </c>
      <c r="O20" s="97">
        <v>-2.0000000000000001E-4</v>
      </c>
      <c r="P20" s="97">
        <v>-2.7799999999999998E-2</v>
      </c>
      <c r="Q20" s="97">
        <f t="shared" si="0"/>
        <v>0.2848</v>
      </c>
    </row>
    <row r="21" spans="1:17">
      <c r="A21" s="11">
        <v>1939</v>
      </c>
      <c r="B21" s="96">
        <v>-4.1000000000000003E-3</v>
      </c>
      <c r="C21" s="96">
        <v>4.6899999999999997E-2</v>
      </c>
      <c r="D21" s="96">
        <v>-5.45E-2</v>
      </c>
      <c r="E21" s="96">
        <v>3.5000000000000001E-3</v>
      </c>
      <c r="F21" s="96">
        <v>3.9699999999999999E-2</v>
      </c>
      <c r="G21" s="97">
        <v>5.9400000000000001E-2</v>
      </c>
      <c r="H21" s="97">
        <v>2.4E-2</v>
      </c>
      <c r="I21" s="97">
        <v>3.4799999999999998E-2</v>
      </c>
      <c r="J21" s="97">
        <v>2.2599999999999999E-2</v>
      </c>
      <c r="K21" s="97">
        <v>4.5199999999999997E-2</v>
      </c>
      <c r="L21" s="97">
        <v>1.3100000000000001E-2</v>
      </c>
      <c r="M21" s="97">
        <v>3.1800000000000002E-2</v>
      </c>
      <c r="N21" s="97">
        <v>9.7999999999999997E-3</v>
      </c>
      <c r="O21" s="97">
        <v>2.0000000000000001E-4</v>
      </c>
      <c r="P21" s="97">
        <v>-4.7999999999999996E-3</v>
      </c>
      <c r="Q21" s="97">
        <f t="shared" si="0"/>
        <v>-2.81E-2</v>
      </c>
    </row>
    <row r="22" spans="1:17">
      <c r="A22" s="11">
        <v>1940</v>
      </c>
      <c r="B22" s="96">
        <v>-9.7799999999999998E-2</v>
      </c>
      <c r="C22" s="96">
        <v>5.3600000000000002E-2</v>
      </c>
      <c r="D22" s="96">
        <v>-0.15290000000000001</v>
      </c>
      <c r="E22" s="96">
        <v>-5.16E-2</v>
      </c>
      <c r="F22" s="96">
        <v>3.39E-2</v>
      </c>
      <c r="G22" s="97">
        <v>6.0900000000000003E-2</v>
      </c>
      <c r="H22" s="97">
        <v>2.23E-2</v>
      </c>
      <c r="I22" s="97">
        <v>3.7699999999999997E-2</v>
      </c>
      <c r="J22" s="97">
        <v>1.9400000000000001E-2</v>
      </c>
      <c r="K22" s="97">
        <v>2.9600000000000001E-2</v>
      </c>
      <c r="L22" s="97">
        <v>8.9999999999999993E-3</v>
      </c>
      <c r="M22" s="97">
        <v>2.0400000000000001E-2</v>
      </c>
      <c r="N22" s="97">
        <v>5.7000000000000002E-3</v>
      </c>
      <c r="O22" s="97">
        <v>0</v>
      </c>
      <c r="P22" s="97">
        <v>9.5999999999999992E-3</v>
      </c>
      <c r="Q22" s="97">
        <f t="shared" si="0"/>
        <v>-0.1201</v>
      </c>
    </row>
    <row r="23" spans="1:17">
      <c r="A23" s="11">
        <v>1941</v>
      </c>
      <c r="B23" s="96">
        <v>-0.1159</v>
      </c>
      <c r="C23" s="96">
        <v>6.7100000000000007E-2</v>
      </c>
      <c r="D23" s="96">
        <v>-0.17860000000000001</v>
      </c>
      <c r="E23" s="96">
        <v>-0.09</v>
      </c>
      <c r="F23" s="96">
        <v>2.7300000000000001E-2</v>
      </c>
      <c r="G23" s="97">
        <v>9.2999999999999992E-3</v>
      </c>
      <c r="H23" s="97">
        <v>1.9400000000000001E-2</v>
      </c>
      <c r="I23" s="97">
        <v>-1.01E-2</v>
      </c>
      <c r="J23" s="97">
        <v>2.0400000000000001E-2</v>
      </c>
      <c r="K23" s="97">
        <v>5.0000000000000001E-3</v>
      </c>
      <c r="L23" s="97">
        <v>6.7000000000000002E-3</v>
      </c>
      <c r="M23" s="97">
        <v>-1.6999999999999999E-3</v>
      </c>
      <c r="N23" s="97">
        <v>8.2000000000000007E-3</v>
      </c>
      <c r="O23" s="97">
        <v>5.9999999999999995E-4</v>
      </c>
      <c r="P23" s="97">
        <v>9.7199999999999995E-2</v>
      </c>
      <c r="Q23" s="97">
        <f t="shared" si="0"/>
        <v>-0.1353</v>
      </c>
    </row>
    <row r="24" spans="1:17">
      <c r="A24" s="11">
        <v>1942</v>
      </c>
      <c r="B24" s="96">
        <v>2.3400000000000001E-2</v>
      </c>
      <c r="C24" s="96">
        <v>6.7900000000000002E-2</v>
      </c>
      <c r="D24" s="96">
        <v>0.12429999999999999</v>
      </c>
      <c r="E24" s="96">
        <v>0.4451</v>
      </c>
      <c r="F24" s="96">
        <v>2.5999999999999999E-2</v>
      </c>
      <c r="G24" s="97">
        <v>3.2199999999999999E-2</v>
      </c>
      <c r="H24" s="97">
        <v>2.46E-2</v>
      </c>
      <c r="I24" s="97">
        <v>7.4000000000000003E-3</v>
      </c>
      <c r="J24" s="97">
        <v>2.46E-2</v>
      </c>
      <c r="K24" s="97">
        <v>1.9400000000000001E-2</v>
      </c>
      <c r="L24" s="97">
        <v>7.6E-3</v>
      </c>
      <c r="M24" s="97">
        <v>1.17E-2</v>
      </c>
      <c r="N24" s="97">
        <v>7.1999999999999998E-3</v>
      </c>
      <c r="O24" s="97">
        <v>2.7000000000000001E-3</v>
      </c>
      <c r="P24" s="97">
        <v>9.2899999999999996E-2</v>
      </c>
      <c r="Q24" s="97">
        <f t="shared" si="0"/>
        <v>-1.1999999999999997E-3</v>
      </c>
    </row>
    <row r="25" spans="1:17">
      <c r="A25" s="11">
        <v>1943</v>
      </c>
      <c r="B25" s="96">
        <v>0.25900000000000001</v>
      </c>
      <c r="C25" s="96">
        <v>6.2399999999999997E-2</v>
      </c>
      <c r="D25" s="96">
        <v>0.19450000000000001</v>
      </c>
      <c r="E25" s="96">
        <v>0.88370000000000004</v>
      </c>
      <c r="F25" s="96">
        <v>2.8299999999999999E-2</v>
      </c>
      <c r="G25" s="97">
        <v>2.0799999999999999E-2</v>
      </c>
      <c r="H25" s="97">
        <v>2.4400000000000002E-2</v>
      </c>
      <c r="I25" s="97">
        <v>-3.7000000000000002E-3</v>
      </c>
      <c r="J25" s="97">
        <v>2.4799999999999999E-2</v>
      </c>
      <c r="K25" s="97">
        <v>2.81E-2</v>
      </c>
      <c r="L25" s="97">
        <v>1.5599999999999999E-2</v>
      </c>
      <c r="M25" s="97">
        <v>1.23E-2</v>
      </c>
      <c r="N25" s="97">
        <v>1.4500000000000001E-2</v>
      </c>
      <c r="O25" s="97">
        <v>3.5000000000000001E-3</v>
      </c>
      <c r="P25" s="97">
        <v>3.1600000000000003E-2</v>
      </c>
      <c r="Q25" s="97">
        <f t="shared" si="0"/>
        <v>0.2346</v>
      </c>
    </row>
    <row r="26" spans="1:17">
      <c r="A26" s="11">
        <v>1944</v>
      </c>
      <c r="B26" s="96">
        <v>0.19750000000000001</v>
      </c>
      <c r="C26" s="96">
        <v>5.4800000000000001E-2</v>
      </c>
      <c r="D26" s="96">
        <v>0.13800000000000001</v>
      </c>
      <c r="E26" s="96">
        <v>0.53720000000000001</v>
      </c>
      <c r="F26" s="96">
        <v>4.7300000000000002E-2</v>
      </c>
      <c r="G26" s="97">
        <v>2.81E-2</v>
      </c>
      <c r="H26" s="97">
        <v>2.46E-2</v>
      </c>
      <c r="I26" s="97">
        <v>3.2000000000000002E-3</v>
      </c>
      <c r="J26" s="97">
        <v>2.46E-2</v>
      </c>
      <c r="K26" s="97">
        <v>1.7999999999999999E-2</v>
      </c>
      <c r="L26" s="97">
        <v>1.44E-2</v>
      </c>
      <c r="M26" s="97">
        <v>3.5000000000000001E-3</v>
      </c>
      <c r="N26" s="97">
        <v>1.4E-2</v>
      </c>
      <c r="O26" s="97">
        <v>3.3E-3</v>
      </c>
      <c r="P26" s="97">
        <v>2.1100000000000001E-2</v>
      </c>
      <c r="Q26" s="97">
        <f t="shared" si="0"/>
        <v>0.1729</v>
      </c>
    </row>
    <row r="27" spans="1:17">
      <c r="A27" s="11">
        <v>1945</v>
      </c>
      <c r="B27" s="96">
        <v>0.36109999999999998</v>
      </c>
      <c r="C27" s="96">
        <v>4.9700000000000001E-2</v>
      </c>
      <c r="D27" s="96">
        <v>0.30719999999999997</v>
      </c>
      <c r="E27" s="96">
        <v>0.73609999999999998</v>
      </c>
      <c r="F27" s="96">
        <v>4.0800000000000003E-2</v>
      </c>
      <c r="G27" s="97">
        <v>0.10730000000000001</v>
      </c>
      <c r="H27" s="97">
        <v>2.3400000000000001E-2</v>
      </c>
      <c r="I27" s="97">
        <v>8.2699999999999996E-2</v>
      </c>
      <c r="J27" s="97">
        <v>1.9900000000000001E-2</v>
      </c>
      <c r="K27" s="97">
        <v>2.2200000000000001E-2</v>
      </c>
      <c r="L27" s="97">
        <v>1.1900000000000001E-2</v>
      </c>
      <c r="M27" s="97">
        <v>1.0200000000000001E-2</v>
      </c>
      <c r="N27" s="97">
        <v>1.03E-2</v>
      </c>
      <c r="O27" s="97">
        <v>3.3E-3</v>
      </c>
      <c r="P27" s="97">
        <v>2.2499999999999999E-2</v>
      </c>
      <c r="Q27" s="97">
        <f t="shared" si="0"/>
        <v>0.3377</v>
      </c>
    </row>
    <row r="28" spans="1:17">
      <c r="A28" s="11">
        <v>1946</v>
      </c>
      <c r="B28" s="96">
        <v>-8.0699999999999994E-2</v>
      </c>
      <c r="C28" s="96">
        <v>4.0899999999999999E-2</v>
      </c>
      <c r="D28" s="96">
        <v>-0.1187</v>
      </c>
      <c r="E28" s="96">
        <v>-0.1163</v>
      </c>
      <c r="F28" s="96">
        <v>1.72E-2</v>
      </c>
      <c r="G28" s="97">
        <v>-1E-3</v>
      </c>
      <c r="H28" s="97">
        <v>2.0400000000000001E-2</v>
      </c>
      <c r="I28" s="97">
        <v>-2.1499999999999998E-2</v>
      </c>
      <c r="J28" s="97">
        <v>2.12E-2</v>
      </c>
      <c r="K28" s="97">
        <v>0.01</v>
      </c>
      <c r="L28" s="97">
        <v>1.0800000000000001E-2</v>
      </c>
      <c r="M28" s="97">
        <v>-8.0000000000000004E-4</v>
      </c>
      <c r="N28" s="97">
        <v>1.12E-2</v>
      </c>
      <c r="O28" s="97">
        <v>3.5000000000000001E-3</v>
      </c>
      <c r="P28" s="97">
        <v>0.18160000000000001</v>
      </c>
      <c r="Q28" s="97">
        <f t="shared" si="0"/>
        <v>-0.1011</v>
      </c>
    </row>
    <row r="29" spans="1:17">
      <c r="A29" s="11">
        <v>1947</v>
      </c>
      <c r="B29" s="96">
        <v>5.7099999999999998E-2</v>
      </c>
      <c r="C29" s="96">
        <v>5.4899999999999997E-2</v>
      </c>
      <c r="D29" s="96">
        <v>0</v>
      </c>
      <c r="E29" s="96">
        <v>9.1999999999999998E-3</v>
      </c>
      <c r="F29" s="96">
        <v>-2.3400000000000001E-2</v>
      </c>
      <c r="G29" s="97">
        <v>-2.6200000000000001E-2</v>
      </c>
      <c r="H29" s="97">
        <v>2.1299999999999999E-2</v>
      </c>
      <c r="I29" s="97">
        <v>-4.7E-2</v>
      </c>
      <c r="J29" s="97">
        <v>2.4299999999999999E-2</v>
      </c>
      <c r="K29" s="97">
        <v>9.1000000000000004E-3</v>
      </c>
      <c r="L29" s="97">
        <v>1.21E-2</v>
      </c>
      <c r="M29" s="97">
        <v>-3.0000000000000001E-3</v>
      </c>
      <c r="N29" s="97">
        <v>1.34E-2</v>
      </c>
      <c r="O29" s="97">
        <v>5.0000000000000001E-3</v>
      </c>
      <c r="P29" s="97">
        <v>9.01E-2</v>
      </c>
      <c r="Q29" s="97">
        <f t="shared" si="0"/>
        <v>3.5799999999999998E-2</v>
      </c>
    </row>
    <row r="30" spans="1:17">
      <c r="A30" s="11">
        <v>1948</v>
      </c>
      <c r="B30" s="96">
        <v>5.5E-2</v>
      </c>
      <c r="C30" s="96">
        <v>6.08E-2</v>
      </c>
      <c r="D30" s="96">
        <v>-6.4999999999999997E-3</v>
      </c>
      <c r="E30" s="96">
        <v>-2.1100000000000001E-2</v>
      </c>
      <c r="F30" s="96">
        <v>4.1399999999999999E-2</v>
      </c>
      <c r="G30" s="97">
        <v>3.4000000000000002E-2</v>
      </c>
      <c r="H30" s="97">
        <v>2.4E-2</v>
      </c>
      <c r="I30" s="97">
        <v>9.5999999999999992E-3</v>
      </c>
      <c r="J30" s="97">
        <v>2.3699999999999999E-2</v>
      </c>
      <c r="K30" s="97">
        <v>1.8499999999999999E-2</v>
      </c>
      <c r="L30" s="97">
        <v>1.5599999999999999E-2</v>
      </c>
      <c r="M30" s="97">
        <v>2.7000000000000001E-3</v>
      </c>
      <c r="N30" s="97">
        <v>1.5100000000000001E-2</v>
      </c>
      <c r="O30" s="97">
        <v>8.0999999999999996E-3</v>
      </c>
      <c r="P30" s="97">
        <v>2.7099999999999999E-2</v>
      </c>
      <c r="Q30" s="97">
        <f t="shared" si="0"/>
        <v>3.1E-2</v>
      </c>
    </row>
    <row r="31" spans="1:17">
      <c r="A31" s="11">
        <v>1949</v>
      </c>
      <c r="B31" s="96">
        <v>0.18790000000000001</v>
      </c>
      <c r="C31" s="96">
        <v>7.4999999999999997E-2</v>
      </c>
      <c r="D31" s="96">
        <v>0.1026</v>
      </c>
      <c r="E31" s="96">
        <v>0.19750000000000001</v>
      </c>
      <c r="F31" s="96">
        <v>3.3099999999999997E-2</v>
      </c>
      <c r="G31" s="97">
        <v>6.4500000000000002E-2</v>
      </c>
      <c r="H31" s="97">
        <v>2.2499999999999999E-2</v>
      </c>
      <c r="I31" s="97">
        <v>4.1500000000000002E-2</v>
      </c>
      <c r="J31" s="97">
        <v>2.0899999999999998E-2</v>
      </c>
      <c r="K31" s="97">
        <v>2.3199999999999998E-2</v>
      </c>
      <c r="L31" s="97">
        <v>1.3599999999999999E-2</v>
      </c>
      <c r="M31" s="97">
        <v>9.4999999999999998E-3</v>
      </c>
      <c r="N31" s="97">
        <v>1.23E-2</v>
      </c>
      <c r="O31" s="97">
        <v>1.0999999999999999E-2</v>
      </c>
      <c r="P31" s="97">
        <v>-1.7999999999999999E-2</v>
      </c>
      <c r="Q31" s="97">
        <f t="shared" si="0"/>
        <v>0.16540000000000002</v>
      </c>
    </row>
    <row r="32" spans="1:17">
      <c r="A32" s="11">
        <v>1950</v>
      </c>
      <c r="B32" s="96">
        <v>0.31709999999999999</v>
      </c>
      <c r="C32" s="96">
        <v>8.77E-2</v>
      </c>
      <c r="D32" s="96">
        <v>0.21779999999999999</v>
      </c>
      <c r="E32" s="96">
        <v>0.38750000000000001</v>
      </c>
      <c r="F32" s="96">
        <v>2.12E-2</v>
      </c>
      <c r="G32" s="97">
        <v>5.9999999999999995E-4</v>
      </c>
      <c r="H32" s="97">
        <v>2.12E-2</v>
      </c>
      <c r="I32" s="97">
        <v>-2.06E-2</v>
      </c>
      <c r="J32" s="97">
        <v>2.24E-2</v>
      </c>
      <c r="K32" s="97">
        <v>7.0000000000000001E-3</v>
      </c>
      <c r="L32" s="97">
        <v>1.3899999999999999E-2</v>
      </c>
      <c r="M32" s="97">
        <v>-6.8999999999999999E-3</v>
      </c>
      <c r="N32" s="97">
        <v>1.6199999999999999E-2</v>
      </c>
      <c r="O32" s="97">
        <v>1.2E-2</v>
      </c>
      <c r="P32" s="97">
        <v>5.79E-2</v>
      </c>
      <c r="Q32" s="97">
        <f t="shared" si="0"/>
        <v>0.2959</v>
      </c>
    </row>
    <row r="33" spans="1:17">
      <c r="A33" s="11">
        <v>1951</v>
      </c>
      <c r="B33" s="96">
        <v>0.2402</v>
      </c>
      <c r="C33" s="96">
        <v>6.9099999999999995E-2</v>
      </c>
      <c r="D33" s="96">
        <v>0.1646</v>
      </c>
      <c r="E33" s="96">
        <v>7.8E-2</v>
      </c>
      <c r="F33" s="96">
        <v>-2.69E-2</v>
      </c>
      <c r="G33" s="97">
        <v>-3.9300000000000002E-2</v>
      </c>
      <c r="H33" s="97">
        <v>2.3800000000000002E-2</v>
      </c>
      <c r="I33" s="97">
        <v>-6.2700000000000006E-2</v>
      </c>
      <c r="J33" s="97">
        <v>2.69E-2</v>
      </c>
      <c r="K33" s="97">
        <v>3.5999999999999999E-3</v>
      </c>
      <c r="L33" s="97">
        <v>1.9800000000000002E-2</v>
      </c>
      <c r="M33" s="97">
        <v>-1.6299999999999999E-2</v>
      </c>
      <c r="N33" s="97">
        <v>2.1700000000000001E-2</v>
      </c>
      <c r="O33" s="97">
        <v>1.49E-2</v>
      </c>
      <c r="P33" s="97">
        <v>5.8700000000000002E-2</v>
      </c>
      <c r="Q33" s="97">
        <f t="shared" si="0"/>
        <v>0.21639999999999998</v>
      </c>
    </row>
    <row r="34" spans="1:17">
      <c r="A34" s="11">
        <v>1952</v>
      </c>
      <c r="B34" s="96">
        <v>0.1837</v>
      </c>
      <c r="C34" s="96">
        <v>5.9299999999999999E-2</v>
      </c>
      <c r="D34" s="96">
        <v>0.1178</v>
      </c>
      <c r="E34" s="96">
        <v>3.0300000000000001E-2</v>
      </c>
      <c r="F34" s="96">
        <v>3.5200000000000002E-2</v>
      </c>
      <c r="G34" s="97">
        <v>1.1599999999999999E-2</v>
      </c>
      <c r="H34" s="97">
        <v>2.6599999999999999E-2</v>
      </c>
      <c r="I34" s="97">
        <v>-1.4800000000000001E-2</v>
      </c>
      <c r="J34" s="97">
        <v>2.7900000000000001E-2</v>
      </c>
      <c r="K34" s="97">
        <v>1.6299999999999999E-2</v>
      </c>
      <c r="L34" s="97">
        <v>2.1899999999999999E-2</v>
      </c>
      <c r="M34" s="97">
        <v>-5.7000000000000002E-3</v>
      </c>
      <c r="N34" s="97">
        <v>2.35E-2</v>
      </c>
      <c r="O34" s="97">
        <v>1.66E-2</v>
      </c>
      <c r="P34" s="97">
        <v>8.8000000000000005E-3</v>
      </c>
      <c r="Q34" s="97">
        <f t="shared" si="0"/>
        <v>0.15710000000000002</v>
      </c>
    </row>
    <row r="35" spans="1:17">
      <c r="A35" s="11">
        <v>1953</v>
      </c>
      <c r="B35" s="96">
        <v>-9.9000000000000008E-3</v>
      </c>
      <c r="C35" s="96">
        <v>5.4600000000000003E-2</v>
      </c>
      <c r="D35" s="96">
        <v>-6.6199999999999995E-2</v>
      </c>
      <c r="E35" s="96">
        <v>-6.4899999999999999E-2</v>
      </c>
      <c r="F35" s="96">
        <v>3.4099999999999998E-2</v>
      </c>
      <c r="G35" s="97">
        <v>3.6400000000000002E-2</v>
      </c>
      <c r="H35" s="97">
        <v>2.8400000000000002E-2</v>
      </c>
      <c r="I35" s="97">
        <v>6.7000000000000002E-3</v>
      </c>
      <c r="J35" s="97">
        <v>2.7400000000000001E-2</v>
      </c>
      <c r="K35" s="97">
        <v>3.2300000000000002E-2</v>
      </c>
      <c r="L35" s="97">
        <v>2.5499999999999998E-2</v>
      </c>
      <c r="M35" s="97">
        <v>6.1000000000000004E-3</v>
      </c>
      <c r="N35" s="97">
        <v>2.18E-2</v>
      </c>
      <c r="O35" s="97">
        <v>1.8200000000000001E-2</v>
      </c>
      <c r="P35" s="97">
        <v>6.1999999999999998E-3</v>
      </c>
      <c r="Q35" s="97">
        <f t="shared" si="0"/>
        <v>-3.8300000000000001E-2</v>
      </c>
    </row>
    <row r="36" spans="1:17">
      <c r="A36" s="11">
        <v>1954</v>
      </c>
      <c r="B36" s="96">
        <v>0.5262</v>
      </c>
      <c r="C36" s="96">
        <v>6.2100000000000002E-2</v>
      </c>
      <c r="D36" s="96">
        <v>0.45019999999999999</v>
      </c>
      <c r="E36" s="96">
        <v>0.60580000000000001</v>
      </c>
      <c r="F36" s="96">
        <v>5.3900000000000003E-2</v>
      </c>
      <c r="G36" s="97">
        <v>7.1900000000000006E-2</v>
      </c>
      <c r="H36" s="97">
        <v>2.7900000000000001E-2</v>
      </c>
      <c r="I36" s="97">
        <v>4.3499999999999997E-2</v>
      </c>
      <c r="J36" s="97">
        <v>2.7199999999999998E-2</v>
      </c>
      <c r="K36" s="97">
        <v>2.6800000000000001E-2</v>
      </c>
      <c r="L36" s="97">
        <v>1.6E-2</v>
      </c>
      <c r="M36" s="97">
        <v>1.0800000000000001E-2</v>
      </c>
      <c r="N36" s="97">
        <v>1.72E-2</v>
      </c>
      <c r="O36" s="97">
        <v>8.6E-3</v>
      </c>
      <c r="P36" s="97">
        <v>-5.0000000000000001E-3</v>
      </c>
      <c r="Q36" s="97">
        <f t="shared" si="0"/>
        <v>0.49830000000000002</v>
      </c>
    </row>
    <row r="37" spans="1:17">
      <c r="A37" s="11">
        <v>1955</v>
      </c>
      <c r="B37" s="96">
        <v>0.31559999999999999</v>
      </c>
      <c r="C37" s="96">
        <v>4.5600000000000002E-2</v>
      </c>
      <c r="D37" s="96">
        <v>0.26400000000000001</v>
      </c>
      <c r="E37" s="96">
        <v>0.2044</v>
      </c>
      <c r="F37" s="96">
        <v>4.7999999999999996E-3</v>
      </c>
      <c r="G37" s="97">
        <v>-1.29E-2</v>
      </c>
      <c r="H37" s="97">
        <v>2.75E-2</v>
      </c>
      <c r="I37" s="97">
        <v>-4.07E-2</v>
      </c>
      <c r="J37" s="97">
        <v>2.9499999999999998E-2</v>
      </c>
      <c r="K37" s="97">
        <v>-6.4999999999999997E-3</v>
      </c>
      <c r="L37" s="97">
        <v>2.4500000000000001E-2</v>
      </c>
      <c r="M37" s="97">
        <v>-3.1E-2</v>
      </c>
      <c r="N37" s="97">
        <v>2.8000000000000001E-2</v>
      </c>
      <c r="O37" s="97">
        <v>1.5699999999999999E-2</v>
      </c>
      <c r="P37" s="97">
        <v>3.7000000000000002E-3</v>
      </c>
      <c r="Q37" s="97">
        <f t="shared" si="0"/>
        <v>0.28809999999999997</v>
      </c>
    </row>
    <row r="38" spans="1:17">
      <c r="A38" s="11">
        <v>1956</v>
      </c>
      <c r="B38" s="96">
        <v>6.5600000000000006E-2</v>
      </c>
      <c r="C38" s="96">
        <v>3.8300000000000001E-2</v>
      </c>
      <c r="D38" s="96">
        <v>2.6200000000000001E-2</v>
      </c>
      <c r="E38" s="96">
        <v>4.2799999999999998E-2</v>
      </c>
      <c r="F38" s="96">
        <v>-6.8099999999999994E-2</v>
      </c>
      <c r="G38" s="97">
        <v>-5.5899999999999998E-2</v>
      </c>
      <c r="H38" s="97">
        <v>2.9899999999999999E-2</v>
      </c>
      <c r="I38" s="97">
        <v>-8.4599999999999995E-2</v>
      </c>
      <c r="J38" s="97">
        <v>3.4500000000000003E-2</v>
      </c>
      <c r="K38" s="97">
        <v>-4.1999999999999997E-3</v>
      </c>
      <c r="L38" s="97">
        <v>3.0499999999999999E-2</v>
      </c>
      <c r="M38" s="97">
        <v>-3.4500000000000003E-2</v>
      </c>
      <c r="N38" s="97">
        <v>3.6299999999999999E-2</v>
      </c>
      <c r="O38" s="97">
        <v>2.46E-2</v>
      </c>
      <c r="P38" s="97">
        <v>2.86E-2</v>
      </c>
      <c r="Q38" s="97">
        <f t="shared" si="0"/>
        <v>3.570000000000001E-2</v>
      </c>
    </row>
    <row r="39" spans="1:17">
      <c r="A39" s="11">
        <v>1957</v>
      </c>
      <c r="B39" s="96">
        <v>-0.10780000000000001</v>
      </c>
      <c r="C39" s="96">
        <v>3.8399999999999997E-2</v>
      </c>
      <c r="D39" s="96">
        <v>-0.1431</v>
      </c>
      <c r="E39" s="96">
        <v>-0.1457</v>
      </c>
      <c r="F39" s="96">
        <v>8.7099999999999997E-2</v>
      </c>
      <c r="G39" s="97">
        <v>7.46E-2</v>
      </c>
      <c r="H39" s="97">
        <v>3.44E-2</v>
      </c>
      <c r="I39" s="97">
        <v>3.8199999999999998E-2</v>
      </c>
      <c r="J39" s="97">
        <v>3.2300000000000002E-2</v>
      </c>
      <c r="K39" s="97">
        <v>7.8399999999999997E-2</v>
      </c>
      <c r="L39" s="97">
        <v>3.5900000000000001E-2</v>
      </c>
      <c r="M39" s="97">
        <v>4.0500000000000001E-2</v>
      </c>
      <c r="N39" s="97">
        <v>2.8400000000000002E-2</v>
      </c>
      <c r="O39" s="97">
        <v>3.1399999999999997E-2</v>
      </c>
      <c r="P39" s="97">
        <v>3.0200000000000001E-2</v>
      </c>
      <c r="Q39" s="97">
        <f t="shared" si="0"/>
        <v>-0.14219999999999999</v>
      </c>
    </row>
    <row r="40" spans="1:17">
      <c r="A40" s="11">
        <v>1958</v>
      </c>
      <c r="B40" s="96">
        <v>0.43359999999999999</v>
      </c>
      <c r="C40" s="96">
        <v>4.3799999999999999E-2</v>
      </c>
      <c r="D40" s="96">
        <v>0.38059999999999999</v>
      </c>
      <c r="E40" s="96">
        <v>0.64890000000000003</v>
      </c>
      <c r="F40" s="96">
        <v>-2.2200000000000001E-2</v>
      </c>
      <c r="G40" s="97">
        <v>-6.0900000000000003E-2</v>
      </c>
      <c r="H40" s="97">
        <v>3.27E-2</v>
      </c>
      <c r="I40" s="97">
        <v>-9.2299999999999993E-2</v>
      </c>
      <c r="J40" s="97">
        <v>3.8199999999999998E-2</v>
      </c>
      <c r="K40" s="97">
        <v>-1.29E-2</v>
      </c>
      <c r="L40" s="97">
        <v>2.93E-2</v>
      </c>
      <c r="M40" s="97">
        <v>-4.1700000000000001E-2</v>
      </c>
      <c r="N40" s="97">
        <v>3.8100000000000002E-2</v>
      </c>
      <c r="O40" s="97">
        <v>1.54E-2</v>
      </c>
      <c r="P40" s="97">
        <v>1.7600000000000001E-2</v>
      </c>
      <c r="Q40" s="97">
        <f t="shared" si="0"/>
        <v>0.40089999999999998</v>
      </c>
    </row>
    <row r="41" spans="1:17">
      <c r="A41" s="11">
        <v>1959</v>
      </c>
      <c r="B41" s="96">
        <v>0.1196</v>
      </c>
      <c r="C41" s="96">
        <v>3.3099999999999997E-2</v>
      </c>
      <c r="D41" s="96">
        <v>8.48E-2</v>
      </c>
      <c r="E41" s="96">
        <v>0.16400000000000001</v>
      </c>
      <c r="F41" s="96">
        <v>-9.7000000000000003E-3</v>
      </c>
      <c r="G41" s="97">
        <v>-2.2599999999999999E-2</v>
      </c>
      <c r="H41" s="97">
        <v>4.0099999999999997E-2</v>
      </c>
      <c r="I41" s="97">
        <v>-6.2E-2</v>
      </c>
      <c r="J41" s="97">
        <v>4.4699999999999997E-2</v>
      </c>
      <c r="K41" s="97">
        <v>-3.8999999999999998E-3</v>
      </c>
      <c r="L41" s="97">
        <v>4.1799999999999997E-2</v>
      </c>
      <c r="M41" s="97">
        <v>-4.5600000000000002E-2</v>
      </c>
      <c r="N41" s="97">
        <v>4.9799999999999997E-2</v>
      </c>
      <c r="O41" s="97">
        <v>2.9499999999999998E-2</v>
      </c>
      <c r="P41" s="97">
        <v>1.4999999999999999E-2</v>
      </c>
      <c r="Q41" s="97">
        <f t="shared" si="0"/>
        <v>7.9500000000000001E-2</v>
      </c>
    </row>
    <row r="42" spans="1:17">
      <c r="A42" s="11">
        <v>1960</v>
      </c>
      <c r="B42" s="96">
        <v>4.7000000000000002E-3</v>
      </c>
      <c r="C42" s="96">
        <v>3.2599999999999997E-2</v>
      </c>
      <c r="D42" s="96">
        <v>-2.9700000000000001E-2</v>
      </c>
      <c r="E42" s="96">
        <v>-3.2899999999999999E-2</v>
      </c>
      <c r="F42" s="96">
        <v>9.0700000000000003E-2</v>
      </c>
      <c r="G42" s="97">
        <v>0.13780000000000001</v>
      </c>
      <c r="H42" s="97">
        <v>4.2599999999999999E-2</v>
      </c>
      <c r="I42" s="97">
        <v>9.2899999999999996E-2</v>
      </c>
      <c r="J42" s="97">
        <v>3.7999999999999999E-2</v>
      </c>
      <c r="K42" s="97">
        <v>0.1176</v>
      </c>
      <c r="L42" s="97">
        <v>4.1500000000000002E-2</v>
      </c>
      <c r="M42" s="97">
        <v>7.4200000000000002E-2</v>
      </c>
      <c r="N42" s="97">
        <v>3.3099999999999997E-2</v>
      </c>
      <c r="O42" s="97">
        <v>2.6599999999999999E-2</v>
      </c>
      <c r="P42" s="97">
        <v>1.4800000000000001E-2</v>
      </c>
      <c r="Q42" s="97">
        <f t="shared" si="0"/>
        <v>-3.7899999999999996E-2</v>
      </c>
    </row>
    <row r="43" spans="1:17">
      <c r="A43" s="11">
        <v>1961</v>
      </c>
      <c r="B43" s="96">
        <v>0.26889999999999997</v>
      </c>
      <c r="C43" s="96">
        <v>3.4799999999999998E-2</v>
      </c>
      <c r="D43" s="96">
        <v>0.23130000000000001</v>
      </c>
      <c r="E43" s="96">
        <v>0.32090000000000002</v>
      </c>
      <c r="F43" s="96">
        <v>4.82E-2</v>
      </c>
      <c r="G43" s="97">
        <v>9.7000000000000003E-3</v>
      </c>
      <c r="H43" s="97">
        <v>3.8300000000000001E-2</v>
      </c>
      <c r="I43" s="97">
        <v>-2.86E-2</v>
      </c>
      <c r="J43" s="97">
        <v>4.1500000000000002E-2</v>
      </c>
      <c r="K43" s="97">
        <v>1.8499999999999999E-2</v>
      </c>
      <c r="L43" s="97">
        <v>3.5400000000000001E-2</v>
      </c>
      <c r="M43" s="97">
        <v>-1.72E-2</v>
      </c>
      <c r="N43" s="97">
        <v>3.8399999999999997E-2</v>
      </c>
      <c r="O43" s="97">
        <v>2.1299999999999999E-2</v>
      </c>
      <c r="P43" s="97">
        <v>6.7000000000000002E-3</v>
      </c>
      <c r="Q43" s="97">
        <f t="shared" si="0"/>
        <v>0.23059999999999997</v>
      </c>
    </row>
    <row r="44" spans="1:17">
      <c r="A44" s="11">
        <v>1962</v>
      </c>
      <c r="B44" s="96">
        <v>-8.7300000000000003E-2</v>
      </c>
      <c r="C44" s="96">
        <v>2.98E-2</v>
      </c>
      <c r="D44" s="96">
        <v>-0.111</v>
      </c>
      <c r="E44" s="96">
        <v>-0.11899999999999999</v>
      </c>
      <c r="F44" s="96">
        <v>7.9500000000000001E-2</v>
      </c>
      <c r="G44" s="97">
        <v>6.8900000000000003E-2</v>
      </c>
      <c r="H44" s="97">
        <v>0.04</v>
      </c>
      <c r="I44" s="97">
        <v>2.7799999999999998E-2</v>
      </c>
      <c r="J44" s="97">
        <v>3.95E-2</v>
      </c>
      <c r="K44" s="97">
        <v>5.5599999999999997E-2</v>
      </c>
      <c r="L44" s="97">
        <v>3.73E-2</v>
      </c>
      <c r="M44" s="97">
        <v>1.7299999999999999E-2</v>
      </c>
      <c r="N44" s="97">
        <v>3.5000000000000003E-2</v>
      </c>
      <c r="O44" s="97">
        <v>2.7300000000000001E-2</v>
      </c>
      <c r="P44" s="97">
        <v>1.2200000000000001E-2</v>
      </c>
      <c r="Q44" s="97">
        <f t="shared" si="0"/>
        <v>-0.1273</v>
      </c>
    </row>
    <row r="45" spans="1:17">
      <c r="A45" s="11">
        <v>1963</v>
      </c>
      <c r="B45" s="96">
        <v>0.22800000000000001</v>
      </c>
      <c r="C45" s="96">
        <v>3.61E-2</v>
      </c>
      <c r="D45" s="96">
        <v>0.18890000000000001</v>
      </c>
      <c r="E45" s="96">
        <v>0.23569999999999999</v>
      </c>
      <c r="F45" s="96">
        <v>2.1899999999999999E-2</v>
      </c>
      <c r="G45" s="97">
        <v>1.21E-2</v>
      </c>
      <c r="H45" s="97">
        <v>3.8899999999999997E-2</v>
      </c>
      <c r="I45" s="97">
        <v>-2.7E-2</v>
      </c>
      <c r="J45" s="97">
        <v>4.1700000000000001E-2</v>
      </c>
      <c r="K45" s="97">
        <v>1.6400000000000001E-2</v>
      </c>
      <c r="L45" s="97">
        <v>3.7100000000000001E-2</v>
      </c>
      <c r="M45" s="97">
        <v>-2.1000000000000001E-2</v>
      </c>
      <c r="N45" s="97">
        <v>4.0399999999999998E-2</v>
      </c>
      <c r="O45" s="97">
        <v>3.1199999999999999E-2</v>
      </c>
      <c r="P45" s="97">
        <v>1.6500000000000001E-2</v>
      </c>
      <c r="Q45" s="97">
        <f t="shared" si="0"/>
        <v>0.18910000000000002</v>
      </c>
    </row>
    <row r="46" spans="1:17">
      <c r="A46" s="11">
        <v>1964</v>
      </c>
      <c r="B46" s="96">
        <v>0.1648</v>
      </c>
      <c r="C46" s="96">
        <v>3.3300000000000003E-2</v>
      </c>
      <c r="D46" s="96">
        <v>0.12970000000000001</v>
      </c>
      <c r="E46" s="96">
        <v>0.23519999999999999</v>
      </c>
      <c r="F46" s="96">
        <v>4.7699999999999999E-2</v>
      </c>
      <c r="G46" s="97">
        <v>3.5099999999999999E-2</v>
      </c>
      <c r="H46" s="97">
        <v>4.1500000000000002E-2</v>
      </c>
      <c r="I46" s="97">
        <v>-7.1999999999999998E-3</v>
      </c>
      <c r="J46" s="97">
        <v>4.2299999999999997E-2</v>
      </c>
      <c r="K46" s="97">
        <v>4.0399999999999998E-2</v>
      </c>
      <c r="L46" s="97">
        <v>0.04</v>
      </c>
      <c r="M46" s="97">
        <v>-2.9999999999999997E-4</v>
      </c>
      <c r="N46" s="97">
        <v>4.0300000000000002E-2</v>
      </c>
      <c r="O46" s="97">
        <v>3.5400000000000001E-2</v>
      </c>
      <c r="P46" s="97">
        <v>1.1900000000000001E-2</v>
      </c>
      <c r="Q46" s="97">
        <f t="shared" si="0"/>
        <v>0.12329999999999999</v>
      </c>
    </row>
    <row r="47" spans="1:17">
      <c r="A47" s="11">
        <v>1965</v>
      </c>
      <c r="B47" s="96">
        <v>0.1245</v>
      </c>
      <c r="C47" s="96">
        <v>3.2099999999999997E-2</v>
      </c>
      <c r="D47" s="96">
        <v>9.06E-2</v>
      </c>
      <c r="E47" s="96">
        <v>0.41749999999999998</v>
      </c>
      <c r="F47" s="96">
        <v>-4.5999999999999999E-3</v>
      </c>
      <c r="G47" s="97">
        <v>7.1000000000000004E-3</v>
      </c>
      <c r="H47" s="97">
        <v>4.19E-2</v>
      </c>
      <c r="I47" s="97">
        <v>-3.4500000000000003E-2</v>
      </c>
      <c r="J47" s="97">
        <v>4.4999999999999998E-2</v>
      </c>
      <c r="K47" s="97">
        <v>1.2E-2</v>
      </c>
      <c r="L47" s="97">
        <v>4.1500000000000002E-2</v>
      </c>
      <c r="M47" s="97">
        <v>-3.1E-2</v>
      </c>
      <c r="N47" s="97">
        <v>4.9000000000000002E-2</v>
      </c>
      <c r="O47" s="97">
        <v>3.9300000000000002E-2</v>
      </c>
      <c r="P47" s="97">
        <v>1.9199999999999998E-2</v>
      </c>
      <c r="Q47" s="97">
        <f t="shared" si="0"/>
        <v>8.2600000000000007E-2</v>
      </c>
    </row>
    <row r="48" spans="1:17">
      <c r="A48" s="11">
        <v>1966</v>
      </c>
      <c r="B48" s="96">
        <v>-0.10059999999999999</v>
      </c>
      <c r="C48" s="96">
        <v>3.1099999999999999E-2</v>
      </c>
      <c r="D48" s="96">
        <v>-0.13089999999999999</v>
      </c>
      <c r="E48" s="96">
        <v>-7.0099999999999996E-2</v>
      </c>
      <c r="F48" s="96">
        <v>2E-3</v>
      </c>
      <c r="G48" s="97">
        <v>3.6499999999999998E-2</v>
      </c>
      <c r="H48" s="97">
        <v>4.4900000000000002E-2</v>
      </c>
      <c r="I48" s="97">
        <v>-1.06E-2</v>
      </c>
      <c r="J48" s="97">
        <v>4.5499999999999999E-2</v>
      </c>
      <c r="K48" s="97">
        <v>4.6899999999999997E-2</v>
      </c>
      <c r="L48" s="97">
        <v>4.9299999999999997E-2</v>
      </c>
      <c r="M48" s="97">
        <v>-4.1000000000000003E-3</v>
      </c>
      <c r="N48" s="97">
        <v>4.7899999999999998E-2</v>
      </c>
      <c r="O48" s="97">
        <v>4.7600000000000003E-2</v>
      </c>
      <c r="P48" s="97">
        <v>3.3500000000000002E-2</v>
      </c>
      <c r="Q48" s="97">
        <f t="shared" si="0"/>
        <v>-0.14549999999999999</v>
      </c>
    </row>
    <row r="49" spans="1:17">
      <c r="A49" s="11">
        <v>1967</v>
      </c>
      <c r="B49" s="96">
        <v>0.23980000000000001</v>
      </c>
      <c r="C49" s="96">
        <v>3.6400000000000002E-2</v>
      </c>
      <c r="D49" s="96">
        <v>0.20899999999999999</v>
      </c>
      <c r="E49" s="96">
        <v>0.8357</v>
      </c>
      <c r="F49" s="96">
        <v>-4.9500000000000002E-2</v>
      </c>
      <c r="G49" s="97">
        <v>-9.1800000000000007E-2</v>
      </c>
      <c r="H49" s="97">
        <v>4.5900000000000003E-2</v>
      </c>
      <c r="I49" s="97">
        <v>-0.13550000000000001</v>
      </c>
      <c r="J49" s="97">
        <v>5.5599999999999997E-2</v>
      </c>
      <c r="K49" s="97">
        <v>1.01E-2</v>
      </c>
      <c r="L49" s="97">
        <v>4.8800000000000003E-2</v>
      </c>
      <c r="M49" s="97">
        <v>-3.85E-2</v>
      </c>
      <c r="N49" s="97">
        <v>5.7700000000000001E-2</v>
      </c>
      <c r="O49" s="97">
        <v>4.2099999999999999E-2</v>
      </c>
      <c r="P49" s="97">
        <v>3.04E-2</v>
      </c>
      <c r="Q49" s="97">
        <f t="shared" si="0"/>
        <v>0.19390000000000002</v>
      </c>
    </row>
    <row r="50" spans="1:17">
      <c r="A50" s="11">
        <v>1968</v>
      </c>
      <c r="B50" s="96">
        <v>0.1106</v>
      </c>
      <c r="C50" s="96">
        <v>3.1800000000000002E-2</v>
      </c>
      <c r="D50" s="96">
        <v>7.6600000000000001E-2</v>
      </c>
      <c r="E50" s="96">
        <v>0.35970000000000002</v>
      </c>
      <c r="F50" s="96">
        <v>2.5700000000000001E-2</v>
      </c>
      <c r="G50" s="97">
        <v>-2.5999999999999999E-3</v>
      </c>
      <c r="H50" s="97">
        <v>5.5E-2</v>
      </c>
      <c r="I50" s="97">
        <v>-5.5100000000000003E-2</v>
      </c>
      <c r="J50" s="97">
        <v>5.9799999999999999E-2</v>
      </c>
      <c r="K50" s="97">
        <v>4.5400000000000003E-2</v>
      </c>
      <c r="L50" s="97">
        <v>5.4899999999999997E-2</v>
      </c>
      <c r="M50" s="97">
        <v>-9.9000000000000008E-3</v>
      </c>
      <c r="N50" s="97">
        <v>5.96E-2</v>
      </c>
      <c r="O50" s="97">
        <v>5.21E-2</v>
      </c>
      <c r="P50" s="97">
        <v>4.7199999999999999E-2</v>
      </c>
      <c r="Q50" s="97">
        <f t="shared" si="0"/>
        <v>5.5600000000000004E-2</v>
      </c>
    </row>
    <row r="51" spans="1:17">
      <c r="A51" s="11">
        <v>1969</v>
      </c>
      <c r="B51" s="96">
        <v>-8.5000000000000006E-2</v>
      </c>
      <c r="C51" s="96">
        <v>3.04E-2</v>
      </c>
      <c r="D51" s="96">
        <v>-0.1142</v>
      </c>
      <c r="E51" s="96">
        <v>-0.2505</v>
      </c>
      <c r="F51" s="96">
        <v>-8.09E-2</v>
      </c>
      <c r="G51" s="97">
        <v>-5.0700000000000002E-2</v>
      </c>
      <c r="H51" s="97">
        <v>5.9499999999999997E-2</v>
      </c>
      <c r="I51" s="97">
        <v>-0.10829999999999999</v>
      </c>
      <c r="J51" s="97">
        <v>6.8699999999999997E-2</v>
      </c>
      <c r="K51" s="97">
        <v>-7.4000000000000003E-3</v>
      </c>
      <c r="L51" s="97">
        <v>6.6500000000000004E-2</v>
      </c>
      <c r="M51" s="97">
        <v>-7.2700000000000001E-2</v>
      </c>
      <c r="N51" s="97">
        <v>8.2900000000000001E-2</v>
      </c>
      <c r="O51" s="97">
        <v>6.5799999999999997E-2</v>
      </c>
      <c r="P51" s="97">
        <v>6.1100000000000002E-2</v>
      </c>
      <c r="Q51" s="97">
        <f t="shared" si="0"/>
        <v>-0.14450000000000002</v>
      </c>
    </row>
    <row r="52" spans="1:17">
      <c r="A52" s="11">
        <v>1970</v>
      </c>
      <c r="B52" s="96">
        <v>4.0099999999999997E-2</v>
      </c>
      <c r="C52" s="96">
        <v>3.4099999999999998E-2</v>
      </c>
      <c r="D52" s="96">
        <v>1.6000000000000001E-3</v>
      </c>
      <c r="E52" s="96">
        <v>-0.17430000000000001</v>
      </c>
      <c r="F52" s="96">
        <v>0.1837</v>
      </c>
      <c r="G52" s="97">
        <v>0.1211</v>
      </c>
      <c r="H52" s="97">
        <v>6.7400000000000002E-2</v>
      </c>
      <c r="I52" s="97">
        <v>4.8399999999999999E-2</v>
      </c>
      <c r="J52" s="97">
        <v>6.4799999999999996E-2</v>
      </c>
      <c r="K52" s="97">
        <v>0.1686</v>
      </c>
      <c r="L52" s="97">
        <v>7.4899999999999994E-2</v>
      </c>
      <c r="M52" s="97">
        <v>8.7099999999999997E-2</v>
      </c>
      <c r="N52" s="97">
        <v>5.8999999999999997E-2</v>
      </c>
      <c r="O52" s="97">
        <v>6.5199999999999994E-2</v>
      </c>
      <c r="P52" s="97">
        <v>5.4899999999999997E-2</v>
      </c>
      <c r="Q52" s="97">
        <f t="shared" si="0"/>
        <v>-2.7300000000000005E-2</v>
      </c>
    </row>
    <row r="53" spans="1:17" ht="14.25" customHeight="1">
      <c r="A53" s="11">
        <v>1971</v>
      </c>
      <c r="B53" s="96">
        <v>0.1431</v>
      </c>
      <c r="C53" s="96">
        <v>3.3300000000000003E-2</v>
      </c>
      <c r="D53" s="96">
        <v>0.1079</v>
      </c>
      <c r="E53" s="96">
        <v>0.16500000000000001</v>
      </c>
      <c r="F53" s="96">
        <v>0.1101</v>
      </c>
      <c r="G53" s="97">
        <v>0.1323</v>
      </c>
      <c r="H53" s="97">
        <v>6.3200000000000006E-2</v>
      </c>
      <c r="I53" s="97">
        <v>6.6100000000000006E-2</v>
      </c>
      <c r="J53" s="97">
        <v>5.9700000000000003E-2</v>
      </c>
      <c r="K53" s="97">
        <v>8.72E-2</v>
      </c>
      <c r="L53" s="97">
        <v>5.7500000000000002E-2</v>
      </c>
      <c r="M53" s="97">
        <v>2.7199999999999998E-2</v>
      </c>
      <c r="N53" s="97">
        <v>5.2499999999999998E-2</v>
      </c>
      <c r="O53" s="97">
        <v>4.3900000000000002E-2</v>
      </c>
      <c r="P53" s="97">
        <v>3.3599999999999998E-2</v>
      </c>
      <c r="Q53" s="97">
        <f t="shared" si="0"/>
        <v>7.9899999999999999E-2</v>
      </c>
    </row>
    <row r="54" spans="1:17">
      <c r="A54" s="11">
        <v>1972</v>
      </c>
      <c r="B54" s="96">
        <v>0.1898</v>
      </c>
      <c r="C54" s="96">
        <v>3.09E-2</v>
      </c>
      <c r="D54" s="96">
        <v>0.15629999999999999</v>
      </c>
      <c r="E54" s="96">
        <v>4.4299999999999999E-2</v>
      </c>
      <c r="F54" s="96">
        <v>7.2599999999999998E-2</v>
      </c>
      <c r="G54" s="97">
        <v>5.6899999999999999E-2</v>
      </c>
      <c r="H54" s="97">
        <v>5.8700000000000002E-2</v>
      </c>
      <c r="I54" s="97">
        <v>-3.5000000000000001E-3</v>
      </c>
      <c r="J54" s="97">
        <v>5.9900000000000002E-2</v>
      </c>
      <c r="K54" s="97">
        <v>5.16E-2</v>
      </c>
      <c r="L54" s="97">
        <v>5.7500000000000002E-2</v>
      </c>
      <c r="M54" s="97">
        <v>-7.4999999999999997E-3</v>
      </c>
      <c r="N54" s="97">
        <v>5.8500000000000003E-2</v>
      </c>
      <c r="O54" s="97">
        <v>3.8399999999999997E-2</v>
      </c>
      <c r="P54" s="97">
        <v>3.4099999999999998E-2</v>
      </c>
      <c r="Q54" s="97">
        <f t="shared" si="0"/>
        <v>0.13109999999999999</v>
      </c>
    </row>
    <row r="55" spans="1:17">
      <c r="A55" s="11">
        <v>1973</v>
      </c>
      <c r="B55" s="96">
        <v>-0.14660000000000001</v>
      </c>
      <c r="C55" s="96">
        <v>2.86E-2</v>
      </c>
      <c r="D55" s="96">
        <v>-0.17369999999999999</v>
      </c>
      <c r="E55" s="96">
        <v>-0.309</v>
      </c>
      <c r="F55" s="96">
        <v>1.14E-2</v>
      </c>
      <c r="G55" s="97">
        <v>-1.11E-2</v>
      </c>
      <c r="H55" s="97">
        <v>6.5100000000000005E-2</v>
      </c>
      <c r="I55" s="97">
        <v>-7.6999999999999999E-2</v>
      </c>
      <c r="J55" s="97">
        <v>7.2599999999999998E-2</v>
      </c>
      <c r="K55" s="97">
        <v>4.6100000000000002E-2</v>
      </c>
      <c r="L55" s="97">
        <v>6.5799999999999997E-2</v>
      </c>
      <c r="M55" s="97">
        <v>-2.1899999999999999E-2</v>
      </c>
      <c r="N55" s="97">
        <v>6.7900000000000002E-2</v>
      </c>
      <c r="O55" s="97">
        <v>6.93E-2</v>
      </c>
      <c r="P55" s="97">
        <v>8.7999999999999995E-2</v>
      </c>
      <c r="Q55" s="97">
        <f t="shared" si="0"/>
        <v>-0.2117</v>
      </c>
    </row>
    <row r="56" spans="1:17">
      <c r="A56" s="11">
        <v>1974</v>
      </c>
      <c r="B56" s="96">
        <v>-0.26469999999999999</v>
      </c>
      <c r="C56" s="96">
        <v>3.6900000000000002E-2</v>
      </c>
      <c r="D56" s="96">
        <v>-0.29720000000000002</v>
      </c>
      <c r="E56" s="96">
        <v>-0.19950000000000001</v>
      </c>
      <c r="F56" s="96">
        <v>-3.0599999999999999E-2</v>
      </c>
      <c r="G56" s="97">
        <v>4.3499999999999997E-2</v>
      </c>
      <c r="H56" s="97">
        <v>7.2700000000000001E-2</v>
      </c>
      <c r="I56" s="97">
        <v>-3.4500000000000003E-2</v>
      </c>
      <c r="J56" s="97">
        <v>7.5999999999999998E-2</v>
      </c>
      <c r="K56" s="97">
        <v>5.6899999999999999E-2</v>
      </c>
      <c r="L56" s="97">
        <v>7.2400000000000006E-2</v>
      </c>
      <c r="M56" s="97">
        <v>-1.9900000000000001E-2</v>
      </c>
      <c r="N56" s="97">
        <v>7.1199999999999999E-2</v>
      </c>
      <c r="O56" s="97">
        <v>0.08</v>
      </c>
      <c r="P56" s="97">
        <v>0.122</v>
      </c>
      <c r="Q56" s="97">
        <f t="shared" si="0"/>
        <v>-0.33739999999999998</v>
      </c>
    </row>
    <row r="57" spans="1:17">
      <c r="A57" s="11">
        <v>1975</v>
      </c>
      <c r="B57" s="96">
        <v>0.372</v>
      </c>
      <c r="C57" s="96">
        <v>5.3699999999999998E-2</v>
      </c>
      <c r="D57" s="96">
        <v>0.3155</v>
      </c>
      <c r="E57" s="96">
        <v>0.5282</v>
      </c>
      <c r="F57" s="96">
        <v>0.1464</v>
      </c>
      <c r="G57" s="97">
        <v>9.1999999999999998E-2</v>
      </c>
      <c r="H57" s="97">
        <v>7.9899999999999999E-2</v>
      </c>
      <c r="I57" s="97">
        <v>7.3000000000000001E-3</v>
      </c>
      <c r="J57" s="97">
        <v>8.0500000000000002E-2</v>
      </c>
      <c r="K57" s="97">
        <v>7.8299999999999995E-2</v>
      </c>
      <c r="L57" s="97">
        <v>7.3499999999999996E-2</v>
      </c>
      <c r="M57" s="97">
        <v>1.1999999999999999E-3</v>
      </c>
      <c r="N57" s="97">
        <v>7.1900000000000006E-2</v>
      </c>
      <c r="O57" s="97">
        <v>5.8000000000000003E-2</v>
      </c>
      <c r="P57" s="97">
        <v>7.0099999999999996E-2</v>
      </c>
      <c r="Q57" s="97">
        <f t="shared" si="0"/>
        <v>0.29210000000000003</v>
      </c>
    </row>
    <row r="58" spans="1:17">
      <c r="A58" s="11">
        <v>1976</v>
      </c>
      <c r="B58" s="96">
        <v>0.2384</v>
      </c>
      <c r="C58" s="96">
        <v>4.3799999999999999E-2</v>
      </c>
      <c r="D58" s="96">
        <v>0.1915</v>
      </c>
      <c r="E58" s="96">
        <v>0.57379999999999998</v>
      </c>
      <c r="F58" s="96">
        <v>0.1865</v>
      </c>
      <c r="G58" s="97">
        <v>0.16750000000000001</v>
      </c>
      <c r="H58" s="97">
        <v>7.8899999999999998E-2</v>
      </c>
      <c r="I58" s="97">
        <v>8.0699999999999994E-2</v>
      </c>
      <c r="J58" s="97">
        <v>7.2099999999999997E-2</v>
      </c>
      <c r="K58" s="97">
        <v>0.12870000000000001</v>
      </c>
      <c r="L58" s="97">
        <v>7.0999999999999994E-2</v>
      </c>
      <c r="M58" s="97">
        <v>5.2499999999999998E-2</v>
      </c>
      <c r="N58" s="97">
        <v>0.06</v>
      </c>
      <c r="O58" s="97">
        <v>5.0799999999999998E-2</v>
      </c>
      <c r="P58" s="97">
        <v>4.8099999999999997E-2</v>
      </c>
      <c r="Q58" s="97">
        <f t="shared" si="0"/>
        <v>0.1595</v>
      </c>
    </row>
    <row r="59" spans="1:17">
      <c r="A59" s="11">
        <v>1977</v>
      </c>
      <c r="B59" s="96">
        <v>-7.1800000000000003E-2</v>
      </c>
      <c r="C59" s="96">
        <v>4.3099999999999999E-2</v>
      </c>
      <c r="D59" s="96">
        <v>-0.115</v>
      </c>
      <c r="E59" s="96">
        <v>0.25380000000000003</v>
      </c>
      <c r="F59" s="96">
        <v>1.7100000000000001E-2</v>
      </c>
      <c r="G59" s="97">
        <v>-6.8999999999999999E-3</v>
      </c>
      <c r="H59" s="97">
        <v>7.1400000000000005E-2</v>
      </c>
      <c r="I59" s="97">
        <v>-7.8600000000000003E-2</v>
      </c>
      <c r="J59" s="97">
        <v>8.0299999999999996E-2</v>
      </c>
      <c r="K59" s="97">
        <v>1.41E-2</v>
      </c>
      <c r="L59" s="97">
        <v>6.4899999999999999E-2</v>
      </c>
      <c r="M59" s="97">
        <v>-5.1499999999999997E-2</v>
      </c>
      <c r="N59" s="97">
        <v>7.51E-2</v>
      </c>
      <c r="O59" s="97">
        <v>5.1200000000000002E-2</v>
      </c>
      <c r="P59" s="97">
        <v>6.7699999999999996E-2</v>
      </c>
      <c r="Q59" s="97">
        <f t="shared" si="0"/>
        <v>-0.14319999999999999</v>
      </c>
    </row>
    <row r="60" spans="1:17">
      <c r="A60" s="11">
        <v>1978</v>
      </c>
      <c r="B60" s="96">
        <v>6.5600000000000006E-2</v>
      </c>
      <c r="C60" s="96">
        <v>5.33E-2</v>
      </c>
      <c r="D60" s="96">
        <v>1.06E-2</v>
      </c>
      <c r="E60" s="96">
        <v>0.2346</v>
      </c>
      <c r="F60" s="96">
        <v>-6.9999999999999999E-4</v>
      </c>
      <c r="G60" s="97">
        <v>-1.18E-2</v>
      </c>
      <c r="H60" s="97">
        <v>7.9000000000000001E-2</v>
      </c>
      <c r="I60" s="97">
        <v>-9.0499999999999997E-2</v>
      </c>
      <c r="J60" s="97">
        <v>8.9800000000000005E-2</v>
      </c>
      <c r="K60" s="97">
        <v>3.49E-2</v>
      </c>
      <c r="L60" s="97">
        <v>7.8299999999999995E-2</v>
      </c>
      <c r="M60" s="97">
        <v>-4.4900000000000002E-2</v>
      </c>
      <c r="N60" s="97">
        <v>8.8300000000000003E-2</v>
      </c>
      <c r="O60" s="97">
        <v>7.1800000000000003E-2</v>
      </c>
      <c r="P60" s="97">
        <v>9.0300000000000005E-2</v>
      </c>
      <c r="Q60" s="97">
        <f t="shared" si="0"/>
        <v>-1.3399999999999995E-2</v>
      </c>
    </row>
    <row r="61" spans="1:17">
      <c r="A61" s="11">
        <v>1979</v>
      </c>
      <c r="B61" s="96">
        <v>0.18440000000000001</v>
      </c>
      <c r="C61" s="96">
        <v>5.7099999999999998E-2</v>
      </c>
      <c r="D61" s="96">
        <v>0.1231</v>
      </c>
      <c r="E61" s="96">
        <v>0.43459999999999999</v>
      </c>
      <c r="F61" s="96">
        <v>-4.1799999999999997E-2</v>
      </c>
      <c r="G61" s="97">
        <v>-1.23E-2</v>
      </c>
      <c r="H61" s="97">
        <v>8.8599999999999998E-2</v>
      </c>
      <c r="I61" s="97">
        <v>-9.8400000000000001E-2</v>
      </c>
      <c r="J61" s="97">
        <v>0.1012</v>
      </c>
      <c r="K61" s="97">
        <v>4.0899999999999999E-2</v>
      </c>
      <c r="L61" s="97">
        <v>9.0399999999999994E-2</v>
      </c>
      <c r="M61" s="97">
        <v>-5.0700000000000002E-2</v>
      </c>
      <c r="N61" s="97">
        <v>0.1033</v>
      </c>
      <c r="O61" s="97">
        <v>0.1038</v>
      </c>
      <c r="P61" s="97">
        <v>0.1331</v>
      </c>
      <c r="Q61" s="97">
        <f t="shared" si="0"/>
        <v>9.580000000000001E-2</v>
      </c>
    </row>
    <row r="62" spans="1:17">
      <c r="A62" s="11">
        <v>1980</v>
      </c>
      <c r="B62" s="96">
        <v>0.32419999999999999</v>
      </c>
      <c r="C62" s="96">
        <v>5.7299999999999997E-2</v>
      </c>
      <c r="D62" s="96">
        <v>0.25769999999999998</v>
      </c>
      <c r="E62" s="96">
        <v>0.39879999999999999</v>
      </c>
      <c r="F62" s="96">
        <v>-2.76E-2</v>
      </c>
      <c r="G62" s="97">
        <v>-3.95E-2</v>
      </c>
      <c r="H62" s="97">
        <v>9.9699999999999997E-2</v>
      </c>
      <c r="I62" s="97">
        <v>-0.14000000000000001</v>
      </c>
      <c r="J62" s="97">
        <v>0.11990000000000001</v>
      </c>
      <c r="K62" s="97">
        <v>3.9100000000000003E-2</v>
      </c>
      <c r="L62" s="97">
        <v>0.1055</v>
      </c>
      <c r="M62" s="97">
        <v>-6.8099999999999994E-2</v>
      </c>
      <c r="N62" s="97">
        <v>0.1245</v>
      </c>
      <c r="O62" s="97">
        <v>0.1124</v>
      </c>
      <c r="P62" s="97">
        <v>0.124</v>
      </c>
      <c r="Q62" s="97">
        <f t="shared" si="0"/>
        <v>0.22449999999999998</v>
      </c>
    </row>
    <row r="63" spans="1:17">
      <c r="A63" s="11">
        <v>1981</v>
      </c>
      <c r="B63" s="96">
        <v>-4.9099999999999998E-2</v>
      </c>
      <c r="C63" s="96">
        <v>4.8899999999999999E-2</v>
      </c>
      <c r="D63" s="96">
        <v>-9.7199999999999995E-2</v>
      </c>
      <c r="E63" s="96">
        <v>0.41338000000000003</v>
      </c>
      <c r="F63" s="96">
        <v>-1.24E-2</v>
      </c>
      <c r="G63" s="97">
        <v>1.8599999999999998E-2</v>
      </c>
      <c r="H63" s="97">
        <v>0.11550000000000001</v>
      </c>
      <c r="I63" s="97">
        <v>-0.1033</v>
      </c>
      <c r="J63" s="97">
        <v>0.13339999999999999</v>
      </c>
      <c r="K63" s="97">
        <v>9.4500000000000001E-2</v>
      </c>
      <c r="L63" s="97">
        <v>0.12970000000000001</v>
      </c>
      <c r="M63" s="97">
        <v>-4.5499999999999999E-2</v>
      </c>
      <c r="N63" s="97">
        <v>0.1396</v>
      </c>
      <c r="O63" s="97">
        <v>0.14710000000000001</v>
      </c>
      <c r="P63" s="97">
        <v>8.9399999999999993E-2</v>
      </c>
      <c r="Q63" s="97">
        <f t="shared" si="0"/>
        <v>-0.1646</v>
      </c>
    </row>
    <row r="64" spans="1:17">
      <c r="A64" s="11">
        <v>1982</v>
      </c>
      <c r="B64" s="96">
        <v>0.21410000000000001</v>
      </c>
      <c r="C64" s="96">
        <v>5.5E-2</v>
      </c>
      <c r="D64" s="96">
        <v>0.14760000000000001</v>
      </c>
      <c r="E64" s="96">
        <v>0.28010000000000002</v>
      </c>
      <c r="F64" s="96">
        <v>0.42559999999999998</v>
      </c>
      <c r="G64" s="97">
        <v>0.40360000000000001</v>
      </c>
      <c r="H64" s="97">
        <v>0.13500000000000001</v>
      </c>
      <c r="I64" s="97">
        <v>0.23949999999999999</v>
      </c>
      <c r="J64" s="97">
        <v>0.1095</v>
      </c>
      <c r="K64" s="97">
        <v>0.29099999999999998</v>
      </c>
      <c r="L64" s="97">
        <v>0.12809999999999999</v>
      </c>
      <c r="M64" s="97">
        <v>0.14230000000000001</v>
      </c>
      <c r="N64" s="97">
        <v>9.9000000000000005E-2</v>
      </c>
      <c r="O64" s="97">
        <v>0.10539999999999999</v>
      </c>
      <c r="P64" s="97">
        <v>3.8699999999999998E-2</v>
      </c>
      <c r="Q64" s="97">
        <f t="shared" si="0"/>
        <v>7.9100000000000004E-2</v>
      </c>
    </row>
    <row r="65" spans="1:17">
      <c r="A65" s="11">
        <v>1983</v>
      </c>
      <c r="B65" s="96">
        <v>0.22509999999999999</v>
      </c>
      <c r="C65" s="96">
        <v>0.05</v>
      </c>
      <c r="D65" s="96">
        <v>0.17269999999999999</v>
      </c>
      <c r="E65" s="96">
        <v>0.3967</v>
      </c>
      <c r="F65" s="96">
        <v>6.2600000000000003E-2</v>
      </c>
      <c r="G65" s="97">
        <v>6.4999999999999997E-3</v>
      </c>
      <c r="H65" s="97">
        <v>0.1038</v>
      </c>
      <c r="I65" s="97">
        <v>-9.8199999999999996E-2</v>
      </c>
      <c r="J65" s="97">
        <v>0.1197</v>
      </c>
      <c r="K65" s="97">
        <v>7.4099999999999999E-2</v>
      </c>
      <c r="L65" s="97">
        <v>0.10349999999999999</v>
      </c>
      <c r="M65" s="97">
        <v>-3.3000000000000002E-2</v>
      </c>
      <c r="N65" s="97">
        <v>0.11409999999999999</v>
      </c>
      <c r="O65" s="97">
        <v>8.7999999999999995E-2</v>
      </c>
      <c r="P65" s="97">
        <v>3.7999999999999999E-2</v>
      </c>
      <c r="Q65" s="97">
        <f t="shared" si="0"/>
        <v>0.12129999999999999</v>
      </c>
    </row>
    <row r="66" spans="1:17">
      <c r="A66" s="11">
        <v>1984</v>
      </c>
      <c r="B66" s="96">
        <v>6.2700000000000006E-2</v>
      </c>
      <c r="C66" s="96">
        <v>4.5600000000000002E-2</v>
      </c>
      <c r="D66" s="96">
        <v>1.3899999999999999E-2</v>
      </c>
      <c r="E66" s="96">
        <v>-6.6699999999999995E-2</v>
      </c>
      <c r="F66" s="96">
        <v>0.1686</v>
      </c>
      <c r="G66" s="97">
        <v>0.15479999999999999</v>
      </c>
      <c r="H66" s="97">
        <v>0.1174</v>
      </c>
      <c r="I66" s="97">
        <v>2.3199999999999998E-2</v>
      </c>
      <c r="J66" s="97">
        <v>0.11700000000000001</v>
      </c>
      <c r="K66" s="97">
        <v>0.14019999999999999</v>
      </c>
      <c r="L66" s="97">
        <v>0.1168</v>
      </c>
      <c r="M66" s="97">
        <v>1.2200000000000001E-2</v>
      </c>
      <c r="N66" s="97">
        <v>0.1104</v>
      </c>
      <c r="O66" s="97">
        <v>9.8500000000000004E-2</v>
      </c>
      <c r="P66" s="97">
        <v>3.95E-2</v>
      </c>
      <c r="Q66" s="97">
        <f t="shared" si="0"/>
        <v>-5.4699999999999999E-2</v>
      </c>
    </row>
    <row r="67" spans="1:17">
      <c r="A67" s="11">
        <v>1985</v>
      </c>
      <c r="B67" s="96">
        <v>0.3216</v>
      </c>
      <c r="C67" s="96">
        <v>5.0999999999999997E-2</v>
      </c>
      <c r="D67" s="96">
        <v>0.26340000000000002</v>
      </c>
      <c r="E67" s="96">
        <v>0.24660000000000001</v>
      </c>
      <c r="F67" s="96">
        <v>0.3009</v>
      </c>
      <c r="G67" s="97">
        <v>0.30969999999999998</v>
      </c>
      <c r="H67" s="97">
        <v>0.1125</v>
      </c>
      <c r="I67" s="97">
        <v>0.1784</v>
      </c>
      <c r="J67" s="97">
        <v>9.5600000000000004E-2</v>
      </c>
      <c r="K67" s="97">
        <v>0.20330000000000001</v>
      </c>
      <c r="L67" s="97">
        <v>0.10290000000000001</v>
      </c>
      <c r="M67" s="97">
        <v>9.01E-2</v>
      </c>
      <c r="N67" s="97">
        <v>8.5500000000000007E-2</v>
      </c>
      <c r="O67" s="97">
        <v>7.7200000000000005E-2</v>
      </c>
      <c r="P67" s="97">
        <v>3.7699999999999997E-2</v>
      </c>
      <c r="Q67" s="97">
        <f t="shared" si="0"/>
        <v>0.20910000000000001</v>
      </c>
    </row>
    <row r="68" spans="1:17">
      <c r="A68" s="11">
        <v>1986</v>
      </c>
      <c r="B68" s="96">
        <v>0.1847</v>
      </c>
      <c r="C68" s="96">
        <v>3.7400000000000003E-2</v>
      </c>
      <c r="D68" s="96">
        <v>0.14630000000000001</v>
      </c>
      <c r="E68" s="96">
        <v>6.8500000000000005E-2</v>
      </c>
      <c r="F68" s="96">
        <v>0.19850000000000001</v>
      </c>
      <c r="G68" s="97">
        <v>0.24529999999999999</v>
      </c>
      <c r="H68" s="97">
        <v>8.9800000000000005E-2</v>
      </c>
      <c r="I68" s="97">
        <v>0.14990000000000001</v>
      </c>
      <c r="J68" s="97">
        <v>7.8899999999999998E-2</v>
      </c>
      <c r="K68" s="97">
        <v>0.15140000000000001</v>
      </c>
      <c r="L68" s="97">
        <v>7.7200000000000005E-2</v>
      </c>
      <c r="M68" s="97">
        <v>6.9900000000000004E-2</v>
      </c>
      <c r="N68" s="97">
        <v>6.8500000000000005E-2</v>
      </c>
      <c r="O68" s="97">
        <v>6.1600000000000002E-2</v>
      </c>
      <c r="P68" s="97">
        <v>1.1299999999999999E-2</v>
      </c>
      <c r="Q68" s="97">
        <f t="shared" si="0"/>
        <v>9.4899999999999998E-2</v>
      </c>
    </row>
    <row r="69" spans="1:17">
      <c r="A69" s="11">
        <v>1987</v>
      </c>
      <c r="B69" s="96">
        <v>5.2299999999999999E-2</v>
      </c>
      <c r="C69" s="96">
        <v>3.6400000000000002E-2</v>
      </c>
      <c r="D69" s="96">
        <v>2.0299999999999999E-2</v>
      </c>
      <c r="E69" s="96">
        <v>-9.2999999999999999E-2</v>
      </c>
      <c r="F69" s="96">
        <v>-2.7000000000000001E-3</v>
      </c>
      <c r="G69" s="97">
        <v>-2.7099999999999999E-2</v>
      </c>
      <c r="H69" s="97">
        <v>7.9200000000000007E-2</v>
      </c>
      <c r="I69" s="97">
        <v>-0.1069</v>
      </c>
      <c r="J69" s="97">
        <v>9.1999999999999998E-2</v>
      </c>
      <c r="K69" s="97">
        <v>2.9000000000000001E-2</v>
      </c>
      <c r="L69" s="97">
        <v>7.4700000000000003E-2</v>
      </c>
      <c r="M69" s="97">
        <v>-4.7500000000000001E-2</v>
      </c>
      <c r="N69" s="97">
        <v>8.3199999999999996E-2</v>
      </c>
      <c r="O69" s="97">
        <v>5.4699999999999999E-2</v>
      </c>
      <c r="P69" s="97">
        <v>4.41E-2</v>
      </c>
      <c r="Q69" s="97">
        <f t="shared" si="0"/>
        <v>-2.6900000000000007E-2</v>
      </c>
    </row>
    <row r="70" spans="1:17">
      <c r="A70" s="11">
        <v>1988</v>
      </c>
      <c r="B70" s="96">
        <v>0.1681</v>
      </c>
      <c r="C70" s="96">
        <v>4.1700000000000001E-2</v>
      </c>
      <c r="D70" s="96">
        <v>0.1241</v>
      </c>
      <c r="E70" s="96">
        <v>0.22869999999999999</v>
      </c>
      <c r="F70" s="96">
        <v>0.107</v>
      </c>
      <c r="G70" s="97">
        <v>9.6699999999999994E-2</v>
      </c>
      <c r="H70" s="97">
        <v>8.9700000000000002E-2</v>
      </c>
      <c r="I70" s="97">
        <v>3.5999999999999999E-3</v>
      </c>
      <c r="J70" s="97">
        <v>9.1800000000000007E-2</v>
      </c>
      <c r="K70" s="97">
        <v>6.0999999999999999E-2</v>
      </c>
      <c r="L70" s="97">
        <v>8.2400000000000001E-2</v>
      </c>
      <c r="M70" s="97">
        <v>-2.2599999999999999E-2</v>
      </c>
      <c r="N70" s="97">
        <v>9.1700000000000004E-2</v>
      </c>
      <c r="O70" s="97">
        <v>6.3500000000000001E-2</v>
      </c>
      <c r="P70" s="97">
        <v>4.4200000000000003E-2</v>
      </c>
      <c r="Q70" s="97">
        <f t="shared" si="0"/>
        <v>7.8399999999999997E-2</v>
      </c>
    </row>
    <row r="71" spans="1:17">
      <c r="A71" s="11">
        <v>1989</v>
      </c>
      <c r="B71" s="96">
        <v>0.31490000000000001</v>
      </c>
      <c r="C71" s="96">
        <v>3.85E-2</v>
      </c>
      <c r="D71" s="96">
        <v>0.27260000000000001</v>
      </c>
      <c r="E71" s="96">
        <v>0.1018</v>
      </c>
      <c r="F71" s="96">
        <v>0.1623</v>
      </c>
      <c r="G71" s="97">
        <v>0.18110000000000001</v>
      </c>
      <c r="H71" s="97">
        <v>8.8099999999999998E-2</v>
      </c>
      <c r="I71" s="97">
        <v>8.6199999999999999E-2</v>
      </c>
      <c r="J71" s="97">
        <v>8.1600000000000006E-2</v>
      </c>
      <c r="K71" s="97">
        <v>0.13289999999999999</v>
      </c>
      <c r="L71" s="97">
        <v>8.4599999999999995E-2</v>
      </c>
      <c r="M71" s="97">
        <v>4.3400000000000001E-2</v>
      </c>
      <c r="N71" s="97">
        <v>7.9399999999999998E-2</v>
      </c>
      <c r="O71" s="97">
        <v>8.3699999999999997E-2</v>
      </c>
      <c r="P71" s="97">
        <v>4.65E-2</v>
      </c>
      <c r="Q71" s="97">
        <f t="shared" si="0"/>
        <v>0.2268</v>
      </c>
    </row>
    <row r="72" spans="1:17">
      <c r="A72" s="11">
        <v>1990</v>
      </c>
      <c r="B72" s="96">
        <v>-3.1699999999999999E-2</v>
      </c>
      <c r="C72" s="96">
        <v>3.3599999999999998E-2</v>
      </c>
      <c r="D72" s="96">
        <v>-6.5600000000000006E-2</v>
      </c>
      <c r="E72" s="96">
        <v>-0.21560000000000001</v>
      </c>
      <c r="F72" s="96">
        <v>6.7799999999999999E-2</v>
      </c>
      <c r="G72" s="97">
        <v>6.1800000000000001E-2</v>
      </c>
      <c r="H72" s="97">
        <v>8.1900000000000001E-2</v>
      </c>
      <c r="I72" s="97">
        <v>-2.6100000000000002E-2</v>
      </c>
      <c r="J72" s="97">
        <v>8.4400000000000003E-2</v>
      </c>
      <c r="K72" s="97">
        <v>9.7299999999999998E-2</v>
      </c>
      <c r="L72" s="97">
        <v>8.1500000000000003E-2</v>
      </c>
      <c r="M72" s="97">
        <v>1.0200000000000001E-2</v>
      </c>
      <c r="N72" s="97">
        <v>7.6999999999999999E-2</v>
      </c>
      <c r="O72" s="97">
        <v>7.8100000000000003E-2</v>
      </c>
      <c r="P72" s="97">
        <v>6.1100000000000002E-2</v>
      </c>
      <c r="Q72" s="97">
        <f t="shared" si="0"/>
        <v>-0.11360000000000001</v>
      </c>
    </row>
    <row r="73" spans="1:17">
      <c r="A73" s="11">
        <v>1991</v>
      </c>
      <c r="B73" s="96">
        <v>0.30549999999999999</v>
      </c>
      <c r="C73" s="96">
        <v>3.8199999999999998E-2</v>
      </c>
      <c r="D73" s="96">
        <v>0.2631</v>
      </c>
      <c r="E73" s="96">
        <v>0.44629999999999997</v>
      </c>
      <c r="F73" s="96">
        <v>0.19889999999999999</v>
      </c>
      <c r="G73" s="97">
        <v>0.193</v>
      </c>
      <c r="H73" s="97">
        <v>8.2199999999999995E-2</v>
      </c>
      <c r="I73" s="97">
        <v>0.10100000000000001</v>
      </c>
      <c r="J73" s="97">
        <v>7.2999999999999995E-2</v>
      </c>
      <c r="K73" s="97">
        <v>0.15459999999999999</v>
      </c>
      <c r="L73" s="97">
        <v>7.4300000000000005E-2</v>
      </c>
      <c r="M73" s="97">
        <v>7.3599999999999999E-2</v>
      </c>
      <c r="N73" s="97">
        <v>5.9700000000000003E-2</v>
      </c>
      <c r="O73" s="97">
        <v>5.6000000000000001E-2</v>
      </c>
      <c r="P73" s="97">
        <v>3.0599999999999999E-2</v>
      </c>
      <c r="Q73" s="97">
        <f t="shared" ref="Q73:Q99" si="1">B73-H73</f>
        <v>0.2233</v>
      </c>
    </row>
    <row r="74" spans="1:17">
      <c r="A74" s="11">
        <v>1992</v>
      </c>
      <c r="B74" s="96">
        <v>7.6700000000000004E-2</v>
      </c>
      <c r="C74" s="96">
        <v>3.0300000000000001E-2</v>
      </c>
      <c r="D74" s="96">
        <v>4.4600000000000001E-2</v>
      </c>
      <c r="E74" s="96">
        <v>0.23350000000000001</v>
      </c>
      <c r="F74" s="96">
        <v>9.3899999999999997E-2</v>
      </c>
      <c r="G74" s="97">
        <v>8.0500000000000002E-2</v>
      </c>
      <c r="H74" s="97">
        <v>7.2599999999999998E-2</v>
      </c>
      <c r="I74" s="97">
        <v>3.3999999999999998E-3</v>
      </c>
      <c r="J74" s="97">
        <v>7.2599999999999998E-2</v>
      </c>
      <c r="K74" s="97">
        <v>7.1900000000000006E-2</v>
      </c>
      <c r="L74" s="97">
        <v>6.2700000000000006E-2</v>
      </c>
      <c r="M74" s="97">
        <v>6.4000000000000003E-3</v>
      </c>
      <c r="N74" s="97">
        <v>6.0999999999999999E-2</v>
      </c>
      <c r="O74" s="97">
        <v>3.5099999999999999E-2</v>
      </c>
      <c r="P74" s="97">
        <v>2.9000000000000001E-2</v>
      </c>
      <c r="Q74" s="97">
        <f t="shared" si="1"/>
        <v>4.1000000000000064E-3</v>
      </c>
    </row>
    <row r="75" spans="1:17">
      <c r="A75" s="11">
        <v>1993</v>
      </c>
      <c r="B75" s="96">
        <v>9.9900000000000003E-2</v>
      </c>
      <c r="C75" s="96">
        <v>2.8299999999999999E-2</v>
      </c>
      <c r="D75" s="96">
        <v>7.0599999999999996E-2</v>
      </c>
      <c r="E75" s="96">
        <v>0.20979999999999999</v>
      </c>
      <c r="F75" s="96">
        <v>0.13189999999999999</v>
      </c>
      <c r="G75" s="97">
        <v>0.18240000000000001</v>
      </c>
      <c r="H75" s="97">
        <v>7.17E-2</v>
      </c>
      <c r="I75" s="97">
        <v>0.1071</v>
      </c>
      <c r="J75" s="97">
        <v>6.54E-2</v>
      </c>
      <c r="K75" s="97">
        <v>0.1124</v>
      </c>
      <c r="L75" s="97">
        <v>5.5300000000000002E-2</v>
      </c>
      <c r="M75" s="97">
        <v>5.5599999999999997E-2</v>
      </c>
      <c r="N75" s="97">
        <v>5.2200000000000003E-2</v>
      </c>
      <c r="O75" s="97">
        <v>2.9000000000000001E-2</v>
      </c>
      <c r="P75" s="97">
        <v>2.75E-2</v>
      </c>
      <c r="Q75" s="97">
        <f t="shared" si="1"/>
        <v>2.8200000000000003E-2</v>
      </c>
    </row>
    <row r="76" spans="1:17">
      <c r="A76" s="11">
        <v>1994</v>
      </c>
      <c r="B76" s="96">
        <v>1.3100000000000001E-2</v>
      </c>
      <c r="C76" s="96">
        <v>2.8199999999999999E-2</v>
      </c>
      <c r="D76" s="96">
        <v>-1.54E-2</v>
      </c>
      <c r="E76" s="96">
        <v>3.1099999999999999E-2</v>
      </c>
      <c r="F76" s="96">
        <v>-5.7599999999999998E-2</v>
      </c>
      <c r="G76" s="97">
        <v>-7.7700000000000005E-2</v>
      </c>
      <c r="H76" s="97">
        <v>6.59E-2</v>
      </c>
      <c r="I76" s="97">
        <v>-0.1429</v>
      </c>
      <c r="J76" s="97">
        <v>7.9899999999999999E-2</v>
      </c>
      <c r="K76" s="97">
        <v>-5.1400000000000001E-2</v>
      </c>
      <c r="L76" s="97">
        <v>6.0699999999999997E-2</v>
      </c>
      <c r="M76" s="97">
        <v>-0.1114</v>
      </c>
      <c r="N76" s="97">
        <v>7.8E-2</v>
      </c>
      <c r="O76" s="97">
        <v>3.9E-2</v>
      </c>
      <c r="P76" s="97">
        <v>2.6700000000000002E-2</v>
      </c>
      <c r="Q76" s="97">
        <f t="shared" si="1"/>
        <v>-5.28E-2</v>
      </c>
    </row>
    <row r="77" spans="1:17">
      <c r="A77" s="11">
        <v>1995</v>
      </c>
      <c r="B77" s="96">
        <v>0.37430000000000002</v>
      </c>
      <c r="C77" s="96">
        <v>2.9100000000000001E-2</v>
      </c>
      <c r="D77" s="96">
        <v>0.34110000000000001</v>
      </c>
      <c r="E77" s="96">
        <v>0.34460000000000002</v>
      </c>
      <c r="F77" s="96">
        <v>0.27200000000000002</v>
      </c>
      <c r="G77" s="97">
        <v>0.31669999999999998</v>
      </c>
      <c r="H77" s="97">
        <v>7.5999999999999998E-2</v>
      </c>
      <c r="I77" s="97">
        <v>0.23039999999999999</v>
      </c>
      <c r="J77" s="97">
        <v>6.0299999999999999E-2</v>
      </c>
      <c r="K77" s="97">
        <v>0.16800000000000001</v>
      </c>
      <c r="L77" s="97">
        <v>6.6900000000000001E-2</v>
      </c>
      <c r="M77" s="97">
        <v>9.6600000000000005E-2</v>
      </c>
      <c r="N77" s="97">
        <v>5.3800000000000001E-2</v>
      </c>
      <c r="O77" s="97">
        <v>5.6000000000000001E-2</v>
      </c>
      <c r="P77" s="97">
        <v>2.5399999999999999E-2</v>
      </c>
      <c r="Q77" s="97">
        <f t="shared" si="1"/>
        <v>0.29830000000000001</v>
      </c>
    </row>
    <row r="78" spans="1:17">
      <c r="A78" s="11">
        <v>1996</v>
      </c>
      <c r="B78" s="96">
        <v>0.23069999999999999</v>
      </c>
      <c r="C78" s="96">
        <v>2.5399999999999999E-2</v>
      </c>
      <c r="D78" s="96">
        <v>0.2026</v>
      </c>
      <c r="E78" s="96">
        <v>0.1762</v>
      </c>
      <c r="F78" s="96">
        <v>1.4E-2</v>
      </c>
      <c r="G78" s="97">
        <v>-9.2999999999999992E-3</v>
      </c>
      <c r="H78" s="97">
        <v>6.1800000000000001E-2</v>
      </c>
      <c r="I78" s="97">
        <v>-7.3700000000000002E-2</v>
      </c>
      <c r="J78" s="97">
        <v>6.7299999999999999E-2</v>
      </c>
      <c r="K78" s="97">
        <v>2.1000000000000001E-2</v>
      </c>
      <c r="L78" s="97">
        <v>5.8200000000000002E-2</v>
      </c>
      <c r="M78" s="97">
        <v>-3.9E-2</v>
      </c>
      <c r="N78" s="97">
        <v>6.1600000000000002E-2</v>
      </c>
      <c r="O78" s="97">
        <v>5.21E-2</v>
      </c>
      <c r="P78" s="97">
        <v>3.32E-2</v>
      </c>
      <c r="Q78" s="97">
        <f t="shared" si="1"/>
        <v>0.16889999999999999</v>
      </c>
    </row>
    <row r="79" spans="1:17">
      <c r="A79" s="11">
        <v>1997</v>
      </c>
      <c r="B79" s="96">
        <v>0.33360000000000001</v>
      </c>
      <c r="C79" s="96">
        <v>2.1100000000000001E-2</v>
      </c>
      <c r="D79" s="96">
        <v>0.31009999999999999</v>
      </c>
      <c r="E79" s="96">
        <v>0.2278</v>
      </c>
      <c r="F79" s="96">
        <v>0.1295</v>
      </c>
      <c r="G79" s="97">
        <v>0.1585</v>
      </c>
      <c r="H79" s="97">
        <v>6.6400000000000001E-2</v>
      </c>
      <c r="I79" s="97">
        <v>8.5099999999999995E-2</v>
      </c>
      <c r="J79" s="97">
        <v>6.0199999999999997E-2</v>
      </c>
      <c r="K79" s="97">
        <v>8.3799999999999999E-2</v>
      </c>
      <c r="L79" s="97">
        <v>6.1400000000000003E-2</v>
      </c>
      <c r="M79" s="97">
        <v>1.95E-2</v>
      </c>
      <c r="N79" s="97">
        <v>5.7299999999999997E-2</v>
      </c>
      <c r="O79" s="97">
        <v>5.2600000000000001E-2</v>
      </c>
      <c r="P79" s="97">
        <v>1.7000000000000001E-2</v>
      </c>
      <c r="Q79" s="97">
        <f t="shared" si="1"/>
        <v>0.26719999999999999</v>
      </c>
    </row>
    <row r="80" spans="1:17">
      <c r="A80" s="11">
        <v>1998</v>
      </c>
      <c r="B80" s="96">
        <v>0.2858</v>
      </c>
      <c r="C80" s="96">
        <v>1.6799999999999999E-2</v>
      </c>
      <c r="D80" s="96">
        <v>0.26669999999999999</v>
      </c>
      <c r="E80" s="96">
        <v>-7.3099999999999998E-2</v>
      </c>
      <c r="F80" s="96">
        <v>0.1076</v>
      </c>
      <c r="G80" s="97">
        <v>0.13059999999999999</v>
      </c>
      <c r="H80" s="97">
        <v>5.8299999999999998E-2</v>
      </c>
      <c r="I80" s="97">
        <v>6.8900000000000003E-2</v>
      </c>
      <c r="J80" s="97">
        <v>5.4199999999999998E-2</v>
      </c>
      <c r="K80" s="97">
        <v>0.121</v>
      </c>
      <c r="L80" s="97">
        <v>5.2900000000000003E-2</v>
      </c>
      <c r="M80" s="97">
        <v>4.6600000000000003E-2</v>
      </c>
      <c r="N80" s="97">
        <v>4.6800000000000001E-2</v>
      </c>
      <c r="O80" s="97">
        <v>4.8599999999999997E-2</v>
      </c>
      <c r="P80" s="97">
        <v>1.61E-2</v>
      </c>
      <c r="Q80" s="97">
        <f t="shared" si="1"/>
        <v>0.22750000000000001</v>
      </c>
    </row>
    <row r="81" spans="1:17">
      <c r="A81" s="11">
        <v>1999</v>
      </c>
      <c r="B81" s="96">
        <v>0.2104</v>
      </c>
      <c r="C81" s="96">
        <v>1.3599999999999999E-2</v>
      </c>
      <c r="D81" s="96">
        <v>0.1953</v>
      </c>
      <c r="E81" s="96">
        <v>0.2979</v>
      </c>
      <c r="F81" s="96">
        <v>-7.4499999999999997E-2</v>
      </c>
      <c r="G81" s="97">
        <v>-8.9599999999999999E-2</v>
      </c>
      <c r="H81" s="97">
        <v>5.57E-2</v>
      </c>
      <c r="I81" s="97">
        <v>-0.14349999999999999</v>
      </c>
      <c r="J81" s="97">
        <v>6.8199999999999997E-2</v>
      </c>
      <c r="K81" s="97">
        <v>-1.77E-2</v>
      </c>
      <c r="L81" s="97">
        <v>5.2999999999999999E-2</v>
      </c>
      <c r="M81" s="97">
        <v>-7.0599999999999996E-2</v>
      </c>
      <c r="N81" s="97">
        <v>6.4500000000000002E-2</v>
      </c>
      <c r="O81" s="97">
        <v>4.6800000000000001E-2</v>
      </c>
      <c r="P81" s="97">
        <v>2.6800000000000001E-2</v>
      </c>
      <c r="Q81" s="97">
        <f t="shared" si="1"/>
        <v>0.1547</v>
      </c>
    </row>
    <row r="82" spans="1:17">
      <c r="A82" s="11">
        <v>2000</v>
      </c>
      <c r="B82" s="96">
        <v>-9.11E-2</v>
      </c>
      <c r="C82" s="96">
        <v>1.0999999999999999E-2</v>
      </c>
      <c r="D82" s="96">
        <v>-0.1014</v>
      </c>
      <c r="E82" s="96">
        <v>-3.5900000000000001E-2</v>
      </c>
      <c r="F82" s="96">
        <v>0.12870000000000001</v>
      </c>
      <c r="G82" s="97">
        <v>0.21479999999999999</v>
      </c>
      <c r="H82" s="97">
        <v>6.5000000000000002E-2</v>
      </c>
      <c r="I82" s="97">
        <v>0.14360000000000001</v>
      </c>
      <c r="J82" s="97">
        <v>5.5800000000000002E-2</v>
      </c>
      <c r="K82" s="97">
        <v>0.12590000000000001</v>
      </c>
      <c r="L82" s="97">
        <v>6.1899999999999997E-2</v>
      </c>
      <c r="M82" s="97">
        <v>5.9400000000000001E-2</v>
      </c>
      <c r="N82" s="97">
        <v>5.0700000000000002E-2</v>
      </c>
      <c r="O82" s="97">
        <v>5.8900000000000001E-2</v>
      </c>
      <c r="P82" s="97">
        <v>3.39E-2</v>
      </c>
      <c r="Q82" s="97">
        <f t="shared" si="1"/>
        <v>-0.15610000000000002</v>
      </c>
    </row>
    <row r="83" spans="1:17">
      <c r="A83" s="11">
        <v>2001</v>
      </c>
      <c r="B83" s="96">
        <v>-0.1188</v>
      </c>
      <c r="C83" s="96">
        <v>1.18E-2</v>
      </c>
      <c r="D83" s="96">
        <v>-0.13039999999999999</v>
      </c>
      <c r="E83" s="96">
        <v>0.22770000000000001</v>
      </c>
      <c r="F83" s="96">
        <v>0.1065</v>
      </c>
      <c r="G83" s="97">
        <v>3.6999999999999998E-2</v>
      </c>
      <c r="H83" s="97">
        <v>5.5300000000000002E-2</v>
      </c>
      <c r="I83" s="97">
        <v>-1.89E-2</v>
      </c>
      <c r="J83" s="97">
        <v>5.7500000000000002E-2</v>
      </c>
      <c r="K83" s="97">
        <v>7.6200000000000004E-2</v>
      </c>
      <c r="L83" s="97">
        <v>4.2700000000000002E-2</v>
      </c>
      <c r="M83" s="97">
        <v>3.2300000000000002E-2</v>
      </c>
      <c r="N83" s="97">
        <v>4.4200000000000003E-2</v>
      </c>
      <c r="O83" s="97">
        <v>3.8300000000000001E-2</v>
      </c>
      <c r="P83" s="97">
        <v>1.55E-2</v>
      </c>
      <c r="Q83" s="97">
        <f t="shared" si="1"/>
        <v>-0.1741</v>
      </c>
    </row>
    <row r="84" spans="1:17">
      <c r="A84" s="11">
        <v>2002</v>
      </c>
      <c r="B84" s="96">
        <v>-0.221</v>
      </c>
      <c r="C84" s="96">
        <v>1.3899999999999999E-2</v>
      </c>
      <c r="D84" s="96">
        <v>-0.23369999999999999</v>
      </c>
      <c r="E84" s="96">
        <v>-0.1328</v>
      </c>
      <c r="F84" s="96">
        <v>0.1633</v>
      </c>
      <c r="G84" s="97">
        <v>0.1784</v>
      </c>
      <c r="H84" s="97">
        <v>5.5899999999999998E-2</v>
      </c>
      <c r="I84" s="97">
        <v>0.1169</v>
      </c>
      <c r="J84" s="97">
        <v>4.8399999999999999E-2</v>
      </c>
      <c r="K84" s="97">
        <v>0.1293</v>
      </c>
      <c r="L84" s="97">
        <v>3.9800000000000002E-2</v>
      </c>
      <c r="M84" s="97">
        <v>8.6499999999999994E-2</v>
      </c>
      <c r="N84" s="97">
        <v>2.6100000000000002E-2</v>
      </c>
      <c r="O84" s="97">
        <v>1.6500000000000001E-2</v>
      </c>
      <c r="P84" s="97">
        <v>2.3800000000000002E-2</v>
      </c>
      <c r="Q84" s="97">
        <f t="shared" si="1"/>
        <v>-0.27689999999999998</v>
      </c>
    </row>
    <row r="85" spans="1:17">
      <c r="A85" s="11">
        <v>2003</v>
      </c>
      <c r="B85" s="96">
        <v>0.28699999999999998</v>
      </c>
      <c r="C85" s="96">
        <v>0.02</v>
      </c>
      <c r="D85" s="96">
        <v>0.26379999999999998</v>
      </c>
      <c r="E85" s="96">
        <v>0.60699999999999998</v>
      </c>
      <c r="F85" s="96">
        <v>5.2699999999999997E-2</v>
      </c>
      <c r="G85" s="97">
        <v>1.4500000000000001E-2</v>
      </c>
      <c r="H85" s="97">
        <v>4.8000000000000001E-2</v>
      </c>
      <c r="I85" s="97">
        <v>-3.3599999999999998E-2</v>
      </c>
      <c r="J85" s="97">
        <v>5.11E-2</v>
      </c>
      <c r="K85" s="97">
        <v>2.4E-2</v>
      </c>
      <c r="L85" s="97">
        <v>2.8500000000000001E-2</v>
      </c>
      <c r="M85" s="97">
        <v>-4.7999999999999996E-3</v>
      </c>
      <c r="N85" s="97">
        <v>2.9700000000000001E-2</v>
      </c>
      <c r="O85" s="97">
        <v>1.0200000000000001E-2</v>
      </c>
      <c r="P85" s="97">
        <v>1.8800000000000001E-2</v>
      </c>
      <c r="Q85" s="97">
        <f t="shared" si="1"/>
        <v>0.23899999999999999</v>
      </c>
    </row>
    <row r="86" spans="1:17">
      <c r="A86" s="11">
        <v>2004</v>
      </c>
      <c r="B86" s="96">
        <v>0.1087</v>
      </c>
      <c r="C86" s="96">
        <v>1.7500000000000002E-2</v>
      </c>
      <c r="D86" s="96">
        <v>8.9899999999999994E-2</v>
      </c>
      <c r="E86" s="96">
        <v>0.18390000000000001</v>
      </c>
      <c r="F86" s="96">
        <v>8.72E-2</v>
      </c>
      <c r="G86" s="97">
        <v>8.5099999999999995E-2</v>
      </c>
      <c r="H86" s="97">
        <v>5.0200000000000002E-2</v>
      </c>
      <c r="I86" s="97">
        <v>3.2599999999999997E-2</v>
      </c>
      <c r="J86" s="97">
        <v>4.8399999999999999E-2</v>
      </c>
      <c r="K86" s="97">
        <v>2.2499999999999999E-2</v>
      </c>
      <c r="L86" s="97">
        <v>3.2800000000000003E-2</v>
      </c>
      <c r="M86" s="97">
        <v>-1.0699999999999999E-2</v>
      </c>
      <c r="N86" s="97">
        <v>3.4700000000000002E-2</v>
      </c>
      <c r="O86" s="97">
        <v>1.2E-2</v>
      </c>
      <c r="P86" s="97">
        <v>3.2599999999999997E-2</v>
      </c>
      <c r="Q86" s="97">
        <f t="shared" si="1"/>
        <v>5.8500000000000003E-2</v>
      </c>
    </row>
    <row r="87" spans="1:17">
      <c r="A87" s="11">
        <v>2005</v>
      </c>
      <c r="B87" s="96">
        <v>4.9099999999999998E-2</v>
      </c>
      <c r="C87" s="96">
        <v>1.84E-2</v>
      </c>
      <c r="D87" s="96">
        <v>0.03</v>
      </c>
      <c r="E87" s="96">
        <v>5.6899999999999999E-2</v>
      </c>
      <c r="F87" s="96">
        <v>5.8700000000000002E-2</v>
      </c>
      <c r="G87" s="97">
        <v>7.8100000000000003E-2</v>
      </c>
      <c r="H87" s="97">
        <v>4.6899999999999997E-2</v>
      </c>
      <c r="I87" s="97">
        <v>3.0200000000000001E-2</v>
      </c>
      <c r="J87" s="97">
        <v>4.6100000000000002E-2</v>
      </c>
      <c r="K87" s="97">
        <v>1.3599999999999999E-2</v>
      </c>
      <c r="L87" s="97">
        <v>3.9199999999999999E-2</v>
      </c>
      <c r="M87" s="97">
        <v>-2.58E-2</v>
      </c>
      <c r="N87" s="97">
        <v>4.3400000000000001E-2</v>
      </c>
      <c r="O87" s="97">
        <v>2.98E-2</v>
      </c>
      <c r="P87" s="97">
        <v>3.4200000000000001E-2</v>
      </c>
      <c r="Q87" s="97">
        <f t="shared" si="1"/>
        <v>2.2000000000000006E-3</v>
      </c>
    </row>
    <row r="88" spans="1:17">
      <c r="A88" s="11">
        <v>2006</v>
      </c>
      <c r="B88" s="96">
        <v>0.158</v>
      </c>
      <c r="C88" s="96">
        <v>2.01E-2</v>
      </c>
      <c r="D88" s="96">
        <v>0.13619999999999999</v>
      </c>
      <c r="E88" s="96">
        <v>0.16170000000000001</v>
      </c>
      <c r="F88" s="96">
        <v>3.2399999999999998E-2</v>
      </c>
      <c r="G88" s="97">
        <v>1.1900000000000001E-2</v>
      </c>
      <c r="H88" s="97">
        <v>4.6800000000000001E-2</v>
      </c>
      <c r="I88" s="97">
        <v>-3.6400000000000002E-2</v>
      </c>
      <c r="J88" s="97">
        <v>4.9099999999999998E-2</v>
      </c>
      <c r="K88" s="97">
        <v>3.1399999999999997E-2</v>
      </c>
      <c r="L88" s="97">
        <v>4.5400000000000003E-2</v>
      </c>
      <c r="M88" s="97">
        <v>-1.5100000000000001E-2</v>
      </c>
      <c r="N88" s="97">
        <v>4.65E-2</v>
      </c>
      <c r="O88" s="97">
        <v>4.8000000000000001E-2</v>
      </c>
      <c r="P88" s="97">
        <v>2.5399999999999999E-2</v>
      </c>
      <c r="Q88" s="97">
        <f t="shared" si="1"/>
        <v>0.11119999999999999</v>
      </c>
    </row>
    <row r="89" spans="1:17">
      <c r="A89" s="11">
        <v>2007</v>
      </c>
      <c r="B89" s="96">
        <v>5.4899999999999997E-2</v>
      </c>
      <c r="C89" s="96">
        <v>1.9599999999999999E-2</v>
      </c>
      <c r="D89" s="96">
        <v>3.5299999999999998E-2</v>
      </c>
      <c r="E89" s="96">
        <v>-5.2200000000000003E-2</v>
      </c>
      <c r="F89" s="96">
        <v>2.5999999999999999E-2</v>
      </c>
      <c r="G89" s="97">
        <v>9.8799999999999999E-2</v>
      </c>
      <c r="H89" s="97">
        <v>4.8599999999999997E-2</v>
      </c>
      <c r="I89" s="97">
        <v>4.6899999999999997E-2</v>
      </c>
      <c r="J89" s="97">
        <v>4.4999999999999998E-2</v>
      </c>
      <c r="K89" s="97">
        <v>0.10050000000000001</v>
      </c>
      <c r="L89" s="97">
        <v>4.4400000000000002E-2</v>
      </c>
      <c r="M89" s="97">
        <v>5.33E-2</v>
      </c>
      <c r="N89" s="97">
        <v>3.2800000000000003E-2</v>
      </c>
      <c r="O89" s="97">
        <v>4.6600000000000003E-2</v>
      </c>
      <c r="P89" s="97">
        <v>4.0800000000000003E-2</v>
      </c>
      <c r="Q89" s="97">
        <f t="shared" si="1"/>
        <v>6.3E-3</v>
      </c>
    </row>
    <row r="90" spans="1:17">
      <c r="A90" s="11">
        <v>2008</v>
      </c>
      <c r="B90" s="96">
        <v>-0.37</v>
      </c>
      <c r="C90" s="96">
        <v>1.9199999999999998E-2</v>
      </c>
      <c r="D90" s="96">
        <v>-0.38490000000000002</v>
      </c>
      <c r="E90" s="96">
        <v>-0.36720000000000003</v>
      </c>
      <c r="F90" s="96">
        <v>8.7800000000000003E-2</v>
      </c>
      <c r="G90" s="97">
        <v>0.25869999999999999</v>
      </c>
      <c r="H90" s="97">
        <v>4.4499999999999998E-2</v>
      </c>
      <c r="I90" s="97">
        <v>0.20499999999999999</v>
      </c>
      <c r="J90" s="97">
        <v>3.0300000000000001E-2</v>
      </c>
      <c r="K90" s="97">
        <v>0.13109999999999999</v>
      </c>
      <c r="L90" s="97">
        <v>2.9600000000000001E-2</v>
      </c>
      <c r="M90" s="97">
        <v>9.9199999999999997E-2</v>
      </c>
      <c r="N90" s="97">
        <v>1.26E-2</v>
      </c>
      <c r="O90" s="97">
        <v>1.6E-2</v>
      </c>
      <c r="P90" s="97">
        <v>8.9999999999999998E-4</v>
      </c>
      <c r="Q90" s="97">
        <f t="shared" si="1"/>
        <v>-0.41449999999999998</v>
      </c>
    </row>
    <row r="91" spans="1:17">
      <c r="A91" s="11">
        <v>2009</v>
      </c>
      <c r="B91" s="96">
        <v>0.2646</v>
      </c>
      <c r="C91" s="96">
        <v>2.4799999999999999E-2</v>
      </c>
      <c r="D91" s="96">
        <v>0.23449999999999999</v>
      </c>
      <c r="E91" s="96">
        <v>0.28089999999999998</v>
      </c>
      <c r="F91" s="96">
        <v>3.0200000000000001E-2</v>
      </c>
      <c r="G91" s="97">
        <v>-0.14899999999999999</v>
      </c>
      <c r="H91" s="97">
        <v>3.4700000000000002E-2</v>
      </c>
      <c r="I91" s="97">
        <v>-0.1825</v>
      </c>
      <c r="J91" s="97">
        <v>4.58E-2</v>
      </c>
      <c r="K91" s="97">
        <v>-2.4E-2</v>
      </c>
      <c r="L91" s="97">
        <v>2.01E-2</v>
      </c>
      <c r="M91" s="97">
        <v>-4.4200000000000003E-2</v>
      </c>
      <c r="N91" s="97">
        <v>2.4199999999999999E-2</v>
      </c>
      <c r="O91" s="97">
        <v>1E-3</v>
      </c>
      <c r="P91" s="97">
        <v>2.7199999999999998E-2</v>
      </c>
      <c r="Q91" s="97">
        <f t="shared" si="1"/>
        <v>0.22989999999999999</v>
      </c>
    </row>
    <row r="92" spans="1:17">
      <c r="A92" s="11">
        <v>2010</v>
      </c>
      <c r="B92" s="96">
        <v>0.15060000000000001</v>
      </c>
      <c r="C92" s="96">
        <v>2.0199999999999999E-2</v>
      </c>
      <c r="D92" s="96">
        <v>0.1278</v>
      </c>
      <c r="E92" s="96">
        <v>0.31259999999999999</v>
      </c>
      <c r="F92" s="96">
        <v>0.1244</v>
      </c>
      <c r="G92" s="97">
        <v>0.1014</v>
      </c>
      <c r="H92" s="97">
        <v>4.2500000000000003E-2</v>
      </c>
      <c r="I92" s="97">
        <v>5.8900000000000001E-2</v>
      </c>
      <c r="J92" s="97">
        <v>4.1399999999999999E-2</v>
      </c>
      <c r="K92" s="97">
        <v>7.1199999999999999E-2</v>
      </c>
      <c r="L92" s="97">
        <v>1.9199999999999998E-2</v>
      </c>
      <c r="M92" s="97">
        <v>5.16E-2</v>
      </c>
      <c r="N92" s="97">
        <v>1.7000000000000001E-2</v>
      </c>
      <c r="O92" s="97">
        <v>1.1999999999999999E-3</v>
      </c>
      <c r="P92" s="97">
        <v>1.4999999999999999E-2</v>
      </c>
      <c r="Q92" s="97">
        <f t="shared" si="1"/>
        <v>0.1081</v>
      </c>
    </row>
    <row r="93" spans="1:17">
      <c r="A93" s="11">
        <v>2011</v>
      </c>
      <c r="B93" s="96">
        <v>2.1100000000000001E-2</v>
      </c>
      <c r="C93" s="96">
        <v>2.1299999999999999E-2</v>
      </c>
      <c r="D93" s="96">
        <v>0</v>
      </c>
      <c r="E93" s="96">
        <v>-3.2599999999999997E-2</v>
      </c>
      <c r="F93" s="96">
        <v>0.17949999999999999</v>
      </c>
      <c r="G93" s="97">
        <v>0.2823</v>
      </c>
      <c r="H93" s="97">
        <v>3.8100000000000002E-2</v>
      </c>
      <c r="I93" s="97">
        <v>0.2374</v>
      </c>
      <c r="J93" s="97">
        <v>2.4799999999999999E-2</v>
      </c>
      <c r="K93" s="97">
        <v>9.4600000000000004E-2</v>
      </c>
      <c r="L93" s="97">
        <v>1.5800000000000002E-2</v>
      </c>
      <c r="M93" s="97">
        <v>7.7899999999999997E-2</v>
      </c>
      <c r="N93" s="97">
        <v>5.8999999999999999E-3</v>
      </c>
      <c r="O93" s="97">
        <v>4.0000000000000002E-4</v>
      </c>
      <c r="P93" s="97">
        <v>2.9600000000000001E-2</v>
      </c>
      <c r="Q93" s="97">
        <f t="shared" si="1"/>
        <v>-1.7000000000000001E-2</v>
      </c>
    </row>
    <row r="94" spans="1:17">
      <c r="A94" s="11">
        <v>2012</v>
      </c>
      <c r="B94" s="96">
        <v>0.16</v>
      </c>
      <c r="C94" s="96">
        <v>2.5000000000000001E-2</v>
      </c>
      <c r="D94" s="96">
        <v>0.1341</v>
      </c>
      <c r="E94" s="96">
        <v>0.18240000000000001</v>
      </c>
      <c r="F94" s="96">
        <v>0.10680000000000001</v>
      </c>
      <c r="G94" s="97">
        <v>3.3099999999999997E-2</v>
      </c>
      <c r="H94" s="97">
        <v>2.4E-2</v>
      </c>
      <c r="I94" s="97">
        <v>8.8000000000000005E-3</v>
      </c>
      <c r="J94" s="97">
        <v>2.41E-2</v>
      </c>
      <c r="K94" s="97">
        <v>2.07E-2</v>
      </c>
      <c r="L94" s="97">
        <v>5.7999999999999996E-3</v>
      </c>
      <c r="M94" s="97">
        <v>1.4800000000000001E-2</v>
      </c>
      <c r="N94" s="97">
        <v>4.5999999999999999E-3</v>
      </c>
      <c r="O94" s="97">
        <v>5.9999999999999995E-4</v>
      </c>
      <c r="P94" s="97">
        <v>1.7399999999999999E-2</v>
      </c>
      <c r="Q94" s="97">
        <f t="shared" si="1"/>
        <v>0.13600000000000001</v>
      </c>
    </row>
    <row r="95" spans="1:17">
      <c r="A95" s="11">
        <v>2013</v>
      </c>
      <c r="B95" s="96">
        <v>0.32390000000000002</v>
      </c>
      <c r="C95" s="96">
        <v>2.4799999999999999E-2</v>
      </c>
      <c r="D95" s="96">
        <v>0.29599999999999999</v>
      </c>
      <c r="E95" s="96">
        <v>0.45069999999999999</v>
      </c>
      <c r="F95" s="96">
        <v>-7.0699999999999999E-2</v>
      </c>
      <c r="G95" s="97">
        <v>-0.1278</v>
      </c>
      <c r="H95" s="97">
        <v>2.8799999999999999E-2</v>
      </c>
      <c r="I95" s="97">
        <v>-0.157</v>
      </c>
      <c r="J95" s="97">
        <v>3.78E-2</v>
      </c>
      <c r="K95" s="97">
        <v>-3.6799999999999999E-2</v>
      </c>
      <c r="L95" s="97">
        <v>1.0200000000000001E-2</v>
      </c>
      <c r="M95" s="97">
        <v>-4.6800000000000001E-2</v>
      </c>
      <c r="N95" s="97">
        <v>1.49E-2</v>
      </c>
      <c r="O95" s="97">
        <v>2.0000000000000001E-4</v>
      </c>
      <c r="P95" s="97">
        <v>1.5100000000000001E-2</v>
      </c>
      <c r="Q95" s="97">
        <f t="shared" si="1"/>
        <v>0.29510000000000003</v>
      </c>
    </row>
    <row r="96" spans="1:17">
      <c r="A96" s="11">
        <v>2014</v>
      </c>
      <c r="B96" s="96">
        <v>0.13689999999999999</v>
      </c>
      <c r="C96" s="96">
        <v>2.1600000000000001E-2</v>
      </c>
      <c r="D96" s="96">
        <v>0.1139</v>
      </c>
      <c r="E96" s="96">
        <v>2.92E-2</v>
      </c>
      <c r="F96" s="96">
        <v>0.17280000000000001</v>
      </c>
      <c r="G96" s="97">
        <v>0.24779999999999999</v>
      </c>
      <c r="H96" s="97">
        <v>3.4099999999999998E-2</v>
      </c>
      <c r="I96" s="97">
        <v>0.20930000000000001</v>
      </c>
      <c r="J96" s="97">
        <v>2.46E-2</v>
      </c>
      <c r="K96" s="97">
        <v>0.03</v>
      </c>
      <c r="L96" s="97">
        <v>1.6299999999999999E-2</v>
      </c>
      <c r="M96" s="97">
        <v>1.35E-2</v>
      </c>
      <c r="N96" s="97">
        <v>1.55E-2</v>
      </c>
      <c r="O96" s="97">
        <v>2.0000000000000001E-4</v>
      </c>
      <c r="P96" s="97">
        <v>7.6E-3</v>
      </c>
      <c r="Q96" s="97">
        <f t="shared" si="1"/>
        <v>0.1028</v>
      </c>
    </row>
    <row r="97" spans="1:17">
      <c r="A97" s="11">
        <v>2015</v>
      </c>
      <c r="B97" s="96">
        <v>1.38E-2</v>
      </c>
      <c r="C97" s="96">
        <v>2.1000000000000001E-2</v>
      </c>
      <c r="D97" s="96">
        <v>-7.3000000000000001E-3</v>
      </c>
      <c r="E97" s="96">
        <v>-3.5999999999999997E-2</v>
      </c>
      <c r="F97" s="96">
        <v>-1.0200000000000001E-2</v>
      </c>
      <c r="G97" s="97">
        <v>-6.4999999999999997E-3</v>
      </c>
      <c r="H97" s="97">
        <v>2.47E-2</v>
      </c>
      <c r="I97" s="97">
        <v>-3.1099999999999999E-2</v>
      </c>
      <c r="J97" s="97">
        <v>2.6800000000000001E-2</v>
      </c>
      <c r="K97" s="97">
        <v>1.7899999999999999E-2</v>
      </c>
      <c r="L97" s="97">
        <v>1.5100000000000001E-2</v>
      </c>
      <c r="M97" s="97">
        <v>2.8999999999999998E-3</v>
      </c>
      <c r="N97" s="97">
        <v>1.6899999999999998E-2</v>
      </c>
      <c r="O97" s="97">
        <v>2.0000000000000001E-4</v>
      </c>
      <c r="P97" s="97">
        <v>7.3000000000000001E-3</v>
      </c>
      <c r="Q97" s="97">
        <f t="shared" si="1"/>
        <v>-1.09E-2</v>
      </c>
    </row>
    <row r="98" spans="1:17">
      <c r="A98" s="11">
        <v>2016</v>
      </c>
      <c r="B98" s="96">
        <v>0.1196</v>
      </c>
      <c r="C98" s="96">
        <v>2.2599999999999999E-2</v>
      </c>
      <c r="D98" s="96">
        <v>9.5399999999999999E-2</v>
      </c>
      <c r="E98" s="96">
        <v>0.25650000000000001</v>
      </c>
      <c r="F98" s="96">
        <v>6.7000000000000004E-2</v>
      </c>
      <c r="G98" s="97">
        <v>1.7500000000000002E-2</v>
      </c>
      <c r="H98" s="97">
        <v>2.3E-2</v>
      </c>
      <c r="I98" s="97">
        <v>-4.0000000000000001E-3</v>
      </c>
      <c r="J98" s="97">
        <v>2.7199999999999998E-2</v>
      </c>
      <c r="K98" s="97">
        <v>1.9199999999999998E-2</v>
      </c>
      <c r="L98" s="97">
        <v>1.3599999999999999E-2</v>
      </c>
      <c r="M98" s="97">
        <v>5.7999999999999996E-3</v>
      </c>
      <c r="N98" s="97">
        <v>1.8499999999999999E-2</v>
      </c>
      <c r="O98" s="97">
        <v>2E-3</v>
      </c>
      <c r="P98" s="97">
        <v>2.07E-2</v>
      </c>
      <c r="Q98" s="97">
        <f t="shared" si="1"/>
        <v>9.6599999999999991E-2</v>
      </c>
    </row>
    <row r="99" spans="1:17">
      <c r="A99" s="11">
        <v>2017</v>
      </c>
      <c r="B99" s="96">
        <v>0.21829999999999999</v>
      </c>
      <c r="C99" s="96">
        <v>2.2100000000000002E-2</v>
      </c>
      <c r="D99" s="96">
        <v>0.19420000000000001</v>
      </c>
      <c r="E99" s="96">
        <v>0.1119</v>
      </c>
      <c r="F99" s="96">
        <v>0.1225</v>
      </c>
      <c r="G99" s="97">
        <v>6.2399999999999997E-2</v>
      </c>
      <c r="H99" s="97">
        <v>2.6700000000000002E-2</v>
      </c>
      <c r="I99" s="97">
        <v>3.5099999999999999E-2</v>
      </c>
      <c r="J99" s="97">
        <v>2.5399999999999999E-2</v>
      </c>
      <c r="K99" s="97">
        <v>1.6400000000000001E-2</v>
      </c>
      <c r="L99" s="97">
        <v>1.9300000000000001E-2</v>
      </c>
      <c r="M99" s="97">
        <v>-2.8999999999999998E-3</v>
      </c>
      <c r="N99" s="97">
        <v>2.1100000000000001E-2</v>
      </c>
      <c r="O99" s="97">
        <v>8.0000000000000002E-3</v>
      </c>
      <c r="P99" s="97">
        <v>2.1100000000000001E-2</v>
      </c>
      <c r="Q99" s="97">
        <f t="shared" si="1"/>
        <v>0.19159999999999999</v>
      </c>
    </row>
    <row r="101" spans="1:17">
      <c r="A101" s="11" t="s">
        <v>123</v>
      </c>
      <c r="B101" s="310">
        <f>ROUND(AVERAGE(B8:B99),4)</f>
        <v>0.1186</v>
      </c>
      <c r="C101" s="310">
        <f t="shared" ref="C101:Q101" si="2">ROUND(AVERAGE(C8:C99),4)</f>
        <v>3.9699999999999999E-2</v>
      </c>
      <c r="D101" s="310">
        <f t="shared" si="2"/>
        <v>7.85E-2</v>
      </c>
      <c r="E101" s="310">
        <f t="shared" si="2"/>
        <v>0.1681</v>
      </c>
      <c r="F101" s="310">
        <f t="shared" si="2"/>
        <v>6.3700000000000007E-2</v>
      </c>
      <c r="G101" s="310">
        <f t="shared" si="2"/>
        <v>5.9900000000000002E-2</v>
      </c>
      <c r="H101" s="313">
        <f t="shared" si="2"/>
        <v>4.99E-2</v>
      </c>
      <c r="I101" s="310">
        <f t="shared" si="2"/>
        <v>7.7000000000000002E-3</v>
      </c>
      <c r="J101" s="310">
        <f t="shared" si="2"/>
        <v>5.04E-2</v>
      </c>
      <c r="K101" s="310">
        <f t="shared" si="2"/>
        <v>5.1400000000000001E-2</v>
      </c>
      <c r="L101" s="310">
        <f t="shared" si="2"/>
        <v>4.41E-2</v>
      </c>
      <c r="M101" s="310">
        <f t="shared" si="2"/>
        <v>6.7000000000000002E-3</v>
      </c>
      <c r="N101" s="310">
        <f t="shared" si="2"/>
        <v>4.3700000000000003E-2</v>
      </c>
      <c r="O101" s="310">
        <f t="shared" si="2"/>
        <v>3.4000000000000002E-2</v>
      </c>
      <c r="P101" s="310">
        <f t="shared" si="2"/>
        <v>2.9700000000000001E-2</v>
      </c>
      <c r="Q101" s="310">
        <f t="shared" si="2"/>
        <v>6.8699999999999997E-2</v>
      </c>
    </row>
    <row r="102" spans="1:17">
      <c r="B102" s="310"/>
      <c r="C102" s="310"/>
      <c r="D102" s="310"/>
      <c r="E102" s="310"/>
      <c r="F102" s="310"/>
      <c r="G102" s="310"/>
      <c r="H102" s="311"/>
      <c r="I102" s="310"/>
      <c r="J102" s="310"/>
      <c r="K102" s="310"/>
      <c r="L102" s="310"/>
      <c r="M102" s="310"/>
      <c r="N102" s="310"/>
      <c r="O102" s="310"/>
      <c r="P102" s="310"/>
      <c r="Q102" s="310"/>
    </row>
    <row r="103" spans="1:17">
      <c r="A103" s="11" t="s">
        <v>144</v>
      </c>
      <c r="B103" s="310">
        <f>MEDIAN(B8:B99)</f>
        <v>0.13069999999999998</v>
      </c>
      <c r="C103" s="310">
        <f t="shared" ref="C103:Q103" si="3">MEDIAN(C8:C99)</f>
        <v>3.8249999999999999E-2</v>
      </c>
      <c r="D103" s="310">
        <f t="shared" si="3"/>
        <v>0.10525</v>
      </c>
      <c r="E103" s="310">
        <f t="shared" si="3"/>
        <v>0.18315000000000001</v>
      </c>
      <c r="F103" s="310">
        <f t="shared" si="3"/>
        <v>4.795E-2</v>
      </c>
      <c r="G103" s="310">
        <f t="shared" si="3"/>
        <v>3.6749999999999998E-2</v>
      </c>
      <c r="H103" s="311">
        <f t="shared" si="3"/>
        <v>4.1700000000000001E-2</v>
      </c>
      <c r="I103" s="310">
        <f t="shared" si="3"/>
        <v>3.3E-3</v>
      </c>
      <c r="J103" s="310">
        <f t="shared" si="3"/>
        <v>4.1999999999999996E-2</v>
      </c>
      <c r="K103" s="310">
        <f t="shared" si="3"/>
        <v>3.3600000000000005E-2</v>
      </c>
      <c r="L103" s="310">
        <f t="shared" si="3"/>
        <v>3.755E-2</v>
      </c>
      <c r="M103" s="310">
        <f t="shared" si="3"/>
        <v>3.1999999999999997E-3</v>
      </c>
      <c r="N103" s="310">
        <f t="shared" si="3"/>
        <v>3.7199999999999997E-2</v>
      </c>
      <c r="O103" s="310">
        <f t="shared" si="3"/>
        <v>2.9649999999999999E-2</v>
      </c>
      <c r="P103" s="310">
        <f t="shared" si="3"/>
        <v>2.6950000000000002E-2</v>
      </c>
      <c r="Q103" s="310">
        <f t="shared" si="3"/>
        <v>7.9699999999999993E-2</v>
      </c>
    </row>
    <row r="104" spans="1:17">
      <c r="A104" s="11" t="s">
        <v>264</v>
      </c>
      <c r="B104" s="310">
        <f>MAX(B8:B99)</f>
        <v>0.53990000000000005</v>
      </c>
      <c r="C104" s="310">
        <f t="shared" ref="C104:Q104" si="4">MAX(C8:C99)</f>
        <v>8.77E-2</v>
      </c>
      <c r="D104" s="310">
        <f t="shared" si="4"/>
        <v>0.46589999999999998</v>
      </c>
      <c r="E104" s="310">
        <f t="shared" si="4"/>
        <v>1.4287000000000001</v>
      </c>
      <c r="F104" s="310">
        <f t="shared" si="4"/>
        <v>0.42559999999999998</v>
      </c>
      <c r="G104" s="310">
        <f t="shared" si="4"/>
        <v>0.40360000000000001</v>
      </c>
      <c r="H104" s="311">
        <f t="shared" si="4"/>
        <v>0.13500000000000001</v>
      </c>
      <c r="I104" s="310">
        <f t="shared" si="4"/>
        <v>0.23949999999999999</v>
      </c>
      <c r="J104" s="310">
        <f t="shared" si="4"/>
        <v>0.13339999999999999</v>
      </c>
      <c r="K104" s="310">
        <f t="shared" si="4"/>
        <v>0.29099999999999998</v>
      </c>
      <c r="L104" s="310">
        <f t="shared" si="4"/>
        <v>0.12970000000000001</v>
      </c>
      <c r="M104" s="310">
        <f t="shared" si="4"/>
        <v>0.14230000000000001</v>
      </c>
      <c r="N104" s="310">
        <f t="shared" si="4"/>
        <v>0.1396</v>
      </c>
      <c r="O104" s="310">
        <f t="shared" si="4"/>
        <v>0.14710000000000001</v>
      </c>
      <c r="P104" s="310">
        <f t="shared" si="4"/>
        <v>0.18160000000000001</v>
      </c>
      <c r="Q104" s="310">
        <f t="shared" si="4"/>
        <v>0.50870000000000004</v>
      </c>
    </row>
    <row r="105" spans="1:17">
      <c r="A105" s="11" t="s">
        <v>265</v>
      </c>
      <c r="B105" s="310">
        <f>MIN(B8:B99)</f>
        <v>-0.43340000000000001</v>
      </c>
      <c r="C105" s="310">
        <f t="shared" ref="C105:Q105" si="5">MIN(C8:C99)</f>
        <v>1.0999999999999999E-2</v>
      </c>
      <c r="D105" s="310">
        <f t="shared" si="5"/>
        <v>-0.47070000000000001</v>
      </c>
      <c r="E105" s="310">
        <f t="shared" si="5"/>
        <v>-0.58009999999999995</v>
      </c>
      <c r="F105" s="310">
        <f t="shared" si="5"/>
        <v>-8.09E-2</v>
      </c>
      <c r="G105" s="310">
        <f t="shared" si="5"/>
        <v>-0.14899999999999999</v>
      </c>
      <c r="H105" s="311">
        <f t="shared" si="5"/>
        <v>1.9400000000000001E-2</v>
      </c>
      <c r="I105" s="310">
        <f t="shared" si="5"/>
        <v>-0.1825</v>
      </c>
      <c r="J105" s="310">
        <f t="shared" si="5"/>
        <v>1.9400000000000001E-2</v>
      </c>
      <c r="K105" s="310">
        <f t="shared" si="5"/>
        <v>-6.0100000000000001E-2</v>
      </c>
      <c r="L105" s="310">
        <f t="shared" si="5"/>
        <v>5.7999999999999996E-3</v>
      </c>
      <c r="M105" s="310">
        <f t="shared" si="5"/>
        <v>-0.1114</v>
      </c>
      <c r="N105" s="310">
        <f t="shared" si="5"/>
        <v>4.5999999999999999E-3</v>
      </c>
      <c r="O105" s="310">
        <f t="shared" si="5"/>
        <v>-2.0000000000000001E-4</v>
      </c>
      <c r="P105" s="310">
        <f t="shared" si="5"/>
        <v>-0.10299999999999999</v>
      </c>
      <c r="Q105" s="310">
        <f t="shared" si="5"/>
        <v>-0.4667</v>
      </c>
    </row>
    <row r="106" spans="1:17">
      <c r="B106" s="101"/>
      <c r="C106" s="101"/>
      <c r="D106" s="101"/>
      <c r="E106" s="101"/>
      <c r="F106" s="101"/>
      <c r="G106" s="101"/>
      <c r="H106" s="102"/>
      <c r="I106" s="101"/>
      <c r="J106" s="101"/>
      <c r="K106" s="101"/>
      <c r="L106" s="101"/>
      <c r="M106" s="101"/>
      <c r="N106" s="101"/>
      <c r="O106" s="101"/>
      <c r="P106" s="101"/>
      <c r="Q106" s="101"/>
    </row>
    <row r="107" spans="1:17">
      <c r="A107" s="95" t="s">
        <v>405</v>
      </c>
      <c r="B107" s="101"/>
      <c r="C107" s="101"/>
      <c r="D107" s="101"/>
      <c r="E107" s="101"/>
      <c r="F107" s="101"/>
      <c r="G107" s="101"/>
      <c r="H107" s="102"/>
      <c r="I107" s="101"/>
      <c r="J107" s="101"/>
      <c r="K107" s="101"/>
      <c r="L107" s="101"/>
      <c r="M107" s="101"/>
      <c r="N107" s="101"/>
      <c r="O107" s="101"/>
      <c r="P107" s="101"/>
      <c r="Q107" s="101"/>
    </row>
    <row r="108" spans="1:17">
      <c r="B108" s="101"/>
      <c r="C108" s="101"/>
      <c r="D108" s="101"/>
      <c r="E108" s="101"/>
      <c r="F108" s="101"/>
      <c r="G108" s="101"/>
      <c r="H108" s="102"/>
      <c r="I108" s="101"/>
      <c r="J108" s="101"/>
      <c r="K108" s="101"/>
      <c r="L108" s="101"/>
      <c r="M108" s="101"/>
      <c r="N108" s="101"/>
      <c r="O108" s="101"/>
      <c r="P108" s="101"/>
      <c r="Q108" s="101"/>
    </row>
    <row r="109" spans="1:17">
      <c r="A109" s="11" t="s">
        <v>123</v>
      </c>
      <c r="B109" s="310">
        <f>AVERAGE(B95:B99)</f>
        <v>0.16250000000000001</v>
      </c>
      <c r="C109" s="310">
        <f t="shared" ref="C109:Q109" si="6">AVERAGE(C95:C99)</f>
        <v>2.2420000000000002E-2</v>
      </c>
      <c r="D109" s="310">
        <f t="shared" si="6"/>
        <v>0.13844000000000001</v>
      </c>
      <c r="E109" s="310">
        <f t="shared" si="6"/>
        <v>0.16245999999999999</v>
      </c>
      <c r="F109" s="310">
        <f t="shared" si="6"/>
        <v>5.6279999999999997E-2</v>
      </c>
      <c r="G109" s="310">
        <f t="shared" si="6"/>
        <v>3.8680000000000006E-2</v>
      </c>
      <c r="H109" s="311">
        <f t="shared" si="6"/>
        <v>2.7460000000000002E-2</v>
      </c>
      <c r="I109" s="310">
        <f t="shared" si="6"/>
        <v>1.0460000000000002E-2</v>
      </c>
      <c r="J109" s="310">
        <f t="shared" si="6"/>
        <v>2.8360000000000003E-2</v>
      </c>
      <c r="K109" s="310">
        <f t="shared" si="6"/>
        <v>9.3399999999999993E-3</v>
      </c>
      <c r="L109" s="310">
        <f t="shared" si="6"/>
        <v>1.49E-2</v>
      </c>
      <c r="M109" s="310">
        <f t="shared" si="6"/>
        <v>-5.5000000000000005E-3</v>
      </c>
      <c r="N109" s="310">
        <f t="shared" si="6"/>
        <v>1.738E-2</v>
      </c>
      <c r="O109" s="310">
        <f t="shared" si="6"/>
        <v>2.1199999999999999E-3</v>
      </c>
      <c r="P109" s="310">
        <f t="shared" si="6"/>
        <v>1.4360000000000001E-2</v>
      </c>
      <c r="Q109" s="310">
        <f t="shared" si="6"/>
        <v>0.13503999999999999</v>
      </c>
    </row>
    <row r="110" spans="1:17">
      <c r="B110" s="310"/>
      <c r="C110" s="310"/>
      <c r="D110" s="310"/>
      <c r="E110" s="310"/>
      <c r="F110" s="310"/>
      <c r="G110" s="310"/>
      <c r="H110" s="311"/>
      <c r="I110" s="310"/>
      <c r="J110" s="310"/>
      <c r="K110" s="310"/>
      <c r="L110" s="310"/>
      <c r="M110" s="310"/>
      <c r="N110" s="310"/>
      <c r="O110" s="310"/>
      <c r="P110" s="310"/>
      <c r="Q110" s="310"/>
    </row>
    <row r="111" spans="1:17">
      <c r="A111" s="11" t="s">
        <v>144</v>
      </c>
      <c r="B111" s="310">
        <f>MEDIAN(B95:B99)</f>
        <v>0.13689999999999999</v>
      </c>
      <c r="C111" s="310">
        <f t="shared" ref="C111:Q111" si="7">MEDIAN(C95:C99)</f>
        <v>2.2100000000000002E-2</v>
      </c>
      <c r="D111" s="310">
        <f t="shared" si="7"/>
        <v>0.1139</v>
      </c>
      <c r="E111" s="310">
        <f t="shared" si="7"/>
        <v>0.1119</v>
      </c>
      <c r="F111" s="310">
        <f t="shared" si="7"/>
        <v>6.7000000000000004E-2</v>
      </c>
      <c r="G111" s="310">
        <f t="shared" si="7"/>
        <v>1.7500000000000002E-2</v>
      </c>
      <c r="H111" s="311">
        <f t="shared" si="7"/>
        <v>2.6700000000000002E-2</v>
      </c>
      <c r="I111" s="310">
        <f t="shared" si="7"/>
        <v>-4.0000000000000001E-3</v>
      </c>
      <c r="J111" s="310">
        <f t="shared" si="7"/>
        <v>2.6800000000000001E-2</v>
      </c>
      <c r="K111" s="310">
        <f t="shared" si="7"/>
        <v>1.7899999999999999E-2</v>
      </c>
      <c r="L111" s="310">
        <f t="shared" si="7"/>
        <v>1.5100000000000001E-2</v>
      </c>
      <c r="M111" s="310">
        <f t="shared" si="7"/>
        <v>2.8999999999999998E-3</v>
      </c>
      <c r="N111" s="310">
        <f t="shared" si="7"/>
        <v>1.6899999999999998E-2</v>
      </c>
      <c r="O111" s="310">
        <f t="shared" si="7"/>
        <v>2.0000000000000001E-4</v>
      </c>
      <c r="P111" s="310">
        <f t="shared" si="7"/>
        <v>1.5100000000000001E-2</v>
      </c>
      <c r="Q111" s="310">
        <f t="shared" si="7"/>
        <v>0.1028</v>
      </c>
    </row>
    <row r="112" spans="1:17">
      <c r="A112" s="11" t="s">
        <v>264</v>
      </c>
      <c r="B112" s="310">
        <f>MAX(B95:B99)</f>
        <v>0.32390000000000002</v>
      </c>
      <c r="C112" s="310">
        <f t="shared" ref="C112:Q112" si="8">MAX(C95:C99)</f>
        <v>2.4799999999999999E-2</v>
      </c>
      <c r="D112" s="310">
        <f t="shared" si="8"/>
        <v>0.29599999999999999</v>
      </c>
      <c r="E112" s="310">
        <f t="shared" si="8"/>
        <v>0.45069999999999999</v>
      </c>
      <c r="F112" s="310">
        <f t="shared" si="8"/>
        <v>0.17280000000000001</v>
      </c>
      <c r="G112" s="310">
        <f t="shared" si="8"/>
        <v>0.24779999999999999</v>
      </c>
      <c r="H112" s="311">
        <f t="shared" si="8"/>
        <v>3.4099999999999998E-2</v>
      </c>
      <c r="I112" s="310">
        <f t="shared" si="8"/>
        <v>0.20930000000000001</v>
      </c>
      <c r="J112" s="310">
        <f t="shared" si="8"/>
        <v>3.78E-2</v>
      </c>
      <c r="K112" s="310">
        <f t="shared" si="8"/>
        <v>0.03</v>
      </c>
      <c r="L112" s="310">
        <f t="shared" si="8"/>
        <v>1.9300000000000001E-2</v>
      </c>
      <c r="M112" s="310">
        <f t="shared" si="8"/>
        <v>1.35E-2</v>
      </c>
      <c r="N112" s="310">
        <f t="shared" si="8"/>
        <v>2.1100000000000001E-2</v>
      </c>
      <c r="O112" s="310">
        <f t="shared" si="8"/>
        <v>8.0000000000000002E-3</v>
      </c>
      <c r="P112" s="310">
        <f t="shared" si="8"/>
        <v>2.1100000000000001E-2</v>
      </c>
      <c r="Q112" s="310">
        <f t="shared" si="8"/>
        <v>0.29510000000000003</v>
      </c>
    </row>
    <row r="113" spans="1:17">
      <c r="A113" s="11" t="s">
        <v>265</v>
      </c>
      <c r="B113" s="310">
        <f>MIN(B95:B99)</f>
        <v>1.38E-2</v>
      </c>
      <c r="C113" s="310">
        <f t="shared" ref="C113:Q113" si="9">MIN(C95:C99)</f>
        <v>2.1000000000000001E-2</v>
      </c>
      <c r="D113" s="310">
        <f t="shared" si="9"/>
        <v>-7.3000000000000001E-3</v>
      </c>
      <c r="E113" s="310">
        <f t="shared" si="9"/>
        <v>-3.5999999999999997E-2</v>
      </c>
      <c r="F113" s="310">
        <f t="shared" si="9"/>
        <v>-7.0699999999999999E-2</v>
      </c>
      <c r="G113" s="310">
        <f t="shared" si="9"/>
        <v>-0.1278</v>
      </c>
      <c r="H113" s="312">
        <f t="shared" si="9"/>
        <v>2.3E-2</v>
      </c>
      <c r="I113" s="310">
        <f t="shared" si="9"/>
        <v>-0.157</v>
      </c>
      <c r="J113" s="310">
        <f t="shared" si="9"/>
        <v>2.46E-2</v>
      </c>
      <c r="K113" s="310">
        <f t="shared" si="9"/>
        <v>-3.6799999999999999E-2</v>
      </c>
      <c r="L113" s="310">
        <f t="shared" si="9"/>
        <v>1.0200000000000001E-2</v>
      </c>
      <c r="M113" s="310">
        <f t="shared" si="9"/>
        <v>-4.6800000000000001E-2</v>
      </c>
      <c r="N113" s="310">
        <f t="shared" si="9"/>
        <v>1.49E-2</v>
      </c>
      <c r="O113" s="310">
        <f t="shared" si="9"/>
        <v>2.0000000000000001E-4</v>
      </c>
      <c r="P113" s="310">
        <f t="shared" si="9"/>
        <v>7.3000000000000001E-3</v>
      </c>
      <c r="Q113" s="310">
        <f t="shared" si="9"/>
        <v>-1.09E-2</v>
      </c>
    </row>
    <row r="114" spans="1:17"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</row>
    <row r="115" spans="1:17">
      <c r="A115" s="95" t="s">
        <v>406</v>
      </c>
    </row>
  </sheetData>
  <pageMargins left="0.95" right="0.7" top="1.25" bottom="0.75" header="0.55000000000000004" footer="0.3"/>
  <pageSetup scale="58" fitToHeight="3" orientation="landscape" r:id="rId1"/>
  <headerFooter>
    <oddHeader>&amp;Z&amp;F</oddHeader>
    <oddFooter>&amp;A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M65"/>
  <sheetViews>
    <sheetView showGridLines="0" topLeftCell="A10" workbookViewId="0">
      <selection activeCell="A14" sqref="A14:M64"/>
    </sheetView>
  </sheetViews>
  <sheetFormatPr defaultRowHeight="15"/>
  <cols>
    <col min="1" max="1" width="13.85546875" customWidth="1"/>
    <col min="2" max="2" width="52.7109375" customWidth="1"/>
    <col min="3" max="5" width="12.7109375" customWidth="1"/>
    <col min="6" max="7" width="14.5703125" customWidth="1"/>
    <col min="8" max="8" width="19.5703125" customWidth="1"/>
    <col min="9" max="9" width="11.5703125" customWidth="1"/>
    <col min="10" max="10" width="13.85546875" customWidth="1"/>
    <col min="11" max="11" width="11.7109375" customWidth="1"/>
    <col min="13" max="13" width="10.85546875" customWidth="1"/>
  </cols>
  <sheetData>
    <row r="1" spans="1:13">
      <c r="A1">
        <v>1</v>
      </c>
      <c r="B1">
        <f>A1+1</f>
        <v>2</v>
      </c>
      <c r="C1">
        <f t="shared" ref="C1:F1" si="0">B1+1</f>
        <v>3</v>
      </c>
      <c r="D1">
        <f t="shared" si="0"/>
        <v>4</v>
      </c>
      <c r="E1">
        <f t="shared" si="0"/>
        <v>5</v>
      </c>
      <c r="F1">
        <f t="shared" si="0"/>
        <v>6</v>
      </c>
      <c r="G1" s="556">
        <f t="shared" ref="G1" si="1">F1+1</f>
        <v>7</v>
      </c>
      <c r="H1" s="556">
        <f t="shared" ref="H1" si="2">G1+1</f>
        <v>8</v>
      </c>
      <c r="I1" s="556">
        <f t="shared" ref="I1" si="3">H1+1</f>
        <v>9</v>
      </c>
      <c r="J1" s="556">
        <f t="shared" ref="J1" si="4">I1+1</f>
        <v>10</v>
      </c>
      <c r="K1" s="556">
        <f t="shared" ref="K1" si="5">J1+1</f>
        <v>11</v>
      </c>
      <c r="L1" s="556">
        <f t="shared" ref="L1" si="6">K1+1</f>
        <v>12</v>
      </c>
      <c r="M1" s="556">
        <f t="shared" ref="M1" si="7">L1+1</f>
        <v>13</v>
      </c>
    </row>
    <row r="2" spans="1:13">
      <c r="A2" s="46" t="str">
        <f>Inputs!B1</f>
        <v>Pennsylvania-American Water Company</v>
      </c>
    </row>
    <row r="3" spans="1:13">
      <c r="A3" s="46" t="str">
        <f>Inputs!B2</f>
        <v>Exeter Wastewater System</v>
      </c>
    </row>
    <row r="4" spans="1:13">
      <c r="A4" s="46" t="str">
        <f>Inputs!B4</f>
        <v>Wastewater System</v>
      </c>
    </row>
    <row r="5" spans="1:13">
      <c r="A5" s="46" t="str">
        <f>Inputs!B5</f>
        <v>Investor-Owned Utility</v>
      </c>
    </row>
    <row r="6" spans="1:13">
      <c r="A6" s="46" t="str">
        <f>Inputs!B6</f>
        <v>January 1, 2018</v>
      </c>
    </row>
    <row r="8" spans="1:13" ht="36" customHeight="1">
      <c r="A8" s="665" t="s">
        <v>1303</v>
      </c>
      <c r="B8" s="665"/>
      <c r="C8" s="665"/>
      <c r="D8" s="665"/>
      <c r="E8" s="665"/>
      <c r="F8" s="665"/>
      <c r="G8" s="665"/>
      <c r="H8" s="665"/>
      <c r="I8" s="665"/>
    </row>
    <row r="9" spans="1:13">
      <c r="A9" s="70" t="s">
        <v>239</v>
      </c>
      <c r="B9" s="70" t="s">
        <v>240</v>
      </c>
      <c r="C9" s="666" t="s">
        <v>241</v>
      </c>
      <c r="D9" s="666"/>
      <c r="E9" s="666"/>
      <c r="F9" s="666"/>
      <c r="G9" s="666"/>
      <c r="H9" s="666" t="s">
        <v>242</v>
      </c>
      <c r="I9" s="666"/>
      <c r="J9" s="70" t="s">
        <v>243</v>
      </c>
      <c r="K9" s="666" t="s">
        <v>8</v>
      </c>
      <c r="L9" s="666"/>
    </row>
    <row r="10" spans="1:13">
      <c r="A10" s="70"/>
      <c r="B10" s="70"/>
      <c r="C10" s="70" t="s">
        <v>377</v>
      </c>
      <c r="D10" s="70" t="s">
        <v>623</v>
      </c>
      <c r="E10" s="70" t="s">
        <v>624</v>
      </c>
      <c r="F10" s="70" t="s">
        <v>626</v>
      </c>
      <c r="G10" s="435" t="s">
        <v>1302</v>
      </c>
      <c r="H10" s="70" t="s">
        <v>418</v>
      </c>
      <c r="I10" s="70" t="s">
        <v>625</v>
      </c>
      <c r="J10" s="70"/>
      <c r="K10" s="634" t="s">
        <v>2011</v>
      </c>
      <c r="L10" s="634" t="s">
        <v>2012</v>
      </c>
    </row>
    <row r="11" spans="1:13" s="146" customFormat="1" ht="60">
      <c r="A11" s="146" t="s">
        <v>581</v>
      </c>
      <c r="B11" s="146" t="s">
        <v>433</v>
      </c>
      <c r="C11" s="164" t="s">
        <v>617</v>
      </c>
      <c r="D11" s="164"/>
      <c r="E11" s="164"/>
      <c r="F11" s="164"/>
      <c r="G11" s="434" t="s">
        <v>1304</v>
      </c>
      <c r="H11" s="146" t="s">
        <v>582</v>
      </c>
      <c r="I11" s="146" t="s">
        <v>188</v>
      </c>
      <c r="J11" s="164" t="s">
        <v>192</v>
      </c>
      <c r="K11" s="665" t="s">
        <v>1964</v>
      </c>
      <c r="L11" s="665"/>
    </row>
    <row r="12" spans="1:13" ht="30">
      <c r="C12" s="164" t="s">
        <v>619</v>
      </c>
      <c r="D12" s="164" t="s">
        <v>620</v>
      </c>
      <c r="E12" s="164" t="s">
        <v>621</v>
      </c>
      <c r="F12" s="164" t="s">
        <v>484</v>
      </c>
      <c r="G12" s="434" t="s">
        <v>203</v>
      </c>
      <c r="I12" s="145" t="s">
        <v>4</v>
      </c>
      <c r="J12" s="163" t="s">
        <v>4</v>
      </c>
      <c r="K12" s="634" t="s">
        <v>620</v>
      </c>
      <c r="L12" s="634" t="s">
        <v>737</v>
      </c>
    </row>
    <row r="13" spans="1:13">
      <c r="B13" s="12" t="s">
        <v>49</v>
      </c>
      <c r="C13" s="12"/>
      <c r="D13" s="12"/>
      <c r="E13" s="12"/>
      <c r="F13" s="12"/>
      <c r="G13" s="12"/>
    </row>
    <row r="14" spans="1:13">
      <c r="B14" t="s">
        <v>711</v>
      </c>
      <c r="H14" s="223" t="s">
        <v>795</v>
      </c>
      <c r="I14" s="15"/>
    </row>
    <row r="16" spans="1:13">
      <c r="B16" s="12" t="s">
        <v>40</v>
      </c>
      <c r="C16" s="12"/>
      <c r="D16" s="12"/>
      <c r="E16" s="12"/>
      <c r="F16" s="12"/>
      <c r="G16" s="12"/>
    </row>
    <row r="17" spans="1:13">
      <c r="A17" s="438">
        <v>353</v>
      </c>
      <c r="B17" s="46" t="s">
        <v>711</v>
      </c>
    </row>
    <row r="18" spans="1:13">
      <c r="A18" s="41">
        <v>353.1</v>
      </c>
      <c r="B18" t="s">
        <v>711</v>
      </c>
      <c r="C18" s="209" t="s">
        <v>675</v>
      </c>
      <c r="D18" s="209" t="s">
        <v>629</v>
      </c>
      <c r="E18" s="209">
        <v>3</v>
      </c>
      <c r="F18" s="314" t="str">
        <f>CONCATENATE(C18,E18)</f>
        <v>USBLS3</v>
      </c>
      <c r="G18" s="456">
        <v>1</v>
      </c>
      <c r="H18" s="433" t="s">
        <v>795</v>
      </c>
      <c r="I18" s="433">
        <v>0</v>
      </c>
      <c r="J18" s="171">
        <v>0</v>
      </c>
      <c r="K18" s="635" t="s">
        <v>795</v>
      </c>
      <c r="L18" s="635">
        <v>0</v>
      </c>
      <c r="M18" s="132" t="str">
        <f>H18</f>
        <v>Non-Depr</v>
      </c>
    </row>
    <row r="19" spans="1:13">
      <c r="A19" s="41">
        <v>353.2</v>
      </c>
      <c r="B19" t="s">
        <v>1255</v>
      </c>
      <c r="C19" s="359" t="s">
        <v>675</v>
      </c>
      <c r="D19" s="359" t="s">
        <v>629</v>
      </c>
      <c r="E19" s="359">
        <v>1</v>
      </c>
      <c r="F19" s="314" t="str">
        <f t="shared" ref="F19:F21" si="8">CONCATENATE(C19,E19)</f>
        <v>USBLS1</v>
      </c>
      <c r="G19" s="456">
        <v>1</v>
      </c>
      <c r="H19" s="359" t="s">
        <v>795</v>
      </c>
      <c r="I19" s="432">
        <v>0</v>
      </c>
      <c r="J19" s="171">
        <v>0</v>
      </c>
      <c r="K19" s="634" t="s">
        <v>795</v>
      </c>
      <c r="L19" s="634">
        <v>0</v>
      </c>
      <c r="M19" s="132" t="str">
        <f t="shared" ref="M19:M21" si="9">H19</f>
        <v>Non-Depr</v>
      </c>
    </row>
    <row r="20" spans="1:13">
      <c r="A20" s="41">
        <v>353.3</v>
      </c>
      <c r="B20" t="s">
        <v>1256</v>
      </c>
      <c r="C20" s="359" t="s">
        <v>675</v>
      </c>
      <c r="D20" s="359" t="s">
        <v>629</v>
      </c>
      <c r="E20" s="359">
        <v>1</v>
      </c>
      <c r="F20" s="314" t="str">
        <f t="shared" si="8"/>
        <v>USBLS1</v>
      </c>
      <c r="G20" s="456">
        <v>1</v>
      </c>
      <c r="H20" s="359" t="s">
        <v>795</v>
      </c>
      <c r="I20" s="432">
        <v>0</v>
      </c>
      <c r="J20" s="171">
        <v>0</v>
      </c>
      <c r="K20" s="634" t="s">
        <v>795</v>
      </c>
      <c r="L20" s="634">
        <v>0</v>
      </c>
      <c r="M20" s="132" t="str">
        <f t="shared" si="9"/>
        <v>Non-Depr</v>
      </c>
    </row>
    <row r="21" spans="1:13">
      <c r="A21" s="41">
        <v>353.4</v>
      </c>
      <c r="B21" t="s">
        <v>1257</v>
      </c>
      <c r="C21" s="359" t="s">
        <v>675</v>
      </c>
      <c r="D21" s="359" t="s">
        <v>629</v>
      </c>
      <c r="E21" s="359">
        <v>1</v>
      </c>
      <c r="F21" s="314" t="str">
        <f t="shared" si="8"/>
        <v>USBLS1</v>
      </c>
      <c r="G21" s="456">
        <v>1</v>
      </c>
      <c r="H21" s="359" t="s">
        <v>795</v>
      </c>
      <c r="I21" s="432">
        <v>0</v>
      </c>
      <c r="J21" s="171">
        <v>0</v>
      </c>
      <c r="K21" s="634" t="s">
        <v>795</v>
      </c>
      <c r="L21" s="634">
        <v>0</v>
      </c>
      <c r="M21" s="132" t="str">
        <f t="shared" si="9"/>
        <v>Non-Depr</v>
      </c>
    </row>
    <row r="22" spans="1:13">
      <c r="A22" s="438">
        <v>354</v>
      </c>
      <c r="B22" s="46" t="s">
        <v>1243</v>
      </c>
      <c r="C22" s="359"/>
      <c r="D22" s="359"/>
      <c r="E22" s="359"/>
      <c r="F22" s="314"/>
      <c r="G22" s="314"/>
      <c r="H22" s="433" t="s">
        <v>507</v>
      </c>
      <c r="I22" s="433">
        <v>45</v>
      </c>
      <c r="J22" s="171"/>
      <c r="K22" s="634" t="s">
        <v>2010</v>
      </c>
      <c r="L22" s="634">
        <v>25</v>
      </c>
      <c r="M22" s="132"/>
    </row>
    <row r="23" spans="1:13">
      <c r="A23" s="41">
        <v>354.3</v>
      </c>
      <c r="B23" s="51" t="s">
        <v>1258</v>
      </c>
      <c r="C23" s="359" t="s">
        <v>618</v>
      </c>
      <c r="D23" s="359" t="s">
        <v>622</v>
      </c>
      <c r="E23" s="359">
        <v>8</v>
      </c>
      <c r="F23" s="314" t="str">
        <f t="shared" ref="F23:F24" si="10">CONCATENATE(C23,D23,E23)</f>
        <v>HWW-18</v>
      </c>
      <c r="G23" s="456">
        <v>1</v>
      </c>
      <c r="H23" s="359" t="s">
        <v>507</v>
      </c>
      <c r="I23" s="359">
        <v>45</v>
      </c>
      <c r="J23" s="171">
        <v>0</v>
      </c>
      <c r="K23" s="634" t="s">
        <v>2010</v>
      </c>
      <c r="L23" s="634">
        <v>25</v>
      </c>
      <c r="M23" s="132" t="str">
        <f t="shared" ref="M23:M24" si="11">CONCATENATE(H23," ",I23," yrs")</f>
        <v>R4.0 45 yrs</v>
      </c>
    </row>
    <row r="24" spans="1:13">
      <c r="A24" s="41">
        <v>354.4</v>
      </c>
      <c r="B24" s="51" t="s">
        <v>1259</v>
      </c>
      <c r="C24" s="359" t="s">
        <v>618</v>
      </c>
      <c r="D24" s="359" t="s">
        <v>622</v>
      </c>
      <c r="E24" s="359">
        <v>15</v>
      </c>
      <c r="F24" s="314" t="str">
        <f t="shared" si="10"/>
        <v>HWW-115</v>
      </c>
      <c r="G24" s="456">
        <v>1</v>
      </c>
      <c r="H24" s="359" t="s">
        <v>507</v>
      </c>
      <c r="I24" s="359">
        <v>55</v>
      </c>
      <c r="J24" s="171">
        <v>0</v>
      </c>
      <c r="K24" s="634" t="s">
        <v>2010</v>
      </c>
      <c r="L24" s="634">
        <v>25</v>
      </c>
      <c r="M24" s="132" t="str">
        <f t="shared" si="11"/>
        <v>R4.0 55 yrs</v>
      </c>
    </row>
    <row r="25" spans="1:13">
      <c r="A25" s="438">
        <v>355</v>
      </c>
      <c r="B25" s="46" t="s">
        <v>583</v>
      </c>
      <c r="C25" s="169" t="s">
        <v>675</v>
      </c>
      <c r="D25" s="169" t="s">
        <v>629</v>
      </c>
      <c r="E25" s="169">
        <v>4</v>
      </c>
      <c r="F25" s="314" t="str">
        <f>CONCATENATE(C25,E25)</f>
        <v>USBLS4</v>
      </c>
      <c r="G25" s="456">
        <v>1</v>
      </c>
      <c r="H25" s="433" t="s">
        <v>206</v>
      </c>
      <c r="I25" s="433">
        <v>35</v>
      </c>
      <c r="J25" s="171">
        <v>0</v>
      </c>
      <c r="K25" s="634" t="s">
        <v>2010</v>
      </c>
      <c r="L25" s="634">
        <v>25</v>
      </c>
      <c r="M25" s="132" t="str">
        <f>CONCATENATE(H25," ",I25," yrs")</f>
        <v>R3.0 35 yrs</v>
      </c>
    </row>
    <row r="26" spans="1:13">
      <c r="A26" s="41">
        <v>355.3</v>
      </c>
      <c r="B26" t="s">
        <v>1244</v>
      </c>
      <c r="C26" s="359" t="s">
        <v>675</v>
      </c>
      <c r="D26" s="359" t="s">
        <v>629</v>
      </c>
      <c r="E26" s="359">
        <v>4</v>
      </c>
      <c r="F26" s="314" t="str">
        <f>CONCATENATE(C26,E26)</f>
        <v>USBLS4</v>
      </c>
      <c r="G26" s="456">
        <v>1</v>
      </c>
      <c r="H26" s="359" t="s">
        <v>206</v>
      </c>
      <c r="I26" s="359">
        <v>35</v>
      </c>
      <c r="J26" s="171">
        <v>0</v>
      </c>
      <c r="K26" s="634" t="s">
        <v>2010</v>
      </c>
      <c r="L26" s="634">
        <v>25</v>
      </c>
      <c r="M26" s="132" t="str">
        <f>CONCATENATE(H26," ",I26," yrs")</f>
        <v>R3.0 35 yrs</v>
      </c>
    </row>
    <row r="27" spans="1:13">
      <c r="A27" s="438">
        <v>360</v>
      </c>
      <c r="B27" s="46" t="s">
        <v>584</v>
      </c>
      <c r="F27" s="132"/>
      <c r="G27" s="132"/>
      <c r="H27" s="432" t="s">
        <v>206</v>
      </c>
      <c r="I27" s="432">
        <v>60</v>
      </c>
      <c r="J27" s="163"/>
      <c r="K27" s="634" t="s">
        <v>2010</v>
      </c>
      <c r="L27" s="634">
        <v>25</v>
      </c>
      <c r="M27" s="132"/>
    </row>
    <row r="28" spans="1:13">
      <c r="A28" s="41">
        <v>360.21</v>
      </c>
      <c r="B28" t="s">
        <v>1245</v>
      </c>
      <c r="C28" s="284" t="s">
        <v>618</v>
      </c>
      <c r="D28" s="284" t="s">
        <v>622</v>
      </c>
      <c r="E28" s="284">
        <v>44</v>
      </c>
      <c r="F28" s="314" t="str">
        <f t="shared" ref="F28:F33" si="12">CONCATENATE(C28,D28,E28)</f>
        <v>HWW-144</v>
      </c>
      <c r="G28" s="456">
        <v>1</v>
      </c>
      <c r="H28" s="284" t="s">
        <v>206</v>
      </c>
      <c r="I28" s="284">
        <v>60</v>
      </c>
      <c r="J28" s="171">
        <v>0</v>
      </c>
      <c r="K28" s="634" t="s">
        <v>2010</v>
      </c>
      <c r="L28" s="634">
        <v>25</v>
      </c>
      <c r="M28" s="132" t="str">
        <f t="shared" ref="M28:M33" si="13">CONCATENATE(H28," ",I28," yrs")</f>
        <v>R3.0 60 yrs</v>
      </c>
    </row>
    <row r="29" spans="1:13">
      <c r="A29" s="44">
        <v>360.21100000000001</v>
      </c>
      <c r="B29" t="s">
        <v>1298</v>
      </c>
      <c r="C29" s="432" t="s">
        <v>618</v>
      </c>
      <c r="D29" s="432" t="s">
        <v>622</v>
      </c>
      <c r="E29" s="432">
        <v>38</v>
      </c>
      <c r="F29" s="314" t="str">
        <f t="shared" ref="F29" si="14">CONCATENATE(C29,D29,E29)</f>
        <v>HWW-138</v>
      </c>
      <c r="G29" s="456">
        <v>1</v>
      </c>
      <c r="H29" s="432" t="s">
        <v>206</v>
      </c>
      <c r="I29" s="432">
        <v>60</v>
      </c>
      <c r="J29" s="171">
        <v>0</v>
      </c>
      <c r="K29" s="634" t="s">
        <v>2010</v>
      </c>
      <c r="L29" s="634">
        <v>25</v>
      </c>
      <c r="M29" s="132" t="str">
        <f t="shared" ref="M29" si="15">CONCATENATE(H29," ",I29," yrs")</f>
        <v>R3.0 60 yrs</v>
      </c>
    </row>
    <row r="30" spans="1:13">
      <c r="A30" s="44">
        <v>360.21300000000002</v>
      </c>
      <c r="B30" t="s">
        <v>1301</v>
      </c>
      <c r="C30" s="432" t="s">
        <v>618</v>
      </c>
      <c r="D30" s="432" t="s">
        <v>622</v>
      </c>
      <c r="E30" s="432">
        <v>35</v>
      </c>
      <c r="F30" s="314" t="str">
        <f t="shared" ref="F30" si="16">CONCATENATE(C30,D30,E30)</f>
        <v>HWW-135</v>
      </c>
      <c r="G30" s="456">
        <v>1</v>
      </c>
      <c r="H30" s="432" t="s">
        <v>206</v>
      </c>
      <c r="I30" s="432">
        <v>60</v>
      </c>
      <c r="J30" s="171">
        <v>0</v>
      </c>
      <c r="K30" s="634" t="s">
        <v>2010</v>
      </c>
      <c r="L30" s="634">
        <v>25</v>
      </c>
      <c r="M30" s="132" t="str">
        <f t="shared" ref="M30" si="17">CONCATENATE(H30," ",I30," yrs")</f>
        <v>R3.0 60 yrs</v>
      </c>
    </row>
    <row r="31" spans="1:13">
      <c r="A31" s="41">
        <v>360.23</v>
      </c>
      <c r="B31" t="s">
        <v>1246</v>
      </c>
      <c r="C31" s="359" t="s">
        <v>618</v>
      </c>
      <c r="D31" s="359" t="s">
        <v>622</v>
      </c>
      <c r="E31" s="432">
        <v>45</v>
      </c>
      <c r="F31" s="314" t="str">
        <f t="shared" ref="F31" si="18">CONCATENATE(C31,D31,E31)</f>
        <v>HWW-145</v>
      </c>
      <c r="G31" s="456">
        <v>1</v>
      </c>
      <c r="H31" s="359" t="s">
        <v>206</v>
      </c>
      <c r="I31" s="359">
        <v>65</v>
      </c>
      <c r="J31" s="171">
        <v>0</v>
      </c>
      <c r="K31" s="634" t="s">
        <v>2010</v>
      </c>
      <c r="L31" s="634">
        <v>25</v>
      </c>
      <c r="M31" s="132" t="str">
        <f t="shared" ref="M31" si="19">CONCATENATE(H31," ",I31," yrs")</f>
        <v>R3.0 65 yrs</v>
      </c>
    </row>
    <row r="32" spans="1:13">
      <c r="A32" s="41">
        <v>360.31</v>
      </c>
      <c r="B32" t="s">
        <v>824</v>
      </c>
      <c r="C32" s="284" t="s">
        <v>618</v>
      </c>
      <c r="D32" s="284" t="s">
        <v>622</v>
      </c>
      <c r="E32" s="284">
        <v>44</v>
      </c>
      <c r="F32" s="314" t="str">
        <f t="shared" si="12"/>
        <v>HWW-144</v>
      </c>
      <c r="G32" s="456">
        <v>1</v>
      </c>
      <c r="H32" s="284" t="s">
        <v>206</v>
      </c>
      <c r="I32" s="284">
        <v>45</v>
      </c>
      <c r="J32" s="171">
        <v>0</v>
      </c>
      <c r="K32" s="634" t="s">
        <v>2010</v>
      </c>
      <c r="L32" s="634">
        <v>25</v>
      </c>
      <c r="M32" s="132" t="str">
        <f t="shared" si="13"/>
        <v>R3.0 45 yrs</v>
      </c>
    </row>
    <row r="33" spans="1:13">
      <c r="A33" s="41">
        <v>360.41</v>
      </c>
      <c r="B33" t="s">
        <v>825</v>
      </c>
      <c r="C33" s="284" t="s">
        <v>618</v>
      </c>
      <c r="D33" s="284" t="s">
        <v>622</v>
      </c>
      <c r="E33" s="284">
        <v>44</v>
      </c>
      <c r="F33" s="314" t="str">
        <f t="shared" si="12"/>
        <v>HWW-144</v>
      </c>
      <c r="G33" s="456">
        <v>1</v>
      </c>
      <c r="H33" s="284" t="s">
        <v>206</v>
      </c>
      <c r="I33" s="284">
        <v>45</v>
      </c>
      <c r="J33" s="171">
        <v>0</v>
      </c>
      <c r="K33" s="634" t="s">
        <v>2010</v>
      </c>
      <c r="L33" s="634">
        <v>25</v>
      </c>
      <c r="M33" s="132" t="str">
        <f t="shared" si="13"/>
        <v>R3.0 45 yrs</v>
      </c>
    </row>
    <row r="34" spans="1:13">
      <c r="A34" s="438">
        <v>361</v>
      </c>
      <c r="B34" s="46" t="s">
        <v>585</v>
      </c>
      <c r="F34" s="132"/>
      <c r="G34" s="132"/>
      <c r="H34" s="433" t="s">
        <v>206</v>
      </c>
      <c r="I34" s="433">
        <v>80</v>
      </c>
      <c r="J34" s="163"/>
      <c r="K34" s="634" t="s">
        <v>2010</v>
      </c>
      <c r="L34" s="634">
        <v>25</v>
      </c>
      <c r="M34" s="132"/>
    </row>
    <row r="35" spans="1:13">
      <c r="A35" s="41">
        <v>361.12</v>
      </c>
      <c r="B35" t="s">
        <v>1247</v>
      </c>
      <c r="C35" s="163" t="s">
        <v>618</v>
      </c>
      <c r="D35" s="163" t="s">
        <v>622</v>
      </c>
      <c r="E35" s="163">
        <v>44</v>
      </c>
      <c r="F35" s="314" t="str">
        <f t="shared" ref="F35" si="20">CONCATENATE(C35,D35,E35)</f>
        <v>HWW-144</v>
      </c>
      <c r="G35" s="456">
        <v>1</v>
      </c>
      <c r="H35" s="163" t="s">
        <v>206</v>
      </c>
      <c r="I35" s="145">
        <v>80</v>
      </c>
      <c r="J35" s="171">
        <v>0</v>
      </c>
      <c r="K35" s="634" t="s">
        <v>2010</v>
      </c>
      <c r="L35" s="634">
        <v>25</v>
      </c>
      <c r="M35" s="132" t="str">
        <f t="shared" ref="M35" si="21">CONCATENATE(H35," ",I35," yrs")</f>
        <v>R3.0 80 yrs</v>
      </c>
    </row>
    <row r="36" spans="1:13">
      <c r="A36" s="41">
        <v>361.21</v>
      </c>
      <c r="B36" t="s">
        <v>1247</v>
      </c>
      <c r="C36" s="359" t="s">
        <v>618</v>
      </c>
      <c r="D36" s="359" t="s">
        <v>622</v>
      </c>
      <c r="E36" s="359">
        <v>44</v>
      </c>
      <c r="F36" s="314" t="str">
        <f t="shared" ref="F36:F42" si="22">CONCATENATE(C36,D36,E36)</f>
        <v>HWW-144</v>
      </c>
      <c r="G36" s="456">
        <v>1</v>
      </c>
      <c r="H36" s="359" t="s">
        <v>206</v>
      </c>
      <c r="I36" s="432">
        <v>80</v>
      </c>
      <c r="J36" s="171">
        <v>0</v>
      </c>
      <c r="K36" s="634" t="s">
        <v>2010</v>
      </c>
      <c r="L36" s="634">
        <v>25</v>
      </c>
      <c r="M36" s="132" t="str">
        <f t="shared" ref="M36:M42" si="23">CONCATENATE(H36," ",I36," yrs")</f>
        <v>R3.0 80 yrs</v>
      </c>
    </row>
    <row r="37" spans="1:13">
      <c r="A37" s="44">
        <v>361.21100000000001</v>
      </c>
      <c r="B37" t="s">
        <v>1297</v>
      </c>
      <c r="C37" s="432" t="s">
        <v>618</v>
      </c>
      <c r="D37" s="432" t="s">
        <v>622</v>
      </c>
      <c r="E37" s="432">
        <v>38</v>
      </c>
      <c r="F37" s="314" t="str">
        <f t="shared" ref="F37" si="24">CONCATENATE(C37,D37,E37)</f>
        <v>HWW-138</v>
      </c>
      <c r="G37" s="456">
        <v>1</v>
      </c>
      <c r="H37" s="432" t="s">
        <v>206</v>
      </c>
      <c r="I37" s="432">
        <v>80</v>
      </c>
      <c r="J37" s="171">
        <v>0</v>
      </c>
      <c r="K37" s="634" t="s">
        <v>2010</v>
      </c>
      <c r="L37" s="634">
        <v>25</v>
      </c>
      <c r="M37" s="132" t="str">
        <f t="shared" ref="M37" si="25">CONCATENATE(H37," ",I37," yrs")</f>
        <v>R3.0 80 yrs</v>
      </c>
    </row>
    <row r="38" spans="1:13">
      <c r="A38" s="44">
        <v>361.21199999999999</v>
      </c>
      <c r="B38" t="s">
        <v>1299</v>
      </c>
      <c r="C38" s="432" t="s">
        <v>618</v>
      </c>
      <c r="D38" s="432" t="s">
        <v>622</v>
      </c>
      <c r="E38" s="432">
        <v>36</v>
      </c>
      <c r="F38" s="314" t="str">
        <f t="shared" ref="F38" si="26">CONCATENATE(C38,D38,E38)</f>
        <v>HWW-136</v>
      </c>
      <c r="G38" s="456">
        <v>1</v>
      </c>
      <c r="H38" s="432" t="s">
        <v>206</v>
      </c>
      <c r="I38" s="432">
        <v>80</v>
      </c>
      <c r="J38" s="171">
        <v>0</v>
      </c>
      <c r="K38" s="634" t="s">
        <v>2010</v>
      </c>
      <c r="L38" s="634">
        <v>25</v>
      </c>
      <c r="M38" s="132" t="str">
        <f t="shared" ref="M38" si="27">CONCATENATE(H38," ",I38," yrs")</f>
        <v>R3.0 80 yrs</v>
      </c>
    </row>
    <row r="39" spans="1:13">
      <c r="A39" s="44">
        <v>361.21300000000002</v>
      </c>
      <c r="B39" t="s">
        <v>1300</v>
      </c>
      <c r="C39" s="432" t="s">
        <v>618</v>
      </c>
      <c r="D39" s="432" t="s">
        <v>622</v>
      </c>
      <c r="E39" s="432">
        <v>35</v>
      </c>
      <c r="F39" s="314" t="str">
        <f t="shared" ref="F39" si="28">CONCATENATE(C39,D39,E39)</f>
        <v>HWW-135</v>
      </c>
      <c r="G39" s="456">
        <v>1</v>
      </c>
      <c r="H39" s="432" t="s">
        <v>206</v>
      </c>
      <c r="I39" s="432">
        <v>80</v>
      </c>
      <c r="J39" s="171">
        <v>0</v>
      </c>
      <c r="K39" s="634" t="s">
        <v>2010</v>
      </c>
      <c r="L39" s="634">
        <v>25</v>
      </c>
      <c r="M39" s="132" t="str">
        <f t="shared" ref="M39" si="29">CONCATENATE(H39," ",I39," yrs")</f>
        <v>R3.0 80 yrs</v>
      </c>
    </row>
    <row r="40" spans="1:13">
      <c r="A40" s="41">
        <v>361.22</v>
      </c>
      <c r="B40" t="s">
        <v>1248</v>
      </c>
      <c r="C40" s="359" t="s">
        <v>618</v>
      </c>
      <c r="D40" s="359" t="s">
        <v>622</v>
      </c>
      <c r="E40" s="359">
        <v>44</v>
      </c>
      <c r="F40" s="314" t="str">
        <f t="shared" si="22"/>
        <v>HWW-144</v>
      </c>
      <c r="G40" s="456">
        <v>0.1</v>
      </c>
      <c r="H40" s="432" t="s">
        <v>206</v>
      </c>
      <c r="I40" s="432">
        <v>80</v>
      </c>
      <c r="J40" s="171">
        <v>0</v>
      </c>
      <c r="K40" s="634" t="s">
        <v>2010</v>
      </c>
      <c r="L40" s="634">
        <v>25</v>
      </c>
      <c r="M40" s="132" t="str">
        <f t="shared" si="23"/>
        <v>R3.0 80 yrs</v>
      </c>
    </row>
    <row r="41" spans="1:13">
      <c r="A41" s="41">
        <v>361.23</v>
      </c>
      <c r="B41" t="s">
        <v>1249</v>
      </c>
      <c r="C41" s="359" t="s">
        <v>618</v>
      </c>
      <c r="D41" s="359" t="s">
        <v>622</v>
      </c>
      <c r="E41" s="359">
        <v>45</v>
      </c>
      <c r="F41" s="314" t="str">
        <f t="shared" si="22"/>
        <v>HWW-145</v>
      </c>
      <c r="G41" s="456">
        <v>1</v>
      </c>
      <c r="H41" s="359" t="s">
        <v>206</v>
      </c>
      <c r="I41" s="432">
        <v>80</v>
      </c>
      <c r="J41" s="171">
        <v>0</v>
      </c>
      <c r="K41" s="634" t="s">
        <v>2010</v>
      </c>
      <c r="L41" s="634">
        <v>25</v>
      </c>
      <c r="M41" s="132" t="str">
        <f t="shared" si="23"/>
        <v>R3.0 80 yrs</v>
      </c>
    </row>
    <row r="42" spans="1:13">
      <c r="A42" s="41">
        <v>361.24</v>
      </c>
      <c r="B42" t="s">
        <v>1275</v>
      </c>
      <c r="C42" s="359" t="s">
        <v>618</v>
      </c>
      <c r="D42" s="359" t="s">
        <v>622</v>
      </c>
      <c r="E42" s="432">
        <v>45</v>
      </c>
      <c r="F42" s="314" t="str">
        <f t="shared" si="22"/>
        <v>HWW-145</v>
      </c>
      <c r="G42" s="456">
        <v>0.1</v>
      </c>
      <c r="H42" s="359" t="s">
        <v>206</v>
      </c>
      <c r="I42" s="432">
        <v>80</v>
      </c>
      <c r="J42" s="171">
        <v>0</v>
      </c>
      <c r="K42" s="634" t="s">
        <v>2010</v>
      </c>
      <c r="L42" s="634">
        <v>25</v>
      </c>
      <c r="M42" s="132" t="str">
        <f t="shared" si="23"/>
        <v>R3.0 80 yrs</v>
      </c>
    </row>
    <row r="43" spans="1:13">
      <c r="A43" s="41">
        <v>361.71</v>
      </c>
      <c r="B43" t="s">
        <v>1247</v>
      </c>
      <c r="C43" s="209" t="s">
        <v>618</v>
      </c>
      <c r="D43" s="209" t="s">
        <v>622</v>
      </c>
      <c r="E43" s="209">
        <v>44</v>
      </c>
      <c r="F43" s="314" t="str">
        <f t="shared" ref="F43" si="30">CONCATENATE(C43,D43,E43)</f>
        <v>HWW-144</v>
      </c>
      <c r="G43" s="456">
        <v>1</v>
      </c>
      <c r="H43" s="209" t="s">
        <v>206</v>
      </c>
      <c r="I43" s="432">
        <v>80</v>
      </c>
      <c r="J43" s="171">
        <v>0</v>
      </c>
      <c r="K43" s="634" t="s">
        <v>2010</v>
      </c>
      <c r="L43" s="634">
        <v>25</v>
      </c>
      <c r="M43" s="132" t="str">
        <f t="shared" ref="M43" si="31">CONCATENATE(H43," ",I43," yrs")</f>
        <v>R3.0 80 yrs</v>
      </c>
    </row>
    <row r="44" spans="1:13">
      <c r="A44" s="41">
        <v>363</v>
      </c>
      <c r="B44" s="46" t="s">
        <v>823</v>
      </c>
      <c r="C44" s="163" t="s">
        <v>618</v>
      </c>
      <c r="D44" s="163" t="s">
        <v>622</v>
      </c>
      <c r="E44" s="163">
        <v>39</v>
      </c>
      <c r="F44" s="314" t="str">
        <f t="shared" ref="F44:F49" si="32">CONCATENATE(C44,D44,E44)</f>
        <v>HWW-139</v>
      </c>
      <c r="G44" s="456">
        <v>1</v>
      </c>
      <c r="H44" s="433" t="s">
        <v>206</v>
      </c>
      <c r="I44" s="433">
        <v>55</v>
      </c>
      <c r="J44" s="171">
        <v>0</v>
      </c>
      <c r="K44" s="634" t="s">
        <v>2010</v>
      </c>
      <c r="L44" s="634">
        <v>25</v>
      </c>
      <c r="M44" s="132" t="str">
        <f t="shared" ref="M44:M49" si="33">CONCATENATE(H44," ",I44," yrs")</f>
        <v>R3.0 55 yrs</v>
      </c>
    </row>
    <row r="45" spans="1:13">
      <c r="A45" s="41">
        <v>363.2</v>
      </c>
      <c r="B45" t="s">
        <v>823</v>
      </c>
      <c r="C45" s="359" t="s">
        <v>618</v>
      </c>
      <c r="D45" s="359" t="s">
        <v>622</v>
      </c>
      <c r="E45" s="359">
        <v>39</v>
      </c>
      <c r="F45" s="314" t="str">
        <f t="shared" ref="F45" si="34">CONCATENATE(C45,D45,E45)</f>
        <v>HWW-139</v>
      </c>
      <c r="G45" s="456">
        <v>1</v>
      </c>
      <c r="H45" s="359" t="s">
        <v>206</v>
      </c>
      <c r="I45" s="359">
        <v>55</v>
      </c>
      <c r="J45" s="171">
        <v>0</v>
      </c>
      <c r="K45" s="634" t="s">
        <v>2010</v>
      </c>
      <c r="L45" s="634">
        <v>25</v>
      </c>
      <c r="M45" s="132" t="str">
        <f t="shared" ref="M45" si="35">CONCATENATE(H45," ",I45," yrs")</f>
        <v>R3.0 55 yrs</v>
      </c>
    </row>
    <row r="46" spans="1:13">
      <c r="A46" s="41">
        <v>364</v>
      </c>
      <c r="B46" s="46" t="s">
        <v>769</v>
      </c>
      <c r="C46" s="163" t="s">
        <v>618</v>
      </c>
      <c r="D46" s="163" t="s">
        <v>622</v>
      </c>
      <c r="E46" s="163">
        <v>40</v>
      </c>
      <c r="F46" s="314" t="str">
        <f t="shared" si="32"/>
        <v>HWW-140</v>
      </c>
      <c r="G46" s="456">
        <v>1</v>
      </c>
      <c r="H46" s="433" t="s">
        <v>206</v>
      </c>
      <c r="I46" s="433">
        <v>35</v>
      </c>
      <c r="J46" s="171">
        <v>0</v>
      </c>
      <c r="K46" s="634" t="s">
        <v>2010</v>
      </c>
      <c r="L46" s="634">
        <v>25</v>
      </c>
      <c r="M46" s="132" t="str">
        <f t="shared" si="33"/>
        <v>R3.0 35 yrs</v>
      </c>
    </row>
    <row r="47" spans="1:13">
      <c r="A47" s="41">
        <v>364.2</v>
      </c>
      <c r="B47" t="s">
        <v>1250</v>
      </c>
      <c r="C47" s="359" t="s">
        <v>618</v>
      </c>
      <c r="D47" s="359" t="s">
        <v>622</v>
      </c>
      <c r="E47" s="359">
        <v>40</v>
      </c>
      <c r="F47" s="314" t="str">
        <f t="shared" ref="F47:F48" si="36">CONCATENATE(C47,D47,E47)</f>
        <v>HWW-140</v>
      </c>
      <c r="G47" s="456">
        <v>1</v>
      </c>
      <c r="H47" s="359" t="s">
        <v>206</v>
      </c>
      <c r="I47" s="359">
        <v>35</v>
      </c>
      <c r="J47" s="171">
        <v>0</v>
      </c>
      <c r="K47" s="634" t="s">
        <v>2010</v>
      </c>
      <c r="L47" s="634">
        <v>25</v>
      </c>
      <c r="M47" s="132" t="str">
        <f t="shared" ref="M47:M48" si="37">CONCATENATE(H47," ",I47," yrs")</f>
        <v>R3.0 35 yrs</v>
      </c>
    </row>
    <row r="48" spans="1:13" s="10" customFormat="1">
      <c r="A48" s="443">
        <v>365.2</v>
      </c>
      <c r="B48" s="10" t="s">
        <v>1251</v>
      </c>
      <c r="C48" s="11" t="s">
        <v>618</v>
      </c>
      <c r="D48" s="11" t="s">
        <v>622</v>
      </c>
      <c r="E48" s="11">
        <v>40</v>
      </c>
      <c r="F48" s="444" t="str">
        <f t="shared" si="36"/>
        <v>HWW-140</v>
      </c>
      <c r="G48" s="456">
        <v>1</v>
      </c>
      <c r="H48" s="11" t="s">
        <v>206</v>
      </c>
      <c r="I48" s="11">
        <v>35</v>
      </c>
      <c r="J48" s="445">
        <v>0</v>
      </c>
      <c r="K48" s="634" t="s">
        <v>2010</v>
      </c>
      <c r="L48" s="634">
        <v>25</v>
      </c>
      <c r="M48" s="446" t="str">
        <f t="shared" si="37"/>
        <v>R3.0 35 yrs</v>
      </c>
    </row>
    <row r="49" spans="1:13">
      <c r="A49" s="41">
        <v>371</v>
      </c>
      <c r="B49" s="46" t="s">
        <v>10</v>
      </c>
      <c r="C49" s="163" t="s">
        <v>618</v>
      </c>
      <c r="D49" s="163" t="s">
        <v>622</v>
      </c>
      <c r="E49" s="163">
        <v>9</v>
      </c>
      <c r="F49" s="314" t="str">
        <f t="shared" si="32"/>
        <v>HWW-19</v>
      </c>
      <c r="G49" s="456">
        <v>1</v>
      </c>
      <c r="H49" s="433" t="s">
        <v>206</v>
      </c>
      <c r="I49" s="433">
        <v>35</v>
      </c>
      <c r="J49" s="171">
        <v>0</v>
      </c>
      <c r="K49" s="634" t="s">
        <v>2010</v>
      </c>
      <c r="L49" s="634">
        <v>25</v>
      </c>
      <c r="M49" s="132" t="str">
        <f t="shared" si="33"/>
        <v>R3.0 35 yrs</v>
      </c>
    </row>
    <row r="50" spans="1:13">
      <c r="A50" s="41">
        <v>371.3</v>
      </c>
      <c r="B50" t="s">
        <v>10</v>
      </c>
      <c r="C50" s="359" t="s">
        <v>618</v>
      </c>
      <c r="D50" s="359" t="s">
        <v>622</v>
      </c>
      <c r="E50" s="359">
        <v>9</v>
      </c>
      <c r="F50" s="314" t="str">
        <f t="shared" ref="F50:F51" si="38">CONCATENATE(C50,D50,E50)</f>
        <v>HWW-19</v>
      </c>
      <c r="G50" s="456">
        <v>1</v>
      </c>
      <c r="H50" s="359" t="s">
        <v>206</v>
      </c>
      <c r="I50" s="359">
        <v>35</v>
      </c>
      <c r="J50" s="171">
        <v>0</v>
      </c>
      <c r="K50" s="634" t="s">
        <v>2010</v>
      </c>
      <c r="L50" s="634">
        <v>25</v>
      </c>
      <c r="M50" s="132" t="str">
        <f t="shared" ref="M50:M51" si="39">CONCATENATE(H50," ",I50," yrs")</f>
        <v>R3.0 35 yrs</v>
      </c>
    </row>
    <row r="51" spans="1:13">
      <c r="A51" s="41">
        <v>371.32</v>
      </c>
      <c r="B51" t="s">
        <v>1252</v>
      </c>
      <c r="C51" s="359" t="s">
        <v>618</v>
      </c>
      <c r="D51" s="359" t="s">
        <v>622</v>
      </c>
      <c r="E51" s="359">
        <v>9</v>
      </c>
      <c r="F51" s="314" t="str">
        <f t="shared" si="38"/>
        <v>HWW-19</v>
      </c>
      <c r="G51" s="456">
        <v>1</v>
      </c>
      <c r="H51" s="359" t="s">
        <v>206</v>
      </c>
      <c r="I51" s="359">
        <v>35</v>
      </c>
      <c r="J51" s="171">
        <v>0</v>
      </c>
      <c r="K51" s="634" t="s">
        <v>2010</v>
      </c>
      <c r="L51" s="634">
        <v>25</v>
      </c>
      <c r="M51" s="132" t="str">
        <f t="shared" si="39"/>
        <v>R3.0 35 yrs</v>
      </c>
    </row>
    <row r="52" spans="1:13">
      <c r="A52" s="438">
        <v>380</v>
      </c>
      <c r="B52" s="174" t="s">
        <v>1253</v>
      </c>
      <c r="C52" s="432"/>
      <c r="D52" s="432"/>
      <c r="E52" s="432"/>
      <c r="F52" s="314"/>
      <c r="G52" s="456"/>
      <c r="H52" s="650" t="s">
        <v>206</v>
      </c>
      <c r="I52" s="650">
        <v>45</v>
      </c>
      <c r="J52" s="445"/>
      <c r="K52" s="11" t="s">
        <v>2010</v>
      </c>
      <c r="L52" s="11">
        <v>25</v>
      </c>
      <c r="M52" s="446"/>
    </row>
    <row r="53" spans="1:13">
      <c r="A53" s="41">
        <v>380.4</v>
      </c>
      <c r="B53" s="213" t="s">
        <v>1253</v>
      </c>
      <c r="C53" s="11" t="s">
        <v>618</v>
      </c>
      <c r="D53" s="11" t="s">
        <v>622</v>
      </c>
      <c r="E53" s="11">
        <v>17</v>
      </c>
      <c r="F53" s="444" t="str">
        <f t="shared" ref="F53" si="40">CONCATENATE(C53,D53,E53)</f>
        <v>HWW-117</v>
      </c>
      <c r="G53" s="456">
        <v>1</v>
      </c>
      <c r="H53" s="11" t="s">
        <v>206</v>
      </c>
      <c r="I53" s="11">
        <v>45</v>
      </c>
      <c r="J53" s="445">
        <v>0</v>
      </c>
      <c r="K53" s="11" t="s">
        <v>2010</v>
      </c>
      <c r="L53" s="11">
        <v>25</v>
      </c>
      <c r="M53" s="446" t="str">
        <f t="shared" ref="M53" si="41">CONCATENATE(H53," ",I53," yrs")</f>
        <v>R3.0 45 yrs</v>
      </c>
    </row>
    <row r="54" spans="1:13">
      <c r="A54" s="438">
        <v>390</v>
      </c>
      <c r="B54" s="46" t="s">
        <v>586</v>
      </c>
      <c r="F54" s="132"/>
      <c r="G54" s="132"/>
      <c r="H54" s="650" t="s">
        <v>206</v>
      </c>
      <c r="I54" s="650">
        <v>12</v>
      </c>
      <c r="J54" s="11"/>
      <c r="K54" s="11" t="s">
        <v>2010</v>
      </c>
      <c r="L54" s="11">
        <v>15</v>
      </c>
      <c r="M54" s="446"/>
    </row>
    <row r="55" spans="1:13">
      <c r="A55" s="41">
        <v>390.7</v>
      </c>
      <c r="B55" t="s">
        <v>587</v>
      </c>
      <c r="C55" s="359" t="s">
        <v>630</v>
      </c>
      <c r="D55" s="359" t="s">
        <v>631</v>
      </c>
      <c r="E55" s="359">
        <v>15</v>
      </c>
      <c r="F55" s="314" t="str">
        <f t="shared" ref="F55" si="42">CONCATENATE(C55,D55,E55)</f>
        <v>AUST-115</v>
      </c>
      <c r="G55" s="456">
        <v>1</v>
      </c>
      <c r="H55" s="359" t="s">
        <v>206</v>
      </c>
      <c r="I55" s="359">
        <v>12</v>
      </c>
      <c r="J55" s="171">
        <v>0</v>
      </c>
      <c r="K55" s="634" t="s">
        <v>2010</v>
      </c>
      <c r="L55" s="634">
        <v>12</v>
      </c>
      <c r="M55" s="132" t="str">
        <f t="shared" ref="M55" si="43">CONCATENATE(H55," ",I55," yrs")</f>
        <v>R3.0 12 yrs</v>
      </c>
    </row>
    <row r="56" spans="1:13">
      <c r="A56" s="41">
        <v>391.7</v>
      </c>
      <c r="B56" t="s">
        <v>11</v>
      </c>
      <c r="C56" s="169" t="s">
        <v>630</v>
      </c>
      <c r="D56" s="169" t="s">
        <v>631</v>
      </c>
      <c r="E56" s="169">
        <v>4</v>
      </c>
      <c r="F56" s="314" t="str">
        <f t="shared" ref="F56:F64" si="44">CONCATENATE(C56,D56,E56)</f>
        <v>AUST-14</v>
      </c>
      <c r="G56" s="456">
        <v>1</v>
      </c>
      <c r="H56" s="145" t="s">
        <v>206</v>
      </c>
      <c r="I56" s="145">
        <v>10</v>
      </c>
      <c r="J56" s="171">
        <v>0</v>
      </c>
      <c r="K56" s="634" t="s">
        <v>2010</v>
      </c>
      <c r="L56" s="634">
        <v>10</v>
      </c>
      <c r="M56" s="132" t="str">
        <f t="shared" ref="M56:M64" si="45">CONCATENATE(H56," ",I56," yrs")</f>
        <v>R3.0 10 yrs</v>
      </c>
    </row>
    <row r="57" spans="1:13">
      <c r="A57" s="41">
        <v>392.7</v>
      </c>
      <c r="B57" t="s">
        <v>770</v>
      </c>
      <c r="C57" s="223" t="s">
        <v>630</v>
      </c>
      <c r="D57" s="223" t="s">
        <v>631</v>
      </c>
      <c r="E57" s="223">
        <v>7</v>
      </c>
      <c r="F57" s="314" t="str">
        <f t="shared" si="44"/>
        <v>AUST-17</v>
      </c>
      <c r="G57" s="456">
        <v>1</v>
      </c>
      <c r="H57" s="209" t="s">
        <v>206</v>
      </c>
      <c r="I57" s="209">
        <v>35</v>
      </c>
      <c r="J57" s="209">
        <v>0</v>
      </c>
      <c r="K57" s="634" t="s">
        <v>2010</v>
      </c>
      <c r="L57" s="634">
        <v>25</v>
      </c>
      <c r="M57" s="132" t="str">
        <f t="shared" si="45"/>
        <v>R3.0 35 yrs</v>
      </c>
    </row>
    <row r="58" spans="1:13">
      <c r="A58" s="41">
        <v>393.7</v>
      </c>
      <c r="B58" t="s">
        <v>774</v>
      </c>
      <c r="C58" s="223" t="s">
        <v>630</v>
      </c>
      <c r="D58" s="223" t="s">
        <v>631</v>
      </c>
      <c r="E58" s="223">
        <v>7</v>
      </c>
      <c r="F58" s="314" t="str">
        <f t="shared" si="44"/>
        <v>AUST-17</v>
      </c>
      <c r="G58" s="456">
        <v>1</v>
      </c>
      <c r="H58" s="209" t="s">
        <v>206</v>
      </c>
      <c r="I58" s="209">
        <v>35</v>
      </c>
      <c r="J58" s="171">
        <v>0</v>
      </c>
      <c r="K58" s="634" t="s">
        <v>2010</v>
      </c>
      <c r="L58" s="634">
        <v>25</v>
      </c>
      <c r="M58" s="132" t="str">
        <f t="shared" si="45"/>
        <v>R3.0 35 yrs</v>
      </c>
    </row>
    <row r="59" spans="1:13">
      <c r="A59" s="41">
        <v>394.7</v>
      </c>
      <c r="B59" t="s">
        <v>775</v>
      </c>
      <c r="C59" s="209" t="s">
        <v>630</v>
      </c>
      <c r="D59" s="209" t="s">
        <v>631</v>
      </c>
      <c r="E59" s="209">
        <v>7</v>
      </c>
      <c r="F59" s="314" t="str">
        <f t="shared" si="44"/>
        <v>AUST-17</v>
      </c>
      <c r="G59" s="456">
        <v>1</v>
      </c>
      <c r="H59" s="209" t="s">
        <v>206</v>
      </c>
      <c r="I59" s="209">
        <v>20</v>
      </c>
      <c r="J59" s="171">
        <v>0</v>
      </c>
      <c r="K59" s="634" t="s">
        <v>2010</v>
      </c>
      <c r="L59" s="634">
        <v>20</v>
      </c>
      <c r="M59" s="132" t="str">
        <f t="shared" si="45"/>
        <v>R3.0 20 yrs</v>
      </c>
    </row>
    <row r="60" spans="1:13">
      <c r="A60" s="41">
        <v>395.7</v>
      </c>
      <c r="B60" t="s">
        <v>14</v>
      </c>
      <c r="C60" s="209" t="s">
        <v>630</v>
      </c>
      <c r="D60" s="209" t="s">
        <v>631</v>
      </c>
      <c r="E60" s="209">
        <v>8</v>
      </c>
      <c r="F60" s="314" t="str">
        <f t="shared" ref="F60" si="46">CONCATENATE(C60,D60,E60)</f>
        <v>AUST-18</v>
      </c>
      <c r="G60" s="456">
        <v>1</v>
      </c>
      <c r="H60" s="209" t="s">
        <v>206</v>
      </c>
      <c r="I60" s="209">
        <v>15</v>
      </c>
      <c r="J60" s="171">
        <v>0</v>
      </c>
      <c r="K60" s="634" t="s">
        <v>2010</v>
      </c>
      <c r="L60" s="634">
        <v>15</v>
      </c>
      <c r="M60" s="132" t="str">
        <f t="shared" ref="M60" si="47">CONCATENATE(H60," ",I60," yrs")</f>
        <v>R3.0 15 yrs</v>
      </c>
    </row>
    <row r="61" spans="1:13">
      <c r="A61" s="41">
        <v>396.7</v>
      </c>
      <c r="B61" t="s">
        <v>714</v>
      </c>
      <c r="C61" s="209" t="s">
        <v>675</v>
      </c>
      <c r="D61" s="209" t="s">
        <v>629</v>
      </c>
      <c r="E61" s="209">
        <v>2</v>
      </c>
      <c r="F61" s="314" t="str">
        <f>CONCATENATE(C61,E61)</f>
        <v>USBLS2</v>
      </c>
      <c r="G61" s="456">
        <v>1</v>
      </c>
      <c r="H61" s="209" t="s">
        <v>206</v>
      </c>
      <c r="I61" s="209">
        <v>12</v>
      </c>
      <c r="J61" s="171">
        <v>0</v>
      </c>
      <c r="K61" s="634" t="s">
        <v>2010</v>
      </c>
      <c r="L61" s="634">
        <v>12</v>
      </c>
      <c r="M61" s="132" t="str">
        <f>CONCATENATE(H61," ",I61," yrs")</f>
        <v>R3.0 12 yrs</v>
      </c>
    </row>
    <row r="62" spans="1:13">
      <c r="A62" s="41">
        <v>397.7</v>
      </c>
      <c r="B62" t="s">
        <v>771</v>
      </c>
      <c r="C62" s="284" t="s">
        <v>630</v>
      </c>
      <c r="D62" s="284" t="s">
        <v>631</v>
      </c>
      <c r="E62" s="284">
        <v>8</v>
      </c>
      <c r="F62" s="314" t="str">
        <f t="shared" ref="F62" si="48">CONCATENATE(C62,D62,E62)</f>
        <v>AUST-18</v>
      </c>
      <c r="G62" s="456">
        <v>1</v>
      </c>
      <c r="H62" s="284" t="s">
        <v>206</v>
      </c>
      <c r="I62" s="284">
        <v>20</v>
      </c>
      <c r="J62" s="171">
        <v>0</v>
      </c>
      <c r="K62" s="634" t="s">
        <v>2010</v>
      </c>
      <c r="L62" s="634">
        <v>20</v>
      </c>
      <c r="M62" s="132" t="str">
        <f t="shared" ref="M62" si="49">CONCATENATE(H62," ",I62," yrs")</f>
        <v>R3.0 20 yrs</v>
      </c>
    </row>
    <row r="63" spans="1:13">
      <c r="A63" s="41">
        <v>398.7</v>
      </c>
      <c r="B63" t="s">
        <v>829</v>
      </c>
      <c r="C63" s="284" t="s">
        <v>630</v>
      </c>
      <c r="D63" s="284" t="s">
        <v>631</v>
      </c>
      <c r="E63" s="284">
        <v>8</v>
      </c>
      <c r="F63" s="314" t="str">
        <f t="shared" ref="F63" si="50">CONCATENATE(C63,D63,E63)</f>
        <v>AUST-18</v>
      </c>
      <c r="G63" s="456">
        <v>1</v>
      </c>
      <c r="H63" s="284" t="s">
        <v>206</v>
      </c>
      <c r="I63" s="284">
        <v>20</v>
      </c>
      <c r="J63" s="171">
        <v>0</v>
      </c>
      <c r="K63" s="634" t="s">
        <v>2010</v>
      </c>
      <c r="L63" s="634">
        <v>20</v>
      </c>
      <c r="M63" s="132" t="str">
        <f t="shared" ref="M63" si="51">CONCATENATE(H63," ",I63," yrs")</f>
        <v>R3.0 20 yrs</v>
      </c>
    </row>
    <row r="64" spans="1:13">
      <c r="A64" s="41">
        <v>399.7</v>
      </c>
      <c r="B64" t="s">
        <v>829</v>
      </c>
      <c r="C64" s="169" t="s">
        <v>630</v>
      </c>
      <c r="D64" s="169" t="s">
        <v>631</v>
      </c>
      <c r="E64" s="169">
        <v>8</v>
      </c>
      <c r="F64" s="314" t="str">
        <f t="shared" si="44"/>
        <v>AUST-18</v>
      </c>
      <c r="G64" s="456">
        <v>1</v>
      </c>
      <c r="H64" s="145" t="s">
        <v>206</v>
      </c>
      <c r="I64" s="145">
        <v>20</v>
      </c>
      <c r="J64" s="171">
        <v>0</v>
      </c>
      <c r="K64" s="634" t="s">
        <v>2010</v>
      </c>
      <c r="L64" s="634">
        <v>20</v>
      </c>
      <c r="M64" s="132" t="str">
        <f t="shared" si="45"/>
        <v>R3.0 20 yrs</v>
      </c>
    </row>
    <row r="65" spans="8:10">
      <c r="H65" s="145"/>
      <c r="I65" s="145"/>
      <c r="J65" s="163"/>
    </row>
  </sheetData>
  <mergeCells count="5">
    <mergeCell ref="A8:I8"/>
    <mergeCell ref="H9:I9"/>
    <mergeCell ref="C9:G9"/>
    <mergeCell ref="K9:L9"/>
    <mergeCell ref="K11:L11"/>
  </mergeCells>
  <pageMargins left="0.95" right="0.7" top="1.25" bottom="0.75" header="0.8" footer="0.3"/>
  <pageSetup scale="48" orientation="portrait" r:id="rId1"/>
  <headerFooter>
    <oddHeader>&amp;Z&amp;F</oddHeader>
    <oddFooter>&amp;A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AK55"/>
  <sheetViews>
    <sheetView showGridLines="0" topLeftCell="D7" workbookViewId="0">
      <selection activeCell="B1" sqref="B1:T39"/>
    </sheetView>
  </sheetViews>
  <sheetFormatPr defaultRowHeight="15"/>
  <cols>
    <col min="1" max="1" width="13.28515625" customWidth="1"/>
    <col min="3" max="3" width="42.140625" customWidth="1"/>
    <col min="4" max="4" width="15.5703125" customWidth="1"/>
    <col min="5" max="6" width="11.85546875" customWidth="1"/>
    <col min="7" max="7" width="15.42578125" customWidth="1"/>
    <col min="8" max="8" width="12.85546875" customWidth="1"/>
    <col min="9" max="9" width="15.42578125" customWidth="1"/>
    <col min="10" max="10" width="11.140625" style="556" customWidth="1"/>
    <col min="11" max="11" width="16.7109375" style="556" customWidth="1"/>
    <col min="12" max="13" width="11.5703125" style="162" customWidth="1"/>
    <col min="14" max="14" width="18" style="162" customWidth="1"/>
    <col min="15" max="15" width="11.5703125" style="162" customWidth="1"/>
    <col min="16" max="16" width="17.85546875" style="162" customWidth="1"/>
    <col min="17" max="17" width="11.5703125" style="162" customWidth="1"/>
    <col min="18" max="18" width="14.85546875" customWidth="1"/>
    <col min="19" max="19" width="13.5703125" customWidth="1"/>
    <col min="20" max="20" width="15.140625" customWidth="1"/>
    <col min="23" max="23" width="42.42578125" customWidth="1"/>
    <col min="25" max="25" width="18" customWidth="1"/>
    <col min="26" max="26" width="15" customWidth="1"/>
    <col min="27" max="27" width="15" style="556" customWidth="1"/>
    <col min="28" max="28" width="16.5703125" style="556" customWidth="1"/>
    <col min="29" max="29" width="14.85546875" customWidth="1"/>
    <col min="30" max="30" width="14.85546875" style="556" customWidth="1"/>
    <col min="31" max="31" width="16.85546875" style="556" customWidth="1"/>
    <col min="32" max="32" width="14.85546875" style="556" customWidth="1"/>
    <col min="33" max="33" width="17.140625" style="556" customWidth="1"/>
    <col min="34" max="34" width="14.85546875" customWidth="1"/>
    <col min="35" max="35" width="15.7109375" customWidth="1"/>
  </cols>
  <sheetData>
    <row r="1" spans="1:37">
      <c r="B1" s="46" t="str">
        <f>Inputs!B$1</f>
        <v>Pennsylvania-American Water Company</v>
      </c>
      <c r="V1" s="46" t="str">
        <f>Inputs!B$1</f>
        <v>Pennsylvania-American Water Company</v>
      </c>
    </row>
    <row r="2" spans="1:37">
      <c r="B2" s="46" t="str">
        <f>Inputs!B$2</f>
        <v>Exeter Wastewater System</v>
      </c>
      <c r="V2" s="46" t="str">
        <f>Inputs!B$2</f>
        <v>Exeter Wastewater System</v>
      </c>
    </row>
    <row r="3" spans="1:37">
      <c r="B3" s="46" t="str">
        <f>Inputs!B$3</f>
        <v>Exeter Township, Berks County, Pennsylvania</v>
      </c>
      <c r="V3" s="46" t="str">
        <f>Inputs!B$3</f>
        <v>Exeter Township, Berks County, Pennsylvania</v>
      </c>
    </row>
    <row r="4" spans="1:37">
      <c r="B4" s="46" t="str">
        <f>Inputs!B$4</f>
        <v>Wastewater System</v>
      </c>
      <c r="V4" s="46" t="str">
        <f>Inputs!B$4</f>
        <v>Wastewater System</v>
      </c>
    </row>
    <row r="5" spans="1:37">
      <c r="B5" s="46" t="str">
        <f>Inputs!B$5</f>
        <v>Investor-Owned Utility</v>
      </c>
      <c r="V5" s="46" t="str">
        <f>Inputs!B$5</f>
        <v>Investor-Owned Utility</v>
      </c>
    </row>
    <row r="6" spans="1:37">
      <c r="B6" s="46"/>
      <c r="V6" s="46"/>
    </row>
    <row r="7" spans="1:37">
      <c r="B7" s="50" t="s">
        <v>724</v>
      </c>
      <c r="C7" s="15"/>
      <c r="D7" s="15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5"/>
      <c r="V7" s="50" t="s">
        <v>725</v>
      </c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</row>
    <row r="8" spans="1:37">
      <c r="B8" s="46" t="str">
        <f>CONCATENATE(" As of ",Inputs!B$6)</f>
        <v xml:space="preserve"> As of January 1, 2018</v>
      </c>
      <c r="C8" s="15"/>
      <c r="D8" s="15"/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5"/>
      <c r="V8" s="46" t="str">
        <f>CONCATENATE(" As of ",Inputs!B$6)</f>
        <v xml:space="preserve"> As of January 1, 2018</v>
      </c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</row>
    <row r="9" spans="1:37" s="36" customFormat="1" ht="60">
      <c r="B9" s="226" t="s">
        <v>723</v>
      </c>
      <c r="C9" s="12" t="s">
        <v>433</v>
      </c>
      <c r="D9" s="212" t="s">
        <v>703</v>
      </c>
      <c r="E9" s="212" t="s">
        <v>719</v>
      </c>
      <c r="F9" s="247" t="s">
        <v>186</v>
      </c>
      <c r="G9" s="434" t="s">
        <v>1311</v>
      </c>
      <c r="H9" s="434" t="s">
        <v>1304</v>
      </c>
      <c r="I9" s="434" t="s">
        <v>717</v>
      </c>
      <c r="J9" s="440" t="s">
        <v>1922</v>
      </c>
      <c r="K9" s="440" t="s">
        <v>1925</v>
      </c>
      <c r="L9" s="212" t="s">
        <v>721</v>
      </c>
      <c r="M9" s="440" t="s">
        <v>1923</v>
      </c>
      <c r="N9" s="440" t="s">
        <v>1926</v>
      </c>
      <c r="O9" s="440" t="s">
        <v>1924</v>
      </c>
      <c r="P9" s="440" t="s">
        <v>1927</v>
      </c>
      <c r="Q9" s="247" t="s">
        <v>190</v>
      </c>
      <c r="R9" s="212" t="s">
        <v>720</v>
      </c>
      <c r="S9" s="212" t="s">
        <v>192</v>
      </c>
      <c r="T9" s="212" t="s">
        <v>193</v>
      </c>
      <c r="V9" s="226" t="s">
        <v>723</v>
      </c>
      <c r="W9" s="227" t="s">
        <v>433</v>
      </c>
      <c r="X9" s="227"/>
      <c r="Y9" s="212" t="s">
        <v>718</v>
      </c>
      <c r="Z9" s="212" t="s">
        <v>721</v>
      </c>
      <c r="AA9" s="440" t="s">
        <v>1937</v>
      </c>
      <c r="AB9" s="440" t="s">
        <v>1937</v>
      </c>
      <c r="AC9" s="227" t="s">
        <v>722</v>
      </c>
      <c r="AD9" s="440" t="s">
        <v>1938</v>
      </c>
      <c r="AE9" s="440" t="s">
        <v>1938</v>
      </c>
      <c r="AF9" s="440" t="s">
        <v>1939</v>
      </c>
      <c r="AG9" s="440" t="s">
        <v>1939</v>
      </c>
      <c r="AH9" s="227" t="s">
        <v>190</v>
      </c>
      <c r="AI9" s="227" t="s">
        <v>599</v>
      </c>
    </row>
    <row r="10" spans="1:37">
      <c r="B10" s="160"/>
      <c r="D10" s="14"/>
      <c r="G10" s="14"/>
      <c r="H10" s="14"/>
      <c r="I10" s="14"/>
      <c r="J10" s="14"/>
      <c r="K10" s="14"/>
      <c r="L10" s="12"/>
      <c r="M10" s="12"/>
      <c r="N10" s="12"/>
      <c r="O10" s="12"/>
      <c r="P10" s="12"/>
      <c r="Q10" s="12"/>
      <c r="R10" s="14"/>
      <c r="T10" s="14"/>
      <c r="V10" s="226"/>
      <c r="W10" s="227"/>
      <c r="X10" s="227"/>
      <c r="Y10" s="14" t="s">
        <v>716</v>
      </c>
      <c r="Z10" s="212"/>
      <c r="AA10" s="440"/>
      <c r="AB10" s="440"/>
      <c r="AC10" s="14" t="s">
        <v>716</v>
      </c>
      <c r="AD10" s="14"/>
      <c r="AE10" s="14"/>
      <c r="AF10" s="14"/>
      <c r="AG10" s="14"/>
      <c r="AH10" s="14"/>
      <c r="AI10" s="14" t="s">
        <v>716</v>
      </c>
    </row>
    <row r="11" spans="1:37">
      <c r="L11"/>
      <c r="M11" s="556"/>
      <c r="N11" s="556"/>
      <c r="O11" s="556"/>
      <c r="P11" s="556"/>
      <c r="Q11"/>
      <c r="Z11" s="169"/>
      <c r="AA11" s="439"/>
      <c r="AB11" s="439"/>
    </row>
    <row r="12" spans="1:37">
      <c r="A12" t="str">
        <f>CONCATENATE(B12,"0 Total")</f>
        <v>353.20 Total</v>
      </c>
      <c r="B12" s="288">
        <v>353.2</v>
      </c>
      <c r="C12" s="45" t="str">
        <f t="shared" ref="C12:C36" si="0">VLOOKUP(VALUE(B12),AccountParameters,2,FALSE)</f>
        <v>Land &amp; Land Rights - Collection</v>
      </c>
      <c r="D12" s="229">
        <f t="shared" ref="D12:D36" si="1">VLOOKUP($A12,Detailed_Cost_Approach,6+2,FALSE)</f>
        <v>336068.93999999994</v>
      </c>
      <c r="E12" s="169" t="str">
        <f t="shared" ref="E12:E36" si="2">VLOOKUP(VALUE(B12),AccountParameters,6,FALSE)</f>
        <v>USBLS1</v>
      </c>
      <c r="F12" s="246">
        <f>ROUND(G12/D12,3)</f>
        <v>2.23</v>
      </c>
      <c r="G12" s="230">
        <f t="shared" ref="G12:G36" si="3">VLOOKUP($A12,Detailed_Cost_Approach,11+2,FALSE)</f>
        <v>749404.75000000012</v>
      </c>
      <c r="H12" s="655">
        <f>ROUND(I12/G12,4)</f>
        <v>1</v>
      </c>
      <c r="I12" s="230">
        <f t="shared" ref="I12:I36" si="4">VLOOKUP($A12,Detailed_Cost_Approach,11+4,FALSE)</f>
        <v>749404.75000000012</v>
      </c>
      <c r="J12" s="230">
        <f t="shared" ref="J12:J36" si="5">VLOOKUP($A12,Detailed_Cost_Approach,20,FALSE)</f>
        <v>32.6</v>
      </c>
      <c r="K12" s="230">
        <f t="shared" ref="K12:K36" si="6">VLOOKUP($A12,Detailed_Cost_Approach,31,FALSE)</f>
        <v>24434285</v>
      </c>
      <c r="L12" s="156" t="str">
        <f t="shared" ref="L12:L36" si="7">VLOOKUP(VALUE(B12),AccountParameters,12+1,FALSE)</f>
        <v>Non-Depr</v>
      </c>
      <c r="M12" s="230">
        <f t="shared" ref="M12:M36" si="8">VLOOKUP($A12,Detailed_Cost_Approach,27,FALSE)</f>
        <v>0</v>
      </c>
      <c r="N12" s="230">
        <f t="shared" ref="N12:N36" si="9">VLOOKUP($A12,Detailed_Cost_Approach,32,FALSE)</f>
        <v>0</v>
      </c>
      <c r="O12" s="230">
        <f t="shared" ref="O12:O36" si="10">VLOOKUP($A12,Detailed_Cost_Approach,28,FALSE)</f>
        <v>0</v>
      </c>
      <c r="P12" s="230">
        <f t="shared" ref="P12:P36" si="11">VLOOKUP($A12,Detailed_Cost_Approach,33,FALSE)</f>
        <v>0</v>
      </c>
      <c r="Q12" s="248">
        <f>ROUND(R12/G12,4)</f>
        <v>1</v>
      </c>
      <c r="R12" s="229">
        <f t="shared" ref="R12:R36" si="12">VLOOKUP($A12,Detailed_Cost_Approach,26+4,FALSE)</f>
        <v>749404.75000000012</v>
      </c>
      <c r="S12" s="92">
        <f>IFERROR(0,ROUND((R12-T12)/R12,4))</f>
        <v>0</v>
      </c>
      <c r="T12" s="229">
        <f t="shared" ref="T12:T36" si="13">VLOOKUP($A12,Detailed_Cost_Approach,40,FALSE)</f>
        <v>749404.75000000012</v>
      </c>
      <c r="V12" s="288">
        <f>B12</f>
        <v>353.2</v>
      </c>
      <c r="W12" s="45" t="str">
        <f t="shared" ref="W12:W36" si="14">VLOOKUP(B12,AccountParameters,2,FALSE)</f>
        <v>Land &amp; Land Rights - Collection</v>
      </c>
      <c r="Y12" s="229">
        <f t="shared" ref="Y12:Y36" si="15">VLOOKUP($A12,Detailed_Cost_Approach,45,FALSE)</f>
        <v>336068.93999999994</v>
      </c>
      <c r="Z12" s="169">
        <f t="shared" ref="Z12:Z36" si="16">VLOOKUP(V12,AccountParameters,11+1,FALSE)</f>
        <v>0</v>
      </c>
      <c r="AA12" s="229">
        <f t="shared" ref="AA12:AA36" si="17">VLOOKUP($A12,Detailed_Cost_Approach,48,FALSE)</f>
        <v>22.16</v>
      </c>
      <c r="AB12" s="229">
        <f t="shared" ref="AB12:AB36" si="18">VLOOKUP($A12,Detailed_Cost_Approach,57,FALSE)</f>
        <v>7446401.6699999999</v>
      </c>
      <c r="AC12" s="229">
        <f t="shared" ref="AC12:AC36" si="19">VLOOKUP($A12,Detailed_Cost_Approach,55,FALSE)</f>
        <v>0</v>
      </c>
      <c r="AD12" s="229">
        <f t="shared" ref="AD12:AD36" si="20">VLOOKUP($A12,Detailed_Cost_Approach,52,FALSE)</f>
        <v>0</v>
      </c>
      <c r="AE12" s="229">
        <f t="shared" ref="AE12:AE36" si="21">VLOOKUP($A12,Detailed_Cost_Approach,58,FALSE)</f>
        <v>0</v>
      </c>
      <c r="AF12" s="229">
        <f t="shared" ref="AF12:AF36" si="22">VLOOKUP($A12,Detailed_Cost_Approach,53,FALSE)</f>
        <v>0</v>
      </c>
      <c r="AG12" s="229">
        <f t="shared" ref="AG12:AG36" si="23">VLOOKUP($A12,Detailed_Cost_Approach,59,FALSE)</f>
        <v>0</v>
      </c>
      <c r="AH12" s="248">
        <f>ROUND(AI12/Y12,4)</f>
        <v>1</v>
      </c>
      <c r="AI12" s="16">
        <f>Y12-AC12</f>
        <v>336068.93999999994</v>
      </c>
      <c r="AK12" t="b">
        <f>L12=Z12</f>
        <v>0</v>
      </c>
    </row>
    <row r="13" spans="1:37">
      <c r="A13" t="str">
        <f t="shared" ref="A13:A17" si="24">CONCATENATE(B13,"0 Total")</f>
        <v>353.30 Total</v>
      </c>
      <c r="B13" s="288">
        <v>353.3</v>
      </c>
      <c r="C13" s="45" t="str">
        <f t="shared" si="0"/>
        <v>Land &amp; Land Rights - Pumping</v>
      </c>
      <c r="D13" s="229">
        <f t="shared" si="1"/>
        <v>63244.159999999989</v>
      </c>
      <c r="E13" s="223" t="str">
        <f t="shared" si="2"/>
        <v>USBLS1</v>
      </c>
      <c r="F13" s="246">
        <f t="shared" ref="F13:F36" si="25">ROUND(G13/D13,3)</f>
        <v>1.58</v>
      </c>
      <c r="G13" s="229">
        <f t="shared" si="3"/>
        <v>99930.18</v>
      </c>
      <c r="H13" s="655">
        <f t="shared" ref="H13:H39" si="26">ROUND(I13/G13,4)</f>
        <v>1</v>
      </c>
      <c r="I13" s="230">
        <f t="shared" si="4"/>
        <v>99930.18</v>
      </c>
      <c r="J13" s="230">
        <f t="shared" si="5"/>
        <v>22.17</v>
      </c>
      <c r="K13" s="230">
        <f t="shared" si="6"/>
        <v>2215422</v>
      </c>
      <c r="L13" s="654" t="str">
        <f t="shared" si="7"/>
        <v>Non-Depr</v>
      </c>
      <c r="M13" s="230">
        <f t="shared" si="8"/>
        <v>0</v>
      </c>
      <c r="N13" s="230">
        <f t="shared" si="9"/>
        <v>0</v>
      </c>
      <c r="O13" s="230">
        <f t="shared" si="10"/>
        <v>0</v>
      </c>
      <c r="P13" s="230">
        <f t="shared" si="11"/>
        <v>0</v>
      </c>
      <c r="Q13" s="248">
        <f t="shared" ref="Q13:Q36" si="27">ROUND(R13/G13,4)</f>
        <v>1</v>
      </c>
      <c r="R13" s="229">
        <f t="shared" si="12"/>
        <v>99930.18</v>
      </c>
      <c r="S13" s="92">
        <f t="shared" ref="S13:S36" si="28">IFERROR(0,ROUND((R13-T13)/R13,4))</f>
        <v>0</v>
      </c>
      <c r="T13" s="229">
        <f t="shared" si="13"/>
        <v>99930.18</v>
      </c>
      <c r="V13" s="288">
        <f t="shared" ref="V13:V36" si="29">B13</f>
        <v>353.3</v>
      </c>
      <c r="W13" s="45" t="str">
        <f t="shared" si="14"/>
        <v>Land &amp; Land Rights - Pumping</v>
      </c>
      <c r="Y13" s="229">
        <f t="shared" si="15"/>
        <v>63244.159999999989</v>
      </c>
      <c r="Z13" s="432">
        <f t="shared" si="16"/>
        <v>0</v>
      </c>
      <c r="AA13" s="229">
        <f t="shared" si="17"/>
        <v>21.38</v>
      </c>
      <c r="AB13" s="229">
        <f t="shared" si="18"/>
        <v>1351921.23</v>
      </c>
      <c r="AC13" s="229">
        <f t="shared" si="19"/>
        <v>0</v>
      </c>
      <c r="AD13" s="229">
        <f t="shared" si="20"/>
        <v>0</v>
      </c>
      <c r="AE13" s="229">
        <f t="shared" si="21"/>
        <v>0</v>
      </c>
      <c r="AF13" s="229">
        <f t="shared" si="22"/>
        <v>0</v>
      </c>
      <c r="AG13" s="229">
        <f t="shared" si="23"/>
        <v>0</v>
      </c>
      <c r="AH13" s="248">
        <f t="shared" ref="AH13:AH36" si="30">ROUND(AI13/Y13,4)</f>
        <v>1</v>
      </c>
      <c r="AI13" s="16">
        <f t="shared" ref="AI13:AI36" si="31">Y13-AC13</f>
        <v>63244.159999999989</v>
      </c>
      <c r="AK13" t="b">
        <f t="shared" ref="AK13:AK36" si="32">L13=Z13</f>
        <v>0</v>
      </c>
    </row>
    <row r="14" spans="1:37">
      <c r="A14" t="str">
        <f t="shared" si="24"/>
        <v>353.40 Total</v>
      </c>
      <c r="B14" s="288">
        <v>353.4</v>
      </c>
      <c r="C14" s="45" t="str">
        <f t="shared" si="0"/>
        <v>Land &amp; Land Rights - Treatment</v>
      </c>
      <c r="D14" s="229">
        <f t="shared" si="1"/>
        <v>735535.35</v>
      </c>
      <c r="E14" s="223" t="str">
        <f t="shared" si="2"/>
        <v>USBLS1</v>
      </c>
      <c r="F14" s="246">
        <f t="shared" si="25"/>
        <v>3.0750000000000002</v>
      </c>
      <c r="G14" s="229">
        <f t="shared" si="3"/>
        <v>2261697.09</v>
      </c>
      <c r="H14" s="655">
        <f t="shared" si="26"/>
        <v>1</v>
      </c>
      <c r="I14" s="230">
        <f t="shared" si="4"/>
        <v>2261697.09</v>
      </c>
      <c r="J14" s="230">
        <f t="shared" si="5"/>
        <v>39.72</v>
      </c>
      <c r="K14" s="230">
        <f t="shared" si="6"/>
        <v>89823729</v>
      </c>
      <c r="L14" s="654" t="str">
        <f t="shared" si="7"/>
        <v>Non-Depr</v>
      </c>
      <c r="M14" s="230">
        <f t="shared" si="8"/>
        <v>0</v>
      </c>
      <c r="N14" s="230">
        <f t="shared" si="9"/>
        <v>0</v>
      </c>
      <c r="O14" s="230">
        <f t="shared" si="10"/>
        <v>0</v>
      </c>
      <c r="P14" s="230">
        <f t="shared" si="11"/>
        <v>0</v>
      </c>
      <c r="Q14" s="248">
        <f t="shared" si="27"/>
        <v>1</v>
      </c>
      <c r="R14" s="229">
        <f t="shared" si="12"/>
        <v>2261697.09</v>
      </c>
      <c r="S14" s="92">
        <f t="shared" si="28"/>
        <v>0</v>
      </c>
      <c r="T14" s="229">
        <f t="shared" si="13"/>
        <v>2261697.09</v>
      </c>
      <c r="V14" s="288">
        <f t="shared" si="29"/>
        <v>353.4</v>
      </c>
      <c r="W14" s="45" t="str">
        <f t="shared" si="14"/>
        <v>Land &amp; Land Rights - Treatment</v>
      </c>
      <c r="Y14" s="229">
        <f t="shared" si="15"/>
        <v>735535.35</v>
      </c>
      <c r="Z14" s="432">
        <f t="shared" si="16"/>
        <v>0</v>
      </c>
      <c r="AA14" s="229">
        <f t="shared" si="17"/>
        <v>30.28</v>
      </c>
      <c r="AB14" s="229">
        <f t="shared" si="18"/>
        <v>22271487.600000001</v>
      </c>
      <c r="AC14" s="229">
        <f t="shared" si="19"/>
        <v>0</v>
      </c>
      <c r="AD14" s="229">
        <f t="shared" si="20"/>
        <v>0</v>
      </c>
      <c r="AE14" s="229">
        <f t="shared" si="21"/>
        <v>0</v>
      </c>
      <c r="AF14" s="229">
        <f t="shared" si="22"/>
        <v>0</v>
      </c>
      <c r="AG14" s="229">
        <f t="shared" si="23"/>
        <v>0</v>
      </c>
      <c r="AH14" s="248">
        <f t="shared" si="30"/>
        <v>1</v>
      </c>
      <c r="AI14" s="16">
        <f t="shared" si="31"/>
        <v>735535.35</v>
      </c>
      <c r="AK14" t="b">
        <f t="shared" si="32"/>
        <v>0</v>
      </c>
    </row>
    <row r="15" spans="1:37">
      <c r="A15" t="str">
        <f t="shared" si="24"/>
        <v>354.30 Total</v>
      </c>
      <c r="B15" s="288">
        <v>354.3</v>
      </c>
      <c r="C15" s="45" t="str">
        <f t="shared" si="0"/>
        <v>Stuctures &amp; Improvements - Pumping</v>
      </c>
      <c r="D15" s="229">
        <f t="shared" si="1"/>
        <v>1000470.9999999998</v>
      </c>
      <c r="E15" s="223" t="str">
        <f t="shared" si="2"/>
        <v>HWW-18</v>
      </c>
      <c r="F15" s="246">
        <f t="shared" si="25"/>
        <v>2.1800000000000002</v>
      </c>
      <c r="G15" s="229">
        <f t="shared" si="3"/>
        <v>2181008.7499999995</v>
      </c>
      <c r="H15" s="655">
        <f t="shared" si="26"/>
        <v>1</v>
      </c>
      <c r="I15" s="230">
        <f t="shared" si="4"/>
        <v>2181008.7499999995</v>
      </c>
      <c r="J15" s="230">
        <f t="shared" si="5"/>
        <v>23.09</v>
      </c>
      <c r="K15" s="230">
        <f t="shared" si="6"/>
        <v>50359151</v>
      </c>
      <c r="L15" s="654" t="str">
        <f t="shared" si="7"/>
        <v>R4.0 45 yrs</v>
      </c>
      <c r="M15" s="230">
        <f t="shared" si="8"/>
        <v>22.7</v>
      </c>
      <c r="N15" s="230">
        <f t="shared" si="9"/>
        <v>49513519</v>
      </c>
      <c r="O15" s="230">
        <f t="shared" si="10"/>
        <v>45.79</v>
      </c>
      <c r="P15" s="230">
        <f t="shared" si="11"/>
        <v>99872670</v>
      </c>
      <c r="Q15" s="248">
        <f t="shared" si="27"/>
        <v>0.49619999999999997</v>
      </c>
      <c r="R15" s="229">
        <f t="shared" si="12"/>
        <v>1082243.8699999996</v>
      </c>
      <c r="S15" s="92">
        <f t="shared" si="28"/>
        <v>0</v>
      </c>
      <c r="T15" s="229">
        <f t="shared" si="13"/>
        <v>1082243.8699999996</v>
      </c>
      <c r="V15" s="288">
        <f t="shared" si="29"/>
        <v>354.3</v>
      </c>
      <c r="W15" s="45" t="str">
        <f t="shared" si="14"/>
        <v>Stuctures &amp; Improvements - Pumping</v>
      </c>
      <c r="Y15" s="229">
        <f t="shared" si="15"/>
        <v>1000470.9999999998</v>
      </c>
      <c r="Z15" s="432">
        <f t="shared" si="16"/>
        <v>25</v>
      </c>
      <c r="AA15" s="229">
        <f t="shared" si="17"/>
        <v>22.64</v>
      </c>
      <c r="AB15" s="229">
        <f t="shared" si="18"/>
        <v>22655266.520000003</v>
      </c>
      <c r="AC15" s="229">
        <f t="shared" si="19"/>
        <v>494564.1</v>
      </c>
      <c r="AD15" s="229">
        <f t="shared" si="20"/>
        <v>23.11</v>
      </c>
      <c r="AE15" s="229">
        <f t="shared" si="21"/>
        <v>23123166.609999999</v>
      </c>
      <c r="AF15" s="229">
        <f t="shared" si="22"/>
        <v>45.76</v>
      </c>
      <c r="AG15" s="229">
        <f t="shared" si="23"/>
        <v>45778433.100000001</v>
      </c>
      <c r="AH15" s="248">
        <f t="shared" si="30"/>
        <v>0.50570000000000004</v>
      </c>
      <c r="AI15" s="16">
        <f t="shared" si="31"/>
        <v>505906.89999999979</v>
      </c>
      <c r="AK15" t="b">
        <f t="shared" si="32"/>
        <v>0</v>
      </c>
    </row>
    <row r="16" spans="1:37">
      <c r="A16" t="str">
        <f t="shared" si="24"/>
        <v>354.40 Total</v>
      </c>
      <c r="B16" s="288">
        <v>354.4</v>
      </c>
      <c r="C16" s="45" t="str">
        <f t="shared" si="0"/>
        <v>Stuctures &amp; Improvements - Treatment</v>
      </c>
      <c r="D16" s="229">
        <f t="shared" si="1"/>
        <v>36457669.120000005</v>
      </c>
      <c r="E16" s="223" t="str">
        <f t="shared" si="2"/>
        <v>HWW-115</v>
      </c>
      <c r="F16" s="246">
        <f t="shared" si="25"/>
        <v>3.0569999999999999</v>
      </c>
      <c r="G16" s="229">
        <f t="shared" si="3"/>
        <v>111449475.19999999</v>
      </c>
      <c r="H16" s="655">
        <f t="shared" si="26"/>
        <v>1</v>
      </c>
      <c r="I16" s="230">
        <f t="shared" si="4"/>
        <v>111449475.19999999</v>
      </c>
      <c r="J16" s="230">
        <f t="shared" si="5"/>
        <v>32.99</v>
      </c>
      <c r="K16" s="230">
        <f t="shared" si="6"/>
        <v>3676737065</v>
      </c>
      <c r="L16" s="654" t="str">
        <f t="shared" si="7"/>
        <v>R4.0 55 yrs</v>
      </c>
      <c r="M16" s="230">
        <f t="shared" si="8"/>
        <v>24.21</v>
      </c>
      <c r="N16" s="230">
        <f t="shared" si="9"/>
        <v>2698338995</v>
      </c>
      <c r="O16" s="230">
        <f t="shared" si="10"/>
        <v>57.2</v>
      </c>
      <c r="P16" s="230">
        <f t="shared" si="11"/>
        <v>6375076059</v>
      </c>
      <c r="Q16" s="248">
        <f t="shared" si="27"/>
        <v>0.4299</v>
      </c>
      <c r="R16" s="229">
        <f t="shared" si="12"/>
        <v>47912068.890000008</v>
      </c>
      <c r="S16" s="92">
        <f t="shared" si="28"/>
        <v>0</v>
      </c>
      <c r="T16" s="229">
        <f t="shared" si="13"/>
        <v>47912068.890000008</v>
      </c>
      <c r="V16" s="288">
        <f t="shared" si="29"/>
        <v>354.4</v>
      </c>
      <c r="W16" s="45" t="str">
        <f t="shared" si="14"/>
        <v>Stuctures &amp; Improvements - Treatment</v>
      </c>
      <c r="Y16" s="229">
        <f t="shared" si="15"/>
        <v>36457669.120000005</v>
      </c>
      <c r="Z16" s="432">
        <f t="shared" si="16"/>
        <v>25</v>
      </c>
      <c r="AA16" s="229">
        <f t="shared" si="17"/>
        <v>26.1</v>
      </c>
      <c r="AB16" s="229">
        <f t="shared" si="18"/>
        <v>951406011.62999988</v>
      </c>
      <c r="AC16" s="229">
        <f t="shared" si="19"/>
        <v>16807382.679999996</v>
      </c>
      <c r="AD16" s="229">
        <f t="shared" si="20"/>
        <v>30.03</v>
      </c>
      <c r="AE16" s="229">
        <f t="shared" si="21"/>
        <v>1094777508.8700001</v>
      </c>
      <c r="AF16" s="229">
        <f t="shared" si="22"/>
        <v>56.12</v>
      </c>
      <c r="AG16" s="229">
        <f t="shared" si="23"/>
        <v>2046183520.4900002</v>
      </c>
      <c r="AH16" s="248">
        <f t="shared" si="30"/>
        <v>0.53900000000000003</v>
      </c>
      <c r="AI16" s="16">
        <f t="shared" si="31"/>
        <v>19650286.440000009</v>
      </c>
      <c r="AK16" t="b">
        <f t="shared" si="32"/>
        <v>0</v>
      </c>
    </row>
    <row r="17" spans="1:37">
      <c r="A17" t="str">
        <f t="shared" si="24"/>
        <v>355.30 Total</v>
      </c>
      <c r="B17" s="288">
        <v>355.3</v>
      </c>
      <c r="C17" s="45" t="str">
        <f t="shared" si="0"/>
        <v>Generating Equipment - Pumping</v>
      </c>
      <c r="D17" s="229">
        <f t="shared" si="1"/>
        <v>46258.600000000006</v>
      </c>
      <c r="E17" s="223" t="str">
        <f t="shared" si="2"/>
        <v>USBLS4</v>
      </c>
      <c r="F17" s="246">
        <f t="shared" si="25"/>
        <v>1.5469999999999999</v>
      </c>
      <c r="G17" s="229">
        <f t="shared" si="3"/>
        <v>71562.06</v>
      </c>
      <c r="H17" s="655">
        <f t="shared" si="26"/>
        <v>1</v>
      </c>
      <c r="I17" s="230">
        <f t="shared" si="4"/>
        <v>71562.06</v>
      </c>
      <c r="J17" s="230">
        <f t="shared" si="5"/>
        <v>24.5</v>
      </c>
      <c r="K17" s="230">
        <f t="shared" si="6"/>
        <v>1753270</v>
      </c>
      <c r="L17" s="654" t="str">
        <f t="shared" si="7"/>
        <v>R3.0 35 yrs</v>
      </c>
      <c r="M17" s="230">
        <f t="shared" si="8"/>
        <v>13.39</v>
      </c>
      <c r="N17" s="230">
        <f t="shared" si="9"/>
        <v>958216</v>
      </c>
      <c r="O17" s="230">
        <f t="shared" si="10"/>
        <v>37.89</v>
      </c>
      <c r="P17" s="230">
        <f t="shared" si="11"/>
        <v>2711487</v>
      </c>
      <c r="Q17" s="248">
        <f t="shared" si="27"/>
        <v>0.35339999999999999</v>
      </c>
      <c r="R17" s="229">
        <f t="shared" si="12"/>
        <v>25289.420000000002</v>
      </c>
      <c r="S17" s="92">
        <f t="shared" si="28"/>
        <v>0</v>
      </c>
      <c r="T17" s="229">
        <f t="shared" si="13"/>
        <v>25289.420000000002</v>
      </c>
      <c r="V17" s="288">
        <f t="shared" si="29"/>
        <v>355.3</v>
      </c>
      <c r="W17" s="45" t="str">
        <f t="shared" si="14"/>
        <v>Generating Equipment - Pumping</v>
      </c>
      <c r="Y17" s="229">
        <f t="shared" si="15"/>
        <v>46258.600000000006</v>
      </c>
      <c r="Z17" s="432">
        <f t="shared" si="16"/>
        <v>25</v>
      </c>
      <c r="AA17" s="229">
        <f t="shared" si="17"/>
        <v>24.5</v>
      </c>
      <c r="AB17" s="229">
        <f t="shared" si="18"/>
        <v>1133335.71</v>
      </c>
      <c r="AC17" s="229">
        <f t="shared" si="19"/>
        <v>29911.27</v>
      </c>
      <c r="AD17" s="229">
        <f t="shared" si="20"/>
        <v>13.39</v>
      </c>
      <c r="AE17" s="229">
        <f t="shared" si="21"/>
        <v>619402.65</v>
      </c>
      <c r="AF17" s="229">
        <f t="shared" si="22"/>
        <v>37.89</v>
      </c>
      <c r="AG17" s="229">
        <f t="shared" si="23"/>
        <v>1752738.3499999999</v>
      </c>
      <c r="AH17" s="248">
        <f t="shared" si="30"/>
        <v>0.35339999999999999</v>
      </c>
      <c r="AI17" s="16">
        <f t="shared" si="31"/>
        <v>16347.330000000005</v>
      </c>
      <c r="AK17" t="b">
        <f t="shared" si="32"/>
        <v>0</v>
      </c>
    </row>
    <row r="18" spans="1:37">
      <c r="A18" t="str">
        <f t="shared" ref="A18:A28" si="33">CONCATENATE(B18," Total")</f>
        <v>360.21 Total</v>
      </c>
      <c r="B18" s="288">
        <v>360.21</v>
      </c>
      <c r="C18" s="45" t="str">
        <f t="shared" si="0"/>
        <v>Collection Sewers - Force - Mains</v>
      </c>
      <c r="D18" s="229">
        <f t="shared" si="1"/>
        <v>724186.15</v>
      </c>
      <c r="E18" s="223" t="str">
        <f t="shared" si="2"/>
        <v>HWW-144</v>
      </c>
      <c r="F18" s="246">
        <f t="shared" si="25"/>
        <v>1.9890000000000001</v>
      </c>
      <c r="G18" s="229">
        <f t="shared" si="3"/>
        <v>1440743.9300000002</v>
      </c>
      <c r="H18" s="655">
        <f t="shared" si="26"/>
        <v>1</v>
      </c>
      <c r="I18" s="230">
        <f t="shared" si="4"/>
        <v>1440743.9300000002</v>
      </c>
      <c r="J18" s="230">
        <f t="shared" si="5"/>
        <v>19.87</v>
      </c>
      <c r="K18" s="230">
        <f t="shared" si="6"/>
        <v>28620637</v>
      </c>
      <c r="L18" s="654" t="str">
        <f t="shared" si="7"/>
        <v>R3.0 60 yrs</v>
      </c>
      <c r="M18" s="230">
        <f t="shared" si="8"/>
        <v>40.92</v>
      </c>
      <c r="N18" s="230">
        <f t="shared" si="9"/>
        <v>58962345</v>
      </c>
      <c r="O18" s="230">
        <f t="shared" si="10"/>
        <v>60.79</v>
      </c>
      <c r="P18" s="230">
        <f t="shared" si="11"/>
        <v>87582982</v>
      </c>
      <c r="Q18" s="248">
        <f t="shared" si="27"/>
        <v>0.67359999999999998</v>
      </c>
      <c r="R18" s="229">
        <f t="shared" si="12"/>
        <v>970489.02999999991</v>
      </c>
      <c r="S18" s="92">
        <f t="shared" si="28"/>
        <v>0</v>
      </c>
      <c r="T18" s="229">
        <f t="shared" si="13"/>
        <v>970489.02999999991</v>
      </c>
      <c r="V18" s="288">
        <f t="shared" si="29"/>
        <v>360.21</v>
      </c>
      <c r="W18" s="45" t="str">
        <f t="shared" si="14"/>
        <v>Collection Sewers - Force - Mains</v>
      </c>
      <c r="Y18" s="229">
        <f t="shared" si="15"/>
        <v>724186.15</v>
      </c>
      <c r="Z18" s="432">
        <f t="shared" si="16"/>
        <v>25</v>
      </c>
      <c r="AA18" s="229">
        <f t="shared" si="17"/>
        <v>18.57</v>
      </c>
      <c r="AB18" s="229">
        <f t="shared" si="18"/>
        <v>13450599.949999999</v>
      </c>
      <c r="AC18" s="229">
        <f t="shared" si="19"/>
        <v>221227.55</v>
      </c>
      <c r="AD18" s="229">
        <f t="shared" si="20"/>
        <v>42.13</v>
      </c>
      <c r="AE18" s="229">
        <f t="shared" si="21"/>
        <v>30512588.82</v>
      </c>
      <c r="AF18" s="229">
        <f t="shared" si="22"/>
        <v>60.71</v>
      </c>
      <c r="AG18" s="229">
        <f t="shared" si="23"/>
        <v>43963188.729999997</v>
      </c>
      <c r="AH18" s="248">
        <f t="shared" si="30"/>
        <v>0.69450000000000001</v>
      </c>
      <c r="AI18" s="16">
        <f t="shared" si="31"/>
        <v>502958.60000000003</v>
      </c>
      <c r="AK18" t="b">
        <f t="shared" si="32"/>
        <v>0</v>
      </c>
    </row>
    <row r="19" spans="1:37">
      <c r="A19" t="str">
        <f t="shared" si="33"/>
        <v>360.23 Total</v>
      </c>
      <c r="B19" s="288">
        <v>360.23</v>
      </c>
      <c r="C19" s="45" t="str">
        <f t="shared" si="0"/>
        <v>Collection Sewers - Force - Manholes</v>
      </c>
      <c r="D19" s="229">
        <f t="shared" si="1"/>
        <v>165868.09</v>
      </c>
      <c r="E19" s="223" t="str">
        <f t="shared" si="2"/>
        <v>HWW-145</v>
      </c>
      <c r="F19" s="246">
        <f t="shared" si="25"/>
        <v>1.6419999999999999</v>
      </c>
      <c r="G19" s="229">
        <f t="shared" si="3"/>
        <v>272340.40000000002</v>
      </c>
      <c r="H19" s="655">
        <f t="shared" si="26"/>
        <v>1</v>
      </c>
      <c r="I19" s="230">
        <f t="shared" si="4"/>
        <v>272340.40000000002</v>
      </c>
      <c r="J19" s="230">
        <f t="shared" si="5"/>
        <v>19.48</v>
      </c>
      <c r="K19" s="230">
        <f t="shared" si="6"/>
        <v>5304528</v>
      </c>
      <c r="L19" s="654" t="str">
        <f t="shared" si="7"/>
        <v>R3.0 65 yrs</v>
      </c>
      <c r="M19" s="230">
        <f t="shared" si="8"/>
        <v>46.33</v>
      </c>
      <c r="N19" s="230">
        <f t="shared" si="9"/>
        <v>12616233</v>
      </c>
      <c r="O19" s="230">
        <f t="shared" si="10"/>
        <v>65.8</v>
      </c>
      <c r="P19" s="230">
        <f t="shared" si="11"/>
        <v>17920763</v>
      </c>
      <c r="Q19" s="248">
        <f t="shared" si="27"/>
        <v>0.70420000000000005</v>
      </c>
      <c r="R19" s="229">
        <f t="shared" si="12"/>
        <v>191793.42</v>
      </c>
      <c r="S19" s="92">
        <f t="shared" si="28"/>
        <v>0</v>
      </c>
      <c r="T19" s="229">
        <f t="shared" si="13"/>
        <v>191793.42</v>
      </c>
      <c r="V19" s="288">
        <f t="shared" si="29"/>
        <v>360.23</v>
      </c>
      <c r="W19" s="45" t="str">
        <f t="shared" si="14"/>
        <v>Collection Sewers - Force - Manholes</v>
      </c>
      <c r="Y19" s="229">
        <f t="shared" si="15"/>
        <v>165868.09</v>
      </c>
      <c r="Z19" s="432">
        <f t="shared" si="16"/>
        <v>25</v>
      </c>
      <c r="AA19" s="229">
        <f t="shared" si="17"/>
        <v>18.79</v>
      </c>
      <c r="AB19" s="229">
        <f t="shared" si="18"/>
        <v>3115899.0300000003</v>
      </c>
      <c r="AC19" s="229">
        <f t="shared" si="19"/>
        <v>47332.659999999996</v>
      </c>
      <c r="AD19" s="229">
        <f t="shared" si="20"/>
        <v>46.99</v>
      </c>
      <c r="AE19" s="229">
        <f t="shared" si="21"/>
        <v>7793607.9900000002</v>
      </c>
      <c r="AF19" s="229">
        <f t="shared" si="22"/>
        <v>65.77</v>
      </c>
      <c r="AG19" s="229">
        <f t="shared" si="23"/>
        <v>10909507.02</v>
      </c>
      <c r="AH19" s="248">
        <f t="shared" si="30"/>
        <v>0.71460000000000001</v>
      </c>
      <c r="AI19" s="16">
        <f t="shared" si="31"/>
        <v>118535.43</v>
      </c>
      <c r="AK19" t="b">
        <f t="shared" si="32"/>
        <v>0</v>
      </c>
    </row>
    <row r="20" spans="1:37">
      <c r="A20" t="str">
        <f t="shared" si="33"/>
        <v>361.21 Total</v>
      </c>
      <c r="B20" s="288">
        <v>361.21</v>
      </c>
      <c r="C20" s="95" t="str">
        <f t="shared" si="0"/>
        <v>Collection Sewers - Gravity - Mains</v>
      </c>
      <c r="D20" s="229">
        <f t="shared" si="1"/>
        <v>15360150.520000001</v>
      </c>
      <c r="E20" s="223" t="str">
        <f t="shared" si="2"/>
        <v>HWW-144</v>
      </c>
      <c r="F20" s="246">
        <f t="shared" si="25"/>
        <v>3.266</v>
      </c>
      <c r="G20" s="229">
        <f t="shared" si="3"/>
        <v>50172506.700000003</v>
      </c>
      <c r="H20" s="655">
        <f t="shared" si="26"/>
        <v>1</v>
      </c>
      <c r="I20" s="230">
        <f t="shared" si="4"/>
        <v>50172506.700000003</v>
      </c>
      <c r="J20" s="230">
        <f t="shared" si="5"/>
        <v>38.450000000000003</v>
      </c>
      <c r="K20" s="230">
        <f t="shared" si="6"/>
        <v>1928923877</v>
      </c>
      <c r="L20" s="654" t="str">
        <f t="shared" si="7"/>
        <v>R3.0 80 yrs</v>
      </c>
      <c r="M20" s="230">
        <f t="shared" si="8"/>
        <v>45.03</v>
      </c>
      <c r="N20" s="230">
        <f t="shared" si="9"/>
        <v>2259336879</v>
      </c>
      <c r="O20" s="230">
        <f t="shared" si="10"/>
        <v>83.48</v>
      </c>
      <c r="P20" s="230">
        <f t="shared" si="11"/>
        <v>4188260756</v>
      </c>
      <c r="Q20" s="248">
        <f t="shared" si="27"/>
        <v>0.54349999999999998</v>
      </c>
      <c r="R20" s="229">
        <f t="shared" si="12"/>
        <v>27267923.869999994</v>
      </c>
      <c r="S20" s="92">
        <f t="shared" si="28"/>
        <v>0</v>
      </c>
      <c r="T20" s="229">
        <f t="shared" si="13"/>
        <v>27267923.869999994</v>
      </c>
      <c r="V20" s="288">
        <f t="shared" si="29"/>
        <v>361.21</v>
      </c>
      <c r="W20" s="45" t="str">
        <f t="shared" si="14"/>
        <v>Collection Sewers - Gravity - Mains</v>
      </c>
      <c r="Y20" s="229">
        <f t="shared" si="15"/>
        <v>15360150.520000001</v>
      </c>
      <c r="Z20" s="432">
        <f t="shared" si="16"/>
        <v>25</v>
      </c>
      <c r="AA20" s="229">
        <f t="shared" si="17"/>
        <v>28.3</v>
      </c>
      <c r="AB20" s="229">
        <f t="shared" si="18"/>
        <v>434647217.95999992</v>
      </c>
      <c r="AC20" s="229">
        <f t="shared" si="19"/>
        <v>5255554.87</v>
      </c>
      <c r="AD20" s="229">
        <f t="shared" si="20"/>
        <v>53.65</v>
      </c>
      <c r="AE20" s="229">
        <f t="shared" si="21"/>
        <v>824069931.71999979</v>
      </c>
      <c r="AF20" s="229">
        <f t="shared" si="22"/>
        <v>81.95</v>
      </c>
      <c r="AG20" s="229">
        <f t="shared" si="23"/>
        <v>1258717149.5699999</v>
      </c>
      <c r="AH20" s="248">
        <f t="shared" si="30"/>
        <v>0.65780000000000005</v>
      </c>
      <c r="AI20" s="16">
        <f t="shared" si="31"/>
        <v>10104595.650000002</v>
      </c>
      <c r="AK20" t="b">
        <f t="shared" si="32"/>
        <v>0</v>
      </c>
    </row>
    <row r="21" spans="1:37">
      <c r="A21" t="str">
        <f t="shared" si="33"/>
        <v>361.22 Total</v>
      </c>
      <c r="B21" s="288">
        <v>361.22</v>
      </c>
      <c r="C21" s="95" t="str">
        <f t="shared" si="0"/>
        <v>Collection Sewers - Gravity - Mains Relining</v>
      </c>
      <c r="D21" s="229">
        <f t="shared" si="1"/>
        <v>161438</v>
      </c>
      <c r="E21" s="223" t="str">
        <f t="shared" si="2"/>
        <v>HWW-144</v>
      </c>
      <c r="F21" s="246">
        <f t="shared" si="25"/>
        <v>1.1200000000000001</v>
      </c>
      <c r="G21" s="229">
        <f t="shared" si="3"/>
        <v>180828.45</v>
      </c>
      <c r="H21" s="655">
        <f t="shared" si="26"/>
        <v>0.1</v>
      </c>
      <c r="I21" s="230">
        <f t="shared" si="4"/>
        <v>18082.839999999997</v>
      </c>
      <c r="J21" s="230">
        <f t="shared" si="5"/>
        <v>9.2100000000000009</v>
      </c>
      <c r="K21" s="230">
        <f t="shared" si="6"/>
        <v>166575</v>
      </c>
      <c r="L21" s="654" t="str">
        <f t="shared" si="7"/>
        <v>R3.0 80 yrs</v>
      </c>
      <c r="M21" s="230">
        <f t="shared" si="8"/>
        <v>70.900000000000006</v>
      </c>
      <c r="N21" s="230">
        <f t="shared" si="9"/>
        <v>1282079</v>
      </c>
      <c r="O21" s="230">
        <f t="shared" si="10"/>
        <v>80.11</v>
      </c>
      <c r="P21" s="230">
        <f t="shared" si="11"/>
        <v>1448653</v>
      </c>
      <c r="Q21" s="248">
        <f t="shared" si="27"/>
        <v>8.8499999999999995E-2</v>
      </c>
      <c r="R21" s="229">
        <f t="shared" si="12"/>
        <v>16003.65</v>
      </c>
      <c r="S21" s="92">
        <f t="shared" si="28"/>
        <v>0</v>
      </c>
      <c r="T21" s="229">
        <f t="shared" si="13"/>
        <v>16003.65</v>
      </c>
      <c r="V21" s="288">
        <f t="shared" si="29"/>
        <v>361.22</v>
      </c>
      <c r="W21" s="45" t="str">
        <f t="shared" si="14"/>
        <v>Collection Sewers - Gravity - Mains Relining</v>
      </c>
      <c r="Y21" s="229">
        <f t="shared" si="15"/>
        <v>161438</v>
      </c>
      <c r="Z21" s="432">
        <f t="shared" si="16"/>
        <v>25</v>
      </c>
      <c r="AA21" s="229">
        <f t="shared" si="17"/>
        <v>9.18</v>
      </c>
      <c r="AB21" s="229">
        <f t="shared" si="18"/>
        <v>1482409</v>
      </c>
      <c r="AC21" s="229">
        <f t="shared" si="19"/>
        <v>18503.240000000002</v>
      </c>
      <c r="AD21" s="229">
        <f t="shared" si="20"/>
        <v>70.930000000000007</v>
      </c>
      <c r="AE21" s="229">
        <f t="shared" si="21"/>
        <v>11450594.130000001</v>
      </c>
      <c r="AF21" s="229">
        <f t="shared" si="22"/>
        <v>80.11</v>
      </c>
      <c r="AG21" s="229">
        <f t="shared" si="23"/>
        <v>12933003.130000001</v>
      </c>
      <c r="AH21" s="248">
        <f t="shared" si="30"/>
        <v>0.88539999999999996</v>
      </c>
      <c r="AI21" s="16">
        <f t="shared" si="31"/>
        <v>142934.76</v>
      </c>
      <c r="AK21" t="b">
        <f t="shared" si="32"/>
        <v>0</v>
      </c>
    </row>
    <row r="22" spans="1:37">
      <c r="A22" t="str">
        <f t="shared" si="33"/>
        <v>361.23 Total</v>
      </c>
      <c r="B22" s="288">
        <v>361.23</v>
      </c>
      <c r="C22" s="45" t="str">
        <f t="shared" si="0"/>
        <v>Collection Sewers - Gravity - Manholes</v>
      </c>
      <c r="D22" s="229">
        <f t="shared" si="1"/>
        <v>4110550.96</v>
      </c>
      <c r="E22" s="223" t="str">
        <f t="shared" si="2"/>
        <v>HWW-145</v>
      </c>
      <c r="F22" s="246">
        <f t="shared" si="25"/>
        <v>2.907</v>
      </c>
      <c r="G22" s="229">
        <f t="shared" si="3"/>
        <v>11949309.180000003</v>
      </c>
      <c r="H22" s="655">
        <f t="shared" si="26"/>
        <v>1</v>
      </c>
      <c r="I22" s="230">
        <f t="shared" si="4"/>
        <v>11949309.180000003</v>
      </c>
      <c r="J22" s="230">
        <f t="shared" si="5"/>
        <v>36.869999999999997</v>
      </c>
      <c r="K22" s="230">
        <f t="shared" si="6"/>
        <v>440541620</v>
      </c>
      <c r="L22" s="654" t="str">
        <f t="shared" si="7"/>
        <v>R3.0 80 yrs</v>
      </c>
      <c r="M22" s="230">
        <f t="shared" si="8"/>
        <v>46.36</v>
      </c>
      <c r="N22" s="230">
        <f t="shared" si="9"/>
        <v>553983646</v>
      </c>
      <c r="O22" s="230">
        <f t="shared" si="10"/>
        <v>83.23</v>
      </c>
      <c r="P22" s="230">
        <f t="shared" si="11"/>
        <v>994525265</v>
      </c>
      <c r="Q22" s="248">
        <f t="shared" si="27"/>
        <v>0.56110000000000004</v>
      </c>
      <c r="R22" s="229">
        <f t="shared" si="12"/>
        <v>6704939.1499999985</v>
      </c>
      <c r="S22" s="92">
        <f t="shared" si="28"/>
        <v>0</v>
      </c>
      <c r="T22" s="229">
        <f t="shared" si="13"/>
        <v>6704939.1499999985</v>
      </c>
      <c r="V22" s="288">
        <f t="shared" si="29"/>
        <v>361.23</v>
      </c>
      <c r="W22" s="45" t="str">
        <f t="shared" si="14"/>
        <v>Collection Sewers - Gravity - Manholes</v>
      </c>
      <c r="Y22" s="229">
        <f t="shared" si="15"/>
        <v>4110550.96</v>
      </c>
      <c r="Z22" s="432">
        <f t="shared" si="16"/>
        <v>25</v>
      </c>
      <c r="AA22" s="229">
        <f t="shared" si="17"/>
        <v>27.95</v>
      </c>
      <c r="AB22" s="229">
        <f t="shared" si="18"/>
        <v>114873283.78</v>
      </c>
      <c r="AC22" s="229">
        <f t="shared" si="19"/>
        <v>1391863.55</v>
      </c>
      <c r="AD22" s="229">
        <f t="shared" si="20"/>
        <v>53.91</v>
      </c>
      <c r="AE22" s="229">
        <f t="shared" si="21"/>
        <v>221609212.77999997</v>
      </c>
      <c r="AF22" s="229">
        <f t="shared" si="22"/>
        <v>81.86</v>
      </c>
      <c r="AG22" s="229">
        <f t="shared" si="23"/>
        <v>336482496.54000002</v>
      </c>
      <c r="AH22" s="248">
        <f t="shared" si="30"/>
        <v>0.66139999999999999</v>
      </c>
      <c r="AI22" s="16">
        <f t="shared" si="31"/>
        <v>2718687.41</v>
      </c>
      <c r="AK22" t="b">
        <f t="shared" si="32"/>
        <v>0</v>
      </c>
    </row>
    <row r="23" spans="1:37">
      <c r="A23" t="str">
        <f t="shared" si="33"/>
        <v>361.24 Total</v>
      </c>
      <c r="B23" s="288">
        <v>361.24</v>
      </c>
      <c r="C23" s="95" t="str">
        <f t="shared" si="0"/>
        <v>Collection Sewers - Gravity - Manholes Repairs</v>
      </c>
      <c r="D23" s="229">
        <f t="shared" si="1"/>
        <v>10179</v>
      </c>
      <c r="E23" s="223" t="str">
        <f t="shared" si="2"/>
        <v>HWW-145</v>
      </c>
      <c r="F23" s="246">
        <f t="shared" si="25"/>
        <v>1.044</v>
      </c>
      <c r="G23" s="229">
        <f t="shared" si="3"/>
        <v>10626.88</v>
      </c>
      <c r="H23" s="655">
        <f t="shared" si="26"/>
        <v>0.1</v>
      </c>
      <c r="I23" s="230">
        <f t="shared" si="4"/>
        <v>1062.69</v>
      </c>
      <c r="J23" s="230">
        <f t="shared" si="5"/>
        <v>2.5</v>
      </c>
      <c r="K23" s="230">
        <f t="shared" si="6"/>
        <v>2657</v>
      </c>
      <c r="L23" s="654" t="str">
        <f t="shared" si="7"/>
        <v>R3.0 80 yrs</v>
      </c>
      <c r="M23" s="230">
        <f t="shared" si="8"/>
        <v>77.64</v>
      </c>
      <c r="N23" s="230">
        <f t="shared" si="9"/>
        <v>82507</v>
      </c>
      <c r="O23" s="230">
        <f t="shared" si="10"/>
        <v>80.14</v>
      </c>
      <c r="P23" s="230">
        <f t="shared" si="11"/>
        <v>85164</v>
      </c>
      <c r="Q23" s="248">
        <f t="shared" si="27"/>
        <v>9.69E-2</v>
      </c>
      <c r="R23" s="229">
        <f t="shared" si="12"/>
        <v>1029.54</v>
      </c>
      <c r="S23" s="92">
        <f t="shared" si="28"/>
        <v>0</v>
      </c>
      <c r="T23" s="229">
        <f t="shared" si="13"/>
        <v>1029.54</v>
      </c>
      <c r="V23" s="288">
        <f t="shared" si="29"/>
        <v>361.24</v>
      </c>
      <c r="W23" s="45" t="str">
        <f t="shared" si="14"/>
        <v>Collection Sewers - Gravity - Manholes Repairs</v>
      </c>
      <c r="Y23" s="229">
        <f t="shared" si="15"/>
        <v>10179</v>
      </c>
      <c r="Z23" s="432">
        <f t="shared" si="16"/>
        <v>25</v>
      </c>
      <c r="AA23" s="229">
        <f t="shared" si="17"/>
        <v>2.5</v>
      </c>
      <c r="AB23" s="229">
        <f t="shared" si="18"/>
        <v>25447.5</v>
      </c>
      <c r="AC23" s="229">
        <f t="shared" si="19"/>
        <v>317.58</v>
      </c>
      <c r="AD23" s="229">
        <f t="shared" si="20"/>
        <v>77.64</v>
      </c>
      <c r="AE23" s="229">
        <f t="shared" si="21"/>
        <v>790297.56</v>
      </c>
      <c r="AF23" s="229">
        <f t="shared" si="22"/>
        <v>80.14</v>
      </c>
      <c r="AG23" s="229">
        <f t="shared" si="23"/>
        <v>815745.06</v>
      </c>
      <c r="AH23" s="248">
        <f t="shared" si="30"/>
        <v>0.96879999999999999</v>
      </c>
      <c r="AI23" s="16">
        <f t="shared" si="31"/>
        <v>9861.42</v>
      </c>
      <c r="AK23" t="b">
        <f t="shared" si="32"/>
        <v>0</v>
      </c>
    </row>
    <row r="24" spans="1:37">
      <c r="A24" t="str">
        <f t="shared" ref="A24:A27" si="34">CONCATENATE(B24,"0 Total")</f>
        <v>363.20 Total</v>
      </c>
      <c r="B24" s="288">
        <v>363.2</v>
      </c>
      <c r="C24" s="45" t="str">
        <f t="shared" si="0"/>
        <v>Service Laterals</v>
      </c>
      <c r="D24" s="229">
        <f t="shared" si="1"/>
        <v>8107147.4600000009</v>
      </c>
      <c r="E24" s="223" t="str">
        <f t="shared" si="2"/>
        <v>HWW-139</v>
      </c>
      <c r="F24" s="246">
        <f t="shared" si="25"/>
        <v>3.3759999999999999</v>
      </c>
      <c r="G24" s="229">
        <f t="shared" si="3"/>
        <v>27369203.969999995</v>
      </c>
      <c r="H24" s="655">
        <f t="shared" si="26"/>
        <v>1</v>
      </c>
      <c r="I24" s="230">
        <f t="shared" si="4"/>
        <v>27369203.969999995</v>
      </c>
      <c r="J24" s="230">
        <f t="shared" si="5"/>
        <v>35.96</v>
      </c>
      <c r="K24" s="230">
        <f t="shared" si="6"/>
        <v>984283481</v>
      </c>
      <c r="L24" s="654" t="str">
        <f t="shared" si="7"/>
        <v>R3.0 55 yrs</v>
      </c>
      <c r="M24" s="230">
        <f t="shared" si="8"/>
        <v>23.93</v>
      </c>
      <c r="N24" s="230">
        <f t="shared" si="9"/>
        <v>654884859</v>
      </c>
      <c r="O24" s="230">
        <f t="shared" si="10"/>
        <v>59.89</v>
      </c>
      <c r="P24" s="230">
        <f t="shared" si="11"/>
        <v>1639168341</v>
      </c>
      <c r="Q24" s="248">
        <f t="shared" si="27"/>
        <v>0.41120000000000001</v>
      </c>
      <c r="R24" s="229">
        <f t="shared" si="12"/>
        <v>11253482.310000002</v>
      </c>
      <c r="S24" s="92">
        <f t="shared" si="28"/>
        <v>0</v>
      </c>
      <c r="T24" s="229">
        <f t="shared" si="13"/>
        <v>11253482.310000002</v>
      </c>
      <c r="V24" s="288">
        <f t="shared" si="29"/>
        <v>363.2</v>
      </c>
      <c r="W24" s="45" t="str">
        <f t="shared" si="14"/>
        <v>Service Laterals</v>
      </c>
      <c r="Y24" s="229">
        <f t="shared" si="15"/>
        <v>8107147.4600000009</v>
      </c>
      <c r="Z24" s="432">
        <f t="shared" si="16"/>
        <v>25</v>
      </c>
      <c r="AA24" s="229">
        <f t="shared" si="17"/>
        <v>27.21</v>
      </c>
      <c r="AB24" s="229">
        <f t="shared" si="18"/>
        <v>220621329.93000001</v>
      </c>
      <c r="AC24" s="229">
        <f t="shared" si="19"/>
        <v>3767719.9299999997</v>
      </c>
      <c r="AD24" s="229">
        <f t="shared" si="20"/>
        <v>30.42</v>
      </c>
      <c r="AE24" s="229">
        <f t="shared" si="21"/>
        <v>246627193.28999999</v>
      </c>
      <c r="AF24" s="229">
        <f t="shared" si="22"/>
        <v>57.63</v>
      </c>
      <c r="AG24" s="229">
        <f t="shared" si="23"/>
        <v>467248523.18000007</v>
      </c>
      <c r="AH24" s="248">
        <f t="shared" si="30"/>
        <v>0.5353</v>
      </c>
      <c r="AI24" s="16">
        <f t="shared" si="31"/>
        <v>4339427.5300000012</v>
      </c>
      <c r="AK24" t="b">
        <f t="shared" si="32"/>
        <v>0</v>
      </c>
    </row>
    <row r="25" spans="1:37">
      <c r="A25" t="str">
        <f t="shared" si="34"/>
        <v>364.20 Total</v>
      </c>
      <c r="B25" s="288">
        <v>364.2</v>
      </c>
      <c r="C25" s="45" t="str">
        <f t="shared" si="0"/>
        <v>Flow Measuring Devices</v>
      </c>
      <c r="D25" s="229">
        <f t="shared" si="1"/>
        <v>28200.339999999997</v>
      </c>
      <c r="E25" s="223" t="str">
        <f t="shared" si="2"/>
        <v>HWW-140</v>
      </c>
      <c r="F25" s="246">
        <f t="shared" si="25"/>
        <v>1.4219999999999999</v>
      </c>
      <c r="G25" s="229">
        <f t="shared" si="3"/>
        <v>40090.310000000005</v>
      </c>
      <c r="H25" s="655">
        <f t="shared" si="26"/>
        <v>1</v>
      </c>
      <c r="I25" s="230">
        <f t="shared" si="4"/>
        <v>40090.310000000005</v>
      </c>
      <c r="J25" s="230">
        <f t="shared" si="5"/>
        <v>12.75</v>
      </c>
      <c r="K25" s="230">
        <f t="shared" si="6"/>
        <v>511209</v>
      </c>
      <c r="L25" s="654" t="str">
        <f t="shared" si="7"/>
        <v>R3.0 35 yrs</v>
      </c>
      <c r="M25" s="230">
        <f t="shared" si="8"/>
        <v>23.3</v>
      </c>
      <c r="N25" s="230">
        <f t="shared" si="9"/>
        <v>934195</v>
      </c>
      <c r="O25" s="230">
        <f t="shared" si="10"/>
        <v>36.049999999999997</v>
      </c>
      <c r="P25" s="230">
        <f t="shared" si="11"/>
        <v>1445404</v>
      </c>
      <c r="Q25" s="248">
        <f t="shared" si="27"/>
        <v>0.65349999999999997</v>
      </c>
      <c r="R25" s="229">
        <f t="shared" si="12"/>
        <v>26198.65</v>
      </c>
      <c r="S25" s="92">
        <f t="shared" si="28"/>
        <v>0</v>
      </c>
      <c r="T25" s="229">
        <f t="shared" si="13"/>
        <v>26198.65</v>
      </c>
      <c r="V25" s="288">
        <f t="shared" si="29"/>
        <v>364.2</v>
      </c>
      <c r="W25" s="45" t="str">
        <f t="shared" si="14"/>
        <v>Flow Measuring Devices</v>
      </c>
      <c r="Y25" s="229">
        <f t="shared" si="15"/>
        <v>28200.339999999997</v>
      </c>
      <c r="Z25" s="432">
        <f t="shared" si="16"/>
        <v>25</v>
      </c>
      <c r="AA25" s="229">
        <f t="shared" si="17"/>
        <v>10.5</v>
      </c>
      <c r="AB25" s="229">
        <f t="shared" si="18"/>
        <v>296229.33</v>
      </c>
      <c r="AC25" s="229">
        <f t="shared" si="19"/>
        <v>8162.8599999999988</v>
      </c>
      <c r="AD25" s="229">
        <f t="shared" si="20"/>
        <v>25.2</v>
      </c>
      <c r="AE25" s="229">
        <f t="shared" si="21"/>
        <v>710629.25</v>
      </c>
      <c r="AF25" s="229">
        <f t="shared" si="22"/>
        <v>35.700000000000003</v>
      </c>
      <c r="AG25" s="229">
        <f t="shared" si="23"/>
        <v>1006858.5800000001</v>
      </c>
      <c r="AH25" s="248">
        <f t="shared" si="30"/>
        <v>0.71050000000000002</v>
      </c>
      <c r="AI25" s="16">
        <f t="shared" si="31"/>
        <v>20037.479999999996</v>
      </c>
      <c r="AK25" t="b">
        <f t="shared" si="32"/>
        <v>0</v>
      </c>
    </row>
    <row r="26" spans="1:37">
      <c r="A26" t="str">
        <f t="shared" si="34"/>
        <v>365.20 Total</v>
      </c>
      <c r="B26" s="288">
        <v>365.2</v>
      </c>
      <c r="C26" s="45" t="str">
        <f t="shared" si="0"/>
        <v>Flow Measuring Installations</v>
      </c>
      <c r="D26" s="229">
        <f t="shared" si="1"/>
        <v>95497.64</v>
      </c>
      <c r="E26" s="432" t="str">
        <f t="shared" ref="E26:E35" si="35">VLOOKUP(VALUE(B26),AccountParameters,6,FALSE)</f>
        <v>HWW-140</v>
      </c>
      <c r="F26" s="432">
        <f t="shared" ref="F26:F35" si="36">ROUND(G26/D26,3)</f>
        <v>2.5830000000000002</v>
      </c>
      <c r="G26" s="229">
        <f t="shared" si="3"/>
        <v>246670.4</v>
      </c>
      <c r="H26" s="655">
        <f t="shared" si="26"/>
        <v>1</v>
      </c>
      <c r="I26" s="230">
        <f t="shared" si="4"/>
        <v>246670.4</v>
      </c>
      <c r="J26" s="230">
        <f t="shared" si="5"/>
        <v>26.5</v>
      </c>
      <c r="K26" s="230">
        <f t="shared" si="6"/>
        <v>6536764</v>
      </c>
      <c r="L26" s="654" t="str">
        <f t="shared" si="7"/>
        <v>R3.0 35 yrs</v>
      </c>
      <c r="M26" s="230">
        <f t="shared" si="8"/>
        <v>11.92</v>
      </c>
      <c r="N26" s="230">
        <f t="shared" si="9"/>
        <v>2940312</v>
      </c>
      <c r="O26" s="230">
        <f t="shared" si="10"/>
        <v>38.42</v>
      </c>
      <c r="P26" s="230">
        <f t="shared" si="11"/>
        <v>9477076</v>
      </c>
      <c r="Q26" s="248">
        <f t="shared" ref="Q26:Q35" si="37">ROUND(R26/G26,4)</f>
        <v>0.31030000000000002</v>
      </c>
      <c r="R26" s="229">
        <f t="shared" si="12"/>
        <v>76530.759999999995</v>
      </c>
      <c r="S26" s="92">
        <f t="shared" si="28"/>
        <v>0</v>
      </c>
      <c r="T26" s="229">
        <f t="shared" si="13"/>
        <v>76530.759999999995</v>
      </c>
      <c r="V26" s="288">
        <f t="shared" ref="V26:V35" si="38">B26</f>
        <v>365.2</v>
      </c>
      <c r="W26" s="45" t="str">
        <f t="shared" si="14"/>
        <v>Flow Measuring Installations</v>
      </c>
      <c r="Y26" s="229">
        <f t="shared" si="15"/>
        <v>95497.64</v>
      </c>
      <c r="Z26" s="432">
        <f t="shared" si="16"/>
        <v>25</v>
      </c>
      <c r="AA26" s="229">
        <f t="shared" si="17"/>
        <v>26.5</v>
      </c>
      <c r="AB26" s="229">
        <f t="shared" si="18"/>
        <v>2530687.48</v>
      </c>
      <c r="AC26" s="229">
        <f t="shared" si="19"/>
        <v>65868.56</v>
      </c>
      <c r="AD26" s="229">
        <f t="shared" si="20"/>
        <v>11.92</v>
      </c>
      <c r="AE26" s="229">
        <f t="shared" si="21"/>
        <v>1138331.8799999999</v>
      </c>
      <c r="AF26" s="229">
        <f t="shared" si="22"/>
        <v>38.42</v>
      </c>
      <c r="AG26" s="229">
        <f t="shared" si="23"/>
        <v>3669019.32</v>
      </c>
      <c r="AH26" s="248">
        <f t="shared" ref="AH26:AH35" si="39">ROUND(AI26/Y26,4)</f>
        <v>0.31030000000000002</v>
      </c>
      <c r="AI26" s="16">
        <f t="shared" ref="AI26:AI35" si="40">Y26-AC26</f>
        <v>29629.08</v>
      </c>
      <c r="AK26" t="b">
        <f t="shared" ref="AK26:AK35" si="41">L26=Z26</f>
        <v>0</v>
      </c>
    </row>
    <row r="27" spans="1:37">
      <c r="A27" t="str">
        <f t="shared" si="34"/>
        <v>371.30 Total</v>
      </c>
      <c r="B27" s="288">
        <v>371.3</v>
      </c>
      <c r="C27" s="45" t="str">
        <f t="shared" si="0"/>
        <v>Pumping Equipment</v>
      </c>
      <c r="D27" s="229">
        <f t="shared" si="1"/>
        <v>180108.67999999996</v>
      </c>
      <c r="E27" s="432" t="str">
        <f t="shared" si="35"/>
        <v>HWW-19</v>
      </c>
      <c r="F27" s="432">
        <f t="shared" si="36"/>
        <v>2.109</v>
      </c>
      <c r="G27" s="229">
        <f t="shared" si="3"/>
        <v>379859.83999999997</v>
      </c>
      <c r="H27" s="655">
        <f t="shared" si="26"/>
        <v>1</v>
      </c>
      <c r="I27" s="230">
        <f t="shared" si="4"/>
        <v>379859.83999999997</v>
      </c>
      <c r="J27" s="230">
        <f t="shared" si="5"/>
        <v>18.149999999999999</v>
      </c>
      <c r="K27" s="230">
        <f t="shared" si="6"/>
        <v>6893209</v>
      </c>
      <c r="L27" s="654" t="str">
        <f t="shared" si="7"/>
        <v>R3.0 35 yrs</v>
      </c>
      <c r="M27" s="230">
        <f t="shared" si="8"/>
        <v>18.78</v>
      </c>
      <c r="N27" s="230">
        <f t="shared" si="9"/>
        <v>7134775</v>
      </c>
      <c r="O27" s="230">
        <f t="shared" si="10"/>
        <v>36.93</v>
      </c>
      <c r="P27" s="230">
        <f t="shared" si="11"/>
        <v>14027979</v>
      </c>
      <c r="Q27" s="248">
        <f t="shared" si="37"/>
        <v>0.51619999999999999</v>
      </c>
      <c r="R27" s="229">
        <f t="shared" si="12"/>
        <v>196073.11</v>
      </c>
      <c r="S27" s="92">
        <f t="shared" si="28"/>
        <v>0</v>
      </c>
      <c r="T27" s="229">
        <f t="shared" si="13"/>
        <v>196073.11</v>
      </c>
      <c r="V27" s="288">
        <f t="shared" si="38"/>
        <v>371.3</v>
      </c>
      <c r="W27" s="45" t="str">
        <f t="shared" si="14"/>
        <v>Pumping Equipment</v>
      </c>
      <c r="Y27" s="229">
        <f t="shared" si="15"/>
        <v>180108.67999999996</v>
      </c>
      <c r="Z27" s="432">
        <f t="shared" si="16"/>
        <v>25</v>
      </c>
      <c r="AA27" s="229">
        <f t="shared" si="17"/>
        <v>14.72</v>
      </c>
      <c r="AB27" s="229">
        <f t="shared" si="18"/>
        <v>2651420.6999999997</v>
      </c>
      <c r="AC27" s="229">
        <f t="shared" si="19"/>
        <v>71116.639999999985</v>
      </c>
      <c r="AD27" s="229">
        <f t="shared" si="20"/>
        <v>21.74</v>
      </c>
      <c r="AE27" s="229">
        <f t="shared" si="21"/>
        <v>3915751.0700000003</v>
      </c>
      <c r="AF27" s="229">
        <f t="shared" si="22"/>
        <v>36.46</v>
      </c>
      <c r="AG27" s="229">
        <f t="shared" si="23"/>
        <v>6567171.7599999998</v>
      </c>
      <c r="AH27" s="248">
        <f t="shared" si="39"/>
        <v>0.60509999999999997</v>
      </c>
      <c r="AI27" s="16">
        <f t="shared" si="40"/>
        <v>108992.03999999998</v>
      </c>
      <c r="AK27" t="b">
        <f t="shared" si="41"/>
        <v>0</v>
      </c>
    </row>
    <row r="28" spans="1:37">
      <c r="A28" t="str">
        <f t="shared" si="33"/>
        <v>371.32 Total</v>
      </c>
      <c r="B28" s="288">
        <v>371.32</v>
      </c>
      <c r="C28" s="45" t="str">
        <f t="shared" si="0"/>
        <v>Pumping Equipment - Grinder</v>
      </c>
      <c r="D28" s="229">
        <f t="shared" si="1"/>
        <v>61593.680000000008</v>
      </c>
      <c r="E28" s="432" t="str">
        <f t="shared" si="35"/>
        <v>HWW-19</v>
      </c>
      <c r="F28" s="432">
        <f t="shared" si="36"/>
        <v>2.3260000000000001</v>
      </c>
      <c r="G28" s="229">
        <f t="shared" si="3"/>
        <v>143244.99999999997</v>
      </c>
      <c r="H28" s="655">
        <f t="shared" si="26"/>
        <v>1</v>
      </c>
      <c r="I28" s="230">
        <f t="shared" si="4"/>
        <v>143244.99999999997</v>
      </c>
      <c r="J28" s="230">
        <f t="shared" si="5"/>
        <v>20.2</v>
      </c>
      <c r="K28" s="230">
        <f t="shared" si="6"/>
        <v>2894167</v>
      </c>
      <c r="L28" s="654" t="str">
        <f t="shared" si="7"/>
        <v>R3.0 35 yrs</v>
      </c>
      <c r="M28" s="230">
        <f t="shared" si="8"/>
        <v>17.059999999999999</v>
      </c>
      <c r="N28" s="230">
        <f t="shared" si="9"/>
        <v>2443058</v>
      </c>
      <c r="O28" s="230">
        <f t="shared" si="10"/>
        <v>37.26</v>
      </c>
      <c r="P28" s="230">
        <f t="shared" si="11"/>
        <v>5337225</v>
      </c>
      <c r="Q28" s="248">
        <f t="shared" si="37"/>
        <v>0.46429999999999999</v>
      </c>
      <c r="R28" s="229">
        <f t="shared" si="12"/>
        <v>66506.399999999994</v>
      </c>
      <c r="S28" s="92">
        <f t="shared" si="28"/>
        <v>0</v>
      </c>
      <c r="T28" s="229">
        <f t="shared" si="13"/>
        <v>66506.399999999994</v>
      </c>
      <c r="V28" s="288">
        <f t="shared" si="38"/>
        <v>371.32</v>
      </c>
      <c r="W28" s="45" t="str">
        <f t="shared" si="14"/>
        <v>Pumping Equipment - Grinder</v>
      </c>
      <c r="Y28" s="229">
        <f t="shared" si="15"/>
        <v>61593.680000000008</v>
      </c>
      <c r="Z28" s="432">
        <f t="shared" si="16"/>
        <v>25</v>
      </c>
      <c r="AA28" s="229">
        <f t="shared" si="17"/>
        <v>17.23</v>
      </c>
      <c r="AB28" s="229">
        <f t="shared" si="18"/>
        <v>1061053.98</v>
      </c>
      <c r="AC28" s="229">
        <f t="shared" si="19"/>
        <v>28256.369999999995</v>
      </c>
      <c r="AD28" s="229">
        <f t="shared" si="20"/>
        <v>19.600000000000001</v>
      </c>
      <c r="AE28" s="229">
        <f t="shared" si="21"/>
        <v>1207301.8399999999</v>
      </c>
      <c r="AF28" s="229">
        <f t="shared" si="22"/>
        <v>36.83</v>
      </c>
      <c r="AG28" s="229">
        <f t="shared" si="23"/>
        <v>2268355.8000000003</v>
      </c>
      <c r="AH28" s="248">
        <f t="shared" si="39"/>
        <v>0.54120000000000001</v>
      </c>
      <c r="AI28" s="16">
        <f t="shared" si="40"/>
        <v>33337.310000000012</v>
      </c>
      <c r="AK28" t="b">
        <f t="shared" si="41"/>
        <v>0</v>
      </c>
    </row>
    <row r="29" spans="1:37">
      <c r="A29" t="str">
        <f t="shared" ref="A29:A36" si="42">CONCATENATE(B29,"0 Total")</f>
        <v>380.40 Total</v>
      </c>
      <c r="B29" s="288">
        <v>380.4</v>
      </c>
      <c r="C29" s="45" t="str">
        <f t="shared" si="0"/>
        <v>Treatment  and Disposal Equipment</v>
      </c>
      <c r="D29" s="229">
        <f t="shared" si="1"/>
        <v>515491.49</v>
      </c>
      <c r="E29" s="432" t="str">
        <f t="shared" si="35"/>
        <v>HWW-117</v>
      </c>
      <c r="F29" s="432">
        <f t="shared" si="36"/>
        <v>1.117</v>
      </c>
      <c r="G29" s="229">
        <f t="shared" si="3"/>
        <v>575784.82999999996</v>
      </c>
      <c r="H29" s="655">
        <f t="shared" si="26"/>
        <v>1</v>
      </c>
      <c r="I29" s="230">
        <f t="shared" si="4"/>
        <v>575784.82999999996</v>
      </c>
      <c r="J29" s="230">
        <f t="shared" si="5"/>
        <v>3.68</v>
      </c>
      <c r="K29" s="230">
        <f t="shared" si="6"/>
        <v>2119410</v>
      </c>
      <c r="L29" s="654" t="str">
        <f t="shared" si="7"/>
        <v>R3.0 45 yrs</v>
      </c>
      <c r="M29" s="230">
        <f t="shared" si="8"/>
        <v>41.35</v>
      </c>
      <c r="N29" s="230">
        <f t="shared" si="9"/>
        <v>23809188</v>
      </c>
      <c r="O29" s="230">
        <f t="shared" si="10"/>
        <v>45.03</v>
      </c>
      <c r="P29" s="230">
        <f t="shared" si="11"/>
        <v>25928600</v>
      </c>
      <c r="Q29" s="248">
        <f t="shared" si="37"/>
        <v>0.91830000000000001</v>
      </c>
      <c r="R29" s="229">
        <f t="shared" si="12"/>
        <v>528742.73</v>
      </c>
      <c r="S29" s="92">
        <f t="shared" si="28"/>
        <v>0</v>
      </c>
      <c r="T29" s="229">
        <f t="shared" si="13"/>
        <v>528742.73</v>
      </c>
      <c r="V29" s="288">
        <f t="shared" si="38"/>
        <v>380.4</v>
      </c>
      <c r="W29" s="45" t="str">
        <f t="shared" si="14"/>
        <v>Treatment  and Disposal Equipment</v>
      </c>
      <c r="Y29" s="229">
        <f t="shared" si="15"/>
        <v>515491.49</v>
      </c>
      <c r="Z29" s="432">
        <f t="shared" si="16"/>
        <v>25</v>
      </c>
      <c r="AA29" s="229">
        <f t="shared" si="17"/>
        <v>3.61</v>
      </c>
      <c r="AB29" s="229">
        <f t="shared" si="18"/>
        <v>1861100.9399999997</v>
      </c>
      <c r="AC29" s="229">
        <f t="shared" si="19"/>
        <v>41314.560000000005</v>
      </c>
      <c r="AD29" s="229">
        <f t="shared" si="20"/>
        <v>41.42</v>
      </c>
      <c r="AE29" s="229">
        <f t="shared" si="21"/>
        <v>21350729.240000002</v>
      </c>
      <c r="AF29" s="229">
        <f t="shared" si="22"/>
        <v>45.03</v>
      </c>
      <c r="AG29" s="229">
        <f t="shared" si="23"/>
        <v>23211830.170000002</v>
      </c>
      <c r="AH29" s="248">
        <f t="shared" si="39"/>
        <v>0.91990000000000005</v>
      </c>
      <c r="AI29" s="16">
        <f t="shared" si="40"/>
        <v>474176.93</v>
      </c>
      <c r="AK29" t="b">
        <f t="shared" si="41"/>
        <v>0</v>
      </c>
    </row>
    <row r="30" spans="1:37">
      <c r="A30" t="str">
        <f t="shared" si="42"/>
        <v>390.70 Total</v>
      </c>
      <c r="B30" s="288">
        <v>390.7</v>
      </c>
      <c r="C30" s="45" t="str">
        <f t="shared" si="0"/>
        <v>Office Furniture and Equipment</v>
      </c>
      <c r="D30" s="229">
        <f t="shared" si="1"/>
        <v>89011.3</v>
      </c>
      <c r="E30" s="432" t="str">
        <f t="shared" si="35"/>
        <v>AUST-115</v>
      </c>
      <c r="F30" s="432">
        <f t="shared" si="36"/>
        <v>1.026</v>
      </c>
      <c r="G30" s="229">
        <f t="shared" si="3"/>
        <v>91282.84</v>
      </c>
      <c r="H30" s="655">
        <f t="shared" si="26"/>
        <v>1</v>
      </c>
      <c r="I30" s="230">
        <f t="shared" si="4"/>
        <v>91282.84</v>
      </c>
      <c r="J30" s="230">
        <f t="shared" si="5"/>
        <v>3.68</v>
      </c>
      <c r="K30" s="230">
        <f t="shared" si="6"/>
        <v>335833</v>
      </c>
      <c r="L30" s="654" t="str">
        <f t="shared" si="7"/>
        <v>R3.0 12 yrs</v>
      </c>
      <c r="M30" s="230">
        <f t="shared" si="8"/>
        <v>8.5</v>
      </c>
      <c r="N30" s="230">
        <f t="shared" si="9"/>
        <v>775557</v>
      </c>
      <c r="O30" s="230">
        <f t="shared" si="10"/>
        <v>12.18</v>
      </c>
      <c r="P30" s="230">
        <f t="shared" si="11"/>
        <v>1111395</v>
      </c>
      <c r="Q30" s="248">
        <f t="shared" si="37"/>
        <v>0.69889999999999997</v>
      </c>
      <c r="R30" s="229">
        <f t="shared" si="12"/>
        <v>63799.45</v>
      </c>
      <c r="S30" s="92">
        <f t="shared" si="28"/>
        <v>0</v>
      </c>
      <c r="T30" s="229">
        <f t="shared" si="13"/>
        <v>63799.45</v>
      </c>
      <c r="V30" s="288">
        <f t="shared" si="38"/>
        <v>390.7</v>
      </c>
      <c r="W30" s="45" t="str">
        <f t="shared" si="14"/>
        <v>Office Furniture and Equipment</v>
      </c>
      <c r="Y30" s="229">
        <f t="shared" si="15"/>
        <v>89011.3</v>
      </c>
      <c r="Z30" s="432">
        <f t="shared" si="16"/>
        <v>12</v>
      </c>
      <c r="AA30" s="229">
        <f t="shared" si="17"/>
        <v>3.66</v>
      </c>
      <c r="AB30" s="229">
        <f t="shared" si="18"/>
        <v>326182.70999999996</v>
      </c>
      <c r="AC30" s="229">
        <f t="shared" si="19"/>
        <v>26695.389999999996</v>
      </c>
      <c r="AD30" s="229">
        <f t="shared" si="20"/>
        <v>8.51</v>
      </c>
      <c r="AE30" s="229">
        <f t="shared" si="21"/>
        <v>757446.74999999988</v>
      </c>
      <c r="AF30" s="229">
        <f t="shared" si="22"/>
        <v>12.17</v>
      </c>
      <c r="AG30" s="229">
        <f t="shared" si="23"/>
        <v>1083629.4599999997</v>
      </c>
      <c r="AH30" s="248">
        <f t="shared" si="39"/>
        <v>0.70009999999999994</v>
      </c>
      <c r="AI30" s="16">
        <f t="shared" si="40"/>
        <v>62315.91</v>
      </c>
      <c r="AK30" t="b">
        <f t="shared" si="41"/>
        <v>0</v>
      </c>
    </row>
    <row r="31" spans="1:37">
      <c r="A31" t="str">
        <f t="shared" si="42"/>
        <v>391.70 Total</v>
      </c>
      <c r="B31" s="288">
        <v>391.7</v>
      </c>
      <c r="C31" s="45" t="str">
        <f t="shared" si="0"/>
        <v>Transportation Equipment</v>
      </c>
      <c r="D31" s="229">
        <f t="shared" si="1"/>
        <v>24623.01</v>
      </c>
      <c r="E31" s="432" t="str">
        <f t="shared" si="35"/>
        <v>AUST-14</v>
      </c>
      <c r="F31" s="432">
        <f t="shared" si="36"/>
        <v>1.121</v>
      </c>
      <c r="G31" s="229">
        <f t="shared" si="3"/>
        <v>27609.14</v>
      </c>
      <c r="H31" s="655">
        <f t="shared" si="26"/>
        <v>1</v>
      </c>
      <c r="I31" s="230">
        <f t="shared" si="4"/>
        <v>27609.14</v>
      </c>
      <c r="J31" s="230">
        <f t="shared" si="5"/>
        <v>14.93</v>
      </c>
      <c r="K31" s="230">
        <f t="shared" si="6"/>
        <v>412158</v>
      </c>
      <c r="L31" s="654" t="str">
        <f t="shared" si="7"/>
        <v>R3.0 10 yrs</v>
      </c>
      <c r="M31" s="230">
        <f t="shared" si="8"/>
        <v>0.9</v>
      </c>
      <c r="N31" s="230">
        <f t="shared" si="9"/>
        <v>24724</v>
      </c>
      <c r="O31" s="230">
        <f t="shared" si="10"/>
        <v>15.82</v>
      </c>
      <c r="P31" s="230">
        <f t="shared" si="11"/>
        <v>436882</v>
      </c>
      <c r="Q31" s="248">
        <f t="shared" si="37"/>
        <v>8.4599999999999995E-2</v>
      </c>
      <c r="R31" s="229">
        <f t="shared" si="12"/>
        <v>2336.52</v>
      </c>
      <c r="S31" s="92">
        <f t="shared" si="28"/>
        <v>0</v>
      </c>
      <c r="T31" s="229">
        <f t="shared" si="13"/>
        <v>2336.52</v>
      </c>
      <c r="V31" s="288">
        <f t="shared" si="38"/>
        <v>391.7</v>
      </c>
      <c r="W31" s="45" t="str">
        <f t="shared" si="14"/>
        <v>Transportation Equipment</v>
      </c>
      <c r="Y31" s="229">
        <f t="shared" si="15"/>
        <v>24623.01</v>
      </c>
      <c r="Z31" s="432">
        <f t="shared" si="16"/>
        <v>10</v>
      </c>
      <c r="AA31" s="229">
        <f t="shared" si="17"/>
        <v>14.82</v>
      </c>
      <c r="AB31" s="229">
        <f t="shared" si="18"/>
        <v>364913.67</v>
      </c>
      <c r="AC31" s="229">
        <f t="shared" si="19"/>
        <v>22405.94</v>
      </c>
      <c r="AD31" s="229">
        <f t="shared" si="20"/>
        <v>0.95</v>
      </c>
      <c r="AE31" s="229">
        <f t="shared" si="21"/>
        <v>23399.859999999997</v>
      </c>
      <c r="AF31" s="229">
        <f t="shared" si="22"/>
        <v>15.77</v>
      </c>
      <c r="AG31" s="229">
        <f t="shared" si="23"/>
        <v>388313.53</v>
      </c>
      <c r="AH31" s="248">
        <f t="shared" si="39"/>
        <v>0.09</v>
      </c>
      <c r="AI31" s="16">
        <f t="shared" si="40"/>
        <v>2217.0699999999997</v>
      </c>
      <c r="AK31" t="b">
        <f t="shared" si="41"/>
        <v>0</v>
      </c>
    </row>
    <row r="32" spans="1:37">
      <c r="A32" t="str">
        <f t="shared" si="42"/>
        <v>393.70 Total</v>
      </c>
      <c r="B32" s="288">
        <v>393.7</v>
      </c>
      <c r="C32" s="45" t="str">
        <f t="shared" si="0"/>
        <v>Tools, Shop, &amp; Garage Equipment</v>
      </c>
      <c r="D32" s="229">
        <f t="shared" si="1"/>
        <v>42074.3</v>
      </c>
      <c r="E32" s="432" t="str">
        <f t="shared" si="35"/>
        <v>AUST-17</v>
      </c>
      <c r="F32" s="432">
        <f t="shared" si="36"/>
        <v>1.1339999999999999</v>
      </c>
      <c r="G32" s="229">
        <f t="shared" si="3"/>
        <v>47694.460000000014</v>
      </c>
      <c r="H32" s="655">
        <f t="shared" si="26"/>
        <v>1</v>
      </c>
      <c r="I32" s="230">
        <f t="shared" si="4"/>
        <v>47694.460000000014</v>
      </c>
      <c r="J32" s="230">
        <f t="shared" si="5"/>
        <v>7.98</v>
      </c>
      <c r="K32" s="230">
        <f t="shared" si="6"/>
        <v>380601</v>
      </c>
      <c r="L32" s="654" t="str">
        <f t="shared" si="7"/>
        <v>R3.0 35 yrs</v>
      </c>
      <c r="M32" s="230">
        <f t="shared" si="8"/>
        <v>27.39</v>
      </c>
      <c r="N32" s="230">
        <f t="shared" si="9"/>
        <v>1306258</v>
      </c>
      <c r="O32" s="230">
        <f t="shared" si="10"/>
        <v>35.369999999999997</v>
      </c>
      <c r="P32" s="230">
        <f t="shared" si="11"/>
        <v>1686860</v>
      </c>
      <c r="Q32" s="248">
        <f t="shared" si="37"/>
        <v>0.77629999999999999</v>
      </c>
      <c r="R32" s="229">
        <f t="shared" si="12"/>
        <v>37023.290000000008</v>
      </c>
      <c r="S32" s="92">
        <f t="shared" si="28"/>
        <v>0</v>
      </c>
      <c r="T32" s="229">
        <f t="shared" si="13"/>
        <v>37023.290000000008</v>
      </c>
      <c r="V32" s="288">
        <f t="shared" si="38"/>
        <v>393.7</v>
      </c>
      <c r="W32" s="45" t="str">
        <f t="shared" si="14"/>
        <v>Tools, Shop, &amp; Garage Equipment</v>
      </c>
      <c r="Y32" s="229">
        <f t="shared" si="15"/>
        <v>42074.3</v>
      </c>
      <c r="Z32" s="432">
        <f t="shared" si="16"/>
        <v>25</v>
      </c>
      <c r="AA32" s="229">
        <f t="shared" si="17"/>
        <v>7.39</v>
      </c>
      <c r="AB32" s="229">
        <f t="shared" si="18"/>
        <v>311061.42000000004</v>
      </c>
      <c r="AC32" s="229">
        <f t="shared" si="19"/>
        <v>8737.7900000000009</v>
      </c>
      <c r="AD32" s="229">
        <f t="shared" si="20"/>
        <v>27.93</v>
      </c>
      <c r="AE32" s="229">
        <f t="shared" si="21"/>
        <v>1174980.6299999999</v>
      </c>
      <c r="AF32" s="229">
        <f t="shared" si="22"/>
        <v>35.32</v>
      </c>
      <c r="AG32" s="229">
        <f t="shared" si="23"/>
        <v>1486042.0199999998</v>
      </c>
      <c r="AH32" s="248">
        <f t="shared" si="39"/>
        <v>0.7923</v>
      </c>
      <c r="AI32" s="16">
        <f t="shared" si="40"/>
        <v>33336.51</v>
      </c>
      <c r="AK32" t="b">
        <f t="shared" si="41"/>
        <v>0</v>
      </c>
    </row>
    <row r="33" spans="1:37">
      <c r="A33" t="str">
        <f t="shared" si="42"/>
        <v>394.70 Total</v>
      </c>
      <c r="B33" s="288">
        <v>394.7</v>
      </c>
      <c r="C33" s="45" t="str">
        <f t="shared" si="0"/>
        <v>Laboratory Equipment</v>
      </c>
      <c r="D33" s="229">
        <f t="shared" si="1"/>
        <v>80810.59</v>
      </c>
      <c r="E33" s="432" t="str">
        <f t="shared" si="35"/>
        <v>AUST-17</v>
      </c>
      <c r="F33" s="432">
        <f t="shared" si="36"/>
        <v>1.19</v>
      </c>
      <c r="G33" s="229">
        <f t="shared" si="3"/>
        <v>96139.85</v>
      </c>
      <c r="H33" s="655">
        <f t="shared" si="26"/>
        <v>1</v>
      </c>
      <c r="I33" s="230">
        <f t="shared" si="4"/>
        <v>96139.85</v>
      </c>
      <c r="J33" s="230">
        <f t="shared" si="5"/>
        <v>9.74</v>
      </c>
      <c r="K33" s="230">
        <f t="shared" si="6"/>
        <v>936735</v>
      </c>
      <c r="L33" s="654" t="str">
        <f t="shared" si="7"/>
        <v>R3.0 20 yrs</v>
      </c>
      <c r="M33" s="230">
        <f t="shared" si="8"/>
        <v>11.05</v>
      </c>
      <c r="N33" s="230">
        <f t="shared" si="9"/>
        <v>1062375</v>
      </c>
      <c r="O33" s="230">
        <f t="shared" si="10"/>
        <v>20.79</v>
      </c>
      <c r="P33" s="230">
        <f t="shared" si="11"/>
        <v>1999109</v>
      </c>
      <c r="Q33" s="248">
        <f t="shared" si="37"/>
        <v>0.53590000000000004</v>
      </c>
      <c r="R33" s="229">
        <f t="shared" si="12"/>
        <v>51524.130000000005</v>
      </c>
      <c r="S33" s="92">
        <f t="shared" si="28"/>
        <v>0</v>
      </c>
      <c r="T33" s="229">
        <f t="shared" si="13"/>
        <v>51524.130000000005</v>
      </c>
      <c r="V33" s="288">
        <f t="shared" si="38"/>
        <v>394.7</v>
      </c>
      <c r="W33" s="45" t="str">
        <f t="shared" si="14"/>
        <v>Laboratory Equipment</v>
      </c>
      <c r="Y33" s="229">
        <f t="shared" si="15"/>
        <v>80810.59</v>
      </c>
      <c r="Z33" s="432">
        <f t="shared" si="16"/>
        <v>20</v>
      </c>
      <c r="AA33" s="229">
        <f t="shared" si="17"/>
        <v>9.39</v>
      </c>
      <c r="AB33" s="229">
        <f t="shared" si="18"/>
        <v>758660.52999999991</v>
      </c>
      <c r="AC33" s="229">
        <f t="shared" si="19"/>
        <v>36212.039999999994</v>
      </c>
      <c r="AD33" s="229">
        <f t="shared" si="20"/>
        <v>11.35</v>
      </c>
      <c r="AE33" s="229">
        <f t="shared" si="21"/>
        <v>917262.55999999994</v>
      </c>
      <c r="AF33" s="229">
        <f t="shared" si="22"/>
        <v>20.74</v>
      </c>
      <c r="AG33" s="229">
        <f t="shared" si="23"/>
        <v>1675923.0300000003</v>
      </c>
      <c r="AH33" s="248">
        <f t="shared" si="39"/>
        <v>0.55189999999999995</v>
      </c>
      <c r="AI33" s="16">
        <f t="shared" si="40"/>
        <v>44598.55</v>
      </c>
      <c r="AK33" t="b">
        <f t="shared" si="41"/>
        <v>0</v>
      </c>
    </row>
    <row r="34" spans="1:37">
      <c r="A34" t="str">
        <f t="shared" si="42"/>
        <v>395.70 Total</v>
      </c>
      <c r="B34" s="288">
        <v>395.7</v>
      </c>
      <c r="C34" s="45" t="str">
        <f t="shared" si="0"/>
        <v>Power Operated Equipment</v>
      </c>
      <c r="D34" s="229">
        <f t="shared" si="1"/>
        <v>0</v>
      </c>
      <c r="E34" s="432" t="str">
        <f t="shared" si="35"/>
        <v>AUST-18</v>
      </c>
      <c r="F34" s="432">
        <f>IFERROR(0,ROUND(G34/D34,3))</f>
        <v>0</v>
      </c>
      <c r="G34" s="229">
        <f t="shared" si="3"/>
        <v>0</v>
      </c>
      <c r="H34" s="655">
        <f>IFERROR(0,ROUND(I34/G34,4))</f>
        <v>0</v>
      </c>
      <c r="I34" s="230">
        <f t="shared" si="4"/>
        <v>0</v>
      </c>
      <c r="J34" s="230">
        <f t="shared" si="5"/>
        <v>0</v>
      </c>
      <c r="K34" s="230">
        <f t="shared" si="6"/>
        <v>0</v>
      </c>
      <c r="L34" s="654" t="str">
        <f t="shared" si="7"/>
        <v>R3.0 15 yrs</v>
      </c>
      <c r="M34" s="230">
        <f t="shared" si="8"/>
        <v>0</v>
      </c>
      <c r="N34" s="230">
        <f t="shared" si="9"/>
        <v>0</v>
      </c>
      <c r="O34" s="230">
        <f t="shared" si="10"/>
        <v>0</v>
      </c>
      <c r="P34" s="230">
        <f t="shared" si="11"/>
        <v>0</v>
      </c>
      <c r="Q34" s="248">
        <f>IFERROR(0,ROUND(R34/G34,4))</f>
        <v>0</v>
      </c>
      <c r="R34" s="229">
        <f t="shared" si="12"/>
        <v>0</v>
      </c>
      <c r="S34" s="92">
        <f t="shared" si="28"/>
        <v>0</v>
      </c>
      <c r="T34" s="229">
        <f t="shared" si="13"/>
        <v>0</v>
      </c>
      <c r="V34" s="288">
        <f t="shared" si="38"/>
        <v>395.7</v>
      </c>
      <c r="W34" s="45" t="str">
        <f t="shared" si="14"/>
        <v>Power Operated Equipment</v>
      </c>
      <c r="Y34" s="229">
        <f t="shared" si="15"/>
        <v>0</v>
      </c>
      <c r="Z34" s="432">
        <f t="shared" si="16"/>
        <v>15</v>
      </c>
      <c r="AA34" s="229">
        <f t="shared" si="17"/>
        <v>0</v>
      </c>
      <c r="AB34" s="229">
        <f t="shared" si="18"/>
        <v>0</v>
      </c>
      <c r="AC34" s="229">
        <f t="shared" si="19"/>
        <v>0</v>
      </c>
      <c r="AD34" s="229">
        <f t="shared" si="20"/>
        <v>0</v>
      </c>
      <c r="AE34" s="229">
        <f t="shared" si="21"/>
        <v>0</v>
      </c>
      <c r="AF34" s="229">
        <f t="shared" si="22"/>
        <v>0</v>
      </c>
      <c r="AG34" s="229">
        <f t="shared" si="23"/>
        <v>0</v>
      </c>
      <c r="AH34" s="248">
        <f>IFERROR(0,ROUND(AI34/Y34,4))</f>
        <v>0</v>
      </c>
      <c r="AI34" s="16">
        <f t="shared" si="40"/>
        <v>0</v>
      </c>
      <c r="AK34" t="b">
        <f t="shared" si="41"/>
        <v>0</v>
      </c>
    </row>
    <row r="35" spans="1:37">
      <c r="A35" t="str">
        <f t="shared" si="42"/>
        <v>396.70 Total</v>
      </c>
      <c r="B35" s="288">
        <v>396.7</v>
      </c>
      <c r="C35" s="45" t="str">
        <f t="shared" si="0"/>
        <v>Communications Equipment</v>
      </c>
      <c r="D35" s="229">
        <f t="shared" si="1"/>
        <v>3996</v>
      </c>
      <c r="E35" s="432" t="str">
        <f t="shared" si="35"/>
        <v>USBLS2</v>
      </c>
      <c r="F35" s="432">
        <f t="shared" si="36"/>
        <v>0.97899999999999998</v>
      </c>
      <c r="G35" s="229">
        <f t="shared" si="3"/>
        <v>3912.08</v>
      </c>
      <c r="H35" s="655">
        <f t="shared" si="26"/>
        <v>1</v>
      </c>
      <c r="I35" s="230">
        <f t="shared" si="4"/>
        <v>3912.08</v>
      </c>
      <c r="J35" s="230">
        <f t="shared" si="5"/>
        <v>6.5</v>
      </c>
      <c r="K35" s="230">
        <f t="shared" si="6"/>
        <v>25429</v>
      </c>
      <c r="L35" s="654" t="str">
        <f t="shared" si="7"/>
        <v>R3.0 12 yrs</v>
      </c>
      <c r="M35" s="230">
        <f t="shared" si="8"/>
        <v>6.06</v>
      </c>
      <c r="N35" s="230">
        <f t="shared" si="9"/>
        <v>23707</v>
      </c>
      <c r="O35" s="230">
        <f t="shared" si="10"/>
        <v>12.56</v>
      </c>
      <c r="P35" s="230">
        <f t="shared" si="11"/>
        <v>49136</v>
      </c>
      <c r="Q35" s="248">
        <f t="shared" si="37"/>
        <v>0.48249999999999998</v>
      </c>
      <c r="R35" s="229">
        <f t="shared" si="12"/>
        <v>1887.52</v>
      </c>
      <c r="S35" s="92">
        <f t="shared" si="28"/>
        <v>0</v>
      </c>
      <c r="T35" s="229">
        <f t="shared" si="13"/>
        <v>1887.52</v>
      </c>
      <c r="V35" s="288">
        <f t="shared" si="38"/>
        <v>396.7</v>
      </c>
      <c r="W35" s="45" t="str">
        <f t="shared" si="14"/>
        <v>Communications Equipment</v>
      </c>
      <c r="Y35" s="229">
        <f t="shared" si="15"/>
        <v>3996</v>
      </c>
      <c r="Z35" s="432">
        <f t="shared" si="16"/>
        <v>12</v>
      </c>
      <c r="AA35" s="229">
        <f t="shared" si="17"/>
        <v>6.5</v>
      </c>
      <c r="AB35" s="229">
        <f t="shared" si="18"/>
        <v>25974</v>
      </c>
      <c r="AC35" s="229">
        <f t="shared" si="19"/>
        <v>2068.0100000000002</v>
      </c>
      <c r="AD35" s="229">
        <f t="shared" si="20"/>
        <v>6.06</v>
      </c>
      <c r="AE35" s="229">
        <f t="shared" si="21"/>
        <v>24215.759999999998</v>
      </c>
      <c r="AF35" s="229">
        <f t="shared" si="22"/>
        <v>12.56</v>
      </c>
      <c r="AG35" s="229">
        <f t="shared" si="23"/>
        <v>50189.760000000002</v>
      </c>
      <c r="AH35" s="248">
        <f t="shared" si="39"/>
        <v>0.48249999999999998</v>
      </c>
      <c r="AI35" s="16">
        <f t="shared" si="40"/>
        <v>1927.9899999999998</v>
      </c>
      <c r="AK35" t="b">
        <f t="shared" si="41"/>
        <v>0</v>
      </c>
    </row>
    <row r="36" spans="1:37">
      <c r="A36" t="str">
        <f t="shared" si="42"/>
        <v>397.70 Total</v>
      </c>
      <c r="B36" s="288">
        <v>397.7</v>
      </c>
      <c r="C36" s="45" t="str">
        <f t="shared" si="0"/>
        <v>Miscellaneous Equipment</v>
      </c>
      <c r="D36" s="229">
        <f t="shared" si="1"/>
        <v>4170.76</v>
      </c>
      <c r="E36" s="223" t="str">
        <f t="shared" si="2"/>
        <v>AUST-18</v>
      </c>
      <c r="F36" s="246">
        <f t="shared" si="25"/>
        <v>1.103</v>
      </c>
      <c r="G36" s="229">
        <f t="shared" si="3"/>
        <v>4601.6100000000006</v>
      </c>
      <c r="H36" s="655">
        <f t="shared" si="26"/>
        <v>1</v>
      </c>
      <c r="I36" s="230">
        <f t="shared" si="4"/>
        <v>4601.6100000000006</v>
      </c>
      <c r="J36" s="230">
        <f t="shared" si="5"/>
        <v>7.8</v>
      </c>
      <c r="K36" s="230">
        <f t="shared" si="6"/>
        <v>35887</v>
      </c>
      <c r="L36" s="654" t="str">
        <f t="shared" si="7"/>
        <v>R3.0 20 yrs</v>
      </c>
      <c r="M36" s="230">
        <f t="shared" si="8"/>
        <v>12.83</v>
      </c>
      <c r="N36" s="230">
        <f t="shared" si="9"/>
        <v>59035</v>
      </c>
      <c r="O36" s="230">
        <f t="shared" si="10"/>
        <v>20.63</v>
      </c>
      <c r="P36" s="230">
        <f t="shared" si="11"/>
        <v>94922</v>
      </c>
      <c r="Q36" s="248">
        <f t="shared" si="27"/>
        <v>0.63039999999999996</v>
      </c>
      <c r="R36" s="229">
        <f t="shared" si="12"/>
        <v>2900.8199999999997</v>
      </c>
      <c r="S36" s="92">
        <f t="shared" si="28"/>
        <v>0</v>
      </c>
      <c r="T36" s="229">
        <f t="shared" si="13"/>
        <v>2900.8199999999997</v>
      </c>
      <c r="V36" s="288">
        <f t="shared" si="29"/>
        <v>397.7</v>
      </c>
      <c r="W36" s="45" t="str">
        <f t="shared" si="14"/>
        <v>Miscellaneous Equipment</v>
      </c>
      <c r="Y36" s="229">
        <f t="shared" si="15"/>
        <v>4170.76</v>
      </c>
      <c r="Z36" s="432">
        <f t="shared" si="16"/>
        <v>20</v>
      </c>
      <c r="AA36" s="229">
        <f t="shared" si="17"/>
        <v>7.55</v>
      </c>
      <c r="AB36" s="229">
        <f t="shared" si="18"/>
        <v>31496.78</v>
      </c>
      <c r="AC36" s="229">
        <f t="shared" si="19"/>
        <v>1495.6299999999999</v>
      </c>
      <c r="AD36" s="229">
        <f t="shared" si="20"/>
        <v>13.04</v>
      </c>
      <c r="AE36" s="229">
        <f t="shared" si="21"/>
        <v>54373.4</v>
      </c>
      <c r="AF36" s="229">
        <f t="shared" si="22"/>
        <v>20.59</v>
      </c>
      <c r="AG36" s="229">
        <f t="shared" si="23"/>
        <v>85870.18</v>
      </c>
      <c r="AH36" s="248">
        <f t="shared" si="30"/>
        <v>0.64139999999999997</v>
      </c>
      <c r="AI36" s="16">
        <f t="shared" si="31"/>
        <v>2675.13</v>
      </c>
      <c r="AK36" t="b">
        <f t="shared" si="32"/>
        <v>0</v>
      </c>
    </row>
    <row r="37" spans="1:37">
      <c r="B37" s="199"/>
      <c r="D37" s="230"/>
      <c r="E37" s="211"/>
      <c r="F37" s="246"/>
      <c r="G37" s="177"/>
      <c r="H37" s="459"/>
      <c r="I37" s="177"/>
      <c r="J37" s="177"/>
      <c r="K37" s="177"/>
      <c r="L37" s="211"/>
      <c r="M37" s="439"/>
      <c r="N37" s="439"/>
      <c r="O37" s="439"/>
      <c r="P37" s="439"/>
      <c r="Q37" s="246"/>
      <c r="R37" s="177"/>
      <c r="S37" s="92"/>
      <c r="T37" s="177"/>
    </row>
    <row r="38" spans="1:37">
      <c r="B38" s="199"/>
      <c r="D38" s="16"/>
      <c r="E38" s="169"/>
      <c r="F38" s="246"/>
      <c r="G38" s="3"/>
      <c r="H38" s="3"/>
      <c r="I38" s="3"/>
      <c r="J38" s="3"/>
      <c r="K38" s="3"/>
      <c r="L38" s="169"/>
      <c r="M38" s="439"/>
      <c r="N38" s="439"/>
      <c r="O38" s="439"/>
      <c r="P38" s="439"/>
      <c r="Q38" s="246"/>
      <c r="R38" s="3"/>
      <c r="S38" s="26"/>
    </row>
    <row r="39" spans="1:37" ht="15.75" thickBot="1">
      <c r="C39" t="s">
        <v>684</v>
      </c>
      <c r="D39" s="13">
        <f>SUM(D12:D37)</f>
        <v>68404345.140000045</v>
      </c>
      <c r="E39" s="8"/>
      <c r="F39" s="246">
        <f t="shared" ref="F39" si="43">ROUND(G39/D39,3)</f>
        <v>3.0680000000000001</v>
      </c>
      <c r="G39" s="13">
        <f>SUM(G12:G37)</f>
        <v>209865527.90000004</v>
      </c>
      <c r="H39" s="459">
        <f t="shared" si="26"/>
        <v>0.99919999999999998</v>
      </c>
      <c r="I39" s="13">
        <f>SUM(I12:I37)</f>
        <v>209693218.10000005</v>
      </c>
      <c r="J39" s="619">
        <f>ROUND(K39/I39,2)</f>
        <v>34.590000000000003</v>
      </c>
      <c r="K39" s="13">
        <f>SUM(K12:K37)</f>
        <v>7254247699</v>
      </c>
      <c r="L39" s="47"/>
      <c r="M39" s="619">
        <f>ROUND(N39/$G39,2)</f>
        <v>30.16</v>
      </c>
      <c r="N39" s="13">
        <f>SUM(N12:N37)</f>
        <v>6330472462</v>
      </c>
      <c r="O39" s="619">
        <f>ROUND(P39/$G39,2)</f>
        <v>64.180000000000007</v>
      </c>
      <c r="P39" s="13">
        <f>SUM(P12:P37)</f>
        <v>13468246728</v>
      </c>
      <c r="Q39" s="248">
        <f>ROUND(R39/G39,4)</f>
        <v>0.47449999999999998</v>
      </c>
      <c r="R39" s="13">
        <f>SUM(R12:R37)</f>
        <v>99589818.550000042</v>
      </c>
      <c r="S39" s="92">
        <f>ROUND((R39-T39)/R39,4)</f>
        <v>0</v>
      </c>
      <c r="T39" s="13">
        <f>SUM(T12:T37)</f>
        <v>99589818.550000042</v>
      </c>
      <c r="Y39" s="331">
        <f>SUM(Y12:Y37)</f>
        <v>68404345.140000045</v>
      </c>
      <c r="Z39" s="132"/>
      <c r="AA39" s="621">
        <f>ROUND(AB39/$Y39,2)</f>
        <v>26.38</v>
      </c>
      <c r="AB39" s="331">
        <f t="shared" ref="AB39:AI39" si="44">SUM(AB12:AB37)</f>
        <v>1804699393.05</v>
      </c>
      <c r="AC39" s="331">
        <f t="shared" si="44"/>
        <v>28346711.219999995</v>
      </c>
      <c r="AD39" s="303">
        <f>ROUND(AE39/$Y39,2)</f>
        <v>36.44</v>
      </c>
      <c r="AE39" s="331">
        <f>SUM(AE12:AE37)</f>
        <v>2492647926.6600003</v>
      </c>
      <c r="AF39" s="622">
        <f>ROUND(AG39/$Y39,2)</f>
        <v>62.37</v>
      </c>
      <c r="AG39" s="331">
        <f t="shared" si="44"/>
        <v>4266277508.7800012</v>
      </c>
      <c r="AH39" s="623">
        <f>ROUND(AI39/Y39,4)</f>
        <v>0.58560000000000001</v>
      </c>
      <c r="AI39" s="331">
        <f t="shared" si="44"/>
        <v>40057633.920000009</v>
      </c>
    </row>
    <row r="40" spans="1:37" ht="15.75" thickTop="1">
      <c r="E40" s="156"/>
      <c r="F40" s="246"/>
      <c r="G40" s="3"/>
      <c r="H40" s="3"/>
      <c r="I40" s="3"/>
      <c r="J40" s="3"/>
      <c r="K40" s="3"/>
      <c r="L40" s="161"/>
      <c r="M40" s="161"/>
      <c r="N40" s="161"/>
      <c r="O40" s="161"/>
      <c r="P40" s="161"/>
      <c r="Q40" s="161"/>
      <c r="R40" s="3"/>
    </row>
    <row r="42" spans="1:37">
      <c r="B42">
        <v>1</v>
      </c>
      <c r="C42">
        <f>B42+1</f>
        <v>2</v>
      </c>
      <c r="D42">
        <f t="shared" ref="D42:I42" si="45">C42+1</f>
        <v>3</v>
      </c>
      <c r="E42">
        <f t="shared" si="45"/>
        <v>4</v>
      </c>
      <c r="F42">
        <f t="shared" si="45"/>
        <v>5</v>
      </c>
      <c r="G42">
        <f t="shared" si="45"/>
        <v>6</v>
      </c>
      <c r="H42">
        <f t="shared" si="45"/>
        <v>7</v>
      </c>
      <c r="I42">
        <f t="shared" si="45"/>
        <v>8</v>
      </c>
      <c r="J42" s="556">
        <f t="shared" ref="J42" si="46">I42+1</f>
        <v>9</v>
      </c>
      <c r="K42" s="556">
        <f t="shared" ref="K42" si="47">J42+1</f>
        <v>10</v>
      </c>
      <c r="L42" s="556">
        <f t="shared" ref="L42" si="48">K42+1</f>
        <v>11</v>
      </c>
      <c r="M42" s="556">
        <f t="shared" ref="M42" si="49">L42+1</f>
        <v>12</v>
      </c>
      <c r="N42" s="556">
        <f t="shared" ref="N42" si="50">M42+1</f>
        <v>13</v>
      </c>
      <c r="O42" s="556">
        <f t="shared" ref="O42" si="51">N42+1</f>
        <v>14</v>
      </c>
      <c r="P42" s="556">
        <f t="shared" ref="P42" si="52">O42+1</f>
        <v>15</v>
      </c>
      <c r="Q42" s="556">
        <f t="shared" ref="Q42" si="53">P42+1</f>
        <v>16</v>
      </c>
      <c r="R42" s="556">
        <f t="shared" ref="R42" si="54">Q42+1</f>
        <v>17</v>
      </c>
      <c r="S42" s="556">
        <f t="shared" ref="S42" si="55">R42+1</f>
        <v>18</v>
      </c>
      <c r="T42" s="556">
        <f t="shared" ref="T42" si="56">S42+1</f>
        <v>19</v>
      </c>
      <c r="U42" s="556">
        <f t="shared" ref="U42" si="57">T42+1</f>
        <v>20</v>
      </c>
      <c r="V42" s="556">
        <f t="shared" ref="V42" si="58">U42+1</f>
        <v>21</v>
      </c>
      <c r="W42" s="556">
        <f t="shared" ref="W42" si="59">V42+1</f>
        <v>22</v>
      </c>
      <c r="X42" s="556">
        <f t="shared" ref="X42" si="60">W42+1</f>
        <v>23</v>
      </c>
      <c r="Y42" s="556">
        <f t="shared" ref="Y42" si="61">X42+1</f>
        <v>24</v>
      </c>
      <c r="Z42" s="556">
        <f t="shared" ref="Z42" si="62">Y42+1</f>
        <v>25</v>
      </c>
      <c r="AA42" s="556">
        <f t="shared" ref="AA42" si="63">Z42+1</f>
        <v>26</v>
      </c>
      <c r="AB42" s="556">
        <f t="shared" ref="AB42" si="64">AA42+1</f>
        <v>27</v>
      </c>
      <c r="AC42" s="556">
        <f t="shared" ref="AC42" si="65">AB42+1</f>
        <v>28</v>
      </c>
      <c r="AD42" s="556">
        <f t="shared" ref="AD42" si="66">AC42+1</f>
        <v>29</v>
      </c>
      <c r="AE42" s="556">
        <f t="shared" ref="AE42" si="67">AD42+1</f>
        <v>30</v>
      </c>
      <c r="AF42" s="556">
        <f t="shared" ref="AF42" si="68">AE42+1</f>
        <v>31</v>
      </c>
      <c r="AG42" s="556">
        <f t="shared" ref="AG42" si="69">AF42+1</f>
        <v>32</v>
      </c>
      <c r="AH42" s="556">
        <f t="shared" ref="AH42" si="70">AG42+1</f>
        <v>33</v>
      </c>
      <c r="AI42" s="556">
        <f t="shared" ref="AI42" si="71">AH42+1</f>
        <v>34</v>
      </c>
    </row>
    <row r="43" spans="1:37" ht="60">
      <c r="B43" s="542" t="str">
        <f>B9</f>
        <v>Account No.</v>
      </c>
      <c r="C43" s="542" t="str">
        <f t="shared" ref="C43:Y43" si="72">C9</f>
        <v>Description</v>
      </c>
      <c r="D43" s="542" t="str">
        <f t="shared" si="72"/>
        <v>Original Cost</v>
      </c>
      <c r="E43" s="542" t="str">
        <f t="shared" si="72"/>
        <v>Cost Index</v>
      </c>
      <c r="F43" s="542" t="str">
        <f t="shared" si="72"/>
        <v>Cost Translator</v>
      </c>
      <c r="G43" s="542" t="str">
        <f t="shared" si="72"/>
        <v>Reproduction Cost New</v>
      </c>
      <c r="H43" s="542" t="str">
        <f t="shared" si="72"/>
        <v>Reproduction to Replacement Cost Factor</v>
      </c>
      <c r="I43" s="542" t="str">
        <f t="shared" si="72"/>
        <v>Replacement Cost New</v>
      </c>
      <c r="J43" s="440" t="s">
        <v>1922</v>
      </c>
      <c r="K43" s="440" t="s">
        <v>1925</v>
      </c>
      <c r="L43" s="542" t="str">
        <f t="shared" si="72"/>
        <v>Iowa Survivor Curve and Life</v>
      </c>
      <c r="M43" s="440" t="s">
        <v>1923</v>
      </c>
      <c r="N43" s="440" t="s">
        <v>1926</v>
      </c>
      <c r="O43" s="440" t="s">
        <v>1924</v>
      </c>
      <c r="P43" s="440" t="s">
        <v>1927</v>
      </c>
      <c r="Q43" s="542" t="str">
        <f t="shared" si="72"/>
        <v>Condition</v>
      </c>
      <c r="R43" s="542" t="str">
        <f t="shared" si="72"/>
        <v>Depreciated Replacement Cost</v>
      </c>
      <c r="S43" s="542" t="str">
        <f t="shared" si="72"/>
        <v>Economic Obsolescence</v>
      </c>
      <c r="T43" s="542" t="str">
        <f t="shared" si="72"/>
        <v>Fair Market Value</v>
      </c>
      <c r="U43" s="542"/>
      <c r="V43" s="542" t="str">
        <f t="shared" si="72"/>
        <v>Account No.</v>
      </c>
      <c r="W43" s="542" t="str">
        <f t="shared" si="72"/>
        <v>Description</v>
      </c>
      <c r="X43" s="542"/>
      <c r="Y43" s="542" t="str">
        <f t="shared" si="72"/>
        <v>Original Cost as of</v>
      </c>
      <c r="Z43" s="440" t="s">
        <v>721</v>
      </c>
      <c r="AA43" s="440" t="s">
        <v>1937</v>
      </c>
      <c r="AB43" s="440" t="s">
        <v>1937</v>
      </c>
      <c r="AC43" s="227" t="s">
        <v>722</v>
      </c>
      <c r="AD43" s="440" t="s">
        <v>1938</v>
      </c>
      <c r="AE43" s="440" t="s">
        <v>1938</v>
      </c>
      <c r="AF43" s="440" t="s">
        <v>1939</v>
      </c>
      <c r="AG43" s="440" t="s">
        <v>1939</v>
      </c>
      <c r="AH43" s="227" t="s">
        <v>190</v>
      </c>
      <c r="AI43" s="227" t="s">
        <v>599</v>
      </c>
      <c r="AJ43" s="542"/>
      <c r="AK43" s="542"/>
    </row>
    <row r="44" spans="1:37">
      <c r="B44">
        <v>353</v>
      </c>
      <c r="C44" t="s">
        <v>711</v>
      </c>
      <c r="D44" s="16">
        <f>SUM(D12:D14)</f>
        <v>1134848.45</v>
      </c>
      <c r="F44" s="439">
        <f t="shared" ref="F44:F55" si="73">ROUND(G44/D44,3)</f>
        <v>2.7410000000000001</v>
      </c>
      <c r="G44" s="16">
        <f>SUM(G12:G14)</f>
        <v>3111032.02</v>
      </c>
      <c r="H44" s="459">
        <f t="shared" ref="H44:H55" si="74">ROUND(I44/G44,4)</f>
        <v>1</v>
      </c>
      <c r="I44" s="16">
        <f>SUM(I12:I14)</f>
        <v>3111032.02</v>
      </c>
      <c r="J44" s="16">
        <f>ROUND(K44/I44,2)</f>
        <v>37.44</v>
      </c>
      <c r="K44" s="16">
        <f>SUM(K12:K14)</f>
        <v>116473436</v>
      </c>
      <c r="L44" s="439">
        <f t="shared" ref="L44:L54" si="75">VLOOKUP(VALUE(B44),AccountParameters,8+1,FALSE)</f>
        <v>0</v>
      </c>
      <c r="M44" s="619">
        <f>ROUND(N44/$I44,2)</f>
        <v>0</v>
      </c>
      <c r="N44" s="16">
        <f>SUM(N12:N14)</f>
        <v>0</v>
      </c>
      <c r="O44" s="619">
        <f>ROUND(P44/I44,2)</f>
        <v>0</v>
      </c>
      <c r="P44" s="16">
        <f>SUM(P12:P14)</f>
        <v>0</v>
      </c>
      <c r="Q44" s="620">
        <f>ROUND(R44/I44,4)</f>
        <v>1</v>
      </c>
      <c r="R44" s="16">
        <f>SUM(R12:R14)</f>
        <v>3111032.02</v>
      </c>
      <c r="S44" s="92">
        <f t="shared" ref="S44:S55" si="76">IFERROR(0,ROUND((R44-T44)/R44,4))</f>
        <v>0</v>
      </c>
      <c r="T44" s="16">
        <f>SUM(T12:T14)</f>
        <v>3111032.02</v>
      </c>
      <c r="V44">
        <f>B44</f>
        <v>353</v>
      </c>
      <c r="W44" t="str">
        <f>C44</f>
        <v>Land &amp; Land Rights</v>
      </c>
      <c r="Y44" s="16">
        <f>SUM(Y12:Y14)</f>
        <v>1134848.45</v>
      </c>
      <c r="Z44" s="439">
        <f t="shared" ref="Z44:Z54" si="77">VLOOKUP(V44,AccountParameters,8+1,FALSE)</f>
        <v>0</v>
      </c>
      <c r="AA44" s="621">
        <f>ROUND(AB44/$Y44,2)</f>
        <v>27.38</v>
      </c>
      <c r="AB44" s="16">
        <f>SUM(AB12:AB14)</f>
        <v>31069810.5</v>
      </c>
      <c r="AC44" s="16">
        <f>SUM(AC12:AC14)</f>
        <v>0</v>
      </c>
      <c r="AD44" s="622">
        <f>ROUND(AE44/$Y44,2)</f>
        <v>0</v>
      </c>
      <c r="AE44" s="16">
        <f>SUM(AE12:AE14)</f>
        <v>0</v>
      </c>
      <c r="AF44" s="622">
        <f>ROUND(AG44/$Y44,2)</f>
        <v>0</v>
      </c>
      <c r="AG44" s="16">
        <f>SUM(AG12:AG14)</f>
        <v>0</v>
      </c>
      <c r="AH44" s="623">
        <f>ROUND(AI44/Y44,4)</f>
        <v>1</v>
      </c>
      <c r="AI44" s="16">
        <f>SUM(AI12:AI14)</f>
        <v>1134848.45</v>
      </c>
    </row>
    <row r="45" spans="1:37">
      <c r="B45">
        <v>354.3</v>
      </c>
      <c r="C45" t="s">
        <v>1273</v>
      </c>
      <c r="D45" s="16">
        <f>D15</f>
        <v>1000470.9999999998</v>
      </c>
      <c r="F45" s="439">
        <f t="shared" si="73"/>
        <v>2.1800000000000002</v>
      </c>
      <c r="G45" s="16">
        <f>G15</f>
        <v>2181008.7499999995</v>
      </c>
      <c r="H45" s="459">
        <f t="shared" si="74"/>
        <v>1</v>
      </c>
      <c r="I45" s="16">
        <f>I15</f>
        <v>2181008.7499999995</v>
      </c>
      <c r="J45" s="16">
        <f t="shared" ref="J45:J55" si="78">ROUND(K45/I45,2)</f>
        <v>23.09</v>
      </c>
      <c r="K45" s="16">
        <f>K15</f>
        <v>50359151</v>
      </c>
      <c r="L45" s="439">
        <f t="shared" si="75"/>
        <v>45</v>
      </c>
      <c r="M45" s="619">
        <f t="shared" ref="M45:M55" si="79">ROUND(N45/$I45,2)</f>
        <v>22.7</v>
      </c>
      <c r="N45" s="16">
        <f>N15</f>
        <v>49513519</v>
      </c>
      <c r="O45" s="619">
        <f t="shared" ref="O45:O55" si="80">ROUND(P45/I45,2)</f>
        <v>45.79</v>
      </c>
      <c r="P45" s="16">
        <f>P15</f>
        <v>99872670</v>
      </c>
      <c r="Q45" s="620">
        <f t="shared" ref="Q45:Q55" si="81">ROUND(R45/I45,4)</f>
        <v>0.49619999999999997</v>
      </c>
      <c r="R45" s="16">
        <f>R15</f>
        <v>1082243.8699999996</v>
      </c>
      <c r="S45" s="92">
        <f t="shared" si="76"/>
        <v>0</v>
      </c>
      <c r="T45" s="16">
        <f>T15</f>
        <v>1082243.8699999996</v>
      </c>
      <c r="V45">
        <f t="shared" ref="V45:V54" si="82">B45</f>
        <v>354.3</v>
      </c>
      <c r="W45" t="str">
        <f t="shared" ref="W45:W54" si="83">C45</f>
        <v>Structures &amp; Improvements - Pumping</v>
      </c>
      <c r="Y45" s="16">
        <f>Y15</f>
        <v>1000470.9999999998</v>
      </c>
      <c r="Z45" s="439">
        <f t="shared" si="77"/>
        <v>45</v>
      </c>
      <c r="AA45" s="621">
        <f t="shared" ref="AA45:AA55" si="84">ROUND(AB45/$Y45,2)</f>
        <v>22.64</v>
      </c>
      <c r="AB45" s="16">
        <f t="shared" ref="AB45:AC47" si="85">AB15</f>
        <v>22655266.520000003</v>
      </c>
      <c r="AC45" s="16">
        <f t="shared" si="85"/>
        <v>494564.1</v>
      </c>
      <c r="AD45" s="622">
        <f t="shared" ref="AD45:AD55" si="86">ROUND(AE45/$Y45,2)</f>
        <v>23.11</v>
      </c>
      <c r="AE45" s="16">
        <f>AE15</f>
        <v>23123166.609999999</v>
      </c>
      <c r="AF45" s="622">
        <f t="shared" ref="AF45:AF55" si="87">ROUND(AG45/$Y45,2)</f>
        <v>45.76</v>
      </c>
      <c r="AG45" s="16">
        <f>AG15</f>
        <v>45778433.100000001</v>
      </c>
      <c r="AH45" s="623">
        <f t="shared" ref="AH45:AH55" si="88">ROUND(AI45/Y45,4)</f>
        <v>0.50570000000000004</v>
      </c>
      <c r="AI45" s="16">
        <f>AI15</f>
        <v>505906.89999999979</v>
      </c>
    </row>
    <row r="46" spans="1:37">
      <c r="B46">
        <v>354.4</v>
      </c>
      <c r="C46" t="s">
        <v>1274</v>
      </c>
      <c r="D46" s="16">
        <f>D16</f>
        <v>36457669.120000005</v>
      </c>
      <c r="F46" s="439">
        <f t="shared" si="73"/>
        <v>3.0569999999999999</v>
      </c>
      <c r="G46" s="16">
        <f>G16</f>
        <v>111449475.19999999</v>
      </c>
      <c r="H46" s="459">
        <f t="shared" si="74"/>
        <v>1</v>
      </c>
      <c r="I46" s="16">
        <f>I16</f>
        <v>111449475.19999999</v>
      </c>
      <c r="J46" s="16">
        <f t="shared" si="78"/>
        <v>32.99</v>
      </c>
      <c r="K46" s="16">
        <f>K16</f>
        <v>3676737065</v>
      </c>
      <c r="L46" s="439">
        <f t="shared" si="75"/>
        <v>55</v>
      </c>
      <c r="M46" s="619">
        <f t="shared" si="79"/>
        <v>24.21</v>
      </c>
      <c r="N46" s="16">
        <f>N16</f>
        <v>2698338995</v>
      </c>
      <c r="O46" s="619">
        <f t="shared" si="80"/>
        <v>57.2</v>
      </c>
      <c r="P46" s="16">
        <f>P16</f>
        <v>6375076059</v>
      </c>
      <c r="Q46" s="620">
        <f t="shared" si="81"/>
        <v>0.4299</v>
      </c>
      <c r="R46" s="16">
        <f>R16</f>
        <v>47912068.890000008</v>
      </c>
      <c r="S46" s="92">
        <f t="shared" si="76"/>
        <v>0</v>
      </c>
      <c r="T46" s="16">
        <f>T16</f>
        <v>47912068.890000008</v>
      </c>
      <c r="V46">
        <f t="shared" si="82"/>
        <v>354.4</v>
      </c>
      <c r="W46" t="str">
        <f t="shared" si="83"/>
        <v>Structures &amp; Improvements - Treatment</v>
      </c>
      <c r="Y46" s="16">
        <f>Y16</f>
        <v>36457669.120000005</v>
      </c>
      <c r="Z46" s="439">
        <f t="shared" si="77"/>
        <v>55</v>
      </c>
      <c r="AA46" s="621">
        <f t="shared" si="84"/>
        <v>26.1</v>
      </c>
      <c r="AB46" s="16">
        <f t="shared" si="85"/>
        <v>951406011.62999988</v>
      </c>
      <c r="AC46" s="16">
        <f t="shared" si="85"/>
        <v>16807382.679999996</v>
      </c>
      <c r="AD46" s="622">
        <f t="shared" si="86"/>
        <v>30.03</v>
      </c>
      <c r="AE46" s="16">
        <f>AE16</f>
        <v>1094777508.8700001</v>
      </c>
      <c r="AF46" s="622">
        <f t="shared" si="87"/>
        <v>56.12</v>
      </c>
      <c r="AG46" s="16">
        <f>AG16</f>
        <v>2046183520.4900002</v>
      </c>
      <c r="AH46" s="623">
        <f t="shared" si="88"/>
        <v>0.53900000000000003</v>
      </c>
      <c r="AI46" s="16">
        <f>AI16</f>
        <v>19650286.440000009</v>
      </c>
    </row>
    <row r="47" spans="1:37">
      <c r="B47">
        <v>355</v>
      </c>
      <c r="C47" t="s">
        <v>583</v>
      </c>
      <c r="D47" s="16">
        <f>D17</f>
        <v>46258.600000000006</v>
      </c>
      <c r="F47" s="439">
        <f t="shared" si="73"/>
        <v>1.5469999999999999</v>
      </c>
      <c r="G47" s="16">
        <f>G17</f>
        <v>71562.06</v>
      </c>
      <c r="H47" s="459">
        <f t="shared" si="74"/>
        <v>1</v>
      </c>
      <c r="I47" s="16">
        <f>I17</f>
        <v>71562.06</v>
      </c>
      <c r="J47" s="16">
        <f t="shared" si="78"/>
        <v>24.5</v>
      </c>
      <c r="K47" s="16">
        <f>K17</f>
        <v>1753270</v>
      </c>
      <c r="L47" s="439">
        <f t="shared" si="75"/>
        <v>35</v>
      </c>
      <c r="M47" s="619">
        <f t="shared" si="79"/>
        <v>13.39</v>
      </c>
      <c r="N47" s="16">
        <f>N17</f>
        <v>958216</v>
      </c>
      <c r="O47" s="619">
        <f t="shared" si="80"/>
        <v>37.89</v>
      </c>
      <c r="P47" s="16">
        <f>P17</f>
        <v>2711487</v>
      </c>
      <c r="Q47" s="620">
        <f t="shared" si="81"/>
        <v>0.35339999999999999</v>
      </c>
      <c r="R47" s="16">
        <f>R17</f>
        <v>25289.420000000002</v>
      </c>
      <c r="S47" s="92">
        <f t="shared" si="76"/>
        <v>0</v>
      </c>
      <c r="T47" s="16">
        <f>T17</f>
        <v>25289.420000000002</v>
      </c>
      <c r="V47">
        <f t="shared" si="82"/>
        <v>355</v>
      </c>
      <c r="W47" t="str">
        <f t="shared" si="83"/>
        <v>Generating Equipment</v>
      </c>
      <c r="Y47" s="16">
        <f>Y17</f>
        <v>46258.600000000006</v>
      </c>
      <c r="Z47" s="439">
        <f t="shared" si="77"/>
        <v>35</v>
      </c>
      <c r="AA47" s="621">
        <f t="shared" si="84"/>
        <v>24.5</v>
      </c>
      <c r="AB47" s="16">
        <f t="shared" si="85"/>
        <v>1133335.71</v>
      </c>
      <c r="AC47" s="16">
        <f t="shared" si="85"/>
        <v>29911.27</v>
      </c>
      <c r="AD47" s="622">
        <f t="shared" si="86"/>
        <v>13.39</v>
      </c>
      <c r="AE47" s="16">
        <f>AE17</f>
        <v>619402.65</v>
      </c>
      <c r="AF47" s="622">
        <f t="shared" si="87"/>
        <v>37.89</v>
      </c>
      <c r="AG47" s="16">
        <f>AG17</f>
        <v>1752738.3499999999</v>
      </c>
      <c r="AH47" s="623">
        <f t="shared" si="88"/>
        <v>0.35339999999999999</v>
      </c>
      <c r="AI47" s="16">
        <f>AI17</f>
        <v>16347.330000000005</v>
      </c>
    </row>
    <row r="48" spans="1:37">
      <c r="B48">
        <v>360</v>
      </c>
      <c r="C48" t="s">
        <v>1271</v>
      </c>
      <c r="D48" s="16">
        <f>SUM(D18:D19)</f>
        <v>890054.24</v>
      </c>
      <c r="F48" s="439">
        <f t="shared" si="73"/>
        <v>1.925</v>
      </c>
      <c r="G48" s="16">
        <f>SUM(G18:G19)</f>
        <v>1713084.33</v>
      </c>
      <c r="H48" s="459">
        <f t="shared" si="74"/>
        <v>1</v>
      </c>
      <c r="I48" s="16">
        <f>SUM(I18:I19)</f>
        <v>1713084.33</v>
      </c>
      <c r="J48" s="16">
        <f t="shared" si="78"/>
        <v>19.8</v>
      </c>
      <c r="K48" s="16">
        <f>SUM(K18:K19)</f>
        <v>33925165</v>
      </c>
      <c r="L48" s="439">
        <f t="shared" si="75"/>
        <v>60</v>
      </c>
      <c r="M48" s="619">
        <f t="shared" si="79"/>
        <v>41.78</v>
      </c>
      <c r="N48" s="16">
        <f>SUM(N18:N19)</f>
        <v>71578578</v>
      </c>
      <c r="O48" s="619">
        <f t="shared" si="80"/>
        <v>61.59</v>
      </c>
      <c r="P48" s="16">
        <f>SUM(P18:P19)</f>
        <v>105503745</v>
      </c>
      <c r="Q48" s="620">
        <f t="shared" si="81"/>
        <v>0.67849999999999999</v>
      </c>
      <c r="R48" s="16">
        <f>SUM(R18:R19)</f>
        <v>1162282.45</v>
      </c>
      <c r="S48" s="92">
        <f t="shared" si="76"/>
        <v>0</v>
      </c>
      <c r="T48" s="16">
        <f>SUM(T18:T19)</f>
        <v>1162282.45</v>
      </c>
      <c r="V48">
        <f t="shared" si="82"/>
        <v>360</v>
      </c>
      <c r="W48" t="str">
        <f t="shared" si="83"/>
        <v>Collection Sewers - Force</v>
      </c>
      <c r="Y48" s="16">
        <f>SUM(Y18:Y19)</f>
        <v>890054.24</v>
      </c>
      <c r="Z48" s="439">
        <f t="shared" si="77"/>
        <v>60</v>
      </c>
      <c r="AA48" s="621">
        <f t="shared" si="84"/>
        <v>18.61</v>
      </c>
      <c r="AB48" s="16">
        <f>SUM(AB18:AB19)</f>
        <v>16566498.98</v>
      </c>
      <c r="AC48" s="16">
        <f>SUM(AC18:AC19)</f>
        <v>268560.20999999996</v>
      </c>
      <c r="AD48" s="622">
        <f t="shared" si="86"/>
        <v>43.04</v>
      </c>
      <c r="AE48" s="16">
        <f>SUM(AE18:AE19)</f>
        <v>38306196.810000002</v>
      </c>
      <c r="AF48" s="622">
        <f t="shared" si="87"/>
        <v>61.65</v>
      </c>
      <c r="AG48" s="16">
        <f>SUM(AG18:AG19)</f>
        <v>54872695.75</v>
      </c>
      <c r="AH48" s="623">
        <f t="shared" si="88"/>
        <v>0.69830000000000003</v>
      </c>
      <c r="AI48" s="16">
        <f>SUM(AI18:AI19)</f>
        <v>621494.03</v>
      </c>
    </row>
    <row r="49" spans="2:35">
      <c r="B49">
        <v>361</v>
      </c>
      <c r="C49" t="s">
        <v>1272</v>
      </c>
      <c r="D49" s="16">
        <f>SUM(D20:D23)</f>
        <v>19642318.48</v>
      </c>
      <c r="F49" s="439">
        <f t="shared" si="73"/>
        <v>3.1720000000000002</v>
      </c>
      <c r="G49" s="16">
        <f>SUM(G20:G23)</f>
        <v>62313271.210000016</v>
      </c>
      <c r="H49" s="459">
        <f t="shared" si="74"/>
        <v>0.99719999999999998</v>
      </c>
      <c r="I49" s="16">
        <f>SUM(I20:I23)</f>
        <v>62140961.410000011</v>
      </c>
      <c r="J49" s="16">
        <f t="shared" si="78"/>
        <v>38.130000000000003</v>
      </c>
      <c r="K49" s="16">
        <f>SUM(K20:K23)</f>
        <v>2369634729</v>
      </c>
      <c r="L49" s="439">
        <f t="shared" si="75"/>
        <v>80</v>
      </c>
      <c r="M49" s="619">
        <f t="shared" si="79"/>
        <v>45.3</v>
      </c>
      <c r="N49" s="16">
        <f>SUM(N20:N23)</f>
        <v>2814685111</v>
      </c>
      <c r="O49" s="619">
        <f t="shared" si="80"/>
        <v>83.43</v>
      </c>
      <c r="P49" s="16">
        <f>SUM(P20:P23)</f>
        <v>5184319838</v>
      </c>
      <c r="Q49" s="620">
        <f t="shared" si="81"/>
        <v>0.54700000000000004</v>
      </c>
      <c r="R49" s="16">
        <f>SUM(R20:R23)</f>
        <v>33989896.209999986</v>
      </c>
      <c r="S49" s="92">
        <f t="shared" si="76"/>
        <v>0</v>
      </c>
      <c r="T49" s="16">
        <f>SUM(T20:T23)</f>
        <v>33989896.209999986</v>
      </c>
      <c r="V49">
        <f t="shared" si="82"/>
        <v>361</v>
      </c>
      <c r="W49" t="str">
        <f t="shared" si="83"/>
        <v>Collection Sewers - Gravity</v>
      </c>
      <c r="Y49" s="16">
        <f>SUM(Y20:Y23)</f>
        <v>19642318.48</v>
      </c>
      <c r="Z49" s="439">
        <f t="shared" si="77"/>
        <v>80</v>
      </c>
      <c r="AA49" s="621">
        <f t="shared" si="84"/>
        <v>28.05</v>
      </c>
      <c r="AB49" s="16">
        <f>SUM(AB20:AB23)</f>
        <v>551028358.23999989</v>
      </c>
      <c r="AC49" s="16">
        <f>SUM(AC20:AC23)</f>
        <v>6666239.2400000002</v>
      </c>
      <c r="AD49" s="622">
        <f t="shared" si="86"/>
        <v>53.86</v>
      </c>
      <c r="AE49" s="16">
        <f>SUM(AE20:AE23)</f>
        <v>1057920036.1899997</v>
      </c>
      <c r="AF49" s="622">
        <f t="shared" si="87"/>
        <v>81.91</v>
      </c>
      <c r="AG49" s="16">
        <f>SUM(AG20:AG23)</f>
        <v>1608948394.3</v>
      </c>
      <c r="AH49" s="623">
        <f t="shared" si="88"/>
        <v>0.66059999999999997</v>
      </c>
      <c r="AI49" s="16">
        <f>SUM(AI20:AI23)</f>
        <v>12976079.240000002</v>
      </c>
    </row>
    <row r="50" spans="2:35">
      <c r="B50">
        <v>363</v>
      </c>
      <c r="C50" t="s">
        <v>823</v>
      </c>
      <c r="D50" s="16">
        <f>D24</f>
        <v>8107147.4600000009</v>
      </c>
      <c r="F50" s="439">
        <f t="shared" si="73"/>
        <v>3.3759999999999999</v>
      </c>
      <c r="G50" s="16">
        <f>G24</f>
        <v>27369203.969999995</v>
      </c>
      <c r="H50" s="459">
        <f t="shared" si="74"/>
        <v>1</v>
      </c>
      <c r="I50" s="16">
        <f>I24</f>
        <v>27369203.969999995</v>
      </c>
      <c r="J50" s="16">
        <f t="shared" si="78"/>
        <v>35.96</v>
      </c>
      <c r="K50" s="16">
        <f>K24</f>
        <v>984283481</v>
      </c>
      <c r="L50" s="439">
        <f t="shared" si="75"/>
        <v>55</v>
      </c>
      <c r="M50" s="619">
        <f t="shared" si="79"/>
        <v>23.93</v>
      </c>
      <c r="N50" s="16">
        <f>N24</f>
        <v>654884859</v>
      </c>
      <c r="O50" s="619">
        <f t="shared" si="80"/>
        <v>59.89</v>
      </c>
      <c r="P50" s="16">
        <f>P24</f>
        <v>1639168341</v>
      </c>
      <c r="Q50" s="620">
        <f t="shared" si="81"/>
        <v>0.41120000000000001</v>
      </c>
      <c r="R50" s="16">
        <f>R24</f>
        <v>11253482.310000002</v>
      </c>
      <c r="S50" s="92">
        <f t="shared" si="76"/>
        <v>0</v>
      </c>
      <c r="T50" s="16">
        <f>T24</f>
        <v>11253482.310000002</v>
      </c>
      <c r="V50">
        <f t="shared" si="82"/>
        <v>363</v>
      </c>
      <c r="W50" t="str">
        <f t="shared" si="83"/>
        <v>Service Laterals</v>
      </c>
      <c r="Y50" s="16">
        <f>Y24</f>
        <v>8107147.4600000009</v>
      </c>
      <c r="Z50" s="439">
        <f t="shared" si="77"/>
        <v>55</v>
      </c>
      <c r="AA50" s="621">
        <f t="shared" si="84"/>
        <v>27.21</v>
      </c>
      <c r="AB50" s="16">
        <f>AB24</f>
        <v>220621329.93000001</v>
      </c>
      <c r="AC50" s="16">
        <f>AC24</f>
        <v>3767719.9299999997</v>
      </c>
      <c r="AD50" s="622">
        <f t="shared" si="86"/>
        <v>30.42</v>
      </c>
      <c r="AE50" s="16">
        <f>AE24</f>
        <v>246627193.28999999</v>
      </c>
      <c r="AF50" s="622">
        <f t="shared" si="87"/>
        <v>57.63</v>
      </c>
      <c r="AG50" s="16">
        <f>AG24</f>
        <v>467248523.18000007</v>
      </c>
      <c r="AH50" s="623">
        <f t="shared" si="88"/>
        <v>0.5353</v>
      </c>
      <c r="AI50" s="16">
        <f>AI24</f>
        <v>4339427.5300000012</v>
      </c>
    </row>
    <row r="51" spans="2:35">
      <c r="B51">
        <v>364</v>
      </c>
      <c r="C51" t="s">
        <v>1269</v>
      </c>
      <c r="D51" s="16">
        <f>SUM(D25:D26)</f>
        <v>123697.98</v>
      </c>
      <c r="F51" s="439">
        <f t="shared" si="73"/>
        <v>2.3180000000000001</v>
      </c>
      <c r="G51" s="16">
        <f>SUM(G25:G26)</f>
        <v>286760.71000000002</v>
      </c>
      <c r="H51" s="459">
        <f t="shared" si="74"/>
        <v>1</v>
      </c>
      <c r="I51" s="16">
        <f>SUM(I25:I26)</f>
        <v>286760.71000000002</v>
      </c>
      <c r="J51" s="16">
        <f t="shared" si="78"/>
        <v>24.58</v>
      </c>
      <c r="K51" s="16">
        <f>SUM(K25:K26)</f>
        <v>7047973</v>
      </c>
      <c r="L51" s="439">
        <f t="shared" si="75"/>
        <v>35</v>
      </c>
      <c r="M51" s="619">
        <f t="shared" si="79"/>
        <v>13.51</v>
      </c>
      <c r="N51" s="16">
        <f>SUM(N25:N26)</f>
        <v>3874507</v>
      </c>
      <c r="O51" s="619">
        <f t="shared" si="80"/>
        <v>38.090000000000003</v>
      </c>
      <c r="P51" s="16">
        <f>SUM(P25:P26)</f>
        <v>10922480</v>
      </c>
      <c r="Q51" s="620">
        <f t="shared" si="81"/>
        <v>0.35820000000000002</v>
      </c>
      <c r="R51" s="16">
        <f>SUM(R25:R26)</f>
        <v>102729.41</v>
      </c>
      <c r="S51" s="92">
        <f t="shared" si="76"/>
        <v>0</v>
      </c>
      <c r="T51" s="16">
        <f>SUM(T25:T26)</f>
        <v>102729.41</v>
      </c>
      <c r="V51">
        <f t="shared" si="82"/>
        <v>364</v>
      </c>
      <c r="W51" t="str">
        <f t="shared" si="83"/>
        <v>Flow Measuring Equipment</v>
      </c>
      <c r="Y51" s="16">
        <f>SUM(Y25:Y26)</f>
        <v>123697.98</v>
      </c>
      <c r="Z51" s="439">
        <f t="shared" si="77"/>
        <v>35</v>
      </c>
      <c r="AA51" s="621">
        <f t="shared" si="84"/>
        <v>22.85</v>
      </c>
      <c r="AB51" s="16">
        <f>SUM(AB25:AB26)</f>
        <v>2826916.81</v>
      </c>
      <c r="AC51" s="16">
        <f>SUM(AC25:AC26)</f>
        <v>74031.42</v>
      </c>
      <c r="AD51" s="622">
        <f t="shared" si="86"/>
        <v>14.95</v>
      </c>
      <c r="AE51" s="16">
        <f>SUM(AE25:AE26)</f>
        <v>1848961.13</v>
      </c>
      <c r="AF51" s="622">
        <f t="shared" si="87"/>
        <v>37.799999999999997</v>
      </c>
      <c r="AG51" s="16">
        <f>SUM(AG25:AG26)</f>
        <v>4675877.9000000004</v>
      </c>
      <c r="AH51" s="623">
        <f t="shared" si="88"/>
        <v>0.40150000000000002</v>
      </c>
      <c r="AI51" s="16">
        <f>SUM(AI25:AI26)</f>
        <v>49666.559999999998</v>
      </c>
    </row>
    <row r="52" spans="2:35">
      <c r="B52">
        <v>371</v>
      </c>
      <c r="C52" t="s">
        <v>10</v>
      </c>
      <c r="D52" s="16">
        <f>SUM(D27:D28)</f>
        <v>241702.36</v>
      </c>
      <c r="F52" s="439">
        <f t="shared" si="73"/>
        <v>2.1640000000000001</v>
      </c>
      <c r="G52" s="16">
        <f>SUM(G27:G28)</f>
        <v>523104.83999999997</v>
      </c>
      <c r="H52" s="459">
        <f t="shared" si="74"/>
        <v>1</v>
      </c>
      <c r="I52" s="16">
        <f>SUM(I27:I28)</f>
        <v>523104.83999999997</v>
      </c>
      <c r="J52" s="16">
        <f t="shared" si="78"/>
        <v>18.71</v>
      </c>
      <c r="K52" s="16">
        <f>SUM(K27:K28)</f>
        <v>9787376</v>
      </c>
      <c r="L52" s="439">
        <f t="shared" si="75"/>
        <v>35</v>
      </c>
      <c r="M52" s="619">
        <f t="shared" si="79"/>
        <v>18.309999999999999</v>
      </c>
      <c r="N52" s="16">
        <f>SUM(N27:N28)</f>
        <v>9577833</v>
      </c>
      <c r="O52" s="619">
        <f t="shared" si="80"/>
        <v>37.020000000000003</v>
      </c>
      <c r="P52" s="16">
        <f>SUM(P27:P28)</f>
        <v>19365204</v>
      </c>
      <c r="Q52" s="620">
        <f t="shared" si="81"/>
        <v>0.502</v>
      </c>
      <c r="R52" s="16">
        <f>SUM(R27:R28)</f>
        <v>262579.51</v>
      </c>
      <c r="S52" s="92">
        <f t="shared" si="76"/>
        <v>0</v>
      </c>
      <c r="T52" s="16">
        <f>SUM(T27:T28)</f>
        <v>262579.51</v>
      </c>
      <c r="V52">
        <f t="shared" si="82"/>
        <v>371</v>
      </c>
      <c r="W52" t="str">
        <f t="shared" si="83"/>
        <v>Pumping Equipment</v>
      </c>
      <c r="Y52" s="16">
        <f>SUM(Y27:Y28)</f>
        <v>241702.36</v>
      </c>
      <c r="Z52" s="439">
        <f t="shared" si="77"/>
        <v>35</v>
      </c>
      <c r="AA52" s="621">
        <f t="shared" si="84"/>
        <v>15.36</v>
      </c>
      <c r="AB52" s="16">
        <f>SUM(AB27:AB28)</f>
        <v>3712474.6799999997</v>
      </c>
      <c r="AC52" s="16">
        <f>SUM(AC27:AC28)</f>
        <v>99373.00999999998</v>
      </c>
      <c r="AD52" s="622">
        <f t="shared" si="86"/>
        <v>21.2</v>
      </c>
      <c r="AE52" s="16">
        <f>SUM(AE27:AE28)</f>
        <v>5123052.91</v>
      </c>
      <c r="AF52" s="622">
        <f t="shared" si="87"/>
        <v>36.56</v>
      </c>
      <c r="AG52" s="16">
        <f>SUM(AG27:AG28)</f>
        <v>8835527.5600000005</v>
      </c>
      <c r="AH52" s="623">
        <f t="shared" si="88"/>
        <v>0.58889999999999998</v>
      </c>
      <c r="AI52" s="16">
        <f>SUM(AI27:AI28)</f>
        <v>142329.34999999998</v>
      </c>
    </row>
    <row r="53" spans="2:35">
      <c r="B53">
        <v>380</v>
      </c>
      <c r="C53" t="s">
        <v>1942</v>
      </c>
      <c r="D53" s="16">
        <f>D29</f>
        <v>515491.49</v>
      </c>
      <c r="F53" s="439">
        <f t="shared" si="73"/>
        <v>1.117</v>
      </c>
      <c r="G53" s="16">
        <f>G29</f>
        <v>575784.82999999996</v>
      </c>
      <c r="H53" s="459">
        <f t="shared" si="74"/>
        <v>1</v>
      </c>
      <c r="I53" s="16">
        <f>I29</f>
        <v>575784.82999999996</v>
      </c>
      <c r="J53" s="16">
        <f t="shared" si="78"/>
        <v>3.68</v>
      </c>
      <c r="K53" s="16">
        <f>K29</f>
        <v>2119410</v>
      </c>
      <c r="L53" s="439">
        <f t="shared" si="75"/>
        <v>45</v>
      </c>
      <c r="M53" s="619">
        <f t="shared" si="79"/>
        <v>41.35</v>
      </c>
      <c r="N53" s="16">
        <f>N29</f>
        <v>23809188</v>
      </c>
      <c r="O53" s="619">
        <f t="shared" si="80"/>
        <v>45.03</v>
      </c>
      <c r="P53" s="16">
        <f>P29</f>
        <v>25928600</v>
      </c>
      <c r="Q53" s="620">
        <f t="shared" si="81"/>
        <v>0.91830000000000001</v>
      </c>
      <c r="R53" s="16">
        <f>R29</f>
        <v>528742.73</v>
      </c>
      <c r="S53" s="92">
        <f t="shared" si="76"/>
        <v>0</v>
      </c>
      <c r="T53" s="16">
        <f>T29</f>
        <v>528742.73</v>
      </c>
      <c r="V53">
        <f t="shared" si="82"/>
        <v>380</v>
      </c>
      <c r="W53" t="str">
        <f t="shared" si="83"/>
        <v>Treatment Equipment</v>
      </c>
      <c r="Y53" s="16">
        <f>Y29</f>
        <v>515491.49</v>
      </c>
      <c r="Z53" s="439">
        <f t="shared" si="77"/>
        <v>45</v>
      </c>
      <c r="AA53" s="621">
        <f t="shared" si="84"/>
        <v>3.61</v>
      </c>
      <c r="AB53" s="16">
        <f>AB29</f>
        <v>1861100.9399999997</v>
      </c>
      <c r="AC53" s="16">
        <f>AC29</f>
        <v>41314.560000000005</v>
      </c>
      <c r="AD53" s="622">
        <f t="shared" si="86"/>
        <v>41.42</v>
      </c>
      <c r="AE53" s="16">
        <f>AE29</f>
        <v>21350729.240000002</v>
      </c>
      <c r="AF53" s="622">
        <f t="shared" si="87"/>
        <v>45.03</v>
      </c>
      <c r="AG53" s="16">
        <f>AG29</f>
        <v>23211830.170000002</v>
      </c>
      <c r="AH53" s="623">
        <f t="shared" si="88"/>
        <v>0.91990000000000005</v>
      </c>
      <c r="AI53" s="16">
        <f>AI29</f>
        <v>474176.93</v>
      </c>
    </row>
    <row r="54" spans="2:35">
      <c r="B54">
        <v>390</v>
      </c>
      <c r="C54" t="s">
        <v>1270</v>
      </c>
      <c r="D54" s="16">
        <f>SUM(D30:D36)</f>
        <v>244685.96</v>
      </c>
      <c r="F54" s="439">
        <f t="shared" si="73"/>
        <v>1.109</v>
      </c>
      <c r="G54" s="16">
        <f>SUM(G30:G36)</f>
        <v>271239.98000000004</v>
      </c>
      <c r="H54" s="459">
        <f t="shared" si="74"/>
        <v>1</v>
      </c>
      <c r="I54" s="16">
        <f>SUM(I30:I36)</f>
        <v>271239.98000000004</v>
      </c>
      <c r="J54" s="16">
        <f t="shared" si="78"/>
        <v>7.84</v>
      </c>
      <c r="K54" s="16">
        <f>SUM(K30:K36)</f>
        <v>2126643</v>
      </c>
      <c r="L54" s="439">
        <f t="shared" si="75"/>
        <v>12</v>
      </c>
      <c r="M54" s="619">
        <f t="shared" si="79"/>
        <v>11.99</v>
      </c>
      <c r="N54" s="16">
        <f>SUM(N30:N36)</f>
        <v>3251656</v>
      </c>
      <c r="O54" s="619">
        <f t="shared" si="80"/>
        <v>19.829999999999998</v>
      </c>
      <c r="P54" s="16">
        <f>SUM(P30:P36)</f>
        <v>5378304</v>
      </c>
      <c r="Q54" s="620">
        <f t="shared" si="81"/>
        <v>0.58789999999999998</v>
      </c>
      <c r="R54" s="16">
        <f>SUM(R30:R36)</f>
        <v>159471.73000000001</v>
      </c>
      <c r="S54" s="92">
        <f t="shared" si="76"/>
        <v>0</v>
      </c>
      <c r="T54" s="16">
        <f>SUM(T30:T36)</f>
        <v>159471.73000000001</v>
      </c>
      <c r="V54">
        <f t="shared" si="82"/>
        <v>390</v>
      </c>
      <c r="W54" t="str">
        <f t="shared" si="83"/>
        <v>Support Assets</v>
      </c>
      <c r="Y54" s="16">
        <f>SUM(Y30:Y36)</f>
        <v>244685.96</v>
      </c>
      <c r="Z54" s="439">
        <f t="shared" si="77"/>
        <v>12</v>
      </c>
      <c r="AA54" s="621">
        <f t="shared" si="84"/>
        <v>7.43</v>
      </c>
      <c r="AB54" s="16">
        <f>SUM(AB30:AB36)</f>
        <v>1818289.1099999999</v>
      </c>
      <c r="AC54" s="16">
        <f>SUM(AC30:AC36)</f>
        <v>97614.799999999988</v>
      </c>
      <c r="AD54" s="622">
        <f t="shared" si="86"/>
        <v>12.06</v>
      </c>
      <c r="AE54" s="16">
        <f>SUM(AE30:AE36)</f>
        <v>2951678.9599999995</v>
      </c>
      <c r="AF54" s="622">
        <f t="shared" si="87"/>
        <v>19.489999999999998</v>
      </c>
      <c r="AG54" s="16">
        <f>SUM(AG30:AG36)</f>
        <v>4769967.9799999995</v>
      </c>
      <c r="AH54" s="623">
        <f t="shared" si="88"/>
        <v>0.60109999999999997</v>
      </c>
      <c r="AI54" s="16">
        <f>SUM(AI30:AI36)</f>
        <v>147071.16</v>
      </c>
    </row>
    <row r="55" spans="2:35">
      <c r="D55" s="17">
        <f>SUM(D44:D54)</f>
        <v>68404345.140000015</v>
      </c>
      <c r="F55" s="439">
        <f t="shared" si="73"/>
        <v>3.0680000000000001</v>
      </c>
      <c r="G55" s="17">
        <f>SUM(G44:G54)</f>
        <v>209865527.90000001</v>
      </c>
      <c r="H55" s="459">
        <f t="shared" si="74"/>
        <v>0.99919999999999998</v>
      </c>
      <c r="I55" s="17">
        <f>SUM(I44:I54)</f>
        <v>209693218.09999999</v>
      </c>
      <c r="J55" s="16">
        <f t="shared" si="78"/>
        <v>34.590000000000003</v>
      </c>
      <c r="K55" s="17">
        <f>SUM(K44:K54)</f>
        <v>7254247699</v>
      </c>
      <c r="M55" s="619">
        <f t="shared" si="79"/>
        <v>30.19</v>
      </c>
      <c r="N55" s="17">
        <f>SUM(N44:N54)</f>
        <v>6330472462</v>
      </c>
      <c r="O55" s="619">
        <f t="shared" si="80"/>
        <v>64.23</v>
      </c>
      <c r="P55" s="17">
        <f>SUM(P44:P54)</f>
        <v>13468246728</v>
      </c>
      <c r="Q55" s="620">
        <f t="shared" si="81"/>
        <v>0.47489999999999999</v>
      </c>
      <c r="R55" s="17">
        <f>SUM(R44:R54)</f>
        <v>99589818.550000012</v>
      </c>
      <c r="S55" s="92">
        <f t="shared" si="76"/>
        <v>0</v>
      </c>
      <c r="T55" s="17">
        <f>SUM(T44:T54)</f>
        <v>99589818.550000012</v>
      </c>
      <c r="Y55" s="17">
        <f>SUM(Y44:Y54)</f>
        <v>68404345.140000015</v>
      </c>
      <c r="AA55" s="621">
        <f t="shared" si="84"/>
        <v>26.38</v>
      </c>
      <c r="AB55" s="17">
        <f>SUM(AB44:AB54)</f>
        <v>1804699393.05</v>
      </c>
      <c r="AC55" s="17">
        <f>SUM(AC44:AC54)</f>
        <v>28346711.220000003</v>
      </c>
      <c r="AD55" s="622">
        <f t="shared" si="86"/>
        <v>36.44</v>
      </c>
      <c r="AE55" s="17">
        <f>SUM(AE44:AE54)</f>
        <v>2492647926.6599994</v>
      </c>
      <c r="AF55" s="622">
        <f t="shared" si="87"/>
        <v>62.37</v>
      </c>
      <c r="AG55" s="17">
        <f>SUM(AG44:AG54)</f>
        <v>4266277508.7800002</v>
      </c>
      <c r="AH55" s="623">
        <f t="shared" si="88"/>
        <v>0.58560000000000001</v>
      </c>
      <c r="AI55" s="17">
        <f>SUM(AI44:AI54)</f>
        <v>40057633.920000009</v>
      </c>
    </row>
  </sheetData>
  <pageMargins left="0.95" right="0.7" top="1.25" bottom="0.75" header="0.8" footer="0.3"/>
  <pageSetup scale="20" orientation="landscape" r:id="rId1"/>
  <headerFooter>
    <oddHeader>&amp;Z&amp;F</oddHeader>
    <oddFooter>&amp;A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3:BK306"/>
  <sheetViews>
    <sheetView topLeftCell="AE13" zoomScale="95" zoomScaleNormal="95" workbookViewId="0">
      <selection activeCell="AI8" sqref="AI8:AN82"/>
    </sheetView>
  </sheetViews>
  <sheetFormatPr defaultRowHeight="12.75" outlineLevelRow="2"/>
  <cols>
    <col min="1" max="2" width="12.5703125" style="220" customWidth="1"/>
    <col min="3" max="3" width="50.85546875" style="213" customWidth="1"/>
    <col min="4" max="4" width="24.140625" style="213" customWidth="1"/>
    <col min="5" max="5" width="16.7109375" style="54" customWidth="1"/>
    <col min="6" max="6" width="11" style="51" customWidth="1"/>
    <col min="7" max="7" width="11" style="217" customWidth="1"/>
    <col min="8" max="8" width="16.7109375" style="63" customWidth="1"/>
    <col min="9" max="9" width="16.7109375" style="51" customWidth="1"/>
    <col min="10" max="10" width="13.28515625" style="51" customWidth="1"/>
    <col min="11" max="11" width="13.5703125" style="51" customWidth="1"/>
    <col min="12" max="12" width="11.140625" style="51" customWidth="1"/>
    <col min="13" max="15" width="16.5703125" style="51" customWidth="1"/>
    <col min="16" max="16" width="7.28515625" style="51" customWidth="1"/>
    <col min="17" max="17" width="11.85546875" style="51" customWidth="1"/>
    <col min="18" max="18" width="53.42578125" style="51" customWidth="1"/>
    <col min="19" max="20" width="12.85546875" style="51" customWidth="1"/>
    <col min="21" max="21" width="15.7109375" style="51" customWidth="1"/>
    <col min="22" max="22" width="12.5703125" style="51" customWidth="1"/>
    <col min="23" max="26" width="9.140625" style="51"/>
    <col min="27" max="28" width="11" style="51" customWidth="1"/>
    <col min="29" max="29" width="12.28515625" style="51" bestFit="1" customWidth="1"/>
    <col min="30" max="30" width="14.85546875" style="51" customWidth="1"/>
    <col min="31" max="31" width="18.140625" style="51" customWidth="1"/>
    <col min="32" max="32" width="17.42578125" style="51" customWidth="1"/>
    <col min="33" max="33" width="18.42578125" style="51" customWidth="1"/>
    <col min="34" max="34" width="7.5703125" style="51" customWidth="1"/>
    <col min="35" max="35" width="12.42578125" style="51" customWidth="1"/>
    <col min="36" max="36" width="54" style="51" customWidth="1"/>
    <col min="37" max="37" width="13" style="51" customWidth="1"/>
    <col min="38" max="38" width="14.85546875" style="51" customWidth="1"/>
    <col min="39" max="39" width="13.85546875" style="51" customWidth="1"/>
    <col min="40" max="40" width="15" style="51" customWidth="1"/>
    <col min="41" max="41" width="9.140625" style="51"/>
    <col min="42" max="42" width="14.42578125" style="51" customWidth="1"/>
    <col min="43" max="43" width="52.42578125" style="51" customWidth="1"/>
    <col min="44" max="44" width="10.28515625" style="51" customWidth="1"/>
    <col min="45" max="45" width="17.85546875" style="51" customWidth="1"/>
    <col min="46" max="46" width="11" style="51" customWidth="1"/>
    <col min="47" max="50" width="9.140625" style="51"/>
    <col min="51" max="51" width="11.42578125" style="51" customWidth="1"/>
    <col min="52" max="52" width="10.5703125" style="51" customWidth="1"/>
    <col min="53" max="53" width="12.28515625" style="51" customWidth="1"/>
    <col min="54" max="54" width="11.5703125" style="51" customWidth="1"/>
    <col min="55" max="55" width="14.42578125" style="63" customWidth="1"/>
    <col min="56" max="56" width="14.28515625" style="51" customWidth="1"/>
    <col min="57" max="57" width="17" style="51" customWidth="1"/>
    <col min="58" max="58" width="17.28515625" style="51" customWidth="1"/>
    <col min="59" max="59" width="17.5703125" style="51" customWidth="1"/>
    <col min="60" max="251" width="9.140625" style="51"/>
    <col min="252" max="252" width="11" style="51" customWidth="1"/>
    <col min="253" max="253" width="14.28515625" style="51" customWidth="1"/>
    <col min="254" max="254" width="13.28515625" style="51" customWidth="1"/>
    <col min="255" max="255" width="13.5703125" style="51" customWidth="1"/>
    <col min="256" max="256" width="10.28515625" style="51" customWidth="1"/>
    <col min="257" max="257" width="14.7109375" style="51" customWidth="1"/>
    <col min="258" max="258" width="9.140625" style="51"/>
    <col min="259" max="259" width="12.7109375" style="51" customWidth="1"/>
    <col min="260" max="260" width="14.140625" style="51" customWidth="1"/>
    <col min="261" max="261" width="14" style="51" customWidth="1"/>
    <col min="262" max="262" width="12.28515625" style="51" customWidth="1"/>
    <col min="263" max="263" width="14" style="51" bestFit="1" customWidth="1"/>
    <col min="264" max="264" width="9.140625" style="51"/>
    <col min="265" max="265" width="12.85546875" style="51" customWidth="1"/>
    <col min="266" max="266" width="13.85546875" style="51" customWidth="1"/>
    <col min="267" max="267" width="12.5703125" style="51" customWidth="1"/>
    <col min="268" max="269" width="9.140625" style="51"/>
    <col min="270" max="270" width="11" style="51" customWidth="1"/>
    <col min="271" max="272" width="9.140625" style="51"/>
    <col min="273" max="273" width="13.7109375" style="51" customWidth="1"/>
    <col min="274" max="274" width="9.140625" style="51"/>
    <col min="275" max="275" width="10.85546875" style="51" customWidth="1"/>
    <col min="276" max="276" width="14.140625" style="51" customWidth="1"/>
    <col min="277" max="277" width="9.140625" style="51"/>
    <col min="278" max="278" width="10.85546875" style="51" customWidth="1"/>
    <col min="279" max="279" width="13.7109375" style="51" customWidth="1"/>
    <col min="280" max="280" width="14" style="51" bestFit="1" customWidth="1"/>
    <col min="281" max="281" width="9.140625" style="51"/>
    <col min="282" max="282" width="11.140625" style="51" customWidth="1"/>
    <col min="283" max="283" width="14" style="51" customWidth="1"/>
    <col min="284" max="284" width="15.42578125" style="51" customWidth="1"/>
    <col min="285" max="285" width="9.140625" style="51"/>
    <col min="286" max="286" width="13.140625" style="51" customWidth="1"/>
    <col min="287" max="287" width="12.42578125" style="51" customWidth="1"/>
    <col min="288" max="288" width="14.85546875" style="51" customWidth="1"/>
    <col min="289" max="289" width="9.140625" style="51"/>
    <col min="290" max="290" width="13" style="51" customWidth="1"/>
    <col min="291" max="291" width="14.85546875" style="51" customWidth="1"/>
    <col min="292" max="292" width="13.85546875" style="51" customWidth="1"/>
    <col min="293" max="293" width="12.85546875" style="51" bestFit="1" customWidth="1"/>
    <col min="294" max="507" width="9.140625" style="51"/>
    <col min="508" max="508" width="11" style="51" customWidth="1"/>
    <col min="509" max="509" width="14.28515625" style="51" customWidth="1"/>
    <col min="510" max="510" width="13.28515625" style="51" customWidth="1"/>
    <col min="511" max="511" width="13.5703125" style="51" customWidth="1"/>
    <col min="512" max="512" width="10.28515625" style="51" customWidth="1"/>
    <col min="513" max="513" width="14.7109375" style="51" customWidth="1"/>
    <col min="514" max="514" width="9.140625" style="51"/>
    <col min="515" max="515" width="12.7109375" style="51" customWidth="1"/>
    <col min="516" max="516" width="14.140625" style="51" customWidth="1"/>
    <col min="517" max="517" width="14" style="51" customWidth="1"/>
    <col min="518" max="518" width="12.28515625" style="51" customWidth="1"/>
    <col min="519" max="519" width="14" style="51" bestFit="1" customWidth="1"/>
    <col min="520" max="520" width="9.140625" style="51"/>
    <col min="521" max="521" width="12.85546875" style="51" customWidth="1"/>
    <col min="522" max="522" width="13.85546875" style="51" customWidth="1"/>
    <col min="523" max="523" width="12.5703125" style="51" customWidth="1"/>
    <col min="524" max="525" width="9.140625" style="51"/>
    <col min="526" max="526" width="11" style="51" customWidth="1"/>
    <col min="527" max="528" width="9.140625" style="51"/>
    <col min="529" max="529" width="13.7109375" style="51" customWidth="1"/>
    <col min="530" max="530" width="9.140625" style="51"/>
    <col min="531" max="531" width="10.85546875" style="51" customWidth="1"/>
    <col min="532" max="532" width="14.140625" style="51" customWidth="1"/>
    <col min="533" max="533" width="9.140625" style="51"/>
    <col min="534" max="534" width="10.85546875" style="51" customWidth="1"/>
    <col min="535" max="535" width="13.7109375" style="51" customWidth="1"/>
    <col min="536" max="536" width="14" style="51" bestFit="1" customWidth="1"/>
    <col min="537" max="537" width="9.140625" style="51"/>
    <col min="538" max="538" width="11.140625" style="51" customWidth="1"/>
    <col min="539" max="539" width="14" style="51" customWidth="1"/>
    <col min="540" max="540" width="15.42578125" style="51" customWidth="1"/>
    <col min="541" max="541" width="9.140625" style="51"/>
    <col min="542" max="542" width="13.140625" style="51" customWidth="1"/>
    <col min="543" max="543" width="12.42578125" style="51" customWidth="1"/>
    <col min="544" max="544" width="14.85546875" style="51" customWidth="1"/>
    <col min="545" max="545" width="9.140625" style="51"/>
    <col min="546" max="546" width="13" style="51" customWidth="1"/>
    <col min="547" max="547" width="14.85546875" style="51" customWidth="1"/>
    <col min="548" max="548" width="13.85546875" style="51" customWidth="1"/>
    <col min="549" max="549" width="12.85546875" style="51" bestFit="1" customWidth="1"/>
    <col min="550" max="763" width="9.140625" style="51"/>
    <col min="764" max="764" width="11" style="51" customWidth="1"/>
    <col min="765" max="765" width="14.28515625" style="51" customWidth="1"/>
    <col min="766" max="766" width="13.28515625" style="51" customWidth="1"/>
    <col min="767" max="767" width="13.5703125" style="51" customWidth="1"/>
    <col min="768" max="768" width="10.28515625" style="51" customWidth="1"/>
    <col min="769" max="769" width="14.7109375" style="51" customWidth="1"/>
    <col min="770" max="770" width="9.140625" style="51"/>
    <col min="771" max="771" width="12.7109375" style="51" customWidth="1"/>
    <col min="772" max="772" width="14.140625" style="51" customWidth="1"/>
    <col min="773" max="773" width="14" style="51" customWidth="1"/>
    <col min="774" max="774" width="12.28515625" style="51" customWidth="1"/>
    <col min="775" max="775" width="14" style="51" bestFit="1" customWidth="1"/>
    <col min="776" max="776" width="9.140625" style="51"/>
    <col min="777" max="777" width="12.85546875" style="51" customWidth="1"/>
    <col min="778" max="778" width="13.85546875" style="51" customWidth="1"/>
    <col min="779" max="779" width="12.5703125" style="51" customWidth="1"/>
    <col min="780" max="781" width="9.140625" style="51"/>
    <col min="782" max="782" width="11" style="51" customWidth="1"/>
    <col min="783" max="784" width="9.140625" style="51"/>
    <col min="785" max="785" width="13.7109375" style="51" customWidth="1"/>
    <col min="786" max="786" width="9.140625" style="51"/>
    <col min="787" max="787" width="10.85546875" style="51" customWidth="1"/>
    <col min="788" max="788" width="14.140625" style="51" customWidth="1"/>
    <col min="789" max="789" width="9.140625" style="51"/>
    <col min="790" max="790" width="10.85546875" style="51" customWidth="1"/>
    <col min="791" max="791" width="13.7109375" style="51" customWidth="1"/>
    <col min="792" max="792" width="14" style="51" bestFit="1" customWidth="1"/>
    <col min="793" max="793" width="9.140625" style="51"/>
    <col min="794" max="794" width="11.140625" style="51" customWidth="1"/>
    <col min="795" max="795" width="14" style="51" customWidth="1"/>
    <col min="796" max="796" width="15.42578125" style="51" customWidth="1"/>
    <col min="797" max="797" width="9.140625" style="51"/>
    <col min="798" max="798" width="13.140625" style="51" customWidth="1"/>
    <col min="799" max="799" width="12.42578125" style="51" customWidth="1"/>
    <col min="800" max="800" width="14.85546875" style="51" customWidth="1"/>
    <col min="801" max="801" width="9.140625" style="51"/>
    <col min="802" max="802" width="13" style="51" customWidth="1"/>
    <col min="803" max="803" width="14.85546875" style="51" customWidth="1"/>
    <col min="804" max="804" width="13.85546875" style="51" customWidth="1"/>
    <col min="805" max="805" width="12.85546875" style="51" bestFit="1" customWidth="1"/>
    <col min="806" max="1019" width="9.140625" style="51"/>
    <col min="1020" max="1020" width="11" style="51" customWidth="1"/>
    <col min="1021" max="1021" width="14.28515625" style="51" customWidth="1"/>
    <col min="1022" max="1022" width="13.28515625" style="51" customWidth="1"/>
    <col min="1023" max="1023" width="13.5703125" style="51" customWidth="1"/>
    <col min="1024" max="1024" width="10.28515625" style="51" customWidth="1"/>
    <col min="1025" max="1025" width="14.7109375" style="51" customWidth="1"/>
    <col min="1026" max="1026" width="9.140625" style="51"/>
    <col min="1027" max="1027" width="12.7109375" style="51" customWidth="1"/>
    <col min="1028" max="1028" width="14.140625" style="51" customWidth="1"/>
    <col min="1029" max="1029" width="14" style="51" customWidth="1"/>
    <col min="1030" max="1030" width="12.28515625" style="51" customWidth="1"/>
    <col min="1031" max="1031" width="14" style="51" bestFit="1" customWidth="1"/>
    <col min="1032" max="1032" width="9.140625" style="51"/>
    <col min="1033" max="1033" width="12.85546875" style="51" customWidth="1"/>
    <col min="1034" max="1034" width="13.85546875" style="51" customWidth="1"/>
    <col min="1035" max="1035" width="12.5703125" style="51" customWidth="1"/>
    <col min="1036" max="1037" width="9.140625" style="51"/>
    <col min="1038" max="1038" width="11" style="51" customWidth="1"/>
    <col min="1039" max="1040" width="9.140625" style="51"/>
    <col min="1041" max="1041" width="13.7109375" style="51" customWidth="1"/>
    <col min="1042" max="1042" width="9.140625" style="51"/>
    <col min="1043" max="1043" width="10.85546875" style="51" customWidth="1"/>
    <col min="1044" max="1044" width="14.140625" style="51" customWidth="1"/>
    <col min="1045" max="1045" width="9.140625" style="51"/>
    <col min="1046" max="1046" width="10.85546875" style="51" customWidth="1"/>
    <col min="1047" max="1047" width="13.7109375" style="51" customWidth="1"/>
    <col min="1048" max="1048" width="14" style="51" bestFit="1" customWidth="1"/>
    <col min="1049" max="1049" width="9.140625" style="51"/>
    <col min="1050" max="1050" width="11.140625" style="51" customWidth="1"/>
    <col min="1051" max="1051" width="14" style="51" customWidth="1"/>
    <col min="1052" max="1052" width="15.42578125" style="51" customWidth="1"/>
    <col min="1053" max="1053" width="9.140625" style="51"/>
    <col min="1054" max="1054" width="13.140625" style="51" customWidth="1"/>
    <col min="1055" max="1055" width="12.42578125" style="51" customWidth="1"/>
    <col min="1056" max="1056" width="14.85546875" style="51" customWidth="1"/>
    <col min="1057" max="1057" width="9.140625" style="51"/>
    <col min="1058" max="1058" width="13" style="51" customWidth="1"/>
    <col min="1059" max="1059" width="14.85546875" style="51" customWidth="1"/>
    <col min="1060" max="1060" width="13.85546875" style="51" customWidth="1"/>
    <col min="1061" max="1061" width="12.85546875" style="51" bestFit="1" customWidth="1"/>
    <col min="1062" max="1275" width="9.140625" style="51"/>
    <col min="1276" max="1276" width="11" style="51" customWidth="1"/>
    <col min="1277" max="1277" width="14.28515625" style="51" customWidth="1"/>
    <col min="1278" max="1278" width="13.28515625" style="51" customWidth="1"/>
    <col min="1279" max="1279" width="13.5703125" style="51" customWidth="1"/>
    <col min="1280" max="1280" width="10.28515625" style="51" customWidth="1"/>
    <col min="1281" max="1281" width="14.7109375" style="51" customWidth="1"/>
    <col min="1282" max="1282" width="9.140625" style="51"/>
    <col min="1283" max="1283" width="12.7109375" style="51" customWidth="1"/>
    <col min="1284" max="1284" width="14.140625" style="51" customWidth="1"/>
    <col min="1285" max="1285" width="14" style="51" customWidth="1"/>
    <col min="1286" max="1286" width="12.28515625" style="51" customWidth="1"/>
    <col min="1287" max="1287" width="14" style="51" bestFit="1" customWidth="1"/>
    <col min="1288" max="1288" width="9.140625" style="51"/>
    <col min="1289" max="1289" width="12.85546875" style="51" customWidth="1"/>
    <col min="1290" max="1290" width="13.85546875" style="51" customWidth="1"/>
    <col min="1291" max="1291" width="12.5703125" style="51" customWidth="1"/>
    <col min="1292" max="1293" width="9.140625" style="51"/>
    <col min="1294" max="1294" width="11" style="51" customWidth="1"/>
    <col min="1295" max="1296" width="9.140625" style="51"/>
    <col min="1297" max="1297" width="13.7109375" style="51" customWidth="1"/>
    <col min="1298" max="1298" width="9.140625" style="51"/>
    <col min="1299" max="1299" width="10.85546875" style="51" customWidth="1"/>
    <col min="1300" max="1300" width="14.140625" style="51" customWidth="1"/>
    <col min="1301" max="1301" width="9.140625" style="51"/>
    <col min="1302" max="1302" width="10.85546875" style="51" customWidth="1"/>
    <col min="1303" max="1303" width="13.7109375" style="51" customWidth="1"/>
    <col min="1304" max="1304" width="14" style="51" bestFit="1" customWidth="1"/>
    <col min="1305" max="1305" width="9.140625" style="51"/>
    <col min="1306" max="1306" width="11.140625" style="51" customWidth="1"/>
    <col min="1307" max="1307" width="14" style="51" customWidth="1"/>
    <col min="1308" max="1308" width="15.42578125" style="51" customWidth="1"/>
    <col min="1309" max="1309" width="9.140625" style="51"/>
    <col min="1310" max="1310" width="13.140625" style="51" customWidth="1"/>
    <col min="1311" max="1311" width="12.42578125" style="51" customWidth="1"/>
    <col min="1312" max="1312" width="14.85546875" style="51" customWidth="1"/>
    <col min="1313" max="1313" width="9.140625" style="51"/>
    <col min="1314" max="1314" width="13" style="51" customWidth="1"/>
    <col min="1315" max="1315" width="14.85546875" style="51" customWidth="1"/>
    <col min="1316" max="1316" width="13.85546875" style="51" customWidth="1"/>
    <col min="1317" max="1317" width="12.85546875" style="51" bestFit="1" customWidth="1"/>
    <col min="1318" max="1531" width="9.140625" style="51"/>
    <col min="1532" max="1532" width="11" style="51" customWidth="1"/>
    <col min="1533" max="1533" width="14.28515625" style="51" customWidth="1"/>
    <col min="1534" max="1534" width="13.28515625" style="51" customWidth="1"/>
    <col min="1535" max="1535" width="13.5703125" style="51" customWidth="1"/>
    <col min="1536" max="1536" width="10.28515625" style="51" customWidth="1"/>
    <col min="1537" max="1537" width="14.7109375" style="51" customWidth="1"/>
    <col min="1538" max="1538" width="9.140625" style="51"/>
    <col min="1539" max="1539" width="12.7109375" style="51" customWidth="1"/>
    <col min="1540" max="1540" width="14.140625" style="51" customWidth="1"/>
    <col min="1541" max="1541" width="14" style="51" customWidth="1"/>
    <col min="1542" max="1542" width="12.28515625" style="51" customWidth="1"/>
    <col min="1543" max="1543" width="14" style="51" bestFit="1" customWidth="1"/>
    <col min="1544" max="1544" width="9.140625" style="51"/>
    <col min="1545" max="1545" width="12.85546875" style="51" customWidth="1"/>
    <col min="1546" max="1546" width="13.85546875" style="51" customWidth="1"/>
    <col min="1547" max="1547" width="12.5703125" style="51" customWidth="1"/>
    <col min="1548" max="1549" width="9.140625" style="51"/>
    <col min="1550" max="1550" width="11" style="51" customWidth="1"/>
    <col min="1551" max="1552" width="9.140625" style="51"/>
    <col min="1553" max="1553" width="13.7109375" style="51" customWidth="1"/>
    <col min="1554" max="1554" width="9.140625" style="51"/>
    <col min="1555" max="1555" width="10.85546875" style="51" customWidth="1"/>
    <col min="1556" max="1556" width="14.140625" style="51" customWidth="1"/>
    <col min="1557" max="1557" width="9.140625" style="51"/>
    <col min="1558" max="1558" width="10.85546875" style="51" customWidth="1"/>
    <col min="1559" max="1559" width="13.7109375" style="51" customWidth="1"/>
    <col min="1560" max="1560" width="14" style="51" bestFit="1" customWidth="1"/>
    <col min="1561" max="1561" width="9.140625" style="51"/>
    <col min="1562" max="1562" width="11.140625" style="51" customWidth="1"/>
    <col min="1563" max="1563" width="14" style="51" customWidth="1"/>
    <col min="1564" max="1564" width="15.42578125" style="51" customWidth="1"/>
    <col min="1565" max="1565" width="9.140625" style="51"/>
    <col min="1566" max="1566" width="13.140625" style="51" customWidth="1"/>
    <col min="1567" max="1567" width="12.42578125" style="51" customWidth="1"/>
    <col min="1568" max="1568" width="14.85546875" style="51" customWidth="1"/>
    <col min="1569" max="1569" width="9.140625" style="51"/>
    <col min="1570" max="1570" width="13" style="51" customWidth="1"/>
    <col min="1571" max="1571" width="14.85546875" style="51" customWidth="1"/>
    <col min="1572" max="1572" width="13.85546875" style="51" customWidth="1"/>
    <col min="1573" max="1573" width="12.85546875" style="51" bestFit="1" customWidth="1"/>
    <col min="1574" max="1787" width="9.140625" style="51"/>
    <col min="1788" max="1788" width="11" style="51" customWidth="1"/>
    <col min="1789" max="1789" width="14.28515625" style="51" customWidth="1"/>
    <col min="1790" max="1790" width="13.28515625" style="51" customWidth="1"/>
    <col min="1791" max="1791" width="13.5703125" style="51" customWidth="1"/>
    <col min="1792" max="1792" width="10.28515625" style="51" customWidth="1"/>
    <col min="1793" max="1793" width="14.7109375" style="51" customWidth="1"/>
    <col min="1794" max="1794" width="9.140625" style="51"/>
    <col min="1795" max="1795" width="12.7109375" style="51" customWidth="1"/>
    <col min="1796" max="1796" width="14.140625" style="51" customWidth="1"/>
    <col min="1797" max="1797" width="14" style="51" customWidth="1"/>
    <col min="1798" max="1798" width="12.28515625" style="51" customWidth="1"/>
    <col min="1799" max="1799" width="14" style="51" bestFit="1" customWidth="1"/>
    <col min="1800" max="1800" width="9.140625" style="51"/>
    <col min="1801" max="1801" width="12.85546875" style="51" customWidth="1"/>
    <col min="1802" max="1802" width="13.85546875" style="51" customWidth="1"/>
    <col min="1803" max="1803" width="12.5703125" style="51" customWidth="1"/>
    <col min="1804" max="1805" width="9.140625" style="51"/>
    <col min="1806" max="1806" width="11" style="51" customWidth="1"/>
    <col min="1807" max="1808" width="9.140625" style="51"/>
    <col min="1809" max="1809" width="13.7109375" style="51" customWidth="1"/>
    <col min="1810" max="1810" width="9.140625" style="51"/>
    <col min="1811" max="1811" width="10.85546875" style="51" customWidth="1"/>
    <col min="1812" max="1812" width="14.140625" style="51" customWidth="1"/>
    <col min="1813" max="1813" width="9.140625" style="51"/>
    <col min="1814" max="1814" width="10.85546875" style="51" customWidth="1"/>
    <col min="1815" max="1815" width="13.7109375" style="51" customWidth="1"/>
    <col min="1816" max="1816" width="14" style="51" bestFit="1" customWidth="1"/>
    <col min="1817" max="1817" width="9.140625" style="51"/>
    <col min="1818" max="1818" width="11.140625" style="51" customWidth="1"/>
    <col min="1819" max="1819" width="14" style="51" customWidth="1"/>
    <col min="1820" max="1820" width="15.42578125" style="51" customWidth="1"/>
    <col min="1821" max="1821" width="9.140625" style="51"/>
    <col min="1822" max="1822" width="13.140625" style="51" customWidth="1"/>
    <col min="1823" max="1823" width="12.42578125" style="51" customWidth="1"/>
    <col min="1824" max="1824" width="14.85546875" style="51" customWidth="1"/>
    <col min="1825" max="1825" width="9.140625" style="51"/>
    <col min="1826" max="1826" width="13" style="51" customWidth="1"/>
    <col min="1827" max="1827" width="14.85546875" style="51" customWidth="1"/>
    <col min="1828" max="1828" width="13.85546875" style="51" customWidth="1"/>
    <col min="1829" max="1829" width="12.85546875" style="51" bestFit="1" customWidth="1"/>
    <col min="1830" max="2043" width="9.140625" style="51"/>
    <col min="2044" max="2044" width="11" style="51" customWidth="1"/>
    <col min="2045" max="2045" width="14.28515625" style="51" customWidth="1"/>
    <col min="2046" max="2046" width="13.28515625" style="51" customWidth="1"/>
    <col min="2047" max="2047" width="13.5703125" style="51" customWidth="1"/>
    <col min="2048" max="2048" width="10.28515625" style="51" customWidth="1"/>
    <col min="2049" max="2049" width="14.7109375" style="51" customWidth="1"/>
    <col min="2050" max="2050" width="9.140625" style="51"/>
    <col min="2051" max="2051" width="12.7109375" style="51" customWidth="1"/>
    <col min="2052" max="2052" width="14.140625" style="51" customWidth="1"/>
    <col min="2053" max="2053" width="14" style="51" customWidth="1"/>
    <col min="2054" max="2054" width="12.28515625" style="51" customWidth="1"/>
    <col min="2055" max="2055" width="14" style="51" bestFit="1" customWidth="1"/>
    <col min="2056" max="2056" width="9.140625" style="51"/>
    <col min="2057" max="2057" width="12.85546875" style="51" customWidth="1"/>
    <col min="2058" max="2058" width="13.85546875" style="51" customWidth="1"/>
    <col min="2059" max="2059" width="12.5703125" style="51" customWidth="1"/>
    <col min="2060" max="2061" width="9.140625" style="51"/>
    <col min="2062" max="2062" width="11" style="51" customWidth="1"/>
    <col min="2063" max="2064" width="9.140625" style="51"/>
    <col min="2065" max="2065" width="13.7109375" style="51" customWidth="1"/>
    <col min="2066" max="2066" width="9.140625" style="51"/>
    <col min="2067" max="2067" width="10.85546875" style="51" customWidth="1"/>
    <col min="2068" max="2068" width="14.140625" style="51" customWidth="1"/>
    <col min="2069" max="2069" width="9.140625" style="51"/>
    <col min="2070" max="2070" width="10.85546875" style="51" customWidth="1"/>
    <col min="2071" max="2071" width="13.7109375" style="51" customWidth="1"/>
    <col min="2072" max="2072" width="14" style="51" bestFit="1" customWidth="1"/>
    <col min="2073" max="2073" width="9.140625" style="51"/>
    <col min="2074" max="2074" width="11.140625" style="51" customWidth="1"/>
    <col min="2075" max="2075" width="14" style="51" customWidth="1"/>
    <col min="2076" max="2076" width="15.42578125" style="51" customWidth="1"/>
    <col min="2077" max="2077" width="9.140625" style="51"/>
    <col min="2078" max="2078" width="13.140625" style="51" customWidth="1"/>
    <col min="2079" max="2079" width="12.42578125" style="51" customWidth="1"/>
    <col min="2080" max="2080" width="14.85546875" style="51" customWidth="1"/>
    <col min="2081" max="2081" width="9.140625" style="51"/>
    <col min="2082" max="2082" width="13" style="51" customWidth="1"/>
    <col min="2083" max="2083" width="14.85546875" style="51" customWidth="1"/>
    <col min="2084" max="2084" width="13.85546875" style="51" customWidth="1"/>
    <col min="2085" max="2085" width="12.85546875" style="51" bestFit="1" customWidth="1"/>
    <col min="2086" max="2299" width="9.140625" style="51"/>
    <col min="2300" max="2300" width="11" style="51" customWidth="1"/>
    <col min="2301" max="2301" width="14.28515625" style="51" customWidth="1"/>
    <col min="2302" max="2302" width="13.28515625" style="51" customWidth="1"/>
    <col min="2303" max="2303" width="13.5703125" style="51" customWidth="1"/>
    <col min="2304" max="2304" width="10.28515625" style="51" customWidth="1"/>
    <col min="2305" max="2305" width="14.7109375" style="51" customWidth="1"/>
    <col min="2306" max="2306" width="9.140625" style="51"/>
    <col min="2307" max="2307" width="12.7109375" style="51" customWidth="1"/>
    <col min="2308" max="2308" width="14.140625" style="51" customWidth="1"/>
    <col min="2309" max="2309" width="14" style="51" customWidth="1"/>
    <col min="2310" max="2310" width="12.28515625" style="51" customWidth="1"/>
    <col min="2311" max="2311" width="14" style="51" bestFit="1" customWidth="1"/>
    <col min="2312" max="2312" width="9.140625" style="51"/>
    <col min="2313" max="2313" width="12.85546875" style="51" customWidth="1"/>
    <col min="2314" max="2314" width="13.85546875" style="51" customWidth="1"/>
    <col min="2315" max="2315" width="12.5703125" style="51" customWidth="1"/>
    <col min="2316" max="2317" width="9.140625" style="51"/>
    <col min="2318" max="2318" width="11" style="51" customWidth="1"/>
    <col min="2319" max="2320" width="9.140625" style="51"/>
    <col min="2321" max="2321" width="13.7109375" style="51" customWidth="1"/>
    <col min="2322" max="2322" width="9.140625" style="51"/>
    <col min="2323" max="2323" width="10.85546875" style="51" customWidth="1"/>
    <col min="2324" max="2324" width="14.140625" style="51" customWidth="1"/>
    <col min="2325" max="2325" width="9.140625" style="51"/>
    <col min="2326" max="2326" width="10.85546875" style="51" customWidth="1"/>
    <col min="2327" max="2327" width="13.7109375" style="51" customWidth="1"/>
    <col min="2328" max="2328" width="14" style="51" bestFit="1" customWidth="1"/>
    <col min="2329" max="2329" width="9.140625" style="51"/>
    <col min="2330" max="2330" width="11.140625" style="51" customWidth="1"/>
    <col min="2331" max="2331" width="14" style="51" customWidth="1"/>
    <col min="2332" max="2332" width="15.42578125" style="51" customWidth="1"/>
    <col min="2333" max="2333" width="9.140625" style="51"/>
    <col min="2334" max="2334" width="13.140625" style="51" customWidth="1"/>
    <col min="2335" max="2335" width="12.42578125" style="51" customWidth="1"/>
    <col min="2336" max="2336" width="14.85546875" style="51" customWidth="1"/>
    <col min="2337" max="2337" width="9.140625" style="51"/>
    <col min="2338" max="2338" width="13" style="51" customWidth="1"/>
    <col min="2339" max="2339" width="14.85546875" style="51" customWidth="1"/>
    <col min="2340" max="2340" width="13.85546875" style="51" customWidth="1"/>
    <col min="2341" max="2341" width="12.85546875" style="51" bestFit="1" customWidth="1"/>
    <col min="2342" max="2555" width="9.140625" style="51"/>
    <col min="2556" max="2556" width="11" style="51" customWidth="1"/>
    <col min="2557" max="2557" width="14.28515625" style="51" customWidth="1"/>
    <col min="2558" max="2558" width="13.28515625" style="51" customWidth="1"/>
    <col min="2559" max="2559" width="13.5703125" style="51" customWidth="1"/>
    <col min="2560" max="2560" width="10.28515625" style="51" customWidth="1"/>
    <col min="2561" max="2561" width="14.7109375" style="51" customWidth="1"/>
    <col min="2562" max="2562" width="9.140625" style="51"/>
    <col min="2563" max="2563" width="12.7109375" style="51" customWidth="1"/>
    <col min="2564" max="2564" width="14.140625" style="51" customWidth="1"/>
    <col min="2565" max="2565" width="14" style="51" customWidth="1"/>
    <col min="2566" max="2566" width="12.28515625" style="51" customWidth="1"/>
    <col min="2567" max="2567" width="14" style="51" bestFit="1" customWidth="1"/>
    <col min="2568" max="2568" width="9.140625" style="51"/>
    <col min="2569" max="2569" width="12.85546875" style="51" customWidth="1"/>
    <col min="2570" max="2570" width="13.85546875" style="51" customWidth="1"/>
    <col min="2571" max="2571" width="12.5703125" style="51" customWidth="1"/>
    <col min="2572" max="2573" width="9.140625" style="51"/>
    <col min="2574" max="2574" width="11" style="51" customWidth="1"/>
    <col min="2575" max="2576" width="9.140625" style="51"/>
    <col min="2577" max="2577" width="13.7109375" style="51" customWidth="1"/>
    <col min="2578" max="2578" width="9.140625" style="51"/>
    <col min="2579" max="2579" width="10.85546875" style="51" customWidth="1"/>
    <col min="2580" max="2580" width="14.140625" style="51" customWidth="1"/>
    <col min="2581" max="2581" width="9.140625" style="51"/>
    <col min="2582" max="2582" width="10.85546875" style="51" customWidth="1"/>
    <col min="2583" max="2583" width="13.7109375" style="51" customWidth="1"/>
    <col min="2584" max="2584" width="14" style="51" bestFit="1" customWidth="1"/>
    <col min="2585" max="2585" width="9.140625" style="51"/>
    <col min="2586" max="2586" width="11.140625" style="51" customWidth="1"/>
    <col min="2587" max="2587" width="14" style="51" customWidth="1"/>
    <col min="2588" max="2588" width="15.42578125" style="51" customWidth="1"/>
    <col min="2589" max="2589" width="9.140625" style="51"/>
    <col min="2590" max="2590" width="13.140625" style="51" customWidth="1"/>
    <col min="2591" max="2591" width="12.42578125" style="51" customWidth="1"/>
    <col min="2592" max="2592" width="14.85546875" style="51" customWidth="1"/>
    <col min="2593" max="2593" width="9.140625" style="51"/>
    <col min="2594" max="2594" width="13" style="51" customWidth="1"/>
    <col min="2595" max="2595" width="14.85546875" style="51" customWidth="1"/>
    <col min="2596" max="2596" width="13.85546875" style="51" customWidth="1"/>
    <col min="2597" max="2597" width="12.85546875" style="51" bestFit="1" customWidth="1"/>
    <col min="2598" max="2811" width="9.140625" style="51"/>
    <col min="2812" max="2812" width="11" style="51" customWidth="1"/>
    <col min="2813" max="2813" width="14.28515625" style="51" customWidth="1"/>
    <col min="2814" max="2814" width="13.28515625" style="51" customWidth="1"/>
    <col min="2815" max="2815" width="13.5703125" style="51" customWidth="1"/>
    <col min="2816" max="2816" width="10.28515625" style="51" customWidth="1"/>
    <col min="2817" max="2817" width="14.7109375" style="51" customWidth="1"/>
    <col min="2818" max="2818" width="9.140625" style="51"/>
    <col min="2819" max="2819" width="12.7109375" style="51" customWidth="1"/>
    <col min="2820" max="2820" width="14.140625" style="51" customWidth="1"/>
    <col min="2821" max="2821" width="14" style="51" customWidth="1"/>
    <col min="2822" max="2822" width="12.28515625" style="51" customWidth="1"/>
    <col min="2823" max="2823" width="14" style="51" bestFit="1" customWidth="1"/>
    <col min="2824" max="2824" width="9.140625" style="51"/>
    <col min="2825" max="2825" width="12.85546875" style="51" customWidth="1"/>
    <col min="2826" max="2826" width="13.85546875" style="51" customWidth="1"/>
    <col min="2827" max="2827" width="12.5703125" style="51" customWidth="1"/>
    <col min="2828" max="2829" width="9.140625" style="51"/>
    <col min="2830" max="2830" width="11" style="51" customWidth="1"/>
    <col min="2831" max="2832" width="9.140625" style="51"/>
    <col min="2833" max="2833" width="13.7109375" style="51" customWidth="1"/>
    <col min="2834" max="2834" width="9.140625" style="51"/>
    <col min="2835" max="2835" width="10.85546875" style="51" customWidth="1"/>
    <col min="2836" max="2836" width="14.140625" style="51" customWidth="1"/>
    <col min="2837" max="2837" width="9.140625" style="51"/>
    <col min="2838" max="2838" width="10.85546875" style="51" customWidth="1"/>
    <col min="2839" max="2839" width="13.7109375" style="51" customWidth="1"/>
    <col min="2840" max="2840" width="14" style="51" bestFit="1" customWidth="1"/>
    <col min="2841" max="2841" width="9.140625" style="51"/>
    <col min="2842" max="2842" width="11.140625" style="51" customWidth="1"/>
    <col min="2843" max="2843" width="14" style="51" customWidth="1"/>
    <col min="2844" max="2844" width="15.42578125" style="51" customWidth="1"/>
    <col min="2845" max="2845" width="9.140625" style="51"/>
    <col min="2846" max="2846" width="13.140625" style="51" customWidth="1"/>
    <col min="2847" max="2847" width="12.42578125" style="51" customWidth="1"/>
    <col min="2848" max="2848" width="14.85546875" style="51" customWidth="1"/>
    <col min="2849" max="2849" width="9.140625" style="51"/>
    <col min="2850" max="2850" width="13" style="51" customWidth="1"/>
    <col min="2851" max="2851" width="14.85546875" style="51" customWidth="1"/>
    <col min="2852" max="2852" width="13.85546875" style="51" customWidth="1"/>
    <col min="2853" max="2853" width="12.85546875" style="51" bestFit="1" customWidth="1"/>
    <col min="2854" max="3067" width="9.140625" style="51"/>
    <col min="3068" max="3068" width="11" style="51" customWidth="1"/>
    <col min="3069" max="3069" width="14.28515625" style="51" customWidth="1"/>
    <col min="3070" max="3070" width="13.28515625" style="51" customWidth="1"/>
    <col min="3071" max="3071" width="13.5703125" style="51" customWidth="1"/>
    <col min="3072" max="3072" width="10.28515625" style="51" customWidth="1"/>
    <col min="3073" max="3073" width="14.7109375" style="51" customWidth="1"/>
    <col min="3074" max="3074" width="9.140625" style="51"/>
    <col min="3075" max="3075" width="12.7109375" style="51" customWidth="1"/>
    <col min="3076" max="3076" width="14.140625" style="51" customWidth="1"/>
    <col min="3077" max="3077" width="14" style="51" customWidth="1"/>
    <col min="3078" max="3078" width="12.28515625" style="51" customWidth="1"/>
    <col min="3079" max="3079" width="14" style="51" bestFit="1" customWidth="1"/>
    <col min="3080" max="3080" width="9.140625" style="51"/>
    <col min="3081" max="3081" width="12.85546875" style="51" customWidth="1"/>
    <col min="3082" max="3082" width="13.85546875" style="51" customWidth="1"/>
    <col min="3083" max="3083" width="12.5703125" style="51" customWidth="1"/>
    <col min="3084" max="3085" width="9.140625" style="51"/>
    <col min="3086" max="3086" width="11" style="51" customWidth="1"/>
    <col min="3087" max="3088" width="9.140625" style="51"/>
    <col min="3089" max="3089" width="13.7109375" style="51" customWidth="1"/>
    <col min="3090" max="3090" width="9.140625" style="51"/>
    <col min="3091" max="3091" width="10.85546875" style="51" customWidth="1"/>
    <col min="3092" max="3092" width="14.140625" style="51" customWidth="1"/>
    <col min="3093" max="3093" width="9.140625" style="51"/>
    <col min="3094" max="3094" width="10.85546875" style="51" customWidth="1"/>
    <col min="3095" max="3095" width="13.7109375" style="51" customWidth="1"/>
    <col min="3096" max="3096" width="14" style="51" bestFit="1" customWidth="1"/>
    <col min="3097" max="3097" width="9.140625" style="51"/>
    <col min="3098" max="3098" width="11.140625" style="51" customWidth="1"/>
    <col min="3099" max="3099" width="14" style="51" customWidth="1"/>
    <col min="3100" max="3100" width="15.42578125" style="51" customWidth="1"/>
    <col min="3101" max="3101" width="9.140625" style="51"/>
    <col min="3102" max="3102" width="13.140625" style="51" customWidth="1"/>
    <col min="3103" max="3103" width="12.42578125" style="51" customWidth="1"/>
    <col min="3104" max="3104" width="14.85546875" style="51" customWidth="1"/>
    <col min="3105" max="3105" width="9.140625" style="51"/>
    <col min="3106" max="3106" width="13" style="51" customWidth="1"/>
    <col min="3107" max="3107" width="14.85546875" style="51" customWidth="1"/>
    <col min="3108" max="3108" width="13.85546875" style="51" customWidth="1"/>
    <col min="3109" max="3109" width="12.85546875" style="51" bestFit="1" customWidth="1"/>
    <col min="3110" max="3323" width="9.140625" style="51"/>
    <col min="3324" max="3324" width="11" style="51" customWidth="1"/>
    <col min="3325" max="3325" width="14.28515625" style="51" customWidth="1"/>
    <col min="3326" max="3326" width="13.28515625" style="51" customWidth="1"/>
    <col min="3327" max="3327" width="13.5703125" style="51" customWidth="1"/>
    <col min="3328" max="3328" width="10.28515625" style="51" customWidth="1"/>
    <col min="3329" max="3329" width="14.7109375" style="51" customWidth="1"/>
    <col min="3330" max="3330" width="9.140625" style="51"/>
    <col min="3331" max="3331" width="12.7109375" style="51" customWidth="1"/>
    <col min="3332" max="3332" width="14.140625" style="51" customWidth="1"/>
    <col min="3333" max="3333" width="14" style="51" customWidth="1"/>
    <col min="3334" max="3334" width="12.28515625" style="51" customWidth="1"/>
    <col min="3335" max="3335" width="14" style="51" bestFit="1" customWidth="1"/>
    <col min="3336" max="3336" width="9.140625" style="51"/>
    <col min="3337" max="3337" width="12.85546875" style="51" customWidth="1"/>
    <col min="3338" max="3338" width="13.85546875" style="51" customWidth="1"/>
    <col min="3339" max="3339" width="12.5703125" style="51" customWidth="1"/>
    <col min="3340" max="3341" width="9.140625" style="51"/>
    <col min="3342" max="3342" width="11" style="51" customWidth="1"/>
    <col min="3343" max="3344" width="9.140625" style="51"/>
    <col min="3345" max="3345" width="13.7109375" style="51" customWidth="1"/>
    <col min="3346" max="3346" width="9.140625" style="51"/>
    <col min="3347" max="3347" width="10.85546875" style="51" customWidth="1"/>
    <col min="3348" max="3348" width="14.140625" style="51" customWidth="1"/>
    <col min="3349" max="3349" width="9.140625" style="51"/>
    <col min="3350" max="3350" width="10.85546875" style="51" customWidth="1"/>
    <col min="3351" max="3351" width="13.7109375" style="51" customWidth="1"/>
    <col min="3352" max="3352" width="14" style="51" bestFit="1" customWidth="1"/>
    <col min="3353" max="3353" width="9.140625" style="51"/>
    <col min="3354" max="3354" width="11.140625" style="51" customWidth="1"/>
    <col min="3355" max="3355" width="14" style="51" customWidth="1"/>
    <col min="3356" max="3356" width="15.42578125" style="51" customWidth="1"/>
    <col min="3357" max="3357" width="9.140625" style="51"/>
    <col min="3358" max="3358" width="13.140625" style="51" customWidth="1"/>
    <col min="3359" max="3359" width="12.42578125" style="51" customWidth="1"/>
    <col min="3360" max="3360" width="14.85546875" style="51" customWidth="1"/>
    <col min="3361" max="3361" width="9.140625" style="51"/>
    <col min="3362" max="3362" width="13" style="51" customWidth="1"/>
    <col min="3363" max="3363" width="14.85546875" style="51" customWidth="1"/>
    <col min="3364" max="3364" width="13.85546875" style="51" customWidth="1"/>
    <col min="3365" max="3365" width="12.85546875" style="51" bestFit="1" customWidth="1"/>
    <col min="3366" max="3579" width="9.140625" style="51"/>
    <col min="3580" max="3580" width="11" style="51" customWidth="1"/>
    <col min="3581" max="3581" width="14.28515625" style="51" customWidth="1"/>
    <col min="3582" max="3582" width="13.28515625" style="51" customWidth="1"/>
    <col min="3583" max="3583" width="13.5703125" style="51" customWidth="1"/>
    <col min="3584" max="3584" width="10.28515625" style="51" customWidth="1"/>
    <col min="3585" max="3585" width="14.7109375" style="51" customWidth="1"/>
    <col min="3586" max="3586" width="9.140625" style="51"/>
    <col min="3587" max="3587" width="12.7109375" style="51" customWidth="1"/>
    <col min="3588" max="3588" width="14.140625" style="51" customWidth="1"/>
    <col min="3589" max="3589" width="14" style="51" customWidth="1"/>
    <col min="3590" max="3590" width="12.28515625" style="51" customWidth="1"/>
    <col min="3591" max="3591" width="14" style="51" bestFit="1" customWidth="1"/>
    <col min="3592" max="3592" width="9.140625" style="51"/>
    <col min="3593" max="3593" width="12.85546875" style="51" customWidth="1"/>
    <col min="3594" max="3594" width="13.85546875" style="51" customWidth="1"/>
    <col min="3595" max="3595" width="12.5703125" style="51" customWidth="1"/>
    <col min="3596" max="3597" width="9.140625" style="51"/>
    <col min="3598" max="3598" width="11" style="51" customWidth="1"/>
    <col min="3599" max="3600" width="9.140625" style="51"/>
    <col min="3601" max="3601" width="13.7109375" style="51" customWidth="1"/>
    <col min="3602" max="3602" width="9.140625" style="51"/>
    <col min="3603" max="3603" width="10.85546875" style="51" customWidth="1"/>
    <col min="3604" max="3604" width="14.140625" style="51" customWidth="1"/>
    <col min="3605" max="3605" width="9.140625" style="51"/>
    <col min="3606" max="3606" width="10.85546875" style="51" customWidth="1"/>
    <col min="3607" max="3607" width="13.7109375" style="51" customWidth="1"/>
    <col min="3608" max="3608" width="14" style="51" bestFit="1" customWidth="1"/>
    <col min="3609" max="3609" width="9.140625" style="51"/>
    <col min="3610" max="3610" width="11.140625" style="51" customWidth="1"/>
    <col min="3611" max="3611" width="14" style="51" customWidth="1"/>
    <col min="3612" max="3612" width="15.42578125" style="51" customWidth="1"/>
    <col min="3613" max="3613" width="9.140625" style="51"/>
    <col min="3614" max="3614" width="13.140625" style="51" customWidth="1"/>
    <col min="3615" max="3615" width="12.42578125" style="51" customWidth="1"/>
    <col min="3616" max="3616" width="14.85546875" style="51" customWidth="1"/>
    <col min="3617" max="3617" width="9.140625" style="51"/>
    <col min="3618" max="3618" width="13" style="51" customWidth="1"/>
    <col min="3619" max="3619" width="14.85546875" style="51" customWidth="1"/>
    <col min="3620" max="3620" width="13.85546875" style="51" customWidth="1"/>
    <col min="3621" max="3621" width="12.85546875" style="51" bestFit="1" customWidth="1"/>
    <col min="3622" max="3835" width="9.140625" style="51"/>
    <col min="3836" max="3836" width="11" style="51" customWidth="1"/>
    <col min="3837" max="3837" width="14.28515625" style="51" customWidth="1"/>
    <col min="3838" max="3838" width="13.28515625" style="51" customWidth="1"/>
    <col min="3839" max="3839" width="13.5703125" style="51" customWidth="1"/>
    <col min="3840" max="3840" width="10.28515625" style="51" customWidth="1"/>
    <col min="3841" max="3841" width="14.7109375" style="51" customWidth="1"/>
    <col min="3842" max="3842" width="9.140625" style="51"/>
    <col min="3843" max="3843" width="12.7109375" style="51" customWidth="1"/>
    <col min="3844" max="3844" width="14.140625" style="51" customWidth="1"/>
    <col min="3845" max="3845" width="14" style="51" customWidth="1"/>
    <col min="3846" max="3846" width="12.28515625" style="51" customWidth="1"/>
    <col min="3847" max="3847" width="14" style="51" bestFit="1" customWidth="1"/>
    <col min="3848" max="3848" width="9.140625" style="51"/>
    <col min="3849" max="3849" width="12.85546875" style="51" customWidth="1"/>
    <col min="3850" max="3850" width="13.85546875" style="51" customWidth="1"/>
    <col min="3851" max="3851" width="12.5703125" style="51" customWidth="1"/>
    <col min="3852" max="3853" width="9.140625" style="51"/>
    <col min="3854" max="3854" width="11" style="51" customWidth="1"/>
    <col min="3855" max="3856" width="9.140625" style="51"/>
    <col min="3857" max="3857" width="13.7109375" style="51" customWidth="1"/>
    <col min="3858" max="3858" width="9.140625" style="51"/>
    <col min="3859" max="3859" width="10.85546875" style="51" customWidth="1"/>
    <col min="3860" max="3860" width="14.140625" style="51" customWidth="1"/>
    <col min="3861" max="3861" width="9.140625" style="51"/>
    <col min="3862" max="3862" width="10.85546875" style="51" customWidth="1"/>
    <col min="3863" max="3863" width="13.7109375" style="51" customWidth="1"/>
    <col min="3864" max="3864" width="14" style="51" bestFit="1" customWidth="1"/>
    <col min="3865" max="3865" width="9.140625" style="51"/>
    <col min="3866" max="3866" width="11.140625" style="51" customWidth="1"/>
    <col min="3867" max="3867" width="14" style="51" customWidth="1"/>
    <col min="3868" max="3868" width="15.42578125" style="51" customWidth="1"/>
    <col min="3869" max="3869" width="9.140625" style="51"/>
    <col min="3870" max="3870" width="13.140625" style="51" customWidth="1"/>
    <col min="3871" max="3871" width="12.42578125" style="51" customWidth="1"/>
    <col min="3872" max="3872" width="14.85546875" style="51" customWidth="1"/>
    <col min="3873" max="3873" width="9.140625" style="51"/>
    <col min="3874" max="3874" width="13" style="51" customWidth="1"/>
    <col min="3875" max="3875" width="14.85546875" style="51" customWidth="1"/>
    <col min="3876" max="3876" width="13.85546875" style="51" customWidth="1"/>
    <col min="3877" max="3877" width="12.85546875" style="51" bestFit="1" customWidth="1"/>
    <col min="3878" max="4091" width="9.140625" style="51"/>
    <col min="4092" max="4092" width="11" style="51" customWidth="1"/>
    <col min="4093" max="4093" width="14.28515625" style="51" customWidth="1"/>
    <col min="4094" max="4094" width="13.28515625" style="51" customWidth="1"/>
    <col min="4095" max="4095" width="13.5703125" style="51" customWidth="1"/>
    <col min="4096" max="4096" width="10.28515625" style="51" customWidth="1"/>
    <col min="4097" max="4097" width="14.7109375" style="51" customWidth="1"/>
    <col min="4098" max="4098" width="9.140625" style="51"/>
    <col min="4099" max="4099" width="12.7109375" style="51" customWidth="1"/>
    <col min="4100" max="4100" width="14.140625" style="51" customWidth="1"/>
    <col min="4101" max="4101" width="14" style="51" customWidth="1"/>
    <col min="4102" max="4102" width="12.28515625" style="51" customWidth="1"/>
    <col min="4103" max="4103" width="14" style="51" bestFit="1" customWidth="1"/>
    <col min="4104" max="4104" width="9.140625" style="51"/>
    <col min="4105" max="4105" width="12.85546875" style="51" customWidth="1"/>
    <col min="4106" max="4106" width="13.85546875" style="51" customWidth="1"/>
    <col min="4107" max="4107" width="12.5703125" style="51" customWidth="1"/>
    <col min="4108" max="4109" width="9.140625" style="51"/>
    <col min="4110" max="4110" width="11" style="51" customWidth="1"/>
    <col min="4111" max="4112" width="9.140625" style="51"/>
    <col min="4113" max="4113" width="13.7109375" style="51" customWidth="1"/>
    <col min="4114" max="4114" width="9.140625" style="51"/>
    <col min="4115" max="4115" width="10.85546875" style="51" customWidth="1"/>
    <col min="4116" max="4116" width="14.140625" style="51" customWidth="1"/>
    <col min="4117" max="4117" width="9.140625" style="51"/>
    <col min="4118" max="4118" width="10.85546875" style="51" customWidth="1"/>
    <col min="4119" max="4119" width="13.7109375" style="51" customWidth="1"/>
    <col min="4120" max="4120" width="14" style="51" bestFit="1" customWidth="1"/>
    <col min="4121" max="4121" width="9.140625" style="51"/>
    <col min="4122" max="4122" width="11.140625" style="51" customWidth="1"/>
    <col min="4123" max="4123" width="14" style="51" customWidth="1"/>
    <col min="4124" max="4124" width="15.42578125" style="51" customWidth="1"/>
    <col min="4125" max="4125" width="9.140625" style="51"/>
    <col min="4126" max="4126" width="13.140625" style="51" customWidth="1"/>
    <col min="4127" max="4127" width="12.42578125" style="51" customWidth="1"/>
    <col min="4128" max="4128" width="14.85546875" style="51" customWidth="1"/>
    <col min="4129" max="4129" width="9.140625" style="51"/>
    <col min="4130" max="4130" width="13" style="51" customWidth="1"/>
    <col min="4131" max="4131" width="14.85546875" style="51" customWidth="1"/>
    <col min="4132" max="4132" width="13.85546875" style="51" customWidth="1"/>
    <col min="4133" max="4133" width="12.85546875" style="51" bestFit="1" customWidth="1"/>
    <col min="4134" max="4347" width="9.140625" style="51"/>
    <col min="4348" max="4348" width="11" style="51" customWidth="1"/>
    <col min="4349" max="4349" width="14.28515625" style="51" customWidth="1"/>
    <col min="4350" max="4350" width="13.28515625" style="51" customWidth="1"/>
    <col min="4351" max="4351" width="13.5703125" style="51" customWidth="1"/>
    <col min="4352" max="4352" width="10.28515625" style="51" customWidth="1"/>
    <col min="4353" max="4353" width="14.7109375" style="51" customWidth="1"/>
    <col min="4354" max="4354" width="9.140625" style="51"/>
    <col min="4355" max="4355" width="12.7109375" style="51" customWidth="1"/>
    <col min="4356" max="4356" width="14.140625" style="51" customWidth="1"/>
    <col min="4357" max="4357" width="14" style="51" customWidth="1"/>
    <col min="4358" max="4358" width="12.28515625" style="51" customWidth="1"/>
    <col min="4359" max="4359" width="14" style="51" bestFit="1" customWidth="1"/>
    <col min="4360" max="4360" width="9.140625" style="51"/>
    <col min="4361" max="4361" width="12.85546875" style="51" customWidth="1"/>
    <col min="4362" max="4362" width="13.85546875" style="51" customWidth="1"/>
    <col min="4363" max="4363" width="12.5703125" style="51" customWidth="1"/>
    <col min="4364" max="4365" width="9.140625" style="51"/>
    <col min="4366" max="4366" width="11" style="51" customWidth="1"/>
    <col min="4367" max="4368" width="9.140625" style="51"/>
    <col min="4369" max="4369" width="13.7109375" style="51" customWidth="1"/>
    <col min="4370" max="4370" width="9.140625" style="51"/>
    <col min="4371" max="4371" width="10.85546875" style="51" customWidth="1"/>
    <col min="4372" max="4372" width="14.140625" style="51" customWidth="1"/>
    <col min="4373" max="4373" width="9.140625" style="51"/>
    <col min="4374" max="4374" width="10.85546875" style="51" customWidth="1"/>
    <col min="4375" max="4375" width="13.7109375" style="51" customWidth="1"/>
    <col min="4376" max="4376" width="14" style="51" bestFit="1" customWidth="1"/>
    <col min="4377" max="4377" width="9.140625" style="51"/>
    <col min="4378" max="4378" width="11.140625" style="51" customWidth="1"/>
    <col min="4379" max="4379" width="14" style="51" customWidth="1"/>
    <col min="4380" max="4380" width="15.42578125" style="51" customWidth="1"/>
    <col min="4381" max="4381" width="9.140625" style="51"/>
    <col min="4382" max="4382" width="13.140625" style="51" customWidth="1"/>
    <col min="4383" max="4383" width="12.42578125" style="51" customWidth="1"/>
    <col min="4384" max="4384" width="14.85546875" style="51" customWidth="1"/>
    <col min="4385" max="4385" width="9.140625" style="51"/>
    <col min="4386" max="4386" width="13" style="51" customWidth="1"/>
    <col min="4387" max="4387" width="14.85546875" style="51" customWidth="1"/>
    <col min="4388" max="4388" width="13.85546875" style="51" customWidth="1"/>
    <col min="4389" max="4389" width="12.85546875" style="51" bestFit="1" customWidth="1"/>
    <col min="4390" max="4603" width="9.140625" style="51"/>
    <col min="4604" max="4604" width="11" style="51" customWidth="1"/>
    <col min="4605" max="4605" width="14.28515625" style="51" customWidth="1"/>
    <col min="4606" max="4606" width="13.28515625" style="51" customWidth="1"/>
    <col min="4607" max="4607" width="13.5703125" style="51" customWidth="1"/>
    <col min="4608" max="4608" width="10.28515625" style="51" customWidth="1"/>
    <col min="4609" max="4609" width="14.7109375" style="51" customWidth="1"/>
    <col min="4610" max="4610" width="9.140625" style="51"/>
    <col min="4611" max="4611" width="12.7109375" style="51" customWidth="1"/>
    <col min="4612" max="4612" width="14.140625" style="51" customWidth="1"/>
    <col min="4613" max="4613" width="14" style="51" customWidth="1"/>
    <col min="4614" max="4614" width="12.28515625" style="51" customWidth="1"/>
    <col min="4615" max="4615" width="14" style="51" bestFit="1" customWidth="1"/>
    <col min="4616" max="4616" width="9.140625" style="51"/>
    <col min="4617" max="4617" width="12.85546875" style="51" customWidth="1"/>
    <col min="4618" max="4618" width="13.85546875" style="51" customWidth="1"/>
    <col min="4619" max="4619" width="12.5703125" style="51" customWidth="1"/>
    <col min="4620" max="4621" width="9.140625" style="51"/>
    <col min="4622" max="4622" width="11" style="51" customWidth="1"/>
    <col min="4623" max="4624" width="9.140625" style="51"/>
    <col min="4625" max="4625" width="13.7109375" style="51" customWidth="1"/>
    <col min="4626" max="4626" width="9.140625" style="51"/>
    <col min="4627" max="4627" width="10.85546875" style="51" customWidth="1"/>
    <col min="4628" max="4628" width="14.140625" style="51" customWidth="1"/>
    <col min="4629" max="4629" width="9.140625" style="51"/>
    <col min="4630" max="4630" width="10.85546875" style="51" customWidth="1"/>
    <col min="4631" max="4631" width="13.7109375" style="51" customWidth="1"/>
    <col min="4632" max="4632" width="14" style="51" bestFit="1" customWidth="1"/>
    <col min="4633" max="4633" width="9.140625" style="51"/>
    <col min="4634" max="4634" width="11.140625" style="51" customWidth="1"/>
    <col min="4635" max="4635" width="14" style="51" customWidth="1"/>
    <col min="4636" max="4636" width="15.42578125" style="51" customWidth="1"/>
    <col min="4637" max="4637" width="9.140625" style="51"/>
    <col min="4638" max="4638" width="13.140625" style="51" customWidth="1"/>
    <col min="4639" max="4639" width="12.42578125" style="51" customWidth="1"/>
    <col min="4640" max="4640" width="14.85546875" style="51" customWidth="1"/>
    <col min="4641" max="4641" width="9.140625" style="51"/>
    <col min="4642" max="4642" width="13" style="51" customWidth="1"/>
    <col min="4643" max="4643" width="14.85546875" style="51" customWidth="1"/>
    <col min="4644" max="4644" width="13.85546875" style="51" customWidth="1"/>
    <col min="4645" max="4645" width="12.85546875" style="51" bestFit="1" customWidth="1"/>
    <col min="4646" max="4859" width="9.140625" style="51"/>
    <col min="4860" max="4860" width="11" style="51" customWidth="1"/>
    <col min="4861" max="4861" width="14.28515625" style="51" customWidth="1"/>
    <col min="4862" max="4862" width="13.28515625" style="51" customWidth="1"/>
    <col min="4863" max="4863" width="13.5703125" style="51" customWidth="1"/>
    <col min="4864" max="4864" width="10.28515625" style="51" customWidth="1"/>
    <col min="4865" max="4865" width="14.7109375" style="51" customWidth="1"/>
    <col min="4866" max="4866" width="9.140625" style="51"/>
    <col min="4867" max="4867" width="12.7109375" style="51" customWidth="1"/>
    <col min="4868" max="4868" width="14.140625" style="51" customWidth="1"/>
    <col min="4869" max="4869" width="14" style="51" customWidth="1"/>
    <col min="4870" max="4870" width="12.28515625" style="51" customWidth="1"/>
    <col min="4871" max="4871" width="14" style="51" bestFit="1" customWidth="1"/>
    <col min="4872" max="4872" width="9.140625" style="51"/>
    <col min="4873" max="4873" width="12.85546875" style="51" customWidth="1"/>
    <col min="4874" max="4874" width="13.85546875" style="51" customWidth="1"/>
    <col min="4875" max="4875" width="12.5703125" style="51" customWidth="1"/>
    <col min="4876" max="4877" width="9.140625" style="51"/>
    <col min="4878" max="4878" width="11" style="51" customWidth="1"/>
    <col min="4879" max="4880" width="9.140625" style="51"/>
    <col min="4881" max="4881" width="13.7109375" style="51" customWidth="1"/>
    <col min="4882" max="4882" width="9.140625" style="51"/>
    <col min="4883" max="4883" width="10.85546875" style="51" customWidth="1"/>
    <col min="4884" max="4884" width="14.140625" style="51" customWidth="1"/>
    <col min="4885" max="4885" width="9.140625" style="51"/>
    <col min="4886" max="4886" width="10.85546875" style="51" customWidth="1"/>
    <col min="4887" max="4887" width="13.7109375" style="51" customWidth="1"/>
    <col min="4888" max="4888" width="14" style="51" bestFit="1" customWidth="1"/>
    <col min="4889" max="4889" width="9.140625" style="51"/>
    <col min="4890" max="4890" width="11.140625" style="51" customWidth="1"/>
    <col min="4891" max="4891" width="14" style="51" customWidth="1"/>
    <col min="4892" max="4892" width="15.42578125" style="51" customWidth="1"/>
    <col min="4893" max="4893" width="9.140625" style="51"/>
    <col min="4894" max="4894" width="13.140625" style="51" customWidth="1"/>
    <col min="4895" max="4895" width="12.42578125" style="51" customWidth="1"/>
    <col min="4896" max="4896" width="14.85546875" style="51" customWidth="1"/>
    <col min="4897" max="4897" width="9.140625" style="51"/>
    <col min="4898" max="4898" width="13" style="51" customWidth="1"/>
    <col min="4899" max="4899" width="14.85546875" style="51" customWidth="1"/>
    <col min="4900" max="4900" width="13.85546875" style="51" customWidth="1"/>
    <col min="4901" max="4901" width="12.85546875" style="51" bestFit="1" customWidth="1"/>
    <col min="4902" max="5115" width="9.140625" style="51"/>
    <col min="5116" max="5116" width="11" style="51" customWidth="1"/>
    <col min="5117" max="5117" width="14.28515625" style="51" customWidth="1"/>
    <col min="5118" max="5118" width="13.28515625" style="51" customWidth="1"/>
    <col min="5119" max="5119" width="13.5703125" style="51" customWidth="1"/>
    <col min="5120" max="5120" width="10.28515625" style="51" customWidth="1"/>
    <col min="5121" max="5121" width="14.7109375" style="51" customWidth="1"/>
    <col min="5122" max="5122" width="9.140625" style="51"/>
    <col min="5123" max="5123" width="12.7109375" style="51" customWidth="1"/>
    <col min="5124" max="5124" width="14.140625" style="51" customWidth="1"/>
    <col min="5125" max="5125" width="14" style="51" customWidth="1"/>
    <col min="5126" max="5126" width="12.28515625" style="51" customWidth="1"/>
    <col min="5127" max="5127" width="14" style="51" bestFit="1" customWidth="1"/>
    <col min="5128" max="5128" width="9.140625" style="51"/>
    <col min="5129" max="5129" width="12.85546875" style="51" customWidth="1"/>
    <col min="5130" max="5130" width="13.85546875" style="51" customWidth="1"/>
    <col min="5131" max="5131" width="12.5703125" style="51" customWidth="1"/>
    <col min="5132" max="5133" width="9.140625" style="51"/>
    <col min="5134" max="5134" width="11" style="51" customWidth="1"/>
    <col min="5135" max="5136" width="9.140625" style="51"/>
    <col min="5137" max="5137" width="13.7109375" style="51" customWidth="1"/>
    <col min="5138" max="5138" width="9.140625" style="51"/>
    <col min="5139" max="5139" width="10.85546875" style="51" customWidth="1"/>
    <col min="5140" max="5140" width="14.140625" style="51" customWidth="1"/>
    <col min="5141" max="5141" width="9.140625" style="51"/>
    <col min="5142" max="5142" width="10.85546875" style="51" customWidth="1"/>
    <col min="5143" max="5143" width="13.7109375" style="51" customWidth="1"/>
    <col min="5144" max="5144" width="14" style="51" bestFit="1" customWidth="1"/>
    <col min="5145" max="5145" width="9.140625" style="51"/>
    <col min="5146" max="5146" width="11.140625" style="51" customWidth="1"/>
    <col min="5147" max="5147" width="14" style="51" customWidth="1"/>
    <col min="5148" max="5148" width="15.42578125" style="51" customWidth="1"/>
    <col min="5149" max="5149" width="9.140625" style="51"/>
    <col min="5150" max="5150" width="13.140625" style="51" customWidth="1"/>
    <col min="5151" max="5151" width="12.42578125" style="51" customWidth="1"/>
    <col min="5152" max="5152" width="14.85546875" style="51" customWidth="1"/>
    <col min="5153" max="5153" width="9.140625" style="51"/>
    <col min="5154" max="5154" width="13" style="51" customWidth="1"/>
    <col min="5155" max="5155" width="14.85546875" style="51" customWidth="1"/>
    <col min="5156" max="5156" width="13.85546875" style="51" customWidth="1"/>
    <col min="5157" max="5157" width="12.85546875" style="51" bestFit="1" customWidth="1"/>
    <col min="5158" max="5371" width="9.140625" style="51"/>
    <col min="5372" max="5372" width="11" style="51" customWidth="1"/>
    <col min="5373" max="5373" width="14.28515625" style="51" customWidth="1"/>
    <col min="5374" max="5374" width="13.28515625" style="51" customWidth="1"/>
    <col min="5375" max="5375" width="13.5703125" style="51" customWidth="1"/>
    <col min="5376" max="5376" width="10.28515625" style="51" customWidth="1"/>
    <col min="5377" max="5377" width="14.7109375" style="51" customWidth="1"/>
    <col min="5378" max="5378" width="9.140625" style="51"/>
    <col min="5379" max="5379" width="12.7109375" style="51" customWidth="1"/>
    <col min="5380" max="5380" width="14.140625" style="51" customWidth="1"/>
    <col min="5381" max="5381" width="14" style="51" customWidth="1"/>
    <col min="5382" max="5382" width="12.28515625" style="51" customWidth="1"/>
    <col min="5383" max="5383" width="14" style="51" bestFit="1" customWidth="1"/>
    <col min="5384" max="5384" width="9.140625" style="51"/>
    <col min="5385" max="5385" width="12.85546875" style="51" customWidth="1"/>
    <col min="5386" max="5386" width="13.85546875" style="51" customWidth="1"/>
    <col min="5387" max="5387" width="12.5703125" style="51" customWidth="1"/>
    <col min="5388" max="5389" width="9.140625" style="51"/>
    <col min="5390" max="5390" width="11" style="51" customWidth="1"/>
    <col min="5391" max="5392" width="9.140625" style="51"/>
    <col min="5393" max="5393" width="13.7109375" style="51" customWidth="1"/>
    <col min="5394" max="5394" width="9.140625" style="51"/>
    <col min="5395" max="5395" width="10.85546875" style="51" customWidth="1"/>
    <col min="5396" max="5396" width="14.140625" style="51" customWidth="1"/>
    <col min="5397" max="5397" width="9.140625" style="51"/>
    <col min="5398" max="5398" width="10.85546875" style="51" customWidth="1"/>
    <col min="5399" max="5399" width="13.7109375" style="51" customWidth="1"/>
    <col min="5400" max="5400" width="14" style="51" bestFit="1" customWidth="1"/>
    <col min="5401" max="5401" width="9.140625" style="51"/>
    <col min="5402" max="5402" width="11.140625" style="51" customWidth="1"/>
    <col min="5403" max="5403" width="14" style="51" customWidth="1"/>
    <col min="5404" max="5404" width="15.42578125" style="51" customWidth="1"/>
    <col min="5405" max="5405" width="9.140625" style="51"/>
    <col min="5406" max="5406" width="13.140625" style="51" customWidth="1"/>
    <col min="5407" max="5407" width="12.42578125" style="51" customWidth="1"/>
    <col min="5408" max="5408" width="14.85546875" style="51" customWidth="1"/>
    <col min="5409" max="5409" width="9.140625" style="51"/>
    <col min="5410" max="5410" width="13" style="51" customWidth="1"/>
    <col min="5411" max="5411" width="14.85546875" style="51" customWidth="1"/>
    <col min="5412" max="5412" width="13.85546875" style="51" customWidth="1"/>
    <col min="5413" max="5413" width="12.85546875" style="51" bestFit="1" customWidth="1"/>
    <col min="5414" max="5627" width="9.140625" style="51"/>
    <col min="5628" max="5628" width="11" style="51" customWidth="1"/>
    <col min="5629" max="5629" width="14.28515625" style="51" customWidth="1"/>
    <col min="5630" max="5630" width="13.28515625" style="51" customWidth="1"/>
    <col min="5631" max="5631" width="13.5703125" style="51" customWidth="1"/>
    <col min="5632" max="5632" width="10.28515625" style="51" customWidth="1"/>
    <col min="5633" max="5633" width="14.7109375" style="51" customWidth="1"/>
    <col min="5634" max="5634" width="9.140625" style="51"/>
    <col min="5635" max="5635" width="12.7109375" style="51" customWidth="1"/>
    <col min="5636" max="5636" width="14.140625" style="51" customWidth="1"/>
    <col min="5637" max="5637" width="14" style="51" customWidth="1"/>
    <col min="5638" max="5638" width="12.28515625" style="51" customWidth="1"/>
    <col min="5639" max="5639" width="14" style="51" bestFit="1" customWidth="1"/>
    <col min="5640" max="5640" width="9.140625" style="51"/>
    <col min="5641" max="5641" width="12.85546875" style="51" customWidth="1"/>
    <col min="5642" max="5642" width="13.85546875" style="51" customWidth="1"/>
    <col min="5643" max="5643" width="12.5703125" style="51" customWidth="1"/>
    <col min="5644" max="5645" width="9.140625" style="51"/>
    <col min="5646" max="5646" width="11" style="51" customWidth="1"/>
    <col min="5647" max="5648" width="9.140625" style="51"/>
    <col min="5649" max="5649" width="13.7109375" style="51" customWidth="1"/>
    <col min="5650" max="5650" width="9.140625" style="51"/>
    <col min="5651" max="5651" width="10.85546875" style="51" customWidth="1"/>
    <col min="5652" max="5652" width="14.140625" style="51" customWidth="1"/>
    <col min="5653" max="5653" width="9.140625" style="51"/>
    <col min="5654" max="5654" width="10.85546875" style="51" customWidth="1"/>
    <col min="5655" max="5655" width="13.7109375" style="51" customWidth="1"/>
    <col min="5656" max="5656" width="14" style="51" bestFit="1" customWidth="1"/>
    <col min="5657" max="5657" width="9.140625" style="51"/>
    <col min="5658" max="5658" width="11.140625" style="51" customWidth="1"/>
    <col min="5659" max="5659" width="14" style="51" customWidth="1"/>
    <col min="5660" max="5660" width="15.42578125" style="51" customWidth="1"/>
    <col min="5661" max="5661" width="9.140625" style="51"/>
    <col min="5662" max="5662" width="13.140625" style="51" customWidth="1"/>
    <col min="5663" max="5663" width="12.42578125" style="51" customWidth="1"/>
    <col min="5664" max="5664" width="14.85546875" style="51" customWidth="1"/>
    <col min="5665" max="5665" width="9.140625" style="51"/>
    <col min="5666" max="5666" width="13" style="51" customWidth="1"/>
    <col min="5667" max="5667" width="14.85546875" style="51" customWidth="1"/>
    <col min="5668" max="5668" width="13.85546875" style="51" customWidth="1"/>
    <col min="5669" max="5669" width="12.85546875" style="51" bestFit="1" customWidth="1"/>
    <col min="5670" max="5883" width="9.140625" style="51"/>
    <col min="5884" max="5884" width="11" style="51" customWidth="1"/>
    <col min="5885" max="5885" width="14.28515625" style="51" customWidth="1"/>
    <col min="5886" max="5886" width="13.28515625" style="51" customWidth="1"/>
    <col min="5887" max="5887" width="13.5703125" style="51" customWidth="1"/>
    <col min="5888" max="5888" width="10.28515625" style="51" customWidth="1"/>
    <col min="5889" max="5889" width="14.7109375" style="51" customWidth="1"/>
    <col min="5890" max="5890" width="9.140625" style="51"/>
    <col min="5891" max="5891" width="12.7109375" style="51" customWidth="1"/>
    <col min="5892" max="5892" width="14.140625" style="51" customWidth="1"/>
    <col min="5893" max="5893" width="14" style="51" customWidth="1"/>
    <col min="5894" max="5894" width="12.28515625" style="51" customWidth="1"/>
    <col min="5895" max="5895" width="14" style="51" bestFit="1" customWidth="1"/>
    <col min="5896" max="5896" width="9.140625" style="51"/>
    <col min="5897" max="5897" width="12.85546875" style="51" customWidth="1"/>
    <col min="5898" max="5898" width="13.85546875" style="51" customWidth="1"/>
    <col min="5899" max="5899" width="12.5703125" style="51" customWidth="1"/>
    <col min="5900" max="5901" width="9.140625" style="51"/>
    <col min="5902" max="5902" width="11" style="51" customWidth="1"/>
    <col min="5903" max="5904" width="9.140625" style="51"/>
    <col min="5905" max="5905" width="13.7109375" style="51" customWidth="1"/>
    <col min="5906" max="5906" width="9.140625" style="51"/>
    <col min="5907" max="5907" width="10.85546875" style="51" customWidth="1"/>
    <col min="5908" max="5908" width="14.140625" style="51" customWidth="1"/>
    <col min="5909" max="5909" width="9.140625" style="51"/>
    <col min="5910" max="5910" width="10.85546875" style="51" customWidth="1"/>
    <col min="5911" max="5911" width="13.7109375" style="51" customWidth="1"/>
    <col min="5912" max="5912" width="14" style="51" bestFit="1" customWidth="1"/>
    <col min="5913" max="5913" width="9.140625" style="51"/>
    <col min="5914" max="5914" width="11.140625" style="51" customWidth="1"/>
    <col min="5915" max="5915" width="14" style="51" customWidth="1"/>
    <col min="5916" max="5916" width="15.42578125" style="51" customWidth="1"/>
    <col min="5917" max="5917" width="9.140625" style="51"/>
    <col min="5918" max="5918" width="13.140625" style="51" customWidth="1"/>
    <col min="5919" max="5919" width="12.42578125" style="51" customWidth="1"/>
    <col min="5920" max="5920" width="14.85546875" style="51" customWidth="1"/>
    <col min="5921" max="5921" width="9.140625" style="51"/>
    <col min="5922" max="5922" width="13" style="51" customWidth="1"/>
    <col min="5923" max="5923" width="14.85546875" style="51" customWidth="1"/>
    <col min="5924" max="5924" width="13.85546875" style="51" customWidth="1"/>
    <col min="5925" max="5925" width="12.85546875" style="51" bestFit="1" customWidth="1"/>
    <col min="5926" max="6139" width="9.140625" style="51"/>
    <col min="6140" max="6140" width="11" style="51" customWidth="1"/>
    <col min="6141" max="6141" width="14.28515625" style="51" customWidth="1"/>
    <col min="6142" max="6142" width="13.28515625" style="51" customWidth="1"/>
    <col min="6143" max="6143" width="13.5703125" style="51" customWidth="1"/>
    <col min="6144" max="6144" width="10.28515625" style="51" customWidth="1"/>
    <col min="6145" max="6145" width="14.7109375" style="51" customWidth="1"/>
    <col min="6146" max="6146" width="9.140625" style="51"/>
    <col min="6147" max="6147" width="12.7109375" style="51" customWidth="1"/>
    <col min="6148" max="6148" width="14.140625" style="51" customWidth="1"/>
    <col min="6149" max="6149" width="14" style="51" customWidth="1"/>
    <col min="6150" max="6150" width="12.28515625" style="51" customWidth="1"/>
    <col min="6151" max="6151" width="14" style="51" bestFit="1" customWidth="1"/>
    <col min="6152" max="6152" width="9.140625" style="51"/>
    <col min="6153" max="6153" width="12.85546875" style="51" customWidth="1"/>
    <col min="6154" max="6154" width="13.85546875" style="51" customWidth="1"/>
    <col min="6155" max="6155" width="12.5703125" style="51" customWidth="1"/>
    <col min="6156" max="6157" width="9.140625" style="51"/>
    <col min="6158" max="6158" width="11" style="51" customWidth="1"/>
    <col min="6159" max="6160" width="9.140625" style="51"/>
    <col min="6161" max="6161" width="13.7109375" style="51" customWidth="1"/>
    <col min="6162" max="6162" width="9.140625" style="51"/>
    <col min="6163" max="6163" width="10.85546875" style="51" customWidth="1"/>
    <col min="6164" max="6164" width="14.140625" style="51" customWidth="1"/>
    <col min="6165" max="6165" width="9.140625" style="51"/>
    <col min="6166" max="6166" width="10.85546875" style="51" customWidth="1"/>
    <col min="6167" max="6167" width="13.7109375" style="51" customWidth="1"/>
    <col min="6168" max="6168" width="14" style="51" bestFit="1" customWidth="1"/>
    <col min="6169" max="6169" width="9.140625" style="51"/>
    <col min="6170" max="6170" width="11.140625" style="51" customWidth="1"/>
    <col min="6171" max="6171" width="14" style="51" customWidth="1"/>
    <col min="6172" max="6172" width="15.42578125" style="51" customWidth="1"/>
    <col min="6173" max="6173" width="9.140625" style="51"/>
    <col min="6174" max="6174" width="13.140625" style="51" customWidth="1"/>
    <col min="6175" max="6175" width="12.42578125" style="51" customWidth="1"/>
    <col min="6176" max="6176" width="14.85546875" style="51" customWidth="1"/>
    <col min="6177" max="6177" width="9.140625" style="51"/>
    <col min="6178" max="6178" width="13" style="51" customWidth="1"/>
    <col min="6179" max="6179" width="14.85546875" style="51" customWidth="1"/>
    <col min="6180" max="6180" width="13.85546875" style="51" customWidth="1"/>
    <col min="6181" max="6181" width="12.85546875" style="51" bestFit="1" customWidth="1"/>
    <col min="6182" max="6395" width="9.140625" style="51"/>
    <col min="6396" max="6396" width="11" style="51" customWidth="1"/>
    <col min="6397" max="6397" width="14.28515625" style="51" customWidth="1"/>
    <col min="6398" max="6398" width="13.28515625" style="51" customWidth="1"/>
    <col min="6399" max="6399" width="13.5703125" style="51" customWidth="1"/>
    <col min="6400" max="6400" width="10.28515625" style="51" customWidth="1"/>
    <col min="6401" max="6401" width="14.7109375" style="51" customWidth="1"/>
    <col min="6402" max="6402" width="9.140625" style="51"/>
    <col min="6403" max="6403" width="12.7109375" style="51" customWidth="1"/>
    <col min="6404" max="6404" width="14.140625" style="51" customWidth="1"/>
    <col min="6405" max="6405" width="14" style="51" customWidth="1"/>
    <col min="6406" max="6406" width="12.28515625" style="51" customWidth="1"/>
    <col min="6407" max="6407" width="14" style="51" bestFit="1" customWidth="1"/>
    <col min="6408" max="6408" width="9.140625" style="51"/>
    <col min="6409" max="6409" width="12.85546875" style="51" customWidth="1"/>
    <col min="6410" max="6410" width="13.85546875" style="51" customWidth="1"/>
    <col min="6411" max="6411" width="12.5703125" style="51" customWidth="1"/>
    <col min="6412" max="6413" width="9.140625" style="51"/>
    <col min="6414" max="6414" width="11" style="51" customWidth="1"/>
    <col min="6415" max="6416" width="9.140625" style="51"/>
    <col min="6417" max="6417" width="13.7109375" style="51" customWidth="1"/>
    <col min="6418" max="6418" width="9.140625" style="51"/>
    <col min="6419" max="6419" width="10.85546875" style="51" customWidth="1"/>
    <col min="6420" max="6420" width="14.140625" style="51" customWidth="1"/>
    <col min="6421" max="6421" width="9.140625" style="51"/>
    <col min="6422" max="6422" width="10.85546875" style="51" customWidth="1"/>
    <col min="6423" max="6423" width="13.7109375" style="51" customWidth="1"/>
    <col min="6424" max="6424" width="14" style="51" bestFit="1" customWidth="1"/>
    <col min="6425" max="6425" width="9.140625" style="51"/>
    <col min="6426" max="6426" width="11.140625" style="51" customWidth="1"/>
    <col min="6427" max="6427" width="14" style="51" customWidth="1"/>
    <col min="6428" max="6428" width="15.42578125" style="51" customWidth="1"/>
    <col min="6429" max="6429" width="9.140625" style="51"/>
    <col min="6430" max="6430" width="13.140625" style="51" customWidth="1"/>
    <col min="6431" max="6431" width="12.42578125" style="51" customWidth="1"/>
    <col min="6432" max="6432" width="14.85546875" style="51" customWidth="1"/>
    <col min="6433" max="6433" width="9.140625" style="51"/>
    <col min="6434" max="6434" width="13" style="51" customWidth="1"/>
    <col min="6435" max="6435" width="14.85546875" style="51" customWidth="1"/>
    <col min="6436" max="6436" width="13.85546875" style="51" customWidth="1"/>
    <col min="6437" max="6437" width="12.85546875" style="51" bestFit="1" customWidth="1"/>
    <col min="6438" max="6651" width="9.140625" style="51"/>
    <col min="6652" max="6652" width="11" style="51" customWidth="1"/>
    <col min="6653" max="6653" width="14.28515625" style="51" customWidth="1"/>
    <col min="6654" max="6654" width="13.28515625" style="51" customWidth="1"/>
    <col min="6655" max="6655" width="13.5703125" style="51" customWidth="1"/>
    <col min="6656" max="6656" width="10.28515625" style="51" customWidth="1"/>
    <col min="6657" max="6657" width="14.7109375" style="51" customWidth="1"/>
    <col min="6658" max="6658" width="9.140625" style="51"/>
    <col min="6659" max="6659" width="12.7109375" style="51" customWidth="1"/>
    <col min="6660" max="6660" width="14.140625" style="51" customWidth="1"/>
    <col min="6661" max="6661" width="14" style="51" customWidth="1"/>
    <col min="6662" max="6662" width="12.28515625" style="51" customWidth="1"/>
    <col min="6663" max="6663" width="14" style="51" bestFit="1" customWidth="1"/>
    <col min="6664" max="6664" width="9.140625" style="51"/>
    <col min="6665" max="6665" width="12.85546875" style="51" customWidth="1"/>
    <col min="6666" max="6666" width="13.85546875" style="51" customWidth="1"/>
    <col min="6667" max="6667" width="12.5703125" style="51" customWidth="1"/>
    <col min="6668" max="6669" width="9.140625" style="51"/>
    <col min="6670" max="6670" width="11" style="51" customWidth="1"/>
    <col min="6671" max="6672" width="9.140625" style="51"/>
    <col min="6673" max="6673" width="13.7109375" style="51" customWidth="1"/>
    <col min="6674" max="6674" width="9.140625" style="51"/>
    <col min="6675" max="6675" width="10.85546875" style="51" customWidth="1"/>
    <col min="6676" max="6676" width="14.140625" style="51" customWidth="1"/>
    <col min="6677" max="6677" width="9.140625" style="51"/>
    <col min="6678" max="6678" width="10.85546875" style="51" customWidth="1"/>
    <col min="6679" max="6679" width="13.7109375" style="51" customWidth="1"/>
    <col min="6680" max="6680" width="14" style="51" bestFit="1" customWidth="1"/>
    <col min="6681" max="6681" width="9.140625" style="51"/>
    <col min="6682" max="6682" width="11.140625" style="51" customWidth="1"/>
    <col min="6683" max="6683" width="14" style="51" customWidth="1"/>
    <col min="6684" max="6684" width="15.42578125" style="51" customWidth="1"/>
    <col min="6685" max="6685" width="9.140625" style="51"/>
    <col min="6686" max="6686" width="13.140625" style="51" customWidth="1"/>
    <col min="6687" max="6687" width="12.42578125" style="51" customWidth="1"/>
    <col min="6688" max="6688" width="14.85546875" style="51" customWidth="1"/>
    <col min="6689" max="6689" width="9.140625" style="51"/>
    <col min="6690" max="6690" width="13" style="51" customWidth="1"/>
    <col min="6691" max="6691" width="14.85546875" style="51" customWidth="1"/>
    <col min="6692" max="6692" width="13.85546875" style="51" customWidth="1"/>
    <col min="6693" max="6693" width="12.85546875" style="51" bestFit="1" customWidth="1"/>
    <col min="6694" max="6907" width="9.140625" style="51"/>
    <col min="6908" max="6908" width="11" style="51" customWidth="1"/>
    <col min="6909" max="6909" width="14.28515625" style="51" customWidth="1"/>
    <col min="6910" max="6910" width="13.28515625" style="51" customWidth="1"/>
    <col min="6911" max="6911" width="13.5703125" style="51" customWidth="1"/>
    <col min="6912" max="6912" width="10.28515625" style="51" customWidth="1"/>
    <col min="6913" max="6913" width="14.7109375" style="51" customWidth="1"/>
    <col min="6914" max="6914" width="9.140625" style="51"/>
    <col min="6915" max="6915" width="12.7109375" style="51" customWidth="1"/>
    <col min="6916" max="6916" width="14.140625" style="51" customWidth="1"/>
    <col min="6917" max="6917" width="14" style="51" customWidth="1"/>
    <col min="6918" max="6918" width="12.28515625" style="51" customWidth="1"/>
    <col min="6919" max="6919" width="14" style="51" bestFit="1" customWidth="1"/>
    <col min="6920" max="6920" width="9.140625" style="51"/>
    <col min="6921" max="6921" width="12.85546875" style="51" customWidth="1"/>
    <col min="6922" max="6922" width="13.85546875" style="51" customWidth="1"/>
    <col min="6923" max="6923" width="12.5703125" style="51" customWidth="1"/>
    <col min="6924" max="6925" width="9.140625" style="51"/>
    <col min="6926" max="6926" width="11" style="51" customWidth="1"/>
    <col min="6927" max="6928" width="9.140625" style="51"/>
    <col min="6929" max="6929" width="13.7109375" style="51" customWidth="1"/>
    <col min="6930" max="6930" width="9.140625" style="51"/>
    <col min="6931" max="6931" width="10.85546875" style="51" customWidth="1"/>
    <col min="6932" max="6932" width="14.140625" style="51" customWidth="1"/>
    <col min="6933" max="6933" width="9.140625" style="51"/>
    <col min="6934" max="6934" width="10.85546875" style="51" customWidth="1"/>
    <col min="6935" max="6935" width="13.7109375" style="51" customWidth="1"/>
    <col min="6936" max="6936" width="14" style="51" bestFit="1" customWidth="1"/>
    <col min="6937" max="6937" width="9.140625" style="51"/>
    <col min="6938" max="6938" width="11.140625" style="51" customWidth="1"/>
    <col min="6939" max="6939" width="14" style="51" customWidth="1"/>
    <col min="6940" max="6940" width="15.42578125" style="51" customWidth="1"/>
    <col min="6941" max="6941" width="9.140625" style="51"/>
    <col min="6942" max="6942" width="13.140625" style="51" customWidth="1"/>
    <col min="6943" max="6943" width="12.42578125" style="51" customWidth="1"/>
    <col min="6944" max="6944" width="14.85546875" style="51" customWidth="1"/>
    <col min="6945" max="6945" width="9.140625" style="51"/>
    <col min="6946" max="6946" width="13" style="51" customWidth="1"/>
    <col min="6947" max="6947" width="14.85546875" style="51" customWidth="1"/>
    <col min="6948" max="6948" width="13.85546875" style="51" customWidth="1"/>
    <col min="6949" max="6949" width="12.85546875" style="51" bestFit="1" customWidth="1"/>
    <col min="6950" max="7163" width="9.140625" style="51"/>
    <col min="7164" max="7164" width="11" style="51" customWidth="1"/>
    <col min="7165" max="7165" width="14.28515625" style="51" customWidth="1"/>
    <col min="7166" max="7166" width="13.28515625" style="51" customWidth="1"/>
    <col min="7167" max="7167" width="13.5703125" style="51" customWidth="1"/>
    <col min="7168" max="7168" width="10.28515625" style="51" customWidth="1"/>
    <col min="7169" max="7169" width="14.7109375" style="51" customWidth="1"/>
    <col min="7170" max="7170" width="9.140625" style="51"/>
    <col min="7171" max="7171" width="12.7109375" style="51" customWidth="1"/>
    <col min="7172" max="7172" width="14.140625" style="51" customWidth="1"/>
    <col min="7173" max="7173" width="14" style="51" customWidth="1"/>
    <col min="7174" max="7174" width="12.28515625" style="51" customWidth="1"/>
    <col min="7175" max="7175" width="14" style="51" bestFit="1" customWidth="1"/>
    <col min="7176" max="7176" width="9.140625" style="51"/>
    <col min="7177" max="7177" width="12.85546875" style="51" customWidth="1"/>
    <col min="7178" max="7178" width="13.85546875" style="51" customWidth="1"/>
    <col min="7179" max="7179" width="12.5703125" style="51" customWidth="1"/>
    <col min="7180" max="7181" width="9.140625" style="51"/>
    <col min="7182" max="7182" width="11" style="51" customWidth="1"/>
    <col min="7183" max="7184" width="9.140625" style="51"/>
    <col min="7185" max="7185" width="13.7109375" style="51" customWidth="1"/>
    <col min="7186" max="7186" width="9.140625" style="51"/>
    <col min="7187" max="7187" width="10.85546875" style="51" customWidth="1"/>
    <col min="7188" max="7188" width="14.140625" style="51" customWidth="1"/>
    <col min="7189" max="7189" width="9.140625" style="51"/>
    <col min="7190" max="7190" width="10.85546875" style="51" customWidth="1"/>
    <col min="7191" max="7191" width="13.7109375" style="51" customWidth="1"/>
    <col min="7192" max="7192" width="14" style="51" bestFit="1" customWidth="1"/>
    <col min="7193" max="7193" width="9.140625" style="51"/>
    <col min="7194" max="7194" width="11.140625" style="51" customWidth="1"/>
    <col min="7195" max="7195" width="14" style="51" customWidth="1"/>
    <col min="7196" max="7196" width="15.42578125" style="51" customWidth="1"/>
    <col min="7197" max="7197" width="9.140625" style="51"/>
    <col min="7198" max="7198" width="13.140625" style="51" customWidth="1"/>
    <col min="7199" max="7199" width="12.42578125" style="51" customWidth="1"/>
    <col min="7200" max="7200" width="14.85546875" style="51" customWidth="1"/>
    <col min="7201" max="7201" width="9.140625" style="51"/>
    <col min="7202" max="7202" width="13" style="51" customWidth="1"/>
    <col min="7203" max="7203" width="14.85546875" style="51" customWidth="1"/>
    <col min="7204" max="7204" width="13.85546875" style="51" customWidth="1"/>
    <col min="7205" max="7205" width="12.85546875" style="51" bestFit="1" customWidth="1"/>
    <col min="7206" max="7419" width="9.140625" style="51"/>
    <col min="7420" max="7420" width="11" style="51" customWidth="1"/>
    <col min="7421" max="7421" width="14.28515625" style="51" customWidth="1"/>
    <col min="7422" max="7422" width="13.28515625" style="51" customWidth="1"/>
    <col min="7423" max="7423" width="13.5703125" style="51" customWidth="1"/>
    <col min="7424" max="7424" width="10.28515625" style="51" customWidth="1"/>
    <col min="7425" max="7425" width="14.7109375" style="51" customWidth="1"/>
    <col min="7426" max="7426" width="9.140625" style="51"/>
    <col min="7427" max="7427" width="12.7109375" style="51" customWidth="1"/>
    <col min="7428" max="7428" width="14.140625" style="51" customWidth="1"/>
    <col min="7429" max="7429" width="14" style="51" customWidth="1"/>
    <col min="7430" max="7430" width="12.28515625" style="51" customWidth="1"/>
    <col min="7431" max="7431" width="14" style="51" bestFit="1" customWidth="1"/>
    <col min="7432" max="7432" width="9.140625" style="51"/>
    <col min="7433" max="7433" width="12.85546875" style="51" customWidth="1"/>
    <col min="7434" max="7434" width="13.85546875" style="51" customWidth="1"/>
    <col min="7435" max="7435" width="12.5703125" style="51" customWidth="1"/>
    <col min="7436" max="7437" width="9.140625" style="51"/>
    <col min="7438" max="7438" width="11" style="51" customWidth="1"/>
    <col min="7439" max="7440" width="9.140625" style="51"/>
    <col min="7441" max="7441" width="13.7109375" style="51" customWidth="1"/>
    <col min="7442" max="7442" width="9.140625" style="51"/>
    <col min="7443" max="7443" width="10.85546875" style="51" customWidth="1"/>
    <col min="7444" max="7444" width="14.140625" style="51" customWidth="1"/>
    <col min="7445" max="7445" width="9.140625" style="51"/>
    <col min="7446" max="7446" width="10.85546875" style="51" customWidth="1"/>
    <col min="7447" max="7447" width="13.7109375" style="51" customWidth="1"/>
    <col min="7448" max="7448" width="14" style="51" bestFit="1" customWidth="1"/>
    <col min="7449" max="7449" width="9.140625" style="51"/>
    <col min="7450" max="7450" width="11.140625" style="51" customWidth="1"/>
    <col min="7451" max="7451" width="14" style="51" customWidth="1"/>
    <col min="7452" max="7452" width="15.42578125" style="51" customWidth="1"/>
    <col min="7453" max="7453" width="9.140625" style="51"/>
    <col min="7454" max="7454" width="13.140625" style="51" customWidth="1"/>
    <col min="7455" max="7455" width="12.42578125" style="51" customWidth="1"/>
    <col min="7456" max="7456" width="14.85546875" style="51" customWidth="1"/>
    <col min="7457" max="7457" width="9.140625" style="51"/>
    <col min="7458" max="7458" width="13" style="51" customWidth="1"/>
    <col min="7459" max="7459" width="14.85546875" style="51" customWidth="1"/>
    <col min="7460" max="7460" width="13.85546875" style="51" customWidth="1"/>
    <col min="7461" max="7461" width="12.85546875" style="51" bestFit="1" customWidth="1"/>
    <col min="7462" max="7675" width="9.140625" style="51"/>
    <col min="7676" max="7676" width="11" style="51" customWidth="1"/>
    <col min="7677" max="7677" width="14.28515625" style="51" customWidth="1"/>
    <col min="7678" max="7678" width="13.28515625" style="51" customWidth="1"/>
    <col min="7679" max="7679" width="13.5703125" style="51" customWidth="1"/>
    <col min="7680" max="7680" width="10.28515625" style="51" customWidth="1"/>
    <col min="7681" max="7681" width="14.7109375" style="51" customWidth="1"/>
    <col min="7682" max="7682" width="9.140625" style="51"/>
    <col min="7683" max="7683" width="12.7109375" style="51" customWidth="1"/>
    <col min="7684" max="7684" width="14.140625" style="51" customWidth="1"/>
    <col min="7685" max="7685" width="14" style="51" customWidth="1"/>
    <col min="7686" max="7686" width="12.28515625" style="51" customWidth="1"/>
    <col min="7687" max="7687" width="14" style="51" bestFit="1" customWidth="1"/>
    <col min="7688" max="7688" width="9.140625" style="51"/>
    <col min="7689" max="7689" width="12.85546875" style="51" customWidth="1"/>
    <col min="7690" max="7690" width="13.85546875" style="51" customWidth="1"/>
    <col min="7691" max="7691" width="12.5703125" style="51" customWidth="1"/>
    <col min="7692" max="7693" width="9.140625" style="51"/>
    <col min="7694" max="7694" width="11" style="51" customWidth="1"/>
    <col min="7695" max="7696" width="9.140625" style="51"/>
    <col min="7697" max="7697" width="13.7109375" style="51" customWidth="1"/>
    <col min="7698" max="7698" width="9.140625" style="51"/>
    <col min="7699" max="7699" width="10.85546875" style="51" customWidth="1"/>
    <col min="7700" max="7700" width="14.140625" style="51" customWidth="1"/>
    <col min="7701" max="7701" width="9.140625" style="51"/>
    <col min="7702" max="7702" width="10.85546875" style="51" customWidth="1"/>
    <col min="7703" max="7703" width="13.7109375" style="51" customWidth="1"/>
    <col min="7704" max="7704" width="14" style="51" bestFit="1" customWidth="1"/>
    <col min="7705" max="7705" width="9.140625" style="51"/>
    <col min="7706" max="7706" width="11.140625" style="51" customWidth="1"/>
    <col min="7707" max="7707" width="14" style="51" customWidth="1"/>
    <col min="7708" max="7708" width="15.42578125" style="51" customWidth="1"/>
    <col min="7709" max="7709" width="9.140625" style="51"/>
    <col min="7710" max="7710" width="13.140625" style="51" customWidth="1"/>
    <col min="7711" max="7711" width="12.42578125" style="51" customWidth="1"/>
    <col min="7712" max="7712" width="14.85546875" style="51" customWidth="1"/>
    <col min="7713" max="7713" width="9.140625" style="51"/>
    <col min="7714" max="7714" width="13" style="51" customWidth="1"/>
    <col min="7715" max="7715" width="14.85546875" style="51" customWidth="1"/>
    <col min="7716" max="7716" width="13.85546875" style="51" customWidth="1"/>
    <col min="7717" max="7717" width="12.85546875" style="51" bestFit="1" customWidth="1"/>
    <col min="7718" max="7931" width="9.140625" style="51"/>
    <col min="7932" max="7932" width="11" style="51" customWidth="1"/>
    <col min="7933" max="7933" width="14.28515625" style="51" customWidth="1"/>
    <col min="7934" max="7934" width="13.28515625" style="51" customWidth="1"/>
    <col min="7935" max="7935" width="13.5703125" style="51" customWidth="1"/>
    <col min="7936" max="7936" width="10.28515625" style="51" customWidth="1"/>
    <col min="7937" max="7937" width="14.7109375" style="51" customWidth="1"/>
    <col min="7938" max="7938" width="9.140625" style="51"/>
    <col min="7939" max="7939" width="12.7109375" style="51" customWidth="1"/>
    <col min="7940" max="7940" width="14.140625" style="51" customWidth="1"/>
    <col min="7941" max="7941" width="14" style="51" customWidth="1"/>
    <col min="7942" max="7942" width="12.28515625" style="51" customWidth="1"/>
    <col min="7943" max="7943" width="14" style="51" bestFit="1" customWidth="1"/>
    <col min="7944" max="7944" width="9.140625" style="51"/>
    <col min="7945" max="7945" width="12.85546875" style="51" customWidth="1"/>
    <col min="7946" max="7946" width="13.85546875" style="51" customWidth="1"/>
    <col min="7947" max="7947" width="12.5703125" style="51" customWidth="1"/>
    <col min="7948" max="7949" width="9.140625" style="51"/>
    <col min="7950" max="7950" width="11" style="51" customWidth="1"/>
    <col min="7951" max="7952" width="9.140625" style="51"/>
    <col min="7953" max="7953" width="13.7109375" style="51" customWidth="1"/>
    <col min="7954" max="7954" width="9.140625" style="51"/>
    <col min="7955" max="7955" width="10.85546875" style="51" customWidth="1"/>
    <col min="7956" max="7956" width="14.140625" style="51" customWidth="1"/>
    <col min="7957" max="7957" width="9.140625" style="51"/>
    <col min="7958" max="7958" width="10.85546875" style="51" customWidth="1"/>
    <col min="7959" max="7959" width="13.7109375" style="51" customWidth="1"/>
    <col min="7960" max="7960" width="14" style="51" bestFit="1" customWidth="1"/>
    <col min="7961" max="7961" width="9.140625" style="51"/>
    <col min="7962" max="7962" width="11.140625" style="51" customWidth="1"/>
    <col min="7963" max="7963" width="14" style="51" customWidth="1"/>
    <col min="7964" max="7964" width="15.42578125" style="51" customWidth="1"/>
    <col min="7965" max="7965" width="9.140625" style="51"/>
    <col min="7966" max="7966" width="13.140625" style="51" customWidth="1"/>
    <col min="7967" max="7967" width="12.42578125" style="51" customWidth="1"/>
    <col min="7968" max="7968" width="14.85546875" style="51" customWidth="1"/>
    <col min="7969" max="7969" width="9.140625" style="51"/>
    <col min="7970" max="7970" width="13" style="51" customWidth="1"/>
    <col min="7971" max="7971" width="14.85546875" style="51" customWidth="1"/>
    <col min="7972" max="7972" width="13.85546875" style="51" customWidth="1"/>
    <col min="7973" max="7973" width="12.85546875" style="51" bestFit="1" customWidth="1"/>
    <col min="7974" max="8187" width="9.140625" style="51"/>
    <col min="8188" max="8188" width="11" style="51" customWidth="1"/>
    <col min="8189" max="8189" width="14.28515625" style="51" customWidth="1"/>
    <col min="8190" max="8190" width="13.28515625" style="51" customWidth="1"/>
    <col min="8191" max="8191" width="13.5703125" style="51" customWidth="1"/>
    <col min="8192" max="8192" width="10.28515625" style="51" customWidth="1"/>
    <col min="8193" max="8193" width="14.7109375" style="51" customWidth="1"/>
    <col min="8194" max="8194" width="9.140625" style="51"/>
    <col min="8195" max="8195" width="12.7109375" style="51" customWidth="1"/>
    <col min="8196" max="8196" width="14.140625" style="51" customWidth="1"/>
    <col min="8197" max="8197" width="14" style="51" customWidth="1"/>
    <col min="8198" max="8198" width="12.28515625" style="51" customWidth="1"/>
    <col min="8199" max="8199" width="14" style="51" bestFit="1" customWidth="1"/>
    <col min="8200" max="8200" width="9.140625" style="51"/>
    <col min="8201" max="8201" width="12.85546875" style="51" customWidth="1"/>
    <col min="8202" max="8202" width="13.85546875" style="51" customWidth="1"/>
    <col min="8203" max="8203" width="12.5703125" style="51" customWidth="1"/>
    <col min="8204" max="8205" width="9.140625" style="51"/>
    <col min="8206" max="8206" width="11" style="51" customWidth="1"/>
    <col min="8207" max="8208" width="9.140625" style="51"/>
    <col min="8209" max="8209" width="13.7109375" style="51" customWidth="1"/>
    <col min="8210" max="8210" width="9.140625" style="51"/>
    <col min="8211" max="8211" width="10.85546875" style="51" customWidth="1"/>
    <col min="8212" max="8212" width="14.140625" style="51" customWidth="1"/>
    <col min="8213" max="8213" width="9.140625" style="51"/>
    <col min="8214" max="8214" width="10.85546875" style="51" customWidth="1"/>
    <col min="8215" max="8215" width="13.7109375" style="51" customWidth="1"/>
    <col min="8216" max="8216" width="14" style="51" bestFit="1" customWidth="1"/>
    <col min="8217" max="8217" width="9.140625" style="51"/>
    <col min="8218" max="8218" width="11.140625" style="51" customWidth="1"/>
    <col min="8219" max="8219" width="14" style="51" customWidth="1"/>
    <col min="8220" max="8220" width="15.42578125" style="51" customWidth="1"/>
    <col min="8221" max="8221" width="9.140625" style="51"/>
    <col min="8222" max="8222" width="13.140625" style="51" customWidth="1"/>
    <col min="8223" max="8223" width="12.42578125" style="51" customWidth="1"/>
    <col min="8224" max="8224" width="14.85546875" style="51" customWidth="1"/>
    <col min="8225" max="8225" width="9.140625" style="51"/>
    <col min="8226" max="8226" width="13" style="51" customWidth="1"/>
    <col min="8227" max="8227" width="14.85546875" style="51" customWidth="1"/>
    <col min="8228" max="8228" width="13.85546875" style="51" customWidth="1"/>
    <col min="8229" max="8229" width="12.85546875" style="51" bestFit="1" customWidth="1"/>
    <col min="8230" max="8443" width="9.140625" style="51"/>
    <col min="8444" max="8444" width="11" style="51" customWidth="1"/>
    <col min="8445" max="8445" width="14.28515625" style="51" customWidth="1"/>
    <col min="8446" max="8446" width="13.28515625" style="51" customWidth="1"/>
    <col min="8447" max="8447" width="13.5703125" style="51" customWidth="1"/>
    <col min="8448" max="8448" width="10.28515625" style="51" customWidth="1"/>
    <col min="8449" max="8449" width="14.7109375" style="51" customWidth="1"/>
    <col min="8450" max="8450" width="9.140625" style="51"/>
    <col min="8451" max="8451" width="12.7109375" style="51" customWidth="1"/>
    <col min="8452" max="8452" width="14.140625" style="51" customWidth="1"/>
    <col min="8453" max="8453" width="14" style="51" customWidth="1"/>
    <col min="8454" max="8454" width="12.28515625" style="51" customWidth="1"/>
    <col min="8455" max="8455" width="14" style="51" bestFit="1" customWidth="1"/>
    <col min="8456" max="8456" width="9.140625" style="51"/>
    <col min="8457" max="8457" width="12.85546875" style="51" customWidth="1"/>
    <col min="8458" max="8458" width="13.85546875" style="51" customWidth="1"/>
    <col min="8459" max="8459" width="12.5703125" style="51" customWidth="1"/>
    <col min="8460" max="8461" width="9.140625" style="51"/>
    <col min="8462" max="8462" width="11" style="51" customWidth="1"/>
    <col min="8463" max="8464" width="9.140625" style="51"/>
    <col min="8465" max="8465" width="13.7109375" style="51" customWidth="1"/>
    <col min="8466" max="8466" width="9.140625" style="51"/>
    <col min="8467" max="8467" width="10.85546875" style="51" customWidth="1"/>
    <col min="8468" max="8468" width="14.140625" style="51" customWidth="1"/>
    <col min="8469" max="8469" width="9.140625" style="51"/>
    <col min="8470" max="8470" width="10.85546875" style="51" customWidth="1"/>
    <col min="8471" max="8471" width="13.7109375" style="51" customWidth="1"/>
    <col min="8472" max="8472" width="14" style="51" bestFit="1" customWidth="1"/>
    <col min="8473" max="8473" width="9.140625" style="51"/>
    <col min="8474" max="8474" width="11.140625" style="51" customWidth="1"/>
    <col min="8475" max="8475" width="14" style="51" customWidth="1"/>
    <col min="8476" max="8476" width="15.42578125" style="51" customWidth="1"/>
    <col min="8477" max="8477" width="9.140625" style="51"/>
    <col min="8478" max="8478" width="13.140625" style="51" customWidth="1"/>
    <col min="8479" max="8479" width="12.42578125" style="51" customWidth="1"/>
    <col min="8480" max="8480" width="14.85546875" style="51" customWidth="1"/>
    <col min="8481" max="8481" width="9.140625" style="51"/>
    <col min="8482" max="8482" width="13" style="51" customWidth="1"/>
    <col min="8483" max="8483" width="14.85546875" style="51" customWidth="1"/>
    <col min="8484" max="8484" width="13.85546875" style="51" customWidth="1"/>
    <col min="8485" max="8485" width="12.85546875" style="51" bestFit="1" customWidth="1"/>
    <col min="8486" max="8699" width="9.140625" style="51"/>
    <col min="8700" max="8700" width="11" style="51" customWidth="1"/>
    <col min="8701" max="8701" width="14.28515625" style="51" customWidth="1"/>
    <col min="8702" max="8702" width="13.28515625" style="51" customWidth="1"/>
    <col min="8703" max="8703" width="13.5703125" style="51" customWidth="1"/>
    <col min="8704" max="8704" width="10.28515625" style="51" customWidth="1"/>
    <col min="8705" max="8705" width="14.7109375" style="51" customWidth="1"/>
    <col min="8706" max="8706" width="9.140625" style="51"/>
    <col min="8707" max="8707" width="12.7109375" style="51" customWidth="1"/>
    <col min="8708" max="8708" width="14.140625" style="51" customWidth="1"/>
    <col min="8709" max="8709" width="14" style="51" customWidth="1"/>
    <col min="8710" max="8710" width="12.28515625" style="51" customWidth="1"/>
    <col min="8711" max="8711" width="14" style="51" bestFit="1" customWidth="1"/>
    <col min="8712" max="8712" width="9.140625" style="51"/>
    <col min="8713" max="8713" width="12.85546875" style="51" customWidth="1"/>
    <col min="8714" max="8714" width="13.85546875" style="51" customWidth="1"/>
    <col min="8715" max="8715" width="12.5703125" style="51" customWidth="1"/>
    <col min="8716" max="8717" width="9.140625" style="51"/>
    <col min="8718" max="8718" width="11" style="51" customWidth="1"/>
    <col min="8719" max="8720" width="9.140625" style="51"/>
    <col min="8721" max="8721" width="13.7109375" style="51" customWidth="1"/>
    <col min="8722" max="8722" width="9.140625" style="51"/>
    <col min="8723" max="8723" width="10.85546875" style="51" customWidth="1"/>
    <col min="8724" max="8724" width="14.140625" style="51" customWidth="1"/>
    <col min="8725" max="8725" width="9.140625" style="51"/>
    <col min="8726" max="8726" width="10.85546875" style="51" customWidth="1"/>
    <col min="8727" max="8727" width="13.7109375" style="51" customWidth="1"/>
    <col min="8728" max="8728" width="14" style="51" bestFit="1" customWidth="1"/>
    <col min="8729" max="8729" width="9.140625" style="51"/>
    <col min="8730" max="8730" width="11.140625" style="51" customWidth="1"/>
    <col min="8731" max="8731" width="14" style="51" customWidth="1"/>
    <col min="8732" max="8732" width="15.42578125" style="51" customWidth="1"/>
    <col min="8733" max="8733" width="9.140625" style="51"/>
    <col min="8734" max="8734" width="13.140625" style="51" customWidth="1"/>
    <col min="8735" max="8735" width="12.42578125" style="51" customWidth="1"/>
    <col min="8736" max="8736" width="14.85546875" style="51" customWidth="1"/>
    <col min="8737" max="8737" width="9.140625" style="51"/>
    <col min="8738" max="8738" width="13" style="51" customWidth="1"/>
    <col min="8739" max="8739" width="14.85546875" style="51" customWidth="1"/>
    <col min="8740" max="8740" width="13.85546875" style="51" customWidth="1"/>
    <col min="8741" max="8741" width="12.85546875" style="51" bestFit="1" customWidth="1"/>
    <col min="8742" max="8955" width="9.140625" style="51"/>
    <col min="8956" max="8956" width="11" style="51" customWidth="1"/>
    <col min="8957" max="8957" width="14.28515625" style="51" customWidth="1"/>
    <col min="8958" max="8958" width="13.28515625" style="51" customWidth="1"/>
    <col min="8959" max="8959" width="13.5703125" style="51" customWidth="1"/>
    <col min="8960" max="8960" width="10.28515625" style="51" customWidth="1"/>
    <col min="8961" max="8961" width="14.7109375" style="51" customWidth="1"/>
    <col min="8962" max="8962" width="9.140625" style="51"/>
    <col min="8963" max="8963" width="12.7109375" style="51" customWidth="1"/>
    <col min="8964" max="8964" width="14.140625" style="51" customWidth="1"/>
    <col min="8965" max="8965" width="14" style="51" customWidth="1"/>
    <col min="8966" max="8966" width="12.28515625" style="51" customWidth="1"/>
    <col min="8967" max="8967" width="14" style="51" bestFit="1" customWidth="1"/>
    <col min="8968" max="8968" width="9.140625" style="51"/>
    <col min="8969" max="8969" width="12.85546875" style="51" customWidth="1"/>
    <col min="8970" max="8970" width="13.85546875" style="51" customWidth="1"/>
    <col min="8971" max="8971" width="12.5703125" style="51" customWidth="1"/>
    <col min="8972" max="8973" width="9.140625" style="51"/>
    <col min="8974" max="8974" width="11" style="51" customWidth="1"/>
    <col min="8975" max="8976" width="9.140625" style="51"/>
    <col min="8977" max="8977" width="13.7109375" style="51" customWidth="1"/>
    <col min="8978" max="8978" width="9.140625" style="51"/>
    <col min="8979" max="8979" width="10.85546875" style="51" customWidth="1"/>
    <col min="8980" max="8980" width="14.140625" style="51" customWidth="1"/>
    <col min="8981" max="8981" width="9.140625" style="51"/>
    <col min="8982" max="8982" width="10.85546875" style="51" customWidth="1"/>
    <col min="8983" max="8983" width="13.7109375" style="51" customWidth="1"/>
    <col min="8984" max="8984" width="14" style="51" bestFit="1" customWidth="1"/>
    <col min="8985" max="8985" width="9.140625" style="51"/>
    <col min="8986" max="8986" width="11.140625" style="51" customWidth="1"/>
    <col min="8987" max="8987" width="14" style="51" customWidth="1"/>
    <col min="8988" max="8988" width="15.42578125" style="51" customWidth="1"/>
    <col min="8989" max="8989" width="9.140625" style="51"/>
    <col min="8990" max="8990" width="13.140625" style="51" customWidth="1"/>
    <col min="8991" max="8991" width="12.42578125" style="51" customWidth="1"/>
    <col min="8992" max="8992" width="14.85546875" style="51" customWidth="1"/>
    <col min="8993" max="8993" width="9.140625" style="51"/>
    <col min="8994" max="8994" width="13" style="51" customWidth="1"/>
    <col min="8995" max="8995" width="14.85546875" style="51" customWidth="1"/>
    <col min="8996" max="8996" width="13.85546875" style="51" customWidth="1"/>
    <col min="8997" max="8997" width="12.85546875" style="51" bestFit="1" customWidth="1"/>
    <col min="8998" max="9211" width="9.140625" style="51"/>
    <col min="9212" max="9212" width="11" style="51" customWidth="1"/>
    <col min="9213" max="9213" width="14.28515625" style="51" customWidth="1"/>
    <col min="9214" max="9214" width="13.28515625" style="51" customWidth="1"/>
    <col min="9215" max="9215" width="13.5703125" style="51" customWidth="1"/>
    <col min="9216" max="9216" width="10.28515625" style="51" customWidth="1"/>
    <col min="9217" max="9217" width="14.7109375" style="51" customWidth="1"/>
    <col min="9218" max="9218" width="9.140625" style="51"/>
    <col min="9219" max="9219" width="12.7109375" style="51" customWidth="1"/>
    <col min="9220" max="9220" width="14.140625" style="51" customWidth="1"/>
    <col min="9221" max="9221" width="14" style="51" customWidth="1"/>
    <col min="9222" max="9222" width="12.28515625" style="51" customWidth="1"/>
    <col min="9223" max="9223" width="14" style="51" bestFit="1" customWidth="1"/>
    <col min="9224" max="9224" width="9.140625" style="51"/>
    <col min="9225" max="9225" width="12.85546875" style="51" customWidth="1"/>
    <col min="9226" max="9226" width="13.85546875" style="51" customWidth="1"/>
    <col min="9227" max="9227" width="12.5703125" style="51" customWidth="1"/>
    <col min="9228" max="9229" width="9.140625" style="51"/>
    <col min="9230" max="9230" width="11" style="51" customWidth="1"/>
    <col min="9231" max="9232" width="9.140625" style="51"/>
    <col min="9233" max="9233" width="13.7109375" style="51" customWidth="1"/>
    <col min="9234" max="9234" width="9.140625" style="51"/>
    <col min="9235" max="9235" width="10.85546875" style="51" customWidth="1"/>
    <col min="9236" max="9236" width="14.140625" style="51" customWidth="1"/>
    <col min="9237" max="9237" width="9.140625" style="51"/>
    <col min="9238" max="9238" width="10.85546875" style="51" customWidth="1"/>
    <col min="9239" max="9239" width="13.7109375" style="51" customWidth="1"/>
    <col min="9240" max="9240" width="14" style="51" bestFit="1" customWidth="1"/>
    <col min="9241" max="9241" width="9.140625" style="51"/>
    <col min="9242" max="9242" width="11.140625" style="51" customWidth="1"/>
    <col min="9243" max="9243" width="14" style="51" customWidth="1"/>
    <col min="9244" max="9244" width="15.42578125" style="51" customWidth="1"/>
    <col min="9245" max="9245" width="9.140625" style="51"/>
    <col min="9246" max="9246" width="13.140625" style="51" customWidth="1"/>
    <col min="9247" max="9247" width="12.42578125" style="51" customWidth="1"/>
    <col min="9248" max="9248" width="14.85546875" style="51" customWidth="1"/>
    <col min="9249" max="9249" width="9.140625" style="51"/>
    <col min="9250" max="9250" width="13" style="51" customWidth="1"/>
    <col min="9251" max="9251" width="14.85546875" style="51" customWidth="1"/>
    <col min="9252" max="9252" width="13.85546875" style="51" customWidth="1"/>
    <col min="9253" max="9253" width="12.85546875" style="51" bestFit="1" customWidth="1"/>
    <col min="9254" max="9467" width="9.140625" style="51"/>
    <col min="9468" max="9468" width="11" style="51" customWidth="1"/>
    <col min="9469" max="9469" width="14.28515625" style="51" customWidth="1"/>
    <col min="9470" max="9470" width="13.28515625" style="51" customWidth="1"/>
    <col min="9471" max="9471" width="13.5703125" style="51" customWidth="1"/>
    <col min="9472" max="9472" width="10.28515625" style="51" customWidth="1"/>
    <col min="9473" max="9473" width="14.7109375" style="51" customWidth="1"/>
    <col min="9474" max="9474" width="9.140625" style="51"/>
    <col min="9475" max="9475" width="12.7109375" style="51" customWidth="1"/>
    <col min="9476" max="9476" width="14.140625" style="51" customWidth="1"/>
    <col min="9477" max="9477" width="14" style="51" customWidth="1"/>
    <col min="9478" max="9478" width="12.28515625" style="51" customWidth="1"/>
    <col min="9479" max="9479" width="14" style="51" bestFit="1" customWidth="1"/>
    <col min="9480" max="9480" width="9.140625" style="51"/>
    <col min="9481" max="9481" width="12.85546875" style="51" customWidth="1"/>
    <col min="9482" max="9482" width="13.85546875" style="51" customWidth="1"/>
    <col min="9483" max="9483" width="12.5703125" style="51" customWidth="1"/>
    <col min="9484" max="9485" width="9.140625" style="51"/>
    <col min="9486" max="9486" width="11" style="51" customWidth="1"/>
    <col min="9487" max="9488" width="9.140625" style="51"/>
    <col min="9489" max="9489" width="13.7109375" style="51" customWidth="1"/>
    <col min="9490" max="9490" width="9.140625" style="51"/>
    <col min="9491" max="9491" width="10.85546875" style="51" customWidth="1"/>
    <col min="9492" max="9492" width="14.140625" style="51" customWidth="1"/>
    <col min="9493" max="9493" width="9.140625" style="51"/>
    <col min="9494" max="9494" width="10.85546875" style="51" customWidth="1"/>
    <col min="9495" max="9495" width="13.7109375" style="51" customWidth="1"/>
    <col min="9496" max="9496" width="14" style="51" bestFit="1" customWidth="1"/>
    <col min="9497" max="9497" width="9.140625" style="51"/>
    <col min="9498" max="9498" width="11.140625" style="51" customWidth="1"/>
    <col min="9499" max="9499" width="14" style="51" customWidth="1"/>
    <col min="9500" max="9500" width="15.42578125" style="51" customWidth="1"/>
    <col min="9501" max="9501" width="9.140625" style="51"/>
    <col min="9502" max="9502" width="13.140625" style="51" customWidth="1"/>
    <col min="9503" max="9503" width="12.42578125" style="51" customWidth="1"/>
    <col min="9504" max="9504" width="14.85546875" style="51" customWidth="1"/>
    <col min="9505" max="9505" width="9.140625" style="51"/>
    <col min="9506" max="9506" width="13" style="51" customWidth="1"/>
    <col min="9507" max="9507" width="14.85546875" style="51" customWidth="1"/>
    <col min="9508" max="9508" width="13.85546875" style="51" customWidth="1"/>
    <col min="9509" max="9509" width="12.85546875" style="51" bestFit="1" customWidth="1"/>
    <col min="9510" max="9723" width="9.140625" style="51"/>
    <col min="9724" max="9724" width="11" style="51" customWidth="1"/>
    <col min="9725" max="9725" width="14.28515625" style="51" customWidth="1"/>
    <col min="9726" max="9726" width="13.28515625" style="51" customWidth="1"/>
    <col min="9727" max="9727" width="13.5703125" style="51" customWidth="1"/>
    <col min="9728" max="9728" width="10.28515625" style="51" customWidth="1"/>
    <col min="9729" max="9729" width="14.7109375" style="51" customWidth="1"/>
    <col min="9730" max="9730" width="9.140625" style="51"/>
    <col min="9731" max="9731" width="12.7109375" style="51" customWidth="1"/>
    <col min="9732" max="9732" width="14.140625" style="51" customWidth="1"/>
    <col min="9733" max="9733" width="14" style="51" customWidth="1"/>
    <col min="9734" max="9734" width="12.28515625" style="51" customWidth="1"/>
    <col min="9735" max="9735" width="14" style="51" bestFit="1" customWidth="1"/>
    <col min="9736" max="9736" width="9.140625" style="51"/>
    <col min="9737" max="9737" width="12.85546875" style="51" customWidth="1"/>
    <col min="9738" max="9738" width="13.85546875" style="51" customWidth="1"/>
    <col min="9739" max="9739" width="12.5703125" style="51" customWidth="1"/>
    <col min="9740" max="9741" width="9.140625" style="51"/>
    <col min="9742" max="9742" width="11" style="51" customWidth="1"/>
    <col min="9743" max="9744" width="9.140625" style="51"/>
    <col min="9745" max="9745" width="13.7109375" style="51" customWidth="1"/>
    <col min="9746" max="9746" width="9.140625" style="51"/>
    <col min="9747" max="9747" width="10.85546875" style="51" customWidth="1"/>
    <col min="9748" max="9748" width="14.140625" style="51" customWidth="1"/>
    <col min="9749" max="9749" width="9.140625" style="51"/>
    <col min="9750" max="9750" width="10.85546875" style="51" customWidth="1"/>
    <col min="9751" max="9751" width="13.7109375" style="51" customWidth="1"/>
    <col min="9752" max="9752" width="14" style="51" bestFit="1" customWidth="1"/>
    <col min="9753" max="9753" width="9.140625" style="51"/>
    <col min="9754" max="9754" width="11.140625" style="51" customWidth="1"/>
    <col min="9755" max="9755" width="14" style="51" customWidth="1"/>
    <col min="9756" max="9756" width="15.42578125" style="51" customWidth="1"/>
    <col min="9757" max="9757" width="9.140625" style="51"/>
    <col min="9758" max="9758" width="13.140625" style="51" customWidth="1"/>
    <col min="9759" max="9759" width="12.42578125" style="51" customWidth="1"/>
    <col min="9760" max="9760" width="14.85546875" style="51" customWidth="1"/>
    <col min="9761" max="9761" width="9.140625" style="51"/>
    <col min="9762" max="9762" width="13" style="51" customWidth="1"/>
    <col min="9763" max="9763" width="14.85546875" style="51" customWidth="1"/>
    <col min="9764" max="9764" width="13.85546875" style="51" customWidth="1"/>
    <col min="9765" max="9765" width="12.85546875" style="51" bestFit="1" customWidth="1"/>
    <col min="9766" max="9979" width="9.140625" style="51"/>
    <col min="9980" max="9980" width="11" style="51" customWidth="1"/>
    <col min="9981" max="9981" width="14.28515625" style="51" customWidth="1"/>
    <col min="9982" max="9982" width="13.28515625" style="51" customWidth="1"/>
    <col min="9983" max="9983" width="13.5703125" style="51" customWidth="1"/>
    <col min="9984" max="9984" width="10.28515625" style="51" customWidth="1"/>
    <col min="9985" max="9985" width="14.7109375" style="51" customWidth="1"/>
    <col min="9986" max="9986" width="9.140625" style="51"/>
    <col min="9987" max="9987" width="12.7109375" style="51" customWidth="1"/>
    <col min="9988" max="9988" width="14.140625" style="51" customWidth="1"/>
    <col min="9989" max="9989" width="14" style="51" customWidth="1"/>
    <col min="9990" max="9990" width="12.28515625" style="51" customWidth="1"/>
    <col min="9991" max="9991" width="14" style="51" bestFit="1" customWidth="1"/>
    <col min="9992" max="9992" width="9.140625" style="51"/>
    <col min="9993" max="9993" width="12.85546875" style="51" customWidth="1"/>
    <col min="9994" max="9994" width="13.85546875" style="51" customWidth="1"/>
    <col min="9995" max="9995" width="12.5703125" style="51" customWidth="1"/>
    <col min="9996" max="9997" width="9.140625" style="51"/>
    <col min="9998" max="9998" width="11" style="51" customWidth="1"/>
    <col min="9999" max="10000" width="9.140625" style="51"/>
    <col min="10001" max="10001" width="13.7109375" style="51" customWidth="1"/>
    <col min="10002" max="10002" width="9.140625" style="51"/>
    <col min="10003" max="10003" width="10.85546875" style="51" customWidth="1"/>
    <col min="10004" max="10004" width="14.140625" style="51" customWidth="1"/>
    <col min="10005" max="10005" width="9.140625" style="51"/>
    <col min="10006" max="10006" width="10.85546875" style="51" customWidth="1"/>
    <col min="10007" max="10007" width="13.7109375" style="51" customWidth="1"/>
    <col min="10008" max="10008" width="14" style="51" bestFit="1" customWidth="1"/>
    <col min="10009" max="10009" width="9.140625" style="51"/>
    <col min="10010" max="10010" width="11.140625" style="51" customWidth="1"/>
    <col min="10011" max="10011" width="14" style="51" customWidth="1"/>
    <col min="10012" max="10012" width="15.42578125" style="51" customWidth="1"/>
    <col min="10013" max="10013" width="9.140625" style="51"/>
    <col min="10014" max="10014" width="13.140625" style="51" customWidth="1"/>
    <col min="10015" max="10015" width="12.42578125" style="51" customWidth="1"/>
    <col min="10016" max="10016" width="14.85546875" style="51" customWidth="1"/>
    <col min="10017" max="10017" width="9.140625" style="51"/>
    <col min="10018" max="10018" width="13" style="51" customWidth="1"/>
    <col min="10019" max="10019" width="14.85546875" style="51" customWidth="1"/>
    <col min="10020" max="10020" width="13.85546875" style="51" customWidth="1"/>
    <col min="10021" max="10021" width="12.85546875" style="51" bestFit="1" customWidth="1"/>
    <col min="10022" max="10235" width="9.140625" style="51"/>
    <col min="10236" max="10236" width="11" style="51" customWidth="1"/>
    <col min="10237" max="10237" width="14.28515625" style="51" customWidth="1"/>
    <col min="10238" max="10238" width="13.28515625" style="51" customWidth="1"/>
    <col min="10239" max="10239" width="13.5703125" style="51" customWidth="1"/>
    <col min="10240" max="10240" width="10.28515625" style="51" customWidth="1"/>
    <col min="10241" max="10241" width="14.7109375" style="51" customWidth="1"/>
    <col min="10242" max="10242" width="9.140625" style="51"/>
    <col min="10243" max="10243" width="12.7109375" style="51" customWidth="1"/>
    <col min="10244" max="10244" width="14.140625" style="51" customWidth="1"/>
    <col min="10245" max="10245" width="14" style="51" customWidth="1"/>
    <col min="10246" max="10246" width="12.28515625" style="51" customWidth="1"/>
    <col min="10247" max="10247" width="14" style="51" bestFit="1" customWidth="1"/>
    <col min="10248" max="10248" width="9.140625" style="51"/>
    <col min="10249" max="10249" width="12.85546875" style="51" customWidth="1"/>
    <col min="10250" max="10250" width="13.85546875" style="51" customWidth="1"/>
    <col min="10251" max="10251" width="12.5703125" style="51" customWidth="1"/>
    <col min="10252" max="10253" width="9.140625" style="51"/>
    <col min="10254" max="10254" width="11" style="51" customWidth="1"/>
    <col min="10255" max="10256" width="9.140625" style="51"/>
    <col min="10257" max="10257" width="13.7109375" style="51" customWidth="1"/>
    <col min="10258" max="10258" width="9.140625" style="51"/>
    <col min="10259" max="10259" width="10.85546875" style="51" customWidth="1"/>
    <col min="10260" max="10260" width="14.140625" style="51" customWidth="1"/>
    <col min="10261" max="10261" width="9.140625" style="51"/>
    <col min="10262" max="10262" width="10.85546875" style="51" customWidth="1"/>
    <col min="10263" max="10263" width="13.7109375" style="51" customWidth="1"/>
    <col min="10264" max="10264" width="14" style="51" bestFit="1" customWidth="1"/>
    <col min="10265" max="10265" width="9.140625" style="51"/>
    <col min="10266" max="10266" width="11.140625" style="51" customWidth="1"/>
    <col min="10267" max="10267" width="14" style="51" customWidth="1"/>
    <col min="10268" max="10268" width="15.42578125" style="51" customWidth="1"/>
    <col min="10269" max="10269" width="9.140625" style="51"/>
    <col min="10270" max="10270" width="13.140625" style="51" customWidth="1"/>
    <col min="10271" max="10271" width="12.42578125" style="51" customWidth="1"/>
    <col min="10272" max="10272" width="14.85546875" style="51" customWidth="1"/>
    <col min="10273" max="10273" width="9.140625" style="51"/>
    <col min="10274" max="10274" width="13" style="51" customWidth="1"/>
    <col min="10275" max="10275" width="14.85546875" style="51" customWidth="1"/>
    <col min="10276" max="10276" width="13.85546875" style="51" customWidth="1"/>
    <col min="10277" max="10277" width="12.85546875" style="51" bestFit="1" customWidth="1"/>
    <col min="10278" max="10491" width="9.140625" style="51"/>
    <col min="10492" max="10492" width="11" style="51" customWidth="1"/>
    <col min="10493" max="10493" width="14.28515625" style="51" customWidth="1"/>
    <col min="10494" max="10494" width="13.28515625" style="51" customWidth="1"/>
    <col min="10495" max="10495" width="13.5703125" style="51" customWidth="1"/>
    <col min="10496" max="10496" width="10.28515625" style="51" customWidth="1"/>
    <col min="10497" max="10497" width="14.7109375" style="51" customWidth="1"/>
    <col min="10498" max="10498" width="9.140625" style="51"/>
    <col min="10499" max="10499" width="12.7109375" style="51" customWidth="1"/>
    <col min="10500" max="10500" width="14.140625" style="51" customWidth="1"/>
    <col min="10501" max="10501" width="14" style="51" customWidth="1"/>
    <col min="10502" max="10502" width="12.28515625" style="51" customWidth="1"/>
    <col min="10503" max="10503" width="14" style="51" bestFit="1" customWidth="1"/>
    <col min="10504" max="10504" width="9.140625" style="51"/>
    <col min="10505" max="10505" width="12.85546875" style="51" customWidth="1"/>
    <col min="10506" max="10506" width="13.85546875" style="51" customWidth="1"/>
    <col min="10507" max="10507" width="12.5703125" style="51" customWidth="1"/>
    <col min="10508" max="10509" width="9.140625" style="51"/>
    <col min="10510" max="10510" width="11" style="51" customWidth="1"/>
    <col min="10511" max="10512" width="9.140625" style="51"/>
    <col min="10513" max="10513" width="13.7109375" style="51" customWidth="1"/>
    <col min="10514" max="10514" width="9.140625" style="51"/>
    <col min="10515" max="10515" width="10.85546875" style="51" customWidth="1"/>
    <col min="10516" max="10516" width="14.140625" style="51" customWidth="1"/>
    <col min="10517" max="10517" width="9.140625" style="51"/>
    <col min="10518" max="10518" width="10.85546875" style="51" customWidth="1"/>
    <col min="10519" max="10519" width="13.7109375" style="51" customWidth="1"/>
    <col min="10520" max="10520" width="14" style="51" bestFit="1" customWidth="1"/>
    <col min="10521" max="10521" width="9.140625" style="51"/>
    <col min="10522" max="10522" width="11.140625" style="51" customWidth="1"/>
    <col min="10523" max="10523" width="14" style="51" customWidth="1"/>
    <col min="10524" max="10524" width="15.42578125" style="51" customWidth="1"/>
    <col min="10525" max="10525" width="9.140625" style="51"/>
    <col min="10526" max="10526" width="13.140625" style="51" customWidth="1"/>
    <col min="10527" max="10527" width="12.42578125" style="51" customWidth="1"/>
    <col min="10528" max="10528" width="14.85546875" style="51" customWidth="1"/>
    <col min="10529" max="10529" width="9.140625" style="51"/>
    <col min="10530" max="10530" width="13" style="51" customWidth="1"/>
    <col min="10531" max="10531" width="14.85546875" style="51" customWidth="1"/>
    <col min="10532" max="10532" width="13.85546875" style="51" customWidth="1"/>
    <col min="10533" max="10533" width="12.85546875" style="51" bestFit="1" customWidth="1"/>
    <col min="10534" max="10747" width="9.140625" style="51"/>
    <col min="10748" max="10748" width="11" style="51" customWidth="1"/>
    <col min="10749" max="10749" width="14.28515625" style="51" customWidth="1"/>
    <col min="10750" max="10750" width="13.28515625" style="51" customWidth="1"/>
    <col min="10751" max="10751" width="13.5703125" style="51" customWidth="1"/>
    <col min="10752" max="10752" width="10.28515625" style="51" customWidth="1"/>
    <col min="10753" max="10753" width="14.7109375" style="51" customWidth="1"/>
    <col min="10754" max="10754" width="9.140625" style="51"/>
    <col min="10755" max="10755" width="12.7109375" style="51" customWidth="1"/>
    <col min="10756" max="10756" width="14.140625" style="51" customWidth="1"/>
    <col min="10757" max="10757" width="14" style="51" customWidth="1"/>
    <col min="10758" max="10758" width="12.28515625" style="51" customWidth="1"/>
    <col min="10759" max="10759" width="14" style="51" bestFit="1" customWidth="1"/>
    <col min="10760" max="10760" width="9.140625" style="51"/>
    <col min="10761" max="10761" width="12.85546875" style="51" customWidth="1"/>
    <col min="10762" max="10762" width="13.85546875" style="51" customWidth="1"/>
    <col min="10763" max="10763" width="12.5703125" style="51" customWidth="1"/>
    <col min="10764" max="10765" width="9.140625" style="51"/>
    <col min="10766" max="10766" width="11" style="51" customWidth="1"/>
    <col min="10767" max="10768" width="9.140625" style="51"/>
    <col min="10769" max="10769" width="13.7109375" style="51" customWidth="1"/>
    <col min="10770" max="10770" width="9.140625" style="51"/>
    <col min="10771" max="10771" width="10.85546875" style="51" customWidth="1"/>
    <col min="10772" max="10772" width="14.140625" style="51" customWidth="1"/>
    <col min="10773" max="10773" width="9.140625" style="51"/>
    <col min="10774" max="10774" width="10.85546875" style="51" customWidth="1"/>
    <col min="10775" max="10775" width="13.7109375" style="51" customWidth="1"/>
    <col min="10776" max="10776" width="14" style="51" bestFit="1" customWidth="1"/>
    <col min="10777" max="10777" width="9.140625" style="51"/>
    <col min="10778" max="10778" width="11.140625" style="51" customWidth="1"/>
    <col min="10779" max="10779" width="14" style="51" customWidth="1"/>
    <col min="10780" max="10780" width="15.42578125" style="51" customWidth="1"/>
    <col min="10781" max="10781" width="9.140625" style="51"/>
    <col min="10782" max="10782" width="13.140625" style="51" customWidth="1"/>
    <col min="10783" max="10783" width="12.42578125" style="51" customWidth="1"/>
    <col min="10784" max="10784" width="14.85546875" style="51" customWidth="1"/>
    <col min="10785" max="10785" width="9.140625" style="51"/>
    <col min="10786" max="10786" width="13" style="51" customWidth="1"/>
    <col min="10787" max="10787" width="14.85546875" style="51" customWidth="1"/>
    <col min="10788" max="10788" width="13.85546875" style="51" customWidth="1"/>
    <col min="10789" max="10789" width="12.85546875" style="51" bestFit="1" customWidth="1"/>
    <col min="10790" max="11003" width="9.140625" style="51"/>
    <col min="11004" max="11004" width="11" style="51" customWidth="1"/>
    <col min="11005" max="11005" width="14.28515625" style="51" customWidth="1"/>
    <col min="11006" max="11006" width="13.28515625" style="51" customWidth="1"/>
    <col min="11007" max="11007" width="13.5703125" style="51" customWidth="1"/>
    <col min="11008" max="11008" width="10.28515625" style="51" customWidth="1"/>
    <col min="11009" max="11009" width="14.7109375" style="51" customWidth="1"/>
    <col min="11010" max="11010" width="9.140625" style="51"/>
    <col min="11011" max="11011" width="12.7109375" style="51" customWidth="1"/>
    <col min="11012" max="11012" width="14.140625" style="51" customWidth="1"/>
    <col min="11013" max="11013" width="14" style="51" customWidth="1"/>
    <col min="11014" max="11014" width="12.28515625" style="51" customWidth="1"/>
    <col min="11015" max="11015" width="14" style="51" bestFit="1" customWidth="1"/>
    <col min="11016" max="11016" width="9.140625" style="51"/>
    <col min="11017" max="11017" width="12.85546875" style="51" customWidth="1"/>
    <col min="11018" max="11018" width="13.85546875" style="51" customWidth="1"/>
    <col min="11019" max="11019" width="12.5703125" style="51" customWidth="1"/>
    <col min="11020" max="11021" width="9.140625" style="51"/>
    <col min="11022" max="11022" width="11" style="51" customWidth="1"/>
    <col min="11023" max="11024" width="9.140625" style="51"/>
    <col min="11025" max="11025" width="13.7109375" style="51" customWidth="1"/>
    <col min="11026" max="11026" width="9.140625" style="51"/>
    <col min="11027" max="11027" width="10.85546875" style="51" customWidth="1"/>
    <col min="11028" max="11028" width="14.140625" style="51" customWidth="1"/>
    <col min="11029" max="11029" width="9.140625" style="51"/>
    <col min="11030" max="11030" width="10.85546875" style="51" customWidth="1"/>
    <col min="11031" max="11031" width="13.7109375" style="51" customWidth="1"/>
    <col min="11032" max="11032" width="14" style="51" bestFit="1" customWidth="1"/>
    <col min="11033" max="11033" width="9.140625" style="51"/>
    <col min="11034" max="11034" width="11.140625" style="51" customWidth="1"/>
    <col min="11035" max="11035" width="14" style="51" customWidth="1"/>
    <col min="11036" max="11036" width="15.42578125" style="51" customWidth="1"/>
    <col min="11037" max="11037" width="9.140625" style="51"/>
    <col min="11038" max="11038" width="13.140625" style="51" customWidth="1"/>
    <col min="11039" max="11039" width="12.42578125" style="51" customWidth="1"/>
    <col min="11040" max="11040" width="14.85546875" style="51" customWidth="1"/>
    <col min="11041" max="11041" width="9.140625" style="51"/>
    <col min="11042" max="11042" width="13" style="51" customWidth="1"/>
    <col min="11043" max="11043" width="14.85546875" style="51" customWidth="1"/>
    <col min="11044" max="11044" width="13.85546875" style="51" customWidth="1"/>
    <col min="11045" max="11045" width="12.85546875" style="51" bestFit="1" customWidth="1"/>
    <col min="11046" max="11259" width="9.140625" style="51"/>
    <col min="11260" max="11260" width="11" style="51" customWidth="1"/>
    <col min="11261" max="11261" width="14.28515625" style="51" customWidth="1"/>
    <col min="11262" max="11262" width="13.28515625" style="51" customWidth="1"/>
    <col min="11263" max="11263" width="13.5703125" style="51" customWidth="1"/>
    <col min="11264" max="11264" width="10.28515625" style="51" customWidth="1"/>
    <col min="11265" max="11265" width="14.7109375" style="51" customWidth="1"/>
    <col min="11266" max="11266" width="9.140625" style="51"/>
    <col min="11267" max="11267" width="12.7109375" style="51" customWidth="1"/>
    <col min="11268" max="11268" width="14.140625" style="51" customWidth="1"/>
    <col min="11269" max="11269" width="14" style="51" customWidth="1"/>
    <col min="11270" max="11270" width="12.28515625" style="51" customWidth="1"/>
    <col min="11271" max="11271" width="14" style="51" bestFit="1" customWidth="1"/>
    <col min="11272" max="11272" width="9.140625" style="51"/>
    <col min="11273" max="11273" width="12.85546875" style="51" customWidth="1"/>
    <col min="11274" max="11274" width="13.85546875" style="51" customWidth="1"/>
    <col min="11275" max="11275" width="12.5703125" style="51" customWidth="1"/>
    <col min="11276" max="11277" width="9.140625" style="51"/>
    <col min="11278" max="11278" width="11" style="51" customWidth="1"/>
    <col min="11279" max="11280" width="9.140625" style="51"/>
    <col min="11281" max="11281" width="13.7109375" style="51" customWidth="1"/>
    <col min="11282" max="11282" width="9.140625" style="51"/>
    <col min="11283" max="11283" width="10.85546875" style="51" customWidth="1"/>
    <col min="11284" max="11284" width="14.140625" style="51" customWidth="1"/>
    <col min="11285" max="11285" width="9.140625" style="51"/>
    <col min="11286" max="11286" width="10.85546875" style="51" customWidth="1"/>
    <col min="11287" max="11287" width="13.7109375" style="51" customWidth="1"/>
    <col min="11288" max="11288" width="14" style="51" bestFit="1" customWidth="1"/>
    <col min="11289" max="11289" width="9.140625" style="51"/>
    <col min="11290" max="11290" width="11.140625" style="51" customWidth="1"/>
    <col min="11291" max="11291" width="14" style="51" customWidth="1"/>
    <col min="11292" max="11292" width="15.42578125" style="51" customWidth="1"/>
    <col min="11293" max="11293" width="9.140625" style="51"/>
    <col min="11294" max="11294" width="13.140625" style="51" customWidth="1"/>
    <col min="11295" max="11295" width="12.42578125" style="51" customWidth="1"/>
    <col min="11296" max="11296" width="14.85546875" style="51" customWidth="1"/>
    <col min="11297" max="11297" width="9.140625" style="51"/>
    <col min="11298" max="11298" width="13" style="51" customWidth="1"/>
    <col min="11299" max="11299" width="14.85546875" style="51" customWidth="1"/>
    <col min="11300" max="11300" width="13.85546875" style="51" customWidth="1"/>
    <col min="11301" max="11301" width="12.85546875" style="51" bestFit="1" customWidth="1"/>
    <col min="11302" max="11515" width="9.140625" style="51"/>
    <col min="11516" max="11516" width="11" style="51" customWidth="1"/>
    <col min="11517" max="11517" width="14.28515625" style="51" customWidth="1"/>
    <col min="11518" max="11518" width="13.28515625" style="51" customWidth="1"/>
    <col min="11519" max="11519" width="13.5703125" style="51" customWidth="1"/>
    <col min="11520" max="11520" width="10.28515625" style="51" customWidth="1"/>
    <col min="11521" max="11521" width="14.7109375" style="51" customWidth="1"/>
    <col min="11522" max="11522" width="9.140625" style="51"/>
    <col min="11523" max="11523" width="12.7109375" style="51" customWidth="1"/>
    <col min="11524" max="11524" width="14.140625" style="51" customWidth="1"/>
    <col min="11525" max="11525" width="14" style="51" customWidth="1"/>
    <col min="11526" max="11526" width="12.28515625" style="51" customWidth="1"/>
    <col min="11527" max="11527" width="14" style="51" bestFit="1" customWidth="1"/>
    <col min="11528" max="11528" width="9.140625" style="51"/>
    <col min="11529" max="11529" width="12.85546875" style="51" customWidth="1"/>
    <col min="11530" max="11530" width="13.85546875" style="51" customWidth="1"/>
    <col min="11531" max="11531" width="12.5703125" style="51" customWidth="1"/>
    <col min="11532" max="11533" width="9.140625" style="51"/>
    <col min="11534" max="11534" width="11" style="51" customWidth="1"/>
    <col min="11535" max="11536" width="9.140625" style="51"/>
    <col min="11537" max="11537" width="13.7109375" style="51" customWidth="1"/>
    <col min="11538" max="11538" width="9.140625" style="51"/>
    <col min="11539" max="11539" width="10.85546875" style="51" customWidth="1"/>
    <col min="11540" max="11540" width="14.140625" style="51" customWidth="1"/>
    <col min="11541" max="11541" width="9.140625" style="51"/>
    <col min="11542" max="11542" width="10.85546875" style="51" customWidth="1"/>
    <col min="11543" max="11543" width="13.7109375" style="51" customWidth="1"/>
    <col min="11544" max="11544" width="14" style="51" bestFit="1" customWidth="1"/>
    <col min="11545" max="11545" width="9.140625" style="51"/>
    <col min="11546" max="11546" width="11.140625" style="51" customWidth="1"/>
    <col min="11547" max="11547" width="14" style="51" customWidth="1"/>
    <col min="11548" max="11548" width="15.42578125" style="51" customWidth="1"/>
    <col min="11549" max="11549" width="9.140625" style="51"/>
    <col min="11550" max="11550" width="13.140625" style="51" customWidth="1"/>
    <col min="11551" max="11551" width="12.42578125" style="51" customWidth="1"/>
    <col min="11552" max="11552" width="14.85546875" style="51" customWidth="1"/>
    <col min="11553" max="11553" width="9.140625" style="51"/>
    <col min="11554" max="11554" width="13" style="51" customWidth="1"/>
    <col min="11555" max="11555" width="14.85546875" style="51" customWidth="1"/>
    <col min="11556" max="11556" width="13.85546875" style="51" customWidth="1"/>
    <col min="11557" max="11557" width="12.85546875" style="51" bestFit="1" customWidth="1"/>
    <col min="11558" max="11771" width="9.140625" style="51"/>
    <col min="11772" max="11772" width="11" style="51" customWidth="1"/>
    <col min="11773" max="11773" width="14.28515625" style="51" customWidth="1"/>
    <col min="11774" max="11774" width="13.28515625" style="51" customWidth="1"/>
    <col min="11775" max="11775" width="13.5703125" style="51" customWidth="1"/>
    <col min="11776" max="11776" width="10.28515625" style="51" customWidth="1"/>
    <col min="11777" max="11777" width="14.7109375" style="51" customWidth="1"/>
    <col min="11778" max="11778" width="9.140625" style="51"/>
    <col min="11779" max="11779" width="12.7109375" style="51" customWidth="1"/>
    <col min="11780" max="11780" width="14.140625" style="51" customWidth="1"/>
    <col min="11781" max="11781" width="14" style="51" customWidth="1"/>
    <col min="11782" max="11782" width="12.28515625" style="51" customWidth="1"/>
    <col min="11783" max="11783" width="14" style="51" bestFit="1" customWidth="1"/>
    <col min="11784" max="11784" width="9.140625" style="51"/>
    <col min="11785" max="11785" width="12.85546875" style="51" customWidth="1"/>
    <col min="11786" max="11786" width="13.85546875" style="51" customWidth="1"/>
    <col min="11787" max="11787" width="12.5703125" style="51" customWidth="1"/>
    <col min="11788" max="11789" width="9.140625" style="51"/>
    <col min="11790" max="11790" width="11" style="51" customWidth="1"/>
    <col min="11791" max="11792" width="9.140625" style="51"/>
    <col min="11793" max="11793" width="13.7109375" style="51" customWidth="1"/>
    <col min="11794" max="11794" width="9.140625" style="51"/>
    <col min="11795" max="11795" width="10.85546875" style="51" customWidth="1"/>
    <col min="11796" max="11796" width="14.140625" style="51" customWidth="1"/>
    <col min="11797" max="11797" width="9.140625" style="51"/>
    <col min="11798" max="11798" width="10.85546875" style="51" customWidth="1"/>
    <col min="11799" max="11799" width="13.7109375" style="51" customWidth="1"/>
    <col min="11800" max="11800" width="14" style="51" bestFit="1" customWidth="1"/>
    <col min="11801" max="11801" width="9.140625" style="51"/>
    <col min="11802" max="11802" width="11.140625" style="51" customWidth="1"/>
    <col min="11803" max="11803" width="14" style="51" customWidth="1"/>
    <col min="11804" max="11804" width="15.42578125" style="51" customWidth="1"/>
    <col min="11805" max="11805" width="9.140625" style="51"/>
    <col min="11806" max="11806" width="13.140625" style="51" customWidth="1"/>
    <col min="11807" max="11807" width="12.42578125" style="51" customWidth="1"/>
    <col min="11808" max="11808" width="14.85546875" style="51" customWidth="1"/>
    <col min="11809" max="11809" width="9.140625" style="51"/>
    <col min="11810" max="11810" width="13" style="51" customWidth="1"/>
    <col min="11811" max="11811" width="14.85546875" style="51" customWidth="1"/>
    <col min="11812" max="11812" width="13.85546875" style="51" customWidth="1"/>
    <col min="11813" max="11813" width="12.85546875" style="51" bestFit="1" customWidth="1"/>
    <col min="11814" max="12027" width="9.140625" style="51"/>
    <col min="12028" max="12028" width="11" style="51" customWidth="1"/>
    <col min="12029" max="12029" width="14.28515625" style="51" customWidth="1"/>
    <col min="12030" max="12030" width="13.28515625" style="51" customWidth="1"/>
    <col min="12031" max="12031" width="13.5703125" style="51" customWidth="1"/>
    <col min="12032" max="12032" width="10.28515625" style="51" customWidth="1"/>
    <col min="12033" max="12033" width="14.7109375" style="51" customWidth="1"/>
    <col min="12034" max="12034" width="9.140625" style="51"/>
    <col min="12035" max="12035" width="12.7109375" style="51" customWidth="1"/>
    <col min="12036" max="12036" width="14.140625" style="51" customWidth="1"/>
    <col min="12037" max="12037" width="14" style="51" customWidth="1"/>
    <col min="12038" max="12038" width="12.28515625" style="51" customWidth="1"/>
    <col min="12039" max="12039" width="14" style="51" bestFit="1" customWidth="1"/>
    <col min="12040" max="12040" width="9.140625" style="51"/>
    <col min="12041" max="12041" width="12.85546875" style="51" customWidth="1"/>
    <col min="12042" max="12042" width="13.85546875" style="51" customWidth="1"/>
    <col min="12043" max="12043" width="12.5703125" style="51" customWidth="1"/>
    <col min="12044" max="12045" width="9.140625" style="51"/>
    <col min="12046" max="12046" width="11" style="51" customWidth="1"/>
    <col min="12047" max="12048" width="9.140625" style="51"/>
    <col min="12049" max="12049" width="13.7109375" style="51" customWidth="1"/>
    <col min="12050" max="12050" width="9.140625" style="51"/>
    <col min="12051" max="12051" width="10.85546875" style="51" customWidth="1"/>
    <col min="12052" max="12052" width="14.140625" style="51" customWidth="1"/>
    <col min="12053" max="12053" width="9.140625" style="51"/>
    <col min="12054" max="12054" width="10.85546875" style="51" customWidth="1"/>
    <col min="12055" max="12055" width="13.7109375" style="51" customWidth="1"/>
    <col min="12056" max="12056" width="14" style="51" bestFit="1" customWidth="1"/>
    <col min="12057" max="12057" width="9.140625" style="51"/>
    <col min="12058" max="12058" width="11.140625" style="51" customWidth="1"/>
    <col min="12059" max="12059" width="14" style="51" customWidth="1"/>
    <col min="12060" max="12060" width="15.42578125" style="51" customWidth="1"/>
    <col min="12061" max="12061" width="9.140625" style="51"/>
    <col min="12062" max="12062" width="13.140625" style="51" customWidth="1"/>
    <col min="12063" max="12063" width="12.42578125" style="51" customWidth="1"/>
    <col min="12064" max="12064" width="14.85546875" style="51" customWidth="1"/>
    <col min="12065" max="12065" width="9.140625" style="51"/>
    <col min="12066" max="12066" width="13" style="51" customWidth="1"/>
    <col min="12067" max="12067" width="14.85546875" style="51" customWidth="1"/>
    <col min="12068" max="12068" width="13.85546875" style="51" customWidth="1"/>
    <col min="12069" max="12069" width="12.85546875" style="51" bestFit="1" customWidth="1"/>
    <col min="12070" max="12283" width="9.140625" style="51"/>
    <col min="12284" max="12284" width="11" style="51" customWidth="1"/>
    <col min="12285" max="12285" width="14.28515625" style="51" customWidth="1"/>
    <col min="12286" max="12286" width="13.28515625" style="51" customWidth="1"/>
    <col min="12287" max="12287" width="13.5703125" style="51" customWidth="1"/>
    <col min="12288" max="12288" width="10.28515625" style="51" customWidth="1"/>
    <col min="12289" max="12289" width="14.7109375" style="51" customWidth="1"/>
    <col min="12290" max="12290" width="9.140625" style="51"/>
    <col min="12291" max="12291" width="12.7109375" style="51" customWidth="1"/>
    <col min="12292" max="12292" width="14.140625" style="51" customWidth="1"/>
    <col min="12293" max="12293" width="14" style="51" customWidth="1"/>
    <col min="12294" max="12294" width="12.28515625" style="51" customWidth="1"/>
    <col min="12295" max="12295" width="14" style="51" bestFit="1" customWidth="1"/>
    <col min="12296" max="12296" width="9.140625" style="51"/>
    <col min="12297" max="12297" width="12.85546875" style="51" customWidth="1"/>
    <col min="12298" max="12298" width="13.85546875" style="51" customWidth="1"/>
    <col min="12299" max="12299" width="12.5703125" style="51" customWidth="1"/>
    <col min="12300" max="12301" width="9.140625" style="51"/>
    <col min="12302" max="12302" width="11" style="51" customWidth="1"/>
    <col min="12303" max="12304" width="9.140625" style="51"/>
    <col min="12305" max="12305" width="13.7109375" style="51" customWidth="1"/>
    <col min="12306" max="12306" width="9.140625" style="51"/>
    <col min="12307" max="12307" width="10.85546875" style="51" customWidth="1"/>
    <col min="12308" max="12308" width="14.140625" style="51" customWidth="1"/>
    <col min="12309" max="12309" width="9.140625" style="51"/>
    <col min="12310" max="12310" width="10.85546875" style="51" customWidth="1"/>
    <col min="12311" max="12311" width="13.7109375" style="51" customWidth="1"/>
    <col min="12312" max="12312" width="14" style="51" bestFit="1" customWidth="1"/>
    <col min="12313" max="12313" width="9.140625" style="51"/>
    <col min="12314" max="12314" width="11.140625" style="51" customWidth="1"/>
    <col min="12315" max="12315" width="14" style="51" customWidth="1"/>
    <col min="12316" max="12316" width="15.42578125" style="51" customWidth="1"/>
    <col min="12317" max="12317" width="9.140625" style="51"/>
    <col min="12318" max="12318" width="13.140625" style="51" customWidth="1"/>
    <col min="12319" max="12319" width="12.42578125" style="51" customWidth="1"/>
    <col min="12320" max="12320" width="14.85546875" style="51" customWidth="1"/>
    <col min="12321" max="12321" width="9.140625" style="51"/>
    <col min="12322" max="12322" width="13" style="51" customWidth="1"/>
    <col min="12323" max="12323" width="14.85546875" style="51" customWidth="1"/>
    <col min="12324" max="12324" width="13.85546875" style="51" customWidth="1"/>
    <col min="12325" max="12325" width="12.85546875" style="51" bestFit="1" customWidth="1"/>
    <col min="12326" max="12539" width="9.140625" style="51"/>
    <col min="12540" max="12540" width="11" style="51" customWidth="1"/>
    <col min="12541" max="12541" width="14.28515625" style="51" customWidth="1"/>
    <col min="12542" max="12542" width="13.28515625" style="51" customWidth="1"/>
    <col min="12543" max="12543" width="13.5703125" style="51" customWidth="1"/>
    <col min="12544" max="12544" width="10.28515625" style="51" customWidth="1"/>
    <col min="12545" max="12545" width="14.7109375" style="51" customWidth="1"/>
    <col min="12546" max="12546" width="9.140625" style="51"/>
    <col min="12547" max="12547" width="12.7109375" style="51" customWidth="1"/>
    <col min="12548" max="12548" width="14.140625" style="51" customWidth="1"/>
    <col min="12549" max="12549" width="14" style="51" customWidth="1"/>
    <col min="12550" max="12550" width="12.28515625" style="51" customWidth="1"/>
    <col min="12551" max="12551" width="14" style="51" bestFit="1" customWidth="1"/>
    <col min="12552" max="12552" width="9.140625" style="51"/>
    <col min="12553" max="12553" width="12.85546875" style="51" customWidth="1"/>
    <col min="12554" max="12554" width="13.85546875" style="51" customWidth="1"/>
    <col min="12555" max="12555" width="12.5703125" style="51" customWidth="1"/>
    <col min="12556" max="12557" width="9.140625" style="51"/>
    <col min="12558" max="12558" width="11" style="51" customWidth="1"/>
    <col min="12559" max="12560" width="9.140625" style="51"/>
    <col min="12561" max="12561" width="13.7109375" style="51" customWidth="1"/>
    <col min="12562" max="12562" width="9.140625" style="51"/>
    <col min="12563" max="12563" width="10.85546875" style="51" customWidth="1"/>
    <col min="12564" max="12564" width="14.140625" style="51" customWidth="1"/>
    <col min="12565" max="12565" width="9.140625" style="51"/>
    <col min="12566" max="12566" width="10.85546875" style="51" customWidth="1"/>
    <col min="12567" max="12567" width="13.7109375" style="51" customWidth="1"/>
    <col min="12568" max="12568" width="14" style="51" bestFit="1" customWidth="1"/>
    <col min="12569" max="12569" width="9.140625" style="51"/>
    <col min="12570" max="12570" width="11.140625" style="51" customWidth="1"/>
    <col min="12571" max="12571" width="14" style="51" customWidth="1"/>
    <col min="12572" max="12572" width="15.42578125" style="51" customWidth="1"/>
    <col min="12573" max="12573" width="9.140625" style="51"/>
    <col min="12574" max="12574" width="13.140625" style="51" customWidth="1"/>
    <col min="12575" max="12575" width="12.42578125" style="51" customWidth="1"/>
    <col min="12576" max="12576" width="14.85546875" style="51" customWidth="1"/>
    <col min="12577" max="12577" width="9.140625" style="51"/>
    <col min="12578" max="12578" width="13" style="51" customWidth="1"/>
    <col min="12579" max="12579" width="14.85546875" style="51" customWidth="1"/>
    <col min="12580" max="12580" width="13.85546875" style="51" customWidth="1"/>
    <col min="12581" max="12581" width="12.85546875" style="51" bestFit="1" customWidth="1"/>
    <col min="12582" max="12795" width="9.140625" style="51"/>
    <col min="12796" max="12796" width="11" style="51" customWidth="1"/>
    <col min="12797" max="12797" width="14.28515625" style="51" customWidth="1"/>
    <col min="12798" max="12798" width="13.28515625" style="51" customWidth="1"/>
    <col min="12799" max="12799" width="13.5703125" style="51" customWidth="1"/>
    <col min="12800" max="12800" width="10.28515625" style="51" customWidth="1"/>
    <col min="12801" max="12801" width="14.7109375" style="51" customWidth="1"/>
    <col min="12802" max="12802" width="9.140625" style="51"/>
    <col min="12803" max="12803" width="12.7109375" style="51" customWidth="1"/>
    <col min="12804" max="12804" width="14.140625" style="51" customWidth="1"/>
    <col min="12805" max="12805" width="14" style="51" customWidth="1"/>
    <col min="12806" max="12806" width="12.28515625" style="51" customWidth="1"/>
    <col min="12807" max="12807" width="14" style="51" bestFit="1" customWidth="1"/>
    <col min="12808" max="12808" width="9.140625" style="51"/>
    <col min="12809" max="12809" width="12.85546875" style="51" customWidth="1"/>
    <col min="12810" max="12810" width="13.85546875" style="51" customWidth="1"/>
    <col min="12811" max="12811" width="12.5703125" style="51" customWidth="1"/>
    <col min="12812" max="12813" width="9.140625" style="51"/>
    <col min="12814" max="12814" width="11" style="51" customWidth="1"/>
    <col min="12815" max="12816" width="9.140625" style="51"/>
    <col min="12817" max="12817" width="13.7109375" style="51" customWidth="1"/>
    <col min="12818" max="12818" width="9.140625" style="51"/>
    <col min="12819" max="12819" width="10.85546875" style="51" customWidth="1"/>
    <col min="12820" max="12820" width="14.140625" style="51" customWidth="1"/>
    <col min="12821" max="12821" width="9.140625" style="51"/>
    <col min="12822" max="12822" width="10.85546875" style="51" customWidth="1"/>
    <col min="12823" max="12823" width="13.7109375" style="51" customWidth="1"/>
    <col min="12824" max="12824" width="14" style="51" bestFit="1" customWidth="1"/>
    <col min="12825" max="12825" width="9.140625" style="51"/>
    <col min="12826" max="12826" width="11.140625" style="51" customWidth="1"/>
    <col min="12827" max="12827" width="14" style="51" customWidth="1"/>
    <col min="12828" max="12828" width="15.42578125" style="51" customWidth="1"/>
    <col min="12829" max="12829" width="9.140625" style="51"/>
    <col min="12830" max="12830" width="13.140625" style="51" customWidth="1"/>
    <col min="12831" max="12831" width="12.42578125" style="51" customWidth="1"/>
    <col min="12832" max="12832" width="14.85546875" style="51" customWidth="1"/>
    <col min="12833" max="12833" width="9.140625" style="51"/>
    <col min="12834" max="12834" width="13" style="51" customWidth="1"/>
    <col min="12835" max="12835" width="14.85546875" style="51" customWidth="1"/>
    <col min="12836" max="12836" width="13.85546875" style="51" customWidth="1"/>
    <col min="12837" max="12837" width="12.85546875" style="51" bestFit="1" customWidth="1"/>
    <col min="12838" max="13051" width="9.140625" style="51"/>
    <col min="13052" max="13052" width="11" style="51" customWidth="1"/>
    <col min="13053" max="13053" width="14.28515625" style="51" customWidth="1"/>
    <col min="13054" max="13054" width="13.28515625" style="51" customWidth="1"/>
    <col min="13055" max="13055" width="13.5703125" style="51" customWidth="1"/>
    <col min="13056" max="13056" width="10.28515625" style="51" customWidth="1"/>
    <col min="13057" max="13057" width="14.7109375" style="51" customWidth="1"/>
    <col min="13058" max="13058" width="9.140625" style="51"/>
    <col min="13059" max="13059" width="12.7109375" style="51" customWidth="1"/>
    <col min="13060" max="13060" width="14.140625" style="51" customWidth="1"/>
    <col min="13061" max="13061" width="14" style="51" customWidth="1"/>
    <col min="13062" max="13062" width="12.28515625" style="51" customWidth="1"/>
    <col min="13063" max="13063" width="14" style="51" bestFit="1" customWidth="1"/>
    <col min="13064" max="13064" width="9.140625" style="51"/>
    <col min="13065" max="13065" width="12.85546875" style="51" customWidth="1"/>
    <col min="13066" max="13066" width="13.85546875" style="51" customWidth="1"/>
    <col min="13067" max="13067" width="12.5703125" style="51" customWidth="1"/>
    <col min="13068" max="13069" width="9.140625" style="51"/>
    <col min="13070" max="13070" width="11" style="51" customWidth="1"/>
    <col min="13071" max="13072" width="9.140625" style="51"/>
    <col min="13073" max="13073" width="13.7109375" style="51" customWidth="1"/>
    <col min="13074" max="13074" width="9.140625" style="51"/>
    <col min="13075" max="13075" width="10.85546875" style="51" customWidth="1"/>
    <col min="13076" max="13076" width="14.140625" style="51" customWidth="1"/>
    <col min="13077" max="13077" width="9.140625" style="51"/>
    <col min="13078" max="13078" width="10.85546875" style="51" customWidth="1"/>
    <col min="13079" max="13079" width="13.7109375" style="51" customWidth="1"/>
    <col min="13080" max="13080" width="14" style="51" bestFit="1" customWidth="1"/>
    <col min="13081" max="13081" width="9.140625" style="51"/>
    <col min="13082" max="13082" width="11.140625" style="51" customWidth="1"/>
    <col min="13083" max="13083" width="14" style="51" customWidth="1"/>
    <col min="13084" max="13084" width="15.42578125" style="51" customWidth="1"/>
    <col min="13085" max="13085" width="9.140625" style="51"/>
    <col min="13086" max="13086" width="13.140625" style="51" customWidth="1"/>
    <col min="13087" max="13087" width="12.42578125" style="51" customWidth="1"/>
    <col min="13088" max="13088" width="14.85546875" style="51" customWidth="1"/>
    <col min="13089" max="13089" width="9.140625" style="51"/>
    <col min="13090" max="13090" width="13" style="51" customWidth="1"/>
    <col min="13091" max="13091" width="14.85546875" style="51" customWidth="1"/>
    <col min="13092" max="13092" width="13.85546875" style="51" customWidth="1"/>
    <col min="13093" max="13093" width="12.85546875" style="51" bestFit="1" customWidth="1"/>
    <col min="13094" max="13307" width="9.140625" style="51"/>
    <col min="13308" max="13308" width="11" style="51" customWidth="1"/>
    <col min="13309" max="13309" width="14.28515625" style="51" customWidth="1"/>
    <col min="13310" max="13310" width="13.28515625" style="51" customWidth="1"/>
    <col min="13311" max="13311" width="13.5703125" style="51" customWidth="1"/>
    <col min="13312" max="13312" width="10.28515625" style="51" customWidth="1"/>
    <col min="13313" max="13313" width="14.7109375" style="51" customWidth="1"/>
    <col min="13314" max="13314" width="9.140625" style="51"/>
    <col min="13315" max="13315" width="12.7109375" style="51" customWidth="1"/>
    <col min="13316" max="13316" width="14.140625" style="51" customWidth="1"/>
    <col min="13317" max="13317" width="14" style="51" customWidth="1"/>
    <col min="13318" max="13318" width="12.28515625" style="51" customWidth="1"/>
    <col min="13319" max="13319" width="14" style="51" bestFit="1" customWidth="1"/>
    <col min="13320" max="13320" width="9.140625" style="51"/>
    <col min="13321" max="13321" width="12.85546875" style="51" customWidth="1"/>
    <col min="13322" max="13322" width="13.85546875" style="51" customWidth="1"/>
    <col min="13323" max="13323" width="12.5703125" style="51" customWidth="1"/>
    <col min="13324" max="13325" width="9.140625" style="51"/>
    <col min="13326" max="13326" width="11" style="51" customWidth="1"/>
    <col min="13327" max="13328" width="9.140625" style="51"/>
    <col min="13329" max="13329" width="13.7109375" style="51" customWidth="1"/>
    <col min="13330" max="13330" width="9.140625" style="51"/>
    <col min="13331" max="13331" width="10.85546875" style="51" customWidth="1"/>
    <col min="13332" max="13332" width="14.140625" style="51" customWidth="1"/>
    <col min="13333" max="13333" width="9.140625" style="51"/>
    <col min="13334" max="13334" width="10.85546875" style="51" customWidth="1"/>
    <col min="13335" max="13335" width="13.7109375" style="51" customWidth="1"/>
    <col min="13336" max="13336" width="14" style="51" bestFit="1" customWidth="1"/>
    <col min="13337" max="13337" width="9.140625" style="51"/>
    <col min="13338" max="13338" width="11.140625" style="51" customWidth="1"/>
    <col min="13339" max="13339" width="14" style="51" customWidth="1"/>
    <col min="13340" max="13340" width="15.42578125" style="51" customWidth="1"/>
    <col min="13341" max="13341" width="9.140625" style="51"/>
    <col min="13342" max="13342" width="13.140625" style="51" customWidth="1"/>
    <col min="13343" max="13343" width="12.42578125" style="51" customWidth="1"/>
    <col min="13344" max="13344" width="14.85546875" style="51" customWidth="1"/>
    <col min="13345" max="13345" width="9.140625" style="51"/>
    <col min="13346" max="13346" width="13" style="51" customWidth="1"/>
    <col min="13347" max="13347" width="14.85546875" style="51" customWidth="1"/>
    <col min="13348" max="13348" width="13.85546875" style="51" customWidth="1"/>
    <col min="13349" max="13349" width="12.85546875" style="51" bestFit="1" customWidth="1"/>
    <col min="13350" max="13563" width="9.140625" style="51"/>
    <col min="13564" max="13564" width="11" style="51" customWidth="1"/>
    <col min="13565" max="13565" width="14.28515625" style="51" customWidth="1"/>
    <col min="13566" max="13566" width="13.28515625" style="51" customWidth="1"/>
    <col min="13567" max="13567" width="13.5703125" style="51" customWidth="1"/>
    <col min="13568" max="13568" width="10.28515625" style="51" customWidth="1"/>
    <col min="13569" max="13569" width="14.7109375" style="51" customWidth="1"/>
    <col min="13570" max="13570" width="9.140625" style="51"/>
    <col min="13571" max="13571" width="12.7109375" style="51" customWidth="1"/>
    <col min="13572" max="13572" width="14.140625" style="51" customWidth="1"/>
    <col min="13573" max="13573" width="14" style="51" customWidth="1"/>
    <col min="13574" max="13574" width="12.28515625" style="51" customWidth="1"/>
    <col min="13575" max="13575" width="14" style="51" bestFit="1" customWidth="1"/>
    <col min="13576" max="13576" width="9.140625" style="51"/>
    <col min="13577" max="13577" width="12.85546875" style="51" customWidth="1"/>
    <col min="13578" max="13578" width="13.85546875" style="51" customWidth="1"/>
    <col min="13579" max="13579" width="12.5703125" style="51" customWidth="1"/>
    <col min="13580" max="13581" width="9.140625" style="51"/>
    <col min="13582" max="13582" width="11" style="51" customWidth="1"/>
    <col min="13583" max="13584" width="9.140625" style="51"/>
    <col min="13585" max="13585" width="13.7109375" style="51" customWidth="1"/>
    <col min="13586" max="13586" width="9.140625" style="51"/>
    <col min="13587" max="13587" width="10.85546875" style="51" customWidth="1"/>
    <col min="13588" max="13588" width="14.140625" style="51" customWidth="1"/>
    <col min="13589" max="13589" width="9.140625" style="51"/>
    <col min="13590" max="13590" width="10.85546875" style="51" customWidth="1"/>
    <col min="13591" max="13591" width="13.7109375" style="51" customWidth="1"/>
    <col min="13592" max="13592" width="14" style="51" bestFit="1" customWidth="1"/>
    <col min="13593" max="13593" width="9.140625" style="51"/>
    <col min="13594" max="13594" width="11.140625" style="51" customWidth="1"/>
    <col min="13595" max="13595" width="14" style="51" customWidth="1"/>
    <col min="13596" max="13596" width="15.42578125" style="51" customWidth="1"/>
    <col min="13597" max="13597" width="9.140625" style="51"/>
    <col min="13598" max="13598" width="13.140625" style="51" customWidth="1"/>
    <col min="13599" max="13599" width="12.42578125" style="51" customWidth="1"/>
    <col min="13600" max="13600" width="14.85546875" style="51" customWidth="1"/>
    <col min="13601" max="13601" width="9.140625" style="51"/>
    <col min="13602" max="13602" width="13" style="51" customWidth="1"/>
    <col min="13603" max="13603" width="14.85546875" style="51" customWidth="1"/>
    <col min="13604" max="13604" width="13.85546875" style="51" customWidth="1"/>
    <col min="13605" max="13605" width="12.85546875" style="51" bestFit="1" customWidth="1"/>
    <col min="13606" max="13819" width="9.140625" style="51"/>
    <col min="13820" max="13820" width="11" style="51" customWidth="1"/>
    <col min="13821" max="13821" width="14.28515625" style="51" customWidth="1"/>
    <col min="13822" max="13822" width="13.28515625" style="51" customWidth="1"/>
    <col min="13823" max="13823" width="13.5703125" style="51" customWidth="1"/>
    <col min="13824" max="13824" width="10.28515625" style="51" customWidth="1"/>
    <col min="13825" max="13825" width="14.7109375" style="51" customWidth="1"/>
    <col min="13826" max="13826" width="9.140625" style="51"/>
    <col min="13827" max="13827" width="12.7109375" style="51" customWidth="1"/>
    <col min="13828" max="13828" width="14.140625" style="51" customWidth="1"/>
    <col min="13829" max="13829" width="14" style="51" customWidth="1"/>
    <col min="13830" max="13830" width="12.28515625" style="51" customWidth="1"/>
    <col min="13831" max="13831" width="14" style="51" bestFit="1" customWidth="1"/>
    <col min="13832" max="13832" width="9.140625" style="51"/>
    <col min="13833" max="13833" width="12.85546875" style="51" customWidth="1"/>
    <col min="13834" max="13834" width="13.85546875" style="51" customWidth="1"/>
    <col min="13835" max="13835" width="12.5703125" style="51" customWidth="1"/>
    <col min="13836" max="13837" width="9.140625" style="51"/>
    <col min="13838" max="13838" width="11" style="51" customWidth="1"/>
    <col min="13839" max="13840" width="9.140625" style="51"/>
    <col min="13841" max="13841" width="13.7109375" style="51" customWidth="1"/>
    <col min="13842" max="13842" width="9.140625" style="51"/>
    <col min="13843" max="13843" width="10.85546875" style="51" customWidth="1"/>
    <col min="13844" max="13844" width="14.140625" style="51" customWidth="1"/>
    <col min="13845" max="13845" width="9.140625" style="51"/>
    <col min="13846" max="13846" width="10.85546875" style="51" customWidth="1"/>
    <col min="13847" max="13847" width="13.7109375" style="51" customWidth="1"/>
    <col min="13848" max="13848" width="14" style="51" bestFit="1" customWidth="1"/>
    <col min="13849" max="13849" width="9.140625" style="51"/>
    <col min="13850" max="13850" width="11.140625" style="51" customWidth="1"/>
    <col min="13851" max="13851" width="14" style="51" customWidth="1"/>
    <col min="13852" max="13852" width="15.42578125" style="51" customWidth="1"/>
    <col min="13853" max="13853" width="9.140625" style="51"/>
    <col min="13854" max="13854" width="13.140625" style="51" customWidth="1"/>
    <col min="13855" max="13855" width="12.42578125" style="51" customWidth="1"/>
    <col min="13856" max="13856" width="14.85546875" style="51" customWidth="1"/>
    <col min="13857" max="13857" width="9.140625" style="51"/>
    <col min="13858" max="13858" width="13" style="51" customWidth="1"/>
    <col min="13859" max="13859" width="14.85546875" style="51" customWidth="1"/>
    <col min="13860" max="13860" width="13.85546875" style="51" customWidth="1"/>
    <col min="13861" max="13861" width="12.85546875" style="51" bestFit="1" customWidth="1"/>
    <col min="13862" max="14075" width="9.140625" style="51"/>
    <col min="14076" max="14076" width="11" style="51" customWidth="1"/>
    <col min="14077" max="14077" width="14.28515625" style="51" customWidth="1"/>
    <col min="14078" max="14078" width="13.28515625" style="51" customWidth="1"/>
    <col min="14079" max="14079" width="13.5703125" style="51" customWidth="1"/>
    <col min="14080" max="14080" width="10.28515625" style="51" customWidth="1"/>
    <col min="14081" max="14081" width="14.7109375" style="51" customWidth="1"/>
    <col min="14082" max="14082" width="9.140625" style="51"/>
    <col min="14083" max="14083" width="12.7109375" style="51" customWidth="1"/>
    <col min="14084" max="14084" width="14.140625" style="51" customWidth="1"/>
    <col min="14085" max="14085" width="14" style="51" customWidth="1"/>
    <col min="14086" max="14086" width="12.28515625" style="51" customWidth="1"/>
    <col min="14087" max="14087" width="14" style="51" bestFit="1" customWidth="1"/>
    <col min="14088" max="14088" width="9.140625" style="51"/>
    <col min="14089" max="14089" width="12.85546875" style="51" customWidth="1"/>
    <col min="14090" max="14090" width="13.85546875" style="51" customWidth="1"/>
    <col min="14091" max="14091" width="12.5703125" style="51" customWidth="1"/>
    <col min="14092" max="14093" width="9.140625" style="51"/>
    <col min="14094" max="14094" width="11" style="51" customWidth="1"/>
    <col min="14095" max="14096" width="9.140625" style="51"/>
    <col min="14097" max="14097" width="13.7109375" style="51" customWidth="1"/>
    <col min="14098" max="14098" width="9.140625" style="51"/>
    <col min="14099" max="14099" width="10.85546875" style="51" customWidth="1"/>
    <col min="14100" max="14100" width="14.140625" style="51" customWidth="1"/>
    <col min="14101" max="14101" width="9.140625" style="51"/>
    <col min="14102" max="14102" width="10.85546875" style="51" customWidth="1"/>
    <col min="14103" max="14103" width="13.7109375" style="51" customWidth="1"/>
    <col min="14104" max="14104" width="14" style="51" bestFit="1" customWidth="1"/>
    <col min="14105" max="14105" width="9.140625" style="51"/>
    <col min="14106" max="14106" width="11.140625" style="51" customWidth="1"/>
    <col min="14107" max="14107" width="14" style="51" customWidth="1"/>
    <col min="14108" max="14108" width="15.42578125" style="51" customWidth="1"/>
    <col min="14109" max="14109" width="9.140625" style="51"/>
    <col min="14110" max="14110" width="13.140625" style="51" customWidth="1"/>
    <col min="14111" max="14111" width="12.42578125" style="51" customWidth="1"/>
    <col min="14112" max="14112" width="14.85546875" style="51" customWidth="1"/>
    <col min="14113" max="14113" width="9.140625" style="51"/>
    <col min="14114" max="14114" width="13" style="51" customWidth="1"/>
    <col min="14115" max="14115" width="14.85546875" style="51" customWidth="1"/>
    <col min="14116" max="14116" width="13.85546875" style="51" customWidth="1"/>
    <col min="14117" max="14117" width="12.85546875" style="51" bestFit="1" customWidth="1"/>
    <col min="14118" max="14331" width="9.140625" style="51"/>
    <col min="14332" max="14332" width="11" style="51" customWidth="1"/>
    <col min="14333" max="14333" width="14.28515625" style="51" customWidth="1"/>
    <col min="14334" max="14334" width="13.28515625" style="51" customWidth="1"/>
    <col min="14335" max="14335" width="13.5703125" style="51" customWidth="1"/>
    <col min="14336" max="14336" width="10.28515625" style="51" customWidth="1"/>
    <col min="14337" max="14337" width="14.7109375" style="51" customWidth="1"/>
    <col min="14338" max="14338" width="9.140625" style="51"/>
    <col min="14339" max="14339" width="12.7109375" style="51" customWidth="1"/>
    <col min="14340" max="14340" width="14.140625" style="51" customWidth="1"/>
    <col min="14341" max="14341" width="14" style="51" customWidth="1"/>
    <col min="14342" max="14342" width="12.28515625" style="51" customWidth="1"/>
    <col min="14343" max="14343" width="14" style="51" bestFit="1" customWidth="1"/>
    <col min="14344" max="14344" width="9.140625" style="51"/>
    <col min="14345" max="14345" width="12.85546875" style="51" customWidth="1"/>
    <col min="14346" max="14346" width="13.85546875" style="51" customWidth="1"/>
    <col min="14347" max="14347" width="12.5703125" style="51" customWidth="1"/>
    <col min="14348" max="14349" width="9.140625" style="51"/>
    <col min="14350" max="14350" width="11" style="51" customWidth="1"/>
    <col min="14351" max="14352" width="9.140625" style="51"/>
    <col min="14353" max="14353" width="13.7109375" style="51" customWidth="1"/>
    <col min="14354" max="14354" width="9.140625" style="51"/>
    <col min="14355" max="14355" width="10.85546875" style="51" customWidth="1"/>
    <col min="14356" max="14356" width="14.140625" style="51" customWidth="1"/>
    <col min="14357" max="14357" width="9.140625" style="51"/>
    <col min="14358" max="14358" width="10.85546875" style="51" customWidth="1"/>
    <col min="14359" max="14359" width="13.7109375" style="51" customWidth="1"/>
    <col min="14360" max="14360" width="14" style="51" bestFit="1" customWidth="1"/>
    <col min="14361" max="14361" width="9.140625" style="51"/>
    <col min="14362" max="14362" width="11.140625" style="51" customWidth="1"/>
    <col min="14363" max="14363" width="14" style="51" customWidth="1"/>
    <col min="14364" max="14364" width="15.42578125" style="51" customWidth="1"/>
    <col min="14365" max="14365" width="9.140625" style="51"/>
    <col min="14366" max="14366" width="13.140625" style="51" customWidth="1"/>
    <col min="14367" max="14367" width="12.42578125" style="51" customWidth="1"/>
    <col min="14368" max="14368" width="14.85546875" style="51" customWidth="1"/>
    <col min="14369" max="14369" width="9.140625" style="51"/>
    <col min="14370" max="14370" width="13" style="51" customWidth="1"/>
    <col min="14371" max="14371" width="14.85546875" style="51" customWidth="1"/>
    <col min="14372" max="14372" width="13.85546875" style="51" customWidth="1"/>
    <col min="14373" max="14373" width="12.85546875" style="51" bestFit="1" customWidth="1"/>
    <col min="14374" max="14587" width="9.140625" style="51"/>
    <col min="14588" max="14588" width="11" style="51" customWidth="1"/>
    <col min="14589" max="14589" width="14.28515625" style="51" customWidth="1"/>
    <col min="14590" max="14590" width="13.28515625" style="51" customWidth="1"/>
    <col min="14591" max="14591" width="13.5703125" style="51" customWidth="1"/>
    <col min="14592" max="14592" width="10.28515625" style="51" customWidth="1"/>
    <col min="14593" max="14593" width="14.7109375" style="51" customWidth="1"/>
    <col min="14594" max="14594" width="9.140625" style="51"/>
    <col min="14595" max="14595" width="12.7109375" style="51" customWidth="1"/>
    <col min="14596" max="14596" width="14.140625" style="51" customWidth="1"/>
    <col min="14597" max="14597" width="14" style="51" customWidth="1"/>
    <col min="14598" max="14598" width="12.28515625" style="51" customWidth="1"/>
    <col min="14599" max="14599" width="14" style="51" bestFit="1" customWidth="1"/>
    <col min="14600" max="14600" width="9.140625" style="51"/>
    <col min="14601" max="14601" width="12.85546875" style="51" customWidth="1"/>
    <col min="14602" max="14602" width="13.85546875" style="51" customWidth="1"/>
    <col min="14603" max="14603" width="12.5703125" style="51" customWidth="1"/>
    <col min="14604" max="14605" width="9.140625" style="51"/>
    <col min="14606" max="14606" width="11" style="51" customWidth="1"/>
    <col min="14607" max="14608" width="9.140625" style="51"/>
    <col min="14609" max="14609" width="13.7109375" style="51" customWidth="1"/>
    <col min="14610" max="14610" width="9.140625" style="51"/>
    <col min="14611" max="14611" width="10.85546875" style="51" customWidth="1"/>
    <col min="14612" max="14612" width="14.140625" style="51" customWidth="1"/>
    <col min="14613" max="14613" width="9.140625" style="51"/>
    <col min="14614" max="14614" width="10.85546875" style="51" customWidth="1"/>
    <col min="14615" max="14615" width="13.7109375" style="51" customWidth="1"/>
    <col min="14616" max="14616" width="14" style="51" bestFit="1" customWidth="1"/>
    <col min="14617" max="14617" width="9.140625" style="51"/>
    <col min="14618" max="14618" width="11.140625" style="51" customWidth="1"/>
    <col min="14619" max="14619" width="14" style="51" customWidth="1"/>
    <col min="14620" max="14620" width="15.42578125" style="51" customWidth="1"/>
    <col min="14621" max="14621" width="9.140625" style="51"/>
    <col min="14622" max="14622" width="13.140625" style="51" customWidth="1"/>
    <col min="14623" max="14623" width="12.42578125" style="51" customWidth="1"/>
    <col min="14624" max="14624" width="14.85546875" style="51" customWidth="1"/>
    <col min="14625" max="14625" width="9.140625" style="51"/>
    <col min="14626" max="14626" width="13" style="51" customWidth="1"/>
    <col min="14627" max="14627" width="14.85546875" style="51" customWidth="1"/>
    <col min="14628" max="14628" width="13.85546875" style="51" customWidth="1"/>
    <col min="14629" max="14629" width="12.85546875" style="51" bestFit="1" customWidth="1"/>
    <col min="14630" max="14843" width="9.140625" style="51"/>
    <col min="14844" max="14844" width="11" style="51" customWidth="1"/>
    <col min="14845" max="14845" width="14.28515625" style="51" customWidth="1"/>
    <col min="14846" max="14846" width="13.28515625" style="51" customWidth="1"/>
    <col min="14847" max="14847" width="13.5703125" style="51" customWidth="1"/>
    <col min="14848" max="14848" width="10.28515625" style="51" customWidth="1"/>
    <col min="14849" max="14849" width="14.7109375" style="51" customWidth="1"/>
    <col min="14850" max="14850" width="9.140625" style="51"/>
    <col min="14851" max="14851" width="12.7109375" style="51" customWidth="1"/>
    <col min="14852" max="14852" width="14.140625" style="51" customWidth="1"/>
    <col min="14853" max="14853" width="14" style="51" customWidth="1"/>
    <col min="14854" max="14854" width="12.28515625" style="51" customWidth="1"/>
    <col min="14855" max="14855" width="14" style="51" bestFit="1" customWidth="1"/>
    <col min="14856" max="14856" width="9.140625" style="51"/>
    <col min="14857" max="14857" width="12.85546875" style="51" customWidth="1"/>
    <col min="14858" max="14858" width="13.85546875" style="51" customWidth="1"/>
    <col min="14859" max="14859" width="12.5703125" style="51" customWidth="1"/>
    <col min="14860" max="14861" width="9.140625" style="51"/>
    <col min="14862" max="14862" width="11" style="51" customWidth="1"/>
    <col min="14863" max="14864" width="9.140625" style="51"/>
    <col min="14865" max="14865" width="13.7109375" style="51" customWidth="1"/>
    <col min="14866" max="14866" width="9.140625" style="51"/>
    <col min="14867" max="14867" width="10.85546875" style="51" customWidth="1"/>
    <col min="14868" max="14868" width="14.140625" style="51" customWidth="1"/>
    <col min="14869" max="14869" width="9.140625" style="51"/>
    <col min="14870" max="14870" width="10.85546875" style="51" customWidth="1"/>
    <col min="14871" max="14871" width="13.7109375" style="51" customWidth="1"/>
    <col min="14872" max="14872" width="14" style="51" bestFit="1" customWidth="1"/>
    <col min="14873" max="14873" width="9.140625" style="51"/>
    <col min="14874" max="14874" width="11.140625" style="51" customWidth="1"/>
    <col min="14875" max="14875" width="14" style="51" customWidth="1"/>
    <col min="14876" max="14876" width="15.42578125" style="51" customWidth="1"/>
    <col min="14877" max="14877" width="9.140625" style="51"/>
    <col min="14878" max="14878" width="13.140625" style="51" customWidth="1"/>
    <col min="14879" max="14879" width="12.42578125" style="51" customWidth="1"/>
    <col min="14880" max="14880" width="14.85546875" style="51" customWidth="1"/>
    <col min="14881" max="14881" width="9.140625" style="51"/>
    <col min="14882" max="14882" width="13" style="51" customWidth="1"/>
    <col min="14883" max="14883" width="14.85546875" style="51" customWidth="1"/>
    <col min="14884" max="14884" width="13.85546875" style="51" customWidth="1"/>
    <col min="14885" max="14885" width="12.85546875" style="51" bestFit="1" customWidth="1"/>
    <col min="14886" max="15099" width="9.140625" style="51"/>
    <col min="15100" max="15100" width="11" style="51" customWidth="1"/>
    <col min="15101" max="15101" width="14.28515625" style="51" customWidth="1"/>
    <col min="15102" max="15102" width="13.28515625" style="51" customWidth="1"/>
    <col min="15103" max="15103" width="13.5703125" style="51" customWidth="1"/>
    <col min="15104" max="15104" width="10.28515625" style="51" customWidth="1"/>
    <col min="15105" max="15105" width="14.7109375" style="51" customWidth="1"/>
    <col min="15106" max="15106" width="9.140625" style="51"/>
    <col min="15107" max="15107" width="12.7109375" style="51" customWidth="1"/>
    <col min="15108" max="15108" width="14.140625" style="51" customWidth="1"/>
    <col min="15109" max="15109" width="14" style="51" customWidth="1"/>
    <col min="15110" max="15110" width="12.28515625" style="51" customWidth="1"/>
    <col min="15111" max="15111" width="14" style="51" bestFit="1" customWidth="1"/>
    <col min="15112" max="15112" width="9.140625" style="51"/>
    <col min="15113" max="15113" width="12.85546875" style="51" customWidth="1"/>
    <col min="15114" max="15114" width="13.85546875" style="51" customWidth="1"/>
    <col min="15115" max="15115" width="12.5703125" style="51" customWidth="1"/>
    <col min="15116" max="15117" width="9.140625" style="51"/>
    <col min="15118" max="15118" width="11" style="51" customWidth="1"/>
    <col min="15119" max="15120" width="9.140625" style="51"/>
    <col min="15121" max="15121" width="13.7109375" style="51" customWidth="1"/>
    <col min="15122" max="15122" width="9.140625" style="51"/>
    <col min="15123" max="15123" width="10.85546875" style="51" customWidth="1"/>
    <col min="15124" max="15124" width="14.140625" style="51" customWidth="1"/>
    <col min="15125" max="15125" width="9.140625" style="51"/>
    <col min="15126" max="15126" width="10.85546875" style="51" customWidth="1"/>
    <col min="15127" max="15127" width="13.7109375" style="51" customWidth="1"/>
    <col min="15128" max="15128" width="14" style="51" bestFit="1" customWidth="1"/>
    <col min="15129" max="15129" width="9.140625" style="51"/>
    <col min="15130" max="15130" width="11.140625" style="51" customWidth="1"/>
    <col min="15131" max="15131" width="14" style="51" customWidth="1"/>
    <col min="15132" max="15132" width="15.42578125" style="51" customWidth="1"/>
    <col min="15133" max="15133" width="9.140625" style="51"/>
    <col min="15134" max="15134" width="13.140625" style="51" customWidth="1"/>
    <col min="15135" max="15135" width="12.42578125" style="51" customWidth="1"/>
    <col min="15136" max="15136" width="14.85546875" style="51" customWidth="1"/>
    <col min="15137" max="15137" width="9.140625" style="51"/>
    <col min="15138" max="15138" width="13" style="51" customWidth="1"/>
    <col min="15139" max="15139" width="14.85546875" style="51" customWidth="1"/>
    <col min="15140" max="15140" width="13.85546875" style="51" customWidth="1"/>
    <col min="15141" max="15141" width="12.85546875" style="51" bestFit="1" customWidth="1"/>
    <col min="15142" max="15355" width="9.140625" style="51"/>
    <col min="15356" max="15356" width="11" style="51" customWidth="1"/>
    <col min="15357" max="15357" width="14.28515625" style="51" customWidth="1"/>
    <col min="15358" max="15358" width="13.28515625" style="51" customWidth="1"/>
    <col min="15359" max="15359" width="13.5703125" style="51" customWidth="1"/>
    <col min="15360" max="15360" width="10.28515625" style="51" customWidth="1"/>
    <col min="15361" max="15361" width="14.7109375" style="51" customWidth="1"/>
    <col min="15362" max="15362" width="9.140625" style="51"/>
    <col min="15363" max="15363" width="12.7109375" style="51" customWidth="1"/>
    <col min="15364" max="15364" width="14.140625" style="51" customWidth="1"/>
    <col min="15365" max="15365" width="14" style="51" customWidth="1"/>
    <col min="15366" max="15366" width="12.28515625" style="51" customWidth="1"/>
    <col min="15367" max="15367" width="14" style="51" bestFit="1" customWidth="1"/>
    <col min="15368" max="15368" width="9.140625" style="51"/>
    <col min="15369" max="15369" width="12.85546875" style="51" customWidth="1"/>
    <col min="15370" max="15370" width="13.85546875" style="51" customWidth="1"/>
    <col min="15371" max="15371" width="12.5703125" style="51" customWidth="1"/>
    <col min="15372" max="15373" width="9.140625" style="51"/>
    <col min="15374" max="15374" width="11" style="51" customWidth="1"/>
    <col min="15375" max="15376" width="9.140625" style="51"/>
    <col min="15377" max="15377" width="13.7109375" style="51" customWidth="1"/>
    <col min="15378" max="15378" width="9.140625" style="51"/>
    <col min="15379" max="15379" width="10.85546875" style="51" customWidth="1"/>
    <col min="15380" max="15380" width="14.140625" style="51" customWidth="1"/>
    <col min="15381" max="15381" width="9.140625" style="51"/>
    <col min="15382" max="15382" width="10.85546875" style="51" customWidth="1"/>
    <col min="15383" max="15383" width="13.7109375" style="51" customWidth="1"/>
    <col min="15384" max="15384" width="14" style="51" bestFit="1" customWidth="1"/>
    <col min="15385" max="15385" width="9.140625" style="51"/>
    <col min="15386" max="15386" width="11.140625" style="51" customWidth="1"/>
    <col min="15387" max="15387" width="14" style="51" customWidth="1"/>
    <col min="15388" max="15388" width="15.42578125" style="51" customWidth="1"/>
    <col min="15389" max="15389" width="9.140625" style="51"/>
    <col min="15390" max="15390" width="13.140625" style="51" customWidth="1"/>
    <col min="15391" max="15391" width="12.42578125" style="51" customWidth="1"/>
    <col min="15392" max="15392" width="14.85546875" style="51" customWidth="1"/>
    <col min="15393" max="15393" width="9.140625" style="51"/>
    <col min="15394" max="15394" width="13" style="51" customWidth="1"/>
    <col min="15395" max="15395" width="14.85546875" style="51" customWidth="1"/>
    <col min="15396" max="15396" width="13.85546875" style="51" customWidth="1"/>
    <col min="15397" max="15397" width="12.85546875" style="51" bestFit="1" customWidth="1"/>
    <col min="15398" max="15611" width="9.140625" style="51"/>
    <col min="15612" max="15612" width="11" style="51" customWidth="1"/>
    <col min="15613" max="15613" width="14.28515625" style="51" customWidth="1"/>
    <col min="15614" max="15614" width="13.28515625" style="51" customWidth="1"/>
    <col min="15615" max="15615" width="13.5703125" style="51" customWidth="1"/>
    <col min="15616" max="15616" width="10.28515625" style="51" customWidth="1"/>
    <col min="15617" max="15617" width="14.7109375" style="51" customWidth="1"/>
    <col min="15618" max="15618" width="9.140625" style="51"/>
    <col min="15619" max="15619" width="12.7109375" style="51" customWidth="1"/>
    <col min="15620" max="15620" width="14.140625" style="51" customWidth="1"/>
    <col min="15621" max="15621" width="14" style="51" customWidth="1"/>
    <col min="15622" max="15622" width="12.28515625" style="51" customWidth="1"/>
    <col min="15623" max="15623" width="14" style="51" bestFit="1" customWidth="1"/>
    <col min="15624" max="15624" width="9.140625" style="51"/>
    <col min="15625" max="15625" width="12.85546875" style="51" customWidth="1"/>
    <col min="15626" max="15626" width="13.85546875" style="51" customWidth="1"/>
    <col min="15627" max="15627" width="12.5703125" style="51" customWidth="1"/>
    <col min="15628" max="15629" width="9.140625" style="51"/>
    <col min="15630" max="15630" width="11" style="51" customWidth="1"/>
    <col min="15631" max="15632" width="9.140625" style="51"/>
    <col min="15633" max="15633" width="13.7109375" style="51" customWidth="1"/>
    <col min="15634" max="15634" width="9.140625" style="51"/>
    <col min="15635" max="15635" width="10.85546875" style="51" customWidth="1"/>
    <col min="15636" max="15636" width="14.140625" style="51" customWidth="1"/>
    <col min="15637" max="15637" width="9.140625" style="51"/>
    <col min="15638" max="15638" width="10.85546875" style="51" customWidth="1"/>
    <col min="15639" max="15639" width="13.7109375" style="51" customWidth="1"/>
    <col min="15640" max="15640" width="14" style="51" bestFit="1" customWidth="1"/>
    <col min="15641" max="15641" width="9.140625" style="51"/>
    <col min="15642" max="15642" width="11.140625" style="51" customWidth="1"/>
    <col min="15643" max="15643" width="14" style="51" customWidth="1"/>
    <col min="15644" max="15644" width="15.42578125" style="51" customWidth="1"/>
    <col min="15645" max="15645" width="9.140625" style="51"/>
    <col min="15646" max="15646" width="13.140625" style="51" customWidth="1"/>
    <col min="15647" max="15647" width="12.42578125" style="51" customWidth="1"/>
    <col min="15648" max="15648" width="14.85546875" style="51" customWidth="1"/>
    <col min="15649" max="15649" width="9.140625" style="51"/>
    <col min="15650" max="15650" width="13" style="51" customWidth="1"/>
    <col min="15651" max="15651" width="14.85546875" style="51" customWidth="1"/>
    <col min="15652" max="15652" width="13.85546875" style="51" customWidth="1"/>
    <col min="15653" max="15653" width="12.85546875" style="51" bestFit="1" customWidth="1"/>
    <col min="15654" max="15867" width="9.140625" style="51"/>
    <col min="15868" max="15868" width="11" style="51" customWidth="1"/>
    <col min="15869" max="15869" width="14.28515625" style="51" customWidth="1"/>
    <col min="15870" max="15870" width="13.28515625" style="51" customWidth="1"/>
    <col min="15871" max="15871" width="13.5703125" style="51" customWidth="1"/>
    <col min="15872" max="15872" width="10.28515625" style="51" customWidth="1"/>
    <col min="15873" max="15873" width="14.7109375" style="51" customWidth="1"/>
    <col min="15874" max="15874" width="9.140625" style="51"/>
    <col min="15875" max="15875" width="12.7109375" style="51" customWidth="1"/>
    <col min="15876" max="15876" width="14.140625" style="51" customWidth="1"/>
    <col min="15877" max="15877" width="14" style="51" customWidth="1"/>
    <col min="15878" max="15878" width="12.28515625" style="51" customWidth="1"/>
    <col min="15879" max="15879" width="14" style="51" bestFit="1" customWidth="1"/>
    <col min="15880" max="15880" width="9.140625" style="51"/>
    <col min="15881" max="15881" width="12.85546875" style="51" customWidth="1"/>
    <col min="15882" max="15882" width="13.85546875" style="51" customWidth="1"/>
    <col min="15883" max="15883" width="12.5703125" style="51" customWidth="1"/>
    <col min="15884" max="15885" width="9.140625" style="51"/>
    <col min="15886" max="15886" width="11" style="51" customWidth="1"/>
    <col min="15887" max="15888" width="9.140625" style="51"/>
    <col min="15889" max="15889" width="13.7109375" style="51" customWidth="1"/>
    <col min="15890" max="15890" width="9.140625" style="51"/>
    <col min="15891" max="15891" width="10.85546875" style="51" customWidth="1"/>
    <col min="15892" max="15892" width="14.140625" style="51" customWidth="1"/>
    <col min="15893" max="15893" width="9.140625" style="51"/>
    <col min="15894" max="15894" width="10.85546875" style="51" customWidth="1"/>
    <col min="15895" max="15895" width="13.7109375" style="51" customWidth="1"/>
    <col min="15896" max="15896" width="14" style="51" bestFit="1" customWidth="1"/>
    <col min="15897" max="15897" width="9.140625" style="51"/>
    <col min="15898" max="15898" width="11.140625" style="51" customWidth="1"/>
    <col min="15899" max="15899" width="14" style="51" customWidth="1"/>
    <col min="15900" max="15900" width="15.42578125" style="51" customWidth="1"/>
    <col min="15901" max="15901" width="9.140625" style="51"/>
    <col min="15902" max="15902" width="13.140625" style="51" customWidth="1"/>
    <col min="15903" max="15903" width="12.42578125" style="51" customWidth="1"/>
    <col min="15904" max="15904" width="14.85546875" style="51" customWidth="1"/>
    <col min="15905" max="15905" width="9.140625" style="51"/>
    <col min="15906" max="15906" width="13" style="51" customWidth="1"/>
    <col min="15907" max="15907" width="14.85546875" style="51" customWidth="1"/>
    <col min="15908" max="15908" width="13.85546875" style="51" customWidth="1"/>
    <col min="15909" max="15909" width="12.85546875" style="51" bestFit="1" customWidth="1"/>
    <col min="15910" max="16123" width="9.140625" style="51"/>
    <col min="16124" max="16124" width="11" style="51" customWidth="1"/>
    <col min="16125" max="16125" width="14.28515625" style="51" customWidth="1"/>
    <col min="16126" max="16126" width="13.28515625" style="51" customWidth="1"/>
    <col min="16127" max="16127" width="13.5703125" style="51" customWidth="1"/>
    <col min="16128" max="16128" width="10.28515625" style="51" customWidth="1"/>
    <col min="16129" max="16129" width="14.7109375" style="51" customWidth="1"/>
    <col min="16130" max="16130" width="9.140625" style="51"/>
    <col min="16131" max="16131" width="12.7109375" style="51" customWidth="1"/>
    <col min="16132" max="16132" width="14.140625" style="51" customWidth="1"/>
    <col min="16133" max="16133" width="14" style="51" customWidth="1"/>
    <col min="16134" max="16134" width="12.28515625" style="51" customWidth="1"/>
    <col min="16135" max="16135" width="14" style="51" bestFit="1" customWidth="1"/>
    <col min="16136" max="16136" width="9.140625" style="51"/>
    <col min="16137" max="16137" width="12.85546875" style="51" customWidth="1"/>
    <col min="16138" max="16138" width="13.85546875" style="51" customWidth="1"/>
    <col min="16139" max="16139" width="12.5703125" style="51" customWidth="1"/>
    <col min="16140" max="16141" width="9.140625" style="51"/>
    <col min="16142" max="16142" width="11" style="51" customWidth="1"/>
    <col min="16143" max="16144" width="9.140625" style="51"/>
    <col min="16145" max="16145" width="13.7109375" style="51" customWidth="1"/>
    <col min="16146" max="16146" width="9.140625" style="51"/>
    <col min="16147" max="16147" width="10.85546875" style="51" customWidth="1"/>
    <col min="16148" max="16148" width="14.140625" style="51" customWidth="1"/>
    <col min="16149" max="16149" width="9.140625" style="51"/>
    <col min="16150" max="16150" width="10.85546875" style="51" customWidth="1"/>
    <col min="16151" max="16151" width="13.7109375" style="51" customWidth="1"/>
    <col min="16152" max="16152" width="14" style="51" bestFit="1" customWidth="1"/>
    <col min="16153" max="16153" width="9.140625" style="51"/>
    <col min="16154" max="16154" width="11.140625" style="51" customWidth="1"/>
    <col min="16155" max="16155" width="14" style="51" customWidth="1"/>
    <col min="16156" max="16156" width="15.42578125" style="51" customWidth="1"/>
    <col min="16157" max="16157" width="9.140625" style="51"/>
    <col min="16158" max="16158" width="13.140625" style="51" customWidth="1"/>
    <col min="16159" max="16159" width="12.42578125" style="51" customWidth="1"/>
    <col min="16160" max="16160" width="14.85546875" style="51" customWidth="1"/>
    <col min="16161" max="16161" width="9.140625" style="51"/>
    <col min="16162" max="16162" width="13" style="51" customWidth="1"/>
    <col min="16163" max="16163" width="14.85546875" style="51" customWidth="1"/>
    <col min="16164" max="16164" width="13.85546875" style="51" customWidth="1"/>
    <col min="16165" max="16165" width="12.85546875" style="51" bestFit="1" customWidth="1"/>
    <col min="16166" max="16384" width="9.140625" style="51"/>
  </cols>
  <sheetData>
    <row r="3" spans="1:63">
      <c r="A3" s="54">
        <v>1</v>
      </c>
      <c r="B3" s="54">
        <f>A3+1</f>
        <v>2</v>
      </c>
      <c r="C3" s="54">
        <f>B3+1</f>
        <v>3</v>
      </c>
      <c r="D3" s="54">
        <f t="shared" ref="D3:BK3" si="0">C3+1</f>
        <v>4</v>
      </c>
      <c r="E3" s="54">
        <f t="shared" si="0"/>
        <v>5</v>
      </c>
      <c r="F3" s="54">
        <f t="shared" si="0"/>
        <v>6</v>
      </c>
      <c r="G3" s="54">
        <f t="shared" si="0"/>
        <v>7</v>
      </c>
      <c r="H3" s="54">
        <f t="shared" si="0"/>
        <v>8</v>
      </c>
      <c r="I3" s="54">
        <f t="shared" si="0"/>
        <v>9</v>
      </c>
      <c r="J3" s="54">
        <f t="shared" si="0"/>
        <v>10</v>
      </c>
      <c r="K3" s="54">
        <f t="shared" si="0"/>
        <v>11</v>
      </c>
      <c r="L3" s="54">
        <f t="shared" si="0"/>
        <v>12</v>
      </c>
      <c r="M3" s="54">
        <f t="shared" si="0"/>
        <v>13</v>
      </c>
      <c r="N3" s="54">
        <f t="shared" si="0"/>
        <v>14</v>
      </c>
      <c r="O3" s="54">
        <f t="shared" si="0"/>
        <v>15</v>
      </c>
      <c r="P3" s="54">
        <f t="shared" si="0"/>
        <v>16</v>
      </c>
      <c r="Q3" s="54">
        <f t="shared" si="0"/>
        <v>17</v>
      </c>
      <c r="R3" s="54">
        <f t="shared" si="0"/>
        <v>18</v>
      </c>
      <c r="S3" s="54">
        <f t="shared" si="0"/>
        <v>19</v>
      </c>
      <c r="T3" s="54">
        <f t="shared" si="0"/>
        <v>20</v>
      </c>
      <c r="U3" s="54">
        <f t="shared" si="0"/>
        <v>21</v>
      </c>
      <c r="V3" s="54">
        <f t="shared" si="0"/>
        <v>22</v>
      </c>
      <c r="W3" s="54">
        <f t="shared" si="0"/>
        <v>23</v>
      </c>
      <c r="X3" s="54">
        <f t="shared" si="0"/>
        <v>24</v>
      </c>
      <c r="Y3" s="54">
        <f t="shared" si="0"/>
        <v>25</v>
      </c>
      <c r="Z3" s="54">
        <f t="shared" si="0"/>
        <v>26</v>
      </c>
      <c r="AA3" s="54">
        <f t="shared" si="0"/>
        <v>27</v>
      </c>
      <c r="AB3" s="54">
        <f t="shared" si="0"/>
        <v>28</v>
      </c>
      <c r="AC3" s="54">
        <f t="shared" si="0"/>
        <v>29</v>
      </c>
      <c r="AD3" s="54">
        <f t="shared" si="0"/>
        <v>30</v>
      </c>
      <c r="AE3" s="54">
        <f t="shared" si="0"/>
        <v>31</v>
      </c>
      <c r="AF3" s="54">
        <f t="shared" si="0"/>
        <v>32</v>
      </c>
      <c r="AG3" s="54">
        <f t="shared" si="0"/>
        <v>33</v>
      </c>
      <c r="AH3" s="54">
        <f t="shared" si="0"/>
        <v>34</v>
      </c>
      <c r="AI3" s="54">
        <f t="shared" si="0"/>
        <v>35</v>
      </c>
      <c r="AJ3" s="54">
        <f t="shared" si="0"/>
        <v>36</v>
      </c>
      <c r="AK3" s="54">
        <f t="shared" si="0"/>
        <v>37</v>
      </c>
      <c r="AL3" s="54">
        <f t="shared" si="0"/>
        <v>38</v>
      </c>
      <c r="AM3" s="54">
        <f t="shared" si="0"/>
        <v>39</v>
      </c>
      <c r="AN3" s="54">
        <f t="shared" si="0"/>
        <v>40</v>
      </c>
      <c r="AO3" s="54">
        <f t="shared" si="0"/>
        <v>41</v>
      </c>
      <c r="AP3" s="54">
        <f t="shared" si="0"/>
        <v>42</v>
      </c>
      <c r="AQ3" s="54">
        <f t="shared" si="0"/>
        <v>43</v>
      </c>
      <c r="AR3" s="54">
        <f t="shared" si="0"/>
        <v>44</v>
      </c>
      <c r="AS3" s="54">
        <f t="shared" si="0"/>
        <v>45</v>
      </c>
      <c r="AT3" s="54">
        <f t="shared" si="0"/>
        <v>46</v>
      </c>
      <c r="AU3" s="54">
        <f t="shared" si="0"/>
        <v>47</v>
      </c>
      <c r="AV3" s="54">
        <f t="shared" si="0"/>
        <v>48</v>
      </c>
      <c r="AW3" s="54">
        <f t="shared" si="0"/>
        <v>49</v>
      </c>
      <c r="AX3" s="54">
        <f t="shared" si="0"/>
        <v>50</v>
      </c>
      <c r="AY3" s="54">
        <f t="shared" si="0"/>
        <v>51</v>
      </c>
      <c r="AZ3" s="54">
        <f t="shared" si="0"/>
        <v>52</v>
      </c>
      <c r="BA3" s="54">
        <f t="shared" si="0"/>
        <v>53</v>
      </c>
      <c r="BB3" s="54">
        <f t="shared" si="0"/>
        <v>54</v>
      </c>
      <c r="BC3" s="54">
        <f t="shared" si="0"/>
        <v>55</v>
      </c>
      <c r="BD3" s="54">
        <f t="shared" si="0"/>
        <v>56</v>
      </c>
      <c r="BE3" s="54">
        <f t="shared" si="0"/>
        <v>57</v>
      </c>
      <c r="BF3" s="54">
        <f t="shared" si="0"/>
        <v>58</v>
      </c>
      <c r="BG3" s="54">
        <f t="shared" si="0"/>
        <v>59</v>
      </c>
      <c r="BH3" s="54">
        <f t="shared" si="0"/>
        <v>60</v>
      </c>
      <c r="BI3" s="54">
        <f t="shared" si="0"/>
        <v>61</v>
      </c>
      <c r="BJ3" s="54">
        <f t="shared" si="0"/>
        <v>62</v>
      </c>
      <c r="BK3" s="54">
        <f t="shared" si="0"/>
        <v>63</v>
      </c>
    </row>
    <row r="6" spans="1:63">
      <c r="A6" s="220">
        <v>0</v>
      </c>
      <c r="C6" s="213">
        <v>0.1</v>
      </c>
      <c r="D6" s="213">
        <v>0.2</v>
      </c>
      <c r="E6" s="54">
        <v>0.5</v>
      </c>
      <c r="F6" s="51">
        <v>1</v>
      </c>
      <c r="G6" s="217">
        <v>1.5</v>
      </c>
      <c r="H6" s="63">
        <v>2</v>
      </c>
      <c r="I6" s="51">
        <v>2.5</v>
      </c>
      <c r="J6" s="51" t="s">
        <v>207</v>
      </c>
      <c r="K6" s="51" t="s">
        <v>208</v>
      </c>
      <c r="L6" s="51" t="s">
        <v>209</v>
      </c>
      <c r="M6" s="51">
        <v>4</v>
      </c>
      <c r="N6" s="51" t="s">
        <v>1305</v>
      </c>
      <c r="O6" s="51" t="s">
        <v>1306</v>
      </c>
      <c r="Q6" s="51">
        <v>0</v>
      </c>
      <c r="R6" s="51">
        <v>0.5</v>
      </c>
      <c r="S6" s="51">
        <v>1</v>
      </c>
      <c r="T6" s="51" t="s">
        <v>220</v>
      </c>
      <c r="U6" s="51">
        <v>4</v>
      </c>
      <c r="V6" s="52" t="s">
        <v>212</v>
      </c>
      <c r="W6" s="52" t="s">
        <v>213</v>
      </c>
      <c r="X6" s="52" t="s">
        <v>214</v>
      </c>
      <c r="Y6" s="52" t="s">
        <v>216</v>
      </c>
      <c r="Z6" s="52" t="s">
        <v>221</v>
      </c>
      <c r="AA6" s="52" t="s">
        <v>523</v>
      </c>
      <c r="AB6" s="62" t="s">
        <v>524</v>
      </c>
      <c r="AC6" s="52" t="s">
        <v>525</v>
      </c>
      <c r="AD6" s="52" t="s">
        <v>8</v>
      </c>
      <c r="AE6" s="52" t="s">
        <v>1917</v>
      </c>
      <c r="AF6" s="52" t="s">
        <v>1918</v>
      </c>
      <c r="AG6" s="52" t="s">
        <v>1919</v>
      </c>
      <c r="AH6" s="52"/>
      <c r="AI6" s="51">
        <v>0</v>
      </c>
      <c r="AJ6" s="51">
        <v>0.5</v>
      </c>
      <c r="AK6" s="51">
        <v>1</v>
      </c>
      <c r="AL6" s="51">
        <v>6</v>
      </c>
      <c r="AM6" s="51">
        <v>7</v>
      </c>
      <c r="AN6" s="51">
        <v>8</v>
      </c>
      <c r="AP6" s="51">
        <v>1</v>
      </c>
      <c r="AQ6" s="51">
        <v>2</v>
      </c>
      <c r="AR6" s="51">
        <v>3</v>
      </c>
      <c r="AS6" s="51">
        <v>4</v>
      </c>
      <c r="AT6" s="51">
        <v>5</v>
      </c>
      <c r="AU6" s="51">
        <v>6</v>
      </c>
      <c r="AV6" s="51" t="s">
        <v>834</v>
      </c>
      <c r="AW6" s="51">
        <v>7</v>
      </c>
      <c r="AX6" s="51">
        <v>8</v>
      </c>
      <c r="AY6" s="51">
        <v>9</v>
      </c>
      <c r="AZ6" s="51">
        <v>10</v>
      </c>
      <c r="BA6" s="51">
        <v>11</v>
      </c>
      <c r="BB6" s="51">
        <v>12</v>
      </c>
      <c r="BC6" s="63">
        <v>13</v>
      </c>
      <c r="BD6" s="63">
        <v>14</v>
      </c>
      <c r="BE6" s="51">
        <v>15</v>
      </c>
      <c r="BF6" s="51">
        <v>16</v>
      </c>
      <c r="BG6" s="51">
        <v>17</v>
      </c>
    </row>
    <row r="7" spans="1:63">
      <c r="BD7" s="63"/>
    </row>
    <row r="8" spans="1:63">
      <c r="A8" s="357" t="str">
        <f>Inputs!B1</f>
        <v>Pennsylvania-American Water Company</v>
      </c>
      <c r="B8" s="174"/>
      <c r="C8" s="357"/>
      <c r="D8" s="174"/>
      <c r="E8" s="428"/>
      <c r="Q8" s="358" t="str">
        <f>A8</f>
        <v>Pennsylvania-American Water Company</v>
      </c>
      <c r="R8" s="53"/>
      <c r="AI8" s="358" t="str">
        <f>Q8</f>
        <v>Pennsylvania-American Water Company</v>
      </c>
      <c r="AJ8" s="53"/>
      <c r="AQ8" s="358" t="str">
        <f>AI8</f>
        <v>Pennsylvania-American Water Company</v>
      </c>
      <c r="BD8" s="63"/>
    </row>
    <row r="9" spans="1:63">
      <c r="A9" s="357" t="str">
        <f>Inputs!B2</f>
        <v>Exeter Wastewater System</v>
      </c>
      <c r="B9" s="174"/>
      <c r="C9" s="357"/>
      <c r="D9" s="174"/>
      <c r="E9" s="428"/>
      <c r="Q9" s="358" t="str">
        <f>A9</f>
        <v>Exeter Wastewater System</v>
      </c>
      <c r="R9" s="53"/>
      <c r="AI9" s="358" t="str">
        <f>Q9</f>
        <v>Exeter Wastewater System</v>
      </c>
      <c r="AJ9" s="53"/>
      <c r="AQ9" s="358" t="str">
        <f t="shared" ref="AQ9:AQ12" si="1">AI9</f>
        <v>Exeter Wastewater System</v>
      </c>
      <c r="BD9" s="63"/>
    </row>
    <row r="10" spans="1:63">
      <c r="A10" s="357" t="str">
        <f>Inputs!B4</f>
        <v>Wastewater System</v>
      </c>
      <c r="B10" s="174"/>
      <c r="C10" s="357"/>
      <c r="D10" s="174"/>
      <c r="E10" s="428"/>
      <c r="Q10" s="358" t="str">
        <f>A10</f>
        <v>Wastewater System</v>
      </c>
      <c r="R10" s="53"/>
      <c r="AI10" s="358" t="str">
        <f>Q10</f>
        <v>Wastewater System</v>
      </c>
      <c r="AJ10" s="53"/>
      <c r="AQ10" s="358" t="str">
        <f t="shared" si="1"/>
        <v>Wastewater System</v>
      </c>
      <c r="BD10" s="63"/>
    </row>
    <row r="11" spans="1:63">
      <c r="A11" s="357" t="str">
        <f>Inputs!B5</f>
        <v>Investor-Owned Utility</v>
      </c>
      <c r="B11" s="174"/>
      <c r="C11" s="357"/>
      <c r="D11" s="174"/>
      <c r="E11" s="428"/>
      <c r="Q11" s="358" t="str">
        <f>A11</f>
        <v>Investor-Owned Utility</v>
      </c>
      <c r="R11" s="53"/>
      <c r="AI11" s="358" t="str">
        <f>Q11</f>
        <v>Investor-Owned Utility</v>
      </c>
      <c r="AJ11" s="53"/>
      <c r="AQ11" s="358" t="str">
        <f t="shared" si="1"/>
        <v>Investor-Owned Utility</v>
      </c>
      <c r="BD11" s="63"/>
    </row>
    <row r="12" spans="1:63">
      <c r="A12" s="357" t="str">
        <f>CONCATENATE("As of ",Inputs!B6)</f>
        <v>As of January 1, 2018</v>
      </c>
      <c r="B12" s="174"/>
      <c r="C12" s="357"/>
      <c r="D12" s="174"/>
      <c r="E12" s="428"/>
      <c r="Q12" s="358" t="str">
        <f>A12</f>
        <v>As of January 1, 2018</v>
      </c>
      <c r="R12" s="53"/>
      <c r="AI12" s="358" t="str">
        <f>Q12</f>
        <v>As of January 1, 2018</v>
      </c>
      <c r="AJ12" s="53"/>
      <c r="AQ12" s="358" t="str">
        <f t="shared" si="1"/>
        <v>As of January 1, 2018</v>
      </c>
      <c r="BD12" s="63"/>
    </row>
    <row r="13" spans="1:63">
      <c r="BD13" s="63"/>
    </row>
    <row r="14" spans="1:63">
      <c r="A14" s="221"/>
      <c r="B14" s="221"/>
      <c r="C14" s="174"/>
      <c r="D14" s="174"/>
      <c r="E14" s="428"/>
      <c r="Q14" s="53"/>
      <c r="R14" s="53"/>
      <c r="T14" s="53"/>
      <c r="AI14" s="53"/>
      <c r="AJ14" s="53"/>
      <c r="AQ14" s="53" t="s">
        <v>841</v>
      </c>
      <c r="BD14" s="63"/>
    </row>
    <row r="15" spans="1:63">
      <c r="BD15" s="63"/>
    </row>
    <row r="16" spans="1:63">
      <c r="A16" s="54" t="str">
        <f t="shared" ref="A16:O16" si="2">CONCATENATE("(",A6,")")</f>
        <v>(0)</v>
      </c>
      <c r="B16" s="54"/>
      <c r="C16" s="54" t="str">
        <f t="shared" si="2"/>
        <v>(0.1)</v>
      </c>
      <c r="D16" s="54" t="str">
        <f t="shared" si="2"/>
        <v>(0.2)</v>
      </c>
      <c r="E16" s="54" t="str">
        <f t="shared" si="2"/>
        <v>(0.5)</v>
      </c>
      <c r="F16" s="54" t="str">
        <f t="shared" si="2"/>
        <v>(1)</v>
      </c>
      <c r="G16" s="217" t="str">
        <f t="shared" si="2"/>
        <v>(1.5)</v>
      </c>
      <c r="H16" s="204" t="str">
        <f t="shared" si="2"/>
        <v>(2)</v>
      </c>
      <c r="I16" s="54" t="str">
        <f t="shared" si="2"/>
        <v>(2.5)</v>
      </c>
      <c r="J16" s="54" t="str">
        <f t="shared" si="2"/>
        <v>(3a)</v>
      </c>
      <c r="K16" s="54" t="str">
        <f t="shared" si="2"/>
        <v>(3b)</v>
      </c>
      <c r="L16" s="54" t="str">
        <f t="shared" si="2"/>
        <v>(3c)</v>
      </c>
      <c r="M16" s="54" t="str">
        <f t="shared" si="2"/>
        <v>(4)</v>
      </c>
      <c r="N16" s="54" t="str">
        <f t="shared" si="2"/>
        <v>(5a)</v>
      </c>
      <c r="O16" s="54" t="str">
        <f t="shared" si="2"/>
        <v>(5b)</v>
      </c>
      <c r="P16" s="54"/>
      <c r="Q16" s="54" t="str">
        <f t="shared" ref="Q16:R16" si="3">CONCATENATE("(",Q6,")")</f>
        <v>(0)</v>
      </c>
      <c r="R16" s="54" t="str">
        <f t="shared" si="3"/>
        <v>(0.5)</v>
      </c>
      <c r="S16" s="54" t="str">
        <f>CONCATENATE("(",S6,")")</f>
        <v>(1)</v>
      </c>
      <c r="T16" s="54" t="str">
        <f>CONCATENATE("(",T6,")")</f>
        <v>(1a)</v>
      </c>
      <c r="U16" s="54" t="str">
        <f>CONCATENATE("(",U6,")")</f>
        <v>(4)</v>
      </c>
      <c r="V16" s="54" t="str">
        <f>V6</f>
        <v>(5a)</v>
      </c>
      <c r="W16" s="54" t="str">
        <f t="shared" ref="W16:AD16" si="4">W6</f>
        <v>(5b)</v>
      </c>
      <c r="X16" s="54" t="str">
        <f t="shared" si="4"/>
        <v>(5c)</v>
      </c>
      <c r="Y16" s="54" t="str">
        <f t="shared" si="4"/>
        <v>(5d)</v>
      </c>
      <c r="Z16" s="54" t="str">
        <f t="shared" si="4"/>
        <v>(5e)</v>
      </c>
      <c r="AA16" s="54" t="str">
        <f t="shared" si="4"/>
        <v>(5f)</v>
      </c>
      <c r="AB16" s="54" t="str">
        <f t="shared" si="4"/>
        <v>(5g)</v>
      </c>
      <c r="AC16" s="54" t="str">
        <f t="shared" si="4"/>
        <v>(5h)</v>
      </c>
      <c r="AD16" s="54" t="str">
        <f t="shared" si="4"/>
        <v>(6)</v>
      </c>
      <c r="AE16" s="54"/>
      <c r="AF16" s="54"/>
      <c r="AG16" s="54"/>
      <c r="AH16" s="54"/>
      <c r="AI16" s="54" t="str">
        <f t="shared" ref="AI16:AJ16" si="5">CONCATENATE("(",AI6,")")</f>
        <v>(0)</v>
      </c>
      <c r="AJ16" s="54" t="str">
        <f t="shared" si="5"/>
        <v>(0.5)</v>
      </c>
      <c r="AK16" s="54" t="str">
        <f>CONCATENATE("(",AK6,")")</f>
        <v>(1)</v>
      </c>
      <c r="AL16" s="54" t="str">
        <f>CONCATENATE("(",AL6,")")</f>
        <v>(6)</v>
      </c>
      <c r="AM16" s="54" t="str">
        <f t="shared" ref="AM16:AN16" si="6">CONCATENATE("(",AM6,")")</f>
        <v>(7)</v>
      </c>
      <c r="AN16" s="54" t="str">
        <f t="shared" si="6"/>
        <v>(8)</v>
      </c>
      <c r="AP16" s="54" t="str">
        <f t="shared" ref="AP16:BC16" si="7">CONCATENATE("(",AP6,")")</f>
        <v>(1)</v>
      </c>
      <c r="AQ16" s="54" t="str">
        <f t="shared" si="7"/>
        <v>(2)</v>
      </c>
      <c r="AR16" s="54" t="str">
        <f t="shared" si="7"/>
        <v>(3)</v>
      </c>
      <c r="AS16" s="54" t="str">
        <f t="shared" si="7"/>
        <v>(4)</v>
      </c>
      <c r="AT16" s="54" t="str">
        <f t="shared" si="7"/>
        <v>(5)</v>
      </c>
      <c r="AU16" s="54" t="str">
        <f t="shared" si="7"/>
        <v>(6)</v>
      </c>
      <c r="AV16" s="54" t="str">
        <f t="shared" si="7"/>
        <v>(6a)</v>
      </c>
      <c r="AW16" s="54" t="str">
        <f t="shared" si="7"/>
        <v>(7)</v>
      </c>
      <c r="AX16" s="54" t="str">
        <f t="shared" si="7"/>
        <v>(8)</v>
      </c>
      <c r="AY16" s="54" t="str">
        <f t="shared" si="7"/>
        <v>(9)</v>
      </c>
      <c r="AZ16" s="54" t="str">
        <f t="shared" si="7"/>
        <v>(10)</v>
      </c>
      <c r="BA16" s="54" t="str">
        <f t="shared" si="7"/>
        <v>(11)</v>
      </c>
      <c r="BB16" s="54" t="str">
        <f t="shared" si="7"/>
        <v>(12)</v>
      </c>
      <c r="BC16" s="54" t="str">
        <f t="shared" si="7"/>
        <v>(13)</v>
      </c>
      <c r="BD16" s="54" t="str">
        <f t="shared" ref="BD16:BG16" si="8">CONCATENATE("(",BD6,")")</f>
        <v>(14)</v>
      </c>
      <c r="BE16" s="54" t="str">
        <f t="shared" si="8"/>
        <v>(15)</v>
      </c>
      <c r="BF16" s="54" t="str">
        <f t="shared" si="8"/>
        <v>(16)</v>
      </c>
      <c r="BG16" s="54" t="str">
        <f t="shared" si="8"/>
        <v>(17)</v>
      </c>
    </row>
    <row r="17" spans="1:59" ht="76.5">
      <c r="A17" s="54" t="s">
        <v>434</v>
      </c>
      <c r="B17" s="54"/>
      <c r="C17" s="54" t="s">
        <v>880</v>
      </c>
      <c r="D17" s="213" t="s">
        <v>843</v>
      </c>
      <c r="E17" s="54" t="s">
        <v>844</v>
      </c>
      <c r="F17" s="55" t="s">
        <v>182</v>
      </c>
      <c r="G17" s="218" t="s">
        <v>688</v>
      </c>
      <c r="H17" s="203" t="s">
        <v>183</v>
      </c>
      <c r="I17" s="55" t="s">
        <v>627</v>
      </c>
      <c r="J17" s="55" t="s">
        <v>184</v>
      </c>
      <c r="K17" s="55" t="s">
        <v>185</v>
      </c>
      <c r="L17" s="55" t="s">
        <v>186</v>
      </c>
      <c r="M17" s="55" t="s">
        <v>215</v>
      </c>
      <c r="N17" s="55" t="s">
        <v>1307</v>
      </c>
      <c r="O17" s="55" t="s">
        <v>1308</v>
      </c>
      <c r="P17" s="55"/>
      <c r="Q17" s="54" t="s">
        <v>434</v>
      </c>
      <c r="R17" s="54" t="s">
        <v>433</v>
      </c>
      <c r="S17" s="55" t="s">
        <v>182</v>
      </c>
      <c r="T17" s="55" t="s">
        <v>728</v>
      </c>
      <c r="U17" s="55" t="s">
        <v>1268</v>
      </c>
      <c r="V17" s="56" t="s">
        <v>187</v>
      </c>
      <c r="W17" s="56" t="s">
        <v>482</v>
      </c>
      <c r="X17" s="56" t="s">
        <v>481</v>
      </c>
      <c r="Y17" s="56" t="s">
        <v>480</v>
      </c>
      <c r="Z17" s="56" t="s">
        <v>485</v>
      </c>
      <c r="AA17" s="56" t="s">
        <v>189</v>
      </c>
      <c r="AB17" s="56" t="s">
        <v>222</v>
      </c>
      <c r="AC17" s="56" t="s">
        <v>190</v>
      </c>
      <c r="AD17" s="56" t="s">
        <v>217</v>
      </c>
      <c r="AE17" s="56" t="s">
        <v>1915</v>
      </c>
      <c r="AF17" s="56" t="s">
        <v>1916</v>
      </c>
      <c r="AG17" s="56" t="s">
        <v>1920</v>
      </c>
      <c r="AH17" s="56"/>
      <c r="AI17" s="54" t="s">
        <v>434</v>
      </c>
      <c r="AJ17" s="54" t="s">
        <v>433</v>
      </c>
      <c r="AK17" s="55" t="s">
        <v>182</v>
      </c>
      <c r="AL17" s="55" t="s">
        <v>191</v>
      </c>
      <c r="AM17" s="55" t="s">
        <v>192</v>
      </c>
      <c r="AN17" s="55" t="s">
        <v>193</v>
      </c>
      <c r="AP17" s="54" t="s">
        <v>434</v>
      </c>
      <c r="AQ17" s="54" t="s">
        <v>433</v>
      </c>
      <c r="AR17" s="55" t="s">
        <v>182</v>
      </c>
      <c r="AS17" s="51" t="s">
        <v>750</v>
      </c>
      <c r="AT17" s="56" t="s">
        <v>187</v>
      </c>
      <c r="AU17" s="56" t="s">
        <v>482</v>
      </c>
      <c r="AV17" s="56" t="s">
        <v>223</v>
      </c>
      <c r="AW17" s="56" t="s">
        <v>481</v>
      </c>
      <c r="AX17" s="56" t="s">
        <v>480</v>
      </c>
      <c r="AY17" s="56" t="s">
        <v>485</v>
      </c>
      <c r="AZ17" s="56" t="s">
        <v>189</v>
      </c>
      <c r="BA17" s="56" t="s">
        <v>222</v>
      </c>
      <c r="BB17" s="56" t="s">
        <v>751</v>
      </c>
      <c r="BC17" s="56" t="s">
        <v>752</v>
      </c>
      <c r="BD17" s="55" t="s">
        <v>599</v>
      </c>
      <c r="BE17" s="55" t="s">
        <v>1928</v>
      </c>
      <c r="BF17" s="55" t="s">
        <v>1929</v>
      </c>
      <c r="BG17" s="55" t="s">
        <v>1930</v>
      </c>
    </row>
    <row r="18" spans="1:59">
      <c r="F18" s="55"/>
      <c r="G18" s="218"/>
      <c r="H18" s="203"/>
      <c r="I18" s="55"/>
      <c r="J18" s="55"/>
      <c r="K18" s="55"/>
      <c r="L18" s="55"/>
      <c r="M18" s="55"/>
      <c r="N18" s="55"/>
      <c r="O18" s="55"/>
      <c r="P18" s="55"/>
      <c r="S18" s="55"/>
      <c r="T18" s="55"/>
      <c r="AK18" s="55"/>
      <c r="AR18" s="55"/>
    </row>
    <row r="19" spans="1:59" ht="22.5">
      <c r="F19" s="55"/>
      <c r="G19" s="218"/>
      <c r="H19" s="215" t="s">
        <v>194</v>
      </c>
      <c r="I19" s="57"/>
      <c r="J19" s="55"/>
      <c r="K19" s="55"/>
      <c r="L19" s="55"/>
      <c r="M19" s="57" t="s">
        <v>195</v>
      </c>
      <c r="N19" s="57" t="s">
        <v>1309</v>
      </c>
      <c r="O19" s="57" t="s">
        <v>196</v>
      </c>
      <c r="P19" s="57"/>
      <c r="S19" s="55"/>
      <c r="T19" s="58" t="s">
        <v>4</v>
      </c>
      <c r="U19" s="57" t="s">
        <v>196</v>
      </c>
      <c r="W19" s="58" t="s">
        <v>4</v>
      </c>
      <c r="X19" s="58" t="s">
        <v>483</v>
      </c>
      <c r="Y19" s="58" t="s">
        <v>484</v>
      </c>
      <c r="Z19" s="58" t="s">
        <v>318</v>
      </c>
      <c r="AA19" s="58" t="s">
        <v>4</v>
      </c>
      <c r="AB19" s="58" t="s">
        <v>4</v>
      </c>
      <c r="AC19" s="58" t="s">
        <v>197</v>
      </c>
      <c r="AD19" s="57" t="s">
        <v>198</v>
      </c>
      <c r="AE19" s="57" t="s">
        <v>1921</v>
      </c>
      <c r="AF19" s="57" t="s">
        <v>1921</v>
      </c>
      <c r="AG19" s="57" t="s">
        <v>1921</v>
      </c>
      <c r="AH19" s="57"/>
      <c r="AK19" s="55"/>
      <c r="AL19" s="58" t="s">
        <v>198</v>
      </c>
      <c r="AM19" s="57" t="s">
        <v>199</v>
      </c>
      <c r="AN19" s="57" t="s">
        <v>200</v>
      </c>
      <c r="AR19" s="55"/>
    </row>
    <row r="20" spans="1:59">
      <c r="F20" s="55"/>
      <c r="G20" s="218"/>
      <c r="H20" s="203"/>
      <c r="I20" s="55"/>
      <c r="J20" s="55"/>
      <c r="K20" s="55"/>
      <c r="L20" s="55"/>
      <c r="M20" s="55"/>
      <c r="N20" s="55"/>
      <c r="O20" s="55"/>
      <c r="P20" s="55"/>
      <c r="S20" s="55"/>
      <c r="T20" s="55"/>
      <c r="AK20" s="55"/>
      <c r="AR20" s="55"/>
      <c r="BB20" s="231"/>
    </row>
    <row r="21" spans="1:59">
      <c r="A21" s="222" t="s">
        <v>201</v>
      </c>
      <c r="B21" s="222"/>
      <c r="C21" s="214"/>
      <c r="D21" s="214"/>
      <c r="E21" s="58" t="s">
        <v>201</v>
      </c>
      <c r="F21" s="58" t="s">
        <v>201</v>
      </c>
      <c r="G21" s="219" t="s">
        <v>201</v>
      </c>
      <c r="H21" s="216" t="s">
        <v>201</v>
      </c>
      <c r="I21" s="216" t="s">
        <v>201</v>
      </c>
      <c r="J21" s="58" t="s">
        <v>201</v>
      </c>
      <c r="K21" s="58" t="s">
        <v>201</v>
      </c>
      <c r="L21" s="58" t="s">
        <v>202</v>
      </c>
      <c r="M21" s="58" t="s">
        <v>202</v>
      </c>
      <c r="N21" s="58" t="s">
        <v>201</v>
      </c>
      <c r="O21" s="58" t="s">
        <v>202</v>
      </c>
      <c r="P21" s="58"/>
      <c r="Q21" s="58" t="s">
        <v>201</v>
      </c>
      <c r="R21" s="216" t="s">
        <v>201</v>
      </c>
      <c r="S21" s="58" t="s">
        <v>201</v>
      </c>
      <c r="T21" s="58" t="s">
        <v>202</v>
      </c>
      <c r="U21" s="58" t="s">
        <v>202</v>
      </c>
      <c r="V21" s="58" t="s">
        <v>201</v>
      </c>
      <c r="W21" s="58" t="s">
        <v>201</v>
      </c>
      <c r="X21" s="58" t="s">
        <v>202</v>
      </c>
      <c r="Y21" s="58" t="s">
        <v>202</v>
      </c>
      <c r="Z21" s="58" t="s">
        <v>484</v>
      </c>
      <c r="AA21" s="58" t="s">
        <v>202</v>
      </c>
      <c r="AB21" s="58" t="s">
        <v>202</v>
      </c>
      <c r="AC21" s="58" t="s">
        <v>202</v>
      </c>
      <c r="AD21" s="58" t="s">
        <v>202</v>
      </c>
      <c r="AE21" s="58"/>
      <c r="AF21" s="58"/>
      <c r="AG21" s="58"/>
      <c r="AH21" s="58"/>
      <c r="AI21" s="58" t="s">
        <v>201</v>
      </c>
      <c r="AJ21" s="58"/>
      <c r="AK21" s="58" t="s">
        <v>201</v>
      </c>
      <c r="AL21" s="58" t="s">
        <v>202</v>
      </c>
      <c r="AM21" s="58" t="s">
        <v>201</v>
      </c>
      <c r="AN21" s="58" t="s">
        <v>202</v>
      </c>
      <c r="AP21" s="58" t="s">
        <v>201</v>
      </c>
      <c r="AQ21" s="58" t="s">
        <v>201</v>
      </c>
      <c r="AR21" s="58" t="s">
        <v>201</v>
      </c>
      <c r="AS21" s="58" t="s">
        <v>201</v>
      </c>
    </row>
    <row r="22" spans="1:59" ht="45">
      <c r="A22" s="57" t="s">
        <v>1217</v>
      </c>
      <c r="B22" s="57"/>
      <c r="C22" s="57" t="s">
        <v>1217</v>
      </c>
      <c r="D22" s="57" t="s">
        <v>1217</v>
      </c>
      <c r="E22" s="57" t="s">
        <v>1217</v>
      </c>
      <c r="F22" s="57" t="s">
        <v>1217</v>
      </c>
      <c r="G22" s="219" t="s">
        <v>203</v>
      </c>
      <c r="H22" s="57" t="s">
        <v>1217</v>
      </c>
      <c r="I22" s="58" t="s">
        <v>203</v>
      </c>
      <c r="J22" s="57" t="s">
        <v>833</v>
      </c>
      <c r="K22" s="57" t="s">
        <v>833</v>
      </c>
      <c r="L22" s="58" t="s">
        <v>210</v>
      </c>
      <c r="M22" s="58" t="s">
        <v>211</v>
      </c>
      <c r="N22" s="58" t="s">
        <v>203</v>
      </c>
      <c r="O22" s="58" t="s">
        <v>1310</v>
      </c>
      <c r="P22" s="58"/>
      <c r="Q22" s="57" t="s">
        <v>1267</v>
      </c>
      <c r="R22" s="57" t="s">
        <v>1267</v>
      </c>
      <c r="S22" s="57" t="s">
        <v>1267</v>
      </c>
      <c r="T22" s="65" t="s">
        <v>715</v>
      </c>
      <c r="U22" s="58" t="s">
        <v>219</v>
      </c>
      <c r="V22" s="58" t="s">
        <v>203</v>
      </c>
      <c r="W22" s="58" t="s">
        <v>203</v>
      </c>
      <c r="X22" s="61" t="s">
        <v>522</v>
      </c>
      <c r="Y22" s="61" t="s">
        <v>521</v>
      </c>
      <c r="Z22" s="60" t="s">
        <v>204</v>
      </c>
      <c r="AA22" s="61" t="s">
        <v>526</v>
      </c>
      <c r="AB22" s="59" t="s">
        <v>527</v>
      </c>
      <c r="AC22" s="61" t="s">
        <v>528</v>
      </c>
      <c r="AD22" s="61" t="s">
        <v>529</v>
      </c>
      <c r="AE22" s="61"/>
      <c r="AF22" s="61"/>
      <c r="AG22" s="61"/>
      <c r="AH22" s="61"/>
      <c r="AI22" s="57" t="s">
        <v>1267</v>
      </c>
      <c r="AJ22" s="57" t="s">
        <v>1267</v>
      </c>
      <c r="AK22" s="57" t="s">
        <v>1267</v>
      </c>
      <c r="AL22" s="57" t="s">
        <v>74</v>
      </c>
      <c r="AM22" s="57" t="s">
        <v>205</v>
      </c>
      <c r="AN22" s="59" t="s">
        <v>218</v>
      </c>
      <c r="AP22" s="57" t="s">
        <v>1267</v>
      </c>
      <c r="AQ22" s="57" t="s">
        <v>1267</v>
      </c>
      <c r="AR22" s="57" t="s">
        <v>1267</v>
      </c>
      <c r="AS22" s="57" t="s">
        <v>1267</v>
      </c>
      <c r="AT22" s="58" t="s">
        <v>203</v>
      </c>
      <c r="AU22" s="58" t="s">
        <v>203</v>
      </c>
      <c r="AV22" s="65" t="s">
        <v>715</v>
      </c>
      <c r="AW22" s="59" t="s">
        <v>835</v>
      </c>
      <c r="AX22" s="61" t="s">
        <v>836</v>
      </c>
      <c r="AY22" s="60" t="s">
        <v>204</v>
      </c>
      <c r="AZ22" s="61" t="s">
        <v>837</v>
      </c>
      <c r="BA22" s="59" t="s">
        <v>838</v>
      </c>
      <c r="BB22" s="60" t="s">
        <v>840</v>
      </c>
      <c r="BC22" s="61" t="s">
        <v>839</v>
      </c>
      <c r="BD22" s="61" t="s">
        <v>842</v>
      </c>
      <c r="BE22" s="61" t="s">
        <v>1934</v>
      </c>
      <c r="BF22" s="61" t="s">
        <v>1935</v>
      </c>
      <c r="BG22" s="61" t="s">
        <v>1936</v>
      </c>
    </row>
    <row r="23" spans="1:59" s="54" customFormat="1">
      <c r="A23" s="54" t="s">
        <v>434</v>
      </c>
      <c r="C23" s="213" t="s">
        <v>1218</v>
      </c>
      <c r="D23" s="54" t="s">
        <v>433</v>
      </c>
      <c r="E23" s="54" t="s">
        <v>729</v>
      </c>
      <c r="F23" s="54" t="s">
        <v>730</v>
      </c>
      <c r="G23" s="228" t="s">
        <v>731</v>
      </c>
      <c r="H23" s="204" t="s">
        <v>609</v>
      </c>
      <c r="I23" s="54" t="s">
        <v>732</v>
      </c>
      <c r="J23" s="54" t="s">
        <v>733</v>
      </c>
      <c r="K23" s="54" t="s">
        <v>734</v>
      </c>
      <c r="L23" s="54" t="s">
        <v>735</v>
      </c>
      <c r="M23" s="54" t="s">
        <v>444</v>
      </c>
      <c r="Q23" s="54" t="s">
        <v>434</v>
      </c>
      <c r="R23" s="54" t="s">
        <v>433</v>
      </c>
      <c r="S23" s="62" t="s">
        <v>730</v>
      </c>
      <c r="T23" s="62" t="s">
        <v>223</v>
      </c>
      <c r="U23" s="62" t="s">
        <v>444</v>
      </c>
      <c r="V23" s="62" t="s">
        <v>736</v>
      </c>
      <c r="W23" s="62" t="s">
        <v>737</v>
      </c>
      <c r="X23" s="62" t="s">
        <v>738</v>
      </c>
      <c r="Y23" s="62" t="s">
        <v>739</v>
      </c>
      <c r="Z23" s="62" t="s">
        <v>740</v>
      </c>
      <c r="AA23" s="62" t="s">
        <v>741</v>
      </c>
      <c r="AB23" s="62" t="s">
        <v>742</v>
      </c>
      <c r="AC23" s="62" t="s">
        <v>190</v>
      </c>
      <c r="AD23" s="62" t="s">
        <v>74</v>
      </c>
      <c r="AE23" s="62"/>
      <c r="AF23" s="62"/>
      <c r="AG23" s="62"/>
      <c r="AH23" s="52"/>
      <c r="AI23" s="54" t="s">
        <v>434</v>
      </c>
      <c r="AJ23" s="54" t="s">
        <v>433</v>
      </c>
      <c r="AK23" s="62" t="s">
        <v>225</v>
      </c>
      <c r="AL23" s="54" t="s">
        <v>743</v>
      </c>
      <c r="AM23" s="54" t="s">
        <v>744</v>
      </c>
      <c r="AN23" s="54" t="s">
        <v>745</v>
      </c>
      <c r="AP23" s="54" t="s">
        <v>593</v>
      </c>
      <c r="AQ23" s="54" t="s">
        <v>746</v>
      </c>
      <c r="AR23" s="54" t="s">
        <v>225</v>
      </c>
      <c r="AS23" s="54" t="s">
        <v>703</v>
      </c>
      <c r="AT23" s="54" t="s">
        <v>736</v>
      </c>
      <c r="AU23" s="54" t="s">
        <v>737</v>
      </c>
      <c r="AV23" s="54" t="s">
        <v>753</v>
      </c>
      <c r="AW23" s="54" t="s">
        <v>738</v>
      </c>
      <c r="AX23" s="54" t="s">
        <v>739</v>
      </c>
      <c r="AY23" s="54" t="s">
        <v>740</v>
      </c>
      <c r="AZ23" s="54" t="s">
        <v>741</v>
      </c>
      <c r="BA23" s="54" t="s">
        <v>747</v>
      </c>
      <c r="BB23" s="54" t="s">
        <v>749</v>
      </c>
      <c r="BC23" s="54" t="s">
        <v>748</v>
      </c>
      <c r="BD23" s="54" t="s">
        <v>748</v>
      </c>
      <c r="BE23" s="54" t="s">
        <v>1931</v>
      </c>
      <c r="BF23" s="54" t="s">
        <v>1932</v>
      </c>
      <c r="BG23" s="54" t="s">
        <v>1933</v>
      </c>
    </row>
    <row r="24" spans="1:59" hidden="1" outlineLevel="2">
      <c r="A24" s="425">
        <f>'Gannett Fleming Eng Assess 6-16'!A8</f>
        <v>353.2</v>
      </c>
      <c r="B24" s="452"/>
      <c r="C24" s="351" t="s">
        <v>1204</v>
      </c>
      <c r="D24" s="351" t="str">
        <f>'Gannett Fleming Eng Assess 6-16'!C8</f>
        <v>COLLECTION  SYSTEM ROW</v>
      </c>
      <c r="E24" s="429" t="str">
        <f>'Gannett Fleming Eng Assess 6-16'!E8</f>
        <v>81,716 LFT</v>
      </c>
      <c r="F24" s="333">
        <f>'Gannett Fleming Eng Assess 6-16'!D8</f>
        <v>1966</v>
      </c>
      <c r="G24" s="353">
        <f t="shared" ref="G24:G81" si="9">F24</f>
        <v>1966</v>
      </c>
      <c r="H24" s="352">
        <f>'Gannett Fleming Eng Assess 6-16'!G8</f>
        <v>37581.96</v>
      </c>
      <c r="I24" s="457" t="str">
        <f t="shared" ref="I24:I36" si="10">VLOOKUP(A24,AccountParameters,6,FALSE)</f>
        <v>USBLS1</v>
      </c>
      <c r="J24" s="333">
        <f t="shared" ref="J24:J36" si="11">VLOOKUP(CONCATENATE($I24,G24),CostIndices,10,FALSE)</f>
        <v>32</v>
      </c>
      <c r="K24" s="333">
        <f t="shared" ref="K24:K36" si="12">VLOOKUP(CONCATENATE($I24,2017),CostIndices,10,FALSE)</f>
        <v>245</v>
      </c>
      <c r="L24" s="334">
        <f t="shared" ref="L24:L81" si="13">ROUND(K24/J24,3)</f>
        <v>7.6559999999999997</v>
      </c>
      <c r="M24" s="335">
        <f t="shared" ref="M24:M81" si="14">ROUND(H24*L24,2)</f>
        <v>287727.49</v>
      </c>
      <c r="N24" s="458">
        <f t="shared" ref="N24:N36" si="15">VLOOKUP(A24,AccountParameters,7,FALSE)</f>
        <v>1</v>
      </c>
      <c r="O24" s="335">
        <f>ROUND(M24*N24,2)</f>
        <v>287727.49</v>
      </c>
      <c r="P24" s="63"/>
      <c r="Q24" s="347">
        <f t="shared" ref="Q24:Q87" si="16">A24</f>
        <v>353.2</v>
      </c>
      <c r="R24" s="347" t="str">
        <f>C24</f>
        <v>LAND AND LAND RIGHTS - COLLECTION</v>
      </c>
      <c r="S24" s="354">
        <f t="shared" ref="S24:S81" si="17">G24</f>
        <v>1966</v>
      </c>
      <c r="T24" s="336">
        <f>Inputs!B$7-(S24+0.5)</f>
        <v>51.5</v>
      </c>
      <c r="U24" s="355">
        <f>O24</f>
        <v>287727.49</v>
      </c>
      <c r="V24" s="337" t="str">
        <f t="shared" ref="V24:V36" si="18">VLOOKUP($Q24,AccountParameters,7+1,FALSE)</f>
        <v>Non-Depr</v>
      </c>
      <c r="W24" s="338"/>
      <c r="X24" s="339"/>
      <c r="Y24" s="340"/>
      <c r="Z24" s="341"/>
      <c r="AA24" s="342"/>
      <c r="AB24" s="342"/>
      <c r="AC24" s="437">
        <v>1</v>
      </c>
      <c r="AD24" s="344">
        <f t="shared" ref="AD24:AD81" si="19">ROUND(U24*AC24,2)</f>
        <v>287727.49</v>
      </c>
      <c r="AE24" s="344">
        <f>ROUND($U24*T24,0)</f>
        <v>14817966</v>
      </c>
      <c r="AF24" s="344">
        <f>ROUND($U24*AA24,0)</f>
        <v>0</v>
      </c>
      <c r="AG24" s="344">
        <f>ROUND($U24*AB24,0)</f>
        <v>0</v>
      </c>
      <c r="AH24" s="64"/>
      <c r="AI24" s="347">
        <f t="shared" ref="AI24:AI87" si="20">A24</f>
        <v>353.2</v>
      </c>
      <c r="AJ24" s="347" t="str">
        <f>C24</f>
        <v>LAND AND LAND RIGHTS - COLLECTION</v>
      </c>
      <c r="AK24" s="354">
        <f t="shared" ref="AK24:AK81" si="21">G24</f>
        <v>1966</v>
      </c>
      <c r="AL24" s="349">
        <f t="shared" ref="AL24:AL81" si="22">AD24</f>
        <v>287727.49</v>
      </c>
      <c r="AM24" s="345">
        <f t="shared" ref="AM24:AM36" si="23">VLOOKUP(AI24,AccountParameters,9+1,FALSE)</f>
        <v>0</v>
      </c>
      <c r="AN24" s="346">
        <f t="shared" ref="AN24:AN81" si="24">ROUND(AL24*(1-AM24),2)</f>
        <v>287727.49</v>
      </c>
      <c r="AP24" s="347">
        <f t="shared" ref="AP24:AP87" si="25">A24</f>
        <v>353.2</v>
      </c>
      <c r="AQ24" s="347" t="str">
        <f>C24</f>
        <v>LAND AND LAND RIGHTS - COLLECTION</v>
      </c>
      <c r="AR24" s="356">
        <f t="shared" ref="AR24:AR81" si="26">G24</f>
        <v>1966</v>
      </c>
      <c r="AS24" s="335">
        <f t="shared" ref="AS24:AS81" si="27">H24</f>
        <v>37581.96</v>
      </c>
      <c r="AT24" s="333" t="str">
        <f t="shared" ref="AT24:AT81" si="28">V24</f>
        <v>Non-Depr</v>
      </c>
      <c r="AU24" s="333">
        <f t="shared" ref="AU24:AU81" si="29">W24</f>
        <v>0</v>
      </c>
      <c r="AV24" s="348">
        <f t="shared" ref="AV24:AV81" si="30">T24</f>
        <v>51.5</v>
      </c>
      <c r="AW24" s="347"/>
      <c r="AX24" s="347"/>
      <c r="AY24" s="347"/>
      <c r="AZ24" s="347"/>
      <c r="BA24" s="347"/>
      <c r="BB24" s="350">
        <v>0</v>
      </c>
      <c r="BC24" s="335">
        <f t="shared" ref="BC24:BC81" si="31">ROUND(AS24*BB24,2)</f>
        <v>0</v>
      </c>
      <c r="BD24" s="349">
        <f t="shared" ref="BD24:BD81" si="32">AS24-BC24</f>
        <v>37581.96</v>
      </c>
      <c r="BE24" s="63">
        <f>ROUND($AS24*AV24,2)</f>
        <v>1935470.94</v>
      </c>
      <c r="BF24" s="63">
        <f>ROUND($AS24*AZ24,2)</f>
        <v>0</v>
      </c>
      <c r="BG24" s="63">
        <f>ROUND($AS24*BA24,2)</f>
        <v>0</v>
      </c>
    </row>
    <row r="25" spans="1:59" hidden="1" outlineLevel="2">
      <c r="A25" s="425">
        <f>'Gannett Fleming Eng Assess 6-16'!A9</f>
        <v>353.2</v>
      </c>
      <c r="B25" s="452"/>
      <c r="C25" s="351" t="s">
        <v>1204</v>
      </c>
      <c r="D25" s="351" t="str">
        <f>'Gannett Fleming Eng Assess 6-16'!C9</f>
        <v>COLLECTION  SYSTEM ROW</v>
      </c>
      <c r="E25" s="429" t="str">
        <f>'Gannett Fleming Eng Assess 6-16'!E9</f>
        <v>1,144 LFT</v>
      </c>
      <c r="F25" s="333">
        <f>'Gannett Fleming Eng Assess 6-16'!D9</f>
        <v>1970</v>
      </c>
      <c r="G25" s="353">
        <f t="shared" si="9"/>
        <v>1970</v>
      </c>
      <c r="H25" s="352">
        <f>'Gannett Fleming Eng Assess 6-16'!G9</f>
        <v>630.28</v>
      </c>
      <c r="I25" s="332" t="str">
        <f t="shared" si="10"/>
        <v>USBLS1</v>
      </c>
      <c r="J25" s="333">
        <f t="shared" si="11"/>
        <v>39</v>
      </c>
      <c r="K25" s="333">
        <f t="shared" si="12"/>
        <v>245</v>
      </c>
      <c r="L25" s="334">
        <f t="shared" si="13"/>
        <v>6.282</v>
      </c>
      <c r="M25" s="335">
        <f t="shared" si="14"/>
        <v>3959.42</v>
      </c>
      <c r="N25" s="458">
        <f t="shared" si="15"/>
        <v>1</v>
      </c>
      <c r="O25" s="335">
        <f t="shared" ref="O25:O36" si="33">ROUND(M25*N25,2)</f>
        <v>3959.42</v>
      </c>
      <c r="P25" s="63"/>
      <c r="Q25" s="347">
        <f t="shared" si="16"/>
        <v>353.2</v>
      </c>
      <c r="R25" s="347" t="str">
        <f t="shared" ref="R25:R96" si="34">C25</f>
        <v>LAND AND LAND RIGHTS - COLLECTION</v>
      </c>
      <c r="S25" s="354">
        <f t="shared" si="17"/>
        <v>1970</v>
      </c>
      <c r="T25" s="336">
        <f>Inputs!B$7-(S25+0.5)</f>
        <v>47.5</v>
      </c>
      <c r="U25" s="355">
        <f t="shared" ref="U25:U36" si="35">O25</f>
        <v>3959.42</v>
      </c>
      <c r="V25" s="337" t="str">
        <f t="shared" si="18"/>
        <v>Non-Depr</v>
      </c>
      <c r="W25" s="338"/>
      <c r="X25" s="339"/>
      <c r="Y25" s="340"/>
      <c r="Z25" s="341"/>
      <c r="AA25" s="342"/>
      <c r="AB25" s="342"/>
      <c r="AC25" s="437">
        <v>1</v>
      </c>
      <c r="AD25" s="344">
        <f t="shared" si="19"/>
        <v>3959.42</v>
      </c>
      <c r="AE25" s="344">
        <f t="shared" ref="AE25:AE36" si="36">ROUND($U25*T25,0)</f>
        <v>188072</v>
      </c>
      <c r="AF25" s="344">
        <f t="shared" ref="AF25:AF36" si="37">ROUND($U25*AA25,0)</f>
        <v>0</v>
      </c>
      <c r="AG25" s="344">
        <f t="shared" ref="AG25:AG36" si="38">ROUND($U25*AB25,0)</f>
        <v>0</v>
      </c>
      <c r="AH25" s="64"/>
      <c r="AI25" s="347">
        <f t="shared" si="20"/>
        <v>353.2</v>
      </c>
      <c r="AJ25" s="347" t="str">
        <f t="shared" ref="AJ25:AJ96" si="39">C25</f>
        <v>LAND AND LAND RIGHTS - COLLECTION</v>
      </c>
      <c r="AK25" s="354">
        <f t="shared" si="21"/>
        <v>1970</v>
      </c>
      <c r="AL25" s="349">
        <f t="shared" si="22"/>
        <v>3959.42</v>
      </c>
      <c r="AM25" s="345">
        <f t="shared" si="23"/>
        <v>0</v>
      </c>
      <c r="AN25" s="346">
        <f t="shared" si="24"/>
        <v>3959.42</v>
      </c>
      <c r="AP25" s="347">
        <f t="shared" si="25"/>
        <v>353.2</v>
      </c>
      <c r="AQ25" s="347" t="str">
        <f t="shared" ref="AQ25:AQ96" si="40">C25</f>
        <v>LAND AND LAND RIGHTS - COLLECTION</v>
      </c>
      <c r="AR25" s="356">
        <f t="shared" si="26"/>
        <v>1970</v>
      </c>
      <c r="AS25" s="335">
        <f t="shared" si="27"/>
        <v>630.28</v>
      </c>
      <c r="AT25" s="333" t="str">
        <f t="shared" si="28"/>
        <v>Non-Depr</v>
      </c>
      <c r="AU25" s="333">
        <f t="shared" si="29"/>
        <v>0</v>
      </c>
      <c r="AV25" s="348">
        <f t="shared" si="30"/>
        <v>47.5</v>
      </c>
      <c r="AW25" s="347"/>
      <c r="AX25" s="347"/>
      <c r="AY25" s="347"/>
      <c r="AZ25" s="347"/>
      <c r="BA25" s="347"/>
      <c r="BB25" s="350">
        <v>0</v>
      </c>
      <c r="BC25" s="335">
        <f t="shared" si="31"/>
        <v>0</v>
      </c>
      <c r="BD25" s="349">
        <f t="shared" si="32"/>
        <v>630.28</v>
      </c>
      <c r="BE25" s="63">
        <f t="shared" ref="BE25:BE36" si="41">ROUND($AS25*AV25,2)</f>
        <v>29938.3</v>
      </c>
      <c r="BF25" s="63">
        <f t="shared" ref="BF25:BF36" si="42">ROUND($AS25*AZ25,2)</f>
        <v>0</v>
      </c>
      <c r="BG25" s="63">
        <f t="shared" ref="BG25:BG36" si="43">ROUND($AS25*BA25,2)</f>
        <v>0</v>
      </c>
    </row>
    <row r="26" spans="1:59" hidden="1" outlineLevel="2">
      <c r="A26" s="425">
        <f>'Gannett Fleming Eng Assess 6-16'!A10</f>
        <v>353.2</v>
      </c>
      <c r="B26" s="452"/>
      <c r="C26" s="351" t="s">
        <v>1204</v>
      </c>
      <c r="D26" s="351" t="str">
        <f>'Gannett Fleming Eng Assess 6-16'!C10</f>
        <v>COLLECTION  SYSTEM ROW</v>
      </c>
      <c r="E26" s="429" t="str">
        <f>'Gannett Fleming Eng Assess 6-16'!E10</f>
        <v>8,794 LFT</v>
      </c>
      <c r="F26" s="333">
        <f>'Gannett Fleming Eng Assess 6-16'!D10</f>
        <v>1975</v>
      </c>
      <c r="G26" s="353">
        <f t="shared" si="9"/>
        <v>1975</v>
      </c>
      <c r="H26" s="352">
        <f>'Gannett Fleming Eng Assess 6-16'!G10</f>
        <v>6715.66</v>
      </c>
      <c r="I26" s="332" t="str">
        <f t="shared" si="10"/>
        <v>USBLS1</v>
      </c>
      <c r="J26" s="333">
        <f t="shared" si="11"/>
        <v>54</v>
      </c>
      <c r="K26" s="333">
        <f t="shared" si="12"/>
        <v>245</v>
      </c>
      <c r="L26" s="334">
        <f t="shared" si="13"/>
        <v>4.5369999999999999</v>
      </c>
      <c r="M26" s="335">
        <f t="shared" si="14"/>
        <v>30468.95</v>
      </c>
      <c r="N26" s="458">
        <f t="shared" si="15"/>
        <v>1</v>
      </c>
      <c r="O26" s="335">
        <f t="shared" si="33"/>
        <v>30468.95</v>
      </c>
      <c r="P26" s="63"/>
      <c r="Q26" s="347">
        <f t="shared" si="16"/>
        <v>353.2</v>
      </c>
      <c r="R26" s="347" t="str">
        <f t="shared" si="34"/>
        <v>LAND AND LAND RIGHTS - COLLECTION</v>
      </c>
      <c r="S26" s="354">
        <f t="shared" si="17"/>
        <v>1975</v>
      </c>
      <c r="T26" s="336">
        <f>Inputs!B$7-(S26+0.5)</f>
        <v>42.5</v>
      </c>
      <c r="U26" s="355">
        <f t="shared" si="35"/>
        <v>30468.95</v>
      </c>
      <c r="V26" s="337" t="str">
        <f t="shared" si="18"/>
        <v>Non-Depr</v>
      </c>
      <c r="W26" s="338"/>
      <c r="X26" s="339"/>
      <c r="Y26" s="340"/>
      <c r="Z26" s="341"/>
      <c r="AA26" s="342"/>
      <c r="AB26" s="342"/>
      <c r="AC26" s="437">
        <v>1</v>
      </c>
      <c r="AD26" s="344">
        <f t="shared" si="19"/>
        <v>30468.95</v>
      </c>
      <c r="AE26" s="344">
        <f t="shared" si="36"/>
        <v>1294930</v>
      </c>
      <c r="AF26" s="344">
        <f t="shared" si="37"/>
        <v>0</v>
      </c>
      <c r="AG26" s="344">
        <f t="shared" si="38"/>
        <v>0</v>
      </c>
      <c r="AH26" s="64"/>
      <c r="AI26" s="347">
        <f t="shared" si="20"/>
        <v>353.2</v>
      </c>
      <c r="AJ26" s="347" t="str">
        <f t="shared" si="39"/>
        <v>LAND AND LAND RIGHTS - COLLECTION</v>
      </c>
      <c r="AK26" s="354">
        <f t="shared" si="21"/>
        <v>1975</v>
      </c>
      <c r="AL26" s="349">
        <f t="shared" si="22"/>
        <v>30468.95</v>
      </c>
      <c r="AM26" s="345">
        <f t="shared" si="23"/>
        <v>0</v>
      </c>
      <c r="AN26" s="346">
        <f t="shared" si="24"/>
        <v>30468.95</v>
      </c>
      <c r="AP26" s="347">
        <f t="shared" si="25"/>
        <v>353.2</v>
      </c>
      <c r="AQ26" s="347" t="str">
        <f t="shared" si="40"/>
        <v>LAND AND LAND RIGHTS - COLLECTION</v>
      </c>
      <c r="AR26" s="356">
        <f t="shared" si="26"/>
        <v>1975</v>
      </c>
      <c r="AS26" s="335">
        <f t="shared" si="27"/>
        <v>6715.66</v>
      </c>
      <c r="AT26" s="333" t="str">
        <f t="shared" si="28"/>
        <v>Non-Depr</v>
      </c>
      <c r="AU26" s="333">
        <f t="shared" si="29"/>
        <v>0</v>
      </c>
      <c r="AV26" s="348">
        <f t="shared" si="30"/>
        <v>42.5</v>
      </c>
      <c r="AW26" s="347"/>
      <c r="AX26" s="347"/>
      <c r="AY26" s="347"/>
      <c r="AZ26" s="347"/>
      <c r="BA26" s="347"/>
      <c r="BB26" s="350">
        <v>0</v>
      </c>
      <c r="BC26" s="335">
        <f t="shared" si="31"/>
        <v>0</v>
      </c>
      <c r="BD26" s="349">
        <f t="shared" si="32"/>
        <v>6715.66</v>
      </c>
      <c r="BE26" s="63">
        <f t="shared" si="41"/>
        <v>285415.55</v>
      </c>
      <c r="BF26" s="63">
        <f t="shared" si="42"/>
        <v>0</v>
      </c>
      <c r="BG26" s="63">
        <f t="shared" si="43"/>
        <v>0</v>
      </c>
    </row>
    <row r="27" spans="1:59" hidden="1" outlineLevel="2">
      <c r="A27" s="425">
        <f>'Gannett Fleming Eng Assess 6-16'!A11</f>
        <v>353.2</v>
      </c>
      <c r="B27" s="452"/>
      <c r="C27" s="351" t="s">
        <v>1204</v>
      </c>
      <c r="D27" s="351" t="str">
        <f>'Gannett Fleming Eng Assess 6-16'!C11</f>
        <v>COLLECTION  SYSTEM ROW</v>
      </c>
      <c r="E27" s="429" t="str">
        <f>'Gannett Fleming Eng Assess 6-16'!E11</f>
        <v>758 LFT</v>
      </c>
      <c r="F27" s="333">
        <f>'Gannett Fleming Eng Assess 6-16'!D11</f>
        <v>1980</v>
      </c>
      <c r="G27" s="353">
        <f t="shared" si="9"/>
        <v>1980</v>
      </c>
      <c r="H27" s="352">
        <f>'Gannett Fleming Eng Assess 6-16'!G11</f>
        <v>1069.8900000000001</v>
      </c>
      <c r="I27" s="332" t="str">
        <f t="shared" si="10"/>
        <v>USBLS1</v>
      </c>
      <c r="J27" s="333">
        <f t="shared" si="11"/>
        <v>82</v>
      </c>
      <c r="K27" s="333">
        <f t="shared" si="12"/>
        <v>245</v>
      </c>
      <c r="L27" s="334">
        <f t="shared" si="13"/>
        <v>2.988</v>
      </c>
      <c r="M27" s="335">
        <f t="shared" si="14"/>
        <v>3196.83</v>
      </c>
      <c r="N27" s="458">
        <f t="shared" si="15"/>
        <v>1</v>
      </c>
      <c r="O27" s="335">
        <f t="shared" si="33"/>
        <v>3196.83</v>
      </c>
      <c r="P27" s="63"/>
      <c r="Q27" s="347">
        <f t="shared" si="16"/>
        <v>353.2</v>
      </c>
      <c r="R27" s="347" t="str">
        <f t="shared" si="34"/>
        <v>LAND AND LAND RIGHTS - COLLECTION</v>
      </c>
      <c r="S27" s="354">
        <f t="shared" si="17"/>
        <v>1980</v>
      </c>
      <c r="T27" s="336">
        <f>Inputs!B$7-(S27+0.5)</f>
        <v>37.5</v>
      </c>
      <c r="U27" s="355">
        <f t="shared" si="35"/>
        <v>3196.83</v>
      </c>
      <c r="V27" s="337" t="str">
        <f t="shared" si="18"/>
        <v>Non-Depr</v>
      </c>
      <c r="W27" s="338"/>
      <c r="X27" s="339"/>
      <c r="Y27" s="340"/>
      <c r="Z27" s="341"/>
      <c r="AA27" s="342"/>
      <c r="AB27" s="342"/>
      <c r="AC27" s="437">
        <v>1</v>
      </c>
      <c r="AD27" s="344">
        <f t="shared" si="19"/>
        <v>3196.83</v>
      </c>
      <c r="AE27" s="344">
        <f t="shared" si="36"/>
        <v>119881</v>
      </c>
      <c r="AF27" s="344">
        <f t="shared" si="37"/>
        <v>0</v>
      </c>
      <c r="AG27" s="344">
        <f t="shared" si="38"/>
        <v>0</v>
      </c>
      <c r="AH27" s="64"/>
      <c r="AI27" s="347">
        <f t="shared" si="20"/>
        <v>353.2</v>
      </c>
      <c r="AJ27" s="347" t="str">
        <f t="shared" si="39"/>
        <v>LAND AND LAND RIGHTS - COLLECTION</v>
      </c>
      <c r="AK27" s="354">
        <f t="shared" si="21"/>
        <v>1980</v>
      </c>
      <c r="AL27" s="349">
        <f t="shared" si="22"/>
        <v>3196.83</v>
      </c>
      <c r="AM27" s="345">
        <f t="shared" si="23"/>
        <v>0</v>
      </c>
      <c r="AN27" s="346">
        <f t="shared" si="24"/>
        <v>3196.83</v>
      </c>
      <c r="AP27" s="347">
        <f t="shared" si="25"/>
        <v>353.2</v>
      </c>
      <c r="AQ27" s="347" t="str">
        <f t="shared" si="40"/>
        <v>LAND AND LAND RIGHTS - COLLECTION</v>
      </c>
      <c r="AR27" s="356">
        <f t="shared" si="26"/>
        <v>1980</v>
      </c>
      <c r="AS27" s="335">
        <f t="shared" si="27"/>
        <v>1069.8900000000001</v>
      </c>
      <c r="AT27" s="333" t="str">
        <f t="shared" si="28"/>
        <v>Non-Depr</v>
      </c>
      <c r="AU27" s="333">
        <f t="shared" si="29"/>
        <v>0</v>
      </c>
      <c r="AV27" s="348">
        <f t="shared" si="30"/>
        <v>37.5</v>
      </c>
      <c r="AW27" s="347"/>
      <c r="AX27" s="347"/>
      <c r="AY27" s="347"/>
      <c r="AZ27" s="347"/>
      <c r="BA27" s="347"/>
      <c r="BB27" s="350">
        <v>0</v>
      </c>
      <c r="BC27" s="335">
        <f t="shared" si="31"/>
        <v>0</v>
      </c>
      <c r="BD27" s="349">
        <f t="shared" si="32"/>
        <v>1069.8900000000001</v>
      </c>
      <c r="BE27" s="63">
        <f t="shared" si="41"/>
        <v>40120.879999999997</v>
      </c>
      <c r="BF27" s="63">
        <f t="shared" si="42"/>
        <v>0</v>
      </c>
      <c r="BG27" s="63">
        <f t="shared" si="43"/>
        <v>0</v>
      </c>
    </row>
    <row r="28" spans="1:59" hidden="1" outlineLevel="2">
      <c r="A28" s="425">
        <f>'Gannett Fleming Eng Assess 6-16'!A12</f>
        <v>353.2</v>
      </c>
      <c r="B28" s="452"/>
      <c r="C28" s="351" t="s">
        <v>1204</v>
      </c>
      <c r="D28" s="351" t="str">
        <f>'Gannett Fleming Eng Assess 6-16'!C12</f>
        <v>COLLECTION  SYSTEM ROW</v>
      </c>
      <c r="E28" s="429" t="str">
        <f>'Gannett Fleming Eng Assess 6-16'!E12</f>
        <v>7,017 LFT</v>
      </c>
      <c r="F28" s="333">
        <f>'Gannett Fleming Eng Assess 6-16'!D12</f>
        <v>1985</v>
      </c>
      <c r="G28" s="353">
        <f t="shared" si="9"/>
        <v>1985</v>
      </c>
      <c r="H28" s="352">
        <f>'Gannett Fleming Eng Assess 6-16'!G12</f>
        <v>4481.18</v>
      </c>
      <c r="I28" s="332" t="str">
        <f t="shared" si="10"/>
        <v>USBLS1</v>
      </c>
      <c r="J28" s="333">
        <f t="shared" si="11"/>
        <v>108</v>
      </c>
      <c r="K28" s="333">
        <f t="shared" si="12"/>
        <v>245</v>
      </c>
      <c r="L28" s="334">
        <f t="shared" si="13"/>
        <v>2.2690000000000001</v>
      </c>
      <c r="M28" s="335">
        <f t="shared" si="14"/>
        <v>10167.799999999999</v>
      </c>
      <c r="N28" s="458">
        <f t="shared" si="15"/>
        <v>1</v>
      </c>
      <c r="O28" s="335">
        <f t="shared" si="33"/>
        <v>10167.799999999999</v>
      </c>
      <c r="P28" s="63"/>
      <c r="Q28" s="347">
        <f t="shared" si="16"/>
        <v>353.2</v>
      </c>
      <c r="R28" s="347" t="str">
        <f t="shared" si="34"/>
        <v>LAND AND LAND RIGHTS - COLLECTION</v>
      </c>
      <c r="S28" s="354">
        <f t="shared" si="17"/>
        <v>1985</v>
      </c>
      <c r="T28" s="336">
        <f>Inputs!B$7-(S28+0.5)</f>
        <v>32.5</v>
      </c>
      <c r="U28" s="355">
        <f t="shared" si="35"/>
        <v>10167.799999999999</v>
      </c>
      <c r="V28" s="337" t="str">
        <f t="shared" si="18"/>
        <v>Non-Depr</v>
      </c>
      <c r="W28" s="338"/>
      <c r="X28" s="339"/>
      <c r="Y28" s="340"/>
      <c r="Z28" s="341"/>
      <c r="AA28" s="342"/>
      <c r="AB28" s="342"/>
      <c r="AC28" s="437">
        <v>1</v>
      </c>
      <c r="AD28" s="344">
        <f t="shared" si="19"/>
        <v>10167.799999999999</v>
      </c>
      <c r="AE28" s="344">
        <f t="shared" si="36"/>
        <v>330454</v>
      </c>
      <c r="AF28" s="344">
        <f t="shared" si="37"/>
        <v>0</v>
      </c>
      <c r="AG28" s="344">
        <f t="shared" si="38"/>
        <v>0</v>
      </c>
      <c r="AH28" s="64"/>
      <c r="AI28" s="347">
        <f t="shared" si="20"/>
        <v>353.2</v>
      </c>
      <c r="AJ28" s="347" t="str">
        <f t="shared" si="39"/>
        <v>LAND AND LAND RIGHTS - COLLECTION</v>
      </c>
      <c r="AK28" s="354">
        <f t="shared" si="21"/>
        <v>1985</v>
      </c>
      <c r="AL28" s="349">
        <f t="shared" si="22"/>
        <v>10167.799999999999</v>
      </c>
      <c r="AM28" s="345">
        <f t="shared" si="23"/>
        <v>0</v>
      </c>
      <c r="AN28" s="346">
        <f t="shared" si="24"/>
        <v>10167.799999999999</v>
      </c>
      <c r="AP28" s="347">
        <f t="shared" si="25"/>
        <v>353.2</v>
      </c>
      <c r="AQ28" s="347" t="str">
        <f t="shared" si="40"/>
        <v>LAND AND LAND RIGHTS - COLLECTION</v>
      </c>
      <c r="AR28" s="356">
        <f t="shared" si="26"/>
        <v>1985</v>
      </c>
      <c r="AS28" s="335">
        <f t="shared" si="27"/>
        <v>4481.18</v>
      </c>
      <c r="AT28" s="333" t="str">
        <f t="shared" si="28"/>
        <v>Non-Depr</v>
      </c>
      <c r="AU28" s="333">
        <f t="shared" si="29"/>
        <v>0</v>
      </c>
      <c r="AV28" s="348">
        <f t="shared" si="30"/>
        <v>32.5</v>
      </c>
      <c r="AW28" s="347"/>
      <c r="AX28" s="347"/>
      <c r="AY28" s="347"/>
      <c r="AZ28" s="347"/>
      <c r="BA28" s="347"/>
      <c r="BB28" s="350">
        <v>0</v>
      </c>
      <c r="BC28" s="335">
        <f t="shared" si="31"/>
        <v>0</v>
      </c>
      <c r="BD28" s="349">
        <f t="shared" si="32"/>
        <v>4481.18</v>
      </c>
      <c r="BE28" s="63">
        <f t="shared" si="41"/>
        <v>145638.35</v>
      </c>
      <c r="BF28" s="63">
        <f t="shared" si="42"/>
        <v>0</v>
      </c>
      <c r="BG28" s="63">
        <f t="shared" si="43"/>
        <v>0</v>
      </c>
    </row>
    <row r="29" spans="1:59" hidden="1" outlineLevel="2">
      <c r="A29" s="425">
        <f>'Gannett Fleming Eng Assess 6-16'!A13</f>
        <v>353.2</v>
      </c>
      <c r="B29" s="452"/>
      <c r="C29" s="351" t="s">
        <v>1204</v>
      </c>
      <c r="D29" s="351" t="str">
        <f>'Gannett Fleming Eng Assess 6-16'!C13</f>
        <v>COLLECTION  SYSTEM ROW</v>
      </c>
      <c r="E29" s="429" t="str">
        <f>'Gannett Fleming Eng Assess 6-16'!E13</f>
        <v>2,088 LFT</v>
      </c>
      <c r="F29" s="333">
        <f>'Gannett Fleming Eng Assess 6-16'!D13</f>
        <v>1987</v>
      </c>
      <c r="G29" s="353">
        <f t="shared" si="9"/>
        <v>1987</v>
      </c>
      <c r="H29" s="352">
        <f>'Gannett Fleming Eng Assess 6-16'!G13</f>
        <v>1818.17</v>
      </c>
      <c r="I29" s="332" t="str">
        <f t="shared" si="10"/>
        <v>USBLS1</v>
      </c>
      <c r="J29" s="333">
        <f t="shared" si="11"/>
        <v>114</v>
      </c>
      <c r="K29" s="333">
        <f t="shared" si="12"/>
        <v>245</v>
      </c>
      <c r="L29" s="334">
        <f t="shared" si="13"/>
        <v>2.149</v>
      </c>
      <c r="M29" s="335">
        <f t="shared" si="14"/>
        <v>3907.25</v>
      </c>
      <c r="N29" s="458">
        <f t="shared" si="15"/>
        <v>1</v>
      </c>
      <c r="O29" s="335">
        <f t="shared" si="33"/>
        <v>3907.25</v>
      </c>
      <c r="P29" s="63"/>
      <c r="Q29" s="347">
        <f t="shared" si="16"/>
        <v>353.2</v>
      </c>
      <c r="R29" s="347" t="str">
        <f t="shared" si="34"/>
        <v>LAND AND LAND RIGHTS - COLLECTION</v>
      </c>
      <c r="S29" s="354">
        <f t="shared" si="17"/>
        <v>1987</v>
      </c>
      <c r="T29" s="336">
        <f>Inputs!B$7-(S29+0.5)</f>
        <v>30.5</v>
      </c>
      <c r="U29" s="355">
        <f t="shared" si="35"/>
        <v>3907.25</v>
      </c>
      <c r="V29" s="337" t="str">
        <f t="shared" si="18"/>
        <v>Non-Depr</v>
      </c>
      <c r="W29" s="338"/>
      <c r="X29" s="339"/>
      <c r="Y29" s="340"/>
      <c r="Z29" s="341"/>
      <c r="AA29" s="342"/>
      <c r="AB29" s="342"/>
      <c r="AC29" s="437">
        <v>1</v>
      </c>
      <c r="AD29" s="344">
        <f t="shared" si="19"/>
        <v>3907.25</v>
      </c>
      <c r="AE29" s="344">
        <f t="shared" si="36"/>
        <v>119171</v>
      </c>
      <c r="AF29" s="344">
        <f t="shared" si="37"/>
        <v>0</v>
      </c>
      <c r="AG29" s="344">
        <f t="shared" si="38"/>
        <v>0</v>
      </c>
      <c r="AH29" s="64"/>
      <c r="AI29" s="347">
        <f t="shared" si="20"/>
        <v>353.2</v>
      </c>
      <c r="AJ29" s="347" t="str">
        <f t="shared" si="39"/>
        <v>LAND AND LAND RIGHTS - COLLECTION</v>
      </c>
      <c r="AK29" s="354">
        <f t="shared" si="21"/>
        <v>1987</v>
      </c>
      <c r="AL29" s="349">
        <f t="shared" si="22"/>
        <v>3907.25</v>
      </c>
      <c r="AM29" s="345">
        <f t="shared" si="23"/>
        <v>0</v>
      </c>
      <c r="AN29" s="346">
        <f t="shared" si="24"/>
        <v>3907.25</v>
      </c>
      <c r="AP29" s="347">
        <f t="shared" si="25"/>
        <v>353.2</v>
      </c>
      <c r="AQ29" s="347" t="str">
        <f t="shared" si="40"/>
        <v>LAND AND LAND RIGHTS - COLLECTION</v>
      </c>
      <c r="AR29" s="356">
        <f t="shared" si="26"/>
        <v>1987</v>
      </c>
      <c r="AS29" s="335">
        <f t="shared" si="27"/>
        <v>1818.17</v>
      </c>
      <c r="AT29" s="333" t="str">
        <f t="shared" si="28"/>
        <v>Non-Depr</v>
      </c>
      <c r="AU29" s="333">
        <f t="shared" si="29"/>
        <v>0</v>
      </c>
      <c r="AV29" s="348">
        <f t="shared" si="30"/>
        <v>30.5</v>
      </c>
      <c r="AW29" s="347"/>
      <c r="AX29" s="347"/>
      <c r="AY29" s="347"/>
      <c r="AZ29" s="347"/>
      <c r="BA29" s="347"/>
      <c r="BB29" s="350">
        <v>0</v>
      </c>
      <c r="BC29" s="335">
        <f t="shared" si="31"/>
        <v>0</v>
      </c>
      <c r="BD29" s="349">
        <f t="shared" si="32"/>
        <v>1818.17</v>
      </c>
      <c r="BE29" s="63">
        <f t="shared" si="41"/>
        <v>55454.19</v>
      </c>
      <c r="BF29" s="63">
        <f t="shared" si="42"/>
        <v>0</v>
      </c>
      <c r="BG29" s="63">
        <f t="shared" si="43"/>
        <v>0</v>
      </c>
    </row>
    <row r="30" spans="1:59" hidden="1" outlineLevel="2">
      <c r="A30" s="425">
        <f>'Gannett Fleming Eng Assess 6-16'!A14</f>
        <v>353.2</v>
      </c>
      <c r="B30" s="452"/>
      <c r="C30" s="351" t="s">
        <v>1204</v>
      </c>
      <c r="D30" s="351" t="str">
        <f>'Gannett Fleming Eng Assess 6-16'!C14</f>
        <v>COLLECTION  SYSTEM ROW</v>
      </c>
      <c r="E30" s="429" t="str">
        <f>'Gannett Fleming Eng Assess 6-16'!E14</f>
        <v>6,592 LFT</v>
      </c>
      <c r="F30" s="333">
        <f>'Gannett Fleming Eng Assess 6-16'!D14</f>
        <v>1990</v>
      </c>
      <c r="G30" s="353">
        <f t="shared" si="9"/>
        <v>1990</v>
      </c>
      <c r="H30" s="352">
        <f>'Gannett Fleming Eng Assess 6-16'!G14</f>
        <v>18634.900000000001</v>
      </c>
      <c r="I30" s="332" t="str">
        <f t="shared" si="10"/>
        <v>USBLS1</v>
      </c>
      <c r="J30" s="333">
        <f t="shared" si="11"/>
        <v>131</v>
      </c>
      <c r="K30" s="333">
        <f t="shared" si="12"/>
        <v>245</v>
      </c>
      <c r="L30" s="334">
        <f t="shared" si="13"/>
        <v>1.87</v>
      </c>
      <c r="M30" s="335">
        <f t="shared" si="14"/>
        <v>34847.26</v>
      </c>
      <c r="N30" s="458">
        <f t="shared" si="15"/>
        <v>1</v>
      </c>
      <c r="O30" s="335">
        <f t="shared" si="33"/>
        <v>34847.26</v>
      </c>
      <c r="P30" s="63"/>
      <c r="Q30" s="347">
        <f t="shared" si="16"/>
        <v>353.2</v>
      </c>
      <c r="R30" s="347" t="str">
        <f t="shared" si="34"/>
        <v>LAND AND LAND RIGHTS - COLLECTION</v>
      </c>
      <c r="S30" s="354">
        <f t="shared" si="17"/>
        <v>1990</v>
      </c>
      <c r="T30" s="336">
        <f>Inputs!B$7-(S30+0.5)</f>
        <v>27.5</v>
      </c>
      <c r="U30" s="355">
        <f t="shared" si="35"/>
        <v>34847.26</v>
      </c>
      <c r="V30" s="337" t="str">
        <f t="shared" si="18"/>
        <v>Non-Depr</v>
      </c>
      <c r="W30" s="338"/>
      <c r="X30" s="339"/>
      <c r="Y30" s="340"/>
      <c r="Z30" s="341"/>
      <c r="AA30" s="342"/>
      <c r="AB30" s="342"/>
      <c r="AC30" s="437">
        <v>1</v>
      </c>
      <c r="AD30" s="344">
        <f t="shared" si="19"/>
        <v>34847.26</v>
      </c>
      <c r="AE30" s="344">
        <f t="shared" si="36"/>
        <v>958300</v>
      </c>
      <c r="AF30" s="344">
        <f t="shared" si="37"/>
        <v>0</v>
      </c>
      <c r="AG30" s="344">
        <f t="shared" si="38"/>
        <v>0</v>
      </c>
      <c r="AH30" s="64"/>
      <c r="AI30" s="347">
        <f t="shared" si="20"/>
        <v>353.2</v>
      </c>
      <c r="AJ30" s="347" t="str">
        <f t="shared" si="39"/>
        <v>LAND AND LAND RIGHTS - COLLECTION</v>
      </c>
      <c r="AK30" s="354">
        <f t="shared" si="21"/>
        <v>1990</v>
      </c>
      <c r="AL30" s="349">
        <f t="shared" si="22"/>
        <v>34847.26</v>
      </c>
      <c r="AM30" s="345">
        <f t="shared" si="23"/>
        <v>0</v>
      </c>
      <c r="AN30" s="346">
        <f t="shared" si="24"/>
        <v>34847.26</v>
      </c>
      <c r="AP30" s="347">
        <f t="shared" si="25"/>
        <v>353.2</v>
      </c>
      <c r="AQ30" s="347" t="str">
        <f t="shared" si="40"/>
        <v>LAND AND LAND RIGHTS - COLLECTION</v>
      </c>
      <c r="AR30" s="356">
        <f t="shared" si="26"/>
        <v>1990</v>
      </c>
      <c r="AS30" s="335">
        <f t="shared" si="27"/>
        <v>18634.900000000001</v>
      </c>
      <c r="AT30" s="333" t="str">
        <f t="shared" si="28"/>
        <v>Non-Depr</v>
      </c>
      <c r="AU30" s="333">
        <f t="shared" si="29"/>
        <v>0</v>
      </c>
      <c r="AV30" s="348">
        <f t="shared" si="30"/>
        <v>27.5</v>
      </c>
      <c r="AW30" s="347"/>
      <c r="AX30" s="347"/>
      <c r="AY30" s="347"/>
      <c r="AZ30" s="347"/>
      <c r="BA30" s="347"/>
      <c r="BB30" s="350">
        <v>0</v>
      </c>
      <c r="BC30" s="335">
        <f t="shared" si="31"/>
        <v>0</v>
      </c>
      <c r="BD30" s="349">
        <f t="shared" si="32"/>
        <v>18634.900000000001</v>
      </c>
      <c r="BE30" s="63">
        <f t="shared" si="41"/>
        <v>512459.75</v>
      </c>
      <c r="BF30" s="63">
        <f t="shared" si="42"/>
        <v>0</v>
      </c>
      <c r="BG30" s="63">
        <f t="shared" si="43"/>
        <v>0</v>
      </c>
    </row>
    <row r="31" spans="1:59" hidden="1" outlineLevel="2">
      <c r="A31" s="425">
        <f>'Gannett Fleming Eng Assess 6-16'!A15</f>
        <v>353.2</v>
      </c>
      <c r="B31" s="452"/>
      <c r="C31" s="351" t="s">
        <v>1204</v>
      </c>
      <c r="D31" s="351" t="str">
        <f>'Gannett Fleming Eng Assess 6-16'!C15</f>
        <v>COLLECTION  SYSTEM ROW</v>
      </c>
      <c r="E31" s="429" t="str">
        <f>'Gannett Fleming Eng Assess 6-16'!E15</f>
        <v>306 LFT</v>
      </c>
      <c r="F31" s="333">
        <f>'Gannett Fleming Eng Assess 6-16'!D15</f>
        <v>1992</v>
      </c>
      <c r="G31" s="353">
        <f t="shared" si="9"/>
        <v>1992</v>
      </c>
      <c r="H31" s="352">
        <f>'Gannett Fleming Eng Assess 6-16'!G15</f>
        <v>867.41</v>
      </c>
      <c r="I31" s="332" t="str">
        <f t="shared" si="10"/>
        <v>USBLS1</v>
      </c>
      <c r="J31" s="333">
        <f t="shared" si="11"/>
        <v>140</v>
      </c>
      <c r="K31" s="333">
        <f t="shared" si="12"/>
        <v>245</v>
      </c>
      <c r="L31" s="334">
        <f t="shared" si="13"/>
        <v>1.75</v>
      </c>
      <c r="M31" s="335">
        <f t="shared" si="14"/>
        <v>1517.97</v>
      </c>
      <c r="N31" s="458">
        <f t="shared" si="15"/>
        <v>1</v>
      </c>
      <c r="O31" s="335">
        <f t="shared" si="33"/>
        <v>1517.97</v>
      </c>
      <c r="P31" s="63"/>
      <c r="Q31" s="347">
        <f t="shared" si="16"/>
        <v>353.2</v>
      </c>
      <c r="R31" s="347" t="str">
        <f t="shared" si="34"/>
        <v>LAND AND LAND RIGHTS - COLLECTION</v>
      </c>
      <c r="S31" s="354">
        <f t="shared" si="17"/>
        <v>1992</v>
      </c>
      <c r="T31" s="336">
        <f>Inputs!B$7-(S31+0.5)</f>
        <v>25.5</v>
      </c>
      <c r="U31" s="355">
        <f t="shared" si="35"/>
        <v>1517.97</v>
      </c>
      <c r="V31" s="337" t="str">
        <f t="shared" si="18"/>
        <v>Non-Depr</v>
      </c>
      <c r="W31" s="338"/>
      <c r="X31" s="339"/>
      <c r="Y31" s="340"/>
      <c r="Z31" s="341"/>
      <c r="AA31" s="342"/>
      <c r="AB31" s="342"/>
      <c r="AC31" s="437">
        <v>1</v>
      </c>
      <c r="AD31" s="344">
        <f t="shared" si="19"/>
        <v>1517.97</v>
      </c>
      <c r="AE31" s="344">
        <f t="shared" si="36"/>
        <v>38708</v>
      </c>
      <c r="AF31" s="344">
        <f t="shared" si="37"/>
        <v>0</v>
      </c>
      <c r="AG31" s="344">
        <f t="shared" si="38"/>
        <v>0</v>
      </c>
      <c r="AH31" s="64"/>
      <c r="AI31" s="347">
        <f t="shared" si="20"/>
        <v>353.2</v>
      </c>
      <c r="AJ31" s="347" t="str">
        <f t="shared" si="39"/>
        <v>LAND AND LAND RIGHTS - COLLECTION</v>
      </c>
      <c r="AK31" s="354">
        <f t="shared" si="21"/>
        <v>1992</v>
      </c>
      <c r="AL31" s="349">
        <f t="shared" si="22"/>
        <v>1517.97</v>
      </c>
      <c r="AM31" s="345">
        <f t="shared" si="23"/>
        <v>0</v>
      </c>
      <c r="AN31" s="346">
        <f t="shared" si="24"/>
        <v>1517.97</v>
      </c>
      <c r="AP31" s="347">
        <f t="shared" si="25"/>
        <v>353.2</v>
      </c>
      <c r="AQ31" s="347" t="str">
        <f t="shared" si="40"/>
        <v>LAND AND LAND RIGHTS - COLLECTION</v>
      </c>
      <c r="AR31" s="356">
        <f t="shared" si="26"/>
        <v>1992</v>
      </c>
      <c r="AS31" s="335">
        <f t="shared" si="27"/>
        <v>867.41</v>
      </c>
      <c r="AT31" s="333" t="str">
        <f t="shared" si="28"/>
        <v>Non-Depr</v>
      </c>
      <c r="AU31" s="333">
        <f t="shared" si="29"/>
        <v>0</v>
      </c>
      <c r="AV31" s="348">
        <f t="shared" si="30"/>
        <v>25.5</v>
      </c>
      <c r="AW31" s="347"/>
      <c r="AX31" s="347"/>
      <c r="AY31" s="347"/>
      <c r="AZ31" s="347"/>
      <c r="BA31" s="347"/>
      <c r="BB31" s="350">
        <v>0</v>
      </c>
      <c r="BC31" s="335">
        <f t="shared" si="31"/>
        <v>0</v>
      </c>
      <c r="BD31" s="349">
        <f t="shared" si="32"/>
        <v>867.41</v>
      </c>
      <c r="BE31" s="63">
        <f t="shared" si="41"/>
        <v>22118.959999999999</v>
      </c>
      <c r="BF31" s="63">
        <f t="shared" si="42"/>
        <v>0</v>
      </c>
      <c r="BG31" s="63">
        <f t="shared" si="43"/>
        <v>0</v>
      </c>
    </row>
    <row r="32" spans="1:59" hidden="1" outlineLevel="2">
      <c r="A32" s="425">
        <f>'Gannett Fleming Eng Assess 6-16'!A16</f>
        <v>353.2</v>
      </c>
      <c r="B32" s="452"/>
      <c r="C32" s="351" t="s">
        <v>1204</v>
      </c>
      <c r="D32" s="351" t="str">
        <f>'Gannett Fleming Eng Assess 6-16'!C16</f>
        <v>COLLECTION  SYSTEM ROW</v>
      </c>
      <c r="E32" s="429" t="str">
        <f>'Gannett Fleming Eng Assess 6-16'!E16</f>
        <v>55,392 LFT</v>
      </c>
      <c r="F32" s="333">
        <f>'Gannett Fleming Eng Assess 6-16'!D16</f>
        <v>1995</v>
      </c>
      <c r="G32" s="353">
        <f t="shared" si="9"/>
        <v>1995</v>
      </c>
      <c r="H32" s="352">
        <f>'Gannett Fleming Eng Assess 6-16'!G16</f>
        <v>126808.41</v>
      </c>
      <c r="I32" s="332" t="str">
        <f t="shared" si="10"/>
        <v>USBLS1</v>
      </c>
      <c r="J32" s="333">
        <f t="shared" si="11"/>
        <v>152</v>
      </c>
      <c r="K32" s="333">
        <f t="shared" si="12"/>
        <v>245</v>
      </c>
      <c r="L32" s="334">
        <f t="shared" si="13"/>
        <v>1.6120000000000001</v>
      </c>
      <c r="M32" s="335">
        <f t="shared" si="14"/>
        <v>204415.16</v>
      </c>
      <c r="N32" s="458">
        <f t="shared" si="15"/>
        <v>1</v>
      </c>
      <c r="O32" s="335">
        <f t="shared" si="33"/>
        <v>204415.16</v>
      </c>
      <c r="P32" s="63"/>
      <c r="Q32" s="347">
        <f t="shared" si="16"/>
        <v>353.2</v>
      </c>
      <c r="R32" s="347" t="str">
        <f t="shared" si="34"/>
        <v>LAND AND LAND RIGHTS - COLLECTION</v>
      </c>
      <c r="S32" s="354">
        <f t="shared" si="17"/>
        <v>1995</v>
      </c>
      <c r="T32" s="336">
        <f>Inputs!B$7-(S32+0.5)</f>
        <v>22.5</v>
      </c>
      <c r="U32" s="355">
        <f t="shared" si="35"/>
        <v>204415.16</v>
      </c>
      <c r="V32" s="337" t="str">
        <f t="shared" si="18"/>
        <v>Non-Depr</v>
      </c>
      <c r="W32" s="338"/>
      <c r="X32" s="339"/>
      <c r="Y32" s="340"/>
      <c r="Z32" s="341"/>
      <c r="AA32" s="342"/>
      <c r="AB32" s="342"/>
      <c r="AC32" s="437">
        <v>1</v>
      </c>
      <c r="AD32" s="344">
        <f t="shared" si="19"/>
        <v>204415.16</v>
      </c>
      <c r="AE32" s="344">
        <f t="shared" si="36"/>
        <v>4599341</v>
      </c>
      <c r="AF32" s="344">
        <f t="shared" si="37"/>
        <v>0</v>
      </c>
      <c r="AG32" s="344">
        <f t="shared" si="38"/>
        <v>0</v>
      </c>
      <c r="AH32" s="64"/>
      <c r="AI32" s="347">
        <f t="shared" si="20"/>
        <v>353.2</v>
      </c>
      <c r="AJ32" s="347" t="str">
        <f t="shared" si="39"/>
        <v>LAND AND LAND RIGHTS - COLLECTION</v>
      </c>
      <c r="AK32" s="354">
        <f t="shared" si="21"/>
        <v>1995</v>
      </c>
      <c r="AL32" s="349">
        <f t="shared" si="22"/>
        <v>204415.16</v>
      </c>
      <c r="AM32" s="345">
        <f t="shared" si="23"/>
        <v>0</v>
      </c>
      <c r="AN32" s="346">
        <f t="shared" si="24"/>
        <v>204415.16</v>
      </c>
      <c r="AP32" s="347">
        <f t="shared" si="25"/>
        <v>353.2</v>
      </c>
      <c r="AQ32" s="347" t="str">
        <f t="shared" si="40"/>
        <v>LAND AND LAND RIGHTS - COLLECTION</v>
      </c>
      <c r="AR32" s="356">
        <f t="shared" si="26"/>
        <v>1995</v>
      </c>
      <c r="AS32" s="335">
        <f t="shared" si="27"/>
        <v>126808.41</v>
      </c>
      <c r="AT32" s="333" t="str">
        <f t="shared" si="28"/>
        <v>Non-Depr</v>
      </c>
      <c r="AU32" s="333">
        <f t="shared" si="29"/>
        <v>0</v>
      </c>
      <c r="AV32" s="348">
        <f t="shared" si="30"/>
        <v>22.5</v>
      </c>
      <c r="AW32" s="347"/>
      <c r="AX32" s="347"/>
      <c r="AY32" s="347"/>
      <c r="AZ32" s="347"/>
      <c r="BA32" s="347"/>
      <c r="BB32" s="350">
        <v>0</v>
      </c>
      <c r="BC32" s="335">
        <f t="shared" si="31"/>
        <v>0</v>
      </c>
      <c r="BD32" s="349">
        <f t="shared" si="32"/>
        <v>126808.41</v>
      </c>
      <c r="BE32" s="63">
        <f t="shared" si="41"/>
        <v>2853189.23</v>
      </c>
      <c r="BF32" s="63">
        <f t="shared" si="42"/>
        <v>0</v>
      </c>
      <c r="BG32" s="63">
        <f t="shared" si="43"/>
        <v>0</v>
      </c>
    </row>
    <row r="33" spans="1:59" hidden="1" outlineLevel="2">
      <c r="A33" s="425">
        <f>'Gannett Fleming Eng Assess 6-16'!A17</f>
        <v>353.2</v>
      </c>
      <c r="B33" s="452"/>
      <c r="C33" s="351" t="s">
        <v>1204</v>
      </c>
      <c r="D33" s="351" t="str">
        <f>'Gannett Fleming Eng Assess 6-16'!C17</f>
        <v>COLLECTION  SYSTEM ROW</v>
      </c>
      <c r="E33" s="429" t="str">
        <f>'Gannett Fleming Eng Assess 6-16'!E17</f>
        <v>3,444 LFT</v>
      </c>
      <c r="F33" s="333">
        <f>'Gannett Fleming Eng Assess 6-16'!D17</f>
        <v>2000</v>
      </c>
      <c r="G33" s="353">
        <f t="shared" si="9"/>
        <v>2000</v>
      </c>
      <c r="H33" s="352">
        <f>'Gannett Fleming Eng Assess 6-16'!G17</f>
        <v>15285.86</v>
      </c>
      <c r="I33" s="332" t="str">
        <f t="shared" si="10"/>
        <v>USBLS1</v>
      </c>
      <c r="J33" s="333">
        <f t="shared" si="11"/>
        <v>172</v>
      </c>
      <c r="K33" s="333">
        <f t="shared" si="12"/>
        <v>245</v>
      </c>
      <c r="L33" s="334">
        <f t="shared" si="13"/>
        <v>1.4239999999999999</v>
      </c>
      <c r="M33" s="335">
        <f t="shared" si="14"/>
        <v>21767.06</v>
      </c>
      <c r="N33" s="458">
        <f t="shared" si="15"/>
        <v>1</v>
      </c>
      <c r="O33" s="335">
        <f t="shared" si="33"/>
        <v>21767.06</v>
      </c>
      <c r="P33" s="63"/>
      <c r="Q33" s="347">
        <f t="shared" si="16"/>
        <v>353.2</v>
      </c>
      <c r="R33" s="347" t="str">
        <f t="shared" si="34"/>
        <v>LAND AND LAND RIGHTS - COLLECTION</v>
      </c>
      <c r="S33" s="354">
        <f t="shared" si="17"/>
        <v>2000</v>
      </c>
      <c r="T33" s="336">
        <f>Inputs!B$7-(S33+0.5)</f>
        <v>17.5</v>
      </c>
      <c r="U33" s="355">
        <f t="shared" si="35"/>
        <v>21767.06</v>
      </c>
      <c r="V33" s="337" t="str">
        <f t="shared" si="18"/>
        <v>Non-Depr</v>
      </c>
      <c r="W33" s="338"/>
      <c r="X33" s="339"/>
      <c r="Y33" s="340"/>
      <c r="Z33" s="341"/>
      <c r="AA33" s="342"/>
      <c r="AB33" s="342"/>
      <c r="AC33" s="437">
        <v>1</v>
      </c>
      <c r="AD33" s="344">
        <f t="shared" si="19"/>
        <v>21767.06</v>
      </c>
      <c r="AE33" s="344">
        <f t="shared" si="36"/>
        <v>380924</v>
      </c>
      <c r="AF33" s="344">
        <f t="shared" si="37"/>
        <v>0</v>
      </c>
      <c r="AG33" s="344">
        <f t="shared" si="38"/>
        <v>0</v>
      </c>
      <c r="AH33" s="64"/>
      <c r="AI33" s="347">
        <f t="shared" si="20"/>
        <v>353.2</v>
      </c>
      <c r="AJ33" s="347" t="str">
        <f t="shared" si="39"/>
        <v>LAND AND LAND RIGHTS - COLLECTION</v>
      </c>
      <c r="AK33" s="354">
        <f t="shared" si="21"/>
        <v>2000</v>
      </c>
      <c r="AL33" s="349">
        <f t="shared" si="22"/>
        <v>21767.06</v>
      </c>
      <c r="AM33" s="345">
        <f t="shared" si="23"/>
        <v>0</v>
      </c>
      <c r="AN33" s="346">
        <f t="shared" si="24"/>
        <v>21767.06</v>
      </c>
      <c r="AP33" s="347">
        <f t="shared" si="25"/>
        <v>353.2</v>
      </c>
      <c r="AQ33" s="347" t="str">
        <f t="shared" si="40"/>
        <v>LAND AND LAND RIGHTS - COLLECTION</v>
      </c>
      <c r="AR33" s="356">
        <f t="shared" si="26"/>
        <v>2000</v>
      </c>
      <c r="AS33" s="335">
        <f t="shared" si="27"/>
        <v>15285.86</v>
      </c>
      <c r="AT33" s="333" t="str">
        <f t="shared" si="28"/>
        <v>Non-Depr</v>
      </c>
      <c r="AU33" s="333">
        <f t="shared" si="29"/>
        <v>0</v>
      </c>
      <c r="AV33" s="348">
        <f t="shared" si="30"/>
        <v>17.5</v>
      </c>
      <c r="AW33" s="347"/>
      <c r="AX33" s="347"/>
      <c r="AY33" s="347"/>
      <c r="AZ33" s="347"/>
      <c r="BA33" s="347"/>
      <c r="BB33" s="350">
        <v>0</v>
      </c>
      <c r="BC33" s="335">
        <f t="shared" si="31"/>
        <v>0</v>
      </c>
      <c r="BD33" s="349">
        <f t="shared" si="32"/>
        <v>15285.86</v>
      </c>
      <c r="BE33" s="63">
        <f t="shared" si="41"/>
        <v>267502.55</v>
      </c>
      <c r="BF33" s="63">
        <f t="shared" si="42"/>
        <v>0</v>
      </c>
      <c r="BG33" s="63">
        <f t="shared" si="43"/>
        <v>0</v>
      </c>
    </row>
    <row r="34" spans="1:59" hidden="1" outlineLevel="2">
      <c r="A34" s="425">
        <f>'Gannett Fleming Eng Assess 6-16'!A18</f>
        <v>353.2</v>
      </c>
      <c r="B34" s="452"/>
      <c r="C34" s="351" t="s">
        <v>1204</v>
      </c>
      <c r="D34" s="351" t="str">
        <f>'Gannett Fleming Eng Assess 6-16'!C18</f>
        <v>COLLECTION  SYSTEM ROW</v>
      </c>
      <c r="E34" s="429" t="str">
        <f>'Gannett Fleming Eng Assess 6-16'!E18</f>
        <v>4,920 LFT</v>
      </c>
      <c r="F34" s="333">
        <f>'Gannett Fleming Eng Assess 6-16'!D18</f>
        <v>2005</v>
      </c>
      <c r="G34" s="353">
        <f t="shared" si="9"/>
        <v>2005</v>
      </c>
      <c r="H34" s="352">
        <f>'Gannett Fleming Eng Assess 6-16'!G18</f>
        <v>76604.25</v>
      </c>
      <c r="I34" s="332" t="str">
        <f t="shared" si="10"/>
        <v>USBLS1</v>
      </c>
      <c r="J34" s="333">
        <f t="shared" si="11"/>
        <v>195</v>
      </c>
      <c r="K34" s="333">
        <f t="shared" si="12"/>
        <v>245</v>
      </c>
      <c r="L34" s="334">
        <f t="shared" si="13"/>
        <v>1.256</v>
      </c>
      <c r="M34" s="335">
        <f t="shared" si="14"/>
        <v>96214.94</v>
      </c>
      <c r="N34" s="458">
        <f t="shared" si="15"/>
        <v>1</v>
      </c>
      <c r="O34" s="335">
        <f t="shared" si="33"/>
        <v>96214.94</v>
      </c>
      <c r="P34" s="63"/>
      <c r="Q34" s="347">
        <f t="shared" si="16"/>
        <v>353.2</v>
      </c>
      <c r="R34" s="347" t="str">
        <f t="shared" si="34"/>
        <v>LAND AND LAND RIGHTS - COLLECTION</v>
      </c>
      <c r="S34" s="354">
        <f t="shared" si="17"/>
        <v>2005</v>
      </c>
      <c r="T34" s="336">
        <f>Inputs!B$7-(S34+0.5)</f>
        <v>12.5</v>
      </c>
      <c r="U34" s="355">
        <f t="shared" si="35"/>
        <v>96214.94</v>
      </c>
      <c r="V34" s="337" t="str">
        <f t="shared" si="18"/>
        <v>Non-Depr</v>
      </c>
      <c r="W34" s="338"/>
      <c r="X34" s="339"/>
      <c r="Y34" s="340"/>
      <c r="Z34" s="341"/>
      <c r="AA34" s="342"/>
      <c r="AB34" s="342"/>
      <c r="AC34" s="437">
        <v>1</v>
      </c>
      <c r="AD34" s="344">
        <f t="shared" si="19"/>
        <v>96214.94</v>
      </c>
      <c r="AE34" s="344">
        <f t="shared" si="36"/>
        <v>1202687</v>
      </c>
      <c r="AF34" s="344">
        <f t="shared" si="37"/>
        <v>0</v>
      </c>
      <c r="AG34" s="344">
        <f t="shared" si="38"/>
        <v>0</v>
      </c>
      <c r="AH34" s="64"/>
      <c r="AI34" s="347">
        <f t="shared" si="20"/>
        <v>353.2</v>
      </c>
      <c r="AJ34" s="347" t="str">
        <f t="shared" si="39"/>
        <v>LAND AND LAND RIGHTS - COLLECTION</v>
      </c>
      <c r="AK34" s="354">
        <f t="shared" si="21"/>
        <v>2005</v>
      </c>
      <c r="AL34" s="349">
        <f t="shared" si="22"/>
        <v>96214.94</v>
      </c>
      <c r="AM34" s="345">
        <f t="shared" si="23"/>
        <v>0</v>
      </c>
      <c r="AN34" s="346">
        <f t="shared" si="24"/>
        <v>96214.94</v>
      </c>
      <c r="AP34" s="347">
        <f t="shared" si="25"/>
        <v>353.2</v>
      </c>
      <c r="AQ34" s="347" t="str">
        <f t="shared" si="40"/>
        <v>LAND AND LAND RIGHTS - COLLECTION</v>
      </c>
      <c r="AR34" s="356">
        <f t="shared" si="26"/>
        <v>2005</v>
      </c>
      <c r="AS34" s="335">
        <f t="shared" si="27"/>
        <v>76604.25</v>
      </c>
      <c r="AT34" s="333" t="str">
        <f t="shared" si="28"/>
        <v>Non-Depr</v>
      </c>
      <c r="AU34" s="333">
        <f t="shared" si="29"/>
        <v>0</v>
      </c>
      <c r="AV34" s="348">
        <f t="shared" si="30"/>
        <v>12.5</v>
      </c>
      <c r="AW34" s="347"/>
      <c r="AX34" s="347"/>
      <c r="AY34" s="347"/>
      <c r="AZ34" s="347"/>
      <c r="BA34" s="347"/>
      <c r="BB34" s="350">
        <v>0</v>
      </c>
      <c r="BC34" s="335">
        <f t="shared" si="31"/>
        <v>0</v>
      </c>
      <c r="BD34" s="349">
        <f t="shared" si="32"/>
        <v>76604.25</v>
      </c>
      <c r="BE34" s="63">
        <f t="shared" si="41"/>
        <v>957553.13</v>
      </c>
      <c r="BF34" s="63">
        <f t="shared" si="42"/>
        <v>0</v>
      </c>
      <c r="BG34" s="63">
        <f t="shared" si="43"/>
        <v>0</v>
      </c>
    </row>
    <row r="35" spans="1:59" hidden="1" outlineLevel="2">
      <c r="A35" s="425">
        <f>'Gannett Fleming Eng Assess 6-16'!A19</f>
        <v>353.2</v>
      </c>
      <c r="B35" s="452"/>
      <c r="C35" s="351" t="s">
        <v>1204</v>
      </c>
      <c r="D35" s="351" t="str">
        <f>'Gannett Fleming Eng Assess 6-16'!C19</f>
        <v>COLLECTION  SYSTEM ROW</v>
      </c>
      <c r="E35" s="429" t="str">
        <f>'Gannett Fleming Eng Assess 6-16'!E19</f>
        <v>3,452 LFT</v>
      </c>
      <c r="F35" s="333">
        <f>'Gannett Fleming Eng Assess 6-16'!D19</f>
        <v>2010</v>
      </c>
      <c r="G35" s="353">
        <f t="shared" si="9"/>
        <v>2010</v>
      </c>
      <c r="H35" s="352">
        <f>'Gannett Fleming Eng Assess 6-16'!G19</f>
        <v>45449.75</v>
      </c>
      <c r="I35" s="332" t="str">
        <f t="shared" si="10"/>
        <v>USBLS1</v>
      </c>
      <c r="J35" s="333">
        <f t="shared" si="11"/>
        <v>218</v>
      </c>
      <c r="K35" s="333">
        <f t="shared" si="12"/>
        <v>245</v>
      </c>
      <c r="L35" s="334">
        <f t="shared" si="13"/>
        <v>1.1240000000000001</v>
      </c>
      <c r="M35" s="335">
        <f t="shared" si="14"/>
        <v>51085.52</v>
      </c>
      <c r="N35" s="458">
        <f t="shared" si="15"/>
        <v>1</v>
      </c>
      <c r="O35" s="335">
        <f t="shared" si="33"/>
        <v>51085.52</v>
      </c>
      <c r="P35" s="63"/>
      <c r="Q35" s="347">
        <f t="shared" si="16"/>
        <v>353.2</v>
      </c>
      <c r="R35" s="347" t="str">
        <f t="shared" si="34"/>
        <v>LAND AND LAND RIGHTS - COLLECTION</v>
      </c>
      <c r="S35" s="354">
        <f t="shared" si="17"/>
        <v>2010</v>
      </c>
      <c r="T35" s="336">
        <f>Inputs!B$7-(S35+0.5)</f>
        <v>7.5</v>
      </c>
      <c r="U35" s="355">
        <f t="shared" si="35"/>
        <v>51085.52</v>
      </c>
      <c r="V35" s="337" t="str">
        <f t="shared" si="18"/>
        <v>Non-Depr</v>
      </c>
      <c r="W35" s="338"/>
      <c r="X35" s="339"/>
      <c r="Y35" s="340"/>
      <c r="Z35" s="341"/>
      <c r="AA35" s="342"/>
      <c r="AB35" s="342"/>
      <c r="AC35" s="437">
        <v>1</v>
      </c>
      <c r="AD35" s="344">
        <f t="shared" si="19"/>
        <v>51085.52</v>
      </c>
      <c r="AE35" s="344">
        <f t="shared" si="36"/>
        <v>383141</v>
      </c>
      <c r="AF35" s="344">
        <f t="shared" si="37"/>
        <v>0</v>
      </c>
      <c r="AG35" s="344">
        <f t="shared" si="38"/>
        <v>0</v>
      </c>
      <c r="AH35" s="64"/>
      <c r="AI35" s="347">
        <f t="shared" si="20"/>
        <v>353.2</v>
      </c>
      <c r="AJ35" s="347" t="str">
        <f t="shared" si="39"/>
        <v>LAND AND LAND RIGHTS - COLLECTION</v>
      </c>
      <c r="AK35" s="354">
        <f t="shared" si="21"/>
        <v>2010</v>
      </c>
      <c r="AL35" s="349">
        <f t="shared" si="22"/>
        <v>51085.52</v>
      </c>
      <c r="AM35" s="345">
        <f t="shared" si="23"/>
        <v>0</v>
      </c>
      <c r="AN35" s="346">
        <f t="shared" si="24"/>
        <v>51085.52</v>
      </c>
      <c r="AP35" s="347">
        <f t="shared" si="25"/>
        <v>353.2</v>
      </c>
      <c r="AQ35" s="347" t="str">
        <f t="shared" si="40"/>
        <v>LAND AND LAND RIGHTS - COLLECTION</v>
      </c>
      <c r="AR35" s="356">
        <f t="shared" si="26"/>
        <v>2010</v>
      </c>
      <c r="AS35" s="335">
        <f t="shared" si="27"/>
        <v>45449.75</v>
      </c>
      <c r="AT35" s="333" t="str">
        <f t="shared" si="28"/>
        <v>Non-Depr</v>
      </c>
      <c r="AU35" s="333">
        <f t="shared" si="29"/>
        <v>0</v>
      </c>
      <c r="AV35" s="348">
        <f t="shared" si="30"/>
        <v>7.5</v>
      </c>
      <c r="AW35" s="347"/>
      <c r="AX35" s="347"/>
      <c r="AY35" s="347"/>
      <c r="AZ35" s="347"/>
      <c r="BA35" s="347"/>
      <c r="BB35" s="350">
        <v>0</v>
      </c>
      <c r="BC35" s="335">
        <f t="shared" si="31"/>
        <v>0</v>
      </c>
      <c r="BD35" s="349">
        <f t="shared" si="32"/>
        <v>45449.75</v>
      </c>
      <c r="BE35" s="63">
        <f t="shared" si="41"/>
        <v>340873.13</v>
      </c>
      <c r="BF35" s="63">
        <f t="shared" si="42"/>
        <v>0</v>
      </c>
      <c r="BG35" s="63">
        <f t="shared" si="43"/>
        <v>0</v>
      </c>
    </row>
    <row r="36" spans="1:59" hidden="1" outlineLevel="2">
      <c r="A36" s="425">
        <f>'Gannett Fleming Eng Assess 6-16'!A20</f>
        <v>353.2</v>
      </c>
      <c r="B36" s="452"/>
      <c r="C36" s="351" t="s">
        <v>1204</v>
      </c>
      <c r="D36" s="351" t="str">
        <f>'Gannett Fleming Eng Assess 6-16'!C20</f>
        <v>COLLECTION  SYSTEM ROW</v>
      </c>
      <c r="E36" s="429" t="str">
        <f>'Gannett Fleming Eng Assess 6-16'!E20</f>
        <v>11 LFT</v>
      </c>
      <c r="F36" s="333">
        <f>'Gannett Fleming Eng Assess 6-16'!D20</f>
        <v>2012</v>
      </c>
      <c r="G36" s="353">
        <f t="shared" si="9"/>
        <v>2012</v>
      </c>
      <c r="H36" s="352">
        <f>'Gannett Fleming Eng Assess 6-16'!G20</f>
        <v>121.22</v>
      </c>
      <c r="I36" s="332" t="str">
        <f t="shared" si="10"/>
        <v>USBLS1</v>
      </c>
      <c r="J36" s="333">
        <f t="shared" si="11"/>
        <v>230</v>
      </c>
      <c r="K36" s="333">
        <f t="shared" si="12"/>
        <v>245</v>
      </c>
      <c r="L36" s="334">
        <f t="shared" si="13"/>
        <v>1.0649999999999999</v>
      </c>
      <c r="M36" s="335">
        <f t="shared" si="14"/>
        <v>129.1</v>
      </c>
      <c r="N36" s="458">
        <f t="shared" si="15"/>
        <v>1</v>
      </c>
      <c r="O36" s="335">
        <f t="shared" si="33"/>
        <v>129.1</v>
      </c>
      <c r="P36" s="63"/>
      <c r="Q36" s="347">
        <f t="shared" si="16"/>
        <v>353.2</v>
      </c>
      <c r="R36" s="347" t="str">
        <f t="shared" si="34"/>
        <v>LAND AND LAND RIGHTS - COLLECTION</v>
      </c>
      <c r="S36" s="354">
        <f t="shared" si="17"/>
        <v>2012</v>
      </c>
      <c r="T36" s="336">
        <f>Inputs!B$7-(S36+0.5)</f>
        <v>5.5</v>
      </c>
      <c r="U36" s="355">
        <f t="shared" si="35"/>
        <v>129.1</v>
      </c>
      <c r="V36" s="337" t="str">
        <f t="shared" si="18"/>
        <v>Non-Depr</v>
      </c>
      <c r="W36" s="338"/>
      <c r="X36" s="339"/>
      <c r="Y36" s="340"/>
      <c r="Z36" s="341"/>
      <c r="AA36" s="342"/>
      <c r="AB36" s="342"/>
      <c r="AC36" s="437">
        <v>1</v>
      </c>
      <c r="AD36" s="344">
        <f t="shared" si="19"/>
        <v>129.1</v>
      </c>
      <c r="AE36" s="344">
        <f t="shared" si="36"/>
        <v>710</v>
      </c>
      <c r="AF36" s="344">
        <f t="shared" si="37"/>
        <v>0</v>
      </c>
      <c r="AG36" s="344">
        <f t="shared" si="38"/>
        <v>0</v>
      </c>
      <c r="AH36" s="64"/>
      <c r="AI36" s="347">
        <f t="shared" si="20"/>
        <v>353.2</v>
      </c>
      <c r="AJ36" s="347" t="str">
        <f t="shared" si="39"/>
        <v>LAND AND LAND RIGHTS - COLLECTION</v>
      </c>
      <c r="AK36" s="354">
        <f t="shared" si="21"/>
        <v>2012</v>
      </c>
      <c r="AL36" s="349">
        <f t="shared" si="22"/>
        <v>129.1</v>
      </c>
      <c r="AM36" s="345">
        <f t="shared" si="23"/>
        <v>0</v>
      </c>
      <c r="AN36" s="346">
        <f t="shared" si="24"/>
        <v>129.1</v>
      </c>
      <c r="AP36" s="347">
        <f t="shared" si="25"/>
        <v>353.2</v>
      </c>
      <c r="AQ36" s="347" t="str">
        <f t="shared" si="40"/>
        <v>LAND AND LAND RIGHTS - COLLECTION</v>
      </c>
      <c r="AR36" s="356">
        <f t="shared" si="26"/>
        <v>2012</v>
      </c>
      <c r="AS36" s="335">
        <f t="shared" si="27"/>
        <v>121.22</v>
      </c>
      <c r="AT36" s="333" t="str">
        <f t="shared" si="28"/>
        <v>Non-Depr</v>
      </c>
      <c r="AU36" s="333">
        <f t="shared" si="29"/>
        <v>0</v>
      </c>
      <c r="AV36" s="348">
        <f t="shared" si="30"/>
        <v>5.5</v>
      </c>
      <c r="AW36" s="347"/>
      <c r="AX36" s="347"/>
      <c r="AY36" s="347"/>
      <c r="AZ36" s="347"/>
      <c r="BA36" s="347"/>
      <c r="BB36" s="350">
        <v>0</v>
      </c>
      <c r="BC36" s="335">
        <f t="shared" si="31"/>
        <v>0</v>
      </c>
      <c r="BD36" s="349">
        <f t="shared" si="32"/>
        <v>121.22</v>
      </c>
      <c r="BE36" s="63">
        <f t="shared" si="41"/>
        <v>666.71</v>
      </c>
      <c r="BF36" s="63">
        <f t="shared" si="42"/>
        <v>0</v>
      </c>
      <c r="BG36" s="63">
        <f t="shared" si="43"/>
        <v>0</v>
      </c>
    </row>
    <row r="37" spans="1:59" hidden="1" outlineLevel="1" collapsed="1">
      <c r="A37" s="430" t="s">
        <v>1219</v>
      </c>
      <c r="B37" s="453"/>
      <c r="C37" s="357" t="str">
        <f>C36</f>
        <v>LAND AND LAND RIGHTS - COLLECTION</v>
      </c>
      <c r="D37" s="351"/>
      <c r="E37" s="429"/>
      <c r="F37" s="333"/>
      <c r="G37" s="353"/>
      <c r="H37" s="352">
        <f>SUBTOTAL(9,H24:H36)</f>
        <v>336068.93999999994</v>
      </c>
      <c r="I37" s="332"/>
      <c r="J37" s="333"/>
      <c r="K37" s="333"/>
      <c r="L37" s="334"/>
      <c r="M37" s="335">
        <f>SUBTOTAL(9,M24:M36)</f>
        <v>749404.75000000012</v>
      </c>
      <c r="N37" s="335"/>
      <c r="O37" s="335">
        <f>SUBTOTAL(9,O24:O36)</f>
        <v>749404.75000000012</v>
      </c>
      <c r="P37" s="63"/>
      <c r="Q37" s="431" t="str">
        <f t="shared" si="16"/>
        <v>353.20 Total</v>
      </c>
      <c r="R37" s="358" t="str">
        <f>C37</f>
        <v>LAND AND LAND RIGHTS - COLLECTION</v>
      </c>
      <c r="S37" s="354"/>
      <c r="T37" s="336">
        <f>ROUND(AE37/U37,2)</f>
        <v>32.6</v>
      </c>
      <c r="U37" s="355">
        <f>SUBTOTAL(9,U24:U36)</f>
        <v>749404.75000000012</v>
      </c>
      <c r="V37" s="337"/>
      <c r="W37" s="338"/>
      <c r="X37" s="339"/>
      <c r="Y37" s="340"/>
      <c r="Z37" s="341"/>
      <c r="AA37" s="342">
        <f>ROUND(AF37/$U37,2)</f>
        <v>0</v>
      </c>
      <c r="AB37" s="342">
        <f>ROUND(AG37/$U37,2)</f>
        <v>0</v>
      </c>
      <c r="AC37" s="343"/>
      <c r="AD37" s="344">
        <f>SUBTOTAL(9,AD24:AD36)</f>
        <v>749404.75000000012</v>
      </c>
      <c r="AE37" s="344">
        <f t="shared" ref="AE37:AG37" si="44">SUBTOTAL(9,AE24:AE36)</f>
        <v>24434285</v>
      </c>
      <c r="AF37" s="344">
        <f t="shared" si="44"/>
        <v>0</v>
      </c>
      <c r="AG37" s="344">
        <f t="shared" si="44"/>
        <v>0</v>
      </c>
      <c r="AH37" s="64"/>
      <c r="AI37" s="431" t="str">
        <f t="shared" si="20"/>
        <v>353.20 Total</v>
      </c>
      <c r="AJ37" s="358" t="str">
        <f>C37</f>
        <v>LAND AND LAND RIGHTS - COLLECTION</v>
      </c>
      <c r="AK37" s="354"/>
      <c r="AL37" s="349">
        <f>SUBTOTAL(9,AL24:AL36)</f>
        <v>749404.75000000012</v>
      </c>
      <c r="AM37" s="345"/>
      <c r="AN37" s="349">
        <f>SUBTOTAL(9,AN24:AN36)</f>
        <v>749404.75000000012</v>
      </c>
      <c r="AP37" s="431" t="str">
        <f t="shared" si="25"/>
        <v>353.20 Total</v>
      </c>
      <c r="AQ37" s="358" t="str">
        <f>C37</f>
        <v>LAND AND LAND RIGHTS - COLLECTION</v>
      </c>
      <c r="AR37" s="356"/>
      <c r="AS37" s="335">
        <f>SUBTOTAL(9,AS24:AS36)</f>
        <v>336068.93999999994</v>
      </c>
      <c r="AT37" s="333"/>
      <c r="AU37" s="333"/>
      <c r="AV37" s="348">
        <f>ROUND(BE37/AS37,2)</f>
        <v>22.16</v>
      </c>
      <c r="AW37" s="347"/>
      <c r="AX37" s="347"/>
      <c r="AY37" s="347"/>
      <c r="AZ37" s="348">
        <f>ROUND(BF37/AS37,2)</f>
        <v>0</v>
      </c>
      <c r="BA37" s="348">
        <f>ROUND(BG37/AS37,2)</f>
        <v>0</v>
      </c>
      <c r="BB37" s="350"/>
      <c r="BC37" s="335">
        <f>SUBTOTAL(9,BC24:BC36)</f>
        <v>0</v>
      </c>
      <c r="BD37" s="349">
        <f>SUBTOTAL(9,BD24:BD36)</f>
        <v>336068.93999999994</v>
      </c>
      <c r="BE37" s="349">
        <f t="shared" ref="BE37:BG37" si="45">SUBTOTAL(9,BE24:BE36)</f>
        <v>7446401.6699999999</v>
      </c>
      <c r="BF37" s="349">
        <f t="shared" si="45"/>
        <v>0</v>
      </c>
      <c r="BG37" s="349">
        <f t="shared" si="45"/>
        <v>0</v>
      </c>
    </row>
    <row r="38" spans="1:59" hidden="1" outlineLevel="2">
      <c r="A38" s="425">
        <f>'Gannett Fleming Eng Assess 6-16'!A23</f>
        <v>353.3</v>
      </c>
      <c r="B38" s="452"/>
      <c r="C38" s="351" t="s">
        <v>902</v>
      </c>
      <c r="D38" s="351" t="str">
        <f>'Gannett Fleming Eng Assess 6-16'!C23</f>
        <v>BUDDIES PLACE PUMP STATION</v>
      </c>
      <c r="E38" s="429" t="str">
        <f>'Gannett Fleming Eng Assess 6-16'!E23</f>
        <v>0.101 ACRES</v>
      </c>
      <c r="F38" s="333">
        <f>'Gannett Fleming Eng Assess 6-16'!D23</f>
        <v>1992</v>
      </c>
      <c r="G38" s="353">
        <f t="shared" si="9"/>
        <v>1992</v>
      </c>
      <c r="H38" s="352">
        <f>'Gannett Fleming Eng Assess 6-16'!G23</f>
        <v>4182.91</v>
      </c>
      <c r="I38" s="332" t="str">
        <f t="shared" ref="I38:I43" si="46">VLOOKUP(A38,AccountParameters,6,FALSE)</f>
        <v>USBLS1</v>
      </c>
      <c r="J38" s="333">
        <f t="shared" ref="J38:J43" si="47">VLOOKUP(CONCATENATE($I38,G38),CostIndices,10,FALSE)</f>
        <v>140</v>
      </c>
      <c r="K38" s="333">
        <f t="shared" ref="K38:K43" si="48">VLOOKUP(CONCATENATE($I38,2017),CostIndices,10,FALSE)</f>
        <v>245</v>
      </c>
      <c r="L38" s="334">
        <f t="shared" si="13"/>
        <v>1.75</v>
      </c>
      <c r="M38" s="335">
        <f t="shared" si="14"/>
        <v>7320.09</v>
      </c>
      <c r="N38" s="458">
        <f t="shared" ref="N38:N43" si="49">VLOOKUP(A38,AccountParameters,7,FALSE)</f>
        <v>1</v>
      </c>
      <c r="O38" s="335">
        <f t="shared" ref="O38:O43" si="50">ROUND(M38*N38,2)</f>
        <v>7320.09</v>
      </c>
      <c r="P38" s="63"/>
      <c r="Q38" s="347">
        <f t="shared" si="16"/>
        <v>353.3</v>
      </c>
      <c r="R38" s="347" t="str">
        <f t="shared" si="34"/>
        <v>LAND AND LAND RIGHTS - PUMPING</v>
      </c>
      <c r="S38" s="354">
        <f t="shared" si="17"/>
        <v>1992</v>
      </c>
      <c r="T38" s="336">
        <f>Inputs!B$7-(S38+0.5)</f>
        <v>25.5</v>
      </c>
      <c r="U38" s="355">
        <f t="shared" ref="U38:U43" si="51">O38</f>
        <v>7320.09</v>
      </c>
      <c r="V38" s="337" t="str">
        <f t="shared" ref="V38:V43" si="52">VLOOKUP($Q38,AccountParameters,7+1,FALSE)</f>
        <v>Non-Depr</v>
      </c>
      <c r="W38" s="338"/>
      <c r="X38" s="339"/>
      <c r="Y38" s="340"/>
      <c r="Z38" s="341"/>
      <c r="AA38" s="342"/>
      <c r="AB38" s="342"/>
      <c r="AC38" s="437">
        <v>1</v>
      </c>
      <c r="AD38" s="344">
        <f t="shared" si="19"/>
        <v>7320.09</v>
      </c>
      <c r="AE38" s="344">
        <f t="shared" ref="AE38:AE43" si="53">ROUND($U38*T38,0)</f>
        <v>186662</v>
      </c>
      <c r="AF38" s="344">
        <f t="shared" ref="AF38:AF43" si="54">ROUND($U38*AA38,0)</f>
        <v>0</v>
      </c>
      <c r="AG38" s="344">
        <f t="shared" ref="AG38:AG43" si="55">ROUND($U38*AB38,0)</f>
        <v>0</v>
      </c>
      <c r="AH38" s="64"/>
      <c r="AI38" s="347">
        <f t="shared" si="20"/>
        <v>353.3</v>
      </c>
      <c r="AJ38" s="347" t="str">
        <f t="shared" si="39"/>
        <v>LAND AND LAND RIGHTS - PUMPING</v>
      </c>
      <c r="AK38" s="354">
        <f t="shared" si="21"/>
        <v>1992</v>
      </c>
      <c r="AL38" s="349">
        <f t="shared" si="22"/>
        <v>7320.09</v>
      </c>
      <c r="AM38" s="345">
        <f t="shared" ref="AM38:AM43" si="56">VLOOKUP(AI38,AccountParameters,9+1,FALSE)</f>
        <v>0</v>
      </c>
      <c r="AN38" s="346">
        <f t="shared" si="24"/>
        <v>7320.09</v>
      </c>
      <c r="AP38" s="347">
        <f t="shared" si="25"/>
        <v>353.3</v>
      </c>
      <c r="AQ38" s="347" t="str">
        <f t="shared" si="40"/>
        <v>LAND AND LAND RIGHTS - PUMPING</v>
      </c>
      <c r="AR38" s="356">
        <f t="shared" si="26"/>
        <v>1992</v>
      </c>
      <c r="AS38" s="335">
        <f t="shared" si="27"/>
        <v>4182.91</v>
      </c>
      <c r="AT38" s="333" t="str">
        <f t="shared" si="28"/>
        <v>Non-Depr</v>
      </c>
      <c r="AU38" s="333">
        <f t="shared" si="29"/>
        <v>0</v>
      </c>
      <c r="AV38" s="348">
        <f t="shared" si="30"/>
        <v>25.5</v>
      </c>
      <c r="AW38" s="347"/>
      <c r="AX38" s="347"/>
      <c r="AY38" s="347"/>
      <c r="AZ38" s="347"/>
      <c r="BA38" s="347"/>
      <c r="BB38" s="350">
        <v>0</v>
      </c>
      <c r="BC38" s="335">
        <f t="shared" si="31"/>
        <v>0</v>
      </c>
      <c r="BD38" s="349">
        <f t="shared" si="32"/>
        <v>4182.91</v>
      </c>
      <c r="BE38" s="63">
        <f t="shared" ref="BE38:BE43" si="57">ROUND($AS38*AV38,2)</f>
        <v>106664.21</v>
      </c>
      <c r="BF38" s="63">
        <f t="shared" ref="BF38:BF43" si="58">ROUND($AS38*AZ38,2)</f>
        <v>0</v>
      </c>
      <c r="BG38" s="63">
        <f t="shared" ref="BG38:BG43" si="59">ROUND($AS38*BA38,2)</f>
        <v>0</v>
      </c>
    </row>
    <row r="39" spans="1:59" hidden="1" outlineLevel="2">
      <c r="A39" s="425">
        <f>'Gannett Fleming Eng Assess 6-16'!A24</f>
        <v>353.3</v>
      </c>
      <c r="B39" s="452"/>
      <c r="C39" s="351" t="s">
        <v>902</v>
      </c>
      <c r="D39" s="351" t="str">
        <f>'Gannett Fleming Eng Assess 6-16'!C24</f>
        <v>LINCOLN ROAD PUMP STATION</v>
      </c>
      <c r="E39" s="429" t="str">
        <f>'Gannett Fleming Eng Assess 6-16'!E24</f>
        <v>0.136 ACRES</v>
      </c>
      <c r="F39" s="333">
        <f>'Gannett Fleming Eng Assess 6-16'!D24</f>
        <v>1992</v>
      </c>
      <c r="G39" s="353">
        <f t="shared" si="9"/>
        <v>1992</v>
      </c>
      <c r="H39" s="352">
        <f>'Gannett Fleming Eng Assess 6-16'!G24</f>
        <v>5617.62</v>
      </c>
      <c r="I39" s="332" t="str">
        <f t="shared" si="46"/>
        <v>USBLS1</v>
      </c>
      <c r="J39" s="333">
        <f t="shared" si="47"/>
        <v>140</v>
      </c>
      <c r="K39" s="333">
        <f t="shared" si="48"/>
        <v>245</v>
      </c>
      <c r="L39" s="334">
        <f t="shared" si="13"/>
        <v>1.75</v>
      </c>
      <c r="M39" s="335">
        <f t="shared" si="14"/>
        <v>9830.84</v>
      </c>
      <c r="N39" s="458">
        <f t="shared" si="49"/>
        <v>1</v>
      </c>
      <c r="O39" s="335">
        <f t="shared" si="50"/>
        <v>9830.84</v>
      </c>
      <c r="P39" s="63"/>
      <c r="Q39" s="347">
        <f t="shared" si="16"/>
        <v>353.3</v>
      </c>
      <c r="R39" s="347" t="str">
        <f t="shared" si="34"/>
        <v>LAND AND LAND RIGHTS - PUMPING</v>
      </c>
      <c r="S39" s="354">
        <f t="shared" si="17"/>
        <v>1992</v>
      </c>
      <c r="T39" s="336">
        <f>Inputs!B$7-(S39+0.5)</f>
        <v>25.5</v>
      </c>
      <c r="U39" s="355">
        <f t="shared" si="51"/>
        <v>9830.84</v>
      </c>
      <c r="V39" s="337" t="str">
        <f t="shared" si="52"/>
        <v>Non-Depr</v>
      </c>
      <c r="W39" s="338"/>
      <c r="X39" s="339"/>
      <c r="Y39" s="340"/>
      <c r="Z39" s="341"/>
      <c r="AA39" s="342"/>
      <c r="AB39" s="342"/>
      <c r="AC39" s="437">
        <v>1</v>
      </c>
      <c r="AD39" s="344">
        <f t="shared" si="19"/>
        <v>9830.84</v>
      </c>
      <c r="AE39" s="344">
        <f t="shared" si="53"/>
        <v>250686</v>
      </c>
      <c r="AF39" s="344">
        <f t="shared" si="54"/>
        <v>0</v>
      </c>
      <c r="AG39" s="344">
        <f t="shared" si="55"/>
        <v>0</v>
      </c>
      <c r="AH39" s="64"/>
      <c r="AI39" s="347">
        <f t="shared" si="20"/>
        <v>353.3</v>
      </c>
      <c r="AJ39" s="347" t="str">
        <f t="shared" si="39"/>
        <v>LAND AND LAND RIGHTS - PUMPING</v>
      </c>
      <c r="AK39" s="354">
        <f t="shared" si="21"/>
        <v>1992</v>
      </c>
      <c r="AL39" s="349">
        <f t="shared" si="22"/>
        <v>9830.84</v>
      </c>
      <c r="AM39" s="345">
        <f t="shared" si="56"/>
        <v>0</v>
      </c>
      <c r="AN39" s="346">
        <f t="shared" si="24"/>
        <v>9830.84</v>
      </c>
      <c r="AP39" s="347">
        <f t="shared" si="25"/>
        <v>353.3</v>
      </c>
      <c r="AQ39" s="347" t="str">
        <f t="shared" si="40"/>
        <v>LAND AND LAND RIGHTS - PUMPING</v>
      </c>
      <c r="AR39" s="356">
        <f t="shared" si="26"/>
        <v>1992</v>
      </c>
      <c r="AS39" s="335">
        <f t="shared" si="27"/>
        <v>5617.62</v>
      </c>
      <c r="AT39" s="333" t="str">
        <f t="shared" si="28"/>
        <v>Non-Depr</v>
      </c>
      <c r="AU39" s="333">
        <f t="shared" si="29"/>
        <v>0</v>
      </c>
      <c r="AV39" s="348">
        <f t="shared" si="30"/>
        <v>25.5</v>
      </c>
      <c r="AW39" s="347"/>
      <c r="AX39" s="347"/>
      <c r="AY39" s="347"/>
      <c r="AZ39" s="347"/>
      <c r="BA39" s="347"/>
      <c r="BB39" s="350">
        <v>0</v>
      </c>
      <c r="BC39" s="335">
        <f t="shared" si="31"/>
        <v>0</v>
      </c>
      <c r="BD39" s="349">
        <f t="shared" si="32"/>
        <v>5617.62</v>
      </c>
      <c r="BE39" s="63">
        <f t="shared" si="57"/>
        <v>143249.31</v>
      </c>
      <c r="BF39" s="63">
        <f t="shared" si="58"/>
        <v>0</v>
      </c>
      <c r="BG39" s="63">
        <f t="shared" si="59"/>
        <v>0</v>
      </c>
    </row>
    <row r="40" spans="1:59" hidden="1" outlineLevel="2">
      <c r="A40" s="425">
        <f>'Gannett Fleming Eng Assess 6-16'!A25</f>
        <v>353.3</v>
      </c>
      <c r="B40" s="452"/>
      <c r="C40" s="351" t="s">
        <v>902</v>
      </c>
      <c r="D40" s="351" t="str">
        <f>'Gannett Fleming Eng Assess 6-16'!C25</f>
        <v>SOUTH BAUMSTOWN  PUMP STATION</v>
      </c>
      <c r="E40" s="429" t="str">
        <f>'Gannett Fleming Eng Assess 6-16'!E25</f>
        <v>0.073 ACRES</v>
      </c>
      <c r="F40" s="333">
        <f>'Gannett Fleming Eng Assess 6-16'!D25</f>
        <v>1992</v>
      </c>
      <c r="G40" s="353">
        <f t="shared" si="9"/>
        <v>1992</v>
      </c>
      <c r="H40" s="352">
        <f>'Gannett Fleming Eng Assess 6-16'!G25</f>
        <v>2996.17</v>
      </c>
      <c r="I40" s="332" t="str">
        <f t="shared" si="46"/>
        <v>USBLS1</v>
      </c>
      <c r="J40" s="333">
        <f t="shared" si="47"/>
        <v>140</v>
      </c>
      <c r="K40" s="333">
        <f t="shared" si="48"/>
        <v>245</v>
      </c>
      <c r="L40" s="334">
        <f t="shared" si="13"/>
        <v>1.75</v>
      </c>
      <c r="M40" s="335">
        <f t="shared" si="14"/>
        <v>5243.3</v>
      </c>
      <c r="N40" s="458">
        <f t="shared" si="49"/>
        <v>1</v>
      </c>
      <c r="O40" s="335">
        <f t="shared" si="50"/>
        <v>5243.3</v>
      </c>
      <c r="P40" s="63"/>
      <c r="Q40" s="347">
        <f t="shared" si="16"/>
        <v>353.3</v>
      </c>
      <c r="R40" s="347" t="str">
        <f t="shared" si="34"/>
        <v>LAND AND LAND RIGHTS - PUMPING</v>
      </c>
      <c r="S40" s="354">
        <f t="shared" si="17"/>
        <v>1992</v>
      </c>
      <c r="T40" s="336">
        <f>Inputs!B$7-(S40+0.5)</f>
        <v>25.5</v>
      </c>
      <c r="U40" s="355">
        <f t="shared" si="51"/>
        <v>5243.3</v>
      </c>
      <c r="V40" s="337" t="str">
        <f t="shared" si="52"/>
        <v>Non-Depr</v>
      </c>
      <c r="W40" s="338"/>
      <c r="X40" s="339"/>
      <c r="Y40" s="340"/>
      <c r="Z40" s="341"/>
      <c r="AA40" s="342"/>
      <c r="AB40" s="342"/>
      <c r="AC40" s="437">
        <v>1</v>
      </c>
      <c r="AD40" s="344">
        <f t="shared" si="19"/>
        <v>5243.3</v>
      </c>
      <c r="AE40" s="344">
        <f t="shared" si="53"/>
        <v>133704</v>
      </c>
      <c r="AF40" s="344">
        <f t="shared" si="54"/>
        <v>0</v>
      </c>
      <c r="AG40" s="344">
        <f t="shared" si="55"/>
        <v>0</v>
      </c>
      <c r="AH40" s="64"/>
      <c r="AI40" s="347">
        <f t="shared" si="20"/>
        <v>353.3</v>
      </c>
      <c r="AJ40" s="347" t="str">
        <f t="shared" si="39"/>
        <v>LAND AND LAND RIGHTS - PUMPING</v>
      </c>
      <c r="AK40" s="354">
        <f t="shared" si="21"/>
        <v>1992</v>
      </c>
      <c r="AL40" s="349">
        <f t="shared" si="22"/>
        <v>5243.3</v>
      </c>
      <c r="AM40" s="345">
        <f t="shared" si="56"/>
        <v>0</v>
      </c>
      <c r="AN40" s="346">
        <f t="shared" si="24"/>
        <v>5243.3</v>
      </c>
      <c r="AP40" s="347">
        <f t="shared" si="25"/>
        <v>353.3</v>
      </c>
      <c r="AQ40" s="347" t="str">
        <f t="shared" si="40"/>
        <v>LAND AND LAND RIGHTS - PUMPING</v>
      </c>
      <c r="AR40" s="356">
        <f t="shared" si="26"/>
        <v>1992</v>
      </c>
      <c r="AS40" s="335">
        <f t="shared" si="27"/>
        <v>2996.17</v>
      </c>
      <c r="AT40" s="333" t="str">
        <f t="shared" si="28"/>
        <v>Non-Depr</v>
      </c>
      <c r="AU40" s="333">
        <f t="shared" si="29"/>
        <v>0</v>
      </c>
      <c r="AV40" s="348">
        <f t="shared" si="30"/>
        <v>25.5</v>
      </c>
      <c r="AW40" s="347"/>
      <c r="AX40" s="347"/>
      <c r="AY40" s="347"/>
      <c r="AZ40" s="347"/>
      <c r="BA40" s="347"/>
      <c r="BB40" s="350">
        <v>0</v>
      </c>
      <c r="BC40" s="335">
        <f t="shared" si="31"/>
        <v>0</v>
      </c>
      <c r="BD40" s="349">
        <f t="shared" si="32"/>
        <v>2996.17</v>
      </c>
      <c r="BE40" s="63">
        <f t="shared" si="57"/>
        <v>76402.34</v>
      </c>
      <c r="BF40" s="63">
        <f t="shared" si="58"/>
        <v>0</v>
      </c>
      <c r="BG40" s="63">
        <f t="shared" si="59"/>
        <v>0</v>
      </c>
    </row>
    <row r="41" spans="1:59" hidden="1" outlineLevel="2">
      <c r="A41" s="425">
        <f>'Gannett Fleming Eng Assess 6-16'!A26</f>
        <v>353.3</v>
      </c>
      <c r="B41" s="452"/>
      <c r="C41" s="351" t="s">
        <v>902</v>
      </c>
      <c r="D41" s="351" t="str">
        <f>'Gannett Fleming Eng Assess 6-16'!C26</f>
        <v>POTTSTOWN AVENUE PUMP STATION</v>
      </c>
      <c r="E41" s="429" t="str">
        <f>'Gannett Fleming Eng Assess 6-16'!E26</f>
        <v>0.910 ACRES</v>
      </c>
      <c r="F41" s="333">
        <f>'Gannett Fleming Eng Assess 6-16'!D26</f>
        <v>1993</v>
      </c>
      <c r="G41" s="353">
        <f t="shared" si="9"/>
        <v>1993</v>
      </c>
      <c r="H41" s="352">
        <f>'Gannett Fleming Eng Assess 6-16'!G26</f>
        <v>34194.589999999997</v>
      </c>
      <c r="I41" s="332" t="str">
        <f t="shared" si="46"/>
        <v>USBLS1</v>
      </c>
      <c r="J41" s="333">
        <f t="shared" si="47"/>
        <v>145</v>
      </c>
      <c r="K41" s="333">
        <f t="shared" si="48"/>
        <v>245</v>
      </c>
      <c r="L41" s="334">
        <f t="shared" si="13"/>
        <v>1.69</v>
      </c>
      <c r="M41" s="335">
        <f t="shared" si="14"/>
        <v>57788.86</v>
      </c>
      <c r="N41" s="458">
        <f t="shared" si="49"/>
        <v>1</v>
      </c>
      <c r="O41" s="335">
        <f t="shared" si="50"/>
        <v>57788.86</v>
      </c>
      <c r="P41" s="63"/>
      <c r="Q41" s="347">
        <f t="shared" si="16"/>
        <v>353.3</v>
      </c>
      <c r="R41" s="347" t="str">
        <f t="shared" si="34"/>
        <v>LAND AND LAND RIGHTS - PUMPING</v>
      </c>
      <c r="S41" s="354">
        <f t="shared" si="17"/>
        <v>1993</v>
      </c>
      <c r="T41" s="336">
        <f>Inputs!B$7-(S41+0.5)</f>
        <v>24.5</v>
      </c>
      <c r="U41" s="355">
        <f t="shared" si="51"/>
        <v>57788.86</v>
      </c>
      <c r="V41" s="337" t="str">
        <f t="shared" si="52"/>
        <v>Non-Depr</v>
      </c>
      <c r="W41" s="338"/>
      <c r="X41" s="339"/>
      <c r="Y41" s="340"/>
      <c r="Z41" s="341"/>
      <c r="AA41" s="342"/>
      <c r="AB41" s="342"/>
      <c r="AC41" s="437">
        <v>1</v>
      </c>
      <c r="AD41" s="344">
        <f t="shared" si="19"/>
        <v>57788.86</v>
      </c>
      <c r="AE41" s="344">
        <f t="shared" si="53"/>
        <v>1415827</v>
      </c>
      <c r="AF41" s="344">
        <f t="shared" si="54"/>
        <v>0</v>
      </c>
      <c r="AG41" s="344">
        <f t="shared" si="55"/>
        <v>0</v>
      </c>
      <c r="AH41" s="64"/>
      <c r="AI41" s="347">
        <f t="shared" si="20"/>
        <v>353.3</v>
      </c>
      <c r="AJ41" s="347" t="str">
        <f t="shared" si="39"/>
        <v>LAND AND LAND RIGHTS - PUMPING</v>
      </c>
      <c r="AK41" s="354">
        <f t="shared" si="21"/>
        <v>1993</v>
      </c>
      <c r="AL41" s="349">
        <f t="shared" si="22"/>
        <v>57788.86</v>
      </c>
      <c r="AM41" s="345">
        <f t="shared" si="56"/>
        <v>0</v>
      </c>
      <c r="AN41" s="346">
        <f t="shared" si="24"/>
        <v>57788.86</v>
      </c>
      <c r="AP41" s="347">
        <f t="shared" si="25"/>
        <v>353.3</v>
      </c>
      <c r="AQ41" s="347" t="str">
        <f t="shared" si="40"/>
        <v>LAND AND LAND RIGHTS - PUMPING</v>
      </c>
      <c r="AR41" s="356">
        <f t="shared" si="26"/>
        <v>1993</v>
      </c>
      <c r="AS41" s="335">
        <f t="shared" si="27"/>
        <v>34194.589999999997</v>
      </c>
      <c r="AT41" s="333" t="str">
        <f t="shared" si="28"/>
        <v>Non-Depr</v>
      </c>
      <c r="AU41" s="333">
        <f t="shared" si="29"/>
        <v>0</v>
      </c>
      <c r="AV41" s="348">
        <f t="shared" si="30"/>
        <v>24.5</v>
      </c>
      <c r="AW41" s="347"/>
      <c r="AX41" s="347"/>
      <c r="AY41" s="347"/>
      <c r="AZ41" s="347"/>
      <c r="BA41" s="347"/>
      <c r="BB41" s="350">
        <v>0</v>
      </c>
      <c r="BC41" s="335">
        <f t="shared" si="31"/>
        <v>0</v>
      </c>
      <c r="BD41" s="349">
        <f t="shared" si="32"/>
        <v>34194.589999999997</v>
      </c>
      <c r="BE41" s="63">
        <f t="shared" si="57"/>
        <v>837767.46</v>
      </c>
      <c r="BF41" s="63">
        <f t="shared" si="58"/>
        <v>0</v>
      </c>
      <c r="BG41" s="63">
        <f t="shared" si="59"/>
        <v>0</v>
      </c>
    </row>
    <row r="42" spans="1:59" hidden="1" outlineLevel="2">
      <c r="A42" s="425">
        <f>'Gannett Fleming Eng Assess 6-16'!A27</f>
        <v>353.3</v>
      </c>
      <c r="B42" s="452"/>
      <c r="C42" s="351" t="s">
        <v>902</v>
      </c>
      <c r="D42" s="351" t="str">
        <f>'Gannett Fleming Eng Assess 6-16'!C27</f>
        <v>PINELAND ROAD PUMP STATION</v>
      </c>
      <c r="E42" s="429" t="str">
        <f>'Gannett Fleming Eng Assess 6-16'!E27</f>
        <v>1,307 SQ FT</v>
      </c>
      <c r="F42" s="333">
        <f>'Gannett Fleming Eng Assess 6-16'!D27</f>
        <v>1996</v>
      </c>
      <c r="G42" s="353">
        <f t="shared" si="9"/>
        <v>1996</v>
      </c>
      <c r="H42" s="352">
        <f>'Gannett Fleming Eng Assess 6-16'!G27</f>
        <v>92.99</v>
      </c>
      <c r="I42" s="332" t="str">
        <f t="shared" si="46"/>
        <v>USBLS1</v>
      </c>
      <c r="J42" s="333">
        <f t="shared" si="47"/>
        <v>157</v>
      </c>
      <c r="K42" s="333">
        <f t="shared" si="48"/>
        <v>245</v>
      </c>
      <c r="L42" s="334">
        <f t="shared" si="13"/>
        <v>1.5609999999999999</v>
      </c>
      <c r="M42" s="335">
        <f t="shared" si="14"/>
        <v>145.16</v>
      </c>
      <c r="N42" s="458">
        <f t="shared" si="49"/>
        <v>1</v>
      </c>
      <c r="O42" s="335">
        <f t="shared" si="50"/>
        <v>145.16</v>
      </c>
      <c r="P42" s="63"/>
      <c r="Q42" s="347">
        <f t="shared" si="16"/>
        <v>353.3</v>
      </c>
      <c r="R42" s="347" t="str">
        <f t="shared" si="34"/>
        <v>LAND AND LAND RIGHTS - PUMPING</v>
      </c>
      <c r="S42" s="354">
        <f t="shared" si="17"/>
        <v>1996</v>
      </c>
      <c r="T42" s="336">
        <f>Inputs!B$7-(S42+0.5)</f>
        <v>21.5</v>
      </c>
      <c r="U42" s="355">
        <f t="shared" si="51"/>
        <v>145.16</v>
      </c>
      <c r="V42" s="337" t="str">
        <f t="shared" si="52"/>
        <v>Non-Depr</v>
      </c>
      <c r="W42" s="338"/>
      <c r="X42" s="339"/>
      <c r="Y42" s="340"/>
      <c r="Z42" s="341"/>
      <c r="AA42" s="342"/>
      <c r="AB42" s="342"/>
      <c r="AC42" s="437">
        <v>1</v>
      </c>
      <c r="AD42" s="344">
        <f t="shared" si="19"/>
        <v>145.16</v>
      </c>
      <c r="AE42" s="344">
        <f t="shared" si="53"/>
        <v>3121</v>
      </c>
      <c r="AF42" s="344">
        <f t="shared" si="54"/>
        <v>0</v>
      </c>
      <c r="AG42" s="344">
        <f t="shared" si="55"/>
        <v>0</v>
      </c>
      <c r="AH42" s="64"/>
      <c r="AI42" s="347">
        <f t="shared" si="20"/>
        <v>353.3</v>
      </c>
      <c r="AJ42" s="347" t="str">
        <f t="shared" si="39"/>
        <v>LAND AND LAND RIGHTS - PUMPING</v>
      </c>
      <c r="AK42" s="354">
        <f t="shared" si="21"/>
        <v>1996</v>
      </c>
      <c r="AL42" s="349">
        <f t="shared" si="22"/>
        <v>145.16</v>
      </c>
      <c r="AM42" s="345">
        <f t="shared" si="56"/>
        <v>0</v>
      </c>
      <c r="AN42" s="346">
        <f t="shared" si="24"/>
        <v>145.16</v>
      </c>
      <c r="AP42" s="347">
        <f t="shared" si="25"/>
        <v>353.3</v>
      </c>
      <c r="AQ42" s="347" t="str">
        <f t="shared" si="40"/>
        <v>LAND AND LAND RIGHTS - PUMPING</v>
      </c>
      <c r="AR42" s="356">
        <f t="shared" si="26"/>
        <v>1996</v>
      </c>
      <c r="AS42" s="335">
        <f t="shared" si="27"/>
        <v>92.99</v>
      </c>
      <c r="AT42" s="333" t="str">
        <f t="shared" si="28"/>
        <v>Non-Depr</v>
      </c>
      <c r="AU42" s="333">
        <f t="shared" si="29"/>
        <v>0</v>
      </c>
      <c r="AV42" s="348">
        <f t="shared" si="30"/>
        <v>21.5</v>
      </c>
      <c r="AW42" s="347"/>
      <c r="AX42" s="347"/>
      <c r="AY42" s="347"/>
      <c r="AZ42" s="347"/>
      <c r="BA42" s="347"/>
      <c r="BB42" s="350">
        <v>0</v>
      </c>
      <c r="BC42" s="335">
        <f t="shared" si="31"/>
        <v>0</v>
      </c>
      <c r="BD42" s="349">
        <f t="shared" si="32"/>
        <v>92.99</v>
      </c>
      <c r="BE42" s="63">
        <f t="shared" si="57"/>
        <v>1999.29</v>
      </c>
      <c r="BF42" s="63">
        <f t="shared" si="58"/>
        <v>0</v>
      </c>
      <c r="BG42" s="63">
        <f t="shared" si="59"/>
        <v>0</v>
      </c>
    </row>
    <row r="43" spans="1:59" hidden="1" outlineLevel="2">
      <c r="A43" s="425">
        <f>'Gannett Fleming Eng Assess 6-16'!A28</f>
        <v>353.3</v>
      </c>
      <c r="B43" s="452"/>
      <c r="C43" s="351" t="s">
        <v>902</v>
      </c>
      <c r="D43" s="351" t="str">
        <f>'Gannett Fleming Eng Assess 6-16'!C28</f>
        <v>GLENN OLEY PUMP STATION</v>
      </c>
      <c r="E43" s="429" t="str">
        <f>'Gannett Fleming Eng Assess 6-16'!E28</f>
        <v>0.063 ACRES</v>
      </c>
      <c r="F43" s="333">
        <f>'Gannett Fleming Eng Assess 6-16'!D28</f>
        <v>2006</v>
      </c>
      <c r="G43" s="353">
        <f t="shared" si="9"/>
        <v>2006</v>
      </c>
      <c r="H43" s="352">
        <f>'Gannett Fleming Eng Assess 6-16'!G28</f>
        <v>16159.88</v>
      </c>
      <c r="I43" s="332" t="str">
        <f t="shared" si="46"/>
        <v>USBLS1</v>
      </c>
      <c r="J43" s="333">
        <f t="shared" si="47"/>
        <v>202</v>
      </c>
      <c r="K43" s="333">
        <f t="shared" si="48"/>
        <v>245</v>
      </c>
      <c r="L43" s="334">
        <f t="shared" si="13"/>
        <v>1.2130000000000001</v>
      </c>
      <c r="M43" s="335">
        <f t="shared" si="14"/>
        <v>19601.93</v>
      </c>
      <c r="N43" s="458">
        <f t="shared" si="49"/>
        <v>1</v>
      </c>
      <c r="O43" s="335">
        <f t="shared" si="50"/>
        <v>19601.93</v>
      </c>
      <c r="P43" s="63"/>
      <c r="Q43" s="347">
        <f t="shared" si="16"/>
        <v>353.3</v>
      </c>
      <c r="R43" s="347" t="str">
        <f t="shared" si="34"/>
        <v>LAND AND LAND RIGHTS - PUMPING</v>
      </c>
      <c r="S43" s="354">
        <f t="shared" si="17"/>
        <v>2006</v>
      </c>
      <c r="T43" s="336">
        <f>Inputs!B$7-(S43+0.5)</f>
        <v>11.5</v>
      </c>
      <c r="U43" s="355">
        <f t="shared" si="51"/>
        <v>19601.93</v>
      </c>
      <c r="V43" s="337" t="str">
        <f t="shared" si="52"/>
        <v>Non-Depr</v>
      </c>
      <c r="W43" s="338"/>
      <c r="X43" s="339"/>
      <c r="Y43" s="340"/>
      <c r="Z43" s="341"/>
      <c r="AA43" s="342"/>
      <c r="AB43" s="342"/>
      <c r="AC43" s="437">
        <v>1</v>
      </c>
      <c r="AD43" s="344">
        <f t="shared" si="19"/>
        <v>19601.93</v>
      </c>
      <c r="AE43" s="344">
        <f t="shared" si="53"/>
        <v>225422</v>
      </c>
      <c r="AF43" s="344">
        <f t="shared" si="54"/>
        <v>0</v>
      </c>
      <c r="AG43" s="344">
        <f t="shared" si="55"/>
        <v>0</v>
      </c>
      <c r="AH43" s="64"/>
      <c r="AI43" s="347">
        <f t="shared" si="20"/>
        <v>353.3</v>
      </c>
      <c r="AJ43" s="347" t="str">
        <f t="shared" si="39"/>
        <v>LAND AND LAND RIGHTS - PUMPING</v>
      </c>
      <c r="AK43" s="354">
        <f t="shared" si="21"/>
        <v>2006</v>
      </c>
      <c r="AL43" s="349">
        <f t="shared" si="22"/>
        <v>19601.93</v>
      </c>
      <c r="AM43" s="345">
        <f t="shared" si="56"/>
        <v>0</v>
      </c>
      <c r="AN43" s="346">
        <f t="shared" si="24"/>
        <v>19601.93</v>
      </c>
      <c r="AP43" s="347">
        <f t="shared" si="25"/>
        <v>353.3</v>
      </c>
      <c r="AQ43" s="347" t="str">
        <f t="shared" si="40"/>
        <v>LAND AND LAND RIGHTS - PUMPING</v>
      </c>
      <c r="AR43" s="356">
        <f t="shared" si="26"/>
        <v>2006</v>
      </c>
      <c r="AS43" s="335">
        <f t="shared" si="27"/>
        <v>16159.88</v>
      </c>
      <c r="AT43" s="333" t="str">
        <f t="shared" si="28"/>
        <v>Non-Depr</v>
      </c>
      <c r="AU43" s="333">
        <f t="shared" si="29"/>
        <v>0</v>
      </c>
      <c r="AV43" s="348">
        <f t="shared" si="30"/>
        <v>11.5</v>
      </c>
      <c r="AW43" s="347"/>
      <c r="AX43" s="347"/>
      <c r="AY43" s="347"/>
      <c r="AZ43" s="347"/>
      <c r="BA43" s="347"/>
      <c r="BB43" s="350">
        <v>0</v>
      </c>
      <c r="BC43" s="335">
        <f t="shared" si="31"/>
        <v>0</v>
      </c>
      <c r="BD43" s="349">
        <f t="shared" si="32"/>
        <v>16159.88</v>
      </c>
      <c r="BE43" s="63">
        <f t="shared" si="57"/>
        <v>185838.62</v>
      </c>
      <c r="BF43" s="63">
        <f t="shared" si="58"/>
        <v>0</v>
      </c>
      <c r="BG43" s="63">
        <f t="shared" si="59"/>
        <v>0</v>
      </c>
    </row>
    <row r="44" spans="1:59" hidden="1" outlineLevel="1" collapsed="1">
      <c r="A44" s="430" t="s">
        <v>1220</v>
      </c>
      <c r="B44" s="453"/>
      <c r="C44" s="357" t="str">
        <f>C43</f>
        <v>LAND AND LAND RIGHTS - PUMPING</v>
      </c>
      <c r="D44" s="351"/>
      <c r="E44" s="653"/>
      <c r="F44" s="333"/>
      <c r="G44" s="353"/>
      <c r="H44" s="352">
        <f>SUBTOTAL(9,H38:H43)</f>
        <v>63244.159999999989</v>
      </c>
      <c r="I44" s="332"/>
      <c r="J44" s="333"/>
      <c r="K44" s="333"/>
      <c r="L44" s="334"/>
      <c r="M44" s="335">
        <f>SUBTOTAL(9,M38:M43)</f>
        <v>99930.18</v>
      </c>
      <c r="N44" s="335"/>
      <c r="O44" s="335">
        <f>SUBTOTAL(9,O38:O43)</f>
        <v>99930.18</v>
      </c>
      <c r="P44" s="63"/>
      <c r="Q44" s="431" t="str">
        <f t="shared" si="16"/>
        <v>353.30 Total</v>
      </c>
      <c r="R44" s="358" t="str">
        <f>C44</f>
        <v>LAND AND LAND RIGHTS - PUMPING</v>
      </c>
      <c r="S44" s="354"/>
      <c r="T44" s="336">
        <f>ROUND(AE44/U44,2)</f>
        <v>22.17</v>
      </c>
      <c r="U44" s="355">
        <f>SUBTOTAL(9,U38:U43)</f>
        <v>99930.18</v>
      </c>
      <c r="V44" s="337"/>
      <c r="W44" s="338"/>
      <c r="X44" s="339"/>
      <c r="Y44" s="340"/>
      <c r="Z44" s="341"/>
      <c r="AA44" s="342">
        <f>ROUND(AF44/$U44,2)</f>
        <v>0</v>
      </c>
      <c r="AB44" s="342">
        <f>ROUND(AG44/$U44,2)</f>
        <v>0</v>
      </c>
      <c r="AC44" s="343"/>
      <c r="AD44" s="344">
        <f>SUBTOTAL(9,AD38:AD43)</f>
        <v>99930.18</v>
      </c>
      <c r="AE44" s="344">
        <f t="shared" ref="AE44:AG44" si="60">SUBTOTAL(9,AE38:AE43)</f>
        <v>2215422</v>
      </c>
      <c r="AF44" s="344">
        <f t="shared" si="60"/>
        <v>0</v>
      </c>
      <c r="AG44" s="344">
        <f t="shared" si="60"/>
        <v>0</v>
      </c>
      <c r="AH44" s="64"/>
      <c r="AI44" s="431" t="str">
        <f t="shared" si="20"/>
        <v>353.30 Total</v>
      </c>
      <c r="AJ44" s="358" t="str">
        <f>C44</f>
        <v>LAND AND LAND RIGHTS - PUMPING</v>
      </c>
      <c r="AK44" s="354"/>
      <c r="AL44" s="349">
        <f>SUBTOTAL(9,AL38:AL43)</f>
        <v>99930.18</v>
      </c>
      <c r="AM44" s="345"/>
      <c r="AN44" s="349">
        <f>SUBTOTAL(9,AN38:AN43)</f>
        <v>99930.18</v>
      </c>
      <c r="AP44" s="431" t="str">
        <f t="shared" si="25"/>
        <v>353.30 Total</v>
      </c>
      <c r="AQ44" s="358" t="str">
        <f>C44</f>
        <v>LAND AND LAND RIGHTS - PUMPING</v>
      </c>
      <c r="AR44" s="356"/>
      <c r="AS44" s="335">
        <f>SUBTOTAL(9,AS38:AS43)</f>
        <v>63244.159999999989</v>
      </c>
      <c r="AT44" s="333"/>
      <c r="AU44" s="333"/>
      <c r="AV44" s="348">
        <f>ROUND(BE44/AS44,2)</f>
        <v>21.38</v>
      </c>
      <c r="AW44" s="347"/>
      <c r="AX44" s="347"/>
      <c r="AY44" s="347"/>
      <c r="AZ44" s="348">
        <f>ROUND(BF44/AS44,2)</f>
        <v>0</v>
      </c>
      <c r="BA44" s="348">
        <f>ROUND(BG44/AS44,2)</f>
        <v>0</v>
      </c>
      <c r="BB44" s="350"/>
      <c r="BC44" s="335">
        <f>SUBTOTAL(9,BC38:BC43)</f>
        <v>0</v>
      </c>
      <c r="BD44" s="349">
        <f>SUBTOTAL(9,BD38:BD43)</f>
        <v>63244.159999999989</v>
      </c>
      <c r="BE44" s="349">
        <f t="shared" ref="BE44:BG44" si="61">SUBTOTAL(9,BE38:BE43)</f>
        <v>1351921.23</v>
      </c>
      <c r="BF44" s="349">
        <f t="shared" si="61"/>
        <v>0</v>
      </c>
      <c r="BG44" s="349">
        <f t="shared" si="61"/>
        <v>0</v>
      </c>
    </row>
    <row r="45" spans="1:59" hidden="1" outlineLevel="2">
      <c r="A45" s="425">
        <f>'Gannett Fleming Eng Assess 6-16'!A31</f>
        <v>353.4</v>
      </c>
      <c r="B45" s="452"/>
      <c r="C45" s="351" t="s">
        <v>917</v>
      </c>
      <c r="D45" s="351" t="str">
        <f>'Gannett Fleming Eng Assess 6-16'!C31</f>
        <v>WWTP - HOFFMAN PROPERTY</v>
      </c>
      <c r="E45" s="429" t="str">
        <f>'Gannett Fleming Eng Assess 6-16'!E31</f>
        <v>16.975 ACRES</v>
      </c>
      <c r="F45" s="333">
        <f>'Gannett Fleming Eng Assess 6-16'!D31</f>
        <v>1965</v>
      </c>
      <c r="G45" s="353">
        <f t="shared" si="9"/>
        <v>1965</v>
      </c>
      <c r="H45" s="352">
        <f>'Gannett Fleming Eng Assess 6-16'!G31</f>
        <v>110204.7</v>
      </c>
      <c r="I45" s="332" t="str">
        <f t="shared" ref="I45:I51" si="62">VLOOKUP(A45,AccountParameters,6,FALSE)</f>
        <v>USBLS1</v>
      </c>
      <c r="J45" s="333">
        <f t="shared" ref="J45:J51" si="63">VLOOKUP(CONCATENATE($I45,G45),CostIndices,10,FALSE)</f>
        <v>32</v>
      </c>
      <c r="K45" s="333">
        <f t="shared" ref="K45:K51" si="64">VLOOKUP(CONCATENATE($I45,2017),CostIndices,10,FALSE)</f>
        <v>245</v>
      </c>
      <c r="L45" s="334">
        <f t="shared" si="13"/>
        <v>7.6559999999999997</v>
      </c>
      <c r="M45" s="335">
        <f t="shared" si="14"/>
        <v>843727.18</v>
      </c>
      <c r="N45" s="458">
        <f t="shared" ref="N45:N51" si="65">VLOOKUP(A45,AccountParameters,7,FALSE)</f>
        <v>1</v>
      </c>
      <c r="O45" s="335">
        <f t="shared" ref="O45:O51" si="66">ROUND(M45*N45,2)</f>
        <v>843727.18</v>
      </c>
      <c r="P45" s="63"/>
      <c r="Q45" s="347">
        <f t="shared" si="16"/>
        <v>353.4</v>
      </c>
      <c r="R45" s="347" t="str">
        <f t="shared" si="34"/>
        <v>LAND AND LAND RIGHTS - TREATMENT</v>
      </c>
      <c r="S45" s="354">
        <f t="shared" si="17"/>
        <v>1965</v>
      </c>
      <c r="T45" s="336">
        <f>Inputs!B$7-(S45+0.5)</f>
        <v>52.5</v>
      </c>
      <c r="U45" s="355">
        <f t="shared" ref="U45:U51" si="67">O45</f>
        <v>843727.18</v>
      </c>
      <c r="V45" s="337" t="str">
        <f t="shared" ref="V45:V51" si="68">VLOOKUP($Q45,AccountParameters,7+1,FALSE)</f>
        <v>Non-Depr</v>
      </c>
      <c r="W45" s="338"/>
      <c r="X45" s="339"/>
      <c r="Y45" s="340"/>
      <c r="Z45" s="341"/>
      <c r="AA45" s="342"/>
      <c r="AB45" s="342"/>
      <c r="AC45" s="437">
        <v>1</v>
      </c>
      <c r="AD45" s="344">
        <f t="shared" si="19"/>
        <v>843727.18</v>
      </c>
      <c r="AE45" s="344">
        <f t="shared" ref="AE45:AE51" si="69">ROUND($U45*T45,0)</f>
        <v>44295677</v>
      </c>
      <c r="AF45" s="344">
        <f t="shared" ref="AF45:AF51" si="70">ROUND($U45*AA45,0)</f>
        <v>0</v>
      </c>
      <c r="AG45" s="344">
        <f t="shared" ref="AG45:AG51" si="71">ROUND($U45*AB45,0)</f>
        <v>0</v>
      </c>
      <c r="AH45" s="64"/>
      <c r="AI45" s="347">
        <f t="shared" si="20"/>
        <v>353.4</v>
      </c>
      <c r="AJ45" s="347" t="str">
        <f t="shared" si="39"/>
        <v>LAND AND LAND RIGHTS - TREATMENT</v>
      </c>
      <c r="AK45" s="354">
        <f t="shared" si="21"/>
        <v>1965</v>
      </c>
      <c r="AL45" s="349">
        <f t="shared" si="22"/>
        <v>843727.18</v>
      </c>
      <c r="AM45" s="345">
        <f t="shared" ref="AM45:AM51" si="72">VLOOKUP(AI45,AccountParameters,9+1,FALSE)</f>
        <v>0</v>
      </c>
      <c r="AN45" s="346">
        <f t="shared" si="24"/>
        <v>843727.18</v>
      </c>
      <c r="AP45" s="347">
        <f t="shared" si="25"/>
        <v>353.4</v>
      </c>
      <c r="AQ45" s="347" t="str">
        <f t="shared" si="40"/>
        <v>LAND AND LAND RIGHTS - TREATMENT</v>
      </c>
      <c r="AR45" s="356">
        <f t="shared" si="26"/>
        <v>1965</v>
      </c>
      <c r="AS45" s="335">
        <f t="shared" si="27"/>
        <v>110204.7</v>
      </c>
      <c r="AT45" s="333" t="str">
        <f t="shared" si="28"/>
        <v>Non-Depr</v>
      </c>
      <c r="AU45" s="333">
        <f t="shared" si="29"/>
        <v>0</v>
      </c>
      <c r="AV45" s="348">
        <f t="shared" si="30"/>
        <v>52.5</v>
      </c>
      <c r="AW45" s="347"/>
      <c r="AX45" s="347"/>
      <c r="AY45" s="347"/>
      <c r="AZ45" s="347"/>
      <c r="BA45" s="347"/>
      <c r="BB45" s="350">
        <v>0</v>
      </c>
      <c r="BC45" s="335">
        <f t="shared" si="31"/>
        <v>0</v>
      </c>
      <c r="BD45" s="349">
        <f t="shared" si="32"/>
        <v>110204.7</v>
      </c>
      <c r="BE45" s="63">
        <f t="shared" ref="BE45:BE51" si="73">ROUND($AS45*AV45,2)</f>
        <v>5785746.75</v>
      </c>
      <c r="BF45" s="63">
        <f t="shared" ref="BF45:BF51" si="74">ROUND($AS45*AZ45,2)</f>
        <v>0</v>
      </c>
      <c r="BG45" s="63">
        <f t="shared" ref="BG45:BG51" si="75">ROUND($AS45*BA45,2)</f>
        <v>0</v>
      </c>
    </row>
    <row r="46" spans="1:59" hidden="1" outlineLevel="2">
      <c r="A46" s="425">
        <f>'Gannett Fleming Eng Assess 6-16'!A32</f>
        <v>353.4</v>
      </c>
      <c r="B46" s="452"/>
      <c r="C46" s="351" t="s">
        <v>917</v>
      </c>
      <c r="D46" s="351" t="str">
        <f>'Gannett Fleming Eng Assess 6-16'!C32</f>
        <v>WWTP - LINCOLN NURSERY PROPERTY</v>
      </c>
      <c r="E46" s="429" t="str">
        <f>'Gannett Fleming Eng Assess 6-16'!E32</f>
        <v>5.370 ACRES</v>
      </c>
      <c r="F46" s="333">
        <f>'Gannett Fleming Eng Assess 6-16'!D32</f>
        <v>1967</v>
      </c>
      <c r="G46" s="353">
        <f t="shared" si="9"/>
        <v>1967</v>
      </c>
      <c r="H46" s="352">
        <f>'Gannett Fleming Eng Assess 6-16'!G32</f>
        <v>36966.92</v>
      </c>
      <c r="I46" s="332" t="str">
        <f t="shared" si="62"/>
        <v>USBLS1</v>
      </c>
      <c r="J46" s="333">
        <f t="shared" si="63"/>
        <v>33</v>
      </c>
      <c r="K46" s="333">
        <f t="shared" si="64"/>
        <v>245</v>
      </c>
      <c r="L46" s="334">
        <f t="shared" si="13"/>
        <v>7.4240000000000004</v>
      </c>
      <c r="M46" s="335">
        <f t="shared" si="14"/>
        <v>274442.40999999997</v>
      </c>
      <c r="N46" s="458">
        <f t="shared" si="65"/>
        <v>1</v>
      </c>
      <c r="O46" s="335">
        <f t="shared" si="66"/>
        <v>274442.40999999997</v>
      </c>
      <c r="P46" s="63"/>
      <c r="Q46" s="347">
        <f t="shared" si="16"/>
        <v>353.4</v>
      </c>
      <c r="R46" s="347" t="str">
        <f t="shared" si="34"/>
        <v>LAND AND LAND RIGHTS - TREATMENT</v>
      </c>
      <c r="S46" s="354">
        <f t="shared" si="17"/>
        <v>1967</v>
      </c>
      <c r="T46" s="336">
        <f>Inputs!B$7-(S46+0.5)</f>
        <v>50.5</v>
      </c>
      <c r="U46" s="355">
        <f t="shared" si="67"/>
        <v>274442.40999999997</v>
      </c>
      <c r="V46" s="337" t="str">
        <f t="shared" si="68"/>
        <v>Non-Depr</v>
      </c>
      <c r="W46" s="338"/>
      <c r="X46" s="339"/>
      <c r="Y46" s="340"/>
      <c r="Z46" s="341"/>
      <c r="AA46" s="342"/>
      <c r="AB46" s="342"/>
      <c r="AC46" s="437">
        <v>1</v>
      </c>
      <c r="AD46" s="344">
        <f t="shared" si="19"/>
        <v>274442.40999999997</v>
      </c>
      <c r="AE46" s="344">
        <f t="shared" si="69"/>
        <v>13859342</v>
      </c>
      <c r="AF46" s="344">
        <f t="shared" si="70"/>
        <v>0</v>
      </c>
      <c r="AG46" s="344">
        <f t="shared" si="71"/>
        <v>0</v>
      </c>
      <c r="AH46" s="64"/>
      <c r="AI46" s="347">
        <f t="shared" si="20"/>
        <v>353.4</v>
      </c>
      <c r="AJ46" s="347" t="str">
        <f t="shared" si="39"/>
        <v>LAND AND LAND RIGHTS - TREATMENT</v>
      </c>
      <c r="AK46" s="354">
        <f t="shared" si="21"/>
        <v>1967</v>
      </c>
      <c r="AL46" s="349">
        <f t="shared" si="22"/>
        <v>274442.40999999997</v>
      </c>
      <c r="AM46" s="345">
        <f t="shared" si="72"/>
        <v>0</v>
      </c>
      <c r="AN46" s="346">
        <f t="shared" si="24"/>
        <v>274442.40999999997</v>
      </c>
      <c r="AP46" s="347">
        <f t="shared" si="25"/>
        <v>353.4</v>
      </c>
      <c r="AQ46" s="347" t="str">
        <f t="shared" si="40"/>
        <v>LAND AND LAND RIGHTS - TREATMENT</v>
      </c>
      <c r="AR46" s="356">
        <f t="shared" si="26"/>
        <v>1967</v>
      </c>
      <c r="AS46" s="335">
        <f t="shared" si="27"/>
        <v>36966.92</v>
      </c>
      <c r="AT46" s="333" t="str">
        <f t="shared" si="28"/>
        <v>Non-Depr</v>
      </c>
      <c r="AU46" s="333">
        <f t="shared" si="29"/>
        <v>0</v>
      </c>
      <c r="AV46" s="348">
        <f t="shared" si="30"/>
        <v>50.5</v>
      </c>
      <c r="AW46" s="347"/>
      <c r="AX46" s="347"/>
      <c r="AY46" s="347"/>
      <c r="AZ46" s="347"/>
      <c r="BA46" s="347"/>
      <c r="BB46" s="350">
        <v>0</v>
      </c>
      <c r="BC46" s="335">
        <f t="shared" si="31"/>
        <v>0</v>
      </c>
      <c r="BD46" s="349">
        <f t="shared" si="32"/>
        <v>36966.92</v>
      </c>
      <c r="BE46" s="63">
        <f t="shared" si="73"/>
        <v>1866829.46</v>
      </c>
      <c r="BF46" s="63">
        <f t="shared" si="74"/>
        <v>0</v>
      </c>
      <c r="BG46" s="63">
        <f t="shared" si="75"/>
        <v>0</v>
      </c>
    </row>
    <row r="47" spans="1:59" hidden="1" outlineLevel="2">
      <c r="A47" s="425">
        <f>'Gannett Fleming Eng Assess 6-16'!A33</f>
        <v>353.4</v>
      </c>
      <c r="B47" s="452"/>
      <c r="C47" s="351" t="s">
        <v>917</v>
      </c>
      <c r="D47" s="351" t="str">
        <f>'Gannett Fleming Eng Assess 6-16'!C33</f>
        <v>WWTP - BRIGGS PROPERTY</v>
      </c>
      <c r="E47" s="429" t="str">
        <f>'Gannett Fleming Eng Assess 6-16'!E33</f>
        <v>17.038 ACRES</v>
      </c>
      <c r="F47" s="333">
        <f>'Gannett Fleming Eng Assess 6-16'!D33</f>
        <v>1977</v>
      </c>
      <c r="G47" s="353">
        <f t="shared" si="9"/>
        <v>1977</v>
      </c>
      <c r="H47" s="352">
        <f>'Gannett Fleming Eng Assess 6-16'!G33</f>
        <v>53000</v>
      </c>
      <c r="I47" s="332" t="str">
        <f t="shared" si="62"/>
        <v>USBLS1</v>
      </c>
      <c r="J47" s="333">
        <f t="shared" si="63"/>
        <v>61</v>
      </c>
      <c r="K47" s="333">
        <f t="shared" si="64"/>
        <v>245</v>
      </c>
      <c r="L47" s="334">
        <f t="shared" si="13"/>
        <v>4.016</v>
      </c>
      <c r="M47" s="335">
        <f t="shared" si="14"/>
        <v>212848</v>
      </c>
      <c r="N47" s="458">
        <f t="shared" si="65"/>
        <v>1</v>
      </c>
      <c r="O47" s="335">
        <f t="shared" si="66"/>
        <v>212848</v>
      </c>
      <c r="P47" s="63"/>
      <c r="Q47" s="347">
        <f t="shared" si="16"/>
        <v>353.4</v>
      </c>
      <c r="R47" s="347" t="str">
        <f t="shared" si="34"/>
        <v>LAND AND LAND RIGHTS - TREATMENT</v>
      </c>
      <c r="S47" s="354">
        <f t="shared" si="17"/>
        <v>1977</v>
      </c>
      <c r="T47" s="336">
        <f>Inputs!B$7-(S47+0.5)</f>
        <v>40.5</v>
      </c>
      <c r="U47" s="355">
        <f t="shared" si="67"/>
        <v>212848</v>
      </c>
      <c r="V47" s="337" t="str">
        <f t="shared" si="68"/>
        <v>Non-Depr</v>
      </c>
      <c r="W47" s="338"/>
      <c r="X47" s="339"/>
      <c r="Y47" s="340"/>
      <c r="Z47" s="341"/>
      <c r="AA47" s="342"/>
      <c r="AB47" s="342"/>
      <c r="AC47" s="437">
        <v>1</v>
      </c>
      <c r="AD47" s="344">
        <f t="shared" si="19"/>
        <v>212848</v>
      </c>
      <c r="AE47" s="344">
        <f t="shared" si="69"/>
        <v>8620344</v>
      </c>
      <c r="AF47" s="344">
        <f t="shared" si="70"/>
        <v>0</v>
      </c>
      <c r="AG47" s="344">
        <f t="shared" si="71"/>
        <v>0</v>
      </c>
      <c r="AH47" s="64"/>
      <c r="AI47" s="347">
        <f t="shared" si="20"/>
        <v>353.4</v>
      </c>
      <c r="AJ47" s="347" t="str">
        <f t="shared" si="39"/>
        <v>LAND AND LAND RIGHTS - TREATMENT</v>
      </c>
      <c r="AK47" s="354">
        <f t="shared" si="21"/>
        <v>1977</v>
      </c>
      <c r="AL47" s="349">
        <f t="shared" si="22"/>
        <v>212848</v>
      </c>
      <c r="AM47" s="345">
        <f t="shared" si="72"/>
        <v>0</v>
      </c>
      <c r="AN47" s="346">
        <f t="shared" si="24"/>
        <v>212848</v>
      </c>
      <c r="AP47" s="347">
        <f t="shared" si="25"/>
        <v>353.4</v>
      </c>
      <c r="AQ47" s="347" t="str">
        <f t="shared" si="40"/>
        <v>LAND AND LAND RIGHTS - TREATMENT</v>
      </c>
      <c r="AR47" s="356">
        <f t="shared" si="26"/>
        <v>1977</v>
      </c>
      <c r="AS47" s="335">
        <f t="shared" si="27"/>
        <v>53000</v>
      </c>
      <c r="AT47" s="333" t="str">
        <f t="shared" si="28"/>
        <v>Non-Depr</v>
      </c>
      <c r="AU47" s="333">
        <f t="shared" si="29"/>
        <v>0</v>
      </c>
      <c r="AV47" s="348">
        <f t="shared" si="30"/>
        <v>40.5</v>
      </c>
      <c r="AW47" s="347"/>
      <c r="AX47" s="347"/>
      <c r="AY47" s="347"/>
      <c r="AZ47" s="347"/>
      <c r="BA47" s="347"/>
      <c r="BB47" s="350">
        <v>0</v>
      </c>
      <c r="BC47" s="335">
        <f t="shared" si="31"/>
        <v>0</v>
      </c>
      <c r="BD47" s="349">
        <f t="shared" si="32"/>
        <v>53000</v>
      </c>
      <c r="BE47" s="63">
        <f t="shared" si="73"/>
        <v>2146500</v>
      </c>
      <c r="BF47" s="63">
        <f t="shared" si="74"/>
        <v>0</v>
      </c>
      <c r="BG47" s="63">
        <f t="shared" si="75"/>
        <v>0</v>
      </c>
    </row>
    <row r="48" spans="1:59" hidden="1" outlineLevel="2">
      <c r="A48" s="425">
        <f>'Gannett Fleming Eng Assess 6-16'!A34</f>
        <v>353.4</v>
      </c>
      <c r="B48" s="452"/>
      <c r="C48" s="351" t="s">
        <v>917</v>
      </c>
      <c r="D48" s="351" t="str">
        <f>'Gannett Fleming Eng Assess 6-16'!C34</f>
        <v>WWTP - AVM NURSERY PROPERTY</v>
      </c>
      <c r="E48" s="429" t="str">
        <f>'Gannett Fleming Eng Assess 6-16'!E34</f>
        <v>51.630 ACRES</v>
      </c>
      <c r="F48" s="333">
        <f>'Gannett Fleming Eng Assess 6-16'!D34</f>
        <v>1984</v>
      </c>
      <c r="G48" s="353">
        <f t="shared" si="9"/>
        <v>1984</v>
      </c>
      <c r="H48" s="352">
        <f>'Gannett Fleming Eng Assess 6-16'!G34</f>
        <v>150000</v>
      </c>
      <c r="I48" s="332" t="str">
        <f t="shared" si="62"/>
        <v>USBLS1</v>
      </c>
      <c r="J48" s="333">
        <f t="shared" si="63"/>
        <v>104</v>
      </c>
      <c r="K48" s="333">
        <f t="shared" si="64"/>
        <v>245</v>
      </c>
      <c r="L48" s="334">
        <f t="shared" si="13"/>
        <v>2.3559999999999999</v>
      </c>
      <c r="M48" s="335">
        <f t="shared" si="14"/>
        <v>353400</v>
      </c>
      <c r="N48" s="458">
        <f t="shared" si="65"/>
        <v>1</v>
      </c>
      <c r="O48" s="335">
        <f t="shared" si="66"/>
        <v>353400</v>
      </c>
      <c r="P48" s="63"/>
      <c r="Q48" s="347">
        <f t="shared" si="16"/>
        <v>353.4</v>
      </c>
      <c r="R48" s="347" t="str">
        <f t="shared" si="34"/>
        <v>LAND AND LAND RIGHTS - TREATMENT</v>
      </c>
      <c r="S48" s="354">
        <f t="shared" si="17"/>
        <v>1984</v>
      </c>
      <c r="T48" s="336">
        <f>Inputs!B$7-(S48+0.5)</f>
        <v>33.5</v>
      </c>
      <c r="U48" s="355">
        <f t="shared" si="67"/>
        <v>353400</v>
      </c>
      <c r="V48" s="337" t="str">
        <f t="shared" si="68"/>
        <v>Non-Depr</v>
      </c>
      <c r="W48" s="338"/>
      <c r="X48" s="339"/>
      <c r="Y48" s="340"/>
      <c r="Z48" s="341"/>
      <c r="AA48" s="342"/>
      <c r="AB48" s="342"/>
      <c r="AC48" s="437">
        <v>1</v>
      </c>
      <c r="AD48" s="344">
        <f t="shared" si="19"/>
        <v>353400</v>
      </c>
      <c r="AE48" s="344">
        <f t="shared" si="69"/>
        <v>11838900</v>
      </c>
      <c r="AF48" s="344">
        <f t="shared" si="70"/>
        <v>0</v>
      </c>
      <c r="AG48" s="344">
        <f t="shared" si="71"/>
        <v>0</v>
      </c>
      <c r="AH48" s="64"/>
      <c r="AI48" s="347">
        <f t="shared" si="20"/>
        <v>353.4</v>
      </c>
      <c r="AJ48" s="347" t="str">
        <f t="shared" si="39"/>
        <v>LAND AND LAND RIGHTS - TREATMENT</v>
      </c>
      <c r="AK48" s="354">
        <f t="shared" si="21"/>
        <v>1984</v>
      </c>
      <c r="AL48" s="349">
        <f t="shared" si="22"/>
        <v>353400</v>
      </c>
      <c r="AM48" s="345">
        <f t="shared" si="72"/>
        <v>0</v>
      </c>
      <c r="AN48" s="346">
        <f t="shared" si="24"/>
        <v>353400</v>
      </c>
      <c r="AP48" s="347">
        <f t="shared" si="25"/>
        <v>353.4</v>
      </c>
      <c r="AQ48" s="347" t="str">
        <f t="shared" si="40"/>
        <v>LAND AND LAND RIGHTS - TREATMENT</v>
      </c>
      <c r="AR48" s="356">
        <f t="shared" si="26"/>
        <v>1984</v>
      </c>
      <c r="AS48" s="335">
        <f t="shared" si="27"/>
        <v>150000</v>
      </c>
      <c r="AT48" s="333" t="str">
        <f t="shared" si="28"/>
        <v>Non-Depr</v>
      </c>
      <c r="AU48" s="333">
        <f t="shared" si="29"/>
        <v>0</v>
      </c>
      <c r="AV48" s="348">
        <f t="shared" si="30"/>
        <v>33.5</v>
      </c>
      <c r="AW48" s="347"/>
      <c r="AX48" s="347"/>
      <c r="AY48" s="347"/>
      <c r="AZ48" s="347"/>
      <c r="BA48" s="347"/>
      <c r="BB48" s="350">
        <v>0</v>
      </c>
      <c r="BC48" s="335">
        <f t="shared" si="31"/>
        <v>0</v>
      </c>
      <c r="BD48" s="349">
        <f t="shared" si="32"/>
        <v>150000</v>
      </c>
      <c r="BE48" s="63">
        <f t="shared" si="73"/>
        <v>5025000</v>
      </c>
      <c r="BF48" s="63">
        <f t="shared" si="74"/>
        <v>0</v>
      </c>
      <c r="BG48" s="63">
        <f t="shared" si="75"/>
        <v>0</v>
      </c>
    </row>
    <row r="49" spans="1:59" hidden="1" outlineLevel="2">
      <c r="A49" s="425">
        <f>'Gannett Fleming Eng Assess 6-16'!A35</f>
        <v>353.4</v>
      </c>
      <c r="B49" s="452"/>
      <c r="C49" s="351" t="s">
        <v>917</v>
      </c>
      <c r="D49" s="351" t="str">
        <f>'Gannett Fleming Eng Assess 6-16'!C35</f>
        <v>WWTP - STANKIEWICZ  PROPERTY</v>
      </c>
      <c r="E49" s="429" t="str">
        <f>'Gannett Fleming Eng Assess 6-16'!E35</f>
        <v>0.624 ACRES</v>
      </c>
      <c r="F49" s="333">
        <f>'Gannett Fleming Eng Assess 6-16'!D35</f>
        <v>1993</v>
      </c>
      <c r="G49" s="353">
        <f t="shared" si="9"/>
        <v>1993</v>
      </c>
      <c r="H49" s="352">
        <f>'Gannett Fleming Eng Assess 6-16'!G35</f>
        <v>23463.73</v>
      </c>
      <c r="I49" s="332" t="str">
        <f t="shared" si="62"/>
        <v>USBLS1</v>
      </c>
      <c r="J49" s="333">
        <f t="shared" si="63"/>
        <v>145</v>
      </c>
      <c r="K49" s="333">
        <f t="shared" si="64"/>
        <v>245</v>
      </c>
      <c r="L49" s="334">
        <f t="shared" si="13"/>
        <v>1.69</v>
      </c>
      <c r="M49" s="335">
        <f t="shared" si="14"/>
        <v>39653.699999999997</v>
      </c>
      <c r="N49" s="458">
        <f t="shared" si="65"/>
        <v>1</v>
      </c>
      <c r="O49" s="335">
        <f t="shared" si="66"/>
        <v>39653.699999999997</v>
      </c>
      <c r="P49" s="63"/>
      <c r="Q49" s="347">
        <f t="shared" si="16"/>
        <v>353.4</v>
      </c>
      <c r="R49" s="347" t="str">
        <f t="shared" si="34"/>
        <v>LAND AND LAND RIGHTS - TREATMENT</v>
      </c>
      <c r="S49" s="354">
        <f t="shared" si="17"/>
        <v>1993</v>
      </c>
      <c r="T49" s="336">
        <f>Inputs!B$7-(S49+0.5)</f>
        <v>24.5</v>
      </c>
      <c r="U49" s="355">
        <f t="shared" si="67"/>
        <v>39653.699999999997</v>
      </c>
      <c r="V49" s="337" t="str">
        <f t="shared" si="68"/>
        <v>Non-Depr</v>
      </c>
      <c r="W49" s="338"/>
      <c r="X49" s="339"/>
      <c r="Y49" s="340"/>
      <c r="Z49" s="341"/>
      <c r="AA49" s="342"/>
      <c r="AB49" s="342"/>
      <c r="AC49" s="437">
        <v>1</v>
      </c>
      <c r="AD49" s="344">
        <f t="shared" si="19"/>
        <v>39653.699999999997</v>
      </c>
      <c r="AE49" s="344">
        <f t="shared" si="69"/>
        <v>971516</v>
      </c>
      <c r="AF49" s="344">
        <f t="shared" si="70"/>
        <v>0</v>
      </c>
      <c r="AG49" s="344">
        <f t="shared" si="71"/>
        <v>0</v>
      </c>
      <c r="AH49" s="64"/>
      <c r="AI49" s="347">
        <f t="shared" si="20"/>
        <v>353.4</v>
      </c>
      <c r="AJ49" s="347" t="str">
        <f t="shared" si="39"/>
        <v>LAND AND LAND RIGHTS - TREATMENT</v>
      </c>
      <c r="AK49" s="354">
        <f t="shared" si="21"/>
        <v>1993</v>
      </c>
      <c r="AL49" s="349">
        <f t="shared" si="22"/>
        <v>39653.699999999997</v>
      </c>
      <c r="AM49" s="345">
        <f t="shared" si="72"/>
        <v>0</v>
      </c>
      <c r="AN49" s="346">
        <f t="shared" si="24"/>
        <v>39653.699999999997</v>
      </c>
      <c r="AP49" s="347">
        <f t="shared" si="25"/>
        <v>353.4</v>
      </c>
      <c r="AQ49" s="347" t="str">
        <f t="shared" si="40"/>
        <v>LAND AND LAND RIGHTS - TREATMENT</v>
      </c>
      <c r="AR49" s="356">
        <f t="shared" si="26"/>
        <v>1993</v>
      </c>
      <c r="AS49" s="335">
        <f t="shared" si="27"/>
        <v>23463.73</v>
      </c>
      <c r="AT49" s="333" t="str">
        <f t="shared" si="28"/>
        <v>Non-Depr</v>
      </c>
      <c r="AU49" s="333">
        <f t="shared" si="29"/>
        <v>0</v>
      </c>
      <c r="AV49" s="348">
        <f t="shared" si="30"/>
        <v>24.5</v>
      </c>
      <c r="AW49" s="347"/>
      <c r="AX49" s="347"/>
      <c r="AY49" s="347"/>
      <c r="AZ49" s="347"/>
      <c r="BA49" s="347"/>
      <c r="BB49" s="350">
        <v>0</v>
      </c>
      <c r="BC49" s="335">
        <f t="shared" si="31"/>
        <v>0</v>
      </c>
      <c r="BD49" s="349">
        <f t="shared" si="32"/>
        <v>23463.73</v>
      </c>
      <c r="BE49" s="63">
        <f t="shared" si="73"/>
        <v>574861.39</v>
      </c>
      <c r="BF49" s="63">
        <f t="shared" si="74"/>
        <v>0</v>
      </c>
      <c r="BG49" s="63">
        <f t="shared" si="75"/>
        <v>0</v>
      </c>
    </row>
    <row r="50" spans="1:59" hidden="1" outlineLevel="2">
      <c r="A50" s="425">
        <f>'Gannett Fleming Eng Assess 6-16'!A36</f>
        <v>353.4</v>
      </c>
      <c r="B50" s="452"/>
      <c r="C50" s="351" t="s">
        <v>917</v>
      </c>
      <c r="D50" s="351" t="str">
        <f>'Gannett Fleming Eng Assess 6-16'!C36</f>
        <v>WWTP - HAMPTON PROPERTY</v>
      </c>
      <c r="E50" s="429" t="str">
        <f>'Gannett Fleming Eng Assess 6-16'!E36</f>
        <v>12.784 ACRES</v>
      </c>
      <c r="F50" s="333">
        <f>'Gannett Fleming Eng Assess 6-16'!D36</f>
        <v>1998</v>
      </c>
      <c r="G50" s="353">
        <f t="shared" si="9"/>
        <v>1998</v>
      </c>
      <c r="H50" s="352">
        <f>'Gannett Fleming Eng Assess 6-16'!G36</f>
        <v>325000</v>
      </c>
      <c r="I50" s="332" t="str">
        <f t="shared" si="62"/>
        <v>USBLS1</v>
      </c>
      <c r="J50" s="333">
        <f t="shared" si="63"/>
        <v>163</v>
      </c>
      <c r="K50" s="333">
        <f t="shared" si="64"/>
        <v>245</v>
      </c>
      <c r="L50" s="334">
        <f t="shared" si="13"/>
        <v>1.5029999999999999</v>
      </c>
      <c r="M50" s="335">
        <f t="shared" si="14"/>
        <v>488475</v>
      </c>
      <c r="N50" s="458">
        <f t="shared" si="65"/>
        <v>1</v>
      </c>
      <c r="O50" s="335">
        <f t="shared" si="66"/>
        <v>488475</v>
      </c>
      <c r="P50" s="63"/>
      <c r="Q50" s="347">
        <f t="shared" si="16"/>
        <v>353.4</v>
      </c>
      <c r="R50" s="347" t="str">
        <f t="shared" si="34"/>
        <v>LAND AND LAND RIGHTS - TREATMENT</v>
      </c>
      <c r="S50" s="354">
        <f t="shared" si="17"/>
        <v>1998</v>
      </c>
      <c r="T50" s="336">
        <f>Inputs!B$7-(S50+0.5)</f>
        <v>19.5</v>
      </c>
      <c r="U50" s="355">
        <f t="shared" si="67"/>
        <v>488475</v>
      </c>
      <c r="V50" s="337" t="str">
        <f t="shared" si="68"/>
        <v>Non-Depr</v>
      </c>
      <c r="W50" s="338"/>
      <c r="X50" s="339"/>
      <c r="Y50" s="340"/>
      <c r="Z50" s="341"/>
      <c r="AA50" s="342"/>
      <c r="AB50" s="342"/>
      <c r="AC50" s="437">
        <v>1</v>
      </c>
      <c r="AD50" s="344">
        <f t="shared" si="19"/>
        <v>488475</v>
      </c>
      <c r="AE50" s="344">
        <f t="shared" si="69"/>
        <v>9525263</v>
      </c>
      <c r="AF50" s="344">
        <f t="shared" si="70"/>
        <v>0</v>
      </c>
      <c r="AG50" s="344">
        <f t="shared" si="71"/>
        <v>0</v>
      </c>
      <c r="AH50" s="64"/>
      <c r="AI50" s="347">
        <f t="shared" si="20"/>
        <v>353.4</v>
      </c>
      <c r="AJ50" s="347" t="str">
        <f t="shared" si="39"/>
        <v>LAND AND LAND RIGHTS - TREATMENT</v>
      </c>
      <c r="AK50" s="354">
        <f t="shared" si="21"/>
        <v>1998</v>
      </c>
      <c r="AL50" s="349">
        <f t="shared" si="22"/>
        <v>488475</v>
      </c>
      <c r="AM50" s="345">
        <f t="shared" si="72"/>
        <v>0</v>
      </c>
      <c r="AN50" s="346">
        <f t="shared" si="24"/>
        <v>488475</v>
      </c>
      <c r="AP50" s="347">
        <f t="shared" si="25"/>
        <v>353.4</v>
      </c>
      <c r="AQ50" s="347" t="str">
        <f t="shared" si="40"/>
        <v>LAND AND LAND RIGHTS - TREATMENT</v>
      </c>
      <c r="AR50" s="356">
        <f t="shared" si="26"/>
        <v>1998</v>
      </c>
      <c r="AS50" s="335">
        <f t="shared" si="27"/>
        <v>325000</v>
      </c>
      <c r="AT50" s="333" t="str">
        <f t="shared" si="28"/>
        <v>Non-Depr</v>
      </c>
      <c r="AU50" s="333">
        <f t="shared" si="29"/>
        <v>0</v>
      </c>
      <c r="AV50" s="348">
        <f t="shared" si="30"/>
        <v>19.5</v>
      </c>
      <c r="AW50" s="347"/>
      <c r="AX50" s="347"/>
      <c r="AY50" s="347"/>
      <c r="AZ50" s="347"/>
      <c r="BA50" s="347"/>
      <c r="BB50" s="350">
        <v>0</v>
      </c>
      <c r="BC50" s="335">
        <f t="shared" si="31"/>
        <v>0</v>
      </c>
      <c r="BD50" s="349">
        <f t="shared" si="32"/>
        <v>325000</v>
      </c>
      <c r="BE50" s="63">
        <f t="shared" si="73"/>
        <v>6337500</v>
      </c>
      <c r="BF50" s="63">
        <f t="shared" si="74"/>
        <v>0</v>
      </c>
      <c r="BG50" s="63">
        <f t="shared" si="75"/>
        <v>0</v>
      </c>
    </row>
    <row r="51" spans="1:59" hidden="1" outlineLevel="2">
      <c r="A51" s="425">
        <f>'Gannett Fleming Eng Assess 6-16'!A37</f>
        <v>353.4</v>
      </c>
      <c r="B51" s="452"/>
      <c r="C51" s="351" t="s">
        <v>917</v>
      </c>
      <c r="D51" s="351" t="str">
        <f>'Gannett Fleming Eng Assess 6-16'!C37</f>
        <v>WWTP - BAKER PROPERTY</v>
      </c>
      <c r="E51" s="429" t="str">
        <f>'Gannett Fleming Eng Assess 6-16'!E37</f>
        <v>0.209 ACRES</v>
      </c>
      <c r="F51" s="333">
        <f>'Gannett Fleming Eng Assess 6-16'!D37</f>
        <v>2003</v>
      </c>
      <c r="G51" s="353">
        <f t="shared" si="9"/>
        <v>2003</v>
      </c>
      <c r="H51" s="352">
        <f>'Gannett Fleming Eng Assess 6-16'!G37</f>
        <v>36900</v>
      </c>
      <c r="I51" s="332" t="str">
        <f t="shared" si="62"/>
        <v>USBLS1</v>
      </c>
      <c r="J51" s="333">
        <f t="shared" si="63"/>
        <v>184</v>
      </c>
      <c r="K51" s="333">
        <f t="shared" si="64"/>
        <v>245</v>
      </c>
      <c r="L51" s="334">
        <f t="shared" si="13"/>
        <v>1.3320000000000001</v>
      </c>
      <c r="M51" s="335">
        <f t="shared" si="14"/>
        <v>49150.8</v>
      </c>
      <c r="N51" s="458">
        <f t="shared" si="65"/>
        <v>1</v>
      </c>
      <c r="O51" s="335">
        <f t="shared" si="66"/>
        <v>49150.8</v>
      </c>
      <c r="P51" s="63"/>
      <c r="Q51" s="347">
        <f t="shared" si="16"/>
        <v>353.4</v>
      </c>
      <c r="R51" s="347" t="str">
        <f t="shared" si="34"/>
        <v>LAND AND LAND RIGHTS - TREATMENT</v>
      </c>
      <c r="S51" s="354">
        <f t="shared" si="17"/>
        <v>2003</v>
      </c>
      <c r="T51" s="336">
        <f>Inputs!B$7-(S51+0.5)</f>
        <v>14.5</v>
      </c>
      <c r="U51" s="355">
        <f t="shared" si="67"/>
        <v>49150.8</v>
      </c>
      <c r="V51" s="337" t="str">
        <f t="shared" si="68"/>
        <v>Non-Depr</v>
      </c>
      <c r="W51" s="338"/>
      <c r="X51" s="339"/>
      <c r="Y51" s="340"/>
      <c r="Z51" s="341"/>
      <c r="AA51" s="342"/>
      <c r="AB51" s="342"/>
      <c r="AC51" s="437">
        <v>1</v>
      </c>
      <c r="AD51" s="344">
        <f t="shared" si="19"/>
        <v>49150.8</v>
      </c>
      <c r="AE51" s="344">
        <f t="shared" si="69"/>
        <v>712687</v>
      </c>
      <c r="AF51" s="344">
        <f t="shared" si="70"/>
        <v>0</v>
      </c>
      <c r="AG51" s="344">
        <f t="shared" si="71"/>
        <v>0</v>
      </c>
      <c r="AH51" s="64"/>
      <c r="AI51" s="347">
        <f t="shared" si="20"/>
        <v>353.4</v>
      </c>
      <c r="AJ51" s="347" t="str">
        <f t="shared" si="39"/>
        <v>LAND AND LAND RIGHTS - TREATMENT</v>
      </c>
      <c r="AK51" s="354">
        <f t="shared" si="21"/>
        <v>2003</v>
      </c>
      <c r="AL51" s="349">
        <f t="shared" si="22"/>
        <v>49150.8</v>
      </c>
      <c r="AM51" s="345">
        <f t="shared" si="72"/>
        <v>0</v>
      </c>
      <c r="AN51" s="346">
        <f t="shared" si="24"/>
        <v>49150.8</v>
      </c>
      <c r="AP51" s="347">
        <f t="shared" si="25"/>
        <v>353.4</v>
      </c>
      <c r="AQ51" s="347" t="str">
        <f t="shared" si="40"/>
        <v>LAND AND LAND RIGHTS - TREATMENT</v>
      </c>
      <c r="AR51" s="356">
        <f t="shared" si="26"/>
        <v>2003</v>
      </c>
      <c r="AS51" s="335">
        <f t="shared" si="27"/>
        <v>36900</v>
      </c>
      <c r="AT51" s="333" t="str">
        <f t="shared" si="28"/>
        <v>Non-Depr</v>
      </c>
      <c r="AU51" s="333">
        <f t="shared" si="29"/>
        <v>0</v>
      </c>
      <c r="AV51" s="348">
        <f t="shared" si="30"/>
        <v>14.5</v>
      </c>
      <c r="AW51" s="347"/>
      <c r="AX51" s="347"/>
      <c r="AY51" s="347"/>
      <c r="AZ51" s="347"/>
      <c r="BA51" s="347"/>
      <c r="BB51" s="350">
        <v>0</v>
      </c>
      <c r="BC51" s="335">
        <f t="shared" si="31"/>
        <v>0</v>
      </c>
      <c r="BD51" s="349">
        <f t="shared" si="32"/>
        <v>36900</v>
      </c>
      <c r="BE51" s="63">
        <f t="shared" si="73"/>
        <v>535050</v>
      </c>
      <c r="BF51" s="63">
        <f t="shared" si="74"/>
        <v>0</v>
      </c>
      <c r="BG51" s="63">
        <f t="shared" si="75"/>
        <v>0</v>
      </c>
    </row>
    <row r="52" spans="1:59" hidden="1" outlineLevel="1" collapsed="1">
      <c r="A52" s="430" t="s">
        <v>1221</v>
      </c>
      <c r="B52" s="453"/>
      <c r="C52" s="357" t="str">
        <f>C51</f>
        <v>LAND AND LAND RIGHTS - TREATMENT</v>
      </c>
      <c r="D52" s="351"/>
      <c r="E52" s="429"/>
      <c r="F52" s="333"/>
      <c r="G52" s="353"/>
      <c r="H52" s="352">
        <f>SUBTOTAL(9,H45:H51)</f>
        <v>735535.35</v>
      </c>
      <c r="I52" s="332"/>
      <c r="J52" s="333"/>
      <c r="K52" s="333"/>
      <c r="L52" s="334"/>
      <c r="M52" s="335">
        <f>SUBTOTAL(9,M45:M51)</f>
        <v>2261697.09</v>
      </c>
      <c r="N52" s="335"/>
      <c r="O52" s="335">
        <f>SUBTOTAL(9,O45:O51)</f>
        <v>2261697.09</v>
      </c>
      <c r="P52" s="63"/>
      <c r="Q52" s="431" t="str">
        <f t="shared" si="16"/>
        <v>353.40 Total</v>
      </c>
      <c r="R52" s="358" t="str">
        <f>C52</f>
        <v>LAND AND LAND RIGHTS - TREATMENT</v>
      </c>
      <c r="S52" s="354"/>
      <c r="T52" s="336">
        <f>ROUND(AE52/U52,2)</f>
        <v>39.72</v>
      </c>
      <c r="U52" s="355">
        <f>SUBTOTAL(9,U45:U51)</f>
        <v>2261697.09</v>
      </c>
      <c r="V52" s="337"/>
      <c r="W52" s="338"/>
      <c r="X52" s="339"/>
      <c r="Y52" s="340"/>
      <c r="Z52" s="341"/>
      <c r="AA52" s="342">
        <f>ROUND(AF52/$U52,2)</f>
        <v>0</v>
      </c>
      <c r="AB52" s="342">
        <f>ROUND(AG52/$U52,2)</f>
        <v>0</v>
      </c>
      <c r="AC52" s="343"/>
      <c r="AD52" s="344">
        <f>SUBTOTAL(9,AD45:AD51)</f>
        <v>2261697.09</v>
      </c>
      <c r="AE52" s="344">
        <f t="shared" ref="AE52:AG52" si="76">SUBTOTAL(9,AE45:AE51)</f>
        <v>89823729</v>
      </c>
      <c r="AF52" s="344">
        <f t="shared" si="76"/>
        <v>0</v>
      </c>
      <c r="AG52" s="344">
        <f t="shared" si="76"/>
        <v>0</v>
      </c>
      <c r="AH52" s="64"/>
      <c r="AI52" s="431" t="str">
        <f t="shared" si="20"/>
        <v>353.40 Total</v>
      </c>
      <c r="AJ52" s="358" t="str">
        <f>C52</f>
        <v>LAND AND LAND RIGHTS - TREATMENT</v>
      </c>
      <c r="AK52" s="354"/>
      <c r="AL52" s="349">
        <f>SUBTOTAL(9,AL45:AL51)</f>
        <v>2261697.09</v>
      </c>
      <c r="AM52" s="345"/>
      <c r="AN52" s="349">
        <f>SUBTOTAL(9,AN45:AN51)</f>
        <v>2261697.09</v>
      </c>
      <c r="AP52" s="431" t="str">
        <f t="shared" si="25"/>
        <v>353.40 Total</v>
      </c>
      <c r="AQ52" s="358" t="str">
        <f>C52</f>
        <v>LAND AND LAND RIGHTS - TREATMENT</v>
      </c>
      <c r="AR52" s="356"/>
      <c r="AS52" s="335">
        <f>SUBTOTAL(9,AS45:AS51)</f>
        <v>735535.35</v>
      </c>
      <c r="AT52" s="333"/>
      <c r="AU52" s="333"/>
      <c r="AV52" s="348">
        <f>ROUND(BE52/AS52,2)</f>
        <v>30.28</v>
      </c>
      <c r="AW52" s="347"/>
      <c r="AX52" s="347"/>
      <c r="AY52" s="347"/>
      <c r="AZ52" s="348">
        <f>ROUND(BF52/AS52,2)</f>
        <v>0</v>
      </c>
      <c r="BA52" s="348">
        <f>ROUND(BG52/AS52,2)</f>
        <v>0</v>
      </c>
      <c r="BB52" s="350"/>
      <c r="BC52" s="335">
        <f>SUBTOTAL(9,BC45:BC51)</f>
        <v>0</v>
      </c>
      <c r="BD52" s="349">
        <f>SUBTOTAL(9,BD45:BD51)</f>
        <v>735535.35</v>
      </c>
      <c r="BE52" s="349">
        <f t="shared" ref="BE52:BG52" si="77">SUBTOTAL(9,BE45:BE51)</f>
        <v>22271487.600000001</v>
      </c>
      <c r="BF52" s="349">
        <f t="shared" si="77"/>
        <v>0</v>
      </c>
      <c r="BG52" s="349">
        <f t="shared" si="77"/>
        <v>0</v>
      </c>
    </row>
    <row r="53" spans="1:59" hidden="1" outlineLevel="2">
      <c r="A53" s="425">
        <f>'Gannett Fleming Eng Assess 6-16'!A40</f>
        <v>354.3</v>
      </c>
      <c r="B53" s="452"/>
      <c r="C53" s="351" t="s">
        <v>934</v>
      </c>
      <c r="D53" s="351" t="str">
        <f>'Gannett Fleming Eng Assess 6-16'!C40</f>
        <v>LINCOLN ROAD - PUMPING STATION</v>
      </c>
      <c r="E53" s="429">
        <f>'Gannett Fleming Eng Assess 6-16'!E40</f>
        <v>0</v>
      </c>
      <c r="F53" s="333">
        <f>'Gannett Fleming Eng Assess 6-16'!D40</f>
        <v>1993</v>
      </c>
      <c r="G53" s="353">
        <f t="shared" si="9"/>
        <v>1993</v>
      </c>
      <c r="H53" s="352">
        <f>'Gannett Fleming Eng Assess 6-16'!G40</f>
        <v>469996.03</v>
      </c>
      <c r="I53" s="332" t="str">
        <f t="shared" ref="I53:I58" si="78">VLOOKUP(A53,AccountParameters,6,FALSE)</f>
        <v>HWW-18</v>
      </c>
      <c r="J53" s="333">
        <f t="shared" ref="J53:J58" si="79">VLOOKUP(CONCATENATE($I53,G53),CostIndices,10,FALSE)</f>
        <v>294</v>
      </c>
      <c r="K53" s="333">
        <f t="shared" ref="K53:K58" si="80">VLOOKUP(CONCATENATE($I53,2017),CostIndices,10,FALSE)</f>
        <v>675.3</v>
      </c>
      <c r="L53" s="334">
        <f t="shared" si="13"/>
        <v>2.2970000000000002</v>
      </c>
      <c r="M53" s="335">
        <f t="shared" si="14"/>
        <v>1079580.8799999999</v>
      </c>
      <c r="N53" s="458">
        <f t="shared" ref="N53:N58" si="81">VLOOKUP(A53,AccountParameters,7,FALSE)</f>
        <v>1</v>
      </c>
      <c r="O53" s="335">
        <f t="shared" ref="O53:O58" si="82">ROUND(M53*N53,2)</f>
        <v>1079580.8799999999</v>
      </c>
      <c r="P53" s="63"/>
      <c r="Q53" s="347">
        <f t="shared" si="16"/>
        <v>354.3</v>
      </c>
      <c r="R53" s="347" t="str">
        <f t="shared" si="34"/>
        <v>STRUCTURES  AND IMPROVEMENTS - PUMPING</v>
      </c>
      <c r="S53" s="354">
        <f t="shared" si="17"/>
        <v>1993</v>
      </c>
      <c r="T53" s="336">
        <f>Inputs!B$7-(S53+0.5)</f>
        <v>24.5</v>
      </c>
      <c r="U53" s="355">
        <f t="shared" ref="U53:U58" si="83">O53</f>
        <v>1079580.8799999999</v>
      </c>
      <c r="V53" s="337" t="str">
        <f t="shared" ref="V53:V58" si="84">VLOOKUP($Q53,AccountParameters,7+1,FALSE)</f>
        <v>R4.0</v>
      </c>
      <c r="W53" s="338">
        <f t="shared" ref="W53:W58" si="85">VLOOKUP($Q53,AccountParameters,8+1,FALSE)</f>
        <v>45</v>
      </c>
      <c r="X53" s="339">
        <f t="shared" ref="X53:X81" si="86">ROUND(T53*100/W53,0)</f>
        <v>54</v>
      </c>
      <c r="Y53" s="340" t="str">
        <f t="shared" ref="Y53:Y81" si="87">CONCATENATE(V53,IF(X53&lt;10,CONCATENATE("00",X53),IF(X53&lt;100,CONCATENATE("0",X53),X53)))</f>
        <v>R4.0054</v>
      </c>
      <c r="Z53" s="341">
        <f t="shared" ref="Z53:Z81" si="88">ROUND(VLOOKUP(Y53,IowaCurves,6)/100,5)</f>
        <v>0.47598000000000001</v>
      </c>
      <c r="AA53" s="342">
        <f t="shared" ref="AA53:AA81" si="89">ROUND(W53*Z53,2)</f>
        <v>21.42</v>
      </c>
      <c r="AB53" s="342">
        <f t="shared" ref="AB53:AB81" si="90">T53+AA53</f>
        <v>45.92</v>
      </c>
      <c r="AC53" s="343">
        <f t="shared" ref="AC53:AC81" si="91">ROUND(AA53/AB53,8)</f>
        <v>0.46646341000000002</v>
      </c>
      <c r="AD53" s="344">
        <f t="shared" si="19"/>
        <v>503584.98</v>
      </c>
      <c r="AE53" s="344">
        <f t="shared" ref="AE53:AE58" si="92">ROUND($U53*T53,0)</f>
        <v>26449732</v>
      </c>
      <c r="AF53" s="344">
        <f t="shared" ref="AF53:AF58" si="93">ROUND($U53*AA53,0)</f>
        <v>23124622</v>
      </c>
      <c r="AG53" s="344">
        <f t="shared" ref="AG53:AG58" si="94">ROUND($U53*AB53,0)</f>
        <v>49574354</v>
      </c>
      <c r="AH53" s="64"/>
      <c r="AI53" s="347">
        <f t="shared" si="20"/>
        <v>354.3</v>
      </c>
      <c r="AJ53" s="347" t="str">
        <f t="shared" si="39"/>
        <v>STRUCTURES  AND IMPROVEMENTS - PUMPING</v>
      </c>
      <c r="AK53" s="354">
        <f t="shared" si="21"/>
        <v>1993</v>
      </c>
      <c r="AL53" s="349">
        <f t="shared" si="22"/>
        <v>503584.98</v>
      </c>
      <c r="AM53" s="345">
        <f t="shared" ref="AM53:AM58" si="95">VLOOKUP(AI53,AccountParameters,9+1,FALSE)</f>
        <v>0</v>
      </c>
      <c r="AN53" s="346">
        <f t="shared" si="24"/>
        <v>503584.98</v>
      </c>
      <c r="AP53" s="347">
        <f t="shared" si="25"/>
        <v>354.3</v>
      </c>
      <c r="AQ53" s="347" t="str">
        <f t="shared" si="40"/>
        <v>STRUCTURES  AND IMPROVEMENTS - PUMPING</v>
      </c>
      <c r="AR53" s="356">
        <f t="shared" si="26"/>
        <v>1993</v>
      </c>
      <c r="AS53" s="335">
        <f t="shared" si="27"/>
        <v>469996.03</v>
      </c>
      <c r="AT53" s="333" t="str">
        <f t="shared" si="28"/>
        <v>R4.0</v>
      </c>
      <c r="AU53" s="333">
        <f t="shared" si="29"/>
        <v>45</v>
      </c>
      <c r="AV53" s="348">
        <f t="shared" si="30"/>
        <v>24.5</v>
      </c>
      <c r="AW53" s="347">
        <f t="shared" ref="AW53:AW81" si="96">X53</f>
        <v>54</v>
      </c>
      <c r="AX53" s="347" t="str">
        <f t="shared" ref="AX53:AX81" si="97">Y53</f>
        <v>R4.0054</v>
      </c>
      <c r="AY53" s="347">
        <f t="shared" ref="AY53:AY81" si="98">Z53</f>
        <v>0.47598000000000001</v>
      </c>
      <c r="AZ53" s="347">
        <f t="shared" ref="AZ53:AZ81" si="99">AA53</f>
        <v>21.42</v>
      </c>
      <c r="BA53" s="347">
        <f t="shared" ref="BA53:BA81" si="100">AB53</f>
        <v>45.92</v>
      </c>
      <c r="BB53" s="350">
        <f t="shared" ref="BB53:BB81" si="101">ROUND((1-0)-(1-0)*AZ53/BA53,5)</f>
        <v>0.53354000000000001</v>
      </c>
      <c r="BC53" s="335">
        <f t="shared" si="31"/>
        <v>250761.68</v>
      </c>
      <c r="BD53" s="349">
        <f t="shared" si="32"/>
        <v>219234.35000000003</v>
      </c>
      <c r="BE53" s="63">
        <f t="shared" ref="BE53:BE58" si="102">ROUND($AS53*AV53,2)</f>
        <v>11514902.74</v>
      </c>
      <c r="BF53" s="63">
        <f t="shared" ref="BF53:BF58" si="103">ROUND($AS53*AZ53,2)</f>
        <v>10067314.960000001</v>
      </c>
      <c r="BG53" s="63">
        <f t="shared" ref="BG53:BG58" si="104">ROUND($AS53*BA53,2)</f>
        <v>21582217.699999999</v>
      </c>
    </row>
    <row r="54" spans="1:59" hidden="1" outlineLevel="2">
      <c r="A54" s="425">
        <f>'Gannett Fleming Eng Assess 6-16'!A41</f>
        <v>354.3</v>
      </c>
      <c r="B54" s="452"/>
      <c r="C54" s="351" t="s">
        <v>934</v>
      </c>
      <c r="D54" s="351" t="str">
        <f>'Gannett Fleming Eng Assess 6-16'!C41</f>
        <v>BUDDIES PLACE - PUMPING STATION</v>
      </c>
      <c r="E54" s="429">
        <f>'Gannett Fleming Eng Assess 6-16'!E41</f>
        <v>0</v>
      </c>
      <c r="F54" s="333">
        <f>'Gannett Fleming Eng Assess 6-16'!D41</f>
        <v>1993</v>
      </c>
      <c r="G54" s="353">
        <f t="shared" si="9"/>
        <v>1993</v>
      </c>
      <c r="H54" s="352">
        <f>'Gannett Fleming Eng Assess 6-16'!G41</f>
        <v>108841.19</v>
      </c>
      <c r="I54" s="332" t="str">
        <f t="shared" si="78"/>
        <v>HWW-18</v>
      </c>
      <c r="J54" s="333">
        <f t="shared" si="79"/>
        <v>294</v>
      </c>
      <c r="K54" s="333">
        <f t="shared" si="80"/>
        <v>675.3</v>
      </c>
      <c r="L54" s="334">
        <f t="shared" si="13"/>
        <v>2.2970000000000002</v>
      </c>
      <c r="M54" s="335">
        <f t="shared" si="14"/>
        <v>250008.21</v>
      </c>
      <c r="N54" s="458">
        <f t="shared" si="81"/>
        <v>1</v>
      </c>
      <c r="O54" s="335">
        <f t="shared" si="82"/>
        <v>250008.21</v>
      </c>
      <c r="P54" s="63"/>
      <c r="Q54" s="347">
        <f t="shared" si="16"/>
        <v>354.3</v>
      </c>
      <c r="R54" s="347" t="str">
        <f t="shared" si="34"/>
        <v>STRUCTURES  AND IMPROVEMENTS - PUMPING</v>
      </c>
      <c r="S54" s="354">
        <f t="shared" si="17"/>
        <v>1993</v>
      </c>
      <c r="T54" s="336">
        <f>Inputs!B$7-(S54+0.5)</f>
        <v>24.5</v>
      </c>
      <c r="U54" s="355">
        <f t="shared" si="83"/>
        <v>250008.21</v>
      </c>
      <c r="V54" s="337" t="str">
        <f t="shared" si="84"/>
        <v>R4.0</v>
      </c>
      <c r="W54" s="338">
        <f t="shared" si="85"/>
        <v>45</v>
      </c>
      <c r="X54" s="339">
        <f t="shared" si="86"/>
        <v>54</v>
      </c>
      <c r="Y54" s="340" t="str">
        <f t="shared" si="87"/>
        <v>R4.0054</v>
      </c>
      <c r="Z54" s="341">
        <f t="shared" si="88"/>
        <v>0.47598000000000001</v>
      </c>
      <c r="AA54" s="342">
        <f t="shared" si="89"/>
        <v>21.42</v>
      </c>
      <c r="AB54" s="342">
        <f t="shared" si="90"/>
        <v>45.92</v>
      </c>
      <c r="AC54" s="343">
        <f t="shared" si="91"/>
        <v>0.46646341000000002</v>
      </c>
      <c r="AD54" s="344">
        <f t="shared" si="19"/>
        <v>116619.68</v>
      </c>
      <c r="AE54" s="344">
        <f t="shared" si="92"/>
        <v>6125201</v>
      </c>
      <c r="AF54" s="344">
        <f t="shared" si="93"/>
        <v>5355176</v>
      </c>
      <c r="AG54" s="344">
        <f t="shared" si="94"/>
        <v>11480377</v>
      </c>
      <c r="AH54" s="64"/>
      <c r="AI54" s="347">
        <f t="shared" si="20"/>
        <v>354.3</v>
      </c>
      <c r="AJ54" s="347" t="str">
        <f t="shared" si="39"/>
        <v>STRUCTURES  AND IMPROVEMENTS - PUMPING</v>
      </c>
      <c r="AK54" s="354">
        <f t="shared" si="21"/>
        <v>1993</v>
      </c>
      <c r="AL54" s="349">
        <f t="shared" si="22"/>
        <v>116619.68</v>
      </c>
      <c r="AM54" s="345">
        <f t="shared" si="95"/>
        <v>0</v>
      </c>
      <c r="AN54" s="346">
        <f t="shared" si="24"/>
        <v>116619.68</v>
      </c>
      <c r="AP54" s="347">
        <f t="shared" si="25"/>
        <v>354.3</v>
      </c>
      <c r="AQ54" s="347" t="str">
        <f t="shared" si="40"/>
        <v>STRUCTURES  AND IMPROVEMENTS - PUMPING</v>
      </c>
      <c r="AR54" s="356">
        <f t="shared" si="26"/>
        <v>1993</v>
      </c>
      <c r="AS54" s="335">
        <f t="shared" si="27"/>
        <v>108841.19</v>
      </c>
      <c r="AT54" s="333" t="str">
        <f t="shared" si="28"/>
        <v>R4.0</v>
      </c>
      <c r="AU54" s="333">
        <f t="shared" si="29"/>
        <v>45</v>
      </c>
      <c r="AV54" s="348">
        <f t="shared" si="30"/>
        <v>24.5</v>
      </c>
      <c r="AW54" s="347">
        <f t="shared" si="96"/>
        <v>54</v>
      </c>
      <c r="AX54" s="347" t="str">
        <f t="shared" si="97"/>
        <v>R4.0054</v>
      </c>
      <c r="AY54" s="347">
        <f t="shared" si="98"/>
        <v>0.47598000000000001</v>
      </c>
      <c r="AZ54" s="347">
        <f t="shared" si="99"/>
        <v>21.42</v>
      </c>
      <c r="BA54" s="347">
        <f t="shared" si="100"/>
        <v>45.92</v>
      </c>
      <c r="BB54" s="350">
        <f t="shared" si="101"/>
        <v>0.53354000000000001</v>
      </c>
      <c r="BC54" s="335">
        <f t="shared" si="31"/>
        <v>58071.13</v>
      </c>
      <c r="BD54" s="349">
        <f t="shared" si="32"/>
        <v>50770.060000000005</v>
      </c>
      <c r="BE54" s="63">
        <f t="shared" si="102"/>
        <v>2666609.16</v>
      </c>
      <c r="BF54" s="63">
        <f t="shared" si="103"/>
        <v>2331378.29</v>
      </c>
      <c r="BG54" s="63">
        <f t="shared" si="104"/>
        <v>4997987.4400000004</v>
      </c>
    </row>
    <row r="55" spans="1:59" hidden="1" outlineLevel="2">
      <c r="A55" s="425">
        <f>'Gannett Fleming Eng Assess 6-16'!A42</f>
        <v>354.3</v>
      </c>
      <c r="B55" s="452"/>
      <c r="C55" s="351" t="s">
        <v>934</v>
      </c>
      <c r="D55" s="351" t="str">
        <f>'Gannett Fleming Eng Assess 6-16'!C42</f>
        <v>POTTSTOWN AVENUE - PUMPING STATION</v>
      </c>
      <c r="E55" s="429">
        <f>'Gannett Fleming Eng Assess 6-16'!E42</f>
        <v>0</v>
      </c>
      <c r="F55" s="333">
        <f>'Gannett Fleming Eng Assess 6-16'!D42</f>
        <v>1993</v>
      </c>
      <c r="G55" s="353">
        <f t="shared" si="9"/>
        <v>1993</v>
      </c>
      <c r="H55" s="352">
        <f>'Gannett Fleming Eng Assess 6-16'!G42</f>
        <v>108841.19</v>
      </c>
      <c r="I55" s="332" t="str">
        <f t="shared" si="78"/>
        <v>HWW-18</v>
      </c>
      <c r="J55" s="333">
        <f t="shared" si="79"/>
        <v>294</v>
      </c>
      <c r="K55" s="333">
        <f t="shared" si="80"/>
        <v>675.3</v>
      </c>
      <c r="L55" s="334">
        <f t="shared" si="13"/>
        <v>2.2970000000000002</v>
      </c>
      <c r="M55" s="335">
        <f t="shared" si="14"/>
        <v>250008.21</v>
      </c>
      <c r="N55" s="458">
        <f t="shared" si="81"/>
        <v>1</v>
      </c>
      <c r="O55" s="335">
        <f t="shared" si="82"/>
        <v>250008.21</v>
      </c>
      <c r="P55" s="63"/>
      <c r="Q55" s="347">
        <f t="shared" si="16"/>
        <v>354.3</v>
      </c>
      <c r="R55" s="347" t="str">
        <f t="shared" si="34"/>
        <v>STRUCTURES  AND IMPROVEMENTS - PUMPING</v>
      </c>
      <c r="S55" s="354">
        <f t="shared" si="17"/>
        <v>1993</v>
      </c>
      <c r="T55" s="336">
        <f>Inputs!B$7-(S55+0.5)</f>
        <v>24.5</v>
      </c>
      <c r="U55" s="355">
        <f t="shared" si="83"/>
        <v>250008.21</v>
      </c>
      <c r="V55" s="337" t="str">
        <f t="shared" si="84"/>
        <v>R4.0</v>
      </c>
      <c r="W55" s="338">
        <f t="shared" si="85"/>
        <v>45</v>
      </c>
      <c r="X55" s="339">
        <f t="shared" si="86"/>
        <v>54</v>
      </c>
      <c r="Y55" s="340" t="str">
        <f t="shared" si="87"/>
        <v>R4.0054</v>
      </c>
      <c r="Z55" s="341">
        <f t="shared" si="88"/>
        <v>0.47598000000000001</v>
      </c>
      <c r="AA55" s="342">
        <f t="shared" si="89"/>
        <v>21.42</v>
      </c>
      <c r="AB55" s="342">
        <f t="shared" si="90"/>
        <v>45.92</v>
      </c>
      <c r="AC55" s="343">
        <f t="shared" si="91"/>
        <v>0.46646341000000002</v>
      </c>
      <c r="AD55" s="344">
        <f t="shared" si="19"/>
        <v>116619.68</v>
      </c>
      <c r="AE55" s="344">
        <f t="shared" si="92"/>
        <v>6125201</v>
      </c>
      <c r="AF55" s="344">
        <f t="shared" si="93"/>
        <v>5355176</v>
      </c>
      <c r="AG55" s="344">
        <f t="shared" si="94"/>
        <v>11480377</v>
      </c>
      <c r="AH55" s="64"/>
      <c r="AI55" s="347">
        <f t="shared" si="20"/>
        <v>354.3</v>
      </c>
      <c r="AJ55" s="347" t="str">
        <f t="shared" si="39"/>
        <v>STRUCTURES  AND IMPROVEMENTS - PUMPING</v>
      </c>
      <c r="AK55" s="354">
        <f t="shared" si="21"/>
        <v>1993</v>
      </c>
      <c r="AL55" s="349">
        <f t="shared" si="22"/>
        <v>116619.68</v>
      </c>
      <c r="AM55" s="345">
        <f t="shared" si="95"/>
        <v>0</v>
      </c>
      <c r="AN55" s="346">
        <f t="shared" si="24"/>
        <v>116619.68</v>
      </c>
      <c r="AP55" s="347">
        <f t="shared" si="25"/>
        <v>354.3</v>
      </c>
      <c r="AQ55" s="347" t="str">
        <f t="shared" si="40"/>
        <v>STRUCTURES  AND IMPROVEMENTS - PUMPING</v>
      </c>
      <c r="AR55" s="356">
        <f t="shared" si="26"/>
        <v>1993</v>
      </c>
      <c r="AS55" s="335">
        <f t="shared" si="27"/>
        <v>108841.19</v>
      </c>
      <c r="AT55" s="333" t="str">
        <f t="shared" si="28"/>
        <v>R4.0</v>
      </c>
      <c r="AU55" s="333">
        <f t="shared" si="29"/>
        <v>45</v>
      </c>
      <c r="AV55" s="348">
        <f t="shared" si="30"/>
        <v>24.5</v>
      </c>
      <c r="AW55" s="347">
        <f t="shared" si="96"/>
        <v>54</v>
      </c>
      <c r="AX55" s="347" t="str">
        <f t="shared" si="97"/>
        <v>R4.0054</v>
      </c>
      <c r="AY55" s="347">
        <f t="shared" si="98"/>
        <v>0.47598000000000001</v>
      </c>
      <c r="AZ55" s="347">
        <f t="shared" si="99"/>
        <v>21.42</v>
      </c>
      <c r="BA55" s="347">
        <f t="shared" si="100"/>
        <v>45.92</v>
      </c>
      <c r="BB55" s="350">
        <f t="shared" si="101"/>
        <v>0.53354000000000001</v>
      </c>
      <c r="BC55" s="335">
        <f t="shared" si="31"/>
        <v>58071.13</v>
      </c>
      <c r="BD55" s="349">
        <f t="shared" si="32"/>
        <v>50770.060000000005</v>
      </c>
      <c r="BE55" s="63">
        <f t="shared" si="102"/>
        <v>2666609.16</v>
      </c>
      <c r="BF55" s="63">
        <f t="shared" si="103"/>
        <v>2331378.29</v>
      </c>
      <c r="BG55" s="63">
        <f t="shared" si="104"/>
        <v>4997987.4400000004</v>
      </c>
    </row>
    <row r="56" spans="1:59" hidden="1" outlineLevel="2">
      <c r="A56" s="425">
        <f>'Gannett Fleming Eng Assess 6-16'!A43</f>
        <v>354.3</v>
      </c>
      <c r="B56" s="452"/>
      <c r="C56" s="351" t="s">
        <v>934</v>
      </c>
      <c r="D56" s="351" t="str">
        <f>'Gannett Fleming Eng Assess 6-16'!C43</f>
        <v>SOUTH BAUMSTOWN  - PUMPING STATION</v>
      </c>
      <c r="E56" s="429">
        <f>'Gannett Fleming Eng Assess 6-16'!E43</f>
        <v>0</v>
      </c>
      <c r="F56" s="333">
        <f>'Gannett Fleming Eng Assess 6-16'!D43</f>
        <v>1993</v>
      </c>
      <c r="G56" s="353">
        <f t="shared" si="9"/>
        <v>1993</v>
      </c>
      <c r="H56" s="352">
        <f>'Gannett Fleming Eng Assess 6-16'!G43</f>
        <v>108841.19</v>
      </c>
      <c r="I56" s="332" t="str">
        <f t="shared" si="78"/>
        <v>HWW-18</v>
      </c>
      <c r="J56" s="333">
        <f t="shared" si="79"/>
        <v>294</v>
      </c>
      <c r="K56" s="333">
        <f t="shared" si="80"/>
        <v>675.3</v>
      </c>
      <c r="L56" s="334">
        <f t="shared" si="13"/>
        <v>2.2970000000000002</v>
      </c>
      <c r="M56" s="335">
        <f t="shared" si="14"/>
        <v>250008.21</v>
      </c>
      <c r="N56" s="458">
        <f t="shared" si="81"/>
        <v>1</v>
      </c>
      <c r="O56" s="335">
        <f t="shared" si="82"/>
        <v>250008.21</v>
      </c>
      <c r="P56" s="63"/>
      <c r="Q56" s="347">
        <f t="shared" si="16"/>
        <v>354.3</v>
      </c>
      <c r="R56" s="347" t="str">
        <f t="shared" si="34"/>
        <v>STRUCTURES  AND IMPROVEMENTS - PUMPING</v>
      </c>
      <c r="S56" s="354">
        <f t="shared" si="17"/>
        <v>1993</v>
      </c>
      <c r="T56" s="336">
        <f>Inputs!B$7-(S56+0.5)</f>
        <v>24.5</v>
      </c>
      <c r="U56" s="355">
        <f t="shared" si="83"/>
        <v>250008.21</v>
      </c>
      <c r="V56" s="337" t="str">
        <f t="shared" si="84"/>
        <v>R4.0</v>
      </c>
      <c r="W56" s="338">
        <f t="shared" si="85"/>
        <v>45</v>
      </c>
      <c r="X56" s="339">
        <f t="shared" si="86"/>
        <v>54</v>
      </c>
      <c r="Y56" s="340" t="str">
        <f t="shared" si="87"/>
        <v>R4.0054</v>
      </c>
      <c r="Z56" s="341">
        <f t="shared" si="88"/>
        <v>0.47598000000000001</v>
      </c>
      <c r="AA56" s="342">
        <f t="shared" si="89"/>
        <v>21.42</v>
      </c>
      <c r="AB56" s="342">
        <f t="shared" si="90"/>
        <v>45.92</v>
      </c>
      <c r="AC56" s="343">
        <f t="shared" si="91"/>
        <v>0.46646341000000002</v>
      </c>
      <c r="AD56" s="344">
        <f t="shared" si="19"/>
        <v>116619.68</v>
      </c>
      <c r="AE56" s="344">
        <f t="shared" si="92"/>
        <v>6125201</v>
      </c>
      <c r="AF56" s="344">
        <f t="shared" si="93"/>
        <v>5355176</v>
      </c>
      <c r="AG56" s="344">
        <f t="shared" si="94"/>
        <v>11480377</v>
      </c>
      <c r="AH56" s="64"/>
      <c r="AI56" s="347">
        <f t="shared" si="20"/>
        <v>354.3</v>
      </c>
      <c r="AJ56" s="347" t="str">
        <f t="shared" si="39"/>
        <v>STRUCTURES  AND IMPROVEMENTS - PUMPING</v>
      </c>
      <c r="AK56" s="354">
        <f t="shared" si="21"/>
        <v>1993</v>
      </c>
      <c r="AL56" s="349">
        <f t="shared" si="22"/>
        <v>116619.68</v>
      </c>
      <c r="AM56" s="345">
        <f t="shared" si="95"/>
        <v>0</v>
      </c>
      <c r="AN56" s="346">
        <f t="shared" si="24"/>
        <v>116619.68</v>
      </c>
      <c r="AP56" s="347">
        <f t="shared" si="25"/>
        <v>354.3</v>
      </c>
      <c r="AQ56" s="347" t="str">
        <f t="shared" si="40"/>
        <v>STRUCTURES  AND IMPROVEMENTS - PUMPING</v>
      </c>
      <c r="AR56" s="356">
        <f t="shared" si="26"/>
        <v>1993</v>
      </c>
      <c r="AS56" s="335">
        <f t="shared" si="27"/>
        <v>108841.19</v>
      </c>
      <c r="AT56" s="333" t="str">
        <f t="shared" si="28"/>
        <v>R4.0</v>
      </c>
      <c r="AU56" s="333">
        <f t="shared" si="29"/>
        <v>45</v>
      </c>
      <c r="AV56" s="348">
        <f t="shared" si="30"/>
        <v>24.5</v>
      </c>
      <c r="AW56" s="347">
        <f t="shared" si="96"/>
        <v>54</v>
      </c>
      <c r="AX56" s="347" t="str">
        <f t="shared" si="97"/>
        <v>R4.0054</v>
      </c>
      <c r="AY56" s="347">
        <f t="shared" si="98"/>
        <v>0.47598000000000001</v>
      </c>
      <c r="AZ56" s="347">
        <f t="shared" si="99"/>
        <v>21.42</v>
      </c>
      <c r="BA56" s="347">
        <f t="shared" si="100"/>
        <v>45.92</v>
      </c>
      <c r="BB56" s="350">
        <f t="shared" si="101"/>
        <v>0.53354000000000001</v>
      </c>
      <c r="BC56" s="335">
        <f t="shared" si="31"/>
        <v>58071.13</v>
      </c>
      <c r="BD56" s="349">
        <f t="shared" si="32"/>
        <v>50770.060000000005</v>
      </c>
      <c r="BE56" s="63">
        <f t="shared" si="102"/>
        <v>2666609.16</v>
      </c>
      <c r="BF56" s="63">
        <f t="shared" si="103"/>
        <v>2331378.29</v>
      </c>
      <c r="BG56" s="63">
        <f t="shared" si="104"/>
        <v>4997987.4400000004</v>
      </c>
    </row>
    <row r="57" spans="1:59" hidden="1" outlineLevel="2">
      <c r="A57" s="425">
        <f>'Gannett Fleming Eng Assess 6-16'!A44</f>
        <v>354.3</v>
      </c>
      <c r="B57" s="452"/>
      <c r="C57" s="351" t="s">
        <v>934</v>
      </c>
      <c r="D57" s="351" t="str">
        <f>'Gannett Fleming Eng Assess 6-16'!C44</f>
        <v>PINELAND ROAD - PUMPING STATION</v>
      </c>
      <c r="E57" s="429">
        <f>'Gannett Fleming Eng Assess 6-16'!E44</f>
        <v>0</v>
      </c>
      <c r="F57" s="333">
        <f>'Gannett Fleming Eng Assess 6-16'!D44</f>
        <v>1997</v>
      </c>
      <c r="G57" s="353">
        <f t="shared" si="9"/>
        <v>1997</v>
      </c>
      <c r="H57" s="352">
        <f>'Gannett Fleming Eng Assess 6-16'!G44</f>
        <v>55313.2</v>
      </c>
      <c r="I57" s="332" t="str">
        <f t="shared" si="78"/>
        <v>HWW-18</v>
      </c>
      <c r="J57" s="333">
        <f t="shared" si="79"/>
        <v>331</v>
      </c>
      <c r="K57" s="333">
        <f t="shared" si="80"/>
        <v>675.3</v>
      </c>
      <c r="L57" s="334">
        <f t="shared" si="13"/>
        <v>2.04</v>
      </c>
      <c r="M57" s="335">
        <f t="shared" si="14"/>
        <v>112838.93</v>
      </c>
      <c r="N57" s="458">
        <f t="shared" si="81"/>
        <v>1</v>
      </c>
      <c r="O57" s="335">
        <f t="shared" si="82"/>
        <v>112838.93</v>
      </c>
      <c r="P57" s="63"/>
      <c r="Q57" s="347">
        <f t="shared" si="16"/>
        <v>354.3</v>
      </c>
      <c r="R57" s="347" t="str">
        <f t="shared" si="34"/>
        <v>STRUCTURES  AND IMPROVEMENTS - PUMPING</v>
      </c>
      <c r="S57" s="354">
        <f t="shared" si="17"/>
        <v>1997</v>
      </c>
      <c r="T57" s="336">
        <f>Inputs!B$7-(S57+0.5)</f>
        <v>20.5</v>
      </c>
      <c r="U57" s="355">
        <f t="shared" si="83"/>
        <v>112838.93</v>
      </c>
      <c r="V57" s="337" t="str">
        <f t="shared" si="84"/>
        <v>R4.0</v>
      </c>
      <c r="W57" s="338">
        <f t="shared" si="85"/>
        <v>45</v>
      </c>
      <c r="X57" s="339">
        <f t="shared" si="86"/>
        <v>46</v>
      </c>
      <c r="Y57" s="340" t="str">
        <f t="shared" si="87"/>
        <v>R4.0046</v>
      </c>
      <c r="Z57" s="341">
        <f t="shared" si="88"/>
        <v>0.54886999999999997</v>
      </c>
      <c r="AA57" s="342">
        <f t="shared" si="89"/>
        <v>24.7</v>
      </c>
      <c r="AB57" s="342">
        <f t="shared" si="90"/>
        <v>45.2</v>
      </c>
      <c r="AC57" s="343">
        <f t="shared" si="91"/>
        <v>0.54646017999999996</v>
      </c>
      <c r="AD57" s="344">
        <f t="shared" si="19"/>
        <v>61661.98</v>
      </c>
      <c r="AE57" s="344">
        <f t="shared" si="92"/>
        <v>2313198</v>
      </c>
      <c r="AF57" s="344">
        <f t="shared" si="93"/>
        <v>2787122</v>
      </c>
      <c r="AG57" s="344">
        <f t="shared" si="94"/>
        <v>5100320</v>
      </c>
      <c r="AH57" s="64"/>
      <c r="AI57" s="347">
        <f t="shared" si="20"/>
        <v>354.3</v>
      </c>
      <c r="AJ57" s="347" t="str">
        <f t="shared" si="39"/>
        <v>STRUCTURES  AND IMPROVEMENTS - PUMPING</v>
      </c>
      <c r="AK57" s="354">
        <f t="shared" si="21"/>
        <v>1997</v>
      </c>
      <c r="AL57" s="349">
        <f t="shared" si="22"/>
        <v>61661.98</v>
      </c>
      <c r="AM57" s="345">
        <f t="shared" si="95"/>
        <v>0</v>
      </c>
      <c r="AN57" s="346">
        <f t="shared" si="24"/>
        <v>61661.98</v>
      </c>
      <c r="AP57" s="347">
        <f t="shared" si="25"/>
        <v>354.3</v>
      </c>
      <c r="AQ57" s="347" t="str">
        <f t="shared" si="40"/>
        <v>STRUCTURES  AND IMPROVEMENTS - PUMPING</v>
      </c>
      <c r="AR57" s="356">
        <f t="shared" si="26"/>
        <v>1997</v>
      </c>
      <c r="AS57" s="335">
        <f t="shared" si="27"/>
        <v>55313.2</v>
      </c>
      <c r="AT57" s="333" t="str">
        <f t="shared" si="28"/>
        <v>R4.0</v>
      </c>
      <c r="AU57" s="333">
        <f t="shared" si="29"/>
        <v>45</v>
      </c>
      <c r="AV57" s="348">
        <f t="shared" si="30"/>
        <v>20.5</v>
      </c>
      <c r="AW57" s="347">
        <f t="shared" si="96"/>
        <v>46</v>
      </c>
      <c r="AX57" s="347" t="str">
        <f t="shared" si="97"/>
        <v>R4.0046</v>
      </c>
      <c r="AY57" s="347">
        <f t="shared" si="98"/>
        <v>0.54886999999999997</v>
      </c>
      <c r="AZ57" s="347">
        <f t="shared" si="99"/>
        <v>24.7</v>
      </c>
      <c r="BA57" s="347">
        <f t="shared" si="100"/>
        <v>45.2</v>
      </c>
      <c r="BB57" s="350">
        <f t="shared" si="101"/>
        <v>0.45354</v>
      </c>
      <c r="BC57" s="335">
        <f t="shared" si="31"/>
        <v>25086.75</v>
      </c>
      <c r="BD57" s="349">
        <f t="shared" si="32"/>
        <v>30226.449999999997</v>
      </c>
      <c r="BE57" s="63">
        <f t="shared" si="102"/>
        <v>1133920.6000000001</v>
      </c>
      <c r="BF57" s="63">
        <f t="shared" si="103"/>
        <v>1366236.04</v>
      </c>
      <c r="BG57" s="63">
        <f t="shared" si="104"/>
        <v>2500156.64</v>
      </c>
    </row>
    <row r="58" spans="1:59" hidden="1" outlineLevel="2">
      <c r="A58" s="425">
        <f>'Gannett Fleming Eng Assess 6-16'!A45</f>
        <v>354.3</v>
      </c>
      <c r="B58" s="452"/>
      <c r="C58" s="351" t="s">
        <v>934</v>
      </c>
      <c r="D58" s="351" t="str">
        <f>'Gannett Fleming Eng Assess 6-16'!C45</f>
        <v>GLEN OLEY - PUMPING STATION</v>
      </c>
      <c r="E58" s="429">
        <f>'Gannett Fleming Eng Assess 6-16'!E45</f>
        <v>0</v>
      </c>
      <c r="F58" s="333">
        <f>'Gannett Fleming Eng Assess 6-16'!D45</f>
        <v>2004</v>
      </c>
      <c r="G58" s="353">
        <f t="shared" si="9"/>
        <v>2004</v>
      </c>
      <c r="H58" s="352">
        <f>'Gannett Fleming Eng Assess 6-16'!G45</f>
        <v>148638.20000000001</v>
      </c>
      <c r="I58" s="332" t="str">
        <f t="shared" si="78"/>
        <v>HWW-18</v>
      </c>
      <c r="J58" s="333">
        <f t="shared" si="79"/>
        <v>420.8</v>
      </c>
      <c r="K58" s="333">
        <f t="shared" si="80"/>
        <v>675.3</v>
      </c>
      <c r="L58" s="334">
        <f t="shared" si="13"/>
        <v>1.605</v>
      </c>
      <c r="M58" s="335">
        <f t="shared" si="14"/>
        <v>238564.31</v>
      </c>
      <c r="N58" s="458">
        <f t="shared" si="81"/>
        <v>1</v>
      </c>
      <c r="O58" s="335">
        <f t="shared" si="82"/>
        <v>238564.31</v>
      </c>
      <c r="P58" s="63"/>
      <c r="Q58" s="347">
        <f t="shared" si="16"/>
        <v>354.3</v>
      </c>
      <c r="R58" s="347" t="str">
        <f t="shared" si="34"/>
        <v>STRUCTURES  AND IMPROVEMENTS - PUMPING</v>
      </c>
      <c r="S58" s="354">
        <f t="shared" si="17"/>
        <v>2004</v>
      </c>
      <c r="T58" s="336">
        <f>Inputs!B$7-(S58+0.5)</f>
        <v>13.5</v>
      </c>
      <c r="U58" s="355">
        <f t="shared" si="83"/>
        <v>238564.31</v>
      </c>
      <c r="V58" s="337" t="str">
        <f t="shared" si="84"/>
        <v>R4.0</v>
      </c>
      <c r="W58" s="338">
        <f t="shared" si="85"/>
        <v>45</v>
      </c>
      <c r="X58" s="339">
        <f t="shared" si="86"/>
        <v>30</v>
      </c>
      <c r="Y58" s="340" t="str">
        <f t="shared" si="87"/>
        <v>R4.0030</v>
      </c>
      <c r="Z58" s="341">
        <f t="shared" si="88"/>
        <v>0.70211000000000001</v>
      </c>
      <c r="AA58" s="342">
        <f t="shared" si="89"/>
        <v>31.59</v>
      </c>
      <c r="AB58" s="342">
        <f t="shared" si="90"/>
        <v>45.09</v>
      </c>
      <c r="AC58" s="343">
        <f t="shared" si="91"/>
        <v>0.70059879999999997</v>
      </c>
      <c r="AD58" s="344">
        <f t="shared" si="19"/>
        <v>167137.87</v>
      </c>
      <c r="AE58" s="344">
        <f t="shared" si="92"/>
        <v>3220618</v>
      </c>
      <c r="AF58" s="344">
        <f t="shared" si="93"/>
        <v>7536247</v>
      </c>
      <c r="AG58" s="344">
        <f t="shared" si="94"/>
        <v>10756865</v>
      </c>
      <c r="AH58" s="64"/>
      <c r="AI58" s="347">
        <f t="shared" si="20"/>
        <v>354.3</v>
      </c>
      <c r="AJ58" s="347" t="str">
        <f t="shared" si="39"/>
        <v>STRUCTURES  AND IMPROVEMENTS - PUMPING</v>
      </c>
      <c r="AK58" s="354">
        <f t="shared" si="21"/>
        <v>2004</v>
      </c>
      <c r="AL58" s="349">
        <f t="shared" si="22"/>
        <v>167137.87</v>
      </c>
      <c r="AM58" s="345">
        <f t="shared" si="95"/>
        <v>0</v>
      </c>
      <c r="AN58" s="346">
        <f t="shared" si="24"/>
        <v>167137.87</v>
      </c>
      <c r="AP58" s="347">
        <f t="shared" si="25"/>
        <v>354.3</v>
      </c>
      <c r="AQ58" s="347" t="str">
        <f t="shared" si="40"/>
        <v>STRUCTURES  AND IMPROVEMENTS - PUMPING</v>
      </c>
      <c r="AR58" s="356">
        <f t="shared" si="26"/>
        <v>2004</v>
      </c>
      <c r="AS58" s="335">
        <f t="shared" si="27"/>
        <v>148638.20000000001</v>
      </c>
      <c r="AT58" s="333" t="str">
        <f t="shared" si="28"/>
        <v>R4.0</v>
      </c>
      <c r="AU58" s="333">
        <f t="shared" si="29"/>
        <v>45</v>
      </c>
      <c r="AV58" s="348">
        <f t="shared" si="30"/>
        <v>13.5</v>
      </c>
      <c r="AW58" s="347">
        <f t="shared" si="96"/>
        <v>30</v>
      </c>
      <c r="AX58" s="347" t="str">
        <f t="shared" si="97"/>
        <v>R4.0030</v>
      </c>
      <c r="AY58" s="347">
        <f t="shared" si="98"/>
        <v>0.70211000000000001</v>
      </c>
      <c r="AZ58" s="347">
        <f t="shared" si="99"/>
        <v>31.59</v>
      </c>
      <c r="BA58" s="347">
        <f t="shared" si="100"/>
        <v>45.09</v>
      </c>
      <c r="BB58" s="350">
        <f t="shared" si="101"/>
        <v>0.2994</v>
      </c>
      <c r="BC58" s="335">
        <f t="shared" si="31"/>
        <v>44502.28</v>
      </c>
      <c r="BD58" s="349">
        <f t="shared" si="32"/>
        <v>104135.92000000001</v>
      </c>
      <c r="BE58" s="63">
        <f t="shared" si="102"/>
        <v>2006615.7</v>
      </c>
      <c r="BF58" s="63">
        <f t="shared" si="103"/>
        <v>4695480.74</v>
      </c>
      <c r="BG58" s="63">
        <f t="shared" si="104"/>
        <v>6702096.4400000004</v>
      </c>
    </row>
    <row r="59" spans="1:59" hidden="1" outlineLevel="1" collapsed="1">
      <c r="A59" s="430" t="s">
        <v>1222</v>
      </c>
      <c r="B59" s="453"/>
      <c r="C59" s="357" t="str">
        <f>C58</f>
        <v>STRUCTURES  AND IMPROVEMENTS - PUMPING</v>
      </c>
      <c r="D59" s="351"/>
      <c r="E59" s="429"/>
      <c r="F59" s="333"/>
      <c r="G59" s="353"/>
      <c r="H59" s="352">
        <f>SUBTOTAL(9,H53:H58)</f>
        <v>1000470.9999999998</v>
      </c>
      <c r="I59" s="332"/>
      <c r="J59" s="333"/>
      <c r="K59" s="333"/>
      <c r="L59" s="334"/>
      <c r="M59" s="335">
        <f>SUBTOTAL(9,M53:M58)</f>
        <v>2181008.7499999995</v>
      </c>
      <c r="N59" s="335"/>
      <c r="O59" s="335">
        <f>SUBTOTAL(9,O53:O58)</f>
        <v>2181008.7499999995</v>
      </c>
      <c r="P59" s="63"/>
      <c r="Q59" s="431" t="str">
        <f t="shared" si="16"/>
        <v>354.30 Total</v>
      </c>
      <c r="R59" s="358" t="str">
        <f t="shared" si="34"/>
        <v>STRUCTURES  AND IMPROVEMENTS - PUMPING</v>
      </c>
      <c r="S59" s="354"/>
      <c r="T59" s="336">
        <f>ROUND(AE59/U59,2)</f>
        <v>23.09</v>
      </c>
      <c r="U59" s="355">
        <f>SUBTOTAL(9,U53:U58)</f>
        <v>2181008.7499999995</v>
      </c>
      <c r="V59" s="337"/>
      <c r="W59" s="338"/>
      <c r="X59" s="339"/>
      <c r="Y59" s="340"/>
      <c r="Z59" s="341"/>
      <c r="AA59" s="342">
        <f>ROUND(AF59/$U59,2)</f>
        <v>22.7</v>
      </c>
      <c r="AB59" s="342">
        <f>ROUND(AG59/$U59,2)</f>
        <v>45.79</v>
      </c>
      <c r="AC59" s="343"/>
      <c r="AD59" s="344">
        <f>SUBTOTAL(9,AD53:AD58)</f>
        <v>1082243.8699999996</v>
      </c>
      <c r="AE59" s="344">
        <f t="shared" ref="AE59:AG59" si="105">SUBTOTAL(9,AE53:AE58)</f>
        <v>50359151</v>
      </c>
      <c r="AF59" s="344">
        <f t="shared" si="105"/>
        <v>49513519</v>
      </c>
      <c r="AG59" s="344">
        <f t="shared" si="105"/>
        <v>99872670</v>
      </c>
      <c r="AH59" s="64"/>
      <c r="AI59" s="431" t="str">
        <f t="shared" si="20"/>
        <v>354.30 Total</v>
      </c>
      <c r="AJ59" s="358" t="str">
        <f>C59</f>
        <v>STRUCTURES  AND IMPROVEMENTS - PUMPING</v>
      </c>
      <c r="AK59" s="354"/>
      <c r="AL59" s="349">
        <f>SUBTOTAL(9,AL53:AL58)</f>
        <v>1082243.8699999996</v>
      </c>
      <c r="AM59" s="345"/>
      <c r="AN59" s="349">
        <f>SUBTOTAL(9,AN53:AN58)</f>
        <v>1082243.8699999996</v>
      </c>
      <c r="AP59" s="431" t="str">
        <f t="shared" si="25"/>
        <v>354.30 Total</v>
      </c>
      <c r="AQ59" s="358" t="str">
        <f>C59</f>
        <v>STRUCTURES  AND IMPROVEMENTS - PUMPING</v>
      </c>
      <c r="AR59" s="356"/>
      <c r="AS59" s="335">
        <f>SUBTOTAL(9,AS53:AS58)</f>
        <v>1000470.9999999998</v>
      </c>
      <c r="AT59" s="333"/>
      <c r="AU59" s="333"/>
      <c r="AV59" s="348">
        <f>ROUND(BE59/AS59,2)</f>
        <v>22.64</v>
      </c>
      <c r="AW59" s="347"/>
      <c r="AX59" s="347"/>
      <c r="AY59" s="347"/>
      <c r="AZ59" s="348">
        <f>ROUND(BF59/AS59,2)</f>
        <v>23.11</v>
      </c>
      <c r="BA59" s="348">
        <f>ROUND(BG59/AS59,2)</f>
        <v>45.76</v>
      </c>
      <c r="BB59" s="350"/>
      <c r="BC59" s="335">
        <f>SUBTOTAL(9,BC53:BC58)</f>
        <v>494564.1</v>
      </c>
      <c r="BD59" s="349">
        <f>SUBTOTAL(9,BD53:BD58)</f>
        <v>505906.9</v>
      </c>
      <c r="BE59" s="349">
        <f t="shared" ref="BE59:BG59" si="106">SUBTOTAL(9,BE53:BE58)</f>
        <v>22655266.520000003</v>
      </c>
      <c r="BF59" s="349">
        <f t="shared" si="106"/>
        <v>23123166.609999999</v>
      </c>
      <c r="BG59" s="349">
        <f t="shared" si="106"/>
        <v>45778433.100000001</v>
      </c>
    </row>
    <row r="60" spans="1:59" hidden="1" outlineLevel="2">
      <c r="A60" s="425">
        <f>'Gannett Fleming Eng Assess 6-16'!A48</f>
        <v>354.4</v>
      </c>
      <c r="B60" s="452"/>
      <c r="C60" s="351" t="s">
        <v>1205</v>
      </c>
      <c r="D60" s="351" t="str">
        <f>'Gannett Fleming Eng Assess 6-16'!C48</f>
        <v>WWTP 1967 ORIGINAL PROJECT COSTS</v>
      </c>
      <c r="E60" s="429">
        <f>'Gannett Fleming Eng Assess 6-16'!E48</f>
        <v>0</v>
      </c>
      <c r="F60" s="333">
        <f>'Gannett Fleming Eng Assess 6-16'!D48</f>
        <v>1967</v>
      </c>
      <c r="G60" s="353">
        <f t="shared" si="9"/>
        <v>1967</v>
      </c>
      <c r="H60" s="352">
        <f>'Gannett Fleming Eng Assess 6-16'!G48</f>
        <v>2353885.64</v>
      </c>
      <c r="I60" s="332" t="str">
        <f t="shared" ref="I60:I71" si="107">VLOOKUP(A60,AccountParameters,6,FALSE)</f>
        <v>HWW-115</v>
      </c>
      <c r="J60" s="333">
        <f t="shared" ref="J60:J71" si="108">VLOOKUP(CONCATENATE($I60,G60),CostIndices,10,FALSE)</f>
        <v>61</v>
      </c>
      <c r="K60" s="333">
        <f t="shared" ref="K60:K71" si="109">VLOOKUP(CONCATENATE($I60,2017),CostIndices,10,FALSE)</f>
        <v>674.5</v>
      </c>
      <c r="L60" s="334">
        <f t="shared" si="13"/>
        <v>11.057</v>
      </c>
      <c r="M60" s="335">
        <f t="shared" si="14"/>
        <v>26026913.52</v>
      </c>
      <c r="N60" s="458">
        <f t="shared" ref="N60:N71" si="110">VLOOKUP(A60,AccountParameters,7,FALSE)</f>
        <v>1</v>
      </c>
      <c r="O60" s="335">
        <f t="shared" ref="O60:O71" si="111">ROUND(M60*N60,2)</f>
        <v>26026913.52</v>
      </c>
      <c r="P60" s="63"/>
      <c r="Q60" s="431">
        <f t="shared" si="16"/>
        <v>354.4</v>
      </c>
      <c r="R60" s="358" t="str">
        <f t="shared" si="34"/>
        <v>STRUCTURES  AND IMPROVEMENTS - TREATMENT</v>
      </c>
      <c r="S60" s="354">
        <f t="shared" si="17"/>
        <v>1967</v>
      </c>
      <c r="T60" s="336">
        <f>Inputs!B$7-(S60+0.5)</f>
        <v>50.5</v>
      </c>
      <c r="U60" s="355">
        <f t="shared" ref="U60:U71" si="112">O60</f>
        <v>26026913.52</v>
      </c>
      <c r="V60" s="337" t="str">
        <f t="shared" ref="V60:V71" si="113">VLOOKUP($Q60,AccountParameters,7+1,FALSE)</f>
        <v>R4.0</v>
      </c>
      <c r="W60" s="338">
        <f t="shared" ref="W60:W71" si="114">VLOOKUP($Q60,AccountParameters,8+1,FALSE)</f>
        <v>55</v>
      </c>
      <c r="X60" s="339">
        <f t="shared" si="86"/>
        <v>92</v>
      </c>
      <c r="Y60" s="340" t="str">
        <f t="shared" si="87"/>
        <v>R4.0092</v>
      </c>
      <c r="Z60" s="341">
        <f t="shared" si="88"/>
        <v>0.18876000000000001</v>
      </c>
      <c r="AA60" s="342">
        <f t="shared" si="89"/>
        <v>10.38</v>
      </c>
      <c r="AB60" s="342">
        <f t="shared" si="90"/>
        <v>60.88</v>
      </c>
      <c r="AC60" s="343">
        <f t="shared" si="91"/>
        <v>0.17049934</v>
      </c>
      <c r="AD60" s="344">
        <f t="shared" si="19"/>
        <v>4437571.58</v>
      </c>
      <c r="AE60" s="344">
        <f t="shared" ref="AE60:AE71" si="115">ROUND($U60*T60,0)</f>
        <v>1314359133</v>
      </c>
      <c r="AF60" s="344">
        <f t="shared" ref="AF60:AF71" si="116">ROUND($U60*AA60,0)</f>
        <v>270159362</v>
      </c>
      <c r="AG60" s="344">
        <f t="shared" ref="AG60:AG71" si="117">ROUND($U60*AB60,0)</f>
        <v>1584518495</v>
      </c>
      <c r="AH60" s="64"/>
      <c r="AI60" s="347">
        <f t="shared" si="20"/>
        <v>354.4</v>
      </c>
      <c r="AJ60" s="347" t="str">
        <f t="shared" si="39"/>
        <v>STRUCTURES  AND IMPROVEMENTS - TREATMENT</v>
      </c>
      <c r="AK60" s="354">
        <f t="shared" si="21"/>
        <v>1967</v>
      </c>
      <c r="AL60" s="349">
        <f t="shared" si="22"/>
        <v>4437571.58</v>
      </c>
      <c r="AM60" s="345">
        <f t="shared" ref="AM60:AM71" si="118">VLOOKUP(AI60,AccountParameters,9+1,FALSE)</f>
        <v>0</v>
      </c>
      <c r="AN60" s="346">
        <f t="shared" si="24"/>
        <v>4437571.58</v>
      </c>
      <c r="AP60" s="347">
        <f t="shared" si="25"/>
        <v>354.4</v>
      </c>
      <c r="AQ60" s="347" t="str">
        <f t="shared" si="40"/>
        <v>STRUCTURES  AND IMPROVEMENTS - TREATMENT</v>
      </c>
      <c r="AR60" s="356">
        <f t="shared" si="26"/>
        <v>1967</v>
      </c>
      <c r="AS60" s="335">
        <f t="shared" si="27"/>
        <v>2353885.64</v>
      </c>
      <c r="AT60" s="333" t="str">
        <f t="shared" si="28"/>
        <v>R4.0</v>
      </c>
      <c r="AU60" s="333">
        <f t="shared" si="29"/>
        <v>55</v>
      </c>
      <c r="AV60" s="348">
        <f t="shared" si="30"/>
        <v>50.5</v>
      </c>
      <c r="AW60" s="347">
        <f t="shared" si="96"/>
        <v>92</v>
      </c>
      <c r="AX60" s="347" t="str">
        <f t="shared" si="97"/>
        <v>R4.0092</v>
      </c>
      <c r="AY60" s="347">
        <f t="shared" si="98"/>
        <v>0.18876000000000001</v>
      </c>
      <c r="AZ60" s="347">
        <f t="shared" si="99"/>
        <v>10.38</v>
      </c>
      <c r="BA60" s="347">
        <f t="shared" si="100"/>
        <v>60.88</v>
      </c>
      <c r="BB60" s="350">
        <f t="shared" si="101"/>
        <v>0.82950000000000002</v>
      </c>
      <c r="BC60" s="335">
        <f t="shared" si="31"/>
        <v>1952548.14</v>
      </c>
      <c r="BD60" s="349">
        <f t="shared" si="32"/>
        <v>401337.50000000023</v>
      </c>
      <c r="BE60" s="63">
        <f t="shared" ref="BE60:BE71" si="119">ROUND($AS60*AV60,2)</f>
        <v>118871224.81999999</v>
      </c>
      <c r="BF60" s="63">
        <f t="shared" ref="BF60:BF71" si="120">ROUND($AS60*AZ60,2)</f>
        <v>24433332.940000001</v>
      </c>
      <c r="BG60" s="63">
        <f t="shared" ref="BG60:BG71" si="121">ROUND($AS60*BA60,2)</f>
        <v>143304557.75999999</v>
      </c>
    </row>
    <row r="61" spans="1:59" hidden="1" outlineLevel="2">
      <c r="A61" s="425">
        <f>'Gannett Fleming Eng Assess 6-16'!A49</f>
        <v>354.4</v>
      </c>
      <c r="B61" s="452"/>
      <c r="C61" s="351" t="s">
        <v>1205</v>
      </c>
      <c r="D61" s="351" t="str">
        <f>'Gannett Fleming Eng Assess 6-16'!C49</f>
        <v>WWTP 1978 UPGRADE/EXPANSION COSTS</v>
      </c>
      <c r="E61" s="429">
        <f>'Gannett Fleming Eng Assess 6-16'!E49</f>
        <v>0</v>
      </c>
      <c r="F61" s="333">
        <f>'Gannett Fleming Eng Assess 6-16'!D49</f>
        <v>1978</v>
      </c>
      <c r="G61" s="353">
        <f t="shared" si="9"/>
        <v>1978</v>
      </c>
      <c r="H61" s="352">
        <f>'Gannett Fleming Eng Assess 6-16'!G49</f>
        <v>4885804.76</v>
      </c>
      <c r="I61" s="332" t="str">
        <f t="shared" si="107"/>
        <v>HWW-115</v>
      </c>
      <c r="J61" s="333">
        <f t="shared" si="108"/>
        <v>148</v>
      </c>
      <c r="K61" s="333">
        <f t="shared" si="109"/>
        <v>674.5</v>
      </c>
      <c r="L61" s="334">
        <f t="shared" si="13"/>
        <v>4.5570000000000004</v>
      </c>
      <c r="M61" s="335">
        <f t="shared" si="14"/>
        <v>22264612.289999999</v>
      </c>
      <c r="N61" s="458">
        <f t="shared" si="110"/>
        <v>1</v>
      </c>
      <c r="O61" s="335">
        <f t="shared" si="111"/>
        <v>22264612.289999999</v>
      </c>
      <c r="P61" s="63"/>
      <c r="Q61" s="431">
        <f t="shared" si="16"/>
        <v>354.4</v>
      </c>
      <c r="R61" s="358" t="str">
        <f t="shared" si="34"/>
        <v>STRUCTURES  AND IMPROVEMENTS - TREATMENT</v>
      </c>
      <c r="S61" s="354">
        <f t="shared" si="17"/>
        <v>1978</v>
      </c>
      <c r="T61" s="336">
        <f>Inputs!B$7-(S61+0.5)</f>
        <v>39.5</v>
      </c>
      <c r="U61" s="355">
        <f t="shared" si="112"/>
        <v>22264612.289999999</v>
      </c>
      <c r="V61" s="337" t="str">
        <f t="shared" si="113"/>
        <v>R4.0</v>
      </c>
      <c r="W61" s="338">
        <f t="shared" si="114"/>
        <v>55</v>
      </c>
      <c r="X61" s="339">
        <f t="shared" si="86"/>
        <v>72</v>
      </c>
      <c r="Y61" s="340" t="str">
        <f t="shared" si="87"/>
        <v>R4.0072</v>
      </c>
      <c r="Z61" s="341">
        <f t="shared" si="88"/>
        <v>0.32657000000000003</v>
      </c>
      <c r="AA61" s="342">
        <f t="shared" si="89"/>
        <v>17.96</v>
      </c>
      <c r="AB61" s="342">
        <f t="shared" si="90"/>
        <v>57.46</v>
      </c>
      <c r="AC61" s="343">
        <f t="shared" si="91"/>
        <v>0.31256526000000001</v>
      </c>
      <c r="AD61" s="344">
        <f t="shared" si="19"/>
        <v>6959144.3300000001</v>
      </c>
      <c r="AE61" s="344">
        <f t="shared" si="115"/>
        <v>879452185</v>
      </c>
      <c r="AF61" s="344">
        <f t="shared" si="116"/>
        <v>399872437</v>
      </c>
      <c r="AG61" s="344">
        <f t="shared" si="117"/>
        <v>1279324622</v>
      </c>
      <c r="AH61" s="64"/>
      <c r="AI61" s="347">
        <f t="shared" si="20"/>
        <v>354.4</v>
      </c>
      <c r="AJ61" s="347" t="str">
        <f t="shared" si="39"/>
        <v>STRUCTURES  AND IMPROVEMENTS - TREATMENT</v>
      </c>
      <c r="AK61" s="354">
        <f t="shared" si="21"/>
        <v>1978</v>
      </c>
      <c r="AL61" s="349">
        <f t="shared" si="22"/>
        <v>6959144.3300000001</v>
      </c>
      <c r="AM61" s="345">
        <f t="shared" si="118"/>
        <v>0</v>
      </c>
      <c r="AN61" s="346">
        <f t="shared" si="24"/>
        <v>6959144.3300000001</v>
      </c>
      <c r="AP61" s="347">
        <f t="shared" si="25"/>
        <v>354.4</v>
      </c>
      <c r="AQ61" s="347" t="str">
        <f t="shared" si="40"/>
        <v>STRUCTURES  AND IMPROVEMENTS - TREATMENT</v>
      </c>
      <c r="AR61" s="356">
        <f t="shared" si="26"/>
        <v>1978</v>
      </c>
      <c r="AS61" s="335">
        <f t="shared" si="27"/>
        <v>4885804.76</v>
      </c>
      <c r="AT61" s="333" t="str">
        <f t="shared" si="28"/>
        <v>R4.0</v>
      </c>
      <c r="AU61" s="333">
        <f t="shared" si="29"/>
        <v>55</v>
      </c>
      <c r="AV61" s="348">
        <f t="shared" si="30"/>
        <v>39.5</v>
      </c>
      <c r="AW61" s="347">
        <f t="shared" si="96"/>
        <v>72</v>
      </c>
      <c r="AX61" s="347" t="str">
        <f t="shared" si="97"/>
        <v>R4.0072</v>
      </c>
      <c r="AY61" s="347">
        <f t="shared" si="98"/>
        <v>0.32657000000000003</v>
      </c>
      <c r="AZ61" s="347">
        <f t="shared" si="99"/>
        <v>17.96</v>
      </c>
      <c r="BA61" s="347">
        <f t="shared" si="100"/>
        <v>57.46</v>
      </c>
      <c r="BB61" s="350">
        <f t="shared" si="101"/>
        <v>0.68742999999999999</v>
      </c>
      <c r="BC61" s="335">
        <f t="shared" si="31"/>
        <v>3358648.77</v>
      </c>
      <c r="BD61" s="349">
        <f t="shared" si="32"/>
        <v>1527155.9899999998</v>
      </c>
      <c r="BE61" s="63">
        <f t="shared" si="119"/>
        <v>192989288.02000001</v>
      </c>
      <c r="BF61" s="63">
        <f t="shared" si="120"/>
        <v>87749053.489999995</v>
      </c>
      <c r="BG61" s="63">
        <f t="shared" si="121"/>
        <v>280738341.50999999</v>
      </c>
    </row>
    <row r="62" spans="1:59" hidden="1" outlineLevel="2">
      <c r="A62" s="425">
        <f>'Gannett Fleming Eng Assess 6-16'!A50</f>
        <v>354.4</v>
      </c>
      <c r="B62" s="452"/>
      <c r="C62" s="351" t="s">
        <v>1205</v>
      </c>
      <c r="D62" s="351" t="str">
        <f>'Gannett Fleming Eng Assess 6-16'!C50</f>
        <v>WWTP 1986 RERATE PROJECT</v>
      </c>
      <c r="E62" s="429">
        <f>'Gannett Fleming Eng Assess 6-16'!E50</f>
        <v>0</v>
      </c>
      <c r="F62" s="333">
        <f>'Gannett Fleming Eng Assess 6-16'!D50</f>
        <v>1986</v>
      </c>
      <c r="G62" s="353">
        <f t="shared" si="9"/>
        <v>1986</v>
      </c>
      <c r="H62" s="352">
        <f>'Gannett Fleming Eng Assess 6-16'!G50</f>
        <v>91897.59</v>
      </c>
      <c r="I62" s="332" t="str">
        <f t="shared" si="107"/>
        <v>HWW-115</v>
      </c>
      <c r="J62" s="333">
        <f t="shared" si="108"/>
        <v>233</v>
      </c>
      <c r="K62" s="333">
        <f t="shared" si="109"/>
        <v>674.5</v>
      </c>
      <c r="L62" s="334">
        <f t="shared" si="13"/>
        <v>2.895</v>
      </c>
      <c r="M62" s="335">
        <f t="shared" si="14"/>
        <v>266043.52000000002</v>
      </c>
      <c r="N62" s="458">
        <f t="shared" si="110"/>
        <v>1</v>
      </c>
      <c r="O62" s="335">
        <f t="shared" si="111"/>
        <v>266043.52000000002</v>
      </c>
      <c r="P62" s="63"/>
      <c r="Q62" s="431">
        <f t="shared" si="16"/>
        <v>354.4</v>
      </c>
      <c r="R62" s="358" t="str">
        <f t="shared" si="34"/>
        <v>STRUCTURES  AND IMPROVEMENTS - TREATMENT</v>
      </c>
      <c r="S62" s="354">
        <f t="shared" si="17"/>
        <v>1986</v>
      </c>
      <c r="T62" s="336">
        <f>Inputs!B$7-(S62+0.5)</f>
        <v>31.5</v>
      </c>
      <c r="U62" s="355">
        <f t="shared" si="112"/>
        <v>266043.52000000002</v>
      </c>
      <c r="V62" s="337" t="str">
        <f t="shared" si="113"/>
        <v>R4.0</v>
      </c>
      <c r="W62" s="338">
        <f t="shared" si="114"/>
        <v>55</v>
      </c>
      <c r="X62" s="339">
        <f t="shared" si="86"/>
        <v>57</v>
      </c>
      <c r="Y62" s="340" t="str">
        <f t="shared" si="87"/>
        <v>R4.0057</v>
      </c>
      <c r="Z62" s="341">
        <f t="shared" si="88"/>
        <v>0.44956000000000002</v>
      </c>
      <c r="AA62" s="342">
        <f t="shared" si="89"/>
        <v>24.73</v>
      </c>
      <c r="AB62" s="342">
        <f t="shared" si="90"/>
        <v>56.230000000000004</v>
      </c>
      <c r="AC62" s="343">
        <f t="shared" si="91"/>
        <v>0.43980081999999998</v>
      </c>
      <c r="AD62" s="344">
        <f t="shared" si="19"/>
        <v>117006.16</v>
      </c>
      <c r="AE62" s="344">
        <f t="shared" si="115"/>
        <v>8380371</v>
      </c>
      <c r="AF62" s="344">
        <f t="shared" si="116"/>
        <v>6579256</v>
      </c>
      <c r="AG62" s="344">
        <f t="shared" si="117"/>
        <v>14959627</v>
      </c>
      <c r="AH62" s="64"/>
      <c r="AI62" s="347">
        <f t="shared" si="20"/>
        <v>354.4</v>
      </c>
      <c r="AJ62" s="347" t="str">
        <f t="shared" si="39"/>
        <v>STRUCTURES  AND IMPROVEMENTS - TREATMENT</v>
      </c>
      <c r="AK62" s="354">
        <f t="shared" si="21"/>
        <v>1986</v>
      </c>
      <c r="AL62" s="349">
        <f t="shared" si="22"/>
        <v>117006.16</v>
      </c>
      <c r="AM62" s="345">
        <f t="shared" si="118"/>
        <v>0</v>
      </c>
      <c r="AN62" s="346">
        <f t="shared" si="24"/>
        <v>117006.16</v>
      </c>
      <c r="AP62" s="347">
        <f t="shared" si="25"/>
        <v>354.4</v>
      </c>
      <c r="AQ62" s="347" t="str">
        <f t="shared" si="40"/>
        <v>STRUCTURES  AND IMPROVEMENTS - TREATMENT</v>
      </c>
      <c r="AR62" s="356">
        <f t="shared" si="26"/>
        <v>1986</v>
      </c>
      <c r="AS62" s="335">
        <f t="shared" si="27"/>
        <v>91897.59</v>
      </c>
      <c r="AT62" s="333" t="str">
        <f t="shared" si="28"/>
        <v>R4.0</v>
      </c>
      <c r="AU62" s="333">
        <f t="shared" si="29"/>
        <v>55</v>
      </c>
      <c r="AV62" s="348">
        <f t="shared" si="30"/>
        <v>31.5</v>
      </c>
      <c r="AW62" s="347">
        <f t="shared" si="96"/>
        <v>57</v>
      </c>
      <c r="AX62" s="347" t="str">
        <f t="shared" si="97"/>
        <v>R4.0057</v>
      </c>
      <c r="AY62" s="347">
        <f t="shared" si="98"/>
        <v>0.44956000000000002</v>
      </c>
      <c r="AZ62" s="347">
        <f t="shared" si="99"/>
        <v>24.73</v>
      </c>
      <c r="BA62" s="347">
        <f t="shared" si="100"/>
        <v>56.230000000000004</v>
      </c>
      <c r="BB62" s="350">
        <f t="shared" si="101"/>
        <v>0.56020000000000003</v>
      </c>
      <c r="BC62" s="335">
        <f t="shared" si="31"/>
        <v>51481.03</v>
      </c>
      <c r="BD62" s="349">
        <f t="shared" si="32"/>
        <v>40416.559999999998</v>
      </c>
      <c r="BE62" s="63">
        <f t="shared" si="119"/>
        <v>2894774.09</v>
      </c>
      <c r="BF62" s="63">
        <f t="shared" si="120"/>
        <v>2272627.4</v>
      </c>
      <c r="BG62" s="63">
        <f t="shared" si="121"/>
        <v>5167401.49</v>
      </c>
    </row>
    <row r="63" spans="1:59" hidden="1" outlineLevel="2">
      <c r="A63" s="425">
        <f>'Gannett Fleming Eng Assess 6-16'!A51</f>
        <v>354.4</v>
      </c>
      <c r="B63" s="452"/>
      <c r="C63" s="351" t="s">
        <v>1205</v>
      </c>
      <c r="D63" s="351" t="str">
        <f>'Gannett Fleming Eng Assess 6-16'!C51</f>
        <v>WWTP 1992 EXPANSION/UPGRADES COSTS</v>
      </c>
      <c r="E63" s="429">
        <f>'Gannett Fleming Eng Assess 6-16'!E51</f>
        <v>0</v>
      </c>
      <c r="F63" s="333">
        <f>'Gannett Fleming Eng Assess 6-16'!D51</f>
        <v>1992</v>
      </c>
      <c r="G63" s="353">
        <f t="shared" si="9"/>
        <v>1992</v>
      </c>
      <c r="H63" s="352">
        <f>'Gannett Fleming Eng Assess 6-16'!G51</f>
        <v>23110970.289999999</v>
      </c>
      <c r="I63" s="332" t="str">
        <f t="shared" si="107"/>
        <v>HWW-115</v>
      </c>
      <c r="J63" s="333">
        <f t="shared" si="108"/>
        <v>281</v>
      </c>
      <c r="K63" s="333">
        <f t="shared" si="109"/>
        <v>674.5</v>
      </c>
      <c r="L63" s="334">
        <f t="shared" si="13"/>
        <v>2.4</v>
      </c>
      <c r="M63" s="335">
        <f t="shared" si="14"/>
        <v>55466328.700000003</v>
      </c>
      <c r="N63" s="458">
        <f t="shared" si="110"/>
        <v>1</v>
      </c>
      <c r="O63" s="335">
        <f t="shared" si="111"/>
        <v>55466328.700000003</v>
      </c>
      <c r="P63" s="63"/>
      <c r="Q63" s="431">
        <f t="shared" si="16"/>
        <v>354.4</v>
      </c>
      <c r="R63" s="358" t="str">
        <f t="shared" si="34"/>
        <v>STRUCTURES  AND IMPROVEMENTS - TREATMENT</v>
      </c>
      <c r="S63" s="354">
        <f t="shared" si="17"/>
        <v>1992</v>
      </c>
      <c r="T63" s="336">
        <f>Inputs!B$7-(S63+0.5)</f>
        <v>25.5</v>
      </c>
      <c r="U63" s="355">
        <f t="shared" si="112"/>
        <v>55466328.700000003</v>
      </c>
      <c r="V63" s="337" t="str">
        <f t="shared" si="113"/>
        <v>R4.0</v>
      </c>
      <c r="W63" s="338">
        <f t="shared" si="114"/>
        <v>55</v>
      </c>
      <c r="X63" s="339">
        <f t="shared" si="86"/>
        <v>46</v>
      </c>
      <c r="Y63" s="340" t="str">
        <f t="shared" si="87"/>
        <v>R4.0046</v>
      </c>
      <c r="Z63" s="341">
        <f t="shared" si="88"/>
        <v>0.54886999999999997</v>
      </c>
      <c r="AA63" s="342">
        <f t="shared" si="89"/>
        <v>30.19</v>
      </c>
      <c r="AB63" s="342">
        <f t="shared" si="90"/>
        <v>55.69</v>
      </c>
      <c r="AC63" s="343">
        <f t="shared" si="91"/>
        <v>0.54210809999999998</v>
      </c>
      <c r="AD63" s="344">
        <f t="shared" si="19"/>
        <v>30068746.07</v>
      </c>
      <c r="AE63" s="344">
        <f t="shared" si="115"/>
        <v>1414391382</v>
      </c>
      <c r="AF63" s="344">
        <f t="shared" si="116"/>
        <v>1674528463</v>
      </c>
      <c r="AG63" s="344">
        <f t="shared" si="117"/>
        <v>3088919845</v>
      </c>
      <c r="AH63" s="64"/>
      <c r="AI63" s="347">
        <f t="shared" si="20"/>
        <v>354.4</v>
      </c>
      <c r="AJ63" s="347" t="str">
        <f t="shared" si="39"/>
        <v>STRUCTURES  AND IMPROVEMENTS - TREATMENT</v>
      </c>
      <c r="AK63" s="354">
        <f t="shared" si="21"/>
        <v>1992</v>
      </c>
      <c r="AL63" s="349">
        <f t="shared" si="22"/>
        <v>30068746.07</v>
      </c>
      <c r="AM63" s="345">
        <f t="shared" si="118"/>
        <v>0</v>
      </c>
      <c r="AN63" s="346">
        <f t="shared" si="24"/>
        <v>30068746.07</v>
      </c>
      <c r="AP63" s="347">
        <f t="shared" si="25"/>
        <v>354.4</v>
      </c>
      <c r="AQ63" s="347" t="str">
        <f t="shared" si="40"/>
        <v>STRUCTURES  AND IMPROVEMENTS - TREATMENT</v>
      </c>
      <c r="AR63" s="356">
        <f t="shared" si="26"/>
        <v>1992</v>
      </c>
      <c r="AS63" s="335">
        <f t="shared" si="27"/>
        <v>23110970.289999999</v>
      </c>
      <c r="AT63" s="333" t="str">
        <f t="shared" si="28"/>
        <v>R4.0</v>
      </c>
      <c r="AU63" s="333">
        <f t="shared" si="29"/>
        <v>55</v>
      </c>
      <c r="AV63" s="348">
        <f t="shared" si="30"/>
        <v>25.5</v>
      </c>
      <c r="AW63" s="347">
        <f t="shared" si="96"/>
        <v>46</v>
      </c>
      <c r="AX63" s="347" t="str">
        <f t="shared" si="97"/>
        <v>R4.0046</v>
      </c>
      <c r="AY63" s="347">
        <f t="shared" si="98"/>
        <v>0.54886999999999997</v>
      </c>
      <c r="AZ63" s="347">
        <f t="shared" si="99"/>
        <v>30.19</v>
      </c>
      <c r="BA63" s="347">
        <f t="shared" si="100"/>
        <v>55.69</v>
      </c>
      <c r="BB63" s="350">
        <f t="shared" si="101"/>
        <v>0.45789000000000002</v>
      </c>
      <c r="BC63" s="335">
        <f t="shared" si="31"/>
        <v>10582282.189999999</v>
      </c>
      <c r="BD63" s="349">
        <f t="shared" si="32"/>
        <v>12528688.1</v>
      </c>
      <c r="BE63" s="63">
        <f t="shared" si="119"/>
        <v>589329742.39999998</v>
      </c>
      <c r="BF63" s="63">
        <f t="shared" si="120"/>
        <v>697720193.05999994</v>
      </c>
      <c r="BG63" s="63">
        <f t="shared" si="121"/>
        <v>1287049935.45</v>
      </c>
    </row>
    <row r="64" spans="1:59" hidden="1" outlineLevel="2">
      <c r="A64" s="425">
        <f>'Gannett Fleming Eng Assess 6-16'!A52</f>
        <v>354.4</v>
      </c>
      <c r="B64" s="452"/>
      <c r="C64" s="351" t="s">
        <v>1205</v>
      </c>
      <c r="D64" s="351" t="str">
        <f>'Gannett Fleming Eng Assess 6-16'!C52</f>
        <v>WWTP 2002 IMPROVEMENTS</v>
      </c>
      <c r="E64" s="429">
        <f>'Gannett Fleming Eng Assess 6-16'!E52</f>
        <v>0</v>
      </c>
      <c r="F64" s="333">
        <f>'Gannett Fleming Eng Assess 6-16'!D52</f>
        <v>2002</v>
      </c>
      <c r="G64" s="353">
        <f t="shared" si="9"/>
        <v>2002</v>
      </c>
      <c r="H64" s="352">
        <f>'Gannett Fleming Eng Assess 6-16'!G52</f>
        <v>389734</v>
      </c>
      <c r="I64" s="332" t="str">
        <f t="shared" si="107"/>
        <v>HWW-115</v>
      </c>
      <c r="J64" s="333">
        <f t="shared" si="108"/>
        <v>388.8</v>
      </c>
      <c r="K64" s="333">
        <f t="shared" si="109"/>
        <v>674.5</v>
      </c>
      <c r="L64" s="334">
        <f t="shared" si="13"/>
        <v>1.7350000000000001</v>
      </c>
      <c r="M64" s="335">
        <f t="shared" si="14"/>
        <v>676188.49</v>
      </c>
      <c r="N64" s="458">
        <f t="shared" si="110"/>
        <v>1</v>
      </c>
      <c r="O64" s="335">
        <f t="shared" si="111"/>
        <v>676188.49</v>
      </c>
      <c r="P64" s="63"/>
      <c r="Q64" s="431">
        <f t="shared" si="16"/>
        <v>354.4</v>
      </c>
      <c r="R64" s="358" t="str">
        <f t="shared" si="34"/>
        <v>STRUCTURES  AND IMPROVEMENTS - TREATMENT</v>
      </c>
      <c r="S64" s="354">
        <f t="shared" si="17"/>
        <v>2002</v>
      </c>
      <c r="T64" s="336">
        <f>Inputs!B$7-(S64+0.5)</f>
        <v>15.5</v>
      </c>
      <c r="U64" s="355">
        <f t="shared" si="112"/>
        <v>676188.49</v>
      </c>
      <c r="V64" s="337" t="str">
        <f t="shared" si="113"/>
        <v>R4.0</v>
      </c>
      <c r="W64" s="338">
        <f t="shared" si="114"/>
        <v>55</v>
      </c>
      <c r="X64" s="339">
        <f t="shared" si="86"/>
        <v>28</v>
      </c>
      <c r="Y64" s="340" t="str">
        <f t="shared" si="87"/>
        <v>R4.0028</v>
      </c>
      <c r="Z64" s="341">
        <f t="shared" si="88"/>
        <v>0.72172000000000003</v>
      </c>
      <c r="AA64" s="342">
        <f t="shared" si="89"/>
        <v>39.69</v>
      </c>
      <c r="AB64" s="342">
        <f t="shared" si="90"/>
        <v>55.19</v>
      </c>
      <c r="AC64" s="343">
        <f t="shared" si="91"/>
        <v>0.71915202</v>
      </c>
      <c r="AD64" s="344">
        <f t="shared" si="19"/>
        <v>486282.32</v>
      </c>
      <c r="AE64" s="344">
        <f t="shared" si="115"/>
        <v>10480922</v>
      </c>
      <c r="AF64" s="344">
        <f t="shared" si="116"/>
        <v>26837921</v>
      </c>
      <c r="AG64" s="344">
        <f t="shared" si="117"/>
        <v>37318843</v>
      </c>
      <c r="AH64" s="64"/>
      <c r="AI64" s="347">
        <f t="shared" si="20"/>
        <v>354.4</v>
      </c>
      <c r="AJ64" s="347" t="str">
        <f t="shared" si="39"/>
        <v>STRUCTURES  AND IMPROVEMENTS - TREATMENT</v>
      </c>
      <c r="AK64" s="354">
        <f t="shared" si="21"/>
        <v>2002</v>
      </c>
      <c r="AL64" s="349">
        <f t="shared" si="22"/>
        <v>486282.32</v>
      </c>
      <c r="AM64" s="345">
        <f t="shared" si="118"/>
        <v>0</v>
      </c>
      <c r="AN64" s="346">
        <f t="shared" si="24"/>
        <v>486282.32</v>
      </c>
      <c r="AP64" s="347">
        <f t="shared" si="25"/>
        <v>354.4</v>
      </c>
      <c r="AQ64" s="347" t="str">
        <f t="shared" si="40"/>
        <v>STRUCTURES  AND IMPROVEMENTS - TREATMENT</v>
      </c>
      <c r="AR64" s="356">
        <f t="shared" si="26"/>
        <v>2002</v>
      </c>
      <c r="AS64" s="335">
        <f t="shared" si="27"/>
        <v>389734</v>
      </c>
      <c r="AT64" s="333" t="str">
        <f t="shared" si="28"/>
        <v>R4.0</v>
      </c>
      <c r="AU64" s="333">
        <f t="shared" si="29"/>
        <v>55</v>
      </c>
      <c r="AV64" s="348">
        <f t="shared" si="30"/>
        <v>15.5</v>
      </c>
      <c r="AW64" s="347">
        <f t="shared" si="96"/>
        <v>28</v>
      </c>
      <c r="AX64" s="347" t="str">
        <f t="shared" si="97"/>
        <v>R4.0028</v>
      </c>
      <c r="AY64" s="347">
        <f t="shared" si="98"/>
        <v>0.72172000000000003</v>
      </c>
      <c r="AZ64" s="347">
        <f t="shared" si="99"/>
        <v>39.69</v>
      </c>
      <c r="BA64" s="347">
        <f t="shared" si="100"/>
        <v>55.19</v>
      </c>
      <c r="BB64" s="350">
        <f t="shared" si="101"/>
        <v>0.28084999999999999</v>
      </c>
      <c r="BC64" s="335">
        <f t="shared" si="31"/>
        <v>109456.79</v>
      </c>
      <c r="BD64" s="349">
        <f t="shared" si="32"/>
        <v>280277.21000000002</v>
      </c>
      <c r="BE64" s="63">
        <f t="shared" si="119"/>
        <v>6040877</v>
      </c>
      <c r="BF64" s="63">
        <f t="shared" si="120"/>
        <v>15468542.460000001</v>
      </c>
      <c r="BG64" s="63">
        <f t="shared" si="121"/>
        <v>21509419.460000001</v>
      </c>
    </row>
    <row r="65" spans="1:59" hidden="1" outlineLevel="2">
      <c r="A65" s="425">
        <f>'Gannett Fleming Eng Assess 6-16'!A53</f>
        <v>354.4</v>
      </c>
      <c r="B65" s="452"/>
      <c r="C65" s="351" t="s">
        <v>1205</v>
      </c>
      <c r="D65" s="351" t="str">
        <f>'Gannett Fleming Eng Assess 6-16'!C53</f>
        <v>BIOSOLIDS DRYER AND RELATED DEWATERING  EQUIPMENT INSTALLED</v>
      </c>
      <c r="E65" s="429">
        <f>'Gannett Fleming Eng Assess 6-16'!E53</f>
        <v>0</v>
      </c>
      <c r="F65" s="333">
        <f>'Gannett Fleming Eng Assess 6-16'!D53</f>
        <v>2010</v>
      </c>
      <c r="G65" s="353">
        <f t="shared" si="9"/>
        <v>2010</v>
      </c>
      <c r="H65" s="352">
        <f>'Gannett Fleming Eng Assess 6-16'!G53</f>
        <v>5436302.8399999999</v>
      </c>
      <c r="I65" s="332" t="str">
        <f t="shared" si="107"/>
        <v>HWW-115</v>
      </c>
      <c r="J65" s="333">
        <f t="shared" si="108"/>
        <v>559.79999999999995</v>
      </c>
      <c r="K65" s="333">
        <f t="shared" si="109"/>
        <v>674.5</v>
      </c>
      <c r="L65" s="334">
        <f t="shared" si="13"/>
        <v>1.2050000000000001</v>
      </c>
      <c r="M65" s="335">
        <f t="shared" si="14"/>
        <v>6550744.9199999999</v>
      </c>
      <c r="N65" s="458">
        <f t="shared" si="110"/>
        <v>1</v>
      </c>
      <c r="O65" s="335">
        <f t="shared" si="111"/>
        <v>6550744.9199999999</v>
      </c>
      <c r="P65" s="63"/>
      <c r="Q65" s="431">
        <f t="shared" si="16"/>
        <v>354.4</v>
      </c>
      <c r="R65" s="358" t="str">
        <f t="shared" si="34"/>
        <v>STRUCTURES  AND IMPROVEMENTS - TREATMENT</v>
      </c>
      <c r="S65" s="354">
        <f t="shared" si="17"/>
        <v>2010</v>
      </c>
      <c r="T65" s="336">
        <f>Inputs!B$7-(S65+0.5)</f>
        <v>7.5</v>
      </c>
      <c r="U65" s="355">
        <f t="shared" si="112"/>
        <v>6550744.9199999999</v>
      </c>
      <c r="V65" s="337" t="str">
        <f t="shared" si="113"/>
        <v>R4.0</v>
      </c>
      <c r="W65" s="338">
        <f t="shared" si="114"/>
        <v>55</v>
      </c>
      <c r="X65" s="339">
        <f t="shared" si="86"/>
        <v>14</v>
      </c>
      <c r="Y65" s="340" t="str">
        <f t="shared" si="87"/>
        <v>R4.0014</v>
      </c>
      <c r="Z65" s="341">
        <f t="shared" si="88"/>
        <v>0.86031000000000002</v>
      </c>
      <c r="AA65" s="342">
        <f t="shared" si="89"/>
        <v>47.32</v>
      </c>
      <c r="AB65" s="342">
        <f t="shared" si="90"/>
        <v>54.82</v>
      </c>
      <c r="AC65" s="343">
        <f t="shared" si="91"/>
        <v>0.86318861999999996</v>
      </c>
      <c r="AD65" s="344">
        <f t="shared" si="19"/>
        <v>5654528.4699999997</v>
      </c>
      <c r="AE65" s="344">
        <f t="shared" si="115"/>
        <v>49130587</v>
      </c>
      <c r="AF65" s="344">
        <f t="shared" si="116"/>
        <v>309981250</v>
      </c>
      <c r="AG65" s="344">
        <f t="shared" si="117"/>
        <v>359111837</v>
      </c>
      <c r="AH65" s="64"/>
      <c r="AI65" s="347">
        <f t="shared" si="20"/>
        <v>354.4</v>
      </c>
      <c r="AJ65" s="347" t="str">
        <f t="shared" si="39"/>
        <v>STRUCTURES  AND IMPROVEMENTS - TREATMENT</v>
      </c>
      <c r="AK65" s="354">
        <f t="shared" si="21"/>
        <v>2010</v>
      </c>
      <c r="AL65" s="349">
        <f t="shared" si="22"/>
        <v>5654528.4699999997</v>
      </c>
      <c r="AM65" s="345">
        <f t="shared" si="118"/>
        <v>0</v>
      </c>
      <c r="AN65" s="346">
        <f t="shared" si="24"/>
        <v>5654528.4699999997</v>
      </c>
      <c r="AP65" s="347">
        <f t="shared" si="25"/>
        <v>354.4</v>
      </c>
      <c r="AQ65" s="347" t="str">
        <f t="shared" si="40"/>
        <v>STRUCTURES  AND IMPROVEMENTS - TREATMENT</v>
      </c>
      <c r="AR65" s="356">
        <f t="shared" si="26"/>
        <v>2010</v>
      </c>
      <c r="AS65" s="335">
        <f t="shared" si="27"/>
        <v>5436302.8399999999</v>
      </c>
      <c r="AT65" s="333" t="str">
        <f t="shared" si="28"/>
        <v>R4.0</v>
      </c>
      <c r="AU65" s="333">
        <f t="shared" si="29"/>
        <v>55</v>
      </c>
      <c r="AV65" s="348">
        <f t="shared" si="30"/>
        <v>7.5</v>
      </c>
      <c r="AW65" s="347">
        <f t="shared" si="96"/>
        <v>14</v>
      </c>
      <c r="AX65" s="347" t="str">
        <f t="shared" si="97"/>
        <v>R4.0014</v>
      </c>
      <c r="AY65" s="347">
        <f t="shared" si="98"/>
        <v>0.86031000000000002</v>
      </c>
      <c r="AZ65" s="347">
        <f t="shared" si="99"/>
        <v>47.32</v>
      </c>
      <c r="BA65" s="347">
        <f t="shared" si="100"/>
        <v>54.82</v>
      </c>
      <c r="BB65" s="350">
        <f t="shared" si="101"/>
        <v>0.13680999999999999</v>
      </c>
      <c r="BC65" s="335">
        <f t="shared" si="31"/>
        <v>743740.59</v>
      </c>
      <c r="BD65" s="349">
        <f t="shared" si="32"/>
        <v>4692562.25</v>
      </c>
      <c r="BE65" s="63">
        <f t="shared" si="119"/>
        <v>40772271.299999997</v>
      </c>
      <c r="BF65" s="63">
        <f t="shared" si="120"/>
        <v>257245850.38999999</v>
      </c>
      <c r="BG65" s="63">
        <f t="shared" si="121"/>
        <v>298018121.69</v>
      </c>
    </row>
    <row r="66" spans="1:59" hidden="1" outlineLevel="2">
      <c r="A66" s="425">
        <f>'Gannett Fleming Eng Assess 6-16'!A54</f>
        <v>354.4</v>
      </c>
      <c r="B66" s="452"/>
      <c r="C66" s="351" t="s">
        <v>1205</v>
      </c>
      <c r="D66" s="351" t="str">
        <f>'Gannett Fleming Eng Assess 6-16'!C54</f>
        <v>GAS HEAT CONVERSIONS  (GAS LINE TO GARAGE)</v>
      </c>
      <c r="E66" s="429">
        <f>'Gannett Fleming Eng Assess 6-16'!E54</f>
        <v>0</v>
      </c>
      <c r="F66" s="333">
        <f>'Gannett Fleming Eng Assess 6-16'!D54</f>
        <v>2013</v>
      </c>
      <c r="G66" s="353">
        <f t="shared" si="9"/>
        <v>2013</v>
      </c>
      <c r="H66" s="352">
        <f>'Gannett Fleming Eng Assess 6-16'!G54</f>
        <v>10935</v>
      </c>
      <c r="I66" s="332" t="str">
        <f t="shared" si="107"/>
        <v>HWW-115</v>
      </c>
      <c r="J66" s="333">
        <f t="shared" si="108"/>
        <v>613.79999999999995</v>
      </c>
      <c r="K66" s="333">
        <f t="shared" si="109"/>
        <v>674.5</v>
      </c>
      <c r="L66" s="334">
        <f t="shared" si="13"/>
        <v>1.099</v>
      </c>
      <c r="M66" s="335">
        <f t="shared" si="14"/>
        <v>12017.57</v>
      </c>
      <c r="N66" s="458">
        <f t="shared" si="110"/>
        <v>1</v>
      </c>
      <c r="O66" s="335">
        <f t="shared" si="111"/>
        <v>12017.57</v>
      </c>
      <c r="P66" s="63"/>
      <c r="Q66" s="431">
        <f t="shared" si="16"/>
        <v>354.4</v>
      </c>
      <c r="R66" s="358" t="str">
        <f t="shared" si="34"/>
        <v>STRUCTURES  AND IMPROVEMENTS - TREATMENT</v>
      </c>
      <c r="S66" s="354">
        <f t="shared" si="17"/>
        <v>2013</v>
      </c>
      <c r="T66" s="336">
        <f>Inputs!B$7-(S66+0.5)</f>
        <v>4.5</v>
      </c>
      <c r="U66" s="355">
        <f t="shared" si="112"/>
        <v>12017.57</v>
      </c>
      <c r="V66" s="337" t="str">
        <f t="shared" si="113"/>
        <v>R4.0</v>
      </c>
      <c r="W66" s="338">
        <f t="shared" si="114"/>
        <v>55</v>
      </c>
      <c r="X66" s="339">
        <f t="shared" si="86"/>
        <v>8</v>
      </c>
      <c r="Y66" s="340" t="str">
        <f t="shared" si="87"/>
        <v>R4.0008</v>
      </c>
      <c r="Z66" s="341">
        <f t="shared" si="88"/>
        <v>0.92012000000000005</v>
      </c>
      <c r="AA66" s="342">
        <f t="shared" si="89"/>
        <v>50.61</v>
      </c>
      <c r="AB66" s="342">
        <f t="shared" si="90"/>
        <v>55.11</v>
      </c>
      <c r="AC66" s="343">
        <f t="shared" si="91"/>
        <v>0.91834512999999995</v>
      </c>
      <c r="AD66" s="344">
        <f t="shared" si="19"/>
        <v>11036.28</v>
      </c>
      <c r="AE66" s="344">
        <f t="shared" si="115"/>
        <v>54079</v>
      </c>
      <c r="AF66" s="344">
        <f t="shared" si="116"/>
        <v>608209</v>
      </c>
      <c r="AG66" s="344">
        <f t="shared" si="117"/>
        <v>662288</v>
      </c>
      <c r="AH66" s="64"/>
      <c r="AI66" s="347">
        <f t="shared" si="20"/>
        <v>354.4</v>
      </c>
      <c r="AJ66" s="347" t="str">
        <f t="shared" si="39"/>
        <v>STRUCTURES  AND IMPROVEMENTS - TREATMENT</v>
      </c>
      <c r="AK66" s="354">
        <f t="shared" si="21"/>
        <v>2013</v>
      </c>
      <c r="AL66" s="349">
        <f t="shared" si="22"/>
        <v>11036.28</v>
      </c>
      <c r="AM66" s="345">
        <f t="shared" si="118"/>
        <v>0</v>
      </c>
      <c r="AN66" s="346">
        <f t="shared" si="24"/>
        <v>11036.28</v>
      </c>
      <c r="AP66" s="347">
        <f t="shared" si="25"/>
        <v>354.4</v>
      </c>
      <c r="AQ66" s="347" t="str">
        <f t="shared" si="40"/>
        <v>STRUCTURES  AND IMPROVEMENTS - TREATMENT</v>
      </c>
      <c r="AR66" s="356">
        <f t="shared" si="26"/>
        <v>2013</v>
      </c>
      <c r="AS66" s="335">
        <f t="shared" si="27"/>
        <v>10935</v>
      </c>
      <c r="AT66" s="333" t="str">
        <f t="shared" si="28"/>
        <v>R4.0</v>
      </c>
      <c r="AU66" s="333">
        <f t="shared" si="29"/>
        <v>55</v>
      </c>
      <c r="AV66" s="348">
        <f t="shared" si="30"/>
        <v>4.5</v>
      </c>
      <c r="AW66" s="347">
        <f t="shared" si="96"/>
        <v>8</v>
      </c>
      <c r="AX66" s="347" t="str">
        <f t="shared" si="97"/>
        <v>R4.0008</v>
      </c>
      <c r="AY66" s="347">
        <f t="shared" si="98"/>
        <v>0.92012000000000005</v>
      </c>
      <c r="AZ66" s="347">
        <f t="shared" si="99"/>
        <v>50.61</v>
      </c>
      <c r="BA66" s="347">
        <f t="shared" si="100"/>
        <v>55.11</v>
      </c>
      <c r="BB66" s="350">
        <f t="shared" si="101"/>
        <v>8.165E-2</v>
      </c>
      <c r="BC66" s="335">
        <f t="shared" si="31"/>
        <v>892.84</v>
      </c>
      <c r="BD66" s="349">
        <f t="shared" si="32"/>
        <v>10042.16</v>
      </c>
      <c r="BE66" s="63">
        <f t="shared" si="119"/>
        <v>49207.5</v>
      </c>
      <c r="BF66" s="63">
        <f t="shared" si="120"/>
        <v>553420.35</v>
      </c>
      <c r="BG66" s="63">
        <f t="shared" si="121"/>
        <v>602627.85</v>
      </c>
    </row>
    <row r="67" spans="1:59" hidden="1" outlineLevel="2">
      <c r="A67" s="425">
        <f>'Gannett Fleming Eng Assess 6-16'!A55</f>
        <v>354.4</v>
      </c>
      <c r="B67" s="452"/>
      <c r="C67" s="351" t="s">
        <v>1205</v>
      </c>
      <c r="D67" s="351" t="str">
        <f>'Gannett Fleming Eng Assess 6-16'!C55</f>
        <v>ROOF OPERATIONS  BUILDING</v>
      </c>
      <c r="E67" s="429">
        <f>'Gannett Fleming Eng Assess 6-16'!E55</f>
        <v>0</v>
      </c>
      <c r="F67" s="333">
        <f>'Gannett Fleming Eng Assess 6-16'!D55</f>
        <v>2013</v>
      </c>
      <c r="G67" s="353">
        <f t="shared" si="9"/>
        <v>2013</v>
      </c>
      <c r="H67" s="352">
        <f>'Gannett Fleming Eng Assess 6-16'!G55</f>
        <v>42668</v>
      </c>
      <c r="I67" s="332" t="str">
        <f t="shared" si="107"/>
        <v>HWW-115</v>
      </c>
      <c r="J67" s="333">
        <f t="shared" si="108"/>
        <v>613.79999999999995</v>
      </c>
      <c r="K67" s="333">
        <f t="shared" si="109"/>
        <v>674.5</v>
      </c>
      <c r="L67" s="334">
        <f t="shared" si="13"/>
        <v>1.099</v>
      </c>
      <c r="M67" s="335">
        <f t="shared" si="14"/>
        <v>46892.13</v>
      </c>
      <c r="N67" s="458">
        <f t="shared" si="110"/>
        <v>1</v>
      </c>
      <c r="O67" s="335">
        <f t="shared" si="111"/>
        <v>46892.13</v>
      </c>
      <c r="P67" s="63"/>
      <c r="Q67" s="431">
        <f t="shared" si="16"/>
        <v>354.4</v>
      </c>
      <c r="R67" s="358" t="str">
        <f t="shared" si="34"/>
        <v>STRUCTURES  AND IMPROVEMENTS - TREATMENT</v>
      </c>
      <c r="S67" s="354">
        <f t="shared" si="17"/>
        <v>2013</v>
      </c>
      <c r="T67" s="336">
        <f>Inputs!B$7-(S67+0.5)</f>
        <v>4.5</v>
      </c>
      <c r="U67" s="355">
        <f t="shared" si="112"/>
        <v>46892.13</v>
      </c>
      <c r="V67" s="337" t="str">
        <f t="shared" si="113"/>
        <v>R4.0</v>
      </c>
      <c r="W67" s="338">
        <f t="shared" si="114"/>
        <v>55</v>
      </c>
      <c r="X67" s="339">
        <f t="shared" si="86"/>
        <v>8</v>
      </c>
      <c r="Y67" s="340" t="str">
        <f t="shared" si="87"/>
        <v>R4.0008</v>
      </c>
      <c r="Z67" s="341">
        <f t="shared" si="88"/>
        <v>0.92012000000000005</v>
      </c>
      <c r="AA67" s="342">
        <f t="shared" si="89"/>
        <v>50.61</v>
      </c>
      <c r="AB67" s="342">
        <f t="shared" si="90"/>
        <v>55.11</v>
      </c>
      <c r="AC67" s="343">
        <f t="shared" si="91"/>
        <v>0.91834512999999995</v>
      </c>
      <c r="AD67" s="344">
        <f t="shared" si="19"/>
        <v>43063.16</v>
      </c>
      <c r="AE67" s="344">
        <f t="shared" si="115"/>
        <v>211015</v>
      </c>
      <c r="AF67" s="344">
        <f t="shared" si="116"/>
        <v>2373211</v>
      </c>
      <c r="AG67" s="344">
        <f t="shared" si="117"/>
        <v>2584225</v>
      </c>
      <c r="AH67" s="64"/>
      <c r="AI67" s="347">
        <f t="shared" si="20"/>
        <v>354.4</v>
      </c>
      <c r="AJ67" s="347" t="str">
        <f t="shared" si="39"/>
        <v>STRUCTURES  AND IMPROVEMENTS - TREATMENT</v>
      </c>
      <c r="AK67" s="354">
        <f t="shared" si="21"/>
        <v>2013</v>
      </c>
      <c r="AL67" s="349">
        <f t="shared" si="22"/>
        <v>43063.16</v>
      </c>
      <c r="AM67" s="345">
        <f t="shared" si="118"/>
        <v>0</v>
      </c>
      <c r="AN67" s="346">
        <f t="shared" si="24"/>
        <v>43063.16</v>
      </c>
      <c r="AP67" s="347">
        <f t="shared" si="25"/>
        <v>354.4</v>
      </c>
      <c r="AQ67" s="347" t="str">
        <f t="shared" si="40"/>
        <v>STRUCTURES  AND IMPROVEMENTS - TREATMENT</v>
      </c>
      <c r="AR67" s="356">
        <f t="shared" si="26"/>
        <v>2013</v>
      </c>
      <c r="AS67" s="335">
        <f t="shared" si="27"/>
        <v>42668</v>
      </c>
      <c r="AT67" s="333" t="str">
        <f t="shared" si="28"/>
        <v>R4.0</v>
      </c>
      <c r="AU67" s="333">
        <f t="shared" si="29"/>
        <v>55</v>
      </c>
      <c r="AV67" s="348">
        <f t="shared" si="30"/>
        <v>4.5</v>
      </c>
      <c r="AW67" s="347">
        <f t="shared" si="96"/>
        <v>8</v>
      </c>
      <c r="AX67" s="347" t="str">
        <f t="shared" si="97"/>
        <v>R4.0008</v>
      </c>
      <c r="AY67" s="347">
        <f t="shared" si="98"/>
        <v>0.92012000000000005</v>
      </c>
      <c r="AZ67" s="347">
        <f t="shared" si="99"/>
        <v>50.61</v>
      </c>
      <c r="BA67" s="347">
        <f t="shared" si="100"/>
        <v>55.11</v>
      </c>
      <c r="BB67" s="350">
        <f t="shared" si="101"/>
        <v>8.165E-2</v>
      </c>
      <c r="BC67" s="335">
        <f t="shared" si="31"/>
        <v>3483.84</v>
      </c>
      <c r="BD67" s="349">
        <f t="shared" si="32"/>
        <v>39184.160000000003</v>
      </c>
      <c r="BE67" s="63">
        <f t="shared" si="119"/>
        <v>192006</v>
      </c>
      <c r="BF67" s="63">
        <f t="shared" si="120"/>
        <v>2159427.48</v>
      </c>
      <c r="BG67" s="63">
        <f t="shared" si="121"/>
        <v>2351433.48</v>
      </c>
    </row>
    <row r="68" spans="1:59" hidden="1" outlineLevel="2">
      <c r="A68" s="425">
        <f>'Gannett Fleming Eng Assess 6-16'!A56</f>
        <v>354.4</v>
      </c>
      <c r="B68" s="452"/>
      <c r="C68" s="351" t="s">
        <v>1205</v>
      </c>
      <c r="D68" s="351" t="str">
        <f>'Gannett Fleming Eng Assess 6-16'!C56</f>
        <v>PH III HEADWORKS  UPGRADE</v>
      </c>
      <c r="E68" s="429">
        <f>'Gannett Fleming Eng Assess 6-16'!E56</f>
        <v>0</v>
      </c>
      <c r="F68" s="333">
        <f>'Gannett Fleming Eng Assess 6-16'!D56</f>
        <v>2014</v>
      </c>
      <c r="G68" s="353">
        <f t="shared" si="9"/>
        <v>2014</v>
      </c>
      <c r="H68" s="352">
        <f>'Gannett Fleming Eng Assess 6-16'!G56</f>
        <v>19880</v>
      </c>
      <c r="I68" s="332" t="str">
        <f t="shared" si="107"/>
        <v>HWW-115</v>
      </c>
      <c r="J68" s="333">
        <f t="shared" si="108"/>
        <v>630.79999999999995</v>
      </c>
      <c r="K68" s="333">
        <f t="shared" si="109"/>
        <v>674.5</v>
      </c>
      <c r="L68" s="334">
        <f t="shared" si="13"/>
        <v>1.069</v>
      </c>
      <c r="M68" s="335">
        <f t="shared" si="14"/>
        <v>21251.72</v>
      </c>
      <c r="N68" s="458">
        <f t="shared" si="110"/>
        <v>1</v>
      </c>
      <c r="O68" s="335">
        <f t="shared" si="111"/>
        <v>21251.72</v>
      </c>
      <c r="P68" s="63"/>
      <c r="Q68" s="431">
        <f t="shared" si="16"/>
        <v>354.4</v>
      </c>
      <c r="R68" s="358" t="str">
        <f t="shared" si="34"/>
        <v>STRUCTURES  AND IMPROVEMENTS - TREATMENT</v>
      </c>
      <c r="S68" s="354">
        <f t="shared" si="17"/>
        <v>2014</v>
      </c>
      <c r="T68" s="336">
        <f>Inputs!B$7-(S68+0.5)</f>
        <v>3.5</v>
      </c>
      <c r="U68" s="355">
        <f t="shared" si="112"/>
        <v>21251.72</v>
      </c>
      <c r="V68" s="337" t="str">
        <f t="shared" si="113"/>
        <v>R4.0</v>
      </c>
      <c r="W68" s="338">
        <f t="shared" si="114"/>
        <v>55</v>
      </c>
      <c r="X68" s="339">
        <f t="shared" si="86"/>
        <v>6</v>
      </c>
      <c r="Y68" s="340" t="str">
        <f t="shared" si="87"/>
        <v>R4.0006</v>
      </c>
      <c r="Z68" s="341">
        <f t="shared" si="88"/>
        <v>0.94008000000000003</v>
      </c>
      <c r="AA68" s="342">
        <f t="shared" si="89"/>
        <v>51.7</v>
      </c>
      <c r="AB68" s="342">
        <f t="shared" si="90"/>
        <v>55.2</v>
      </c>
      <c r="AC68" s="343">
        <f t="shared" si="91"/>
        <v>0.93659420000000004</v>
      </c>
      <c r="AD68" s="344">
        <f t="shared" si="19"/>
        <v>19904.240000000002</v>
      </c>
      <c r="AE68" s="344">
        <f t="shared" si="115"/>
        <v>74381</v>
      </c>
      <c r="AF68" s="344">
        <f t="shared" si="116"/>
        <v>1098714</v>
      </c>
      <c r="AG68" s="344">
        <f t="shared" si="117"/>
        <v>1173095</v>
      </c>
      <c r="AH68" s="64"/>
      <c r="AI68" s="347">
        <f t="shared" si="20"/>
        <v>354.4</v>
      </c>
      <c r="AJ68" s="347" t="str">
        <f t="shared" si="39"/>
        <v>STRUCTURES  AND IMPROVEMENTS - TREATMENT</v>
      </c>
      <c r="AK68" s="354">
        <f t="shared" si="21"/>
        <v>2014</v>
      </c>
      <c r="AL68" s="349">
        <f t="shared" si="22"/>
        <v>19904.240000000002</v>
      </c>
      <c r="AM68" s="345">
        <f t="shared" si="118"/>
        <v>0</v>
      </c>
      <c r="AN68" s="346">
        <f t="shared" si="24"/>
        <v>19904.240000000002</v>
      </c>
      <c r="AP68" s="347">
        <f t="shared" si="25"/>
        <v>354.4</v>
      </c>
      <c r="AQ68" s="347" t="str">
        <f t="shared" si="40"/>
        <v>STRUCTURES  AND IMPROVEMENTS - TREATMENT</v>
      </c>
      <c r="AR68" s="356">
        <f t="shared" si="26"/>
        <v>2014</v>
      </c>
      <c r="AS68" s="335">
        <f t="shared" si="27"/>
        <v>19880</v>
      </c>
      <c r="AT68" s="333" t="str">
        <f t="shared" si="28"/>
        <v>R4.0</v>
      </c>
      <c r="AU68" s="333">
        <f t="shared" si="29"/>
        <v>55</v>
      </c>
      <c r="AV68" s="348">
        <f t="shared" si="30"/>
        <v>3.5</v>
      </c>
      <c r="AW68" s="347">
        <f t="shared" si="96"/>
        <v>6</v>
      </c>
      <c r="AX68" s="347" t="str">
        <f t="shared" si="97"/>
        <v>R4.0006</v>
      </c>
      <c r="AY68" s="347">
        <f t="shared" si="98"/>
        <v>0.94008000000000003</v>
      </c>
      <c r="AZ68" s="347">
        <f t="shared" si="99"/>
        <v>51.7</v>
      </c>
      <c r="BA68" s="347">
        <f t="shared" si="100"/>
        <v>55.2</v>
      </c>
      <c r="BB68" s="350">
        <f t="shared" si="101"/>
        <v>6.3409999999999994E-2</v>
      </c>
      <c r="BC68" s="335">
        <f t="shared" si="31"/>
        <v>1260.5899999999999</v>
      </c>
      <c r="BD68" s="349">
        <f t="shared" si="32"/>
        <v>18619.41</v>
      </c>
      <c r="BE68" s="63">
        <f t="shared" si="119"/>
        <v>69580</v>
      </c>
      <c r="BF68" s="63">
        <f t="shared" si="120"/>
        <v>1027796</v>
      </c>
      <c r="BG68" s="63">
        <f t="shared" si="121"/>
        <v>1097376</v>
      </c>
    </row>
    <row r="69" spans="1:59" hidden="1" outlineLevel="2">
      <c r="A69" s="425">
        <f>'Gannett Fleming Eng Assess 6-16'!A57</f>
        <v>354.4</v>
      </c>
      <c r="B69" s="452"/>
      <c r="C69" s="351" t="s">
        <v>1205</v>
      </c>
      <c r="D69" s="351" t="str">
        <f>'Gannett Fleming Eng Assess 6-16'!C57</f>
        <v>PH III HEADWORKS  UPGRADE</v>
      </c>
      <c r="E69" s="429">
        <f>'Gannett Fleming Eng Assess 6-16'!E57</f>
        <v>0</v>
      </c>
      <c r="F69" s="333">
        <f>'Gannett Fleming Eng Assess 6-16'!D57</f>
        <v>2014</v>
      </c>
      <c r="G69" s="353">
        <f t="shared" si="9"/>
        <v>2014</v>
      </c>
      <c r="H69" s="352">
        <f>'Gannett Fleming Eng Assess 6-16'!G57</f>
        <v>11827</v>
      </c>
      <c r="I69" s="332" t="str">
        <f t="shared" si="107"/>
        <v>HWW-115</v>
      </c>
      <c r="J69" s="333">
        <f t="shared" si="108"/>
        <v>630.79999999999995</v>
      </c>
      <c r="K69" s="333">
        <f t="shared" si="109"/>
        <v>674.5</v>
      </c>
      <c r="L69" s="334">
        <f t="shared" si="13"/>
        <v>1.069</v>
      </c>
      <c r="M69" s="335">
        <f t="shared" si="14"/>
        <v>12643.06</v>
      </c>
      <c r="N69" s="458">
        <f t="shared" si="110"/>
        <v>1</v>
      </c>
      <c r="O69" s="335">
        <f t="shared" si="111"/>
        <v>12643.06</v>
      </c>
      <c r="P69" s="63"/>
      <c r="Q69" s="431">
        <f t="shared" si="16"/>
        <v>354.4</v>
      </c>
      <c r="R69" s="358" t="str">
        <f t="shared" si="34"/>
        <v>STRUCTURES  AND IMPROVEMENTS - TREATMENT</v>
      </c>
      <c r="S69" s="354">
        <f t="shared" si="17"/>
        <v>2014</v>
      </c>
      <c r="T69" s="336">
        <f>Inputs!B$7-(S69+0.5)</f>
        <v>3.5</v>
      </c>
      <c r="U69" s="355">
        <f t="shared" si="112"/>
        <v>12643.06</v>
      </c>
      <c r="V69" s="337" t="str">
        <f t="shared" si="113"/>
        <v>R4.0</v>
      </c>
      <c r="W69" s="338">
        <f t="shared" si="114"/>
        <v>55</v>
      </c>
      <c r="X69" s="339">
        <f t="shared" si="86"/>
        <v>6</v>
      </c>
      <c r="Y69" s="340" t="str">
        <f t="shared" si="87"/>
        <v>R4.0006</v>
      </c>
      <c r="Z69" s="341">
        <f t="shared" si="88"/>
        <v>0.94008000000000003</v>
      </c>
      <c r="AA69" s="342">
        <f t="shared" si="89"/>
        <v>51.7</v>
      </c>
      <c r="AB69" s="342">
        <f t="shared" si="90"/>
        <v>55.2</v>
      </c>
      <c r="AC69" s="343">
        <f t="shared" si="91"/>
        <v>0.93659420000000004</v>
      </c>
      <c r="AD69" s="344">
        <f t="shared" si="19"/>
        <v>11841.42</v>
      </c>
      <c r="AE69" s="344">
        <f t="shared" si="115"/>
        <v>44251</v>
      </c>
      <c r="AF69" s="344">
        <f t="shared" si="116"/>
        <v>653646</v>
      </c>
      <c r="AG69" s="344">
        <f t="shared" si="117"/>
        <v>697897</v>
      </c>
      <c r="AH69" s="64"/>
      <c r="AI69" s="347">
        <f t="shared" si="20"/>
        <v>354.4</v>
      </c>
      <c r="AJ69" s="347" t="str">
        <f t="shared" si="39"/>
        <v>STRUCTURES  AND IMPROVEMENTS - TREATMENT</v>
      </c>
      <c r="AK69" s="354">
        <f t="shared" si="21"/>
        <v>2014</v>
      </c>
      <c r="AL69" s="349">
        <f t="shared" si="22"/>
        <v>11841.42</v>
      </c>
      <c r="AM69" s="345">
        <f t="shared" si="118"/>
        <v>0</v>
      </c>
      <c r="AN69" s="346">
        <f t="shared" si="24"/>
        <v>11841.42</v>
      </c>
      <c r="AP69" s="347">
        <f t="shared" si="25"/>
        <v>354.4</v>
      </c>
      <c r="AQ69" s="347" t="str">
        <f t="shared" si="40"/>
        <v>STRUCTURES  AND IMPROVEMENTS - TREATMENT</v>
      </c>
      <c r="AR69" s="356">
        <f t="shared" si="26"/>
        <v>2014</v>
      </c>
      <c r="AS69" s="335">
        <f t="shared" si="27"/>
        <v>11827</v>
      </c>
      <c r="AT69" s="333" t="str">
        <f t="shared" si="28"/>
        <v>R4.0</v>
      </c>
      <c r="AU69" s="333">
        <f t="shared" si="29"/>
        <v>55</v>
      </c>
      <c r="AV69" s="348">
        <f t="shared" si="30"/>
        <v>3.5</v>
      </c>
      <c r="AW69" s="347">
        <f t="shared" si="96"/>
        <v>6</v>
      </c>
      <c r="AX69" s="347" t="str">
        <f t="shared" si="97"/>
        <v>R4.0006</v>
      </c>
      <c r="AY69" s="347">
        <f t="shared" si="98"/>
        <v>0.94008000000000003</v>
      </c>
      <c r="AZ69" s="347">
        <f t="shared" si="99"/>
        <v>51.7</v>
      </c>
      <c r="BA69" s="347">
        <f t="shared" si="100"/>
        <v>55.2</v>
      </c>
      <c r="BB69" s="350">
        <f t="shared" si="101"/>
        <v>6.3409999999999994E-2</v>
      </c>
      <c r="BC69" s="335">
        <f t="shared" si="31"/>
        <v>749.95</v>
      </c>
      <c r="BD69" s="349">
        <f t="shared" si="32"/>
        <v>11077.05</v>
      </c>
      <c r="BE69" s="63">
        <f t="shared" si="119"/>
        <v>41394.5</v>
      </c>
      <c r="BF69" s="63">
        <f t="shared" si="120"/>
        <v>611455.9</v>
      </c>
      <c r="BG69" s="63">
        <f t="shared" si="121"/>
        <v>652850.4</v>
      </c>
    </row>
    <row r="70" spans="1:59" hidden="1" outlineLevel="2">
      <c r="A70" s="425">
        <f>'Gannett Fleming Eng Assess 6-16'!A58</f>
        <v>354.4</v>
      </c>
      <c r="B70" s="452"/>
      <c r="C70" s="351" t="s">
        <v>1205</v>
      </c>
      <c r="D70" s="351" t="str">
        <f>'Gannett Fleming Eng Assess 6-16'!C58</f>
        <v>NEW SEALS ROOF</v>
      </c>
      <c r="E70" s="429">
        <f>'Gannett Fleming Eng Assess 6-16'!E58</f>
        <v>0</v>
      </c>
      <c r="F70" s="333">
        <f>'Gannett Fleming Eng Assess 6-16'!D58</f>
        <v>2016</v>
      </c>
      <c r="G70" s="353">
        <f t="shared" si="9"/>
        <v>2016</v>
      </c>
      <c r="H70" s="352">
        <f>'Gannett Fleming Eng Assess 6-16'!G58</f>
        <v>4264</v>
      </c>
      <c r="I70" s="332" t="str">
        <f t="shared" si="107"/>
        <v>HWW-115</v>
      </c>
      <c r="J70" s="333">
        <f t="shared" si="108"/>
        <v>661.3</v>
      </c>
      <c r="K70" s="333">
        <f t="shared" si="109"/>
        <v>674.5</v>
      </c>
      <c r="L70" s="334">
        <f t="shared" si="13"/>
        <v>1.02</v>
      </c>
      <c r="M70" s="335">
        <f t="shared" si="14"/>
        <v>4349.28</v>
      </c>
      <c r="N70" s="458">
        <f t="shared" si="110"/>
        <v>1</v>
      </c>
      <c r="O70" s="335">
        <f t="shared" si="111"/>
        <v>4349.28</v>
      </c>
      <c r="P70" s="63"/>
      <c r="Q70" s="431">
        <f t="shared" si="16"/>
        <v>354.4</v>
      </c>
      <c r="R70" s="358" t="str">
        <f t="shared" si="34"/>
        <v>STRUCTURES  AND IMPROVEMENTS - TREATMENT</v>
      </c>
      <c r="S70" s="354">
        <f t="shared" si="17"/>
        <v>2016</v>
      </c>
      <c r="T70" s="336">
        <f>Inputs!B$7-(S70+0.5)</f>
        <v>1.5</v>
      </c>
      <c r="U70" s="355">
        <f t="shared" si="112"/>
        <v>4349.28</v>
      </c>
      <c r="V70" s="337" t="str">
        <f t="shared" si="113"/>
        <v>R4.0</v>
      </c>
      <c r="W70" s="338">
        <f t="shared" si="114"/>
        <v>55</v>
      </c>
      <c r="X70" s="339">
        <f t="shared" si="86"/>
        <v>3</v>
      </c>
      <c r="Y70" s="340" t="str">
        <f t="shared" si="87"/>
        <v>R4.0003</v>
      </c>
      <c r="Z70" s="341">
        <f t="shared" si="88"/>
        <v>0.97002999999999995</v>
      </c>
      <c r="AA70" s="342">
        <f t="shared" si="89"/>
        <v>53.35</v>
      </c>
      <c r="AB70" s="342">
        <f t="shared" si="90"/>
        <v>54.85</v>
      </c>
      <c r="AC70" s="343">
        <f t="shared" si="91"/>
        <v>0.97265268999999999</v>
      </c>
      <c r="AD70" s="344">
        <f t="shared" si="19"/>
        <v>4230.34</v>
      </c>
      <c r="AE70" s="344">
        <f t="shared" si="115"/>
        <v>6524</v>
      </c>
      <c r="AF70" s="344">
        <f t="shared" si="116"/>
        <v>232034</v>
      </c>
      <c r="AG70" s="344">
        <f t="shared" si="117"/>
        <v>238558</v>
      </c>
      <c r="AH70" s="64"/>
      <c r="AI70" s="347">
        <f t="shared" si="20"/>
        <v>354.4</v>
      </c>
      <c r="AJ70" s="347" t="str">
        <f t="shared" si="39"/>
        <v>STRUCTURES  AND IMPROVEMENTS - TREATMENT</v>
      </c>
      <c r="AK70" s="354">
        <f t="shared" si="21"/>
        <v>2016</v>
      </c>
      <c r="AL70" s="349">
        <f t="shared" si="22"/>
        <v>4230.34</v>
      </c>
      <c r="AM70" s="345">
        <f t="shared" si="118"/>
        <v>0</v>
      </c>
      <c r="AN70" s="346">
        <f t="shared" si="24"/>
        <v>4230.34</v>
      </c>
      <c r="AP70" s="347">
        <f t="shared" si="25"/>
        <v>354.4</v>
      </c>
      <c r="AQ70" s="347" t="str">
        <f t="shared" si="40"/>
        <v>STRUCTURES  AND IMPROVEMENTS - TREATMENT</v>
      </c>
      <c r="AR70" s="356">
        <f t="shared" si="26"/>
        <v>2016</v>
      </c>
      <c r="AS70" s="335">
        <f t="shared" si="27"/>
        <v>4264</v>
      </c>
      <c r="AT70" s="333" t="str">
        <f t="shared" si="28"/>
        <v>R4.0</v>
      </c>
      <c r="AU70" s="333">
        <f t="shared" si="29"/>
        <v>55</v>
      </c>
      <c r="AV70" s="348">
        <f t="shared" si="30"/>
        <v>1.5</v>
      </c>
      <c r="AW70" s="347">
        <f t="shared" si="96"/>
        <v>3</v>
      </c>
      <c r="AX70" s="347" t="str">
        <f t="shared" si="97"/>
        <v>R4.0003</v>
      </c>
      <c r="AY70" s="347">
        <f t="shared" si="98"/>
        <v>0.97002999999999995</v>
      </c>
      <c r="AZ70" s="347">
        <f t="shared" si="99"/>
        <v>53.35</v>
      </c>
      <c r="BA70" s="347">
        <f t="shared" si="100"/>
        <v>54.85</v>
      </c>
      <c r="BB70" s="350">
        <f t="shared" si="101"/>
        <v>2.7349999999999999E-2</v>
      </c>
      <c r="BC70" s="335">
        <f t="shared" si="31"/>
        <v>116.62</v>
      </c>
      <c r="BD70" s="349">
        <f t="shared" si="32"/>
        <v>4147.38</v>
      </c>
      <c r="BE70" s="63">
        <f t="shared" si="119"/>
        <v>6396</v>
      </c>
      <c r="BF70" s="63">
        <f t="shared" si="120"/>
        <v>227484.4</v>
      </c>
      <c r="BG70" s="63">
        <f t="shared" si="121"/>
        <v>233880.4</v>
      </c>
    </row>
    <row r="71" spans="1:59" hidden="1" outlineLevel="2">
      <c r="A71" s="425">
        <f>'Gannett Fleming Eng Assess 6-16'!A59</f>
        <v>354.4</v>
      </c>
      <c r="B71" s="452"/>
      <c r="C71" s="351" t="s">
        <v>1205</v>
      </c>
      <c r="D71" s="351" t="str">
        <f>'Gannett Fleming Eng Assess 6-16'!C59</f>
        <v>WWTP GARAGE ROOF REPLACEMENT</v>
      </c>
      <c r="E71" s="429">
        <f>'Gannett Fleming Eng Assess 6-16'!E59</f>
        <v>0</v>
      </c>
      <c r="F71" s="333">
        <f>'Gannett Fleming Eng Assess 6-16'!D59</f>
        <v>2016</v>
      </c>
      <c r="G71" s="353">
        <f t="shared" si="9"/>
        <v>2016</v>
      </c>
      <c r="H71" s="352">
        <f>'Gannett Fleming Eng Assess 6-16'!G59</f>
        <v>99500</v>
      </c>
      <c r="I71" s="332" t="str">
        <f t="shared" si="107"/>
        <v>HWW-115</v>
      </c>
      <c r="J71" s="333">
        <f t="shared" si="108"/>
        <v>661.3</v>
      </c>
      <c r="K71" s="333">
        <f t="shared" si="109"/>
        <v>674.5</v>
      </c>
      <c r="L71" s="334">
        <f t="shared" si="13"/>
        <v>1.02</v>
      </c>
      <c r="M71" s="335">
        <f t="shared" si="14"/>
        <v>101490</v>
      </c>
      <c r="N71" s="458">
        <f t="shared" si="110"/>
        <v>1</v>
      </c>
      <c r="O71" s="335">
        <f t="shared" si="111"/>
        <v>101490</v>
      </c>
      <c r="P71" s="63"/>
      <c r="Q71" s="431">
        <f t="shared" si="16"/>
        <v>354.4</v>
      </c>
      <c r="R71" s="358" t="str">
        <f t="shared" si="34"/>
        <v>STRUCTURES  AND IMPROVEMENTS - TREATMENT</v>
      </c>
      <c r="S71" s="354">
        <f t="shared" si="17"/>
        <v>2016</v>
      </c>
      <c r="T71" s="336">
        <f>Inputs!B$7-(S71+0.5)</f>
        <v>1.5</v>
      </c>
      <c r="U71" s="355">
        <f t="shared" si="112"/>
        <v>101490</v>
      </c>
      <c r="V71" s="337" t="str">
        <f t="shared" si="113"/>
        <v>R4.0</v>
      </c>
      <c r="W71" s="338">
        <f t="shared" si="114"/>
        <v>55</v>
      </c>
      <c r="X71" s="339">
        <f t="shared" si="86"/>
        <v>3</v>
      </c>
      <c r="Y71" s="340" t="str">
        <f t="shared" si="87"/>
        <v>R4.0003</v>
      </c>
      <c r="Z71" s="341">
        <f t="shared" si="88"/>
        <v>0.97002999999999995</v>
      </c>
      <c r="AA71" s="342">
        <f t="shared" si="89"/>
        <v>53.35</v>
      </c>
      <c r="AB71" s="342">
        <f t="shared" si="90"/>
        <v>54.85</v>
      </c>
      <c r="AC71" s="343">
        <f t="shared" si="91"/>
        <v>0.97265268999999999</v>
      </c>
      <c r="AD71" s="344">
        <f t="shared" si="19"/>
        <v>98714.52</v>
      </c>
      <c r="AE71" s="344">
        <f t="shared" si="115"/>
        <v>152235</v>
      </c>
      <c r="AF71" s="344">
        <f t="shared" si="116"/>
        <v>5414492</v>
      </c>
      <c r="AG71" s="344">
        <f t="shared" si="117"/>
        <v>5566727</v>
      </c>
      <c r="AH71" s="64"/>
      <c r="AI71" s="347">
        <f t="shared" si="20"/>
        <v>354.4</v>
      </c>
      <c r="AJ71" s="347" t="str">
        <f t="shared" si="39"/>
        <v>STRUCTURES  AND IMPROVEMENTS - TREATMENT</v>
      </c>
      <c r="AK71" s="354">
        <f t="shared" si="21"/>
        <v>2016</v>
      </c>
      <c r="AL71" s="349">
        <f t="shared" si="22"/>
        <v>98714.52</v>
      </c>
      <c r="AM71" s="345">
        <f t="shared" si="118"/>
        <v>0</v>
      </c>
      <c r="AN71" s="346">
        <f t="shared" si="24"/>
        <v>98714.52</v>
      </c>
      <c r="AP71" s="347">
        <f t="shared" si="25"/>
        <v>354.4</v>
      </c>
      <c r="AQ71" s="347" t="str">
        <f t="shared" si="40"/>
        <v>STRUCTURES  AND IMPROVEMENTS - TREATMENT</v>
      </c>
      <c r="AR71" s="356">
        <f t="shared" si="26"/>
        <v>2016</v>
      </c>
      <c r="AS71" s="335">
        <f t="shared" si="27"/>
        <v>99500</v>
      </c>
      <c r="AT71" s="333" t="str">
        <f t="shared" si="28"/>
        <v>R4.0</v>
      </c>
      <c r="AU71" s="333">
        <f t="shared" si="29"/>
        <v>55</v>
      </c>
      <c r="AV71" s="348">
        <f t="shared" si="30"/>
        <v>1.5</v>
      </c>
      <c r="AW71" s="347">
        <f t="shared" si="96"/>
        <v>3</v>
      </c>
      <c r="AX71" s="347" t="str">
        <f t="shared" si="97"/>
        <v>R4.0003</v>
      </c>
      <c r="AY71" s="347">
        <f t="shared" si="98"/>
        <v>0.97002999999999995</v>
      </c>
      <c r="AZ71" s="347">
        <f t="shared" si="99"/>
        <v>53.35</v>
      </c>
      <c r="BA71" s="347">
        <f t="shared" si="100"/>
        <v>54.85</v>
      </c>
      <c r="BB71" s="350">
        <f t="shared" si="101"/>
        <v>2.7349999999999999E-2</v>
      </c>
      <c r="BC71" s="335">
        <f t="shared" si="31"/>
        <v>2721.33</v>
      </c>
      <c r="BD71" s="349">
        <f t="shared" si="32"/>
        <v>96778.67</v>
      </c>
      <c r="BE71" s="63">
        <f t="shared" si="119"/>
        <v>149250</v>
      </c>
      <c r="BF71" s="63">
        <f t="shared" si="120"/>
        <v>5308325</v>
      </c>
      <c r="BG71" s="63">
        <f t="shared" si="121"/>
        <v>5457575</v>
      </c>
    </row>
    <row r="72" spans="1:59" hidden="1" outlineLevel="1" collapsed="1">
      <c r="A72" s="430" t="s">
        <v>1223</v>
      </c>
      <c r="B72" s="453"/>
      <c r="C72" s="357" t="str">
        <f>C71</f>
        <v>STRUCTURES  AND IMPROVEMENTS - TREATMENT</v>
      </c>
      <c r="D72" s="351"/>
      <c r="E72" s="429"/>
      <c r="F72" s="333"/>
      <c r="G72" s="353"/>
      <c r="H72" s="352">
        <f>SUBTOTAL(9,H60:H71)</f>
        <v>36457669.120000005</v>
      </c>
      <c r="I72" s="332"/>
      <c r="J72" s="333"/>
      <c r="K72" s="333"/>
      <c r="L72" s="334"/>
      <c r="M72" s="335">
        <f>SUBTOTAL(9,M60:M71)</f>
        <v>111449475.19999999</v>
      </c>
      <c r="N72" s="335"/>
      <c r="O72" s="335">
        <f>SUBTOTAL(9,O60:O71)</f>
        <v>111449475.19999999</v>
      </c>
      <c r="P72" s="63"/>
      <c r="Q72" s="431" t="str">
        <f t="shared" si="16"/>
        <v>354.40 Total</v>
      </c>
      <c r="R72" s="358" t="str">
        <f t="shared" si="34"/>
        <v>STRUCTURES  AND IMPROVEMENTS - TREATMENT</v>
      </c>
      <c r="S72" s="354"/>
      <c r="T72" s="336">
        <f>ROUND(AE72/U72,2)</f>
        <v>32.99</v>
      </c>
      <c r="U72" s="355">
        <f>SUBTOTAL(9,U60:U71)</f>
        <v>111449475.19999999</v>
      </c>
      <c r="V72" s="337"/>
      <c r="W72" s="338"/>
      <c r="X72" s="339"/>
      <c r="Y72" s="340"/>
      <c r="Z72" s="341"/>
      <c r="AA72" s="342">
        <f>ROUND(AF72/$U72,2)</f>
        <v>24.21</v>
      </c>
      <c r="AB72" s="342">
        <f>ROUND(AG72/$U72,2)</f>
        <v>57.2</v>
      </c>
      <c r="AC72" s="343"/>
      <c r="AD72" s="344">
        <f>SUBTOTAL(9,AD60:AD71)</f>
        <v>47912068.890000008</v>
      </c>
      <c r="AE72" s="344">
        <f t="shared" ref="AE72:AG72" si="122">SUBTOTAL(9,AE60:AE71)</f>
        <v>3676737065</v>
      </c>
      <c r="AF72" s="344">
        <f t="shared" si="122"/>
        <v>2698338995</v>
      </c>
      <c r="AG72" s="344">
        <f t="shared" si="122"/>
        <v>6375076059</v>
      </c>
      <c r="AH72" s="64"/>
      <c r="AI72" s="431" t="str">
        <f t="shared" si="20"/>
        <v>354.40 Total</v>
      </c>
      <c r="AJ72" s="358" t="str">
        <f>C72</f>
        <v>STRUCTURES  AND IMPROVEMENTS - TREATMENT</v>
      </c>
      <c r="AK72" s="354"/>
      <c r="AL72" s="349">
        <f>SUBTOTAL(9,AL60:AL71)</f>
        <v>47912068.890000008</v>
      </c>
      <c r="AM72" s="345"/>
      <c r="AN72" s="349">
        <f>SUBTOTAL(9,AN60:AN71)</f>
        <v>47912068.890000008</v>
      </c>
      <c r="AP72" s="431" t="str">
        <f t="shared" si="25"/>
        <v>354.40 Total</v>
      </c>
      <c r="AQ72" s="358" t="str">
        <f>C72</f>
        <v>STRUCTURES  AND IMPROVEMENTS - TREATMENT</v>
      </c>
      <c r="AR72" s="356"/>
      <c r="AS72" s="335">
        <f>SUBTOTAL(9,AS60:AS71)</f>
        <v>36457669.120000005</v>
      </c>
      <c r="AT72" s="333"/>
      <c r="AU72" s="333"/>
      <c r="AV72" s="348">
        <f>ROUND(BE72/AS72,2)</f>
        <v>26.1</v>
      </c>
      <c r="AW72" s="347"/>
      <c r="AX72" s="347"/>
      <c r="AY72" s="347"/>
      <c r="AZ72" s="348">
        <f>ROUND(BF72/AS72,2)</f>
        <v>30.03</v>
      </c>
      <c r="BA72" s="348">
        <f>ROUND(BG72/AS72,2)</f>
        <v>56.12</v>
      </c>
      <c r="BB72" s="350"/>
      <c r="BC72" s="335">
        <f>SUBTOTAL(9,BC60:BC71)</f>
        <v>16807382.679999996</v>
      </c>
      <c r="BD72" s="349">
        <f>SUBTOTAL(9,BD60:BD71)</f>
        <v>19650286.440000001</v>
      </c>
      <c r="BE72" s="349">
        <f t="shared" ref="BE72:BG72" si="123">SUBTOTAL(9,BE60:BE71)</f>
        <v>951406011.62999988</v>
      </c>
      <c r="BF72" s="349">
        <f t="shared" si="123"/>
        <v>1094777508.8700001</v>
      </c>
      <c r="BG72" s="349">
        <f t="shared" si="123"/>
        <v>2046183520.4900002</v>
      </c>
    </row>
    <row r="73" spans="1:59" hidden="1" outlineLevel="2">
      <c r="A73" s="425">
        <f>'Gannett Fleming Eng Assess 6-16'!A62</f>
        <v>355.3</v>
      </c>
      <c r="B73" s="452"/>
      <c r="C73" s="351" t="s">
        <v>1206</v>
      </c>
      <c r="D73" s="351" t="str">
        <f>'Gannett Fleming Eng Assess 6-16'!C62</f>
        <v>1993 MARATHOD BRUSHLESS 680 FDF 4531 PORTABLE GENERATOR</v>
      </c>
      <c r="E73" s="429">
        <f>'Gannett Fleming Eng Assess 6-16'!E62</f>
        <v>0</v>
      </c>
      <c r="F73" s="333">
        <f>'Gannett Fleming Eng Assess 6-16'!D62</f>
        <v>1993</v>
      </c>
      <c r="G73" s="353">
        <f t="shared" si="9"/>
        <v>1993</v>
      </c>
      <c r="H73" s="352">
        <f>'Gannett Fleming Eng Assess 6-16'!G62</f>
        <v>23873</v>
      </c>
      <c r="I73" s="332" t="str">
        <f>VLOOKUP(A73,AccountParameters,6,FALSE)</f>
        <v>USBLS4</v>
      </c>
      <c r="J73" s="333">
        <f>VLOOKUP(CONCATENATE($I73,G73),CostIndices,10,FALSE)</f>
        <v>133.5</v>
      </c>
      <c r="K73" s="333">
        <f>VLOOKUP(CONCATENATE($I73,2017),CostIndices,10,FALSE)</f>
        <v>206.5</v>
      </c>
      <c r="L73" s="334">
        <f t="shared" si="13"/>
        <v>1.5469999999999999</v>
      </c>
      <c r="M73" s="335">
        <f t="shared" si="14"/>
        <v>36931.53</v>
      </c>
      <c r="N73" s="458">
        <f>VLOOKUP(A73,AccountParameters,7,FALSE)</f>
        <v>1</v>
      </c>
      <c r="O73" s="335">
        <f t="shared" ref="O73:O75" si="124">ROUND(M73*N73,2)</f>
        <v>36931.53</v>
      </c>
      <c r="P73" s="63"/>
      <c r="Q73" s="347">
        <f t="shared" si="16"/>
        <v>355.3</v>
      </c>
      <c r="R73" s="347" t="str">
        <f t="shared" si="34"/>
        <v>POWER GENERATION  EQUIPMENT - PUMPING</v>
      </c>
      <c r="S73" s="354">
        <f t="shared" si="17"/>
        <v>1993</v>
      </c>
      <c r="T73" s="336">
        <f>Inputs!B$7-(S73+0.5)</f>
        <v>24.5</v>
      </c>
      <c r="U73" s="355">
        <f t="shared" ref="U73:U75" si="125">O73</f>
        <v>36931.53</v>
      </c>
      <c r="V73" s="337" t="str">
        <f>VLOOKUP($Q73,AccountParameters,7+1,FALSE)</f>
        <v>R3.0</v>
      </c>
      <c r="W73" s="338">
        <f>VLOOKUP($Q73,AccountParameters,8+1,FALSE)</f>
        <v>35</v>
      </c>
      <c r="X73" s="339">
        <f t="shared" si="86"/>
        <v>70</v>
      </c>
      <c r="Y73" s="340" t="str">
        <f t="shared" si="87"/>
        <v>R3.0070</v>
      </c>
      <c r="Z73" s="341">
        <f t="shared" si="88"/>
        <v>0.38261000000000001</v>
      </c>
      <c r="AA73" s="342">
        <f t="shared" si="89"/>
        <v>13.39</v>
      </c>
      <c r="AB73" s="342">
        <f t="shared" si="90"/>
        <v>37.89</v>
      </c>
      <c r="AC73" s="343">
        <f t="shared" si="91"/>
        <v>0.35339140000000002</v>
      </c>
      <c r="AD73" s="344">
        <f t="shared" si="19"/>
        <v>13051.29</v>
      </c>
      <c r="AE73" s="344">
        <f t="shared" ref="AE73:AE75" si="126">ROUND($U73*T73,0)</f>
        <v>904822</v>
      </c>
      <c r="AF73" s="344">
        <f t="shared" ref="AF73:AF75" si="127">ROUND($U73*AA73,0)</f>
        <v>494513</v>
      </c>
      <c r="AG73" s="344">
        <f t="shared" ref="AG73:AG75" si="128">ROUND($U73*AB73,0)</f>
        <v>1399336</v>
      </c>
      <c r="AH73" s="64"/>
      <c r="AI73" s="347">
        <f t="shared" si="20"/>
        <v>355.3</v>
      </c>
      <c r="AJ73" s="347" t="str">
        <f t="shared" si="39"/>
        <v>POWER GENERATION  EQUIPMENT - PUMPING</v>
      </c>
      <c r="AK73" s="354">
        <f t="shared" si="21"/>
        <v>1993</v>
      </c>
      <c r="AL73" s="349">
        <f t="shared" si="22"/>
        <v>13051.29</v>
      </c>
      <c r="AM73" s="345">
        <f>VLOOKUP(AI73,AccountParameters,9+1,FALSE)</f>
        <v>0</v>
      </c>
      <c r="AN73" s="346">
        <f t="shared" si="24"/>
        <v>13051.29</v>
      </c>
      <c r="AP73" s="347">
        <f t="shared" si="25"/>
        <v>355.3</v>
      </c>
      <c r="AQ73" s="347" t="str">
        <f t="shared" si="40"/>
        <v>POWER GENERATION  EQUIPMENT - PUMPING</v>
      </c>
      <c r="AR73" s="356">
        <f t="shared" si="26"/>
        <v>1993</v>
      </c>
      <c r="AS73" s="335">
        <f t="shared" si="27"/>
        <v>23873</v>
      </c>
      <c r="AT73" s="333" t="str">
        <f t="shared" si="28"/>
        <v>R3.0</v>
      </c>
      <c r="AU73" s="333">
        <f t="shared" si="29"/>
        <v>35</v>
      </c>
      <c r="AV73" s="348">
        <f t="shared" si="30"/>
        <v>24.5</v>
      </c>
      <c r="AW73" s="347">
        <f t="shared" si="96"/>
        <v>70</v>
      </c>
      <c r="AX73" s="347" t="str">
        <f t="shared" si="97"/>
        <v>R3.0070</v>
      </c>
      <c r="AY73" s="347">
        <f t="shared" si="98"/>
        <v>0.38261000000000001</v>
      </c>
      <c r="AZ73" s="347">
        <f t="shared" si="99"/>
        <v>13.39</v>
      </c>
      <c r="BA73" s="347">
        <f t="shared" si="100"/>
        <v>37.89</v>
      </c>
      <c r="BB73" s="350">
        <f t="shared" si="101"/>
        <v>0.64661000000000002</v>
      </c>
      <c r="BC73" s="335">
        <f t="shared" si="31"/>
        <v>15436.52</v>
      </c>
      <c r="BD73" s="349">
        <f t="shared" si="32"/>
        <v>8436.48</v>
      </c>
      <c r="BE73" s="63">
        <f t="shared" ref="BE73:BE75" si="129">ROUND($AS73*AV73,2)</f>
        <v>584888.5</v>
      </c>
      <c r="BF73" s="63">
        <f t="shared" ref="BF73:BF75" si="130">ROUND($AS73*AZ73,2)</f>
        <v>319659.46999999997</v>
      </c>
      <c r="BG73" s="63">
        <f t="shared" ref="BG73:BG75" si="131">ROUND($AS73*BA73,2)</f>
        <v>904547.97</v>
      </c>
    </row>
    <row r="74" spans="1:59" ht="63.75" hidden="1" outlineLevel="2">
      <c r="A74" s="425">
        <f>'Gannett Fleming Eng Assess 6-16'!A63</f>
        <v>355.3</v>
      </c>
      <c r="B74" s="452"/>
      <c r="C74" s="351" t="s">
        <v>1206</v>
      </c>
      <c r="D74" s="427" t="str">
        <f>'Gannett Fleming Eng Assess 6-16'!C63</f>
        <v>ONAN EMERGENCY  PORTABLE GENERATOR  W/TRAILER MDL 1OODGB86690BJ A940531845</v>
      </c>
      <c r="E74" s="429">
        <f>'Gannett Fleming Eng Assess 6-16'!E63</f>
        <v>0</v>
      </c>
      <c r="F74" s="333">
        <f>'Gannett Fleming Eng Assess 6-16'!D63</f>
        <v>1993</v>
      </c>
      <c r="G74" s="353">
        <f t="shared" si="9"/>
        <v>1993</v>
      </c>
      <c r="H74" s="352">
        <f>'Gannett Fleming Eng Assess 6-16'!G63</f>
        <v>15859.19</v>
      </c>
      <c r="I74" s="332" t="str">
        <f>VLOOKUP(A74,AccountParameters,6,FALSE)</f>
        <v>USBLS4</v>
      </c>
      <c r="J74" s="333">
        <f>VLOOKUP(CONCATENATE($I74,G74),CostIndices,10,FALSE)</f>
        <v>133.5</v>
      </c>
      <c r="K74" s="333">
        <f>VLOOKUP(CONCATENATE($I74,2017),CostIndices,10,FALSE)</f>
        <v>206.5</v>
      </c>
      <c r="L74" s="334">
        <f t="shared" si="13"/>
        <v>1.5469999999999999</v>
      </c>
      <c r="M74" s="335">
        <f t="shared" si="14"/>
        <v>24534.17</v>
      </c>
      <c r="N74" s="458">
        <f>VLOOKUP(A74,AccountParameters,7,FALSE)</f>
        <v>1</v>
      </c>
      <c r="O74" s="335">
        <f t="shared" si="124"/>
        <v>24534.17</v>
      </c>
      <c r="P74" s="63"/>
      <c r="Q74" s="347">
        <f t="shared" si="16"/>
        <v>355.3</v>
      </c>
      <c r="R74" s="347" t="str">
        <f t="shared" si="34"/>
        <v>POWER GENERATION  EQUIPMENT - PUMPING</v>
      </c>
      <c r="S74" s="354">
        <f t="shared" si="17"/>
        <v>1993</v>
      </c>
      <c r="T74" s="336">
        <f>Inputs!B$7-(S74+0.5)</f>
        <v>24.5</v>
      </c>
      <c r="U74" s="355">
        <f t="shared" si="125"/>
        <v>24534.17</v>
      </c>
      <c r="V74" s="337" t="str">
        <f>VLOOKUP($Q74,AccountParameters,7+1,FALSE)</f>
        <v>R3.0</v>
      </c>
      <c r="W74" s="338">
        <f>VLOOKUP($Q74,AccountParameters,8+1,FALSE)</f>
        <v>35</v>
      </c>
      <c r="X74" s="339">
        <f t="shared" si="86"/>
        <v>70</v>
      </c>
      <c r="Y74" s="340" t="str">
        <f t="shared" si="87"/>
        <v>R3.0070</v>
      </c>
      <c r="Z74" s="341">
        <f t="shared" si="88"/>
        <v>0.38261000000000001</v>
      </c>
      <c r="AA74" s="342">
        <f t="shared" si="89"/>
        <v>13.39</v>
      </c>
      <c r="AB74" s="342">
        <f t="shared" si="90"/>
        <v>37.89</v>
      </c>
      <c r="AC74" s="343">
        <f t="shared" si="91"/>
        <v>0.35339140000000002</v>
      </c>
      <c r="AD74" s="344">
        <f t="shared" si="19"/>
        <v>8670.16</v>
      </c>
      <c r="AE74" s="344">
        <f t="shared" si="126"/>
        <v>601087</v>
      </c>
      <c r="AF74" s="344">
        <f t="shared" si="127"/>
        <v>328513</v>
      </c>
      <c r="AG74" s="344">
        <f t="shared" si="128"/>
        <v>929600</v>
      </c>
      <c r="AH74" s="64"/>
      <c r="AI74" s="347">
        <f t="shared" si="20"/>
        <v>355.3</v>
      </c>
      <c r="AJ74" s="347" t="str">
        <f t="shared" si="39"/>
        <v>POWER GENERATION  EQUIPMENT - PUMPING</v>
      </c>
      <c r="AK74" s="354">
        <f t="shared" si="21"/>
        <v>1993</v>
      </c>
      <c r="AL74" s="349">
        <f t="shared" si="22"/>
        <v>8670.16</v>
      </c>
      <c r="AM74" s="345">
        <f>VLOOKUP(AI74,AccountParameters,9+1,FALSE)</f>
        <v>0</v>
      </c>
      <c r="AN74" s="346">
        <f t="shared" si="24"/>
        <v>8670.16</v>
      </c>
      <c r="AP74" s="347">
        <f t="shared" si="25"/>
        <v>355.3</v>
      </c>
      <c r="AQ74" s="347" t="str">
        <f t="shared" si="40"/>
        <v>POWER GENERATION  EQUIPMENT - PUMPING</v>
      </c>
      <c r="AR74" s="356">
        <f t="shared" si="26"/>
        <v>1993</v>
      </c>
      <c r="AS74" s="335">
        <f t="shared" si="27"/>
        <v>15859.19</v>
      </c>
      <c r="AT74" s="333" t="str">
        <f t="shared" si="28"/>
        <v>R3.0</v>
      </c>
      <c r="AU74" s="333">
        <f t="shared" si="29"/>
        <v>35</v>
      </c>
      <c r="AV74" s="348">
        <f t="shared" si="30"/>
        <v>24.5</v>
      </c>
      <c r="AW74" s="347">
        <f t="shared" si="96"/>
        <v>70</v>
      </c>
      <c r="AX74" s="347" t="str">
        <f t="shared" si="97"/>
        <v>R3.0070</v>
      </c>
      <c r="AY74" s="347">
        <f t="shared" si="98"/>
        <v>0.38261000000000001</v>
      </c>
      <c r="AZ74" s="347">
        <f t="shared" si="99"/>
        <v>13.39</v>
      </c>
      <c r="BA74" s="347">
        <f t="shared" si="100"/>
        <v>37.89</v>
      </c>
      <c r="BB74" s="350">
        <f t="shared" si="101"/>
        <v>0.64661000000000002</v>
      </c>
      <c r="BC74" s="335">
        <f t="shared" si="31"/>
        <v>10254.709999999999</v>
      </c>
      <c r="BD74" s="349">
        <f t="shared" si="32"/>
        <v>5604.4800000000014</v>
      </c>
      <c r="BE74" s="63">
        <f t="shared" si="129"/>
        <v>388550.16</v>
      </c>
      <c r="BF74" s="63">
        <f t="shared" si="130"/>
        <v>212354.55</v>
      </c>
      <c r="BG74" s="63">
        <f t="shared" si="131"/>
        <v>600904.71</v>
      </c>
    </row>
    <row r="75" spans="1:59" hidden="1" outlineLevel="2">
      <c r="A75" s="425">
        <f>'Gannett Fleming Eng Assess 6-16'!A64</f>
        <v>355.3</v>
      </c>
      <c r="B75" s="452"/>
      <c r="C75" s="351" t="s">
        <v>1206</v>
      </c>
      <c r="D75" s="351" t="str">
        <f>'Gannett Fleming Eng Assess 6-16'!C64</f>
        <v>125 K.W. GENERATOR  DELCO AC MDL E5277</v>
      </c>
      <c r="E75" s="429">
        <f>'Gannett Fleming Eng Assess 6-16'!E64</f>
        <v>0</v>
      </c>
      <c r="F75" s="333">
        <f>'Gannett Fleming Eng Assess 6-16'!D64</f>
        <v>1993</v>
      </c>
      <c r="G75" s="353">
        <f t="shared" si="9"/>
        <v>1993</v>
      </c>
      <c r="H75" s="352">
        <f>'Gannett Fleming Eng Assess 6-16'!G64</f>
        <v>6526.41</v>
      </c>
      <c r="I75" s="332" t="str">
        <f>VLOOKUP(A75,AccountParameters,6,FALSE)</f>
        <v>USBLS4</v>
      </c>
      <c r="J75" s="333">
        <f>VLOOKUP(CONCATENATE($I75,G75),CostIndices,10,FALSE)</f>
        <v>133.5</v>
      </c>
      <c r="K75" s="333">
        <f>VLOOKUP(CONCATENATE($I75,2017),CostIndices,10,FALSE)</f>
        <v>206.5</v>
      </c>
      <c r="L75" s="334">
        <f t="shared" si="13"/>
        <v>1.5469999999999999</v>
      </c>
      <c r="M75" s="335">
        <f t="shared" si="14"/>
        <v>10096.36</v>
      </c>
      <c r="N75" s="458">
        <f>VLOOKUP(A75,AccountParameters,7,FALSE)</f>
        <v>1</v>
      </c>
      <c r="O75" s="335">
        <f t="shared" si="124"/>
        <v>10096.36</v>
      </c>
      <c r="P75" s="63"/>
      <c r="Q75" s="347">
        <f t="shared" si="16"/>
        <v>355.3</v>
      </c>
      <c r="R75" s="347" t="str">
        <f t="shared" si="34"/>
        <v>POWER GENERATION  EQUIPMENT - PUMPING</v>
      </c>
      <c r="S75" s="354">
        <f t="shared" si="17"/>
        <v>1993</v>
      </c>
      <c r="T75" s="336">
        <f>Inputs!B$7-(S75+0.5)</f>
        <v>24.5</v>
      </c>
      <c r="U75" s="355">
        <f t="shared" si="125"/>
        <v>10096.36</v>
      </c>
      <c r="V75" s="337" t="str">
        <f>VLOOKUP($Q75,AccountParameters,7+1,FALSE)</f>
        <v>R3.0</v>
      </c>
      <c r="W75" s="338">
        <f>VLOOKUP($Q75,AccountParameters,8+1,FALSE)</f>
        <v>35</v>
      </c>
      <c r="X75" s="339">
        <f t="shared" si="86"/>
        <v>70</v>
      </c>
      <c r="Y75" s="340" t="str">
        <f t="shared" si="87"/>
        <v>R3.0070</v>
      </c>
      <c r="Z75" s="341">
        <f t="shared" si="88"/>
        <v>0.38261000000000001</v>
      </c>
      <c r="AA75" s="342">
        <f t="shared" si="89"/>
        <v>13.39</v>
      </c>
      <c r="AB75" s="342">
        <f t="shared" si="90"/>
        <v>37.89</v>
      </c>
      <c r="AC75" s="343">
        <f t="shared" si="91"/>
        <v>0.35339140000000002</v>
      </c>
      <c r="AD75" s="344">
        <f t="shared" si="19"/>
        <v>3567.97</v>
      </c>
      <c r="AE75" s="344">
        <f t="shared" si="126"/>
        <v>247361</v>
      </c>
      <c r="AF75" s="344">
        <f t="shared" si="127"/>
        <v>135190</v>
      </c>
      <c r="AG75" s="344">
        <f t="shared" si="128"/>
        <v>382551</v>
      </c>
      <c r="AH75" s="64"/>
      <c r="AI75" s="347">
        <f t="shared" si="20"/>
        <v>355.3</v>
      </c>
      <c r="AJ75" s="347" t="str">
        <f t="shared" si="39"/>
        <v>POWER GENERATION  EQUIPMENT - PUMPING</v>
      </c>
      <c r="AK75" s="354">
        <f t="shared" si="21"/>
        <v>1993</v>
      </c>
      <c r="AL75" s="349">
        <f t="shared" si="22"/>
        <v>3567.97</v>
      </c>
      <c r="AM75" s="345">
        <f>VLOOKUP(AI75,AccountParameters,9+1,FALSE)</f>
        <v>0</v>
      </c>
      <c r="AN75" s="346">
        <f t="shared" si="24"/>
        <v>3567.97</v>
      </c>
      <c r="AP75" s="347">
        <f t="shared" si="25"/>
        <v>355.3</v>
      </c>
      <c r="AQ75" s="347" t="str">
        <f t="shared" si="40"/>
        <v>POWER GENERATION  EQUIPMENT - PUMPING</v>
      </c>
      <c r="AR75" s="356">
        <f t="shared" si="26"/>
        <v>1993</v>
      </c>
      <c r="AS75" s="335">
        <f t="shared" si="27"/>
        <v>6526.41</v>
      </c>
      <c r="AT75" s="333" t="str">
        <f t="shared" si="28"/>
        <v>R3.0</v>
      </c>
      <c r="AU75" s="333">
        <f t="shared" si="29"/>
        <v>35</v>
      </c>
      <c r="AV75" s="348">
        <f t="shared" si="30"/>
        <v>24.5</v>
      </c>
      <c r="AW75" s="347">
        <f t="shared" si="96"/>
        <v>70</v>
      </c>
      <c r="AX75" s="347" t="str">
        <f t="shared" si="97"/>
        <v>R3.0070</v>
      </c>
      <c r="AY75" s="347">
        <f t="shared" si="98"/>
        <v>0.38261000000000001</v>
      </c>
      <c r="AZ75" s="347">
        <f t="shared" si="99"/>
        <v>13.39</v>
      </c>
      <c r="BA75" s="347">
        <f t="shared" si="100"/>
        <v>37.89</v>
      </c>
      <c r="BB75" s="350">
        <f t="shared" si="101"/>
        <v>0.64661000000000002</v>
      </c>
      <c r="BC75" s="335">
        <f t="shared" si="31"/>
        <v>4220.04</v>
      </c>
      <c r="BD75" s="349">
        <f t="shared" si="32"/>
        <v>2306.37</v>
      </c>
      <c r="BE75" s="63">
        <f t="shared" si="129"/>
        <v>159897.04999999999</v>
      </c>
      <c r="BF75" s="63">
        <f t="shared" si="130"/>
        <v>87388.63</v>
      </c>
      <c r="BG75" s="63">
        <f t="shared" si="131"/>
        <v>247285.67</v>
      </c>
    </row>
    <row r="76" spans="1:59" hidden="1" outlineLevel="1" collapsed="1">
      <c r="A76" s="430" t="s">
        <v>1224</v>
      </c>
      <c r="B76" s="453"/>
      <c r="C76" s="357" t="str">
        <f>C75</f>
        <v>POWER GENERATION  EQUIPMENT - PUMPING</v>
      </c>
      <c r="D76" s="351"/>
      <c r="E76" s="429"/>
      <c r="F76" s="333"/>
      <c r="G76" s="353"/>
      <c r="H76" s="352">
        <f>SUBTOTAL(9,H73:H75)</f>
        <v>46258.600000000006</v>
      </c>
      <c r="I76" s="332"/>
      <c r="J76" s="333"/>
      <c r="K76" s="333"/>
      <c r="L76" s="334"/>
      <c r="M76" s="335">
        <f>SUBTOTAL(9,M73:M75)</f>
        <v>71562.06</v>
      </c>
      <c r="N76" s="335"/>
      <c r="O76" s="335">
        <f>SUBTOTAL(9,O73:O75)</f>
        <v>71562.06</v>
      </c>
      <c r="P76" s="63"/>
      <c r="Q76" s="431" t="str">
        <f t="shared" si="16"/>
        <v>355.30 Total</v>
      </c>
      <c r="R76" s="358" t="str">
        <f>C76</f>
        <v>POWER GENERATION  EQUIPMENT - PUMPING</v>
      </c>
      <c r="S76" s="354"/>
      <c r="T76" s="336">
        <f>ROUND(AE76/U76,2)</f>
        <v>24.5</v>
      </c>
      <c r="U76" s="355">
        <f>SUBTOTAL(9,U73:U75)</f>
        <v>71562.06</v>
      </c>
      <c r="V76" s="337"/>
      <c r="W76" s="338"/>
      <c r="X76" s="339"/>
      <c r="Y76" s="340"/>
      <c r="Z76" s="341"/>
      <c r="AA76" s="342">
        <f>ROUND(AF76/$U76,2)</f>
        <v>13.39</v>
      </c>
      <c r="AB76" s="342">
        <f>ROUND(AG76/$U76,2)</f>
        <v>37.89</v>
      </c>
      <c r="AC76" s="343"/>
      <c r="AD76" s="344">
        <f>SUBTOTAL(9,AD73:AD75)</f>
        <v>25289.420000000002</v>
      </c>
      <c r="AE76" s="344">
        <f t="shared" ref="AE76:AG76" si="132">SUBTOTAL(9,AE73:AE75)</f>
        <v>1753270</v>
      </c>
      <c r="AF76" s="344">
        <f t="shared" si="132"/>
        <v>958216</v>
      </c>
      <c r="AG76" s="344">
        <f t="shared" si="132"/>
        <v>2711487</v>
      </c>
      <c r="AH76" s="64"/>
      <c r="AI76" s="431" t="str">
        <f t="shared" si="20"/>
        <v>355.30 Total</v>
      </c>
      <c r="AJ76" s="358" t="str">
        <f>C76</f>
        <v>POWER GENERATION  EQUIPMENT - PUMPING</v>
      </c>
      <c r="AK76" s="354"/>
      <c r="AL76" s="349">
        <f>SUBTOTAL(9,AL73:AL75)</f>
        <v>25289.420000000002</v>
      </c>
      <c r="AM76" s="345"/>
      <c r="AN76" s="349">
        <f>SUBTOTAL(9,AN73:AN75)</f>
        <v>25289.420000000002</v>
      </c>
      <c r="AP76" s="431" t="str">
        <f t="shared" si="25"/>
        <v>355.30 Total</v>
      </c>
      <c r="AQ76" s="358" t="str">
        <f>C76</f>
        <v>POWER GENERATION  EQUIPMENT - PUMPING</v>
      </c>
      <c r="AR76" s="356"/>
      <c r="AS76" s="335">
        <f>SUBTOTAL(9,AS73:AS75)</f>
        <v>46258.600000000006</v>
      </c>
      <c r="AT76" s="333"/>
      <c r="AU76" s="333"/>
      <c r="AV76" s="348">
        <f>ROUND(BE76/AS76,2)</f>
        <v>24.5</v>
      </c>
      <c r="AW76" s="347"/>
      <c r="AX76" s="347"/>
      <c r="AY76" s="347"/>
      <c r="AZ76" s="348">
        <f>ROUND(BF76/AS76,2)</f>
        <v>13.39</v>
      </c>
      <c r="BA76" s="348">
        <f>ROUND(BG76/AS76,2)</f>
        <v>37.89</v>
      </c>
      <c r="BB76" s="350"/>
      <c r="BC76" s="335">
        <f>SUBTOTAL(9,BC73:BC75)</f>
        <v>29911.27</v>
      </c>
      <c r="BD76" s="349">
        <f>SUBTOTAL(9,BD73:BD75)</f>
        <v>16347.330000000002</v>
      </c>
      <c r="BE76" s="349">
        <f t="shared" ref="BE76:BG76" si="133">SUBTOTAL(9,BE73:BE75)</f>
        <v>1133335.71</v>
      </c>
      <c r="BF76" s="349">
        <f t="shared" si="133"/>
        <v>619402.65</v>
      </c>
      <c r="BG76" s="349">
        <f t="shared" si="133"/>
        <v>1752738.3499999999</v>
      </c>
    </row>
    <row r="77" spans="1:59" outlineLevel="2">
      <c r="A77" s="455">
        <f>B77</f>
        <v>360.21100000000001</v>
      </c>
      <c r="B77" s="454">
        <v>360.21100000000001</v>
      </c>
      <c r="C77" s="351" t="s">
        <v>1207</v>
      </c>
      <c r="D77" s="351" t="str">
        <f>'Gannett Fleming Eng Assess 6-16'!C67</f>
        <v>PVC - 3-INCH</v>
      </c>
      <c r="E77" s="429" t="str">
        <f>'Gannett Fleming Eng Assess 6-16'!E67</f>
        <v>466 FT</v>
      </c>
      <c r="F77" s="333">
        <f>'Gannett Fleming Eng Assess 6-16'!D67</f>
        <v>1990</v>
      </c>
      <c r="G77" s="353">
        <f t="shared" si="9"/>
        <v>1990</v>
      </c>
      <c r="H77" s="352">
        <f>'Gannett Fleming Eng Assess 6-16'!G67</f>
        <v>17235.23</v>
      </c>
      <c r="I77" s="332" t="str">
        <f>VLOOKUP(B77,AccountParameters,6,FALSE)</f>
        <v>HWW-138</v>
      </c>
      <c r="J77" s="333">
        <f>VLOOKUP(CONCATENATE($I77,G77),CostIndices,10,FALSE)</f>
        <v>211</v>
      </c>
      <c r="K77" s="333">
        <f>VLOOKUP(CONCATENATE($I77,2017),CostIndices,10,FALSE)</f>
        <v>389.5</v>
      </c>
      <c r="L77" s="334">
        <f t="shared" si="13"/>
        <v>1.8460000000000001</v>
      </c>
      <c r="M77" s="335">
        <f t="shared" si="14"/>
        <v>31816.23</v>
      </c>
      <c r="N77" s="458">
        <f>VLOOKUP(A77,AccountParameters,7,FALSE)</f>
        <v>1</v>
      </c>
      <c r="O77" s="335">
        <f t="shared" ref="O77:O81" si="134">ROUND(M77*N77,2)</f>
        <v>31816.23</v>
      </c>
      <c r="P77" s="63"/>
      <c r="Q77" s="347">
        <f t="shared" si="16"/>
        <v>360.21100000000001</v>
      </c>
      <c r="R77" s="347" t="str">
        <f t="shared" si="34"/>
        <v xml:space="preserve">  COLLECTION  SEWERS - FORCE -  MAINS</v>
      </c>
      <c r="S77" s="354">
        <f t="shared" si="17"/>
        <v>1990</v>
      </c>
      <c r="T77" s="336">
        <f>Inputs!B$7-(S77+0.5)</f>
        <v>27.5</v>
      </c>
      <c r="U77" s="355">
        <f t="shared" ref="U77:U81" si="135">O77</f>
        <v>31816.23</v>
      </c>
      <c r="V77" s="337" t="str">
        <f>VLOOKUP($Q77,AccountParameters,7+1,FALSE)</f>
        <v>R3.0</v>
      </c>
      <c r="W77" s="338">
        <f>VLOOKUP($Q77,AccountParameters,8+1,FALSE)</f>
        <v>60</v>
      </c>
      <c r="X77" s="339">
        <f t="shared" si="86"/>
        <v>46</v>
      </c>
      <c r="Y77" s="340" t="str">
        <f t="shared" si="87"/>
        <v>R3.0046</v>
      </c>
      <c r="Z77" s="341">
        <f t="shared" si="88"/>
        <v>0.57150000000000001</v>
      </c>
      <c r="AA77" s="342">
        <f t="shared" si="89"/>
        <v>34.29</v>
      </c>
      <c r="AB77" s="342">
        <f t="shared" si="90"/>
        <v>61.79</v>
      </c>
      <c r="AC77" s="343">
        <f t="shared" si="91"/>
        <v>0.55494416999999996</v>
      </c>
      <c r="AD77" s="344">
        <f t="shared" si="19"/>
        <v>17656.23</v>
      </c>
      <c r="AE77" s="344">
        <f t="shared" ref="AE77:AE81" si="136">ROUND($U77*T77,0)</f>
        <v>874946</v>
      </c>
      <c r="AF77" s="344">
        <f t="shared" ref="AF77:AF81" si="137">ROUND($U77*AA77,0)</f>
        <v>1090979</v>
      </c>
      <c r="AG77" s="344">
        <f t="shared" ref="AG77:AG81" si="138">ROUND($U77*AB77,0)</f>
        <v>1965925</v>
      </c>
      <c r="AH77" s="64"/>
      <c r="AI77" s="347">
        <f t="shared" si="20"/>
        <v>360.21100000000001</v>
      </c>
      <c r="AJ77" s="347" t="str">
        <f t="shared" si="39"/>
        <v xml:space="preserve">  COLLECTION  SEWERS - FORCE -  MAINS</v>
      </c>
      <c r="AK77" s="354">
        <f t="shared" si="21"/>
        <v>1990</v>
      </c>
      <c r="AL77" s="349">
        <f t="shared" si="22"/>
        <v>17656.23</v>
      </c>
      <c r="AM77" s="345">
        <f>VLOOKUP(AI77,AccountParameters,9+1,FALSE)</f>
        <v>0</v>
      </c>
      <c r="AN77" s="346">
        <f t="shared" si="24"/>
        <v>17656.23</v>
      </c>
      <c r="AP77" s="347">
        <f t="shared" si="25"/>
        <v>360.21100000000001</v>
      </c>
      <c r="AQ77" s="347" t="str">
        <f t="shared" si="40"/>
        <v xml:space="preserve">  COLLECTION  SEWERS - FORCE -  MAINS</v>
      </c>
      <c r="AR77" s="356">
        <f t="shared" si="26"/>
        <v>1990</v>
      </c>
      <c r="AS77" s="335">
        <f t="shared" si="27"/>
        <v>17235.23</v>
      </c>
      <c r="AT77" s="333" t="str">
        <f t="shared" si="28"/>
        <v>R3.0</v>
      </c>
      <c r="AU77" s="333">
        <f t="shared" si="29"/>
        <v>60</v>
      </c>
      <c r="AV77" s="348">
        <f t="shared" si="30"/>
        <v>27.5</v>
      </c>
      <c r="AW77" s="347">
        <f t="shared" si="96"/>
        <v>46</v>
      </c>
      <c r="AX77" s="347" t="str">
        <f t="shared" si="97"/>
        <v>R3.0046</v>
      </c>
      <c r="AY77" s="347">
        <f t="shared" si="98"/>
        <v>0.57150000000000001</v>
      </c>
      <c r="AZ77" s="347">
        <f t="shared" si="99"/>
        <v>34.29</v>
      </c>
      <c r="BA77" s="347">
        <f t="shared" si="100"/>
        <v>61.79</v>
      </c>
      <c r="BB77" s="350">
        <f t="shared" si="101"/>
        <v>0.44506000000000001</v>
      </c>
      <c r="BC77" s="335">
        <f t="shared" si="31"/>
        <v>7670.71</v>
      </c>
      <c r="BD77" s="349">
        <f t="shared" si="32"/>
        <v>9564.52</v>
      </c>
      <c r="BE77" s="63">
        <f t="shared" ref="BE77:BE81" si="139">ROUND($AS77*AV77,2)</f>
        <v>473968.83</v>
      </c>
      <c r="BF77" s="63">
        <f t="shared" ref="BF77:BF81" si="140">ROUND($AS77*AZ77,2)</f>
        <v>590996.04</v>
      </c>
      <c r="BG77" s="63">
        <f t="shared" ref="BG77:BG81" si="141">ROUND($AS77*BA77,2)</f>
        <v>1064964.8600000001</v>
      </c>
    </row>
    <row r="78" spans="1:59" outlineLevel="2">
      <c r="A78" s="455">
        <f t="shared" ref="A78:A81" si="142">B78</f>
        <v>360.21300000000002</v>
      </c>
      <c r="B78" s="454">
        <v>360.21300000000002</v>
      </c>
      <c r="C78" s="351" t="s">
        <v>1207</v>
      </c>
      <c r="D78" s="351" t="str">
        <f>'Gannett Fleming Eng Assess 6-16'!C68</f>
        <v>DI - 6-INCH</v>
      </c>
      <c r="E78" s="429" t="str">
        <f>'Gannett Fleming Eng Assess 6-16'!E68</f>
        <v>2,707 FT</v>
      </c>
      <c r="F78" s="333">
        <f>'Gannett Fleming Eng Assess 6-16'!D68</f>
        <v>1995</v>
      </c>
      <c r="G78" s="353">
        <f t="shared" si="9"/>
        <v>1995</v>
      </c>
      <c r="H78" s="352">
        <f>'Gannett Fleming Eng Assess 6-16'!G68</f>
        <v>86013.91</v>
      </c>
      <c r="I78" s="332" t="str">
        <f>VLOOKUP(A78,AccountParameters,6,FALSE)</f>
        <v>HWW-135</v>
      </c>
      <c r="J78" s="333">
        <f>VLOOKUP(CONCATENATE($I78,G78),CostIndices,10,FALSE)</f>
        <v>341</v>
      </c>
      <c r="K78" s="333">
        <f>VLOOKUP(CONCATENATE($I78,2017),CostIndices,10,FALSE)</f>
        <v>834.8</v>
      </c>
      <c r="L78" s="334">
        <f t="shared" si="13"/>
        <v>2.448</v>
      </c>
      <c r="M78" s="335">
        <f t="shared" si="14"/>
        <v>210562.05</v>
      </c>
      <c r="N78" s="458">
        <f>VLOOKUP(A78,AccountParameters,7,FALSE)</f>
        <v>1</v>
      </c>
      <c r="O78" s="335">
        <f t="shared" si="134"/>
        <v>210562.05</v>
      </c>
      <c r="P78" s="63"/>
      <c r="Q78" s="347">
        <f t="shared" si="16"/>
        <v>360.21300000000002</v>
      </c>
      <c r="R78" s="347" t="str">
        <f t="shared" si="34"/>
        <v xml:space="preserve">  COLLECTION  SEWERS - FORCE -  MAINS</v>
      </c>
      <c r="S78" s="354">
        <f t="shared" si="17"/>
        <v>1995</v>
      </c>
      <c r="T78" s="336">
        <f>Inputs!B$7-(S78+0.5)</f>
        <v>22.5</v>
      </c>
      <c r="U78" s="355">
        <f t="shared" si="135"/>
        <v>210562.05</v>
      </c>
      <c r="V78" s="337" t="str">
        <f>VLOOKUP($Q78,AccountParameters,7+1,FALSE)</f>
        <v>R3.0</v>
      </c>
      <c r="W78" s="338">
        <f>VLOOKUP($Q78,AccountParameters,8+1,FALSE)</f>
        <v>60</v>
      </c>
      <c r="X78" s="339">
        <f t="shared" si="86"/>
        <v>38</v>
      </c>
      <c r="Y78" s="340" t="str">
        <f t="shared" si="87"/>
        <v>R3.0038</v>
      </c>
      <c r="Z78" s="341">
        <f t="shared" si="88"/>
        <v>0.64088000000000001</v>
      </c>
      <c r="AA78" s="342">
        <f t="shared" si="89"/>
        <v>38.450000000000003</v>
      </c>
      <c r="AB78" s="342">
        <f t="shared" si="90"/>
        <v>60.95</v>
      </c>
      <c r="AC78" s="343">
        <f t="shared" si="91"/>
        <v>0.63084494999999996</v>
      </c>
      <c r="AD78" s="344">
        <f t="shared" si="19"/>
        <v>132832.01</v>
      </c>
      <c r="AE78" s="344">
        <f t="shared" si="136"/>
        <v>4737646</v>
      </c>
      <c r="AF78" s="344">
        <f t="shared" si="137"/>
        <v>8096111</v>
      </c>
      <c r="AG78" s="344">
        <f t="shared" si="138"/>
        <v>12833757</v>
      </c>
      <c r="AH78" s="64"/>
      <c r="AI78" s="347">
        <f t="shared" si="20"/>
        <v>360.21300000000002</v>
      </c>
      <c r="AJ78" s="347" t="str">
        <f t="shared" si="39"/>
        <v xml:space="preserve">  COLLECTION  SEWERS - FORCE -  MAINS</v>
      </c>
      <c r="AK78" s="354">
        <f t="shared" si="21"/>
        <v>1995</v>
      </c>
      <c r="AL78" s="349">
        <f t="shared" si="22"/>
        <v>132832.01</v>
      </c>
      <c r="AM78" s="345">
        <f>VLOOKUP(AI78,AccountParameters,9+1,FALSE)</f>
        <v>0</v>
      </c>
      <c r="AN78" s="346">
        <f t="shared" si="24"/>
        <v>132832.01</v>
      </c>
      <c r="AP78" s="347">
        <f t="shared" si="25"/>
        <v>360.21300000000002</v>
      </c>
      <c r="AQ78" s="347" t="str">
        <f t="shared" si="40"/>
        <v xml:space="preserve">  COLLECTION  SEWERS - FORCE -  MAINS</v>
      </c>
      <c r="AR78" s="356">
        <f t="shared" si="26"/>
        <v>1995</v>
      </c>
      <c r="AS78" s="335">
        <f t="shared" si="27"/>
        <v>86013.91</v>
      </c>
      <c r="AT78" s="333" t="str">
        <f t="shared" si="28"/>
        <v>R3.0</v>
      </c>
      <c r="AU78" s="333">
        <f t="shared" si="29"/>
        <v>60</v>
      </c>
      <c r="AV78" s="348">
        <f t="shared" si="30"/>
        <v>22.5</v>
      </c>
      <c r="AW78" s="347">
        <f t="shared" si="96"/>
        <v>38</v>
      </c>
      <c r="AX78" s="347" t="str">
        <f t="shared" si="97"/>
        <v>R3.0038</v>
      </c>
      <c r="AY78" s="347">
        <f t="shared" si="98"/>
        <v>0.64088000000000001</v>
      </c>
      <c r="AZ78" s="347">
        <f t="shared" si="99"/>
        <v>38.450000000000003</v>
      </c>
      <c r="BA78" s="347">
        <f t="shared" si="100"/>
        <v>60.95</v>
      </c>
      <c r="BB78" s="350">
        <f t="shared" si="101"/>
        <v>0.36915999999999999</v>
      </c>
      <c r="BC78" s="335">
        <f t="shared" si="31"/>
        <v>31752.9</v>
      </c>
      <c r="BD78" s="349">
        <f t="shared" si="32"/>
        <v>54261.01</v>
      </c>
      <c r="BE78" s="63">
        <f t="shared" si="139"/>
        <v>1935312.98</v>
      </c>
      <c r="BF78" s="63">
        <f t="shared" si="140"/>
        <v>3307234.84</v>
      </c>
      <c r="BG78" s="63">
        <f t="shared" si="141"/>
        <v>5242547.8099999996</v>
      </c>
    </row>
    <row r="79" spans="1:59" outlineLevel="2">
      <c r="A79" s="455">
        <f t="shared" si="142"/>
        <v>360.21300000000002</v>
      </c>
      <c r="B79" s="454">
        <v>360.21300000000002</v>
      </c>
      <c r="C79" s="351" t="s">
        <v>1207</v>
      </c>
      <c r="D79" s="351" t="str">
        <f>'Gannett Fleming Eng Assess 6-16'!C69</f>
        <v>DI - 8-INCH</v>
      </c>
      <c r="E79" s="429" t="str">
        <f>'Gannett Fleming Eng Assess 6-16'!E69</f>
        <v>6,338 FT</v>
      </c>
      <c r="F79" s="333">
        <f>'Gannett Fleming Eng Assess 6-16'!D69</f>
        <v>1995</v>
      </c>
      <c r="G79" s="353">
        <f t="shared" si="9"/>
        <v>1995</v>
      </c>
      <c r="H79" s="352">
        <f>'Gannett Fleming Eng Assess 6-16'!G69</f>
        <v>327960.55</v>
      </c>
      <c r="I79" s="332" t="str">
        <f>VLOOKUP(A79,AccountParameters,6,FALSE)</f>
        <v>HWW-135</v>
      </c>
      <c r="J79" s="333">
        <f>VLOOKUP(CONCATENATE($I79,G79),CostIndices,10,FALSE)</f>
        <v>341</v>
      </c>
      <c r="K79" s="333">
        <f>VLOOKUP(CONCATENATE($I79,2017),CostIndices,10,FALSE)</f>
        <v>834.8</v>
      </c>
      <c r="L79" s="334">
        <f t="shared" si="13"/>
        <v>2.448</v>
      </c>
      <c r="M79" s="335">
        <f t="shared" si="14"/>
        <v>802847.43</v>
      </c>
      <c r="N79" s="458">
        <f>VLOOKUP(A79,AccountParameters,7,FALSE)</f>
        <v>1</v>
      </c>
      <c r="O79" s="335">
        <f t="shared" si="134"/>
        <v>802847.43</v>
      </c>
      <c r="P79" s="63"/>
      <c r="Q79" s="347">
        <f t="shared" si="16"/>
        <v>360.21300000000002</v>
      </c>
      <c r="R79" s="347" t="str">
        <f t="shared" si="34"/>
        <v xml:space="preserve">  COLLECTION  SEWERS - FORCE -  MAINS</v>
      </c>
      <c r="S79" s="354">
        <f t="shared" si="17"/>
        <v>1995</v>
      </c>
      <c r="T79" s="336">
        <f>Inputs!B$7-(S79+0.5)</f>
        <v>22.5</v>
      </c>
      <c r="U79" s="355">
        <f t="shared" si="135"/>
        <v>802847.43</v>
      </c>
      <c r="V79" s="337" t="str">
        <f>VLOOKUP($Q79,AccountParameters,7+1,FALSE)</f>
        <v>R3.0</v>
      </c>
      <c r="W79" s="338">
        <f>VLOOKUP($Q79,AccountParameters,8+1,FALSE)</f>
        <v>60</v>
      </c>
      <c r="X79" s="339">
        <f t="shared" si="86"/>
        <v>38</v>
      </c>
      <c r="Y79" s="340" t="str">
        <f t="shared" si="87"/>
        <v>R3.0038</v>
      </c>
      <c r="Z79" s="341">
        <f t="shared" si="88"/>
        <v>0.64088000000000001</v>
      </c>
      <c r="AA79" s="342">
        <f t="shared" si="89"/>
        <v>38.450000000000003</v>
      </c>
      <c r="AB79" s="342">
        <f t="shared" si="90"/>
        <v>60.95</v>
      </c>
      <c r="AC79" s="343">
        <f t="shared" si="91"/>
        <v>0.63084494999999996</v>
      </c>
      <c r="AD79" s="344">
        <f t="shared" si="19"/>
        <v>506472.25</v>
      </c>
      <c r="AE79" s="344">
        <f t="shared" si="136"/>
        <v>18064067</v>
      </c>
      <c r="AF79" s="344">
        <f t="shared" si="137"/>
        <v>30869484</v>
      </c>
      <c r="AG79" s="344">
        <f t="shared" si="138"/>
        <v>48933551</v>
      </c>
      <c r="AH79" s="64"/>
      <c r="AI79" s="347">
        <f t="shared" si="20"/>
        <v>360.21300000000002</v>
      </c>
      <c r="AJ79" s="347" t="str">
        <f t="shared" si="39"/>
        <v xml:space="preserve">  COLLECTION  SEWERS - FORCE -  MAINS</v>
      </c>
      <c r="AK79" s="354">
        <f t="shared" si="21"/>
        <v>1995</v>
      </c>
      <c r="AL79" s="349">
        <f t="shared" si="22"/>
        <v>506472.25</v>
      </c>
      <c r="AM79" s="345">
        <f>VLOOKUP(AI79,AccountParameters,9+1,FALSE)</f>
        <v>0</v>
      </c>
      <c r="AN79" s="346">
        <f t="shared" si="24"/>
        <v>506472.25</v>
      </c>
      <c r="AP79" s="347">
        <f t="shared" si="25"/>
        <v>360.21300000000002</v>
      </c>
      <c r="AQ79" s="347" t="str">
        <f t="shared" si="40"/>
        <v xml:space="preserve">  COLLECTION  SEWERS - FORCE -  MAINS</v>
      </c>
      <c r="AR79" s="356">
        <f t="shared" si="26"/>
        <v>1995</v>
      </c>
      <c r="AS79" s="335">
        <f t="shared" si="27"/>
        <v>327960.55</v>
      </c>
      <c r="AT79" s="333" t="str">
        <f t="shared" si="28"/>
        <v>R3.0</v>
      </c>
      <c r="AU79" s="333">
        <f t="shared" si="29"/>
        <v>60</v>
      </c>
      <c r="AV79" s="348">
        <f t="shared" si="30"/>
        <v>22.5</v>
      </c>
      <c r="AW79" s="347">
        <f t="shared" si="96"/>
        <v>38</v>
      </c>
      <c r="AX79" s="347" t="str">
        <f t="shared" si="97"/>
        <v>R3.0038</v>
      </c>
      <c r="AY79" s="347">
        <f t="shared" si="98"/>
        <v>0.64088000000000001</v>
      </c>
      <c r="AZ79" s="347">
        <f t="shared" si="99"/>
        <v>38.450000000000003</v>
      </c>
      <c r="BA79" s="347">
        <f t="shared" si="100"/>
        <v>60.95</v>
      </c>
      <c r="BB79" s="350">
        <f t="shared" si="101"/>
        <v>0.36915999999999999</v>
      </c>
      <c r="BC79" s="335">
        <f t="shared" si="31"/>
        <v>121069.92</v>
      </c>
      <c r="BD79" s="349">
        <f t="shared" si="32"/>
        <v>206890.63</v>
      </c>
      <c r="BE79" s="63">
        <f t="shared" si="139"/>
        <v>7379112.3799999999</v>
      </c>
      <c r="BF79" s="63">
        <f t="shared" si="140"/>
        <v>12610083.15</v>
      </c>
      <c r="BG79" s="63">
        <f t="shared" si="141"/>
        <v>19989195.52</v>
      </c>
    </row>
    <row r="80" spans="1:59" outlineLevel="2">
      <c r="A80" s="455">
        <f t="shared" si="142"/>
        <v>360.21100000000001</v>
      </c>
      <c r="B80" s="454">
        <v>360.21100000000001</v>
      </c>
      <c r="C80" s="351" t="s">
        <v>1207</v>
      </c>
      <c r="D80" s="351" t="str">
        <f>'Gannett Fleming Eng Assess 6-16'!C70</f>
        <v>PVC - 2-INCH</v>
      </c>
      <c r="E80" s="429" t="str">
        <f>'Gannett Fleming Eng Assess 6-16'!E70</f>
        <v>211 FT</v>
      </c>
      <c r="F80" s="333">
        <f>'Gannett Fleming Eng Assess 6-16'!D70</f>
        <v>2005</v>
      </c>
      <c r="G80" s="353">
        <f t="shared" si="9"/>
        <v>2005</v>
      </c>
      <c r="H80" s="352">
        <f>'Gannett Fleming Eng Assess 6-16'!G70</f>
        <v>11070.25</v>
      </c>
      <c r="I80" s="332" t="str">
        <f>VLOOKUP(A80,AccountParameters,6,FALSE)</f>
        <v>HWW-138</v>
      </c>
      <c r="J80" s="333">
        <f>VLOOKUP(CONCATENATE($I80,G80),CostIndices,10,FALSE)</f>
        <v>288.5</v>
      </c>
      <c r="K80" s="333">
        <f>VLOOKUP(CONCATENATE($I80,2017),CostIndices,10,FALSE)</f>
        <v>389.5</v>
      </c>
      <c r="L80" s="334">
        <f t="shared" si="13"/>
        <v>1.35</v>
      </c>
      <c r="M80" s="335">
        <f t="shared" si="14"/>
        <v>14944.84</v>
      </c>
      <c r="N80" s="458">
        <f>VLOOKUP(A80,AccountParameters,7,FALSE)</f>
        <v>1</v>
      </c>
      <c r="O80" s="335">
        <f t="shared" si="134"/>
        <v>14944.84</v>
      </c>
      <c r="P80" s="63"/>
      <c r="Q80" s="347">
        <f t="shared" si="16"/>
        <v>360.21100000000001</v>
      </c>
      <c r="R80" s="347" t="str">
        <f t="shared" si="34"/>
        <v xml:space="preserve">  COLLECTION  SEWERS - FORCE -  MAINS</v>
      </c>
      <c r="S80" s="354">
        <f t="shared" si="17"/>
        <v>2005</v>
      </c>
      <c r="T80" s="336">
        <f>Inputs!B$7-(S80+0.5)</f>
        <v>12.5</v>
      </c>
      <c r="U80" s="355">
        <f t="shared" si="135"/>
        <v>14944.84</v>
      </c>
      <c r="V80" s="337" t="str">
        <f>VLOOKUP($Q80,AccountParameters,7+1,FALSE)</f>
        <v>R3.0</v>
      </c>
      <c r="W80" s="338">
        <f>VLOOKUP($Q80,AccountParameters,8+1,FALSE)</f>
        <v>60</v>
      </c>
      <c r="X80" s="339">
        <f t="shared" si="86"/>
        <v>21</v>
      </c>
      <c r="Y80" s="340" t="str">
        <f t="shared" si="87"/>
        <v>R3.0021</v>
      </c>
      <c r="Z80" s="341">
        <f t="shared" si="88"/>
        <v>0.79673000000000005</v>
      </c>
      <c r="AA80" s="342">
        <f t="shared" si="89"/>
        <v>47.8</v>
      </c>
      <c r="AB80" s="342">
        <f t="shared" si="90"/>
        <v>60.3</v>
      </c>
      <c r="AC80" s="343">
        <f t="shared" si="91"/>
        <v>0.79270315000000002</v>
      </c>
      <c r="AD80" s="344">
        <f t="shared" si="19"/>
        <v>11846.82</v>
      </c>
      <c r="AE80" s="344">
        <f t="shared" si="136"/>
        <v>186811</v>
      </c>
      <c r="AF80" s="344">
        <f t="shared" si="137"/>
        <v>714363</v>
      </c>
      <c r="AG80" s="344">
        <f t="shared" si="138"/>
        <v>901174</v>
      </c>
      <c r="AH80" s="64"/>
      <c r="AI80" s="347">
        <f t="shared" si="20"/>
        <v>360.21100000000001</v>
      </c>
      <c r="AJ80" s="347" t="str">
        <f t="shared" si="39"/>
        <v xml:space="preserve">  COLLECTION  SEWERS - FORCE -  MAINS</v>
      </c>
      <c r="AK80" s="354">
        <f t="shared" si="21"/>
        <v>2005</v>
      </c>
      <c r="AL80" s="349">
        <f t="shared" si="22"/>
        <v>11846.82</v>
      </c>
      <c r="AM80" s="345">
        <f>VLOOKUP(AI80,AccountParameters,9+1,FALSE)</f>
        <v>0</v>
      </c>
      <c r="AN80" s="346">
        <f t="shared" si="24"/>
        <v>11846.82</v>
      </c>
      <c r="AP80" s="347">
        <f t="shared" si="25"/>
        <v>360.21100000000001</v>
      </c>
      <c r="AQ80" s="347" t="str">
        <f t="shared" si="40"/>
        <v xml:space="preserve">  COLLECTION  SEWERS - FORCE -  MAINS</v>
      </c>
      <c r="AR80" s="356">
        <f t="shared" si="26"/>
        <v>2005</v>
      </c>
      <c r="AS80" s="335">
        <f t="shared" si="27"/>
        <v>11070.25</v>
      </c>
      <c r="AT80" s="333" t="str">
        <f t="shared" si="28"/>
        <v>R3.0</v>
      </c>
      <c r="AU80" s="333">
        <f t="shared" si="29"/>
        <v>60</v>
      </c>
      <c r="AV80" s="348">
        <f t="shared" si="30"/>
        <v>12.5</v>
      </c>
      <c r="AW80" s="347">
        <f t="shared" si="96"/>
        <v>21</v>
      </c>
      <c r="AX80" s="347" t="str">
        <f t="shared" si="97"/>
        <v>R3.0021</v>
      </c>
      <c r="AY80" s="347">
        <f t="shared" si="98"/>
        <v>0.79673000000000005</v>
      </c>
      <c r="AZ80" s="347">
        <f t="shared" si="99"/>
        <v>47.8</v>
      </c>
      <c r="BA80" s="347">
        <f t="shared" si="100"/>
        <v>60.3</v>
      </c>
      <c r="BB80" s="350">
        <f t="shared" si="101"/>
        <v>0.20730000000000001</v>
      </c>
      <c r="BC80" s="335">
        <f t="shared" si="31"/>
        <v>2294.86</v>
      </c>
      <c r="BD80" s="349">
        <f t="shared" si="32"/>
        <v>8775.39</v>
      </c>
      <c r="BE80" s="63">
        <f t="shared" si="139"/>
        <v>138378.13</v>
      </c>
      <c r="BF80" s="63">
        <f t="shared" si="140"/>
        <v>529157.94999999995</v>
      </c>
      <c r="BG80" s="63">
        <f t="shared" si="141"/>
        <v>667536.07999999996</v>
      </c>
    </row>
    <row r="81" spans="1:59" outlineLevel="2">
      <c r="A81" s="455">
        <f t="shared" si="142"/>
        <v>360.21100000000001</v>
      </c>
      <c r="B81" s="454">
        <v>360.21100000000001</v>
      </c>
      <c r="C81" s="351" t="s">
        <v>1207</v>
      </c>
      <c r="D81" s="351" t="str">
        <f>'Gannett Fleming Eng Assess 6-16'!C71</f>
        <v>PVC - 8-INCH</v>
      </c>
      <c r="E81" s="429" t="str">
        <f>'Gannett Fleming Eng Assess 6-16'!E71</f>
        <v>4,104 FT</v>
      </c>
      <c r="F81" s="333">
        <f>'Gannett Fleming Eng Assess 6-16'!D71</f>
        <v>2005</v>
      </c>
      <c r="G81" s="353">
        <f t="shared" si="9"/>
        <v>2005</v>
      </c>
      <c r="H81" s="352">
        <f>'Gannett Fleming Eng Assess 6-16'!G71</f>
        <v>281906.21000000002</v>
      </c>
      <c r="I81" s="332" t="str">
        <f>VLOOKUP(A81,AccountParameters,6,FALSE)</f>
        <v>HWW-138</v>
      </c>
      <c r="J81" s="333">
        <f>VLOOKUP(CONCATENATE($I81,G81),CostIndices,10,FALSE)</f>
        <v>288.5</v>
      </c>
      <c r="K81" s="333">
        <f>VLOOKUP(CONCATENATE($I81,2017),CostIndices,10,FALSE)</f>
        <v>389.5</v>
      </c>
      <c r="L81" s="334">
        <f t="shared" si="13"/>
        <v>1.35</v>
      </c>
      <c r="M81" s="335">
        <f t="shared" si="14"/>
        <v>380573.38</v>
      </c>
      <c r="N81" s="458">
        <f>VLOOKUP(A81,AccountParameters,7,FALSE)</f>
        <v>1</v>
      </c>
      <c r="O81" s="335">
        <f t="shared" si="134"/>
        <v>380573.38</v>
      </c>
      <c r="P81" s="63"/>
      <c r="Q81" s="347">
        <f t="shared" si="16"/>
        <v>360.21100000000001</v>
      </c>
      <c r="R81" s="347" t="str">
        <f t="shared" si="34"/>
        <v xml:space="preserve">  COLLECTION  SEWERS - FORCE -  MAINS</v>
      </c>
      <c r="S81" s="354">
        <f t="shared" si="17"/>
        <v>2005</v>
      </c>
      <c r="T81" s="336">
        <f>Inputs!B$7-(S81+0.5)</f>
        <v>12.5</v>
      </c>
      <c r="U81" s="355">
        <f t="shared" si="135"/>
        <v>380573.38</v>
      </c>
      <c r="V81" s="337" t="str">
        <f>VLOOKUP($Q81,AccountParameters,7+1,FALSE)</f>
        <v>R3.0</v>
      </c>
      <c r="W81" s="338">
        <f>VLOOKUP($Q81,AccountParameters,8+1,FALSE)</f>
        <v>60</v>
      </c>
      <c r="X81" s="339">
        <f t="shared" si="86"/>
        <v>21</v>
      </c>
      <c r="Y81" s="340" t="str">
        <f t="shared" si="87"/>
        <v>R3.0021</v>
      </c>
      <c r="Z81" s="341">
        <f t="shared" si="88"/>
        <v>0.79673000000000005</v>
      </c>
      <c r="AA81" s="342">
        <f t="shared" si="89"/>
        <v>47.8</v>
      </c>
      <c r="AB81" s="342">
        <f t="shared" si="90"/>
        <v>60.3</v>
      </c>
      <c r="AC81" s="343">
        <f t="shared" si="91"/>
        <v>0.79270315000000002</v>
      </c>
      <c r="AD81" s="344">
        <f t="shared" si="19"/>
        <v>301681.71999999997</v>
      </c>
      <c r="AE81" s="344">
        <f t="shared" si="136"/>
        <v>4757167</v>
      </c>
      <c r="AF81" s="344">
        <f t="shared" si="137"/>
        <v>18191408</v>
      </c>
      <c r="AG81" s="344">
        <f t="shared" si="138"/>
        <v>22948575</v>
      </c>
      <c r="AH81" s="64"/>
      <c r="AI81" s="347">
        <f t="shared" si="20"/>
        <v>360.21100000000001</v>
      </c>
      <c r="AJ81" s="347" t="str">
        <f t="shared" si="39"/>
        <v xml:space="preserve">  COLLECTION  SEWERS - FORCE -  MAINS</v>
      </c>
      <c r="AK81" s="354">
        <f t="shared" si="21"/>
        <v>2005</v>
      </c>
      <c r="AL81" s="349">
        <f t="shared" si="22"/>
        <v>301681.71999999997</v>
      </c>
      <c r="AM81" s="345">
        <f>VLOOKUP(AI81,AccountParameters,9+1,FALSE)</f>
        <v>0</v>
      </c>
      <c r="AN81" s="346">
        <f t="shared" si="24"/>
        <v>301681.71999999997</v>
      </c>
      <c r="AP81" s="347">
        <f t="shared" si="25"/>
        <v>360.21100000000001</v>
      </c>
      <c r="AQ81" s="347" t="str">
        <f t="shared" si="40"/>
        <v xml:space="preserve">  COLLECTION  SEWERS - FORCE -  MAINS</v>
      </c>
      <c r="AR81" s="356">
        <f t="shared" si="26"/>
        <v>2005</v>
      </c>
      <c r="AS81" s="335">
        <f t="shared" si="27"/>
        <v>281906.21000000002</v>
      </c>
      <c r="AT81" s="333" t="str">
        <f t="shared" si="28"/>
        <v>R3.0</v>
      </c>
      <c r="AU81" s="333">
        <f t="shared" si="29"/>
        <v>60</v>
      </c>
      <c r="AV81" s="348">
        <f t="shared" si="30"/>
        <v>12.5</v>
      </c>
      <c r="AW81" s="347">
        <f t="shared" si="96"/>
        <v>21</v>
      </c>
      <c r="AX81" s="347" t="str">
        <f t="shared" si="97"/>
        <v>R3.0021</v>
      </c>
      <c r="AY81" s="347">
        <f t="shared" si="98"/>
        <v>0.79673000000000005</v>
      </c>
      <c r="AZ81" s="347">
        <f t="shared" si="99"/>
        <v>47.8</v>
      </c>
      <c r="BA81" s="347">
        <f t="shared" si="100"/>
        <v>60.3</v>
      </c>
      <c r="BB81" s="350">
        <f t="shared" si="101"/>
        <v>0.20730000000000001</v>
      </c>
      <c r="BC81" s="335">
        <f t="shared" si="31"/>
        <v>58439.16</v>
      </c>
      <c r="BD81" s="349">
        <f t="shared" si="32"/>
        <v>223467.05000000002</v>
      </c>
      <c r="BE81" s="63">
        <f t="shared" si="139"/>
        <v>3523827.63</v>
      </c>
      <c r="BF81" s="63">
        <f t="shared" si="140"/>
        <v>13475116.84</v>
      </c>
      <c r="BG81" s="63">
        <f t="shared" si="141"/>
        <v>16998944.460000001</v>
      </c>
    </row>
    <row r="82" spans="1:59" outlineLevel="1">
      <c r="A82" s="430" t="s">
        <v>828</v>
      </c>
      <c r="B82" s="453"/>
      <c r="C82" s="357" t="str">
        <f>C81</f>
        <v xml:space="preserve">  COLLECTION  SEWERS - FORCE -  MAINS</v>
      </c>
      <c r="D82" s="351"/>
      <c r="E82" s="429"/>
      <c r="F82" s="333"/>
      <c r="G82" s="353"/>
      <c r="H82" s="352">
        <f>SUBTOTAL(9,H77:H81)</f>
        <v>724186.15</v>
      </c>
      <c r="I82" s="332"/>
      <c r="J82" s="333"/>
      <c r="K82" s="333"/>
      <c r="L82" s="334"/>
      <c r="M82" s="335">
        <f>SUBTOTAL(9,M77:M81)</f>
        <v>1440743.9300000002</v>
      </c>
      <c r="N82" s="335"/>
      <c r="O82" s="335">
        <f>SUBTOTAL(9,O77:O81)</f>
        <v>1440743.9300000002</v>
      </c>
      <c r="P82" s="63"/>
      <c r="Q82" s="431" t="str">
        <f t="shared" si="16"/>
        <v>360.21 Total</v>
      </c>
      <c r="R82" s="358" t="str">
        <f>C82</f>
        <v xml:space="preserve">  COLLECTION  SEWERS - FORCE -  MAINS</v>
      </c>
      <c r="S82" s="354"/>
      <c r="T82" s="336">
        <f>ROUND(AE82/U82,2)</f>
        <v>19.87</v>
      </c>
      <c r="U82" s="355">
        <f>SUBTOTAL(9,U77:U81)</f>
        <v>1440743.9300000002</v>
      </c>
      <c r="V82" s="337"/>
      <c r="W82" s="338"/>
      <c r="X82" s="339"/>
      <c r="Y82" s="340"/>
      <c r="Z82" s="341"/>
      <c r="AA82" s="342">
        <f>ROUND(AF82/$U82,2)</f>
        <v>40.92</v>
      </c>
      <c r="AB82" s="342">
        <f>ROUND(AG82/$U82,2)</f>
        <v>60.79</v>
      </c>
      <c r="AC82" s="343"/>
      <c r="AD82" s="344">
        <f>SUBTOTAL(9,AD77:AD81)</f>
        <v>970489.02999999991</v>
      </c>
      <c r="AE82" s="344">
        <f t="shared" ref="AE82:AG82" si="143">SUBTOTAL(9,AE77:AE81)</f>
        <v>28620637</v>
      </c>
      <c r="AF82" s="344">
        <f t="shared" si="143"/>
        <v>58962345</v>
      </c>
      <c r="AG82" s="344">
        <f t="shared" si="143"/>
        <v>87582982</v>
      </c>
      <c r="AH82" s="64"/>
      <c r="AI82" s="431" t="str">
        <f t="shared" si="20"/>
        <v>360.21 Total</v>
      </c>
      <c r="AJ82" s="358" t="str">
        <f>C82</f>
        <v xml:space="preserve">  COLLECTION  SEWERS - FORCE -  MAINS</v>
      </c>
      <c r="AK82" s="354"/>
      <c r="AL82" s="349">
        <f>SUBTOTAL(9,AL77:AL81)</f>
        <v>970489.02999999991</v>
      </c>
      <c r="AM82" s="345"/>
      <c r="AN82" s="349">
        <f>SUBTOTAL(9,AN77:AN81)</f>
        <v>970489.02999999991</v>
      </c>
      <c r="AP82" s="431" t="str">
        <f t="shared" si="25"/>
        <v>360.21 Total</v>
      </c>
      <c r="AQ82" s="358" t="str">
        <f>C82</f>
        <v xml:space="preserve">  COLLECTION  SEWERS - FORCE -  MAINS</v>
      </c>
      <c r="AR82" s="356"/>
      <c r="AS82" s="335">
        <f>SUBTOTAL(9,AS77:AS81)</f>
        <v>724186.15</v>
      </c>
      <c r="AT82" s="333"/>
      <c r="AU82" s="333"/>
      <c r="AV82" s="348">
        <f>ROUND(BE82/AS82,2)</f>
        <v>18.57</v>
      </c>
      <c r="AW82" s="347"/>
      <c r="AX82" s="347"/>
      <c r="AY82" s="347"/>
      <c r="AZ82" s="348">
        <f>ROUND(BF82/AS82,2)</f>
        <v>42.13</v>
      </c>
      <c r="BA82" s="348">
        <f>ROUND(BG82/AS82,2)</f>
        <v>60.71</v>
      </c>
      <c r="BB82" s="350"/>
      <c r="BC82" s="335">
        <f>SUBTOTAL(9,BC77:BC81)</f>
        <v>221227.55</v>
      </c>
      <c r="BD82" s="349">
        <f>SUBTOTAL(9,BD77:BD81)</f>
        <v>502958.60000000009</v>
      </c>
      <c r="BE82" s="349">
        <f t="shared" ref="BE82:BG82" si="144">SUBTOTAL(9,BE77:BE81)</f>
        <v>13450599.949999999</v>
      </c>
      <c r="BF82" s="349">
        <f t="shared" si="144"/>
        <v>30512588.82</v>
      </c>
      <c r="BG82" s="349">
        <f t="shared" si="144"/>
        <v>43963188.729999997</v>
      </c>
    </row>
    <row r="83" spans="1:59" outlineLevel="2">
      <c r="A83" s="425">
        <f>'Gannett Fleming Eng Assess 6-16'!A74</f>
        <v>360.23</v>
      </c>
      <c r="B83" s="454"/>
      <c r="C83" s="351" t="s">
        <v>977</v>
      </c>
      <c r="D83" s="351" t="str">
        <f>'Gannett Fleming Eng Assess 6-16'!C74</f>
        <v>MANHOLES</v>
      </c>
      <c r="E83" s="429">
        <f>'Gannett Fleming Eng Assess 6-16'!E74</f>
        <v>2</v>
      </c>
      <c r="F83" s="333">
        <f>'Gannett Fleming Eng Assess 6-16'!D74</f>
        <v>1990</v>
      </c>
      <c r="G83" s="353">
        <f t="shared" ref="G83:G141" si="145">F83</f>
        <v>1990</v>
      </c>
      <c r="H83" s="352">
        <f>'Gannett Fleming Eng Assess 6-16'!G74</f>
        <v>4044.08</v>
      </c>
      <c r="I83" s="332" t="str">
        <f>VLOOKUP(A83,AccountParameters,6,FALSE)</f>
        <v>HWW-145</v>
      </c>
      <c r="J83" s="333">
        <f>VLOOKUP(CONCATENATE($I83,G83),CostIndices,10,FALSE)</f>
        <v>263</v>
      </c>
      <c r="K83" s="333">
        <f>VLOOKUP(CONCATENATE($I83,2017),CostIndices,10,FALSE)</f>
        <v>542.1</v>
      </c>
      <c r="L83" s="334">
        <f t="shared" ref="L83:L141" si="146">ROUND(K83/J83,3)</f>
        <v>2.0609999999999999</v>
      </c>
      <c r="M83" s="335">
        <f t="shared" ref="M83:M141" si="147">ROUND(H83*L83,2)</f>
        <v>8334.85</v>
      </c>
      <c r="N83" s="458">
        <f>VLOOKUP(A83,AccountParameters,7,FALSE)</f>
        <v>1</v>
      </c>
      <c r="O83" s="335">
        <f t="shared" ref="O83:O85" si="148">ROUND(M83*N83,2)</f>
        <v>8334.85</v>
      </c>
      <c r="P83" s="63"/>
      <c r="Q83" s="347">
        <f t="shared" si="16"/>
        <v>360.23</v>
      </c>
      <c r="R83" s="347" t="str">
        <f t="shared" si="34"/>
        <v>COLLECTION  SEWERS - FORCE - MANHOLES</v>
      </c>
      <c r="S83" s="354">
        <f t="shared" ref="S83:S141" si="149">G83</f>
        <v>1990</v>
      </c>
      <c r="T83" s="336">
        <f>Inputs!B$7-(S83+0.5)</f>
        <v>27.5</v>
      </c>
      <c r="U83" s="355">
        <f t="shared" ref="U83:U85" si="150">O83</f>
        <v>8334.85</v>
      </c>
      <c r="V83" s="337" t="str">
        <f>VLOOKUP($Q83,AccountParameters,7+1,FALSE)</f>
        <v>R3.0</v>
      </c>
      <c r="W83" s="338">
        <f>VLOOKUP($Q83,AccountParameters,8+1,FALSE)</f>
        <v>65</v>
      </c>
      <c r="X83" s="339">
        <f t="shared" ref="X83:X141" si="151">ROUND(T83*100/W83,0)</f>
        <v>42</v>
      </c>
      <c r="Y83" s="340" t="str">
        <f t="shared" ref="Y83:Y141" si="152">CONCATENATE(V83,IF(X83&lt;10,CONCATENATE("00",X83),IF(X83&lt;100,CONCATENATE("0",X83),X83)))</f>
        <v>R3.0042</v>
      </c>
      <c r="Z83" s="341">
        <f t="shared" ref="Z83:Z141" si="153">ROUND(VLOOKUP(Y83,IowaCurves,6)/100,5)</f>
        <v>0.60582999999999998</v>
      </c>
      <c r="AA83" s="342">
        <f t="shared" ref="AA83:AA141" si="154">ROUND(W83*Z83,2)</f>
        <v>39.380000000000003</v>
      </c>
      <c r="AB83" s="342">
        <f t="shared" ref="AB83:AB141" si="155">T83+AA83</f>
        <v>66.88</v>
      </c>
      <c r="AC83" s="343">
        <f t="shared" ref="AC83:AC141" si="156">ROUND(AA83/AB83,8)</f>
        <v>0.58881578999999995</v>
      </c>
      <c r="AD83" s="344">
        <f t="shared" ref="AD83:AD141" si="157">ROUND(U83*AC83,2)</f>
        <v>4907.6899999999996</v>
      </c>
      <c r="AE83" s="344">
        <f t="shared" ref="AE83:AE85" si="158">ROUND($U83*T83,0)</f>
        <v>229208</v>
      </c>
      <c r="AF83" s="344">
        <f t="shared" ref="AF83:AF85" si="159">ROUND($U83*AA83,0)</f>
        <v>328226</v>
      </c>
      <c r="AG83" s="344">
        <f t="shared" ref="AG83:AG85" si="160">ROUND($U83*AB83,0)</f>
        <v>557435</v>
      </c>
      <c r="AH83" s="64"/>
      <c r="AI83" s="347">
        <f t="shared" si="20"/>
        <v>360.23</v>
      </c>
      <c r="AJ83" s="347" t="str">
        <f t="shared" si="39"/>
        <v>COLLECTION  SEWERS - FORCE - MANHOLES</v>
      </c>
      <c r="AK83" s="354">
        <f t="shared" ref="AK83:AK141" si="161">G83</f>
        <v>1990</v>
      </c>
      <c r="AL83" s="349">
        <f t="shared" ref="AL83:AL141" si="162">AD83</f>
        <v>4907.6899999999996</v>
      </c>
      <c r="AM83" s="345">
        <f>VLOOKUP(AI83,AccountParameters,9+1,FALSE)</f>
        <v>0</v>
      </c>
      <c r="AN83" s="346">
        <f t="shared" ref="AN83:AN141" si="163">ROUND(AL83*(1-AM83),2)</f>
        <v>4907.6899999999996</v>
      </c>
      <c r="AP83" s="347">
        <f t="shared" si="25"/>
        <v>360.23</v>
      </c>
      <c r="AQ83" s="347" t="str">
        <f t="shared" si="40"/>
        <v>COLLECTION  SEWERS - FORCE - MANHOLES</v>
      </c>
      <c r="AR83" s="356">
        <f t="shared" ref="AR83:AR141" si="164">G83</f>
        <v>1990</v>
      </c>
      <c r="AS83" s="335">
        <f t="shared" ref="AS83:AS141" si="165">H83</f>
        <v>4044.08</v>
      </c>
      <c r="AT83" s="333" t="str">
        <f t="shared" ref="AT83:AT141" si="166">V83</f>
        <v>R3.0</v>
      </c>
      <c r="AU83" s="333">
        <f t="shared" ref="AU83:AU141" si="167">W83</f>
        <v>65</v>
      </c>
      <c r="AV83" s="348">
        <f t="shared" ref="AV83:AV141" si="168">T83</f>
        <v>27.5</v>
      </c>
      <c r="AW83" s="347">
        <f t="shared" ref="AW83:AW141" si="169">X83</f>
        <v>42</v>
      </c>
      <c r="AX83" s="347" t="str">
        <f t="shared" ref="AX83:AX141" si="170">Y83</f>
        <v>R3.0042</v>
      </c>
      <c r="AY83" s="347">
        <f t="shared" ref="AY83:AY141" si="171">Z83</f>
        <v>0.60582999999999998</v>
      </c>
      <c r="AZ83" s="347">
        <f t="shared" ref="AZ83:AZ141" si="172">AA83</f>
        <v>39.380000000000003</v>
      </c>
      <c r="BA83" s="347">
        <f t="shared" ref="BA83:BA141" si="173">AB83</f>
        <v>66.88</v>
      </c>
      <c r="BB83" s="350">
        <f t="shared" ref="BB83:BB141" si="174">ROUND((1-0)-(1-0)*AZ83/BA83,5)</f>
        <v>0.41117999999999999</v>
      </c>
      <c r="BC83" s="335">
        <f t="shared" ref="BC83:BC141" si="175">ROUND(AS83*BB83,2)</f>
        <v>1662.84</v>
      </c>
      <c r="BD83" s="349">
        <f t="shared" ref="BD83:BD141" si="176">AS83-BC83</f>
        <v>2381.2399999999998</v>
      </c>
      <c r="BE83" s="63">
        <f t="shared" ref="BE83:BE85" si="177">ROUND($AS83*AV83,2)</f>
        <v>111212.2</v>
      </c>
      <c r="BF83" s="63">
        <f t="shared" ref="BF83:BF85" si="178">ROUND($AS83*AZ83,2)</f>
        <v>159255.87</v>
      </c>
      <c r="BG83" s="63">
        <f t="shared" ref="BG83:BG85" si="179">ROUND($AS83*BA83,2)</f>
        <v>270468.07</v>
      </c>
    </row>
    <row r="84" spans="1:59" outlineLevel="2">
      <c r="A84" s="425">
        <f>'Gannett Fleming Eng Assess 6-16'!A75</f>
        <v>360.23</v>
      </c>
      <c r="B84" s="454"/>
      <c r="C84" s="351" t="s">
        <v>977</v>
      </c>
      <c r="D84" s="351" t="str">
        <f>'Gannett Fleming Eng Assess 6-16'!C75</f>
        <v>MANHOLES</v>
      </c>
      <c r="E84" s="429">
        <f>'Gannett Fleming Eng Assess 6-16'!E75</f>
        <v>42</v>
      </c>
      <c r="F84" s="333">
        <f>'Gannett Fleming Eng Assess 6-16'!D75</f>
        <v>1995</v>
      </c>
      <c r="G84" s="353">
        <f t="shared" si="145"/>
        <v>1995</v>
      </c>
      <c r="H84" s="352">
        <f>'Gannett Fleming Eng Assess 6-16'!G75</f>
        <v>98188.67</v>
      </c>
      <c r="I84" s="332" t="str">
        <f>VLOOKUP(A84,AccountParameters,6,FALSE)</f>
        <v>HWW-145</v>
      </c>
      <c r="J84" s="333">
        <f>VLOOKUP(CONCATENATE($I84,G84),CostIndices,10,FALSE)</f>
        <v>299.8</v>
      </c>
      <c r="K84" s="333">
        <f>VLOOKUP(CONCATENATE($I84,2017),CostIndices,10,FALSE)</f>
        <v>542.1</v>
      </c>
      <c r="L84" s="334">
        <f t="shared" si="146"/>
        <v>1.8080000000000001</v>
      </c>
      <c r="M84" s="335">
        <f t="shared" si="147"/>
        <v>177525.12</v>
      </c>
      <c r="N84" s="458">
        <f>VLOOKUP(A84,AccountParameters,7,FALSE)</f>
        <v>1</v>
      </c>
      <c r="O84" s="335">
        <f t="shared" si="148"/>
        <v>177525.12</v>
      </c>
      <c r="P84" s="63"/>
      <c r="Q84" s="347">
        <f t="shared" si="16"/>
        <v>360.23</v>
      </c>
      <c r="R84" s="347" t="str">
        <f t="shared" si="34"/>
        <v>COLLECTION  SEWERS - FORCE - MANHOLES</v>
      </c>
      <c r="S84" s="354">
        <f t="shared" si="149"/>
        <v>1995</v>
      </c>
      <c r="T84" s="336">
        <f>Inputs!B$7-(S84+0.5)</f>
        <v>22.5</v>
      </c>
      <c r="U84" s="355">
        <f t="shared" si="150"/>
        <v>177525.12</v>
      </c>
      <c r="V84" s="337" t="str">
        <f>VLOOKUP($Q84,AccountParameters,7+1,FALSE)</f>
        <v>R3.0</v>
      </c>
      <c r="W84" s="338">
        <f>VLOOKUP($Q84,AccountParameters,8+1,FALSE)</f>
        <v>65</v>
      </c>
      <c r="X84" s="339">
        <f t="shared" si="151"/>
        <v>35</v>
      </c>
      <c r="Y84" s="340" t="str">
        <f t="shared" si="152"/>
        <v>R3.0035</v>
      </c>
      <c r="Z84" s="341">
        <f t="shared" si="153"/>
        <v>0.66761000000000004</v>
      </c>
      <c r="AA84" s="342">
        <f t="shared" si="154"/>
        <v>43.39</v>
      </c>
      <c r="AB84" s="342">
        <f t="shared" si="155"/>
        <v>65.89</v>
      </c>
      <c r="AC84" s="343">
        <f t="shared" si="156"/>
        <v>0.65852177999999995</v>
      </c>
      <c r="AD84" s="344">
        <f t="shared" si="157"/>
        <v>116904.16</v>
      </c>
      <c r="AE84" s="344">
        <f t="shared" si="158"/>
        <v>3994315</v>
      </c>
      <c r="AF84" s="344">
        <f t="shared" si="159"/>
        <v>7702815</v>
      </c>
      <c r="AG84" s="344">
        <f t="shared" si="160"/>
        <v>11697130</v>
      </c>
      <c r="AH84" s="64"/>
      <c r="AI84" s="347">
        <f t="shared" si="20"/>
        <v>360.23</v>
      </c>
      <c r="AJ84" s="347" t="str">
        <f t="shared" si="39"/>
        <v>COLLECTION  SEWERS - FORCE - MANHOLES</v>
      </c>
      <c r="AK84" s="354">
        <f t="shared" si="161"/>
        <v>1995</v>
      </c>
      <c r="AL84" s="349">
        <f t="shared" si="162"/>
        <v>116904.16</v>
      </c>
      <c r="AM84" s="345">
        <f>VLOOKUP(AI84,AccountParameters,9+1,FALSE)</f>
        <v>0</v>
      </c>
      <c r="AN84" s="346">
        <f t="shared" si="163"/>
        <v>116904.16</v>
      </c>
      <c r="AP84" s="347">
        <f t="shared" si="25"/>
        <v>360.23</v>
      </c>
      <c r="AQ84" s="347" t="str">
        <f t="shared" si="40"/>
        <v>COLLECTION  SEWERS - FORCE - MANHOLES</v>
      </c>
      <c r="AR84" s="356">
        <f t="shared" si="164"/>
        <v>1995</v>
      </c>
      <c r="AS84" s="335">
        <f t="shared" si="165"/>
        <v>98188.67</v>
      </c>
      <c r="AT84" s="333" t="str">
        <f t="shared" si="166"/>
        <v>R3.0</v>
      </c>
      <c r="AU84" s="333">
        <f t="shared" si="167"/>
        <v>65</v>
      </c>
      <c r="AV84" s="348">
        <f t="shared" si="168"/>
        <v>22.5</v>
      </c>
      <c r="AW84" s="347">
        <f t="shared" si="169"/>
        <v>35</v>
      </c>
      <c r="AX84" s="347" t="str">
        <f t="shared" si="170"/>
        <v>R3.0035</v>
      </c>
      <c r="AY84" s="347">
        <f t="shared" si="171"/>
        <v>0.66761000000000004</v>
      </c>
      <c r="AZ84" s="347">
        <f t="shared" si="172"/>
        <v>43.39</v>
      </c>
      <c r="BA84" s="347">
        <f t="shared" si="173"/>
        <v>65.89</v>
      </c>
      <c r="BB84" s="350">
        <f t="shared" si="174"/>
        <v>0.34148000000000001</v>
      </c>
      <c r="BC84" s="335">
        <f t="shared" si="175"/>
        <v>33529.47</v>
      </c>
      <c r="BD84" s="349">
        <f t="shared" si="176"/>
        <v>64659.199999999997</v>
      </c>
      <c r="BE84" s="63">
        <f t="shared" si="177"/>
        <v>2209245.08</v>
      </c>
      <c r="BF84" s="63">
        <f t="shared" si="178"/>
        <v>4260406.3899999997</v>
      </c>
      <c r="BG84" s="63">
        <f t="shared" si="179"/>
        <v>6469651.4699999997</v>
      </c>
    </row>
    <row r="85" spans="1:59" outlineLevel="2">
      <c r="A85" s="425">
        <f>'Gannett Fleming Eng Assess 6-16'!A76</f>
        <v>360.23</v>
      </c>
      <c r="B85" s="454"/>
      <c r="C85" s="351" t="s">
        <v>977</v>
      </c>
      <c r="D85" s="351" t="str">
        <f>'Gannett Fleming Eng Assess 6-16'!C76</f>
        <v>MANHOLES</v>
      </c>
      <c r="E85" s="429">
        <f>'Gannett Fleming Eng Assess 6-16'!E76</f>
        <v>20</v>
      </c>
      <c r="F85" s="333">
        <f>'Gannett Fleming Eng Assess 6-16'!D76</f>
        <v>2005</v>
      </c>
      <c r="G85" s="353">
        <f t="shared" si="145"/>
        <v>2005</v>
      </c>
      <c r="H85" s="352">
        <f>'Gannett Fleming Eng Assess 6-16'!G76</f>
        <v>63635.34</v>
      </c>
      <c r="I85" s="332" t="str">
        <f>VLOOKUP(A85,AccountParameters,6,FALSE)</f>
        <v>HWW-145</v>
      </c>
      <c r="J85" s="333">
        <f>VLOOKUP(CONCATENATE($I85,G85),CostIndices,10,FALSE)</f>
        <v>398.8</v>
      </c>
      <c r="K85" s="333">
        <f>VLOOKUP(CONCATENATE($I85,2017),CostIndices,10,FALSE)</f>
        <v>542.1</v>
      </c>
      <c r="L85" s="334">
        <f t="shared" si="146"/>
        <v>1.359</v>
      </c>
      <c r="M85" s="335">
        <f t="shared" si="147"/>
        <v>86480.43</v>
      </c>
      <c r="N85" s="458">
        <f>VLOOKUP(A85,AccountParameters,7,FALSE)</f>
        <v>1</v>
      </c>
      <c r="O85" s="335">
        <f t="shared" si="148"/>
        <v>86480.43</v>
      </c>
      <c r="P85" s="63"/>
      <c r="Q85" s="347">
        <f t="shared" si="16"/>
        <v>360.23</v>
      </c>
      <c r="R85" s="347" t="str">
        <f t="shared" si="34"/>
        <v>COLLECTION  SEWERS - FORCE - MANHOLES</v>
      </c>
      <c r="S85" s="354">
        <f t="shared" si="149"/>
        <v>2005</v>
      </c>
      <c r="T85" s="336">
        <f>Inputs!B$7-(S85+0.5)</f>
        <v>12.5</v>
      </c>
      <c r="U85" s="355">
        <f t="shared" si="150"/>
        <v>86480.43</v>
      </c>
      <c r="V85" s="337" t="str">
        <f>VLOOKUP($Q85,AccountParameters,7+1,FALSE)</f>
        <v>R3.0</v>
      </c>
      <c r="W85" s="338">
        <f>VLOOKUP($Q85,AccountParameters,8+1,FALSE)</f>
        <v>65</v>
      </c>
      <c r="X85" s="339">
        <f t="shared" si="151"/>
        <v>19</v>
      </c>
      <c r="Y85" s="340" t="str">
        <f t="shared" si="152"/>
        <v>R3.0019</v>
      </c>
      <c r="Z85" s="341">
        <f t="shared" si="153"/>
        <v>0.81567999999999996</v>
      </c>
      <c r="AA85" s="342">
        <f t="shared" si="154"/>
        <v>53.02</v>
      </c>
      <c r="AB85" s="342">
        <f t="shared" si="155"/>
        <v>65.52000000000001</v>
      </c>
      <c r="AC85" s="343">
        <f t="shared" si="156"/>
        <v>0.80921856000000003</v>
      </c>
      <c r="AD85" s="344">
        <f t="shared" si="157"/>
        <v>69981.570000000007</v>
      </c>
      <c r="AE85" s="344">
        <f t="shared" si="158"/>
        <v>1081005</v>
      </c>
      <c r="AF85" s="344">
        <f t="shared" si="159"/>
        <v>4585192</v>
      </c>
      <c r="AG85" s="344">
        <f t="shared" si="160"/>
        <v>5666198</v>
      </c>
      <c r="AH85" s="64"/>
      <c r="AI85" s="347">
        <f t="shared" si="20"/>
        <v>360.23</v>
      </c>
      <c r="AJ85" s="347" t="str">
        <f t="shared" si="39"/>
        <v>COLLECTION  SEWERS - FORCE - MANHOLES</v>
      </c>
      <c r="AK85" s="354">
        <f t="shared" si="161"/>
        <v>2005</v>
      </c>
      <c r="AL85" s="349">
        <f t="shared" si="162"/>
        <v>69981.570000000007</v>
      </c>
      <c r="AM85" s="345">
        <f>VLOOKUP(AI85,AccountParameters,9+1,FALSE)</f>
        <v>0</v>
      </c>
      <c r="AN85" s="346">
        <f t="shared" si="163"/>
        <v>69981.570000000007</v>
      </c>
      <c r="AP85" s="347">
        <f t="shared" si="25"/>
        <v>360.23</v>
      </c>
      <c r="AQ85" s="347" t="str">
        <f t="shared" si="40"/>
        <v>COLLECTION  SEWERS - FORCE - MANHOLES</v>
      </c>
      <c r="AR85" s="356">
        <f t="shared" si="164"/>
        <v>2005</v>
      </c>
      <c r="AS85" s="335">
        <f t="shared" si="165"/>
        <v>63635.34</v>
      </c>
      <c r="AT85" s="333" t="str">
        <f t="shared" si="166"/>
        <v>R3.0</v>
      </c>
      <c r="AU85" s="333">
        <f t="shared" si="167"/>
        <v>65</v>
      </c>
      <c r="AV85" s="348">
        <f t="shared" si="168"/>
        <v>12.5</v>
      </c>
      <c r="AW85" s="347">
        <f t="shared" si="169"/>
        <v>19</v>
      </c>
      <c r="AX85" s="347" t="str">
        <f t="shared" si="170"/>
        <v>R3.0019</v>
      </c>
      <c r="AY85" s="347">
        <f t="shared" si="171"/>
        <v>0.81567999999999996</v>
      </c>
      <c r="AZ85" s="347">
        <f t="shared" si="172"/>
        <v>53.02</v>
      </c>
      <c r="BA85" s="347">
        <f t="shared" si="173"/>
        <v>65.52000000000001</v>
      </c>
      <c r="BB85" s="350">
        <f t="shared" si="174"/>
        <v>0.19078000000000001</v>
      </c>
      <c r="BC85" s="335">
        <f t="shared" si="175"/>
        <v>12140.35</v>
      </c>
      <c r="BD85" s="349">
        <f t="shared" si="176"/>
        <v>51494.99</v>
      </c>
      <c r="BE85" s="63">
        <f t="shared" si="177"/>
        <v>795441.75</v>
      </c>
      <c r="BF85" s="63">
        <f t="shared" si="178"/>
        <v>3373945.73</v>
      </c>
      <c r="BG85" s="63">
        <f t="shared" si="179"/>
        <v>4169387.48</v>
      </c>
    </row>
    <row r="86" spans="1:59" outlineLevel="1">
      <c r="A86" s="430" t="s">
        <v>1225</v>
      </c>
      <c r="B86" s="453"/>
      <c r="C86" s="357" t="str">
        <f>C85</f>
        <v>COLLECTION  SEWERS - FORCE - MANHOLES</v>
      </c>
      <c r="D86" s="351"/>
      <c r="E86" s="429"/>
      <c r="F86" s="333"/>
      <c r="G86" s="353"/>
      <c r="H86" s="352">
        <f>SUBTOTAL(9,H83:H85)</f>
        <v>165868.09</v>
      </c>
      <c r="I86" s="332"/>
      <c r="J86" s="333"/>
      <c r="K86" s="333"/>
      <c r="L86" s="334"/>
      <c r="M86" s="335">
        <f>SUBTOTAL(9,M83:M85)</f>
        <v>272340.40000000002</v>
      </c>
      <c r="N86" s="335"/>
      <c r="O86" s="335">
        <f>SUBTOTAL(9,O83:O85)</f>
        <v>272340.40000000002</v>
      </c>
      <c r="P86" s="63"/>
      <c r="Q86" s="431" t="str">
        <f t="shared" si="16"/>
        <v>360.23 Total</v>
      </c>
      <c r="R86" s="358" t="str">
        <f>C86</f>
        <v>COLLECTION  SEWERS - FORCE - MANHOLES</v>
      </c>
      <c r="S86" s="354"/>
      <c r="T86" s="336">
        <f>ROUND(AE86/U86,2)</f>
        <v>19.48</v>
      </c>
      <c r="U86" s="355">
        <f>SUBTOTAL(9,U83:U85)</f>
        <v>272340.40000000002</v>
      </c>
      <c r="V86" s="337"/>
      <c r="W86" s="338"/>
      <c r="X86" s="339"/>
      <c r="Y86" s="340"/>
      <c r="Z86" s="341"/>
      <c r="AA86" s="342">
        <f>ROUND(AF86/$U86,2)</f>
        <v>46.33</v>
      </c>
      <c r="AB86" s="342">
        <f>ROUND(AG86/$U86,2)</f>
        <v>65.8</v>
      </c>
      <c r="AC86" s="343"/>
      <c r="AD86" s="344">
        <f>SUBTOTAL(9,AD83:AD85)</f>
        <v>191793.42</v>
      </c>
      <c r="AE86" s="344">
        <f t="shared" ref="AE86:AG86" si="180">SUBTOTAL(9,AE83:AE85)</f>
        <v>5304528</v>
      </c>
      <c r="AF86" s="344">
        <f t="shared" si="180"/>
        <v>12616233</v>
      </c>
      <c r="AG86" s="344">
        <f t="shared" si="180"/>
        <v>17920763</v>
      </c>
      <c r="AH86" s="64"/>
      <c r="AI86" s="431" t="str">
        <f t="shared" si="20"/>
        <v>360.23 Total</v>
      </c>
      <c r="AJ86" s="358" t="str">
        <f>C86</f>
        <v>COLLECTION  SEWERS - FORCE - MANHOLES</v>
      </c>
      <c r="AK86" s="354"/>
      <c r="AL86" s="349">
        <f>SUBTOTAL(9,AL83:AL85)</f>
        <v>191793.42</v>
      </c>
      <c r="AM86" s="345"/>
      <c r="AN86" s="349">
        <f>SUBTOTAL(9,AN83:AN85)</f>
        <v>191793.42</v>
      </c>
      <c r="AP86" s="431" t="str">
        <f t="shared" si="25"/>
        <v>360.23 Total</v>
      </c>
      <c r="AQ86" s="358" t="str">
        <f>C86</f>
        <v>COLLECTION  SEWERS - FORCE - MANHOLES</v>
      </c>
      <c r="AR86" s="356"/>
      <c r="AS86" s="335">
        <f>SUBTOTAL(9,AS83:AS85)</f>
        <v>165868.09</v>
      </c>
      <c r="AT86" s="333"/>
      <c r="AU86" s="333"/>
      <c r="AV86" s="348">
        <f>ROUND(BE86/AS86,2)</f>
        <v>18.79</v>
      </c>
      <c r="AW86" s="347"/>
      <c r="AX86" s="347"/>
      <c r="AY86" s="347"/>
      <c r="AZ86" s="348">
        <f>ROUND(BF86/AS86,2)</f>
        <v>46.99</v>
      </c>
      <c r="BA86" s="348">
        <f>ROUND(BG86/AS86,2)</f>
        <v>65.77</v>
      </c>
      <c r="BB86" s="350"/>
      <c r="BC86" s="335">
        <f>SUBTOTAL(9,BC83:BC85)</f>
        <v>47332.659999999996</v>
      </c>
      <c r="BD86" s="349">
        <f>SUBTOTAL(9,BD83:BD85)</f>
        <v>118535.43</v>
      </c>
      <c r="BE86" s="349">
        <f t="shared" ref="BE86:BG86" si="181">SUBTOTAL(9,BE83:BE85)</f>
        <v>3115899.0300000003</v>
      </c>
      <c r="BF86" s="349">
        <f t="shared" si="181"/>
        <v>7793607.9900000002</v>
      </c>
      <c r="BG86" s="349">
        <f t="shared" si="181"/>
        <v>10909507.02</v>
      </c>
    </row>
    <row r="87" spans="1:59" outlineLevel="2">
      <c r="A87" s="455">
        <f t="shared" ref="A87:A124" si="182">B87</f>
        <v>361.21199999999999</v>
      </c>
      <c r="B87" s="454">
        <v>361.21199999999999</v>
      </c>
      <c r="C87" s="351" t="s">
        <v>1208</v>
      </c>
      <c r="D87" s="351" t="str">
        <f>'Gannett Fleming Eng Assess 6-16'!C79</f>
        <v>ACP - 8-INCH</v>
      </c>
      <c r="E87" s="429" t="str">
        <f>'Gannett Fleming Eng Assess 6-16'!E79</f>
        <v>2,928 FT</v>
      </c>
      <c r="F87" s="333">
        <f>'Gannett Fleming Eng Assess 6-16'!D79</f>
        <v>1966</v>
      </c>
      <c r="G87" s="353">
        <f t="shared" si="145"/>
        <v>1966</v>
      </c>
      <c r="H87" s="352">
        <f>'Gannett Fleming Eng Assess 6-16'!G79</f>
        <v>22594.31</v>
      </c>
      <c r="I87" s="332" t="str">
        <f t="shared" ref="I87:I124" si="183">VLOOKUP(A87,AccountParameters,6,FALSE)</f>
        <v>HWW-136</v>
      </c>
      <c r="J87" s="333">
        <f t="shared" ref="J87:J124" si="184">VLOOKUP(CONCATENATE($I87,G87),CostIndices,10,FALSE)</f>
        <v>82</v>
      </c>
      <c r="K87" s="333">
        <f t="shared" ref="K87:K124" si="185">VLOOKUP(CONCATENATE($I87,2017),CostIndices,10,FALSE)</f>
        <v>751.5</v>
      </c>
      <c r="L87" s="334">
        <f t="shared" si="146"/>
        <v>9.1649999999999991</v>
      </c>
      <c r="M87" s="335">
        <f t="shared" si="147"/>
        <v>207076.85</v>
      </c>
      <c r="N87" s="458">
        <f t="shared" ref="N87:N124" si="186">VLOOKUP(A87,AccountParameters,7,FALSE)</f>
        <v>1</v>
      </c>
      <c r="O87" s="335">
        <f t="shared" ref="O87:O124" si="187">ROUND(M87*N87,2)</f>
        <v>207076.85</v>
      </c>
      <c r="P87" s="63"/>
      <c r="Q87" s="347">
        <f t="shared" si="16"/>
        <v>361.21199999999999</v>
      </c>
      <c r="R87" s="347" t="str">
        <f t="shared" si="34"/>
        <v xml:space="preserve"> COLLECTION  SEWERS - GRAVITY -  MAINS</v>
      </c>
      <c r="S87" s="354">
        <f t="shared" si="149"/>
        <v>1966</v>
      </c>
      <c r="T87" s="336">
        <f>Inputs!B$7-(S87+0.5)</f>
        <v>51.5</v>
      </c>
      <c r="U87" s="355">
        <f t="shared" ref="U87:U124" si="188">O87</f>
        <v>207076.85</v>
      </c>
      <c r="V87" s="337" t="str">
        <f t="shared" ref="V87:V124" si="189">VLOOKUP($Q87,AccountParameters,7+1,FALSE)</f>
        <v>R3.0</v>
      </c>
      <c r="W87" s="338">
        <f t="shared" ref="W87:W124" si="190">VLOOKUP($Q87,AccountParameters,8+1,FALSE)</f>
        <v>80</v>
      </c>
      <c r="X87" s="339">
        <f t="shared" si="151"/>
        <v>64</v>
      </c>
      <c r="Y87" s="340" t="str">
        <f t="shared" si="152"/>
        <v>R3.0064</v>
      </c>
      <c r="Z87" s="341">
        <f t="shared" si="153"/>
        <v>0.42682999999999999</v>
      </c>
      <c r="AA87" s="342">
        <f t="shared" si="154"/>
        <v>34.15</v>
      </c>
      <c r="AB87" s="342">
        <f t="shared" si="155"/>
        <v>85.65</v>
      </c>
      <c r="AC87" s="343">
        <f t="shared" si="156"/>
        <v>0.39871570000000001</v>
      </c>
      <c r="AD87" s="344">
        <f t="shared" si="157"/>
        <v>82564.789999999994</v>
      </c>
      <c r="AE87" s="344">
        <f t="shared" ref="AE87:AE124" si="191">ROUND($U87*T87,0)</f>
        <v>10664458</v>
      </c>
      <c r="AF87" s="344">
        <f t="shared" ref="AF87:AF124" si="192">ROUND($U87*AA87,0)</f>
        <v>7071674</v>
      </c>
      <c r="AG87" s="344">
        <f t="shared" ref="AG87:AG124" si="193">ROUND($U87*AB87,0)</f>
        <v>17736132</v>
      </c>
      <c r="AH87" s="64"/>
      <c r="AI87" s="347">
        <f t="shared" si="20"/>
        <v>361.21199999999999</v>
      </c>
      <c r="AJ87" s="347" t="str">
        <f t="shared" si="39"/>
        <v xml:space="preserve"> COLLECTION  SEWERS - GRAVITY -  MAINS</v>
      </c>
      <c r="AK87" s="354">
        <f t="shared" si="161"/>
        <v>1966</v>
      </c>
      <c r="AL87" s="349">
        <f t="shared" si="162"/>
        <v>82564.789999999994</v>
      </c>
      <c r="AM87" s="345">
        <f t="shared" ref="AM87:AM124" si="194">VLOOKUP(AI87,AccountParameters,9+1,FALSE)</f>
        <v>0</v>
      </c>
      <c r="AN87" s="346">
        <f t="shared" si="163"/>
        <v>82564.789999999994</v>
      </c>
      <c r="AP87" s="347">
        <f t="shared" si="25"/>
        <v>361.21199999999999</v>
      </c>
      <c r="AQ87" s="347" t="str">
        <f t="shared" si="40"/>
        <v xml:space="preserve"> COLLECTION  SEWERS - GRAVITY -  MAINS</v>
      </c>
      <c r="AR87" s="356">
        <f t="shared" si="164"/>
        <v>1966</v>
      </c>
      <c r="AS87" s="335">
        <f t="shared" si="165"/>
        <v>22594.31</v>
      </c>
      <c r="AT87" s="333" t="str">
        <f t="shared" si="166"/>
        <v>R3.0</v>
      </c>
      <c r="AU87" s="333">
        <f t="shared" si="167"/>
        <v>80</v>
      </c>
      <c r="AV87" s="348">
        <f t="shared" si="168"/>
        <v>51.5</v>
      </c>
      <c r="AW87" s="347">
        <f t="shared" si="169"/>
        <v>64</v>
      </c>
      <c r="AX87" s="347" t="str">
        <f t="shared" si="170"/>
        <v>R3.0064</v>
      </c>
      <c r="AY87" s="347">
        <f t="shared" si="171"/>
        <v>0.42682999999999999</v>
      </c>
      <c r="AZ87" s="347">
        <f t="shared" si="172"/>
        <v>34.15</v>
      </c>
      <c r="BA87" s="347">
        <f t="shared" si="173"/>
        <v>85.65</v>
      </c>
      <c r="BB87" s="350">
        <f t="shared" si="174"/>
        <v>0.60128000000000004</v>
      </c>
      <c r="BC87" s="335">
        <f t="shared" si="175"/>
        <v>13585.51</v>
      </c>
      <c r="BD87" s="349">
        <f t="shared" si="176"/>
        <v>9008.8000000000011</v>
      </c>
      <c r="BE87" s="63">
        <f t="shared" ref="BE87:BE124" si="195">ROUND($AS87*AV87,2)</f>
        <v>1163606.97</v>
      </c>
      <c r="BF87" s="63">
        <f t="shared" ref="BF87:BF124" si="196">ROUND($AS87*AZ87,2)</f>
        <v>771595.69</v>
      </c>
      <c r="BG87" s="63">
        <f t="shared" ref="BG87:BG124" si="197">ROUND($AS87*BA87,2)</f>
        <v>1935202.65</v>
      </c>
    </row>
    <row r="88" spans="1:59" outlineLevel="2">
      <c r="A88" s="455">
        <f t="shared" si="182"/>
        <v>361.21199999999999</v>
      </c>
      <c r="B88" s="454">
        <v>361.21199999999999</v>
      </c>
      <c r="C88" s="351" t="s">
        <v>1208</v>
      </c>
      <c r="D88" s="351" t="str">
        <f>'Gannett Fleming Eng Assess 6-16'!C80</f>
        <v>VCP - 8-INCH</v>
      </c>
      <c r="E88" s="429" t="str">
        <f>'Gannett Fleming Eng Assess 6-16'!E80</f>
        <v>224,980 FT</v>
      </c>
      <c r="F88" s="333">
        <f>'Gannett Fleming Eng Assess 6-16'!D80</f>
        <v>1966</v>
      </c>
      <c r="G88" s="353">
        <f t="shared" si="145"/>
        <v>1966</v>
      </c>
      <c r="H88" s="352">
        <f>'Gannett Fleming Eng Assess 6-16'!G80</f>
        <v>1822426.06</v>
      </c>
      <c r="I88" s="332" t="str">
        <f t="shared" si="183"/>
        <v>HWW-136</v>
      </c>
      <c r="J88" s="333">
        <f t="shared" si="184"/>
        <v>82</v>
      </c>
      <c r="K88" s="333">
        <f t="shared" si="185"/>
        <v>751.5</v>
      </c>
      <c r="L88" s="334">
        <f t="shared" si="146"/>
        <v>9.1649999999999991</v>
      </c>
      <c r="M88" s="335">
        <f t="shared" si="147"/>
        <v>16702534.84</v>
      </c>
      <c r="N88" s="458">
        <f t="shared" si="186"/>
        <v>1</v>
      </c>
      <c r="O88" s="335">
        <f t="shared" si="187"/>
        <v>16702534.84</v>
      </c>
      <c r="P88" s="63"/>
      <c r="Q88" s="347">
        <f t="shared" ref="Q88:Q151" si="198">A88</f>
        <v>361.21199999999999</v>
      </c>
      <c r="R88" s="347" t="str">
        <f t="shared" si="34"/>
        <v xml:space="preserve"> COLLECTION  SEWERS - GRAVITY -  MAINS</v>
      </c>
      <c r="S88" s="354">
        <f t="shared" si="149"/>
        <v>1966</v>
      </c>
      <c r="T88" s="336">
        <f>Inputs!B$7-(S88+0.5)</f>
        <v>51.5</v>
      </c>
      <c r="U88" s="355">
        <f t="shared" si="188"/>
        <v>16702534.84</v>
      </c>
      <c r="V88" s="337" t="str">
        <f t="shared" si="189"/>
        <v>R3.0</v>
      </c>
      <c r="W88" s="338">
        <f t="shared" si="190"/>
        <v>80</v>
      </c>
      <c r="X88" s="339">
        <f t="shared" si="151"/>
        <v>64</v>
      </c>
      <c r="Y88" s="340" t="str">
        <f t="shared" si="152"/>
        <v>R3.0064</v>
      </c>
      <c r="Z88" s="341">
        <f t="shared" si="153"/>
        <v>0.42682999999999999</v>
      </c>
      <c r="AA88" s="342">
        <f t="shared" si="154"/>
        <v>34.15</v>
      </c>
      <c r="AB88" s="342">
        <f t="shared" si="155"/>
        <v>85.65</v>
      </c>
      <c r="AC88" s="343">
        <f t="shared" si="156"/>
        <v>0.39871570000000001</v>
      </c>
      <c r="AD88" s="344">
        <f t="shared" si="157"/>
        <v>6659562.8700000001</v>
      </c>
      <c r="AE88" s="344">
        <f t="shared" si="191"/>
        <v>860180544</v>
      </c>
      <c r="AF88" s="344">
        <f t="shared" si="192"/>
        <v>570391565</v>
      </c>
      <c r="AG88" s="344">
        <f t="shared" si="193"/>
        <v>1430572109</v>
      </c>
      <c r="AH88" s="64"/>
      <c r="AI88" s="347">
        <f t="shared" ref="AI88:AI151" si="199">A88</f>
        <v>361.21199999999999</v>
      </c>
      <c r="AJ88" s="347" t="str">
        <f t="shared" si="39"/>
        <v xml:space="preserve"> COLLECTION  SEWERS - GRAVITY -  MAINS</v>
      </c>
      <c r="AK88" s="354">
        <f t="shared" si="161"/>
        <v>1966</v>
      </c>
      <c r="AL88" s="349">
        <f t="shared" si="162"/>
        <v>6659562.8700000001</v>
      </c>
      <c r="AM88" s="345">
        <f t="shared" si="194"/>
        <v>0</v>
      </c>
      <c r="AN88" s="346">
        <f t="shared" si="163"/>
        <v>6659562.8700000001</v>
      </c>
      <c r="AP88" s="347">
        <f t="shared" ref="AP88:AP151" si="200">A88</f>
        <v>361.21199999999999</v>
      </c>
      <c r="AQ88" s="347" t="str">
        <f t="shared" si="40"/>
        <v xml:space="preserve"> COLLECTION  SEWERS - GRAVITY -  MAINS</v>
      </c>
      <c r="AR88" s="356">
        <f t="shared" si="164"/>
        <v>1966</v>
      </c>
      <c r="AS88" s="335">
        <f t="shared" si="165"/>
        <v>1822426.06</v>
      </c>
      <c r="AT88" s="333" t="str">
        <f t="shared" si="166"/>
        <v>R3.0</v>
      </c>
      <c r="AU88" s="333">
        <f t="shared" si="167"/>
        <v>80</v>
      </c>
      <c r="AV88" s="348">
        <f t="shared" si="168"/>
        <v>51.5</v>
      </c>
      <c r="AW88" s="347">
        <f t="shared" si="169"/>
        <v>64</v>
      </c>
      <c r="AX88" s="347" t="str">
        <f t="shared" si="170"/>
        <v>R3.0064</v>
      </c>
      <c r="AY88" s="347">
        <f t="shared" si="171"/>
        <v>0.42682999999999999</v>
      </c>
      <c r="AZ88" s="347">
        <f t="shared" si="172"/>
        <v>34.15</v>
      </c>
      <c r="BA88" s="347">
        <f t="shared" si="173"/>
        <v>85.65</v>
      </c>
      <c r="BB88" s="350">
        <f t="shared" si="174"/>
        <v>0.60128000000000004</v>
      </c>
      <c r="BC88" s="335">
        <f t="shared" si="175"/>
        <v>1095788.3400000001</v>
      </c>
      <c r="BD88" s="349">
        <f t="shared" si="176"/>
        <v>726637.72</v>
      </c>
      <c r="BE88" s="63">
        <f t="shared" si="195"/>
        <v>93854942.090000004</v>
      </c>
      <c r="BF88" s="63">
        <f t="shared" si="196"/>
        <v>62235849.950000003</v>
      </c>
      <c r="BG88" s="63">
        <f t="shared" si="197"/>
        <v>156090792.03999999</v>
      </c>
    </row>
    <row r="89" spans="1:59" outlineLevel="2">
      <c r="A89" s="455">
        <f t="shared" si="182"/>
        <v>361.21300000000002</v>
      </c>
      <c r="B89" s="454">
        <v>361.21300000000002</v>
      </c>
      <c r="C89" s="351" t="s">
        <v>1208</v>
      </c>
      <c r="D89" s="351" t="str">
        <f>'Gannett Fleming Eng Assess 6-16'!C81</f>
        <v>DI - 8-INCH</v>
      </c>
      <c r="E89" s="429" t="str">
        <f>'Gannett Fleming Eng Assess 6-16'!E81</f>
        <v>1,466 FT</v>
      </c>
      <c r="F89" s="333">
        <f>'Gannett Fleming Eng Assess 6-16'!D81</f>
        <v>1966</v>
      </c>
      <c r="G89" s="353">
        <f t="shared" si="145"/>
        <v>1966</v>
      </c>
      <c r="H89" s="352">
        <f>'Gannett Fleming Eng Assess 6-16'!G81</f>
        <v>17499.45</v>
      </c>
      <c r="I89" s="332" t="str">
        <f t="shared" si="183"/>
        <v>HWW-135</v>
      </c>
      <c r="J89" s="333">
        <f t="shared" si="184"/>
        <v>80</v>
      </c>
      <c r="K89" s="333">
        <f t="shared" si="185"/>
        <v>834.8</v>
      </c>
      <c r="L89" s="334">
        <f t="shared" si="146"/>
        <v>10.435</v>
      </c>
      <c r="M89" s="335">
        <f t="shared" si="147"/>
        <v>182606.76</v>
      </c>
      <c r="N89" s="458">
        <f t="shared" si="186"/>
        <v>1</v>
      </c>
      <c r="O89" s="335">
        <f t="shared" si="187"/>
        <v>182606.76</v>
      </c>
      <c r="P89" s="63"/>
      <c r="Q89" s="347">
        <f t="shared" si="198"/>
        <v>361.21300000000002</v>
      </c>
      <c r="R89" s="347" t="str">
        <f t="shared" si="34"/>
        <v xml:space="preserve"> COLLECTION  SEWERS - GRAVITY -  MAINS</v>
      </c>
      <c r="S89" s="354">
        <f t="shared" si="149"/>
        <v>1966</v>
      </c>
      <c r="T89" s="336">
        <f>Inputs!B$7-(S89+0.5)</f>
        <v>51.5</v>
      </c>
      <c r="U89" s="355">
        <f t="shared" si="188"/>
        <v>182606.76</v>
      </c>
      <c r="V89" s="337" t="str">
        <f t="shared" si="189"/>
        <v>R3.0</v>
      </c>
      <c r="W89" s="338">
        <f t="shared" si="190"/>
        <v>80</v>
      </c>
      <c r="X89" s="339">
        <f t="shared" si="151"/>
        <v>64</v>
      </c>
      <c r="Y89" s="340" t="str">
        <f t="shared" si="152"/>
        <v>R3.0064</v>
      </c>
      <c r="Z89" s="341">
        <f t="shared" si="153"/>
        <v>0.42682999999999999</v>
      </c>
      <c r="AA89" s="342">
        <f t="shared" si="154"/>
        <v>34.15</v>
      </c>
      <c r="AB89" s="342">
        <f t="shared" si="155"/>
        <v>85.65</v>
      </c>
      <c r="AC89" s="343">
        <f t="shared" si="156"/>
        <v>0.39871570000000001</v>
      </c>
      <c r="AD89" s="344">
        <f t="shared" si="157"/>
        <v>72808.179999999993</v>
      </c>
      <c r="AE89" s="344">
        <f t="shared" si="191"/>
        <v>9404248</v>
      </c>
      <c r="AF89" s="344">
        <f t="shared" si="192"/>
        <v>6236021</v>
      </c>
      <c r="AG89" s="344">
        <f t="shared" si="193"/>
        <v>15640269</v>
      </c>
      <c r="AH89" s="64"/>
      <c r="AI89" s="347">
        <f t="shared" si="199"/>
        <v>361.21300000000002</v>
      </c>
      <c r="AJ89" s="347" t="str">
        <f t="shared" si="39"/>
        <v xml:space="preserve"> COLLECTION  SEWERS - GRAVITY -  MAINS</v>
      </c>
      <c r="AK89" s="354">
        <f t="shared" si="161"/>
        <v>1966</v>
      </c>
      <c r="AL89" s="349">
        <f t="shared" si="162"/>
        <v>72808.179999999993</v>
      </c>
      <c r="AM89" s="345">
        <f t="shared" si="194"/>
        <v>0</v>
      </c>
      <c r="AN89" s="346">
        <f t="shared" si="163"/>
        <v>72808.179999999993</v>
      </c>
      <c r="AP89" s="347">
        <f t="shared" si="200"/>
        <v>361.21300000000002</v>
      </c>
      <c r="AQ89" s="347" t="str">
        <f t="shared" si="40"/>
        <v xml:space="preserve"> COLLECTION  SEWERS - GRAVITY -  MAINS</v>
      </c>
      <c r="AR89" s="356">
        <f t="shared" si="164"/>
        <v>1966</v>
      </c>
      <c r="AS89" s="335">
        <f t="shared" si="165"/>
        <v>17499.45</v>
      </c>
      <c r="AT89" s="333" t="str">
        <f t="shared" si="166"/>
        <v>R3.0</v>
      </c>
      <c r="AU89" s="333">
        <f t="shared" si="167"/>
        <v>80</v>
      </c>
      <c r="AV89" s="348">
        <f t="shared" si="168"/>
        <v>51.5</v>
      </c>
      <c r="AW89" s="347">
        <f t="shared" si="169"/>
        <v>64</v>
      </c>
      <c r="AX89" s="347" t="str">
        <f t="shared" si="170"/>
        <v>R3.0064</v>
      </c>
      <c r="AY89" s="347">
        <f t="shared" si="171"/>
        <v>0.42682999999999999</v>
      </c>
      <c r="AZ89" s="347">
        <f t="shared" si="172"/>
        <v>34.15</v>
      </c>
      <c r="BA89" s="347">
        <f t="shared" si="173"/>
        <v>85.65</v>
      </c>
      <c r="BB89" s="350">
        <f t="shared" si="174"/>
        <v>0.60128000000000004</v>
      </c>
      <c r="BC89" s="335">
        <f t="shared" si="175"/>
        <v>10522.07</v>
      </c>
      <c r="BD89" s="349">
        <f t="shared" si="176"/>
        <v>6977.380000000001</v>
      </c>
      <c r="BE89" s="63">
        <f t="shared" si="195"/>
        <v>901221.68</v>
      </c>
      <c r="BF89" s="63">
        <f t="shared" si="196"/>
        <v>597606.22</v>
      </c>
      <c r="BG89" s="63">
        <f t="shared" si="197"/>
        <v>1498827.89</v>
      </c>
    </row>
    <row r="90" spans="1:59" outlineLevel="2">
      <c r="A90" s="455">
        <f t="shared" si="182"/>
        <v>361.21199999999999</v>
      </c>
      <c r="B90" s="454">
        <v>361.21199999999999</v>
      </c>
      <c r="C90" s="351" t="s">
        <v>1208</v>
      </c>
      <c r="D90" s="351" t="str">
        <f>'Gannett Fleming Eng Assess 6-16'!C82</f>
        <v>RCP - 8-INCH</v>
      </c>
      <c r="E90" s="429" t="str">
        <f>'Gannett Fleming Eng Assess 6-16'!E82</f>
        <v>1,409 FT</v>
      </c>
      <c r="F90" s="333">
        <f>'Gannett Fleming Eng Assess 6-16'!D82</f>
        <v>1966</v>
      </c>
      <c r="G90" s="353">
        <f t="shared" si="145"/>
        <v>1966</v>
      </c>
      <c r="H90" s="352">
        <f>'Gannett Fleming Eng Assess 6-16'!G82</f>
        <v>8258.92</v>
      </c>
      <c r="I90" s="332" t="str">
        <f t="shared" si="183"/>
        <v>HWW-136</v>
      </c>
      <c r="J90" s="333">
        <f t="shared" si="184"/>
        <v>82</v>
      </c>
      <c r="K90" s="333">
        <f t="shared" si="185"/>
        <v>751.5</v>
      </c>
      <c r="L90" s="334">
        <f t="shared" si="146"/>
        <v>9.1649999999999991</v>
      </c>
      <c r="M90" s="335">
        <f t="shared" si="147"/>
        <v>75693</v>
      </c>
      <c r="N90" s="458">
        <f t="shared" si="186"/>
        <v>1</v>
      </c>
      <c r="O90" s="335">
        <f t="shared" si="187"/>
        <v>75693</v>
      </c>
      <c r="P90" s="63"/>
      <c r="Q90" s="347">
        <f t="shared" si="198"/>
        <v>361.21199999999999</v>
      </c>
      <c r="R90" s="347" t="str">
        <f t="shared" si="34"/>
        <v xml:space="preserve"> COLLECTION  SEWERS - GRAVITY -  MAINS</v>
      </c>
      <c r="S90" s="354">
        <f t="shared" si="149"/>
        <v>1966</v>
      </c>
      <c r="T90" s="336">
        <f>Inputs!B$7-(S90+0.5)</f>
        <v>51.5</v>
      </c>
      <c r="U90" s="355">
        <f t="shared" si="188"/>
        <v>75693</v>
      </c>
      <c r="V90" s="337" t="str">
        <f t="shared" si="189"/>
        <v>R3.0</v>
      </c>
      <c r="W90" s="338">
        <f t="shared" si="190"/>
        <v>80</v>
      </c>
      <c r="X90" s="339">
        <f t="shared" si="151"/>
        <v>64</v>
      </c>
      <c r="Y90" s="340" t="str">
        <f t="shared" si="152"/>
        <v>R3.0064</v>
      </c>
      <c r="Z90" s="341">
        <f t="shared" si="153"/>
        <v>0.42682999999999999</v>
      </c>
      <c r="AA90" s="342">
        <f t="shared" si="154"/>
        <v>34.15</v>
      </c>
      <c r="AB90" s="342">
        <f t="shared" si="155"/>
        <v>85.65</v>
      </c>
      <c r="AC90" s="343">
        <f t="shared" si="156"/>
        <v>0.39871570000000001</v>
      </c>
      <c r="AD90" s="344">
        <f t="shared" si="157"/>
        <v>30179.99</v>
      </c>
      <c r="AE90" s="344">
        <f t="shared" si="191"/>
        <v>3898190</v>
      </c>
      <c r="AF90" s="344">
        <f t="shared" si="192"/>
        <v>2584916</v>
      </c>
      <c r="AG90" s="344">
        <f t="shared" si="193"/>
        <v>6483105</v>
      </c>
      <c r="AH90" s="64"/>
      <c r="AI90" s="347">
        <f t="shared" si="199"/>
        <v>361.21199999999999</v>
      </c>
      <c r="AJ90" s="347" t="str">
        <f t="shared" si="39"/>
        <v xml:space="preserve"> COLLECTION  SEWERS - GRAVITY -  MAINS</v>
      </c>
      <c r="AK90" s="354">
        <f t="shared" si="161"/>
        <v>1966</v>
      </c>
      <c r="AL90" s="349">
        <f t="shared" si="162"/>
        <v>30179.99</v>
      </c>
      <c r="AM90" s="345">
        <f t="shared" si="194"/>
        <v>0</v>
      </c>
      <c r="AN90" s="346">
        <f t="shared" si="163"/>
        <v>30179.99</v>
      </c>
      <c r="AP90" s="347">
        <f t="shared" si="200"/>
        <v>361.21199999999999</v>
      </c>
      <c r="AQ90" s="347" t="str">
        <f t="shared" si="40"/>
        <v xml:space="preserve"> COLLECTION  SEWERS - GRAVITY -  MAINS</v>
      </c>
      <c r="AR90" s="356">
        <f t="shared" si="164"/>
        <v>1966</v>
      </c>
      <c r="AS90" s="335">
        <f t="shared" si="165"/>
        <v>8258.92</v>
      </c>
      <c r="AT90" s="333" t="str">
        <f t="shared" si="166"/>
        <v>R3.0</v>
      </c>
      <c r="AU90" s="333">
        <f t="shared" si="167"/>
        <v>80</v>
      </c>
      <c r="AV90" s="348">
        <f t="shared" si="168"/>
        <v>51.5</v>
      </c>
      <c r="AW90" s="347">
        <f t="shared" si="169"/>
        <v>64</v>
      </c>
      <c r="AX90" s="347" t="str">
        <f t="shared" si="170"/>
        <v>R3.0064</v>
      </c>
      <c r="AY90" s="347">
        <f t="shared" si="171"/>
        <v>0.42682999999999999</v>
      </c>
      <c r="AZ90" s="347">
        <f t="shared" si="172"/>
        <v>34.15</v>
      </c>
      <c r="BA90" s="347">
        <f t="shared" si="173"/>
        <v>85.65</v>
      </c>
      <c r="BB90" s="350">
        <f t="shared" si="174"/>
        <v>0.60128000000000004</v>
      </c>
      <c r="BC90" s="335">
        <f t="shared" si="175"/>
        <v>4965.92</v>
      </c>
      <c r="BD90" s="349">
        <f t="shared" si="176"/>
        <v>3293</v>
      </c>
      <c r="BE90" s="63">
        <f t="shared" si="195"/>
        <v>425334.38</v>
      </c>
      <c r="BF90" s="63">
        <f t="shared" si="196"/>
        <v>282042.12</v>
      </c>
      <c r="BG90" s="63">
        <f t="shared" si="197"/>
        <v>707376.5</v>
      </c>
    </row>
    <row r="91" spans="1:59" outlineLevel="2">
      <c r="A91" s="455">
        <f t="shared" si="182"/>
        <v>361.21199999999999</v>
      </c>
      <c r="B91" s="454">
        <v>361.21199999999999</v>
      </c>
      <c r="C91" s="351" t="s">
        <v>1208</v>
      </c>
      <c r="D91" s="351" t="str">
        <f>'Gannett Fleming Eng Assess 6-16'!C83</f>
        <v>VCP - 10-INCH</v>
      </c>
      <c r="E91" s="429" t="str">
        <f>'Gannett Fleming Eng Assess 6-16'!E83</f>
        <v>9,706 FT</v>
      </c>
      <c r="F91" s="333">
        <f>'Gannett Fleming Eng Assess 6-16'!D83</f>
        <v>1966</v>
      </c>
      <c r="G91" s="353">
        <f t="shared" si="145"/>
        <v>1966</v>
      </c>
      <c r="H91" s="352">
        <f>'Gannett Fleming Eng Assess 6-16'!G83</f>
        <v>67721.460000000006</v>
      </c>
      <c r="I91" s="332" t="str">
        <f t="shared" si="183"/>
        <v>HWW-136</v>
      </c>
      <c r="J91" s="333">
        <f t="shared" si="184"/>
        <v>82</v>
      </c>
      <c r="K91" s="333">
        <f t="shared" si="185"/>
        <v>751.5</v>
      </c>
      <c r="L91" s="334">
        <f t="shared" si="146"/>
        <v>9.1649999999999991</v>
      </c>
      <c r="M91" s="335">
        <f t="shared" si="147"/>
        <v>620667.18000000005</v>
      </c>
      <c r="N91" s="458">
        <f t="shared" si="186"/>
        <v>1</v>
      </c>
      <c r="O91" s="335">
        <f t="shared" si="187"/>
        <v>620667.18000000005</v>
      </c>
      <c r="P91" s="63"/>
      <c r="Q91" s="347">
        <f t="shared" si="198"/>
        <v>361.21199999999999</v>
      </c>
      <c r="R91" s="347" t="str">
        <f t="shared" si="34"/>
        <v xml:space="preserve"> COLLECTION  SEWERS - GRAVITY -  MAINS</v>
      </c>
      <c r="S91" s="354">
        <f t="shared" si="149"/>
        <v>1966</v>
      </c>
      <c r="T91" s="336">
        <f>Inputs!B$7-(S91+0.5)</f>
        <v>51.5</v>
      </c>
      <c r="U91" s="355">
        <f t="shared" si="188"/>
        <v>620667.18000000005</v>
      </c>
      <c r="V91" s="337" t="str">
        <f t="shared" si="189"/>
        <v>R3.0</v>
      </c>
      <c r="W91" s="338">
        <f t="shared" si="190"/>
        <v>80</v>
      </c>
      <c r="X91" s="339">
        <f t="shared" si="151"/>
        <v>64</v>
      </c>
      <c r="Y91" s="340" t="str">
        <f t="shared" si="152"/>
        <v>R3.0064</v>
      </c>
      <c r="Z91" s="341">
        <f t="shared" si="153"/>
        <v>0.42682999999999999</v>
      </c>
      <c r="AA91" s="342">
        <f t="shared" si="154"/>
        <v>34.15</v>
      </c>
      <c r="AB91" s="342">
        <f t="shared" si="155"/>
        <v>85.65</v>
      </c>
      <c r="AC91" s="343">
        <f t="shared" si="156"/>
        <v>0.39871570000000001</v>
      </c>
      <c r="AD91" s="344">
        <f t="shared" si="157"/>
        <v>247469.75</v>
      </c>
      <c r="AE91" s="344">
        <f t="shared" si="191"/>
        <v>31964360</v>
      </c>
      <c r="AF91" s="344">
        <f t="shared" si="192"/>
        <v>21195784</v>
      </c>
      <c r="AG91" s="344">
        <f t="shared" si="193"/>
        <v>53160144</v>
      </c>
      <c r="AH91" s="64"/>
      <c r="AI91" s="347">
        <f t="shared" si="199"/>
        <v>361.21199999999999</v>
      </c>
      <c r="AJ91" s="347" t="str">
        <f t="shared" si="39"/>
        <v xml:space="preserve"> COLLECTION  SEWERS - GRAVITY -  MAINS</v>
      </c>
      <c r="AK91" s="354">
        <f t="shared" si="161"/>
        <v>1966</v>
      </c>
      <c r="AL91" s="349">
        <f t="shared" si="162"/>
        <v>247469.75</v>
      </c>
      <c r="AM91" s="345">
        <f t="shared" si="194"/>
        <v>0</v>
      </c>
      <c r="AN91" s="346">
        <f t="shared" si="163"/>
        <v>247469.75</v>
      </c>
      <c r="AP91" s="347">
        <f t="shared" si="200"/>
        <v>361.21199999999999</v>
      </c>
      <c r="AQ91" s="347" t="str">
        <f t="shared" si="40"/>
        <v xml:space="preserve"> COLLECTION  SEWERS - GRAVITY -  MAINS</v>
      </c>
      <c r="AR91" s="356">
        <f t="shared" si="164"/>
        <v>1966</v>
      </c>
      <c r="AS91" s="335">
        <f t="shared" si="165"/>
        <v>67721.460000000006</v>
      </c>
      <c r="AT91" s="333" t="str">
        <f t="shared" si="166"/>
        <v>R3.0</v>
      </c>
      <c r="AU91" s="333">
        <f t="shared" si="167"/>
        <v>80</v>
      </c>
      <c r="AV91" s="348">
        <f t="shared" si="168"/>
        <v>51.5</v>
      </c>
      <c r="AW91" s="347">
        <f t="shared" si="169"/>
        <v>64</v>
      </c>
      <c r="AX91" s="347" t="str">
        <f t="shared" si="170"/>
        <v>R3.0064</v>
      </c>
      <c r="AY91" s="347">
        <f t="shared" si="171"/>
        <v>0.42682999999999999</v>
      </c>
      <c r="AZ91" s="347">
        <f t="shared" si="172"/>
        <v>34.15</v>
      </c>
      <c r="BA91" s="347">
        <f t="shared" si="173"/>
        <v>85.65</v>
      </c>
      <c r="BB91" s="350">
        <f t="shared" si="174"/>
        <v>0.60128000000000004</v>
      </c>
      <c r="BC91" s="335">
        <f t="shared" si="175"/>
        <v>40719.56</v>
      </c>
      <c r="BD91" s="349">
        <f t="shared" si="176"/>
        <v>27001.900000000009</v>
      </c>
      <c r="BE91" s="63">
        <f t="shared" si="195"/>
        <v>3487655.19</v>
      </c>
      <c r="BF91" s="63">
        <f t="shared" si="196"/>
        <v>2312687.86</v>
      </c>
      <c r="BG91" s="63">
        <f t="shared" si="197"/>
        <v>5800343.0499999998</v>
      </c>
    </row>
    <row r="92" spans="1:59" outlineLevel="2">
      <c r="A92" s="455">
        <f t="shared" si="182"/>
        <v>361.21199999999999</v>
      </c>
      <c r="B92" s="454">
        <v>361.21199999999999</v>
      </c>
      <c r="C92" s="351" t="s">
        <v>1208</v>
      </c>
      <c r="D92" s="351" t="str">
        <f>'Gannett Fleming Eng Assess 6-16'!C84</f>
        <v>VCP - 12-INCH</v>
      </c>
      <c r="E92" s="429" t="str">
        <f>'Gannett Fleming Eng Assess 6-16'!E84</f>
        <v>9,038 FT</v>
      </c>
      <c r="F92" s="333">
        <f>'Gannett Fleming Eng Assess 6-16'!D84</f>
        <v>1966</v>
      </c>
      <c r="G92" s="353">
        <f t="shared" si="145"/>
        <v>1966</v>
      </c>
      <c r="H92" s="352">
        <f>'Gannett Fleming Eng Assess 6-16'!G84</f>
        <v>81114.37</v>
      </c>
      <c r="I92" s="332" t="str">
        <f t="shared" si="183"/>
        <v>HWW-136</v>
      </c>
      <c r="J92" s="333">
        <f t="shared" si="184"/>
        <v>82</v>
      </c>
      <c r="K92" s="333">
        <f t="shared" si="185"/>
        <v>751.5</v>
      </c>
      <c r="L92" s="334">
        <f t="shared" si="146"/>
        <v>9.1649999999999991</v>
      </c>
      <c r="M92" s="335">
        <f t="shared" si="147"/>
        <v>743413.2</v>
      </c>
      <c r="N92" s="458">
        <f t="shared" si="186"/>
        <v>1</v>
      </c>
      <c r="O92" s="335">
        <f t="shared" si="187"/>
        <v>743413.2</v>
      </c>
      <c r="P92" s="63"/>
      <c r="Q92" s="347">
        <f t="shared" si="198"/>
        <v>361.21199999999999</v>
      </c>
      <c r="R92" s="347" t="str">
        <f t="shared" si="34"/>
        <v xml:space="preserve"> COLLECTION  SEWERS - GRAVITY -  MAINS</v>
      </c>
      <c r="S92" s="354">
        <f t="shared" si="149"/>
        <v>1966</v>
      </c>
      <c r="T92" s="336">
        <f>Inputs!B$7-(S92+0.5)</f>
        <v>51.5</v>
      </c>
      <c r="U92" s="355">
        <f t="shared" si="188"/>
        <v>743413.2</v>
      </c>
      <c r="V92" s="337" t="str">
        <f t="shared" si="189"/>
        <v>R3.0</v>
      </c>
      <c r="W92" s="338">
        <f t="shared" si="190"/>
        <v>80</v>
      </c>
      <c r="X92" s="339">
        <f t="shared" si="151"/>
        <v>64</v>
      </c>
      <c r="Y92" s="340" t="str">
        <f t="shared" si="152"/>
        <v>R3.0064</v>
      </c>
      <c r="Z92" s="341">
        <f t="shared" si="153"/>
        <v>0.42682999999999999</v>
      </c>
      <c r="AA92" s="342">
        <f t="shared" si="154"/>
        <v>34.15</v>
      </c>
      <c r="AB92" s="342">
        <f t="shared" si="155"/>
        <v>85.65</v>
      </c>
      <c r="AC92" s="343">
        <f t="shared" si="156"/>
        <v>0.39871570000000001</v>
      </c>
      <c r="AD92" s="344">
        <f t="shared" si="157"/>
        <v>296410.51</v>
      </c>
      <c r="AE92" s="344">
        <f t="shared" si="191"/>
        <v>38285780</v>
      </c>
      <c r="AF92" s="344">
        <f t="shared" si="192"/>
        <v>25387561</v>
      </c>
      <c r="AG92" s="344">
        <f t="shared" si="193"/>
        <v>63673341</v>
      </c>
      <c r="AH92" s="64"/>
      <c r="AI92" s="347">
        <f t="shared" si="199"/>
        <v>361.21199999999999</v>
      </c>
      <c r="AJ92" s="347" t="str">
        <f t="shared" si="39"/>
        <v xml:space="preserve"> COLLECTION  SEWERS - GRAVITY -  MAINS</v>
      </c>
      <c r="AK92" s="354">
        <f t="shared" si="161"/>
        <v>1966</v>
      </c>
      <c r="AL92" s="349">
        <f t="shared" si="162"/>
        <v>296410.51</v>
      </c>
      <c r="AM92" s="345">
        <f t="shared" si="194"/>
        <v>0</v>
      </c>
      <c r="AN92" s="346">
        <f t="shared" si="163"/>
        <v>296410.51</v>
      </c>
      <c r="AP92" s="347">
        <f t="shared" si="200"/>
        <v>361.21199999999999</v>
      </c>
      <c r="AQ92" s="347" t="str">
        <f t="shared" si="40"/>
        <v xml:space="preserve"> COLLECTION  SEWERS - GRAVITY -  MAINS</v>
      </c>
      <c r="AR92" s="356">
        <f t="shared" si="164"/>
        <v>1966</v>
      </c>
      <c r="AS92" s="335">
        <f t="shared" si="165"/>
        <v>81114.37</v>
      </c>
      <c r="AT92" s="333" t="str">
        <f t="shared" si="166"/>
        <v>R3.0</v>
      </c>
      <c r="AU92" s="333">
        <f t="shared" si="167"/>
        <v>80</v>
      </c>
      <c r="AV92" s="348">
        <f t="shared" si="168"/>
        <v>51.5</v>
      </c>
      <c r="AW92" s="347">
        <f t="shared" si="169"/>
        <v>64</v>
      </c>
      <c r="AX92" s="347" t="str">
        <f t="shared" si="170"/>
        <v>R3.0064</v>
      </c>
      <c r="AY92" s="347">
        <f t="shared" si="171"/>
        <v>0.42682999999999999</v>
      </c>
      <c r="AZ92" s="347">
        <f t="shared" si="172"/>
        <v>34.15</v>
      </c>
      <c r="BA92" s="347">
        <f t="shared" si="173"/>
        <v>85.65</v>
      </c>
      <c r="BB92" s="350">
        <f t="shared" si="174"/>
        <v>0.60128000000000004</v>
      </c>
      <c r="BC92" s="335">
        <f t="shared" si="175"/>
        <v>48772.45</v>
      </c>
      <c r="BD92" s="349">
        <f t="shared" si="176"/>
        <v>32341.919999999998</v>
      </c>
      <c r="BE92" s="63">
        <f t="shared" si="195"/>
        <v>4177390.06</v>
      </c>
      <c r="BF92" s="63">
        <f t="shared" si="196"/>
        <v>2770055.74</v>
      </c>
      <c r="BG92" s="63">
        <f t="shared" si="197"/>
        <v>6947445.79</v>
      </c>
    </row>
    <row r="93" spans="1:59" outlineLevel="2">
      <c r="A93" s="455">
        <f t="shared" si="182"/>
        <v>361.21199999999999</v>
      </c>
      <c r="B93" s="454">
        <v>361.21199999999999</v>
      </c>
      <c r="C93" s="351" t="s">
        <v>1208</v>
      </c>
      <c r="D93" s="351" t="str">
        <f>'Gannett Fleming Eng Assess 6-16'!C85</f>
        <v>VCP - 15-INCH</v>
      </c>
      <c r="E93" s="429" t="str">
        <f>'Gannett Fleming Eng Assess 6-16'!E85</f>
        <v>20,949 FT</v>
      </c>
      <c r="F93" s="333">
        <f>'Gannett Fleming Eng Assess 6-16'!D85</f>
        <v>1966</v>
      </c>
      <c r="G93" s="353">
        <f t="shared" si="145"/>
        <v>1966</v>
      </c>
      <c r="H93" s="352">
        <f>'Gannett Fleming Eng Assess 6-16'!G85</f>
        <v>176072.8</v>
      </c>
      <c r="I93" s="332" t="str">
        <f t="shared" si="183"/>
        <v>HWW-136</v>
      </c>
      <c r="J93" s="333">
        <f t="shared" si="184"/>
        <v>82</v>
      </c>
      <c r="K93" s="333">
        <f t="shared" si="185"/>
        <v>751.5</v>
      </c>
      <c r="L93" s="334">
        <f t="shared" si="146"/>
        <v>9.1649999999999991</v>
      </c>
      <c r="M93" s="335">
        <f t="shared" si="147"/>
        <v>1613707.21</v>
      </c>
      <c r="N93" s="458">
        <f t="shared" si="186"/>
        <v>1</v>
      </c>
      <c r="O93" s="335">
        <f t="shared" si="187"/>
        <v>1613707.21</v>
      </c>
      <c r="P93" s="63"/>
      <c r="Q93" s="347">
        <f t="shared" si="198"/>
        <v>361.21199999999999</v>
      </c>
      <c r="R93" s="347" t="str">
        <f t="shared" si="34"/>
        <v xml:space="preserve"> COLLECTION  SEWERS - GRAVITY -  MAINS</v>
      </c>
      <c r="S93" s="354">
        <f t="shared" si="149"/>
        <v>1966</v>
      </c>
      <c r="T93" s="336">
        <f>Inputs!B$7-(S93+0.5)</f>
        <v>51.5</v>
      </c>
      <c r="U93" s="355">
        <f t="shared" si="188"/>
        <v>1613707.21</v>
      </c>
      <c r="V93" s="337" t="str">
        <f t="shared" si="189"/>
        <v>R3.0</v>
      </c>
      <c r="W93" s="338">
        <f t="shared" si="190"/>
        <v>80</v>
      </c>
      <c r="X93" s="339">
        <f t="shared" si="151"/>
        <v>64</v>
      </c>
      <c r="Y93" s="340" t="str">
        <f t="shared" si="152"/>
        <v>R3.0064</v>
      </c>
      <c r="Z93" s="341">
        <f t="shared" si="153"/>
        <v>0.42682999999999999</v>
      </c>
      <c r="AA93" s="342">
        <f t="shared" si="154"/>
        <v>34.15</v>
      </c>
      <c r="AB93" s="342">
        <f t="shared" si="155"/>
        <v>85.65</v>
      </c>
      <c r="AC93" s="343">
        <f t="shared" si="156"/>
        <v>0.39871570000000001</v>
      </c>
      <c r="AD93" s="344">
        <f t="shared" si="157"/>
        <v>643410.4</v>
      </c>
      <c r="AE93" s="344">
        <f t="shared" si="191"/>
        <v>83105921</v>
      </c>
      <c r="AF93" s="344">
        <f t="shared" si="192"/>
        <v>55108101</v>
      </c>
      <c r="AG93" s="344">
        <f t="shared" si="193"/>
        <v>138214023</v>
      </c>
      <c r="AH93" s="64"/>
      <c r="AI93" s="347">
        <f t="shared" si="199"/>
        <v>361.21199999999999</v>
      </c>
      <c r="AJ93" s="347" t="str">
        <f t="shared" si="39"/>
        <v xml:space="preserve"> COLLECTION  SEWERS - GRAVITY -  MAINS</v>
      </c>
      <c r="AK93" s="354">
        <f t="shared" si="161"/>
        <v>1966</v>
      </c>
      <c r="AL93" s="349">
        <f t="shared" si="162"/>
        <v>643410.4</v>
      </c>
      <c r="AM93" s="345">
        <f t="shared" si="194"/>
        <v>0</v>
      </c>
      <c r="AN93" s="346">
        <f t="shared" si="163"/>
        <v>643410.4</v>
      </c>
      <c r="AP93" s="347">
        <f t="shared" si="200"/>
        <v>361.21199999999999</v>
      </c>
      <c r="AQ93" s="347" t="str">
        <f t="shared" si="40"/>
        <v xml:space="preserve"> COLLECTION  SEWERS - GRAVITY -  MAINS</v>
      </c>
      <c r="AR93" s="356">
        <f t="shared" si="164"/>
        <v>1966</v>
      </c>
      <c r="AS93" s="335">
        <f t="shared" si="165"/>
        <v>176072.8</v>
      </c>
      <c r="AT93" s="333" t="str">
        <f t="shared" si="166"/>
        <v>R3.0</v>
      </c>
      <c r="AU93" s="333">
        <f t="shared" si="167"/>
        <v>80</v>
      </c>
      <c r="AV93" s="348">
        <f t="shared" si="168"/>
        <v>51.5</v>
      </c>
      <c r="AW93" s="347">
        <f t="shared" si="169"/>
        <v>64</v>
      </c>
      <c r="AX93" s="347" t="str">
        <f t="shared" si="170"/>
        <v>R3.0064</v>
      </c>
      <c r="AY93" s="347">
        <f t="shared" si="171"/>
        <v>0.42682999999999999</v>
      </c>
      <c r="AZ93" s="347">
        <f t="shared" si="172"/>
        <v>34.15</v>
      </c>
      <c r="BA93" s="347">
        <f t="shared" si="173"/>
        <v>85.65</v>
      </c>
      <c r="BB93" s="350">
        <f t="shared" si="174"/>
        <v>0.60128000000000004</v>
      </c>
      <c r="BC93" s="335">
        <f t="shared" si="175"/>
        <v>105869.05</v>
      </c>
      <c r="BD93" s="349">
        <f t="shared" si="176"/>
        <v>70203.749999999985</v>
      </c>
      <c r="BE93" s="63">
        <f t="shared" si="195"/>
        <v>9067749.1999999993</v>
      </c>
      <c r="BF93" s="63">
        <f t="shared" si="196"/>
        <v>6012886.1200000001</v>
      </c>
      <c r="BG93" s="63">
        <f t="shared" si="197"/>
        <v>15080635.32</v>
      </c>
    </row>
    <row r="94" spans="1:59" outlineLevel="2">
      <c r="A94" s="455">
        <f t="shared" si="182"/>
        <v>361.21199999999999</v>
      </c>
      <c r="B94" s="454">
        <v>361.21199999999999</v>
      </c>
      <c r="C94" s="351" t="s">
        <v>1208</v>
      </c>
      <c r="D94" s="351" t="str">
        <f>'Gannett Fleming Eng Assess 6-16'!C86</f>
        <v>VCP - 18-INCH</v>
      </c>
      <c r="E94" s="429" t="str">
        <f>'Gannett Fleming Eng Assess 6-16'!E86</f>
        <v>4,810 FT</v>
      </c>
      <c r="F94" s="333">
        <f>'Gannett Fleming Eng Assess 6-16'!D86</f>
        <v>1966</v>
      </c>
      <c r="G94" s="353">
        <f t="shared" si="145"/>
        <v>1966</v>
      </c>
      <c r="H94" s="352">
        <f>'Gannett Fleming Eng Assess 6-16'!G86</f>
        <v>57860.37</v>
      </c>
      <c r="I94" s="332" t="str">
        <f t="shared" si="183"/>
        <v>HWW-136</v>
      </c>
      <c r="J94" s="333">
        <f t="shared" si="184"/>
        <v>82</v>
      </c>
      <c r="K94" s="333">
        <f t="shared" si="185"/>
        <v>751.5</v>
      </c>
      <c r="L94" s="334">
        <f t="shared" si="146"/>
        <v>9.1649999999999991</v>
      </c>
      <c r="M94" s="335">
        <f t="shared" si="147"/>
        <v>530290.29</v>
      </c>
      <c r="N94" s="458">
        <f t="shared" si="186"/>
        <v>1</v>
      </c>
      <c r="O94" s="335">
        <f t="shared" si="187"/>
        <v>530290.29</v>
      </c>
      <c r="P94" s="63"/>
      <c r="Q94" s="347">
        <f t="shared" si="198"/>
        <v>361.21199999999999</v>
      </c>
      <c r="R94" s="347" t="str">
        <f t="shared" si="34"/>
        <v xml:space="preserve"> COLLECTION  SEWERS - GRAVITY -  MAINS</v>
      </c>
      <c r="S94" s="354">
        <f t="shared" si="149"/>
        <v>1966</v>
      </c>
      <c r="T94" s="336">
        <f>Inputs!B$7-(S94+0.5)</f>
        <v>51.5</v>
      </c>
      <c r="U94" s="355">
        <f t="shared" si="188"/>
        <v>530290.29</v>
      </c>
      <c r="V94" s="337" t="str">
        <f t="shared" si="189"/>
        <v>R3.0</v>
      </c>
      <c r="W94" s="338">
        <f t="shared" si="190"/>
        <v>80</v>
      </c>
      <c r="X94" s="339">
        <f t="shared" si="151"/>
        <v>64</v>
      </c>
      <c r="Y94" s="340" t="str">
        <f t="shared" si="152"/>
        <v>R3.0064</v>
      </c>
      <c r="Z94" s="341">
        <f t="shared" si="153"/>
        <v>0.42682999999999999</v>
      </c>
      <c r="AA94" s="342">
        <f t="shared" si="154"/>
        <v>34.15</v>
      </c>
      <c r="AB94" s="342">
        <f t="shared" si="155"/>
        <v>85.65</v>
      </c>
      <c r="AC94" s="343">
        <f t="shared" si="156"/>
        <v>0.39871570000000001</v>
      </c>
      <c r="AD94" s="344">
        <f t="shared" si="157"/>
        <v>211435.06</v>
      </c>
      <c r="AE94" s="344">
        <f t="shared" si="191"/>
        <v>27309950</v>
      </c>
      <c r="AF94" s="344">
        <f t="shared" si="192"/>
        <v>18109413</v>
      </c>
      <c r="AG94" s="344">
        <f t="shared" si="193"/>
        <v>45419363</v>
      </c>
      <c r="AH94" s="64"/>
      <c r="AI94" s="347">
        <f t="shared" si="199"/>
        <v>361.21199999999999</v>
      </c>
      <c r="AJ94" s="347" t="str">
        <f t="shared" si="39"/>
        <v xml:space="preserve"> COLLECTION  SEWERS - GRAVITY -  MAINS</v>
      </c>
      <c r="AK94" s="354">
        <f t="shared" si="161"/>
        <v>1966</v>
      </c>
      <c r="AL94" s="349">
        <f t="shared" si="162"/>
        <v>211435.06</v>
      </c>
      <c r="AM94" s="345">
        <f t="shared" si="194"/>
        <v>0</v>
      </c>
      <c r="AN94" s="346">
        <f t="shared" si="163"/>
        <v>211435.06</v>
      </c>
      <c r="AP94" s="347">
        <f t="shared" si="200"/>
        <v>361.21199999999999</v>
      </c>
      <c r="AQ94" s="347" t="str">
        <f t="shared" si="40"/>
        <v xml:space="preserve"> COLLECTION  SEWERS - GRAVITY -  MAINS</v>
      </c>
      <c r="AR94" s="356">
        <f t="shared" si="164"/>
        <v>1966</v>
      </c>
      <c r="AS94" s="335">
        <f t="shared" si="165"/>
        <v>57860.37</v>
      </c>
      <c r="AT94" s="333" t="str">
        <f t="shared" si="166"/>
        <v>R3.0</v>
      </c>
      <c r="AU94" s="333">
        <f t="shared" si="167"/>
        <v>80</v>
      </c>
      <c r="AV94" s="348">
        <f t="shared" si="168"/>
        <v>51.5</v>
      </c>
      <c r="AW94" s="347">
        <f t="shared" si="169"/>
        <v>64</v>
      </c>
      <c r="AX94" s="347" t="str">
        <f t="shared" si="170"/>
        <v>R3.0064</v>
      </c>
      <c r="AY94" s="347">
        <f t="shared" si="171"/>
        <v>0.42682999999999999</v>
      </c>
      <c r="AZ94" s="347">
        <f t="shared" si="172"/>
        <v>34.15</v>
      </c>
      <c r="BA94" s="347">
        <f t="shared" si="173"/>
        <v>85.65</v>
      </c>
      <c r="BB94" s="350">
        <f t="shared" si="174"/>
        <v>0.60128000000000004</v>
      </c>
      <c r="BC94" s="335">
        <f t="shared" si="175"/>
        <v>34790.28</v>
      </c>
      <c r="BD94" s="349">
        <f t="shared" si="176"/>
        <v>23070.090000000004</v>
      </c>
      <c r="BE94" s="63">
        <f t="shared" si="195"/>
        <v>2979809.06</v>
      </c>
      <c r="BF94" s="63">
        <f t="shared" si="196"/>
        <v>1975931.64</v>
      </c>
      <c r="BG94" s="63">
        <f t="shared" si="197"/>
        <v>4955740.6900000004</v>
      </c>
    </row>
    <row r="95" spans="1:59" outlineLevel="2">
      <c r="A95" s="455">
        <f t="shared" si="182"/>
        <v>361.21199999999999</v>
      </c>
      <c r="B95" s="454">
        <v>361.21199999999999</v>
      </c>
      <c r="C95" s="351" t="s">
        <v>1208</v>
      </c>
      <c r="D95" s="351" t="str">
        <f>'Gannett Fleming Eng Assess 6-16'!C87</f>
        <v>VCP - 20-INCH</v>
      </c>
      <c r="E95" s="429" t="str">
        <f>'Gannett Fleming Eng Assess 6-16'!E87</f>
        <v>3,502 FT</v>
      </c>
      <c r="F95" s="333">
        <f>'Gannett Fleming Eng Assess 6-16'!D87</f>
        <v>1966</v>
      </c>
      <c r="G95" s="353">
        <f t="shared" si="145"/>
        <v>1966</v>
      </c>
      <c r="H95" s="352">
        <f>'Gannett Fleming Eng Assess 6-16'!G87</f>
        <v>36751.83</v>
      </c>
      <c r="I95" s="332" t="str">
        <f t="shared" si="183"/>
        <v>HWW-136</v>
      </c>
      <c r="J95" s="333">
        <f t="shared" si="184"/>
        <v>82</v>
      </c>
      <c r="K95" s="333">
        <f t="shared" si="185"/>
        <v>751.5</v>
      </c>
      <c r="L95" s="334">
        <f t="shared" si="146"/>
        <v>9.1649999999999991</v>
      </c>
      <c r="M95" s="335">
        <f t="shared" si="147"/>
        <v>336830.52</v>
      </c>
      <c r="N95" s="458">
        <f t="shared" si="186"/>
        <v>1</v>
      </c>
      <c r="O95" s="335">
        <f t="shared" si="187"/>
        <v>336830.52</v>
      </c>
      <c r="P95" s="63"/>
      <c r="Q95" s="347">
        <f t="shared" si="198"/>
        <v>361.21199999999999</v>
      </c>
      <c r="R95" s="347" t="str">
        <f t="shared" si="34"/>
        <v xml:space="preserve"> COLLECTION  SEWERS - GRAVITY -  MAINS</v>
      </c>
      <c r="S95" s="354">
        <f t="shared" si="149"/>
        <v>1966</v>
      </c>
      <c r="T95" s="336">
        <f>Inputs!B$7-(S95+0.5)</f>
        <v>51.5</v>
      </c>
      <c r="U95" s="355">
        <f t="shared" si="188"/>
        <v>336830.52</v>
      </c>
      <c r="V95" s="337" t="str">
        <f t="shared" si="189"/>
        <v>R3.0</v>
      </c>
      <c r="W95" s="338">
        <f t="shared" si="190"/>
        <v>80</v>
      </c>
      <c r="X95" s="339">
        <f t="shared" si="151"/>
        <v>64</v>
      </c>
      <c r="Y95" s="340" t="str">
        <f t="shared" si="152"/>
        <v>R3.0064</v>
      </c>
      <c r="Z95" s="341">
        <f t="shared" si="153"/>
        <v>0.42682999999999999</v>
      </c>
      <c r="AA95" s="342">
        <f t="shared" si="154"/>
        <v>34.15</v>
      </c>
      <c r="AB95" s="342">
        <f t="shared" si="155"/>
        <v>85.65</v>
      </c>
      <c r="AC95" s="343">
        <f t="shared" si="156"/>
        <v>0.39871570000000001</v>
      </c>
      <c r="AD95" s="344">
        <f t="shared" si="157"/>
        <v>134299.62</v>
      </c>
      <c r="AE95" s="344">
        <f t="shared" si="191"/>
        <v>17346772</v>
      </c>
      <c r="AF95" s="344">
        <f t="shared" si="192"/>
        <v>11502762</v>
      </c>
      <c r="AG95" s="344">
        <f t="shared" si="193"/>
        <v>28849534</v>
      </c>
      <c r="AH95" s="64"/>
      <c r="AI95" s="347">
        <f t="shared" si="199"/>
        <v>361.21199999999999</v>
      </c>
      <c r="AJ95" s="347" t="str">
        <f t="shared" si="39"/>
        <v xml:space="preserve"> COLLECTION  SEWERS - GRAVITY -  MAINS</v>
      </c>
      <c r="AK95" s="354">
        <f t="shared" si="161"/>
        <v>1966</v>
      </c>
      <c r="AL95" s="349">
        <f t="shared" si="162"/>
        <v>134299.62</v>
      </c>
      <c r="AM95" s="345">
        <f t="shared" si="194"/>
        <v>0</v>
      </c>
      <c r="AN95" s="346">
        <f t="shared" si="163"/>
        <v>134299.62</v>
      </c>
      <c r="AP95" s="347">
        <f t="shared" si="200"/>
        <v>361.21199999999999</v>
      </c>
      <c r="AQ95" s="347" t="str">
        <f t="shared" si="40"/>
        <v xml:space="preserve"> COLLECTION  SEWERS - GRAVITY -  MAINS</v>
      </c>
      <c r="AR95" s="356">
        <f t="shared" si="164"/>
        <v>1966</v>
      </c>
      <c r="AS95" s="335">
        <f t="shared" si="165"/>
        <v>36751.83</v>
      </c>
      <c r="AT95" s="333" t="str">
        <f t="shared" si="166"/>
        <v>R3.0</v>
      </c>
      <c r="AU95" s="333">
        <f t="shared" si="167"/>
        <v>80</v>
      </c>
      <c r="AV95" s="348">
        <f t="shared" si="168"/>
        <v>51.5</v>
      </c>
      <c r="AW95" s="347">
        <f t="shared" si="169"/>
        <v>64</v>
      </c>
      <c r="AX95" s="347" t="str">
        <f t="shared" si="170"/>
        <v>R3.0064</v>
      </c>
      <c r="AY95" s="347">
        <f t="shared" si="171"/>
        <v>0.42682999999999999</v>
      </c>
      <c r="AZ95" s="347">
        <f t="shared" si="172"/>
        <v>34.15</v>
      </c>
      <c r="BA95" s="347">
        <f t="shared" si="173"/>
        <v>85.65</v>
      </c>
      <c r="BB95" s="350">
        <f t="shared" si="174"/>
        <v>0.60128000000000004</v>
      </c>
      <c r="BC95" s="335">
        <f t="shared" si="175"/>
        <v>22098.14</v>
      </c>
      <c r="BD95" s="349">
        <f t="shared" si="176"/>
        <v>14653.690000000002</v>
      </c>
      <c r="BE95" s="63">
        <f t="shared" si="195"/>
        <v>1892719.25</v>
      </c>
      <c r="BF95" s="63">
        <f t="shared" si="196"/>
        <v>1255074.99</v>
      </c>
      <c r="BG95" s="63">
        <f t="shared" si="197"/>
        <v>3147794.24</v>
      </c>
    </row>
    <row r="96" spans="1:59" outlineLevel="2">
      <c r="A96" s="455">
        <f t="shared" si="182"/>
        <v>361.21199999999999</v>
      </c>
      <c r="B96" s="454">
        <v>361.21199999999999</v>
      </c>
      <c r="C96" s="351" t="s">
        <v>1208</v>
      </c>
      <c r="D96" s="351" t="str">
        <f>'Gannett Fleming Eng Assess 6-16'!C88</f>
        <v>VCP - 21-INCH</v>
      </c>
      <c r="E96" s="429" t="str">
        <f>'Gannett Fleming Eng Assess 6-16'!E88</f>
        <v>618 FT</v>
      </c>
      <c r="F96" s="333">
        <f>'Gannett Fleming Eng Assess 6-16'!D88</f>
        <v>1966</v>
      </c>
      <c r="G96" s="353">
        <f t="shared" si="145"/>
        <v>1966</v>
      </c>
      <c r="H96" s="352">
        <f>'Gannett Fleming Eng Assess 6-16'!G88</f>
        <v>6936.34</v>
      </c>
      <c r="I96" s="332" t="str">
        <f t="shared" si="183"/>
        <v>HWW-136</v>
      </c>
      <c r="J96" s="333">
        <f t="shared" si="184"/>
        <v>82</v>
      </c>
      <c r="K96" s="333">
        <f t="shared" si="185"/>
        <v>751.5</v>
      </c>
      <c r="L96" s="334">
        <f t="shared" si="146"/>
        <v>9.1649999999999991</v>
      </c>
      <c r="M96" s="335">
        <f t="shared" si="147"/>
        <v>63571.56</v>
      </c>
      <c r="N96" s="458">
        <f t="shared" si="186"/>
        <v>1</v>
      </c>
      <c r="O96" s="335">
        <f t="shared" si="187"/>
        <v>63571.56</v>
      </c>
      <c r="P96" s="63"/>
      <c r="Q96" s="347">
        <f t="shared" si="198"/>
        <v>361.21199999999999</v>
      </c>
      <c r="R96" s="347" t="str">
        <f t="shared" si="34"/>
        <v xml:space="preserve"> COLLECTION  SEWERS - GRAVITY -  MAINS</v>
      </c>
      <c r="S96" s="354">
        <f t="shared" si="149"/>
        <v>1966</v>
      </c>
      <c r="T96" s="336">
        <f>Inputs!B$7-(S96+0.5)</f>
        <v>51.5</v>
      </c>
      <c r="U96" s="355">
        <f t="shared" si="188"/>
        <v>63571.56</v>
      </c>
      <c r="V96" s="337" t="str">
        <f t="shared" si="189"/>
        <v>R3.0</v>
      </c>
      <c r="W96" s="338">
        <f t="shared" si="190"/>
        <v>80</v>
      </c>
      <c r="X96" s="339">
        <f t="shared" si="151"/>
        <v>64</v>
      </c>
      <c r="Y96" s="340" t="str">
        <f t="shared" si="152"/>
        <v>R3.0064</v>
      </c>
      <c r="Z96" s="341">
        <f t="shared" si="153"/>
        <v>0.42682999999999999</v>
      </c>
      <c r="AA96" s="342">
        <f t="shared" si="154"/>
        <v>34.15</v>
      </c>
      <c r="AB96" s="342">
        <f t="shared" si="155"/>
        <v>85.65</v>
      </c>
      <c r="AC96" s="343">
        <f t="shared" si="156"/>
        <v>0.39871570000000001</v>
      </c>
      <c r="AD96" s="344">
        <f t="shared" si="157"/>
        <v>25346.98</v>
      </c>
      <c r="AE96" s="344">
        <f t="shared" si="191"/>
        <v>3273935</v>
      </c>
      <c r="AF96" s="344">
        <f t="shared" si="192"/>
        <v>2170969</v>
      </c>
      <c r="AG96" s="344">
        <f t="shared" si="193"/>
        <v>5444904</v>
      </c>
      <c r="AH96" s="64"/>
      <c r="AI96" s="347">
        <f t="shared" si="199"/>
        <v>361.21199999999999</v>
      </c>
      <c r="AJ96" s="347" t="str">
        <f t="shared" si="39"/>
        <v xml:space="preserve"> COLLECTION  SEWERS - GRAVITY -  MAINS</v>
      </c>
      <c r="AK96" s="354">
        <f t="shared" si="161"/>
        <v>1966</v>
      </c>
      <c r="AL96" s="349">
        <f t="shared" si="162"/>
        <v>25346.98</v>
      </c>
      <c r="AM96" s="345">
        <f t="shared" si="194"/>
        <v>0</v>
      </c>
      <c r="AN96" s="346">
        <f t="shared" si="163"/>
        <v>25346.98</v>
      </c>
      <c r="AP96" s="347">
        <f t="shared" si="200"/>
        <v>361.21199999999999</v>
      </c>
      <c r="AQ96" s="347" t="str">
        <f t="shared" si="40"/>
        <v xml:space="preserve"> COLLECTION  SEWERS - GRAVITY -  MAINS</v>
      </c>
      <c r="AR96" s="356">
        <f t="shared" si="164"/>
        <v>1966</v>
      </c>
      <c r="AS96" s="335">
        <f t="shared" si="165"/>
        <v>6936.34</v>
      </c>
      <c r="AT96" s="333" t="str">
        <f t="shared" si="166"/>
        <v>R3.0</v>
      </c>
      <c r="AU96" s="333">
        <f t="shared" si="167"/>
        <v>80</v>
      </c>
      <c r="AV96" s="348">
        <f t="shared" si="168"/>
        <v>51.5</v>
      </c>
      <c r="AW96" s="347">
        <f t="shared" si="169"/>
        <v>64</v>
      </c>
      <c r="AX96" s="347" t="str">
        <f t="shared" si="170"/>
        <v>R3.0064</v>
      </c>
      <c r="AY96" s="347">
        <f t="shared" si="171"/>
        <v>0.42682999999999999</v>
      </c>
      <c r="AZ96" s="347">
        <f t="shared" si="172"/>
        <v>34.15</v>
      </c>
      <c r="BA96" s="347">
        <f t="shared" si="173"/>
        <v>85.65</v>
      </c>
      <c r="BB96" s="350">
        <f t="shared" si="174"/>
        <v>0.60128000000000004</v>
      </c>
      <c r="BC96" s="335">
        <f t="shared" si="175"/>
        <v>4170.68</v>
      </c>
      <c r="BD96" s="349">
        <f t="shared" si="176"/>
        <v>2765.66</v>
      </c>
      <c r="BE96" s="63">
        <f t="shared" si="195"/>
        <v>357221.51</v>
      </c>
      <c r="BF96" s="63">
        <f t="shared" si="196"/>
        <v>236876.01</v>
      </c>
      <c r="BG96" s="63">
        <f t="shared" si="197"/>
        <v>594097.52</v>
      </c>
    </row>
    <row r="97" spans="1:59" outlineLevel="2">
      <c r="A97" s="455">
        <f t="shared" si="182"/>
        <v>361.21199999999999</v>
      </c>
      <c r="B97" s="454">
        <v>361.21199999999999</v>
      </c>
      <c r="C97" s="351" t="s">
        <v>1208</v>
      </c>
      <c r="D97" s="351" t="str">
        <f>'Gannett Fleming Eng Assess 6-16'!C89</f>
        <v>VCP - 27-INCH</v>
      </c>
      <c r="E97" s="429" t="str">
        <f>'Gannett Fleming Eng Assess 6-16'!E89</f>
        <v>10,234 FT</v>
      </c>
      <c r="F97" s="333">
        <f>'Gannett Fleming Eng Assess 6-16'!D89</f>
        <v>1966</v>
      </c>
      <c r="G97" s="353">
        <f t="shared" si="145"/>
        <v>1966</v>
      </c>
      <c r="H97" s="352">
        <f>'Gannett Fleming Eng Assess 6-16'!G89</f>
        <v>175303.97</v>
      </c>
      <c r="I97" s="332" t="str">
        <f t="shared" si="183"/>
        <v>HWW-136</v>
      </c>
      <c r="J97" s="333">
        <f t="shared" si="184"/>
        <v>82</v>
      </c>
      <c r="K97" s="333">
        <f t="shared" si="185"/>
        <v>751.5</v>
      </c>
      <c r="L97" s="334">
        <f t="shared" si="146"/>
        <v>9.1649999999999991</v>
      </c>
      <c r="M97" s="335">
        <f t="shared" si="147"/>
        <v>1606660.89</v>
      </c>
      <c r="N97" s="458">
        <f t="shared" si="186"/>
        <v>1</v>
      </c>
      <c r="O97" s="335">
        <f t="shared" si="187"/>
        <v>1606660.89</v>
      </c>
      <c r="P97" s="63"/>
      <c r="Q97" s="347">
        <f t="shared" si="198"/>
        <v>361.21199999999999</v>
      </c>
      <c r="R97" s="347" t="str">
        <f t="shared" ref="R97:R166" si="201">C97</f>
        <v xml:space="preserve"> COLLECTION  SEWERS - GRAVITY -  MAINS</v>
      </c>
      <c r="S97" s="354">
        <f t="shared" si="149"/>
        <v>1966</v>
      </c>
      <c r="T97" s="336">
        <f>Inputs!B$7-(S97+0.5)</f>
        <v>51.5</v>
      </c>
      <c r="U97" s="355">
        <f t="shared" si="188"/>
        <v>1606660.89</v>
      </c>
      <c r="V97" s="337" t="str">
        <f t="shared" si="189"/>
        <v>R3.0</v>
      </c>
      <c r="W97" s="338">
        <f t="shared" si="190"/>
        <v>80</v>
      </c>
      <c r="X97" s="339">
        <f t="shared" si="151"/>
        <v>64</v>
      </c>
      <c r="Y97" s="340" t="str">
        <f t="shared" si="152"/>
        <v>R3.0064</v>
      </c>
      <c r="Z97" s="341">
        <f t="shared" si="153"/>
        <v>0.42682999999999999</v>
      </c>
      <c r="AA97" s="342">
        <f t="shared" si="154"/>
        <v>34.15</v>
      </c>
      <c r="AB97" s="342">
        <f t="shared" si="155"/>
        <v>85.65</v>
      </c>
      <c r="AC97" s="343">
        <f t="shared" si="156"/>
        <v>0.39871570000000001</v>
      </c>
      <c r="AD97" s="344">
        <f t="shared" si="157"/>
        <v>640600.92000000004</v>
      </c>
      <c r="AE97" s="344">
        <f t="shared" si="191"/>
        <v>82743036</v>
      </c>
      <c r="AF97" s="344">
        <f t="shared" si="192"/>
        <v>54867469</v>
      </c>
      <c r="AG97" s="344">
        <f t="shared" si="193"/>
        <v>137610505</v>
      </c>
      <c r="AH97" s="64"/>
      <c r="AI97" s="347">
        <f t="shared" si="199"/>
        <v>361.21199999999999</v>
      </c>
      <c r="AJ97" s="347" t="str">
        <f t="shared" ref="AJ97:AJ166" si="202">C97</f>
        <v xml:space="preserve"> COLLECTION  SEWERS - GRAVITY -  MAINS</v>
      </c>
      <c r="AK97" s="354">
        <f t="shared" si="161"/>
        <v>1966</v>
      </c>
      <c r="AL97" s="349">
        <f t="shared" si="162"/>
        <v>640600.92000000004</v>
      </c>
      <c r="AM97" s="345">
        <f t="shared" si="194"/>
        <v>0</v>
      </c>
      <c r="AN97" s="346">
        <f t="shared" si="163"/>
        <v>640600.92000000004</v>
      </c>
      <c r="AP97" s="347">
        <f t="shared" si="200"/>
        <v>361.21199999999999</v>
      </c>
      <c r="AQ97" s="347" t="str">
        <f t="shared" ref="AQ97:AQ166" si="203">C97</f>
        <v xml:space="preserve"> COLLECTION  SEWERS - GRAVITY -  MAINS</v>
      </c>
      <c r="AR97" s="356">
        <f t="shared" si="164"/>
        <v>1966</v>
      </c>
      <c r="AS97" s="335">
        <f t="shared" si="165"/>
        <v>175303.97</v>
      </c>
      <c r="AT97" s="333" t="str">
        <f t="shared" si="166"/>
        <v>R3.0</v>
      </c>
      <c r="AU97" s="333">
        <f t="shared" si="167"/>
        <v>80</v>
      </c>
      <c r="AV97" s="348">
        <f t="shared" si="168"/>
        <v>51.5</v>
      </c>
      <c r="AW97" s="347">
        <f t="shared" si="169"/>
        <v>64</v>
      </c>
      <c r="AX97" s="347" t="str">
        <f t="shared" si="170"/>
        <v>R3.0064</v>
      </c>
      <c r="AY97" s="347">
        <f t="shared" si="171"/>
        <v>0.42682999999999999</v>
      </c>
      <c r="AZ97" s="347">
        <f t="shared" si="172"/>
        <v>34.15</v>
      </c>
      <c r="BA97" s="347">
        <f t="shared" si="173"/>
        <v>85.65</v>
      </c>
      <c r="BB97" s="350">
        <f t="shared" si="174"/>
        <v>0.60128000000000004</v>
      </c>
      <c r="BC97" s="335">
        <f t="shared" si="175"/>
        <v>105406.77</v>
      </c>
      <c r="BD97" s="349">
        <f t="shared" si="176"/>
        <v>69897.2</v>
      </c>
      <c r="BE97" s="63">
        <f t="shared" si="195"/>
        <v>9028154.4600000009</v>
      </c>
      <c r="BF97" s="63">
        <f t="shared" si="196"/>
        <v>5986630.5800000001</v>
      </c>
      <c r="BG97" s="63">
        <f t="shared" si="197"/>
        <v>15014785.029999999</v>
      </c>
    </row>
    <row r="98" spans="1:59" outlineLevel="2">
      <c r="A98" s="455">
        <f t="shared" si="182"/>
        <v>361.21199999999999</v>
      </c>
      <c r="B98" s="454">
        <v>361.21199999999999</v>
      </c>
      <c r="C98" s="351" t="s">
        <v>1208</v>
      </c>
      <c r="D98" s="351" t="str">
        <f>'Gannett Fleming Eng Assess 6-16'!C90</f>
        <v>RCP - 30-INCH</v>
      </c>
      <c r="E98" s="429" t="str">
        <f>'Gannett Fleming Eng Assess 6-16'!E90</f>
        <v>5,286 FT</v>
      </c>
      <c r="F98" s="333">
        <f>'Gannett Fleming Eng Assess 6-16'!D90</f>
        <v>1966</v>
      </c>
      <c r="G98" s="353">
        <f t="shared" si="145"/>
        <v>1966</v>
      </c>
      <c r="H98" s="352">
        <f>'Gannett Fleming Eng Assess 6-16'!G90</f>
        <v>98530.65</v>
      </c>
      <c r="I98" s="332" t="str">
        <f t="shared" si="183"/>
        <v>HWW-136</v>
      </c>
      <c r="J98" s="333">
        <f t="shared" si="184"/>
        <v>82</v>
      </c>
      <c r="K98" s="333">
        <f t="shared" si="185"/>
        <v>751.5</v>
      </c>
      <c r="L98" s="334">
        <f t="shared" si="146"/>
        <v>9.1649999999999991</v>
      </c>
      <c r="M98" s="335">
        <f t="shared" si="147"/>
        <v>903033.41</v>
      </c>
      <c r="N98" s="458">
        <f t="shared" si="186"/>
        <v>1</v>
      </c>
      <c r="O98" s="335">
        <f t="shared" si="187"/>
        <v>903033.41</v>
      </c>
      <c r="P98" s="63"/>
      <c r="Q98" s="347">
        <f t="shared" si="198"/>
        <v>361.21199999999999</v>
      </c>
      <c r="R98" s="347" t="str">
        <f t="shared" si="201"/>
        <v xml:space="preserve"> COLLECTION  SEWERS - GRAVITY -  MAINS</v>
      </c>
      <c r="S98" s="354">
        <f t="shared" si="149"/>
        <v>1966</v>
      </c>
      <c r="T98" s="336">
        <f>Inputs!B$7-(S98+0.5)</f>
        <v>51.5</v>
      </c>
      <c r="U98" s="355">
        <f t="shared" si="188"/>
        <v>903033.41</v>
      </c>
      <c r="V98" s="337" t="str">
        <f t="shared" si="189"/>
        <v>R3.0</v>
      </c>
      <c r="W98" s="338">
        <f t="shared" si="190"/>
        <v>80</v>
      </c>
      <c r="X98" s="339">
        <f t="shared" si="151"/>
        <v>64</v>
      </c>
      <c r="Y98" s="340" t="str">
        <f t="shared" si="152"/>
        <v>R3.0064</v>
      </c>
      <c r="Z98" s="341">
        <f t="shared" si="153"/>
        <v>0.42682999999999999</v>
      </c>
      <c r="AA98" s="342">
        <f t="shared" si="154"/>
        <v>34.15</v>
      </c>
      <c r="AB98" s="342">
        <f t="shared" si="155"/>
        <v>85.65</v>
      </c>
      <c r="AC98" s="343">
        <f t="shared" si="156"/>
        <v>0.39871570000000001</v>
      </c>
      <c r="AD98" s="344">
        <f t="shared" si="157"/>
        <v>360053.6</v>
      </c>
      <c r="AE98" s="344">
        <f t="shared" si="191"/>
        <v>46506221</v>
      </c>
      <c r="AF98" s="344">
        <f t="shared" si="192"/>
        <v>30838591</v>
      </c>
      <c r="AG98" s="344">
        <f t="shared" si="193"/>
        <v>77344812</v>
      </c>
      <c r="AH98" s="64"/>
      <c r="AI98" s="347">
        <f t="shared" si="199"/>
        <v>361.21199999999999</v>
      </c>
      <c r="AJ98" s="347" t="str">
        <f t="shared" si="202"/>
        <v xml:space="preserve"> COLLECTION  SEWERS - GRAVITY -  MAINS</v>
      </c>
      <c r="AK98" s="354">
        <f t="shared" si="161"/>
        <v>1966</v>
      </c>
      <c r="AL98" s="349">
        <f t="shared" si="162"/>
        <v>360053.6</v>
      </c>
      <c r="AM98" s="345">
        <f t="shared" si="194"/>
        <v>0</v>
      </c>
      <c r="AN98" s="346">
        <f t="shared" si="163"/>
        <v>360053.6</v>
      </c>
      <c r="AP98" s="347">
        <f t="shared" si="200"/>
        <v>361.21199999999999</v>
      </c>
      <c r="AQ98" s="347" t="str">
        <f t="shared" si="203"/>
        <v xml:space="preserve"> COLLECTION  SEWERS - GRAVITY -  MAINS</v>
      </c>
      <c r="AR98" s="356">
        <f t="shared" si="164"/>
        <v>1966</v>
      </c>
      <c r="AS98" s="335">
        <f t="shared" si="165"/>
        <v>98530.65</v>
      </c>
      <c r="AT98" s="333" t="str">
        <f t="shared" si="166"/>
        <v>R3.0</v>
      </c>
      <c r="AU98" s="333">
        <f t="shared" si="167"/>
        <v>80</v>
      </c>
      <c r="AV98" s="348">
        <f t="shared" si="168"/>
        <v>51.5</v>
      </c>
      <c r="AW98" s="347">
        <f t="shared" si="169"/>
        <v>64</v>
      </c>
      <c r="AX98" s="347" t="str">
        <f t="shared" si="170"/>
        <v>R3.0064</v>
      </c>
      <c r="AY98" s="347">
        <f t="shared" si="171"/>
        <v>0.42682999999999999</v>
      </c>
      <c r="AZ98" s="347">
        <f t="shared" si="172"/>
        <v>34.15</v>
      </c>
      <c r="BA98" s="347">
        <f t="shared" si="173"/>
        <v>85.65</v>
      </c>
      <c r="BB98" s="350">
        <f t="shared" si="174"/>
        <v>0.60128000000000004</v>
      </c>
      <c r="BC98" s="335">
        <f t="shared" si="175"/>
        <v>59244.51</v>
      </c>
      <c r="BD98" s="349">
        <f t="shared" si="176"/>
        <v>39286.139999999992</v>
      </c>
      <c r="BE98" s="63">
        <f t="shared" si="195"/>
        <v>5074328.4800000004</v>
      </c>
      <c r="BF98" s="63">
        <f t="shared" si="196"/>
        <v>3364821.7</v>
      </c>
      <c r="BG98" s="63">
        <f t="shared" si="197"/>
        <v>8439150.1699999999</v>
      </c>
    </row>
    <row r="99" spans="1:59" outlineLevel="2">
      <c r="A99" s="455">
        <f t="shared" si="182"/>
        <v>361.21199999999999</v>
      </c>
      <c r="B99" s="454">
        <v>361.21199999999999</v>
      </c>
      <c r="C99" s="351" t="s">
        <v>1208</v>
      </c>
      <c r="D99" s="351" t="str">
        <f>'Gannett Fleming Eng Assess 6-16'!C91</f>
        <v>VCP - 8-INCH</v>
      </c>
      <c r="E99" s="429" t="str">
        <f>'Gannett Fleming Eng Assess 6-16'!E91</f>
        <v>8,962 FT</v>
      </c>
      <c r="F99" s="333">
        <f>'Gannett Fleming Eng Assess 6-16'!D91</f>
        <v>1970</v>
      </c>
      <c r="G99" s="353">
        <f t="shared" si="145"/>
        <v>1970</v>
      </c>
      <c r="H99" s="352">
        <f>'Gannett Fleming Eng Assess 6-16'!G91</f>
        <v>99929.53</v>
      </c>
      <c r="I99" s="332" t="str">
        <f t="shared" si="183"/>
        <v>HWW-136</v>
      </c>
      <c r="J99" s="333">
        <f t="shared" si="184"/>
        <v>88</v>
      </c>
      <c r="K99" s="333">
        <f t="shared" si="185"/>
        <v>751.5</v>
      </c>
      <c r="L99" s="334">
        <f t="shared" si="146"/>
        <v>8.5399999999999991</v>
      </c>
      <c r="M99" s="335">
        <f t="shared" si="147"/>
        <v>853398.19</v>
      </c>
      <c r="N99" s="458">
        <f t="shared" si="186"/>
        <v>1</v>
      </c>
      <c r="O99" s="335">
        <f t="shared" si="187"/>
        <v>853398.19</v>
      </c>
      <c r="P99" s="63"/>
      <c r="Q99" s="347">
        <f t="shared" si="198"/>
        <v>361.21199999999999</v>
      </c>
      <c r="R99" s="347" t="str">
        <f t="shared" si="201"/>
        <v xml:space="preserve"> COLLECTION  SEWERS - GRAVITY -  MAINS</v>
      </c>
      <c r="S99" s="354">
        <f t="shared" si="149"/>
        <v>1970</v>
      </c>
      <c r="T99" s="336">
        <f>Inputs!B$7-(S99+0.5)</f>
        <v>47.5</v>
      </c>
      <c r="U99" s="355">
        <f t="shared" si="188"/>
        <v>853398.19</v>
      </c>
      <c r="V99" s="337" t="str">
        <f t="shared" si="189"/>
        <v>R3.0</v>
      </c>
      <c r="W99" s="338">
        <f t="shared" si="190"/>
        <v>80</v>
      </c>
      <c r="X99" s="339">
        <f t="shared" si="151"/>
        <v>59</v>
      </c>
      <c r="Y99" s="340" t="str">
        <f t="shared" si="152"/>
        <v>R3.0059</v>
      </c>
      <c r="Z99" s="341">
        <f t="shared" si="153"/>
        <v>0.46529999999999999</v>
      </c>
      <c r="AA99" s="342">
        <f t="shared" si="154"/>
        <v>37.22</v>
      </c>
      <c r="AB99" s="342">
        <f t="shared" si="155"/>
        <v>84.72</v>
      </c>
      <c r="AC99" s="343">
        <f t="shared" si="156"/>
        <v>0.43932956000000001</v>
      </c>
      <c r="AD99" s="344">
        <f t="shared" si="157"/>
        <v>374923.05</v>
      </c>
      <c r="AE99" s="344">
        <f t="shared" si="191"/>
        <v>40536414</v>
      </c>
      <c r="AF99" s="344">
        <f t="shared" si="192"/>
        <v>31763481</v>
      </c>
      <c r="AG99" s="344">
        <f t="shared" si="193"/>
        <v>72299895</v>
      </c>
      <c r="AH99" s="64"/>
      <c r="AI99" s="347">
        <f t="shared" si="199"/>
        <v>361.21199999999999</v>
      </c>
      <c r="AJ99" s="347" t="str">
        <f t="shared" si="202"/>
        <v xml:space="preserve"> COLLECTION  SEWERS - GRAVITY -  MAINS</v>
      </c>
      <c r="AK99" s="354">
        <f t="shared" si="161"/>
        <v>1970</v>
      </c>
      <c r="AL99" s="349">
        <f t="shared" si="162"/>
        <v>374923.05</v>
      </c>
      <c r="AM99" s="345">
        <f t="shared" si="194"/>
        <v>0</v>
      </c>
      <c r="AN99" s="346">
        <f t="shared" si="163"/>
        <v>374923.05</v>
      </c>
      <c r="AP99" s="347">
        <f t="shared" si="200"/>
        <v>361.21199999999999</v>
      </c>
      <c r="AQ99" s="347" t="str">
        <f t="shared" si="203"/>
        <v xml:space="preserve"> COLLECTION  SEWERS - GRAVITY -  MAINS</v>
      </c>
      <c r="AR99" s="356">
        <f t="shared" si="164"/>
        <v>1970</v>
      </c>
      <c r="AS99" s="335">
        <f t="shared" si="165"/>
        <v>99929.53</v>
      </c>
      <c r="AT99" s="333" t="str">
        <f t="shared" si="166"/>
        <v>R3.0</v>
      </c>
      <c r="AU99" s="333">
        <f t="shared" si="167"/>
        <v>80</v>
      </c>
      <c r="AV99" s="348">
        <f t="shared" si="168"/>
        <v>47.5</v>
      </c>
      <c r="AW99" s="347">
        <f t="shared" si="169"/>
        <v>59</v>
      </c>
      <c r="AX99" s="347" t="str">
        <f t="shared" si="170"/>
        <v>R3.0059</v>
      </c>
      <c r="AY99" s="347">
        <f t="shared" si="171"/>
        <v>0.46529999999999999</v>
      </c>
      <c r="AZ99" s="347">
        <f t="shared" si="172"/>
        <v>37.22</v>
      </c>
      <c r="BA99" s="347">
        <f t="shared" si="173"/>
        <v>84.72</v>
      </c>
      <c r="BB99" s="350">
        <f t="shared" si="174"/>
        <v>0.56067</v>
      </c>
      <c r="BC99" s="335">
        <f t="shared" si="175"/>
        <v>56027.49</v>
      </c>
      <c r="BD99" s="349">
        <f t="shared" si="176"/>
        <v>43902.04</v>
      </c>
      <c r="BE99" s="63">
        <f t="shared" si="195"/>
        <v>4746652.68</v>
      </c>
      <c r="BF99" s="63">
        <f t="shared" si="196"/>
        <v>3719377.11</v>
      </c>
      <c r="BG99" s="63">
        <f t="shared" si="197"/>
        <v>8466029.7799999993</v>
      </c>
    </row>
    <row r="100" spans="1:59" outlineLevel="2">
      <c r="A100" s="455">
        <f t="shared" si="182"/>
        <v>361.21199999999999</v>
      </c>
      <c r="B100" s="454">
        <v>361.21199999999999</v>
      </c>
      <c r="C100" s="351" t="s">
        <v>1208</v>
      </c>
      <c r="D100" s="351" t="str">
        <f>'Gannett Fleming Eng Assess 6-16'!C92</f>
        <v>VCP - 8-INCH</v>
      </c>
      <c r="E100" s="429" t="str">
        <f>'Gannett Fleming Eng Assess 6-16'!E92</f>
        <v>32,994 FT</v>
      </c>
      <c r="F100" s="333">
        <f>'Gannett Fleming Eng Assess 6-16'!D92</f>
        <v>1975</v>
      </c>
      <c r="G100" s="353">
        <f t="shared" si="145"/>
        <v>1975</v>
      </c>
      <c r="H100" s="352">
        <f>'Gannett Fleming Eng Assess 6-16'!G92</f>
        <v>552034.57999999996</v>
      </c>
      <c r="I100" s="332" t="str">
        <f t="shared" si="183"/>
        <v>HWW-136</v>
      </c>
      <c r="J100" s="333">
        <f t="shared" si="184"/>
        <v>148</v>
      </c>
      <c r="K100" s="333">
        <f t="shared" si="185"/>
        <v>751.5</v>
      </c>
      <c r="L100" s="334">
        <f t="shared" si="146"/>
        <v>5.0780000000000003</v>
      </c>
      <c r="M100" s="335">
        <f t="shared" si="147"/>
        <v>2803231.6</v>
      </c>
      <c r="N100" s="458">
        <f t="shared" si="186"/>
        <v>1</v>
      </c>
      <c r="O100" s="335">
        <f t="shared" si="187"/>
        <v>2803231.6</v>
      </c>
      <c r="P100" s="63"/>
      <c r="Q100" s="347">
        <f t="shared" si="198"/>
        <v>361.21199999999999</v>
      </c>
      <c r="R100" s="347" t="str">
        <f t="shared" si="201"/>
        <v xml:space="preserve"> COLLECTION  SEWERS - GRAVITY -  MAINS</v>
      </c>
      <c r="S100" s="354">
        <f t="shared" si="149"/>
        <v>1975</v>
      </c>
      <c r="T100" s="336">
        <f>Inputs!B$7-(S100+0.5)</f>
        <v>42.5</v>
      </c>
      <c r="U100" s="355">
        <f t="shared" si="188"/>
        <v>2803231.6</v>
      </c>
      <c r="V100" s="337" t="str">
        <f t="shared" si="189"/>
        <v>R3.0</v>
      </c>
      <c r="W100" s="338">
        <f t="shared" si="190"/>
        <v>80</v>
      </c>
      <c r="X100" s="339">
        <f t="shared" si="151"/>
        <v>53</v>
      </c>
      <c r="Y100" s="340" t="str">
        <f t="shared" si="152"/>
        <v>R3.0053</v>
      </c>
      <c r="Z100" s="341">
        <f t="shared" si="153"/>
        <v>0.51324999999999998</v>
      </c>
      <c r="AA100" s="342">
        <f t="shared" si="154"/>
        <v>41.06</v>
      </c>
      <c r="AB100" s="342">
        <f t="shared" si="155"/>
        <v>83.56</v>
      </c>
      <c r="AC100" s="343">
        <f t="shared" si="156"/>
        <v>0.49138344</v>
      </c>
      <c r="AD100" s="344">
        <f t="shared" si="157"/>
        <v>1377461.59</v>
      </c>
      <c r="AE100" s="344">
        <f t="shared" si="191"/>
        <v>119137343</v>
      </c>
      <c r="AF100" s="344">
        <f t="shared" si="192"/>
        <v>115100689</v>
      </c>
      <c r="AG100" s="344">
        <f t="shared" si="193"/>
        <v>234238032</v>
      </c>
      <c r="AH100" s="64"/>
      <c r="AI100" s="347">
        <f t="shared" si="199"/>
        <v>361.21199999999999</v>
      </c>
      <c r="AJ100" s="347" t="str">
        <f t="shared" si="202"/>
        <v xml:space="preserve"> COLLECTION  SEWERS - GRAVITY -  MAINS</v>
      </c>
      <c r="AK100" s="354">
        <f t="shared" si="161"/>
        <v>1975</v>
      </c>
      <c r="AL100" s="349">
        <f t="shared" si="162"/>
        <v>1377461.59</v>
      </c>
      <c r="AM100" s="345">
        <f t="shared" si="194"/>
        <v>0</v>
      </c>
      <c r="AN100" s="346">
        <f t="shared" si="163"/>
        <v>1377461.59</v>
      </c>
      <c r="AP100" s="347">
        <f t="shared" si="200"/>
        <v>361.21199999999999</v>
      </c>
      <c r="AQ100" s="347" t="str">
        <f t="shared" si="203"/>
        <v xml:space="preserve"> COLLECTION  SEWERS - GRAVITY -  MAINS</v>
      </c>
      <c r="AR100" s="356">
        <f t="shared" si="164"/>
        <v>1975</v>
      </c>
      <c r="AS100" s="335">
        <f t="shared" si="165"/>
        <v>552034.57999999996</v>
      </c>
      <c r="AT100" s="333" t="str">
        <f t="shared" si="166"/>
        <v>R3.0</v>
      </c>
      <c r="AU100" s="333">
        <f t="shared" si="167"/>
        <v>80</v>
      </c>
      <c r="AV100" s="348">
        <f t="shared" si="168"/>
        <v>42.5</v>
      </c>
      <c r="AW100" s="347">
        <f t="shared" si="169"/>
        <v>53</v>
      </c>
      <c r="AX100" s="347" t="str">
        <f t="shared" si="170"/>
        <v>R3.0053</v>
      </c>
      <c r="AY100" s="347">
        <f t="shared" si="171"/>
        <v>0.51324999999999998</v>
      </c>
      <c r="AZ100" s="347">
        <f t="shared" si="172"/>
        <v>41.06</v>
      </c>
      <c r="BA100" s="347">
        <f t="shared" si="173"/>
        <v>83.56</v>
      </c>
      <c r="BB100" s="350">
        <f t="shared" si="174"/>
        <v>0.50861999999999996</v>
      </c>
      <c r="BC100" s="335">
        <f t="shared" si="175"/>
        <v>280775.83</v>
      </c>
      <c r="BD100" s="349">
        <f t="shared" si="176"/>
        <v>271258.74999999994</v>
      </c>
      <c r="BE100" s="63">
        <f t="shared" si="195"/>
        <v>23461469.649999999</v>
      </c>
      <c r="BF100" s="63">
        <f t="shared" si="196"/>
        <v>22666539.850000001</v>
      </c>
      <c r="BG100" s="63">
        <f t="shared" si="197"/>
        <v>46128009.5</v>
      </c>
    </row>
    <row r="101" spans="1:59" outlineLevel="2">
      <c r="A101" s="455">
        <f t="shared" si="182"/>
        <v>361.21100000000001</v>
      </c>
      <c r="B101" s="454">
        <v>361.21100000000001</v>
      </c>
      <c r="C101" s="351" t="s">
        <v>1208</v>
      </c>
      <c r="D101" s="351" t="str">
        <f>'Gannett Fleming Eng Assess 6-16'!C93</f>
        <v>PVC - 8-INCH</v>
      </c>
      <c r="E101" s="429" t="str">
        <f>'Gannett Fleming Eng Assess 6-16'!E93</f>
        <v>1,127 FT</v>
      </c>
      <c r="F101" s="333">
        <f>'Gannett Fleming Eng Assess 6-16'!D93</f>
        <v>1975</v>
      </c>
      <c r="G101" s="353">
        <f t="shared" si="145"/>
        <v>1975</v>
      </c>
      <c r="H101" s="352">
        <f>'Gannett Fleming Eng Assess 6-16'!G93</f>
        <v>19769.28</v>
      </c>
      <c r="I101" s="332" t="str">
        <f t="shared" si="183"/>
        <v>HWW-138</v>
      </c>
      <c r="J101" s="333">
        <f t="shared" si="184"/>
        <v>100</v>
      </c>
      <c r="K101" s="333">
        <f t="shared" si="185"/>
        <v>389.5</v>
      </c>
      <c r="L101" s="334">
        <f t="shared" si="146"/>
        <v>3.895</v>
      </c>
      <c r="M101" s="335">
        <f t="shared" si="147"/>
        <v>77001.350000000006</v>
      </c>
      <c r="N101" s="458">
        <f t="shared" si="186"/>
        <v>1</v>
      </c>
      <c r="O101" s="335">
        <f t="shared" si="187"/>
        <v>77001.350000000006</v>
      </c>
      <c r="P101" s="63"/>
      <c r="Q101" s="347">
        <f t="shared" si="198"/>
        <v>361.21100000000001</v>
      </c>
      <c r="R101" s="347" t="str">
        <f t="shared" si="201"/>
        <v xml:space="preserve"> COLLECTION  SEWERS - GRAVITY -  MAINS</v>
      </c>
      <c r="S101" s="354">
        <f t="shared" si="149"/>
        <v>1975</v>
      </c>
      <c r="T101" s="336">
        <f>Inputs!B$7-(S101+0.5)</f>
        <v>42.5</v>
      </c>
      <c r="U101" s="355">
        <f t="shared" si="188"/>
        <v>77001.350000000006</v>
      </c>
      <c r="V101" s="337" t="str">
        <f t="shared" si="189"/>
        <v>R3.0</v>
      </c>
      <c r="W101" s="338">
        <f t="shared" si="190"/>
        <v>80</v>
      </c>
      <c r="X101" s="339">
        <f t="shared" si="151"/>
        <v>53</v>
      </c>
      <c r="Y101" s="340" t="str">
        <f t="shared" si="152"/>
        <v>R3.0053</v>
      </c>
      <c r="Z101" s="341">
        <f t="shared" si="153"/>
        <v>0.51324999999999998</v>
      </c>
      <c r="AA101" s="342">
        <f t="shared" si="154"/>
        <v>41.06</v>
      </c>
      <c r="AB101" s="342">
        <f t="shared" si="155"/>
        <v>83.56</v>
      </c>
      <c r="AC101" s="343">
        <f t="shared" si="156"/>
        <v>0.49138344</v>
      </c>
      <c r="AD101" s="344">
        <f t="shared" si="157"/>
        <v>37837.19</v>
      </c>
      <c r="AE101" s="344">
        <f t="shared" si="191"/>
        <v>3272557</v>
      </c>
      <c r="AF101" s="344">
        <f t="shared" si="192"/>
        <v>3161675</v>
      </c>
      <c r="AG101" s="344">
        <f t="shared" si="193"/>
        <v>6434233</v>
      </c>
      <c r="AH101" s="64"/>
      <c r="AI101" s="347">
        <f t="shared" si="199"/>
        <v>361.21100000000001</v>
      </c>
      <c r="AJ101" s="347" t="str">
        <f t="shared" si="202"/>
        <v xml:space="preserve"> COLLECTION  SEWERS - GRAVITY -  MAINS</v>
      </c>
      <c r="AK101" s="354">
        <f t="shared" si="161"/>
        <v>1975</v>
      </c>
      <c r="AL101" s="349">
        <f t="shared" si="162"/>
        <v>37837.19</v>
      </c>
      <c r="AM101" s="345">
        <f t="shared" si="194"/>
        <v>0</v>
      </c>
      <c r="AN101" s="346">
        <f t="shared" si="163"/>
        <v>37837.19</v>
      </c>
      <c r="AP101" s="347">
        <f t="shared" si="200"/>
        <v>361.21100000000001</v>
      </c>
      <c r="AQ101" s="347" t="str">
        <f t="shared" si="203"/>
        <v xml:space="preserve"> COLLECTION  SEWERS - GRAVITY -  MAINS</v>
      </c>
      <c r="AR101" s="356">
        <f t="shared" si="164"/>
        <v>1975</v>
      </c>
      <c r="AS101" s="335">
        <f t="shared" si="165"/>
        <v>19769.28</v>
      </c>
      <c r="AT101" s="333" t="str">
        <f t="shared" si="166"/>
        <v>R3.0</v>
      </c>
      <c r="AU101" s="333">
        <f t="shared" si="167"/>
        <v>80</v>
      </c>
      <c r="AV101" s="348">
        <f t="shared" si="168"/>
        <v>42.5</v>
      </c>
      <c r="AW101" s="347">
        <f t="shared" si="169"/>
        <v>53</v>
      </c>
      <c r="AX101" s="347" t="str">
        <f t="shared" si="170"/>
        <v>R3.0053</v>
      </c>
      <c r="AY101" s="347">
        <f t="shared" si="171"/>
        <v>0.51324999999999998</v>
      </c>
      <c r="AZ101" s="347">
        <f t="shared" si="172"/>
        <v>41.06</v>
      </c>
      <c r="BA101" s="347">
        <f t="shared" si="173"/>
        <v>83.56</v>
      </c>
      <c r="BB101" s="350">
        <f t="shared" si="174"/>
        <v>0.50861999999999996</v>
      </c>
      <c r="BC101" s="335">
        <f t="shared" si="175"/>
        <v>10055.049999999999</v>
      </c>
      <c r="BD101" s="349">
        <f t="shared" si="176"/>
        <v>9714.23</v>
      </c>
      <c r="BE101" s="63">
        <f t="shared" si="195"/>
        <v>840194.4</v>
      </c>
      <c r="BF101" s="63">
        <f t="shared" si="196"/>
        <v>811726.64</v>
      </c>
      <c r="BG101" s="63">
        <f t="shared" si="197"/>
        <v>1651921.04</v>
      </c>
    </row>
    <row r="102" spans="1:59" outlineLevel="2">
      <c r="A102" s="455">
        <f t="shared" si="182"/>
        <v>361.21199999999999</v>
      </c>
      <c r="B102" s="454">
        <v>361.21199999999999</v>
      </c>
      <c r="C102" s="351" t="s">
        <v>1208</v>
      </c>
      <c r="D102" s="351" t="str">
        <f>'Gannett Fleming Eng Assess 6-16'!C94</f>
        <v>VCP - 8-INCH</v>
      </c>
      <c r="E102" s="429" t="str">
        <f>'Gannett Fleming Eng Assess 6-16'!E94</f>
        <v>4,292 FT</v>
      </c>
      <c r="F102" s="333">
        <f>'Gannett Fleming Eng Assess 6-16'!D94</f>
        <v>1980</v>
      </c>
      <c r="G102" s="353">
        <f t="shared" si="145"/>
        <v>1980</v>
      </c>
      <c r="H102" s="352">
        <f>'Gannett Fleming Eng Assess 6-16'!G94</f>
        <v>114578.5</v>
      </c>
      <c r="I102" s="332" t="str">
        <f t="shared" si="183"/>
        <v>HWW-136</v>
      </c>
      <c r="J102" s="333">
        <f t="shared" si="184"/>
        <v>212</v>
      </c>
      <c r="K102" s="333">
        <f t="shared" si="185"/>
        <v>751.5</v>
      </c>
      <c r="L102" s="334">
        <f t="shared" si="146"/>
        <v>3.5449999999999999</v>
      </c>
      <c r="M102" s="335">
        <f t="shared" si="147"/>
        <v>406180.78</v>
      </c>
      <c r="N102" s="458">
        <f t="shared" si="186"/>
        <v>1</v>
      </c>
      <c r="O102" s="335">
        <f t="shared" si="187"/>
        <v>406180.78</v>
      </c>
      <c r="P102" s="63"/>
      <c r="Q102" s="347">
        <f t="shared" si="198"/>
        <v>361.21199999999999</v>
      </c>
      <c r="R102" s="347" t="str">
        <f t="shared" si="201"/>
        <v xml:space="preserve"> COLLECTION  SEWERS - GRAVITY -  MAINS</v>
      </c>
      <c r="S102" s="354">
        <f t="shared" si="149"/>
        <v>1980</v>
      </c>
      <c r="T102" s="336">
        <f>Inputs!B$7-(S102+0.5)</f>
        <v>37.5</v>
      </c>
      <c r="U102" s="355">
        <f t="shared" si="188"/>
        <v>406180.78</v>
      </c>
      <c r="V102" s="337" t="str">
        <f t="shared" si="189"/>
        <v>R3.0</v>
      </c>
      <c r="W102" s="338">
        <f t="shared" si="190"/>
        <v>80</v>
      </c>
      <c r="X102" s="339">
        <f t="shared" si="151"/>
        <v>47</v>
      </c>
      <c r="Y102" s="340" t="str">
        <f t="shared" si="152"/>
        <v>R3.0047</v>
      </c>
      <c r="Z102" s="341">
        <f t="shared" si="153"/>
        <v>0.56303000000000003</v>
      </c>
      <c r="AA102" s="342">
        <f t="shared" si="154"/>
        <v>45.04</v>
      </c>
      <c r="AB102" s="342">
        <f t="shared" si="155"/>
        <v>82.539999999999992</v>
      </c>
      <c r="AC102" s="343">
        <f t="shared" si="156"/>
        <v>0.54567482</v>
      </c>
      <c r="AD102" s="344">
        <f t="shared" si="157"/>
        <v>221642.62</v>
      </c>
      <c r="AE102" s="344">
        <f t="shared" si="191"/>
        <v>15231779</v>
      </c>
      <c r="AF102" s="344">
        <f t="shared" si="192"/>
        <v>18294382</v>
      </c>
      <c r="AG102" s="344">
        <f t="shared" si="193"/>
        <v>33526162</v>
      </c>
      <c r="AH102" s="64"/>
      <c r="AI102" s="347">
        <f t="shared" si="199"/>
        <v>361.21199999999999</v>
      </c>
      <c r="AJ102" s="347" t="str">
        <f t="shared" si="202"/>
        <v xml:space="preserve"> COLLECTION  SEWERS - GRAVITY -  MAINS</v>
      </c>
      <c r="AK102" s="354">
        <f t="shared" si="161"/>
        <v>1980</v>
      </c>
      <c r="AL102" s="349">
        <f t="shared" si="162"/>
        <v>221642.62</v>
      </c>
      <c r="AM102" s="345">
        <f t="shared" si="194"/>
        <v>0</v>
      </c>
      <c r="AN102" s="346">
        <f t="shared" si="163"/>
        <v>221642.62</v>
      </c>
      <c r="AP102" s="347">
        <f t="shared" si="200"/>
        <v>361.21199999999999</v>
      </c>
      <c r="AQ102" s="347" t="str">
        <f t="shared" si="203"/>
        <v xml:space="preserve"> COLLECTION  SEWERS - GRAVITY -  MAINS</v>
      </c>
      <c r="AR102" s="356">
        <f t="shared" si="164"/>
        <v>1980</v>
      </c>
      <c r="AS102" s="335">
        <f t="shared" si="165"/>
        <v>114578.5</v>
      </c>
      <c r="AT102" s="333" t="str">
        <f t="shared" si="166"/>
        <v>R3.0</v>
      </c>
      <c r="AU102" s="333">
        <f t="shared" si="167"/>
        <v>80</v>
      </c>
      <c r="AV102" s="348">
        <f t="shared" si="168"/>
        <v>37.5</v>
      </c>
      <c r="AW102" s="347">
        <f t="shared" si="169"/>
        <v>47</v>
      </c>
      <c r="AX102" s="347" t="str">
        <f t="shared" si="170"/>
        <v>R3.0047</v>
      </c>
      <c r="AY102" s="347">
        <f t="shared" si="171"/>
        <v>0.56303000000000003</v>
      </c>
      <c r="AZ102" s="347">
        <f t="shared" si="172"/>
        <v>45.04</v>
      </c>
      <c r="BA102" s="347">
        <f t="shared" si="173"/>
        <v>82.539999999999992</v>
      </c>
      <c r="BB102" s="350">
        <f t="shared" si="174"/>
        <v>0.45433000000000001</v>
      </c>
      <c r="BC102" s="335">
        <f t="shared" si="175"/>
        <v>52056.45</v>
      </c>
      <c r="BD102" s="349">
        <f t="shared" si="176"/>
        <v>62522.05</v>
      </c>
      <c r="BE102" s="63">
        <f t="shared" si="195"/>
        <v>4296693.75</v>
      </c>
      <c r="BF102" s="63">
        <f t="shared" si="196"/>
        <v>5160615.6399999997</v>
      </c>
      <c r="BG102" s="63">
        <f t="shared" si="197"/>
        <v>9457309.3900000006</v>
      </c>
    </row>
    <row r="103" spans="1:59" outlineLevel="2">
      <c r="A103" s="455">
        <f t="shared" si="182"/>
        <v>361.21100000000001</v>
      </c>
      <c r="B103" s="454">
        <v>361.21100000000001</v>
      </c>
      <c r="C103" s="351" t="s">
        <v>1208</v>
      </c>
      <c r="D103" s="351" t="str">
        <f>'Gannett Fleming Eng Assess 6-16'!C95</f>
        <v>PVC - 8-INCH</v>
      </c>
      <c r="E103" s="429" t="str">
        <f>'Gannett Fleming Eng Assess 6-16'!E95</f>
        <v>1,147 FT</v>
      </c>
      <c r="F103" s="333">
        <f>'Gannett Fleming Eng Assess 6-16'!D95</f>
        <v>1980</v>
      </c>
      <c r="G103" s="353">
        <f t="shared" si="145"/>
        <v>1980</v>
      </c>
      <c r="H103" s="352">
        <f>'Gannett Fleming Eng Assess 6-16'!G95</f>
        <v>24537.71</v>
      </c>
      <c r="I103" s="332" t="str">
        <f t="shared" si="183"/>
        <v>HWW-138</v>
      </c>
      <c r="J103" s="333">
        <f t="shared" si="184"/>
        <v>132</v>
      </c>
      <c r="K103" s="333">
        <f t="shared" si="185"/>
        <v>389.5</v>
      </c>
      <c r="L103" s="334">
        <f t="shared" si="146"/>
        <v>2.9510000000000001</v>
      </c>
      <c r="M103" s="335">
        <f t="shared" si="147"/>
        <v>72410.78</v>
      </c>
      <c r="N103" s="458">
        <f t="shared" si="186"/>
        <v>1</v>
      </c>
      <c r="O103" s="335">
        <f t="shared" si="187"/>
        <v>72410.78</v>
      </c>
      <c r="P103" s="63"/>
      <c r="Q103" s="347">
        <f t="shared" si="198"/>
        <v>361.21100000000001</v>
      </c>
      <c r="R103" s="347" t="str">
        <f t="shared" si="201"/>
        <v xml:space="preserve"> COLLECTION  SEWERS - GRAVITY -  MAINS</v>
      </c>
      <c r="S103" s="354">
        <f t="shared" si="149"/>
        <v>1980</v>
      </c>
      <c r="T103" s="336">
        <f>Inputs!B$7-(S103+0.5)</f>
        <v>37.5</v>
      </c>
      <c r="U103" s="355">
        <f t="shared" si="188"/>
        <v>72410.78</v>
      </c>
      <c r="V103" s="337" t="str">
        <f t="shared" si="189"/>
        <v>R3.0</v>
      </c>
      <c r="W103" s="338">
        <f t="shared" si="190"/>
        <v>80</v>
      </c>
      <c r="X103" s="339">
        <f t="shared" si="151"/>
        <v>47</v>
      </c>
      <c r="Y103" s="340" t="str">
        <f t="shared" si="152"/>
        <v>R3.0047</v>
      </c>
      <c r="Z103" s="341">
        <f t="shared" si="153"/>
        <v>0.56303000000000003</v>
      </c>
      <c r="AA103" s="342">
        <f t="shared" si="154"/>
        <v>45.04</v>
      </c>
      <c r="AB103" s="342">
        <f t="shared" si="155"/>
        <v>82.539999999999992</v>
      </c>
      <c r="AC103" s="343">
        <f t="shared" si="156"/>
        <v>0.54567482</v>
      </c>
      <c r="AD103" s="344">
        <f t="shared" si="157"/>
        <v>39512.74</v>
      </c>
      <c r="AE103" s="344">
        <f t="shared" si="191"/>
        <v>2715404</v>
      </c>
      <c r="AF103" s="344">
        <f t="shared" si="192"/>
        <v>3261382</v>
      </c>
      <c r="AG103" s="344">
        <f t="shared" si="193"/>
        <v>5976786</v>
      </c>
      <c r="AH103" s="64"/>
      <c r="AI103" s="347">
        <f t="shared" si="199"/>
        <v>361.21100000000001</v>
      </c>
      <c r="AJ103" s="347" t="str">
        <f t="shared" si="202"/>
        <v xml:space="preserve"> COLLECTION  SEWERS - GRAVITY -  MAINS</v>
      </c>
      <c r="AK103" s="354">
        <f t="shared" si="161"/>
        <v>1980</v>
      </c>
      <c r="AL103" s="349">
        <f t="shared" si="162"/>
        <v>39512.74</v>
      </c>
      <c r="AM103" s="345">
        <f t="shared" si="194"/>
        <v>0</v>
      </c>
      <c r="AN103" s="346">
        <f t="shared" si="163"/>
        <v>39512.74</v>
      </c>
      <c r="AP103" s="347">
        <f t="shared" si="200"/>
        <v>361.21100000000001</v>
      </c>
      <c r="AQ103" s="347" t="str">
        <f t="shared" si="203"/>
        <v xml:space="preserve"> COLLECTION  SEWERS - GRAVITY -  MAINS</v>
      </c>
      <c r="AR103" s="356">
        <f t="shared" si="164"/>
        <v>1980</v>
      </c>
      <c r="AS103" s="335">
        <f t="shared" si="165"/>
        <v>24537.71</v>
      </c>
      <c r="AT103" s="333" t="str">
        <f t="shared" si="166"/>
        <v>R3.0</v>
      </c>
      <c r="AU103" s="333">
        <f t="shared" si="167"/>
        <v>80</v>
      </c>
      <c r="AV103" s="348">
        <f t="shared" si="168"/>
        <v>37.5</v>
      </c>
      <c r="AW103" s="347">
        <f t="shared" si="169"/>
        <v>47</v>
      </c>
      <c r="AX103" s="347" t="str">
        <f t="shared" si="170"/>
        <v>R3.0047</v>
      </c>
      <c r="AY103" s="347">
        <f t="shared" si="171"/>
        <v>0.56303000000000003</v>
      </c>
      <c r="AZ103" s="347">
        <f t="shared" si="172"/>
        <v>45.04</v>
      </c>
      <c r="BA103" s="347">
        <f t="shared" si="173"/>
        <v>82.539999999999992</v>
      </c>
      <c r="BB103" s="350">
        <f t="shared" si="174"/>
        <v>0.45433000000000001</v>
      </c>
      <c r="BC103" s="335">
        <f t="shared" si="175"/>
        <v>11148.22</v>
      </c>
      <c r="BD103" s="349">
        <f t="shared" si="176"/>
        <v>13389.49</v>
      </c>
      <c r="BE103" s="63">
        <f t="shared" si="195"/>
        <v>920164.13</v>
      </c>
      <c r="BF103" s="63">
        <f t="shared" si="196"/>
        <v>1105178.46</v>
      </c>
      <c r="BG103" s="63">
        <f t="shared" si="197"/>
        <v>2025342.58</v>
      </c>
    </row>
    <row r="104" spans="1:59" outlineLevel="2">
      <c r="A104" s="455">
        <f t="shared" si="182"/>
        <v>361.21199999999999</v>
      </c>
      <c r="B104" s="454">
        <v>361.21199999999999</v>
      </c>
      <c r="C104" s="351" t="s">
        <v>1208</v>
      </c>
      <c r="D104" s="351" t="str">
        <f>'Gannett Fleming Eng Assess 6-16'!C96</f>
        <v>VCP - 10-INCH</v>
      </c>
      <c r="E104" s="429" t="str">
        <f>'Gannett Fleming Eng Assess 6-16'!E96</f>
        <v>1,569 FT</v>
      </c>
      <c r="F104" s="333">
        <f>'Gannett Fleming Eng Assess 6-16'!D96</f>
        <v>1980</v>
      </c>
      <c r="G104" s="353">
        <f t="shared" si="145"/>
        <v>1980</v>
      </c>
      <c r="H104" s="352">
        <f>'Gannett Fleming Eng Assess 6-16'!G96</f>
        <v>45272.27</v>
      </c>
      <c r="I104" s="332" t="str">
        <f t="shared" si="183"/>
        <v>HWW-136</v>
      </c>
      <c r="J104" s="333">
        <f t="shared" si="184"/>
        <v>212</v>
      </c>
      <c r="K104" s="333">
        <f t="shared" si="185"/>
        <v>751.5</v>
      </c>
      <c r="L104" s="334">
        <f t="shared" si="146"/>
        <v>3.5449999999999999</v>
      </c>
      <c r="M104" s="335">
        <f t="shared" si="147"/>
        <v>160490.20000000001</v>
      </c>
      <c r="N104" s="458">
        <f t="shared" si="186"/>
        <v>1</v>
      </c>
      <c r="O104" s="335">
        <f t="shared" si="187"/>
        <v>160490.20000000001</v>
      </c>
      <c r="P104" s="63"/>
      <c r="Q104" s="347">
        <f t="shared" si="198"/>
        <v>361.21199999999999</v>
      </c>
      <c r="R104" s="347" t="str">
        <f t="shared" si="201"/>
        <v xml:space="preserve"> COLLECTION  SEWERS - GRAVITY -  MAINS</v>
      </c>
      <c r="S104" s="354">
        <f t="shared" si="149"/>
        <v>1980</v>
      </c>
      <c r="T104" s="336">
        <f>Inputs!B$7-(S104+0.5)</f>
        <v>37.5</v>
      </c>
      <c r="U104" s="355">
        <f t="shared" si="188"/>
        <v>160490.20000000001</v>
      </c>
      <c r="V104" s="337" t="str">
        <f t="shared" si="189"/>
        <v>R3.0</v>
      </c>
      <c r="W104" s="338">
        <f t="shared" si="190"/>
        <v>80</v>
      </c>
      <c r="X104" s="339">
        <f t="shared" si="151"/>
        <v>47</v>
      </c>
      <c r="Y104" s="340" t="str">
        <f t="shared" si="152"/>
        <v>R3.0047</v>
      </c>
      <c r="Z104" s="341">
        <f t="shared" si="153"/>
        <v>0.56303000000000003</v>
      </c>
      <c r="AA104" s="342">
        <f t="shared" si="154"/>
        <v>45.04</v>
      </c>
      <c r="AB104" s="342">
        <f t="shared" si="155"/>
        <v>82.539999999999992</v>
      </c>
      <c r="AC104" s="343">
        <f t="shared" si="156"/>
        <v>0.54567482</v>
      </c>
      <c r="AD104" s="344">
        <f t="shared" si="157"/>
        <v>87575.46</v>
      </c>
      <c r="AE104" s="344">
        <f t="shared" si="191"/>
        <v>6018383</v>
      </c>
      <c r="AF104" s="344">
        <f t="shared" si="192"/>
        <v>7228479</v>
      </c>
      <c r="AG104" s="344">
        <f t="shared" si="193"/>
        <v>13246861</v>
      </c>
      <c r="AH104" s="64"/>
      <c r="AI104" s="347">
        <f t="shared" si="199"/>
        <v>361.21199999999999</v>
      </c>
      <c r="AJ104" s="347" t="str">
        <f t="shared" si="202"/>
        <v xml:space="preserve"> COLLECTION  SEWERS - GRAVITY -  MAINS</v>
      </c>
      <c r="AK104" s="354">
        <f t="shared" si="161"/>
        <v>1980</v>
      </c>
      <c r="AL104" s="349">
        <f t="shared" si="162"/>
        <v>87575.46</v>
      </c>
      <c r="AM104" s="345">
        <f t="shared" si="194"/>
        <v>0</v>
      </c>
      <c r="AN104" s="346">
        <f t="shared" si="163"/>
        <v>87575.46</v>
      </c>
      <c r="AP104" s="347">
        <f t="shared" si="200"/>
        <v>361.21199999999999</v>
      </c>
      <c r="AQ104" s="347" t="str">
        <f t="shared" si="203"/>
        <v xml:space="preserve"> COLLECTION  SEWERS - GRAVITY -  MAINS</v>
      </c>
      <c r="AR104" s="356">
        <f t="shared" si="164"/>
        <v>1980</v>
      </c>
      <c r="AS104" s="335">
        <f t="shared" si="165"/>
        <v>45272.27</v>
      </c>
      <c r="AT104" s="333" t="str">
        <f t="shared" si="166"/>
        <v>R3.0</v>
      </c>
      <c r="AU104" s="333">
        <f t="shared" si="167"/>
        <v>80</v>
      </c>
      <c r="AV104" s="348">
        <f t="shared" si="168"/>
        <v>37.5</v>
      </c>
      <c r="AW104" s="347">
        <f t="shared" si="169"/>
        <v>47</v>
      </c>
      <c r="AX104" s="347" t="str">
        <f t="shared" si="170"/>
        <v>R3.0047</v>
      </c>
      <c r="AY104" s="347">
        <f t="shared" si="171"/>
        <v>0.56303000000000003</v>
      </c>
      <c r="AZ104" s="347">
        <f t="shared" si="172"/>
        <v>45.04</v>
      </c>
      <c r="BA104" s="347">
        <f t="shared" si="173"/>
        <v>82.539999999999992</v>
      </c>
      <c r="BB104" s="350">
        <f t="shared" si="174"/>
        <v>0.45433000000000001</v>
      </c>
      <c r="BC104" s="335">
        <f t="shared" si="175"/>
        <v>20568.55</v>
      </c>
      <c r="BD104" s="349">
        <f t="shared" si="176"/>
        <v>24703.719999999998</v>
      </c>
      <c r="BE104" s="63">
        <f t="shared" si="195"/>
        <v>1697710.13</v>
      </c>
      <c r="BF104" s="63">
        <f t="shared" si="196"/>
        <v>2039063.04</v>
      </c>
      <c r="BG104" s="63">
        <f t="shared" si="197"/>
        <v>3736773.17</v>
      </c>
    </row>
    <row r="105" spans="1:59" outlineLevel="2">
      <c r="A105" s="455">
        <f t="shared" si="182"/>
        <v>361.21199999999999</v>
      </c>
      <c r="B105" s="454">
        <v>361.21199999999999</v>
      </c>
      <c r="C105" s="351" t="s">
        <v>1208</v>
      </c>
      <c r="D105" s="351" t="str">
        <f>'Gannett Fleming Eng Assess 6-16'!C97</f>
        <v>VCP - 8-INCH</v>
      </c>
      <c r="E105" s="429" t="str">
        <f>'Gannett Fleming Eng Assess 6-16'!E97</f>
        <v>6,067 FT</v>
      </c>
      <c r="F105" s="333">
        <f>'Gannett Fleming Eng Assess 6-16'!D97</f>
        <v>1985</v>
      </c>
      <c r="G105" s="353">
        <f t="shared" si="145"/>
        <v>1985</v>
      </c>
      <c r="H105" s="352">
        <f>'Gannett Fleming Eng Assess 6-16'!G97</f>
        <v>202269.86</v>
      </c>
      <c r="I105" s="332" t="str">
        <f t="shared" si="183"/>
        <v>HWW-136</v>
      </c>
      <c r="J105" s="333">
        <f t="shared" si="184"/>
        <v>255</v>
      </c>
      <c r="K105" s="333">
        <f t="shared" si="185"/>
        <v>751.5</v>
      </c>
      <c r="L105" s="334">
        <f t="shared" si="146"/>
        <v>2.9470000000000001</v>
      </c>
      <c r="M105" s="335">
        <f t="shared" si="147"/>
        <v>596089.28</v>
      </c>
      <c r="N105" s="458">
        <f t="shared" si="186"/>
        <v>1</v>
      </c>
      <c r="O105" s="335">
        <f t="shared" si="187"/>
        <v>596089.28</v>
      </c>
      <c r="P105" s="63"/>
      <c r="Q105" s="347">
        <f t="shared" si="198"/>
        <v>361.21199999999999</v>
      </c>
      <c r="R105" s="347" t="str">
        <f t="shared" si="201"/>
        <v xml:space="preserve"> COLLECTION  SEWERS - GRAVITY -  MAINS</v>
      </c>
      <c r="S105" s="354">
        <f t="shared" si="149"/>
        <v>1985</v>
      </c>
      <c r="T105" s="336">
        <f>Inputs!B$7-(S105+0.5)</f>
        <v>32.5</v>
      </c>
      <c r="U105" s="355">
        <f t="shared" si="188"/>
        <v>596089.28</v>
      </c>
      <c r="V105" s="337" t="str">
        <f t="shared" si="189"/>
        <v>R3.0</v>
      </c>
      <c r="W105" s="338">
        <f t="shared" si="190"/>
        <v>80</v>
      </c>
      <c r="X105" s="339">
        <f t="shared" si="151"/>
        <v>41</v>
      </c>
      <c r="Y105" s="340" t="str">
        <f t="shared" si="152"/>
        <v>R3.0041</v>
      </c>
      <c r="Z105" s="341">
        <f t="shared" si="153"/>
        <v>0.61453000000000002</v>
      </c>
      <c r="AA105" s="342">
        <f t="shared" si="154"/>
        <v>49.16</v>
      </c>
      <c r="AB105" s="342">
        <f t="shared" si="155"/>
        <v>81.66</v>
      </c>
      <c r="AC105" s="343">
        <f t="shared" si="156"/>
        <v>0.60200832999999998</v>
      </c>
      <c r="AD105" s="344">
        <f t="shared" si="157"/>
        <v>358850.71</v>
      </c>
      <c r="AE105" s="344">
        <f t="shared" si="191"/>
        <v>19372902</v>
      </c>
      <c r="AF105" s="344">
        <f t="shared" si="192"/>
        <v>29303749</v>
      </c>
      <c r="AG105" s="344">
        <f t="shared" si="193"/>
        <v>48676651</v>
      </c>
      <c r="AH105" s="64"/>
      <c r="AI105" s="347">
        <f t="shared" si="199"/>
        <v>361.21199999999999</v>
      </c>
      <c r="AJ105" s="347" t="str">
        <f t="shared" si="202"/>
        <v xml:space="preserve"> COLLECTION  SEWERS - GRAVITY -  MAINS</v>
      </c>
      <c r="AK105" s="354">
        <f t="shared" si="161"/>
        <v>1985</v>
      </c>
      <c r="AL105" s="349">
        <f t="shared" si="162"/>
        <v>358850.71</v>
      </c>
      <c r="AM105" s="345">
        <f t="shared" si="194"/>
        <v>0</v>
      </c>
      <c r="AN105" s="346">
        <f t="shared" si="163"/>
        <v>358850.71</v>
      </c>
      <c r="AP105" s="347">
        <f t="shared" si="200"/>
        <v>361.21199999999999</v>
      </c>
      <c r="AQ105" s="347" t="str">
        <f t="shared" si="203"/>
        <v xml:space="preserve"> COLLECTION  SEWERS - GRAVITY -  MAINS</v>
      </c>
      <c r="AR105" s="356">
        <f t="shared" si="164"/>
        <v>1985</v>
      </c>
      <c r="AS105" s="335">
        <f t="shared" si="165"/>
        <v>202269.86</v>
      </c>
      <c r="AT105" s="333" t="str">
        <f t="shared" si="166"/>
        <v>R3.0</v>
      </c>
      <c r="AU105" s="333">
        <f t="shared" si="167"/>
        <v>80</v>
      </c>
      <c r="AV105" s="348">
        <f t="shared" si="168"/>
        <v>32.5</v>
      </c>
      <c r="AW105" s="347">
        <f t="shared" si="169"/>
        <v>41</v>
      </c>
      <c r="AX105" s="347" t="str">
        <f t="shared" si="170"/>
        <v>R3.0041</v>
      </c>
      <c r="AY105" s="347">
        <f t="shared" si="171"/>
        <v>0.61453000000000002</v>
      </c>
      <c r="AZ105" s="347">
        <f t="shared" si="172"/>
        <v>49.16</v>
      </c>
      <c r="BA105" s="347">
        <f t="shared" si="173"/>
        <v>81.66</v>
      </c>
      <c r="BB105" s="350">
        <f t="shared" si="174"/>
        <v>0.39799000000000001</v>
      </c>
      <c r="BC105" s="335">
        <f t="shared" si="175"/>
        <v>80501.38</v>
      </c>
      <c r="BD105" s="349">
        <f t="shared" si="176"/>
        <v>121768.47999999998</v>
      </c>
      <c r="BE105" s="63">
        <f t="shared" si="195"/>
        <v>6573770.4500000002</v>
      </c>
      <c r="BF105" s="63">
        <f t="shared" si="196"/>
        <v>9943586.3200000003</v>
      </c>
      <c r="BG105" s="63">
        <f t="shared" si="197"/>
        <v>16517356.77</v>
      </c>
    </row>
    <row r="106" spans="1:59" outlineLevel="2">
      <c r="A106" s="455">
        <f t="shared" si="182"/>
        <v>361.21100000000001</v>
      </c>
      <c r="B106" s="454">
        <v>361.21100000000001</v>
      </c>
      <c r="C106" s="351" t="s">
        <v>1208</v>
      </c>
      <c r="D106" s="351" t="str">
        <f>'Gannett Fleming Eng Assess 6-16'!C98</f>
        <v>PVC - 8-INCH</v>
      </c>
      <c r="E106" s="429" t="str">
        <f>'Gannett Fleming Eng Assess 6-16'!E98</f>
        <v>26,830 FT</v>
      </c>
      <c r="F106" s="333">
        <f>'Gannett Fleming Eng Assess 6-16'!D98</f>
        <v>1985</v>
      </c>
      <c r="G106" s="353">
        <f t="shared" si="145"/>
        <v>1985</v>
      </c>
      <c r="H106" s="352">
        <f>'Gannett Fleming Eng Assess 6-16'!G98</f>
        <v>816573.23</v>
      </c>
      <c r="I106" s="332" t="str">
        <f t="shared" si="183"/>
        <v>HWW-138</v>
      </c>
      <c r="J106" s="333">
        <f t="shared" si="184"/>
        <v>151</v>
      </c>
      <c r="K106" s="333">
        <f t="shared" si="185"/>
        <v>389.5</v>
      </c>
      <c r="L106" s="334">
        <f t="shared" si="146"/>
        <v>2.5790000000000002</v>
      </c>
      <c r="M106" s="335">
        <f t="shared" si="147"/>
        <v>2105942.36</v>
      </c>
      <c r="N106" s="458">
        <f t="shared" si="186"/>
        <v>1</v>
      </c>
      <c r="O106" s="335">
        <f t="shared" si="187"/>
        <v>2105942.36</v>
      </c>
      <c r="P106" s="63"/>
      <c r="Q106" s="347">
        <f t="shared" si="198"/>
        <v>361.21100000000001</v>
      </c>
      <c r="R106" s="347" t="str">
        <f t="shared" si="201"/>
        <v xml:space="preserve"> COLLECTION  SEWERS - GRAVITY -  MAINS</v>
      </c>
      <c r="S106" s="354">
        <f t="shared" si="149"/>
        <v>1985</v>
      </c>
      <c r="T106" s="336">
        <f>Inputs!B$7-(S106+0.5)</f>
        <v>32.5</v>
      </c>
      <c r="U106" s="355">
        <f t="shared" si="188"/>
        <v>2105942.36</v>
      </c>
      <c r="V106" s="337" t="str">
        <f t="shared" si="189"/>
        <v>R3.0</v>
      </c>
      <c r="W106" s="338">
        <f t="shared" si="190"/>
        <v>80</v>
      </c>
      <c r="X106" s="339">
        <f t="shared" si="151"/>
        <v>41</v>
      </c>
      <c r="Y106" s="340" t="str">
        <f t="shared" si="152"/>
        <v>R3.0041</v>
      </c>
      <c r="Z106" s="341">
        <f t="shared" si="153"/>
        <v>0.61453000000000002</v>
      </c>
      <c r="AA106" s="342">
        <f t="shared" si="154"/>
        <v>49.16</v>
      </c>
      <c r="AB106" s="342">
        <f t="shared" si="155"/>
        <v>81.66</v>
      </c>
      <c r="AC106" s="343">
        <f t="shared" si="156"/>
        <v>0.60200832999999998</v>
      </c>
      <c r="AD106" s="344">
        <f t="shared" si="157"/>
        <v>1267794.8400000001</v>
      </c>
      <c r="AE106" s="344">
        <f t="shared" si="191"/>
        <v>68443127</v>
      </c>
      <c r="AF106" s="344">
        <f t="shared" si="192"/>
        <v>103528126</v>
      </c>
      <c r="AG106" s="344">
        <f t="shared" si="193"/>
        <v>171971253</v>
      </c>
      <c r="AH106" s="64"/>
      <c r="AI106" s="347">
        <f t="shared" si="199"/>
        <v>361.21100000000001</v>
      </c>
      <c r="AJ106" s="347" t="str">
        <f t="shared" si="202"/>
        <v xml:space="preserve"> COLLECTION  SEWERS - GRAVITY -  MAINS</v>
      </c>
      <c r="AK106" s="354">
        <f t="shared" si="161"/>
        <v>1985</v>
      </c>
      <c r="AL106" s="349">
        <f t="shared" si="162"/>
        <v>1267794.8400000001</v>
      </c>
      <c r="AM106" s="345">
        <f t="shared" si="194"/>
        <v>0</v>
      </c>
      <c r="AN106" s="346">
        <f t="shared" si="163"/>
        <v>1267794.8400000001</v>
      </c>
      <c r="AP106" s="347">
        <f t="shared" si="200"/>
        <v>361.21100000000001</v>
      </c>
      <c r="AQ106" s="347" t="str">
        <f t="shared" si="203"/>
        <v xml:space="preserve"> COLLECTION  SEWERS - GRAVITY -  MAINS</v>
      </c>
      <c r="AR106" s="356">
        <f t="shared" si="164"/>
        <v>1985</v>
      </c>
      <c r="AS106" s="335">
        <f t="shared" si="165"/>
        <v>816573.23</v>
      </c>
      <c r="AT106" s="333" t="str">
        <f t="shared" si="166"/>
        <v>R3.0</v>
      </c>
      <c r="AU106" s="333">
        <f t="shared" si="167"/>
        <v>80</v>
      </c>
      <c r="AV106" s="348">
        <f t="shared" si="168"/>
        <v>32.5</v>
      </c>
      <c r="AW106" s="347">
        <f t="shared" si="169"/>
        <v>41</v>
      </c>
      <c r="AX106" s="347" t="str">
        <f t="shared" si="170"/>
        <v>R3.0041</v>
      </c>
      <c r="AY106" s="347">
        <f t="shared" si="171"/>
        <v>0.61453000000000002</v>
      </c>
      <c r="AZ106" s="347">
        <f t="shared" si="172"/>
        <v>49.16</v>
      </c>
      <c r="BA106" s="347">
        <f t="shared" si="173"/>
        <v>81.66</v>
      </c>
      <c r="BB106" s="350">
        <f t="shared" si="174"/>
        <v>0.39799000000000001</v>
      </c>
      <c r="BC106" s="335">
        <f t="shared" si="175"/>
        <v>324987.98</v>
      </c>
      <c r="BD106" s="349">
        <f t="shared" si="176"/>
        <v>491585.25</v>
      </c>
      <c r="BE106" s="63">
        <f t="shared" si="195"/>
        <v>26538629.98</v>
      </c>
      <c r="BF106" s="63">
        <f t="shared" si="196"/>
        <v>40142739.990000002</v>
      </c>
      <c r="BG106" s="63">
        <f t="shared" si="197"/>
        <v>66681369.960000001</v>
      </c>
    </row>
    <row r="107" spans="1:59" outlineLevel="2">
      <c r="A107" s="455">
        <f t="shared" si="182"/>
        <v>361.21100000000001</v>
      </c>
      <c r="B107" s="454">
        <v>361.21100000000001</v>
      </c>
      <c r="C107" s="351" t="s">
        <v>1208</v>
      </c>
      <c r="D107" s="351" t="str">
        <f>'Gannett Fleming Eng Assess 6-16'!C99</f>
        <v>PVC - 10-INCH</v>
      </c>
      <c r="E107" s="429" t="str">
        <f>'Gannett Fleming Eng Assess 6-16'!E99</f>
        <v>2,751 FT</v>
      </c>
      <c r="F107" s="333">
        <f>'Gannett Fleming Eng Assess 6-16'!D99</f>
        <v>1985</v>
      </c>
      <c r="G107" s="353">
        <f t="shared" si="145"/>
        <v>1985</v>
      </c>
      <c r="H107" s="352">
        <f>'Gannett Fleming Eng Assess 6-16'!G99</f>
        <v>83371.789999999994</v>
      </c>
      <c r="I107" s="332" t="str">
        <f t="shared" si="183"/>
        <v>HWW-138</v>
      </c>
      <c r="J107" s="333">
        <f t="shared" si="184"/>
        <v>151</v>
      </c>
      <c r="K107" s="333">
        <f t="shared" si="185"/>
        <v>389.5</v>
      </c>
      <c r="L107" s="334">
        <f t="shared" si="146"/>
        <v>2.5790000000000002</v>
      </c>
      <c r="M107" s="335">
        <f t="shared" si="147"/>
        <v>215015.85</v>
      </c>
      <c r="N107" s="458">
        <f t="shared" si="186"/>
        <v>1</v>
      </c>
      <c r="O107" s="335">
        <f t="shared" si="187"/>
        <v>215015.85</v>
      </c>
      <c r="P107" s="63"/>
      <c r="Q107" s="347">
        <f t="shared" si="198"/>
        <v>361.21100000000001</v>
      </c>
      <c r="R107" s="347" t="str">
        <f t="shared" si="201"/>
        <v xml:space="preserve"> COLLECTION  SEWERS - GRAVITY -  MAINS</v>
      </c>
      <c r="S107" s="354">
        <f t="shared" si="149"/>
        <v>1985</v>
      </c>
      <c r="T107" s="336">
        <f>Inputs!B$7-(S107+0.5)</f>
        <v>32.5</v>
      </c>
      <c r="U107" s="355">
        <f t="shared" si="188"/>
        <v>215015.85</v>
      </c>
      <c r="V107" s="337" t="str">
        <f t="shared" si="189"/>
        <v>R3.0</v>
      </c>
      <c r="W107" s="338">
        <f t="shared" si="190"/>
        <v>80</v>
      </c>
      <c r="X107" s="339">
        <f t="shared" si="151"/>
        <v>41</v>
      </c>
      <c r="Y107" s="340" t="str">
        <f t="shared" si="152"/>
        <v>R3.0041</v>
      </c>
      <c r="Z107" s="341">
        <f t="shared" si="153"/>
        <v>0.61453000000000002</v>
      </c>
      <c r="AA107" s="342">
        <f t="shared" si="154"/>
        <v>49.16</v>
      </c>
      <c r="AB107" s="342">
        <f t="shared" si="155"/>
        <v>81.66</v>
      </c>
      <c r="AC107" s="343">
        <f t="shared" si="156"/>
        <v>0.60200832999999998</v>
      </c>
      <c r="AD107" s="344">
        <f t="shared" si="157"/>
        <v>129441.33</v>
      </c>
      <c r="AE107" s="344">
        <f t="shared" si="191"/>
        <v>6988015</v>
      </c>
      <c r="AF107" s="344">
        <f t="shared" si="192"/>
        <v>10570179</v>
      </c>
      <c r="AG107" s="344">
        <f t="shared" si="193"/>
        <v>17558194</v>
      </c>
      <c r="AH107" s="64"/>
      <c r="AI107" s="347">
        <f t="shared" si="199"/>
        <v>361.21100000000001</v>
      </c>
      <c r="AJ107" s="347" t="str">
        <f t="shared" si="202"/>
        <v xml:space="preserve"> COLLECTION  SEWERS - GRAVITY -  MAINS</v>
      </c>
      <c r="AK107" s="354">
        <f t="shared" si="161"/>
        <v>1985</v>
      </c>
      <c r="AL107" s="349">
        <f t="shared" si="162"/>
        <v>129441.33</v>
      </c>
      <c r="AM107" s="345">
        <f t="shared" si="194"/>
        <v>0</v>
      </c>
      <c r="AN107" s="346">
        <f t="shared" si="163"/>
        <v>129441.33</v>
      </c>
      <c r="AP107" s="347">
        <f t="shared" si="200"/>
        <v>361.21100000000001</v>
      </c>
      <c r="AQ107" s="347" t="str">
        <f t="shared" si="203"/>
        <v xml:space="preserve"> COLLECTION  SEWERS - GRAVITY -  MAINS</v>
      </c>
      <c r="AR107" s="356">
        <f t="shared" si="164"/>
        <v>1985</v>
      </c>
      <c r="AS107" s="335">
        <f t="shared" si="165"/>
        <v>83371.789999999994</v>
      </c>
      <c r="AT107" s="333" t="str">
        <f t="shared" si="166"/>
        <v>R3.0</v>
      </c>
      <c r="AU107" s="333">
        <f t="shared" si="167"/>
        <v>80</v>
      </c>
      <c r="AV107" s="348">
        <f t="shared" si="168"/>
        <v>32.5</v>
      </c>
      <c r="AW107" s="347">
        <f t="shared" si="169"/>
        <v>41</v>
      </c>
      <c r="AX107" s="347" t="str">
        <f t="shared" si="170"/>
        <v>R3.0041</v>
      </c>
      <c r="AY107" s="347">
        <f t="shared" si="171"/>
        <v>0.61453000000000002</v>
      </c>
      <c r="AZ107" s="347">
        <f t="shared" si="172"/>
        <v>49.16</v>
      </c>
      <c r="BA107" s="347">
        <f t="shared" si="173"/>
        <v>81.66</v>
      </c>
      <c r="BB107" s="350">
        <f t="shared" si="174"/>
        <v>0.39799000000000001</v>
      </c>
      <c r="BC107" s="335">
        <f t="shared" si="175"/>
        <v>33181.14</v>
      </c>
      <c r="BD107" s="349">
        <f t="shared" si="176"/>
        <v>50190.649999999994</v>
      </c>
      <c r="BE107" s="63">
        <f t="shared" si="195"/>
        <v>2709583.18</v>
      </c>
      <c r="BF107" s="63">
        <f t="shared" si="196"/>
        <v>4098557.2</v>
      </c>
      <c r="BG107" s="63">
        <f t="shared" si="197"/>
        <v>6808140.3700000001</v>
      </c>
    </row>
    <row r="108" spans="1:59" outlineLevel="2">
      <c r="A108" s="455">
        <f t="shared" si="182"/>
        <v>361.21199999999999</v>
      </c>
      <c r="B108" s="454">
        <v>361.21199999999999</v>
      </c>
      <c r="C108" s="351" t="s">
        <v>1208</v>
      </c>
      <c r="D108" s="351" t="str">
        <f>'Gannett Fleming Eng Assess 6-16'!C100</f>
        <v>VCP - 8-INCH</v>
      </c>
      <c r="E108" s="429" t="str">
        <f>'Gannett Fleming Eng Assess 6-16'!E100</f>
        <v>1,729 FT</v>
      </c>
      <c r="F108" s="333">
        <f>'Gannett Fleming Eng Assess 6-16'!D100</f>
        <v>1987</v>
      </c>
      <c r="G108" s="353">
        <f t="shared" si="145"/>
        <v>1987</v>
      </c>
      <c r="H108" s="352">
        <f>'Gannett Fleming Eng Assess 6-16'!G100</f>
        <v>65065.7</v>
      </c>
      <c r="I108" s="332" t="str">
        <f t="shared" si="183"/>
        <v>HWW-136</v>
      </c>
      <c r="J108" s="333">
        <f t="shared" si="184"/>
        <v>275</v>
      </c>
      <c r="K108" s="333">
        <f t="shared" si="185"/>
        <v>751.5</v>
      </c>
      <c r="L108" s="334">
        <f t="shared" si="146"/>
        <v>2.7330000000000001</v>
      </c>
      <c r="M108" s="335">
        <f t="shared" si="147"/>
        <v>177824.56</v>
      </c>
      <c r="N108" s="458">
        <f t="shared" si="186"/>
        <v>1</v>
      </c>
      <c r="O108" s="335">
        <f t="shared" si="187"/>
        <v>177824.56</v>
      </c>
      <c r="P108" s="63"/>
      <c r="Q108" s="347">
        <f t="shared" si="198"/>
        <v>361.21199999999999</v>
      </c>
      <c r="R108" s="347" t="str">
        <f t="shared" si="201"/>
        <v xml:space="preserve"> COLLECTION  SEWERS - GRAVITY -  MAINS</v>
      </c>
      <c r="S108" s="354">
        <f t="shared" si="149"/>
        <v>1987</v>
      </c>
      <c r="T108" s="336">
        <f>Inputs!B$7-(S108+0.5)</f>
        <v>30.5</v>
      </c>
      <c r="U108" s="355">
        <f t="shared" si="188"/>
        <v>177824.56</v>
      </c>
      <c r="V108" s="337" t="str">
        <f t="shared" si="189"/>
        <v>R3.0</v>
      </c>
      <c r="W108" s="338">
        <f t="shared" si="190"/>
        <v>80</v>
      </c>
      <c r="X108" s="339">
        <f t="shared" si="151"/>
        <v>38</v>
      </c>
      <c r="Y108" s="340" t="str">
        <f t="shared" si="152"/>
        <v>R3.0038</v>
      </c>
      <c r="Z108" s="341">
        <f t="shared" si="153"/>
        <v>0.64088000000000001</v>
      </c>
      <c r="AA108" s="342">
        <f t="shared" si="154"/>
        <v>51.27</v>
      </c>
      <c r="AB108" s="342">
        <f t="shared" si="155"/>
        <v>81.77000000000001</v>
      </c>
      <c r="AC108" s="343">
        <f t="shared" si="156"/>
        <v>0.62700257000000004</v>
      </c>
      <c r="AD108" s="344">
        <f t="shared" si="157"/>
        <v>111496.46</v>
      </c>
      <c r="AE108" s="344">
        <f t="shared" si="191"/>
        <v>5423649</v>
      </c>
      <c r="AF108" s="344">
        <f t="shared" si="192"/>
        <v>9117065</v>
      </c>
      <c r="AG108" s="344">
        <f t="shared" si="193"/>
        <v>14540714</v>
      </c>
      <c r="AH108" s="64"/>
      <c r="AI108" s="347">
        <f t="shared" si="199"/>
        <v>361.21199999999999</v>
      </c>
      <c r="AJ108" s="347" t="str">
        <f t="shared" si="202"/>
        <v xml:space="preserve"> COLLECTION  SEWERS - GRAVITY -  MAINS</v>
      </c>
      <c r="AK108" s="354">
        <f t="shared" si="161"/>
        <v>1987</v>
      </c>
      <c r="AL108" s="349">
        <f t="shared" si="162"/>
        <v>111496.46</v>
      </c>
      <c r="AM108" s="345">
        <f t="shared" si="194"/>
        <v>0</v>
      </c>
      <c r="AN108" s="346">
        <f t="shared" si="163"/>
        <v>111496.46</v>
      </c>
      <c r="AP108" s="347">
        <f t="shared" si="200"/>
        <v>361.21199999999999</v>
      </c>
      <c r="AQ108" s="347" t="str">
        <f t="shared" si="203"/>
        <v xml:space="preserve"> COLLECTION  SEWERS - GRAVITY -  MAINS</v>
      </c>
      <c r="AR108" s="356">
        <f t="shared" si="164"/>
        <v>1987</v>
      </c>
      <c r="AS108" s="335">
        <f t="shared" si="165"/>
        <v>65065.7</v>
      </c>
      <c r="AT108" s="333" t="str">
        <f t="shared" si="166"/>
        <v>R3.0</v>
      </c>
      <c r="AU108" s="333">
        <f t="shared" si="167"/>
        <v>80</v>
      </c>
      <c r="AV108" s="348">
        <f t="shared" si="168"/>
        <v>30.5</v>
      </c>
      <c r="AW108" s="347">
        <f t="shared" si="169"/>
        <v>38</v>
      </c>
      <c r="AX108" s="347" t="str">
        <f t="shared" si="170"/>
        <v>R3.0038</v>
      </c>
      <c r="AY108" s="347">
        <f t="shared" si="171"/>
        <v>0.64088000000000001</v>
      </c>
      <c r="AZ108" s="347">
        <f t="shared" si="172"/>
        <v>51.27</v>
      </c>
      <c r="BA108" s="347">
        <f t="shared" si="173"/>
        <v>81.77000000000001</v>
      </c>
      <c r="BB108" s="350">
        <f t="shared" si="174"/>
        <v>0.373</v>
      </c>
      <c r="BC108" s="335">
        <f t="shared" si="175"/>
        <v>24269.51</v>
      </c>
      <c r="BD108" s="349">
        <f t="shared" si="176"/>
        <v>40796.19</v>
      </c>
      <c r="BE108" s="63">
        <f t="shared" si="195"/>
        <v>1984503.85</v>
      </c>
      <c r="BF108" s="63">
        <f t="shared" si="196"/>
        <v>3335918.44</v>
      </c>
      <c r="BG108" s="63">
        <f t="shared" si="197"/>
        <v>5320422.29</v>
      </c>
    </row>
    <row r="109" spans="1:59" outlineLevel="2">
      <c r="A109" s="455">
        <f t="shared" si="182"/>
        <v>361.21100000000001</v>
      </c>
      <c r="B109" s="454">
        <v>361.21100000000001</v>
      </c>
      <c r="C109" s="351" t="s">
        <v>1208</v>
      </c>
      <c r="D109" s="351" t="str">
        <f>'Gannett Fleming Eng Assess 6-16'!C101</f>
        <v>PVC - 8-INCH</v>
      </c>
      <c r="E109" s="429" t="str">
        <f>'Gannett Fleming Eng Assess 6-16'!E101</f>
        <v>10,829 FT</v>
      </c>
      <c r="F109" s="333">
        <f>'Gannett Fleming Eng Assess 6-16'!D101</f>
        <v>1987</v>
      </c>
      <c r="G109" s="353">
        <f t="shared" si="145"/>
        <v>1987</v>
      </c>
      <c r="H109" s="352">
        <f>'Gannett Fleming Eng Assess 6-16'!G101</f>
        <v>344515.04</v>
      </c>
      <c r="I109" s="332" t="str">
        <f t="shared" si="183"/>
        <v>HWW-138</v>
      </c>
      <c r="J109" s="333">
        <f t="shared" si="184"/>
        <v>160</v>
      </c>
      <c r="K109" s="333">
        <f t="shared" si="185"/>
        <v>389.5</v>
      </c>
      <c r="L109" s="334">
        <f t="shared" si="146"/>
        <v>2.4340000000000002</v>
      </c>
      <c r="M109" s="335">
        <f t="shared" si="147"/>
        <v>838549.61</v>
      </c>
      <c r="N109" s="458">
        <f t="shared" si="186"/>
        <v>1</v>
      </c>
      <c r="O109" s="335">
        <f t="shared" si="187"/>
        <v>838549.61</v>
      </c>
      <c r="P109" s="63"/>
      <c r="Q109" s="347">
        <f t="shared" si="198"/>
        <v>361.21100000000001</v>
      </c>
      <c r="R109" s="347" t="str">
        <f t="shared" si="201"/>
        <v xml:space="preserve"> COLLECTION  SEWERS - GRAVITY -  MAINS</v>
      </c>
      <c r="S109" s="354">
        <f t="shared" si="149"/>
        <v>1987</v>
      </c>
      <c r="T109" s="336">
        <f>Inputs!B$7-(S109+0.5)</f>
        <v>30.5</v>
      </c>
      <c r="U109" s="355">
        <f t="shared" si="188"/>
        <v>838549.61</v>
      </c>
      <c r="V109" s="337" t="str">
        <f t="shared" si="189"/>
        <v>R3.0</v>
      </c>
      <c r="W109" s="338">
        <f t="shared" si="190"/>
        <v>80</v>
      </c>
      <c r="X109" s="339">
        <f t="shared" si="151"/>
        <v>38</v>
      </c>
      <c r="Y109" s="340" t="str">
        <f t="shared" si="152"/>
        <v>R3.0038</v>
      </c>
      <c r="Z109" s="341">
        <f t="shared" si="153"/>
        <v>0.64088000000000001</v>
      </c>
      <c r="AA109" s="342">
        <f t="shared" si="154"/>
        <v>51.27</v>
      </c>
      <c r="AB109" s="342">
        <f t="shared" si="155"/>
        <v>81.77000000000001</v>
      </c>
      <c r="AC109" s="343">
        <f t="shared" si="156"/>
        <v>0.62700257000000004</v>
      </c>
      <c r="AD109" s="344">
        <f t="shared" si="157"/>
        <v>525772.76</v>
      </c>
      <c r="AE109" s="344">
        <f t="shared" si="191"/>
        <v>25575763</v>
      </c>
      <c r="AF109" s="344">
        <f t="shared" si="192"/>
        <v>42992439</v>
      </c>
      <c r="AG109" s="344">
        <f t="shared" si="193"/>
        <v>68568202</v>
      </c>
      <c r="AH109" s="64"/>
      <c r="AI109" s="347">
        <f t="shared" si="199"/>
        <v>361.21100000000001</v>
      </c>
      <c r="AJ109" s="347" t="str">
        <f t="shared" si="202"/>
        <v xml:space="preserve"> COLLECTION  SEWERS - GRAVITY -  MAINS</v>
      </c>
      <c r="AK109" s="354">
        <f t="shared" si="161"/>
        <v>1987</v>
      </c>
      <c r="AL109" s="349">
        <f t="shared" si="162"/>
        <v>525772.76</v>
      </c>
      <c r="AM109" s="345">
        <f t="shared" si="194"/>
        <v>0</v>
      </c>
      <c r="AN109" s="346">
        <f t="shared" si="163"/>
        <v>525772.76</v>
      </c>
      <c r="AP109" s="347">
        <f t="shared" si="200"/>
        <v>361.21100000000001</v>
      </c>
      <c r="AQ109" s="347" t="str">
        <f t="shared" si="203"/>
        <v xml:space="preserve"> COLLECTION  SEWERS - GRAVITY -  MAINS</v>
      </c>
      <c r="AR109" s="356">
        <f t="shared" si="164"/>
        <v>1987</v>
      </c>
      <c r="AS109" s="335">
        <f t="shared" si="165"/>
        <v>344515.04</v>
      </c>
      <c r="AT109" s="333" t="str">
        <f t="shared" si="166"/>
        <v>R3.0</v>
      </c>
      <c r="AU109" s="333">
        <f t="shared" si="167"/>
        <v>80</v>
      </c>
      <c r="AV109" s="348">
        <f t="shared" si="168"/>
        <v>30.5</v>
      </c>
      <c r="AW109" s="347">
        <f t="shared" si="169"/>
        <v>38</v>
      </c>
      <c r="AX109" s="347" t="str">
        <f t="shared" si="170"/>
        <v>R3.0038</v>
      </c>
      <c r="AY109" s="347">
        <f t="shared" si="171"/>
        <v>0.64088000000000001</v>
      </c>
      <c r="AZ109" s="347">
        <f t="shared" si="172"/>
        <v>51.27</v>
      </c>
      <c r="BA109" s="347">
        <f t="shared" si="173"/>
        <v>81.77000000000001</v>
      </c>
      <c r="BB109" s="350">
        <f t="shared" si="174"/>
        <v>0.373</v>
      </c>
      <c r="BC109" s="335">
        <f t="shared" si="175"/>
        <v>128504.11</v>
      </c>
      <c r="BD109" s="349">
        <f t="shared" si="176"/>
        <v>216010.93</v>
      </c>
      <c r="BE109" s="63">
        <f t="shared" si="195"/>
        <v>10507708.720000001</v>
      </c>
      <c r="BF109" s="63">
        <f t="shared" si="196"/>
        <v>17663286.100000001</v>
      </c>
      <c r="BG109" s="63">
        <f t="shared" si="197"/>
        <v>28170994.82</v>
      </c>
    </row>
    <row r="110" spans="1:59" outlineLevel="2">
      <c r="A110" s="455">
        <f t="shared" si="182"/>
        <v>361.21199999999999</v>
      </c>
      <c r="B110" s="454">
        <v>361.21199999999999</v>
      </c>
      <c r="C110" s="351" t="s">
        <v>1208</v>
      </c>
      <c r="D110" s="351" t="str">
        <f>'Gannett Fleming Eng Assess 6-16'!C102</f>
        <v>VCP - 8-INCH</v>
      </c>
      <c r="E110" s="429" t="str">
        <f>'Gannett Fleming Eng Assess 6-16'!E102</f>
        <v>5,963 FT</v>
      </c>
      <c r="F110" s="333">
        <f>'Gannett Fleming Eng Assess 6-16'!D102</f>
        <v>1990</v>
      </c>
      <c r="G110" s="353">
        <f t="shared" si="145"/>
        <v>1990</v>
      </c>
      <c r="H110" s="352">
        <f>'Gannett Fleming Eng Assess 6-16'!G102</f>
        <v>240879.18</v>
      </c>
      <c r="I110" s="332" t="str">
        <f t="shared" si="183"/>
        <v>HWW-136</v>
      </c>
      <c r="J110" s="333">
        <f t="shared" si="184"/>
        <v>338</v>
      </c>
      <c r="K110" s="333">
        <f t="shared" si="185"/>
        <v>751.5</v>
      </c>
      <c r="L110" s="334">
        <f t="shared" si="146"/>
        <v>2.2229999999999999</v>
      </c>
      <c r="M110" s="335">
        <f t="shared" si="147"/>
        <v>535474.42000000004</v>
      </c>
      <c r="N110" s="458">
        <f t="shared" si="186"/>
        <v>1</v>
      </c>
      <c r="O110" s="335">
        <f t="shared" si="187"/>
        <v>535474.42000000004</v>
      </c>
      <c r="P110" s="63"/>
      <c r="Q110" s="347">
        <f t="shared" si="198"/>
        <v>361.21199999999999</v>
      </c>
      <c r="R110" s="347" t="str">
        <f t="shared" si="201"/>
        <v xml:space="preserve"> COLLECTION  SEWERS - GRAVITY -  MAINS</v>
      </c>
      <c r="S110" s="354">
        <f t="shared" si="149"/>
        <v>1990</v>
      </c>
      <c r="T110" s="336">
        <f>Inputs!B$7-(S110+0.5)</f>
        <v>27.5</v>
      </c>
      <c r="U110" s="355">
        <f t="shared" si="188"/>
        <v>535474.42000000004</v>
      </c>
      <c r="V110" s="337" t="str">
        <f t="shared" si="189"/>
        <v>R3.0</v>
      </c>
      <c r="W110" s="338">
        <f t="shared" si="190"/>
        <v>80</v>
      </c>
      <c r="X110" s="339">
        <f t="shared" si="151"/>
        <v>34</v>
      </c>
      <c r="Y110" s="340" t="str">
        <f t="shared" si="152"/>
        <v>R3.0034</v>
      </c>
      <c r="Z110" s="341">
        <f t="shared" si="153"/>
        <v>0.67659999999999998</v>
      </c>
      <c r="AA110" s="342">
        <f t="shared" si="154"/>
        <v>54.13</v>
      </c>
      <c r="AB110" s="342">
        <f t="shared" si="155"/>
        <v>81.63</v>
      </c>
      <c r="AC110" s="343">
        <f t="shared" si="156"/>
        <v>0.66311405000000001</v>
      </c>
      <c r="AD110" s="344">
        <f t="shared" si="157"/>
        <v>355080.61</v>
      </c>
      <c r="AE110" s="344">
        <f t="shared" si="191"/>
        <v>14725547</v>
      </c>
      <c r="AF110" s="344">
        <f t="shared" si="192"/>
        <v>28985230</v>
      </c>
      <c r="AG110" s="344">
        <f t="shared" si="193"/>
        <v>43710777</v>
      </c>
      <c r="AH110" s="64"/>
      <c r="AI110" s="347">
        <f t="shared" si="199"/>
        <v>361.21199999999999</v>
      </c>
      <c r="AJ110" s="347" t="str">
        <f t="shared" si="202"/>
        <v xml:space="preserve"> COLLECTION  SEWERS - GRAVITY -  MAINS</v>
      </c>
      <c r="AK110" s="354">
        <f t="shared" si="161"/>
        <v>1990</v>
      </c>
      <c r="AL110" s="349">
        <f t="shared" si="162"/>
        <v>355080.61</v>
      </c>
      <c r="AM110" s="345">
        <f t="shared" si="194"/>
        <v>0</v>
      </c>
      <c r="AN110" s="346">
        <f t="shared" si="163"/>
        <v>355080.61</v>
      </c>
      <c r="AP110" s="347">
        <f t="shared" si="200"/>
        <v>361.21199999999999</v>
      </c>
      <c r="AQ110" s="347" t="str">
        <f t="shared" si="203"/>
        <v xml:space="preserve"> COLLECTION  SEWERS - GRAVITY -  MAINS</v>
      </c>
      <c r="AR110" s="356">
        <f t="shared" si="164"/>
        <v>1990</v>
      </c>
      <c r="AS110" s="335">
        <f t="shared" si="165"/>
        <v>240879.18</v>
      </c>
      <c r="AT110" s="333" t="str">
        <f t="shared" si="166"/>
        <v>R3.0</v>
      </c>
      <c r="AU110" s="333">
        <f t="shared" si="167"/>
        <v>80</v>
      </c>
      <c r="AV110" s="348">
        <f t="shared" si="168"/>
        <v>27.5</v>
      </c>
      <c r="AW110" s="347">
        <f t="shared" si="169"/>
        <v>34</v>
      </c>
      <c r="AX110" s="347" t="str">
        <f t="shared" si="170"/>
        <v>R3.0034</v>
      </c>
      <c r="AY110" s="347">
        <f t="shared" si="171"/>
        <v>0.67659999999999998</v>
      </c>
      <c r="AZ110" s="347">
        <f t="shared" si="172"/>
        <v>54.13</v>
      </c>
      <c r="BA110" s="347">
        <f t="shared" si="173"/>
        <v>81.63</v>
      </c>
      <c r="BB110" s="350">
        <f t="shared" si="174"/>
        <v>0.33689000000000002</v>
      </c>
      <c r="BC110" s="335">
        <f t="shared" si="175"/>
        <v>81149.789999999994</v>
      </c>
      <c r="BD110" s="349">
        <f t="shared" si="176"/>
        <v>159729.39000000001</v>
      </c>
      <c r="BE110" s="63">
        <f t="shared" si="195"/>
        <v>6624177.4500000002</v>
      </c>
      <c r="BF110" s="63">
        <f t="shared" si="196"/>
        <v>13038790.01</v>
      </c>
      <c r="BG110" s="63">
        <f t="shared" si="197"/>
        <v>19662967.460000001</v>
      </c>
    </row>
    <row r="111" spans="1:59" outlineLevel="2">
      <c r="A111" s="455">
        <f t="shared" si="182"/>
        <v>361.21100000000001</v>
      </c>
      <c r="B111" s="454">
        <v>361.21100000000001</v>
      </c>
      <c r="C111" s="351" t="s">
        <v>1208</v>
      </c>
      <c r="D111" s="351" t="str">
        <f>'Gannett Fleming Eng Assess 6-16'!C103</f>
        <v>PVC - 8-INCH</v>
      </c>
      <c r="E111" s="429" t="str">
        <f>'Gannett Fleming Eng Assess 6-16'!E103</f>
        <v>64,627 FT</v>
      </c>
      <c r="F111" s="333">
        <f>'Gannett Fleming Eng Assess 6-16'!D103</f>
        <v>1990</v>
      </c>
      <c r="G111" s="353">
        <f t="shared" si="145"/>
        <v>1990</v>
      </c>
      <c r="H111" s="352">
        <f>'Gannett Fleming Eng Assess 6-16'!G103</f>
        <v>2310437.7000000002</v>
      </c>
      <c r="I111" s="332" t="str">
        <f t="shared" si="183"/>
        <v>HWW-138</v>
      </c>
      <c r="J111" s="333">
        <f t="shared" si="184"/>
        <v>211</v>
      </c>
      <c r="K111" s="333">
        <f t="shared" si="185"/>
        <v>389.5</v>
      </c>
      <c r="L111" s="334">
        <f t="shared" si="146"/>
        <v>1.8460000000000001</v>
      </c>
      <c r="M111" s="335">
        <f t="shared" si="147"/>
        <v>4265067.99</v>
      </c>
      <c r="N111" s="458">
        <f t="shared" si="186"/>
        <v>1</v>
      </c>
      <c r="O111" s="335">
        <f t="shared" si="187"/>
        <v>4265067.99</v>
      </c>
      <c r="P111" s="63"/>
      <c r="Q111" s="347">
        <f t="shared" si="198"/>
        <v>361.21100000000001</v>
      </c>
      <c r="R111" s="347" t="str">
        <f t="shared" si="201"/>
        <v xml:space="preserve"> COLLECTION  SEWERS - GRAVITY -  MAINS</v>
      </c>
      <c r="S111" s="354">
        <f t="shared" si="149"/>
        <v>1990</v>
      </c>
      <c r="T111" s="336">
        <f>Inputs!B$7-(S111+0.5)</f>
        <v>27.5</v>
      </c>
      <c r="U111" s="355">
        <f t="shared" si="188"/>
        <v>4265067.99</v>
      </c>
      <c r="V111" s="337" t="str">
        <f t="shared" si="189"/>
        <v>R3.0</v>
      </c>
      <c r="W111" s="338">
        <f t="shared" si="190"/>
        <v>80</v>
      </c>
      <c r="X111" s="339">
        <f t="shared" si="151"/>
        <v>34</v>
      </c>
      <c r="Y111" s="340" t="str">
        <f t="shared" si="152"/>
        <v>R3.0034</v>
      </c>
      <c r="Z111" s="341">
        <f t="shared" si="153"/>
        <v>0.67659999999999998</v>
      </c>
      <c r="AA111" s="342">
        <f t="shared" si="154"/>
        <v>54.13</v>
      </c>
      <c r="AB111" s="342">
        <f t="shared" si="155"/>
        <v>81.63</v>
      </c>
      <c r="AC111" s="343">
        <f t="shared" si="156"/>
        <v>0.66311405000000001</v>
      </c>
      <c r="AD111" s="344">
        <f t="shared" si="157"/>
        <v>2828226.51</v>
      </c>
      <c r="AE111" s="344">
        <f t="shared" si="191"/>
        <v>117289370</v>
      </c>
      <c r="AF111" s="344">
        <f t="shared" si="192"/>
        <v>230868130</v>
      </c>
      <c r="AG111" s="344">
        <f t="shared" si="193"/>
        <v>348157500</v>
      </c>
      <c r="AH111" s="64"/>
      <c r="AI111" s="347">
        <f t="shared" si="199"/>
        <v>361.21100000000001</v>
      </c>
      <c r="AJ111" s="347" t="str">
        <f t="shared" si="202"/>
        <v xml:space="preserve"> COLLECTION  SEWERS - GRAVITY -  MAINS</v>
      </c>
      <c r="AK111" s="354">
        <f t="shared" si="161"/>
        <v>1990</v>
      </c>
      <c r="AL111" s="349">
        <f t="shared" si="162"/>
        <v>2828226.51</v>
      </c>
      <c r="AM111" s="345">
        <f t="shared" si="194"/>
        <v>0</v>
      </c>
      <c r="AN111" s="346">
        <f t="shared" si="163"/>
        <v>2828226.51</v>
      </c>
      <c r="AP111" s="347">
        <f t="shared" si="200"/>
        <v>361.21100000000001</v>
      </c>
      <c r="AQ111" s="347" t="str">
        <f t="shared" si="203"/>
        <v xml:space="preserve"> COLLECTION  SEWERS - GRAVITY -  MAINS</v>
      </c>
      <c r="AR111" s="356">
        <f t="shared" si="164"/>
        <v>1990</v>
      </c>
      <c r="AS111" s="335">
        <f t="shared" si="165"/>
        <v>2310437.7000000002</v>
      </c>
      <c r="AT111" s="333" t="str">
        <f t="shared" si="166"/>
        <v>R3.0</v>
      </c>
      <c r="AU111" s="333">
        <f t="shared" si="167"/>
        <v>80</v>
      </c>
      <c r="AV111" s="348">
        <f t="shared" si="168"/>
        <v>27.5</v>
      </c>
      <c r="AW111" s="347">
        <f t="shared" si="169"/>
        <v>34</v>
      </c>
      <c r="AX111" s="347" t="str">
        <f t="shared" si="170"/>
        <v>R3.0034</v>
      </c>
      <c r="AY111" s="347">
        <f t="shared" si="171"/>
        <v>0.67659999999999998</v>
      </c>
      <c r="AZ111" s="347">
        <f t="shared" si="172"/>
        <v>54.13</v>
      </c>
      <c r="BA111" s="347">
        <f t="shared" si="173"/>
        <v>81.63</v>
      </c>
      <c r="BB111" s="350">
        <f t="shared" si="174"/>
        <v>0.33689000000000002</v>
      </c>
      <c r="BC111" s="335">
        <f t="shared" si="175"/>
        <v>778363.36</v>
      </c>
      <c r="BD111" s="349">
        <f t="shared" si="176"/>
        <v>1532074.3400000003</v>
      </c>
      <c r="BE111" s="63">
        <f t="shared" si="195"/>
        <v>63537036.75</v>
      </c>
      <c r="BF111" s="63">
        <f t="shared" si="196"/>
        <v>125063992.7</v>
      </c>
      <c r="BG111" s="63">
        <f t="shared" si="197"/>
        <v>188601029.44999999</v>
      </c>
    </row>
    <row r="112" spans="1:59" outlineLevel="2">
      <c r="A112" s="455">
        <f t="shared" si="182"/>
        <v>361.21199999999999</v>
      </c>
      <c r="B112" s="454">
        <v>361.21199999999999</v>
      </c>
      <c r="C112" s="351" t="s">
        <v>1208</v>
      </c>
      <c r="D112" s="351" t="str">
        <f>'Gannett Fleming Eng Assess 6-16'!C104</f>
        <v>VCP - 8-INCH</v>
      </c>
      <c r="E112" s="429" t="str">
        <f>'Gannett Fleming Eng Assess 6-16'!E104</f>
        <v>222 FT</v>
      </c>
      <c r="F112" s="333">
        <f>'Gannett Fleming Eng Assess 6-16'!D104</f>
        <v>1992</v>
      </c>
      <c r="G112" s="353">
        <f t="shared" si="145"/>
        <v>1992</v>
      </c>
      <c r="H112" s="352">
        <f>'Gannett Fleming Eng Assess 6-16'!G104</f>
        <v>9445.86</v>
      </c>
      <c r="I112" s="332" t="str">
        <f t="shared" si="183"/>
        <v>HWW-136</v>
      </c>
      <c r="J112" s="333">
        <f t="shared" si="184"/>
        <v>319</v>
      </c>
      <c r="K112" s="333">
        <f t="shared" si="185"/>
        <v>751.5</v>
      </c>
      <c r="L112" s="334">
        <f t="shared" si="146"/>
        <v>2.3559999999999999</v>
      </c>
      <c r="M112" s="335">
        <f t="shared" si="147"/>
        <v>22254.45</v>
      </c>
      <c r="N112" s="458">
        <f t="shared" si="186"/>
        <v>1</v>
      </c>
      <c r="O112" s="335">
        <f t="shared" si="187"/>
        <v>22254.45</v>
      </c>
      <c r="P112" s="63"/>
      <c r="Q112" s="347">
        <f t="shared" si="198"/>
        <v>361.21199999999999</v>
      </c>
      <c r="R112" s="347" t="str">
        <f t="shared" si="201"/>
        <v xml:space="preserve"> COLLECTION  SEWERS - GRAVITY -  MAINS</v>
      </c>
      <c r="S112" s="354">
        <f t="shared" si="149"/>
        <v>1992</v>
      </c>
      <c r="T112" s="336">
        <f>Inputs!B$7-(S112+0.5)</f>
        <v>25.5</v>
      </c>
      <c r="U112" s="355">
        <f t="shared" si="188"/>
        <v>22254.45</v>
      </c>
      <c r="V112" s="337" t="str">
        <f t="shared" si="189"/>
        <v>R3.0</v>
      </c>
      <c r="W112" s="338">
        <f t="shared" si="190"/>
        <v>80</v>
      </c>
      <c r="X112" s="339">
        <f t="shared" si="151"/>
        <v>32</v>
      </c>
      <c r="Y112" s="340" t="str">
        <f t="shared" si="152"/>
        <v>R3.0032</v>
      </c>
      <c r="Z112" s="341">
        <f t="shared" si="153"/>
        <v>0.69469000000000003</v>
      </c>
      <c r="AA112" s="342">
        <f t="shared" si="154"/>
        <v>55.58</v>
      </c>
      <c r="AB112" s="342">
        <f t="shared" si="155"/>
        <v>81.08</v>
      </c>
      <c r="AC112" s="343">
        <f t="shared" si="156"/>
        <v>0.68549581000000004</v>
      </c>
      <c r="AD112" s="344">
        <f t="shared" si="157"/>
        <v>15255.33</v>
      </c>
      <c r="AE112" s="344">
        <f t="shared" si="191"/>
        <v>567488</v>
      </c>
      <c r="AF112" s="344">
        <f t="shared" si="192"/>
        <v>1236902</v>
      </c>
      <c r="AG112" s="344">
        <f t="shared" si="193"/>
        <v>1804391</v>
      </c>
      <c r="AH112" s="64"/>
      <c r="AI112" s="347">
        <f t="shared" si="199"/>
        <v>361.21199999999999</v>
      </c>
      <c r="AJ112" s="347" t="str">
        <f t="shared" si="202"/>
        <v xml:space="preserve"> COLLECTION  SEWERS - GRAVITY -  MAINS</v>
      </c>
      <c r="AK112" s="354">
        <f t="shared" si="161"/>
        <v>1992</v>
      </c>
      <c r="AL112" s="349">
        <f t="shared" si="162"/>
        <v>15255.33</v>
      </c>
      <c r="AM112" s="345">
        <f t="shared" si="194"/>
        <v>0</v>
      </c>
      <c r="AN112" s="346">
        <f t="shared" si="163"/>
        <v>15255.33</v>
      </c>
      <c r="AP112" s="347">
        <f t="shared" si="200"/>
        <v>361.21199999999999</v>
      </c>
      <c r="AQ112" s="347" t="str">
        <f t="shared" si="203"/>
        <v xml:space="preserve"> COLLECTION  SEWERS - GRAVITY -  MAINS</v>
      </c>
      <c r="AR112" s="356">
        <f t="shared" si="164"/>
        <v>1992</v>
      </c>
      <c r="AS112" s="335">
        <f t="shared" si="165"/>
        <v>9445.86</v>
      </c>
      <c r="AT112" s="333" t="str">
        <f t="shared" si="166"/>
        <v>R3.0</v>
      </c>
      <c r="AU112" s="333">
        <f t="shared" si="167"/>
        <v>80</v>
      </c>
      <c r="AV112" s="348">
        <f t="shared" si="168"/>
        <v>25.5</v>
      </c>
      <c r="AW112" s="347">
        <f t="shared" si="169"/>
        <v>32</v>
      </c>
      <c r="AX112" s="347" t="str">
        <f t="shared" si="170"/>
        <v>R3.0032</v>
      </c>
      <c r="AY112" s="347">
        <f t="shared" si="171"/>
        <v>0.69469000000000003</v>
      </c>
      <c r="AZ112" s="347">
        <f t="shared" si="172"/>
        <v>55.58</v>
      </c>
      <c r="BA112" s="347">
        <f t="shared" si="173"/>
        <v>81.08</v>
      </c>
      <c r="BB112" s="350">
        <f t="shared" si="174"/>
        <v>0.3145</v>
      </c>
      <c r="BC112" s="335">
        <f t="shared" si="175"/>
        <v>2970.72</v>
      </c>
      <c r="BD112" s="349">
        <f t="shared" si="176"/>
        <v>6475.1400000000012</v>
      </c>
      <c r="BE112" s="63">
        <f t="shared" si="195"/>
        <v>240869.43</v>
      </c>
      <c r="BF112" s="63">
        <f t="shared" si="196"/>
        <v>525000.9</v>
      </c>
      <c r="BG112" s="63">
        <f t="shared" si="197"/>
        <v>765870.33</v>
      </c>
    </row>
    <row r="113" spans="1:59" outlineLevel="2">
      <c r="A113" s="455">
        <f t="shared" si="182"/>
        <v>361.21100000000001</v>
      </c>
      <c r="B113" s="454">
        <v>361.21100000000001</v>
      </c>
      <c r="C113" s="351" t="s">
        <v>1208</v>
      </c>
      <c r="D113" s="351" t="str">
        <f>'Gannett Fleming Eng Assess 6-16'!C105</f>
        <v>PVC - 8-INCH</v>
      </c>
      <c r="E113" s="429" t="str">
        <f>'Gannett Fleming Eng Assess 6-16'!E105</f>
        <v>7,363 FT</v>
      </c>
      <c r="F113" s="333">
        <f>'Gannett Fleming Eng Assess 6-16'!D105</f>
        <v>1992</v>
      </c>
      <c r="G113" s="353">
        <f t="shared" si="145"/>
        <v>1992</v>
      </c>
      <c r="H113" s="352">
        <f>'Gannett Fleming Eng Assess 6-16'!G105</f>
        <v>285425.68</v>
      </c>
      <c r="I113" s="332" t="str">
        <f t="shared" si="183"/>
        <v>HWW-138</v>
      </c>
      <c r="J113" s="333">
        <f t="shared" si="184"/>
        <v>183</v>
      </c>
      <c r="K113" s="333">
        <f t="shared" si="185"/>
        <v>389.5</v>
      </c>
      <c r="L113" s="334">
        <f t="shared" si="146"/>
        <v>2.1280000000000001</v>
      </c>
      <c r="M113" s="335">
        <f t="shared" si="147"/>
        <v>607385.85</v>
      </c>
      <c r="N113" s="458">
        <f t="shared" si="186"/>
        <v>1</v>
      </c>
      <c r="O113" s="335">
        <f t="shared" si="187"/>
        <v>607385.85</v>
      </c>
      <c r="P113" s="63"/>
      <c r="Q113" s="347">
        <f t="shared" si="198"/>
        <v>361.21100000000001</v>
      </c>
      <c r="R113" s="347" t="str">
        <f t="shared" si="201"/>
        <v xml:space="preserve"> COLLECTION  SEWERS - GRAVITY -  MAINS</v>
      </c>
      <c r="S113" s="354">
        <f t="shared" si="149"/>
        <v>1992</v>
      </c>
      <c r="T113" s="336">
        <f>Inputs!B$7-(S113+0.5)</f>
        <v>25.5</v>
      </c>
      <c r="U113" s="355">
        <f t="shared" si="188"/>
        <v>607385.85</v>
      </c>
      <c r="V113" s="337" t="str">
        <f t="shared" si="189"/>
        <v>R3.0</v>
      </c>
      <c r="W113" s="338">
        <f t="shared" si="190"/>
        <v>80</v>
      </c>
      <c r="X113" s="339">
        <f t="shared" si="151"/>
        <v>32</v>
      </c>
      <c r="Y113" s="340" t="str">
        <f t="shared" si="152"/>
        <v>R3.0032</v>
      </c>
      <c r="Z113" s="341">
        <f t="shared" si="153"/>
        <v>0.69469000000000003</v>
      </c>
      <c r="AA113" s="342">
        <f t="shared" si="154"/>
        <v>55.58</v>
      </c>
      <c r="AB113" s="342">
        <f t="shared" si="155"/>
        <v>81.08</v>
      </c>
      <c r="AC113" s="343">
        <f t="shared" si="156"/>
        <v>0.68549581000000004</v>
      </c>
      <c r="AD113" s="344">
        <f t="shared" si="157"/>
        <v>416360.46</v>
      </c>
      <c r="AE113" s="344">
        <f t="shared" si="191"/>
        <v>15488339</v>
      </c>
      <c r="AF113" s="344">
        <f t="shared" si="192"/>
        <v>33758506</v>
      </c>
      <c r="AG113" s="344">
        <f t="shared" si="193"/>
        <v>49246845</v>
      </c>
      <c r="AH113" s="64"/>
      <c r="AI113" s="347">
        <f t="shared" si="199"/>
        <v>361.21100000000001</v>
      </c>
      <c r="AJ113" s="347" t="str">
        <f t="shared" si="202"/>
        <v xml:space="preserve"> COLLECTION  SEWERS - GRAVITY -  MAINS</v>
      </c>
      <c r="AK113" s="354">
        <f t="shared" si="161"/>
        <v>1992</v>
      </c>
      <c r="AL113" s="349">
        <f t="shared" si="162"/>
        <v>416360.46</v>
      </c>
      <c r="AM113" s="345">
        <f t="shared" si="194"/>
        <v>0</v>
      </c>
      <c r="AN113" s="346">
        <f t="shared" si="163"/>
        <v>416360.46</v>
      </c>
      <c r="AP113" s="347">
        <f t="shared" si="200"/>
        <v>361.21100000000001</v>
      </c>
      <c r="AQ113" s="347" t="str">
        <f t="shared" si="203"/>
        <v xml:space="preserve"> COLLECTION  SEWERS - GRAVITY -  MAINS</v>
      </c>
      <c r="AR113" s="356">
        <f t="shared" si="164"/>
        <v>1992</v>
      </c>
      <c r="AS113" s="335">
        <f t="shared" si="165"/>
        <v>285425.68</v>
      </c>
      <c r="AT113" s="333" t="str">
        <f t="shared" si="166"/>
        <v>R3.0</v>
      </c>
      <c r="AU113" s="333">
        <f t="shared" si="167"/>
        <v>80</v>
      </c>
      <c r="AV113" s="348">
        <f t="shared" si="168"/>
        <v>25.5</v>
      </c>
      <c r="AW113" s="347">
        <f t="shared" si="169"/>
        <v>32</v>
      </c>
      <c r="AX113" s="347" t="str">
        <f t="shared" si="170"/>
        <v>R3.0032</v>
      </c>
      <c r="AY113" s="347">
        <f t="shared" si="171"/>
        <v>0.69469000000000003</v>
      </c>
      <c r="AZ113" s="347">
        <f t="shared" si="172"/>
        <v>55.58</v>
      </c>
      <c r="BA113" s="347">
        <f t="shared" si="173"/>
        <v>81.08</v>
      </c>
      <c r="BB113" s="350">
        <f t="shared" si="174"/>
        <v>0.3145</v>
      </c>
      <c r="BC113" s="335">
        <f t="shared" si="175"/>
        <v>89766.38</v>
      </c>
      <c r="BD113" s="349">
        <f t="shared" si="176"/>
        <v>195659.3</v>
      </c>
      <c r="BE113" s="63">
        <f t="shared" si="195"/>
        <v>7278354.8399999999</v>
      </c>
      <c r="BF113" s="63">
        <f t="shared" si="196"/>
        <v>15863959.289999999</v>
      </c>
      <c r="BG113" s="63">
        <f t="shared" si="197"/>
        <v>23142314.129999999</v>
      </c>
    </row>
    <row r="114" spans="1:59" outlineLevel="2">
      <c r="A114" s="455">
        <f t="shared" si="182"/>
        <v>361.21100000000001</v>
      </c>
      <c r="B114" s="454">
        <v>361.21100000000001</v>
      </c>
      <c r="C114" s="351" t="s">
        <v>1208</v>
      </c>
      <c r="D114" s="351" t="str">
        <f>'Gannett Fleming Eng Assess 6-16'!C106</f>
        <v>PVC - 2-INCH</v>
      </c>
      <c r="E114" s="429" t="str">
        <f>'Gannett Fleming Eng Assess 6-16'!E106</f>
        <v>2,678 FT</v>
      </c>
      <c r="F114" s="333">
        <f>'Gannett Fleming Eng Assess 6-16'!D106</f>
        <v>1995</v>
      </c>
      <c r="G114" s="353">
        <f t="shared" si="145"/>
        <v>1995</v>
      </c>
      <c r="H114" s="352">
        <f>'Gannett Fleming Eng Assess 6-16'!G106</f>
        <v>49603.62</v>
      </c>
      <c r="I114" s="332" t="str">
        <f t="shared" si="183"/>
        <v>HWW-138</v>
      </c>
      <c r="J114" s="333">
        <f t="shared" si="184"/>
        <v>204</v>
      </c>
      <c r="K114" s="333">
        <f t="shared" si="185"/>
        <v>389.5</v>
      </c>
      <c r="L114" s="334">
        <f t="shared" si="146"/>
        <v>1.909</v>
      </c>
      <c r="M114" s="335">
        <f t="shared" si="147"/>
        <v>94693.31</v>
      </c>
      <c r="N114" s="458">
        <f t="shared" si="186"/>
        <v>1</v>
      </c>
      <c r="O114" s="335">
        <f t="shared" si="187"/>
        <v>94693.31</v>
      </c>
      <c r="P114" s="63"/>
      <c r="Q114" s="347">
        <f t="shared" si="198"/>
        <v>361.21100000000001</v>
      </c>
      <c r="R114" s="347" t="str">
        <f t="shared" si="201"/>
        <v xml:space="preserve"> COLLECTION  SEWERS - GRAVITY -  MAINS</v>
      </c>
      <c r="S114" s="354">
        <f t="shared" si="149"/>
        <v>1995</v>
      </c>
      <c r="T114" s="336">
        <f>Inputs!B$7-(S114+0.5)</f>
        <v>22.5</v>
      </c>
      <c r="U114" s="355">
        <f t="shared" si="188"/>
        <v>94693.31</v>
      </c>
      <c r="V114" s="337" t="str">
        <f t="shared" si="189"/>
        <v>R3.0</v>
      </c>
      <c r="W114" s="338">
        <f t="shared" si="190"/>
        <v>80</v>
      </c>
      <c r="X114" s="339">
        <f t="shared" si="151"/>
        <v>28</v>
      </c>
      <c r="Y114" s="340" t="str">
        <f t="shared" si="152"/>
        <v>R3.0028</v>
      </c>
      <c r="Z114" s="341">
        <f t="shared" si="153"/>
        <v>0.73133000000000004</v>
      </c>
      <c r="AA114" s="342">
        <f t="shared" si="154"/>
        <v>58.51</v>
      </c>
      <c r="AB114" s="342">
        <f t="shared" si="155"/>
        <v>81.009999999999991</v>
      </c>
      <c r="AC114" s="343">
        <f t="shared" si="156"/>
        <v>0.72225651000000002</v>
      </c>
      <c r="AD114" s="344">
        <f t="shared" si="157"/>
        <v>68392.86</v>
      </c>
      <c r="AE114" s="344">
        <f t="shared" si="191"/>
        <v>2130599</v>
      </c>
      <c r="AF114" s="344">
        <f t="shared" si="192"/>
        <v>5540506</v>
      </c>
      <c r="AG114" s="344">
        <f t="shared" si="193"/>
        <v>7671105</v>
      </c>
      <c r="AH114" s="64"/>
      <c r="AI114" s="347">
        <f t="shared" si="199"/>
        <v>361.21100000000001</v>
      </c>
      <c r="AJ114" s="347" t="str">
        <f t="shared" si="202"/>
        <v xml:space="preserve"> COLLECTION  SEWERS - GRAVITY -  MAINS</v>
      </c>
      <c r="AK114" s="354">
        <f t="shared" si="161"/>
        <v>1995</v>
      </c>
      <c r="AL114" s="349">
        <f t="shared" si="162"/>
        <v>68392.86</v>
      </c>
      <c r="AM114" s="345">
        <f t="shared" si="194"/>
        <v>0</v>
      </c>
      <c r="AN114" s="346">
        <f t="shared" si="163"/>
        <v>68392.86</v>
      </c>
      <c r="AP114" s="347">
        <f t="shared" si="200"/>
        <v>361.21100000000001</v>
      </c>
      <c r="AQ114" s="347" t="str">
        <f t="shared" si="203"/>
        <v xml:space="preserve"> COLLECTION  SEWERS - GRAVITY -  MAINS</v>
      </c>
      <c r="AR114" s="356">
        <f t="shared" si="164"/>
        <v>1995</v>
      </c>
      <c r="AS114" s="335">
        <f t="shared" si="165"/>
        <v>49603.62</v>
      </c>
      <c r="AT114" s="333" t="str">
        <f t="shared" si="166"/>
        <v>R3.0</v>
      </c>
      <c r="AU114" s="333">
        <f t="shared" si="167"/>
        <v>80</v>
      </c>
      <c r="AV114" s="348">
        <f t="shared" si="168"/>
        <v>22.5</v>
      </c>
      <c r="AW114" s="347">
        <f t="shared" si="169"/>
        <v>28</v>
      </c>
      <c r="AX114" s="347" t="str">
        <f t="shared" si="170"/>
        <v>R3.0028</v>
      </c>
      <c r="AY114" s="347">
        <f t="shared" si="171"/>
        <v>0.73133000000000004</v>
      </c>
      <c r="AZ114" s="347">
        <f t="shared" si="172"/>
        <v>58.51</v>
      </c>
      <c r="BA114" s="347">
        <f t="shared" si="173"/>
        <v>81.009999999999991</v>
      </c>
      <c r="BB114" s="350">
        <f t="shared" si="174"/>
        <v>0.27773999999999999</v>
      </c>
      <c r="BC114" s="335">
        <f t="shared" si="175"/>
        <v>13776.91</v>
      </c>
      <c r="BD114" s="349">
        <f t="shared" si="176"/>
        <v>35826.710000000006</v>
      </c>
      <c r="BE114" s="63">
        <f t="shared" si="195"/>
        <v>1116081.45</v>
      </c>
      <c r="BF114" s="63">
        <f t="shared" si="196"/>
        <v>2902307.81</v>
      </c>
      <c r="BG114" s="63">
        <f t="shared" si="197"/>
        <v>4018389.26</v>
      </c>
    </row>
    <row r="115" spans="1:59" outlineLevel="2">
      <c r="A115" s="455">
        <f t="shared" si="182"/>
        <v>361.21199999999999</v>
      </c>
      <c r="B115" s="454">
        <v>361.21199999999999</v>
      </c>
      <c r="C115" s="351" t="s">
        <v>1208</v>
      </c>
      <c r="D115" s="351" t="str">
        <f>'Gannett Fleming Eng Assess 6-16'!C107</f>
        <v>VCP - 8-INCH</v>
      </c>
      <c r="E115" s="429" t="str">
        <f>'Gannett Fleming Eng Assess 6-16'!E107</f>
        <v>6,288 FT</v>
      </c>
      <c r="F115" s="333">
        <f>'Gannett Fleming Eng Assess 6-16'!D107</f>
        <v>1995</v>
      </c>
      <c r="G115" s="353">
        <f t="shared" si="145"/>
        <v>1995</v>
      </c>
      <c r="H115" s="352">
        <f>'Gannett Fleming Eng Assess 6-16'!G107</f>
        <v>251321.82</v>
      </c>
      <c r="I115" s="332" t="str">
        <f t="shared" si="183"/>
        <v>HWW-136</v>
      </c>
      <c r="J115" s="333">
        <f t="shared" si="184"/>
        <v>354</v>
      </c>
      <c r="K115" s="333">
        <f t="shared" si="185"/>
        <v>751.5</v>
      </c>
      <c r="L115" s="334">
        <f t="shared" si="146"/>
        <v>2.1230000000000002</v>
      </c>
      <c r="M115" s="335">
        <f t="shared" si="147"/>
        <v>533556.22</v>
      </c>
      <c r="N115" s="458">
        <f t="shared" si="186"/>
        <v>1</v>
      </c>
      <c r="O115" s="335">
        <f t="shared" si="187"/>
        <v>533556.22</v>
      </c>
      <c r="P115" s="63"/>
      <c r="Q115" s="347">
        <f t="shared" si="198"/>
        <v>361.21199999999999</v>
      </c>
      <c r="R115" s="347" t="str">
        <f t="shared" si="201"/>
        <v xml:space="preserve"> COLLECTION  SEWERS - GRAVITY -  MAINS</v>
      </c>
      <c r="S115" s="354">
        <f t="shared" si="149"/>
        <v>1995</v>
      </c>
      <c r="T115" s="336">
        <f>Inputs!B$7-(S115+0.5)</f>
        <v>22.5</v>
      </c>
      <c r="U115" s="355">
        <f t="shared" si="188"/>
        <v>533556.22</v>
      </c>
      <c r="V115" s="337" t="str">
        <f t="shared" si="189"/>
        <v>R3.0</v>
      </c>
      <c r="W115" s="338">
        <f t="shared" si="190"/>
        <v>80</v>
      </c>
      <c r="X115" s="339">
        <f t="shared" si="151"/>
        <v>28</v>
      </c>
      <c r="Y115" s="340" t="str">
        <f t="shared" si="152"/>
        <v>R3.0028</v>
      </c>
      <c r="Z115" s="341">
        <f t="shared" si="153"/>
        <v>0.73133000000000004</v>
      </c>
      <c r="AA115" s="342">
        <f t="shared" si="154"/>
        <v>58.51</v>
      </c>
      <c r="AB115" s="342">
        <f t="shared" si="155"/>
        <v>81.009999999999991</v>
      </c>
      <c r="AC115" s="343">
        <f t="shared" si="156"/>
        <v>0.72225651000000002</v>
      </c>
      <c r="AD115" s="344">
        <f t="shared" si="157"/>
        <v>385364.45</v>
      </c>
      <c r="AE115" s="344">
        <f t="shared" si="191"/>
        <v>12005015</v>
      </c>
      <c r="AF115" s="344">
        <f t="shared" si="192"/>
        <v>31218374</v>
      </c>
      <c r="AG115" s="344">
        <f t="shared" si="193"/>
        <v>43223389</v>
      </c>
      <c r="AH115" s="64"/>
      <c r="AI115" s="347">
        <f t="shared" si="199"/>
        <v>361.21199999999999</v>
      </c>
      <c r="AJ115" s="347" t="str">
        <f t="shared" si="202"/>
        <v xml:space="preserve"> COLLECTION  SEWERS - GRAVITY -  MAINS</v>
      </c>
      <c r="AK115" s="354">
        <f t="shared" si="161"/>
        <v>1995</v>
      </c>
      <c r="AL115" s="349">
        <f t="shared" si="162"/>
        <v>385364.45</v>
      </c>
      <c r="AM115" s="345">
        <f t="shared" si="194"/>
        <v>0</v>
      </c>
      <c r="AN115" s="346">
        <f t="shared" si="163"/>
        <v>385364.45</v>
      </c>
      <c r="AP115" s="347">
        <f t="shared" si="200"/>
        <v>361.21199999999999</v>
      </c>
      <c r="AQ115" s="347" t="str">
        <f t="shared" si="203"/>
        <v xml:space="preserve"> COLLECTION  SEWERS - GRAVITY -  MAINS</v>
      </c>
      <c r="AR115" s="356">
        <f t="shared" si="164"/>
        <v>1995</v>
      </c>
      <c r="AS115" s="335">
        <f t="shared" si="165"/>
        <v>251321.82</v>
      </c>
      <c r="AT115" s="333" t="str">
        <f t="shared" si="166"/>
        <v>R3.0</v>
      </c>
      <c r="AU115" s="333">
        <f t="shared" si="167"/>
        <v>80</v>
      </c>
      <c r="AV115" s="348">
        <f t="shared" si="168"/>
        <v>22.5</v>
      </c>
      <c r="AW115" s="347">
        <f t="shared" si="169"/>
        <v>28</v>
      </c>
      <c r="AX115" s="347" t="str">
        <f t="shared" si="170"/>
        <v>R3.0028</v>
      </c>
      <c r="AY115" s="347">
        <f t="shared" si="171"/>
        <v>0.73133000000000004</v>
      </c>
      <c r="AZ115" s="347">
        <f t="shared" si="172"/>
        <v>58.51</v>
      </c>
      <c r="BA115" s="347">
        <f t="shared" si="173"/>
        <v>81.009999999999991</v>
      </c>
      <c r="BB115" s="350">
        <f t="shared" si="174"/>
        <v>0.27773999999999999</v>
      </c>
      <c r="BC115" s="335">
        <f t="shared" si="175"/>
        <v>69802.12</v>
      </c>
      <c r="BD115" s="349">
        <f t="shared" si="176"/>
        <v>181519.7</v>
      </c>
      <c r="BE115" s="63">
        <f t="shared" si="195"/>
        <v>5654740.9500000002</v>
      </c>
      <c r="BF115" s="63">
        <f t="shared" si="196"/>
        <v>14704839.689999999</v>
      </c>
      <c r="BG115" s="63">
        <f t="shared" si="197"/>
        <v>20359580.640000001</v>
      </c>
    </row>
    <row r="116" spans="1:59" outlineLevel="2">
      <c r="A116" s="455">
        <f t="shared" si="182"/>
        <v>361.21100000000001</v>
      </c>
      <c r="B116" s="454">
        <v>361.21100000000001</v>
      </c>
      <c r="C116" s="351" t="s">
        <v>1208</v>
      </c>
      <c r="D116" s="351" t="str">
        <f>'Gannett Fleming Eng Assess 6-16'!C108</f>
        <v>PVC - 8-INCH</v>
      </c>
      <c r="E116" s="429" t="str">
        <f>'Gannett Fleming Eng Assess 6-16'!E108</f>
        <v>127,757 FT</v>
      </c>
      <c r="F116" s="333">
        <f>'Gannett Fleming Eng Assess 6-16'!D108</f>
        <v>1995</v>
      </c>
      <c r="G116" s="353">
        <f t="shared" si="145"/>
        <v>1995</v>
      </c>
      <c r="H116" s="352">
        <f>'Gannett Fleming Eng Assess 6-16'!G108</f>
        <v>4589612.0999999996</v>
      </c>
      <c r="I116" s="332" t="str">
        <f t="shared" si="183"/>
        <v>HWW-138</v>
      </c>
      <c r="J116" s="333">
        <f t="shared" si="184"/>
        <v>204</v>
      </c>
      <c r="K116" s="333">
        <f t="shared" si="185"/>
        <v>389.5</v>
      </c>
      <c r="L116" s="334">
        <f t="shared" si="146"/>
        <v>1.909</v>
      </c>
      <c r="M116" s="335">
        <f t="shared" si="147"/>
        <v>8761569.5</v>
      </c>
      <c r="N116" s="458">
        <f t="shared" si="186"/>
        <v>1</v>
      </c>
      <c r="O116" s="335">
        <f t="shared" si="187"/>
        <v>8761569.5</v>
      </c>
      <c r="P116" s="63"/>
      <c r="Q116" s="347">
        <f t="shared" si="198"/>
        <v>361.21100000000001</v>
      </c>
      <c r="R116" s="347" t="str">
        <f t="shared" si="201"/>
        <v xml:space="preserve"> COLLECTION  SEWERS - GRAVITY -  MAINS</v>
      </c>
      <c r="S116" s="354">
        <f t="shared" si="149"/>
        <v>1995</v>
      </c>
      <c r="T116" s="336">
        <f>Inputs!B$7-(S116+0.5)</f>
        <v>22.5</v>
      </c>
      <c r="U116" s="355">
        <f t="shared" si="188"/>
        <v>8761569.5</v>
      </c>
      <c r="V116" s="337" t="str">
        <f t="shared" si="189"/>
        <v>R3.0</v>
      </c>
      <c r="W116" s="338">
        <f t="shared" si="190"/>
        <v>80</v>
      </c>
      <c r="X116" s="339">
        <f t="shared" si="151"/>
        <v>28</v>
      </c>
      <c r="Y116" s="340" t="str">
        <f t="shared" si="152"/>
        <v>R3.0028</v>
      </c>
      <c r="Z116" s="341">
        <f t="shared" si="153"/>
        <v>0.73133000000000004</v>
      </c>
      <c r="AA116" s="342">
        <f t="shared" si="154"/>
        <v>58.51</v>
      </c>
      <c r="AB116" s="342">
        <f t="shared" si="155"/>
        <v>81.009999999999991</v>
      </c>
      <c r="AC116" s="343">
        <f t="shared" si="156"/>
        <v>0.72225651000000002</v>
      </c>
      <c r="AD116" s="344">
        <f t="shared" si="157"/>
        <v>6328100.6100000003</v>
      </c>
      <c r="AE116" s="344">
        <f t="shared" si="191"/>
        <v>197135314</v>
      </c>
      <c r="AF116" s="344">
        <f t="shared" si="192"/>
        <v>512639431</v>
      </c>
      <c r="AG116" s="344">
        <f t="shared" si="193"/>
        <v>709774745</v>
      </c>
      <c r="AH116" s="64"/>
      <c r="AI116" s="347">
        <f t="shared" si="199"/>
        <v>361.21100000000001</v>
      </c>
      <c r="AJ116" s="347" t="str">
        <f t="shared" si="202"/>
        <v xml:space="preserve"> COLLECTION  SEWERS - GRAVITY -  MAINS</v>
      </c>
      <c r="AK116" s="354">
        <f t="shared" si="161"/>
        <v>1995</v>
      </c>
      <c r="AL116" s="349">
        <f t="shared" si="162"/>
        <v>6328100.6100000003</v>
      </c>
      <c r="AM116" s="345">
        <f t="shared" si="194"/>
        <v>0</v>
      </c>
      <c r="AN116" s="346">
        <f t="shared" si="163"/>
        <v>6328100.6100000003</v>
      </c>
      <c r="AP116" s="347">
        <f t="shared" si="200"/>
        <v>361.21100000000001</v>
      </c>
      <c r="AQ116" s="347" t="str">
        <f t="shared" si="203"/>
        <v xml:space="preserve"> COLLECTION  SEWERS - GRAVITY -  MAINS</v>
      </c>
      <c r="AR116" s="356">
        <f t="shared" si="164"/>
        <v>1995</v>
      </c>
      <c r="AS116" s="335">
        <f t="shared" si="165"/>
        <v>4589612.0999999996</v>
      </c>
      <c r="AT116" s="333" t="str">
        <f t="shared" si="166"/>
        <v>R3.0</v>
      </c>
      <c r="AU116" s="333">
        <f t="shared" si="167"/>
        <v>80</v>
      </c>
      <c r="AV116" s="348">
        <f t="shared" si="168"/>
        <v>22.5</v>
      </c>
      <c r="AW116" s="347">
        <f t="shared" si="169"/>
        <v>28</v>
      </c>
      <c r="AX116" s="347" t="str">
        <f t="shared" si="170"/>
        <v>R3.0028</v>
      </c>
      <c r="AY116" s="347">
        <f t="shared" si="171"/>
        <v>0.73133000000000004</v>
      </c>
      <c r="AZ116" s="347">
        <f t="shared" si="172"/>
        <v>58.51</v>
      </c>
      <c r="BA116" s="347">
        <f t="shared" si="173"/>
        <v>81.009999999999991</v>
      </c>
      <c r="BB116" s="350">
        <f t="shared" si="174"/>
        <v>0.27773999999999999</v>
      </c>
      <c r="BC116" s="335">
        <f t="shared" si="175"/>
        <v>1274718.8600000001</v>
      </c>
      <c r="BD116" s="349">
        <f t="shared" si="176"/>
        <v>3314893.2399999993</v>
      </c>
      <c r="BE116" s="63">
        <f t="shared" si="195"/>
        <v>103266272.25</v>
      </c>
      <c r="BF116" s="63">
        <f t="shared" si="196"/>
        <v>268538203.97000003</v>
      </c>
      <c r="BG116" s="63">
        <f t="shared" si="197"/>
        <v>371804476.22000003</v>
      </c>
    </row>
    <row r="117" spans="1:59" outlineLevel="2">
      <c r="A117" s="455">
        <f t="shared" si="182"/>
        <v>361.21100000000001</v>
      </c>
      <c r="B117" s="454">
        <v>361.21100000000001</v>
      </c>
      <c r="C117" s="351" t="s">
        <v>1208</v>
      </c>
      <c r="D117" s="351" t="str">
        <f>'Gannett Fleming Eng Assess 6-16'!C109</f>
        <v>PVC - 10-INCH</v>
      </c>
      <c r="E117" s="429" t="str">
        <f>'Gannett Fleming Eng Assess 6-16'!E109</f>
        <v>449 FT</v>
      </c>
      <c r="F117" s="333">
        <f>'Gannett Fleming Eng Assess 6-16'!D109</f>
        <v>1995</v>
      </c>
      <c r="G117" s="353">
        <f t="shared" si="145"/>
        <v>1995</v>
      </c>
      <c r="H117" s="352">
        <f>'Gannett Fleming Eng Assess 6-16'!G109</f>
        <v>15958.32</v>
      </c>
      <c r="I117" s="332" t="str">
        <f t="shared" si="183"/>
        <v>HWW-138</v>
      </c>
      <c r="J117" s="333">
        <f t="shared" si="184"/>
        <v>204</v>
      </c>
      <c r="K117" s="333">
        <f t="shared" si="185"/>
        <v>389.5</v>
      </c>
      <c r="L117" s="334">
        <f t="shared" si="146"/>
        <v>1.909</v>
      </c>
      <c r="M117" s="335">
        <f t="shared" si="147"/>
        <v>30464.43</v>
      </c>
      <c r="N117" s="458">
        <f t="shared" si="186"/>
        <v>1</v>
      </c>
      <c r="O117" s="335">
        <f t="shared" si="187"/>
        <v>30464.43</v>
      </c>
      <c r="P117" s="63"/>
      <c r="Q117" s="347">
        <f t="shared" si="198"/>
        <v>361.21100000000001</v>
      </c>
      <c r="R117" s="347" t="str">
        <f t="shared" si="201"/>
        <v xml:space="preserve"> COLLECTION  SEWERS - GRAVITY -  MAINS</v>
      </c>
      <c r="S117" s="354">
        <f t="shared" si="149"/>
        <v>1995</v>
      </c>
      <c r="T117" s="336">
        <f>Inputs!B$7-(S117+0.5)</f>
        <v>22.5</v>
      </c>
      <c r="U117" s="355">
        <f t="shared" si="188"/>
        <v>30464.43</v>
      </c>
      <c r="V117" s="337" t="str">
        <f t="shared" si="189"/>
        <v>R3.0</v>
      </c>
      <c r="W117" s="338">
        <f t="shared" si="190"/>
        <v>80</v>
      </c>
      <c r="X117" s="339">
        <f t="shared" si="151"/>
        <v>28</v>
      </c>
      <c r="Y117" s="340" t="str">
        <f t="shared" si="152"/>
        <v>R3.0028</v>
      </c>
      <c r="Z117" s="341">
        <f t="shared" si="153"/>
        <v>0.73133000000000004</v>
      </c>
      <c r="AA117" s="342">
        <f t="shared" si="154"/>
        <v>58.51</v>
      </c>
      <c r="AB117" s="342">
        <f t="shared" si="155"/>
        <v>81.009999999999991</v>
      </c>
      <c r="AC117" s="343">
        <f t="shared" si="156"/>
        <v>0.72225651000000002</v>
      </c>
      <c r="AD117" s="344">
        <f t="shared" si="157"/>
        <v>22003.13</v>
      </c>
      <c r="AE117" s="344">
        <f t="shared" si="191"/>
        <v>685450</v>
      </c>
      <c r="AF117" s="344">
        <f t="shared" si="192"/>
        <v>1782474</v>
      </c>
      <c r="AG117" s="344">
        <f t="shared" si="193"/>
        <v>2467923</v>
      </c>
      <c r="AH117" s="64"/>
      <c r="AI117" s="347">
        <f t="shared" si="199"/>
        <v>361.21100000000001</v>
      </c>
      <c r="AJ117" s="347" t="str">
        <f t="shared" si="202"/>
        <v xml:space="preserve"> COLLECTION  SEWERS - GRAVITY -  MAINS</v>
      </c>
      <c r="AK117" s="354">
        <f t="shared" si="161"/>
        <v>1995</v>
      </c>
      <c r="AL117" s="349">
        <f t="shared" si="162"/>
        <v>22003.13</v>
      </c>
      <c r="AM117" s="345">
        <f t="shared" si="194"/>
        <v>0</v>
      </c>
      <c r="AN117" s="346">
        <f t="shared" si="163"/>
        <v>22003.13</v>
      </c>
      <c r="AP117" s="347">
        <f t="shared" si="200"/>
        <v>361.21100000000001</v>
      </c>
      <c r="AQ117" s="347" t="str">
        <f t="shared" si="203"/>
        <v xml:space="preserve"> COLLECTION  SEWERS - GRAVITY -  MAINS</v>
      </c>
      <c r="AR117" s="356">
        <f t="shared" si="164"/>
        <v>1995</v>
      </c>
      <c r="AS117" s="335">
        <f t="shared" si="165"/>
        <v>15958.32</v>
      </c>
      <c r="AT117" s="333" t="str">
        <f t="shared" si="166"/>
        <v>R3.0</v>
      </c>
      <c r="AU117" s="333">
        <f t="shared" si="167"/>
        <v>80</v>
      </c>
      <c r="AV117" s="348">
        <f t="shared" si="168"/>
        <v>22.5</v>
      </c>
      <c r="AW117" s="347">
        <f t="shared" si="169"/>
        <v>28</v>
      </c>
      <c r="AX117" s="347" t="str">
        <f t="shared" si="170"/>
        <v>R3.0028</v>
      </c>
      <c r="AY117" s="347">
        <f t="shared" si="171"/>
        <v>0.73133000000000004</v>
      </c>
      <c r="AZ117" s="347">
        <f t="shared" si="172"/>
        <v>58.51</v>
      </c>
      <c r="BA117" s="347">
        <f t="shared" si="173"/>
        <v>81.009999999999991</v>
      </c>
      <c r="BB117" s="350">
        <f t="shared" si="174"/>
        <v>0.27773999999999999</v>
      </c>
      <c r="BC117" s="335">
        <f t="shared" si="175"/>
        <v>4432.26</v>
      </c>
      <c r="BD117" s="349">
        <f t="shared" si="176"/>
        <v>11526.06</v>
      </c>
      <c r="BE117" s="63">
        <f t="shared" si="195"/>
        <v>359062.2</v>
      </c>
      <c r="BF117" s="63">
        <f t="shared" si="196"/>
        <v>933721.3</v>
      </c>
      <c r="BG117" s="63">
        <f t="shared" si="197"/>
        <v>1292783.5</v>
      </c>
    </row>
    <row r="118" spans="1:59" outlineLevel="2">
      <c r="A118" s="455">
        <f t="shared" si="182"/>
        <v>361.21100000000001</v>
      </c>
      <c r="B118" s="454">
        <v>361.21100000000001</v>
      </c>
      <c r="C118" s="351" t="s">
        <v>1208</v>
      </c>
      <c r="D118" s="351" t="str">
        <f>'Gannett Fleming Eng Assess 6-16'!C110</f>
        <v>PVC - 12-INCH</v>
      </c>
      <c r="E118" s="429" t="str">
        <f>'Gannett Fleming Eng Assess 6-16'!E110</f>
        <v>1,227 FT</v>
      </c>
      <c r="F118" s="333">
        <f>'Gannett Fleming Eng Assess 6-16'!D110</f>
        <v>1995</v>
      </c>
      <c r="G118" s="353">
        <f t="shared" si="145"/>
        <v>1995</v>
      </c>
      <c r="H118" s="352">
        <f>'Gannett Fleming Eng Assess 6-16'!G110</f>
        <v>35566.14</v>
      </c>
      <c r="I118" s="332" t="str">
        <f t="shared" si="183"/>
        <v>HWW-138</v>
      </c>
      <c r="J118" s="333">
        <f t="shared" si="184"/>
        <v>204</v>
      </c>
      <c r="K118" s="333">
        <f t="shared" si="185"/>
        <v>389.5</v>
      </c>
      <c r="L118" s="334">
        <f t="shared" si="146"/>
        <v>1.909</v>
      </c>
      <c r="M118" s="335">
        <f t="shared" si="147"/>
        <v>67895.759999999995</v>
      </c>
      <c r="N118" s="458">
        <f t="shared" si="186"/>
        <v>1</v>
      </c>
      <c r="O118" s="335">
        <f t="shared" si="187"/>
        <v>67895.759999999995</v>
      </c>
      <c r="P118" s="63"/>
      <c r="Q118" s="347">
        <f t="shared" si="198"/>
        <v>361.21100000000001</v>
      </c>
      <c r="R118" s="347" t="str">
        <f t="shared" si="201"/>
        <v xml:space="preserve"> COLLECTION  SEWERS - GRAVITY -  MAINS</v>
      </c>
      <c r="S118" s="354">
        <f t="shared" si="149"/>
        <v>1995</v>
      </c>
      <c r="T118" s="336">
        <f>Inputs!B$7-(S118+0.5)</f>
        <v>22.5</v>
      </c>
      <c r="U118" s="355">
        <f t="shared" si="188"/>
        <v>67895.759999999995</v>
      </c>
      <c r="V118" s="337" t="str">
        <f t="shared" si="189"/>
        <v>R3.0</v>
      </c>
      <c r="W118" s="338">
        <f t="shared" si="190"/>
        <v>80</v>
      </c>
      <c r="X118" s="339">
        <f t="shared" si="151"/>
        <v>28</v>
      </c>
      <c r="Y118" s="340" t="str">
        <f t="shared" si="152"/>
        <v>R3.0028</v>
      </c>
      <c r="Z118" s="341">
        <f t="shared" si="153"/>
        <v>0.73133000000000004</v>
      </c>
      <c r="AA118" s="342">
        <f t="shared" si="154"/>
        <v>58.51</v>
      </c>
      <c r="AB118" s="342">
        <f t="shared" si="155"/>
        <v>81.009999999999991</v>
      </c>
      <c r="AC118" s="343">
        <f t="shared" si="156"/>
        <v>0.72225651000000002</v>
      </c>
      <c r="AD118" s="344">
        <f t="shared" si="157"/>
        <v>49038.15</v>
      </c>
      <c r="AE118" s="344">
        <f t="shared" si="191"/>
        <v>1527655</v>
      </c>
      <c r="AF118" s="344">
        <f t="shared" si="192"/>
        <v>3972581</v>
      </c>
      <c r="AG118" s="344">
        <f t="shared" si="193"/>
        <v>5500236</v>
      </c>
      <c r="AH118" s="64"/>
      <c r="AI118" s="347">
        <f t="shared" si="199"/>
        <v>361.21100000000001</v>
      </c>
      <c r="AJ118" s="347" t="str">
        <f t="shared" si="202"/>
        <v xml:space="preserve"> COLLECTION  SEWERS - GRAVITY -  MAINS</v>
      </c>
      <c r="AK118" s="354">
        <f t="shared" si="161"/>
        <v>1995</v>
      </c>
      <c r="AL118" s="349">
        <f t="shared" si="162"/>
        <v>49038.15</v>
      </c>
      <c r="AM118" s="345">
        <f t="shared" si="194"/>
        <v>0</v>
      </c>
      <c r="AN118" s="346">
        <f t="shared" si="163"/>
        <v>49038.15</v>
      </c>
      <c r="AP118" s="347">
        <f t="shared" si="200"/>
        <v>361.21100000000001</v>
      </c>
      <c r="AQ118" s="347" t="str">
        <f t="shared" si="203"/>
        <v xml:space="preserve"> COLLECTION  SEWERS - GRAVITY -  MAINS</v>
      </c>
      <c r="AR118" s="356">
        <f t="shared" si="164"/>
        <v>1995</v>
      </c>
      <c r="AS118" s="335">
        <f t="shared" si="165"/>
        <v>35566.14</v>
      </c>
      <c r="AT118" s="333" t="str">
        <f t="shared" si="166"/>
        <v>R3.0</v>
      </c>
      <c r="AU118" s="333">
        <f t="shared" si="167"/>
        <v>80</v>
      </c>
      <c r="AV118" s="348">
        <f t="shared" si="168"/>
        <v>22.5</v>
      </c>
      <c r="AW118" s="347">
        <f t="shared" si="169"/>
        <v>28</v>
      </c>
      <c r="AX118" s="347" t="str">
        <f t="shared" si="170"/>
        <v>R3.0028</v>
      </c>
      <c r="AY118" s="347">
        <f t="shared" si="171"/>
        <v>0.73133000000000004</v>
      </c>
      <c r="AZ118" s="347">
        <f t="shared" si="172"/>
        <v>58.51</v>
      </c>
      <c r="BA118" s="347">
        <f t="shared" si="173"/>
        <v>81.009999999999991</v>
      </c>
      <c r="BB118" s="350">
        <f t="shared" si="174"/>
        <v>0.27773999999999999</v>
      </c>
      <c r="BC118" s="335">
        <f t="shared" si="175"/>
        <v>9878.14</v>
      </c>
      <c r="BD118" s="349">
        <f t="shared" si="176"/>
        <v>25688</v>
      </c>
      <c r="BE118" s="63">
        <f t="shared" si="195"/>
        <v>800238.15</v>
      </c>
      <c r="BF118" s="63">
        <f t="shared" si="196"/>
        <v>2080974.85</v>
      </c>
      <c r="BG118" s="63">
        <f t="shared" si="197"/>
        <v>2881213</v>
      </c>
    </row>
    <row r="119" spans="1:59" outlineLevel="2">
      <c r="A119" s="455">
        <f t="shared" si="182"/>
        <v>361.21100000000001</v>
      </c>
      <c r="B119" s="454">
        <v>361.21100000000001</v>
      </c>
      <c r="C119" s="351" t="s">
        <v>1208</v>
      </c>
      <c r="D119" s="351" t="str">
        <f>'Gannett Fleming Eng Assess 6-16'!C111</f>
        <v>PVC - 15-INCH</v>
      </c>
      <c r="E119" s="429" t="str">
        <f>'Gannett Fleming Eng Assess 6-16'!E111</f>
        <v>754 FT</v>
      </c>
      <c r="F119" s="333">
        <f>'Gannett Fleming Eng Assess 6-16'!D111</f>
        <v>1995</v>
      </c>
      <c r="G119" s="353">
        <f t="shared" si="145"/>
        <v>1995</v>
      </c>
      <c r="H119" s="352">
        <f>'Gannett Fleming Eng Assess 6-16'!G111</f>
        <v>37664.68</v>
      </c>
      <c r="I119" s="332" t="str">
        <f t="shared" si="183"/>
        <v>HWW-138</v>
      </c>
      <c r="J119" s="333">
        <f t="shared" si="184"/>
        <v>204</v>
      </c>
      <c r="K119" s="333">
        <f t="shared" si="185"/>
        <v>389.5</v>
      </c>
      <c r="L119" s="334">
        <f t="shared" si="146"/>
        <v>1.909</v>
      </c>
      <c r="M119" s="335">
        <f t="shared" si="147"/>
        <v>71901.87</v>
      </c>
      <c r="N119" s="458">
        <f t="shared" si="186"/>
        <v>1</v>
      </c>
      <c r="O119" s="335">
        <f t="shared" si="187"/>
        <v>71901.87</v>
      </c>
      <c r="P119" s="63"/>
      <c r="Q119" s="347">
        <f t="shared" si="198"/>
        <v>361.21100000000001</v>
      </c>
      <c r="R119" s="347" t="str">
        <f t="shared" si="201"/>
        <v xml:space="preserve"> COLLECTION  SEWERS - GRAVITY -  MAINS</v>
      </c>
      <c r="S119" s="354">
        <f t="shared" si="149"/>
        <v>1995</v>
      </c>
      <c r="T119" s="336">
        <f>Inputs!B$7-(S119+0.5)</f>
        <v>22.5</v>
      </c>
      <c r="U119" s="355">
        <f t="shared" si="188"/>
        <v>71901.87</v>
      </c>
      <c r="V119" s="337" t="str">
        <f t="shared" si="189"/>
        <v>R3.0</v>
      </c>
      <c r="W119" s="338">
        <f t="shared" si="190"/>
        <v>80</v>
      </c>
      <c r="X119" s="339">
        <f t="shared" si="151"/>
        <v>28</v>
      </c>
      <c r="Y119" s="340" t="str">
        <f t="shared" si="152"/>
        <v>R3.0028</v>
      </c>
      <c r="Z119" s="341">
        <f t="shared" si="153"/>
        <v>0.73133000000000004</v>
      </c>
      <c r="AA119" s="342">
        <f t="shared" si="154"/>
        <v>58.51</v>
      </c>
      <c r="AB119" s="342">
        <f t="shared" si="155"/>
        <v>81.009999999999991</v>
      </c>
      <c r="AC119" s="343">
        <f t="shared" si="156"/>
        <v>0.72225651000000002</v>
      </c>
      <c r="AD119" s="344">
        <f t="shared" si="157"/>
        <v>51931.59</v>
      </c>
      <c r="AE119" s="344">
        <f t="shared" si="191"/>
        <v>1617792</v>
      </c>
      <c r="AF119" s="344">
        <f t="shared" si="192"/>
        <v>4206978</v>
      </c>
      <c r="AG119" s="344">
        <f t="shared" si="193"/>
        <v>5824770</v>
      </c>
      <c r="AH119" s="64"/>
      <c r="AI119" s="347">
        <f t="shared" si="199"/>
        <v>361.21100000000001</v>
      </c>
      <c r="AJ119" s="347" t="str">
        <f t="shared" si="202"/>
        <v xml:space="preserve"> COLLECTION  SEWERS - GRAVITY -  MAINS</v>
      </c>
      <c r="AK119" s="354">
        <f t="shared" si="161"/>
        <v>1995</v>
      </c>
      <c r="AL119" s="349">
        <f t="shared" si="162"/>
        <v>51931.59</v>
      </c>
      <c r="AM119" s="345">
        <f t="shared" si="194"/>
        <v>0</v>
      </c>
      <c r="AN119" s="346">
        <f t="shared" si="163"/>
        <v>51931.59</v>
      </c>
      <c r="AP119" s="347">
        <f t="shared" si="200"/>
        <v>361.21100000000001</v>
      </c>
      <c r="AQ119" s="347" t="str">
        <f t="shared" si="203"/>
        <v xml:space="preserve"> COLLECTION  SEWERS - GRAVITY -  MAINS</v>
      </c>
      <c r="AR119" s="356">
        <f t="shared" si="164"/>
        <v>1995</v>
      </c>
      <c r="AS119" s="335">
        <f t="shared" si="165"/>
        <v>37664.68</v>
      </c>
      <c r="AT119" s="333" t="str">
        <f t="shared" si="166"/>
        <v>R3.0</v>
      </c>
      <c r="AU119" s="333">
        <f t="shared" si="167"/>
        <v>80</v>
      </c>
      <c r="AV119" s="348">
        <f t="shared" si="168"/>
        <v>22.5</v>
      </c>
      <c r="AW119" s="347">
        <f t="shared" si="169"/>
        <v>28</v>
      </c>
      <c r="AX119" s="347" t="str">
        <f t="shared" si="170"/>
        <v>R3.0028</v>
      </c>
      <c r="AY119" s="347">
        <f t="shared" si="171"/>
        <v>0.73133000000000004</v>
      </c>
      <c r="AZ119" s="347">
        <f t="shared" si="172"/>
        <v>58.51</v>
      </c>
      <c r="BA119" s="347">
        <f t="shared" si="173"/>
        <v>81.009999999999991</v>
      </c>
      <c r="BB119" s="350">
        <f t="shared" si="174"/>
        <v>0.27773999999999999</v>
      </c>
      <c r="BC119" s="335">
        <f t="shared" si="175"/>
        <v>10460.99</v>
      </c>
      <c r="BD119" s="349">
        <f t="shared" si="176"/>
        <v>27203.690000000002</v>
      </c>
      <c r="BE119" s="63">
        <f t="shared" si="195"/>
        <v>847455.3</v>
      </c>
      <c r="BF119" s="63">
        <f t="shared" si="196"/>
        <v>2203760.4300000002</v>
      </c>
      <c r="BG119" s="63">
        <f t="shared" si="197"/>
        <v>3051215.73</v>
      </c>
    </row>
    <row r="120" spans="1:59" outlineLevel="2">
      <c r="A120" s="455">
        <f t="shared" si="182"/>
        <v>361.21100000000001</v>
      </c>
      <c r="B120" s="454">
        <v>361.21100000000001</v>
      </c>
      <c r="C120" s="351" t="s">
        <v>1208</v>
      </c>
      <c r="D120" s="351" t="str">
        <f>'Gannett Fleming Eng Assess 6-16'!C112</f>
        <v>PVC - 8-INCH</v>
      </c>
      <c r="E120" s="429" t="str">
        <f>'Gannett Fleming Eng Assess 6-16'!E112</f>
        <v>9,298 FT</v>
      </c>
      <c r="F120" s="333">
        <f>'Gannett Fleming Eng Assess 6-16'!D112</f>
        <v>2000</v>
      </c>
      <c r="G120" s="353">
        <f t="shared" si="145"/>
        <v>2000</v>
      </c>
      <c r="H120" s="352">
        <f>'Gannett Fleming Eng Assess 6-16'!G112</f>
        <v>379942.51</v>
      </c>
      <c r="I120" s="332" t="str">
        <f t="shared" si="183"/>
        <v>HWW-138</v>
      </c>
      <c r="J120" s="333">
        <f t="shared" si="184"/>
        <v>231</v>
      </c>
      <c r="K120" s="333">
        <f t="shared" si="185"/>
        <v>389.5</v>
      </c>
      <c r="L120" s="334">
        <f t="shared" si="146"/>
        <v>1.6859999999999999</v>
      </c>
      <c r="M120" s="335">
        <f t="shared" si="147"/>
        <v>640583.06999999995</v>
      </c>
      <c r="N120" s="458">
        <f t="shared" si="186"/>
        <v>1</v>
      </c>
      <c r="O120" s="335">
        <f t="shared" si="187"/>
        <v>640583.06999999995</v>
      </c>
      <c r="P120" s="63"/>
      <c r="Q120" s="347">
        <f t="shared" si="198"/>
        <v>361.21100000000001</v>
      </c>
      <c r="R120" s="347" t="str">
        <f t="shared" si="201"/>
        <v xml:space="preserve"> COLLECTION  SEWERS - GRAVITY -  MAINS</v>
      </c>
      <c r="S120" s="354">
        <f t="shared" si="149"/>
        <v>2000</v>
      </c>
      <c r="T120" s="336">
        <f>Inputs!B$7-(S120+0.5)</f>
        <v>17.5</v>
      </c>
      <c r="U120" s="355">
        <f t="shared" si="188"/>
        <v>640583.06999999995</v>
      </c>
      <c r="V120" s="337" t="str">
        <f t="shared" si="189"/>
        <v>R3.0</v>
      </c>
      <c r="W120" s="338">
        <f t="shared" si="190"/>
        <v>80</v>
      </c>
      <c r="X120" s="339">
        <f t="shared" si="151"/>
        <v>22</v>
      </c>
      <c r="Y120" s="340" t="str">
        <f t="shared" si="152"/>
        <v>R3.0022</v>
      </c>
      <c r="Z120" s="341">
        <f t="shared" si="153"/>
        <v>0.78729000000000005</v>
      </c>
      <c r="AA120" s="342">
        <f t="shared" si="154"/>
        <v>62.98</v>
      </c>
      <c r="AB120" s="342">
        <f t="shared" si="155"/>
        <v>80.47999999999999</v>
      </c>
      <c r="AC120" s="343">
        <f t="shared" si="156"/>
        <v>0.78255467000000001</v>
      </c>
      <c r="AD120" s="344">
        <f t="shared" si="157"/>
        <v>501291.27</v>
      </c>
      <c r="AE120" s="344">
        <f t="shared" si="191"/>
        <v>11210204</v>
      </c>
      <c r="AF120" s="344">
        <f t="shared" si="192"/>
        <v>40343922</v>
      </c>
      <c r="AG120" s="344">
        <f t="shared" si="193"/>
        <v>51554125</v>
      </c>
      <c r="AH120" s="64"/>
      <c r="AI120" s="347">
        <f t="shared" si="199"/>
        <v>361.21100000000001</v>
      </c>
      <c r="AJ120" s="347" t="str">
        <f t="shared" si="202"/>
        <v xml:space="preserve"> COLLECTION  SEWERS - GRAVITY -  MAINS</v>
      </c>
      <c r="AK120" s="354">
        <f t="shared" si="161"/>
        <v>2000</v>
      </c>
      <c r="AL120" s="349">
        <f t="shared" si="162"/>
        <v>501291.27</v>
      </c>
      <c r="AM120" s="345">
        <f t="shared" si="194"/>
        <v>0</v>
      </c>
      <c r="AN120" s="346">
        <f t="shared" si="163"/>
        <v>501291.27</v>
      </c>
      <c r="AP120" s="347">
        <f t="shared" si="200"/>
        <v>361.21100000000001</v>
      </c>
      <c r="AQ120" s="347" t="str">
        <f t="shared" si="203"/>
        <v xml:space="preserve"> COLLECTION  SEWERS - GRAVITY -  MAINS</v>
      </c>
      <c r="AR120" s="356">
        <f t="shared" si="164"/>
        <v>2000</v>
      </c>
      <c r="AS120" s="335">
        <f t="shared" si="165"/>
        <v>379942.51</v>
      </c>
      <c r="AT120" s="333" t="str">
        <f t="shared" si="166"/>
        <v>R3.0</v>
      </c>
      <c r="AU120" s="333">
        <f t="shared" si="167"/>
        <v>80</v>
      </c>
      <c r="AV120" s="348">
        <f t="shared" si="168"/>
        <v>17.5</v>
      </c>
      <c r="AW120" s="347">
        <f t="shared" si="169"/>
        <v>22</v>
      </c>
      <c r="AX120" s="347" t="str">
        <f t="shared" si="170"/>
        <v>R3.0022</v>
      </c>
      <c r="AY120" s="347">
        <f t="shared" si="171"/>
        <v>0.78729000000000005</v>
      </c>
      <c r="AZ120" s="347">
        <f t="shared" si="172"/>
        <v>62.98</v>
      </c>
      <c r="BA120" s="347">
        <f t="shared" si="173"/>
        <v>80.47999999999999</v>
      </c>
      <c r="BB120" s="350">
        <f t="shared" si="174"/>
        <v>0.21745</v>
      </c>
      <c r="BC120" s="335">
        <f t="shared" si="175"/>
        <v>82618.5</v>
      </c>
      <c r="BD120" s="349">
        <f t="shared" si="176"/>
        <v>297324.01</v>
      </c>
      <c r="BE120" s="63">
        <f t="shared" si="195"/>
        <v>6648993.9299999997</v>
      </c>
      <c r="BF120" s="63">
        <f t="shared" si="196"/>
        <v>23928779.280000001</v>
      </c>
      <c r="BG120" s="63">
        <f t="shared" si="197"/>
        <v>30577773.199999999</v>
      </c>
    </row>
    <row r="121" spans="1:59" outlineLevel="2">
      <c r="A121" s="455">
        <f t="shared" si="182"/>
        <v>361.21100000000001</v>
      </c>
      <c r="B121" s="454">
        <v>361.21100000000001</v>
      </c>
      <c r="C121" s="351" t="s">
        <v>1208</v>
      </c>
      <c r="D121" s="351" t="str">
        <f>'Gannett Fleming Eng Assess 6-16'!C113</f>
        <v>PVC - 8-INCH</v>
      </c>
      <c r="E121" s="429" t="str">
        <f>'Gannett Fleming Eng Assess 6-16'!E113</f>
        <v>23,824 FT</v>
      </c>
      <c r="F121" s="333">
        <f>'Gannett Fleming Eng Assess 6-16'!D113</f>
        <v>2005</v>
      </c>
      <c r="G121" s="353">
        <f t="shared" si="145"/>
        <v>2005</v>
      </c>
      <c r="H121" s="352">
        <f>'Gannett Fleming Eng Assess 6-16'!G113</f>
        <v>1279091.45</v>
      </c>
      <c r="I121" s="332" t="str">
        <f t="shared" si="183"/>
        <v>HWW-138</v>
      </c>
      <c r="J121" s="333">
        <f t="shared" si="184"/>
        <v>288.5</v>
      </c>
      <c r="K121" s="333">
        <f t="shared" si="185"/>
        <v>389.5</v>
      </c>
      <c r="L121" s="334">
        <f t="shared" si="146"/>
        <v>1.35</v>
      </c>
      <c r="M121" s="335">
        <f t="shared" si="147"/>
        <v>1726773.46</v>
      </c>
      <c r="N121" s="458">
        <f t="shared" si="186"/>
        <v>1</v>
      </c>
      <c r="O121" s="335">
        <f t="shared" si="187"/>
        <v>1726773.46</v>
      </c>
      <c r="P121" s="63"/>
      <c r="Q121" s="347">
        <f t="shared" si="198"/>
        <v>361.21100000000001</v>
      </c>
      <c r="R121" s="347" t="str">
        <f t="shared" si="201"/>
        <v xml:space="preserve"> COLLECTION  SEWERS - GRAVITY -  MAINS</v>
      </c>
      <c r="S121" s="354">
        <f t="shared" si="149"/>
        <v>2005</v>
      </c>
      <c r="T121" s="336">
        <f>Inputs!B$7-(S121+0.5)</f>
        <v>12.5</v>
      </c>
      <c r="U121" s="355">
        <f t="shared" si="188"/>
        <v>1726773.46</v>
      </c>
      <c r="V121" s="337" t="str">
        <f t="shared" si="189"/>
        <v>R3.0</v>
      </c>
      <c r="W121" s="338">
        <f t="shared" si="190"/>
        <v>80</v>
      </c>
      <c r="X121" s="339">
        <f t="shared" si="151"/>
        <v>16</v>
      </c>
      <c r="Y121" s="340" t="str">
        <f t="shared" si="152"/>
        <v>R3.0016</v>
      </c>
      <c r="Z121" s="341">
        <f t="shared" si="153"/>
        <v>0.84430000000000005</v>
      </c>
      <c r="AA121" s="342">
        <f t="shared" si="154"/>
        <v>67.540000000000006</v>
      </c>
      <c r="AB121" s="342">
        <f t="shared" si="155"/>
        <v>80.040000000000006</v>
      </c>
      <c r="AC121" s="343">
        <f t="shared" si="156"/>
        <v>0.84382809000000003</v>
      </c>
      <c r="AD121" s="344">
        <f t="shared" si="157"/>
        <v>1457099.95</v>
      </c>
      <c r="AE121" s="344">
        <f t="shared" si="191"/>
        <v>21584668</v>
      </c>
      <c r="AF121" s="344">
        <f t="shared" si="192"/>
        <v>116626279</v>
      </c>
      <c r="AG121" s="344">
        <f t="shared" si="193"/>
        <v>138210948</v>
      </c>
      <c r="AH121" s="64"/>
      <c r="AI121" s="347">
        <f t="shared" si="199"/>
        <v>361.21100000000001</v>
      </c>
      <c r="AJ121" s="347" t="str">
        <f t="shared" si="202"/>
        <v xml:space="preserve"> COLLECTION  SEWERS - GRAVITY -  MAINS</v>
      </c>
      <c r="AK121" s="354">
        <f t="shared" si="161"/>
        <v>2005</v>
      </c>
      <c r="AL121" s="349">
        <f t="shared" si="162"/>
        <v>1457099.95</v>
      </c>
      <c r="AM121" s="345">
        <f t="shared" si="194"/>
        <v>0</v>
      </c>
      <c r="AN121" s="346">
        <f t="shared" si="163"/>
        <v>1457099.95</v>
      </c>
      <c r="AP121" s="347">
        <f t="shared" si="200"/>
        <v>361.21100000000001</v>
      </c>
      <c r="AQ121" s="347" t="str">
        <f t="shared" si="203"/>
        <v xml:space="preserve"> COLLECTION  SEWERS - GRAVITY -  MAINS</v>
      </c>
      <c r="AR121" s="356">
        <f t="shared" si="164"/>
        <v>2005</v>
      </c>
      <c r="AS121" s="335">
        <f t="shared" si="165"/>
        <v>1279091.45</v>
      </c>
      <c r="AT121" s="333" t="str">
        <f t="shared" si="166"/>
        <v>R3.0</v>
      </c>
      <c r="AU121" s="333">
        <f t="shared" si="167"/>
        <v>80</v>
      </c>
      <c r="AV121" s="348">
        <f t="shared" si="168"/>
        <v>12.5</v>
      </c>
      <c r="AW121" s="347">
        <f t="shared" si="169"/>
        <v>16</v>
      </c>
      <c r="AX121" s="347" t="str">
        <f t="shared" si="170"/>
        <v>R3.0016</v>
      </c>
      <c r="AY121" s="347">
        <f t="shared" si="171"/>
        <v>0.84430000000000005</v>
      </c>
      <c r="AZ121" s="347">
        <f t="shared" si="172"/>
        <v>67.540000000000006</v>
      </c>
      <c r="BA121" s="347">
        <f t="shared" si="173"/>
        <v>80.040000000000006</v>
      </c>
      <c r="BB121" s="350">
        <f t="shared" si="174"/>
        <v>0.15617</v>
      </c>
      <c r="BC121" s="335">
        <f t="shared" si="175"/>
        <v>199755.71</v>
      </c>
      <c r="BD121" s="349">
        <f t="shared" si="176"/>
        <v>1079335.74</v>
      </c>
      <c r="BE121" s="63">
        <f t="shared" si="195"/>
        <v>15988643.130000001</v>
      </c>
      <c r="BF121" s="63">
        <f t="shared" si="196"/>
        <v>86389836.530000001</v>
      </c>
      <c r="BG121" s="63">
        <f t="shared" si="197"/>
        <v>102378479.66</v>
      </c>
    </row>
    <row r="122" spans="1:59" outlineLevel="2">
      <c r="A122" s="455">
        <f t="shared" si="182"/>
        <v>361.21100000000001</v>
      </c>
      <c r="B122" s="454">
        <v>361.21100000000001</v>
      </c>
      <c r="C122" s="351" t="s">
        <v>1208</v>
      </c>
      <c r="D122" s="351" t="str">
        <f>'Gannett Fleming Eng Assess 6-16'!C114</f>
        <v>PVC - 8-INCH</v>
      </c>
      <c r="E122" s="429" t="str">
        <f>'Gannett Fleming Eng Assess 6-16'!E114</f>
        <v>4,817 FT</v>
      </c>
      <c r="F122" s="333">
        <f>'Gannett Fleming Eng Assess 6-16'!D114</f>
        <v>2010</v>
      </c>
      <c r="G122" s="353">
        <f t="shared" si="145"/>
        <v>2010</v>
      </c>
      <c r="H122" s="352">
        <f>'Gannett Fleming Eng Assess 6-16'!G114</f>
        <v>224452.48000000001</v>
      </c>
      <c r="I122" s="332" t="str">
        <f t="shared" si="183"/>
        <v>HWW-138</v>
      </c>
      <c r="J122" s="333">
        <f t="shared" si="184"/>
        <v>362</v>
      </c>
      <c r="K122" s="333">
        <f t="shared" si="185"/>
        <v>389.5</v>
      </c>
      <c r="L122" s="334">
        <f t="shared" si="146"/>
        <v>1.0760000000000001</v>
      </c>
      <c r="M122" s="335">
        <f t="shared" si="147"/>
        <v>241510.87</v>
      </c>
      <c r="N122" s="458">
        <f t="shared" si="186"/>
        <v>1</v>
      </c>
      <c r="O122" s="335">
        <f t="shared" si="187"/>
        <v>241510.87</v>
      </c>
      <c r="P122" s="63"/>
      <c r="Q122" s="347">
        <f t="shared" si="198"/>
        <v>361.21100000000001</v>
      </c>
      <c r="R122" s="347" t="str">
        <f t="shared" si="201"/>
        <v xml:space="preserve"> COLLECTION  SEWERS - GRAVITY -  MAINS</v>
      </c>
      <c r="S122" s="354">
        <f t="shared" si="149"/>
        <v>2010</v>
      </c>
      <c r="T122" s="336">
        <f>Inputs!B$7-(S122+0.5)</f>
        <v>7.5</v>
      </c>
      <c r="U122" s="355">
        <f t="shared" si="188"/>
        <v>241510.87</v>
      </c>
      <c r="V122" s="337" t="str">
        <f t="shared" si="189"/>
        <v>R3.0</v>
      </c>
      <c r="W122" s="338">
        <f t="shared" si="190"/>
        <v>80</v>
      </c>
      <c r="X122" s="339">
        <f t="shared" si="151"/>
        <v>9</v>
      </c>
      <c r="Y122" s="340" t="str">
        <f t="shared" si="152"/>
        <v>R3.0009</v>
      </c>
      <c r="Z122" s="341">
        <f t="shared" si="153"/>
        <v>0.91186999999999996</v>
      </c>
      <c r="AA122" s="342">
        <f t="shared" si="154"/>
        <v>72.95</v>
      </c>
      <c r="AB122" s="342">
        <f t="shared" si="155"/>
        <v>80.45</v>
      </c>
      <c r="AC122" s="343">
        <f t="shared" si="156"/>
        <v>0.90677439000000004</v>
      </c>
      <c r="AD122" s="344">
        <f t="shared" si="157"/>
        <v>218995.87</v>
      </c>
      <c r="AE122" s="344">
        <f t="shared" si="191"/>
        <v>1811332</v>
      </c>
      <c r="AF122" s="344">
        <f t="shared" si="192"/>
        <v>17618218</v>
      </c>
      <c r="AG122" s="344">
        <f t="shared" si="193"/>
        <v>19429549</v>
      </c>
      <c r="AH122" s="64"/>
      <c r="AI122" s="347">
        <f t="shared" si="199"/>
        <v>361.21100000000001</v>
      </c>
      <c r="AJ122" s="347" t="str">
        <f t="shared" si="202"/>
        <v xml:space="preserve"> COLLECTION  SEWERS - GRAVITY -  MAINS</v>
      </c>
      <c r="AK122" s="354">
        <f t="shared" si="161"/>
        <v>2010</v>
      </c>
      <c r="AL122" s="349">
        <f t="shared" si="162"/>
        <v>218995.87</v>
      </c>
      <c r="AM122" s="345">
        <f t="shared" si="194"/>
        <v>0</v>
      </c>
      <c r="AN122" s="346">
        <f t="shared" si="163"/>
        <v>218995.87</v>
      </c>
      <c r="AP122" s="347">
        <f t="shared" si="200"/>
        <v>361.21100000000001</v>
      </c>
      <c r="AQ122" s="347" t="str">
        <f t="shared" si="203"/>
        <v xml:space="preserve"> COLLECTION  SEWERS - GRAVITY -  MAINS</v>
      </c>
      <c r="AR122" s="356">
        <f t="shared" si="164"/>
        <v>2010</v>
      </c>
      <c r="AS122" s="335">
        <f t="shared" si="165"/>
        <v>224452.48000000001</v>
      </c>
      <c r="AT122" s="333" t="str">
        <f t="shared" si="166"/>
        <v>R3.0</v>
      </c>
      <c r="AU122" s="333">
        <f t="shared" si="167"/>
        <v>80</v>
      </c>
      <c r="AV122" s="348">
        <f t="shared" si="168"/>
        <v>7.5</v>
      </c>
      <c r="AW122" s="347">
        <f t="shared" si="169"/>
        <v>9</v>
      </c>
      <c r="AX122" s="347" t="str">
        <f t="shared" si="170"/>
        <v>R3.0009</v>
      </c>
      <c r="AY122" s="347">
        <f t="shared" si="171"/>
        <v>0.91186999999999996</v>
      </c>
      <c r="AZ122" s="347">
        <f t="shared" si="172"/>
        <v>72.95</v>
      </c>
      <c r="BA122" s="347">
        <f t="shared" si="173"/>
        <v>80.45</v>
      </c>
      <c r="BB122" s="350">
        <f t="shared" si="174"/>
        <v>9.3229999999999993E-2</v>
      </c>
      <c r="BC122" s="335">
        <f t="shared" si="175"/>
        <v>20925.7</v>
      </c>
      <c r="BD122" s="349">
        <f t="shared" si="176"/>
        <v>203526.78</v>
      </c>
      <c r="BE122" s="63">
        <f t="shared" si="195"/>
        <v>1683393.6</v>
      </c>
      <c r="BF122" s="63">
        <f t="shared" si="196"/>
        <v>16373808.42</v>
      </c>
      <c r="BG122" s="63">
        <f t="shared" si="197"/>
        <v>18057202.02</v>
      </c>
    </row>
    <row r="123" spans="1:59" outlineLevel="2">
      <c r="A123" s="455">
        <f t="shared" si="182"/>
        <v>361.21100000000001</v>
      </c>
      <c r="B123" s="454">
        <v>361.21100000000001</v>
      </c>
      <c r="C123" s="351" t="s">
        <v>1208</v>
      </c>
      <c r="D123" s="351" t="str">
        <f>'Gannett Fleming Eng Assess 6-16'!C115</f>
        <v>PVC - 8-INCH</v>
      </c>
      <c r="E123" s="429" t="str">
        <f>'Gannett Fleming Eng Assess 6-16'!E115</f>
        <v>702 FT</v>
      </c>
      <c r="F123" s="333">
        <f>'Gannett Fleming Eng Assess 6-16'!D115</f>
        <v>2012</v>
      </c>
      <c r="G123" s="353">
        <f t="shared" si="145"/>
        <v>2012</v>
      </c>
      <c r="H123" s="352">
        <f>'Gannett Fleming Eng Assess 6-16'!G115</f>
        <v>51478.96</v>
      </c>
      <c r="I123" s="332" t="str">
        <f t="shared" si="183"/>
        <v>HWW-138</v>
      </c>
      <c r="J123" s="333">
        <f t="shared" si="184"/>
        <v>406.8</v>
      </c>
      <c r="K123" s="333">
        <f t="shared" si="185"/>
        <v>389.5</v>
      </c>
      <c r="L123" s="334">
        <f t="shared" si="146"/>
        <v>0.95699999999999996</v>
      </c>
      <c r="M123" s="335">
        <f t="shared" si="147"/>
        <v>49265.36</v>
      </c>
      <c r="N123" s="458">
        <f t="shared" si="186"/>
        <v>1</v>
      </c>
      <c r="O123" s="335">
        <f t="shared" si="187"/>
        <v>49265.36</v>
      </c>
      <c r="P123" s="63"/>
      <c r="Q123" s="347">
        <f t="shared" si="198"/>
        <v>361.21100000000001</v>
      </c>
      <c r="R123" s="347" t="str">
        <f t="shared" si="201"/>
        <v xml:space="preserve"> COLLECTION  SEWERS - GRAVITY -  MAINS</v>
      </c>
      <c r="S123" s="354">
        <f t="shared" si="149"/>
        <v>2012</v>
      </c>
      <c r="T123" s="336">
        <f>Inputs!B$7-(S123+0.5)</f>
        <v>5.5</v>
      </c>
      <c r="U123" s="355">
        <f t="shared" si="188"/>
        <v>49265.36</v>
      </c>
      <c r="V123" s="337" t="str">
        <f t="shared" si="189"/>
        <v>R3.0</v>
      </c>
      <c r="W123" s="338">
        <f t="shared" si="190"/>
        <v>80</v>
      </c>
      <c r="X123" s="339">
        <f t="shared" si="151"/>
        <v>7</v>
      </c>
      <c r="Y123" s="340" t="str">
        <f t="shared" si="152"/>
        <v>R3.0007</v>
      </c>
      <c r="Z123" s="341">
        <f t="shared" si="153"/>
        <v>0.93135000000000001</v>
      </c>
      <c r="AA123" s="342">
        <f t="shared" si="154"/>
        <v>74.510000000000005</v>
      </c>
      <c r="AB123" s="342">
        <f t="shared" si="155"/>
        <v>80.010000000000005</v>
      </c>
      <c r="AC123" s="343">
        <f t="shared" si="156"/>
        <v>0.93125859</v>
      </c>
      <c r="AD123" s="344">
        <f t="shared" si="157"/>
        <v>45878.79</v>
      </c>
      <c r="AE123" s="344">
        <f t="shared" si="191"/>
        <v>270959</v>
      </c>
      <c r="AF123" s="344">
        <f t="shared" si="192"/>
        <v>3670762</v>
      </c>
      <c r="AG123" s="344">
        <f t="shared" si="193"/>
        <v>3941721</v>
      </c>
      <c r="AH123" s="64"/>
      <c r="AI123" s="347">
        <f t="shared" si="199"/>
        <v>361.21100000000001</v>
      </c>
      <c r="AJ123" s="347" t="str">
        <f t="shared" si="202"/>
        <v xml:space="preserve"> COLLECTION  SEWERS - GRAVITY -  MAINS</v>
      </c>
      <c r="AK123" s="354">
        <f t="shared" si="161"/>
        <v>2012</v>
      </c>
      <c r="AL123" s="349">
        <f t="shared" si="162"/>
        <v>45878.79</v>
      </c>
      <c r="AM123" s="345">
        <f t="shared" si="194"/>
        <v>0</v>
      </c>
      <c r="AN123" s="346">
        <f t="shared" si="163"/>
        <v>45878.79</v>
      </c>
      <c r="AP123" s="347">
        <f t="shared" si="200"/>
        <v>361.21100000000001</v>
      </c>
      <c r="AQ123" s="347" t="str">
        <f t="shared" si="203"/>
        <v xml:space="preserve"> COLLECTION  SEWERS - GRAVITY -  MAINS</v>
      </c>
      <c r="AR123" s="356">
        <f t="shared" si="164"/>
        <v>2012</v>
      </c>
      <c r="AS123" s="335">
        <f t="shared" si="165"/>
        <v>51478.96</v>
      </c>
      <c r="AT123" s="333" t="str">
        <f t="shared" si="166"/>
        <v>R3.0</v>
      </c>
      <c r="AU123" s="333">
        <f t="shared" si="167"/>
        <v>80</v>
      </c>
      <c r="AV123" s="348">
        <f t="shared" si="168"/>
        <v>5.5</v>
      </c>
      <c r="AW123" s="347">
        <f t="shared" si="169"/>
        <v>7</v>
      </c>
      <c r="AX123" s="347" t="str">
        <f t="shared" si="170"/>
        <v>R3.0007</v>
      </c>
      <c r="AY123" s="347">
        <f t="shared" si="171"/>
        <v>0.93135000000000001</v>
      </c>
      <c r="AZ123" s="347">
        <f t="shared" si="172"/>
        <v>74.510000000000005</v>
      </c>
      <c r="BA123" s="347">
        <f t="shared" si="173"/>
        <v>80.010000000000005</v>
      </c>
      <c r="BB123" s="350">
        <f t="shared" si="174"/>
        <v>6.8739999999999996E-2</v>
      </c>
      <c r="BC123" s="335">
        <f t="shared" si="175"/>
        <v>3538.66</v>
      </c>
      <c r="BD123" s="349">
        <f t="shared" si="176"/>
        <v>47940.3</v>
      </c>
      <c r="BE123" s="63">
        <f t="shared" si="195"/>
        <v>283134.28000000003</v>
      </c>
      <c r="BF123" s="63">
        <f t="shared" si="196"/>
        <v>3835697.31</v>
      </c>
      <c r="BG123" s="63">
        <f t="shared" si="197"/>
        <v>4118831.59</v>
      </c>
    </row>
    <row r="124" spans="1:59" outlineLevel="2">
      <c r="A124" s="455">
        <f t="shared" si="182"/>
        <v>361.21100000000001</v>
      </c>
      <c r="B124" s="454">
        <v>361.21100000000001</v>
      </c>
      <c r="C124" s="351" t="s">
        <v>1208</v>
      </c>
      <c r="D124" s="351" t="str">
        <f>'Gannett Fleming Eng Assess 6-16'!C116</f>
        <v>PVC - 12-INCH</v>
      </c>
      <c r="E124" s="429" t="str">
        <f>'Gannett Fleming Eng Assess 6-16'!E116</f>
        <v>3,862 FT</v>
      </c>
      <c r="F124" s="333">
        <f>'Gannett Fleming Eng Assess 6-16'!D116</f>
        <v>2012</v>
      </c>
      <c r="G124" s="353">
        <f t="shared" si="145"/>
        <v>2012</v>
      </c>
      <c r="H124" s="352">
        <f>'Gannett Fleming Eng Assess 6-16'!G116</f>
        <v>660282</v>
      </c>
      <c r="I124" s="332" t="str">
        <f t="shared" si="183"/>
        <v>HWW-138</v>
      </c>
      <c r="J124" s="333">
        <f t="shared" si="184"/>
        <v>406.8</v>
      </c>
      <c r="K124" s="333">
        <f t="shared" si="185"/>
        <v>389.5</v>
      </c>
      <c r="L124" s="334">
        <f t="shared" si="146"/>
        <v>0.95699999999999996</v>
      </c>
      <c r="M124" s="335">
        <f t="shared" si="147"/>
        <v>631889.87</v>
      </c>
      <c r="N124" s="458">
        <f t="shared" si="186"/>
        <v>1</v>
      </c>
      <c r="O124" s="335">
        <f t="shared" si="187"/>
        <v>631889.87</v>
      </c>
      <c r="P124" s="63"/>
      <c r="Q124" s="347">
        <f t="shared" si="198"/>
        <v>361.21100000000001</v>
      </c>
      <c r="R124" s="347" t="str">
        <f t="shared" si="201"/>
        <v xml:space="preserve"> COLLECTION  SEWERS - GRAVITY -  MAINS</v>
      </c>
      <c r="S124" s="354">
        <f t="shared" si="149"/>
        <v>2012</v>
      </c>
      <c r="T124" s="336">
        <f>Inputs!B$7-(S124+0.5)</f>
        <v>5.5</v>
      </c>
      <c r="U124" s="355">
        <f t="shared" si="188"/>
        <v>631889.87</v>
      </c>
      <c r="V124" s="337" t="str">
        <f t="shared" si="189"/>
        <v>R3.0</v>
      </c>
      <c r="W124" s="338">
        <f t="shared" si="190"/>
        <v>80</v>
      </c>
      <c r="X124" s="339">
        <f t="shared" si="151"/>
        <v>7</v>
      </c>
      <c r="Y124" s="340" t="str">
        <f t="shared" si="152"/>
        <v>R3.0007</v>
      </c>
      <c r="Z124" s="341">
        <f t="shared" si="153"/>
        <v>0.93135000000000001</v>
      </c>
      <c r="AA124" s="342">
        <f t="shared" si="154"/>
        <v>74.510000000000005</v>
      </c>
      <c r="AB124" s="342">
        <f t="shared" si="155"/>
        <v>80.010000000000005</v>
      </c>
      <c r="AC124" s="343">
        <f t="shared" si="156"/>
        <v>0.93125859</v>
      </c>
      <c r="AD124" s="344">
        <f t="shared" si="157"/>
        <v>588452.87</v>
      </c>
      <c r="AE124" s="344">
        <f t="shared" si="191"/>
        <v>3475394</v>
      </c>
      <c r="AF124" s="344">
        <f t="shared" si="192"/>
        <v>47082114</v>
      </c>
      <c r="AG124" s="344">
        <f t="shared" si="193"/>
        <v>50557508</v>
      </c>
      <c r="AH124" s="64"/>
      <c r="AI124" s="347">
        <f t="shared" si="199"/>
        <v>361.21100000000001</v>
      </c>
      <c r="AJ124" s="347" t="str">
        <f t="shared" si="202"/>
        <v xml:space="preserve"> COLLECTION  SEWERS - GRAVITY -  MAINS</v>
      </c>
      <c r="AK124" s="354">
        <f t="shared" si="161"/>
        <v>2012</v>
      </c>
      <c r="AL124" s="349">
        <f t="shared" si="162"/>
        <v>588452.87</v>
      </c>
      <c r="AM124" s="345">
        <f t="shared" si="194"/>
        <v>0</v>
      </c>
      <c r="AN124" s="346">
        <f t="shared" si="163"/>
        <v>588452.87</v>
      </c>
      <c r="AP124" s="347">
        <f t="shared" si="200"/>
        <v>361.21100000000001</v>
      </c>
      <c r="AQ124" s="347" t="str">
        <f t="shared" si="203"/>
        <v xml:space="preserve"> COLLECTION  SEWERS - GRAVITY -  MAINS</v>
      </c>
      <c r="AR124" s="356">
        <f t="shared" si="164"/>
        <v>2012</v>
      </c>
      <c r="AS124" s="335">
        <f t="shared" si="165"/>
        <v>660282</v>
      </c>
      <c r="AT124" s="333" t="str">
        <f t="shared" si="166"/>
        <v>R3.0</v>
      </c>
      <c r="AU124" s="333">
        <f t="shared" si="167"/>
        <v>80</v>
      </c>
      <c r="AV124" s="348">
        <f t="shared" si="168"/>
        <v>5.5</v>
      </c>
      <c r="AW124" s="347">
        <f t="shared" si="169"/>
        <v>7</v>
      </c>
      <c r="AX124" s="347" t="str">
        <f t="shared" si="170"/>
        <v>R3.0007</v>
      </c>
      <c r="AY124" s="347">
        <f t="shared" si="171"/>
        <v>0.93135000000000001</v>
      </c>
      <c r="AZ124" s="347">
        <f t="shared" si="172"/>
        <v>74.510000000000005</v>
      </c>
      <c r="BA124" s="347">
        <f t="shared" si="173"/>
        <v>80.010000000000005</v>
      </c>
      <c r="BB124" s="350">
        <f t="shared" si="174"/>
        <v>6.8739999999999996E-2</v>
      </c>
      <c r="BC124" s="335">
        <f t="shared" si="175"/>
        <v>45387.78</v>
      </c>
      <c r="BD124" s="349">
        <f t="shared" si="176"/>
        <v>614894.22</v>
      </c>
      <c r="BE124" s="63">
        <f t="shared" si="195"/>
        <v>3631551</v>
      </c>
      <c r="BF124" s="63">
        <f t="shared" si="196"/>
        <v>49197611.82</v>
      </c>
      <c r="BG124" s="63">
        <f t="shared" si="197"/>
        <v>52829162.82</v>
      </c>
    </row>
    <row r="125" spans="1:59" outlineLevel="1">
      <c r="A125" s="430" t="s">
        <v>1226</v>
      </c>
      <c r="B125" s="453"/>
      <c r="C125" s="357" t="str">
        <f>C124</f>
        <v xml:space="preserve"> COLLECTION  SEWERS - GRAVITY -  MAINS</v>
      </c>
      <c r="D125" s="351"/>
      <c r="E125" s="429"/>
      <c r="F125" s="333"/>
      <c r="G125" s="353"/>
      <c r="H125" s="352">
        <f>SUBTOTAL(9,H87:H124)</f>
        <v>15360150.520000001</v>
      </c>
      <c r="I125" s="332"/>
      <c r="J125" s="333"/>
      <c r="K125" s="333"/>
      <c r="L125" s="334"/>
      <c r="M125" s="335">
        <f>SUBTOTAL(9,M87:M124)</f>
        <v>50172506.700000003</v>
      </c>
      <c r="N125" s="335"/>
      <c r="O125" s="335">
        <f>SUBTOTAL(9,O87:O124)</f>
        <v>50172506.700000003</v>
      </c>
      <c r="P125" s="63"/>
      <c r="Q125" s="431" t="str">
        <f t="shared" si="198"/>
        <v>361.21 Total</v>
      </c>
      <c r="R125" s="358" t="str">
        <f>C125</f>
        <v xml:space="preserve"> COLLECTION  SEWERS - GRAVITY -  MAINS</v>
      </c>
      <c r="S125" s="354"/>
      <c r="T125" s="336">
        <f>ROUND(AE125/U125,2)</f>
        <v>38.450000000000003</v>
      </c>
      <c r="U125" s="355">
        <f>SUBTOTAL(9,U87:U124)</f>
        <v>50172506.700000003</v>
      </c>
      <c r="V125" s="337"/>
      <c r="W125" s="338"/>
      <c r="X125" s="339"/>
      <c r="Y125" s="340"/>
      <c r="Z125" s="341"/>
      <c r="AA125" s="342">
        <f>ROUND(AF125/$U125,2)</f>
        <v>45.03</v>
      </c>
      <c r="AB125" s="342">
        <f>ROUND(AG125/$U125,2)</f>
        <v>83.48</v>
      </c>
      <c r="AC125" s="343"/>
      <c r="AD125" s="344">
        <f>SUBTOTAL(9,AD87:AD124)</f>
        <v>27267923.869999994</v>
      </c>
      <c r="AE125" s="344">
        <f t="shared" ref="AE125:AG125" si="204">SUBTOTAL(9,AE87:AE124)</f>
        <v>1928923877</v>
      </c>
      <c r="AF125" s="344">
        <f t="shared" si="204"/>
        <v>2259336879</v>
      </c>
      <c r="AG125" s="344">
        <f t="shared" si="204"/>
        <v>4188260756</v>
      </c>
      <c r="AH125" s="64"/>
      <c r="AI125" s="431" t="str">
        <f t="shared" si="199"/>
        <v>361.21 Total</v>
      </c>
      <c r="AJ125" s="358" t="str">
        <f>C125</f>
        <v xml:space="preserve"> COLLECTION  SEWERS - GRAVITY -  MAINS</v>
      </c>
      <c r="AK125" s="354"/>
      <c r="AL125" s="349">
        <f>SUBTOTAL(9,AL87:AL124)</f>
        <v>27267923.869999994</v>
      </c>
      <c r="AM125" s="345"/>
      <c r="AN125" s="349">
        <f>SUBTOTAL(9,AN87:AN124)</f>
        <v>27267923.869999994</v>
      </c>
      <c r="AP125" s="431" t="str">
        <f t="shared" si="200"/>
        <v>361.21 Total</v>
      </c>
      <c r="AQ125" s="358" t="str">
        <f>C125</f>
        <v xml:space="preserve"> COLLECTION  SEWERS - GRAVITY -  MAINS</v>
      </c>
      <c r="AR125" s="356"/>
      <c r="AS125" s="335">
        <f>SUBTOTAL(9,AS87:AS124)</f>
        <v>15360150.520000001</v>
      </c>
      <c r="AT125" s="333"/>
      <c r="AU125" s="333"/>
      <c r="AV125" s="348">
        <f>ROUND(BE125/AS125,2)</f>
        <v>28.3</v>
      </c>
      <c r="AW125" s="347"/>
      <c r="AX125" s="347"/>
      <c r="AY125" s="347"/>
      <c r="AZ125" s="348">
        <f>ROUND(BF125/AS125,2)</f>
        <v>53.65</v>
      </c>
      <c r="BA125" s="348">
        <f>ROUND(BG125/AS125,2)</f>
        <v>81.95</v>
      </c>
      <c r="BB125" s="350"/>
      <c r="BC125" s="335">
        <f>SUBTOTAL(9,BC87:BC124)</f>
        <v>5255554.87</v>
      </c>
      <c r="BD125" s="349">
        <f>SUBTOTAL(9,BD87:BD124)</f>
        <v>10104595.65</v>
      </c>
      <c r="BE125" s="349">
        <f t="shared" ref="BE125:BG125" si="205">SUBTOTAL(9,BE87:BE124)</f>
        <v>434647217.95999992</v>
      </c>
      <c r="BF125" s="349">
        <f t="shared" si="205"/>
        <v>824069931.71999979</v>
      </c>
      <c r="BG125" s="349">
        <f t="shared" si="205"/>
        <v>1258717149.5699999</v>
      </c>
    </row>
    <row r="126" spans="1:59" outlineLevel="2">
      <c r="A126" s="425">
        <f>'Gannett Fleming Eng Assess 6-16'!A119</f>
        <v>361.22</v>
      </c>
      <c r="B126" s="452"/>
      <c r="C126" s="351" t="s">
        <v>1209</v>
      </c>
      <c r="D126" s="351" t="str">
        <f>'Gannett Fleming Eng Assess 6-16'!C119</f>
        <v>TRENCHLESS  SEWER REHAB - SLIP LINE PROJECT</v>
      </c>
      <c r="E126" s="429">
        <f>'Gannett Fleming Eng Assess 6-16'!E119</f>
        <v>0</v>
      </c>
      <c r="F126" s="333">
        <f>'Gannett Fleming Eng Assess 6-16'!D119</f>
        <v>2008</v>
      </c>
      <c r="G126" s="353">
        <f t="shared" si="145"/>
        <v>2008</v>
      </c>
      <c r="H126" s="352">
        <f>'Gannett Fleming Eng Assess 6-16'!G119</f>
        <v>148625</v>
      </c>
      <c r="I126" s="332" t="str">
        <f>VLOOKUP(A126,AccountParameters,6,FALSE)</f>
        <v>HWW-144</v>
      </c>
      <c r="J126" s="333">
        <f>VLOOKUP(CONCATENATE($I126,G126),CostIndices,10,FALSE)</f>
        <v>508</v>
      </c>
      <c r="K126" s="333">
        <f>VLOOKUP(CONCATENATE($I126,2017),CostIndices,10,FALSE)</f>
        <v>573.5</v>
      </c>
      <c r="L126" s="334">
        <f t="shared" si="146"/>
        <v>1.129</v>
      </c>
      <c r="M126" s="335">
        <f t="shared" si="147"/>
        <v>167797.63</v>
      </c>
      <c r="N126" s="458">
        <f>VLOOKUP(A126,AccountParameters,7,FALSE)</f>
        <v>0.1</v>
      </c>
      <c r="O126" s="335">
        <f t="shared" ref="O126:O127" si="206">ROUND(M126*N126,2)</f>
        <v>16779.759999999998</v>
      </c>
      <c r="P126" s="63"/>
      <c r="Q126" s="347">
        <f t="shared" si="198"/>
        <v>361.22</v>
      </c>
      <c r="R126" s="347" t="str">
        <f t="shared" si="201"/>
        <v>COLLECTION  SEWERS - GRAVITY - MAIN RELINING</v>
      </c>
      <c r="S126" s="354">
        <f t="shared" si="149"/>
        <v>2008</v>
      </c>
      <c r="T126" s="336">
        <f>Inputs!B$7-(S126+0.5)</f>
        <v>9.5</v>
      </c>
      <c r="U126" s="355">
        <f t="shared" ref="U126:U127" si="207">O126</f>
        <v>16779.759999999998</v>
      </c>
      <c r="V126" s="337" t="str">
        <f>VLOOKUP($Q126,AccountParameters,7+1,FALSE)</f>
        <v>R3.0</v>
      </c>
      <c r="W126" s="338">
        <f>VLOOKUP($Q126,AccountParameters,8+1,FALSE)</f>
        <v>80</v>
      </c>
      <c r="X126" s="339">
        <f t="shared" si="151"/>
        <v>12</v>
      </c>
      <c r="Y126" s="340" t="str">
        <f t="shared" si="152"/>
        <v>R3.0012</v>
      </c>
      <c r="Z126" s="341">
        <f t="shared" si="153"/>
        <v>0.88278999999999996</v>
      </c>
      <c r="AA126" s="342">
        <f t="shared" si="154"/>
        <v>70.62</v>
      </c>
      <c r="AB126" s="342">
        <f t="shared" si="155"/>
        <v>80.12</v>
      </c>
      <c r="AC126" s="343">
        <f t="shared" si="156"/>
        <v>0.88142785999999995</v>
      </c>
      <c r="AD126" s="344">
        <f t="shared" si="157"/>
        <v>14790.15</v>
      </c>
      <c r="AE126" s="344">
        <f t="shared" ref="AE126:AE127" si="208">ROUND($U126*T126,0)</f>
        <v>159408</v>
      </c>
      <c r="AF126" s="344">
        <f t="shared" ref="AF126:AF127" si="209">ROUND($U126*AA126,0)</f>
        <v>1184987</v>
      </c>
      <c r="AG126" s="344">
        <f t="shared" ref="AG126:AG127" si="210">ROUND($U126*AB126,0)</f>
        <v>1344394</v>
      </c>
      <c r="AH126" s="64"/>
      <c r="AI126" s="347">
        <f t="shared" si="199"/>
        <v>361.22</v>
      </c>
      <c r="AJ126" s="347" t="str">
        <f t="shared" si="202"/>
        <v>COLLECTION  SEWERS - GRAVITY - MAIN RELINING</v>
      </c>
      <c r="AK126" s="354">
        <f t="shared" si="161"/>
        <v>2008</v>
      </c>
      <c r="AL126" s="349">
        <f t="shared" si="162"/>
        <v>14790.15</v>
      </c>
      <c r="AM126" s="345">
        <f>VLOOKUP(AI126,AccountParameters,9+1,FALSE)</f>
        <v>0</v>
      </c>
      <c r="AN126" s="346">
        <f t="shared" si="163"/>
        <v>14790.15</v>
      </c>
      <c r="AP126" s="347">
        <f t="shared" si="200"/>
        <v>361.22</v>
      </c>
      <c r="AQ126" s="347" t="str">
        <f t="shared" si="203"/>
        <v>COLLECTION  SEWERS - GRAVITY - MAIN RELINING</v>
      </c>
      <c r="AR126" s="356">
        <f t="shared" si="164"/>
        <v>2008</v>
      </c>
      <c r="AS126" s="335">
        <f t="shared" si="165"/>
        <v>148625</v>
      </c>
      <c r="AT126" s="333" t="str">
        <f t="shared" si="166"/>
        <v>R3.0</v>
      </c>
      <c r="AU126" s="333">
        <f t="shared" si="167"/>
        <v>80</v>
      </c>
      <c r="AV126" s="348">
        <f t="shared" si="168"/>
        <v>9.5</v>
      </c>
      <c r="AW126" s="347">
        <f t="shared" si="169"/>
        <v>12</v>
      </c>
      <c r="AX126" s="347" t="str">
        <f t="shared" si="170"/>
        <v>R3.0012</v>
      </c>
      <c r="AY126" s="347">
        <f t="shared" si="171"/>
        <v>0.88278999999999996</v>
      </c>
      <c r="AZ126" s="347">
        <f t="shared" si="172"/>
        <v>70.62</v>
      </c>
      <c r="BA126" s="347">
        <f t="shared" si="173"/>
        <v>80.12</v>
      </c>
      <c r="BB126" s="350">
        <f t="shared" si="174"/>
        <v>0.11856999999999999</v>
      </c>
      <c r="BC126" s="335">
        <f t="shared" si="175"/>
        <v>17622.47</v>
      </c>
      <c r="BD126" s="349">
        <f t="shared" si="176"/>
        <v>131002.53</v>
      </c>
      <c r="BE126" s="63">
        <f t="shared" ref="BE126:BE127" si="211">ROUND($AS126*AV126,2)</f>
        <v>1411937.5</v>
      </c>
      <c r="BF126" s="63">
        <f t="shared" ref="BF126:BF127" si="212">ROUND($AS126*AZ126,2)</f>
        <v>10495897.5</v>
      </c>
      <c r="BG126" s="63">
        <f t="shared" ref="BG126:BG127" si="213">ROUND($AS126*BA126,2)</f>
        <v>11907835</v>
      </c>
    </row>
    <row r="127" spans="1:59" outlineLevel="2">
      <c r="A127" s="425">
        <f>'Gannett Fleming Eng Assess 6-16'!A120</f>
        <v>361.22</v>
      </c>
      <c r="B127" s="452"/>
      <c r="C127" s="351" t="s">
        <v>1209</v>
      </c>
      <c r="D127" s="351" t="str">
        <f>'Gannett Fleming Eng Assess 6-16'!C120</f>
        <v>MR. REHAB INC.</v>
      </c>
      <c r="E127" s="429">
        <f>'Gannett Fleming Eng Assess 6-16'!E120</f>
        <v>0</v>
      </c>
      <c r="F127" s="333">
        <f>'Gannett Fleming Eng Assess 6-16'!D120</f>
        <v>2012</v>
      </c>
      <c r="G127" s="353">
        <f t="shared" si="145"/>
        <v>2012</v>
      </c>
      <c r="H127" s="352">
        <f>'Gannett Fleming Eng Assess 6-16'!G120</f>
        <v>12813</v>
      </c>
      <c r="I127" s="332" t="str">
        <f>VLOOKUP(A127,AccountParameters,6,FALSE)</f>
        <v>HWW-144</v>
      </c>
      <c r="J127" s="333">
        <f>VLOOKUP(CONCATENATE($I127,G127),CostIndices,10,FALSE)</f>
        <v>564.1</v>
      </c>
      <c r="K127" s="333">
        <f>VLOOKUP(CONCATENATE($I127,2017),CostIndices,10,FALSE)</f>
        <v>573.5</v>
      </c>
      <c r="L127" s="334">
        <f t="shared" si="146"/>
        <v>1.0169999999999999</v>
      </c>
      <c r="M127" s="335">
        <f t="shared" si="147"/>
        <v>13030.82</v>
      </c>
      <c r="N127" s="458">
        <f>VLOOKUP(A127,AccountParameters,7,FALSE)</f>
        <v>0.1</v>
      </c>
      <c r="O127" s="335">
        <f t="shared" si="206"/>
        <v>1303.08</v>
      </c>
      <c r="P127" s="63"/>
      <c r="Q127" s="347">
        <f t="shared" si="198"/>
        <v>361.22</v>
      </c>
      <c r="R127" s="347" t="str">
        <f t="shared" si="201"/>
        <v>COLLECTION  SEWERS - GRAVITY - MAIN RELINING</v>
      </c>
      <c r="S127" s="354">
        <f t="shared" si="149"/>
        <v>2012</v>
      </c>
      <c r="T127" s="336">
        <f>Inputs!B$7-(S127+0.5)</f>
        <v>5.5</v>
      </c>
      <c r="U127" s="355">
        <f t="shared" si="207"/>
        <v>1303.08</v>
      </c>
      <c r="V127" s="337" t="str">
        <f>VLOOKUP($Q127,AccountParameters,7+1,FALSE)</f>
        <v>R3.0</v>
      </c>
      <c r="W127" s="338">
        <f>VLOOKUP($Q127,AccountParameters,8+1,FALSE)</f>
        <v>80</v>
      </c>
      <c r="X127" s="339">
        <f t="shared" si="151"/>
        <v>7</v>
      </c>
      <c r="Y127" s="340" t="str">
        <f t="shared" si="152"/>
        <v>R3.0007</v>
      </c>
      <c r="Z127" s="341">
        <f t="shared" si="153"/>
        <v>0.93135000000000001</v>
      </c>
      <c r="AA127" s="342">
        <f t="shared" si="154"/>
        <v>74.510000000000005</v>
      </c>
      <c r="AB127" s="342">
        <f t="shared" si="155"/>
        <v>80.010000000000005</v>
      </c>
      <c r="AC127" s="343">
        <f t="shared" si="156"/>
        <v>0.93125859</v>
      </c>
      <c r="AD127" s="344">
        <f t="shared" si="157"/>
        <v>1213.5</v>
      </c>
      <c r="AE127" s="344">
        <f t="shared" si="208"/>
        <v>7167</v>
      </c>
      <c r="AF127" s="344">
        <f t="shared" si="209"/>
        <v>97092</v>
      </c>
      <c r="AG127" s="344">
        <f t="shared" si="210"/>
        <v>104259</v>
      </c>
      <c r="AH127" s="64"/>
      <c r="AI127" s="347">
        <f t="shared" si="199"/>
        <v>361.22</v>
      </c>
      <c r="AJ127" s="347" t="str">
        <f t="shared" si="202"/>
        <v>COLLECTION  SEWERS - GRAVITY - MAIN RELINING</v>
      </c>
      <c r="AK127" s="354">
        <f t="shared" si="161"/>
        <v>2012</v>
      </c>
      <c r="AL127" s="349">
        <f t="shared" si="162"/>
        <v>1213.5</v>
      </c>
      <c r="AM127" s="345">
        <f>VLOOKUP(AI127,AccountParameters,9+1,FALSE)</f>
        <v>0</v>
      </c>
      <c r="AN127" s="346">
        <f t="shared" si="163"/>
        <v>1213.5</v>
      </c>
      <c r="AP127" s="347">
        <f t="shared" si="200"/>
        <v>361.22</v>
      </c>
      <c r="AQ127" s="347" t="str">
        <f t="shared" si="203"/>
        <v>COLLECTION  SEWERS - GRAVITY - MAIN RELINING</v>
      </c>
      <c r="AR127" s="356">
        <f t="shared" si="164"/>
        <v>2012</v>
      </c>
      <c r="AS127" s="335">
        <f t="shared" si="165"/>
        <v>12813</v>
      </c>
      <c r="AT127" s="333" t="str">
        <f t="shared" si="166"/>
        <v>R3.0</v>
      </c>
      <c r="AU127" s="333">
        <f t="shared" si="167"/>
        <v>80</v>
      </c>
      <c r="AV127" s="348">
        <f t="shared" si="168"/>
        <v>5.5</v>
      </c>
      <c r="AW127" s="347">
        <f t="shared" si="169"/>
        <v>7</v>
      </c>
      <c r="AX127" s="347" t="str">
        <f t="shared" si="170"/>
        <v>R3.0007</v>
      </c>
      <c r="AY127" s="347">
        <f t="shared" si="171"/>
        <v>0.93135000000000001</v>
      </c>
      <c r="AZ127" s="347">
        <f t="shared" si="172"/>
        <v>74.510000000000005</v>
      </c>
      <c r="BA127" s="347">
        <f t="shared" si="173"/>
        <v>80.010000000000005</v>
      </c>
      <c r="BB127" s="350">
        <f t="shared" si="174"/>
        <v>6.8739999999999996E-2</v>
      </c>
      <c r="BC127" s="335">
        <f t="shared" si="175"/>
        <v>880.77</v>
      </c>
      <c r="BD127" s="349">
        <f t="shared" si="176"/>
        <v>11932.23</v>
      </c>
      <c r="BE127" s="63">
        <f t="shared" si="211"/>
        <v>70471.5</v>
      </c>
      <c r="BF127" s="63">
        <f t="shared" si="212"/>
        <v>954696.63</v>
      </c>
      <c r="BG127" s="63">
        <f t="shared" si="213"/>
        <v>1025168.13</v>
      </c>
    </row>
    <row r="128" spans="1:59" outlineLevel="1">
      <c r="A128" s="430" t="s">
        <v>1227</v>
      </c>
      <c r="B128" s="453"/>
      <c r="C128" s="357" t="str">
        <f>C127</f>
        <v>COLLECTION  SEWERS - GRAVITY - MAIN RELINING</v>
      </c>
      <c r="D128" s="351"/>
      <c r="E128" s="429"/>
      <c r="F128" s="333"/>
      <c r="G128" s="353"/>
      <c r="H128" s="352">
        <f>SUBTOTAL(9,H126:H127)</f>
        <v>161438</v>
      </c>
      <c r="I128" s="332"/>
      <c r="J128" s="333"/>
      <c r="K128" s="333"/>
      <c r="L128" s="334"/>
      <c r="M128" s="335">
        <f>SUBTOTAL(9,M126:M127)</f>
        <v>180828.45</v>
      </c>
      <c r="N128" s="335"/>
      <c r="O128" s="335">
        <f>SUBTOTAL(9,O126:O127)</f>
        <v>18082.839999999997</v>
      </c>
      <c r="P128" s="63"/>
      <c r="Q128" s="431" t="str">
        <f t="shared" si="198"/>
        <v>361.22 Total</v>
      </c>
      <c r="R128" s="358" t="str">
        <f>C128</f>
        <v>COLLECTION  SEWERS - GRAVITY - MAIN RELINING</v>
      </c>
      <c r="S128" s="354"/>
      <c r="T128" s="336">
        <f>ROUND(AE128/U128,2)</f>
        <v>9.2100000000000009</v>
      </c>
      <c r="U128" s="355">
        <f>SUBTOTAL(9,U126:U127)</f>
        <v>18082.839999999997</v>
      </c>
      <c r="V128" s="337"/>
      <c r="W128" s="338"/>
      <c r="X128" s="339"/>
      <c r="Y128" s="340"/>
      <c r="Z128" s="341"/>
      <c r="AA128" s="342">
        <f>ROUND(AF128/$U128,2)</f>
        <v>70.900000000000006</v>
      </c>
      <c r="AB128" s="342">
        <f>ROUND(AG128/$U128,2)</f>
        <v>80.11</v>
      </c>
      <c r="AC128" s="343"/>
      <c r="AD128" s="344">
        <f>SUBTOTAL(9,AD126:AD127)</f>
        <v>16003.65</v>
      </c>
      <c r="AE128" s="344">
        <f t="shared" ref="AE128:AG128" si="214">SUBTOTAL(9,AE126:AE127)</f>
        <v>166575</v>
      </c>
      <c r="AF128" s="344">
        <f t="shared" si="214"/>
        <v>1282079</v>
      </c>
      <c r="AG128" s="344">
        <f t="shared" si="214"/>
        <v>1448653</v>
      </c>
      <c r="AH128" s="64"/>
      <c r="AI128" s="431" t="str">
        <f t="shared" si="199"/>
        <v>361.22 Total</v>
      </c>
      <c r="AJ128" s="358" t="str">
        <f>C128</f>
        <v>COLLECTION  SEWERS - GRAVITY - MAIN RELINING</v>
      </c>
      <c r="AK128" s="354"/>
      <c r="AL128" s="349">
        <f>SUBTOTAL(9,AL126:AL127)</f>
        <v>16003.65</v>
      </c>
      <c r="AM128" s="345"/>
      <c r="AN128" s="349">
        <f>SUBTOTAL(9,AN126:AN127)</f>
        <v>16003.65</v>
      </c>
      <c r="AP128" s="431" t="str">
        <f t="shared" si="200"/>
        <v>361.22 Total</v>
      </c>
      <c r="AQ128" s="358" t="str">
        <f>C128</f>
        <v>COLLECTION  SEWERS - GRAVITY - MAIN RELINING</v>
      </c>
      <c r="AR128" s="356"/>
      <c r="AS128" s="335">
        <f>SUBTOTAL(9,AS126:AS127)</f>
        <v>161438</v>
      </c>
      <c r="AT128" s="333"/>
      <c r="AU128" s="333"/>
      <c r="AV128" s="348">
        <f>ROUND(BE128/AS128,2)</f>
        <v>9.18</v>
      </c>
      <c r="AW128" s="347"/>
      <c r="AX128" s="347"/>
      <c r="AY128" s="347"/>
      <c r="AZ128" s="348">
        <f>ROUND(BF128/AS128,2)</f>
        <v>70.930000000000007</v>
      </c>
      <c r="BA128" s="348">
        <f>ROUND(BG128/AS128,2)</f>
        <v>80.11</v>
      </c>
      <c r="BB128" s="350"/>
      <c r="BC128" s="335">
        <f>SUBTOTAL(9,BC126:BC127)</f>
        <v>18503.240000000002</v>
      </c>
      <c r="BD128" s="349">
        <f>SUBTOTAL(9,BD126:BD127)</f>
        <v>142934.76</v>
      </c>
      <c r="BE128" s="349">
        <f t="shared" ref="BE128:BG128" si="215">SUBTOTAL(9,BE126:BE127)</f>
        <v>1482409</v>
      </c>
      <c r="BF128" s="349">
        <f t="shared" si="215"/>
        <v>11450594.130000001</v>
      </c>
      <c r="BG128" s="349">
        <f t="shared" si="215"/>
        <v>12933003.130000001</v>
      </c>
    </row>
    <row r="129" spans="1:59" outlineLevel="2">
      <c r="A129" s="425">
        <f>'Gannett Fleming Eng Assess 6-16'!A123</f>
        <v>361.23</v>
      </c>
      <c r="B129" s="452"/>
      <c r="C129" s="351" t="s">
        <v>1041</v>
      </c>
      <c r="D129" s="351" t="str">
        <f>'Gannett Fleming Eng Assess 6-16'!C123</f>
        <v>MANHOLES</v>
      </c>
      <c r="E129" s="429">
        <f>'Gannett Fleming Eng Assess 6-16'!E123</f>
        <v>1374</v>
      </c>
      <c r="F129" s="333">
        <f>'Gannett Fleming Eng Assess 6-16'!D123</f>
        <v>1966</v>
      </c>
      <c r="G129" s="353">
        <f t="shared" si="145"/>
        <v>1966</v>
      </c>
      <c r="H129" s="352">
        <f>'Gannett Fleming Eng Assess 6-16'!G123</f>
        <v>598282.49</v>
      </c>
      <c r="I129" s="332" t="str">
        <f t="shared" ref="I129:I141" si="216">VLOOKUP(A129,AccountParameters,6,FALSE)</f>
        <v>HWW-145</v>
      </c>
      <c r="J129" s="333">
        <f t="shared" ref="J129:J141" si="217">VLOOKUP(CONCATENATE($I129,G129),CostIndices,10,FALSE)</f>
        <v>64.599999999999994</v>
      </c>
      <c r="K129" s="333">
        <f t="shared" ref="K129:K141" si="218">VLOOKUP(CONCATENATE($I129,2017),CostIndices,10,FALSE)</f>
        <v>542.1</v>
      </c>
      <c r="L129" s="334">
        <f t="shared" si="146"/>
        <v>8.3919999999999995</v>
      </c>
      <c r="M129" s="335">
        <f t="shared" si="147"/>
        <v>5020786.66</v>
      </c>
      <c r="N129" s="458">
        <f t="shared" ref="N129:N141" si="219">VLOOKUP(A129,AccountParameters,7,FALSE)</f>
        <v>1</v>
      </c>
      <c r="O129" s="335">
        <f t="shared" ref="O129:O141" si="220">ROUND(M129*N129,2)</f>
        <v>5020786.66</v>
      </c>
      <c r="P129" s="63"/>
      <c r="Q129" s="347">
        <f t="shared" si="198"/>
        <v>361.23</v>
      </c>
      <c r="R129" s="347" t="str">
        <f t="shared" si="201"/>
        <v>COLLECTION  SEWERS - GRAVITY - MANHOLES</v>
      </c>
      <c r="S129" s="354">
        <f t="shared" si="149"/>
        <v>1966</v>
      </c>
      <c r="T129" s="336">
        <f>Inputs!B$7-(S129+0.5)</f>
        <v>51.5</v>
      </c>
      <c r="U129" s="355">
        <f t="shared" ref="U129:U141" si="221">O129</f>
        <v>5020786.66</v>
      </c>
      <c r="V129" s="337" t="str">
        <f t="shared" ref="V129:V141" si="222">VLOOKUP($Q129,AccountParameters,7+1,FALSE)</f>
        <v>R3.0</v>
      </c>
      <c r="W129" s="338">
        <f t="shared" ref="W129:W141" si="223">VLOOKUP($Q129,AccountParameters,8+1,FALSE)</f>
        <v>80</v>
      </c>
      <c r="X129" s="339">
        <f t="shared" si="151"/>
        <v>64</v>
      </c>
      <c r="Y129" s="340" t="str">
        <f t="shared" si="152"/>
        <v>R3.0064</v>
      </c>
      <c r="Z129" s="341">
        <f t="shared" si="153"/>
        <v>0.42682999999999999</v>
      </c>
      <c r="AA129" s="342">
        <f t="shared" si="154"/>
        <v>34.15</v>
      </c>
      <c r="AB129" s="342">
        <f t="shared" si="155"/>
        <v>85.65</v>
      </c>
      <c r="AC129" s="343">
        <f t="shared" si="156"/>
        <v>0.39871570000000001</v>
      </c>
      <c r="AD129" s="344">
        <f t="shared" si="157"/>
        <v>2001866.47</v>
      </c>
      <c r="AE129" s="344">
        <f t="shared" ref="AE129:AE141" si="224">ROUND($U129*T129,0)</f>
        <v>258570513</v>
      </c>
      <c r="AF129" s="344">
        <f t="shared" ref="AF129:AF141" si="225">ROUND($U129*AA129,0)</f>
        <v>171459864</v>
      </c>
      <c r="AG129" s="344">
        <f t="shared" ref="AG129:AG141" si="226">ROUND($U129*AB129,0)</f>
        <v>430030377</v>
      </c>
      <c r="AH129" s="64"/>
      <c r="AI129" s="347">
        <f t="shared" si="199"/>
        <v>361.23</v>
      </c>
      <c r="AJ129" s="347" t="str">
        <f t="shared" si="202"/>
        <v>COLLECTION  SEWERS - GRAVITY - MANHOLES</v>
      </c>
      <c r="AK129" s="354">
        <f t="shared" si="161"/>
        <v>1966</v>
      </c>
      <c r="AL129" s="349">
        <f t="shared" si="162"/>
        <v>2001866.47</v>
      </c>
      <c r="AM129" s="345">
        <f t="shared" ref="AM129:AM141" si="227">VLOOKUP(AI129,AccountParameters,9+1,FALSE)</f>
        <v>0</v>
      </c>
      <c r="AN129" s="346">
        <f t="shared" si="163"/>
        <v>2001866.47</v>
      </c>
      <c r="AP129" s="347">
        <f t="shared" si="200"/>
        <v>361.23</v>
      </c>
      <c r="AQ129" s="347" t="str">
        <f t="shared" si="203"/>
        <v>COLLECTION  SEWERS - GRAVITY - MANHOLES</v>
      </c>
      <c r="AR129" s="356">
        <f t="shared" si="164"/>
        <v>1966</v>
      </c>
      <c r="AS129" s="335">
        <f t="shared" si="165"/>
        <v>598282.49</v>
      </c>
      <c r="AT129" s="333" t="str">
        <f t="shared" si="166"/>
        <v>R3.0</v>
      </c>
      <c r="AU129" s="333">
        <f t="shared" si="167"/>
        <v>80</v>
      </c>
      <c r="AV129" s="348">
        <f t="shared" si="168"/>
        <v>51.5</v>
      </c>
      <c r="AW129" s="347">
        <f t="shared" si="169"/>
        <v>64</v>
      </c>
      <c r="AX129" s="347" t="str">
        <f t="shared" si="170"/>
        <v>R3.0064</v>
      </c>
      <c r="AY129" s="347">
        <f t="shared" si="171"/>
        <v>0.42682999999999999</v>
      </c>
      <c r="AZ129" s="347">
        <f t="shared" si="172"/>
        <v>34.15</v>
      </c>
      <c r="BA129" s="347">
        <f t="shared" si="173"/>
        <v>85.65</v>
      </c>
      <c r="BB129" s="350">
        <f t="shared" si="174"/>
        <v>0.60128000000000004</v>
      </c>
      <c r="BC129" s="335">
        <f t="shared" si="175"/>
        <v>359735.3</v>
      </c>
      <c r="BD129" s="349">
        <f t="shared" si="176"/>
        <v>238547.19</v>
      </c>
      <c r="BE129" s="63">
        <f t="shared" ref="BE129:BE141" si="228">ROUND($AS129*AV129,2)</f>
        <v>30811548.239999998</v>
      </c>
      <c r="BF129" s="63">
        <f t="shared" ref="BF129:BF141" si="229">ROUND($AS129*AZ129,2)</f>
        <v>20431347.030000001</v>
      </c>
      <c r="BG129" s="63">
        <f t="shared" ref="BG129:BG141" si="230">ROUND($AS129*BA129,2)</f>
        <v>51242895.270000003</v>
      </c>
    </row>
    <row r="130" spans="1:59" outlineLevel="2">
      <c r="A130" s="425">
        <f>'Gannett Fleming Eng Assess 6-16'!A124</f>
        <v>361.23</v>
      </c>
      <c r="B130" s="452"/>
      <c r="C130" s="351" t="s">
        <v>1041</v>
      </c>
      <c r="D130" s="351" t="str">
        <f>'Gannett Fleming Eng Assess 6-16'!C124</f>
        <v>MANHOLES</v>
      </c>
      <c r="E130" s="429">
        <f>'Gannett Fleming Eng Assess 6-16'!E124</f>
        <v>41</v>
      </c>
      <c r="F130" s="333">
        <f>'Gannett Fleming Eng Assess 6-16'!D124</f>
        <v>1970</v>
      </c>
      <c r="G130" s="353">
        <f t="shared" si="145"/>
        <v>1970</v>
      </c>
      <c r="H130" s="352">
        <f>'Gannett Fleming Eng Assess 6-16'!G124</f>
        <v>24194.85</v>
      </c>
      <c r="I130" s="332" t="str">
        <f t="shared" si="216"/>
        <v>HWW-145</v>
      </c>
      <c r="J130" s="333">
        <f t="shared" si="217"/>
        <v>82</v>
      </c>
      <c r="K130" s="333">
        <f t="shared" si="218"/>
        <v>542.1</v>
      </c>
      <c r="L130" s="334">
        <f t="shared" si="146"/>
        <v>6.6109999999999998</v>
      </c>
      <c r="M130" s="335">
        <f t="shared" si="147"/>
        <v>159952.15</v>
      </c>
      <c r="N130" s="458">
        <f t="shared" si="219"/>
        <v>1</v>
      </c>
      <c r="O130" s="335">
        <f t="shared" si="220"/>
        <v>159952.15</v>
      </c>
      <c r="P130" s="63"/>
      <c r="Q130" s="347">
        <f t="shared" si="198"/>
        <v>361.23</v>
      </c>
      <c r="R130" s="347" t="str">
        <f t="shared" si="201"/>
        <v>COLLECTION  SEWERS - GRAVITY - MANHOLES</v>
      </c>
      <c r="S130" s="354">
        <f t="shared" si="149"/>
        <v>1970</v>
      </c>
      <c r="T130" s="336">
        <f>Inputs!B$7-(S130+0.5)</f>
        <v>47.5</v>
      </c>
      <c r="U130" s="355">
        <f t="shared" si="221"/>
        <v>159952.15</v>
      </c>
      <c r="V130" s="337" t="str">
        <f t="shared" si="222"/>
        <v>R3.0</v>
      </c>
      <c r="W130" s="338">
        <f t="shared" si="223"/>
        <v>80</v>
      </c>
      <c r="X130" s="339">
        <f t="shared" si="151"/>
        <v>59</v>
      </c>
      <c r="Y130" s="340" t="str">
        <f t="shared" si="152"/>
        <v>R3.0059</v>
      </c>
      <c r="Z130" s="341">
        <f t="shared" si="153"/>
        <v>0.46529999999999999</v>
      </c>
      <c r="AA130" s="342">
        <f t="shared" si="154"/>
        <v>37.22</v>
      </c>
      <c r="AB130" s="342">
        <f t="shared" si="155"/>
        <v>84.72</v>
      </c>
      <c r="AC130" s="343">
        <f t="shared" si="156"/>
        <v>0.43932956000000001</v>
      </c>
      <c r="AD130" s="344">
        <f t="shared" si="157"/>
        <v>70271.710000000006</v>
      </c>
      <c r="AE130" s="344">
        <f t="shared" si="224"/>
        <v>7597727</v>
      </c>
      <c r="AF130" s="344">
        <f t="shared" si="225"/>
        <v>5953419</v>
      </c>
      <c r="AG130" s="344">
        <f t="shared" si="226"/>
        <v>13551146</v>
      </c>
      <c r="AH130" s="64"/>
      <c r="AI130" s="347">
        <f t="shared" si="199"/>
        <v>361.23</v>
      </c>
      <c r="AJ130" s="347" t="str">
        <f t="shared" si="202"/>
        <v>COLLECTION  SEWERS - GRAVITY - MANHOLES</v>
      </c>
      <c r="AK130" s="354">
        <f t="shared" si="161"/>
        <v>1970</v>
      </c>
      <c r="AL130" s="349">
        <f t="shared" si="162"/>
        <v>70271.710000000006</v>
      </c>
      <c r="AM130" s="345">
        <f t="shared" si="227"/>
        <v>0</v>
      </c>
      <c r="AN130" s="346">
        <f t="shared" si="163"/>
        <v>70271.710000000006</v>
      </c>
      <c r="AP130" s="347">
        <f t="shared" si="200"/>
        <v>361.23</v>
      </c>
      <c r="AQ130" s="347" t="str">
        <f t="shared" si="203"/>
        <v>COLLECTION  SEWERS - GRAVITY - MANHOLES</v>
      </c>
      <c r="AR130" s="356">
        <f t="shared" si="164"/>
        <v>1970</v>
      </c>
      <c r="AS130" s="335">
        <f t="shared" si="165"/>
        <v>24194.85</v>
      </c>
      <c r="AT130" s="333" t="str">
        <f t="shared" si="166"/>
        <v>R3.0</v>
      </c>
      <c r="AU130" s="333">
        <f t="shared" si="167"/>
        <v>80</v>
      </c>
      <c r="AV130" s="348">
        <f t="shared" si="168"/>
        <v>47.5</v>
      </c>
      <c r="AW130" s="347">
        <f t="shared" si="169"/>
        <v>59</v>
      </c>
      <c r="AX130" s="347" t="str">
        <f t="shared" si="170"/>
        <v>R3.0059</v>
      </c>
      <c r="AY130" s="347">
        <f t="shared" si="171"/>
        <v>0.46529999999999999</v>
      </c>
      <c r="AZ130" s="347">
        <f t="shared" si="172"/>
        <v>37.22</v>
      </c>
      <c r="BA130" s="347">
        <f t="shared" si="173"/>
        <v>84.72</v>
      </c>
      <c r="BB130" s="350">
        <f t="shared" si="174"/>
        <v>0.56067</v>
      </c>
      <c r="BC130" s="335">
        <f t="shared" si="175"/>
        <v>13565.33</v>
      </c>
      <c r="BD130" s="349">
        <f t="shared" si="176"/>
        <v>10629.519999999999</v>
      </c>
      <c r="BE130" s="63">
        <f t="shared" si="228"/>
        <v>1149255.3799999999</v>
      </c>
      <c r="BF130" s="63">
        <f t="shared" si="229"/>
        <v>900532.32</v>
      </c>
      <c r="BG130" s="63">
        <f t="shared" si="230"/>
        <v>2049787.69</v>
      </c>
    </row>
    <row r="131" spans="1:59" outlineLevel="2">
      <c r="A131" s="425">
        <f>'Gannett Fleming Eng Assess 6-16'!A125</f>
        <v>361.23</v>
      </c>
      <c r="B131" s="452"/>
      <c r="C131" s="351" t="s">
        <v>1041</v>
      </c>
      <c r="D131" s="351" t="str">
        <f>'Gannett Fleming Eng Assess 6-16'!C125</f>
        <v>MANHOLES</v>
      </c>
      <c r="E131" s="429">
        <f>'Gannett Fleming Eng Assess 6-16'!E125</f>
        <v>159</v>
      </c>
      <c r="F131" s="333">
        <f>'Gannett Fleming Eng Assess 6-16'!D125</f>
        <v>1975</v>
      </c>
      <c r="G131" s="353">
        <f t="shared" si="145"/>
        <v>1975</v>
      </c>
      <c r="H131" s="352">
        <f>'Gannett Fleming Eng Assess 6-16'!G125</f>
        <v>150289.15</v>
      </c>
      <c r="I131" s="332" t="str">
        <f t="shared" si="216"/>
        <v>HWW-145</v>
      </c>
      <c r="J131" s="333">
        <f t="shared" si="217"/>
        <v>125.1</v>
      </c>
      <c r="K131" s="333">
        <f t="shared" si="218"/>
        <v>542.1</v>
      </c>
      <c r="L131" s="334">
        <f t="shared" si="146"/>
        <v>4.3330000000000002</v>
      </c>
      <c r="M131" s="335">
        <f t="shared" si="147"/>
        <v>651202.89</v>
      </c>
      <c r="N131" s="458">
        <f t="shared" si="219"/>
        <v>1</v>
      </c>
      <c r="O131" s="335">
        <f t="shared" si="220"/>
        <v>651202.89</v>
      </c>
      <c r="P131" s="63"/>
      <c r="Q131" s="347">
        <f t="shared" si="198"/>
        <v>361.23</v>
      </c>
      <c r="R131" s="347" t="str">
        <f t="shared" si="201"/>
        <v>COLLECTION  SEWERS - GRAVITY - MANHOLES</v>
      </c>
      <c r="S131" s="354">
        <f t="shared" si="149"/>
        <v>1975</v>
      </c>
      <c r="T131" s="336">
        <f>Inputs!B$7-(S131+0.5)</f>
        <v>42.5</v>
      </c>
      <c r="U131" s="355">
        <f t="shared" si="221"/>
        <v>651202.89</v>
      </c>
      <c r="V131" s="337" t="str">
        <f t="shared" si="222"/>
        <v>R3.0</v>
      </c>
      <c r="W131" s="338">
        <f t="shared" si="223"/>
        <v>80</v>
      </c>
      <c r="X131" s="339">
        <f t="shared" si="151"/>
        <v>53</v>
      </c>
      <c r="Y131" s="340" t="str">
        <f t="shared" si="152"/>
        <v>R3.0053</v>
      </c>
      <c r="Z131" s="341">
        <f t="shared" si="153"/>
        <v>0.51324999999999998</v>
      </c>
      <c r="AA131" s="342">
        <f t="shared" si="154"/>
        <v>41.06</v>
      </c>
      <c r="AB131" s="342">
        <f t="shared" si="155"/>
        <v>83.56</v>
      </c>
      <c r="AC131" s="343">
        <f t="shared" si="156"/>
        <v>0.49138344</v>
      </c>
      <c r="AD131" s="344">
        <f t="shared" si="157"/>
        <v>319990.32</v>
      </c>
      <c r="AE131" s="344">
        <f t="shared" si="224"/>
        <v>27676123</v>
      </c>
      <c r="AF131" s="344">
        <f t="shared" si="225"/>
        <v>26738391</v>
      </c>
      <c r="AG131" s="344">
        <f t="shared" si="226"/>
        <v>54414513</v>
      </c>
      <c r="AH131" s="64"/>
      <c r="AI131" s="347">
        <f t="shared" si="199"/>
        <v>361.23</v>
      </c>
      <c r="AJ131" s="347" t="str">
        <f t="shared" si="202"/>
        <v>COLLECTION  SEWERS - GRAVITY - MANHOLES</v>
      </c>
      <c r="AK131" s="354">
        <f t="shared" si="161"/>
        <v>1975</v>
      </c>
      <c r="AL131" s="349">
        <f t="shared" si="162"/>
        <v>319990.32</v>
      </c>
      <c r="AM131" s="345">
        <f t="shared" si="227"/>
        <v>0</v>
      </c>
      <c r="AN131" s="346">
        <f t="shared" si="163"/>
        <v>319990.32</v>
      </c>
      <c r="AP131" s="347">
        <f t="shared" si="200"/>
        <v>361.23</v>
      </c>
      <c r="AQ131" s="347" t="str">
        <f t="shared" si="203"/>
        <v>COLLECTION  SEWERS - GRAVITY - MANHOLES</v>
      </c>
      <c r="AR131" s="356">
        <f t="shared" si="164"/>
        <v>1975</v>
      </c>
      <c r="AS131" s="335">
        <f t="shared" si="165"/>
        <v>150289.15</v>
      </c>
      <c r="AT131" s="333" t="str">
        <f t="shared" si="166"/>
        <v>R3.0</v>
      </c>
      <c r="AU131" s="333">
        <f t="shared" si="167"/>
        <v>80</v>
      </c>
      <c r="AV131" s="348">
        <f t="shared" si="168"/>
        <v>42.5</v>
      </c>
      <c r="AW131" s="347">
        <f t="shared" si="169"/>
        <v>53</v>
      </c>
      <c r="AX131" s="347" t="str">
        <f t="shared" si="170"/>
        <v>R3.0053</v>
      </c>
      <c r="AY131" s="347">
        <f t="shared" si="171"/>
        <v>0.51324999999999998</v>
      </c>
      <c r="AZ131" s="347">
        <f t="shared" si="172"/>
        <v>41.06</v>
      </c>
      <c r="BA131" s="347">
        <f t="shared" si="173"/>
        <v>83.56</v>
      </c>
      <c r="BB131" s="350">
        <f t="shared" si="174"/>
        <v>0.50861999999999996</v>
      </c>
      <c r="BC131" s="335">
        <f t="shared" si="175"/>
        <v>76440.070000000007</v>
      </c>
      <c r="BD131" s="349">
        <f t="shared" si="176"/>
        <v>73849.079999999987</v>
      </c>
      <c r="BE131" s="63">
        <f t="shared" si="228"/>
        <v>6387288.8799999999</v>
      </c>
      <c r="BF131" s="63">
        <f t="shared" si="229"/>
        <v>6170872.5</v>
      </c>
      <c r="BG131" s="63">
        <f t="shared" si="230"/>
        <v>12558161.369999999</v>
      </c>
    </row>
    <row r="132" spans="1:59" outlineLevel="2">
      <c r="A132" s="425">
        <f>'Gannett Fleming Eng Assess 6-16'!A126</f>
        <v>361.23</v>
      </c>
      <c r="B132" s="452"/>
      <c r="C132" s="351" t="s">
        <v>1041</v>
      </c>
      <c r="D132" s="351" t="str">
        <f>'Gannett Fleming Eng Assess 6-16'!C126</f>
        <v>MANHOLES</v>
      </c>
      <c r="E132" s="429">
        <f>'Gannett Fleming Eng Assess 6-16'!E126</f>
        <v>32</v>
      </c>
      <c r="F132" s="333">
        <f>'Gannett Fleming Eng Assess 6-16'!D126</f>
        <v>1980</v>
      </c>
      <c r="G132" s="353">
        <f t="shared" si="145"/>
        <v>1980</v>
      </c>
      <c r="H132" s="352">
        <f>'Gannett Fleming Eng Assess 6-16'!G126</f>
        <v>44262.720000000001</v>
      </c>
      <c r="I132" s="332" t="str">
        <f t="shared" si="216"/>
        <v>HWW-145</v>
      </c>
      <c r="J132" s="333">
        <f t="shared" si="217"/>
        <v>185.7</v>
      </c>
      <c r="K132" s="333">
        <f t="shared" si="218"/>
        <v>542.1</v>
      </c>
      <c r="L132" s="334">
        <f t="shared" si="146"/>
        <v>2.919</v>
      </c>
      <c r="M132" s="335">
        <f t="shared" si="147"/>
        <v>129202.88</v>
      </c>
      <c r="N132" s="458">
        <f t="shared" si="219"/>
        <v>1</v>
      </c>
      <c r="O132" s="335">
        <f t="shared" si="220"/>
        <v>129202.88</v>
      </c>
      <c r="P132" s="63"/>
      <c r="Q132" s="347">
        <f t="shared" si="198"/>
        <v>361.23</v>
      </c>
      <c r="R132" s="347" t="str">
        <f t="shared" si="201"/>
        <v>COLLECTION  SEWERS - GRAVITY - MANHOLES</v>
      </c>
      <c r="S132" s="354">
        <f t="shared" si="149"/>
        <v>1980</v>
      </c>
      <c r="T132" s="336">
        <f>Inputs!B$7-(S132+0.5)</f>
        <v>37.5</v>
      </c>
      <c r="U132" s="355">
        <f t="shared" si="221"/>
        <v>129202.88</v>
      </c>
      <c r="V132" s="337" t="str">
        <f t="shared" si="222"/>
        <v>R3.0</v>
      </c>
      <c r="W132" s="338">
        <f t="shared" si="223"/>
        <v>80</v>
      </c>
      <c r="X132" s="339">
        <f t="shared" si="151"/>
        <v>47</v>
      </c>
      <c r="Y132" s="340" t="str">
        <f t="shared" si="152"/>
        <v>R3.0047</v>
      </c>
      <c r="Z132" s="341">
        <f t="shared" si="153"/>
        <v>0.56303000000000003</v>
      </c>
      <c r="AA132" s="342">
        <f t="shared" si="154"/>
        <v>45.04</v>
      </c>
      <c r="AB132" s="342">
        <f t="shared" si="155"/>
        <v>82.539999999999992</v>
      </c>
      <c r="AC132" s="343">
        <f t="shared" si="156"/>
        <v>0.54567482</v>
      </c>
      <c r="AD132" s="344">
        <f t="shared" si="157"/>
        <v>70502.759999999995</v>
      </c>
      <c r="AE132" s="344">
        <f t="shared" si="224"/>
        <v>4845108</v>
      </c>
      <c r="AF132" s="344">
        <f t="shared" si="225"/>
        <v>5819298</v>
      </c>
      <c r="AG132" s="344">
        <f t="shared" si="226"/>
        <v>10664406</v>
      </c>
      <c r="AH132" s="64"/>
      <c r="AI132" s="347">
        <f t="shared" si="199"/>
        <v>361.23</v>
      </c>
      <c r="AJ132" s="347" t="str">
        <f t="shared" si="202"/>
        <v>COLLECTION  SEWERS - GRAVITY - MANHOLES</v>
      </c>
      <c r="AK132" s="354">
        <f t="shared" si="161"/>
        <v>1980</v>
      </c>
      <c r="AL132" s="349">
        <f t="shared" si="162"/>
        <v>70502.759999999995</v>
      </c>
      <c r="AM132" s="345">
        <f t="shared" si="227"/>
        <v>0</v>
      </c>
      <c r="AN132" s="346">
        <f t="shared" si="163"/>
        <v>70502.759999999995</v>
      </c>
      <c r="AP132" s="347">
        <f t="shared" si="200"/>
        <v>361.23</v>
      </c>
      <c r="AQ132" s="347" t="str">
        <f t="shared" si="203"/>
        <v>COLLECTION  SEWERS - GRAVITY - MANHOLES</v>
      </c>
      <c r="AR132" s="356">
        <f t="shared" si="164"/>
        <v>1980</v>
      </c>
      <c r="AS132" s="335">
        <f t="shared" si="165"/>
        <v>44262.720000000001</v>
      </c>
      <c r="AT132" s="333" t="str">
        <f t="shared" si="166"/>
        <v>R3.0</v>
      </c>
      <c r="AU132" s="333">
        <f t="shared" si="167"/>
        <v>80</v>
      </c>
      <c r="AV132" s="348">
        <f t="shared" si="168"/>
        <v>37.5</v>
      </c>
      <c r="AW132" s="347">
        <f t="shared" si="169"/>
        <v>47</v>
      </c>
      <c r="AX132" s="347" t="str">
        <f t="shared" si="170"/>
        <v>R3.0047</v>
      </c>
      <c r="AY132" s="347">
        <f t="shared" si="171"/>
        <v>0.56303000000000003</v>
      </c>
      <c r="AZ132" s="347">
        <f t="shared" si="172"/>
        <v>45.04</v>
      </c>
      <c r="BA132" s="347">
        <f t="shared" si="173"/>
        <v>82.539999999999992</v>
      </c>
      <c r="BB132" s="350">
        <f t="shared" si="174"/>
        <v>0.45433000000000001</v>
      </c>
      <c r="BC132" s="335">
        <f t="shared" si="175"/>
        <v>20109.88</v>
      </c>
      <c r="BD132" s="349">
        <f t="shared" si="176"/>
        <v>24152.84</v>
      </c>
      <c r="BE132" s="63">
        <f t="shared" si="228"/>
        <v>1659852</v>
      </c>
      <c r="BF132" s="63">
        <f t="shared" si="229"/>
        <v>1993592.91</v>
      </c>
      <c r="BG132" s="63">
        <f t="shared" si="230"/>
        <v>3653444.91</v>
      </c>
    </row>
    <row r="133" spans="1:59" outlineLevel="2">
      <c r="A133" s="425">
        <f>'Gannett Fleming Eng Assess 6-16'!A127</f>
        <v>361.23</v>
      </c>
      <c r="B133" s="452"/>
      <c r="C133" s="351" t="s">
        <v>1041</v>
      </c>
      <c r="D133" s="351" t="str">
        <f>'Gannett Fleming Eng Assess 6-16'!C127</f>
        <v>MANHOLES</v>
      </c>
      <c r="E133" s="429">
        <f>'Gannett Fleming Eng Assess 6-16'!E127</f>
        <v>166</v>
      </c>
      <c r="F133" s="333">
        <f>'Gannett Fleming Eng Assess 6-16'!D127</f>
        <v>1985</v>
      </c>
      <c r="G133" s="353">
        <f t="shared" si="145"/>
        <v>1985</v>
      </c>
      <c r="H133" s="352">
        <f>'Gannett Fleming Eng Assess 6-16'!G127</f>
        <v>297567.45</v>
      </c>
      <c r="I133" s="332" t="str">
        <f t="shared" si="216"/>
        <v>HWW-145</v>
      </c>
      <c r="J133" s="333">
        <f t="shared" si="217"/>
        <v>248.1</v>
      </c>
      <c r="K133" s="333">
        <f t="shared" si="218"/>
        <v>542.1</v>
      </c>
      <c r="L133" s="334">
        <f t="shared" si="146"/>
        <v>2.1850000000000001</v>
      </c>
      <c r="M133" s="335">
        <f t="shared" si="147"/>
        <v>650184.88</v>
      </c>
      <c r="N133" s="458">
        <f t="shared" si="219"/>
        <v>1</v>
      </c>
      <c r="O133" s="335">
        <f t="shared" si="220"/>
        <v>650184.88</v>
      </c>
      <c r="P133" s="63"/>
      <c r="Q133" s="347">
        <f t="shared" si="198"/>
        <v>361.23</v>
      </c>
      <c r="R133" s="347" t="str">
        <f t="shared" si="201"/>
        <v>COLLECTION  SEWERS - GRAVITY - MANHOLES</v>
      </c>
      <c r="S133" s="354">
        <f t="shared" si="149"/>
        <v>1985</v>
      </c>
      <c r="T133" s="336">
        <f>Inputs!B$7-(S133+0.5)</f>
        <v>32.5</v>
      </c>
      <c r="U133" s="355">
        <f t="shared" si="221"/>
        <v>650184.88</v>
      </c>
      <c r="V133" s="337" t="str">
        <f t="shared" si="222"/>
        <v>R3.0</v>
      </c>
      <c r="W133" s="338">
        <f t="shared" si="223"/>
        <v>80</v>
      </c>
      <c r="X133" s="339">
        <f t="shared" si="151"/>
        <v>41</v>
      </c>
      <c r="Y133" s="340" t="str">
        <f t="shared" si="152"/>
        <v>R3.0041</v>
      </c>
      <c r="Z133" s="341">
        <f t="shared" si="153"/>
        <v>0.61453000000000002</v>
      </c>
      <c r="AA133" s="342">
        <f t="shared" si="154"/>
        <v>49.16</v>
      </c>
      <c r="AB133" s="342">
        <f t="shared" si="155"/>
        <v>81.66</v>
      </c>
      <c r="AC133" s="343">
        <f t="shared" si="156"/>
        <v>0.60200832999999998</v>
      </c>
      <c r="AD133" s="344">
        <f t="shared" si="157"/>
        <v>391416.71</v>
      </c>
      <c r="AE133" s="344">
        <f t="shared" si="224"/>
        <v>21131009</v>
      </c>
      <c r="AF133" s="344">
        <f t="shared" si="225"/>
        <v>31963089</v>
      </c>
      <c r="AG133" s="344">
        <f t="shared" si="226"/>
        <v>53094097</v>
      </c>
      <c r="AH133" s="64"/>
      <c r="AI133" s="347">
        <f t="shared" si="199"/>
        <v>361.23</v>
      </c>
      <c r="AJ133" s="347" t="str">
        <f t="shared" si="202"/>
        <v>COLLECTION  SEWERS - GRAVITY - MANHOLES</v>
      </c>
      <c r="AK133" s="354">
        <f t="shared" si="161"/>
        <v>1985</v>
      </c>
      <c r="AL133" s="349">
        <f t="shared" si="162"/>
        <v>391416.71</v>
      </c>
      <c r="AM133" s="345">
        <f t="shared" si="227"/>
        <v>0</v>
      </c>
      <c r="AN133" s="346">
        <f t="shared" si="163"/>
        <v>391416.71</v>
      </c>
      <c r="AP133" s="347">
        <f t="shared" si="200"/>
        <v>361.23</v>
      </c>
      <c r="AQ133" s="347" t="str">
        <f t="shared" si="203"/>
        <v>COLLECTION  SEWERS - GRAVITY - MANHOLES</v>
      </c>
      <c r="AR133" s="356">
        <f t="shared" si="164"/>
        <v>1985</v>
      </c>
      <c r="AS133" s="335">
        <f t="shared" si="165"/>
        <v>297567.45</v>
      </c>
      <c r="AT133" s="333" t="str">
        <f t="shared" si="166"/>
        <v>R3.0</v>
      </c>
      <c r="AU133" s="333">
        <f t="shared" si="167"/>
        <v>80</v>
      </c>
      <c r="AV133" s="348">
        <f t="shared" si="168"/>
        <v>32.5</v>
      </c>
      <c r="AW133" s="347">
        <f t="shared" si="169"/>
        <v>41</v>
      </c>
      <c r="AX133" s="347" t="str">
        <f t="shared" si="170"/>
        <v>R3.0041</v>
      </c>
      <c r="AY133" s="347">
        <f t="shared" si="171"/>
        <v>0.61453000000000002</v>
      </c>
      <c r="AZ133" s="347">
        <f t="shared" si="172"/>
        <v>49.16</v>
      </c>
      <c r="BA133" s="347">
        <f t="shared" si="173"/>
        <v>81.66</v>
      </c>
      <c r="BB133" s="350">
        <f t="shared" si="174"/>
        <v>0.39799000000000001</v>
      </c>
      <c r="BC133" s="335">
        <f t="shared" si="175"/>
        <v>118428.87</v>
      </c>
      <c r="BD133" s="349">
        <f t="shared" si="176"/>
        <v>179138.58000000002</v>
      </c>
      <c r="BE133" s="63">
        <f t="shared" si="228"/>
        <v>9670942.1300000008</v>
      </c>
      <c r="BF133" s="63">
        <f t="shared" si="229"/>
        <v>14628415.84</v>
      </c>
      <c r="BG133" s="63">
        <f t="shared" si="230"/>
        <v>24299357.969999999</v>
      </c>
    </row>
    <row r="134" spans="1:59" outlineLevel="2">
      <c r="A134" s="425">
        <f>'Gannett Fleming Eng Assess 6-16'!A128</f>
        <v>361.23</v>
      </c>
      <c r="B134" s="452"/>
      <c r="C134" s="351" t="s">
        <v>1041</v>
      </c>
      <c r="D134" s="351" t="str">
        <f>'Gannett Fleming Eng Assess 6-16'!C128</f>
        <v>MANHOLES</v>
      </c>
      <c r="E134" s="429">
        <f>'Gannett Fleming Eng Assess 6-16'!E128</f>
        <v>59</v>
      </c>
      <c r="F134" s="333">
        <f>'Gannett Fleming Eng Assess 6-16'!D128</f>
        <v>1987</v>
      </c>
      <c r="G134" s="353">
        <f t="shared" si="145"/>
        <v>1987</v>
      </c>
      <c r="H134" s="352">
        <f>'Gannett Fleming Eng Assess 6-16'!G128</f>
        <v>111081.54</v>
      </c>
      <c r="I134" s="332" t="str">
        <f t="shared" si="216"/>
        <v>HWW-145</v>
      </c>
      <c r="J134" s="333">
        <f t="shared" si="217"/>
        <v>255.6</v>
      </c>
      <c r="K134" s="333">
        <f t="shared" si="218"/>
        <v>542.1</v>
      </c>
      <c r="L134" s="334">
        <f t="shared" si="146"/>
        <v>2.121</v>
      </c>
      <c r="M134" s="335">
        <f t="shared" si="147"/>
        <v>235603.95</v>
      </c>
      <c r="N134" s="458">
        <f t="shared" si="219"/>
        <v>1</v>
      </c>
      <c r="O134" s="335">
        <f t="shared" si="220"/>
        <v>235603.95</v>
      </c>
      <c r="P134" s="63"/>
      <c r="Q134" s="347">
        <f t="shared" si="198"/>
        <v>361.23</v>
      </c>
      <c r="R134" s="347" t="str">
        <f t="shared" si="201"/>
        <v>COLLECTION  SEWERS - GRAVITY - MANHOLES</v>
      </c>
      <c r="S134" s="354">
        <f t="shared" si="149"/>
        <v>1987</v>
      </c>
      <c r="T134" s="336">
        <f>Inputs!B$7-(S134+0.5)</f>
        <v>30.5</v>
      </c>
      <c r="U134" s="355">
        <f t="shared" si="221"/>
        <v>235603.95</v>
      </c>
      <c r="V134" s="337" t="str">
        <f t="shared" si="222"/>
        <v>R3.0</v>
      </c>
      <c r="W134" s="338">
        <f t="shared" si="223"/>
        <v>80</v>
      </c>
      <c r="X134" s="339">
        <f t="shared" si="151"/>
        <v>38</v>
      </c>
      <c r="Y134" s="340" t="str">
        <f t="shared" si="152"/>
        <v>R3.0038</v>
      </c>
      <c r="Z134" s="341">
        <f t="shared" si="153"/>
        <v>0.64088000000000001</v>
      </c>
      <c r="AA134" s="342">
        <f t="shared" si="154"/>
        <v>51.27</v>
      </c>
      <c r="AB134" s="342">
        <f t="shared" si="155"/>
        <v>81.77000000000001</v>
      </c>
      <c r="AC134" s="343">
        <f t="shared" si="156"/>
        <v>0.62700257000000004</v>
      </c>
      <c r="AD134" s="344">
        <f t="shared" si="157"/>
        <v>147724.28</v>
      </c>
      <c r="AE134" s="344">
        <f t="shared" si="224"/>
        <v>7185920</v>
      </c>
      <c r="AF134" s="344">
        <f t="shared" si="225"/>
        <v>12079415</v>
      </c>
      <c r="AG134" s="344">
        <f t="shared" si="226"/>
        <v>19265335</v>
      </c>
      <c r="AH134" s="64"/>
      <c r="AI134" s="347">
        <f t="shared" si="199"/>
        <v>361.23</v>
      </c>
      <c r="AJ134" s="347" t="str">
        <f t="shared" si="202"/>
        <v>COLLECTION  SEWERS - GRAVITY - MANHOLES</v>
      </c>
      <c r="AK134" s="354">
        <f t="shared" si="161"/>
        <v>1987</v>
      </c>
      <c r="AL134" s="349">
        <f t="shared" si="162"/>
        <v>147724.28</v>
      </c>
      <c r="AM134" s="345">
        <f t="shared" si="227"/>
        <v>0</v>
      </c>
      <c r="AN134" s="346">
        <f t="shared" si="163"/>
        <v>147724.28</v>
      </c>
      <c r="AP134" s="347">
        <f t="shared" si="200"/>
        <v>361.23</v>
      </c>
      <c r="AQ134" s="347" t="str">
        <f t="shared" si="203"/>
        <v>COLLECTION  SEWERS - GRAVITY - MANHOLES</v>
      </c>
      <c r="AR134" s="356">
        <f t="shared" si="164"/>
        <v>1987</v>
      </c>
      <c r="AS134" s="335">
        <f t="shared" si="165"/>
        <v>111081.54</v>
      </c>
      <c r="AT134" s="333" t="str">
        <f t="shared" si="166"/>
        <v>R3.0</v>
      </c>
      <c r="AU134" s="333">
        <f t="shared" si="167"/>
        <v>80</v>
      </c>
      <c r="AV134" s="348">
        <f t="shared" si="168"/>
        <v>30.5</v>
      </c>
      <c r="AW134" s="347">
        <f t="shared" si="169"/>
        <v>38</v>
      </c>
      <c r="AX134" s="347" t="str">
        <f t="shared" si="170"/>
        <v>R3.0038</v>
      </c>
      <c r="AY134" s="347">
        <f t="shared" si="171"/>
        <v>0.64088000000000001</v>
      </c>
      <c r="AZ134" s="347">
        <f t="shared" si="172"/>
        <v>51.27</v>
      </c>
      <c r="BA134" s="347">
        <f t="shared" si="173"/>
        <v>81.77000000000001</v>
      </c>
      <c r="BB134" s="350">
        <f t="shared" si="174"/>
        <v>0.373</v>
      </c>
      <c r="BC134" s="335">
        <f t="shared" si="175"/>
        <v>41433.410000000003</v>
      </c>
      <c r="BD134" s="349">
        <f t="shared" si="176"/>
        <v>69648.12999999999</v>
      </c>
      <c r="BE134" s="63">
        <f t="shared" si="228"/>
        <v>3387986.97</v>
      </c>
      <c r="BF134" s="63">
        <f t="shared" si="229"/>
        <v>5695150.5599999996</v>
      </c>
      <c r="BG134" s="63">
        <f t="shared" si="230"/>
        <v>9083137.5299999993</v>
      </c>
    </row>
    <row r="135" spans="1:59" outlineLevel="2">
      <c r="A135" s="425">
        <f>'Gannett Fleming Eng Assess 6-16'!A129</f>
        <v>361.23</v>
      </c>
      <c r="B135" s="452"/>
      <c r="C135" s="351" t="s">
        <v>1041</v>
      </c>
      <c r="D135" s="351" t="str">
        <f>'Gannett Fleming Eng Assess 6-16'!C129</f>
        <v>MANHOLES</v>
      </c>
      <c r="E135" s="429">
        <f>'Gannett Fleming Eng Assess 6-16'!E129</f>
        <v>329</v>
      </c>
      <c r="F135" s="333">
        <f>'Gannett Fleming Eng Assess 6-16'!D129</f>
        <v>1990</v>
      </c>
      <c r="G135" s="353">
        <f t="shared" si="145"/>
        <v>1990</v>
      </c>
      <c r="H135" s="352">
        <f>'Gannett Fleming Eng Assess 6-16'!G129</f>
        <v>665251.72</v>
      </c>
      <c r="I135" s="332" t="str">
        <f t="shared" si="216"/>
        <v>HWW-145</v>
      </c>
      <c r="J135" s="333">
        <f t="shared" si="217"/>
        <v>263</v>
      </c>
      <c r="K135" s="333">
        <f t="shared" si="218"/>
        <v>542.1</v>
      </c>
      <c r="L135" s="334">
        <f t="shared" si="146"/>
        <v>2.0609999999999999</v>
      </c>
      <c r="M135" s="335">
        <f t="shared" si="147"/>
        <v>1371083.79</v>
      </c>
      <c r="N135" s="458">
        <f t="shared" si="219"/>
        <v>1</v>
      </c>
      <c r="O135" s="335">
        <f t="shared" si="220"/>
        <v>1371083.79</v>
      </c>
      <c r="P135" s="63"/>
      <c r="Q135" s="347">
        <f t="shared" si="198"/>
        <v>361.23</v>
      </c>
      <c r="R135" s="347" t="str">
        <f t="shared" si="201"/>
        <v>COLLECTION  SEWERS - GRAVITY - MANHOLES</v>
      </c>
      <c r="S135" s="354">
        <f t="shared" si="149"/>
        <v>1990</v>
      </c>
      <c r="T135" s="336">
        <f>Inputs!B$7-(S135+0.5)</f>
        <v>27.5</v>
      </c>
      <c r="U135" s="355">
        <f t="shared" si="221"/>
        <v>1371083.79</v>
      </c>
      <c r="V135" s="337" t="str">
        <f t="shared" si="222"/>
        <v>R3.0</v>
      </c>
      <c r="W135" s="338">
        <f t="shared" si="223"/>
        <v>80</v>
      </c>
      <c r="X135" s="339">
        <f t="shared" si="151"/>
        <v>34</v>
      </c>
      <c r="Y135" s="340" t="str">
        <f t="shared" si="152"/>
        <v>R3.0034</v>
      </c>
      <c r="Z135" s="341">
        <f t="shared" si="153"/>
        <v>0.67659999999999998</v>
      </c>
      <c r="AA135" s="342">
        <f t="shared" si="154"/>
        <v>54.13</v>
      </c>
      <c r="AB135" s="342">
        <f t="shared" si="155"/>
        <v>81.63</v>
      </c>
      <c r="AC135" s="343">
        <f t="shared" si="156"/>
        <v>0.66311405000000001</v>
      </c>
      <c r="AD135" s="344">
        <f t="shared" si="157"/>
        <v>909184.92</v>
      </c>
      <c r="AE135" s="344">
        <f t="shared" si="224"/>
        <v>37704804</v>
      </c>
      <c r="AF135" s="344">
        <f t="shared" si="225"/>
        <v>74216766</v>
      </c>
      <c r="AG135" s="344">
        <f t="shared" si="226"/>
        <v>111921570</v>
      </c>
      <c r="AH135" s="64"/>
      <c r="AI135" s="347">
        <f t="shared" si="199"/>
        <v>361.23</v>
      </c>
      <c r="AJ135" s="347" t="str">
        <f t="shared" si="202"/>
        <v>COLLECTION  SEWERS - GRAVITY - MANHOLES</v>
      </c>
      <c r="AK135" s="354">
        <f t="shared" si="161"/>
        <v>1990</v>
      </c>
      <c r="AL135" s="349">
        <f t="shared" si="162"/>
        <v>909184.92</v>
      </c>
      <c r="AM135" s="345">
        <f t="shared" si="227"/>
        <v>0</v>
      </c>
      <c r="AN135" s="346">
        <f t="shared" si="163"/>
        <v>909184.92</v>
      </c>
      <c r="AP135" s="347">
        <f t="shared" si="200"/>
        <v>361.23</v>
      </c>
      <c r="AQ135" s="347" t="str">
        <f t="shared" si="203"/>
        <v>COLLECTION  SEWERS - GRAVITY - MANHOLES</v>
      </c>
      <c r="AR135" s="356">
        <f t="shared" si="164"/>
        <v>1990</v>
      </c>
      <c r="AS135" s="335">
        <f t="shared" si="165"/>
        <v>665251.72</v>
      </c>
      <c r="AT135" s="333" t="str">
        <f t="shared" si="166"/>
        <v>R3.0</v>
      </c>
      <c r="AU135" s="333">
        <f t="shared" si="167"/>
        <v>80</v>
      </c>
      <c r="AV135" s="348">
        <f t="shared" si="168"/>
        <v>27.5</v>
      </c>
      <c r="AW135" s="347">
        <f t="shared" si="169"/>
        <v>34</v>
      </c>
      <c r="AX135" s="347" t="str">
        <f t="shared" si="170"/>
        <v>R3.0034</v>
      </c>
      <c r="AY135" s="347">
        <f t="shared" si="171"/>
        <v>0.67659999999999998</v>
      </c>
      <c r="AZ135" s="347">
        <f t="shared" si="172"/>
        <v>54.13</v>
      </c>
      <c r="BA135" s="347">
        <f t="shared" si="173"/>
        <v>81.63</v>
      </c>
      <c r="BB135" s="350">
        <f t="shared" si="174"/>
        <v>0.33689000000000002</v>
      </c>
      <c r="BC135" s="335">
        <f t="shared" si="175"/>
        <v>224116.65</v>
      </c>
      <c r="BD135" s="349">
        <f t="shared" si="176"/>
        <v>441135.06999999995</v>
      </c>
      <c r="BE135" s="63">
        <f t="shared" si="228"/>
        <v>18294422.300000001</v>
      </c>
      <c r="BF135" s="63">
        <f t="shared" si="229"/>
        <v>36010075.600000001</v>
      </c>
      <c r="BG135" s="63">
        <f t="shared" si="230"/>
        <v>54304497.899999999</v>
      </c>
    </row>
    <row r="136" spans="1:59" outlineLevel="2">
      <c r="A136" s="425">
        <f>'Gannett Fleming Eng Assess 6-16'!A130</f>
        <v>361.23</v>
      </c>
      <c r="B136" s="452"/>
      <c r="C136" s="351" t="s">
        <v>1041</v>
      </c>
      <c r="D136" s="351" t="str">
        <f>'Gannett Fleming Eng Assess 6-16'!C130</f>
        <v>MANHOLES</v>
      </c>
      <c r="E136" s="429">
        <f>'Gannett Fleming Eng Assess 6-16'!E130</f>
        <v>36</v>
      </c>
      <c r="F136" s="333">
        <f>'Gannett Fleming Eng Assess 6-16'!D130</f>
        <v>1992</v>
      </c>
      <c r="G136" s="353">
        <f t="shared" si="145"/>
        <v>1992</v>
      </c>
      <c r="H136" s="352">
        <f>'Gannett Fleming Eng Assess 6-16'!G130</f>
        <v>76685.460000000006</v>
      </c>
      <c r="I136" s="332" t="str">
        <f t="shared" si="216"/>
        <v>HWW-145</v>
      </c>
      <c r="J136" s="333">
        <f t="shared" si="217"/>
        <v>276</v>
      </c>
      <c r="K136" s="333">
        <f t="shared" si="218"/>
        <v>542.1</v>
      </c>
      <c r="L136" s="334">
        <f t="shared" si="146"/>
        <v>1.964</v>
      </c>
      <c r="M136" s="335">
        <f t="shared" si="147"/>
        <v>150610.23999999999</v>
      </c>
      <c r="N136" s="458">
        <f t="shared" si="219"/>
        <v>1</v>
      </c>
      <c r="O136" s="335">
        <f t="shared" si="220"/>
        <v>150610.23999999999</v>
      </c>
      <c r="P136" s="63"/>
      <c r="Q136" s="347">
        <f t="shared" si="198"/>
        <v>361.23</v>
      </c>
      <c r="R136" s="347" t="str">
        <f t="shared" si="201"/>
        <v>COLLECTION  SEWERS - GRAVITY - MANHOLES</v>
      </c>
      <c r="S136" s="354">
        <f t="shared" si="149"/>
        <v>1992</v>
      </c>
      <c r="T136" s="336">
        <f>Inputs!B$7-(S136+0.5)</f>
        <v>25.5</v>
      </c>
      <c r="U136" s="355">
        <f t="shared" si="221"/>
        <v>150610.23999999999</v>
      </c>
      <c r="V136" s="337" t="str">
        <f t="shared" si="222"/>
        <v>R3.0</v>
      </c>
      <c r="W136" s="338">
        <f t="shared" si="223"/>
        <v>80</v>
      </c>
      <c r="X136" s="339">
        <f t="shared" si="151"/>
        <v>32</v>
      </c>
      <c r="Y136" s="340" t="str">
        <f t="shared" si="152"/>
        <v>R3.0032</v>
      </c>
      <c r="Z136" s="341">
        <f t="shared" si="153"/>
        <v>0.69469000000000003</v>
      </c>
      <c r="AA136" s="342">
        <f t="shared" si="154"/>
        <v>55.58</v>
      </c>
      <c r="AB136" s="342">
        <f t="shared" si="155"/>
        <v>81.08</v>
      </c>
      <c r="AC136" s="343">
        <f t="shared" si="156"/>
        <v>0.68549581000000004</v>
      </c>
      <c r="AD136" s="344">
        <f t="shared" si="157"/>
        <v>103242.69</v>
      </c>
      <c r="AE136" s="344">
        <f t="shared" si="224"/>
        <v>3840561</v>
      </c>
      <c r="AF136" s="344">
        <f t="shared" si="225"/>
        <v>8370917</v>
      </c>
      <c r="AG136" s="344">
        <f t="shared" si="226"/>
        <v>12211478</v>
      </c>
      <c r="AH136" s="64"/>
      <c r="AI136" s="347">
        <f t="shared" si="199"/>
        <v>361.23</v>
      </c>
      <c r="AJ136" s="347" t="str">
        <f t="shared" si="202"/>
        <v>COLLECTION  SEWERS - GRAVITY - MANHOLES</v>
      </c>
      <c r="AK136" s="354">
        <f t="shared" si="161"/>
        <v>1992</v>
      </c>
      <c r="AL136" s="349">
        <f t="shared" si="162"/>
        <v>103242.69</v>
      </c>
      <c r="AM136" s="345">
        <f t="shared" si="227"/>
        <v>0</v>
      </c>
      <c r="AN136" s="346">
        <f t="shared" si="163"/>
        <v>103242.69</v>
      </c>
      <c r="AP136" s="347">
        <f t="shared" si="200"/>
        <v>361.23</v>
      </c>
      <c r="AQ136" s="347" t="str">
        <f t="shared" si="203"/>
        <v>COLLECTION  SEWERS - GRAVITY - MANHOLES</v>
      </c>
      <c r="AR136" s="356">
        <f t="shared" si="164"/>
        <v>1992</v>
      </c>
      <c r="AS136" s="335">
        <f t="shared" si="165"/>
        <v>76685.460000000006</v>
      </c>
      <c r="AT136" s="333" t="str">
        <f t="shared" si="166"/>
        <v>R3.0</v>
      </c>
      <c r="AU136" s="333">
        <f t="shared" si="167"/>
        <v>80</v>
      </c>
      <c r="AV136" s="348">
        <f t="shared" si="168"/>
        <v>25.5</v>
      </c>
      <c r="AW136" s="347">
        <f t="shared" si="169"/>
        <v>32</v>
      </c>
      <c r="AX136" s="347" t="str">
        <f t="shared" si="170"/>
        <v>R3.0032</v>
      </c>
      <c r="AY136" s="347">
        <f t="shared" si="171"/>
        <v>0.69469000000000003</v>
      </c>
      <c r="AZ136" s="347">
        <f t="shared" si="172"/>
        <v>55.58</v>
      </c>
      <c r="BA136" s="347">
        <f t="shared" si="173"/>
        <v>81.08</v>
      </c>
      <c r="BB136" s="350">
        <f t="shared" si="174"/>
        <v>0.3145</v>
      </c>
      <c r="BC136" s="335">
        <f t="shared" si="175"/>
        <v>24117.58</v>
      </c>
      <c r="BD136" s="349">
        <f t="shared" si="176"/>
        <v>52567.880000000005</v>
      </c>
      <c r="BE136" s="63">
        <f t="shared" si="228"/>
        <v>1955479.23</v>
      </c>
      <c r="BF136" s="63">
        <f t="shared" si="229"/>
        <v>4262177.87</v>
      </c>
      <c r="BG136" s="63">
        <f t="shared" si="230"/>
        <v>6217657.0999999996</v>
      </c>
    </row>
    <row r="137" spans="1:59" outlineLevel="2">
      <c r="A137" s="425">
        <f>'Gannett Fleming Eng Assess 6-16'!A131</f>
        <v>361.23</v>
      </c>
      <c r="B137" s="452"/>
      <c r="C137" s="351" t="s">
        <v>1041</v>
      </c>
      <c r="D137" s="351" t="str">
        <f>'Gannett Fleming Eng Assess 6-16'!C131</f>
        <v>MANHOLES</v>
      </c>
      <c r="E137" s="429">
        <f>'Gannett Fleming Eng Assess 6-16'!E131</f>
        <v>648</v>
      </c>
      <c r="F137" s="333">
        <f>'Gannett Fleming Eng Assess 6-16'!D131</f>
        <v>1995</v>
      </c>
      <c r="G137" s="353">
        <f t="shared" si="145"/>
        <v>1995</v>
      </c>
      <c r="H137" s="352">
        <f>'Gannett Fleming Eng Assess 6-16'!G131</f>
        <v>1514910.92</v>
      </c>
      <c r="I137" s="332" t="str">
        <f t="shared" si="216"/>
        <v>HWW-145</v>
      </c>
      <c r="J137" s="333">
        <f t="shared" si="217"/>
        <v>299.8</v>
      </c>
      <c r="K137" s="333">
        <f t="shared" si="218"/>
        <v>542.1</v>
      </c>
      <c r="L137" s="334">
        <f t="shared" si="146"/>
        <v>1.8080000000000001</v>
      </c>
      <c r="M137" s="335">
        <f t="shared" si="147"/>
        <v>2738958.94</v>
      </c>
      <c r="N137" s="458">
        <f t="shared" si="219"/>
        <v>1</v>
      </c>
      <c r="O137" s="335">
        <f t="shared" si="220"/>
        <v>2738958.94</v>
      </c>
      <c r="P137" s="63"/>
      <c r="Q137" s="347">
        <f t="shared" si="198"/>
        <v>361.23</v>
      </c>
      <c r="R137" s="347" t="str">
        <f t="shared" si="201"/>
        <v>COLLECTION  SEWERS - GRAVITY - MANHOLES</v>
      </c>
      <c r="S137" s="354">
        <f t="shared" si="149"/>
        <v>1995</v>
      </c>
      <c r="T137" s="336">
        <f>Inputs!B$7-(S137+0.5)</f>
        <v>22.5</v>
      </c>
      <c r="U137" s="355">
        <f t="shared" si="221"/>
        <v>2738958.94</v>
      </c>
      <c r="V137" s="337" t="str">
        <f t="shared" si="222"/>
        <v>R3.0</v>
      </c>
      <c r="W137" s="338">
        <f t="shared" si="223"/>
        <v>80</v>
      </c>
      <c r="X137" s="339">
        <f t="shared" si="151"/>
        <v>28</v>
      </c>
      <c r="Y137" s="340" t="str">
        <f t="shared" si="152"/>
        <v>R3.0028</v>
      </c>
      <c r="Z137" s="341">
        <f t="shared" si="153"/>
        <v>0.73133000000000004</v>
      </c>
      <c r="AA137" s="342">
        <f t="shared" si="154"/>
        <v>58.51</v>
      </c>
      <c r="AB137" s="342">
        <f t="shared" si="155"/>
        <v>81.009999999999991</v>
      </c>
      <c r="AC137" s="343">
        <f t="shared" si="156"/>
        <v>0.72225651000000002</v>
      </c>
      <c r="AD137" s="344">
        <f t="shared" si="157"/>
        <v>1978230.93</v>
      </c>
      <c r="AE137" s="344">
        <f t="shared" si="224"/>
        <v>61626576</v>
      </c>
      <c r="AF137" s="344">
        <f t="shared" si="225"/>
        <v>160256488</v>
      </c>
      <c r="AG137" s="344">
        <f t="shared" si="226"/>
        <v>221883064</v>
      </c>
      <c r="AH137" s="64"/>
      <c r="AI137" s="347">
        <f t="shared" si="199"/>
        <v>361.23</v>
      </c>
      <c r="AJ137" s="347" t="str">
        <f t="shared" si="202"/>
        <v>COLLECTION  SEWERS - GRAVITY - MANHOLES</v>
      </c>
      <c r="AK137" s="354">
        <f t="shared" si="161"/>
        <v>1995</v>
      </c>
      <c r="AL137" s="349">
        <f t="shared" si="162"/>
        <v>1978230.93</v>
      </c>
      <c r="AM137" s="345">
        <f t="shared" si="227"/>
        <v>0</v>
      </c>
      <c r="AN137" s="346">
        <f t="shared" si="163"/>
        <v>1978230.93</v>
      </c>
      <c r="AP137" s="347">
        <f t="shared" si="200"/>
        <v>361.23</v>
      </c>
      <c r="AQ137" s="347" t="str">
        <f t="shared" si="203"/>
        <v>COLLECTION  SEWERS - GRAVITY - MANHOLES</v>
      </c>
      <c r="AR137" s="356">
        <f t="shared" si="164"/>
        <v>1995</v>
      </c>
      <c r="AS137" s="335">
        <f t="shared" si="165"/>
        <v>1514910.92</v>
      </c>
      <c r="AT137" s="333" t="str">
        <f t="shared" si="166"/>
        <v>R3.0</v>
      </c>
      <c r="AU137" s="333">
        <f t="shared" si="167"/>
        <v>80</v>
      </c>
      <c r="AV137" s="348">
        <f t="shared" si="168"/>
        <v>22.5</v>
      </c>
      <c r="AW137" s="347">
        <f t="shared" si="169"/>
        <v>28</v>
      </c>
      <c r="AX137" s="347" t="str">
        <f t="shared" si="170"/>
        <v>R3.0028</v>
      </c>
      <c r="AY137" s="347">
        <f t="shared" si="171"/>
        <v>0.73133000000000004</v>
      </c>
      <c r="AZ137" s="347">
        <f t="shared" si="172"/>
        <v>58.51</v>
      </c>
      <c r="BA137" s="347">
        <f t="shared" si="173"/>
        <v>81.009999999999991</v>
      </c>
      <c r="BB137" s="350">
        <f t="shared" si="174"/>
        <v>0.27773999999999999</v>
      </c>
      <c r="BC137" s="335">
        <f t="shared" si="175"/>
        <v>420751.35999999999</v>
      </c>
      <c r="BD137" s="349">
        <f t="shared" si="176"/>
        <v>1094159.56</v>
      </c>
      <c r="BE137" s="63">
        <f t="shared" si="228"/>
        <v>34085495.700000003</v>
      </c>
      <c r="BF137" s="63">
        <f t="shared" si="229"/>
        <v>88637437.930000007</v>
      </c>
      <c r="BG137" s="63">
        <f t="shared" si="230"/>
        <v>122722933.63</v>
      </c>
    </row>
    <row r="138" spans="1:59" outlineLevel="2">
      <c r="A138" s="425">
        <f>'Gannett Fleming Eng Assess 6-16'!A132</f>
        <v>361.23</v>
      </c>
      <c r="B138" s="452"/>
      <c r="C138" s="351" t="s">
        <v>1041</v>
      </c>
      <c r="D138" s="351" t="str">
        <f>'Gannett Fleming Eng Assess 6-16'!C132</f>
        <v>MANHOLES</v>
      </c>
      <c r="E138" s="429">
        <f>'Gannett Fleming Eng Assess 6-16'!E132</f>
        <v>43</v>
      </c>
      <c r="F138" s="333">
        <f>'Gannett Fleming Eng Assess 6-16'!D132</f>
        <v>2000</v>
      </c>
      <c r="G138" s="353">
        <f t="shared" si="145"/>
        <v>2000</v>
      </c>
      <c r="H138" s="352">
        <f>'Gannett Fleming Eng Assess 6-16'!G132</f>
        <v>114307.32</v>
      </c>
      <c r="I138" s="332" t="str">
        <f t="shared" si="216"/>
        <v>HWW-145</v>
      </c>
      <c r="J138" s="333">
        <f t="shared" si="217"/>
        <v>341.5</v>
      </c>
      <c r="K138" s="333">
        <f t="shared" si="218"/>
        <v>542.1</v>
      </c>
      <c r="L138" s="334">
        <f t="shared" si="146"/>
        <v>1.587</v>
      </c>
      <c r="M138" s="335">
        <f t="shared" si="147"/>
        <v>181405.72</v>
      </c>
      <c r="N138" s="458">
        <f t="shared" si="219"/>
        <v>1</v>
      </c>
      <c r="O138" s="335">
        <f t="shared" si="220"/>
        <v>181405.72</v>
      </c>
      <c r="P138" s="63"/>
      <c r="Q138" s="347">
        <f t="shared" si="198"/>
        <v>361.23</v>
      </c>
      <c r="R138" s="347" t="str">
        <f t="shared" si="201"/>
        <v>COLLECTION  SEWERS - GRAVITY - MANHOLES</v>
      </c>
      <c r="S138" s="354">
        <f t="shared" si="149"/>
        <v>2000</v>
      </c>
      <c r="T138" s="336">
        <f>Inputs!B$7-(S138+0.5)</f>
        <v>17.5</v>
      </c>
      <c r="U138" s="355">
        <f t="shared" si="221"/>
        <v>181405.72</v>
      </c>
      <c r="V138" s="337" t="str">
        <f t="shared" si="222"/>
        <v>R3.0</v>
      </c>
      <c r="W138" s="338">
        <f t="shared" si="223"/>
        <v>80</v>
      </c>
      <c r="X138" s="339">
        <f t="shared" si="151"/>
        <v>22</v>
      </c>
      <c r="Y138" s="340" t="str">
        <f t="shared" si="152"/>
        <v>R3.0022</v>
      </c>
      <c r="Z138" s="341">
        <f t="shared" si="153"/>
        <v>0.78729000000000005</v>
      </c>
      <c r="AA138" s="342">
        <f t="shared" si="154"/>
        <v>62.98</v>
      </c>
      <c r="AB138" s="342">
        <f t="shared" si="155"/>
        <v>80.47999999999999</v>
      </c>
      <c r="AC138" s="343">
        <f t="shared" si="156"/>
        <v>0.78255467000000001</v>
      </c>
      <c r="AD138" s="344">
        <f t="shared" si="157"/>
        <v>141959.89000000001</v>
      </c>
      <c r="AE138" s="344">
        <f t="shared" si="224"/>
        <v>3174600</v>
      </c>
      <c r="AF138" s="344">
        <f t="shared" si="225"/>
        <v>11424932</v>
      </c>
      <c r="AG138" s="344">
        <f t="shared" si="226"/>
        <v>14599532</v>
      </c>
      <c r="AH138" s="64"/>
      <c r="AI138" s="347">
        <f t="shared" si="199"/>
        <v>361.23</v>
      </c>
      <c r="AJ138" s="347" t="str">
        <f t="shared" si="202"/>
        <v>COLLECTION  SEWERS - GRAVITY - MANHOLES</v>
      </c>
      <c r="AK138" s="354">
        <f t="shared" si="161"/>
        <v>2000</v>
      </c>
      <c r="AL138" s="349">
        <f t="shared" si="162"/>
        <v>141959.89000000001</v>
      </c>
      <c r="AM138" s="345">
        <f t="shared" si="227"/>
        <v>0</v>
      </c>
      <c r="AN138" s="346">
        <f t="shared" si="163"/>
        <v>141959.89000000001</v>
      </c>
      <c r="AP138" s="347">
        <f t="shared" si="200"/>
        <v>361.23</v>
      </c>
      <c r="AQ138" s="347" t="str">
        <f t="shared" si="203"/>
        <v>COLLECTION  SEWERS - GRAVITY - MANHOLES</v>
      </c>
      <c r="AR138" s="356">
        <f t="shared" si="164"/>
        <v>2000</v>
      </c>
      <c r="AS138" s="335">
        <f t="shared" si="165"/>
        <v>114307.32</v>
      </c>
      <c r="AT138" s="333" t="str">
        <f t="shared" si="166"/>
        <v>R3.0</v>
      </c>
      <c r="AU138" s="333">
        <f t="shared" si="167"/>
        <v>80</v>
      </c>
      <c r="AV138" s="348">
        <f t="shared" si="168"/>
        <v>17.5</v>
      </c>
      <c r="AW138" s="347">
        <f t="shared" si="169"/>
        <v>22</v>
      </c>
      <c r="AX138" s="347" t="str">
        <f t="shared" si="170"/>
        <v>R3.0022</v>
      </c>
      <c r="AY138" s="347">
        <f t="shared" si="171"/>
        <v>0.78729000000000005</v>
      </c>
      <c r="AZ138" s="347">
        <f t="shared" si="172"/>
        <v>62.98</v>
      </c>
      <c r="BA138" s="347">
        <f t="shared" si="173"/>
        <v>80.47999999999999</v>
      </c>
      <c r="BB138" s="350">
        <f t="shared" si="174"/>
        <v>0.21745</v>
      </c>
      <c r="BC138" s="335">
        <f t="shared" si="175"/>
        <v>24856.13</v>
      </c>
      <c r="BD138" s="349">
        <f t="shared" si="176"/>
        <v>89451.19</v>
      </c>
      <c r="BE138" s="63">
        <f t="shared" si="228"/>
        <v>2000378.1</v>
      </c>
      <c r="BF138" s="63">
        <f t="shared" si="229"/>
        <v>7199075.0099999998</v>
      </c>
      <c r="BG138" s="63">
        <f t="shared" si="230"/>
        <v>9199453.1099999994</v>
      </c>
    </row>
    <row r="139" spans="1:59" outlineLevel="2">
      <c r="A139" s="425">
        <f>'Gannett Fleming Eng Assess 6-16'!A133</f>
        <v>361.23</v>
      </c>
      <c r="B139" s="452"/>
      <c r="C139" s="351" t="s">
        <v>1041</v>
      </c>
      <c r="D139" s="351" t="str">
        <f>'Gannett Fleming Eng Assess 6-16'!C133</f>
        <v>MANHOLES</v>
      </c>
      <c r="E139" s="429">
        <f>'Gannett Fleming Eng Assess 6-16'!E133</f>
        <v>111</v>
      </c>
      <c r="F139" s="333">
        <f>'Gannett Fleming Eng Assess 6-16'!D133</f>
        <v>2005</v>
      </c>
      <c r="G139" s="353">
        <f t="shared" si="145"/>
        <v>2005</v>
      </c>
      <c r="H139" s="352">
        <f>'Gannett Fleming Eng Assess 6-16'!G133</f>
        <v>353176.16</v>
      </c>
      <c r="I139" s="332" t="str">
        <f t="shared" si="216"/>
        <v>HWW-145</v>
      </c>
      <c r="J139" s="333">
        <f t="shared" si="217"/>
        <v>398.8</v>
      </c>
      <c r="K139" s="333">
        <f t="shared" si="218"/>
        <v>542.1</v>
      </c>
      <c r="L139" s="334">
        <f t="shared" si="146"/>
        <v>1.359</v>
      </c>
      <c r="M139" s="335">
        <f t="shared" si="147"/>
        <v>479966.4</v>
      </c>
      <c r="N139" s="458">
        <f t="shared" si="219"/>
        <v>1</v>
      </c>
      <c r="O139" s="335">
        <f t="shared" si="220"/>
        <v>479966.4</v>
      </c>
      <c r="P139" s="63"/>
      <c r="Q139" s="347">
        <f t="shared" si="198"/>
        <v>361.23</v>
      </c>
      <c r="R139" s="347" t="str">
        <f t="shared" si="201"/>
        <v>COLLECTION  SEWERS - GRAVITY - MANHOLES</v>
      </c>
      <c r="S139" s="354">
        <f t="shared" si="149"/>
        <v>2005</v>
      </c>
      <c r="T139" s="336">
        <f>Inputs!B$7-(S139+0.5)</f>
        <v>12.5</v>
      </c>
      <c r="U139" s="355">
        <f t="shared" si="221"/>
        <v>479966.4</v>
      </c>
      <c r="V139" s="337" t="str">
        <f t="shared" si="222"/>
        <v>R3.0</v>
      </c>
      <c r="W139" s="338">
        <f t="shared" si="223"/>
        <v>80</v>
      </c>
      <c r="X139" s="339">
        <f t="shared" si="151"/>
        <v>16</v>
      </c>
      <c r="Y139" s="340" t="str">
        <f t="shared" si="152"/>
        <v>R3.0016</v>
      </c>
      <c r="Z139" s="341">
        <f t="shared" si="153"/>
        <v>0.84430000000000005</v>
      </c>
      <c r="AA139" s="342">
        <f t="shared" si="154"/>
        <v>67.540000000000006</v>
      </c>
      <c r="AB139" s="342">
        <f t="shared" si="155"/>
        <v>80.040000000000006</v>
      </c>
      <c r="AC139" s="343">
        <f t="shared" si="156"/>
        <v>0.84382809000000003</v>
      </c>
      <c r="AD139" s="344">
        <f t="shared" si="157"/>
        <v>405009.13</v>
      </c>
      <c r="AE139" s="344">
        <f t="shared" si="224"/>
        <v>5999580</v>
      </c>
      <c r="AF139" s="344">
        <f t="shared" si="225"/>
        <v>32416931</v>
      </c>
      <c r="AG139" s="344">
        <f t="shared" si="226"/>
        <v>38416511</v>
      </c>
      <c r="AH139" s="64"/>
      <c r="AI139" s="347">
        <f t="shared" si="199"/>
        <v>361.23</v>
      </c>
      <c r="AJ139" s="347" t="str">
        <f t="shared" si="202"/>
        <v>COLLECTION  SEWERS - GRAVITY - MANHOLES</v>
      </c>
      <c r="AK139" s="354">
        <f t="shared" si="161"/>
        <v>2005</v>
      </c>
      <c r="AL139" s="349">
        <f t="shared" si="162"/>
        <v>405009.13</v>
      </c>
      <c r="AM139" s="345">
        <f t="shared" si="227"/>
        <v>0</v>
      </c>
      <c r="AN139" s="346">
        <f t="shared" si="163"/>
        <v>405009.13</v>
      </c>
      <c r="AP139" s="347">
        <f t="shared" si="200"/>
        <v>361.23</v>
      </c>
      <c r="AQ139" s="347" t="str">
        <f t="shared" si="203"/>
        <v>COLLECTION  SEWERS - GRAVITY - MANHOLES</v>
      </c>
      <c r="AR139" s="356">
        <f t="shared" si="164"/>
        <v>2005</v>
      </c>
      <c r="AS139" s="335">
        <f t="shared" si="165"/>
        <v>353176.16</v>
      </c>
      <c r="AT139" s="333" t="str">
        <f t="shared" si="166"/>
        <v>R3.0</v>
      </c>
      <c r="AU139" s="333">
        <f t="shared" si="167"/>
        <v>80</v>
      </c>
      <c r="AV139" s="348">
        <f t="shared" si="168"/>
        <v>12.5</v>
      </c>
      <c r="AW139" s="347">
        <f t="shared" si="169"/>
        <v>16</v>
      </c>
      <c r="AX139" s="347" t="str">
        <f t="shared" si="170"/>
        <v>R3.0016</v>
      </c>
      <c r="AY139" s="347">
        <f t="shared" si="171"/>
        <v>0.84430000000000005</v>
      </c>
      <c r="AZ139" s="347">
        <f t="shared" si="172"/>
        <v>67.540000000000006</v>
      </c>
      <c r="BA139" s="347">
        <f t="shared" si="173"/>
        <v>80.040000000000006</v>
      </c>
      <c r="BB139" s="350">
        <f t="shared" si="174"/>
        <v>0.15617</v>
      </c>
      <c r="BC139" s="335">
        <f t="shared" si="175"/>
        <v>55155.519999999997</v>
      </c>
      <c r="BD139" s="349">
        <f t="shared" si="176"/>
        <v>298020.63999999996</v>
      </c>
      <c r="BE139" s="63">
        <f t="shared" si="228"/>
        <v>4414702</v>
      </c>
      <c r="BF139" s="63">
        <f t="shared" si="229"/>
        <v>23853517.850000001</v>
      </c>
      <c r="BG139" s="63">
        <f t="shared" si="230"/>
        <v>28268219.850000001</v>
      </c>
    </row>
    <row r="140" spans="1:59" outlineLevel="2">
      <c r="A140" s="425">
        <f>'Gannett Fleming Eng Assess 6-16'!A134</f>
        <v>361.23</v>
      </c>
      <c r="B140" s="452"/>
      <c r="C140" s="351" t="s">
        <v>1041</v>
      </c>
      <c r="D140" s="351" t="str">
        <f>'Gannett Fleming Eng Assess 6-16'!C134</f>
        <v>MANHOLES</v>
      </c>
      <c r="E140" s="429">
        <f>'Gannett Fleming Eng Assess 6-16'!E134</f>
        <v>23</v>
      </c>
      <c r="F140" s="333">
        <f>'Gannett Fleming Eng Assess 6-16'!D134</f>
        <v>2010</v>
      </c>
      <c r="G140" s="353">
        <f t="shared" si="145"/>
        <v>2010</v>
      </c>
      <c r="H140" s="352">
        <f>'Gannett Fleming Eng Assess 6-16'!G134</f>
        <v>86478.18</v>
      </c>
      <c r="I140" s="332" t="str">
        <f t="shared" si="216"/>
        <v>HWW-145</v>
      </c>
      <c r="J140" s="333">
        <f t="shared" si="217"/>
        <v>475.5</v>
      </c>
      <c r="K140" s="333">
        <f t="shared" si="218"/>
        <v>542.1</v>
      </c>
      <c r="L140" s="334">
        <f t="shared" si="146"/>
        <v>1.1399999999999999</v>
      </c>
      <c r="M140" s="335">
        <f t="shared" si="147"/>
        <v>98585.13</v>
      </c>
      <c r="N140" s="458">
        <f t="shared" si="219"/>
        <v>1</v>
      </c>
      <c r="O140" s="335">
        <f t="shared" si="220"/>
        <v>98585.13</v>
      </c>
      <c r="P140" s="63"/>
      <c r="Q140" s="347">
        <f t="shared" si="198"/>
        <v>361.23</v>
      </c>
      <c r="R140" s="347" t="str">
        <f t="shared" si="201"/>
        <v>COLLECTION  SEWERS - GRAVITY - MANHOLES</v>
      </c>
      <c r="S140" s="354">
        <f t="shared" si="149"/>
        <v>2010</v>
      </c>
      <c r="T140" s="336">
        <f>Inputs!B$7-(S140+0.5)</f>
        <v>7.5</v>
      </c>
      <c r="U140" s="355">
        <f t="shared" si="221"/>
        <v>98585.13</v>
      </c>
      <c r="V140" s="337" t="str">
        <f t="shared" si="222"/>
        <v>R3.0</v>
      </c>
      <c r="W140" s="338">
        <f t="shared" si="223"/>
        <v>80</v>
      </c>
      <c r="X140" s="339">
        <f t="shared" si="151"/>
        <v>9</v>
      </c>
      <c r="Y140" s="340" t="str">
        <f t="shared" si="152"/>
        <v>R3.0009</v>
      </c>
      <c r="Z140" s="341">
        <f t="shared" si="153"/>
        <v>0.91186999999999996</v>
      </c>
      <c r="AA140" s="342">
        <f t="shared" si="154"/>
        <v>72.95</v>
      </c>
      <c r="AB140" s="342">
        <f t="shared" si="155"/>
        <v>80.45</v>
      </c>
      <c r="AC140" s="343">
        <f t="shared" si="156"/>
        <v>0.90677439000000004</v>
      </c>
      <c r="AD140" s="344">
        <f t="shared" si="157"/>
        <v>89394.47</v>
      </c>
      <c r="AE140" s="344">
        <f t="shared" si="224"/>
        <v>739388</v>
      </c>
      <c r="AF140" s="344">
        <f t="shared" si="225"/>
        <v>7191785</v>
      </c>
      <c r="AG140" s="344">
        <f t="shared" si="226"/>
        <v>7931174</v>
      </c>
      <c r="AH140" s="64"/>
      <c r="AI140" s="347">
        <f t="shared" si="199"/>
        <v>361.23</v>
      </c>
      <c r="AJ140" s="347" t="str">
        <f t="shared" si="202"/>
        <v>COLLECTION  SEWERS - GRAVITY - MANHOLES</v>
      </c>
      <c r="AK140" s="354">
        <f t="shared" si="161"/>
        <v>2010</v>
      </c>
      <c r="AL140" s="349">
        <f t="shared" si="162"/>
        <v>89394.47</v>
      </c>
      <c r="AM140" s="345">
        <f t="shared" si="227"/>
        <v>0</v>
      </c>
      <c r="AN140" s="346">
        <f t="shared" si="163"/>
        <v>89394.47</v>
      </c>
      <c r="AP140" s="347">
        <f t="shared" si="200"/>
        <v>361.23</v>
      </c>
      <c r="AQ140" s="347" t="str">
        <f t="shared" si="203"/>
        <v>COLLECTION  SEWERS - GRAVITY - MANHOLES</v>
      </c>
      <c r="AR140" s="356">
        <f t="shared" si="164"/>
        <v>2010</v>
      </c>
      <c r="AS140" s="335">
        <f t="shared" si="165"/>
        <v>86478.18</v>
      </c>
      <c r="AT140" s="333" t="str">
        <f t="shared" si="166"/>
        <v>R3.0</v>
      </c>
      <c r="AU140" s="333">
        <f t="shared" si="167"/>
        <v>80</v>
      </c>
      <c r="AV140" s="348">
        <f t="shared" si="168"/>
        <v>7.5</v>
      </c>
      <c r="AW140" s="347">
        <f t="shared" si="169"/>
        <v>9</v>
      </c>
      <c r="AX140" s="347" t="str">
        <f t="shared" si="170"/>
        <v>R3.0009</v>
      </c>
      <c r="AY140" s="347">
        <f t="shared" si="171"/>
        <v>0.91186999999999996</v>
      </c>
      <c r="AZ140" s="347">
        <f t="shared" si="172"/>
        <v>72.95</v>
      </c>
      <c r="BA140" s="347">
        <f t="shared" si="173"/>
        <v>80.45</v>
      </c>
      <c r="BB140" s="350">
        <f t="shared" si="174"/>
        <v>9.3229999999999993E-2</v>
      </c>
      <c r="BC140" s="335">
        <f t="shared" si="175"/>
        <v>8062.36</v>
      </c>
      <c r="BD140" s="349">
        <f t="shared" si="176"/>
        <v>78415.819999999992</v>
      </c>
      <c r="BE140" s="63">
        <f t="shared" si="228"/>
        <v>648586.35</v>
      </c>
      <c r="BF140" s="63">
        <f t="shared" si="229"/>
        <v>6308583.2300000004</v>
      </c>
      <c r="BG140" s="63">
        <f t="shared" si="230"/>
        <v>6957169.5800000001</v>
      </c>
    </row>
    <row r="141" spans="1:59" outlineLevel="2">
      <c r="A141" s="425">
        <f>'Gannett Fleming Eng Assess 6-16'!A135</f>
        <v>361.23</v>
      </c>
      <c r="B141" s="452"/>
      <c r="C141" s="351" t="s">
        <v>1041</v>
      </c>
      <c r="D141" s="351" t="str">
        <f>'Gannett Fleming Eng Assess 6-16'!C135</f>
        <v>MANHOLES</v>
      </c>
      <c r="E141" s="429">
        <f>'Gannett Fleming Eng Assess 6-16'!E135</f>
        <v>17</v>
      </c>
      <c r="F141" s="333">
        <f>'Gannett Fleming Eng Assess 6-16'!D135</f>
        <v>2012</v>
      </c>
      <c r="G141" s="353">
        <f t="shared" si="145"/>
        <v>2012</v>
      </c>
      <c r="H141" s="352">
        <f>'Gannett Fleming Eng Assess 6-16'!G135</f>
        <v>74063</v>
      </c>
      <c r="I141" s="332" t="str">
        <f t="shared" si="216"/>
        <v>HWW-145</v>
      </c>
      <c r="J141" s="333">
        <f t="shared" si="217"/>
        <v>491.1</v>
      </c>
      <c r="K141" s="333">
        <f t="shared" si="218"/>
        <v>542.1</v>
      </c>
      <c r="L141" s="334">
        <f t="shared" si="146"/>
        <v>1.1040000000000001</v>
      </c>
      <c r="M141" s="335">
        <f t="shared" si="147"/>
        <v>81765.55</v>
      </c>
      <c r="N141" s="458">
        <f t="shared" si="219"/>
        <v>1</v>
      </c>
      <c r="O141" s="335">
        <f t="shared" si="220"/>
        <v>81765.55</v>
      </c>
      <c r="P141" s="63"/>
      <c r="Q141" s="347">
        <f t="shared" si="198"/>
        <v>361.23</v>
      </c>
      <c r="R141" s="347" t="str">
        <f t="shared" si="201"/>
        <v>COLLECTION  SEWERS - GRAVITY - MANHOLES</v>
      </c>
      <c r="S141" s="354">
        <f t="shared" si="149"/>
        <v>2012</v>
      </c>
      <c r="T141" s="336">
        <f>Inputs!B$7-(S141+0.5)</f>
        <v>5.5</v>
      </c>
      <c r="U141" s="355">
        <f t="shared" si="221"/>
        <v>81765.55</v>
      </c>
      <c r="V141" s="337" t="str">
        <f t="shared" si="222"/>
        <v>R3.0</v>
      </c>
      <c r="W141" s="338">
        <f t="shared" si="223"/>
        <v>80</v>
      </c>
      <c r="X141" s="339">
        <f t="shared" si="151"/>
        <v>7</v>
      </c>
      <c r="Y141" s="340" t="str">
        <f t="shared" si="152"/>
        <v>R3.0007</v>
      </c>
      <c r="Z141" s="341">
        <f t="shared" si="153"/>
        <v>0.93135000000000001</v>
      </c>
      <c r="AA141" s="342">
        <f t="shared" si="154"/>
        <v>74.510000000000005</v>
      </c>
      <c r="AB141" s="342">
        <f t="shared" si="155"/>
        <v>80.010000000000005</v>
      </c>
      <c r="AC141" s="343">
        <f t="shared" si="156"/>
        <v>0.93125859</v>
      </c>
      <c r="AD141" s="344">
        <f t="shared" si="157"/>
        <v>76144.87</v>
      </c>
      <c r="AE141" s="344">
        <f t="shared" si="224"/>
        <v>449711</v>
      </c>
      <c r="AF141" s="344">
        <f t="shared" si="225"/>
        <v>6092351</v>
      </c>
      <c r="AG141" s="344">
        <f t="shared" si="226"/>
        <v>6542062</v>
      </c>
      <c r="AH141" s="64"/>
      <c r="AI141" s="347">
        <f t="shared" si="199"/>
        <v>361.23</v>
      </c>
      <c r="AJ141" s="347" t="str">
        <f t="shared" si="202"/>
        <v>COLLECTION  SEWERS - GRAVITY - MANHOLES</v>
      </c>
      <c r="AK141" s="354">
        <f t="shared" si="161"/>
        <v>2012</v>
      </c>
      <c r="AL141" s="349">
        <f t="shared" si="162"/>
        <v>76144.87</v>
      </c>
      <c r="AM141" s="345">
        <f t="shared" si="227"/>
        <v>0</v>
      </c>
      <c r="AN141" s="346">
        <f t="shared" si="163"/>
        <v>76144.87</v>
      </c>
      <c r="AP141" s="347">
        <f t="shared" si="200"/>
        <v>361.23</v>
      </c>
      <c r="AQ141" s="347" t="str">
        <f t="shared" si="203"/>
        <v>COLLECTION  SEWERS - GRAVITY - MANHOLES</v>
      </c>
      <c r="AR141" s="356">
        <f t="shared" si="164"/>
        <v>2012</v>
      </c>
      <c r="AS141" s="335">
        <f t="shared" si="165"/>
        <v>74063</v>
      </c>
      <c r="AT141" s="333" t="str">
        <f t="shared" si="166"/>
        <v>R3.0</v>
      </c>
      <c r="AU141" s="333">
        <f t="shared" si="167"/>
        <v>80</v>
      </c>
      <c r="AV141" s="348">
        <f t="shared" si="168"/>
        <v>5.5</v>
      </c>
      <c r="AW141" s="347">
        <f t="shared" si="169"/>
        <v>7</v>
      </c>
      <c r="AX141" s="347" t="str">
        <f t="shared" si="170"/>
        <v>R3.0007</v>
      </c>
      <c r="AY141" s="347">
        <f t="shared" si="171"/>
        <v>0.93135000000000001</v>
      </c>
      <c r="AZ141" s="347">
        <f t="shared" si="172"/>
        <v>74.510000000000005</v>
      </c>
      <c r="BA141" s="347">
        <f t="shared" si="173"/>
        <v>80.010000000000005</v>
      </c>
      <c r="BB141" s="350">
        <f t="shared" si="174"/>
        <v>6.8739999999999996E-2</v>
      </c>
      <c r="BC141" s="335">
        <f t="shared" si="175"/>
        <v>5091.09</v>
      </c>
      <c r="BD141" s="349">
        <f t="shared" si="176"/>
        <v>68971.91</v>
      </c>
      <c r="BE141" s="63">
        <f t="shared" si="228"/>
        <v>407346.5</v>
      </c>
      <c r="BF141" s="63">
        <f t="shared" si="229"/>
        <v>5518434.1299999999</v>
      </c>
      <c r="BG141" s="63">
        <f t="shared" si="230"/>
        <v>5925780.6299999999</v>
      </c>
    </row>
    <row r="142" spans="1:59" outlineLevel="1">
      <c r="A142" s="430" t="s">
        <v>1228</v>
      </c>
      <c r="B142" s="453"/>
      <c r="C142" s="357" t="str">
        <f>C141</f>
        <v>COLLECTION  SEWERS - GRAVITY - MANHOLES</v>
      </c>
      <c r="D142" s="351"/>
      <c r="E142" s="429"/>
      <c r="F142" s="333"/>
      <c r="G142" s="353"/>
      <c r="H142" s="352">
        <f>SUBTOTAL(9,H129:H141)</f>
        <v>4110550.96</v>
      </c>
      <c r="I142" s="332"/>
      <c r="J142" s="333"/>
      <c r="K142" s="333"/>
      <c r="L142" s="334"/>
      <c r="M142" s="335">
        <f>SUBTOTAL(9,M129:M141)</f>
        <v>11949309.180000003</v>
      </c>
      <c r="N142" s="335"/>
      <c r="O142" s="335">
        <f>SUBTOTAL(9,O129:O141)</f>
        <v>11949309.180000003</v>
      </c>
      <c r="P142" s="63"/>
      <c r="Q142" s="431" t="str">
        <f t="shared" si="198"/>
        <v>361.23 Total</v>
      </c>
      <c r="R142" s="358" t="str">
        <f>C142</f>
        <v>COLLECTION  SEWERS - GRAVITY - MANHOLES</v>
      </c>
      <c r="S142" s="354"/>
      <c r="T142" s="336">
        <f>ROUND(AE142/U142,2)</f>
        <v>36.869999999999997</v>
      </c>
      <c r="U142" s="355">
        <f>SUBTOTAL(9,U129:U141)</f>
        <v>11949309.180000003</v>
      </c>
      <c r="V142" s="337"/>
      <c r="W142" s="338"/>
      <c r="X142" s="339"/>
      <c r="Y142" s="340"/>
      <c r="Z142" s="341"/>
      <c r="AA142" s="342">
        <f>ROUND(AF142/$U142,2)</f>
        <v>46.36</v>
      </c>
      <c r="AB142" s="342">
        <f>ROUND(AG142/$U142,2)</f>
        <v>83.23</v>
      </c>
      <c r="AC142" s="343"/>
      <c r="AD142" s="344">
        <f>SUBTOTAL(9,AD129:AD141)</f>
        <v>6704939.1499999985</v>
      </c>
      <c r="AE142" s="344">
        <f t="shared" ref="AE142:AG142" si="231">SUBTOTAL(9,AE129:AE141)</f>
        <v>440541620</v>
      </c>
      <c r="AF142" s="344">
        <f t="shared" si="231"/>
        <v>553983646</v>
      </c>
      <c r="AG142" s="344">
        <f t="shared" si="231"/>
        <v>994525265</v>
      </c>
      <c r="AH142" s="64"/>
      <c r="AI142" s="431" t="str">
        <f t="shared" si="199"/>
        <v>361.23 Total</v>
      </c>
      <c r="AJ142" s="358" t="str">
        <f>C142</f>
        <v>COLLECTION  SEWERS - GRAVITY - MANHOLES</v>
      </c>
      <c r="AK142" s="354"/>
      <c r="AL142" s="349">
        <f>SUBTOTAL(9,AL129:AL141)</f>
        <v>6704939.1499999985</v>
      </c>
      <c r="AM142" s="345"/>
      <c r="AN142" s="349">
        <f>SUBTOTAL(9,AN129:AN141)</f>
        <v>6704939.1499999985</v>
      </c>
      <c r="AP142" s="431" t="str">
        <f t="shared" si="200"/>
        <v>361.23 Total</v>
      </c>
      <c r="AQ142" s="358" t="str">
        <f>C142</f>
        <v>COLLECTION  SEWERS - GRAVITY - MANHOLES</v>
      </c>
      <c r="AR142" s="356"/>
      <c r="AS142" s="335">
        <f>SUBTOTAL(9,AS129:AS141)</f>
        <v>4110550.96</v>
      </c>
      <c r="AT142" s="333"/>
      <c r="AU142" s="333"/>
      <c r="AV142" s="348">
        <f>ROUND(BE142/AS142,2)</f>
        <v>27.95</v>
      </c>
      <c r="AW142" s="347"/>
      <c r="AX142" s="347"/>
      <c r="AY142" s="347"/>
      <c r="AZ142" s="348">
        <f>ROUND(BF142/AS142,2)</f>
        <v>53.91</v>
      </c>
      <c r="BA142" s="348">
        <f>ROUND(BG142/AS142,2)</f>
        <v>81.86</v>
      </c>
      <c r="BB142" s="350"/>
      <c r="BC142" s="335">
        <f>SUBTOTAL(9,BC129:BC141)</f>
        <v>1391863.55</v>
      </c>
      <c r="BD142" s="349">
        <f>SUBTOTAL(9,BD129:BD141)</f>
        <v>2718687.41</v>
      </c>
      <c r="BE142" s="349">
        <f t="shared" ref="BE142:BG142" si="232">SUBTOTAL(9,BE129:BE141)</f>
        <v>114873283.78</v>
      </c>
      <c r="BF142" s="349">
        <f t="shared" si="232"/>
        <v>221609212.77999997</v>
      </c>
      <c r="BG142" s="349">
        <f t="shared" si="232"/>
        <v>336482496.54000002</v>
      </c>
    </row>
    <row r="143" spans="1:59" outlineLevel="2">
      <c r="A143" s="425">
        <f>'Gannett Fleming Eng Assess 6-16'!A138</f>
        <v>361.24</v>
      </c>
      <c r="B143" s="452"/>
      <c r="C143" s="351" t="s">
        <v>1041</v>
      </c>
      <c r="D143" s="351" t="str">
        <f>'Gannett Fleming Eng Assess 6-16'!C138</f>
        <v>MANHOLE REPAIRS                                                                                                               2015                                                                                                      $10,179.00</v>
      </c>
      <c r="E143" s="429">
        <f>'Gannett Fleming Eng Assess 6-16'!E138</f>
        <v>0</v>
      </c>
      <c r="F143" s="333">
        <f>'Gannett Fleming Eng Assess 6-16'!D138</f>
        <v>2015</v>
      </c>
      <c r="G143" s="353">
        <f t="shared" ref="G143" si="233">F143</f>
        <v>2015</v>
      </c>
      <c r="H143" s="352">
        <f>'Gannett Fleming Eng Assess 6-16'!G138</f>
        <v>10179</v>
      </c>
      <c r="I143" s="332" t="str">
        <f>VLOOKUP(A143,AccountParameters,6,FALSE)</f>
        <v>HWW-145</v>
      </c>
      <c r="J143" s="333">
        <f>VLOOKUP(CONCATENATE($I143,G143),CostIndices,10,FALSE)</f>
        <v>519.20000000000005</v>
      </c>
      <c r="K143" s="333">
        <f>VLOOKUP(CONCATENATE($I143,2017),CostIndices,10,FALSE)</f>
        <v>542.1</v>
      </c>
      <c r="L143" s="334">
        <f t="shared" ref="L143" si="234">ROUND(K143/J143,3)</f>
        <v>1.044</v>
      </c>
      <c r="M143" s="335">
        <f t="shared" ref="M143" si="235">ROUND(H143*L143,2)</f>
        <v>10626.88</v>
      </c>
      <c r="N143" s="458">
        <f>VLOOKUP(A143,AccountParameters,7,FALSE)</f>
        <v>0.1</v>
      </c>
      <c r="O143" s="335">
        <f>ROUND(M143*N143,2)</f>
        <v>1062.69</v>
      </c>
      <c r="P143" s="63"/>
      <c r="Q143" s="347">
        <f t="shared" si="198"/>
        <v>361.24</v>
      </c>
      <c r="R143" s="347" t="str">
        <f t="shared" si="201"/>
        <v>COLLECTION  SEWERS - GRAVITY - MANHOLES</v>
      </c>
      <c r="S143" s="354">
        <f t="shared" ref="S143" si="236">G143</f>
        <v>2015</v>
      </c>
      <c r="T143" s="336">
        <f>Inputs!B$7-(S143+0.5)</f>
        <v>2.5</v>
      </c>
      <c r="U143" s="355">
        <f>O143</f>
        <v>1062.69</v>
      </c>
      <c r="V143" s="337" t="str">
        <f>VLOOKUP($Q143,AccountParameters,7+1,FALSE)</f>
        <v>R3.0</v>
      </c>
      <c r="W143" s="338">
        <f>VLOOKUP($Q143,AccountParameters,8+1,FALSE)</f>
        <v>80</v>
      </c>
      <c r="X143" s="339">
        <f t="shared" ref="X143" si="237">ROUND(T143*100/W143,0)</f>
        <v>3</v>
      </c>
      <c r="Y143" s="340" t="str">
        <f t="shared" ref="Y143" si="238">CONCATENATE(V143,IF(X143&lt;10,CONCATENATE("00",X143),IF(X143&lt;100,CONCATENATE("0",X143),X143)))</f>
        <v>R3.0003</v>
      </c>
      <c r="Z143" s="341">
        <f t="shared" ref="Z143" si="239">ROUND(VLOOKUP(Y143,IowaCurves,6)/100,5)</f>
        <v>0.97050000000000003</v>
      </c>
      <c r="AA143" s="342">
        <f t="shared" ref="AA143" si="240">ROUND(W143*Z143,2)</f>
        <v>77.64</v>
      </c>
      <c r="AB143" s="342">
        <f t="shared" ref="AB143" si="241">T143+AA143</f>
        <v>80.14</v>
      </c>
      <c r="AC143" s="343">
        <f t="shared" ref="AC143" si="242">ROUND(AA143/AB143,8)</f>
        <v>0.96880458999999997</v>
      </c>
      <c r="AD143" s="344">
        <f t="shared" ref="AD143" si="243">ROUND(U143*AC143,2)</f>
        <v>1029.54</v>
      </c>
      <c r="AE143" s="344">
        <f>ROUND($U143*T143,0)</f>
        <v>2657</v>
      </c>
      <c r="AF143" s="344">
        <f>ROUND($U143*AA143,0)</f>
        <v>82507</v>
      </c>
      <c r="AG143" s="344">
        <f>ROUND($U143*AB143,0)</f>
        <v>85164</v>
      </c>
      <c r="AH143" s="64"/>
      <c r="AI143" s="347">
        <f t="shared" si="199"/>
        <v>361.24</v>
      </c>
      <c r="AJ143" s="347" t="str">
        <f t="shared" si="202"/>
        <v>COLLECTION  SEWERS - GRAVITY - MANHOLES</v>
      </c>
      <c r="AK143" s="354">
        <f t="shared" ref="AK143" si="244">G143</f>
        <v>2015</v>
      </c>
      <c r="AL143" s="349">
        <f t="shared" ref="AL143" si="245">AD143</f>
        <v>1029.54</v>
      </c>
      <c r="AM143" s="345">
        <f>VLOOKUP(AI143,AccountParameters,9+1,FALSE)</f>
        <v>0</v>
      </c>
      <c r="AN143" s="346">
        <f t="shared" ref="AN143" si="246">ROUND(AL143*(1-AM143),2)</f>
        <v>1029.54</v>
      </c>
      <c r="AP143" s="347">
        <f t="shared" si="200"/>
        <v>361.24</v>
      </c>
      <c r="AQ143" s="347" t="str">
        <f t="shared" si="203"/>
        <v>COLLECTION  SEWERS - GRAVITY - MANHOLES</v>
      </c>
      <c r="AR143" s="356">
        <f t="shared" ref="AR143" si="247">G143</f>
        <v>2015</v>
      </c>
      <c r="AS143" s="335">
        <f t="shared" ref="AS143" si="248">H143</f>
        <v>10179</v>
      </c>
      <c r="AT143" s="333" t="str">
        <f t="shared" ref="AT143" si="249">V143</f>
        <v>R3.0</v>
      </c>
      <c r="AU143" s="333">
        <f t="shared" ref="AU143" si="250">W143</f>
        <v>80</v>
      </c>
      <c r="AV143" s="348">
        <f t="shared" ref="AV143" si="251">T143</f>
        <v>2.5</v>
      </c>
      <c r="AW143" s="347">
        <f t="shared" ref="AW143" si="252">X143</f>
        <v>3</v>
      </c>
      <c r="AX143" s="347" t="str">
        <f t="shared" ref="AX143" si="253">Y143</f>
        <v>R3.0003</v>
      </c>
      <c r="AY143" s="347">
        <f t="shared" ref="AY143" si="254">Z143</f>
        <v>0.97050000000000003</v>
      </c>
      <c r="AZ143" s="347">
        <f t="shared" ref="AZ143" si="255">AA143</f>
        <v>77.64</v>
      </c>
      <c r="BA143" s="347">
        <f t="shared" ref="BA143" si="256">AB143</f>
        <v>80.14</v>
      </c>
      <c r="BB143" s="350">
        <f t="shared" ref="BB143" si="257">ROUND((1-0)-(1-0)*AZ143/BA143,5)</f>
        <v>3.1199999999999999E-2</v>
      </c>
      <c r="BC143" s="335">
        <f t="shared" ref="BC143" si="258">ROUND(AS143*BB143,2)</f>
        <v>317.58</v>
      </c>
      <c r="BD143" s="349">
        <f t="shared" ref="BD143" si="259">AS143-BC143</f>
        <v>9861.42</v>
      </c>
      <c r="BE143" s="63">
        <f>ROUND($AS143*AV143,2)</f>
        <v>25447.5</v>
      </c>
      <c r="BF143" s="63">
        <f>ROUND($AS143*AZ143,2)</f>
        <v>790297.56</v>
      </c>
      <c r="BG143" s="63">
        <f>ROUND($AS143*BA143,2)</f>
        <v>815745.06</v>
      </c>
    </row>
    <row r="144" spans="1:59" outlineLevel="1">
      <c r="A144" s="430" t="s">
        <v>1229</v>
      </c>
      <c r="B144" s="453"/>
      <c r="C144" s="357" t="str">
        <f>C143</f>
        <v>COLLECTION  SEWERS - GRAVITY - MANHOLES</v>
      </c>
      <c r="D144" s="351"/>
      <c r="E144" s="429"/>
      <c r="F144" s="333"/>
      <c r="G144" s="353"/>
      <c r="H144" s="352">
        <f>SUBTOTAL(9,H143:H143)</f>
        <v>10179</v>
      </c>
      <c r="I144" s="332"/>
      <c r="J144" s="333"/>
      <c r="K144" s="333"/>
      <c r="L144" s="334"/>
      <c r="M144" s="335">
        <f>SUBTOTAL(9,M143:M143)</f>
        <v>10626.88</v>
      </c>
      <c r="N144" s="335"/>
      <c r="O144" s="335">
        <f>SUBTOTAL(9,O143:O143)</f>
        <v>1062.69</v>
      </c>
      <c r="P144" s="63"/>
      <c r="Q144" s="431" t="str">
        <f t="shared" si="198"/>
        <v>361.24 Total</v>
      </c>
      <c r="R144" s="358" t="str">
        <f>C144</f>
        <v>COLLECTION  SEWERS - GRAVITY - MANHOLES</v>
      </c>
      <c r="S144" s="354"/>
      <c r="T144" s="336">
        <f>ROUND(AE144/U144,2)</f>
        <v>2.5</v>
      </c>
      <c r="U144" s="355">
        <f>SUBTOTAL(9,U143:U143)</f>
        <v>1062.69</v>
      </c>
      <c r="V144" s="337"/>
      <c r="W144" s="338"/>
      <c r="X144" s="339"/>
      <c r="Y144" s="340"/>
      <c r="Z144" s="341"/>
      <c r="AA144" s="342">
        <f>ROUND(AF144/$U144,2)</f>
        <v>77.64</v>
      </c>
      <c r="AB144" s="342">
        <f>ROUND(AG144/$U144,2)</f>
        <v>80.14</v>
      </c>
      <c r="AC144" s="343"/>
      <c r="AD144" s="344">
        <f>SUBTOTAL(9,AD143:AD143)</f>
        <v>1029.54</v>
      </c>
      <c r="AE144" s="344">
        <f t="shared" ref="AE144:AG144" si="260">SUBTOTAL(9,AE143:AE143)</f>
        <v>2657</v>
      </c>
      <c r="AF144" s="344">
        <f t="shared" si="260"/>
        <v>82507</v>
      </c>
      <c r="AG144" s="344">
        <f t="shared" si="260"/>
        <v>85164</v>
      </c>
      <c r="AH144" s="64"/>
      <c r="AI144" s="431" t="str">
        <f t="shared" si="199"/>
        <v>361.24 Total</v>
      </c>
      <c r="AJ144" s="358" t="str">
        <f>C144</f>
        <v>COLLECTION  SEWERS - GRAVITY - MANHOLES</v>
      </c>
      <c r="AK144" s="354"/>
      <c r="AL144" s="349">
        <f>SUBTOTAL(9,AL143:AL143)</f>
        <v>1029.54</v>
      </c>
      <c r="AM144" s="345"/>
      <c r="AN144" s="349">
        <f>SUBTOTAL(9,AN143:AN143)</f>
        <v>1029.54</v>
      </c>
      <c r="AP144" s="431" t="str">
        <f t="shared" si="200"/>
        <v>361.24 Total</v>
      </c>
      <c r="AQ144" s="358" t="str">
        <f>C144</f>
        <v>COLLECTION  SEWERS - GRAVITY - MANHOLES</v>
      </c>
      <c r="AR144" s="356"/>
      <c r="AS144" s="335">
        <f>SUBTOTAL(9,AS143:AS143)</f>
        <v>10179</v>
      </c>
      <c r="AT144" s="333"/>
      <c r="AU144" s="333"/>
      <c r="AV144" s="348">
        <f>ROUND(BE144/AS144,2)</f>
        <v>2.5</v>
      </c>
      <c r="AW144" s="347"/>
      <c r="AX144" s="347"/>
      <c r="AY144" s="347"/>
      <c r="AZ144" s="348">
        <f>ROUND(BF144/AS144,2)</f>
        <v>77.64</v>
      </c>
      <c r="BA144" s="348">
        <f>ROUND(BG144/AS144,2)</f>
        <v>80.14</v>
      </c>
      <c r="BB144" s="350"/>
      <c r="BC144" s="335">
        <f>SUBTOTAL(9,BC143:BC143)</f>
        <v>317.58</v>
      </c>
      <c r="BD144" s="349">
        <f>SUBTOTAL(9,BD143:BD143)</f>
        <v>9861.42</v>
      </c>
      <c r="BE144" s="349">
        <f t="shared" ref="BE144:BG144" si="261">SUBTOTAL(9,BE143:BE143)</f>
        <v>25447.5</v>
      </c>
      <c r="BF144" s="349">
        <f t="shared" si="261"/>
        <v>790297.56</v>
      </c>
      <c r="BG144" s="349">
        <f t="shared" si="261"/>
        <v>815745.06</v>
      </c>
    </row>
    <row r="145" spans="1:59" outlineLevel="2">
      <c r="A145" s="425">
        <f>'Gannett Fleming Eng Assess 6-16'!A141</f>
        <v>363.2</v>
      </c>
      <c r="B145" s="452"/>
      <c r="C145" s="351" t="s">
        <v>1041</v>
      </c>
      <c r="D145" s="351" t="str">
        <f>'Gannett Fleming Eng Assess 6-16'!C141</f>
        <v>SERVICES</v>
      </c>
      <c r="E145" s="429">
        <f>'Gannett Fleming Eng Assess 6-16'!E141</f>
        <v>3538</v>
      </c>
      <c r="F145" s="333">
        <f>'Gannett Fleming Eng Assess 6-16'!D141</f>
        <v>1966</v>
      </c>
      <c r="G145" s="353">
        <f t="shared" ref="G145:G198" si="262">F145</f>
        <v>1966</v>
      </c>
      <c r="H145" s="352">
        <f>'Gannett Fleming Eng Assess 6-16'!G141</f>
        <v>958567.95</v>
      </c>
      <c r="I145" s="332" t="str">
        <f t="shared" ref="I145:I157" si="263">VLOOKUP(A145,AccountParameters,6,FALSE)</f>
        <v>HWW-139</v>
      </c>
      <c r="J145" s="333">
        <f t="shared" ref="J145:J157" si="264">VLOOKUP(CONCATENATE($I145,G145),CostIndices,10,FALSE)</f>
        <v>60</v>
      </c>
      <c r="K145" s="333">
        <f t="shared" ref="K145:K157" si="265">VLOOKUP(CONCATENATE($I145,2017),CostIndices,10,FALSE)</f>
        <v>650.29999999999995</v>
      </c>
      <c r="L145" s="334">
        <f t="shared" ref="L145:L198" si="266">ROUND(K145/J145,3)</f>
        <v>10.837999999999999</v>
      </c>
      <c r="M145" s="335">
        <f t="shared" ref="M145:M198" si="267">ROUND(H145*L145,2)</f>
        <v>10388959.439999999</v>
      </c>
      <c r="N145" s="458">
        <f t="shared" ref="N145:N157" si="268">VLOOKUP(A145,AccountParameters,7,FALSE)</f>
        <v>1</v>
      </c>
      <c r="O145" s="335">
        <f t="shared" ref="O145:O157" si="269">ROUND(M145*N145,2)</f>
        <v>10388959.439999999</v>
      </c>
      <c r="P145" s="63"/>
      <c r="Q145" s="347">
        <f t="shared" si="198"/>
        <v>363.2</v>
      </c>
      <c r="R145" s="347" t="str">
        <f t="shared" si="201"/>
        <v>COLLECTION  SEWERS - GRAVITY - MANHOLES</v>
      </c>
      <c r="S145" s="354">
        <f t="shared" ref="S145:S198" si="270">G145</f>
        <v>1966</v>
      </c>
      <c r="T145" s="336">
        <f>Inputs!B$7-(S145+0.5)</f>
        <v>51.5</v>
      </c>
      <c r="U145" s="355">
        <f t="shared" ref="U145:U157" si="271">O145</f>
        <v>10388959.439999999</v>
      </c>
      <c r="V145" s="337" t="str">
        <f t="shared" ref="V145:V157" si="272">VLOOKUP($Q145,AccountParameters,7+1,FALSE)</f>
        <v>R3.0</v>
      </c>
      <c r="W145" s="338">
        <f t="shared" ref="W145:W157" si="273">VLOOKUP($Q145,AccountParameters,8+1,FALSE)</f>
        <v>55</v>
      </c>
      <c r="X145" s="339">
        <f t="shared" ref="X145:X198" si="274">ROUND(T145*100/W145,0)</f>
        <v>94</v>
      </c>
      <c r="Y145" s="340" t="str">
        <f t="shared" ref="Y145:Y198" si="275">CONCATENATE(V145,IF(X145&lt;10,CONCATENATE("00",X145),IF(X145&lt;100,CONCATENATE("0",X145),X145)))</f>
        <v>R3.0094</v>
      </c>
      <c r="Z145" s="341">
        <f t="shared" ref="Z145:Z198" si="276">ROUND(VLOOKUP(Y145,IowaCurves,6)/100,5)</f>
        <v>0.23164999999999999</v>
      </c>
      <c r="AA145" s="342">
        <f t="shared" ref="AA145:AA198" si="277">ROUND(W145*Z145,2)</f>
        <v>12.74</v>
      </c>
      <c r="AB145" s="342">
        <f t="shared" ref="AB145:AB198" si="278">T145+AA145</f>
        <v>64.239999999999995</v>
      </c>
      <c r="AC145" s="343">
        <f t="shared" ref="AC145:AC198" si="279">ROUND(AA145/AB145,8)</f>
        <v>0.19831879999999999</v>
      </c>
      <c r="AD145" s="344">
        <f t="shared" ref="AD145:AD198" si="280">ROUND(U145*AC145,2)</f>
        <v>2060325.97</v>
      </c>
      <c r="AE145" s="344">
        <f t="shared" ref="AE145:AE157" si="281">ROUND($U145*T145,0)</f>
        <v>535031411</v>
      </c>
      <c r="AF145" s="344">
        <f t="shared" ref="AF145:AF157" si="282">ROUND($U145*AA145,0)</f>
        <v>132355343</v>
      </c>
      <c r="AG145" s="344">
        <f t="shared" ref="AG145:AG157" si="283">ROUND($U145*AB145,0)</f>
        <v>667386754</v>
      </c>
      <c r="AH145" s="64"/>
      <c r="AI145" s="347">
        <f t="shared" si="199"/>
        <v>363.2</v>
      </c>
      <c r="AJ145" s="347" t="str">
        <f t="shared" si="202"/>
        <v>COLLECTION  SEWERS - GRAVITY - MANHOLES</v>
      </c>
      <c r="AK145" s="354">
        <f t="shared" ref="AK145:AK198" si="284">G145</f>
        <v>1966</v>
      </c>
      <c r="AL145" s="349">
        <f t="shared" ref="AL145:AL198" si="285">AD145</f>
        <v>2060325.97</v>
      </c>
      <c r="AM145" s="345">
        <f t="shared" ref="AM145:AM157" si="286">VLOOKUP(AI145,AccountParameters,9+1,FALSE)</f>
        <v>0</v>
      </c>
      <c r="AN145" s="346">
        <f t="shared" ref="AN145:AN198" si="287">ROUND(AL145*(1-AM145),2)</f>
        <v>2060325.97</v>
      </c>
      <c r="AP145" s="347">
        <f t="shared" si="200"/>
        <v>363.2</v>
      </c>
      <c r="AQ145" s="347" t="str">
        <f t="shared" si="203"/>
        <v>COLLECTION  SEWERS - GRAVITY - MANHOLES</v>
      </c>
      <c r="AR145" s="356">
        <f t="shared" ref="AR145:AR198" si="288">G145</f>
        <v>1966</v>
      </c>
      <c r="AS145" s="335">
        <f t="shared" ref="AS145:AS198" si="289">H145</f>
        <v>958567.95</v>
      </c>
      <c r="AT145" s="333" t="str">
        <f t="shared" ref="AT145:AT198" si="290">V145</f>
        <v>R3.0</v>
      </c>
      <c r="AU145" s="333">
        <f t="shared" ref="AU145:AU198" si="291">W145</f>
        <v>55</v>
      </c>
      <c r="AV145" s="348">
        <f t="shared" ref="AV145:AV198" si="292">T145</f>
        <v>51.5</v>
      </c>
      <c r="AW145" s="347">
        <f t="shared" ref="AW145:AW198" si="293">X145</f>
        <v>94</v>
      </c>
      <c r="AX145" s="347" t="str">
        <f t="shared" ref="AX145:AX198" si="294">Y145</f>
        <v>R3.0094</v>
      </c>
      <c r="AY145" s="347">
        <f t="shared" ref="AY145:AY198" si="295">Z145</f>
        <v>0.23164999999999999</v>
      </c>
      <c r="AZ145" s="347">
        <f t="shared" ref="AZ145:AZ198" si="296">AA145</f>
        <v>12.74</v>
      </c>
      <c r="BA145" s="347">
        <f t="shared" ref="BA145:BA198" si="297">AB145</f>
        <v>64.239999999999995</v>
      </c>
      <c r="BB145" s="350">
        <f t="shared" ref="BB145:BB198" si="298">ROUND((1-0)-(1-0)*AZ145/BA145,5)</f>
        <v>0.80167999999999995</v>
      </c>
      <c r="BC145" s="335">
        <f t="shared" ref="BC145:BC198" si="299">ROUND(AS145*BB145,2)</f>
        <v>768464.75</v>
      </c>
      <c r="BD145" s="349">
        <f t="shared" ref="BD145:BD198" si="300">AS145-BC145</f>
        <v>190103.19999999995</v>
      </c>
      <c r="BE145" s="63">
        <f t="shared" ref="BE145:BE157" si="301">ROUND($AS145*AV145,2)</f>
        <v>49366249.43</v>
      </c>
      <c r="BF145" s="63">
        <f t="shared" ref="BF145:BF157" si="302">ROUND($AS145*AZ145,2)</f>
        <v>12212155.68</v>
      </c>
      <c r="BG145" s="63">
        <f t="shared" ref="BG145:BG157" si="303">ROUND($AS145*BA145,2)</f>
        <v>61578405.109999999</v>
      </c>
    </row>
    <row r="146" spans="1:59" outlineLevel="2">
      <c r="A146" s="425">
        <f>'Gannett Fleming Eng Assess 6-16'!A142</f>
        <v>363.2</v>
      </c>
      <c r="B146" s="452"/>
      <c r="C146" s="351" t="s">
        <v>1041</v>
      </c>
      <c r="D146" s="351" t="str">
        <f>'Gannett Fleming Eng Assess 6-16'!C142</f>
        <v>SERVICES</v>
      </c>
      <c r="E146" s="429">
        <f>'Gannett Fleming Eng Assess 6-16'!E142</f>
        <v>137</v>
      </c>
      <c r="F146" s="333">
        <f>'Gannett Fleming Eng Assess 6-16'!D142</f>
        <v>1970</v>
      </c>
      <c r="G146" s="353">
        <f t="shared" si="262"/>
        <v>1970</v>
      </c>
      <c r="H146" s="352">
        <f>'Gannett Fleming Eng Assess 6-16'!G142</f>
        <v>50304.3</v>
      </c>
      <c r="I146" s="332" t="str">
        <f t="shared" si="263"/>
        <v>HWW-139</v>
      </c>
      <c r="J146" s="333">
        <f t="shared" si="264"/>
        <v>79</v>
      </c>
      <c r="K146" s="333">
        <f t="shared" si="265"/>
        <v>650.29999999999995</v>
      </c>
      <c r="L146" s="334">
        <f t="shared" si="266"/>
        <v>8.2319999999999993</v>
      </c>
      <c r="M146" s="335">
        <f t="shared" si="267"/>
        <v>414105</v>
      </c>
      <c r="N146" s="458">
        <f t="shared" si="268"/>
        <v>1</v>
      </c>
      <c r="O146" s="335">
        <f t="shared" si="269"/>
        <v>414105</v>
      </c>
      <c r="P146" s="63"/>
      <c r="Q146" s="347">
        <f t="shared" si="198"/>
        <v>363.2</v>
      </c>
      <c r="R146" s="347" t="str">
        <f t="shared" si="201"/>
        <v>COLLECTION  SEWERS - GRAVITY - MANHOLES</v>
      </c>
      <c r="S146" s="354">
        <f t="shared" si="270"/>
        <v>1970</v>
      </c>
      <c r="T146" s="336">
        <f>Inputs!B$7-(S146+0.5)</f>
        <v>47.5</v>
      </c>
      <c r="U146" s="355">
        <f t="shared" si="271"/>
        <v>414105</v>
      </c>
      <c r="V146" s="337" t="str">
        <f t="shared" si="272"/>
        <v>R3.0</v>
      </c>
      <c r="W146" s="338">
        <f t="shared" si="273"/>
        <v>55</v>
      </c>
      <c r="X146" s="339">
        <f t="shared" si="274"/>
        <v>86</v>
      </c>
      <c r="Y146" s="340" t="str">
        <f t="shared" si="275"/>
        <v>R3.0086</v>
      </c>
      <c r="Z146" s="341">
        <f t="shared" si="276"/>
        <v>0.27672999999999998</v>
      </c>
      <c r="AA146" s="342">
        <f t="shared" si="277"/>
        <v>15.22</v>
      </c>
      <c r="AB146" s="342">
        <f t="shared" si="278"/>
        <v>62.72</v>
      </c>
      <c r="AC146" s="343">
        <f t="shared" si="279"/>
        <v>0.24266582</v>
      </c>
      <c r="AD146" s="344">
        <f t="shared" si="280"/>
        <v>100489.13</v>
      </c>
      <c r="AE146" s="344">
        <f t="shared" si="281"/>
        <v>19669988</v>
      </c>
      <c r="AF146" s="344">
        <f t="shared" si="282"/>
        <v>6302678</v>
      </c>
      <c r="AG146" s="344">
        <f t="shared" si="283"/>
        <v>25972666</v>
      </c>
      <c r="AH146" s="64"/>
      <c r="AI146" s="347">
        <f t="shared" si="199"/>
        <v>363.2</v>
      </c>
      <c r="AJ146" s="347" t="str">
        <f t="shared" si="202"/>
        <v>COLLECTION  SEWERS - GRAVITY - MANHOLES</v>
      </c>
      <c r="AK146" s="354">
        <f t="shared" si="284"/>
        <v>1970</v>
      </c>
      <c r="AL146" s="349">
        <f t="shared" si="285"/>
        <v>100489.13</v>
      </c>
      <c r="AM146" s="345">
        <f t="shared" si="286"/>
        <v>0</v>
      </c>
      <c r="AN146" s="346">
        <f t="shared" si="287"/>
        <v>100489.13</v>
      </c>
      <c r="AP146" s="347">
        <f t="shared" si="200"/>
        <v>363.2</v>
      </c>
      <c r="AQ146" s="347" t="str">
        <f t="shared" si="203"/>
        <v>COLLECTION  SEWERS - GRAVITY - MANHOLES</v>
      </c>
      <c r="AR146" s="356">
        <f t="shared" si="288"/>
        <v>1970</v>
      </c>
      <c r="AS146" s="335">
        <f t="shared" si="289"/>
        <v>50304.3</v>
      </c>
      <c r="AT146" s="333" t="str">
        <f t="shared" si="290"/>
        <v>R3.0</v>
      </c>
      <c r="AU146" s="333">
        <f t="shared" si="291"/>
        <v>55</v>
      </c>
      <c r="AV146" s="348">
        <f t="shared" si="292"/>
        <v>47.5</v>
      </c>
      <c r="AW146" s="347">
        <f t="shared" si="293"/>
        <v>86</v>
      </c>
      <c r="AX146" s="347" t="str">
        <f t="shared" si="294"/>
        <v>R3.0086</v>
      </c>
      <c r="AY146" s="347">
        <f t="shared" si="295"/>
        <v>0.27672999999999998</v>
      </c>
      <c r="AZ146" s="347">
        <f t="shared" si="296"/>
        <v>15.22</v>
      </c>
      <c r="BA146" s="347">
        <f t="shared" si="297"/>
        <v>62.72</v>
      </c>
      <c r="BB146" s="350">
        <f t="shared" si="298"/>
        <v>0.75732999999999995</v>
      </c>
      <c r="BC146" s="335">
        <f t="shared" si="299"/>
        <v>38096.959999999999</v>
      </c>
      <c r="BD146" s="349">
        <f t="shared" si="300"/>
        <v>12207.340000000004</v>
      </c>
      <c r="BE146" s="63">
        <f t="shared" si="301"/>
        <v>2389454.25</v>
      </c>
      <c r="BF146" s="63">
        <f t="shared" si="302"/>
        <v>765631.45</v>
      </c>
      <c r="BG146" s="63">
        <f t="shared" si="303"/>
        <v>3155085.7</v>
      </c>
    </row>
    <row r="147" spans="1:59" outlineLevel="2">
      <c r="A147" s="425">
        <f>'Gannett Fleming Eng Assess 6-16'!A143</f>
        <v>363.2</v>
      </c>
      <c r="B147" s="452"/>
      <c r="C147" s="351" t="s">
        <v>1041</v>
      </c>
      <c r="D147" s="351" t="str">
        <f>'Gannett Fleming Eng Assess 6-16'!C143</f>
        <v>SERVICES</v>
      </c>
      <c r="E147" s="429">
        <f>'Gannett Fleming Eng Assess 6-16'!E143</f>
        <v>523</v>
      </c>
      <c r="F147" s="333">
        <f>'Gannett Fleming Eng Assess 6-16'!D143</f>
        <v>1975</v>
      </c>
      <c r="G147" s="353">
        <f t="shared" si="262"/>
        <v>1975</v>
      </c>
      <c r="H147" s="352">
        <f>'Gannett Fleming Eng Assess 6-16'!G143</f>
        <v>307593.89</v>
      </c>
      <c r="I147" s="332" t="str">
        <f t="shared" si="263"/>
        <v>HWW-139</v>
      </c>
      <c r="J147" s="333">
        <f t="shared" si="264"/>
        <v>123</v>
      </c>
      <c r="K147" s="333">
        <f t="shared" si="265"/>
        <v>650.29999999999995</v>
      </c>
      <c r="L147" s="334">
        <f t="shared" si="266"/>
        <v>5.2869999999999999</v>
      </c>
      <c r="M147" s="335">
        <f t="shared" si="267"/>
        <v>1626248.9</v>
      </c>
      <c r="N147" s="458">
        <f t="shared" si="268"/>
        <v>1</v>
      </c>
      <c r="O147" s="335">
        <f t="shared" si="269"/>
        <v>1626248.9</v>
      </c>
      <c r="P147" s="63"/>
      <c r="Q147" s="347">
        <f t="shared" si="198"/>
        <v>363.2</v>
      </c>
      <c r="R147" s="347" t="str">
        <f t="shared" si="201"/>
        <v>COLLECTION  SEWERS - GRAVITY - MANHOLES</v>
      </c>
      <c r="S147" s="354">
        <f t="shared" si="270"/>
        <v>1975</v>
      </c>
      <c r="T147" s="336">
        <f>Inputs!B$7-(S147+0.5)</f>
        <v>42.5</v>
      </c>
      <c r="U147" s="355">
        <f t="shared" si="271"/>
        <v>1626248.9</v>
      </c>
      <c r="V147" s="337" t="str">
        <f t="shared" si="272"/>
        <v>R3.0</v>
      </c>
      <c r="W147" s="338">
        <f t="shared" si="273"/>
        <v>55</v>
      </c>
      <c r="X147" s="339">
        <f t="shared" si="274"/>
        <v>77</v>
      </c>
      <c r="Y147" s="340" t="str">
        <f t="shared" si="275"/>
        <v>R3.0077</v>
      </c>
      <c r="Z147" s="341">
        <f t="shared" si="276"/>
        <v>0.33395000000000002</v>
      </c>
      <c r="AA147" s="342">
        <f t="shared" si="277"/>
        <v>18.37</v>
      </c>
      <c r="AB147" s="342">
        <f t="shared" si="278"/>
        <v>60.870000000000005</v>
      </c>
      <c r="AC147" s="343">
        <f t="shared" si="279"/>
        <v>0.30179070000000002</v>
      </c>
      <c r="AD147" s="344">
        <f t="shared" si="280"/>
        <v>490786.79</v>
      </c>
      <c r="AE147" s="344">
        <f t="shared" si="281"/>
        <v>69115578</v>
      </c>
      <c r="AF147" s="344">
        <f t="shared" si="282"/>
        <v>29874192</v>
      </c>
      <c r="AG147" s="344">
        <f t="shared" si="283"/>
        <v>98989771</v>
      </c>
      <c r="AH147" s="64"/>
      <c r="AI147" s="347">
        <f t="shared" si="199"/>
        <v>363.2</v>
      </c>
      <c r="AJ147" s="347" t="str">
        <f t="shared" si="202"/>
        <v>COLLECTION  SEWERS - GRAVITY - MANHOLES</v>
      </c>
      <c r="AK147" s="354">
        <f t="shared" si="284"/>
        <v>1975</v>
      </c>
      <c r="AL147" s="349">
        <f t="shared" si="285"/>
        <v>490786.79</v>
      </c>
      <c r="AM147" s="345">
        <f t="shared" si="286"/>
        <v>0</v>
      </c>
      <c r="AN147" s="346">
        <f t="shared" si="287"/>
        <v>490786.79</v>
      </c>
      <c r="AP147" s="347">
        <f t="shared" si="200"/>
        <v>363.2</v>
      </c>
      <c r="AQ147" s="347" t="str">
        <f t="shared" si="203"/>
        <v>COLLECTION  SEWERS - GRAVITY - MANHOLES</v>
      </c>
      <c r="AR147" s="356">
        <f t="shared" si="288"/>
        <v>1975</v>
      </c>
      <c r="AS147" s="335">
        <f t="shared" si="289"/>
        <v>307593.89</v>
      </c>
      <c r="AT147" s="333" t="str">
        <f t="shared" si="290"/>
        <v>R3.0</v>
      </c>
      <c r="AU147" s="333">
        <f t="shared" si="291"/>
        <v>55</v>
      </c>
      <c r="AV147" s="348">
        <f t="shared" si="292"/>
        <v>42.5</v>
      </c>
      <c r="AW147" s="347">
        <f t="shared" si="293"/>
        <v>77</v>
      </c>
      <c r="AX147" s="347" t="str">
        <f t="shared" si="294"/>
        <v>R3.0077</v>
      </c>
      <c r="AY147" s="347">
        <f t="shared" si="295"/>
        <v>0.33395000000000002</v>
      </c>
      <c r="AZ147" s="347">
        <f t="shared" si="296"/>
        <v>18.37</v>
      </c>
      <c r="BA147" s="347">
        <f t="shared" si="297"/>
        <v>60.870000000000005</v>
      </c>
      <c r="BB147" s="350">
        <f t="shared" si="298"/>
        <v>0.69821</v>
      </c>
      <c r="BC147" s="335">
        <f t="shared" si="299"/>
        <v>214765.13</v>
      </c>
      <c r="BD147" s="349">
        <f t="shared" si="300"/>
        <v>92828.760000000009</v>
      </c>
      <c r="BE147" s="63">
        <f t="shared" si="301"/>
        <v>13072740.33</v>
      </c>
      <c r="BF147" s="63">
        <f t="shared" si="302"/>
        <v>5650499.7599999998</v>
      </c>
      <c r="BG147" s="63">
        <f t="shared" si="303"/>
        <v>18723240.079999998</v>
      </c>
    </row>
    <row r="148" spans="1:59" outlineLevel="2">
      <c r="A148" s="425">
        <f>'Gannett Fleming Eng Assess 6-16'!A144</f>
        <v>363.2</v>
      </c>
      <c r="B148" s="452"/>
      <c r="C148" s="351" t="s">
        <v>1041</v>
      </c>
      <c r="D148" s="351" t="str">
        <f>'Gannett Fleming Eng Assess 6-16'!C144</f>
        <v>SERVICES</v>
      </c>
      <c r="E148" s="429">
        <f>'Gannett Fleming Eng Assess 6-16'!E144</f>
        <v>83</v>
      </c>
      <c r="F148" s="333">
        <f>'Gannett Fleming Eng Assess 6-16'!D144</f>
        <v>1980</v>
      </c>
      <c r="G148" s="353">
        <f t="shared" si="262"/>
        <v>1980</v>
      </c>
      <c r="H148" s="352">
        <f>'Gannett Fleming Eng Assess 6-16'!G144</f>
        <v>71435.100000000006</v>
      </c>
      <c r="I148" s="332" t="str">
        <f t="shared" si="263"/>
        <v>HWW-139</v>
      </c>
      <c r="J148" s="333">
        <f t="shared" si="264"/>
        <v>175</v>
      </c>
      <c r="K148" s="333">
        <f t="shared" si="265"/>
        <v>650.29999999999995</v>
      </c>
      <c r="L148" s="334">
        <f t="shared" si="266"/>
        <v>3.7160000000000002</v>
      </c>
      <c r="M148" s="335">
        <f t="shared" si="267"/>
        <v>265452.83</v>
      </c>
      <c r="N148" s="458">
        <f t="shared" si="268"/>
        <v>1</v>
      </c>
      <c r="O148" s="335">
        <f t="shared" si="269"/>
        <v>265452.83</v>
      </c>
      <c r="P148" s="63"/>
      <c r="Q148" s="347">
        <f t="shared" si="198"/>
        <v>363.2</v>
      </c>
      <c r="R148" s="347" t="str">
        <f t="shared" si="201"/>
        <v>COLLECTION  SEWERS - GRAVITY - MANHOLES</v>
      </c>
      <c r="S148" s="354">
        <f t="shared" si="270"/>
        <v>1980</v>
      </c>
      <c r="T148" s="336">
        <f>Inputs!B$7-(S148+0.5)</f>
        <v>37.5</v>
      </c>
      <c r="U148" s="355">
        <f t="shared" si="271"/>
        <v>265452.83</v>
      </c>
      <c r="V148" s="337" t="str">
        <f t="shared" si="272"/>
        <v>R3.0</v>
      </c>
      <c r="W148" s="338">
        <f t="shared" si="273"/>
        <v>55</v>
      </c>
      <c r="X148" s="339">
        <f t="shared" si="274"/>
        <v>68</v>
      </c>
      <c r="Y148" s="340" t="str">
        <f t="shared" si="275"/>
        <v>R3.0068</v>
      </c>
      <c r="Z148" s="341">
        <f t="shared" si="276"/>
        <v>0.39710000000000001</v>
      </c>
      <c r="AA148" s="342">
        <f t="shared" si="277"/>
        <v>21.84</v>
      </c>
      <c r="AB148" s="342">
        <f t="shared" si="278"/>
        <v>59.34</v>
      </c>
      <c r="AC148" s="343">
        <f t="shared" si="279"/>
        <v>0.36804852999999998</v>
      </c>
      <c r="AD148" s="344">
        <f t="shared" si="280"/>
        <v>97699.520000000004</v>
      </c>
      <c r="AE148" s="344">
        <f t="shared" si="281"/>
        <v>9954481</v>
      </c>
      <c r="AF148" s="344">
        <f t="shared" si="282"/>
        <v>5797490</v>
      </c>
      <c r="AG148" s="344">
        <f t="shared" si="283"/>
        <v>15751971</v>
      </c>
      <c r="AH148" s="64"/>
      <c r="AI148" s="347">
        <f t="shared" si="199"/>
        <v>363.2</v>
      </c>
      <c r="AJ148" s="347" t="str">
        <f t="shared" si="202"/>
        <v>COLLECTION  SEWERS - GRAVITY - MANHOLES</v>
      </c>
      <c r="AK148" s="354">
        <f t="shared" si="284"/>
        <v>1980</v>
      </c>
      <c r="AL148" s="349">
        <f t="shared" si="285"/>
        <v>97699.520000000004</v>
      </c>
      <c r="AM148" s="345">
        <f t="shared" si="286"/>
        <v>0</v>
      </c>
      <c r="AN148" s="346">
        <f t="shared" si="287"/>
        <v>97699.520000000004</v>
      </c>
      <c r="AP148" s="347">
        <f t="shared" si="200"/>
        <v>363.2</v>
      </c>
      <c r="AQ148" s="347" t="str">
        <f t="shared" si="203"/>
        <v>COLLECTION  SEWERS - GRAVITY - MANHOLES</v>
      </c>
      <c r="AR148" s="356">
        <f t="shared" si="288"/>
        <v>1980</v>
      </c>
      <c r="AS148" s="335">
        <f t="shared" si="289"/>
        <v>71435.100000000006</v>
      </c>
      <c r="AT148" s="333" t="str">
        <f t="shared" si="290"/>
        <v>R3.0</v>
      </c>
      <c r="AU148" s="333">
        <f t="shared" si="291"/>
        <v>55</v>
      </c>
      <c r="AV148" s="348">
        <f t="shared" si="292"/>
        <v>37.5</v>
      </c>
      <c r="AW148" s="347">
        <f t="shared" si="293"/>
        <v>68</v>
      </c>
      <c r="AX148" s="347" t="str">
        <f t="shared" si="294"/>
        <v>R3.0068</v>
      </c>
      <c r="AY148" s="347">
        <f t="shared" si="295"/>
        <v>0.39710000000000001</v>
      </c>
      <c r="AZ148" s="347">
        <f t="shared" si="296"/>
        <v>21.84</v>
      </c>
      <c r="BA148" s="347">
        <f t="shared" si="297"/>
        <v>59.34</v>
      </c>
      <c r="BB148" s="350">
        <f t="shared" si="298"/>
        <v>0.63195000000000001</v>
      </c>
      <c r="BC148" s="335">
        <f t="shared" si="299"/>
        <v>45143.41</v>
      </c>
      <c r="BD148" s="349">
        <f t="shared" si="300"/>
        <v>26291.690000000002</v>
      </c>
      <c r="BE148" s="63">
        <f t="shared" si="301"/>
        <v>2678816.25</v>
      </c>
      <c r="BF148" s="63">
        <f t="shared" si="302"/>
        <v>1560142.58</v>
      </c>
      <c r="BG148" s="63">
        <f t="shared" si="303"/>
        <v>4238958.83</v>
      </c>
    </row>
    <row r="149" spans="1:59" outlineLevel="2">
      <c r="A149" s="425">
        <f>'Gannett Fleming Eng Assess 6-16'!A145</f>
        <v>363.2</v>
      </c>
      <c r="B149" s="452"/>
      <c r="C149" s="351" t="s">
        <v>1041</v>
      </c>
      <c r="D149" s="351" t="str">
        <f>'Gannett Fleming Eng Assess 6-16'!C145</f>
        <v>SERVICES</v>
      </c>
      <c r="E149" s="429">
        <f>'Gannett Fleming Eng Assess 6-16'!E145</f>
        <v>504</v>
      </c>
      <c r="F149" s="333">
        <f>'Gannett Fleming Eng Assess 6-16'!D145</f>
        <v>1985</v>
      </c>
      <c r="G149" s="353">
        <f t="shared" si="262"/>
        <v>1985</v>
      </c>
      <c r="H149" s="352">
        <f>'Gannett Fleming Eng Assess 6-16'!G145</f>
        <v>562151.53</v>
      </c>
      <c r="I149" s="332" t="str">
        <f t="shared" si="263"/>
        <v>HWW-139</v>
      </c>
      <c r="J149" s="333">
        <f t="shared" si="264"/>
        <v>221</v>
      </c>
      <c r="K149" s="333">
        <f t="shared" si="265"/>
        <v>650.29999999999995</v>
      </c>
      <c r="L149" s="334">
        <f t="shared" si="266"/>
        <v>2.9430000000000001</v>
      </c>
      <c r="M149" s="335">
        <f t="shared" si="267"/>
        <v>1654411.95</v>
      </c>
      <c r="N149" s="458">
        <f t="shared" si="268"/>
        <v>1</v>
      </c>
      <c r="O149" s="335">
        <f t="shared" si="269"/>
        <v>1654411.95</v>
      </c>
      <c r="P149" s="63"/>
      <c r="Q149" s="347">
        <f t="shared" si="198"/>
        <v>363.2</v>
      </c>
      <c r="R149" s="347" t="str">
        <f t="shared" si="201"/>
        <v>COLLECTION  SEWERS - GRAVITY - MANHOLES</v>
      </c>
      <c r="S149" s="354">
        <f t="shared" si="270"/>
        <v>1985</v>
      </c>
      <c r="T149" s="336">
        <f>Inputs!B$7-(S149+0.5)</f>
        <v>32.5</v>
      </c>
      <c r="U149" s="355">
        <f t="shared" si="271"/>
        <v>1654411.95</v>
      </c>
      <c r="V149" s="337" t="str">
        <f t="shared" si="272"/>
        <v>R3.0</v>
      </c>
      <c r="W149" s="338">
        <f t="shared" si="273"/>
        <v>55</v>
      </c>
      <c r="X149" s="339">
        <f t="shared" si="274"/>
        <v>59</v>
      </c>
      <c r="Y149" s="340" t="str">
        <f t="shared" si="275"/>
        <v>R3.0059</v>
      </c>
      <c r="Z149" s="341">
        <f t="shared" si="276"/>
        <v>0.46529999999999999</v>
      </c>
      <c r="AA149" s="342">
        <f t="shared" si="277"/>
        <v>25.59</v>
      </c>
      <c r="AB149" s="342">
        <f t="shared" si="278"/>
        <v>58.09</v>
      </c>
      <c r="AC149" s="343">
        <f t="shared" si="279"/>
        <v>0.44052332999999999</v>
      </c>
      <c r="AD149" s="344">
        <f t="shared" si="280"/>
        <v>728807.06</v>
      </c>
      <c r="AE149" s="344">
        <f t="shared" si="281"/>
        <v>53768388</v>
      </c>
      <c r="AF149" s="344">
        <f t="shared" si="282"/>
        <v>42336402</v>
      </c>
      <c r="AG149" s="344">
        <f t="shared" si="283"/>
        <v>96104790</v>
      </c>
      <c r="AH149" s="64"/>
      <c r="AI149" s="347">
        <f t="shared" si="199"/>
        <v>363.2</v>
      </c>
      <c r="AJ149" s="347" t="str">
        <f t="shared" si="202"/>
        <v>COLLECTION  SEWERS - GRAVITY - MANHOLES</v>
      </c>
      <c r="AK149" s="354">
        <f t="shared" si="284"/>
        <v>1985</v>
      </c>
      <c r="AL149" s="349">
        <f t="shared" si="285"/>
        <v>728807.06</v>
      </c>
      <c r="AM149" s="345">
        <f t="shared" si="286"/>
        <v>0</v>
      </c>
      <c r="AN149" s="346">
        <f t="shared" si="287"/>
        <v>728807.06</v>
      </c>
      <c r="AP149" s="347">
        <f t="shared" si="200"/>
        <v>363.2</v>
      </c>
      <c r="AQ149" s="347" t="str">
        <f t="shared" si="203"/>
        <v>COLLECTION  SEWERS - GRAVITY - MANHOLES</v>
      </c>
      <c r="AR149" s="356">
        <f t="shared" si="288"/>
        <v>1985</v>
      </c>
      <c r="AS149" s="335">
        <f t="shared" si="289"/>
        <v>562151.53</v>
      </c>
      <c r="AT149" s="333" t="str">
        <f t="shared" si="290"/>
        <v>R3.0</v>
      </c>
      <c r="AU149" s="333">
        <f t="shared" si="291"/>
        <v>55</v>
      </c>
      <c r="AV149" s="348">
        <f t="shared" si="292"/>
        <v>32.5</v>
      </c>
      <c r="AW149" s="347">
        <f t="shared" si="293"/>
        <v>59</v>
      </c>
      <c r="AX149" s="347" t="str">
        <f t="shared" si="294"/>
        <v>R3.0059</v>
      </c>
      <c r="AY149" s="347">
        <f t="shared" si="295"/>
        <v>0.46529999999999999</v>
      </c>
      <c r="AZ149" s="347">
        <f t="shared" si="296"/>
        <v>25.59</v>
      </c>
      <c r="BA149" s="347">
        <f t="shared" si="297"/>
        <v>58.09</v>
      </c>
      <c r="BB149" s="350">
        <f t="shared" si="298"/>
        <v>0.55947999999999998</v>
      </c>
      <c r="BC149" s="335">
        <f t="shared" si="299"/>
        <v>314512.53999999998</v>
      </c>
      <c r="BD149" s="349">
        <f t="shared" si="300"/>
        <v>247638.99000000005</v>
      </c>
      <c r="BE149" s="63">
        <f t="shared" si="301"/>
        <v>18269924.73</v>
      </c>
      <c r="BF149" s="63">
        <f t="shared" si="302"/>
        <v>14385457.65</v>
      </c>
      <c r="BG149" s="63">
        <f t="shared" si="303"/>
        <v>32655382.379999999</v>
      </c>
    </row>
    <row r="150" spans="1:59" outlineLevel="2">
      <c r="A150" s="425">
        <f>'Gannett Fleming Eng Assess 6-16'!A146</f>
        <v>363.2</v>
      </c>
      <c r="B150" s="452"/>
      <c r="C150" s="351" t="s">
        <v>1041</v>
      </c>
      <c r="D150" s="351" t="str">
        <f>'Gannett Fleming Eng Assess 6-16'!C146</f>
        <v>SERVICES</v>
      </c>
      <c r="E150" s="429">
        <f>'Gannett Fleming Eng Assess 6-16'!E146</f>
        <v>192</v>
      </c>
      <c r="F150" s="333">
        <f>'Gannett Fleming Eng Assess 6-16'!D146</f>
        <v>1987</v>
      </c>
      <c r="G150" s="353">
        <f t="shared" si="262"/>
        <v>1987</v>
      </c>
      <c r="H150" s="352">
        <f>'Gannett Fleming Eng Assess 6-16'!G146</f>
        <v>224924.42</v>
      </c>
      <c r="I150" s="332" t="str">
        <f t="shared" si="263"/>
        <v>HWW-139</v>
      </c>
      <c r="J150" s="333">
        <f t="shared" si="264"/>
        <v>230</v>
      </c>
      <c r="K150" s="333">
        <f t="shared" si="265"/>
        <v>650.29999999999995</v>
      </c>
      <c r="L150" s="334">
        <f t="shared" si="266"/>
        <v>2.827</v>
      </c>
      <c r="M150" s="335">
        <f t="shared" si="267"/>
        <v>635861.34</v>
      </c>
      <c r="N150" s="458">
        <f t="shared" si="268"/>
        <v>1</v>
      </c>
      <c r="O150" s="335">
        <f t="shared" si="269"/>
        <v>635861.34</v>
      </c>
      <c r="P150" s="63"/>
      <c r="Q150" s="347">
        <f t="shared" si="198"/>
        <v>363.2</v>
      </c>
      <c r="R150" s="347" t="str">
        <f t="shared" si="201"/>
        <v>COLLECTION  SEWERS - GRAVITY - MANHOLES</v>
      </c>
      <c r="S150" s="354">
        <f t="shared" si="270"/>
        <v>1987</v>
      </c>
      <c r="T150" s="336">
        <f>Inputs!B$7-(S150+0.5)</f>
        <v>30.5</v>
      </c>
      <c r="U150" s="355">
        <f t="shared" si="271"/>
        <v>635861.34</v>
      </c>
      <c r="V150" s="337" t="str">
        <f t="shared" si="272"/>
        <v>R3.0</v>
      </c>
      <c r="W150" s="338">
        <f t="shared" si="273"/>
        <v>55</v>
      </c>
      <c r="X150" s="339">
        <f t="shared" si="274"/>
        <v>55</v>
      </c>
      <c r="Y150" s="340" t="str">
        <f t="shared" si="275"/>
        <v>R3.0055</v>
      </c>
      <c r="Z150" s="341">
        <f t="shared" si="276"/>
        <v>0.49706</v>
      </c>
      <c r="AA150" s="342">
        <f t="shared" si="277"/>
        <v>27.34</v>
      </c>
      <c r="AB150" s="342">
        <f t="shared" si="278"/>
        <v>57.84</v>
      </c>
      <c r="AC150" s="343">
        <f t="shared" si="279"/>
        <v>0.47268325999999999</v>
      </c>
      <c r="AD150" s="344">
        <f t="shared" si="280"/>
        <v>300561.01</v>
      </c>
      <c r="AE150" s="344">
        <f t="shared" si="281"/>
        <v>19393771</v>
      </c>
      <c r="AF150" s="344">
        <f t="shared" si="282"/>
        <v>17384449</v>
      </c>
      <c r="AG150" s="344">
        <f t="shared" si="283"/>
        <v>36778220</v>
      </c>
      <c r="AH150" s="64"/>
      <c r="AI150" s="347">
        <f t="shared" si="199"/>
        <v>363.2</v>
      </c>
      <c r="AJ150" s="347" t="str">
        <f t="shared" si="202"/>
        <v>COLLECTION  SEWERS - GRAVITY - MANHOLES</v>
      </c>
      <c r="AK150" s="354">
        <f t="shared" si="284"/>
        <v>1987</v>
      </c>
      <c r="AL150" s="349">
        <f t="shared" si="285"/>
        <v>300561.01</v>
      </c>
      <c r="AM150" s="345">
        <f t="shared" si="286"/>
        <v>0</v>
      </c>
      <c r="AN150" s="346">
        <f t="shared" si="287"/>
        <v>300561.01</v>
      </c>
      <c r="AP150" s="347">
        <f t="shared" si="200"/>
        <v>363.2</v>
      </c>
      <c r="AQ150" s="347" t="str">
        <f t="shared" si="203"/>
        <v>COLLECTION  SEWERS - GRAVITY - MANHOLES</v>
      </c>
      <c r="AR150" s="356">
        <f t="shared" si="288"/>
        <v>1987</v>
      </c>
      <c r="AS150" s="335">
        <f t="shared" si="289"/>
        <v>224924.42</v>
      </c>
      <c r="AT150" s="333" t="str">
        <f t="shared" si="290"/>
        <v>R3.0</v>
      </c>
      <c r="AU150" s="333">
        <f t="shared" si="291"/>
        <v>55</v>
      </c>
      <c r="AV150" s="348">
        <f t="shared" si="292"/>
        <v>30.5</v>
      </c>
      <c r="AW150" s="347">
        <f t="shared" si="293"/>
        <v>55</v>
      </c>
      <c r="AX150" s="347" t="str">
        <f t="shared" si="294"/>
        <v>R3.0055</v>
      </c>
      <c r="AY150" s="347">
        <f t="shared" si="295"/>
        <v>0.49706</v>
      </c>
      <c r="AZ150" s="347">
        <f t="shared" si="296"/>
        <v>27.34</v>
      </c>
      <c r="BA150" s="347">
        <f t="shared" si="297"/>
        <v>57.84</v>
      </c>
      <c r="BB150" s="350">
        <f t="shared" si="298"/>
        <v>0.52732000000000001</v>
      </c>
      <c r="BC150" s="335">
        <f t="shared" si="299"/>
        <v>118607.15</v>
      </c>
      <c r="BD150" s="349">
        <f t="shared" si="300"/>
        <v>106317.27000000002</v>
      </c>
      <c r="BE150" s="63">
        <f t="shared" si="301"/>
        <v>6860194.8099999996</v>
      </c>
      <c r="BF150" s="63">
        <f t="shared" si="302"/>
        <v>6149433.6399999997</v>
      </c>
      <c r="BG150" s="63">
        <f t="shared" si="303"/>
        <v>13009628.449999999</v>
      </c>
    </row>
    <row r="151" spans="1:59" outlineLevel="2">
      <c r="A151" s="425">
        <f>'Gannett Fleming Eng Assess 6-16'!A147</f>
        <v>363.2</v>
      </c>
      <c r="B151" s="452"/>
      <c r="C151" s="351" t="s">
        <v>1041</v>
      </c>
      <c r="D151" s="351" t="str">
        <f>'Gannett Fleming Eng Assess 6-16'!C147</f>
        <v>SERVICES</v>
      </c>
      <c r="E151" s="429">
        <f>'Gannett Fleming Eng Assess 6-16'!E147</f>
        <v>1082</v>
      </c>
      <c r="F151" s="333">
        <f>'Gannett Fleming Eng Assess 6-16'!D147</f>
        <v>1990</v>
      </c>
      <c r="G151" s="353">
        <f t="shared" si="262"/>
        <v>1990</v>
      </c>
      <c r="H151" s="352">
        <f>'Gannett Fleming Eng Assess 6-16'!G147</f>
        <v>1361328.35</v>
      </c>
      <c r="I151" s="332" t="str">
        <f t="shared" si="263"/>
        <v>HWW-139</v>
      </c>
      <c r="J151" s="333">
        <f t="shared" si="264"/>
        <v>262</v>
      </c>
      <c r="K151" s="333">
        <f t="shared" si="265"/>
        <v>650.29999999999995</v>
      </c>
      <c r="L151" s="334">
        <f t="shared" si="266"/>
        <v>2.4820000000000002</v>
      </c>
      <c r="M151" s="335">
        <f t="shared" si="267"/>
        <v>3378816.96</v>
      </c>
      <c r="N151" s="458">
        <f t="shared" si="268"/>
        <v>1</v>
      </c>
      <c r="O151" s="335">
        <f t="shared" si="269"/>
        <v>3378816.96</v>
      </c>
      <c r="P151" s="63"/>
      <c r="Q151" s="347">
        <f t="shared" si="198"/>
        <v>363.2</v>
      </c>
      <c r="R151" s="347" t="str">
        <f t="shared" si="201"/>
        <v>COLLECTION  SEWERS - GRAVITY - MANHOLES</v>
      </c>
      <c r="S151" s="354">
        <f t="shared" si="270"/>
        <v>1990</v>
      </c>
      <c r="T151" s="336">
        <f>Inputs!B$7-(S151+0.5)</f>
        <v>27.5</v>
      </c>
      <c r="U151" s="355">
        <f t="shared" si="271"/>
        <v>3378816.96</v>
      </c>
      <c r="V151" s="337" t="str">
        <f t="shared" si="272"/>
        <v>R3.0</v>
      </c>
      <c r="W151" s="338">
        <f t="shared" si="273"/>
        <v>55</v>
      </c>
      <c r="X151" s="339">
        <f t="shared" si="274"/>
        <v>50</v>
      </c>
      <c r="Y151" s="340" t="str">
        <f t="shared" si="275"/>
        <v>R3.0050</v>
      </c>
      <c r="Z151" s="341">
        <f t="shared" si="276"/>
        <v>0.53791999999999995</v>
      </c>
      <c r="AA151" s="342">
        <f t="shared" si="277"/>
        <v>29.59</v>
      </c>
      <c r="AB151" s="342">
        <f t="shared" si="278"/>
        <v>57.09</v>
      </c>
      <c r="AC151" s="343">
        <f t="shared" si="279"/>
        <v>0.51830443000000004</v>
      </c>
      <c r="AD151" s="344">
        <f t="shared" si="280"/>
        <v>1751255.8</v>
      </c>
      <c r="AE151" s="344">
        <f t="shared" si="281"/>
        <v>92917466</v>
      </c>
      <c r="AF151" s="344">
        <f t="shared" si="282"/>
        <v>99979194</v>
      </c>
      <c r="AG151" s="344">
        <f t="shared" si="283"/>
        <v>192896660</v>
      </c>
      <c r="AH151" s="64"/>
      <c r="AI151" s="347">
        <f t="shared" si="199"/>
        <v>363.2</v>
      </c>
      <c r="AJ151" s="347" t="str">
        <f t="shared" si="202"/>
        <v>COLLECTION  SEWERS - GRAVITY - MANHOLES</v>
      </c>
      <c r="AK151" s="354">
        <f t="shared" si="284"/>
        <v>1990</v>
      </c>
      <c r="AL151" s="349">
        <f t="shared" si="285"/>
        <v>1751255.8</v>
      </c>
      <c r="AM151" s="345">
        <f t="shared" si="286"/>
        <v>0</v>
      </c>
      <c r="AN151" s="346">
        <f t="shared" si="287"/>
        <v>1751255.8</v>
      </c>
      <c r="AP151" s="347">
        <f t="shared" si="200"/>
        <v>363.2</v>
      </c>
      <c r="AQ151" s="347" t="str">
        <f t="shared" si="203"/>
        <v>COLLECTION  SEWERS - GRAVITY - MANHOLES</v>
      </c>
      <c r="AR151" s="356">
        <f t="shared" si="288"/>
        <v>1990</v>
      </c>
      <c r="AS151" s="335">
        <f t="shared" si="289"/>
        <v>1361328.35</v>
      </c>
      <c r="AT151" s="333" t="str">
        <f t="shared" si="290"/>
        <v>R3.0</v>
      </c>
      <c r="AU151" s="333">
        <f t="shared" si="291"/>
        <v>55</v>
      </c>
      <c r="AV151" s="348">
        <f t="shared" si="292"/>
        <v>27.5</v>
      </c>
      <c r="AW151" s="347">
        <f t="shared" si="293"/>
        <v>50</v>
      </c>
      <c r="AX151" s="347" t="str">
        <f t="shared" si="294"/>
        <v>R3.0050</v>
      </c>
      <c r="AY151" s="347">
        <f t="shared" si="295"/>
        <v>0.53791999999999995</v>
      </c>
      <c r="AZ151" s="347">
        <f t="shared" si="296"/>
        <v>29.59</v>
      </c>
      <c r="BA151" s="347">
        <f t="shared" si="297"/>
        <v>57.09</v>
      </c>
      <c r="BB151" s="350">
        <f t="shared" si="298"/>
        <v>0.48170000000000002</v>
      </c>
      <c r="BC151" s="335">
        <f t="shared" si="299"/>
        <v>655751.87</v>
      </c>
      <c r="BD151" s="349">
        <f t="shared" si="300"/>
        <v>705576.4800000001</v>
      </c>
      <c r="BE151" s="63">
        <f t="shared" si="301"/>
        <v>37436529.630000003</v>
      </c>
      <c r="BF151" s="63">
        <f t="shared" si="302"/>
        <v>40281705.880000003</v>
      </c>
      <c r="BG151" s="63">
        <f t="shared" si="303"/>
        <v>77718235.5</v>
      </c>
    </row>
    <row r="152" spans="1:59" outlineLevel="2">
      <c r="A152" s="425">
        <f>'Gannett Fleming Eng Assess 6-16'!A148</f>
        <v>363.2</v>
      </c>
      <c r="B152" s="452"/>
      <c r="C152" s="351" t="s">
        <v>1041</v>
      </c>
      <c r="D152" s="351" t="str">
        <f>'Gannett Fleming Eng Assess 6-16'!C148</f>
        <v>SERVICES</v>
      </c>
      <c r="E152" s="429">
        <f>'Gannett Fleming Eng Assess 6-16'!E148</f>
        <v>116</v>
      </c>
      <c r="F152" s="333">
        <f>'Gannett Fleming Eng Assess 6-16'!D148</f>
        <v>1992</v>
      </c>
      <c r="G152" s="353">
        <f t="shared" si="262"/>
        <v>1992</v>
      </c>
      <c r="H152" s="352">
        <f>'Gannett Fleming Eng Assess 6-16'!G148</f>
        <v>153749.62</v>
      </c>
      <c r="I152" s="332" t="str">
        <f t="shared" si="263"/>
        <v>HWW-139</v>
      </c>
      <c r="J152" s="333">
        <f t="shared" si="264"/>
        <v>283</v>
      </c>
      <c r="K152" s="333">
        <f t="shared" si="265"/>
        <v>650.29999999999995</v>
      </c>
      <c r="L152" s="334">
        <f t="shared" si="266"/>
        <v>2.298</v>
      </c>
      <c r="M152" s="335">
        <f t="shared" si="267"/>
        <v>353316.63</v>
      </c>
      <c r="N152" s="458">
        <f t="shared" si="268"/>
        <v>1</v>
      </c>
      <c r="O152" s="335">
        <f t="shared" si="269"/>
        <v>353316.63</v>
      </c>
      <c r="P152" s="63"/>
      <c r="Q152" s="347">
        <f t="shared" ref="Q152:Q215" si="304">A152</f>
        <v>363.2</v>
      </c>
      <c r="R152" s="347" t="str">
        <f t="shared" si="201"/>
        <v>COLLECTION  SEWERS - GRAVITY - MANHOLES</v>
      </c>
      <c r="S152" s="354">
        <f t="shared" si="270"/>
        <v>1992</v>
      </c>
      <c r="T152" s="336">
        <f>Inputs!B$7-(S152+0.5)</f>
        <v>25.5</v>
      </c>
      <c r="U152" s="355">
        <f t="shared" si="271"/>
        <v>353316.63</v>
      </c>
      <c r="V152" s="337" t="str">
        <f t="shared" si="272"/>
        <v>R3.0</v>
      </c>
      <c r="W152" s="338">
        <f t="shared" si="273"/>
        <v>55</v>
      </c>
      <c r="X152" s="339">
        <f t="shared" si="274"/>
        <v>46</v>
      </c>
      <c r="Y152" s="340" t="str">
        <f t="shared" si="275"/>
        <v>R3.0046</v>
      </c>
      <c r="Z152" s="341">
        <f t="shared" si="276"/>
        <v>0.57150000000000001</v>
      </c>
      <c r="AA152" s="342">
        <f t="shared" si="277"/>
        <v>31.43</v>
      </c>
      <c r="AB152" s="342">
        <f t="shared" si="278"/>
        <v>56.93</v>
      </c>
      <c r="AC152" s="343">
        <f t="shared" si="279"/>
        <v>0.5520815</v>
      </c>
      <c r="AD152" s="344">
        <f t="shared" si="280"/>
        <v>195059.58</v>
      </c>
      <c r="AE152" s="344">
        <f t="shared" si="281"/>
        <v>9009574</v>
      </c>
      <c r="AF152" s="344">
        <f t="shared" si="282"/>
        <v>11104742</v>
      </c>
      <c r="AG152" s="344">
        <f t="shared" si="283"/>
        <v>20114316</v>
      </c>
      <c r="AH152" s="64"/>
      <c r="AI152" s="347">
        <f t="shared" ref="AI152:AI215" si="305">A152</f>
        <v>363.2</v>
      </c>
      <c r="AJ152" s="347" t="str">
        <f t="shared" si="202"/>
        <v>COLLECTION  SEWERS - GRAVITY - MANHOLES</v>
      </c>
      <c r="AK152" s="354">
        <f t="shared" si="284"/>
        <v>1992</v>
      </c>
      <c r="AL152" s="349">
        <f t="shared" si="285"/>
        <v>195059.58</v>
      </c>
      <c r="AM152" s="345">
        <f t="shared" si="286"/>
        <v>0</v>
      </c>
      <c r="AN152" s="346">
        <f t="shared" si="287"/>
        <v>195059.58</v>
      </c>
      <c r="AP152" s="347">
        <f t="shared" ref="AP152:AP215" si="306">A152</f>
        <v>363.2</v>
      </c>
      <c r="AQ152" s="347" t="str">
        <f t="shared" si="203"/>
        <v>COLLECTION  SEWERS - GRAVITY - MANHOLES</v>
      </c>
      <c r="AR152" s="356">
        <f t="shared" si="288"/>
        <v>1992</v>
      </c>
      <c r="AS152" s="335">
        <f t="shared" si="289"/>
        <v>153749.62</v>
      </c>
      <c r="AT152" s="333" t="str">
        <f t="shared" si="290"/>
        <v>R3.0</v>
      </c>
      <c r="AU152" s="333">
        <f t="shared" si="291"/>
        <v>55</v>
      </c>
      <c r="AV152" s="348">
        <f t="shared" si="292"/>
        <v>25.5</v>
      </c>
      <c r="AW152" s="347">
        <f t="shared" si="293"/>
        <v>46</v>
      </c>
      <c r="AX152" s="347" t="str">
        <f t="shared" si="294"/>
        <v>R3.0046</v>
      </c>
      <c r="AY152" s="347">
        <f t="shared" si="295"/>
        <v>0.57150000000000001</v>
      </c>
      <c r="AZ152" s="347">
        <f t="shared" si="296"/>
        <v>31.43</v>
      </c>
      <c r="BA152" s="347">
        <f t="shared" si="297"/>
        <v>56.93</v>
      </c>
      <c r="BB152" s="350">
        <f t="shared" si="298"/>
        <v>0.44791999999999998</v>
      </c>
      <c r="BC152" s="335">
        <f t="shared" si="299"/>
        <v>68867.53</v>
      </c>
      <c r="BD152" s="349">
        <f t="shared" si="300"/>
        <v>84882.09</v>
      </c>
      <c r="BE152" s="63">
        <f t="shared" si="301"/>
        <v>3920615.31</v>
      </c>
      <c r="BF152" s="63">
        <f t="shared" si="302"/>
        <v>4832350.5599999996</v>
      </c>
      <c r="BG152" s="63">
        <f t="shared" si="303"/>
        <v>8752965.8699999992</v>
      </c>
    </row>
    <row r="153" spans="1:59" outlineLevel="2">
      <c r="A153" s="425">
        <f>'Gannett Fleming Eng Assess 6-16'!A149</f>
        <v>363.2</v>
      </c>
      <c r="B153" s="452"/>
      <c r="C153" s="351" t="s">
        <v>1041</v>
      </c>
      <c r="D153" s="351" t="str">
        <f>'Gannett Fleming Eng Assess 6-16'!C149</f>
        <v>SERVICES</v>
      </c>
      <c r="E153" s="429">
        <f>'Gannett Fleming Eng Assess 6-16'!E149</f>
        <v>2152</v>
      </c>
      <c r="F153" s="333">
        <f>'Gannett Fleming Eng Assess 6-16'!D149</f>
        <v>1995</v>
      </c>
      <c r="G153" s="353">
        <f t="shared" si="262"/>
        <v>1995</v>
      </c>
      <c r="H153" s="352">
        <f>'Gannett Fleming Eng Assess 6-16'!G149</f>
        <v>3130400.29</v>
      </c>
      <c r="I153" s="332" t="str">
        <f t="shared" si="263"/>
        <v>HWW-139</v>
      </c>
      <c r="J153" s="333">
        <f t="shared" si="264"/>
        <v>307</v>
      </c>
      <c r="K153" s="333">
        <f t="shared" si="265"/>
        <v>650.29999999999995</v>
      </c>
      <c r="L153" s="334">
        <f t="shared" si="266"/>
        <v>2.1179999999999999</v>
      </c>
      <c r="M153" s="335">
        <f t="shared" si="267"/>
        <v>6630187.8099999996</v>
      </c>
      <c r="N153" s="458">
        <f t="shared" si="268"/>
        <v>1</v>
      </c>
      <c r="O153" s="335">
        <f t="shared" si="269"/>
        <v>6630187.8099999996</v>
      </c>
      <c r="P153" s="63"/>
      <c r="Q153" s="347">
        <f t="shared" si="304"/>
        <v>363.2</v>
      </c>
      <c r="R153" s="347" t="str">
        <f t="shared" si="201"/>
        <v>COLLECTION  SEWERS - GRAVITY - MANHOLES</v>
      </c>
      <c r="S153" s="354">
        <f t="shared" si="270"/>
        <v>1995</v>
      </c>
      <c r="T153" s="336">
        <f>Inputs!B$7-(S153+0.5)</f>
        <v>22.5</v>
      </c>
      <c r="U153" s="355">
        <f t="shared" si="271"/>
        <v>6630187.8099999996</v>
      </c>
      <c r="V153" s="337" t="str">
        <f t="shared" si="272"/>
        <v>R3.0</v>
      </c>
      <c r="W153" s="338">
        <f t="shared" si="273"/>
        <v>55</v>
      </c>
      <c r="X153" s="339">
        <f t="shared" si="274"/>
        <v>41</v>
      </c>
      <c r="Y153" s="340" t="str">
        <f t="shared" si="275"/>
        <v>R3.0041</v>
      </c>
      <c r="Z153" s="341">
        <f t="shared" si="276"/>
        <v>0.61453000000000002</v>
      </c>
      <c r="AA153" s="342">
        <f t="shared" si="277"/>
        <v>33.799999999999997</v>
      </c>
      <c r="AB153" s="342">
        <f t="shared" si="278"/>
        <v>56.3</v>
      </c>
      <c r="AC153" s="343">
        <f t="shared" si="279"/>
        <v>0.60035523999999996</v>
      </c>
      <c r="AD153" s="344">
        <f t="shared" si="280"/>
        <v>3980467.99</v>
      </c>
      <c r="AE153" s="344">
        <f t="shared" si="281"/>
        <v>149179226</v>
      </c>
      <c r="AF153" s="344">
        <f t="shared" si="282"/>
        <v>224100348</v>
      </c>
      <c r="AG153" s="344">
        <f t="shared" si="283"/>
        <v>373279574</v>
      </c>
      <c r="AH153" s="64"/>
      <c r="AI153" s="347">
        <f t="shared" si="305"/>
        <v>363.2</v>
      </c>
      <c r="AJ153" s="347" t="str">
        <f t="shared" si="202"/>
        <v>COLLECTION  SEWERS - GRAVITY - MANHOLES</v>
      </c>
      <c r="AK153" s="354">
        <f t="shared" si="284"/>
        <v>1995</v>
      </c>
      <c r="AL153" s="349">
        <f t="shared" si="285"/>
        <v>3980467.99</v>
      </c>
      <c r="AM153" s="345">
        <f t="shared" si="286"/>
        <v>0</v>
      </c>
      <c r="AN153" s="346">
        <f t="shared" si="287"/>
        <v>3980467.99</v>
      </c>
      <c r="AP153" s="347">
        <f t="shared" si="306"/>
        <v>363.2</v>
      </c>
      <c r="AQ153" s="347" t="str">
        <f t="shared" si="203"/>
        <v>COLLECTION  SEWERS - GRAVITY - MANHOLES</v>
      </c>
      <c r="AR153" s="356">
        <f t="shared" si="288"/>
        <v>1995</v>
      </c>
      <c r="AS153" s="335">
        <f t="shared" si="289"/>
        <v>3130400.29</v>
      </c>
      <c r="AT153" s="333" t="str">
        <f t="shared" si="290"/>
        <v>R3.0</v>
      </c>
      <c r="AU153" s="333">
        <f t="shared" si="291"/>
        <v>55</v>
      </c>
      <c r="AV153" s="348">
        <f t="shared" si="292"/>
        <v>22.5</v>
      </c>
      <c r="AW153" s="347">
        <f t="shared" si="293"/>
        <v>41</v>
      </c>
      <c r="AX153" s="347" t="str">
        <f t="shared" si="294"/>
        <v>R3.0041</v>
      </c>
      <c r="AY153" s="347">
        <f t="shared" si="295"/>
        <v>0.61453000000000002</v>
      </c>
      <c r="AZ153" s="347">
        <f t="shared" si="296"/>
        <v>33.799999999999997</v>
      </c>
      <c r="BA153" s="347">
        <f t="shared" si="297"/>
        <v>56.3</v>
      </c>
      <c r="BB153" s="350">
        <f t="shared" si="298"/>
        <v>0.39964</v>
      </c>
      <c r="BC153" s="335">
        <f t="shared" si="299"/>
        <v>1251033.17</v>
      </c>
      <c r="BD153" s="349">
        <f t="shared" si="300"/>
        <v>1879367.12</v>
      </c>
      <c r="BE153" s="63">
        <f t="shared" si="301"/>
        <v>70434006.530000001</v>
      </c>
      <c r="BF153" s="63">
        <f t="shared" si="302"/>
        <v>105807529.8</v>
      </c>
      <c r="BG153" s="63">
        <f t="shared" si="303"/>
        <v>176241536.33000001</v>
      </c>
    </row>
    <row r="154" spans="1:59" outlineLevel="2">
      <c r="A154" s="425">
        <f>'Gannett Fleming Eng Assess 6-16'!A150</f>
        <v>363.2</v>
      </c>
      <c r="B154" s="452"/>
      <c r="C154" s="351" t="s">
        <v>1041</v>
      </c>
      <c r="D154" s="351" t="str">
        <f>'Gannett Fleming Eng Assess 6-16'!C150</f>
        <v>SERVICES</v>
      </c>
      <c r="E154" s="429">
        <f>'Gannett Fleming Eng Assess 6-16'!E150</f>
        <v>143</v>
      </c>
      <c r="F154" s="333">
        <f>'Gannett Fleming Eng Assess 6-16'!D150</f>
        <v>2000</v>
      </c>
      <c r="G154" s="353">
        <f t="shared" si="262"/>
        <v>2000</v>
      </c>
      <c r="H154" s="352">
        <f>'Gannett Fleming Eng Assess 6-16'!G150</f>
        <v>236530.49</v>
      </c>
      <c r="I154" s="332" t="str">
        <f t="shared" si="263"/>
        <v>HWW-139</v>
      </c>
      <c r="J154" s="333">
        <f t="shared" si="264"/>
        <v>348</v>
      </c>
      <c r="K154" s="333">
        <f t="shared" si="265"/>
        <v>650.29999999999995</v>
      </c>
      <c r="L154" s="334">
        <f t="shared" si="266"/>
        <v>1.869</v>
      </c>
      <c r="M154" s="335">
        <f t="shared" si="267"/>
        <v>442075.49</v>
      </c>
      <c r="N154" s="458">
        <f t="shared" si="268"/>
        <v>1</v>
      </c>
      <c r="O154" s="335">
        <f t="shared" si="269"/>
        <v>442075.49</v>
      </c>
      <c r="P154" s="63"/>
      <c r="Q154" s="347">
        <f t="shared" si="304"/>
        <v>363.2</v>
      </c>
      <c r="R154" s="347" t="str">
        <f t="shared" si="201"/>
        <v>COLLECTION  SEWERS - GRAVITY - MANHOLES</v>
      </c>
      <c r="S154" s="354">
        <f t="shared" si="270"/>
        <v>2000</v>
      </c>
      <c r="T154" s="336">
        <f>Inputs!B$7-(S154+0.5)</f>
        <v>17.5</v>
      </c>
      <c r="U154" s="355">
        <f t="shared" si="271"/>
        <v>442075.49</v>
      </c>
      <c r="V154" s="337" t="str">
        <f t="shared" si="272"/>
        <v>R3.0</v>
      </c>
      <c r="W154" s="338">
        <f t="shared" si="273"/>
        <v>55</v>
      </c>
      <c r="X154" s="339">
        <f t="shared" si="274"/>
        <v>32</v>
      </c>
      <c r="Y154" s="340" t="str">
        <f t="shared" si="275"/>
        <v>R3.0032</v>
      </c>
      <c r="Z154" s="341">
        <f t="shared" si="276"/>
        <v>0.69469000000000003</v>
      </c>
      <c r="AA154" s="342">
        <f t="shared" si="277"/>
        <v>38.21</v>
      </c>
      <c r="AB154" s="342">
        <f t="shared" si="278"/>
        <v>55.71</v>
      </c>
      <c r="AC154" s="343">
        <f t="shared" si="279"/>
        <v>0.68587326999999998</v>
      </c>
      <c r="AD154" s="344">
        <f t="shared" si="280"/>
        <v>303207.76</v>
      </c>
      <c r="AE154" s="344">
        <f t="shared" si="281"/>
        <v>7736321</v>
      </c>
      <c r="AF154" s="344">
        <f t="shared" si="282"/>
        <v>16891704</v>
      </c>
      <c r="AG154" s="344">
        <f t="shared" si="283"/>
        <v>24628026</v>
      </c>
      <c r="AH154" s="64"/>
      <c r="AI154" s="347">
        <f t="shared" si="305"/>
        <v>363.2</v>
      </c>
      <c r="AJ154" s="347" t="str">
        <f t="shared" si="202"/>
        <v>COLLECTION  SEWERS - GRAVITY - MANHOLES</v>
      </c>
      <c r="AK154" s="354">
        <f t="shared" si="284"/>
        <v>2000</v>
      </c>
      <c r="AL154" s="349">
        <f t="shared" si="285"/>
        <v>303207.76</v>
      </c>
      <c r="AM154" s="345">
        <f t="shared" si="286"/>
        <v>0</v>
      </c>
      <c r="AN154" s="346">
        <f t="shared" si="287"/>
        <v>303207.76</v>
      </c>
      <c r="AP154" s="347">
        <f t="shared" si="306"/>
        <v>363.2</v>
      </c>
      <c r="AQ154" s="347" t="str">
        <f t="shared" si="203"/>
        <v>COLLECTION  SEWERS - GRAVITY - MANHOLES</v>
      </c>
      <c r="AR154" s="356">
        <f t="shared" si="288"/>
        <v>2000</v>
      </c>
      <c r="AS154" s="335">
        <f t="shared" si="289"/>
        <v>236530.49</v>
      </c>
      <c r="AT154" s="333" t="str">
        <f t="shared" si="290"/>
        <v>R3.0</v>
      </c>
      <c r="AU154" s="333">
        <f t="shared" si="291"/>
        <v>55</v>
      </c>
      <c r="AV154" s="348">
        <f t="shared" si="292"/>
        <v>17.5</v>
      </c>
      <c r="AW154" s="347">
        <f t="shared" si="293"/>
        <v>32</v>
      </c>
      <c r="AX154" s="347" t="str">
        <f t="shared" si="294"/>
        <v>R3.0032</v>
      </c>
      <c r="AY154" s="347">
        <f t="shared" si="295"/>
        <v>0.69469000000000003</v>
      </c>
      <c r="AZ154" s="347">
        <f t="shared" si="296"/>
        <v>38.21</v>
      </c>
      <c r="BA154" s="347">
        <f t="shared" si="297"/>
        <v>55.71</v>
      </c>
      <c r="BB154" s="350">
        <f t="shared" si="298"/>
        <v>0.31413000000000002</v>
      </c>
      <c r="BC154" s="335">
        <f t="shared" si="299"/>
        <v>74301.320000000007</v>
      </c>
      <c r="BD154" s="349">
        <f t="shared" si="300"/>
        <v>162229.16999999998</v>
      </c>
      <c r="BE154" s="63">
        <f t="shared" si="301"/>
        <v>4139283.58</v>
      </c>
      <c r="BF154" s="63">
        <f t="shared" si="302"/>
        <v>9037830.0199999996</v>
      </c>
      <c r="BG154" s="63">
        <f t="shared" si="303"/>
        <v>13177113.6</v>
      </c>
    </row>
    <row r="155" spans="1:59" outlineLevel="2">
      <c r="A155" s="425">
        <f>'Gannett Fleming Eng Assess 6-16'!A151</f>
        <v>363.2</v>
      </c>
      <c r="B155" s="452"/>
      <c r="C155" s="351" t="s">
        <v>1041</v>
      </c>
      <c r="D155" s="351" t="str">
        <f>'Gannett Fleming Eng Assess 6-16'!C151</f>
        <v>SERVICES</v>
      </c>
      <c r="E155" s="429">
        <f>'Gannett Fleming Eng Assess 6-16'!E151</f>
        <v>428</v>
      </c>
      <c r="F155" s="333">
        <f>'Gannett Fleming Eng Assess 6-16'!D151</f>
        <v>2005</v>
      </c>
      <c r="G155" s="353">
        <f t="shared" si="262"/>
        <v>2005</v>
      </c>
      <c r="H155" s="352">
        <f>'Gannett Fleming Eng Assess 6-16'!G151</f>
        <v>847339.97</v>
      </c>
      <c r="I155" s="332" t="str">
        <f t="shared" si="263"/>
        <v>HWW-139</v>
      </c>
      <c r="J155" s="333">
        <f t="shared" si="264"/>
        <v>409.8</v>
      </c>
      <c r="K155" s="333">
        <f t="shared" si="265"/>
        <v>650.29999999999995</v>
      </c>
      <c r="L155" s="334">
        <f t="shared" si="266"/>
        <v>1.587</v>
      </c>
      <c r="M155" s="335">
        <f t="shared" si="267"/>
        <v>1344728.53</v>
      </c>
      <c r="N155" s="458">
        <f t="shared" si="268"/>
        <v>1</v>
      </c>
      <c r="O155" s="335">
        <f t="shared" si="269"/>
        <v>1344728.53</v>
      </c>
      <c r="P155" s="63"/>
      <c r="Q155" s="347">
        <f t="shared" si="304"/>
        <v>363.2</v>
      </c>
      <c r="R155" s="347" t="str">
        <f t="shared" si="201"/>
        <v>COLLECTION  SEWERS - GRAVITY - MANHOLES</v>
      </c>
      <c r="S155" s="354">
        <f t="shared" si="270"/>
        <v>2005</v>
      </c>
      <c r="T155" s="336">
        <f>Inputs!B$7-(S155+0.5)</f>
        <v>12.5</v>
      </c>
      <c r="U155" s="355">
        <f t="shared" si="271"/>
        <v>1344728.53</v>
      </c>
      <c r="V155" s="337" t="str">
        <f t="shared" si="272"/>
        <v>R3.0</v>
      </c>
      <c r="W155" s="338">
        <f t="shared" si="273"/>
        <v>55</v>
      </c>
      <c r="X155" s="339">
        <f t="shared" si="274"/>
        <v>23</v>
      </c>
      <c r="Y155" s="340" t="str">
        <f t="shared" si="275"/>
        <v>R3.0023</v>
      </c>
      <c r="Z155" s="341">
        <f t="shared" si="276"/>
        <v>0.77788999999999997</v>
      </c>
      <c r="AA155" s="342">
        <f t="shared" si="277"/>
        <v>42.78</v>
      </c>
      <c r="AB155" s="342">
        <f t="shared" si="278"/>
        <v>55.28</v>
      </c>
      <c r="AC155" s="343">
        <f t="shared" si="279"/>
        <v>0.77387843999999995</v>
      </c>
      <c r="AD155" s="344">
        <f t="shared" si="280"/>
        <v>1040656.42</v>
      </c>
      <c r="AE155" s="344">
        <f t="shared" si="281"/>
        <v>16809107</v>
      </c>
      <c r="AF155" s="344">
        <f t="shared" si="282"/>
        <v>57527487</v>
      </c>
      <c r="AG155" s="344">
        <f t="shared" si="283"/>
        <v>74336593</v>
      </c>
      <c r="AH155" s="64"/>
      <c r="AI155" s="347">
        <f t="shared" si="305"/>
        <v>363.2</v>
      </c>
      <c r="AJ155" s="347" t="str">
        <f t="shared" si="202"/>
        <v>COLLECTION  SEWERS - GRAVITY - MANHOLES</v>
      </c>
      <c r="AK155" s="354">
        <f t="shared" si="284"/>
        <v>2005</v>
      </c>
      <c r="AL155" s="349">
        <f t="shared" si="285"/>
        <v>1040656.42</v>
      </c>
      <c r="AM155" s="345">
        <f t="shared" si="286"/>
        <v>0</v>
      </c>
      <c r="AN155" s="346">
        <f t="shared" si="287"/>
        <v>1040656.42</v>
      </c>
      <c r="AP155" s="347">
        <f t="shared" si="306"/>
        <v>363.2</v>
      </c>
      <c r="AQ155" s="347" t="str">
        <f t="shared" si="203"/>
        <v>COLLECTION  SEWERS - GRAVITY - MANHOLES</v>
      </c>
      <c r="AR155" s="356">
        <f t="shared" si="288"/>
        <v>2005</v>
      </c>
      <c r="AS155" s="335">
        <f t="shared" si="289"/>
        <v>847339.97</v>
      </c>
      <c r="AT155" s="333" t="str">
        <f t="shared" si="290"/>
        <v>R3.0</v>
      </c>
      <c r="AU155" s="333">
        <f t="shared" si="291"/>
        <v>55</v>
      </c>
      <c r="AV155" s="348">
        <f t="shared" si="292"/>
        <v>12.5</v>
      </c>
      <c r="AW155" s="347">
        <f t="shared" si="293"/>
        <v>23</v>
      </c>
      <c r="AX155" s="347" t="str">
        <f t="shared" si="294"/>
        <v>R3.0023</v>
      </c>
      <c r="AY155" s="347">
        <f t="shared" si="295"/>
        <v>0.77788999999999997</v>
      </c>
      <c r="AZ155" s="347">
        <f t="shared" si="296"/>
        <v>42.78</v>
      </c>
      <c r="BA155" s="347">
        <f t="shared" si="297"/>
        <v>55.28</v>
      </c>
      <c r="BB155" s="350">
        <f t="shared" si="298"/>
        <v>0.22611999999999999</v>
      </c>
      <c r="BC155" s="335">
        <f t="shared" si="299"/>
        <v>191600.51</v>
      </c>
      <c r="BD155" s="349">
        <f t="shared" si="300"/>
        <v>655739.46</v>
      </c>
      <c r="BE155" s="63">
        <f t="shared" si="301"/>
        <v>10591749.630000001</v>
      </c>
      <c r="BF155" s="63">
        <f t="shared" si="302"/>
        <v>36249203.920000002</v>
      </c>
      <c r="BG155" s="63">
        <f t="shared" si="303"/>
        <v>46840953.539999999</v>
      </c>
    </row>
    <row r="156" spans="1:59" outlineLevel="2">
      <c r="A156" s="425">
        <f>'Gannett Fleming Eng Assess 6-16'!A152</f>
        <v>363.2</v>
      </c>
      <c r="B156" s="452"/>
      <c r="C156" s="351" t="s">
        <v>1041</v>
      </c>
      <c r="D156" s="351" t="str">
        <f>'Gannett Fleming Eng Assess 6-16'!C152</f>
        <v>SERVICES</v>
      </c>
      <c r="E156" s="429">
        <f>'Gannett Fleming Eng Assess 6-16'!E152</f>
        <v>74</v>
      </c>
      <c r="F156" s="333">
        <f>'Gannett Fleming Eng Assess 6-16'!D152</f>
        <v>2010</v>
      </c>
      <c r="G156" s="353">
        <f t="shared" si="262"/>
        <v>2010</v>
      </c>
      <c r="H156" s="352">
        <f>'Gannett Fleming Eng Assess 6-16'!G152</f>
        <v>173123.46</v>
      </c>
      <c r="I156" s="332" t="str">
        <f t="shared" si="263"/>
        <v>HWW-139</v>
      </c>
      <c r="J156" s="333">
        <f t="shared" si="264"/>
        <v>555.29999999999995</v>
      </c>
      <c r="K156" s="333">
        <f t="shared" si="265"/>
        <v>650.29999999999995</v>
      </c>
      <c r="L156" s="334">
        <f t="shared" si="266"/>
        <v>1.171</v>
      </c>
      <c r="M156" s="335">
        <f t="shared" si="267"/>
        <v>202727.57</v>
      </c>
      <c r="N156" s="458">
        <f t="shared" si="268"/>
        <v>1</v>
      </c>
      <c r="O156" s="335">
        <f t="shared" si="269"/>
        <v>202727.57</v>
      </c>
      <c r="P156" s="63"/>
      <c r="Q156" s="347">
        <f t="shared" si="304"/>
        <v>363.2</v>
      </c>
      <c r="R156" s="347" t="str">
        <f t="shared" si="201"/>
        <v>COLLECTION  SEWERS - GRAVITY - MANHOLES</v>
      </c>
      <c r="S156" s="354">
        <f t="shared" si="270"/>
        <v>2010</v>
      </c>
      <c r="T156" s="336">
        <f>Inputs!B$7-(S156+0.5)</f>
        <v>7.5</v>
      </c>
      <c r="U156" s="355">
        <f t="shared" si="271"/>
        <v>202727.57</v>
      </c>
      <c r="V156" s="337" t="str">
        <f t="shared" si="272"/>
        <v>R3.0</v>
      </c>
      <c r="W156" s="338">
        <f t="shared" si="273"/>
        <v>55</v>
      </c>
      <c r="X156" s="339">
        <f t="shared" si="274"/>
        <v>14</v>
      </c>
      <c r="Y156" s="340" t="str">
        <f t="shared" si="275"/>
        <v>R3.0014</v>
      </c>
      <c r="Z156" s="341">
        <f t="shared" si="276"/>
        <v>0.86350000000000005</v>
      </c>
      <c r="AA156" s="342">
        <f t="shared" si="277"/>
        <v>47.49</v>
      </c>
      <c r="AB156" s="342">
        <f t="shared" si="278"/>
        <v>54.99</v>
      </c>
      <c r="AC156" s="343">
        <f t="shared" si="279"/>
        <v>0.86361157</v>
      </c>
      <c r="AD156" s="344">
        <f t="shared" si="280"/>
        <v>175077.88</v>
      </c>
      <c r="AE156" s="344">
        <f t="shared" si="281"/>
        <v>1520457</v>
      </c>
      <c r="AF156" s="344">
        <f t="shared" si="282"/>
        <v>9627532</v>
      </c>
      <c r="AG156" s="344">
        <f t="shared" si="283"/>
        <v>11147989</v>
      </c>
      <c r="AH156" s="64"/>
      <c r="AI156" s="347">
        <f t="shared" si="305"/>
        <v>363.2</v>
      </c>
      <c r="AJ156" s="347" t="str">
        <f t="shared" si="202"/>
        <v>COLLECTION  SEWERS - GRAVITY - MANHOLES</v>
      </c>
      <c r="AK156" s="354">
        <f t="shared" si="284"/>
        <v>2010</v>
      </c>
      <c r="AL156" s="349">
        <f t="shared" si="285"/>
        <v>175077.88</v>
      </c>
      <c r="AM156" s="345">
        <f t="shared" si="286"/>
        <v>0</v>
      </c>
      <c r="AN156" s="346">
        <f t="shared" si="287"/>
        <v>175077.88</v>
      </c>
      <c r="AP156" s="347">
        <f t="shared" si="306"/>
        <v>363.2</v>
      </c>
      <c r="AQ156" s="347" t="str">
        <f t="shared" si="203"/>
        <v>COLLECTION  SEWERS - GRAVITY - MANHOLES</v>
      </c>
      <c r="AR156" s="356">
        <f t="shared" si="288"/>
        <v>2010</v>
      </c>
      <c r="AS156" s="335">
        <f t="shared" si="289"/>
        <v>173123.46</v>
      </c>
      <c r="AT156" s="333" t="str">
        <f t="shared" si="290"/>
        <v>R3.0</v>
      </c>
      <c r="AU156" s="333">
        <f t="shared" si="291"/>
        <v>55</v>
      </c>
      <c r="AV156" s="348">
        <f t="shared" si="292"/>
        <v>7.5</v>
      </c>
      <c r="AW156" s="347">
        <f t="shared" si="293"/>
        <v>14</v>
      </c>
      <c r="AX156" s="347" t="str">
        <f t="shared" si="294"/>
        <v>R3.0014</v>
      </c>
      <c r="AY156" s="347">
        <f t="shared" si="295"/>
        <v>0.86350000000000005</v>
      </c>
      <c r="AZ156" s="347">
        <f t="shared" si="296"/>
        <v>47.49</v>
      </c>
      <c r="BA156" s="347">
        <f t="shared" si="297"/>
        <v>54.99</v>
      </c>
      <c r="BB156" s="350">
        <f t="shared" si="298"/>
        <v>0.13639000000000001</v>
      </c>
      <c r="BC156" s="335">
        <f t="shared" si="299"/>
        <v>23612.31</v>
      </c>
      <c r="BD156" s="349">
        <f t="shared" si="300"/>
        <v>149511.15</v>
      </c>
      <c r="BE156" s="63">
        <f t="shared" si="301"/>
        <v>1298425.95</v>
      </c>
      <c r="BF156" s="63">
        <f t="shared" si="302"/>
        <v>8221633.1200000001</v>
      </c>
      <c r="BG156" s="63">
        <f t="shared" si="303"/>
        <v>9520059.0700000003</v>
      </c>
    </row>
    <row r="157" spans="1:59" outlineLevel="2">
      <c r="A157" s="425">
        <f>'Gannett Fleming Eng Assess 6-16'!A153</f>
        <v>363.2</v>
      </c>
      <c r="B157" s="452"/>
      <c r="C157" s="351" t="s">
        <v>1041</v>
      </c>
      <c r="D157" s="351" t="str">
        <f>'Gannett Fleming Eng Assess 6-16'!C153</f>
        <v>SERVICES</v>
      </c>
      <c r="E157" s="429">
        <f>'Gannett Fleming Eng Assess 6-16'!E153</f>
        <v>12</v>
      </c>
      <c r="F157" s="333">
        <f>'Gannett Fleming Eng Assess 6-16'!D153</f>
        <v>2012</v>
      </c>
      <c r="G157" s="353">
        <f t="shared" si="262"/>
        <v>2012</v>
      </c>
      <c r="H157" s="352">
        <f>'Gannett Fleming Eng Assess 6-16'!G153</f>
        <v>29698.09</v>
      </c>
      <c r="I157" s="332" t="str">
        <f t="shared" si="263"/>
        <v>HWW-139</v>
      </c>
      <c r="J157" s="333">
        <f t="shared" si="264"/>
        <v>597.79999999999995</v>
      </c>
      <c r="K157" s="333">
        <f t="shared" si="265"/>
        <v>650.29999999999995</v>
      </c>
      <c r="L157" s="334">
        <f t="shared" si="266"/>
        <v>1.0880000000000001</v>
      </c>
      <c r="M157" s="335">
        <f t="shared" si="267"/>
        <v>32311.52</v>
      </c>
      <c r="N157" s="458">
        <f t="shared" si="268"/>
        <v>1</v>
      </c>
      <c r="O157" s="335">
        <f t="shared" si="269"/>
        <v>32311.52</v>
      </c>
      <c r="P157" s="63"/>
      <c r="Q157" s="347">
        <f t="shared" si="304"/>
        <v>363.2</v>
      </c>
      <c r="R157" s="347" t="str">
        <f t="shared" si="201"/>
        <v>COLLECTION  SEWERS - GRAVITY - MANHOLES</v>
      </c>
      <c r="S157" s="354">
        <f t="shared" si="270"/>
        <v>2012</v>
      </c>
      <c r="T157" s="336">
        <f>Inputs!B$7-(S157+0.5)</f>
        <v>5.5</v>
      </c>
      <c r="U157" s="355">
        <f t="shared" si="271"/>
        <v>32311.52</v>
      </c>
      <c r="V157" s="337" t="str">
        <f t="shared" si="272"/>
        <v>R3.0</v>
      </c>
      <c r="W157" s="338">
        <f t="shared" si="273"/>
        <v>55</v>
      </c>
      <c r="X157" s="339">
        <f t="shared" si="274"/>
        <v>10</v>
      </c>
      <c r="Y157" s="340" t="str">
        <f t="shared" si="275"/>
        <v>R3.0010</v>
      </c>
      <c r="Z157" s="341">
        <f t="shared" si="276"/>
        <v>0.90215999999999996</v>
      </c>
      <c r="AA157" s="342">
        <f t="shared" si="277"/>
        <v>49.62</v>
      </c>
      <c r="AB157" s="342">
        <f t="shared" si="278"/>
        <v>55.12</v>
      </c>
      <c r="AC157" s="343">
        <f t="shared" si="279"/>
        <v>0.90021770999999995</v>
      </c>
      <c r="AD157" s="344">
        <f t="shared" si="280"/>
        <v>29087.4</v>
      </c>
      <c r="AE157" s="344">
        <f t="shared" si="281"/>
        <v>177713</v>
      </c>
      <c r="AF157" s="344">
        <f t="shared" si="282"/>
        <v>1603298</v>
      </c>
      <c r="AG157" s="344">
        <f t="shared" si="283"/>
        <v>1781011</v>
      </c>
      <c r="AH157" s="64"/>
      <c r="AI157" s="347">
        <f t="shared" si="305"/>
        <v>363.2</v>
      </c>
      <c r="AJ157" s="347" t="str">
        <f t="shared" si="202"/>
        <v>COLLECTION  SEWERS - GRAVITY - MANHOLES</v>
      </c>
      <c r="AK157" s="354">
        <f t="shared" si="284"/>
        <v>2012</v>
      </c>
      <c r="AL157" s="349">
        <f t="shared" si="285"/>
        <v>29087.4</v>
      </c>
      <c r="AM157" s="345">
        <f t="shared" si="286"/>
        <v>0</v>
      </c>
      <c r="AN157" s="346">
        <f t="shared" si="287"/>
        <v>29087.4</v>
      </c>
      <c r="AP157" s="347">
        <f t="shared" si="306"/>
        <v>363.2</v>
      </c>
      <c r="AQ157" s="347" t="str">
        <f t="shared" si="203"/>
        <v>COLLECTION  SEWERS - GRAVITY - MANHOLES</v>
      </c>
      <c r="AR157" s="356">
        <f t="shared" si="288"/>
        <v>2012</v>
      </c>
      <c r="AS157" s="335">
        <f t="shared" si="289"/>
        <v>29698.09</v>
      </c>
      <c r="AT157" s="333" t="str">
        <f t="shared" si="290"/>
        <v>R3.0</v>
      </c>
      <c r="AU157" s="333">
        <f t="shared" si="291"/>
        <v>55</v>
      </c>
      <c r="AV157" s="348">
        <f t="shared" si="292"/>
        <v>5.5</v>
      </c>
      <c r="AW157" s="347">
        <f t="shared" si="293"/>
        <v>10</v>
      </c>
      <c r="AX157" s="347" t="str">
        <f t="shared" si="294"/>
        <v>R3.0010</v>
      </c>
      <c r="AY157" s="347">
        <f t="shared" si="295"/>
        <v>0.90215999999999996</v>
      </c>
      <c r="AZ157" s="347">
        <f t="shared" si="296"/>
        <v>49.62</v>
      </c>
      <c r="BA157" s="347">
        <f t="shared" si="297"/>
        <v>55.12</v>
      </c>
      <c r="BB157" s="350">
        <f t="shared" si="298"/>
        <v>9.9779999999999994E-2</v>
      </c>
      <c r="BC157" s="335">
        <f t="shared" si="299"/>
        <v>2963.28</v>
      </c>
      <c r="BD157" s="349">
        <f t="shared" si="300"/>
        <v>26734.81</v>
      </c>
      <c r="BE157" s="63">
        <f t="shared" si="301"/>
        <v>163339.5</v>
      </c>
      <c r="BF157" s="63">
        <f t="shared" si="302"/>
        <v>1473619.23</v>
      </c>
      <c r="BG157" s="63">
        <f t="shared" si="303"/>
        <v>1636958.72</v>
      </c>
    </row>
    <row r="158" spans="1:59" outlineLevel="1">
      <c r="A158" s="430" t="s">
        <v>1230</v>
      </c>
      <c r="B158" s="453"/>
      <c r="C158" s="357" t="str">
        <f>C157</f>
        <v>COLLECTION  SEWERS - GRAVITY - MANHOLES</v>
      </c>
      <c r="D158" s="351"/>
      <c r="E158" s="429"/>
      <c r="F158" s="333"/>
      <c r="G158" s="353"/>
      <c r="H158" s="352">
        <f>SUBTOTAL(9,H145:H157)</f>
        <v>8107147.4600000009</v>
      </c>
      <c r="I158" s="332"/>
      <c r="J158" s="333"/>
      <c r="K158" s="333"/>
      <c r="L158" s="334"/>
      <c r="M158" s="335">
        <f>SUBTOTAL(9,M145:M157)</f>
        <v>27369203.969999995</v>
      </c>
      <c r="N158" s="335"/>
      <c r="O158" s="335">
        <f>SUBTOTAL(9,O145:O157)</f>
        <v>27369203.969999995</v>
      </c>
      <c r="P158" s="63"/>
      <c r="Q158" s="431" t="str">
        <f t="shared" si="304"/>
        <v>363.20 Total</v>
      </c>
      <c r="R158" s="358" t="str">
        <f>C158</f>
        <v>COLLECTION  SEWERS - GRAVITY - MANHOLES</v>
      </c>
      <c r="S158" s="354"/>
      <c r="T158" s="336">
        <f>ROUND(AE158/U158,2)</f>
        <v>35.96</v>
      </c>
      <c r="U158" s="355">
        <f>SUBTOTAL(9,U145:U157)</f>
        <v>27369203.969999995</v>
      </c>
      <c r="V158" s="337"/>
      <c r="W158" s="338"/>
      <c r="X158" s="339"/>
      <c r="Y158" s="340"/>
      <c r="Z158" s="341"/>
      <c r="AA158" s="342">
        <f>ROUND(AF158/$U158,2)</f>
        <v>23.93</v>
      </c>
      <c r="AB158" s="342">
        <f>ROUND(AG158/$U158,2)</f>
        <v>59.89</v>
      </c>
      <c r="AC158" s="343"/>
      <c r="AD158" s="344">
        <f>SUBTOTAL(9,AD145:AD157)</f>
        <v>11253482.310000002</v>
      </c>
      <c r="AE158" s="344">
        <f t="shared" ref="AE158:AG158" si="307">SUBTOTAL(9,AE145:AE157)</f>
        <v>984283481</v>
      </c>
      <c r="AF158" s="344">
        <f t="shared" si="307"/>
        <v>654884859</v>
      </c>
      <c r="AG158" s="344">
        <f t="shared" si="307"/>
        <v>1639168341</v>
      </c>
      <c r="AH158" s="64"/>
      <c r="AI158" s="431" t="str">
        <f t="shared" si="305"/>
        <v>363.20 Total</v>
      </c>
      <c r="AJ158" s="358" t="str">
        <f>C158</f>
        <v>COLLECTION  SEWERS - GRAVITY - MANHOLES</v>
      </c>
      <c r="AK158" s="354"/>
      <c r="AL158" s="349">
        <f>SUBTOTAL(9,AL145:AL157)</f>
        <v>11253482.310000002</v>
      </c>
      <c r="AM158" s="345"/>
      <c r="AN158" s="349">
        <f>SUBTOTAL(9,AN145:AN157)</f>
        <v>11253482.310000002</v>
      </c>
      <c r="AP158" s="431" t="str">
        <f t="shared" si="306"/>
        <v>363.20 Total</v>
      </c>
      <c r="AQ158" s="358" t="str">
        <f>C158</f>
        <v>COLLECTION  SEWERS - GRAVITY - MANHOLES</v>
      </c>
      <c r="AR158" s="356"/>
      <c r="AS158" s="335">
        <f>SUBTOTAL(9,AS145:AS157)</f>
        <v>8107147.4600000009</v>
      </c>
      <c r="AT158" s="333"/>
      <c r="AU158" s="333"/>
      <c r="AV158" s="348">
        <f>ROUND(BE158/AS158,2)</f>
        <v>27.21</v>
      </c>
      <c r="AW158" s="347"/>
      <c r="AX158" s="347"/>
      <c r="AY158" s="347"/>
      <c r="AZ158" s="348">
        <f>ROUND(BF158/AS158,2)</f>
        <v>30.42</v>
      </c>
      <c r="BA158" s="348">
        <f>ROUND(BG158/AS158,2)</f>
        <v>57.63</v>
      </c>
      <c r="BB158" s="350"/>
      <c r="BC158" s="335">
        <f>SUBTOTAL(9,BC145:BC157)</f>
        <v>3767719.9299999997</v>
      </c>
      <c r="BD158" s="349">
        <f>SUBTOTAL(9,BD145:BD157)</f>
        <v>4339427.53</v>
      </c>
      <c r="BE158" s="349">
        <f t="shared" ref="BE158:BG158" si="308">SUBTOTAL(9,BE145:BE157)</f>
        <v>220621329.93000001</v>
      </c>
      <c r="BF158" s="349">
        <f t="shared" si="308"/>
        <v>246627193.28999999</v>
      </c>
      <c r="BG158" s="349">
        <f t="shared" si="308"/>
        <v>467248523.18000007</v>
      </c>
    </row>
    <row r="159" spans="1:59" outlineLevel="2">
      <c r="A159" s="425">
        <f>'Gannett Fleming Eng Assess 6-16'!A156</f>
        <v>364.2</v>
      </c>
      <c r="B159" s="452"/>
      <c r="C159" s="351" t="s">
        <v>1210</v>
      </c>
      <c r="D159" s="351" t="str">
        <f>'Gannett Fleming Eng Assess 6-16'!C156</f>
        <v>METER @ WILDLIF SANCTUARY - 8"</v>
      </c>
      <c r="E159" s="429">
        <f>'Gannett Fleming Eng Assess 6-16'!E156</f>
        <v>0</v>
      </c>
      <c r="F159" s="333">
        <f>'Gannett Fleming Eng Assess 6-16'!D156</f>
        <v>1991</v>
      </c>
      <c r="G159" s="353">
        <f t="shared" si="262"/>
        <v>1991</v>
      </c>
      <c r="H159" s="352">
        <f>'Gannett Fleming Eng Assess 6-16'!G156</f>
        <v>3672.99</v>
      </c>
      <c r="I159" s="332" t="str">
        <f>VLOOKUP(A159,AccountParameters,6,FALSE)</f>
        <v>HWW-140</v>
      </c>
      <c r="J159" s="333">
        <f>VLOOKUP(CONCATENATE($I159,G159),CostIndices,10,FALSE)</f>
        <v>162</v>
      </c>
      <c r="K159" s="333">
        <f>VLOOKUP(CONCATENATE($I159,2017),CostIndices,10,FALSE)</f>
        <v>418.5</v>
      </c>
      <c r="L159" s="334">
        <f t="shared" si="266"/>
        <v>2.5830000000000002</v>
      </c>
      <c r="M159" s="335">
        <f t="shared" si="267"/>
        <v>9487.33</v>
      </c>
      <c r="N159" s="458">
        <f>VLOOKUP(A159,AccountParameters,7,FALSE)</f>
        <v>1</v>
      </c>
      <c r="O159" s="335">
        <f t="shared" ref="O159:O162" si="309">ROUND(M159*N159,2)</f>
        <v>9487.33</v>
      </c>
      <c r="P159" s="63"/>
      <c r="Q159" s="347">
        <f t="shared" si="304"/>
        <v>364.2</v>
      </c>
      <c r="R159" s="347" t="str">
        <f t="shared" si="201"/>
        <v>FLOW MEASURING DEVICES</v>
      </c>
      <c r="S159" s="354">
        <f t="shared" si="270"/>
        <v>1991</v>
      </c>
      <c r="T159" s="336">
        <f>Inputs!B$7-(S159+0.5)</f>
        <v>26.5</v>
      </c>
      <c r="U159" s="355">
        <f t="shared" ref="U159:U162" si="310">O159</f>
        <v>9487.33</v>
      </c>
      <c r="V159" s="337" t="str">
        <f>VLOOKUP($Q159,AccountParameters,7+1,FALSE)</f>
        <v>R3.0</v>
      </c>
      <c r="W159" s="338">
        <f>VLOOKUP($Q159,AccountParameters,8+1,FALSE)</f>
        <v>35</v>
      </c>
      <c r="X159" s="339">
        <f t="shared" si="274"/>
        <v>76</v>
      </c>
      <c r="Y159" s="340" t="str">
        <f t="shared" si="275"/>
        <v>R3.0076</v>
      </c>
      <c r="Z159" s="341">
        <f t="shared" si="276"/>
        <v>0.34068999999999999</v>
      </c>
      <c r="AA159" s="342">
        <f t="shared" si="277"/>
        <v>11.92</v>
      </c>
      <c r="AB159" s="342">
        <f t="shared" si="278"/>
        <v>38.42</v>
      </c>
      <c r="AC159" s="343">
        <f t="shared" si="279"/>
        <v>0.31025508000000002</v>
      </c>
      <c r="AD159" s="344">
        <f t="shared" si="280"/>
        <v>2943.49</v>
      </c>
      <c r="AE159" s="344">
        <f t="shared" ref="AE159:AE162" si="311">ROUND($U159*T159,0)</f>
        <v>251414</v>
      </c>
      <c r="AF159" s="344">
        <f t="shared" ref="AF159:AF162" si="312">ROUND($U159*AA159,0)</f>
        <v>113089</v>
      </c>
      <c r="AG159" s="344">
        <f t="shared" ref="AG159:AG162" si="313">ROUND($U159*AB159,0)</f>
        <v>364503</v>
      </c>
      <c r="AH159" s="64"/>
      <c r="AI159" s="347">
        <f t="shared" si="305"/>
        <v>364.2</v>
      </c>
      <c r="AJ159" s="347" t="str">
        <f t="shared" si="202"/>
        <v>FLOW MEASURING DEVICES</v>
      </c>
      <c r="AK159" s="354">
        <f t="shared" si="284"/>
        <v>1991</v>
      </c>
      <c r="AL159" s="349">
        <f t="shared" si="285"/>
        <v>2943.49</v>
      </c>
      <c r="AM159" s="345">
        <f>VLOOKUP(AI159,AccountParameters,9+1,FALSE)</f>
        <v>0</v>
      </c>
      <c r="AN159" s="346">
        <f t="shared" si="287"/>
        <v>2943.49</v>
      </c>
      <c r="AP159" s="347">
        <f t="shared" si="306"/>
        <v>364.2</v>
      </c>
      <c r="AQ159" s="347" t="str">
        <f t="shared" si="203"/>
        <v>FLOW MEASURING DEVICES</v>
      </c>
      <c r="AR159" s="356">
        <f t="shared" si="288"/>
        <v>1991</v>
      </c>
      <c r="AS159" s="335">
        <f t="shared" si="289"/>
        <v>3672.99</v>
      </c>
      <c r="AT159" s="333" t="str">
        <f t="shared" si="290"/>
        <v>R3.0</v>
      </c>
      <c r="AU159" s="333">
        <f t="shared" si="291"/>
        <v>35</v>
      </c>
      <c r="AV159" s="348">
        <f t="shared" si="292"/>
        <v>26.5</v>
      </c>
      <c r="AW159" s="347">
        <f t="shared" si="293"/>
        <v>76</v>
      </c>
      <c r="AX159" s="347" t="str">
        <f t="shared" si="294"/>
        <v>R3.0076</v>
      </c>
      <c r="AY159" s="347">
        <f t="shared" si="295"/>
        <v>0.34068999999999999</v>
      </c>
      <c r="AZ159" s="347">
        <f t="shared" si="296"/>
        <v>11.92</v>
      </c>
      <c r="BA159" s="347">
        <f t="shared" si="297"/>
        <v>38.42</v>
      </c>
      <c r="BB159" s="350">
        <f t="shared" si="298"/>
        <v>0.68974000000000002</v>
      </c>
      <c r="BC159" s="335">
        <f t="shared" si="299"/>
        <v>2533.41</v>
      </c>
      <c r="BD159" s="349">
        <f t="shared" si="300"/>
        <v>1139.58</v>
      </c>
      <c r="BE159" s="63">
        <f t="shared" ref="BE159:BE162" si="314">ROUND($AS159*AV159,2)</f>
        <v>97334.24</v>
      </c>
      <c r="BF159" s="63">
        <f t="shared" ref="BF159:BF162" si="315">ROUND($AS159*AZ159,2)</f>
        <v>43782.04</v>
      </c>
      <c r="BG159" s="63">
        <f t="shared" ref="BG159:BG162" si="316">ROUND($AS159*BA159,2)</f>
        <v>141116.28</v>
      </c>
    </row>
    <row r="160" spans="1:59" outlineLevel="2">
      <c r="A160" s="425">
        <f>'Gannett Fleming Eng Assess 6-16'!A157</f>
        <v>364.2</v>
      </c>
      <c r="B160" s="452"/>
      <c r="C160" s="351" t="s">
        <v>1210</v>
      </c>
      <c r="D160" s="351" t="str">
        <f>'Gannett Fleming Eng Assess 6-16'!C157</f>
        <v>METER @ SOUTH OF PARKVIEW DRIVE - 8"</v>
      </c>
      <c r="E160" s="429">
        <f>'Gannett Fleming Eng Assess 6-16'!E157</f>
        <v>0</v>
      </c>
      <c r="F160" s="333">
        <f>'Gannett Fleming Eng Assess 6-16'!D157</f>
        <v>2006</v>
      </c>
      <c r="G160" s="353">
        <f t="shared" si="262"/>
        <v>2006</v>
      </c>
      <c r="H160" s="352">
        <f>'Gannett Fleming Eng Assess 6-16'!G157</f>
        <v>5888.17</v>
      </c>
      <c r="I160" s="332" t="str">
        <f>VLOOKUP(A160,AccountParameters,6,FALSE)</f>
        <v>HWW-140</v>
      </c>
      <c r="J160" s="333">
        <f>VLOOKUP(CONCATENATE($I160,G160),CostIndices,10,FALSE)</f>
        <v>247.8</v>
      </c>
      <c r="K160" s="333">
        <f>VLOOKUP(CONCATENATE($I160,2017),CostIndices,10,FALSE)</f>
        <v>418.5</v>
      </c>
      <c r="L160" s="334">
        <f t="shared" si="266"/>
        <v>1.6890000000000001</v>
      </c>
      <c r="M160" s="335">
        <f t="shared" si="267"/>
        <v>9945.1200000000008</v>
      </c>
      <c r="N160" s="458">
        <f>VLOOKUP(A160,AccountParameters,7,FALSE)</f>
        <v>1</v>
      </c>
      <c r="O160" s="335">
        <f t="shared" si="309"/>
        <v>9945.1200000000008</v>
      </c>
      <c r="P160" s="63"/>
      <c r="Q160" s="347">
        <f t="shared" si="304"/>
        <v>364.2</v>
      </c>
      <c r="R160" s="347" t="str">
        <f t="shared" si="201"/>
        <v>FLOW MEASURING DEVICES</v>
      </c>
      <c r="S160" s="354">
        <f t="shared" si="270"/>
        <v>2006</v>
      </c>
      <c r="T160" s="336">
        <f>Inputs!B$7-(S160+0.5)</f>
        <v>11.5</v>
      </c>
      <c r="U160" s="355">
        <f t="shared" si="310"/>
        <v>9945.1200000000008</v>
      </c>
      <c r="V160" s="337" t="str">
        <f>VLOOKUP($Q160,AccountParameters,7+1,FALSE)</f>
        <v>R3.0</v>
      </c>
      <c r="W160" s="338">
        <f>VLOOKUP($Q160,AccountParameters,8+1,FALSE)</f>
        <v>35</v>
      </c>
      <c r="X160" s="339">
        <f t="shared" si="274"/>
        <v>33</v>
      </c>
      <c r="Y160" s="340" t="str">
        <f t="shared" si="275"/>
        <v>R3.0033</v>
      </c>
      <c r="Z160" s="341">
        <f t="shared" si="276"/>
        <v>0.68562999999999996</v>
      </c>
      <c r="AA160" s="342">
        <f t="shared" si="277"/>
        <v>24</v>
      </c>
      <c r="AB160" s="342">
        <f t="shared" si="278"/>
        <v>35.5</v>
      </c>
      <c r="AC160" s="343">
        <f t="shared" si="279"/>
        <v>0.67605634000000003</v>
      </c>
      <c r="AD160" s="344">
        <f t="shared" si="280"/>
        <v>6723.46</v>
      </c>
      <c r="AE160" s="344">
        <f t="shared" si="311"/>
        <v>114369</v>
      </c>
      <c r="AF160" s="344">
        <f t="shared" si="312"/>
        <v>238683</v>
      </c>
      <c r="AG160" s="344">
        <f t="shared" si="313"/>
        <v>353052</v>
      </c>
      <c r="AH160" s="64"/>
      <c r="AI160" s="347">
        <f t="shared" si="305"/>
        <v>364.2</v>
      </c>
      <c r="AJ160" s="347" t="str">
        <f t="shared" si="202"/>
        <v>FLOW MEASURING DEVICES</v>
      </c>
      <c r="AK160" s="354">
        <f t="shared" si="284"/>
        <v>2006</v>
      </c>
      <c r="AL160" s="349">
        <f t="shared" si="285"/>
        <v>6723.46</v>
      </c>
      <c r="AM160" s="345">
        <f>VLOOKUP(AI160,AccountParameters,9+1,FALSE)</f>
        <v>0</v>
      </c>
      <c r="AN160" s="346">
        <f t="shared" si="287"/>
        <v>6723.46</v>
      </c>
      <c r="AP160" s="347">
        <f t="shared" si="306"/>
        <v>364.2</v>
      </c>
      <c r="AQ160" s="347" t="str">
        <f t="shared" si="203"/>
        <v>FLOW MEASURING DEVICES</v>
      </c>
      <c r="AR160" s="356">
        <f t="shared" si="288"/>
        <v>2006</v>
      </c>
      <c r="AS160" s="335">
        <f t="shared" si="289"/>
        <v>5888.17</v>
      </c>
      <c r="AT160" s="333" t="str">
        <f t="shared" si="290"/>
        <v>R3.0</v>
      </c>
      <c r="AU160" s="333">
        <f t="shared" si="291"/>
        <v>35</v>
      </c>
      <c r="AV160" s="348">
        <f t="shared" si="292"/>
        <v>11.5</v>
      </c>
      <c r="AW160" s="347">
        <f t="shared" si="293"/>
        <v>33</v>
      </c>
      <c r="AX160" s="347" t="str">
        <f t="shared" si="294"/>
        <v>R3.0033</v>
      </c>
      <c r="AY160" s="347">
        <f t="shared" si="295"/>
        <v>0.68562999999999996</v>
      </c>
      <c r="AZ160" s="347">
        <f t="shared" si="296"/>
        <v>24</v>
      </c>
      <c r="BA160" s="347">
        <f t="shared" si="297"/>
        <v>35.5</v>
      </c>
      <c r="BB160" s="350">
        <f t="shared" si="298"/>
        <v>0.32394000000000001</v>
      </c>
      <c r="BC160" s="335">
        <f t="shared" si="299"/>
        <v>1907.41</v>
      </c>
      <c r="BD160" s="349">
        <f t="shared" si="300"/>
        <v>3980.76</v>
      </c>
      <c r="BE160" s="63">
        <f t="shared" si="314"/>
        <v>67713.960000000006</v>
      </c>
      <c r="BF160" s="63">
        <f t="shared" si="315"/>
        <v>141316.07999999999</v>
      </c>
      <c r="BG160" s="63">
        <f t="shared" si="316"/>
        <v>209030.04</v>
      </c>
    </row>
    <row r="161" spans="1:59" outlineLevel="2">
      <c r="A161" s="425">
        <f>'Gannett Fleming Eng Assess 6-16'!A158</f>
        <v>364.2</v>
      </c>
      <c r="B161" s="452"/>
      <c r="C161" s="351" t="s">
        <v>1210</v>
      </c>
      <c r="D161" s="351" t="str">
        <f>'Gannett Fleming Eng Assess 6-16'!C158</f>
        <v>METER @ BINGAMAN STREET - 15"</v>
      </c>
      <c r="E161" s="429">
        <f>'Gannett Fleming Eng Assess 6-16'!E158</f>
        <v>0</v>
      </c>
      <c r="F161" s="333">
        <f>'Gannett Fleming Eng Assess 6-16'!D158</f>
        <v>2010</v>
      </c>
      <c r="G161" s="353">
        <f t="shared" si="262"/>
        <v>2010</v>
      </c>
      <c r="H161" s="352">
        <f>'Gannett Fleming Eng Assess 6-16'!G158</f>
        <v>10026.459999999999</v>
      </c>
      <c r="I161" s="332" t="str">
        <f>VLOOKUP(A161,AccountParameters,6,FALSE)</f>
        <v>HWW-140</v>
      </c>
      <c r="J161" s="333">
        <f>VLOOKUP(CONCATENATE($I161,G161),CostIndices,10,FALSE)</f>
        <v>376.3</v>
      </c>
      <c r="K161" s="333">
        <f>VLOOKUP(CONCATENATE($I161,2017),CostIndices,10,FALSE)</f>
        <v>418.5</v>
      </c>
      <c r="L161" s="334">
        <f t="shared" si="266"/>
        <v>1.1120000000000001</v>
      </c>
      <c r="M161" s="335">
        <f t="shared" si="267"/>
        <v>11149.42</v>
      </c>
      <c r="N161" s="458">
        <f>VLOOKUP(A161,AccountParameters,7,FALSE)</f>
        <v>1</v>
      </c>
      <c r="O161" s="335">
        <f t="shared" si="309"/>
        <v>11149.42</v>
      </c>
      <c r="P161" s="63"/>
      <c r="Q161" s="347">
        <f t="shared" si="304"/>
        <v>364.2</v>
      </c>
      <c r="R161" s="347" t="str">
        <f t="shared" si="201"/>
        <v>FLOW MEASURING DEVICES</v>
      </c>
      <c r="S161" s="354">
        <f t="shared" si="270"/>
        <v>2010</v>
      </c>
      <c r="T161" s="336">
        <f>Inputs!B$7-(S161+0.5)</f>
        <v>7.5</v>
      </c>
      <c r="U161" s="355">
        <f t="shared" si="310"/>
        <v>11149.42</v>
      </c>
      <c r="V161" s="337" t="str">
        <f>VLOOKUP($Q161,AccountParameters,7+1,FALSE)</f>
        <v>R3.0</v>
      </c>
      <c r="W161" s="338">
        <f>VLOOKUP($Q161,AccountParameters,8+1,FALSE)</f>
        <v>35</v>
      </c>
      <c r="X161" s="339">
        <f t="shared" si="274"/>
        <v>21</v>
      </c>
      <c r="Y161" s="340" t="str">
        <f t="shared" si="275"/>
        <v>R3.0021</v>
      </c>
      <c r="Z161" s="341">
        <f t="shared" si="276"/>
        <v>0.79673000000000005</v>
      </c>
      <c r="AA161" s="342">
        <f t="shared" si="277"/>
        <v>27.89</v>
      </c>
      <c r="AB161" s="342">
        <f t="shared" si="278"/>
        <v>35.39</v>
      </c>
      <c r="AC161" s="343">
        <f t="shared" si="279"/>
        <v>0.78807572999999997</v>
      </c>
      <c r="AD161" s="344">
        <f t="shared" si="280"/>
        <v>8786.59</v>
      </c>
      <c r="AE161" s="344">
        <f t="shared" si="311"/>
        <v>83621</v>
      </c>
      <c r="AF161" s="344">
        <f t="shared" si="312"/>
        <v>310957</v>
      </c>
      <c r="AG161" s="344">
        <f t="shared" si="313"/>
        <v>394578</v>
      </c>
      <c r="AH161" s="64"/>
      <c r="AI161" s="347">
        <f t="shared" si="305"/>
        <v>364.2</v>
      </c>
      <c r="AJ161" s="347" t="str">
        <f t="shared" si="202"/>
        <v>FLOW MEASURING DEVICES</v>
      </c>
      <c r="AK161" s="354">
        <f t="shared" si="284"/>
        <v>2010</v>
      </c>
      <c r="AL161" s="349">
        <f t="shared" si="285"/>
        <v>8786.59</v>
      </c>
      <c r="AM161" s="345">
        <f>VLOOKUP(AI161,AccountParameters,9+1,FALSE)</f>
        <v>0</v>
      </c>
      <c r="AN161" s="346">
        <f t="shared" si="287"/>
        <v>8786.59</v>
      </c>
      <c r="AP161" s="347">
        <f t="shared" si="306"/>
        <v>364.2</v>
      </c>
      <c r="AQ161" s="347" t="str">
        <f t="shared" si="203"/>
        <v>FLOW MEASURING DEVICES</v>
      </c>
      <c r="AR161" s="356">
        <f t="shared" si="288"/>
        <v>2010</v>
      </c>
      <c r="AS161" s="335">
        <f t="shared" si="289"/>
        <v>10026.459999999999</v>
      </c>
      <c r="AT161" s="333" t="str">
        <f t="shared" si="290"/>
        <v>R3.0</v>
      </c>
      <c r="AU161" s="333">
        <f t="shared" si="291"/>
        <v>35</v>
      </c>
      <c r="AV161" s="348">
        <f t="shared" si="292"/>
        <v>7.5</v>
      </c>
      <c r="AW161" s="347">
        <f t="shared" si="293"/>
        <v>21</v>
      </c>
      <c r="AX161" s="347" t="str">
        <f t="shared" si="294"/>
        <v>R3.0021</v>
      </c>
      <c r="AY161" s="347">
        <f t="shared" si="295"/>
        <v>0.79673000000000005</v>
      </c>
      <c r="AZ161" s="347">
        <f t="shared" si="296"/>
        <v>27.89</v>
      </c>
      <c r="BA161" s="347">
        <f t="shared" si="297"/>
        <v>35.39</v>
      </c>
      <c r="BB161" s="350">
        <f t="shared" si="298"/>
        <v>0.21192</v>
      </c>
      <c r="BC161" s="335">
        <f t="shared" si="299"/>
        <v>2124.81</v>
      </c>
      <c r="BD161" s="349">
        <f t="shared" si="300"/>
        <v>7901.65</v>
      </c>
      <c r="BE161" s="63">
        <f t="shared" si="314"/>
        <v>75198.45</v>
      </c>
      <c r="BF161" s="63">
        <f t="shared" si="315"/>
        <v>279637.96999999997</v>
      </c>
      <c r="BG161" s="63">
        <f t="shared" si="316"/>
        <v>354836.42</v>
      </c>
    </row>
    <row r="162" spans="1:59" outlineLevel="2">
      <c r="A162" s="425">
        <f>'Gannett Fleming Eng Assess 6-16'!A159</f>
        <v>364.2</v>
      </c>
      <c r="B162" s="452"/>
      <c r="C162" s="351" t="s">
        <v>1210</v>
      </c>
      <c r="D162" s="351" t="str">
        <f>'Gannett Fleming Eng Assess 6-16'!C159</f>
        <v>METER @ OLEY TURNPIKE ROAD - 10"</v>
      </c>
      <c r="E162" s="429">
        <f>'Gannett Fleming Eng Assess 6-16'!E159</f>
        <v>0</v>
      </c>
      <c r="F162" s="333">
        <f>'Gannett Fleming Eng Assess 6-16'!D159</f>
        <v>2011</v>
      </c>
      <c r="G162" s="353">
        <f t="shared" si="262"/>
        <v>2011</v>
      </c>
      <c r="H162" s="352">
        <f>'Gannett Fleming Eng Assess 6-16'!G159</f>
        <v>8612.7199999999993</v>
      </c>
      <c r="I162" s="332" t="str">
        <f>VLOOKUP(A162,AccountParameters,6,FALSE)</f>
        <v>HWW-140</v>
      </c>
      <c r="J162" s="333">
        <f>VLOOKUP(CONCATENATE($I162,G162),CostIndices,10,FALSE)</f>
        <v>379</v>
      </c>
      <c r="K162" s="333">
        <f>VLOOKUP(CONCATENATE($I162,2017),CostIndices,10,FALSE)</f>
        <v>418.5</v>
      </c>
      <c r="L162" s="334">
        <f t="shared" si="266"/>
        <v>1.1040000000000001</v>
      </c>
      <c r="M162" s="335">
        <f t="shared" si="267"/>
        <v>9508.44</v>
      </c>
      <c r="N162" s="458">
        <f>VLOOKUP(A162,AccountParameters,7,FALSE)</f>
        <v>1</v>
      </c>
      <c r="O162" s="335">
        <f t="shared" si="309"/>
        <v>9508.44</v>
      </c>
      <c r="P162" s="63"/>
      <c r="Q162" s="347">
        <f t="shared" si="304"/>
        <v>364.2</v>
      </c>
      <c r="R162" s="347" t="str">
        <f t="shared" si="201"/>
        <v>FLOW MEASURING DEVICES</v>
      </c>
      <c r="S162" s="354">
        <f t="shared" si="270"/>
        <v>2011</v>
      </c>
      <c r="T162" s="336">
        <f>Inputs!B$7-(S162+0.5)</f>
        <v>6.5</v>
      </c>
      <c r="U162" s="355">
        <f t="shared" si="310"/>
        <v>9508.44</v>
      </c>
      <c r="V162" s="337" t="str">
        <f>VLOOKUP($Q162,AccountParameters,7+1,FALSE)</f>
        <v>R3.0</v>
      </c>
      <c r="W162" s="338">
        <f>VLOOKUP($Q162,AccountParameters,8+1,FALSE)</f>
        <v>35</v>
      </c>
      <c r="X162" s="339">
        <f t="shared" si="274"/>
        <v>19</v>
      </c>
      <c r="Y162" s="340" t="str">
        <f t="shared" si="275"/>
        <v>R3.0019</v>
      </c>
      <c r="Z162" s="341">
        <f t="shared" si="276"/>
        <v>0.81567999999999996</v>
      </c>
      <c r="AA162" s="342">
        <f t="shared" si="277"/>
        <v>28.55</v>
      </c>
      <c r="AB162" s="342">
        <f t="shared" si="278"/>
        <v>35.049999999999997</v>
      </c>
      <c r="AC162" s="343">
        <f t="shared" si="279"/>
        <v>0.81455063999999999</v>
      </c>
      <c r="AD162" s="344">
        <f t="shared" si="280"/>
        <v>7745.11</v>
      </c>
      <c r="AE162" s="344">
        <f t="shared" si="311"/>
        <v>61805</v>
      </c>
      <c r="AF162" s="344">
        <f t="shared" si="312"/>
        <v>271466</v>
      </c>
      <c r="AG162" s="344">
        <f t="shared" si="313"/>
        <v>333271</v>
      </c>
      <c r="AH162" s="64"/>
      <c r="AI162" s="347">
        <f t="shared" si="305"/>
        <v>364.2</v>
      </c>
      <c r="AJ162" s="347" t="str">
        <f t="shared" si="202"/>
        <v>FLOW MEASURING DEVICES</v>
      </c>
      <c r="AK162" s="354">
        <f t="shared" si="284"/>
        <v>2011</v>
      </c>
      <c r="AL162" s="349">
        <f t="shared" si="285"/>
        <v>7745.11</v>
      </c>
      <c r="AM162" s="345">
        <f>VLOOKUP(AI162,AccountParameters,9+1,FALSE)</f>
        <v>0</v>
      </c>
      <c r="AN162" s="346">
        <f t="shared" si="287"/>
        <v>7745.11</v>
      </c>
      <c r="AP162" s="347">
        <f t="shared" si="306"/>
        <v>364.2</v>
      </c>
      <c r="AQ162" s="347" t="str">
        <f t="shared" si="203"/>
        <v>FLOW MEASURING DEVICES</v>
      </c>
      <c r="AR162" s="356">
        <f t="shared" si="288"/>
        <v>2011</v>
      </c>
      <c r="AS162" s="335">
        <f t="shared" si="289"/>
        <v>8612.7199999999993</v>
      </c>
      <c r="AT162" s="333" t="str">
        <f t="shared" si="290"/>
        <v>R3.0</v>
      </c>
      <c r="AU162" s="333">
        <f t="shared" si="291"/>
        <v>35</v>
      </c>
      <c r="AV162" s="348">
        <f t="shared" si="292"/>
        <v>6.5</v>
      </c>
      <c r="AW162" s="347">
        <f t="shared" si="293"/>
        <v>19</v>
      </c>
      <c r="AX162" s="347" t="str">
        <f t="shared" si="294"/>
        <v>R3.0019</v>
      </c>
      <c r="AY162" s="347">
        <f t="shared" si="295"/>
        <v>0.81567999999999996</v>
      </c>
      <c r="AZ162" s="347">
        <f t="shared" si="296"/>
        <v>28.55</v>
      </c>
      <c r="BA162" s="347">
        <f t="shared" si="297"/>
        <v>35.049999999999997</v>
      </c>
      <c r="BB162" s="350">
        <f t="shared" si="298"/>
        <v>0.18545</v>
      </c>
      <c r="BC162" s="335">
        <f t="shared" si="299"/>
        <v>1597.23</v>
      </c>
      <c r="BD162" s="349">
        <f t="shared" si="300"/>
        <v>7015.49</v>
      </c>
      <c r="BE162" s="63">
        <f t="shared" si="314"/>
        <v>55982.68</v>
      </c>
      <c r="BF162" s="63">
        <f t="shared" si="315"/>
        <v>245893.16</v>
      </c>
      <c r="BG162" s="63">
        <f t="shared" si="316"/>
        <v>301875.84000000003</v>
      </c>
    </row>
    <row r="163" spans="1:59" outlineLevel="1">
      <c r="A163" s="430" t="s">
        <v>1231</v>
      </c>
      <c r="B163" s="453"/>
      <c r="C163" s="357" t="str">
        <f>C162</f>
        <v>FLOW MEASURING DEVICES</v>
      </c>
      <c r="D163" s="351"/>
      <c r="E163" s="429"/>
      <c r="F163" s="333"/>
      <c r="G163" s="353"/>
      <c r="H163" s="352">
        <f>SUBTOTAL(9,H159:H162)</f>
        <v>28200.339999999997</v>
      </c>
      <c r="I163" s="332"/>
      <c r="J163" s="333"/>
      <c r="K163" s="333"/>
      <c r="L163" s="334"/>
      <c r="M163" s="335">
        <f>SUBTOTAL(9,M159:M162)</f>
        <v>40090.310000000005</v>
      </c>
      <c r="N163" s="335"/>
      <c r="O163" s="335">
        <f>SUBTOTAL(9,O159:O162)</f>
        <v>40090.310000000005</v>
      </c>
      <c r="P163" s="63"/>
      <c r="Q163" s="431" t="str">
        <f t="shared" si="304"/>
        <v>364.20 Total</v>
      </c>
      <c r="R163" s="358" t="str">
        <f>C163</f>
        <v>FLOW MEASURING DEVICES</v>
      </c>
      <c r="S163" s="354"/>
      <c r="T163" s="336">
        <f>ROUND(AE163/U163,2)</f>
        <v>12.75</v>
      </c>
      <c r="U163" s="355">
        <f>SUBTOTAL(9,U159:U162)</f>
        <v>40090.310000000005</v>
      </c>
      <c r="V163" s="337"/>
      <c r="W163" s="338"/>
      <c r="X163" s="339"/>
      <c r="Y163" s="340"/>
      <c r="Z163" s="341"/>
      <c r="AA163" s="342">
        <f>ROUND(AF163/$U163,2)</f>
        <v>23.3</v>
      </c>
      <c r="AB163" s="342">
        <f>ROUND(AG163/$U163,2)</f>
        <v>36.049999999999997</v>
      </c>
      <c r="AC163" s="343"/>
      <c r="AD163" s="344">
        <f>SUBTOTAL(9,AD159:AD162)</f>
        <v>26198.65</v>
      </c>
      <c r="AE163" s="344">
        <f t="shared" ref="AE163:AG163" si="317">SUBTOTAL(9,AE159:AE162)</f>
        <v>511209</v>
      </c>
      <c r="AF163" s="344">
        <f t="shared" si="317"/>
        <v>934195</v>
      </c>
      <c r="AG163" s="344">
        <f t="shared" si="317"/>
        <v>1445404</v>
      </c>
      <c r="AH163" s="64"/>
      <c r="AI163" s="431" t="str">
        <f t="shared" si="305"/>
        <v>364.20 Total</v>
      </c>
      <c r="AJ163" s="358" t="str">
        <f>C163</f>
        <v>FLOW MEASURING DEVICES</v>
      </c>
      <c r="AK163" s="354"/>
      <c r="AL163" s="349">
        <f>SUBTOTAL(9,AL159:AL162)</f>
        <v>26198.65</v>
      </c>
      <c r="AM163" s="345"/>
      <c r="AN163" s="349">
        <f>SUBTOTAL(9,AN159:AN162)</f>
        <v>26198.65</v>
      </c>
      <c r="AP163" s="431" t="str">
        <f t="shared" si="306"/>
        <v>364.20 Total</v>
      </c>
      <c r="AQ163" s="358" t="str">
        <f>C163</f>
        <v>FLOW MEASURING DEVICES</v>
      </c>
      <c r="AR163" s="356"/>
      <c r="AS163" s="335">
        <f>SUBTOTAL(9,AS159:AS162)</f>
        <v>28200.339999999997</v>
      </c>
      <c r="AT163" s="333"/>
      <c r="AU163" s="333"/>
      <c r="AV163" s="348">
        <f>ROUND(BE163/AS163,2)</f>
        <v>10.5</v>
      </c>
      <c r="AW163" s="347"/>
      <c r="AX163" s="347"/>
      <c r="AY163" s="347"/>
      <c r="AZ163" s="348">
        <f>ROUND(BF163/AS163,2)</f>
        <v>25.2</v>
      </c>
      <c r="BA163" s="348">
        <f>ROUND(BG163/AS163,2)</f>
        <v>35.700000000000003</v>
      </c>
      <c r="BB163" s="350"/>
      <c r="BC163" s="335">
        <f>SUBTOTAL(9,BC159:BC162)</f>
        <v>8162.8599999999988</v>
      </c>
      <c r="BD163" s="349">
        <f>SUBTOTAL(9,BD159:BD162)</f>
        <v>20037.48</v>
      </c>
      <c r="BE163" s="349">
        <f t="shared" ref="BE163:BG163" si="318">SUBTOTAL(9,BE159:BE162)</f>
        <v>296229.33</v>
      </c>
      <c r="BF163" s="349">
        <f t="shared" si="318"/>
        <v>710629.25</v>
      </c>
      <c r="BG163" s="349">
        <f t="shared" si="318"/>
        <v>1006858.5800000001</v>
      </c>
    </row>
    <row r="164" spans="1:59" outlineLevel="2">
      <c r="A164" s="425">
        <f>'Gannett Fleming Eng Assess 6-16'!A162</f>
        <v>365.2</v>
      </c>
      <c r="B164" s="452"/>
      <c r="C164" s="351" t="s">
        <v>1059</v>
      </c>
      <c r="D164" s="351" t="str">
        <f>'Gannett Fleming Eng Assess 6-16'!C162</f>
        <v>CONCRETE METERING VAULT @ WILDLIFE SANCTUARY</v>
      </c>
      <c r="E164" s="429">
        <f>'Gannett Fleming Eng Assess 6-16'!E162</f>
        <v>0</v>
      </c>
      <c r="F164" s="333">
        <f>'Gannett Fleming Eng Assess 6-16'!D162</f>
        <v>1991</v>
      </c>
      <c r="G164" s="353">
        <f t="shared" si="262"/>
        <v>1991</v>
      </c>
      <c r="H164" s="352">
        <f>'Gannett Fleming Eng Assess 6-16'!G162</f>
        <v>23874.41</v>
      </c>
      <c r="I164" s="332" t="str">
        <f>VLOOKUP(A164,AccountParameters,6,FALSE)</f>
        <v>HWW-140</v>
      </c>
      <c r="J164" s="333">
        <f>VLOOKUP(CONCATENATE($I164,G164),CostIndices,10,FALSE)</f>
        <v>162</v>
      </c>
      <c r="K164" s="333">
        <f>VLOOKUP(CONCATENATE($I164,2017),CostIndices,10,FALSE)</f>
        <v>418.5</v>
      </c>
      <c r="L164" s="334">
        <f t="shared" si="266"/>
        <v>2.5830000000000002</v>
      </c>
      <c r="M164" s="335">
        <f t="shared" si="267"/>
        <v>61667.6</v>
      </c>
      <c r="N164" s="458">
        <f>VLOOKUP(A164,AccountParameters,7,FALSE)</f>
        <v>1</v>
      </c>
      <c r="O164" s="335">
        <f t="shared" ref="O164:O167" si="319">ROUND(M164*N164,2)</f>
        <v>61667.6</v>
      </c>
      <c r="P164" s="63"/>
      <c r="Q164" s="347">
        <f t="shared" si="304"/>
        <v>365.2</v>
      </c>
      <c r="R164" s="347" t="str">
        <f t="shared" si="201"/>
        <v>FLOW MEASURING INSTALLATIONS</v>
      </c>
      <c r="S164" s="354">
        <f t="shared" si="270"/>
        <v>1991</v>
      </c>
      <c r="T164" s="336">
        <f>Inputs!B$7-(S164+0.5)</f>
        <v>26.5</v>
      </c>
      <c r="U164" s="355">
        <f t="shared" ref="U164:U167" si="320">O164</f>
        <v>61667.6</v>
      </c>
      <c r="V164" s="337" t="str">
        <f>VLOOKUP($Q164,AccountParameters,7+1,FALSE)</f>
        <v>R3.0</v>
      </c>
      <c r="W164" s="338">
        <f>VLOOKUP($Q164,AccountParameters,8+1,FALSE)</f>
        <v>35</v>
      </c>
      <c r="X164" s="339">
        <f t="shared" si="274"/>
        <v>76</v>
      </c>
      <c r="Y164" s="340" t="str">
        <f t="shared" si="275"/>
        <v>R3.0076</v>
      </c>
      <c r="Z164" s="341">
        <f t="shared" si="276"/>
        <v>0.34068999999999999</v>
      </c>
      <c r="AA164" s="342">
        <f t="shared" si="277"/>
        <v>11.92</v>
      </c>
      <c r="AB164" s="342">
        <f t="shared" si="278"/>
        <v>38.42</v>
      </c>
      <c r="AC164" s="343">
        <f t="shared" si="279"/>
        <v>0.31025508000000002</v>
      </c>
      <c r="AD164" s="344">
        <f t="shared" si="280"/>
        <v>19132.689999999999</v>
      </c>
      <c r="AE164" s="344">
        <f t="shared" ref="AE164:AE167" si="321">ROUND($U164*T164,0)</f>
        <v>1634191</v>
      </c>
      <c r="AF164" s="344">
        <f t="shared" ref="AF164:AF167" si="322">ROUND($U164*AA164,0)</f>
        <v>735078</v>
      </c>
      <c r="AG164" s="344">
        <f t="shared" ref="AG164:AG167" si="323">ROUND($U164*AB164,0)</f>
        <v>2369269</v>
      </c>
      <c r="AH164" s="64"/>
      <c r="AI164" s="347">
        <f t="shared" si="305"/>
        <v>365.2</v>
      </c>
      <c r="AJ164" s="347" t="str">
        <f t="shared" si="202"/>
        <v>FLOW MEASURING INSTALLATIONS</v>
      </c>
      <c r="AK164" s="354">
        <f t="shared" si="284"/>
        <v>1991</v>
      </c>
      <c r="AL164" s="349">
        <f t="shared" si="285"/>
        <v>19132.689999999999</v>
      </c>
      <c r="AM164" s="345">
        <f>VLOOKUP(AI164,AccountParameters,9+1,FALSE)</f>
        <v>0</v>
      </c>
      <c r="AN164" s="346">
        <f t="shared" si="287"/>
        <v>19132.689999999999</v>
      </c>
      <c r="AP164" s="347">
        <f t="shared" si="306"/>
        <v>365.2</v>
      </c>
      <c r="AQ164" s="347" t="str">
        <f t="shared" si="203"/>
        <v>FLOW MEASURING INSTALLATIONS</v>
      </c>
      <c r="AR164" s="356">
        <f t="shared" si="288"/>
        <v>1991</v>
      </c>
      <c r="AS164" s="335">
        <f t="shared" si="289"/>
        <v>23874.41</v>
      </c>
      <c r="AT164" s="333" t="str">
        <f t="shared" si="290"/>
        <v>R3.0</v>
      </c>
      <c r="AU164" s="333">
        <f t="shared" si="291"/>
        <v>35</v>
      </c>
      <c r="AV164" s="348">
        <f t="shared" si="292"/>
        <v>26.5</v>
      </c>
      <c r="AW164" s="347">
        <f t="shared" si="293"/>
        <v>76</v>
      </c>
      <c r="AX164" s="347" t="str">
        <f t="shared" si="294"/>
        <v>R3.0076</v>
      </c>
      <c r="AY164" s="347">
        <f t="shared" si="295"/>
        <v>0.34068999999999999</v>
      </c>
      <c r="AZ164" s="347">
        <f t="shared" si="296"/>
        <v>11.92</v>
      </c>
      <c r="BA164" s="347">
        <f t="shared" si="297"/>
        <v>38.42</v>
      </c>
      <c r="BB164" s="350">
        <f t="shared" si="298"/>
        <v>0.68974000000000002</v>
      </c>
      <c r="BC164" s="335">
        <f t="shared" si="299"/>
        <v>16467.14</v>
      </c>
      <c r="BD164" s="349">
        <f t="shared" si="300"/>
        <v>7407.27</v>
      </c>
      <c r="BE164" s="63">
        <f t="shared" ref="BE164:BE167" si="324">ROUND($AS164*AV164,2)</f>
        <v>632671.87</v>
      </c>
      <c r="BF164" s="63">
        <f t="shared" ref="BF164:BF167" si="325">ROUND($AS164*AZ164,2)</f>
        <v>284582.96999999997</v>
      </c>
      <c r="BG164" s="63">
        <f t="shared" ref="BG164:BG167" si="326">ROUND($AS164*BA164,2)</f>
        <v>917254.83</v>
      </c>
    </row>
    <row r="165" spans="1:59" outlineLevel="2">
      <c r="A165" s="425">
        <f>'Gannett Fleming Eng Assess 6-16'!A163</f>
        <v>365.2</v>
      </c>
      <c r="B165" s="452"/>
      <c r="C165" s="351" t="s">
        <v>1059</v>
      </c>
      <c r="D165" s="351" t="str">
        <f>'Gannett Fleming Eng Assess 6-16'!C163</f>
        <v>CONCRETE METERING VAULT @ BINGAMAN STREET</v>
      </c>
      <c r="E165" s="429">
        <f>'Gannett Fleming Eng Assess 6-16'!E163</f>
        <v>0</v>
      </c>
      <c r="F165" s="333">
        <f>'Gannett Fleming Eng Assess 6-16'!D163</f>
        <v>1991</v>
      </c>
      <c r="G165" s="353">
        <f t="shared" si="262"/>
        <v>1991</v>
      </c>
      <c r="H165" s="352">
        <f>'Gannett Fleming Eng Assess 6-16'!G163</f>
        <v>23874.41</v>
      </c>
      <c r="I165" s="332" t="str">
        <f>VLOOKUP(A165,AccountParameters,6,FALSE)</f>
        <v>HWW-140</v>
      </c>
      <c r="J165" s="333">
        <f>VLOOKUP(CONCATENATE($I165,G165),CostIndices,10,FALSE)</f>
        <v>162</v>
      </c>
      <c r="K165" s="333">
        <f>VLOOKUP(CONCATENATE($I165,2017),CostIndices,10,FALSE)</f>
        <v>418.5</v>
      </c>
      <c r="L165" s="334">
        <f t="shared" si="266"/>
        <v>2.5830000000000002</v>
      </c>
      <c r="M165" s="335">
        <f t="shared" si="267"/>
        <v>61667.6</v>
      </c>
      <c r="N165" s="458">
        <f>VLOOKUP(A165,AccountParameters,7,FALSE)</f>
        <v>1</v>
      </c>
      <c r="O165" s="335">
        <f t="shared" si="319"/>
        <v>61667.6</v>
      </c>
      <c r="P165" s="63"/>
      <c r="Q165" s="347">
        <f t="shared" si="304"/>
        <v>365.2</v>
      </c>
      <c r="R165" s="347" t="str">
        <f t="shared" si="201"/>
        <v>FLOW MEASURING INSTALLATIONS</v>
      </c>
      <c r="S165" s="354">
        <f t="shared" si="270"/>
        <v>1991</v>
      </c>
      <c r="T165" s="336">
        <f>Inputs!B$7-(S165+0.5)</f>
        <v>26.5</v>
      </c>
      <c r="U165" s="355">
        <f t="shared" si="320"/>
        <v>61667.6</v>
      </c>
      <c r="V165" s="337" t="str">
        <f>VLOOKUP($Q165,AccountParameters,7+1,FALSE)</f>
        <v>R3.0</v>
      </c>
      <c r="W165" s="338">
        <f>VLOOKUP($Q165,AccountParameters,8+1,FALSE)</f>
        <v>35</v>
      </c>
      <c r="X165" s="339">
        <f t="shared" si="274"/>
        <v>76</v>
      </c>
      <c r="Y165" s="340" t="str">
        <f t="shared" si="275"/>
        <v>R3.0076</v>
      </c>
      <c r="Z165" s="341">
        <f t="shared" si="276"/>
        <v>0.34068999999999999</v>
      </c>
      <c r="AA165" s="342">
        <f t="shared" si="277"/>
        <v>11.92</v>
      </c>
      <c r="AB165" s="342">
        <f t="shared" si="278"/>
        <v>38.42</v>
      </c>
      <c r="AC165" s="343">
        <f t="shared" si="279"/>
        <v>0.31025508000000002</v>
      </c>
      <c r="AD165" s="344">
        <f t="shared" si="280"/>
        <v>19132.689999999999</v>
      </c>
      <c r="AE165" s="344">
        <f t="shared" si="321"/>
        <v>1634191</v>
      </c>
      <c r="AF165" s="344">
        <f t="shared" si="322"/>
        <v>735078</v>
      </c>
      <c r="AG165" s="344">
        <f t="shared" si="323"/>
        <v>2369269</v>
      </c>
      <c r="AH165" s="64"/>
      <c r="AI165" s="347">
        <f t="shared" si="305"/>
        <v>365.2</v>
      </c>
      <c r="AJ165" s="347" t="str">
        <f t="shared" si="202"/>
        <v>FLOW MEASURING INSTALLATIONS</v>
      </c>
      <c r="AK165" s="354">
        <f t="shared" si="284"/>
        <v>1991</v>
      </c>
      <c r="AL165" s="349">
        <f t="shared" si="285"/>
        <v>19132.689999999999</v>
      </c>
      <c r="AM165" s="345">
        <f>VLOOKUP(AI165,AccountParameters,9+1,FALSE)</f>
        <v>0</v>
      </c>
      <c r="AN165" s="346">
        <f t="shared" si="287"/>
        <v>19132.689999999999</v>
      </c>
      <c r="AP165" s="347">
        <f t="shared" si="306"/>
        <v>365.2</v>
      </c>
      <c r="AQ165" s="347" t="str">
        <f t="shared" si="203"/>
        <v>FLOW MEASURING INSTALLATIONS</v>
      </c>
      <c r="AR165" s="356">
        <f t="shared" si="288"/>
        <v>1991</v>
      </c>
      <c r="AS165" s="335">
        <f t="shared" si="289"/>
        <v>23874.41</v>
      </c>
      <c r="AT165" s="333" t="str">
        <f t="shared" si="290"/>
        <v>R3.0</v>
      </c>
      <c r="AU165" s="333">
        <f t="shared" si="291"/>
        <v>35</v>
      </c>
      <c r="AV165" s="348">
        <f t="shared" si="292"/>
        <v>26.5</v>
      </c>
      <c r="AW165" s="347">
        <f t="shared" si="293"/>
        <v>76</v>
      </c>
      <c r="AX165" s="347" t="str">
        <f t="shared" si="294"/>
        <v>R3.0076</v>
      </c>
      <c r="AY165" s="347">
        <f t="shared" si="295"/>
        <v>0.34068999999999999</v>
      </c>
      <c r="AZ165" s="347">
        <f t="shared" si="296"/>
        <v>11.92</v>
      </c>
      <c r="BA165" s="347">
        <f t="shared" si="297"/>
        <v>38.42</v>
      </c>
      <c r="BB165" s="350">
        <f t="shared" si="298"/>
        <v>0.68974000000000002</v>
      </c>
      <c r="BC165" s="335">
        <f t="shared" si="299"/>
        <v>16467.14</v>
      </c>
      <c r="BD165" s="349">
        <f t="shared" si="300"/>
        <v>7407.27</v>
      </c>
      <c r="BE165" s="63">
        <f t="shared" si="324"/>
        <v>632671.87</v>
      </c>
      <c r="BF165" s="63">
        <f t="shared" si="325"/>
        <v>284582.96999999997</v>
      </c>
      <c r="BG165" s="63">
        <f t="shared" si="326"/>
        <v>917254.83</v>
      </c>
    </row>
    <row r="166" spans="1:59" outlineLevel="2">
      <c r="A166" s="425">
        <f>'Gannett Fleming Eng Assess 6-16'!A164</f>
        <v>365.2</v>
      </c>
      <c r="B166" s="452"/>
      <c r="C166" s="351" t="s">
        <v>1059</v>
      </c>
      <c r="D166" s="351" t="str">
        <f>'Gannett Fleming Eng Assess 6-16'!C164</f>
        <v>CONCRETE METERING VAULT @ OLEY TURNPIKE ROAD</v>
      </c>
      <c r="E166" s="429">
        <f>'Gannett Fleming Eng Assess 6-16'!E164</f>
        <v>0</v>
      </c>
      <c r="F166" s="333">
        <f>'Gannett Fleming Eng Assess 6-16'!D164</f>
        <v>1991</v>
      </c>
      <c r="G166" s="353">
        <f t="shared" si="262"/>
        <v>1991</v>
      </c>
      <c r="H166" s="352">
        <f>'Gannett Fleming Eng Assess 6-16'!G164</f>
        <v>23874.41</v>
      </c>
      <c r="I166" s="332" t="str">
        <f>VLOOKUP(A166,AccountParameters,6,FALSE)</f>
        <v>HWW-140</v>
      </c>
      <c r="J166" s="333">
        <f>VLOOKUP(CONCATENATE($I166,G166),CostIndices,10,FALSE)</f>
        <v>162</v>
      </c>
      <c r="K166" s="333">
        <f>VLOOKUP(CONCATENATE($I166,2017),CostIndices,10,FALSE)</f>
        <v>418.5</v>
      </c>
      <c r="L166" s="334">
        <f t="shared" si="266"/>
        <v>2.5830000000000002</v>
      </c>
      <c r="M166" s="335">
        <f t="shared" si="267"/>
        <v>61667.6</v>
      </c>
      <c r="N166" s="458">
        <f>VLOOKUP(A166,AccountParameters,7,FALSE)</f>
        <v>1</v>
      </c>
      <c r="O166" s="335">
        <f t="shared" si="319"/>
        <v>61667.6</v>
      </c>
      <c r="P166" s="63"/>
      <c r="Q166" s="347">
        <f t="shared" si="304"/>
        <v>365.2</v>
      </c>
      <c r="R166" s="347" t="str">
        <f t="shared" si="201"/>
        <v>FLOW MEASURING INSTALLATIONS</v>
      </c>
      <c r="S166" s="354">
        <f t="shared" si="270"/>
        <v>1991</v>
      </c>
      <c r="T166" s="336">
        <f>Inputs!B$7-(S166+0.5)</f>
        <v>26.5</v>
      </c>
      <c r="U166" s="355">
        <f t="shared" si="320"/>
        <v>61667.6</v>
      </c>
      <c r="V166" s="337" t="str">
        <f>VLOOKUP($Q166,AccountParameters,7+1,FALSE)</f>
        <v>R3.0</v>
      </c>
      <c r="W166" s="338">
        <f>VLOOKUP($Q166,AccountParameters,8+1,FALSE)</f>
        <v>35</v>
      </c>
      <c r="X166" s="339">
        <f t="shared" si="274"/>
        <v>76</v>
      </c>
      <c r="Y166" s="340" t="str">
        <f t="shared" si="275"/>
        <v>R3.0076</v>
      </c>
      <c r="Z166" s="341">
        <f t="shared" si="276"/>
        <v>0.34068999999999999</v>
      </c>
      <c r="AA166" s="342">
        <f t="shared" si="277"/>
        <v>11.92</v>
      </c>
      <c r="AB166" s="342">
        <f t="shared" si="278"/>
        <v>38.42</v>
      </c>
      <c r="AC166" s="343">
        <f t="shared" si="279"/>
        <v>0.31025508000000002</v>
      </c>
      <c r="AD166" s="344">
        <f t="shared" si="280"/>
        <v>19132.689999999999</v>
      </c>
      <c r="AE166" s="344">
        <f t="shared" si="321"/>
        <v>1634191</v>
      </c>
      <c r="AF166" s="344">
        <f t="shared" si="322"/>
        <v>735078</v>
      </c>
      <c r="AG166" s="344">
        <f t="shared" si="323"/>
        <v>2369269</v>
      </c>
      <c r="AH166" s="64"/>
      <c r="AI166" s="347">
        <f t="shared" si="305"/>
        <v>365.2</v>
      </c>
      <c r="AJ166" s="347" t="str">
        <f t="shared" si="202"/>
        <v>FLOW MEASURING INSTALLATIONS</v>
      </c>
      <c r="AK166" s="354">
        <f t="shared" si="284"/>
        <v>1991</v>
      </c>
      <c r="AL166" s="349">
        <f t="shared" si="285"/>
        <v>19132.689999999999</v>
      </c>
      <c r="AM166" s="345">
        <f>VLOOKUP(AI166,AccountParameters,9+1,FALSE)</f>
        <v>0</v>
      </c>
      <c r="AN166" s="346">
        <f t="shared" si="287"/>
        <v>19132.689999999999</v>
      </c>
      <c r="AP166" s="347">
        <f t="shared" si="306"/>
        <v>365.2</v>
      </c>
      <c r="AQ166" s="347" t="str">
        <f t="shared" si="203"/>
        <v>FLOW MEASURING INSTALLATIONS</v>
      </c>
      <c r="AR166" s="356">
        <f t="shared" si="288"/>
        <v>1991</v>
      </c>
      <c r="AS166" s="335">
        <f t="shared" si="289"/>
        <v>23874.41</v>
      </c>
      <c r="AT166" s="333" t="str">
        <f t="shared" si="290"/>
        <v>R3.0</v>
      </c>
      <c r="AU166" s="333">
        <f t="shared" si="291"/>
        <v>35</v>
      </c>
      <c r="AV166" s="348">
        <f t="shared" si="292"/>
        <v>26.5</v>
      </c>
      <c r="AW166" s="347">
        <f t="shared" si="293"/>
        <v>76</v>
      </c>
      <c r="AX166" s="347" t="str">
        <f t="shared" si="294"/>
        <v>R3.0076</v>
      </c>
      <c r="AY166" s="347">
        <f t="shared" si="295"/>
        <v>0.34068999999999999</v>
      </c>
      <c r="AZ166" s="347">
        <f t="shared" si="296"/>
        <v>11.92</v>
      </c>
      <c r="BA166" s="347">
        <f t="shared" si="297"/>
        <v>38.42</v>
      </c>
      <c r="BB166" s="350">
        <f t="shared" si="298"/>
        <v>0.68974000000000002</v>
      </c>
      <c r="BC166" s="335">
        <f t="shared" si="299"/>
        <v>16467.14</v>
      </c>
      <c r="BD166" s="349">
        <f t="shared" si="300"/>
        <v>7407.27</v>
      </c>
      <c r="BE166" s="63">
        <f t="shared" si="324"/>
        <v>632671.87</v>
      </c>
      <c r="BF166" s="63">
        <f t="shared" si="325"/>
        <v>284582.96999999997</v>
      </c>
      <c r="BG166" s="63">
        <f t="shared" si="326"/>
        <v>917254.83</v>
      </c>
    </row>
    <row r="167" spans="1:59" outlineLevel="2">
      <c r="A167" s="425">
        <f>'Gannett Fleming Eng Assess 6-16'!A165</f>
        <v>365.2</v>
      </c>
      <c r="B167" s="452"/>
      <c r="C167" s="351" t="s">
        <v>1059</v>
      </c>
      <c r="D167" s="351" t="str">
        <f>'Gannett Fleming Eng Assess 6-16'!C165</f>
        <v>CONCRETE METERING VAULT @ SOUTH OF PARKVIEW DRIVE</v>
      </c>
      <c r="E167" s="429">
        <f>'Gannett Fleming Eng Assess 6-16'!E165</f>
        <v>0</v>
      </c>
      <c r="F167" s="333">
        <f>'Gannett Fleming Eng Assess 6-16'!D165</f>
        <v>1991</v>
      </c>
      <c r="G167" s="353">
        <f t="shared" si="262"/>
        <v>1991</v>
      </c>
      <c r="H167" s="352">
        <f>'Gannett Fleming Eng Assess 6-16'!G165</f>
        <v>23874.41</v>
      </c>
      <c r="I167" s="332" t="str">
        <f>VLOOKUP(A167,AccountParameters,6,FALSE)</f>
        <v>HWW-140</v>
      </c>
      <c r="J167" s="333">
        <f>VLOOKUP(CONCATENATE($I167,G167),CostIndices,10,FALSE)</f>
        <v>162</v>
      </c>
      <c r="K167" s="333">
        <f>VLOOKUP(CONCATENATE($I167,2017),CostIndices,10,FALSE)</f>
        <v>418.5</v>
      </c>
      <c r="L167" s="334">
        <f t="shared" si="266"/>
        <v>2.5830000000000002</v>
      </c>
      <c r="M167" s="335">
        <f t="shared" si="267"/>
        <v>61667.6</v>
      </c>
      <c r="N167" s="458">
        <f>VLOOKUP(A167,AccountParameters,7,FALSE)</f>
        <v>1</v>
      </c>
      <c r="O167" s="335">
        <f t="shared" si="319"/>
        <v>61667.6</v>
      </c>
      <c r="P167" s="63"/>
      <c r="Q167" s="347">
        <f t="shared" si="304"/>
        <v>365.2</v>
      </c>
      <c r="R167" s="347" t="str">
        <f t="shared" ref="R167:R243" si="327">C167</f>
        <v>FLOW MEASURING INSTALLATIONS</v>
      </c>
      <c r="S167" s="354">
        <f t="shared" si="270"/>
        <v>1991</v>
      </c>
      <c r="T167" s="336">
        <f>Inputs!B$7-(S167+0.5)</f>
        <v>26.5</v>
      </c>
      <c r="U167" s="355">
        <f t="shared" si="320"/>
        <v>61667.6</v>
      </c>
      <c r="V167" s="337" t="str">
        <f>VLOOKUP($Q167,AccountParameters,7+1,FALSE)</f>
        <v>R3.0</v>
      </c>
      <c r="W167" s="338">
        <f>VLOOKUP($Q167,AccountParameters,8+1,FALSE)</f>
        <v>35</v>
      </c>
      <c r="X167" s="339">
        <f t="shared" si="274"/>
        <v>76</v>
      </c>
      <c r="Y167" s="340" t="str">
        <f t="shared" si="275"/>
        <v>R3.0076</v>
      </c>
      <c r="Z167" s="341">
        <f t="shared" si="276"/>
        <v>0.34068999999999999</v>
      </c>
      <c r="AA167" s="342">
        <f t="shared" si="277"/>
        <v>11.92</v>
      </c>
      <c r="AB167" s="342">
        <f t="shared" si="278"/>
        <v>38.42</v>
      </c>
      <c r="AC167" s="343">
        <f t="shared" si="279"/>
        <v>0.31025508000000002</v>
      </c>
      <c r="AD167" s="344">
        <f t="shared" si="280"/>
        <v>19132.689999999999</v>
      </c>
      <c r="AE167" s="344">
        <f t="shared" si="321"/>
        <v>1634191</v>
      </c>
      <c r="AF167" s="344">
        <f t="shared" si="322"/>
        <v>735078</v>
      </c>
      <c r="AG167" s="344">
        <f t="shared" si="323"/>
        <v>2369269</v>
      </c>
      <c r="AH167" s="64"/>
      <c r="AI167" s="347">
        <f t="shared" si="305"/>
        <v>365.2</v>
      </c>
      <c r="AJ167" s="347" t="str">
        <f t="shared" ref="AJ167:AJ243" si="328">C167</f>
        <v>FLOW MEASURING INSTALLATIONS</v>
      </c>
      <c r="AK167" s="354">
        <f t="shared" si="284"/>
        <v>1991</v>
      </c>
      <c r="AL167" s="349">
        <f t="shared" si="285"/>
        <v>19132.689999999999</v>
      </c>
      <c r="AM167" s="345">
        <f>VLOOKUP(AI167,AccountParameters,9+1,FALSE)</f>
        <v>0</v>
      </c>
      <c r="AN167" s="346">
        <f t="shared" si="287"/>
        <v>19132.689999999999</v>
      </c>
      <c r="AP167" s="347">
        <f t="shared" si="306"/>
        <v>365.2</v>
      </c>
      <c r="AQ167" s="347" t="str">
        <f t="shared" ref="AQ167:AQ243" si="329">C167</f>
        <v>FLOW MEASURING INSTALLATIONS</v>
      </c>
      <c r="AR167" s="356">
        <f t="shared" si="288"/>
        <v>1991</v>
      </c>
      <c r="AS167" s="335">
        <f t="shared" si="289"/>
        <v>23874.41</v>
      </c>
      <c r="AT167" s="333" t="str">
        <f t="shared" si="290"/>
        <v>R3.0</v>
      </c>
      <c r="AU167" s="333">
        <f t="shared" si="291"/>
        <v>35</v>
      </c>
      <c r="AV167" s="348">
        <f t="shared" si="292"/>
        <v>26.5</v>
      </c>
      <c r="AW167" s="347">
        <f t="shared" si="293"/>
        <v>76</v>
      </c>
      <c r="AX167" s="347" t="str">
        <f t="shared" si="294"/>
        <v>R3.0076</v>
      </c>
      <c r="AY167" s="347">
        <f t="shared" si="295"/>
        <v>0.34068999999999999</v>
      </c>
      <c r="AZ167" s="347">
        <f t="shared" si="296"/>
        <v>11.92</v>
      </c>
      <c r="BA167" s="347">
        <f t="shared" si="297"/>
        <v>38.42</v>
      </c>
      <c r="BB167" s="350">
        <f t="shared" si="298"/>
        <v>0.68974000000000002</v>
      </c>
      <c r="BC167" s="335">
        <f t="shared" si="299"/>
        <v>16467.14</v>
      </c>
      <c r="BD167" s="349">
        <f t="shared" si="300"/>
        <v>7407.27</v>
      </c>
      <c r="BE167" s="63">
        <f t="shared" si="324"/>
        <v>632671.87</v>
      </c>
      <c r="BF167" s="63">
        <f t="shared" si="325"/>
        <v>284582.96999999997</v>
      </c>
      <c r="BG167" s="63">
        <f t="shared" si="326"/>
        <v>917254.83</v>
      </c>
    </row>
    <row r="168" spans="1:59" outlineLevel="1">
      <c r="A168" s="430" t="s">
        <v>1232</v>
      </c>
      <c r="B168" s="453"/>
      <c r="C168" s="357" t="str">
        <f>C167</f>
        <v>FLOW MEASURING INSTALLATIONS</v>
      </c>
      <c r="D168" s="351"/>
      <c r="E168" s="429"/>
      <c r="F168" s="333"/>
      <c r="G168" s="353"/>
      <c r="H168" s="352">
        <f>SUBTOTAL(9,H164:H167)</f>
        <v>95497.64</v>
      </c>
      <c r="I168" s="332"/>
      <c r="J168" s="333"/>
      <c r="K168" s="333"/>
      <c r="L168" s="334"/>
      <c r="M168" s="335">
        <f>SUBTOTAL(9,M164:M167)</f>
        <v>246670.4</v>
      </c>
      <c r="N168" s="335"/>
      <c r="O168" s="335">
        <f>SUBTOTAL(9,O164:O167)</f>
        <v>246670.4</v>
      </c>
      <c r="P168" s="63"/>
      <c r="Q168" s="431" t="str">
        <f t="shared" si="304"/>
        <v>365.20 Total</v>
      </c>
      <c r="R168" s="358" t="str">
        <f t="shared" si="327"/>
        <v>FLOW MEASURING INSTALLATIONS</v>
      </c>
      <c r="S168" s="354"/>
      <c r="T168" s="336">
        <f>ROUND(AE168/U168,2)</f>
        <v>26.5</v>
      </c>
      <c r="U168" s="355">
        <f>SUBTOTAL(9,U164:U167)</f>
        <v>246670.4</v>
      </c>
      <c r="V168" s="337"/>
      <c r="W168" s="338"/>
      <c r="X168" s="339"/>
      <c r="Y168" s="340"/>
      <c r="Z168" s="341"/>
      <c r="AA168" s="342">
        <f>ROUND(AF168/$U168,2)</f>
        <v>11.92</v>
      </c>
      <c r="AB168" s="342">
        <f>ROUND(AG168/$U168,2)</f>
        <v>38.42</v>
      </c>
      <c r="AC168" s="343"/>
      <c r="AD168" s="344">
        <f>SUBTOTAL(9,AD164:AD167)</f>
        <v>76530.759999999995</v>
      </c>
      <c r="AE168" s="344">
        <f t="shared" ref="AE168:AG168" si="330">SUBTOTAL(9,AE164:AE167)</f>
        <v>6536764</v>
      </c>
      <c r="AF168" s="344">
        <f t="shared" si="330"/>
        <v>2940312</v>
      </c>
      <c r="AG168" s="344">
        <f t="shared" si="330"/>
        <v>9477076</v>
      </c>
      <c r="AH168" s="64"/>
      <c r="AI168" s="431" t="str">
        <f t="shared" si="305"/>
        <v>365.20 Total</v>
      </c>
      <c r="AJ168" s="358" t="str">
        <f>C168</f>
        <v>FLOW MEASURING INSTALLATIONS</v>
      </c>
      <c r="AK168" s="354"/>
      <c r="AL168" s="349">
        <f>SUBTOTAL(9,AL164:AL167)</f>
        <v>76530.759999999995</v>
      </c>
      <c r="AM168" s="345"/>
      <c r="AN168" s="349">
        <f>SUBTOTAL(9,AN164:AN167)</f>
        <v>76530.759999999995</v>
      </c>
      <c r="AP168" s="431" t="str">
        <f t="shared" si="306"/>
        <v>365.20 Total</v>
      </c>
      <c r="AQ168" s="358" t="str">
        <f>C168</f>
        <v>FLOW MEASURING INSTALLATIONS</v>
      </c>
      <c r="AR168" s="356"/>
      <c r="AS168" s="335">
        <f>SUBTOTAL(9,AS164:AS167)</f>
        <v>95497.64</v>
      </c>
      <c r="AT168" s="333"/>
      <c r="AU168" s="333"/>
      <c r="AV168" s="348">
        <f>ROUND(BE168/AS168,2)</f>
        <v>26.5</v>
      </c>
      <c r="AW168" s="347"/>
      <c r="AX168" s="347"/>
      <c r="AY168" s="347"/>
      <c r="AZ168" s="348">
        <f>ROUND(BF168/AS168,2)</f>
        <v>11.92</v>
      </c>
      <c r="BA168" s="348">
        <f>ROUND(BG168/AS168,2)</f>
        <v>38.42</v>
      </c>
      <c r="BB168" s="350"/>
      <c r="BC168" s="335">
        <f>SUBTOTAL(9,BC164:BC167)</f>
        <v>65868.56</v>
      </c>
      <c r="BD168" s="349">
        <f>SUBTOTAL(9,BD164:BD167)</f>
        <v>29629.08</v>
      </c>
      <c r="BE168" s="349">
        <f t="shared" ref="BE168:BG168" si="331">SUBTOTAL(9,BE164:BE167)</f>
        <v>2530687.48</v>
      </c>
      <c r="BF168" s="349">
        <f t="shared" si="331"/>
        <v>1138331.8799999999</v>
      </c>
      <c r="BG168" s="349">
        <f t="shared" si="331"/>
        <v>3669019.32</v>
      </c>
    </row>
    <row r="169" spans="1:59" outlineLevel="2">
      <c r="A169" s="425">
        <f>'Gannett Fleming Eng Assess 6-16'!A168</f>
        <v>371.3</v>
      </c>
      <c r="B169" s="452"/>
      <c r="C169" s="351" t="s">
        <v>1211</v>
      </c>
      <c r="D169" s="351" t="str">
        <f>'Gannett Fleming Eng Assess 6-16'!C168</f>
        <v>LINCOLN ROAD - PUMP (DUPLEX) ~ 0.720 MGD</v>
      </c>
      <c r="E169" s="429">
        <f>'Gannett Fleming Eng Assess 6-16'!E168</f>
        <v>0</v>
      </c>
      <c r="F169" s="333">
        <f>'Gannett Fleming Eng Assess 6-16'!D168</f>
        <v>1993</v>
      </c>
      <c r="G169" s="353">
        <f t="shared" si="262"/>
        <v>1993</v>
      </c>
      <c r="H169" s="352">
        <f>'Gannett Fleming Eng Assess 6-16'!G168</f>
        <v>24736.63</v>
      </c>
      <c r="I169" s="332" t="str">
        <f t="shared" ref="I169:I186" si="332">VLOOKUP(A169,AccountParameters,6,FALSE)</f>
        <v>HWW-19</v>
      </c>
      <c r="J169" s="333">
        <f t="shared" ref="J169:J186" si="333">VLOOKUP(CONCATENATE($I169,G169),CostIndices,10,FALSE)</f>
        <v>386</v>
      </c>
      <c r="K169" s="333">
        <f t="shared" ref="K169:K186" si="334">VLOOKUP(CONCATENATE($I169,2017),CostIndices,10,FALSE)</f>
        <v>1117</v>
      </c>
      <c r="L169" s="334">
        <f t="shared" si="266"/>
        <v>2.8940000000000001</v>
      </c>
      <c r="M169" s="335">
        <f t="shared" si="267"/>
        <v>71587.81</v>
      </c>
      <c r="N169" s="458">
        <f t="shared" ref="N169:N186" si="335">VLOOKUP(A169,AccountParameters,7,FALSE)</f>
        <v>1</v>
      </c>
      <c r="O169" s="335">
        <f t="shared" ref="O169:O186" si="336">ROUND(M169*N169,2)</f>
        <v>71587.81</v>
      </c>
      <c r="P169" s="63"/>
      <c r="Q169" s="431">
        <f t="shared" si="304"/>
        <v>371.3</v>
      </c>
      <c r="R169" s="358" t="str">
        <f t="shared" si="327"/>
        <v>PUMPING EQUIPMENT</v>
      </c>
      <c r="S169" s="354">
        <f t="shared" si="270"/>
        <v>1993</v>
      </c>
      <c r="T169" s="336">
        <f>Inputs!B$7-(S169+0.5)</f>
        <v>24.5</v>
      </c>
      <c r="U169" s="355">
        <f t="shared" ref="U169:U186" si="337">O169</f>
        <v>71587.81</v>
      </c>
      <c r="V169" s="337" t="str">
        <f t="shared" ref="V169:V186" si="338">VLOOKUP($Q169,AccountParameters,7+1,FALSE)</f>
        <v>R3.0</v>
      </c>
      <c r="W169" s="338">
        <f t="shared" ref="W169:W186" si="339">VLOOKUP($Q169,AccountParameters,8+1,FALSE)</f>
        <v>35</v>
      </c>
      <c r="X169" s="339">
        <f t="shared" si="274"/>
        <v>70</v>
      </c>
      <c r="Y169" s="340" t="str">
        <f t="shared" si="275"/>
        <v>R3.0070</v>
      </c>
      <c r="Z169" s="341">
        <f t="shared" si="276"/>
        <v>0.38261000000000001</v>
      </c>
      <c r="AA169" s="342">
        <f t="shared" si="277"/>
        <v>13.39</v>
      </c>
      <c r="AB169" s="342">
        <f t="shared" si="278"/>
        <v>37.89</v>
      </c>
      <c r="AC169" s="343">
        <f t="shared" si="279"/>
        <v>0.35339140000000002</v>
      </c>
      <c r="AD169" s="344">
        <f t="shared" si="280"/>
        <v>25298.52</v>
      </c>
      <c r="AE169" s="344">
        <f t="shared" ref="AE169:AE186" si="340">ROUND($U169*T169,0)</f>
        <v>1753901</v>
      </c>
      <c r="AF169" s="344">
        <f t="shared" ref="AF169:AF186" si="341">ROUND($U169*AA169,0)</f>
        <v>958561</v>
      </c>
      <c r="AG169" s="344">
        <f t="shared" ref="AG169:AG186" si="342">ROUND($U169*AB169,0)</f>
        <v>2712462</v>
      </c>
      <c r="AH169" s="64"/>
      <c r="AI169" s="347">
        <f t="shared" si="305"/>
        <v>371.3</v>
      </c>
      <c r="AJ169" s="347" t="str">
        <f t="shared" si="328"/>
        <v>PUMPING EQUIPMENT</v>
      </c>
      <c r="AK169" s="354">
        <f t="shared" si="284"/>
        <v>1993</v>
      </c>
      <c r="AL169" s="349">
        <f t="shared" si="285"/>
        <v>25298.52</v>
      </c>
      <c r="AM169" s="345">
        <f t="shared" ref="AM169:AM186" si="343">VLOOKUP(AI169,AccountParameters,9+1,FALSE)</f>
        <v>0</v>
      </c>
      <c r="AN169" s="346">
        <f t="shared" si="287"/>
        <v>25298.52</v>
      </c>
      <c r="AP169" s="347">
        <f t="shared" si="306"/>
        <v>371.3</v>
      </c>
      <c r="AQ169" s="347" t="str">
        <f t="shared" si="329"/>
        <v>PUMPING EQUIPMENT</v>
      </c>
      <c r="AR169" s="356">
        <f t="shared" si="288"/>
        <v>1993</v>
      </c>
      <c r="AS169" s="335">
        <f t="shared" si="289"/>
        <v>24736.63</v>
      </c>
      <c r="AT169" s="333" t="str">
        <f t="shared" si="290"/>
        <v>R3.0</v>
      </c>
      <c r="AU169" s="333">
        <f t="shared" si="291"/>
        <v>35</v>
      </c>
      <c r="AV169" s="348">
        <f t="shared" si="292"/>
        <v>24.5</v>
      </c>
      <c r="AW169" s="347">
        <f t="shared" si="293"/>
        <v>70</v>
      </c>
      <c r="AX169" s="347" t="str">
        <f t="shared" si="294"/>
        <v>R3.0070</v>
      </c>
      <c r="AY169" s="347">
        <f t="shared" si="295"/>
        <v>0.38261000000000001</v>
      </c>
      <c r="AZ169" s="347">
        <f t="shared" si="296"/>
        <v>13.39</v>
      </c>
      <c r="BA169" s="347">
        <f t="shared" si="297"/>
        <v>37.89</v>
      </c>
      <c r="BB169" s="350">
        <f t="shared" si="298"/>
        <v>0.64661000000000002</v>
      </c>
      <c r="BC169" s="335">
        <f t="shared" si="299"/>
        <v>15994.95</v>
      </c>
      <c r="BD169" s="349">
        <f t="shared" si="300"/>
        <v>8741.68</v>
      </c>
      <c r="BE169" s="63">
        <f t="shared" ref="BE169:BE186" si="344">ROUND($AS169*AV169,2)</f>
        <v>606047.43999999994</v>
      </c>
      <c r="BF169" s="63">
        <f t="shared" ref="BF169:BF186" si="345">ROUND($AS169*AZ169,2)</f>
        <v>331223.48</v>
      </c>
      <c r="BG169" s="63">
        <f t="shared" ref="BG169:BG186" si="346">ROUND($AS169*BA169,2)</f>
        <v>937270.91</v>
      </c>
    </row>
    <row r="170" spans="1:59" outlineLevel="2">
      <c r="A170" s="425">
        <f>'Gannett Fleming Eng Assess 6-16'!A169</f>
        <v>371.3</v>
      </c>
      <c r="B170" s="452"/>
      <c r="C170" s="351" t="s">
        <v>1211</v>
      </c>
      <c r="D170" s="351" t="str">
        <f>'Gannett Fleming Eng Assess 6-16'!C169</f>
        <v>BUDDIES PLACE - PUMP (DUPLEX) ~ 0.266 MGD</v>
      </c>
      <c r="E170" s="429">
        <f>'Gannett Fleming Eng Assess 6-16'!E169</f>
        <v>0</v>
      </c>
      <c r="F170" s="333">
        <f>'Gannett Fleming Eng Assess 6-16'!D169</f>
        <v>1993</v>
      </c>
      <c r="G170" s="353">
        <f t="shared" si="262"/>
        <v>1993</v>
      </c>
      <c r="H170" s="352">
        <f>'Gannett Fleming Eng Assess 6-16'!G169</f>
        <v>14841.98</v>
      </c>
      <c r="I170" s="332" t="str">
        <f t="shared" si="332"/>
        <v>HWW-19</v>
      </c>
      <c r="J170" s="333">
        <f t="shared" si="333"/>
        <v>386</v>
      </c>
      <c r="K170" s="333">
        <f t="shared" si="334"/>
        <v>1117</v>
      </c>
      <c r="L170" s="334">
        <f t="shared" si="266"/>
        <v>2.8940000000000001</v>
      </c>
      <c r="M170" s="335">
        <f t="shared" si="267"/>
        <v>42952.69</v>
      </c>
      <c r="N170" s="458">
        <f t="shared" si="335"/>
        <v>1</v>
      </c>
      <c r="O170" s="335">
        <f t="shared" si="336"/>
        <v>42952.69</v>
      </c>
      <c r="P170" s="63"/>
      <c r="Q170" s="431">
        <f t="shared" si="304"/>
        <v>371.3</v>
      </c>
      <c r="R170" s="358" t="str">
        <f t="shared" si="327"/>
        <v>PUMPING EQUIPMENT</v>
      </c>
      <c r="S170" s="354">
        <f t="shared" si="270"/>
        <v>1993</v>
      </c>
      <c r="T170" s="336">
        <f>Inputs!B$7-(S170+0.5)</f>
        <v>24.5</v>
      </c>
      <c r="U170" s="355">
        <f t="shared" si="337"/>
        <v>42952.69</v>
      </c>
      <c r="V170" s="337" t="str">
        <f t="shared" si="338"/>
        <v>R3.0</v>
      </c>
      <c r="W170" s="338">
        <f t="shared" si="339"/>
        <v>35</v>
      </c>
      <c r="X170" s="339">
        <f t="shared" si="274"/>
        <v>70</v>
      </c>
      <c r="Y170" s="340" t="str">
        <f t="shared" si="275"/>
        <v>R3.0070</v>
      </c>
      <c r="Z170" s="341">
        <f t="shared" si="276"/>
        <v>0.38261000000000001</v>
      </c>
      <c r="AA170" s="342">
        <f t="shared" si="277"/>
        <v>13.39</v>
      </c>
      <c r="AB170" s="342">
        <f t="shared" si="278"/>
        <v>37.89</v>
      </c>
      <c r="AC170" s="343">
        <f t="shared" si="279"/>
        <v>0.35339140000000002</v>
      </c>
      <c r="AD170" s="344">
        <f t="shared" si="280"/>
        <v>15179.11</v>
      </c>
      <c r="AE170" s="344">
        <f t="shared" si="340"/>
        <v>1052341</v>
      </c>
      <c r="AF170" s="344">
        <f t="shared" si="341"/>
        <v>575137</v>
      </c>
      <c r="AG170" s="344">
        <f t="shared" si="342"/>
        <v>1627477</v>
      </c>
      <c r="AH170" s="64"/>
      <c r="AI170" s="347">
        <f t="shared" si="305"/>
        <v>371.3</v>
      </c>
      <c r="AJ170" s="347" t="str">
        <f t="shared" si="328"/>
        <v>PUMPING EQUIPMENT</v>
      </c>
      <c r="AK170" s="354">
        <f t="shared" si="284"/>
        <v>1993</v>
      </c>
      <c r="AL170" s="349">
        <f t="shared" si="285"/>
        <v>15179.11</v>
      </c>
      <c r="AM170" s="345">
        <f t="shared" si="343"/>
        <v>0</v>
      </c>
      <c r="AN170" s="346">
        <f t="shared" si="287"/>
        <v>15179.11</v>
      </c>
      <c r="AP170" s="347">
        <f t="shared" si="306"/>
        <v>371.3</v>
      </c>
      <c r="AQ170" s="347" t="str">
        <f t="shared" si="329"/>
        <v>PUMPING EQUIPMENT</v>
      </c>
      <c r="AR170" s="356">
        <f t="shared" si="288"/>
        <v>1993</v>
      </c>
      <c r="AS170" s="335">
        <f t="shared" si="289"/>
        <v>14841.98</v>
      </c>
      <c r="AT170" s="333" t="str">
        <f t="shared" si="290"/>
        <v>R3.0</v>
      </c>
      <c r="AU170" s="333">
        <f t="shared" si="291"/>
        <v>35</v>
      </c>
      <c r="AV170" s="348">
        <f t="shared" si="292"/>
        <v>24.5</v>
      </c>
      <c r="AW170" s="347">
        <f t="shared" si="293"/>
        <v>70</v>
      </c>
      <c r="AX170" s="347" t="str">
        <f t="shared" si="294"/>
        <v>R3.0070</v>
      </c>
      <c r="AY170" s="347">
        <f t="shared" si="295"/>
        <v>0.38261000000000001</v>
      </c>
      <c r="AZ170" s="347">
        <f t="shared" si="296"/>
        <v>13.39</v>
      </c>
      <c r="BA170" s="347">
        <f t="shared" si="297"/>
        <v>37.89</v>
      </c>
      <c r="BB170" s="350">
        <f t="shared" si="298"/>
        <v>0.64661000000000002</v>
      </c>
      <c r="BC170" s="335">
        <f t="shared" si="299"/>
        <v>9596.9699999999993</v>
      </c>
      <c r="BD170" s="349">
        <f t="shared" si="300"/>
        <v>5245.01</v>
      </c>
      <c r="BE170" s="63">
        <f t="shared" si="344"/>
        <v>363628.51</v>
      </c>
      <c r="BF170" s="63">
        <f t="shared" si="345"/>
        <v>198734.11</v>
      </c>
      <c r="BG170" s="63">
        <f t="shared" si="346"/>
        <v>562362.62</v>
      </c>
    </row>
    <row r="171" spans="1:59" outlineLevel="2">
      <c r="A171" s="425">
        <f>'Gannett Fleming Eng Assess 6-16'!A170</f>
        <v>371.3</v>
      </c>
      <c r="B171" s="452"/>
      <c r="C171" s="351" t="s">
        <v>1211</v>
      </c>
      <c r="D171" s="351" t="str">
        <f>'Gannett Fleming Eng Assess 6-16'!C170</f>
        <v>POTTSTOWN AVENUE - PUMP (DUPLEX) ~ 0.288 MGD</v>
      </c>
      <c r="E171" s="429">
        <f>'Gannett Fleming Eng Assess 6-16'!E170</f>
        <v>0</v>
      </c>
      <c r="F171" s="333">
        <f>'Gannett Fleming Eng Assess 6-16'!D170</f>
        <v>1993</v>
      </c>
      <c r="G171" s="353">
        <f t="shared" si="262"/>
        <v>1993</v>
      </c>
      <c r="H171" s="352">
        <f>'Gannett Fleming Eng Assess 6-16'!G170</f>
        <v>14841.98</v>
      </c>
      <c r="I171" s="332" t="str">
        <f t="shared" si="332"/>
        <v>HWW-19</v>
      </c>
      <c r="J171" s="333">
        <f t="shared" si="333"/>
        <v>386</v>
      </c>
      <c r="K171" s="333">
        <f t="shared" si="334"/>
        <v>1117</v>
      </c>
      <c r="L171" s="334">
        <f t="shared" si="266"/>
        <v>2.8940000000000001</v>
      </c>
      <c r="M171" s="335">
        <f t="shared" si="267"/>
        <v>42952.69</v>
      </c>
      <c r="N171" s="458">
        <f t="shared" si="335"/>
        <v>1</v>
      </c>
      <c r="O171" s="335">
        <f t="shared" si="336"/>
        <v>42952.69</v>
      </c>
      <c r="P171" s="63"/>
      <c r="Q171" s="431">
        <f t="shared" si="304"/>
        <v>371.3</v>
      </c>
      <c r="R171" s="358" t="str">
        <f t="shared" si="327"/>
        <v>PUMPING EQUIPMENT</v>
      </c>
      <c r="S171" s="354">
        <f t="shared" si="270"/>
        <v>1993</v>
      </c>
      <c r="T171" s="336">
        <f>Inputs!B$7-(S171+0.5)</f>
        <v>24.5</v>
      </c>
      <c r="U171" s="355">
        <f t="shared" si="337"/>
        <v>42952.69</v>
      </c>
      <c r="V171" s="337" t="str">
        <f t="shared" si="338"/>
        <v>R3.0</v>
      </c>
      <c r="W171" s="338">
        <f t="shared" si="339"/>
        <v>35</v>
      </c>
      <c r="X171" s="339">
        <f t="shared" si="274"/>
        <v>70</v>
      </c>
      <c r="Y171" s="340" t="str">
        <f t="shared" si="275"/>
        <v>R3.0070</v>
      </c>
      <c r="Z171" s="341">
        <f t="shared" si="276"/>
        <v>0.38261000000000001</v>
      </c>
      <c r="AA171" s="342">
        <f t="shared" si="277"/>
        <v>13.39</v>
      </c>
      <c r="AB171" s="342">
        <f t="shared" si="278"/>
        <v>37.89</v>
      </c>
      <c r="AC171" s="343">
        <f t="shared" si="279"/>
        <v>0.35339140000000002</v>
      </c>
      <c r="AD171" s="344">
        <f t="shared" si="280"/>
        <v>15179.11</v>
      </c>
      <c r="AE171" s="344">
        <f t="shared" si="340"/>
        <v>1052341</v>
      </c>
      <c r="AF171" s="344">
        <f t="shared" si="341"/>
        <v>575137</v>
      </c>
      <c r="AG171" s="344">
        <f t="shared" si="342"/>
        <v>1627477</v>
      </c>
      <c r="AH171" s="64"/>
      <c r="AI171" s="347">
        <f t="shared" si="305"/>
        <v>371.3</v>
      </c>
      <c r="AJ171" s="347" t="str">
        <f t="shared" si="328"/>
        <v>PUMPING EQUIPMENT</v>
      </c>
      <c r="AK171" s="354">
        <f t="shared" si="284"/>
        <v>1993</v>
      </c>
      <c r="AL171" s="349">
        <f t="shared" si="285"/>
        <v>15179.11</v>
      </c>
      <c r="AM171" s="345">
        <f t="shared" si="343"/>
        <v>0</v>
      </c>
      <c r="AN171" s="346">
        <f t="shared" si="287"/>
        <v>15179.11</v>
      </c>
      <c r="AP171" s="347">
        <f t="shared" si="306"/>
        <v>371.3</v>
      </c>
      <c r="AQ171" s="347" t="str">
        <f t="shared" si="329"/>
        <v>PUMPING EQUIPMENT</v>
      </c>
      <c r="AR171" s="356">
        <f t="shared" si="288"/>
        <v>1993</v>
      </c>
      <c r="AS171" s="335">
        <f t="shared" si="289"/>
        <v>14841.98</v>
      </c>
      <c r="AT171" s="333" t="str">
        <f t="shared" si="290"/>
        <v>R3.0</v>
      </c>
      <c r="AU171" s="333">
        <f t="shared" si="291"/>
        <v>35</v>
      </c>
      <c r="AV171" s="348">
        <f t="shared" si="292"/>
        <v>24.5</v>
      </c>
      <c r="AW171" s="347">
        <f t="shared" si="293"/>
        <v>70</v>
      </c>
      <c r="AX171" s="347" t="str">
        <f t="shared" si="294"/>
        <v>R3.0070</v>
      </c>
      <c r="AY171" s="347">
        <f t="shared" si="295"/>
        <v>0.38261000000000001</v>
      </c>
      <c r="AZ171" s="347">
        <f t="shared" si="296"/>
        <v>13.39</v>
      </c>
      <c r="BA171" s="347">
        <f t="shared" si="297"/>
        <v>37.89</v>
      </c>
      <c r="BB171" s="350">
        <f t="shared" si="298"/>
        <v>0.64661000000000002</v>
      </c>
      <c r="BC171" s="335">
        <f t="shared" si="299"/>
        <v>9596.9699999999993</v>
      </c>
      <c r="BD171" s="349">
        <f t="shared" si="300"/>
        <v>5245.01</v>
      </c>
      <c r="BE171" s="63">
        <f t="shared" si="344"/>
        <v>363628.51</v>
      </c>
      <c r="BF171" s="63">
        <f t="shared" si="345"/>
        <v>198734.11</v>
      </c>
      <c r="BG171" s="63">
        <f t="shared" si="346"/>
        <v>562362.62</v>
      </c>
    </row>
    <row r="172" spans="1:59" outlineLevel="2">
      <c r="A172" s="425">
        <f>'Gannett Fleming Eng Assess 6-16'!A171</f>
        <v>371.3</v>
      </c>
      <c r="B172" s="452"/>
      <c r="C172" s="351" t="s">
        <v>1211</v>
      </c>
      <c r="D172" s="351" t="str">
        <f>'Gannett Fleming Eng Assess 6-16'!C171</f>
        <v>SOUTH BAUMSTOWN  - PUMP (DUPLEX) ~ 0.259 MGD</v>
      </c>
      <c r="E172" s="429">
        <f>'Gannett Fleming Eng Assess 6-16'!E171</f>
        <v>0</v>
      </c>
      <c r="F172" s="333">
        <f>'Gannett Fleming Eng Assess 6-16'!D171</f>
        <v>1993</v>
      </c>
      <c r="G172" s="353">
        <f t="shared" si="262"/>
        <v>1993</v>
      </c>
      <c r="H172" s="352">
        <f>'Gannett Fleming Eng Assess 6-16'!G171</f>
        <v>14841.98</v>
      </c>
      <c r="I172" s="332" t="str">
        <f t="shared" si="332"/>
        <v>HWW-19</v>
      </c>
      <c r="J172" s="333">
        <f t="shared" si="333"/>
        <v>386</v>
      </c>
      <c r="K172" s="333">
        <f t="shared" si="334"/>
        <v>1117</v>
      </c>
      <c r="L172" s="334">
        <f t="shared" si="266"/>
        <v>2.8940000000000001</v>
      </c>
      <c r="M172" s="335">
        <f t="shared" si="267"/>
        <v>42952.69</v>
      </c>
      <c r="N172" s="458">
        <f t="shared" si="335"/>
        <v>1</v>
      </c>
      <c r="O172" s="335">
        <f t="shared" si="336"/>
        <v>42952.69</v>
      </c>
      <c r="P172" s="63"/>
      <c r="Q172" s="431">
        <f t="shared" si="304"/>
        <v>371.3</v>
      </c>
      <c r="R172" s="358" t="str">
        <f t="shared" si="327"/>
        <v>PUMPING EQUIPMENT</v>
      </c>
      <c r="S172" s="354">
        <f t="shared" si="270"/>
        <v>1993</v>
      </c>
      <c r="T172" s="336">
        <f>Inputs!B$7-(S172+0.5)</f>
        <v>24.5</v>
      </c>
      <c r="U172" s="355">
        <f t="shared" si="337"/>
        <v>42952.69</v>
      </c>
      <c r="V172" s="337" t="str">
        <f t="shared" si="338"/>
        <v>R3.0</v>
      </c>
      <c r="W172" s="338">
        <f t="shared" si="339"/>
        <v>35</v>
      </c>
      <c r="X172" s="339">
        <f t="shared" si="274"/>
        <v>70</v>
      </c>
      <c r="Y172" s="340" t="str">
        <f t="shared" si="275"/>
        <v>R3.0070</v>
      </c>
      <c r="Z172" s="341">
        <f t="shared" si="276"/>
        <v>0.38261000000000001</v>
      </c>
      <c r="AA172" s="342">
        <f t="shared" si="277"/>
        <v>13.39</v>
      </c>
      <c r="AB172" s="342">
        <f t="shared" si="278"/>
        <v>37.89</v>
      </c>
      <c r="AC172" s="343">
        <f t="shared" si="279"/>
        <v>0.35339140000000002</v>
      </c>
      <c r="AD172" s="344">
        <f t="shared" si="280"/>
        <v>15179.11</v>
      </c>
      <c r="AE172" s="344">
        <f t="shared" si="340"/>
        <v>1052341</v>
      </c>
      <c r="AF172" s="344">
        <f t="shared" si="341"/>
        <v>575137</v>
      </c>
      <c r="AG172" s="344">
        <f t="shared" si="342"/>
        <v>1627477</v>
      </c>
      <c r="AH172" s="64"/>
      <c r="AI172" s="347">
        <f t="shared" si="305"/>
        <v>371.3</v>
      </c>
      <c r="AJ172" s="347" t="str">
        <f t="shared" si="328"/>
        <v>PUMPING EQUIPMENT</v>
      </c>
      <c r="AK172" s="354">
        <f t="shared" si="284"/>
        <v>1993</v>
      </c>
      <c r="AL172" s="349">
        <f t="shared" si="285"/>
        <v>15179.11</v>
      </c>
      <c r="AM172" s="345">
        <f t="shared" si="343"/>
        <v>0</v>
      </c>
      <c r="AN172" s="346">
        <f t="shared" si="287"/>
        <v>15179.11</v>
      </c>
      <c r="AP172" s="347">
        <f t="shared" si="306"/>
        <v>371.3</v>
      </c>
      <c r="AQ172" s="347" t="str">
        <f t="shared" si="329"/>
        <v>PUMPING EQUIPMENT</v>
      </c>
      <c r="AR172" s="356">
        <f t="shared" si="288"/>
        <v>1993</v>
      </c>
      <c r="AS172" s="335">
        <f t="shared" si="289"/>
        <v>14841.98</v>
      </c>
      <c r="AT172" s="333" t="str">
        <f t="shared" si="290"/>
        <v>R3.0</v>
      </c>
      <c r="AU172" s="333">
        <f t="shared" si="291"/>
        <v>35</v>
      </c>
      <c r="AV172" s="348">
        <f t="shared" si="292"/>
        <v>24.5</v>
      </c>
      <c r="AW172" s="347">
        <f t="shared" si="293"/>
        <v>70</v>
      </c>
      <c r="AX172" s="347" t="str">
        <f t="shared" si="294"/>
        <v>R3.0070</v>
      </c>
      <c r="AY172" s="347">
        <f t="shared" si="295"/>
        <v>0.38261000000000001</v>
      </c>
      <c r="AZ172" s="347">
        <f t="shared" si="296"/>
        <v>13.39</v>
      </c>
      <c r="BA172" s="347">
        <f t="shared" si="297"/>
        <v>37.89</v>
      </c>
      <c r="BB172" s="350">
        <f t="shared" si="298"/>
        <v>0.64661000000000002</v>
      </c>
      <c r="BC172" s="335">
        <f t="shared" si="299"/>
        <v>9596.9699999999993</v>
      </c>
      <c r="BD172" s="349">
        <f t="shared" si="300"/>
        <v>5245.01</v>
      </c>
      <c r="BE172" s="63">
        <f t="shared" si="344"/>
        <v>363628.51</v>
      </c>
      <c r="BF172" s="63">
        <f t="shared" si="345"/>
        <v>198734.11</v>
      </c>
      <c r="BG172" s="63">
        <f t="shared" si="346"/>
        <v>562362.62</v>
      </c>
    </row>
    <row r="173" spans="1:59" outlineLevel="2">
      <c r="A173" s="425">
        <f>'Gannett Fleming Eng Assess 6-16'!A172</f>
        <v>371.3</v>
      </c>
      <c r="B173" s="452"/>
      <c r="C173" s="351" t="s">
        <v>1211</v>
      </c>
      <c r="D173" s="351" t="str">
        <f>'Gannett Fleming Eng Assess 6-16'!C172</f>
        <v>PINELAND ROAD - PUMP (DUPLEX) ~ 0.036 MGD</v>
      </c>
      <c r="E173" s="429">
        <f>'Gannett Fleming Eng Assess 6-16'!E172</f>
        <v>0</v>
      </c>
      <c r="F173" s="333">
        <f>'Gannett Fleming Eng Assess 6-16'!D172</f>
        <v>1997</v>
      </c>
      <c r="G173" s="353">
        <f t="shared" si="262"/>
        <v>1997</v>
      </c>
      <c r="H173" s="352">
        <f>'Gannett Fleming Eng Assess 6-16'!G172</f>
        <v>8296.98</v>
      </c>
      <c r="I173" s="332" t="str">
        <f t="shared" si="332"/>
        <v>HWW-19</v>
      </c>
      <c r="J173" s="333">
        <f t="shared" si="333"/>
        <v>473</v>
      </c>
      <c r="K173" s="333">
        <f t="shared" si="334"/>
        <v>1117</v>
      </c>
      <c r="L173" s="334">
        <f t="shared" si="266"/>
        <v>2.3620000000000001</v>
      </c>
      <c r="M173" s="335">
        <f t="shared" si="267"/>
        <v>19597.47</v>
      </c>
      <c r="N173" s="458">
        <f t="shared" si="335"/>
        <v>1</v>
      </c>
      <c r="O173" s="335">
        <f t="shared" si="336"/>
        <v>19597.47</v>
      </c>
      <c r="P173" s="63"/>
      <c r="Q173" s="431">
        <f t="shared" si="304"/>
        <v>371.3</v>
      </c>
      <c r="R173" s="358" t="str">
        <f t="shared" si="327"/>
        <v>PUMPING EQUIPMENT</v>
      </c>
      <c r="S173" s="354">
        <f t="shared" si="270"/>
        <v>1997</v>
      </c>
      <c r="T173" s="336">
        <f>Inputs!B$7-(S173+0.5)</f>
        <v>20.5</v>
      </c>
      <c r="U173" s="355">
        <f t="shared" si="337"/>
        <v>19597.47</v>
      </c>
      <c r="V173" s="337" t="str">
        <f t="shared" si="338"/>
        <v>R3.0</v>
      </c>
      <c r="W173" s="338">
        <f t="shared" si="339"/>
        <v>35</v>
      </c>
      <c r="X173" s="339">
        <f t="shared" si="274"/>
        <v>59</v>
      </c>
      <c r="Y173" s="340" t="str">
        <f t="shared" si="275"/>
        <v>R3.0059</v>
      </c>
      <c r="Z173" s="341">
        <f t="shared" si="276"/>
        <v>0.46529999999999999</v>
      </c>
      <c r="AA173" s="342">
        <f t="shared" si="277"/>
        <v>16.29</v>
      </c>
      <c r="AB173" s="342">
        <f t="shared" si="278"/>
        <v>36.79</v>
      </c>
      <c r="AC173" s="343">
        <f t="shared" si="279"/>
        <v>0.44278337000000001</v>
      </c>
      <c r="AD173" s="344">
        <f t="shared" si="280"/>
        <v>8677.43</v>
      </c>
      <c r="AE173" s="344">
        <f t="shared" si="340"/>
        <v>401748</v>
      </c>
      <c r="AF173" s="344">
        <f t="shared" si="341"/>
        <v>319243</v>
      </c>
      <c r="AG173" s="344">
        <f t="shared" si="342"/>
        <v>720991</v>
      </c>
      <c r="AH173" s="64"/>
      <c r="AI173" s="347">
        <f t="shared" si="305"/>
        <v>371.3</v>
      </c>
      <c r="AJ173" s="347" t="str">
        <f t="shared" si="328"/>
        <v>PUMPING EQUIPMENT</v>
      </c>
      <c r="AK173" s="354">
        <f t="shared" si="284"/>
        <v>1997</v>
      </c>
      <c r="AL173" s="349">
        <f t="shared" si="285"/>
        <v>8677.43</v>
      </c>
      <c r="AM173" s="345">
        <f t="shared" si="343"/>
        <v>0</v>
      </c>
      <c r="AN173" s="346">
        <f t="shared" si="287"/>
        <v>8677.43</v>
      </c>
      <c r="AP173" s="347">
        <f t="shared" si="306"/>
        <v>371.3</v>
      </c>
      <c r="AQ173" s="347" t="str">
        <f t="shared" si="329"/>
        <v>PUMPING EQUIPMENT</v>
      </c>
      <c r="AR173" s="356">
        <f t="shared" si="288"/>
        <v>1997</v>
      </c>
      <c r="AS173" s="335">
        <f t="shared" si="289"/>
        <v>8296.98</v>
      </c>
      <c r="AT173" s="333" t="str">
        <f t="shared" si="290"/>
        <v>R3.0</v>
      </c>
      <c r="AU173" s="333">
        <f t="shared" si="291"/>
        <v>35</v>
      </c>
      <c r="AV173" s="348">
        <f t="shared" si="292"/>
        <v>20.5</v>
      </c>
      <c r="AW173" s="347">
        <f t="shared" si="293"/>
        <v>59</v>
      </c>
      <c r="AX173" s="347" t="str">
        <f t="shared" si="294"/>
        <v>R3.0059</v>
      </c>
      <c r="AY173" s="347">
        <f t="shared" si="295"/>
        <v>0.46529999999999999</v>
      </c>
      <c r="AZ173" s="347">
        <f t="shared" si="296"/>
        <v>16.29</v>
      </c>
      <c r="BA173" s="347">
        <f t="shared" si="297"/>
        <v>36.79</v>
      </c>
      <c r="BB173" s="350">
        <f t="shared" si="298"/>
        <v>0.55722000000000005</v>
      </c>
      <c r="BC173" s="335">
        <f t="shared" si="299"/>
        <v>4623.24</v>
      </c>
      <c r="BD173" s="349">
        <f t="shared" si="300"/>
        <v>3673.74</v>
      </c>
      <c r="BE173" s="63">
        <f t="shared" si="344"/>
        <v>170088.09</v>
      </c>
      <c r="BF173" s="63">
        <f t="shared" si="345"/>
        <v>135157.79999999999</v>
      </c>
      <c r="BG173" s="63">
        <f t="shared" si="346"/>
        <v>305245.89</v>
      </c>
    </row>
    <row r="174" spans="1:59" outlineLevel="2">
      <c r="A174" s="425">
        <f>'Gannett Fleming Eng Assess 6-16'!A173</f>
        <v>371.3</v>
      </c>
      <c r="B174" s="452"/>
      <c r="C174" s="351" t="s">
        <v>1211</v>
      </c>
      <c r="D174" s="351" t="str">
        <f>'Gannett Fleming Eng Assess 6-16'!C173</f>
        <v>GLEN OLEY - PUMP (DUPLEX) ~ 0.288 MGD</v>
      </c>
      <c r="E174" s="429">
        <f>'Gannett Fleming Eng Assess 6-16'!E173</f>
        <v>0</v>
      </c>
      <c r="F174" s="333">
        <f>'Gannett Fleming Eng Assess 6-16'!D173</f>
        <v>2006</v>
      </c>
      <c r="G174" s="353">
        <f t="shared" si="262"/>
        <v>2006</v>
      </c>
      <c r="H174" s="352">
        <f>'Gannett Fleming Eng Assess 6-16'!G173</f>
        <v>22080.65</v>
      </c>
      <c r="I174" s="332" t="str">
        <f t="shared" si="332"/>
        <v>HWW-19</v>
      </c>
      <c r="J174" s="333">
        <f t="shared" si="333"/>
        <v>624.29999999999995</v>
      </c>
      <c r="K174" s="333">
        <f t="shared" si="334"/>
        <v>1117</v>
      </c>
      <c r="L174" s="334">
        <f t="shared" si="266"/>
        <v>1.7889999999999999</v>
      </c>
      <c r="M174" s="335">
        <f t="shared" si="267"/>
        <v>39502.28</v>
      </c>
      <c r="N174" s="458">
        <f t="shared" si="335"/>
        <v>1</v>
      </c>
      <c r="O174" s="335">
        <f t="shared" si="336"/>
        <v>39502.28</v>
      </c>
      <c r="P174" s="63"/>
      <c r="Q174" s="431">
        <f t="shared" si="304"/>
        <v>371.3</v>
      </c>
      <c r="R174" s="358" t="str">
        <f t="shared" si="327"/>
        <v>PUMPING EQUIPMENT</v>
      </c>
      <c r="S174" s="354">
        <f t="shared" si="270"/>
        <v>2006</v>
      </c>
      <c r="T174" s="336">
        <f>Inputs!B$7-(S174+0.5)</f>
        <v>11.5</v>
      </c>
      <c r="U174" s="355">
        <f t="shared" si="337"/>
        <v>39502.28</v>
      </c>
      <c r="V174" s="337" t="str">
        <f t="shared" si="338"/>
        <v>R3.0</v>
      </c>
      <c r="W174" s="338">
        <f t="shared" si="339"/>
        <v>35</v>
      </c>
      <c r="X174" s="339">
        <f t="shared" si="274"/>
        <v>33</v>
      </c>
      <c r="Y174" s="340" t="str">
        <f t="shared" si="275"/>
        <v>R3.0033</v>
      </c>
      <c r="Z174" s="341">
        <f t="shared" si="276"/>
        <v>0.68562999999999996</v>
      </c>
      <c r="AA174" s="342">
        <f t="shared" si="277"/>
        <v>24</v>
      </c>
      <c r="AB174" s="342">
        <f t="shared" si="278"/>
        <v>35.5</v>
      </c>
      <c r="AC174" s="343">
        <f t="shared" si="279"/>
        <v>0.67605634000000003</v>
      </c>
      <c r="AD174" s="344">
        <f t="shared" si="280"/>
        <v>26705.77</v>
      </c>
      <c r="AE174" s="344">
        <f t="shared" si="340"/>
        <v>454276</v>
      </c>
      <c r="AF174" s="344">
        <f t="shared" si="341"/>
        <v>948055</v>
      </c>
      <c r="AG174" s="344">
        <f t="shared" si="342"/>
        <v>1402331</v>
      </c>
      <c r="AH174" s="64"/>
      <c r="AI174" s="347">
        <f t="shared" si="305"/>
        <v>371.3</v>
      </c>
      <c r="AJ174" s="347" t="str">
        <f t="shared" si="328"/>
        <v>PUMPING EQUIPMENT</v>
      </c>
      <c r="AK174" s="354">
        <f t="shared" si="284"/>
        <v>2006</v>
      </c>
      <c r="AL174" s="349">
        <f t="shared" si="285"/>
        <v>26705.77</v>
      </c>
      <c r="AM174" s="345">
        <f t="shared" si="343"/>
        <v>0</v>
      </c>
      <c r="AN174" s="346">
        <f t="shared" si="287"/>
        <v>26705.77</v>
      </c>
      <c r="AP174" s="347">
        <f t="shared" si="306"/>
        <v>371.3</v>
      </c>
      <c r="AQ174" s="347" t="str">
        <f t="shared" si="329"/>
        <v>PUMPING EQUIPMENT</v>
      </c>
      <c r="AR174" s="356">
        <f t="shared" si="288"/>
        <v>2006</v>
      </c>
      <c r="AS174" s="335">
        <f t="shared" si="289"/>
        <v>22080.65</v>
      </c>
      <c r="AT174" s="333" t="str">
        <f t="shared" si="290"/>
        <v>R3.0</v>
      </c>
      <c r="AU174" s="333">
        <f t="shared" si="291"/>
        <v>35</v>
      </c>
      <c r="AV174" s="348">
        <f t="shared" si="292"/>
        <v>11.5</v>
      </c>
      <c r="AW174" s="347">
        <f t="shared" si="293"/>
        <v>33</v>
      </c>
      <c r="AX174" s="347" t="str">
        <f t="shared" si="294"/>
        <v>R3.0033</v>
      </c>
      <c r="AY174" s="347">
        <f t="shared" si="295"/>
        <v>0.68562999999999996</v>
      </c>
      <c r="AZ174" s="347">
        <f t="shared" si="296"/>
        <v>24</v>
      </c>
      <c r="BA174" s="347">
        <f t="shared" si="297"/>
        <v>35.5</v>
      </c>
      <c r="BB174" s="350">
        <f t="shared" si="298"/>
        <v>0.32394000000000001</v>
      </c>
      <c r="BC174" s="335">
        <f t="shared" si="299"/>
        <v>7152.81</v>
      </c>
      <c r="BD174" s="349">
        <f t="shared" si="300"/>
        <v>14927.84</v>
      </c>
      <c r="BE174" s="63">
        <f t="shared" si="344"/>
        <v>253927.48</v>
      </c>
      <c r="BF174" s="63">
        <f t="shared" si="345"/>
        <v>529935.6</v>
      </c>
      <c r="BG174" s="63">
        <f t="shared" si="346"/>
        <v>783863.08</v>
      </c>
    </row>
    <row r="175" spans="1:59" outlineLevel="2">
      <c r="A175" s="425">
        <f>'Gannett Fleming Eng Assess 6-16'!A174</f>
        <v>371.3</v>
      </c>
      <c r="B175" s="452"/>
      <c r="C175" s="351" t="s">
        <v>1211</v>
      </c>
      <c r="D175" s="351" t="str">
        <f>'Gannett Fleming Eng Assess 6-16'!C174</f>
        <v>1993 GORMAN RUPP SEWER PUMP W/TRAILER  1027794</v>
      </c>
      <c r="E175" s="429">
        <f>'Gannett Fleming Eng Assess 6-16'!E174</f>
        <v>0</v>
      </c>
      <c r="F175" s="333">
        <f>'Gannett Fleming Eng Assess 6-16'!D174</f>
        <v>1993</v>
      </c>
      <c r="G175" s="353">
        <f t="shared" si="262"/>
        <v>1993</v>
      </c>
      <c r="H175" s="352">
        <f>'Gannett Fleming Eng Assess 6-16'!G174</f>
        <v>11005.8</v>
      </c>
      <c r="I175" s="332" t="str">
        <f t="shared" si="332"/>
        <v>HWW-19</v>
      </c>
      <c r="J175" s="333">
        <f t="shared" si="333"/>
        <v>386</v>
      </c>
      <c r="K175" s="333">
        <f t="shared" si="334"/>
        <v>1117</v>
      </c>
      <c r="L175" s="334">
        <f t="shared" si="266"/>
        <v>2.8940000000000001</v>
      </c>
      <c r="M175" s="335">
        <f t="shared" si="267"/>
        <v>31850.79</v>
      </c>
      <c r="N175" s="458">
        <f t="shared" si="335"/>
        <v>1</v>
      </c>
      <c r="O175" s="335">
        <f t="shared" si="336"/>
        <v>31850.79</v>
      </c>
      <c r="P175" s="63"/>
      <c r="Q175" s="431">
        <f t="shared" si="304"/>
        <v>371.3</v>
      </c>
      <c r="R175" s="358" t="str">
        <f t="shared" si="327"/>
        <v>PUMPING EQUIPMENT</v>
      </c>
      <c r="S175" s="354">
        <f t="shared" si="270"/>
        <v>1993</v>
      </c>
      <c r="T175" s="336">
        <f>Inputs!B$7-(S175+0.5)</f>
        <v>24.5</v>
      </c>
      <c r="U175" s="355">
        <f t="shared" si="337"/>
        <v>31850.79</v>
      </c>
      <c r="V175" s="337" t="str">
        <f t="shared" si="338"/>
        <v>R3.0</v>
      </c>
      <c r="W175" s="338">
        <f t="shared" si="339"/>
        <v>35</v>
      </c>
      <c r="X175" s="339">
        <f t="shared" si="274"/>
        <v>70</v>
      </c>
      <c r="Y175" s="340" t="str">
        <f t="shared" si="275"/>
        <v>R3.0070</v>
      </c>
      <c r="Z175" s="341">
        <f t="shared" si="276"/>
        <v>0.38261000000000001</v>
      </c>
      <c r="AA175" s="342">
        <f t="shared" si="277"/>
        <v>13.39</v>
      </c>
      <c r="AB175" s="342">
        <f t="shared" si="278"/>
        <v>37.89</v>
      </c>
      <c r="AC175" s="343">
        <f t="shared" si="279"/>
        <v>0.35339140000000002</v>
      </c>
      <c r="AD175" s="344">
        <f t="shared" si="280"/>
        <v>11255.8</v>
      </c>
      <c r="AE175" s="344">
        <f t="shared" si="340"/>
        <v>780344</v>
      </c>
      <c r="AF175" s="344">
        <f t="shared" si="341"/>
        <v>426482</v>
      </c>
      <c r="AG175" s="344">
        <f t="shared" si="342"/>
        <v>1206826</v>
      </c>
      <c r="AH175" s="64"/>
      <c r="AI175" s="347">
        <f t="shared" si="305"/>
        <v>371.3</v>
      </c>
      <c r="AJ175" s="347" t="str">
        <f t="shared" si="328"/>
        <v>PUMPING EQUIPMENT</v>
      </c>
      <c r="AK175" s="354">
        <f t="shared" si="284"/>
        <v>1993</v>
      </c>
      <c r="AL175" s="349">
        <f t="shared" si="285"/>
        <v>11255.8</v>
      </c>
      <c r="AM175" s="345">
        <f t="shared" si="343"/>
        <v>0</v>
      </c>
      <c r="AN175" s="346">
        <f t="shared" si="287"/>
        <v>11255.8</v>
      </c>
      <c r="AP175" s="347">
        <f t="shared" si="306"/>
        <v>371.3</v>
      </c>
      <c r="AQ175" s="347" t="str">
        <f t="shared" si="329"/>
        <v>PUMPING EQUIPMENT</v>
      </c>
      <c r="AR175" s="356">
        <f t="shared" si="288"/>
        <v>1993</v>
      </c>
      <c r="AS175" s="335">
        <f t="shared" si="289"/>
        <v>11005.8</v>
      </c>
      <c r="AT175" s="333" t="str">
        <f t="shared" si="290"/>
        <v>R3.0</v>
      </c>
      <c r="AU175" s="333">
        <f t="shared" si="291"/>
        <v>35</v>
      </c>
      <c r="AV175" s="348">
        <f t="shared" si="292"/>
        <v>24.5</v>
      </c>
      <c r="AW175" s="347">
        <f t="shared" si="293"/>
        <v>70</v>
      </c>
      <c r="AX175" s="347" t="str">
        <f t="shared" si="294"/>
        <v>R3.0070</v>
      </c>
      <c r="AY175" s="347">
        <f t="shared" si="295"/>
        <v>0.38261000000000001</v>
      </c>
      <c r="AZ175" s="347">
        <f t="shared" si="296"/>
        <v>13.39</v>
      </c>
      <c r="BA175" s="347">
        <f t="shared" si="297"/>
        <v>37.89</v>
      </c>
      <c r="BB175" s="350">
        <f t="shared" si="298"/>
        <v>0.64661000000000002</v>
      </c>
      <c r="BC175" s="335">
        <f t="shared" si="299"/>
        <v>7116.46</v>
      </c>
      <c r="BD175" s="349">
        <f t="shared" si="300"/>
        <v>3889.3399999999992</v>
      </c>
      <c r="BE175" s="63">
        <f t="shared" si="344"/>
        <v>269642.09999999998</v>
      </c>
      <c r="BF175" s="63">
        <f t="shared" si="345"/>
        <v>147367.66</v>
      </c>
      <c r="BG175" s="63">
        <f t="shared" si="346"/>
        <v>417009.76</v>
      </c>
    </row>
    <row r="176" spans="1:59" outlineLevel="2">
      <c r="A176" s="425">
        <f>'Gannett Fleming Eng Assess 6-16'!A175</f>
        <v>371.3</v>
      </c>
      <c r="B176" s="452"/>
      <c r="C176" s="351" t="s">
        <v>1211</v>
      </c>
      <c r="D176" s="351" t="str">
        <f>'Gannett Fleming Eng Assess 6-16'!C175</f>
        <v>PUMP SYSTEM-SEWER</v>
      </c>
      <c r="E176" s="429">
        <f>'Gannett Fleming Eng Assess 6-16'!E175</f>
        <v>0</v>
      </c>
      <c r="F176" s="333">
        <f>'Gannett Fleming Eng Assess 6-16'!D175</f>
        <v>2012</v>
      </c>
      <c r="G176" s="353">
        <f t="shared" si="262"/>
        <v>2012</v>
      </c>
      <c r="H176" s="352">
        <f>'Gannett Fleming Eng Assess 6-16'!G175</f>
        <v>6487.8</v>
      </c>
      <c r="I176" s="332" t="str">
        <f t="shared" si="332"/>
        <v>HWW-19</v>
      </c>
      <c r="J176" s="333">
        <f t="shared" si="333"/>
        <v>787.5</v>
      </c>
      <c r="K176" s="333">
        <f t="shared" si="334"/>
        <v>1117</v>
      </c>
      <c r="L176" s="334">
        <f t="shared" si="266"/>
        <v>1.4179999999999999</v>
      </c>
      <c r="M176" s="335">
        <f t="shared" si="267"/>
        <v>9199.7000000000007</v>
      </c>
      <c r="N176" s="458">
        <f t="shared" si="335"/>
        <v>1</v>
      </c>
      <c r="O176" s="335">
        <f t="shared" si="336"/>
        <v>9199.7000000000007</v>
      </c>
      <c r="P176" s="63"/>
      <c r="Q176" s="431">
        <f t="shared" si="304"/>
        <v>371.3</v>
      </c>
      <c r="R176" s="358" t="str">
        <f t="shared" si="327"/>
        <v>PUMPING EQUIPMENT</v>
      </c>
      <c r="S176" s="354">
        <f t="shared" si="270"/>
        <v>2012</v>
      </c>
      <c r="T176" s="336">
        <f>Inputs!B$7-(S176+0.5)</f>
        <v>5.5</v>
      </c>
      <c r="U176" s="355">
        <f t="shared" si="337"/>
        <v>9199.7000000000007</v>
      </c>
      <c r="V176" s="337" t="str">
        <f t="shared" si="338"/>
        <v>R3.0</v>
      </c>
      <c r="W176" s="338">
        <f t="shared" si="339"/>
        <v>35</v>
      </c>
      <c r="X176" s="339">
        <f t="shared" si="274"/>
        <v>16</v>
      </c>
      <c r="Y176" s="340" t="str">
        <f t="shared" si="275"/>
        <v>R3.0016</v>
      </c>
      <c r="Z176" s="341">
        <f t="shared" si="276"/>
        <v>0.84430000000000005</v>
      </c>
      <c r="AA176" s="342">
        <f t="shared" si="277"/>
        <v>29.55</v>
      </c>
      <c r="AB176" s="342">
        <f t="shared" si="278"/>
        <v>35.049999999999997</v>
      </c>
      <c r="AC176" s="343">
        <f t="shared" si="279"/>
        <v>0.84308130999999997</v>
      </c>
      <c r="AD176" s="344">
        <f t="shared" si="280"/>
        <v>7756.1</v>
      </c>
      <c r="AE176" s="344">
        <f t="shared" si="340"/>
        <v>50598</v>
      </c>
      <c r="AF176" s="344">
        <f t="shared" si="341"/>
        <v>271851</v>
      </c>
      <c r="AG176" s="344">
        <f t="shared" si="342"/>
        <v>322449</v>
      </c>
      <c r="AH176" s="64"/>
      <c r="AI176" s="347">
        <f t="shared" si="305"/>
        <v>371.3</v>
      </c>
      <c r="AJ176" s="347" t="str">
        <f t="shared" si="328"/>
        <v>PUMPING EQUIPMENT</v>
      </c>
      <c r="AK176" s="354">
        <f t="shared" si="284"/>
        <v>2012</v>
      </c>
      <c r="AL176" s="349">
        <f t="shared" si="285"/>
        <v>7756.1</v>
      </c>
      <c r="AM176" s="345">
        <f t="shared" si="343"/>
        <v>0</v>
      </c>
      <c r="AN176" s="346">
        <f t="shared" si="287"/>
        <v>7756.1</v>
      </c>
      <c r="AP176" s="347">
        <f t="shared" si="306"/>
        <v>371.3</v>
      </c>
      <c r="AQ176" s="347" t="str">
        <f t="shared" si="329"/>
        <v>PUMPING EQUIPMENT</v>
      </c>
      <c r="AR176" s="356">
        <f t="shared" si="288"/>
        <v>2012</v>
      </c>
      <c r="AS176" s="335">
        <f t="shared" si="289"/>
        <v>6487.8</v>
      </c>
      <c r="AT176" s="333" t="str">
        <f t="shared" si="290"/>
        <v>R3.0</v>
      </c>
      <c r="AU176" s="333">
        <f t="shared" si="291"/>
        <v>35</v>
      </c>
      <c r="AV176" s="348">
        <f t="shared" si="292"/>
        <v>5.5</v>
      </c>
      <c r="AW176" s="347">
        <f t="shared" si="293"/>
        <v>16</v>
      </c>
      <c r="AX176" s="347" t="str">
        <f t="shared" si="294"/>
        <v>R3.0016</v>
      </c>
      <c r="AY176" s="347">
        <f t="shared" si="295"/>
        <v>0.84430000000000005</v>
      </c>
      <c r="AZ176" s="347">
        <f t="shared" si="296"/>
        <v>29.55</v>
      </c>
      <c r="BA176" s="347">
        <f t="shared" si="297"/>
        <v>35.049999999999997</v>
      </c>
      <c r="BB176" s="350">
        <f t="shared" si="298"/>
        <v>0.15692</v>
      </c>
      <c r="BC176" s="335">
        <f t="shared" si="299"/>
        <v>1018.07</v>
      </c>
      <c r="BD176" s="349">
        <f t="shared" si="300"/>
        <v>5469.7300000000005</v>
      </c>
      <c r="BE176" s="63">
        <f t="shared" si="344"/>
        <v>35682.9</v>
      </c>
      <c r="BF176" s="63">
        <f t="shared" si="345"/>
        <v>191714.49</v>
      </c>
      <c r="BG176" s="63">
        <f t="shared" si="346"/>
        <v>227397.39</v>
      </c>
    </row>
    <row r="177" spans="1:59" outlineLevel="2">
      <c r="A177" s="425">
        <f>'Gannett Fleming Eng Assess 6-16'!A176</f>
        <v>371.3</v>
      </c>
      <c r="B177" s="452"/>
      <c r="C177" s="351" t="s">
        <v>1211</v>
      </c>
      <c r="D177" s="351" t="str">
        <f>'Gannett Fleming Eng Assess 6-16'!C176</f>
        <v>REBUILD PUMP SHAFT</v>
      </c>
      <c r="E177" s="429">
        <f>'Gannett Fleming Eng Assess 6-16'!E176</f>
        <v>0</v>
      </c>
      <c r="F177" s="333">
        <f>'Gannett Fleming Eng Assess 6-16'!D176</f>
        <v>2012</v>
      </c>
      <c r="G177" s="353">
        <f t="shared" si="262"/>
        <v>2012</v>
      </c>
      <c r="H177" s="352">
        <f>'Gannett Fleming Eng Assess 6-16'!G176</f>
        <v>3520</v>
      </c>
      <c r="I177" s="332" t="str">
        <f t="shared" si="332"/>
        <v>HWW-19</v>
      </c>
      <c r="J177" s="333">
        <f t="shared" si="333"/>
        <v>787.5</v>
      </c>
      <c r="K177" s="333">
        <f t="shared" si="334"/>
        <v>1117</v>
      </c>
      <c r="L177" s="334">
        <f t="shared" si="266"/>
        <v>1.4179999999999999</v>
      </c>
      <c r="M177" s="335">
        <f t="shared" si="267"/>
        <v>4991.3599999999997</v>
      </c>
      <c r="N177" s="458">
        <f t="shared" si="335"/>
        <v>1</v>
      </c>
      <c r="O177" s="335">
        <f t="shared" si="336"/>
        <v>4991.3599999999997</v>
      </c>
      <c r="P177" s="63"/>
      <c r="Q177" s="431">
        <f t="shared" si="304"/>
        <v>371.3</v>
      </c>
      <c r="R177" s="358" t="str">
        <f t="shared" si="327"/>
        <v>PUMPING EQUIPMENT</v>
      </c>
      <c r="S177" s="354">
        <f t="shared" si="270"/>
        <v>2012</v>
      </c>
      <c r="T177" s="336">
        <f>Inputs!B$7-(S177+0.5)</f>
        <v>5.5</v>
      </c>
      <c r="U177" s="355">
        <f t="shared" si="337"/>
        <v>4991.3599999999997</v>
      </c>
      <c r="V177" s="337" t="str">
        <f t="shared" si="338"/>
        <v>R3.0</v>
      </c>
      <c r="W177" s="338">
        <f t="shared" si="339"/>
        <v>35</v>
      </c>
      <c r="X177" s="339">
        <f t="shared" si="274"/>
        <v>16</v>
      </c>
      <c r="Y177" s="340" t="str">
        <f t="shared" si="275"/>
        <v>R3.0016</v>
      </c>
      <c r="Z177" s="341">
        <f t="shared" si="276"/>
        <v>0.84430000000000005</v>
      </c>
      <c r="AA177" s="342">
        <f t="shared" si="277"/>
        <v>29.55</v>
      </c>
      <c r="AB177" s="342">
        <f t="shared" si="278"/>
        <v>35.049999999999997</v>
      </c>
      <c r="AC177" s="343">
        <f t="shared" si="279"/>
        <v>0.84308130999999997</v>
      </c>
      <c r="AD177" s="344">
        <f t="shared" si="280"/>
        <v>4208.12</v>
      </c>
      <c r="AE177" s="344">
        <f t="shared" si="340"/>
        <v>27452</v>
      </c>
      <c r="AF177" s="344">
        <f t="shared" si="341"/>
        <v>147495</v>
      </c>
      <c r="AG177" s="344">
        <f t="shared" si="342"/>
        <v>174947</v>
      </c>
      <c r="AH177" s="64"/>
      <c r="AI177" s="347">
        <f t="shared" si="305"/>
        <v>371.3</v>
      </c>
      <c r="AJ177" s="347" t="str">
        <f t="shared" si="328"/>
        <v>PUMPING EQUIPMENT</v>
      </c>
      <c r="AK177" s="354">
        <f t="shared" si="284"/>
        <v>2012</v>
      </c>
      <c r="AL177" s="349">
        <f t="shared" si="285"/>
        <v>4208.12</v>
      </c>
      <c r="AM177" s="345">
        <f t="shared" si="343"/>
        <v>0</v>
      </c>
      <c r="AN177" s="346">
        <f t="shared" si="287"/>
        <v>4208.12</v>
      </c>
      <c r="AP177" s="347">
        <f t="shared" si="306"/>
        <v>371.3</v>
      </c>
      <c r="AQ177" s="347" t="str">
        <f t="shared" si="329"/>
        <v>PUMPING EQUIPMENT</v>
      </c>
      <c r="AR177" s="356">
        <f t="shared" si="288"/>
        <v>2012</v>
      </c>
      <c r="AS177" s="335">
        <f t="shared" si="289"/>
        <v>3520</v>
      </c>
      <c r="AT177" s="333" t="str">
        <f t="shared" si="290"/>
        <v>R3.0</v>
      </c>
      <c r="AU177" s="333">
        <f t="shared" si="291"/>
        <v>35</v>
      </c>
      <c r="AV177" s="348">
        <f t="shared" si="292"/>
        <v>5.5</v>
      </c>
      <c r="AW177" s="347">
        <f t="shared" si="293"/>
        <v>16</v>
      </c>
      <c r="AX177" s="347" t="str">
        <f t="shared" si="294"/>
        <v>R3.0016</v>
      </c>
      <c r="AY177" s="347">
        <f t="shared" si="295"/>
        <v>0.84430000000000005</v>
      </c>
      <c r="AZ177" s="347">
        <f t="shared" si="296"/>
        <v>29.55</v>
      </c>
      <c r="BA177" s="347">
        <f t="shared" si="297"/>
        <v>35.049999999999997</v>
      </c>
      <c r="BB177" s="350">
        <f t="shared" si="298"/>
        <v>0.15692</v>
      </c>
      <c r="BC177" s="335">
        <f t="shared" si="299"/>
        <v>552.36</v>
      </c>
      <c r="BD177" s="349">
        <f t="shared" si="300"/>
        <v>2967.64</v>
      </c>
      <c r="BE177" s="63">
        <f t="shared" si="344"/>
        <v>19360</v>
      </c>
      <c r="BF177" s="63">
        <f t="shared" si="345"/>
        <v>104016</v>
      </c>
      <c r="BG177" s="63">
        <f t="shared" si="346"/>
        <v>123376</v>
      </c>
    </row>
    <row r="178" spans="1:59" outlineLevel="2">
      <c r="A178" s="425">
        <f>'Gannett Fleming Eng Assess 6-16'!A177</f>
        <v>371.3</v>
      </c>
      <c r="B178" s="452"/>
      <c r="C178" s="351" t="s">
        <v>1211</v>
      </c>
      <c r="D178" s="351" t="str">
        <f>'Gannett Fleming Eng Assess 6-16'!C177</f>
        <v>REBUILD PUMP SHAFT</v>
      </c>
      <c r="E178" s="429">
        <f>'Gannett Fleming Eng Assess 6-16'!E177</f>
        <v>0</v>
      </c>
      <c r="F178" s="333">
        <f>'Gannett Fleming Eng Assess 6-16'!D177</f>
        <v>2012</v>
      </c>
      <c r="G178" s="353">
        <f t="shared" si="262"/>
        <v>2012</v>
      </c>
      <c r="H178" s="352">
        <f>'Gannett Fleming Eng Assess 6-16'!G177</f>
        <v>3520</v>
      </c>
      <c r="I178" s="332" t="str">
        <f t="shared" si="332"/>
        <v>HWW-19</v>
      </c>
      <c r="J178" s="333">
        <f t="shared" si="333"/>
        <v>787.5</v>
      </c>
      <c r="K178" s="333">
        <f t="shared" si="334"/>
        <v>1117</v>
      </c>
      <c r="L178" s="334">
        <f t="shared" si="266"/>
        <v>1.4179999999999999</v>
      </c>
      <c r="M178" s="335">
        <f t="shared" si="267"/>
        <v>4991.3599999999997</v>
      </c>
      <c r="N178" s="458">
        <f t="shared" si="335"/>
        <v>1</v>
      </c>
      <c r="O178" s="335">
        <f t="shared" si="336"/>
        <v>4991.3599999999997</v>
      </c>
      <c r="P178" s="63"/>
      <c r="Q178" s="431">
        <f t="shared" si="304"/>
        <v>371.3</v>
      </c>
      <c r="R178" s="358" t="str">
        <f t="shared" si="327"/>
        <v>PUMPING EQUIPMENT</v>
      </c>
      <c r="S178" s="354">
        <f t="shared" si="270"/>
        <v>2012</v>
      </c>
      <c r="T178" s="336">
        <f>Inputs!B$7-(S178+0.5)</f>
        <v>5.5</v>
      </c>
      <c r="U178" s="355">
        <f t="shared" si="337"/>
        <v>4991.3599999999997</v>
      </c>
      <c r="V178" s="337" t="str">
        <f t="shared" si="338"/>
        <v>R3.0</v>
      </c>
      <c r="W178" s="338">
        <f t="shared" si="339"/>
        <v>35</v>
      </c>
      <c r="X178" s="339">
        <f t="shared" si="274"/>
        <v>16</v>
      </c>
      <c r="Y178" s="340" t="str">
        <f t="shared" si="275"/>
        <v>R3.0016</v>
      </c>
      <c r="Z178" s="341">
        <f t="shared" si="276"/>
        <v>0.84430000000000005</v>
      </c>
      <c r="AA178" s="342">
        <f t="shared" si="277"/>
        <v>29.55</v>
      </c>
      <c r="AB178" s="342">
        <f t="shared" si="278"/>
        <v>35.049999999999997</v>
      </c>
      <c r="AC178" s="343">
        <f t="shared" si="279"/>
        <v>0.84308130999999997</v>
      </c>
      <c r="AD178" s="344">
        <f t="shared" si="280"/>
        <v>4208.12</v>
      </c>
      <c r="AE178" s="344">
        <f t="shared" si="340"/>
        <v>27452</v>
      </c>
      <c r="AF178" s="344">
        <f t="shared" si="341"/>
        <v>147495</v>
      </c>
      <c r="AG178" s="344">
        <f t="shared" si="342"/>
        <v>174947</v>
      </c>
      <c r="AH178" s="64"/>
      <c r="AI178" s="347">
        <f t="shared" si="305"/>
        <v>371.3</v>
      </c>
      <c r="AJ178" s="347" t="str">
        <f t="shared" si="328"/>
        <v>PUMPING EQUIPMENT</v>
      </c>
      <c r="AK178" s="354">
        <f t="shared" si="284"/>
        <v>2012</v>
      </c>
      <c r="AL178" s="349">
        <f t="shared" si="285"/>
        <v>4208.12</v>
      </c>
      <c r="AM178" s="345">
        <f t="shared" si="343"/>
        <v>0</v>
      </c>
      <c r="AN178" s="346">
        <f t="shared" si="287"/>
        <v>4208.12</v>
      </c>
      <c r="AP178" s="347">
        <f t="shared" si="306"/>
        <v>371.3</v>
      </c>
      <c r="AQ178" s="347" t="str">
        <f t="shared" si="329"/>
        <v>PUMPING EQUIPMENT</v>
      </c>
      <c r="AR178" s="356">
        <f t="shared" si="288"/>
        <v>2012</v>
      </c>
      <c r="AS178" s="335">
        <f t="shared" si="289"/>
        <v>3520</v>
      </c>
      <c r="AT178" s="333" t="str">
        <f t="shared" si="290"/>
        <v>R3.0</v>
      </c>
      <c r="AU178" s="333">
        <f t="shared" si="291"/>
        <v>35</v>
      </c>
      <c r="AV178" s="348">
        <f t="shared" si="292"/>
        <v>5.5</v>
      </c>
      <c r="AW178" s="347">
        <f t="shared" si="293"/>
        <v>16</v>
      </c>
      <c r="AX178" s="347" t="str">
        <f t="shared" si="294"/>
        <v>R3.0016</v>
      </c>
      <c r="AY178" s="347">
        <f t="shared" si="295"/>
        <v>0.84430000000000005</v>
      </c>
      <c r="AZ178" s="347">
        <f t="shared" si="296"/>
        <v>29.55</v>
      </c>
      <c r="BA178" s="347">
        <f t="shared" si="297"/>
        <v>35.049999999999997</v>
      </c>
      <c r="BB178" s="350">
        <f t="shared" si="298"/>
        <v>0.15692</v>
      </c>
      <c r="BC178" s="335">
        <f t="shared" si="299"/>
        <v>552.36</v>
      </c>
      <c r="BD178" s="349">
        <f t="shared" si="300"/>
        <v>2967.64</v>
      </c>
      <c r="BE178" s="63">
        <f t="shared" si="344"/>
        <v>19360</v>
      </c>
      <c r="BF178" s="63">
        <f t="shared" si="345"/>
        <v>104016</v>
      </c>
      <c r="BG178" s="63">
        <f t="shared" si="346"/>
        <v>123376</v>
      </c>
    </row>
    <row r="179" spans="1:59" outlineLevel="2">
      <c r="A179" s="425">
        <f>'Gannett Fleming Eng Assess 6-16'!A178</f>
        <v>371.3</v>
      </c>
      <c r="B179" s="452"/>
      <c r="C179" s="351" t="s">
        <v>1211</v>
      </c>
      <c r="D179" s="351" t="str">
        <f>'Gannett Fleming Eng Assess 6-16'!C178</f>
        <v>REBUILD PUMP SHAFT</v>
      </c>
      <c r="E179" s="429">
        <f>'Gannett Fleming Eng Assess 6-16'!E178</f>
        <v>0</v>
      </c>
      <c r="F179" s="333">
        <f>'Gannett Fleming Eng Assess 6-16'!D178</f>
        <v>2012</v>
      </c>
      <c r="G179" s="353">
        <f t="shared" si="262"/>
        <v>2012</v>
      </c>
      <c r="H179" s="352">
        <f>'Gannett Fleming Eng Assess 6-16'!G178</f>
        <v>3520</v>
      </c>
      <c r="I179" s="332" t="str">
        <f t="shared" si="332"/>
        <v>HWW-19</v>
      </c>
      <c r="J179" s="333">
        <f t="shared" si="333"/>
        <v>787.5</v>
      </c>
      <c r="K179" s="333">
        <f t="shared" si="334"/>
        <v>1117</v>
      </c>
      <c r="L179" s="334">
        <f t="shared" si="266"/>
        <v>1.4179999999999999</v>
      </c>
      <c r="M179" s="335">
        <f t="shared" si="267"/>
        <v>4991.3599999999997</v>
      </c>
      <c r="N179" s="458">
        <f t="shared" si="335"/>
        <v>1</v>
      </c>
      <c r="O179" s="335">
        <f t="shared" si="336"/>
        <v>4991.3599999999997</v>
      </c>
      <c r="P179" s="63"/>
      <c r="Q179" s="431">
        <f t="shared" si="304"/>
        <v>371.3</v>
      </c>
      <c r="R179" s="358" t="str">
        <f t="shared" si="327"/>
        <v>PUMPING EQUIPMENT</v>
      </c>
      <c r="S179" s="354">
        <f t="shared" si="270"/>
        <v>2012</v>
      </c>
      <c r="T179" s="336">
        <f>Inputs!B$7-(S179+0.5)</f>
        <v>5.5</v>
      </c>
      <c r="U179" s="355">
        <f t="shared" si="337"/>
        <v>4991.3599999999997</v>
      </c>
      <c r="V179" s="337" t="str">
        <f t="shared" si="338"/>
        <v>R3.0</v>
      </c>
      <c r="W179" s="338">
        <f t="shared" si="339"/>
        <v>35</v>
      </c>
      <c r="X179" s="339">
        <f t="shared" si="274"/>
        <v>16</v>
      </c>
      <c r="Y179" s="340" t="str">
        <f t="shared" si="275"/>
        <v>R3.0016</v>
      </c>
      <c r="Z179" s="341">
        <f t="shared" si="276"/>
        <v>0.84430000000000005</v>
      </c>
      <c r="AA179" s="342">
        <f t="shared" si="277"/>
        <v>29.55</v>
      </c>
      <c r="AB179" s="342">
        <f t="shared" si="278"/>
        <v>35.049999999999997</v>
      </c>
      <c r="AC179" s="343">
        <f t="shared" si="279"/>
        <v>0.84308130999999997</v>
      </c>
      <c r="AD179" s="344">
        <f t="shared" si="280"/>
        <v>4208.12</v>
      </c>
      <c r="AE179" s="344">
        <f t="shared" si="340"/>
        <v>27452</v>
      </c>
      <c r="AF179" s="344">
        <f t="shared" si="341"/>
        <v>147495</v>
      </c>
      <c r="AG179" s="344">
        <f t="shared" si="342"/>
        <v>174947</v>
      </c>
      <c r="AH179" s="64"/>
      <c r="AI179" s="347">
        <f t="shared" si="305"/>
        <v>371.3</v>
      </c>
      <c r="AJ179" s="347" t="str">
        <f t="shared" si="328"/>
        <v>PUMPING EQUIPMENT</v>
      </c>
      <c r="AK179" s="354">
        <f t="shared" si="284"/>
        <v>2012</v>
      </c>
      <c r="AL179" s="349">
        <f t="shared" si="285"/>
        <v>4208.12</v>
      </c>
      <c r="AM179" s="345">
        <f t="shared" si="343"/>
        <v>0</v>
      </c>
      <c r="AN179" s="346">
        <f t="shared" si="287"/>
        <v>4208.12</v>
      </c>
      <c r="AP179" s="347">
        <f t="shared" si="306"/>
        <v>371.3</v>
      </c>
      <c r="AQ179" s="347" t="str">
        <f t="shared" si="329"/>
        <v>PUMPING EQUIPMENT</v>
      </c>
      <c r="AR179" s="356">
        <f t="shared" si="288"/>
        <v>2012</v>
      </c>
      <c r="AS179" s="335">
        <f t="shared" si="289"/>
        <v>3520</v>
      </c>
      <c r="AT179" s="333" t="str">
        <f t="shared" si="290"/>
        <v>R3.0</v>
      </c>
      <c r="AU179" s="333">
        <f t="shared" si="291"/>
        <v>35</v>
      </c>
      <c r="AV179" s="348">
        <f t="shared" si="292"/>
        <v>5.5</v>
      </c>
      <c r="AW179" s="347">
        <f t="shared" si="293"/>
        <v>16</v>
      </c>
      <c r="AX179" s="347" t="str">
        <f t="shared" si="294"/>
        <v>R3.0016</v>
      </c>
      <c r="AY179" s="347">
        <f t="shared" si="295"/>
        <v>0.84430000000000005</v>
      </c>
      <c r="AZ179" s="347">
        <f t="shared" si="296"/>
        <v>29.55</v>
      </c>
      <c r="BA179" s="347">
        <f t="shared" si="297"/>
        <v>35.049999999999997</v>
      </c>
      <c r="BB179" s="350">
        <f t="shared" si="298"/>
        <v>0.15692</v>
      </c>
      <c r="BC179" s="335">
        <f t="shared" si="299"/>
        <v>552.36</v>
      </c>
      <c r="BD179" s="349">
        <f t="shared" si="300"/>
        <v>2967.64</v>
      </c>
      <c r="BE179" s="63">
        <f t="shared" si="344"/>
        <v>19360</v>
      </c>
      <c r="BF179" s="63">
        <f t="shared" si="345"/>
        <v>104016</v>
      </c>
      <c r="BG179" s="63">
        <f t="shared" si="346"/>
        <v>123376</v>
      </c>
    </row>
    <row r="180" spans="1:59" outlineLevel="2">
      <c r="A180" s="425">
        <f>'Gannett Fleming Eng Assess 6-16'!A179</f>
        <v>371.3</v>
      </c>
      <c r="B180" s="452"/>
      <c r="C180" s="351" t="s">
        <v>1211</v>
      </c>
      <c r="D180" s="351" t="str">
        <f>'Gannett Fleming Eng Assess 6-16'!C179</f>
        <v>NEW DRIVE FOR RAW PUMPS (3 PUMPS)</v>
      </c>
      <c r="E180" s="429">
        <f>'Gannett Fleming Eng Assess 6-16'!E179</f>
        <v>0</v>
      </c>
      <c r="F180" s="333">
        <f>'Gannett Fleming Eng Assess 6-16'!D179</f>
        <v>2013</v>
      </c>
      <c r="G180" s="353">
        <f t="shared" si="262"/>
        <v>2013</v>
      </c>
      <c r="H180" s="352">
        <f>'Gannett Fleming Eng Assess 6-16'!G179</f>
        <v>18316</v>
      </c>
      <c r="I180" s="332" t="str">
        <f t="shared" si="332"/>
        <v>HWW-19</v>
      </c>
      <c r="J180" s="333">
        <f t="shared" si="333"/>
        <v>836</v>
      </c>
      <c r="K180" s="333">
        <f t="shared" si="334"/>
        <v>1117</v>
      </c>
      <c r="L180" s="334">
        <f t="shared" si="266"/>
        <v>1.3360000000000001</v>
      </c>
      <c r="M180" s="335">
        <f t="shared" si="267"/>
        <v>24470.18</v>
      </c>
      <c r="N180" s="458">
        <f t="shared" si="335"/>
        <v>1</v>
      </c>
      <c r="O180" s="335">
        <f t="shared" si="336"/>
        <v>24470.18</v>
      </c>
      <c r="P180" s="63"/>
      <c r="Q180" s="431">
        <f t="shared" si="304"/>
        <v>371.3</v>
      </c>
      <c r="R180" s="358" t="str">
        <f t="shared" si="327"/>
        <v>PUMPING EQUIPMENT</v>
      </c>
      <c r="S180" s="354">
        <f t="shared" si="270"/>
        <v>2013</v>
      </c>
      <c r="T180" s="336">
        <f>Inputs!B$7-(S180+0.5)</f>
        <v>4.5</v>
      </c>
      <c r="U180" s="355">
        <f t="shared" si="337"/>
        <v>24470.18</v>
      </c>
      <c r="V180" s="337" t="str">
        <f t="shared" si="338"/>
        <v>R3.0</v>
      </c>
      <c r="W180" s="338">
        <f t="shared" si="339"/>
        <v>35</v>
      </c>
      <c r="X180" s="339">
        <f t="shared" si="274"/>
        <v>13</v>
      </c>
      <c r="Y180" s="340" t="str">
        <f t="shared" si="275"/>
        <v>R3.0013</v>
      </c>
      <c r="Z180" s="341">
        <f t="shared" si="276"/>
        <v>0.87314000000000003</v>
      </c>
      <c r="AA180" s="342">
        <f t="shared" si="277"/>
        <v>30.56</v>
      </c>
      <c r="AB180" s="342">
        <f t="shared" si="278"/>
        <v>35.06</v>
      </c>
      <c r="AC180" s="343">
        <f t="shared" si="279"/>
        <v>0.8716486</v>
      </c>
      <c r="AD180" s="344">
        <f t="shared" si="280"/>
        <v>21329.4</v>
      </c>
      <c r="AE180" s="344">
        <f t="shared" si="340"/>
        <v>110116</v>
      </c>
      <c r="AF180" s="344">
        <f t="shared" si="341"/>
        <v>747809</v>
      </c>
      <c r="AG180" s="344">
        <f t="shared" si="342"/>
        <v>857925</v>
      </c>
      <c r="AH180" s="64"/>
      <c r="AI180" s="347">
        <f t="shared" si="305"/>
        <v>371.3</v>
      </c>
      <c r="AJ180" s="347" t="str">
        <f t="shared" si="328"/>
        <v>PUMPING EQUIPMENT</v>
      </c>
      <c r="AK180" s="354">
        <f t="shared" si="284"/>
        <v>2013</v>
      </c>
      <c r="AL180" s="349">
        <f t="shared" si="285"/>
        <v>21329.4</v>
      </c>
      <c r="AM180" s="345">
        <f t="shared" si="343"/>
        <v>0</v>
      </c>
      <c r="AN180" s="346">
        <f t="shared" si="287"/>
        <v>21329.4</v>
      </c>
      <c r="AP180" s="347">
        <f t="shared" si="306"/>
        <v>371.3</v>
      </c>
      <c r="AQ180" s="347" t="str">
        <f t="shared" si="329"/>
        <v>PUMPING EQUIPMENT</v>
      </c>
      <c r="AR180" s="356">
        <f t="shared" si="288"/>
        <v>2013</v>
      </c>
      <c r="AS180" s="335">
        <f t="shared" si="289"/>
        <v>18316</v>
      </c>
      <c r="AT180" s="333" t="str">
        <f t="shared" si="290"/>
        <v>R3.0</v>
      </c>
      <c r="AU180" s="333">
        <f t="shared" si="291"/>
        <v>35</v>
      </c>
      <c r="AV180" s="348">
        <f t="shared" si="292"/>
        <v>4.5</v>
      </c>
      <c r="AW180" s="347">
        <f t="shared" si="293"/>
        <v>13</v>
      </c>
      <c r="AX180" s="347" t="str">
        <f t="shared" si="294"/>
        <v>R3.0013</v>
      </c>
      <c r="AY180" s="347">
        <f t="shared" si="295"/>
        <v>0.87314000000000003</v>
      </c>
      <c r="AZ180" s="347">
        <f t="shared" si="296"/>
        <v>30.56</v>
      </c>
      <c r="BA180" s="347">
        <f t="shared" si="297"/>
        <v>35.06</v>
      </c>
      <c r="BB180" s="350">
        <f t="shared" si="298"/>
        <v>0.12834999999999999</v>
      </c>
      <c r="BC180" s="335">
        <f t="shared" si="299"/>
        <v>2350.86</v>
      </c>
      <c r="BD180" s="349">
        <f t="shared" si="300"/>
        <v>15965.14</v>
      </c>
      <c r="BE180" s="63">
        <f t="shared" si="344"/>
        <v>82422</v>
      </c>
      <c r="BF180" s="63">
        <f t="shared" si="345"/>
        <v>559736.96</v>
      </c>
      <c r="BG180" s="63">
        <f t="shared" si="346"/>
        <v>642158.96</v>
      </c>
    </row>
    <row r="181" spans="1:59" outlineLevel="2">
      <c r="A181" s="425">
        <f>'Gannett Fleming Eng Assess 6-16'!A180</f>
        <v>371.3</v>
      </c>
      <c r="B181" s="452"/>
      <c r="C181" s="351" t="s">
        <v>1211</v>
      </c>
      <c r="D181" s="351" t="str">
        <f>'Gannett Fleming Eng Assess 6-16'!C180</f>
        <v>NEW PUMP</v>
      </c>
      <c r="E181" s="429">
        <f>'Gannett Fleming Eng Assess 6-16'!E180</f>
        <v>0</v>
      </c>
      <c r="F181" s="333">
        <f>'Gannett Fleming Eng Assess 6-16'!D180</f>
        <v>2014</v>
      </c>
      <c r="G181" s="353">
        <f t="shared" si="262"/>
        <v>2014</v>
      </c>
      <c r="H181" s="352">
        <f>'Gannett Fleming Eng Assess 6-16'!G180</f>
        <v>18201</v>
      </c>
      <c r="I181" s="332" t="str">
        <f t="shared" si="332"/>
        <v>HWW-19</v>
      </c>
      <c r="J181" s="333">
        <f t="shared" si="333"/>
        <v>896</v>
      </c>
      <c r="K181" s="333">
        <f t="shared" si="334"/>
        <v>1117</v>
      </c>
      <c r="L181" s="334">
        <f t="shared" si="266"/>
        <v>1.2470000000000001</v>
      </c>
      <c r="M181" s="335">
        <f t="shared" si="267"/>
        <v>22696.65</v>
      </c>
      <c r="N181" s="458">
        <f t="shared" si="335"/>
        <v>1</v>
      </c>
      <c r="O181" s="335">
        <f t="shared" si="336"/>
        <v>22696.65</v>
      </c>
      <c r="P181" s="63"/>
      <c r="Q181" s="431">
        <f t="shared" si="304"/>
        <v>371.3</v>
      </c>
      <c r="R181" s="358" t="str">
        <f t="shared" si="327"/>
        <v>PUMPING EQUIPMENT</v>
      </c>
      <c r="S181" s="354">
        <f t="shared" si="270"/>
        <v>2014</v>
      </c>
      <c r="T181" s="336">
        <f>Inputs!B$7-(S181+0.5)</f>
        <v>3.5</v>
      </c>
      <c r="U181" s="355">
        <f t="shared" si="337"/>
        <v>22696.65</v>
      </c>
      <c r="V181" s="337" t="str">
        <f t="shared" si="338"/>
        <v>R3.0</v>
      </c>
      <c r="W181" s="338">
        <f t="shared" si="339"/>
        <v>35</v>
      </c>
      <c r="X181" s="339">
        <f t="shared" si="274"/>
        <v>10</v>
      </c>
      <c r="Y181" s="340" t="str">
        <f t="shared" si="275"/>
        <v>R3.0010</v>
      </c>
      <c r="Z181" s="341">
        <f t="shared" si="276"/>
        <v>0.90215999999999996</v>
      </c>
      <c r="AA181" s="342">
        <f t="shared" si="277"/>
        <v>31.58</v>
      </c>
      <c r="AB181" s="342">
        <f t="shared" si="278"/>
        <v>35.08</v>
      </c>
      <c r="AC181" s="343">
        <f t="shared" si="279"/>
        <v>0.90022804999999995</v>
      </c>
      <c r="AD181" s="344">
        <f t="shared" si="280"/>
        <v>20432.16</v>
      </c>
      <c r="AE181" s="344">
        <f t="shared" si="340"/>
        <v>79438</v>
      </c>
      <c r="AF181" s="344">
        <f t="shared" si="341"/>
        <v>716760</v>
      </c>
      <c r="AG181" s="344">
        <f t="shared" si="342"/>
        <v>796198</v>
      </c>
      <c r="AH181" s="64"/>
      <c r="AI181" s="347">
        <f t="shared" si="305"/>
        <v>371.3</v>
      </c>
      <c r="AJ181" s="347" t="str">
        <f t="shared" si="328"/>
        <v>PUMPING EQUIPMENT</v>
      </c>
      <c r="AK181" s="354">
        <f t="shared" si="284"/>
        <v>2014</v>
      </c>
      <c r="AL181" s="349">
        <f t="shared" si="285"/>
        <v>20432.16</v>
      </c>
      <c r="AM181" s="345">
        <f t="shared" si="343"/>
        <v>0</v>
      </c>
      <c r="AN181" s="346">
        <f t="shared" si="287"/>
        <v>20432.16</v>
      </c>
      <c r="AP181" s="347">
        <f t="shared" si="306"/>
        <v>371.3</v>
      </c>
      <c r="AQ181" s="347" t="str">
        <f t="shared" si="329"/>
        <v>PUMPING EQUIPMENT</v>
      </c>
      <c r="AR181" s="356">
        <f t="shared" si="288"/>
        <v>2014</v>
      </c>
      <c r="AS181" s="335">
        <f t="shared" si="289"/>
        <v>18201</v>
      </c>
      <c r="AT181" s="333" t="str">
        <f t="shared" si="290"/>
        <v>R3.0</v>
      </c>
      <c r="AU181" s="333">
        <f t="shared" si="291"/>
        <v>35</v>
      </c>
      <c r="AV181" s="348">
        <f t="shared" si="292"/>
        <v>3.5</v>
      </c>
      <c r="AW181" s="347">
        <f t="shared" si="293"/>
        <v>10</v>
      </c>
      <c r="AX181" s="347" t="str">
        <f t="shared" si="294"/>
        <v>R3.0010</v>
      </c>
      <c r="AY181" s="347">
        <f t="shared" si="295"/>
        <v>0.90215999999999996</v>
      </c>
      <c r="AZ181" s="347">
        <f t="shared" si="296"/>
        <v>31.58</v>
      </c>
      <c r="BA181" s="347">
        <f t="shared" si="297"/>
        <v>35.08</v>
      </c>
      <c r="BB181" s="350">
        <f t="shared" si="298"/>
        <v>9.9769999999999998E-2</v>
      </c>
      <c r="BC181" s="335">
        <f t="shared" si="299"/>
        <v>1815.91</v>
      </c>
      <c r="BD181" s="349">
        <f t="shared" si="300"/>
        <v>16385.09</v>
      </c>
      <c r="BE181" s="63">
        <f t="shared" si="344"/>
        <v>63703.5</v>
      </c>
      <c r="BF181" s="63">
        <f t="shared" si="345"/>
        <v>574787.57999999996</v>
      </c>
      <c r="BG181" s="63">
        <f t="shared" si="346"/>
        <v>638491.07999999996</v>
      </c>
    </row>
    <row r="182" spans="1:59" outlineLevel="2">
      <c r="A182" s="425">
        <f>'Gannett Fleming Eng Assess 6-16'!A181</f>
        <v>371.3</v>
      </c>
      <c r="B182" s="452"/>
      <c r="C182" s="351" t="s">
        <v>1211</v>
      </c>
      <c r="D182" s="351" t="str">
        <f>'Gannett Fleming Eng Assess 6-16'!C181</f>
        <v>PUMP POWER BOARD</v>
      </c>
      <c r="E182" s="429">
        <f>'Gannett Fleming Eng Assess 6-16'!E181</f>
        <v>0</v>
      </c>
      <c r="F182" s="333">
        <f>'Gannett Fleming Eng Assess 6-16'!D181</f>
        <v>2015</v>
      </c>
      <c r="G182" s="353">
        <f t="shared" si="262"/>
        <v>2015</v>
      </c>
      <c r="H182" s="352">
        <f>'Gannett Fleming Eng Assess 6-16'!G181</f>
        <v>1492</v>
      </c>
      <c r="I182" s="332" t="str">
        <f t="shared" si="332"/>
        <v>HWW-19</v>
      </c>
      <c r="J182" s="333">
        <f t="shared" si="333"/>
        <v>945</v>
      </c>
      <c r="K182" s="333">
        <f t="shared" si="334"/>
        <v>1117</v>
      </c>
      <c r="L182" s="334">
        <f t="shared" si="266"/>
        <v>1.1819999999999999</v>
      </c>
      <c r="M182" s="335">
        <f t="shared" si="267"/>
        <v>1763.54</v>
      </c>
      <c r="N182" s="458">
        <f t="shared" si="335"/>
        <v>1</v>
      </c>
      <c r="O182" s="335">
        <f t="shared" si="336"/>
        <v>1763.54</v>
      </c>
      <c r="P182" s="63"/>
      <c r="Q182" s="431">
        <f t="shared" si="304"/>
        <v>371.3</v>
      </c>
      <c r="R182" s="358" t="str">
        <f t="shared" si="327"/>
        <v>PUMPING EQUIPMENT</v>
      </c>
      <c r="S182" s="354">
        <f t="shared" si="270"/>
        <v>2015</v>
      </c>
      <c r="T182" s="336">
        <f>Inputs!B$7-(S182+0.5)</f>
        <v>2.5</v>
      </c>
      <c r="U182" s="355">
        <f t="shared" si="337"/>
        <v>1763.54</v>
      </c>
      <c r="V182" s="337" t="str">
        <f t="shared" si="338"/>
        <v>R3.0</v>
      </c>
      <c r="W182" s="338">
        <f t="shared" si="339"/>
        <v>35</v>
      </c>
      <c r="X182" s="339">
        <f t="shared" si="274"/>
        <v>7</v>
      </c>
      <c r="Y182" s="340" t="str">
        <f t="shared" si="275"/>
        <v>R3.0007</v>
      </c>
      <c r="Z182" s="341">
        <f t="shared" si="276"/>
        <v>0.93135000000000001</v>
      </c>
      <c r="AA182" s="342">
        <f t="shared" si="277"/>
        <v>32.6</v>
      </c>
      <c r="AB182" s="342">
        <f t="shared" si="278"/>
        <v>35.1</v>
      </c>
      <c r="AC182" s="343">
        <f t="shared" si="279"/>
        <v>0.92877493</v>
      </c>
      <c r="AD182" s="344">
        <f t="shared" si="280"/>
        <v>1637.93</v>
      </c>
      <c r="AE182" s="344">
        <f t="shared" si="340"/>
        <v>4409</v>
      </c>
      <c r="AF182" s="344">
        <f t="shared" si="341"/>
        <v>57491</v>
      </c>
      <c r="AG182" s="344">
        <f t="shared" si="342"/>
        <v>61900</v>
      </c>
      <c r="AH182" s="64"/>
      <c r="AI182" s="347">
        <f t="shared" si="305"/>
        <v>371.3</v>
      </c>
      <c r="AJ182" s="347" t="str">
        <f t="shared" si="328"/>
        <v>PUMPING EQUIPMENT</v>
      </c>
      <c r="AK182" s="354">
        <f t="shared" si="284"/>
        <v>2015</v>
      </c>
      <c r="AL182" s="349">
        <f t="shared" si="285"/>
        <v>1637.93</v>
      </c>
      <c r="AM182" s="345">
        <f t="shared" si="343"/>
        <v>0</v>
      </c>
      <c r="AN182" s="346">
        <f t="shared" si="287"/>
        <v>1637.93</v>
      </c>
      <c r="AP182" s="347">
        <f t="shared" si="306"/>
        <v>371.3</v>
      </c>
      <c r="AQ182" s="347" t="str">
        <f t="shared" si="329"/>
        <v>PUMPING EQUIPMENT</v>
      </c>
      <c r="AR182" s="356">
        <f t="shared" si="288"/>
        <v>2015</v>
      </c>
      <c r="AS182" s="335">
        <f t="shared" si="289"/>
        <v>1492</v>
      </c>
      <c r="AT182" s="333" t="str">
        <f t="shared" si="290"/>
        <v>R3.0</v>
      </c>
      <c r="AU182" s="333">
        <f t="shared" si="291"/>
        <v>35</v>
      </c>
      <c r="AV182" s="348">
        <f t="shared" si="292"/>
        <v>2.5</v>
      </c>
      <c r="AW182" s="347">
        <f t="shared" si="293"/>
        <v>7</v>
      </c>
      <c r="AX182" s="347" t="str">
        <f t="shared" si="294"/>
        <v>R3.0007</v>
      </c>
      <c r="AY182" s="347">
        <f t="shared" si="295"/>
        <v>0.93135000000000001</v>
      </c>
      <c r="AZ182" s="347">
        <f t="shared" si="296"/>
        <v>32.6</v>
      </c>
      <c r="BA182" s="347">
        <f t="shared" si="297"/>
        <v>35.1</v>
      </c>
      <c r="BB182" s="350">
        <f t="shared" si="298"/>
        <v>7.1230000000000002E-2</v>
      </c>
      <c r="BC182" s="335">
        <f t="shared" si="299"/>
        <v>106.28</v>
      </c>
      <c r="BD182" s="349">
        <f t="shared" si="300"/>
        <v>1385.72</v>
      </c>
      <c r="BE182" s="63">
        <f t="shared" si="344"/>
        <v>3730</v>
      </c>
      <c r="BF182" s="63">
        <f t="shared" si="345"/>
        <v>48639.199999999997</v>
      </c>
      <c r="BG182" s="63">
        <f t="shared" si="346"/>
        <v>52369.2</v>
      </c>
    </row>
    <row r="183" spans="1:59" outlineLevel="2">
      <c r="A183" s="425">
        <f>'Gannett Fleming Eng Assess 6-16'!A182</f>
        <v>371.3</v>
      </c>
      <c r="B183" s="452"/>
      <c r="C183" s="351" t="s">
        <v>1211</v>
      </c>
      <c r="D183" s="351" t="str">
        <f>'Gannett Fleming Eng Assess 6-16'!C182</f>
        <v>PUMP -SEWER</v>
      </c>
      <c r="E183" s="429">
        <f>'Gannett Fleming Eng Assess 6-16'!E182</f>
        <v>0</v>
      </c>
      <c r="F183" s="333">
        <f>'Gannett Fleming Eng Assess 6-16'!D182</f>
        <v>2015</v>
      </c>
      <c r="G183" s="353">
        <f t="shared" si="262"/>
        <v>2015</v>
      </c>
      <c r="H183" s="352">
        <f>'Gannett Fleming Eng Assess 6-16'!G182</f>
        <v>1874</v>
      </c>
      <c r="I183" s="332" t="str">
        <f t="shared" si="332"/>
        <v>HWW-19</v>
      </c>
      <c r="J183" s="333">
        <f t="shared" si="333"/>
        <v>945</v>
      </c>
      <c r="K183" s="333">
        <f t="shared" si="334"/>
        <v>1117</v>
      </c>
      <c r="L183" s="334">
        <f t="shared" si="266"/>
        <v>1.1819999999999999</v>
      </c>
      <c r="M183" s="335">
        <f t="shared" si="267"/>
        <v>2215.0700000000002</v>
      </c>
      <c r="N183" s="458">
        <f t="shared" si="335"/>
        <v>1</v>
      </c>
      <c r="O183" s="335">
        <f t="shared" si="336"/>
        <v>2215.0700000000002</v>
      </c>
      <c r="P183" s="63"/>
      <c r="Q183" s="431">
        <f t="shared" si="304"/>
        <v>371.3</v>
      </c>
      <c r="R183" s="358" t="str">
        <f t="shared" si="327"/>
        <v>PUMPING EQUIPMENT</v>
      </c>
      <c r="S183" s="354">
        <f t="shared" si="270"/>
        <v>2015</v>
      </c>
      <c r="T183" s="336">
        <f>Inputs!B$7-(S183+0.5)</f>
        <v>2.5</v>
      </c>
      <c r="U183" s="355">
        <f t="shared" si="337"/>
        <v>2215.0700000000002</v>
      </c>
      <c r="V183" s="337" t="str">
        <f t="shared" si="338"/>
        <v>R3.0</v>
      </c>
      <c r="W183" s="338">
        <f t="shared" si="339"/>
        <v>35</v>
      </c>
      <c r="X183" s="339">
        <f t="shared" si="274"/>
        <v>7</v>
      </c>
      <c r="Y183" s="340" t="str">
        <f t="shared" si="275"/>
        <v>R3.0007</v>
      </c>
      <c r="Z183" s="341">
        <f t="shared" si="276"/>
        <v>0.93135000000000001</v>
      </c>
      <c r="AA183" s="342">
        <f t="shared" si="277"/>
        <v>32.6</v>
      </c>
      <c r="AB183" s="342">
        <f t="shared" si="278"/>
        <v>35.1</v>
      </c>
      <c r="AC183" s="343">
        <f t="shared" si="279"/>
        <v>0.92877493</v>
      </c>
      <c r="AD183" s="344">
        <f t="shared" si="280"/>
        <v>2057.3000000000002</v>
      </c>
      <c r="AE183" s="344">
        <f t="shared" si="340"/>
        <v>5538</v>
      </c>
      <c r="AF183" s="344">
        <f t="shared" si="341"/>
        <v>72211</v>
      </c>
      <c r="AG183" s="344">
        <f t="shared" si="342"/>
        <v>77749</v>
      </c>
      <c r="AH183" s="64"/>
      <c r="AI183" s="347">
        <f t="shared" si="305"/>
        <v>371.3</v>
      </c>
      <c r="AJ183" s="347" t="str">
        <f t="shared" si="328"/>
        <v>PUMPING EQUIPMENT</v>
      </c>
      <c r="AK183" s="354">
        <f t="shared" si="284"/>
        <v>2015</v>
      </c>
      <c r="AL183" s="349">
        <f t="shared" si="285"/>
        <v>2057.3000000000002</v>
      </c>
      <c r="AM183" s="345">
        <f t="shared" si="343"/>
        <v>0</v>
      </c>
      <c r="AN183" s="346">
        <f t="shared" si="287"/>
        <v>2057.3000000000002</v>
      </c>
      <c r="AP183" s="347">
        <f t="shared" si="306"/>
        <v>371.3</v>
      </c>
      <c r="AQ183" s="347" t="str">
        <f t="shared" si="329"/>
        <v>PUMPING EQUIPMENT</v>
      </c>
      <c r="AR183" s="356">
        <f t="shared" si="288"/>
        <v>2015</v>
      </c>
      <c r="AS183" s="335">
        <f t="shared" si="289"/>
        <v>1874</v>
      </c>
      <c r="AT183" s="333" t="str">
        <f t="shared" si="290"/>
        <v>R3.0</v>
      </c>
      <c r="AU183" s="333">
        <f t="shared" si="291"/>
        <v>35</v>
      </c>
      <c r="AV183" s="348">
        <f t="shared" si="292"/>
        <v>2.5</v>
      </c>
      <c r="AW183" s="347">
        <f t="shared" si="293"/>
        <v>7</v>
      </c>
      <c r="AX183" s="347" t="str">
        <f t="shared" si="294"/>
        <v>R3.0007</v>
      </c>
      <c r="AY183" s="347">
        <f t="shared" si="295"/>
        <v>0.93135000000000001</v>
      </c>
      <c r="AZ183" s="347">
        <f t="shared" si="296"/>
        <v>32.6</v>
      </c>
      <c r="BA183" s="347">
        <f t="shared" si="297"/>
        <v>35.1</v>
      </c>
      <c r="BB183" s="350">
        <f t="shared" si="298"/>
        <v>7.1230000000000002E-2</v>
      </c>
      <c r="BC183" s="335">
        <f t="shared" si="299"/>
        <v>133.49</v>
      </c>
      <c r="BD183" s="349">
        <f t="shared" si="300"/>
        <v>1740.51</v>
      </c>
      <c r="BE183" s="63">
        <f t="shared" si="344"/>
        <v>4685</v>
      </c>
      <c r="BF183" s="63">
        <f t="shared" si="345"/>
        <v>61092.4</v>
      </c>
      <c r="BG183" s="63">
        <f t="shared" si="346"/>
        <v>65777.399999999994</v>
      </c>
    </row>
    <row r="184" spans="1:59" outlineLevel="2">
      <c r="A184" s="425">
        <f>'Gannett Fleming Eng Assess 6-16'!A183</f>
        <v>371.3</v>
      </c>
      <c r="B184" s="452"/>
      <c r="C184" s="351" t="s">
        <v>1211</v>
      </c>
      <c r="D184" s="351" t="str">
        <f>'Gannett Fleming Eng Assess 6-16'!C183</f>
        <v>PUMP INSTALLATION</v>
      </c>
      <c r="E184" s="429">
        <f>'Gannett Fleming Eng Assess 6-16'!E183</f>
        <v>0</v>
      </c>
      <c r="F184" s="333">
        <f>'Gannett Fleming Eng Assess 6-16'!D183</f>
        <v>2015</v>
      </c>
      <c r="G184" s="353">
        <f t="shared" si="262"/>
        <v>2015</v>
      </c>
      <c r="H184" s="352">
        <f>'Gannett Fleming Eng Assess 6-16'!G183</f>
        <v>87.86</v>
      </c>
      <c r="I184" s="332" t="str">
        <f t="shared" si="332"/>
        <v>HWW-19</v>
      </c>
      <c r="J184" s="333">
        <f t="shared" si="333"/>
        <v>945</v>
      </c>
      <c r="K184" s="333">
        <f t="shared" si="334"/>
        <v>1117</v>
      </c>
      <c r="L184" s="334">
        <f t="shared" si="266"/>
        <v>1.1819999999999999</v>
      </c>
      <c r="M184" s="335">
        <f t="shared" si="267"/>
        <v>103.85</v>
      </c>
      <c r="N184" s="458">
        <f t="shared" si="335"/>
        <v>1</v>
      </c>
      <c r="O184" s="335">
        <f t="shared" si="336"/>
        <v>103.85</v>
      </c>
      <c r="P184" s="63"/>
      <c r="Q184" s="431">
        <f t="shared" si="304"/>
        <v>371.3</v>
      </c>
      <c r="R184" s="358" t="str">
        <f t="shared" si="327"/>
        <v>PUMPING EQUIPMENT</v>
      </c>
      <c r="S184" s="354">
        <f t="shared" si="270"/>
        <v>2015</v>
      </c>
      <c r="T184" s="336">
        <f>Inputs!B$7-(S184+0.5)</f>
        <v>2.5</v>
      </c>
      <c r="U184" s="355">
        <f t="shared" si="337"/>
        <v>103.85</v>
      </c>
      <c r="V184" s="337" t="str">
        <f t="shared" si="338"/>
        <v>R3.0</v>
      </c>
      <c r="W184" s="338">
        <f t="shared" si="339"/>
        <v>35</v>
      </c>
      <c r="X184" s="339">
        <f t="shared" si="274"/>
        <v>7</v>
      </c>
      <c r="Y184" s="340" t="str">
        <f t="shared" si="275"/>
        <v>R3.0007</v>
      </c>
      <c r="Z184" s="341">
        <f t="shared" si="276"/>
        <v>0.93135000000000001</v>
      </c>
      <c r="AA184" s="342">
        <f t="shared" si="277"/>
        <v>32.6</v>
      </c>
      <c r="AB184" s="342">
        <f t="shared" si="278"/>
        <v>35.1</v>
      </c>
      <c r="AC184" s="343">
        <f t="shared" si="279"/>
        <v>0.92877493</v>
      </c>
      <c r="AD184" s="344">
        <f t="shared" si="280"/>
        <v>96.45</v>
      </c>
      <c r="AE184" s="344">
        <f t="shared" si="340"/>
        <v>260</v>
      </c>
      <c r="AF184" s="344">
        <f t="shared" si="341"/>
        <v>3386</v>
      </c>
      <c r="AG184" s="344">
        <f t="shared" si="342"/>
        <v>3645</v>
      </c>
      <c r="AH184" s="64"/>
      <c r="AI184" s="347">
        <f t="shared" si="305"/>
        <v>371.3</v>
      </c>
      <c r="AJ184" s="347" t="str">
        <f t="shared" si="328"/>
        <v>PUMPING EQUIPMENT</v>
      </c>
      <c r="AK184" s="354">
        <f t="shared" si="284"/>
        <v>2015</v>
      </c>
      <c r="AL184" s="349">
        <f t="shared" si="285"/>
        <v>96.45</v>
      </c>
      <c r="AM184" s="345">
        <f t="shared" si="343"/>
        <v>0</v>
      </c>
      <c r="AN184" s="346">
        <f t="shared" si="287"/>
        <v>96.45</v>
      </c>
      <c r="AP184" s="347">
        <f t="shared" si="306"/>
        <v>371.3</v>
      </c>
      <c r="AQ184" s="347" t="str">
        <f t="shared" si="329"/>
        <v>PUMPING EQUIPMENT</v>
      </c>
      <c r="AR184" s="356">
        <f t="shared" si="288"/>
        <v>2015</v>
      </c>
      <c r="AS184" s="335">
        <f t="shared" si="289"/>
        <v>87.86</v>
      </c>
      <c r="AT184" s="333" t="str">
        <f t="shared" si="290"/>
        <v>R3.0</v>
      </c>
      <c r="AU184" s="333">
        <f t="shared" si="291"/>
        <v>35</v>
      </c>
      <c r="AV184" s="348">
        <f t="shared" si="292"/>
        <v>2.5</v>
      </c>
      <c r="AW184" s="347">
        <f t="shared" si="293"/>
        <v>7</v>
      </c>
      <c r="AX184" s="347" t="str">
        <f t="shared" si="294"/>
        <v>R3.0007</v>
      </c>
      <c r="AY184" s="347">
        <f t="shared" si="295"/>
        <v>0.93135000000000001</v>
      </c>
      <c r="AZ184" s="347">
        <f t="shared" si="296"/>
        <v>32.6</v>
      </c>
      <c r="BA184" s="347">
        <f t="shared" si="297"/>
        <v>35.1</v>
      </c>
      <c r="BB184" s="350">
        <f t="shared" si="298"/>
        <v>7.1230000000000002E-2</v>
      </c>
      <c r="BC184" s="335">
        <f t="shared" si="299"/>
        <v>6.26</v>
      </c>
      <c r="BD184" s="349">
        <f t="shared" si="300"/>
        <v>81.599999999999994</v>
      </c>
      <c r="BE184" s="63">
        <f t="shared" si="344"/>
        <v>219.65</v>
      </c>
      <c r="BF184" s="63">
        <f t="shared" si="345"/>
        <v>2864.24</v>
      </c>
      <c r="BG184" s="63">
        <f t="shared" si="346"/>
        <v>3083.89</v>
      </c>
    </row>
    <row r="185" spans="1:59" outlineLevel="2">
      <c r="A185" s="425">
        <f>'Gannett Fleming Eng Assess 6-16'!A184</f>
        <v>371.3</v>
      </c>
      <c r="B185" s="452"/>
      <c r="C185" s="351" t="s">
        <v>1211</v>
      </c>
      <c r="D185" s="351" t="str">
        <f>'Gannett Fleming Eng Assess 6-16'!C184</f>
        <v>BACK UP MOTOR RAW WASTEWATER  PUMPS</v>
      </c>
      <c r="E185" s="429">
        <f>'Gannett Fleming Eng Assess 6-16'!E184</f>
        <v>0</v>
      </c>
      <c r="F185" s="333">
        <f>'Gannett Fleming Eng Assess 6-16'!D184</f>
        <v>2016</v>
      </c>
      <c r="G185" s="353">
        <f t="shared" si="262"/>
        <v>2016</v>
      </c>
      <c r="H185" s="352">
        <f>'Gannett Fleming Eng Assess 6-16'!G184</f>
        <v>6085</v>
      </c>
      <c r="I185" s="332" t="str">
        <f t="shared" si="332"/>
        <v>HWW-19</v>
      </c>
      <c r="J185" s="333">
        <f t="shared" si="333"/>
        <v>1017</v>
      </c>
      <c r="K185" s="333">
        <f t="shared" si="334"/>
        <v>1117</v>
      </c>
      <c r="L185" s="334">
        <f t="shared" si="266"/>
        <v>1.0980000000000001</v>
      </c>
      <c r="M185" s="335">
        <f t="shared" si="267"/>
        <v>6681.33</v>
      </c>
      <c r="N185" s="458">
        <f t="shared" si="335"/>
        <v>1</v>
      </c>
      <c r="O185" s="335">
        <f t="shared" si="336"/>
        <v>6681.33</v>
      </c>
      <c r="P185" s="63"/>
      <c r="Q185" s="431">
        <f t="shared" si="304"/>
        <v>371.3</v>
      </c>
      <c r="R185" s="358" t="str">
        <f t="shared" si="327"/>
        <v>PUMPING EQUIPMENT</v>
      </c>
      <c r="S185" s="354">
        <f t="shared" si="270"/>
        <v>2016</v>
      </c>
      <c r="T185" s="336">
        <f>Inputs!B$7-(S185+0.5)</f>
        <v>1.5</v>
      </c>
      <c r="U185" s="355">
        <f t="shared" si="337"/>
        <v>6681.33</v>
      </c>
      <c r="V185" s="337" t="str">
        <f t="shared" si="338"/>
        <v>R3.0</v>
      </c>
      <c r="W185" s="338">
        <f t="shared" si="339"/>
        <v>35</v>
      </c>
      <c r="X185" s="339">
        <f t="shared" si="274"/>
        <v>4</v>
      </c>
      <c r="Y185" s="340" t="str">
        <f t="shared" si="275"/>
        <v>R3.0004</v>
      </c>
      <c r="Z185" s="341">
        <f t="shared" si="276"/>
        <v>0.96069000000000004</v>
      </c>
      <c r="AA185" s="342">
        <f t="shared" si="277"/>
        <v>33.619999999999997</v>
      </c>
      <c r="AB185" s="342">
        <f t="shared" si="278"/>
        <v>35.119999999999997</v>
      </c>
      <c r="AC185" s="343">
        <f t="shared" si="279"/>
        <v>0.95728928999999996</v>
      </c>
      <c r="AD185" s="344">
        <f t="shared" si="280"/>
        <v>6395.97</v>
      </c>
      <c r="AE185" s="344">
        <f t="shared" si="340"/>
        <v>10022</v>
      </c>
      <c r="AF185" s="344">
        <f t="shared" si="341"/>
        <v>224626</v>
      </c>
      <c r="AG185" s="344">
        <f t="shared" si="342"/>
        <v>234648</v>
      </c>
      <c r="AH185" s="64"/>
      <c r="AI185" s="347">
        <f t="shared" si="305"/>
        <v>371.3</v>
      </c>
      <c r="AJ185" s="347" t="str">
        <f t="shared" si="328"/>
        <v>PUMPING EQUIPMENT</v>
      </c>
      <c r="AK185" s="354">
        <f t="shared" si="284"/>
        <v>2016</v>
      </c>
      <c r="AL185" s="349">
        <f t="shared" si="285"/>
        <v>6395.97</v>
      </c>
      <c r="AM185" s="345">
        <f t="shared" si="343"/>
        <v>0</v>
      </c>
      <c r="AN185" s="346">
        <f t="shared" si="287"/>
        <v>6395.97</v>
      </c>
      <c r="AP185" s="347">
        <f t="shared" si="306"/>
        <v>371.3</v>
      </c>
      <c r="AQ185" s="347" t="str">
        <f t="shared" si="329"/>
        <v>PUMPING EQUIPMENT</v>
      </c>
      <c r="AR185" s="356">
        <f t="shared" si="288"/>
        <v>2016</v>
      </c>
      <c r="AS185" s="335">
        <f t="shared" si="289"/>
        <v>6085</v>
      </c>
      <c r="AT185" s="333" t="str">
        <f t="shared" si="290"/>
        <v>R3.0</v>
      </c>
      <c r="AU185" s="333">
        <f t="shared" si="291"/>
        <v>35</v>
      </c>
      <c r="AV185" s="348">
        <f t="shared" si="292"/>
        <v>1.5</v>
      </c>
      <c r="AW185" s="347">
        <f t="shared" si="293"/>
        <v>4</v>
      </c>
      <c r="AX185" s="347" t="str">
        <f t="shared" si="294"/>
        <v>R3.0004</v>
      </c>
      <c r="AY185" s="347">
        <f t="shared" si="295"/>
        <v>0.96069000000000004</v>
      </c>
      <c r="AZ185" s="347">
        <f t="shared" si="296"/>
        <v>33.619999999999997</v>
      </c>
      <c r="BA185" s="347">
        <f t="shared" si="297"/>
        <v>35.119999999999997</v>
      </c>
      <c r="BB185" s="350">
        <f t="shared" si="298"/>
        <v>4.2709999999999998E-2</v>
      </c>
      <c r="BC185" s="335">
        <f t="shared" si="299"/>
        <v>259.89</v>
      </c>
      <c r="BD185" s="349">
        <f t="shared" si="300"/>
        <v>5825.11</v>
      </c>
      <c r="BE185" s="63">
        <f t="shared" si="344"/>
        <v>9127.5</v>
      </c>
      <c r="BF185" s="63">
        <f t="shared" si="345"/>
        <v>204577.7</v>
      </c>
      <c r="BG185" s="63">
        <f t="shared" si="346"/>
        <v>213705.2</v>
      </c>
    </row>
    <row r="186" spans="1:59" outlineLevel="2">
      <c r="A186" s="425">
        <f>'Gannett Fleming Eng Assess 6-16'!A185</f>
        <v>371.3</v>
      </c>
      <c r="B186" s="452"/>
      <c r="C186" s="351" t="s">
        <v>1211</v>
      </c>
      <c r="D186" s="351" t="str">
        <f>'Gannett Fleming Eng Assess 6-16'!C185</f>
        <v>TSURUMI CHOPPER PUMPS</v>
      </c>
      <c r="E186" s="429">
        <f>'Gannett Fleming Eng Assess 6-16'!E185</f>
        <v>0</v>
      </c>
      <c r="F186" s="333">
        <f>'Gannett Fleming Eng Assess 6-16'!D185</f>
        <v>2017</v>
      </c>
      <c r="G186" s="353">
        <f t="shared" si="262"/>
        <v>2017</v>
      </c>
      <c r="H186" s="352">
        <f>'Gannett Fleming Eng Assess 6-16'!G185</f>
        <v>6359.02</v>
      </c>
      <c r="I186" s="332" t="str">
        <f t="shared" si="332"/>
        <v>HWW-19</v>
      </c>
      <c r="J186" s="333">
        <f t="shared" si="333"/>
        <v>1117</v>
      </c>
      <c r="K186" s="333">
        <f t="shared" si="334"/>
        <v>1117</v>
      </c>
      <c r="L186" s="334">
        <f t="shared" si="266"/>
        <v>1</v>
      </c>
      <c r="M186" s="335">
        <f t="shared" si="267"/>
        <v>6359.02</v>
      </c>
      <c r="N186" s="458">
        <f t="shared" si="335"/>
        <v>1</v>
      </c>
      <c r="O186" s="335">
        <f t="shared" si="336"/>
        <v>6359.02</v>
      </c>
      <c r="P186" s="63"/>
      <c r="Q186" s="431">
        <f t="shared" si="304"/>
        <v>371.3</v>
      </c>
      <c r="R186" s="358" t="str">
        <f t="shared" si="327"/>
        <v>PUMPING EQUIPMENT</v>
      </c>
      <c r="S186" s="354">
        <f t="shared" si="270"/>
        <v>2017</v>
      </c>
      <c r="T186" s="336">
        <f>Inputs!B$7-(S186+0.5)</f>
        <v>0.5</v>
      </c>
      <c r="U186" s="355">
        <f t="shared" si="337"/>
        <v>6359.02</v>
      </c>
      <c r="V186" s="337" t="str">
        <f t="shared" si="338"/>
        <v>R3.0</v>
      </c>
      <c r="W186" s="338">
        <f t="shared" si="339"/>
        <v>35</v>
      </c>
      <c r="X186" s="339">
        <f t="shared" si="274"/>
        <v>1</v>
      </c>
      <c r="Y186" s="340" t="str">
        <f t="shared" si="275"/>
        <v>R3.0001</v>
      </c>
      <c r="Z186" s="341">
        <f t="shared" si="276"/>
        <v>0.99014999999999997</v>
      </c>
      <c r="AA186" s="342">
        <f t="shared" si="277"/>
        <v>34.659999999999997</v>
      </c>
      <c r="AB186" s="342">
        <f t="shared" si="278"/>
        <v>35.159999999999997</v>
      </c>
      <c r="AC186" s="343">
        <f t="shared" si="279"/>
        <v>0.98577928999999997</v>
      </c>
      <c r="AD186" s="344">
        <f t="shared" si="280"/>
        <v>6268.59</v>
      </c>
      <c r="AE186" s="344">
        <f t="shared" si="340"/>
        <v>3180</v>
      </c>
      <c r="AF186" s="344">
        <f t="shared" si="341"/>
        <v>220404</v>
      </c>
      <c r="AG186" s="344">
        <f t="shared" si="342"/>
        <v>223583</v>
      </c>
      <c r="AH186" s="64"/>
      <c r="AI186" s="347">
        <f t="shared" si="305"/>
        <v>371.3</v>
      </c>
      <c r="AJ186" s="347" t="str">
        <f t="shared" si="328"/>
        <v>PUMPING EQUIPMENT</v>
      </c>
      <c r="AK186" s="354">
        <f t="shared" si="284"/>
        <v>2017</v>
      </c>
      <c r="AL186" s="349">
        <f t="shared" si="285"/>
        <v>6268.59</v>
      </c>
      <c r="AM186" s="345">
        <f t="shared" si="343"/>
        <v>0</v>
      </c>
      <c r="AN186" s="346">
        <f t="shared" si="287"/>
        <v>6268.59</v>
      </c>
      <c r="AP186" s="347">
        <f t="shared" si="306"/>
        <v>371.3</v>
      </c>
      <c r="AQ186" s="347" t="str">
        <f t="shared" si="329"/>
        <v>PUMPING EQUIPMENT</v>
      </c>
      <c r="AR186" s="356">
        <f t="shared" si="288"/>
        <v>2017</v>
      </c>
      <c r="AS186" s="335">
        <f t="shared" si="289"/>
        <v>6359.02</v>
      </c>
      <c r="AT186" s="333" t="str">
        <f t="shared" si="290"/>
        <v>R3.0</v>
      </c>
      <c r="AU186" s="333">
        <f t="shared" si="291"/>
        <v>35</v>
      </c>
      <c r="AV186" s="348">
        <f t="shared" si="292"/>
        <v>0.5</v>
      </c>
      <c r="AW186" s="347">
        <f t="shared" si="293"/>
        <v>1</v>
      </c>
      <c r="AX186" s="347" t="str">
        <f t="shared" si="294"/>
        <v>R3.0001</v>
      </c>
      <c r="AY186" s="347">
        <f t="shared" si="295"/>
        <v>0.99014999999999997</v>
      </c>
      <c r="AZ186" s="347">
        <f t="shared" si="296"/>
        <v>34.659999999999997</v>
      </c>
      <c r="BA186" s="347">
        <f t="shared" si="297"/>
        <v>35.159999999999997</v>
      </c>
      <c r="BB186" s="350">
        <f t="shared" si="298"/>
        <v>1.422E-2</v>
      </c>
      <c r="BC186" s="335">
        <f t="shared" si="299"/>
        <v>90.43</v>
      </c>
      <c r="BD186" s="349">
        <f t="shared" si="300"/>
        <v>6268.59</v>
      </c>
      <c r="BE186" s="63">
        <f t="shared" si="344"/>
        <v>3179.51</v>
      </c>
      <c r="BF186" s="63">
        <f t="shared" si="345"/>
        <v>220403.63</v>
      </c>
      <c r="BG186" s="63">
        <f t="shared" si="346"/>
        <v>223583.14</v>
      </c>
    </row>
    <row r="187" spans="1:59" outlineLevel="1">
      <c r="A187" s="430" t="s">
        <v>1233</v>
      </c>
      <c r="B187" s="453"/>
      <c r="C187" s="357" t="str">
        <f>C186</f>
        <v>PUMPING EQUIPMENT</v>
      </c>
      <c r="D187" s="351"/>
      <c r="E187" s="429"/>
      <c r="F187" s="333"/>
      <c r="G187" s="353"/>
      <c r="H187" s="352">
        <f>SUBTOTAL(9,H169:H186)</f>
        <v>180108.67999999996</v>
      </c>
      <c r="I187" s="332"/>
      <c r="J187" s="333"/>
      <c r="K187" s="333"/>
      <c r="L187" s="334"/>
      <c r="M187" s="335">
        <f>SUBTOTAL(9,M169:M186)</f>
        <v>379859.83999999997</v>
      </c>
      <c r="N187" s="335"/>
      <c r="O187" s="335">
        <f>SUBTOTAL(9,O169:O186)</f>
        <v>379859.83999999997</v>
      </c>
      <c r="P187" s="63"/>
      <c r="Q187" s="431" t="str">
        <f t="shared" si="304"/>
        <v>371.30 Total</v>
      </c>
      <c r="R187" s="358" t="str">
        <f>C187</f>
        <v>PUMPING EQUIPMENT</v>
      </c>
      <c r="S187" s="354"/>
      <c r="T187" s="336">
        <f>ROUND(AE187/U187,2)</f>
        <v>18.149999999999999</v>
      </c>
      <c r="U187" s="355">
        <f>SUBTOTAL(9,U169:U186)</f>
        <v>379859.83999999997</v>
      </c>
      <c r="V187" s="337"/>
      <c r="W187" s="338"/>
      <c r="X187" s="339"/>
      <c r="Y187" s="340"/>
      <c r="Z187" s="341"/>
      <c r="AA187" s="342">
        <f>ROUND(AF187/$U187,2)</f>
        <v>18.78</v>
      </c>
      <c r="AB187" s="342">
        <f>ROUND(AG187/$U187,2)</f>
        <v>36.93</v>
      </c>
      <c r="AC187" s="343"/>
      <c r="AD187" s="344">
        <f>SUBTOTAL(9,AD169:AD186)</f>
        <v>196073.11</v>
      </c>
      <c r="AE187" s="344">
        <f t="shared" ref="AE187:AG187" si="347">SUBTOTAL(9,AE169:AE186)</f>
        <v>6893209</v>
      </c>
      <c r="AF187" s="344">
        <f t="shared" si="347"/>
        <v>7134775</v>
      </c>
      <c r="AG187" s="344">
        <f t="shared" si="347"/>
        <v>14027979</v>
      </c>
      <c r="AH187" s="64"/>
      <c r="AI187" s="431" t="str">
        <f t="shared" si="305"/>
        <v>371.30 Total</v>
      </c>
      <c r="AJ187" s="358" t="str">
        <f>C187</f>
        <v>PUMPING EQUIPMENT</v>
      </c>
      <c r="AK187" s="354"/>
      <c r="AL187" s="349">
        <f>SUBTOTAL(9,AL169:AL186)</f>
        <v>196073.11</v>
      </c>
      <c r="AM187" s="345"/>
      <c r="AN187" s="349">
        <f>SUBTOTAL(9,AN169:AN186)</f>
        <v>196073.11</v>
      </c>
      <c r="AP187" s="431" t="str">
        <f t="shared" si="306"/>
        <v>371.30 Total</v>
      </c>
      <c r="AQ187" s="358" t="str">
        <f>C187</f>
        <v>PUMPING EQUIPMENT</v>
      </c>
      <c r="AR187" s="356"/>
      <c r="AS187" s="335">
        <f>SUBTOTAL(9,AS169:AS186)</f>
        <v>180108.67999999996</v>
      </c>
      <c r="AT187" s="333"/>
      <c r="AU187" s="333"/>
      <c r="AV187" s="348">
        <f>ROUND(BE187/AS187,2)</f>
        <v>14.72</v>
      </c>
      <c r="AW187" s="347"/>
      <c r="AX187" s="347"/>
      <c r="AY187" s="347"/>
      <c r="AZ187" s="348">
        <f>ROUND(BF187/AS187,2)</f>
        <v>21.74</v>
      </c>
      <c r="BA187" s="348">
        <f>ROUND(BG187/AS187,2)</f>
        <v>36.46</v>
      </c>
      <c r="BB187" s="350"/>
      <c r="BC187" s="335">
        <f>SUBTOTAL(9,BC169:BC186)</f>
        <v>71116.639999999985</v>
      </c>
      <c r="BD187" s="349">
        <f>SUBTOTAL(9,BD169:BD186)</f>
        <v>108992.03999999998</v>
      </c>
      <c r="BE187" s="349">
        <f t="shared" ref="BE187:BG187" si="348">SUBTOTAL(9,BE169:BE186)</f>
        <v>2651420.6999999997</v>
      </c>
      <c r="BF187" s="349">
        <f t="shared" si="348"/>
        <v>3915751.0700000003</v>
      </c>
      <c r="BG187" s="349">
        <f t="shared" si="348"/>
        <v>6567171.7599999998</v>
      </c>
    </row>
    <row r="188" spans="1:59" outlineLevel="2">
      <c r="A188" s="425">
        <f>'Gannett Fleming Eng Assess 6-16'!A188</f>
        <v>371.32</v>
      </c>
      <c r="B188" s="452"/>
      <c r="C188" s="351" t="s">
        <v>1212</v>
      </c>
      <c r="D188" s="351" t="str">
        <f>'Gannett Fleming Eng Assess 6-16'!C188</f>
        <v>GRINDER PUMPS - RESIDENTIAL  (18)</v>
      </c>
      <c r="E188" s="429">
        <f>'Gannett Fleming Eng Assess 6-16'!E188</f>
        <v>18</v>
      </c>
      <c r="F188" s="333">
        <f>'Gannett Fleming Eng Assess 6-16'!D188</f>
        <v>1993</v>
      </c>
      <c r="G188" s="353">
        <f t="shared" si="262"/>
        <v>1993</v>
      </c>
      <c r="H188" s="352">
        <f>'Gannett Fleming Eng Assess 6-16'!G188</f>
        <v>38470.410000000003</v>
      </c>
      <c r="I188" s="332" t="str">
        <f>VLOOKUP(A188,AccountParameters,6,FALSE)</f>
        <v>HWW-19</v>
      </c>
      <c r="J188" s="333">
        <f>VLOOKUP(CONCATENATE($I188,G188),CostIndices,10,FALSE)</f>
        <v>386</v>
      </c>
      <c r="K188" s="333">
        <f>VLOOKUP(CONCATENATE($I188,2017),CostIndices,10,FALSE)</f>
        <v>1117</v>
      </c>
      <c r="L188" s="334">
        <f t="shared" si="266"/>
        <v>2.8940000000000001</v>
      </c>
      <c r="M188" s="335">
        <f t="shared" si="267"/>
        <v>111333.37</v>
      </c>
      <c r="N188" s="458">
        <f>VLOOKUP(A188,AccountParameters,7,FALSE)</f>
        <v>1</v>
      </c>
      <c r="O188" s="335">
        <f t="shared" ref="O188:O191" si="349">ROUND(M188*N188,2)</f>
        <v>111333.37</v>
      </c>
      <c r="P188" s="63"/>
      <c r="Q188" s="347">
        <f t="shared" si="304"/>
        <v>371.32</v>
      </c>
      <c r="R188" s="347" t="str">
        <f t="shared" si="327"/>
        <v>PUMPING EQUIPMENT - GRINDER</v>
      </c>
      <c r="S188" s="354">
        <f t="shared" si="270"/>
        <v>1993</v>
      </c>
      <c r="T188" s="336">
        <f>Inputs!B$7-(S188+0.5)</f>
        <v>24.5</v>
      </c>
      <c r="U188" s="355">
        <f t="shared" ref="U188:U191" si="350">O188</f>
        <v>111333.37</v>
      </c>
      <c r="V188" s="337" t="str">
        <f>VLOOKUP($Q188,AccountParameters,7+1,FALSE)</f>
        <v>R3.0</v>
      </c>
      <c r="W188" s="338">
        <f>VLOOKUP($Q188,AccountParameters,8+1,FALSE)</f>
        <v>35</v>
      </c>
      <c r="X188" s="339">
        <f t="shared" si="274"/>
        <v>70</v>
      </c>
      <c r="Y188" s="340" t="str">
        <f t="shared" si="275"/>
        <v>R3.0070</v>
      </c>
      <c r="Z188" s="341">
        <f t="shared" si="276"/>
        <v>0.38261000000000001</v>
      </c>
      <c r="AA188" s="342">
        <f t="shared" si="277"/>
        <v>13.39</v>
      </c>
      <c r="AB188" s="342">
        <f t="shared" si="278"/>
        <v>37.89</v>
      </c>
      <c r="AC188" s="343">
        <f t="shared" si="279"/>
        <v>0.35339140000000002</v>
      </c>
      <c r="AD188" s="344">
        <f t="shared" si="280"/>
        <v>39344.26</v>
      </c>
      <c r="AE188" s="344">
        <f t="shared" ref="AE188:AE191" si="351">ROUND($U188*T188,0)</f>
        <v>2727668</v>
      </c>
      <c r="AF188" s="344">
        <f t="shared" ref="AF188:AF191" si="352">ROUND($U188*AA188,0)</f>
        <v>1490754</v>
      </c>
      <c r="AG188" s="344">
        <f t="shared" ref="AG188:AG191" si="353">ROUND($U188*AB188,0)</f>
        <v>4218421</v>
      </c>
      <c r="AH188" s="64"/>
      <c r="AI188" s="347">
        <f t="shared" si="305"/>
        <v>371.32</v>
      </c>
      <c r="AJ188" s="347" t="str">
        <f t="shared" si="328"/>
        <v>PUMPING EQUIPMENT - GRINDER</v>
      </c>
      <c r="AK188" s="354">
        <f t="shared" si="284"/>
        <v>1993</v>
      </c>
      <c r="AL188" s="349">
        <f t="shared" si="285"/>
        <v>39344.26</v>
      </c>
      <c r="AM188" s="345">
        <f>VLOOKUP(AI188,AccountParameters,9+1,FALSE)</f>
        <v>0</v>
      </c>
      <c r="AN188" s="346">
        <f t="shared" si="287"/>
        <v>39344.26</v>
      </c>
      <c r="AP188" s="347">
        <f t="shared" si="306"/>
        <v>371.32</v>
      </c>
      <c r="AQ188" s="347" t="str">
        <f t="shared" si="329"/>
        <v>PUMPING EQUIPMENT - GRINDER</v>
      </c>
      <c r="AR188" s="356">
        <f t="shared" si="288"/>
        <v>1993</v>
      </c>
      <c r="AS188" s="335">
        <f t="shared" si="289"/>
        <v>38470.410000000003</v>
      </c>
      <c r="AT188" s="333" t="str">
        <f t="shared" si="290"/>
        <v>R3.0</v>
      </c>
      <c r="AU188" s="333">
        <f t="shared" si="291"/>
        <v>35</v>
      </c>
      <c r="AV188" s="348">
        <f t="shared" si="292"/>
        <v>24.5</v>
      </c>
      <c r="AW188" s="347">
        <f t="shared" si="293"/>
        <v>70</v>
      </c>
      <c r="AX188" s="347" t="str">
        <f t="shared" si="294"/>
        <v>R3.0070</v>
      </c>
      <c r="AY188" s="347">
        <f t="shared" si="295"/>
        <v>0.38261000000000001</v>
      </c>
      <c r="AZ188" s="347">
        <f t="shared" si="296"/>
        <v>13.39</v>
      </c>
      <c r="BA188" s="347">
        <f t="shared" si="297"/>
        <v>37.89</v>
      </c>
      <c r="BB188" s="350">
        <f t="shared" si="298"/>
        <v>0.64661000000000002</v>
      </c>
      <c r="BC188" s="335">
        <f t="shared" si="299"/>
        <v>24875.35</v>
      </c>
      <c r="BD188" s="349">
        <f t="shared" si="300"/>
        <v>13595.060000000005</v>
      </c>
      <c r="BE188" s="63">
        <f t="shared" ref="BE188:BE191" si="354">ROUND($AS188*AV188,2)</f>
        <v>942525.05</v>
      </c>
      <c r="BF188" s="63">
        <f t="shared" ref="BF188:BF191" si="355">ROUND($AS188*AZ188,2)</f>
        <v>515118.79</v>
      </c>
      <c r="BG188" s="63">
        <f t="shared" ref="BG188:BG191" si="356">ROUND($AS188*BA188,2)</f>
        <v>1457643.83</v>
      </c>
    </row>
    <row r="189" spans="1:59" outlineLevel="2">
      <c r="A189" s="425">
        <f>'Gannett Fleming Eng Assess 6-16'!A189</f>
        <v>371.32</v>
      </c>
      <c r="B189" s="452"/>
      <c r="C189" s="351" t="s">
        <v>1212</v>
      </c>
      <c r="D189" s="351" t="str">
        <f>'Gannett Fleming Eng Assess 6-16'!C189</f>
        <v>GRINDER PUMPS - COMMERCIAL  (1)</v>
      </c>
      <c r="E189" s="429">
        <f>'Gannett Fleming Eng Assess 6-16'!E189</f>
        <v>1</v>
      </c>
      <c r="F189" s="333">
        <f>'Gannett Fleming Eng Assess 6-16'!D189</f>
        <v>2011</v>
      </c>
      <c r="G189" s="353">
        <f t="shared" si="262"/>
        <v>2011</v>
      </c>
      <c r="H189" s="352">
        <f>'Gannett Fleming Eng Assess 6-16'!G189</f>
        <v>7441.39</v>
      </c>
      <c r="I189" s="332" t="str">
        <f>VLOOKUP(A189,AccountParameters,6,FALSE)</f>
        <v>HWW-19</v>
      </c>
      <c r="J189" s="333">
        <f>VLOOKUP(CONCATENATE($I189,G189),CostIndices,10,FALSE)</f>
        <v>752</v>
      </c>
      <c r="K189" s="333">
        <f>VLOOKUP(CONCATENATE($I189,2017),CostIndices,10,FALSE)</f>
        <v>1117</v>
      </c>
      <c r="L189" s="334">
        <f t="shared" si="266"/>
        <v>1.4850000000000001</v>
      </c>
      <c r="M189" s="335">
        <f t="shared" si="267"/>
        <v>11050.46</v>
      </c>
      <c r="N189" s="458">
        <f>VLOOKUP(A189,AccountParameters,7,FALSE)</f>
        <v>1</v>
      </c>
      <c r="O189" s="335">
        <f t="shared" si="349"/>
        <v>11050.46</v>
      </c>
      <c r="P189" s="63"/>
      <c r="Q189" s="347">
        <f t="shared" si="304"/>
        <v>371.32</v>
      </c>
      <c r="R189" s="347" t="str">
        <f t="shared" si="327"/>
        <v>PUMPING EQUIPMENT - GRINDER</v>
      </c>
      <c r="S189" s="354">
        <f t="shared" si="270"/>
        <v>2011</v>
      </c>
      <c r="T189" s="336">
        <f>Inputs!B$7-(S189+0.5)</f>
        <v>6.5</v>
      </c>
      <c r="U189" s="355">
        <f t="shared" si="350"/>
        <v>11050.46</v>
      </c>
      <c r="V189" s="337" t="str">
        <f>VLOOKUP($Q189,AccountParameters,7+1,FALSE)</f>
        <v>R3.0</v>
      </c>
      <c r="W189" s="338">
        <f>VLOOKUP($Q189,AccountParameters,8+1,FALSE)</f>
        <v>35</v>
      </c>
      <c r="X189" s="339">
        <f t="shared" si="274"/>
        <v>19</v>
      </c>
      <c r="Y189" s="340" t="str">
        <f t="shared" si="275"/>
        <v>R3.0019</v>
      </c>
      <c r="Z189" s="341">
        <f t="shared" si="276"/>
        <v>0.81567999999999996</v>
      </c>
      <c r="AA189" s="342">
        <f t="shared" si="277"/>
        <v>28.55</v>
      </c>
      <c r="AB189" s="342">
        <f t="shared" si="278"/>
        <v>35.049999999999997</v>
      </c>
      <c r="AC189" s="343">
        <f t="shared" si="279"/>
        <v>0.81455063999999999</v>
      </c>
      <c r="AD189" s="344">
        <f t="shared" si="280"/>
        <v>9001.16</v>
      </c>
      <c r="AE189" s="344">
        <f t="shared" si="351"/>
        <v>71828</v>
      </c>
      <c r="AF189" s="344">
        <f t="shared" si="352"/>
        <v>315491</v>
      </c>
      <c r="AG189" s="344">
        <f t="shared" si="353"/>
        <v>387319</v>
      </c>
      <c r="AH189" s="64"/>
      <c r="AI189" s="347">
        <f t="shared" si="305"/>
        <v>371.32</v>
      </c>
      <c r="AJ189" s="347" t="str">
        <f t="shared" si="328"/>
        <v>PUMPING EQUIPMENT - GRINDER</v>
      </c>
      <c r="AK189" s="354">
        <f t="shared" si="284"/>
        <v>2011</v>
      </c>
      <c r="AL189" s="349">
        <f t="shared" si="285"/>
        <v>9001.16</v>
      </c>
      <c r="AM189" s="345">
        <f>VLOOKUP(AI189,AccountParameters,9+1,FALSE)</f>
        <v>0</v>
      </c>
      <c r="AN189" s="346">
        <f t="shared" si="287"/>
        <v>9001.16</v>
      </c>
      <c r="AP189" s="347">
        <f t="shared" si="306"/>
        <v>371.32</v>
      </c>
      <c r="AQ189" s="347" t="str">
        <f t="shared" si="329"/>
        <v>PUMPING EQUIPMENT - GRINDER</v>
      </c>
      <c r="AR189" s="356">
        <f t="shared" si="288"/>
        <v>2011</v>
      </c>
      <c r="AS189" s="335">
        <f t="shared" si="289"/>
        <v>7441.39</v>
      </c>
      <c r="AT189" s="333" t="str">
        <f t="shared" si="290"/>
        <v>R3.0</v>
      </c>
      <c r="AU189" s="333">
        <f t="shared" si="291"/>
        <v>35</v>
      </c>
      <c r="AV189" s="348">
        <f t="shared" si="292"/>
        <v>6.5</v>
      </c>
      <c r="AW189" s="347">
        <f t="shared" si="293"/>
        <v>19</v>
      </c>
      <c r="AX189" s="347" t="str">
        <f t="shared" si="294"/>
        <v>R3.0019</v>
      </c>
      <c r="AY189" s="347">
        <f t="shared" si="295"/>
        <v>0.81567999999999996</v>
      </c>
      <c r="AZ189" s="347">
        <f t="shared" si="296"/>
        <v>28.55</v>
      </c>
      <c r="BA189" s="347">
        <f t="shared" si="297"/>
        <v>35.049999999999997</v>
      </c>
      <c r="BB189" s="350">
        <f t="shared" si="298"/>
        <v>0.18545</v>
      </c>
      <c r="BC189" s="335">
        <f t="shared" si="299"/>
        <v>1380.01</v>
      </c>
      <c r="BD189" s="349">
        <f t="shared" si="300"/>
        <v>6061.38</v>
      </c>
      <c r="BE189" s="63">
        <f t="shared" si="354"/>
        <v>48369.04</v>
      </c>
      <c r="BF189" s="63">
        <f t="shared" si="355"/>
        <v>212451.68</v>
      </c>
      <c r="BG189" s="63">
        <f t="shared" si="356"/>
        <v>260820.72</v>
      </c>
    </row>
    <row r="190" spans="1:59" outlineLevel="2">
      <c r="A190" s="425">
        <f>'Gannett Fleming Eng Assess 6-16'!A190</f>
        <v>371.32</v>
      </c>
      <c r="B190" s="452"/>
      <c r="C190" s="351" t="s">
        <v>1212</v>
      </c>
      <c r="D190" s="351" t="str">
        <f>'Gannett Fleming Eng Assess 6-16'!C190</f>
        <v>GRINDER PUMPS - COMMERCIAL  (1)</v>
      </c>
      <c r="E190" s="429">
        <f>'Gannett Fleming Eng Assess 6-16'!E190</f>
        <v>1</v>
      </c>
      <c r="F190" s="333">
        <f>'Gannett Fleming Eng Assess 6-16'!D190</f>
        <v>2012</v>
      </c>
      <c r="G190" s="353">
        <f t="shared" si="262"/>
        <v>2012</v>
      </c>
      <c r="H190" s="352">
        <f>'Gannett Fleming Eng Assess 6-16'!G190</f>
        <v>7636.65</v>
      </c>
      <c r="I190" s="332" t="str">
        <f>VLOOKUP(A190,AccountParameters,6,FALSE)</f>
        <v>HWW-19</v>
      </c>
      <c r="J190" s="333">
        <f>VLOOKUP(CONCATENATE($I190,G190),CostIndices,10,FALSE)</f>
        <v>787.5</v>
      </c>
      <c r="K190" s="333">
        <f>VLOOKUP(CONCATENATE($I190,2017),CostIndices,10,FALSE)</f>
        <v>1117</v>
      </c>
      <c r="L190" s="334">
        <f t="shared" si="266"/>
        <v>1.4179999999999999</v>
      </c>
      <c r="M190" s="335">
        <f t="shared" si="267"/>
        <v>10828.77</v>
      </c>
      <c r="N190" s="458">
        <f>VLOOKUP(A190,AccountParameters,7,FALSE)</f>
        <v>1</v>
      </c>
      <c r="O190" s="335">
        <f t="shared" si="349"/>
        <v>10828.77</v>
      </c>
      <c r="P190" s="63"/>
      <c r="Q190" s="347">
        <f t="shared" si="304"/>
        <v>371.32</v>
      </c>
      <c r="R190" s="347" t="str">
        <f t="shared" si="327"/>
        <v>PUMPING EQUIPMENT - GRINDER</v>
      </c>
      <c r="S190" s="354">
        <f t="shared" si="270"/>
        <v>2012</v>
      </c>
      <c r="T190" s="336">
        <f>Inputs!B$7-(S190+0.5)</f>
        <v>5.5</v>
      </c>
      <c r="U190" s="355">
        <f t="shared" si="350"/>
        <v>10828.77</v>
      </c>
      <c r="V190" s="337" t="str">
        <f>VLOOKUP($Q190,AccountParameters,7+1,FALSE)</f>
        <v>R3.0</v>
      </c>
      <c r="W190" s="338">
        <f>VLOOKUP($Q190,AccountParameters,8+1,FALSE)</f>
        <v>35</v>
      </c>
      <c r="X190" s="339">
        <f t="shared" si="274"/>
        <v>16</v>
      </c>
      <c r="Y190" s="340" t="str">
        <f t="shared" si="275"/>
        <v>R3.0016</v>
      </c>
      <c r="Z190" s="341">
        <f t="shared" si="276"/>
        <v>0.84430000000000005</v>
      </c>
      <c r="AA190" s="342">
        <f t="shared" si="277"/>
        <v>29.55</v>
      </c>
      <c r="AB190" s="342">
        <f t="shared" si="278"/>
        <v>35.049999999999997</v>
      </c>
      <c r="AC190" s="343">
        <f t="shared" si="279"/>
        <v>0.84308130999999997</v>
      </c>
      <c r="AD190" s="344">
        <f t="shared" si="280"/>
        <v>9129.5300000000007</v>
      </c>
      <c r="AE190" s="344">
        <f t="shared" si="351"/>
        <v>59558</v>
      </c>
      <c r="AF190" s="344">
        <f t="shared" si="352"/>
        <v>319990</v>
      </c>
      <c r="AG190" s="344">
        <f t="shared" si="353"/>
        <v>379548</v>
      </c>
      <c r="AH190" s="64"/>
      <c r="AI190" s="347">
        <f t="shared" si="305"/>
        <v>371.32</v>
      </c>
      <c r="AJ190" s="347" t="str">
        <f t="shared" si="328"/>
        <v>PUMPING EQUIPMENT - GRINDER</v>
      </c>
      <c r="AK190" s="354">
        <f t="shared" si="284"/>
        <v>2012</v>
      </c>
      <c r="AL190" s="349">
        <f t="shared" si="285"/>
        <v>9129.5300000000007</v>
      </c>
      <c r="AM190" s="345">
        <f>VLOOKUP(AI190,AccountParameters,9+1,FALSE)</f>
        <v>0</v>
      </c>
      <c r="AN190" s="346">
        <f t="shared" si="287"/>
        <v>9129.5300000000007</v>
      </c>
      <c r="AP190" s="347">
        <f t="shared" si="306"/>
        <v>371.32</v>
      </c>
      <c r="AQ190" s="347" t="str">
        <f t="shared" si="329"/>
        <v>PUMPING EQUIPMENT - GRINDER</v>
      </c>
      <c r="AR190" s="356">
        <f t="shared" si="288"/>
        <v>2012</v>
      </c>
      <c r="AS190" s="335">
        <f t="shared" si="289"/>
        <v>7636.65</v>
      </c>
      <c r="AT190" s="333" t="str">
        <f t="shared" si="290"/>
        <v>R3.0</v>
      </c>
      <c r="AU190" s="333">
        <f t="shared" si="291"/>
        <v>35</v>
      </c>
      <c r="AV190" s="348">
        <f t="shared" si="292"/>
        <v>5.5</v>
      </c>
      <c r="AW190" s="347">
        <f t="shared" si="293"/>
        <v>16</v>
      </c>
      <c r="AX190" s="347" t="str">
        <f t="shared" si="294"/>
        <v>R3.0016</v>
      </c>
      <c r="AY190" s="347">
        <f t="shared" si="295"/>
        <v>0.84430000000000005</v>
      </c>
      <c r="AZ190" s="347">
        <f t="shared" si="296"/>
        <v>29.55</v>
      </c>
      <c r="BA190" s="347">
        <f t="shared" si="297"/>
        <v>35.049999999999997</v>
      </c>
      <c r="BB190" s="350">
        <f t="shared" si="298"/>
        <v>0.15692</v>
      </c>
      <c r="BC190" s="335">
        <f t="shared" si="299"/>
        <v>1198.3399999999999</v>
      </c>
      <c r="BD190" s="349">
        <f t="shared" si="300"/>
        <v>6438.3099999999995</v>
      </c>
      <c r="BE190" s="63">
        <f t="shared" si="354"/>
        <v>42001.58</v>
      </c>
      <c r="BF190" s="63">
        <f t="shared" si="355"/>
        <v>225663.01</v>
      </c>
      <c r="BG190" s="63">
        <f t="shared" si="356"/>
        <v>267664.58</v>
      </c>
    </row>
    <row r="191" spans="1:59" outlineLevel="2">
      <c r="A191" s="425">
        <f>'Gannett Fleming Eng Assess 6-16'!A191</f>
        <v>371.32</v>
      </c>
      <c r="B191" s="452"/>
      <c r="C191" s="351" t="s">
        <v>1212</v>
      </c>
      <c r="D191" s="351" t="str">
        <f>'Gannett Fleming Eng Assess 6-16'!C191</f>
        <v>GRINDER PUMPS - COMMERCIAL  (1)</v>
      </c>
      <c r="E191" s="429">
        <f>'Gannett Fleming Eng Assess 6-16'!E191</f>
        <v>1</v>
      </c>
      <c r="F191" s="333">
        <f>'Gannett Fleming Eng Assess 6-16'!D191</f>
        <v>2014</v>
      </c>
      <c r="G191" s="353">
        <f t="shared" si="262"/>
        <v>2014</v>
      </c>
      <c r="H191" s="352">
        <f>'Gannett Fleming Eng Assess 6-16'!G191</f>
        <v>8045.23</v>
      </c>
      <c r="I191" s="332" t="str">
        <f>VLOOKUP(A191,AccountParameters,6,FALSE)</f>
        <v>HWW-19</v>
      </c>
      <c r="J191" s="333">
        <f>VLOOKUP(CONCATENATE($I191,G191),CostIndices,10,FALSE)</f>
        <v>896</v>
      </c>
      <c r="K191" s="333">
        <f>VLOOKUP(CONCATENATE($I191,2017),CostIndices,10,FALSE)</f>
        <v>1117</v>
      </c>
      <c r="L191" s="334">
        <f t="shared" si="266"/>
        <v>1.2470000000000001</v>
      </c>
      <c r="M191" s="335">
        <f t="shared" si="267"/>
        <v>10032.4</v>
      </c>
      <c r="N191" s="458">
        <f>VLOOKUP(A191,AccountParameters,7,FALSE)</f>
        <v>1</v>
      </c>
      <c r="O191" s="335">
        <f t="shared" si="349"/>
        <v>10032.4</v>
      </c>
      <c r="P191" s="63"/>
      <c r="Q191" s="347">
        <f t="shared" si="304"/>
        <v>371.32</v>
      </c>
      <c r="R191" s="347" t="str">
        <f t="shared" si="327"/>
        <v>PUMPING EQUIPMENT - GRINDER</v>
      </c>
      <c r="S191" s="354">
        <f t="shared" si="270"/>
        <v>2014</v>
      </c>
      <c r="T191" s="336">
        <f>Inputs!B$7-(S191+0.5)</f>
        <v>3.5</v>
      </c>
      <c r="U191" s="355">
        <f t="shared" si="350"/>
        <v>10032.4</v>
      </c>
      <c r="V191" s="337" t="str">
        <f>VLOOKUP($Q191,AccountParameters,7+1,FALSE)</f>
        <v>R3.0</v>
      </c>
      <c r="W191" s="338">
        <f>VLOOKUP($Q191,AccountParameters,8+1,FALSE)</f>
        <v>35</v>
      </c>
      <c r="X191" s="339">
        <f t="shared" si="274"/>
        <v>10</v>
      </c>
      <c r="Y191" s="340" t="str">
        <f t="shared" si="275"/>
        <v>R3.0010</v>
      </c>
      <c r="Z191" s="341">
        <f t="shared" si="276"/>
        <v>0.90215999999999996</v>
      </c>
      <c r="AA191" s="342">
        <f t="shared" si="277"/>
        <v>31.58</v>
      </c>
      <c r="AB191" s="342">
        <f t="shared" si="278"/>
        <v>35.08</v>
      </c>
      <c r="AC191" s="343">
        <f t="shared" si="279"/>
        <v>0.90022804999999995</v>
      </c>
      <c r="AD191" s="344">
        <f t="shared" si="280"/>
        <v>9031.4500000000007</v>
      </c>
      <c r="AE191" s="344">
        <f t="shared" si="351"/>
        <v>35113</v>
      </c>
      <c r="AF191" s="344">
        <f t="shared" si="352"/>
        <v>316823</v>
      </c>
      <c r="AG191" s="344">
        <f t="shared" si="353"/>
        <v>351937</v>
      </c>
      <c r="AH191" s="64"/>
      <c r="AI191" s="347">
        <f t="shared" si="305"/>
        <v>371.32</v>
      </c>
      <c r="AJ191" s="347" t="str">
        <f t="shared" si="328"/>
        <v>PUMPING EQUIPMENT - GRINDER</v>
      </c>
      <c r="AK191" s="354">
        <f t="shared" si="284"/>
        <v>2014</v>
      </c>
      <c r="AL191" s="349">
        <f t="shared" si="285"/>
        <v>9031.4500000000007</v>
      </c>
      <c r="AM191" s="345">
        <f>VLOOKUP(AI191,AccountParameters,9+1,FALSE)</f>
        <v>0</v>
      </c>
      <c r="AN191" s="346">
        <f t="shared" si="287"/>
        <v>9031.4500000000007</v>
      </c>
      <c r="AP191" s="347">
        <f t="shared" si="306"/>
        <v>371.32</v>
      </c>
      <c r="AQ191" s="347" t="str">
        <f t="shared" si="329"/>
        <v>PUMPING EQUIPMENT - GRINDER</v>
      </c>
      <c r="AR191" s="356">
        <f t="shared" si="288"/>
        <v>2014</v>
      </c>
      <c r="AS191" s="335">
        <f t="shared" si="289"/>
        <v>8045.23</v>
      </c>
      <c r="AT191" s="333" t="str">
        <f t="shared" si="290"/>
        <v>R3.0</v>
      </c>
      <c r="AU191" s="333">
        <f t="shared" si="291"/>
        <v>35</v>
      </c>
      <c r="AV191" s="348">
        <f t="shared" si="292"/>
        <v>3.5</v>
      </c>
      <c r="AW191" s="347">
        <f t="shared" si="293"/>
        <v>10</v>
      </c>
      <c r="AX191" s="347" t="str">
        <f t="shared" si="294"/>
        <v>R3.0010</v>
      </c>
      <c r="AY191" s="347">
        <f t="shared" si="295"/>
        <v>0.90215999999999996</v>
      </c>
      <c r="AZ191" s="347">
        <f t="shared" si="296"/>
        <v>31.58</v>
      </c>
      <c r="BA191" s="347">
        <f t="shared" si="297"/>
        <v>35.08</v>
      </c>
      <c r="BB191" s="350">
        <f t="shared" si="298"/>
        <v>9.9769999999999998E-2</v>
      </c>
      <c r="BC191" s="335">
        <f t="shared" si="299"/>
        <v>802.67</v>
      </c>
      <c r="BD191" s="349">
        <f t="shared" si="300"/>
        <v>7242.5599999999995</v>
      </c>
      <c r="BE191" s="63">
        <f t="shared" si="354"/>
        <v>28158.31</v>
      </c>
      <c r="BF191" s="63">
        <f t="shared" si="355"/>
        <v>254068.36</v>
      </c>
      <c r="BG191" s="63">
        <f t="shared" si="356"/>
        <v>282226.67</v>
      </c>
    </row>
    <row r="192" spans="1:59" outlineLevel="1">
      <c r="A192" s="430" t="s">
        <v>1234</v>
      </c>
      <c r="B192" s="453"/>
      <c r="C192" s="357" t="str">
        <f>C191</f>
        <v>PUMPING EQUIPMENT - GRINDER</v>
      </c>
      <c r="D192" s="351"/>
      <c r="E192" s="429"/>
      <c r="F192" s="333"/>
      <c r="G192" s="353"/>
      <c r="H192" s="352">
        <f>SUBTOTAL(9,H188:H191)</f>
        <v>61593.680000000008</v>
      </c>
      <c r="I192" s="332"/>
      <c r="J192" s="333"/>
      <c r="K192" s="333"/>
      <c r="L192" s="334"/>
      <c r="M192" s="335">
        <f>SUBTOTAL(9,M188:M191)</f>
        <v>143244.99999999997</v>
      </c>
      <c r="N192" s="335"/>
      <c r="O192" s="335">
        <f>SUBTOTAL(9,O188:O191)</f>
        <v>143244.99999999997</v>
      </c>
      <c r="P192" s="63"/>
      <c r="Q192" s="431" t="str">
        <f t="shared" si="304"/>
        <v>371.32 Total</v>
      </c>
      <c r="R192" s="358" t="str">
        <f>C192</f>
        <v>PUMPING EQUIPMENT - GRINDER</v>
      </c>
      <c r="S192" s="354"/>
      <c r="T192" s="336">
        <f>ROUND(AE192/U192,2)</f>
        <v>20.2</v>
      </c>
      <c r="U192" s="355">
        <f>SUBTOTAL(9,U188:U191)</f>
        <v>143244.99999999997</v>
      </c>
      <c r="V192" s="337"/>
      <c r="W192" s="338"/>
      <c r="X192" s="339"/>
      <c r="Y192" s="340"/>
      <c r="Z192" s="341"/>
      <c r="AA192" s="342">
        <f>ROUND(AF192/$U192,2)</f>
        <v>17.059999999999999</v>
      </c>
      <c r="AB192" s="342">
        <f>ROUND(AG192/$U192,2)</f>
        <v>37.26</v>
      </c>
      <c r="AC192" s="343"/>
      <c r="AD192" s="344">
        <f>SUBTOTAL(9,AD188:AD191)</f>
        <v>66506.399999999994</v>
      </c>
      <c r="AE192" s="344">
        <f t="shared" ref="AE192:AG192" si="357">SUBTOTAL(9,AE188:AE191)</f>
        <v>2894167</v>
      </c>
      <c r="AF192" s="344">
        <f t="shared" si="357"/>
        <v>2443058</v>
      </c>
      <c r="AG192" s="344">
        <f t="shared" si="357"/>
        <v>5337225</v>
      </c>
      <c r="AH192" s="64"/>
      <c r="AI192" s="431" t="str">
        <f t="shared" si="305"/>
        <v>371.32 Total</v>
      </c>
      <c r="AJ192" s="358" t="str">
        <f>C192</f>
        <v>PUMPING EQUIPMENT - GRINDER</v>
      </c>
      <c r="AK192" s="354"/>
      <c r="AL192" s="349">
        <f>SUBTOTAL(9,AL188:AL191)</f>
        <v>66506.399999999994</v>
      </c>
      <c r="AM192" s="345"/>
      <c r="AN192" s="349">
        <f>SUBTOTAL(9,AN188:AN191)</f>
        <v>66506.399999999994</v>
      </c>
      <c r="AP192" s="431" t="str">
        <f t="shared" si="306"/>
        <v>371.32 Total</v>
      </c>
      <c r="AQ192" s="358" t="str">
        <f>C192</f>
        <v>PUMPING EQUIPMENT - GRINDER</v>
      </c>
      <c r="AR192" s="356"/>
      <c r="AS192" s="335">
        <f>SUBTOTAL(9,AS188:AS191)</f>
        <v>61593.680000000008</v>
      </c>
      <c r="AT192" s="333"/>
      <c r="AU192" s="333"/>
      <c r="AV192" s="348">
        <f>ROUND(BE192/AS192,2)</f>
        <v>17.23</v>
      </c>
      <c r="AW192" s="347"/>
      <c r="AX192" s="347"/>
      <c r="AY192" s="347"/>
      <c r="AZ192" s="348">
        <f>ROUND(BF192/AS192,2)</f>
        <v>19.600000000000001</v>
      </c>
      <c r="BA192" s="348">
        <f>ROUND(BG192/AS192,2)</f>
        <v>36.83</v>
      </c>
      <c r="BB192" s="350"/>
      <c r="BC192" s="335">
        <f>SUBTOTAL(9,BC188:BC191)</f>
        <v>28256.369999999995</v>
      </c>
      <c r="BD192" s="349">
        <f>SUBTOTAL(9,BD188:BD191)</f>
        <v>33337.310000000005</v>
      </c>
      <c r="BE192" s="349">
        <f t="shared" ref="BE192:BG192" si="358">SUBTOTAL(9,BE188:BE191)</f>
        <v>1061053.98</v>
      </c>
      <c r="BF192" s="349">
        <f t="shared" si="358"/>
        <v>1207301.8399999999</v>
      </c>
      <c r="BG192" s="349">
        <f t="shared" si="358"/>
        <v>2268355.8000000003</v>
      </c>
    </row>
    <row r="193" spans="1:59" outlineLevel="2">
      <c r="A193" s="425">
        <f>'Gannett Fleming Eng Assess 6-16'!A194</f>
        <v>380.4</v>
      </c>
      <c r="B193" s="452"/>
      <c r="C193" s="351" t="s">
        <v>1090</v>
      </c>
      <c r="D193" s="351" t="str">
        <f>'Gannett Fleming Eng Assess 6-16'!C194</f>
        <v>REPLACEMENT  CHAIN/CLARIFIER</v>
      </c>
      <c r="E193" s="429">
        <f>'Gannett Fleming Eng Assess 6-16'!E194</f>
        <v>0</v>
      </c>
      <c r="F193" s="333">
        <f>'Gannett Fleming Eng Assess 6-16'!D194</f>
        <v>2008</v>
      </c>
      <c r="G193" s="353">
        <f t="shared" si="262"/>
        <v>2008</v>
      </c>
      <c r="H193" s="352">
        <f>'Gannett Fleming Eng Assess 6-16'!G194</f>
        <v>8391</v>
      </c>
      <c r="I193" s="332" t="str">
        <f t="shared" ref="I193:I226" si="359">VLOOKUP(A193,AccountParameters,6,FALSE)</f>
        <v>HWW-117</v>
      </c>
      <c r="J193" s="333">
        <f t="shared" ref="J193:J226" si="360">VLOOKUP(CONCATENATE($I193,G193),CostIndices,10,FALSE)</f>
        <v>629</v>
      </c>
      <c r="K193" s="333">
        <f t="shared" ref="K193:K226" si="361">VLOOKUP(CONCATENATE($I193,2017),CostIndices,10,FALSE)</f>
        <v>901.3</v>
      </c>
      <c r="L193" s="334">
        <f t="shared" si="266"/>
        <v>1.4330000000000001</v>
      </c>
      <c r="M193" s="335">
        <f t="shared" si="267"/>
        <v>12024.3</v>
      </c>
      <c r="N193" s="458">
        <f t="shared" ref="N193:N226" si="362">VLOOKUP(A193,AccountParameters,7,FALSE)</f>
        <v>1</v>
      </c>
      <c r="O193" s="335">
        <f t="shared" ref="O193:O226" si="363">ROUND(M193*N193,2)</f>
        <v>12024.3</v>
      </c>
      <c r="P193" s="63"/>
      <c r="Q193" s="347">
        <f t="shared" si="304"/>
        <v>380.4</v>
      </c>
      <c r="R193" s="347" t="str">
        <f t="shared" si="327"/>
        <v>TREATMENT  AND DISPOSAL EQUIPMENT</v>
      </c>
      <c r="S193" s="354">
        <f t="shared" si="270"/>
        <v>2008</v>
      </c>
      <c r="T193" s="336">
        <f>Inputs!B$7-(S193+0.5)</f>
        <v>9.5</v>
      </c>
      <c r="U193" s="355">
        <f t="shared" ref="U193:U226" si="364">O193</f>
        <v>12024.3</v>
      </c>
      <c r="V193" s="337" t="str">
        <f t="shared" ref="V193:V226" si="365">VLOOKUP($Q193,AccountParameters,7+1,FALSE)</f>
        <v>R3.0</v>
      </c>
      <c r="W193" s="338">
        <f t="shared" ref="W193:W226" si="366">VLOOKUP($Q193,AccountParameters,8+1,FALSE)</f>
        <v>45</v>
      </c>
      <c r="X193" s="339">
        <f t="shared" si="274"/>
        <v>21</v>
      </c>
      <c r="Y193" s="340" t="str">
        <f t="shared" si="275"/>
        <v>R3.0021</v>
      </c>
      <c r="Z193" s="341">
        <f t="shared" si="276"/>
        <v>0.79673000000000005</v>
      </c>
      <c r="AA193" s="342">
        <f t="shared" si="277"/>
        <v>35.85</v>
      </c>
      <c r="AB193" s="342">
        <f t="shared" si="278"/>
        <v>45.35</v>
      </c>
      <c r="AC193" s="343">
        <f t="shared" si="279"/>
        <v>0.79051819000000001</v>
      </c>
      <c r="AD193" s="344">
        <f t="shared" si="280"/>
        <v>9505.43</v>
      </c>
      <c r="AE193" s="344">
        <f t="shared" ref="AE193:AE226" si="367">ROUND($U193*T193,0)</f>
        <v>114231</v>
      </c>
      <c r="AF193" s="344">
        <f t="shared" ref="AF193:AF226" si="368">ROUND($U193*AA193,0)</f>
        <v>431071</v>
      </c>
      <c r="AG193" s="344">
        <f t="shared" ref="AG193:AG226" si="369">ROUND($U193*AB193,0)</f>
        <v>545302</v>
      </c>
      <c r="AH193" s="64"/>
      <c r="AI193" s="347">
        <f t="shared" si="305"/>
        <v>380.4</v>
      </c>
      <c r="AJ193" s="347" t="str">
        <f t="shared" si="328"/>
        <v>TREATMENT  AND DISPOSAL EQUIPMENT</v>
      </c>
      <c r="AK193" s="354">
        <f t="shared" si="284"/>
        <v>2008</v>
      </c>
      <c r="AL193" s="349">
        <f t="shared" si="285"/>
        <v>9505.43</v>
      </c>
      <c r="AM193" s="345">
        <f t="shared" ref="AM193:AM226" si="370">VLOOKUP(AI193,AccountParameters,9+1,FALSE)</f>
        <v>0</v>
      </c>
      <c r="AN193" s="346">
        <f t="shared" si="287"/>
        <v>9505.43</v>
      </c>
      <c r="AP193" s="347">
        <f t="shared" si="306"/>
        <v>380.4</v>
      </c>
      <c r="AQ193" s="347" t="str">
        <f t="shared" si="329"/>
        <v>TREATMENT  AND DISPOSAL EQUIPMENT</v>
      </c>
      <c r="AR193" s="356">
        <f t="shared" si="288"/>
        <v>2008</v>
      </c>
      <c r="AS193" s="335">
        <f t="shared" si="289"/>
        <v>8391</v>
      </c>
      <c r="AT193" s="333" t="str">
        <f t="shared" si="290"/>
        <v>R3.0</v>
      </c>
      <c r="AU193" s="333">
        <f t="shared" si="291"/>
        <v>45</v>
      </c>
      <c r="AV193" s="348">
        <f t="shared" si="292"/>
        <v>9.5</v>
      </c>
      <c r="AW193" s="347">
        <f t="shared" si="293"/>
        <v>21</v>
      </c>
      <c r="AX193" s="347" t="str">
        <f t="shared" si="294"/>
        <v>R3.0021</v>
      </c>
      <c r="AY193" s="347">
        <f t="shared" si="295"/>
        <v>0.79673000000000005</v>
      </c>
      <c r="AZ193" s="347">
        <f t="shared" si="296"/>
        <v>35.85</v>
      </c>
      <c r="BA193" s="347">
        <f t="shared" si="297"/>
        <v>45.35</v>
      </c>
      <c r="BB193" s="350">
        <f t="shared" si="298"/>
        <v>0.20948</v>
      </c>
      <c r="BC193" s="335">
        <f t="shared" si="299"/>
        <v>1757.75</v>
      </c>
      <c r="BD193" s="349">
        <f t="shared" si="300"/>
        <v>6633.25</v>
      </c>
      <c r="BE193" s="63">
        <f t="shared" ref="BE193:BE226" si="371">ROUND($AS193*AV193,2)</f>
        <v>79714.5</v>
      </c>
      <c r="BF193" s="63">
        <f t="shared" ref="BF193:BF226" si="372">ROUND($AS193*AZ193,2)</f>
        <v>300817.34999999998</v>
      </c>
      <c r="BG193" s="63">
        <f t="shared" ref="BG193:BG226" si="373">ROUND($AS193*BA193,2)</f>
        <v>380531.85</v>
      </c>
    </row>
    <row r="194" spans="1:59" outlineLevel="2">
      <c r="A194" s="425">
        <f>'Gannett Fleming Eng Assess 6-16'!A195</f>
        <v>380.4</v>
      </c>
      <c r="B194" s="452"/>
      <c r="C194" s="351" t="s">
        <v>1090</v>
      </c>
      <c r="D194" s="351" t="str">
        <f>'Gannett Fleming Eng Assess 6-16'!C195</f>
        <v>ADV BIOSOLIDS</v>
      </c>
      <c r="E194" s="429">
        <f>'Gannett Fleming Eng Assess 6-16'!E195</f>
        <v>0</v>
      </c>
      <c r="F194" s="333">
        <f>'Gannett Fleming Eng Assess 6-16'!D195</f>
        <v>2012</v>
      </c>
      <c r="G194" s="353">
        <f t="shared" si="262"/>
        <v>2012</v>
      </c>
      <c r="H194" s="352">
        <f>'Gannett Fleming Eng Assess 6-16'!G195</f>
        <v>150.97</v>
      </c>
      <c r="I194" s="332" t="str">
        <f t="shared" si="359"/>
        <v>HWW-117</v>
      </c>
      <c r="J194" s="333">
        <f t="shared" si="360"/>
        <v>753</v>
      </c>
      <c r="K194" s="333">
        <f t="shared" si="361"/>
        <v>901.3</v>
      </c>
      <c r="L194" s="334">
        <f t="shared" si="266"/>
        <v>1.1970000000000001</v>
      </c>
      <c r="M194" s="335">
        <f t="shared" si="267"/>
        <v>180.71</v>
      </c>
      <c r="N194" s="458">
        <f t="shared" si="362"/>
        <v>1</v>
      </c>
      <c r="O194" s="335">
        <f t="shared" si="363"/>
        <v>180.71</v>
      </c>
      <c r="P194" s="63"/>
      <c r="Q194" s="347">
        <f t="shared" si="304"/>
        <v>380.4</v>
      </c>
      <c r="R194" s="347" t="str">
        <f t="shared" si="327"/>
        <v>TREATMENT  AND DISPOSAL EQUIPMENT</v>
      </c>
      <c r="S194" s="354">
        <f t="shared" si="270"/>
        <v>2012</v>
      </c>
      <c r="T194" s="336">
        <f>Inputs!B$7-(S194+0.5)</f>
        <v>5.5</v>
      </c>
      <c r="U194" s="355">
        <f t="shared" si="364"/>
        <v>180.71</v>
      </c>
      <c r="V194" s="337" t="str">
        <f t="shared" si="365"/>
        <v>R3.0</v>
      </c>
      <c r="W194" s="338">
        <f t="shared" si="366"/>
        <v>45</v>
      </c>
      <c r="X194" s="339">
        <f t="shared" si="274"/>
        <v>12</v>
      </c>
      <c r="Y194" s="340" t="str">
        <f t="shared" si="275"/>
        <v>R3.0012</v>
      </c>
      <c r="Z194" s="341">
        <f t="shared" si="276"/>
        <v>0.88278999999999996</v>
      </c>
      <c r="AA194" s="342">
        <f t="shared" si="277"/>
        <v>39.729999999999997</v>
      </c>
      <c r="AB194" s="342">
        <f t="shared" si="278"/>
        <v>45.23</v>
      </c>
      <c r="AC194" s="343">
        <f t="shared" si="279"/>
        <v>0.87839929000000005</v>
      </c>
      <c r="AD194" s="344">
        <f t="shared" si="280"/>
        <v>158.74</v>
      </c>
      <c r="AE194" s="344">
        <f t="shared" si="367"/>
        <v>994</v>
      </c>
      <c r="AF194" s="344">
        <f t="shared" si="368"/>
        <v>7180</v>
      </c>
      <c r="AG194" s="344">
        <f t="shared" si="369"/>
        <v>8174</v>
      </c>
      <c r="AH194" s="64"/>
      <c r="AI194" s="347">
        <f t="shared" si="305"/>
        <v>380.4</v>
      </c>
      <c r="AJ194" s="347" t="str">
        <f t="shared" si="328"/>
        <v>TREATMENT  AND DISPOSAL EQUIPMENT</v>
      </c>
      <c r="AK194" s="354">
        <f t="shared" si="284"/>
        <v>2012</v>
      </c>
      <c r="AL194" s="349">
        <f t="shared" si="285"/>
        <v>158.74</v>
      </c>
      <c r="AM194" s="345">
        <f t="shared" si="370"/>
        <v>0</v>
      </c>
      <c r="AN194" s="346">
        <f t="shared" si="287"/>
        <v>158.74</v>
      </c>
      <c r="AP194" s="347">
        <f t="shared" si="306"/>
        <v>380.4</v>
      </c>
      <c r="AQ194" s="347" t="str">
        <f t="shared" si="329"/>
        <v>TREATMENT  AND DISPOSAL EQUIPMENT</v>
      </c>
      <c r="AR194" s="356">
        <f t="shared" si="288"/>
        <v>2012</v>
      </c>
      <c r="AS194" s="335">
        <f t="shared" si="289"/>
        <v>150.97</v>
      </c>
      <c r="AT194" s="333" t="str">
        <f t="shared" si="290"/>
        <v>R3.0</v>
      </c>
      <c r="AU194" s="333">
        <f t="shared" si="291"/>
        <v>45</v>
      </c>
      <c r="AV194" s="348">
        <f t="shared" si="292"/>
        <v>5.5</v>
      </c>
      <c r="AW194" s="347">
        <f t="shared" si="293"/>
        <v>12</v>
      </c>
      <c r="AX194" s="347" t="str">
        <f t="shared" si="294"/>
        <v>R3.0012</v>
      </c>
      <c r="AY194" s="347">
        <f t="shared" si="295"/>
        <v>0.88278999999999996</v>
      </c>
      <c r="AZ194" s="347">
        <f t="shared" si="296"/>
        <v>39.729999999999997</v>
      </c>
      <c r="BA194" s="347">
        <f t="shared" si="297"/>
        <v>45.23</v>
      </c>
      <c r="BB194" s="350">
        <f t="shared" si="298"/>
        <v>0.1216</v>
      </c>
      <c r="BC194" s="335">
        <f t="shared" si="299"/>
        <v>18.36</v>
      </c>
      <c r="BD194" s="349">
        <f t="shared" si="300"/>
        <v>132.61000000000001</v>
      </c>
      <c r="BE194" s="63">
        <f t="shared" si="371"/>
        <v>830.34</v>
      </c>
      <c r="BF194" s="63">
        <f t="shared" si="372"/>
        <v>5998.04</v>
      </c>
      <c r="BG194" s="63">
        <f t="shared" si="373"/>
        <v>6828.37</v>
      </c>
    </row>
    <row r="195" spans="1:59" outlineLevel="2">
      <c r="A195" s="425">
        <f>'Gannett Fleming Eng Assess 6-16'!A196</f>
        <v>380.4</v>
      </c>
      <c r="B195" s="452"/>
      <c r="C195" s="351" t="s">
        <v>1090</v>
      </c>
      <c r="D195" s="351" t="str">
        <f>'Gannett Fleming Eng Assess 6-16'!C196</f>
        <v>SLUDGE DRYER</v>
      </c>
      <c r="E195" s="429">
        <f>'Gannett Fleming Eng Assess 6-16'!E196</f>
        <v>0</v>
      </c>
      <c r="F195" s="333">
        <f>'Gannett Fleming Eng Assess 6-16'!D196</f>
        <v>2012</v>
      </c>
      <c r="G195" s="353">
        <f t="shared" si="262"/>
        <v>2012</v>
      </c>
      <c r="H195" s="352">
        <f>'Gannett Fleming Eng Assess 6-16'!G196</f>
        <v>26014.07</v>
      </c>
      <c r="I195" s="332" t="str">
        <f t="shared" si="359"/>
        <v>HWW-117</v>
      </c>
      <c r="J195" s="333">
        <f t="shared" si="360"/>
        <v>753</v>
      </c>
      <c r="K195" s="333">
        <f t="shared" si="361"/>
        <v>901.3</v>
      </c>
      <c r="L195" s="334">
        <f t="shared" si="266"/>
        <v>1.1970000000000001</v>
      </c>
      <c r="M195" s="335">
        <f t="shared" si="267"/>
        <v>31138.84</v>
      </c>
      <c r="N195" s="458">
        <f t="shared" si="362"/>
        <v>1</v>
      </c>
      <c r="O195" s="335">
        <f t="shared" si="363"/>
        <v>31138.84</v>
      </c>
      <c r="P195" s="63"/>
      <c r="Q195" s="347">
        <f t="shared" si="304"/>
        <v>380.4</v>
      </c>
      <c r="R195" s="347" t="str">
        <f t="shared" si="327"/>
        <v>TREATMENT  AND DISPOSAL EQUIPMENT</v>
      </c>
      <c r="S195" s="354">
        <f t="shared" si="270"/>
        <v>2012</v>
      </c>
      <c r="T195" s="336">
        <f>Inputs!B$7-(S195+0.5)</f>
        <v>5.5</v>
      </c>
      <c r="U195" s="355">
        <f t="shared" si="364"/>
        <v>31138.84</v>
      </c>
      <c r="V195" s="337" t="str">
        <f t="shared" si="365"/>
        <v>R3.0</v>
      </c>
      <c r="W195" s="338">
        <f t="shared" si="366"/>
        <v>45</v>
      </c>
      <c r="X195" s="339">
        <f t="shared" si="274"/>
        <v>12</v>
      </c>
      <c r="Y195" s="340" t="str">
        <f t="shared" si="275"/>
        <v>R3.0012</v>
      </c>
      <c r="Z195" s="341">
        <f t="shared" si="276"/>
        <v>0.88278999999999996</v>
      </c>
      <c r="AA195" s="342">
        <f t="shared" si="277"/>
        <v>39.729999999999997</v>
      </c>
      <c r="AB195" s="342">
        <f t="shared" si="278"/>
        <v>45.23</v>
      </c>
      <c r="AC195" s="343">
        <f t="shared" si="279"/>
        <v>0.87839929000000005</v>
      </c>
      <c r="AD195" s="344">
        <f t="shared" si="280"/>
        <v>27352.33</v>
      </c>
      <c r="AE195" s="344">
        <f t="shared" si="367"/>
        <v>171264</v>
      </c>
      <c r="AF195" s="344">
        <f t="shared" si="368"/>
        <v>1237146</v>
      </c>
      <c r="AG195" s="344">
        <f t="shared" si="369"/>
        <v>1408410</v>
      </c>
      <c r="AH195" s="64"/>
      <c r="AI195" s="347">
        <f t="shared" si="305"/>
        <v>380.4</v>
      </c>
      <c r="AJ195" s="347" t="str">
        <f t="shared" si="328"/>
        <v>TREATMENT  AND DISPOSAL EQUIPMENT</v>
      </c>
      <c r="AK195" s="354">
        <f t="shared" si="284"/>
        <v>2012</v>
      </c>
      <c r="AL195" s="349">
        <f t="shared" si="285"/>
        <v>27352.33</v>
      </c>
      <c r="AM195" s="345">
        <f t="shared" si="370"/>
        <v>0</v>
      </c>
      <c r="AN195" s="346">
        <f t="shared" si="287"/>
        <v>27352.33</v>
      </c>
      <c r="AP195" s="347">
        <f t="shared" si="306"/>
        <v>380.4</v>
      </c>
      <c r="AQ195" s="347" t="str">
        <f t="shared" si="329"/>
        <v>TREATMENT  AND DISPOSAL EQUIPMENT</v>
      </c>
      <c r="AR195" s="356">
        <f t="shared" si="288"/>
        <v>2012</v>
      </c>
      <c r="AS195" s="335">
        <f t="shared" si="289"/>
        <v>26014.07</v>
      </c>
      <c r="AT195" s="333" t="str">
        <f t="shared" si="290"/>
        <v>R3.0</v>
      </c>
      <c r="AU195" s="333">
        <f t="shared" si="291"/>
        <v>45</v>
      </c>
      <c r="AV195" s="348">
        <f t="shared" si="292"/>
        <v>5.5</v>
      </c>
      <c r="AW195" s="347">
        <f t="shared" si="293"/>
        <v>12</v>
      </c>
      <c r="AX195" s="347" t="str">
        <f t="shared" si="294"/>
        <v>R3.0012</v>
      </c>
      <c r="AY195" s="347">
        <f t="shared" si="295"/>
        <v>0.88278999999999996</v>
      </c>
      <c r="AZ195" s="347">
        <f t="shared" si="296"/>
        <v>39.729999999999997</v>
      </c>
      <c r="BA195" s="347">
        <f t="shared" si="297"/>
        <v>45.23</v>
      </c>
      <c r="BB195" s="350">
        <f t="shared" si="298"/>
        <v>0.1216</v>
      </c>
      <c r="BC195" s="335">
        <f t="shared" si="299"/>
        <v>3163.31</v>
      </c>
      <c r="BD195" s="349">
        <f t="shared" si="300"/>
        <v>22850.76</v>
      </c>
      <c r="BE195" s="63">
        <f t="shared" si="371"/>
        <v>143077.39000000001</v>
      </c>
      <c r="BF195" s="63">
        <f t="shared" si="372"/>
        <v>1033539</v>
      </c>
      <c r="BG195" s="63">
        <f t="shared" si="373"/>
        <v>1176616.3899999999</v>
      </c>
    </row>
    <row r="196" spans="1:59" outlineLevel="2">
      <c r="A196" s="425">
        <f>'Gannett Fleming Eng Assess 6-16'!A197</f>
        <v>380.4</v>
      </c>
      <c r="B196" s="452"/>
      <c r="C196" s="351" t="s">
        <v>1090</v>
      </c>
      <c r="D196" s="351" t="str">
        <f>'Gannett Fleming Eng Assess 6-16'!C197</f>
        <v>TANK COMPRESSOR-SEWER</v>
      </c>
      <c r="E196" s="429">
        <f>'Gannett Fleming Eng Assess 6-16'!E197</f>
        <v>0</v>
      </c>
      <c r="F196" s="333">
        <f>'Gannett Fleming Eng Assess 6-16'!D197</f>
        <v>2012</v>
      </c>
      <c r="G196" s="353">
        <f t="shared" si="262"/>
        <v>2012</v>
      </c>
      <c r="H196" s="352">
        <f>'Gannett Fleming Eng Assess 6-16'!G197</f>
        <v>3845</v>
      </c>
      <c r="I196" s="332" t="str">
        <f t="shared" si="359"/>
        <v>HWW-117</v>
      </c>
      <c r="J196" s="333">
        <f t="shared" si="360"/>
        <v>753</v>
      </c>
      <c r="K196" s="333">
        <f t="shared" si="361"/>
        <v>901.3</v>
      </c>
      <c r="L196" s="334">
        <f t="shared" si="266"/>
        <v>1.1970000000000001</v>
      </c>
      <c r="M196" s="335">
        <f t="shared" si="267"/>
        <v>4602.47</v>
      </c>
      <c r="N196" s="458">
        <f t="shared" si="362"/>
        <v>1</v>
      </c>
      <c r="O196" s="335">
        <f t="shared" si="363"/>
        <v>4602.47</v>
      </c>
      <c r="P196" s="63"/>
      <c r="Q196" s="347">
        <f t="shared" si="304"/>
        <v>380.4</v>
      </c>
      <c r="R196" s="347" t="str">
        <f t="shared" si="327"/>
        <v>TREATMENT  AND DISPOSAL EQUIPMENT</v>
      </c>
      <c r="S196" s="354">
        <f t="shared" si="270"/>
        <v>2012</v>
      </c>
      <c r="T196" s="336">
        <f>Inputs!B$7-(S196+0.5)</f>
        <v>5.5</v>
      </c>
      <c r="U196" s="355">
        <f t="shared" si="364"/>
        <v>4602.47</v>
      </c>
      <c r="V196" s="337" t="str">
        <f t="shared" si="365"/>
        <v>R3.0</v>
      </c>
      <c r="W196" s="338">
        <f t="shared" si="366"/>
        <v>45</v>
      </c>
      <c r="X196" s="339">
        <f t="shared" si="274"/>
        <v>12</v>
      </c>
      <c r="Y196" s="340" t="str">
        <f t="shared" si="275"/>
        <v>R3.0012</v>
      </c>
      <c r="Z196" s="341">
        <f t="shared" si="276"/>
        <v>0.88278999999999996</v>
      </c>
      <c r="AA196" s="342">
        <f t="shared" si="277"/>
        <v>39.729999999999997</v>
      </c>
      <c r="AB196" s="342">
        <f t="shared" si="278"/>
        <v>45.23</v>
      </c>
      <c r="AC196" s="343">
        <f t="shared" si="279"/>
        <v>0.87839929000000005</v>
      </c>
      <c r="AD196" s="344">
        <f t="shared" si="280"/>
        <v>4042.81</v>
      </c>
      <c r="AE196" s="344">
        <f t="shared" si="367"/>
        <v>25314</v>
      </c>
      <c r="AF196" s="344">
        <f t="shared" si="368"/>
        <v>182856</v>
      </c>
      <c r="AG196" s="344">
        <f t="shared" si="369"/>
        <v>208170</v>
      </c>
      <c r="AH196" s="64"/>
      <c r="AI196" s="347">
        <f t="shared" si="305"/>
        <v>380.4</v>
      </c>
      <c r="AJ196" s="347" t="str">
        <f t="shared" si="328"/>
        <v>TREATMENT  AND DISPOSAL EQUIPMENT</v>
      </c>
      <c r="AK196" s="354">
        <f t="shared" si="284"/>
        <v>2012</v>
      </c>
      <c r="AL196" s="349">
        <f t="shared" si="285"/>
        <v>4042.81</v>
      </c>
      <c r="AM196" s="345">
        <f t="shared" si="370"/>
        <v>0</v>
      </c>
      <c r="AN196" s="346">
        <f t="shared" si="287"/>
        <v>4042.81</v>
      </c>
      <c r="AP196" s="347">
        <f t="shared" si="306"/>
        <v>380.4</v>
      </c>
      <c r="AQ196" s="347" t="str">
        <f t="shared" si="329"/>
        <v>TREATMENT  AND DISPOSAL EQUIPMENT</v>
      </c>
      <c r="AR196" s="356">
        <f t="shared" si="288"/>
        <v>2012</v>
      </c>
      <c r="AS196" s="335">
        <f t="shared" si="289"/>
        <v>3845</v>
      </c>
      <c r="AT196" s="333" t="str">
        <f t="shared" si="290"/>
        <v>R3.0</v>
      </c>
      <c r="AU196" s="333">
        <f t="shared" si="291"/>
        <v>45</v>
      </c>
      <c r="AV196" s="348">
        <f t="shared" si="292"/>
        <v>5.5</v>
      </c>
      <c r="AW196" s="347">
        <f t="shared" si="293"/>
        <v>12</v>
      </c>
      <c r="AX196" s="347" t="str">
        <f t="shared" si="294"/>
        <v>R3.0012</v>
      </c>
      <c r="AY196" s="347">
        <f t="shared" si="295"/>
        <v>0.88278999999999996</v>
      </c>
      <c r="AZ196" s="347">
        <f t="shared" si="296"/>
        <v>39.729999999999997</v>
      </c>
      <c r="BA196" s="347">
        <f t="shared" si="297"/>
        <v>45.23</v>
      </c>
      <c r="BB196" s="350">
        <f t="shared" si="298"/>
        <v>0.1216</v>
      </c>
      <c r="BC196" s="335">
        <f t="shared" si="299"/>
        <v>467.55</v>
      </c>
      <c r="BD196" s="349">
        <f t="shared" si="300"/>
        <v>3377.45</v>
      </c>
      <c r="BE196" s="63">
        <f t="shared" si="371"/>
        <v>21147.5</v>
      </c>
      <c r="BF196" s="63">
        <f t="shared" si="372"/>
        <v>152761.85</v>
      </c>
      <c r="BG196" s="63">
        <f t="shared" si="373"/>
        <v>173909.35</v>
      </c>
    </row>
    <row r="197" spans="1:59" outlineLevel="2">
      <c r="A197" s="425">
        <f>'Gannett Fleming Eng Assess 6-16'!A198</f>
        <v>380.4</v>
      </c>
      <c r="B197" s="452"/>
      <c r="C197" s="351" t="s">
        <v>1090</v>
      </c>
      <c r="D197" s="351" t="str">
        <f>'Gannett Fleming Eng Assess 6-16'!C198</f>
        <v>CARBON FOR AIR SCRUBBER</v>
      </c>
      <c r="E197" s="429">
        <f>'Gannett Fleming Eng Assess 6-16'!E198</f>
        <v>0</v>
      </c>
      <c r="F197" s="333">
        <f>'Gannett Fleming Eng Assess 6-16'!D198</f>
        <v>2013</v>
      </c>
      <c r="G197" s="353">
        <f t="shared" si="262"/>
        <v>2013</v>
      </c>
      <c r="H197" s="352">
        <f>'Gannett Fleming Eng Assess 6-16'!G198</f>
        <v>14820</v>
      </c>
      <c r="I197" s="332" t="str">
        <f t="shared" si="359"/>
        <v>HWW-117</v>
      </c>
      <c r="J197" s="333">
        <f t="shared" si="360"/>
        <v>780.5</v>
      </c>
      <c r="K197" s="333">
        <f t="shared" si="361"/>
        <v>901.3</v>
      </c>
      <c r="L197" s="334">
        <f t="shared" si="266"/>
        <v>1.155</v>
      </c>
      <c r="M197" s="335">
        <f t="shared" si="267"/>
        <v>17117.099999999999</v>
      </c>
      <c r="N197" s="458">
        <f t="shared" si="362"/>
        <v>1</v>
      </c>
      <c r="O197" s="335">
        <f t="shared" si="363"/>
        <v>17117.099999999999</v>
      </c>
      <c r="P197" s="63"/>
      <c r="Q197" s="347">
        <f t="shared" si="304"/>
        <v>380.4</v>
      </c>
      <c r="R197" s="347" t="str">
        <f t="shared" si="327"/>
        <v>TREATMENT  AND DISPOSAL EQUIPMENT</v>
      </c>
      <c r="S197" s="354">
        <f t="shared" si="270"/>
        <v>2013</v>
      </c>
      <c r="T197" s="336">
        <f>Inputs!B$7-(S197+0.5)</f>
        <v>4.5</v>
      </c>
      <c r="U197" s="355">
        <f t="shared" si="364"/>
        <v>17117.099999999999</v>
      </c>
      <c r="V197" s="337" t="str">
        <f t="shared" si="365"/>
        <v>R3.0</v>
      </c>
      <c r="W197" s="338">
        <f t="shared" si="366"/>
        <v>45</v>
      </c>
      <c r="X197" s="339">
        <f t="shared" si="274"/>
        <v>10</v>
      </c>
      <c r="Y197" s="340" t="str">
        <f t="shared" si="275"/>
        <v>R3.0010</v>
      </c>
      <c r="Z197" s="341">
        <f t="shared" si="276"/>
        <v>0.90215999999999996</v>
      </c>
      <c r="AA197" s="342">
        <f t="shared" si="277"/>
        <v>40.6</v>
      </c>
      <c r="AB197" s="342">
        <f t="shared" si="278"/>
        <v>45.1</v>
      </c>
      <c r="AC197" s="343">
        <f t="shared" si="279"/>
        <v>0.90022173000000005</v>
      </c>
      <c r="AD197" s="344">
        <f t="shared" si="280"/>
        <v>15409.19</v>
      </c>
      <c r="AE197" s="344">
        <f t="shared" si="367"/>
        <v>77027</v>
      </c>
      <c r="AF197" s="344">
        <f t="shared" si="368"/>
        <v>694954</v>
      </c>
      <c r="AG197" s="344">
        <f t="shared" si="369"/>
        <v>771981</v>
      </c>
      <c r="AH197" s="64"/>
      <c r="AI197" s="347">
        <f t="shared" si="305"/>
        <v>380.4</v>
      </c>
      <c r="AJ197" s="347" t="str">
        <f t="shared" si="328"/>
        <v>TREATMENT  AND DISPOSAL EQUIPMENT</v>
      </c>
      <c r="AK197" s="354">
        <f t="shared" si="284"/>
        <v>2013</v>
      </c>
      <c r="AL197" s="349">
        <f t="shared" si="285"/>
        <v>15409.19</v>
      </c>
      <c r="AM197" s="345">
        <f t="shared" si="370"/>
        <v>0</v>
      </c>
      <c r="AN197" s="346">
        <f t="shared" si="287"/>
        <v>15409.19</v>
      </c>
      <c r="AP197" s="347">
        <f t="shared" si="306"/>
        <v>380.4</v>
      </c>
      <c r="AQ197" s="347" t="str">
        <f t="shared" si="329"/>
        <v>TREATMENT  AND DISPOSAL EQUIPMENT</v>
      </c>
      <c r="AR197" s="356">
        <f t="shared" si="288"/>
        <v>2013</v>
      </c>
      <c r="AS197" s="335">
        <f t="shared" si="289"/>
        <v>14820</v>
      </c>
      <c r="AT197" s="333" t="str">
        <f t="shared" si="290"/>
        <v>R3.0</v>
      </c>
      <c r="AU197" s="333">
        <f t="shared" si="291"/>
        <v>45</v>
      </c>
      <c r="AV197" s="348">
        <f t="shared" si="292"/>
        <v>4.5</v>
      </c>
      <c r="AW197" s="347">
        <f t="shared" si="293"/>
        <v>10</v>
      </c>
      <c r="AX197" s="347" t="str">
        <f t="shared" si="294"/>
        <v>R3.0010</v>
      </c>
      <c r="AY197" s="347">
        <f t="shared" si="295"/>
        <v>0.90215999999999996</v>
      </c>
      <c r="AZ197" s="347">
        <f t="shared" si="296"/>
        <v>40.6</v>
      </c>
      <c r="BA197" s="347">
        <f t="shared" si="297"/>
        <v>45.1</v>
      </c>
      <c r="BB197" s="350">
        <f t="shared" si="298"/>
        <v>9.9779999999999994E-2</v>
      </c>
      <c r="BC197" s="335">
        <f t="shared" si="299"/>
        <v>1478.74</v>
      </c>
      <c r="BD197" s="349">
        <f t="shared" si="300"/>
        <v>13341.26</v>
      </c>
      <c r="BE197" s="63">
        <f t="shared" si="371"/>
        <v>66690</v>
      </c>
      <c r="BF197" s="63">
        <f t="shared" si="372"/>
        <v>601692</v>
      </c>
      <c r="BG197" s="63">
        <f t="shared" si="373"/>
        <v>668382</v>
      </c>
    </row>
    <row r="198" spans="1:59" outlineLevel="2">
      <c r="A198" s="425">
        <f>'Gannett Fleming Eng Assess 6-16'!A199</f>
        <v>380.4</v>
      </c>
      <c r="B198" s="452"/>
      <c r="C198" s="351" t="s">
        <v>1090</v>
      </c>
      <c r="D198" s="351" t="str">
        <f>'Gannett Fleming Eng Assess 6-16'!C199</f>
        <v>DEWATERING  &amp; DIGESTER</v>
      </c>
      <c r="E198" s="429">
        <f>'Gannett Fleming Eng Assess 6-16'!E199</f>
        <v>0</v>
      </c>
      <c r="F198" s="333">
        <f>'Gannett Fleming Eng Assess 6-16'!D199</f>
        <v>2013</v>
      </c>
      <c r="G198" s="353">
        <f t="shared" si="262"/>
        <v>2013</v>
      </c>
      <c r="H198" s="352">
        <f>'Gannett Fleming Eng Assess 6-16'!G199</f>
        <v>5645</v>
      </c>
      <c r="I198" s="332" t="str">
        <f t="shared" si="359"/>
        <v>HWW-117</v>
      </c>
      <c r="J198" s="333">
        <f t="shared" si="360"/>
        <v>780.5</v>
      </c>
      <c r="K198" s="333">
        <f t="shared" si="361"/>
        <v>901.3</v>
      </c>
      <c r="L198" s="334">
        <f t="shared" si="266"/>
        <v>1.155</v>
      </c>
      <c r="M198" s="335">
        <f t="shared" si="267"/>
        <v>6519.98</v>
      </c>
      <c r="N198" s="458">
        <f t="shared" si="362"/>
        <v>1</v>
      </c>
      <c r="O198" s="335">
        <f t="shared" si="363"/>
        <v>6519.98</v>
      </c>
      <c r="P198" s="63"/>
      <c r="Q198" s="347">
        <f t="shared" si="304"/>
        <v>380.4</v>
      </c>
      <c r="R198" s="347" t="str">
        <f t="shared" si="327"/>
        <v>TREATMENT  AND DISPOSAL EQUIPMENT</v>
      </c>
      <c r="S198" s="354">
        <f t="shared" si="270"/>
        <v>2013</v>
      </c>
      <c r="T198" s="336">
        <f>Inputs!B$7-(S198+0.5)</f>
        <v>4.5</v>
      </c>
      <c r="U198" s="355">
        <f t="shared" si="364"/>
        <v>6519.98</v>
      </c>
      <c r="V198" s="337" t="str">
        <f t="shared" si="365"/>
        <v>R3.0</v>
      </c>
      <c r="W198" s="338">
        <f t="shared" si="366"/>
        <v>45</v>
      </c>
      <c r="X198" s="339">
        <f t="shared" si="274"/>
        <v>10</v>
      </c>
      <c r="Y198" s="340" t="str">
        <f t="shared" si="275"/>
        <v>R3.0010</v>
      </c>
      <c r="Z198" s="341">
        <f t="shared" si="276"/>
        <v>0.90215999999999996</v>
      </c>
      <c r="AA198" s="342">
        <f t="shared" si="277"/>
        <v>40.6</v>
      </c>
      <c r="AB198" s="342">
        <f t="shared" si="278"/>
        <v>45.1</v>
      </c>
      <c r="AC198" s="343">
        <f t="shared" si="279"/>
        <v>0.90022173000000005</v>
      </c>
      <c r="AD198" s="344">
        <f t="shared" si="280"/>
        <v>5869.43</v>
      </c>
      <c r="AE198" s="344">
        <f t="shared" si="367"/>
        <v>29340</v>
      </c>
      <c r="AF198" s="344">
        <f t="shared" si="368"/>
        <v>264711</v>
      </c>
      <c r="AG198" s="344">
        <f t="shared" si="369"/>
        <v>294051</v>
      </c>
      <c r="AH198" s="64"/>
      <c r="AI198" s="347">
        <f t="shared" si="305"/>
        <v>380.4</v>
      </c>
      <c r="AJ198" s="347" t="str">
        <f t="shared" si="328"/>
        <v>TREATMENT  AND DISPOSAL EQUIPMENT</v>
      </c>
      <c r="AK198" s="354">
        <f t="shared" si="284"/>
        <v>2013</v>
      </c>
      <c r="AL198" s="349">
        <f t="shared" si="285"/>
        <v>5869.43</v>
      </c>
      <c r="AM198" s="345">
        <f t="shared" si="370"/>
        <v>0</v>
      </c>
      <c r="AN198" s="346">
        <f t="shared" si="287"/>
        <v>5869.43</v>
      </c>
      <c r="AP198" s="347">
        <f t="shared" si="306"/>
        <v>380.4</v>
      </c>
      <c r="AQ198" s="347" t="str">
        <f t="shared" si="329"/>
        <v>TREATMENT  AND DISPOSAL EQUIPMENT</v>
      </c>
      <c r="AR198" s="356">
        <f t="shared" si="288"/>
        <v>2013</v>
      </c>
      <c r="AS198" s="335">
        <f t="shared" si="289"/>
        <v>5645</v>
      </c>
      <c r="AT198" s="333" t="str">
        <f t="shared" si="290"/>
        <v>R3.0</v>
      </c>
      <c r="AU198" s="333">
        <f t="shared" si="291"/>
        <v>45</v>
      </c>
      <c r="AV198" s="348">
        <f t="shared" si="292"/>
        <v>4.5</v>
      </c>
      <c r="AW198" s="347">
        <f t="shared" si="293"/>
        <v>10</v>
      </c>
      <c r="AX198" s="347" t="str">
        <f t="shared" si="294"/>
        <v>R3.0010</v>
      </c>
      <c r="AY198" s="347">
        <f t="shared" si="295"/>
        <v>0.90215999999999996</v>
      </c>
      <c r="AZ198" s="347">
        <f t="shared" si="296"/>
        <v>40.6</v>
      </c>
      <c r="BA198" s="347">
        <f t="shared" si="297"/>
        <v>45.1</v>
      </c>
      <c r="BB198" s="350">
        <f t="shared" si="298"/>
        <v>9.9779999999999994E-2</v>
      </c>
      <c r="BC198" s="335">
        <f t="shared" si="299"/>
        <v>563.26</v>
      </c>
      <c r="BD198" s="349">
        <f t="shared" si="300"/>
        <v>5081.74</v>
      </c>
      <c r="BE198" s="63">
        <f t="shared" si="371"/>
        <v>25402.5</v>
      </c>
      <c r="BF198" s="63">
        <f t="shared" si="372"/>
        <v>229187</v>
      </c>
      <c r="BG198" s="63">
        <f t="shared" si="373"/>
        <v>254589.5</v>
      </c>
    </row>
    <row r="199" spans="1:59" outlineLevel="2">
      <c r="A199" s="425">
        <f>'Gannett Fleming Eng Assess 6-16'!A200</f>
        <v>380.4</v>
      </c>
      <c r="B199" s="452"/>
      <c r="C199" s="351" t="s">
        <v>1090</v>
      </c>
      <c r="D199" s="351" t="str">
        <f>'Gannett Fleming Eng Assess 6-16'!C200</f>
        <v>HOSE CONNECTORS</v>
      </c>
      <c r="E199" s="429">
        <f>'Gannett Fleming Eng Assess 6-16'!E200</f>
        <v>0</v>
      </c>
      <c r="F199" s="333">
        <f>'Gannett Fleming Eng Assess 6-16'!D200</f>
        <v>2013</v>
      </c>
      <c r="G199" s="353">
        <f t="shared" ref="G199:G274" si="374">F199</f>
        <v>2013</v>
      </c>
      <c r="H199" s="352">
        <f>'Gannett Fleming Eng Assess 6-16'!G200</f>
        <v>77279.64</v>
      </c>
      <c r="I199" s="332" t="str">
        <f t="shared" si="359"/>
        <v>HWW-117</v>
      </c>
      <c r="J199" s="333">
        <f t="shared" si="360"/>
        <v>780.5</v>
      </c>
      <c r="K199" s="333">
        <f t="shared" si="361"/>
        <v>901.3</v>
      </c>
      <c r="L199" s="334">
        <f t="shared" ref="L199:L274" si="375">ROUND(K199/J199,3)</f>
        <v>1.155</v>
      </c>
      <c r="M199" s="335">
        <f t="shared" ref="M199:M274" si="376">ROUND(H199*L199,2)</f>
        <v>89257.98</v>
      </c>
      <c r="N199" s="458">
        <f t="shared" si="362"/>
        <v>1</v>
      </c>
      <c r="O199" s="335">
        <f t="shared" si="363"/>
        <v>89257.98</v>
      </c>
      <c r="P199" s="63"/>
      <c r="Q199" s="347">
        <f t="shared" si="304"/>
        <v>380.4</v>
      </c>
      <c r="R199" s="347" t="str">
        <f t="shared" si="327"/>
        <v>TREATMENT  AND DISPOSAL EQUIPMENT</v>
      </c>
      <c r="S199" s="354">
        <f t="shared" ref="S199:S274" si="377">G199</f>
        <v>2013</v>
      </c>
      <c r="T199" s="336">
        <f>Inputs!B$7-(S199+0.5)</f>
        <v>4.5</v>
      </c>
      <c r="U199" s="355">
        <f t="shared" si="364"/>
        <v>89257.98</v>
      </c>
      <c r="V199" s="337" t="str">
        <f t="shared" si="365"/>
        <v>R3.0</v>
      </c>
      <c r="W199" s="338">
        <f t="shared" si="366"/>
        <v>45</v>
      </c>
      <c r="X199" s="339">
        <f t="shared" ref="X199:X274" si="378">ROUND(T199*100/W199,0)</f>
        <v>10</v>
      </c>
      <c r="Y199" s="340" t="str">
        <f t="shared" ref="Y199:Y274" si="379">CONCATENATE(V199,IF(X199&lt;10,CONCATENATE("00",X199),IF(X199&lt;100,CONCATENATE("0",X199),X199)))</f>
        <v>R3.0010</v>
      </c>
      <c r="Z199" s="341">
        <f t="shared" ref="Z199:Z274" si="380">ROUND(VLOOKUP(Y199,IowaCurves,6)/100,5)</f>
        <v>0.90215999999999996</v>
      </c>
      <c r="AA199" s="342">
        <f t="shared" ref="AA199:AA274" si="381">ROUND(W199*Z199,2)</f>
        <v>40.6</v>
      </c>
      <c r="AB199" s="342">
        <f t="shared" ref="AB199:AB274" si="382">T199+AA199</f>
        <v>45.1</v>
      </c>
      <c r="AC199" s="343">
        <f t="shared" ref="AC199:AC274" si="383">ROUND(AA199/AB199,8)</f>
        <v>0.90022173000000005</v>
      </c>
      <c r="AD199" s="344">
        <f t="shared" ref="AD199:AD274" si="384">ROUND(U199*AC199,2)</f>
        <v>80351.97</v>
      </c>
      <c r="AE199" s="344">
        <f t="shared" si="367"/>
        <v>401661</v>
      </c>
      <c r="AF199" s="344">
        <f t="shared" si="368"/>
        <v>3623874</v>
      </c>
      <c r="AG199" s="344">
        <f t="shared" si="369"/>
        <v>4025535</v>
      </c>
      <c r="AH199" s="64"/>
      <c r="AI199" s="347">
        <f t="shared" si="305"/>
        <v>380.4</v>
      </c>
      <c r="AJ199" s="347" t="str">
        <f t="shared" si="328"/>
        <v>TREATMENT  AND DISPOSAL EQUIPMENT</v>
      </c>
      <c r="AK199" s="354">
        <f t="shared" ref="AK199:AK274" si="385">G199</f>
        <v>2013</v>
      </c>
      <c r="AL199" s="349">
        <f t="shared" ref="AL199:AL274" si="386">AD199</f>
        <v>80351.97</v>
      </c>
      <c r="AM199" s="345">
        <f t="shared" si="370"/>
        <v>0</v>
      </c>
      <c r="AN199" s="346">
        <f t="shared" ref="AN199:AN274" si="387">ROUND(AL199*(1-AM199),2)</f>
        <v>80351.97</v>
      </c>
      <c r="AP199" s="347">
        <f t="shared" si="306"/>
        <v>380.4</v>
      </c>
      <c r="AQ199" s="347" t="str">
        <f t="shared" si="329"/>
        <v>TREATMENT  AND DISPOSAL EQUIPMENT</v>
      </c>
      <c r="AR199" s="356">
        <f t="shared" ref="AR199:AR274" si="388">G199</f>
        <v>2013</v>
      </c>
      <c r="AS199" s="335">
        <f t="shared" ref="AS199:AS274" si="389">H199</f>
        <v>77279.64</v>
      </c>
      <c r="AT199" s="333" t="str">
        <f t="shared" ref="AT199:AT274" si="390">V199</f>
        <v>R3.0</v>
      </c>
      <c r="AU199" s="333">
        <f t="shared" ref="AU199:AU274" si="391">W199</f>
        <v>45</v>
      </c>
      <c r="AV199" s="348">
        <f t="shared" ref="AV199:AV274" si="392">T199</f>
        <v>4.5</v>
      </c>
      <c r="AW199" s="347">
        <f t="shared" ref="AW199:AW274" si="393">X199</f>
        <v>10</v>
      </c>
      <c r="AX199" s="347" t="str">
        <f t="shared" ref="AX199:AX274" si="394">Y199</f>
        <v>R3.0010</v>
      </c>
      <c r="AY199" s="347">
        <f t="shared" ref="AY199:AY274" si="395">Z199</f>
        <v>0.90215999999999996</v>
      </c>
      <c r="AZ199" s="347">
        <f t="shared" ref="AZ199:AZ274" si="396">AA199</f>
        <v>40.6</v>
      </c>
      <c r="BA199" s="347">
        <f t="shared" ref="BA199:BA274" si="397">AB199</f>
        <v>45.1</v>
      </c>
      <c r="BB199" s="350">
        <f t="shared" ref="BB199:BB274" si="398">ROUND((1-0)-(1-0)*AZ199/BA199,5)</f>
        <v>9.9779999999999994E-2</v>
      </c>
      <c r="BC199" s="335">
        <f t="shared" ref="BC199:BC274" si="399">ROUND(AS199*BB199,2)</f>
        <v>7710.96</v>
      </c>
      <c r="BD199" s="349">
        <f t="shared" ref="BD199:BD274" si="400">AS199-BC199</f>
        <v>69568.679999999993</v>
      </c>
      <c r="BE199" s="63">
        <f t="shared" si="371"/>
        <v>347758.38</v>
      </c>
      <c r="BF199" s="63">
        <f t="shared" si="372"/>
        <v>3137553.38</v>
      </c>
      <c r="BG199" s="63">
        <f t="shared" si="373"/>
        <v>3485311.76</v>
      </c>
    </row>
    <row r="200" spans="1:59" outlineLevel="2">
      <c r="A200" s="425">
        <f>'Gannett Fleming Eng Assess 6-16'!A201</f>
        <v>380.4</v>
      </c>
      <c r="B200" s="452"/>
      <c r="C200" s="351" t="s">
        <v>1090</v>
      </c>
      <c r="D200" s="351" t="str">
        <f>'Gannett Fleming Eng Assess 6-16'!C201</f>
        <v>MUFFIN MONSTER PUMP/GRINDER  (2)</v>
      </c>
      <c r="E200" s="429">
        <f>'Gannett Fleming Eng Assess 6-16'!E201</f>
        <v>0</v>
      </c>
      <c r="F200" s="333">
        <f>'Gannett Fleming Eng Assess 6-16'!D201</f>
        <v>2013</v>
      </c>
      <c r="G200" s="353">
        <f t="shared" si="374"/>
        <v>2013</v>
      </c>
      <c r="H200" s="352">
        <f>'Gannett Fleming Eng Assess 6-16'!G201</f>
        <v>18718</v>
      </c>
      <c r="I200" s="332" t="str">
        <f t="shared" si="359"/>
        <v>HWW-117</v>
      </c>
      <c r="J200" s="333">
        <f t="shared" si="360"/>
        <v>780.5</v>
      </c>
      <c r="K200" s="333">
        <f t="shared" si="361"/>
        <v>901.3</v>
      </c>
      <c r="L200" s="334">
        <f t="shared" si="375"/>
        <v>1.155</v>
      </c>
      <c r="M200" s="335">
        <f t="shared" si="376"/>
        <v>21619.29</v>
      </c>
      <c r="N200" s="458">
        <f t="shared" si="362"/>
        <v>1</v>
      </c>
      <c r="O200" s="335">
        <f t="shared" si="363"/>
        <v>21619.29</v>
      </c>
      <c r="P200" s="63"/>
      <c r="Q200" s="347">
        <f t="shared" si="304"/>
        <v>380.4</v>
      </c>
      <c r="R200" s="347" t="str">
        <f t="shared" si="327"/>
        <v>TREATMENT  AND DISPOSAL EQUIPMENT</v>
      </c>
      <c r="S200" s="354">
        <f t="shared" si="377"/>
        <v>2013</v>
      </c>
      <c r="T200" s="336">
        <f>Inputs!B$7-(S200+0.5)</f>
        <v>4.5</v>
      </c>
      <c r="U200" s="355">
        <f t="shared" si="364"/>
        <v>21619.29</v>
      </c>
      <c r="V200" s="337" t="str">
        <f t="shared" si="365"/>
        <v>R3.0</v>
      </c>
      <c r="W200" s="338">
        <f t="shared" si="366"/>
        <v>45</v>
      </c>
      <c r="X200" s="339">
        <f t="shared" si="378"/>
        <v>10</v>
      </c>
      <c r="Y200" s="340" t="str">
        <f t="shared" si="379"/>
        <v>R3.0010</v>
      </c>
      <c r="Z200" s="341">
        <f t="shared" si="380"/>
        <v>0.90215999999999996</v>
      </c>
      <c r="AA200" s="342">
        <f t="shared" si="381"/>
        <v>40.6</v>
      </c>
      <c r="AB200" s="342">
        <f t="shared" si="382"/>
        <v>45.1</v>
      </c>
      <c r="AC200" s="343">
        <f t="shared" si="383"/>
        <v>0.90022173000000005</v>
      </c>
      <c r="AD200" s="344">
        <f t="shared" si="384"/>
        <v>19462.150000000001</v>
      </c>
      <c r="AE200" s="344">
        <f t="shared" si="367"/>
        <v>97287</v>
      </c>
      <c r="AF200" s="344">
        <f t="shared" si="368"/>
        <v>877743</v>
      </c>
      <c r="AG200" s="344">
        <f t="shared" si="369"/>
        <v>975030</v>
      </c>
      <c r="AH200" s="64"/>
      <c r="AI200" s="347">
        <f t="shared" si="305"/>
        <v>380.4</v>
      </c>
      <c r="AJ200" s="347" t="str">
        <f t="shared" si="328"/>
        <v>TREATMENT  AND DISPOSAL EQUIPMENT</v>
      </c>
      <c r="AK200" s="354">
        <f t="shared" si="385"/>
        <v>2013</v>
      </c>
      <c r="AL200" s="349">
        <f t="shared" si="386"/>
        <v>19462.150000000001</v>
      </c>
      <c r="AM200" s="345">
        <f t="shared" si="370"/>
        <v>0</v>
      </c>
      <c r="AN200" s="346">
        <f t="shared" si="387"/>
        <v>19462.150000000001</v>
      </c>
      <c r="AP200" s="347">
        <f t="shared" si="306"/>
        <v>380.4</v>
      </c>
      <c r="AQ200" s="347" t="str">
        <f t="shared" si="329"/>
        <v>TREATMENT  AND DISPOSAL EQUIPMENT</v>
      </c>
      <c r="AR200" s="356">
        <f t="shared" si="388"/>
        <v>2013</v>
      </c>
      <c r="AS200" s="335">
        <f t="shared" si="389"/>
        <v>18718</v>
      </c>
      <c r="AT200" s="333" t="str">
        <f t="shared" si="390"/>
        <v>R3.0</v>
      </c>
      <c r="AU200" s="333">
        <f t="shared" si="391"/>
        <v>45</v>
      </c>
      <c r="AV200" s="348">
        <f t="shared" si="392"/>
        <v>4.5</v>
      </c>
      <c r="AW200" s="347">
        <f t="shared" si="393"/>
        <v>10</v>
      </c>
      <c r="AX200" s="347" t="str">
        <f t="shared" si="394"/>
        <v>R3.0010</v>
      </c>
      <c r="AY200" s="347">
        <f t="shared" si="395"/>
        <v>0.90215999999999996</v>
      </c>
      <c r="AZ200" s="347">
        <f t="shared" si="396"/>
        <v>40.6</v>
      </c>
      <c r="BA200" s="347">
        <f t="shared" si="397"/>
        <v>45.1</v>
      </c>
      <c r="BB200" s="350">
        <f t="shared" si="398"/>
        <v>9.9779999999999994E-2</v>
      </c>
      <c r="BC200" s="335">
        <f t="shared" si="399"/>
        <v>1867.68</v>
      </c>
      <c r="BD200" s="349">
        <f t="shared" si="400"/>
        <v>16850.32</v>
      </c>
      <c r="BE200" s="63">
        <f t="shared" si="371"/>
        <v>84231</v>
      </c>
      <c r="BF200" s="63">
        <f t="shared" si="372"/>
        <v>759950.8</v>
      </c>
      <c r="BG200" s="63">
        <f t="shared" si="373"/>
        <v>844181.8</v>
      </c>
    </row>
    <row r="201" spans="1:59" outlineLevel="2">
      <c r="A201" s="425">
        <f>'Gannett Fleming Eng Assess 6-16'!A202</f>
        <v>380.4</v>
      </c>
      <c r="B201" s="452"/>
      <c r="C201" s="351" t="s">
        <v>1090</v>
      </c>
      <c r="D201" s="351" t="str">
        <f>'Gannett Fleming Eng Assess 6-16'!C202</f>
        <v>PUMP CONTROL UPGRADE</v>
      </c>
      <c r="E201" s="429">
        <f>'Gannett Fleming Eng Assess 6-16'!E202</f>
        <v>0</v>
      </c>
      <c r="F201" s="333">
        <f>'Gannett Fleming Eng Assess 6-16'!D202</f>
        <v>2013</v>
      </c>
      <c r="G201" s="353">
        <f t="shared" si="374"/>
        <v>2013</v>
      </c>
      <c r="H201" s="352">
        <f>'Gannett Fleming Eng Assess 6-16'!G202</f>
        <v>3576</v>
      </c>
      <c r="I201" s="332" t="str">
        <f t="shared" si="359"/>
        <v>HWW-117</v>
      </c>
      <c r="J201" s="333">
        <f t="shared" si="360"/>
        <v>780.5</v>
      </c>
      <c r="K201" s="333">
        <f t="shared" si="361"/>
        <v>901.3</v>
      </c>
      <c r="L201" s="334">
        <f t="shared" si="375"/>
        <v>1.155</v>
      </c>
      <c r="M201" s="335">
        <f t="shared" si="376"/>
        <v>4130.28</v>
      </c>
      <c r="N201" s="458">
        <f t="shared" si="362"/>
        <v>1</v>
      </c>
      <c r="O201" s="335">
        <f t="shared" si="363"/>
        <v>4130.28</v>
      </c>
      <c r="P201" s="63"/>
      <c r="Q201" s="347">
        <f t="shared" si="304"/>
        <v>380.4</v>
      </c>
      <c r="R201" s="347" t="str">
        <f t="shared" si="327"/>
        <v>TREATMENT  AND DISPOSAL EQUIPMENT</v>
      </c>
      <c r="S201" s="354">
        <f t="shared" si="377"/>
        <v>2013</v>
      </c>
      <c r="T201" s="336">
        <f>Inputs!B$7-(S201+0.5)</f>
        <v>4.5</v>
      </c>
      <c r="U201" s="355">
        <f t="shared" si="364"/>
        <v>4130.28</v>
      </c>
      <c r="V201" s="337" t="str">
        <f t="shared" si="365"/>
        <v>R3.0</v>
      </c>
      <c r="W201" s="338">
        <f t="shared" si="366"/>
        <v>45</v>
      </c>
      <c r="X201" s="339">
        <f t="shared" si="378"/>
        <v>10</v>
      </c>
      <c r="Y201" s="340" t="str">
        <f t="shared" si="379"/>
        <v>R3.0010</v>
      </c>
      <c r="Z201" s="341">
        <f t="shared" si="380"/>
        <v>0.90215999999999996</v>
      </c>
      <c r="AA201" s="342">
        <f t="shared" si="381"/>
        <v>40.6</v>
      </c>
      <c r="AB201" s="342">
        <f t="shared" si="382"/>
        <v>45.1</v>
      </c>
      <c r="AC201" s="343">
        <f t="shared" si="383"/>
        <v>0.90022173000000005</v>
      </c>
      <c r="AD201" s="344">
        <f t="shared" si="384"/>
        <v>3718.17</v>
      </c>
      <c r="AE201" s="344">
        <f t="shared" si="367"/>
        <v>18586</v>
      </c>
      <c r="AF201" s="344">
        <f t="shared" si="368"/>
        <v>167689</v>
      </c>
      <c r="AG201" s="344">
        <f t="shared" si="369"/>
        <v>186276</v>
      </c>
      <c r="AH201" s="64"/>
      <c r="AI201" s="347">
        <f t="shared" si="305"/>
        <v>380.4</v>
      </c>
      <c r="AJ201" s="347" t="str">
        <f t="shared" si="328"/>
        <v>TREATMENT  AND DISPOSAL EQUIPMENT</v>
      </c>
      <c r="AK201" s="354">
        <f t="shared" si="385"/>
        <v>2013</v>
      </c>
      <c r="AL201" s="349">
        <f t="shared" si="386"/>
        <v>3718.17</v>
      </c>
      <c r="AM201" s="345">
        <f t="shared" si="370"/>
        <v>0</v>
      </c>
      <c r="AN201" s="346">
        <f t="shared" si="387"/>
        <v>3718.17</v>
      </c>
      <c r="AP201" s="347">
        <f t="shared" si="306"/>
        <v>380.4</v>
      </c>
      <c r="AQ201" s="347" t="str">
        <f t="shared" si="329"/>
        <v>TREATMENT  AND DISPOSAL EQUIPMENT</v>
      </c>
      <c r="AR201" s="356">
        <f t="shared" si="388"/>
        <v>2013</v>
      </c>
      <c r="AS201" s="335">
        <f t="shared" si="389"/>
        <v>3576</v>
      </c>
      <c r="AT201" s="333" t="str">
        <f t="shared" si="390"/>
        <v>R3.0</v>
      </c>
      <c r="AU201" s="333">
        <f t="shared" si="391"/>
        <v>45</v>
      </c>
      <c r="AV201" s="348">
        <f t="shared" si="392"/>
        <v>4.5</v>
      </c>
      <c r="AW201" s="347">
        <f t="shared" si="393"/>
        <v>10</v>
      </c>
      <c r="AX201" s="347" t="str">
        <f t="shared" si="394"/>
        <v>R3.0010</v>
      </c>
      <c r="AY201" s="347">
        <f t="shared" si="395"/>
        <v>0.90215999999999996</v>
      </c>
      <c r="AZ201" s="347">
        <f t="shared" si="396"/>
        <v>40.6</v>
      </c>
      <c r="BA201" s="347">
        <f t="shared" si="397"/>
        <v>45.1</v>
      </c>
      <c r="BB201" s="350">
        <f t="shared" si="398"/>
        <v>9.9779999999999994E-2</v>
      </c>
      <c r="BC201" s="335">
        <f t="shared" si="399"/>
        <v>356.81</v>
      </c>
      <c r="BD201" s="349">
        <f t="shared" si="400"/>
        <v>3219.19</v>
      </c>
      <c r="BE201" s="63">
        <f t="shared" si="371"/>
        <v>16092</v>
      </c>
      <c r="BF201" s="63">
        <f t="shared" si="372"/>
        <v>145185.60000000001</v>
      </c>
      <c r="BG201" s="63">
        <f t="shared" si="373"/>
        <v>161277.6</v>
      </c>
    </row>
    <row r="202" spans="1:59" outlineLevel="2">
      <c r="A202" s="425">
        <f>'Gannett Fleming Eng Assess 6-16'!A203</f>
        <v>380.4</v>
      </c>
      <c r="B202" s="452"/>
      <c r="C202" s="351" t="s">
        <v>1090</v>
      </c>
      <c r="D202" s="351" t="str">
        <f>'Gannett Fleming Eng Assess 6-16'!C203</f>
        <v>SLUDGE DRYER</v>
      </c>
      <c r="E202" s="429">
        <f>'Gannett Fleming Eng Assess 6-16'!E203</f>
        <v>0</v>
      </c>
      <c r="F202" s="333">
        <f>'Gannett Fleming Eng Assess 6-16'!D203</f>
        <v>2013</v>
      </c>
      <c r="G202" s="353">
        <f t="shared" si="374"/>
        <v>2013</v>
      </c>
      <c r="H202" s="352">
        <f>'Gannett Fleming Eng Assess 6-16'!G203</f>
        <v>11204</v>
      </c>
      <c r="I202" s="332" t="str">
        <f t="shared" si="359"/>
        <v>HWW-117</v>
      </c>
      <c r="J202" s="333">
        <f t="shared" si="360"/>
        <v>780.5</v>
      </c>
      <c r="K202" s="333">
        <f t="shared" si="361"/>
        <v>901.3</v>
      </c>
      <c r="L202" s="334">
        <f t="shared" si="375"/>
        <v>1.155</v>
      </c>
      <c r="M202" s="335">
        <f t="shared" si="376"/>
        <v>12940.62</v>
      </c>
      <c r="N202" s="458">
        <f t="shared" si="362"/>
        <v>1</v>
      </c>
      <c r="O202" s="335">
        <f t="shared" si="363"/>
        <v>12940.62</v>
      </c>
      <c r="P202" s="63"/>
      <c r="Q202" s="347">
        <f t="shared" si="304"/>
        <v>380.4</v>
      </c>
      <c r="R202" s="347" t="str">
        <f t="shared" si="327"/>
        <v>TREATMENT  AND DISPOSAL EQUIPMENT</v>
      </c>
      <c r="S202" s="354">
        <f t="shared" si="377"/>
        <v>2013</v>
      </c>
      <c r="T202" s="336">
        <f>Inputs!B$7-(S202+0.5)</f>
        <v>4.5</v>
      </c>
      <c r="U202" s="355">
        <f t="shared" si="364"/>
        <v>12940.62</v>
      </c>
      <c r="V202" s="337" t="str">
        <f t="shared" si="365"/>
        <v>R3.0</v>
      </c>
      <c r="W202" s="338">
        <f t="shared" si="366"/>
        <v>45</v>
      </c>
      <c r="X202" s="339">
        <f t="shared" si="378"/>
        <v>10</v>
      </c>
      <c r="Y202" s="340" t="str">
        <f t="shared" si="379"/>
        <v>R3.0010</v>
      </c>
      <c r="Z202" s="341">
        <f t="shared" si="380"/>
        <v>0.90215999999999996</v>
      </c>
      <c r="AA202" s="342">
        <f t="shared" si="381"/>
        <v>40.6</v>
      </c>
      <c r="AB202" s="342">
        <f t="shared" si="382"/>
        <v>45.1</v>
      </c>
      <c r="AC202" s="343">
        <f t="shared" si="383"/>
        <v>0.90022173000000005</v>
      </c>
      <c r="AD202" s="344">
        <f t="shared" si="384"/>
        <v>11649.43</v>
      </c>
      <c r="AE202" s="344">
        <f t="shared" si="367"/>
        <v>58233</v>
      </c>
      <c r="AF202" s="344">
        <f t="shared" si="368"/>
        <v>525389</v>
      </c>
      <c r="AG202" s="344">
        <f t="shared" si="369"/>
        <v>583622</v>
      </c>
      <c r="AH202" s="64"/>
      <c r="AI202" s="347">
        <f t="shared" si="305"/>
        <v>380.4</v>
      </c>
      <c r="AJ202" s="347" t="str">
        <f t="shared" si="328"/>
        <v>TREATMENT  AND DISPOSAL EQUIPMENT</v>
      </c>
      <c r="AK202" s="354">
        <f t="shared" si="385"/>
        <v>2013</v>
      </c>
      <c r="AL202" s="349">
        <f t="shared" si="386"/>
        <v>11649.43</v>
      </c>
      <c r="AM202" s="345">
        <f t="shared" si="370"/>
        <v>0</v>
      </c>
      <c r="AN202" s="346">
        <f t="shared" si="387"/>
        <v>11649.43</v>
      </c>
      <c r="AP202" s="347">
        <f t="shared" si="306"/>
        <v>380.4</v>
      </c>
      <c r="AQ202" s="347" t="str">
        <f t="shared" si="329"/>
        <v>TREATMENT  AND DISPOSAL EQUIPMENT</v>
      </c>
      <c r="AR202" s="356">
        <f t="shared" si="388"/>
        <v>2013</v>
      </c>
      <c r="AS202" s="335">
        <f t="shared" si="389"/>
        <v>11204</v>
      </c>
      <c r="AT202" s="333" t="str">
        <f t="shared" si="390"/>
        <v>R3.0</v>
      </c>
      <c r="AU202" s="333">
        <f t="shared" si="391"/>
        <v>45</v>
      </c>
      <c r="AV202" s="348">
        <f t="shared" si="392"/>
        <v>4.5</v>
      </c>
      <c r="AW202" s="347">
        <f t="shared" si="393"/>
        <v>10</v>
      </c>
      <c r="AX202" s="347" t="str">
        <f t="shared" si="394"/>
        <v>R3.0010</v>
      </c>
      <c r="AY202" s="347">
        <f t="shared" si="395"/>
        <v>0.90215999999999996</v>
      </c>
      <c r="AZ202" s="347">
        <f t="shared" si="396"/>
        <v>40.6</v>
      </c>
      <c r="BA202" s="347">
        <f t="shared" si="397"/>
        <v>45.1</v>
      </c>
      <c r="BB202" s="350">
        <f t="shared" si="398"/>
        <v>9.9779999999999994E-2</v>
      </c>
      <c r="BC202" s="335">
        <f t="shared" si="399"/>
        <v>1117.94</v>
      </c>
      <c r="BD202" s="349">
        <f t="shared" si="400"/>
        <v>10086.06</v>
      </c>
      <c r="BE202" s="63">
        <f t="shared" si="371"/>
        <v>50418</v>
      </c>
      <c r="BF202" s="63">
        <f t="shared" si="372"/>
        <v>454882.4</v>
      </c>
      <c r="BG202" s="63">
        <f t="shared" si="373"/>
        <v>505300.4</v>
      </c>
    </row>
    <row r="203" spans="1:59" outlineLevel="2">
      <c r="A203" s="425">
        <f>'Gannett Fleming Eng Assess 6-16'!A204</f>
        <v>380.4</v>
      </c>
      <c r="B203" s="452"/>
      <c r="C203" s="351" t="s">
        <v>1090</v>
      </c>
      <c r="D203" s="351" t="str">
        <f>'Gannett Fleming Eng Assess 6-16'!C204</f>
        <v>BLOWER SYSTEM</v>
      </c>
      <c r="E203" s="429">
        <f>'Gannett Fleming Eng Assess 6-16'!E204</f>
        <v>0</v>
      </c>
      <c r="F203" s="333">
        <f>'Gannett Fleming Eng Assess 6-16'!D204</f>
        <v>2014</v>
      </c>
      <c r="G203" s="353">
        <f t="shared" si="374"/>
        <v>2014</v>
      </c>
      <c r="H203" s="352">
        <f>'Gannett Fleming Eng Assess 6-16'!G204</f>
        <v>4280</v>
      </c>
      <c r="I203" s="332" t="str">
        <f t="shared" si="359"/>
        <v>HWW-117</v>
      </c>
      <c r="J203" s="333">
        <f t="shared" si="360"/>
        <v>814.5</v>
      </c>
      <c r="K203" s="333">
        <f t="shared" si="361"/>
        <v>901.3</v>
      </c>
      <c r="L203" s="334">
        <f t="shared" si="375"/>
        <v>1.107</v>
      </c>
      <c r="M203" s="335">
        <f t="shared" si="376"/>
        <v>4737.96</v>
      </c>
      <c r="N203" s="458">
        <f t="shared" si="362"/>
        <v>1</v>
      </c>
      <c r="O203" s="335">
        <f t="shared" si="363"/>
        <v>4737.96</v>
      </c>
      <c r="P203" s="63"/>
      <c r="Q203" s="347">
        <f t="shared" si="304"/>
        <v>380.4</v>
      </c>
      <c r="R203" s="347" t="str">
        <f t="shared" si="327"/>
        <v>TREATMENT  AND DISPOSAL EQUIPMENT</v>
      </c>
      <c r="S203" s="354">
        <f t="shared" si="377"/>
        <v>2014</v>
      </c>
      <c r="T203" s="336">
        <f>Inputs!B$7-(S203+0.5)</f>
        <v>3.5</v>
      </c>
      <c r="U203" s="355">
        <f t="shared" si="364"/>
        <v>4737.96</v>
      </c>
      <c r="V203" s="337" t="str">
        <f t="shared" si="365"/>
        <v>R3.0</v>
      </c>
      <c r="W203" s="338">
        <f t="shared" si="366"/>
        <v>45</v>
      </c>
      <c r="X203" s="339">
        <f t="shared" si="378"/>
        <v>8</v>
      </c>
      <c r="Y203" s="340" t="str">
        <f t="shared" si="379"/>
        <v>R3.0008</v>
      </c>
      <c r="Z203" s="341">
        <f t="shared" si="380"/>
        <v>0.92159999999999997</v>
      </c>
      <c r="AA203" s="342">
        <f t="shared" si="381"/>
        <v>41.47</v>
      </c>
      <c r="AB203" s="342">
        <f t="shared" si="382"/>
        <v>44.97</v>
      </c>
      <c r="AC203" s="343">
        <f t="shared" si="383"/>
        <v>0.92217033999999998</v>
      </c>
      <c r="AD203" s="344">
        <f t="shared" si="384"/>
        <v>4369.21</v>
      </c>
      <c r="AE203" s="344">
        <f t="shared" si="367"/>
        <v>16583</v>
      </c>
      <c r="AF203" s="344">
        <f t="shared" si="368"/>
        <v>196483</v>
      </c>
      <c r="AG203" s="344">
        <f t="shared" si="369"/>
        <v>213066</v>
      </c>
      <c r="AH203" s="64"/>
      <c r="AI203" s="347">
        <f t="shared" si="305"/>
        <v>380.4</v>
      </c>
      <c r="AJ203" s="347" t="str">
        <f t="shared" si="328"/>
        <v>TREATMENT  AND DISPOSAL EQUIPMENT</v>
      </c>
      <c r="AK203" s="354">
        <f t="shared" si="385"/>
        <v>2014</v>
      </c>
      <c r="AL203" s="349">
        <f t="shared" si="386"/>
        <v>4369.21</v>
      </c>
      <c r="AM203" s="345">
        <f t="shared" si="370"/>
        <v>0</v>
      </c>
      <c r="AN203" s="346">
        <f t="shared" si="387"/>
        <v>4369.21</v>
      </c>
      <c r="AP203" s="347">
        <f t="shared" si="306"/>
        <v>380.4</v>
      </c>
      <c r="AQ203" s="347" t="str">
        <f t="shared" si="329"/>
        <v>TREATMENT  AND DISPOSAL EQUIPMENT</v>
      </c>
      <c r="AR203" s="356">
        <f t="shared" si="388"/>
        <v>2014</v>
      </c>
      <c r="AS203" s="335">
        <f t="shared" si="389"/>
        <v>4280</v>
      </c>
      <c r="AT203" s="333" t="str">
        <f t="shared" si="390"/>
        <v>R3.0</v>
      </c>
      <c r="AU203" s="333">
        <f t="shared" si="391"/>
        <v>45</v>
      </c>
      <c r="AV203" s="348">
        <f t="shared" si="392"/>
        <v>3.5</v>
      </c>
      <c r="AW203" s="347">
        <f t="shared" si="393"/>
        <v>8</v>
      </c>
      <c r="AX203" s="347" t="str">
        <f t="shared" si="394"/>
        <v>R3.0008</v>
      </c>
      <c r="AY203" s="347">
        <f t="shared" si="395"/>
        <v>0.92159999999999997</v>
      </c>
      <c r="AZ203" s="347">
        <f t="shared" si="396"/>
        <v>41.47</v>
      </c>
      <c r="BA203" s="347">
        <f t="shared" si="397"/>
        <v>44.97</v>
      </c>
      <c r="BB203" s="350">
        <f t="shared" si="398"/>
        <v>7.7829999999999996E-2</v>
      </c>
      <c r="BC203" s="335">
        <f t="shared" si="399"/>
        <v>333.11</v>
      </c>
      <c r="BD203" s="349">
        <f t="shared" si="400"/>
        <v>3946.89</v>
      </c>
      <c r="BE203" s="63">
        <f t="shared" si="371"/>
        <v>14980</v>
      </c>
      <c r="BF203" s="63">
        <f t="shared" si="372"/>
        <v>177491.6</v>
      </c>
      <c r="BG203" s="63">
        <f t="shared" si="373"/>
        <v>192471.6</v>
      </c>
    </row>
    <row r="204" spans="1:59" outlineLevel="2">
      <c r="A204" s="425">
        <f>'Gannett Fleming Eng Assess 6-16'!A205</f>
        <v>380.4</v>
      </c>
      <c r="B204" s="452"/>
      <c r="C204" s="351" t="s">
        <v>1090</v>
      </c>
      <c r="D204" s="351" t="str">
        <f>'Gannett Fleming Eng Assess 6-16'!C205</f>
        <v>BLOWER/AERATION UPGRADE</v>
      </c>
      <c r="E204" s="429">
        <f>'Gannett Fleming Eng Assess 6-16'!E205</f>
        <v>0</v>
      </c>
      <c r="F204" s="333">
        <f>'Gannett Fleming Eng Assess 6-16'!D205</f>
        <v>2014</v>
      </c>
      <c r="G204" s="353">
        <f t="shared" si="374"/>
        <v>2014</v>
      </c>
      <c r="H204" s="352">
        <f>'Gannett Fleming Eng Assess 6-16'!G205</f>
        <v>11928</v>
      </c>
      <c r="I204" s="332" t="str">
        <f t="shared" si="359"/>
        <v>HWW-117</v>
      </c>
      <c r="J204" s="333">
        <f t="shared" si="360"/>
        <v>814.5</v>
      </c>
      <c r="K204" s="333">
        <f t="shared" si="361"/>
        <v>901.3</v>
      </c>
      <c r="L204" s="334">
        <f t="shared" si="375"/>
        <v>1.107</v>
      </c>
      <c r="M204" s="335">
        <f t="shared" si="376"/>
        <v>13204.3</v>
      </c>
      <c r="N204" s="458">
        <f t="shared" si="362"/>
        <v>1</v>
      </c>
      <c r="O204" s="335">
        <f t="shared" si="363"/>
        <v>13204.3</v>
      </c>
      <c r="P204" s="63"/>
      <c r="Q204" s="347">
        <f t="shared" si="304"/>
        <v>380.4</v>
      </c>
      <c r="R204" s="347" t="str">
        <f t="shared" si="327"/>
        <v>TREATMENT  AND DISPOSAL EQUIPMENT</v>
      </c>
      <c r="S204" s="354">
        <f t="shared" si="377"/>
        <v>2014</v>
      </c>
      <c r="T204" s="336">
        <f>Inputs!B$7-(S204+0.5)</f>
        <v>3.5</v>
      </c>
      <c r="U204" s="355">
        <f t="shared" si="364"/>
        <v>13204.3</v>
      </c>
      <c r="V204" s="337" t="str">
        <f t="shared" si="365"/>
        <v>R3.0</v>
      </c>
      <c r="W204" s="338">
        <f t="shared" si="366"/>
        <v>45</v>
      </c>
      <c r="X204" s="339">
        <f t="shared" si="378"/>
        <v>8</v>
      </c>
      <c r="Y204" s="340" t="str">
        <f t="shared" si="379"/>
        <v>R3.0008</v>
      </c>
      <c r="Z204" s="341">
        <f t="shared" si="380"/>
        <v>0.92159999999999997</v>
      </c>
      <c r="AA204" s="342">
        <f t="shared" si="381"/>
        <v>41.47</v>
      </c>
      <c r="AB204" s="342">
        <f t="shared" si="382"/>
        <v>44.97</v>
      </c>
      <c r="AC204" s="343">
        <f t="shared" si="383"/>
        <v>0.92217033999999998</v>
      </c>
      <c r="AD204" s="344">
        <f t="shared" si="384"/>
        <v>12176.61</v>
      </c>
      <c r="AE204" s="344">
        <f t="shared" si="367"/>
        <v>46215</v>
      </c>
      <c r="AF204" s="344">
        <f t="shared" si="368"/>
        <v>547582</v>
      </c>
      <c r="AG204" s="344">
        <f t="shared" si="369"/>
        <v>593797</v>
      </c>
      <c r="AH204" s="64"/>
      <c r="AI204" s="347">
        <f t="shared" si="305"/>
        <v>380.4</v>
      </c>
      <c r="AJ204" s="347" t="str">
        <f t="shared" si="328"/>
        <v>TREATMENT  AND DISPOSAL EQUIPMENT</v>
      </c>
      <c r="AK204" s="354">
        <f t="shared" si="385"/>
        <v>2014</v>
      </c>
      <c r="AL204" s="349">
        <f t="shared" si="386"/>
        <v>12176.61</v>
      </c>
      <c r="AM204" s="345">
        <f t="shared" si="370"/>
        <v>0</v>
      </c>
      <c r="AN204" s="346">
        <f t="shared" si="387"/>
        <v>12176.61</v>
      </c>
      <c r="AP204" s="347">
        <f t="shared" si="306"/>
        <v>380.4</v>
      </c>
      <c r="AQ204" s="347" t="str">
        <f t="shared" si="329"/>
        <v>TREATMENT  AND DISPOSAL EQUIPMENT</v>
      </c>
      <c r="AR204" s="356">
        <f t="shared" si="388"/>
        <v>2014</v>
      </c>
      <c r="AS204" s="335">
        <f t="shared" si="389"/>
        <v>11928</v>
      </c>
      <c r="AT204" s="333" t="str">
        <f t="shared" si="390"/>
        <v>R3.0</v>
      </c>
      <c r="AU204" s="333">
        <f t="shared" si="391"/>
        <v>45</v>
      </c>
      <c r="AV204" s="348">
        <f t="shared" si="392"/>
        <v>3.5</v>
      </c>
      <c r="AW204" s="347">
        <f t="shared" si="393"/>
        <v>8</v>
      </c>
      <c r="AX204" s="347" t="str">
        <f t="shared" si="394"/>
        <v>R3.0008</v>
      </c>
      <c r="AY204" s="347">
        <f t="shared" si="395"/>
        <v>0.92159999999999997</v>
      </c>
      <c r="AZ204" s="347">
        <f t="shared" si="396"/>
        <v>41.47</v>
      </c>
      <c r="BA204" s="347">
        <f t="shared" si="397"/>
        <v>44.97</v>
      </c>
      <c r="BB204" s="350">
        <f t="shared" si="398"/>
        <v>7.7829999999999996E-2</v>
      </c>
      <c r="BC204" s="335">
        <f t="shared" si="399"/>
        <v>928.36</v>
      </c>
      <c r="BD204" s="349">
        <f t="shared" si="400"/>
        <v>10999.64</v>
      </c>
      <c r="BE204" s="63">
        <f t="shared" si="371"/>
        <v>41748</v>
      </c>
      <c r="BF204" s="63">
        <f t="shared" si="372"/>
        <v>494654.16</v>
      </c>
      <c r="BG204" s="63">
        <f t="shared" si="373"/>
        <v>536402.16</v>
      </c>
    </row>
    <row r="205" spans="1:59" outlineLevel="2">
      <c r="A205" s="425">
        <f>'Gannett Fleming Eng Assess 6-16'!A206</f>
        <v>380.4</v>
      </c>
      <c r="B205" s="452"/>
      <c r="C205" s="351" t="s">
        <v>1090</v>
      </c>
      <c r="D205" s="351" t="str">
        <f>'Gannett Fleming Eng Assess 6-16'!C206</f>
        <v>DEMOBILIZATION OF DIGESTER</v>
      </c>
      <c r="E205" s="429">
        <f>'Gannett Fleming Eng Assess 6-16'!E206</f>
        <v>0</v>
      </c>
      <c r="F205" s="333">
        <f>'Gannett Fleming Eng Assess 6-16'!D206</f>
        <v>2014</v>
      </c>
      <c r="G205" s="353">
        <f t="shared" si="374"/>
        <v>2014</v>
      </c>
      <c r="H205" s="352">
        <f>'Gannett Fleming Eng Assess 6-16'!G206</f>
        <v>4000</v>
      </c>
      <c r="I205" s="332" t="str">
        <f t="shared" si="359"/>
        <v>HWW-117</v>
      </c>
      <c r="J205" s="333">
        <f t="shared" si="360"/>
        <v>814.5</v>
      </c>
      <c r="K205" s="333">
        <f t="shared" si="361"/>
        <v>901.3</v>
      </c>
      <c r="L205" s="334">
        <f t="shared" si="375"/>
        <v>1.107</v>
      </c>
      <c r="M205" s="335">
        <f t="shared" si="376"/>
        <v>4428</v>
      </c>
      <c r="N205" s="458">
        <f t="shared" si="362"/>
        <v>1</v>
      </c>
      <c r="O205" s="335">
        <f t="shared" si="363"/>
        <v>4428</v>
      </c>
      <c r="P205" s="63"/>
      <c r="Q205" s="347">
        <f t="shared" si="304"/>
        <v>380.4</v>
      </c>
      <c r="R205" s="347" t="str">
        <f t="shared" si="327"/>
        <v>TREATMENT  AND DISPOSAL EQUIPMENT</v>
      </c>
      <c r="S205" s="354">
        <f t="shared" si="377"/>
        <v>2014</v>
      </c>
      <c r="T205" s="336">
        <f>Inputs!B$7-(S205+0.5)</f>
        <v>3.5</v>
      </c>
      <c r="U205" s="355">
        <f t="shared" si="364"/>
        <v>4428</v>
      </c>
      <c r="V205" s="337" t="str">
        <f t="shared" si="365"/>
        <v>R3.0</v>
      </c>
      <c r="W205" s="338">
        <f t="shared" si="366"/>
        <v>45</v>
      </c>
      <c r="X205" s="339">
        <f t="shared" si="378"/>
        <v>8</v>
      </c>
      <c r="Y205" s="340" t="str">
        <f t="shared" si="379"/>
        <v>R3.0008</v>
      </c>
      <c r="Z205" s="341">
        <f t="shared" si="380"/>
        <v>0.92159999999999997</v>
      </c>
      <c r="AA205" s="342">
        <f t="shared" si="381"/>
        <v>41.47</v>
      </c>
      <c r="AB205" s="342">
        <f t="shared" si="382"/>
        <v>44.97</v>
      </c>
      <c r="AC205" s="343">
        <f t="shared" si="383"/>
        <v>0.92217033999999998</v>
      </c>
      <c r="AD205" s="344">
        <f t="shared" si="384"/>
        <v>4083.37</v>
      </c>
      <c r="AE205" s="344">
        <f t="shared" si="367"/>
        <v>15498</v>
      </c>
      <c r="AF205" s="344">
        <f t="shared" si="368"/>
        <v>183629</v>
      </c>
      <c r="AG205" s="344">
        <f t="shared" si="369"/>
        <v>199127</v>
      </c>
      <c r="AH205" s="64"/>
      <c r="AI205" s="347">
        <f t="shared" si="305"/>
        <v>380.4</v>
      </c>
      <c r="AJ205" s="347" t="str">
        <f t="shared" si="328"/>
        <v>TREATMENT  AND DISPOSAL EQUIPMENT</v>
      </c>
      <c r="AK205" s="354">
        <f t="shared" si="385"/>
        <v>2014</v>
      </c>
      <c r="AL205" s="349">
        <f t="shared" si="386"/>
        <v>4083.37</v>
      </c>
      <c r="AM205" s="345">
        <f t="shared" si="370"/>
        <v>0</v>
      </c>
      <c r="AN205" s="346">
        <f t="shared" si="387"/>
        <v>4083.37</v>
      </c>
      <c r="AP205" s="347">
        <f t="shared" si="306"/>
        <v>380.4</v>
      </c>
      <c r="AQ205" s="347" t="str">
        <f t="shared" si="329"/>
        <v>TREATMENT  AND DISPOSAL EQUIPMENT</v>
      </c>
      <c r="AR205" s="356">
        <f t="shared" si="388"/>
        <v>2014</v>
      </c>
      <c r="AS205" s="335">
        <f t="shared" si="389"/>
        <v>4000</v>
      </c>
      <c r="AT205" s="333" t="str">
        <f t="shared" si="390"/>
        <v>R3.0</v>
      </c>
      <c r="AU205" s="333">
        <f t="shared" si="391"/>
        <v>45</v>
      </c>
      <c r="AV205" s="348">
        <f t="shared" si="392"/>
        <v>3.5</v>
      </c>
      <c r="AW205" s="347">
        <f t="shared" si="393"/>
        <v>8</v>
      </c>
      <c r="AX205" s="347" t="str">
        <f t="shared" si="394"/>
        <v>R3.0008</v>
      </c>
      <c r="AY205" s="347">
        <f t="shared" si="395"/>
        <v>0.92159999999999997</v>
      </c>
      <c r="AZ205" s="347">
        <f t="shared" si="396"/>
        <v>41.47</v>
      </c>
      <c r="BA205" s="347">
        <f t="shared" si="397"/>
        <v>44.97</v>
      </c>
      <c r="BB205" s="350">
        <f t="shared" si="398"/>
        <v>7.7829999999999996E-2</v>
      </c>
      <c r="BC205" s="335">
        <f t="shared" si="399"/>
        <v>311.32</v>
      </c>
      <c r="BD205" s="349">
        <f t="shared" si="400"/>
        <v>3688.68</v>
      </c>
      <c r="BE205" s="63">
        <f t="shared" si="371"/>
        <v>14000</v>
      </c>
      <c r="BF205" s="63">
        <f t="shared" si="372"/>
        <v>165880</v>
      </c>
      <c r="BG205" s="63">
        <f t="shared" si="373"/>
        <v>179880</v>
      </c>
    </row>
    <row r="206" spans="1:59" outlineLevel="2">
      <c r="A206" s="425">
        <f>'Gannett Fleming Eng Assess 6-16'!A207</f>
        <v>380.4</v>
      </c>
      <c r="B206" s="452"/>
      <c r="C206" s="351" t="s">
        <v>1090</v>
      </c>
      <c r="D206" s="351" t="str">
        <f>'Gannett Fleming Eng Assess 6-16'!C207</f>
        <v>DEWATER/DISPOSAL DIGESTER</v>
      </c>
      <c r="E206" s="429">
        <f>'Gannett Fleming Eng Assess 6-16'!E207</f>
        <v>0</v>
      </c>
      <c r="F206" s="333">
        <f>'Gannett Fleming Eng Assess 6-16'!D207</f>
        <v>2014</v>
      </c>
      <c r="G206" s="353">
        <f t="shared" si="374"/>
        <v>2014</v>
      </c>
      <c r="H206" s="352">
        <f>'Gannett Fleming Eng Assess 6-16'!G207</f>
        <v>48050</v>
      </c>
      <c r="I206" s="332" t="str">
        <f t="shared" si="359"/>
        <v>HWW-117</v>
      </c>
      <c r="J206" s="333">
        <f t="shared" si="360"/>
        <v>814.5</v>
      </c>
      <c r="K206" s="333">
        <f t="shared" si="361"/>
        <v>901.3</v>
      </c>
      <c r="L206" s="334">
        <f t="shared" si="375"/>
        <v>1.107</v>
      </c>
      <c r="M206" s="335">
        <f t="shared" si="376"/>
        <v>53191.35</v>
      </c>
      <c r="N206" s="458">
        <f t="shared" si="362"/>
        <v>1</v>
      </c>
      <c r="O206" s="335">
        <f t="shared" si="363"/>
        <v>53191.35</v>
      </c>
      <c r="P206" s="63"/>
      <c r="Q206" s="347">
        <f t="shared" si="304"/>
        <v>380.4</v>
      </c>
      <c r="R206" s="347" t="str">
        <f t="shared" si="327"/>
        <v>TREATMENT  AND DISPOSAL EQUIPMENT</v>
      </c>
      <c r="S206" s="354">
        <f t="shared" si="377"/>
        <v>2014</v>
      </c>
      <c r="T206" s="336">
        <f>Inputs!B$7-(S206+0.5)</f>
        <v>3.5</v>
      </c>
      <c r="U206" s="355">
        <f t="shared" si="364"/>
        <v>53191.35</v>
      </c>
      <c r="V206" s="337" t="str">
        <f t="shared" si="365"/>
        <v>R3.0</v>
      </c>
      <c r="W206" s="338">
        <f t="shared" si="366"/>
        <v>45</v>
      </c>
      <c r="X206" s="339">
        <f t="shared" si="378"/>
        <v>8</v>
      </c>
      <c r="Y206" s="340" t="str">
        <f t="shared" si="379"/>
        <v>R3.0008</v>
      </c>
      <c r="Z206" s="341">
        <f t="shared" si="380"/>
        <v>0.92159999999999997</v>
      </c>
      <c r="AA206" s="342">
        <f t="shared" si="381"/>
        <v>41.47</v>
      </c>
      <c r="AB206" s="342">
        <f t="shared" si="382"/>
        <v>44.97</v>
      </c>
      <c r="AC206" s="343">
        <f t="shared" si="383"/>
        <v>0.92217033999999998</v>
      </c>
      <c r="AD206" s="344">
        <f t="shared" si="384"/>
        <v>49051.49</v>
      </c>
      <c r="AE206" s="344">
        <f t="shared" si="367"/>
        <v>186170</v>
      </c>
      <c r="AF206" s="344">
        <f t="shared" si="368"/>
        <v>2205845</v>
      </c>
      <c r="AG206" s="344">
        <f t="shared" si="369"/>
        <v>2392015</v>
      </c>
      <c r="AH206" s="64"/>
      <c r="AI206" s="347">
        <f t="shared" si="305"/>
        <v>380.4</v>
      </c>
      <c r="AJ206" s="347" t="str">
        <f t="shared" si="328"/>
        <v>TREATMENT  AND DISPOSAL EQUIPMENT</v>
      </c>
      <c r="AK206" s="354">
        <f t="shared" si="385"/>
        <v>2014</v>
      </c>
      <c r="AL206" s="349">
        <f t="shared" si="386"/>
        <v>49051.49</v>
      </c>
      <c r="AM206" s="345">
        <f t="shared" si="370"/>
        <v>0</v>
      </c>
      <c r="AN206" s="346">
        <f t="shared" si="387"/>
        <v>49051.49</v>
      </c>
      <c r="AP206" s="347">
        <f t="shared" si="306"/>
        <v>380.4</v>
      </c>
      <c r="AQ206" s="347" t="str">
        <f t="shared" si="329"/>
        <v>TREATMENT  AND DISPOSAL EQUIPMENT</v>
      </c>
      <c r="AR206" s="356">
        <f t="shared" si="388"/>
        <v>2014</v>
      </c>
      <c r="AS206" s="335">
        <f t="shared" si="389"/>
        <v>48050</v>
      </c>
      <c r="AT206" s="333" t="str">
        <f t="shared" si="390"/>
        <v>R3.0</v>
      </c>
      <c r="AU206" s="333">
        <f t="shared" si="391"/>
        <v>45</v>
      </c>
      <c r="AV206" s="348">
        <f t="shared" si="392"/>
        <v>3.5</v>
      </c>
      <c r="AW206" s="347">
        <f t="shared" si="393"/>
        <v>8</v>
      </c>
      <c r="AX206" s="347" t="str">
        <f t="shared" si="394"/>
        <v>R3.0008</v>
      </c>
      <c r="AY206" s="347">
        <f t="shared" si="395"/>
        <v>0.92159999999999997</v>
      </c>
      <c r="AZ206" s="347">
        <f t="shared" si="396"/>
        <v>41.47</v>
      </c>
      <c r="BA206" s="347">
        <f t="shared" si="397"/>
        <v>44.97</v>
      </c>
      <c r="BB206" s="350">
        <f t="shared" si="398"/>
        <v>7.7829999999999996E-2</v>
      </c>
      <c r="BC206" s="335">
        <f t="shared" si="399"/>
        <v>3739.73</v>
      </c>
      <c r="BD206" s="349">
        <f t="shared" si="400"/>
        <v>44310.27</v>
      </c>
      <c r="BE206" s="63">
        <f t="shared" si="371"/>
        <v>168175</v>
      </c>
      <c r="BF206" s="63">
        <f t="shared" si="372"/>
        <v>1992633.5</v>
      </c>
      <c r="BG206" s="63">
        <f t="shared" si="373"/>
        <v>2160808.5</v>
      </c>
    </row>
    <row r="207" spans="1:59" outlineLevel="2">
      <c r="A207" s="425">
        <f>'Gannett Fleming Eng Assess 6-16'!A208</f>
        <v>380.4</v>
      </c>
      <c r="B207" s="452"/>
      <c r="C207" s="351" t="s">
        <v>1090</v>
      </c>
      <c r="D207" s="351" t="str">
        <f>'Gannett Fleming Eng Assess 6-16'!C208</f>
        <v>DEWATER/DISPOSAL DIGESTER</v>
      </c>
      <c r="E207" s="429">
        <f>'Gannett Fleming Eng Assess 6-16'!E208</f>
        <v>0</v>
      </c>
      <c r="F207" s="333">
        <f>'Gannett Fleming Eng Assess 6-16'!D208</f>
        <v>2014</v>
      </c>
      <c r="G207" s="353">
        <f t="shared" si="374"/>
        <v>2014</v>
      </c>
      <c r="H207" s="352">
        <f>'Gannett Fleming Eng Assess 6-16'!G208</f>
        <v>11953</v>
      </c>
      <c r="I207" s="332" t="str">
        <f t="shared" si="359"/>
        <v>HWW-117</v>
      </c>
      <c r="J207" s="333">
        <f t="shared" si="360"/>
        <v>814.5</v>
      </c>
      <c r="K207" s="333">
        <f t="shared" si="361"/>
        <v>901.3</v>
      </c>
      <c r="L207" s="334">
        <f t="shared" si="375"/>
        <v>1.107</v>
      </c>
      <c r="M207" s="335">
        <f t="shared" si="376"/>
        <v>13231.97</v>
      </c>
      <c r="N207" s="458">
        <f t="shared" si="362"/>
        <v>1</v>
      </c>
      <c r="O207" s="335">
        <f t="shared" si="363"/>
        <v>13231.97</v>
      </c>
      <c r="P207" s="63"/>
      <c r="Q207" s="347">
        <f t="shared" si="304"/>
        <v>380.4</v>
      </c>
      <c r="R207" s="347" t="str">
        <f t="shared" si="327"/>
        <v>TREATMENT  AND DISPOSAL EQUIPMENT</v>
      </c>
      <c r="S207" s="354">
        <f t="shared" si="377"/>
        <v>2014</v>
      </c>
      <c r="T207" s="336">
        <f>Inputs!B$7-(S207+0.5)</f>
        <v>3.5</v>
      </c>
      <c r="U207" s="355">
        <f t="shared" si="364"/>
        <v>13231.97</v>
      </c>
      <c r="V207" s="337" t="str">
        <f t="shared" si="365"/>
        <v>R3.0</v>
      </c>
      <c r="W207" s="338">
        <f t="shared" si="366"/>
        <v>45</v>
      </c>
      <c r="X207" s="339">
        <f t="shared" si="378"/>
        <v>8</v>
      </c>
      <c r="Y207" s="340" t="str">
        <f t="shared" si="379"/>
        <v>R3.0008</v>
      </c>
      <c r="Z207" s="341">
        <f t="shared" si="380"/>
        <v>0.92159999999999997</v>
      </c>
      <c r="AA207" s="342">
        <f t="shared" si="381"/>
        <v>41.47</v>
      </c>
      <c r="AB207" s="342">
        <f t="shared" si="382"/>
        <v>44.97</v>
      </c>
      <c r="AC207" s="343">
        <f t="shared" si="383"/>
        <v>0.92217033999999998</v>
      </c>
      <c r="AD207" s="344">
        <f t="shared" si="384"/>
        <v>12202.13</v>
      </c>
      <c r="AE207" s="344">
        <f t="shared" si="367"/>
        <v>46312</v>
      </c>
      <c r="AF207" s="344">
        <f t="shared" si="368"/>
        <v>548730</v>
      </c>
      <c r="AG207" s="344">
        <f t="shared" si="369"/>
        <v>595042</v>
      </c>
      <c r="AH207" s="64"/>
      <c r="AI207" s="347">
        <f t="shared" si="305"/>
        <v>380.4</v>
      </c>
      <c r="AJ207" s="347" t="str">
        <f t="shared" si="328"/>
        <v>TREATMENT  AND DISPOSAL EQUIPMENT</v>
      </c>
      <c r="AK207" s="354">
        <f t="shared" si="385"/>
        <v>2014</v>
      </c>
      <c r="AL207" s="349">
        <f t="shared" si="386"/>
        <v>12202.13</v>
      </c>
      <c r="AM207" s="345">
        <f t="shared" si="370"/>
        <v>0</v>
      </c>
      <c r="AN207" s="346">
        <f t="shared" si="387"/>
        <v>12202.13</v>
      </c>
      <c r="AP207" s="347">
        <f t="shared" si="306"/>
        <v>380.4</v>
      </c>
      <c r="AQ207" s="347" t="str">
        <f t="shared" si="329"/>
        <v>TREATMENT  AND DISPOSAL EQUIPMENT</v>
      </c>
      <c r="AR207" s="356">
        <f t="shared" si="388"/>
        <v>2014</v>
      </c>
      <c r="AS207" s="335">
        <f t="shared" si="389"/>
        <v>11953</v>
      </c>
      <c r="AT207" s="333" t="str">
        <f t="shared" si="390"/>
        <v>R3.0</v>
      </c>
      <c r="AU207" s="333">
        <f t="shared" si="391"/>
        <v>45</v>
      </c>
      <c r="AV207" s="348">
        <f t="shared" si="392"/>
        <v>3.5</v>
      </c>
      <c r="AW207" s="347">
        <f t="shared" si="393"/>
        <v>8</v>
      </c>
      <c r="AX207" s="347" t="str">
        <f t="shared" si="394"/>
        <v>R3.0008</v>
      </c>
      <c r="AY207" s="347">
        <f t="shared" si="395"/>
        <v>0.92159999999999997</v>
      </c>
      <c r="AZ207" s="347">
        <f t="shared" si="396"/>
        <v>41.47</v>
      </c>
      <c r="BA207" s="347">
        <f t="shared" si="397"/>
        <v>44.97</v>
      </c>
      <c r="BB207" s="350">
        <f t="shared" si="398"/>
        <v>7.7829999999999996E-2</v>
      </c>
      <c r="BC207" s="335">
        <f t="shared" si="399"/>
        <v>930.3</v>
      </c>
      <c r="BD207" s="349">
        <f t="shared" si="400"/>
        <v>11022.7</v>
      </c>
      <c r="BE207" s="63">
        <f t="shared" si="371"/>
        <v>41835.5</v>
      </c>
      <c r="BF207" s="63">
        <f t="shared" si="372"/>
        <v>495690.91</v>
      </c>
      <c r="BG207" s="63">
        <f t="shared" si="373"/>
        <v>537526.41</v>
      </c>
    </row>
    <row r="208" spans="1:59" outlineLevel="2">
      <c r="A208" s="425">
        <f>'Gannett Fleming Eng Assess 6-16'!A209</f>
        <v>380.4</v>
      </c>
      <c r="B208" s="452"/>
      <c r="C208" s="351" t="s">
        <v>1090</v>
      </c>
      <c r="D208" s="351" t="str">
        <f>'Gannett Fleming Eng Assess 6-16'!C209</f>
        <v>DEWATER/DISPOSAL DIGESTER</v>
      </c>
      <c r="E208" s="429">
        <f>'Gannett Fleming Eng Assess 6-16'!E209</f>
        <v>0</v>
      </c>
      <c r="F208" s="333">
        <f>'Gannett Fleming Eng Assess 6-16'!D209</f>
        <v>2014</v>
      </c>
      <c r="G208" s="353">
        <f t="shared" si="374"/>
        <v>2014</v>
      </c>
      <c r="H208" s="352">
        <f>'Gannett Fleming Eng Assess 6-16'!G209</f>
        <v>55590</v>
      </c>
      <c r="I208" s="332" t="str">
        <f t="shared" si="359"/>
        <v>HWW-117</v>
      </c>
      <c r="J208" s="333">
        <f t="shared" si="360"/>
        <v>814.5</v>
      </c>
      <c r="K208" s="333">
        <f t="shared" si="361"/>
        <v>901.3</v>
      </c>
      <c r="L208" s="334">
        <f t="shared" si="375"/>
        <v>1.107</v>
      </c>
      <c r="M208" s="335">
        <f t="shared" si="376"/>
        <v>61538.13</v>
      </c>
      <c r="N208" s="458">
        <f t="shared" si="362"/>
        <v>1</v>
      </c>
      <c r="O208" s="335">
        <f t="shared" si="363"/>
        <v>61538.13</v>
      </c>
      <c r="P208" s="63"/>
      <c r="Q208" s="347">
        <f t="shared" si="304"/>
        <v>380.4</v>
      </c>
      <c r="R208" s="347" t="str">
        <f t="shared" si="327"/>
        <v>TREATMENT  AND DISPOSAL EQUIPMENT</v>
      </c>
      <c r="S208" s="354">
        <f t="shared" si="377"/>
        <v>2014</v>
      </c>
      <c r="T208" s="336">
        <f>Inputs!B$7-(S208+0.5)</f>
        <v>3.5</v>
      </c>
      <c r="U208" s="355">
        <f t="shared" si="364"/>
        <v>61538.13</v>
      </c>
      <c r="V208" s="337" t="str">
        <f t="shared" si="365"/>
        <v>R3.0</v>
      </c>
      <c r="W208" s="338">
        <f t="shared" si="366"/>
        <v>45</v>
      </c>
      <c r="X208" s="339">
        <f t="shared" si="378"/>
        <v>8</v>
      </c>
      <c r="Y208" s="340" t="str">
        <f t="shared" si="379"/>
        <v>R3.0008</v>
      </c>
      <c r="Z208" s="341">
        <f t="shared" si="380"/>
        <v>0.92159999999999997</v>
      </c>
      <c r="AA208" s="342">
        <f t="shared" si="381"/>
        <v>41.47</v>
      </c>
      <c r="AB208" s="342">
        <f t="shared" si="382"/>
        <v>44.97</v>
      </c>
      <c r="AC208" s="343">
        <f t="shared" si="383"/>
        <v>0.92217033999999998</v>
      </c>
      <c r="AD208" s="344">
        <f t="shared" si="384"/>
        <v>56748.639999999999</v>
      </c>
      <c r="AE208" s="344">
        <f t="shared" si="367"/>
        <v>215383</v>
      </c>
      <c r="AF208" s="344">
        <f t="shared" si="368"/>
        <v>2551986</v>
      </c>
      <c r="AG208" s="344">
        <f t="shared" si="369"/>
        <v>2767370</v>
      </c>
      <c r="AH208" s="64"/>
      <c r="AI208" s="347">
        <f t="shared" si="305"/>
        <v>380.4</v>
      </c>
      <c r="AJ208" s="347" t="str">
        <f t="shared" si="328"/>
        <v>TREATMENT  AND DISPOSAL EQUIPMENT</v>
      </c>
      <c r="AK208" s="354">
        <f t="shared" si="385"/>
        <v>2014</v>
      </c>
      <c r="AL208" s="349">
        <f t="shared" si="386"/>
        <v>56748.639999999999</v>
      </c>
      <c r="AM208" s="345">
        <f t="shared" si="370"/>
        <v>0</v>
      </c>
      <c r="AN208" s="346">
        <f t="shared" si="387"/>
        <v>56748.639999999999</v>
      </c>
      <c r="AP208" s="347">
        <f t="shared" si="306"/>
        <v>380.4</v>
      </c>
      <c r="AQ208" s="347" t="str">
        <f t="shared" si="329"/>
        <v>TREATMENT  AND DISPOSAL EQUIPMENT</v>
      </c>
      <c r="AR208" s="356">
        <f t="shared" si="388"/>
        <v>2014</v>
      </c>
      <c r="AS208" s="335">
        <f t="shared" si="389"/>
        <v>55590</v>
      </c>
      <c r="AT208" s="333" t="str">
        <f t="shared" si="390"/>
        <v>R3.0</v>
      </c>
      <c r="AU208" s="333">
        <f t="shared" si="391"/>
        <v>45</v>
      </c>
      <c r="AV208" s="348">
        <f t="shared" si="392"/>
        <v>3.5</v>
      </c>
      <c r="AW208" s="347">
        <f t="shared" si="393"/>
        <v>8</v>
      </c>
      <c r="AX208" s="347" t="str">
        <f t="shared" si="394"/>
        <v>R3.0008</v>
      </c>
      <c r="AY208" s="347">
        <f t="shared" si="395"/>
        <v>0.92159999999999997</v>
      </c>
      <c r="AZ208" s="347">
        <f t="shared" si="396"/>
        <v>41.47</v>
      </c>
      <c r="BA208" s="347">
        <f t="shared" si="397"/>
        <v>44.97</v>
      </c>
      <c r="BB208" s="350">
        <f t="shared" si="398"/>
        <v>7.7829999999999996E-2</v>
      </c>
      <c r="BC208" s="335">
        <f t="shared" si="399"/>
        <v>4326.57</v>
      </c>
      <c r="BD208" s="349">
        <f t="shared" si="400"/>
        <v>51263.43</v>
      </c>
      <c r="BE208" s="63">
        <f t="shared" si="371"/>
        <v>194565</v>
      </c>
      <c r="BF208" s="63">
        <f t="shared" si="372"/>
        <v>2305317.2999999998</v>
      </c>
      <c r="BG208" s="63">
        <f t="shared" si="373"/>
        <v>2499882.2999999998</v>
      </c>
    </row>
    <row r="209" spans="1:59" outlineLevel="2">
      <c r="A209" s="425">
        <f>'Gannett Fleming Eng Assess 6-16'!A210</f>
        <v>380.4</v>
      </c>
      <c r="B209" s="452"/>
      <c r="C209" s="351" t="s">
        <v>1090</v>
      </c>
      <c r="D209" s="351" t="str">
        <f>'Gannett Fleming Eng Assess 6-16'!C210</f>
        <v>DIGESTER CLEANING</v>
      </c>
      <c r="E209" s="429">
        <f>'Gannett Fleming Eng Assess 6-16'!E210</f>
        <v>0</v>
      </c>
      <c r="F209" s="333">
        <f>'Gannett Fleming Eng Assess 6-16'!D210</f>
        <v>2014</v>
      </c>
      <c r="G209" s="353">
        <f t="shared" si="374"/>
        <v>2014</v>
      </c>
      <c r="H209" s="352">
        <f>'Gannett Fleming Eng Assess 6-16'!G210</f>
        <v>37962</v>
      </c>
      <c r="I209" s="332" t="str">
        <f t="shared" si="359"/>
        <v>HWW-117</v>
      </c>
      <c r="J209" s="333">
        <f t="shared" si="360"/>
        <v>814.5</v>
      </c>
      <c r="K209" s="333">
        <f t="shared" si="361"/>
        <v>901.3</v>
      </c>
      <c r="L209" s="334">
        <f t="shared" si="375"/>
        <v>1.107</v>
      </c>
      <c r="M209" s="335">
        <f t="shared" si="376"/>
        <v>42023.93</v>
      </c>
      <c r="N209" s="458">
        <f t="shared" si="362"/>
        <v>1</v>
      </c>
      <c r="O209" s="335">
        <f t="shared" si="363"/>
        <v>42023.93</v>
      </c>
      <c r="P209" s="63"/>
      <c r="Q209" s="347">
        <f t="shared" si="304"/>
        <v>380.4</v>
      </c>
      <c r="R209" s="347" t="str">
        <f t="shared" si="327"/>
        <v>TREATMENT  AND DISPOSAL EQUIPMENT</v>
      </c>
      <c r="S209" s="354">
        <f t="shared" si="377"/>
        <v>2014</v>
      </c>
      <c r="T209" s="336">
        <f>Inputs!B$7-(S209+0.5)</f>
        <v>3.5</v>
      </c>
      <c r="U209" s="355">
        <f t="shared" si="364"/>
        <v>42023.93</v>
      </c>
      <c r="V209" s="337" t="str">
        <f t="shared" si="365"/>
        <v>R3.0</v>
      </c>
      <c r="W209" s="338">
        <f t="shared" si="366"/>
        <v>45</v>
      </c>
      <c r="X209" s="339">
        <f t="shared" si="378"/>
        <v>8</v>
      </c>
      <c r="Y209" s="340" t="str">
        <f t="shared" si="379"/>
        <v>R3.0008</v>
      </c>
      <c r="Z209" s="341">
        <f t="shared" si="380"/>
        <v>0.92159999999999997</v>
      </c>
      <c r="AA209" s="342">
        <f t="shared" si="381"/>
        <v>41.47</v>
      </c>
      <c r="AB209" s="342">
        <f t="shared" si="382"/>
        <v>44.97</v>
      </c>
      <c r="AC209" s="343">
        <f t="shared" si="383"/>
        <v>0.92217033999999998</v>
      </c>
      <c r="AD209" s="344">
        <f t="shared" si="384"/>
        <v>38753.22</v>
      </c>
      <c r="AE209" s="344">
        <f t="shared" si="367"/>
        <v>147084</v>
      </c>
      <c r="AF209" s="344">
        <f t="shared" si="368"/>
        <v>1742732</v>
      </c>
      <c r="AG209" s="344">
        <f t="shared" si="369"/>
        <v>1889816</v>
      </c>
      <c r="AH209" s="64"/>
      <c r="AI209" s="347">
        <f t="shared" si="305"/>
        <v>380.4</v>
      </c>
      <c r="AJ209" s="347" t="str">
        <f t="shared" si="328"/>
        <v>TREATMENT  AND DISPOSAL EQUIPMENT</v>
      </c>
      <c r="AK209" s="354">
        <f t="shared" si="385"/>
        <v>2014</v>
      </c>
      <c r="AL209" s="349">
        <f t="shared" si="386"/>
        <v>38753.22</v>
      </c>
      <c r="AM209" s="345">
        <f t="shared" si="370"/>
        <v>0</v>
      </c>
      <c r="AN209" s="346">
        <f t="shared" si="387"/>
        <v>38753.22</v>
      </c>
      <c r="AP209" s="347">
        <f t="shared" si="306"/>
        <v>380.4</v>
      </c>
      <c r="AQ209" s="347" t="str">
        <f t="shared" si="329"/>
        <v>TREATMENT  AND DISPOSAL EQUIPMENT</v>
      </c>
      <c r="AR209" s="356">
        <f t="shared" si="388"/>
        <v>2014</v>
      </c>
      <c r="AS209" s="335">
        <f t="shared" si="389"/>
        <v>37962</v>
      </c>
      <c r="AT209" s="333" t="str">
        <f t="shared" si="390"/>
        <v>R3.0</v>
      </c>
      <c r="AU209" s="333">
        <f t="shared" si="391"/>
        <v>45</v>
      </c>
      <c r="AV209" s="348">
        <f t="shared" si="392"/>
        <v>3.5</v>
      </c>
      <c r="AW209" s="347">
        <f t="shared" si="393"/>
        <v>8</v>
      </c>
      <c r="AX209" s="347" t="str">
        <f t="shared" si="394"/>
        <v>R3.0008</v>
      </c>
      <c r="AY209" s="347">
        <f t="shared" si="395"/>
        <v>0.92159999999999997</v>
      </c>
      <c r="AZ209" s="347">
        <f t="shared" si="396"/>
        <v>41.47</v>
      </c>
      <c r="BA209" s="347">
        <f t="shared" si="397"/>
        <v>44.97</v>
      </c>
      <c r="BB209" s="350">
        <f t="shared" si="398"/>
        <v>7.7829999999999996E-2</v>
      </c>
      <c r="BC209" s="335">
        <f t="shared" si="399"/>
        <v>2954.58</v>
      </c>
      <c r="BD209" s="349">
        <f t="shared" si="400"/>
        <v>35007.42</v>
      </c>
      <c r="BE209" s="63">
        <f t="shared" si="371"/>
        <v>132867</v>
      </c>
      <c r="BF209" s="63">
        <f t="shared" si="372"/>
        <v>1574284.14</v>
      </c>
      <c r="BG209" s="63">
        <f t="shared" si="373"/>
        <v>1707151.14</v>
      </c>
    </row>
    <row r="210" spans="1:59" outlineLevel="2">
      <c r="A210" s="425">
        <f>'Gannett Fleming Eng Assess 6-16'!A211</f>
        <v>380.4</v>
      </c>
      <c r="B210" s="452"/>
      <c r="C210" s="351" t="s">
        <v>1090</v>
      </c>
      <c r="D210" s="351" t="str">
        <f>'Gannett Fleming Eng Assess 6-16'!C211</f>
        <v>DLC UPGRADE</v>
      </c>
      <c r="E210" s="429">
        <f>'Gannett Fleming Eng Assess 6-16'!E211</f>
        <v>0</v>
      </c>
      <c r="F210" s="333">
        <f>'Gannett Fleming Eng Assess 6-16'!D211</f>
        <v>2014</v>
      </c>
      <c r="G210" s="353">
        <f t="shared" si="374"/>
        <v>2014</v>
      </c>
      <c r="H210" s="352">
        <f>'Gannett Fleming Eng Assess 6-16'!G211</f>
        <v>14225</v>
      </c>
      <c r="I210" s="332" t="str">
        <f t="shared" si="359"/>
        <v>HWW-117</v>
      </c>
      <c r="J210" s="333">
        <f t="shared" si="360"/>
        <v>814.5</v>
      </c>
      <c r="K210" s="333">
        <f t="shared" si="361"/>
        <v>901.3</v>
      </c>
      <c r="L210" s="334">
        <f t="shared" si="375"/>
        <v>1.107</v>
      </c>
      <c r="M210" s="335">
        <f t="shared" si="376"/>
        <v>15747.08</v>
      </c>
      <c r="N210" s="458">
        <f t="shared" si="362"/>
        <v>1</v>
      </c>
      <c r="O210" s="335">
        <f t="shared" si="363"/>
        <v>15747.08</v>
      </c>
      <c r="P210" s="63"/>
      <c r="Q210" s="347">
        <f t="shared" si="304"/>
        <v>380.4</v>
      </c>
      <c r="R210" s="347" t="str">
        <f t="shared" si="327"/>
        <v>TREATMENT  AND DISPOSAL EQUIPMENT</v>
      </c>
      <c r="S210" s="354">
        <f t="shared" si="377"/>
        <v>2014</v>
      </c>
      <c r="T210" s="336">
        <f>Inputs!B$7-(S210+0.5)</f>
        <v>3.5</v>
      </c>
      <c r="U210" s="355">
        <f t="shared" si="364"/>
        <v>15747.08</v>
      </c>
      <c r="V210" s="337" t="str">
        <f t="shared" si="365"/>
        <v>R3.0</v>
      </c>
      <c r="W210" s="338">
        <f t="shared" si="366"/>
        <v>45</v>
      </c>
      <c r="X210" s="339">
        <f t="shared" si="378"/>
        <v>8</v>
      </c>
      <c r="Y210" s="340" t="str">
        <f t="shared" si="379"/>
        <v>R3.0008</v>
      </c>
      <c r="Z210" s="341">
        <f t="shared" si="380"/>
        <v>0.92159999999999997</v>
      </c>
      <c r="AA210" s="342">
        <f t="shared" si="381"/>
        <v>41.47</v>
      </c>
      <c r="AB210" s="342">
        <f t="shared" si="382"/>
        <v>44.97</v>
      </c>
      <c r="AC210" s="343">
        <f t="shared" si="383"/>
        <v>0.92217033999999998</v>
      </c>
      <c r="AD210" s="344">
        <f t="shared" si="384"/>
        <v>14521.49</v>
      </c>
      <c r="AE210" s="344">
        <f t="shared" si="367"/>
        <v>55115</v>
      </c>
      <c r="AF210" s="344">
        <f t="shared" si="368"/>
        <v>653031</v>
      </c>
      <c r="AG210" s="344">
        <f t="shared" si="369"/>
        <v>708146</v>
      </c>
      <c r="AH210" s="64"/>
      <c r="AI210" s="347">
        <f t="shared" si="305"/>
        <v>380.4</v>
      </c>
      <c r="AJ210" s="347" t="str">
        <f t="shared" si="328"/>
        <v>TREATMENT  AND DISPOSAL EQUIPMENT</v>
      </c>
      <c r="AK210" s="354">
        <f t="shared" si="385"/>
        <v>2014</v>
      </c>
      <c r="AL210" s="349">
        <f t="shared" si="386"/>
        <v>14521.49</v>
      </c>
      <c r="AM210" s="345">
        <f t="shared" si="370"/>
        <v>0</v>
      </c>
      <c r="AN210" s="346">
        <f t="shared" si="387"/>
        <v>14521.49</v>
      </c>
      <c r="AP210" s="347">
        <f t="shared" si="306"/>
        <v>380.4</v>
      </c>
      <c r="AQ210" s="347" t="str">
        <f t="shared" si="329"/>
        <v>TREATMENT  AND DISPOSAL EQUIPMENT</v>
      </c>
      <c r="AR210" s="356">
        <f t="shared" si="388"/>
        <v>2014</v>
      </c>
      <c r="AS210" s="335">
        <f t="shared" si="389"/>
        <v>14225</v>
      </c>
      <c r="AT210" s="333" t="str">
        <f t="shared" si="390"/>
        <v>R3.0</v>
      </c>
      <c r="AU210" s="333">
        <f t="shared" si="391"/>
        <v>45</v>
      </c>
      <c r="AV210" s="348">
        <f t="shared" si="392"/>
        <v>3.5</v>
      </c>
      <c r="AW210" s="347">
        <f t="shared" si="393"/>
        <v>8</v>
      </c>
      <c r="AX210" s="347" t="str">
        <f t="shared" si="394"/>
        <v>R3.0008</v>
      </c>
      <c r="AY210" s="347">
        <f t="shared" si="395"/>
        <v>0.92159999999999997</v>
      </c>
      <c r="AZ210" s="347">
        <f t="shared" si="396"/>
        <v>41.47</v>
      </c>
      <c r="BA210" s="347">
        <f t="shared" si="397"/>
        <v>44.97</v>
      </c>
      <c r="BB210" s="350">
        <f t="shared" si="398"/>
        <v>7.7829999999999996E-2</v>
      </c>
      <c r="BC210" s="335">
        <f t="shared" si="399"/>
        <v>1107.1300000000001</v>
      </c>
      <c r="BD210" s="349">
        <f t="shared" si="400"/>
        <v>13117.869999999999</v>
      </c>
      <c r="BE210" s="63">
        <f t="shared" si="371"/>
        <v>49787.5</v>
      </c>
      <c r="BF210" s="63">
        <f t="shared" si="372"/>
        <v>589910.75</v>
      </c>
      <c r="BG210" s="63">
        <f t="shared" si="373"/>
        <v>639698.25</v>
      </c>
    </row>
    <row r="211" spans="1:59" outlineLevel="2">
      <c r="A211" s="425">
        <f>'Gannett Fleming Eng Assess 6-16'!A212</f>
        <v>380.4</v>
      </c>
      <c r="B211" s="452"/>
      <c r="C211" s="351" t="s">
        <v>1090</v>
      </c>
      <c r="D211" s="351" t="str">
        <f>'Gannett Fleming Eng Assess 6-16'!C212</f>
        <v>DLC UPGRADE</v>
      </c>
      <c r="E211" s="429">
        <f>'Gannett Fleming Eng Assess 6-16'!E212</f>
        <v>0</v>
      </c>
      <c r="F211" s="333">
        <f>'Gannett Fleming Eng Assess 6-16'!D212</f>
        <v>2014</v>
      </c>
      <c r="G211" s="353">
        <f t="shared" si="374"/>
        <v>2014</v>
      </c>
      <c r="H211" s="352">
        <f>'Gannett Fleming Eng Assess 6-16'!G212</f>
        <v>37793.300000000003</v>
      </c>
      <c r="I211" s="332" t="str">
        <f t="shared" si="359"/>
        <v>HWW-117</v>
      </c>
      <c r="J211" s="333">
        <f t="shared" si="360"/>
        <v>814.5</v>
      </c>
      <c r="K211" s="333">
        <f t="shared" si="361"/>
        <v>901.3</v>
      </c>
      <c r="L211" s="334">
        <f t="shared" si="375"/>
        <v>1.107</v>
      </c>
      <c r="M211" s="335">
        <f t="shared" si="376"/>
        <v>41837.18</v>
      </c>
      <c r="N211" s="458">
        <f t="shared" si="362"/>
        <v>1</v>
      </c>
      <c r="O211" s="335">
        <f t="shared" si="363"/>
        <v>41837.18</v>
      </c>
      <c r="P211" s="63"/>
      <c r="Q211" s="347">
        <f t="shared" si="304"/>
        <v>380.4</v>
      </c>
      <c r="R211" s="347" t="str">
        <f t="shared" si="327"/>
        <v>TREATMENT  AND DISPOSAL EQUIPMENT</v>
      </c>
      <c r="S211" s="354">
        <f t="shared" si="377"/>
        <v>2014</v>
      </c>
      <c r="T211" s="336">
        <f>Inputs!B$7-(S211+0.5)</f>
        <v>3.5</v>
      </c>
      <c r="U211" s="355">
        <f t="shared" si="364"/>
        <v>41837.18</v>
      </c>
      <c r="V211" s="337" t="str">
        <f t="shared" si="365"/>
        <v>R3.0</v>
      </c>
      <c r="W211" s="338">
        <f t="shared" si="366"/>
        <v>45</v>
      </c>
      <c r="X211" s="339">
        <f t="shared" si="378"/>
        <v>8</v>
      </c>
      <c r="Y211" s="340" t="str">
        <f t="shared" si="379"/>
        <v>R3.0008</v>
      </c>
      <c r="Z211" s="341">
        <f t="shared" si="380"/>
        <v>0.92159999999999997</v>
      </c>
      <c r="AA211" s="342">
        <f t="shared" si="381"/>
        <v>41.47</v>
      </c>
      <c r="AB211" s="342">
        <f t="shared" si="382"/>
        <v>44.97</v>
      </c>
      <c r="AC211" s="343">
        <f t="shared" si="383"/>
        <v>0.92217033999999998</v>
      </c>
      <c r="AD211" s="344">
        <f t="shared" si="384"/>
        <v>38581.01</v>
      </c>
      <c r="AE211" s="344">
        <f t="shared" si="367"/>
        <v>146430</v>
      </c>
      <c r="AF211" s="344">
        <f t="shared" si="368"/>
        <v>1734988</v>
      </c>
      <c r="AG211" s="344">
        <f t="shared" si="369"/>
        <v>1881418</v>
      </c>
      <c r="AH211" s="64"/>
      <c r="AI211" s="347">
        <f t="shared" si="305"/>
        <v>380.4</v>
      </c>
      <c r="AJ211" s="347" t="str">
        <f t="shared" si="328"/>
        <v>TREATMENT  AND DISPOSAL EQUIPMENT</v>
      </c>
      <c r="AK211" s="354">
        <f t="shared" si="385"/>
        <v>2014</v>
      </c>
      <c r="AL211" s="349">
        <f t="shared" si="386"/>
        <v>38581.01</v>
      </c>
      <c r="AM211" s="345">
        <f t="shared" si="370"/>
        <v>0</v>
      </c>
      <c r="AN211" s="346">
        <f t="shared" si="387"/>
        <v>38581.01</v>
      </c>
      <c r="AP211" s="347">
        <f t="shared" si="306"/>
        <v>380.4</v>
      </c>
      <c r="AQ211" s="347" t="str">
        <f t="shared" si="329"/>
        <v>TREATMENT  AND DISPOSAL EQUIPMENT</v>
      </c>
      <c r="AR211" s="356">
        <f t="shared" si="388"/>
        <v>2014</v>
      </c>
      <c r="AS211" s="335">
        <f t="shared" si="389"/>
        <v>37793.300000000003</v>
      </c>
      <c r="AT211" s="333" t="str">
        <f t="shared" si="390"/>
        <v>R3.0</v>
      </c>
      <c r="AU211" s="333">
        <f t="shared" si="391"/>
        <v>45</v>
      </c>
      <c r="AV211" s="348">
        <f t="shared" si="392"/>
        <v>3.5</v>
      </c>
      <c r="AW211" s="347">
        <f t="shared" si="393"/>
        <v>8</v>
      </c>
      <c r="AX211" s="347" t="str">
        <f t="shared" si="394"/>
        <v>R3.0008</v>
      </c>
      <c r="AY211" s="347">
        <f t="shared" si="395"/>
        <v>0.92159999999999997</v>
      </c>
      <c r="AZ211" s="347">
        <f t="shared" si="396"/>
        <v>41.47</v>
      </c>
      <c r="BA211" s="347">
        <f t="shared" si="397"/>
        <v>44.97</v>
      </c>
      <c r="BB211" s="350">
        <f t="shared" si="398"/>
        <v>7.7829999999999996E-2</v>
      </c>
      <c r="BC211" s="335">
        <f t="shared" si="399"/>
        <v>2941.45</v>
      </c>
      <c r="BD211" s="349">
        <f t="shared" si="400"/>
        <v>34851.850000000006</v>
      </c>
      <c r="BE211" s="63">
        <f t="shared" si="371"/>
        <v>132276.54999999999</v>
      </c>
      <c r="BF211" s="63">
        <f t="shared" si="372"/>
        <v>1567288.15</v>
      </c>
      <c r="BG211" s="63">
        <f t="shared" si="373"/>
        <v>1699564.7</v>
      </c>
    </row>
    <row r="212" spans="1:59" outlineLevel="2">
      <c r="A212" s="425">
        <f>'Gannett Fleming Eng Assess 6-16'!A213</f>
        <v>380.4</v>
      </c>
      <c r="B212" s="452"/>
      <c r="C212" s="351" t="s">
        <v>1090</v>
      </c>
      <c r="D212" s="351" t="str">
        <f>'Gannett Fleming Eng Assess 6-16'!C213</f>
        <v>MOBILIZATION  OF DIGESTER</v>
      </c>
      <c r="E212" s="429">
        <f>'Gannett Fleming Eng Assess 6-16'!E213</f>
        <v>0</v>
      </c>
      <c r="F212" s="333">
        <f>'Gannett Fleming Eng Assess 6-16'!D213</f>
        <v>2014</v>
      </c>
      <c r="G212" s="353">
        <f t="shared" si="374"/>
        <v>2014</v>
      </c>
      <c r="H212" s="352">
        <f>'Gannett Fleming Eng Assess 6-16'!G213</f>
        <v>5750</v>
      </c>
      <c r="I212" s="332" t="str">
        <f t="shared" si="359"/>
        <v>HWW-117</v>
      </c>
      <c r="J212" s="333">
        <f t="shared" si="360"/>
        <v>814.5</v>
      </c>
      <c r="K212" s="333">
        <f t="shared" si="361"/>
        <v>901.3</v>
      </c>
      <c r="L212" s="334">
        <f t="shared" si="375"/>
        <v>1.107</v>
      </c>
      <c r="M212" s="335">
        <f t="shared" si="376"/>
        <v>6365.25</v>
      </c>
      <c r="N212" s="458">
        <f t="shared" si="362"/>
        <v>1</v>
      </c>
      <c r="O212" s="335">
        <f t="shared" si="363"/>
        <v>6365.25</v>
      </c>
      <c r="P212" s="63"/>
      <c r="Q212" s="347">
        <f t="shared" si="304"/>
        <v>380.4</v>
      </c>
      <c r="R212" s="347" t="str">
        <f t="shared" si="327"/>
        <v>TREATMENT  AND DISPOSAL EQUIPMENT</v>
      </c>
      <c r="S212" s="354">
        <f t="shared" si="377"/>
        <v>2014</v>
      </c>
      <c r="T212" s="336">
        <f>Inputs!B$7-(S212+0.5)</f>
        <v>3.5</v>
      </c>
      <c r="U212" s="355">
        <f t="shared" si="364"/>
        <v>6365.25</v>
      </c>
      <c r="V212" s="337" t="str">
        <f t="shared" si="365"/>
        <v>R3.0</v>
      </c>
      <c r="W212" s="338">
        <f t="shared" si="366"/>
        <v>45</v>
      </c>
      <c r="X212" s="339">
        <f t="shared" si="378"/>
        <v>8</v>
      </c>
      <c r="Y212" s="340" t="str">
        <f t="shared" si="379"/>
        <v>R3.0008</v>
      </c>
      <c r="Z212" s="341">
        <f t="shared" si="380"/>
        <v>0.92159999999999997</v>
      </c>
      <c r="AA212" s="342">
        <f t="shared" si="381"/>
        <v>41.47</v>
      </c>
      <c r="AB212" s="342">
        <f t="shared" si="382"/>
        <v>44.97</v>
      </c>
      <c r="AC212" s="343">
        <f t="shared" si="383"/>
        <v>0.92217033999999998</v>
      </c>
      <c r="AD212" s="344">
        <f t="shared" si="384"/>
        <v>5869.84</v>
      </c>
      <c r="AE212" s="344">
        <f t="shared" si="367"/>
        <v>22278</v>
      </c>
      <c r="AF212" s="344">
        <f t="shared" si="368"/>
        <v>263967</v>
      </c>
      <c r="AG212" s="344">
        <f t="shared" si="369"/>
        <v>286245</v>
      </c>
      <c r="AH212" s="64"/>
      <c r="AI212" s="347">
        <f t="shared" si="305"/>
        <v>380.4</v>
      </c>
      <c r="AJ212" s="347" t="str">
        <f t="shared" si="328"/>
        <v>TREATMENT  AND DISPOSAL EQUIPMENT</v>
      </c>
      <c r="AK212" s="354">
        <f t="shared" si="385"/>
        <v>2014</v>
      </c>
      <c r="AL212" s="349">
        <f t="shared" si="386"/>
        <v>5869.84</v>
      </c>
      <c r="AM212" s="345">
        <f t="shared" si="370"/>
        <v>0</v>
      </c>
      <c r="AN212" s="346">
        <f t="shared" si="387"/>
        <v>5869.84</v>
      </c>
      <c r="AP212" s="347">
        <f t="shared" si="306"/>
        <v>380.4</v>
      </c>
      <c r="AQ212" s="347" t="str">
        <f t="shared" si="329"/>
        <v>TREATMENT  AND DISPOSAL EQUIPMENT</v>
      </c>
      <c r="AR212" s="356">
        <f t="shared" si="388"/>
        <v>2014</v>
      </c>
      <c r="AS212" s="335">
        <f t="shared" si="389"/>
        <v>5750</v>
      </c>
      <c r="AT212" s="333" t="str">
        <f t="shared" si="390"/>
        <v>R3.0</v>
      </c>
      <c r="AU212" s="333">
        <f t="shared" si="391"/>
        <v>45</v>
      </c>
      <c r="AV212" s="348">
        <f t="shared" si="392"/>
        <v>3.5</v>
      </c>
      <c r="AW212" s="347">
        <f t="shared" si="393"/>
        <v>8</v>
      </c>
      <c r="AX212" s="347" t="str">
        <f t="shared" si="394"/>
        <v>R3.0008</v>
      </c>
      <c r="AY212" s="347">
        <f t="shared" si="395"/>
        <v>0.92159999999999997</v>
      </c>
      <c r="AZ212" s="347">
        <f t="shared" si="396"/>
        <v>41.47</v>
      </c>
      <c r="BA212" s="347">
        <f t="shared" si="397"/>
        <v>44.97</v>
      </c>
      <c r="BB212" s="350">
        <f t="shared" si="398"/>
        <v>7.7829999999999996E-2</v>
      </c>
      <c r="BC212" s="335">
        <f t="shared" si="399"/>
        <v>447.52</v>
      </c>
      <c r="BD212" s="349">
        <f t="shared" si="400"/>
        <v>5302.48</v>
      </c>
      <c r="BE212" s="63">
        <f t="shared" si="371"/>
        <v>20125</v>
      </c>
      <c r="BF212" s="63">
        <f t="shared" si="372"/>
        <v>238452.5</v>
      </c>
      <c r="BG212" s="63">
        <f t="shared" si="373"/>
        <v>258577.5</v>
      </c>
    </row>
    <row r="213" spans="1:59" outlineLevel="2">
      <c r="A213" s="425">
        <f>'Gannett Fleming Eng Assess 6-16'!A214</f>
        <v>380.4</v>
      </c>
      <c r="B213" s="452"/>
      <c r="C213" s="351" t="s">
        <v>1090</v>
      </c>
      <c r="D213" s="351" t="str">
        <f>'Gannett Fleming Eng Assess 6-16'!C214</f>
        <v>SLUDGE DRYER</v>
      </c>
      <c r="E213" s="429">
        <f>'Gannett Fleming Eng Assess 6-16'!E214</f>
        <v>0</v>
      </c>
      <c r="F213" s="333">
        <f>'Gannett Fleming Eng Assess 6-16'!D214</f>
        <v>2014</v>
      </c>
      <c r="G213" s="353">
        <f t="shared" si="374"/>
        <v>2014</v>
      </c>
      <c r="H213" s="352">
        <f>'Gannett Fleming Eng Assess 6-16'!G214</f>
        <v>3232.5</v>
      </c>
      <c r="I213" s="332" t="str">
        <f t="shared" si="359"/>
        <v>HWW-117</v>
      </c>
      <c r="J213" s="333">
        <f t="shared" si="360"/>
        <v>814.5</v>
      </c>
      <c r="K213" s="333">
        <f t="shared" si="361"/>
        <v>901.3</v>
      </c>
      <c r="L213" s="334">
        <f t="shared" si="375"/>
        <v>1.107</v>
      </c>
      <c r="M213" s="335">
        <f t="shared" si="376"/>
        <v>3578.38</v>
      </c>
      <c r="N213" s="458">
        <f t="shared" si="362"/>
        <v>1</v>
      </c>
      <c r="O213" s="335">
        <f t="shared" si="363"/>
        <v>3578.38</v>
      </c>
      <c r="P213" s="63"/>
      <c r="Q213" s="347">
        <f t="shared" si="304"/>
        <v>380.4</v>
      </c>
      <c r="R213" s="347" t="str">
        <f t="shared" si="327"/>
        <v>TREATMENT  AND DISPOSAL EQUIPMENT</v>
      </c>
      <c r="S213" s="354">
        <f t="shared" si="377"/>
        <v>2014</v>
      </c>
      <c r="T213" s="336">
        <f>Inputs!B$7-(S213+0.5)</f>
        <v>3.5</v>
      </c>
      <c r="U213" s="355">
        <f t="shared" si="364"/>
        <v>3578.38</v>
      </c>
      <c r="V213" s="337" t="str">
        <f t="shared" si="365"/>
        <v>R3.0</v>
      </c>
      <c r="W213" s="338">
        <f t="shared" si="366"/>
        <v>45</v>
      </c>
      <c r="X213" s="339">
        <f t="shared" si="378"/>
        <v>8</v>
      </c>
      <c r="Y213" s="340" t="str">
        <f t="shared" si="379"/>
        <v>R3.0008</v>
      </c>
      <c r="Z213" s="341">
        <f t="shared" si="380"/>
        <v>0.92159999999999997</v>
      </c>
      <c r="AA213" s="342">
        <f t="shared" si="381"/>
        <v>41.47</v>
      </c>
      <c r="AB213" s="342">
        <f t="shared" si="382"/>
        <v>44.97</v>
      </c>
      <c r="AC213" s="343">
        <f t="shared" si="383"/>
        <v>0.92217033999999998</v>
      </c>
      <c r="AD213" s="344">
        <f t="shared" si="384"/>
        <v>3299.88</v>
      </c>
      <c r="AE213" s="344">
        <f t="shared" si="367"/>
        <v>12524</v>
      </c>
      <c r="AF213" s="344">
        <f t="shared" si="368"/>
        <v>148395</v>
      </c>
      <c r="AG213" s="344">
        <f t="shared" si="369"/>
        <v>160920</v>
      </c>
      <c r="AH213" s="64"/>
      <c r="AI213" s="347">
        <f t="shared" si="305"/>
        <v>380.4</v>
      </c>
      <c r="AJ213" s="347" t="str">
        <f t="shared" si="328"/>
        <v>TREATMENT  AND DISPOSAL EQUIPMENT</v>
      </c>
      <c r="AK213" s="354">
        <f t="shared" si="385"/>
        <v>2014</v>
      </c>
      <c r="AL213" s="349">
        <f t="shared" si="386"/>
        <v>3299.88</v>
      </c>
      <c r="AM213" s="345">
        <f t="shared" si="370"/>
        <v>0</v>
      </c>
      <c r="AN213" s="346">
        <f t="shared" si="387"/>
        <v>3299.88</v>
      </c>
      <c r="AP213" s="347">
        <f t="shared" si="306"/>
        <v>380.4</v>
      </c>
      <c r="AQ213" s="347" t="str">
        <f t="shared" si="329"/>
        <v>TREATMENT  AND DISPOSAL EQUIPMENT</v>
      </c>
      <c r="AR213" s="356">
        <f t="shared" si="388"/>
        <v>2014</v>
      </c>
      <c r="AS213" s="335">
        <f t="shared" si="389"/>
        <v>3232.5</v>
      </c>
      <c r="AT213" s="333" t="str">
        <f t="shared" si="390"/>
        <v>R3.0</v>
      </c>
      <c r="AU213" s="333">
        <f t="shared" si="391"/>
        <v>45</v>
      </c>
      <c r="AV213" s="348">
        <f t="shared" si="392"/>
        <v>3.5</v>
      </c>
      <c r="AW213" s="347">
        <f t="shared" si="393"/>
        <v>8</v>
      </c>
      <c r="AX213" s="347" t="str">
        <f t="shared" si="394"/>
        <v>R3.0008</v>
      </c>
      <c r="AY213" s="347">
        <f t="shared" si="395"/>
        <v>0.92159999999999997</v>
      </c>
      <c r="AZ213" s="347">
        <f t="shared" si="396"/>
        <v>41.47</v>
      </c>
      <c r="BA213" s="347">
        <f t="shared" si="397"/>
        <v>44.97</v>
      </c>
      <c r="BB213" s="350">
        <f t="shared" si="398"/>
        <v>7.7829999999999996E-2</v>
      </c>
      <c r="BC213" s="335">
        <f t="shared" si="399"/>
        <v>251.59</v>
      </c>
      <c r="BD213" s="349">
        <f t="shared" si="400"/>
        <v>2980.91</v>
      </c>
      <c r="BE213" s="63">
        <f t="shared" si="371"/>
        <v>11313.75</v>
      </c>
      <c r="BF213" s="63">
        <f t="shared" si="372"/>
        <v>134051.78</v>
      </c>
      <c r="BG213" s="63">
        <f t="shared" si="373"/>
        <v>145365.53</v>
      </c>
    </row>
    <row r="214" spans="1:59" outlineLevel="2">
      <c r="A214" s="425">
        <f>'Gannett Fleming Eng Assess 6-16'!A215</f>
        <v>380.4</v>
      </c>
      <c r="B214" s="452"/>
      <c r="C214" s="351" t="s">
        <v>1090</v>
      </c>
      <c r="D214" s="351" t="str">
        <f>'Gannett Fleming Eng Assess 6-16'!C215</f>
        <v>ACTUATOR/VALVES AERATION TANKS</v>
      </c>
      <c r="E214" s="429">
        <f>'Gannett Fleming Eng Assess 6-16'!E215</f>
        <v>0</v>
      </c>
      <c r="F214" s="333">
        <f>'Gannett Fleming Eng Assess 6-16'!D215</f>
        <v>2015</v>
      </c>
      <c r="G214" s="353">
        <f t="shared" si="374"/>
        <v>2015</v>
      </c>
      <c r="H214" s="352">
        <f>'Gannett Fleming Eng Assess 6-16'!G215</f>
        <v>38425</v>
      </c>
      <c r="I214" s="332" t="str">
        <f t="shared" si="359"/>
        <v>HWW-117</v>
      </c>
      <c r="J214" s="333">
        <f t="shared" si="360"/>
        <v>843.3</v>
      </c>
      <c r="K214" s="333">
        <f t="shared" si="361"/>
        <v>901.3</v>
      </c>
      <c r="L214" s="334">
        <f t="shared" si="375"/>
        <v>1.069</v>
      </c>
      <c r="M214" s="335">
        <f t="shared" si="376"/>
        <v>41076.33</v>
      </c>
      <c r="N214" s="458">
        <f t="shared" si="362"/>
        <v>1</v>
      </c>
      <c r="O214" s="335">
        <f t="shared" si="363"/>
        <v>41076.33</v>
      </c>
      <c r="P214" s="63"/>
      <c r="Q214" s="347">
        <f t="shared" si="304"/>
        <v>380.4</v>
      </c>
      <c r="R214" s="347" t="str">
        <f t="shared" si="327"/>
        <v>TREATMENT  AND DISPOSAL EQUIPMENT</v>
      </c>
      <c r="S214" s="354">
        <f t="shared" si="377"/>
        <v>2015</v>
      </c>
      <c r="T214" s="336">
        <f>Inputs!B$7-(S214+0.5)</f>
        <v>2.5</v>
      </c>
      <c r="U214" s="355">
        <f t="shared" si="364"/>
        <v>41076.33</v>
      </c>
      <c r="V214" s="337" t="str">
        <f t="shared" si="365"/>
        <v>R3.0</v>
      </c>
      <c r="W214" s="338">
        <f t="shared" si="366"/>
        <v>45</v>
      </c>
      <c r="X214" s="339">
        <f t="shared" si="378"/>
        <v>6</v>
      </c>
      <c r="Y214" s="340" t="str">
        <f t="shared" si="379"/>
        <v>R3.0006</v>
      </c>
      <c r="Z214" s="341">
        <f t="shared" si="380"/>
        <v>0.94111999999999996</v>
      </c>
      <c r="AA214" s="342">
        <f t="shared" si="381"/>
        <v>42.35</v>
      </c>
      <c r="AB214" s="342">
        <f t="shared" si="382"/>
        <v>44.85</v>
      </c>
      <c r="AC214" s="343">
        <f t="shared" si="383"/>
        <v>0.94425864000000004</v>
      </c>
      <c r="AD214" s="344">
        <f t="shared" si="384"/>
        <v>38786.68</v>
      </c>
      <c r="AE214" s="344">
        <f t="shared" si="367"/>
        <v>102691</v>
      </c>
      <c r="AF214" s="344">
        <f t="shared" si="368"/>
        <v>1739583</v>
      </c>
      <c r="AG214" s="344">
        <f t="shared" si="369"/>
        <v>1842273</v>
      </c>
      <c r="AH214" s="64"/>
      <c r="AI214" s="347">
        <f t="shared" si="305"/>
        <v>380.4</v>
      </c>
      <c r="AJ214" s="347" t="str">
        <f t="shared" si="328"/>
        <v>TREATMENT  AND DISPOSAL EQUIPMENT</v>
      </c>
      <c r="AK214" s="354">
        <f t="shared" si="385"/>
        <v>2015</v>
      </c>
      <c r="AL214" s="349">
        <f t="shared" si="386"/>
        <v>38786.68</v>
      </c>
      <c r="AM214" s="345">
        <f t="shared" si="370"/>
        <v>0</v>
      </c>
      <c r="AN214" s="346">
        <f t="shared" si="387"/>
        <v>38786.68</v>
      </c>
      <c r="AP214" s="347">
        <f t="shared" si="306"/>
        <v>380.4</v>
      </c>
      <c r="AQ214" s="347" t="str">
        <f t="shared" si="329"/>
        <v>TREATMENT  AND DISPOSAL EQUIPMENT</v>
      </c>
      <c r="AR214" s="356">
        <f t="shared" si="388"/>
        <v>2015</v>
      </c>
      <c r="AS214" s="335">
        <f t="shared" si="389"/>
        <v>38425</v>
      </c>
      <c r="AT214" s="333" t="str">
        <f t="shared" si="390"/>
        <v>R3.0</v>
      </c>
      <c r="AU214" s="333">
        <f t="shared" si="391"/>
        <v>45</v>
      </c>
      <c r="AV214" s="348">
        <f t="shared" si="392"/>
        <v>2.5</v>
      </c>
      <c r="AW214" s="347">
        <f t="shared" si="393"/>
        <v>6</v>
      </c>
      <c r="AX214" s="347" t="str">
        <f t="shared" si="394"/>
        <v>R3.0006</v>
      </c>
      <c r="AY214" s="347">
        <f t="shared" si="395"/>
        <v>0.94111999999999996</v>
      </c>
      <c r="AZ214" s="347">
        <f t="shared" si="396"/>
        <v>42.35</v>
      </c>
      <c r="BA214" s="347">
        <f t="shared" si="397"/>
        <v>44.85</v>
      </c>
      <c r="BB214" s="350">
        <f t="shared" si="398"/>
        <v>5.5739999999999998E-2</v>
      </c>
      <c r="BC214" s="335">
        <f t="shared" si="399"/>
        <v>2141.81</v>
      </c>
      <c r="BD214" s="349">
        <f t="shared" si="400"/>
        <v>36283.19</v>
      </c>
      <c r="BE214" s="63">
        <f t="shared" si="371"/>
        <v>96062.5</v>
      </c>
      <c r="BF214" s="63">
        <f t="shared" si="372"/>
        <v>1627298.75</v>
      </c>
      <c r="BG214" s="63">
        <f t="shared" si="373"/>
        <v>1723361.25</v>
      </c>
    </row>
    <row r="215" spans="1:59" outlineLevel="2">
      <c r="A215" s="425">
        <f>'Gannett Fleming Eng Assess 6-16'!A216</f>
        <v>380.4</v>
      </c>
      <c r="B215" s="452"/>
      <c r="C215" s="351" t="s">
        <v>1090</v>
      </c>
      <c r="D215" s="351" t="str">
        <f>'Gannett Fleming Eng Assess 6-16'!C216</f>
        <v>ACTUATOR/VALVES AERATION TANKS</v>
      </c>
      <c r="E215" s="429">
        <f>'Gannett Fleming Eng Assess 6-16'!E216</f>
        <v>0</v>
      </c>
      <c r="F215" s="333">
        <f>'Gannett Fleming Eng Assess 6-16'!D216</f>
        <v>2015</v>
      </c>
      <c r="G215" s="353">
        <f t="shared" si="374"/>
        <v>2015</v>
      </c>
      <c r="H215" s="352">
        <f>'Gannett Fleming Eng Assess 6-16'!G216</f>
        <v>5320</v>
      </c>
      <c r="I215" s="332" t="str">
        <f t="shared" si="359"/>
        <v>HWW-117</v>
      </c>
      <c r="J215" s="333">
        <f t="shared" si="360"/>
        <v>843.3</v>
      </c>
      <c r="K215" s="333">
        <f t="shared" si="361"/>
        <v>901.3</v>
      </c>
      <c r="L215" s="334">
        <f t="shared" si="375"/>
        <v>1.069</v>
      </c>
      <c r="M215" s="335">
        <f t="shared" si="376"/>
        <v>5687.08</v>
      </c>
      <c r="N215" s="458">
        <f t="shared" si="362"/>
        <v>1</v>
      </c>
      <c r="O215" s="335">
        <f t="shared" si="363"/>
        <v>5687.08</v>
      </c>
      <c r="P215" s="63"/>
      <c r="Q215" s="347">
        <f t="shared" si="304"/>
        <v>380.4</v>
      </c>
      <c r="R215" s="347" t="str">
        <f t="shared" si="327"/>
        <v>TREATMENT  AND DISPOSAL EQUIPMENT</v>
      </c>
      <c r="S215" s="354">
        <f t="shared" si="377"/>
        <v>2015</v>
      </c>
      <c r="T215" s="336">
        <f>Inputs!B$7-(S215+0.5)</f>
        <v>2.5</v>
      </c>
      <c r="U215" s="355">
        <f t="shared" si="364"/>
        <v>5687.08</v>
      </c>
      <c r="V215" s="337" t="str">
        <f t="shared" si="365"/>
        <v>R3.0</v>
      </c>
      <c r="W215" s="338">
        <f t="shared" si="366"/>
        <v>45</v>
      </c>
      <c r="X215" s="339">
        <f t="shared" si="378"/>
        <v>6</v>
      </c>
      <c r="Y215" s="340" t="str">
        <f t="shared" si="379"/>
        <v>R3.0006</v>
      </c>
      <c r="Z215" s="341">
        <f t="shared" si="380"/>
        <v>0.94111999999999996</v>
      </c>
      <c r="AA215" s="342">
        <f t="shared" si="381"/>
        <v>42.35</v>
      </c>
      <c r="AB215" s="342">
        <f t="shared" si="382"/>
        <v>44.85</v>
      </c>
      <c r="AC215" s="343">
        <f t="shared" si="383"/>
        <v>0.94425864000000004</v>
      </c>
      <c r="AD215" s="344">
        <f t="shared" si="384"/>
        <v>5370.07</v>
      </c>
      <c r="AE215" s="344">
        <f t="shared" si="367"/>
        <v>14218</v>
      </c>
      <c r="AF215" s="344">
        <f t="shared" si="368"/>
        <v>240848</v>
      </c>
      <c r="AG215" s="344">
        <f t="shared" si="369"/>
        <v>255066</v>
      </c>
      <c r="AH215" s="64"/>
      <c r="AI215" s="347">
        <f t="shared" si="305"/>
        <v>380.4</v>
      </c>
      <c r="AJ215" s="347" t="str">
        <f t="shared" si="328"/>
        <v>TREATMENT  AND DISPOSAL EQUIPMENT</v>
      </c>
      <c r="AK215" s="354">
        <f t="shared" si="385"/>
        <v>2015</v>
      </c>
      <c r="AL215" s="349">
        <f t="shared" si="386"/>
        <v>5370.07</v>
      </c>
      <c r="AM215" s="345">
        <f t="shared" si="370"/>
        <v>0</v>
      </c>
      <c r="AN215" s="346">
        <f t="shared" si="387"/>
        <v>5370.07</v>
      </c>
      <c r="AP215" s="347">
        <f t="shared" si="306"/>
        <v>380.4</v>
      </c>
      <c r="AQ215" s="347" t="str">
        <f t="shared" si="329"/>
        <v>TREATMENT  AND DISPOSAL EQUIPMENT</v>
      </c>
      <c r="AR215" s="356">
        <f t="shared" si="388"/>
        <v>2015</v>
      </c>
      <c r="AS215" s="335">
        <f t="shared" si="389"/>
        <v>5320</v>
      </c>
      <c r="AT215" s="333" t="str">
        <f t="shared" si="390"/>
        <v>R3.0</v>
      </c>
      <c r="AU215" s="333">
        <f t="shared" si="391"/>
        <v>45</v>
      </c>
      <c r="AV215" s="348">
        <f t="shared" si="392"/>
        <v>2.5</v>
      </c>
      <c r="AW215" s="347">
        <f t="shared" si="393"/>
        <v>6</v>
      </c>
      <c r="AX215" s="347" t="str">
        <f t="shared" si="394"/>
        <v>R3.0006</v>
      </c>
      <c r="AY215" s="347">
        <f t="shared" si="395"/>
        <v>0.94111999999999996</v>
      </c>
      <c r="AZ215" s="347">
        <f t="shared" si="396"/>
        <v>42.35</v>
      </c>
      <c r="BA215" s="347">
        <f t="shared" si="397"/>
        <v>44.85</v>
      </c>
      <c r="BB215" s="350">
        <f t="shared" si="398"/>
        <v>5.5739999999999998E-2</v>
      </c>
      <c r="BC215" s="335">
        <f t="shared" si="399"/>
        <v>296.54000000000002</v>
      </c>
      <c r="BD215" s="349">
        <f t="shared" si="400"/>
        <v>5023.46</v>
      </c>
      <c r="BE215" s="63">
        <f t="shared" si="371"/>
        <v>13300</v>
      </c>
      <c r="BF215" s="63">
        <f t="shared" si="372"/>
        <v>225302</v>
      </c>
      <c r="BG215" s="63">
        <f t="shared" si="373"/>
        <v>238602</v>
      </c>
    </row>
    <row r="216" spans="1:59" outlineLevel="2">
      <c r="A216" s="425">
        <f>'Gannett Fleming Eng Assess 6-16'!A217</f>
        <v>380.4</v>
      </c>
      <c r="B216" s="452"/>
      <c r="C216" s="351" t="s">
        <v>1090</v>
      </c>
      <c r="D216" s="351" t="str">
        <f>'Gannett Fleming Eng Assess 6-16'!C217</f>
        <v>AIR FLOW METER</v>
      </c>
      <c r="E216" s="429">
        <f>'Gannett Fleming Eng Assess 6-16'!E217</f>
        <v>0</v>
      </c>
      <c r="F216" s="333">
        <f>'Gannett Fleming Eng Assess 6-16'!D217</f>
        <v>2015</v>
      </c>
      <c r="G216" s="353">
        <f t="shared" si="374"/>
        <v>2015</v>
      </c>
      <c r="H216" s="352">
        <f>'Gannett Fleming Eng Assess 6-16'!G217</f>
        <v>3608</v>
      </c>
      <c r="I216" s="332" t="str">
        <f t="shared" si="359"/>
        <v>HWW-117</v>
      </c>
      <c r="J216" s="333">
        <f t="shared" si="360"/>
        <v>843.3</v>
      </c>
      <c r="K216" s="333">
        <f t="shared" si="361"/>
        <v>901.3</v>
      </c>
      <c r="L216" s="334">
        <f t="shared" si="375"/>
        <v>1.069</v>
      </c>
      <c r="M216" s="335">
        <f t="shared" si="376"/>
        <v>3856.95</v>
      </c>
      <c r="N216" s="458">
        <f t="shared" si="362"/>
        <v>1</v>
      </c>
      <c r="O216" s="335">
        <f t="shared" si="363"/>
        <v>3856.95</v>
      </c>
      <c r="P216" s="63"/>
      <c r="Q216" s="347">
        <f t="shared" ref="Q216:Q247" si="401">A216</f>
        <v>380.4</v>
      </c>
      <c r="R216" s="347" t="str">
        <f t="shared" si="327"/>
        <v>TREATMENT  AND DISPOSAL EQUIPMENT</v>
      </c>
      <c r="S216" s="354">
        <f t="shared" si="377"/>
        <v>2015</v>
      </c>
      <c r="T216" s="336">
        <f>Inputs!B$7-(S216+0.5)</f>
        <v>2.5</v>
      </c>
      <c r="U216" s="355">
        <f t="shared" si="364"/>
        <v>3856.95</v>
      </c>
      <c r="V216" s="337" t="str">
        <f t="shared" si="365"/>
        <v>R3.0</v>
      </c>
      <c r="W216" s="338">
        <f t="shared" si="366"/>
        <v>45</v>
      </c>
      <c r="X216" s="339">
        <f t="shared" si="378"/>
        <v>6</v>
      </c>
      <c r="Y216" s="340" t="str">
        <f t="shared" si="379"/>
        <v>R3.0006</v>
      </c>
      <c r="Z216" s="341">
        <f t="shared" si="380"/>
        <v>0.94111999999999996</v>
      </c>
      <c r="AA216" s="342">
        <f t="shared" si="381"/>
        <v>42.35</v>
      </c>
      <c r="AB216" s="342">
        <f t="shared" si="382"/>
        <v>44.85</v>
      </c>
      <c r="AC216" s="343">
        <f t="shared" si="383"/>
        <v>0.94425864000000004</v>
      </c>
      <c r="AD216" s="344">
        <f t="shared" si="384"/>
        <v>3641.96</v>
      </c>
      <c r="AE216" s="344">
        <f t="shared" si="367"/>
        <v>9642</v>
      </c>
      <c r="AF216" s="344">
        <f t="shared" si="368"/>
        <v>163342</v>
      </c>
      <c r="AG216" s="344">
        <f t="shared" si="369"/>
        <v>172984</v>
      </c>
      <c r="AH216" s="64"/>
      <c r="AI216" s="347">
        <f t="shared" ref="AI216:AI247" si="402">A216</f>
        <v>380.4</v>
      </c>
      <c r="AJ216" s="347" t="str">
        <f t="shared" si="328"/>
        <v>TREATMENT  AND DISPOSAL EQUIPMENT</v>
      </c>
      <c r="AK216" s="354">
        <f t="shared" si="385"/>
        <v>2015</v>
      </c>
      <c r="AL216" s="349">
        <f t="shared" si="386"/>
        <v>3641.96</v>
      </c>
      <c r="AM216" s="345">
        <f t="shared" si="370"/>
        <v>0</v>
      </c>
      <c r="AN216" s="346">
        <f t="shared" si="387"/>
        <v>3641.96</v>
      </c>
      <c r="AP216" s="347">
        <f t="shared" ref="AP216:AP247" si="403">A216</f>
        <v>380.4</v>
      </c>
      <c r="AQ216" s="347" t="str">
        <f t="shared" si="329"/>
        <v>TREATMENT  AND DISPOSAL EQUIPMENT</v>
      </c>
      <c r="AR216" s="356">
        <f t="shared" si="388"/>
        <v>2015</v>
      </c>
      <c r="AS216" s="335">
        <f t="shared" si="389"/>
        <v>3608</v>
      </c>
      <c r="AT216" s="333" t="str">
        <f t="shared" si="390"/>
        <v>R3.0</v>
      </c>
      <c r="AU216" s="333">
        <f t="shared" si="391"/>
        <v>45</v>
      </c>
      <c r="AV216" s="348">
        <f t="shared" si="392"/>
        <v>2.5</v>
      </c>
      <c r="AW216" s="347">
        <f t="shared" si="393"/>
        <v>6</v>
      </c>
      <c r="AX216" s="347" t="str">
        <f t="shared" si="394"/>
        <v>R3.0006</v>
      </c>
      <c r="AY216" s="347">
        <f t="shared" si="395"/>
        <v>0.94111999999999996</v>
      </c>
      <c r="AZ216" s="347">
        <f t="shared" si="396"/>
        <v>42.35</v>
      </c>
      <c r="BA216" s="347">
        <f t="shared" si="397"/>
        <v>44.85</v>
      </c>
      <c r="BB216" s="350">
        <f t="shared" si="398"/>
        <v>5.5739999999999998E-2</v>
      </c>
      <c r="BC216" s="335">
        <f t="shared" si="399"/>
        <v>201.11</v>
      </c>
      <c r="BD216" s="349">
        <f t="shared" si="400"/>
        <v>3406.89</v>
      </c>
      <c r="BE216" s="63">
        <f t="shared" si="371"/>
        <v>9020</v>
      </c>
      <c r="BF216" s="63">
        <f t="shared" si="372"/>
        <v>152798.79999999999</v>
      </c>
      <c r="BG216" s="63">
        <f t="shared" si="373"/>
        <v>161818.79999999999</v>
      </c>
    </row>
    <row r="217" spans="1:59" outlineLevel="2">
      <c r="A217" s="425">
        <f>'Gannett Fleming Eng Assess 6-16'!A218</f>
        <v>380.4</v>
      </c>
      <c r="B217" s="452"/>
      <c r="C217" s="351" t="s">
        <v>1090</v>
      </c>
      <c r="D217" s="351" t="str">
        <f>'Gannett Fleming Eng Assess 6-16'!C218</f>
        <v>SANDBLASTING #1 TANK</v>
      </c>
      <c r="E217" s="429">
        <f>'Gannett Fleming Eng Assess 6-16'!E218</f>
        <v>0</v>
      </c>
      <c r="F217" s="333">
        <f>'Gannett Fleming Eng Assess 6-16'!D218</f>
        <v>2015</v>
      </c>
      <c r="G217" s="353">
        <f t="shared" si="374"/>
        <v>2015</v>
      </c>
      <c r="H217" s="352">
        <f>'Gannett Fleming Eng Assess 6-16'!G218</f>
        <v>3889.56</v>
      </c>
      <c r="I217" s="332" t="str">
        <f t="shared" si="359"/>
        <v>HWW-117</v>
      </c>
      <c r="J217" s="333">
        <f t="shared" si="360"/>
        <v>843.3</v>
      </c>
      <c r="K217" s="333">
        <f t="shared" si="361"/>
        <v>901.3</v>
      </c>
      <c r="L217" s="334">
        <f t="shared" si="375"/>
        <v>1.069</v>
      </c>
      <c r="M217" s="335">
        <f t="shared" si="376"/>
        <v>4157.9399999999996</v>
      </c>
      <c r="N217" s="458">
        <f t="shared" si="362"/>
        <v>1</v>
      </c>
      <c r="O217" s="335">
        <f t="shared" si="363"/>
        <v>4157.9399999999996</v>
      </c>
      <c r="P217" s="63"/>
      <c r="Q217" s="347">
        <f t="shared" si="401"/>
        <v>380.4</v>
      </c>
      <c r="R217" s="347" t="str">
        <f t="shared" si="327"/>
        <v>TREATMENT  AND DISPOSAL EQUIPMENT</v>
      </c>
      <c r="S217" s="354">
        <f t="shared" si="377"/>
        <v>2015</v>
      </c>
      <c r="T217" s="336">
        <f>Inputs!B$7-(S217+0.5)</f>
        <v>2.5</v>
      </c>
      <c r="U217" s="355">
        <f t="shared" si="364"/>
        <v>4157.9399999999996</v>
      </c>
      <c r="V217" s="337" t="str">
        <f t="shared" si="365"/>
        <v>R3.0</v>
      </c>
      <c r="W217" s="338">
        <f t="shared" si="366"/>
        <v>45</v>
      </c>
      <c r="X217" s="339">
        <f t="shared" si="378"/>
        <v>6</v>
      </c>
      <c r="Y217" s="340" t="str">
        <f t="shared" si="379"/>
        <v>R3.0006</v>
      </c>
      <c r="Z217" s="341">
        <f t="shared" si="380"/>
        <v>0.94111999999999996</v>
      </c>
      <c r="AA217" s="342">
        <f t="shared" si="381"/>
        <v>42.35</v>
      </c>
      <c r="AB217" s="342">
        <f t="shared" si="382"/>
        <v>44.85</v>
      </c>
      <c r="AC217" s="343">
        <f t="shared" si="383"/>
        <v>0.94425864000000004</v>
      </c>
      <c r="AD217" s="344">
        <f t="shared" si="384"/>
        <v>3926.17</v>
      </c>
      <c r="AE217" s="344">
        <f t="shared" si="367"/>
        <v>10395</v>
      </c>
      <c r="AF217" s="344">
        <f t="shared" si="368"/>
        <v>176089</v>
      </c>
      <c r="AG217" s="344">
        <f t="shared" si="369"/>
        <v>186484</v>
      </c>
      <c r="AH217" s="64"/>
      <c r="AI217" s="347">
        <f t="shared" si="402"/>
        <v>380.4</v>
      </c>
      <c r="AJ217" s="347" t="str">
        <f t="shared" si="328"/>
        <v>TREATMENT  AND DISPOSAL EQUIPMENT</v>
      </c>
      <c r="AK217" s="354">
        <f t="shared" si="385"/>
        <v>2015</v>
      </c>
      <c r="AL217" s="349">
        <f t="shared" si="386"/>
        <v>3926.17</v>
      </c>
      <c r="AM217" s="345">
        <f t="shared" si="370"/>
        <v>0</v>
      </c>
      <c r="AN217" s="346">
        <f t="shared" si="387"/>
        <v>3926.17</v>
      </c>
      <c r="AP217" s="347">
        <f t="shared" si="403"/>
        <v>380.4</v>
      </c>
      <c r="AQ217" s="347" t="str">
        <f t="shared" si="329"/>
        <v>TREATMENT  AND DISPOSAL EQUIPMENT</v>
      </c>
      <c r="AR217" s="356">
        <f t="shared" si="388"/>
        <v>2015</v>
      </c>
      <c r="AS217" s="335">
        <f t="shared" si="389"/>
        <v>3889.56</v>
      </c>
      <c r="AT217" s="333" t="str">
        <f t="shared" si="390"/>
        <v>R3.0</v>
      </c>
      <c r="AU217" s="333">
        <f t="shared" si="391"/>
        <v>45</v>
      </c>
      <c r="AV217" s="348">
        <f t="shared" si="392"/>
        <v>2.5</v>
      </c>
      <c r="AW217" s="347">
        <f t="shared" si="393"/>
        <v>6</v>
      </c>
      <c r="AX217" s="347" t="str">
        <f t="shared" si="394"/>
        <v>R3.0006</v>
      </c>
      <c r="AY217" s="347">
        <f t="shared" si="395"/>
        <v>0.94111999999999996</v>
      </c>
      <c r="AZ217" s="347">
        <f t="shared" si="396"/>
        <v>42.35</v>
      </c>
      <c r="BA217" s="347">
        <f t="shared" si="397"/>
        <v>44.85</v>
      </c>
      <c r="BB217" s="350">
        <f t="shared" si="398"/>
        <v>5.5739999999999998E-2</v>
      </c>
      <c r="BC217" s="335">
        <f t="shared" si="399"/>
        <v>216.8</v>
      </c>
      <c r="BD217" s="349">
        <f t="shared" si="400"/>
        <v>3672.7599999999998</v>
      </c>
      <c r="BE217" s="63">
        <f t="shared" si="371"/>
        <v>9723.9</v>
      </c>
      <c r="BF217" s="63">
        <f t="shared" si="372"/>
        <v>164722.87</v>
      </c>
      <c r="BG217" s="63">
        <f t="shared" si="373"/>
        <v>174446.77</v>
      </c>
    </row>
    <row r="218" spans="1:59" outlineLevel="2">
      <c r="A218" s="425">
        <f>'Gannett Fleming Eng Assess 6-16'!A219</f>
        <v>380.4</v>
      </c>
      <c r="B218" s="452"/>
      <c r="C218" s="351" t="s">
        <v>1090</v>
      </c>
      <c r="D218" s="351" t="str">
        <f>'Gannett Fleming Eng Assess 6-16'!C219</f>
        <v>SANDBLASTING SEWER</v>
      </c>
      <c r="E218" s="429">
        <f>'Gannett Fleming Eng Assess 6-16'!E219</f>
        <v>0</v>
      </c>
      <c r="F218" s="333">
        <f>'Gannett Fleming Eng Assess 6-16'!D219</f>
        <v>2015</v>
      </c>
      <c r="G218" s="353">
        <f t="shared" si="374"/>
        <v>2015</v>
      </c>
      <c r="H218" s="352">
        <f>'Gannett Fleming Eng Assess 6-16'!G219</f>
        <v>5059.95</v>
      </c>
      <c r="I218" s="332" t="str">
        <f t="shared" si="359"/>
        <v>HWW-117</v>
      </c>
      <c r="J218" s="333">
        <f t="shared" si="360"/>
        <v>843.3</v>
      </c>
      <c r="K218" s="333">
        <f t="shared" si="361"/>
        <v>901.3</v>
      </c>
      <c r="L218" s="334">
        <f t="shared" si="375"/>
        <v>1.069</v>
      </c>
      <c r="M218" s="335">
        <f t="shared" si="376"/>
        <v>5409.09</v>
      </c>
      <c r="N218" s="458">
        <f t="shared" si="362"/>
        <v>1</v>
      </c>
      <c r="O218" s="335">
        <f t="shared" si="363"/>
        <v>5409.09</v>
      </c>
      <c r="P218" s="63"/>
      <c r="Q218" s="347">
        <f t="shared" si="401"/>
        <v>380.4</v>
      </c>
      <c r="R218" s="347" t="str">
        <f t="shared" si="327"/>
        <v>TREATMENT  AND DISPOSAL EQUIPMENT</v>
      </c>
      <c r="S218" s="354">
        <f t="shared" si="377"/>
        <v>2015</v>
      </c>
      <c r="T218" s="336">
        <f>Inputs!B$7-(S218+0.5)</f>
        <v>2.5</v>
      </c>
      <c r="U218" s="355">
        <f t="shared" si="364"/>
        <v>5409.09</v>
      </c>
      <c r="V218" s="337" t="str">
        <f t="shared" si="365"/>
        <v>R3.0</v>
      </c>
      <c r="W218" s="338">
        <f t="shared" si="366"/>
        <v>45</v>
      </c>
      <c r="X218" s="339">
        <f t="shared" si="378"/>
        <v>6</v>
      </c>
      <c r="Y218" s="340" t="str">
        <f t="shared" si="379"/>
        <v>R3.0006</v>
      </c>
      <c r="Z218" s="341">
        <f t="shared" si="380"/>
        <v>0.94111999999999996</v>
      </c>
      <c r="AA218" s="342">
        <f t="shared" si="381"/>
        <v>42.35</v>
      </c>
      <c r="AB218" s="342">
        <f t="shared" si="382"/>
        <v>44.85</v>
      </c>
      <c r="AC218" s="343">
        <f t="shared" si="383"/>
        <v>0.94425864000000004</v>
      </c>
      <c r="AD218" s="344">
        <f t="shared" si="384"/>
        <v>5107.58</v>
      </c>
      <c r="AE218" s="344">
        <f t="shared" si="367"/>
        <v>13523</v>
      </c>
      <c r="AF218" s="344">
        <f t="shared" si="368"/>
        <v>229075</v>
      </c>
      <c r="AG218" s="344">
        <f t="shared" si="369"/>
        <v>242598</v>
      </c>
      <c r="AH218" s="64"/>
      <c r="AI218" s="347">
        <f t="shared" si="402"/>
        <v>380.4</v>
      </c>
      <c r="AJ218" s="347" t="str">
        <f t="shared" si="328"/>
        <v>TREATMENT  AND DISPOSAL EQUIPMENT</v>
      </c>
      <c r="AK218" s="354">
        <f t="shared" si="385"/>
        <v>2015</v>
      </c>
      <c r="AL218" s="349">
        <f t="shared" si="386"/>
        <v>5107.58</v>
      </c>
      <c r="AM218" s="345">
        <f t="shared" si="370"/>
        <v>0</v>
      </c>
      <c r="AN218" s="346">
        <f t="shared" si="387"/>
        <v>5107.58</v>
      </c>
      <c r="AP218" s="347">
        <f t="shared" si="403"/>
        <v>380.4</v>
      </c>
      <c r="AQ218" s="347" t="str">
        <f t="shared" si="329"/>
        <v>TREATMENT  AND DISPOSAL EQUIPMENT</v>
      </c>
      <c r="AR218" s="356">
        <f t="shared" si="388"/>
        <v>2015</v>
      </c>
      <c r="AS218" s="335">
        <f t="shared" si="389"/>
        <v>5059.95</v>
      </c>
      <c r="AT218" s="333" t="str">
        <f t="shared" si="390"/>
        <v>R3.0</v>
      </c>
      <c r="AU218" s="333">
        <f t="shared" si="391"/>
        <v>45</v>
      </c>
      <c r="AV218" s="348">
        <f t="shared" si="392"/>
        <v>2.5</v>
      </c>
      <c r="AW218" s="347">
        <f t="shared" si="393"/>
        <v>6</v>
      </c>
      <c r="AX218" s="347" t="str">
        <f t="shared" si="394"/>
        <v>R3.0006</v>
      </c>
      <c r="AY218" s="347">
        <f t="shared" si="395"/>
        <v>0.94111999999999996</v>
      </c>
      <c r="AZ218" s="347">
        <f t="shared" si="396"/>
        <v>42.35</v>
      </c>
      <c r="BA218" s="347">
        <f t="shared" si="397"/>
        <v>44.85</v>
      </c>
      <c r="BB218" s="350">
        <f t="shared" si="398"/>
        <v>5.5739999999999998E-2</v>
      </c>
      <c r="BC218" s="335">
        <f t="shared" si="399"/>
        <v>282.04000000000002</v>
      </c>
      <c r="BD218" s="349">
        <f t="shared" si="400"/>
        <v>4777.91</v>
      </c>
      <c r="BE218" s="63">
        <f t="shared" si="371"/>
        <v>12649.88</v>
      </c>
      <c r="BF218" s="63">
        <f t="shared" si="372"/>
        <v>214288.88</v>
      </c>
      <c r="BG218" s="63">
        <f t="shared" si="373"/>
        <v>226938.76</v>
      </c>
    </row>
    <row r="219" spans="1:59" outlineLevel="2">
      <c r="A219" s="425">
        <f>'Gannett Fleming Eng Assess 6-16'!A220</f>
        <v>380.4</v>
      </c>
      <c r="B219" s="452"/>
      <c r="C219" s="351" t="s">
        <v>1090</v>
      </c>
      <c r="D219" s="351" t="str">
        <f>'Gannett Fleming Eng Assess 6-16'!C220</f>
        <v>BLOWER FOR DIGESTER</v>
      </c>
      <c r="E219" s="429">
        <f>'Gannett Fleming Eng Assess 6-16'!E220</f>
        <v>0</v>
      </c>
      <c r="F219" s="333">
        <f>'Gannett Fleming Eng Assess 6-16'!D220</f>
        <v>2016</v>
      </c>
      <c r="G219" s="353">
        <f t="shared" si="374"/>
        <v>2016</v>
      </c>
      <c r="H219" s="352">
        <f>'Gannett Fleming Eng Assess 6-16'!G220</f>
        <v>4417</v>
      </c>
      <c r="I219" s="332" t="str">
        <f t="shared" si="359"/>
        <v>HWW-117</v>
      </c>
      <c r="J219" s="333">
        <f t="shared" si="360"/>
        <v>867.5</v>
      </c>
      <c r="K219" s="333">
        <f t="shared" si="361"/>
        <v>901.3</v>
      </c>
      <c r="L219" s="334">
        <f t="shared" si="375"/>
        <v>1.0389999999999999</v>
      </c>
      <c r="M219" s="335">
        <f t="shared" si="376"/>
        <v>4589.26</v>
      </c>
      <c r="N219" s="458">
        <f t="shared" si="362"/>
        <v>1</v>
      </c>
      <c r="O219" s="335">
        <f t="shared" si="363"/>
        <v>4589.26</v>
      </c>
      <c r="P219" s="63"/>
      <c r="Q219" s="347">
        <f t="shared" si="401"/>
        <v>380.4</v>
      </c>
      <c r="R219" s="347" t="str">
        <f t="shared" si="327"/>
        <v>TREATMENT  AND DISPOSAL EQUIPMENT</v>
      </c>
      <c r="S219" s="354">
        <f t="shared" si="377"/>
        <v>2016</v>
      </c>
      <c r="T219" s="336">
        <f>Inputs!B$7-(S219+0.5)</f>
        <v>1.5</v>
      </c>
      <c r="U219" s="355">
        <f t="shared" si="364"/>
        <v>4589.26</v>
      </c>
      <c r="V219" s="337" t="str">
        <f t="shared" si="365"/>
        <v>R3.0</v>
      </c>
      <c r="W219" s="338">
        <f t="shared" si="366"/>
        <v>45</v>
      </c>
      <c r="X219" s="339">
        <f t="shared" si="378"/>
        <v>3</v>
      </c>
      <c r="Y219" s="340" t="str">
        <f t="shared" si="379"/>
        <v>R3.0003</v>
      </c>
      <c r="Z219" s="341">
        <f t="shared" si="380"/>
        <v>0.97050000000000003</v>
      </c>
      <c r="AA219" s="342">
        <f t="shared" si="381"/>
        <v>43.67</v>
      </c>
      <c r="AB219" s="342">
        <f t="shared" si="382"/>
        <v>45.17</v>
      </c>
      <c r="AC219" s="343">
        <f t="shared" si="383"/>
        <v>0.96679212000000003</v>
      </c>
      <c r="AD219" s="344">
        <f t="shared" si="384"/>
        <v>4436.8599999999997</v>
      </c>
      <c r="AE219" s="344">
        <f t="shared" si="367"/>
        <v>6884</v>
      </c>
      <c r="AF219" s="344">
        <f t="shared" si="368"/>
        <v>200413</v>
      </c>
      <c r="AG219" s="344">
        <f t="shared" si="369"/>
        <v>207297</v>
      </c>
      <c r="AH219" s="64"/>
      <c r="AI219" s="347">
        <f t="shared" si="402"/>
        <v>380.4</v>
      </c>
      <c r="AJ219" s="347" t="str">
        <f t="shared" si="328"/>
        <v>TREATMENT  AND DISPOSAL EQUIPMENT</v>
      </c>
      <c r="AK219" s="354">
        <f t="shared" si="385"/>
        <v>2016</v>
      </c>
      <c r="AL219" s="349">
        <f t="shared" si="386"/>
        <v>4436.8599999999997</v>
      </c>
      <c r="AM219" s="345">
        <f t="shared" si="370"/>
        <v>0</v>
      </c>
      <c r="AN219" s="346">
        <f t="shared" si="387"/>
        <v>4436.8599999999997</v>
      </c>
      <c r="AP219" s="347">
        <f t="shared" si="403"/>
        <v>380.4</v>
      </c>
      <c r="AQ219" s="347" t="str">
        <f t="shared" si="329"/>
        <v>TREATMENT  AND DISPOSAL EQUIPMENT</v>
      </c>
      <c r="AR219" s="356">
        <f t="shared" si="388"/>
        <v>2016</v>
      </c>
      <c r="AS219" s="335">
        <f t="shared" si="389"/>
        <v>4417</v>
      </c>
      <c r="AT219" s="333" t="str">
        <f t="shared" si="390"/>
        <v>R3.0</v>
      </c>
      <c r="AU219" s="333">
        <f t="shared" si="391"/>
        <v>45</v>
      </c>
      <c r="AV219" s="348">
        <f t="shared" si="392"/>
        <v>1.5</v>
      </c>
      <c r="AW219" s="347">
        <f t="shared" si="393"/>
        <v>3</v>
      </c>
      <c r="AX219" s="347" t="str">
        <f t="shared" si="394"/>
        <v>R3.0003</v>
      </c>
      <c r="AY219" s="347">
        <f t="shared" si="395"/>
        <v>0.97050000000000003</v>
      </c>
      <c r="AZ219" s="347">
        <f t="shared" si="396"/>
        <v>43.67</v>
      </c>
      <c r="BA219" s="347">
        <f t="shared" si="397"/>
        <v>45.17</v>
      </c>
      <c r="BB219" s="350">
        <f t="shared" si="398"/>
        <v>3.3210000000000003E-2</v>
      </c>
      <c r="BC219" s="335">
        <f t="shared" si="399"/>
        <v>146.69</v>
      </c>
      <c r="BD219" s="349">
        <f t="shared" si="400"/>
        <v>4270.3100000000004</v>
      </c>
      <c r="BE219" s="63">
        <f t="shared" si="371"/>
        <v>6625.5</v>
      </c>
      <c r="BF219" s="63">
        <f t="shared" si="372"/>
        <v>192890.39</v>
      </c>
      <c r="BG219" s="63">
        <f t="shared" si="373"/>
        <v>199515.89</v>
      </c>
    </row>
    <row r="220" spans="1:59" outlineLevel="2">
      <c r="A220" s="425">
        <f>'Gannett Fleming Eng Assess 6-16'!A221</f>
        <v>380.4</v>
      </c>
      <c r="B220" s="452"/>
      <c r="C220" s="351" t="s">
        <v>1090</v>
      </c>
      <c r="D220" s="351" t="str">
        <f>'Gannett Fleming Eng Assess 6-16'!C221</f>
        <v>BLOWER/AERATION CONTROL</v>
      </c>
      <c r="E220" s="429">
        <f>'Gannett Fleming Eng Assess 6-16'!E221</f>
        <v>0</v>
      </c>
      <c r="F220" s="333">
        <f>'Gannett Fleming Eng Assess 6-16'!D221</f>
        <v>2016</v>
      </c>
      <c r="G220" s="353">
        <f t="shared" si="374"/>
        <v>2016</v>
      </c>
      <c r="H220" s="352">
        <f>'Gannett Fleming Eng Assess 6-16'!G221</f>
        <v>2386</v>
      </c>
      <c r="I220" s="332" t="str">
        <f t="shared" si="359"/>
        <v>HWW-117</v>
      </c>
      <c r="J220" s="333">
        <f t="shared" si="360"/>
        <v>867.5</v>
      </c>
      <c r="K220" s="333">
        <f t="shared" si="361"/>
        <v>901.3</v>
      </c>
      <c r="L220" s="334">
        <f t="shared" si="375"/>
        <v>1.0389999999999999</v>
      </c>
      <c r="M220" s="335">
        <f t="shared" si="376"/>
        <v>2479.0500000000002</v>
      </c>
      <c r="N220" s="458">
        <f t="shared" si="362"/>
        <v>1</v>
      </c>
      <c r="O220" s="335">
        <f t="shared" si="363"/>
        <v>2479.0500000000002</v>
      </c>
      <c r="P220" s="63"/>
      <c r="Q220" s="347">
        <f t="shared" si="401"/>
        <v>380.4</v>
      </c>
      <c r="R220" s="347" t="str">
        <f t="shared" si="327"/>
        <v>TREATMENT  AND DISPOSAL EQUIPMENT</v>
      </c>
      <c r="S220" s="354">
        <f t="shared" si="377"/>
        <v>2016</v>
      </c>
      <c r="T220" s="336">
        <f>Inputs!B$7-(S220+0.5)</f>
        <v>1.5</v>
      </c>
      <c r="U220" s="355">
        <f t="shared" si="364"/>
        <v>2479.0500000000002</v>
      </c>
      <c r="V220" s="337" t="str">
        <f t="shared" si="365"/>
        <v>R3.0</v>
      </c>
      <c r="W220" s="338">
        <f t="shared" si="366"/>
        <v>45</v>
      </c>
      <c r="X220" s="339">
        <f t="shared" si="378"/>
        <v>3</v>
      </c>
      <c r="Y220" s="340" t="str">
        <f t="shared" si="379"/>
        <v>R3.0003</v>
      </c>
      <c r="Z220" s="341">
        <f t="shared" si="380"/>
        <v>0.97050000000000003</v>
      </c>
      <c r="AA220" s="342">
        <f t="shared" si="381"/>
        <v>43.67</v>
      </c>
      <c r="AB220" s="342">
        <f t="shared" si="382"/>
        <v>45.17</v>
      </c>
      <c r="AC220" s="343">
        <f t="shared" si="383"/>
        <v>0.96679212000000003</v>
      </c>
      <c r="AD220" s="344">
        <f t="shared" si="384"/>
        <v>2396.73</v>
      </c>
      <c r="AE220" s="344">
        <f t="shared" si="367"/>
        <v>3719</v>
      </c>
      <c r="AF220" s="344">
        <f t="shared" si="368"/>
        <v>108260</v>
      </c>
      <c r="AG220" s="344">
        <f t="shared" si="369"/>
        <v>111979</v>
      </c>
      <c r="AH220" s="64"/>
      <c r="AI220" s="347">
        <f t="shared" si="402"/>
        <v>380.4</v>
      </c>
      <c r="AJ220" s="347" t="str">
        <f t="shared" si="328"/>
        <v>TREATMENT  AND DISPOSAL EQUIPMENT</v>
      </c>
      <c r="AK220" s="354">
        <f t="shared" si="385"/>
        <v>2016</v>
      </c>
      <c r="AL220" s="349">
        <f t="shared" si="386"/>
        <v>2396.73</v>
      </c>
      <c r="AM220" s="345">
        <f t="shared" si="370"/>
        <v>0</v>
      </c>
      <c r="AN220" s="346">
        <f t="shared" si="387"/>
        <v>2396.73</v>
      </c>
      <c r="AP220" s="347">
        <f t="shared" si="403"/>
        <v>380.4</v>
      </c>
      <c r="AQ220" s="347" t="str">
        <f t="shared" si="329"/>
        <v>TREATMENT  AND DISPOSAL EQUIPMENT</v>
      </c>
      <c r="AR220" s="356">
        <f t="shared" si="388"/>
        <v>2016</v>
      </c>
      <c r="AS220" s="335">
        <f t="shared" si="389"/>
        <v>2386</v>
      </c>
      <c r="AT220" s="333" t="str">
        <f t="shared" si="390"/>
        <v>R3.0</v>
      </c>
      <c r="AU220" s="333">
        <f t="shared" si="391"/>
        <v>45</v>
      </c>
      <c r="AV220" s="348">
        <f t="shared" si="392"/>
        <v>1.5</v>
      </c>
      <c r="AW220" s="347">
        <f t="shared" si="393"/>
        <v>3</v>
      </c>
      <c r="AX220" s="347" t="str">
        <f t="shared" si="394"/>
        <v>R3.0003</v>
      </c>
      <c r="AY220" s="347">
        <f t="shared" si="395"/>
        <v>0.97050000000000003</v>
      </c>
      <c r="AZ220" s="347">
        <f t="shared" si="396"/>
        <v>43.67</v>
      </c>
      <c r="BA220" s="347">
        <f t="shared" si="397"/>
        <v>45.17</v>
      </c>
      <c r="BB220" s="350">
        <f t="shared" si="398"/>
        <v>3.3210000000000003E-2</v>
      </c>
      <c r="BC220" s="335">
        <f t="shared" si="399"/>
        <v>79.239999999999995</v>
      </c>
      <c r="BD220" s="349">
        <f t="shared" si="400"/>
        <v>2306.7600000000002</v>
      </c>
      <c r="BE220" s="63">
        <f t="shared" si="371"/>
        <v>3579</v>
      </c>
      <c r="BF220" s="63">
        <f t="shared" si="372"/>
        <v>104196.62</v>
      </c>
      <c r="BG220" s="63">
        <f t="shared" si="373"/>
        <v>107775.62</v>
      </c>
    </row>
    <row r="221" spans="1:59" outlineLevel="2">
      <c r="A221" s="425">
        <f>'Gannett Fleming Eng Assess 6-16'!A222</f>
        <v>380.4</v>
      </c>
      <c r="B221" s="452"/>
      <c r="C221" s="351" t="s">
        <v>1090</v>
      </c>
      <c r="D221" s="351" t="str">
        <f>'Gannett Fleming Eng Assess 6-16'!C222</f>
        <v>COLLECTOR CHAIN PRIMARY</v>
      </c>
      <c r="E221" s="429">
        <f>'Gannett Fleming Eng Assess 6-16'!E222</f>
        <v>0</v>
      </c>
      <c r="F221" s="333">
        <f>'Gannett Fleming Eng Assess 6-16'!D222</f>
        <v>2016</v>
      </c>
      <c r="G221" s="353">
        <f t="shared" si="374"/>
        <v>2016</v>
      </c>
      <c r="H221" s="352">
        <f>'Gannett Fleming Eng Assess 6-16'!G222</f>
        <v>9191</v>
      </c>
      <c r="I221" s="332" t="str">
        <f t="shared" si="359"/>
        <v>HWW-117</v>
      </c>
      <c r="J221" s="333">
        <f t="shared" si="360"/>
        <v>867.5</v>
      </c>
      <c r="K221" s="333">
        <f t="shared" si="361"/>
        <v>901.3</v>
      </c>
      <c r="L221" s="334">
        <f t="shared" si="375"/>
        <v>1.0389999999999999</v>
      </c>
      <c r="M221" s="335">
        <f t="shared" si="376"/>
        <v>9549.4500000000007</v>
      </c>
      <c r="N221" s="458">
        <f t="shared" si="362"/>
        <v>1</v>
      </c>
      <c r="O221" s="335">
        <f t="shared" si="363"/>
        <v>9549.4500000000007</v>
      </c>
      <c r="P221" s="63"/>
      <c r="Q221" s="347">
        <f t="shared" si="401"/>
        <v>380.4</v>
      </c>
      <c r="R221" s="347" t="str">
        <f t="shared" si="327"/>
        <v>TREATMENT  AND DISPOSAL EQUIPMENT</v>
      </c>
      <c r="S221" s="354">
        <f t="shared" si="377"/>
        <v>2016</v>
      </c>
      <c r="T221" s="336">
        <f>Inputs!B$7-(S221+0.5)</f>
        <v>1.5</v>
      </c>
      <c r="U221" s="355">
        <f t="shared" si="364"/>
        <v>9549.4500000000007</v>
      </c>
      <c r="V221" s="337" t="str">
        <f t="shared" si="365"/>
        <v>R3.0</v>
      </c>
      <c r="W221" s="338">
        <f t="shared" si="366"/>
        <v>45</v>
      </c>
      <c r="X221" s="339">
        <f t="shared" si="378"/>
        <v>3</v>
      </c>
      <c r="Y221" s="340" t="str">
        <f t="shared" si="379"/>
        <v>R3.0003</v>
      </c>
      <c r="Z221" s="341">
        <f t="shared" si="380"/>
        <v>0.97050000000000003</v>
      </c>
      <c r="AA221" s="342">
        <f t="shared" si="381"/>
        <v>43.67</v>
      </c>
      <c r="AB221" s="342">
        <f t="shared" si="382"/>
        <v>45.17</v>
      </c>
      <c r="AC221" s="343">
        <f t="shared" si="383"/>
        <v>0.96679212000000003</v>
      </c>
      <c r="AD221" s="344">
        <f t="shared" si="384"/>
        <v>9232.33</v>
      </c>
      <c r="AE221" s="344">
        <f t="shared" si="367"/>
        <v>14324</v>
      </c>
      <c r="AF221" s="344">
        <f t="shared" si="368"/>
        <v>417024</v>
      </c>
      <c r="AG221" s="344">
        <f t="shared" si="369"/>
        <v>431349</v>
      </c>
      <c r="AH221" s="64"/>
      <c r="AI221" s="347">
        <f t="shared" si="402"/>
        <v>380.4</v>
      </c>
      <c r="AJ221" s="347" t="str">
        <f t="shared" si="328"/>
        <v>TREATMENT  AND DISPOSAL EQUIPMENT</v>
      </c>
      <c r="AK221" s="354">
        <f t="shared" si="385"/>
        <v>2016</v>
      </c>
      <c r="AL221" s="349">
        <f t="shared" si="386"/>
        <v>9232.33</v>
      </c>
      <c r="AM221" s="345">
        <f t="shared" si="370"/>
        <v>0</v>
      </c>
      <c r="AN221" s="346">
        <f t="shared" si="387"/>
        <v>9232.33</v>
      </c>
      <c r="AP221" s="347">
        <f t="shared" si="403"/>
        <v>380.4</v>
      </c>
      <c r="AQ221" s="347" t="str">
        <f t="shared" si="329"/>
        <v>TREATMENT  AND DISPOSAL EQUIPMENT</v>
      </c>
      <c r="AR221" s="356">
        <f t="shared" si="388"/>
        <v>2016</v>
      </c>
      <c r="AS221" s="335">
        <f t="shared" si="389"/>
        <v>9191</v>
      </c>
      <c r="AT221" s="333" t="str">
        <f t="shared" si="390"/>
        <v>R3.0</v>
      </c>
      <c r="AU221" s="333">
        <f t="shared" si="391"/>
        <v>45</v>
      </c>
      <c r="AV221" s="348">
        <f t="shared" si="392"/>
        <v>1.5</v>
      </c>
      <c r="AW221" s="347">
        <f t="shared" si="393"/>
        <v>3</v>
      </c>
      <c r="AX221" s="347" t="str">
        <f t="shared" si="394"/>
        <v>R3.0003</v>
      </c>
      <c r="AY221" s="347">
        <f t="shared" si="395"/>
        <v>0.97050000000000003</v>
      </c>
      <c r="AZ221" s="347">
        <f t="shared" si="396"/>
        <v>43.67</v>
      </c>
      <c r="BA221" s="347">
        <f t="shared" si="397"/>
        <v>45.17</v>
      </c>
      <c r="BB221" s="350">
        <f t="shared" si="398"/>
        <v>3.3210000000000003E-2</v>
      </c>
      <c r="BC221" s="335">
        <f t="shared" si="399"/>
        <v>305.23</v>
      </c>
      <c r="BD221" s="349">
        <f t="shared" si="400"/>
        <v>8885.77</v>
      </c>
      <c r="BE221" s="63">
        <f t="shared" si="371"/>
        <v>13786.5</v>
      </c>
      <c r="BF221" s="63">
        <f t="shared" si="372"/>
        <v>401370.97</v>
      </c>
      <c r="BG221" s="63">
        <f t="shared" si="373"/>
        <v>415157.47</v>
      </c>
    </row>
    <row r="222" spans="1:59" outlineLevel="2">
      <c r="A222" s="425">
        <f>'Gannett Fleming Eng Assess 6-16'!A223</f>
        <v>380.4</v>
      </c>
      <c r="B222" s="452"/>
      <c r="C222" s="351" t="s">
        <v>1090</v>
      </c>
      <c r="D222" s="351" t="str">
        <f>'Gannett Fleming Eng Assess 6-16'!C223</f>
        <v>DRYER PARTS</v>
      </c>
      <c r="E222" s="429">
        <f>'Gannett Fleming Eng Assess 6-16'!E223</f>
        <v>0</v>
      </c>
      <c r="F222" s="333">
        <f>'Gannett Fleming Eng Assess 6-16'!D223</f>
        <v>2016</v>
      </c>
      <c r="G222" s="353">
        <f t="shared" si="374"/>
        <v>2016</v>
      </c>
      <c r="H222" s="352">
        <f>'Gannett Fleming Eng Assess 6-16'!G223</f>
        <v>9750</v>
      </c>
      <c r="I222" s="332" t="str">
        <f t="shared" si="359"/>
        <v>HWW-117</v>
      </c>
      <c r="J222" s="333">
        <f t="shared" si="360"/>
        <v>867.5</v>
      </c>
      <c r="K222" s="333">
        <f t="shared" si="361"/>
        <v>901.3</v>
      </c>
      <c r="L222" s="334">
        <f t="shared" si="375"/>
        <v>1.0389999999999999</v>
      </c>
      <c r="M222" s="335">
        <f t="shared" si="376"/>
        <v>10130.25</v>
      </c>
      <c r="N222" s="458">
        <f t="shared" si="362"/>
        <v>1</v>
      </c>
      <c r="O222" s="335">
        <f t="shared" si="363"/>
        <v>10130.25</v>
      </c>
      <c r="P222" s="63"/>
      <c r="Q222" s="347">
        <f t="shared" si="401"/>
        <v>380.4</v>
      </c>
      <c r="R222" s="347" t="str">
        <f t="shared" si="327"/>
        <v>TREATMENT  AND DISPOSAL EQUIPMENT</v>
      </c>
      <c r="S222" s="354">
        <f t="shared" si="377"/>
        <v>2016</v>
      </c>
      <c r="T222" s="336">
        <f>Inputs!B$7-(S222+0.5)</f>
        <v>1.5</v>
      </c>
      <c r="U222" s="355">
        <f t="shared" si="364"/>
        <v>10130.25</v>
      </c>
      <c r="V222" s="337" t="str">
        <f t="shared" si="365"/>
        <v>R3.0</v>
      </c>
      <c r="W222" s="338">
        <f t="shared" si="366"/>
        <v>45</v>
      </c>
      <c r="X222" s="339">
        <f t="shared" si="378"/>
        <v>3</v>
      </c>
      <c r="Y222" s="340" t="str">
        <f t="shared" si="379"/>
        <v>R3.0003</v>
      </c>
      <c r="Z222" s="341">
        <f t="shared" si="380"/>
        <v>0.97050000000000003</v>
      </c>
      <c r="AA222" s="342">
        <f t="shared" si="381"/>
        <v>43.67</v>
      </c>
      <c r="AB222" s="342">
        <f t="shared" si="382"/>
        <v>45.17</v>
      </c>
      <c r="AC222" s="343">
        <f t="shared" si="383"/>
        <v>0.96679212000000003</v>
      </c>
      <c r="AD222" s="344">
        <f t="shared" si="384"/>
        <v>9793.85</v>
      </c>
      <c r="AE222" s="344">
        <f t="shared" si="367"/>
        <v>15195</v>
      </c>
      <c r="AF222" s="344">
        <f t="shared" si="368"/>
        <v>442388</v>
      </c>
      <c r="AG222" s="344">
        <f t="shared" si="369"/>
        <v>457583</v>
      </c>
      <c r="AH222" s="64"/>
      <c r="AI222" s="347">
        <f t="shared" si="402"/>
        <v>380.4</v>
      </c>
      <c r="AJ222" s="347" t="str">
        <f t="shared" si="328"/>
        <v>TREATMENT  AND DISPOSAL EQUIPMENT</v>
      </c>
      <c r="AK222" s="354">
        <f t="shared" si="385"/>
        <v>2016</v>
      </c>
      <c r="AL222" s="349">
        <f t="shared" si="386"/>
        <v>9793.85</v>
      </c>
      <c r="AM222" s="345">
        <f t="shared" si="370"/>
        <v>0</v>
      </c>
      <c r="AN222" s="346">
        <f t="shared" si="387"/>
        <v>9793.85</v>
      </c>
      <c r="AP222" s="347">
        <f t="shared" si="403"/>
        <v>380.4</v>
      </c>
      <c r="AQ222" s="347" t="str">
        <f t="shared" si="329"/>
        <v>TREATMENT  AND DISPOSAL EQUIPMENT</v>
      </c>
      <c r="AR222" s="356">
        <f t="shared" si="388"/>
        <v>2016</v>
      </c>
      <c r="AS222" s="335">
        <f t="shared" si="389"/>
        <v>9750</v>
      </c>
      <c r="AT222" s="333" t="str">
        <f t="shared" si="390"/>
        <v>R3.0</v>
      </c>
      <c r="AU222" s="333">
        <f t="shared" si="391"/>
        <v>45</v>
      </c>
      <c r="AV222" s="348">
        <f t="shared" si="392"/>
        <v>1.5</v>
      </c>
      <c r="AW222" s="347">
        <f t="shared" si="393"/>
        <v>3</v>
      </c>
      <c r="AX222" s="347" t="str">
        <f t="shared" si="394"/>
        <v>R3.0003</v>
      </c>
      <c r="AY222" s="347">
        <f t="shared" si="395"/>
        <v>0.97050000000000003</v>
      </c>
      <c r="AZ222" s="347">
        <f t="shared" si="396"/>
        <v>43.67</v>
      </c>
      <c r="BA222" s="347">
        <f t="shared" si="397"/>
        <v>45.17</v>
      </c>
      <c r="BB222" s="350">
        <f t="shared" si="398"/>
        <v>3.3210000000000003E-2</v>
      </c>
      <c r="BC222" s="335">
        <f t="shared" si="399"/>
        <v>323.8</v>
      </c>
      <c r="BD222" s="349">
        <f t="shared" si="400"/>
        <v>9426.2000000000007</v>
      </c>
      <c r="BE222" s="63">
        <f t="shared" si="371"/>
        <v>14625</v>
      </c>
      <c r="BF222" s="63">
        <f t="shared" si="372"/>
        <v>425782.5</v>
      </c>
      <c r="BG222" s="63">
        <f t="shared" si="373"/>
        <v>440407.5</v>
      </c>
    </row>
    <row r="223" spans="1:59" outlineLevel="2">
      <c r="A223" s="425">
        <f>'Gannett Fleming Eng Assess 6-16'!A224</f>
        <v>380.4</v>
      </c>
      <c r="B223" s="452"/>
      <c r="C223" s="351" t="s">
        <v>1090</v>
      </c>
      <c r="D223" s="351" t="str">
        <f>'Gannett Fleming Eng Assess 6-16'!C224</f>
        <v>DRYER PARTS</v>
      </c>
      <c r="E223" s="429">
        <f>'Gannett Fleming Eng Assess 6-16'!E224</f>
        <v>0</v>
      </c>
      <c r="F223" s="333">
        <f>'Gannett Fleming Eng Assess 6-16'!D224</f>
        <v>2016</v>
      </c>
      <c r="G223" s="353">
        <f t="shared" si="374"/>
        <v>2016</v>
      </c>
      <c r="H223" s="352">
        <f>'Gannett Fleming Eng Assess 6-16'!G224</f>
        <v>10175</v>
      </c>
      <c r="I223" s="332" t="str">
        <f t="shared" si="359"/>
        <v>HWW-117</v>
      </c>
      <c r="J223" s="333">
        <f t="shared" si="360"/>
        <v>867.5</v>
      </c>
      <c r="K223" s="333">
        <f t="shared" si="361"/>
        <v>901.3</v>
      </c>
      <c r="L223" s="334">
        <f t="shared" si="375"/>
        <v>1.0389999999999999</v>
      </c>
      <c r="M223" s="335">
        <f t="shared" si="376"/>
        <v>10571.83</v>
      </c>
      <c r="N223" s="458">
        <f t="shared" si="362"/>
        <v>1</v>
      </c>
      <c r="O223" s="335">
        <f t="shared" si="363"/>
        <v>10571.83</v>
      </c>
      <c r="P223" s="63"/>
      <c r="Q223" s="347">
        <f t="shared" si="401"/>
        <v>380.4</v>
      </c>
      <c r="R223" s="347" t="str">
        <f t="shared" si="327"/>
        <v>TREATMENT  AND DISPOSAL EQUIPMENT</v>
      </c>
      <c r="S223" s="354">
        <f t="shared" si="377"/>
        <v>2016</v>
      </c>
      <c r="T223" s="336">
        <f>Inputs!B$7-(S223+0.5)</f>
        <v>1.5</v>
      </c>
      <c r="U223" s="355">
        <f t="shared" si="364"/>
        <v>10571.83</v>
      </c>
      <c r="V223" s="337" t="str">
        <f t="shared" si="365"/>
        <v>R3.0</v>
      </c>
      <c r="W223" s="338">
        <f t="shared" si="366"/>
        <v>45</v>
      </c>
      <c r="X223" s="339">
        <f t="shared" si="378"/>
        <v>3</v>
      </c>
      <c r="Y223" s="340" t="str">
        <f t="shared" si="379"/>
        <v>R3.0003</v>
      </c>
      <c r="Z223" s="341">
        <f t="shared" si="380"/>
        <v>0.97050000000000003</v>
      </c>
      <c r="AA223" s="342">
        <f t="shared" si="381"/>
        <v>43.67</v>
      </c>
      <c r="AB223" s="342">
        <f t="shared" si="382"/>
        <v>45.17</v>
      </c>
      <c r="AC223" s="343">
        <f t="shared" si="383"/>
        <v>0.96679212000000003</v>
      </c>
      <c r="AD223" s="344">
        <f t="shared" si="384"/>
        <v>10220.76</v>
      </c>
      <c r="AE223" s="344">
        <f t="shared" si="367"/>
        <v>15858</v>
      </c>
      <c r="AF223" s="344">
        <f t="shared" si="368"/>
        <v>461672</v>
      </c>
      <c r="AG223" s="344">
        <f t="shared" si="369"/>
        <v>477530</v>
      </c>
      <c r="AH223" s="64"/>
      <c r="AI223" s="347">
        <f t="shared" si="402"/>
        <v>380.4</v>
      </c>
      <c r="AJ223" s="347" t="str">
        <f t="shared" si="328"/>
        <v>TREATMENT  AND DISPOSAL EQUIPMENT</v>
      </c>
      <c r="AK223" s="354">
        <f t="shared" si="385"/>
        <v>2016</v>
      </c>
      <c r="AL223" s="349">
        <f t="shared" si="386"/>
        <v>10220.76</v>
      </c>
      <c r="AM223" s="345">
        <f t="shared" si="370"/>
        <v>0</v>
      </c>
      <c r="AN223" s="346">
        <f t="shared" si="387"/>
        <v>10220.76</v>
      </c>
      <c r="AP223" s="347">
        <f t="shared" si="403"/>
        <v>380.4</v>
      </c>
      <c r="AQ223" s="347" t="str">
        <f t="shared" si="329"/>
        <v>TREATMENT  AND DISPOSAL EQUIPMENT</v>
      </c>
      <c r="AR223" s="356">
        <f t="shared" si="388"/>
        <v>2016</v>
      </c>
      <c r="AS223" s="335">
        <f t="shared" si="389"/>
        <v>10175</v>
      </c>
      <c r="AT223" s="333" t="str">
        <f t="shared" si="390"/>
        <v>R3.0</v>
      </c>
      <c r="AU223" s="333">
        <f t="shared" si="391"/>
        <v>45</v>
      </c>
      <c r="AV223" s="348">
        <f t="shared" si="392"/>
        <v>1.5</v>
      </c>
      <c r="AW223" s="347">
        <f t="shared" si="393"/>
        <v>3</v>
      </c>
      <c r="AX223" s="347" t="str">
        <f t="shared" si="394"/>
        <v>R3.0003</v>
      </c>
      <c r="AY223" s="347">
        <f t="shared" si="395"/>
        <v>0.97050000000000003</v>
      </c>
      <c r="AZ223" s="347">
        <f t="shared" si="396"/>
        <v>43.67</v>
      </c>
      <c r="BA223" s="347">
        <f t="shared" si="397"/>
        <v>45.17</v>
      </c>
      <c r="BB223" s="350">
        <f t="shared" si="398"/>
        <v>3.3210000000000003E-2</v>
      </c>
      <c r="BC223" s="335">
        <f t="shared" si="399"/>
        <v>337.91</v>
      </c>
      <c r="BD223" s="349">
        <f t="shared" si="400"/>
        <v>9837.09</v>
      </c>
      <c r="BE223" s="63">
        <f t="shared" si="371"/>
        <v>15262.5</v>
      </c>
      <c r="BF223" s="63">
        <f t="shared" si="372"/>
        <v>444342.25</v>
      </c>
      <c r="BG223" s="63">
        <f t="shared" si="373"/>
        <v>459604.75</v>
      </c>
    </row>
    <row r="224" spans="1:59" outlineLevel="2">
      <c r="A224" s="425">
        <f>'Gannett Fleming Eng Assess 6-16'!A225</f>
        <v>380.4</v>
      </c>
      <c r="B224" s="452"/>
      <c r="C224" s="351" t="s">
        <v>1090</v>
      </c>
      <c r="D224" s="351" t="str">
        <f>'Gannett Fleming Eng Assess 6-16'!C225</f>
        <v>COLLECTOR CHAIN AND EQUIPMENT</v>
      </c>
      <c r="E224" s="429">
        <f>'Gannett Fleming Eng Assess 6-16'!E225</f>
        <v>0</v>
      </c>
      <c r="F224" s="333">
        <f>'Gannett Fleming Eng Assess 6-16'!D225</f>
        <v>2017</v>
      </c>
      <c r="G224" s="353">
        <f t="shared" si="374"/>
        <v>2017</v>
      </c>
      <c r="H224" s="352">
        <f>'Gannett Fleming Eng Assess 6-16'!G225</f>
        <v>9190.5</v>
      </c>
      <c r="I224" s="332" t="str">
        <f t="shared" si="359"/>
        <v>HWW-117</v>
      </c>
      <c r="J224" s="333">
        <f t="shared" si="360"/>
        <v>901.3</v>
      </c>
      <c r="K224" s="333">
        <f t="shared" si="361"/>
        <v>901.3</v>
      </c>
      <c r="L224" s="334">
        <f t="shared" si="375"/>
        <v>1</v>
      </c>
      <c r="M224" s="335">
        <f t="shared" si="376"/>
        <v>9190.5</v>
      </c>
      <c r="N224" s="458">
        <f t="shared" si="362"/>
        <v>1</v>
      </c>
      <c r="O224" s="335">
        <f t="shared" si="363"/>
        <v>9190.5</v>
      </c>
      <c r="P224" s="63"/>
      <c r="Q224" s="347">
        <f t="shared" si="401"/>
        <v>380.4</v>
      </c>
      <c r="R224" s="347" t="str">
        <f t="shared" si="327"/>
        <v>TREATMENT  AND DISPOSAL EQUIPMENT</v>
      </c>
      <c r="S224" s="354">
        <f t="shared" si="377"/>
        <v>2017</v>
      </c>
      <c r="T224" s="336">
        <f>Inputs!B$7-(S224+0.5)</f>
        <v>0.5</v>
      </c>
      <c r="U224" s="355">
        <f t="shared" si="364"/>
        <v>9190.5</v>
      </c>
      <c r="V224" s="337" t="str">
        <f t="shared" si="365"/>
        <v>R3.0</v>
      </c>
      <c r="W224" s="338">
        <f t="shared" si="366"/>
        <v>45</v>
      </c>
      <c r="X224" s="339">
        <f t="shared" si="378"/>
        <v>1</v>
      </c>
      <c r="Y224" s="340" t="str">
        <f t="shared" si="379"/>
        <v>R3.0001</v>
      </c>
      <c r="Z224" s="341">
        <f t="shared" si="380"/>
        <v>0.99014999999999997</v>
      </c>
      <c r="AA224" s="342">
        <f t="shared" si="381"/>
        <v>44.56</v>
      </c>
      <c r="AB224" s="342">
        <f t="shared" si="382"/>
        <v>45.06</v>
      </c>
      <c r="AC224" s="343">
        <f t="shared" si="383"/>
        <v>0.98890367999999995</v>
      </c>
      <c r="AD224" s="344">
        <f t="shared" si="384"/>
        <v>9088.52</v>
      </c>
      <c r="AE224" s="344">
        <f t="shared" si="367"/>
        <v>4595</v>
      </c>
      <c r="AF224" s="344">
        <f t="shared" si="368"/>
        <v>409529</v>
      </c>
      <c r="AG224" s="344">
        <f t="shared" si="369"/>
        <v>414124</v>
      </c>
      <c r="AH224" s="64"/>
      <c r="AI224" s="347">
        <f t="shared" si="402"/>
        <v>380.4</v>
      </c>
      <c r="AJ224" s="347" t="str">
        <f t="shared" si="328"/>
        <v>TREATMENT  AND DISPOSAL EQUIPMENT</v>
      </c>
      <c r="AK224" s="354">
        <f t="shared" si="385"/>
        <v>2017</v>
      </c>
      <c r="AL224" s="349">
        <f t="shared" si="386"/>
        <v>9088.52</v>
      </c>
      <c r="AM224" s="345">
        <f t="shared" si="370"/>
        <v>0</v>
      </c>
      <c r="AN224" s="346">
        <f t="shared" si="387"/>
        <v>9088.52</v>
      </c>
      <c r="AP224" s="347">
        <f t="shared" si="403"/>
        <v>380.4</v>
      </c>
      <c r="AQ224" s="347" t="str">
        <f t="shared" si="329"/>
        <v>TREATMENT  AND DISPOSAL EQUIPMENT</v>
      </c>
      <c r="AR224" s="356">
        <f t="shared" si="388"/>
        <v>2017</v>
      </c>
      <c r="AS224" s="335">
        <f t="shared" si="389"/>
        <v>9190.5</v>
      </c>
      <c r="AT224" s="333" t="str">
        <f t="shared" si="390"/>
        <v>R3.0</v>
      </c>
      <c r="AU224" s="333">
        <f t="shared" si="391"/>
        <v>45</v>
      </c>
      <c r="AV224" s="348">
        <f t="shared" si="392"/>
        <v>0.5</v>
      </c>
      <c r="AW224" s="347">
        <f t="shared" si="393"/>
        <v>1</v>
      </c>
      <c r="AX224" s="347" t="str">
        <f t="shared" si="394"/>
        <v>R3.0001</v>
      </c>
      <c r="AY224" s="347">
        <f t="shared" si="395"/>
        <v>0.99014999999999997</v>
      </c>
      <c r="AZ224" s="347">
        <f t="shared" si="396"/>
        <v>44.56</v>
      </c>
      <c r="BA224" s="347">
        <f t="shared" si="397"/>
        <v>45.06</v>
      </c>
      <c r="BB224" s="350">
        <f t="shared" si="398"/>
        <v>1.11E-2</v>
      </c>
      <c r="BC224" s="335">
        <f t="shared" si="399"/>
        <v>102.01</v>
      </c>
      <c r="BD224" s="349">
        <f t="shared" si="400"/>
        <v>9088.49</v>
      </c>
      <c r="BE224" s="63">
        <f t="shared" si="371"/>
        <v>4595.25</v>
      </c>
      <c r="BF224" s="63">
        <f t="shared" si="372"/>
        <v>409528.68</v>
      </c>
      <c r="BG224" s="63">
        <f t="shared" si="373"/>
        <v>414123.93</v>
      </c>
    </row>
    <row r="225" spans="1:59" outlineLevel="2">
      <c r="A225" s="425">
        <f>'Gannett Fleming Eng Assess 6-16'!A226</f>
        <v>380.4</v>
      </c>
      <c r="B225" s="452"/>
      <c r="C225" s="351" t="s">
        <v>1090</v>
      </c>
      <c r="D225" s="351" t="str">
        <f>'Gannett Fleming Eng Assess 6-16'!C226</f>
        <v>WHEEL, INLET CONES &amp; DRIVE SHAFT</v>
      </c>
      <c r="E225" s="429">
        <f>'Gannett Fleming Eng Assess 6-16'!E226</f>
        <v>0</v>
      </c>
      <c r="F225" s="333">
        <f>'Gannett Fleming Eng Assess 6-16'!D226</f>
        <v>2017</v>
      </c>
      <c r="G225" s="353">
        <f t="shared" si="374"/>
        <v>2017</v>
      </c>
      <c r="H225" s="352">
        <f>'Gannett Fleming Eng Assess 6-16'!G226</f>
        <v>6899</v>
      </c>
      <c r="I225" s="332" t="str">
        <f t="shared" si="359"/>
        <v>HWW-117</v>
      </c>
      <c r="J225" s="333">
        <f t="shared" si="360"/>
        <v>901.3</v>
      </c>
      <c r="K225" s="333">
        <f t="shared" si="361"/>
        <v>901.3</v>
      </c>
      <c r="L225" s="334">
        <f t="shared" si="375"/>
        <v>1</v>
      </c>
      <c r="M225" s="335">
        <f t="shared" si="376"/>
        <v>6899</v>
      </c>
      <c r="N225" s="458">
        <f t="shared" si="362"/>
        <v>1</v>
      </c>
      <c r="O225" s="335">
        <f t="shared" si="363"/>
        <v>6899</v>
      </c>
      <c r="P225" s="63"/>
      <c r="Q225" s="347">
        <f t="shared" si="401"/>
        <v>380.4</v>
      </c>
      <c r="R225" s="347" t="str">
        <f t="shared" si="327"/>
        <v>TREATMENT  AND DISPOSAL EQUIPMENT</v>
      </c>
      <c r="S225" s="354">
        <f t="shared" si="377"/>
        <v>2017</v>
      </c>
      <c r="T225" s="336">
        <f>Inputs!B$7-(S225+0.5)</f>
        <v>0.5</v>
      </c>
      <c r="U225" s="355">
        <f t="shared" si="364"/>
        <v>6899</v>
      </c>
      <c r="V225" s="337" t="str">
        <f t="shared" si="365"/>
        <v>R3.0</v>
      </c>
      <c r="W225" s="338">
        <f t="shared" si="366"/>
        <v>45</v>
      </c>
      <c r="X225" s="339">
        <f t="shared" si="378"/>
        <v>1</v>
      </c>
      <c r="Y225" s="340" t="str">
        <f t="shared" si="379"/>
        <v>R3.0001</v>
      </c>
      <c r="Z225" s="341">
        <f t="shared" si="380"/>
        <v>0.99014999999999997</v>
      </c>
      <c r="AA225" s="342">
        <f t="shared" si="381"/>
        <v>44.56</v>
      </c>
      <c r="AB225" s="342">
        <f t="shared" si="382"/>
        <v>45.06</v>
      </c>
      <c r="AC225" s="343">
        <f t="shared" si="383"/>
        <v>0.98890367999999995</v>
      </c>
      <c r="AD225" s="344">
        <f t="shared" si="384"/>
        <v>6822.45</v>
      </c>
      <c r="AE225" s="344">
        <f t="shared" si="367"/>
        <v>3450</v>
      </c>
      <c r="AF225" s="344">
        <f t="shared" si="368"/>
        <v>307419</v>
      </c>
      <c r="AG225" s="344">
        <f t="shared" si="369"/>
        <v>310869</v>
      </c>
      <c r="AH225" s="64"/>
      <c r="AI225" s="347">
        <f t="shared" si="402"/>
        <v>380.4</v>
      </c>
      <c r="AJ225" s="347" t="str">
        <f t="shared" si="328"/>
        <v>TREATMENT  AND DISPOSAL EQUIPMENT</v>
      </c>
      <c r="AK225" s="354">
        <f t="shared" si="385"/>
        <v>2017</v>
      </c>
      <c r="AL225" s="349">
        <f t="shared" si="386"/>
        <v>6822.45</v>
      </c>
      <c r="AM225" s="345">
        <f t="shared" si="370"/>
        <v>0</v>
      </c>
      <c r="AN225" s="346">
        <f t="shared" si="387"/>
        <v>6822.45</v>
      </c>
      <c r="AP225" s="347">
        <f t="shared" si="403"/>
        <v>380.4</v>
      </c>
      <c r="AQ225" s="347" t="str">
        <f t="shared" si="329"/>
        <v>TREATMENT  AND DISPOSAL EQUIPMENT</v>
      </c>
      <c r="AR225" s="356">
        <f t="shared" si="388"/>
        <v>2017</v>
      </c>
      <c r="AS225" s="335">
        <f t="shared" si="389"/>
        <v>6899</v>
      </c>
      <c r="AT225" s="333" t="str">
        <f t="shared" si="390"/>
        <v>R3.0</v>
      </c>
      <c r="AU225" s="333">
        <f t="shared" si="391"/>
        <v>45</v>
      </c>
      <c r="AV225" s="348">
        <f t="shared" si="392"/>
        <v>0.5</v>
      </c>
      <c r="AW225" s="347">
        <f t="shared" si="393"/>
        <v>1</v>
      </c>
      <c r="AX225" s="347" t="str">
        <f t="shared" si="394"/>
        <v>R3.0001</v>
      </c>
      <c r="AY225" s="347">
        <f t="shared" si="395"/>
        <v>0.99014999999999997</v>
      </c>
      <c r="AZ225" s="347">
        <f t="shared" si="396"/>
        <v>44.56</v>
      </c>
      <c r="BA225" s="347">
        <f t="shared" si="397"/>
        <v>45.06</v>
      </c>
      <c r="BB225" s="350">
        <f t="shared" si="398"/>
        <v>1.11E-2</v>
      </c>
      <c r="BC225" s="335">
        <f t="shared" si="399"/>
        <v>76.58</v>
      </c>
      <c r="BD225" s="349">
        <f t="shared" si="400"/>
        <v>6822.42</v>
      </c>
      <c r="BE225" s="63">
        <f t="shared" si="371"/>
        <v>3449.5</v>
      </c>
      <c r="BF225" s="63">
        <f t="shared" si="372"/>
        <v>307419.44</v>
      </c>
      <c r="BG225" s="63">
        <f t="shared" si="373"/>
        <v>310868.94</v>
      </c>
    </row>
    <row r="226" spans="1:59" outlineLevel="2">
      <c r="A226" s="425">
        <f>'Gannett Fleming Eng Assess 6-16'!A227</f>
        <v>380.4</v>
      </c>
      <c r="B226" s="452"/>
      <c r="C226" s="351" t="s">
        <v>1090</v>
      </c>
      <c r="D226" s="351" t="str">
        <f>'Gannett Fleming Eng Assess 6-16'!C227</f>
        <v>FLAME BANK ASSEMBLY</v>
      </c>
      <c r="E226" s="429">
        <f>'Gannett Fleming Eng Assess 6-16'!E227</f>
        <v>0</v>
      </c>
      <c r="F226" s="333">
        <f>'Gannett Fleming Eng Assess 6-16'!D227</f>
        <v>2017</v>
      </c>
      <c r="G226" s="353">
        <f t="shared" si="374"/>
        <v>2017</v>
      </c>
      <c r="H226" s="352">
        <f>'Gannett Fleming Eng Assess 6-16'!G227</f>
        <v>2773</v>
      </c>
      <c r="I226" s="332" t="str">
        <f t="shared" si="359"/>
        <v>HWW-117</v>
      </c>
      <c r="J226" s="333">
        <f t="shared" si="360"/>
        <v>901.3</v>
      </c>
      <c r="K226" s="333">
        <f t="shared" si="361"/>
        <v>901.3</v>
      </c>
      <c r="L226" s="334">
        <f t="shared" si="375"/>
        <v>1</v>
      </c>
      <c r="M226" s="335">
        <f t="shared" si="376"/>
        <v>2773</v>
      </c>
      <c r="N226" s="458">
        <f t="shared" si="362"/>
        <v>1</v>
      </c>
      <c r="O226" s="335">
        <f t="shared" si="363"/>
        <v>2773</v>
      </c>
      <c r="P226" s="63"/>
      <c r="Q226" s="347">
        <f t="shared" si="401"/>
        <v>380.4</v>
      </c>
      <c r="R226" s="347" t="str">
        <f t="shared" si="327"/>
        <v>TREATMENT  AND DISPOSAL EQUIPMENT</v>
      </c>
      <c r="S226" s="354">
        <f t="shared" si="377"/>
        <v>2017</v>
      </c>
      <c r="T226" s="336">
        <f>Inputs!B$7-(S226+0.5)</f>
        <v>0.5</v>
      </c>
      <c r="U226" s="355">
        <f t="shared" si="364"/>
        <v>2773</v>
      </c>
      <c r="V226" s="337" t="str">
        <f t="shared" si="365"/>
        <v>R3.0</v>
      </c>
      <c r="W226" s="338">
        <f t="shared" si="366"/>
        <v>45</v>
      </c>
      <c r="X226" s="339">
        <f t="shared" si="378"/>
        <v>1</v>
      </c>
      <c r="Y226" s="340" t="str">
        <f t="shared" si="379"/>
        <v>R3.0001</v>
      </c>
      <c r="Z226" s="341">
        <f t="shared" si="380"/>
        <v>0.99014999999999997</v>
      </c>
      <c r="AA226" s="342">
        <f t="shared" si="381"/>
        <v>44.56</v>
      </c>
      <c r="AB226" s="342">
        <f t="shared" si="382"/>
        <v>45.06</v>
      </c>
      <c r="AC226" s="343">
        <f t="shared" si="383"/>
        <v>0.98890367999999995</v>
      </c>
      <c r="AD226" s="344">
        <f t="shared" si="384"/>
        <v>2742.23</v>
      </c>
      <c r="AE226" s="344">
        <f t="shared" si="367"/>
        <v>1387</v>
      </c>
      <c r="AF226" s="344">
        <f t="shared" si="368"/>
        <v>123565</v>
      </c>
      <c r="AG226" s="344">
        <f t="shared" si="369"/>
        <v>124951</v>
      </c>
      <c r="AH226" s="64"/>
      <c r="AI226" s="347">
        <f t="shared" si="402"/>
        <v>380.4</v>
      </c>
      <c r="AJ226" s="347" t="str">
        <f t="shared" si="328"/>
        <v>TREATMENT  AND DISPOSAL EQUIPMENT</v>
      </c>
      <c r="AK226" s="354">
        <f t="shared" si="385"/>
        <v>2017</v>
      </c>
      <c r="AL226" s="349">
        <f t="shared" si="386"/>
        <v>2742.23</v>
      </c>
      <c r="AM226" s="345">
        <f t="shared" si="370"/>
        <v>0</v>
      </c>
      <c r="AN226" s="346">
        <f t="shared" si="387"/>
        <v>2742.23</v>
      </c>
      <c r="AP226" s="347">
        <f t="shared" si="403"/>
        <v>380.4</v>
      </c>
      <c r="AQ226" s="347" t="str">
        <f t="shared" si="329"/>
        <v>TREATMENT  AND DISPOSAL EQUIPMENT</v>
      </c>
      <c r="AR226" s="356">
        <f t="shared" si="388"/>
        <v>2017</v>
      </c>
      <c r="AS226" s="335">
        <f t="shared" si="389"/>
        <v>2773</v>
      </c>
      <c r="AT226" s="333" t="str">
        <f t="shared" si="390"/>
        <v>R3.0</v>
      </c>
      <c r="AU226" s="333">
        <f t="shared" si="391"/>
        <v>45</v>
      </c>
      <c r="AV226" s="348">
        <f t="shared" si="392"/>
        <v>0.5</v>
      </c>
      <c r="AW226" s="347">
        <f t="shared" si="393"/>
        <v>1</v>
      </c>
      <c r="AX226" s="347" t="str">
        <f t="shared" si="394"/>
        <v>R3.0001</v>
      </c>
      <c r="AY226" s="347">
        <f t="shared" si="395"/>
        <v>0.99014999999999997</v>
      </c>
      <c r="AZ226" s="347">
        <f t="shared" si="396"/>
        <v>44.56</v>
      </c>
      <c r="BA226" s="347">
        <f t="shared" si="397"/>
        <v>45.06</v>
      </c>
      <c r="BB226" s="350">
        <f t="shared" si="398"/>
        <v>1.11E-2</v>
      </c>
      <c r="BC226" s="335">
        <f t="shared" si="399"/>
        <v>30.78</v>
      </c>
      <c r="BD226" s="349">
        <f t="shared" si="400"/>
        <v>2742.22</v>
      </c>
      <c r="BE226" s="63">
        <f t="shared" si="371"/>
        <v>1386.5</v>
      </c>
      <c r="BF226" s="63">
        <f t="shared" si="372"/>
        <v>123564.88</v>
      </c>
      <c r="BG226" s="63">
        <f t="shared" si="373"/>
        <v>124951.38</v>
      </c>
    </row>
    <row r="227" spans="1:59" outlineLevel="1">
      <c r="A227" s="430" t="s">
        <v>1235</v>
      </c>
      <c r="B227" s="453"/>
      <c r="C227" s="357" t="str">
        <f>C226</f>
        <v>TREATMENT  AND DISPOSAL EQUIPMENT</v>
      </c>
      <c r="D227" s="351"/>
      <c r="E227" s="429"/>
      <c r="F227" s="333"/>
      <c r="G227" s="353"/>
      <c r="H227" s="352">
        <f>SUBTOTAL(9,H193:H226)</f>
        <v>515491.49</v>
      </c>
      <c r="I227" s="332"/>
      <c r="J227" s="333"/>
      <c r="K227" s="333"/>
      <c r="L227" s="334"/>
      <c r="M227" s="335">
        <f>SUBTOTAL(9,M193:M226)</f>
        <v>575784.82999999996</v>
      </c>
      <c r="N227" s="335"/>
      <c r="O227" s="335">
        <f>SUBTOTAL(9,O193:O226)</f>
        <v>575784.82999999996</v>
      </c>
      <c r="P227" s="63"/>
      <c r="Q227" s="431" t="str">
        <f t="shared" si="401"/>
        <v>380.40 Total</v>
      </c>
      <c r="R227" s="358" t="str">
        <f>C227</f>
        <v>TREATMENT  AND DISPOSAL EQUIPMENT</v>
      </c>
      <c r="S227" s="354"/>
      <c r="T227" s="336">
        <f>ROUND(AE227/U227,2)</f>
        <v>3.68</v>
      </c>
      <c r="U227" s="355">
        <f>SUBTOTAL(9,U193:U226)</f>
        <v>575784.82999999996</v>
      </c>
      <c r="V227" s="337"/>
      <c r="W227" s="338"/>
      <c r="X227" s="339"/>
      <c r="Y227" s="340"/>
      <c r="Z227" s="341"/>
      <c r="AA227" s="342">
        <f>ROUND(AF227/$U227,2)</f>
        <v>41.35</v>
      </c>
      <c r="AB227" s="342">
        <f>ROUND(AG227/$U227,2)</f>
        <v>45.03</v>
      </c>
      <c r="AC227" s="343"/>
      <c r="AD227" s="344">
        <f>SUBTOTAL(9,AD193:AD226)</f>
        <v>528742.73</v>
      </c>
      <c r="AE227" s="344">
        <f t="shared" ref="AE227:AG227" si="404">SUBTOTAL(9,AE193:AE226)</f>
        <v>2119410</v>
      </c>
      <c r="AF227" s="344">
        <f t="shared" si="404"/>
        <v>23809188</v>
      </c>
      <c r="AG227" s="344">
        <f t="shared" si="404"/>
        <v>25928600</v>
      </c>
      <c r="AH227" s="64"/>
      <c r="AI227" s="431" t="str">
        <f t="shared" si="402"/>
        <v>380.40 Total</v>
      </c>
      <c r="AJ227" s="358" t="str">
        <f>C227</f>
        <v>TREATMENT  AND DISPOSAL EQUIPMENT</v>
      </c>
      <c r="AK227" s="354"/>
      <c r="AL227" s="349">
        <f>SUBTOTAL(9,AL193:AL226)</f>
        <v>528742.73</v>
      </c>
      <c r="AM227" s="345"/>
      <c r="AN227" s="349">
        <f>SUBTOTAL(9,AN193:AN226)</f>
        <v>528742.73</v>
      </c>
      <c r="AP227" s="431" t="str">
        <f t="shared" si="403"/>
        <v>380.40 Total</v>
      </c>
      <c r="AQ227" s="358" t="str">
        <f>C227</f>
        <v>TREATMENT  AND DISPOSAL EQUIPMENT</v>
      </c>
      <c r="AR227" s="356"/>
      <c r="AS227" s="335">
        <f>SUBTOTAL(9,AS193:AS226)</f>
        <v>515491.49</v>
      </c>
      <c r="AT227" s="333"/>
      <c r="AU227" s="333"/>
      <c r="AV227" s="348">
        <f>ROUND(BE227/AS227,2)</f>
        <v>3.61</v>
      </c>
      <c r="AW227" s="347"/>
      <c r="AX227" s="347"/>
      <c r="AY227" s="347"/>
      <c r="AZ227" s="348">
        <f>ROUND(BF227/AS227,2)</f>
        <v>41.42</v>
      </c>
      <c r="BA227" s="348">
        <f>ROUND(BG227/AS227,2)</f>
        <v>45.03</v>
      </c>
      <c r="BB227" s="350"/>
      <c r="BC227" s="335">
        <f>SUBTOTAL(9,BC193:BC226)</f>
        <v>41314.560000000005</v>
      </c>
      <c r="BD227" s="349">
        <f>SUBTOTAL(9,BD193:BD226)</f>
        <v>474176.93000000005</v>
      </c>
      <c r="BE227" s="349">
        <f t="shared" ref="BE227:BG227" si="405">SUBTOTAL(9,BE193:BE226)</f>
        <v>1861100.9399999997</v>
      </c>
      <c r="BF227" s="349">
        <f t="shared" si="405"/>
        <v>21350729.240000002</v>
      </c>
      <c r="BG227" s="349">
        <f t="shared" si="405"/>
        <v>23211830.170000002</v>
      </c>
    </row>
    <row r="228" spans="1:59" outlineLevel="2">
      <c r="A228" s="425">
        <f>'Gannett Fleming Eng Assess 6-16'!A229</f>
        <v>390.7</v>
      </c>
      <c r="B228" s="452"/>
      <c r="C228" s="351" t="s">
        <v>1254</v>
      </c>
      <c r="D228" s="351" t="str">
        <f>'Gannett Fleming Eng Assess 6-16'!C229</f>
        <v>OFFICE FURNITURE AND EQUIPMENT LENOVO COMPUTER</v>
      </c>
      <c r="E228" s="429">
        <f>'Gannett Fleming Eng Assess 6-16'!E229</f>
        <v>0</v>
      </c>
      <c r="F228" s="333">
        <f>'Gannett Fleming Eng Assess 6-16'!D229</f>
        <v>2011</v>
      </c>
      <c r="G228" s="353">
        <f t="shared" si="374"/>
        <v>2011</v>
      </c>
      <c r="H228" s="352">
        <f>'Gannett Fleming Eng Assess 6-16'!G229</f>
        <v>2332</v>
      </c>
      <c r="I228" s="332" t="str">
        <f t="shared" ref="I228:I241" si="406">VLOOKUP(A228,AccountParameters,6,FALSE)</f>
        <v>AUST-115</v>
      </c>
      <c r="J228" s="333">
        <f t="shared" ref="J228:J241" si="407">VLOOKUP(CONCATENATE($I228,G228),CostIndices,10,FALSE)</f>
        <v>274.2</v>
      </c>
      <c r="K228" s="333">
        <f t="shared" ref="K228:K241" si="408">VLOOKUP(CONCATENATE($I228,2017),CostIndices,10,FALSE)</f>
        <v>287</v>
      </c>
      <c r="L228" s="334">
        <f t="shared" si="375"/>
        <v>1.0469999999999999</v>
      </c>
      <c r="M228" s="335">
        <f t="shared" si="376"/>
        <v>2441.6</v>
      </c>
      <c r="N228" s="458">
        <f t="shared" ref="N228:N241" si="409">VLOOKUP(A228,AccountParameters,7,FALSE)</f>
        <v>1</v>
      </c>
      <c r="O228" s="335">
        <f t="shared" ref="O228:O241" si="410">ROUND(M228*N228,2)</f>
        <v>2441.6</v>
      </c>
      <c r="P228" s="63"/>
      <c r="Q228" s="347">
        <f t="shared" si="401"/>
        <v>390.7</v>
      </c>
      <c r="R228" s="347" t="str">
        <f t="shared" si="327"/>
        <v>OFFICE FURNITURE AND EQUIPMENT</v>
      </c>
      <c r="S228" s="354">
        <f t="shared" si="377"/>
        <v>2011</v>
      </c>
      <c r="T228" s="336">
        <f>Inputs!B$7-(S228+0.5)</f>
        <v>6.5</v>
      </c>
      <c r="U228" s="355">
        <f t="shared" ref="U228:U241" si="411">O228</f>
        <v>2441.6</v>
      </c>
      <c r="V228" s="337" t="str">
        <f t="shared" ref="V228:V241" si="412">VLOOKUP($Q228,AccountParameters,7+1,FALSE)</f>
        <v>R3.0</v>
      </c>
      <c r="W228" s="338">
        <f t="shared" ref="W228:W241" si="413">VLOOKUP($Q228,AccountParameters,8+1,FALSE)</f>
        <v>12</v>
      </c>
      <c r="X228" s="339">
        <f t="shared" si="378"/>
        <v>54</v>
      </c>
      <c r="Y228" s="340" t="str">
        <f t="shared" si="379"/>
        <v>R3.0054</v>
      </c>
      <c r="Z228" s="341">
        <f t="shared" si="380"/>
        <v>0.50512999999999997</v>
      </c>
      <c r="AA228" s="342">
        <f t="shared" si="381"/>
        <v>6.06</v>
      </c>
      <c r="AB228" s="342">
        <f t="shared" si="382"/>
        <v>12.559999999999999</v>
      </c>
      <c r="AC228" s="343">
        <f t="shared" si="383"/>
        <v>0.48248407999999998</v>
      </c>
      <c r="AD228" s="344">
        <f t="shared" si="384"/>
        <v>1178.03</v>
      </c>
      <c r="AE228" s="344">
        <f t="shared" ref="AE228:AE241" si="414">ROUND($U228*T228,0)</f>
        <v>15870</v>
      </c>
      <c r="AF228" s="344">
        <f t="shared" ref="AF228:AF241" si="415">ROUND($U228*AA228,0)</f>
        <v>14796</v>
      </c>
      <c r="AG228" s="344">
        <f t="shared" ref="AG228:AG241" si="416">ROUND($U228*AB228,0)</f>
        <v>30666</v>
      </c>
      <c r="AH228" s="64"/>
      <c r="AI228" s="347">
        <f t="shared" si="402"/>
        <v>390.7</v>
      </c>
      <c r="AJ228" s="347" t="str">
        <f t="shared" si="328"/>
        <v>OFFICE FURNITURE AND EQUIPMENT</v>
      </c>
      <c r="AK228" s="354">
        <f t="shared" si="385"/>
        <v>2011</v>
      </c>
      <c r="AL228" s="349">
        <f t="shared" si="386"/>
        <v>1178.03</v>
      </c>
      <c r="AM228" s="345">
        <f t="shared" ref="AM228:AM241" si="417">VLOOKUP(AI228,AccountParameters,9+1,FALSE)</f>
        <v>0</v>
      </c>
      <c r="AN228" s="346">
        <f t="shared" si="387"/>
        <v>1178.03</v>
      </c>
      <c r="AP228" s="347">
        <f t="shared" si="403"/>
        <v>390.7</v>
      </c>
      <c r="AQ228" s="347" t="str">
        <f t="shared" si="329"/>
        <v>OFFICE FURNITURE AND EQUIPMENT</v>
      </c>
      <c r="AR228" s="356">
        <f t="shared" si="388"/>
        <v>2011</v>
      </c>
      <c r="AS228" s="335">
        <f t="shared" si="389"/>
        <v>2332</v>
      </c>
      <c r="AT228" s="333" t="str">
        <f t="shared" si="390"/>
        <v>R3.0</v>
      </c>
      <c r="AU228" s="333">
        <f t="shared" si="391"/>
        <v>12</v>
      </c>
      <c r="AV228" s="348">
        <f t="shared" si="392"/>
        <v>6.5</v>
      </c>
      <c r="AW228" s="347">
        <f t="shared" si="393"/>
        <v>54</v>
      </c>
      <c r="AX228" s="347" t="str">
        <f t="shared" si="394"/>
        <v>R3.0054</v>
      </c>
      <c r="AY228" s="347">
        <f t="shared" si="395"/>
        <v>0.50512999999999997</v>
      </c>
      <c r="AZ228" s="347">
        <f t="shared" si="396"/>
        <v>6.06</v>
      </c>
      <c r="BA228" s="347">
        <f t="shared" si="397"/>
        <v>12.559999999999999</v>
      </c>
      <c r="BB228" s="350">
        <f t="shared" si="398"/>
        <v>0.51751999999999998</v>
      </c>
      <c r="BC228" s="335">
        <f t="shared" si="399"/>
        <v>1206.8599999999999</v>
      </c>
      <c r="BD228" s="349">
        <f t="shared" si="400"/>
        <v>1125.1400000000001</v>
      </c>
      <c r="BE228" s="63">
        <f t="shared" ref="BE228:BE241" si="418">ROUND($AS228*AV228,2)</f>
        <v>15158</v>
      </c>
      <c r="BF228" s="63">
        <f t="shared" ref="BF228:BF241" si="419">ROUND($AS228*AZ228,2)</f>
        <v>14131.92</v>
      </c>
      <c r="BG228" s="63">
        <f t="shared" ref="BG228:BG241" si="420">ROUND($AS228*BA228,2)</f>
        <v>29289.919999999998</v>
      </c>
    </row>
    <row r="229" spans="1:59" outlineLevel="2">
      <c r="A229" s="425">
        <f>'Gannett Fleming Eng Assess 6-16'!A230</f>
        <v>390.7</v>
      </c>
      <c r="B229" s="452"/>
      <c r="C229" s="351" t="s">
        <v>1254</v>
      </c>
      <c r="D229" s="351" t="str">
        <f>'Gannett Fleming Eng Assess 6-16'!C230</f>
        <v>COMPUTER - LENOVO</v>
      </c>
      <c r="E229" s="429">
        <f>'Gannett Fleming Eng Assess 6-16'!E230</f>
        <v>0</v>
      </c>
      <c r="F229" s="333">
        <f>'Gannett Fleming Eng Assess 6-16'!D230</f>
        <v>2012</v>
      </c>
      <c r="G229" s="353">
        <f t="shared" si="374"/>
        <v>2012</v>
      </c>
      <c r="H229" s="352">
        <f>'Gannett Fleming Eng Assess 6-16'!G230</f>
        <v>1578</v>
      </c>
      <c r="I229" s="332" t="str">
        <f t="shared" si="406"/>
        <v>AUST-115</v>
      </c>
      <c r="J229" s="333">
        <f t="shared" si="407"/>
        <v>278.60000000000002</v>
      </c>
      <c r="K229" s="333">
        <f t="shared" si="408"/>
        <v>287</v>
      </c>
      <c r="L229" s="334">
        <f t="shared" si="375"/>
        <v>1.03</v>
      </c>
      <c r="M229" s="335">
        <f t="shared" si="376"/>
        <v>1625.34</v>
      </c>
      <c r="N229" s="458">
        <f t="shared" si="409"/>
        <v>1</v>
      </c>
      <c r="O229" s="335">
        <f t="shared" si="410"/>
        <v>1625.34</v>
      </c>
      <c r="P229" s="63"/>
      <c r="Q229" s="347">
        <f t="shared" si="401"/>
        <v>390.7</v>
      </c>
      <c r="R229" s="347" t="str">
        <f t="shared" si="327"/>
        <v>OFFICE FURNITURE AND EQUIPMENT</v>
      </c>
      <c r="S229" s="354">
        <f t="shared" si="377"/>
        <v>2012</v>
      </c>
      <c r="T229" s="336">
        <f>Inputs!B$7-(S229+0.5)</f>
        <v>5.5</v>
      </c>
      <c r="U229" s="355">
        <f t="shared" si="411"/>
        <v>1625.34</v>
      </c>
      <c r="V229" s="337" t="str">
        <f t="shared" si="412"/>
        <v>R3.0</v>
      </c>
      <c r="W229" s="338">
        <f t="shared" si="413"/>
        <v>12</v>
      </c>
      <c r="X229" s="339">
        <f t="shared" si="378"/>
        <v>46</v>
      </c>
      <c r="Y229" s="340" t="str">
        <f t="shared" si="379"/>
        <v>R3.0046</v>
      </c>
      <c r="Z229" s="341">
        <f t="shared" si="380"/>
        <v>0.57150000000000001</v>
      </c>
      <c r="AA229" s="342">
        <f t="shared" si="381"/>
        <v>6.86</v>
      </c>
      <c r="AB229" s="342">
        <f t="shared" si="382"/>
        <v>12.36</v>
      </c>
      <c r="AC229" s="343">
        <f t="shared" si="383"/>
        <v>0.55501617999999997</v>
      </c>
      <c r="AD229" s="344">
        <f t="shared" si="384"/>
        <v>902.09</v>
      </c>
      <c r="AE229" s="344">
        <f t="shared" si="414"/>
        <v>8939</v>
      </c>
      <c r="AF229" s="344">
        <f t="shared" si="415"/>
        <v>11150</v>
      </c>
      <c r="AG229" s="344">
        <f t="shared" si="416"/>
        <v>20089</v>
      </c>
      <c r="AH229" s="64"/>
      <c r="AI229" s="347">
        <f t="shared" si="402"/>
        <v>390.7</v>
      </c>
      <c r="AJ229" s="347" t="str">
        <f t="shared" si="328"/>
        <v>OFFICE FURNITURE AND EQUIPMENT</v>
      </c>
      <c r="AK229" s="354">
        <f t="shared" si="385"/>
        <v>2012</v>
      </c>
      <c r="AL229" s="349">
        <f t="shared" si="386"/>
        <v>902.09</v>
      </c>
      <c r="AM229" s="345">
        <f t="shared" si="417"/>
        <v>0</v>
      </c>
      <c r="AN229" s="346">
        <f t="shared" si="387"/>
        <v>902.09</v>
      </c>
      <c r="AP229" s="347">
        <f t="shared" si="403"/>
        <v>390.7</v>
      </c>
      <c r="AQ229" s="347" t="str">
        <f t="shared" si="329"/>
        <v>OFFICE FURNITURE AND EQUIPMENT</v>
      </c>
      <c r="AR229" s="356">
        <f t="shared" si="388"/>
        <v>2012</v>
      </c>
      <c r="AS229" s="335">
        <f t="shared" si="389"/>
        <v>1578</v>
      </c>
      <c r="AT229" s="333" t="str">
        <f t="shared" si="390"/>
        <v>R3.0</v>
      </c>
      <c r="AU229" s="333">
        <f t="shared" si="391"/>
        <v>12</v>
      </c>
      <c r="AV229" s="348">
        <f t="shared" si="392"/>
        <v>5.5</v>
      </c>
      <c r="AW229" s="347">
        <f t="shared" si="393"/>
        <v>46</v>
      </c>
      <c r="AX229" s="347" t="str">
        <f t="shared" si="394"/>
        <v>R3.0046</v>
      </c>
      <c r="AY229" s="347">
        <f t="shared" si="395"/>
        <v>0.57150000000000001</v>
      </c>
      <c r="AZ229" s="347">
        <f t="shared" si="396"/>
        <v>6.86</v>
      </c>
      <c r="BA229" s="347">
        <f t="shared" si="397"/>
        <v>12.36</v>
      </c>
      <c r="BB229" s="350">
        <f t="shared" si="398"/>
        <v>0.44497999999999999</v>
      </c>
      <c r="BC229" s="335">
        <f t="shared" si="399"/>
        <v>702.18</v>
      </c>
      <c r="BD229" s="349">
        <f t="shared" si="400"/>
        <v>875.82</v>
      </c>
      <c r="BE229" s="63">
        <f t="shared" si="418"/>
        <v>8679</v>
      </c>
      <c r="BF229" s="63">
        <f t="shared" si="419"/>
        <v>10825.08</v>
      </c>
      <c r="BG229" s="63">
        <f t="shared" si="420"/>
        <v>19504.080000000002</v>
      </c>
    </row>
    <row r="230" spans="1:59" outlineLevel="2">
      <c r="A230" s="425">
        <f>'Gannett Fleming Eng Assess 6-16'!A231</f>
        <v>390.7</v>
      </c>
      <c r="B230" s="452"/>
      <c r="C230" s="351" t="s">
        <v>1254</v>
      </c>
      <c r="D230" s="351" t="s">
        <v>2031</v>
      </c>
      <c r="E230" s="429">
        <f>'Gannett Fleming Eng Assess 6-16'!E231</f>
        <v>0</v>
      </c>
      <c r="F230" s="333">
        <v>2012</v>
      </c>
      <c r="G230" s="353">
        <f t="shared" ref="G230" si="421">F230</f>
        <v>2012</v>
      </c>
      <c r="H230" s="352">
        <v>13820.85</v>
      </c>
      <c r="I230" s="332" t="str">
        <f t="shared" si="406"/>
        <v>AUST-115</v>
      </c>
      <c r="J230" s="333">
        <f t="shared" ref="J230" si="422">VLOOKUP(CONCATENATE($I230,G230),CostIndices,10,FALSE)</f>
        <v>278.60000000000002</v>
      </c>
      <c r="K230" s="333">
        <f t="shared" si="408"/>
        <v>287</v>
      </c>
      <c r="L230" s="334">
        <f t="shared" ref="L230" si="423">ROUND(K230/J230,3)</f>
        <v>1.03</v>
      </c>
      <c r="M230" s="335">
        <f t="shared" ref="M230" si="424">ROUND(H230*L230,2)</f>
        <v>14235.48</v>
      </c>
      <c r="N230" s="458">
        <f t="shared" si="409"/>
        <v>1</v>
      </c>
      <c r="O230" s="335">
        <f t="shared" ref="O230" si="425">ROUND(M230*N230,2)</f>
        <v>14235.48</v>
      </c>
      <c r="P230" s="63"/>
      <c r="Q230" s="347">
        <f t="shared" si="401"/>
        <v>390.7</v>
      </c>
      <c r="R230" s="347" t="str">
        <f t="shared" ref="R230" si="426">C230</f>
        <v>OFFICE FURNITURE AND EQUIPMENT</v>
      </c>
      <c r="S230" s="354">
        <f t="shared" ref="S230" si="427">G230</f>
        <v>2012</v>
      </c>
      <c r="T230" s="336">
        <f>Inputs!B$7-(S230+0.5)</f>
        <v>5.5</v>
      </c>
      <c r="U230" s="355">
        <f t="shared" ref="U230" si="428">O230</f>
        <v>14235.48</v>
      </c>
      <c r="V230" s="337" t="str">
        <f t="shared" si="412"/>
        <v>R3.0</v>
      </c>
      <c r="W230" s="338">
        <f t="shared" si="413"/>
        <v>12</v>
      </c>
      <c r="X230" s="339">
        <f t="shared" ref="X230" si="429">ROUND(T230*100/W230,0)</f>
        <v>46</v>
      </c>
      <c r="Y230" s="340" t="str">
        <f t="shared" ref="Y230" si="430">CONCATENATE(V230,IF(X230&lt;10,CONCATENATE("00",X230),IF(X230&lt;100,CONCATENATE("0",X230),X230)))</f>
        <v>R3.0046</v>
      </c>
      <c r="Z230" s="341">
        <f t="shared" ref="Z230" si="431">ROUND(VLOOKUP(Y230,IowaCurves,6)/100,5)</f>
        <v>0.57150000000000001</v>
      </c>
      <c r="AA230" s="342">
        <f t="shared" ref="AA230" si="432">ROUND(W230*Z230,2)</f>
        <v>6.86</v>
      </c>
      <c r="AB230" s="342">
        <f t="shared" ref="AB230" si="433">T230+AA230</f>
        <v>12.36</v>
      </c>
      <c r="AC230" s="343">
        <f t="shared" ref="AC230" si="434">ROUND(AA230/AB230,8)</f>
        <v>0.55501617999999997</v>
      </c>
      <c r="AD230" s="344">
        <f t="shared" ref="AD230" si="435">ROUND(U230*AC230,2)</f>
        <v>7900.92</v>
      </c>
      <c r="AE230" s="344">
        <f t="shared" ref="AE230" si="436">ROUND($U230*T230,0)</f>
        <v>78295</v>
      </c>
      <c r="AF230" s="344">
        <f t="shared" ref="AF230" si="437">ROUND($U230*AA230,0)</f>
        <v>97655</v>
      </c>
      <c r="AG230" s="344">
        <f t="shared" ref="AG230" si="438">ROUND($U230*AB230,0)</f>
        <v>175951</v>
      </c>
      <c r="AH230" s="64"/>
      <c r="AI230" s="347">
        <f t="shared" si="402"/>
        <v>390.7</v>
      </c>
      <c r="AJ230" s="347" t="str">
        <f t="shared" ref="AJ230" si="439">C230</f>
        <v>OFFICE FURNITURE AND EQUIPMENT</v>
      </c>
      <c r="AK230" s="354">
        <f t="shared" ref="AK230" si="440">G230</f>
        <v>2012</v>
      </c>
      <c r="AL230" s="349">
        <f t="shared" ref="AL230" si="441">AD230</f>
        <v>7900.92</v>
      </c>
      <c r="AM230" s="345">
        <f t="shared" ref="AM230" si="442">VLOOKUP(AI230,AccountParameters,9+1,FALSE)</f>
        <v>0</v>
      </c>
      <c r="AN230" s="346">
        <f t="shared" ref="AN230" si="443">ROUND(AL230*(1-AM230),2)</f>
        <v>7900.92</v>
      </c>
      <c r="AP230" s="347">
        <f t="shared" si="403"/>
        <v>390.7</v>
      </c>
      <c r="AQ230" s="347" t="str">
        <f t="shared" ref="AQ230" si="444">C230</f>
        <v>OFFICE FURNITURE AND EQUIPMENT</v>
      </c>
      <c r="AR230" s="356">
        <f t="shared" ref="AR230" si="445">G230</f>
        <v>2012</v>
      </c>
      <c r="AS230" s="335">
        <f t="shared" ref="AS230" si="446">H230</f>
        <v>13820.85</v>
      </c>
      <c r="AT230" s="333" t="str">
        <f t="shared" ref="AT230" si="447">V230</f>
        <v>R3.0</v>
      </c>
      <c r="AU230" s="333">
        <f t="shared" ref="AU230" si="448">W230</f>
        <v>12</v>
      </c>
      <c r="AV230" s="348">
        <f t="shared" ref="AV230" si="449">T230</f>
        <v>5.5</v>
      </c>
      <c r="AW230" s="347">
        <f t="shared" ref="AW230" si="450">X230</f>
        <v>46</v>
      </c>
      <c r="AX230" s="347" t="str">
        <f t="shared" ref="AX230" si="451">Y230</f>
        <v>R3.0046</v>
      </c>
      <c r="AY230" s="347">
        <f t="shared" ref="AY230" si="452">Z230</f>
        <v>0.57150000000000001</v>
      </c>
      <c r="AZ230" s="347">
        <f t="shared" ref="AZ230" si="453">AA230</f>
        <v>6.86</v>
      </c>
      <c r="BA230" s="347">
        <f t="shared" ref="BA230" si="454">AB230</f>
        <v>12.36</v>
      </c>
      <c r="BB230" s="350">
        <f t="shared" ref="BB230" si="455">ROUND((1-0)-(1-0)*AZ230/BA230,5)</f>
        <v>0.44497999999999999</v>
      </c>
      <c r="BC230" s="335">
        <f t="shared" ref="BC230" si="456">ROUND(AS230*BB230,2)</f>
        <v>6150</v>
      </c>
      <c r="BD230" s="349">
        <f t="shared" ref="BD230" si="457">AS230-BC230</f>
        <v>7670.85</v>
      </c>
      <c r="BE230" s="63">
        <f t="shared" ref="BE230" si="458">ROUND($AS230*AV230,2)</f>
        <v>76014.679999999993</v>
      </c>
      <c r="BF230" s="63">
        <f t="shared" ref="BF230" si="459">ROUND($AS230*AZ230,2)</f>
        <v>94811.03</v>
      </c>
      <c r="BG230" s="63">
        <f t="shared" ref="BG230" si="460">ROUND($AS230*BA230,2)</f>
        <v>170825.71</v>
      </c>
    </row>
    <row r="231" spans="1:59" outlineLevel="2">
      <c r="A231" s="425">
        <f>'Gannett Fleming Eng Assess 6-16'!A232</f>
        <v>390.7</v>
      </c>
      <c r="B231" s="452"/>
      <c r="C231" s="351" t="s">
        <v>1254</v>
      </c>
      <c r="D231" s="351" t="s">
        <v>2032</v>
      </c>
      <c r="E231" s="429">
        <f>'Gannett Fleming Eng Assess 6-16'!E232</f>
        <v>0</v>
      </c>
      <c r="F231" s="333">
        <v>2013</v>
      </c>
      <c r="G231" s="353">
        <f t="shared" ref="G231" si="461">F231</f>
        <v>2013</v>
      </c>
      <c r="H231" s="352">
        <v>2380</v>
      </c>
      <c r="I231" s="332" t="str">
        <f t="shared" si="406"/>
        <v>AUST-115</v>
      </c>
      <c r="J231" s="333">
        <f t="shared" ref="J231" si="462">VLOOKUP(CONCATENATE($I231,G231),CostIndices,10,FALSE)</f>
        <v>273.8</v>
      </c>
      <c r="K231" s="333">
        <f t="shared" si="408"/>
        <v>287</v>
      </c>
      <c r="L231" s="334">
        <f t="shared" ref="L231" si="463">ROUND(K231/J231,3)</f>
        <v>1.048</v>
      </c>
      <c r="M231" s="335">
        <f t="shared" ref="M231" si="464">ROUND(H231*L231,2)</f>
        <v>2494.2399999999998</v>
      </c>
      <c r="N231" s="458">
        <f t="shared" si="409"/>
        <v>1</v>
      </c>
      <c r="O231" s="335">
        <f t="shared" ref="O231" si="465">ROUND(M231*N231,2)</f>
        <v>2494.2399999999998</v>
      </c>
      <c r="P231" s="63"/>
      <c r="Q231" s="347">
        <f t="shared" si="401"/>
        <v>390.7</v>
      </c>
      <c r="R231" s="347" t="str">
        <f t="shared" ref="R231" si="466">C231</f>
        <v>OFFICE FURNITURE AND EQUIPMENT</v>
      </c>
      <c r="S231" s="354">
        <f t="shared" ref="S231" si="467">G231</f>
        <v>2013</v>
      </c>
      <c r="T231" s="336">
        <f>Inputs!B$7-(S231+0.5)</f>
        <v>4.5</v>
      </c>
      <c r="U231" s="355">
        <f t="shared" ref="U231" si="468">O231</f>
        <v>2494.2399999999998</v>
      </c>
      <c r="V231" s="337" t="str">
        <f t="shared" si="412"/>
        <v>R3.0</v>
      </c>
      <c r="W231" s="338">
        <f t="shared" si="413"/>
        <v>12</v>
      </c>
      <c r="X231" s="339">
        <f t="shared" ref="X231" si="469">ROUND(T231*100/W231,0)</f>
        <v>38</v>
      </c>
      <c r="Y231" s="340" t="str">
        <f t="shared" ref="Y231" si="470">CONCATENATE(V231,IF(X231&lt;10,CONCATENATE("00",X231),IF(X231&lt;100,CONCATENATE("0",X231),X231)))</f>
        <v>R3.0038</v>
      </c>
      <c r="Z231" s="341">
        <f t="shared" ref="Z231" si="471">ROUND(VLOOKUP(Y231,IowaCurves,6)/100,5)</f>
        <v>0.64088000000000001</v>
      </c>
      <c r="AA231" s="342">
        <f t="shared" ref="AA231" si="472">ROUND(W231*Z231,2)</f>
        <v>7.69</v>
      </c>
      <c r="AB231" s="342">
        <f t="shared" ref="AB231" si="473">T231+AA231</f>
        <v>12.190000000000001</v>
      </c>
      <c r="AC231" s="343">
        <f t="shared" ref="AC231" si="474">ROUND(AA231/AB231,8)</f>
        <v>0.63084494999999996</v>
      </c>
      <c r="AD231" s="344">
        <f t="shared" ref="AD231" si="475">ROUND(U231*AC231,2)</f>
        <v>1573.48</v>
      </c>
      <c r="AE231" s="344">
        <f t="shared" ref="AE231" si="476">ROUND($U231*T231,0)</f>
        <v>11224</v>
      </c>
      <c r="AF231" s="344">
        <f t="shared" ref="AF231" si="477">ROUND($U231*AA231,0)</f>
        <v>19181</v>
      </c>
      <c r="AG231" s="344">
        <f t="shared" ref="AG231" si="478">ROUND($U231*AB231,0)</f>
        <v>30405</v>
      </c>
      <c r="AH231" s="64"/>
      <c r="AI231" s="347">
        <f t="shared" si="402"/>
        <v>390.7</v>
      </c>
      <c r="AJ231" s="347" t="str">
        <f t="shared" ref="AJ231" si="479">C231</f>
        <v>OFFICE FURNITURE AND EQUIPMENT</v>
      </c>
      <c r="AK231" s="354">
        <f t="shared" ref="AK231" si="480">G231</f>
        <v>2013</v>
      </c>
      <c r="AL231" s="349">
        <f t="shared" ref="AL231" si="481">AD231</f>
        <v>1573.48</v>
      </c>
      <c r="AM231" s="345">
        <f t="shared" ref="AM231" si="482">VLOOKUP(AI231,AccountParameters,9+1,FALSE)</f>
        <v>0</v>
      </c>
      <c r="AN231" s="346">
        <f t="shared" ref="AN231" si="483">ROUND(AL231*(1-AM231),2)</f>
        <v>1573.48</v>
      </c>
      <c r="AP231" s="347">
        <f t="shared" si="403"/>
        <v>390.7</v>
      </c>
      <c r="AQ231" s="347" t="str">
        <f t="shared" ref="AQ231" si="484">C231</f>
        <v>OFFICE FURNITURE AND EQUIPMENT</v>
      </c>
      <c r="AR231" s="356">
        <f t="shared" ref="AR231" si="485">G231</f>
        <v>2013</v>
      </c>
      <c r="AS231" s="335">
        <f t="shared" ref="AS231" si="486">H231</f>
        <v>2380</v>
      </c>
      <c r="AT231" s="333" t="str">
        <f t="shared" ref="AT231" si="487">V231</f>
        <v>R3.0</v>
      </c>
      <c r="AU231" s="333">
        <f t="shared" ref="AU231" si="488">W231</f>
        <v>12</v>
      </c>
      <c r="AV231" s="348">
        <f t="shared" ref="AV231" si="489">T231</f>
        <v>4.5</v>
      </c>
      <c r="AW231" s="347">
        <f t="shared" ref="AW231" si="490">X231</f>
        <v>38</v>
      </c>
      <c r="AX231" s="347" t="str">
        <f t="shared" ref="AX231" si="491">Y231</f>
        <v>R3.0038</v>
      </c>
      <c r="AY231" s="347">
        <f t="shared" ref="AY231" si="492">Z231</f>
        <v>0.64088000000000001</v>
      </c>
      <c r="AZ231" s="347">
        <f t="shared" ref="AZ231" si="493">AA231</f>
        <v>7.69</v>
      </c>
      <c r="BA231" s="347">
        <f t="shared" ref="BA231" si="494">AB231</f>
        <v>12.190000000000001</v>
      </c>
      <c r="BB231" s="350">
        <f t="shared" ref="BB231" si="495">ROUND((1-0)-(1-0)*AZ231/BA231,5)</f>
        <v>0.36915999999999999</v>
      </c>
      <c r="BC231" s="335">
        <f t="shared" ref="BC231" si="496">ROUND(AS231*BB231,2)</f>
        <v>878.6</v>
      </c>
      <c r="BD231" s="349">
        <f t="shared" ref="BD231" si="497">AS231-BC231</f>
        <v>1501.4</v>
      </c>
      <c r="BE231" s="63">
        <f t="shared" ref="BE231" si="498">ROUND($AS231*AV231,2)</f>
        <v>10710</v>
      </c>
      <c r="BF231" s="63">
        <f t="shared" ref="BF231" si="499">ROUND($AS231*AZ231,2)</f>
        <v>18302.2</v>
      </c>
      <c r="BG231" s="63">
        <f t="shared" ref="BG231" si="500">ROUND($AS231*BA231,2)</f>
        <v>29012.2</v>
      </c>
    </row>
    <row r="232" spans="1:59" outlineLevel="2">
      <c r="A232" s="425">
        <f>'Gannett Fleming Eng Assess 6-16'!A231</f>
        <v>390.7</v>
      </c>
      <c r="B232" s="452"/>
      <c r="C232" s="351" t="s">
        <v>1254</v>
      </c>
      <c r="D232" s="351" t="str">
        <f>'Gannett Fleming Eng Assess 6-16'!C231</f>
        <v>COMPUTER</v>
      </c>
      <c r="E232" s="429">
        <f>'Gannett Fleming Eng Assess 6-16'!E231</f>
        <v>0</v>
      </c>
      <c r="F232" s="333">
        <f>'Gannett Fleming Eng Assess 6-16'!D231</f>
        <v>2013</v>
      </c>
      <c r="G232" s="353">
        <f t="shared" si="374"/>
        <v>2013</v>
      </c>
      <c r="H232" s="352">
        <f>'Gannett Fleming Eng Assess 6-16'!G231</f>
        <v>2290.4499999999998</v>
      </c>
      <c r="I232" s="332" t="str">
        <f t="shared" si="406"/>
        <v>AUST-115</v>
      </c>
      <c r="J232" s="333">
        <f t="shared" si="407"/>
        <v>273.8</v>
      </c>
      <c r="K232" s="333">
        <f t="shared" si="408"/>
        <v>287</v>
      </c>
      <c r="L232" s="334">
        <f t="shared" si="375"/>
        <v>1.048</v>
      </c>
      <c r="M232" s="335">
        <f t="shared" si="376"/>
        <v>2400.39</v>
      </c>
      <c r="N232" s="458">
        <f t="shared" si="409"/>
        <v>1</v>
      </c>
      <c r="O232" s="335">
        <f t="shared" si="410"/>
        <v>2400.39</v>
      </c>
      <c r="P232" s="63"/>
      <c r="Q232" s="347">
        <f t="shared" si="401"/>
        <v>390.7</v>
      </c>
      <c r="R232" s="347" t="str">
        <f t="shared" si="327"/>
        <v>OFFICE FURNITURE AND EQUIPMENT</v>
      </c>
      <c r="S232" s="354">
        <f t="shared" si="377"/>
        <v>2013</v>
      </c>
      <c r="T232" s="336">
        <f>Inputs!B$7-(S232+0.5)</f>
        <v>4.5</v>
      </c>
      <c r="U232" s="355">
        <f t="shared" si="411"/>
        <v>2400.39</v>
      </c>
      <c r="V232" s="337" t="str">
        <f t="shared" si="412"/>
        <v>R3.0</v>
      </c>
      <c r="W232" s="338">
        <f t="shared" si="413"/>
        <v>12</v>
      </c>
      <c r="X232" s="339">
        <f t="shared" si="378"/>
        <v>38</v>
      </c>
      <c r="Y232" s="340" t="str">
        <f t="shared" si="379"/>
        <v>R3.0038</v>
      </c>
      <c r="Z232" s="341">
        <f t="shared" si="380"/>
        <v>0.64088000000000001</v>
      </c>
      <c r="AA232" s="342">
        <f t="shared" si="381"/>
        <v>7.69</v>
      </c>
      <c r="AB232" s="342">
        <f t="shared" si="382"/>
        <v>12.190000000000001</v>
      </c>
      <c r="AC232" s="343">
        <f t="shared" si="383"/>
        <v>0.63084494999999996</v>
      </c>
      <c r="AD232" s="344">
        <f t="shared" si="384"/>
        <v>1514.27</v>
      </c>
      <c r="AE232" s="344">
        <f t="shared" si="414"/>
        <v>10802</v>
      </c>
      <c r="AF232" s="344">
        <f t="shared" si="415"/>
        <v>18459</v>
      </c>
      <c r="AG232" s="344">
        <f t="shared" si="416"/>
        <v>29261</v>
      </c>
      <c r="AH232" s="64"/>
      <c r="AI232" s="347">
        <f t="shared" si="402"/>
        <v>390.7</v>
      </c>
      <c r="AJ232" s="347" t="str">
        <f t="shared" si="328"/>
        <v>OFFICE FURNITURE AND EQUIPMENT</v>
      </c>
      <c r="AK232" s="354">
        <f t="shared" si="385"/>
        <v>2013</v>
      </c>
      <c r="AL232" s="349">
        <f t="shared" si="386"/>
        <v>1514.27</v>
      </c>
      <c r="AM232" s="345">
        <f t="shared" si="417"/>
        <v>0</v>
      </c>
      <c r="AN232" s="346">
        <f t="shared" si="387"/>
        <v>1514.27</v>
      </c>
      <c r="AP232" s="347">
        <f t="shared" si="403"/>
        <v>390.7</v>
      </c>
      <c r="AQ232" s="347" t="str">
        <f t="shared" si="329"/>
        <v>OFFICE FURNITURE AND EQUIPMENT</v>
      </c>
      <c r="AR232" s="356">
        <f t="shared" si="388"/>
        <v>2013</v>
      </c>
      <c r="AS232" s="335">
        <f t="shared" si="389"/>
        <v>2290.4499999999998</v>
      </c>
      <c r="AT232" s="333" t="str">
        <f t="shared" si="390"/>
        <v>R3.0</v>
      </c>
      <c r="AU232" s="333">
        <f t="shared" si="391"/>
        <v>12</v>
      </c>
      <c r="AV232" s="348">
        <f t="shared" si="392"/>
        <v>4.5</v>
      </c>
      <c r="AW232" s="347">
        <f t="shared" si="393"/>
        <v>38</v>
      </c>
      <c r="AX232" s="347" t="str">
        <f t="shared" si="394"/>
        <v>R3.0038</v>
      </c>
      <c r="AY232" s="347">
        <f t="shared" si="395"/>
        <v>0.64088000000000001</v>
      </c>
      <c r="AZ232" s="347">
        <f t="shared" si="396"/>
        <v>7.69</v>
      </c>
      <c r="BA232" s="347">
        <f t="shared" si="397"/>
        <v>12.190000000000001</v>
      </c>
      <c r="BB232" s="350">
        <f t="shared" si="398"/>
        <v>0.36915999999999999</v>
      </c>
      <c r="BC232" s="335">
        <f t="shared" si="399"/>
        <v>845.54</v>
      </c>
      <c r="BD232" s="349">
        <f t="shared" si="400"/>
        <v>1444.9099999999999</v>
      </c>
      <c r="BE232" s="63">
        <f t="shared" si="418"/>
        <v>10307.030000000001</v>
      </c>
      <c r="BF232" s="63">
        <f t="shared" si="419"/>
        <v>17613.560000000001</v>
      </c>
      <c r="BG232" s="63">
        <f t="shared" si="420"/>
        <v>27920.59</v>
      </c>
    </row>
    <row r="233" spans="1:59" outlineLevel="2">
      <c r="A233" s="425">
        <f>'Gannett Fleming Eng Assess 6-16'!A232</f>
        <v>390.7</v>
      </c>
      <c r="B233" s="452"/>
      <c r="C233" s="351" t="s">
        <v>1254</v>
      </c>
      <c r="D233" s="351" t="s">
        <v>2031</v>
      </c>
      <c r="E233" s="429">
        <f>'Gannett Fleming Eng Assess 6-16'!E232</f>
        <v>0</v>
      </c>
      <c r="F233" s="333">
        <v>2013</v>
      </c>
      <c r="G233" s="353">
        <f t="shared" ref="G233:G235" si="501">F233</f>
        <v>2013</v>
      </c>
      <c r="H233" s="352">
        <v>9900</v>
      </c>
      <c r="I233" s="332" t="str">
        <f t="shared" si="406"/>
        <v>AUST-115</v>
      </c>
      <c r="J233" s="333">
        <f t="shared" ref="J233:J235" si="502">VLOOKUP(CONCATENATE($I233,G233),CostIndices,10,FALSE)</f>
        <v>273.8</v>
      </c>
      <c r="K233" s="333">
        <f t="shared" si="408"/>
        <v>287</v>
      </c>
      <c r="L233" s="334">
        <f t="shared" ref="L233:L235" si="503">ROUND(K233/J233,3)</f>
        <v>1.048</v>
      </c>
      <c r="M233" s="335">
        <f t="shared" ref="M233:M235" si="504">ROUND(H233*L233,2)</f>
        <v>10375.200000000001</v>
      </c>
      <c r="N233" s="458">
        <f t="shared" si="409"/>
        <v>1</v>
      </c>
      <c r="O233" s="335">
        <f t="shared" ref="O233:O235" si="505">ROUND(M233*N233,2)</f>
        <v>10375.200000000001</v>
      </c>
      <c r="P233" s="63"/>
      <c r="Q233" s="347">
        <f t="shared" si="401"/>
        <v>390.7</v>
      </c>
      <c r="R233" s="347" t="str">
        <f t="shared" ref="R233:R235" si="506">C233</f>
        <v>OFFICE FURNITURE AND EQUIPMENT</v>
      </c>
      <c r="S233" s="354">
        <f t="shared" ref="S233:S235" si="507">G233</f>
        <v>2013</v>
      </c>
      <c r="T233" s="336">
        <f>Inputs!B$7-(S233+0.5)</f>
        <v>4.5</v>
      </c>
      <c r="U233" s="355">
        <f t="shared" ref="U233:U235" si="508">O233</f>
        <v>10375.200000000001</v>
      </c>
      <c r="V233" s="337" t="str">
        <f t="shared" si="412"/>
        <v>R3.0</v>
      </c>
      <c r="W233" s="338">
        <f t="shared" si="413"/>
        <v>12</v>
      </c>
      <c r="X233" s="339">
        <f t="shared" ref="X233:X235" si="509">ROUND(T233*100/W233,0)</f>
        <v>38</v>
      </c>
      <c r="Y233" s="340" t="str">
        <f t="shared" ref="Y233:Y235" si="510">CONCATENATE(V233,IF(X233&lt;10,CONCATENATE("00",X233),IF(X233&lt;100,CONCATENATE("0",X233),X233)))</f>
        <v>R3.0038</v>
      </c>
      <c r="Z233" s="341">
        <f t="shared" ref="Z233:Z235" si="511">ROUND(VLOOKUP(Y233,IowaCurves,6)/100,5)</f>
        <v>0.64088000000000001</v>
      </c>
      <c r="AA233" s="342">
        <f t="shared" ref="AA233:AA235" si="512">ROUND(W233*Z233,2)</f>
        <v>7.69</v>
      </c>
      <c r="AB233" s="342">
        <f t="shared" ref="AB233:AB235" si="513">T233+AA233</f>
        <v>12.190000000000001</v>
      </c>
      <c r="AC233" s="343">
        <f t="shared" ref="AC233:AC235" si="514">ROUND(AA233/AB233,8)</f>
        <v>0.63084494999999996</v>
      </c>
      <c r="AD233" s="344">
        <f t="shared" ref="AD233:AD235" si="515">ROUND(U233*AC233,2)</f>
        <v>6545.14</v>
      </c>
      <c r="AE233" s="344">
        <f t="shared" ref="AE233:AE235" si="516">ROUND($U233*T233,0)</f>
        <v>46688</v>
      </c>
      <c r="AF233" s="344">
        <f t="shared" ref="AF233:AF235" si="517">ROUND($U233*AA233,0)</f>
        <v>79785</v>
      </c>
      <c r="AG233" s="344">
        <f t="shared" ref="AG233:AG235" si="518">ROUND($U233*AB233,0)</f>
        <v>126474</v>
      </c>
      <c r="AH233" s="64"/>
      <c r="AI233" s="347">
        <f t="shared" si="402"/>
        <v>390.7</v>
      </c>
      <c r="AJ233" s="347" t="str">
        <f t="shared" ref="AJ233:AJ235" si="519">C233</f>
        <v>OFFICE FURNITURE AND EQUIPMENT</v>
      </c>
      <c r="AK233" s="354">
        <f t="shared" ref="AK233:AK235" si="520">G233</f>
        <v>2013</v>
      </c>
      <c r="AL233" s="349">
        <f t="shared" ref="AL233:AL235" si="521">AD233</f>
        <v>6545.14</v>
      </c>
      <c r="AM233" s="345">
        <f t="shared" ref="AM233:AM235" si="522">VLOOKUP(AI233,AccountParameters,9+1,FALSE)</f>
        <v>0</v>
      </c>
      <c r="AN233" s="346">
        <f t="shared" ref="AN233:AN235" si="523">ROUND(AL233*(1-AM233),2)</f>
        <v>6545.14</v>
      </c>
      <c r="AP233" s="347">
        <f t="shared" si="403"/>
        <v>390.7</v>
      </c>
      <c r="AQ233" s="347" t="str">
        <f t="shared" ref="AQ233:AQ235" si="524">C233</f>
        <v>OFFICE FURNITURE AND EQUIPMENT</v>
      </c>
      <c r="AR233" s="356">
        <f t="shared" ref="AR233:AR235" si="525">G233</f>
        <v>2013</v>
      </c>
      <c r="AS233" s="335">
        <f t="shared" ref="AS233:AS235" si="526">H233</f>
        <v>9900</v>
      </c>
      <c r="AT233" s="333" t="str">
        <f t="shared" ref="AT233:AT235" si="527">V233</f>
        <v>R3.0</v>
      </c>
      <c r="AU233" s="333">
        <f t="shared" ref="AU233:AU235" si="528">W233</f>
        <v>12</v>
      </c>
      <c r="AV233" s="348">
        <f t="shared" ref="AV233:AV235" si="529">T233</f>
        <v>4.5</v>
      </c>
      <c r="AW233" s="347">
        <f t="shared" ref="AW233:AW235" si="530">X233</f>
        <v>38</v>
      </c>
      <c r="AX233" s="347" t="str">
        <f t="shared" ref="AX233:AX235" si="531">Y233</f>
        <v>R3.0038</v>
      </c>
      <c r="AY233" s="347">
        <f t="shared" ref="AY233:AY235" si="532">Z233</f>
        <v>0.64088000000000001</v>
      </c>
      <c r="AZ233" s="347">
        <f t="shared" ref="AZ233:AZ235" si="533">AA233</f>
        <v>7.69</v>
      </c>
      <c r="BA233" s="347">
        <f t="shared" ref="BA233:BA235" si="534">AB233</f>
        <v>12.190000000000001</v>
      </c>
      <c r="BB233" s="350">
        <f t="shared" ref="BB233:BB235" si="535">ROUND((1-0)-(1-0)*AZ233/BA233,5)</f>
        <v>0.36915999999999999</v>
      </c>
      <c r="BC233" s="335">
        <f t="shared" ref="BC233:BC235" si="536">ROUND(AS233*BB233,2)</f>
        <v>3654.68</v>
      </c>
      <c r="BD233" s="349">
        <f t="shared" ref="BD233:BD235" si="537">AS233-BC233</f>
        <v>6245.32</v>
      </c>
      <c r="BE233" s="63">
        <f t="shared" ref="BE233:BE235" si="538">ROUND($AS233*AV233,2)</f>
        <v>44550</v>
      </c>
      <c r="BF233" s="63">
        <f t="shared" ref="BF233:BF235" si="539">ROUND($AS233*AZ233,2)</f>
        <v>76131</v>
      </c>
      <c r="BG233" s="63">
        <f t="shared" ref="BG233:BG235" si="540">ROUND($AS233*BA233,2)</f>
        <v>120681</v>
      </c>
    </row>
    <row r="234" spans="1:59" outlineLevel="2">
      <c r="A234" s="425">
        <f>'Gannett Fleming Eng Assess 6-16'!A233</f>
        <v>390.7</v>
      </c>
      <c r="B234" s="452"/>
      <c r="C234" s="351" t="s">
        <v>1254</v>
      </c>
      <c r="D234" s="351" t="s">
        <v>2031</v>
      </c>
      <c r="E234" s="429">
        <f>'Gannett Fleming Eng Assess 6-16'!E233</f>
        <v>0</v>
      </c>
      <c r="F234" s="333">
        <v>2014</v>
      </c>
      <c r="G234" s="353">
        <f t="shared" si="501"/>
        <v>2014</v>
      </c>
      <c r="H234" s="352">
        <v>7952</v>
      </c>
      <c r="I234" s="332" t="str">
        <f t="shared" si="406"/>
        <v>AUST-115</v>
      </c>
      <c r="J234" s="333">
        <f t="shared" si="502"/>
        <v>279.60000000000002</v>
      </c>
      <c r="K234" s="333">
        <f t="shared" si="408"/>
        <v>287</v>
      </c>
      <c r="L234" s="334">
        <f t="shared" si="503"/>
        <v>1.026</v>
      </c>
      <c r="M234" s="335">
        <f t="shared" si="504"/>
        <v>8158.75</v>
      </c>
      <c r="N234" s="458">
        <f t="shared" si="409"/>
        <v>1</v>
      </c>
      <c r="O234" s="335">
        <f t="shared" si="505"/>
        <v>8158.75</v>
      </c>
      <c r="P234" s="63"/>
      <c r="Q234" s="347">
        <f t="shared" si="401"/>
        <v>390.7</v>
      </c>
      <c r="R234" s="347" t="str">
        <f t="shared" si="506"/>
        <v>OFFICE FURNITURE AND EQUIPMENT</v>
      </c>
      <c r="S234" s="354">
        <f t="shared" si="507"/>
        <v>2014</v>
      </c>
      <c r="T234" s="336">
        <f>Inputs!B$7-(S234+0.5)</f>
        <v>3.5</v>
      </c>
      <c r="U234" s="355">
        <f t="shared" si="508"/>
        <v>8158.75</v>
      </c>
      <c r="V234" s="337" t="str">
        <f t="shared" si="412"/>
        <v>R3.0</v>
      </c>
      <c r="W234" s="338">
        <f t="shared" si="413"/>
        <v>12</v>
      </c>
      <c r="X234" s="339">
        <f t="shared" si="509"/>
        <v>29</v>
      </c>
      <c r="Y234" s="340" t="str">
        <f t="shared" si="510"/>
        <v>R3.0029</v>
      </c>
      <c r="Z234" s="341">
        <f t="shared" si="511"/>
        <v>0.72211999999999998</v>
      </c>
      <c r="AA234" s="342">
        <f t="shared" si="512"/>
        <v>8.67</v>
      </c>
      <c r="AB234" s="342">
        <f t="shared" si="513"/>
        <v>12.17</v>
      </c>
      <c r="AC234" s="343">
        <f t="shared" si="514"/>
        <v>0.71240756000000005</v>
      </c>
      <c r="AD234" s="344">
        <f t="shared" si="515"/>
        <v>5812.36</v>
      </c>
      <c r="AE234" s="344">
        <f t="shared" si="516"/>
        <v>28556</v>
      </c>
      <c r="AF234" s="344">
        <f t="shared" si="517"/>
        <v>70736</v>
      </c>
      <c r="AG234" s="344">
        <f t="shared" si="518"/>
        <v>99292</v>
      </c>
      <c r="AH234" s="64"/>
      <c r="AI234" s="347">
        <f t="shared" si="402"/>
        <v>390.7</v>
      </c>
      <c r="AJ234" s="347" t="str">
        <f t="shared" si="519"/>
        <v>OFFICE FURNITURE AND EQUIPMENT</v>
      </c>
      <c r="AK234" s="354">
        <f t="shared" si="520"/>
        <v>2014</v>
      </c>
      <c r="AL234" s="349">
        <f t="shared" si="521"/>
        <v>5812.36</v>
      </c>
      <c r="AM234" s="345">
        <f t="shared" si="522"/>
        <v>0</v>
      </c>
      <c r="AN234" s="346">
        <f t="shared" si="523"/>
        <v>5812.36</v>
      </c>
      <c r="AP234" s="347">
        <f t="shared" si="403"/>
        <v>390.7</v>
      </c>
      <c r="AQ234" s="347" t="str">
        <f t="shared" si="524"/>
        <v>OFFICE FURNITURE AND EQUIPMENT</v>
      </c>
      <c r="AR234" s="356">
        <f t="shared" si="525"/>
        <v>2014</v>
      </c>
      <c r="AS234" s="335">
        <f t="shared" si="526"/>
        <v>7952</v>
      </c>
      <c r="AT234" s="333" t="str">
        <f t="shared" si="527"/>
        <v>R3.0</v>
      </c>
      <c r="AU234" s="333">
        <f t="shared" si="528"/>
        <v>12</v>
      </c>
      <c r="AV234" s="348">
        <f t="shared" si="529"/>
        <v>3.5</v>
      </c>
      <c r="AW234" s="347">
        <f t="shared" si="530"/>
        <v>29</v>
      </c>
      <c r="AX234" s="347" t="str">
        <f t="shared" si="531"/>
        <v>R3.0029</v>
      </c>
      <c r="AY234" s="347">
        <f t="shared" si="532"/>
        <v>0.72211999999999998</v>
      </c>
      <c r="AZ234" s="347">
        <f t="shared" si="533"/>
        <v>8.67</v>
      </c>
      <c r="BA234" s="347">
        <f t="shared" si="534"/>
        <v>12.17</v>
      </c>
      <c r="BB234" s="350">
        <f t="shared" si="535"/>
        <v>0.28759000000000001</v>
      </c>
      <c r="BC234" s="335">
        <f t="shared" si="536"/>
        <v>2286.92</v>
      </c>
      <c r="BD234" s="349">
        <f t="shared" si="537"/>
        <v>5665.08</v>
      </c>
      <c r="BE234" s="63">
        <f t="shared" si="538"/>
        <v>27832</v>
      </c>
      <c r="BF234" s="63">
        <f t="shared" si="539"/>
        <v>68943.839999999997</v>
      </c>
      <c r="BG234" s="63">
        <f t="shared" si="540"/>
        <v>96775.84</v>
      </c>
    </row>
    <row r="235" spans="1:59" outlineLevel="2">
      <c r="A235" s="425">
        <f>'Gannett Fleming Eng Assess 6-16'!A234</f>
        <v>390.7</v>
      </c>
      <c r="B235" s="452"/>
      <c r="C235" s="351" t="s">
        <v>1254</v>
      </c>
      <c r="D235" s="351" t="s">
        <v>2031</v>
      </c>
      <c r="E235" s="429">
        <f>'Gannett Fleming Eng Assess 6-16'!E234</f>
        <v>0</v>
      </c>
      <c r="F235" s="333">
        <v>2014</v>
      </c>
      <c r="G235" s="353">
        <f t="shared" si="501"/>
        <v>2014</v>
      </c>
      <c r="H235" s="352">
        <v>23856</v>
      </c>
      <c r="I235" s="332" t="str">
        <f t="shared" si="406"/>
        <v>AUST-115</v>
      </c>
      <c r="J235" s="333">
        <f t="shared" si="502"/>
        <v>279.60000000000002</v>
      </c>
      <c r="K235" s="333">
        <f t="shared" si="408"/>
        <v>287</v>
      </c>
      <c r="L235" s="334">
        <f t="shared" si="503"/>
        <v>1.026</v>
      </c>
      <c r="M235" s="335">
        <f t="shared" si="504"/>
        <v>24476.26</v>
      </c>
      <c r="N235" s="458">
        <f t="shared" si="409"/>
        <v>1</v>
      </c>
      <c r="O235" s="335">
        <f t="shared" si="505"/>
        <v>24476.26</v>
      </c>
      <c r="P235" s="63"/>
      <c r="Q235" s="347">
        <f t="shared" si="401"/>
        <v>390.7</v>
      </c>
      <c r="R235" s="347" t="str">
        <f t="shared" si="506"/>
        <v>OFFICE FURNITURE AND EQUIPMENT</v>
      </c>
      <c r="S235" s="354">
        <f t="shared" si="507"/>
        <v>2014</v>
      </c>
      <c r="T235" s="336">
        <f>Inputs!B$7-(S235+0.5)</f>
        <v>3.5</v>
      </c>
      <c r="U235" s="355">
        <f t="shared" si="508"/>
        <v>24476.26</v>
      </c>
      <c r="V235" s="337" t="str">
        <f t="shared" si="412"/>
        <v>R3.0</v>
      </c>
      <c r="W235" s="338">
        <f t="shared" si="413"/>
        <v>12</v>
      </c>
      <c r="X235" s="339">
        <f t="shared" si="509"/>
        <v>29</v>
      </c>
      <c r="Y235" s="340" t="str">
        <f t="shared" si="510"/>
        <v>R3.0029</v>
      </c>
      <c r="Z235" s="341">
        <f t="shared" si="511"/>
        <v>0.72211999999999998</v>
      </c>
      <c r="AA235" s="342">
        <f t="shared" si="512"/>
        <v>8.67</v>
      </c>
      <c r="AB235" s="342">
        <f t="shared" si="513"/>
        <v>12.17</v>
      </c>
      <c r="AC235" s="343">
        <f t="shared" si="514"/>
        <v>0.71240756000000005</v>
      </c>
      <c r="AD235" s="344">
        <f t="shared" si="515"/>
        <v>17437.07</v>
      </c>
      <c r="AE235" s="344">
        <f t="shared" si="516"/>
        <v>85667</v>
      </c>
      <c r="AF235" s="344">
        <f t="shared" si="517"/>
        <v>212209</v>
      </c>
      <c r="AG235" s="344">
        <f t="shared" si="518"/>
        <v>297876</v>
      </c>
      <c r="AH235" s="64"/>
      <c r="AI235" s="347">
        <f t="shared" si="402"/>
        <v>390.7</v>
      </c>
      <c r="AJ235" s="347" t="str">
        <f t="shared" si="519"/>
        <v>OFFICE FURNITURE AND EQUIPMENT</v>
      </c>
      <c r="AK235" s="354">
        <f t="shared" si="520"/>
        <v>2014</v>
      </c>
      <c r="AL235" s="349">
        <f t="shared" si="521"/>
        <v>17437.07</v>
      </c>
      <c r="AM235" s="345">
        <f t="shared" si="522"/>
        <v>0</v>
      </c>
      <c r="AN235" s="346">
        <f t="shared" si="523"/>
        <v>17437.07</v>
      </c>
      <c r="AP235" s="347">
        <f t="shared" si="403"/>
        <v>390.7</v>
      </c>
      <c r="AQ235" s="347" t="str">
        <f t="shared" si="524"/>
        <v>OFFICE FURNITURE AND EQUIPMENT</v>
      </c>
      <c r="AR235" s="356">
        <f t="shared" si="525"/>
        <v>2014</v>
      </c>
      <c r="AS235" s="335">
        <f t="shared" si="526"/>
        <v>23856</v>
      </c>
      <c r="AT235" s="333" t="str">
        <f t="shared" si="527"/>
        <v>R3.0</v>
      </c>
      <c r="AU235" s="333">
        <f t="shared" si="528"/>
        <v>12</v>
      </c>
      <c r="AV235" s="348">
        <f t="shared" si="529"/>
        <v>3.5</v>
      </c>
      <c r="AW235" s="347">
        <f t="shared" si="530"/>
        <v>29</v>
      </c>
      <c r="AX235" s="347" t="str">
        <f t="shared" si="531"/>
        <v>R3.0029</v>
      </c>
      <c r="AY235" s="347">
        <f t="shared" si="532"/>
        <v>0.72211999999999998</v>
      </c>
      <c r="AZ235" s="347">
        <f t="shared" si="533"/>
        <v>8.67</v>
      </c>
      <c r="BA235" s="347">
        <f t="shared" si="534"/>
        <v>12.17</v>
      </c>
      <c r="BB235" s="350">
        <f t="shared" si="535"/>
        <v>0.28759000000000001</v>
      </c>
      <c r="BC235" s="335">
        <f t="shared" si="536"/>
        <v>6860.75</v>
      </c>
      <c r="BD235" s="349">
        <f t="shared" si="537"/>
        <v>16995.25</v>
      </c>
      <c r="BE235" s="63">
        <f t="shared" si="538"/>
        <v>83496</v>
      </c>
      <c r="BF235" s="63">
        <f t="shared" si="539"/>
        <v>206831.52</v>
      </c>
      <c r="BG235" s="63">
        <f t="shared" si="540"/>
        <v>290327.52</v>
      </c>
    </row>
    <row r="236" spans="1:59" outlineLevel="2">
      <c r="A236" s="425">
        <f>'Gannett Fleming Eng Assess 6-16'!A232</f>
        <v>390.7</v>
      </c>
      <c r="B236" s="452"/>
      <c r="C236" s="351" t="s">
        <v>1254</v>
      </c>
      <c r="D236" s="351" t="str">
        <f>'Gannett Fleming Eng Assess 6-16'!C232</f>
        <v>COMPUTER</v>
      </c>
      <c r="E236" s="429">
        <f>'Gannett Fleming Eng Assess 6-16'!E232</f>
        <v>0</v>
      </c>
      <c r="F236" s="333">
        <f>'Gannett Fleming Eng Assess 6-16'!D232</f>
        <v>2015</v>
      </c>
      <c r="G236" s="353">
        <f t="shared" si="374"/>
        <v>2015</v>
      </c>
      <c r="H236" s="352">
        <f>'Gannett Fleming Eng Assess 6-16'!G232</f>
        <v>1512</v>
      </c>
      <c r="I236" s="332" t="str">
        <f t="shared" si="406"/>
        <v>AUST-115</v>
      </c>
      <c r="J236" s="333">
        <f t="shared" si="407"/>
        <v>284.8</v>
      </c>
      <c r="K236" s="333">
        <f t="shared" si="408"/>
        <v>287</v>
      </c>
      <c r="L236" s="334">
        <f t="shared" si="375"/>
        <v>1.008</v>
      </c>
      <c r="M236" s="335">
        <f t="shared" si="376"/>
        <v>1524.1</v>
      </c>
      <c r="N236" s="458">
        <f t="shared" si="409"/>
        <v>1</v>
      </c>
      <c r="O236" s="335">
        <f t="shared" si="410"/>
        <v>1524.1</v>
      </c>
      <c r="P236" s="63"/>
      <c r="Q236" s="347">
        <f t="shared" si="401"/>
        <v>390.7</v>
      </c>
      <c r="R236" s="347" t="str">
        <f t="shared" si="327"/>
        <v>OFFICE FURNITURE AND EQUIPMENT</v>
      </c>
      <c r="S236" s="354">
        <f t="shared" si="377"/>
        <v>2015</v>
      </c>
      <c r="T236" s="336">
        <f>Inputs!B$7-(S236+0.5)</f>
        <v>2.5</v>
      </c>
      <c r="U236" s="355">
        <f t="shared" si="411"/>
        <v>1524.1</v>
      </c>
      <c r="V236" s="337" t="str">
        <f t="shared" si="412"/>
        <v>R3.0</v>
      </c>
      <c r="W236" s="338">
        <f t="shared" si="413"/>
        <v>12</v>
      </c>
      <c r="X236" s="339">
        <f t="shared" si="378"/>
        <v>21</v>
      </c>
      <c r="Y236" s="340" t="str">
        <f t="shared" si="379"/>
        <v>R3.0021</v>
      </c>
      <c r="Z236" s="341">
        <f t="shared" si="380"/>
        <v>0.79673000000000005</v>
      </c>
      <c r="AA236" s="342">
        <f t="shared" si="381"/>
        <v>9.56</v>
      </c>
      <c r="AB236" s="342">
        <f t="shared" si="382"/>
        <v>12.06</v>
      </c>
      <c r="AC236" s="343">
        <f t="shared" si="383"/>
        <v>0.79270315000000002</v>
      </c>
      <c r="AD236" s="344">
        <f t="shared" si="384"/>
        <v>1208.1600000000001</v>
      </c>
      <c r="AE236" s="344">
        <f t="shared" si="414"/>
        <v>3810</v>
      </c>
      <c r="AF236" s="344">
        <f t="shared" si="415"/>
        <v>14570</v>
      </c>
      <c r="AG236" s="344">
        <f t="shared" si="416"/>
        <v>18381</v>
      </c>
      <c r="AH236" s="64"/>
      <c r="AI236" s="347">
        <f t="shared" si="402"/>
        <v>390.7</v>
      </c>
      <c r="AJ236" s="347" t="str">
        <f t="shared" si="328"/>
        <v>OFFICE FURNITURE AND EQUIPMENT</v>
      </c>
      <c r="AK236" s="354">
        <f t="shared" si="385"/>
        <v>2015</v>
      </c>
      <c r="AL236" s="349">
        <f t="shared" si="386"/>
        <v>1208.1600000000001</v>
      </c>
      <c r="AM236" s="345">
        <f t="shared" si="417"/>
        <v>0</v>
      </c>
      <c r="AN236" s="346">
        <f t="shared" si="387"/>
        <v>1208.1600000000001</v>
      </c>
      <c r="AP236" s="347">
        <f t="shared" si="403"/>
        <v>390.7</v>
      </c>
      <c r="AQ236" s="347" t="str">
        <f t="shared" si="329"/>
        <v>OFFICE FURNITURE AND EQUIPMENT</v>
      </c>
      <c r="AR236" s="356">
        <f t="shared" si="388"/>
        <v>2015</v>
      </c>
      <c r="AS236" s="335">
        <f t="shared" si="389"/>
        <v>1512</v>
      </c>
      <c r="AT236" s="333" t="str">
        <f t="shared" si="390"/>
        <v>R3.0</v>
      </c>
      <c r="AU236" s="333">
        <f t="shared" si="391"/>
        <v>12</v>
      </c>
      <c r="AV236" s="348">
        <f t="shared" si="392"/>
        <v>2.5</v>
      </c>
      <c r="AW236" s="347">
        <f t="shared" si="393"/>
        <v>21</v>
      </c>
      <c r="AX236" s="347" t="str">
        <f t="shared" si="394"/>
        <v>R3.0021</v>
      </c>
      <c r="AY236" s="347">
        <f t="shared" si="395"/>
        <v>0.79673000000000005</v>
      </c>
      <c r="AZ236" s="347">
        <f t="shared" si="396"/>
        <v>9.56</v>
      </c>
      <c r="BA236" s="347">
        <f t="shared" si="397"/>
        <v>12.06</v>
      </c>
      <c r="BB236" s="350">
        <f t="shared" si="398"/>
        <v>0.20730000000000001</v>
      </c>
      <c r="BC236" s="335">
        <f t="shared" si="399"/>
        <v>313.44</v>
      </c>
      <c r="BD236" s="349">
        <f t="shared" si="400"/>
        <v>1198.56</v>
      </c>
      <c r="BE236" s="63">
        <f t="shared" si="418"/>
        <v>3780</v>
      </c>
      <c r="BF236" s="63">
        <f t="shared" si="419"/>
        <v>14454.72</v>
      </c>
      <c r="BG236" s="63">
        <f t="shared" si="420"/>
        <v>18234.72</v>
      </c>
    </row>
    <row r="237" spans="1:59" outlineLevel="2">
      <c r="A237" s="425">
        <f>'Gannett Fleming Eng Assess 6-16'!A233</f>
        <v>390.7</v>
      </c>
      <c r="B237" s="452"/>
      <c r="C237" s="351" t="s">
        <v>1254</v>
      </c>
      <c r="D237" s="351" t="s">
        <v>2031</v>
      </c>
      <c r="E237" s="429">
        <f>'Gannett Fleming Eng Assess 6-16'!E233</f>
        <v>0</v>
      </c>
      <c r="F237" s="333">
        <v>2015</v>
      </c>
      <c r="G237" s="353">
        <f t="shared" ref="G237:G238" si="541">F237</f>
        <v>2015</v>
      </c>
      <c r="H237" s="352">
        <v>3976</v>
      </c>
      <c r="I237" s="332" t="str">
        <f t="shared" si="406"/>
        <v>AUST-115</v>
      </c>
      <c r="J237" s="333">
        <f t="shared" ref="J237:J238" si="542">VLOOKUP(CONCATENATE($I237,G237),CostIndices,10,FALSE)</f>
        <v>284.8</v>
      </c>
      <c r="K237" s="333">
        <f t="shared" si="408"/>
        <v>287</v>
      </c>
      <c r="L237" s="334">
        <f t="shared" ref="L237:L238" si="543">ROUND(K237/J237,3)</f>
        <v>1.008</v>
      </c>
      <c r="M237" s="335">
        <f t="shared" ref="M237:M238" si="544">ROUND(H237*L237,2)</f>
        <v>4007.81</v>
      </c>
      <c r="N237" s="458">
        <f t="shared" si="409"/>
        <v>1</v>
      </c>
      <c r="O237" s="335">
        <f t="shared" ref="O237:O238" si="545">ROUND(M237*N237,2)</f>
        <v>4007.81</v>
      </c>
      <c r="P237" s="63"/>
      <c r="Q237" s="347">
        <f t="shared" si="401"/>
        <v>390.7</v>
      </c>
      <c r="R237" s="347" t="str">
        <f t="shared" ref="R237:R238" si="546">C237</f>
        <v>OFFICE FURNITURE AND EQUIPMENT</v>
      </c>
      <c r="S237" s="354">
        <f t="shared" ref="S237:S238" si="547">G237</f>
        <v>2015</v>
      </c>
      <c r="T237" s="336">
        <f>Inputs!B$7-(S237+0.5)</f>
        <v>2.5</v>
      </c>
      <c r="U237" s="355">
        <f t="shared" ref="U237:U238" si="548">O237</f>
        <v>4007.81</v>
      </c>
      <c r="V237" s="337" t="str">
        <f t="shared" si="412"/>
        <v>R3.0</v>
      </c>
      <c r="W237" s="338">
        <f t="shared" si="413"/>
        <v>12</v>
      </c>
      <c r="X237" s="339">
        <f t="shared" ref="X237:X238" si="549">ROUND(T237*100/W237,0)</f>
        <v>21</v>
      </c>
      <c r="Y237" s="340" t="str">
        <f t="shared" ref="Y237:Y238" si="550">CONCATENATE(V237,IF(X237&lt;10,CONCATENATE("00",X237),IF(X237&lt;100,CONCATENATE("0",X237),X237)))</f>
        <v>R3.0021</v>
      </c>
      <c r="Z237" s="341">
        <f t="shared" ref="Z237:Z238" si="551">ROUND(VLOOKUP(Y237,IowaCurves,6)/100,5)</f>
        <v>0.79673000000000005</v>
      </c>
      <c r="AA237" s="342">
        <f t="shared" ref="AA237:AA238" si="552">ROUND(W237*Z237,2)</f>
        <v>9.56</v>
      </c>
      <c r="AB237" s="342">
        <f t="shared" ref="AB237:AB238" si="553">T237+AA237</f>
        <v>12.06</v>
      </c>
      <c r="AC237" s="343">
        <f t="shared" ref="AC237:AC238" si="554">ROUND(AA237/AB237,8)</f>
        <v>0.79270315000000002</v>
      </c>
      <c r="AD237" s="344">
        <f t="shared" ref="AD237:AD238" si="555">ROUND(U237*AC237,2)</f>
        <v>3177</v>
      </c>
      <c r="AE237" s="344">
        <f t="shared" ref="AE237:AE238" si="556">ROUND($U237*T237,0)</f>
        <v>10020</v>
      </c>
      <c r="AF237" s="344">
        <f t="shared" ref="AF237:AF238" si="557">ROUND($U237*AA237,0)</f>
        <v>38315</v>
      </c>
      <c r="AG237" s="344">
        <f t="shared" ref="AG237:AG238" si="558">ROUND($U237*AB237,0)</f>
        <v>48334</v>
      </c>
      <c r="AH237" s="64"/>
      <c r="AI237" s="347">
        <f t="shared" si="402"/>
        <v>390.7</v>
      </c>
      <c r="AJ237" s="347" t="str">
        <f t="shared" ref="AJ237:AJ238" si="559">C237</f>
        <v>OFFICE FURNITURE AND EQUIPMENT</v>
      </c>
      <c r="AK237" s="354">
        <f t="shared" ref="AK237:AK238" si="560">G237</f>
        <v>2015</v>
      </c>
      <c r="AL237" s="349">
        <f t="shared" ref="AL237:AL238" si="561">AD237</f>
        <v>3177</v>
      </c>
      <c r="AM237" s="345">
        <f t="shared" ref="AM237:AM238" si="562">VLOOKUP(AI237,AccountParameters,9+1,FALSE)</f>
        <v>0</v>
      </c>
      <c r="AN237" s="346">
        <f t="shared" ref="AN237:AN238" si="563">ROUND(AL237*(1-AM237),2)</f>
        <v>3177</v>
      </c>
      <c r="AP237" s="347">
        <f t="shared" si="403"/>
        <v>390.7</v>
      </c>
      <c r="AQ237" s="347" t="str">
        <f t="shared" ref="AQ237:AQ238" si="564">C237</f>
        <v>OFFICE FURNITURE AND EQUIPMENT</v>
      </c>
      <c r="AR237" s="356">
        <f t="shared" ref="AR237:AR238" si="565">G237</f>
        <v>2015</v>
      </c>
      <c r="AS237" s="335">
        <f t="shared" ref="AS237:AS238" si="566">H237</f>
        <v>3976</v>
      </c>
      <c r="AT237" s="333" t="str">
        <f t="shared" ref="AT237:AT238" si="567">V237</f>
        <v>R3.0</v>
      </c>
      <c r="AU237" s="333">
        <f t="shared" ref="AU237:AU238" si="568">W237</f>
        <v>12</v>
      </c>
      <c r="AV237" s="348">
        <f t="shared" ref="AV237:AV238" si="569">T237</f>
        <v>2.5</v>
      </c>
      <c r="AW237" s="347">
        <f t="shared" ref="AW237:AW238" si="570">X237</f>
        <v>21</v>
      </c>
      <c r="AX237" s="347" t="str">
        <f t="shared" ref="AX237:AX238" si="571">Y237</f>
        <v>R3.0021</v>
      </c>
      <c r="AY237" s="347">
        <f t="shared" ref="AY237:AY238" si="572">Z237</f>
        <v>0.79673000000000005</v>
      </c>
      <c r="AZ237" s="347">
        <f t="shared" ref="AZ237:AZ238" si="573">AA237</f>
        <v>9.56</v>
      </c>
      <c r="BA237" s="347">
        <f t="shared" ref="BA237:BA238" si="574">AB237</f>
        <v>12.06</v>
      </c>
      <c r="BB237" s="350">
        <f t="shared" ref="BB237:BB238" si="575">ROUND((1-0)-(1-0)*AZ237/BA237,5)</f>
        <v>0.20730000000000001</v>
      </c>
      <c r="BC237" s="335">
        <f t="shared" ref="BC237:BC238" si="576">ROUND(AS237*BB237,2)</f>
        <v>824.22</v>
      </c>
      <c r="BD237" s="349">
        <f t="shared" ref="BD237:BD238" si="577">AS237-BC237</f>
        <v>3151.7799999999997</v>
      </c>
      <c r="BE237" s="63">
        <f t="shared" ref="BE237:BE238" si="578">ROUND($AS237*AV237,2)</f>
        <v>9940</v>
      </c>
      <c r="BF237" s="63">
        <f t="shared" ref="BF237:BF238" si="579">ROUND($AS237*AZ237,2)</f>
        <v>38010.559999999998</v>
      </c>
      <c r="BG237" s="63">
        <f t="shared" ref="BG237:BG238" si="580">ROUND($AS237*BA237,2)</f>
        <v>47950.559999999998</v>
      </c>
    </row>
    <row r="238" spans="1:59" outlineLevel="2">
      <c r="A238" s="425">
        <f>'Gannett Fleming Eng Assess 6-16'!A234</f>
        <v>390.7</v>
      </c>
      <c r="B238" s="452"/>
      <c r="C238" s="351" t="s">
        <v>1254</v>
      </c>
      <c r="D238" s="351" t="s">
        <v>2033</v>
      </c>
      <c r="E238" s="429">
        <f>'Gannett Fleming Eng Assess 6-16'!E234</f>
        <v>0</v>
      </c>
      <c r="F238" s="333">
        <v>2015</v>
      </c>
      <c r="G238" s="353">
        <f t="shared" si="541"/>
        <v>2015</v>
      </c>
      <c r="H238" s="352">
        <v>6595</v>
      </c>
      <c r="I238" s="332" t="str">
        <f t="shared" si="406"/>
        <v>AUST-115</v>
      </c>
      <c r="J238" s="333">
        <f t="shared" si="542"/>
        <v>284.8</v>
      </c>
      <c r="K238" s="333">
        <f t="shared" si="408"/>
        <v>287</v>
      </c>
      <c r="L238" s="334">
        <f t="shared" si="543"/>
        <v>1.008</v>
      </c>
      <c r="M238" s="335">
        <f t="shared" si="544"/>
        <v>6647.76</v>
      </c>
      <c r="N238" s="458">
        <f t="shared" si="409"/>
        <v>1</v>
      </c>
      <c r="O238" s="335">
        <f t="shared" si="545"/>
        <v>6647.76</v>
      </c>
      <c r="P238" s="63"/>
      <c r="Q238" s="347">
        <f t="shared" si="401"/>
        <v>390.7</v>
      </c>
      <c r="R238" s="347" t="str">
        <f t="shared" si="546"/>
        <v>OFFICE FURNITURE AND EQUIPMENT</v>
      </c>
      <c r="S238" s="354">
        <f t="shared" si="547"/>
        <v>2015</v>
      </c>
      <c r="T238" s="336">
        <f>Inputs!B$7-(S238+0.5)</f>
        <v>2.5</v>
      </c>
      <c r="U238" s="355">
        <f t="shared" si="548"/>
        <v>6647.76</v>
      </c>
      <c r="V238" s="337" t="str">
        <f t="shared" si="412"/>
        <v>R3.0</v>
      </c>
      <c r="W238" s="338">
        <f t="shared" si="413"/>
        <v>12</v>
      </c>
      <c r="X238" s="339">
        <f t="shared" si="549"/>
        <v>21</v>
      </c>
      <c r="Y238" s="340" t="str">
        <f t="shared" si="550"/>
        <v>R3.0021</v>
      </c>
      <c r="Z238" s="341">
        <f t="shared" si="551"/>
        <v>0.79673000000000005</v>
      </c>
      <c r="AA238" s="342">
        <f t="shared" si="552"/>
        <v>9.56</v>
      </c>
      <c r="AB238" s="342">
        <f t="shared" si="553"/>
        <v>12.06</v>
      </c>
      <c r="AC238" s="343">
        <f t="shared" si="554"/>
        <v>0.79270315000000002</v>
      </c>
      <c r="AD238" s="344">
        <f t="shared" si="555"/>
        <v>5269.7</v>
      </c>
      <c r="AE238" s="344">
        <f t="shared" si="556"/>
        <v>16619</v>
      </c>
      <c r="AF238" s="344">
        <f t="shared" si="557"/>
        <v>63553</v>
      </c>
      <c r="AG238" s="344">
        <f t="shared" si="558"/>
        <v>80172</v>
      </c>
      <c r="AH238" s="64"/>
      <c r="AI238" s="347">
        <f t="shared" si="402"/>
        <v>390.7</v>
      </c>
      <c r="AJ238" s="347" t="str">
        <f t="shared" si="559"/>
        <v>OFFICE FURNITURE AND EQUIPMENT</v>
      </c>
      <c r="AK238" s="354">
        <f t="shared" si="560"/>
        <v>2015</v>
      </c>
      <c r="AL238" s="349">
        <f t="shared" si="561"/>
        <v>5269.7</v>
      </c>
      <c r="AM238" s="345">
        <f t="shared" si="562"/>
        <v>0</v>
      </c>
      <c r="AN238" s="346">
        <f t="shared" si="563"/>
        <v>5269.7</v>
      </c>
      <c r="AP238" s="347">
        <f t="shared" si="403"/>
        <v>390.7</v>
      </c>
      <c r="AQ238" s="347" t="str">
        <f t="shared" si="564"/>
        <v>OFFICE FURNITURE AND EQUIPMENT</v>
      </c>
      <c r="AR238" s="356">
        <f t="shared" si="565"/>
        <v>2015</v>
      </c>
      <c r="AS238" s="335">
        <f t="shared" si="566"/>
        <v>6595</v>
      </c>
      <c r="AT238" s="333" t="str">
        <f t="shared" si="567"/>
        <v>R3.0</v>
      </c>
      <c r="AU238" s="333">
        <f t="shared" si="568"/>
        <v>12</v>
      </c>
      <c r="AV238" s="348">
        <f t="shared" si="569"/>
        <v>2.5</v>
      </c>
      <c r="AW238" s="347">
        <f t="shared" si="570"/>
        <v>21</v>
      </c>
      <c r="AX238" s="347" t="str">
        <f t="shared" si="571"/>
        <v>R3.0021</v>
      </c>
      <c r="AY238" s="347">
        <f t="shared" si="572"/>
        <v>0.79673000000000005</v>
      </c>
      <c r="AZ238" s="347">
        <f t="shared" si="573"/>
        <v>9.56</v>
      </c>
      <c r="BA238" s="347">
        <f t="shared" si="574"/>
        <v>12.06</v>
      </c>
      <c r="BB238" s="350">
        <f t="shared" si="575"/>
        <v>0.20730000000000001</v>
      </c>
      <c r="BC238" s="335">
        <f t="shared" si="576"/>
        <v>1367.14</v>
      </c>
      <c r="BD238" s="349">
        <f t="shared" si="577"/>
        <v>5227.8599999999997</v>
      </c>
      <c r="BE238" s="63">
        <f t="shared" si="578"/>
        <v>16487.5</v>
      </c>
      <c r="BF238" s="63">
        <f t="shared" si="579"/>
        <v>63048.2</v>
      </c>
      <c r="BG238" s="63">
        <f t="shared" si="580"/>
        <v>79535.7</v>
      </c>
    </row>
    <row r="239" spans="1:59" outlineLevel="2">
      <c r="A239" s="425">
        <f>'Gannett Fleming Eng Assess 6-16'!A233</f>
        <v>390.7</v>
      </c>
      <c r="B239" s="452"/>
      <c r="C239" s="351" t="s">
        <v>1254</v>
      </c>
      <c r="D239" s="351" t="str">
        <f>'Gannett Fleming Eng Assess 6-16'!C233</f>
        <v>COMPUTER - ETHERNET SWITCH</v>
      </c>
      <c r="E239" s="429">
        <f>'Gannett Fleming Eng Assess 6-16'!E233</f>
        <v>0</v>
      </c>
      <c r="F239" s="333">
        <f>'Gannett Fleming Eng Assess 6-16'!D233</f>
        <v>2016</v>
      </c>
      <c r="G239" s="353">
        <f t="shared" si="374"/>
        <v>2016</v>
      </c>
      <c r="H239" s="352">
        <f>'Gannett Fleming Eng Assess 6-16'!G233</f>
        <v>89</v>
      </c>
      <c r="I239" s="332" t="str">
        <f t="shared" si="406"/>
        <v>AUST-115</v>
      </c>
      <c r="J239" s="333">
        <f t="shared" si="407"/>
        <v>285.2</v>
      </c>
      <c r="K239" s="333">
        <f t="shared" si="408"/>
        <v>287</v>
      </c>
      <c r="L239" s="334">
        <f t="shared" si="375"/>
        <v>1.006</v>
      </c>
      <c r="M239" s="335">
        <f t="shared" si="376"/>
        <v>89.53</v>
      </c>
      <c r="N239" s="458">
        <f t="shared" si="409"/>
        <v>1</v>
      </c>
      <c r="O239" s="335">
        <f t="shared" si="410"/>
        <v>89.53</v>
      </c>
      <c r="P239" s="63"/>
      <c r="Q239" s="347">
        <f t="shared" si="401"/>
        <v>390.7</v>
      </c>
      <c r="R239" s="347" t="str">
        <f t="shared" si="327"/>
        <v>OFFICE FURNITURE AND EQUIPMENT</v>
      </c>
      <c r="S239" s="354">
        <f t="shared" si="377"/>
        <v>2016</v>
      </c>
      <c r="T239" s="336">
        <f>Inputs!B$7-(S239+0.5)</f>
        <v>1.5</v>
      </c>
      <c r="U239" s="355">
        <f t="shared" si="411"/>
        <v>89.53</v>
      </c>
      <c r="V239" s="337" t="str">
        <f t="shared" si="412"/>
        <v>R3.0</v>
      </c>
      <c r="W239" s="338">
        <f t="shared" si="413"/>
        <v>12</v>
      </c>
      <c r="X239" s="339">
        <f t="shared" si="378"/>
        <v>13</v>
      </c>
      <c r="Y239" s="340" t="str">
        <f t="shared" si="379"/>
        <v>R3.0013</v>
      </c>
      <c r="Z239" s="341">
        <f t="shared" si="380"/>
        <v>0.87314000000000003</v>
      </c>
      <c r="AA239" s="342">
        <f t="shared" si="381"/>
        <v>10.48</v>
      </c>
      <c r="AB239" s="342">
        <f t="shared" si="382"/>
        <v>11.98</v>
      </c>
      <c r="AC239" s="343">
        <f t="shared" si="383"/>
        <v>0.87479132000000004</v>
      </c>
      <c r="AD239" s="344">
        <f t="shared" si="384"/>
        <v>78.319999999999993</v>
      </c>
      <c r="AE239" s="344">
        <f t="shared" si="414"/>
        <v>134</v>
      </c>
      <c r="AF239" s="344">
        <f t="shared" si="415"/>
        <v>938</v>
      </c>
      <c r="AG239" s="344">
        <f t="shared" si="416"/>
        <v>1073</v>
      </c>
      <c r="AH239" s="64"/>
      <c r="AI239" s="347">
        <f t="shared" si="402"/>
        <v>390.7</v>
      </c>
      <c r="AJ239" s="347" t="str">
        <f t="shared" si="328"/>
        <v>OFFICE FURNITURE AND EQUIPMENT</v>
      </c>
      <c r="AK239" s="354">
        <f t="shared" si="385"/>
        <v>2016</v>
      </c>
      <c r="AL239" s="349">
        <f t="shared" si="386"/>
        <v>78.319999999999993</v>
      </c>
      <c r="AM239" s="345">
        <f t="shared" si="417"/>
        <v>0</v>
      </c>
      <c r="AN239" s="346">
        <f t="shared" si="387"/>
        <v>78.319999999999993</v>
      </c>
      <c r="AP239" s="347">
        <f t="shared" si="403"/>
        <v>390.7</v>
      </c>
      <c r="AQ239" s="347" t="str">
        <f t="shared" si="329"/>
        <v>OFFICE FURNITURE AND EQUIPMENT</v>
      </c>
      <c r="AR239" s="356">
        <f t="shared" si="388"/>
        <v>2016</v>
      </c>
      <c r="AS239" s="335">
        <f t="shared" si="389"/>
        <v>89</v>
      </c>
      <c r="AT239" s="333" t="str">
        <f t="shared" si="390"/>
        <v>R3.0</v>
      </c>
      <c r="AU239" s="333">
        <f t="shared" si="391"/>
        <v>12</v>
      </c>
      <c r="AV239" s="348">
        <f t="shared" si="392"/>
        <v>1.5</v>
      </c>
      <c r="AW239" s="347">
        <f t="shared" si="393"/>
        <v>13</v>
      </c>
      <c r="AX239" s="347" t="str">
        <f t="shared" si="394"/>
        <v>R3.0013</v>
      </c>
      <c r="AY239" s="347">
        <f t="shared" si="395"/>
        <v>0.87314000000000003</v>
      </c>
      <c r="AZ239" s="347">
        <f t="shared" si="396"/>
        <v>10.48</v>
      </c>
      <c r="BA239" s="347">
        <f t="shared" si="397"/>
        <v>11.98</v>
      </c>
      <c r="BB239" s="350">
        <f t="shared" si="398"/>
        <v>0.12520999999999999</v>
      </c>
      <c r="BC239" s="335">
        <f t="shared" si="399"/>
        <v>11.14</v>
      </c>
      <c r="BD239" s="349">
        <f t="shared" si="400"/>
        <v>77.86</v>
      </c>
      <c r="BE239" s="63">
        <f t="shared" si="418"/>
        <v>133.5</v>
      </c>
      <c r="BF239" s="63">
        <f t="shared" si="419"/>
        <v>932.72</v>
      </c>
      <c r="BG239" s="63">
        <f t="shared" si="420"/>
        <v>1066.22</v>
      </c>
    </row>
    <row r="240" spans="1:59" outlineLevel="2">
      <c r="A240" s="425">
        <f>'Gannett Fleming Eng Assess 6-16'!A233</f>
        <v>390.7</v>
      </c>
      <c r="B240" s="452"/>
      <c r="C240" s="351" t="s">
        <v>1254</v>
      </c>
      <c r="D240" s="351" t="str">
        <f>'Gannett Fleming Eng Assess 6-16'!C233</f>
        <v>COMPUTER - ETHERNET SWITCH</v>
      </c>
      <c r="E240" s="429">
        <f>'Gannett Fleming Eng Assess 6-16'!E233</f>
        <v>0</v>
      </c>
      <c r="F240" s="333">
        <f>'Gannett Fleming Eng Assess 6-16'!D233</f>
        <v>2016</v>
      </c>
      <c r="G240" s="353">
        <f t="shared" ref="G240" si="581">F240</f>
        <v>2016</v>
      </c>
      <c r="H240" s="352">
        <v>5350</v>
      </c>
      <c r="I240" s="332" t="str">
        <f t="shared" si="406"/>
        <v>AUST-115</v>
      </c>
      <c r="J240" s="333">
        <f t="shared" ref="J240" si="582">VLOOKUP(CONCATENATE($I240,G240),CostIndices,10,FALSE)</f>
        <v>285.2</v>
      </c>
      <c r="K240" s="333">
        <f t="shared" si="408"/>
        <v>287</v>
      </c>
      <c r="L240" s="334">
        <f t="shared" ref="L240" si="583">ROUND(K240/J240,3)</f>
        <v>1.006</v>
      </c>
      <c r="M240" s="335">
        <f t="shared" ref="M240" si="584">ROUND(H240*L240,2)</f>
        <v>5382.1</v>
      </c>
      <c r="N240" s="458">
        <f t="shared" si="409"/>
        <v>1</v>
      </c>
      <c r="O240" s="335">
        <f t="shared" ref="O240" si="585">ROUND(M240*N240,2)</f>
        <v>5382.1</v>
      </c>
      <c r="P240" s="63"/>
      <c r="Q240" s="347">
        <f t="shared" si="401"/>
        <v>390.7</v>
      </c>
      <c r="R240" s="347" t="str">
        <f t="shared" ref="R240" si="586">C240</f>
        <v>OFFICE FURNITURE AND EQUIPMENT</v>
      </c>
      <c r="S240" s="354">
        <f t="shared" ref="S240" si="587">G240</f>
        <v>2016</v>
      </c>
      <c r="T240" s="336">
        <f>Inputs!B$7-(S240+0.5)</f>
        <v>1.5</v>
      </c>
      <c r="U240" s="355">
        <f t="shared" ref="U240" si="588">O240</f>
        <v>5382.1</v>
      </c>
      <c r="V240" s="337" t="str">
        <f t="shared" si="412"/>
        <v>R3.0</v>
      </c>
      <c r="W240" s="338">
        <f t="shared" si="413"/>
        <v>12</v>
      </c>
      <c r="X240" s="339">
        <f t="shared" ref="X240" si="589">ROUND(T240*100/W240,0)</f>
        <v>13</v>
      </c>
      <c r="Y240" s="340" t="str">
        <f t="shared" ref="Y240" si="590">CONCATENATE(V240,IF(X240&lt;10,CONCATENATE("00",X240),IF(X240&lt;100,CONCATENATE("0",X240),X240)))</f>
        <v>R3.0013</v>
      </c>
      <c r="Z240" s="341">
        <f t="shared" ref="Z240" si="591">ROUND(VLOOKUP(Y240,IowaCurves,6)/100,5)</f>
        <v>0.87314000000000003</v>
      </c>
      <c r="AA240" s="342">
        <f t="shared" ref="AA240" si="592">ROUND(W240*Z240,2)</f>
        <v>10.48</v>
      </c>
      <c r="AB240" s="342">
        <f t="shared" ref="AB240" si="593">T240+AA240</f>
        <v>11.98</v>
      </c>
      <c r="AC240" s="343">
        <f t="shared" ref="AC240" si="594">ROUND(AA240/AB240,8)</f>
        <v>0.87479132000000004</v>
      </c>
      <c r="AD240" s="344">
        <f t="shared" ref="AD240" si="595">ROUND(U240*AC240,2)</f>
        <v>4708.21</v>
      </c>
      <c r="AE240" s="344">
        <f t="shared" ref="AE240" si="596">ROUND($U240*T240,0)</f>
        <v>8073</v>
      </c>
      <c r="AF240" s="344">
        <f t="shared" ref="AF240" si="597">ROUND($U240*AA240,0)</f>
        <v>56404</v>
      </c>
      <c r="AG240" s="344">
        <f t="shared" ref="AG240" si="598">ROUND($U240*AB240,0)</f>
        <v>64478</v>
      </c>
      <c r="AH240" s="64"/>
      <c r="AI240" s="347">
        <f t="shared" si="402"/>
        <v>390.7</v>
      </c>
      <c r="AJ240" s="347" t="str">
        <f t="shared" ref="AJ240" si="599">C240</f>
        <v>OFFICE FURNITURE AND EQUIPMENT</v>
      </c>
      <c r="AK240" s="354">
        <f t="shared" ref="AK240" si="600">G240</f>
        <v>2016</v>
      </c>
      <c r="AL240" s="349">
        <f t="shared" ref="AL240" si="601">AD240</f>
        <v>4708.21</v>
      </c>
      <c r="AM240" s="345">
        <f t="shared" ref="AM240" si="602">VLOOKUP(AI240,AccountParameters,9+1,FALSE)</f>
        <v>0</v>
      </c>
      <c r="AN240" s="346">
        <f t="shared" ref="AN240" si="603">ROUND(AL240*(1-AM240),2)</f>
        <v>4708.21</v>
      </c>
      <c r="AP240" s="347">
        <f t="shared" si="403"/>
        <v>390.7</v>
      </c>
      <c r="AQ240" s="347" t="str">
        <f t="shared" ref="AQ240" si="604">C240</f>
        <v>OFFICE FURNITURE AND EQUIPMENT</v>
      </c>
      <c r="AR240" s="356">
        <f t="shared" ref="AR240" si="605">G240</f>
        <v>2016</v>
      </c>
      <c r="AS240" s="335">
        <f t="shared" ref="AS240" si="606">H240</f>
        <v>5350</v>
      </c>
      <c r="AT240" s="333" t="str">
        <f t="shared" ref="AT240" si="607">V240</f>
        <v>R3.0</v>
      </c>
      <c r="AU240" s="333">
        <f t="shared" ref="AU240" si="608">W240</f>
        <v>12</v>
      </c>
      <c r="AV240" s="348">
        <f t="shared" ref="AV240" si="609">T240</f>
        <v>1.5</v>
      </c>
      <c r="AW240" s="347">
        <f t="shared" ref="AW240" si="610">X240</f>
        <v>13</v>
      </c>
      <c r="AX240" s="347" t="str">
        <f t="shared" ref="AX240" si="611">Y240</f>
        <v>R3.0013</v>
      </c>
      <c r="AY240" s="347">
        <f t="shared" ref="AY240" si="612">Z240</f>
        <v>0.87314000000000003</v>
      </c>
      <c r="AZ240" s="347">
        <f t="shared" ref="AZ240" si="613">AA240</f>
        <v>10.48</v>
      </c>
      <c r="BA240" s="347">
        <f t="shared" ref="BA240" si="614">AB240</f>
        <v>11.98</v>
      </c>
      <c r="BB240" s="350">
        <f t="shared" ref="BB240" si="615">ROUND((1-0)-(1-0)*AZ240/BA240,5)</f>
        <v>0.12520999999999999</v>
      </c>
      <c r="BC240" s="335">
        <f t="shared" ref="BC240" si="616">ROUND(AS240*BB240,2)</f>
        <v>669.87</v>
      </c>
      <c r="BD240" s="349">
        <f t="shared" ref="BD240" si="617">AS240-BC240</f>
        <v>4680.13</v>
      </c>
      <c r="BE240" s="63">
        <f t="shared" ref="BE240" si="618">ROUND($AS240*AV240,2)</f>
        <v>8025</v>
      </c>
      <c r="BF240" s="63">
        <f t="shared" ref="BF240" si="619">ROUND($AS240*AZ240,2)</f>
        <v>56068</v>
      </c>
      <c r="BG240" s="63">
        <f t="shared" ref="BG240" si="620">ROUND($AS240*BA240,2)</f>
        <v>64093</v>
      </c>
    </row>
    <row r="241" spans="1:59" outlineLevel="2">
      <c r="A241" s="425">
        <f>'Gannett Fleming Eng Assess 6-16'!A234</f>
        <v>390.7</v>
      </c>
      <c r="B241" s="452"/>
      <c r="C241" s="351" t="s">
        <v>1254</v>
      </c>
      <c r="D241" s="351" t="s">
        <v>2034</v>
      </c>
      <c r="E241" s="429">
        <f>'Gannett Fleming Eng Assess 6-16'!E234</f>
        <v>0</v>
      </c>
      <c r="F241" s="333">
        <f>'Gannett Fleming Eng Assess 6-16'!D234</f>
        <v>2016</v>
      </c>
      <c r="G241" s="353">
        <f t="shared" si="374"/>
        <v>2016</v>
      </c>
      <c r="H241" s="352">
        <v>7380</v>
      </c>
      <c r="I241" s="332" t="str">
        <f t="shared" si="406"/>
        <v>AUST-115</v>
      </c>
      <c r="J241" s="333">
        <f t="shared" si="407"/>
        <v>285.2</v>
      </c>
      <c r="K241" s="333">
        <f t="shared" si="408"/>
        <v>287</v>
      </c>
      <c r="L241" s="334">
        <f t="shared" si="375"/>
        <v>1.006</v>
      </c>
      <c r="M241" s="335">
        <f t="shared" si="376"/>
        <v>7424.28</v>
      </c>
      <c r="N241" s="458">
        <f t="shared" si="409"/>
        <v>1</v>
      </c>
      <c r="O241" s="335">
        <f t="shared" si="410"/>
        <v>7424.28</v>
      </c>
      <c r="P241" s="63"/>
      <c r="Q241" s="347">
        <f t="shared" si="401"/>
        <v>390.7</v>
      </c>
      <c r="R241" s="347" t="str">
        <f t="shared" si="327"/>
        <v>OFFICE FURNITURE AND EQUIPMENT</v>
      </c>
      <c r="S241" s="354">
        <f t="shared" si="377"/>
        <v>2016</v>
      </c>
      <c r="T241" s="336">
        <f>Inputs!B$7-(S241+0.5)</f>
        <v>1.5</v>
      </c>
      <c r="U241" s="355">
        <f t="shared" si="411"/>
        <v>7424.28</v>
      </c>
      <c r="V241" s="337" t="str">
        <f t="shared" si="412"/>
        <v>R3.0</v>
      </c>
      <c r="W241" s="338">
        <f t="shared" si="413"/>
        <v>12</v>
      </c>
      <c r="X241" s="339">
        <f t="shared" si="378"/>
        <v>13</v>
      </c>
      <c r="Y241" s="340" t="str">
        <f t="shared" si="379"/>
        <v>R3.0013</v>
      </c>
      <c r="Z241" s="341">
        <f t="shared" si="380"/>
        <v>0.87314000000000003</v>
      </c>
      <c r="AA241" s="342">
        <f t="shared" si="381"/>
        <v>10.48</v>
      </c>
      <c r="AB241" s="342">
        <f t="shared" si="382"/>
        <v>11.98</v>
      </c>
      <c r="AC241" s="343">
        <f t="shared" si="383"/>
        <v>0.87479132000000004</v>
      </c>
      <c r="AD241" s="344">
        <f t="shared" si="384"/>
        <v>6494.7</v>
      </c>
      <c r="AE241" s="344">
        <f t="shared" si="414"/>
        <v>11136</v>
      </c>
      <c r="AF241" s="344">
        <f t="shared" si="415"/>
        <v>77806</v>
      </c>
      <c r="AG241" s="344">
        <f t="shared" si="416"/>
        <v>88943</v>
      </c>
      <c r="AH241" s="64"/>
      <c r="AI241" s="347">
        <f t="shared" si="402"/>
        <v>390.7</v>
      </c>
      <c r="AJ241" s="347" t="str">
        <f t="shared" si="328"/>
        <v>OFFICE FURNITURE AND EQUIPMENT</v>
      </c>
      <c r="AK241" s="354">
        <f t="shared" si="385"/>
        <v>2016</v>
      </c>
      <c r="AL241" s="349">
        <f t="shared" si="386"/>
        <v>6494.7</v>
      </c>
      <c r="AM241" s="345">
        <f t="shared" si="417"/>
        <v>0</v>
      </c>
      <c r="AN241" s="346">
        <f t="shared" si="387"/>
        <v>6494.7</v>
      </c>
      <c r="AP241" s="347">
        <f t="shared" si="403"/>
        <v>390.7</v>
      </c>
      <c r="AQ241" s="347" t="str">
        <f t="shared" si="329"/>
        <v>OFFICE FURNITURE AND EQUIPMENT</v>
      </c>
      <c r="AR241" s="356">
        <f t="shared" si="388"/>
        <v>2016</v>
      </c>
      <c r="AS241" s="335">
        <f t="shared" si="389"/>
        <v>7380</v>
      </c>
      <c r="AT241" s="333" t="str">
        <f t="shared" si="390"/>
        <v>R3.0</v>
      </c>
      <c r="AU241" s="333">
        <f t="shared" si="391"/>
        <v>12</v>
      </c>
      <c r="AV241" s="348">
        <f t="shared" si="392"/>
        <v>1.5</v>
      </c>
      <c r="AW241" s="347">
        <f t="shared" si="393"/>
        <v>13</v>
      </c>
      <c r="AX241" s="347" t="str">
        <f t="shared" si="394"/>
        <v>R3.0013</v>
      </c>
      <c r="AY241" s="347">
        <f t="shared" si="395"/>
        <v>0.87314000000000003</v>
      </c>
      <c r="AZ241" s="347">
        <f t="shared" si="396"/>
        <v>10.48</v>
      </c>
      <c r="BA241" s="347">
        <f t="shared" si="397"/>
        <v>11.98</v>
      </c>
      <c r="BB241" s="350">
        <f t="shared" si="398"/>
        <v>0.12520999999999999</v>
      </c>
      <c r="BC241" s="335">
        <f t="shared" si="399"/>
        <v>924.05</v>
      </c>
      <c r="BD241" s="349">
        <f t="shared" si="400"/>
        <v>6455.95</v>
      </c>
      <c r="BE241" s="63">
        <f t="shared" si="418"/>
        <v>11070</v>
      </c>
      <c r="BF241" s="63">
        <f t="shared" si="419"/>
        <v>77342.399999999994</v>
      </c>
      <c r="BG241" s="63">
        <f t="shared" si="420"/>
        <v>88412.4</v>
      </c>
    </row>
    <row r="242" spans="1:59" outlineLevel="1">
      <c r="A242" s="430" t="s">
        <v>1236</v>
      </c>
      <c r="B242" s="453"/>
      <c r="C242" s="357" t="str">
        <f>C241</f>
        <v>OFFICE FURNITURE AND EQUIPMENT</v>
      </c>
      <c r="D242" s="351"/>
      <c r="E242" s="429"/>
      <c r="F242" s="333"/>
      <c r="G242" s="353"/>
      <c r="H242" s="352">
        <f>SUBTOTAL(9,H228:H241)</f>
        <v>89011.3</v>
      </c>
      <c r="I242" s="332"/>
      <c r="J242" s="333"/>
      <c r="K242" s="333"/>
      <c r="L242" s="334"/>
      <c r="M242" s="335">
        <f>SUBTOTAL(9,M228:M241)</f>
        <v>91282.84</v>
      </c>
      <c r="N242" s="335"/>
      <c r="O242" s="335">
        <f>SUBTOTAL(9,O228:O241)</f>
        <v>91282.84</v>
      </c>
      <c r="P242" s="63"/>
      <c r="Q242" s="431" t="str">
        <f t="shared" si="401"/>
        <v>390.70 Total</v>
      </c>
      <c r="R242" s="358" t="str">
        <f>C242</f>
        <v>OFFICE FURNITURE AND EQUIPMENT</v>
      </c>
      <c r="S242" s="354"/>
      <c r="T242" s="336">
        <f>ROUND(AE242/U242,2)</f>
        <v>3.68</v>
      </c>
      <c r="U242" s="355">
        <f>SUBTOTAL(9,U228:U241)</f>
        <v>91282.84</v>
      </c>
      <c r="V242" s="337"/>
      <c r="W242" s="338"/>
      <c r="X242" s="339"/>
      <c r="Y242" s="340"/>
      <c r="Z242" s="341"/>
      <c r="AA242" s="342">
        <f>ROUND(AF242/$U242,2)</f>
        <v>8.5</v>
      </c>
      <c r="AB242" s="342">
        <f>ROUND(AG242/$U242,2)</f>
        <v>12.18</v>
      </c>
      <c r="AC242" s="343"/>
      <c r="AD242" s="344">
        <f>SUBTOTAL(9,AD228:AD241)</f>
        <v>63799.45</v>
      </c>
      <c r="AE242" s="344">
        <f t="shared" ref="AE242:AG242" si="621">SUBTOTAL(9,AE228:AE241)</f>
        <v>335833</v>
      </c>
      <c r="AF242" s="344">
        <f t="shared" si="621"/>
        <v>775557</v>
      </c>
      <c r="AG242" s="344">
        <f t="shared" si="621"/>
        <v>1111395</v>
      </c>
      <c r="AH242" s="64"/>
      <c r="AI242" s="431" t="str">
        <f t="shared" si="402"/>
        <v>390.70 Total</v>
      </c>
      <c r="AJ242" s="358" t="str">
        <f>C242</f>
        <v>OFFICE FURNITURE AND EQUIPMENT</v>
      </c>
      <c r="AK242" s="354"/>
      <c r="AL242" s="349">
        <f>SUBTOTAL(9,AL228:AL241)</f>
        <v>63799.45</v>
      </c>
      <c r="AM242" s="345"/>
      <c r="AN242" s="349">
        <f>SUBTOTAL(9,AN228:AN241)</f>
        <v>63799.45</v>
      </c>
      <c r="AP242" s="431" t="str">
        <f t="shared" si="403"/>
        <v>390.70 Total</v>
      </c>
      <c r="AQ242" s="358" t="str">
        <f>C242</f>
        <v>OFFICE FURNITURE AND EQUIPMENT</v>
      </c>
      <c r="AR242" s="356"/>
      <c r="AS242" s="335">
        <f>SUBTOTAL(9,AS228:AS241)</f>
        <v>89011.3</v>
      </c>
      <c r="AT242" s="333"/>
      <c r="AU242" s="333"/>
      <c r="AV242" s="348">
        <f>ROUND(BE242/AS242,2)</f>
        <v>3.66</v>
      </c>
      <c r="AW242" s="347"/>
      <c r="AX242" s="347"/>
      <c r="AY242" s="347"/>
      <c r="AZ242" s="348">
        <f>ROUND(BF242/AS242,2)</f>
        <v>8.51</v>
      </c>
      <c r="BA242" s="348">
        <f>ROUND(BG242/AS242,2)</f>
        <v>12.17</v>
      </c>
      <c r="BB242" s="350"/>
      <c r="BC242" s="335">
        <f>SUBTOTAL(9,BC228:BC241)</f>
        <v>26695.389999999996</v>
      </c>
      <c r="BD242" s="349">
        <f>SUBTOTAL(9,BD228:BD241)</f>
        <v>62315.909999999996</v>
      </c>
      <c r="BE242" s="349">
        <f t="shared" ref="BE242:BG242" si="622">SUBTOTAL(9,BE228:BE241)</f>
        <v>326182.70999999996</v>
      </c>
      <c r="BF242" s="349">
        <f t="shared" si="622"/>
        <v>757446.74999999988</v>
      </c>
      <c r="BG242" s="349">
        <f t="shared" si="622"/>
        <v>1083629.4599999997</v>
      </c>
    </row>
    <row r="243" spans="1:59" outlineLevel="2">
      <c r="A243" s="425">
        <f>'Gannett Fleming Eng Assess 6-16'!A237</f>
        <v>391.7</v>
      </c>
      <c r="B243" s="452"/>
      <c r="C243" s="351" t="s">
        <v>1213</v>
      </c>
      <c r="D243" s="351" t="str">
        <f>'Gannett Fleming Eng Assess 6-16'!C237</f>
        <v>2001  - FORD ECONOLINE - E150 W/RADIO - VAN  1FTRE142X1HB34687</v>
      </c>
      <c r="E243" s="429">
        <f>'Gannett Fleming Eng Assess 6-16'!E237</f>
        <v>0</v>
      </c>
      <c r="F243" s="333">
        <f>'Gannett Fleming Eng Assess 6-16'!D237</f>
        <v>2001</v>
      </c>
      <c r="G243" s="353">
        <f t="shared" si="374"/>
        <v>2001</v>
      </c>
      <c r="H243" s="352">
        <f>'Gannett Fleming Eng Assess 6-16'!G237</f>
        <v>21441.01</v>
      </c>
      <c r="I243" s="332" t="str">
        <f>VLOOKUP(A243,AccountParameters,6,FALSE)</f>
        <v>AUST-14</v>
      </c>
      <c r="J243" s="333">
        <f>VLOOKUP(CONCATENATE($I243,G243),CostIndices,10,FALSE)</f>
        <v>266</v>
      </c>
      <c r="K243" s="333">
        <f>VLOOKUP(CONCATENATE($I243,2017),CostIndices,10,FALSE)</f>
        <v>301</v>
      </c>
      <c r="L243" s="334">
        <f t="shared" si="375"/>
        <v>1.1319999999999999</v>
      </c>
      <c r="M243" s="335">
        <f t="shared" si="376"/>
        <v>24271.22</v>
      </c>
      <c r="N243" s="458">
        <f>VLOOKUP(A243,AccountParameters,7,FALSE)</f>
        <v>1</v>
      </c>
      <c r="O243" s="335">
        <f t="shared" ref="O243:O245" si="623">ROUND(M243*N243,2)</f>
        <v>24271.22</v>
      </c>
      <c r="P243" s="63"/>
      <c r="Q243" s="347">
        <f t="shared" si="401"/>
        <v>391.7</v>
      </c>
      <c r="R243" s="347" t="str">
        <f t="shared" si="327"/>
        <v>TRANSPORTATION EQUIPMENT</v>
      </c>
      <c r="S243" s="354">
        <f t="shared" si="377"/>
        <v>2001</v>
      </c>
      <c r="T243" s="336">
        <f>Inputs!B$7-(S243+0.5)</f>
        <v>16.5</v>
      </c>
      <c r="U243" s="355">
        <f t="shared" ref="U243:U245" si="624">O243</f>
        <v>24271.22</v>
      </c>
      <c r="V243" s="337" t="str">
        <f>VLOOKUP($Q243,AccountParameters,7+1,FALSE)</f>
        <v>R3.0</v>
      </c>
      <c r="W243" s="338">
        <f>VLOOKUP($Q243,AccountParameters,8+1,FALSE)</f>
        <v>10</v>
      </c>
      <c r="X243" s="339">
        <f t="shared" si="378"/>
        <v>165</v>
      </c>
      <c r="Y243" s="340" t="str">
        <f t="shared" si="379"/>
        <v>R3.0165</v>
      </c>
      <c r="Z243" s="341">
        <f t="shared" si="380"/>
        <v>1.039E-2</v>
      </c>
      <c r="AA243" s="342">
        <f t="shared" si="381"/>
        <v>0.1</v>
      </c>
      <c r="AB243" s="342">
        <f t="shared" si="382"/>
        <v>16.600000000000001</v>
      </c>
      <c r="AC243" s="343">
        <f t="shared" si="383"/>
        <v>6.0241000000000001E-3</v>
      </c>
      <c r="AD243" s="344">
        <f t="shared" si="384"/>
        <v>146.21</v>
      </c>
      <c r="AE243" s="344">
        <f>ROUND($U243*T243,0)</f>
        <v>400475</v>
      </c>
      <c r="AF243" s="344">
        <f t="shared" ref="AF243:AG245" si="625">ROUND($U243*AA243,0)</f>
        <v>2427</v>
      </c>
      <c r="AG243" s="344">
        <f t="shared" si="625"/>
        <v>402902</v>
      </c>
      <c r="AH243" s="64"/>
      <c r="AI243" s="347">
        <f t="shared" si="402"/>
        <v>391.7</v>
      </c>
      <c r="AJ243" s="347" t="str">
        <f t="shared" si="328"/>
        <v>TRANSPORTATION EQUIPMENT</v>
      </c>
      <c r="AK243" s="354">
        <f t="shared" si="385"/>
        <v>2001</v>
      </c>
      <c r="AL243" s="349">
        <f t="shared" si="386"/>
        <v>146.21</v>
      </c>
      <c r="AM243" s="345">
        <f>VLOOKUP(AI243,AccountParameters,9+1,FALSE)</f>
        <v>0</v>
      </c>
      <c r="AN243" s="346">
        <f t="shared" si="387"/>
        <v>146.21</v>
      </c>
      <c r="AP243" s="347">
        <f t="shared" si="403"/>
        <v>391.7</v>
      </c>
      <c r="AQ243" s="347" t="str">
        <f t="shared" si="329"/>
        <v>TRANSPORTATION EQUIPMENT</v>
      </c>
      <c r="AR243" s="356">
        <f t="shared" si="388"/>
        <v>2001</v>
      </c>
      <c r="AS243" s="335">
        <f t="shared" si="389"/>
        <v>21441.01</v>
      </c>
      <c r="AT243" s="333" t="str">
        <f t="shared" si="390"/>
        <v>R3.0</v>
      </c>
      <c r="AU243" s="333">
        <f t="shared" si="391"/>
        <v>10</v>
      </c>
      <c r="AV243" s="348">
        <f t="shared" si="392"/>
        <v>16.5</v>
      </c>
      <c r="AW243" s="347">
        <f t="shared" si="393"/>
        <v>165</v>
      </c>
      <c r="AX243" s="347" t="str">
        <f t="shared" si="394"/>
        <v>R3.0165</v>
      </c>
      <c r="AY243" s="347">
        <f t="shared" si="395"/>
        <v>1.039E-2</v>
      </c>
      <c r="AZ243" s="347">
        <f t="shared" si="396"/>
        <v>0.1</v>
      </c>
      <c r="BA243" s="347">
        <f t="shared" si="397"/>
        <v>16.600000000000001</v>
      </c>
      <c r="BB243" s="350">
        <f t="shared" si="398"/>
        <v>0.99397999999999997</v>
      </c>
      <c r="BC243" s="335">
        <f t="shared" si="399"/>
        <v>21311.94</v>
      </c>
      <c r="BD243" s="349">
        <f t="shared" si="400"/>
        <v>129.06999999999971</v>
      </c>
      <c r="BE243" s="63">
        <f>ROUND($AS243*AV243,2)</f>
        <v>353776.67</v>
      </c>
      <c r="BF243" s="63">
        <f t="shared" ref="BF243:BG245" si="626">ROUND($AS243*AZ243,2)</f>
        <v>2144.1</v>
      </c>
      <c r="BG243" s="63">
        <f t="shared" si="626"/>
        <v>355920.77</v>
      </c>
    </row>
    <row r="244" spans="1:59" outlineLevel="2">
      <c r="A244" s="425">
        <f>'Gannett Fleming Eng Assess 6-16'!A239</f>
        <v>391.7</v>
      </c>
      <c r="B244" s="452"/>
      <c r="C244" s="351" t="s">
        <v>1213</v>
      </c>
      <c r="D244" s="351" t="str">
        <f>'Gannett Fleming Eng Assess 6-16'!C239</f>
        <v>FUEL SYSTEM REPLACEMENT</v>
      </c>
      <c r="E244" s="429">
        <f>'Gannett Fleming Eng Assess 6-16'!E239</f>
        <v>0</v>
      </c>
      <c r="F244" s="333">
        <f>'Gannett Fleming Eng Assess 6-16'!D239</f>
        <v>2014</v>
      </c>
      <c r="G244" s="353">
        <f t="shared" si="374"/>
        <v>2014</v>
      </c>
      <c r="H244" s="352">
        <f>'Gannett Fleming Eng Assess 6-16'!G239</f>
        <v>3182</v>
      </c>
      <c r="I244" s="332" t="str">
        <f>VLOOKUP(A244,AccountParameters,6,FALSE)</f>
        <v>AUST-14</v>
      </c>
      <c r="J244" s="333">
        <f>VLOOKUP(CONCATENATE($I244,G244),CostIndices,10,FALSE)</f>
        <v>287</v>
      </c>
      <c r="K244" s="333">
        <f>VLOOKUP(CONCATENATE($I244,2017),CostIndices,10,FALSE)</f>
        <v>301</v>
      </c>
      <c r="L244" s="334">
        <f t="shared" si="375"/>
        <v>1.0489999999999999</v>
      </c>
      <c r="M244" s="335">
        <f t="shared" si="376"/>
        <v>3337.92</v>
      </c>
      <c r="N244" s="458">
        <f>VLOOKUP(A244,AccountParameters,7,FALSE)</f>
        <v>1</v>
      </c>
      <c r="O244" s="335">
        <f t="shared" si="623"/>
        <v>3337.92</v>
      </c>
      <c r="P244" s="63"/>
      <c r="Q244" s="347">
        <f t="shared" si="401"/>
        <v>391.7</v>
      </c>
      <c r="R244" s="347" t="str">
        <f t="shared" ref="R244:R295" si="627">C244</f>
        <v>TRANSPORTATION EQUIPMENT</v>
      </c>
      <c r="S244" s="354">
        <f t="shared" si="377"/>
        <v>2014</v>
      </c>
      <c r="T244" s="336">
        <f>Inputs!B$7-(S244+0.5)</f>
        <v>3.5</v>
      </c>
      <c r="U244" s="355">
        <f t="shared" si="624"/>
        <v>3337.92</v>
      </c>
      <c r="V244" s="337" t="str">
        <f>VLOOKUP($Q244,AccountParameters,7+1,FALSE)</f>
        <v>R3.0</v>
      </c>
      <c r="W244" s="338">
        <f>VLOOKUP($Q244,AccountParameters,8+1,FALSE)</f>
        <v>10</v>
      </c>
      <c r="X244" s="339">
        <f t="shared" si="378"/>
        <v>35</v>
      </c>
      <c r="Y244" s="340" t="str">
        <f t="shared" si="379"/>
        <v>R3.0035</v>
      </c>
      <c r="Z244" s="341">
        <f t="shared" si="380"/>
        <v>0.66761000000000004</v>
      </c>
      <c r="AA244" s="342">
        <f t="shared" si="381"/>
        <v>6.68</v>
      </c>
      <c r="AB244" s="342">
        <f t="shared" si="382"/>
        <v>10.18</v>
      </c>
      <c r="AC244" s="343">
        <f t="shared" si="383"/>
        <v>0.65618860999999995</v>
      </c>
      <c r="AD244" s="344">
        <f t="shared" si="384"/>
        <v>2190.31</v>
      </c>
      <c r="AE244" s="344">
        <f>ROUND($U244*T244,0)</f>
        <v>11683</v>
      </c>
      <c r="AF244" s="344">
        <f t="shared" si="625"/>
        <v>22297</v>
      </c>
      <c r="AG244" s="344">
        <f t="shared" si="625"/>
        <v>33980</v>
      </c>
      <c r="AH244" s="64"/>
      <c r="AI244" s="347">
        <f t="shared" si="402"/>
        <v>391.7</v>
      </c>
      <c r="AJ244" s="347" t="str">
        <f t="shared" ref="AJ244:AJ295" si="628">C244</f>
        <v>TRANSPORTATION EQUIPMENT</v>
      </c>
      <c r="AK244" s="354">
        <f t="shared" si="385"/>
        <v>2014</v>
      </c>
      <c r="AL244" s="349">
        <f t="shared" si="386"/>
        <v>2190.31</v>
      </c>
      <c r="AM244" s="345">
        <f>VLOOKUP(AI244,AccountParameters,9+1,FALSE)</f>
        <v>0</v>
      </c>
      <c r="AN244" s="346">
        <f t="shared" si="387"/>
        <v>2190.31</v>
      </c>
      <c r="AP244" s="347">
        <f t="shared" si="403"/>
        <v>391.7</v>
      </c>
      <c r="AQ244" s="347" t="str">
        <f t="shared" ref="AQ244:AQ295" si="629">C244</f>
        <v>TRANSPORTATION EQUIPMENT</v>
      </c>
      <c r="AR244" s="356">
        <f t="shared" si="388"/>
        <v>2014</v>
      </c>
      <c r="AS244" s="335">
        <f t="shared" si="389"/>
        <v>3182</v>
      </c>
      <c r="AT244" s="333" t="str">
        <f t="shared" si="390"/>
        <v>R3.0</v>
      </c>
      <c r="AU244" s="333">
        <f t="shared" si="391"/>
        <v>10</v>
      </c>
      <c r="AV244" s="348">
        <f t="shared" si="392"/>
        <v>3.5</v>
      </c>
      <c r="AW244" s="347">
        <f t="shared" si="393"/>
        <v>35</v>
      </c>
      <c r="AX244" s="347" t="str">
        <f t="shared" si="394"/>
        <v>R3.0035</v>
      </c>
      <c r="AY244" s="347">
        <f t="shared" si="395"/>
        <v>0.66761000000000004</v>
      </c>
      <c r="AZ244" s="347">
        <f t="shared" si="396"/>
        <v>6.68</v>
      </c>
      <c r="BA244" s="347">
        <f t="shared" si="397"/>
        <v>10.18</v>
      </c>
      <c r="BB244" s="350">
        <f t="shared" si="398"/>
        <v>0.34381</v>
      </c>
      <c r="BC244" s="335">
        <f t="shared" si="399"/>
        <v>1094</v>
      </c>
      <c r="BD244" s="349">
        <f t="shared" si="400"/>
        <v>2088</v>
      </c>
      <c r="BE244" s="63">
        <f>ROUND($AS244*AV244,2)</f>
        <v>11137</v>
      </c>
      <c r="BF244" s="63">
        <f t="shared" si="626"/>
        <v>21255.759999999998</v>
      </c>
      <c r="BG244" s="63">
        <f t="shared" si="626"/>
        <v>32392.76</v>
      </c>
    </row>
    <row r="245" spans="1:59" outlineLevel="2">
      <c r="A245" s="425">
        <f>'Gannett Fleming Eng Assess 6-16'!A240</f>
        <v>391.7</v>
      </c>
      <c r="B245" s="452"/>
      <c r="C245" s="351" t="s">
        <v>1213</v>
      </c>
      <c r="D245" s="351"/>
      <c r="E245" s="429">
        <f>'Gannett Fleming Eng Assess 6-16'!E240</f>
        <v>0</v>
      </c>
      <c r="F245" s="333">
        <f>'Gannett Fleming Eng Assess 6-16'!D240</f>
        <v>2015</v>
      </c>
      <c r="G245" s="353">
        <f t="shared" si="374"/>
        <v>2015</v>
      </c>
      <c r="H245" s="352">
        <v>0</v>
      </c>
      <c r="I245" s="332" t="str">
        <f>VLOOKUP(A245,AccountParameters,6,FALSE)</f>
        <v>AUST-14</v>
      </c>
      <c r="J245" s="333">
        <f>VLOOKUP(CONCATENATE($I245,G245),CostIndices,10,FALSE)</f>
        <v>295</v>
      </c>
      <c r="K245" s="333">
        <f>VLOOKUP(CONCATENATE($I245,2017),CostIndices,10,FALSE)</f>
        <v>301</v>
      </c>
      <c r="L245" s="334">
        <f t="shared" si="375"/>
        <v>1.02</v>
      </c>
      <c r="M245" s="335">
        <f t="shared" si="376"/>
        <v>0</v>
      </c>
      <c r="N245" s="458">
        <f>VLOOKUP(A245,AccountParameters,7,FALSE)</f>
        <v>1</v>
      </c>
      <c r="O245" s="335">
        <f t="shared" si="623"/>
        <v>0</v>
      </c>
      <c r="P245" s="63"/>
      <c r="Q245" s="347">
        <f t="shared" si="401"/>
        <v>391.7</v>
      </c>
      <c r="R245" s="347" t="str">
        <f t="shared" si="627"/>
        <v>TRANSPORTATION EQUIPMENT</v>
      </c>
      <c r="S245" s="354">
        <f t="shared" si="377"/>
        <v>2015</v>
      </c>
      <c r="T245" s="336">
        <f>Inputs!B$7-(S245+0.5)</f>
        <v>2.5</v>
      </c>
      <c r="U245" s="355">
        <f t="shared" si="624"/>
        <v>0</v>
      </c>
      <c r="V245" s="337" t="str">
        <f>VLOOKUP($Q245,AccountParameters,7+1,FALSE)</f>
        <v>R3.0</v>
      </c>
      <c r="W245" s="338">
        <f>VLOOKUP($Q245,AccountParameters,8+1,FALSE)</f>
        <v>10</v>
      </c>
      <c r="X245" s="339">
        <f t="shared" si="378"/>
        <v>25</v>
      </c>
      <c r="Y245" s="340" t="str">
        <f t="shared" si="379"/>
        <v>R3.0025</v>
      </c>
      <c r="Z245" s="341">
        <f t="shared" si="380"/>
        <v>0.75917000000000001</v>
      </c>
      <c r="AA245" s="342">
        <f t="shared" si="381"/>
        <v>7.59</v>
      </c>
      <c r="AB245" s="342">
        <f t="shared" si="382"/>
        <v>10.09</v>
      </c>
      <c r="AC245" s="343">
        <f t="shared" si="383"/>
        <v>0.75222993000000005</v>
      </c>
      <c r="AD245" s="344">
        <f t="shared" si="384"/>
        <v>0</v>
      </c>
      <c r="AE245" s="344">
        <f>ROUND($U245*T245,0)</f>
        <v>0</v>
      </c>
      <c r="AF245" s="344">
        <f t="shared" si="625"/>
        <v>0</v>
      </c>
      <c r="AG245" s="344">
        <f t="shared" si="625"/>
        <v>0</v>
      </c>
      <c r="AH245" s="64"/>
      <c r="AI245" s="347">
        <f t="shared" si="402"/>
        <v>391.7</v>
      </c>
      <c r="AJ245" s="347" t="str">
        <f t="shared" si="628"/>
        <v>TRANSPORTATION EQUIPMENT</v>
      </c>
      <c r="AK245" s="354">
        <f t="shared" si="385"/>
        <v>2015</v>
      </c>
      <c r="AL245" s="349">
        <f t="shared" si="386"/>
        <v>0</v>
      </c>
      <c r="AM245" s="345">
        <f>VLOOKUP(AI245,AccountParameters,9+1,FALSE)</f>
        <v>0</v>
      </c>
      <c r="AN245" s="346">
        <f t="shared" si="387"/>
        <v>0</v>
      </c>
      <c r="AP245" s="347">
        <f t="shared" si="403"/>
        <v>391.7</v>
      </c>
      <c r="AQ245" s="347" t="str">
        <f t="shared" si="629"/>
        <v>TRANSPORTATION EQUIPMENT</v>
      </c>
      <c r="AR245" s="356">
        <f t="shared" si="388"/>
        <v>2015</v>
      </c>
      <c r="AS245" s="335">
        <f t="shared" si="389"/>
        <v>0</v>
      </c>
      <c r="AT245" s="333" t="str">
        <f t="shared" si="390"/>
        <v>R3.0</v>
      </c>
      <c r="AU245" s="333">
        <f t="shared" si="391"/>
        <v>10</v>
      </c>
      <c r="AV245" s="348">
        <f t="shared" si="392"/>
        <v>2.5</v>
      </c>
      <c r="AW245" s="347">
        <f t="shared" si="393"/>
        <v>25</v>
      </c>
      <c r="AX245" s="347" t="str">
        <f t="shared" si="394"/>
        <v>R3.0025</v>
      </c>
      <c r="AY245" s="347">
        <f t="shared" si="395"/>
        <v>0.75917000000000001</v>
      </c>
      <c r="AZ245" s="347">
        <f t="shared" si="396"/>
        <v>7.59</v>
      </c>
      <c r="BA245" s="347">
        <f t="shared" si="397"/>
        <v>10.09</v>
      </c>
      <c r="BB245" s="350">
        <f t="shared" si="398"/>
        <v>0.24776999999999999</v>
      </c>
      <c r="BC245" s="335">
        <f t="shared" si="399"/>
        <v>0</v>
      </c>
      <c r="BD245" s="349">
        <f t="shared" si="400"/>
        <v>0</v>
      </c>
      <c r="BE245" s="63">
        <f>ROUND($AS245*AV245,2)</f>
        <v>0</v>
      </c>
      <c r="BF245" s="63">
        <f t="shared" si="626"/>
        <v>0</v>
      </c>
      <c r="BG245" s="63">
        <f t="shared" si="626"/>
        <v>0</v>
      </c>
    </row>
    <row r="246" spans="1:59" outlineLevel="1">
      <c r="A246" s="430" t="s">
        <v>1237</v>
      </c>
      <c r="B246" s="453"/>
      <c r="C246" s="357" t="str">
        <f>C245</f>
        <v>TRANSPORTATION EQUIPMENT</v>
      </c>
      <c r="D246" s="351"/>
      <c r="E246" s="429"/>
      <c r="F246" s="333"/>
      <c r="G246" s="353"/>
      <c r="H246" s="352">
        <f>SUBTOTAL(9,H243:H245)</f>
        <v>24623.01</v>
      </c>
      <c r="I246" s="332"/>
      <c r="J246" s="333"/>
      <c r="K246" s="333"/>
      <c r="L246" s="334"/>
      <c r="M246" s="335">
        <f>SUBTOTAL(9,M243:M245)</f>
        <v>27609.14</v>
      </c>
      <c r="N246" s="335"/>
      <c r="O246" s="335">
        <f>SUBTOTAL(9,O243:O245)</f>
        <v>27609.14</v>
      </c>
      <c r="P246" s="63"/>
      <c r="Q246" s="431" t="str">
        <f t="shared" si="401"/>
        <v>391.70 Total</v>
      </c>
      <c r="R246" s="358" t="str">
        <f>C246</f>
        <v>TRANSPORTATION EQUIPMENT</v>
      </c>
      <c r="S246" s="354"/>
      <c r="T246" s="336">
        <f>ROUND(AE246/U246,2)</f>
        <v>14.93</v>
      </c>
      <c r="U246" s="355">
        <f>SUBTOTAL(9,U243:U245)</f>
        <v>27609.14</v>
      </c>
      <c r="V246" s="337"/>
      <c r="W246" s="338"/>
      <c r="X246" s="339"/>
      <c r="Y246" s="340"/>
      <c r="Z246" s="341"/>
      <c r="AA246" s="342">
        <f>ROUND(AF246/$U246,2)</f>
        <v>0.9</v>
      </c>
      <c r="AB246" s="342">
        <f>ROUND(AG246/$U246,2)</f>
        <v>15.82</v>
      </c>
      <c r="AC246" s="343"/>
      <c r="AD246" s="344">
        <f>SUBTOTAL(9,AD243:AD245)</f>
        <v>2336.52</v>
      </c>
      <c r="AE246" s="344">
        <f>SUBTOTAL(9,AE243:AE245)</f>
        <v>412158</v>
      </c>
      <c r="AF246" s="344">
        <f>SUBTOTAL(9,AF243:AF245)</f>
        <v>24724</v>
      </c>
      <c r="AG246" s="344">
        <f>SUBTOTAL(9,AG243:AG245)</f>
        <v>436882</v>
      </c>
      <c r="AH246" s="64"/>
      <c r="AI246" s="431" t="str">
        <f t="shared" si="402"/>
        <v>391.70 Total</v>
      </c>
      <c r="AJ246" s="358" t="str">
        <f>C246</f>
        <v>TRANSPORTATION EQUIPMENT</v>
      </c>
      <c r="AK246" s="354"/>
      <c r="AL246" s="349">
        <f>SUBTOTAL(9,AL243:AL245)</f>
        <v>2336.52</v>
      </c>
      <c r="AM246" s="345"/>
      <c r="AN246" s="349">
        <f>SUBTOTAL(9,AN243:AN245)</f>
        <v>2336.52</v>
      </c>
      <c r="AP246" s="431" t="str">
        <f t="shared" si="403"/>
        <v>391.70 Total</v>
      </c>
      <c r="AQ246" s="358" t="str">
        <f>C246</f>
        <v>TRANSPORTATION EQUIPMENT</v>
      </c>
      <c r="AR246" s="356"/>
      <c r="AS246" s="335">
        <f>SUBTOTAL(9,AS243:AS245)</f>
        <v>24623.01</v>
      </c>
      <c r="AT246" s="333"/>
      <c r="AU246" s="333"/>
      <c r="AV246" s="348">
        <f>ROUND(BE246/AS246,2)</f>
        <v>14.82</v>
      </c>
      <c r="AW246" s="347"/>
      <c r="AX246" s="347"/>
      <c r="AY246" s="347"/>
      <c r="AZ246" s="348">
        <f>ROUND(BF246/AS246,2)</f>
        <v>0.95</v>
      </c>
      <c r="BA246" s="348">
        <f>ROUND(BG246/AS246,2)</f>
        <v>15.77</v>
      </c>
      <c r="BB246" s="350"/>
      <c r="BC246" s="335">
        <f>SUBTOTAL(9,BC243:BC245)</f>
        <v>22405.94</v>
      </c>
      <c r="BD246" s="349">
        <f>SUBTOTAL(9,BD243:BD245)</f>
        <v>2217.0699999999997</v>
      </c>
      <c r="BE246" s="349">
        <f>SUBTOTAL(9,BE243:BE245)</f>
        <v>364913.67</v>
      </c>
      <c r="BF246" s="349">
        <f>SUBTOTAL(9,BF243:BF245)</f>
        <v>23399.859999999997</v>
      </c>
      <c r="BG246" s="349">
        <f>SUBTOTAL(9,BG243:BG245)</f>
        <v>388313.53</v>
      </c>
    </row>
    <row r="247" spans="1:59" outlineLevel="2">
      <c r="A247" s="425">
        <f>'Gannett Fleming Eng Assess 6-16'!A243</f>
        <v>393.7</v>
      </c>
      <c r="B247" s="452"/>
      <c r="C247" s="351" t="s">
        <v>1214</v>
      </c>
      <c r="D247" s="351" t="str">
        <f>'Gannett Fleming Eng Assess 6-16'!C243</f>
        <v>CHLORINE LEAK REPAIR KIT</v>
      </c>
      <c r="E247" s="429">
        <f>'Gannett Fleming Eng Assess 6-16'!E243</f>
        <v>0</v>
      </c>
      <c r="F247" s="333">
        <f>'Gannett Fleming Eng Assess 6-16'!D243</f>
        <v>2006</v>
      </c>
      <c r="G247" s="353">
        <f t="shared" si="374"/>
        <v>2006</v>
      </c>
      <c r="H247" s="352">
        <f>'Gannett Fleming Eng Assess 6-16'!G243</f>
        <v>1099.71</v>
      </c>
      <c r="I247" s="332" t="str">
        <f t="shared" ref="I247:I262" si="630">VLOOKUP(A247,AccountParameters,6,FALSE)</f>
        <v>AUST-17</v>
      </c>
      <c r="J247" s="333">
        <f t="shared" ref="J247:J262" si="631">VLOOKUP(CONCATENATE($I247,G247),CostIndices,10,FALSE)</f>
        <v>416</v>
      </c>
      <c r="K247" s="333">
        <f t="shared" ref="K247:K262" si="632">VLOOKUP(CONCATENATE($I247,2017),CostIndices,10,FALSE)</f>
        <v>519</v>
      </c>
      <c r="L247" s="334">
        <f t="shared" si="375"/>
        <v>1.248</v>
      </c>
      <c r="M247" s="335">
        <f t="shared" si="376"/>
        <v>1372.44</v>
      </c>
      <c r="N247" s="458">
        <f t="shared" ref="N247:N262" si="633">VLOOKUP(A247,AccountParameters,7,FALSE)</f>
        <v>1</v>
      </c>
      <c r="O247" s="335">
        <f t="shared" ref="O247:O262" si="634">ROUND(M247*N247,2)</f>
        <v>1372.44</v>
      </c>
      <c r="P247" s="63"/>
      <c r="Q247" s="347">
        <f t="shared" si="401"/>
        <v>393.7</v>
      </c>
      <c r="R247" s="347" t="str">
        <f t="shared" si="627"/>
        <v>TOOLS, SHOP AND GARAGE EQUIPMENT</v>
      </c>
      <c r="S247" s="354">
        <f t="shared" si="377"/>
        <v>2006</v>
      </c>
      <c r="T247" s="336">
        <f>Inputs!B$7-(S247+0.5)</f>
        <v>11.5</v>
      </c>
      <c r="U247" s="355">
        <f t="shared" ref="U247:U262" si="635">O247</f>
        <v>1372.44</v>
      </c>
      <c r="V247" s="337" t="str">
        <f t="shared" ref="V247:V262" si="636">VLOOKUP($Q247,AccountParameters,7+1,FALSE)</f>
        <v>R3.0</v>
      </c>
      <c r="W247" s="338">
        <f t="shared" ref="W247:W262" si="637">VLOOKUP($Q247,AccountParameters,8+1,FALSE)</f>
        <v>35</v>
      </c>
      <c r="X247" s="339">
        <f t="shared" si="378"/>
        <v>33</v>
      </c>
      <c r="Y247" s="340" t="str">
        <f t="shared" si="379"/>
        <v>R3.0033</v>
      </c>
      <c r="Z247" s="341">
        <f t="shared" si="380"/>
        <v>0.68562999999999996</v>
      </c>
      <c r="AA247" s="342">
        <f t="shared" si="381"/>
        <v>24</v>
      </c>
      <c r="AB247" s="342">
        <f t="shared" si="382"/>
        <v>35.5</v>
      </c>
      <c r="AC247" s="343">
        <f t="shared" si="383"/>
        <v>0.67605634000000003</v>
      </c>
      <c r="AD247" s="344">
        <f t="shared" si="384"/>
        <v>927.85</v>
      </c>
      <c r="AE247" s="344">
        <f t="shared" ref="AE247:AE262" si="638">ROUND($U247*T247,0)</f>
        <v>15783</v>
      </c>
      <c r="AF247" s="344">
        <f t="shared" ref="AF247:AF262" si="639">ROUND($U247*AA247,0)</f>
        <v>32939</v>
      </c>
      <c r="AG247" s="344">
        <f t="shared" ref="AG247:AG262" si="640">ROUND($U247*AB247,0)</f>
        <v>48722</v>
      </c>
      <c r="AH247" s="64"/>
      <c r="AI247" s="347">
        <f t="shared" si="402"/>
        <v>393.7</v>
      </c>
      <c r="AJ247" s="347" t="str">
        <f t="shared" si="628"/>
        <v>TOOLS, SHOP AND GARAGE EQUIPMENT</v>
      </c>
      <c r="AK247" s="354">
        <f t="shared" si="385"/>
        <v>2006</v>
      </c>
      <c r="AL247" s="349">
        <f t="shared" si="386"/>
        <v>927.85</v>
      </c>
      <c r="AM247" s="345">
        <f t="shared" ref="AM247:AM262" si="641">VLOOKUP(AI247,AccountParameters,9+1,FALSE)</f>
        <v>0</v>
      </c>
      <c r="AN247" s="346">
        <f t="shared" si="387"/>
        <v>927.85</v>
      </c>
      <c r="AP247" s="347">
        <f t="shared" si="403"/>
        <v>393.7</v>
      </c>
      <c r="AQ247" s="347" t="str">
        <f t="shared" si="629"/>
        <v>TOOLS, SHOP AND GARAGE EQUIPMENT</v>
      </c>
      <c r="AR247" s="356">
        <f t="shared" si="388"/>
        <v>2006</v>
      </c>
      <c r="AS247" s="335">
        <f t="shared" si="389"/>
        <v>1099.71</v>
      </c>
      <c r="AT247" s="333" t="str">
        <f t="shared" si="390"/>
        <v>R3.0</v>
      </c>
      <c r="AU247" s="333">
        <f t="shared" si="391"/>
        <v>35</v>
      </c>
      <c r="AV247" s="348">
        <f t="shared" si="392"/>
        <v>11.5</v>
      </c>
      <c r="AW247" s="347">
        <f t="shared" si="393"/>
        <v>33</v>
      </c>
      <c r="AX247" s="347" t="str">
        <f t="shared" si="394"/>
        <v>R3.0033</v>
      </c>
      <c r="AY247" s="347">
        <f t="shared" si="395"/>
        <v>0.68562999999999996</v>
      </c>
      <c r="AZ247" s="347">
        <f t="shared" si="396"/>
        <v>24</v>
      </c>
      <c r="BA247" s="347">
        <f t="shared" si="397"/>
        <v>35.5</v>
      </c>
      <c r="BB247" s="350">
        <f t="shared" si="398"/>
        <v>0.32394000000000001</v>
      </c>
      <c r="BC247" s="335">
        <f t="shared" si="399"/>
        <v>356.24</v>
      </c>
      <c r="BD247" s="349">
        <f t="shared" si="400"/>
        <v>743.47</v>
      </c>
      <c r="BE247" s="63">
        <f t="shared" ref="BE247:BE262" si="642">ROUND($AS247*AV247,2)</f>
        <v>12646.67</v>
      </c>
      <c r="BF247" s="63">
        <f t="shared" ref="BF247:BF262" si="643">ROUND($AS247*AZ247,2)</f>
        <v>26393.040000000001</v>
      </c>
      <c r="BG247" s="63">
        <f t="shared" ref="BG247:BG262" si="644">ROUND($AS247*BA247,2)</f>
        <v>39039.71</v>
      </c>
    </row>
    <row r="248" spans="1:59" outlineLevel="2">
      <c r="A248" s="425">
        <f>'Gannett Fleming Eng Assess 6-16'!A244</f>
        <v>393.7</v>
      </c>
      <c r="B248" s="452"/>
      <c r="C248" s="351" t="s">
        <v>1214</v>
      </c>
      <c r="D248" s="351" t="s">
        <v>2035</v>
      </c>
      <c r="E248" s="429">
        <f>'Gannett Fleming Eng Assess 6-16'!E244</f>
        <v>0</v>
      </c>
      <c r="F248" s="333">
        <v>1997</v>
      </c>
      <c r="G248" s="353">
        <f t="shared" ref="G248:G250" si="645">F248</f>
        <v>1997</v>
      </c>
      <c r="H248" s="352">
        <v>2134.65</v>
      </c>
      <c r="I248" s="332" t="str">
        <f t="shared" si="630"/>
        <v>AUST-17</v>
      </c>
      <c r="J248" s="333">
        <f t="shared" ref="J248:J250" si="646">VLOOKUP(CONCATENATE($I248,G248),CostIndices,10,FALSE)</f>
        <v>359</v>
      </c>
      <c r="K248" s="333">
        <f t="shared" si="632"/>
        <v>519</v>
      </c>
      <c r="L248" s="334">
        <f t="shared" ref="L248:L250" si="647">ROUND(K248/J248,3)</f>
        <v>1.446</v>
      </c>
      <c r="M248" s="335">
        <f t="shared" ref="M248:M250" si="648">ROUND(H248*L248,2)</f>
        <v>3086.7</v>
      </c>
      <c r="N248" s="458">
        <f t="shared" si="633"/>
        <v>1</v>
      </c>
      <c r="O248" s="335">
        <f t="shared" ref="O248:O250" si="649">ROUND(M248*N248,2)</f>
        <v>3086.7</v>
      </c>
      <c r="P248" s="63"/>
      <c r="Q248" s="347">
        <f t="shared" ref="Q248:Q250" si="650">A248</f>
        <v>393.7</v>
      </c>
      <c r="R248" s="347" t="str">
        <f t="shared" ref="R248:R250" si="651">C248</f>
        <v>TOOLS, SHOP AND GARAGE EQUIPMENT</v>
      </c>
      <c r="S248" s="354">
        <f t="shared" ref="S248:S250" si="652">G248</f>
        <v>1997</v>
      </c>
      <c r="T248" s="336">
        <f>Inputs!B$7-(S248+0.5)</f>
        <v>20.5</v>
      </c>
      <c r="U248" s="355">
        <f t="shared" ref="U248:U250" si="653">O248</f>
        <v>3086.7</v>
      </c>
      <c r="V248" s="337" t="str">
        <f t="shared" si="636"/>
        <v>R3.0</v>
      </c>
      <c r="W248" s="338">
        <f t="shared" si="637"/>
        <v>35</v>
      </c>
      <c r="X248" s="339">
        <f t="shared" ref="X248:X250" si="654">ROUND(T248*100/W248,0)</f>
        <v>59</v>
      </c>
      <c r="Y248" s="340" t="str">
        <f t="shared" ref="Y248:Y250" si="655">CONCATENATE(V248,IF(X248&lt;10,CONCATENATE("00",X248),IF(X248&lt;100,CONCATENATE("0",X248),X248)))</f>
        <v>R3.0059</v>
      </c>
      <c r="Z248" s="341">
        <f t="shared" ref="Z248:Z250" si="656">ROUND(VLOOKUP(Y248,IowaCurves,6)/100,5)</f>
        <v>0.46529999999999999</v>
      </c>
      <c r="AA248" s="342">
        <f t="shared" ref="AA248:AA250" si="657">ROUND(W248*Z248,2)</f>
        <v>16.29</v>
      </c>
      <c r="AB248" s="342">
        <f t="shared" ref="AB248:AB250" si="658">T248+AA248</f>
        <v>36.79</v>
      </c>
      <c r="AC248" s="343">
        <f t="shared" ref="AC248:AC250" si="659">ROUND(AA248/AB248,8)</f>
        <v>0.44278337000000001</v>
      </c>
      <c r="AD248" s="344">
        <f t="shared" ref="AD248:AD250" si="660">ROUND(U248*AC248,2)</f>
        <v>1366.74</v>
      </c>
      <c r="AE248" s="344">
        <f t="shared" ref="AE248:AE250" si="661">ROUND($U248*T248,0)</f>
        <v>63277</v>
      </c>
      <c r="AF248" s="344">
        <f t="shared" ref="AF248:AF250" si="662">ROUND($U248*AA248,0)</f>
        <v>50282</v>
      </c>
      <c r="AG248" s="344">
        <f t="shared" ref="AG248:AG250" si="663">ROUND($U248*AB248,0)</f>
        <v>113560</v>
      </c>
      <c r="AH248" s="64"/>
      <c r="AI248" s="347">
        <f t="shared" ref="AI248:AI250" si="664">A248</f>
        <v>393.7</v>
      </c>
      <c r="AJ248" s="347" t="str">
        <f t="shared" ref="AJ248:AJ250" si="665">C248</f>
        <v>TOOLS, SHOP AND GARAGE EQUIPMENT</v>
      </c>
      <c r="AK248" s="354">
        <f t="shared" ref="AK248:AK250" si="666">G248</f>
        <v>1997</v>
      </c>
      <c r="AL248" s="349">
        <f t="shared" ref="AL248:AL250" si="667">AD248</f>
        <v>1366.74</v>
      </c>
      <c r="AM248" s="345">
        <f t="shared" ref="AM248:AM250" si="668">VLOOKUP(AI248,AccountParameters,9+1,FALSE)</f>
        <v>0</v>
      </c>
      <c r="AN248" s="346">
        <f t="shared" ref="AN248:AN250" si="669">ROUND(AL248*(1-AM248),2)</f>
        <v>1366.74</v>
      </c>
      <c r="AP248" s="347">
        <f t="shared" ref="AP248:AP250" si="670">A248</f>
        <v>393.7</v>
      </c>
      <c r="AQ248" s="347" t="str">
        <f t="shared" ref="AQ248:AQ250" si="671">C248</f>
        <v>TOOLS, SHOP AND GARAGE EQUIPMENT</v>
      </c>
      <c r="AR248" s="356">
        <f t="shared" ref="AR248:AR250" si="672">G248</f>
        <v>1997</v>
      </c>
      <c r="AS248" s="335">
        <f t="shared" ref="AS248:AS250" si="673">H248</f>
        <v>2134.65</v>
      </c>
      <c r="AT248" s="333" t="str">
        <f t="shared" ref="AT248:AT250" si="674">V248</f>
        <v>R3.0</v>
      </c>
      <c r="AU248" s="333">
        <f t="shared" ref="AU248:AU250" si="675">W248</f>
        <v>35</v>
      </c>
      <c r="AV248" s="348">
        <f t="shared" ref="AV248:AV250" si="676">T248</f>
        <v>20.5</v>
      </c>
      <c r="AW248" s="347">
        <f t="shared" ref="AW248:AW250" si="677">X248</f>
        <v>59</v>
      </c>
      <c r="AX248" s="347" t="str">
        <f t="shared" ref="AX248:AX250" si="678">Y248</f>
        <v>R3.0059</v>
      </c>
      <c r="AY248" s="347">
        <f t="shared" ref="AY248:AY250" si="679">Z248</f>
        <v>0.46529999999999999</v>
      </c>
      <c r="AZ248" s="347">
        <f t="shared" ref="AZ248:AZ250" si="680">AA248</f>
        <v>16.29</v>
      </c>
      <c r="BA248" s="347">
        <f t="shared" ref="BA248:BA250" si="681">AB248</f>
        <v>36.79</v>
      </c>
      <c r="BB248" s="350">
        <f t="shared" ref="BB248:BB250" si="682">ROUND((1-0)-(1-0)*AZ248/BA248,5)</f>
        <v>0.55722000000000005</v>
      </c>
      <c r="BC248" s="335">
        <f t="shared" ref="BC248:BC250" si="683">ROUND(AS248*BB248,2)</f>
        <v>1189.47</v>
      </c>
      <c r="BD248" s="349">
        <f t="shared" ref="BD248:BD250" si="684">AS248-BC248</f>
        <v>945.18000000000006</v>
      </c>
      <c r="BE248" s="63">
        <f t="shared" ref="BE248:BE250" si="685">ROUND($AS248*AV248,2)</f>
        <v>43760.33</v>
      </c>
      <c r="BF248" s="63">
        <f t="shared" ref="BF248:BF250" si="686">ROUND($AS248*AZ248,2)</f>
        <v>34773.449999999997</v>
      </c>
      <c r="BG248" s="63">
        <f t="shared" ref="BG248:BG250" si="687">ROUND($AS248*BA248,2)</f>
        <v>78533.77</v>
      </c>
    </row>
    <row r="249" spans="1:59" outlineLevel="2">
      <c r="A249" s="425">
        <f>'Gannett Fleming Eng Assess 6-16'!A245</f>
        <v>393.7</v>
      </c>
      <c r="B249" s="452"/>
      <c r="C249" s="351" t="s">
        <v>1214</v>
      </c>
      <c r="D249" s="351" t="s">
        <v>2036</v>
      </c>
      <c r="E249" s="429">
        <f>'Gannett Fleming Eng Assess 6-16'!E245</f>
        <v>0</v>
      </c>
      <c r="F249" s="333">
        <v>2000</v>
      </c>
      <c r="G249" s="353">
        <f t="shared" si="645"/>
        <v>2000</v>
      </c>
      <c r="H249" s="352">
        <v>1680.67</v>
      </c>
      <c r="I249" s="332" t="str">
        <f t="shared" si="630"/>
        <v>AUST-17</v>
      </c>
      <c r="J249" s="333">
        <f t="shared" si="646"/>
        <v>372</v>
      </c>
      <c r="K249" s="333">
        <f t="shared" si="632"/>
        <v>519</v>
      </c>
      <c r="L249" s="334">
        <f t="shared" si="647"/>
        <v>1.395</v>
      </c>
      <c r="M249" s="335">
        <f t="shared" si="648"/>
        <v>2344.5300000000002</v>
      </c>
      <c r="N249" s="458">
        <f t="shared" si="633"/>
        <v>1</v>
      </c>
      <c r="O249" s="335">
        <f t="shared" si="649"/>
        <v>2344.5300000000002</v>
      </c>
      <c r="P249" s="63"/>
      <c r="Q249" s="347">
        <f t="shared" si="650"/>
        <v>393.7</v>
      </c>
      <c r="R249" s="347" t="str">
        <f t="shared" si="651"/>
        <v>TOOLS, SHOP AND GARAGE EQUIPMENT</v>
      </c>
      <c r="S249" s="354">
        <f t="shared" si="652"/>
        <v>2000</v>
      </c>
      <c r="T249" s="336">
        <f>Inputs!B$7-(S249+0.5)</f>
        <v>17.5</v>
      </c>
      <c r="U249" s="355">
        <f t="shared" si="653"/>
        <v>2344.5300000000002</v>
      </c>
      <c r="V249" s="337" t="str">
        <f t="shared" si="636"/>
        <v>R3.0</v>
      </c>
      <c r="W249" s="338">
        <f t="shared" si="637"/>
        <v>35</v>
      </c>
      <c r="X249" s="339">
        <f t="shared" si="654"/>
        <v>50</v>
      </c>
      <c r="Y249" s="340" t="str">
        <f t="shared" si="655"/>
        <v>R3.0050</v>
      </c>
      <c r="Z249" s="341">
        <f t="shared" si="656"/>
        <v>0.53791999999999995</v>
      </c>
      <c r="AA249" s="342">
        <f t="shared" si="657"/>
        <v>18.829999999999998</v>
      </c>
      <c r="AB249" s="342">
        <f t="shared" si="658"/>
        <v>36.33</v>
      </c>
      <c r="AC249" s="343">
        <f t="shared" si="659"/>
        <v>0.51830443000000004</v>
      </c>
      <c r="AD249" s="344">
        <f t="shared" si="660"/>
        <v>1215.18</v>
      </c>
      <c r="AE249" s="344">
        <f t="shared" si="661"/>
        <v>41029</v>
      </c>
      <c r="AF249" s="344">
        <f t="shared" si="662"/>
        <v>44147</v>
      </c>
      <c r="AG249" s="344">
        <f t="shared" si="663"/>
        <v>85177</v>
      </c>
      <c r="AH249" s="64"/>
      <c r="AI249" s="347">
        <f t="shared" si="664"/>
        <v>393.7</v>
      </c>
      <c r="AJ249" s="347" t="str">
        <f t="shared" si="665"/>
        <v>TOOLS, SHOP AND GARAGE EQUIPMENT</v>
      </c>
      <c r="AK249" s="354">
        <f t="shared" si="666"/>
        <v>2000</v>
      </c>
      <c r="AL249" s="349">
        <f t="shared" si="667"/>
        <v>1215.18</v>
      </c>
      <c r="AM249" s="345">
        <f t="shared" si="668"/>
        <v>0</v>
      </c>
      <c r="AN249" s="346">
        <f t="shared" si="669"/>
        <v>1215.18</v>
      </c>
      <c r="AP249" s="347">
        <f t="shared" si="670"/>
        <v>393.7</v>
      </c>
      <c r="AQ249" s="347" t="str">
        <f t="shared" si="671"/>
        <v>TOOLS, SHOP AND GARAGE EQUIPMENT</v>
      </c>
      <c r="AR249" s="356">
        <f t="shared" si="672"/>
        <v>2000</v>
      </c>
      <c r="AS249" s="335">
        <f t="shared" si="673"/>
        <v>1680.67</v>
      </c>
      <c r="AT249" s="333" t="str">
        <f t="shared" si="674"/>
        <v>R3.0</v>
      </c>
      <c r="AU249" s="333">
        <f t="shared" si="675"/>
        <v>35</v>
      </c>
      <c r="AV249" s="348">
        <f t="shared" si="676"/>
        <v>17.5</v>
      </c>
      <c r="AW249" s="347">
        <f t="shared" si="677"/>
        <v>50</v>
      </c>
      <c r="AX249" s="347" t="str">
        <f t="shared" si="678"/>
        <v>R3.0050</v>
      </c>
      <c r="AY249" s="347">
        <f t="shared" si="679"/>
        <v>0.53791999999999995</v>
      </c>
      <c r="AZ249" s="347">
        <f t="shared" si="680"/>
        <v>18.829999999999998</v>
      </c>
      <c r="BA249" s="347">
        <f t="shared" si="681"/>
        <v>36.33</v>
      </c>
      <c r="BB249" s="350">
        <f t="shared" si="682"/>
        <v>0.48170000000000002</v>
      </c>
      <c r="BC249" s="335">
        <f t="shared" si="683"/>
        <v>809.58</v>
      </c>
      <c r="BD249" s="349">
        <f t="shared" si="684"/>
        <v>871.09</v>
      </c>
      <c r="BE249" s="63">
        <f t="shared" si="685"/>
        <v>29411.73</v>
      </c>
      <c r="BF249" s="63">
        <f t="shared" si="686"/>
        <v>31647.02</v>
      </c>
      <c r="BG249" s="63">
        <f t="shared" si="687"/>
        <v>61058.74</v>
      </c>
    </row>
    <row r="250" spans="1:59" outlineLevel="2">
      <c r="A250" s="425">
        <f>'Gannett Fleming Eng Assess 6-16'!A246</f>
        <v>393.7</v>
      </c>
      <c r="B250" s="452"/>
      <c r="C250" s="351" t="s">
        <v>1214</v>
      </c>
      <c r="D250" s="351" t="s">
        <v>2037</v>
      </c>
      <c r="E250" s="429">
        <f>'Gannett Fleming Eng Assess 6-16'!E246</f>
        <v>0</v>
      </c>
      <c r="F250" s="333">
        <v>2004</v>
      </c>
      <c r="G250" s="353">
        <f t="shared" si="645"/>
        <v>2004</v>
      </c>
      <c r="H250" s="352">
        <v>1621.78</v>
      </c>
      <c r="I250" s="332" t="str">
        <f t="shared" si="630"/>
        <v>AUST-17</v>
      </c>
      <c r="J250" s="333">
        <f t="shared" si="646"/>
        <v>387</v>
      </c>
      <c r="K250" s="333">
        <f t="shared" si="632"/>
        <v>519</v>
      </c>
      <c r="L250" s="334">
        <f t="shared" si="647"/>
        <v>1.341</v>
      </c>
      <c r="M250" s="335">
        <f t="shared" si="648"/>
        <v>2174.81</v>
      </c>
      <c r="N250" s="458">
        <f t="shared" si="633"/>
        <v>1</v>
      </c>
      <c r="O250" s="335">
        <f t="shared" si="649"/>
        <v>2174.81</v>
      </c>
      <c r="P250" s="63"/>
      <c r="Q250" s="347">
        <f t="shared" si="650"/>
        <v>393.7</v>
      </c>
      <c r="R250" s="347" t="str">
        <f t="shared" si="651"/>
        <v>TOOLS, SHOP AND GARAGE EQUIPMENT</v>
      </c>
      <c r="S250" s="354">
        <f t="shared" si="652"/>
        <v>2004</v>
      </c>
      <c r="T250" s="336">
        <f>Inputs!B$7-(S250+0.5)</f>
        <v>13.5</v>
      </c>
      <c r="U250" s="355">
        <f t="shared" si="653"/>
        <v>2174.81</v>
      </c>
      <c r="V250" s="337" t="str">
        <f t="shared" si="636"/>
        <v>R3.0</v>
      </c>
      <c r="W250" s="338">
        <f t="shared" si="637"/>
        <v>35</v>
      </c>
      <c r="X250" s="339">
        <f t="shared" si="654"/>
        <v>39</v>
      </c>
      <c r="Y250" s="340" t="str">
        <f t="shared" si="655"/>
        <v>R3.0039</v>
      </c>
      <c r="Z250" s="341">
        <f t="shared" si="656"/>
        <v>0.63205</v>
      </c>
      <c r="AA250" s="342">
        <f t="shared" si="657"/>
        <v>22.12</v>
      </c>
      <c r="AB250" s="342">
        <f t="shared" si="658"/>
        <v>35.620000000000005</v>
      </c>
      <c r="AC250" s="343">
        <f t="shared" si="659"/>
        <v>0.62099943999999996</v>
      </c>
      <c r="AD250" s="344">
        <f t="shared" si="660"/>
        <v>1350.56</v>
      </c>
      <c r="AE250" s="344">
        <f t="shared" si="661"/>
        <v>29360</v>
      </c>
      <c r="AF250" s="344">
        <f t="shared" si="662"/>
        <v>48107</v>
      </c>
      <c r="AG250" s="344">
        <f t="shared" si="663"/>
        <v>77467</v>
      </c>
      <c r="AH250" s="64"/>
      <c r="AI250" s="347">
        <f t="shared" si="664"/>
        <v>393.7</v>
      </c>
      <c r="AJ250" s="347" t="str">
        <f t="shared" si="665"/>
        <v>TOOLS, SHOP AND GARAGE EQUIPMENT</v>
      </c>
      <c r="AK250" s="354">
        <f t="shared" si="666"/>
        <v>2004</v>
      </c>
      <c r="AL250" s="349">
        <f t="shared" si="667"/>
        <v>1350.56</v>
      </c>
      <c r="AM250" s="345">
        <f t="shared" si="668"/>
        <v>0</v>
      </c>
      <c r="AN250" s="346">
        <f t="shared" si="669"/>
        <v>1350.56</v>
      </c>
      <c r="AP250" s="347">
        <f t="shared" si="670"/>
        <v>393.7</v>
      </c>
      <c r="AQ250" s="347" t="str">
        <f t="shared" si="671"/>
        <v>TOOLS, SHOP AND GARAGE EQUIPMENT</v>
      </c>
      <c r="AR250" s="356">
        <f t="shared" si="672"/>
        <v>2004</v>
      </c>
      <c r="AS250" s="335">
        <f t="shared" si="673"/>
        <v>1621.78</v>
      </c>
      <c r="AT250" s="333" t="str">
        <f t="shared" si="674"/>
        <v>R3.0</v>
      </c>
      <c r="AU250" s="333">
        <f t="shared" si="675"/>
        <v>35</v>
      </c>
      <c r="AV250" s="348">
        <f t="shared" si="676"/>
        <v>13.5</v>
      </c>
      <c r="AW250" s="347">
        <f t="shared" si="677"/>
        <v>39</v>
      </c>
      <c r="AX250" s="347" t="str">
        <f t="shared" si="678"/>
        <v>R3.0039</v>
      </c>
      <c r="AY250" s="347">
        <f t="shared" si="679"/>
        <v>0.63205</v>
      </c>
      <c r="AZ250" s="347">
        <f t="shared" si="680"/>
        <v>22.12</v>
      </c>
      <c r="BA250" s="347">
        <f t="shared" si="681"/>
        <v>35.620000000000005</v>
      </c>
      <c r="BB250" s="350">
        <f t="shared" si="682"/>
        <v>0.379</v>
      </c>
      <c r="BC250" s="335">
        <f t="shared" si="683"/>
        <v>614.65</v>
      </c>
      <c r="BD250" s="349">
        <f t="shared" si="684"/>
        <v>1007.13</v>
      </c>
      <c r="BE250" s="63">
        <f t="shared" si="685"/>
        <v>21894.03</v>
      </c>
      <c r="BF250" s="63">
        <f t="shared" si="686"/>
        <v>35873.769999999997</v>
      </c>
      <c r="BG250" s="63">
        <f t="shared" si="687"/>
        <v>57767.8</v>
      </c>
    </row>
    <row r="251" spans="1:59" outlineLevel="2">
      <c r="A251" s="425">
        <f>'Gannett Fleming Eng Assess 6-16'!A247</f>
        <v>393.7</v>
      </c>
      <c r="B251" s="452"/>
      <c r="C251" s="351" t="s">
        <v>1214</v>
      </c>
      <c r="D251" s="351" t="s">
        <v>2038</v>
      </c>
      <c r="E251" s="429">
        <f>'Gannett Fleming Eng Assess 6-16'!E247</f>
        <v>0</v>
      </c>
      <c r="F251" s="333">
        <v>2006</v>
      </c>
      <c r="G251" s="353">
        <f t="shared" ref="G251:G252" si="688">F251</f>
        <v>2006</v>
      </c>
      <c r="H251" s="352">
        <v>5075.5600000000004</v>
      </c>
      <c r="I251" s="332" t="str">
        <f t="shared" si="630"/>
        <v>AUST-17</v>
      </c>
      <c r="J251" s="333">
        <f t="shared" ref="J251:J252" si="689">VLOOKUP(CONCATENATE($I251,G251),CostIndices,10,FALSE)</f>
        <v>416</v>
      </c>
      <c r="K251" s="333">
        <f t="shared" si="632"/>
        <v>519</v>
      </c>
      <c r="L251" s="334">
        <f t="shared" ref="L251:L252" si="690">ROUND(K251/J251,3)</f>
        <v>1.248</v>
      </c>
      <c r="M251" s="335">
        <f t="shared" ref="M251:M252" si="691">ROUND(H251*L251,2)</f>
        <v>6334.3</v>
      </c>
      <c r="N251" s="458">
        <f t="shared" si="633"/>
        <v>1</v>
      </c>
      <c r="O251" s="335">
        <f t="shared" ref="O251:O252" si="692">ROUND(M251*N251,2)</f>
        <v>6334.3</v>
      </c>
      <c r="P251" s="63"/>
      <c r="Q251" s="347">
        <f t="shared" ref="Q251:Q252" si="693">A251</f>
        <v>393.7</v>
      </c>
      <c r="R251" s="347" t="str">
        <f t="shared" ref="R251:R252" si="694">C251</f>
        <v>TOOLS, SHOP AND GARAGE EQUIPMENT</v>
      </c>
      <c r="S251" s="354">
        <f t="shared" ref="S251:S252" si="695">G251</f>
        <v>2006</v>
      </c>
      <c r="T251" s="336">
        <f>Inputs!B$7-(S251+0.5)</f>
        <v>11.5</v>
      </c>
      <c r="U251" s="355">
        <f t="shared" ref="U251:U252" si="696">O251</f>
        <v>6334.3</v>
      </c>
      <c r="V251" s="337" t="str">
        <f t="shared" si="636"/>
        <v>R3.0</v>
      </c>
      <c r="W251" s="338">
        <f t="shared" si="637"/>
        <v>35</v>
      </c>
      <c r="X251" s="339">
        <f t="shared" ref="X251:X252" si="697">ROUND(T251*100/W251,0)</f>
        <v>33</v>
      </c>
      <c r="Y251" s="340" t="str">
        <f t="shared" ref="Y251:Y252" si="698">CONCATENATE(V251,IF(X251&lt;10,CONCATENATE("00",X251),IF(X251&lt;100,CONCATENATE("0",X251),X251)))</f>
        <v>R3.0033</v>
      </c>
      <c r="Z251" s="341">
        <f t="shared" ref="Z251:Z252" si="699">ROUND(VLOOKUP(Y251,IowaCurves,6)/100,5)</f>
        <v>0.68562999999999996</v>
      </c>
      <c r="AA251" s="342">
        <f t="shared" ref="AA251:AA252" si="700">ROUND(W251*Z251,2)</f>
        <v>24</v>
      </c>
      <c r="AB251" s="342">
        <f t="shared" ref="AB251:AB252" si="701">T251+AA251</f>
        <v>35.5</v>
      </c>
      <c r="AC251" s="343">
        <f t="shared" ref="AC251:AC252" si="702">ROUND(AA251/AB251,8)</f>
        <v>0.67605634000000003</v>
      </c>
      <c r="AD251" s="344">
        <f t="shared" ref="AD251:AD252" si="703">ROUND(U251*AC251,2)</f>
        <v>4282.34</v>
      </c>
      <c r="AE251" s="344">
        <f t="shared" ref="AE251:AE252" si="704">ROUND($U251*T251,0)</f>
        <v>72844</v>
      </c>
      <c r="AF251" s="344">
        <f t="shared" ref="AF251:AF252" si="705">ROUND($U251*AA251,0)</f>
        <v>152023</v>
      </c>
      <c r="AG251" s="344">
        <f t="shared" ref="AG251:AG252" si="706">ROUND($U251*AB251,0)</f>
        <v>224868</v>
      </c>
      <c r="AH251" s="64"/>
      <c r="AI251" s="347">
        <f t="shared" ref="AI251:AI252" si="707">A251</f>
        <v>393.7</v>
      </c>
      <c r="AJ251" s="347" t="str">
        <f t="shared" ref="AJ251:AJ252" si="708">C251</f>
        <v>TOOLS, SHOP AND GARAGE EQUIPMENT</v>
      </c>
      <c r="AK251" s="354">
        <f t="shared" ref="AK251:AK252" si="709">G251</f>
        <v>2006</v>
      </c>
      <c r="AL251" s="349">
        <f t="shared" ref="AL251:AL252" si="710">AD251</f>
        <v>4282.34</v>
      </c>
      <c r="AM251" s="345">
        <f t="shared" ref="AM251:AM252" si="711">VLOOKUP(AI251,AccountParameters,9+1,FALSE)</f>
        <v>0</v>
      </c>
      <c r="AN251" s="346">
        <f t="shared" ref="AN251:AN252" si="712">ROUND(AL251*(1-AM251),2)</f>
        <v>4282.34</v>
      </c>
      <c r="AP251" s="347">
        <f t="shared" ref="AP251:AP252" si="713">A251</f>
        <v>393.7</v>
      </c>
      <c r="AQ251" s="347" t="str">
        <f t="shared" ref="AQ251:AQ252" si="714">C251</f>
        <v>TOOLS, SHOP AND GARAGE EQUIPMENT</v>
      </c>
      <c r="AR251" s="356">
        <f t="shared" ref="AR251:AR252" si="715">G251</f>
        <v>2006</v>
      </c>
      <c r="AS251" s="335">
        <f t="shared" ref="AS251:AS252" si="716">H251</f>
        <v>5075.5600000000004</v>
      </c>
      <c r="AT251" s="333" t="str">
        <f t="shared" ref="AT251:AT252" si="717">V251</f>
        <v>R3.0</v>
      </c>
      <c r="AU251" s="333">
        <f t="shared" ref="AU251:AU252" si="718">W251</f>
        <v>35</v>
      </c>
      <c r="AV251" s="348">
        <f t="shared" ref="AV251:AV252" si="719">T251</f>
        <v>11.5</v>
      </c>
      <c r="AW251" s="347">
        <f t="shared" ref="AW251:AW252" si="720">X251</f>
        <v>33</v>
      </c>
      <c r="AX251" s="347" t="str">
        <f t="shared" ref="AX251:AX252" si="721">Y251</f>
        <v>R3.0033</v>
      </c>
      <c r="AY251" s="347">
        <f t="shared" ref="AY251:AY252" si="722">Z251</f>
        <v>0.68562999999999996</v>
      </c>
      <c r="AZ251" s="347">
        <f t="shared" ref="AZ251:AZ252" si="723">AA251</f>
        <v>24</v>
      </c>
      <c r="BA251" s="347">
        <f t="shared" ref="BA251:BA252" si="724">AB251</f>
        <v>35.5</v>
      </c>
      <c r="BB251" s="350">
        <f t="shared" ref="BB251:BB252" si="725">ROUND((1-0)-(1-0)*AZ251/BA251,5)</f>
        <v>0.32394000000000001</v>
      </c>
      <c r="BC251" s="335">
        <f t="shared" ref="BC251:BC252" si="726">ROUND(AS251*BB251,2)</f>
        <v>1644.18</v>
      </c>
      <c r="BD251" s="349">
        <f t="shared" ref="BD251:BD252" si="727">AS251-BC251</f>
        <v>3431.38</v>
      </c>
      <c r="BE251" s="63">
        <f t="shared" ref="BE251:BE252" si="728">ROUND($AS251*AV251,2)</f>
        <v>58368.94</v>
      </c>
      <c r="BF251" s="63">
        <f t="shared" ref="BF251:BF252" si="729">ROUND($AS251*AZ251,2)</f>
        <v>121813.44</v>
      </c>
      <c r="BG251" s="63">
        <f t="shared" ref="BG251:BG252" si="730">ROUND($AS251*BA251,2)</f>
        <v>180182.38</v>
      </c>
    </row>
    <row r="252" spans="1:59" outlineLevel="2">
      <c r="A252" s="425">
        <f>'Gannett Fleming Eng Assess 6-16'!A248</f>
        <v>393.7</v>
      </c>
      <c r="B252" s="452"/>
      <c r="C252" s="351" t="s">
        <v>1214</v>
      </c>
      <c r="D252" s="351" t="s">
        <v>2039</v>
      </c>
      <c r="E252" s="429">
        <f>'Gannett Fleming Eng Assess 6-16'!E248</f>
        <v>0</v>
      </c>
      <c r="F252" s="333">
        <v>2006</v>
      </c>
      <c r="G252" s="353">
        <f t="shared" si="688"/>
        <v>2006</v>
      </c>
      <c r="H252" s="352">
        <v>2711.05</v>
      </c>
      <c r="I252" s="332" t="str">
        <f t="shared" si="630"/>
        <v>AUST-17</v>
      </c>
      <c r="J252" s="333">
        <f t="shared" si="689"/>
        <v>416</v>
      </c>
      <c r="K252" s="333">
        <f t="shared" si="632"/>
        <v>519</v>
      </c>
      <c r="L252" s="334">
        <f t="shared" si="690"/>
        <v>1.248</v>
      </c>
      <c r="M252" s="335">
        <f t="shared" si="691"/>
        <v>3383.39</v>
      </c>
      <c r="N252" s="458">
        <f t="shared" si="633"/>
        <v>1</v>
      </c>
      <c r="O252" s="335">
        <f t="shared" si="692"/>
        <v>3383.39</v>
      </c>
      <c r="P252" s="63"/>
      <c r="Q252" s="347">
        <f t="shared" si="693"/>
        <v>393.7</v>
      </c>
      <c r="R252" s="347" t="str">
        <f t="shared" si="694"/>
        <v>TOOLS, SHOP AND GARAGE EQUIPMENT</v>
      </c>
      <c r="S252" s="354">
        <f t="shared" si="695"/>
        <v>2006</v>
      </c>
      <c r="T252" s="336">
        <f>Inputs!B$7-(S252+0.5)</f>
        <v>11.5</v>
      </c>
      <c r="U252" s="355">
        <f t="shared" si="696"/>
        <v>3383.39</v>
      </c>
      <c r="V252" s="337" t="str">
        <f t="shared" si="636"/>
        <v>R3.0</v>
      </c>
      <c r="W252" s="338">
        <f t="shared" si="637"/>
        <v>35</v>
      </c>
      <c r="X252" s="339">
        <f t="shared" si="697"/>
        <v>33</v>
      </c>
      <c r="Y252" s="340" t="str">
        <f t="shared" si="698"/>
        <v>R3.0033</v>
      </c>
      <c r="Z252" s="341">
        <f t="shared" si="699"/>
        <v>0.68562999999999996</v>
      </c>
      <c r="AA252" s="342">
        <f t="shared" si="700"/>
        <v>24</v>
      </c>
      <c r="AB252" s="342">
        <f t="shared" si="701"/>
        <v>35.5</v>
      </c>
      <c r="AC252" s="343">
        <f t="shared" si="702"/>
        <v>0.67605634000000003</v>
      </c>
      <c r="AD252" s="344">
        <f t="shared" si="703"/>
        <v>2287.36</v>
      </c>
      <c r="AE252" s="344">
        <f t="shared" si="704"/>
        <v>38909</v>
      </c>
      <c r="AF252" s="344">
        <f t="shared" si="705"/>
        <v>81201</v>
      </c>
      <c r="AG252" s="344">
        <f t="shared" si="706"/>
        <v>120110</v>
      </c>
      <c r="AH252" s="64"/>
      <c r="AI252" s="347">
        <f t="shared" si="707"/>
        <v>393.7</v>
      </c>
      <c r="AJ252" s="347" t="str">
        <f t="shared" si="708"/>
        <v>TOOLS, SHOP AND GARAGE EQUIPMENT</v>
      </c>
      <c r="AK252" s="354">
        <f t="shared" si="709"/>
        <v>2006</v>
      </c>
      <c r="AL252" s="349">
        <f t="shared" si="710"/>
        <v>2287.36</v>
      </c>
      <c r="AM252" s="345">
        <f t="shared" si="711"/>
        <v>0</v>
      </c>
      <c r="AN252" s="346">
        <f t="shared" si="712"/>
        <v>2287.36</v>
      </c>
      <c r="AP252" s="347">
        <f t="shared" si="713"/>
        <v>393.7</v>
      </c>
      <c r="AQ252" s="347" t="str">
        <f t="shared" si="714"/>
        <v>TOOLS, SHOP AND GARAGE EQUIPMENT</v>
      </c>
      <c r="AR252" s="356">
        <f t="shared" si="715"/>
        <v>2006</v>
      </c>
      <c r="AS252" s="335">
        <f t="shared" si="716"/>
        <v>2711.05</v>
      </c>
      <c r="AT252" s="333" t="str">
        <f t="shared" si="717"/>
        <v>R3.0</v>
      </c>
      <c r="AU252" s="333">
        <f t="shared" si="718"/>
        <v>35</v>
      </c>
      <c r="AV252" s="348">
        <f t="shared" si="719"/>
        <v>11.5</v>
      </c>
      <c r="AW252" s="347">
        <f t="shared" si="720"/>
        <v>33</v>
      </c>
      <c r="AX252" s="347" t="str">
        <f t="shared" si="721"/>
        <v>R3.0033</v>
      </c>
      <c r="AY252" s="347">
        <f t="shared" si="722"/>
        <v>0.68562999999999996</v>
      </c>
      <c r="AZ252" s="347">
        <f t="shared" si="723"/>
        <v>24</v>
      </c>
      <c r="BA252" s="347">
        <f t="shared" si="724"/>
        <v>35.5</v>
      </c>
      <c r="BB252" s="350">
        <f t="shared" si="725"/>
        <v>0.32394000000000001</v>
      </c>
      <c r="BC252" s="335">
        <f t="shared" si="726"/>
        <v>878.22</v>
      </c>
      <c r="BD252" s="349">
        <f t="shared" si="727"/>
        <v>1832.8300000000002</v>
      </c>
      <c r="BE252" s="63">
        <f t="shared" si="728"/>
        <v>31177.08</v>
      </c>
      <c r="BF252" s="63">
        <f t="shared" si="729"/>
        <v>65065.2</v>
      </c>
      <c r="BG252" s="63">
        <f t="shared" si="730"/>
        <v>96242.28</v>
      </c>
    </row>
    <row r="253" spans="1:59" outlineLevel="2">
      <c r="A253" s="425">
        <f>'Gannett Fleming Eng Assess 6-16'!A244</f>
        <v>393.7</v>
      </c>
      <c r="B253" s="452"/>
      <c r="C253" s="351" t="s">
        <v>1214</v>
      </c>
      <c r="D253" s="351" t="str">
        <f>'Gannett Fleming Eng Assess 6-16'!C244</f>
        <v>GAS MASS FLOWMETER</v>
      </c>
      <c r="E253" s="429">
        <f>'Gannett Fleming Eng Assess 6-16'!E244</f>
        <v>0</v>
      </c>
      <c r="F253" s="333">
        <f>'Gannett Fleming Eng Assess 6-16'!D244</f>
        <v>2012</v>
      </c>
      <c r="G253" s="353">
        <f t="shared" si="374"/>
        <v>2012</v>
      </c>
      <c r="H253" s="352">
        <f>'Gannett Fleming Eng Assess 6-16'!G244</f>
        <v>4995.67</v>
      </c>
      <c r="I253" s="332" t="str">
        <f t="shared" si="630"/>
        <v>AUST-17</v>
      </c>
      <c r="J253" s="333">
        <f t="shared" si="631"/>
        <v>485</v>
      </c>
      <c r="K253" s="333">
        <f t="shared" si="632"/>
        <v>519</v>
      </c>
      <c r="L253" s="334">
        <f t="shared" si="375"/>
        <v>1.07</v>
      </c>
      <c r="M253" s="335">
        <f t="shared" si="376"/>
        <v>5345.37</v>
      </c>
      <c r="N253" s="458">
        <f t="shared" si="633"/>
        <v>1</v>
      </c>
      <c r="O253" s="335">
        <f t="shared" si="634"/>
        <v>5345.37</v>
      </c>
      <c r="P253" s="63"/>
      <c r="Q253" s="347">
        <f>A253</f>
        <v>393.7</v>
      </c>
      <c r="R253" s="347" t="str">
        <f t="shared" si="627"/>
        <v>TOOLS, SHOP AND GARAGE EQUIPMENT</v>
      </c>
      <c r="S253" s="354">
        <f t="shared" si="377"/>
        <v>2012</v>
      </c>
      <c r="T253" s="336">
        <f>Inputs!B$7-(S253+0.5)</f>
        <v>5.5</v>
      </c>
      <c r="U253" s="355">
        <f t="shared" si="635"/>
        <v>5345.37</v>
      </c>
      <c r="V253" s="337" t="str">
        <f t="shared" si="636"/>
        <v>R3.0</v>
      </c>
      <c r="W253" s="338">
        <f t="shared" si="637"/>
        <v>35</v>
      </c>
      <c r="X253" s="339">
        <f t="shared" si="378"/>
        <v>16</v>
      </c>
      <c r="Y253" s="340" t="str">
        <f t="shared" si="379"/>
        <v>R3.0016</v>
      </c>
      <c r="Z253" s="341">
        <f t="shared" si="380"/>
        <v>0.84430000000000005</v>
      </c>
      <c r="AA253" s="342">
        <f t="shared" si="381"/>
        <v>29.55</v>
      </c>
      <c r="AB253" s="342">
        <f t="shared" si="382"/>
        <v>35.049999999999997</v>
      </c>
      <c r="AC253" s="343">
        <f t="shared" si="383"/>
        <v>0.84308130999999997</v>
      </c>
      <c r="AD253" s="344">
        <f t="shared" si="384"/>
        <v>4506.58</v>
      </c>
      <c r="AE253" s="344">
        <f t="shared" si="638"/>
        <v>29400</v>
      </c>
      <c r="AF253" s="344">
        <f t="shared" si="639"/>
        <v>157956</v>
      </c>
      <c r="AG253" s="344">
        <f t="shared" si="640"/>
        <v>187355</v>
      </c>
      <c r="AH253" s="64"/>
      <c r="AI253" s="347">
        <f>A253</f>
        <v>393.7</v>
      </c>
      <c r="AJ253" s="347" t="str">
        <f t="shared" si="628"/>
        <v>TOOLS, SHOP AND GARAGE EQUIPMENT</v>
      </c>
      <c r="AK253" s="354">
        <f t="shared" si="385"/>
        <v>2012</v>
      </c>
      <c r="AL253" s="349">
        <f t="shared" si="386"/>
        <v>4506.58</v>
      </c>
      <c r="AM253" s="345">
        <f t="shared" si="641"/>
        <v>0</v>
      </c>
      <c r="AN253" s="346">
        <f t="shared" si="387"/>
        <v>4506.58</v>
      </c>
      <c r="AP253" s="347">
        <f>A253</f>
        <v>393.7</v>
      </c>
      <c r="AQ253" s="347" t="str">
        <f t="shared" si="629"/>
        <v>TOOLS, SHOP AND GARAGE EQUIPMENT</v>
      </c>
      <c r="AR253" s="356">
        <f t="shared" si="388"/>
        <v>2012</v>
      </c>
      <c r="AS253" s="335">
        <f t="shared" si="389"/>
        <v>4995.67</v>
      </c>
      <c r="AT253" s="333" t="str">
        <f t="shared" si="390"/>
        <v>R3.0</v>
      </c>
      <c r="AU253" s="333">
        <f t="shared" si="391"/>
        <v>35</v>
      </c>
      <c r="AV253" s="348">
        <f t="shared" si="392"/>
        <v>5.5</v>
      </c>
      <c r="AW253" s="347">
        <f t="shared" si="393"/>
        <v>16</v>
      </c>
      <c r="AX253" s="347" t="str">
        <f t="shared" si="394"/>
        <v>R3.0016</v>
      </c>
      <c r="AY253" s="347">
        <f t="shared" si="395"/>
        <v>0.84430000000000005</v>
      </c>
      <c r="AZ253" s="347">
        <f t="shared" si="396"/>
        <v>29.55</v>
      </c>
      <c r="BA253" s="347">
        <f t="shared" si="397"/>
        <v>35.049999999999997</v>
      </c>
      <c r="BB253" s="350">
        <f t="shared" si="398"/>
        <v>0.15692</v>
      </c>
      <c r="BC253" s="335">
        <f t="shared" si="399"/>
        <v>783.92</v>
      </c>
      <c r="BD253" s="349">
        <f t="shared" si="400"/>
        <v>4211.75</v>
      </c>
      <c r="BE253" s="63">
        <f t="shared" si="642"/>
        <v>27476.19</v>
      </c>
      <c r="BF253" s="63">
        <f t="shared" si="643"/>
        <v>147622.04999999999</v>
      </c>
      <c r="BG253" s="63">
        <f t="shared" si="644"/>
        <v>175098.23</v>
      </c>
    </row>
    <row r="254" spans="1:59" outlineLevel="2">
      <c r="A254" s="425">
        <f>'Gannett Fleming Eng Assess 6-16'!A245</f>
        <v>393.7</v>
      </c>
      <c r="B254" s="452"/>
      <c r="C254" s="351" t="s">
        <v>1214</v>
      </c>
      <c r="D254" s="351" t="str">
        <f>'Gannett Fleming Eng Assess 6-16'!C245</f>
        <v>PORTABLE SAMPLER</v>
      </c>
      <c r="E254" s="429">
        <f>'Gannett Fleming Eng Assess 6-16'!E245</f>
        <v>0</v>
      </c>
      <c r="F254" s="333">
        <f>'Gannett Fleming Eng Assess 6-16'!D245</f>
        <v>2013</v>
      </c>
      <c r="G254" s="353">
        <f t="shared" si="374"/>
        <v>2013</v>
      </c>
      <c r="H254" s="352">
        <f>'Gannett Fleming Eng Assess 6-16'!G245</f>
        <v>7225.26</v>
      </c>
      <c r="I254" s="332" t="str">
        <f t="shared" si="630"/>
        <v>AUST-17</v>
      </c>
      <c r="J254" s="333">
        <f t="shared" si="631"/>
        <v>494</v>
      </c>
      <c r="K254" s="333">
        <f t="shared" si="632"/>
        <v>519</v>
      </c>
      <c r="L254" s="334">
        <f t="shared" si="375"/>
        <v>1.0509999999999999</v>
      </c>
      <c r="M254" s="335">
        <f t="shared" si="376"/>
        <v>7593.75</v>
      </c>
      <c r="N254" s="458">
        <f t="shared" si="633"/>
        <v>1</v>
      </c>
      <c r="O254" s="335">
        <f t="shared" si="634"/>
        <v>7593.75</v>
      </c>
      <c r="P254" s="63"/>
      <c r="Q254" s="347">
        <f>A254</f>
        <v>393.7</v>
      </c>
      <c r="R254" s="347" t="str">
        <f t="shared" si="627"/>
        <v>TOOLS, SHOP AND GARAGE EQUIPMENT</v>
      </c>
      <c r="S254" s="354">
        <f t="shared" si="377"/>
        <v>2013</v>
      </c>
      <c r="T254" s="336">
        <f>Inputs!B$7-(S254+0.5)</f>
        <v>4.5</v>
      </c>
      <c r="U254" s="355">
        <f t="shared" si="635"/>
        <v>7593.75</v>
      </c>
      <c r="V254" s="337" t="str">
        <f t="shared" si="636"/>
        <v>R3.0</v>
      </c>
      <c r="W254" s="338">
        <f t="shared" si="637"/>
        <v>35</v>
      </c>
      <c r="X254" s="339">
        <f t="shared" si="378"/>
        <v>13</v>
      </c>
      <c r="Y254" s="340" t="str">
        <f t="shared" si="379"/>
        <v>R3.0013</v>
      </c>
      <c r="Z254" s="341">
        <f t="shared" si="380"/>
        <v>0.87314000000000003</v>
      </c>
      <c r="AA254" s="342">
        <f t="shared" si="381"/>
        <v>30.56</v>
      </c>
      <c r="AB254" s="342">
        <f t="shared" si="382"/>
        <v>35.06</v>
      </c>
      <c r="AC254" s="343">
        <f t="shared" si="383"/>
        <v>0.8716486</v>
      </c>
      <c r="AD254" s="344">
        <f t="shared" si="384"/>
        <v>6619.08</v>
      </c>
      <c r="AE254" s="344">
        <f t="shared" si="638"/>
        <v>34172</v>
      </c>
      <c r="AF254" s="344">
        <f t="shared" si="639"/>
        <v>232065</v>
      </c>
      <c r="AG254" s="344">
        <f t="shared" si="640"/>
        <v>266237</v>
      </c>
      <c r="AH254" s="64"/>
      <c r="AI254" s="347">
        <f>A254</f>
        <v>393.7</v>
      </c>
      <c r="AJ254" s="347" t="str">
        <f t="shared" si="628"/>
        <v>TOOLS, SHOP AND GARAGE EQUIPMENT</v>
      </c>
      <c r="AK254" s="354">
        <f t="shared" si="385"/>
        <v>2013</v>
      </c>
      <c r="AL254" s="349">
        <f t="shared" si="386"/>
        <v>6619.08</v>
      </c>
      <c r="AM254" s="345">
        <f t="shared" si="641"/>
        <v>0</v>
      </c>
      <c r="AN254" s="346">
        <f t="shared" si="387"/>
        <v>6619.08</v>
      </c>
      <c r="AP254" s="347">
        <f>A254</f>
        <v>393.7</v>
      </c>
      <c r="AQ254" s="347" t="str">
        <f t="shared" si="629"/>
        <v>TOOLS, SHOP AND GARAGE EQUIPMENT</v>
      </c>
      <c r="AR254" s="356">
        <f t="shared" si="388"/>
        <v>2013</v>
      </c>
      <c r="AS254" s="335">
        <f t="shared" si="389"/>
        <v>7225.26</v>
      </c>
      <c r="AT254" s="333" t="str">
        <f t="shared" si="390"/>
        <v>R3.0</v>
      </c>
      <c r="AU254" s="333">
        <f t="shared" si="391"/>
        <v>35</v>
      </c>
      <c r="AV254" s="348">
        <f t="shared" si="392"/>
        <v>4.5</v>
      </c>
      <c r="AW254" s="347">
        <f t="shared" si="393"/>
        <v>13</v>
      </c>
      <c r="AX254" s="347" t="str">
        <f t="shared" si="394"/>
        <v>R3.0013</v>
      </c>
      <c r="AY254" s="347">
        <f t="shared" si="395"/>
        <v>0.87314000000000003</v>
      </c>
      <c r="AZ254" s="347">
        <f t="shared" si="396"/>
        <v>30.56</v>
      </c>
      <c r="BA254" s="347">
        <f t="shared" si="397"/>
        <v>35.06</v>
      </c>
      <c r="BB254" s="350">
        <f t="shared" si="398"/>
        <v>0.12834999999999999</v>
      </c>
      <c r="BC254" s="335">
        <f t="shared" si="399"/>
        <v>927.36</v>
      </c>
      <c r="BD254" s="349">
        <f t="shared" si="400"/>
        <v>6297.9000000000005</v>
      </c>
      <c r="BE254" s="63">
        <f t="shared" si="642"/>
        <v>32513.67</v>
      </c>
      <c r="BF254" s="63">
        <f t="shared" si="643"/>
        <v>220803.95</v>
      </c>
      <c r="BG254" s="63">
        <f t="shared" si="644"/>
        <v>253317.62</v>
      </c>
    </row>
    <row r="255" spans="1:59" outlineLevel="2">
      <c r="A255" s="425">
        <f>'Gannett Fleming Eng Assess 6-16'!A246</f>
        <v>393.7</v>
      </c>
      <c r="B255" s="452"/>
      <c r="C255" s="351" t="s">
        <v>1214</v>
      </c>
      <c r="D255" s="351" t="str">
        <f>'Gannett Fleming Eng Assess 6-16'!C246</f>
        <v>SAW/CART</v>
      </c>
      <c r="E255" s="429">
        <f>'Gannett Fleming Eng Assess 6-16'!E246</f>
        <v>0</v>
      </c>
      <c r="F255" s="333">
        <f>'Gannett Fleming Eng Assess 6-16'!D246</f>
        <v>2013</v>
      </c>
      <c r="G255" s="353">
        <f t="shared" si="374"/>
        <v>2013</v>
      </c>
      <c r="H255" s="352">
        <f>'Gannett Fleming Eng Assess 6-16'!G246</f>
        <v>1587.7</v>
      </c>
      <c r="I255" s="332" t="str">
        <f t="shared" si="630"/>
        <v>AUST-17</v>
      </c>
      <c r="J255" s="333">
        <f t="shared" si="631"/>
        <v>494</v>
      </c>
      <c r="K255" s="333">
        <f t="shared" si="632"/>
        <v>519</v>
      </c>
      <c r="L255" s="334">
        <f t="shared" si="375"/>
        <v>1.0509999999999999</v>
      </c>
      <c r="M255" s="335">
        <f t="shared" si="376"/>
        <v>1668.67</v>
      </c>
      <c r="N255" s="458">
        <f t="shared" si="633"/>
        <v>1</v>
      </c>
      <c r="O255" s="335">
        <f t="shared" si="634"/>
        <v>1668.67</v>
      </c>
      <c r="P255" s="63"/>
      <c r="Q255" s="347">
        <f>A255</f>
        <v>393.7</v>
      </c>
      <c r="R255" s="347" t="str">
        <f t="shared" si="627"/>
        <v>TOOLS, SHOP AND GARAGE EQUIPMENT</v>
      </c>
      <c r="S255" s="354">
        <f t="shared" si="377"/>
        <v>2013</v>
      </c>
      <c r="T255" s="336">
        <f>Inputs!B$7-(S255+0.5)</f>
        <v>4.5</v>
      </c>
      <c r="U255" s="355">
        <f t="shared" si="635"/>
        <v>1668.67</v>
      </c>
      <c r="V255" s="337" t="str">
        <f t="shared" si="636"/>
        <v>R3.0</v>
      </c>
      <c r="W255" s="338">
        <f t="shared" si="637"/>
        <v>35</v>
      </c>
      <c r="X255" s="339">
        <f t="shared" si="378"/>
        <v>13</v>
      </c>
      <c r="Y255" s="340" t="str">
        <f t="shared" si="379"/>
        <v>R3.0013</v>
      </c>
      <c r="Z255" s="341">
        <f t="shared" si="380"/>
        <v>0.87314000000000003</v>
      </c>
      <c r="AA255" s="342">
        <f t="shared" si="381"/>
        <v>30.56</v>
      </c>
      <c r="AB255" s="342">
        <f t="shared" si="382"/>
        <v>35.06</v>
      </c>
      <c r="AC255" s="343">
        <f t="shared" si="383"/>
        <v>0.8716486</v>
      </c>
      <c r="AD255" s="344">
        <f t="shared" si="384"/>
        <v>1454.49</v>
      </c>
      <c r="AE255" s="344">
        <f t="shared" si="638"/>
        <v>7509</v>
      </c>
      <c r="AF255" s="344">
        <f t="shared" si="639"/>
        <v>50995</v>
      </c>
      <c r="AG255" s="344">
        <f t="shared" si="640"/>
        <v>58504</v>
      </c>
      <c r="AH255" s="64"/>
      <c r="AI255" s="347">
        <f>A255</f>
        <v>393.7</v>
      </c>
      <c r="AJ255" s="347" t="str">
        <f t="shared" si="628"/>
        <v>TOOLS, SHOP AND GARAGE EQUIPMENT</v>
      </c>
      <c r="AK255" s="354">
        <f t="shared" si="385"/>
        <v>2013</v>
      </c>
      <c r="AL255" s="349">
        <f t="shared" si="386"/>
        <v>1454.49</v>
      </c>
      <c r="AM255" s="345">
        <f t="shared" si="641"/>
        <v>0</v>
      </c>
      <c r="AN255" s="346">
        <f t="shared" si="387"/>
        <v>1454.49</v>
      </c>
      <c r="AP255" s="347">
        <f>A255</f>
        <v>393.7</v>
      </c>
      <c r="AQ255" s="347" t="str">
        <f t="shared" si="629"/>
        <v>TOOLS, SHOP AND GARAGE EQUIPMENT</v>
      </c>
      <c r="AR255" s="356">
        <f t="shared" si="388"/>
        <v>2013</v>
      </c>
      <c r="AS255" s="335">
        <f t="shared" si="389"/>
        <v>1587.7</v>
      </c>
      <c r="AT255" s="333" t="str">
        <f t="shared" si="390"/>
        <v>R3.0</v>
      </c>
      <c r="AU255" s="333">
        <f t="shared" si="391"/>
        <v>35</v>
      </c>
      <c r="AV255" s="348">
        <f t="shared" si="392"/>
        <v>4.5</v>
      </c>
      <c r="AW255" s="347">
        <f t="shared" si="393"/>
        <v>13</v>
      </c>
      <c r="AX255" s="347" t="str">
        <f t="shared" si="394"/>
        <v>R3.0013</v>
      </c>
      <c r="AY255" s="347">
        <f t="shared" si="395"/>
        <v>0.87314000000000003</v>
      </c>
      <c r="AZ255" s="347">
        <f t="shared" si="396"/>
        <v>30.56</v>
      </c>
      <c r="BA255" s="347">
        <f t="shared" si="397"/>
        <v>35.06</v>
      </c>
      <c r="BB255" s="350">
        <f t="shared" si="398"/>
        <v>0.12834999999999999</v>
      </c>
      <c r="BC255" s="335">
        <f t="shared" si="399"/>
        <v>203.78</v>
      </c>
      <c r="BD255" s="349">
        <f t="shared" si="400"/>
        <v>1383.92</v>
      </c>
      <c r="BE255" s="63">
        <f t="shared" si="642"/>
        <v>7144.65</v>
      </c>
      <c r="BF255" s="63">
        <f t="shared" si="643"/>
        <v>48520.11</v>
      </c>
      <c r="BG255" s="63">
        <f t="shared" si="644"/>
        <v>55664.76</v>
      </c>
    </row>
    <row r="256" spans="1:59" outlineLevel="2">
      <c r="A256" s="425">
        <f>'Gannett Fleming Eng Assess 6-16'!A247</f>
        <v>393.7</v>
      </c>
      <c r="B256" s="452"/>
      <c r="C256" s="351" t="s">
        <v>1214</v>
      </c>
      <c r="D256" s="351" t="str">
        <f>'Gannett Fleming Eng Assess 6-16'!C247</f>
        <v>SPECTROPHOMETER</v>
      </c>
      <c r="E256" s="429">
        <f>'Gannett Fleming Eng Assess 6-16'!E247</f>
        <v>0</v>
      </c>
      <c r="F256" s="333">
        <f>'Gannett Fleming Eng Assess 6-16'!D247</f>
        <v>2013</v>
      </c>
      <c r="G256" s="353">
        <f t="shared" si="374"/>
        <v>2013</v>
      </c>
      <c r="H256" s="352">
        <f>'Gannett Fleming Eng Assess 6-16'!G247</f>
        <v>3951.25</v>
      </c>
      <c r="I256" s="332" t="str">
        <f t="shared" si="630"/>
        <v>AUST-17</v>
      </c>
      <c r="J256" s="333">
        <f t="shared" si="631"/>
        <v>494</v>
      </c>
      <c r="K256" s="333">
        <f t="shared" si="632"/>
        <v>519</v>
      </c>
      <c r="L256" s="334">
        <f t="shared" si="375"/>
        <v>1.0509999999999999</v>
      </c>
      <c r="M256" s="335">
        <f t="shared" si="376"/>
        <v>4152.76</v>
      </c>
      <c r="N256" s="458">
        <f t="shared" si="633"/>
        <v>1</v>
      </c>
      <c r="O256" s="335">
        <f t="shared" si="634"/>
        <v>4152.76</v>
      </c>
      <c r="P256" s="63"/>
      <c r="Q256" s="347">
        <f>A256</f>
        <v>393.7</v>
      </c>
      <c r="R256" s="347" t="str">
        <f t="shared" si="627"/>
        <v>TOOLS, SHOP AND GARAGE EQUIPMENT</v>
      </c>
      <c r="S256" s="354">
        <f t="shared" si="377"/>
        <v>2013</v>
      </c>
      <c r="T256" s="336">
        <f>Inputs!B$7-(S256+0.5)</f>
        <v>4.5</v>
      </c>
      <c r="U256" s="355">
        <f t="shared" si="635"/>
        <v>4152.76</v>
      </c>
      <c r="V256" s="337" t="str">
        <f t="shared" si="636"/>
        <v>R3.0</v>
      </c>
      <c r="W256" s="338">
        <f t="shared" si="637"/>
        <v>35</v>
      </c>
      <c r="X256" s="339">
        <f t="shared" si="378"/>
        <v>13</v>
      </c>
      <c r="Y256" s="340" t="str">
        <f t="shared" si="379"/>
        <v>R3.0013</v>
      </c>
      <c r="Z256" s="341">
        <f t="shared" si="380"/>
        <v>0.87314000000000003</v>
      </c>
      <c r="AA256" s="342">
        <f t="shared" si="381"/>
        <v>30.56</v>
      </c>
      <c r="AB256" s="342">
        <f t="shared" si="382"/>
        <v>35.06</v>
      </c>
      <c r="AC256" s="343">
        <f t="shared" si="383"/>
        <v>0.8716486</v>
      </c>
      <c r="AD256" s="344">
        <f t="shared" si="384"/>
        <v>3619.75</v>
      </c>
      <c r="AE256" s="344">
        <f t="shared" si="638"/>
        <v>18687</v>
      </c>
      <c r="AF256" s="344">
        <f t="shared" si="639"/>
        <v>126908</v>
      </c>
      <c r="AG256" s="344">
        <f t="shared" si="640"/>
        <v>145596</v>
      </c>
      <c r="AH256" s="64"/>
      <c r="AI256" s="347">
        <f>A256</f>
        <v>393.7</v>
      </c>
      <c r="AJ256" s="347" t="str">
        <f t="shared" si="628"/>
        <v>TOOLS, SHOP AND GARAGE EQUIPMENT</v>
      </c>
      <c r="AK256" s="354">
        <f t="shared" si="385"/>
        <v>2013</v>
      </c>
      <c r="AL256" s="349">
        <f t="shared" si="386"/>
        <v>3619.75</v>
      </c>
      <c r="AM256" s="345">
        <f t="shared" si="641"/>
        <v>0</v>
      </c>
      <c r="AN256" s="346">
        <f t="shared" si="387"/>
        <v>3619.75</v>
      </c>
      <c r="AP256" s="347">
        <f>A256</f>
        <v>393.7</v>
      </c>
      <c r="AQ256" s="347" t="str">
        <f t="shared" si="629"/>
        <v>TOOLS, SHOP AND GARAGE EQUIPMENT</v>
      </c>
      <c r="AR256" s="356">
        <f t="shared" si="388"/>
        <v>2013</v>
      </c>
      <c r="AS256" s="335">
        <f t="shared" si="389"/>
        <v>3951.25</v>
      </c>
      <c r="AT256" s="333" t="str">
        <f t="shared" si="390"/>
        <v>R3.0</v>
      </c>
      <c r="AU256" s="333">
        <f t="shared" si="391"/>
        <v>35</v>
      </c>
      <c r="AV256" s="348">
        <f t="shared" si="392"/>
        <v>4.5</v>
      </c>
      <c r="AW256" s="347">
        <f t="shared" si="393"/>
        <v>13</v>
      </c>
      <c r="AX256" s="347" t="str">
        <f t="shared" si="394"/>
        <v>R3.0013</v>
      </c>
      <c r="AY256" s="347">
        <f t="shared" si="395"/>
        <v>0.87314000000000003</v>
      </c>
      <c r="AZ256" s="347">
        <f t="shared" si="396"/>
        <v>30.56</v>
      </c>
      <c r="BA256" s="347">
        <f t="shared" si="397"/>
        <v>35.06</v>
      </c>
      <c r="BB256" s="350">
        <f t="shared" si="398"/>
        <v>0.12834999999999999</v>
      </c>
      <c r="BC256" s="335">
        <f t="shared" si="399"/>
        <v>507.14</v>
      </c>
      <c r="BD256" s="349">
        <f t="shared" si="400"/>
        <v>3444.11</v>
      </c>
      <c r="BE256" s="63">
        <f t="shared" si="642"/>
        <v>17780.63</v>
      </c>
      <c r="BF256" s="63">
        <f t="shared" si="643"/>
        <v>120750.2</v>
      </c>
      <c r="BG256" s="63">
        <f t="shared" si="644"/>
        <v>138530.82999999999</v>
      </c>
    </row>
    <row r="257" spans="1:59" outlineLevel="2">
      <c r="A257" s="425">
        <f>'Gannett Fleming Eng Assess 6-16'!A248</f>
        <v>393.7</v>
      </c>
      <c r="B257" s="452"/>
      <c r="C257" s="351" t="s">
        <v>1214</v>
      </c>
      <c r="D257" s="351" t="s">
        <v>2040</v>
      </c>
      <c r="E257" s="429">
        <f>'Gannett Fleming Eng Assess 6-16'!E248</f>
        <v>0</v>
      </c>
      <c r="F257" s="333">
        <v>2014</v>
      </c>
      <c r="G257" s="353">
        <f t="shared" ref="G257:G259" si="731">F257</f>
        <v>2014</v>
      </c>
      <c r="H257" s="352">
        <v>1930</v>
      </c>
      <c r="I257" s="332" t="str">
        <f t="shared" si="630"/>
        <v>AUST-17</v>
      </c>
      <c r="J257" s="333">
        <f t="shared" ref="J257:J259" si="732">VLOOKUP(CONCATENATE($I257,G257),CostIndices,10,FALSE)</f>
        <v>503</v>
      </c>
      <c r="K257" s="333">
        <f t="shared" si="632"/>
        <v>519</v>
      </c>
      <c r="L257" s="334">
        <f t="shared" ref="L257:L259" si="733">ROUND(K257/J257,3)</f>
        <v>1.032</v>
      </c>
      <c r="M257" s="335">
        <f t="shared" ref="M257:M259" si="734">ROUND(H257*L257,2)</f>
        <v>1991.76</v>
      </c>
      <c r="N257" s="458">
        <f t="shared" si="633"/>
        <v>1</v>
      </c>
      <c r="O257" s="335">
        <f t="shared" ref="O257:O259" si="735">ROUND(M257*N257,2)</f>
        <v>1991.76</v>
      </c>
      <c r="P257" s="63"/>
      <c r="Q257" s="347">
        <f t="shared" ref="Q257:Q259" si="736">A257</f>
        <v>393.7</v>
      </c>
      <c r="R257" s="347" t="str">
        <f t="shared" ref="R257:R259" si="737">C257</f>
        <v>TOOLS, SHOP AND GARAGE EQUIPMENT</v>
      </c>
      <c r="S257" s="354">
        <f t="shared" ref="S257:S259" si="738">G257</f>
        <v>2014</v>
      </c>
      <c r="T257" s="336">
        <f>Inputs!B$7-(S257+0.5)</f>
        <v>3.5</v>
      </c>
      <c r="U257" s="355">
        <f t="shared" ref="U257:U259" si="739">O257</f>
        <v>1991.76</v>
      </c>
      <c r="V257" s="337" t="str">
        <f t="shared" si="636"/>
        <v>R3.0</v>
      </c>
      <c r="W257" s="338">
        <f t="shared" si="637"/>
        <v>35</v>
      </c>
      <c r="X257" s="339">
        <f t="shared" ref="X257:X259" si="740">ROUND(T257*100/W257,0)</f>
        <v>10</v>
      </c>
      <c r="Y257" s="340" t="str">
        <f t="shared" ref="Y257:Y259" si="741">CONCATENATE(V257,IF(X257&lt;10,CONCATENATE("00",X257),IF(X257&lt;100,CONCATENATE("0",X257),X257)))</f>
        <v>R3.0010</v>
      </c>
      <c r="Z257" s="341">
        <f t="shared" ref="Z257:Z259" si="742">ROUND(VLOOKUP(Y257,IowaCurves,6)/100,5)</f>
        <v>0.90215999999999996</v>
      </c>
      <c r="AA257" s="342">
        <f t="shared" ref="AA257:AA259" si="743">ROUND(W257*Z257,2)</f>
        <v>31.58</v>
      </c>
      <c r="AB257" s="342">
        <f t="shared" ref="AB257:AB259" si="744">T257+AA257</f>
        <v>35.08</v>
      </c>
      <c r="AC257" s="343">
        <f t="shared" ref="AC257:AC259" si="745">ROUND(AA257/AB257,8)</f>
        <v>0.90022804999999995</v>
      </c>
      <c r="AD257" s="344">
        <f t="shared" ref="AD257:AD259" si="746">ROUND(U257*AC257,2)</f>
        <v>1793.04</v>
      </c>
      <c r="AE257" s="344">
        <f t="shared" ref="AE257:AE259" si="747">ROUND($U257*T257,0)</f>
        <v>6971</v>
      </c>
      <c r="AF257" s="344">
        <f t="shared" ref="AF257:AF259" si="748">ROUND($U257*AA257,0)</f>
        <v>62900</v>
      </c>
      <c r="AG257" s="344">
        <f t="shared" ref="AG257:AG259" si="749">ROUND($U257*AB257,0)</f>
        <v>69871</v>
      </c>
      <c r="AH257" s="64"/>
      <c r="AI257" s="347">
        <f t="shared" ref="AI257:AI259" si="750">A257</f>
        <v>393.7</v>
      </c>
      <c r="AJ257" s="347" t="str">
        <f t="shared" ref="AJ257:AJ259" si="751">C257</f>
        <v>TOOLS, SHOP AND GARAGE EQUIPMENT</v>
      </c>
      <c r="AK257" s="354">
        <f t="shared" ref="AK257:AK259" si="752">G257</f>
        <v>2014</v>
      </c>
      <c r="AL257" s="349">
        <f t="shared" ref="AL257:AL259" si="753">AD257</f>
        <v>1793.04</v>
      </c>
      <c r="AM257" s="345">
        <f t="shared" ref="AM257:AM259" si="754">VLOOKUP(AI257,AccountParameters,9+1,FALSE)</f>
        <v>0</v>
      </c>
      <c r="AN257" s="346">
        <f t="shared" ref="AN257:AN259" si="755">ROUND(AL257*(1-AM257),2)</f>
        <v>1793.04</v>
      </c>
      <c r="AP257" s="347">
        <f t="shared" ref="AP257:AP259" si="756">A257</f>
        <v>393.7</v>
      </c>
      <c r="AQ257" s="347" t="str">
        <f t="shared" ref="AQ257:AQ259" si="757">C257</f>
        <v>TOOLS, SHOP AND GARAGE EQUIPMENT</v>
      </c>
      <c r="AR257" s="356">
        <f t="shared" ref="AR257:AR259" si="758">G257</f>
        <v>2014</v>
      </c>
      <c r="AS257" s="335">
        <f t="shared" ref="AS257:AS259" si="759">H257</f>
        <v>1930</v>
      </c>
      <c r="AT257" s="333" t="str">
        <f t="shared" ref="AT257:AT259" si="760">V257</f>
        <v>R3.0</v>
      </c>
      <c r="AU257" s="333">
        <f t="shared" ref="AU257:AU259" si="761">W257</f>
        <v>35</v>
      </c>
      <c r="AV257" s="348">
        <f t="shared" ref="AV257:AV259" si="762">T257</f>
        <v>3.5</v>
      </c>
      <c r="AW257" s="347">
        <f t="shared" ref="AW257:AW259" si="763">X257</f>
        <v>10</v>
      </c>
      <c r="AX257" s="347" t="str">
        <f t="shared" ref="AX257:AX259" si="764">Y257</f>
        <v>R3.0010</v>
      </c>
      <c r="AY257" s="347">
        <f t="shared" ref="AY257:AY259" si="765">Z257</f>
        <v>0.90215999999999996</v>
      </c>
      <c r="AZ257" s="347">
        <f t="shared" ref="AZ257:AZ259" si="766">AA257</f>
        <v>31.58</v>
      </c>
      <c r="BA257" s="347">
        <f t="shared" ref="BA257:BA259" si="767">AB257</f>
        <v>35.08</v>
      </c>
      <c r="BB257" s="350">
        <f t="shared" ref="BB257:BB259" si="768">ROUND((1-0)-(1-0)*AZ257/BA257,5)</f>
        <v>9.9769999999999998E-2</v>
      </c>
      <c r="BC257" s="335">
        <f t="shared" ref="BC257:BC259" si="769">ROUND(AS257*BB257,2)</f>
        <v>192.56</v>
      </c>
      <c r="BD257" s="349">
        <f t="shared" ref="BD257:BD259" si="770">AS257-BC257</f>
        <v>1737.44</v>
      </c>
      <c r="BE257" s="63">
        <f t="shared" ref="BE257:BE259" si="771">ROUND($AS257*AV257,2)</f>
        <v>6755</v>
      </c>
      <c r="BF257" s="63">
        <f t="shared" ref="BF257:BF259" si="772">ROUND($AS257*AZ257,2)</f>
        <v>60949.4</v>
      </c>
      <c r="BG257" s="63">
        <f t="shared" ref="BG257:BG259" si="773">ROUND($AS257*BA257,2)</f>
        <v>67704.399999999994</v>
      </c>
    </row>
    <row r="258" spans="1:59" outlineLevel="2">
      <c r="A258" s="425">
        <f>'Gannett Fleming Eng Assess 6-16'!A249</f>
        <v>393.7</v>
      </c>
      <c r="B258" s="452"/>
      <c r="C258" s="351" t="s">
        <v>1214</v>
      </c>
      <c r="D258" s="351" t="s">
        <v>2040</v>
      </c>
      <c r="E258" s="429">
        <f>'Gannett Fleming Eng Assess 6-16'!E249</f>
        <v>0</v>
      </c>
      <c r="F258" s="333">
        <v>2014</v>
      </c>
      <c r="G258" s="353">
        <f t="shared" si="731"/>
        <v>2014</v>
      </c>
      <c r="H258" s="352">
        <v>1980</v>
      </c>
      <c r="I258" s="332" t="str">
        <f t="shared" si="630"/>
        <v>AUST-17</v>
      </c>
      <c r="J258" s="333">
        <f t="shared" si="732"/>
        <v>503</v>
      </c>
      <c r="K258" s="333">
        <f t="shared" si="632"/>
        <v>519</v>
      </c>
      <c r="L258" s="334">
        <f t="shared" si="733"/>
        <v>1.032</v>
      </c>
      <c r="M258" s="335">
        <f t="shared" si="734"/>
        <v>2043.36</v>
      </c>
      <c r="N258" s="458">
        <f t="shared" si="633"/>
        <v>1</v>
      </c>
      <c r="O258" s="335">
        <f t="shared" si="735"/>
        <v>2043.36</v>
      </c>
      <c r="P258" s="63"/>
      <c r="Q258" s="347">
        <f t="shared" si="736"/>
        <v>393.7</v>
      </c>
      <c r="R258" s="347" t="str">
        <f t="shared" si="737"/>
        <v>TOOLS, SHOP AND GARAGE EQUIPMENT</v>
      </c>
      <c r="S258" s="354">
        <f t="shared" si="738"/>
        <v>2014</v>
      </c>
      <c r="T258" s="336">
        <f>Inputs!B$7-(S258+0.5)</f>
        <v>3.5</v>
      </c>
      <c r="U258" s="355">
        <f t="shared" si="739"/>
        <v>2043.36</v>
      </c>
      <c r="V258" s="337" t="str">
        <f t="shared" si="636"/>
        <v>R3.0</v>
      </c>
      <c r="W258" s="338">
        <f t="shared" si="637"/>
        <v>35</v>
      </c>
      <c r="X258" s="339">
        <f t="shared" si="740"/>
        <v>10</v>
      </c>
      <c r="Y258" s="340" t="str">
        <f t="shared" si="741"/>
        <v>R3.0010</v>
      </c>
      <c r="Z258" s="341">
        <f t="shared" si="742"/>
        <v>0.90215999999999996</v>
      </c>
      <c r="AA258" s="342">
        <f t="shared" si="743"/>
        <v>31.58</v>
      </c>
      <c r="AB258" s="342">
        <f t="shared" si="744"/>
        <v>35.08</v>
      </c>
      <c r="AC258" s="343">
        <f t="shared" si="745"/>
        <v>0.90022804999999995</v>
      </c>
      <c r="AD258" s="344">
        <f t="shared" si="746"/>
        <v>1839.49</v>
      </c>
      <c r="AE258" s="344">
        <f t="shared" si="747"/>
        <v>7152</v>
      </c>
      <c r="AF258" s="344">
        <f t="shared" si="748"/>
        <v>64529</v>
      </c>
      <c r="AG258" s="344">
        <f t="shared" si="749"/>
        <v>71681</v>
      </c>
      <c r="AH258" s="64"/>
      <c r="AI258" s="347">
        <f t="shared" si="750"/>
        <v>393.7</v>
      </c>
      <c r="AJ258" s="347" t="str">
        <f t="shared" si="751"/>
        <v>TOOLS, SHOP AND GARAGE EQUIPMENT</v>
      </c>
      <c r="AK258" s="354">
        <f t="shared" si="752"/>
        <v>2014</v>
      </c>
      <c r="AL258" s="349">
        <f t="shared" si="753"/>
        <v>1839.49</v>
      </c>
      <c r="AM258" s="345">
        <f t="shared" si="754"/>
        <v>0</v>
      </c>
      <c r="AN258" s="346">
        <f t="shared" si="755"/>
        <v>1839.49</v>
      </c>
      <c r="AP258" s="347">
        <f t="shared" si="756"/>
        <v>393.7</v>
      </c>
      <c r="AQ258" s="347" t="str">
        <f t="shared" si="757"/>
        <v>TOOLS, SHOP AND GARAGE EQUIPMENT</v>
      </c>
      <c r="AR258" s="356">
        <f t="shared" si="758"/>
        <v>2014</v>
      </c>
      <c r="AS258" s="335">
        <f t="shared" si="759"/>
        <v>1980</v>
      </c>
      <c r="AT258" s="333" t="str">
        <f t="shared" si="760"/>
        <v>R3.0</v>
      </c>
      <c r="AU258" s="333">
        <f t="shared" si="761"/>
        <v>35</v>
      </c>
      <c r="AV258" s="348">
        <f t="shared" si="762"/>
        <v>3.5</v>
      </c>
      <c r="AW258" s="347">
        <f t="shared" si="763"/>
        <v>10</v>
      </c>
      <c r="AX258" s="347" t="str">
        <f t="shared" si="764"/>
        <v>R3.0010</v>
      </c>
      <c r="AY258" s="347">
        <f t="shared" si="765"/>
        <v>0.90215999999999996</v>
      </c>
      <c r="AZ258" s="347">
        <f t="shared" si="766"/>
        <v>31.58</v>
      </c>
      <c r="BA258" s="347">
        <f t="shared" si="767"/>
        <v>35.08</v>
      </c>
      <c r="BB258" s="350">
        <f t="shared" si="768"/>
        <v>9.9769999999999998E-2</v>
      </c>
      <c r="BC258" s="335">
        <f t="shared" si="769"/>
        <v>197.54</v>
      </c>
      <c r="BD258" s="349">
        <f t="shared" si="770"/>
        <v>1782.46</v>
      </c>
      <c r="BE258" s="63">
        <f t="shared" si="771"/>
        <v>6930</v>
      </c>
      <c r="BF258" s="63">
        <f t="shared" si="772"/>
        <v>62528.4</v>
      </c>
      <c r="BG258" s="63">
        <f t="shared" si="773"/>
        <v>69458.399999999994</v>
      </c>
    </row>
    <row r="259" spans="1:59" outlineLevel="2">
      <c r="A259" s="425">
        <f>'Gannett Fleming Eng Assess 6-16'!A250</f>
        <v>393.7</v>
      </c>
      <c r="B259" s="452"/>
      <c r="C259" s="351" t="s">
        <v>1214</v>
      </c>
      <c r="D259" s="351" t="s">
        <v>2041</v>
      </c>
      <c r="E259" s="429">
        <f>'Gannett Fleming Eng Assess 6-16'!E250</f>
        <v>0</v>
      </c>
      <c r="F259" s="333">
        <f>'Gannett Fleming Eng Assess 6-16'!D250</f>
        <v>2015</v>
      </c>
      <c r="G259" s="353">
        <f t="shared" si="731"/>
        <v>2015</v>
      </c>
      <c r="H259" s="352">
        <v>1874</v>
      </c>
      <c r="I259" s="332" t="str">
        <f t="shared" si="630"/>
        <v>AUST-17</v>
      </c>
      <c r="J259" s="333">
        <f t="shared" si="732"/>
        <v>509</v>
      </c>
      <c r="K259" s="333">
        <f t="shared" si="632"/>
        <v>519</v>
      </c>
      <c r="L259" s="334">
        <f t="shared" si="733"/>
        <v>1.02</v>
      </c>
      <c r="M259" s="335">
        <f t="shared" si="734"/>
        <v>1911.48</v>
      </c>
      <c r="N259" s="458">
        <f t="shared" si="633"/>
        <v>1</v>
      </c>
      <c r="O259" s="335">
        <f t="shared" si="735"/>
        <v>1911.48</v>
      </c>
      <c r="P259" s="63"/>
      <c r="Q259" s="347">
        <f t="shared" si="736"/>
        <v>393.7</v>
      </c>
      <c r="R259" s="347" t="str">
        <f t="shared" si="737"/>
        <v>TOOLS, SHOP AND GARAGE EQUIPMENT</v>
      </c>
      <c r="S259" s="354">
        <f t="shared" si="738"/>
        <v>2015</v>
      </c>
      <c r="T259" s="336">
        <f>Inputs!B$7-(S259+0.5)</f>
        <v>2.5</v>
      </c>
      <c r="U259" s="355">
        <f t="shared" si="739"/>
        <v>1911.48</v>
      </c>
      <c r="V259" s="337" t="str">
        <f t="shared" si="636"/>
        <v>R3.0</v>
      </c>
      <c r="W259" s="338">
        <f t="shared" si="637"/>
        <v>35</v>
      </c>
      <c r="X259" s="339">
        <f t="shared" si="740"/>
        <v>7</v>
      </c>
      <c r="Y259" s="340" t="str">
        <f t="shared" si="741"/>
        <v>R3.0007</v>
      </c>
      <c r="Z259" s="341">
        <f t="shared" si="742"/>
        <v>0.93135000000000001</v>
      </c>
      <c r="AA259" s="342">
        <f t="shared" si="743"/>
        <v>32.6</v>
      </c>
      <c r="AB259" s="342">
        <f t="shared" si="744"/>
        <v>35.1</v>
      </c>
      <c r="AC259" s="343">
        <f t="shared" si="745"/>
        <v>0.92877493</v>
      </c>
      <c r="AD259" s="344">
        <f t="shared" si="746"/>
        <v>1775.33</v>
      </c>
      <c r="AE259" s="344">
        <f t="shared" si="747"/>
        <v>4779</v>
      </c>
      <c r="AF259" s="344">
        <f t="shared" si="748"/>
        <v>62314</v>
      </c>
      <c r="AG259" s="344">
        <f t="shared" si="749"/>
        <v>67093</v>
      </c>
      <c r="AH259" s="64"/>
      <c r="AI259" s="347">
        <f t="shared" si="750"/>
        <v>393.7</v>
      </c>
      <c r="AJ259" s="347" t="str">
        <f t="shared" si="751"/>
        <v>TOOLS, SHOP AND GARAGE EQUIPMENT</v>
      </c>
      <c r="AK259" s="354">
        <f t="shared" si="752"/>
        <v>2015</v>
      </c>
      <c r="AL259" s="349">
        <f t="shared" si="753"/>
        <v>1775.33</v>
      </c>
      <c r="AM259" s="345">
        <f t="shared" si="754"/>
        <v>0</v>
      </c>
      <c r="AN259" s="346">
        <f t="shared" si="755"/>
        <v>1775.33</v>
      </c>
      <c r="AP259" s="347">
        <f t="shared" si="756"/>
        <v>393.7</v>
      </c>
      <c r="AQ259" s="347" t="str">
        <f t="shared" si="757"/>
        <v>TOOLS, SHOP AND GARAGE EQUIPMENT</v>
      </c>
      <c r="AR259" s="356">
        <f t="shared" si="758"/>
        <v>2015</v>
      </c>
      <c r="AS259" s="335">
        <f t="shared" si="759"/>
        <v>1874</v>
      </c>
      <c r="AT259" s="333" t="str">
        <f t="shared" si="760"/>
        <v>R3.0</v>
      </c>
      <c r="AU259" s="333">
        <f t="shared" si="761"/>
        <v>35</v>
      </c>
      <c r="AV259" s="348">
        <f t="shared" si="762"/>
        <v>2.5</v>
      </c>
      <c r="AW259" s="347">
        <f t="shared" si="763"/>
        <v>7</v>
      </c>
      <c r="AX259" s="347" t="str">
        <f t="shared" si="764"/>
        <v>R3.0007</v>
      </c>
      <c r="AY259" s="347">
        <f t="shared" si="765"/>
        <v>0.93135000000000001</v>
      </c>
      <c r="AZ259" s="347">
        <f t="shared" si="766"/>
        <v>32.6</v>
      </c>
      <c r="BA259" s="347">
        <f t="shared" si="767"/>
        <v>35.1</v>
      </c>
      <c r="BB259" s="350">
        <f t="shared" si="768"/>
        <v>7.1230000000000002E-2</v>
      </c>
      <c r="BC259" s="335">
        <f t="shared" si="769"/>
        <v>133.49</v>
      </c>
      <c r="BD259" s="349">
        <f t="shared" si="770"/>
        <v>1740.51</v>
      </c>
      <c r="BE259" s="63">
        <f t="shared" si="771"/>
        <v>4685</v>
      </c>
      <c r="BF259" s="63">
        <f t="shared" si="772"/>
        <v>61092.4</v>
      </c>
      <c r="BG259" s="63">
        <f t="shared" si="773"/>
        <v>65777.399999999994</v>
      </c>
    </row>
    <row r="260" spans="1:59" outlineLevel="2">
      <c r="A260" s="425">
        <f>'Gannett Fleming Eng Assess 6-16'!A248</f>
        <v>393.7</v>
      </c>
      <c r="B260" s="452"/>
      <c r="C260" s="351" t="s">
        <v>1214</v>
      </c>
      <c r="D260" s="351" t="str">
        <f>'Gannett Fleming Eng Assess 6-16'!C248</f>
        <v>FUEL DISPENSER TANK MONITOR</v>
      </c>
      <c r="E260" s="429">
        <f>'Gannett Fleming Eng Assess 6-16'!E248</f>
        <v>0</v>
      </c>
      <c r="F260" s="333">
        <f>'Gannett Fleming Eng Assess 6-16'!D248</f>
        <v>2015</v>
      </c>
      <c r="G260" s="353">
        <f t="shared" si="374"/>
        <v>2015</v>
      </c>
      <c r="H260" s="352">
        <f>'Gannett Fleming Eng Assess 6-16'!G248</f>
        <v>3272</v>
      </c>
      <c r="I260" s="332" t="str">
        <f t="shared" si="630"/>
        <v>AUST-17</v>
      </c>
      <c r="J260" s="333">
        <f t="shared" si="631"/>
        <v>509</v>
      </c>
      <c r="K260" s="333">
        <f t="shared" si="632"/>
        <v>519</v>
      </c>
      <c r="L260" s="334">
        <f t="shared" si="375"/>
        <v>1.02</v>
      </c>
      <c r="M260" s="335">
        <f t="shared" si="376"/>
        <v>3337.44</v>
      </c>
      <c r="N260" s="458">
        <f t="shared" si="633"/>
        <v>1</v>
      </c>
      <c r="O260" s="335">
        <f t="shared" si="634"/>
        <v>3337.44</v>
      </c>
      <c r="P260" s="63"/>
      <c r="Q260" s="347">
        <f t="shared" ref="Q260:Q297" si="774">A260</f>
        <v>393.7</v>
      </c>
      <c r="R260" s="347" t="str">
        <f t="shared" si="627"/>
        <v>TOOLS, SHOP AND GARAGE EQUIPMENT</v>
      </c>
      <c r="S260" s="354">
        <f t="shared" si="377"/>
        <v>2015</v>
      </c>
      <c r="T260" s="336">
        <f>Inputs!B$7-(S260+0.5)</f>
        <v>2.5</v>
      </c>
      <c r="U260" s="355">
        <f t="shared" si="635"/>
        <v>3337.44</v>
      </c>
      <c r="V260" s="337" t="str">
        <f t="shared" si="636"/>
        <v>R3.0</v>
      </c>
      <c r="W260" s="338">
        <f t="shared" si="637"/>
        <v>35</v>
      </c>
      <c r="X260" s="339">
        <f t="shared" si="378"/>
        <v>7</v>
      </c>
      <c r="Y260" s="340" t="str">
        <f t="shared" si="379"/>
        <v>R3.0007</v>
      </c>
      <c r="Z260" s="341">
        <f t="shared" si="380"/>
        <v>0.93135000000000001</v>
      </c>
      <c r="AA260" s="342">
        <f t="shared" si="381"/>
        <v>32.6</v>
      </c>
      <c r="AB260" s="342">
        <f t="shared" si="382"/>
        <v>35.1</v>
      </c>
      <c r="AC260" s="343">
        <f t="shared" si="383"/>
        <v>0.92877493</v>
      </c>
      <c r="AD260" s="344">
        <f t="shared" si="384"/>
        <v>3099.73</v>
      </c>
      <c r="AE260" s="344">
        <f t="shared" si="638"/>
        <v>8344</v>
      </c>
      <c r="AF260" s="344">
        <f t="shared" si="639"/>
        <v>108801</v>
      </c>
      <c r="AG260" s="344">
        <f t="shared" si="640"/>
        <v>117144</v>
      </c>
      <c r="AH260" s="64"/>
      <c r="AI260" s="347">
        <f t="shared" ref="AI260:AI297" si="775">A260</f>
        <v>393.7</v>
      </c>
      <c r="AJ260" s="347" t="str">
        <f t="shared" si="628"/>
        <v>TOOLS, SHOP AND GARAGE EQUIPMENT</v>
      </c>
      <c r="AK260" s="354">
        <f t="shared" si="385"/>
        <v>2015</v>
      </c>
      <c r="AL260" s="349">
        <f t="shared" si="386"/>
        <v>3099.73</v>
      </c>
      <c r="AM260" s="345">
        <f t="shared" si="641"/>
        <v>0</v>
      </c>
      <c r="AN260" s="346">
        <f t="shared" si="387"/>
        <v>3099.73</v>
      </c>
      <c r="AP260" s="347">
        <f t="shared" ref="AP260:AP297" si="776">A260</f>
        <v>393.7</v>
      </c>
      <c r="AQ260" s="347" t="str">
        <f t="shared" si="629"/>
        <v>TOOLS, SHOP AND GARAGE EQUIPMENT</v>
      </c>
      <c r="AR260" s="356">
        <f t="shared" si="388"/>
        <v>2015</v>
      </c>
      <c r="AS260" s="335">
        <f t="shared" si="389"/>
        <v>3272</v>
      </c>
      <c r="AT260" s="333" t="str">
        <f t="shared" si="390"/>
        <v>R3.0</v>
      </c>
      <c r="AU260" s="333">
        <f t="shared" si="391"/>
        <v>35</v>
      </c>
      <c r="AV260" s="348">
        <f t="shared" si="392"/>
        <v>2.5</v>
      </c>
      <c r="AW260" s="347">
        <f t="shared" si="393"/>
        <v>7</v>
      </c>
      <c r="AX260" s="347" t="str">
        <f t="shared" si="394"/>
        <v>R3.0007</v>
      </c>
      <c r="AY260" s="347">
        <f t="shared" si="395"/>
        <v>0.93135000000000001</v>
      </c>
      <c r="AZ260" s="347">
        <f t="shared" si="396"/>
        <v>32.6</v>
      </c>
      <c r="BA260" s="347">
        <f t="shared" si="397"/>
        <v>35.1</v>
      </c>
      <c r="BB260" s="350">
        <f t="shared" si="398"/>
        <v>7.1230000000000002E-2</v>
      </c>
      <c r="BC260" s="335">
        <f t="shared" si="399"/>
        <v>233.06</v>
      </c>
      <c r="BD260" s="349">
        <f t="shared" si="400"/>
        <v>3038.94</v>
      </c>
      <c r="BE260" s="63">
        <f t="shared" si="642"/>
        <v>8180</v>
      </c>
      <c r="BF260" s="63">
        <f t="shared" si="643"/>
        <v>106667.2</v>
      </c>
      <c r="BG260" s="63">
        <f t="shared" si="644"/>
        <v>114847.2</v>
      </c>
    </row>
    <row r="261" spans="1:59" outlineLevel="2">
      <c r="A261" s="425">
        <f>'Gannett Fleming Eng Assess 6-16'!A249</f>
        <v>393.7</v>
      </c>
      <c r="B261" s="452"/>
      <c r="C261" s="351" t="s">
        <v>1214</v>
      </c>
      <c r="D261" s="351" t="str">
        <f>'Gannett Fleming Eng Assess 6-16'!C249</f>
        <v>HOSE SEWER</v>
      </c>
      <c r="E261" s="429">
        <f>'Gannett Fleming Eng Assess 6-16'!E249</f>
        <v>0</v>
      </c>
      <c r="F261" s="333">
        <f>'Gannett Fleming Eng Assess 6-16'!D249</f>
        <v>2015</v>
      </c>
      <c r="G261" s="353">
        <f t="shared" si="374"/>
        <v>2015</v>
      </c>
      <c r="H261" s="352">
        <f>'Gannett Fleming Eng Assess 6-16'!G249</f>
        <v>661</v>
      </c>
      <c r="I261" s="332" t="str">
        <f t="shared" si="630"/>
        <v>AUST-17</v>
      </c>
      <c r="J261" s="333">
        <f t="shared" si="631"/>
        <v>509</v>
      </c>
      <c r="K261" s="333">
        <f t="shared" si="632"/>
        <v>519</v>
      </c>
      <c r="L261" s="334">
        <f t="shared" si="375"/>
        <v>1.02</v>
      </c>
      <c r="M261" s="335">
        <f t="shared" si="376"/>
        <v>674.22</v>
      </c>
      <c r="N261" s="458">
        <f t="shared" si="633"/>
        <v>1</v>
      </c>
      <c r="O261" s="335">
        <f t="shared" si="634"/>
        <v>674.22</v>
      </c>
      <c r="P261" s="63"/>
      <c r="Q261" s="347">
        <f t="shared" si="774"/>
        <v>393.7</v>
      </c>
      <c r="R261" s="347" t="str">
        <f t="shared" si="627"/>
        <v>TOOLS, SHOP AND GARAGE EQUIPMENT</v>
      </c>
      <c r="S261" s="354">
        <f t="shared" si="377"/>
        <v>2015</v>
      </c>
      <c r="T261" s="336">
        <f>Inputs!B$7-(S261+0.5)</f>
        <v>2.5</v>
      </c>
      <c r="U261" s="355">
        <f t="shared" si="635"/>
        <v>674.22</v>
      </c>
      <c r="V261" s="337" t="str">
        <f t="shared" si="636"/>
        <v>R3.0</v>
      </c>
      <c r="W261" s="338">
        <f t="shared" si="637"/>
        <v>35</v>
      </c>
      <c r="X261" s="339">
        <f t="shared" si="378"/>
        <v>7</v>
      </c>
      <c r="Y261" s="340" t="str">
        <f t="shared" si="379"/>
        <v>R3.0007</v>
      </c>
      <c r="Z261" s="341">
        <f t="shared" si="380"/>
        <v>0.93135000000000001</v>
      </c>
      <c r="AA261" s="342">
        <f t="shared" si="381"/>
        <v>32.6</v>
      </c>
      <c r="AB261" s="342">
        <f t="shared" si="382"/>
        <v>35.1</v>
      </c>
      <c r="AC261" s="343">
        <f t="shared" si="383"/>
        <v>0.92877493</v>
      </c>
      <c r="AD261" s="344">
        <f t="shared" si="384"/>
        <v>626.20000000000005</v>
      </c>
      <c r="AE261" s="344">
        <f t="shared" si="638"/>
        <v>1686</v>
      </c>
      <c r="AF261" s="344">
        <f t="shared" si="639"/>
        <v>21980</v>
      </c>
      <c r="AG261" s="344">
        <f t="shared" si="640"/>
        <v>23665</v>
      </c>
      <c r="AH261" s="64"/>
      <c r="AI261" s="347">
        <f t="shared" si="775"/>
        <v>393.7</v>
      </c>
      <c r="AJ261" s="347" t="str">
        <f t="shared" si="628"/>
        <v>TOOLS, SHOP AND GARAGE EQUIPMENT</v>
      </c>
      <c r="AK261" s="354">
        <f t="shared" si="385"/>
        <v>2015</v>
      </c>
      <c r="AL261" s="349">
        <f t="shared" si="386"/>
        <v>626.20000000000005</v>
      </c>
      <c r="AM261" s="345">
        <f t="shared" si="641"/>
        <v>0</v>
      </c>
      <c r="AN261" s="346">
        <f t="shared" si="387"/>
        <v>626.20000000000005</v>
      </c>
      <c r="AP261" s="347">
        <f t="shared" si="776"/>
        <v>393.7</v>
      </c>
      <c r="AQ261" s="347" t="str">
        <f t="shared" si="629"/>
        <v>TOOLS, SHOP AND GARAGE EQUIPMENT</v>
      </c>
      <c r="AR261" s="356">
        <f t="shared" si="388"/>
        <v>2015</v>
      </c>
      <c r="AS261" s="335">
        <f t="shared" si="389"/>
        <v>661</v>
      </c>
      <c r="AT261" s="333" t="str">
        <f t="shared" si="390"/>
        <v>R3.0</v>
      </c>
      <c r="AU261" s="333">
        <f t="shared" si="391"/>
        <v>35</v>
      </c>
      <c r="AV261" s="348">
        <f t="shared" si="392"/>
        <v>2.5</v>
      </c>
      <c r="AW261" s="347">
        <f t="shared" si="393"/>
        <v>7</v>
      </c>
      <c r="AX261" s="347" t="str">
        <f t="shared" si="394"/>
        <v>R3.0007</v>
      </c>
      <c r="AY261" s="347">
        <f t="shared" si="395"/>
        <v>0.93135000000000001</v>
      </c>
      <c r="AZ261" s="347">
        <f t="shared" si="396"/>
        <v>32.6</v>
      </c>
      <c r="BA261" s="347">
        <f t="shared" si="397"/>
        <v>35.1</v>
      </c>
      <c r="BB261" s="350">
        <f t="shared" si="398"/>
        <v>7.1230000000000002E-2</v>
      </c>
      <c r="BC261" s="335">
        <f t="shared" si="399"/>
        <v>47.08</v>
      </c>
      <c r="BD261" s="349">
        <f t="shared" si="400"/>
        <v>613.91999999999996</v>
      </c>
      <c r="BE261" s="63">
        <f t="shared" si="642"/>
        <v>1652.5</v>
      </c>
      <c r="BF261" s="63">
        <f t="shared" si="643"/>
        <v>21548.6</v>
      </c>
      <c r="BG261" s="63">
        <f t="shared" si="644"/>
        <v>23201.1</v>
      </c>
    </row>
    <row r="262" spans="1:59" outlineLevel="2">
      <c r="A262" s="425">
        <f>'Gannett Fleming Eng Assess 6-16'!A250</f>
        <v>393.7</v>
      </c>
      <c r="B262" s="452"/>
      <c r="C262" s="351" t="s">
        <v>1214</v>
      </c>
      <c r="D262" s="351" t="str">
        <f>'Gannett Fleming Eng Assess 6-16'!C250</f>
        <v>HOSE SEWER</v>
      </c>
      <c r="E262" s="429">
        <f>'Gannett Fleming Eng Assess 6-16'!E250</f>
        <v>0</v>
      </c>
      <c r="F262" s="333">
        <f>'Gannett Fleming Eng Assess 6-16'!D250</f>
        <v>2015</v>
      </c>
      <c r="G262" s="353">
        <f t="shared" si="374"/>
        <v>2015</v>
      </c>
      <c r="H262" s="352">
        <f>'Gannett Fleming Eng Assess 6-16'!G250</f>
        <v>274</v>
      </c>
      <c r="I262" s="332" t="str">
        <f t="shared" si="630"/>
        <v>AUST-17</v>
      </c>
      <c r="J262" s="333">
        <f t="shared" si="631"/>
        <v>509</v>
      </c>
      <c r="K262" s="333">
        <f t="shared" si="632"/>
        <v>519</v>
      </c>
      <c r="L262" s="334">
        <f t="shared" si="375"/>
        <v>1.02</v>
      </c>
      <c r="M262" s="335">
        <f t="shared" si="376"/>
        <v>279.48</v>
      </c>
      <c r="N262" s="458">
        <f t="shared" si="633"/>
        <v>1</v>
      </c>
      <c r="O262" s="335">
        <f t="shared" si="634"/>
        <v>279.48</v>
      </c>
      <c r="P262" s="63"/>
      <c r="Q262" s="347">
        <f t="shared" si="774"/>
        <v>393.7</v>
      </c>
      <c r="R262" s="347" t="str">
        <f t="shared" si="627"/>
        <v>TOOLS, SHOP AND GARAGE EQUIPMENT</v>
      </c>
      <c r="S262" s="354">
        <f t="shared" si="377"/>
        <v>2015</v>
      </c>
      <c r="T262" s="336">
        <f>Inputs!B$7-(S262+0.5)</f>
        <v>2.5</v>
      </c>
      <c r="U262" s="355">
        <f t="shared" si="635"/>
        <v>279.48</v>
      </c>
      <c r="V262" s="337" t="str">
        <f t="shared" si="636"/>
        <v>R3.0</v>
      </c>
      <c r="W262" s="338">
        <f t="shared" si="637"/>
        <v>35</v>
      </c>
      <c r="X262" s="339">
        <f t="shared" si="378"/>
        <v>7</v>
      </c>
      <c r="Y262" s="340" t="str">
        <f t="shared" si="379"/>
        <v>R3.0007</v>
      </c>
      <c r="Z262" s="341">
        <f t="shared" si="380"/>
        <v>0.93135000000000001</v>
      </c>
      <c r="AA262" s="342">
        <f t="shared" si="381"/>
        <v>32.6</v>
      </c>
      <c r="AB262" s="342">
        <f t="shared" si="382"/>
        <v>35.1</v>
      </c>
      <c r="AC262" s="343">
        <f t="shared" si="383"/>
        <v>0.92877493</v>
      </c>
      <c r="AD262" s="344">
        <f t="shared" si="384"/>
        <v>259.57</v>
      </c>
      <c r="AE262" s="344">
        <f t="shared" si="638"/>
        <v>699</v>
      </c>
      <c r="AF262" s="344">
        <f t="shared" si="639"/>
        <v>9111</v>
      </c>
      <c r="AG262" s="344">
        <f t="shared" si="640"/>
        <v>9810</v>
      </c>
      <c r="AH262" s="64"/>
      <c r="AI262" s="347">
        <f t="shared" si="775"/>
        <v>393.7</v>
      </c>
      <c r="AJ262" s="347" t="str">
        <f t="shared" si="628"/>
        <v>TOOLS, SHOP AND GARAGE EQUIPMENT</v>
      </c>
      <c r="AK262" s="354">
        <f t="shared" si="385"/>
        <v>2015</v>
      </c>
      <c r="AL262" s="349">
        <f t="shared" si="386"/>
        <v>259.57</v>
      </c>
      <c r="AM262" s="345">
        <f t="shared" si="641"/>
        <v>0</v>
      </c>
      <c r="AN262" s="346">
        <f t="shared" si="387"/>
        <v>259.57</v>
      </c>
      <c r="AP262" s="347">
        <f t="shared" si="776"/>
        <v>393.7</v>
      </c>
      <c r="AQ262" s="347" t="str">
        <f t="shared" si="629"/>
        <v>TOOLS, SHOP AND GARAGE EQUIPMENT</v>
      </c>
      <c r="AR262" s="356">
        <f t="shared" si="388"/>
        <v>2015</v>
      </c>
      <c r="AS262" s="335">
        <f t="shared" si="389"/>
        <v>274</v>
      </c>
      <c r="AT262" s="333" t="str">
        <f t="shared" si="390"/>
        <v>R3.0</v>
      </c>
      <c r="AU262" s="333">
        <f t="shared" si="391"/>
        <v>35</v>
      </c>
      <c r="AV262" s="348">
        <f t="shared" si="392"/>
        <v>2.5</v>
      </c>
      <c r="AW262" s="347">
        <f t="shared" si="393"/>
        <v>7</v>
      </c>
      <c r="AX262" s="347" t="str">
        <f t="shared" si="394"/>
        <v>R3.0007</v>
      </c>
      <c r="AY262" s="347">
        <f t="shared" si="395"/>
        <v>0.93135000000000001</v>
      </c>
      <c r="AZ262" s="347">
        <f t="shared" si="396"/>
        <v>32.6</v>
      </c>
      <c r="BA262" s="347">
        <f t="shared" si="397"/>
        <v>35.1</v>
      </c>
      <c r="BB262" s="350">
        <f t="shared" si="398"/>
        <v>7.1230000000000002E-2</v>
      </c>
      <c r="BC262" s="335">
        <f t="shared" si="399"/>
        <v>19.52</v>
      </c>
      <c r="BD262" s="349">
        <f t="shared" si="400"/>
        <v>254.48</v>
      </c>
      <c r="BE262" s="63">
        <f t="shared" si="642"/>
        <v>685</v>
      </c>
      <c r="BF262" s="63">
        <f t="shared" si="643"/>
        <v>8932.4</v>
      </c>
      <c r="BG262" s="63">
        <f t="shared" si="644"/>
        <v>9617.4</v>
      </c>
    </row>
    <row r="263" spans="1:59" outlineLevel="1">
      <c r="A263" s="430" t="s">
        <v>1238</v>
      </c>
      <c r="B263" s="453"/>
      <c r="C263" s="357" t="str">
        <f t="shared" ref="C263:C288" si="777">C262</f>
        <v>TOOLS, SHOP AND GARAGE EQUIPMENT</v>
      </c>
      <c r="D263" s="351"/>
      <c r="E263" s="429"/>
      <c r="F263" s="333"/>
      <c r="G263" s="353"/>
      <c r="H263" s="352">
        <f>SUBTOTAL(9,H247:H262)</f>
        <v>42074.3</v>
      </c>
      <c r="I263" s="332"/>
      <c r="J263" s="333"/>
      <c r="K263" s="333"/>
      <c r="L263" s="334"/>
      <c r="M263" s="335">
        <f>SUBTOTAL(9,M247:M262)</f>
        <v>47694.460000000014</v>
      </c>
      <c r="N263" s="335"/>
      <c r="O263" s="335">
        <f>SUBTOTAL(9,O247:O262)</f>
        <v>47694.460000000014</v>
      </c>
      <c r="P263" s="63"/>
      <c r="Q263" s="431" t="str">
        <f t="shared" si="774"/>
        <v>393.70 Total</v>
      </c>
      <c r="R263" s="358" t="str">
        <f>C263</f>
        <v>TOOLS, SHOP AND GARAGE EQUIPMENT</v>
      </c>
      <c r="S263" s="354"/>
      <c r="T263" s="336">
        <f>ROUND(AE263/U263,2)</f>
        <v>7.98</v>
      </c>
      <c r="U263" s="355">
        <f>SUBTOTAL(9,U247:U262)</f>
        <v>47694.460000000014</v>
      </c>
      <c r="V263" s="337"/>
      <c r="W263" s="338"/>
      <c r="X263" s="339"/>
      <c r="Y263" s="340"/>
      <c r="Z263" s="341"/>
      <c r="AA263" s="342">
        <f>ROUND(AF263/$U263,2)</f>
        <v>27.39</v>
      </c>
      <c r="AB263" s="342">
        <f>ROUND(AG263/$U263,2)</f>
        <v>35.369999999999997</v>
      </c>
      <c r="AC263" s="343"/>
      <c r="AD263" s="344">
        <f>SUBTOTAL(9,AD247:AD262)</f>
        <v>37023.290000000008</v>
      </c>
      <c r="AE263" s="344">
        <f t="shared" ref="AE263:AG263" si="778">SUBTOTAL(9,AE247:AE262)</f>
        <v>380601</v>
      </c>
      <c r="AF263" s="344">
        <f t="shared" si="778"/>
        <v>1306258</v>
      </c>
      <c r="AG263" s="344">
        <f t="shared" si="778"/>
        <v>1686860</v>
      </c>
      <c r="AH263" s="64"/>
      <c r="AI263" s="431" t="str">
        <f t="shared" si="775"/>
        <v>393.70 Total</v>
      </c>
      <c r="AJ263" s="358" t="str">
        <f>C263</f>
        <v>TOOLS, SHOP AND GARAGE EQUIPMENT</v>
      </c>
      <c r="AK263" s="354"/>
      <c r="AL263" s="349">
        <f>SUBTOTAL(9,AL247:AL262)</f>
        <v>37023.290000000008</v>
      </c>
      <c r="AM263" s="345"/>
      <c r="AN263" s="349">
        <f>SUBTOTAL(9,AN247:AN262)</f>
        <v>37023.290000000008</v>
      </c>
      <c r="AP263" s="431" t="str">
        <f t="shared" si="776"/>
        <v>393.70 Total</v>
      </c>
      <c r="AQ263" s="358" t="str">
        <f>C263</f>
        <v>TOOLS, SHOP AND GARAGE EQUIPMENT</v>
      </c>
      <c r="AR263" s="356"/>
      <c r="AS263" s="335">
        <f>SUBTOTAL(9,AS247:AS262)</f>
        <v>42074.3</v>
      </c>
      <c r="AT263" s="333"/>
      <c r="AU263" s="333"/>
      <c r="AV263" s="348">
        <f>ROUND(BE263/AS263,2)</f>
        <v>7.39</v>
      </c>
      <c r="AW263" s="347"/>
      <c r="AX263" s="347"/>
      <c r="AY263" s="347"/>
      <c r="AZ263" s="348">
        <f>ROUND(BF263/AS263,2)</f>
        <v>27.93</v>
      </c>
      <c r="BA263" s="348">
        <f>ROUND(BG263/AS263,2)</f>
        <v>35.32</v>
      </c>
      <c r="BB263" s="350"/>
      <c r="BC263" s="335">
        <f>SUBTOTAL(9,BC247:BC262)</f>
        <v>8737.7900000000009</v>
      </c>
      <c r="BD263" s="349">
        <f>SUBTOTAL(9,BD247:BD262)</f>
        <v>33336.51</v>
      </c>
      <c r="BE263" s="349">
        <f t="shared" ref="BE263:BG263" si="779">SUBTOTAL(9,BE247:BE262)</f>
        <v>311061.42000000004</v>
      </c>
      <c r="BF263" s="349">
        <f t="shared" si="779"/>
        <v>1174980.6299999999</v>
      </c>
      <c r="BG263" s="349">
        <f t="shared" si="779"/>
        <v>1486042.0199999998</v>
      </c>
    </row>
    <row r="264" spans="1:59" outlineLevel="2">
      <c r="A264" s="425">
        <f>'Gannett Fleming Eng Assess 6-16'!A253</f>
        <v>394.7</v>
      </c>
      <c r="B264" s="452"/>
      <c r="C264" s="357" t="s">
        <v>775</v>
      </c>
      <c r="D264" s="351" t="str">
        <f>'Gannett Fleming Eng Assess 6-16'!C253</f>
        <v>CENTRIFUGE</v>
      </c>
      <c r="E264" s="429">
        <f>'Gannett Fleming Eng Assess 6-16'!E253</f>
        <v>0</v>
      </c>
      <c r="F264" s="333">
        <f>'Gannett Fleming Eng Assess 6-16'!D253</f>
        <v>2002</v>
      </c>
      <c r="G264" s="353">
        <f t="shared" si="374"/>
        <v>2002</v>
      </c>
      <c r="H264" s="352">
        <f>'Gannett Fleming Eng Assess 6-16'!G253</f>
        <v>2314.89</v>
      </c>
      <c r="I264" s="332" t="str">
        <f t="shared" ref="I264:I287" si="780">VLOOKUP(A264,AccountParameters,6,FALSE)</f>
        <v>AUST-17</v>
      </c>
      <c r="J264" s="333">
        <f t="shared" ref="J264:J287" si="781">VLOOKUP(CONCATENATE($I264,G264),CostIndices,10,FALSE)</f>
        <v>376</v>
      </c>
      <c r="K264" s="333">
        <f t="shared" ref="K264:K287" si="782">VLOOKUP(CONCATENATE($I264,2017),CostIndices,10,FALSE)</f>
        <v>519</v>
      </c>
      <c r="L264" s="334">
        <f t="shared" si="375"/>
        <v>1.38</v>
      </c>
      <c r="M264" s="335">
        <f t="shared" si="376"/>
        <v>3194.55</v>
      </c>
      <c r="N264" s="458">
        <f t="shared" ref="N264:N287" si="783">VLOOKUP(A264,AccountParameters,7,FALSE)</f>
        <v>1</v>
      </c>
      <c r="O264" s="335">
        <f t="shared" ref="O264:O287" si="784">ROUND(M264*N264,2)</f>
        <v>3194.55</v>
      </c>
      <c r="P264" s="63"/>
      <c r="Q264" s="347">
        <f t="shared" si="774"/>
        <v>394.7</v>
      </c>
      <c r="R264" s="347" t="str">
        <f t="shared" si="627"/>
        <v>Laboratory Equipment</v>
      </c>
      <c r="S264" s="354">
        <f t="shared" si="377"/>
        <v>2002</v>
      </c>
      <c r="T264" s="336">
        <f>Inputs!B$7-(S264+0.5)</f>
        <v>15.5</v>
      </c>
      <c r="U264" s="355">
        <f t="shared" ref="U264:U287" si="785">O264</f>
        <v>3194.55</v>
      </c>
      <c r="V264" s="337" t="str">
        <f t="shared" ref="V264:V287" si="786">VLOOKUP($Q264,AccountParameters,7+1,FALSE)</f>
        <v>R3.0</v>
      </c>
      <c r="W264" s="338">
        <f t="shared" ref="W264:W287" si="787">VLOOKUP($Q264,AccountParameters,8+1,FALSE)</f>
        <v>20</v>
      </c>
      <c r="X264" s="339">
        <f t="shared" si="378"/>
        <v>78</v>
      </c>
      <c r="Y264" s="340" t="str">
        <f t="shared" si="379"/>
        <v>R3.0078</v>
      </c>
      <c r="Z264" s="341">
        <f t="shared" si="380"/>
        <v>0.32728000000000002</v>
      </c>
      <c r="AA264" s="342">
        <f t="shared" si="381"/>
        <v>6.55</v>
      </c>
      <c r="AB264" s="342">
        <f t="shared" si="382"/>
        <v>22.05</v>
      </c>
      <c r="AC264" s="343">
        <f t="shared" si="383"/>
        <v>0.29705215000000001</v>
      </c>
      <c r="AD264" s="344">
        <f t="shared" si="384"/>
        <v>948.95</v>
      </c>
      <c r="AE264" s="344">
        <f t="shared" ref="AE264:AE287" si="788">ROUND($U264*T264,0)</f>
        <v>49516</v>
      </c>
      <c r="AF264" s="344">
        <f t="shared" ref="AF264:AF287" si="789">ROUND($U264*AA264,0)</f>
        <v>20924</v>
      </c>
      <c r="AG264" s="344">
        <f t="shared" ref="AG264:AG287" si="790">ROUND($U264*AB264,0)</f>
        <v>70440</v>
      </c>
      <c r="AH264" s="64"/>
      <c r="AI264" s="347">
        <f t="shared" si="775"/>
        <v>394.7</v>
      </c>
      <c r="AJ264" s="347" t="str">
        <f t="shared" si="628"/>
        <v>Laboratory Equipment</v>
      </c>
      <c r="AK264" s="354">
        <f t="shared" si="385"/>
        <v>2002</v>
      </c>
      <c r="AL264" s="349">
        <f t="shared" si="386"/>
        <v>948.95</v>
      </c>
      <c r="AM264" s="345">
        <f t="shared" ref="AM264:AM287" si="791">VLOOKUP(AI264,AccountParameters,9+1,FALSE)</f>
        <v>0</v>
      </c>
      <c r="AN264" s="346">
        <f t="shared" si="387"/>
        <v>948.95</v>
      </c>
      <c r="AP264" s="347">
        <f t="shared" si="776"/>
        <v>394.7</v>
      </c>
      <c r="AQ264" s="347" t="str">
        <f t="shared" si="629"/>
        <v>Laboratory Equipment</v>
      </c>
      <c r="AR264" s="356">
        <f t="shared" si="388"/>
        <v>2002</v>
      </c>
      <c r="AS264" s="335">
        <f t="shared" si="389"/>
        <v>2314.89</v>
      </c>
      <c r="AT264" s="333" t="str">
        <f t="shared" si="390"/>
        <v>R3.0</v>
      </c>
      <c r="AU264" s="333">
        <f t="shared" si="391"/>
        <v>20</v>
      </c>
      <c r="AV264" s="348">
        <f t="shared" si="392"/>
        <v>15.5</v>
      </c>
      <c r="AW264" s="347">
        <f t="shared" si="393"/>
        <v>78</v>
      </c>
      <c r="AX264" s="347" t="str">
        <f t="shared" si="394"/>
        <v>R3.0078</v>
      </c>
      <c r="AY264" s="347">
        <f t="shared" si="395"/>
        <v>0.32728000000000002</v>
      </c>
      <c r="AZ264" s="347">
        <f t="shared" si="396"/>
        <v>6.55</v>
      </c>
      <c r="BA264" s="347">
        <f t="shared" si="397"/>
        <v>22.05</v>
      </c>
      <c r="BB264" s="350">
        <f t="shared" si="398"/>
        <v>0.70294999999999996</v>
      </c>
      <c r="BC264" s="335">
        <f t="shared" si="399"/>
        <v>1627.25</v>
      </c>
      <c r="BD264" s="349">
        <f t="shared" si="400"/>
        <v>687.63999999999987</v>
      </c>
      <c r="BE264" s="63">
        <f t="shared" ref="BE264:BE287" si="792">ROUND($AS264*AV264,2)</f>
        <v>35880.800000000003</v>
      </c>
      <c r="BF264" s="63">
        <f t="shared" ref="BF264:BF287" si="793">ROUND($AS264*AZ264,2)</f>
        <v>15162.53</v>
      </c>
      <c r="BG264" s="63">
        <f t="shared" ref="BG264:BG287" si="794">ROUND($AS264*BA264,2)</f>
        <v>51043.32</v>
      </c>
    </row>
    <row r="265" spans="1:59" outlineLevel="2">
      <c r="A265" s="425">
        <f>'Gannett Fleming Eng Assess 6-16'!A254</f>
        <v>394.7</v>
      </c>
      <c r="B265" s="452"/>
      <c r="C265" s="357" t="str">
        <f t="shared" si="777"/>
        <v>Laboratory Equipment</v>
      </c>
      <c r="D265" s="351" t="str">
        <f>'Gannett Fleming Eng Assess 6-16'!C254</f>
        <v>HONEYWELL  LUMIDOR MICROMAX PRO O2/ GAS METER  16512</v>
      </c>
      <c r="E265" s="429">
        <f>'Gannett Fleming Eng Assess 6-16'!E254</f>
        <v>0</v>
      </c>
      <c r="F265" s="333">
        <f>'Gannett Fleming Eng Assess 6-16'!D254</f>
        <v>2002</v>
      </c>
      <c r="G265" s="353">
        <f t="shared" si="374"/>
        <v>2002</v>
      </c>
      <c r="H265" s="352">
        <f>'Gannett Fleming Eng Assess 6-16'!G254</f>
        <v>992.87</v>
      </c>
      <c r="I265" s="332" t="str">
        <f t="shared" si="780"/>
        <v>AUST-17</v>
      </c>
      <c r="J265" s="333">
        <f t="shared" si="781"/>
        <v>376</v>
      </c>
      <c r="K265" s="333">
        <f t="shared" si="782"/>
        <v>519</v>
      </c>
      <c r="L265" s="334">
        <f t="shared" si="375"/>
        <v>1.38</v>
      </c>
      <c r="M265" s="335">
        <f t="shared" si="376"/>
        <v>1370.16</v>
      </c>
      <c r="N265" s="458">
        <f t="shared" si="783"/>
        <v>1</v>
      </c>
      <c r="O265" s="335">
        <f t="shared" si="784"/>
        <v>1370.16</v>
      </c>
      <c r="P265" s="63"/>
      <c r="Q265" s="347">
        <f t="shared" si="774"/>
        <v>394.7</v>
      </c>
      <c r="R265" s="347" t="str">
        <f t="shared" si="627"/>
        <v>Laboratory Equipment</v>
      </c>
      <c r="S265" s="354">
        <f t="shared" si="377"/>
        <v>2002</v>
      </c>
      <c r="T265" s="336">
        <f>Inputs!B$7-(S265+0.5)</f>
        <v>15.5</v>
      </c>
      <c r="U265" s="355">
        <f t="shared" si="785"/>
        <v>1370.16</v>
      </c>
      <c r="V265" s="337" t="str">
        <f t="shared" si="786"/>
        <v>R3.0</v>
      </c>
      <c r="W265" s="338">
        <f t="shared" si="787"/>
        <v>20</v>
      </c>
      <c r="X265" s="339">
        <f t="shared" si="378"/>
        <v>78</v>
      </c>
      <c r="Y265" s="340" t="str">
        <f t="shared" si="379"/>
        <v>R3.0078</v>
      </c>
      <c r="Z265" s="341">
        <f t="shared" si="380"/>
        <v>0.32728000000000002</v>
      </c>
      <c r="AA265" s="342">
        <f t="shared" si="381"/>
        <v>6.55</v>
      </c>
      <c r="AB265" s="342">
        <f t="shared" si="382"/>
        <v>22.05</v>
      </c>
      <c r="AC265" s="343">
        <f t="shared" si="383"/>
        <v>0.29705215000000001</v>
      </c>
      <c r="AD265" s="344">
        <f t="shared" si="384"/>
        <v>407.01</v>
      </c>
      <c r="AE265" s="344">
        <f t="shared" si="788"/>
        <v>21237</v>
      </c>
      <c r="AF265" s="344">
        <f t="shared" si="789"/>
        <v>8975</v>
      </c>
      <c r="AG265" s="344">
        <f t="shared" si="790"/>
        <v>30212</v>
      </c>
      <c r="AH265" s="64"/>
      <c r="AI265" s="347">
        <f t="shared" si="775"/>
        <v>394.7</v>
      </c>
      <c r="AJ265" s="347" t="str">
        <f t="shared" si="628"/>
        <v>Laboratory Equipment</v>
      </c>
      <c r="AK265" s="354">
        <f t="shared" si="385"/>
        <v>2002</v>
      </c>
      <c r="AL265" s="349">
        <f t="shared" si="386"/>
        <v>407.01</v>
      </c>
      <c r="AM265" s="345">
        <f t="shared" si="791"/>
        <v>0</v>
      </c>
      <c r="AN265" s="346">
        <f t="shared" si="387"/>
        <v>407.01</v>
      </c>
      <c r="AP265" s="347">
        <f t="shared" si="776"/>
        <v>394.7</v>
      </c>
      <c r="AQ265" s="347" t="str">
        <f t="shared" si="629"/>
        <v>Laboratory Equipment</v>
      </c>
      <c r="AR265" s="356">
        <f t="shared" si="388"/>
        <v>2002</v>
      </c>
      <c r="AS265" s="335">
        <f t="shared" si="389"/>
        <v>992.87</v>
      </c>
      <c r="AT265" s="333" t="str">
        <f t="shared" si="390"/>
        <v>R3.0</v>
      </c>
      <c r="AU265" s="333">
        <f t="shared" si="391"/>
        <v>20</v>
      </c>
      <c r="AV265" s="348">
        <f t="shared" si="392"/>
        <v>15.5</v>
      </c>
      <c r="AW265" s="347">
        <f t="shared" si="393"/>
        <v>78</v>
      </c>
      <c r="AX265" s="347" t="str">
        <f t="shared" si="394"/>
        <v>R3.0078</v>
      </c>
      <c r="AY265" s="347">
        <f t="shared" si="395"/>
        <v>0.32728000000000002</v>
      </c>
      <c r="AZ265" s="347">
        <f t="shared" si="396"/>
        <v>6.55</v>
      </c>
      <c r="BA265" s="347">
        <f t="shared" si="397"/>
        <v>22.05</v>
      </c>
      <c r="BB265" s="350">
        <f t="shared" si="398"/>
        <v>0.70294999999999996</v>
      </c>
      <c r="BC265" s="335">
        <f t="shared" si="399"/>
        <v>697.94</v>
      </c>
      <c r="BD265" s="349">
        <f t="shared" si="400"/>
        <v>294.92999999999995</v>
      </c>
      <c r="BE265" s="63">
        <f t="shared" si="792"/>
        <v>15389.49</v>
      </c>
      <c r="BF265" s="63">
        <f t="shared" si="793"/>
        <v>6503.3</v>
      </c>
      <c r="BG265" s="63">
        <f t="shared" si="794"/>
        <v>21892.78</v>
      </c>
    </row>
    <row r="266" spans="1:59" outlineLevel="2">
      <c r="A266" s="425">
        <f>'Gannett Fleming Eng Assess 6-16'!A255</f>
        <v>394.7</v>
      </c>
      <c r="B266" s="452"/>
      <c r="C266" s="357" t="str">
        <f t="shared" si="777"/>
        <v>Laboratory Equipment</v>
      </c>
      <c r="D266" s="351" t="str">
        <f>'Gannett Fleming Eng Assess 6-16'!C255</f>
        <v>FISHER INCUBATOR   232450-1022</v>
      </c>
      <c r="E266" s="429">
        <f>'Gannett Fleming Eng Assess 6-16'!E255</f>
        <v>0</v>
      </c>
      <c r="F266" s="333">
        <f>'Gannett Fleming Eng Assess 6-16'!D255</f>
        <v>2003</v>
      </c>
      <c r="G266" s="353">
        <f t="shared" si="374"/>
        <v>2003</v>
      </c>
      <c r="H266" s="352">
        <f>'Gannett Fleming Eng Assess 6-16'!G255</f>
        <v>3318.35</v>
      </c>
      <c r="I266" s="332" t="str">
        <f t="shared" si="780"/>
        <v>AUST-17</v>
      </c>
      <c r="J266" s="333">
        <f t="shared" si="781"/>
        <v>378</v>
      </c>
      <c r="K266" s="333">
        <f t="shared" si="782"/>
        <v>519</v>
      </c>
      <c r="L266" s="334">
        <f t="shared" si="375"/>
        <v>1.373</v>
      </c>
      <c r="M266" s="335">
        <f t="shared" si="376"/>
        <v>4556.09</v>
      </c>
      <c r="N266" s="458">
        <f t="shared" si="783"/>
        <v>1</v>
      </c>
      <c r="O266" s="335">
        <f t="shared" si="784"/>
        <v>4556.09</v>
      </c>
      <c r="P266" s="63"/>
      <c r="Q266" s="347">
        <f t="shared" si="774"/>
        <v>394.7</v>
      </c>
      <c r="R266" s="347" t="str">
        <f t="shared" si="627"/>
        <v>Laboratory Equipment</v>
      </c>
      <c r="S266" s="354">
        <f t="shared" si="377"/>
        <v>2003</v>
      </c>
      <c r="T266" s="336">
        <f>Inputs!B$7-(S266+0.5)</f>
        <v>14.5</v>
      </c>
      <c r="U266" s="355">
        <f t="shared" si="785"/>
        <v>4556.09</v>
      </c>
      <c r="V266" s="337" t="str">
        <f t="shared" si="786"/>
        <v>R3.0</v>
      </c>
      <c r="W266" s="338">
        <f t="shared" si="787"/>
        <v>20</v>
      </c>
      <c r="X266" s="339">
        <f t="shared" si="378"/>
        <v>73</v>
      </c>
      <c r="Y266" s="340" t="str">
        <f t="shared" si="379"/>
        <v>R3.0073</v>
      </c>
      <c r="Z266" s="341">
        <f t="shared" si="380"/>
        <v>0.36135</v>
      </c>
      <c r="AA266" s="342">
        <f t="shared" si="381"/>
        <v>7.23</v>
      </c>
      <c r="AB266" s="342">
        <f t="shared" si="382"/>
        <v>21.73</v>
      </c>
      <c r="AC266" s="343">
        <f t="shared" si="383"/>
        <v>0.33271973999999999</v>
      </c>
      <c r="AD266" s="344">
        <f t="shared" si="384"/>
        <v>1515.9</v>
      </c>
      <c r="AE266" s="344">
        <f t="shared" si="788"/>
        <v>66063</v>
      </c>
      <c r="AF266" s="344">
        <f t="shared" si="789"/>
        <v>32941</v>
      </c>
      <c r="AG266" s="344">
        <f t="shared" si="790"/>
        <v>99004</v>
      </c>
      <c r="AH266" s="64"/>
      <c r="AI266" s="347">
        <f t="shared" si="775"/>
        <v>394.7</v>
      </c>
      <c r="AJ266" s="347" t="str">
        <f t="shared" si="628"/>
        <v>Laboratory Equipment</v>
      </c>
      <c r="AK266" s="354">
        <f t="shared" si="385"/>
        <v>2003</v>
      </c>
      <c r="AL266" s="349">
        <f t="shared" si="386"/>
        <v>1515.9</v>
      </c>
      <c r="AM266" s="345">
        <f t="shared" si="791"/>
        <v>0</v>
      </c>
      <c r="AN266" s="346">
        <f t="shared" si="387"/>
        <v>1515.9</v>
      </c>
      <c r="AP266" s="347">
        <f t="shared" si="776"/>
        <v>394.7</v>
      </c>
      <c r="AQ266" s="347" t="str">
        <f t="shared" si="629"/>
        <v>Laboratory Equipment</v>
      </c>
      <c r="AR266" s="356">
        <f t="shared" si="388"/>
        <v>2003</v>
      </c>
      <c r="AS266" s="335">
        <f t="shared" si="389"/>
        <v>3318.35</v>
      </c>
      <c r="AT266" s="333" t="str">
        <f t="shared" si="390"/>
        <v>R3.0</v>
      </c>
      <c r="AU266" s="333">
        <f t="shared" si="391"/>
        <v>20</v>
      </c>
      <c r="AV266" s="348">
        <f t="shared" si="392"/>
        <v>14.5</v>
      </c>
      <c r="AW266" s="347">
        <f t="shared" si="393"/>
        <v>73</v>
      </c>
      <c r="AX266" s="347" t="str">
        <f t="shared" si="394"/>
        <v>R3.0073</v>
      </c>
      <c r="AY266" s="347">
        <f t="shared" si="395"/>
        <v>0.36135</v>
      </c>
      <c r="AZ266" s="347">
        <f t="shared" si="396"/>
        <v>7.23</v>
      </c>
      <c r="BA266" s="347">
        <f t="shared" si="397"/>
        <v>21.73</v>
      </c>
      <c r="BB266" s="350">
        <f t="shared" si="398"/>
        <v>0.66727999999999998</v>
      </c>
      <c r="BC266" s="335">
        <f t="shared" si="399"/>
        <v>2214.27</v>
      </c>
      <c r="BD266" s="349">
        <f t="shared" si="400"/>
        <v>1104.08</v>
      </c>
      <c r="BE266" s="63">
        <f t="shared" si="792"/>
        <v>48116.08</v>
      </c>
      <c r="BF266" s="63">
        <f t="shared" si="793"/>
        <v>23991.67</v>
      </c>
      <c r="BG266" s="63">
        <f t="shared" si="794"/>
        <v>72107.75</v>
      </c>
    </row>
    <row r="267" spans="1:59" outlineLevel="2">
      <c r="A267" s="425">
        <f>'Gannett Fleming Eng Assess 6-16'!A256</f>
        <v>394.7</v>
      </c>
      <c r="B267" s="452"/>
      <c r="C267" s="357" t="str">
        <f t="shared" si="777"/>
        <v>Laboratory Equipment</v>
      </c>
      <c r="D267" s="351" t="str">
        <f>'Gannett Fleming Eng Assess 6-16'!C256</f>
        <v>TWO [2] FISHER LABORATORY  OVEN   802N0010 / 611251-101</v>
      </c>
      <c r="E267" s="429">
        <f>'Gannett Fleming Eng Assess 6-16'!E256</f>
        <v>0</v>
      </c>
      <c r="F267" s="333">
        <f>'Gannett Fleming Eng Assess 6-16'!D256</f>
        <v>2003</v>
      </c>
      <c r="G267" s="353">
        <f t="shared" si="374"/>
        <v>2003</v>
      </c>
      <c r="H267" s="352">
        <f>'Gannett Fleming Eng Assess 6-16'!G256</f>
        <v>2807.84</v>
      </c>
      <c r="I267" s="332" t="str">
        <f t="shared" si="780"/>
        <v>AUST-17</v>
      </c>
      <c r="J267" s="333">
        <f t="shared" si="781"/>
        <v>378</v>
      </c>
      <c r="K267" s="333">
        <f t="shared" si="782"/>
        <v>519</v>
      </c>
      <c r="L267" s="334">
        <f t="shared" si="375"/>
        <v>1.373</v>
      </c>
      <c r="M267" s="335">
        <f t="shared" si="376"/>
        <v>3855.16</v>
      </c>
      <c r="N267" s="458">
        <f t="shared" si="783"/>
        <v>1</v>
      </c>
      <c r="O267" s="335">
        <f t="shared" si="784"/>
        <v>3855.16</v>
      </c>
      <c r="P267" s="63"/>
      <c r="Q267" s="347">
        <f t="shared" si="774"/>
        <v>394.7</v>
      </c>
      <c r="R267" s="347" t="str">
        <f t="shared" si="627"/>
        <v>Laboratory Equipment</v>
      </c>
      <c r="S267" s="354">
        <f t="shared" si="377"/>
        <v>2003</v>
      </c>
      <c r="T267" s="336">
        <f>Inputs!B$7-(S267+0.5)</f>
        <v>14.5</v>
      </c>
      <c r="U267" s="355">
        <f t="shared" si="785"/>
        <v>3855.16</v>
      </c>
      <c r="V267" s="337" t="str">
        <f t="shared" si="786"/>
        <v>R3.0</v>
      </c>
      <c r="W267" s="338">
        <f t="shared" si="787"/>
        <v>20</v>
      </c>
      <c r="X267" s="339">
        <f t="shared" si="378"/>
        <v>73</v>
      </c>
      <c r="Y267" s="340" t="str">
        <f t="shared" si="379"/>
        <v>R3.0073</v>
      </c>
      <c r="Z267" s="341">
        <f t="shared" si="380"/>
        <v>0.36135</v>
      </c>
      <c r="AA267" s="342">
        <f t="shared" si="381"/>
        <v>7.23</v>
      </c>
      <c r="AB267" s="342">
        <f t="shared" si="382"/>
        <v>21.73</v>
      </c>
      <c r="AC267" s="343">
        <f t="shared" si="383"/>
        <v>0.33271973999999999</v>
      </c>
      <c r="AD267" s="344">
        <f t="shared" si="384"/>
        <v>1282.69</v>
      </c>
      <c r="AE267" s="344">
        <f t="shared" si="788"/>
        <v>55900</v>
      </c>
      <c r="AF267" s="344">
        <f t="shared" si="789"/>
        <v>27873</v>
      </c>
      <c r="AG267" s="344">
        <f t="shared" si="790"/>
        <v>83773</v>
      </c>
      <c r="AH267" s="64"/>
      <c r="AI267" s="347">
        <f t="shared" si="775"/>
        <v>394.7</v>
      </c>
      <c r="AJ267" s="347" t="str">
        <f t="shared" si="628"/>
        <v>Laboratory Equipment</v>
      </c>
      <c r="AK267" s="354">
        <f t="shared" si="385"/>
        <v>2003</v>
      </c>
      <c r="AL267" s="349">
        <f t="shared" si="386"/>
        <v>1282.69</v>
      </c>
      <c r="AM267" s="345">
        <f t="shared" si="791"/>
        <v>0</v>
      </c>
      <c r="AN267" s="346">
        <f t="shared" si="387"/>
        <v>1282.69</v>
      </c>
      <c r="AP267" s="347">
        <f t="shared" si="776"/>
        <v>394.7</v>
      </c>
      <c r="AQ267" s="347" t="str">
        <f t="shared" si="629"/>
        <v>Laboratory Equipment</v>
      </c>
      <c r="AR267" s="356">
        <f t="shared" si="388"/>
        <v>2003</v>
      </c>
      <c r="AS267" s="335">
        <f t="shared" si="389"/>
        <v>2807.84</v>
      </c>
      <c r="AT267" s="333" t="str">
        <f t="shared" si="390"/>
        <v>R3.0</v>
      </c>
      <c r="AU267" s="333">
        <f t="shared" si="391"/>
        <v>20</v>
      </c>
      <c r="AV267" s="348">
        <f t="shared" si="392"/>
        <v>14.5</v>
      </c>
      <c r="AW267" s="347">
        <f t="shared" si="393"/>
        <v>73</v>
      </c>
      <c r="AX267" s="347" t="str">
        <f t="shared" si="394"/>
        <v>R3.0073</v>
      </c>
      <c r="AY267" s="347">
        <f t="shared" si="395"/>
        <v>0.36135</v>
      </c>
      <c r="AZ267" s="347">
        <f t="shared" si="396"/>
        <v>7.23</v>
      </c>
      <c r="BA267" s="347">
        <f t="shared" si="397"/>
        <v>21.73</v>
      </c>
      <c r="BB267" s="350">
        <f t="shared" si="398"/>
        <v>0.66727999999999998</v>
      </c>
      <c r="BC267" s="335">
        <f t="shared" si="399"/>
        <v>1873.62</v>
      </c>
      <c r="BD267" s="349">
        <f t="shared" si="400"/>
        <v>934.22000000000025</v>
      </c>
      <c r="BE267" s="63">
        <f t="shared" si="792"/>
        <v>40713.68</v>
      </c>
      <c r="BF267" s="63">
        <f t="shared" si="793"/>
        <v>20300.68</v>
      </c>
      <c r="BG267" s="63">
        <f t="shared" si="794"/>
        <v>61014.36</v>
      </c>
    </row>
    <row r="268" spans="1:59" outlineLevel="2">
      <c r="A268" s="425">
        <f>'Gannett Fleming Eng Assess 6-16'!A257</f>
        <v>394.7</v>
      </c>
      <c r="B268" s="452"/>
      <c r="C268" s="357" t="str">
        <f t="shared" si="777"/>
        <v>Laboratory Equipment</v>
      </c>
      <c r="D268" s="351" t="str">
        <f>'Gannett Fleming Eng Assess 6-16'!C257</f>
        <v>DENVER INSTRUMENT  IR 35 HEATED SCALE</v>
      </c>
      <c r="E268" s="429">
        <f>'Gannett Fleming Eng Assess 6-16'!E257</f>
        <v>0</v>
      </c>
      <c r="F268" s="333">
        <f>'Gannett Fleming Eng Assess 6-16'!D257</f>
        <v>2004</v>
      </c>
      <c r="G268" s="353">
        <f t="shared" si="374"/>
        <v>2004</v>
      </c>
      <c r="H268" s="352">
        <f>'Gannett Fleming Eng Assess 6-16'!G257</f>
        <v>2127.15</v>
      </c>
      <c r="I268" s="332" t="str">
        <f t="shared" si="780"/>
        <v>AUST-17</v>
      </c>
      <c r="J268" s="333">
        <f t="shared" si="781"/>
        <v>387</v>
      </c>
      <c r="K268" s="333">
        <f t="shared" si="782"/>
        <v>519</v>
      </c>
      <c r="L268" s="334">
        <f t="shared" si="375"/>
        <v>1.341</v>
      </c>
      <c r="M268" s="335">
        <f t="shared" si="376"/>
        <v>2852.51</v>
      </c>
      <c r="N268" s="458">
        <f t="shared" si="783"/>
        <v>1</v>
      </c>
      <c r="O268" s="335">
        <f t="shared" si="784"/>
        <v>2852.51</v>
      </c>
      <c r="P268" s="63"/>
      <c r="Q268" s="347">
        <f t="shared" si="774"/>
        <v>394.7</v>
      </c>
      <c r="R268" s="347" t="str">
        <f t="shared" si="627"/>
        <v>Laboratory Equipment</v>
      </c>
      <c r="S268" s="354">
        <f t="shared" si="377"/>
        <v>2004</v>
      </c>
      <c r="T268" s="336">
        <f>Inputs!B$7-(S268+0.5)</f>
        <v>13.5</v>
      </c>
      <c r="U268" s="355">
        <f t="shared" si="785"/>
        <v>2852.51</v>
      </c>
      <c r="V268" s="337" t="str">
        <f t="shared" si="786"/>
        <v>R3.0</v>
      </c>
      <c r="W268" s="338">
        <f t="shared" si="787"/>
        <v>20</v>
      </c>
      <c r="X268" s="339">
        <f t="shared" si="378"/>
        <v>68</v>
      </c>
      <c r="Y268" s="340" t="str">
        <f t="shared" si="379"/>
        <v>R3.0068</v>
      </c>
      <c r="Z268" s="341">
        <f t="shared" si="380"/>
        <v>0.39710000000000001</v>
      </c>
      <c r="AA268" s="342">
        <f t="shared" si="381"/>
        <v>7.94</v>
      </c>
      <c r="AB268" s="342">
        <f t="shared" si="382"/>
        <v>21.44</v>
      </c>
      <c r="AC268" s="343">
        <f t="shared" si="383"/>
        <v>0.37033581999999998</v>
      </c>
      <c r="AD268" s="344">
        <f t="shared" si="384"/>
        <v>1056.3900000000001</v>
      </c>
      <c r="AE268" s="344">
        <f t="shared" si="788"/>
        <v>38509</v>
      </c>
      <c r="AF268" s="344">
        <f t="shared" si="789"/>
        <v>22649</v>
      </c>
      <c r="AG268" s="344">
        <f t="shared" si="790"/>
        <v>61158</v>
      </c>
      <c r="AH268" s="64"/>
      <c r="AI268" s="347">
        <f t="shared" si="775"/>
        <v>394.7</v>
      </c>
      <c r="AJ268" s="347" t="str">
        <f t="shared" si="628"/>
        <v>Laboratory Equipment</v>
      </c>
      <c r="AK268" s="354">
        <f t="shared" si="385"/>
        <v>2004</v>
      </c>
      <c r="AL268" s="349">
        <f t="shared" si="386"/>
        <v>1056.3900000000001</v>
      </c>
      <c r="AM268" s="345">
        <f t="shared" si="791"/>
        <v>0</v>
      </c>
      <c r="AN268" s="346">
        <f t="shared" si="387"/>
        <v>1056.3900000000001</v>
      </c>
      <c r="AP268" s="347">
        <f t="shared" si="776"/>
        <v>394.7</v>
      </c>
      <c r="AQ268" s="347" t="str">
        <f t="shared" si="629"/>
        <v>Laboratory Equipment</v>
      </c>
      <c r="AR268" s="356">
        <f t="shared" si="388"/>
        <v>2004</v>
      </c>
      <c r="AS268" s="335">
        <f t="shared" si="389"/>
        <v>2127.15</v>
      </c>
      <c r="AT268" s="333" t="str">
        <f t="shared" si="390"/>
        <v>R3.0</v>
      </c>
      <c r="AU268" s="333">
        <f t="shared" si="391"/>
        <v>20</v>
      </c>
      <c r="AV268" s="348">
        <f t="shared" si="392"/>
        <v>13.5</v>
      </c>
      <c r="AW268" s="347">
        <f t="shared" si="393"/>
        <v>68</v>
      </c>
      <c r="AX268" s="347" t="str">
        <f t="shared" si="394"/>
        <v>R3.0068</v>
      </c>
      <c r="AY268" s="347">
        <f t="shared" si="395"/>
        <v>0.39710000000000001</v>
      </c>
      <c r="AZ268" s="347">
        <f t="shared" si="396"/>
        <v>7.94</v>
      </c>
      <c r="BA268" s="347">
        <f t="shared" si="397"/>
        <v>21.44</v>
      </c>
      <c r="BB268" s="350">
        <f t="shared" si="398"/>
        <v>0.62966</v>
      </c>
      <c r="BC268" s="335">
        <f t="shared" si="399"/>
        <v>1339.38</v>
      </c>
      <c r="BD268" s="349">
        <f t="shared" si="400"/>
        <v>787.77</v>
      </c>
      <c r="BE268" s="63">
        <f t="shared" si="792"/>
        <v>28716.53</v>
      </c>
      <c r="BF268" s="63">
        <f t="shared" si="793"/>
        <v>16889.57</v>
      </c>
      <c r="BG268" s="63">
        <f t="shared" si="794"/>
        <v>45606.1</v>
      </c>
    </row>
    <row r="269" spans="1:59" outlineLevel="2">
      <c r="A269" s="425">
        <f>'Gannett Fleming Eng Assess 6-16'!A258</f>
        <v>394.7</v>
      </c>
      <c r="B269" s="452"/>
      <c r="C269" s="357" t="str">
        <f t="shared" si="777"/>
        <v>Laboratory Equipment</v>
      </c>
      <c r="D269" s="351" t="str">
        <f>'Gannett Fleming Eng Assess 6-16'!C258</f>
        <v>METLAR BALANCE MDL H 31 AR  729375</v>
      </c>
      <c r="E269" s="429">
        <f>'Gannett Fleming Eng Assess 6-16'!E258</f>
        <v>0</v>
      </c>
      <c r="F269" s="333">
        <f>'Gannett Fleming Eng Assess 6-16'!D258</f>
        <v>2004</v>
      </c>
      <c r="G269" s="353">
        <f t="shared" si="374"/>
        <v>2004</v>
      </c>
      <c r="H269" s="352">
        <f>'Gannett Fleming Eng Assess 6-16'!G258</f>
        <v>2978.01</v>
      </c>
      <c r="I269" s="332" t="str">
        <f t="shared" si="780"/>
        <v>AUST-17</v>
      </c>
      <c r="J269" s="333">
        <f t="shared" si="781"/>
        <v>387</v>
      </c>
      <c r="K269" s="333">
        <f t="shared" si="782"/>
        <v>519</v>
      </c>
      <c r="L269" s="334">
        <f t="shared" si="375"/>
        <v>1.341</v>
      </c>
      <c r="M269" s="335">
        <f t="shared" si="376"/>
        <v>3993.51</v>
      </c>
      <c r="N269" s="458">
        <f t="shared" si="783"/>
        <v>1</v>
      </c>
      <c r="O269" s="335">
        <f t="shared" si="784"/>
        <v>3993.51</v>
      </c>
      <c r="P269" s="63"/>
      <c r="Q269" s="347">
        <f t="shared" si="774"/>
        <v>394.7</v>
      </c>
      <c r="R269" s="347" t="str">
        <f t="shared" si="627"/>
        <v>Laboratory Equipment</v>
      </c>
      <c r="S269" s="354">
        <f t="shared" si="377"/>
        <v>2004</v>
      </c>
      <c r="T269" s="336">
        <f>Inputs!B$7-(S269+0.5)</f>
        <v>13.5</v>
      </c>
      <c r="U269" s="355">
        <f t="shared" si="785"/>
        <v>3993.51</v>
      </c>
      <c r="V269" s="337" t="str">
        <f t="shared" si="786"/>
        <v>R3.0</v>
      </c>
      <c r="W269" s="338">
        <f t="shared" si="787"/>
        <v>20</v>
      </c>
      <c r="X269" s="339">
        <f t="shared" si="378"/>
        <v>68</v>
      </c>
      <c r="Y269" s="340" t="str">
        <f t="shared" si="379"/>
        <v>R3.0068</v>
      </c>
      <c r="Z269" s="341">
        <f t="shared" si="380"/>
        <v>0.39710000000000001</v>
      </c>
      <c r="AA269" s="342">
        <f t="shared" si="381"/>
        <v>7.94</v>
      </c>
      <c r="AB269" s="342">
        <f t="shared" si="382"/>
        <v>21.44</v>
      </c>
      <c r="AC269" s="343">
        <f t="shared" si="383"/>
        <v>0.37033581999999998</v>
      </c>
      <c r="AD269" s="344">
        <f t="shared" si="384"/>
        <v>1478.94</v>
      </c>
      <c r="AE269" s="344">
        <f t="shared" si="788"/>
        <v>53912</v>
      </c>
      <c r="AF269" s="344">
        <f t="shared" si="789"/>
        <v>31708</v>
      </c>
      <c r="AG269" s="344">
        <f t="shared" si="790"/>
        <v>85621</v>
      </c>
      <c r="AH269" s="64"/>
      <c r="AI269" s="347">
        <f t="shared" si="775"/>
        <v>394.7</v>
      </c>
      <c r="AJ269" s="347" t="str">
        <f t="shared" si="628"/>
        <v>Laboratory Equipment</v>
      </c>
      <c r="AK269" s="354">
        <f t="shared" si="385"/>
        <v>2004</v>
      </c>
      <c r="AL269" s="349">
        <f t="shared" si="386"/>
        <v>1478.94</v>
      </c>
      <c r="AM269" s="345">
        <f t="shared" si="791"/>
        <v>0</v>
      </c>
      <c r="AN269" s="346">
        <f t="shared" si="387"/>
        <v>1478.94</v>
      </c>
      <c r="AP269" s="347">
        <f t="shared" si="776"/>
        <v>394.7</v>
      </c>
      <c r="AQ269" s="347" t="str">
        <f t="shared" si="629"/>
        <v>Laboratory Equipment</v>
      </c>
      <c r="AR269" s="356">
        <f t="shared" si="388"/>
        <v>2004</v>
      </c>
      <c r="AS269" s="335">
        <f t="shared" si="389"/>
        <v>2978.01</v>
      </c>
      <c r="AT269" s="333" t="str">
        <f t="shared" si="390"/>
        <v>R3.0</v>
      </c>
      <c r="AU269" s="333">
        <f t="shared" si="391"/>
        <v>20</v>
      </c>
      <c r="AV269" s="348">
        <f t="shared" si="392"/>
        <v>13.5</v>
      </c>
      <c r="AW269" s="347">
        <f t="shared" si="393"/>
        <v>68</v>
      </c>
      <c r="AX269" s="347" t="str">
        <f t="shared" si="394"/>
        <v>R3.0068</v>
      </c>
      <c r="AY269" s="347">
        <f t="shared" si="395"/>
        <v>0.39710000000000001</v>
      </c>
      <c r="AZ269" s="347">
        <f t="shared" si="396"/>
        <v>7.94</v>
      </c>
      <c r="BA269" s="347">
        <f t="shared" si="397"/>
        <v>21.44</v>
      </c>
      <c r="BB269" s="350">
        <f t="shared" si="398"/>
        <v>0.62966</v>
      </c>
      <c r="BC269" s="335">
        <f t="shared" si="399"/>
        <v>1875.13</v>
      </c>
      <c r="BD269" s="349">
        <f t="shared" si="400"/>
        <v>1102.8800000000001</v>
      </c>
      <c r="BE269" s="63">
        <f t="shared" si="792"/>
        <v>40203.14</v>
      </c>
      <c r="BF269" s="63">
        <f t="shared" si="793"/>
        <v>23645.4</v>
      </c>
      <c r="BG269" s="63">
        <f t="shared" si="794"/>
        <v>63848.53</v>
      </c>
    </row>
    <row r="270" spans="1:59" outlineLevel="2">
      <c r="A270" s="425">
        <f>'Gannett Fleming Eng Assess 6-16'!A259</f>
        <v>394.7</v>
      </c>
      <c r="B270" s="452"/>
      <c r="C270" s="357" t="str">
        <f t="shared" si="777"/>
        <v>Laboratory Equipment</v>
      </c>
      <c r="D270" s="351" t="str">
        <f>'Gannett Fleming Eng Assess 6-16'!C259</f>
        <v>HACH DR 2500 SPECTROPHOTOMETER</v>
      </c>
      <c r="E270" s="429">
        <f>'Gannett Fleming Eng Assess 6-16'!E259</f>
        <v>0</v>
      </c>
      <c r="F270" s="333">
        <f>'Gannett Fleming Eng Assess 6-16'!D259</f>
        <v>2005</v>
      </c>
      <c r="G270" s="353">
        <f t="shared" si="374"/>
        <v>2005</v>
      </c>
      <c r="H270" s="352">
        <f>'Gannett Fleming Eng Assess 6-16'!G259</f>
        <v>1871.89</v>
      </c>
      <c r="I270" s="332" t="str">
        <f t="shared" si="780"/>
        <v>AUST-17</v>
      </c>
      <c r="J270" s="333">
        <f t="shared" si="781"/>
        <v>403</v>
      </c>
      <c r="K270" s="333">
        <f t="shared" si="782"/>
        <v>519</v>
      </c>
      <c r="L270" s="334">
        <f t="shared" si="375"/>
        <v>1.288</v>
      </c>
      <c r="M270" s="335">
        <f t="shared" si="376"/>
        <v>2410.9899999999998</v>
      </c>
      <c r="N270" s="458">
        <f t="shared" si="783"/>
        <v>1</v>
      </c>
      <c r="O270" s="335">
        <f t="shared" si="784"/>
        <v>2410.9899999999998</v>
      </c>
      <c r="P270" s="63"/>
      <c r="Q270" s="347">
        <f t="shared" si="774"/>
        <v>394.7</v>
      </c>
      <c r="R270" s="347" t="str">
        <f t="shared" si="627"/>
        <v>Laboratory Equipment</v>
      </c>
      <c r="S270" s="354">
        <f t="shared" si="377"/>
        <v>2005</v>
      </c>
      <c r="T270" s="336">
        <f>Inputs!B$7-(S270+0.5)</f>
        <v>12.5</v>
      </c>
      <c r="U270" s="355">
        <f t="shared" si="785"/>
        <v>2410.9899999999998</v>
      </c>
      <c r="V270" s="337" t="str">
        <f t="shared" si="786"/>
        <v>R3.0</v>
      </c>
      <c r="W270" s="338">
        <f t="shared" si="787"/>
        <v>20</v>
      </c>
      <c r="X270" s="339">
        <f t="shared" si="378"/>
        <v>63</v>
      </c>
      <c r="Y270" s="340" t="str">
        <f t="shared" si="379"/>
        <v>R3.0063</v>
      </c>
      <c r="Z270" s="341">
        <f t="shared" si="380"/>
        <v>0.43441000000000002</v>
      </c>
      <c r="AA270" s="342">
        <f t="shared" si="381"/>
        <v>8.69</v>
      </c>
      <c r="AB270" s="342">
        <f t="shared" si="382"/>
        <v>21.189999999999998</v>
      </c>
      <c r="AC270" s="343">
        <f t="shared" si="383"/>
        <v>0.41009909999999999</v>
      </c>
      <c r="AD270" s="344">
        <f t="shared" si="384"/>
        <v>988.74</v>
      </c>
      <c r="AE270" s="344">
        <f t="shared" si="788"/>
        <v>30137</v>
      </c>
      <c r="AF270" s="344">
        <f t="shared" si="789"/>
        <v>20952</v>
      </c>
      <c r="AG270" s="344">
        <f t="shared" si="790"/>
        <v>51089</v>
      </c>
      <c r="AH270" s="64"/>
      <c r="AI270" s="347">
        <f t="shared" si="775"/>
        <v>394.7</v>
      </c>
      <c r="AJ270" s="347" t="str">
        <f t="shared" si="628"/>
        <v>Laboratory Equipment</v>
      </c>
      <c r="AK270" s="354">
        <f t="shared" si="385"/>
        <v>2005</v>
      </c>
      <c r="AL270" s="349">
        <f t="shared" si="386"/>
        <v>988.74</v>
      </c>
      <c r="AM270" s="345">
        <f t="shared" si="791"/>
        <v>0</v>
      </c>
      <c r="AN270" s="346">
        <f t="shared" si="387"/>
        <v>988.74</v>
      </c>
      <c r="AP270" s="347">
        <f t="shared" si="776"/>
        <v>394.7</v>
      </c>
      <c r="AQ270" s="347" t="str">
        <f t="shared" si="629"/>
        <v>Laboratory Equipment</v>
      </c>
      <c r="AR270" s="356">
        <f t="shared" si="388"/>
        <v>2005</v>
      </c>
      <c r="AS270" s="335">
        <f t="shared" si="389"/>
        <v>1871.89</v>
      </c>
      <c r="AT270" s="333" t="str">
        <f t="shared" si="390"/>
        <v>R3.0</v>
      </c>
      <c r="AU270" s="333">
        <f t="shared" si="391"/>
        <v>20</v>
      </c>
      <c r="AV270" s="348">
        <f t="shared" si="392"/>
        <v>12.5</v>
      </c>
      <c r="AW270" s="347">
        <f t="shared" si="393"/>
        <v>63</v>
      </c>
      <c r="AX270" s="347" t="str">
        <f t="shared" si="394"/>
        <v>R3.0063</v>
      </c>
      <c r="AY270" s="347">
        <f t="shared" si="395"/>
        <v>0.43441000000000002</v>
      </c>
      <c r="AZ270" s="347">
        <f t="shared" si="396"/>
        <v>8.69</v>
      </c>
      <c r="BA270" s="347">
        <f t="shared" si="397"/>
        <v>21.189999999999998</v>
      </c>
      <c r="BB270" s="350">
        <f t="shared" si="398"/>
        <v>0.58989999999999998</v>
      </c>
      <c r="BC270" s="335">
        <f t="shared" si="399"/>
        <v>1104.23</v>
      </c>
      <c r="BD270" s="349">
        <f t="shared" si="400"/>
        <v>767.66000000000008</v>
      </c>
      <c r="BE270" s="63">
        <f t="shared" si="792"/>
        <v>23398.63</v>
      </c>
      <c r="BF270" s="63">
        <f t="shared" si="793"/>
        <v>16266.72</v>
      </c>
      <c r="BG270" s="63">
        <f t="shared" si="794"/>
        <v>39665.35</v>
      </c>
    </row>
    <row r="271" spans="1:59" outlineLevel="2">
      <c r="A271" s="425">
        <f>'Gannett Fleming Eng Assess 6-16'!A260</f>
        <v>394.7</v>
      </c>
      <c r="B271" s="452"/>
      <c r="C271" s="357" t="str">
        <f t="shared" si="777"/>
        <v>Laboratory Equipment</v>
      </c>
      <c r="D271" s="351" t="str">
        <f>'Gannett Fleming Eng Assess 6-16'!C260</f>
        <v>TWO [2] MICROSCOPES</v>
      </c>
      <c r="E271" s="429">
        <f>'Gannett Fleming Eng Assess 6-16'!E260</f>
        <v>0</v>
      </c>
      <c r="F271" s="333">
        <f>'Gannett Fleming Eng Assess 6-16'!D260</f>
        <v>2005</v>
      </c>
      <c r="G271" s="353">
        <f t="shared" si="374"/>
        <v>2005</v>
      </c>
      <c r="H271" s="352">
        <f>'Gannett Fleming Eng Assess 6-16'!G260</f>
        <v>3195.82</v>
      </c>
      <c r="I271" s="332" t="str">
        <f t="shared" si="780"/>
        <v>AUST-17</v>
      </c>
      <c r="J271" s="333">
        <f t="shared" si="781"/>
        <v>403</v>
      </c>
      <c r="K271" s="333">
        <f t="shared" si="782"/>
        <v>519</v>
      </c>
      <c r="L271" s="334">
        <f t="shared" si="375"/>
        <v>1.288</v>
      </c>
      <c r="M271" s="335">
        <f t="shared" si="376"/>
        <v>4116.22</v>
      </c>
      <c r="N271" s="458">
        <f t="shared" si="783"/>
        <v>1</v>
      </c>
      <c r="O271" s="335">
        <f t="shared" si="784"/>
        <v>4116.22</v>
      </c>
      <c r="P271" s="63"/>
      <c r="Q271" s="347">
        <f t="shared" si="774"/>
        <v>394.7</v>
      </c>
      <c r="R271" s="347" t="str">
        <f t="shared" si="627"/>
        <v>Laboratory Equipment</v>
      </c>
      <c r="S271" s="354">
        <f t="shared" si="377"/>
        <v>2005</v>
      </c>
      <c r="T271" s="336">
        <f>Inputs!B$7-(S271+0.5)</f>
        <v>12.5</v>
      </c>
      <c r="U271" s="355">
        <f t="shared" si="785"/>
        <v>4116.22</v>
      </c>
      <c r="V271" s="337" t="str">
        <f t="shared" si="786"/>
        <v>R3.0</v>
      </c>
      <c r="W271" s="338">
        <f t="shared" si="787"/>
        <v>20</v>
      </c>
      <c r="X271" s="339">
        <f t="shared" si="378"/>
        <v>63</v>
      </c>
      <c r="Y271" s="340" t="str">
        <f t="shared" si="379"/>
        <v>R3.0063</v>
      </c>
      <c r="Z271" s="341">
        <f t="shared" si="380"/>
        <v>0.43441000000000002</v>
      </c>
      <c r="AA271" s="342">
        <f t="shared" si="381"/>
        <v>8.69</v>
      </c>
      <c r="AB271" s="342">
        <f t="shared" si="382"/>
        <v>21.189999999999998</v>
      </c>
      <c r="AC271" s="343">
        <f t="shared" si="383"/>
        <v>0.41009909999999999</v>
      </c>
      <c r="AD271" s="344">
        <f t="shared" si="384"/>
        <v>1688.06</v>
      </c>
      <c r="AE271" s="344">
        <f t="shared" si="788"/>
        <v>51453</v>
      </c>
      <c r="AF271" s="344">
        <f t="shared" si="789"/>
        <v>35770</v>
      </c>
      <c r="AG271" s="344">
        <f t="shared" si="790"/>
        <v>87223</v>
      </c>
      <c r="AH271" s="64"/>
      <c r="AI271" s="347">
        <f t="shared" si="775"/>
        <v>394.7</v>
      </c>
      <c r="AJ271" s="347" t="str">
        <f t="shared" si="628"/>
        <v>Laboratory Equipment</v>
      </c>
      <c r="AK271" s="354">
        <f t="shared" si="385"/>
        <v>2005</v>
      </c>
      <c r="AL271" s="349">
        <f t="shared" si="386"/>
        <v>1688.06</v>
      </c>
      <c r="AM271" s="345">
        <f t="shared" si="791"/>
        <v>0</v>
      </c>
      <c r="AN271" s="346">
        <f t="shared" si="387"/>
        <v>1688.06</v>
      </c>
      <c r="AP271" s="347">
        <f t="shared" si="776"/>
        <v>394.7</v>
      </c>
      <c r="AQ271" s="347" t="str">
        <f t="shared" si="629"/>
        <v>Laboratory Equipment</v>
      </c>
      <c r="AR271" s="356">
        <f t="shared" si="388"/>
        <v>2005</v>
      </c>
      <c r="AS271" s="335">
        <f t="shared" si="389"/>
        <v>3195.82</v>
      </c>
      <c r="AT271" s="333" t="str">
        <f t="shared" si="390"/>
        <v>R3.0</v>
      </c>
      <c r="AU271" s="333">
        <f t="shared" si="391"/>
        <v>20</v>
      </c>
      <c r="AV271" s="348">
        <f t="shared" si="392"/>
        <v>12.5</v>
      </c>
      <c r="AW271" s="347">
        <f t="shared" si="393"/>
        <v>63</v>
      </c>
      <c r="AX271" s="347" t="str">
        <f t="shared" si="394"/>
        <v>R3.0063</v>
      </c>
      <c r="AY271" s="347">
        <f t="shared" si="395"/>
        <v>0.43441000000000002</v>
      </c>
      <c r="AZ271" s="347">
        <f t="shared" si="396"/>
        <v>8.69</v>
      </c>
      <c r="BA271" s="347">
        <f t="shared" si="397"/>
        <v>21.189999999999998</v>
      </c>
      <c r="BB271" s="350">
        <f t="shared" si="398"/>
        <v>0.58989999999999998</v>
      </c>
      <c r="BC271" s="335">
        <f t="shared" si="399"/>
        <v>1885.21</v>
      </c>
      <c r="BD271" s="349">
        <f t="shared" si="400"/>
        <v>1310.6100000000001</v>
      </c>
      <c r="BE271" s="63">
        <f t="shared" si="792"/>
        <v>39947.75</v>
      </c>
      <c r="BF271" s="63">
        <f t="shared" si="793"/>
        <v>27771.68</v>
      </c>
      <c r="BG271" s="63">
        <f t="shared" si="794"/>
        <v>67719.429999999993</v>
      </c>
    </row>
    <row r="272" spans="1:59" outlineLevel="2">
      <c r="A272" s="425">
        <f>'Gannett Fleming Eng Assess 6-16'!A261</f>
        <v>394.7</v>
      </c>
      <c r="B272" s="452"/>
      <c r="C272" s="357" t="str">
        <f t="shared" si="777"/>
        <v>Laboratory Equipment</v>
      </c>
      <c r="D272" s="351" t="str">
        <f>'Gannett Fleming Eng Assess 6-16'!C261</f>
        <v>ACCUMET PH METER  94101348</v>
      </c>
      <c r="E272" s="429">
        <f>'Gannett Fleming Eng Assess 6-16'!E261</f>
        <v>0</v>
      </c>
      <c r="F272" s="333">
        <f>'Gannett Fleming Eng Assess 6-16'!D261</f>
        <v>2006</v>
      </c>
      <c r="G272" s="353">
        <f t="shared" si="374"/>
        <v>2006</v>
      </c>
      <c r="H272" s="352">
        <f>'Gannett Fleming Eng Assess 6-16'!G261</f>
        <v>1518.42</v>
      </c>
      <c r="I272" s="332" t="str">
        <f t="shared" si="780"/>
        <v>AUST-17</v>
      </c>
      <c r="J272" s="333">
        <f t="shared" si="781"/>
        <v>416</v>
      </c>
      <c r="K272" s="333">
        <f t="shared" si="782"/>
        <v>519</v>
      </c>
      <c r="L272" s="334">
        <f t="shared" si="375"/>
        <v>1.248</v>
      </c>
      <c r="M272" s="335">
        <f t="shared" si="376"/>
        <v>1894.99</v>
      </c>
      <c r="N272" s="458">
        <f t="shared" si="783"/>
        <v>1</v>
      </c>
      <c r="O272" s="335">
        <f t="shared" si="784"/>
        <v>1894.99</v>
      </c>
      <c r="P272" s="63"/>
      <c r="Q272" s="347">
        <f t="shared" si="774"/>
        <v>394.7</v>
      </c>
      <c r="R272" s="347" t="str">
        <f t="shared" si="627"/>
        <v>Laboratory Equipment</v>
      </c>
      <c r="S272" s="354">
        <f t="shared" si="377"/>
        <v>2006</v>
      </c>
      <c r="T272" s="336">
        <f>Inputs!B$7-(S272+0.5)</f>
        <v>11.5</v>
      </c>
      <c r="U272" s="355">
        <f t="shared" si="785"/>
        <v>1894.99</v>
      </c>
      <c r="V272" s="337" t="str">
        <f t="shared" si="786"/>
        <v>R3.0</v>
      </c>
      <c r="W272" s="338">
        <f t="shared" si="787"/>
        <v>20</v>
      </c>
      <c r="X272" s="339">
        <f t="shared" si="378"/>
        <v>58</v>
      </c>
      <c r="Y272" s="340" t="str">
        <f t="shared" si="379"/>
        <v>R3.0058</v>
      </c>
      <c r="Z272" s="341">
        <f t="shared" si="380"/>
        <v>0.47316000000000003</v>
      </c>
      <c r="AA272" s="342">
        <f t="shared" si="381"/>
        <v>9.4600000000000009</v>
      </c>
      <c r="AB272" s="342">
        <f t="shared" si="382"/>
        <v>20.96</v>
      </c>
      <c r="AC272" s="343">
        <f t="shared" si="383"/>
        <v>0.45133588000000002</v>
      </c>
      <c r="AD272" s="344">
        <f t="shared" si="384"/>
        <v>855.28</v>
      </c>
      <c r="AE272" s="344">
        <f t="shared" si="788"/>
        <v>21792</v>
      </c>
      <c r="AF272" s="344">
        <f t="shared" si="789"/>
        <v>17927</v>
      </c>
      <c r="AG272" s="344">
        <f t="shared" si="790"/>
        <v>39719</v>
      </c>
      <c r="AH272" s="64"/>
      <c r="AI272" s="347">
        <f t="shared" si="775"/>
        <v>394.7</v>
      </c>
      <c r="AJ272" s="347" t="str">
        <f t="shared" si="628"/>
        <v>Laboratory Equipment</v>
      </c>
      <c r="AK272" s="354">
        <f t="shared" si="385"/>
        <v>2006</v>
      </c>
      <c r="AL272" s="349">
        <f t="shared" si="386"/>
        <v>855.28</v>
      </c>
      <c r="AM272" s="345">
        <f t="shared" si="791"/>
        <v>0</v>
      </c>
      <c r="AN272" s="346">
        <f t="shared" si="387"/>
        <v>855.28</v>
      </c>
      <c r="AP272" s="347">
        <f t="shared" si="776"/>
        <v>394.7</v>
      </c>
      <c r="AQ272" s="347" t="str">
        <f t="shared" si="629"/>
        <v>Laboratory Equipment</v>
      </c>
      <c r="AR272" s="356">
        <f t="shared" si="388"/>
        <v>2006</v>
      </c>
      <c r="AS272" s="335">
        <f t="shared" si="389"/>
        <v>1518.42</v>
      </c>
      <c r="AT272" s="333" t="str">
        <f t="shared" si="390"/>
        <v>R3.0</v>
      </c>
      <c r="AU272" s="333">
        <f t="shared" si="391"/>
        <v>20</v>
      </c>
      <c r="AV272" s="348">
        <f t="shared" si="392"/>
        <v>11.5</v>
      </c>
      <c r="AW272" s="347">
        <f t="shared" si="393"/>
        <v>58</v>
      </c>
      <c r="AX272" s="347" t="str">
        <f t="shared" si="394"/>
        <v>R3.0058</v>
      </c>
      <c r="AY272" s="347">
        <f t="shared" si="395"/>
        <v>0.47316000000000003</v>
      </c>
      <c r="AZ272" s="347">
        <f t="shared" si="396"/>
        <v>9.4600000000000009</v>
      </c>
      <c r="BA272" s="347">
        <f t="shared" si="397"/>
        <v>20.96</v>
      </c>
      <c r="BB272" s="350">
        <f t="shared" si="398"/>
        <v>0.54866000000000004</v>
      </c>
      <c r="BC272" s="335">
        <f t="shared" si="399"/>
        <v>833.1</v>
      </c>
      <c r="BD272" s="349">
        <f t="shared" si="400"/>
        <v>685.32</v>
      </c>
      <c r="BE272" s="63">
        <f t="shared" si="792"/>
        <v>17461.830000000002</v>
      </c>
      <c r="BF272" s="63">
        <f t="shared" si="793"/>
        <v>14364.25</v>
      </c>
      <c r="BG272" s="63">
        <f t="shared" si="794"/>
        <v>31826.080000000002</v>
      </c>
    </row>
    <row r="273" spans="1:59" outlineLevel="2">
      <c r="A273" s="425">
        <f>'Gannett Fleming Eng Assess 6-16'!A262</f>
        <v>394.7</v>
      </c>
      <c r="B273" s="452"/>
      <c r="C273" s="357" t="str">
        <f t="shared" si="777"/>
        <v>Laboratory Equipment</v>
      </c>
      <c r="D273" s="351" t="str">
        <f>'Gannett Fleming Eng Assess 6-16'!C262</f>
        <v>HOSHIZAKI ICE MACHINE  KM-150BAF / L04650B</v>
      </c>
      <c r="E273" s="429">
        <f>'Gannett Fleming Eng Assess 6-16'!E262</f>
        <v>0</v>
      </c>
      <c r="F273" s="333">
        <f>'Gannett Fleming Eng Assess 6-16'!D262</f>
        <v>2006</v>
      </c>
      <c r="G273" s="353">
        <f t="shared" si="374"/>
        <v>2006</v>
      </c>
      <c r="H273" s="352">
        <f>'Gannett Fleming Eng Assess 6-16'!G262</f>
        <v>3137.93</v>
      </c>
      <c r="I273" s="332" t="str">
        <f t="shared" si="780"/>
        <v>AUST-17</v>
      </c>
      <c r="J273" s="333">
        <f t="shared" si="781"/>
        <v>416</v>
      </c>
      <c r="K273" s="333">
        <f t="shared" si="782"/>
        <v>519</v>
      </c>
      <c r="L273" s="334">
        <f t="shared" si="375"/>
        <v>1.248</v>
      </c>
      <c r="M273" s="335">
        <f t="shared" si="376"/>
        <v>3916.14</v>
      </c>
      <c r="N273" s="458">
        <f t="shared" si="783"/>
        <v>1</v>
      </c>
      <c r="O273" s="335">
        <f t="shared" si="784"/>
        <v>3916.14</v>
      </c>
      <c r="P273" s="63"/>
      <c r="Q273" s="347">
        <f t="shared" si="774"/>
        <v>394.7</v>
      </c>
      <c r="R273" s="347" t="str">
        <f t="shared" si="627"/>
        <v>Laboratory Equipment</v>
      </c>
      <c r="S273" s="354">
        <f t="shared" si="377"/>
        <v>2006</v>
      </c>
      <c r="T273" s="336">
        <f>Inputs!B$7-(S273+0.5)</f>
        <v>11.5</v>
      </c>
      <c r="U273" s="355">
        <f t="shared" si="785"/>
        <v>3916.14</v>
      </c>
      <c r="V273" s="337" t="str">
        <f t="shared" si="786"/>
        <v>R3.0</v>
      </c>
      <c r="W273" s="338">
        <f t="shared" si="787"/>
        <v>20</v>
      </c>
      <c r="X273" s="339">
        <f t="shared" si="378"/>
        <v>58</v>
      </c>
      <c r="Y273" s="340" t="str">
        <f t="shared" si="379"/>
        <v>R3.0058</v>
      </c>
      <c r="Z273" s="341">
        <f t="shared" si="380"/>
        <v>0.47316000000000003</v>
      </c>
      <c r="AA273" s="342">
        <f t="shared" si="381"/>
        <v>9.4600000000000009</v>
      </c>
      <c r="AB273" s="342">
        <f t="shared" si="382"/>
        <v>20.96</v>
      </c>
      <c r="AC273" s="343">
        <f t="shared" si="383"/>
        <v>0.45133588000000002</v>
      </c>
      <c r="AD273" s="344">
        <f t="shared" si="384"/>
        <v>1767.49</v>
      </c>
      <c r="AE273" s="344">
        <f t="shared" si="788"/>
        <v>45036</v>
      </c>
      <c r="AF273" s="344">
        <f t="shared" si="789"/>
        <v>37047</v>
      </c>
      <c r="AG273" s="344">
        <f t="shared" si="790"/>
        <v>82082</v>
      </c>
      <c r="AH273" s="64"/>
      <c r="AI273" s="347">
        <f t="shared" si="775"/>
        <v>394.7</v>
      </c>
      <c r="AJ273" s="347" t="str">
        <f t="shared" si="628"/>
        <v>Laboratory Equipment</v>
      </c>
      <c r="AK273" s="354">
        <f t="shared" si="385"/>
        <v>2006</v>
      </c>
      <c r="AL273" s="349">
        <f t="shared" si="386"/>
        <v>1767.49</v>
      </c>
      <c r="AM273" s="345">
        <f t="shared" si="791"/>
        <v>0</v>
      </c>
      <c r="AN273" s="346">
        <f t="shared" si="387"/>
        <v>1767.49</v>
      </c>
      <c r="AP273" s="347">
        <f t="shared" si="776"/>
        <v>394.7</v>
      </c>
      <c r="AQ273" s="347" t="str">
        <f t="shared" si="629"/>
        <v>Laboratory Equipment</v>
      </c>
      <c r="AR273" s="356">
        <f t="shared" si="388"/>
        <v>2006</v>
      </c>
      <c r="AS273" s="335">
        <f t="shared" si="389"/>
        <v>3137.93</v>
      </c>
      <c r="AT273" s="333" t="str">
        <f t="shared" si="390"/>
        <v>R3.0</v>
      </c>
      <c r="AU273" s="333">
        <f t="shared" si="391"/>
        <v>20</v>
      </c>
      <c r="AV273" s="348">
        <f t="shared" si="392"/>
        <v>11.5</v>
      </c>
      <c r="AW273" s="347">
        <f t="shared" si="393"/>
        <v>58</v>
      </c>
      <c r="AX273" s="347" t="str">
        <f t="shared" si="394"/>
        <v>R3.0058</v>
      </c>
      <c r="AY273" s="347">
        <f t="shared" si="395"/>
        <v>0.47316000000000003</v>
      </c>
      <c r="AZ273" s="347">
        <f t="shared" si="396"/>
        <v>9.4600000000000009</v>
      </c>
      <c r="BA273" s="347">
        <f t="shared" si="397"/>
        <v>20.96</v>
      </c>
      <c r="BB273" s="350">
        <f t="shared" si="398"/>
        <v>0.54866000000000004</v>
      </c>
      <c r="BC273" s="335">
        <f t="shared" si="399"/>
        <v>1721.66</v>
      </c>
      <c r="BD273" s="349">
        <f t="shared" si="400"/>
        <v>1416.2699999999998</v>
      </c>
      <c r="BE273" s="63">
        <f t="shared" si="792"/>
        <v>36086.199999999997</v>
      </c>
      <c r="BF273" s="63">
        <f t="shared" si="793"/>
        <v>29684.82</v>
      </c>
      <c r="BG273" s="63">
        <f t="shared" si="794"/>
        <v>65771.009999999995</v>
      </c>
    </row>
    <row r="274" spans="1:59" outlineLevel="2">
      <c r="A274" s="425">
        <f>'Gannett Fleming Eng Assess 6-16'!A263</f>
        <v>394.7</v>
      </c>
      <c r="B274" s="452"/>
      <c r="C274" s="357" t="str">
        <f t="shared" si="777"/>
        <v>Laboratory Equipment</v>
      </c>
      <c r="D274" s="351" t="str">
        <f>'Gannett Fleming Eng Assess 6-16'!C263</f>
        <v>MILLIPORE UV STERILIZER</v>
      </c>
      <c r="E274" s="429">
        <f>'Gannett Fleming Eng Assess 6-16'!E263</f>
        <v>0</v>
      </c>
      <c r="F274" s="333">
        <f>'Gannett Fleming Eng Assess 6-16'!D263</f>
        <v>2006</v>
      </c>
      <c r="G274" s="353">
        <f t="shared" si="374"/>
        <v>2006</v>
      </c>
      <c r="H274" s="352">
        <f>'Gannett Fleming Eng Assess 6-16'!G263</f>
        <v>1607.74</v>
      </c>
      <c r="I274" s="332" t="str">
        <f t="shared" si="780"/>
        <v>AUST-17</v>
      </c>
      <c r="J274" s="333">
        <f t="shared" si="781"/>
        <v>416</v>
      </c>
      <c r="K274" s="333">
        <f t="shared" si="782"/>
        <v>519</v>
      </c>
      <c r="L274" s="334">
        <f t="shared" si="375"/>
        <v>1.248</v>
      </c>
      <c r="M274" s="335">
        <f t="shared" si="376"/>
        <v>2006.46</v>
      </c>
      <c r="N274" s="458">
        <f t="shared" si="783"/>
        <v>1</v>
      </c>
      <c r="O274" s="335">
        <f t="shared" si="784"/>
        <v>2006.46</v>
      </c>
      <c r="P274" s="63"/>
      <c r="Q274" s="347">
        <f t="shared" si="774"/>
        <v>394.7</v>
      </c>
      <c r="R274" s="347" t="str">
        <f t="shared" si="627"/>
        <v>Laboratory Equipment</v>
      </c>
      <c r="S274" s="354">
        <f t="shared" si="377"/>
        <v>2006</v>
      </c>
      <c r="T274" s="336">
        <f>Inputs!B$7-(S274+0.5)</f>
        <v>11.5</v>
      </c>
      <c r="U274" s="355">
        <f t="shared" si="785"/>
        <v>2006.46</v>
      </c>
      <c r="V274" s="337" t="str">
        <f t="shared" si="786"/>
        <v>R3.0</v>
      </c>
      <c r="W274" s="338">
        <f t="shared" si="787"/>
        <v>20</v>
      </c>
      <c r="X274" s="339">
        <f t="shared" si="378"/>
        <v>58</v>
      </c>
      <c r="Y274" s="340" t="str">
        <f t="shared" si="379"/>
        <v>R3.0058</v>
      </c>
      <c r="Z274" s="341">
        <f t="shared" si="380"/>
        <v>0.47316000000000003</v>
      </c>
      <c r="AA274" s="342">
        <f t="shared" si="381"/>
        <v>9.4600000000000009</v>
      </c>
      <c r="AB274" s="342">
        <f t="shared" si="382"/>
        <v>20.96</v>
      </c>
      <c r="AC274" s="343">
        <f t="shared" si="383"/>
        <v>0.45133588000000002</v>
      </c>
      <c r="AD274" s="344">
        <f t="shared" si="384"/>
        <v>905.59</v>
      </c>
      <c r="AE274" s="344">
        <f t="shared" si="788"/>
        <v>23074</v>
      </c>
      <c r="AF274" s="344">
        <f t="shared" si="789"/>
        <v>18981</v>
      </c>
      <c r="AG274" s="344">
        <f t="shared" si="790"/>
        <v>42055</v>
      </c>
      <c r="AH274" s="64"/>
      <c r="AI274" s="347">
        <f t="shared" si="775"/>
        <v>394.7</v>
      </c>
      <c r="AJ274" s="347" t="str">
        <f t="shared" si="628"/>
        <v>Laboratory Equipment</v>
      </c>
      <c r="AK274" s="354">
        <f t="shared" si="385"/>
        <v>2006</v>
      </c>
      <c r="AL274" s="349">
        <f t="shared" si="386"/>
        <v>905.59</v>
      </c>
      <c r="AM274" s="345">
        <f t="shared" si="791"/>
        <v>0</v>
      </c>
      <c r="AN274" s="346">
        <f t="shared" si="387"/>
        <v>905.59</v>
      </c>
      <c r="AP274" s="347">
        <f t="shared" si="776"/>
        <v>394.7</v>
      </c>
      <c r="AQ274" s="347" t="str">
        <f t="shared" si="629"/>
        <v>Laboratory Equipment</v>
      </c>
      <c r="AR274" s="356">
        <f t="shared" si="388"/>
        <v>2006</v>
      </c>
      <c r="AS274" s="335">
        <f t="shared" si="389"/>
        <v>1607.74</v>
      </c>
      <c r="AT274" s="333" t="str">
        <f t="shared" si="390"/>
        <v>R3.0</v>
      </c>
      <c r="AU274" s="333">
        <f t="shared" si="391"/>
        <v>20</v>
      </c>
      <c r="AV274" s="348">
        <f t="shared" si="392"/>
        <v>11.5</v>
      </c>
      <c r="AW274" s="347">
        <f t="shared" si="393"/>
        <v>58</v>
      </c>
      <c r="AX274" s="347" t="str">
        <f t="shared" si="394"/>
        <v>R3.0058</v>
      </c>
      <c r="AY274" s="347">
        <f t="shared" si="395"/>
        <v>0.47316000000000003</v>
      </c>
      <c r="AZ274" s="347">
        <f t="shared" si="396"/>
        <v>9.4600000000000009</v>
      </c>
      <c r="BA274" s="347">
        <f t="shared" si="397"/>
        <v>20.96</v>
      </c>
      <c r="BB274" s="350">
        <f t="shared" si="398"/>
        <v>0.54866000000000004</v>
      </c>
      <c r="BC274" s="335">
        <f t="shared" si="399"/>
        <v>882.1</v>
      </c>
      <c r="BD274" s="349">
        <f t="shared" si="400"/>
        <v>725.64</v>
      </c>
      <c r="BE274" s="63">
        <f t="shared" si="792"/>
        <v>18489.009999999998</v>
      </c>
      <c r="BF274" s="63">
        <f t="shared" si="793"/>
        <v>15209.22</v>
      </c>
      <c r="BG274" s="63">
        <f t="shared" si="794"/>
        <v>33698.230000000003</v>
      </c>
    </row>
    <row r="275" spans="1:59" outlineLevel="2">
      <c r="A275" s="425">
        <f>'Gannett Fleming Eng Assess 6-16'!A264</f>
        <v>394.7</v>
      </c>
      <c r="B275" s="452"/>
      <c r="C275" s="357" t="str">
        <f t="shared" si="777"/>
        <v>Laboratory Equipment</v>
      </c>
      <c r="D275" s="351" t="str">
        <f>'Gannett Fleming Eng Assess 6-16'!C264</f>
        <v>TWO (2) SIGMA PORTABLE WASTEWATER  SAMPLER</v>
      </c>
      <c r="E275" s="429">
        <f>'Gannett Fleming Eng Assess 6-16'!E264</f>
        <v>0</v>
      </c>
      <c r="F275" s="333">
        <f>'Gannett Fleming Eng Assess 6-16'!D264</f>
        <v>2006</v>
      </c>
      <c r="G275" s="353">
        <f t="shared" ref="G275:G295" si="795">F275</f>
        <v>2006</v>
      </c>
      <c r="H275" s="352">
        <f>'Gannett Fleming Eng Assess 6-16'!G264</f>
        <v>3751.38</v>
      </c>
      <c r="I275" s="332" t="str">
        <f t="shared" si="780"/>
        <v>AUST-17</v>
      </c>
      <c r="J275" s="333">
        <f t="shared" si="781"/>
        <v>416</v>
      </c>
      <c r="K275" s="333">
        <f t="shared" si="782"/>
        <v>519</v>
      </c>
      <c r="L275" s="334">
        <f t="shared" ref="L275:L295" si="796">ROUND(K275/J275,3)</f>
        <v>1.248</v>
      </c>
      <c r="M275" s="335">
        <f t="shared" ref="M275:M295" si="797">ROUND(H275*L275,2)</f>
        <v>4681.72</v>
      </c>
      <c r="N275" s="458">
        <f t="shared" si="783"/>
        <v>1</v>
      </c>
      <c r="O275" s="335">
        <f t="shared" si="784"/>
        <v>4681.72</v>
      </c>
      <c r="P275" s="63"/>
      <c r="Q275" s="347">
        <f t="shared" si="774"/>
        <v>394.7</v>
      </c>
      <c r="R275" s="347" t="str">
        <f t="shared" si="627"/>
        <v>Laboratory Equipment</v>
      </c>
      <c r="S275" s="354">
        <f t="shared" ref="S275:S295" si="798">G275</f>
        <v>2006</v>
      </c>
      <c r="T275" s="336">
        <f>Inputs!B$7-(S275+0.5)</f>
        <v>11.5</v>
      </c>
      <c r="U275" s="355">
        <f t="shared" si="785"/>
        <v>4681.72</v>
      </c>
      <c r="V275" s="337" t="str">
        <f t="shared" si="786"/>
        <v>R3.0</v>
      </c>
      <c r="W275" s="338">
        <f t="shared" si="787"/>
        <v>20</v>
      </c>
      <c r="X275" s="339">
        <f t="shared" ref="X275:X295" si="799">ROUND(T275*100/W275,0)</f>
        <v>58</v>
      </c>
      <c r="Y275" s="340" t="str">
        <f t="shared" ref="Y275:Y295" si="800">CONCATENATE(V275,IF(X275&lt;10,CONCATENATE("00",X275),IF(X275&lt;100,CONCATENATE("0",X275),X275)))</f>
        <v>R3.0058</v>
      </c>
      <c r="Z275" s="341">
        <f t="shared" ref="Z275:Z295" si="801">ROUND(VLOOKUP(Y275,IowaCurves,6)/100,5)</f>
        <v>0.47316000000000003</v>
      </c>
      <c r="AA275" s="342">
        <f t="shared" ref="AA275:AA295" si="802">ROUND(W275*Z275,2)</f>
        <v>9.4600000000000009</v>
      </c>
      <c r="AB275" s="342">
        <f t="shared" ref="AB275:AB295" si="803">T275+AA275</f>
        <v>20.96</v>
      </c>
      <c r="AC275" s="343">
        <f t="shared" ref="AC275:AC295" si="804">ROUND(AA275/AB275,8)</f>
        <v>0.45133588000000002</v>
      </c>
      <c r="AD275" s="344">
        <f t="shared" ref="AD275:AD295" si="805">ROUND(U275*AC275,2)</f>
        <v>2113.0300000000002</v>
      </c>
      <c r="AE275" s="344">
        <f t="shared" si="788"/>
        <v>53840</v>
      </c>
      <c r="AF275" s="344">
        <f t="shared" si="789"/>
        <v>44289</v>
      </c>
      <c r="AG275" s="344">
        <f t="shared" si="790"/>
        <v>98129</v>
      </c>
      <c r="AH275" s="64"/>
      <c r="AI275" s="347">
        <f t="shared" si="775"/>
        <v>394.7</v>
      </c>
      <c r="AJ275" s="347" t="str">
        <f t="shared" si="628"/>
        <v>Laboratory Equipment</v>
      </c>
      <c r="AK275" s="354">
        <f t="shared" ref="AK275:AK295" si="806">G275</f>
        <v>2006</v>
      </c>
      <c r="AL275" s="349">
        <f t="shared" ref="AL275:AL295" si="807">AD275</f>
        <v>2113.0300000000002</v>
      </c>
      <c r="AM275" s="345">
        <f t="shared" si="791"/>
        <v>0</v>
      </c>
      <c r="AN275" s="346">
        <f t="shared" ref="AN275:AN295" si="808">ROUND(AL275*(1-AM275),2)</f>
        <v>2113.0300000000002</v>
      </c>
      <c r="AP275" s="347">
        <f t="shared" si="776"/>
        <v>394.7</v>
      </c>
      <c r="AQ275" s="347" t="str">
        <f t="shared" si="629"/>
        <v>Laboratory Equipment</v>
      </c>
      <c r="AR275" s="356">
        <f t="shared" ref="AR275:AR295" si="809">G275</f>
        <v>2006</v>
      </c>
      <c r="AS275" s="335">
        <f t="shared" ref="AS275:AS295" si="810">H275</f>
        <v>3751.38</v>
      </c>
      <c r="AT275" s="333" t="str">
        <f t="shared" ref="AT275:AT295" si="811">V275</f>
        <v>R3.0</v>
      </c>
      <c r="AU275" s="333">
        <f t="shared" ref="AU275:AU295" si="812">W275</f>
        <v>20</v>
      </c>
      <c r="AV275" s="348">
        <f t="shared" ref="AV275:AV295" si="813">T275</f>
        <v>11.5</v>
      </c>
      <c r="AW275" s="347">
        <f t="shared" ref="AW275:AW295" si="814">X275</f>
        <v>58</v>
      </c>
      <c r="AX275" s="347" t="str">
        <f t="shared" ref="AX275:AX295" si="815">Y275</f>
        <v>R3.0058</v>
      </c>
      <c r="AY275" s="347">
        <f t="shared" ref="AY275:AY295" si="816">Z275</f>
        <v>0.47316000000000003</v>
      </c>
      <c r="AZ275" s="347">
        <f t="shared" ref="AZ275:AZ295" si="817">AA275</f>
        <v>9.4600000000000009</v>
      </c>
      <c r="BA275" s="347">
        <f t="shared" ref="BA275:BA295" si="818">AB275</f>
        <v>20.96</v>
      </c>
      <c r="BB275" s="350">
        <f t="shared" ref="BB275:BB295" si="819">ROUND((1-0)-(1-0)*AZ275/BA275,5)</f>
        <v>0.54866000000000004</v>
      </c>
      <c r="BC275" s="335">
        <f t="shared" ref="BC275:BC295" si="820">ROUND(AS275*BB275,2)</f>
        <v>2058.23</v>
      </c>
      <c r="BD275" s="349">
        <f t="shared" ref="BD275:BD295" si="821">AS275-BC275</f>
        <v>1693.15</v>
      </c>
      <c r="BE275" s="63">
        <f t="shared" si="792"/>
        <v>43140.87</v>
      </c>
      <c r="BF275" s="63">
        <f t="shared" si="793"/>
        <v>35488.050000000003</v>
      </c>
      <c r="BG275" s="63">
        <f t="shared" si="794"/>
        <v>78628.92</v>
      </c>
    </row>
    <row r="276" spans="1:59" outlineLevel="2">
      <c r="A276" s="425">
        <f>'Gannett Fleming Eng Assess 6-16'!A265</f>
        <v>394.7</v>
      </c>
      <c r="B276" s="452"/>
      <c r="C276" s="357" t="str">
        <f t="shared" si="777"/>
        <v>Laboratory Equipment</v>
      </c>
      <c r="D276" s="351" t="str">
        <f>'Gannett Fleming Eng Assess 6-16'!C265</f>
        <v>HACH DR 3900 SPECTROPHOTOMETER</v>
      </c>
      <c r="E276" s="429">
        <f>'Gannett Fleming Eng Assess 6-16'!E265</f>
        <v>0</v>
      </c>
      <c r="F276" s="333">
        <f>'Gannett Fleming Eng Assess 6-16'!D265</f>
        <v>2007</v>
      </c>
      <c r="G276" s="353">
        <f t="shared" si="795"/>
        <v>2007</v>
      </c>
      <c r="H276" s="352">
        <f>'Gannett Fleming Eng Assess 6-16'!G265</f>
        <v>3408.39</v>
      </c>
      <c r="I276" s="332" t="str">
        <f t="shared" si="780"/>
        <v>AUST-17</v>
      </c>
      <c r="J276" s="333">
        <f t="shared" si="781"/>
        <v>430</v>
      </c>
      <c r="K276" s="333">
        <f t="shared" si="782"/>
        <v>519</v>
      </c>
      <c r="L276" s="334">
        <f t="shared" si="796"/>
        <v>1.2070000000000001</v>
      </c>
      <c r="M276" s="335">
        <f t="shared" si="797"/>
        <v>4113.93</v>
      </c>
      <c r="N276" s="458">
        <f t="shared" si="783"/>
        <v>1</v>
      </c>
      <c r="O276" s="335">
        <f t="shared" si="784"/>
        <v>4113.93</v>
      </c>
      <c r="P276" s="63"/>
      <c r="Q276" s="347">
        <f t="shared" si="774"/>
        <v>394.7</v>
      </c>
      <c r="R276" s="347" t="str">
        <f t="shared" si="627"/>
        <v>Laboratory Equipment</v>
      </c>
      <c r="S276" s="354">
        <f t="shared" si="798"/>
        <v>2007</v>
      </c>
      <c r="T276" s="336">
        <f>Inputs!B$7-(S276+0.5)</f>
        <v>10.5</v>
      </c>
      <c r="U276" s="355">
        <f t="shared" si="785"/>
        <v>4113.93</v>
      </c>
      <c r="V276" s="337" t="str">
        <f t="shared" si="786"/>
        <v>R3.0</v>
      </c>
      <c r="W276" s="338">
        <f t="shared" si="787"/>
        <v>20</v>
      </c>
      <c r="X276" s="339">
        <f t="shared" si="799"/>
        <v>53</v>
      </c>
      <c r="Y276" s="340" t="str">
        <f t="shared" si="800"/>
        <v>R3.0053</v>
      </c>
      <c r="Z276" s="341">
        <f t="shared" si="801"/>
        <v>0.51324999999999998</v>
      </c>
      <c r="AA276" s="342">
        <f t="shared" si="802"/>
        <v>10.27</v>
      </c>
      <c r="AB276" s="342">
        <f t="shared" si="803"/>
        <v>20.77</v>
      </c>
      <c r="AC276" s="343">
        <f t="shared" si="804"/>
        <v>0.49446317000000001</v>
      </c>
      <c r="AD276" s="344">
        <f t="shared" si="805"/>
        <v>2034.19</v>
      </c>
      <c r="AE276" s="344">
        <f t="shared" si="788"/>
        <v>43196</v>
      </c>
      <c r="AF276" s="344">
        <f t="shared" si="789"/>
        <v>42250</v>
      </c>
      <c r="AG276" s="344">
        <f t="shared" si="790"/>
        <v>85446</v>
      </c>
      <c r="AH276" s="64"/>
      <c r="AI276" s="347">
        <f t="shared" si="775"/>
        <v>394.7</v>
      </c>
      <c r="AJ276" s="347" t="str">
        <f t="shared" si="628"/>
        <v>Laboratory Equipment</v>
      </c>
      <c r="AK276" s="354">
        <f t="shared" si="806"/>
        <v>2007</v>
      </c>
      <c r="AL276" s="349">
        <f t="shared" si="807"/>
        <v>2034.19</v>
      </c>
      <c r="AM276" s="345">
        <f t="shared" si="791"/>
        <v>0</v>
      </c>
      <c r="AN276" s="346">
        <f t="shared" si="808"/>
        <v>2034.19</v>
      </c>
      <c r="AP276" s="347">
        <f t="shared" si="776"/>
        <v>394.7</v>
      </c>
      <c r="AQ276" s="347" t="str">
        <f t="shared" si="629"/>
        <v>Laboratory Equipment</v>
      </c>
      <c r="AR276" s="356">
        <f t="shared" si="809"/>
        <v>2007</v>
      </c>
      <c r="AS276" s="335">
        <f t="shared" si="810"/>
        <v>3408.39</v>
      </c>
      <c r="AT276" s="333" t="str">
        <f t="shared" si="811"/>
        <v>R3.0</v>
      </c>
      <c r="AU276" s="333">
        <f t="shared" si="812"/>
        <v>20</v>
      </c>
      <c r="AV276" s="348">
        <f t="shared" si="813"/>
        <v>10.5</v>
      </c>
      <c r="AW276" s="347">
        <f t="shared" si="814"/>
        <v>53</v>
      </c>
      <c r="AX276" s="347" t="str">
        <f t="shared" si="815"/>
        <v>R3.0053</v>
      </c>
      <c r="AY276" s="347">
        <f t="shared" si="816"/>
        <v>0.51324999999999998</v>
      </c>
      <c r="AZ276" s="347">
        <f t="shared" si="817"/>
        <v>10.27</v>
      </c>
      <c r="BA276" s="347">
        <f t="shared" si="818"/>
        <v>20.77</v>
      </c>
      <c r="BB276" s="350">
        <f t="shared" si="819"/>
        <v>0.50553999999999999</v>
      </c>
      <c r="BC276" s="335">
        <f t="shared" si="820"/>
        <v>1723.08</v>
      </c>
      <c r="BD276" s="349">
        <f t="shared" si="821"/>
        <v>1685.31</v>
      </c>
      <c r="BE276" s="63">
        <f t="shared" si="792"/>
        <v>35788.1</v>
      </c>
      <c r="BF276" s="63">
        <f t="shared" si="793"/>
        <v>35004.17</v>
      </c>
      <c r="BG276" s="63">
        <f t="shared" si="794"/>
        <v>70792.259999999995</v>
      </c>
    </row>
    <row r="277" spans="1:59" outlineLevel="2">
      <c r="A277" s="425">
        <f>'Gannett Fleming Eng Assess 6-16'!A266</f>
        <v>394.7</v>
      </c>
      <c r="B277" s="452"/>
      <c r="C277" s="357" t="str">
        <f t="shared" si="777"/>
        <v>Laboratory Equipment</v>
      </c>
      <c r="D277" s="351" t="str">
        <f>'Gannett Fleming Eng Assess 6-16'!C266</f>
        <v>LAB REFRIGERATOR 125052501140917</v>
      </c>
      <c r="E277" s="429">
        <f>'Gannett Fleming Eng Assess 6-16'!E266</f>
        <v>0</v>
      </c>
      <c r="F277" s="333">
        <f>'Gannett Fleming Eng Assess 6-16'!D266</f>
        <v>2007</v>
      </c>
      <c r="G277" s="353">
        <f t="shared" si="795"/>
        <v>2007</v>
      </c>
      <c r="H277" s="352">
        <f>'Gannett Fleming Eng Assess 6-16'!G266</f>
        <v>2196.5100000000002</v>
      </c>
      <c r="I277" s="332" t="str">
        <f t="shared" si="780"/>
        <v>AUST-17</v>
      </c>
      <c r="J277" s="333">
        <f t="shared" si="781"/>
        <v>430</v>
      </c>
      <c r="K277" s="333">
        <f t="shared" si="782"/>
        <v>519</v>
      </c>
      <c r="L277" s="334">
        <f t="shared" si="796"/>
        <v>1.2070000000000001</v>
      </c>
      <c r="M277" s="335">
        <f t="shared" si="797"/>
        <v>2651.19</v>
      </c>
      <c r="N277" s="458">
        <f t="shared" si="783"/>
        <v>1</v>
      </c>
      <c r="O277" s="335">
        <f t="shared" si="784"/>
        <v>2651.19</v>
      </c>
      <c r="P277" s="63"/>
      <c r="Q277" s="347">
        <f t="shared" si="774"/>
        <v>394.7</v>
      </c>
      <c r="R277" s="347" t="str">
        <f t="shared" si="627"/>
        <v>Laboratory Equipment</v>
      </c>
      <c r="S277" s="354">
        <f t="shared" si="798"/>
        <v>2007</v>
      </c>
      <c r="T277" s="336">
        <f>Inputs!B$7-(S277+0.5)</f>
        <v>10.5</v>
      </c>
      <c r="U277" s="355">
        <f t="shared" si="785"/>
        <v>2651.19</v>
      </c>
      <c r="V277" s="337" t="str">
        <f t="shared" si="786"/>
        <v>R3.0</v>
      </c>
      <c r="W277" s="338">
        <f t="shared" si="787"/>
        <v>20</v>
      </c>
      <c r="X277" s="339">
        <f t="shared" si="799"/>
        <v>53</v>
      </c>
      <c r="Y277" s="340" t="str">
        <f t="shared" si="800"/>
        <v>R3.0053</v>
      </c>
      <c r="Z277" s="341">
        <f t="shared" si="801"/>
        <v>0.51324999999999998</v>
      </c>
      <c r="AA277" s="342">
        <f t="shared" si="802"/>
        <v>10.27</v>
      </c>
      <c r="AB277" s="342">
        <f t="shared" si="803"/>
        <v>20.77</v>
      </c>
      <c r="AC277" s="343">
        <f t="shared" si="804"/>
        <v>0.49446317000000001</v>
      </c>
      <c r="AD277" s="344">
        <f t="shared" si="805"/>
        <v>1310.92</v>
      </c>
      <c r="AE277" s="344">
        <f t="shared" si="788"/>
        <v>27837</v>
      </c>
      <c r="AF277" s="344">
        <f t="shared" si="789"/>
        <v>27228</v>
      </c>
      <c r="AG277" s="344">
        <f t="shared" si="790"/>
        <v>55065</v>
      </c>
      <c r="AH277" s="64"/>
      <c r="AI277" s="347">
        <f t="shared" si="775"/>
        <v>394.7</v>
      </c>
      <c r="AJ277" s="347" t="str">
        <f t="shared" si="628"/>
        <v>Laboratory Equipment</v>
      </c>
      <c r="AK277" s="354">
        <f t="shared" si="806"/>
        <v>2007</v>
      </c>
      <c r="AL277" s="349">
        <f t="shared" si="807"/>
        <v>1310.92</v>
      </c>
      <c r="AM277" s="345">
        <f t="shared" si="791"/>
        <v>0</v>
      </c>
      <c r="AN277" s="346">
        <f t="shared" si="808"/>
        <v>1310.92</v>
      </c>
      <c r="AP277" s="347">
        <f t="shared" si="776"/>
        <v>394.7</v>
      </c>
      <c r="AQ277" s="347" t="str">
        <f t="shared" si="629"/>
        <v>Laboratory Equipment</v>
      </c>
      <c r="AR277" s="356">
        <f t="shared" si="809"/>
        <v>2007</v>
      </c>
      <c r="AS277" s="335">
        <f t="shared" si="810"/>
        <v>2196.5100000000002</v>
      </c>
      <c r="AT277" s="333" t="str">
        <f t="shared" si="811"/>
        <v>R3.0</v>
      </c>
      <c r="AU277" s="333">
        <f t="shared" si="812"/>
        <v>20</v>
      </c>
      <c r="AV277" s="348">
        <f t="shared" si="813"/>
        <v>10.5</v>
      </c>
      <c r="AW277" s="347">
        <f t="shared" si="814"/>
        <v>53</v>
      </c>
      <c r="AX277" s="347" t="str">
        <f t="shared" si="815"/>
        <v>R3.0053</v>
      </c>
      <c r="AY277" s="347">
        <f t="shared" si="816"/>
        <v>0.51324999999999998</v>
      </c>
      <c r="AZ277" s="347">
        <f t="shared" si="817"/>
        <v>10.27</v>
      </c>
      <c r="BA277" s="347">
        <f t="shared" si="818"/>
        <v>20.77</v>
      </c>
      <c r="BB277" s="350">
        <f t="shared" si="819"/>
        <v>0.50553999999999999</v>
      </c>
      <c r="BC277" s="335">
        <f t="shared" si="820"/>
        <v>1110.42</v>
      </c>
      <c r="BD277" s="349">
        <f t="shared" si="821"/>
        <v>1086.0900000000001</v>
      </c>
      <c r="BE277" s="63">
        <f t="shared" si="792"/>
        <v>23063.360000000001</v>
      </c>
      <c r="BF277" s="63">
        <f t="shared" si="793"/>
        <v>22558.16</v>
      </c>
      <c r="BG277" s="63">
        <f t="shared" si="794"/>
        <v>45621.51</v>
      </c>
    </row>
    <row r="278" spans="1:59" outlineLevel="2">
      <c r="A278" s="425">
        <f>'Gannett Fleming Eng Assess 6-16'!A267</f>
        <v>394.7</v>
      </c>
      <c r="B278" s="452"/>
      <c r="C278" s="357" t="str">
        <f t="shared" si="777"/>
        <v>Laboratory Equipment</v>
      </c>
      <c r="D278" s="351" t="str">
        <f>'Gannett Fleming Eng Assess 6-16'!C267</f>
        <v>MILLIPORE INCUBATOR</v>
      </c>
      <c r="E278" s="429">
        <f>'Gannett Fleming Eng Assess 6-16'!E267</f>
        <v>0</v>
      </c>
      <c r="F278" s="333">
        <f>'Gannett Fleming Eng Assess 6-16'!D267</f>
        <v>2007</v>
      </c>
      <c r="G278" s="353">
        <f t="shared" si="795"/>
        <v>2007</v>
      </c>
      <c r="H278" s="352">
        <f>'Gannett Fleming Eng Assess 6-16'!G267</f>
        <v>1345.42</v>
      </c>
      <c r="I278" s="332" t="str">
        <f t="shared" si="780"/>
        <v>AUST-17</v>
      </c>
      <c r="J278" s="333">
        <f t="shared" si="781"/>
        <v>430</v>
      </c>
      <c r="K278" s="333">
        <f t="shared" si="782"/>
        <v>519</v>
      </c>
      <c r="L278" s="334">
        <f t="shared" si="796"/>
        <v>1.2070000000000001</v>
      </c>
      <c r="M278" s="335">
        <f t="shared" si="797"/>
        <v>1623.92</v>
      </c>
      <c r="N278" s="458">
        <f t="shared" si="783"/>
        <v>1</v>
      </c>
      <c r="O278" s="335">
        <f t="shared" si="784"/>
        <v>1623.92</v>
      </c>
      <c r="P278" s="63"/>
      <c r="Q278" s="347">
        <f t="shared" si="774"/>
        <v>394.7</v>
      </c>
      <c r="R278" s="347" t="str">
        <f t="shared" si="627"/>
        <v>Laboratory Equipment</v>
      </c>
      <c r="S278" s="354">
        <f t="shared" si="798"/>
        <v>2007</v>
      </c>
      <c r="T278" s="336">
        <f>Inputs!B$7-(S278+0.5)</f>
        <v>10.5</v>
      </c>
      <c r="U278" s="355">
        <f t="shared" si="785"/>
        <v>1623.92</v>
      </c>
      <c r="V278" s="337" t="str">
        <f t="shared" si="786"/>
        <v>R3.0</v>
      </c>
      <c r="W278" s="338">
        <f t="shared" si="787"/>
        <v>20</v>
      </c>
      <c r="X278" s="339">
        <f t="shared" si="799"/>
        <v>53</v>
      </c>
      <c r="Y278" s="340" t="str">
        <f t="shared" si="800"/>
        <v>R3.0053</v>
      </c>
      <c r="Z278" s="341">
        <f t="shared" si="801"/>
        <v>0.51324999999999998</v>
      </c>
      <c r="AA278" s="342">
        <f t="shared" si="802"/>
        <v>10.27</v>
      </c>
      <c r="AB278" s="342">
        <f t="shared" si="803"/>
        <v>20.77</v>
      </c>
      <c r="AC278" s="343">
        <f t="shared" si="804"/>
        <v>0.49446317000000001</v>
      </c>
      <c r="AD278" s="344">
        <f t="shared" si="805"/>
        <v>802.97</v>
      </c>
      <c r="AE278" s="344">
        <f t="shared" si="788"/>
        <v>17051</v>
      </c>
      <c r="AF278" s="344">
        <f t="shared" si="789"/>
        <v>16678</v>
      </c>
      <c r="AG278" s="344">
        <f t="shared" si="790"/>
        <v>33729</v>
      </c>
      <c r="AH278" s="64"/>
      <c r="AI278" s="347">
        <f t="shared" si="775"/>
        <v>394.7</v>
      </c>
      <c r="AJ278" s="347" t="str">
        <f t="shared" si="628"/>
        <v>Laboratory Equipment</v>
      </c>
      <c r="AK278" s="354">
        <f t="shared" si="806"/>
        <v>2007</v>
      </c>
      <c r="AL278" s="349">
        <f t="shared" si="807"/>
        <v>802.97</v>
      </c>
      <c r="AM278" s="345">
        <f t="shared" si="791"/>
        <v>0</v>
      </c>
      <c r="AN278" s="346">
        <f t="shared" si="808"/>
        <v>802.97</v>
      </c>
      <c r="AP278" s="347">
        <f t="shared" si="776"/>
        <v>394.7</v>
      </c>
      <c r="AQ278" s="347" t="str">
        <f t="shared" si="629"/>
        <v>Laboratory Equipment</v>
      </c>
      <c r="AR278" s="356">
        <f t="shared" si="809"/>
        <v>2007</v>
      </c>
      <c r="AS278" s="335">
        <f t="shared" si="810"/>
        <v>1345.42</v>
      </c>
      <c r="AT278" s="333" t="str">
        <f t="shared" si="811"/>
        <v>R3.0</v>
      </c>
      <c r="AU278" s="333">
        <f t="shared" si="812"/>
        <v>20</v>
      </c>
      <c r="AV278" s="348">
        <f t="shared" si="813"/>
        <v>10.5</v>
      </c>
      <c r="AW278" s="347">
        <f t="shared" si="814"/>
        <v>53</v>
      </c>
      <c r="AX278" s="347" t="str">
        <f t="shared" si="815"/>
        <v>R3.0053</v>
      </c>
      <c r="AY278" s="347">
        <f t="shared" si="816"/>
        <v>0.51324999999999998</v>
      </c>
      <c r="AZ278" s="347">
        <f t="shared" si="817"/>
        <v>10.27</v>
      </c>
      <c r="BA278" s="347">
        <f t="shared" si="818"/>
        <v>20.77</v>
      </c>
      <c r="BB278" s="350">
        <f t="shared" si="819"/>
        <v>0.50553999999999999</v>
      </c>
      <c r="BC278" s="335">
        <f t="shared" si="820"/>
        <v>680.16</v>
      </c>
      <c r="BD278" s="349">
        <f t="shared" si="821"/>
        <v>665.2600000000001</v>
      </c>
      <c r="BE278" s="63">
        <f t="shared" si="792"/>
        <v>14126.91</v>
      </c>
      <c r="BF278" s="63">
        <f t="shared" si="793"/>
        <v>13817.46</v>
      </c>
      <c r="BG278" s="63">
        <f t="shared" si="794"/>
        <v>27944.37</v>
      </c>
    </row>
    <row r="279" spans="1:59" outlineLevel="2">
      <c r="A279" s="425">
        <f>'Gannett Fleming Eng Assess 6-16'!A268</f>
        <v>394.7</v>
      </c>
      <c r="B279" s="452"/>
      <c r="C279" s="357" t="str">
        <f t="shared" si="777"/>
        <v>Laboratory Equipment</v>
      </c>
      <c r="D279" s="351" t="str">
        <f>'Gannett Fleming Eng Assess 6-16'!C268</f>
        <v>TWO [2] YSI MODEL 58D D.O. METER  01H0366 / 90F017203</v>
      </c>
      <c r="E279" s="429">
        <f>'Gannett Fleming Eng Assess 6-16'!E268</f>
        <v>0</v>
      </c>
      <c r="F279" s="333">
        <f>'Gannett Fleming Eng Assess 6-16'!D268</f>
        <v>2007</v>
      </c>
      <c r="G279" s="353">
        <f t="shared" si="795"/>
        <v>2007</v>
      </c>
      <c r="H279" s="352">
        <f>'Gannett Fleming Eng Assess 6-16'!G268</f>
        <v>2429.34</v>
      </c>
      <c r="I279" s="332" t="str">
        <f t="shared" si="780"/>
        <v>AUST-17</v>
      </c>
      <c r="J279" s="333">
        <f t="shared" si="781"/>
        <v>430</v>
      </c>
      <c r="K279" s="333">
        <f t="shared" si="782"/>
        <v>519</v>
      </c>
      <c r="L279" s="334">
        <f t="shared" si="796"/>
        <v>1.2070000000000001</v>
      </c>
      <c r="M279" s="335">
        <f t="shared" si="797"/>
        <v>2932.21</v>
      </c>
      <c r="N279" s="458">
        <f t="shared" si="783"/>
        <v>1</v>
      </c>
      <c r="O279" s="335">
        <f t="shared" si="784"/>
        <v>2932.21</v>
      </c>
      <c r="P279" s="63"/>
      <c r="Q279" s="347">
        <f t="shared" si="774"/>
        <v>394.7</v>
      </c>
      <c r="R279" s="347" t="str">
        <f t="shared" si="627"/>
        <v>Laboratory Equipment</v>
      </c>
      <c r="S279" s="354">
        <f t="shared" si="798"/>
        <v>2007</v>
      </c>
      <c r="T279" s="336">
        <f>Inputs!B$7-(S279+0.5)</f>
        <v>10.5</v>
      </c>
      <c r="U279" s="355">
        <f t="shared" si="785"/>
        <v>2932.21</v>
      </c>
      <c r="V279" s="337" t="str">
        <f t="shared" si="786"/>
        <v>R3.0</v>
      </c>
      <c r="W279" s="338">
        <f t="shared" si="787"/>
        <v>20</v>
      </c>
      <c r="X279" s="339">
        <f t="shared" si="799"/>
        <v>53</v>
      </c>
      <c r="Y279" s="340" t="str">
        <f t="shared" si="800"/>
        <v>R3.0053</v>
      </c>
      <c r="Z279" s="341">
        <f t="shared" si="801"/>
        <v>0.51324999999999998</v>
      </c>
      <c r="AA279" s="342">
        <f t="shared" si="802"/>
        <v>10.27</v>
      </c>
      <c r="AB279" s="342">
        <f t="shared" si="803"/>
        <v>20.77</v>
      </c>
      <c r="AC279" s="343">
        <f t="shared" si="804"/>
        <v>0.49446317000000001</v>
      </c>
      <c r="AD279" s="344">
        <f t="shared" si="805"/>
        <v>1449.87</v>
      </c>
      <c r="AE279" s="344">
        <f t="shared" si="788"/>
        <v>30788</v>
      </c>
      <c r="AF279" s="344">
        <f t="shared" si="789"/>
        <v>30114</v>
      </c>
      <c r="AG279" s="344">
        <f t="shared" si="790"/>
        <v>60902</v>
      </c>
      <c r="AH279" s="64"/>
      <c r="AI279" s="347">
        <f t="shared" si="775"/>
        <v>394.7</v>
      </c>
      <c r="AJ279" s="347" t="str">
        <f t="shared" si="628"/>
        <v>Laboratory Equipment</v>
      </c>
      <c r="AK279" s="354">
        <f t="shared" si="806"/>
        <v>2007</v>
      </c>
      <c r="AL279" s="349">
        <f t="shared" si="807"/>
        <v>1449.87</v>
      </c>
      <c r="AM279" s="345">
        <f t="shared" si="791"/>
        <v>0</v>
      </c>
      <c r="AN279" s="346">
        <f t="shared" si="808"/>
        <v>1449.87</v>
      </c>
      <c r="AP279" s="347">
        <f t="shared" si="776"/>
        <v>394.7</v>
      </c>
      <c r="AQ279" s="347" t="str">
        <f t="shared" si="629"/>
        <v>Laboratory Equipment</v>
      </c>
      <c r="AR279" s="356">
        <f t="shared" si="809"/>
        <v>2007</v>
      </c>
      <c r="AS279" s="335">
        <f t="shared" si="810"/>
        <v>2429.34</v>
      </c>
      <c r="AT279" s="333" t="str">
        <f t="shared" si="811"/>
        <v>R3.0</v>
      </c>
      <c r="AU279" s="333">
        <f t="shared" si="812"/>
        <v>20</v>
      </c>
      <c r="AV279" s="348">
        <f t="shared" si="813"/>
        <v>10.5</v>
      </c>
      <c r="AW279" s="347">
        <f t="shared" si="814"/>
        <v>53</v>
      </c>
      <c r="AX279" s="347" t="str">
        <f t="shared" si="815"/>
        <v>R3.0053</v>
      </c>
      <c r="AY279" s="347">
        <f t="shared" si="816"/>
        <v>0.51324999999999998</v>
      </c>
      <c r="AZ279" s="347">
        <f t="shared" si="817"/>
        <v>10.27</v>
      </c>
      <c r="BA279" s="347">
        <f t="shared" si="818"/>
        <v>20.77</v>
      </c>
      <c r="BB279" s="350">
        <f t="shared" si="819"/>
        <v>0.50553999999999999</v>
      </c>
      <c r="BC279" s="335">
        <f t="shared" si="820"/>
        <v>1228.1300000000001</v>
      </c>
      <c r="BD279" s="349">
        <f t="shared" si="821"/>
        <v>1201.21</v>
      </c>
      <c r="BE279" s="63">
        <f t="shared" si="792"/>
        <v>25508.07</v>
      </c>
      <c r="BF279" s="63">
        <f t="shared" si="793"/>
        <v>24949.32</v>
      </c>
      <c r="BG279" s="63">
        <f t="shared" si="794"/>
        <v>50457.39</v>
      </c>
    </row>
    <row r="280" spans="1:59" outlineLevel="2">
      <c r="A280" s="425">
        <f>'Gannett Fleming Eng Assess 6-16'!A269</f>
        <v>394.7</v>
      </c>
      <c r="B280" s="452"/>
      <c r="C280" s="357" t="str">
        <f t="shared" si="777"/>
        <v>Laboratory Equipment</v>
      </c>
      <c r="D280" s="351" t="str">
        <f>'Gannett Fleming Eng Assess 6-16'!C269</f>
        <v>CAMERA/CABLE</v>
      </c>
      <c r="E280" s="429">
        <f>'Gannett Fleming Eng Assess 6-16'!E269</f>
        <v>0</v>
      </c>
      <c r="F280" s="333">
        <f>'Gannett Fleming Eng Assess 6-16'!D269</f>
        <v>2008</v>
      </c>
      <c r="G280" s="353">
        <f t="shared" si="795"/>
        <v>2008</v>
      </c>
      <c r="H280" s="352">
        <f>'Gannett Fleming Eng Assess 6-16'!G269</f>
        <v>8800</v>
      </c>
      <c r="I280" s="332" t="str">
        <f t="shared" si="780"/>
        <v>AUST-17</v>
      </c>
      <c r="J280" s="333">
        <f t="shared" si="781"/>
        <v>445</v>
      </c>
      <c r="K280" s="333">
        <f t="shared" si="782"/>
        <v>519</v>
      </c>
      <c r="L280" s="334">
        <f t="shared" si="796"/>
        <v>1.1659999999999999</v>
      </c>
      <c r="M280" s="335">
        <f t="shared" si="797"/>
        <v>10260.799999999999</v>
      </c>
      <c r="N280" s="458">
        <f t="shared" si="783"/>
        <v>1</v>
      </c>
      <c r="O280" s="335">
        <f t="shared" si="784"/>
        <v>10260.799999999999</v>
      </c>
      <c r="P280" s="63"/>
      <c r="Q280" s="347">
        <f t="shared" si="774"/>
        <v>394.7</v>
      </c>
      <c r="R280" s="347" t="str">
        <f t="shared" si="627"/>
        <v>Laboratory Equipment</v>
      </c>
      <c r="S280" s="354">
        <f t="shared" si="798"/>
        <v>2008</v>
      </c>
      <c r="T280" s="336">
        <f>Inputs!B$7-(S280+0.5)</f>
        <v>9.5</v>
      </c>
      <c r="U280" s="355">
        <f t="shared" si="785"/>
        <v>10260.799999999999</v>
      </c>
      <c r="V280" s="337" t="str">
        <f t="shared" si="786"/>
        <v>R3.0</v>
      </c>
      <c r="W280" s="338">
        <f t="shared" si="787"/>
        <v>20</v>
      </c>
      <c r="X280" s="339">
        <f t="shared" si="799"/>
        <v>48</v>
      </c>
      <c r="Y280" s="340" t="str">
        <f t="shared" si="800"/>
        <v>R3.0048</v>
      </c>
      <c r="Z280" s="341">
        <f t="shared" si="801"/>
        <v>0.55461000000000005</v>
      </c>
      <c r="AA280" s="342">
        <f t="shared" si="802"/>
        <v>11.09</v>
      </c>
      <c r="AB280" s="342">
        <f t="shared" si="803"/>
        <v>20.59</v>
      </c>
      <c r="AC280" s="343">
        <f t="shared" si="804"/>
        <v>0.53861097999999996</v>
      </c>
      <c r="AD280" s="344">
        <f t="shared" si="805"/>
        <v>5526.58</v>
      </c>
      <c r="AE280" s="344">
        <f t="shared" si="788"/>
        <v>97478</v>
      </c>
      <c r="AF280" s="344">
        <f t="shared" si="789"/>
        <v>113792</v>
      </c>
      <c r="AG280" s="344">
        <f t="shared" si="790"/>
        <v>211270</v>
      </c>
      <c r="AH280" s="64"/>
      <c r="AI280" s="347">
        <f t="shared" si="775"/>
        <v>394.7</v>
      </c>
      <c r="AJ280" s="347" t="str">
        <f t="shared" si="628"/>
        <v>Laboratory Equipment</v>
      </c>
      <c r="AK280" s="354">
        <f t="shared" si="806"/>
        <v>2008</v>
      </c>
      <c r="AL280" s="349">
        <f t="shared" si="807"/>
        <v>5526.58</v>
      </c>
      <c r="AM280" s="345">
        <f t="shared" si="791"/>
        <v>0</v>
      </c>
      <c r="AN280" s="346">
        <f t="shared" si="808"/>
        <v>5526.58</v>
      </c>
      <c r="AP280" s="347">
        <f t="shared" si="776"/>
        <v>394.7</v>
      </c>
      <c r="AQ280" s="347" t="str">
        <f t="shared" si="629"/>
        <v>Laboratory Equipment</v>
      </c>
      <c r="AR280" s="356">
        <f t="shared" si="809"/>
        <v>2008</v>
      </c>
      <c r="AS280" s="335">
        <f t="shared" si="810"/>
        <v>8800</v>
      </c>
      <c r="AT280" s="333" t="str">
        <f t="shared" si="811"/>
        <v>R3.0</v>
      </c>
      <c r="AU280" s="333">
        <f t="shared" si="812"/>
        <v>20</v>
      </c>
      <c r="AV280" s="348">
        <f t="shared" si="813"/>
        <v>9.5</v>
      </c>
      <c r="AW280" s="347">
        <f t="shared" si="814"/>
        <v>48</v>
      </c>
      <c r="AX280" s="347" t="str">
        <f t="shared" si="815"/>
        <v>R3.0048</v>
      </c>
      <c r="AY280" s="347">
        <f t="shared" si="816"/>
        <v>0.55461000000000005</v>
      </c>
      <c r="AZ280" s="347">
        <f t="shared" si="817"/>
        <v>11.09</v>
      </c>
      <c r="BA280" s="347">
        <f t="shared" si="818"/>
        <v>20.59</v>
      </c>
      <c r="BB280" s="350">
        <f t="shared" si="819"/>
        <v>0.46139000000000002</v>
      </c>
      <c r="BC280" s="335">
        <f t="shared" si="820"/>
        <v>4060.23</v>
      </c>
      <c r="BD280" s="349">
        <f t="shared" si="821"/>
        <v>4739.7700000000004</v>
      </c>
      <c r="BE280" s="63">
        <f t="shared" si="792"/>
        <v>83600</v>
      </c>
      <c r="BF280" s="63">
        <f t="shared" si="793"/>
        <v>97592</v>
      </c>
      <c r="BG280" s="63">
        <f t="shared" si="794"/>
        <v>181192</v>
      </c>
    </row>
    <row r="281" spans="1:59" outlineLevel="2">
      <c r="A281" s="425">
        <f>'Gannett Fleming Eng Assess 6-16'!A270</f>
        <v>394.7</v>
      </c>
      <c r="B281" s="452"/>
      <c r="C281" s="357" t="str">
        <f t="shared" si="777"/>
        <v>Laboratory Equipment</v>
      </c>
      <c r="D281" s="351" t="str">
        <f>'Gannett Fleming Eng Assess 6-16'!C270</f>
        <v>GAS METER</v>
      </c>
      <c r="E281" s="429">
        <f>'Gannett Fleming Eng Assess 6-16'!E270</f>
        <v>0</v>
      </c>
      <c r="F281" s="333">
        <f>'Gannett Fleming Eng Assess 6-16'!D270</f>
        <v>2008</v>
      </c>
      <c r="G281" s="353">
        <f t="shared" si="795"/>
        <v>2008</v>
      </c>
      <c r="H281" s="352">
        <f>'Gannett Fleming Eng Assess 6-16'!G270</f>
        <v>2478</v>
      </c>
      <c r="I281" s="332" t="str">
        <f t="shared" si="780"/>
        <v>AUST-17</v>
      </c>
      <c r="J281" s="333">
        <f t="shared" si="781"/>
        <v>445</v>
      </c>
      <c r="K281" s="333">
        <f t="shared" si="782"/>
        <v>519</v>
      </c>
      <c r="L281" s="334">
        <f t="shared" si="796"/>
        <v>1.1659999999999999</v>
      </c>
      <c r="M281" s="335">
        <f t="shared" si="797"/>
        <v>2889.35</v>
      </c>
      <c r="N281" s="458">
        <f t="shared" si="783"/>
        <v>1</v>
      </c>
      <c r="O281" s="335">
        <f t="shared" si="784"/>
        <v>2889.35</v>
      </c>
      <c r="P281" s="63"/>
      <c r="Q281" s="347">
        <f t="shared" si="774"/>
        <v>394.7</v>
      </c>
      <c r="R281" s="347" t="str">
        <f t="shared" si="627"/>
        <v>Laboratory Equipment</v>
      </c>
      <c r="S281" s="354">
        <f t="shared" si="798"/>
        <v>2008</v>
      </c>
      <c r="T281" s="336">
        <f>Inputs!B$7-(S281+0.5)</f>
        <v>9.5</v>
      </c>
      <c r="U281" s="355">
        <f t="shared" si="785"/>
        <v>2889.35</v>
      </c>
      <c r="V281" s="337" t="str">
        <f t="shared" si="786"/>
        <v>R3.0</v>
      </c>
      <c r="W281" s="338">
        <f t="shared" si="787"/>
        <v>20</v>
      </c>
      <c r="X281" s="339">
        <f t="shared" si="799"/>
        <v>48</v>
      </c>
      <c r="Y281" s="340" t="str">
        <f t="shared" si="800"/>
        <v>R3.0048</v>
      </c>
      <c r="Z281" s="341">
        <f t="shared" si="801"/>
        <v>0.55461000000000005</v>
      </c>
      <c r="AA281" s="342">
        <f t="shared" si="802"/>
        <v>11.09</v>
      </c>
      <c r="AB281" s="342">
        <f t="shared" si="803"/>
        <v>20.59</v>
      </c>
      <c r="AC281" s="343">
        <f t="shared" si="804"/>
        <v>0.53861097999999996</v>
      </c>
      <c r="AD281" s="344">
        <f t="shared" si="805"/>
        <v>1556.24</v>
      </c>
      <c r="AE281" s="344">
        <f t="shared" si="788"/>
        <v>27449</v>
      </c>
      <c r="AF281" s="344">
        <f t="shared" si="789"/>
        <v>32043</v>
      </c>
      <c r="AG281" s="344">
        <f t="shared" si="790"/>
        <v>59492</v>
      </c>
      <c r="AH281" s="64"/>
      <c r="AI281" s="347">
        <f t="shared" si="775"/>
        <v>394.7</v>
      </c>
      <c r="AJ281" s="347" t="str">
        <f t="shared" si="628"/>
        <v>Laboratory Equipment</v>
      </c>
      <c r="AK281" s="354">
        <f t="shared" si="806"/>
        <v>2008</v>
      </c>
      <c r="AL281" s="349">
        <f t="shared" si="807"/>
        <v>1556.24</v>
      </c>
      <c r="AM281" s="345">
        <f t="shared" si="791"/>
        <v>0</v>
      </c>
      <c r="AN281" s="346">
        <f t="shared" si="808"/>
        <v>1556.24</v>
      </c>
      <c r="AP281" s="347">
        <f t="shared" si="776"/>
        <v>394.7</v>
      </c>
      <c r="AQ281" s="347" t="str">
        <f t="shared" si="629"/>
        <v>Laboratory Equipment</v>
      </c>
      <c r="AR281" s="356">
        <f t="shared" si="809"/>
        <v>2008</v>
      </c>
      <c r="AS281" s="335">
        <f t="shared" si="810"/>
        <v>2478</v>
      </c>
      <c r="AT281" s="333" t="str">
        <f t="shared" si="811"/>
        <v>R3.0</v>
      </c>
      <c r="AU281" s="333">
        <f t="shared" si="812"/>
        <v>20</v>
      </c>
      <c r="AV281" s="348">
        <f t="shared" si="813"/>
        <v>9.5</v>
      </c>
      <c r="AW281" s="347">
        <f t="shared" si="814"/>
        <v>48</v>
      </c>
      <c r="AX281" s="347" t="str">
        <f t="shared" si="815"/>
        <v>R3.0048</v>
      </c>
      <c r="AY281" s="347">
        <f t="shared" si="816"/>
        <v>0.55461000000000005</v>
      </c>
      <c r="AZ281" s="347">
        <f t="shared" si="817"/>
        <v>11.09</v>
      </c>
      <c r="BA281" s="347">
        <f t="shared" si="818"/>
        <v>20.59</v>
      </c>
      <c r="BB281" s="350">
        <f t="shared" si="819"/>
        <v>0.46139000000000002</v>
      </c>
      <c r="BC281" s="335">
        <f t="shared" si="820"/>
        <v>1143.32</v>
      </c>
      <c r="BD281" s="349">
        <f t="shared" si="821"/>
        <v>1334.68</v>
      </c>
      <c r="BE281" s="63">
        <f t="shared" si="792"/>
        <v>23541</v>
      </c>
      <c r="BF281" s="63">
        <f t="shared" si="793"/>
        <v>27481.02</v>
      </c>
      <c r="BG281" s="63">
        <f t="shared" si="794"/>
        <v>51022.02</v>
      </c>
    </row>
    <row r="282" spans="1:59" outlineLevel="2">
      <c r="A282" s="425">
        <f>'Gannett Fleming Eng Assess 6-16'!A271</f>
        <v>394.7</v>
      </c>
      <c r="B282" s="452"/>
      <c r="C282" s="357" t="str">
        <f t="shared" si="777"/>
        <v>Laboratory Equipment</v>
      </c>
      <c r="D282" s="351" t="str">
        <f>'Gannett Fleming Eng Assess 6-16'!C271</f>
        <v>LABORATORY  DISHWASHER</v>
      </c>
      <c r="E282" s="429">
        <f>'Gannett Fleming Eng Assess 6-16'!E271</f>
        <v>0</v>
      </c>
      <c r="F282" s="333">
        <f>'Gannett Fleming Eng Assess 6-16'!D271</f>
        <v>2008</v>
      </c>
      <c r="G282" s="353">
        <f t="shared" si="795"/>
        <v>2008</v>
      </c>
      <c r="H282" s="352">
        <f>'Gannett Fleming Eng Assess 6-16'!G271</f>
        <v>7565.64</v>
      </c>
      <c r="I282" s="332" t="str">
        <f t="shared" si="780"/>
        <v>AUST-17</v>
      </c>
      <c r="J282" s="333">
        <f t="shared" si="781"/>
        <v>445</v>
      </c>
      <c r="K282" s="333">
        <f t="shared" si="782"/>
        <v>519</v>
      </c>
      <c r="L282" s="334">
        <f t="shared" si="796"/>
        <v>1.1659999999999999</v>
      </c>
      <c r="M282" s="335">
        <f t="shared" si="797"/>
        <v>8821.5400000000009</v>
      </c>
      <c r="N282" s="458">
        <f t="shared" si="783"/>
        <v>1</v>
      </c>
      <c r="O282" s="335">
        <f t="shared" si="784"/>
        <v>8821.5400000000009</v>
      </c>
      <c r="P282" s="63"/>
      <c r="Q282" s="347">
        <f t="shared" si="774"/>
        <v>394.7</v>
      </c>
      <c r="R282" s="347" t="str">
        <f t="shared" si="627"/>
        <v>Laboratory Equipment</v>
      </c>
      <c r="S282" s="354">
        <f t="shared" si="798"/>
        <v>2008</v>
      </c>
      <c r="T282" s="336">
        <f>Inputs!B$7-(S282+0.5)</f>
        <v>9.5</v>
      </c>
      <c r="U282" s="355">
        <f t="shared" si="785"/>
        <v>8821.5400000000009</v>
      </c>
      <c r="V282" s="337" t="str">
        <f t="shared" si="786"/>
        <v>R3.0</v>
      </c>
      <c r="W282" s="338">
        <f t="shared" si="787"/>
        <v>20</v>
      </c>
      <c r="X282" s="339">
        <f t="shared" si="799"/>
        <v>48</v>
      </c>
      <c r="Y282" s="340" t="str">
        <f t="shared" si="800"/>
        <v>R3.0048</v>
      </c>
      <c r="Z282" s="341">
        <f t="shared" si="801"/>
        <v>0.55461000000000005</v>
      </c>
      <c r="AA282" s="342">
        <f t="shared" si="802"/>
        <v>11.09</v>
      </c>
      <c r="AB282" s="342">
        <f t="shared" si="803"/>
        <v>20.59</v>
      </c>
      <c r="AC282" s="343">
        <f t="shared" si="804"/>
        <v>0.53861097999999996</v>
      </c>
      <c r="AD282" s="344">
        <f t="shared" si="805"/>
        <v>4751.38</v>
      </c>
      <c r="AE282" s="344">
        <f t="shared" si="788"/>
        <v>83805</v>
      </c>
      <c r="AF282" s="344">
        <f t="shared" si="789"/>
        <v>97831</v>
      </c>
      <c r="AG282" s="344">
        <f t="shared" si="790"/>
        <v>181636</v>
      </c>
      <c r="AH282" s="64"/>
      <c r="AI282" s="347">
        <f t="shared" si="775"/>
        <v>394.7</v>
      </c>
      <c r="AJ282" s="347" t="str">
        <f t="shared" si="628"/>
        <v>Laboratory Equipment</v>
      </c>
      <c r="AK282" s="354">
        <f t="shared" si="806"/>
        <v>2008</v>
      </c>
      <c r="AL282" s="349">
        <f t="shared" si="807"/>
        <v>4751.38</v>
      </c>
      <c r="AM282" s="345">
        <f t="shared" si="791"/>
        <v>0</v>
      </c>
      <c r="AN282" s="346">
        <f t="shared" si="808"/>
        <v>4751.38</v>
      </c>
      <c r="AP282" s="347">
        <f t="shared" si="776"/>
        <v>394.7</v>
      </c>
      <c r="AQ282" s="347" t="str">
        <f t="shared" si="629"/>
        <v>Laboratory Equipment</v>
      </c>
      <c r="AR282" s="356">
        <f t="shared" si="809"/>
        <v>2008</v>
      </c>
      <c r="AS282" s="335">
        <f t="shared" si="810"/>
        <v>7565.64</v>
      </c>
      <c r="AT282" s="333" t="str">
        <f t="shared" si="811"/>
        <v>R3.0</v>
      </c>
      <c r="AU282" s="333">
        <f t="shared" si="812"/>
        <v>20</v>
      </c>
      <c r="AV282" s="348">
        <f t="shared" si="813"/>
        <v>9.5</v>
      </c>
      <c r="AW282" s="347">
        <f t="shared" si="814"/>
        <v>48</v>
      </c>
      <c r="AX282" s="347" t="str">
        <f t="shared" si="815"/>
        <v>R3.0048</v>
      </c>
      <c r="AY282" s="347">
        <f t="shared" si="816"/>
        <v>0.55461000000000005</v>
      </c>
      <c r="AZ282" s="347">
        <f t="shared" si="817"/>
        <v>11.09</v>
      </c>
      <c r="BA282" s="347">
        <f t="shared" si="818"/>
        <v>20.59</v>
      </c>
      <c r="BB282" s="350">
        <f t="shared" si="819"/>
        <v>0.46139000000000002</v>
      </c>
      <c r="BC282" s="335">
        <f t="shared" si="820"/>
        <v>3490.71</v>
      </c>
      <c r="BD282" s="349">
        <f t="shared" si="821"/>
        <v>4074.9300000000003</v>
      </c>
      <c r="BE282" s="63">
        <f t="shared" si="792"/>
        <v>71873.58</v>
      </c>
      <c r="BF282" s="63">
        <f t="shared" si="793"/>
        <v>83902.95</v>
      </c>
      <c r="BG282" s="63">
        <f t="shared" si="794"/>
        <v>155776.53</v>
      </c>
    </row>
    <row r="283" spans="1:59" outlineLevel="2">
      <c r="A283" s="425">
        <f>'Gannett Fleming Eng Assess 6-16'!A272</f>
        <v>394.7</v>
      </c>
      <c r="B283" s="452"/>
      <c r="C283" s="357" t="str">
        <f t="shared" si="777"/>
        <v>Laboratory Equipment</v>
      </c>
      <c r="D283" s="351" t="str">
        <f>'Gannett Fleming Eng Assess 6-16'!C272</f>
        <v>NEW SAMPLER</v>
      </c>
      <c r="E283" s="429">
        <f>'Gannett Fleming Eng Assess 6-16'!E272</f>
        <v>0</v>
      </c>
      <c r="F283" s="333">
        <f>'Gannett Fleming Eng Assess 6-16'!D272</f>
        <v>2011</v>
      </c>
      <c r="G283" s="353">
        <f t="shared" si="795"/>
        <v>2011</v>
      </c>
      <c r="H283" s="352">
        <f>'Gannett Fleming Eng Assess 6-16'!G272</f>
        <v>5173</v>
      </c>
      <c r="I283" s="332" t="str">
        <f t="shared" si="780"/>
        <v>AUST-17</v>
      </c>
      <c r="J283" s="333">
        <f t="shared" si="781"/>
        <v>474</v>
      </c>
      <c r="K283" s="333">
        <f t="shared" si="782"/>
        <v>519</v>
      </c>
      <c r="L283" s="334">
        <f t="shared" si="796"/>
        <v>1.095</v>
      </c>
      <c r="M283" s="335">
        <f t="shared" si="797"/>
        <v>5664.44</v>
      </c>
      <c r="N283" s="458">
        <f t="shared" si="783"/>
        <v>1</v>
      </c>
      <c r="O283" s="335">
        <f t="shared" si="784"/>
        <v>5664.44</v>
      </c>
      <c r="P283" s="63"/>
      <c r="Q283" s="347">
        <f t="shared" si="774"/>
        <v>394.7</v>
      </c>
      <c r="R283" s="347" t="str">
        <f t="shared" si="627"/>
        <v>Laboratory Equipment</v>
      </c>
      <c r="S283" s="354">
        <f t="shared" si="798"/>
        <v>2011</v>
      </c>
      <c r="T283" s="336">
        <f>Inputs!B$7-(S283+0.5)</f>
        <v>6.5</v>
      </c>
      <c r="U283" s="355">
        <f t="shared" si="785"/>
        <v>5664.44</v>
      </c>
      <c r="V283" s="337" t="str">
        <f t="shared" si="786"/>
        <v>R3.0</v>
      </c>
      <c r="W283" s="338">
        <f t="shared" si="787"/>
        <v>20</v>
      </c>
      <c r="X283" s="339">
        <f t="shared" si="799"/>
        <v>33</v>
      </c>
      <c r="Y283" s="340" t="str">
        <f t="shared" si="800"/>
        <v>R3.0033</v>
      </c>
      <c r="Z283" s="341">
        <f t="shared" si="801"/>
        <v>0.68562999999999996</v>
      </c>
      <c r="AA283" s="342">
        <f t="shared" si="802"/>
        <v>13.71</v>
      </c>
      <c r="AB283" s="342">
        <f t="shared" si="803"/>
        <v>20.21</v>
      </c>
      <c r="AC283" s="343">
        <f t="shared" si="804"/>
        <v>0.67837703999999999</v>
      </c>
      <c r="AD283" s="344">
        <f t="shared" si="805"/>
        <v>3842.63</v>
      </c>
      <c r="AE283" s="344">
        <f t="shared" si="788"/>
        <v>36819</v>
      </c>
      <c r="AF283" s="344">
        <f t="shared" si="789"/>
        <v>77659</v>
      </c>
      <c r="AG283" s="344">
        <f t="shared" si="790"/>
        <v>114478</v>
      </c>
      <c r="AH283" s="64"/>
      <c r="AI283" s="347">
        <f t="shared" si="775"/>
        <v>394.7</v>
      </c>
      <c r="AJ283" s="347" t="str">
        <f t="shared" si="628"/>
        <v>Laboratory Equipment</v>
      </c>
      <c r="AK283" s="354">
        <f t="shared" si="806"/>
        <v>2011</v>
      </c>
      <c r="AL283" s="349">
        <f t="shared" si="807"/>
        <v>3842.63</v>
      </c>
      <c r="AM283" s="345">
        <f t="shared" si="791"/>
        <v>0</v>
      </c>
      <c r="AN283" s="346">
        <f t="shared" si="808"/>
        <v>3842.63</v>
      </c>
      <c r="AP283" s="347">
        <f t="shared" si="776"/>
        <v>394.7</v>
      </c>
      <c r="AQ283" s="347" t="str">
        <f t="shared" si="629"/>
        <v>Laboratory Equipment</v>
      </c>
      <c r="AR283" s="356">
        <f t="shared" si="809"/>
        <v>2011</v>
      </c>
      <c r="AS283" s="335">
        <f t="shared" si="810"/>
        <v>5173</v>
      </c>
      <c r="AT283" s="333" t="str">
        <f t="shared" si="811"/>
        <v>R3.0</v>
      </c>
      <c r="AU283" s="333">
        <f t="shared" si="812"/>
        <v>20</v>
      </c>
      <c r="AV283" s="348">
        <f t="shared" si="813"/>
        <v>6.5</v>
      </c>
      <c r="AW283" s="347">
        <f t="shared" si="814"/>
        <v>33</v>
      </c>
      <c r="AX283" s="347" t="str">
        <f t="shared" si="815"/>
        <v>R3.0033</v>
      </c>
      <c r="AY283" s="347">
        <f t="shared" si="816"/>
        <v>0.68562999999999996</v>
      </c>
      <c r="AZ283" s="347">
        <f t="shared" si="817"/>
        <v>13.71</v>
      </c>
      <c r="BA283" s="347">
        <f t="shared" si="818"/>
        <v>20.21</v>
      </c>
      <c r="BB283" s="350">
        <f t="shared" si="819"/>
        <v>0.32162000000000002</v>
      </c>
      <c r="BC283" s="335">
        <f t="shared" si="820"/>
        <v>1663.74</v>
      </c>
      <c r="BD283" s="349">
        <f t="shared" si="821"/>
        <v>3509.26</v>
      </c>
      <c r="BE283" s="63">
        <f t="shared" si="792"/>
        <v>33624.5</v>
      </c>
      <c r="BF283" s="63">
        <f t="shared" si="793"/>
        <v>70921.83</v>
      </c>
      <c r="BG283" s="63">
        <f t="shared" si="794"/>
        <v>104546.33</v>
      </c>
    </row>
    <row r="284" spans="1:59" outlineLevel="2">
      <c r="A284" s="425">
        <f>'Gannett Fleming Eng Assess 6-16'!A273</f>
        <v>394.7</v>
      </c>
      <c r="B284" s="452"/>
      <c r="C284" s="357" t="str">
        <f t="shared" si="777"/>
        <v>Laboratory Equipment</v>
      </c>
      <c r="D284" s="351" t="str">
        <f>'Gannett Fleming Eng Assess 6-16'!C273</f>
        <v>GLS SAMPLER</v>
      </c>
      <c r="E284" s="429">
        <f>'Gannett Fleming Eng Assess 6-16'!E273</f>
        <v>0</v>
      </c>
      <c r="F284" s="333">
        <f>'Gannett Fleming Eng Assess 6-16'!D273</f>
        <v>2014</v>
      </c>
      <c r="G284" s="353">
        <f t="shared" si="795"/>
        <v>2014</v>
      </c>
      <c r="H284" s="352">
        <f>'Gannett Fleming Eng Assess 6-16'!G273</f>
        <v>2367</v>
      </c>
      <c r="I284" s="332" t="str">
        <f t="shared" si="780"/>
        <v>AUST-17</v>
      </c>
      <c r="J284" s="333">
        <f t="shared" si="781"/>
        <v>503</v>
      </c>
      <c r="K284" s="333">
        <f t="shared" si="782"/>
        <v>519</v>
      </c>
      <c r="L284" s="334">
        <f t="shared" si="796"/>
        <v>1.032</v>
      </c>
      <c r="M284" s="335">
        <f t="shared" si="797"/>
        <v>2442.7399999999998</v>
      </c>
      <c r="N284" s="458">
        <f t="shared" si="783"/>
        <v>1</v>
      </c>
      <c r="O284" s="335">
        <f t="shared" si="784"/>
        <v>2442.7399999999998</v>
      </c>
      <c r="P284" s="63"/>
      <c r="Q284" s="347">
        <f t="shared" si="774"/>
        <v>394.7</v>
      </c>
      <c r="R284" s="347" t="str">
        <f t="shared" si="627"/>
        <v>Laboratory Equipment</v>
      </c>
      <c r="S284" s="354">
        <f t="shared" si="798"/>
        <v>2014</v>
      </c>
      <c r="T284" s="336">
        <f>Inputs!B$7-(S284+0.5)</f>
        <v>3.5</v>
      </c>
      <c r="U284" s="355">
        <f t="shared" si="785"/>
        <v>2442.7399999999998</v>
      </c>
      <c r="V284" s="337" t="str">
        <f t="shared" si="786"/>
        <v>R3.0</v>
      </c>
      <c r="W284" s="338">
        <f t="shared" si="787"/>
        <v>20</v>
      </c>
      <c r="X284" s="339">
        <f t="shared" si="799"/>
        <v>18</v>
      </c>
      <c r="Y284" s="340" t="str">
        <f t="shared" si="800"/>
        <v>R3.0018</v>
      </c>
      <c r="Z284" s="341">
        <f t="shared" si="801"/>
        <v>0.82518999999999998</v>
      </c>
      <c r="AA284" s="342">
        <f t="shared" si="802"/>
        <v>16.5</v>
      </c>
      <c r="AB284" s="342">
        <f t="shared" si="803"/>
        <v>20</v>
      </c>
      <c r="AC284" s="343">
        <f t="shared" si="804"/>
        <v>0.82499999999999996</v>
      </c>
      <c r="AD284" s="344">
        <f t="shared" si="805"/>
        <v>2015.26</v>
      </c>
      <c r="AE284" s="344">
        <f t="shared" si="788"/>
        <v>8550</v>
      </c>
      <c r="AF284" s="344">
        <f t="shared" si="789"/>
        <v>40305</v>
      </c>
      <c r="AG284" s="344">
        <f t="shared" si="790"/>
        <v>48855</v>
      </c>
      <c r="AH284" s="64"/>
      <c r="AI284" s="347">
        <f t="shared" si="775"/>
        <v>394.7</v>
      </c>
      <c r="AJ284" s="347" t="str">
        <f t="shared" si="628"/>
        <v>Laboratory Equipment</v>
      </c>
      <c r="AK284" s="354">
        <f t="shared" si="806"/>
        <v>2014</v>
      </c>
      <c r="AL284" s="349">
        <f t="shared" si="807"/>
        <v>2015.26</v>
      </c>
      <c r="AM284" s="345">
        <f t="shared" si="791"/>
        <v>0</v>
      </c>
      <c r="AN284" s="346">
        <f t="shared" si="808"/>
        <v>2015.26</v>
      </c>
      <c r="AP284" s="347">
        <f t="shared" si="776"/>
        <v>394.7</v>
      </c>
      <c r="AQ284" s="347" t="str">
        <f t="shared" si="629"/>
        <v>Laboratory Equipment</v>
      </c>
      <c r="AR284" s="356">
        <f t="shared" si="809"/>
        <v>2014</v>
      </c>
      <c r="AS284" s="335">
        <f t="shared" si="810"/>
        <v>2367</v>
      </c>
      <c r="AT284" s="333" t="str">
        <f t="shared" si="811"/>
        <v>R3.0</v>
      </c>
      <c r="AU284" s="333">
        <f t="shared" si="812"/>
        <v>20</v>
      </c>
      <c r="AV284" s="348">
        <f t="shared" si="813"/>
        <v>3.5</v>
      </c>
      <c r="AW284" s="347">
        <f t="shared" si="814"/>
        <v>18</v>
      </c>
      <c r="AX284" s="347" t="str">
        <f t="shared" si="815"/>
        <v>R3.0018</v>
      </c>
      <c r="AY284" s="347">
        <f t="shared" si="816"/>
        <v>0.82518999999999998</v>
      </c>
      <c r="AZ284" s="347">
        <f t="shared" si="817"/>
        <v>16.5</v>
      </c>
      <c r="BA284" s="347">
        <f t="shared" si="818"/>
        <v>20</v>
      </c>
      <c r="BB284" s="350">
        <f t="shared" si="819"/>
        <v>0.17499999999999999</v>
      </c>
      <c r="BC284" s="335">
        <f t="shared" si="820"/>
        <v>414.23</v>
      </c>
      <c r="BD284" s="349">
        <f t="shared" si="821"/>
        <v>1952.77</v>
      </c>
      <c r="BE284" s="63">
        <f t="shared" si="792"/>
        <v>8284.5</v>
      </c>
      <c r="BF284" s="63">
        <f t="shared" si="793"/>
        <v>39055.5</v>
      </c>
      <c r="BG284" s="63">
        <f t="shared" si="794"/>
        <v>47340</v>
      </c>
    </row>
    <row r="285" spans="1:59" outlineLevel="2">
      <c r="A285" s="425">
        <f>'Gannett Fleming Eng Assess 6-16'!A274</f>
        <v>394.7</v>
      </c>
      <c r="B285" s="452"/>
      <c r="C285" s="357" t="str">
        <f t="shared" si="777"/>
        <v>Laboratory Equipment</v>
      </c>
      <c r="D285" s="351" t="str">
        <f>'Gannett Fleming Eng Assess 6-16'!C274</f>
        <v>INCUBATOR</v>
      </c>
      <c r="E285" s="429">
        <f>'Gannett Fleming Eng Assess 6-16'!E274</f>
        <v>0</v>
      </c>
      <c r="F285" s="333">
        <f>'Gannett Fleming Eng Assess 6-16'!D274</f>
        <v>2014</v>
      </c>
      <c r="G285" s="353">
        <f t="shared" si="795"/>
        <v>2014</v>
      </c>
      <c r="H285" s="352">
        <f>'Gannett Fleming Eng Assess 6-16'!G274</f>
        <v>3574</v>
      </c>
      <c r="I285" s="332" t="str">
        <f t="shared" si="780"/>
        <v>AUST-17</v>
      </c>
      <c r="J285" s="333">
        <f t="shared" si="781"/>
        <v>503</v>
      </c>
      <c r="K285" s="333">
        <f t="shared" si="782"/>
        <v>519</v>
      </c>
      <c r="L285" s="334">
        <f t="shared" si="796"/>
        <v>1.032</v>
      </c>
      <c r="M285" s="335">
        <f t="shared" si="797"/>
        <v>3688.37</v>
      </c>
      <c r="N285" s="458">
        <f t="shared" si="783"/>
        <v>1</v>
      </c>
      <c r="O285" s="335">
        <f t="shared" si="784"/>
        <v>3688.37</v>
      </c>
      <c r="P285" s="63"/>
      <c r="Q285" s="347">
        <f t="shared" si="774"/>
        <v>394.7</v>
      </c>
      <c r="R285" s="347" t="str">
        <f t="shared" si="627"/>
        <v>Laboratory Equipment</v>
      </c>
      <c r="S285" s="354">
        <f t="shared" si="798"/>
        <v>2014</v>
      </c>
      <c r="T285" s="336">
        <f>Inputs!B$7-(S285+0.5)</f>
        <v>3.5</v>
      </c>
      <c r="U285" s="355">
        <f t="shared" si="785"/>
        <v>3688.37</v>
      </c>
      <c r="V285" s="337" t="str">
        <f t="shared" si="786"/>
        <v>R3.0</v>
      </c>
      <c r="W285" s="338">
        <f t="shared" si="787"/>
        <v>20</v>
      </c>
      <c r="X285" s="339">
        <f t="shared" si="799"/>
        <v>18</v>
      </c>
      <c r="Y285" s="340" t="str">
        <f t="shared" si="800"/>
        <v>R3.0018</v>
      </c>
      <c r="Z285" s="341">
        <f t="shared" si="801"/>
        <v>0.82518999999999998</v>
      </c>
      <c r="AA285" s="342">
        <f t="shared" si="802"/>
        <v>16.5</v>
      </c>
      <c r="AB285" s="342">
        <f t="shared" si="803"/>
        <v>20</v>
      </c>
      <c r="AC285" s="343">
        <f t="shared" si="804"/>
        <v>0.82499999999999996</v>
      </c>
      <c r="AD285" s="344">
        <f t="shared" si="805"/>
        <v>3042.91</v>
      </c>
      <c r="AE285" s="344">
        <f t="shared" si="788"/>
        <v>12909</v>
      </c>
      <c r="AF285" s="344">
        <f t="shared" si="789"/>
        <v>60858</v>
      </c>
      <c r="AG285" s="344">
        <f t="shared" si="790"/>
        <v>73767</v>
      </c>
      <c r="AH285" s="64"/>
      <c r="AI285" s="347">
        <f t="shared" si="775"/>
        <v>394.7</v>
      </c>
      <c r="AJ285" s="347" t="str">
        <f t="shared" si="628"/>
        <v>Laboratory Equipment</v>
      </c>
      <c r="AK285" s="354">
        <f t="shared" si="806"/>
        <v>2014</v>
      </c>
      <c r="AL285" s="349">
        <f t="shared" si="807"/>
        <v>3042.91</v>
      </c>
      <c r="AM285" s="345">
        <f t="shared" si="791"/>
        <v>0</v>
      </c>
      <c r="AN285" s="346">
        <f t="shared" si="808"/>
        <v>3042.91</v>
      </c>
      <c r="AP285" s="347">
        <f t="shared" si="776"/>
        <v>394.7</v>
      </c>
      <c r="AQ285" s="347" t="str">
        <f t="shared" si="629"/>
        <v>Laboratory Equipment</v>
      </c>
      <c r="AR285" s="356">
        <f t="shared" si="809"/>
        <v>2014</v>
      </c>
      <c r="AS285" s="335">
        <f t="shared" si="810"/>
        <v>3574</v>
      </c>
      <c r="AT285" s="333" t="str">
        <f t="shared" si="811"/>
        <v>R3.0</v>
      </c>
      <c r="AU285" s="333">
        <f t="shared" si="812"/>
        <v>20</v>
      </c>
      <c r="AV285" s="348">
        <f t="shared" si="813"/>
        <v>3.5</v>
      </c>
      <c r="AW285" s="347">
        <f t="shared" si="814"/>
        <v>18</v>
      </c>
      <c r="AX285" s="347" t="str">
        <f t="shared" si="815"/>
        <v>R3.0018</v>
      </c>
      <c r="AY285" s="347">
        <f t="shared" si="816"/>
        <v>0.82518999999999998</v>
      </c>
      <c r="AZ285" s="347">
        <f t="shared" si="817"/>
        <v>16.5</v>
      </c>
      <c r="BA285" s="347">
        <f t="shared" si="818"/>
        <v>20</v>
      </c>
      <c r="BB285" s="350">
        <f t="shared" si="819"/>
        <v>0.17499999999999999</v>
      </c>
      <c r="BC285" s="335">
        <f t="shared" si="820"/>
        <v>625.45000000000005</v>
      </c>
      <c r="BD285" s="349">
        <f t="shared" si="821"/>
        <v>2948.55</v>
      </c>
      <c r="BE285" s="63">
        <f t="shared" si="792"/>
        <v>12509</v>
      </c>
      <c r="BF285" s="63">
        <f t="shared" si="793"/>
        <v>58971</v>
      </c>
      <c r="BG285" s="63">
        <f t="shared" si="794"/>
        <v>71480</v>
      </c>
    </row>
    <row r="286" spans="1:59" outlineLevel="2">
      <c r="A286" s="425">
        <f>'Gannett Fleming Eng Assess 6-16'!A275</f>
        <v>394.7</v>
      </c>
      <c r="B286" s="452"/>
      <c r="C286" s="357" t="str">
        <f t="shared" si="777"/>
        <v>Laboratory Equipment</v>
      </c>
      <c r="D286" s="351" t="str">
        <f>'Gannett Fleming Eng Assess 6-16'!C275</f>
        <v>NEW PUSH CAM</v>
      </c>
      <c r="E286" s="429">
        <f>'Gannett Fleming Eng Assess 6-16'!E275</f>
        <v>0</v>
      </c>
      <c r="F286" s="333">
        <f>'Gannett Fleming Eng Assess 6-16'!D275</f>
        <v>2014</v>
      </c>
      <c r="G286" s="353">
        <f t="shared" si="795"/>
        <v>2014</v>
      </c>
      <c r="H286" s="352">
        <f>'Gannett Fleming Eng Assess 6-16'!G275</f>
        <v>9570</v>
      </c>
      <c r="I286" s="332" t="str">
        <f t="shared" si="780"/>
        <v>AUST-17</v>
      </c>
      <c r="J286" s="333">
        <f t="shared" si="781"/>
        <v>503</v>
      </c>
      <c r="K286" s="333">
        <f t="shared" si="782"/>
        <v>519</v>
      </c>
      <c r="L286" s="334">
        <f t="shared" si="796"/>
        <v>1.032</v>
      </c>
      <c r="M286" s="335">
        <f t="shared" si="797"/>
        <v>9876.24</v>
      </c>
      <c r="N286" s="458">
        <f t="shared" si="783"/>
        <v>1</v>
      </c>
      <c r="O286" s="335">
        <f t="shared" si="784"/>
        <v>9876.24</v>
      </c>
      <c r="P286" s="63"/>
      <c r="Q286" s="347">
        <f t="shared" si="774"/>
        <v>394.7</v>
      </c>
      <c r="R286" s="347" t="str">
        <f t="shared" si="627"/>
        <v>Laboratory Equipment</v>
      </c>
      <c r="S286" s="354">
        <f t="shared" si="798"/>
        <v>2014</v>
      </c>
      <c r="T286" s="336">
        <f>Inputs!B$7-(S286+0.5)</f>
        <v>3.5</v>
      </c>
      <c r="U286" s="355">
        <f t="shared" si="785"/>
        <v>9876.24</v>
      </c>
      <c r="V286" s="337" t="str">
        <f t="shared" si="786"/>
        <v>R3.0</v>
      </c>
      <c r="W286" s="338">
        <f t="shared" si="787"/>
        <v>20</v>
      </c>
      <c r="X286" s="339">
        <f t="shared" si="799"/>
        <v>18</v>
      </c>
      <c r="Y286" s="340" t="str">
        <f t="shared" si="800"/>
        <v>R3.0018</v>
      </c>
      <c r="Z286" s="341">
        <f t="shared" si="801"/>
        <v>0.82518999999999998</v>
      </c>
      <c r="AA286" s="342">
        <f t="shared" si="802"/>
        <v>16.5</v>
      </c>
      <c r="AB286" s="342">
        <f t="shared" si="803"/>
        <v>20</v>
      </c>
      <c r="AC286" s="343">
        <f t="shared" si="804"/>
        <v>0.82499999999999996</v>
      </c>
      <c r="AD286" s="344">
        <f t="shared" si="805"/>
        <v>8147.9</v>
      </c>
      <c r="AE286" s="344">
        <f t="shared" si="788"/>
        <v>34567</v>
      </c>
      <c r="AF286" s="344">
        <f t="shared" si="789"/>
        <v>162958</v>
      </c>
      <c r="AG286" s="344">
        <f t="shared" si="790"/>
        <v>197525</v>
      </c>
      <c r="AH286" s="64"/>
      <c r="AI286" s="347">
        <f t="shared" si="775"/>
        <v>394.7</v>
      </c>
      <c r="AJ286" s="347" t="str">
        <f t="shared" si="628"/>
        <v>Laboratory Equipment</v>
      </c>
      <c r="AK286" s="354">
        <f t="shared" si="806"/>
        <v>2014</v>
      </c>
      <c r="AL286" s="349">
        <f t="shared" si="807"/>
        <v>8147.9</v>
      </c>
      <c r="AM286" s="345">
        <f t="shared" si="791"/>
        <v>0</v>
      </c>
      <c r="AN286" s="346">
        <f t="shared" si="808"/>
        <v>8147.9</v>
      </c>
      <c r="AP286" s="347">
        <f t="shared" si="776"/>
        <v>394.7</v>
      </c>
      <c r="AQ286" s="347" t="str">
        <f t="shared" si="629"/>
        <v>Laboratory Equipment</v>
      </c>
      <c r="AR286" s="356">
        <f t="shared" si="809"/>
        <v>2014</v>
      </c>
      <c r="AS286" s="335">
        <f t="shared" si="810"/>
        <v>9570</v>
      </c>
      <c r="AT286" s="333" t="str">
        <f t="shared" si="811"/>
        <v>R3.0</v>
      </c>
      <c r="AU286" s="333">
        <f t="shared" si="812"/>
        <v>20</v>
      </c>
      <c r="AV286" s="348">
        <f t="shared" si="813"/>
        <v>3.5</v>
      </c>
      <c r="AW286" s="347">
        <f t="shared" si="814"/>
        <v>18</v>
      </c>
      <c r="AX286" s="347" t="str">
        <f t="shared" si="815"/>
        <v>R3.0018</v>
      </c>
      <c r="AY286" s="347">
        <f t="shared" si="816"/>
        <v>0.82518999999999998</v>
      </c>
      <c r="AZ286" s="347">
        <f t="shared" si="817"/>
        <v>16.5</v>
      </c>
      <c r="BA286" s="347">
        <f t="shared" si="818"/>
        <v>20</v>
      </c>
      <c r="BB286" s="350">
        <f t="shared" si="819"/>
        <v>0.17499999999999999</v>
      </c>
      <c r="BC286" s="335">
        <f t="shared" si="820"/>
        <v>1674.75</v>
      </c>
      <c r="BD286" s="349">
        <f t="shared" si="821"/>
        <v>7895.25</v>
      </c>
      <c r="BE286" s="63">
        <f t="shared" si="792"/>
        <v>33495</v>
      </c>
      <c r="BF286" s="63">
        <f t="shared" si="793"/>
        <v>157905</v>
      </c>
      <c r="BG286" s="63">
        <f t="shared" si="794"/>
        <v>191400</v>
      </c>
    </row>
    <row r="287" spans="1:59" outlineLevel="2">
      <c r="A287" s="425">
        <f>'Gannett Fleming Eng Assess 6-16'!A276</f>
        <v>394.7</v>
      </c>
      <c r="B287" s="452"/>
      <c r="C287" s="357" t="str">
        <f t="shared" si="777"/>
        <v>Laboratory Equipment</v>
      </c>
      <c r="D287" s="351" t="str">
        <f>'Gannett Fleming Eng Assess 6-16'!C276</f>
        <v>GLS SAMPLER</v>
      </c>
      <c r="E287" s="429">
        <f>'Gannett Fleming Eng Assess 6-16'!E276</f>
        <v>0</v>
      </c>
      <c r="F287" s="333">
        <f>'Gannett Fleming Eng Assess 6-16'!D276</f>
        <v>2015</v>
      </c>
      <c r="G287" s="353">
        <f t="shared" si="795"/>
        <v>2015</v>
      </c>
      <c r="H287" s="352">
        <f>'Gannett Fleming Eng Assess 6-16'!G276</f>
        <v>2281</v>
      </c>
      <c r="I287" s="332" t="str">
        <f t="shared" si="780"/>
        <v>AUST-17</v>
      </c>
      <c r="J287" s="333">
        <f t="shared" si="781"/>
        <v>509</v>
      </c>
      <c r="K287" s="333">
        <f t="shared" si="782"/>
        <v>519</v>
      </c>
      <c r="L287" s="334">
        <f t="shared" si="796"/>
        <v>1.02</v>
      </c>
      <c r="M287" s="335">
        <f t="shared" si="797"/>
        <v>2326.62</v>
      </c>
      <c r="N287" s="458">
        <f t="shared" si="783"/>
        <v>1</v>
      </c>
      <c r="O287" s="335">
        <f t="shared" si="784"/>
        <v>2326.62</v>
      </c>
      <c r="P287" s="63"/>
      <c r="Q287" s="347">
        <f t="shared" si="774"/>
        <v>394.7</v>
      </c>
      <c r="R287" s="347" t="str">
        <f t="shared" si="627"/>
        <v>Laboratory Equipment</v>
      </c>
      <c r="S287" s="354">
        <f t="shared" si="798"/>
        <v>2015</v>
      </c>
      <c r="T287" s="336">
        <f>Inputs!B$7-(S287+0.5)</f>
        <v>2.5</v>
      </c>
      <c r="U287" s="355">
        <f t="shared" si="785"/>
        <v>2326.62</v>
      </c>
      <c r="V287" s="337" t="str">
        <f t="shared" si="786"/>
        <v>R3.0</v>
      </c>
      <c r="W287" s="338">
        <f t="shared" si="787"/>
        <v>20</v>
      </c>
      <c r="X287" s="339">
        <f t="shared" si="799"/>
        <v>13</v>
      </c>
      <c r="Y287" s="340" t="str">
        <f t="shared" si="800"/>
        <v>R3.0013</v>
      </c>
      <c r="Z287" s="341">
        <f t="shared" si="801"/>
        <v>0.87314000000000003</v>
      </c>
      <c r="AA287" s="342">
        <f t="shared" si="802"/>
        <v>17.46</v>
      </c>
      <c r="AB287" s="342">
        <f t="shared" si="803"/>
        <v>19.96</v>
      </c>
      <c r="AC287" s="343">
        <f t="shared" si="804"/>
        <v>0.87474949999999996</v>
      </c>
      <c r="AD287" s="344">
        <f t="shared" si="805"/>
        <v>2035.21</v>
      </c>
      <c r="AE287" s="344">
        <f t="shared" si="788"/>
        <v>5817</v>
      </c>
      <c r="AF287" s="344">
        <f t="shared" si="789"/>
        <v>40623</v>
      </c>
      <c r="AG287" s="344">
        <f t="shared" si="790"/>
        <v>46439</v>
      </c>
      <c r="AH287" s="64"/>
      <c r="AI287" s="347">
        <f t="shared" si="775"/>
        <v>394.7</v>
      </c>
      <c r="AJ287" s="347" t="str">
        <f t="shared" si="628"/>
        <v>Laboratory Equipment</v>
      </c>
      <c r="AK287" s="354">
        <f t="shared" si="806"/>
        <v>2015</v>
      </c>
      <c r="AL287" s="349">
        <f t="shared" si="807"/>
        <v>2035.21</v>
      </c>
      <c r="AM287" s="345">
        <f t="shared" si="791"/>
        <v>0</v>
      </c>
      <c r="AN287" s="346">
        <f t="shared" si="808"/>
        <v>2035.21</v>
      </c>
      <c r="AP287" s="347">
        <f t="shared" si="776"/>
        <v>394.7</v>
      </c>
      <c r="AQ287" s="347" t="str">
        <f t="shared" si="629"/>
        <v>Laboratory Equipment</v>
      </c>
      <c r="AR287" s="356">
        <f t="shared" si="809"/>
        <v>2015</v>
      </c>
      <c r="AS287" s="335">
        <f t="shared" si="810"/>
        <v>2281</v>
      </c>
      <c r="AT287" s="333" t="str">
        <f t="shared" si="811"/>
        <v>R3.0</v>
      </c>
      <c r="AU287" s="333">
        <f t="shared" si="812"/>
        <v>20</v>
      </c>
      <c r="AV287" s="348">
        <f t="shared" si="813"/>
        <v>2.5</v>
      </c>
      <c r="AW287" s="347">
        <f t="shared" si="814"/>
        <v>13</v>
      </c>
      <c r="AX287" s="347" t="str">
        <f t="shared" si="815"/>
        <v>R3.0013</v>
      </c>
      <c r="AY287" s="347">
        <f t="shared" si="816"/>
        <v>0.87314000000000003</v>
      </c>
      <c r="AZ287" s="347">
        <f t="shared" si="817"/>
        <v>17.46</v>
      </c>
      <c r="BA287" s="347">
        <f t="shared" si="818"/>
        <v>19.96</v>
      </c>
      <c r="BB287" s="350">
        <f t="shared" si="819"/>
        <v>0.12525</v>
      </c>
      <c r="BC287" s="335">
        <f t="shared" si="820"/>
        <v>285.7</v>
      </c>
      <c r="BD287" s="349">
        <f t="shared" si="821"/>
        <v>1995.3</v>
      </c>
      <c r="BE287" s="63">
        <f t="shared" si="792"/>
        <v>5702.5</v>
      </c>
      <c r="BF287" s="63">
        <f t="shared" si="793"/>
        <v>39826.26</v>
      </c>
      <c r="BG287" s="63">
        <f t="shared" si="794"/>
        <v>45528.76</v>
      </c>
    </row>
    <row r="288" spans="1:59" outlineLevel="1">
      <c r="A288" s="430" t="s">
        <v>1239</v>
      </c>
      <c r="B288" s="453"/>
      <c r="C288" s="357" t="str">
        <f t="shared" si="777"/>
        <v>Laboratory Equipment</v>
      </c>
      <c r="D288" s="351"/>
      <c r="E288" s="429"/>
      <c r="F288" s="333"/>
      <c r="G288" s="353"/>
      <c r="H288" s="352">
        <f>SUBTOTAL(9,H264:H287)</f>
        <v>80810.59</v>
      </c>
      <c r="I288" s="332"/>
      <c r="J288" s="333"/>
      <c r="K288" s="333"/>
      <c r="L288" s="334"/>
      <c r="M288" s="335">
        <f>SUBTOTAL(9,M264:M287)</f>
        <v>96139.85</v>
      </c>
      <c r="N288" s="335"/>
      <c r="O288" s="335">
        <f>SUBTOTAL(9,O264:O287)</f>
        <v>96139.85</v>
      </c>
      <c r="P288" s="63"/>
      <c r="Q288" s="431" t="str">
        <f t="shared" si="774"/>
        <v>394.70 Total</v>
      </c>
      <c r="R288" s="358" t="str">
        <f>C288</f>
        <v>Laboratory Equipment</v>
      </c>
      <c r="S288" s="354"/>
      <c r="T288" s="336">
        <f>ROUND(AE288/U288,2)</f>
        <v>9.74</v>
      </c>
      <c r="U288" s="355">
        <f>SUBTOTAL(9,U264:U287)</f>
        <v>96139.85</v>
      </c>
      <c r="V288" s="337"/>
      <c r="W288" s="338"/>
      <c r="X288" s="339"/>
      <c r="Y288" s="340"/>
      <c r="Z288" s="341"/>
      <c r="AA288" s="342">
        <f>ROUND(AF288/$U288,2)</f>
        <v>11.05</v>
      </c>
      <c r="AB288" s="342">
        <f>ROUND(AG288/$U288,2)</f>
        <v>20.79</v>
      </c>
      <c r="AC288" s="343"/>
      <c r="AD288" s="344">
        <f>SUBTOTAL(9,AD264:AD287)</f>
        <v>51524.130000000005</v>
      </c>
      <c r="AE288" s="344">
        <f t="shared" ref="AE288:AG288" si="822">SUBTOTAL(9,AE264:AE287)</f>
        <v>936735</v>
      </c>
      <c r="AF288" s="344">
        <f t="shared" si="822"/>
        <v>1062375</v>
      </c>
      <c r="AG288" s="344">
        <f t="shared" si="822"/>
        <v>1999109</v>
      </c>
      <c r="AH288" s="64"/>
      <c r="AI288" s="431" t="str">
        <f t="shared" si="775"/>
        <v>394.70 Total</v>
      </c>
      <c r="AJ288" s="358" t="str">
        <f>C288</f>
        <v>Laboratory Equipment</v>
      </c>
      <c r="AK288" s="354"/>
      <c r="AL288" s="349">
        <f>SUBTOTAL(9,AL264:AL287)</f>
        <v>51524.130000000005</v>
      </c>
      <c r="AM288" s="345"/>
      <c r="AN288" s="349">
        <f>SUBTOTAL(9,AN264:AN287)</f>
        <v>51524.130000000005</v>
      </c>
      <c r="AP288" s="431" t="str">
        <f t="shared" si="776"/>
        <v>394.70 Total</v>
      </c>
      <c r="AQ288" s="358" t="str">
        <f>C288</f>
        <v>Laboratory Equipment</v>
      </c>
      <c r="AR288" s="356"/>
      <c r="AS288" s="335">
        <f>SUBTOTAL(9,AS264:AS287)</f>
        <v>80810.59</v>
      </c>
      <c r="AT288" s="333"/>
      <c r="AU288" s="333"/>
      <c r="AV288" s="348">
        <f>ROUND(BE288/AS288,2)</f>
        <v>9.39</v>
      </c>
      <c r="AW288" s="347"/>
      <c r="AX288" s="347"/>
      <c r="AY288" s="347"/>
      <c r="AZ288" s="348">
        <f>ROUND(BF288/AS288,2)</f>
        <v>11.35</v>
      </c>
      <c r="BA288" s="348">
        <f>ROUND(BG288/AS288,2)</f>
        <v>20.74</v>
      </c>
      <c r="BB288" s="350"/>
      <c r="BC288" s="335">
        <f>SUBTOTAL(9,BC264:BC287)</f>
        <v>36212.039999999994</v>
      </c>
      <c r="BD288" s="349">
        <f>SUBTOTAL(9,BD264:BD287)</f>
        <v>44598.55</v>
      </c>
      <c r="BE288" s="349">
        <f t="shared" ref="BE288:BG288" si="823">SUBTOTAL(9,BE264:BE287)</f>
        <v>758660.52999999991</v>
      </c>
      <c r="BF288" s="349">
        <f t="shared" si="823"/>
        <v>917262.55999999994</v>
      </c>
      <c r="BG288" s="349">
        <f t="shared" si="823"/>
        <v>1675923.0300000003</v>
      </c>
    </row>
    <row r="289" spans="1:59" outlineLevel="2">
      <c r="A289" s="425">
        <f>'Gannett Fleming Eng Assess 6-16'!A285</f>
        <v>395.7</v>
      </c>
      <c r="B289" s="452"/>
      <c r="C289" s="351" t="s">
        <v>14</v>
      </c>
      <c r="D289" s="351" t="str">
        <f>'Gannett Fleming Eng Assess 6-16'!C285</f>
        <v>UTILITY TRACTOR</v>
      </c>
      <c r="E289" s="429">
        <f>'Gannett Fleming Eng Assess 6-16'!E285</f>
        <v>0</v>
      </c>
      <c r="F289" s="333">
        <f>'Gannett Fleming Eng Assess 6-16'!D285</f>
        <v>2015</v>
      </c>
      <c r="G289" s="353">
        <f t="shared" si="795"/>
        <v>2015</v>
      </c>
      <c r="H289" s="352">
        <v>0</v>
      </c>
      <c r="I289" s="332" t="str">
        <f>VLOOKUP(A289,AccountParameters,6,FALSE)</f>
        <v>AUST-18</v>
      </c>
      <c r="J289" s="333">
        <f>VLOOKUP(CONCATENATE($I289,G289),CostIndices,10,FALSE)</f>
        <v>315</v>
      </c>
      <c r="K289" s="333">
        <f>VLOOKUP(CONCATENATE($I289,2017),CostIndices,10,FALSE)</f>
        <v>324</v>
      </c>
      <c r="L289" s="334">
        <f t="shared" si="796"/>
        <v>1.0289999999999999</v>
      </c>
      <c r="M289" s="335">
        <f t="shared" si="797"/>
        <v>0</v>
      </c>
      <c r="N289" s="458">
        <f>VLOOKUP(A289,AccountParameters,7,FALSE)</f>
        <v>1</v>
      </c>
      <c r="O289" s="335">
        <f t="shared" ref="O289" si="824">ROUND(M289*N289,2)</f>
        <v>0</v>
      </c>
      <c r="P289" s="63"/>
      <c r="Q289" s="347">
        <f t="shared" si="774"/>
        <v>395.7</v>
      </c>
      <c r="R289" s="347" t="str">
        <f t="shared" si="627"/>
        <v>Power Operated Equipment</v>
      </c>
      <c r="S289" s="354">
        <f t="shared" si="798"/>
        <v>2015</v>
      </c>
      <c r="T289" s="336">
        <f>Inputs!B$7-(S289+0.5)</f>
        <v>2.5</v>
      </c>
      <c r="U289" s="355">
        <f t="shared" ref="U289" si="825">O289</f>
        <v>0</v>
      </c>
      <c r="V289" s="337" t="str">
        <f>VLOOKUP($Q289,AccountParameters,7+1,FALSE)</f>
        <v>R3.0</v>
      </c>
      <c r="W289" s="338">
        <f>VLOOKUP($Q289,AccountParameters,8+1,FALSE)</f>
        <v>15</v>
      </c>
      <c r="X289" s="339">
        <f t="shared" si="799"/>
        <v>17</v>
      </c>
      <c r="Y289" s="340" t="str">
        <f t="shared" si="800"/>
        <v>R3.0017</v>
      </c>
      <c r="Z289" s="341">
        <f t="shared" si="801"/>
        <v>0.83474000000000004</v>
      </c>
      <c r="AA289" s="342">
        <f t="shared" si="802"/>
        <v>12.52</v>
      </c>
      <c r="AB289" s="342">
        <f t="shared" si="803"/>
        <v>15.02</v>
      </c>
      <c r="AC289" s="343">
        <f t="shared" si="804"/>
        <v>0.83355526000000002</v>
      </c>
      <c r="AD289" s="344">
        <f t="shared" si="805"/>
        <v>0</v>
      </c>
      <c r="AE289" s="344">
        <f>ROUND($U289*T289,0)</f>
        <v>0</v>
      </c>
      <c r="AF289" s="344">
        <f>ROUND($U289*AA289,0)</f>
        <v>0</v>
      </c>
      <c r="AG289" s="344">
        <f>ROUND($U289*AB289,0)</f>
        <v>0</v>
      </c>
      <c r="AH289" s="64"/>
      <c r="AI289" s="347">
        <f t="shared" si="775"/>
        <v>395.7</v>
      </c>
      <c r="AJ289" s="347" t="str">
        <f t="shared" si="628"/>
        <v>Power Operated Equipment</v>
      </c>
      <c r="AK289" s="354">
        <f t="shared" si="806"/>
        <v>2015</v>
      </c>
      <c r="AL289" s="349">
        <f t="shared" si="807"/>
        <v>0</v>
      </c>
      <c r="AM289" s="345">
        <f t="shared" ref="AM289" si="826">VLOOKUP(AI289,AccountParameters,9+1,FALSE)</f>
        <v>0</v>
      </c>
      <c r="AN289" s="346">
        <f t="shared" si="808"/>
        <v>0</v>
      </c>
      <c r="AP289" s="347">
        <f t="shared" si="776"/>
        <v>395.7</v>
      </c>
      <c r="AQ289" s="347" t="str">
        <f t="shared" si="629"/>
        <v>Power Operated Equipment</v>
      </c>
      <c r="AR289" s="356">
        <f t="shared" si="809"/>
        <v>2015</v>
      </c>
      <c r="AS289" s="335">
        <f t="shared" si="810"/>
        <v>0</v>
      </c>
      <c r="AT289" s="333" t="str">
        <f t="shared" si="811"/>
        <v>R3.0</v>
      </c>
      <c r="AU289" s="333">
        <f t="shared" si="812"/>
        <v>15</v>
      </c>
      <c r="AV289" s="348">
        <f t="shared" si="813"/>
        <v>2.5</v>
      </c>
      <c r="AW289" s="347">
        <f t="shared" si="814"/>
        <v>17</v>
      </c>
      <c r="AX289" s="347" t="str">
        <f t="shared" si="815"/>
        <v>R3.0017</v>
      </c>
      <c r="AY289" s="347">
        <f t="shared" si="816"/>
        <v>0.83474000000000004</v>
      </c>
      <c r="AZ289" s="347">
        <f t="shared" si="817"/>
        <v>12.52</v>
      </c>
      <c r="BA289" s="347">
        <f t="shared" si="818"/>
        <v>15.02</v>
      </c>
      <c r="BB289" s="350">
        <f t="shared" si="819"/>
        <v>0.16644</v>
      </c>
      <c r="BC289" s="335">
        <f t="shared" si="820"/>
        <v>0</v>
      </c>
      <c r="BD289" s="349">
        <f t="shared" si="821"/>
        <v>0</v>
      </c>
      <c r="BE289" s="63">
        <f>ROUND($AS289*AV289,2)</f>
        <v>0</v>
      </c>
      <c r="BF289" s="63">
        <f>ROUND($AS289*AZ289,2)</f>
        <v>0</v>
      </c>
      <c r="BG289" s="63">
        <f>ROUND($AS289*BA289,2)</f>
        <v>0</v>
      </c>
    </row>
    <row r="290" spans="1:59" outlineLevel="1">
      <c r="A290" s="430" t="s">
        <v>1240</v>
      </c>
      <c r="B290" s="453"/>
      <c r="C290" s="357" t="str">
        <f>C289</f>
        <v>Power Operated Equipment</v>
      </c>
      <c r="D290" s="351"/>
      <c r="E290" s="429"/>
      <c r="F290" s="333"/>
      <c r="G290" s="353"/>
      <c r="H290" s="352">
        <f>SUBTOTAL(9,H289:H289)</f>
        <v>0</v>
      </c>
      <c r="I290" s="332"/>
      <c r="J290" s="333"/>
      <c r="K290" s="333"/>
      <c r="L290" s="334"/>
      <c r="M290" s="335">
        <f>SUBTOTAL(9,M289:M289)</f>
        <v>0</v>
      </c>
      <c r="N290" s="335"/>
      <c r="O290" s="335">
        <f>SUBTOTAL(9,O289:O289)</f>
        <v>0</v>
      </c>
      <c r="P290" s="63"/>
      <c r="Q290" s="431" t="str">
        <f t="shared" si="774"/>
        <v>395.70 Total</v>
      </c>
      <c r="R290" s="358" t="str">
        <f>C290</f>
        <v>Power Operated Equipment</v>
      </c>
      <c r="S290" s="354"/>
      <c r="T290" s="336">
        <f>IFERROR(0,ROUND(AE290/U290,2))</f>
        <v>0</v>
      </c>
      <c r="U290" s="355">
        <f>SUBTOTAL(9,U289:U289)</f>
        <v>0</v>
      </c>
      <c r="V290" s="337"/>
      <c r="W290" s="338"/>
      <c r="X290" s="339"/>
      <c r="Y290" s="340"/>
      <c r="Z290" s="341"/>
      <c r="AA290" s="342">
        <f>IFERROR(0,ROUND(AF290/$U290,2))</f>
        <v>0</v>
      </c>
      <c r="AB290" s="342">
        <f>IFERROR(0,ROUND(AG290/$U290,2))</f>
        <v>0</v>
      </c>
      <c r="AC290" s="343"/>
      <c r="AD290" s="344">
        <f>SUBTOTAL(9,AD289:AD289)</f>
        <v>0</v>
      </c>
      <c r="AE290" s="344">
        <f>SUBTOTAL(9,AE289:AE289)</f>
        <v>0</v>
      </c>
      <c r="AF290" s="344">
        <f>SUBTOTAL(9,AF289:AF289)</f>
        <v>0</v>
      </c>
      <c r="AG290" s="344">
        <f>SUBTOTAL(9,AG289:AG289)</f>
        <v>0</v>
      </c>
      <c r="AH290" s="64"/>
      <c r="AI290" s="431" t="str">
        <f t="shared" si="775"/>
        <v>395.70 Total</v>
      </c>
      <c r="AJ290" s="358" t="str">
        <f>C290</f>
        <v>Power Operated Equipment</v>
      </c>
      <c r="AK290" s="354"/>
      <c r="AL290" s="349">
        <f>SUBTOTAL(9,AL289:AL289)</f>
        <v>0</v>
      </c>
      <c r="AM290" s="345"/>
      <c r="AN290" s="349">
        <f>SUBTOTAL(9,AN289:AN289)</f>
        <v>0</v>
      </c>
      <c r="AP290" s="431" t="str">
        <f t="shared" si="776"/>
        <v>395.70 Total</v>
      </c>
      <c r="AQ290" s="358" t="str">
        <f>C290</f>
        <v>Power Operated Equipment</v>
      </c>
      <c r="AR290" s="356"/>
      <c r="AS290" s="335">
        <f>SUBTOTAL(9,AS289:AS289)</f>
        <v>0</v>
      </c>
      <c r="AT290" s="333"/>
      <c r="AU290" s="333"/>
      <c r="AV290" s="348">
        <f>IFERROR(0,ROUND(BE290/AS290,2))</f>
        <v>0</v>
      </c>
      <c r="AW290" s="347"/>
      <c r="AX290" s="347"/>
      <c r="AY290" s="347"/>
      <c r="AZ290" s="348">
        <f>IFERROR(0,ROUND(BF290/AS290,2))</f>
        <v>0</v>
      </c>
      <c r="BA290" s="348">
        <f>IFERROR(0,ROUND(BG290/AS290,2))</f>
        <v>0</v>
      </c>
      <c r="BB290" s="350"/>
      <c r="BC290" s="335">
        <f>SUBTOTAL(9,BC289:BC289)</f>
        <v>0</v>
      </c>
      <c r="BD290" s="349">
        <f>SUBTOTAL(9,BD289:BD289)</f>
        <v>0</v>
      </c>
      <c r="BE290" s="349">
        <f>SUBTOTAL(9,BE289:BE289)</f>
        <v>0</v>
      </c>
      <c r="BF290" s="349">
        <f>SUBTOTAL(9,BF289:BF289)</f>
        <v>0</v>
      </c>
      <c r="BG290" s="349">
        <f>SUBTOTAL(9,BG289:BG289)</f>
        <v>0</v>
      </c>
    </row>
    <row r="291" spans="1:59" outlineLevel="2">
      <c r="A291" s="425">
        <f>'Gannett Fleming Eng Assess 6-16'!A288</f>
        <v>396.7</v>
      </c>
      <c r="B291" s="452"/>
      <c r="C291" s="351" t="s">
        <v>1216</v>
      </c>
      <c r="D291" s="351" t="str">
        <f>'Gannett Fleming Eng Assess 6-16'!C288</f>
        <v>RADIOS (BASE STATION)                                                                                                     2011                                                                                                        $3,996.00</v>
      </c>
      <c r="E291" s="429">
        <f>'Gannett Fleming Eng Assess 6-16'!E288</f>
        <v>0</v>
      </c>
      <c r="F291" s="333">
        <f>'Gannett Fleming Eng Assess 6-16'!D288</f>
        <v>2011</v>
      </c>
      <c r="G291" s="353">
        <f t="shared" si="795"/>
        <v>2011</v>
      </c>
      <c r="H291" s="352">
        <f>'Gannett Fleming Eng Assess 6-16'!G288</f>
        <v>3996</v>
      </c>
      <c r="I291" s="332" t="str">
        <f>VLOOKUP(A291,AccountParameters,6,FALSE)</f>
        <v>USBLS2</v>
      </c>
      <c r="J291" s="333">
        <f>VLOOKUP(CONCATENATE($I291,G291),CostIndices,10,FALSE)</f>
        <v>96</v>
      </c>
      <c r="K291" s="333">
        <f>VLOOKUP(CONCATENATE($I291,2017),CostIndices,10,FALSE)</f>
        <v>94</v>
      </c>
      <c r="L291" s="334">
        <f t="shared" si="796"/>
        <v>0.97899999999999998</v>
      </c>
      <c r="M291" s="335">
        <f t="shared" si="797"/>
        <v>3912.08</v>
      </c>
      <c r="N291" s="458">
        <f>VLOOKUP(A291,AccountParameters,7,FALSE)</f>
        <v>1</v>
      </c>
      <c r="O291" s="335">
        <f>ROUND(M291*N291,2)</f>
        <v>3912.08</v>
      </c>
      <c r="P291" s="63"/>
      <c r="Q291" s="347">
        <f t="shared" si="774"/>
        <v>396.7</v>
      </c>
      <c r="R291" s="347" t="str">
        <f t="shared" si="627"/>
        <v>COMMUNICATION EQUIPMENT</v>
      </c>
      <c r="S291" s="354">
        <f t="shared" si="798"/>
        <v>2011</v>
      </c>
      <c r="T291" s="336">
        <f>Inputs!B$7-(S291+0.5)</f>
        <v>6.5</v>
      </c>
      <c r="U291" s="355">
        <f>O291</f>
        <v>3912.08</v>
      </c>
      <c r="V291" s="337" t="str">
        <f>VLOOKUP($Q291,AccountParameters,7+1,FALSE)</f>
        <v>R3.0</v>
      </c>
      <c r="W291" s="338">
        <f>VLOOKUP($Q291,AccountParameters,8+1,FALSE)</f>
        <v>12</v>
      </c>
      <c r="X291" s="339">
        <f t="shared" si="799"/>
        <v>54</v>
      </c>
      <c r="Y291" s="340" t="str">
        <f t="shared" si="800"/>
        <v>R3.0054</v>
      </c>
      <c r="Z291" s="341">
        <f t="shared" si="801"/>
        <v>0.50512999999999997</v>
      </c>
      <c r="AA291" s="342">
        <f t="shared" si="802"/>
        <v>6.06</v>
      </c>
      <c r="AB291" s="342">
        <f t="shared" si="803"/>
        <v>12.559999999999999</v>
      </c>
      <c r="AC291" s="343">
        <f t="shared" si="804"/>
        <v>0.48248407999999998</v>
      </c>
      <c r="AD291" s="344">
        <f t="shared" si="805"/>
        <v>1887.52</v>
      </c>
      <c r="AE291" s="344">
        <f>ROUND($U291*T291,0)</f>
        <v>25429</v>
      </c>
      <c r="AF291" s="344">
        <f>ROUND($U291*AA291,0)</f>
        <v>23707</v>
      </c>
      <c r="AG291" s="344">
        <f>ROUND($U291*AB291,0)</f>
        <v>49136</v>
      </c>
      <c r="AH291" s="64"/>
      <c r="AI291" s="347">
        <f t="shared" si="775"/>
        <v>396.7</v>
      </c>
      <c r="AJ291" s="347" t="str">
        <f t="shared" si="628"/>
        <v>COMMUNICATION EQUIPMENT</v>
      </c>
      <c r="AK291" s="354">
        <f t="shared" si="806"/>
        <v>2011</v>
      </c>
      <c r="AL291" s="349">
        <f t="shared" si="807"/>
        <v>1887.52</v>
      </c>
      <c r="AM291" s="345">
        <f>VLOOKUP(AI291,AccountParameters,9+1,FALSE)</f>
        <v>0</v>
      </c>
      <c r="AN291" s="346">
        <f t="shared" si="808"/>
        <v>1887.52</v>
      </c>
      <c r="AP291" s="347">
        <f t="shared" si="776"/>
        <v>396.7</v>
      </c>
      <c r="AQ291" s="347" t="str">
        <f t="shared" si="629"/>
        <v>COMMUNICATION EQUIPMENT</v>
      </c>
      <c r="AR291" s="356">
        <f t="shared" si="809"/>
        <v>2011</v>
      </c>
      <c r="AS291" s="335">
        <f t="shared" si="810"/>
        <v>3996</v>
      </c>
      <c r="AT291" s="333" t="str">
        <f t="shared" si="811"/>
        <v>R3.0</v>
      </c>
      <c r="AU291" s="333">
        <f t="shared" si="812"/>
        <v>12</v>
      </c>
      <c r="AV291" s="348">
        <f t="shared" si="813"/>
        <v>6.5</v>
      </c>
      <c r="AW291" s="347">
        <f t="shared" si="814"/>
        <v>54</v>
      </c>
      <c r="AX291" s="347" t="str">
        <f t="shared" si="815"/>
        <v>R3.0054</v>
      </c>
      <c r="AY291" s="347">
        <f t="shared" si="816"/>
        <v>0.50512999999999997</v>
      </c>
      <c r="AZ291" s="347">
        <f t="shared" si="817"/>
        <v>6.06</v>
      </c>
      <c r="BA291" s="347">
        <f t="shared" si="818"/>
        <v>12.559999999999999</v>
      </c>
      <c r="BB291" s="350">
        <f t="shared" si="819"/>
        <v>0.51751999999999998</v>
      </c>
      <c r="BC291" s="335">
        <f t="shared" si="820"/>
        <v>2068.0100000000002</v>
      </c>
      <c r="BD291" s="349">
        <f t="shared" si="821"/>
        <v>1927.9899999999998</v>
      </c>
      <c r="BE291" s="63">
        <f>ROUND($AS291*AV291,2)</f>
        <v>25974</v>
      </c>
      <c r="BF291" s="63">
        <f>ROUND($AS291*AZ291,2)</f>
        <v>24215.759999999998</v>
      </c>
      <c r="BG291" s="63">
        <f>ROUND($AS291*BA291,2)</f>
        <v>50189.760000000002</v>
      </c>
    </row>
    <row r="292" spans="1:59" outlineLevel="1">
      <c r="A292" s="430" t="s">
        <v>1241</v>
      </c>
      <c r="B292" s="453"/>
      <c r="C292" s="357" t="str">
        <f>C291</f>
        <v>COMMUNICATION EQUIPMENT</v>
      </c>
      <c r="D292" s="351"/>
      <c r="E292" s="429"/>
      <c r="F292" s="333"/>
      <c r="G292" s="353"/>
      <c r="H292" s="352">
        <f>SUBTOTAL(9,H291:H291)</f>
        <v>3996</v>
      </c>
      <c r="I292" s="332"/>
      <c r="J292" s="333"/>
      <c r="K292" s="333"/>
      <c r="L292" s="334"/>
      <c r="M292" s="335">
        <f>SUBTOTAL(9,M291:M291)</f>
        <v>3912.08</v>
      </c>
      <c r="N292" s="335"/>
      <c r="O292" s="335">
        <f>SUBTOTAL(9,O291:O291)</f>
        <v>3912.08</v>
      </c>
      <c r="P292" s="63"/>
      <c r="Q292" s="431" t="str">
        <f t="shared" si="774"/>
        <v>396.70 Total</v>
      </c>
      <c r="R292" s="358" t="str">
        <f>C292</f>
        <v>COMMUNICATION EQUIPMENT</v>
      </c>
      <c r="S292" s="354"/>
      <c r="T292" s="336">
        <f>ROUND(AE292/U292,2)</f>
        <v>6.5</v>
      </c>
      <c r="U292" s="355">
        <f>SUBTOTAL(9,U291:U291)</f>
        <v>3912.08</v>
      </c>
      <c r="V292" s="337"/>
      <c r="W292" s="338"/>
      <c r="X292" s="339"/>
      <c r="Y292" s="340"/>
      <c r="Z292" s="341"/>
      <c r="AA292" s="342">
        <f>ROUND(AF292/$U292,2)</f>
        <v>6.06</v>
      </c>
      <c r="AB292" s="342">
        <f>ROUND(AG292/$U292,2)</f>
        <v>12.56</v>
      </c>
      <c r="AC292" s="343"/>
      <c r="AD292" s="344">
        <f>SUBTOTAL(9,AD291:AD291)</f>
        <v>1887.52</v>
      </c>
      <c r="AE292" s="344">
        <f t="shared" ref="AE292:AG292" si="827">SUBTOTAL(9,AE291:AE291)</f>
        <v>25429</v>
      </c>
      <c r="AF292" s="344">
        <f t="shared" si="827"/>
        <v>23707</v>
      </c>
      <c r="AG292" s="344">
        <f t="shared" si="827"/>
        <v>49136</v>
      </c>
      <c r="AH292" s="64"/>
      <c r="AI292" s="431" t="str">
        <f t="shared" si="775"/>
        <v>396.70 Total</v>
      </c>
      <c r="AJ292" s="358" t="str">
        <f>C292</f>
        <v>COMMUNICATION EQUIPMENT</v>
      </c>
      <c r="AK292" s="354"/>
      <c r="AL292" s="349">
        <f>SUBTOTAL(9,AL291:AL291)</f>
        <v>1887.52</v>
      </c>
      <c r="AM292" s="345"/>
      <c r="AN292" s="349">
        <f>SUBTOTAL(9,AN291:AN291)</f>
        <v>1887.52</v>
      </c>
      <c r="AP292" s="431" t="str">
        <f t="shared" si="776"/>
        <v>396.70 Total</v>
      </c>
      <c r="AQ292" s="358" t="str">
        <f>C292</f>
        <v>COMMUNICATION EQUIPMENT</v>
      </c>
      <c r="AR292" s="356"/>
      <c r="AS292" s="335">
        <f>SUBTOTAL(9,AS291:AS291)</f>
        <v>3996</v>
      </c>
      <c r="AT292" s="333"/>
      <c r="AU292" s="333"/>
      <c r="AV292" s="348">
        <f>ROUND(BE292/AS292,2)</f>
        <v>6.5</v>
      </c>
      <c r="AW292" s="347"/>
      <c r="AX292" s="347"/>
      <c r="AY292" s="347"/>
      <c r="AZ292" s="348">
        <f>ROUND(BF292/AS292,2)</f>
        <v>6.06</v>
      </c>
      <c r="BA292" s="348">
        <f>ROUND(BG292/AS292,2)</f>
        <v>12.56</v>
      </c>
      <c r="BB292" s="350"/>
      <c r="BC292" s="335">
        <f>SUBTOTAL(9,BC291:BC291)</f>
        <v>2068.0100000000002</v>
      </c>
      <c r="BD292" s="349">
        <f>SUBTOTAL(9,BD291:BD291)</f>
        <v>1927.9899999999998</v>
      </c>
      <c r="BE292" s="349">
        <f t="shared" ref="BE292:BG292" si="828">SUBTOTAL(9,BE291:BE291)</f>
        <v>25974</v>
      </c>
      <c r="BF292" s="349">
        <f t="shared" si="828"/>
        <v>24215.759999999998</v>
      </c>
      <c r="BG292" s="349">
        <f t="shared" si="828"/>
        <v>50189.760000000002</v>
      </c>
    </row>
    <row r="293" spans="1:59" outlineLevel="2">
      <c r="A293" s="425">
        <f>'Gannett Fleming Eng Assess 6-16'!A291</f>
        <v>397.7</v>
      </c>
      <c r="B293" s="452"/>
      <c r="C293" s="351" t="s">
        <v>1215</v>
      </c>
      <c r="D293" s="351" t="str">
        <f>'Gannett Fleming Eng Assess 6-16'!C291</f>
        <v>FURNACE</v>
      </c>
      <c r="E293" s="429">
        <f>'Gannett Fleming Eng Assess 6-16'!E291</f>
        <v>0</v>
      </c>
      <c r="F293" s="333">
        <f>'Gannett Fleming Eng Assess 6-16'!D291</f>
        <v>2002</v>
      </c>
      <c r="G293" s="353">
        <f t="shared" si="795"/>
        <v>2002</v>
      </c>
      <c r="H293" s="352">
        <f>'Gannett Fleming Eng Assess 6-16'!G291</f>
        <v>911.76</v>
      </c>
      <c r="I293" s="332" t="str">
        <f>VLOOKUP(A293,AccountParameters,6,FALSE)</f>
        <v>AUST-18</v>
      </c>
      <c r="J293" s="333">
        <f>VLOOKUP(CONCATENATE($I293,G293),CostIndices,10,FALSE)</f>
        <v>272</v>
      </c>
      <c r="K293" s="333">
        <f>VLOOKUP(CONCATENATE($I293,2017),CostIndices,10,FALSE)</f>
        <v>324</v>
      </c>
      <c r="L293" s="334">
        <f t="shared" si="796"/>
        <v>1.1910000000000001</v>
      </c>
      <c r="M293" s="335">
        <f t="shared" si="797"/>
        <v>1085.9100000000001</v>
      </c>
      <c r="N293" s="458">
        <f>VLOOKUP(A293,AccountParameters,7,FALSE)</f>
        <v>1</v>
      </c>
      <c r="O293" s="335">
        <f t="shared" ref="O293:O295" si="829">ROUND(M293*N293,2)</f>
        <v>1085.9100000000001</v>
      </c>
      <c r="P293" s="63"/>
      <c r="Q293" s="347">
        <f t="shared" si="774"/>
        <v>397.7</v>
      </c>
      <c r="R293" s="347" t="str">
        <f t="shared" si="627"/>
        <v>MISCELLANEOUS EQUIPMENT</v>
      </c>
      <c r="S293" s="354">
        <f t="shared" si="798"/>
        <v>2002</v>
      </c>
      <c r="T293" s="336">
        <f>Inputs!B$7-(S293+0.5)</f>
        <v>15.5</v>
      </c>
      <c r="U293" s="355">
        <f t="shared" ref="U293:U295" si="830">O293</f>
        <v>1085.9100000000001</v>
      </c>
      <c r="V293" s="337" t="str">
        <f>VLOOKUP($Q293,AccountParameters,7+1,FALSE)</f>
        <v>R3.0</v>
      </c>
      <c r="W293" s="338">
        <f>VLOOKUP($Q293,AccountParameters,8+1,FALSE)</f>
        <v>20</v>
      </c>
      <c r="X293" s="339">
        <f t="shared" si="799"/>
        <v>78</v>
      </c>
      <c r="Y293" s="340" t="str">
        <f t="shared" si="800"/>
        <v>R3.0078</v>
      </c>
      <c r="Z293" s="341">
        <f t="shared" si="801"/>
        <v>0.32728000000000002</v>
      </c>
      <c r="AA293" s="342">
        <f t="shared" si="802"/>
        <v>6.55</v>
      </c>
      <c r="AB293" s="342">
        <f t="shared" si="803"/>
        <v>22.05</v>
      </c>
      <c r="AC293" s="343">
        <f t="shared" si="804"/>
        <v>0.29705215000000001</v>
      </c>
      <c r="AD293" s="344">
        <f t="shared" si="805"/>
        <v>322.57</v>
      </c>
      <c r="AE293" s="344">
        <f>ROUND($U293*T293,0)</f>
        <v>16832</v>
      </c>
      <c r="AF293" s="344">
        <f t="shared" ref="AF293:AG295" si="831">ROUND($U293*AA293,0)</f>
        <v>7113</v>
      </c>
      <c r="AG293" s="344">
        <f t="shared" si="831"/>
        <v>23944</v>
      </c>
      <c r="AH293" s="64"/>
      <c r="AI293" s="347">
        <f t="shared" si="775"/>
        <v>397.7</v>
      </c>
      <c r="AJ293" s="347" t="str">
        <f t="shared" si="628"/>
        <v>MISCELLANEOUS EQUIPMENT</v>
      </c>
      <c r="AK293" s="354">
        <f t="shared" si="806"/>
        <v>2002</v>
      </c>
      <c r="AL293" s="349">
        <f t="shared" si="807"/>
        <v>322.57</v>
      </c>
      <c r="AM293" s="345">
        <f t="shared" ref="AM293:AM295" si="832">VLOOKUP(AI293,AccountParameters,9+1,FALSE)</f>
        <v>0</v>
      </c>
      <c r="AN293" s="346">
        <f t="shared" si="808"/>
        <v>322.57</v>
      </c>
      <c r="AP293" s="347">
        <f t="shared" si="776"/>
        <v>397.7</v>
      </c>
      <c r="AQ293" s="347" t="str">
        <f t="shared" si="629"/>
        <v>MISCELLANEOUS EQUIPMENT</v>
      </c>
      <c r="AR293" s="356">
        <f t="shared" si="809"/>
        <v>2002</v>
      </c>
      <c r="AS293" s="335">
        <f t="shared" si="810"/>
        <v>911.76</v>
      </c>
      <c r="AT293" s="333" t="str">
        <f t="shared" si="811"/>
        <v>R3.0</v>
      </c>
      <c r="AU293" s="333">
        <f t="shared" si="812"/>
        <v>20</v>
      </c>
      <c r="AV293" s="348">
        <f t="shared" si="813"/>
        <v>15.5</v>
      </c>
      <c r="AW293" s="347">
        <f t="shared" si="814"/>
        <v>78</v>
      </c>
      <c r="AX293" s="347" t="str">
        <f t="shared" si="815"/>
        <v>R3.0078</v>
      </c>
      <c r="AY293" s="347">
        <f t="shared" si="816"/>
        <v>0.32728000000000002</v>
      </c>
      <c r="AZ293" s="347">
        <f t="shared" si="817"/>
        <v>6.55</v>
      </c>
      <c r="BA293" s="347">
        <f t="shared" si="818"/>
        <v>22.05</v>
      </c>
      <c r="BB293" s="350">
        <f t="shared" si="819"/>
        <v>0.70294999999999996</v>
      </c>
      <c r="BC293" s="335">
        <f t="shared" si="820"/>
        <v>640.91999999999996</v>
      </c>
      <c r="BD293" s="349">
        <f t="shared" si="821"/>
        <v>270.84000000000003</v>
      </c>
      <c r="BE293" s="63">
        <f>ROUND($AS293*AV293,2)</f>
        <v>14132.28</v>
      </c>
      <c r="BF293" s="63">
        <f t="shared" ref="BF293:BG295" si="833">ROUND($AS293*AZ293,2)</f>
        <v>5972.03</v>
      </c>
      <c r="BG293" s="63">
        <f t="shared" si="833"/>
        <v>20104.310000000001</v>
      </c>
    </row>
    <row r="294" spans="1:59" outlineLevel="2">
      <c r="A294" s="425">
        <f>'Gannett Fleming Eng Assess 6-16'!A293</f>
        <v>397.7</v>
      </c>
      <c r="B294" s="452"/>
      <c r="C294" s="351" t="s">
        <v>1215</v>
      </c>
      <c r="D294" s="351" t="str">
        <f>'Gannett Fleming Eng Assess 6-16'!C293</f>
        <v>WASHER/DRYER</v>
      </c>
      <c r="E294" s="429">
        <f>'Gannett Fleming Eng Assess 6-16'!E293</f>
        <v>0</v>
      </c>
      <c r="F294" s="333">
        <f>'Gannett Fleming Eng Assess 6-16'!D293</f>
        <v>2008</v>
      </c>
      <c r="G294" s="353">
        <f t="shared" si="795"/>
        <v>2008</v>
      </c>
      <c r="H294" s="352">
        <f>'Gannett Fleming Eng Assess 6-16'!G293</f>
        <v>993</v>
      </c>
      <c r="I294" s="332" t="str">
        <f>VLOOKUP(A294,AccountParameters,6,FALSE)</f>
        <v>AUST-18</v>
      </c>
      <c r="J294" s="333">
        <f>VLOOKUP(CONCATENATE($I294,G294),CostIndices,10,FALSE)</f>
        <v>286</v>
      </c>
      <c r="K294" s="333">
        <f>VLOOKUP(CONCATENATE($I294,2017),CostIndices,10,FALSE)</f>
        <v>324</v>
      </c>
      <c r="L294" s="334">
        <f t="shared" si="796"/>
        <v>1.133</v>
      </c>
      <c r="M294" s="335">
        <f t="shared" si="797"/>
        <v>1125.07</v>
      </c>
      <c r="N294" s="458">
        <f>VLOOKUP(A294,AccountParameters,7,FALSE)</f>
        <v>1</v>
      </c>
      <c r="O294" s="335">
        <f t="shared" si="829"/>
        <v>1125.07</v>
      </c>
      <c r="P294" s="63"/>
      <c r="Q294" s="347">
        <f t="shared" si="774"/>
        <v>397.7</v>
      </c>
      <c r="R294" s="347" t="str">
        <f t="shared" si="627"/>
        <v>MISCELLANEOUS EQUIPMENT</v>
      </c>
      <c r="S294" s="354">
        <f t="shared" si="798"/>
        <v>2008</v>
      </c>
      <c r="T294" s="336">
        <f>Inputs!B$7-(S294+0.5)</f>
        <v>9.5</v>
      </c>
      <c r="U294" s="355">
        <f t="shared" si="830"/>
        <v>1125.07</v>
      </c>
      <c r="V294" s="337" t="str">
        <f>VLOOKUP($Q294,AccountParameters,7+1,FALSE)</f>
        <v>R3.0</v>
      </c>
      <c r="W294" s="338">
        <f>VLOOKUP($Q294,AccountParameters,8+1,FALSE)</f>
        <v>20</v>
      </c>
      <c r="X294" s="339">
        <f t="shared" si="799"/>
        <v>48</v>
      </c>
      <c r="Y294" s="340" t="str">
        <f t="shared" si="800"/>
        <v>R3.0048</v>
      </c>
      <c r="Z294" s="341">
        <f t="shared" si="801"/>
        <v>0.55461000000000005</v>
      </c>
      <c r="AA294" s="342">
        <f t="shared" si="802"/>
        <v>11.09</v>
      </c>
      <c r="AB294" s="342">
        <f t="shared" si="803"/>
        <v>20.59</v>
      </c>
      <c r="AC294" s="343">
        <f t="shared" si="804"/>
        <v>0.53861097999999996</v>
      </c>
      <c r="AD294" s="344">
        <f t="shared" si="805"/>
        <v>605.98</v>
      </c>
      <c r="AE294" s="344">
        <f>ROUND($U294*T294,0)</f>
        <v>10688</v>
      </c>
      <c r="AF294" s="344">
        <f t="shared" si="831"/>
        <v>12477</v>
      </c>
      <c r="AG294" s="344">
        <f t="shared" si="831"/>
        <v>23165</v>
      </c>
      <c r="AH294" s="64"/>
      <c r="AI294" s="347">
        <f t="shared" si="775"/>
        <v>397.7</v>
      </c>
      <c r="AJ294" s="347" t="str">
        <f t="shared" si="628"/>
        <v>MISCELLANEOUS EQUIPMENT</v>
      </c>
      <c r="AK294" s="354">
        <f t="shared" si="806"/>
        <v>2008</v>
      </c>
      <c r="AL294" s="349">
        <f t="shared" si="807"/>
        <v>605.98</v>
      </c>
      <c r="AM294" s="345">
        <f t="shared" si="832"/>
        <v>0</v>
      </c>
      <c r="AN294" s="346">
        <f t="shared" si="808"/>
        <v>605.98</v>
      </c>
      <c r="AP294" s="347">
        <f t="shared" si="776"/>
        <v>397.7</v>
      </c>
      <c r="AQ294" s="347" t="str">
        <f t="shared" si="629"/>
        <v>MISCELLANEOUS EQUIPMENT</v>
      </c>
      <c r="AR294" s="356">
        <f t="shared" si="809"/>
        <v>2008</v>
      </c>
      <c r="AS294" s="335">
        <f t="shared" si="810"/>
        <v>993</v>
      </c>
      <c r="AT294" s="333" t="str">
        <f t="shared" si="811"/>
        <v>R3.0</v>
      </c>
      <c r="AU294" s="333">
        <f t="shared" si="812"/>
        <v>20</v>
      </c>
      <c r="AV294" s="348">
        <f t="shared" si="813"/>
        <v>9.5</v>
      </c>
      <c r="AW294" s="347">
        <f t="shared" si="814"/>
        <v>48</v>
      </c>
      <c r="AX294" s="347" t="str">
        <f t="shared" si="815"/>
        <v>R3.0048</v>
      </c>
      <c r="AY294" s="347">
        <f t="shared" si="816"/>
        <v>0.55461000000000005</v>
      </c>
      <c r="AZ294" s="347">
        <f t="shared" si="817"/>
        <v>11.09</v>
      </c>
      <c r="BA294" s="347">
        <f t="shared" si="818"/>
        <v>20.59</v>
      </c>
      <c r="BB294" s="350">
        <f t="shared" si="819"/>
        <v>0.46139000000000002</v>
      </c>
      <c r="BC294" s="335">
        <f t="shared" si="820"/>
        <v>458.16</v>
      </c>
      <c r="BD294" s="349">
        <f t="shared" si="821"/>
        <v>534.83999999999992</v>
      </c>
      <c r="BE294" s="63">
        <f>ROUND($AS294*AV294,2)</f>
        <v>9433.5</v>
      </c>
      <c r="BF294" s="63">
        <f t="shared" si="833"/>
        <v>11012.37</v>
      </c>
      <c r="BG294" s="63">
        <f t="shared" si="833"/>
        <v>20445.87</v>
      </c>
    </row>
    <row r="295" spans="1:59" outlineLevel="2">
      <c r="A295" s="425">
        <f>'Gannett Fleming Eng Assess 6-16'!A297</f>
        <v>397.7</v>
      </c>
      <c r="B295" s="452"/>
      <c r="C295" s="351" t="s">
        <v>1215</v>
      </c>
      <c r="D295" s="351" t="str">
        <f>'Gannett Fleming Eng Assess 6-16'!C297</f>
        <v>REFRIGERATOR</v>
      </c>
      <c r="E295" s="429">
        <f>'Gannett Fleming Eng Assess 6-16'!E297</f>
        <v>0</v>
      </c>
      <c r="F295" s="333">
        <f>'Gannett Fleming Eng Assess 6-16'!D297</f>
        <v>2014</v>
      </c>
      <c r="G295" s="353">
        <f t="shared" si="795"/>
        <v>2014</v>
      </c>
      <c r="H295" s="352">
        <f>'Gannett Fleming Eng Assess 6-16'!G297</f>
        <v>2266</v>
      </c>
      <c r="I295" s="332" t="str">
        <f>VLOOKUP(A295,AccountParameters,6,FALSE)</f>
        <v>AUST-18</v>
      </c>
      <c r="J295" s="333">
        <f>VLOOKUP(CONCATENATE($I295,G295),CostIndices,10,FALSE)</f>
        <v>307</v>
      </c>
      <c r="K295" s="333">
        <f>VLOOKUP(CONCATENATE($I295,2017),CostIndices,10,FALSE)</f>
        <v>324</v>
      </c>
      <c r="L295" s="334">
        <f t="shared" si="796"/>
        <v>1.0549999999999999</v>
      </c>
      <c r="M295" s="335">
        <f t="shared" si="797"/>
        <v>2390.63</v>
      </c>
      <c r="N295" s="458">
        <f>VLOOKUP(A295,AccountParameters,7,FALSE)</f>
        <v>1</v>
      </c>
      <c r="O295" s="335">
        <f t="shared" si="829"/>
        <v>2390.63</v>
      </c>
      <c r="P295" s="63"/>
      <c r="Q295" s="347">
        <f t="shared" si="774"/>
        <v>397.7</v>
      </c>
      <c r="R295" s="347" t="str">
        <f t="shared" si="627"/>
        <v>MISCELLANEOUS EQUIPMENT</v>
      </c>
      <c r="S295" s="354">
        <f t="shared" si="798"/>
        <v>2014</v>
      </c>
      <c r="T295" s="336">
        <f>Inputs!B$7-(S295+0.5)</f>
        <v>3.5</v>
      </c>
      <c r="U295" s="355">
        <f t="shared" si="830"/>
        <v>2390.63</v>
      </c>
      <c r="V295" s="337" t="str">
        <f>VLOOKUP($Q295,AccountParameters,7+1,FALSE)</f>
        <v>R3.0</v>
      </c>
      <c r="W295" s="338">
        <f>VLOOKUP($Q295,AccountParameters,8+1,FALSE)</f>
        <v>20</v>
      </c>
      <c r="X295" s="339">
        <f t="shared" si="799"/>
        <v>18</v>
      </c>
      <c r="Y295" s="340" t="str">
        <f t="shared" si="800"/>
        <v>R3.0018</v>
      </c>
      <c r="Z295" s="341">
        <f t="shared" si="801"/>
        <v>0.82518999999999998</v>
      </c>
      <c r="AA295" s="342">
        <f t="shared" si="802"/>
        <v>16.5</v>
      </c>
      <c r="AB295" s="342">
        <f t="shared" si="803"/>
        <v>20</v>
      </c>
      <c r="AC295" s="343">
        <f t="shared" si="804"/>
        <v>0.82499999999999996</v>
      </c>
      <c r="AD295" s="344">
        <f t="shared" si="805"/>
        <v>1972.27</v>
      </c>
      <c r="AE295" s="344">
        <f>ROUND($U295*T295,0)</f>
        <v>8367</v>
      </c>
      <c r="AF295" s="344">
        <f t="shared" si="831"/>
        <v>39445</v>
      </c>
      <c r="AG295" s="344">
        <f t="shared" si="831"/>
        <v>47813</v>
      </c>
      <c r="AH295" s="64"/>
      <c r="AI295" s="347">
        <f t="shared" si="775"/>
        <v>397.7</v>
      </c>
      <c r="AJ295" s="347" t="str">
        <f t="shared" si="628"/>
        <v>MISCELLANEOUS EQUIPMENT</v>
      </c>
      <c r="AK295" s="354">
        <f t="shared" si="806"/>
        <v>2014</v>
      </c>
      <c r="AL295" s="349">
        <f t="shared" si="807"/>
        <v>1972.27</v>
      </c>
      <c r="AM295" s="345">
        <f t="shared" si="832"/>
        <v>0</v>
      </c>
      <c r="AN295" s="346">
        <f t="shared" si="808"/>
        <v>1972.27</v>
      </c>
      <c r="AP295" s="347">
        <f t="shared" si="776"/>
        <v>397.7</v>
      </c>
      <c r="AQ295" s="347" t="str">
        <f t="shared" si="629"/>
        <v>MISCELLANEOUS EQUIPMENT</v>
      </c>
      <c r="AR295" s="356">
        <f t="shared" si="809"/>
        <v>2014</v>
      </c>
      <c r="AS295" s="335">
        <f t="shared" si="810"/>
        <v>2266</v>
      </c>
      <c r="AT295" s="333" t="str">
        <f t="shared" si="811"/>
        <v>R3.0</v>
      </c>
      <c r="AU295" s="333">
        <f t="shared" si="812"/>
        <v>20</v>
      </c>
      <c r="AV295" s="348">
        <f t="shared" si="813"/>
        <v>3.5</v>
      </c>
      <c r="AW295" s="347">
        <f t="shared" si="814"/>
        <v>18</v>
      </c>
      <c r="AX295" s="347" t="str">
        <f t="shared" si="815"/>
        <v>R3.0018</v>
      </c>
      <c r="AY295" s="347">
        <f t="shared" si="816"/>
        <v>0.82518999999999998</v>
      </c>
      <c r="AZ295" s="347">
        <f t="shared" si="817"/>
        <v>16.5</v>
      </c>
      <c r="BA295" s="347">
        <f t="shared" si="818"/>
        <v>20</v>
      </c>
      <c r="BB295" s="350">
        <f t="shared" si="819"/>
        <v>0.17499999999999999</v>
      </c>
      <c r="BC295" s="335">
        <f t="shared" si="820"/>
        <v>396.55</v>
      </c>
      <c r="BD295" s="349">
        <f t="shared" si="821"/>
        <v>1869.45</v>
      </c>
      <c r="BE295" s="63">
        <f>ROUND($AS295*AV295,2)</f>
        <v>7931</v>
      </c>
      <c r="BF295" s="63">
        <f t="shared" si="833"/>
        <v>37389</v>
      </c>
      <c r="BG295" s="63">
        <f t="shared" si="833"/>
        <v>45320</v>
      </c>
    </row>
    <row r="296" spans="1:59" outlineLevel="1">
      <c r="A296" s="430" t="s">
        <v>1242</v>
      </c>
      <c r="B296" s="453"/>
      <c r="C296" s="357" t="str">
        <f>C295</f>
        <v>MISCELLANEOUS EQUIPMENT</v>
      </c>
      <c r="D296" s="351"/>
      <c r="E296" s="429"/>
      <c r="F296" s="333"/>
      <c r="G296" s="353"/>
      <c r="H296" s="352">
        <f>SUBTOTAL(9,H293:H295)</f>
        <v>4170.76</v>
      </c>
      <c r="I296" s="332"/>
      <c r="J296" s="333"/>
      <c r="K296" s="333"/>
      <c r="L296" s="334"/>
      <c r="M296" s="335">
        <f>SUBTOTAL(9,M293:M295)</f>
        <v>4601.6100000000006</v>
      </c>
      <c r="N296" s="335"/>
      <c r="O296" s="335">
        <f>SUBTOTAL(9,O293:O295)</f>
        <v>4601.6100000000006</v>
      </c>
      <c r="P296" s="63"/>
      <c r="Q296" s="431" t="str">
        <f t="shared" si="774"/>
        <v>397.70 Total</v>
      </c>
      <c r="R296" s="358" t="str">
        <f>C296</f>
        <v>MISCELLANEOUS EQUIPMENT</v>
      </c>
      <c r="S296" s="354"/>
      <c r="T296" s="336">
        <f t="shared" ref="T296:T297" si="834">ROUND(AE296/U296,2)</f>
        <v>7.8</v>
      </c>
      <c r="U296" s="355">
        <f>SUBTOTAL(9,U293:U295)</f>
        <v>4601.6100000000006</v>
      </c>
      <c r="V296" s="337"/>
      <c r="W296" s="338"/>
      <c r="X296" s="339"/>
      <c r="Y296" s="340"/>
      <c r="Z296" s="341"/>
      <c r="AA296" s="342">
        <f t="shared" ref="AA296:AA297" si="835">ROUND(AF296/$U296,2)</f>
        <v>12.83</v>
      </c>
      <c r="AB296" s="342">
        <f t="shared" ref="AB296:AB297" si="836">ROUND(AG296/$U296,2)</f>
        <v>20.63</v>
      </c>
      <c r="AC296" s="343"/>
      <c r="AD296" s="344">
        <f>SUBTOTAL(9,AD293:AD295)</f>
        <v>2900.8199999999997</v>
      </c>
      <c r="AE296" s="344">
        <f>SUBTOTAL(9,AE293:AE295)</f>
        <v>35887</v>
      </c>
      <c r="AF296" s="344">
        <f>SUBTOTAL(9,AF293:AF295)</f>
        <v>59035</v>
      </c>
      <c r="AG296" s="344">
        <f>SUBTOTAL(9,AG293:AG295)</f>
        <v>94922</v>
      </c>
      <c r="AH296" s="64"/>
      <c r="AI296" s="431" t="str">
        <f t="shared" si="775"/>
        <v>397.70 Total</v>
      </c>
      <c r="AJ296" s="358" t="str">
        <f>C296</f>
        <v>MISCELLANEOUS EQUIPMENT</v>
      </c>
      <c r="AK296" s="354"/>
      <c r="AL296" s="349">
        <f>SUBTOTAL(9,AL293:AL295)</f>
        <v>2900.8199999999997</v>
      </c>
      <c r="AM296" s="345"/>
      <c r="AN296" s="349">
        <f>SUBTOTAL(9,AN293:AN295)</f>
        <v>2900.8199999999997</v>
      </c>
      <c r="AP296" s="431" t="str">
        <f t="shared" si="776"/>
        <v>397.70 Total</v>
      </c>
      <c r="AQ296" s="358" t="str">
        <f>C296</f>
        <v>MISCELLANEOUS EQUIPMENT</v>
      </c>
      <c r="AR296" s="356"/>
      <c r="AS296" s="335">
        <f>SUBTOTAL(9,AS293:AS295)</f>
        <v>4170.76</v>
      </c>
      <c r="AT296" s="333"/>
      <c r="AU296" s="333"/>
      <c r="AV296" s="348">
        <f t="shared" ref="AV296:AV297" si="837">ROUND(BE296/AS296,2)</f>
        <v>7.55</v>
      </c>
      <c r="AW296" s="347"/>
      <c r="AX296" s="347"/>
      <c r="AY296" s="347"/>
      <c r="AZ296" s="348">
        <f t="shared" ref="AZ296:AZ297" si="838">ROUND(BF296/AS296,2)</f>
        <v>13.04</v>
      </c>
      <c r="BA296" s="348">
        <f t="shared" ref="BA296:BA297" si="839">ROUND(BG296/AS296,2)</f>
        <v>20.59</v>
      </c>
      <c r="BB296" s="350"/>
      <c r="BC296" s="335">
        <f>SUBTOTAL(9,BC293:BC295)</f>
        <v>1495.6299999999999</v>
      </c>
      <c r="BD296" s="349">
        <f>SUBTOTAL(9,BD293:BD295)</f>
        <v>2675.13</v>
      </c>
      <c r="BE296" s="349">
        <f>SUBTOTAL(9,BE293:BE295)</f>
        <v>31496.78</v>
      </c>
      <c r="BF296" s="349">
        <f>SUBTOTAL(9,BF293:BF295)</f>
        <v>54373.4</v>
      </c>
      <c r="BG296" s="349">
        <f>SUBTOTAL(9,BG293:BG295)</f>
        <v>85870.18</v>
      </c>
    </row>
    <row r="297" spans="1:59">
      <c r="A297" s="430" t="s">
        <v>754</v>
      </c>
      <c r="B297" s="453"/>
      <c r="C297" s="357"/>
      <c r="D297" s="351"/>
      <c r="E297" s="429"/>
      <c r="F297" s="333"/>
      <c r="G297" s="353"/>
      <c r="H297" s="352">
        <f>SUBTOTAL(9,H24:H295)</f>
        <v>68404345.140000015</v>
      </c>
      <c r="I297" s="332"/>
      <c r="J297" s="333"/>
      <c r="K297" s="333"/>
      <c r="L297" s="334"/>
      <c r="M297" s="335">
        <f>SUBTOTAL(9,M24:M295)</f>
        <v>209865527.89999998</v>
      </c>
      <c r="N297" s="335"/>
      <c r="O297" s="335">
        <f>SUBTOTAL(9,O24:O295)</f>
        <v>209693218.09999999</v>
      </c>
      <c r="P297" s="63"/>
      <c r="Q297" s="431" t="str">
        <f t="shared" si="774"/>
        <v>Grand Total</v>
      </c>
      <c r="R297" s="358">
        <f>C297</f>
        <v>0</v>
      </c>
      <c r="S297" s="354"/>
      <c r="T297" s="336">
        <f t="shared" si="834"/>
        <v>34.590000000000003</v>
      </c>
      <c r="U297" s="355">
        <f>SUBTOTAL(9,U24:U295)</f>
        <v>209693218.09999999</v>
      </c>
      <c r="V297" s="337"/>
      <c r="W297" s="338"/>
      <c r="X297" s="339"/>
      <c r="Y297" s="340"/>
      <c r="Z297" s="341"/>
      <c r="AA297" s="342">
        <f t="shared" si="835"/>
        <v>30.19</v>
      </c>
      <c r="AB297" s="342">
        <f t="shared" si="836"/>
        <v>64.23</v>
      </c>
      <c r="AC297" s="343"/>
      <c r="AD297" s="344">
        <f>SUBTOTAL(9,AD24:AD295)</f>
        <v>99589818.549999982</v>
      </c>
      <c r="AE297" s="344">
        <f>SUBTOTAL(9,AE24:AE295)</f>
        <v>7254247699</v>
      </c>
      <c r="AF297" s="344">
        <f>SUBTOTAL(9,AF24:AF295)</f>
        <v>6330472462</v>
      </c>
      <c r="AG297" s="344">
        <f>SUBTOTAL(9,AG24:AG295)</f>
        <v>13468246728</v>
      </c>
      <c r="AH297" s="64"/>
      <c r="AI297" s="431" t="str">
        <f t="shared" si="775"/>
        <v>Grand Total</v>
      </c>
      <c r="AJ297" s="358">
        <f>C297</f>
        <v>0</v>
      </c>
      <c r="AK297" s="354"/>
      <c r="AL297" s="349">
        <f>SUBTOTAL(9,AL24:AL295)</f>
        <v>99589818.549999982</v>
      </c>
      <c r="AM297" s="345"/>
      <c r="AN297" s="349">
        <f>SUBTOTAL(9,AN24:AN295)</f>
        <v>99589818.549999982</v>
      </c>
      <c r="AP297" s="431" t="str">
        <f t="shared" si="776"/>
        <v>Grand Total</v>
      </c>
      <c r="AQ297" s="358"/>
      <c r="AR297" s="356"/>
      <c r="AS297" s="335">
        <f>SUBTOTAL(9,AS24:AS295)</f>
        <v>68404345.140000015</v>
      </c>
      <c r="AT297" s="333"/>
      <c r="AU297" s="333"/>
      <c r="AV297" s="348">
        <f t="shared" si="837"/>
        <v>26.38</v>
      </c>
      <c r="AW297" s="347"/>
      <c r="AX297" s="347"/>
      <c r="AY297" s="347"/>
      <c r="AZ297" s="348">
        <f t="shared" si="838"/>
        <v>36.44</v>
      </c>
      <c r="BA297" s="348">
        <f t="shared" si="839"/>
        <v>62.37</v>
      </c>
      <c r="BB297" s="350"/>
      <c r="BC297" s="335">
        <f>SUBTOTAL(9,BC24:BC295)</f>
        <v>28346711.219999988</v>
      </c>
      <c r="BD297" s="349">
        <f>SUBTOTAL(9,BD24:BD295)</f>
        <v>40057633.920000054</v>
      </c>
      <c r="BE297" s="349">
        <f>SUBTOTAL(9,BE24:BE295)</f>
        <v>1804699393.0500011</v>
      </c>
      <c r="BF297" s="349">
        <f>SUBTOTAL(9,BF24:BF295)</f>
        <v>2492647926.6599979</v>
      </c>
      <c r="BG297" s="349">
        <f>SUBTOTAL(9,BG24:BG295)</f>
        <v>4266277508.7799997</v>
      </c>
    </row>
    <row r="298" spans="1:59">
      <c r="A298" s="425"/>
      <c r="B298" s="452"/>
      <c r="C298" s="426"/>
      <c r="D298" s="351"/>
      <c r="E298" s="429"/>
      <c r="F298" s="333"/>
      <c r="G298" s="353"/>
      <c r="H298" s="352"/>
      <c r="I298" s="332"/>
      <c r="J298" s="333"/>
      <c r="K298" s="333"/>
      <c r="L298" s="334"/>
      <c r="M298" s="335"/>
      <c r="N298" s="335"/>
      <c r="O298" s="335"/>
      <c r="P298" s="63"/>
      <c r="Q298" s="347"/>
      <c r="R298" s="347"/>
      <c r="S298" s="354"/>
      <c r="T298" s="336"/>
      <c r="U298" s="355"/>
      <c r="V298" s="337"/>
      <c r="W298" s="338"/>
      <c r="X298" s="339"/>
      <c r="Y298" s="340"/>
      <c r="Z298" s="341"/>
      <c r="AA298" s="342"/>
      <c r="AB298" s="342"/>
      <c r="AC298" s="343"/>
      <c r="AD298" s="344"/>
      <c r="AE298" s="344"/>
      <c r="AF298" s="344"/>
      <c r="AG298" s="344"/>
      <c r="AH298" s="64"/>
      <c r="AI298" s="347"/>
      <c r="AJ298" s="347"/>
      <c r="AK298" s="354"/>
      <c r="AL298" s="349"/>
      <c r="AM298" s="345"/>
      <c r="AN298" s="346"/>
      <c r="AP298" s="347"/>
      <c r="AQ298" s="347"/>
      <c r="AR298" s="356"/>
      <c r="AS298" s="335"/>
      <c r="AT298" s="333"/>
      <c r="AU298" s="333"/>
      <c r="AV298" s="348"/>
      <c r="AW298" s="347"/>
      <c r="AX298" s="347"/>
      <c r="AY298" s="347"/>
      <c r="AZ298" s="347"/>
      <c r="BA298" s="347"/>
      <c r="BB298" s="350"/>
      <c r="BC298" s="335"/>
      <c r="BD298" s="349"/>
    </row>
    <row r="299" spans="1:59">
      <c r="A299" s="425"/>
      <c r="B299" s="452"/>
      <c r="C299" s="426"/>
      <c r="D299" s="351"/>
      <c r="E299" s="429"/>
      <c r="F299" s="333"/>
      <c r="G299" s="353"/>
      <c r="H299" s="352">
        <v>68404345.140000001</v>
      </c>
      <c r="I299" s="332"/>
      <c r="J299" s="333"/>
      <c r="K299" s="333"/>
      <c r="L299" s="334"/>
      <c r="M299" s="335"/>
      <c r="N299" s="335"/>
      <c r="O299" s="335"/>
      <c r="P299" s="63"/>
      <c r="Q299" s="347"/>
      <c r="R299" s="347"/>
      <c r="S299" s="354"/>
      <c r="T299" s="336"/>
      <c r="U299" s="355"/>
      <c r="V299" s="337"/>
      <c r="W299" s="338"/>
      <c r="X299" s="339"/>
      <c r="Y299" s="340"/>
      <c r="Z299" s="341"/>
      <c r="AA299" s="342"/>
      <c r="AB299" s="342"/>
      <c r="AC299" s="343"/>
      <c r="AD299" s="344"/>
      <c r="AE299" s="344"/>
      <c r="AF299" s="344"/>
      <c r="AG299" s="344"/>
      <c r="AH299" s="64"/>
      <c r="AI299" s="347"/>
      <c r="AJ299" s="347"/>
      <c r="AK299" s="354"/>
      <c r="AL299" s="349"/>
      <c r="AM299" s="345"/>
      <c r="AN299" s="346"/>
      <c r="AP299" s="347"/>
      <c r="AQ299" s="347"/>
      <c r="AR299" s="356"/>
      <c r="AS299" s="335"/>
      <c r="AT299" s="333"/>
      <c r="AU299" s="333"/>
      <c r="AV299" s="348"/>
      <c r="AW299" s="347"/>
      <c r="AX299" s="347"/>
      <c r="AY299" s="347"/>
      <c r="AZ299" s="347"/>
      <c r="BA299" s="347"/>
      <c r="BB299" s="350"/>
      <c r="BC299" s="335"/>
      <c r="BD299" s="349"/>
    </row>
    <row r="300" spans="1:59">
      <c r="A300" s="425"/>
      <c r="B300" s="452"/>
      <c r="C300" s="426"/>
      <c r="D300" s="351"/>
      <c r="E300" s="429"/>
      <c r="F300" s="333"/>
      <c r="G300" s="353"/>
      <c r="H300" s="352">
        <f>H299-H297</f>
        <v>0</v>
      </c>
      <c r="I300" s="332"/>
      <c r="J300" s="333"/>
      <c r="K300" s="333"/>
      <c r="L300" s="334"/>
      <c r="M300" s="335"/>
      <c r="N300" s="335"/>
      <c r="O300" s="335"/>
      <c r="P300" s="63"/>
      <c r="Q300" s="347"/>
      <c r="R300" s="347"/>
      <c r="S300" s="354"/>
      <c r="T300" s="336"/>
      <c r="U300" s="355"/>
      <c r="V300" s="337"/>
      <c r="W300" s="338"/>
      <c r="X300" s="339"/>
      <c r="Y300" s="340"/>
      <c r="Z300" s="341"/>
      <c r="AA300" s="342"/>
      <c r="AB300" s="342"/>
      <c r="AC300" s="343"/>
      <c r="AD300" s="344"/>
      <c r="AE300" s="344"/>
      <c r="AF300" s="344"/>
      <c r="AG300" s="344"/>
      <c r="AH300" s="64"/>
      <c r="AI300" s="347"/>
      <c r="AJ300" s="347"/>
      <c r="AK300" s="354"/>
      <c r="AL300" s="349"/>
      <c r="AM300" s="345"/>
      <c r="AN300" s="346"/>
      <c r="AP300" s="347"/>
      <c r="AQ300" s="347"/>
      <c r="AR300" s="356"/>
      <c r="AS300" s="335"/>
      <c r="AT300" s="333"/>
      <c r="AU300" s="333"/>
      <c r="AV300" s="348"/>
      <c r="AW300" s="347"/>
      <c r="AX300" s="347"/>
      <c r="AY300" s="347"/>
      <c r="AZ300" s="347"/>
      <c r="BA300" s="347"/>
      <c r="BB300" s="350"/>
      <c r="BC300" s="335"/>
      <c r="BD300" s="349"/>
    </row>
    <row r="301" spans="1:59">
      <c r="A301" s="425"/>
      <c r="B301" s="452"/>
      <c r="C301" s="426"/>
      <c r="D301" s="351"/>
      <c r="E301" s="429"/>
      <c r="F301" s="333"/>
      <c r="G301" s="353"/>
      <c r="H301" s="352"/>
      <c r="I301" s="332"/>
      <c r="J301" s="333"/>
      <c r="K301" s="333"/>
      <c r="L301" s="334"/>
      <c r="M301" s="335"/>
      <c r="N301" s="335"/>
      <c r="O301" s="335"/>
      <c r="P301" s="63"/>
      <c r="Q301" s="347"/>
      <c r="R301" s="347"/>
      <c r="S301" s="354"/>
      <c r="T301" s="336"/>
      <c r="U301" s="355"/>
      <c r="V301" s="337"/>
      <c r="W301" s="338"/>
      <c r="X301" s="339"/>
      <c r="Y301" s="340"/>
      <c r="Z301" s="341"/>
      <c r="AA301" s="342"/>
      <c r="AB301" s="342"/>
      <c r="AC301" s="343"/>
      <c r="AD301" s="344"/>
      <c r="AE301" s="344"/>
      <c r="AF301" s="344"/>
      <c r="AG301" s="344"/>
      <c r="AH301" s="64"/>
      <c r="AI301" s="347"/>
      <c r="AJ301" s="347"/>
      <c r="AK301" s="354"/>
      <c r="AL301" s="349"/>
      <c r="AM301" s="345"/>
      <c r="AN301" s="346"/>
      <c r="AP301" s="347"/>
      <c r="AQ301" s="347"/>
      <c r="AR301" s="356"/>
      <c r="AS301" s="335"/>
      <c r="AT301" s="333"/>
      <c r="AU301" s="333"/>
      <c r="AV301" s="348"/>
      <c r="AW301" s="347"/>
      <c r="AX301" s="347"/>
      <c r="AY301" s="347"/>
      <c r="AZ301" s="347"/>
      <c r="BA301" s="347"/>
      <c r="BB301" s="350"/>
      <c r="BC301" s="335"/>
      <c r="BD301" s="349"/>
    </row>
    <row r="302" spans="1:59">
      <c r="A302" s="425"/>
      <c r="B302" s="452"/>
      <c r="C302" s="426"/>
      <c r="D302" s="351"/>
      <c r="E302" s="429"/>
      <c r="F302" s="333"/>
      <c r="G302" s="353"/>
      <c r="H302" s="352"/>
      <c r="I302" s="332"/>
      <c r="J302" s="333"/>
      <c r="K302" s="333"/>
      <c r="L302" s="334"/>
      <c r="M302" s="335"/>
      <c r="N302" s="335"/>
      <c r="O302" s="335"/>
      <c r="P302" s="63"/>
      <c r="Q302" s="347"/>
      <c r="R302" s="347"/>
      <c r="S302" s="354"/>
      <c r="T302" s="336"/>
      <c r="U302" s="355"/>
      <c r="V302" s="337"/>
      <c r="W302" s="338"/>
      <c r="X302" s="339"/>
      <c r="Y302" s="340"/>
      <c r="Z302" s="341"/>
      <c r="AA302" s="342"/>
      <c r="AB302" s="342"/>
      <c r="AC302" s="343"/>
      <c r="AD302" s="344"/>
      <c r="AE302" s="344"/>
      <c r="AF302" s="344"/>
      <c r="AG302" s="344"/>
      <c r="AH302" s="64"/>
      <c r="AI302" s="347"/>
      <c r="AJ302" s="347"/>
      <c r="AK302" s="354"/>
      <c r="AL302" s="349"/>
      <c r="AM302" s="345"/>
      <c r="AN302" s="346"/>
      <c r="AP302" s="347"/>
      <c r="AQ302" s="347"/>
      <c r="AR302" s="356"/>
      <c r="AS302" s="335"/>
      <c r="AT302" s="333"/>
      <c r="AU302" s="333"/>
      <c r="AV302" s="348"/>
      <c r="AW302" s="347"/>
      <c r="AX302" s="347"/>
      <c r="AY302" s="347"/>
      <c r="AZ302" s="347"/>
      <c r="BA302" s="347"/>
      <c r="BB302" s="350"/>
      <c r="BC302" s="335"/>
      <c r="BD302" s="349"/>
    </row>
    <row r="303" spans="1:59">
      <c r="A303" s="425"/>
      <c r="B303" s="452"/>
      <c r="C303" s="426"/>
      <c r="D303" s="351"/>
      <c r="E303" s="429"/>
      <c r="F303" s="333"/>
      <c r="G303" s="353"/>
      <c r="H303" s="352"/>
      <c r="I303" s="332"/>
      <c r="J303" s="333"/>
      <c r="K303" s="333"/>
      <c r="L303" s="334"/>
      <c r="M303" s="335"/>
      <c r="N303" s="335"/>
      <c r="O303" s="335"/>
      <c r="P303" s="63"/>
      <c r="Q303" s="347"/>
      <c r="R303" s="347"/>
      <c r="S303" s="354"/>
      <c r="T303" s="336"/>
      <c r="U303" s="355"/>
      <c r="V303" s="337"/>
      <c r="W303" s="338"/>
      <c r="X303" s="339"/>
      <c r="Y303" s="340"/>
      <c r="Z303" s="341"/>
      <c r="AA303" s="342"/>
      <c r="AB303" s="342"/>
      <c r="AC303" s="343"/>
      <c r="AD303" s="344"/>
      <c r="AE303" s="344"/>
      <c r="AF303" s="344"/>
      <c r="AG303" s="344"/>
      <c r="AH303" s="64"/>
      <c r="AI303" s="347"/>
      <c r="AJ303" s="347"/>
      <c r="AK303" s="354"/>
      <c r="AL303" s="349"/>
      <c r="AM303" s="345"/>
      <c r="AN303" s="346"/>
      <c r="AP303" s="347"/>
      <c r="AQ303" s="347"/>
      <c r="AR303" s="356"/>
      <c r="AS303" s="335"/>
      <c r="AT303" s="333"/>
      <c r="AU303" s="333"/>
      <c r="AV303" s="348"/>
      <c r="AW303" s="347"/>
      <c r="AX303" s="347"/>
      <c r="AY303" s="347"/>
      <c r="AZ303" s="347"/>
      <c r="BA303" s="347"/>
      <c r="BB303" s="350"/>
      <c r="BC303" s="335"/>
      <c r="BD303" s="349"/>
    </row>
    <row r="304" spans="1:59">
      <c r="A304" s="425" t="str">
        <f>'Gannett Fleming Eng Assess 6-16'!A304</f>
        <v>Grand Total</v>
      </c>
      <c r="B304" s="452"/>
      <c r="C304" s="426"/>
      <c r="D304" s="351" t="str">
        <f>'Gannett Fleming Eng Assess 6-16'!C304</f>
        <v>TOTAL WASTEWATER  SYSTEM</v>
      </c>
      <c r="E304" s="429"/>
      <c r="F304" s="333"/>
      <c r="G304" s="353"/>
      <c r="H304" s="352">
        <f>H297</f>
        <v>68404345.140000015</v>
      </c>
      <c r="I304" s="332"/>
      <c r="J304" s="333"/>
      <c r="K304" s="333"/>
      <c r="L304" s="334"/>
      <c r="M304" s="335"/>
      <c r="N304" s="335"/>
      <c r="O304" s="335"/>
      <c r="P304" s="63"/>
      <c r="Q304" s="347"/>
      <c r="R304" s="347"/>
      <c r="S304" s="354"/>
      <c r="T304" s="336"/>
      <c r="U304" s="355"/>
      <c r="V304" s="337"/>
      <c r="W304" s="338"/>
      <c r="X304" s="339"/>
      <c r="Y304" s="340"/>
      <c r="Z304" s="341"/>
      <c r="AA304" s="342"/>
      <c r="AB304" s="342"/>
      <c r="AC304" s="343"/>
      <c r="AD304" s="344"/>
      <c r="AE304" s="344"/>
      <c r="AF304" s="344"/>
      <c r="AG304" s="344"/>
      <c r="AH304" s="64"/>
      <c r="AI304" s="347"/>
      <c r="AJ304" s="347"/>
      <c r="AK304" s="354"/>
      <c r="AL304" s="349"/>
      <c r="AM304" s="345"/>
      <c r="AN304" s="346"/>
      <c r="AP304" s="347"/>
      <c r="AQ304" s="347"/>
      <c r="AR304" s="356"/>
      <c r="AS304" s="335"/>
      <c r="AT304" s="333"/>
      <c r="AU304" s="333"/>
      <c r="AV304" s="348"/>
      <c r="AW304" s="347"/>
      <c r="AX304" s="347"/>
      <c r="AY304" s="347"/>
      <c r="AZ304" s="347"/>
      <c r="BA304" s="347"/>
      <c r="BB304" s="350"/>
      <c r="BC304" s="335"/>
      <c r="BD304" s="349"/>
    </row>
    <row r="306" spans="4:4">
      <c r="D306" s="213" t="s">
        <v>766</v>
      </c>
    </row>
  </sheetData>
  <pageMargins left="0.95" right="0.7" top="1.25" bottom="0.75" header="0.8" footer="0.3"/>
  <pageSetup scale="11" fitToHeight="16" orientation="landscape" r:id="rId1"/>
  <headerFooter>
    <oddHeader>&amp;Z&amp;F</oddHeader>
    <oddFooter>&amp;A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304"/>
  <sheetViews>
    <sheetView topLeftCell="A266" workbookViewId="0">
      <selection activeCell="C41" sqref="C41"/>
    </sheetView>
  </sheetViews>
  <sheetFormatPr defaultRowHeight="15"/>
  <cols>
    <col min="1" max="1" width="9.140625" style="363"/>
    <col min="2" max="2" width="9.140625" style="120"/>
    <col min="3" max="3" width="43.7109375" style="120" customWidth="1"/>
    <col min="4" max="4" width="11.28515625" style="120" customWidth="1"/>
    <col min="5" max="5" width="19" style="121" customWidth="1"/>
    <col min="6" max="6" width="9.85546875" style="364" customWidth="1"/>
    <col min="7" max="7" width="15.140625" style="364" customWidth="1"/>
    <col min="8" max="8" width="6.5703125" style="120" customWidth="1"/>
    <col min="9" max="9" width="10.7109375" style="120" customWidth="1"/>
    <col min="10" max="10" width="7" style="120" customWidth="1"/>
    <col min="11" max="11" width="7.85546875" style="120" customWidth="1"/>
    <col min="12" max="12" width="7.42578125" style="120" customWidth="1"/>
    <col min="13" max="16384" width="9.140625" style="120"/>
  </cols>
  <sheetData>
    <row r="1" spans="1:12">
      <c r="A1" s="363" t="s">
        <v>1197</v>
      </c>
    </row>
    <row r="2" spans="1:12">
      <c r="A2" s="363" t="s">
        <v>1198</v>
      </c>
    </row>
    <row r="3" spans="1:12">
      <c r="A3" s="423" t="s">
        <v>1200</v>
      </c>
    </row>
    <row r="4" spans="1:12">
      <c r="A4" s="363" t="s">
        <v>1199</v>
      </c>
    </row>
    <row r="5" spans="1:12">
      <c r="A5" s="363" t="s">
        <v>1203</v>
      </c>
    </row>
    <row r="6" spans="1:12" s="361" customFormat="1" ht="30">
      <c r="A6" s="360" t="s">
        <v>434</v>
      </c>
      <c r="C6" s="361" t="s">
        <v>880</v>
      </c>
      <c r="D6" s="361" t="s">
        <v>881</v>
      </c>
      <c r="E6" s="361" t="s">
        <v>882</v>
      </c>
      <c r="F6" s="362" t="s">
        <v>883</v>
      </c>
      <c r="G6" s="362" t="s">
        <v>884</v>
      </c>
    </row>
    <row r="7" spans="1:12" ht="12.75" customHeight="1">
      <c r="A7" s="363">
        <v>353.2</v>
      </c>
      <c r="C7" s="120" t="s">
        <v>885</v>
      </c>
      <c r="J7" s="365"/>
      <c r="K7" s="365"/>
      <c r="L7" s="365"/>
    </row>
    <row r="8" spans="1:12" ht="12.75" customHeight="1">
      <c r="A8" s="363">
        <v>353.2</v>
      </c>
      <c r="C8" s="120" t="s">
        <v>886</v>
      </c>
      <c r="D8" s="366">
        <v>1966</v>
      </c>
      <c r="E8" s="361" t="s">
        <v>887</v>
      </c>
      <c r="G8" s="367">
        <v>37581.96</v>
      </c>
      <c r="K8" s="366"/>
      <c r="L8" s="366"/>
    </row>
    <row r="9" spans="1:12" ht="12.75" customHeight="1">
      <c r="A9" s="363">
        <v>353.2</v>
      </c>
      <c r="C9" s="120" t="s">
        <v>886</v>
      </c>
      <c r="D9" s="366">
        <v>1970</v>
      </c>
      <c r="E9" s="361" t="s">
        <v>888</v>
      </c>
      <c r="G9" s="367">
        <v>630.28</v>
      </c>
      <c r="K9" s="366"/>
      <c r="L9" s="366"/>
    </row>
    <row r="10" spans="1:12" ht="12.75" customHeight="1">
      <c r="A10" s="363">
        <v>353.2</v>
      </c>
      <c r="C10" s="120" t="s">
        <v>886</v>
      </c>
      <c r="D10" s="366">
        <v>1975</v>
      </c>
      <c r="E10" s="361" t="s">
        <v>889</v>
      </c>
      <c r="G10" s="367">
        <v>6715.66</v>
      </c>
      <c r="K10" s="366"/>
      <c r="L10" s="366"/>
    </row>
    <row r="11" spans="1:12" ht="12.75" customHeight="1">
      <c r="A11" s="363">
        <v>353.2</v>
      </c>
      <c r="C11" s="120" t="s">
        <v>886</v>
      </c>
      <c r="D11" s="366">
        <v>1980</v>
      </c>
      <c r="E11" s="361" t="s">
        <v>890</v>
      </c>
      <c r="G11" s="367">
        <v>1069.8900000000001</v>
      </c>
      <c r="K11" s="366"/>
      <c r="L11" s="366"/>
    </row>
    <row r="12" spans="1:12" ht="12.75" customHeight="1">
      <c r="A12" s="363">
        <v>353.2</v>
      </c>
      <c r="C12" s="120" t="s">
        <v>886</v>
      </c>
      <c r="D12" s="366">
        <v>1985</v>
      </c>
      <c r="E12" s="361" t="s">
        <v>891</v>
      </c>
      <c r="G12" s="367">
        <v>4481.18</v>
      </c>
      <c r="K12" s="366"/>
      <c r="L12" s="366"/>
    </row>
    <row r="13" spans="1:12" ht="12.75" customHeight="1">
      <c r="A13" s="363">
        <v>353.2</v>
      </c>
      <c r="C13" s="120" t="s">
        <v>886</v>
      </c>
      <c r="D13" s="366">
        <v>1987</v>
      </c>
      <c r="E13" s="361" t="s">
        <v>892</v>
      </c>
      <c r="G13" s="367">
        <v>1818.17</v>
      </c>
      <c r="K13" s="366"/>
      <c r="L13" s="366"/>
    </row>
    <row r="14" spans="1:12" ht="12.75" customHeight="1">
      <c r="A14" s="363">
        <v>353.2</v>
      </c>
      <c r="C14" s="120" t="s">
        <v>886</v>
      </c>
      <c r="D14" s="366">
        <v>1990</v>
      </c>
      <c r="E14" s="361" t="s">
        <v>893</v>
      </c>
      <c r="G14" s="367">
        <v>18634.900000000001</v>
      </c>
      <c r="K14" s="366"/>
      <c r="L14" s="366"/>
    </row>
    <row r="15" spans="1:12" ht="12.75" customHeight="1">
      <c r="A15" s="363">
        <v>353.2</v>
      </c>
      <c r="C15" s="120" t="s">
        <v>886</v>
      </c>
      <c r="D15" s="366">
        <v>1992</v>
      </c>
      <c r="E15" s="361" t="s">
        <v>894</v>
      </c>
      <c r="G15" s="367">
        <v>867.41</v>
      </c>
      <c r="K15" s="366"/>
      <c r="L15" s="366"/>
    </row>
    <row r="16" spans="1:12" ht="12.75" customHeight="1">
      <c r="A16" s="363">
        <v>353.2</v>
      </c>
      <c r="C16" s="120" t="s">
        <v>886</v>
      </c>
      <c r="D16" s="366">
        <v>1995</v>
      </c>
      <c r="E16" s="361" t="s">
        <v>895</v>
      </c>
      <c r="G16" s="367">
        <v>126808.41</v>
      </c>
      <c r="K16" s="366"/>
      <c r="L16" s="366"/>
    </row>
    <row r="17" spans="1:12" ht="12.75" customHeight="1">
      <c r="A17" s="363">
        <v>353.2</v>
      </c>
      <c r="C17" s="120" t="s">
        <v>886</v>
      </c>
      <c r="D17" s="366">
        <v>2000</v>
      </c>
      <c r="E17" s="361" t="s">
        <v>896</v>
      </c>
      <c r="G17" s="367">
        <v>15285.86</v>
      </c>
      <c r="K17" s="366"/>
      <c r="L17" s="366"/>
    </row>
    <row r="18" spans="1:12" ht="12.75" customHeight="1">
      <c r="A18" s="363">
        <v>353.2</v>
      </c>
      <c r="C18" s="120" t="s">
        <v>886</v>
      </c>
      <c r="D18" s="366">
        <v>2005</v>
      </c>
      <c r="E18" s="361" t="s">
        <v>897</v>
      </c>
      <c r="G18" s="367">
        <v>76604.25</v>
      </c>
      <c r="K18" s="366"/>
      <c r="L18" s="366"/>
    </row>
    <row r="19" spans="1:12" ht="12.75" customHeight="1">
      <c r="A19" s="363">
        <v>353.2</v>
      </c>
      <c r="C19" s="120" t="s">
        <v>886</v>
      </c>
      <c r="D19" s="366">
        <v>2010</v>
      </c>
      <c r="E19" s="361" t="s">
        <v>898</v>
      </c>
      <c r="G19" s="367">
        <v>45449.75</v>
      </c>
      <c r="K19" s="366"/>
      <c r="L19" s="366"/>
    </row>
    <row r="20" spans="1:12" ht="12.75" customHeight="1">
      <c r="A20" s="363">
        <v>353.2</v>
      </c>
      <c r="C20" s="120" t="s">
        <v>886</v>
      </c>
      <c r="D20" s="366">
        <v>2012</v>
      </c>
      <c r="E20" s="361" t="s">
        <v>899</v>
      </c>
      <c r="G20" s="368">
        <v>121.22</v>
      </c>
      <c r="K20" s="366"/>
      <c r="L20" s="366"/>
    </row>
    <row r="21" spans="1:12" s="370" customFormat="1" ht="12.75" customHeight="1">
      <c r="A21" s="369" t="s">
        <v>900</v>
      </c>
      <c r="C21" s="370" t="s">
        <v>901</v>
      </c>
      <c r="E21" s="371"/>
      <c r="F21" s="372"/>
      <c r="G21" s="373">
        <f>SUM(G8:G20)</f>
        <v>336068.93999999994</v>
      </c>
      <c r="J21" s="374"/>
      <c r="K21" s="374"/>
      <c r="L21" s="374"/>
    </row>
    <row r="22" spans="1:12">
      <c r="A22" s="363">
        <v>353.3</v>
      </c>
      <c r="C22" s="375" t="s">
        <v>902</v>
      </c>
    </row>
    <row r="23" spans="1:12" ht="12.75" customHeight="1">
      <c r="A23" s="363">
        <v>353.3</v>
      </c>
      <c r="C23" s="365" t="s">
        <v>903</v>
      </c>
      <c r="D23" s="366">
        <v>1992</v>
      </c>
      <c r="E23" s="361" t="s">
        <v>904</v>
      </c>
      <c r="G23" s="367">
        <v>4182.91</v>
      </c>
      <c r="H23" s="366"/>
      <c r="I23" s="366"/>
      <c r="J23" s="366"/>
      <c r="K23" s="366"/>
      <c r="L23" s="366"/>
    </row>
    <row r="24" spans="1:12" ht="12.75" customHeight="1">
      <c r="A24" s="363">
        <v>353.3</v>
      </c>
      <c r="C24" s="365" t="s">
        <v>905</v>
      </c>
      <c r="D24" s="366">
        <v>1992</v>
      </c>
      <c r="E24" s="361" t="s">
        <v>906</v>
      </c>
      <c r="G24" s="367">
        <v>5617.62</v>
      </c>
      <c r="H24" s="366"/>
      <c r="I24" s="366"/>
      <c r="J24" s="366"/>
      <c r="K24" s="366"/>
      <c r="L24" s="366"/>
    </row>
    <row r="25" spans="1:12" ht="12.75" customHeight="1">
      <c r="A25" s="363">
        <v>353.3</v>
      </c>
      <c r="C25" s="365" t="s">
        <v>907</v>
      </c>
      <c r="D25" s="366">
        <v>1992</v>
      </c>
      <c r="E25" s="361" t="s">
        <v>908</v>
      </c>
      <c r="G25" s="367">
        <v>2996.17</v>
      </c>
      <c r="H25" s="366"/>
      <c r="I25" s="366"/>
      <c r="J25" s="366"/>
      <c r="K25" s="366"/>
      <c r="L25" s="366"/>
    </row>
    <row r="26" spans="1:12" ht="12.75" customHeight="1">
      <c r="A26" s="363">
        <v>353.3</v>
      </c>
      <c r="C26" s="365" t="s">
        <v>909</v>
      </c>
      <c r="D26" s="366">
        <v>1993</v>
      </c>
      <c r="E26" s="361" t="s">
        <v>910</v>
      </c>
      <c r="G26" s="367">
        <v>34194.589999999997</v>
      </c>
      <c r="H26" s="366"/>
      <c r="I26" s="366"/>
      <c r="J26" s="366"/>
      <c r="K26" s="366"/>
      <c r="L26" s="366"/>
    </row>
    <row r="27" spans="1:12" ht="12.75" customHeight="1">
      <c r="A27" s="363">
        <v>353.3</v>
      </c>
      <c r="C27" s="365" t="s">
        <v>911</v>
      </c>
      <c r="D27" s="366">
        <v>1996</v>
      </c>
      <c r="E27" s="361" t="s">
        <v>912</v>
      </c>
      <c r="G27" s="367">
        <v>92.99</v>
      </c>
      <c r="H27" s="366"/>
      <c r="I27" s="366"/>
      <c r="J27" s="366"/>
      <c r="K27" s="366"/>
      <c r="L27" s="366"/>
    </row>
    <row r="28" spans="1:12" ht="12.75" customHeight="1">
      <c r="A28" s="363">
        <v>353.3</v>
      </c>
      <c r="C28" s="365" t="s">
        <v>913</v>
      </c>
      <c r="D28" s="366">
        <v>2006</v>
      </c>
      <c r="E28" s="361" t="s">
        <v>914</v>
      </c>
      <c r="G28" s="367">
        <v>16159.88</v>
      </c>
      <c r="H28" s="366"/>
      <c r="I28" s="366"/>
      <c r="J28" s="366"/>
      <c r="K28" s="366"/>
      <c r="L28" s="366"/>
    </row>
    <row r="29" spans="1:12" s="370" customFormat="1" ht="12.75" customHeight="1">
      <c r="A29" s="369" t="s">
        <v>915</v>
      </c>
      <c r="C29" s="374" t="s">
        <v>916</v>
      </c>
      <c r="D29" s="374"/>
      <c r="E29" s="376"/>
      <c r="F29" s="377"/>
      <c r="G29" s="377">
        <f>SUM(G23:G28)</f>
        <v>63244.159999999989</v>
      </c>
      <c r="H29" s="374"/>
      <c r="I29" s="374"/>
      <c r="J29" s="374"/>
      <c r="K29" s="374"/>
      <c r="L29" s="374"/>
    </row>
    <row r="30" spans="1:12">
      <c r="A30" s="363">
        <v>353.4</v>
      </c>
      <c r="C30" s="375" t="s">
        <v>917</v>
      </c>
    </row>
    <row r="31" spans="1:12" ht="12.75" customHeight="1">
      <c r="A31" s="363">
        <v>353.4</v>
      </c>
      <c r="C31" s="365" t="s">
        <v>918</v>
      </c>
      <c r="D31" s="366">
        <v>1965</v>
      </c>
      <c r="E31" s="361" t="s">
        <v>919</v>
      </c>
      <c r="F31" s="378"/>
      <c r="G31" s="364">
        <v>110204.7</v>
      </c>
      <c r="H31" s="366"/>
      <c r="I31" s="366"/>
      <c r="J31" s="366"/>
      <c r="K31" s="366"/>
      <c r="L31" s="366"/>
    </row>
    <row r="32" spans="1:12" ht="12.75" customHeight="1">
      <c r="A32" s="363">
        <v>353.4</v>
      </c>
      <c r="C32" s="365" t="s">
        <v>920</v>
      </c>
      <c r="D32" s="366">
        <v>1967</v>
      </c>
      <c r="E32" s="361" t="s">
        <v>921</v>
      </c>
      <c r="F32" s="378"/>
      <c r="G32" s="364">
        <v>36966.92</v>
      </c>
      <c r="H32" s="366"/>
      <c r="I32" s="366"/>
      <c r="J32" s="366"/>
      <c r="K32" s="366"/>
      <c r="L32" s="366"/>
    </row>
    <row r="33" spans="1:12" ht="12.75" customHeight="1">
      <c r="A33" s="363">
        <v>353.4</v>
      </c>
      <c r="C33" s="365" t="s">
        <v>922</v>
      </c>
      <c r="D33" s="366">
        <v>1977</v>
      </c>
      <c r="E33" s="361" t="s">
        <v>923</v>
      </c>
      <c r="F33" s="378"/>
      <c r="G33" s="364">
        <v>53000</v>
      </c>
      <c r="H33" s="366"/>
      <c r="I33" s="366"/>
      <c r="J33" s="366"/>
      <c r="K33" s="366"/>
      <c r="L33" s="366"/>
    </row>
    <row r="34" spans="1:12" ht="12.75" customHeight="1">
      <c r="A34" s="363">
        <v>353.4</v>
      </c>
      <c r="C34" s="365" t="s">
        <v>924</v>
      </c>
      <c r="D34" s="366">
        <v>1984</v>
      </c>
      <c r="E34" s="361" t="s">
        <v>925</v>
      </c>
      <c r="F34" s="378"/>
      <c r="G34" s="364">
        <v>150000</v>
      </c>
      <c r="H34" s="366"/>
      <c r="I34" s="366"/>
      <c r="J34" s="366"/>
      <c r="K34" s="366"/>
      <c r="L34" s="366"/>
    </row>
    <row r="35" spans="1:12" ht="12.75" customHeight="1">
      <c r="A35" s="363">
        <v>353.4</v>
      </c>
      <c r="C35" s="365" t="s">
        <v>926</v>
      </c>
      <c r="D35" s="366">
        <v>1993</v>
      </c>
      <c r="E35" s="361" t="s">
        <v>927</v>
      </c>
      <c r="F35" s="378"/>
      <c r="G35" s="364">
        <v>23463.73</v>
      </c>
      <c r="H35" s="366"/>
      <c r="I35" s="366"/>
      <c r="J35" s="366"/>
      <c r="K35" s="366"/>
      <c r="L35" s="366"/>
    </row>
    <row r="36" spans="1:12" ht="12.75" customHeight="1">
      <c r="A36" s="363">
        <v>353.4</v>
      </c>
      <c r="C36" s="365" t="s">
        <v>928</v>
      </c>
      <c r="D36" s="366">
        <v>1998</v>
      </c>
      <c r="E36" s="361" t="s">
        <v>929</v>
      </c>
      <c r="F36" s="378"/>
      <c r="G36" s="364">
        <v>325000</v>
      </c>
      <c r="H36" s="366"/>
      <c r="I36" s="366"/>
      <c r="J36" s="366"/>
      <c r="K36" s="366"/>
      <c r="L36" s="366"/>
    </row>
    <row r="37" spans="1:12" ht="12.75" customHeight="1">
      <c r="A37" s="363">
        <v>353.4</v>
      </c>
      <c r="C37" s="365" t="s">
        <v>930</v>
      </c>
      <c r="D37" s="366">
        <v>2003</v>
      </c>
      <c r="E37" s="361" t="s">
        <v>931</v>
      </c>
      <c r="F37" s="378"/>
      <c r="G37" s="364">
        <v>36900</v>
      </c>
      <c r="H37" s="366"/>
      <c r="I37" s="366"/>
      <c r="J37" s="366"/>
      <c r="K37" s="366"/>
      <c r="L37" s="366"/>
    </row>
    <row r="38" spans="1:12" s="370" customFormat="1" ht="12.75" customHeight="1">
      <c r="A38" s="369" t="s">
        <v>932</v>
      </c>
      <c r="C38" s="374" t="s">
        <v>933</v>
      </c>
      <c r="D38" s="374"/>
      <c r="E38" s="376"/>
      <c r="F38" s="377"/>
      <c r="G38" s="377">
        <f>SUM(G31:G37)</f>
        <v>735535.35</v>
      </c>
      <c r="H38" s="374"/>
      <c r="I38" s="374"/>
      <c r="J38" s="374"/>
      <c r="K38" s="374"/>
      <c r="L38" s="374"/>
    </row>
    <row r="39" spans="1:12">
      <c r="A39" s="363">
        <v>354.3</v>
      </c>
      <c r="C39" s="375" t="s">
        <v>934</v>
      </c>
    </row>
    <row r="40" spans="1:12" ht="12.75" customHeight="1">
      <c r="A40" s="363">
        <v>354.3</v>
      </c>
      <c r="C40" s="365" t="s">
        <v>935</v>
      </c>
      <c r="D40" s="366">
        <v>1993</v>
      </c>
      <c r="E40" s="361"/>
      <c r="F40" s="378"/>
      <c r="G40" s="367">
        <v>469996.03</v>
      </c>
      <c r="H40" s="365"/>
      <c r="I40" s="365"/>
      <c r="J40" s="365"/>
      <c r="K40" s="365"/>
      <c r="L40" s="365"/>
    </row>
    <row r="41" spans="1:12" ht="12.75" customHeight="1">
      <c r="A41" s="363">
        <v>354.3</v>
      </c>
      <c r="C41" s="365" t="s">
        <v>936</v>
      </c>
      <c r="D41" s="366">
        <v>1993</v>
      </c>
      <c r="E41" s="361"/>
      <c r="F41" s="378"/>
      <c r="G41" s="367">
        <v>108841.19</v>
      </c>
      <c r="H41" s="365"/>
      <c r="I41" s="365"/>
      <c r="J41" s="365"/>
      <c r="K41" s="365"/>
      <c r="L41" s="365"/>
    </row>
    <row r="42" spans="1:12" ht="12.75" customHeight="1">
      <c r="A42" s="363">
        <v>354.3</v>
      </c>
      <c r="C42" s="365" t="s">
        <v>937</v>
      </c>
      <c r="D42" s="366">
        <v>1993</v>
      </c>
      <c r="E42" s="361"/>
      <c r="F42" s="378"/>
      <c r="G42" s="367">
        <v>108841.19</v>
      </c>
      <c r="H42" s="365"/>
      <c r="I42" s="365"/>
      <c r="J42" s="365"/>
      <c r="K42" s="365"/>
      <c r="L42" s="365"/>
    </row>
    <row r="43" spans="1:12" ht="12.75" customHeight="1">
      <c r="A43" s="363">
        <v>354.3</v>
      </c>
      <c r="C43" s="365" t="s">
        <v>938</v>
      </c>
      <c r="D43" s="366">
        <v>1993</v>
      </c>
      <c r="E43" s="361"/>
      <c r="F43" s="378"/>
      <c r="G43" s="367">
        <v>108841.19</v>
      </c>
      <c r="H43" s="365"/>
      <c r="I43" s="365"/>
      <c r="J43" s="365"/>
      <c r="K43" s="365"/>
      <c r="L43" s="365"/>
    </row>
    <row r="44" spans="1:12" ht="12.75" customHeight="1">
      <c r="A44" s="363">
        <v>354.3</v>
      </c>
      <c r="C44" s="365" t="s">
        <v>939</v>
      </c>
      <c r="D44" s="366">
        <v>1997</v>
      </c>
      <c r="E44" s="361"/>
      <c r="F44" s="378"/>
      <c r="G44" s="367">
        <v>55313.2</v>
      </c>
      <c r="H44" s="365"/>
      <c r="I44" s="365"/>
      <c r="J44" s="365"/>
      <c r="K44" s="365"/>
      <c r="L44" s="365"/>
    </row>
    <row r="45" spans="1:12" ht="12.75" customHeight="1">
      <c r="A45" s="363">
        <v>354.3</v>
      </c>
      <c r="C45" s="365" t="s">
        <v>940</v>
      </c>
      <c r="D45" s="366">
        <v>2004</v>
      </c>
      <c r="E45" s="361"/>
      <c r="F45" s="378"/>
      <c r="G45" s="368">
        <v>148638.20000000001</v>
      </c>
      <c r="H45" s="365"/>
      <c r="I45" s="365"/>
      <c r="J45" s="365"/>
      <c r="K45" s="365"/>
      <c r="L45" s="365"/>
    </row>
    <row r="46" spans="1:12" s="370" customFormat="1" ht="12.75" customHeight="1">
      <c r="A46" s="369" t="s">
        <v>941</v>
      </c>
      <c r="C46" s="374" t="s">
        <v>942</v>
      </c>
      <c r="D46" s="374"/>
      <c r="E46" s="376"/>
      <c r="F46" s="377"/>
      <c r="G46" s="373">
        <f>SUM(G40:G45)</f>
        <v>1000470.9999999998</v>
      </c>
      <c r="H46" s="374"/>
      <c r="I46" s="374"/>
      <c r="J46" s="374"/>
      <c r="K46" s="374"/>
      <c r="L46" s="374"/>
    </row>
    <row r="47" spans="1:12" ht="12.75" customHeight="1">
      <c r="A47" s="363">
        <v>354.4</v>
      </c>
      <c r="C47" s="379" t="s">
        <v>943</v>
      </c>
      <c r="D47" s="365"/>
      <c r="E47" s="380"/>
      <c r="F47" s="381"/>
      <c r="G47" s="382"/>
      <c r="H47" s="379"/>
      <c r="I47" s="379"/>
      <c r="J47" s="379"/>
      <c r="K47" s="379"/>
      <c r="L47" s="379"/>
    </row>
    <row r="48" spans="1:12" ht="12.75" customHeight="1">
      <c r="A48" s="363">
        <v>354.4</v>
      </c>
      <c r="C48" s="365" t="s">
        <v>944</v>
      </c>
      <c r="D48" s="366">
        <v>1967</v>
      </c>
      <c r="E48" s="361"/>
      <c r="F48" s="378"/>
      <c r="G48" s="367">
        <v>2353885.64</v>
      </c>
      <c r="H48" s="365"/>
      <c r="I48" s="365"/>
      <c r="J48" s="365"/>
      <c r="K48" s="365"/>
      <c r="L48" s="365"/>
    </row>
    <row r="49" spans="1:12" ht="12.75" customHeight="1">
      <c r="A49" s="363">
        <v>354.4</v>
      </c>
      <c r="C49" s="365" t="s">
        <v>945</v>
      </c>
      <c r="D49" s="366">
        <v>1978</v>
      </c>
      <c r="E49" s="361"/>
      <c r="F49" s="378"/>
      <c r="G49" s="367">
        <v>4885804.76</v>
      </c>
      <c r="H49" s="365"/>
      <c r="I49" s="365"/>
      <c r="J49" s="365"/>
      <c r="K49" s="365"/>
      <c r="L49" s="365"/>
    </row>
    <row r="50" spans="1:12">
      <c r="A50" s="363">
        <v>354.4</v>
      </c>
      <c r="C50" s="365" t="s">
        <v>946</v>
      </c>
      <c r="D50" s="366">
        <v>1986</v>
      </c>
      <c r="E50" s="361"/>
      <c r="F50" s="378"/>
      <c r="G50" s="367">
        <v>91897.59</v>
      </c>
      <c r="H50" s="365"/>
      <c r="I50" s="365"/>
      <c r="J50" s="365"/>
      <c r="K50" s="365"/>
      <c r="L50" s="365"/>
    </row>
    <row r="51" spans="1:12" ht="12.75" customHeight="1">
      <c r="A51" s="363">
        <v>354.4</v>
      </c>
      <c r="C51" s="365" t="s">
        <v>947</v>
      </c>
      <c r="D51" s="366">
        <v>1992</v>
      </c>
      <c r="E51" s="361"/>
      <c r="F51" s="378"/>
      <c r="G51" s="367">
        <v>23110970.289999999</v>
      </c>
      <c r="H51" s="365"/>
      <c r="I51" s="365"/>
      <c r="J51" s="365"/>
      <c r="K51" s="365"/>
      <c r="L51" s="365"/>
    </row>
    <row r="52" spans="1:12">
      <c r="A52" s="363">
        <v>354.4</v>
      </c>
      <c r="C52" s="365" t="s">
        <v>948</v>
      </c>
      <c r="D52" s="366">
        <v>2002</v>
      </c>
      <c r="E52" s="361"/>
      <c r="F52" s="378"/>
      <c r="G52" s="367">
        <v>389734</v>
      </c>
      <c r="H52" s="365"/>
      <c r="I52" s="365"/>
      <c r="J52" s="365"/>
      <c r="K52" s="365"/>
      <c r="L52" s="365"/>
    </row>
    <row r="53" spans="1:12" ht="12.75" customHeight="1">
      <c r="A53" s="363">
        <v>354.4</v>
      </c>
      <c r="C53" s="365" t="s">
        <v>949</v>
      </c>
      <c r="D53" s="366">
        <v>2010</v>
      </c>
      <c r="E53" s="361"/>
      <c r="F53" s="378"/>
      <c r="G53" s="367">
        <v>5436302.8399999999</v>
      </c>
      <c r="H53" s="365"/>
      <c r="I53" s="365"/>
      <c r="J53" s="365"/>
      <c r="K53" s="365"/>
      <c r="L53" s="365"/>
    </row>
    <row r="54" spans="1:12" ht="12.75" customHeight="1">
      <c r="A54" s="363">
        <v>354.4</v>
      </c>
      <c r="C54" s="365" t="s">
        <v>950</v>
      </c>
      <c r="D54" s="366">
        <v>2013</v>
      </c>
      <c r="E54" s="361"/>
      <c r="F54" s="378"/>
      <c r="G54" s="367">
        <v>10935</v>
      </c>
      <c r="H54" s="365"/>
      <c r="I54" s="365"/>
      <c r="J54" s="365"/>
      <c r="K54" s="365"/>
      <c r="L54" s="365"/>
    </row>
    <row r="55" spans="1:12" s="384" customFormat="1">
      <c r="A55" s="383">
        <v>354.4</v>
      </c>
      <c r="C55" s="385" t="s">
        <v>951</v>
      </c>
      <c r="D55" s="386">
        <v>2013</v>
      </c>
      <c r="E55" s="387"/>
      <c r="F55" s="388"/>
      <c r="G55" s="389">
        <v>42668</v>
      </c>
      <c r="H55" s="385"/>
      <c r="I55" s="385"/>
      <c r="J55" s="385"/>
      <c r="K55" s="385"/>
      <c r="L55" s="385"/>
    </row>
    <row r="56" spans="1:12">
      <c r="A56" s="363">
        <v>354.4</v>
      </c>
      <c r="C56" s="365" t="s">
        <v>952</v>
      </c>
      <c r="D56" s="366">
        <v>2014</v>
      </c>
      <c r="E56" s="361"/>
      <c r="F56" s="378"/>
      <c r="G56" s="367">
        <v>19880</v>
      </c>
      <c r="H56" s="365"/>
      <c r="I56" s="365"/>
      <c r="J56" s="365"/>
      <c r="K56" s="365"/>
      <c r="L56" s="365"/>
    </row>
    <row r="57" spans="1:12">
      <c r="A57" s="363">
        <v>354.4</v>
      </c>
      <c r="C57" s="365" t="s">
        <v>952</v>
      </c>
      <c r="D57" s="366">
        <v>2014</v>
      </c>
      <c r="E57" s="361"/>
      <c r="F57" s="378"/>
      <c r="G57" s="367">
        <v>11827</v>
      </c>
      <c r="H57" s="365"/>
      <c r="I57" s="365"/>
      <c r="J57" s="365"/>
      <c r="K57" s="365"/>
      <c r="L57" s="365"/>
    </row>
    <row r="58" spans="1:12">
      <c r="A58" s="363">
        <v>354.4</v>
      </c>
      <c r="C58" s="365" t="s">
        <v>953</v>
      </c>
      <c r="D58" s="366">
        <v>2016</v>
      </c>
      <c r="E58" s="361"/>
      <c r="F58" s="378"/>
      <c r="G58" s="367">
        <v>4264</v>
      </c>
      <c r="H58" s="365"/>
      <c r="I58" s="365"/>
      <c r="J58" s="365"/>
      <c r="K58" s="365"/>
      <c r="L58" s="365"/>
    </row>
    <row r="59" spans="1:12" s="384" customFormat="1" ht="12.75" customHeight="1">
      <c r="A59" s="383">
        <v>354.4</v>
      </c>
      <c r="C59" s="385" t="s">
        <v>954</v>
      </c>
      <c r="D59" s="386">
        <v>2016</v>
      </c>
      <c r="E59" s="387"/>
      <c r="F59" s="388"/>
      <c r="G59" s="390">
        <v>99500</v>
      </c>
      <c r="H59" s="385"/>
      <c r="I59" s="385"/>
      <c r="J59" s="385"/>
      <c r="K59" s="385"/>
      <c r="L59" s="385"/>
    </row>
    <row r="60" spans="1:12" s="370" customFormat="1" ht="12.75" customHeight="1">
      <c r="A60" s="369" t="s">
        <v>955</v>
      </c>
      <c r="C60" s="374" t="s">
        <v>956</v>
      </c>
      <c r="D60" s="374"/>
      <c r="E60" s="376"/>
      <c r="F60" s="377"/>
      <c r="G60" s="373">
        <f>SUM(G48:G59)</f>
        <v>36457669.120000005</v>
      </c>
      <c r="H60" s="374"/>
      <c r="I60" s="374"/>
      <c r="J60" s="374"/>
      <c r="K60" s="374"/>
      <c r="L60" s="374"/>
    </row>
    <row r="61" spans="1:12" ht="12.75" customHeight="1">
      <c r="A61" s="363">
        <v>355.3</v>
      </c>
      <c r="C61" s="379" t="s">
        <v>957</v>
      </c>
      <c r="D61" s="365"/>
      <c r="E61" s="380"/>
      <c r="F61" s="381"/>
      <c r="G61" s="382"/>
      <c r="H61" s="379"/>
      <c r="I61" s="379"/>
      <c r="J61" s="379"/>
      <c r="K61" s="379"/>
      <c r="L61" s="379"/>
    </row>
    <row r="62" spans="1:12" ht="12.75" customHeight="1">
      <c r="A62" s="363">
        <v>355.3</v>
      </c>
      <c r="C62" s="365" t="s">
        <v>958</v>
      </c>
      <c r="D62" s="366">
        <v>1993</v>
      </c>
      <c r="E62" s="361"/>
      <c r="F62" s="378"/>
      <c r="G62" s="367">
        <v>23873</v>
      </c>
      <c r="H62" s="365"/>
      <c r="I62" s="365"/>
      <c r="J62" s="365"/>
      <c r="K62" s="365"/>
      <c r="L62" s="365"/>
    </row>
    <row r="63" spans="1:12" ht="22.5" customHeight="1">
      <c r="A63" s="363">
        <v>355.3</v>
      </c>
      <c r="C63" s="365" t="s">
        <v>959</v>
      </c>
      <c r="D63" s="366">
        <v>1993</v>
      </c>
      <c r="E63" s="361"/>
      <c r="F63" s="378"/>
      <c r="G63" s="367">
        <v>15859.19</v>
      </c>
      <c r="H63" s="365"/>
      <c r="I63" s="365"/>
      <c r="J63" s="365"/>
      <c r="K63" s="365"/>
      <c r="L63" s="365"/>
    </row>
    <row r="64" spans="1:12" ht="12.75" customHeight="1">
      <c r="A64" s="363">
        <v>355.3</v>
      </c>
      <c r="C64" s="365" t="s">
        <v>960</v>
      </c>
      <c r="D64" s="366">
        <v>1993</v>
      </c>
      <c r="E64" s="361"/>
      <c r="F64" s="378"/>
      <c r="G64" s="368">
        <v>6526.41</v>
      </c>
      <c r="H64" s="365"/>
      <c r="I64" s="365"/>
      <c r="J64" s="365"/>
      <c r="K64" s="365"/>
      <c r="L64" s="365"/>
    </row>
    <row r="65" spans="1:12" s="370" customFormat="1" ht="12.75" customHeight="1">
      <c r="A65" s="369" t="s">
        <v>961</v>
      </c>
      <c r="C65" s="374" t="s">
        <v>962</v>
      </c>
      <c r="D65" s="374"/>
      <c r="E65" s="376"/>
      <c r="F65" s="377"/>
      <c r="G65" s="373">
        <f>SUM(G62:G64)</f>
        <v>46258.600000000006</v>
      </c>
      <c r="H65" s="374"/>
      <c r="I65" s="374"/>
      <c r="J65" s="374"/>
      <c r="K65" s="374"/>
      <c r="L65" s="374"/>
    </row>
    <row r="66" spans="1:12">
      <c r="A66" s="363">
        <v>360.21</v>
      </c>
      <c r="C66" s="391" t="s">
        <v>963</v>
      </c>
    </row>
    <row r="67" spans="1:12" ht="12.75" customHeight="1">
      <c r="A67" s="363">
        <v>360.21</v>
      </c>
      <c r="C67" s="365" t="s">
        <v>964</v>
      </c>
      <c r="D67" s="366">
        <v>1990</v>
      </c>
      <c r="E67" s="361" t="s">
        <v>965</v>
      </c>
      <c r="F67" s="367">
        <v>36.99</v>
      </c>
      <c r="G67" s="367">
        <v>17235.23</v>
      </c>
      <c r="H67" s="366"/>
      <c r="I67" s="366"/>
      <c r="J67" s="366"/>
      <c r="K67" s="366"/>
    </row>
    <row r="68" spans="1:12" ht="12.75" customHeight="1">
      <c r="A68" s="363">
        <v>360.21</v>
      </c>
      <c r="C68" s="365" t="s">
        <v>966</v>
      </c>
      <c r="D68" s="366">
        <v>1995</v>
      </c>
      <c r="E68" s="361" t="s">
        <v>967</v>
      </c>
      <c r="F68" s="367">
        <v>31.77</v>
      </c>
      <c r="G68" s="367">
        <v>86013.91</v>
      </c>
      <c r="H68" s="366"/>
      <c r="I68" s="366"/>
      <c r="J68" s="366"/>
      <c r="K68" s="366"/>
    </row>
    <row r="69" spans="1:12" ht="12.75" customHeight="1">
      <c r="A69" s="363">
        <v>360.21</v>
      </c>
      <c r="C69" s="365" t="s">
        <v>968</v>
      </c>
      <c r="D69" s="366">
        <v>1995</v>
      </c>
      <c r="E69" s="361" t="s">
        <v>969</v>
      </c>
      <c r="F69" s="367">
        <v>51.75</v>
      </c>
      <c r="G69" s="367">
        <v>327960.55</v>
      </c>
      <c r="H69" s="366"/>
      <c r="I69" s="366"/>
      <c r="J69" s="366"/>
      <c r="K69" s="366"/>
    </row>
    <row r="70" spans="1:12" ht="12.75" customHeight="1">
      <c r="A70" s="363">
        <v>360.21</v>
      </c>
      <c r="C70" s="365" t="s">
        <v>970</v>
      </c>
      <c r="D70" s="366">
        <v>2005</v>
      </c>
      <c r="E70" s="361" t="s">
        <v>971</v>
      </c>
      <c r="F70" s="367">
        <v>52.47</v>
      </c>
      <c r="G70" s="367">
        <v>11070.25</v>
      </c>
      <c r="H70" s="366"/>
      <c r="I70" s="366"/>
      <c r="J70" s="366"/>
      <c r="K70" s="366"/>
    </row>
    <row r="71" spans="1:12" ht="12.75" customHeight="1">
      <c r="A71" s="363">
        <v>360.21</v>
      </c>
      <c r="C71" s="365" t="s">
        <v>972</v>
      </c>
      <c r="D71" s="366">
        <v>2005</v>
      </c>
      <c r="E71" s="392" t="s">
        <v>973</v>
      </c>
      <c r="F71" s="367">
        <v>68.69</v>
      </c>
      <c r="G71" s="367">
        <v>281906.21000000002</v>
      </c>
      <c r="H71" s="366"/>
      <c r="I71" s="366"/>
      <c r="J71" s="366"/>
      <c r="K71" s="366"/>
    </row>
    <row r="72" spans="1:12" s="370" customFormat="1" ht="12.75" customHeight="1">
      <c r="A72" s="369" t="s">
        <v>974</v>
      </c>
      <c r="C72" s="374" t="s">
        <v>975</v>
      </c>
      <c r="D72" s="374" t="s">
        <v>976</v>
      </c>
      <c r="E72" s="393">
        <v>13826</v>
      </c>
      <c r="F72" s="377"/>
      <c r="G72" s="377">
        <f>SUM(G67:G71)</f>
        <v>724186.15</v>
      </c>
      <c r="H72" s="374"/>
      <c r="I72" s="374"/>
      <c r="J72" s="374"/>
      <c r="K72" s="374"/>
    </row>
    <row r="73" spans="1:12">
      <c r="A73" s="363">
        <v>360.23</v>
      </c>
      <c r="C73" s="375" t="s">
        <v>977</v>
      </c>
    </row>
    <row r="74" spans="1:12" ht="12.75" customHeight="1">
      <c r="A74" s="363">
        <v>360.23</v>
      </c>
      <c r="C74" s="365" t="s">
        <v>978</v>
      </c>
      <c r="D74" s="366">
        <v>1990</v>
      </c>
      <c r="E74" s="394">
        <v>2</v>
      </c>
      <c r="F74" s="367">
        <v>2022.04</v>
      </c>
      <c r="G74" s="395">
        <v>4044.08</v>
      </c>
      <c r="H74" s="366"/>
      <c r="I74" s="366"/>
      <c r="J74" s="366"/>
      <c r="K74" s="366"/>
    </row>
    <row r="75" spans="1:12" ht="12.75" customHeight="1">
      <c r="A75" s="363">
        <v>360.23</v>
      </c>
      <c r="C75" s="365" t="s">
        <v>978</v>
      </c>
      <c r="D75" s="366">
        <v>1995</v>
      </c>
      <c r="E75" s="394">
        <v>42</v>
      </c>
      <c r="F75" s="367">
        <v>2337.83</v>
      </c>
      <c r="G75" s="395">
        <v>98188.67</v>
      </c>
      <c r="H75" s="366"/>
      <c r="I75" s="366"/>
      <c r="J75" s="366"/>
      <c r="K75" s="366"/>
    </row>
    <row r="76" spans="1:12" ht="12.75" customHeight="1">
      <c r="A76" s="363">
        <v>360.23</v>
      </c>
      <c r="C76" s="365" t="s">
        <v>978</v>
      </c>
      <c r="D76" s="366">
        <v>2005</v>
      </c>
      <c r="E76" s="396">
        <v>20</v>
      </c>
      <c r="F76" s="367">
        <v>3181.77</v>
      </c>
      <c r="G76" s="397">
        <v>63635.34</v>
      </c>
      <c r="H76" s="366"/>
      <c r="I76" s="366"/>
      <c r="J76" s="366"/>
      <c r="K76" s="366"/>
    </row>
    <row r="77" spans="1:12" s="370" customFormat="1" ht="12.75" customHeight="1">
      <c r="A77" s="398" t="s">
        <v>979</v>
      </c>
      <c r="C77" s="374" t="s">
        <v>980</v>
      </c>
      <c r="D77" s="374"/>
      <c r="E77" s="399"/>
      <c r="F77" s="377"/>
      <c r="G77" s="400">
        <f>SUM(G74:G76)</f>
        <v>165868.09</v>
      </c>
      <c r="H77" s="374"/>
      <c r="I77" s="374"/>
      <c r="J77" s="374"/>
      <c r="K77" s="374"/>
    </row>
    <row r="78" spans="1:12">
      <c r="A78" s="363">
        <v>361.21</v>
      </c>
      <c r="C78" s="391" t="s">
        <v>981</v>
      </c>
    </row>
    <row r="79" spans="1:12" ht="12.75" customHeight="1">
      <c r="A79" s="363">
        <v>361.21</v>
      </c>
      <c r="C79" s="365" t="s">
        <v>982</v>
      </c>
      <c r="D79" s="366">
        <v>1966</v>
      </c>
      <c r="E79" s="361" t="s">
        <v>983</v>
      </c>
      <c r="F79" s="367">
        <v>7.72</v>
      </c>
      <c r="G79" s="367">
        <v>22594.31</v>
      </c>
      <c r="H79" s="366"/>
      <c r="I79" s="366"/>
      <c r="J79" s="366"/>
      <c r="K79" s="366"/>
      <c r="L79" s="366"/>
    </row>
    <row r="80" spans="1:12" ht="12.75" customHeight="1">
      <c r="A80" s="363">
        <v>361.21</v>
      </c>
      <c r="C80" s="365" t="s">
        <v>984</v>
      </c>
      <c r="D80" s="366">
        <v>1966</v>
      </c>
      <c r="E80" s="361" t="s">
        <v>985</v>
      </c>
      <c r="F80" s="367">
        <v>8.1</v>
      </c>
      <c r="G80" s="367">
        <v>1822426.06</v>
      </c>
      <c r="H80" s="366"/>
      <c r="I80" s="366"/>
      <c r="J80" s="366"/>
      <c r="K80" s="366"/>
      <c r="L80" s="366"/>
    </row>
    <row r="81" spans="1:12" ht="12.75" customHeight="1">
      <c r="A81" s="363">
        <v>361.21</v>
      </c>
      <c r="C81" s="365" t="s">
        <v>968</v>
      </c>
      <c r="D81" s="366">
        <v>1966</v>
      </c>
      <c r="E81" s="361" t="s">
        <v>986</v>
      </c>
      <c r="F81" s="367">
        <v>11.94</v>
      </c>
      <c r="G81" s="367">
        <v>17499.45</v>
      </c>
      <c r="H81" s="366"/>
      <c r="I81" s="366"/>
      <c r="J81" s="366"/>
      <c r="K81" s="366"/>
      <c r="L81" s="366"/>
    </row>
    <row r="82" spans="1:12" ht="12.75" customHeight="1">
      <c r="A82" s="363">
        <v>361.21</v>
      </c>
      <c r="C82" s="365" t="s">
        <v>987</v>
      </c>
      <c r="D82" s="366">
        <v>1966</v>
      </c>
      <c r="E82" s="361" t="s">
        <v>988</v>
      </c>
      <c r="F82" s="367">
        <v>5.86</v>
      </c>
      <c r="G82" s="367">
        <v>8258.92</v>
      </c>
      <c r="H82" s="366"/>
      <c r="I82" s="366"/>
      <c r="J82" s="366"/>
      <c r="K82" s="366"/>
      <c r="L82" s="366"/>
    </row>
    <row r="83" spans="1:12" ht="12.75" customHeight="1">
      <c r="A83" s="363">
        <v>361.21</v>
      </c>
      <c r="C83" s="365" t="s">
        <v>989</v>
      </c>
      <c r="D83" s="366">
        <v>1966</v>
      </c>
      <c r="E83" s="361" t="s">
        <v>990</v>
      </c>
      <c r="F83" s="367">
        <v>6.98</v>
      </c>
      <c r="G83" s="367">
        <v>67721.460000000006</v>
      </c>
      <c r="H83" s="366"/>
      <c r="I83" s="366"/>
      <c r="J83" s="366"/>
      <c r="K83" s="366"/>
      <c r="L83" s="366"/>
    </row>
    <row r="84" spans="1:12" ht="12.75" customHeight="1">
      <c r="A84" s="363">
        <v>361.21</v>
      </c>
      <c r="C84" s="365" t="s">
        <v>991</v>
      </c>
      <c r="D84" s="366">
        <v>1966</v>
      </c>
      <c r="E84" s="361" t="s">
        <v>992</v>
      </c>
      <c r="F84" s="367">
        <v>8.9700000000000006</v>
      </c>
      <c r="G84" s="367">
        <v>81114.37</v>
      </c>
      <c r="H84" s="366"/>
      <c r="I84" s="366"/>
      <c r="J84" s="366"/>
      <c r="K84" s="366"/>
      <c r="L84" s="366"/>
    </row>
    <row r="85" spans="1:12" ht="12.75" customHeight="1">
      <c r="A85" s="363">
        <v>361.21</v>
      </c>
      <c r="C85" s="365" t="s">
        <v>993</v>
      </c>
      <c r="D85" s="366">
        <v>1966</v>
      </c>
      <c r="E85" s="361" t="s">
        <v>994</v>
      </c>
      <c r="F85" s="367">
        <v>8.4</v>
      </c>
      <c r="G85" s="367">
        <v>176072.8</v>
      </c>
      <c r="H85" s="366"/>
      <c r="I85" s="366"/>
      <c r="J85" s="366"/>
      <c r="K85" s="366"/>
      <c r="L85" s="366"/>
    </row>
    <row r="86" spans="1:12" ht="12.75" customHeight="1">
      <c r="A86" s="363">
        <v>361.21</v>
      </c>
      <c r="C86" s="365" t="s">
        <v>995</v>
      </c>
      <c r="D86" s="366">
        <v>1966</v>
      </c>
      <c r="E86" s="361" t="s">
        <v>996</v>
      </c>
      <c r="F86" s="367">
        <v>12.03</v>
      </c>
      <c r="G86" s="367">
        <v>57860.37</v>
      </c>
      <c r="H86" s="366"/>
      <c r="I86" s="366"/>
      <c r="J86" s="366"/>
      <c r="K86" s="366"/>
      <c r="L86" s="366"/>
    </row>
    <row r="87" spans="1:12" ht="12.75" customHeight="1">
      <c r="A87" s="363">
        <v>361.21</v>
      </c>
      <c r="C87" s="365" t="s">
        <v>997</v>
      </c>
      <c r="D87" s="366">
        <v>1966</v>
      </c>
      <c r="E87" s="361" t="s">
        <v>998</v>
      </c>
      <c r="F87" s="367">
        <v>10.49</v>
      </c>
      <c r="G87" s="367">
        <v>36751.83</v>
      </c>
      <c r="H87" s="366"/>
      <c r="I87" s="366"/>
      <c r="J87" s="366"/>
      <c r="K87" s="366"/>
      <c r="L87" s="366"/>
    </row>
    <row r="88" spans="1:12" ht="12.75" customHeight="1">
      <c r="A88" s="363">
        <v>361.21</v>
      </c>
      <c r="C88" s="365" t="s">
        <v>999</v>
      </c>
      <c r="D88" s="366">
        <v>1966</v>
      </c>
      <c r="E88" s="361" t="s">
        <v>1000</v>
      </c>
      <c r="F88" s="367">
        <v>11.22</v>
      </c>
      <c r="G88" s="367">
        <v>6936.34</v>
      </c>
      <c r="H88" s="366"/>
      <c r="I88" s="366"/>
      <c r="J88" s="366"/>
      <c r="K88" s="366"/>
      <c r="L88" s="366"/>
    </row>
    <row r="89" spans="1:12" ht="12.75" customHeight="1">
      <c r="A89" s="363">
        <v>361.21</v>
      </c>
      <c r="C89" s="365" t="s">
        <v>1001</v>
      </c>
      <c r="D89" s="366">
        <v>1966</v>
      </c>
      <c r="E89" s="361" t="s">
        <v>1002</v>
      </c>
      <c r="F89" s="367">
        <v>17.13</v>
      </c>
      <c r="G89" s="367">
        <v>175303.97</v>
      </c>
      <c r="H89" s="366"/>
      <c r="I89" s="366"/>
      <c r="J89" s="366"/>
      <c r="K89" s="366"/>
      <c r="L89" s="366"/>
    </row>
    <row r="90" spans="1:12" ht="12.75" customHeight="1">
      <c r="A90" s="363">
        <v>361.21</v>
      </c>
      <c r="C90" s="365" t="s">
        <v>1003</v>
      </c>
      <c r="D90" s="366">
        <v>1966</v>
      </c>
      <c r="E90" s="361" t="s">
        <v>1004</v>
      </c>
      <c r="F90" s="367">
        <v>18.64</v>
      </c>
      <c r="G90" s="367">
        <v>98530.65</v>
      </c>
      <c r="H90" s="366"/>
      <c r="I90" s="366"/>
      <c r="J90" s="366"/>
      <c r="K90" s="366"/>
      <c r="L90" s="366"/>
    </row>
    <row r="91" spans="1:12" ht="12.75" customHeight="1">
      <c r="A91" s="363">
        <v>361.21</v>
      </c>
      <c r="C91" s="365" t="s">
        <v>984</v>
      </c>
      <c r="D91" s="366">
        <v>1970</v>
      </c>
      <c r="E91" s="361" t="s">
        <v>1005</v>
      </c>
      <c r="F91" s="367">
        <v>11.15</v>
      </c>
      <c r="G91" s="367">
        <v>99929.53</v>
      </c>
      <c r="H91" s="366"/>
      <c r="I91" s="366"/>
      <c r="J91" s="366"/>
      <c r="K91" s="366"/>
      <c r="L91" s="366"/>
    </row>
    <row r="92" spans="1:12" ht="12.75" customHeight="1">
      <c r="A92" s="363">
        <v>361.21</v>
      </c>
      <c r="C92" s="365" t="s">
        <v>984</v>
      </c>
      <c r="D92" s="366">
        <v>1975</v>
      </c>
      <c r="E92" s="361" t="s">
        <v>1006</v>
      </c>
      <c r="F92" s="367">
        <v>16.73</v>
      </c>
      <c r="G92" s="367">
        <v>552034.57999999996</v>
      </c>
      <c r="H92" s="366"/>
      <c r="I92" s="366"/>
      <c r="J92" s="366"/>
      <c r="K92" s="366"/>
      <c r="L92" s="366"/>
    </row>
    <row r="93" spans="1:12" ht="12.75" customHeight="1">
      <c r="A93" s="363">
        <v>361.21</v>
      </c>
      <c r="C93" s="365" t="s">
        <v>972</v>
      </c>
      <c r="D93" s="366">
        <v>1975</v>
      </c>
      <c r="E93" s="361" t="s">
        <v>1007</v>
      </c>
      <c r="F93" s="367">
        <v>17.54</v>
      </c>
      <c r="G93" s="367">
        <v>19769.28</v>
      </c>
      <c r="H93" s="366"/>
      <c r="I93" s="366"/>
      <c r="J93" s="366"/>
      <c r="K93" s="366"/>
      <c r="L93" s="366"/>
    </row>
    <row r="94" spans="1:12" ht="12.75" customHeight="1">
      <c r="A94" s="363">
        <v>361.21</v>
      </c>
      <c r="C94" s="365" t="s">
        <v>984</v>
      </c>
      <c r="D94" s="366">
        <v>1980</v>
      </c>
      <c r="E94" s="361" t="s">
        <v>1008</v>
      </c>
      <c r="F94" s="367">
        <v>26.7</v>
      </c>
      <c r="G94" s="367">
        <v>114578.5</v>
      </c>
      <c r="H94" s="366"/>
      <c r="I94" s="366"/>
      <c r="J94" s="366"/>
      <c r="K94" s="366"/>
      <c r="L94" s="366"/>
    </row>
    <row r="95" spans="1:12" ht="12.75" customHeight="1">
      <c r="A95" s="363">
        <v>361.21</v>
      </c>
      <c r="C95" s="365" t="s">
        <v>972</v>
      </c>
      <c r="D95" s="366">
        <v>1980</v>
      </c>
      <c r="E95" s="361" t="s">
        <v>1009</v>
      </c>
      <c r="F95" s="367">
        <v>21.39</v>
      </c>
      <c r="G95" s="367">
        <v>24537.71</v>
      </c>
      <c r="H95" s="366"/>
      <c r="I95" s="366"/>
      <c r="J95" s="366"/>
      <c r="K95" s="366"/>
      <c r="L95" s="366"/>
    </row>
    <row r="96" spans="1:12" ht="12.75" customHeight="1">
      <c r="A96" s="363">
        <v>361.21</v>
      </c>
      <c r="C96" s="365" t="s">
        <v>989</v>
      </c>
      <c r="D96" s="366">
        <v>1980</v>
      </c>
      <c r="E96" s="361" t="s">
        <v>1010</v>
      </c>
      <c r="F96" s="367">
        <v>28.85</v>
      </c>
      <c r="G96" s="367">
        <v>45272.27</v>
      </c>
      <c r="H96" s="366"/>
      <c r="I96" s="366"/>
      <c r="J96" s="366"/>
      <c r="K96" s="366"/>
      <c r="L96" s="366"/>
    </row>
    <row r="97" spans="1:12" ht="12.75" customHeight="1">
      <c r="A97" s="363">
        <v>361.21</v>
      </c>
      <c r="C97" s="365" t="s">
        <v>984</v>
      </c>
      <c r="D97" s="366">
        <v>1985</v>
      </c>
      <c r="E97" s="361" t="s">
        <v>1011</v>
      </c>
      <c r="F97" s="367">
        <v>33.340000000000003</v>
      </c>
      <c r="G97" s="367">
        <v>202269.86</v>
      </c>
      <c r="H97" s="366"/>
      <c r="I97" s="366"/>
      <c r="J97" s="366"/>
      <c r="K97" s="366"/>
      <c r="L97" s="366"/>
    </row>
    <row r="98" spans="1:12" ht="12.75" customHeight="1">
      <c r="A98" s="363">
        <v>361.21</v>
      </c>
      <c r="C98" s="365" t="s">
        <v>972</v>
      </c>
      <c r="D98" s="366">
        <v>1985</v>
      </c>
      <c r="E98" s="361" t="s">
        <v>1012</v>
      </c>
      <c r="F98" s="367">
        <v>30.44</v>
      </c>
      <c r="G98" s="367">
        <v>816573.23</v>
      </c>
      <c r="H98" s="366"/>
      <c r="I98" s="366"/>
      <c r="J98" s="366"/>
      <c r="K98" s="366"/>
      <c r="L98" s="366"/>
    </row>
    <row r="99" spans="1:12" ht="12.75" customHeight="1">
      <c r="A99" s="363">
        <v>361.21</v>
      </c>
      <c r="C99" s="365" t="s">
        <v>1013</v>
      </c>
      <c r="D99" s="366">
        <v>1985</v>
      </c>
      <c r="E99" s="361" t="s">
        <v>1014</v>
      </c>
      <c r="F99" s="367">
        <v>30.31</v>
      </c>
      <c r="G99" s="367">
        <v>83371.789999999994</v>
      </c>
      <c r="H99" s="366"/>
      <c r="I99" s="366"/>
      <c r="J99" s="366"/>
      <c r="K99" s="366"/>
      <c r="L99" s="366"/>
    </row>
    <row r="100" spans="1:12" ht="12.75" customHeight="1">
      <c r="A100" s="363">
        <v>361.21</v>
      </c>
      <c r="C100" s="365" t="s">
        <v>984</v>
      </c>
      <c r="D100" s="366">
        <v>1987</v>
      </c>
      <c r="E100" s="361" t="s">
        <v>1015</v>
      </c>
      <c r="F100" s="367">
        <v>37.630000000000003</v>
      </c>
      <c r="G100" s="367">
        <v>65065.7</v>
      </c>
      <c r="H100" s="366"/>
      <c r="I100" s="366"/>
      <c r="J100" s="366"/>
      <c r="K100" s="366"/>
      <c r="L100" s="366"/>
    </row>
    <row r="101" spans="1:12" ht="12.75" customHeight="1">
      <c r="A101" s="363">
        <v>361.21</v>
      </c>
      <c r="C101" s="365" t="s">
        <v>972</v>
      </c>
      <c r="D101" s="366">
        <v>1987</v>
      </c>
      <c r="E101" s="361" t="s">
        <v>1016</v>
      </c>
      <c r="F101" s="367">
        <v>31.81</v>
      </c>
      <c r="G101" s="367">
        <v>344515.04</v>
      </c>
      <c r="H101" s="366"/>
      <c r="I101" s="366"/>
      <c r="J101" s="366"/>
      <c r="K101" s="366"/>
      <c r="L101" s="366"/>
    </row>
    <row r="102" spans="1:12" ht="12.75" customHeight="1">
      <c r="A102" s="363">
        <v>361.21</v>
      </c>
      <c r="C102" s="365" t="s">
        <v>984</v>
      </c>
      <c r="D102" s="366">
        <v>1990</v>
      </c>
      <c r="E102" s="361" t="s">
        <v>1017</v>
      </c>
      <c r="F102" s="367">
        <v>40.4</v>
      </c>
      <c r="G102" s="367">
        <v>240879.18</v>
      </c>
      <c r="H102" s="366"/>
      <c r="I102" s="366"/>
      <c r="J102" s="366"/>
      <c r="K102" s="366"/>
      <c r="L102" s="366"/>
    </row>
    <row r="103" spans="1:12" ht="12.75" customHeight="1">
      <c r="A103" s="363">
        <v>361.21</v>
      </c>
      <c r="C103" s="365" t="s">
        <v>972</v>
      </c>
      <c r="D103" s="366">
        <v>1990</v>
      </c>
      <c r="E103" s="361" t="s">
        <v>1018</v>
      </c>
      <c r="F103" s="367">
        <v>35.75</v>
      </c>
      <c r="G103" s="367">
        <v>2310437.7000000002</v>
      </c>
      <c r="H103" s="366"/>
      <c r="I103" s="366"/>
      <c r="J103" s="366"/>
      <c r="K103" s="366"/>
      <c r="L103" s="366"/>
    </row>
    <row r="104" spans="1:12" ht="12.75" customHeight="1">
      <c r="A104" s="363">
        <v>361.21</v>
      </c>
      <c r="C104" s="365" t="s">
        <v>984</v>
      </c>
      <c r="D104" s="366">
        <v>1992</v>
      </c>
      <c r="E104" s="361" t="s">
        <v>1019</v>
      </c>
      <c r="F104" s="367">
        <v>42.55</v>
      </c>
      <c r="G104" s="367">
        <v>9445.86</v>
      </c>
      <c r="H104" s="366"/>
      <c r="I104" s="366"/>
      <c r="J104" s="366"/>
      <c r="K104" s="366"/>
      <c r="L104" s="366"/>
    </row>
    <row r="105" spans="1:12" ht="12.75" customHeight="1">
      <c r="A105" s="363">
        <v>361.21</v>
      </c>
      <c r="C105" s="365" t="s">
        <v>972</v>
      </c>
      <c r="D105" s="366">
        <v>1992</v>
      </c>
      <c r="E105" s="361" t="s">
        <v>1020</v>
      </c>
      <c r="F105" s="367">
        <v>38.76</v>
      </c>
      <c r="G105" s="367">
        <v>285425.68</v>
      </c>
      <c r="H105" s="366"/>
      <c r="I105" s="366"/>
      <c r="J105" s="366"/>
      <c r="K105" s="366"/>
      <c r="L105" s="366"/>
    </row>
    <row r="106" spans="1:12" ht="12.75" customHeight="1">
      <c r="A106" s="363">
        <v>361.21</v>
      </c>
      <c r="C106" s="365" t="s">
        <v>970</v>
      </c>
      <c r="D106" s="366">
        <v>1995</v>
      </c>
      <c r="E106" s="361" t="s">
        <v>1021</v>
      </c>
      <c r="F106" s="367">
        <v>18.52</v>
      </c>
      <c r="G106" s="367">
        <v>49603.62</v>
      </c>
      <c r="H106" s="366"/>
      <c r="I106" s="366"/>
      <c r="J106" s="366"/>
      <c r="K106" s="366"/>
      <c r="L106" s="366"/>
    </row>
    <row r="107" spans="1:12" ht="12.75" customHeight="1">
      <c r="A107" s="363">
        <v>361.21</v>
      </c>
      <c r="C107" s="365" t="s">
        <v>984</v>
      </c>
      <c r="D107" s="366">
        <v>1995</v>
      </c>
      <c r="E107" s="361" t="s">
        <v>1022</v>
      </c>
      <c r="F107" s="367">
        <v>39.97</v>
      </c>
      <c r="G107" s="367">
        <v>251321.82</v>
      </c>
      <c r="H107" s="366"/>
      <c r="I107" s="366"/>
      <c r="J107" s="366"/>
      <c r="K107" s="366"/>
      <c r="L107" s="366"/>
    </row>
    <row r="108" spans="1:12" ht="12.75" customHeight="1">
      <c r="A108" s="363">
        <v>361.21</v>
      </c>
      <c r="C108" s="365" t="s">
        <v>972</v>
      </c>
      <c r="D108" s="366">
        <v>1995</v>
      </c>
      <c r="E108" s="361" t="s">
        <v>1023</v>
      </c>
      <c r="F108" s="367">
        <v>35.92</v>
      </c>
      <c r="G108" s="367">
        <v>4589612.0999999996</v>
      </c>
      <c r="H108" s="366"/>
      <c r="I108" s="366"/>
      <c r="J108" s="366"/>
      <c r="K108" s="366"/>
      <c r="L108" s="366"/>
    </row>
    <row r="109" spans="1:12" ht="12.75" customHeight="1">
      <c r="A109" s="363">
        <v>361.21</v>
      </c>
      <c r="C109" s="365" t="s">
        <v>1013</v>
      </c>
      <c r="D109" s="366">
        <v>1995</v>
      </c>
      <c r="E109" s="361" t="s">
        <v>1024</v>
      </c>
      <c r="F109" s="367">
        <v>35.54</v>
      </c>
      <c r="G109" s="367">
        <v>15958.32</v>
      </c>
      <c r="H109" s="366"/>
      <c r="I109" s="366"/>
      <c r="J109" s="366"/>
      <c r="K109" s="366"/>
      <c r="L109" s="366"/>
    </row>
    <row r="110" spans="1:12" ht="12.75" customHeight="1">
      <c r="A110" s="363">
        <v>361.21</v>
      </c>
      <c r="C110" s="365" t="s">
        <v>1025</v>
      </c>
      <c r="D110" s="366">
        <v>1995</v>
      </c>
      <c r="E110" s="361" t="s">
        <v>1026</v>
      </c>
      <c r="F110" s="367">
        <v>28.99</v>
      </c>
      <c r="G110" s="367">
        <v>35566.14</v>
      </c>
      <c r="H110" s="366"/>
      <c r="I110" s="366"/>
      <c r="J110" s="366"/>
      <c r="K110" s="366"/>
      <c r="L110" s="366"/>
    </row>
    <row r="111" spans="1:12" ht="12.75" customHeight="1">
      <c r="A111" s="363">
        <v>361.21</v>
      </c>
      <c r="C111" s="365" t="s">
        <v>1027</v>
      </c>
      <c r="D111" s="366">
        <v>1995</v>
      </c>
      <c r="E111" s="361" t="s">
        <v>1028</v>
      </c>
      <c r="F111" s="367">
        <v>49.95</v>
      </c>
      <c r="G111" s="367">
        <v>37664.68</v>
      </c>
      <c r="H111" s="366"/>
      <c r="I111" s="366"/>
      <c r="J111" s="366"/>
      <c r="K111" s="366"/>
      <c r="L111" s="366"/>
    </row>
    <row r="112" spans="1:12" ht="12.75" customHeight="1">
      <c r="A112" s="363">
        <v>361.21</v>
      </c>
      <c r="C112" s="365" t="s">
        <v>972</v>
      </c>
      <c r="D112" s="366">
        <v>2000</v>
      </c>
      <c r="E112" s="361" t="s">
        <v>1029</v>
      </c>
      <c r="F112" s="367">
        <v>40.86</v>
      </c>
      <c r="G112" s="367">
        <v>379942.51</v>
      </c>
      <c r="H112" s="366"/>
      <c r="I112" s="366"/>
      <c r="J112" s="366"/>
      <c r="K112" s="366"/>
      <c r="L112" s="366"/>
    </row>
    <row r="113" spans="1:12" ht="12.75" customHeight="1">
      <c r="A113" s="363">
        <v>361.21</v>
      </c>
      <c r="C113" s="365" t="s">
        <v>972</v>
      </c>
      <c r="D113" s="366">
        <v>2005</v>
      </c>
      <c r="E113" s="361" t="s">
        <v>1030</v>
      </c>
      <c r="F113" s="378">
        <v>53.69</v>
      </c>
      <c r="G113" s="367">
        <v>1279091.45</v>
      </c>
      <c r="H113" s="365"/>
      <c r="I113" s="365"/>
      <c r="J113" s="365"/>
      <c r="K113" s="365"/>
    </row>
    <row r="114" spans="1:12" ht="12.75" customHeight="1">
      <c r="A114" s="363">
        <v>361.21</v>
      </c>
      <c r="C114" s="365" t="s">
        <v>972</v>
      </c>
      <c r="D114" s="366">
        <v>2010</v>
      </c>
      <c r="E114" s="361" t="s">
        <v>1031</v>
      </c>
      <c r="F114" s="378">
        <v>46.6</v>
      </c>
      <c r="G114" s="367">
        <v>224452.48000000001</v>
      </c>
      <c r="H114" s="365"/>
      <c r="I114" s="365"/>
      <c r="J114" s="365"/>
      <c r="K114" s="365"/>
    </row>
    <row r="115" spans="1:12" ht="12.75" customHeight="1">
      <c r="A115" s="363">
        <v>361.21</v>
      </c>
      <c r="C115" s="365" t="s">
        <v>972</v>
      </c>
      <c r="D115" s="366">
        <v>2012</v>
      </c>
      <c r="E115" s="361" t="s">
        <v>1032</v>
      </c>
      <c r="F115" s="378">
        <v>73.33</v>
      </c>
      <c r="G115" s="367">
        <v>51478.96</v>
      </c>
      <c r="H115" s="365"/>
      <c r="I115" s="365"/>
      <c r="J115" s="365"/>
      <c r="K115" s="365"/>
    </row>
    <row r="116" spans="1:12" ht="12.75" customHeight="1">
      <c r="A116" s="363">
        <v>361.21</v>
      </c>
      <c r="C116" s="365" t="s">
        <v>1025</v>
      </c>
      <c r="D116" s="366">
        <v>2012</v>
      </c>
      <c r="E116" s="392" t="s">
        <v>1033</v>
      </c>
      <c r="F116" s="378">
        <v>170.97</v>
      </c>
      <c r="G116" s="368">
        <v>660282</v>
      </c>
      <c r="H116" s="365"/>
      <c r="I116" s="365"/>
      <c r="J116" s="365"/>
      <c r="K116" s="365"/>
    </row>
    <row r="117" spans="1:12" s="370" customFormat="1" ht="12.75" customHeight="1">
      <c r="A117" s="369" t="s">
        <v>1034</v>
      </c>
      <c r="C117" s="374" t="s">
        <v>1035</v>
      </c>
      <c r="D117" s="374"/>
      <c r="E117" s="401">
        <v>653054</v>
      </c>
      <c r="F117" s="377"/>
      <c r="G117" s="402">
        <f>SUM(G79:G116)</f>
        <v>15360150.520000001</v>
      </c>
      <c r="H117" s="374"/>
      <c r="I117" s="374"/>
      <c r="J117" s="374"/>
      <c r="K117" s="374"/>
    </row>
    <row r="118" spans="1:12" ht="12.75" customHeight="1">
      <c r="A118" s="363">
        <v>361.22</v>
      </c>
      <c r="C118" s="379" t="s">
        <v>1036</v>
      </c>
      <c r="D118" s="365"/>
      <c r="E118" s="380"/>
      <c r="F118" s="381"/>
      <c r="G118" s="403"/>
      <c r="H118" s="379"/>
      <c r="I118" s="379"/>
      <c r="J118" s="379"/>
      <c r="K118" s="379"/>
    </row>
    <row r="119" spans="1:12" s="384" customFormat="1" ht="12.75" customHeight="1">
      <c r="A119" s="383">
        <v>361.22</v>
      </c>
      <c r="C119" s="385" t="s">
        <v>1037</v>
      </c>
      <c r="D119" s="386">
        <v>2008</v>
      </c>
      <c r="E119" s="387"/>
      <c r="F119" s="388"/>
      <c r="G119" s="404">
        <v>148625</v>
      </c>
      <c r="H119" s="385"/>
      <c r="I119" s="385"/>
      <c r="J119" s="385"/>
      <c r="K119" s="385"/>
    </row>
    <row r="120" spans="1:12" s="384" customFormat="1">
      <c r="A120" s="383">
        <v>361.22</v>
      </c>
      <c r="C120" s="385" t="s">
        <v>1038</v>
      </c>
      <c r="D120" s="386">
        <v>2012</v>
      </c>
      <c r="E120" s="387"/>
      <c r="F120" s="388"/>
      <c r="G120" s="404">
        <v>12813</v>
      </c>
      <c r="H120" s="385"/>
      <c r="I120" s="385"/>
      <c r="J120" s="385"/>
      <c r="K120" s="385"/>
    </row>
    <row r="121" spans="1:12" s="370" customFormat="1" ht="12.75" customHeight="1">
      <c r="A121" s="369" t="s">
        <v>1039</v>
      </c>
      <c r="C121" s="374" t="s">
        <v>1040</v>
      </c>
      <c r="D121" s="374"/>
      <c r="E121" s="376"/>
      <c r="F121" s="377"/>
      <c r="G121" s="405">
        <f>SUM(G119:G120)</f>
        <v>161438</v>
      </c>
      <c r="H121" s="374"/>
      <c r="I121" s="374"/>
      <c r="J121" s="374"/>
      <c r="K121" s="374"/>
      <c r="L121" s="374"/>
    </row>
    <row r="122" spans="1:12">
      <c r="A122" s="363">
        <v>361.23</v>
      </c>
      <c r="C122" s="375" t="s">
        <v>1041</v>
      </c>
    </row>
    <row r="123" spans="1:12" ht="12.75" customHeight="1">
      <c r="A123" s="363">
        <v>361.23</v>
      </c>
      <c r="C123" s="365" t="s">
        <v>978</v>
      </c>
      <c r="D123" s="366">
        <v>1966</v>
      </c>
      <c r="E123" s="406">
        <v>1374</v>
      </c>
      <c r="F123" s="367">
        <v>435.43</v>
      </c>
      <c r="G123" s="395">
        <v>598282.49</v>
      </c>
      <c r="H123" s="366"/>
      <c r="I123" s="366"/>
      <c r="J123" s="366"/>
      <c r="K123" s="366"/>
    </row>
    <row r="124" spans="1:12" ht="12.75" customHeight="1">
      <c r="A124" s="363">
        <v>361.23</v>
      </c>
      <c r="C124" s="365" t="s">
        <v>978</v>
      </c>
      <c r="D124" s="366">
        <v>1970</v>
      </c>
      <c r="E124" s="394">
        <v>41</v>
      </c>
      <c r="F124" s="367">
        <v>590.12</v>
      </c>
      <c r="G124" s="395">
        <v>24194.85</v>
      </c>
      <c r="H124" s="366"/>
      <c r="I124" s="366"/>
      <c r="J124" s="366"/>
      <c r="K124" s="366"/>
    </row>
    <row r="125" spans="1:12" ht="12.75" customHeight="1">
      <c r="A125" s="363">
        <v>361.23</v>
      </c>
      <c r="C125" s="365" t="s">
        <v>978</v>
      </c>
      <c r="D125" s="366">
        <v>1975</v>
      </c>
      <c r="E125" s="394">
        <v>159</v>
      </c>
      <c r="F125" s="367">
        <v>945.21</v>
      </c>
      <c r="G125" s="395">
        <v>150289.15</v>
      </c>
      <c r="H125" s="366"/>
      <c r="I125" s="366"/>
      <c r="J125" s="366"/>
      <c r="K125" s="366"/>
    </row>
    <row r="126" spans="1:12" ht="12.75" customHeight="1">
      <c r="A126" s="363">
        <v>361.23</v>
      </c>
      <c r="C126" s="365" t="s">
        <v>978</v>
      </c>
      <c r="D126" s="366">
        <v>1980</v>
      </c>
      <c r="E126" s="394">
        <v>32</v>
      </c>
      <c r="F126" s="367">
        <v>1383.21</v>
      </c>
      <c r="G126" s="395">
        <v>44262.720000000001</v>
      </c>
      <c r="H126" s="366"/>
      <c r="I126" s="366"/>
      <c r="J126" s="366"/>
      <c r="K126" s="366"/>
    </row>
    <row r="127" spans="1:12" ht="12.75" customHeight="1">
      <c r="A127" s="363">
        <v>361.23</v>
      </c>
      <c r="C127" s="365" t="s">
        <v>978</v>
      </c>
      <c r="D127" s="366">
        <v>1985</v>
      </c>
      <c r="E127" s="394">
        <v>166</v>
      </c>
      <c r="F127" s="367">
        <v>1792.58</v>
      </c>
      <c r="G127" s="395">
        <v>297567.45</v>
      </c>
      <c r="H127" s="366"/>
      <c r="I127" s="366"/>
      <c r="J127" s="366"/>
      <c r="K127" s="366"/>
    </row>
    <row r="128" spans="1:12" ht="12.75" customHeight="1">
      <c r="A128" s="363">
        <v>361.23</v>
      </c>
      <c r="C128" s="365" t="s">
        <v>978</v>
      </c>
      <c r="D128" s="366">
        <v>1987</v>
      </c>
      <c r="E128" s="394">
        <v>59</v>
      </c>
      <c r="F128" s="367">
        <v>1882.74</v>
      </c>
      <c r="G128" s="395">
        <v>111081.54</v>
      </c>
      <c r="H128" s="366"/>
      <c r="I128" s="366"/>
      <c r="J128" s="366"/>
      <c r="K128" s="366"/>
    </row>
    <row r="129" spans="1:12" ht="12.75" customHeight="1">
      <c r="A129" s="363">
        <v>361.23</v>
      </c>
      <c r="C129" s="365" t="s">
        <v>978</v>
      </c>
      <c r="D129" s="366">
        <v>1990</v>
      </c>
      <c r="E129" s="394">
        <v>329</v>
      </c>
      <c r="F129" s="367">
        <v>2022.04</v>
      </c>
      <c r="G129" s="395">
        <v>665251.72</v>
      </c>
      <c r="H129" s="366"/>
      <c r="I129" s="366"/>
      <c r="J129" s="366"/>
      <c r="K129" s="366"/>
    </row>
    <row r="130" spans="1:12" ht="12.75" customHeight="1">
      <c r="A130" s="363">
        <v>361.23</v>
      </c>
      <c r="C130" s="365" t="s">
        <v>978</v>
      </c>
      <c r="D130" s="366">
        <v>1992</v>
      </c>
      <c r="E130" s="394">
        <v>36</v>
      </c>
      <c r="F130" s="367">
        <v>2130.15</v>
      </c>
      <c r="G130" s="395">
        <v>76685.460000000006</v>
      </c>
      <c r="H130" s="366"/>
      <c r="I130" s="366"/>
      <c r="J130" s="366"/>
      <c r="K130" s="366"/>
    </row>
    <row r="131" spans="1:12" ht="12.75" customHeight="1">
      <c r="A131" s="363">
        <v>361.23</v>
      </c>
      <c r="C131" s="365" t="s">
        <v>978</v>
      </c>
      <c r="D131" s="366">
        <v>1995</v>
      </c>
      <c r="E131" s="394">
        <v>648</v>
      </c>
      <c r="F131" s="367">
        <v>2337.83</v>
      </c>
      <c r="G131" s="395">
        <v>1514910.92</v>
      </c>
      <c r="H131" s="366"/>
      <c r="I131" s="366"/>
      <c r="J131" s="366"/>
      <c r="K131" s="366"/>
    </row>
    <row r="132" spans="1:12" ht="12.75" customHeight="1">
      <c r="A132" s="363">
        <v>361.23</v>
      </c>
      <c r="C132" s="365" t="s">
        <v>978</v>
      </c>
      <c r="D132" s="366">
        <v>2000</v>
      </c>
      <c r="E132" s="394">
        <v>43</v>
      </c>
      <c r="F132" s="367">
        <v>2658.31</v>
      </c>
      <c r="G132" s="395">
        <v>114307.32</v>
      </c>
      <c r="H132" s="366"/>
      <c r="I132" s="366"/>
      <c r="J132" s="366"/>
      <c r="K132" s="366"/>
    </row>
    <row r="133" spans="1:12" ht="12.75" customHeight="1">
      <c r="A133" s="363">
        <v>361.23</v>
      </c>
      <c r="C133" s="365" t="s">
        <v>978</v>
      </c>
      <c r="D133" s="366">
        <v>2005</v>
      </c>
      <c r="E133" s="394">
        <v>111</v>
      </c>
      <c r="F133" s="367">
        <v>3181.77</v>
      </c>
      <c r="G133" s="395">
        <v>353176.16</v>
      </c>
      <c r="H133" s="366"/>
      <c r="I133" s="366"/>
      <c r="J133" s="366"/>
      <c r="K133" s="366"/>
    </row>
    <row r="134" spans="1:12" ht="12.75" customHeight="1">
      <c r="A134" s="363">
        <v>361.23</v>
      </c>
      <c r="C134" s="365" t="s">
        <v>978</v>
      </c>
      <c r="D134" s="366">
        <v>2010</v>
      </c>
      <c r="E134" s="394">
        <v>23</v>
      </c>
      <c r="F134" s="367">
        <v>3759.92</v>
      </c>
      <c r="G134" s="395">
        <v>86478.18</v>
      </c>
      <c r="H134" s="366"/>
      <c r="I134" s="366"/>
      <c r="J134" s="366"/>
      <c r="K134" s="366"/>
    </row>
    <row r="135" spans="1:12" ht="12.75" customHeight="1">
      <c r="A135" s="363">
        <v>361.23</v>
      </c>
      <c r="C135" s="365" t="s">
        <v>978</v>
      </c>
      <c r="D135" s="366">
        <v>2012</v>
      </c>
      <c r="E135" s="396">
        <v>17</v>
      </c>
      <c r="F135" s="367">
        <v>4356.6499999999996</v>
      </c>
      <c r="G135" s="397">
        <v>74063</v>
      </c>
      <c r="H135" s="366"/>
      <c r="I135" s="366"/>
      <c r="J135" s="366"/>
      <c r="K135" s="366"/>
    </row>
    <row r="136" spans="1:12" s="370" customFormat="1" ht="12.75" customHeight="1">
      <c r="A136" s="369" t="s">
        <v>1042</v>
      </c>
      <c r="C136" s="374" t="s">
        <v>1043</v>
      </c>
      <c r="D136" s="374"/>
      <c r="E136" s="407">
        <v>3038</v>
      </c>
      <c r="F136" s="377"/>
      <c r="G136" s="400">
        <f>SUM(G123:G135)</f>
        <v>4110550.96</v>
      </c>
      <c r="H136" s="374"/>
      <c r="I136" s="374"/>
      <c r="J136" s="374"/>
      <c r="K136" s="374"/>
    </row>
    <row r="137" spans="1:12">
      <c r="A137" s="363">
        <v>361.24</v>
      </c>
      <c r="C137" s="375" t="s">
        <v>1044</v>
      </c>
    </row>
    <row r="138" spans="1:12" s="384" customFormat="1">
      <c r="A138" s="383">
        <v>361.24</v>
      </c>
      <c r="C138" s="384" t="s">
        <v>1045</v>
      </c>
      <c r="D138" s="408">
        <v>2015</v>
      </c>
      <c r="E138" s="409"/>
      <c r="F138" s="410"/>
      <c r="G138" s="410">
        <v>10179</v>
      </c>
    </row>
    <row r="139" spans="1:12" s="370" customFormat="1" ht="12.75">
      <c r="A139" s="369" t="s">
        <v>1046</v>
      </c>
      <c r="C139" s="370" t="s">
        <v>1047</v>
      </c>
      <c r="E139" s="371"/>
      <c r="F139" s="372"/>
      <c r="G139" s="372">
        <f>SUM(G138)</f>
        <v>10179</v>
      </c>
    </row>
    <row r="140" spans="1:12">
      <c r="A140" s="363">
        <v>363.2</v>
      </c>
      <c r="C140" s="379" t="s">
        <v>1048</v>
      </c>
      <c r="D140" s="379"/>
      <c r="E140" s="380"/>
      <c r="F140" s="403"/>
      <c r="G140" s="403"/>
      <c r="H140" s="411"/>
      <c r="I140" s="411"/>
      <c r="J140" s="411"/>
      <c r="K140" s="411"/>
      <c r="L140" s="411"/>
    </row>
    <row r="141" spans="1:12">
      <c r="A141" s="363">
        <v>363.2</v>
      </c>
      <c r="C141" s="365" t="s">
        <v>1049</v>
      </c>
      <c r="D141" s="366">
        <v>1966</v>
      </c>
      <c r="E141" s="406">
        <v>3538</v>
      </c>
      <c r="F141" s="367">
        <v>270.93</v>
      </c>
      <c r="G141" s="367">
        <v>958567.95</v>
      </c>
      <c r="H141" s="366"/>
      <c r="I141" s="366"/>
      <c r="J141" s="366"/>
      <c r="K141" s="366"/>
      <c r="L141" s="366"/>
    </row>
    <row r="142" spans="1:12">
      <c r="A142" s="363">
        <v>363.2</v>
      </c>
      <c r="C142" s="365" t="s">
        <v>1049</v>
      </c>
      <c r="D142" s="366">
        <v>1970</v>
      </c>
      <c r="E142" s="394">
        <v>137</v>
      </c>
      <c r="F142" s="367">
        <v>367.18</v>
      </c>
      <c r="G142" s="367">
        <v>50304.3</v>
      </c>
      <c r="H142" s="366"/>
      <c r="I142" s="366"/>
      <c r="J142" s="366"/>
      <c r="K142" s="366"/>
      <c r="L142" s="366"/>
    </row>
    <row r="143" spans="1:12">
      <c r="A143" s="363">
        <v>363.2</v>
      </c>
      <c r="C143" s="365" t="s">
        <v>1049</v>
      </c>
      <c r="D143" s="366">
        <v>1975</v>
      </c>
      <c r="E143" s="394">
        <v>523</v>
      </c>
      <c r="F143" s="367">
        <v>588.13</v>
      </c>
      <c r="G143" s="367">
        <v>307593.89</v>
      </c>
      <c r="H143" s="366"/>
      <c r="I143" s="366"/>
      <c r="J143" s="366"/>
      <c r="K143" s="366"/>
      <c r="L143" s="366"/>
    </row>
    <row r="144" spans="1:12">
      <c r="A144" s="363">
        <v>363.2</v>
      </c>
      <c r="C144" s="365" t="s">
        <v>1049</v>
      </c>
      <c r="D144" s="366">
        <v>1980</v>
      </c>
      <c r="E144" s="394">
        <v>83</v>
      </c>
      <c r="F144" s="367">
        <v>860.66</v>
      </c>
      <c r="G144" s="367">
        <v>71435.100000000006</v>
      </c>
      <c r="H144" s="366"/>
      <c r="I144" s="366"/>
      <c r="J144" s="366"/>
      <c r="K144" s="366"/>
      <c r="L144" s="366"/>
    </row>
    <row r="145" spans="1:12">
      <c r="A145" s="363">
        <v>363.2</v>
      </c>
      <c r="C145" s="365" t="s">
        <v>1049</v>
      </c>
      <c r="D145" s="366">
        <v>1985</v>
      </c>
      <c r="E145" s="394">
        <v>504</v>
      </c>
      <c r="F145" s="367">
        <v>1115.3800000000001</v>
      </c>
      <c r="G145" s="367">
        <v>562151.53</v>
      </c>
      <c r="H145" s="366"/>
      <c r="I145" s="366"/>
      <c r="J145" s="366"/>
      <c r="K145" s="366"/>
      <c r="L145" s="366"/>
    </row>
    <row r="146" spans="1:12">
      <c r="A146" s="363">
        <v>363.2</v>
      </c>
      <c r="C146" s="365" t="s">
        <v>1049</v>
      </c>
      <c r="D146" s="366">
        <v>1987</v>
      </c>
      <c r="E146" s="394">
        <v>192</v>
      </c>
      <c r="F146" s="367">
        <v>1171.48</v>
      </c>
      <c r="G146" s="367">
        <v>224924.42</v>
      </c>
      <c r="H146" s="366"/>
      <c r="I146" s="366"/>
      <c r="J146" s="366"/>
      <c r="K146" s="366"/>
      <c r="L146" s="366"/>
    </row>
    <row r="147" spans="1:12">
      <c r="A147" s="363">
        <v>363.2</v>
      </c>
      <c r="C147" s="365" t="s">
        <v>1049</v>
      </c>
      <c r="D147" s="366">
        <v>1990</v>
      </c>
      <c r="E147" s="406">
        <v>1082</v>
      </c>
      <c r="F147" s="367">
        <v>1258.1600000000001</v>
      </c>
      <c r="G147" s="367">
        <v>1361328.35</v>
      </c>
      <c r="H147" s="366"/>
      <c r="I147" s="366"/>
      <c r="J147" s="366"/>
      <c r="K147" s="366"/>
      <c r="L147" s="366"/>
    </row>
    <row r="148" spans="1:12" ht="12.75" customHeight="1">
      <c r="A148" s="363">
        <v>363.2</v>
      </c>
      <c r="C148" s="365" t="s">
        <v>1049</v>
      </c>
      <c r="D148" s="366">
        <v>1992</v>
      </c>
      <c r="E148" s="394">
        <v>116</v>
      </c>
      <c r="F148" s="378">
        <v>1325.43</v>
      </c>
      <c r="G148" s="367">
        <v>153749.62</v>
      </c>
      <c r="H148" s="365"/>
      <c r="J148" s="366"/>
      <c r="K148" s="366"/>
      <c r="L148" s="366"/>
    </row>
    <row r="149" spans="1:12" ht="12.75" customHeight="1">
      <c r="A149" s="363">
        <v>363.2</v>
      </c>
      <c r="C149" s="365" t="s">
        <v>1049</v>
      </c>
      <c r="D149" s="366">
        <v>1995</v>
      </c>
      <c r="E149" s="406">
        <v>2152</v>
      </c>
      <c r="F149" s="378">
        <v>1454.65</v>
      </c>
      <c r="G149" s="367">
        <v>3130400.29</v>
      </c>
      <c r="H149" s="365"/>
      <c r="J149" s="366"/>
      <c r="K149" s="366"/>
      <c r="L149" s="366"/>
    </row>
    <row r="150" spans="1:12" ht="12.75" customHeight="1">
      <c r="A150" s="363">
        <v>363.2</v>
      </c>
      <c r="C150" s="365" t="s">
        <v>1049</v>
      </c>
      <c r="D150" s="366">
        <v>2000</v>
      </c>
      <c r="E150" s="394">
        <v>143</v>
      </c>
      <c r="F150" s="378">
        <v>1654.06</v>
      </c>
      <c r="G150" s="367">
        <v>236530.49</v>
      </c>
      <c r="H150" s="365"/>
      <c r="J150" s="366"/>
      <c r="K150" s="366"/>
      <c r="L150" s="366"/>
    </row>
    <row r="151" spans="1:12" ht="12.75" customHeight="1">
      <c r="A151" s="363">
        <v>363.2</v>
      </c>
      <c r="C151" s="365" t="s">
        <v>1049</v>
      </c>
      <c r="D151" s="366">
        <v>2005</v>
      </c>
      <c r="E151" s="394">
        <v>428</v>
      </c>
      <c r="F151" s="378">
        <v>1979.77</v>
      </c>
      <c r="G151" s="367">
        <v>847339.97</v>
      </c>
      <c r="H151" s="365"/>
      <c r="J151" s="366"/>
      <c r="K151" s="366"/>
      <c r="L151" s="366"/>
    </row>
    <row r="152" spans="1:12" ht="12.75" customHeight="1">
      <c r="A152" s="363">
        <v>363.2</v>
      </c>
      <c r="C152" s="365" t="s">
        <v>1049</v>
      </c>
      <c r="D152" s="366">
        <v>2010</v>
      </c>
      <c r="E152" s="394">
        <v>74</v>
      </c>
      <c r="F152" s="378">
        <v>2339.5100000000002</v>
      </c>
      <c r="G152" s="367">
        <v>173123.46</v>
      </c>
      <c r="H152" s="365"/>
      <c r="J152" s="366"/>
      <c r="K152" s="366"/>
      <c r="L152" s="366"/>
    </row>
    <row r="153" spans="1:12" ht="12.75" customHeight="1">
      <c r="A153" s="363">
        <v>363.2</v>
      </c>
      <c r="C153" s="365" t="s">
        <v>1049</v>
      </c>
      <c r="D153" s="366">
        <v>2012</v>
      </c>
      <c r="E153" s="396">
        <v>12</v>
      </c>
      <c r="F153" s="378">
        <v>2474.84</v>
      </c>
      <c r="G153" s="368">
        <v>29698.09</v>
      </c>
      <c r="H153" s="365"/>
      <c r="J153" s="366"/>
      <c r="K153" s="366"/>
      <c r="L153" s="366"/>
    </row>
    <row r="154" spans="1:12" s="370" customFormat="1" ht="12.75" customHeight="1">
      <c r="A154" s="369" t="s">
        <v>1050</v>
      </c>
      <c r="C154" s="374" t="s">
        <v>1051</v>
      </c>
      <c r="D154" s="374"/>
      <c r="E154" s="412">
        <v>8984</v>
      </c>
      <c r="F154" s="377"/>
      <c r="G154" s="402">
        <f>SUM(G141:G153)</f>
        <v>8107147.4600000009</v>
      </c>
      <c r="H154" s="374"/>
      <c r="J154" s="374"/>
      <c r="K154" s="374"/>
      <c r="L154" s="374"/>
    </row>
    <row r="155" spans="1:12" s="370" customFormat="1" ht="12.75" customHeight="1">
      <c r="A155" s="369"/>
      <c r="C155" s="365" t="s">
        <v>1052</v>
      </c>
      <c r="D155" s="374"/>
      <c r="E155" s="413"/>
      <c r="F155" s="377"/>
      <c r="G155" s="414"/>
      <c r="H155" s="374"/>
      <c r="J155" s="374"/>
      <c r="K155" s="374"/>
      <c r="L155" s="374"/>
    </row>
    <row r="156" spans="1:12" ht="12.75" customHeight="1">
      <c r="A156" s="363">
        <v>364.2</v>
      </c>
      <c r="C156" s="415" t="s">
        <v>1053</v>
      </c>
      <c r="D156" s="416">
        <v>1991</v>
      </c>
      <c r="E156" s="361"/>
      <c r="F156" s="378"/>
      <c r="G156" s="417">
        <v>3672.99</v>
      </c>
      <c r="H156" s="365"/>
      <c r="J156" s="416"/>
      <c r="K156" s="416"/>
      <c r="L156" s="416"/>
    </row>
    <row r="157" spans="1:12" ht="12.75" customHeight="1">
      <c r="A157" s="363">
        <v>364.2</v>
      </c>
      <c r="C157" s="365" t="s">
        <v>1054</v>
      </c>
      <c r="D157" s="366">
        <v>2006</v>
      </c>
      <c r="E157" s="361"/>
      <c r="F157" s="378"/>
      <c r="G157" s="395">
        <v>5888.17</v>
      </c>
      <c r="H157" s="365"/>
      <c r="J157" s="366"/>
      <c r="K157" s="366"/>
      <c r="L157" s="366"/>
    </row>
    <row r="158" spans="1:12" ht="12.75" customHeight="1">
      <c r="A158" s="363">
        <v>364.2</v>
      </c>
      <c r="C158" s="365" t="s">
        <v>1055</v>
      </c>
      <c r="D158" s="366">
        <v>2010</v>
      </c>
      <c r="E158" s="361"/>
      <c r="F158" s="378"/>
      <c r="G158" s="395">
        <v>10026.459999999999</v>
      </c>
      <c r="H158" s="365"/>
      <c r="J158" s="366"/>
      <c r="K158" s="366"/>
      <c r="L158" s="366"/>
    </row>
    <row r="159" spans="1:12" ht="12.75" customHeight="1">
      <c r="A159" s="363">
        <v>364.2</v>
      </c>
      <c r="C159" s="365" t="s">
        <v>1056</v>
      </c>
      <c r="D159" s="366">
        <v>2011</v>
      </c>
      <c r="E159" s="361"/>
      <c r="F159" s="378"/>
      <c r="G159" s="395">
        <v>8612.7199999999993</v>
      </c>
      <c r="H159" s="365"/>
      <c r="J159" s="366"/>
      <c r="K159" s="366"/>
      <c r="L159" s="366"/>
    </row>
    <row r="160" spans="1:12" s="370" customFormat="1" ht="12.75">
      <c r="A160" s="369" t="s">
        <v>1057</v>
      </c>
      <c r="C160" s="418" t="s">
        <v>1058</v>
      </c>
      <c r="E160" s="371"/>
      <c r="F160" s="372"/>
      <c r="G160" s="372">
        <f>SUM(G156:G159)</f>
        <v>28200.339999999997</v>
      </c>
    </row>
    <row r="161" spans="1:11" s="370" customFormat="1" ht="12.75">
      <c r="A161" s="369"/>
      <c r="C161" s="419" t="s">
        <v>1059</v>
      </c>
      <c r="E161" s="371"/>
      <c r="F161" s="372"/>
      <c r="G161" s="372"/>
    </row>
    <row r="162" spans="1:11" ht="12.75" customHeight="1">
      <c r="A162" s="363">
        <v>365.2</v>
      </c>
      <c r="C162" s="120" t="s">
        <v>1060</v>
      </c>
      <c r="D162" s="416">
        <v>1991</v>
      </c>
      <c r="E162" s="361"/>
      <c r="F162" s="378"/>
      <c r="G162" s="378">
        <v>23874.41</v>
      </c>
      <c r="H162" s="365"/>
      <c r="I162" s="365"/>
      <c r="J162" s="365"/>
      <c r="K162" s="365"/>
    </row>
    <row r="163" spans="1:11" ht="12.75" customHeight="1">
      <c r="A163" s="363">
        <v>365.2</v>
      </c>
      <c r="C163" s="365" t="s">
        <v>1061</v>
      </c>
      <c r="D163" s="366">
        <v>1991</v>
      </c>
      <c r="E163" s="361"/>
      <c r="F163" s="378"/>
      <c r="G163" s="378">
        <v>23874.41</v>
      </c>
      <c r="H163" s="365"/>
      <c r="I163" s="365"/>
      <c r="J163" s="365"/>
      <c r="K163" s="365"/>
    </row>
    <row r="164" spans="1:11" ht="12.75" customHeight="1">
      <c r="A164" s="363">
        <v>365.2</v>
      </c>
      <c r="C164" s="365" t="s">
        <v>1062</v>
      </c>
      <c r="D164" s="366">
        <v>1991</v>
      </c>
      <c r="E164" s="361"/>
      <c r="F164" s="378"/>
      <c r="G164" s="378">
        <v>23874.41</v>
      </c>
      <c r="H164" s="365"/>
      <c r="I164" s="365"/>
      <c r="J164" s="365"/>
      <c r="K164" s="365"/>
    </row>
    <row r="165" spans="1:11" ht="12.75" customHeight="1">
      <c r="A165" s="363">
        <v>365.2</v>
      </c>
      <c r="C165" s="365" t="s">
        <v>1063</v>
      </c>
      <c r="D165" s="366">
        <v>1991</v>
      </c>
      <c r="E165" s="361"/>
      <c r="F165" s="378"/>
      <c r="G165" s="378">
        <v>23874.41</v>
      </c>
      <c r="H165" s="365"/>
      <c r="I165" s="365"/>
      <c r="J165" s="365"/>
      <c r="K165" s="365"/>
    </row>
    <row r="166" spans="1:11" s="370" customFormat="1" ht="12.75">
      <c r="A166" s="369" t="s">
        <v>1064</v>
      </c>
      <c r="C166" s="374" t="s">
        <v>1065</v>
      </c>
      <c r="D166" s="374"/>
      <c r="E166" s="376"/>
      <c r="F166" s="377"/>
      <c r="G166" s="377">
        <f>SUM(G162:G165)</f>
        <v>95497.64</v>
      </c>
      <c r="H166" s="374"/>
      <c r="I166" s="374"/>
      <c r="J166" s="374"/>
      <c r="K166" s="374"/>
    </row>
    <row r="167" spans="1:11">
      <c r="A167" s="363">
        <v>371.3</v>
      </c>
      <c r="C167" s="379" t="s">
        <v>1066</v>
      </c>
      <c r="D167" s="365"/>
      <c r="E167" s="380"/>
      <c r="F167" s="381"/>
      <c r="H167" s="379"/>
      <c r="I167" s="379"/>
      <c r="J167" s="379"/>
      <c r="K167" s="379"/>
    </row>
    <row r="168" spans="1:11">
      <c r="A168" s="363">
        <v>371.3</v>
      </c>
      <c r="C168" s="365" t="s">
        <v>1067</v>
      </c>
      <c r="D168" s="366">
        <v>1993</v>
      </c>
      <c r="E168" s="361"/>
      <c r="F168" s="378"/>
      <c r="G168" s="381">
        <v>24736.63</v>
      </c>
      <c r="H168" s="365"/>
      <c r="I168" s="365"/>
      <c r="J168" s="365"/>
      <c r="K168" s="365"/>
    </row>
    <row r="169" spans="1:11">
      <c r="A169" s="363">
        <v>371.3</v>
      </c>
      <c r="C169" s="365" t="s">
        <v>1068</v>
      </c>
      <c r="D169" s="366">
        <v>1993</v>
      </c>
      <c r="E169" s="361"/>
      <c r="F169" s="378"/>
      <c r="G169" s="378">
        <v>14841.98</v>
      </c>
      <c r="H169" s="365"/>
      <c r="I169" s="365"/>
      <c r="J169" s="365"/>
      <c r="K169" s="365"/>
    </row>
    <row r="170" spans="1:11">
      <c r="A170" s="363">
        <v>371.3</v>
      </c>
      <c r="C170" s="365" t="s">
        <v>1069</v>
      </c>
      <c r="D170" s="366">
        <v>1993</v>
      </c>
      <c r="E170" s="361"/>
      <c r="F170" s="378"/>
      <c r="G170" s="378">
        <v>14841.98</v>
      </c>
      <c r="H170" s="365"/>
      <c r="I170" s="365"/>
      <c r="J170" s="365"/>
      <c r="K170" s="365"/>
    </row>
    <row r="171" spans="1:11">
      <c r="A171" s="363">
        <v>371.3</v>
      </c>
      <c r="C171" s="365" t="s">
        <v>1070</v>
      </c>
      <c r="D171" s="366">
        <v>1993</v>
      </c>
      <c r="E171" s="361"/>
      <c r="F171" s="378"/>
      <c r="G171" s="378">
        <v>14841.98</v>
      </c>
      <c r="H171" s="365"/>
      <c r="I171" s="365"/>
      <c r="J171" s="365"/>
      <c r="K171" s="365"/>
    </row>
    <row r="172" spans="1:11">
      <c r="A172" s="363">
        <v>371.3</v>
      </c>
      <c r="C172" s="365" t="s">
        <v>1071</v>
      </c>
      <c r="D172" s="366">
        <v>1997</v>
      </c>
      <c r="E172" s="361"/>
      <c r="F172" s="378"/>
      <c r="G172" s="378">
        <v>8296.98</v>
      </c>
      <c r="H172" s="365"/>
      <c r="I172" s="365"/>
      <c r="J172" s="365"/>
      <c r="K172" s="365"/>
    </row>
    <row r="173" spans="1:11">
      <c r="A173" s="363">
        <v>371.3</v>
      </c>
      <c r="C173" s="365" t="s">
        <v>1072</v>
      </c>
      <c r="D173" s="366">
        <v>2006</v>
      </c>
      <c r="E173" s="361"/>
      <c r="F173" s="378"/>
      <c r="G173" s="378">
        <v>22080.65</v>
      </c>
      <c r="H173" s="365"/>
      <c r="I173" s="365"/>
      <c r="J173" s="365"/>
      <c r="K173" s="365"/>
    </row>
    <row r="174" spans="1:11" ht="22.5">
      <c r="A174" s="363">
        <v>371.3</v>
      </c>
      <c r="C174" s="365" t="s">
        <v>1073</v>
      </c>
      <c r="D174" s="366">
        <v>1993</v>
      </c>
      <c r="E174" s="361"/>
      <c r="F174" s="378"/>
      <c r="G174" s="378">
        <v>11005.8</v>
      </c>
      <c r="H174" s="365"/>
      <c r="I174" s="365"/>
      <c r="J174" s="365"/>
      <c r="K174" s="365"/>
    </row>
    <row r="175" spans="1:11">
      <c r="A175" s="363">
        <v>371.3</v>
      </c>
      <c r="C175" s="365" t="s">
        <v>1074</v>
      </c>
      <c r="D175" s="366">
        <v>2012</v>
      </c>
      <c r="E175" s="361"/>
      <c r="F175" s="378"/>
      <c r="G175" s="378">
        <v>6487.8</v>
      </c>
      <c r="H175" s="365"/>
      <c r="I175" s="365"/>
      <c r="J175" s="365"/>
      <c r="K175" s="365"/>
    </row>
    <row r="176" spans="1:11" s="384" customFormat="1">
      <c r="A176" s="383">
        <v>371.3</v>
      </c>
      <c r="C176" s="385" t="s">
        <v>1075</v>
      </c>
      <c r="D176" s="386">
        <v>2012</v>
      </c>
      <c r="E176" s="387"/>
      <c r="F176" s="388"/>
      <c r="G176" s="388">
        <v>3520</v>
      </c>
      <c r="H176" s="385"/>
      <c r="I176" s="385"/>
      <c r="J176" s="385"/>
      <c r="K176" s="385"/>
    </row>
    <row r="177" spans="1:12" s="384" customFormat="1">
      <c r="A177" s="383">
        <v>371.3</v>
      </c>
      <c r="C177" s="385" t="s">
        <v>1075</v>
      </c>
      <c r="D177" s="386">
        <v>2012</v>
      </c>
      <c r="E177" s="387"/>
      <c r="F177" s="388"/>
      <c r="G177" s="388">
        <v>3520</v>
      </c>
      <c r="H177" s="385"/>
      <c r="I177" s="385"/>
      <c r="J177" s="385"/>
      <c r="K177" s="385"/>
    </row>
    <row r="178" spans="1:12" s="384" customFormat="1">
      <c r="A178" s="383">
        <v>371.3</v>
      </c>
      <c r="C178" s="385" t="s">
        <v>1075</v>
      </c>
      <c r="D178" s="386">
        <v>2012</v>
      </c>
      <c r="E178" s="387"/>
      <c r="F178" s="388"/>
      <c r="G178" s="388">
        <v>3520</v>
      </c>
      <c r="H178" s="385"/>
      <c r="I178" s="385"/>
      <c r="J178" s="385"/>
      <c r="K178" s="385"/>
    </row>
    <row r="179" spans="1:12">
      <c r="A179" s="363">
        <v>371.3</v>
      </c>
      <c r="C179" s="365" t="s">
        <v>1076</v>
      </c>
      <c r="D179" s="366">
        <v>2013</v>
      </c>
      <c r="E179" s="361"/>
      <c r="F179" s="378"/>
      <c r="G179" s="378">
        <v>18316</v>
      </c>
      <c r="H179" s="365"/>
      <c r="I179" s="365"/>
      <c r="J179" s="365"/>
      <c r="K179" s="365"/>
    </row>
    <row r="180" spans="1:12">
      <c r="A180" s="363">
        <v>371.3</v>
      </c>
      <c r="C180" s="365" t="s">
        <v>1077</v>
      </c>
      <c r="D180" s="366">
        <v>2014</v>
      </c>
      <c r="E180" s="361"/>
      <c r="F180" s="378"/>
      <c r="G180" s="378">
        <v>18201</v>
      </c>
      <c r="H180" s="365"/>
      <c r="I180" s="365"/>
      <c r="J180" s="365"/>
      <c r="K180" s="365"/>
    </row>
    <row r="181" spans="1:12">
      <c r="A181" s="363">
        <v>371.3</v>
      </c>
      <c r="C181" s="365" t="s">
        <v>1078</v>
      </c>
      <c r="D181" s="366">
        <v>2015</v>
      </c>
      <c r="E181" s="361"/>
      <c r="F181" s="378"/>
      <c r="G181" s="378">
        <v>1492</v>
      </c>
      <c r="H181" s="365"/>
      <c r="I181" s="365"/>
      <c r="J181" s="365"/>
      <c r="K181" s="365"/>
    </row>
    <row r="182" spans="1:12">
      <c r="A182" s="363">
        <v>371.3</v>
      </c>
      <c r="C182" s="365" t="s">
        <v>1079</v>
      </c>
      <c r="D182" s="366">
        <v>2015</v>
      </c>
      <c r="E182" s="361"/>
      <c r="F182" s="378"/>
      <c r="G182" s="378">
        <v>1874</v>
      </c>
      <c r="H182" s="365"/>
      <c r="I182" s="365"/>
      <c r="J182" s="365"/>
      <c r="K182" s="365"/>
    </row>
    <row r="183" spans="1:12">
      <c r="A183" s="363">
        <v>371.3</v>
      </c>
      <c r="C183" s="365" t="s">
        <v>1080</v>
      </c>
      <c r="D183" s="366">
        <v>2015</v>
      </c>
      <c r="E183" s="361"/>
      <c r="F183" s="378"/>
      <c r="G183" s="378">
        <v>87.86</v>
      </c>
      <c r="H183" s="365"/>
      <c r="I183" s="365"/>
      <c r="J183" s="365"/>
      <c r="K183" s="365"/>
    </row>
    <row r="184" spans="1:12" ht="12.75" customHeight="1">
      <c r="A184" s="363">
        <v>371.3</v>
      </c>
      <c r="C184" s="365" t="s">
        <v>1081</v>
      </c>
      <c r="D184" s="366">
        <v>2016</v>
      </c>
      <c r="E184" s="361"/>
      <c r="F184" s="378"/>
      <c r="G184" s="378">
        <v>6085</v>
      </c>
      <c r="H184" s="365"/>
      <c r="I184" s="365"/>
      <c r="J184" s="365"/>
      <c r="K184" s="365"/>
    </row>
    <row r="185" spans="1:12" ht="12.75" customHeight="1">
      <c r="A185" s="363">
        <v>371.3</v>
      </c>
      <c r="C185" s="415" t="s">
        <v>1082</v>
      </c>
      <c r="D185" s="366">
        <v>2017</v>
      </c>
      <c r="E185" s="361"/>
      <c r="F185" s="378"/>
      <c r="G185" s="378">
        <v>6359.02</v>
      </c>
      <c r="H185" s="365"/>
      <c r="I185" s="365"/>
      <c r="J185" s="365"/>
      <c r="K185" s="365"/>
    </row>
    <row r="186" spans="1:12" s="370" customFormat="1" ht="12.75">
      <c r="A186" s="369" t="s">
        <v>1083</v>
      </c>
      <c r="C186" s="374" t="s">
        <v>1084</v>
      </c>
      <c r="D186" s="374"/>
      <c r="E186" s="376"/>
      <c r="F186" s="377"/>
      <c r="G186" s="377">
        <f>SUM(G168:G185)</f>
        <v>180108.67999999996</v>
      </c>
      <c r="H186" s="374"/>
      <c r="I186" s="374"/>
      <c r="J186" s="374"/>
      <c r="K186" s="374"/>
      <c r="L186" s="374"/>
    </row>
    <row r="187" spans="1:12" ht="12.75" customHeight="1">
      <c r="A187" s="363">
        <v>371.32</v>
      </c>
      <c r="C187" s="365" t="s">
        <v>1085</v>
      </c>
      <c r="D187" s="365"/>
      <c r="E187" s="361"/>
      <c r="F187" s="378"/>
      <c r="G187" s="378"/>
      <c r="H187" s="365"/>
      <c r="I187" s="411"/>
      <c r="J187" s="411"/>
      <c r="K187" s="411"/>
      <c r="L187" s="411"/>
    </row>
    <row r="188" spans="1:12" ht="12.75" customHeight="1">
      <c r="A188" s="363">
        <v>371.32</v>
      </c>
      <c r="C188" s="365" t="s">
        <v>1086</v>
      </c>
      <c r="D188" s="366">
        <v>1993</v>
      </c>
      <c r="E188" s="394">
        <v>18</v>
      </c>
      <c r="F188" s="367">
        <v>2137.25</v>
      </c>
      <c r="G188" s="395">
        <v>38470.410000000003</v>
      </c>
      <c r="H188" s="365"/>
      <c r="J188" s="366"/>
      <c r="K188" s="366"/>
      <c r="L188" s="366"/>
    </row>
    <row r="189" spans="1:12" ht="12.75" customHeight="1">
      <c r="A189" s="363">
        <v>371.32</v>
      </c>
      <c r="C189" s="365" t="s">
        <v>1087</v>
      </c>
      <c r="D189" s="366">
        <v>2011</v>
      </c>
      <c r="E189" s="394">
        <v>1</v>
      </c>
      <c r="F189" s="367">
        <v>7441.39</v>
      </c>
      <c r="G189" s="395">
        <v>7441.39</v>
      </c>
      <c r="H189" s="365"/>
      <c r="J189" s="366"/>
      <c r="K189" s="366"/>
      <c r="L189" s="366"/>
    </row>
    <row r="190" spans="1:12" ht="12.75" customHeight="1">
      <c r="A190" s="363">
        <v>371.32</v>
      </c>
      <c r="C190" s="365" t="s">
        <v>1087</v>
      </c>
      <c r="D190" s="366">
        <v>2012</v>
      </c>
      <c r="E190" s="394">
        <v>1</v>
      </c>
      <c r="F190" s="367">
        <v>7636.65</v>
      </c>
      <c r="G190" s="395">
        <v>7636.65</v>
      </c>
      <c r="H190" s="365"/>
      <c r="J190" s="366"/>
      <c r="K190" s="366"/>
      <c r="L190" s="366"/>
    </row>
    <row r="191" spans="1:12" ht="12.75" customHeight="1">
      <c r="A191" s="363">
        <v>371.32</v>
      </c>
      <c r="C191" s="365" t="s">
        <v>1087</v>
      </c>
      <c r="D191" s="366">
        <v>2014</v>
      </c>
      <c r="E191" s="396">
        <v>1</v>
      </c>
      <c r="F191" s="368">
        <v>8045.23</v>
      </c>
      <c r="G191" s="397">
        <v>8045.23</v>
      </c>
      <c r="H191" s="365"/>
      <c r="J191" s="366"/>
      <c r="K191" s="366"/>
      <c r="L191" s="366"/>
    </row>
    <row r="192" spans="1:12" s="370" customFormat="1" ht="12.75" customHeight="1">
      <c r="A192" s="369" t="s">
        <v>1088</v>
      </c>
      <c r="C192" s="374" t="s">
        <v>1089</v>
      </c>
      <c r="D192" s="374"/>
      <c r="E192" s="399">
        <v>21</v>
      </c>
      <c r="F192" s="373"/>
      <c r="G192" s="400">
        <f>SUM(G188:G191)</f>
        <v>61593.680000000008</v>
      </c>
      <c r="H192" s="374"/>
      <c r="I192" s="374"/>
      <c r="J192" s="374"/>
      <c r="K192" s="374"/>
      <c r="L192" s="374"/>
    </row>
    <row r="193" spans="1:12">
      <c r="A193" s="363">
        <v>380.4</v>
      </c>
      <c r="C193" s="375" t="s">
        <v>1090</v>
      </c>
    </row>
    <row r="194" spans="1:12" ht="12.75" customHeight="1">
      <c r="A194" s="363">
        <v>380.4</v>
      </c>
      <c r="C194" s="365" t="s">
        <v>1091</v>
      </c>
      <c r="D194" s="366">
        <v>2008</v>
      </c>
      <c r="E194" s="361"/>
      <c r="F194" s="378"/>
      <c r="G194" s="364">
        <v>8391</v>
      </c>
      <c r="H194" s="366"/>
      <c r="I194" s="366"/>
      <c r="J194" s="366"/>
      <c r="K194" s="366"/>
      <c r="L194" s="366"/>
    </row>
    <row r="195" spans="1:12" ht="12.75" customHeight="1">
      <c r="A195" s="363">
        <v>380.4</v>
      </c>
      <c r="C195" s="365" t="s">
        <v>1092</v>
      </c>
      <c r="D195" s="366">
        <v>2012</v>
      </c>
      <c r="E195" s="361"/>
      <c r="F195" s="378"/>
      <c r="G195" s="364">
        <v>150.97</v>
      </c>
      <c r="H195" s="366"/>
      <c r="I195" s="366"/>
      <c r="J195" s="366"/>
      <c r="K195" s="366"/>
      <c r="L195" s="366"/>
    </row>
    <row r="196" spans="1:12" ht="12.75" customHeight="1">
      <c r="A196" s="363">
        <v>380.4</v>
      </c>
      <c r="C196" s="365" t="s">
        <v>1093</v>
      </c>
      <c r="D196" s="366">
        <v>2012</v>
      </c>
      <c r="E196" s="361"/>
      <c r="F196" s="378"/>
      <c r="G196" s="364">
        <v>26014.07</v>
      </c>
      <c r="H196" s="366"/>
      <c r="I196" s="366"/>
      <c r="J196" s="366"/>
      <c r="K196" s="366"/>
      <c r="L196" s="366"/>
    </row>
    <row r="197" spans="1:12" ht="12.75" customHeight="1">
      <c r="A197" s="363">
        <v>380.4</v>
      </c>
      <c r="C197" s="365" t="s">
        <v>1094</v>
      </c>
      <c r="D197" s="366">
        <v>2012</v>
      </c>
      <c r="E197" s="361"/>
      <c r="F197" s="378"/>
      <c r="G197" s="364">
        <v>3845</v>
      </c>
      <c r="H197" s="366"/>
      <c r="I197" s="366"/>
      <c r="J197" s="366"/>
      <c r="K197" s="366"/>
      <c r="L197" s="366"/>
    </row>
    <row r="198" spans="1:12" ht="12.75" customHeight="1">
      <c r="A198" s="363">
        <v>380.4</v>
      </c>
      <c r="C198" s="365" t="s">
        <v>1095</v>
      </c>
      <c r="D198" s="366">
        <v>2013</v>
      </c>
      <c r="E198" s="361"/>
      <c r="F198" s="378"/>
      <c r="G198" s="364">
        <v>14820</v>
      </c>
      <c r="H198" s="366"/>
      <c r="I198" s="366"/>
      <c r="J198" s="366"/>
      <c r="K198" s="366"/>
      <c r="L198" s="366"/>
    </row>
    <row r="199" spans="1:12" ht="12.75" customHeight="1">
      <c r="A199" s="363">
        <v>380.4</v>
      </c>
      <c r="C199" s="365" t="s">
        <v>1096</v>
      </c>
      <c r="D199" s="366">
        <v>2013</v>
      </c>
      <c r="E199" s="361"/>
      <c r="F199" s="378"/>
      <c r="G199" s="364">
        <v>5645</v>
      </c>
      <c r="H199" s="366"/>
      <c r="I199" s="366"/>
      <c r="J199" s="366"/>
      <c r="K199" s="366"/>
      <c r="L199" s="366"/>
    </row>
    <row r="200" spans="1:12" ht="12.75" customHeight="1">
      <c r="A200" s="363">
        <v>380.4</v>
      </c>
      <c r="C200" s="365" t="s">
        <v>1097</v>
      </c>
      <c r="D200" s="366">
        <v>2013</v>
      </c>
      <c r="E200" s="361"/>
      <c r="F200" s="378"/>
      <c r="G200" s="364">
        <v>77279.64</v>
      </c>
      <c r="H200" s="366"/>
      <c r="I200" s="366"/>
      <c r="J200" s="366"/>
      <c r="K200" s="366"/>
      <c r="L200" s="366"/>
    </row>
    <row r="201" spans="1:12" ht="12.75" customHeight="1">
      <c r="A201" s="363">
        <v>380.4</v>
      </c>
      <c r="C201" s="365" t="s">
        <v>1098</v>
      </c>
      <c r="D201" s="366">
        <v>2013</v>
      </c>
      <c r="E201" s="361"/>
      <c r="F201" s="378"/>
      <c r="G201" s="364">
        <v>18718</v>
      </c>
      <c r="H201" s="366"/>
      <c r="I201" s="366"/>
      <c r="J201" s="366"/>
      <c r="K201" s="366"/>
      <c r="L201" s="366"/>
    </row>
    <row r="202" spans="1:12" ht="12.75" customHeight="1">
      <c r="A202" s="363">
        <v>380.4</v>
      </c>
      <c r="C202" s="365" t="s">
        <v>1099</v>
      </c>
      <c r="D202" s="366">
        <v>2013</v>
      </c>
      <c r="E202" s="361"/>
      <c r="F202" s="378"/>
      <c r="G202" s="364">
        <v>3576</v>
      </c>
      <c r="H202" s="366"/>
      <c r="I202" s="366"/>
      <c r="J202" s="366"/>
      <c r="K202" s="366"/>
      <c r="L202" s="366"/>
    </row>
    <row r="203" spans="1:12" ht="12.75" customHeight="1">
      <c r="A203" s="363">
        <v>380.4</v>
      </c>
      <c r="C203" s="365" t="s">
        <v>1093</v>
      </c>
      <c r="D203" s="366">
        <v>2013</v>
      </c>
      <c r="E203" s="361"/>
      <c r="F203" s="378"/>
      <c r="G203" s="364">
        <v>11204</v>
      </c>
      <c r="H203" s="366"/>
      <c r="I203" s="366"/>
      <c r="J203" s="366"/>
      <c r="K203" s="366"/>
      <c r="L203" s="366"/>
    </row>
    <row r="204" spans="1:12" ht="12.75" customHeight="1">
      <c r="A204" s="363">
        <v>380.4</v>
      </c>
      <c r="C204" s="365" t="s">
        <v>1100</v>
      </c>
      <c r="D204" s="366">
        <v>2014</v>
      </c>
      <c r="E204" s="361"/>
      <c r="F204" s="378"/>
      <c r="G204" s="364">
        <v>4280</v>
      </c>
      <c r="H204" s="366"/>
      <c r="I204" s="366"/>
      <c r="J204" s="366"/>
      <c r="K204" s="366"/>
      <c r="L204" s="366"/>
    </row>
    <row r="205" spans="1:12" ht="12.75" customHeight="1">
      <c r="A205" s="363">
        <v>380.4</v>
      </c>
      <c r="C205" s="365" t="s">
        <v>1101</v>
      </c>
      <c r="D205" s="366">
        <v>2014</v>
      </c>
      <c r="E205" s="361"/>
      <c r="F205" s="378"/>
      <c r="G205" s="364">
        <v>11928</v>
      </c>
      <c r="H205" s="366"/>
      <c r="I205" s="366"/>
      <c r="J205" s="366"/>
      <c r="K205" s="366"/>
      <c r="L205" s="366"/>
    </row>
    <row r="206" spans="1:12" ht="12.75" customHeight="1">
      <c r="A206" s="363">
        <v>380.4</v>
      </c>
      <c r="C206" s="365" t="s">
        <v>1102</v>
      </c>
      <c r="D206" s="366">
        <v>2014</v>
      </c>
      <c r="E206" s="361"/>
      <c r="F206" s="378"/>
      <c r="G206" s="364">
        <v>4000</v>
      </c>
      <c r="H206" s="366"/>
      <c r="I206" s="366"/>
      <c r="J206" s="366"/>
      <c r="K206" s="366"/>
      <c r="L206" s="366"/>
    </row>
    <row r="207" spans="1:12" ht="12.75" customHeight="1">
      <c r="A207" s="363">
        <v>380.4</v>
      </c>
      <c r="C207" s="365" t="s">
        <v>1103</v>
      </c>
      <c r="D207" s="366">
        <v>2014</v>
      </c>
      <c r="E207" s="361"/>
      <c r="F207" s="378"/>
      <c r="G207" s="364">
        <v>48050</v>
      </c>
      <c r="H207" s="366"/>
      <c r="I207" s="366"/>
      <c r="J207" s="366"/>
      <c r="K207" s="366"/>
      <c r="L207" s="366"/>
    </row>
    <row r="208" spans="1:12" ht="12.75" customHeight="1">
      <c r="A208" s="363">
        <v>380.4</v>
      </c>
      <c r="C208" s="365" t="s">
        <v>1103</v>
      </c>
      <c r="D208" s="366">
        <v>2014</v>
      </c>
      <c r="E208" s="361"/>
      <c r="F208" s="378"/>
      <c r="G208" s="364">
        <v>11953</v>
      </c>
      <c r="H208" s="366"/>
      <c r="I208" s="366"/>
      <c r="J208" s="366"/>
      <c r="K208" s="366"/>
      <c r="L208" s="366"/>
    </row>
    <row r="209" spans="1:12" ht="12.75" customHeight="1">
      <c r="A209" s="363">
        <v>380.4</v>
      </c>
      <c r="C209" s="365" t="s">
        <v>1103</v>
      </c>
      <c r="D209" s="366">
        <v>2014</v>
      </c>
      <c r="E209" s="361"/>
      <c r="F209" s="378"/>
      <c r="G209" s="364">
        <v>55590</v>
      </c>
      <c r="H209" s="366"/>
      <c r="I209" s="366"/>
      <c r="J209" s="366"/>
      <c r="K209" s="366"/>
      <c r="L209" s="366"/>
    </row>
    <row r="210" spans="1:12" ht="12.75" customHeight="1">
      <c r="A210" s="363">
        <v>380.4</v>
      </c>
      <c r="C210" s="365" t="s">
        <v>1104</v>
      </c>
      <c r="D210" s="366">
        <v>2014</v>
      </c>
      <c r="E210" s="361"/>
      <c r="F210" s="378"/>
      <c r="G210" s="364">
        <v>37962</v>
      </c>
      <c r="H210" s="366"/>
      <c r="I210" s="366"/>
      <c r="J210" s="366"/>
      <c r="K210" s="366"/>
      <c r="L210" s="366"/>
    </row>
    <row r="211" spans="1:12" ht="12.75" customHeight="1">
      <c r="A211" s="363">
        <v>380.4</v>
      </c>
      <c r="C211" s="365" t="s">
        <v>1105</v>
      </c>
      <c r="D211" s="366">
        <v>2014</v>
      </c>
      <c r="E211" s="361"/>
      <c r="F211" s="378"/>
      <c r="G211" s="364">
        <v>14225</v>
      </c>
      <c r="H211" s="366"/>
      <c r="I211" s="366"/>
      <c r="J211" s="366"/>
      <c r="K211" s="366"/>
      <c r="L211" s="366"/>
    </row>
    <row r="212" spans="1:12" ht="12.75" customHeight="1">
      <c r="A212" s="363">
        <v>380.4</v>
      </c>
      <c r="C212" s="365" t="s">
        <v>1105</v>
      </c>
      <c r="D212" s="366">
        <v>2014</v>
      </c>
      <c r="E212" s="361"/>
      <c r="F212" s="378"/>
      <c r="G212" s="364">
        <v>37793.300000000003</v>
      </c>
      <c r="H212" s="366"/>
      <c r="I212" s="366"/>
      <c r="J212" s="366"/>
      <c r="K212" s="366"/>
      <c r="L212" s="366"/>
    </row>
    <row r="213" spans="1:12" ht="12.75" customHeight="1">
      <c r="A213" s="363">
        <v>380.4</v>
      </c>
      <c r="C213" s="365" t="s">
        <v>1106</v>
      </c>
      <c r="D213" s="366">
        <v>2014</v>
      </c>
      <c r="E213" s="361"/>
      <c r="F213" s="378"/>
      <c r="G213" s="364">
        <v>5750</v>
      </c>
      <c r="H213" s="366"/>
      <c r="I213" s="366"/>
      <c r="J213" s="366"/>
      <c r="K213" s="366"/>
      <c r="L213" s="366"/>
    </row>
    <row r="214" spans="1:12" ht="12.75" customHeight="1">
      <c r="A214" s="363">
        <v>380.4</v>
      </c>
      <c r="C214" s="365" t="s">
        <v>1093</v>
      </c>
      <c r="D214" s="366">
        <v>2014</v>
      </c>
      <c r="E214" s="361"/>
      <c r="F214" s="378"/>
      <c r="G214" s="364">
        <v>3232.5</v>
      </c>
      <c r="H214" s="366"/>
      <c r="I214" s="366"/>
      <c r="J214" s="366"/>
      <c r="K214" s="366"/>
      <c r="L214" s="366"/>
    </row>
    <row r="215" spans="1:12" ht="12.75" customHeight="1">
      <c r="A215" s="363">
        <v>380.4</v>
      </c>
      <c r="C215" s="365" t="s">
        <v>1107</v>
      </c>
      <c r="D215" s="366">
        <v>2015</v>
      </c>
      <c r="E215" s="361"/>
      <c r="F215" s="378"/>
      <c r="G215" s="364">
        <v>38425</v>
      </c>
      <c r="H215" s="366"/>
      <c r="I215" s="366"/>
      <c r="J215" s="366"/>
      <c r="K215" s="366"/>
      <c r="L215" s="366"/>
    </row>
    <row r="216" spans="1:12" ht="12.75" customHeight="1">
      <c r="A216" s="363">
        <v>380.4</v>
      </c>
      <c r="C216" s="365" t="s">
        <v>1107</v>
      </c>
      <c r="D216" s="366">
        <v>2015</v>
      </c>
      <c r="E216" s="361"/>
      <c r="F216" s="378"/>
      <c r="G216" s="364">
        <v>5320</v>
      </c>
      <c r="H216" s="366"/>
      <c r="I216" s="366"/>
      <c r="J216" s="366"/>
      <c r="K216" s="366"/>
      <c r="L216" s="366"/>
    </row>
    <row r="217" spans="1:12" ht="12.75" customHeight="1">
      <c r="A217" s="363">
        <v>380.4</v>
      </c>
      <c r="C217" s="365" t="s">
        <v>1108</v>
      </c>
      <c r="D217" s="366">
        <v>2015</v>
      </c>
      <c r="E217" s="361"/>
      <c r="F217" s="378"/>
      <c r="G217" s="364">
        <v>3608</v>
      </c>
      <c r="H217" s="366"/>
      <c r="I217" s="366"/>
      <c r="J217" s="366"/>
      <c r="K217" s="366"/>
      <c r="L217" s="366"/>
    </row>
    <row r="218" spans="1:12" ht="12.75" customHeight="1">
      <c r="A218" s="363">
        <v>380.4</v>
      </c>
      <c r="C218" s="365" t="s">
        <v>1109</v>
      </c>
      <c r="D218" s="366">
        <v>2015</v>
      </c>
      <c r="E218" s="361"/>
      <c r="F218" s="378"/>
      <c r="G218" s="364">
        <v>3889.56</v>
      </c>
      <c r="H218" s="366"/>
      <c r="I218" s="366"/>
      <c r="J218" s="366"/>
      <c r="K218" s="366"/>
      <c r="L218" s="366"/>
    </row>
    <row r="219" spans="1:12" ht="12.75" customHeight="1">
      <c r="A219" s="363">
        <v>380.4</v>
      </c>
      <c r="C219" s="365" t="s">
        <v>1110</v>
      </c>
      <c r="D219" s="366">
        <v>2015</v>
      </c>
      <c r="E219" s="361"/>
      <c r="F219" s="378"/>
      <c r="G219" s="364">
        <v>5059.95</v>
      </c>
      <c r="H219" s="366"/>
      <c r="I219" s="366"/>
      <c r="J219" s="366"/>
      <c r="K219" s="366"/>
      <c r="L219" s="366"/>
    </row>
    <row r="220" spans="1:12" ht="12.75" customHeight="1">
      <c r="A220" s="363">
        <v>380.4</v>
      </c>
      <c r="C220" s="365" t="s">
        <v>1111</v>
      </c>
      <c r="D220" s="366">
        <v>2016</v>
      </c>
      <c r="E220" s="361"/>
      <c r="F220" s="378"/>
      <c r="G220" s="364">
        <v>4417</v>
      </c>
      <c r="H220" s="366"/>
      <c r="I220" s="366"/>
      <c r="J220" s="366"/>
      <c r="K220" s="366"/>
      <c r="L220" s="366"/>
    </row>
    <row r="221" spans="1:12" ht="12.75" customHeight="1">
      <c r="A221" s="363">
        <v>380.4</v>
      </c>
      <c r="C221" s="365" t="s">
        <v>1112</v>
      </c>
      <c r="D221" s="366">
        <v>2016</v>
      </c>
      <c r="E221" s="361"/>
      <c r="F221" s="378"/>
      <c r="G221" s="364">
        <v>2386</v>
      </c>
      <c r="H221" s="366"/>
      <c r="I221" s="366"/>
      <c r="J221" s="366"/>
      <c r="K221" s="366"/>
      <c r="L221" s="366"/>
    </row>
    <row r="222" spans="1:12" ht="12.75" customHeight="1">
      <c r="A222" s="363">
        <v>380.4</v>
      </c>
      <c r="C222" s="365" t="s">
        <v>1113</v>
      </c>
      <c r="D222" s="366">
        <v>2016</v>
      </c>
      <c r="E222" s="361"/>
      <c r="F222" s="378"/>
      <c r="G222" s="364">
        <v>9191</v>
      </c>
      <c r="H222" s="366"/>
      <c r="I222" s="366"/>
      <c r="J222" s="366"/>
      <c r="K222" s="366"/>
      <c r="L222" s="366"/>
    </row>
    <row r="223" spans="1:12" ht="12.75" customHeight="1">
      <c r="A223" s="363">
        <v>380.4</v>
      </c>
      <c r="C223" s="365" t="s">
        <v>1114</v>
      </c>
      <c r="D223" s="366">
        <v>2016</v>
      </c>
      <c r="E223" s="361"/>
      <c r="F223" s="378"/>
      <c r="G223" s="364">
        <v>9750</v>
      </c>
      <c r="H223" s="366"/>
      <c r="I223" s="366"/>
      <c r="J223" s="366"/>
      <c r="K223" s="366"/>
      <c r="L223" s="366"/>
    </row>
    <row r="224" spans="1:12" ht="12.75" customHeight="1">
      <c r="A224" s="363">
        <v>380.4</v>
      </c>
      <c r="C224" s="365" t="s">
        <v>1114</v>
      </c>
      <c r="D224" s="366">
        <v>2016</v>
      </c>
      <c r="E224" s="361"/>
      <c r="F224" s="378"/>
      <c r="G224" s="364">
        <v>10175</v>
      </c>
      <c r="H224" s="366"/>
      <c r="I224" s="366"/>
      <c r="J224" s="366"/>
      <c r="K224" s="366"/>
      <c r="L224" s="366"/>
    </row>
    <row r="225" spans="1:12" ht="12.75" customHeight="1">
      <c r="A225" s="363">
        <v>380.4</v>
      </c>
      <c r="C225" s="415" t="s">
        <v>1115</v>
      </c>
      <c r="D225" s="366">
        <v>2017</v>
      </c>
      <c r="E225" s="361"/>
      <c r="F225" s="378"/>
      <c r="G225" s="364">
        <v>9190.5</v>
      </c>
      <c r="H225" s="366"/>
      <c r="I225" s="366"/>
      <c r="J225" s="366"/>
      <c r="K225" s="366"/>
      <c r="L225" s="366"/>
    </row>
    <row r="226" spans="1:12" ht="12.75" customHeight="1">
      <c r="A226" s="363">
        <v>380.4</v>
      </c>
      <c r="C226" s="415" t="s">
        <v>1116</v>
      </c>
      <c r="D226" s="366">
        <v>2017</v>
      </c>
      <c r="E226" s="361"/>
      <c r="F226" s="378"/>
      <c r="G226" s="364">
        <v>6899</v>
      </c>
      <c r="H226" s="366"/>
      <c r="I226" s="366"/>
      <c r="J226" s="366"/>
      <c r="K226" s="366"/>
      <c r="L226" s="366"/>
    </row>
    <row r="227" spans="1:12" ht="12.75" customHeight="1">
      <c r="A227" s="363">
        <v>380.4</v>
      </c>
      <c r="C227" s="415" t="s">
        <v>1117</v>
      </c>
      <c r="D227" s="366">
        <v>2017</v>
      </c>
      <c r="E227" s="361"/>
      <c r="F227" s="378"/>
      <c r="G227" s="364">
        <v>2773</v>
      </c>
      <c r="H227" s="366"/>
      <c r="I227" s="366"/>
      <c r="J227" s="366"/>
      <c r="K227" s="366"/>
      <c r="L227" s="366"/>
    </row>
    <row r="228" spans="1:12" s="370" customFormat="1" ht="12.75" customHeight="1">
      <c r="A228" s="369" t="s">
        <v>1118</v>
      </c>
      <c r="C228" s="374" t="s">
        <v>1119</v>
      </c>
      <c r="D228" s="374"/>
      <c r="E228" s="376"/>
      <c r="F228" s="377"/>
      <c r="G228" s="377">
        <f>SUM(G194:G227)</f>
        <v>515491.49</v>
      </c>
      <c r="H228" s="374"/>
      <c r="I228" s="374"/>
      <c r="J228" s="374"/>
      <c r="K228" s="374"/>
      <c r="L228" s="374"/>
    </row>
    <row r="229" spans="1:12" ht="12.75" customHeight="1">
      <c r="A229" s="363">
        <v>390.7</v>
      </c>
      <c r="C229" s="365" t="s">
        <v>1120</v>
      </c>
      <c r="D229" s="416">
        <v>2011</v>
      </c>
      <c r="E229" s="361"/>
      <c r="F229" s="378"/>
      <c r="G229" s="420">
        <v>2332</v>
      </c>
      <c r="H229" s="365"/>
      <c r="I229" s="365"/>
      <c r="J229" s="365"/>
      <c r="K229" s="365"/>
      <c r="L229" s="365"/>
    </row>
    <row r="230" spans="1:12">
      <c r="A230" s="363">
        <v>390.7</v>
      </c>
      <c r="C230" s="365" t="s">
        <v>1121</v>
      </c>
      <c r="D230" s="366">
        <v>2012</v>
      </c>
      <c r="E230" s="361"/>
      <c r="F230" s="378"/>
      <c r="G230" s="367">
        <v>1578</v>
      </c>
      <c r="H230" s="365"/>
      <c r="I230" s="365"/>
      <c r="J230" s="365"/>
      <c r="K230" s="365"/>
      <c r="L230" s="365"/>
    </row>
    <row r="231" spans="1:12">
      <c r="A231" s="363">
        <v>390.7</v>
      </c>
      <c r="C231" s="365" t="s">
        <v>1122</v>
      </c>
      <c r="D231" s="366">
        <v>2013</v>
      </c>
      <c r="E231" s="361"/>
      <c r="F231" s="378"/>
      <c r="G231" s="367">
        <v>2290.4499999999998</v>
      </c>
      <c r="H231" s="365"/>
      <c r="I231" s="365"/>
      <c r="J231" s="365"/>
      <c r="K231" s="365"/>
      <c r="L231" s="365"/>
    </row>
    <row r="232" spans="1:12">
      <c r="A232" s="363">
        <v>390.7</v>
      </c>
      <c r="C232" s="365" t="s">
        <v>1122</v>
      </c>
      <c r="D232" s="366">
        <v>2015</v>
      </c>
      <c r="E232" s="361"/>
      <c r="F232" s="378"/>
      <c r="G232" s="367">
        <v>1512</v>
      </c>
      <c r="H232" s="365"/>
      <c r="I232" s="365"/>
      <c r="J232" s="365"/>
      <c r="K232" s="365"/>
      <c r="L232" s="365"/>
    </row>
    <row r="233" spans="1:12" ht="12.75" customHeight="1">
      <c r="A233" s="363">
        <v>390.7</v>
      </c>
      <c r="C233" s="365" t="s">
        <v>1123</v>
      </c>
      <c r="D233" s="366">
        <v>2016</v>
      </c>
      <c r="E233" s="361"/>
      <c r="F233" s="378"/>
      <c r="G233" s="367">
        <v>89</v>
      </c>
      <c r="H233" s="365"/>
      <c r="I233" s="365"/>
      <c r="J233" s="365"/>
      <c r="K233" s="365"/>
      <c r="L233" s="365"/>
    </row>
    <row r="234" spans="1:12">
      <c r="A234" s="363">
        <v>390.7</v>
      </c>
      <c r="C234" s="365" t="s">
        <v>1124</v>
      </c>
      <c r="D234" s="366">
        <v>2016</v>
      </c>
      <c r="E234" s="361"/>
      <c r="F234" s="378"/>
      <c r="G234" s="368">
        <v>5350</v>
      </c>
      <c r="H234" s="365"/>
      <c r="I234" s="365"/>
      <c r="J234" s="365"/>
      <c r="K234" s="365"/>
      <c r="L234" s="365"/>
    </row>
    <row r="235" spans="1:12" s="370" customFormat="1" ht="12.75" customHeight="1">
      <c r="A235" s="369" t="s">
        <v>1125</v>
      </c>
      <c r="C235" s="374" t="s">
        <v>1126</v>
      </c>
      <c r="D235" s="374"/>
      <c r="E235" s="376"/>
      <c r="F235" s="377"/>
      <c r="G235" s="373">
        <f>SUM(G229:G234)</f>
        <v>13151.45</v>
      </c>
      <c r="H235" s="374"/>
      <c r="I235" s="374"/>
      <c r="J235" s="374"/>
      <c r="K235" s="374"/>
      <c r="L235" s="374"/>
    </row>
    <row r="236" spans="1:12">
      <c r="A236" s="363">
        <v>391.7</v>
      </c>
      <c r="C236" s="379" t="s">
        <v>1127</v>
      </c>
      <c r="D236" s="365"/>
      <c r="E236" s="380"/>
      <c r="F236" s="381"/>
      <c r="G236" s="382"/>
      <c r="H236" s="379"/>
      <c r="I236" s="379"/>
      <c r="J236" s="379"/>
      <c r="K236" s="379"/>
      <c r="L236" s="379"/>
    </row>
    <row r="237" spans="1:12" ht="12.75" customHeight="1">
      <c r="A237" s="363">
        <v>391.7</v>
      </c>
      <c r="C237" s="365" t="s">
        <v>1128</v>
      </c>
      <c r="D237" s="366">
        <v>2001</v>
      </c>
      <c r="E237" s="361"/>
      <c r="F237" s="378"/>
      <c r="G237" s="367">
        <v>21441.01</v>
      </c>
      <c r="H237" s="365"/>
      <c r="I237" s="365"/>
      <c r="J237" s="365"/>
      <c r="K237" s="365"/>
      <c r="L237" s="365"/>
    </row>
    <row r="238" spans="1:12" ht="12.75" customHeight="1">
      <c r="A238" s="363">
        <v>391.7</v>
      </c>
      <c r="C238" s="365" t="s">
        <v>1129</v>
      </c>
      <c r="D238" s="366">
        <v>2002</v>
      </c>
      <c r="E238" s="361"/>
      <c r="F238" s="378"/>
      <c r="G238" s="367">
        <v>16678.55</v>
      </c>
      <c r="H238" s="365"/>
      <c r="I238" s="365"/>
      <c r="J238" s="365"/>
      <c r="K238" s="365"/>
      <c r="L238" s="365"/>
    </row>
    <row r="239" spans="1:12">
      <c r="A239" s="363">
        <v>391.7</v>
      </c>
      <c r="C239" s="365" t="s">
        <v>1130</v>
      </c>
      <c r="D239" s="366">
        <v>2014</v>
      </c>
      <c r="E239" s="361"/>
      <c r="F239" s="378"/>
      <c r="G239" s="367">
        <v>3182</v>
      </c>
      <c r="H239" s="365"/>
      <c r="I239" s="365"/>
      <c r="J239" s="365"/>
      <c r="K239" s="365"/>
      <c r="L239" s="365"/>
    </row>
    <row r="240" spans="1:12">
      <c r="A240" s="363">
        <v>391.7</v>
      </c>
      <c r="C240" s="365" t="s">
        <v>1131</v>
      </c>
      <c r="D240" s="366">
        <v>2015</v>
      </c>
      <c r="E240" s="361"/>
      <c r="F240" s="378"/>
      <c r="G240" s="368">
        <v>35898</v>
      </c>
      <c r="H240" s="365"/>
      <c r="I240" s="365"/>
      <c r="J240" s="365"/>
      <c r="K240" s="365"/>
      <c r="L240" s="365"/>
    </row>
    <row r="241" spans="1:12" s="370" customFormat="1" ht="12.75" customHeight="1">
      <c r="A241" s="369" t="s">
        <v>1132</v>
      </c>
      <c r="C241" s="374" t="s">
        <v>1133</v>
      </c>
      <c r="D241" s="374"/>
      <c r="E241" s="376"/>
      <c r="F241" s="377"/>
      <c r="G241" s="373">
        <f>SUM(G237:G240)</f>
        <v>77199.56</v>
      </c>
      <c r="H241" s="374"/>
      <c r="I241" s="374"/>
      <c r="J241" s="374"/>
      <c r="K241" s="374"/>
      <c r="L241" s="374"/>
    </row>
    <row r="242" spans="1:12" ht="12.75" customHeight="1">
      <c r="A242" s="363">
        <v>393.7</v>
      </c>
      <c r="C242" s="379" t="s">
        <v>1134</v>
      </c>
      <c r="D242" s="365"/>
      <c r="E242" s="380"/>
      <c r="F242" s="381"/>
      <c r="G242" s="382"/>
      <c r="H242" s="379"/>
      <c r="I242" s="379"/>
      <c r="J242" s="379"/>
      <c r="K242" s="379"/>
      <c r="L242" s="379"/>
    </row>
    <row r="243" spans="1:12">
      <c r="A243" s="363">
        <v>393.7</v>
      </c>
      <c r="C243" s="365" t="s">
        <v>1135</v>
      </c>
      <c r="D243" s="366">
        <v>2006</v>
      </c>
      <c r="E243" s="361"/>
      <c r="F243" s="378"/>
      <c r="G243" s="367">
        <v>1099.71</v>
      </c>
      <c r="H243" s="365"/>
      <c r="I243" s="365"/>
      <c r="J243" s="365"/>
      <c r="K243" s="365"/>
      <c r="L243" s="365"/>
    </row>
    <row r="244" spans="1:12">
      <c r="A244" s="363">
        <v>393.7</v>
      </c>
      <c r="C244" s="365" t="s">
        <v>1136</v>
      </c>
      <c r="D244" s="366">
        <v>2012</v>
      </c>
      <c r="E244" s="361"/>
      <c r="F244" s="378"/>
      <c r="G244" s="367">
        <v>4995.67</v>
      </c>
      <c r="H244" s="365"/>
      <c r="I244" s="365"/>
      <c r="J244" s="365"/>
      <c r="K244" s="365"/>
      <c r="L244" s="365"/>
    </row>
    <row r="245" spans="1:12">
      <c r="A245" s="363">
        <v>393.7</v>
      </c>
      <c r="C245" s="365" t="s">
        <v>1137</v>
      </c>
      <c r="D245" s="366">
        <v>2013</v>
      </c>
      <c r="E245" s="361"/>
      <c r="F245" s="378"/>
      <c r="G245" s="367">
        <v>7225.26</v>
      </c>
      <c r="H245" s="365"/>
      <c r="I245" s="365"/>
      <c r="J245" s="365"/>
      <c r="K245" s="365"/>
      <c r="L245" s="365"/>
    </row>
    <row r="246" spans="1:12">
      <c r="A246" s="363">
        <v>393.7</v>
      </c>
      <c r="C246" s="365" t="s">
        <v>1138</v>
      </c>
      <c r="D246" s="366">
        <v>2013</v>
      </c>
      <c r="E246" s="361"/>
      <c r="F246" s="378"/>
      <c r="G246" s="367">
        <v>1587.7</v>
      </c>
      <c r="H246" s="365"/>
      <c r="I246" s="365"/>
      <c r="J246" s="365"/>
      <c r="K246" s="365"/>
      <c r="L246" s="365"/>
    </row>
    <row r="247" spans="1:12">
      <c r="A247" s="363">
        <v>393.7</v>
      </c>
      <c r="C247" s="365" t="s">
        <v>1139</v>
      </c>
      <c r="D247" s="366">
        <v>2013</v>
      </c>
      <c r="E247" s="361"/>
      <c r="F247" s="378"/>
      <c r="G247" s="367">
        <v>3951.25</v>
      </c>
      <c r="H247" s="365"/>
      <c r="I247" s="365"/>
      <c r="J247" s="365"/>
      <c r="K247" s="365"/>
      <c r="L247" s="365"/>
    </row>
    <row r="248" spans="1:12" ht="12.75" customHeight="1">
      <c r="A248" s="363">
        <v>393.7</v>
      </c>
      <c r="C248" s="365" t="s">
        <v>1140</v>
      </c>
      <c r="D248" s="366">
        <v>2015</v>
      </c>
      <c r="E248" s="361"/>
      <c r="F248" s="378"/>
      <c r="G248" s="367">
        <v>3272</v>
      </c>
      <c r="H248" s="365"/>
      <c r="I248" s="365"/>
      <c r="J248" s="365"/>
      <c r="K248" s="365"/>
      <c r="L248" s="365"/>
    </row>
    <row r="249" spans="1:12">
      <c r="A249" s="363">
        <v>393.7</v>
      </c>
      <c r="C249" s="365" t="s">
        <v>1141</v>
      </c>
      <c r="D249" s="366">
        <v>2015</v>
      </c>
      <c r="E249" s="361"/>
      <c r="F249" s="378"/>
      <c r="G249" s="367">
        <v>661</v>
      </c>
      <c r="H249" s="365"/>
      <c r="I249" s="365"/>
      <c r="J249" s="365"/>
      <c r="K249" s="365"/>
      <c r="L249" s="365"/>
    </row>
    <row r="250" spans="1:12">
      <c r="A250" s="363">
        <v>393.7</v>
      </c>
      <c r="C250" s="365" t="s">
        <v>1141</v>
      </c>
      <c r="D250" s="366">
        <v>2015</v>
      </c>
      <c r="E250" s="361"/>
      <c r="F250" s="378"/>
      <c r="G250" s="368">
        <v>274</v>
      </c>
      <c r="H250" s="365"/>
      <c r="I250" s="365"/>
      <c r="J250" s="365"/>
      <c r="K250" s="365"/>
      <c r="L250" s="365"/>
    </row>
    <row r="251" spans="1:12" s="370" customFormat="1" ht="12.75" customHeight="1">
      <c r="A251" s="369" t="s">
        <v>1142</v>
      </c>
      <c r="C251" s="374" t="s">
        <v>1143</v>
      </c>
      <c r="D251" s="374"/>
      <c r="E251" s="376"/>
      <c r="F251" s="377"/>
      <c r="G251" s="373">
        <f>SUM(G243:G250)</f>
        <v>23066.59</v>
      </c>
      <c r="H251" s="374"/>
      <c r="I251" s="374"/>
      <c r="J251" s="374"/>
      <c r="K251" s="374"/>
      <c r="L251" s="374"/>
    </row>
    <row r="252" spans="1:12">
      <c r="A252" s="363">
        <v>394.7</v>
      </c>
      <c r="C252" s="379" t="s">
        <v>1144</v>
      </c>
      <c r="D252" s="365"/>
      <c r="E252" s="380"/>
      <c r="F252" s="381"/>
      <c r="G252" s="382"/>
      <c r="H252" s="379"/>
      <c r="I252" s="379"/>
      <c r="J252" s="379"/>
      <c r="K252" s="379"/>
      <c r="L252" s="379"/>
    </row>
    <row r="253" spans="1:12">
      <c r="A253" s="363">
        <v>394.7</v>
      </c>
      <c r="C253" s="365" t="s">
        <v>1145</v>
      </c>
      <c r="D253" s="366">
        <v>2002</v>
      </c>
      <c r="E253" s="361"/>
      <c r="F253" s="378"/>
      <c r="G253" s="367">
        <v>2314.89</v>
      </c>
      <c r="H253" s="365"/>
      <c r="I253" s="365"/>
      <c r="J253" s="365"/>
      <c r="K253" s="365"/>
      <c r="L253" s="365"/>
    </row>
    <row r="254" spans="1:12" ht="12.75" customHeight="1">
      <c r="A254" s="363">
        <v>394.7</v>
      </c>
      <c r="C254" s="365" t="s">
        <v>1146</v>
      </c>
      <c r="D254" s="366">
        <v>2002</v>
      </c>
      <c r="E254" s="361"/>
      <c r="F254" s="378"/>
      <c r="G254" s="367">
        <v>992.87</v>
      </c>
      <c r="H254" s="365"/>
      <c r="I254" s="365"/>
      <c r="J254" s="365"/>
      <c r="K254" s="365"/>
      <c r="L254" s="365"/>
    </row>
    <row r="255" spans="1:12" ht="12.75" customHeight="1">
      <c r="A255" s="363">
        <v>394.7</v>
      </c>
      <c r="C255" s="365" t="s">
        <v>1147</v>
      </c>
      <c r="D255" s="366">
        <v>2003</v>
      </c>
      <c r="E255" s="361"/>
      <c r="F255" s="378"/>
      <c r="G255" s="367">
        <v>3318.35</v>
      </c>
      <c r="H255" s="365"/>
      <c r="I255" s="365"/>
      <c r="J255" s="365"/>
      <c r="K255" s="365"/>
      <c r="L255" s="365"/>
    </row>
    <row r="256" spans="1:12" ht="12.75" customHeight="1">
      <c r="A256" s="363">
        <v>394.7</v>
      </c>
      <c r="C256" s="365" t="s">
        <v>1148</v>
      </c>
      <c r="D256" s="366">
        <v>2003</v>
      </c>
      <c r="E256" s="361"/>
      <c r="F256" s="378"/>
      <c r="G256" s="367">
        <v>2807.84</v>
      </c>
      <c r="H256" s="365"/>
      <c r="I256" s="365"/>
      <c r="J256" s="365"/>
      <c r="K256" s="365"/>
      <c r="L256" s="365"/>
    </row>
    <row r="257" spans="1:12" ht="12.75" customHeight="1">
      <c r="A257" s="363">
        <v>394.7</v>
      </c>
      <c r="C257" s="365" t="s">
        <v>1149</v>
      </c>
      <c r="D257" s="366">
        <v>2004</v>
      </c>
      <c r="E257" s="361"/>
      <c r="F257" s="378"/>
      <c r="G257" s="367">
        <v>2127.15</v>
      </c>
      <c r="H257" s="365"/>
      <c r="I257" s="365"/>
      <c r="J257" s="365"/>
      <c r="K257" s="365"/>
      <c r="L257" s="365"/>
    </row>
    <row r="258" spans="1:12" ht="12.75" customHeight="1">
      <c r="A258" s="363">
        <v>394.7</v>
      </c>
      <c r="C258" s="365" t="s">
        <v>1150</v>
      </c>
      <c r="D258" s="366">
        <v>2004</v>
      </c>
      <c r="E258" s="361"/>
      <c r="F258" s="378"/>
      <c r="G258" s="367">
        <v>2978.01</v>
      </c>
      <c r="H258" s="365"/>
      <c r="I258" s="365"/>
      <c r="J258" s="365"/>
      <c r="K258" s="365"/>
      <c r="L258" s="365"/>
    </row>
    <row r="259" spans="1:12" ht="12.75" customHeight="1">
      <c r="A259" s="363">
        <v>394.7</v>
      </c>
      <c r="C259" s="365" t="s">
        <v>1151</v>
      </c>
      <c r="D259" s="366">
        <v>2005</v>
      </c>
      <c r="E259" s="361"/>
      <c r="F259" s="378"/>
      <c r="G259" s="367">
        <v>1871.89</v>
      </c>
      <c r="H259" s="365"/>
      <c r="I259" s="365"/>
      <c r="J259" s="365"/>
      <c r="K259" s="365"/>
      <c r="L259" s="365"/>
    </row>
    <row r="260" spans="1:12">
      <c r="A260" s="363">
        <v>394.7</v>
      </c>
      <c r="C260" s="365" t="s">
        <v>1152</v>
      </c>
      <c r="D260" s="366">
        <v>2005</v>
      </c>
      <c r="E260" s="361"/>
      <c r="F260" s="378"/>
      <c r="G260" s="367">
        <v>3195.82</v>
      </c>
      <c r="H260" s="365"/>
      <c r="I260" s="365"/>
      <c r="J260" s="365"/>
      <c r="K260" s="365"/>
      <c r="L260" s="365"/>
    </row>
    <row r="261" spans="1:12">
      <c r="A261" s="363">
        <v>394.7</v>
      </c>
      <c r="C261" s="365" t="s">
        <v>1153</v>
      </c>
      <c r="D261" s="366">
        <v>2006</v>
      </c>
      <c r="E261" s="361"/>
      <c r="F261" s="378"/>
      <c r="G261" s="367">
        <v>1518.42</v>
      </c>
      <c r="H261" s="365"/>
      <c r="I261" s="365"/>
      <c r="J261" s="365"/>
      <c r="K261" s="365"/>
      <c r="L261" s="365"/>
    </row>
    <row r="262" spans="1:12" ht="12.75" customHeight="1">
      <c r="A262" s="363">
        <v>394.7</v>
      </c>
      <c r="C262" s="365" t="s">
        <v>1154</v>
      </c>
      <c r="D262" s="366">
        <v>2006</v>
      </c>
      <c r="E262" s="361"/>
      <c r="F262" s="378"/>
      <c r="G262" s="367">
        <v>3137.93</v>
      </c>
      <c r="H262" s="365"/>
      <c r="I262" s="365"/>
      <c r="J262" s="365"/>
      <c r="K262" s="365"/>
      <c r="L262" s="365"/>
    </row>
    <row r="263" spans="1:12">
      <c r="A263" s="363">
        <v>394.7</v>
      </c>
      <c r="C263" s="365" t="s">
        <v>1155</v>
      </c>
      <c r="D263" s="366">
        <v>2006</v>
      </c>
      <c r="E263" s="361"/>
      <c r="F263" s="378"/>
      <c r="G263" s="367">
        <v>1607.74</v>
      </c>
      <c r="H263" s="365"/>
      <c r="I263" s="365"/>
      <c r="J263" s="365"/>
      <c r="K263" s="365"/>
      <c r="L263" s="365"/>
    </row>
    <row r="264" spans="1:12" ht="12.75" customHeight="1">
      <c r="A264" s="363">
        <v>394.7</v>
      </c>
      <c r="C264" s="365" t="s">
        <v>1156</v>
      </c>
      <c r="D264" s="366">
        <v>2006</v>
      </c>
      <c r="E264" s="361"/>
      <c r="F264" s="378"/>
      <c r="G264" s="367">
        <v>3751.38</v>
      </c>
      <c r="H264" s="365"/>
      <c r="I264" s="365"/>
      <c r="J264" s="365"/>
      <c r="K264" s="365"/>
      <c r="L264" s="365"/>
    </row>
    <row r="265" spans="1:12" ht="12.75" customHeight="1">
      <c r="A265" s="363">
        <v>394.7</v>
      </c>
      <c r="C265" s="365" t="s">
        <v>1157</v>
      </c>
      <c r="D265" s="366">
        <v>2007</v>
      </c>
      <c r="E265" s="361"/>
      <c r="F265" s="378"/>
      <c r="G265" s="367">
        <v>3408.39</v>
      </c>
      <c r="H265" s="365"/>
      <c r="I265" s="365"/>
      <c r="J265" s="365"/>
      <c r="L265" s="366"/>
    </row>
    <row r="266" spans="1:12" ht="12.75" customHeight="1">
      <c r="A266" s="363">
        <v>394.7</v>
      </c>
      <c r="C266" s="365" t="s">
        <v>1158</v>
      </c>
      <c r="D266" s="366">
        <v>2007</v>
      </c>
      <c r="E266" s="361"/>
      <c r="F266" s="378"/>
      <c r="G266" s="367">
        <v>2196.5100000000002</v>
      </c>
      <c r="H266" s="365"/>
      <c r="I266" s="365"/>
      <c r="J266" s="365"/>
      <c r="L266" s="366"/>
    </row>
    <row r="267" spans="1:12" ht="12.75" customHeight="1">
      <c r="A267" s="363">
        <v>394.7</v>
      </c>
      <c r="C267" s="365" t="s">
        <v>1159</v>
      </c>
      <c r="D267" s="366">
        <v>2007</v>
      </c>
      <c r="E267" s="361"/>
      <c r="F267" s="378"/>
      <c r="G267" s="367">
        <v>1345.42</v>
      </c>
      <c r="H267" s="365"/>
      <c r="I267" s="365"/>
      <c r="J267" s="365"/>
      <c r="L267" s="366"/>
    </row>
    <row r="268" spans="1:12" ht="12.75" customHeight="1">
      <c r="A268" s="363">
        <v>394.7</v>
      </c>
      <c r="C268" s="365" t="s">
        <v>1160</v>
      </c>
      <c r="D268" s="366">
        <v>2007</v>
      </c>
      <c r="E268" s="361"/>
      <c r="F268" s="378"/>
      <c r="G268" s="367">
        <v>2429.34</v>
      </c>
      <c r="H268" s="365"/>
      <c r="I268" s="365"/>
      <c r="J268" s="365"/>
      <c r="L268" s="366"/>
    </row>
    <row r="269" spans="1:12" ht="12.75" customHeight="1">
      <c r="A269" s="363">
        <v>394.7</v>
      </c>
      <c r="C269" s="365" t="s">
        <v>1161</v>
      </c>
      <c r="D269" s="366">
        <v>2008</v>
      </c>
      <c r="E269" s="361"/>
      <c r="F269" s="378"/>
      <c r="G269" s="367">
        <v>8800</v>
      </c>
      <c r="H269" s="365"/>
      <c r="I269" s="365"/>
      <c r="J269" s="365"/>
      <c r="L269" s="366"/>
    </row>
    <row r="270" spans="1:12" ht="12.75" customHeight="1">
      <c r="A270" s="363">
        <v>394.7</v>
      </c>
      <c r="C270" s="365" t="s">
        <v>1162</v>
      </c>
      <c r="D270" s="366">
        <v>2008</v>
      </c>
      <c r="E270" s="361"/>
      <c r="F270" s="378"/>
      <c r="G270" s="367">
        <v>2478</v>
      </c>
      <c r="H270" s="365"/>
      <c r="I270" s="365"/>
      <c r="J270" s="365"/>
      <c r="L270" s="366"/>
    </row>
    <row r="271" spans="1:12" ht="12.75" customHeight="1">
      <c r="A271" s="363">
        <v>394.7</v>
      </c>
      <c r="C271" s="365" t="s">
        <v>1163</v>
      </c>
      <c r="D271" s="366">
        <v>2008</v>
      </c>
      <c r="E271" s="361"/>
      <c r="F271" s="378"/>
      <c r="G271" s="367">
        <v>7565.64</v>
      </c>
      <c r="H271" s="365"/>
      <c r="I271" s="365"/>
      <c r="J271" s="365"/>
      <c r="L271" s="366"/>
    </row>
    <row r="272" spans="1:12" ht="12.75" customHeight="1">
      <c r="A272" s="363">
        <v>394.7</v>
      </c>
      <c r="C272" s="365" t="s">
        <v>1164</v>
      </c>
      <c r="D272" s="366">
        <v>2011</v>
      </c>
      <c r="E272" s="361"/>
      <c r="F272" s="378"/>
      <c r="G272" s="367">
        <v>5173</v>
      </c>
      <c r="H272" s="365"/>
      <c r="I272" s="365"/>
      <c r="J272" s="365"/>
      <c r="L272" s="366"/>
    </row>
    <row r="273" spans="1:12" ht="12.75" customHeight="1">
      <c r="A273" s="363">
        <v>394.7</v>
      </c>
      <c r="C273" s="365" t="s">
        <v>1165</v>
      </c>
      <c r="D273" s="366">
        <v>2014</v>
      </c>
      <c r="E273" s="361"/>
      <c r="F273" s="378"/>
      <c r="G273" s="367">
        <v>2367</v>
      </c>
      <c r="H273" s="365"/>
      <c r="I273" s="365"/>
      <c r="J273" s="365"/>
      <c r="L273" s="366"/>
    </row>
    <row r="274" spans="1:12" ht="12.75" customHeight="1">
      <c r="A274" s="363">
        <v>394.7</v>
      </c>
      <c r="C274" s="365" t="s">
        <v>1166</v>
      </c>
      <c r="D274" s="366">
        <v>2014</v>
      </c>
      <c r="E274" s="361"/>
      <c r="F274" s="378"/>
      <c r="G274" s="367">
        <v>3574</v>
      </c>
      <c r="H274" s="365"/>
      <c r="I274" s="365"/>
      <c r="J274" s="365"/>
      <c r="L274" s="366"/>
    </row>
    <row r="275" spans="1:12" ht="12.75" customHeight="1">
      <c r="A275" s="363">
        <v>394.7</v>
      </c>
      <c r="C275" s="365" t="s">
        <v>1167</v>
      </c>
      <c r="D275" s="366">
        <v>2014</v>
      </c>
      <c r="E275" s="361"/>
      <c r="F275" s="378"/>
      <c r="G275" s="367">
        <v>9570</v>
      </c>
      <c r="H275" s="365"/>
      <c r="I275" s="365"/>
      <c r="J275" s="365"/>
      <c r="L275" s="366"/>
    </row>
    <row r="276" spans="1:12" ht="12.75" customHeight="1">
      <c r="A276" s="363">
        <v>394.7</v>
      </c>
      <c r="C276" s="365" t="s">
        <v>1165</v>
      </c>
      <c r="D276" s="366">
        <v>2015</v>
      </c>
      <c r="E276" s="361"/>
      <c r="F276" s="378"/>
      <c r="G276" s="367">
        <v>2281</v>
      </c>
      <c r="H276" s="365"/>
      <c r="I276" s="365"/>
      <c r="J276" s="365"/>
      <c r="L276" s="366"/>
    </row>
    <row r="277" spans="1:12" s="370" customFormat="1" ht="12.75" customHeight="1">
      <c r="A277" s="369" t="s">
        <v>1168</v>
      </c>
      <c r="C277" s="374" t="s">
        <v>1169</v>
      </c>
      <c r="D277" s="374"/>
      <c r="E277" s="376"/>
      <c r="F277" s="377"/>
      <c r="G277" s="414">
        <f>SUM(G253:G276)</f>
        <v>80810.59</v>
      </c>
      <c r="H277" s="374"/>
      <c r="I277" s="374"/>
      <c r="J277" s="374"/>
      <c r="L277" s="374"/>
    </row>
    <row r="278" spans="1:12" ht="12.75" customHeight="1">
      <c r="A278" s="363">
        <v>395.7</v>
      </c>
      <c r="C278" s="365" t="s">
        <v>1170</v>
      </c>
      <c r="D278" s="416">
        <v>1997</v>
      </c>
      <c r="E278" s="361"/>
      <c r="F278" s="378"/>
      <c r="G278" s="421">
        <v>2134.65</v>
      </c>
      <c r="H278" s="365"/>
      <c r="I278" s="365"/>
      <c r="J278" s="365"/>
      <c r="L278" s="416"/>
    </row>
    <row r="279" spans="1:12" ht="12.75" customHeight="1">
      <c r="A279" s="363">
        <v>395.7</v>
      </c>
      <c r="C279" s="365" t="s">
        <v>1171</v>
      </c>
      <c r="D279" s="366">
        <v>2000</v>
      </c>
      <c r="E279" s="361"/>
      <c r="F279" s="378"/>
      <c r="G279" s="367">
        <v>1680.67</v>
      </c>
      <c r="H279" s="365"/>
      <c r="I279" s="365"/>
      <c r="J279" s="365"/>
      <c r="L279" s="366"/>
    </row>
    <row r="280" spans="1:12">
      <c r="A280" s="363">
        <v>395.7</v>
      </c>
      <c r="C280" s="365" t="s">
        <v>1172</v>
      </c>
      <c r="D280" s="366">
        <v>2006</v>
      </c>
      <c r="E280" s="361"/>
      <c r="F280" s="378"/>
      <c r="G280" s="367">
        <v>5075.5600000000004</v>
      </c>
      <c r="H280" s="365"/>
      <c r="I280" s="365"/>
      <c r="J280" s="365"/>
      <c r="L280" s="366"/>
    </row>
    <row r="281" spans="1:12">
      <c r="A281" s="363">
        <v>395.7</v>
      </c>
      <c r="C281" s="365" t="s">
        <v>1173</v>
      </c>
      <c r="D281" s="366">
        <v>2006</v>
      </c>
      <c r="E281" s="361"/>
      <c r="F281" s="378"/>
      <c r="G281" s="367">
        <v>2711.05</v>
      </c>
      <c r="H281" s="365"/>
      <c r="I281" s="365"/>
      <c r="J281" s="365"/>
      <c r="L281" s="366"/>
    </row>
    <row r="282" spans="1:12">
      <c r="A282" s="363">
        <v>395.7</v>
      </c>
      <c r="C282" s="365" t="s">
        <v>1174</v>
      </c>
      <c r="D282" s="366">
        <v>2014</v>
      </c>
      <c r="E282" s="361"/>
      <c r="F282" s="378"/>
      <c r="G282" s="367">
        <v>1930</v>
      </c>
      <c r="H282" s="365"/>
      <c r="I282" s="365"/>
      <c r="J282" s="365"/>
      <c r="L282" s="366"/>
    </row>
    <row r="283" spans="1:12">
      <c r="A283" s="363">
        <v>395.7</v>
      </c>
      <c r="C283" s="365" t="s">
        <v>1175</v>
      </c>
      <c r="D283" s="366">
        <v>2014</v>
      </c>
      <c r="E283" s="361"/>
      <c r="F283" s="378"/>
      <c r="G283" s="367">
        <v>1980</v>
      </c>
      <c r="H283" s="365"/>
      <c r="I283" s="365"/>
      <c r="J283" s="365"/>
      <c r="L283" s="366"/>
    </row>
    <row r="284" spans="1:12">
      <c r="A284" s="363">
        <v>395.7</v>
      </c>
      <c r="C284" s="365" t="s">
        <v>1176</v>
      </c>
      <c r="D284" s="366">
        <v>2015</v>
      </c>
      <c r="E284" s="361"/>
      <c r="F284" s="378"/>
      <c r="G284" s="367">
        <v>1874</v>
      </c>
      <c r="H284" s="365"/>
      <c r="I284" s="365"/>
      <c r="J284" s="365"/>
      <c r="L284" s="366"/>
    </row>
    <row r="285" spans="1:12">
      <c r="A285" s="363">
        <v>395.7</v>
      </c>
      <c r="C285" s="365" t="s">
        <v>1177</v>
      </c>
      <c r="D285" s="366">
        <v>2015</v>
      </c>
      <c r="E285" s="361"/>
      <c r="F285" s="378"/>
      <c r="G285" s="367">
        <v>52683.89</v>
      </c>
      <c r="H285" s="365"/>
      <c r="I285" s="365"/>
      <c r="J285" s="365"/>
      <c r="L285" s="366"/>
    </row>
    <row r="286" spans="1:12" s="370" customFormat="1" ht="12.75" customHeight="1">
      <c r="A286" s="369" t="s">
        <v>1178</v>
      </c>
      <c r="C286" s="374" t="s">
        <v>1179</v>
      </c>
      <c r="D286" s="374"/>
      <c r="E286" s="376"/>
      <c r="F286" s="377"/>
      <c r="G286" s="414">
        <f>SUM(G278:G285)</f>
        <v>70069.820000000007</v>
      </c>
      <c r="H286" s="374"/>
      <c r="I286" s="374"/>
      <c r="J286" s="374"/>
      <c r="K286" s="374"/>
      <c r="L286" s="374"/>
    </row>
    <row r="287" spans="1:12">
      <c r="A287" s="363">
        <v>396.7</v>
      </c>
      <c r="C287" s="120" t="s">
        <v>1180</v>
      </c>
    </row>
    <row r="288" spans="1:12">
      <c r="A288" s="363">
        <v>396.7</v>
      </c>
      <c r="C288" s="120" t="s">
        <v>1181</v>
      </c>
      <c r="D288" s="422">
        <v>2011</v>
      </c>
      <c r="G288" s="364">
        <v>3996</v>
      </c>
    </row>
    <row r="289" spans="1:12" s="370" customFormat="1" ht="12.75">
      <c r="A289" s="369" t="s">
        <v>1182</v>
      </c>
      <c r="C289" s="370" t="s">
        <v>1183</v>
      </c>
      <c r="E289" s="371"/>
      <c r="F289" s="372"/>
      <c r="G289" s="372">
        <f>SUM(G288)</f>
        <v>3996</v>
      </c>
    </row>
    <row r="290" spans="1:12">
      <c r="A290" s="363">
        <v>397.7</v>
      </c>
      <c r="C290" s="379" t="s">
        <v>1184</v>
      </c>
      <c r="D290" s="379"/>
      <c r="E290" s="380"/>
      <c r="F290" s="381"/>
      <c r="G290" s="381"/>
      <c r="H290" s="365"/>
      <c r="I290" s="365"/>
      <c r="J290" s="365"/>
      <c r="K290" s="365"/>
      <c r="L290" s="365"/>
    </row>
    <row r="291" spans="1:12">
      <c r="A291" s="363">
        <v>397.7</v>
      </c>
      <c r="C291" s="365" t="s">
        <v>1185</v>
      </c>
      <c r="D291" s="366">
        <v>2002</v>
      </c>
      <c r="E291" s="361"/>
      <c r="F291" s="378"/>
      <c r="G291" s="367">
        <v>911.76</v>
      </c>
      <c r="I291" s="366"/>
      <c r="J291" s="366"/>
      <c r="K291" s="366"/>
      <c r="L291" s="366"/>
    </row>
    <row r="292" spans="1:12" ht="12.75" customHeight="1">
      <c r="A292" s="363">
        <v>397.7</v>
      </c>
      <c r="C292" s="365" t="s">
        <v>1186</v>
      </c>
      <c r="D292" s="366">
        <v>2004</v>
      </c>
      <c r="E292" s="361"/>
      <c r="F292" s="378"/>
      <c r="G292" s="367">
        <v>1621.78</v>
      </c>
      <c r="I292" s="366"/>
      <c r="J292" s="366"/>
      <c r="K292" s="366"/>
      <c r="L292" s="366"/>
    </row>
    <row r="293" spans="1:12">
      <c r="A293" s="363">
        <v>397.7</v>
      </c>
      <c r="C293" s="365" t="s">
        <v>1187</v>
      </c>
      <c r="D293" s="366">
        <v>2008</v>
      </c>
      <c r="E293" s="361"/>
      <c r="F293" s="378"/>
      <c r="G293" s="367">
        <v>993</v>
      </c>
      <c r="I293" s="366"/>
      <c r="J293" s="366"/>
      <c r="K293" s="366"/>
      <c r="L293" s="366"/>
    </row>
    <row r="294" spans="1:12">
      <c r="A294" s="363">
        <v>397.7</v>
      </c>
      <c r="C294" s="365" t="s">
        <v>1188</v>
      </c>
      <c r="D294" s="366">
        <v>2012</v>
      </c>
      <c r="E294" s="361"/>
      <c r="F294" s="378"/>
      <c r="G294" s="367">
        <v>13820.85</v>
      </c>
      <c r="I294" s="366"/>
      <c r="J294" s="366"/>
      <c r="K294" s="366"/>
      <c r="L294" s="366"/>
    </row>
    <row r="295" spans="1:12">
      <c r="A295" s="363">
        <v>397.7</v>
      </c>
      <c r="C295" s="365" t="s">
        <v>1189</v>
      </c>
      <c r="D295" s="366">
        <v>2013</v>
      </c>
      <c r="E295" s="361"/>
      <c r="F295" s="378"/>
      <c r="G295" s="367">
        <v>2380</v>
      </c>
      <c r="I295" s="366"/>
      <c r="J295" s="366"/>
      <c r="K295" s="366"/>
      <c r="L295" s="366"/>
    </row>
    <row r="296" spans="1:12">
      <c r="A296" s="363">
        <v>397.7</v>
      </c>
      <c r="C296" s="365" t="s">
        <v>1188</v>
      </c>
      <c r="D296" s="366">
        <v>2013</v>
      </c>
      <c r="E296" s="361"/>
      <c r="F296" s="378"/>
      <c r="G296" s="367">
        <v>9900</v>
      </c>
      <c r="I296" s="366"/>
      <c r="J296" s="366"/>
      <c r="K296" s="366"/>
      <c r="L296" s="366"/>
    </row>
    <row r="297" spans="1:12">
      <c r="A297" s="363">
        <v>397.7</v>
      </c>
      <c r="C297" s="365" t="s">
        <v>1190</v>
      </c>
      <c r="D297" s="366">
        <v>2014</v>
      </c>
      <c r="E297" s="361"/>
      <c r="F297" s="378"/>
      <c r="G297" s="367">
        <v>2266</v>
      </c>
      <c r="I297" s="366"/>
      <c r="J297" s="366"/>
      <c r="K297" s="366"/>
      <c r="L297" s="366"/>
    </row>
    <row r="298" spans="1:12">
      <c r="A298" s="363">
        <v>397.7</v>
      </c>
      <c r="C298" s="365" t="s">
        <v>1191</v>
      </c>
      <c r="D298" s="366">
        <v>2014</v>
      </c>
      <c r="E298" s="361"/>
      <c r="F298" s="378"/>
      <c r="G298" s="367">
        <v>7952</v>
      </c>
      <c r="I298" s="366"/>
      <c r="J298" s="366"/>
      <c r="K298" s="366"/>
      <c r="L298" s="366"/>
    </row>
    <row r="299" spans="1:12">
      <c r="A299" s="363">
        <v>397.7</v>
      </c>
      <c r="C299" s="365" t="s">
        <v>1188</v>
      </c>
      <c r="D299" s="366">
        <v>2014</v>
      </c>
      <c r="E299" s="361"/>
      <c r="F299" s="378"/>
      <c r="G299" s="367">
        <v>23856</v>
      </c>
      <c r="I299" s="366"/>
      <c r="J299" s="366"/>
      <c r="K299" s="366"/>
      <c r="L299" s="366"/>
    </row>
    <row r="300" spans="1:12">
      <c r="A300" s="363">
        <v>397.7</v>
      </c>
      <c r="C300" s="365" t="s">
        <v>1188</v>
      </c>
      <c r="D300" s="366">
        <v>2015</v>
      </c>
      <c r="E300" s="361"/>
      <c r="F300" s="378"/>
      <c r="G300" s="367">
        <v>3976</v>
      </c>
      <c r="I300" s="366"/>
      <c r="J300" s="366"/>
      <c r="K300" s="366"/>
      <c r="L300" s="366"/>
    </row>
    <row r="301" spans="1:12">
      <c r="A301" s="363">
        <v>397.7</v>
      </c>
      <c r="C301" s="365" t="s">
        <v>1192</v>
      </c>
      <c r="D301" s="366">
        <v>2015</v>
      </c>
      <c r="E301" s="361"/>
      <c r="F301" s="378"/>
      <c r="G301" s="367">
        <v>6595</v>
      </c>
      <c r="I301" s="366"/>
      <c r="J301" s="366"/>
      <c r="K301" s="366"/>
      <c r="L301" s="366"/>
    </row>
    <row r="302" spans="1:12" ht="12.75" customHeight="1">
      <c r="A302" s="363">
        <v>397.7</v>
      </c>
      <c r="C302" s="365" t="s">
        <v>1193</v>
      </c>
      <c r="D302" s="365">
        <v>2016</v>
      </c>
      <c r="E302" s="394"/>
      <c r="F302" s="367"/>
      <c r="G302" s="367">
        <v>7380</v>
      </c>
      <c r="H302" s="366"/>
      <c r="I302" s="366"/>
      <c r="J302" s="366"/>
      <c r="K302" s="366"/>
      <c r="L302" s="366"/>
    </row>
    <row r="303" spans="1:12" s="370" customFormat="1" ht="12.75" customHeight="1">
      <c r="A303" s="369" t="s">
        <v>1194</v>
      </c>
      <c r="C303" s="374" t="s">
        <v>1195</v>
      </c>
      <c r="D303" s="374"/>
      <c r="E303" s="376"/>
      <c r="F303" s="377"/>
      <c r="G303" s="377">
        <f>SUM(G291:G302)</f>
        <v>81652.39</v>
      </c>
      <c r="H303" s="374"/>
      <c r="I303" s="374"/>
      <c r="J303" s="374"/>
      <c r="K303" s="374"/>
      <c r="L303" s="374"/>
    </row>
    <row r="304" spans="1:12" s="370" customFormat="1" ht="12.75">
      <c r="A304" s="369" t="s">
        <v>754</v>
      </c>
      <c r="C304" s="418" t="s">
        <v>1196</v>
      </c>
      <c r="E304" s="371"/>
      <c r="F304" s="372"/>
      <c r="G304" s="372">
        <f>G21+G29+G38+G46+G60+G65+G72+G77+G117+G121+G136+G139+G154+G160+G166+G186+G192+G228+G235+G241+G251+G277+G286+G289+G303</f>
        <v>68509605.580000043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99F30C-BFA1-452E-B523-1DC37458C2FB}">
  <dimension ref="A1:G339"/>
  <sheetViews>
    <sheetView topLeftCell="A121" workbookViewId="0">
      <selection activeCell="K28" sqref="K28"/>
    </sheetView>
  </sheetViews>
  <sheetFormatPr defaultRowHeight="15"/>
  <cols>
    <col min="3" max="3" width="42.140625" customWidth="1"/>
    <col min="5" max="5" width="13.28515625" customWidth="1"/>
    <col min="7" max="7" width="12.7109375" customWidth="1"/>
  </cols>
  <sheetData>
    <row r="1" spans="1:7">
      <c r="A1" s="557"/>
      <c r="B1" s="557"/>
      <c r="C1" s="557"/>
      <c r="D1" s="558"/>
      <c r="E1" s="557"/>
      <c r="F1" s="557"/>
      <c r="G1" s="557"/>
    </row>
    <row r="2" spans="1:7">
      <c r="A2" s="557"/>
      <c r="B2" s="557"/>
      <c r="C2" s="557"/>
      <c r="D2" s="558"/>
      <c r="E2" s="557"/>
      <c r="F2" s="557"/>
      <c r="G2" s="557"/>
    </row>
    <row r="3" spans="1:7">
      <c r="A3" s="557"/>
      <c r="B3" s="557"/>
      <c r="C3" s="557"/>
      <c r="D3" s="558"/>
      <c r="E3" s="557"/>
      <c r="F3" s="557"/>
      <c r="G3" s="557"/>
    </row>
    <row r="4" spans="1:7">
      <c r="A4" s="557"/>
      <c r="B4" s="557"/>
      <c r="C4" s="557"/>
      <c r="D4" s="558"/>
      <c r="E4" s="557"/>
      <c r="F4" s="557"/>
      <c r="G4" s="557"/>
    </row>
    <row r="5" spans="1:7">
      <c r="A5" s="557"/>
      <c r="B5" s="557"/>
      <c r="C5" s="557"/>
      <c r="D5" s="558"/>
      <c r="E5" s="557"/>
      <c r="F5" s="557"/>
      <c r="G5" s="557"/>
    </row>
    <row r="6" spans="1:7">
      <c r="A6" s="557"/>
      <c r="B6" s="557"/>
      <c r="C6" s="557"/>
      <c r="D6" s="558"/>
      <c r="E6" s="557"/>
      <c r="F6" s="557"/>
      <c r="G6" s="557"/>
    </row>
    <row r="7" spans="1:7">
      <c r="A7" s="559" t="s">
        <v>1589</v>
      </c>
      <c r="B7" s="560"/>
      <c r="C7" s="560"/>
      <c r="D7" s="560"/>
      <c r="E7" s="560"/>
      <c r="F7" s="560"/>
      <c r="G7" s="560"/>
    </row>
    <row r="8" spans="1:7">
      <c r="A8" s="561" t="s">
        <v>1590</v>
      </c>
      <c r="B8" s="560"/>
      <c r="C8" s="560"/>
      <c r="D8" s="560"/>
      <c r="E8" s="560"/>
      <c r="F8" s="560"/>
      <c r="G8" s="560"/>
    </row>
    <row r="9" spans="1:7">
      <c r="A9" s="557"/>
      <c r="B9" s="557"/>
      <c r="C9" s="557"/>
      <c r="D9" s="558"/>
      <c r="E9" s="557"/>
      <c r="F9" s="557"/>
      <c r="G9" s="557"/>
    </row>
    <row r="10" spans="1:7">
      <c r="A10" s="557"/>
      <c r="B10" s="557"/>
      <c r="C10" s="557"/>
      <c r="D10" s="562"/>
      <c r="E10" s="562"/>
      <c r="F10" s="562" t="s">
        <v>1591</v>
      </c>
      <c r="G10" s="562"/>
    </row>
    <row r="11" spans="1:7">
      <c r="A11" s="563" t="s">
        <v>1312</v>
      </c>
      <c r="B11" s="561" t="s">
        <v>1322</v>
      </c>
      <c r="C11" s="561"/>
      <c r="D11" s="564" t="s">
        <v>1592</v>
      </c>
      <c r="E11" s="564" t="s">
        <v>1593</v>
      </c>
      <c r="F11" s="564" t="s">
        <v>1594</v>
      </c>
      <c r="G11" s="564" t="s">
        <v>1594</v>
      </c>
    </row>
    <row r="12" spans="1:7">
      <c r="A12" s="558"/>
      <c r="B12" s="557"/>
      <c r="C12" s="557"/>
      <c r="D12" s="558"/>
      <c r="E12" s="557"/>
      <c r="F12" s="557"/>
      <c r="G12" s="557"/>
    </row>
    <row r="13" spans="1:7">
      <c r="A13" s="565">
        <v>353.2</v>
      </c>
      <c r="B13" s="566" t="s">
        <v>1595</v>
      </c>
      <c r="C13" s="557"/>
      <c r="D13" s="558"/>
      <c r="E13" s="557"/>
      <c r="F13" s="557"/>
      <c r="G13" s="557"/>
    </row>
    <row r="14" spans="1:7">
      <c r="A14" s="565"/>
      <c r="B14" s="566"/>
      <c r="C14" s="567" t="s">
        <v>1596</v>
      </c>
      <c r="D14" s="568" t="s">
        <v>653</v>
      </c>
      <c r="E14" s="569">
        <v>81716.260320242232</v>
      </c>
      <c r="F14" s="570"/>
      <c r="G14" s="570">
        <v>37581.960720514384</v>
      </c>
    </row>
    <row r="15" spans="1:7">
      <c r="A15" s="565"/>
      <c r="B15" s="566"/>
      <c r="C15" s="567" t="s">
        <v>1596</v>
      </c>
      <c r="D15" s="568" t="s">
        <v>535</v>
      </c>
      <c r="E15" s="569">
        <v>1144.3897777499999</v>
      </c>
      <c r="F15" s="570"/>
      <c r="G15" s="570">
        <v>630.27725694631147</v>
      </c>
    </row>
    <row r="16" spans="1:7">
      <c r="A16" s="565"/>
      <c r="B16" s="566"/>
      <c r="C16" s="567" t="s">
        <v>1596</v>
      </c>
      <c r="D16" s="568" t="s">
        <v>540</v>
      </c>
      <c r="E16" s="569">
        <v>8793.883013611061</v>
      </c>
      <c r="F16" s="570"/>
      <c r="G16" s="570">
        <v>6715.6630885875938</v>
      </c>
    </row>
    <row r="17" spans="1:7">
      <c r="A17" s="565"/>
      <c r="B17" s="566"/>
      <c r="C17" s="567" t="s">
        <v>1596</v>
      </c>
      <c r="D17" s="568" t="s">
        <v>545</v>
      </c>
      <c r="E17" s="569">
        <v>757.90695979482007</v>
      </c>
      <c r="F17" s="570"/>
      <c r="G17" s="570">
        <v>1069.8875899201105</v>
      </c>
    </row>
    <row r="18" spans="1:7">
      <c r="A18" s="565"/>
      <c r="B18" s="566"/>
      <c r="C18" s="567" t="s">
        <v>1596</v>
      </c>
      <c r="D18" s="568" t="s">
        <v>550</v>
      </c>
      <c r="E18" s="569">
        <v>7016.8924448747066</v>
      </c>
      <c r="F18" s="570"/>
      <c r="G18" s="570">
        <v>4481.1765874726489</v>
      </c>
    </row>
    <row r="19" spans="1:7">
      <c r="A19" s="565"/>
      <c r="B19" s="566"/>
      <c r="C19" s="567" t="s">
        <v>1596</v>
      </c>
      <c r="D19" s="568" t="s">
        <v>552</v>
      </c>
      <c r="E19" s="569">
        <v>2087.6123721634021</v>
      </c>
      <c r="F19" s="570"/>
      <c r="G19" s="570">
        <v>1818.1650220696656</v>
      </c>
    </row>
    <row r="20" spans="1:7">
      <c r="A20" s="565"/>
      <c r="B20" s="566"/>
      <c r="C20" s="567" t="s">
        <v>1596</v>
      </c>
      <c r="D20" s="568" t="s">
        <v>555</v>
      </c>
      <c r="E20" s="569">
        <v>6591.9818891005098</v>
      </c>
      <c r="F20" s="570"/>
      <c r="G20" s="570">
        <v>18634.90406905593</v>
      </c>
    </row>
    <row r="21" spans="1:7">
      <c r="A21" s="565"/>
      <c r="B21" s="566"/>
      <c r="C21" s="567" t="s">
        <v>1596</v>
      </c>
      <c r="D21" s="568" t="s">
        <v>557</v>
      </c>
      <c r="E21" s="569">
        <v>305.52684925400001</v>
      </c>
      <c r="F21" s="570"/>
      <c r="G21" s="570">
        <v>867.4149393771421</v>
      </c>
    </row>
    <row r="22" spans="1:7">
      <c r="A22" s="565"/>
      <c r="B22" s="566"/>
      <c r="C22" s="567" t="s">
        <v>1596</v>
      </c>
      <c r="D22" s="568" t="s">
        <v>560</v>
      </c>
      <c r="E22" s="569">
        <v>55391.810741354006</v>
      </c>
      <c r="F22" s="570"/>
      <c r="G22" s="570">
        <v>126808.41100699233</v>
      </c>
    </row>
    <row r="23" spans="1:7">
      <c r="A23" s="565"/>
      <c r="B23" s="566"/>
      <c r="C23" s="567" t="s">
        <v>1596</v>
      </c>
      <c r="D23" s="568" t="s">
        <v>565</v>
      </c>
      <c r="E23" s="569">
        <v>3444.3080828785105</v>
      </c>
      <c r="F23" s="570"/>
      <c r="G23" s="570">
        <v>15285.858602642753</v>
      </c>
    </row>
    <row r="24" spans="1:7">
      <c r="A24" s="565"/>
      <c r="B24" s="566"/>
      <c r="C24" s="567" t="s">
        <v>1596</v>
      </c>
      <c r="D24" s="568" t="s">
        <v>570</v>
      </c>
      <c r="E24" s="569">
        <v>4920.2951701433994</v>
      </c>
      <c r="F24" s="570"/>
      <c r="G24" s="570">
        <v>76604.249170130599</v>
      </c>
    </row>
    <row r="25" spans="1:7">
      <c r="A25" s="565"/>
      <c r="B25" s="566"/>
      <c r="C25" s="567" t="s">
        <v>1596</v>
      </c>
      <c r="D25" s="568" t="s">
        <v>575</v>
      </c>
      <c r="E25" s="569">
        <v>3452.2096970156003</v>
      </c>
      <c r="F25" s="570"/>
      <c r="G25" s="570">
        <v>45449.74885799866</v>
      </c>
    </row>
    <row r="26" spans="1:7">
      <c r="A26" s="565"/>
      <c r="B26" s="566"/>
      <c r="C26" s="567" t="s">
        <v>1596</v>
      </c>
      <c r="D26" s="568" t="s">
        <v>577</v>
      </c>
      <c r="E26" s="569">
        <v>10.735465892500001</v>
      </c>
      <c r="F26" s="570"/>
      <c r="G26" s="570">
        <v>121.22243709731001</v>
      </c>
    </row>
    <row r="27" spans="1:7" ht="15.75" thickBot="1">
      <c r="A27" s="565"/>
      <c r="B27" s="566"/>
      <c r="C27" s="571" t="s">
        <v>1597</v>
      </c>
      <c r="D27" s="568"/>
      <c r="E27" s="569"/>
      <c r="F27" s="570"/>
      <c r="G27" s="572">
        <v>336068.9393488054</v>
      </c>
    </row>
    <row r="28" spans="1:7" ht="15.75" thickTop="1">
      <c r="A28" s="565"/>
      <c r="B28" s="566"/>
      <c r="C28" s="567"/>
      <c r="D28" s="568"/>
      <c r="E28" s="569"/>
      <c r="F28" s="570"/>
      <c r="G28" s="570"/>
    </row>
    <row r="29" spans="1:7">
      <c r="A29" s="565">
        <v>353.3</v>
      </c>
      <c r="B29" s="566" t="s">
        <v>1598</v>
      </c>
      <c r="C29" s="567"/>
      <c r="D29" s="568"/>
      <c r="E29" s="569"/>
      <c r="F29" s="570"/>
      <c r="G29" s="570"/>
    </row>
    <row r="30" spans="1:7">
      <c r="A30" s="565"/>
      <c r="B30" s="566"/>
      <c r="C30" s="567" t="s">
        <v>1599</v>
      </c>
      <c r="D30" s="568">
        <v>1992</v>
      </c>
      <c r="E30" s="573">
        <v>0.10146923783287419</v>
      </c>
      <c r="F30" s="570"/>
      <c r="G30" s="570">
        <v>4182.9101014726093</v>
      </c>
    </row>
    <row r="31" spans="1:7">
      <c r="A31" s="565"/>
      <c r="B31" s="566"/>
      <c r="C31" s="567" t="s">
        <v>1600</v>
      </c>
      <c r="D31" s="568">
        <v>1992</v>
      </c>
      <c r="E31" s="573">
        <v>0.13627249770431588</v>
      </c>
      <c r="F31" s="570"/>
      <c r="G31" s="570">
        <v>5617.6198754851703</v>
      </c>
    </row>
    <row r="32" spans="1:7">
      <c r="A32" s="565"/>
      <c r="B32" s="566"/>
      <c r="C32" s="567" t="s">
        <v>1601</v>
      </c>
      <c r="D32" s="568">
        <v>1992</v>
      </c>
      <c r="E32" s="573">
        <v>7.2681359044995411E-2</v>
      </c>
      <c r="F32" s="570"/>
      <c r="G32" s="570">
        <v>2996.1749731362629</v>
      </c>
    </row>
    <row r="33" spans="1:7">
      <c r="A33" s="565"/>
      <c r="B33" s="566"/>
      <c r="C33" s="567" t="s">
        <v>1602</v>
      </c>
      <c r="D33" s="568">
        <v>1993</v>
      </c>
      <c r="E33" s="573">
        <v>0.90999999999999992</v>
      </c>
      <c r="F33" s="570"/>
      <c r="G33" s="570">
        <v>34194.588834088638</v>
      </c>
    </row>
    <row r="34" spans="1:7">
      <c r="A34" s="565"/>
      <c r="B34" s="566"/>
      <c r="C34" s="567" t="s">
        <v>1603</v>
      </c>
      <c r="D34" s="568">
        <v>1996</v>
      </c>
      <c r="E34" s="574">
        <v>1306.8</v>
      </c>
      <c r="F34" s="570"/>
      <c r="G34" s="570">
        <v>92.987983603092204</v>
      </c>
    </row>
    <row r="35" spans="1:7">
      <c r="A35" s="565"/>
      <c r="B35" s="566"/>
      <c r="C35" s="567" t="s">
        <v>1604</v>
      </c>
      <c r="D35" s="568">
        <v>2006</v>
      </c>
      <c r="E35" s="573">
        <v>6.3E-2</v>
      </c>
      <c r="F35" s="570"/>
      <c r="G35" s="570">
        <v>16159.87535311075</v>
      </c>
    </row>
    <row r="36" spans="1:7" ht="15.75" thickBot="1">
      <c r="A36" s="565"/>
      <c r="B36" s="566"/>
      <c r="C36" s="571" t="s">
        <v>1605</v>
      </c>
      <c r="D36" s="568"/>
      <c r="E36" s="569"/>
      <c r="F36" s="570"/>
      <c r="G36" s="572">
        <v>63244.157120896518</v>
      </c>
    </row>
    <row r="37" spans="1:7" ht="15.75" thickTop="1">
      <c r="A37" s="565"/>
      <c r="B37" s="566"/>
      <c r="C37" s="567"/>
      <c r="D37" s="568"/>
      <c r="E37" s="573"/>
      <c r="F37" s="570"/>
      <c r="G37" s="570"/>
    </row>
    <row r="38" spans="1:7">
      <c r="A38" s="565">
        <v>353.4</v>
      </c>
      <c r="B38" s="566" t="s">
        <v>1606</v>
      </c>
      <c r="C38" s="567"/>
      <c r="D38" s="568"/>
      <c r="E38" s="573"/>
      <c r="F38" s="570"/>
      <c r="G38" s="570"/>
    </row>
    <row r="39" spans="1:7">
      <c r="A39" s="565"/>
      <c r="B39" s="566"/>
      <c r="C39" s="567" t="s">
        <v>1607</v>
      </c>
      <c r="D39" s="568">
        <v>1965</v>
      </c>
      <c r="E39" s="573">
        <v>16.974499999999999</v>
      </c>
      <c r="F39" s="570"/>
      <c r="G39" s="570">
        <v>110204.7</v>
      </c>
    </row>
    <row r="40" spans="1:7">
      <c r="A40" s="565"/>
      <c r="B40" s="566"/>
      <c r="C40" s="567" t="s">
        <v>1608</v>
      </c>
      <c r="D40" s="568">
        <v>1967</v>
      </c>
      <c r="E40" s="573">
        <v>5.37</v>
      </c>
      <c r="F40" s="570"/>
      <c r="G40" s="570">
        <v>36966.92</v>
      </c>
    </row>
    <row r="41" spans="1:7">
      <c r="A41" s="565"/>
      <c r="B41" s="566"/>
      <c r="C41" s="567" t="s">
        <v>1609</v>
      </c>
      <c r="D41" s="568">
        <v>1977</v>
      </c>
      <c r="E41" s="573">
        <v>17.038</v>
      </c>
      <c r="F41" s="570"/>
      <c r="G41" s="570">
        <v>53000</v>
      </c>
    </row>
    <row r="42" spans="1:7">
      <c r="A42" s="565"/>
      <c r="B42" s="566"/>
      <c r="C42" s="567" t="s">
        <v>1610</v>
      </c>
      <c r="D42" s="568">
        <v>1984</v>
      </c>
      <c r="E42" s="573">
        <v>51.63</v>
      </c>
      <c r="F42" s="570"/>
      <c r="G42" s="570">
        <v>150000</v>
      </c>
    </row>
    <row r="43" spans="1:7">
      <c r="A43" s="565"/>
      <c r="B43" s="566"/>
      <c r="C43" s="567" t="s">
        <v>1611</v>
      </c>
      <c r="D43" s="568">
        <v>1993</v>
      </c>
      <c r="E43" s="573">
        <v>0.62442607897153357</v>
      </c>
      <c r="F43" s="570"/>
      <c r="G43" s="570">
        <v>23463.73</v>
      </c>
    </row>
    <row r="44" spans="1:7">
      <c r="A44" s="565"/>
      <c r="B44" s="566"/>
      <c r="C44" s="567" t="s">
        <v>1612</v>
      </c>
      <c r="D44" s="568">
        <v>1998</v>
      </c>
      <c r="E44" s="573">
        <v>12.784237764003674</v>
      </c>
      <c r="F44" s="570"/>
      <c r="G44" s="570">
        <v>325000</v>
      </c>
    </row>
    <row r="45" spans="1:7">
      <c r="A45" s="565"/>
      <c r="B45" s="566"/>
      <c r="C45" s="567" t="s">
        <v>1613</v>
      </c>
      <c r="D45" s="568">
        <v>2003</v>
      </c>
      <c r="E45" s="573">
        <v>0.20909090909090908</v>
      </c>
      <c r="F45" s="570"/>
      <c r="G45" s="570">
        <v>36900</v>
      </c>
    </row>
    <row r="46" spans="1:7" ht="15.75" thickBot="1">
      <c r="A46" s="558"/>
      <c r="B46" s="566"/>
      <c r="C46" s="571" t="s">
        <v>1614</v>
      </c>
      <c r="D46" s="568"/>
      <c r="E46" s="569"/>
      <c r="F46" s="570"/>
      <c r="G46" s="572">
        <v>735535.35</v>
      </c>
    </row>
    <row r="47" spans="1:7" ht="15.75" thickTop="1">
      <c r="A47" s="558"/>
      <c r="B47" s="566"/>
      <c r="C47" s="557"/>
      <c r="D47" s="558"/>
      <c r="E47" s="557"/>
      <c r="F47" s="575"/>
      <c r="G47" s="575"/>
    </row>
    <row r="48" spans="1:7">
      <c r="A48" s="565">
        <v>354.3</v>
      </c>
      <c r="B48" s="566" t="s">
        <v>1615</v>
      </c>
      <c r="C48" s="557"/>
      <c r="D48" s="558"/>
      <c r="E48" s="557"/>
      <c r="F48" s="575"/>
      <c r="G48" s="575"/>
    </row>
    <row r="49" spans="1:7">
      <c r="A49" s="565"/>
      <c r="B49" s="566"/>
      <c r="C49" s="581" t="s">
        <v>1616</v>
      </c>
      <c r="D49" s="558">
        <v>1993</v>
      </c>
      <c r="E49" s="557"/>
      <c r="F49" s="575"/>
      <c r="G49" s="575">
        <v>469996.03</v>
      </c>
    </row>
    <row r="50" spans="1:7">
      <c r="A50" s="565"/>
      <c r="B50" s="566"/>
      <c r="C50" s="581" t="s">
        <v>1617</v>
      </c>
      <c r="D50" s="558">
        <v>1993</v>
      </c>
      <c r="E50" s="557"/>
      <c r="F50" s="575"/>
      <c r="G50" s="575">
        <v>108841.19</v>
      </c>
    </row>
    <row r="51" spans="1:7">
      <c r="A51" s="565"/>
      <c r="B51" s="566"/>
      <c r="C51" s="581" t="s">
        <v>1618</v>
      </c>
      <c r="D51" s="558">
        <v>1993</v>
      </c>
      <c r="E51" s="557"/>
      <c r="F51" s="575"/>
      <c r="G51" s="575">
        <v>108841.19</v>
      </c>
    </row>
    <row r="52" spans="1:7">
      <c r="A52" s="565"/>
      <c r="B52" s="566"/>
      <c r="C52" s="581" t="s">
        <v>1619</v>
      </c>
      <c r="D52" s="558">
        <v>1993</v>
      </c>
      <c r="E52" s="557"/>
      <c r="F52" s="575"/>
      <c r="G52" s="575">
        <v>108841.19</v>
      </c>
    </row>
    <row r="53" spans="1:7">
      <c r="A53" s="565"/>
      <c r="B53" s="566"/>
      <c r="C53" s="581" t="s">
        <v>1620</v>
      </c>
      <c r="D53" s="558">
        <v>1997</v>
      </c>
      <c r="E53" s="557"/>
      <c r="F53" s="575"/>
      <c r="G53" s="575">
        <v>55313.2</v>
      </c>
    </row>
    <row r="54" spans="1:7">
      <c r="A54" s="565"/>
      <c r="B54" s="566"/>
      <c r="C54" s="557" t="s">
        <v>1621</v>
      </c>
      <c r="D54" s="558">
        <v>2004</v>
      </c>
      <c r="E54" s="557"/>
      <c r="F54" s="575"/>
      <c r="G54" s="575">
        <v>148638.20000000001</v>
      </c>
    </row>
    <row r="55" spans="1:7" ht="15.75" thickBot="1">
      <c r="A55" s="565"/>
      <c r="B55" s="566"/>
      <c r="C55" s="571" t="s">
        <v>1622</v>
      </c>
      <c r="D55" s="568"/>
      <c r="E55" s="569"/>
      <c r="F55" s="570"/>
      <c r="G55" s="572">
        <v>1000470.9999999998</v>
      </c>
    </row>
    <row r="56" spans="1:7" ht="15.75" thickTop="1">
      <c r="A56" s="576"/>
      <c r="B56" s="577"/>
      <c r="C56" s="578"/>
      <c r="D56" s="576"/>
      <c r="E56" s="578"/>
      <c r="F56" s="579"/>
      <c r="G56" s="579"/>
    </row>
    <row r="57" spans="1:7">
      <c r="A57" s="565">
        <v>354.4</v>
      </c>
      <c r="B57" s="566" t="s">
        <v>1623</v>
      </c>
      <c r="C57" s="557"/>
      <c r="D57" s="558"/>
      <c r="E57" s="557"/>
      <c r="F57" s="575"/>
      <c r="G57" s="575"/>
    </row>
    <row r="58" spans="1:7">
      <c r="A58" s="565"/>
      <c r="B58" s="566"/>
      <c r="C58" s="557" t="s">
        <v>1624</v>
      </c>
      <c r="D58" s="558">
        <v>1967</v>
      </c>
      <c r="E58" s="557"/>
      <c r="F58" s="575"/>
      <c r="G58" s="580">
        <v>2353885.6399999997</v>
      </c>
    </row>
    <row r="59" spans="1:7">
      <c r="A59" s="565"/>
      <c r="B59" s="566"/>
      <c r="C59" s="557" t="s">
        <v>1625</v>
      </c>
      <c r="D59" s="558">
        <v>1978</v>
      </c>
      <c r="E59" s="557"/>
      <c r="F59" s="575"/>
      <c r="G59" s="580">
        <v>4885804.76</v>
      </c>
    </row>
    <row r="60" spans="1:7">
      <c r="A60" s="565"/>
      <c r="B60" s="566"/>
      <c r="C60" s="557" t="s">
        <v>1626</v>
      </c>
      <c r="D60" s="558">
        <v>1986</v>
      </c>
      <c r="E60" s="557"/>
      <c r="F60" s="575"/>
      <c r="G60" s="580">
        <v>91897.59</v>
      </c>
    </row>
    <row r="61" spans="1:7">
      <c r="A61" s="565"/>
      <c r="B61" s="566"/>
      <c r="C61" s="557" t="s">
        <v>1627</v>
      </c>
      <c r="D61" s="558">
        <v>1992</v>
      </c>
      <c r="E61" s="557"/>
      <c r="F61" s="575"/>
      <c r="G61" s="580">
        <v>23110970.288365278</v>
      </c>
    </row>
    <row r="62" spans="1:7">
      <c r="A62" s="565"/>
      <c r="B62" s="566"/>
      <c r="C62" s="557" t="s">
        <v>1628</v>
      </c>
      <c r="D62" s="558">
        <v>2002</v>
      </c>
      <c r="E62" s="557"/>
      <c r="F62" s="575"/>
      <c r="G62" s="580">
        <v>389734</v>
      </c>
    </row>
    <row r="63" spans="1:7">
      <c r="A63" s="565"/>
      <c r="B63" s="566"/>
      <c r="C63" s="557" t="s">
        <v>1629</v>
      </c>
      <c r="D63" s="558">
        <v>2010</v>
      </c>
      <c r="E63" s="557"/>
      <c r="F63" s="575"/>
      <c r="G63" s="580">
        <v>5436302.8402166553</v>
      </c>
    </row>
    <row r="64" spans="1:7">
      <c r="A64" s="565"/>
      <c r="B64" s="566"/>
      <c r="C64" s="557" t="s">
        <v>1630</v>
      </c>
      <c r="D64" s="558">
        <v>2013</v>
      </c>
      <c r="E64" s="557"/>
      <c r="F64" s="575"/>
      <c r="G64" s="580">
        <v>10935</v>
      </c>
    </row>
    <row r="65" spans="1:7">
      <c r="A65" s="565"/>
      <c r="B65" s="566"/>
      <c r="C65" s="557" t="s">
        <v>1631</v>
      </c>
      <c r="D65" s="558">
        <v>2013</v>
      </c>
      <c r="E65" s="557"/>
      <c r="F65" s="575"/>
      <c r="G65" s="580">
        <v>42668</v>
      </c>
    </row>
    <row r="66" spans="1:7">
      <c r="A66" s="565"/>
      <c r="B66" s="566"/>
      <c r="C66" s="557" t="s">
        <v>1632</v>
      </c>
      <c r="D66" s="558">
        <v>2014</v>
      </c>
      <c r="E66" s="557"/>
      <c r="F66" s="575"/>
      <c r="G66" s="580">
        <v>19880</v>
      </c>
    </row>
    <row r="67" spans="1:7">
      <c r="A67" s="565"/>
      <c r="B67" s="566"/>
      <c r="C67" s="557" t="s">
        <v>1632</v>
      </c>
      <c r="D67" s="558">
        <v>2014</v>
      </c>
      <c r="E67" s="557"/>
      <c r="F67" s="575"/>
      <c r="G67" s="580">
        <v>11827</v>
      </c>
    </row>
    <row r="68" spans="1:7">
      <c r="A68" s="565"/>
      <c r="B68" s="566"/>
      <c r="C68" s="557" t="s">
        <v>1633</v>
      </c>
      <c r="D68" s="558">
        <v>2016</v>
      </c>
      <c r="E68" s="557"/>
      <c r="F68" s="575"/>
      <c r="G68" s="580">
        <v>4264</v>
      </c>
    </row>
    <row r="69" spans="1:7">
      <c r="A69" s="565"/>
      <c r="B69" s="566"/>
      <c r="C69" s="557" t="s">
        <v>1634</v>
      </c>
      <c r="D69" s="558">
        <v>2016</v>
      </c>
      <c r="E69" s="557"/>
      <c r="F69" s="575"/>
      <c r="G69" s="580">
        <v>99500</v>
      </c>
    </row>
    <row r="70" spans="1:7" ht="15.75" thickBot="1">
      <c r="A70" s="565"/>
      <c r="B70" s="566"/>
      <c r="C70" s="571" t="s">
        <v>1635</v>
      </c>
      <c r="D70" s="568"/>
      <c r="E70" s="569"/>
      <c r="F70" s="570"/>
      <c r="G70" s="572">
        <v>36457669.118581936</v>
      </c>
    </row>
    <row r="71" spans="1:7" ht="15.75" thickTop="1">
      <c r="A71" s="565"/>
      <c r="B71" s="566"/>
      <c r="C71" s="557"/>
      <c r="D71" s="558"/>
      <c r="E71" s="557"/>
      <c r="F71" s="575"/>
      <c r="G71" s="575"/>
    </row>
    <row r="72" spans="1:7">
      <c r="A72" s="565">
        <v>355.3</v>
      </c>
      <c r="B72" s="566" t="s">
        <v>1636</v>
      </c>
      <c r="C72" s="557"/>
      <c r="D72" s="558"/>
      <c r="E72" s="557"/>
      <c r="F72" s="575"/>
      <c r="G72" s="575"/>
    </row>
    <row r="73" spans="1:7">
      <c r="A73" s="565"/>
      <c r="B73" s="566"/>
      <c r="C73" s="581" t="s">
        <v>1637</v>
      </c>
      <c r="D73" s="558">
        <v>1993</v>
      </c>
      <c r="E73" s="557"/>
      <c r="F73" s="575"/>
      <c r="G73" s="580">
        <v>23873</v>
      </c>
    </row>
    <row r="74" spans="1:7">
      <c r="A74" s="565"/>
      <c r="B74" s="566"/>
      <c r="C74" s="582" t="s">
        <v>1638</v>
      </c>
      <c r="D74" s="558">
        <v>1993</v>
      </c>
      <c r="E74" s="557"/>
      <c r="F74" s="575"/>
      <c r="G74" s="575">
        <v>15859.19</v>
      </c>
    </row>
    <row r="75" spans="1:7">
      <c r="A75" s="565"/>
      <c r="B75" s="566"/>
      <c r="C75" s="581" t="s">
        <v>1639</v>
      </c>
      <c r="D75" s="558">
        <v>1993</v>
      </c>
      <c r="E75" s="557"/>
      <c r="F75" s="575"/>
      <c r="G75" s="575">
        <v>6526.41</v>
      </c>
    </row>
    <row r="76" spans="1:7" ht="15.75" thickBot="1">
      <c r="A76" s="565"/>
      <c r="B76" s="566"/>
      <c r="C76" s="571" t="s">
        <v>1640</v>
      </c>
      <c r="D76" s="568"/>
      <c r="E76" s="557"/>
      <c r="F76" s="570"/>
      <c r="G76" s="572">
        <v>46258.600000000006</v>
      </c>
    </row>
    <row r="77" spans="1:7" ht="15.75" thickTop="1">
      <c r="A77" s="565"/>
      <c r="B77" s="566"/>
      <c r="C77" s="557"/>
      <c r="D77" s="558"/>
      <c r="E77" s="557"/>
      <c r="F77" s="575"/>
      <c r="G77" s="575"/>
    </row>
    <row r="78" spans="1:7">
      <c r="A78" s="565">
        <v>360.21</v>
      </c>
      <c r="B78" s="566" t="s">
        <v>1641</v>
      </c>
      <c r="C78" s="557"/>
      <c r="D78" s="558"/>
      <c r="E78" s="557"/>
      <c r="F78" s="575"/>
      <c r="G78" s="575"/>
    </row>
    <row r="79" spans="1:7">
      <c r="A79" s="565"/>
      <c r="B79" s="566"/>
      <c r="C79" s="557" t="s">
        <v>1642</v>
      </c>
      <c r="D79" s="558" t="s">
        <v>555</v>
      </c>
      <c r="E79" s="583">
        <v>466</v>
      </c>
      <c r="F79" s="580">
        <v>36.985472103004291</v>
      </c>
      <c r="G79" s="580">
        <v>17235.23</v>
      </c>
    </row>
    <row r="80" spans="1:7">
      <c r="A80" s="565"/>
      <c r="B80" s="566"/>
      <c r="C80" s="557" t="s">
        <v>1643</v>
      </c>
      <c r="D80" s="558" t="s">
        <v>560</v>
      </c>
      <c r="E80" s="583">
        <v>2707</v>
      </c>
      <c r="F80" s="580">
        <v>31.774625046176581</v>
      </c>
      <c r="G80" s="580">
        <v>86013.91</v>
      </c>
    </row>
    <row r="81" spans="1:7">
      <c r="A81" s="565"/>
      <c r="B81" s="566"/>
      <c r="C81" s="557" t="s">
        <v>1644</v>
      </c>
      <c r="D81" s="558" t="s">
        <v>560</v>
      </c>
      <c r="E81" s="583">
        <v>6338</v>
      </c>
      <c r="F81" s="580">
        <v>51.745116756074466</v>
      </c>
      <c r="G81" s="580">
        <v>327960.55</v>
      </c>
    </row>
    <row r="82" spans="1:7">
      <c r="A82" s="565"/>
      <c r="B82" s="566"/>
      <c r="C82" s="557" t="s">
        <v>1645</v>
      </c>
      <c r="D82" s="558" t="s">
        <v>570</v>
      </c>
      <c r="E82" s="583">
        <v>211</v>
      </c>
      <c r="F82" s="580">
        <v>52.465639810426538</v>
      </c>
      <c r="G82" s="580">
        <v>11070.25</v>
      </c>
    </row>
    <row r="83" spans="1:7">
      <c r="A83" s="565"/>
      <c r="B83" s="566"/>
      <c r="C83" s="557" t="s">
        <v>1646</v>
      </c>
      <c r="D83" s="558" t="s">
        <v>570</v>
      </c>
      <c r="E83" s="583">
        <v>4104</v>
      </c>
      <c r="F83" s="580">
        <v>68.690596978557508</v>
      </c>
      <c r="G83" s="580">
        <v>281906.21000000002</v>
      </c>
    </row>
    <row r="84" spans="1:7" ht="15.75" thickBot="1">
      <c r="A84" s="565"/>
      <c r="B84" s="566"/>
      <c r="C84" s="571" t="s">
        <v>1647</v>
      </c>
      <c r="D84" s="568"/>
      <c r="E84" s="584">
        <v>13826</v>
      </c>
      <c r="F84" s="570"/>
      <c r="G84" s="572">
        <v>724186.15</v>
      </c>
    </row>
    <row r="85" spans="1:7" ht="15.75" thickTop="1">
      <c r="A85" s="565"/>
      <c r="B85" s="566"/>
      <c r="C85" s="557"/>
      <c r="D85" s="558"/>
      <c r="E85" s="557"/>
      <c r="F85" s="575"/>
      <c r="G85" s="575"/>
    </row>
    <row r="86" spans="1:7">
      <c r="A86" s="565">
        <v>360.23</v>
      </c>
      <c r="B86" s="566" t="s">
        <v>1648</v>
      </c>
      <c r="C86" s="557"/>
      <c r="D86" s="558"/>
      <c r="E86" s="557"/>
      <c r="F86" s="575"/>
      <c r="G86" s="575"/>
    </row>
    <row r="87" spans="1:7">
      <c r="A87" s="558"/>
      <c r="B87" s="566"/>
      <c r="C87" s="557" t="s">
        <v>1649</v>
      </c>
      <c r="D87" s="558" t="s">
        <v>555</v>
      </c>
      <c r="E87" s="585">
        <v>2</v>
      </c>
      <c r="F87" s="580">
        <v>2022.04</v>
      </c>
      <c r="G87" s="580">
        <v>4044.08</v>
      </c>
    </row>
    <row r="88" spans="1:7">
      <c r="A88" s="558"/>
      <c r="B88" s="566"/>
      <c r="C88" s="557" t="s">
        <v>1649</v>
      </c>
      <c r="D88" s="558" t="s">
        <v>560</v>
      </c>
      <c r="E88" s="585">
        <v>42</v>
      </c>
      <c r="F88" s="580">
        <v>2337.8254761904764</v>
      </c>
      <c r="G88" s="580">
        <v>98188.67</v>
      </c>
    </row>
    <row r="89" spans="1:7">
      <c r="A89" s="558"/>
      <c r="B89" s="566"/>
      <c r="C89" s="557" t="s">
        <v>1649</v>
      </c>
      <c r="D89" s="558" t="s">
        <v>570</v>
      </c>
      <c r="E89" s="585">
        <v>20</v>
      </c>
      <c r="F89" s="580">
        <v>3181.7669999999998</v>
      </c>
      <c r="G89" s="580">
        <v>63635.34</v>
      </c>
    </row>
    <row r="90" spans="1:7" ht="15.75" thickBot="1">
      <c r="A90" s="558"/>
      <c r="B90" s="566"/>
      <c r="C90" s="571" t="s">
        <v>1650</v>
      </c>
      <c r="D90" s="568"/>
      <c r="E90" s="586">
        <v>64</v>
      </c>
      <c r="F90" s="570"/>
      <c r="G90" s="572">
        <v>165868.09</v>
      </c>
    </row>
    <row r="91" spans="1:7" ht="15.75" thickTop="1">
      <c r="A91" s="558"/>
      <c r="B91" s="566"/>
      <c r="C91" s="557"/>
      <c r="D91" s="558"/>
      <c r="E91" s="557"/>
      <c r="F91" s="575"/>
      <c r="G91" s="575"/>
    </row>
    <row r="92" spans="1:7">
      <c r="A92" s="565">
        <v>361.21</v>
      </c>
      <c r="B92" s="566" t="s">
        <v>1651</v>
      </c>
      <c r="C92" s="557"/>
      <c r="D92" s="558"/>
      <c r="E92" s="557"/>
      <c r="F92" s="575"/>
      <c r="G92" s="575"/>
    </row>
    <row r="93" spans="1:7">
      <c r="A93" s="558"/>
      <c r="B93" s="566"/>
      <c r="C93" s="557" t="s">
        <v>1652</v>
      </c>
      <c r="D93" s="558" t="s">
        <v>653</v>
      </c>
      <c r="E93" s="583">
        <v>2928</v>
      </c>
      <c r="F93" s="580">
        <v>7.7166359289617494</v>
      </c>
      <c r="G93" s="580">
        <v>22594.31</v>
      </c>
    </row>
    <row r="94" spans="1:7">
      <c r="A94" s="558"/>
      <c r="B94" s="566"/>
      <c r="C94" s="557" t="s">
        <v>1653</v>
      </c>
      <c r="D94" s="558" t="s">
        <v>653</v>
      </c>
      <c r="E94" s="583">
        <v>224980</v>
      </c>
      <c r="F94" s="580">
        <v>8.1003914125700067</v>
      </c>
      <c r="G94" s="580">
        <v>1822426.06</v>
      </c>
    </row>
    <row r="95" spans="1:7">
      <c r="A95" s="558"/>
      <c r="B95" s="566"/>
      <c r="C95" s="557" t="s">
        <v>1644</v>
      </c>
      <c r="D95" s="558" t="s">
        <v>653</v>
      </c>
      <c r="E95" s="583">
        <v>1466</v>
      </c>
      <c r="F95" s="580">
        <v>11.936869031377899</v>
      </c>
      <c r="G95" s="580">
        <v>17499.45</v>
      </c>
    </row>
    <row r="96" spans="1:7">
      <c r="A96" s="558"/>
      <c r="B96" s="566"/>
      <c r="C96" s="557" t="s">
        <v>1654</v>
      </c>
      <c r="D96" s="558" t="s">
        <v>653</v>
      </c>
      <c r="E96" s="583">
        <v>1409</v>
      </c>
      <c r="F96" s="580">
        <v>5.861547196593329</v>
      </c>
      <c r="G96" s="580">
        <v>8258.92</v>
      </c>
    </row>
    <row r="97" spans="1:7">
      <c r="A97" s="558"/>
      <c r="B97" s="566"/>
      <c r="C97" s="557" t="s">
        <v>1655</v>
      </c>
      <c r="D97" s="558" t="s">
        <v>653</v>
      </c>
      <c r="E97" s="583">
        <v>9706</v>
      </c>
      <c r="F97" s="580">
        <v>6.9772779723882143</v>
      </c>
      <c r="G97" s="580">
        <v>67721.460000000006</v>
      </c>
    </row>
    <row r="98" spans="1:7">
      <c r="A98" s="558"/>
      <c r="B98" s="566"/>
      <c r="C98" s="557" t="s">
        <v>1656</v>
      </c>
      <c r="D98" s="558" t="s">
        <v>653</v>
      </c>
      <c r="E98" s="583">
        <v>9038</v>
      </c>
      <c r="F98" s="580">
        <v>8.9748141181677354</v>
      </c>
      <c r="G98" s="580">
        <v>81114.37</v>
      </c>
    </row>
    <row r="99" spans="1:7">
      <c r="A99" s="558"/>
      <c r="B99" s="566"/>
      <c r="C99" s="557" t="s">
        <v>1657</v>
      </c>
      <c r="D99" s="558" t="s">
        <v>653</v>
      </c>
      <c r="E99" s="583">
        <v>20949</v>
      </c>
      <c r="F99" s="580">
        <v>8.4048307795121477</v>
      </c>
      <c r="G99" s="580">
        <v>176072.8</v>
      </c>
    </row>
    <row r="100" spans="1:7">
      <c r="A100" s="558"/>
      <c r="B100" s="566"/>
      <c r="C100" s="557" t="s">
        <v>1658</v>
      </c>
      <c r="D100" s="558" t="s">
        <v>653</v>
      </c>
      <c r="E100" s="583">
        <v>4810</v>
      </c>
      <c r="F100" s="580">
        <v>12.029182952182953</v>
      </c>
      <c r="G100" s="580">
        <v>57860.37</v>
      </c>
    </row>
    <row r="101" spans="1:7">
      <c r="A101" s="558"/>
      <c r="B101" s="566"/>
      <c r="C101" s="557" t="s">
        <v>1659</v>
      </c>
      <c r="D101" s="558" t="s">
        <v>653</v>
      </c>
      <c r="E101" s="583">
        <v>3502</v>
      </c>
      <c r="F101" s="580">
        <v>10.494525985151343</v>
      </c>
      <c r="G101" s="580">
        <v>36751.83</v>
      </c>
    </row>
    <row r="102" spans="1:7">
      <c r="A102" s="558"/>
      <c r="B102" s="566"/>
      <c r="C102" s="557" t="s">
        <v>1660</v>
      </c>
      <c r="D102" s="558" t="s">
        <v>653</v>
      </c>
      <c r="E102" s="583">
        <v>618</v>
      </c>
      <c r="F102" s="580">
        <v>11.223851132686084</v>
      </c>
      <c r="G102" s="580">
        <v>6936.34</v>
      </c>
    </row>
    <row r="103" spans="1:7">
      <c r="A103" s="558"/>
      <c r="B103" s="566"/>
      <c r="C103" s="557" t="s">
        <v>1661</v>
      </c>
      <c r="D103" s="558" t="s">
        <v>653</v>
      </c>
      <c r="E103" s="583">
        <v>10234</v>
      </c>
      <c r="F103" s="580">
        <v>17.129565174907171</v>
      </c>
      <c r="G103" s="580">
        <v>175303.97</v>
      </c>
    </row>
    <row r="104" spans="1:7">
      <c r="A104" s="558"/>
      <c r="B104" s="566"/>
      <c r="C104" s="557" t="s">
        <v>1662</v>
      </c>
      <c r="D104" s="558" t="s">
        <v>653</v>
      </c>
      <c r="E104" s="583">
        <v>5286</v>
      </c>
      <c r="F104" s="580">
        <v>18.639926220204313</v>
      </c>
      <c r="G104" s="580">
        <v>98530.65</v>
      </c>
    </row>
    <row r="105" spans="1:7">
      <c r="A105" s="558"/>
      <c r="B105" s="566"/>
      <c r="C105" s="557" t="s">
        <v>1653</v>
      </c>
      <c r="D105" s="558" t="s">
        <v>535</v>
      </c>
      <c r="E105" s="583">
        <v>8962</v>
      </c>
      <c r="F105" s="580">
        <v>11.150360410622628</v>
      </c>
      <c r="G105" s="580">
        <v>99929.53</v>
      </c>
    </row>
    <row r="106" spans="1:7">
      <c r="A106" s="558"/>
      <c r="B106" s="566"/>
      <c r="C106" s="557" t="s">
        <v>1653</v>
      </c>
      <c r="D106" s="558" t="s">
        <v>540</v>
      </c>
      <c r="E106" s="583">
        <v>32994</v>
      </c>
      <c r="F106" s="580">
        <v>16.731362672000969</v>
      </c>
      <c r="G106" s="580">
        <v>552034.57999999996</v>
      </c>
    </row>
    <row r="107" spans="1:7">
      <c r="A107" s="558"/>
      <c r="B107" s="566"/>
      <c r="C107" s="557" t="s">
        <v>1646</v>
      </c>
      <c r="D107" s="558" t="s">
        <v>540</v>
      </c>
      <c r="E107" s="583">
        <v>1127</v>
      </c>
      <c r="F107" s="580">
        <v>17.541508429458737</v>
      </c>
      <c r="G107" s="580">
        <v>19769.28</v>
      </c>
    </row>
    <row r="108" spans="1:7">
      <c r="A108" s="558"/>
      <c r="B108" s="566"/>
      <c r="C108" s="557" t="s">
        <v>1653</v>
      </c>
      <c r="D108" s="558" t="s">
        <v>545</v>
      </c>
      <c r="E108" s="583">
        <v>4292</v>
      </c>
      <c r="F108" s="580">
        <v>26.695829450139794</v>
      </c>
      <c r="G108" s="580">
        <v>114578.5</v>
      </c>
    </row>
    <row r="109" spans="1:7">
      <c r="A109" s="558"/>
      <c r="B109" s="566"/>
      <c r="C109" s="557" t="s">
        <v>1646</v>
      </c>
      <c r="D109" s="558" t="s">
        <v>545</v>
      </c>
      <c r="E109" s="583">
        <v>1147</v>
      </c>
      <c r="F109" s="580">
        <v>21.392946817785528</v>
      </c>
      <c r="G109" s="580">
        <v>24537.71</v>
      </c>
    </row>
    <row r="110" spans="1:7">
      <c r="A110" s="558"/>
      <c r="B110" s="566"/>
      <c r="C110" s="557" t="s">
        <v>1655</v>
      </c>
      <c r="D110" s="558" t="s">
        <v>545</v>
      </c>
      <c r="E110" s="583">
        <v>1569</v>
      </c>
      <c r="F110" s="580">
        <v>28.854219247928615</v>
      </c>
      <c r="G110" s="580">
        <v>45272.27</v>
      </c>
    </row>
    <row r="111" spans="1:7">
      <c r="A111" s="558"/>
      <c r="B111" s="566"/>
      <c r="C111" s="557" t="s">
        <v>1653</v>
      </c>
      <c r="D111" s="558" t="s">
        <v>550</v>
      </c>
      <c r="E111" s="583">
        <v>6067</v>
      </c>
      <c r="F111" s="580">
        <v>33.339353881654851</v>
      </c>
      <c r="G111" s="580">
        <v>202269.86</v>
      </c>
    </row>
    <row r="112" spans="1:7">
      <c r="A112" s="558"/>
      <c r="B112" s="566"/>
      <c r="C112" s="557" t="s">
        <v>1646</v>
      </c>
      <c r="D112" s="558" t="s">
        <v>550</v>
      </c>
      <c r="E112" s="583">
        <v>26830</v>
      </c>
      <c r="F112" s="580">
        <v>30.435081252329482</v>
      </c>
      <c r="G112" s="580">
        <v>816573.23</v>
      </c>
    </row>
    <row r="113" spans="1:7">
      <c r="A113" s="558"/>
      <c r="B113" s="566"/>
      <c r="C113" s="557" t="s">
        <v>1663</v>
      </c>
      <c r="D113" s="558" t="s">
        <v>550</v>
      </c>
      <c r="E113" s="583">
        <v>2751</v>
      </c>
      <c r="F113" s="580">
        <v>30.305994183933112</v>
      </c>
      <c r="G113" s="580">
        <v>83371.789999999994</v>
      </c>
    </row>
    <row r="114" spans="1:7">
      <c r="A114" s="558"/>
      <c r="B114" s="566"/>
      <c r="C114" s="557" t="s">
        <v>1653</v>
      </c>
      <c r="D114" s="558" t="s">
        <v>552</v>
      </c>
      <c r="E114" s="583">
        <v>1729</v>
      </c>
      <c r="F114" s="580">
        <v>37.631983805668014</v>
      </c>
      <c r="G114" s="580">
        <v>65065.7</v>
      </c>
    </row>
    <row r="115" spans="1:7">
      <c r="A115" s="558"/>
      <c r="B115" s="566"/>
      <c r="C115" s="557" t="s">
        <v>1646</v>
      </c>
      <c r="D115" s="558" t="s">
        <v>552</v>
      </c>
      <c r="E115" s="583">
        <v>10829</v>
      </c>
      <c r="F115" s="580">
        <v>31.814113953273615</v>
      </c>
      <c r="G115" s="580">
        <v>344515.04</v>
      </c>
    </row>
    <row r="116" spans="1:7">
      <c r="A116" s="558"/>
      <c r="B116" s="566"/>
      <c r="C116" s="557" t="s">
        <v>1653</v>
      </c>
      <c r="D116" s="558" t="s">
        <v>555</v>
      </c>
      <c r="E116" s="583">
        <v>5963</v>
      </c>
      <c r="F116" s="580">
        <v>40.39563642461848</v>
      </c>
      <c r="G116" s="580">
        <v>240879.18</v>
      </c>
    </row>
    <row r="117" spans="1:7">
      <c r="A117" s="558"/>
      <c r="B117" s="566"/>
      <c r="C117" s="557" t="s">
        <v>1646</v>
      </c>
      <c r="D117" s="558" t="s">
        <v>555</v>
      </c>
      <c r="E117" s="583">
        <v>64627</v>
      </c>
      <c r="F117" s="580">
        <v>35.75034737803086</v>
      </c>
      <c r="G117" s="580">
        <v>2310437.7000000002</v>
      </c>
    </row>
    <row r="118" spans="1:7">
      <c r="A118" s="558"/>
      <c r="B118" s="566"/>
      <c r="C118" s="557" t="s">
        <v>1653</v>
      </c>
      <c r="D118" s="558" t="s">
        <v>557</v>
      </c>
      <c r="E118" s="583">
        <v>222</v>
      </c>
      <c r="F118" s="580">
        <v>42.548918918918922</v>
      </c>
      <c r="G118" s="580">
        <v>9445.86</v>
      </c>
    </row>
    <row r="119" spans="1:7">
      <c r="A119" s="558"/>
      <c r="B119" s="566"/>
      <c r="C119" s="557" t="s">
        <v>1646</v>
      </c>
      <c r="D119" s="558" t="s">
        <v>557</v>
      </c>
      <c r="E119" s="583">
        <v>7363</v>
      </c>
      <c r="F119" s="580">
        <v>38.76486214858074</v>
      </c>
      <c r="G119" s="580">
        <v>285425.68</v>
      </c>
    </row>
    <row r="120" spans="1:7">
      <c r="A120" s="558"/>
      <c r="B120" s="566"/>
      <c r="C120" s="557" t="s">
        <v>1645</v>
      </c>
      <c r="D120" s="558" t="s">
        <v>560</v>
      </c>
      <c r="E120" s="583">
        <v>2678</v>
      </c>
      <c r="F120" s="580">
        <v>18.522636295743094</v>
      </c>
      <c r="G120" s="580">
        <v>49603.62</v>
      </c>
    </row>
    <row r="121" spans="1:7">
      <c r="A121" s="558"/>
      <c r="B121" s="566"/>
      <c r="C121" s="557" t="s">
        <v>1653</v>
      </c>
      <c r="D121" s="558" t="s">
        <v>560</v>
      </c>
      <c r="E121" s="583">
        <v>6288</v>
      </c>
      <c r="F121" s="580">
        <v>39.968482824427483</v>
      </c>
      <c r="G121" s="580">
        <v>251321.82</v>
      </c>
    </row>
    <row r="122" spans="1:7">
      <c r="A122" s="558"/>
      <c r="B122" s="566"/>
      <c r="C122" s="557" t="s">
        <v>1646</v>
      </c>
      <c r="D122" s="558" t="s">
        <v>560</v>
      </c>
      <c r="E122" s="583">
        <v>127757</v>
      </c>
      <c r="F122" s="580">
        <v>35.924545034714335</v>
      </c>
      <c r="G122" s="580">
        <v>4589612.0999999996</v>
      </c>
    </row>
    <row r="123" spans="1:7">
      <c r="A123" s="558"/>
      <c r="B123" s="566"/>
      <c r="C123" s="557" t="s">
        <v>1663</v>
      </c>
      <c r="D123" s="558" t="s">
        <v>560</v>
      </c>
      <c r="E123" s="583">
        <v>449</v>
      </c>
      <c r="F123" s="580">
        <v>35.541915367483298</v>
      </c>
      <c r="G123" s="580">
        <v>15958.32</v>
      </c>
    </row>
    <row r="124" spans="1:7">
      <c r="A124" s="558"/>
      <c r="B124" s="566"/>
      <c r="C124" s="557" t="s">
        <v>1664</v>
      </c>
      <c r="D124" s="558" t="s">
        <v>560</v>
      </c>
      <c r="E124" s="583">
        <v>1227</v>
      </c>
      <c r="F124" s="580">
        <v>28.986259168704155</v>
      </c>
      <c r="G124" s="580">
        <v>35566.14</v>
      </c>
    </row>
    <row r="125" spans="1:7">
      <c r="A125" s="558"/>
      <c r="B125" s="566"/>
      <c r="C125" s="557" t="s">
        <v>1665</v>
      </c>
      <c r="D125" s="558" t="s">
        <v>560</v>
      </c>
      <c r="E125" s="583">
        <v>754</v>
      </c>
      <c r="F125" s="580">
        <v>49.953156498673742</v>
      </c>
      <c r="G125" s="580">
        <v>37664.68</v>
      </c>
    </row>
    <row r="126" spans="1:7">
      <c r="A126" s="558"/>
      <c r="B126" s="566"/>
      <c r="C126" s="557" t="s">
        <v>1646</v>
      </c>
      <c r="D126" s="558" t="s">
        <v>565</v>
      </c>
      <c r="E126" s="583">
        <v>9298</v>
      </c>
      <c r="F126" s="580">
        <v>40.862821036782101</v>
      </c>
      <c r="G126" s="580">
        <v>379942.51</v>
      </c>
    </row>
    <row r="127" spans="1:7">
      <c r="A127" s="558"/>
      <c r="B127" s="566"/>
      <c r="C127" s="557" t="s">
        <v>1646</v>
      </c>
      <c r="D127" s="558" t="s">
        <v>570</v>
      </c>
      <c r="E127" s="583">
        <v>23824</v>
      </c>
      <c r="F127" s="580">
        <v>53.689197867696436</v>
      </c>
      <c r="G127" s="580">
        <v>1279091.45</v>
      </c>
    </row>
    <row r="128" spans="1:7">
      <c r="A128" s="558"/>
      <c r="B128" s="566"/>
      <c r="C128" s="557" t="s">
        <v>1646</v>
      </c>
      <c r="D128" s="558" t="s">
        <v>575</v>
      </c>
      <c r="E128" s="583">
        <v>4817</v>
      </c>
      <c r="F128" s="580">
        <v>46.59590616566328</v>
      </c>
      <c r="G128" s="580">
        <v>224452.48000000001</v>
      </c>
    </row>
    <row r="129" spans="1:7">
      <c r="A129" s="558"/>
      <c r="B129" s="566"/>
      <c r="C129" s="557" t="s">
        <v>1646</v>
      </c>
      <c r="D129" s="558" t="s">
        <v>577</v>
      </c>
      <c r="E129" s="583">
        <v>702</v>
      </c>
      <c r="F129" s="580">
        <v>73.331851851851852</v>
      </c>
      <c r="G129" s="580">
        <v>51478.96</v>
      </c>
    </row>
    <row r="130" spans="1:7">
      <c r="A130" s="558"/>
      <c r="B130" s="566"/>
      <c r="C130" s="557" t="s">
        <v>1664</v>
      </c>
      <c r="D130" s="558" t="s">
        <v>577</v>
      </c>
      <c r="E130" s="583">
        <v>3862</v>
      </c>
      <c r="F130" s="580">
        <v>170.96892801657174</v>
      </c>
      <c r="G130" s="580">
        <v>660282</v>
      </c>
    </row>
    <row r="131" spans="1:7" ht="15.75" thickBot="1">
      <c r="A131" s="558"/>
      <c r="B131" s="566"/>
      <c r="C131" s="571" t="s">
        <v>1666</v>
      </c>
      <c r="D131" s="568"/>
      <c r="E131" s="584">
        <v>653054</v>
      </c>
      <c r="F131" s="570"/>
      <c r="G131" s="572">
        <v>15360150.520000001</v>
      </c>
    </row>
    <row r="132" spans="1:7" ht="15.75" thickTop="1">
      <c r="A132" s="558"/>
      <c r="B132" s="566"/>
      <c r="C132" s="571"/>
      <c r="D132" s="568"/>
      <c r="E132" s="587"/>
      <c r="F132" s="570"/>
      <c r="G132" s="570"/>
    </row>
    <row r="133" spans="1:7">
      <c r="A133" s="565">
        <v>361.22</v>
      </c>
      <c r="B133" s="566" t="s">
        <v>1667</v>
      </c>
      <c r="C133" s="557"/>
      <c r="D133" s="568"/>
      <c r="E133" s="587"/>
      <c r="F133" s="570"/>
      <c r="G133" s="570"/>
    </row>
    <row r="134" spans="1:7">
      <c r="A134" s="558"/>
      <c r="B134" s="566"/>
      <c r="C134" s="557" t="s">
        <v>1668</v>
      </c>
      <c r="D134" s="568">
        <v>2008</v>
      </c>
      <c r="E134" s="587"/>
      <c r="F134" s="570"/>
      <c r="G134" s="570">
        <v>148625</v>
      </c>
    </row>
    <row r="135" spans="1:7">
      <c r="A135" s="558"/>
      <c r="B135" s="566"/>
      <c r="C135" s="557" t="s">
        <v>1669</v>
      </c>
      <c r="D135" s="568">
        <v>2012</v>
      </c>
      <c r="E135" s="587"/>
      <c r="F135" s="570"/>
      <c r="G135" s="570">
        <v>12813</v>
      </c>
    </row>
    <row r="136" spans="1:7" ht="15.75" thickBot="1">
      <c r="A136" s="558"/>
      <c r="B136" s="566"/>
      <c r="C136" s="571" t="s">
        <v>1670</v>
      </c>
      <c r="D136" s="568"/>
      <c r="E136" s="587"/>
      <c r="F136" s="570"/>
      <c r="G136" s="572">
        <v>161438</v>
      </c>
    </row>
    <row r="137" spans="1:7" ht="15.75" thickTop="1">
      <c r="A137" s="558"/>
      <c r="B137" s="566"/>
      <c r="C137" s="571"/>
      <c r="D137" s="568"/>
      <c r="E137" s="587"/>
      <c r="F137" s="570"/>
      <c r="G137" s="570"/>
    </row>
    <row r="138" spans="1:7">
      <c r="A138" s="565">
        <v>361.23</v>
      </c>
      <c r="B138" s="566" t="s">
        <v>1671</v>
      </c>
      <c r="C138" s="557"/>
      <c r="D138" s="558"/>
      <c r="E138" s="557"/>
      <c r="F138" s="575"/>
      <c r="G138" s="575"/>
    </row>
    <row r="139" spans="1:7">
      <c r="A139" s="558"/>
      <c r="B139" s="566"/>
      <c r="C139" s="557" t="s">
        <v>1649</v>
      </c>
      <c r="D139" s="558" t="s">
        <v>653</v>
      </c>
      <c r="E139" s="585">
        <v>1374</v>
      </c>
      <c r="F139" s="580">
        <v>435.43121542940321</v>
      </c>
      <c r="G139" s="580">
        <v>598282.49</v>
      </c>
    </row>
    <row r="140" spans="1:7">
      <c r="A140" s="558"/>
      <c r="B140" s="566"/>
      <c r="C140" s="557" t="s">
        <v>1649</v>
      </c>
      <c r="D140" s="558" t="s">
        <v>535</v>
      </c>
      <c r="E140" s="585">
        <v>41</v>
      </c>
      <c r="F140" s="580">
        <v>590.11829268292684</v>
      </c>
      <c r="G140" s="580">
        <v>24194.85</v>
      </c>
    </row>
    <row r="141" spans="1:7">
      <c r="A141" s="558"/>
      <c r="B141" s="566"/>
      <c r="C141" s="557" t="s">
        <v>1649</v>
      </c>
      <c r="D141" s="558" t="s">
        <v>540</v>
      </c>
      <c r="E141" s="585">
        <v>159</v>
      </c>
      <c r="F141" s="580">
        <v>945.21477987421383</v>
      </c>
      <c r="G141" s="580">
        <v>150289.15</v>
      </c>
    </row>
    <row r="142" spans="1:7">
      <c r="A142" s="558"/>
      <c r="B142" s="566"/>
      <c r="C142" s="557" t="s">
        <v>1649</v>
      </c>
      <c r="D142" s="558" t="s">
        <v>545</v>
      </c>
      <c r="E142" s="585">
        <v>32</v>
      </c>
      <c r="F142" s="580">
        <v>1383.21</v>
      </c>
      <c r="G142" s="580">
        <v>44262.720000000001</v>
      </c>
    </row>
    <row r="143" spans="1:7">
      <c r="A143" s="558"/>
      <c r="B143" s="566"/>
      <c r="C143" s="557" t="s">
        <v>1649</v>
      </c>
      <c r="D143" s="558" t="s">
        <v>550</v>
      </c>
      <c r="E143" s="585">
        <v>166</v>
      </c>
      <c r="F143" s="580">
        <v>1792.575</v>
      </c>
      <c r="G143" s="580">
        <v>297567.45</v>
      </c>
    </row>
    <row r="144" spans="1:7">
      <c r="A144" s="558"/>
      <c r="B144" s="566"/>
      <c r="C144" s="557" t="s">
        <v>1649</v>
      </c>
      <c r="D144" s="558" t="s">
        <v>552</v>
      </c>
      <c r="E144" s="585">
        <v>59</v>
      </c>
      <c r="F144" s="580">
        <v>1882.7379661016948</v>
      </c>
      <c r="G144" s="580">
        <v>111081.54</v>
      </c>
    </row>
    <row r="145" spans="1:7">
      <c r="A145" s="558"/>
      <c r="B145" s="566"/>
      <c r="C145" s="557" t="s">
        <v>1649</v>
      </c>
      <c r="D145" s="558" t="s">
        <v>555</v>
      </c>
      <c r="E145" s="585">
        <v>329</v>
      </c>
      <c r="F145" s="580">
        <v>2022.0417021276594</v>
      </c>
      <c r="G145" s="580">
        <v>665251.72</v>
      </c>
    </row>
    <row r="146" spans="1:7">
      <c r="A146" s="558"/>
      <c r="B146" s="566"/>
      <c r="C146" s="557" t="s">
        <v>1649</v>
      </c>
      <c r="D146" s="558" t="s">
        <v>557</v>
      </c>
      <c r="E146" s="585">
        <v>36</v>
      </c>
      <c r="F146" s="580">
        <v>2130.1516666666666</v>
      </c>
      <c r="G146" s="580">
        <v>76685.460000000006</v>
      </c>
    </row>
    <row r="147" spans="1:7">
      <c r="A147" s="558"/>
      <c r="B147" s="566"/>
      <c r="C147" s="557" t="s">
        <v>1649</v>
      </c>
      <c r="D147" s="558" t="s">
        <v>560</v>
      </c>
      <c r="E147" s="585">
        <v>648</v>
      </c>
      <c r="F147" s="580">
        <v>2337.8254938271602</v>
      </c>
      <c r="G147" s="580">
        <v>1514910.92</v>
      </c>
    </row>
    <row r="148" spans="1:7">
      <c r="A148" s="558"/>
      <c r="B148" s="566"/>
      <c r="C148" s="557" t="s">
        <v>1649</v>
      </c>
      <c r="D148" s="558" t="s">
        <v>565</v>
      </c>
      <c r="E148" s="585">
        <v>43</v>
      </c>
      <c r="F148" s="580">
        <v>2658.3097674418605</v>
      </c>
      <c r="G148" s="580">
        <v>114307.32</v>
      </c>
    </row>
    <row r="149" spans="1:7">
      <c r="A149" s="558"/>
      <c r="B149" s="566"/>
      <c r="C149" s="557" t="s">
        <v>1649</v>
      </c>
      <c r="D149" s="558" t="s">
        <v>570</v>
      </c>
      <c r="E149" s="585">
        <v>111</v>
      </c>
      <c r="F149" s="580">
        <v>3181.7672072072069</v>
      </c>
      <c r="G149" s="580">
        <v>353176.16</v>
      </c>
    </row>
    <row r="150" spans="1:7">
      <c r="A150" s="558"/>
      <c r="B150" s="566"/>
      <c r="C150" s="557" t="s">
        <v>1649</v>
      </c>
      <c r="D150" s="558" t="s">
        <v>575</v>
      </c>
      <c r="E150" s="585">
        <v>23</v>
      </c>
      <c r="F150" s="580">
        <v>3759.9208695652169</v>
      </c>
      <c r="G150" s="580">
        <v>86478.18</v>
      </c>
    </row>
    <row r="151" spans="1:7">
      <c r="A151" s="558"/>
      <c r="B151" s="566"/>
      <c r="C151" s="557" t="s">
        <v>1649</v>
      </c>
      <c r="D151" s="558" t="s">
        <v>577</v>
      </c>
      <c r="E151" s="585">
        <v>17</v>
      </c>
      <c r="F151" s="580">
        <v>4356.6470588235297</v>
      </c>
      <c r="G151" s="580">
        <v>74063</v>
      </c>
    </row>
    <row r="152" spans="1:7" ht="15.75" thickBot="1">
      <c r="A152" s="558"/>
      <c r="B152" s="566"/>
      <c r="C152" s="571" t="s">
        <v>1672</v>
      </c>
      <c r="D152" s="558"/>
      <c r="E152" s="586">
        <v>3038</v>
      </c>
      <c r="F152" s="570"/>
      <c r="G152" s="572">
        <v>4110550.96</v>
      </c>
    </row>
    <row r="153" spans="1:7" ht="15.75" thickTop="1">
      <c r="A153" s="558"/>
      <c r="B153" s="566"/>
      <c r="C153" s="571"/>
      <c r="D153" s="558"/>
      <c r="E153" s="588"/>
      <c r="F153" s="570"/>
      <c r="G153" s="570"/>
    </row>
    <row r="154" spans="1:7">
      <c r="A154" s="565">
        <v>361.24</v>
      </c>
      <c r="B154" s="566" t="s">
        <v>1673</v>
      </c>
      <c r="C154" s="557"/>
      <c r="D154" s="558"/>
      <c r="E154" s="588"/>
      <c r="F154" s="570"/>
      <c r="G154" s="570"/>
    </row>
    <row r="155" spans="1:7">
      <c r="A155" s="558"/>
      <c r="B155" s="566"/>
      <c r="C155" s="557" t="s">
        <v>1674</v>
      </c>
      <c r="D155" s="568">
        <v>2015</v>
      </c>
      <c r="E155" s="587"/>
      <c r="F155" s="570"/>
      <c r="G155" s="570">
        <v>10179</v>
      </c>
    </row>
    <row r="156" spans="1:7" ht="15.75" thickBot="1">
      <c r="A156" s="558"/>
      <c r="B156" s="566"/>
      <c r="C156" s="571" t="s">
        <v>1675</v>
      </c>
      <c r="D156" s="568"/>
      <c r="E156" s="587"/>
      <c r="F156" s="570"/>
      <c r="G156" s="572">
        <v>10179</v>
      </c>
    </row>
    <row r="157" spans="1:7" ht="15.75" thickTop="1">
      <c r="A157" s="558"/>
      <c r="B157" s="566"/>
      <c r="C157" s="571"/>
      <c r="D157" s="558"/>
      <c r="E157" s="588"/>
      <c r="F157" s="570"/>
      <c r="G157" s="570"/>
    </row>
    <row r="158" spans="1:7">
      <c r="A158" s="565">
        <v>363.2</v>
      </c>
      <c r="B158" s="566" t="s">
        <v>1676</v>
      </c>
      <c r="C158" s="557"/>
      <c r="D158" s="576"/>
      <c r="E158" s="578"/>
      <c r="F158" s="578"/>
      <c r="G158" s="578"/>
    </row>
    <row r="159" spans="1:7">
      <c r="A159" s="565"/>
      <c r="B159" s="566"/>
      <c r="C159" s="557" t="s">
        <v>1677</v>
      </c>
      <c r="D159" s="558" t="s">
        <v>653</v>
      </c>
      <c r="E159" s="585">
        <v>3538</v>
      </c>
      <c r="F159" s="580">
        <v>270.93</v>
      </c>
      <c r="G159" s="575">
        <v>958567.95</v>
      </c>
    </row>
    <row r="160" spans="1:7">
      <c r="A160" s="565"/>
      <c r="B160" s="566"/>
      <c r="C160" s="557" t="s">
        <v>1677</v>
      </c>
      <c r="D160" s="558" t="s">
        <v>535</v>
      </c>
      <c r="E160" s="585">
        <v>137</v>
      </c>
      <c r="F160" s="580">
        <v>367.18</v>
      </c>
      <c r="G160" s="575">
        <v>50304.3</v>
      </c>
    </row>
    <row r="161" spans="1:7">
      <c r="A161" s="565"/>
      <c r="B161" s="566"/>
      <c r="C161" s="557" t="s">
        <v>1677</v>
      </c>
      <c r="D161" s="558" t="s">
        <v>540</v>
      </c>
      <c r="E161" s="585">
        <v>523</v>
      </c>
      <c r="F161" s="580">
        <v>588.13</v>
      </c>
      <c r="G161" s="575">
        <v>307593.89</v>
      </c>
    </row>
    <row r="162" spans="1:7">
      <c r="A162" s="565"/>
      <c r="B162" s="566"/>
      <c r="C162" s="557" t="s">
        <v>1677</v>
      </c>
      <c r="D162" s="558" t="s">
        <v>545</v>
      </c>
      <c r="E162" s="585">
        <v>83</v>
      </c>
      <c r="F162" s="580">
        <v>860.66</v>
      </c>
      <c r="G162" s="575">
        <v>71435.100000000006</v>
      </c>
    </row>
    <row r="163" spans="1:7">
      <c r="A163" s="565"/>
      <c r="B163" s="566"/>
      <c r="C163" s="557" t="s">
        <v>1677</v>
      </c>
      <c r="D163" s="558" t="s">
        <v>550</v>
      </c>
      <c r="E163" s="585">
        <v>504</v>
      </c>
      <c r="F163" s="580">
        <v>1115.3800000000001</v>
      </c>
      <c r="G163" s="575">
        <v>562151.53</v>
      </c>
    </row>
    <row r="164" spans="1:7">
      <c r="A164" s="565"/>
      <c r="B164" s="566"/>
      <c r="C164" s="557" t="s">
        <v>1677</v>
      </c>
      <c r="D164" s="558" t="s">
        <v>552</v>
      </c>
      <c r="E164" s="585">
        <v>192</v>
      </c>
      <c r="F164" s="580">
        <v>1171.48</v>
      </c>
      <c r="G164" s="575">
        <v>224924.42</v>
      </c>
    </row>
    <row r="165" spans="1:7">
      <c r="A165" s="565"/>
      <c r="B165" s="566"/>
      <c r="C165" s="557" t="s">
        <v>1677</v>
      </c>
      <c r="D165" s="558" t="s">
        <v>555</v>
      </c>
      <c r="E165" s="585">
        <v>1082</v>
      </c>
      <c r="F165" s="580">
        <v>1258.1600000000001</v>
      </c>
      <c r="G165" s="575">
        <v>1361328.35</v>
      </c>
    </row>
    <row r="166" spans="1:7">
      <c r="A166" s="565"/>
      <c r="B166" s="566"/>
      <c r="C166" s="557" t="s">
        <v>1677</v>
      </c>
      <c r="D166" s="558" t="s">
        <v>557</v>
      </c>
      <c r="E166" s="585">
        <v>116</v>
      </c>
      <c r="F166" s="580">
        <v>1325.43</v>
      </c>
      <c r="G166" s="575">
        <v>153749.62</v>
      </c>
    </row>
    <row r="167" spans="1:7">
      <c r="A167" s="565"/>
      <c r="B167" s="566"/>
      <c r="C167" s="557" t="s">
        <v>1677</v>
      </c>
      <c r="D167" s="558" t="s">
        <v>560</v>
      </c>
      <c r="E167" s="585">
        <v>2152</v>
      </c>
      <c r="F167" s="580">
        <v>1454.65</v>
      </c>
      <c r="G167" s="575">
        <v>3130400.29</v>
      </c>
    </row>
    <row r="168" spans="1:7">
      <c r="A168" s="565"/>
      <c r="B168" s="566"/>
      <c r="C168" s="557" t="s">
        <v>1677</v>
      </c>
      <c r="D168" s="558" t="s">
        <v>565</v>
      </c>
      <c r="E168" s="585">
        <v>143</v>
      </c>
      <c r="F168" s="580">
        <v>1654.06</v>
      </c>
      <c r="G168" s="575">
        <v>236530.49</v>
      </c>
    </row>
    <row r="169" spans="1:7">
      <c r="A169" s="565"/>
      <c r="B169" s="566"/>
      <c r="C169" s="557" t="s">
        <v>1677</v>
      </c>
      <c r="D169" s="558" t="s">
        <v>570</v>
      </c>
      <c r="E169" s="585">
        <v>428</v>
      </c>
      <c r="F169" s="580">
        <v>1979.77</v>
      </c>
      <c r="G169" s="575">
        <v>847339.97</v>
      </c>
    </row>
    <row r="170" spans="1:7">
      <c r="A170" s="565"/>
      <c r="B170" s="566"/>
      <c r="C170" s="557" t="s">
        <v>1677</v>
      </c>
      <c r="D170" s="558" t="s">
        <v>575</v>
      </c>
      <c r="E170" s="585">
        <v>74</v>
      </c>
      <c r="F170" s="580">
        <v>2339.5100000000002</v>
      </c>
      <c r="G170" s="575">
        <v>173123.46</v>
      </c>
    </row>
    <row r="171" spans="1:7">
      <c r="A171" s="565"/>
      <c r="B171" s="566"/>
      <c r="C171" s="557" t="s">
        <v>1677</v>
      </c>
      <c r="D171" s="558" t="s">
        <v>577</v>
      </c>
      <c r="E171" s="585">
        <v>12</v>
      </c>
      <c r="F171" s="580">
        <v>2474.84</v>
      </c>
      <c r="G171" s="575">
        <v>29698.09</v>
      </c>
    </row>
    <row r="172" spans="1:7" ht="15.75" thickBot="1">
      <c r="A172" s="565"/>
      <c r="B172" s="566"/>
      <c r="C172" s="571" t="s">
        <v>1678</v>
      </c>
      <c r="D172" s="576"/>
      <c r="E172" s="586">
        <v>8984</v>
      </c>
      <c r="F172" s="570"/>
      <c r="G172" s="572">
        <v>8107147.4600000009</v>
      </c>
    </row>
    <row r="173" spans="1:7" ht="15.75" thickTop="1">
      <c r="A173" s="565"/>
      <c r="B173" s="566"/>
      <c r="C173" s="557"/>
      <c r="D173" s="576"/>
      <c r="E173" s="578"/>
      <c r="F173" s="578"/>
      <c r="G173" s="578"/>
    </row>
    <row r="174" spans="1:7">
      <c r="A174" s="565">
        <v>364.2</v>
      </c>
      <c r="B174" s="566" t="s">
        <v>1679</v>
      </c>
      <c r="C174" s="589"/>
      <c r="D174" s="590"/>
      <c r="E174" s="589"/>
      <c r="F174" s="557"/>
      <c r="G174" s="557"/>
    </row>
    <row r="175" spans="1:7">
      <c r="A175" s="590"/>
      <c r="B175" s="591"/>
      <c r="C175" s="557" t="s">
        <v>1680</v>
      </c>
      <c r="D175" s="590">
        <v>1991</v>
      </c>
      <c r="E175" s="589"/>
      <c r="F175" s="557"/>
      <c r="G175" s="575">
        <v>3672.99</v>
      </c>
    </row>
    <row r="176" spans="1:7">
      <c r="A176" s="590"/>
      <c r="B176" s="591"/>
      <c r="C176" s="557" t="s">
        <v>1681</v>
      </c>
      <c r="D176" s="590">
        <v>2006</v>
      </c>
      <c r="E176" s="589"/>
      <c r="F176" s="557"/>
      <c r="G176" s="575">
        <v>5888.17</v>
      </c>
    </row>
    <row r="177" spans="1:7">
      <c r="A177" s="590"/>
      <c r="B177" s="591"/>
      <c r="C177" s="557" t="s">
        <v>1682</v>
      </c>
      <c r="D177" s="590">
        <v>2010</v>
      </c>
      <c r="E177" s="589"/>
      <c r="F177" s="557"/>
      <c r="G177" s="575">
        <v>10026.459999999999</v>
      </c>
    </row>
    <row r="178" spans="1:7">
      <c r="A178" s="590"/>
      <c r="B178" s="591"/>
      <c r="C178" s="557" t="s">
        <v>1683</v>
      </c>
      <c r="D178" s="590">
        <v>2011</v>
      </c>
      <c r="E178" s="589"/>
      <c r="F178" s="557"/>
      <c r="G178" s="575">
        <v>8612.7199999999993</v>
      </c>
    </row>
    <row r="179" spans="1:7" ht="15.75" thickBot="1">
      <c r="A179" s="590"/>
      <c r="B179" s="591"/>
      <c r="C179" s="571" t="s">
        <v>1058</v>
      </c>
      <c r="D179" s="568"/>
      <c r="E179" s="587"/>
      <c r="F179" s="570"/>
      <c r="G179" s="572">
        <v>28200.339999999997</v>
      </c>
    </row>
    <row r="180" spans="1:7" ht="15.75" thickTop="1">
      <c r="A180" s="590"/>
      <c r="B180" s="591"/>
      <c r="C180" s="589"/>
      <c r="D180" s="590"/>
      <c r="E180" s="589"/>
      <c r="F180" s="578"/>
      <c r="G180" s="578"/>
    </row>
    <row r="181" spans="1:7">
      <c r="A181" s="565">
        <v>365.2</v>
      </c>
      <c r="B181" s="566" t="s">
        <v>1684</v>
      </c>
      <c r="C181" s="589"/>
      <c r="D181" s="590"/>
      <c r="E181" s="589"/>
      <c r="F181" s="557"/>
      <c r="G181" s="557"/>
    </row>
    <row r="182" spans="1:7">
      <c r="A182" s="590"/>
      <c r="B182" s="591"/>
      <c r="C182" s="557" t="s">
        <v>1060</v>
      </c>
      <c r="D182" s="590">
        <v>1991</v>
      </c>
      <c r="E182" s="589"/>
      <c r="F182" s="557"/>
      <c r="G182" s="575">
        <v>23874.41</v>
      </c>
    </row>
    <row r="183" spans="1:7">
      <c r="A183" s="590"/>
      <c r="B183" s="591"/>
      <c r="C183" s="557" t="s">
        <v>1685</v>
      </c>
      <c r="D183" s="590">
        <v>1991</v>
      </c>
      <c r="E183" s="589"/>
      <c r="F183" s="557"/>
      <c r="G183" s="575">
        <v>23874.41</v>
      </c>
    </row>
    <row r="184" spans="1:7">
      <c r="A184" s="590"/>
      <c r="B184" s="591"/>
      <c r="C184" s="557" t="s">
        <v>1686</v>
      </c>
      <c r="D184" s="590">
        <v>1991</v>
      </c>
      <c r="E184" s="589"/>
      <c r="F184" s="557"/>
      <c r="G184" s="575">
        <v>23874.41</v>
      </c>
    </row>
    <row r="185" spans="1:7">
      <c r="A185" s="590"/>
      <c r="B185" s="591"/>
      <c r="C185" s="557" t="s">
        <v>1687</v>
      </c>
      <c r="D185" s="590">
        <v>1991</v>
      </c>
      <c r="E185" s="589"/>
      <c r="F185" s="557"/>
      <c r="G185" s="575">
        <v>23874.41</v>
      </c>
    </row>
    <row r="186" spans="1:7" ht="15.75" thickBot="1">
      <c r="A186" s="590"/>
      <c r="B186" s="591"/>
      <c r="C186" s="571" t="s">
        <v>1688</v>
      </c>
      <c r="D186" s="568"/>
      <c r="E186" s="587"/>
      <c r="F186" s="570"/>
      <c r="G186" s="572">
        <v>95497.64</v>
      </c>
    </row>
    <row r="187" spans="1:7" ht="15.75" thickTop="1">
      <c r="A187" s="590"/>
      <c r="B187" s="591"/>
      <c r="C187" s="589"/>
      <c r="D187" s="590"/>
      <c r="E187" s="589"/>
      <c r="F187" s="578"/>
      <c r="G187" s="578"/>
    </row>
    <row r="188" spans="1:7">
      <c r="A188" s="565">
        <v>371.3</v>
      </c>
      <c r="B188" s="566" t="s">
        <v>1689</v>
      </c>
      <c r="C188" s="589"/>
      <c r="D188" s="590"/>
      <c r="E188" s="589"/>
      <c r="F188" s="557"/>
      <c r="G188" s="557"/>
    </row>
    <row r="189" spans="1:7">
      <c r="A189" s="590"/>
      <c r="B189" s="591"/>
      <c r="C189" s="557" t="s">
        <v>1690</v>
      </c>
      <c r="D189" s="558">
        <v>1993</v>
      </c>
      <c r="E189" s="589"/>
      <c r="F189" s="557"/>
      <c r="G189" s="575">
        <v>24736.63</v>
      </c>
    </row>
    <row r="190" spans="1:7">
      <c r="A190" s="590"/>
      <c r="B190" s="591"/>
      <c r="C190" s="557" t="s">
        <v>1691</v>
      </c>
      <c r="D190" s="558">
        <v>1993</v>
      </c>
      <c r="E190" s="589"/>
      <c r="F190" s="557"/>
      <c r="G190" s="575">
        <v>14841.98</v>
      </c>
    </row>
    <row r="191" spans="1:7">
      <c r="A191" s="590"/>
      <c r="B191" s="591"/>
      <c r="C191" s="557" t="s">
        <v>1692</v>
      </c>
      <c r="D191" s="558">
        <v>1993</v>
      </c>
      <c r="E191" s="589"/>
      <c r="F191" s="557"/>
      <c r="G191" s="575">
        <v>14841.98</v>
      </c>
    </row>
    <row r="192" spans="1:7">
      <c r="A192" s="590"/>
      <c r="B192" s="591"/>
      <c r="C192" s="557" t="s">
        <v>1693</v>
      </c>
      <c r="D192" s="558">
        <v>1993</v>
      </c>
      <c r="E192" s="589"/>
      <c r="F192" s="557"/>
      <c r="G192" s="575">
        <v>14841.98</v>
      </c>
    </row>
    <row r="193" spans="1:7">
      <c r="A193" s="590"/>
      <c r="B193" s="591"/>
      <c r="C193" s="557" t="s">
        <v>1694</v>
      </c>
      <c r="D193" s="558">
        <v>1997</v>
      </c>
      <c r="E193" s="589"/>
      <c r="F193" s="557"/>
      <c r="G193" s="575">
        <v>8296.98</v>
      </c>
    </row>
    <row r="194" spans="1:7">
      <c r="A194" s="590"/>
      <c r="B194" s="591"/>
      <c r="C194" s="557" t="s">
        <v>1695</v>
      </c>
      <c r="D194" s="558">
        <v>2006</v>
      </c>
      <c r="E194" s="589"/>
      <c r="F194" s="557"/>
      <c r="G194" s="575">
        <v>22080.65</v>
      </c>
    </row>
    <row r="195" spans="1:7">
      <c r="A195" s="590"/>
      <c r="B195" s="591"/>
      <c r="C195" s="557" t="s">
        <v>1696</v>
      </c>
      <c r="D195" s="558">
        <v>1993</v>
      </c>
      <c r="E195" s="589"/>
      <c r="F195" s="557"/>
      <c r="G195" s="575">
        <v>11005.8</v>
      </c>
    </row>
    <row r="196" spans="1:7">
      <c r="A196" s="590"/>
      <c r="B196" s="591"/>
      <c r="C196" s="557" t="s">
        <v>1697</v>
      </c>
      <c r="D196" s="558">
        <v>2012</v>
      </c>
      <c r="E196" s="589"/>
      <c r="F196" s="557"/>
      <c r="G196" s="575">
        <v>6487.8</v>
      </c>
    </row>
    <row r="197" spans="1:7">
      <c r="A197" s="590"/>
      <c r="B197" s="591"/>
      <c r="C197" s="557" t="s">
        <v>1698</v>
      </c>
      <c r="D197" s="558">
        <v>2012</v>
      </c>
      <c r="E197" s="589"/>
      <c r="F197" s="557"/>
      <c r="G197" s="575">
        <v>3520</v>
      </c>
    </row>
    <row r="198" spans="1:7">
      <c r="A198" s="590"/>
      <c r="B198" s="591"/>
      <c r="C198" s="557" t="s">
        <v>1698</v>
      </c>
      <c r="D198" s="558">
        <v>2012</v>
      </c>
      <c r="E198" s="589"/>
      <c r="F198" s="557"/>
      <c r="G198" s="575">
        <v>3520</v>
      </c>
    </row>
    <row r="199" spans="1:7">
      <c r="A199" s="590"/>
      <c r="B199" s="591"/>
      <c r="C199" s="557" t="s">
        <v>1698</v>
      </c>
      <c r="D199" s="558">
        <v>2012</v>
      </c>
      <c r="E199" s="589"/>
      <c r="F199" s="557"/>
      <c r="G199" s="575">
        <v>3520</v>
      </c>
    </row>
    <row r="200" spans="1:7">
      <c r="A200" s="590"/>
      <c r="B200" s="591"/>
      <c r="C200" s="557" t="s">
        <v>1699</v>
      </c>
      <c r="D200" s="558">
        <v>2013</v>
      </c>
      <c r="E200" s="589"/>
      <c r="F200" s="557"/>
      <c r="G200" s="575">
        <v>18316</v>
      </c>
    </row>
    <row r="201" spans="1:7">
      <c r="A201" s="590"/>
      <c r="B201" s="591"/>
      <c r="C201" s="557" t="s">
        <v>1700</v>
      </c>
      <c r="D201" s="558">
        <v>2014</v>
      </c>
      <c r="E201" s="589"/>
      <c r="F201" s="557"/>
      <c r="G201" s="575">
        <v>18201</v>
      </c>
    </row>
    <row r="202" spans="1:7">
      <c r="A202" s="590"/>
      <c r="B202" s="591"/>
      <c r="C202" s="557" t="s">
        <v>1701</v>
      </c>
      <c r="D202" s="558">
        <v>2015</v>
      </c>
      <c r="E202" s="589"/>
      <c r="F202" s="557"/>
      <c r="G202" s="575">
        <v>1492</v>
      </c>
    </row>
    <row r="203" spans="1:7">
      <c r="A203" s="590"/>
      <c r="B203" s="591"/>
      <c r="C203" s="557" t="s">
        <v>1702</v>
      </c>
      <c r="D203" s="558">
        <v>2015</v>
      </c>
      <c r="E203" s="589"/>
      <c r="F203" s="557"/>
      <c r="G203" s="575">
        <v>1874</v>
      </c>
    </row>
    <row r="204" spans="1:7">
      <c r="A204" s="590"/>
      <c r="B204" s="591"/>
      <c r="C204" s="557" t="s">
        <v>1703</v>
      </c>
      <c r="D204" s="558">
        <v>2015</v>
      </c>
      <c r="E204" s="589"/>
      <c r="F204" s="557"/>
      <c r="G204" s="575">
        <v>87.86</v>
      </c>
    </row>
    <row r="205" spans="1:7">
      <c r="A205" s="590"/>
      <c r="B205" s="591"/>
      <c r="C205" s="557" t="s">
        <v>1704</v>
      </c>
      <c r="D205" s="558">
        <v>2016</v>
      </c>
      <c r="E205" s="589"/>
      <c r="F205" s="557"/>
      <c r="G205" s="575">
        <v>6085</v>
      </c>
    </row>
    <row r="206" spans="1:7">
      <c r="A206" s="590"/>
      <c r="B206" s="591"/>
      <c r="C206" s="557" t="s">
        <v>1082</v>
      </c>
      <c r="D206" s="558">
        <v>2017</v>
      </c>
      <c r="E206" s="589"/>
      <c r="F206" s="557"/>
      <c r="G206" s="575">
        <v>6359.02</v>
      </c>
    </row>
    <row r="207" spans="1:7" ht="15.75" thickBot="1">
      <c r="A207" s="590"/>
      <c r="B207" s="591"/>
      <c r="C207" s="571" t="s">
        <v>1705</v>
      </c>
      <c r="D207" s="568"/>
      <c r="E207" s="587"/>
      <c r="F207" s="570"/>
      <c r="G207" s="572">
        <v>180108.67999999996</v>
      </c>
    </row>
    <row r="208" spans="1:7" ht="15.75" thickTop="1">
      <c r="A208" s="590"/>
      <c r="B208" s="591"/>
      <c r="C208" s="557"/>
      <c r="D208" s="558"/>
      <c r="E208" s="589"/>
      <c r="F208" s="557"/>
      <c r="G208" s="557"/>
    </row>
    <row r="209" spans="1:7">
      <c r="A209" s="565">
        <v>371.32</v>
      </c>
      <c r="B209" s="566" t="s">
        <v>1706</v>
      </c>
      <c r="C209" s="589"/>
      <c r="D209" s="558"/>
      <c r="E209" s="589"/>
      <c r="F209" s="557"/>
      <c r="G209" s="557"/>
    </row>
    <row r="210" spans="1:7">
      <c r="A210" s="590"/>
      <c r="B210" s="591"/>
      <c r="C210" s="557" t="s">
        <v>1707</v>
      </c>
      <c r="D210" s="558">
        <v>1993</v>
      </c>
      <c r="E210" s="590">
        <v>18</v>
      </c>
      <c r="F210" s="575">
        <v>2137.25</v>
      </c>
      <c r="G210" s="575">
        <v>38470.410000000003</v>
      </c>
    </row>
    <row r="211" spans="1:7">
      <c r="A211" s="590"/>
      <c r="B211" s="591"/>
      <c r="C211" s="557" t="s">
        <v>1708</v>
      </c>
      <c r="D211" s="558">
        <v>2011</v>
      </c>
      <c r="E211" s="590">
        <v>1</v>
      </c>
      <c r="F211" s="575">
        <v>7441.39</v>
      </c>
      <c r="G211" s="575">
        <v>7441.39</v>
      </c>
    </row>
    <row r="212" spans="1:7">
      <c r="A212" s="590"/>
      <c r="B212" s="591"/>
      <c r="C212" s="557" t="s">
        <v>1708</v>
      </c>
      <c r="D212" s="558">
        <v>2012</v>
      </c>
      <c r="E212" s="590">
        <v>1</v>
      </c>
      <c r="F212" s="575">
        <v>7636.65</v>
      </c>
      <c r="G212" s="575">
        <v>7636.65</v>
      </c>
    </row>
    <row r="213" spans="1:7">
      <c r="A213" s="590"/>
      <c r="B213" s="591"/>
      <c r="C213" s="557" t="s">
        <v>1708</v>
      </c>
      <c r="D213" s="558">
        <v>2014</v>
      </c>
      <c r="E213" s="590">
        <v>1</v>
      </c>
      <c r="F213" s="575">
        <v>8045.23</v>
      </c>
      <c r="G213" s="575">
        <v>8045.23</v>
      </c>
    </row>
    <row r="214" spans="1:7" ht="15.75" thickBot="1">
      <c r="A214" s="590"/>
      <c r="B214" s="591"/>
      <c r="C214" s="571" t="s">
        <v>1709</v>
      </c>
      <c r="D214" s="568"/>
      <c r="E214" s="592">
        <v>21</v>
      </c>
      <c r="F214" s="570"/>
      <c r="G214" s="572">
        <v>61593.680000000008</v>
      </c>
    </row>
    <row r="215" spans="1:7" ht="15.75" thickTop="1">
      <c r="A215" s="590"/>
      <c r="B215" s="591"/>
      <c r="C215" s="557"/>
      <c r="D215" s="558"/>
      <c r="E215" s="589"/>
      <c r="F215" s="557"/>
      <c r="G215" s="557"/>
    </row>
    <row r="216" spans="1:7">
      <c r="A216" s="565">
        <v>380.4</v>
      </c>
      <c r="B216" s="566" t="s">
        <v>1710</v>
      </c>
      <c r="C216" s="589"/>
      <c r="D216" s="590"/>
      <c r="E216" s="589"/>
      <c r="F216" s="557"/>
      <c r="G216" s="557"/>
    </row>
    <row r="217" spans="1:7">
      <c r="A217" s="565"/>
      <c r="B217" s="566"/>
      <c r="C217" s="557" t="s">
        <v>1711</v>
      </c>
      <c r="D217" s="558">
        <v>2008</v>
      </c>
      <c r="E217" s="589"/>
      <c r="F217" s="557"/>
      <c r="G217" s="575">
        <v>8391</v>
      </c>
    </row>
    <row r="218" spans="1:7">
      <c r="A218" s="565"/>
      <c r="B218" s="566"/>
      <c r="C218" s="557" t="s">
        <v>1712</v>
      </c>
      <c r="D218" s="558">
        <v>2012</v>
      </c>
      <c r="E218" s="589"/>
      <c r="F218" s="557"/>
      <c r="G218" s="575">
        <v>150.97</v>
      </c>
    </row>
    <row r="219" spans="1:7">
      <c r="A219" s="565"/>
      <c r="B219" s="566"/>
      <c r="C219" s="557" t="s">
        <v>1713</v>
      </c>
      <c r="D219" s="558">
        <v>2012</v>
      </c>
      <c r="E219" s="589"/>
      <c r="F219" s="557"/>
      <c r="G219" s="575">
        <v>26014.07</v>
      </c>
    </row>
    <row r="220" spans="1:7">
      <c r="A220" s="565"/>
      <c r="B220" s="566"/>
      <c r="C220" s="557" t="s">
        <v>1714</v>
      </c>
      <c r="D220" s="558">
        <v>2012</v>
      </c>
      <c r="E220" s="589"/>
      <c r="F220" s="557"/>
      <c r="G220" s="575">
        <v>3845</v>
      </c>
    </row>
    <row r="221" spans="1:7">
      <c r="A221" s="565"/>
      <c r="B221" s="566"/>
      <c r="C221" s="557" t="s">
        <v>1715</v>
      </c>
      <c r="D221" s="558">
        <v>2013</v>
      </c>
      <c r="E221" s="589"/>
      <c r="F221" s="557"/>
      <c r="G221" s="575">
        <v>14820</v>
      </c>
    </row>
    <row r="222" spans="1:7">
      <c r="A222" s="565"/>
      <c r="B222" s="566"/>
      <c r="C222" s="557" t="s">
        <v>1716</v>
      </c>
      <c r="D222" s="558">
        <v>2013</v>
      </c>
      <c r="E222" s="589"/>
      <c r="F222" s="557"/>
      <c r="G222" s="575">
        <v>5645</v>
      </c>
    </row>
    <row r="223" spans="1:7">
      <c r="A223" s="565"/>
      <c r="B223" s="566"/>
      <c r="C223" s="557" t="s">
        <v>1717</v>
      </c>
      <c r="D223" s="558">
        <v>2013</v>
      </c>
      <c r="E223" s="589"/>
      <c r="F223" s="557"/>
      <c r="G223" s="575">
        <v>77279.64</v>
      </c>
    </row>
    <row r="224" spans="1:7">
      <c r="A224" s="565"/>
      <c r="B224" s="566"/>
      <c r="C224" s="557" t="s">
        <v>1718</v>
      </c>
      <c r="D224" s="558">
        <v>2013</v>
      </c>
      <c r="E224" s="589"/>
      <c r="F224" s="557"/>
      <c r="G224" s="575">
        <v>18718</v>
      </c>
    </row>
    <row r="225" spans="1:7">
      <c r="A225" s="565"/>
      <c r="B225" s="566"/>
      <c r="C225" s="557" t="s">
        <v>1719</v>
      </c>
      <c r="D225" s="558">
        <v>2013</v>
      </c>
      <c r="E225" s="589"/>
      <c r="F225" s="557"/>
      <c r="G225" s="575">
        <v>3576</v>
      </c>
    </row>
    <row r="226" spans="1:7">
      <c r="A226" s="565"/>
      <c r="B226" s="566"/>
      <c r="C226" s="557" t="s">
        <v>1713</v>
      </c>
      <c r="D226" s="558">
        <v>2013</v>
      </c>
      <c r="E226" s="589"/>
      <c r="F226" s="557"/>
      <c r="G226" s="575">
        <v>11204</v>
      </c>
    </row>
    <row r="227" spans="1:7">
      <c r="A227" s="565"/>
      <c r="B227" s="566"/>
      <c r="C227" s="557" t="s">
        <v>1720</v>
      </c>
      <c r="D227" s="558">
        <v>2014</v>
      </c>
      <c r="E227" s="589"/>
      <c r="F227" s="557"/>
      <c r="G227" s="575">
        <v>4280</v>
      </c>
    </row>
    <row r="228" spans="1:7">
      <c r="A228" s="565"/>
      <c r="B228" s="566"/>
      <c r="C228" s="557" t="s">
        <v>1721</v>
      </c>
      <c r="D228" s="558">
        <v>2014</v>
      </c>
      <c r="E228" s="589"/>
      <c r="F228" s="557"/>
      <c r="G228" s="575">
        <v>11928</v>
      </c>
    </row>
    <row r="229" spans="1:7">
      <c r="A229" s="565"/>
      <c r="B229" s="566"/>
      <c r="C229" s="557" t="s">
        <v>1722</v>
      </c>
      <c r="D229" s="558">
        <v>2014</v>
      </c>
      <c r="E229" s="589"/>
      <c r="F229" s="557"/>
      <c r="G229" s="575">
        <v>4000</v>
      </c>
    </row>
    <row r="230" spans="1:7">
      <c r="A230" s="565"/>
      <c r="B230" s="566"/>
      <c r="C230" s="557" t="s">
        <v>1723</v>
      </c>
      <c r="D230" s="558">
        <v>2014</v>
      </c>
      <c r="E230" s="589"/>
      <c r="F230" s="557"/>
      <c r="G230" s="575">
        <v>48050</v>
      </c>
    </row>
    <row r="231" spans="1:7">
      <c r="A231" s="565"/>
      <c r="B231" s="566"/>
      <c r="C231" s="557" t="s">
        <v>1723</v>
      </c>
      <c r="D231" s="558">
        <v>2014</v>
      </c>
      <c r="E231" s="589"/>
      <c r="F231" s="557"/>
      <c r="G231" s="575">
        <v>11953</v>
      </c>
    </row>
    <row r="232" spans="1:7">
      <c r="A232" s="565"/>
      <c r="B232" s="566"/>
      <c r="C232" s="557" t="s">
        <v>1723</v>
      </c>
      <c r="D232" s="558">
        <v>2014</v>
      </c>
      <c r="E232" s="589"/>
      <c r="F232" s="557"/>
      <c r="G232" s="575">
        <v>55590</v>
      </c>
    </row>
    <row r="233" spans="1:7">
      <c r="A233" s="565"/>
      <c r="B233" s="566"/>
      <c r="C233" s="557" t="s">
        <v>1724</v>
      </c>
      <c r="D233" s="558">
        <v>2014</v>
      </c>
      <c r="E233" s="589"/>
      <c r="F233" s="557"/>
      <c r="G233" s="575">
        <v>37962</v>
      </c>
    </row>
    <row r="234" spans="1:7">
      <c r="A234" s="565"/>
      <c r="B234" s="566"/>
      <c r="C234" s="557" t="s">
        <v>1725</v>
      </c>
      <c r="D234" s="558">
        <v>2014</v>
      </c>
      <c r="E234" s="589"/>
      <c r="F234" s="557"/>
      <c r="G234" s="575">
        <v>14225</v>
      </c>
    </row>
    <row r="235" spans="1:7">
      <c r="A235" s="565"/>
      <c r="B235" s="566"/>
      <c r="C235" s="557" t="s">
        <v>1725</v>
      </c>
      <c r="D235" s="558">
        <v>2014</v>
      </c>
      <c r="E235" s="589"/>
      <c r="F235" s="557"/>
      <c r="G235" s="575">
        <v>37793.300000000003</v>
      </c>
    </row>
    <row r="236" spans="1:7">
      <c r="A236" s="565"/>
      <c r="B236" s="566"/>
      <c r="C236" s="557" t="s">
        <v>1726</v>
      </c>
      <c r="D236" s="558">
        <v>2014</v>
      </c>
      <c r="E236" s="589"/>
      <c r="F236" s="557"/>
      <c r="G236" s="575">
        <v>5750</v>
      </c>
    </row>
    <row r="237" spans="1:7">
      <c r="A237" s="565"/>
      <c r="B237" s="566"/>
      <c r="C237" s="557" t="s">
        <v>1713</v>
      </c>
      <c r="D237" s="558">
        <v>2014</v>
      </c>
      <c r="E237" s="589"/>
      <c r="F237" s="557"/>
      <c r="G237" s="575">
        <v>3232.5</v>
      </c>
    </row>
    <row r="238" spans="1:7">
      <c r="A238" s="565"/>
      <c r="B238" s="566"/>
      <c r="C238" s="557" t="s">
        <v>1727</v>
      </c>
      <c r="D238" s="558">
        <v>2015</v>
      </c>
      <c r="E238" s="589"/>
      <c r="F238" s="557"/>
      <c r="G238" s="575">
        <v>38425</v>
      </c>
    </row>
    <row r="239" spans="1:7">
      <c r="A239" s="565"/>
      <c r="B239" s="566"/>
      <c r="C239" s="557" t="s">
        <v>1727</v>
      </c>
      <c r="D239" s="558">
        <v>2015</v>
      </c>
      <c r="E239" s="589"/>
      <c r="F239" s="557"/>
      <c r="G239" s="575">
        <v>5320</v>
      </c>
    </row>
    <row r="240" spans="1:7">
      <c r="A240" s="565"/>
      <c r="B240" s="566"/>
      <c r="C240" s="557" t="s">
        <v>1728</v>
      </c>
      <c r="D240" s="558">
        <v>2015</v>
      </c>
      <c r="E240" s="589"/>
      <c r="F240" s="557"/>
      <c r="G240" s="575">
        <v>3608</v>
      </c>
    </row>
    <row r="241" spans="1:7">
      <c r="A241" s="565"/>
      <c r="B241" s="566"/>
      <c r="C241" s="557" t="s">
        <v>1729</v>
      </c>
      <c r="D241" s="558">
        <v>2015</v>
      </c>
      <c r="E241" s="589"/>
      <c r="F241" s="557"/>
      <c r="G241" s="575">
        <v>3889.56</v>
      </c>
    </row>
    <row r="242" spans="1:7">
      <c r="A242" s="565"/>
      <c r="B242" s="566"/>
      <c r="C242" s="557" t="s">
        <v>1730</v>
      </c>
      <c r="D242" s="558">
        <v>2015</v>
      </c>
      <c r="E242" s="589"/>
      <c r="F242" s="557"/>
      <c r="G242" s="575">
        <v>5059.95</v>
      </c>
    </row>
    <row r="243" spans="1:7">
      <c r="A243" s="565"/>
      <c r="B243" s="566"/>
      <c r="C243" s="557" t="s">
        <v>1731</v>
      </c>
      <c r="D243" s="558">
        <v>2016</v>
      </c>
      <c r="E243" s="589"/>
      <c r="F243" s="557"/>
      <c r="G243" s="575">
        <v>4417</v>
      </c>
    </row>
    <row r="244" spans="1:7">
      <c r="A244" s="565"/>
      <c r="B244" s="566"/>
      <c r="C244" s="557" t="s">
        <v>1732</v>
      </c>
      <c r="D244" s="558">
        <v>2016</v>
      </c>
      <c r="E244" s="589"/>
      <c r="F244" s="557"/>
      <c r="G244" s="575">
        <v>2386</v>
      </c>
    </row>
    <row r="245" spans="1:7">
      <c r="A245" s="565"/>
      <c r="B245" s="566"/>
      <c r="C245" s="557" t="s">
        <v>1733</v>
      </c>
      <c r="D245" s="558">
        <v>2016</v>
      </c>
      <c r="E245" s="589"/>
      <c r="F245" s="557"/>
      <c r="G245" s="575">
        <v>9191</v>
      </c>
    </row>
    <row r="246" spans="1:7">
      <c r="A246" s="565"/>
      <c r="B246" s="566"/>
      <c r="C246" s="557" t="s">
        <v>1734</v>
      </c>
      <c r="D246" s="558">
        <v>2016</v>
      </c>
      <c r="E246" s="589"/>
      <c r="F246" s="557"/>
      <c r="G246" s="575">
        <v>9750</v>
      </c>
    </row>
    <row r="247" spans="1:7">
      <c r="A247" s="565"/>
      <c r="B247" s="566"/>
      <c r="C247" s="557" t="s">
        <v>1734</v>
      </c>
      <c r="D247" s="558">
        <v>2016</v>
      </c>
      <c r="E247" s="589"/>
      <c r="F247" s="557"/>
      <c r="G247" s="575">
        <v>10175</v>
      </c>
    </row>
    <row r="248" spans="1:7">
      <c r="A248" s="565"/>
      <c r="B248" s="566"/>
      <c r="C248" s="557" t="s">
        <v>1115</v>
      </c>
      <c r="D248" s="558">
        <v>2017</v>
      </c>
      <c r="E248" s="589"/>
      <c r="F248" s="557"/>
      <c r="G248" s="575">
        <v>9190.5</v>
      </c>
    </row>
    <row r="249" spans="1:7">
      <c r="A249" s="565"/>
      <c r="B249" s="566"/>
      <c r="C249" s="557" t="s">
        <v>1116</v>
      </c>
      <c r="D249" s="558">
        <v>2017</v>
      </c>
      <c r="E249" s="589"/>
      <c r="F249" s="557"/>
      <c r="G249" s="575">
        <v>6899</v>
      </c>
    </row>
    <row r="250" spans="1:7">
      <c r="A250" s="565"/>
      <c r="B250" s="566"/>
      <c r="C250" s="557" t="s">
        <v>1117</v>
      </c>
      <c r="D250" s="558">
        <v>2017</v>
      </c>
      <c r="E250" s="589"/>
      <c r="F250" s="557"/>
      <c r="G250" s="575">
        <v>2773</v>
      </c>
    </row>
    <row r="251" spans="1:7" ht="15.75" thickBot="1">
      <c r="A251" s="565"/>
      <c r="B251" s="566"/>
      <c r="C251" s="571" t="s">
        <v>1735</v>
      </c>
      <c r="D251" s="568"/>
      <c r="E251" s="587"/>
      <c r="F251" s="570"/>
      <c r="G251" s="572">
        <v>515491.49</v>
      </c>
    </row>
    <row r="252" spans="1:7" ht="15.75" thickTop="1">
      <c r="A252" s="565"/>
      <c r="B252" s="566"/>
      <c r="C252" s="589"/>
      <c r="D252" s="590"/>
      <c r="E252" s="589"/>
      <c r="F252" s="557"/>
      <c r="G252" s="557"/>
    </row>
    <row r="253" spans="1:7">
      <c r="A253" s="565">
        <v>390.7</v>
      </c>
      <c r="B253" s="566" t="s">
        <v>1254</v>
      </c>
      <c r="C253" s="589"/>
      <c r="D253" s="590"/>
      <c r="E253" s="589"/>
      <c r="F253" s="557"/>
      <c r="G253" s="557"/>
    </row>
    <row r="254" spans="1:7">
      <c r="A254" s="565"/>
      <c r="B254" s="566"/>
      <c r="C254" s="589" t="s">
        <v>1736</v>
      </c>
      <c r="D254" s="590">
        <v>2011</v>
      </c>
      <c r="E254" s="589"/>
      <c r="F254" s="557"/>
      <c r="G254" s="575">
        <v>2332</v>
      </c>
    </row>
    <row r="255" spans="1:7">
      <c r="A255" s="565"/>
      <c r="B255" s="566"/>
      <c r="C255" s="589" t="s">
        <v>1737</v>
      </c>
      <c r="D255" s="590">
        <v>2012</v>
      </c>
      <c r="E255" s="589"/>
      <c r="F255" s="557"/>
      <c r="G255" s="575">
        <v>1578</v>
      </c>
    </row>
    <row r="256" spans="1:7">
      <c r="A256" s="565"/>
      <c r="B256" s="566"/>
      <c r="C256" s="589" t="s">
        <v>1738</v>
      </c>
      <c r="D256" s="590">
        <v>2013</v>
      </c>
      <c r="E256" s="589"/>
      <c r="F256" s="557"/>
      <c r="G256" s="575">
        <v>2290.4499999999998</v>
      </c>
    </row>
    <row r="257" spans="1:7">
      <c r="A257" s="565"/>
      <c r="B257" s="566"/>
      <c r="C257" s="589" t="s">
        <v>1738</v>
      </c>
      <c r="D257" s="590">
        <v>2015</v>
      </c>
      <c r="E257" s="589"/>
      <c r="F257" s="557"/>
      <c r="G257" s="575">
        <v>1512</v>
      </c>
    </row>
    <row r="258" spans="1:7">
      <c r="A258" s="565"/>
      <c r="B258" s="566"/>
      <c r="C258" s="589" t="s">
        <v>1739</v>
      </c>
      <c r="D258" s="590">
        <v>2016</v>
      </c>
      <c r="E258" s="589"/>
      <c r="F258" s="557"/>
      <c r="G258" s="575">
        <v>89</v>
      </c>
    </row>
    <row r="259" spans="1:7">
      <c r="A259" s="565"/>
      <c r="B259" s="566"/>
      <c r="C259" s="589" t="s">
        <v>1740</v>
      </c>
      <c r="D259" s="590">
        <v>2016</v>
      </c>
      <c r="E259" s="589"/>
      <c r="F259" s="557"/>
      <c r="G259" s="575">
        <v>5350</v>
      </c>
    </row>
    <row r="260" spans="1:7" ht="15.75" thickBot="1">
      <c r="A260" s="565"/>
      <c r="B260" s="566"/>
      <c r="C260" s="571" t="s">
        <v>1741</v>
      </c>
      <c r="D260" s="568"/>
      <c r="E260" s="587"/>
      <c r="F260" s="570"/>
      <c r="G260" s="572">
        <v>13151.45</v>
      </c>
    </row>
    <row r="261" spans="1:7" ht="15.75" thickTop="1">
      <c r="A261" s="565"/>
      <c r="B261" s="566"/>
      <c r="C261" s="589"/>
      <c r="D261" s="590"/>
      <c r="E261" s="589"/>
      <c r="F261" s="557"/>
      <c r="G261" s="557"/>
    </row>
    <row r="262" spans="1:7">
      <c r="A262" s="565">
        <v>391.7</v>
      </c>
      <c r="B262" s="566" t="s">
        <v>1742</v>
      </c>
      <c r="C262" s="589"/>
      <c r="D262" s="590"/>
      <c r="E262" s="589"/>
      <c r="F262" s="557"/>
      <c r="G262" s="557"/>
    </row>
    <row r="263" spans="1:7">
      <c r="A263" s="565"/>
      <c r="B263" s="566"/>
      <c r="C263" s="589" t="s">
        <v>1743</v>
      </c>
      <c r="D263" s="590">
        <v>2001</v>
      </c>
      <c r="E263" s="589"/>
      <c r="F263" s="557"/>
      <c r="G263" s="575">
        <v>21441.01</v>
      </c>
    </row>
    <row r="264" spans="1:7">
      <c r="A264" s="565"/>
      <c r="B264" s="566"/>
      <c r="C264" s="589" t="s">
        <v>1744</v>
      </c>
      <c r="D264" s="590">
        <v>2002</v>
      </c>
      <c r="E264" s="589"/>
      <c r="F264" s="557"/>
      <c r="G264" s="575">
        <v>16678.55</v>
      </c>
    </row>
    <row r="265" spans="1:7">
      <c r="A265" s="565"/>
      <c r="B265" s="566"/>
      <c r="C265" s="589" t="s">
        <v>1745</v>
      </c>
      <c r="D265" s="590">
        <v>2014</v>
      </c>
      <c r="E265" s="589"/>
      <c r="F265" s="557"/>
      <c r="G265" s="575">
        <v>3182</v>
      </c>
    </row>
    <row r="266" spans="1:7">
      <c r="A266" s="565"/>
      <c r="B266" s="566"/>
      <c r="C266" s="589" t="s">
        <v>1746</v>
      </c>
      <c r="D266" s="590">
        <v>2015</v>
      </c>
      <c r="E266" s="589"/>
      <c r="F266" s="557"/>
      <c r="G266" s="575">
        <v>35898</v>
      </c>
    </row>
    <row r="267" spans="1:7" ht="15.75" thickBot="1">
      <c r="A267" s="565"/>
      <c r="B267" s="566"/>
      <c r="C267" s="571" t="s">
        <v>1747</v>
      </c>
      <c r="D267" s="568"/>
      <c r="E267" s="587"/>
      <c r="F267" s="570"/>
      <c r="G267" s="572">
        <v>77199.56</v>
      </c>
    </row>
    <row r="268" spans="1:7" ht="15.75" thickTop="1">
      <c r="A268" s="565"/>
      <c r="B268" s="566"/>
      <c r="C268" s="589"/>
      <c r="D268" s="590"/>
      <c r="E268" s="589"/>
      <c r="F268" s="557"/>
      <c r="G268" s="557"/>
    </row>
    <row r="269" spans="1:7">
      <c r="A269" s="565">
        <v>393.7</v>
      </c>
      <c r="B269" s="566" t="s">
        <v>1748</v>
      </c>
      <c r="C269" s="589"/>
      <c r="D269" s="590"/>
      <c r="E269" s="589"/>
      <c r="F269" s="557"/>
      <c r="G269" s="557"/>
    </row>
    <row r="270" spans="1:7">
      <c r="A270" s="565"/>
      <c r="B270" s="566"/>
      <c r="C270" s="589" t="s">
        <v>1749</v>
      </c>
      <c r="D270" s="590">
        <v>2006</v>
      </c>
      <c r="E270" s="589"/>
      <c r="F270" s="557"/>
      <c r="G270" s="575">
        <v>1099.71</v>
      </c>
    </row>
    <row r="271" spans="1:7">
      <c r="A271" s="565"/>
      <c r="B271" s="566"/>
      <c r="C271" s="589" t="s">
        <v>1750</v>
      </c>
      <c r="D271" s="590">
        <v>2012</v>
      </c>
      <c r="E271" s="589"/>
      <c r="F271" s="557"/>
      <c r="G271" s="575">
        <v>4995.67</v>
      </c>
    </row>
    <row r="272" spans="1:7">
      <c r="A272" s="565"/>
      <c r="B272" s="566"/>
      <c r="C272" s="589" t="s">
        <v>1751</v>
      </c>
      <c r="D272" s="590">
        <v>2013</v>
      </c>
      <c r="E272" s="589"/>
      <c r="F272" s="557"/>
      <c r="G272" s="575">
        <v>7225.26</v>
      </c>
    </row>
    <row r="273" spans="1:7">
      <c r="A273" s="565"/>
      <c r="B273" s="566"/>
      <c r="C273" s="589" t="s">
        <v>1752</v>
      </c>
      <c r="D273" s="590">
        <v>2013</v>
      </c>
      <c r="E273" s="589"/>
      <c r="F273" s="557"/>
      <c r="G273" s="575">
        <v>1587.7</v>
      </c>
    </row>
    <row r="274" spans="1:7">
      <c r="A274" s="565"/>
      <c r="B274" s="566"/>
      <c r="C274" s="589" t="s">
        <v>1753</v>
      </c>
      <c r="D274" s="590">
        <v>2013</v>
      </c>
      <c r="E274" s="589"/>
      <c r="F274" s="557"/>
      <c r="G274" s="575">
        <v>3951.25</v>
      </c>
    </row>
    <row r="275" spans="1:7">
      <c r="A275" s="565"/>
      <c r="B275" s="566"/>
      <c r="C275" s="589" t="s">
        <v>1754</v>
      </c>
      <c r="D275" s="590">
        <v>2015</v>
      </c>
      <c r="E275" s="589"/>
      <c r="F275" s="557"/>
      <c r="G275" s="575">
        <v>3272</v>
      </c>
    </row>
    <row r="276" spans="1:7">
      <c r="A276" s="565"/>
      <c r="B276" s="566"/>
      <c r="C276" s="589" t="s">
        <v>1755</v>
      </c>
      <c r="D276" s="590">
        <v>2015</v>
      </c>
      <c r="E276" s="589"/>
      <c r="F276" s="557"/>
      <c r="G276" s="575">
        <v>661</v>
      </c>
    </row>
    <row r="277" spans="1:7">
      <c r="A277" s="565"/>
      <c r="B277" s="566"/>
      <c r="C277" s="589" t="s">
        <v>1755</v>
      </c>
      <c r="D277" s="590">
        <v>2015</v>
      </c>
      <c r="E277" s="589"/>
      <c r="F277" s="557"/>
      <c r="G277" s="575">
        <v>274</v>
      </c>
    </row>
    <row r="278" spans="1:7" ht="15.75" thickBot="1">
      <c r="A278" s="565"/>
      <c r="B278" s="566"/>
      <c r="C278" s="571" t="s">
        <v>1756</v>
      </c>
      <c r="D278" s="568"/>
      <c r="E278" s="587"/>
      <c r="F278" s="570"/>
      <c r="G278" s="572">
        <v>23066.59</v>
      </c>
    </row>
    <row r="279" spans="1:7" ht="15.75" thickTop="1">
      <c r="A279" s="565"/>
      <c r="B279" s="566"/>
      <c r="C279" s="589"/>
      <c r="D279" s="590"/>
      <c r="E279" s="589"/>
      <c r="F279" s="557"/>
      <c r="G279" s="557"/>
    </row>
    <row r="280" spans="1:7">
      <c r="A280" s="565">
        <v>394.7</v>
      </c>
      <c r="B280" s="566" t="s">
        <v>1757</v>
      </c>
      <c r="C280" s="589"/>
      <c r="D280" s="590"/>
      <c r="E280" s="589"/>
      <c r="F280" s="557"/>
      <c r="G280" s="557"/>
    </row>
    <row r="281" spans="1:7">
      <c r="A281" s="565"/>
      <c r="B281" s="566"/>
      <c r="C281" s="589" t="s">
        <v>1758</v>
      </c>
      <c r="D281" s="590">
        <v>2002</v>
      </c>
      <c r="E281" s="589"/>
      <c r="F281" s="557"/>
      <c r="G281" s="575">
        <v>2314.89</v>
      </c>
    </row>
    <row r="282" spans="1:7">
      <c r="A282" s="565"/>
      <c r="B282" s="566"/>
      <c r="C282" s="589" t="s">
        <v>1759</v>
      </c>
      <c r="D282" s="590">
        <v>2002</v>
      </c>
      <c r="E282" s="589"/>
      <c r="F282" s="557"/>
      <c r="G282" s="575">
        <v>992.87</v>
      </c>
    </row>
    <row r="283" spans="1:7">
      <c r="A283" s="565"/>
      <c r="B283" s="566"/>
      <c r="C283" s="589" t="s">
        <v>1760</v>
      </c>
      <c r="D283" s="590">
        <v>2003</v>
      </c>
      <c r="E283" s="589"/>
      <c r="F283" s="557"/>
      <c r="G283" s="575">
        <v>3318.35</v>
      </c>
    </row>
    <row r="284" spans="1:7">
      <c r="A284" s="565"/>
      <c r="B284" s="566"/>
      <c r="C284" s="589" t="s">
        <v>1761</v>
      </c>
      <c r="D284" s="590">
        <v>2003</v>
      </c>
      <c r="E284" s="589"/>
      <c r="F284" s="557"/>
      <c r="G284" s="575">
        <v>2807.84</v>
      </c>
    </row>
    <row r="285" spans="1:7">
      <c r="A285" s="565"/>
      <c r="B285" s="566"/>
      <c r="C285" s="589" t="s">
        <v>1762</v>
      </c>
      <c r="D285" s="590">
        <v>2004</v>
      </c>
      <c r="E285" s="589"/>
      <c r="F285" s="557"/>
      <c r="G285" s="575">
        <v>2127.15</v>
      </c>
    </row>
    <row r="286" spans="1:7">
      <c r="A286" s="565"/>
      <c r="B286" s="566"/>
      <c r="C286" s="589" t="s">
        <v>1763</v>
      </c>
      <c r="D286" s="590">
        <v>2004</v>
      </c>
      <c r="E286" s="589"/>
      <c r="F286" s="557"/>
      <c r="G286" s="575">
        <v>2978.01</v>
      </c>
    </row>
    <row r="287" spans="1:7">
      <c r="A287" s="565"/>
      <c r="B287" s="566"/>
      <c r="C287" s="589" t="s">
        <v>1764</v>
      </c>
      <c r="D287" s="590">
        <v>2005</v>
      </c>
      <c r="E287" s="589"/>
      <c r="F287" s="557"/>
      <c r="G287" s="575">
        <v>1871.89</v>
      </c>
    </row>
    <row r="288" spans="1:7">
      <c r="A288" s="565"/>
      <c r="B288" s="566"/>
      <c r="C288" s="589" t="s">
        <v>1765</v>
      </c>
      <c r="D288" s="590">
        <v>2005</v>
      </c>
      <c r="E288" s="589"/>
      <c r="F288" s="557"/>
      <c r="G288" s="575">
        <v>3195.82</v>
      </c>
    </row>
    <row r="289" spans="1:7">
      <c r="A289" s="565"/>
      <c r="B289" s="566"/>
      <c r="C289" s="589" t="s">
        <v>1766</v>
      </c>
      <c r="D289" s="590">
        <v>2006</v>
      </c>
      <c r="E289" s="589"/>
      <c r="F289" s="557"/>
      <c r="G289" s="575">
        <v>1518.42</v>
      </c>
    </row>
    <row r="290" spans="1:7">
      <c r="A290" s="565"/>
      <c r="B290" s="566"/>
      <c r="C290" s="589" t="s">
        <v>1767</v>
      </c>
      <c r="D290" s="590">
        <v>2006</v>
      </c>
      <c r="E290" s="589"/>
      <c r="F290" s="557"/>
      <c r="G290" s="575">
        <v>3137.93</v>
      </c>
    </row>
    <row r="291" spans="1:7">
      <c r="A291" s="565"/>
      <c r="B291" s="566"/>
      <c r="C291" s="589" t="s">
        <v>1768</v>
      </c>
      <c r="D291" s="590">
        <v>2006</v>
      </c>
      <c r="E291" s="589"/>
      <c r="F291" s="557"/>
      <c r="G291" s="575">
        <v>1607.74</v>
      </c>
    </row>
    <row r="292" spans="1:7">
      <c r="A292" s="565"/>
      <c r="B292" s="566"/>
      <c r="C292" s="589" t="s">
        <v>1769</v>
      </c>
      <c r="D292" s="590">
        <v>2006</v>
      </c>
      <c r="E292" s="589"/>
      <c r="F292" s="557"/>
      <c r="G292" s="575">
        <v>3751.38</v>
      </c>
    </row>
    <row r="293" spans="1:7">
      <c r="A293" s="565"/>
      <c r="B293" s="566"/>
      <c r="C293" s="589" t="s">
        <v>1770</v>
      </c>
      <c r="D293" s="590">
        <v>2007</v>
      </c>
      <c r="E293" s="589"/>
      <c r="F293" s="557"/>
      <c r="G293" s="575">
        <v>3408.39</v>
      </c>
    </row>
    <row r="294" spans="1:7">
      <c r="A294" s="565"/>
      <c r="B294" s="566"/>
      <c r="C294" s="589" t="s">
        <v>1771</v>
      </c>
      <c r="D294" s="590">
        <v>2007</v>
      </c>
      <c r="E294" s="589"/>
      <c r="F294" s="557"/>
      <c r="G294" s="575">
        <v>2196.5100000000002</v>
      </c>
    </row>
    <row r="295" spans="1:7">
      <c r="A295" s="565"/>
      <c r="B295" s="566"/>
      <c r="C295" s="589" t="s">
        <v>1772</v>
      </c>
      <c r="D295" s="590">
        <v>2007</v>
      </c>
      <c r="E295" s="589"/>
      <c r="F295" s="557"/>
      <c r="G295" s="575">
        <v>1345.42</v>
      </c>
    </row>
    <row r="296" spans="1:7">
      <c r="A296" s="565"/>
      <c r="B296" s="566"/>
      <c r="C296" s="589" t="s">
        <v>1773</v>
      </c>
      <c r="D296" s="590">
        <v>2007</v>
      </c>
      <c r="E296" s="589"/>
      <c r="F296" s="557"/>
      <c r="G296" s="575">
        <v>2429.34</v>
      </c>
    </row>
    <row r="297" spans="1:7">
      <c r="A297" s="565"/>
      <c r="B297" s="566"/>
      <c r="C297" s="589" t="s">
        <v>1774</v>
      </c>
      <c r="D297" s="590">
        <v>2008</v>
      </c>
      <c r="E297" s="589"/>
      <c r="F297" s="557"/>
      <c r="G297" s="575">
        <v>8800</v>
      </c>
    </row>
    <row r="298" spans="1:7">
      <c r="A298" s="565"/>
      <c r="B298" s="566"/>
      <c r="C298" s="589" t="s">
        <v>1775</v>
      </c>
      <c r="D298" s="590">
        <v>2008</v>
      </c>
      <c r="E298" s="589"/>
      <c r="F298" s="557"/>
      <c r="G298" s="575">
        <v>2478</v>
      </c>
    </row>
    <row r="299" spans="1:7">
      <c r="A299" s="565"/>
      <c r="B299" s="566"/>
      <c r="C299" s="589" t="s">
        <v>1776</v>
      </c>
      <c r="D299" s="590">
        <v>2008</v>
      </c>
      <c r="E299" s="589"/>
      <c r="F299" s="557"/>
      <c r="G299" s="575">
        <v>7565.64</v>
      </c>
    </row>
    <row r="300" spans="1:7">
      <c r="A300" s="565"/>
      <c r="B300" s="566"/>
      <c r="C300" s="589" t="s">
        <v>1777</v>
      </c>
      <c r="D300" s="590">
        <v>2011</v>
      </c>
      <c r="E300" s="589"/>
      <c r="F300" s="557"/>
      <c r="G300" s="575">
        <v>5173</v>
      </c>
    </row>
    <row r="301" spans="1:7">
      <c r="A301" s="565"/>
      <c r="B301" s="566"/>
      <c r="C301" s="589" t="s">
        <v>1778</v>
      </c>
      <c r="D301" s="590">
        <v>2014</v>
      </c>
      <c r="E301" s="589"/>
      <c r="F301" s="557"/>
      <c r="G301" s="575">
        <v>2367</v>
      </c>
    </row>
    <row r="302" spans="1:7">
      <c r="A302" s="565"/>
      <c r="B302" s="566"/>
      <c r="C302" s="589" t="s">
        <v>1779</v>
      </c>
      <c r="D302" s="590">
        <v>2014</v>
      </c>
      <c r="E302" s="589"/>
      <c r="F302" s="557"/>
      <c r="G302" s="575">
        <v>3574</v>
      </c>
    </row>
    <row r="303" spans="1:7">
      <c r="A303" s="565"/>
      <c r="B303" s="566"/>
      <c r="C303" s="589" t="s">
        <v>1780</v>
      </c>
      <c r="D303" s="590">
        <v>2014</v>
      </c>
      <c r="E303" s="589"/>
      <c r="F303" s="557"/>
      <c r="G303" s="575">
        <v>9570</v>
      </c>
    </row>
    <row r="304" spans="1:7">
      <c r="A304" s="565"/>
      <c r="B304" s="566"/>
      <c r="C304" s="589" t="s">
        <v>1778</v>
      </c>
      <c r="D304" s="590">
        <v>2015</v>
      </c>
      <c r="E304" s="589"/>
      <c r="F304" s="557"/>
      <c r="G304" s="575">
        <v>2281</v>
      </c>
    </row>
    <row r="305" spans="1:7" ht="15.75" thickBot="1">
      <c r="A305" s="565"/>
      <c r="B305" s="566"/>
      <c r="C305" s="571" t="s">
        <v>1781</v>
      </c>
      <c r="D305" s="568"/>
      <c r="E305" s="587"/>
      <c r="F305" s="570"/>
      <c r="G305" s="572">
        <v>80810.59</v>
      </c>
    </row>
    <row r="306" spans="1:7" ht="15.75" thickTop="1">
      <c r="A306" s="565"/>
      <c r="B306" s="566"/>
      <c r="C306" s="589"/>
      <c r="D306" s="590"/>
      <c r="E306" s="589"/>
      <c r="F306" s="557"/>
      <c r="G306" s="557"/>
    </row>
    <row r="307" spans="1:7">
      <c r="A307" s="565">
        <v>395.7</v>
      </c>
      <c r="B307" s="566" t="s">
        <v>1782</v>
      </c>
      <c r="C307" s="557"/>
      <c r="D307" s="558"/>
      <c r="E307" s="589"/>
      <c r="F307" s="557"/>
      <c r="G307" s="557"/>
    </row>
    <row r="308" spans="1:7">
      <c r="A308" s="565"/>
      <c r="B308" s="566"/>
      <c r="C308" s="589" t="s">
        <v>1783</v>
      </c>
      <c r="D308" s="590">
        <v>1997</v>
      </c>
      <c r="E308" s="589"/>
      <c r="F308" s="557"/>
      <c r="G308" s="575">
        <v>2134.65</v>
      </c>
    </row>
    <row r="309" spans="1:7">
      <c r="A309" s="565"/>
      <c r="B309" s="566"/>
      <c r="C309" s="589" t="s">
        <v>1784</v>
      </c>
      <c r="D309" s="590">
        <v>2000</v>
      </c>
      <c r="E309" s="589"/>
      <c r="F309" s="557"/>
      <c r="G309" s="575">
        <v>1680.67</v>
      </c>
    </row>
    <row r="310" spans="1:7">
      <c r="A310" s="565"/>
      <c r="B310" s="566"/>
      <c r="C310" s="589" t="s">
        <v>1785</v>
      </c>
      <c r="D310" s="590">
        <v>2006</v>
      </c>
      <c r="E310" s="589"/>
      <c r="F310" s="557"/>
      <c r="G310" s="575">
        <v>5075.5600000000004</v>
      </c>
    </row>
    <row r="311" spans="1:7">
      <c r="A311" s="565"/>
      <c r="B311" s="566"/>
      <c r="C311" s="589" t="s">
        <v>1786</v>
      </c>
      <c r="D311" s="590">
        <v>2006</v>
      </c>
      <c r="E311" s="589"/>
      <c r="F311" s="557"/>
      <c r="G311" s="575">
        <v>2711.05</v>
      </c>
    </row>
    <row r="312" spans="1:7">
      <c r="A312" s="565"/>
      <c r="B312" s="566"/>
      <c r="C312" s="589" t="s">
        <v>1787</v>
      </c>
      <c r="D312" s="590">
        <v>2014</v>
      </c>
      <c r="E312" s="589"/>
      <c r="F312" s="557"/>
      <c r="G312" s="575">
        <v>1930</v>
      </c>
    </row>
    <row r="313" spans="1:7">
      <c r="A313" s="565"/>
      <c r="B313" s="566"/>
      <c r="C313" s="589" t="s">
        <v>1788</v>
      </c>
      <c r="D313" s="590">
        <v>2014</v>
      </c>
      <c r="E313" s="589"/>
      <c r="F313" s="557"/>
      <c r="G313" s="575">
        <v>1980</v>
      </c>
    </row>
    <row r="314" spans="1:7">
      <c r="A314" s="565"/>
      <c r="B314" s="566"/>
      <c r="C314" s="589" t="s">
        <v>1789</v>
      </c>
      <c r="D314" s="590">
        <v>2015</v>
      </c>
      <c r="E314" s="589"/>
      <c r="F314" s="557"/>
      <c r="G314" s="575">
        <v>1874</v>
      </c>
    </row>
    <row r="315" spans="1:7">
      <c r="A315" s="565"/>
      <c r="B315" s="566"/>
      <c r="C315" s="589" t="s">
        <v>1790</v>
      </c>
      <c r="D315" s="590">
        <v>2015</v>
      </c>
      <c r="E315" s="589"/>
      <c r="F315" s="557"/>
      <c r="G315" s="575">
        <v>52683.89</v>
      </c>
    </row>
    <row r="316" spans="1:7" ht="15.75" thickBot="1">
      <c r="A316" s="565"/>
      <c r="B316" s="566"/>
      <c r="C316" s="571" t="s">
        <v>1791</v>
      </c>
      <c r="D316" s="568"/>
      <c r="E316" s="587"/>
      <c r="F316" s="570"/>
      <c r="G316" s="572">
        <v>70069.820000000007</v>
      </c>
    </row>
    <row r="317" spans="1:7" ht="15.75" thickTop="1">
      <c r="A317" s="565"/>
      <c r="B317" s="566"/>
      <c r="C317" s="557"/>
      <c r="D317" s="558"/>
      <c r="E317" s="589"/>
      <c r="F317" s="557"/>
      <c r="G317" s="557"/>
    </row>
    <row r="318" spans="1:7">
      <c r="A318" s="565">
        <v>396.7</v>
      </c>
      <c r="B318" s="566" t="s">
        <v>1792</v>
      </c>
      <c r="C318" s="589"/>
      <c r="D318" s="590"/>
      <c r="E318" s="589"/>
      <c r="F318" s="557"/>
      <c r="G318" s="557"/>
    </row>
    <row r="319" spans="1:7">
      <c r="A319" s="565"/>
      <c r="B319" s="566"/>
      <c r="C319" s="589" t="s">
        <v>1793</v>
      </c>
      <c r="D319" s="590">
        <v>2011</v>
      </c>
      <c r="E319" s="589"/>
      <c r="F319" s="557"/>
      <c r="G319" s="575">
        <v>3996</v>
      </c>
    </row>
    <row r="320" spans="1:7" ht="15.75" thickBot="1">
      <c r="A320" s="565"/>
      <c r="B320" s="566"/>
      <c r="C320" s="571" t="s">
        <v>1794</v>
      </c>
      <c r="D320" s="568"/>
      <c r="E320" s="587"/>
      <c r="F320" s="570"/>
      <c r="G320" s="572">
        <v>3996</v>
      </c>
    </row>
    <row r="321" spans="1:7" ht="15.75" thickTop="1">
      <c r="A321" s="565"/>
      <c r="B321" s="566"/>
      <c r="C321" s="589"/>
      <c r="D321" s="590"/>
      <c r="E321" s="589"/>
      <c r="F321" s="557"/>
      <c r="G321" s="557"/>
    </row>
    <row r="322" spans="1:7">
      <c r="A322" s="565">
        <v>397.7</v>
      </c>
      <c r="B322" s="566" t="s">
        <v>1795</v>
      </c>
      <c r="C322" s="589"/>
      <c r="D322" s="590"/>
      <c r="E322" s="589"/>
      <c r="F322" s="557"/>
      <c r="G322" s="557"/>
    </row>
    <row r="323" spans="1:7">
      <c r="A323" s="565"/>
      <c r="B323" s="566"/>
      <c r="C323" s="589" t="s">
        <v>1796</v>
      </c>
      <c r="D323" s="590">
        <v>2002</v>
      </c>
      <c r="E323" s="589"/>
      <c r="F323" s="557"/>
      <c r="G323" s="575">
        <v>911.76</v>
      </c>
    </row>
    <row r="324" spans="1:7">
      <c r="A324" s="565"/>
      <c r="B324" s="566"/>
      <c r="C324" s="589" t="s">
        <v>1797</v>
      </c>
      <c r="D324" s="590">
        <v>2004</v>
      </c>
      <c r="E324" s="589"/>
      <c r="F324" s="557"/>
      <c r="G324" s="575">
        <v>1621.78</v>
      </c>
    </row>
    <row r="325" spans="1:7">
      <c r="A325" s="565"/>
      <c r="B325" s="566"/>
      <c r="C325" s="589" t="s">
        <v>1798</v>
      </c>
      <c r="D325" s="590">
        <v>2008</v>
      </c>
      <c r="E325" s="589"/>
      <c r="F325" s="557"/>
      <c r="G325" s="575">
        <v>993</v>
      </c>
    </row>
    <row r="326" spans="1:7">
      <c r="A326" s="565"/>
      <c r="B326" s="566"/>
      <c r="C326" s="589" t="s">
        <v>1799</v>
      </c>
      <c r="D326" s="590">
        <v>2012</v>
      </c>
      <c r="E326" s="589"/>
      <c r="F326" s="557"/>
      <c r="G326" s="575">
        <v>13820.85</v>
      </c>
    </row>
    <row r="327" spans="1:7">
      <c r="A327" s="565"/>
      <c r="B327" s="566"/>
      <c r="C327" s="589" t="s">
        <v>1800</v>
      </c>
      <c r="D327" s="590">
        <v>2013</v>
      </c>
      <c r="E327" s="589"/>
      <c r="F327" s="557"/>
      <c r="G327" s="575">
        <v>2380</v>
      </c>
    </row>
    <row r="328" spans="1:7">
      <c r="A328" s="565"/>
      <c r="B328" s="566"/>
      <c r="C328" s="589" t="s">
        <v>1799</v>
      </c>
      <c r="D328" s="590">
        <v>2013</v>
      </c>
      <c r="E328" s="589"/>
      <c r="F328" s="557"/>
      <c r="G328" s="575">
        <v>9900</v>
      </c>
    </row>
    <row r="329" spans="1:7">
      <c r="A329" s="565"/>
      <c r="B329" s="566"/>
      <c r="C329" s="589" t="s">
        <v>1801</v>
      </c>
      <c r="D329" s="590">
        <v>2014</v>
      </c>
      <c r="E329" s="589"/>
      <c r="F329" s="557"/>
      <c r="G329" s="575">
        <v>2266</v>
      </c>
    </row>
    <row r="330" spans="1:7">
      <c r="A330" s="565"/>
      <c r="B330" s="566"/>
      <c r="C330" s="589" t="s">
        <v>1802</v>
      </c>
      <c r="D330" s="590">
        <v>2014</v>
      </c>
      <c r="E330" s="589"/>
      <c r="F330" s="557"/>
      <c r="G330" s="575">
        <v>7952</v>
      </c>
    </row>
    <row r="331" spans="1:7">
      <c r="A331" s="565"/>
      <c r="B331" s="566"/>
      <c r="C331" s="589" t="s">
        <v>1799</v>
      </c>
      <c r="D331" s="590">
        <v>2014</v>
      </c>
      <c r="E331" s="589"/>
      <c r="F331" s="557"/>
      <c r="G331" s="575">
        <v>23856</v>
      </c>
    </row>
    <row r="332" spans="1:7">
      <c r="A332" s="565"/>
      <c r="B332" s="566"/>
      <c r="C332" s="589" t="s">
        <v>1799</v>
      </c>
      <c r="D332" s="590">
        <v>2015</v>
      </c>
      <c r="E332" s="589"/>
      <c r="F332" s="557"/>
      <c r="G332" s="575">
        <v>3976</v>
      </c>
    </row>
    <row r="333" spans="1:7">
      <c r="A333" s="565"/>
      <c r="B333" s="566"/>
      <c r="C333" s="589" t="s">
        <v>1803</v>
      </c>
      <c r="D333" s="590">
        <v>2015</v>
      </c>
      <c r="E333" s="589"/>
      <c r="F333" s="557"/>
      <c r="G333" s="575">
        <v>6595</v>
      </c>
    </row>
    <row r="334" spans="1:7">
      <c r="A334" s="565"/>
      <c r="B334" s="566"/>
      <c r="C334" s="589" t="s">
        <v>1804</v>
      </c>
      <c r="D334" s="590">
        <v>2016</v>
      </c>
      <c r="E334" s="589"/>
      <c r="F334" s="557"/>
      <c r="G334" s="575">
        <v>7380</v>
      </c>
    </row>
    <row r="335" spans="1:7" ht="15.75" thickBot="1">
      <c r="A335" s="565"/>
      <c r="B335" s="566"/>
      <c r="C335" s="571" t="s">
        <v>1805</v>
      </c>
      <c r="D335" s="568"/>
      <c r="E335" s="587"/>
      <c r="F335" s="570"/>
      <c r="G335" s="572">
        <v>81652.39</v>
      </c>
    </row>
    <row r="336" spans="1:7" ht="15.75" thickTop="1">
      <c r="A336" s="565"/>
      <c r="B336" s="566"/>
      <c r="C336" s="589"/>
      <c r="D336" s="590"/>
      <c r="E336" s="589"/>
      <c r="F336" s="557"/>
      <c r="G336" s="557"/>
    </row>
    <row r="337" spans="1:7">
      <c r="A337" s="565"/>
      <c r="B337" s="566"/>
      <c r="C337" s="589"/>
      <c r="D337" s="590"/>
      <c r="E337" s="589"/>
      <c r="F337" s="557"/>
      <c r="G337" s="557"/>
    </row>
    <row r="338" spans="1:7" ht="15.75" thickBot="1">
      <c r="A338" s="557"/>
      <c r="B338" s="557"/>
      <c r="C338" s="593" t="s">
        <v>1806</v>
      </c>
      <c r="D338" s="562"/>
      <c r="E338" s="594"/>
      <c r="F338" s="594"/>
      <c r="G338" s="595">
        <v>68509605.57505165</v>
      </c>
    </row>
    <row r="339" spans="1:7" ht="15.75" thickTop="1">
      <c r="A339" s="556"/>
      <c r="B339" s="556"/>
      <c r="C339" s="556"/>
      <c r="D339" s="556"/>
      <c r="E339" s="556"/>
      <c r="F339" s="556"/>
      <c r="G339" s="556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A7511-B54A-4F32-97FC-4E1039592042}">
  <dimension ref="A1:CV1554"/>
  <sheetViews>
    <sheetView zoomScale="98" zoomScaleNormal="98" workbookViewId="0">
      <pane xSplit="4" ySplit="3" topLeftCell="E157" activePane="bottomRight" state="frozen"/>
      <selection pane="topRight" activeCell="E1" sqref="E1"/>
      <selection pane="bottomLeft" activeCell="A4" sqref="A4"/>
      <selection pane="bottomRight" activeCell="E135" sqref="E135"/>
    </sheetView>
  </sheetViews>
  <sheetFormatPr defaultRowHeight="15"/>
  <cols>
    <col min="1" max="1" width="10.140625" style="556" bestFit="1" customWidth="1"/>
    <col min="2" max="2" width="12.85546875" bestFit="1" customWidth="1"/>
    <col min="3" max="3" width="23.28515625" style="633" bestFit="1" customWidth="1"/>
    <col min="4" max="4" width="37" style="633" bestFit="1" customWidth="1"/>
    <col min="5" max="5" width="14.28515625" style="634" bestFit="1" customWidth="1"/>
    <col min="6" max="6" width="6.85546875" style="634" bestFit="1" customWidth="1"/>
    <col min="7" max="7" width="7.7109375" style="634" bestFit="1" customWidth="1"/>
    <col min="8" max="8" width="15.140625" bestFit="1" customWidth="1"/>
    <col min="9" max="12" width="15.28515625" bestFit="1" customWidth="1"/>
    <col min="13" max="36" width="15.28515625" style="556" bestFit="1" customWidth="1"/>
    <col min="37" max="59" width="15.28515625" bestFit="1" customWidth="1"/>
    <col min="60" max="93" width="16" bestFit="1" customWidth="1"/>
  </cols>
  <sheetData>
    <row r="1" spans="1:93" s="556" customFormat="1">
      <c r="A1" s="556" t="s">
        <v>345</v>
      </c>
      <c r="C1" s="633"/>
      <c r="D1" s="633"/>
      <c r="E1" s="634"/>
      <c r="F1" s="634"/>
      <c r="G1" s="634"/>
      <c r="H1" s="556" t="s">
        <v>3</v>
      </c>
      <c r="CO1" s="556">
        <v>85</v>
      </c>
    </row>
    <row r="2" spans="1:93" s="556" customFormat="1">
      <c r="D2" s="633"/>
      <c r="E2" s="634"/>
      <c r="F2" s="634"/>
      <c r="G2" s="634"/>
      <c r="H2" s="556" t="s">
        <v>2009</v>
      </c>
    </row>
    <row r="3" spans="1:93">
      <c r="E3" s="637" t="s">
        <v>1814</v>
      </c>
      <c r="F3" s="637" t="s">
        <v>1815</v>
      </c>
      <c r="G3" s="637" t="s">
        <v>1816</v>
      </c>
      <c r="H3">
        <v>0</v>
      </c>
      <c r="I3">
        <f>H3+1</f>
        <v>1</v>
      </c>
      <c r="J3" s="556">
        <f t="shared" ref="J3:L3" si="0">I3+1</f>
        <v>2</v>
      </c>
      <c r="K3" s="556">
        <f t="shared" si="0"/>
        <v>3</v>
      </c>
      <c r="L3" s="556">
        <f t="shared" si="0"/>
        <v>4</v>
      </c>
      <c r="M3" s="556">
        <f t="shared" ref="M3:AE3" si="1">L3+1</f>
        <v>5</v>
      </c>
      <c r="N3" s="556">
        <f t="shared" si="1"/>
        <v>6</v>
      </c>
      <c r="O3" s="556">
        <f t="shared" si="1"/>
        <v>7</v>
      </c>
      <c r="P3" s="556">
        <f t="shared" si="1"/>
        <v>8</v>
      </c>
      <c r="Q3" s="556">
        <f t="shared" si="1"/>
        <v>9</v>
      </c>
      <c r="R3" s="556">
        <f t="shared" si="1"/>
        <v>10</v>
      </c>
      <c r="S3" s="556">
        <f t="shared" si="1"/>
        <v>11</v>
      </c>
      <c r="T3" s="556">
        <f t="shared" si="1"/>
        <v>12</v>
      </c>
      <c r="U3" s="556">
        <f t="shared" si="1"/>
        <v>13</v>
      </c>
      <c r="V3" s="556">
        <f t="shared" si="1"/>
        <v>14</v>
      </c>
      <c r="W3" s="556">
        <f t="shared" si="1"/>
        <v>15</v>
      </c>
      <c r="X3" s="556">
        <f t="shared" si="1"/>
        <v>16</v>
      </c>
      <c r="Y3" s="556">
        <f t="shared" si="1"/>
        <v>17</v>
      </c>
      <c r="Z3" s="556">
        <f t="shared" si="1"/>
        <v>18</v>
      </c>
      <c r="AA3" s="556">
        <f t="shared" si="1"/>
        <v>19</v>
      </c>
      <c r="AB3" s="556">
        <f t="shared" si="1"/>
        <v>20</v>
      </c>
      <c r="AC3" s="556">
        <f t="shared" si="1"/>
        <v>21</v>
      </c>
      <c r="AD3" s="556">
        <f t="shared" si="1"/>
        <v>22</v>
      </c>
      <c r="AE3" s="556">
        <f t="shared" si="1"/>
        <v>23</v>
      </c>
      <c r="AF3" s="556">
        <f t="shared" ref="AF3:AJ3" si="2">AE3+1</f>
        <v>24</v>
      </c>
      <c r="AG3" s="556">
        <f t="shared" si="2"/>
        <v>25</v>
      </c>
      <c r="AH3" s="556">
        <f t="shared" si="2"/>
        <v>26</v>
      </c>
      <c r="AI3" s="556">
        <f t="shared" si="2"/>
        <v>27</v>
      </c>
      <c r="AJ3" s="556">
        <f t="shared" si="2"/>
        <v>28</v>
      </c>
      <c r="AK3" s="556">
        <f t="shared" ref="AK3" si="3">AJ3+1</f>
        <v>29</v>
      </c>
      <c r="AL3" s="556">
        <f t="shared" ref="AL3" si="4">AK3+1</f>
        <v>30</v>
      </c>
      <c r="AM3" s="556">
        <f t="shared" ref="AM3" si="5">AL3+1</f>
        <v>31</v>
      </c>
      <c r="AN3" s="556">
        <f t="shared" ref="AN3" si="6">AM3+1</f>
        <v>32</v>
      </c>
      <c r="AO3" s="556">
        <f t="shared" ref="AO3" si="7">AN3+1</f>
        <v>33</v>
      </c>
      <c r="AP3" s="556">
        <f t="shared" ref="AP3" si="8">AO3+1</f>
        <v>34</v>
      </c>
      <c r="AQ3" s="556">
        <f t="shared" ref="AQ3" si="9">AP3+1</f>
        <v>35</v>
      </c>
      <c r="AR3" s="556">
        <f t="shared" ref="AR3" si="10">AQ3+1</f>
        <v>36</v>
      </c>
      <c r="AS3" s="556">
        <f t="shared" ref="AS3" si="11">AR3+1</f>
        <v>37</v>
      </c>
      <c r="AT3" s="556">
        <f t="shared" ref="AT3" si="12">AS3+1</f>
        <v>38</v>
      </c>
      <c r="AU3" s="556">
        <f t="shared" ref="AU3" si="13">AT3+1</f>
        <v>39</v>
      </c>
      <c r="AV3" s="556">
        <f t="shared" ref="AV3" si="14">AU3+1</f>
        <v>40</v>
      </c>
      <c r="AW3" s="556">
        <f t="shared" ref="AW3" si="15">AV3+1</f>
        <v>41</v>
      </c>
      <c r="AX3" s="556">
        <f t="shared" ref="AX3" si="16">AW3+1</f>
        <v>42</v>
      </c>
      <c r="AY3" s="556">
        <f t="shared" ref="AY3" si="17">AX3+1</f>
        <v>43</v>
      </c>
      <c r="AZ3" s="556">
        <f t="shared" ref="AZ3" si="18">AY3+1</f>
        <v>44</v>
      </c>
      <c r="BA3" s="556">
        <f t="shared" ref="BA3" si="19">AZ3+1</f>
        <v>45</v>
      </c>
      <c r="BB3" s="556">
        <f t="shared" ref="BB3" si="20">BA3+1</f>
        <v>46</v>
      </c>
      <c r="BC3" s="556">
        <f t="shared" ref="BC3" si="21">BB3+1</f>
        <v>47</v>
      </c>
      <c r="BD3" s="556">
        <f t="shared" ref="BD3" si="22">BC3+1</f>
        <v>48</v>
      </c>
      <c r="BE3" s="556">
        <f t="shared" ref="BE3" si="23">BD3+1</f>
        <v>49</v>
      </c>
      <c r="BF3" s="556">
        <f t="shared" ref="BF3" si="24">BE3+1</f>
        <v>50</v>
      </c>
      <c r="BG3" s="556">
        <f t="shared" ref="BG3" si="25">BF3+1</f>
        <v>51</v>
      </c>
      <c r="BH3" s="556">
        <f t="shared" ref="BH3" si="26">BG3+1</f>
        <v>52</v>
      </c>
      <c r="BI3" s="556">
        <f t="shared" ref="BI3" si="27">BH3+1</f>
        <v>53</v>
      </c>
      <c r="BJ3" s="556">
        <f t="shared" ref="BJ3" si="28">BI3+1</f>
        <v>54</v>
      </c>
      <c r="BK3" s="556">
        <f t="shared" ref="BK3" si="29">BJ3+1</f>
        <v>55</v>
      </c>
      <c r="BL3" s="556">
        <f t="shared" ref="BL3" si="30">BK3+1</f>
        <v>56</v>
      </c>
      <c r="BM3" s="556">
        <f t="shared" ref="BM3" si="31">BL3+1</f>
        <v>57</v>
      </c>
      <c r="BN3" s="556">
        <f t="shared" ref="BN3" si="32">BM3+1</f>
        <v>58</v>
      </c>
      <c r="BO3" s="556">
        <f t="shared" ref="BO3" si="33">BN3+1</f>
        <v>59</v>
      </c>
      <c r="BP3" s="556">
        <f t="shared" ref="BP3" si="34">BO3+1</f>
        <v>60</v>
      </c>
      <c r="BQ3" s="556">
        <f t="shared" ref="BQ3" si="35">BP3+1</f>
        <v>61</v>
      </c>
      <c r="BR3" s="556">
        <f t="shared" ref="BR3" si="36">BQ3+1</f>
        <v>62</v>
      </c>
      <c r="BS3" s="556">
        <f t="shared" ref="BS3" si="37">BR3+1</f>
        <v>63</v>
      </c>
      <c r="BT3" s="556">
        <f t="shared" ref="BT3" si="38">BS3+1</f>
        <v>64</v>
      </c>
      <c r="BU3" s="556">
        <f t="shared" ref="BU3" si="39">BT3+1</f>
        <v>65</v>
      </c>
      <c r="BV3" s="556">
        <f t="shared" ref="BV3" si="40">BU3+1</f>
        <v>66</v>
      </c>
      <c r="BW3" s="556">
        <f t="shared" ref="BW3" si="41">BV3+1</f>
        <v>67</v>
      </c>
      <c r="BX3" s="556">
        <f t="shared" ref="BX3" si="42">BW3+1</f>
        <v>68</v>
      </c>
      <c r="BY3" s="556">
        <f t="shared" ref="BY3" si="43">BX3+1</f>
        <v>69</v>
      </c>
      <c r="BZ3" s="556">
        <f t="shared" ref="BZ3" si="44">BY3+1</f>
        <v>70</v>
      </c>
      <c r="CA3" s="556">
        <f t="shared" ref="CA3" si="45">BZ3+1</f>
        <v>71</v>
      </c>
      <c r="CB3" s="556">
        <f t="shared" ref="CB3" si="46">CA3+1</f>
        <v>72</v>
      </c>
      <c r="CC3" s="556">
        <f t="shared" ref="CC3" si="47">CB3+1</f>
        <v>73</v>
      </c>
      <c r="CD3" s="556">
        <f t="shared" ref="CD3" si="48">CC3+1</f>
        <v>74</v>
      </c>
      <c r="CE3" s="556">
        <f t="shared" ref="CE3" si="49">CD3+1</f>
        <v>75</v>
      </c>
      <c r="CF3" s="556">
        <f t="shared" ref="CF3" si="50">CE3+1</f>
        <v>76</v>
      </c>
      <c r="CG3" s="556">
        <f t="shared" ref="CG3" si="51">CF3+1</f>
        <v>77</v>
      </c>
      <c r="CH3" s="556">
        <f t="shared" ref="CH3" si="52">CG3+1</f>
        <v>78</v>
      </c>
      <c r="CI3" s="556">
        <f t="shared" ref="CI3" si="53">CH3+1</f>
        <v>79</v>
      </c>
      <c r="CJ3" s="556">
        <f t="shared" ref="CJ3" si="54">CI3+1</f>
        <v>80</v>
      </c>
      <c r="CK3" s="556">
        <f t="shared" ref="CK3" si="55">CJ3+1</f>
        <v>81</v>
      </c>
      <c r="CL3" s="556">
        <f t="shared" ref="CL3" si="56">CK3+1</f>
        <v>82</v>
      </c>
      <c r="CM3" s="556">
        <f t="shared" ref="CM3" si="57">CL3+1</f>
        <v>83</v>
      </c>
      <c r="CN3" s="556">
        <f t="shared" ref="CN3" si="58">CM3+1</f>
        <v>84</v>
      </c>
      <c r="CO3" s="556">
        <f t="shared" ref="CO3" si="59">CN3+1</f>
        <v>85</v>
      </c>
    </row>
    <row r="4" spans="1:93" s="556" customFormat="1">
      <c r="B4" t="s">
        <v>434</v>
      </c>
      <c r="C4" s="633">
        <v>353</v>
      </c>
      <c r="D4" s="45" t="str">
        <f>VLOOKUP(C4,AcctName,2,FALSE)</f>
        <v>Land &amp; Land Rights</v>
      </c>
      <c r="E4" s="634"/>
      <c r="F4" s="634"/>
      <c r="G4" s="634"/>
    </row>
    <row r="5" spans="1:93">
      <c r="B5" s="46" t="s">
        <v>441</v>
      </c>
      <c r="D5" s="633" t="s">
        <v>681</v>
      </c>
      <c r="J5" s="556"/>
      <c r="K5" s="556"/>
      <c r="L5" s="556"/>
    </row>
    <row r="6" spans="1:93">
      <c r="B6" t="s">
        <v>1986</v>
      </c>
      <c r="C6" s="633" t="s">
        <v>2005</v>
      </c>
      <c r="I6" s="17">
        <f>H18</f>
        <v>3111032.02</v>
      </c>
      <c r="J6" s="17">
        <f t="shared" ref="J6:L6" si="60">I18</f>
        <v>3111032.02</v>
      </c>
      <c r="K6" s="17">
        <f t="shared" si="60"/>
        <v>3111032.02</v>
      </c>
      <c r="L6" s="17">
        <f t="shared" si="60"/>
        <v>3111032.02</v>
      </c>
      <c r="M6" s="17">
        <f t="shared" ref="M6:AE6" si="61">L18</f>
        <v>3111032.02</v>
      </c>
      <c r="N6" s="17">
        <f t="shared" si="61"/>
        <v>3111032.02</v>
      </c>
      <c r="O6" s="17">
        <f t="shared" si="61"/>
        <v>3111032.02</v>
      </c>
      <c r="P6" s="17">
        <f t="shared" si="61"/>
        <v>3118809.02</v>
      </c>
      <c r="Q6" s="17">
        <f t="shared" si="61"/>
        <v>3126606.02</v>
      </c>
      <c r="R6" s="17">
        <f t="shared" si="61"/>
        <v>3134422.02</v>
      </c>
      <c r="S6" s="17">
        <f t="shared" si="61"/>
        <v>3142258.02</v>
      </c>
      <c r="T6" s="17">
        <f t="shared" si="61"/>
        <v>3150113.02</v>
      </c>
      <c r="U6" s="17">
        <f t="shared" si="61"/>
        <v>3157989.02</v>
      </c>
      <c r="V6" s="17">
        <f t="shared" si="61"/>
        <v>3165884.02</v>
      </c>
      <c r="W6" s="17">
        <f t="shared" si="61"/>
        <v>3173798.02</v>
      </c>
      <c r="X6" s="17">
        <f t="shared" si="61"/>
        <v>3181733.02</v>
      </c>
      <c r="Y6" s="17">
        <f t="shared" si="61"/>
        <v>3189688.02</v>
      </c>
      <c r="Z6" s="17">
        <f t="shared" si="61"/>
        <v>3197662.02</v>
      </c>
      <c r="AA6" s="17">
        <f t="shared" si="61"/>
        <v>3205656.02</v>
      </c>
      <c r="AB6" s="17">
        <f t="shared" si="61"/>
        <v>3213670.02</v>
      </c>
      <c r="AC6" s="17">
        <f t="shared" si="61"/>
        <v>3221704.02</v>
      </c>
      <c r="AD6" s="17">
        <f t="shared" si="61"/>
        <v>3229759.02</v>
      </c>
      <c r="AE6" s="17">
        <f t="shared" si="61"/>
        <v>3237834.02</v>
      </c>
      <c r="AF6" s="17">
        <f t="shared" ref="AF6:AJ6" si="62">AE18</f>
        <v>3245928.02</v>
      </c>
      <c r="AG6" s="17">
        <f t="shared" si="62"/>
        <v>3254043.02</v>
      </c>
      <c r="AH6" s="17">
        <f t="shared" si="62"/>
        <v>3262178.02</v>
      </c>
      <c r="AI6" s="17">
        <f t="shared" si="62"/>
        <v>3270334.02</v>
      </c>
      <c r="AJ6" s="17">
        <f t="shared" si="62"/>
        <v>3278510.02</v>
      </c>
      <c r="AK6" s="17">
        <f t="shared" ref="AK6" si="63">AJ18</f>
        <v>3286707.02</v>
      </c>
      <c r="AL6" s="17">
        <f t="shared" ref="AL6" si="64">AK18</f>
        <v>3294924.02</v>
      </c>
      <c r="AM6" s="17">
        <f t="shared" ref="AM6" si="65">AL18</f>
        <v>3303162.02</v>
      </c>
      <c r="AN6" s="17">
        <f t="shared" ref="AN6" si="66">AM18</f>
        <v>3311420.02</v>
      </c>
      <c r="AO6" s="17">
        <f t="shared" ref="AO6" si="67">AN18</f>
        <v>3319698.02</v>
      </c>
      <c r="AP6" s="17">
        <f t="shared" ref="AP6" si="68">AO18</f>
        <v>3327997.02</v>
      </c>
      <c r="AQ6" s="17">
        <f t="shared" ref="AQ6" si="69">AP18</f>
        <v>3336317.02</v>
      </c>
      <c r="AR6" s="17">
        <f t="shared" ref="AR6" si="70">AQ18</f>
        <v>3344658.02</v>
      </c>
      <c r="AS6" s="17">
        <f t="shared" ref="AS6" si="71">AR18</f>
        <v>3353019.02</v>
      </c>
      <c r="AT6" s="17">
        <f t="shared" ref="AT6" si="72">AS18</f>
        <v>3361401.02</v>
      </c>
      <c r="AU6" s="17">
        <f t="shared" ref="AU6" si="73">AT18</f>
        <v>3369804.02</v>
      </c>
      <c r="AV6" s="17">
        <f t="shared" ref="AV6" si="74">AU18</f>
        <v>3378228.02</v>
      </c>
      <c r="AW6" s="17">
        <f t="shared" ref="AW6" si="75">AV18</f>
        <v>3386673.02</v>
      </c>
      <c r="AX6" s="17">
        <f t="shared" ref="AX6" si="76">AW18</f>
        <v>3395139.02</v>
      </c>
      <c r="AY6" s="17">
        <f t="shared" ref="AY6" si="77">AX18</f>
        <v>3403627.02</v>
      </c>
      <c r="AZ6" s="17">
        <f t="shared" ref="AZ6" si="78">AY18</f>
        <v>3412136.02</v>
      </c>
      <c r="BA6" s="17">
        <f t="shared" ref="BA6" si="79">AZ18</f>
        <v>3420667.02</v>
      </c>
      <c r="BB6" s="17">
        <f t="shared" ref="BB6" si="80">BA18</f>
        <v>3429218.02</v>
      </c>
      <c r="BC6" s="17">
        <f t="shared" ref="BC6" si="81">BB18</f>
        <v>3437791.02</v>
      </c>
      <c r="BD6" s="17">
        <f t="shared" ref="BD6" si="82">BC18</f>
        <v>3446386.02</v>
      </c>
      <c r="BE6" s="17">
        <f t="shared" ref="BE6" si="83">BD18</f>
        <v>3455002.02</v>
      </c>
      <c r="BF6" s="17">
        <f t="shared" ref="BF6" si="84">BE18</f>
        <v>3463639.02</v>
      </c>
      <c r="BG6" s="17">
        <f t="shared" ref="BG6" si="85">BF18</f>
        <v>3472298.02</v>
      </c>
      <c r="BH6" s="17">
        <f t="shared" ref="BH6" si="86">BG18</f>
        <v>3480978.02</v>
      </c>
      <c r="BI6" s="17">
        <f t="shared" ref="BI6" si="87">BH18</f>
        <v>3489681.02</v>
      </c>
      <c r="BJ6" s="17">
        <f t="shared" ref="BJ6" si="88">BI18</f>
        <v>3498405.02</v>
      </c>
      <c r="BK6" s="17">
        <f t="shared" ref="BK6" si="89">BJ18</f>
        <v>3507151.02</v>
      </c>
      <c r="BL6" s="17">
        <f t="shared" ref="BL6" si="90">BK18</f>
        <v>3515919.02</v>
      </c>
      <c r="BM6" s="17">
        <f t="shared" ref="BM6" si="91">BL18</f>
        <v>3524709.02</v>
      </c>
      <c r="BN6" s="17">
        <f t="shared" ref="BN6" si="92">BM18</f>
        <v>3533521.02</v>
      </c>
      <c r="BO6" s="17">
        <f t="shared" ref="BO6" si="93">BN18</f>
        <v>3542355.02</v>
      </c>
      <c r="BP6" s="17">
        <f t="shared" ref="BP6" si="94">BO18</f>
        <v>3551211.02</v>
      </c>
      <c r="BQ6" s="17">
        <f t="shared" ref="BQ6" si="95">BP18</f>
        <v>3560089.02</v>
      </c>
      <c r="BR6" s="17">
        <f t="shared" ref="BR6" si="96">BQ18</f>
        <v>3568989.02</v>
      </c>
      <c r="BS6" s="17">
        <f t="shared" ref="BS6" si="97">BR18</f>
        <v>3577912.02</v>
      </c>
      <c r="BT6" s="17">
        <f t="shared" ref="BT6" si="98">BS18</f>
        <v>3586857.02</v>
      </c>
      <c r="BU6" s="17">
        <f t="shared" ref="BU6" si="99">BT18</f>
        <v>3595824.02</v>
      </c>
      <c r="BV6" s="17">
        <f t="shared" ref="BV6" si="100">BU18</f>
        <v>3604813.02</v>
      </c>
      <c r="BW6" s="17">
        <f t="shared" ref="BW6" si="101">BV18</f>
        <v>3613825.02</v>
      </c>
      <c r="BX6" s="17">
        <f t="shared" ref="BX6" si="102">BW18</f>
        <v>3622859.02</v>
      </c>
      <c r="BY6" s="17">
        <f t="shared" ref="BY6" si="103">BX18</f>
        <v>3631916.02</v>
      </c>
      <c r="BZ6" s="17">
        <f t="shared" ref="BZ6" si="104">BY18</f>
        <v>3640996.02</v>
      </c>
      <c r="CA6" s="17">
        <f t="shared" ref="CA6" si="105">BZ18</f>
        <v>3650099.02</v>
      </c>
      <c r="CB6" s="17">
        <f t="shared" ref="CB6" si="106">CA18</f>
        <v>3659224.02</v>
      </c>
      <c r="CC6" s="17">
        <f t="shared" ref="CC6" si="107">CB18</f>
        <v>3668372.02</v>
      </c>
      <c r="CD6" s="17">
        <f t="shared" ref="CD6" si="108">CC18</f>
        <v>3677543.02</v>
      </c>
      <c r="CE6" s="17">
        <f t="shared" ref="CE6" si="109">CD18</f>
        <v>3686737.02</v>
      </c>
      <c r="CF6" s="17">
        <f t="shared" ref="CF6" si="110">CE18</f>
        <v>3695954.02</v>
      </c>
      <c r="CG6" s="17">
        <f t="shared" ref="CG6" si="111">CF18</f>
        <v>3705194.02</v>
      </c>
      <c r="CH6" s="17">
        <f t="shared" ref="CH6" si="112">CG18</f>
        <v>3714457.02</v>
      </c>
      <c r="CI6" s="17">
        <f t="shared" ref="CI6" si="113">CH18</f>
        <v>3723743.02</v>
      </c>
      <c r="CJ6" s="17">
        <f t="shared" ref="CJ6" si="114">CI18</f>
        <v>3733053.02</v>
      </c>
      <c r="CK6" s="17">
        <f t="shared" ref="CK6" si="115">CJ18</f>
        <v>3742385.02</v>
      </c>
      <c r="CL6" s="17">
        <f t="shared" ref="CL6" si="116">CK18</f>
        <v>3751741.02</v>
      </c>
      <c r="CM6" s="17">
        <f t="shared" ref="CM6" si="117">CL18</f>
        <v>3761121.02</v>
      </c>
      <c r="CN6" s="17">
        <f t="shared" ref="CN6" si="118">CM18</f>
        <v>3770524.02</v>
      </c>
      <c r="CO6" s="17">
        <f t="shared" ref="CO6" si="119">CN18</f>
        <v>3779951.02</v>
      </c>
    </row>
    <row r="7" spans="1:93">
      <c r="B7" t="s">
        <v>1987</v>
      </c>
      <c r="C7" s="633" t="s">
        <v>2005</v>
      </c>
      <c r="I7" s="17">
        <f>ROUND(I6*I8,0)</f>
        <v>0</v>
      </c>
      <c r="J7" s="17">
        <f t="shared" ref="J7:L7" si="120">ROUND(J6*J8,0)</f>
        <v>0</v>
      </c>
      <c r="K7" s="17">
        <f t="shared" si="120"/>
        <v>0</v>
      </c>
      <c r="L7" s="17">
        <f t="shared" si="120"/>
        <v>0</v>
      </c>
      <c r="M7" s="17">
        <f t="shared" ref="M7" si="121">ROUND(M6*M8,0)</f>
        <v>0</v>
      </c>
      <c r="N7" s="17">
        <f t="shared" ref="N7" si="122">ROUND(N6*N8,0)</f>
        <v>0</v>
      </c>
      <c r="O7" s="17">
        <f t="shared" ref="O7" si="123">ROUND(O6*O8,0)</f>
        <v>15555</v>
      </c>
      <c r="P7" s="17">
        <f t="shared" ref="P7" si="124">ROUND(P6*P8,0)</f>
        <v>15594</v>
      </c>
      <c r="Q7" s="17">
        <f t="shared" ref="Q7" si="125">ROUND(Q6*Q8,0)</f>
        <v>15633</v>
      </c>
      <c r="R7" s="17">
        <f t="shared" ref="R7" si="126">ROUND(R6*R8,0)</f>
        <v>15672</v>
      </c>
      <c r="S7" s="17">
        <f t="shared" ref="S7" si="127">ROUND(S6*S8,0)</f>
        <v>15711</v>
      </c>
      <c r="T7" s="17">
        <f t="shared" ref="T7" si="128">ROUND(T6*T8,0)</f>
        <v>15751</v>
      </c>
      <c r="U7" s="17">
        <f t="shared" ref="U7" si="129">ROUND(U6*U8,0)</f>
        <v>15790</v>
      </c>
      <c r="V7" s="17">
        <f t="shared" ref="V7" si="130">ROUND(V6*V8,0)</f>
        <v>15829</v>
      </c>
      <c r="W7" s="17">
        <f t="shared" ref="W7" si="131">ROUND(W6*W8,0)</f>
        <v>15869</v>
      </c>
      <c r="X7" s="17">
        <f t="shared" ref="X7" si="132">ROUND(X6*X8,0)</f>
        <v>15909</v>
      </c>
      <c r="Y7" s="17">
        <f t="shared" ref="Y7" si="133">ROUND(Y6*Y8,0)</f>
        <v>15948</v>
      </c>
      <c r="Z7" s="17">
        <f t="shared" ref="Z7" si="134">ROUND(Z6*Z8,0)</f>
        <v>15988</v>
      </c>
      <c r="AA7" s="17">
        <f t="shared" ref="AA7" si="135">ROUND(AA6*AA8,0)</f>
        <v>16028</v>
      </c>
      <c r="AB7" s="17">
        <f t="shared" ref="AB7" si="136">ROUND(AB6*AB8,0)</f>
        <v>16068</v>
      </c>
      <c r="AC7" s="17">
        <f t="shared" ref="AC7" si="137">ROUND(AC6*AC8,0)</f>
        <v>16109</v>
      </c>
      <c r="AD7" s="17">
        <f t="shared" ref="AD7" si="138">ROUND(AD6*AD8,0)</f>
        <v>16149</v>
      </c>
      <c r="AE7" s="17">
        <f t="shared" ref="AE7" si="139">ROUND(AE6*AE8,0)</f>
        <v>16189</v>
      </c>
      <c r="AF7" s="17">
        <f t="shared" ref="AF7" si="140">ROUND(AF6*AF8,0)</f>
        <v>16230</v>
      </c>
      <c r="AG7" s="17">
        <f t="shared" ref="AG7" si="141">ROUND(AG6*AG8,0)</f>
        <v>16270</v>
      </c>
      <c r="AH7" s="17">
        <f t="shared" ref="AH7" si="142">ROUND(AH6*AH8,0)</f>
        <v>16311</v>
      </c>
      <c r="AI7" s="17">
        <f t="shared" ref="AI7" si="143">ROUND(AI6*AI8,0)</f>
        <v>16352</v>
      </c>
      <c r="AJ7" s="17">
        <f t="shared" ref="AJ7:CO7" si="144">ROUND(AJ6*AJ8,0)</f>
        <v>16393</v>
      </c>
      <c r="AK7" s="17">
        <f t="shared" si="144"/>
        <v>16434</v>
      </c>
      <c r="AL7" s="17">
        <f t="shared" si="144"/>
        <v>16475</v>
      </c>
      <c r="AM7" s="17">
        <f t="shared" si="144"/>
        <v>16516</v>
      </c>
      <c r="AN7" s="17">
        <f t="shared" si="144"/>
        <v>16557</v>
      </c>
      <c r="AO7" s="17">
        <f t="shared" si="144"/>
        <v>16598</v>
      </c>
      <c r="AP7" s="17">
        <f t="shared" si="144"/>
        <v>16640</v>
      </c>
      <c r="AQ7" s="17">
        <f t="shared" si="144"/>
        <v>16682</v>
      </c>
      <c r="AR7" s="17">
        <f t="shared" si="144"/>
        <v>16723</v>
      </c>
      <c r="AS7" s="17">
        <f t="shared" si="144"/>
        <v>16765</v>
      </c>
      <c r="AT7" s="17">
        <f t="shared" si="144"/>
        <v>16807</v>
      </c>
      <c r="AU7" s="17">
        <f t="shared" si="144"/>
        <v>16849</v>
      </c>
      <c r="AV7" s="17">
        <f t="shared" si="144"/>
        <v>16891</v>
      </c>
      <c r="AW7" s="17">
        <f t="shared" si="144"/>
        <v>16933</v>
      </c>
      <c r="AX7" s="17">
        <f t="shared" si="144"/>
        <v>16976</v>
      </c>
      <c r="AY7" s="17">
        <f t="shared" si="144"/>
        <v>17018</v>
      </c>
      <c r="AZ7" s="17">
        <f t="shared" si="144"/>
        <v>17061</v>
      </c>
      <c r="BA7" s="17">
        <f t="shared" si="144"/>
        <v>17103</v>
      </c>
      <c r="BB7" s="17">
        <f t="shared" si="144"/>
        <v>17146</v>
      </c>
      <c r="BC7" s="17">
        <f t="shared" si="144"/>
        <v>17189</v>
      </c>
      <c r="BD7" s="17">
        <f t="shared" si="144"/>
        <v>17232</v>
      </c>
      <c r="BE7" s="17">
        <f t="shared" si="144"/>
        <v>17275</v>
      </c>
      <c r="BF7" s="17">
        <f t="shared" si="144"/>
        <v>17318</v>
      </c>
      <c r="BG7" s="17">
        <f t="shared" si="144"/>
        <v>17361</v>
      </c>
      <c r="BH7" s="17">
        <f t="shared" si="144"/>
        <v>17405</v>
      </c>
      <c r="BI7" s="17">
        <f t="shared" si="144"/>
        <v>17448</v>
      </c>
      <c r="BJ7" s="17">
        <f t="shared" si="144"/>
        <v>17492</v>
      </c>
      <c r="BK7" s="17">
        <f t="shared" si="144"/>
        <v>17536</v>
      </c>
      <c r="BL7" s="17">
        <f t="shared" si="144"/>
        <v>17580</v>
      </c>
      <c r="BM7" s="17">
        <f t="shared" si="144"/>
        <v>17624</v>
      </c>
      <c r="BN7" s="17">
        <f t="shared" si="144"/>
        <v>17668</v>
      </c>
      <c r="BO7" s="17">
        <f t="shared" si="144"/>
        <v>17712</v>
      </c>
      <c r="BP7" s="17">
        <f t="shared" si="144"/>
        <v>17756</v>
      </c>
      <c r="BQ7" s="17">
        <f t="shared" si="144"/>
        <v>17800</v>
      </c>
      <c r="BR7" s="17">
        <f t="shared" si="144"/>
        <v>17845</v>
      </c>
      <c r="BS7" s="17">
        <f t="shared" si="144"/>
        <v>17890</v>
      </c>
      <c r="BT7" s="17">
        <f t="shared" si="144"/>
        <v>17934</v>
      </c>
      <c r="BU7" s="17">
        <f t="shared" si="144"/>
        <v>17979</v>
      </c>
      <c r="BV7" s="17">
        <f t="shared" si="144"/>
        <v>18024</v>
      </c>
      <c r="BW7" s="17">
        <f t="shared" si="144"/>
        <v>18069</v>
      </c>
      <c r="BX7" s="17">
        <f t="shared" si="144"/>
        <v>18114</v>
      </c>
      <c r="BY7" s="17">
        <f t="shared" si="144"/>
        <v>18160</v>
      </c>
      <c r="BZ7" s="17">
        <f t="shared" si="144"/>
        <v>18205</v>
      </c>
      <c r="CA7" s="17">
        <f t="shared" si="144"/>
        <v>18250</v>
      </c>
      <c r="CB7" s="17">
        <f t="shared" si="144"/>
        <v>18296</v>
      </c>
      <c r="CC7" s="17">
        <f t="shared" si="144"/>
        <v>18342</v>
      </c>
      <c r="CD7" s="17">
        <f t="shared" si="144"/>
        <v>18388</v>
      </c>
      <c r="CE7" s="17">
        <f t="shared" si="144"/>
        <v>18434</v>
      </c>
      <c r="CF7" s="17">
        <f t="shared" si="144"/>
        <v>18480</v>
      </c>
      <c r="CG7" s="17">
        <f t="shared" si="144"/>
        <v>18526</v>
      </c>
      <c r="CH7" s="17">
        <f t="shared" si="144"/>
        <v>18572</v>
      </c>
      <c r="CI7" s="17">
        <f t="shared" si="144"/>
        <v>18619</v>
      </c>
      <c r="CJ7" s="17">
        <f t="shared" si="144"/>
        <v>18665</v>
      </c>
      <c r="CK7" s="17">
        <f t="shared" si="144"/>
        <v>18712</v>
      </c>
      <c r="CL7" s="17">
        <f t="shared" si="144"/>
        <v>18759</v>
      </c>
      <c r="CM7" s="17">
        <f t="shared" si="144"/>
        <v>18806</v>
      </c>
      <c r="CN7" s="17">
        <f t="shared" si="144"/>
        <v>18853</v>
      </c>
      <c r="CO7" s="17">
        <f t="shared" si="144"/>
        <v>18900</v>
      </c>
    </row>
    <row r="8" spans="1:93" s="556" customFormat="1">
      <c r="B8" s="556" t="s">
        <v>1992</v>
      </c>
      <c r="C8" s="633" t="s">
        <v>2002</v>
      </c>
      <c r="D8" s="633"/>
      <c r="E8" s="640">
        <f>'DCF Forecast Parameters'!C160</f>
        <v>0</v>
      </c>
      <c r="F8" s="640">
        <f>'DCF Forecast Parameters'!D167</f>
        <v>5.0000000000000001E-3</v>
      </c>
      <c r="G8" s="640">
        <f>'DCF Forecast Parameters'!E167</f>
        <v>5.0000000000000001E-3</v>
      </c>
      <c r="H8" s="29">
        <f>$E8</f>
        <v>0</v>
      </c>
      <c r="I8" s="29">
        <f t="shared" ref="I8:N8" si="145">$E8</f>
        <v>0</v>
      </c>
      <c r="J8" s="29">
        <f t="shared" si="145"/>
        <v>0</v>
      </c>
      <c r="K8" s="29">
        <f t="shared" si="145"/>
        <v>0</v>
      </c>
      <c r="L8" s="29">
        <f t="shared" si="145"/>
        <v>0</v>
      </c>
      <c r="M8" s="29">
        <f t="shared" si="145"/>
        <v>0</v>
      </c>
      <c r="N8" s="29">
        <f t="shared" si="145"/>
        <v>0</v>
      </c>
      <c r="O8" s="29">
        <f>$F8</f>
        <v>5.0000000000000001E-3</v>
      </c>
      <c r="P8" s="29">
        <f t="shared" ref="P8:W8" si="146">$F8</f>
        <v>5.0000000000000001E-3</v>
      </c>
      <c r="Q8" s="29">
        <f t="shared" si="146"/>
        <v>5.0000000000000001E-3</v>
      </c>
      <c r="R8" s="29">
        <f t="shared" si="146"/>
        <v>5.0000000000000001E-3</v>
      </c>
      <c r="S8" s="29">
        <f t="shared" si="146"/>
        <v>5.0000000000000001E-3</v>
      </c>
      <c r="T8" s="29">
        <f t="shared" si="146"/>
        <v>5.0000000000000001E-3</v>
      </c>
      <c r="U8" s="29">
        <f t="shared" si="146"/>
        <v>5.0000000000000001E-3</v>
      </c>
      <c r="V8" s="29">
        <f t="shared" si="146"/>
        <v>5.0000000000000001E-3</v>
      </c>
      <c r="W8" s="29">
        <f t="shared" si="146"/>
        <v>5.0000000000000001E-3</v>
      </c>
      <c r="X8" s="29">
        <f>$G8</f>
        <v>5.0000000000000001E-3</v>
      </c>
      <c r="Y8" s="29">
        <f t="shared" ref="Y8:CJ8" si="147">$G8</f>
        <v>5.0000000000000001E-3</v>
      </c>
      <c r="Z8" s="29">
        <f t="shared" si="147"/>
        <v>5.0000000000000001E-3</v>
      </c>
      <c r="AA8" s="29">
        <f t="shared" si="147"/>
        <v>5.0000000000000001E-3</v>
      </c>
      <c r="AB8" s="29">
        <f t="shared" si="147"/>
        <v>5.0000000000000001E-3</v>
      </c>
      <c r="AC8" s="29">
        <f t="shared" si="147"/>
        <v>5.0000000000000001E-3</v>
      </c>
      <c r="AD8" s="29">
        <f t="shared" si="147"/>
        <v>5.0000000000000001E-3</v>
      </c>
      <c r="AE8" s="29">
        <f t="shared" si="147"/>
        <v>5.0000000000000001E-3</v>
      </c>
      <c r="AF8" s="29">
        <f t="shared" si="147"/>
        <v>5.0000000000000001E-3</v>
      </c>
      <c r="AG8" s="29">
        <f t="shared" si="147"/>
        <v>5.0000000000000001E-3</v>
      </c>
      <c r="AH8" s="29">
        <f t="shared" si="147"/>
        <v>5.0000000000000001E-3</v>
      </c>
      <c r="AI8" s="29">
        <f t="shared" si="147"/>
        <v>5.0000000000000001E-3</v>
      </c>
      <c r="AJ8" s="29">
        <f t="shared" si="147"/>
        <v>5.0000000000000001E-3</v>
      </c>
      <c r="AK8" s="29">
        <f t="shared" si="147"/>
        <v>5.0000000000000001E-3</v>
      </c>
      <c r="AL8" s="29">
        <f t="shared" si="147"/>
        <v>5.0000000000000001E-3</v>
      </c>
      <c r="AM8" s="29">
        <f t="shared" si="147"/>
        <v>5.0000000000000001E-3</v>
      </c>
      <c r="AN8" s="29">
        <f t="shared" si="147"/>
        <v>5.0000000000000001E-3</v>
      </c>
      <c r="AO8" s="29">
        <f t="shared" si="147"/>
        <v>5.0000000000000001E-3</v>
      </c>
      <c r="AP8" s="29">
        <f t="shared" si="147"/>
        <v>5.0000000000000001E-3</v>
      </c>
      <c r="AQ8" s="29">
        <f t="shared" si="147"/>
        <v>5.0000000000000001E-3</v>
      </c>
      <c r="AR8" s="29">
        <f t="shared" si="147"/>
        <v>5.0000000000000001E-3</v>
      </c>
      <c r="AS8" s="29">
        <f t="shared" si="147"/>
        <v>5.0000000000000001E-3</v>
      </c>
      <c r="AT8" s="29">
        <f t="shared" si="147"/>
        <v>5.0000000000000001E-3</v>
      </c>
      <c r="AU8" s="29">
        <f t="shared" si="147"/>
        <v>5.0000000000000001E-3</v>
      </c>
      <c r="AV8" s="29">
        <f t="shared" si="147"/>
        <v>5.0000000000000001E-3</v>
      </c>
      <c r="AW8" s="29">
        <f t="shared" si="147"/>
        <v>5.0000000000000001E-3</v>
      </c>
      <c r="AX8" s="29">
        <f t="shared" si="147"/>
        <v>5.0000000000000001E-3</v>
      </c>
      <c r="AY8" s="29">
        <f t="shared" si="147"/>
        <v>5.0000000000000001E-3</v>
      </c>
      <c r="AZ8" s="29">
        <f t="shared" si="147"/>
        <v>5.0000000000000001E-3</v>
      </c>
      <c r="BA8" s="29">
        <f t="shared" si="147"/>
        <v>5.0000000000000001E-3</v>
      </c>
      <c r="BB8" s="29">
        <f t="shared" si="147"/>
        <v>5.0000000000000001E-3</v>
      </c>
      <c r="BC8" s="29">
        <f t="shared" si="147"/>
        <v>5.0000000000000001E-3</v>
      </c>
      <c r="BD8" s="29">
        <f t="shared" si="147"/>
        <v>5.0000000000000001E-3</v>
      </c>
      <c r="BE8" s="29">
        <f t="shared" si="147"/>
        <v>5.0000000000000001E-3</v>
      </c>
      <c r="BF8" s="29">
        <f t="shared" si="147"/>
        <v>5.0000000000000001E-3</v>
      </c>
      <c r="BG8" s="29">
        <f t="shared" si="147"/>
        <v>5.0000000000000001E-3</v>
      </c>
      <c r="BH8" s="29">
        <f t="shared" si="147"/>
        <v>5.0000000000000001E-3</v>
      </c>
      <c r="BI8" s="29">
        <f t="shared" si="147"/>
        <v>5.0000000000000001E-3</v>
      </c>
      <c r="BJ8" s="29">
        <f t="shared" si="147"/>
        <v>5.0000000000000001E-3</v>
      </c>
      <c r="BK8" s="29">
        <f t="shared" si="147"/>
        <v>5.0000000000000001E-3</v>
      </c>
      <c r="BL8" s="29">
        <f t="shared" si="147"/>
        <v>5.0000000000000001E-3</v>
      </c>
      <c r="BM8" s="29">
        <f t="shared" si="147"/>
        <v>5.0000000000000001E-3</v>
      </c>
      <c r="BN8" s="29">
        <f t="shared" si="147"/>
        <v>5.0000000000000001E-3</v>
      </c>
      <c r="BO8" s="29">
        <f t="shared" si="147"/>
        <v>5.0000000000000001E-3</v>
      </c>
      <c r="BP8" s="29">
        <f t="shared" si="147"/>
        <v>5.0000000000000001E-3</v>
      </c>
      <c r="BQ8" s="29">
        <f t="shared" si="147"/>
        <v>5.0000000000000001E-3</v>
      </c>
      <c r="BR8" s="29">
        <f t="shared" si="147"/>
        <v>5.0000000000000001E-3</v>
      </c>
      <c r="BS8" s="29">
        <f t="shared" si="147"/>
        <v>5.0000000000000001E-3</v>
      </c>
      <c r="BT8" s="29">
        <f t="shared" si="147"/>
        <v>5.0000000000000001E-3</v>
      </c>
      <c r="BU8" s="29">
        <f t="shared" si="147"/>
        <v>5.0000000000000001E-3</v>
      </c>
      <c r="BV8" s="29">
        <f t="shared" si="147"/>
        <v>5.0000000000000001E-3</v>
      </c>
      <c r="BW8" s="29">
        <f t="shared" si="147"/>
        <v>5.0000000000000001E-3</v>
      </c>
      <c r="BX8" s="29">
        <f t="shared" si="147"/>
        <v>5.0000000000000001E-3</v>
      </c>
      <c r="BY8" s="29">
        <f t="shared" si="147"/>
        <v>5.0000000000000001E-3</v>
      </c>
      <c r="BZ8" s="29">
        <f t="shared" si="147"/>
        <v>5.0000000000000001E-3</v>
      </c>
      <c r="CA8" s="29">
        <f t="shared" si="147"/>
        <v>5.0000000000000001E-3</v>
      </c>
      <c r="CB8" s="29">
        <f t="shared" si="147"/>
        <v>5.0000000000000001E-3</v>
      </c>
      <c r="CC8" s="29">
        <f t="shared" si="147"/>
        <v>5.0000000000000001E-3</v>
      </c>
      <c r="CD8" s="29">
        <f t="shared" si="147"/>
        <v>5.0000000000000001E-3</v>
      </c>
      <c r="CE8" s="29">
        <f t="shared" si="147"/>
        <v>5.0000000000000001E-3</v>
      </c>
      <c r="CF8" s="29">
        <f t="shared" si="147"/>
        <v>5.0000000000000001E-3</v>
      </c>
      <c r="CG8" s="29">
        <f t="shared" si="147"/>
        <v>5.0000000000000001E-3</v>
      </c>
      <c r="CH8" s="29">
        <f t="shared" si="147"/>
        <v>5.0000000000000001E-3</v>
      </c>
      <c r="CI8" s="29">
        <f t="shared" si="147"/>
        <v>5.0000000000000001E-3</v>
      </c>
      <c r="CJ8" s="29">
        <f t="shared" si="147"/>
        <v>5.0000000000000001E-3</v>
      </c>
      <c r="CK8" s="29">
        <f t="shared" ref="CK8:CO8" si="148">$G8</f>
        <v>5.0000000000000001E-3</v>
      </c>
      <c r="CL8" s="29">
        <f t="shared" si="148"/>
        <v>5.0000000000000001E-3</v>
      </c>
      <c r="CM8" s="29">
        <f t="shared" si="148"/>
        <v>5.0000000000000001E-3</v>
      </c>
      <c r="CN8" s="29">
        <f t="shared" si="148"/>
        <v>5.0000000000000001E-3</v>
      </c>
      <c r="CO8" s="29">
        <f t="shared" si="148"/>
        <v>5.0000000000000001E-3</v>
      </c>
    </row>
    <row r="9" spans="1:93">
      <c r="B9" t="s">
        <v>1988</v>
      </c>
      <c r="C9" s="633" t="s">
        <v>2005</v>
      </c>
      <c r="I9" s="17">
        <f>ROUND(I6*I10,0)</f>
        <v>0</v>
      </c>
      <c r="J9" s="17">
        <f t="shared" ref="J9:L9" si="149">ROUND(J6*J10,0)</f>
        <v>0</v>
      </c>
      <c r="K9" s="17">
        <f t="shared" si="149"/>
        <v>0</v>
      </c>
      <c r="L9" s="17">
        <f t="shared" si="149"/>
        <v>0</v>
      </c>
      <c r="M9" s="17">
        <f t="shared" ref="M9" si="150">ROUND(M6*M10,0)</f>
        <v>0</v>
      </c>
      <c r="N9" s="17">
        <f t="shared" ref="N9" si="151">ROUND(N6*N10,0)</f>
        <v>0</v>
      </c>
      <c r="O9" s="17">
        <f t="shared" ref="O9" si="152">ROUND(O6*O10,0)</f>
        <v>-7778</v>
      </c>
      <c r="P9" s="17">
        <f t="shared" ref="P9" si="153">ROUND(P6*P10,0)</f>
        <v>-7797</v>
      </c>
      <c r="Q9" s="17">
        <f t="shared" ref="Q9" si="154">ROUND(Q6*Q10,0)</f>
        <v>-7817</v>
      </c>
      <c r="R9" s="17">
        <f t="shared" ref="R9" si="155">ROUND(R6*R10,0)</f>
        <v>-7836</v>
      </c>
      <c r="S9" s="17">
        <f t="shared" ref="S9" si="156">ROUND(S6*S10,0)</f>
        <v>-7856</v>
      </c>
      <c r="T9" s="17">
        <f t="shared" ref="T9" si="157">ROUND(T6*T10,0)</f>
        <v>-7875</v>
      </c>
      <c r="U9" s="17">
        <f t="shared" ref="U9" si="158">ROUND(U6*U10,0)</f>
        <v>-7895</v>
      </c>
      <c r="V9" s="17">
        <f t="shared" ref="V9" si="159">ROUND(V6*V10,0)</f>
        <v>-7915</v>
      </c>
      <c r="W9" s="17">
        <f t="shared" ref="W9" si="160">ROUND(W6*W10,0)</f>
        <v>-7934</v>
      </c>
      <c r="X9" s="17">
        <f t="shared" ref="X9" si="161">ROUND(X6*X10,0)</f>
        <v>-7954</v>
      </c>
      <c r="Y9" s="17">
        <f t="shared" ref="Y9" si="162">ROUND(Y6*Y10,0)</f>
        <v>-7974</v>
      </c>
      <c r="Z9" s="17">
        <f t="shared" ref="Z9" si="163">ROUND(Z6*Z10,0)</f>
        <v>-7994</v>
      </c>
      <c r="AA9" s="17">
        <f t="shared" ref="AA9" si="164">ROUND(AA6*AA10,0)</f>
        <v>-8014</v>
      </c>
      <c r="AB9" s="17">
        <f t="shared" ref="AB9" si="165">ROUND(AB6*AB10,0)</f>
        <v>-8034</v>
      </c>
      <c r="AC9" s="17">
        <f t="shared" ref="AC9" si="166">ROUND(AC6*AC10,0)</f>
        <v>-8054</v>
      </c>
      <c r="AD9" s="17">
        <f t="shared" ref="AD9" si="167">ROUND(AD6*AD10,0)</f>
        <v>-8074</v>
      </c>
      <c r="AE9" s="17">
        <f t="shared" ref="AE9" si="168">ROUND(AE6*AE10,0)</f>
        <v>-8095</v>
      </c>
      <c r="AF9" s="17">
        <f t="shared" ref="AF9" si="169">ROUND(AF6*AF10,0)</f>
        <v>-8115</v>
      </c>
      <c r="AG9" s="17">
        <f t="shared" ref="AG9" si="170">ROUND(AG6*AG10,0)</f>
        <v>-8135</v>
      </c>
      <c r="AH9" s="17">
        <f t="shared" ref="AH9" si="171">ROUND(AH6*AH10,0)</f>
        <v>-8155</v>
      </c>
      <c r="AI9" s="17">
        <f t="shared" ref="AI9" si="172">ROUND(AI6*AI10,0)</f>
        <v>-8176</v>
      </c>
      <c r="AJ9" s="17">
        <f t="shared" ref="AJ9:CO9" si="173">ROUND(AJ6*AJ10,0)</f>
        <v>-8196</v>
      </c>
      <c r="AK9" s="17">
        <f t="shared" si="173"/>
        <v>-8217</v>
      </c>
      <c r="AL9" s="17">
        <f t="shared" si="173"/>
        <v>-8237</v>
      </c>
      <c r="AM9" s="17">
        <f t="shared" si="173"/>
        <v>-8258</v>
      </c>
      <c r="AN9" s="17">
        <f t="shared" si="173"/>
        <v>-8279</v>
      </c>
      <c r="AO9" s="17">
        <f t="shared" si="173"/>
        <v>-8299</v>
      </c>
      <c r="AP9" s="17">
        <f t="shared" si="173"/>
        <v>-8320</v>
      </c>
      <c r="AQ9" s="17">
        <f t="shared" si="173"/>
        <v>-8341</v>
      </c>
      <c r="AR9" s="17">
        <f t="shared" si="173"/>
        <v>-8362</v>
      </c>
      <c r="AS9" s="17">
        <f t="shared" si="173"/>
        <v>-8383</v>
      </c>
      <c r="AT9" s="17">
        <f t="shared" si="173"/>
        <v>-8404</v>
      </c>
      <c r="AU9" s="17">
        <f t="shared" si="173"/>
        <v>-8425</v>
      </c>
      <c r="AV9" s="17">
        <f t="shared" si="173"/>
        <v>-8446</v>
      </c>
      <c r="AW9" s="17">
        <f t="shared" si="173"/>
        <v>-8467</v>
      </c>
      <c r="AX9" s="17">
        <f t="shared" si="173"/>
        <v>-8488</v>
      </c>
      <c r="AY9" s="17">
        <f t="shared" si="173"/>
        <v>-8509</v>
      </c>
      <c r="AZ9" s="17">
        <f t="shared" si="173"/>
        <v>-8530</v>
      </c>
      <c r="BA9" s="17">
        <f t="shared" si="173"/>
        <v>-8552</v>
      </c>
      <c r="BB9" s="17">
        <f t="shared" si="173"/>
        <v>-8573</v>
      </c>
      <c r="BC9" s="17">
        <f t="shared" si="173"/>
        <v>-8594</v>
      </c>
      <c r="BD9" s="17">
        <f t="shared" si="173"/>
        <v>-8616</v>
      </c>
      <c r="BE9" s="17">
        <f t="shared" si="173"/>
        <v>-8638</v>
      </c>
      <c r="BF9" s="17">
        <f t="shared" si="173"/>
        <v>-8659</v>
      </c>
      <c r="BG9" s="17">
        <f t="shared" si="173"/>
        <v>-8681</v>
      </c>
      <c r="BH9" s="17">
        <f t="shared" si="173"/>
        <v>-8702</v>
      </c>
      <c r="BI9" s="17">
        <f t="shared" si="173"/>
        <v>-8724</v>
      </c>
      <c r="BJ9" s="17">
        <f t="shared" si="173"/>
        <v>-8746</v>
      </c>
      <c r="BK9" s="17">
        <f t="shared" si="173"/>
        <v>-8768</v>
      </c>
      <c r="BL9" s="17">
        <f t="shared" si="173"/>
        <v>-8790</v>
      </c>
      <c r="BM9" s="17">
        <f t="shared" si="173"/>
        <v>-8812</v>
      </c>
      <c r="BN9" s="17">
        <f t="shared" si="173"/>
        <v>-8834</v>
      </c>
      <c r="BO9" s="17">
        <f t="shared" si="173"/>
        <v>-8856</v>
      </c>
      <c r="BP9" s="17">
        <f t="shared" si="173"/>
        <v>-8878</v>
      </c>
      <c r="BQ9" s="17">
        <f t="shared" si="173"/>
        <v>-8900</v>
      </c>
      <c r="BR9" s="17">
        <f t="shared" si="173"/>
        <v>-8922</v>
      </c>
      <c r="BS9" s="17">
        <f t="shared" si="173"/>
        <v>-8945</v>
      </c>
      <c r="BT9" s="17">
        <f t="shared" si="173"/>
        <v>-8967</v>
      </c>
      <c r="BU9" s="17">
        <f t="shared" si="173"/>
        <v>-8990</v>
      </c>
      <c r="BV9" s="17">
        <f t="shared" si="173"/>
        <v>-9012</v>
      </c>
      <c r="BW9" s="17">
        <f t="shared" si="173"/>
        <v>-9035</v>
      </c>
      <c r="BX9" s="17">
        <f t="shared" si="173"/>
        <v>-9057</v>
      </c>
      <c r="BY9" s="17">
        <f t="shared" si="173"/>
        <v>-9080</v>
      </c>
      <c r="BZ9" s="17">
        <f t="shared" si="173"/>
        <v>-9102</v>
      </c>
      <c r="CA9" s="17">
        <f t="shared" si="173"/>
        <v>-9125</v>
      </c>
      <c r="CB9" s="17">
        <f t="shared" si="173"/>
        <v>-9148</v>
      </c>
      <c r="CC9" s="17">
        <f t="shared" si="173"/>
        <v>-9171</v>
      </c>
      <c r="CD9" s="17">
        <f t="shared" si="173"/>
        <v>-9194</v>
      </c>
      <c r="CE9" s="17">
        <f t="shared" si="173"/>
        <v>-9217</v>
      </c>
      <c r="CF9" s="17">
        <f t="shared" si="173"/>
        <v>-9240</v>
      </c>
      <c r="CG9" s="17">
        <f t="shared" si="173"/>
        <v>-9263</v>
      </c>
      <c r="CH9" s="17">
        <f t="shared" si="173"/>
        <v>-9286</v>
      </c>
      <c r="CI9" s="17">
        <f t="shared" si="173"/>
        <v>-9309</v>
      </c>
      <c r="CJ9" s="17">
        <f t="shared" si="173"/>
        <v>-9333</v>
      </c>
      <c r="CK9" s="17">
        <f t="shared" si="173"/>
        <v>-9356</v>
      </c>
      <c r="CL9" s="17">
        <f t="shared" si="173"/>
        <v>-9379</v>
      </c>
      <c r="CM9" s="17">
        <f t="shared" si="173"/>
        <v>-9403</v>
      </c>
      <c r="CN9" s="17">
        <f t="shared" si="173"/>
        <v>-9426</v>
      </c>
      <c r="CO9" s="17">
        <f t="shared" si="173"/>
        <v>-9450</v>
      </c>
    </row>
    <row r="10" spans="1:93" s="556" customFormat="1">
      <c r="B10" s="556" t="s">
        <v>1993</v>
      </c>
      <c r="C10" s="633" t="s">
        <v>2001</v>
      </c>
      <c r="D10" s="633"/>
      <c r="E10" s="640">
        <f>'DCF Forecast Parameters'!C162</f>
        <v>0</v>
      </c>
      <c r="F10" s="640">
        <f>'DCF Forecast Parameters'!D169</f>
        <v>-2.5000000000000001E-3</v>
      </c>
      <c r="G10" s="640">
        <f>'DCF Forecast Parameters'!E169</f>
        <v>-2.5000000000000001E-3</v>
      </c>
      <c r="H10" s="29">
        <f>$E10</f>
        <v>0</v>
      </c>
      <c r="I10" s="29">
        <f t="shared" ref="I10:N10" si="174">$E10</f>
        <v>0</v>
      </c>
      <c r="J10" s="29">
        <f t="shared" si="174"/>
        <v>0</v>
      </c>
      <c r="K10" s="29">
        <f t="shared" si="174"/>
        <v>0</v>
      </c>
      <c r="L10" s="29">
        <f t="shared" si="174"/>
        <v>0</v>
      </c>
      <c r="M10" s="29">
        <f t="shared" si="174"/>
        <v>0</v>
      </c>
      <c r="N10" s="29">
        <f t="shared" si="174"/>
        <v>0</v>
      </c>
      <c r="O10" s="29">
        <f>$F10</f>
        <v>-2.5000000000000001E-3</v>
      </c>
      <c r="P10" s="29">
        <f t="shared" ref="P10:W10" si="175">$F10</f>
        <v>-2.5000000000000001E-3</v>
      </c>
      <c r="Q10" s="29">
        <f t="shared" si="175"/>
        <v>-2.5000000000000001E-3</v>
      </c>
      <c r="R10" s="29">
        <f t="shared" si="175"/>
        <v>-2.5000000000000001E-3</v>
      </c>
      <c r="S10" s="29">
        <f t="shared" si="175"/>
        <v>-2.5000000000000001E-3</v>
      </c>
      <c r="T10" s="29">
        <f t="shared" si="175"/>
        <v>-2.5000000000000001E-3</v>
      </c>
      <c r="U10" s="29">
        <f t="shared" si="175"/>
        <v>-2.5000000000000001E-3</v>
      </c>
      <c r="V10" s="29">
        <f t="shared" si="175"/>
        <v>-2.5000000000000001E-3</v>
      </c>
      <c r="W10" s="29">
        <f t="shared" si="175"/>
        <v>-2.5000000000000001E-3</v>
      </c>
      <c r="X10" s="29">
        <f>$G10</f>
        <v>-2.5000000000000001E-3</v>
      </c>
      <c r="Y10" s="29">
        <f t="shared" ref="Y10:CJ10" si="176">$G10</f>
        <v>-2.5000000000000001E-3</v>
      </c>
      <c r="Z10" s="29">
        <f t="shared" si="176"/>
        <v>-2.5000000000000001E-3</v>
      </c>
      <c r="AA10" s="29">
        <f t="shared" si="176"/>
        <v>-2.5000000000000001E-3</v>
      </c>
      <c r="AB10" s="29">
        <f t="shared" si="176"/>
        <v>-2.5000000000000001E-3</v>
      </c>
      <c r="AC10" s="29">
        <f t="shared" si="176"/>
        <v>-2.5000000000000001E-3</v>
      </c>
      <c r="AD10" s="29">
        <f t="shared" si="176"/>
        <v>-2.5000000000000001E-3</v>
      </c>
      <c r="AE10" s="29">
        <f t="shared" si="176"/>
        <v>-2.5000000000000001E-3</v>
      </c>
      <c r="AF10" s="29">
        <f t="shared" si="176"/>
        <v>-2.5000000000000001E-3</v>
      </c>
      <c r="AG10" s="29">
        <f t="shared" si="176"/>
        <v>-2.5000000000000001E-3</v>
      </c>
      <c r="AH10" s="29">
        <f t="shared" si="176"/>
        <v>-2.5000000000000001E-3</v>
      </c>
      <c r="AI10" s="29">
        <f t="shared" si="176"/>
        <v>-2.5000000000000001E-3</v>
      </c>
      <c r="AJ10" s="29">
        <f t="shared" si="176"/>
        <v>-2.5000000000000001E-3</v>
      </c>
      <c r="AK10" s="29">
        <f t="shared" si="176"/>
        <v>-2.5000000000000001E-3</v>
      </c>
      <c r="AL10" s="29">
        <f t="shared" si="176"/>
        <v>-2.5000000000000001E-3</v>
      </c>
      <c r="AM10" s="29">
        <f t="shared" si="176"/>
        <v>-2.5000000000000001E-3</v>
      </c>
      <c r="AN10" s="29">
        <f t="shared" si="176"/>
        <v>-2.5000000000000001E-3</v>
      </c>
      <c r="AO10" s="29">
        <f t="shared" si="176"/>
        <v>-2.5000000000000001E-3</v>
      </c>
      <c r="AP10" s="29">
        <f t="shared" si="176"/>
        <v>-2.5000000000000001E-3</v>
      </c>
      <c r="AQ10" s="29">
        <f t="shared" si="176"/>
        <v>-2.5000000000000001E-3</v>
      </c>
      <c r="AR10" s="29">
        <f t="shared" si="176"/>
        <v>-2.5000000000000001E-3</v>
      </c>
      <c r="AS10" s="29">
        <f t="shared" si="176"/>
        <v>-2.5000000000000001E-3</v>
      </c>
      <c r="AT10" s="29">
        <f t="shared" si="176"/>
        <v>-2.5000000000000001E-3</v>
      </c>
      <c r="AU10" s="29">
        <f t="shared" si="176"/>
        <v>-2.5000000000000001E-3</v>
      </c>
      <c r="AV10" s="29">
        <f t="shared" si="176"/>
        <v>-2.5000000000000001E-3</v>
      </c>
      <c r="AW10" s="29">
        <f t="shared" si="176"/>
        <v>-2.5000000000000001E-3</v>
      </c>
      <c r="AX10" s="29">
        <f t="shared" si="176"/>
        <v>-2.5000000000000001E-3</v>
      </c>
      <c r="AY10" s="29">
        <f t="shared" si="176"/>
        <v>-2.5000000000000001E-3</v>
      </c>
      <c r="AZ10" s="29">
        <f t="shared" si="176"/>
        <v>-2.5000000000000001E-3</v>
      </c>
      <c r="BA10" s="29">
        <f t="shared" si="176"/>
        <v>-2.5000000000000001E-3</v>
      </c>
      <c r="BB10" s="29">
        <f t="shared" si="176"/>
        <v>-2.5000000000000001E-3</v>
      </c>
      <c r="BC10" s="29">
        <f t="shared" si="176"/>
        <v>-2.5000000000000001E-3</v>
      </c>
      <c r="BD10" s="29">
        <f t="shared" si="176"/>
        <v>-2.5000000000000001E-3</v>
      </c>
      <c r="BE10" s="29">
        <f t="shared" si="176"/>
        <v>-2.5000000000000001E-3</v>
      </c>
      <c r="BF10" s="29">
        <f t="shared" si="176"/>
        <v>-2.5000000000000001E-3</v>
      </c>
      <c r="BG10" s="29">
        <f t="shared" si="176"/>
        <v>-2.5000000000000001E-3</v>
      </c>
      <c r="BH10" s="29">
        <f t="shared" si="176"/>
        <v>-2.5000000000000001E-3</v>
      </c>
      <c r="BI10" s="29">
        <f t="shared" si="176"/>
        <v>-2.5000000000000001E-3</v>
      </c>
      <c r="BJ10" s="29">
        <f t="shared" si="176"/>
        <v>-2.5000000000000001E-3</v>
      </c>
      <c r="BK10" s="29">
        <f t="shared" si="176"/>
        <v>-2.5000000000000001E-3</v>
      </c>
      <c r="BL10" s="29">
        <f t="shared" si="176"/>
        <v>-2.5000000000000001E-3</v>
      </c>
      <c r="BM10" s="29">
        <f t="shared" si="176"/>
        <v>-2.5000000000000001E-3</v>
      </c>
      <c r="BN10" s="29">
        <f t="shared" si="176"/>
        <v>-2.5000000000000001E-3</v>
      </c>
      <c r="BO10" s="29">
        <f t="shared" si="176"/>
        <v>-2.5000000000000001E-3</v>
      </c>
      <c r="BP10" s="29">
        <f t="shared" si="176"/>
        <v>-2.5000000000000001E-3</v>
      </c>
      <c r="BQ10" s="29">
        <f t="shared" si="176"/>
        <v>-2.5000000000000001E-3</v>
      </c>
      <c r="BR10" s="29">
        <f t="shared" si="176"/>
        <v>-2.5000000000000001E-3</v>
      </c>
      <c r="BS10" s="29">
        <f t="shared" si="176"/>
        <v>-2.5000000000000001E-3</v>
      </c>
      <c r="BT10" s="29">
        <f t="shared" si="176"/>
        <v>-2.5000000000000001E-3</v>
      </c>
      <c r="BU10" s="29">
        <f t="shared" si="176"/>
        <v>-2.5000000000000001E-3</v>
      </c>
      <c r="BV10" s="29">
        <f t="shared" si="176"/>
        <v>-2.5000000000000001E-3</v>
      </c>
      <c r="BW10" s="29">
        <f t="shared" si="176"/>
        <v>-2.5000000000000001E-3</v>
      </c>
      <c r="BX10" s="29">
        <f t="shared" si="176"/>
        <v>-2.5000000000000001E-3</v>
      </c>
      <c r="BY10" s="29">
        <f t="shared" si="176"/>
        <v>-2.5000000000000001E-3</v>
      </c>
      <c r="BZ10" s="29">
        <f t="shared" si="176"/>
        <v>-2.5000000000000001E-3</v>
      </c>
      <c r="CA10" s="29">
        <f t="shared" si="176"/>
        <v>-2.5000000000000001E-3</v>
      </c>
      <c r="CB10" s="29">
        <f t="shared" si="176"/>
        <v>-2.5000000000000001E-3</v>
      </c>
      <c r="CC10" s="29">
        <f t="shared" si="176"/>
        <v>-2.5000000000000001E-3</v>
      </c>
      <c r="CD10" s="29">
        <f t="shared" si="176"/>
        <v>-2.5000000000000001E-3</v>
      </c>
      <c r="CE10" s="29">
        <f t="shared" si="176"/>
        <v>-2.5000000000000001E-3</v>
      </c>
      <c r="CF10" s="29">
        <f t="shared" si="176"/>
        <v>-2.5000000000000001E-3</v>
      </c>
      <c r="CG10" s="29">
        <f t="shared" si="176"/>
        <v>-2.5000000000000001E-3</v>
      </c>
      <c r="CH10" s="29">
        <f t="shared" si="176"/>
        <v>-2.5000000000000001E-3</v>
      </c>
      <c r="CI10" s="29">
        <f t="shared" si="176"/>
        <v>-2.5000000000000001E-3</v>
      </c>
      <c r="CJ10" s="29">
        <f t="shared" si="176"/>
        <v>-2.5000000000000001E-3</v>
      </c>
      <c r="CK10" s="29">
        <f t="shared" ref="CK10:CO10" si="177">$G10</f>
        <v>-2.5000000000000001E-3</v>
      </c>
      <c r="CL10" s="29">
        <f t="shared" si="177"/>
        <v>-2.5000000000000001E-3</v>
      </c>
      <c r="CM10" s="29">
        <f t="shared" si="177"/>
        <v>-2.5000000000000001E-3</v>
      </c>
      <c r="CN10" s="29">
        <f t="shared" si="177"/>
        <v>-2.5000000000000001E-3</v>
      </c>
      <c r="CO10" s="29">
        <f t="shared" si="177"/>
        <v>-2.5000000000000001E-3</v>
      </c>
    </row>
    <row r="11" spans="1:93" s="556" customFormat="1">
      <c r="B11" s="556" t="s">
        <v>223</v>
      </c>
      <c r="C11" s="633" t="s">
        <v>2003</v>
      </c>
      <c r="D11" s="633"/>
      <c r="E11" s="634">
        <f>'DCF Forecast Parameters'!R99</f>
        <v>37.44</v>
      </c>
      <c r="F11" s="634"/>
      <c r="G11" s="634"/>
      <c r="H11" s="556">
        <f>E11</f>
        <v>37.44</v>
      </c>
      <c r="I11" s="556">
        <f>ROUND((I6*(H11+1)+0.5*I7+I9*(H11+0.5))/I18,2)</f>
        <v>38.44</v>
      </c>
      <c r="J11" s="556">
        <f t="shared" ref="J11:L11" si="178">ROUND((J6*(I11+1)+0.5*J7+J9*(I11+0.5))/J18,2)</f>
        <v>39.44</v>
      </c>
      <c r="K11" s="556">
        <f t="shared" si="178"/>
        <v>40.44</v>
      </c>
      <c r="L11" s="556">
        <f t="shared" si="178"/>
        <v>41.44</v>
      </c>
      <c r="M11" s="556">
        <f t="shared" ref="M11" si="179">ROUND((M6*(L11+1)+0.5*M7+M9*(L11+0.5))/M18,2)</f>
        <v>42.44</v>
      </c>
      <c r="N11" s="556">
        <f t="shared" ref="N11" si="180">ROUND((N6*(M11+1)+0.5*N7+N9*(M11+0.5))/N18,2)</f>
        <v>43.44</v>
      </c>
      <c r="O11" s="556">
        <f t="shared" ref="O11" si="181">ROUND((O6*(N11+1)+0.5*O7+O9*(N11+0.5))/O18,2)</f>
        <v>44.22</v>
      </c>
      <c r="P11" s="556">
        <f t="shared" ref="P11" si="182">ROUND((P6*(O11+1)+0.5*P7+P9*(O11+0.5))/P18,2)</f>
        <v>45</v>
      </c>
      <c r="Q11" s="556">
        <f t="shared" ref="Q11" si="183">ROUND((Q6*(P11+1)+0.5*Q7+Q9*(P11+0.5))/Q18,2)</f>
        <v>45.77</v>
      </c>
      <c r="R11" s="556">
        <f t="shared" ref="R11" si="184">ROUND((R6*(Q11+1)+0.5*R7+R9*(Q11+0.5))/R18,2)</f>
        <v>46.54</v>
      </c>
      <c r="S11" s="556">
        <f t="shared" ref="S11" si="185">ROUND((S6*(R11+1)+0.5*S7+S9*(R11+0.5))/S18,2)</f>
        <v>47.31</v>
      </c>
      <c r="T11" s="556">
        <f t="shared" ref="T11" si="186">ROUND((T6*(S11+1)+0.5*T7+T9*(S11+0.5))/T18,2)</f>
        <v>48.07</v>
      </c>
      <c r="U11" s="556">
        <f t="shared" ref="U11" si="187">ROUND((U6*(T11+1)+0.5*U7+U9*(T11+0.5))/U18,2)</f>
        <v>48.83</v>
      </c>
      <c r="V11" s="556">
        <f t="shared" ref="V11" si="188">ROUND((V6*(U11+1)+0.5*V7+V9*(U11+0.5))/V18,2)</f>
        <v>49.59</v>
      </c>
      <c r="W11" s="556">
        <f t="shared" ref="W11" si="189">ROUND((W6*(V11+1)+0.5*W7+W9*(V11+0.5))/W18,2)</f>
        <v>50.34</v>
      </c>
      <c r="X11" s="556">
        <f t="shared" ref="X11" si="190">ROUND((X6*(W11+1)+0.5*X7+X9*(W11+0.5))/X18,2)</f>
        <v>51.09</v>
      </c>
      <c r="Y11" s="556">
        <f t="shared" ref="Y11" si="191">ROUND((Y6*(X11+1)+0.5*Y7+Y9*(X11+0.5))/Y18,2)</f>
        <v>51.83</v>
      </c>
      <c r="Z11" s="556">
        <f t="shared" ref="Z11" si="192">ROUND((Z6*(Y11+1)+0.5*Z7+Z9*(Y11+0.5))/Z18,2)</f>
        <v>52.57</v>
      </c>
      <c r="AA11" s="556">
        <f t="shared" ref="AA11" si="193">ROUND((AA6*(Z11+1)+0.5*AA7+AA9*(Z11+0.5))/AA18,2)</f>
        <v>53.31</v>
      </c>
      <c r="AB11" s="556">
        <f t="shared" ref="AB11" si="194">ROUND((AB6*(AA11+1)+0.5*AB7+AB9*(AA11+0.5))/AB18,2)</f>
        <v>54.04</v>
      </c>
      <c r="AC11" s="556">
        <f t="shared" ref="AC11" si="195">ROUND((AC6*(AB11+1)+0.5*AC7+AC9*(AB11+0.5))/AC18,2)</f>
        <v>54.77</v>
      </c>
      <c r="AD11" s="556">
        <f t="shared" ref="AD11" si="196">ROUND((AD6*(AC11+1)+0.5*AD7+AD9*(AC11+0.5))/AD18,2)</f>
        <v>55.5</v>
      </c>
      <c r="AE11" s="556">
        <f t="shared" ref="AE11" si="197">ROUND((AE6*(AD11+1)+0.5*AE7+AE9*(AD11+0.5))/AE18,2)</f>
        <v>56.22</v>
      </c>
      <c r="AF11" s="556">
        <f t="shared" ref="AF11" si="198">ROUND((AF6*(AE11+1)+0.5*AF7+AF9*(AE11+0.5))/AF18,2)</f>
        <v>56.94</v>
      </c>
      <c r="AG11" s="556">
        <f t="shared" ref="AG11" si="199">ROUND((AG6*(AF11+1)+0.5*AG7+AG9*(AF11+0.5))/AG18,2)</f>
        <v>57.65</v>
      </c>
      <c r="AH11" s="556">
        <f t="shared" ref="AH11" si="200">ROUND((AH6*(AG11+1)+0.5*AH7+AH9*(AG11+0.5))/AH18,2)</f>
        <v>58.36</v>
      </c>
      <c r="AI11" s="556">
        <f t="shared" ref="AI11" si="201">ROUND((AI6*(AH11+1)+0.5*AI7+AI9*(AH11+0.5))/AI18,2)</f>
        <v>59.07</v>
      </c>
      <c r="AJ11" s="556">
        <f t="shared" ref="AJ11" si="202">ROUND((AJ6*(AI11+1)+0.5*AJ7+AJ9*(AI11+0.5))/AJ18,2)</f>
        <v>59.77</v>
      </c>
      <c r="AK11" s="556">
        <f t="shared" ref="AK11" si="203">ROUND((AK6*(AJ11+1)+0.5*AK7+AK9*(AJ11+0.5))/AK18,2)</f>
        <v>60.47</v>
      </c>
      <c r="AL11" s="556">
        <f t="shared" ref="AL11" si="204">ROUND((AL6*(AK11+1)+0.5*AL7+AL9*(AK11+0.5))/AL18,2)</f>
        <v>61.17</v>
      </c>
      <c r="AM11" s="556">
        <f t="shared" ref="AM11" si="205">ROUND((AM6*(AL11+1)+0.5*AM7+AM9*(AL11+0.5))/AM18,2)</f>
        <v>61.86</v>
      </c>
      <c r="AN11" s="556">
        <f t="shared" ref="AN11" si="206">ROUND((AN6*(AM11+1)+0.5*AN7+AN9*(AM11+0.5))/AN18,2)</f>
        <v>62.55</v>
      </c>
      <c r="AO11" s="556">
        <f t="shared" ref="AO11" si="207">ROUND((AO6*(AN11+1)+0.5*AO7+AO9*(AN11+0.5))/AO18,2)</f>
        <v>63.24</v>
      </c>
      <c r="AP11" s="556">
        <f t="shared" ref="AP11" si="208">ROUND((AP6*(AO11+1)+0.5*AP7+AP9*(AO11+0.5))/AP18,2)</f>
        <v>63.92</v>
      </c>
      <c r="AQ11" s="556">
        <f t="shared" ref="AQ11" si="209">ROUND((AQ6*(AP11+1)+0.5*AQ7+AQ9*(AP11+0.5))/AQ18,2)</f>
        <v>64.599999999999994</v>
      </c>
      <c r="AR11" s="556">
        <f t="shared" ref="AR11" si="210">ROUND((AR6*(AQ11+1)+0.5*AR7+AR9*(AQ11+0.5))/AR18,2)</f>
        <v>65.28</v>
      </c>
      <c r="AS11" s="556">
        <f t="shared" ref="AS11" si="211">ROUND((AS6*(AR11+1)+0.5*AS7+AS9*(AR11+0.5))/AS18,2)</f>
        <v>65.95</v>
      </c>
      <c r="AT11" s="556">
        <f t="shared" ref="AT11" si="212">ROUND((AT6*(AS11+1)+0.5*AT7+AT9*(AS11+0.5))/AT18,2)</f>
        <v>66.62</v>
      </c>
      <c r="AU11" s="556">
        <f t="shared" ref="AU11" si="213">ROUND((AU6*(AT11+1)+0.5*AU7+AU9*(AT11+0.5))/AU18,2)</f>
        <v>67.290000000000006</v>
      </c>
      <c r="AV11" s="556">
        <f t="shared" ref="AV11" si="214">ROUND((AV6*(AU11+1)+0.5*AV7+AV9*(AU11+0.5))/AV18,2)</f>
        <v>67.95</v>
      </c>
      <c r="AW11" s="556">
        <f t="shared" ref="AW11" si="215">ROUND((AW6*(AV11+1)+0.5*AW7+AW9*(AV11+0.5))/AW18,2)</f>
        <v>68.61</v>
      </c>
      <c r="AX11" s="556">
        <f t="shared" ref="AX11" si="216">ROUND((AX6*(AW11+1)+0.5*AX7+AX9*(AW11+0.5))/AX18,2)</f>
        <v>69.27</v>
      </c>
      <c r="AY11" s="556">
        <f t="shared" ref="AY11" si="217">ROUND((AY6*(AX11+1)+0.5*AY7+AY9*(AX11+0.5))/AY18,2)</f>
        <v>69.92</v>
      </c>
      <c r="AZ11" s="556">
        <f t="shared" ref="AZ11" si="218">ROUND((AZ6*(AY11+1)+0.5*AZ7+AZ9*(AY11+0.5))/AZ18,2)</f>
        <v>70.569999999999993</v>
      </c>
      <c r="BA11" s="556">
        <f t="shared" ref="BA11" si="219">ROUND((BA6*(AZ11+1)+0.5*BA7+BA9*(AZ11+0.5))/BA18,2)</f>
        <v>71.22</v>
      </c>
      <c r="BB11" s="556">
        <f t="shared" ref="BB11" si="220">ROUND((BB6*(BA11+1)+0.5*BB7+BB9*(BA11+0.5))/BB18,2)</f>
        <v>71.86</v>
      </c>
      <c r="BC11" s="556">
        <f t="shared" ref="BC11" si="221">ROUND((BC6*(BB11+1)+0.5*BC7+BC9*(BB11+0.5))/BC18,2)</f>
        <v>72.5</v>
      </c>
      <c r="BD11" s="556">
        <f t="shared" ref="BD11" si="222">ROUND((BD6*(BC11+1)+0.5*BD7+BD9*(BC11+0.5))/BD18,2)</f>
        <v>73.14</v>
      </c>
      <c r="BE11" s="556">
        <f t="shared" ref="BE11" si="223">ROUND((BE6*(BD11+1)+0.5*BE7+BE9*(BD11+0.5))/BE18,2)</f>
        <v>73.77</v>
      </c>
      <c r="BF11" s="556">
        <f t="shared" ref="BF11" si="224">ROUND((BF6*(BE11+1)+0.5*BF7+BF9*(BE11+0.5))/BF18,2)</f>
        <v>74.400000000000006</v>
      </c>
      <c r="BG11" s="556">
        <f t="shared" ref="BG11" si="225">ROUND((BG6*(BF11+1)+0.5*BG7+BG9*(BF11+0.5))/BG18,2)</f>
        <v>75.03</v>
      </c>
      <c r="BH11" s="556">
        <f t="shared" ref="BH11" si="226">ROUND((BH6*(BG11+1)+0.5*BH7+BH9*(BG11+0.5))/BH18,2)</f>
        <v>75.650000000000006</v>
      </c>
      <c r="BI11" s="556">
        <f t="shared" ref="BI11" si="227">ROUND((BI6*(BH11+1)+0.5*BI7+BI9*(BH11+0.5))/BI18,2)</f>
        <v>76.27</v>
      </c>
      <c r="BJ11" s="556">
        <f t="shared" ref="BJ11" si="228">ROUND((BJ6*(BI11+1)+0.5*BJ7+BJ9*(BI11+0.5))/BJ18,2)</f>
        <v>76.89</v>
      </c>
      <c r="BK11" s="556">
        <f t="shared" ref="BK11" si="229">ROUND((BK6*(BJ11+1)+0.5*BK7+BK9*(BJ11+0.5))/BK18,2)</f>
        <v>77.510000000000005</v>
      </c>
      <c r="BL11" s="556">
        <f t="shared" ref="BL11" si="230">ROUND((BL6*(BK11+1)+0.5*BL7+BL9*(BK11+0.5))/BL18,2)</f>
        <v>78.12</v>
      </c>
      <c r="BM11" s="556">
        <f t="shared" ref="BM11" si="231">ROUND((BM6*(BL11+1)+0.5*BM7+BM9*(BL11+0.5))/BM18,2)</f>
        <v>78.73</v>
      </c>
      <c r="BN11" s="556">
        <f t="shared" ref="BN11" si="232">ROUND((BN6*(BM11+1)+0.5*BN7+BN9*(BM11+0.5))/BN18,2)</f>
        <v>79.34</v>
      </c>
      <c r="BO11" s="556">
        <f t="shared" ref="BO11" si="233">ROUND((BO6*(BN11+1)+0.5*BO7+BO9*(BN11+0.5))/BO18,2)</f>
        <v>79.94</v>
      </c>
      <c r="BP11" s="556">
        <f t="shared" ref="BP11" si="234">ROUND((BP6*(BO11+1)+0.5*BP7+BP9*(BO11+0.5))/BP18,2)</f>
        <v>80.540000000000006</v>
      </c>
      <c r="BQ11" s="556">
        <f t="shared" ref="BQ11" si="235">ROUND((BQ6*(BP11+1)+0.5*BQ7+BQ9*(BP11+0.5))/BQ18,2)</f>
        <v>81.14</v>
      </c>
      <c r="BR11" s="556">
        <f t="shared" ref="BR11" si="236">ROUND((BR6*(BQ11+1)+0.5*BR7+BR9*(BQ11+0.5))/BR18,2)</f>
        <v>81.73</v>
      </c>
      <c r="BS11" s="556">
        <f t="shared" ref="BS11" si="237">ROUND((BS6*(BR11+1)+0.5*BS7+BS9*(BR11+0.5))/BS18,2)</f>
        <v>82.32</v>
      </c>
      <c r="BT11" s="556">
        <f t="shared" ref="BT11" si="238">ROUND((BT6*(BS11+1)+0.5*BT7+BT9*(BS11+0.5))/BT18,2)</f>
        <v>82.91</v>
      </c>
      <c r="BU11" s="556">
        <f t="shared" ref="BU11" si="239">ROUND((BU6*(BT11+1)+0.5*BU7+BU9*(BT11+0.5))/BU18,2)</f>
        <v>83.5</v>
      </c>
      <c r="BV11" s="556">
        <f t="shared" ref="BV11" si="240">ROUND((BV6*(BU11+1)+0.5*BV7+BV9*(BU11+0.5))/BV18,2)</f>
        <v>84.08</v>
      </c>
      <c r="BW11" s="556">
        <f t="shared" ref="BW11" si="241">ROUND((BW6*(BV11+1)+0.5*BW7+BW9*(BV11+0.5))/BW18,2)</f>
        <v>84.66</v>
      </c>
      <c r="BX11" s="556">
        <f t="shared" ref="BX11" si="242">ROUND((BX6*(BW11+1)+0.5*BX7+BX9*(BW11+0.5))/BX18,2)</f>
        <v>85.24</v>
      </c>
      <c r="BY11" s="556">
        <f t="shared" ref="BY11" si="243">ROUND((BY6*(BX11+1)+0.5*BY7+BY9*(BX11+0.5))/BY18,2)</f>
        <v>85.81</v>
      </c>
      <c r="BZ11" s="556">
        <f t="shared" ref="BZ11" si="244">ROUND((BZ6*(BY11+1)+0.5*BZ7+BZ9*(BY11+0.5))/BZ18,2)</f>
        <v>86.38</v>
      </c>
      <c r="CA11" s="556">
        <f t="shared" ref="CA11" si="245">ROUND((CA6*(BZ11+1)+0.5*CA7+CA9*(BZ11+0.5))/CA18,2)</f>
        <v>86.95</v>
      </c>
      <c r="CB11" s="556">
        <f t="shared" ref="CB11" si="246">ROUND((CB6*(CA11+1)+0.5*CB7+CB9*(CA11+0.5))/CB18,2)</f>
        <v>87.52</v>
      </c>
      <c r="CC11" s="556">
        <f t="shared" ref="CC11" si="247">ROUND((CC6*(CB11+1)+0.5*CC7+CC9*(CB11+0.5))/CC18,2)</f>
        <v>88.08</v>
      </c>
      <c r="CD11" s="556">
        <f t="shared" ref="CD11" si="248">ROUND((CD6*(CC11+1)+0.5*CD7+CD9*(CC11+0.5))/CD18,2)</f>
        <v>88.64</v>
      </c>
      <c r="CE11" s="556">
        <f t="shared" ref="CE11" si="249">ROUND((CE6*(CD11+1)+0.5*CE7+CE9*(CD11+0.5))/CE18,2)</f>
        <v>89.2</v>
      </c>
      <c r="CF11" s="556">
        <f t="shared" ref="CF11" si="250">ROUND((CF6*(CE11+1)+0.5*CF7+CF9*(CE11+0.5))/CF18,2)</f>
        <v>89.75</v>
      </c>
      <c r="CG11" s="556">
        <f t="shared" ref="CG11" si="251">ROUND((CG6*(CF11+1)+0.5*CG7+CG9*(CF11+0.5))/CG18,2)</f>
        <v>90.3</v>
      </c>
      <c r="CH11" s="556">
        <f t="shared" ref="CH11" si="252">ROUND((CH6*(CG11+1)+0.5*CH7+CH9*(CG11+0.5))/CH18,2)</f>
        <v>90.85</v>
      </c>
      <c r="CI11" s="556">
        <f t="shared" ref="CI11" si="253">ROUND((CI6*(CH11+1)+0.5*CI7+CI9*(CH11+0.5))/CI18,2)</f>
        <v>91.4</v>
      </c>
      <c r="CJ11" s="556">
        <f t="shared" ref="CJ11" si="254">ROUND((CJ6*(CI11+1)+0.5*CJ7+CJ9*(CI11+0.5))/CJ18,2)</f>
        <v>91.94</v>
      </c>
      <c r="CK11" s="556">
        <f t="shared" ref="CK11" si="255">ROUND((CK6*(CJ11+1)+0.5*CK7+CK9*(CJ11+0.5))/CK18,2)</f>
        <v>92.48</v>
      </c>
      <c r="CL11" s="556">
        <f t="shared" ref="CL11" si="256">ROUND((CL6*(CK11+1)+0.5*CL7+CL9*(CK11+0.5))/CL18,2)</f>
        <v>93.02</v>
      </c>
      <c r="CM11" s="556">
        <f t="shared" ref="CM11" si="257">ROUND((CM6*(CL11+1)+0.5*CM7+CM9*(CL11+0.5))/CM18,2)</f>
        <v>93.55</v>
      </c>
      <c r="CN11" s="556">
        <f t="shared" ref="CN11" si="258">ROUND((CN6*(CM11+1)+0.5*CN7+CN9*(CM11+0.5))/CN18,2)</f>
        <v>94.08</v>
      </c>
      <c r="CO11" s="556">
        <f t="shared" ref="CO11" si="259">ROUND((CO6*(CN11+1)+0.5*CO7+CO9*(CN11+0.5))/CO18,2)</f>
        <v>94.61</v>
      </c>
    </row>
    <row r="12" spans="1:93" s="556" customFormat="1">
      <c r="B12" s="556" t="s">
        <v>1994</v>
      </c>
      <c r="C12" s="633" t="s">
        <v>2004</v>
      </c>
      <c r="D12" s="633"/>
      <c r="E12" s="436" t="s">
        <v>206</v>
      </c>
      <c r="F12" s="634"/>
      <c r="G12" s="634"/>
      <c r="H12" s="633" t="s">
        <v>206</v>
      </c>
      <c r="I12" s="633" t="str">
        <f>$H12</f>
        <v>R3.0</v>
      </c>
      <c r="J12" s="633" t="str">
        <f t="shared" ref="J12:AK13" si="260">$H12</f>
        <v>R3.0</v>
      </c>
      <c r="K12" s="633" t="str">
        <f t="shared" si="260"/>
        <v>R3.0</v>
      </c>
      <c r="L12" s="633" t="str">
        <f t="shared" si="260"/>
        <v>R3.0</v>
      </c>
      <c r="M12" s="633" t="str">
        <f t="shared" si="260"/>
        <v>R3.0</v>
      </c>
      <c r="N12" s="633" t="str">
        <f t="shared" si="260"/>
        <v>R3.0</v>
      </c>
      <c r="O12" s="633" t="str">
        <f t="shared" si="260"/>
        <v>R3.0</v>
      </c>
      <c r="P12" s="633" t="str">
        <f t="shared" si="260"/>
        <v>R3.0</v>
      </c>
      <c r="Q12" s="633" t="str">
        <f t="shared" si="260"/>
        <v>R3.0</v>
      </c>
      <c r="R12" s="633" t="str">
        <f t="shared" si="260"/>
        <v>R3.0</v>
      </c>
      <c r="S12" s="633" t="str">
        <f t="shared" si="260"/>
        <v>R3.0</v>
      </c>
      <c r="T12" s="633" t="str">
        <f t="shared" si="260"/>
        <v>R3.0</v>
      </c>
      <c r="U12" s="633" t="str">
        <f t="shared" si="260"/>
        <v>R3.0</v>
      </c>
      <c r="V12" s="633" t="str">
        <f t="shared" si="260"/>
        <v>R3.0</v>
      </c>
      <c r="W12" s="633" t="str">
        <f t="shared" si="260"/>
        <v>R3.0</v>
      </c>
      <c r="X12" s="633" t="str">
        <f t="shared" si="260"/>
        <v>R3.0</v>
      </c>
      <c r="Y12" s="633" t="str">
        <f t="shared" si="260"/>
        <v>R3.0</v>
      </c>
      <c r="Z12" s="633" t="str">
        <f t="shared" si="260"/>
        <v>R3.0</v>
      </c>
      <c r="AA12" s="633" t="str">
        <f t="shared" si="260"/>
        <v>R3.0</v>
      </c>
      <c r="AB12" s="633" t="str">
        <f t="shared" si="260"/>
        <v>R3.0</v>
      </c>
      <c r="AC12" s="633" t="str">
        <f t="shared" si="260"/>
        <v>R3.0</v>
      </c>
      <c r="AD12" s="633" t="str">
        <f t="shared" si="260"/>
        <v>R3.0</v>
      </c>
      <c r="AE12" s="633" t="str">
        <f t="shared" si="260"/>
        <v>R3.0</v>
      </c>
      <c r="AF12" s="633" t="str">
        <f t="shared" si="260"/>
        <v>R3.0</v>
      </c>
      <c r="AG12" s="633" t="str">
        <f t="shared" si="260"/>
        <v>R3.0</v>
      </c>
      <c r="AH12" s="633" t="str">
        <f t="shared" si="260"/>
        <v>R3.0</v>
      </c>
      <c r="AI12" s="633" t="str">
        <f t="shared" si="260"/>
        <v>R3.0</v>
      </c>
      <c r="AJ12" s="633" t="str">
        <f t="shared" si="260"/>
        <v>R3.0</v>
      </c>
      <c r="AK12" s="634" t="str">
        <f t="shared" si="260"/>
        <v>R3.0</v>
      </c>
      <c r="AL12" s="634" t="str">
        <f t="shared" ref="AK12:CO13" si="261">$H12</f>
        <v>R3.0</v>
      </c>
      <c r="AM12" s="634" t="str">
        <f t="shared" si="261"/>
        <v>R3.0</v>
      </c>
      <c r="AN12" s="634" t="str">
        <f t="shared" si="261"/>
        <v>R3.0</v>
      </c>
      <c r="AO12" s="634" t="str">
        <f t="shared" si="261"/>
        <v>R3.0</v>
      </c>
      <c r="AP12" s="634" t="str">
        <f t="shared" si="261"/>
        <v>R3.0</v>
      </c>
      <c r="AQ12" s="634" t="str">
        <f t="shared" si="261"/>
        <v>R3.0</v>
      </c>
      <c r="AR12" s="634" t="str">
        <f t="shared" si="261"/>
        <v>R3.0</v>
      </c>
      <c r="AS12" s="634" t="str">
        <f t="shared" si="261"/>
        <v>R3.0</v>
      </c>
      <c r="AT12" s="634" t="str">
        <f t="shared" si="261"/>
        <v>R3.0</v>
      </c>
      <c r="AU12" s="634" t="str">
        <f t="shared" si="261"/>
        <v>R3.0</v>
      </c>
      <c r="AV12" s="634" t="str">
        <f t="shared" si="261"/>
        <v>R3.0</v>
      </c>
      <c r="AW12" s="634" t="str">
        <f t="shared" si="261"/>
        <v>R3.0</v>
      </c>
      <c r="AX12" s="634" t="str">
        <f t="shared" si="261"/>
        <v>R3.0</v>
      </c>
      <c r="AY12" s="634" t="str">
        <f t="shared" si="261"/>
        <v>R3.0</v>
      </c>
      <c r="AZ12" s="634" t="str">
        <f t="shared" si="261"/>
        <v>R3.0</v>
      </c>
      <c r="BA12" s="634" t="str">
        <f t="shared" si="261"/>
        <v>R3.0</v>
      </c>
      <c r="BB12" s="634" t="str">
        <f t="shared" si="261"/>
        <v>R3.0</v>
      </c>
      <c r="BC12" s="634" t="str">
        <f t="shared" si="261"/>
        <v>R3.0</v>
      </c>
      <c r="BD12" s="634" t="str">
        <f t="shared" si="261"/>
        <v>R3.0</v>
      </c>
      <c r="BE12" s="634" t="str">
        <f t="shared" si="261"/>
        <v>R3.0</v>
      </c>
      <c r="BF12" s="634" t="str">
        <f t="shared" si="261"/>
        <v>R3.0</v>
      </c>
      <c r="BG12" s="634" t="str">
        <f t="shared" si="261"/>
        <v>R3.0</v>
      </c>
      <c r="BH12" s="634" t="str">
        <f t="shared" si="261"/>
        <v>R3.0</v>
      </c>
      <c r="BI12" s="634" t="str">
        <f t="shared" si="261"/>
        <v>R3.0</v>
      </c>
      <c r="BJ12" s="634" t="str">
        <f t="shared" si="261"/>
        <v>R3.0</v>
      </c>
      <c r="BK12" s="634" t="str">
        <f t="shared" si="261"/>
        <v>R3.0</v>
      </c>
      <c r="BL12" s="634" t="str">
        <f t="shared" si="261"/>
        <v>R3.0</v>
      </c>
      <c r="BM12" s="634" t="str">
        <f t="shared" si="261"/>
        <v>R3.0</v>
      </c>
      <c r="BN12" s="634" t="str">
        <f t="shared" si="261"/>
        <v>R3.0</v>
      </c>
      <c r="BO12" s="634" t="str">
        <f t="shared" si="261"/>
        <v>R3.0</v>
      </c>
      <c r="BP12" s="634" t="str">
        <f t="shared" si="261"/>
        <v>R3.0</v>
      </c>
      <c r="BQ12" s="634" t="str">
        <f t="shared" si="261"/>
        <v>R3.0</v>
      </c>
      <c r="BR12" s="634" t="str">
        <f t="shared" si="261"/>
        <v>R3.0</v>
      </c>
      <c r="BS12" s="634" t="str">
        <f t="shared" si="261"/>
        <v>R3.0</v>
      </c>
      <c r="BT12" s="634" t="str">
        <f t="shared" si="261"/>
        <v>R3.0</v>
      </c>
      <c r="BU12" s="634" t="str">
        <f t="shared" si="261"/>
        <v>R3.0</v>
      </c>
      <c r="BV12" s="634" t="str">
        <f t="shared" si="261"/>
        <v>R3.0</v>
      </c>
      <c r="BW12" s="634" t="str">
        <f t="shared" si="261"/>
        <v>R3.0</v>
      </c>
      <c r="BX12" s="634" t="str">
        <f t="shared" si="261"/>
        <v>R3.0</v>
      </c>
      <c r="BY12" s="634" t="str">
        <f t="shared" si="261"/>
        <v>R3.0</v>
      </c>
      <c r="BZ12" s="634" t="str">
        <f t="shared" si="261"/>
        <v>R3.0</v>
      </c>
      <c r="CA12" s="634" t="str">
        <f t="shared" si="261"/>
        <v>R3.0</v>
      </c>
      <c r="CB12" s="634" t="str">
        <f t="shared" si="261"/>
        <v>R3.0</v>
      </c>
      <c r="CC12" s="634" t="str">
        <f t="shared" si="261"/>
        <v>R3.0</v>
      </c>
      <c r="CD12" s="634" t="str">
        <f t="shared" si="261"/>
        <v>R3.0</v>
      </c>
      <c r="CE12" s="634" t="str">
        <f t="shared" si="261"/>
        <v>R3.0</v>
      </c>
      <c r="CF12" s="634" t="str">
        <f t="shared" si="261"/>
        <v>R3.0</v>
      </c>
      <c r="CG12" s="634" t="str">
        <f t="shared" si="261"/>
        <v>R3.0</v>
      </c>
      <c r="CH12" s="634" t="str">
        <f t="shared" si="261"/>
        <v>R3.0</v>
      </c>
      <c r="CI12" s="634" t="str">
        <f t="shared" si="261"/>
        <v>R3.0</v>
      </c>
      <c r="CJ12" s="634" t="str">
        <f t="shared" si="261"/>
        <v>R3.0</v>
      </c>
      <c r="CK12" s="634" t="str">
        <f t="shared" si="261"/>
        <v>R3.0</v>
      </c>
      <c r="CL12" s="634" t="str">
        <f t="shared" si="261"/>
        <v>R3.0</v>
      </c>
      <c r="CM12" s="634" t="str">
        <f t="shared" si="261"/>
        <v>R3.0</v>
      </c>
      <c r="CN12" s="634" t="str">
        <f t="shared" si="261"/>
        <v>R3.0</v>
      </c>
      <c r="CO12" s="634" t="str">
        <f t="shared" si="261"/>
        <v>R3.0</v>
      </c>
    </row>
    <row r="13" spans="1:93" s="556" customFormat="1">
      <c r="B13" s="556" t="s">
        <v>1995</v>
      </c>
      <c r="C13" s="633" t="s">
        <v>2003</v>
      </c>
      <c r="D13" s="633"/>
      <c r="E13" s="436">
        <v>75</v>
      </c>
      <c r="F13" s="634"/>
      <c r="G13" s="634"/>
      <c r="H13" s="556">
        <v>75</v>
      </c>
      <c r="I13" s="556">
        <f>$H13</f>
        <v>75</v>
      </c>
      <c r="J13" s="556">
        <f t="shared" si="260"/>
        <v>75</v>
      </c>
      <c r="K13" s="556">
        <f t="shared" si="260"/>
        <v>75</v>
      </c>
      <c r="L13" s="556">
        <f t="shared" si="260"/>
        <v>75</v>
      </c>
      <c r="M13" s="556">
        <f t="shared" si="260"/>
        <v>75</v>
      </c>
      <c r="N13" s="556">
        <f t="shared" si="260"/>
        <v>75</v>
      </c>
      <c r="O13" s="556">
        <f t="shared" si="260"/>
        <v>75</v>
      </c>
      <c r="P13" s="556">
        <f t="shared" si="260"/>
        <v>75</v>
      </c>
      <c r="Q13" s="556">
        <f t="shared" si="260"/>
        <v>75</v>
      </c>
      <c r="R13" s="556">
        <f t="shared" si="260"/>
        <v>75</v>
      </c>
      <c r="S13" s="556">
        <f t="shared" si="260"/>
        <v>75</v>
      </c>
      <c r="T13" s="556">
        <f t="shared" si="260"/>
        <v>75</v>
      </c>
      <c r="U13" s="556">
        <f t="shared" si="260"/>
        <v>75</v>
      </c>
      <c r="V13" s="556">
        <f t="shared" si="260"/>
        <v>75</v>
      </c>
      <c r="W13" s="556">
        <f t="shared" si="260"/>
        <v>75</v>
      </c>
      <c r="X13" s="556">
        <f t="shared" si="260"/>
        <v>75</v>
      </c>
      <c r="Y13" s="556">
        <f t="shared" si="260"/>
        <v>75</v>
      </c>
      <c r="Z13" s="556">
        <f t="shared" si="260"/>
        <v>75</v>
      </c>
      <c r="AA13" s="556">
        <f t="shared" si="260"/>
        <v>75</v>
      </c>
      <c r="AB13" s="556">
        <f t="shared" si="260"/>
        <v>75</v>
      </c>
      <c r="AC13" s="556">
        <f t="shared" si="260"/>
        <v>75</v>
      </c>
      <c r="AD13" s="556">
        <f t="shared" si="260"/>
        <v>75</v>
      </c>
      <c r="AE13" s="556">
        <f t="shared" si="260"/>
        <v>75</v>
      </c>
      <c r="AF13" s="556">
        <f t="shared" si="260"/>
        <v>75</v>
      </c>
      <c r="AG13" s="556">
        <f t="shared" si="260"/>
        <v>75</v>
      </c>
      <c r="AH13" s="556">
        <f t="shared" si="260"/>
        <v>75</v>
      </c>
      <c r="AI13" s="556">
        <f t="shared" si="260"/>
        <v>75</v>
      </c>
      <c r="AJ13" s="556">
        <f t="shared" si="260"/>
        <v>75</v>
      </c>
      <c r="AK13" s="556">
        <f t="shared" si="261"/>
        <v>75</v>
      </c>
      <c r="AL13" s="556">
        <f t="shared" si="261"/>
        <v>75</v>
      </c>
      <c r="AM13" s="556">
        <f t="shared" si="261"/>
        <v>75</v>
      </c>
      <c r="AN13" s="556">
        <f t="shared" si="261"/>
        <v>75</v>
      </c>
      <c r="AO13" s="556">
        <f t="shared" si="261"/>
        <v>75</v>
      </c>
      <c r="AP13" s="556">
        <f t="shared" si="261"/>
        <v>75</v>
      </c>
      <c r="AQ13" s="556">
        <f t="shared" si="261"/>
        <v>75</v>
      </c>
      <c r="AR13" s="556">
        <f t="shared" si="261"/>
        <v>75</v>
      </c>
      <c r="AS13" s="556">
        <f t="shared" si="261"/>
        <v>75</v>
      </c>
      <c r="AT13" s="556">
        <f t="shared" si="261"/>
        <v>75</v>
      </c>
      <c r="AU13" s="556">
        <f t="shared" si="261"/>
        <v>75</v>
      </c>
      <c r="AV13" s="556">
        <f t="shared" si="261"/>
        <v>75</v>
      </c>
      <c r="AW13" s="556">
        <f t="shared" si="261"/>
        <v>75</v>
      </c>
      <c r="AX13" s="556">
        <f t="shared" si="261"/>
        <v>75</v>
      </c>
      <c r="AY13" s="556">
        <f t="shared" si="261"/>
        <v>75</v>
      </c>
      <c r="AZ13" s="556">
        <f t="shared" si="261"/>
        <v>75</v>
      </c>
      <c r="BA13" s="556">
        <f t="shared" si="261"/>
        <v>75</v>
      </c>
      <c r="BB13" s="556">
        <f t="shared" si="261"/>
        <v>75</v>
      </c>
      <c r="BC13" s="556">
        <f t="shared" si="261"/>
        <v>75</v>
      </c>
      <c r="BD13" s="556">
        <f t="shared" si="261"/>
        <v>75</v>
      </c>
      <c r="BE13" s="556">
        <f t="shared" si="261"/>
        <v>75</v>
      </c>
      <c r="BF13" s="556">
        <f t="shared" si="261"/>
        <v>75</v>
      </c>
      <c r="BG13" s="556">
        <f t="shared" si="261"/>
        <v>75</v>
      </c>
      <c r="BH13" s="556">
        <f t="shared" si="261"/>
        <v>75</v>
      </c>
      <c r="BI13" s="556">
        <f t="shared" si="261"/>
        <v>75</v>
      </c>
      <c r="BJ13" s="556">
        <f t="shared" si="261"/>
        <v>75</v>
      </c>
      <c r="BK13" s="556">
        <f t="shared" si="261"/>
        <v>75</v>
      </c>
      <c r="BL13" s="556">
        <f t="shared" si="261"/>
        <v>75</v>
      </c>
      <c r="BM13" s="556">
        <f t="shared" si="261"/>
        <v>75</v>
      </c>
      <c r="BN13" s="556">
        <f t="shared" si="261"/>
        <v>75</v>
      </c>
      <c r="BO13" s="556">
        <f t="shared" si="261"/>
        <v>75</v>
      </c>
      <c r="BP13" s="556">
        <f t="shared" si="261"/>
        <v>75</v>
      </c>
      <c r="BQ13" s="556">
        <f t="shared" si="261"/>
        <v>75</v>
      </c>
      <c r="BR13" s="556">
        <f t="shared" si="261"/>
        <v>75</v>
      </c>
      <c r="BS13" s="556">
        <f t="shared" si="261"/>
        <v>75</v>
      </c>
      <c r="BT13" s="556">
        <f t="shared" si="261"/>
        <v>75</v>
      </c>
      <c r="BU13" s="556">
        <f t="shared" si="261"/>
        <v>75</v>
      </c>
      <c r="BV13" s="556">
        <f t="shared" si="261"/>
        <v>75</v>
      </c>
      <c r="BW13" s="556">
        <f t="shared" si="261"/>
        <v>75</v>
      </c>
      <c r="BX13" s="556">
        <f t="shared" si="261"/>
        <v>75</v>
      </c>
      <c r="BY13" s="556">
        <f t="shared" si="261"/>
        <v>75</v>
      </c>
      <c r="BZ13" s="556">
        <f t="shared" si="261"/>
        <v>75</v>
      </c>
      <c r="CA13" s="556">
        <f t="shared" si="261"/>
        <v>75</v>
      </c>
      <c r="CB13" s="556">
        <f t="shared" si="261"/>
        <v>75</v>
      </c>
      <c r="CC13" s="556">
        <f t="shared" si="261"/>
        <v>75</v>
      </c>
      <c r="CD13" s="556">
        <f t="shared" si="261"/>
        <v>75</v>
      </c>
      <c r="CE13" s="556">
        <f t="shared" si="261"/>
        <v>75</v>
      </c>
      <c r="CF13" s="556">
        <f t="shared" si="261"/>
        <v>75</v>
      </c>
      <c r="CG13" s="556">
        <f t="shared" si="261"/>
        <v>75</v>
      </c>
      <c r="CH13" s="556">
        <f t="shared" si="261"/>
        <v>75</v>
      </c>
      <c r="CI13" s="556">
        <f t="shared" si="261"/>
        <v>75</v>
      </c>
      <c r="CJ13" s="556">
        <f t="shared" si="261"/>
        <v>75</v>
      </c>
      <c r="CK13" s="556">
        <f t="shared" si="261"/>
        <v>75</v>
      </c>
      <c r="CL13" s="556">
        <f t="shared" si="261"/>
        <v>75</v>
      </c>
      <c r="CM13" s="556">
        <f t="shared" si="261"/>
        <v>75</v>
      </c>
      <c r="CN13" s="556">
        <f t="shared" si="261"/>
        <v>75</v>
      </c>
      <c r="CO13" s="556">
        <f t="shared" si="261"/>
        <v>75</v>
      </c>
    </row>
    <row r="14" spans="1:93" s="556" customFormat="1">
      <c r="B14" s="556" t="s">
        <v>1998</v>
      </c>
      <c r="C14" s="633" t="s">
        <v>2003</v>
      </c>
      <c r="D14" s="633"/>
      <c r="E14" s="634"/>
      <c r="F14" s="634"/>
      <c r="G14" s="634"/>
      <c r="H14" s="556">
        <f>ROUND(H11*100/H13,0)</f>
        <v>50</v>
      </c>
      <c r="I14" s="556">
        <f t="shared" ref="I14:AJ14" si="262">ROUND(I11*100/I13,0)</f>
        <v>51</v>
      </c>
      <c r="J14" s="556">
        <f t="shared" si="262"/>
        <v>53</v>
      </c>
      <c r="K14" s="556">
        <f t="shared" si="262"/>
        <v>54</v>
      </c>
      <c r="L14" s="556">
        <f t="shared" si="262"/>
        <v>55</v>
      </c>
      <c r="M14" s="556">
        <f t="shared" si="262"/>
        <v>57</v>
      </c>
      <c r="N14" s="556">
        <f t="shared" si="262"/>
        <v>58</v>
      </c>
      <c r="O14" s="556">
        <f t="shared" si="262"/>
        <v>59</v>
      </c>
      <c r="P14" s="556">
        <f t="shared" si="262"/>
        <v>60</v>
      </c>
      <c r="Q14" s="556">
        <f t="shared" si="262"/>
        <v>61</v>
      </c>
      <c r="R14" s="556">
        <f t="shared" si="262"/>
        <v>62</v>
      </c>
      <c r="S14" s="556">
        <f t="shared" si="262"/>
        <v>63</v>
      </c>
      <c r="T14" s="556">
        <f t="shared" si="262"/>
        <v>64</v>
      </c>
      <c r="U14" s="556">
        <f t="shared" si="262"/>
        <v>65</v>
      </c>
      <c r="V14" s="556">
        <f t="shared" si="262"/>
        <v>66</v>
      </c>
      <c r="W14" s="556">
        <f t="shared" si="262"/>
        <v>67</v>
      </c>
      <c r="X14" s="556">
        <f t="shared" si="262"/>
        <v>68</v>
      </c>
      <c r="Y14" s="556">
        <f t="shared" si="262"/>
        <v>69</v>
      </c>
      <c r="Z14" s="556">
        <f t="shared" si="262"/>
        <v>70</v>
      </c>
      <c r="AA14" s="556">
        <f t="shared" si="262"/>
        <v>71</v>
      </c>
      <c r="AB14" s="556">
        <f t="shared" si="262"/>
        <v>72</v>
      </c>
      <c r="AC14" s="556">
        <f t="shared" si="262"/>
        <v>73</v>
      </c>
      <c r="AD14" s="556">
        <f t="shared" si="262"/>
        <v>74</v>
      </c>
      <c r="AE14" s="556">
        <f t="shared" si="262"/>
        <v>75</v>
      </c>
      <c r="AF14" s="556">
        <f t="shared" si="262"/>
        <v>76</v>
      </c>
      <c r="AG14" s="556">
        <f t="shared" si="262"/>
        <v>77</v>
      </c>
      <c r="AH14" s="556">
        <f t="shared" si="262"/>
        <v>78</v>
      </c>
      <c r="AI14" s="556">
        <f t="shared" si="262"/>
        <v>79</v>
      </c>
      <c r="AJ14" s="556">
        <f t="shared" si="262"/>
        <v>80</v>
      </c>
      <c r="AK14" s="556">
        <f t="shared" ref="AK14:CO14" si="263">ROUND(AK11*100/AK13,0)</f>
        <v>81</v>
      </c>
      <c r="AL14" s="556">
        <f t="shared" si="263"/>
        <v>82</v>
      </c>
      <c r="AM14" s="556">
        <f t="shared" si="263"/>
        <v>82</v>
      </c>
      <c r="AN14" s="556">
        <f t="shared" si="263"/>
        <v>83</v>
      </c>
      <c r="AO14" s="556">
        <f t="shared" si="263"/>
        <v>84</v>
      </c>
      <c r="AP14" s="556">
        <f t="shared" si="263"/>
        <v>85</v>
      </c>
      <c r="AQ14" s="556">
        <f t="shared" si="263"/>
        <v>86</v>
      </c>
      <c r="AR14" s="556">
        <f t="shared" si="263"/>
        <v>87</v>
      </c>
      <c r="AS14" s="556">
        <f t="shared" si="263"/>
        <v>88</v>
      </c>
      <c r="AT14" s="556">
        <f t="shared" si="263"/>
        <v>89</v>
      </c>
      <c r="AU14" s="556">
        <f t="shared" si="263"/>
        <v>90</v>
      </c>
      <c r="AV14" s="556">
        <f t="shared" si="263"/>
        <v>91</v>
      </c>
      <c r="AW14" s="556">
        <f t="shared" si="263"/>
        <v>91</v>
      </c>
      <c r="AX14" s="556">
        <f t="shared" si="263"/>
        <v>92</v>
      </c>
      <c r="AY14" s="556">
        <f t="shared" si="263"/>
        <v>93</v>
      </c>
      <c r="AZ14" s="556">
        <f t="shared" si="263"/>
        <v>94</v>
      </c>
      <c r="BA14" s="556">
        <f t="shared" si="263"/>
        <v>95</v>
      </c>
      <c r="BB14" s="556">
        <f t="shared" si="263"/>
        <v>96</v>
      </c>
      <c r="BC14" s="556">
        <f t="shared" si="263"/>
        <v>97</v>
      </c>
      <c r="BD14" s="556">
        <f t="shared" si="263"/>
        <v>98</v>
      </c>
      <c r="BE14" s="556">
        <f t="shared" si="263"/>
        <v>98</v>
      </c>
      <c r="BF14" s="556">
        <f t="shared" si="263"/>
        <v>99</v>
      </c>
      <c r="BG14" s="556">
        <f t="shared" si="263"/>
        <v>100</v>
      </c>
      <c r="BH14" s="556">
        <f t="shared" si="263"/>
        <v>101</v>
      </c>
      <c r="BI14" s="556">
        <f t="shared" si="263"/>
        <v>102</v>
      </c>
      <c r="BJ14" s="556">
        <f t="shared" si="263"/>
        <v>103</v>
      </c>
      <c r="BK14" s="556">
        <f t="shared" si="263"/>
        <v>103</v>
      </c>
      <c r="BL14" s="556">
        <f t="shared" si="263"/>
        <v>104</v>
      </c>
      <c r="BM14" s="556">
        <f t="shared" si="263"/>
        <v>105</v>
      </c>
      <c r="BN14" s="556">
        <f t="shared" si="263"/>
        <v>106</v>
      </c>
      <c r="BO14" s="556">
        <f t="shared" si="263"/>
        <v>107</v>
      </c>
      <c r="BP14" s="556">
        <f t="shared" si="263"/>
        <v>107</v>
      </c>
      <c r="BQ14" s="556">
        <f t="shared" si="263"/>
        <v>108</v>
      </c>
      <c r="BR14" s="556">
        <f t="shared" si="263"/>
        <v>109</v>
      </c>
      <c r="BS14" s="556">
        <f t="shared" si="263"/>
        <v>110</v>
      </c>
      <c r="BT14" s="556">
        <f t="shared" si="263"/>
        <v>111</v>
      </c>
      <c r="BU14" s="556">
        <f t="shared" si="263"/>
        <v>111</v>
      </c>
      <c r="BV14" s="556">
        <f t="shared" si="263"/>
        <v>112</v>
      </c>
      <c r="BW14" s="556">
        <f t="shared" si="263"/>
        <v>113</v>
      </c>
      <c r="BX14" s="556">
        <f t="shared" si="263"/>
        <v>114</v>
      </c>
      <c r="BY14" s="556">
        <f t="shared" si="263"/>
        <v>114</v>
      </c>
      <c r="BZ14" s="556">
        <f t="shared" si="263"/>
        <v>115</v>
      </c>
      <c r="CA14" s="556">
        <f t="shared" si="263"/>
        <v>116</v>
      </c>
      <c r="CB14" s="556">
        <f t="shared" si="263"/>
        <v>117</v>
      </c>
      <c r="CC14" s="556">
        <f t="shared" si="263"/>
        <v>117</v>
      </c>
      <c r="CD14" s="556">
        <f t="shared" si="263"/>
        <v>118</v>
      </c>
      <c r="CE14" s="556">
        <f t="shared" si="263"/>
        <v>119</v>
      </c>
      <c r="CF14" s="556">
        <f t="shared" si="263"/>
        <v>120</v>
      </c>
      <c r="CG14" s="556">
        <f t="shared" si="263"/>
        <v>120</v>
      </c>
      <c r="CH14" s="556">
        <f t="shared" si="263"/>
        <v>121</v>
      </c>
      <c r="CI14" s="556">
        <f t="shared" si="263"/>
        <v>122</v>
      </c>
      <c r="CJ14" s="556">
        <f t="shared" si="263"/>
        <v>123</v>
      </c>
      <c r="CK14" s="556">
        <f t="shared" si="263"/>
        <v>123</v>
      </c>
      <c r="CL14" s="556">
        <f t="shared" si="263"/>
        <v>124</v>
      </c>
      <c r="CM14" s="556">
        <f t="shared" si="263"/>
        <v>125</v>
      </c>
      <c r="CN14" s="556">
        <f t="shared" si="263"/>
        <v>125</v>
      </c>
      <c r="CO14" s="556">
        <f t="shared" si="263"/>
        <v>126</v>
      </c>
    </row>
    <row r="15" spans="1:93" s="556" customFormat="1">
      <c r="B15" s="556" t="s">
        <v>1996</v>
      </c>
      <c r="C15" s="633" t="s">
        <v>2005</v>
      </c>
      <c r="D15" s="633"/>
      <c r="E15" s="634"/>
      <c r="F15" s="634"/>
      <c r="G15" s="634"/>
      <c r="H15" s="633" t="str">
        <f>CONCATENATE(H12,IF(H14&lt;10,CONCATENATE("00",H14),IF(H14&lt;100,CONCATENATE("0",H14),H14)))</f>
        <v>R3.0050</v>
      </c>
      <c r="I15" s="633" t="str">
        <f t="shared" ref="I15:AJ15" si="264">CONCATENATE(I12,IF(I14&lt;10,CONCATENATE("00",I14),IF(I14&lt;100,CONCATENATE("0",I14),I14)))</f>
        <v>R3.0051</v>
      </c>
      <c r="J15" s="633" t="str">
        <f t="shared" si="264"/>
        <v>R3.0053</v>
      </c>
      <c r="K15" s="633" t="str">
        <f t="shared" si="264"/>
        <v>R3.0054</v>
      </c>
      <c r="L15" s="633" t="str">
        <f t="shared" si="264"/>
        <v>R3.0055</v>
      </c>
      <c r="M15" s="633" t="str">
        <f t="shared" si="264"/>
        <v>R3.0057</v>
      </c>
      <c r="N15" s="633" t="str">
        <f t="shared" si="264"/>
        <v>R3.0058</v>
      </c>
      <c r="O15" s="633" t="str">
        <f t="shared" si="264"/>
        <v>R3.0059</v>
      </c>
      <c r="P15" s="633" t="str">
        <f t="shared" si="264"/>
        <v>R3.0060</v>
      </c>
      <c r="Q15" s="633" t="str">
        <f t="shared" si="264"/>
        <v>R3.0061</v>
      </c>
      <c r="R15" s="633" t="str">
        <f t="shared" si="264"/>
        <v>R3.0062</v>
      </c>
      <c r="S15" s="633" t="str">
        <f t="shared" si="264"/>
        <v>R3.0063</v>
      </c>
      <c r="T15" s="633" t="str">
        <f t="shared" si="264"/>
        <v>R3.0064</v>
      </c>
      <c r="U15" s="633" t="str">
        <f t="shared" si="264"/>
        <v>R3.0065</v>
      </c>
      <c r="V15" s="633" t="str">
        <f t="shared" si="264"/>
        <v>R3.0066</v>
      </c>
      <c r="W15" s="633" t="str">
        <f t="shared" si="264"/>
        <v>R3.0067</v>
      </c>
      <c r="X15" s="633" t="str">
        <f t="shared" si="264"/>
        <v>R3.0068</v>
      </c>
      <c r="Y15" s="633" t="str">
        <f t="shared" si="264"/>
        <v>R3.0069</v>
      </c>
      <c r="Z15" s="633" t="str">
        <f t="shared" si="264"/>
        <v>R3.0070</v>
      </c>
      <c r="AA15" s="633" t="str">
        <f t="shared" si="264"/>
        <v>R3.0071</v>
      </c>
      <c r="AB15" s="633" t="str">
        <f t="shared" si="264"/>
        <v>R3.0072</v>
      </c>
      <c r="AC15" s="633" t="str">
        <f t="shared" si="264"/>
        <v>R3.0073</v>
      </c>
      <c r="AD15" s="633" t="str">
        <f t="shared" si="264"/>
        <v>R3.0074</v>
      </c>
      <c r="AE15" s="633" t="str">
        <f t="shared" si="264"/>
        <v>R3.0075</v>
      </c>
      <c r="AF15" s="633" t="str">
        <f t="shared" si="264"/>
        <v>R3.0076</v>
      </c>
      <c r="AG15" s="633" t="str">
        <f t="shared" si="264"/>
        <v>R3.0077</v>
      </c>
      <c r="AH15" s="633" t="str">
        <f t="shared" si="264"/>
        <v>R3.0078</v>
      </c>
      <c r="AI15" s="633" t="str">
        <f t="shared" si="264"/>
        <v>R3.0079</v>
      </c>
      <c r="AJ15" s="633" t="str">
        <f t="shared" si="264"/>
        <v>R3.0080</v>
      </c>
      <c r="AK15" s="634" t="str">
        <f t="shared" ref="AK15:CO15" si="265">CONCATENATE(AK12,IF(AK14&lt;10,CONCATENATE("00",AK14),IF(AK14&lt;100,CONCATENATE("0",AK14),AK14)))</f>
        <v>R3.0081</v>
      </c>
      <c r="AL15" s="634" t="str">
        <f t="shared" si="265"/>
        <v>R3.0082</v>
      </c>
      <c r="AM15" s="634" t="str">
        <f t="shared" si="265"/>
        <v>R3.0082</v>
      </c>
      <c r="AN15" s="634" t="str">
        <f t="shared" si="265"/>
        <v>R3.0083</v>
      </c>
      <c r="AO15" s="634" t="str">
        <f t="shared" si="265"/>
        <v>R3.0084</v>
      </c>
      <c r="AP15" s="634" t="str">
        <f t="shared" si="265"/>
        <v>R3.0085</v>
      </c>
      <c r="AQ15" s="634" t="str">
        <f t="shared" si="265"/>
        <v>R3.0086</v>
      </c>
      <c r="AR15" s="634" t="str">
        <f t="shared" si="265"/>
        <v>R3.0087</v>
      </c>
      <c r="AS15" s="634" t="str">
        <f t="shared" si="265"/>
        <v>R3.0088</v>
      </c>
      <c r="AT15" s="634" t="str">
        <f t="shared" si="265"/>
        <v>R3.0089</v>
      </c>
      <c r="AU15" s="634" t="str">
        <f t="shared" si="265"/>
        <v>R3.0090</v>
      </c>
      <c r="AV15" s="634" t="str">
        <f t="shared" si="265"/>
        <v>R3.0091</v>
      </c>
      <c r="AW15" s="634" t="str">
        <f t="shared" si="265"/>
        <v>R3.0091</v>
      </c>
      <c r="AX15" s="634" t="str">
        <f t="shared" si="265"/>
        <v>R3.0092</v>
      </c>
      <c r="AY15" s="634" t="str">
        <f t="shared" si="265"/>
        <v>R3.0093</v>
      </c>
      <c r="AZ15" s="634" t="str">
        <f t="shared" si="265"/>
        <v>R3.0094</v>
      </c>
      <c r="BA15" s="634" t="str">
        <f t="shared" si="265"/>
        <v>R3.0095</v>
      </c>
      <c r="BB15" s="634" t="str">
        <f t="shared" si="265"/>
        <v>R3.0096</v>
      </c>
      <c r="BC15" s="634" t="str">
        <f t="shared" si="265"/>
        <v>R3.0097</v>
      </c>
      <c r="BD15" s="634" t="str">
        <f t="shared" si="265"/>
        <v>R3.0098</v>
      </c>
      <c r="BE15" s="634" t="str">
        <f t="shared" si="265"/>
        <v>R3.0098</v>
      </c>
      <c r="BF15" s="634" t="str">
        <f t="shared" si="265"/>
        <v>R3.0099</v>
      </c>
      <c r="BG15" s="634" t="str">
        <f t="shared" si="265"/>
        <v>R3.0100</v>
      </c>
      <c r="BH15" s="634" t="str">
        <f t="shared" si="265"/>
        <v>R3.0101</v>
      </c>
      <c r="BI15" s="634" t="str">
        <f t="shared" si="265"/>
        <v>R3.0102</v>
      </c>
      <c r="BJ15" s="634" t="str">
        <f t="shared" si="265"/>
        <v>R3.0103</v>
      </c>
      <c r="BK15" s="634" t="str">
        <f t="shared" si="265"/>
        <v>R3.0103</v>
      </c>
      <c r="BL15" s="634" t="str">
        <f t="shared" si="265"/>
        <v>R3.0104</v>
      </c>
      <c r="BM15" s="634" t="str">
        <f t="shared" si="265"/>
        <v>R3.0105</v>
      </c>
      <c r="BN15" s="634" t="str">
        <f t="shared" si="265"/>
        <v>R3.0106</v>
      </c>
      <c r="BO15" s="634" t="str">
        <f t="shared" si="265"/>
        <v>R3.0107</v>
      </c>
      <c r="BP15" s="634" t="str">
        <f t="shared" si="265"/>
        <v>R3.0107</v>
      </c>
      <c r="BQ15" s="634" t="str">
        <f t="shared" si="265"/>
        <v>R3.0108</v>
      </c>
      <c r="BR15" s="634" t="str">
        <f t="shared" si="265"/>
        <v>R3.0109</v>
      </c>
      <c r="BS15" s="634" t="str">
        <f t="shared" si="265"/>
        <v>R3.0110</v>
      </c>
      <c r="BT15" s="634" t="str">
        <f t="shared" si="265"/>
        <v>R3.0111</v>
      </c>
      <c r="BU15" s="634" t="str">
        <f t="shared" si="265"/>
        <v>R3.0111</v>
      </c>
      <c r="BV15" s="634" t="str">
        <f t="shared" si="265"/>
        <v>R3.0112</v>
      </c>
      <c r="BW15" s="634" t="str">
        <f t="shared" si="265"/>
        <v>R3.0113</v>
      </c>
      <c r="BX15" s="634" t="str">
        <f t="shared" si="265"/>
        <v>R3.0114</v>
      </c>
      <c r="BY15" s="634" t="str">
        <f t="shared" si="265"/>
        <v>R3.0114</v>
      </c>
      <c r="BZ15" s="634" t="str">
        <f t="shared" si="265"/>
        <v>R3.0115</v>
      </c>
      <c r="CA15" s="634" t="str">
        <f t="shared" si="265"/>
        <v>R3.0116</v>
      </c>
      <c r="CB15" s="634" t="str">
        <f t="shared" si="265"/>
        <v>R3.0117</v>
      </c>
      <c r="CC15" s="634" t="str">
        <f t="shared" si="265"/>
        <v>R3.0117</v>
      </c>
      <c r="CD15" s="634" t="str">
        <f t="shared" si="265"/>
        <v>R3.0118</v>
      </c>
      <c r="CE15" s="634" t="str">
        <f t="shared" si="265"/>
        <v>R3.0119</v>
      </c>
      <c r="CF15" s="634" t="str">
        <f t="shared" si="265"/>
        <v>R3.0120</v>
      </c>
      <c r="CG15" s="634" t="str">
        <f t="shared" si="265"/>
        <v>R3.0120</v>
      </c>
      <c r="CH15" s="634" t="str">
        <f t="shared" si="265"/>
        <v>R3.0121</v>
      </c>
      <c r="CI15" s="634" t="str">
        <f t="shared" si="265"/>
        <v>R3.0122</v>
      </c>
      <c r="CJ15" s="634" t="str">
        <f t="shared" si="265"/>
        <v>R3.0123</v>
      </c>
      <c r="CK15" s="634" t="str">
        <f t="shared" si="265"/>
        <v>R3.0123</v>
      </c>
      <c r="CL15" s="634" t="str">
        <f t="shared" si="265"/>
        <v>R3.0124</v>
      </c>
      <c r="CM15" s="634" t="str">
        <f t="shared" si="265"/>
        <v>R3.0125</v>
      </c>
      <c r="CN15" s="634" t="str">
        <f t="shared" si="265"/>
        <v>R3.0125</v>
      </c>
      <c r="CO15" s="634" t="str">
        <f t="shared" si="265"/>
        <v>R3.0126</v>
      </c>
    </row>
    <row r="16" spans="1:93" s="556" customFormat="1">
      <c r="B16" s="556" t="s">
        <v>1997</v>
      </c>
      <c r="C16" s="633" t="s">
        <v>2005</v>
      </c>
      <c r="D16" s="633"/>
      <c r="E16" s="634"/>
      <c r="F16" s="634"/>
      <c r="G16" s="634"/>
      <c r="H16" s="556">
        <f t="shared" ref="H16:AJ16" si="266">VLOOKUP(H15,IowaCurves,6)/100</f>
        <v>0.5379203796386719</v>
      </c>
      <c r="I16" s="556">
        <f t="shared" si="266"/>
        <v>0.52964702606201175</v>
      </c>
      <c r="J16" s="556">
        <f t="shared" si="266"/>
        <v>0.5132501602172852</v>
      </c>
      <c r="K16" s="556">
        <f t="shared" si="266"/>
        <v>0.50512779235839844</v>
      </c>
      <c r="L16" s="556">
        <f t="shared" si="266"/>
        <v>0.49705684661865235</v>
      </c>
      <c r="M16" s="556">
        <f t="shared" si="266"/>
        <v>0.48107154846191408</v>
      </c>
      <c r="N16" s="556">
        <f t="shared" si="266"/>
        <v>0.47315837860107424</v>
      </c>
      <c r="O16" s="556">
        <f t="shared" si="266"/>
        <v>0.46529899597167967</v>
      </c>
      <c r="P16" s="556">
        <f t="shared" si="266"/>
        <v>0.45749408721923829</v>
      </c>
      <c r="Q16" s="556">
        <f t="shared" si="266"/>
        <v>0.44974430084228517</v>
      </c>
      <c r="R16" s="556">
        <f t="shared" si="266"/>
        <v>0.4420503616333008</v>
      </c>
      <c r="S16" s="556">
        <f t="shared" si="266"/>
        <v>0.43441299438476561</v>
      </c>
      <c r="T16" s="556">
        <f t="shared" si="266"/>
        <v>0.4268329620361328</v>
      </c>
      <c r="U16" s="556">
        <f t="shared" si="266"/>
        <v>0.41931114196777342</v>
      </c>
      <c r="V16" s="556">
        <f t="shared" si="266"/>
        <v>0.41184837341308594</v>
      </c>
      <c r="W16" s="556">
        <f t="shared" si="266"/>
        <v>0.40444557189941405</v>
      </c>
      <c r="X16" s="556">
        <f t="shared" si="266"/>
        <v>0.39710369110107424</v>
      </c>
      <c r="Y16" s="556">
        <f t="shared" si="266"/>
        <v>0.38982372283935546</v>
      </c>
      <c r="Z16" s="556">
        <f t="shared" si="266"/>
        <v>0.38260673522949218</v>
      </c>
      <c r="AA16" s="556">
        <f t="shared" si="266"/>
        <v>0.37545387268066405</v>
      </c>
      <c r="AB16" s="556">
        <f t="shared" si="266"/>
        <v>0.36836624145507813</v>
      </c>
      <c r="AC16" s="556">
        <f t="shared" si="266"/>
        <v>0.36134506225585938</v>
      </c>
      <c r="AD16" s="556">
        <f t="shared" si="266"/>
        <v>0.35439155578613279</v>
      </c>
      <c r="AE16" s="556">
        <f t="shared" si="266"/>
        <v>0.3475070571899414</v>
      </c>
      <c r="AF16" s="556">
        <f t="shared" si="266"/>
        <v>0.34069286346435546</v>
      </c>
      <c r="AG16" s="556">
        <f t="shared" si="266"/>
        <v>0.33395038604736327</v>
      </c>
      <c r="AH16" s="556">
        <f t="shared" si="266"/>
        <v>0.32728092193603514</v>
      </c>
      <c r="AI16" s="556">
        <f t="shared" si="266"/>
        <v>0.32068595886230467</v>
      </c>
      <c r="AJ16" s="556">
        <f t="shared" si="266"/>
        <v>0.31416692733764651</v>
      </c>
      <c r="AK16" s="556">
        <f t="shared" ref="AK16" si="267">VLOOKUP(AK15,IowaCurves,6)/100</f>
        <v>0.30772521972656253</v>
      </c>
      <c r="AL16" s="556">
        <f t="shared" ref="AL16" si="268">VLOOKUP(AL15,IowaCurves,6)/100</f>
        <v>0.30136234283447266</v>
      </c>
      <c r="AM16" s="556">
        <f t="shared" ref="AM16" si="269">VLOOKUP(AM15,IowaCurves,6)/100</f>
        <v>0.30136234283447266</v>
      </c>
      <c r="AN16" s="556">
        <f t="shared" ref="AN16" si="270">VLOOKUP(AN15,IowaCurves,6)/100</f>
        <v>0.29507970809936523</v>
      </c>
      <c r="AO16" s="556">
        <f t="shared" ref="AO16" si="271">VLOOKUP(AO15,IowaCurves,6)/100</f>
        <v>0.28887874603271485</v>
      </c>
      <c r="AP16" s="556">
        <f t="shared" ref="AP16" si="272">VLOOKUP(AP15,IowaCurves,6)/100</f>
        <v>0.28276086807250977</v>
      </c>
      <c r="AQ16" s="556">
        <f t="shared" ref="AQ16" si="273">VLOOKUP(AQ15,IowaCurves,6)/100</f>
        <v>0.27672744750976563</v>
      </c>
      <c r="AR16" s="556">
        <f t="shared" ref="AR16" si="274">VLOOKUP(AR15,IowaCurves,6)/100</f>
        <v>0.27077981948852536</v>
      </c>
      <c r="AS16" s="556">
        <f t="shared" ref="AS16" si="275">VLOOKUP(AS15,IowaCurves,6)/100</f>
        <v>0.26491930007934572</v>
      </c>
      <c r="AT16" s="556">
        <f t="shared" ref="AT16" si="276">VLOOKUP(AT15,IowaCurves,6)/100</f>
        <v>0.25914705276489258</v>
      </c>
      <c r="AU16" s="556">
        <f t="shared" ref="AU16" si="277">VLOOKUP(AU15,IowaCurves,6)/100</f>
        <v>0.25346431732177732</v>
      </c>
      <c r="AV16" s="556">
        <f t="shared" ref="AV16" si="278">VLOOKUP(AV15,IowaCurves,6)/100</f>
        <v>0.24787210464477538</v>
      </c>
      <c r="AW16" s="556">
        <f t="shared" ref="AW16" si="279">VLOOKUP(AW15,IowaCurves,6)/100</f>
        <v>0.24787210464477538</v>
      </c>
      <c r="AX16" s="556">
        <f t="shared" ref="AX16" si="280">VLOOKUP(AX15,IowaCurves,6)/100</f>
        <v>0.24237146377563476</v>
      </c>
      <c r="AY16" s="556">
        <f t="shared" ref="AY16" si="281">VLOOKUP(AY15,IowaCurves,6)/100</f>
        <v>0.23696331024169923</v>
      </c>
      <c r="AZ16" s="556">
        <f t="shared" ref="AZ16" si="282">VLOOKUP(AZ15,IowaCurves,6)/100</f>
        <v>0.23164840698242187</v>
      </c>
      <c r="BA16" s="556">
        <f t="shared" ref="BA16" si="283">VLOOKUP(BA15,IowaCurves,6)/100</f>
        <v>0.22642744064331055</v>
      </c>
      <c r="BB16" s="556">
        <f t="shared" ref="BB16" si="284">VLOOKUP(BB15,IowaCurves,6)/100</f>
        <v>0.22130102157592774</v>
      </c>
      <c r="BC16" s="556">
        <f t="shared" ref="BC16" si="285">VLOOKUP(BC15,IowaCurves,6)/100</f>
        <v>0.21626958847045899</v>
      </c>
      <c r="BD16" s="556">
        <f t="shared" ref="BD16" si="286">VLOOKUP(BD15,IowaCurves,6)/100</f>
        <v>0.21133344650268554</v>
      </c>
      <c r="BE16" s="556">
        <f t="shared" ref="BE16" si="287">VLOOKUP(BE15,IowaCurves,6)/100</f>
        <v>0.21133344650268554</v>
      </c>
      <c r="BF16" s="556">
        <f t="shared" ref="BF16" si="288">VLOOKUP(BF15,IowaCurves,6)/100</f>
        <v>0.20649276733398436</v>
      </c>
      <c r="BG16" s="556">
        <f t="shared" ref="BG16" si="289">VLOOKUP(BG15,IowaCurves,6)/100</f>
        <v>0.20174762725830078</v>
      </c>
      <c r="BH16" s="556">
        <f t="shared" ref="BH16" si="290">VLOOKUP(BH15,IowaCurves,6)/100</f>
        <v>0.19709789276123046</v>
      </c>
      <c r="BI16" s="556">
        <f t="shared" ref="BI16" si="291">VLOOKUP(BI15,IowaCurves,6)/100</f>
        <v>0.19254333496093751</v>
      </c>
      <c r="BJ16" s="556">
        <f t="shared" ref="BJ16" si="292">VLOOKUP(BJ15,IowaCurves,6)/100</f>
        <v>0.18808351516723631</v>
      </c>
      <c r="BK16" s="556">
        <f t="shared" ref="BK16" si="293">VLOOKUP(BK15,IowaCurves,6)/100</f>
        <v>0.18808351516723631</v>
      </c>
      <c r="BL16" s="556">
        <f t="shared" ref="BL16" si="294">VLOOKUP(BL15,IowaCurves,6)/100</f>
        <v>0.18371788024902344</v>
      </c>
      <c r="BM16" s="556">
        <f t="shared" ref="BM16" si="295">VLOOKUP(BM15,IowaCurves,6)/100</f>
        <v>0.17944566726684572</v>
      </c>
      <c r="BN16" s="556">
        <f t="shared" ref="BN16" si="296">VLOOKUP(BN15,IowaCurves,6)/100</f>
        <v>0.17526601791381835</v>
      </c>
      <c r="BO16" s="556">
        <f t="shared" ref="BO16" si="297">VLOOKUP(BO15,IowaCurves,6)/100</f>
        <v>0.17117784500122071</v>
      </c>
      <c r="BP16" s="556">
        <f t="shared" ref="BP16" si="298">VLOOKUP(BP15,IowaCurves,6)/100</f>
        <v>0.17117784500122071</v>
      </c>
      <c r="BQ16" s="556">
        <f t="shared" ref="BQ16" si="299">VLOOKUP(BQ15,IowaCurves,6)/100</f>
        <v>0.16717992782592772</v>
      </c>
      <c r="BR16" s="556">
        <f t="shared" ref="BR16" si="300">VLOOKUP(BR15,IowaCurves,6)/100</f>
        <v>0.16327087402343751</v>
      </c>
      <c r="BS16" s="556">
        <f t="shared" ref="BS16" si="301">VLOOKUP(BS15,IowaCurves,6)/100</f>
        <v>0.15944910049438477</v>
      </c>
      <c r="BT16" s="556">
        <f t="shared" ref="BT16" si="302">VLOOKUP(BT15,IowaCurves,6)/100</f>
        <v>0.15571287155151367</v>
      </c>
      <c r="BU16" s="556">
        <f t="shared" ref="BU16" si="303">VLOOKUP(BU15,IowaCurves,6)/100</f>
        <v>0.15571287155151367</v>
      </c>
      <c r="BV16" s="556">
        <f t="shared" ref="BV16" si="304">VLOOKUP(BV15,IowaCurves,6)/100</f>
        <v>0.15206026077270507</v>
      </c>
      <c r="BW16" s="556">
        <f t="shared" ref="BW16" si="305">VLOOKUP(BW15,IowaCurves,6)/100</f>
        <v>0.14848917961120606</v>
      </c>
      <c r="BX16" s="556">
        <f t="shared" ref="BX16" si="306">VLOOKUP(BX15,IowaCurves,6)/100</f>
        <v>0.14499735832214355</v>
      </c>
      <c r="BY16" s="556">
        <f t="shared" ref="BY16" si="307">VLOOKUP(BY15,IowaCurves,6)/100</f>
        <v>0.14499735832214355</v>
      </c>
      <c r="BZ16" s="556">
        <f t="shared" ref="BZ16" si="308">VLOOKUP(BZ15,IowaCurves,6)/100</f>
        <v>0.14158233642578125</v>
      </c>
      <c r="CA16" s="556">
        <f t="shared" ref="CA16" si="309">VLOOKUP(CA15,IowaCurves,6)/100</f>
        <v>0.13824152946472168</v>
      </c>
      <c r="CB16" s="556">
        <f t="shared" ref="CB16" si="310">VLOOKUP(CB15,IowaCurves,6)/100</f>
        <v>0.13497217178344725</v>
      </c>
      <c r="CC16" s="556">
        <f t="shared" ref="CC16" si="311">VLOOKUP(CC15,IowaCurves,6)/100</f>
        <v>0.13497217178344725</v>
      </c>
      <c r="CD16" s="556">
        <f t="shared" ref="CD16" si="312">VLOOKUP(CD15,IowaCurves,6)/100</f>
        <v>0.13177127838134767</v>
      </c>
      <c r="CE16" s="556">
        <f t="shared" ref="CE16" si="313">VLOOKUP(CE15,IowaCurves,6)/100</f>
        <v>0.12863577842712404</v>
      </c>
      <c r="CF16" s="556">
        <f t="shared" ref="CF16" si="314">VLOOKUP(CF15,IowaCurves,6)/100</f>
        <v>0.12556236267089843</v>
      </c>
      <c r="CG16" s="556">
        <f t="shared" ref="CG16" si="315">VLOOKUP(CG15,IowaCurves,6)/100</f>
        <v>0.12556236267089843</v>
      </c>
      <c r="CH16" s="556">
        <f t="shared" ref="CH16" si="316">VLOOKUP(CH15,IowaCurves,6)/100</f>
        <v>0.12254764556884766</v>
      </c>
      <c r="CI16" s="556">
        <f t="shared" ref="CI16" si="317">VLOOKUP(CI15,IowaCurves,6)/100</f>
        <v>0.11958810806274414</v>
      </c>
      <c r="CJ16" s="556">
        <f t="shared" ref="CJ16" si="318">VLOOKUP(CJ15,IowaCurves,6)/100</f>
        <v>0.1166800594329834</v>
      </c>
      <c r="CK16" s="556">
        <f t="shared" ref="CK16" si="319">VLOOKUP(CK15,IowaCurves,6)/100</f>
        <v>0.1166800594329834</v>
      </c>
      <c r="CL16" s="556">
        <f t="shared" ref="CL16" si="320">VLOOKUP(CL15,IowaCurves,6)/100</f>
        <v>0.11381974220275878</v>
      </c>
      <c r="CM16" s="556">
        <f t="shared" ref="CM16" si="321">VLOOKUP(CM15,IowaCurves,6)/100</f>
        <v>0.11100332260131836</v>
      </c>
      <c r="CN16" s="556">
        <f t="shared" ref="CN16" si="322">VLOOKUP(CN15,IowaCurves,6)/100</f>
        <v>0.11100332260131836</v>
      </c>
      <c r="CO16" s="556">
        <f t="shared" ref="CO16" si="323">VLOOKUP(CO15,IowaCurves,6)/100</f>
        <v>0.10822688102722168</v>
      </c>
    </row>
    <row r="17" spans="2:93" s="556" customFormat="1">
      <c r="B17" s="556" t="s">
        <v>1943</v>
      </c>
      <c r="C17" s="633" t="s">
        <v>2005</v>
      </c>
      <c r="D17" s="633"/>
      <c r="E17" s="634"/>
      <c r="F17" s="634"/>
      <c r="G17" s="634"/>
      <c r="H17" s="556">
        <f>ROUND(H13*H16,1)</f>
        <v>40.299999999999997</v>
      </c>
      <c r="I17" s="556">
        <f t="shared" ref="I17:AJ17" si="324">ROUND(I13*I16,1)</f>
        <v>39.700000000000003</v>
      </c>
      <c r="J17" s="556">
        <f t="shared" si="324"/>
        <v>38.5</v>
      </c>
      <c r="K17" s="556">
        <f t="shared" si="324"/>
        <v>37.9</v>
      </c>
      <c r="L17" s="556">
        <f t="shared" si="324"/>
        <v>37.299999999999997</v>
      </c>
      <c r="M17" s="556">
        <f t="shared" si="324"/>
        <v>36.1</v>
      </c>
      <c r="N17" s="556">
        <f t="shared" si="324"/>
        <v>35.5</v>
      </c>
      <c r="O17" s="556">
        <f t="shared" si="324"/>
        <v>34.9</v>
      </c>
      <c r="P17" s="556">
        <f t="shared" si="324"/>
        <v>34.299999999999997</v>
      </c>
      <c r="Q17" s="556">
        <f t="shared" si="324"/>
        <v>33.700000000000003</v>
      </c>
      <c r="R17" s="556">
        <f t="shared" si="324"/>
        <v>33.200000000000003</v>
      </c>
      <c r="S17" s="556">
        <f t="shared" si="324"/>
        <v>32.6</v>
      </c>
      <c r="T17" s="556">
        <f t="shared" si="324"/>
        <v>32</v>
      </c>
      <c r="U17" s="556">
        <f t="shared" si="324"/>
        <v>31.4</v>
      </c>
      <c r="V17" s="556">
        <f t="shared" si="324"/>
        <v>30.9</v>
      </c>
      <c r="W17" s="556">
        <f t="shared" si="324"/>
        <v>30.3</v>
      </c>
      <c r="X17" s="556">
        <f t="shared" si="324"/>
        <v>29.8</v>
      </c>
      <c r="Y17" s="556">
        <f t="shared" si="324"/>
        <v>29.2</v>
      </c>
      <c r="Z17" s="556">
        <f t="shared" si="324"/>
        <v>28.7</v>
      </c>
      <c r="AA17" s="556">
        <f t="shared" si="324"/>
        <v>28.2</v>
      </c>
      <c r="AB17" s="556">
        <f t="shared" si="324"/>
        <v>27.6</v>
      </c>
      <c r="AC17" s="556">
        <f t="shared" si="324"/>
        <v>27.1</v>
      </c>
      <c r="AD17" s="556">
        <f t="shared" si="324"/>
        <v>26.6</v>
      </c>
      <c r="AE17" s="556">
        <f t="shared" si="324"/>
        <v>26.1</v>
      </c>
      <c r="AF17" s="556">
        <f t="shared" si="324"/>
        <v>25.6</v>
      </c>
      <c r="AG17" s="556">
        <f t="shared" si="324"/>
        <v>25</v>
      </c>
      <c r="AH17" s="556">
        <f t="shared" si="324"/>
        <v>24.5</v>
      </c>
      <c r="AI17" s="556">
        <f t="shared" si="324"/>
        <v>24.1</v>
      </c>
      <c r="AJ17" s="556">
        <f t="shared" si="324"/>
        <v>23.6</v>
      </c>
      <c r="AK17" s="556">
        <f t="shared" ref="AK17:CO17" si="325">ROUND(AK13*AK16,1)</f>
        <v>23.1</v>
      </c>
      <c r="AL17" s="556">
        <f t="shared" si="325"/>
        <v>22.6</v>
      </c>
      <c r="AM17" s="556">
        <f t="shared" si="325"/>
        <v>22.6</v>
      </c>
      <c r="AN17" s="556">
        <f t="shared" si="325"/>
        <v>22.1</v>
      </c>
      <c r="AO17" s="556">
        <f t="shared" si="325"/>
        <v>21.7</v>
      </c>
      <c r="AP17" s="556">
        <f t="shared" si="325"/>
        <v>21.2</v>
      </c>
      <c r="AQ17" s="556">
        <f t="shared" si="325"/>
        <v>20.8</v>
      </c>
      <c r="AR17" s="556">
        <f t="shared" si="325"/>
        <v>20.3</v>
      </c>
      <c r="AS17" s="556">
        <f t="shared" si="325"/>
        <v>19.899999999999999</v>
      </c>
      <c r="AT17" s="556">
        <f t="shared" si="325"/>
        <v>19.399999999999999</v>
      </c>
      <c r="AU17" s="556">
        <f t="shared" si="325"/>
        <v>19</v>
      </c>
      <c r="AV17" s="556">
        <f t="shared" si="325"/>
        <v>18.600000000000001</v>
      </c>
      <c r="AW17" s="556">
        <f t="shared" si="325"/>
        <v>18.600000000000001</v>
      </c>
      <c r="AX17" s="556">
        <f t="shared" si="325"/>
        <v>18.2</v>
      </c>
      <c r="AY17" s="556">
        <f t="shared" si="325"/>
        <v>17.8</v>
      </c>
      <c r="AZ17" s="556">
        <f t="shared" si="325"/>
        <v>17.399999999999999</v>
      </c>
      <c r="BA17" s="556">
        <f t="shared" si="325"/>
        <v>17</v>
      </c>
      <c r="BB17" s="556">
        <f t="shared" si="325"/>
        <v>16.600000000000001</v>
      </c>
      <c r="BC17" s="556">
        <f t="shared" si="325"/>
        <v>16.2</v>
      </c>
      <c r="BD17" s="556">
        <f t="shared" si="325"/>
        <v>15.9</v>
      </c>
      <c r="BE17" s="556">
        <f t="shared" si="325"/>
        <v>15.9</v>
      </c>
      <c r="BF17" s="556">
        <f t="shared" si="325"/>
        <v>15.5</v>
      </c>
      <c r="BG17" s="556">
        <f t="shared" si="325"/>
        <v>15.1</v>
      </c>
      <c r="BH17" s="556">
        <f t="shared" si="325"/>
        <v>14.8</v>
      </c>
      <c r="BI17" s="556">
        <f t="shared" si="325"/>
        <v>14.4</v>
      </c>
      <c r="BJ17" s="556">
        <f t="shared" si="325"/>
        <v>14.1</v>
      </c>
      <c r="BK17" s="556">
        <f t="shared" si="325"/>
        <v>14.1</v>
      </c>
      <c r="BL17" s="556">
        <f t="shared" si="325"/>
        <v>13.8</v>
      </c>
      <c r="BM17" s="556">
        <f t="shared" si="325"/>
        <v>13.5</v>
      </c>
      <c r="BN17" s="556">
        <f t="shared" si="325"/>
        <v>13.1</v>
      </c>
      <c r="BO17" s="556">
        <f t="shared" si="325"/>
        <v>12.8</v>
      </c>
      <c r="BP17" s="556">
        <f t="shared" si="325"/>
        <v>12.8</v>
      </c>
      <c r="BQ17" s="556">
        <f t="shared" si="325"/>
        <v>12.5</v>
      </c>
      <c r="BR17" s="556">
        <f t="shared" si="325"/>
        <v>12.2</v>
      </c>
      <c r="BS17" s="556">
        <f t="shared" si="325"/>
        <v>12</v>
      </c>
      <c r="BT17" s="556">
        <f t="shared" si="325"/>
        <v>11.7</v>
      </c>
      <c r="BU17" s="556">
        <f t="shared" si="325"/>
        <v>11.7</v>
      </c>
      <c r="BV17" s="556">
        <f t="shared" si="325"/>
        <v>11.4</v>
      </c>
      <c r="BW17" s="556">
        <f t="shared" si="325"/>
        <v>11.1</v>
      </c>
      <c r="BX17" s="556">
        <f t="shared" si="325"/>
        <v>10.9</v>
      </c>
      <c r="BY17" s="556">
        <f t="shared" si="325"/>
        <v>10.9</v>
      </c>
      <c r="BZ17" s="556">
        <f t="shared" si="325"/>
        <v>10.6</v>
      </c>
      <c r="CA17" s="556">
        <f t="shared" si="325"/>
        <v>10.4</v>
      </c>
      <c r="CB17" s="556">
        <f t="shared" si="325"/>
        <v>10.1</v>
      </c>
      <c r="CC17" s="556">
        <f t="shared" si="325"/>
        <v>10.1</v>
      </c>
      <c r="CD17" s="556">
        <f t="shared" si="325"/>
        <v>9.9</v>
      </c>
      <c r="CE17" s="556">
        <f t="shared" si="325"/>
        <v>9.6</v>
      </c>
      <c r="CF17" s="556">
        <f t="shared" si="325"/>
        <v>9.4</v>
      </c>
      <c r="CG17" s="556">
        <f t="shared" si="325"/>
        <v>9.4</v>
      </c>
      <c r="CH17" s="556">
        <f t="shared" si="325"/>
        <v>9.1999999999999993</v>
      </c>
      <c r="CI17" s="556">
        <f t="shared" si="325"/>
        <v>9</v>
      </c>
      <c r="CJ17" s="556">
        <f t="shared" si="325"/>
        <v>8.8000000000000007</v>
      </c>
      <c r="CK17" s="556">
        <f t="shared" si="325"/>
        <v>8.8000000000000007</v>
      </c>
      <c r="CL17" s="556">
        <f t="shared" si="325"/>
        <v>8.5</v>
      </c>
      <c r="CM17" s="556">
        <f t="shared" si="325"/>
        <v>8.3000000000000007</v>
      </c>
      <c r="CN17" s="556">
        <f t="shared" si="325"/>
        <v>8.3000000000000007</v>
      </c>
      <c r="CO17" s="556">
        <f t="shared" si="325"/>
        <v>8.1</v>
      </c>
    </row>
    <row r="18" spans="2:93">
      <c r="B18" t="s">
        <v>1989</v>
      </c>
      <c r="C18" s="633" t="s">
        <v>2006</v>
      </c>
      <c r="D18" s="45" t="s">
        <v>156</v>
      </c>
      <c r="E18" s="639">
        <f>'DCF Forecast Parameters'!C163</f>
        <v>3111032.02</v>
      </c>
      <c r="H18" s="16">
        <f>E18</f>
        <v>3111032.02</v>
      </c>
      <c r="I18" s="17">
        <f>I6+I7+I9</f>
        <v>3111032.02</v>
      </c>
      <c r="J18" s="17">
        <f t="shared" ref="J18:L18" si="326">J6+J7+J9</f>
        <v>3111032.02</v>
      </c>
      <c r="K18" s="17">
        <f t="shared" si="326"/>
        <v>3111032.02</v>
      </c>
      <c r="L18" s="17">
        <f t="shared" si="326"/>
        <v>3111032.02</v>
      </c>
      <c r="M18" s="17">
        <f t="shared" ref="M18:AE18" si="327">M6+M7+M9</f>
        <v>3111032.02</v>
      </c>
      <c r="N18" s="17">
        <f t="shared" si="327"/>
        <v>3111032.02</v>
      </c>
      <c r="O18" s="17">
        <f t="shared" si="327"/>
        <v>3118809.02</v>
      </c>
      <c r="P18" s="17">
        <f t="shared" si="327"/>
        <v>3126606.02</v>
      </c>
      <c r="Q18" s="17">
        <f t="shared" si="327"/>
        <v>3134422.02</v>
      </c>
      <c r="R18" s="17">
        <f t="shared" si="327"/>
        <v>3142258.02</v>
      </c>
      <c r="S18" s="17">
        <f t="shared" si="327"/>
        <v>3150113.02</v>
      </c>
      <c r="T18" s="17">
        <f t="shared" si="327"/>
        <v>3157989.02</v>
      </c>
      <c r="U18" s="17">
        <f t="shared" si="327"/>
        <v>3165884.02</v>
      </c>
      <c r="V18" s="17">
        <f t="shared" si="327"/>
        <v>3173798.02</v>
      </c>
      <c r="W18" s="17">
        <f t="shared" si="327"/>
        <v>3181733.02</v>
      </c>
      <c r="X18" s="17">
        <f t="shared" si="327"/>
        <v>3189688.02</v>
      </c>
      <c r="Y18" s="17">
        <f t="shared" si="327"/>
        <v>3197662.02</v>
      </c>
      <c r="Z18" s="17">
        <f t="shared" si="327"/>
        <v>3205656.02</v>
      </c>
      <c r="AA18" s="17">
        <f t="shared" si="327"/>
        <v>3213670.02</v>
      </c>
      <c r="AB18" s="17">
        <f t="shared" si="327"/>
        <v>3221704.02</v>
      </c>
      <c r="AC18" s="17">
        <f t="shared" si="327"/>
        <v>3229759.02</v>
      </c>
      <c r="AD18" s="17">
        <f t="shared" si="327"/>
        <v>3237834.02</v>
      </c>
      <c r="AE18" s="17">
        <f t="shared" si="327"/>
        <v>3245928.02</v>
      </c>
      <c r="AF18" s="17">
        <f t="shared" ref="AF18:AJ18" si="328">AF6+AF7+AF9</f>
        <v>3254043.02</v>
      </c>
      <c r="AG18" s="17">
        <f t="shared" si="328"/>
        <v>3262178.02</v>
      </c>
      <c r="AH18" s="17">
        <f t="shared" si="328"/>
        <v>3270334.02</v>
      </c>
      <c r="AI18" s="17">
        <f t="shared" si="328"/>
        <v>3278510.02</v>
      </c>
      <c r="AJ18" s="17">
        <f t="shared" si="328"/>
        <v>3286707.02</v>
      </c>
      <c r="AK18" s="17">
        <f t="shared" ref="AK18:CO18" si="329">AK6+AK7+AK9</f>
        <v>3294924.02</v>
      </c>
      <c r="AL18" s="17">
        <f t="shared" si="329"/>
        <v>3303162.02</v>
      </c>
      <c r="AM18" s="17">
        <f t="shared" si="329"/>
        <v>3311420.02</v>
      </c>
      <c r="AN18" s="17">
        <f t="shared" si="329"/>
        <v>3319698.02</v>
      </c>
      <c r="AO18" s="17">
        <f t="shared" si="329"/>
        <v>3327997.02</v>
      </c>
      <c r="AP18" s="17">
        <f t="shared" si="329"/>
        <v>3336317.02</v>
      </c>
      <c r="AQ18" s="17">
        <f t="shared" si="329"/>
        <v>3344658.02</v>
      </c>
      <c r="AR18" s="17">
        <f t="shared" si="329"/>
        <v>3353019.02</v>
      </c>
      <c r="AS18" s="17">
        <f t="shared" si="329"/>
        <v>3361401.02</v>
      </c>
      <c r="AT18" s="17">
        <f t="shared" si="329"/>
        <v>3369804.02</v>
      </c>
      <c r="AU18" s="17">
        <f t="shared" si="329"/>
        <v>3378228.02</v>
      </c>
      <c r="AV18" s="17">
        <f t="shared" si="329"/>
        <v>3386673.02</v>
      </c>
      <c r="AW18" s="17">
        <f t="shared" si="329"/>
        <v>3395139.02</v>
      </c>
      <c r="AX18" s="17">
        <f t="shared" si="329"/>
        <v>3403627.02</v>
      </c>
      <c r="AY18" s="17">
        <f t="shared" si="329"/>
        <v>3412136.02</v>
      </c>
      <c r="AZ18" s="17">
        <f t="shared" si="329"/>
        <v>3420667.02</v>
      </c>
      <c r="BA18" s="17">
        <f t="shared" si="329"/>
        <v>3429218.02</v>
      </c>
      <c r="BB18" s="17">
        <f t="shared" si="329"/>
        <v>3437791.02</v>
      </c>
      <c r="BC18" s="17">
        <f t="shared" si="329"/>
        <v>3446386.02</v>
      </c>
      <c r="BD18" s="17">
        <f t="shared" si="329"/>
        <v>3455002.02</v>
      </c>
      <c r="BE18" s="17">
        <f t="shared" si="329"/>
        <v>3463639.02</v>
      </c>
      <c r="BF18" s="17">
        <f t="shared" si="329"/>
        <v>3472298.02</v>
      </c>
      <c r="BG18" s="17">
        <f t="shared" si="329"/>
        <v>3480978.02</v>
      </c>
      <c r="BH18" s="17">
        <f t="shared" si="329"/>
        <v>3489681.02</v>
      </c>
      <c r="BI18" s="17">
        <f t="shared" si="329"/>
        <v>3498405.02</v>
      </c>
      <c r="BJ18" s="17">
        <f t="shared" si="329"/>
        <v>3507151.02</v>
      </c>
      <c r="BK18" s="17">
        <f t="shared" si="329"/>
        <v>3515919.02</v>
      </c>
      <c r="BL18" s="17">
        <f t="shared" si="329"/>
        <v>3524709.02</v>
      </c>
      <c r="BM18" s="17">
        <f t="shared" si="329"/>
        <v>3533521.02</v>
      </c>
      <c r="BN18" s="17">
        <f t="shared" si="329"/>
        <v>3542355.02</v>
      </c>
      <c r="BO18" s="17">
        <f t="shared" si="329"/>
        <v>3551211.02</v>
      </c>
      <c r="BP18" s="17">
        <f t="shared" si="329"/>
        <v>3560089.02</v>
      </c>
      <c r="BQ18" s="17">
        <f t="shared" si="329"/>
        <v>3568989.02</v>
      </c>
      <c r="BR18" s="17">
        <f t="shared" si="329"/>
        <v>3577912.02</v>
      </c>
      <c r="BS18" s="17">
        <f t="shared" si="329"/>
        <v>3586857.02</v>
      </c>
      <c r="BT18" s="17">
        <f t="shared" si="329"/>
        <v>3595824.02</v>
      </c>
      <c r="BU18" s="17">
        <f t="shared" si="329"/>
        <v>3604813.02</v>
      </c>
      <c r="BV18" s="17">
        <f t="shared" si="329"/>
        <v>3613825.02</v>
      </c>
      <c r="BW18" s="17">
        <f t="shared" si="329"/>
        <v>3622859.02</v>
      </c>
      <c r="BX18" s="17">
        <f t="shared" si="329"/>
        <v>3631916.02</v>
      </c>
      <c r="BY18" s="17">
        <f t="shared" si="329"/>
        <v>3640996.02</v>
      </c>
      <c r="BZ18" s="17">
        <f t="shared" si="329"/>
        <v>3650099.02</v>
      </c>
      <c r="CA18" s="17">
        <f t="shared" si="329"/>
        <v>3659224.02</v>
      </c>
      <c r="CB18" s="17">
        <f t="shared" si="329"/>
        <v>3668372.02</v>
      </c>
      <c r="CC18" s="17">
        <f t="shared" si="329"/>
        <v>3677543.02</v>
      </c>
      <c r="CD18" s="17">
        <f t="shared" si="329"/>
        <v>3686737.02</v>
      </c>
      <c r="CE18" s="17">
        <f t="shared" si="329"/>
        <v>3695954.02</v>
      </c>
      <c r="CF18" s="17">
        <f t="shared" si="329"/>
        <v>3705194.02</v>
      </c>
      <c r="CG18" s="17">
        <f t="shared" si="329"/>
        <v>3714457.02</v>
      </c>
      <c r="CH18" s="17">
        <f t="shared" si="329"/>
        <v>3723743.02</v>
      </c>
      <c r="CI18" s="17">
        <f t="shared" si="329"/>
        <v>3733053.02</v>
      </c>
      <c r="CJ18" s="17">
        <f t="shared" si="329"/>
        <v>3742385.02</v>
      </c>
      <c r="CK18" s="17">
        <f t="shared" si="329"/>
        <v>3751741.02</v>
      </c>
      <c r="CL18" s="17">
        <f t="shared" si="329"/>
        <v>3761121.02</v>
      </c>
      <c r="CM18" s="17">
        <f t="shared" si="329"/>
        <v>3770524.02</v>
      </c>
      <c r="CN18" s="17">
        <f t="shared" si="329"/>
        <v>3779951.02</v>
      </c>
      <c r="CO18" s="17">
        <f t="shared" si="329"/>
        <v>3789401.02</v>
      </c>
    </row>
    <row r="19" spans="2:93">
      <c r="J19" s="556"/>
      <c r="K19" s="556"/>
      <c r="L19" s="556"/>
      <c r="AK19" s="556"/>
      <c r="AL19" s="556"/>
      <c r="AM19" s="556"/>
      <c r="AN19" s="556"/>
      <c r="AO19" s="556"/>
      <c r="AP19" s="556"/>
      <c r="AQ19" s="556"/>
      <c r="AR19" s="556"/>
      <c r="AS19" s="556"/>
      <c r="AT19" s="556"/>
      <c r="AU19" s="556"/>
      <c r="AV19" s="556"/>
      <c r="AW19" s="556"/>
      <c r="AX19" s="556"/>
      <c r="AY19" s="556"/>
      <c r="AZ19" s="556"/>
      <c r="BA19" s="556"/>
      <c r="BB19" s="556"/>
      <c r="BC19" s="556"/>
      <c r="BD19" s="556"/>
      <c r="BE19" s="556"/>
      <c r="BF19" s="556"/>
      <c r="BG19" s="556"/>
      <c r="BH19" s="556"/>
      <c r="BI19" s="556"/>
      <c r="BJ19" s="556"/>
      <c r="BK19" s="556"/>
      <c r="BL19" s="556"/>
      <c r="BM19" s="556"/>
      <c r="BN19" s="556"/>
      <c r="BO19" s="556"/>
      <c r="BP19" s="556"/>
      <c r="BQ19" s="556"/>
      <c r="BR19" s="556"/>
      <c r="BS19" s="556"/>
      <c r="BT19" s="556"/>
      <c r="BU19" s="556"/>
      <c r="BV19" s="556"/>
      <c r="BW19" s="556"/>
      <c r="BX19" s="556"/>
      <c r="BY19" s="556"/>
      <c r="BZ19" s="556"/>
      <c r="CA19" s="556"/>
      <c r="CB19" s="556"/>
      <c r="CC19" s="556"/>
      <c r="CD19" s="556"/>
      <c r="CE19" s="556"/>
      <c r="CF19" s="556"/>
      <c r="CG19" s="556"/>
      <c r="CH19" s="556"/>
      <c r="CI19" s="556"/>
      <c r="CJ19" s="556"/>
      <c r="CK19" s="556"/>
      <c r="CL19" s="556"/>
      <c r="CM19" s="556"/>
      <c r="CN19" s="556"/>
      <c r="CO19" s="556"/>
    </row>
    <row r="20" spans="2:93">
      <c r="B20" s="46" t="s">
        <v>1990</v>
      </c>
      <c r="J20" s="556"/>
      <c r="K20" s="556"/>
      <c r="L20" s="556"/>
      <c r="AK20" s="556"/>
      <c r="AL20" s="556"/>
      <c r="AM20" s="556"/>
      <c r="AN20" s="556"/>
      <c r="AO20" s="556"/>
      <c r="AP20" s="556"/>
      <c r="AQ20" s="556"/>
      <c r="AR20" s="556"/>
      <c r="AS20" s="556"/>
      <c r="AT20" s="556"/>
      <c r="AU20" s="556"/>
      <c r="AV20" s="556"/>
      <c r="AW20" s="556"/>
      <c r="AX20" s="556"/>
      <c r="AY20" s="556"/>
      <c r="AZ20" s="556"/>
      <c r="BA20" s="556"/>
      <c r="BB20" s="556"/>
      <c r="BC20" s="556"/>
      <c r="BD20" s="556"/>
      <c r="BE20" s="556"/>
      <c r="BF20" s="556"/>
      <c r="BG20" s="556"/>
      <c r="BH20" s="556"/>
      <c r="BI20" s="556"/>
      <c r="BJ20" s="556"/>
      <c r="BK20" s="556"/>
      <c r="BL20" s="556"/>
      <c r="BM20" s="556"/>
      <c r="BN20" s="556"/>
      <c r="BO20" s="556"/>
      <c r="BP20" s="556"/>
      <c r="BQ20" s="556"/>
      <c r="BR20" s="556"/>
      <c r="BS20" s="556"/>
      <c r="BT20" s="556"/>
      <c r="BU20" s="556"/>
      <c r="BV20" s="556"/>
      <c r="BW20" s="556"/>
      <c r="BX20" s="556"/>
      <c r="BY20" s="556"/>
      <c r="BZ20" s="556"/>
      <c r="CA20" s="556"/>
      <c r="CB20" s="556"/>
      <c r="CC20" s="556"/>
      <c r="CD20" s="556"/>
      <c r="CE20" s="556"/>
      <c r="CF20" s="556"/>
      <c r="CG20" s="556"/>
      <c r="CH20" s="556"/>
      <c r="CI20" s="556"/>
      <c r="CJ20" s="556"/>
      <c r="CK20" s="556"/>
      <c r="CL20" s="556"/>
      <c r="CM20" s="556"/>
      <c r="CN20" s="556"/>
      <c r="CO20" s="556"/>
    </row>
    <row r="21" spans="2:93">
      <c r="B21" t="s">
        <v>1986</v>
      </c>
      <c r="C21" s="633" t="s">
        <v>2005</v>
      </c>
      <c r="H21" s="17"/>
      <c r="I21" s="17">
        <f>H26</f>
        <v>0</v>
      </c>
      <c r="J21" s="17">
        <f t="shared" ref="J21:L21" si="330">I26</f>
        <v>0</v>
      </c>
      <c r="K21" s="17">
        <f t="shared" si="330"/>
        <v>0</v>
      </c>
      <c r="L21" s="17">
        <f t="shared" si="330"/>
        <v>0</v>
      </c>
      <c r="M21" s="17">
        <f t="shared" ref="M21:AE21" si="331">L26</f>
        <v>0</v>
      </c>
      <c r="N21" s="17">
        <f t="shared" si="331"/>
        <v>0</v>
      </c>
      <c r="O21" s="17">
        <f t="shared" si="331"/>
        <v>0</v>
      </c>
      <c r="P21" s="17">
        <f t="shared" si="331"/>
        <v>0</v>
      </c>
      <c r="Q21" s="17">
        <f t="shared" si="331"/>
        <v>0</v>
      </c>
      <c r="R21" s="17">
        <f t="shared" si="331"/>
        <v>0</v>
      </c>
      <c r="S21" s="17">
        <f t="shared" si="331"/>
        <v>0</v>
      </c>
      <c r="T21" s="17">
        <f t="shared" si="331"/>
        <v>0</v>
      </c>
      <c r="U21" s="17">
        <f t="shared" si="331"/>
        <v>0</v>
      </c>
      <c r="V21" s="17">
        <f t="shared" si="331"/>
        <v>0</v>
      </c>
      <c r="W21" s="17">
        <f t="shared" si="331"/>
        <v>0</v>
      </c>
      <c r="X21" s="17">
        <f t="shared" si="331"/>
        <v>0</v>
      </c>
      <c r="Y21" s="17">
        <f t="shared" si="331"/>
        <v>0</v>
      </c>
      <c r="Z21" s="17">
        <f t="shared" si="331"/>
        <v>0</v>
      </c>
      <c r="AA21" s="17">
        <f t="shared" si="331"/>
        <v>0</v>
      </c>
      <c r="AB21" s="17">
        <f t="shared" si="331"/>
        <v>0</v>
      </c>
      <c r="AC21" s="17">
        <f t="shared" si="331"/>
        <v>0</v>
      </c>
      <c r="AD21" s="17">
        <f t="shared" si="331"/>
        <v>0</v>
      </c>
      <c r="AE21" s="17">
        <f t="shared" si="331"/>
        <v>0</v>
      </c>
      <c r="AF21" s="17">
        <f t="shared" ref="AF21:AJ21" si="332">AE26</f>
        <v>0</v>
      </c>
      <c r="AG21" s="17">
        <f t="shared" si="332"/>
        <v>0</v>
      </c>
      <c r="AH21" s="17">
        <f t="shared" si="332"/>
        <v>0</v>
      </c>
      <c r="AI21" s="17">
        <f t="shared" si="332"/>
        <v>0</v>
      </c>
      <c r="AJ21" s="17">
        <f t="shared" si="332"/>
        <v>0</v>
      </c>
      <c r="AK21" s="17">
        <f t="shared" ref="AK21" si="333">AJ26</f>
        <v>0</v>
      </c>
      <c r="AL21" s="17">
        <f t="shared" ref="AL21" si="334">AK26</f>
        <v>0</v>
      </c>
      <c r="AM21" s="17">
        <f t="shared" ref="AM21" si="335">AL26</f>
        <v>0</v>
      </c>
      <c r="AN21" s="17">
        <f t="shared" ref="AN21" si="336">AM26</f>
        <v>0</v>
      </c>
      <c r="AO21" s="17">
        <f t="shared" ref="AO21" si="337">AN26</f>
        <v>0</v>
      </c>
      <c r="AP21" s="17">
        <f t="shared" ref="AP21" si="338">AO26</f>
        <v>0</v>
      </c>
      <c r="AQ21" s="17">
        <f t="shared" ref="AQ21" si="339">AP26</f>
        <v>0</v>
      </c>
      <c r="AR21" s="17">
        <f t="shared" ref="AR21" si="340">AQ26</f>
        <v>0</v>
      </c>
      <c r="AS21" s="17">
        <f t="shared" ref="AS21" si="341">AR26</f>
        <v>0</v>
      </c>
      <c r="AT21" s="17">
        <f t="shared" ref="AT21" si="342">AS26</f>
        <v>0</v>
      </c>
      <c r="AU21" s="17">
        <f t="shared" ref="AU21" si="343">AT26</f>
        <v>0</v>
      </c>
      <c r="AV21" s="17">
        <f t="shared" ref="AV21" si="344">AU26</f>
        <v>0</v>
      </c>
      <c r="AW21" s="17">
        <f t="shared" ref="AW21" si="345">AV26</f>
        <v>0</v>
      </c>
      <c r="AX21" s="17">
        <f t="shared" ref="AX21" si="346">AW26</f>
        <v>0</v>
      </c>
      <c r="AY21" s="17">
        <f t="shared" ref="AY21" si="347">AX26</f>
        <v>0</v>
      </c>
      <c r="AZ21" s="17">
        <f t="shared" ref="AZ21" si="348">AY26</f>
        <v>0</v>
      </c>
      <c r="BA21" s="17">
        <f t="shared" ref="BA21" si="349">AZ26</f>
        <v>0</v>
      </c>
      <c r="BB21" s="17">
        <f t="shared" ref="BB21" si="350">BA26</f>
        <v>0</v>
      </c>
      <c r="BC21" s="17">
        <f t="shared" ref="BC21" si="351">BB26</f>
        <v>0</v>
      </c>
      <c r="BD21" s="17">
        <f t="shared" ref="BD21" si="352">BC26</f>
        <v>0</v>
      </c>
      <c r="BE21" s="17">
        <f t="shared" ref="BE21" si="353">BD26</f>
        <v>0</v>
      </c>
      <c r="BF21" s="17">
        <f t="shared" ref="BF21" si="354">BE26</f>
        <v>0</v>
      </c>
      <c r="BG21" s="17">
        <f t="shared" ref="BG21" si="355">BF26</f>
        <v>0</v>
      </c>
      <c r="BH21" s="17">
        <f t="shared" ref="BH21" si="356">BG26</f>
        <v>0</v>
      </c>
      <c r="BI21" s="17">
        <f t="shared" ref="BI21" si="357">BH26</f>
        <v>0</v>
      </c>
      <c r="BJ21" s="17">
        <f t="shared" ref="BJ21" si="358">BI26</f>
        <v>0</v>
      </c>
      <c r="BK21" s="17">
        <f t="shared" ref="BK21" si="359">BJ26</f>
        <v>0</v>
      </c>
      <c r="BL21" s="17">
        <f t="shared" ref="BL21" si="360">BK26</f>
        <v>0</v>
      </c>
      <c r="BM21" s="17">
        <f t="shared" ref="BM21" si="361">BL26</f>
        <v>0</v>
      </c>
      <c r="BN21" s="17">
        <f t="shared" ref="BN21" si="362">BM26</f>
        <v>0</v>
      </c>
      <c r="BO21" s="17">
        <f t="shared" ref="BO21" si="363">BN26</f>
        <v>0</v>
      </c>
      <c r="BP21" s="17">
        <f t="shared" ref="BP21" si="364">BO26</f>
        <v>0</v>
      </c>
      <c r="BQ21" s="17">
        <f t="shared" ref="BQ21" si="365">BP26</f>
        <v>0</v>
      </c>
      <c r="BR21" s="17">
        <f t="shared" ref="BR21" si="366">BQ26</f>
        <v>0</v>
      </c>
      <c r="BS21" s="17">
        <f t="shared" ref="BS21" si="367">BR26</f>
        <v>0</v>
      </c>
      <c r="BT21" s="17">
        <f t="shared" ref="BT21" si="368">BS26</f>
        <v>0</v>
      </c>
      <c r="BU21" s="17">
        <f t="shared" ref="BU21" si="369">BT26</f>
        <v>0</v>
      </c>
      <c r="BV21" s="17">
        <f t="shared" ref="BV21" si="370">BU26</f>
        <v>0</v>
      </c>
      <c r="BW21" s="17">
        <f t="shared" ref="BW21" si="371">BV26</f>
        <v>0</v>
      </c>
      <c r="BX21" s="17">
        <f t="shared" ref="BX21" si="372">BW26</f>
        <v>0</v>
      </c>
      <c r="BY21" s="17">
        <f t="shared" ref="BY21" si="373">BX26</f>
        <v>0</v>
      </c>
      <c r="BZ21" s="17">
        <f t="shared" ref="BZ21" si="374">BY26</f>
        <v>0</v>
      </c>
      <c r="CA21" s="17">
        <f t="shared" ref="CA21" si="375">BZ26</f>
        <v>0</v>
      </c>
      <c r="CB21" s="17">
        <f t="shared" ref="CB21" si="376">CA26</f>
        <v>0</v>
      </c>
      <c r="CC21" s="17">
        <f t="shared" ref="CC21" si="377">CB26</f>
        <v>0</v>
      </c>
      <c r="CD21" s="17">
        <f t="shared" ref="CD21" si="378">CC26</f>
        <v>0</v>
      </c>
      <c r="CE21" s="17">
        <f t="shared" ref="CE21" si="379">CD26</f>
        <v>0</v>
      </c>
      <c r="CF21" s="17">
        <f t="shared" ref="CF21" si="380">CE26</f>
        <v>0</v>
      </c>
      <c r="CG21" s="17">
        <f t="shared" ref="CG21" si="381">CF26</f>
        <v>0</v>
      </c>
      <c r="CH21" s="17">
        <f t="shared" ref="CH21" si="382">CG26</f>
        <v>0</v>
      </c>
      <c r="CI21" s="17">
        <f t="shared" ref="CI21" si="383">CH26</f>
        <v>0</v>
      </c>
      <c r="CJ21" s="17">
        <f t="shared" ref="CJ21" si="384">CI26</f>
        <v>0</v>
      </c>
      <c r="CK21" s="17">
        <f t="shared" ref="CK21" si="385">CJ26</f>
        <v>0</v>
      </c>
      <c r="CL21" s="17">
        <f t="shared" ref="CL21" si="386">CK26</f>
        <v>0</v>
      </c>
      <c r="CM21" s="17">
        <f t="shared" ref="CM21" si="387">CL26</f>
        <v>0</v>
      </c>
      <c r="CN21" s="17">
        <f t="shared" ref="CN21" si="388">CM26</f>
        <v>0</v>
      </c>
      <c r="CO21" s="17">
        <f t="shared" ref="CO21" si="389">CN26</f>
        <v>0</v>
      </c>
    </row>
    <row r="22" spans="2:93">
      <c r="B22" t="s">
        <v>1990</v>
      </c>
      <c r="C22" s="633" t="s">
        <v>2005</v>
      </c>
      <c r="E22" s="634">
        <v>0</v>
      </c>
      <c r="H22" s="17"/>
      <c r="I22" s="17">
        <f>$E22</f>
        <v>0</v>
      </c>
      <c r="J22" s="17">
        <f t="shared" ref="J22:BU22" si="390">$E22</f>
        <v>0</v>
      </c>
      <c r="K22" s="17">
        <f t="shared" si="390"/>
        <v>0</v>
      </c>
      <c r="L22" s="17">
        <f t="shared" si="390"/>
        <v>0</v>
      </c>
      <c r="M22" s="17">
        <f t="shared" si="390"/>
        <v>0</v>
      </c>
      <c r="N22" s="17">
        <f t="shared" si="390"/>
        <v>0</v>
      </c>
      <c r="O22" s="17">
        <f t="shared" si="390"/>
        <v>0</v>
      </c>
      <c r="P22" s="17">
        <f t="shared" si="390"/>
        <v>0</v>
      </c>
      <c r="Q22" s="17">
        <f t="shared" si="390"/>
        <v>0</v>
      </c>
      <c r="R22" s="17">
        <f t="shared" si="390"/>
        <v>0</v>
      </c>
      <c r="S22" s="17">
        <f t="shared" si="390"/>
        <v>0</v>
      </c>
      <c r="T22" s="17">
        <f t="shared" si="390"/>
        <v>0</v>
      </c>
      <c r="U22" s="17">
        <f t="shared" si="390"/>
        <v>0</v>
      </c>
      <c r="V22" s="17">
        <f t="shared" si="390"/>
        <v>0</v>
      </c>
      <c r="W22" s="17">
        <f t="shared" si="390"/>
        <v>0</v>
      </c>
      <c r="X22" s="17">
        <f t="shared" si="390"/>
        <v>0</v>
      </c>
      <c r="Y22" s="17">
        <f t="shared" si="390"/>
        <v>0</v>
      </c>
      <c r="Z22" s="17">
        <f t="shared" si="390"/>
        <v>0</v>
      </c>
      <c r="AA22" s="17">
        <f t="shared" si="390"/>
        <v>0</v>
      </c>
      <c r="AB22" s="17">
        <f t="shared" si="390"/>
        <v>0</v>
      </c>
      <c r="AC22" s="17">
        <f t="shared" si="390"/>
        <v>0</v>
      </c>
      <c r="AD22" s="17">
        <f t="shared" si="390"/>
        <v>0</v>
      </c>
      <c r="AE22" s="17">
        <f t="shared" si="390"/>
        <v>0</v>
      </c>
      <c r="AF22" s="17">
        <f t="shared" si="390"/>
        <v>0</v>
      </c>
      <c r="AG22" s="17">
        <f t="shared" si="390"/>
        <v>0</v>
      </c>
      <c r="AH22" s="17">
        <f t="shared" si="390"/>
        <v>0</v>
      </c>
      <c r="AI22" s="17">
        <f t="shared" si="390"/>
        <v>0</v>
      </c>
      <c r="AJ22" s="17">
        <f t="shared" si="390"/>
        <v>0</v>
      </c>
      <c r="AK22" s="17">
        <f t="shared" si="390"/>
        <v>0</v>
      </c>
      <c r="AL22" s="17">
        <f t="shared" si="390"/>
        <v>0</v>
      </c>
      <c r="AM22" s="17">
        <f t="shared" si="390"/>
        <v>0</v>
      </c>
      <c r="AN22" s="17">
        <f t="shared" si="390"/>
        <v>0</v>
      </c>
      <c r="AO22" s="17">
        <f t="shared" si="390"/>
        <v>0</v>
      </c>
      <c r="AP22" s="17">
        <f t="shared" si="390"/>
        <v>0</v>
      </c>
      <c r="AQ22" s="17">
        <f t="shared" si="390"/>
        <v>0</v>
      </c>
      <c r="AR22" s="17">
        <f t="shared" si="390"/>
        <v>0</v>
      </c>
      <c r="AS22" s="17">
        <f t="shared" si="390"/>
        <v>0</v>
      </c>
      <c r="AT22" s="17">
        <f t="shared" si="390"/>
        <v>0</v>
      </c>
      <c r="AU22" s="17">
        <f t="shared" si="390"/>
        <v>0</v>
      </c>
      <c r="AV22" s="17">
        <f t="shared" si="390"/>
        <v>0</v>
      </c>
      <c r="AW22" s="17">
        <f t="shared" si="390"/>
        <v>0</v>
      </c>
      <c r="AX22" s="17">
        <f t="shared" si="390"/>
        <v>0</v>
      </c>
      <c r="AY22" s="17">
        <f t="shared" si="390"/>
        <v>0</v>
      </c>
      <c r="AZ22" s="17">
        <f t="shared" si="390"/>
        <v>0</v>
      </c>
      <c r="BA22" s="17">
        <f t="shared" si="390"/>
        <v>0</v>
      </c>
      <c r="BB22" s="17">
        <f t="shared" si="390"/>
        <v>0</v>
      </c>
      <c r="BC22" s="17">
        <f t="shared" si="390"/>
        <v>0</v>
      </c>
      <c r="BD22" s="17">
        <f t="shared" si="390"/>
        <v>0</v>
      </c>
      <c r="BE22" s="17">
        <f t="shared" si="390"/>
        <v>0</v>
      </c>
      <c r="BF22" s="17">
        <f t="shared" si="390"/>
        <v>0</v>
      </c>
      <c r="BG22" s="17">
        <f t="shared" si="390"/>
        <v>0</v>
      </c>
      <c r="BH22" s="17">
        <f t="shared" si="390"/>
        <v>0</v>
      </c>
      <c r="BI22" s="17">
        <f t="shared" si="390"/>
        <v>0</v>
      </c>
      <c r="BJ22" s="17">
        <f t="shared" si="390"/>
        <v>0</v>
      </c>
      <c r="BK22" s="17">
        <f t="shared" si="390"/>
        <v>0</v>
      </c>
      <c r="BL22" s="17">
        <f t="shared" si="390"/>
        <v>0</v>
      </c>
      <c r="BM22" s="17">
        <f t="shared" si="390"/>
        <v>0</v>
      </c>
      <c r="BN22" s="17">
        <f t="shared" si="390"/>
        <v>0</v>
      </c>
      <c r="BO22" s="17">
        <f t="shared" si="390"/>
        <v>0</v>
      </c>
      <c r="BP22" s="17">
        <f t="shared" si="390"/>
        <v>0</v>
      </c>
      <c r="BQ22" s="17">
        <f t="shared" si="390"/>
        <v>0</v>
      </c>
      <c r="BR22" s="17">
        <f t="shared" si="390"/>
        <v>0</v>
      </c>
      <c r="BS22" s="17">
        <f t="shared" si="390"/>
        <v>0</v>
      </c>
      <c r="BT22" s="17">
        <f t="shared" si="390"/>
        <v>0</v>
      </c>
      <c r="BU22" s="17">
        <f t="shared" si="390"/>
        <v>0</v>
      </c>
      <c r="BV22" s="17">
        <f t="shared" ref="BV22:CO22" si="391">$E22</f>
        <v>0</v>
      </c>
      <c r="BW22" s="17">
        <f t="shared" si="391"/>
        <v>0</v>
      </c>
      <c r="BX22" s="17">
        <f t="shared" si="391"/>
        <v>0</v>
      </c>
      <c r="BY22" s="17">
        <f t="shared" si="391"/>
        <v>0</v>
      </c>
      <c r="BZ22" s="17">
        <f t="shared" si="391"/>
        <v>0</v>
      </c>
      <c r="CA22" s="17">
        <f t="shared" si="391"/>
        <v>0</v>
      </c>
      <c r="CB22" s="17">
        <f t="shared" si="391"/>
        <v>0</v>
      </c>
      <c r="CC22" s="17">
        <f t="shared" si="391"/>
        <v>0</v>
      </c>
      <c r="CD22" s="17">
        <f t="shared" si="391"/>
        <v>0</v>
      </c>
      <c r="CE22" s="17">
        <f t="shared" si="391"/>
        <v>0</v>
      </c>
      <c r="CF22" s="17">
        <f t="shared" si="391"/>
        <v>0</v>
      </c>
      <c r="CG22" s="17">
        <f t="shared" si="391"/>
        <v>0</v>
      </c>
      <c r="CH22" s="17">
        <f t="shared" si="391"/>
        <v>0</v>
      </c>
      <c r="CI22" s="17">
        <f t="shared" si="391"/>
        <v>0</v>
      </c>
      <c r="CJ22" s="17">
        <f t="shared" si="391"/>
        <v>0</v>
      </c>
      <c r="CK22" s="17">
        <f t="shared" si="391"/>
        <v>0</v>
      </c>
      <c r="CL22" s="17">
        <f t="shared" si="391"/>
        <v>0</v>
      </c>
      <c r="CM22" s="17">
        <f t="shared" si="391"/>
        <v>0</v>
      </c>
      <c r="CN22" s="17">
        <f t="shared" si="391"/>
        <v>0</v>
      </c>
      <c r="CO22" s="17">
        <f t="shared" si="391"/>
        <v>0</v>
      </c>
    </row>
    <row r="23" spans="2:93" s="556" customFormat="1">
      <c r="B23" s="556" t="s">
        <v>1943</v>
      </c>
      <c r="C23" s="633" t="s">
        <v>2005</v>
      </c>
      <c r="D23" s="633"/>
      <c r="E23" s="634"/>
      <c r="F23" s="634"/>
      <c r="G23" s="634"/>
      <c r="H23" s="556">
        <f>H17</f>
        <v>40.299999999999997</v>
      </c>
      <c r="I23" s="556">
        <f>I17</f>
        <v>39.700000000000003</v>
      </c>
      <c r="J23" s="556">
        <f t="shared" ref="J23:AJ23" si="392">J17</f>
        <v>38.5</v>
      </c>
      <c r="K23" s="556">
        <f t="shared" si="392"/>
        <v>37.9</v>
      </c>
      <c r="L23" s="556">
        <f t="shared" si="392"/>
        <v>37.299999999999997</v>
      </c>
      <c r="M23" s="556">
        <f t="shared" si="392"/>
        <v>36.1</v>
      </c>
      <c r="N23" s="556">
        <f t="shared" si="392"/>
        <v>35.5</v>
      </c>
      <c r="O23" s="556">
        <f t="shared" si="392"/>
        <v>34.9</v>
      </c>
      <c r="P23" s="556">
        <f t="shared" si="392"/>
        <v>34.299999999999997</v>
      </c>
      <c r="Q23" s="556">
        <f t="shared" si="392"/>
        <v>33.700000000000003</v>
      </c>
      <c r="R23" s="556">
        <f t="shared" si="392"/>
        <v>33.200000000000003</v>
      </c>
      <c r="S23" s="556">
        <f t="shared" si="392"/>
        <v>32.6</v>
      </c>
      <c r="T23" s="556">
        <f t="shared" si="392"/>
        <v>32</v>
      </c>
      <c r="U23" s="556">
        <f t="shared" si="392"/>
        <v>31.4</v>
      </c>
      <c r="V23" s="556">
        <f t="shared" si="392"/>
        <v>30.9</v>
      </c>
      <c r="W23" s="556">
        <f t="shared" si="392"/>
        <v>30.3</v>
      </c>
      <c r="X23" s="556">
        <f t="shared" si="392"/>
        <v>29.8</v>
      </c>
      <c r="Y23" s="556">
        <f t="shared" si="392"/>
        <v>29.2</v>
      </c>
      <c r="Z23" s="556">
        <f t="shared" si="392"/>
        <v>28.7</v>
      </c>
      <c r="AA23" s="556">
        <f t="shared" si="392"/>
        <v>28.2</v>
      </c>
      <c r="AB23" s="556">
        <f t="shared" si="392"/>
        <v>27.6</v>
      </c>
      <c r="AC23" s="556">
        <f t="shared" si="392"/>
        <v>27.1</v>
      </c>
      <c r="AD23" s="556">
        <f t="shared" si="392"/>
        <v>26.6</v>
      </c>
      <c r="AE23" s="556">
        <f t="shared" si="392"/>
        <v>26.1</v>
      </c>
      <c r="AF23" s="556">
        <f t="shared" si="392"/>
        <v>25.6</v>
      </c>
      <c r="AG23" s="556">
        <f t="shared" si="392"/>
        <v>25</v>
      </c>
      <c r="AH23" s="556">
        <f t="shared" si="392"/>
        <v>24.5</v>
      </c>
      <c r="AI23" s="556">
        <f t="shared" si="392"/>
        <v>24.1</v>
      </c>
      <c r="AJ23" s="556">
        <f t="shared" si="392"/>
        <v>23.6</v>
      </c>
      <c r="AK23" s="556">
        <f t="shared" ref="AK23:CO23" si="393">AK17</f>
        <v>23.1</v>
      </c>
      <c r="AL23" s="556">
        <f t="shared" si="393"/>
        <v>22.6</v>
      </c>
      <c r="AM23" s="556">
        <f t="shared" si="393"/>
        <v>22.6</v>
      </c>
      <c r="AN23" s="556">
        <f t="shared" si="393"/>
        <v>22.1</v>
      </c>
      <c r="AO23" s="556">
        <f t="shared" si="393"/>
        <v>21.7</v>
      </c>
      <c r="AP23" s="556">
        <f t="shared" si="393"/>
        <v>21.2</v>
      </c>
      <c r="AQ23" s="556">
        <f t="shared" si="393"/>
        <v>20.8</v>
      </c>
      <c r="AR23" s="556">
        <f t="shared" si="393"/>
        <v>20.3</v>
      </c>
      <c r="AS23" s="556">
        <f t="shared" si="393"/>
        <v>19.899999999999999</v>
      </c>
      <c r="AT23" s="556">
        <f t="shared" si="393"/>
        <v>19.399999999999999</v>
      </c>
      <c r="AU23" s="556">
        <f t="shared" si="393"/>
        <v>19</v>
      </c>
      <c r="AV23" s="556">
        <f t="shared" si="393"/>
        <v>18.600000000000001</v>
      </c>
      <c r="AW23" s="556">
        <f t="shared" si="393"/>
        <v>18.600000000000001</v>
      </c>
      <c r="AX23" s="556">
        <f t="shared" si="393"/>
        <v>18.2</v>
      </c>
      <c r="AY23" s="556">
        <f t="shared" si="393"/>
        <v>17.8</v>
      </c>
      <c r="AZ23" s="556">
        <f t="shared" si="393"/>
        <v>17.399999999999999</v>
      </c>
      <c r="BA23" s="556">
        <f t="shared" si="393"/>
        <v>17</v>
      </c>
      <c r="BB23" s="556">
        <f t="shared" si="393"/>
        <v>16.600000000000001</v>
      </c>
      <c r="BC23" s="556">
        <f t="shared" si="393"/>
        <v>16.2</v>
      </c>
      <c r="BD23" s="556">
        <f t="shared" si="393"/>
        <v>15.9</v>
      </c>
      <c r="BE23" s="556">
        <f t="shared" si="393"/>
        <v>15.9</v>
      </c>
      <c r="BF23" s="556">
        <f t="shared" si="393"/>
        <v>15.5</v>
      </c>
      <c r="BG23" s="556">
        <f t="shared" si="393"/>
        <v>15.1</v>
      </c>
      <c r="BH23" s="556">
        <f t="shared" si="393"/>
        <v>14.8</v>
      </c>
      <c r="BI23" s="556">
        <f t="shared" si="393"/>
        <v>14.4</v>
      </c>
      <c r="BJ23" s="556">
        <f t="shared" si="393"/>
        <v>14.1</v>
      </c>
      <c r="BK23" s="556">
        <f t="shared" si="393"/>
        <v>14.1</v>
      </c>
      <c r="BL23" s="556">
        <f t="shared" si="393"/>
        <v>13.8</v>
      </c>
      <c r="BM23" s="556">
        <f t="shared" si="393"/>
        <v>13.5</v>
      </c>
      <c r="BN23" s="556">
        <f t="shared" si="393"/>
        <v>13.1</v>
      </c>
      <c r="BO23" s="556">
        <f t="shared" si="393"/>
        <v>12.8</v>
      </c>
      <c r="BP23" s="556">
        <f t="shared" si="393"/>
        <v>12.8</v>
      </c>
      <c r="BQ23" s="556">
        <f t="shared" si="393"/>
        <v>12.5</v>
      </c>
      <c r="BR23" s="556">
        <f t="shared" si="393"/>
        <v>12.2</v>
      </c>
      <c r="BS23" s="556">
        <f t="shared" si="393"/>
        <v>12</v>
      </c>
      <c r="BT23" s="556">
        <f t="shared" si="393"/>
        <v>11.7</v>
      </c>
      <c r="BU23" s="556">
        <f t="shared" si="393"/>
        <v>11.7</v>
      </c>
      <c r="BV23" s="556">
        <f t="shared" si="393"/>
        <v>11.4</v>
      </c>
      <c r="BW23" s="556">
        <f t="shared" si="393"/>
        <v>11.1</v>
      </c>
      <c r="BX23" s="556">
        <f t="shared" si="393"/>
        <v>10.9</v>
      </c>
      <c r="BY23" s="556">
        <f t="shared" si="393"/>
        <v>10.9</v>
      </c>
      <c r="BZ23" s="556">
        <f t="shared" si="393"/>
        <v>10.6</v>
      </c>
      <c r="CA23" s="556">
        <f t="shared" si="393"/>
        <v>10.4</v>
      </c>
      <c r="CB23" s="556">
        <f t="shared" si="393"/>
        <v>10.1</v>
      </c>
      <c r="CC23" s="556">
        <f t="shared" si="393"/>
        <v>10.1</v>
      </c>
      <c r="CD23" s="556">
        <f t="shared" si="393"/>
        <v>9.9</v>
      </c>
      <c r="CE23" s="556">
        <f t="shared" si="393"/>
        <v>9.6</v>
      </c>
      <c r="CF23" s="556">
        <f t="shared" si="393"/>
        <v>9.4</v>
      </c>
      <c r="CG23" s="556">
        <f t="shared" si="393"/>
        <v>9.4</v>
      </c>
      <c r="CH23" s="556">
        <f t="shared" si="393"/>
        <v>9.1999999999999993</v>
      </c>
      <c r="CI23" s="556">
        <f t="shared" si="393"/>
        <v>9</v>
      </c>
      <c r="CJ23" s="556">
        <f t="shared" si="393"/>
        <v>8.8000000000000007</v>
      </c>
      <c r="CK23" s="556">
        <f t="shared" si="393"/>
        <v>8.8000000000000007</v>
      </c>
      <c r="CL23" s="556">
        <f t="shared" si="393"/>
        <v>8.5</v>
      </c>
      <c r="CM23" s="556">
        <f t="shared" si="393"/>
        <v>8.3000000000000007</v>
      </c>
      <c r="CN23" s="556">
        <f t="shared" si="393"/>
        <v>8.3000000000000007</v>
      </c>
      <c r="CO23" s="556">
        <f t="shared" si="393"/>
        <v>8.1</v>
      </c>
    </row>
    <row r="24" spans="2:93" s="556" customFormat="1">
      <c r="B24" s="556" t="s">
        <v>1977</v>
      </c>
      <c r="C24" s="633" t="s">
        <v>2005</v>
      </c>
      <c r="D24" s="633"/>
      <c r="E24" s="634"/>
      <c r="F24" s="634"/>
      <c r="G24" s="634"/>
      <c r="I24" s="26">
        <f>-ROUND((1+H31)/H23,4)</f>
        <v>-2.4799999999999999E-2</v>
      </c>
      <c r="J24" s="26">
        <f t="shared" ref="J24:BU24" si="394">-ROUND((1+I31)/I23,4)</f>
        <v>-2.52E-2</v>
      </c>
      <c r="K24" s="26">
        <f t="shared" si="394"/>
        <v>-2.5999999999999999E-2</v>
      </c>
      <c r="L24" s="26">
        <f t="shared" si="394"/>
        <v>-2.64E-2</v>
      </c>
      <c r="M24" s="26">
        <f t="shared" si="394"/>
        <v>-2.6800000000000001E-2</v>
      </c>
      <c r="N24" s="26">
        <f t="shared" si="394"/>
        <v>-2.7699999999999999E-2</v>
      </c>
      <c r="O24" s="26">
        <f t="shared" si="394"/>
        <v>-2.8199999999999999E-2</v>
      </c>
      <c r="P24" s="26">
        <f t="shared" si="394"/>
        <v>-2.87E-2</v>
      </c>
      <c r="Q24" s="26">
        <f t="shared" si="394"/>
        <v>-2.92E-2</v>
      </c>
      <c r="R24" s="26">
        <f t="shared" si="394"/>
        <v>-2.9700000000000001E-2</v>
      </c>
      <c r="S24" s="26">
        <f t="shared" si="394"/>
        <v>-3.0099999999999998E-2</v>
      </c>
      <c r="T24" s="26">
        <f t="shared" si="394"/>
        <v>-3.0700000000000002E-2</v>
      </c>
      <c r="U24" s="26">
        <f t="shared" si="394"/>
        <v>-3.1300000000000001E-2</v>
      </c>
      <c r="V24" s="26">
        <f t="shared" si="394"/>
        <v>-3.1800000000000002E-2</v>
      </c>
      <c r="W24" s="26">
        <f t="shared" si="394"/>
        <v>-3.2399999999999998E-2</v>
      </c>
      <c r="X24" s="26">
        <f t="shared" si="394"/>
        <v>-3.3000000000000002E-2</v>
      </c>
      <c r="Y24" s="26">
        <f t="shared" si="394"/>
        <v>-3.3599999999999998E-2</v>
      </c>
      <c r="Z24" s="26">
        <f t="shared" si="394"/>
        <v>-3.4200000000000001E-2</v>
      </c>
      <c r="AA24" s="26">
        <f t="shared" si="394"/>
        <v>-3.4799999999999998E-2</v>
      </c>
      <c r="AB24" s="26">
        <f t="shared" si="394"/>
        <v>-3.5499999999999997E-2</v>
      </c>
      <c r="AC24" s="26">
        <f t="shared" si="394"/>
        <v>-3.6200000000000003E-2</v>
      </c>
      <c r="AD24" s="26">
        <f t="shared" si="394"/>
        <v>-3.6900000000000002E-2</v>
      </c>
      <c r="AE24" s="26">
        <f t="shared" si="394"/>
        <v>-3.7600000000000001E-2</v>
      </c>
      <c r="AF24" s="26">
        <f t="shared" si="394"/>
        <v>-3.8300000000000001E-2</v>
      </c>
      <c r="AG24" s="26">
        <f t="shared" si="394"/>
        <v>-3.9100000000000003E-2</v>
      </c>
      <c r="AH24" s="26">
        <f t="shared" si="394"/>
        <v>-0.04</v>
      </c>
      <c r="AI24" s="26">
        <f t="shared" si="394"/>
        <v>-4.0800000000000003E-2</v>
      </c>
      <c r="AJ24" s="26">
        <f t="shared" si="394"/>
        <v>-4.1500000000000002E-2</v>
      </c>
      <c r="AK24" s="26">
        <f t="shared" si="394"/>
        <v>-4.24E-2</v>
      </c>
      <c r="AL24" s="26">
        <f t="shared" si="394"/>
        <v>-4.3299999999999998E-2</v>
      </c>
      <c r="AM24" s="26">
        <f t="shared" si="394"/>
        <v>-4.4200000000000003E-2</v>
      </c>
      <c r="AN24" s="26">
        <f t="shared" si="394"/>
        <v>-4.4200000000000003E-2</v>
      </c>
      <c r="AO24" s="26">
        <f t="shared" si="394"/>
        <v>-4.5199999999999997E-2</v>
      </c>
      <c r="AP24" s="26">
        <f t="shared" si="394"/>
        <v>-4.6100000000000002E-2</v>
      </c>
      <c r="AQ24" s="26">
        <f t="shared" si="394"/>
        <v>-4.7199999999999999E-2</v>
      </c>
      <c r="AR24" s="26">
        <f t="shared" si="394"/>
        <v>-4.8099999999999997E-2</v>
      </c>
      <c r="AS24" s="26">
        <f t="shared" si="394"/>
        <v>-4.9299999999999997E-2</v>
      </c>
      <c r="AT24" s="26">
        <f t="shared" si="394"/>
        <v>-5.0299999999999997E-2</v>
      </c>
      <c r="AU24" s="26">
        <f t="shared" si="394"/>
        <v>-5.1499999999999997E-2</v>
      </c>
      <c r="AV24" s="26">
        <f t="shared" si="394"/>
        <v>-5.2600000000000001E-2</v>
      </c>
      <c r="AW24" s="26">
        <f t="shared" si="394"/>
        <v>-5.3800000000000001E-2</v>
      </c>
      <c r="AX24" s="26">
        <f t="shared" si="394"/>
        <v>-5.3800000000000001E-2</v>
      </c>
      <c r="AY24" s="26">
        <f t="shared" si="394"/>
        <v>-5.4899999999999997E-2</v>
      </c>
      <c r="AZ24" s="26">
        <f t="shared" si="394"/>
        <v>-5.62E-2</v>
      </c>
      <c r="BA24" s="26">
        <f t="shared" si="394"/>
        <v>-5.7500000000000002E-2</v>
      </c>
      <c r="BB24" s="26">
        <f t="shared" si="394"/>
        <v>-5.8799999999999998E-2</v>
      </c>
      <c r="BC24" s="26">
        <f t="shared" si="394"/>
        <v>-6.0199999999999997E-2</v>
      </c>
      <c r="BD24" s="26">
        <f t="shared" si="394"/>
        <v>-6.1699999999999998E-2</v>
      </c>
      <c r="BE24" s="26">
        <f t="shared" si="394"/>
        <v>-6.2899999999999998E-2</v>
      </c>
      <c r="BF24" s="26">
        <f t="shared" si="394"/>
        <v>-6.2899999999999998E-2</v>
      </c>
      <c r="BG24" s="26">
        <f t="shared" si="394"/>
        <v>-6.4500000000000002E-2</v>
      </c>
      <c r="BH24" s="26">
        <f t="shared" si="394"/>
        <v>-6.6199999999999995E-2</v>
      </c>
      <c r="BI24" s="26">
        <f t="shared" si="394"/>
        <v>-6.7599999999999993E-2</v>
      </c>
      <c r="BJ24" s="26">
        <f t="shared" si="394"/>
        <v>-6.9400000000000003E-2</v>
      </c>
      <c r="BK24" s="26">
        <f t="shared" si="394"/>
        <v>-7.0900000000000005E-2</v>
      </c>
      <c r="BL24" s="26">
        <f t="shared" si="394"/>
        <v>-7.0900000000000005E-2</v>
      </c>
      <c r="BM24" s="26">
        <f t="shared" si="394"/>
        <v>-7.2499999999999995E-2</v>
      </c>
      <c r="BN24" s="26">
        <f t="shared" si="394"/>
        <v>-7.4099999999999999E-2</v>
      </c>
      <c r="BO24" s="26">
        <f t="shared" si="394"/>
        <v>-7.6300000000000007E-2</v>
      </c>
      <c r="BP24" s="26">
        <f t="shared" si="394"/>
        <v>-7.8100000000000003E-2</v>
      </c>
      <c r="BQ24" s="26">
        <f t="shared" si="394"/>
        <v>-7.8100000000000003E-2</v>
      </c>
      <c r="BR24" s="26">
        <f t="shared" si="394"/>
        <v>-0.08</v>
      </c>
      <c r="BS24" s="26">
        <f t="shared" si="394"/>
        <v>-8.2000000000000003E-2</v>
      </c>
      <c r="BT24" s="26">
        <f t="shared" si="394"/>
        <v>-8.3299999999999999E-2</v>
      </c>
      <c r="BU24" s="26">
        <f t="shared" si="394"/>
        <v>-8.5500000000000007E-2</v>
      </c>
      <c r="BV24" s="26">
        <f t="shared" ref="BV24:CO24" si="395">-ROUND((1+BU31)/BU23,4)</f>
        <v>-8.5500000000000007E-2</v>
      </c>
      <c r="BW24" s="26">
        <f t="shared" si="395"/>
        <v>-8.77E-2</v>
      </c>
      <c r="BX24" s="26">
        <f t="shared" si="395"/>
        <v>-9.01E-2</v>
      </c>
      <c r="BY24" s="26">
        <f t="shared" si="395"/>
        <v>-9.1700000000000004E-2</v>
      </c>
      <c r="BZ24" s="26">
        <f t="shared" si="395"/>
        <v>-9.1700000000000004E-2</v>
      </c>
      <c r="CA24" s="26">
        <f t="shared" si="395"/>
        <v>-9.4299999999999995E-2</v>
      </c>
      <c r="CB24" s="26">
        <f t="shared" si="395"/>
        <v>-9.6199999999999994E-2</v>
      </c>
      <c r="CC24" s="26">
        <f t="shared" si="395"/>
        <v>-9.9000000000000005E-2</v>
      </c>
      <c r="CD24" s="26">
        <f t="shared" si="395"/>
        <v>-9.9000000000000005E-2</v>
      </c>
      <c r="CE24" s="26">
        <f t="shared" si="395"/>
        <v>-0.10100000000000001</v>
      </c>
      <c r="CF24" s="26">
        <f t="shared" si="395"/>
        <v>-0.1042</v>
      </c>
      <c r="CG24" s="26">
        <f t="shared" si="395"/>
        <v>-0.10639999999999999</v>
      </c>
      <c r="CH24" s="26">
        <f t="shared" si="395"/>
        <v>-0.10639999999999999</v>
      </c>
      <c r="CI24" s="26">
        <f t="shared" si="395"/>
        <v>-0.1087</v>
      </c>
      <c r="CJ24" s="26">
        <f t="shared" si="395"/>
        <v>-0.1111</v>
      </c>
      <c r="CK24" s="26">
        <f t="shared" si="395"/>
        <v>-0.11360000000000001</v>
      </c>
      <c r="CL24" s="26">
        <f t="shared" si="395"/>
        <v>-0.11360000000000001</v>
      </c>
      <c r="CM24" s="26">
        <f t="shared" si="395"/>
        <v>-0.1176</v>
      </c>
      <c r="CN24" s="26">
        <f t="shared" si="395"/>
        <v>-0.1205</v>
      </c>
      <c r="CO24" s="26">
        <f t="shared" si="395"/>
        <v>-0.1205</v>
      </c>
    </row>
    <row r="25" spans="2:93">
      <c r="B25" t="s">
        <v>1988</v>
      </c>
      <c r="C25" s="633" t="s">
        <v>2005</v>
      </c>
      <c r="E25" s="634">
        <v>0</v>
      </c>
      <c r="H25" s="17"/>
      <c r="I25" s="17">
        <f>$E25</f>
        <v>0</v>
      </c>
      <c r="J25" s="17">
        <f t="shared" ref="J25:BU25" si="396">$E25</f>
        <v>0</v>
      </c>
      <c r="K25" s="17">
        <f t="shared" si="396"/>
        <v>0</v>
      </c>
      <c r="L25" s="17">
        <f t="shared" si="396"/>
        <v>0</v>
      </c>
      <c r="M25" s="17">
        <f t="shared" si="396"/>
        <v>0</v>
      </c>
      <c r="N25" s="17">
        <f t="shared" si="396"/>
        <v>0</v>
      </c>
      <c r="O25" s="17">
        <f t="shared" si="396"/>
        <v>0</v>
      </c>
      <c r="P25" s="17">
        <f t="shared" si="396"/>
        <v>0</v>
      </c>
      <c r="Q25" s="17">
        <f t="shared" si="396"/>
        <v>0</v>
      </c>
      <c r="R25" s="17">
        <f t="shared" si="396"/>
        <v>0</v>
      </c>
      <c r="S25" s="17">
        <f t="shared" si="396"/>
        <v>0</v>
      </c>
      <c r="T25" s="17">
        <f t="shared" si="396"/>
        <v>0</v>
      </c>
      <c r="U25" s="17">
        <f t="shared" si="396"/>
        <v>0</v>
      </c>
      <c r="V25" s="17">
        <f t="shared" si="396"/>
        <v>0</v>
      </c>
      <c r="W25" s="17">
        <f t="shared" si="396"/>
        <v>0</v>
      </c>
      <c r="X25" s="17">
        <f t="shared" si="396"/>
        <v>0</v>
      </c>
      <c r="Y25" s="17">
        <f t="shared" si="396"/>
        <v>0</v>
      </c>
      <c r="Z25" s="17">
        <f t="shared" si="396"/>
        <v>0</v>
      </c>
      <c r="AA25" s="17">
        <f t="shared" si="396"/>
        <v>0</v>
      </c>
      <c r="AB25" s="17">
        <f t="shared" si="396"/>
        <v>0</v>
      </c>
      <c r="AC25" s="17">
        <f t="shared" si="396"/>
        <v>0</v>
      </c>
      <c r="AD25" s="17">
        <f t="shared" si="396"/>
        <v>0</v>
      </c>
      <c r="AE25" s="17">
        <f t="shared" si="396"/>
        <v>0</v>
      </c>
      <c r="AF25" s="17">
        <f t="shared" si="396"/>
        <v>0</v>
      </c>
      <c r="AG25" s="17">
        <f t="shared" si="396"/>
        <v>0</v>
      </c>
      <c r="AH25" s="17">
        <f t="shared" si="396"/>
        <v>0</v>
      </c>
      <c r="AI25" s="17">
        <f t="shared" si="396"/>
        <v>0</v>
      </c>
      <c r="AJ25" s="17">
        <f t="shared" si="396"/>
        <v>0</v>
      </c>
      <c r="AK25" s="17">
        <f t="shared" si="396"/>
        <v>0</v>
      </c>
      <c r="AL25" s="17">
        <f t="shared" si="396"/>
        <v>0</v>
      </c>
      <c r="AM25" s="17">
        <f t="shared" si="396"/>
        <v>0</v>
      </c>
      <c r="AN25" s="17">
        <f t="shared" si="396"/>
        <v>0</v>
      </c>
      <c r="AO25" s="17">
        <f t="shared" si="396"/>
        <v>0</v>
      </c>
      <c r="AP25" s="17">
        <f t="shared" si="396"/>
        <v>0</v>
      </c>
      <c r="AQ25" s="17">
        <f t="shared" si="396"/>
        <v>0</v>
      </c>
      <c r="AR25" s="17">
        <f t="shared" si="396"/>
        <v>0</v>
      </c>
      <c r="AS25" s="17">
        <f t="shared" si="396"/>
        <v>0</v>
      </c>
      <c r="AT25" s="17">
        <f t="shared" si="396"/>
        <v>0</v>
      </c>
      <c r="AU25" s="17">
        <f t="shared" si="396"/>
        <v>0</v>
      </c>
      <c r="AV25" s="17">
        <f t="shared" si="396"/>
        <v>0</v>
      </c>
      <c r="AW25" s="17">
        <f t="shared" si="396"/>
        <v>0</v>
      </c>
      <c r="AX25" s="17">
        <f t="shared" si="396"/>
        <v>0</v>
      </c>
      <c r="AY25" s="17">
        <f t="shared" si="396"/>
        <v>0</v>
      </c>
      <c r="AZ25" s="17">
        <f t="shared" si="396"/>
        <v>0</v>
      </c>
      <c r="BA25" s="17">
        <f t="shared" si="396"/>
        <v>0</v>
      </c>
      <c r="BB25" s="17">
        <f t="shared" si="396"/>
        <v>0</v>
      </c>
      <c r="BC25" s="17">
        <f t="shared" si="396"/>
        <v>0</v>
      </c>
      <c r="BD25" s="17">
        <f t="shared" si="396"/>
        <v>0</v>
      </c>
      <c r="BE25" s="17">
        <f t="shared" si="396"/>
        <v>0</v>
      </c>
      <c r="BF25" s="17">
        <f t="shared" si="396"/>
        <v>0</v>
      </c>
      <c r="BG25" s="17">
        <f t="shared" si="396"/>
        <v>0</v>
      </c>
      <c r="BH25" s="17">
        <f t="shared" si="396"/>
        <v>0</v>
      </c>
      <c r="BI25" s="17">
        <f t="shared" si="396"/>
        <v>0</v>
      </c>
      <c r="BJ25" s="17">
        <f t="shared" si="396"/>
        <v>0</v>
      </c>
      <c r="BK25" s="17">
        <f t="shared" si="396"/>
        <v>0</v>
      </c>
      <c r="BL25" s="17">
        <f t="shared" si="396"/>
        <v>0</v>
      </c>
      <c r="BM25" s="17">
        <f t="shared" si="396"/>
        <v>0</v>
      </c>
      <c r="BN25" s="17">
        <f t="shared" si="396"/>
        <v>0</v>
      </c>
      <c r="BO25" s="17">
        <f t="shared" si="396"/>
        <v>0</v>
      </c>
      <c r="BP25" s="17">
        <f t="shared" si="396"/>
        <v>0</v>
      </c>
      <c r="BQ25" s="17">
        <f t="shared" si="396"/>
        <v>0</v>
      </c>
      <c r="BR25" s="17">
        <f t="shared" si="396"/>
        <v>0</v>
      </c>
      <c r="BS25" s="17">
        <f t="shared" si="396"/>
        <v>0</v>
      </c>
      <c r="BT25" s="17">
        <f t="shared" si="396"/>
        <v>0</v>
      </c>
      <c r="BU25" s="17">
        <f t="shared" si="396"/>
        <v>0</v>
      </c>
      <c r="BV25" s="17">
        <f t="shared" ref="BV25:CO25" si="397">$E25</f>
        <v>0</v>
      </c>
      <c r="BW25" s="17">
        <f t="shared" si="397"/>
        <v>0</v>
      </c>
      <c r="BX25" s="17">
        <f t="shared" si="397"/>
        <v>0</v>
      </c>
      <c r="BY25" s="17">
        <f t="shared" si="397"/>
        <v>0</v>
      </c>
      <c r="BZ25" s="17">
        <f t="shared" si="397"/>
        <v>0</v>
      </c>
      <c r="CA25" s="17">
        <f t="shared" si="397"/>
        <v>0</v>
      </c>
      <c r="CB25" s="17">
        <f t="shared" si="397"/>
        <v>0</v>
      </c>
      <c r="CC25" s="17">
        <f t="shared" si="397"/>
        <v>0</v>
      </c>
      <c r="CD25" s="17">
        <f t="shared" si="397"/>
        <v>0</v>
      </c>
      <c r="CE25" s="17">
        <f t="shared" si="397"/>
        <v>0</v>
      </c>
      <c r="CF25" s="17">
        <f t="shared" si="397"/>
        <v>0</v>
      </c>
      <c r="CG25" s="17">
        <f t="shared" si="397"/>
        <v>0</v>
      </c>
      <c r="CH25" s="17">
        <f t="shared" si="397"/>
        <v>0</v>
      </c>
      <c r="CI25" s="17">
        <f t="shared" si="397"/>
        <v>0</v>
      </c>
      <c r="CJ25" s="17">
        <f t="shared" si="397"/>
        <v>0</v>
      </c>
      <c r="CK25" s="17">
        <f t="shared" si="397"/>
        <v>0</v>
      </c>
      <c r="CL25" s="17">
        <f t="shared" si="397"/>
        <v>0</v>
      </c>
      <c r="CM25" s="17">
        <f t="shared" si="397"/>
        <v>0</v>
      </c>
      <c r="CN25" s="17">
        <f t="shared" si="397"/>
        <v>0</v>
      </c>
      <c r="CO25" s="17">
        <f t="shared" si="397"/>
        <v>0</v>
      </c>
    </row>
    <row r="26" spans="2:93">
      <c r="B26" t="s">
        <v>1989</v>
      </c>
      <c r="C26" s="633" t="s">
        <v>2007</v>
      </c>
      <c r="E26" s="639">
        <v>0</v>
      </c>
      <c r="H26" s="17">
        <f>E26</f>
        <v>0</v>
      </c>
      <c r="I26" s="17">
        <f>I21+I22+I25</f>
        <v>0</v>
      </c>
      <c r="J26" s="17">
        <f t="shared" ref="J26:L26" si="398">J21+J22+J25</f>
        <v>0</v>
      </c>
      <c r="K26" s="17">
        <f t="shared" si="398"/>
        <v>0</v>
      </c>
      <c r="L26" s="17">
        <f t="shared" si="398"/>
        <v>0</v>
      </c>
      <c r="M26" s="17">
        <f t="shared" ref="M26" si="399">M21+M22+M25</f>
        <v>0</v>
      </c>
      <c r="N26" s="17">
        <f t="shared" ref="N26" si="400">N21+N22+N25</f>
        <v>0</v>
      </c>
      <c r="O26" s="17">
        <f t="shared" ref="O26" si="401">O21+O22+O25</f>
        <v>0</v>
      </c>
      <c r="P26" s="17">
        <f t="shared" ref="P26" si="402">P21+P22+P25</f>
        <v>0</v>
      </c>
      <c r="Q26" s="17">
        <f t="shared" ref="Q26" si="403">Q21+Q22+Q25</f>
        <v>0</v>
      </c>
      <c r="R26" s="17">
        <f t="shared" ref="R26" si="404">R21+R22+R25</f>
        <v>0</v>
      </c>
      <c r="S26" s="17">
        <f t="shared" ref="S26" si="405">S21+S22+S25</f>
        <v>0</v>
      </c>
      <c r="T26" s="17">
        <f t="shared" ref="T26" si="406">T21+T22+T25</f>
        <v>0</v>
      </c>
      <c r="U26" s="17">
        <f t="shared" ref="U26" si="407">U21+U22+U25</f>
        <v>0</v>
      </c>
      <c r="V26" s="17">
        <f t="shared" ref="V26" si="408">V21+V22+V25</f>
        <v>0</v>
      </c>
      <c r="W26" s="17">
        <f t="shared" ref="W26" si="409">W21+W22+W25</f>
        <v>0</v>
      </c>
      <c r="X26" s="17">
        <f t="shared" ref="X26" si="410">X21+X22+X25</f>
        <v>0</v>
      </c>
      <c r="Y26" s="17">
        <f t="shared" ref="Y26" si="411">Y21+Y22+Y25</f>
        <v>0</v>
      </c>
      <c r="Z26" s="17">
        <f t="shared" ref="Z26" si="412">Z21+Z22+Z25</f>
        <v>0</v>
      </c>
      <c r="AA26" s="17">
        <f t="shared" ref="AA26" si="413">AA21+AA22+AA25</f>
        <v>0</v>
      </c>
      <c r="AB26" s="17">
        <f t="shared" ref="AB26" si="414">AB21+AB22+AB25</f>
        <v>0</v>
      </c>
      <c r="AC26" s="17">
        <f t="shared" ref="AC26" si="415">AC21+AC22+AC25</f>
        <v>0</v>
      </c>
      <c r="AD26" s="17">
        <f t="shared" ref="AD26" si="416">AD21+AD22+AD25</f>
        <v>0</v>
      </c>
      <c r="AE26" s="17">
        <f t="shared" ref="AE26" si="417">AE21+AE22+AE25</f>
        <v>0</v>
      </c>
      <c r="AF26" s="17">
        <f t="shared" ref="AF26" si="418">AF21+AF22+AF25</f>
        <v>0</v>
      </c>
      <c r="AG26" s="17">
        <f t="shared" ref="AG26" si="419">AG21+AG22+AG25</f>
        <v>0</v>
      </c>
      <c r="AH26" s="17">
        <f t="shared" ref="AH26" si="420">AH21+AH22+AH25</f>
        <v>0</v>
      </c>
      <c r="AI26" s="17">
        <f t="shared" ref="AI26" si="421">AI21+AI22+AI25</f>
        <v>0</v>
      </c>
      <c r="AJ26" s="17">
        <f t="shared" ref="AJ26:CO26" si="422">AJ21+AJ22+AJ25</f>
        <v>0</v>
      </c>
      <c r="AK26" s="17">
        <f t="shared" si="422"/>
        <v>0</v>
      </c>
      <c r="AL26" s="17">
        <f t="shared" si="422"/>
        <v>0</v>
      </c>
      <c r="AM26" s="17">
        <f t="shared" si="422"/>
        <v>0</v>
      </c>
      <c r="AN26" s="17">
        <f t="shared" si="422"/>
        <v>0</v>
      </c>
      <c r="AO26" s="17">
        <f t="shared" si="422"/>
        <v>0</v>
      </c>
      <c r="AP26" s="17">
        <f t="shared" si="422"/>
        <v>0</v>
      </c>
      <c r="AQ26" s="17">
        <f t="shared" si="422"/>
        <v>0</v>
      </c>
      <c r="AR26" s="17">
        <f t="shared" si="422"/>
        <v>0</v>
      </c>
      <c r="AS26" s="17">
        <f t="shared" si="422"/>
        <v>0</v>
      </c>
      <c r="AT26" s="17">
        <f t="shared" si="422"/>
        <v>0</v>
      </c>
      <c r="AU26" s="17">
        <f t="shared" si="422"/>
        <v>0</v>
      </c>
      <c r="AV26" s="17">
        <f t="shared" si="422"/>
        <v>0</v>
      </c>
      <c r="AW26" s="17">
        <f t="shared" si="422"/>
        <v>0</v>
      </c>
      <c r="AX26" s="17">
        <f t="shared" si="422"/>
        <v>0</v>
      </c>
      <c r="AY26" s="17">
        <f t="shared" si="422"/>
        <v>0</v>
      </c>
      <c r="AZ26" s="17">
        <f t="shared" si="422"/>
        <v>0</v>
      </c>
      <c r="BA26" s="17">
        <f t="shared" si="422"/>
        <v>0</v>
      </c>
      <c r="BB26" s="17">
        <f t="shared" si="422"/>
        <v>0</v>
      </c>
      <c r="BC26" s="17">
        <f t="shared" si="422"/>
        <v>0</v>
      </c>
      <c r="BD26" s="17">
        <f t="shared" si="422"/>
        <v>0</v>
      </c>
      <c r="BE26" s="17">
        <f t="shared" si="422"/>
        <v>0</v>
      </c>
      <c r="BF26" s="17">
        <f t="shared" si="422"/>
        <v>0</v>
      </c>
      <c r="BG26" s="17">
        <f t="shared" si="422"/>
        <v>0</v>
      </c>
      <c r="BH26" s="17">
        <f t="shared" si="422"/>
        <v>0</v>
      </c>
      <c r="BI26" s="17">
        <f t="shared" si="422"/>
        <v>0</v>
      </c>
      <c r="BJ26" s="17">
        <f t="shared" si="422"/>
        <v>0</v>
      </c>
      <c r="BK26" s="17">
        <f t="shared" si="422"/>
        <v>0</v>
      </c>
      <c r="BL26" s="17">
        <f t="shared" si="422"/>
        <v>0</v>
      </c>
      <c r="BM26" s="17">
        <f t="shared" si="422"/>
        <v>0</v>
      </c>
      <c r="BN26" s="17">
        <f t="shared" si="422"/>
        <v>0</v>
      </c>
      <c r="BO26" s="17">
        <f t="shared" si="422"/>
        <v>0</v>
      </c>
      <c r="BP26" s="17">
        <f t="shared" si="422"/>
        <v>0</v>
      </c>
      <c r="BQ26" s="17">
        <f t="shared" si="422"/>
        <v>0</v>
      </c>
      <c r="BR26" s="17">
        <f t="shared" si="422"/>
        <v>0</v>
      </c>
      <c r="BS26" s="17">
        <f t="shared" si="422"/>
        <v>0</v>
      </c>
      <c r="BT26" s="17">
        <f t="shared" si="422"/>
        <v>0</v>
      </c>
      <c r="BU26" s="17">
        <f t="shared" si="422"/>
        <v>0</v>
      </c>
      <c r="BV26" s="17">
        <f t="shared" si="422"/>
        <v>0</v>
      </c>
      <c r="BW26" s="17">
        <f t="shared" si="422"/>
        <v>0</v>
      </c>
      <c r="BX26" s="17">
        <f t="shared" si="422"/>
        <v>0</v>
      </c>
      <c r="BY26" s="17">
        <f t="shared" si="422"/>
        <v>0</v>
      </c>
      <c r="BZ26" s="17">
        <f t="shared" si="422"/>
        <v>0</v>
      </c>
      <c r="CA26" s="17">
        <f t="shared" si="422"/>
        <v>0</v>
      </c>
      <c r="CB26" s="17">
        <f t="shared" si="422"/>
        <v>0</v>
      </c>
      <c r="CC26" s="17">
        <f t="shared" si="422"/>
        <v>0</v>
      </c>
      <c r="CD26" s="17">
        <f t="shared" si="422"/>
        <v>0</v>
      </c>
      <c r="CE26" s="17">
        <f t="shared" si="422"/>
        <v>0</v>
      </c>
      <c r="CF26" s="17">
        <f t="shared" si="422"/>
        <v>0</v>
      </c>
      <c r="CG26" s="17">
        <f t="shared" si="422"/>
        <v>0</v>
      </c>
      <c r="CH26" s="17">
        <f t="shared" si="422"/>
        <v>0</v>
      </c>
      <c r="CI26" s="17">
        <f t="shared" si="422"/>
        <v>0</v>
      </c>
      <c r="CJ26" s="17">
        <f t="shared" si="422"/>
        <v>0</v>
      </c>
      <c r="CK26" s="17">
        <f t="shared" si="422"/>
        <v>0</v>
      </c>
      <c r="CL26" s="17">
        <f t="shared" si="422"/>
        <v>0</v>
      </c>
      <c r="CM26" s="17">
        <f t="shared" si="422"/>
        <v>0</v>
      </c>
      <c r="CN26" s="17">
        <f t="shared" si="422"/>
        <v>0</v>
      </c>
      <c r="CO26" s="17">
        <f t="shared" si="422"/>
        <v>0</v>
      </c>
    </row>
    <row r="27" spans="2:93" s="556" customFormat="1">
      <c r="B27" s="556" t="s">
        <v>2008</v>
      </c>
      <c r="C27" s="633"/>
      <c r="D27" s="633"/>
      <c r="E27" s="634"/>
      <c r="F27" s="634"/>
      <c r="G27" s="634"/>
      <c r="H27" s="17"/>
      <c r="I27" s="26">
        <f>-I26/I18</f>
        <v>0</v>
      </c>
      <c r="J27" s="26">
        <f t="shared" ref="J27:BU27" si="423">-J26/J18</f>
        <v>0</v>
      </c>
      <c r="K27" s="26">
        <f t="shared" si="423"/>
        <v>0</v>
      </c>
      <c r="L27" s="26">
        <f t="shared" si="423"/>
        <v>0</v>
      </c>
      <c r="M27" s="26">
        <f t="shared" si="423"/>
        <v>0</v>
      </c>
      <c r="N27" s="26">
        <f t="shared" si="423"/>
        <v>0</v>
      </c>
      <c r="O27" s="26">
        <f t="shared" si="423"/>
        <v>0</v>
      </c>
      <c r="P27" s="26">
        <f t="shared" si="423"/>
        <v>0</v>
      </c>
      <c r="Q27" s="26">
        <f t="shared" si="423"/>
        <v>0</v>
      </c>
      <c r="R27" s="26">
        <f t="shared" si="423"/>
        <v>0</v>
      </c>
      <c r="S27" s="26">
        <f t="shared" si="423"/>
        <v>0</v>
      </c>
      <c r="T27" s="26">
        <f t="shared" si="423"/>
        <v>0</v>
      </c>
      <c r="U27" s="26">
        <f t="shared" si="423"/>
        <v>0</v>
      </c>
      <c r="V27" s="26">
        <f t="shared" si="423"/>
        <v>0</v>
      </c>
      <c r="W27" s="26">
        <f t="shared" si="423"/>
        <v>0</v>
      </c>
      <c r="X27" s="26">
        <f t="shared" si="423"/>
        <v>0</v>
      </c>
      <c r="Y27" s="26">
        <f t="shared" si="423"/>
        <v>0</v>
      </c>
      <c r="Z27" s="26">
        <f t="shared" si="423"/>
        <v>0</v>
      </c>
      <c r="AA27" s="26">
        <f t="shared" si="423"/>
        <v>0</v>
      </c>
      <c r="AB27" s="26">
        <f t="shared" si="423"/>
        <v>0</v>
      </c>
      <c r="AC27" s="26">
        <f t="shared" si="423"/>
        <v>0</v>
      </c>
      <c r="AD27" s="26">
        <f t="shared" si="423"/>
        <v>0</v>
      </c>
      <c r="AE27" s="26">
        <f t="shared" si="423"/>
        <v>0</v>
      </c>
      <c r="AF27" s="26">
        <f t="shared" si="423"/>
        <v>0</v>
      </c>
      <c r="AG27" s="26">
        <f t="shared" si="423"/>
        <v>0</v>
      </c>
      <c r="AH27" s="26">
        <f t="shared" si="423"/>
        <v>0</v>
      </c>
      <c r="AI27" s="26">
        <f t="shared" si="423"/>
        <v>0</v>
      </c>
      <c r="AJ27" s="26">
        <f t="shared" si="423"/>
        <v>0</v>
      </c>
      <c r="AK27" s="26">
        <f t="shared" si="423"/>
        <v>0</v>
      </c>
      <c r="AL27" s="26">
        <f t="shared" si="423"/>
        <v>0</v>
      </c>
      <c r="AM27" s="26">
        <f t="shared" si="423"/>
        <v>0</v>
      </c>
      <c r="AN27" s="26">
        <f t="shared" si="423"/>
        <v>0</v>
      </c>
      <c r="AO27" s="26">
        <f t="shared" si="423"/>
        <v>0</v>
      </c>
      <c r="AP27" s="26">
        <f t="shared" si="423"/>
        <v>0</v>
      </c>
      <c r="AQ27" s="26">
        <f t="shared" si="423"/>
        <v>0</v>
      </c>
      <c r="AR27" s="26">
        <f t="shared" si="423"/>
        <v>0</v>
      </c>
      <c r="AS27" s="26">
        <f t="shared" si="423"/>
        <v>0</v>
      </c>
      <c r="AT27" s="26">
        <f t="shared" si="423"/>
        <v>0</v>
      </c>
      <c r="AU27" s="26">
        <f t="shared" si="423"/>
        <v>0</v>
      </c>
      <c r="AV27" s="26">
        <f t="shared" si="423"/>
        <v>0</v>
      </c>
      <c r="AW27" s="26">
        <f t="shared" si="423"/>
        <v>0</v>
      </c>
      <c r="AX27" s="26">
        <f t="shared" si="423"/>
        <v>0</v>
      </c>
      <c r="AY27" s="26">
        <f t="shared" si="423"/>
        <v>0</v>
      </c>
      <c r="AZ27" s="26">
        <f t="shared" si="423"/>
        <v>0</v>
      </c>
      <c r="BA27" s="26">
        <f t="shared" si="423"/>
        <v>0</v>
      </c>
      <c r="BB27" s="26">
        <f t="shared" si="423"/>
        <v>0</v>
      </c>
      <c r="BC27" s="26">
        <f t="shared" si="423"/>
        <v>0</v>
      </c>
      <c r="BD27" s="26">
        <f t="shared" si="423"/>
        <v>0</v>
      </c>
      <c r="BE27" s="26">
        <f t="shared" si="423"/>
        <v>0</v>
      </c>
      <c r="BF27" s="26">
        <f t="shared" si="423"/>
        <v>0</v>
      </c>
      <c r="BG27" s="26">
        <f t="shared" si="423"/>
        <v>0</v>
      </c>
      <c r="BH27" s="26">
        <f t="shared" si="423"/>
        <v>0</v>
      </c>
      <c r="BI27" s="26">
        <f t="shared" si="423"/>
        <v>0</v>
      </c>
      <c r="BJ27" s="26">
        <f t="shared" si="423"/>
        <v>0</v>
      </c>
      <c r="BK27" s="26">
        <f t="shared" si="423"/>
        <v>0</v>
      </c>
      <c r="BL27" s="26">
        <f t="shared" si="423"/>
        <v>0</v>
      </c>
      <c r="BM27" s="26">
        <f t="shared" si="423"/>
        <v>0</v>
      </c>
      <c r="BN27" s="26">
        <f t="shared" si="423"/>
        <v>0</v>
      </c>
      <c r="BO27" s="26">
        <f t="shared" si="423"/>
        <v>0</v>
      </c>
      <c r="BP27" s="26">
        <f t="shared" si="423"/>
        <v>0</v>
      </c>
      <c r="BQ27" s="26">
        <f t="shared" si="423"/>
        <v>0</v>
      </c>
      <c r="BR27" s="26">
        <f t="shared" si="423"/>
        <v>0</v>
      </c>
      <c r="BS27" s="26">
        <f t="shared" si="423"/>
        <v>0</v>
      </c>
      <c r="BT27" s="26">
        <f t="shared" si="423"/>
        <v>0</v>
      </c>
      <c r="BU27" s="26">
        <f t="shared" si="423"/>
        <v>0</v>
      </c>
      <c r="BV27" s="26">
        <f t="shared" ref="BV27:CO27" si="424">-BV26/BV18</f>
        <v>0</v>
      </c>
      <c r="BW27" s="26">
        <f t="shared" si="424"/>
        <v>0</v>
      </c>
      <c r="BX27" s="26">
        <f t="shared" si="424"/>
        <v>0</v>
      </c>
      <c r="BY27" s="26">
        <f t="shared" si="424"/>
        <v>0</v>
      </c>
      <c r="BZ27" s="26">
        <f t="shared" si="424"/>
        <v>0</v>
      </c>
      <c r="CA27" s="26">
        <f t="shared" si="424"/>
        <v>0</v>
      </c>
      <c r="CB27" s="26">
        <f t="shared" si="424"/>
        <v>0</v>
      </c>
      <c r="CC27" s="26">
        <f t="shared" si="424"/>
        <v>0</v>
      </c>
      <c r="CD27" s="26">
        <f t="shared" si="424"/>
        <v>0</v>
      </c>
      <c r="CE27" s="26">
        <f t="shared" si="424"/>
        <v>0</v>
      </c>
      <c r="CF27" s="26">
        <f t="shared" si="424"/>
        <v>0</v>
      </c>
      <c r="CG27" s="26">
        <f t="shared" si="424"/>
        <v>0</v>
      </c>
      <c r="CH27" s="26">
        <f t="shared" si="424"/>
        <v>0</v>
      </c>
      <c r="CI27" s="26">
        <f t="shared" si="424"/>
        <v>0</v>
      </c>
      <c r="CJ27" s="26">
        <f t="shared" si="424"/>
        <v>0</v>
      </c>
      <c r="CK27" s="26">
        <f t="shared" si="424"/>
        <v>0</v>
      </c>
      <c r="CL27" s="26">
        <f t="shared" si="424"/>
        <v>0</v>
      </c>
      <c r="CM27" s="26">
        <f t="shared" si="424"/>
        <v>0</v>
      </c>
      <c r="CN27" s="26">
        <f t="shared" si="424"/>
        <v>0</v>
      </c>
      <c r="CO27" s="26">
        <f t="shared" si="424"/>
        <v>0</v>
      </c>
    </row>
    <row r="28" spans="2:93" s="556" customFormat="1">
      <c r="C28" s="634"/>
      <c r="D28" s="634"/>
      <c r="E28" s="634"/>
      <c r="F28" s="634"/>
      <c r="G28" s="634"/>
      <c r="H28" s="17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</row>
    <row r="29" spans="2:93" s="556" customFormat="1">
      <c r="B29" s="556" t="s">
        <v>2000</v>
      </c>
      <c r="C29" s="633" t="s">
        <v>2005</v>
      </c>
      <c r="D29" s="633"/>
      <c r="E29" s="634"/>
      <c r="F29" s="634"/>
      <c r="G29" s="634"/>
      <c r="H29" s="17">
        <f>H6+H21</f>
        <v>0</v>
      </c>
      <c r="I29" s="17">
        <f t="shared" ref="I29:BT29" si="425">I6+I21</f>
        <v>3111032.02</v>
      </c>
      <c r="J29" s="17">
        <f t="shared" si="425"/>
        <v>3111032.02</v>
      </c>
      <c r="K29" s="17">
        <f t="shared" si="425"/>
        <v>3111032.02</v>
      </c>
      <c r="L29" s="17">
        <f t="shared" si="425"/>
        <v>3111032.02</v>
      </c>
      <c r="M29" s="17">
        <f t="shared" si="425"/>
        <v>3111032.02</v>
      </c>
      <c r="N29" s="17">
        <f t="shared" si="425"/>
        <v>3111032.02</v>
      </c>
      <c r="O29" s="17">
        <f t="shared" si="425"/>
        <v>3111032.02</v>
      </c>
      <c r="P29" s="17">
        <f t="shared" si="425"/>
        <v>3118809.02</v>
      </c>
      <c r="Q29" s="17">
        <f t="shared" si="425"/>
        <v>3126606.02</v>
      </c>
      <c r="R29" s="17">
        <f t="shared" si="425"/>
        <v>3134422.02</v>
      </c>
      <c r="S29" s="17">
        <f t="shared" si="425"/>
        <v>3142258.02</v>
      </c>
      <c r="T29" s="17">
        <f t="shared" si="425"/>
        <v>3150113.02</v>
      </c>
      <c r="U29" s="17">
        <f t="shared" si="425"/>
        <v>3157989.02</v>
      </c>
      <c r="V29" s="17">
        <f t="shared" si="425"/>
        <v>3165884.02</v>
      </c>
      <c r="W29" s="17">
        <f t="shared" si="425"/>
        <v>3173798.02</v>
      </c>
      <c r="X29" s="17">
        <f t="shared" si="425"/>
        <v>3181733.02</v>
      </c>
      <c r="Y29" s="17">
        <f t="shared" si="425"/>
        <v>3189688.02</v>
      </c>
      <c r="Z29" s="17">
        <f t="shared" si="425"/>
        <v>3197662.02</v>
      </c>
      <c r="AA29" s="17">
        <f t="shared" si="425"/>
        <v>3205656.02</v>
      </c>
      <c r="AB29" s="17">
        <f t="shared" si="425"/>
        <v>3213670.02</v>
      </c>
      <c r="AC29" s="17">
        <f t="shared" si="425"/>
        <v>3221704.02</v>
      </c>
      <c r="AD29" s="17">
        <f t="shared" si="425"/>
        <v>3229759.02</v>
      </c>
      <c r="AE29" s="17">
        <f t="shared" si="425"/>
        <v>3237834.02</v>
      </c>
      <c r="AF29" s="17">
        <f t="shared" si="425"/>
        <v>3245928.02</v>
      </c>
      <c r="AG29" s="17">
        <f t="shared" si="425"/>
        <v>3254043.02</v>
      </c>
      <c r="AH29" s="17">
        <f t="shared" si="425"/>
        <v>3262178.02</v>
      </c>
      <c r="AI29" s="17">
        <f t="shared" si="425"/>
        <v>3270334.02</v>
      </c>
      <c r="AJ29" s="17">
        <f t="shared" si="425"/>
        <v>3278510.02</v>
      </c>
      <c r="AK29" s="17">
        <f t="shared" si="425"/>
        <v>3286707.02</v>
      </c>
      <c r="AL29" s="17">
        <f t="shared" si="425"/>
        <v>3294924.02</v>
      </c>
      <c r="AM29" s="17">
        <f t="shared" si="425"/>
        <v>3303162.02</v>
      </c>
      <c r="AN29" s="17">
        <f t="shared" si="425"/>
        <v>3311420.02</v>
      </c>
      <c r="AO29" s="17">
        <f t="shared" si="425"/>
        <v>3319698.02</v>
      </c>
      <c r="AP29" s="17">
        <f t="shared" si="425"/>
        <v>3327997.02</v>
      </c>
      <c r="AQ29" s="17">
        <f t="shared" si="425"/>
        <v>3336317.02</v>
      </c>
      <c r="AR29" s="17">
        <f t="shared" si="425"/>
        <v>3344658.02</v>
      </c>
      <c r="AS29" s="17">
        <f t="shared" si="425"/>
        <v>3353019.02</v>
      </c>
      <c r="AT29" s="17">
        <f t="shared" si="425"/>
        <v>3361401.02</v>
      </c>
      <c r="AU29" s="17">
        <f t="shared" si="425"/>
        <v>3369804.02</v>
      </c>
      <c r="AV29" s="17">
        <f t="shared" si="425"/>
        <v>3378228.02</v>
      </c>
      <c r="AW29" s="17">
        <f t="shared" si="425"/>
        <v>3386673.02</v>
      </c>
      <c r="AX29" s="17">
        <f t="shared" si="425"/>
        <v>3395139.02</v>
      </c>
      <c r="AY29" s="17">
        <f t="shared" si="425"/>
        <v>3403627.02</v>
      </c>
      <c r="AZ29" s="17">
        <f t="shared" si="425"/>
        <v>3412136.02</v>
      </c>
      <c r="BA29" s="17">
        <f t="shared" si="425"/>
        <v>3420667.02</v>
      </c>
      <c r="BB29" s="17">
        <f t="shared" si="425"/>
        <v>3429218.02</v>
      </c>
      <c r="BC29" s="17">
        <f t="shared" si="425"/>
        <v>3437791.02</v>
      </c>
      <c r="BD29" s="17">
        <f t="shared" si="425"/>
        <v>3446386.02</v>
      </c>
      <c r="BE29" s="17">
        <f t="shared" si="425"/>
        <v>3455002.02</v>
      </c>
      <c r="BF29" s="17">
        <f t="shared" si="425"/>
        <v>3463639.02</v>
      </c>
      <c r="BG29" s="17">
        <f t="shared" si="425"/>
        <v>3472298.02</v>
      </c>
      <c r="BH29" s="17">
        <f t="shared" si="425"/>
        <v>3480978.02</v>
      </c>
      <c r="BI29" s="17">
        <f t="shared" si="425"/>
        <v>3489681.02</v>
      </c>
      <c r="BJ29" s="17">
        <f t="shared" si="425"/>
        <v>3498405.02</v>
      </c>
      <c r="BK29" s="17">
        <f t="shared" si="425"/>
        <v>3507151.02</v>
      </c>
      <c r="BL29" s="17">
        <f t="shared" si="425"/>
        <v>3515919.02</v>
      </c>
      <c r="BM29" s="17">
        <f t="shared" si="425"/>
        <v>3524709.02</v>
      </c>
      <c r="BN29" s="17">
        <f t="shared" si="425"/>
        <v>3533521.02</v>
      </c>
      <c r="BO29" s="17">
        <f t="shared" si="425"/>
        <v>3542355.02</v>
      </c>
      <c r="BP29" s="17">
        <f t="shared" si="425"/>
        <v>3551211.02</v>
      </c>
      <c r="BQ29" s="17">
        <f t="shared" si="425"/>
        <v>3560089.02</v>
      </c>
      <c r="BR29" s="17">
        <f t="shared" si="425"/>
        <v>3568989.02</v>
      </c>
      <c r="BS29" s="17">
        <f t="shared" si="425"/>
        <v>3577912.02</v>
      </c>
      <c r="BT29" s="17">
        <f t="shared" si="425"/>
        <v>3586857.02</v>
      </c>
      <c r="BU29" s="17">
        <f t="shared" ref="BU29:CO29" si="426">BU6+BU21</f>
        <v>3595824.02</v>
      </c>
      <c r="BV29" s="17">
        <f t="shared" si="426"/>
        <v>3604813.02</v>
      </c>
      <c r="BW29" s="17">
        <f t="shared" si="426"/>
        <v>3613825.02</v>
      </c>
      <c r="BX29" s="17">
        <f t="shared" si="426"/>
        <v>3622859.02</v>
      </c>
      <c r="BY29" s="17">
        <f t="shared" si="426"/>
        <v>3631916.02</v>
      </c>
      <c r="BZ29" s="17">
        <f t="shared" si="426"/>
        <v>3640996.02</v>
      </c>
      <c r="CA29" s="17">
        <f t="shared" si="426"/>
        <v>3650099.02</v>
      </c>
      <c r="CB29" s="17">
        <f t="shared" si="426"/>
        <v>3659224.02</v>
      </c>
      <c r="CC29" s="17">
        <f t="shared" si="426"/>
        <v>3668372.02</v>
      </c>
      <c r="CD29" s="17">
        <f t="shared" si="426"/>
        <v>3677543.02</v>
      </c>
      <c r="CE29" s="17">
        <f t="shared" si="426"/>
        <v>3686737.02</v>
      </c>
      <c r="CF29" s="17">
        <f t="shared" si="426"/>
        <v>3695954.02</v>
      </c>
      <c r="CG29" s="17">
        <f t="shared" si="426"/>
        <v>3705194.02</v>
      </c>
      <c r="CH29" s="17">
        <f t="shared" si="426"/>
        <v>3714457.02</v>
      </c>
      <c r="CI29" s="17">
        <f t="shared" si="426"/>
        <v>3723743.02</v>
      </c>
      <c r="CJ29" s="17">
        <f t="shared" si="426"/>
        <v>3733053.02</v>
      </c>
      <c r="CK29" s="17">
        <f t="shared" si="426"/>
        <v>3742385.02</v>
      </c>
      <c r="CL29" s="17">
        <f t="shared" si="426"/>
        <v>3751741.02</v>
      </c>
      <c r="CM29" s="17">
        <f t="shared" si="426"/>
        <v>3761121.02</v>
      </c>
      <c r="CN29" s="17">
        <f t="shared" si="426"/>
        <v>3770524.02</v>
      </c>
      <c r="CO29" s="17">
        <f t="shared" si="426"/>
        <v>3779951.02</v>
      </c>
    </row>
    <row r="30" spans="2:93">
      <c r="B30" t="s">
        <v>1999</v>
      </c>
      <c r="C30" s="633" t="s">
        <v>2005</v>
      </c>
      <c r="H30" s="17">
        <f>H18+H26</f>
        <v>3111032.02</v>
      </c>
      <c r="I30" s="17">
        <f t="shared" ref="I30:BT30" si="427">I18+I26</f>
        <v>3111032.02</v>
      </c>
      <c r="J30" s="17">
        <f t="shared" si="427"/>
        <v>3111032.02</v>
      </c>
      <c r="K30" s="17">
        <f t="shared" si="427"/>
        <v>3111032.02</v>
      </c>
      <c r="L30" s="17">
        <f t="shared" si="427"/>
        <v>3111032.02</v>
      </c>
      <c r="M30" s="17">
        <f t="shared" si="427"/>
        <v>3111032.02</v>
      </c>
      <c r="N30" s="17">
        <f t="shared" si="427"/>
        <v>3111032.02</v>
      </c>
      <c r="O30" s="17">
        <f t="shared" si="427"/>
        <v>3118809.02</v>
      </c>
      <c r="P30" s="17">
        <f t="shared" si="427"/>
        <v>3126606.02</v>
      </c>
      <c r="Q30" s="17">
        <f t="shared" si="427"/>
        <v>3134422.02</v>
      </c>
      <c r="R30" s="17">
        <f t="shared" si="427"/>
        <v>3142258.02</v>
      </c>
      <c r="S30" s="17">
        <f t="shared" si="427"/>
        <v>3150113.02</v>
      </c>
      <c r="T30" s="17">
        <f t="shared" si="427"/>
        <v>3157989.02</v>
      </c>
      <c r="U30" s="17">
        <f t="shared" si="427"/>
        <v>3165884.02</v>
      </c>
      <c r="V30" s="17">
        <f t="shared" si="427"/>
        <v>3173798.02</v>
      </c>
      <c r="W30" s="17">
        <f t="shared" si="427"/>
        <v>3181733.02</v>
      </c>
      <c r="X30" s="17">
        <f t="shared" si="427"/>
        <v>3189688.02</v>
      </c>
      <c r="Y30" s="17">
        <f t="shared" si="427"/>
        <v>3197662.02</v>
      </c>
      <c r="Z30" s="17">
        <f t="shared" si="427"/>
        <v>3205656.02</v>
      </c>
      <c r="AA30" s="17">
        <f t="shared" si="427"/>
        <v>3213670.02</v>
      </c>
      <c r="AB30" s="17">
        <f t="shared" si="427"/>
        <v>3221704.02</v>
      </c>
      <c r="AC30" s="17">
        <f t="shared" si="427"/>
        <v>3229759.02</v>
      </c>
      <c r="AD30" s="17">
        <f t="shared" si="427"/>
        <v>3237834.02</v>
      </c>
      <c r="AE30" s="17">
        <f t="shared" si="427"/>
        <v>3245928.02</v>
      </c>
      <c r="AF30" s="17">
        <f t="shared" si="427"/>
        <v>3254043.02</v>
      </c>
      <c r="AG30" s="17">
        <f t="shared" si="427"/>
        <v>3262178.02</v>
      </c>
      <c r="AH30" s="17">
        <f t="shared" si="427"/>
        <v>3270334.02</v>
      </c>
      <c r="AI30" s="17">
        <f t="shared" si="427"/>
        <v>3278510.02</v>
      </c>
      <c r="AJ30" s="17">
        <f t="shared" si="427"/>
        <v>3286707.02</v>
      </c>
      <c r="AK30" s="17">
        <f t="shared" si="427"/>
        <v>3294924.02</v>
      </c>
      <c r="AL30" s="17">
        <f t="shared" si="427"/>
        <v>3303162.02</v>
      </c>
      <c r="AM30" s="17">
        <f t="shared" si="427"/>
        <v>3311420.02</v>
      </c>
      <c r="AN30" s="17">
        <f t="shared" si="427"/>
        <v>3319698.02</v>
      </c>
      <c r="AO30" s="17">
        <f t="shared" si="427"/>
        <v>3327997.02</v>
      </c>
      <c r="AP30" s="17">
        <f t="shared" si="427"/>
        <v>3336317.02</v>
      </c>
      <c r="AQ30" s="17">
        <f t="shared" si="427"/>
        <v>3344658.02</v>
      </c>
      <c r="AR30" s="17">
        <f t="shared" si="427"/>
        <v>3353019.02</v>
      </c>
      <c r="AS30" s="17">
        <f t="shared" si="427"/>
        <v>3361401.02</v>
      </c>
      <c r="AT30" s="17">
        <f t="shared" si="427"/>
        <v>3369804.02</v>
      </c>
      <c r="AU30" s="17">
        <f t="shared" si="427"/>
        <v>3378228.02</v>
      </c>
      <c r="AV30" s="17">
        <f t="shared" si="427"/>
        <v>3386673.02</v>
      </c>
      <c r="AW30" s="17">
        <f t="shared" si="427"/>
        <v>3395139.02</v>
      </c>
      <c r="AX30" s="17">
        <f t="shared" si="427"/>
        <v>3403627.02</v>
      </c>
      <c r="AY30" s="17">
        <f t="shared" si="427"/>
        <v>3412136.02</v>
      </c>
      <c r="AZ30" s="17">
        <f t="shared" si="427"/>
        <v>3420667.02</v>
      </c>
      <c r="BA30" s="17">
        <f t="shared" si="427"/>
        <v>3429218.02</v>
      </c>
      <c r="BB30" s="17">
        <f t="shared" si="427"/>
        <v>3437791.02</v>
      </c>
      <c r="BC30" s="17">
        <f t="shared" si="427"/>
        <v>3446386.02</v>
      </c>
      <c r="BD30" s="17">
        <f t="shared" si="427"/>
        <v>3455002.02</v>
      </c>
      <c r="BE30" s="17">
        <f t="shared" si="427"/>
        <v>3463639.02</v>
      </c>
      <c r="BF30" s="17">
        <f t="shared" si="427"/>
        <v>3472298.02</v>
      </c>
      <c r="BG30" s="17">
        <f t="shared" si="427"/>
        <v>3480978.02</v>
      </c>
      <c r="BH30" s="17">
        <f t="shared" si="427"/>
        <v>3489681.02</v>
      </c>
      <c r="BI30" s="17">
        <f t="shared" si="427"/>
        <v>3498405.02</v>
      </c>
      <c r="BJ30" s="17">
        <f t="shared" si="427"/>
        <v>3507151.02</v>
      </c>
      <c r="BK30" s="17">
        <f t="shared" si="427"/>
        <v>3515919.02</v>
      </c>
      <c r="BL30" s="17">
        <f t="shared" si="427"/>
        <v>3524709.02</v>
      </c>
      <c r="BM30" s="17">
        <f t="shared" si="427"/>
        <v>3533521.02</v>
      </c>
      <c r="BN30" s="17">
        <f t="shared" si="427"/>
        <v>3542355.02</v>
      </c>
      <c r="BO30" s="17">
        <f t="shared" si="427"/>
        <v>3551211.02</v>
      </c>
      <c r="BP30" s="17">
        <f t="shared" si="427"/>
        <v>3560089.02</v>
      </c>
      <c r="BQ30" s="17">
        <f t="shared" si="427"/>
        <v>3568989.02</v>
      </c>
      <c r="BR30" s="17">
        <f t="shared" si="427"/>
        <v>3577912.02</v>
      </c>
      <c r="BS30" s="17">
        <f t="shared" si="427"/>
        <v>3586857.02</v>
      </c>
      <c r="BT30" s="17">
        <f t="shared" si="427"/>
        <v>3595824.02</v>
      </c>
      <c r="BU30" s="17">
        <f t="shared" ref="BU30:CO30" si="428">BU18+BU26</f>
        <v>3604813.02</v>
      </c>
      <c r="BV30" s="17">
        <f t="shared" si="428"/>
        <v>3613825.02</v>
      </c>
      <c r="BW30" s="17">
        <f t="shared" si="428"/>
        <v>3622859.02</v>
      </c>
      <c r="BX30" s="17">
        <f t="shared" si="428"/>
        <v>3631916.02</v>
      </c>
      <c r="BY30" s="17">
        <f t="shared" si="428"/>
        <v>3640996.02</v>
      </c>
      <c r="BZ30" s="17">
        <f t="shared" si="428"/>
        <v>3650099.02</v>
      </c>
      <c r="CA30" s="17">
        <f t="shared" si="428"/>
        <v>3659224.02</v>
      </c>
      <c r="CB30" s="17">
        <f t="shared" si="428"/>
        <v>3668372.02</v>
      </c>
      <c r="CC30" s="17">
        <f t="shared" si="428"/>
        <v>3677543.02</v>
      </c>
      <c r="CD30" s="17">
        <f t="shared" si="428"/>
        <v>3686737.02</v>
      </c>
      <c r="CE30" s="17">
        <f t="shared" si="428"/>
        <v>3695954.02</v>
      </c>
      <c r="CF30" s="17">
        <f t="shared" si="428"/>
        <v>3705194.02</v>
      </c>
      <c r="CG30" s="17">
        <f t="shared" si="428"/>
        <v>3714457.02</v>
      </c>
      <c r="CH30" s="17">
        <f t="shared" si="428"/>
        <v>3723743.02</v>
      </c>
      <c r="CI30" s="17">
        <f t="shared" si="428"/>
        <v>3733053.02</v>
      </c>
      <c r="CJ30" s="17">
        <f t="shared" si="428"/>
        <v>3742385.02</v>
      </c>
      <c r="CK30" s="17">
        <f t="shared" si="428"/>
        <v>3751741.02</v>
      </c>
      <c r="CL30" s="17">
        <f t="shared" si="428"/>
        <v>3761121.02</v>
      </c>
      <c r="CM30" s="17">
        <f t="shared" si="428"/>
        <v>3770524.02</v>
      </c>
      <c r="CN30" s="17">
        <f t="shared" si="428"/>
        <v>3779951.02</v>
      </c>
      <c r="CO30" s="17">
        <f t="shared" si="428"/>
        <v>3789401.02</v>
      </c>
    </row>
    <row r="31" spans="2:93" s="556" customFormat="1">
      <c r="B31" s="556" t="s">
        <v>2008</v>
      </c>
      <c r="C31" s="633" t="s">
        <v>2005</v>
      </c>
      <c r="D31" s="633"/>
      <c r="E31" s="634"/>
      <c r="F31" s="634"/>
      <c r="G31" s="634"/>
      <c r="H31" s="26">
        <f>H26/H18</f>
        <v>0</v>
      </c>
      <c r="I31" s="26">
        <f t="shared" ref="I31:BT31" si="429">I26/I18</f>
        <v>0</v>
      </c>
      <c r="J31" s="26">
        <f t="shared" si="429"/>
        <v>0</v>
      </c>
      <c r="K31" s="26">
        <f t="shared" si="429"/>
        <v>0</v>
      </c>
      <c r="L31" s="26">
        <f t="shared" si="429"/>
        <v>0</v>
      </c>
      <c r="M31" s="26">
        <f t="shared" si="429"/>
        <v>0</v>
      </c>
      <c r="N31" s="26">
        <f t="shared" si="429"/>
        <v>0</v>
      </c>
      <c r="O31" s="26">
        <f t="shared" si="429"/>
        <v>0</v>
      </c>
      <c r="P31" s="26">
        <f t="shared" si="429"/>
        <v>0</v>
      </c>
      <c r="Q31" s="26">
        <f t="shared" si="429"/>
        <v>0</v>
      </c>
      <c r="R31" s="26">
        <f t="shared" si="429"/>
        <v>0</v>
      </c>
      <c r="S31" s="26">
        <f t="shared" si="429"/>
        <v>0</v>
      </c>
      <c r="T31" s="26">
        <f t="shared" si="429"/>
        <v>0</v>
      </c>
      <c r="U31" s="26">
        <f t="shared" si="429"/>
        <v>0</v>
      </c>
      <c r="V31" s="26">
        <f t="shared" si="429"/>
        <v>0</v>
      </c>
      <c r="W31" s="26">
        <f t="shared" si="429"/>
        <v>0</v>
      </c>
      <c r="X31" s="26">
        <f t="shared" si="429"/>
        <v>0</v>
      </c>
      <c r="Y31" s="26">
        <f t="shared" si="429"/>
        <v>0</v>
      </c>
      <c r="Z31" s="26">
        <f t="shared" si="429"/>
        <v>0</v>
      </c>
      <c r="AA31" s="26">
        <f t="shared" si="429"/>
        <v>0</v>
      </c>
      <c r="AB31" s="26">
        <f t="shared" si="429"/>
        <v>0</v>
      </c>
      <c r="AC31" s="26">
        <f t="shared" si="429"/>
        <v>0</v>
      </c>
      <c r="AD31" s="26">
        <f t="shared" si="429"/>
        <v>0</v>
      </c>
      <c r="AE31" s="26">
        <f t="shared" si="429"/>
        <v>0</v>
      </c>
      <c r="AF31" s="26">
        <f t="shared" si="429"/>
        <v>0</v>
      </c>
      <c r="AG31" s="26">
        <f t="shared" si="429"/>
        <v>0</v>
      </c>
      <c r="AH31" s="26">
        <f t="shared" si="429"/>
        <v>0</v>
      </c>
      <c r="AI31" s="26">
        <f t="shared" si="429"/>
        <v>0</v>
      </c>
      <c r="AJ31" s="26">
        <f t="shared" si="429"/>
        <v>0</v>
      </c>
      <c r="AK31" s="26">
        <f t="shared" si="429"/>
        <v>0</v>
      </c>
      <c r="AL31" s="26">
        <f t="shared" si="429"/>
        <v>0</v>
      </c>
      <c r="AM31" s="26">
        <f t="shared" si="429"/>
        <v>0</v>
      </c>
      <c r="AN31" s="26">
        <f t="shared" si="429"/>
        <v>0</v>
      </c>
      <c r="AO31" s="26">
        <f t="shared" si="429"/>
        <v>0</v>
      </c>
      <c r="AP31" s="26">
        <f t="shared" si="429"/>
        <v>0</v>
      </c>
      <c r="AQ31" s="26">
        <f t="shared" si="429"/>
        <v>0</v>
      </c>
      <c r="AR31" s="26">
        <f t="shared" si="429"/>
        <v>0</v>
      </c>
      <c r="AS31" s="26">
        <f t="shared" si="429"/>
        <v>0</v>
      </c>
      <c r="AT31" s="26">
        <f t="shared" si="429"/>
        <v>0</v>
      </c>
      <c r="AU31" s="26">
        <f t="shared" si="429"/>
        <v>0</v>
      </c>
      <c r="AV31" s="26">
        <f t="shared" si="429"/>
        <v>0</v>
      </c>
      <c r="AW31" s="26">
        <f t="shared" si="429"/>
        <v>0</v>
      </c>
      <c r="AX31" s="26">
        <f t="shared" si="429"/>
        <v>0</v>
      </c>
      <c r="AY31" s="26">
        <f t="shared" si="429"/>
        <v>0</v>
      </c>
      <c r="AZ31" s="26">
        <f t="shared" si="429"/>
        <v>0</v>
      </c>
      <c r="BA31" s="26">
        <f t="shared" si="429"/>
        <v>0</v>
      </c>
      <c r="BB31" s="26">
        <f t="shared" si="429"/>
        <v>0</v>
      </c>
      <c r="BC31" s="26">
        <f t="shared" si="429"/>
        <v>0</v>
      </c>
      <c r="BD31" s="26">
        <f t="shared" si="429"/>
        <v>0</v>
      </c>
      <c r="BE31" s="26">
        <f t="shared" si="429"/>
        <v>0</v>
      </c>
      <c r="BF31" s="26">
        <f t="shared" si="429"/>
        <v>0</v>
      </c>
      <c r="BG31" s="26">
        <f t="shared" si="429"/>
        <v>0</v>
      </c>
      <c r="BH31" s="26">
        <f t="shared" si="429"/>
        <v>0</v>
      </c>
      <c r="BI31" s="26">
        <f t="shared" si="429"/>
        <v>0</v>
      </c>
      <c r="BJ31" s="26">
        <f t="shared" si="429"/>
        <v>0</v>
      </c>
      <c r="BK31" s="26">
        <f t="shared" si="429"/>
        <v>0</v>
      </c>
      <c r="BL31" s="26">
        <f t="shared" si="429"/>
        <v>0</v>
      </c>
      <c r="BM31" s="26">
        <f t="shared" si="429"/>
        <v>0</v>
      </c>
      <c r="BN31" s="26">
        <f t="shared" si="429"/>
        <v>0</v>
      </c>
      <c r="BO31" s="26">
        <f t="shared" si="429"/>
        <v>0</v>
      </c>
      <c r="BP31" s="26">
        <f t="shared" si="429"/>
        <v>0</v>
      </c>
      <c r="BQ31" s="26">
        <f t="shared" si="429"/>
        <v>0</v>
      </c>
      <c r="BR31" s="26">
        <f t="shared" si="429"/>
        <v>0</v>
      </c>
      <c r="BS31" s="26">
        <f t="shared" si="429"/>
        <v>0</v>
      </c>
      <c r="BT31" s="26">
        <f t="shared" si="429"/>
        <v>0</v>
      </c>
      <c r="BU31" s="26">
        <f t="shared" ref="BU31:CO31" si="430">BU26/BU18</f>
        <v>0</v>
      </c>
      <c r="BV31" s="26">
        <f t="shared" si="430"/>
        <v>0</v>
      </c>
      <c r="BW31" s="26">
        <f t="shared" si="430"/>
        <v>0</v>
      </c>
      <c r="BX31" s="26">
        <f t="shared" si="430"/>
        <v>0</v>
      </c>
      <c r="BY31" s="26">
        <f t="shared" si="430"/>
        <v>0</v>
      </c>
      <c r="BZ31" s="26">
        <f t="shared" si="430"/>
        <v>0</v>
      </c>
      <c r="CA31" s="26">
        <f t="shared" si="430"/>
        <v>0</v>
      </c>
      <c r="CB31" s="26">
        <f t="shared" si="430"/>
        <v>0</v>
      </c>
      <c r="CC31" s="26">
        <f t="shared" si="430"/>
        <v>0</v>
      </c>
      <c r="CD31" s="26">
        <f t="shared" si="430"/>
        <v>0</v>
      </c>
      <c r="CE31" s="26">
        <f t="shared" si="430"/>
        <v>0</v>
      </c>
      <c r="CF31" s="26">
        <f t="shared" si="430"/>
        <v>0</v>
      </c>
      <c r="CG31" s="26">
        <f t="shared" si="430"/>
        <v>0</v>
      </c>
      <c r="CH31" s="26">
        <f t="shared" si="430"/>
        <v>0</v>
      </c>
      <c r="CI31" s="26">
        <f t="shared" si="430"/>
        <v>0</v>
      </c>
      <c r="CJ31" s="26">
        <f t="shared" si="430"/>
        <v>0</v>
      </c>
      <c r="CK31" s="26">
        <f t="shared" si="430"/>
        <v>0</v>
      </c>
      <c r="CL31" s="26">
        <f t="shared" si="430"/>
        <v>0</v>
      </c>
      <c r="CM31" s="26">
        <f t="shared" si="430"/>
        <v>0</v>
      </c>
      <c r="CN31" s="26">
        <f t="shared" si="430"/>
        <v>0</v>
      </c>
      <c r="CO31" s="26">
        <f t="shared" si="430"/>
        <v>0</v>
      </c>
    </row>
    <row r="32" spans="2:93" s="556" customFormat="1">
      <c r="C32" s="633"/>
      <c r="D32" s="633"/>
      <c r="E32" s="634"/>
      <c r="F32" s="634"/>
      <c r="G32" s="634"/>
    </row>
    <row r="33" spans="2:93" s="556" customFormat="1">
      <c r="C33" s="633"/>
      <c r="D33" s="633"/>
      <c r="E33" s="634"/>
      <c r="F33" s="634"/>
      <c r="G33" s="634"/>
    </row>
    <row r="34" spans="2:93">
      <c r="B34" s="46" t="s">
        <v>1991</v>
      </c>
      <c r="J34" s="556"/>
      <c r="K34" s="556"/>
      <c r="L34" s="556"/>
    </row>
    <row r="35" spans="2:93" s="556" customFormat="1">
      <c r="C35" s="556" t="s">
        <v>1975</v>
      </c>
      <c r="D35" s="556" t="s">
        <v>1982</v>
      </c>
    </row>
    <row r="36" spans="2:93" s="556" customFormat="1">
      <c r="C36" s="556" t="s">
        <v>1976</v>
      </c>
      <c r="D36" s="556" t="s">
        <v>737</v>
      </c>
      <c r="H36" s="556">
        <v>0</v>
      </c>
      <c r="I36" s="556">
        <v>1</v>
      </c>
      <c r="J36" s="556">
        <v>2</v>
      </c>
      <c r="K36" s="556">
        <v>3</v>
      </c>
      <c r="L36" s="556">
        <v>4</v>
      </c>
      <c r="M36" s="556">
        <v>5</v>
      </c>
      <c r="N36" s="556">
        <v>6</v>
      </c>
      <c r="O36" s="556">
        <v>7</v>
      </c>
      <c r="P36" s="556">
        <v>8</v>
      </c>
      <c r="Q36" s="556">
        <v>9</v>
      </c>
      <c r="R36" s="556">
        <v>10</v>
      </c>
      <c r="S36" s="556">
        <v>11</v>
      </c>
      <c r="T36" s="556">
        <v>12</v>
      </c>
      <c r="U36" s="556">
        <v>13</v>
      </c>
      <c r="V36" s="556">
        <v>14</v>
      </c>
      <c r="W36" s="556">
        <v>15</v>
      </c>
      <c r="X36" s="556">
        <v>16</v>
      </c>
      <c r="Y36" s="556">
        <v>17</v>
      </c>
      <c r="Z36" s="556">
        <v>18</v>
      </c>
      <c r="AA36" s="556">
        <v>19</v>
      </c>
      <c r="AB36" s="556">
        <v>20</v>
      </c>
      <c r="AC36" s="556">
        <v>21</v>
      </c>
      <c r="AD36" s="556">
        <v>22</v>
      </c>
      <c r="AE36" s="556">
        <v>23</v>
      </c>
      <c r="AF36" s="556">
        <v>24</v>
      </c>
      <c r="AG36" s="556">
        <v>25</v>
      </c>
      <c r="AH36" s="556">
        <v>26</v>
      </c>
      <c r="AI36" s="556">
        <v>27</v>
      </c>
      <c r="AJ36" s="556">
        <v>28</v>
      </c>
      <c r="AK36" s="556">
        <v>29</v>
      </c>
      <c r="AL36" s="556">
        <v>30</v>
      </c>
      <c r="AM36" s="556">
        <v>31</v>
      </c>
      <c r="AN36" s="556">
        <v>32</v>
      </c>
      <c r="AO36" s="556">
        <v>33</v>
      </c>
      <c r="AP36" s="556">
        <v>34</v>
      </c>
      <c r="AQ36" s="556">
        <v>35</v>
      </c>
      <c r="AR36" s="556">
        <v>36</v>
      </c>
      <c r="AS36" s="556">
        <v>37</v>
      </c>
      <c r="AT36" s="556">
        <v>38</v>
      </c>
      <c r="AU36" s="556">
        <v>39</v>
      </c>
      <c r="AV36" s="556">
        <v>40</v>
      </c>
      <c r="AW36" s="556">
        <v>41</v>
      </c>
      <c r="AX36" s="556">
        <v>42</v>
      </c>
      <c r="AY36" s="556">
        <v>43</v>
      </c>
      <c r="AZ36" s="556">
        <v>44</v>
      </c>
      <c r="BA36" s="556">
        <v>45</v>
      </c>
      <c r="BB36" s="556">
        <v>46</v>
      </c>
      <c r="BC36" s="556">
        <v>47</v>
      </c>
      <c r="BD36" s="556">
        <v>48</v>
      </c>
      <c r="BE36" s="556">
        <v>49</v>
      </c>
      <c r="BF36" s="556">
        <v>50</v>
      </c>
      <c r="BG36" s="556">
        <v>51</v>
      </c>
      <c r="BH36" s="556">
        <v>52</v>
      </c>
      <c r="BI36" s="556">
        <v>53</v>
      </c>
      <c r="BJ36" s="556">
        <v>54</v>
      </c>
      <c r="BK36" s="556">
        <v>55</v>
      </c>
      <c r="BL36" s="556">
        <v>56</v>
      </c>
      <c r="BM36" s="556">
        <v>57</v>
      </c>
      <c r="BN36" s="556">
        <v>58</v>
      </c>
      <c r="BO36" s="556">
        <v>59</v>
      </c>
      <c r="BP36" s="556">
        <v>60</v>
      </c>
      <c r="BQ36" s="556">
        <v>61</v>
      </c>
      <c r="BR36" s="556">
        <v>62</v>
      </c>
      <c r="BS36" s="556">
        <v>63</v>
      </c>
      <c r="BT36" s="556">
        <v>64</v>
      </c>
      <c r="BU36" s="556">
        <v>65</v>
      </c>
      <c r="BV36" s="556">
        <v>66</v>
      </c>
      <c r="BW36" s="556">
        <v>67</v>
      </c>
      <c r="BX36" s="556">
        <v>68</v>
      </c>
      <c r="BY36" s="556">
        <v>69</v>
      </c>
      <c r="BZ36" s="556">
        <v>70</v>
      </c>
      <c r="CA36" s="556">
        <v>71</v>
      </c>
      <c r="CB36" s="556">
        <v>72</v>
      </c>
      <c r="CC36" s="556">
        <v>73</v>
      </c>
      <c r="CD36" s="556">
        <v>74</v>
      </c>
      <c r="CE36" s="556">
        <v>75</v>
      </c>
      <c r="CF36" s="556">
        <v>76</v>
      </c>
      <c r="CG36" s="556">
        <v>77</v>
      </c>
      <c r="CH36" s="556">
        <v>78</v>
      </c>
      <c r="CI36" s="556">
        <v>79</v>
      </c>
      <c r="CJ36" s="556">
        <v>80</v>
      </c>
      <c r="CK36" s="556">
        <v>81</v>
      </c>
      <c r="CL36" s="556">
        <v>82</v>
      </c>
      <c r="CM36" s="556">
        <v>83</v>
      </c>
      <c r="CN36" s="556">
        <v>84</v>
      </c>
      <c r="CO36" s="556">
        <v>85</v>
      </c>
    </row>
    <row r="37" spans="2:93" s="556" customFormat="1">
      <c r="D37" s="556">
        <f>'DCF Forecast Parameters'!C99</f>
        <v>0</v>
      </c>
      <c r="H37" s="17"/>
      <c r="I37" s="17">
        <f>H39</f>
        <v>3111032.02</v>
      </c>
      <c r="J37" s="17">
        <f t="shared" ref="J37:AI37" si="431">I39</f>
        <v>3111032.02</v>
      </c>
      <c r="K37" s="17">
        <f t="shared" si="431"/>
        <v>3111032.02</v>
      </c>
      <c r="L37" s="17">
        <f t="shared" si="431"/>
        <v>3111032.02</v>
      </c>
      <c r="M37" s="17">
        <f t="shared" si="431"/>
        <v>3111032.02</v>
      </c>
      <c r="N37" s="17">
        <f t="shared" si="431"/>
        <v>3111032.02</v>
      </c>
      <c r="O37" s="17">
        <f t="shared" si="431"/>
        <v>3111032.02</v>
      </c>
      <c r="P37" s="17">
        <f t="shared" si="431"/>
        <v>3103254.02</v>
      </c>
      <c r="Q37" s="17">
        <f t="shared" si="431"/>
        <v>3095457.02</v>
      </c>
      <c r="R37" s="17">
        <f t="shared" si="431"/>
        <v>3087640.02</v>
      </c>
      <c r="S37" s="17">
        <f t="shared" si="431"/>
        <v>3079804.02</v>
      </c>
      <c r="T37" s="17">
        <f t="shared" si="431"/>
        <v>3071948.02</v>
      </c>
      <c r="U37" s="17">
        <f t="shared" si="431"/>
        <v>3064073.02</v>
      </c>
      <c r="V37" s="17">
        <f t="shared" si="431"/>
        <v>3056178.02</v>
      </c>
      <c r="W37" s="17">
        <f t="shared" si="431"/>
        <v>3048263.02</v>
      </c>
      <c r="X37" s="17">
        <f t="shared" si="431"/>
        <v>3040329.02</v>
      </c>
      <c r="Y37" s="17">
        <f t="shared" si="431"/>
        <v>3032375.02</v>
      </c>
      <c r="Z37" s="17">
        <f t="shared" si="431"/>
        <v>3024401.02</v>
      </c>
      <c r="AA37" s="17">
        <f t="shared" si="431"/>
        <v>3016407.02</v>
      </c>
      <c r="AB37" s="17">
        <f t="shared" si="431"/>
        <v>3008393.02</v>
      </c>
      <c r="AC37" s="17">
        <f t="shared" si="431"/>
        <v>3000359.02</v>
      </c>
      <c r="AD37" s="17">
        <f t="shared" si="431"/>
        <v>2992305.02</v>
      </c>
      <c r="AE37" s="17">
        <f t="shared" si="431"/>
        <v>2984231.02</v>
      </c>
      <c r="AF37" s="17">
        <f t="shared" si="431"/>
        <v>2976136.02</v>
      </c>
      <c r="AG37" s="17">
        <f t="shared" si="431"/>
        <v>2968021.02</v>
      </c>
      <c r="AH37" s="17">
        <f t="shared" si="431"/>
        <v>2959886.02</v>
      </c>
      <c r="AI37" s="17">
        <f t="shared" si="431"/>
        <v>2951731.02</v>
      </c>
      <c r="AJ37" s="17">
        <f t="shared" ref="AJ37" si="432">AI39</f>
        <v>2943555.02</v>
      </c>
      <c r="AK37" s="17">
        <f t="shared" ref="AK37" si="433">AJ39</f>
        <v>2935359.02</v>
      </c>
      <c r="AL37" s="17">
        <f t="shared" ref="AL37" si="434">AK39</f>
        <v>2927142.02</v>
      </c>
      <c r="AM37" s="17">
        <f t="shared" ref="AM37" si="435">AL39</f>
        <v>2918905.02</v>
      </c>
      <c r="AN37" s="17">
        <f t="shared" ref="AN37" si="436">AM39</f>
        <v>2910647.02</v>
      </c>
      <c r="AO37" s="17">
        <f t="shared" ref="AO37" si="437">AN39</f>
        <v>2902368.02</v>
      </c>
      <c r="AP37" s="17">
        <f t="shared" ref="AP37" si="438">AO39</f>
        <v>2894069.02</v>
      </c>
      <c r="AQ37" s="17">
        <f t="shared" ref="AQ37" si="439">AP39</f>
        <v>2885749.02</v>
      </c>
      <c r="AR37" s="17">
        <f t="shared" ref="AR37" si="440">AQ39</f>
        <v>2877408.02</v>
      </c>
      <c r="AS37" s="17">
        <f t="shared" ref="AS37" si="441">AR39</f>
        <v>2869046.02</v>
      </c>
      <c r="AT37" s="17">
        <f t="shared" ref="AT37" si="442">AS39</f>
        <v>2860663.02</v>
      </c>
      <c r="AU37" s="17">
        <f t="shared" ref="AU37" si="443">AT39</f>
        <v>2852259.02</v>
      </c>
      <c r="AV37" s="17">
        <f t="shared" ref="AV37" si="444">AU39</f>
        <v>2843834.02</v>
      </c>
      <c r="AW37" s="17">
        <f t="shared" ref="AW37" si="445">AV39</f>
        <v>2835388.02</v>
      </c>
      <c r="AX37" s="17">
        <f t="shared" ref="AX37" si="446">AW39</f>
        <v>2826921.02</v>
      </c>
      <c r="AY37" s="17">
        <f t="shared" ref="AY37" si="447">AX39</f>
        <v>2818433.02</v>
      </c>
      <c r="AZ37" s="17">
        <f t="shared" ref="AZ37" si="448">AY39</f>
        <v>2809924.02</v>
      </c>
      <c r="BA37" s="17">
        <f t="shared" ref="BA37" si="449">AZ39</f>
        <v>2801394.02</v>
      </c>
      <c r="BB37" s="17">
        <f t="shared" ref="BB37" si="450">BA39</f>
        <v>2792842.02</v>
      </c>
      <c r="BC37" s="17">
        <f t="shared" ref="BC37" si="451">BB39</f>
        <v>2784269.02</v>
      </c>
      <c r="BD37" s="17">
        <f t="shared" ref="BD37" si="452">BC39</f>
        <v>2775675.02</v>
      </c>
      <c r="BE37" s="17">
        <f t="shared" ref="BE37" si="453">BD39</f>
        <v>2767059.02</v>
      </c>
      <c r="BF37" s="17">
        <f t="shared" ref="BF37" si="454">BE39</f>
        <v>2758421.02</v>
      </c>
      <c r="BG37" s="17">
        <f t="shared" ref="BG37" si="455">BF39</f>
        <v>2749762.02</v>
      </c>
      <c r="BH37" s="17">
        <f t="shared" ref="BH37" si="456">BG39</f>
        <v>2741081.02</v>
      </c>
      <c r="BI37" s="17">
        <f t="shared" ref="BI37" si="457">BH39</f>
        <v>2732379.02</v>
      </c>
      <c r="BJ37" s="17">
        <f t="shared" ref="BJ37" si="458">BI39</f>
        <v>2723655.02</v>
      </c>
      <c r="BK37" s="17">
        <f t="shared" ref="BK37" si="459">BJ39</f>
        <v>2714909.02</v>
      </c>
      <c r="BL37" s="17">
        <f t="shared" ref="BL37" si="460">BK39</f>
        <v>2706141.02</v>
      </c>
      <c r="BM37" s="17">
        <f t="shared" ref="BM37" si="461">BL39</f>
        <v>2697351.02</v>
      </c>
      <c r="BN37" s="17">
        <f t="shared" ref="BN37" si="462">BM39</f>
        <v>2688539.02</v>
      </c>
      <c r="BO37" s="17">
        <f t="shared" ref="BO37" si="463">BN39</f>
        <v>2679705.02</v>
      </c>
      <c r="BP37" s="17">
        <f t="shared" ref="BP37" si="464">BO39</f>
        <v>2670849.02</v>
      </c>
      <c r="BQ37" s="17">
        <f t="shared" ref="BQ37" si="465">BP39</f>
        <v>2661971.02</v>
      </c>
      <c r="BR37" s="17">
        <f t="shared" ref="BR37" si="466">BQ39</f>
        <v>2653071.02</v>
      </c>
      <c r="BS37" s="17">
        <f t="shared" ref="BS37" si="467">BR39</f>
        <v>2644149.02</v>
      </c>
      <c r="BT37" s="17">
        <f t="shared" ref="BT37" si="468">BS39</f>
        <v>2635204.02</v>
      </c>
      <c r="BU37" s="17">
        <f t="shared" ref="BU37" si="469">BT39</f>
        <v>2626237.02</v>
      </c>
      <c r="BV37" s="17">
        <f t="shared" ref="BV37" si="470">BU39</f>
        <v>2617247.02</v>
      </c>
      <c r="BW37" s="17">
        <f t="shared" ref="BW37" si="471">BV39</f>
        <v>2608235.02</v>
      </c>
      <c r="BX37" s="17">
        <f t="shared" ref="BX37" si="472">BW39</f>
        <v>2599200.02</v>
      </c>
      <c r="BY37" s="17">
        <f t="shared" ref="BY37" si="473">BX39</f>
        <v>2590143.02</v>
      </c>
      <c r="BZ37" s="17">
        <f t="shared" ref="BZ37" si="474">BY39</f>
        <v>2581063.02</v>
      </c>
      <c r="CA37" s="17">
        <f t="shared" ref="CA37" si="475">BZ39</f>
        <v>2571961.02</v>
      </c>
      <c r="CB37" s="17">
        <f t="shared" ref="CB37" si="476">CA39</f>
        <v>2562836.02</v>
      </c>
      <c r="CC37" s="17">
        <f t="shared" ref="CC37" si="477">CB39</f>
        <v>2553688.02</v>
      </c>
      <c r="CD37" s="17">
        <f t="shared" ref="CD37" si="478">CC39</f>
        <v>2544517.02</v>
      </c>
      <c r="CE37" s="17">
        <f t="shared" ref="CE37" si="479">CD39</f>
        <v>2535323.02</v>
      </c>
      <c r="CF37" s="17">
        <f t="shared" ref="CF37" si="480">CE39</f>
        <v>2526106.02</v>
      </c>
      <c r="CG37" s="17">
        <f t="shared" ref="CG37" si="481">CF39</f>
        <v>2516866.02</v>
      </c>
      <c r="CH37" s="17">
        <f t="shared" ref="CH37" si="482">CG39</f>
        <v>2507603.02</v>
      </c>
      <c r="CI37" s="17">
        <f t="shared" ref="CI37" si="483">CH39</f>
        <v>2498317.02</v>
      </c>
      <c r="CJ37" s="17">
        <f t="shared" ref="CJ37" si="484">CI39</f>
        <v>2489008.02</v>
      </c>
      <c r="CK37" s="17">
        <f t="shared" ref="CK37" si="485">CJ39</f>
        <v>2479675.02</v>
      </c>
      <c r="CL37" s="17">
        <f t="shared" ref="CL37" si="486">CK39</f>
        <v>2470319.02</v>
      </c>
      <c r="CM37" s="17">
        <f t="shared" ref="CM37" si="487">CL39</f>
        <v>2460940.02</v>
      </c>
      <c r="CN37" s="17">
        <f t="shared" ref="CN37" si="488">CM39</f>
        <v>2451537.02</v>
      </c>
      <c r="CO37" s="17">
        <f t="shared" ref="CO37" si="489">CN39</f>
        <v>2442111.02</v>
      </c>
    </row>
    <row r="38" spans="2:93" s="556" customFormat="1">
      <c r="H38" s="17"/>
      <c r="I38" s="17">
        <f t="shared" ref="I38:AN38" si="490">I9</f>
        <v>0</v>
      </c>
      <c r="J38" s="17">
        <f t="shared" si="490"/>
        <v>0</v>
      </c>
      <c r="K38" s="17">
        <f t="shared" si="490"/>
        <v>0</v>
      </c>
      <c r="L38" s="17">
        <f t="shared" si="490"/>
        <v>0</v>
      </c>
      <c r="M38" s="17">
        <f t="shared" si="490"/>
        <v>0</v>
      </c>
      <c r="N38" s="17">
        <f t="shared" si="490"/>
        <v>0</v>
      </c>
      <c r="O38" s="17">
        <f t="shared" si="490"/>
        <v>-7778</v>
      </c>
      <c r="P38" s="17">
        <f t="shared" si="490"/>
        <v>-7797</v>
      </c>
      <c r="Q38" s="17">
        <f t="shared" si="490"/>
        <v>-7817</v>
      </c>
      <c r="R38" s="17">
        <f t="shared" si="490"/>
        <v>-7836</v>
      </c>
      <c r="S38" s="17">
        <f t="shared" si="490"/>
        <v>-7856</v>
      </c>
      <c r="T38" s="17">
        <f t="shared" si="490"/>
        <v>-7875</v>
      </c>
      <c r="U38" s="17">
        <f t="shared" si="490"/>
        <v>-7895</v>
      </c>
      <c r="V38" s="17">
        <f t="shared" si="490"/>
        <v>-7915</v>
      </c>
      <c r="W38" s="17">
        <f t="shared" si="490"/>
        <v>-7934</v>
      </c>
      <c r="X38" s="17">
        <f t="shared" si="490"/>
        <v>-7954</v>
      </c>
      <c r="Y38" s="17">
        <f t="shared" si="490"/>
        <v>-7974</v>
      </c>
      <c r="Z38" s="17">
        <f t="shared" si="490"/>
        <v>-7994</v>
      </c>
      <c r="AA38" s="17">
        <f t="shared" si="490"/>
        <v>-8014</v>
      </c>
      <c r="AB38" s="17">
        <f t="shared" si="490"/>
        <v>-8034</v>
      </c>
      <c r="AC38" s="17">
        <f t="shared" si="490"/>
        <v>-8054</v>
      </c>
      <c r="AD38" s="17">
        <f t="shared" si="490"/>
        <v>-8074</v>
      </c>
      <c r="AE38" s="17">
        <f t="shared" si="490"/>
        <v>-8095</v>
      </c>
      <c r="AF38" s="17">
        <f t="shared" si="490"/>
        <v>-8115</v>
      </c>
      <c r="AG38" s="17">
        <f t="shared" si="490"/>
        <v>-8135</v>
      </c>
      <c r="AH38" s="17">
        <f t="shared" si="490"/>
        <v>-8155</v>
      </c>
      <c r="AI38" s="17">
        <f t="shared" si="490"/>
        <v>-8176</v>
      </c>
      <c r="AJ38" s="17">
        <f t="shared" si="490"/>
        <v>-8196</v>
      </c>
      <c r="AK38" s="17">
        <f t="shared" si="490"/>
        <v>-8217</v>
      </c>
      <c r="AL38" s="17">
        <f t="shared" si="490"/>
        <v>-8237</v>
      </c>
      <c r="AM38" s="17">
        <f t="shared" si="490"/>
        <v>-8258</v>
      </c>
      <c r="AN38" s="17">
        <f t="shared" si="490"/>
        <v>-8279</v>
      </c>
      <c r="AO38" s="17">
        <f t="shared" ref="AO38:BT38" si="491">AO9</f>
        <v>-8299</v>
      </c>
      <c r="AP38" s="17">
        <f t="shared" si="491"/>
        <v>-8320</v>
      </c>
      <c r="AQ38" s="17">
        <f t="shared" si="491"/>
        <v>-8341</v>
      </c>
      <c r="AR38" s="17">
        <f t="shared" si="491"/>
        <v>-8362</v>
      </c>
      <c r="AS38" s="17">
        <f t="shared" si="491"/>
        <v>-8383</v>
      </c>
      <c r="AT38" s="17">
        <f t="shared" si="491"/>
        <v>-8404</v>
      </c>
      <c r="AU38" s="17">
        <f t="shared" si="491"/>
        <v>-8425</v>
      </c>
      <c r="AV38" s="17">
        <f t="shared" si="491"/>
        <v>-8446</v>
      </c>
      <c r="AW38" s="17">
        <f t="shared" si="491"/>
        <v>-8467</v>
      </c>
      <c r="AX38" s="17">
        <f t="shared" si="491"/>
        <v>-8488</v>
      </c>
      <c r="AY38" s="17">
        <f t="shared" si="491"/>
        <v>-8509</v>
      </c>
      <c r="AZ38" s="17">
        <f t="shared" si="491"/>
        <v>-8530</v>
      </c>
      <c r="BA38" s="17">
        <f t="shared" si="491"/>
        <v>-8552</v>
      </c>
      <c r="BB38" s="17">
        <f t="shared" si="491"/>
        <v>-8573</v>
      </c>
      <c r="BC38" s="17">
        <f t="shared" si="491"/>
        <v>-8594</v>
      </c>
      <c r="BD38" s="17">
        <f t="shared" si="491"/>
        <v>-8616</v>
      </c>
      <c r="BE38" s="17">
        <f t="shared" si="491"/>
        <v>-8638</v>
      </c>
      <c r="BF38" s="17">
        <f t="shared" si="491"/>
        <v>-8659</v>
      </c>
      <c r="BG38" s="17">
        <f t="shared" si="491"/>
        <v>-8681</v>
      </c>
      <c r="BH38" s="17">
        <f t="shared" si="491"/>
        <v>-8702</v>
      </c>
      <c r="BI38" s="17">
        <f t="shared" si="491"/>
        <v>-8724</v>
      </c>
      <c r="BJ38" s="17">
        <f t="shared" si="491"/>
        <v>-8746</v>
      </c>
      <c r="BK38" s="17">
        <f t="shared" si="491"/>
        <v>-8768</v>
      </c>
      <c r="BL38" s="17">
        <f t="shared" si="491"/>
        <v>-8790</v>
      </c>
      <c r="BM38" s="17">
        <f t="shared" si="491"/>
        <v>-8812</v>
      </c>
      <c r="BN38" s="17">
        <f t="shared" si="491"/>
        <v>-8834</v>
      </c>
      <c r="BO38" s="17">
        <f t="shared" si="491"/>
        <v>-8856</v>
      </c>
      <c r="BP38" s="17">
        <f t="shared" si="491"/>
        <v>-8878</v>
      </c>
      <c r="BQ38" s="17">
        <f t="shared" si="491"/>
        <v>-8900</v>
      </c>
      <c r="BR38" s="17">
        <f t="shared" si="491"/>
        <v>-8922</v>
      </c>
      <c r="BS38" s="17">
        <f t="shared" si="491"/>
        <v>-8945</v>
      </c>
      <c r="BT38" s="17">
        <f t="shared" si="491"/>
        <v>-8967</v>
      </c>
      <c r="BU38" s="17">
        <f t="shared" ref="BU38:CO38" si="492">BU9</f>
        <v>-8990</v>
      </c>
      <c r="BV38" s="17">
        <f t="shared" si="492"/>
        <v>-9012</v>
      </c>
      <c r="BW38" s="17">
        <f t="shared" si="492"/>
        <v>-9035</v>
      </c>
      <c r="BX38" s="17">
        <f t="shared" si="492"/>
        <v>-9057</v>
      </c>
      <c r="BY38" s="17">
        <f t="shared" si="492"/>
        <v>-9080</v>
      </c>
      <c r="BZ38" s="17">
        <f t="shared" si="492"/>
        <v>-9102</v>
      </c>
      <c r="CA38" s="17">
        <f t="shared" si="492"/>
        <v>-9125</v>
      </c>
      <c r="CB38" s="17">
        <f t="shared" si="492"/>
        <v>-9148</v>
      </c>
      <c r="CC38" s="17">
        <f t="shared" si="492"/>
        <v>-9171</v>
      </c>
      <c r="CD38" s="17">
        <f t="shared" si="492"/>
        <v>-9194</v>
      </c>
      <c r="CE38" s="17">
        <f t="shared" si="492"/>
        <v>-9217</v>
      </c>
      <c r="CF38" s="17">
        <f t="shared" si="492"/>
        <v>-9240</v>
      </c>
      <c r="CG38" s="17">
        <f t="shared" si="492"/>
        <v>-9263</v>
      </c>
      <c r="CH38" s="17">
        <f t="shared" si="492"/>
        <v>-9286</v>
      </c>
      <c r="CI38" s="17">
        <f t="shared" si="492"/>
        <v>-9309</v>
      </c>
      <c r="CJ38" s="17">
        <f t="shared" si="492"/>
        <v>-9333</v>
      </c>
      <c r="CK38" s="17">
        <f t="shared" si="492"/>
        <v>-9356</v>
      </c>
      <c r="CL38" s="17">
        <f t="shared" si="492"/>
        <v>-9379</v>
      </c>
      <c r="CM38" s="17">
        <f t="shared" si="492"/>
        <v>-9403</v>
      </c>
      <c r="CN38" s="17">
        <f t="shared" si="492"/>
        <v>-9426</v>
      </c>
      <c r="CO38" s="17">
        <f t="shared" si="492"/>
        <v>-9450</v>
      </c>
    </row>
    <row r="39" spans="2:93" s="556" customFormat="1">
      <c r="H39" s="17">
        <f>H18</f>
        <v>3111032.02</v>
      </c>
      <c r="I39" s="17">
        <f>I37+I38</f>
        <v>3111032.02</v>
      </c>
      <c r="J39" s="17">
        <f t="shared" ref="J39:AI39" si="493">J37+J38</f>
        <v>3111032.02</v>
      </c>
      <c r="K39" s="17">
        <f t="shared" si="493"/>
        <v>3111032.02</v>
      </c>
      <c r="L39" s="17">
        <f t="shared" si="493"/>
        <v>3111032.02</v>
      </c>
      <c r="M39" s="17">
        <f t="shared" si="493"/>
        <v>3111032.02</v>
      </c>
      <c r="N39" s="17">
        <f t="shared" si="493"/>
        <v>3111032.02</v>
      </c>
      <c r="O39" s="17">
        <f t="shared" si="493"/>
        <v>3103254.02</v>
      </c>
      <c r="P39" s="17">
        <f t="shared" si="493"/>
        <v>3095457.02</v>
      </c>
      <c r="Q39" s="17">
        <f t="shared" si="493"/>
        <v>3087640.02</v>
      </c>
      <c r="R39" s="17">
        <f t="shared" si="493"/>
        <v>3079804.02</v>
      </c>
      <c r="S39" s="17">
        <f t="shared" si="493"/>
        <v>3071948.02</v>
      </c>
      <c r="T39" s="17">
        <f t="shared" si="493"/>
        <v>3064073.02</v>
      </c>
      <c r="U39" s="17">
        <f t="shared" si="493"/>
        <v>3056178.02</v>
      </c>
      <c r="V39" s="17">
        <f t="shared" si="493"/>
        <v>3048263.02</v>
      </c>
      <c r="W39" s="17">
        <f t="shared" si="493"/>
        <v>3040329.02</v>
      </c>
      <c r="X39" s="17">
        <f t="shared" si="493"/>
        <v>3032375.02</v>
      </c>
      <c r="Y39" s="17">
        <f t="shared" si="493"/>
        <v>3024401.02</v>
      </c>
      <c r="Z39" s="17">
        <f t="shared" si="493"/>
        <v>3016407.02</v>
      </c>
      <c r="AA39" s="17">
        <f t="shared" si="493"/>
        <v>3008393.02</v>
      </c>
      <c r="AB39" s="17">
        <f t="shared" si="493"/>
        <v>3000359.02</v>
      </c>
      <c r="AC39" s="17">
        <f t="shared" si="493"/>
        <v>2992305.02</v>
      </c>
      <c r="AD39" s="17">
        <f t="shared" si="493"/>
        <v>2984231.02</v>
      </c>
      <c r="AE39" s="17">
        <f t="shared" si="493"/>
        <v>2976136.02</v>
      </c>
      <c r="AF39" s="17">
        <f t="shared" si="493"/>
        <v>2968021.02</v>
      </c>
      <c r="AG39" s="17">
        <f t="shared" si="493"/>
        <v>2959886.02</v>
      </c>
      <c r="AH39" s="17">
        <f t="shared" si="493"/>
        <v>2951731.02</v>
      </c>
      <c r="AI39" s="17">
        <f t="shared" si="493"/>
        <v>2943555.02</v>
      </c>
      <c r="AJ39" s="17">
        <f t="shared" ref="AJ39:CO39" si="494">AJ37+AJ38</f>
        <v>2935359.02</v>
      </c>
      <c r="AK39" s="17">
        <f t="shared" si="494"/>
        <v>2927142.02</v>
      </c>
      <c r="AL39" s="17">
        <f t="shared" si="494"/>
        <v>2918905.02</v>
      </c>
      <c r="AM39" s="17">
        <f t="shared" si="494"/>
        <v>2910647.02</v>
      </c>
      <c r="AN39" s="17">
        <f t="shared" si="494"/>
        <v>2902368.02</v>
      </c>
      <c r="AO39" s="17">
        <f t="shared" si="494"/>
        <v>2894069.02</v>
      </c>
      <c r="AP39" s="17">
        <f t="shared" si="494"/>
        <v>2885749.02</v>
      </c>
      <c r="AQ39" s="17">
        <f t="shared" si="494"/>
        <v>2877408.02</v>
      </c>
      <c r="AR39" s="17">
        <f t="shared" si="494"/>
        <v>2869046.02</v>
      </c>
      <c r="AS39" s="17">
        <f t="shared" si="494"/>
        <v>2860663.02</v>
      </c>
      <c r="AT39" s="17">
        <f t="shared" si="494"/>
        <v>2852259.02</v>
      </c>
      <c r="AU39" s="17">
        <f t="shared" si="494"/>
        <v>2843834.02</v>
      </c>
      <c r="AV39" s="17">
        <f t="shared" si="494"/>
        <v>2835388.02</v>
      </c>
      <c r="AW39" s="17">
        <f t="shared" si="494"/>
        <v>2826921.02</v>
      </c>
      <c r="AX39" s="17">
        <f t="shared" si="494"/>
        <v>2818433.02</v>
      </c>
      <c r="AY39" s="17">
        <f t="shared" si="494"/>
        <v>2809924.02</v>
      </c>
      <c r="AZ39" s="17">
        <f t="shared" si="494"/>
        <v>2801394.02</v>
      </c>
      <c r="BA39" s="17">
        <f t="shared" si="494"/>
        <v>2792842.02</v>
      </c>
      <c r="BB39" s="17">
        <f t="shared" si="494"/>
        <v>2784269.02</v>
      </c>
      <c r="BC39" s="17">
        <f t="shared" si="494"/>
        <v>2775675.02</v>
      </c>
      <c r="BD39" s="17">
        <f t="shared" si="494"/>
        <v>2767059.02</v>
      </c>
      <c r="BE39" s="17">
        <f t="shared" si="494"/>
        <v>2758421.02</v>
      </c>
      <c r="BF39" s="17">
        <f t="shared" si="494"/>
        <v>2749762.02</v>
      </c>
      <c r="BG39" s="17">
        <f t="shared" si="494"/>
        <v>2741081.02</v>
      </c>
      <c r="BH39" s="17">
        <f t="shared" si="494"/>
        <v>2732379.02</v>
      </c>
      <c r="BI39" s="17">
        <f t="shared" si="494"/>
        <v>2723655.02</v>
      </c>
      <c r="BJ39" s="17">
        <f t="shared" si="494"/>
        <v>2714909.02</v>
      </c>
      <c r="BK39" s="17">
        <f t="shared" si="494"/>
        <v>2706141.02</v>
      </c>
      <c r="BL39" s="17">
        <f t="shared" si="494"/>
        <v>2697351.02</v>
      </c>
      <c r="BM39" s="17">
        <f t="shared" si="494"/>
        <v>2688539.02</v>
      </c>
      <c r="BN39" s="17">
        <f t="shared" si="494"/>
        <v>2679705.02</v>
      </c>
      <c r="BO39" s="17">
        <f t="shared" si="494"/>
        <v>2670849.02</v>
      </c>
      <c r="BP39" s="17">
        <f t="shared" si="494"/>
        <v>2661971.02</v>
      </c>
      <c r="BQ39" s="17">
        <f t="shared" si="494"/>
        <v>2653071.02</v>
      </c>
      <c r="BR39" s="17">
        <f t="shared" si="494"/>
        <v>2644149.02</v>
      </c>
      <c r="BS39" s="17">
        <f t="shared" si="494"/>
        <v>2635204.02</v>
      </c>
      <c r="BT39" s="17">
        <f t="shared" si="494"/>
        <v>2626237.02</v>
      </c>
      <c r="BU39" s="17">
        <f t="shared" si="494"/>
        <v>2617247.02</v>
      </c>
      <c r="BV39" s="17">
        <f t="shared" si="494"/>
        <v>2608235.02</v>
      </c>
      <c r="BW39" s="17">
        <f t="shared" si="494"/>
        <v>2599200.02</v>
      </c>
      <c r="BX39" s="17">
        <f t="shared" si="494"/>
        <v>2590143.02</v>
      </c>
      <c r="BY39" s="17">
        <f t="shared" si="494"/>
        <v>2581063.02</v>
      </c>
      <c r="BZ39" s="17">
        <f t="shared" si="494"/>
        <v>2571961.02</v>
      </c>
      <c r="CA39" s="17">
        <f t="shared" si="494"/>
        <v>2562836.02</v>
      </c>
      <c r="CB39" s="17">
        <f t="shared" si="494"/>
        <v>2553688.02</v>
      </c>
      <c r="CC39" s="17">
        <f t="shared" si="494"/>
        <v>2544517.02</v>
      </c>
      <c r="CD39" s="17">
        <f t="shared" si="494"/>
        <v>2535323.02</v>
      </c>
      <c r="CE39" s="17">
        <f t="shared" si="494"/>
        <v>2526106.02</v>
      </c>
      <c r="CF39" s="17">
        <f t="shared" si="494"/>
        <v>2516866.02</v>
      </c>
      <c r="CG39" s="17">
        <f t="shared" si="494"/>
        <v>2507603.02</v>
      </c>
      <c r="CH39" s="17">
        <f t="shared" si="494"/>
        <v>2498317.02</v>
      </c>
      <c r="CI39" s="17">
        <f t="shared" si="494"/>
        <v>2489008.02</v>
      </c>
      <c r="CJ39" s="17">
        <f t="shared" si="494"/>
        <v>2479675.02</v>
      </c>
      <c r="CK39" s="17">
        <f t="shared" si="494"/>
        <v>2470319.02</v>
      </c>
      <c r="CL39" s="17">
        <f t="shared" si="494"/>
        <v>2460940.02</v>
      </c>
      <c r="CM39" s="17">
        <f t="shared" si="494"/>
        <v>2451537.02</v>
      </c>
      <c r="CN39" s="17">
        <f t="shared" si="494"/>
        <v>2442111.02</v>
      </c>
      <c r="CO39" s="17">
        <f t="shared" si="494"/>
        <v>2432661.02</v>
      </c>
    </row>
    <row r="40" spans="2:93" s="556" customFormat="1">
      <c r="H40" s="17"/>
      <c r="I40" s="17">
        <f t="shared" ref="I40:AN40" si="495">I7</f>
        <v>0</v>
      </c>
      <c r="J40" s="17">
        <f t="shared" si="495"/>
        <v>0</v>
      </c>
      <c r="K40" s="17">
        <f t="shared" si="495"/>
        <v>0</v>
      </c>
      <c r="L40" s="17">
        <f t="shared" si="495"/>
        <v>0</v>
      </c>
      <c r="M40" s="17">
        <f t="shared" si="495"/>
        <v>0</v>
      </c>
      <c r="N40" s="17">
        <f t="shared" si="495"/>
        <v>0</v>
      </c>
      <c r="O40" s="17">
        <f t="shared" si="495"/>
        <v>15555</v>
      </c>
      <c r="P40" s="17">
        <f t="shared" si="495"/>
        <v>15594</v>
      </c>
      <c r="Q40" s="17">
        <f t="shared" si="495"/>
        <v>15633</v>
      </c>
      <c r="R40" s="17">
        <f t="shared" si="495"/>
        <v>15672</v>
      </c>
      <c r="S40" s="17">
        <f t="shared" si="495"/>
        <v>15711</v>
      </c>
      <c r="T40" s="17">
        <f t="shared" si="495"/>
        <v>15751</v>
      </c>
      <c r="U40" s="17">
        <f t="shared" si="495"/>
        <v>15790</v>
      </c>
      <c r="V40" s="17">
        <f t="shared" si="495"/>
        <v>15829</v>
      </c>
      <c r="W40" s="17">
        <f t="shared" si="495"/>
        <v>15869</v>
      </c>
      <c r="X40" s="17">
        <f t="shared" si="495"/>
        <v>15909</v>
      </c>
      <c r="Y40" s="17">
        <f t="shared" si="495"/>
        <v>15948</v>
      </c>
      <c r="Z40" s="17">
        <f t="shared" si="495"/>
        <v>15988</v>
      </c>
      <c r="AA40" s="17">
        <f t="shared" si="495"/>
        <v>16028</v>
      </c>
      <c r="AB40" s="17">
        <f t="shared" si="495"/>
        <v>16068</v>
      </c>
      <c r="AC40" s="17">
        <f t="shared" si="495"/>
        <v>16109</v>
      </c>
      <c r="AD40" s="17">
        <f t="shared" si="495"/>
        <v>16149</v>
      </c>
      <c r="AE40" s="17">
        <f t="shared" si="495"/>
        <v>16189</v>
      </c>
      <c r="AF40" s="17">
        <f t="shared" si="495"/>
        <v>16230</v>
      </c>
      <c r="AG40" s="17">
        <f t="shared" si="495"/>
        <v>16270</v>
      </c>
      <c r="AH40" s="17">
        <f t="shared" si="495"/>
        <v>16311</v>
      </c>
      <c r="AI40" s="17">
        <f t="shared" si="495"/>
        <v>16352</v>
      </c>
      <c r="AJ40" s="17">
        <f t="shared" si="495"/>
        <v>16393</v>
      </c>
      <c r="AK40" s="17">
        <f t="shared" si="495"/>
        <v>16434</v>
      </c>
      <c r="AL40" s="17">
        <f t="shared" si="495"/>
        <v>16475</v>
      </c>
      <c r="AM40" s="17">
        <f t="shared" si="495"/>
        <v>16516</v>
      </c>
      <c r="AN40" s="17">
        <f t="shared" si="495"/>
        <v>16557</v>
      </c>
      <c r="AO40" s="17">
        <f t="shared" ref="AO40:BT40" si="496">AO7</f>
        <v>16598</v>
      </c>
      <c r="AP40" s="17">
        <f t="shared" si="496"/>
        <v>16640</v>
      </c>
      <c r="AQ40" s="17">
        <f t="shared" si="496"/>
        <v>16682</v>
      </c>
      <c r="AR40" s="17">
        <f t="shared" si="496"/>
        <v>16723</v>
      </c>
      <c r="AS40" s="17">
        <f t="shared" si="496"/>
        <v>16765</v>
      </c>
      <c r="AT40" s="17">
        <f t="shared" si="496"/>
        <v>16807</v>
      </c>
      <c r="AU40" s="17">
        <f t="shared" si="496"/>
        <v>16849</v>
      </c>
      <c r="AV40" s="17">
        <f t="shared" si="496"/>
        <v>16891</v>
      </c>
      <c r="AW40" s="17">
        <f t="shared" si="496"/>
        <v>16933</v>
      </c>
      <c r="AX40" s="17">
        <f t="shared" si="496"/>
        <v>16976</v>
      </c>
      <c r="AY40" s="17">
        <f t="shared" si="496"/>
        <v>17018</v>
      </c>
      <c r="AZ40" s="17">
        <f t="shared" si="496"/>
        <v>17061</v>
      </c>
      <c r="BA40" s="17">
        <f t="shared" si="496"/>
        <v>17103</v>
      </c>
      <c r="BB40" s="17">
        <f t="shared" si="496"/>
        <v>17146</v>
      </c>
      <c r="BC40" s="17">
        <f t="shared" si="496"/>
        <v>17189</v>
      </c>
      <c r="BD40" s="17">
        <f t="shared" si="496"/>
        <v>17232</v>
      </c>
      <c r="BE40" s="17">
        <f t="shared" si="496"/>
        <v>17275</v>
      </c>
      <c r="BF40" s="17">
        <f t="shared" si="496"/>
        <v>17318</v>
      </c>
      <c r="BG40" s="17">
        <f t="shared" si="496"/>
        <v>17361</v>
      </c>
      <c r="BH40" s="17">
        <f t="shared" si="496"/>
        <v>17405</v>
      </c>
      <c r="BI40" s="17">
        <f t="shared" si="496"/>
        <v>17448</v>
      </c>
      <c r="BJ40" s="17">
        <f t="shared" si="496"/>
        <v>17492</v>
      </c>
      <c r="BK40" s="17">
        <f t="shared" si="496"/>
        <v>17536</v>
      </c>
      <c r="BL40" s="17">
        <f t="shared" si="496"/>
        <v>17580</v>
      </c>
      <c r="BM40" s="17">
        <f t="shared" si="496"/>
        <v>17624</v>
      </c>
      <c r="BN40" s="17">
        <f t="shared" si="496"/>
        <v>17668</v>
      </c>
      <c r="BO40" s="17">
        <f t="shared" si="496"/>
        <v>17712</v>
      </c>
      <c r="BP40" s="17">
        <f t="shared" si="496"/>
        <v>17756</v>
      </c>
      <c r="BQ40" s="17">
        <f t="shared" si="496"/>
        <v>17800</v>
      </c>
      <c r="BR40" s="17">
        <f t="shared" si="496"/>
        <v>17845</v>
      </c>
      <c r="BS40" s="17">
        <f t="shared" si="496"/>
        <v>17890</v>
      </c>
      <c r="BT40" s="17">
        <f t="shared" si="496"/>
        <v>17934</v>
      </c>
      <c r="BU40" s="17">
        <f t="shared" ref="BU40:CO40" si="497">BU7</f>
        <v>17979</v>
      </c>
      <c r="BV40" s="17">
        <f t="shared" si="497"/>
        <v>18024</v>
      </c>
      <c r="BW40" s="17">
        <f t="shared" si="497"/>
        <v>18069</v>
      </c>
      <c r="BX40" s="17">
        <f t="shared" si="497"/>
        <v>18114</v>
      </c>
      <c r="BY40" s="17">
        <f t="shared" si="497"/>
        <v>18160</v>
      </c>
      <c r="BZ40" s="17">
        <f t="shared" si="497"/>
        <v>18205</v>
      </c>
      <c r="CA40" s="17">
        <f t="shared" si="497"/>
        <v>18250</v>
      </c>
      <c r="CB40" s="17">
        <f t="shared" si="497"/>
        <v>18296</v>
      </c>
      <c r="CC40" s="17">
        <f t="shared" si="497"/>
        <v>18342</v>
      </c>
      <c r="CD40" s="17">
        <f t="shared" si="497"/>
        <v>18388</v>
      </c>
      <c r="CE40" s="17">
        <f t="shared" si="497"/>
        <v>18434</v>
      </c>
      <c r="CF40" s="17">
        <f t="shared" si="497"/>
        <v>18480</v>
      </c>
      <c r="CG40" s="17">
        <f t="shared" si="497"/>
        <v>18526</v>
      </c>
      <c r="CH40" s="17">
        <f t="shared" si="497"/>
        <v>18572</v>
      </c>
      <c r="CI40" s="17">
        <f t="shared" si="497"/>
        <v>18619</v>
      </c>
      <c r="CJ40" s="17">
        <f t="shared" si="497"/>
        <v>18665</v>
      </c>
      <c r="CK40" s="17">
        <f t="shared" si="497"/>
        <v>18712</v>
      </c>
      <c r="CL40" s="17">
        <f t="shared" si="497"/>
        <v>18759</v>
      </c>
      <c r="CM40" s="17">
        <f t="shared" si="497"/>
        <v>18806</v>
      </c>
      <c r="CN40" s="17">
        <f t="shared" si="497"/>
        <v>18853</v>
      </c>
      <c r="CO40" s="17">
        <f t="shared" si="497"/>
        <v>18900</v>
      </c>
    </row>
    <row r="41" spans="2:93" s="556" customFormat="1">
      <c r="C41" s="556">
        <v>1</v>
      </c>
      <c r="D41" s="632">
        <v>0</v>
      </c>
      <c r="E41" s="632"/>
      <c r="F41" s="632"/>
      <c r="G41" s="632"/>
      <c r="H41" s="17"/>
      <c r="I41" s="17">
        <f>IF((I36-$H36)&gt;$D37,0,$D41*(I39)+$D41*I40)</f>
        <v>0</v>
      </c>
      <c r="J41" s="17">
        <f t="shared" ref="J41:BU41" si="498">IF((J36-$H36)&gt;$D37,0,$D41*(J39)+$D41*J40)</f>
        <v>0</v>
      </c>
      <c r="K41" s="17">
        <f t="shared" si="498"/>
        <v>0</v>
      </c>
      <c r="L41" s="17">
        <f t="shared" si="498"/>
        <v>0</v>
      </c>
      <c r="M41" s="17">
        <f t="shared" si="498"/>
        <v>0</v>
      </c>
      <c r="N41" s="17">
        <f t="shared" si="498"/>
        <v>0</v>
      </c>
      <c r="O41" s="17">
        <f t="shared" si="498"/>
        <v>0</v>
      </c>
      <c r="P41" s="17">
        <f t="shared" si="498"/>
        <v>0</v>
      </c>
      <c r="Q41" s="17">
        <f t="shared" si="498"/>
        <v>0</v>
      </c>
      <c r="R41" s="17">
        <f t="shared" si="498"/>
        <v>0</v>
      </c>
      <c r="S41" s="17">
        <f t="shared" si="498"/>
        <v>0</v>
      </c>
      <c r="T41" s="17">
        <f t="shared" si="498"/>
        <v>0</v>
      </c>
      <c r="U41" s="17">
        <f t="shared" si="498"/>
        <v>0</v>
      </c>
      <c r="V41" s="17">
        <f t="shared" si="498"/>
        <v>0</v>
      </c>
      <c r="W41" s="17">
        <f t="shared" si="498"/>
        <v>0</v>
      </c>
      <c r="X41" s="17">
        <f t="shared" si="498"/>
        <v>0</v>
      </c>
      <c r="Y41" s="17">
        <f t="shared" si="498"/>
        <v>0</v>
      </c>
      <c r="Z41" s="17">
        <f t="shared" si="498"/>
        <v>0</v>
      </c>
      <c r="AA41" s="17">
        <f t="shared" si="498"/>
        <v>0</v>
      </c>
      <c r="AB41" s="17">
        <f t="shared" si="498"/>
        <v>0</v>
      </c>
      <c r="AC41" s="17">
        <f t="shared" si="498"/>
        <v>0</v>
      </c>
      <c r="AD41" s="17">
        <f t="shared" si="498"/>
        <v>0</v>
      </c>
      <c r="AE41" s="17">
        <f t="shared" si="498"/>
        <v>0</v>
      </c>
      <c r="AF41" s="17">
        <f t="shared" si="498"/>
        <v>0</v>
      </c>
      <c r="AG41" s="17">
        <f t="shared" si="498"/>
        <v>0</v>
      </c>
      <c r="AH41" s="17">
        <f t="shared" si="498"/>
        <v>0</v>
      </c>
      <c r="AI41" s="17">
        <f t="shared" si="498"/>
        <v>0</v>
      </c>
      <c r="AJ41" s="17">
        <f t="shared" si="498"/>
        <v>0</v>
      </c>
      <c r="AK41" s="17">
        <f t="shared" si="498"/>
        <v>0</v>
      </c>
      <c r="AL41" s="17">
        <f t="shared" si="498"/>
        <v>0</v>
      </c>
      <c r="AM41" s="17">
        <f t="shared" si="498"/>
        <v>0</v>
      </c>
      <c r="AN41" s="17">
        <f t="shared" si="498"/>
        <v>0</v>
      </c>
      <c r="AO41" s="17">
        <f t="shared" si="498"/>
        <v>0</v>
      </c>
      <c r="AP41" s="17">
        <f t="shared" si="498"/>
        <v>0</v>
      </c>
      <c r="AQ41" s="17">
        <f t="shared" si="498"/>
        <v>0</v>
      </c>
      <c r="AR41" s="17">
        <f t="shared" si="498"/>
        <v>0</v>
      </c>
      <c r="AS41" s="17">
        <f t="shared" si="498"/>
        <v>0</v>
      </c>
      <c r="AT41" s="17">
        <f t="shared" si="498"/>
        <v>0</v>
      </c>
      <c r="AU41" s="17">
        <f t="shared" si="498"/>
        <v>0</v>
      </c>
      <c r="AV41" s="17">
        <f t="shared" si="498"/>
        <v>0</v>
      </c>
      <c r="AW41" s="17">
        <f t="shared" si="498"/>
        <v>0</v>
      </c>
      <c r="AX41" s="17">
        <f t="shared" si="498"/>
        <v>0</v>
      </c>
      <c r="AY41" s="17">
        <f t="shared" si="498"/>
        <v>0</v>
      </c>
      <c r="AZ41" s="17">
        <f t="shared" si="498"/>
        <v>0</v>
      </c>
      <c r="BA41" s="17">
        <f t="shared" si="498"/>
        <v>0</v>
      </c>
      <c r="BB41" s="17">
        <f t="shared" si="498"/>
        <v>0</v>
      </c>
      <c r="BC41" s="17">
        <f t="shared" si="498"/>
        <v>0</v>
      </c>
      <c r="BD41" s="17">
        <f t="shared" si="498"/>
        <v>0</v>
      </c>
      <c r="BE41" s="17">
        <f t="shared" si="498"/>
        <v>0</v>
      </c>
      <c r="BF41" s="17">
        <f t="shared" si="498"/>
        <v>0</v>
      </c>
      <c r="BG41" s="17">
        <f t="shared" si="498"/>
        <v>0</v>
      </c>
      <c r="BH41" s="17">
        <f t="shared" si="498"/>
        <v>0</v>
      </c>
      <c r="BI41" s="17">
        <f t="shared" si="498"/>
        <v>0</v>
      </c>
      <c r="BJ41" s="17">
        <f t="shared" si="498"/>
        <v>0</v>
      </c>
      <c r="BK41" s="17">
        <f t="shared" si="498"/>
        <v>0</v>
      </c>
      <c r="BL41" s="17">
        <f t="shared" si="498"/>
        <v>0</v>
      </c>
      <c r="BM41" s="17">
        <f t="shared" si="498"/>
        <v>0</v>
      </c>
      <c r="BN41" s="17">
        <f t="shared" si="498"/>
        <v>0</v>
      </c>
      <c r="BO41" s="17">
        <f t="shared" si="498"/>
        <v>0</v>
      </c>
      <c r="BP41" s="17">
        <f t="shared" si="498"/>
        <v>0</v>
      </c>
      <c r="BQ41" s="17">
        <f t="shared" si="498"/>
        <v>0</v>
      </c>
      <c r="BR41" s="17">
        <f t="shared" si="498"/>
        <v>0</v>
      </c>
      <c r="BS41" s="17">
        <f t="shared" si="498"/>
        <v>0</v>
      </c>
      <c r="BT41" s="17">
        <f t="shared" si="498"/>
        <v>0</v>
      </c>
      <c r="BU41" s="17">
        <f t="shared" si="498"/>
        <v>0</v>
      </c>
      <c r="BV41" s="17">
        <f t="shared" ref="BV41:CO41" si="499">IF((BV36-$H36)&gt;$D37,0,$D41*(BV39)+$D41*BV40)</f>
        <v>0</v>
      </c>
      <c r="BW41" s="17">
        <f t="shared" si="499"/>
        <v>0</v>
      </c>
      <c r="BX41" s="17">
        <f t="shared" si="499"/>
        <v>0</v>
      </c>
      <c r="BY41" s="17">
        <f t="shared" si="499"/>
        <v>0</v>
      </c>
      <c r="BZ41" s="17">
        <f t="shared" si="499"/>
        <v>0</v>
      </c>
      <c r="CA41" s="17">
        <f t="shared" si="499"/>
        <v>0</v>
      </c>
      <c r="CB41" s="17">
        <f t="shared" si="499"/>
        <v>0</v>
      </c>
      <c r="CC41" s="17">
        <f t="shared" si="499"/>
        <v>0</v>
      </c>
      <c r="CD41" s="17">
        <f t="shared" si="499"/>
        <v>0</v>
      </c>
      <c r="CE41" s="17">
        <f t="shared" si="499"/>
        <v>0</v>
      </c>
      <c r="CF41" s="17">
        <f t="shared" si="499"/>
        <v>0</v>
      </c>
      <c r="CG41" s="17">
        <f t="shared" si="499"/>
        <v>0</v>
      </c>
      <c r="CH41" s="17">
        <f t="shared" si="499"/>
        <v>0</v>
      </c>
      <c r="CI41" s="17">
        <f t="shared" si="499"/>
        <v>0</v>
      </c>
      <c r="CJ41" s="17">
        <f t="shared" si="499"/>
        <v>0</v>
      </c>
      <c r="CK41" s="17">
        <f t="shared" si="499"/>
        <v>0</v>
      </c>
      <c r="CL41" s="17">
        <f t="shared" si="499"/>
        <v>0</v>
      </c>
      <c r="CM41" s="17">
        <f t="shared" si="499"/>
        <v>0</v>
      </c>
      <c r="CN41" s="17">
        <f t="shared" si="499"/>
        <v>0</v>
      </c>
      <c r="CO41" s="17">
        <f t="shared" si="499"/>
        <v>0</v>
      </c>
    </row>
    <row r="42" spans="2:93" s="556" customFormat="1">
      <c r="C42" s="556">
        <f>C41+1</f>
        <v>2</v>
      </c>
      <c r="D42" s="632">
        <v>0</v>
      </c>
      <c r="E42" s="632"/>
      <c r="F42" s="632"/>
      <c r="G42" s="632"/>
      <c r="H42" s="17"/>
      <c r="I42" s="17"/>
      <c r="J42" s="17">
        <f>IF((J36-$I36)&gt;$D37,0,$D42*(J40))</f>
        <v>0</v>
      </c>
      <c r="K42" s="17">
        <f t="shared" ref="K42:BV42" si="500">IF((K36-$I36)&gt;$D37,0,$D42*(K40))</f>
        <v>0</v>
      </c>
      <c r="L42" s="17">
        <f t="shared" si="500"/>
        <v>0</v>
      </c>
      <c r="M42" s="17">
        <f t="shared" si="500"/>
        <v>0</v>
      </c>
      <c r="N42" s="17">
        <f t="shared" si="500"/>
        <v>0</v>
      </c>
      <c r="O42" s="17">
        <f t="shared" si="500"/>
        <v>0</v>
      </c>
      <c r="P42" s="17">
        <f t="shared" si="500"/>
        <v>0</v>
      </c>
      <c r="Q42" s="17">
        <f t="shared" si="500"/>
        <v>0</v>
      </c>
      <c r="R42" s="17">
        <f t="shared" si="500"/>
        <v>0</v>
      </c>
      <c r="S42" s="17">
        <f t="shared" si="500"/>
        <v>0</v>
      </c>
      <c r="T42" s="17">
        <f t="shared" si="500"/>
        <v>0</v>
      </c>
      <c r="U42" s="17">
        <f t="shared" si="500"/>
        <v>0</v>
      </c>
      <c r="V42" s="17">
        <f t="shared" si="500"/>
        <v>0</v>
      </c>
      <c r="W42" s="17">
        <f t="shared" si="500"/>
        <v>0</v>
      </c>
      <c r="X42" s="17">
        <f t="shared" si="500"/>
        <v>0</v>
      </c>
      <c r="Y42" s="17">
        <f t="shared" si="500"/>
        <v>0</v>
      </c>
      <c r="Z42" s="17">
        <f t="shared" si="500"/>
        <v>0</v>
      </c>
      <c r="AA42" s="17">
        <f t="shared" si="500"/>
        <v>0</v>
      </c>
      <c r="AB42" s="17">
        <f t="shared" si="500"/>
        <v>0</v>
      </c>
      <c r="AC42" s="17">
        <f t="shared" si="500"/>
        <v>0</v>
      </c>
      <c r="AD42" s="17">
        <f t="shared" si="500"/>
        <v>0</v>
      </c>
      <c r="AE42" s="17">
        <f t="shared" si="500"/>
        <v>0</v>
      </c>
      <c r="AF42" s="17">
        <f t="shared" si="500"/>
        <v>0</v>
      </c>
      <c r="AG42" s="17">
        <f t="shared" si="500"/>
        <v>0</v>
      </c>
      <c r="AH42" s="17">
        <f t="shared" si="500"/>
        <v>0</v>
      </c>
      <c r="AI42" s="17">
        <f t="shared" si="500"/>
        <v>0</v>
      </c>
      <c r="AJ42" s="17">
        <f t="shared" si="500"/>
        <v>0</v>
      </c>
      <c r="AK42" s="17">
        <f t="shared" si="500"/>
        <v>0</v>
      </c>
      <c r="AL42" s="17">
        <f t="shared" si="500"/>
        <v>0</v>
      </c>
      <c r="AM42" s="17">
        <f t="shared" si="500"/>
        <v>0</v>
      </c>
      <c r="AN42" s="17">
        <f t="shared" si="500"/>
        <v>0</v>
      </c>
      <c r="AO42" s="17">
        <f t="shared" si="500"/>
        <v>0</v>
      </c>
      <c r="AP42" s="17">
        <f t="shared" si="500"/>
        <v>0</v>
      </c>
      <c r="AQ42" s="17">
        <f t="shared" si="500"/>
        <v>0</v>
      </c>
      <c r="AR42" s="17">
        <f t="shared" si="500"/>
        <v>0</v>
      </c>
      <c r="AS42" s="17">
        <f t="shared" si="500"/>
        <v>0</v>
      </c>
      <c r="AT42" s="17">
        <f t="shared" si="500"/>
        <v>0</v>
      </c>
      <c r="AU42" s="17">
        <f t="shared" si="500"/>
        <v>0</v>
      </c>
      <c r="AV42" s="17">
        <f t="shared" si="500"/>
        <v>0</v>
      </c>
      <c r="AW42" s="17">
        <f t="shared" si="500"/>
        <v>0</v>
      </c>
      <c r="AX42" s="17">
        <f t="shared" si="500"/>
        <v>0</v>
      </c>
      <c r="AY42" s="17">
        <f t="shared" si="500"/>
        <v>0</v>
      </c>
      <c r="AZ42" s="17">
        <f t="shared" si="500"/>
        <v>0</v>
      </c>
      <c r="BA42" s="17">
        <f t="shared" si="500"/>
        <v>0</v>
      </c>
      <c r="BB42" s="17">
        <f t="shared" si="500"/>
        <v>0</v>
      </c>
      <c r="BC42" s="17">
        <f t="shared" si="500"/>
        <v>0</v>
      </c>
      <c r="BD42" s="17">
        <f t="shared" si="500"/>
        <v>0</v>
      </c>
      <c r="BE42" s="17">
        <f t="shared" si="500"/>
        <v>0</v>
      </c>
      <c r="BF42" s="17">
        <f t="shared" si="500"/>
        <v>0</v>
      </c>
      <c r="BG42" s="17">
        <f t="shared" si="500"/>
        <v>0</v>
      </c>
      <c r="BH42" s="17">
        <f t="shared" si="500"/>
        <v>0</v>
      </c>
      <c r="BI42" s="17">
        <f t="shared" si="500"/>
        <v>0</v>
      </c>
      <c r="BJ42" s="17">
        <f t="shared" si="500"/>
        <v>0</v>
      </c>
      <c r="BK42" s="17">
        <f t="shared" si="500"/>
        <v>0</v>
      </c>
      <c r="BL42" s="17">
        <f t="shared" si="500"/>
        <v>0</v>
      </c>
      <c r="BM42" s="17">
        <f t="shared" si="500"/>
        <v>0</v>
      </c>
      <c r="BN42" s="17">
        <f t="shared" si="500"/>
        <v>0</v>
      </c>
      <c r="BO42" s="17">
        <f t="shared" si="500"/>
        <v>0</v>
      </c>
      <c r="BP42" s="17">
        <f t="shared" si="500"/>
        <v>0</v>
      </c>
      <c r="BQ42" s="17">
        <f t="shared" si="500"/>
        <v>0</v>
      </c>
      <c r="BR42" s="17">
        <f t="shared" si="500"/>
        <v>0</v>
      </c>
      <c r="BS42" s="17">
        <f t="shared" si="500"/>
        <v>0</v>
      </c>
      <c r="BT42" s="17">
        <f t="shared" si="500"/>
        <v>0</v>
      </c>
      <c r="BU42" s="17">
        <f t="shared" si="500"/>
        <v>0</v>
      </c>
      <c r="BV42" s="17">
        <f t="shared" si="500"/>
        <v>0</v>
      </c>
      <c r="BW42" s="17">
        <f t="shared" ref="BW42:CO42" si="501">IF((BW36-$I36)&gt;$D37,0,$D42*(BW40))</f>
        <v>0</v>
      </c>
      <c r="BX42" s="17">
        <f t="shared" si="501"/>
        <v>0</v>
      </c>
      <c r="BY42" s="17">
        <f t="shared" si="501"/>
        <v>0</v>
      </c>
      <c r="BZ42" s="17">
        <f t="shared" si="501"/>
        <v>0</v>
      </c>
      <c r="CA42" s="17">
        <f t="shared" si="501"/>
        <v>0</v>
      </c>
      <c r="CB42" s="17">
        <f t="shared" si="501"/>
        <v>0</v>
      </c>
      <c r="CC42" s="17">
        <f t="shared" si="501"/>
        <v>0</v>
      </c>
      <c r="CD42" s="17">
        <f t="shared" si="501"/>
        <v>0</v>
      </c>
      <c r="CE42" s="17">
        <f t="shared" si="501"/>
        <v>0</v>
      </c>
      <c r="CF42" s="17">
        <f t="shared" si="501"/>
        <v>0</v>
      </c>
      <c r="CG42" s="17">
        <f t="shared" si="501"/>
        <v>0</v>
      </c>
      <c r="CH42" s="17">
        <f t="shared" si="501"/>
        <v>0</v>
      </c>
      <c r="CI42" s="17">
        <f t="shared" si="501"/>
        <v>0</v>
      </c>
      <c r="CJ42" s="17">
        <f t="shared" si="501"/>
        <v>0</v>
      </c>
      <c r="CK42" s="17">
        <f t="shared" si="501"/>
        <v>0</v>
      </c>
      <c r="CL42" s="17">
        <f t="shared" si="501"/>
        <v>0</v>
      </c>
      <c r="CM42" s="17">
        <f t="shared" si="501"/>
        <v>0</v>
      </c>
      <c r="CN42" s="17">
        <f t="shared" si="501"/>
        <v>0</v>
      </c>
      <c r="CO42" s="17">
        <f t="shared" si="501"/>
        <v>0</v>
      </c>
    </row>
    <row r="43" spans="2:93" s="556" customFormat="1">
      <c r="C43" s="556">
        <f t="shared" ref="C43:C106" si="502">C42+1</f>
        <v>3</v>
      </c>
      <c r="D43" s="632">
        <v>0</v>
      </c>
      <c r="E43" s="632"/>
      <c r="F43" s="632"/>
      <c r="G43" s="632"/>
      <c r="H43" s="17"/>
      <c r="I43" s="17"/>
      <c r="J43" s="17"/>
      <c r="K43" s="17">
        <f>IF((K36-$J36)&gt;$D37,0,$D43*(K40))</f>
        <v>0</v>
      </c>
      <c r="L43" s="17">
        <f t="shared" ref="L43:BW43" si="503">IF((L36-$J36)&gt;$D37,0,$D43*(L40))</f>
        <v>0</v>
      </c>
      <c r="M43" s="17">
        <f t="shared" si="503"/>
        <v>0</v>
      </c>
      <c r="N43" s="17">
        <f t="shared" si="503"/>
        <v>0</v>
      </c>
      <c r="O43" s="17">
        <f t="shared" si="503"/>
        <v>0</v>
      </c>
      <c r="P43" s="17">
        <f t="shared" si="503"/>
        <v>0</v>
      </c>
      <c r="Q43" s="17">
        <f t="shared" si="503"/>
        <v>0</v>
      </c>
      <c r="R43" s="17">
        <f t="shared" si="503"/>
        <v>0</v>
      </c>
      <c r="S43" s="17">
        <f t="shared" si="503"/>
        <v>0</v>
      </c>
      <c r="T43" s="17">
        <f t="shared" si="503"/>
        <v>0</v>
      </c>
      <c r="U43" s="17">
        <f t="shared" si="503"/>
        <v>0</v>
      </c>
      <c r="V43" s="17">
        <f t="shared" si="503"/>
        <v>0</v>
      </c>
      <c r="W43" s="17">
        <f t="shared" si="503"/>
        <v>0</v>
      </c>
      <c r="X43" s="17">
        <f t="shared" si="503"/>
        <v>0</v>
      </c>
      <c r="Y43" s="17">
        <f t="shared" si="503"/>
        <v>0</v>
      </c>
      <c r="Z43" s="17">
        <f t="shared" si="503"/>
        <v>0</v>
      </c>
      <c r="AA43" s="17">
        <f t="shared" si="503"/>
        <v>0</v>
      </c>
      <c r="AB43" s="17">
        <f t="shared" si="503"/>
        <v>0</v>
      </c>
      <c r="AC43" s="17">
        <f t="shared" si="503"/>
        <v>0</v>
      </c>
      <c r="AD43" s="17">
        <f t="shared" si="503"/>
        <v>0</v>
      </c>
      <c r="AE43" s="17">
        <f t="shared" si="503"/>
        <v>0</v>
      </c>
      <c r="AF43" s="17">
        <f t="shared" si="503"/>
        <v>0</v>
      </c>
      <c r="AG43" s="17">
        <f t="shared" si="503"/>
        <v>0</v>
      </c>
      <c r="AH43" s="17">
        <f t="shared" si="503"/>
        <v>0</v>
      </c>
      <c r="AI43" s="17">
        <f t="shared" si="503"/>
        <v>0</v>
      </c>
      <c r="AJ43" s="17">
        <f t="shared" si="503"/>
        <v>0</v>
      </c>
      <c r="AK43" s="17">
        <f t="shared" si="503"/>
        <v>0</v>
      </c>
      <c r="AL43" s="17">
        <f t="shared" si="503"/>
        <v>0</v>
      </c>
      <c r="AM43" s="17">
        <f t="shared" si="503"/>
        <v>0</v>
      </c>
      <c r="AN43" s="17">
        <f t="shared" si="503"/>
        <v>0</v>
      </c>
      <c r="AO43" s="17">
        <f t="shared" si="503"/>
        <v>0</v>
      </c>
      <c r="AP43" s="17">
        <f t="shared" si="503"/>
        <v>0</v>
      </c>
      <c r="AQ43" s="17">
        <f t="shared" si="503"/>
        <v>0</v>
      </c>
      <c r="AR43" s="17">
        <f t="shared" si="503"/>
        <v>0</v>
      </c>
      <c r="AS43" s="17">
        <f t="shared" si="503"/>
        <v>0</v>
      </c>
      <c r="AT43" s="17">
        <f t="shared" si="503"/>
        <v>0</v>
      </c>
      <c r="AU43" s="17">
        <f t="shared" si="503"/>
        <v>0</v>
      </c>
      <c r="AV43" s="17">
        <f t="shared" si="503"/>
        <v>0</v>
      </c>
      <c r="AW43" s="17">
        <f t="shared" si="503"/>
        <v>0</v>
      </c>
      <c r="AX43" s="17">
        <f t="shared" si="503"/>
        <v>0</v>
      </c>
      <c r="AY43" s="17">
        <f t="shared" si="503"/>
        <v>0</v>
      </c>
      <c r="AZ43" s="17">
        <f t="shared" si="503"/>
        <v>0</v>
      </c>
      <c r="BA43" s="17">
        <f t="shared" si="503"/>
        <v>0</v>
      </c>
      <c r="BB43" s="17">
        <f t="shared" si="503"/>
        <v>0</v>
      </c>
      <c r="BC43" s="17">
        <f t="shared" si="503"/>
        <v>0</v>
      </c>
      <c r="BD43" s="17">
        <f t="shared" si="503"/>
        <v>0</v>
      </c>
      <c r="BE43" s="17">
        <f t="shared" si="503"/>
        <v>0</v>
      </c>
      <c r="BF43" s="17">
        <f t="shared" si="503"/>
        <v>0</v>
      </c>
      <c r="BG43" s="17">
        <f t="shared" si="503"/>
        <v>0</v>
      </c>
      <c r="BH43" s="17">
        <f t="shared" si="503"/>
        <v>0</v>
      </c>
      <c r="BI43" s="17">
        <f t="shared" si="503"/>
        <v>0</v>
      </c>
      <c r="BJ43" s="17">
        <f t="shared" si="503"/>
        <v>0</v>
      </c>
      <c r="BK43" s="17">
        <f t="shared" si="503"/>
        <v>0</v>
      </c>
      <c r="BL43" s="17">
        <f t="shared" si="503"/>
        <v>0</v>
      </c>
      <c r="BM43" s="17">
        <f t="shared" si="503"/>
        <v>0</v>
      </c>
      <c r="BN43" s="17">
        <f t="shared" si="503"/>
        <v>0</v>
      </c>
      <c r="BO43" s="17">
        <f t="shared" si="503"/>
        <v>0</v>
      </c>
      <c r="BP43" s="17">
        <f t="shared" si="503"/>
        <v>0</v>
      </c>
      <c r="BQ43" s="17">
        <f t="shared" si="503"/>
        <v>0</v>
      </c>
      <c r="BR43" s="17">
        <f t="shared" si="503"/>
        <v>0</v>
      </c>
      <c r="BS43" s="17">
        <f t="shared" si="503"/>
        <v>0</v>
      </c>
      <c r="BT43" s="17">
        <f t="shared" si="503"/>
        <v>0</v>
      </c>
      <c r="BU43" s="17">
        <f t="shared" si="503"/>
        <v>0</v>
      </c>
      <c r="BV43" s="17">
        <f t="shared" si="503"/>
        <v>0</v>
      </c>
      <c r="BW43" s="17">
        <f t="shared" si="503"/>
        <v>0</v>
      </c>
      <c r="BX43" s="17">
        <f t="shared" ref="BX43:CO43" si="504">IF((BX36-$J36)&gt;$D37,0,$D43*(BX40))</f>
        <v>0</v>
      </c>
      <c r="BY43" s="17">
        <f t="shared" si="504"/>
        <v>0</v>
      </c>
      <c r="BZ43" s="17">
        <f t="shared" si="504"/>
        <v>0</v>
      </c>
      <c r="CA43" s="17">
        <f t="shared" si="504"/>
        <v>0</v>
      </c>
      <c r="CB43" s="17">
        <f t="shared" si="504"/>
        <v>0</v>
      </c>
      <c r="CC43" s="17">
        <f t="shared" si="504"/>
        <v>0</v>
      </c>
      <c r="CD43" s="17">
        <f t="shared" si="504"/>
        <v>0</v>
      </c>
      <c r="CE43" s="17">
        <f t="shared" si="504"/>
        <v>0</v>
      </c>
      <c r="CF43" s="17">
        <f t="shared" si="504"/>
        <v>0</v>
      </c>
      <c r="CG43" s="17">
        <f t="shared" si="504"/>
        <v>0</v>
      </c>
      <c r="CH43" s="17">
        <f t="shared" si="504"/>
        <v>0</v>
      </c>
      <c r="CI43" s="17">
        <f t="shared" si="504"/>
        <v>0</v>
      </c>
      <c r="CJ43" s="17">
        <f t="shared" si="504"/>
        <v>0</v>
      </c>
      <c r="CK43" s="17">
        <f t="shared" si="504"/>
        <v>0</v>
      </c>
      <c r="CL43" s="17">
        <f t="shared" si="504"/>
        <v>0</v>
      </c>
      <c r="CM43" s="17">
        <f t="shared" si="504"/>
        <v>0</v>
      </c>
      <c r="CN43" s="17">
        <f t="shared" si="504"/>
        <v>0</v>
      </c>
      <c r="CO43" s="17">
        <f t="shared" si="504"/>
        <v>0</v>
      </c>
    </row>
    <row r="44" spans="2:93" s="556" customFormat="1">
      <c r="C44" s="556">
        <f t="shared" si="502"/>
        <v>4</v>
      </c>
      <c r="D44" s="632">
        <v>0</v>
      </c>
      <c r="E44" s="632"/>
      <c r="F44" s="632"/>
      <c r="G44" s="632"/>
      <c r="H44" s="17"/>
      <c r="I44" s="17"/>
      <c r="J44" s="17"/>
      <c r="K44" s="17"/>
      <c r="L44" s="17">
        <f>IF((L36-$K36)&gt;$D37,0,$D44*(L40))</f>
        <v>0</v>
      </c>
      <c r="M44" s="17">
        <f t="shared" ref="M44:BX44" si="505">IF((M36-$K36)&gt;$D37,0,$D44*(M40))</f>
        <v>0</v>
      </c>
      <c r="N44" s="17">
        <f t="shared" si="505"/>
        <v>0</v>
      </c>
      <c r="O44" s="17">
        <f t="shared" si="505"/>
        <v>0</v>
      </c>
      <c r="P44" s="17">
        <f t="shared" si="505"/>
        <v>0</v>
      </c>
      <c r="Q44" s="17">
        <f t="shared" si="505"/>
        <v>0</v>
      </c>
      <c r="R44" s="17">
        <f t="shared" si="505"/>
        <v>0</v>
      </c>
      <c r="S44" s="17">
        <f t="shared" si="505"/>
        <v>0</v>
      </c>
      <c r="T44" s="17">
        <f t="shared" si="505"/>
        <v>0</v>
      </c>
      <c r="U44" s="17">
        <f t="shared" si="505"/>
        <v>0</v>
      </c>
      <c r="V44" s="17">
        <f t="shared" si="505"/>
        <v>0</v>
      </c>
      <c r="W44" s="17">
        <f t="shared" si="505"/>
        <v>0</v>
      </c>
      <c r="X44" s="17">
        <f t="shared" si="505"/>
        <v>0</v>
      </c>
      <c r="Y44" s="17">
        <f t="shared" si="505"/>
        <v>0</v>
      </c>
      <c r="Z44" s="17">
        <f t="shared" si="505"/>
        <v>0</v>
      </c>
      <c r="AA44" s="17">
        <f t="shared" si="505"/>
        <v>0</v>
      </c>
      <c r="AB44" s="17">
        <f t="shared" si="505"/>
        <v>0</v>
      </c>
      <c r="AC44" s="17">
        <f t="shared" si="505"/>
        <v>0</v>
      </c>
      <c r="AD44" s="17">
        <f t="shared" si="505"/>
        <v>0</v>
      </c>
      <c r="AE44" s="17">
        <f t="shared" si="505"/>
        <v>0</v>
      </c>
      <c r="AF44" s="17">
        <f t="shared" si="505"/>
        <v>0</v>
      </c>
      <c r="AG44" s="17">
        <f t="shared" si="505"/>
        <v>0</v>
      </c>
      <c r="AH44" s="17">
        <f t="shared" si="505"/>
        <v>0</v>
      </c>
      <c r="AI44" s="17">
        <f t="shared" si="505"/>
        <v>0</v>
      </c>
      <c r="AJ44" s="17">
        <f t="shared" si="505"/>
        <v>0</v>
      </c>
      <c r="AK44" s="17">
        <f t="shared" si="505"/>
        <v>0</v>
      </c>
      <c r="AL44" s="17">
        <f t="shared" si="505"/>
        <v>0</v>
      </c>
      <c r="AM44" s="17">
        <f t="shared" si="505"/>
        <v>0</v>
      </c>
      <c r="AN44" s="17">
        <f t="shared" si="505"/>
        <v>0</v>
      </c>
      <c r="AO44" s="17">
        <f t="shared" si="505"/>
        <v>0</v>
      </c>
      <c r="AP44" s="17">
        <f t="shared" si="505"/>
        <v>0</v>
      </c>
      <c r="AQ44" s="17">
        <f t="shared" si="505"/>
        <v>0</v>
      </c>
      <c r="AR44" s="17">
        <f t="shared" si="505"/>
        <v>0</v>
      </c>
      <c r="AS44" s="17">
        <f t="shared" si="505"/>
        <v>0</v>
      </c>
      <c r="AT44" s="17">
        <f t="shared" si="505"/>
        <v>0</v>
      </c>
      <c r="AU44" s="17">
        <f t="shared" si="505"/>
        <v>0</v>
      </c>
      <c r="AV44" s="17">
        <f t="shared" si="505"/>
        <v>0</v>
      </c>
      <c r="AW44" s="17">
        <f t="shared" si="505"/>
        <v>0</v>
      </c>
      <c r="AX44" s="17">
        <f t="shared" si="505"/>
        <v>0</v>
      </c>
      <c r="AY44" s="17">
        <f t="shared" si="505"/>
        <v>0</v>
      </c>
      <c r="AZ44" s="17">
        <f t="shared" si="505"/>
        <v>0</v>
      </c>
      <c r="BA44" s="17">
        <f t="shared" si="505"/>
        <v>0</v>
      </c>
      <c r="BB44" s="17">
        <f t="shared" si="505"/>
        <v>0</v>
      </c>
      <c r="BC44" s="17">
        <f t="shared" si="505"/>
        <v>0</v>
      </c>
      <c r="BD44" s="17">
        <f t="shared" si="505"/>
        <v>0</v>
      </c>
      <c r="BE44" s="17">
        <f t="shared" si="505"/>
        <v>0</v>
      </c>
      <c r="BF44" s="17">
        <f t="shared" si="505"/>
        <v>0</v>
      </c>
      <c r="BG44" s="17">
        <f t="shared" si="505"/>
        <v>0</v>
      </c>
      <c r="BH44" s="17">
        <f t="shared" si="505"/>
        <v>0</v>
      </c>
      <c r="BI44" s="17">
        <f t="shared" si="505"/>
        <v>0</v>
      </c>
      <c r="BJ44" s="17">
        <f t="shared" si="505"/>
        <v>0</v>
      </c>
      <c r="BK44" s="17">
        <f t="shared" si="505"/>
        <v>0</v>
      </c>
      <c r="BL44" s="17">
        <f t="shared" si="505"/>
        <v>0</v>
      </c>
      <c r="BM44" s="17">
        <f t="shared" si="505"/>
        <v>0</v>
      </c>
      <c r="BN44" s="17">
        <f t="shared" si="505"/>
        <v>0</v>
      </c>
      <c r="BO44" s="17">
        <f t="shared" si="505"/>
        <v>0</v>
      </c>
      <c r="BP44" s="17">
        <f t="shared" si="505"/>
        <v>0</v>
      </c>
      <c r="BQ44" s="17">
        <f t="shared" si="505"/>
        <v>0</v>
      </c>
      <c r="BR44" s="17">
        <f t="shared" si="505"/>
        <v>0</v>
      </c>
      <c r="BS44" s="17">
        <f t="shared" si="505"/>
        <v>0</v>
      </c>
      <c r="BT44" s="17">
        <f t="shared" si="505"/>
        <v>0</v>
      </c>
      <c r="BU44" s="17">
        <f t="shared" si="505"/>
        <v>0</v>
      </c>
      <c r="BV44" s="17">
        <f t="shared" si="505"/>
        <v>0</v>
      </c>
      <c r="BW44" s="17">
        <f t="shared" si="505"/>
        <v>0</v>
      </c>
      <c r="BX44" s="17">
        <f t="shared" si="505"/>
        <v>0</v>
      </c>
      <c r="BY44" s="17">
        <f t="shared" ref="BY44:CO44" si="506">IF((BY36-$K36)&gt;$D37,0,$D44*(BY40))</f>
        <v>0</v>
      </c>
      <c r="BZ44" s="17">
        <f t="shared" si="506"/>
        <v>0</v>
      </c>
      <c r="CA44" s="17">
        <f t="shared" si="506"/>
        <v>0</v>
      </c>
      <c r="CB44" s="17">
        <f t="shared" si="506"/>
        <v>0</v>
      </c>
      <c r="CC44" s="17">
        <f t="shared" si="506"/>
        <v>0</v>
      </c>
      <c r="CD44" s="17">
        <f t="shared" si="506"/>
        <v>0</v>
      </c>
      <c r="CE44" s="17">
        <f t="shared" si="506"/>
        <v>0</v>
      </c>
      <c r="CF44" s="17">
        <f t="shared" si="506"/>
        <v>0</v>
      </c>
      <c r="CG44" s="17">
        <f t="shared" si="506"/>
        <v>0</v>
      </c>
      <c r="CH44" s="17">
        <f t="shared" si="506"/>
        <v>0</v>
      </c>
      <c r="CI44" s="17">
        <f t="shared" si="506"/>
        <v>0</v>
      </c>
      <c r="CJ44" s="17">
        <f t="shared" si="506"/>
        <v>0</v>
      </c>
      <c r="CK44" s="17">
        <f t="shared" si="506"/>
        <v>0</v>
      </c>
      <c r="CL44" s="17">
        <f t="shared" si="506"/>
        <v>0</v>
      </c>
      <c r="CM44" s="17">
        <f t="shared" si="506"/>
        <v>0</v>
      </c>
      <c r="CN44" s="17">
        <f t="shared" si="506"/>
        <v>0</v>
      </c>
      <c r="CO44" s="17">
        <f t="shared" si="506"/>
        <v>0</v>
      </c>
    </row>
    <row r="45" spans="2:93" s="556" customFormat="1">
      <c r="C45" s="556">
        <f t="shared" si="502"/>
        <v>5</v>
      </c>
      <c r="D45" s="632">
        <v>0</v>
      </c>
      <c r="E45" s="632"/>
      <c r="F45" s="632"/>
      <c r="G45" s="632"/>
      <c r="H45" s="17"/>
      <c r="I45" s="17"/>
      <c r="J45" s="17"/>
      <c r="K45" s="17"/>
      <c r="L45" s="17"/>
      <c r="M45" s="17">
        <f>IF((M36-$L36)&gt;$D37,0,$D45*(M40))</f>
        <v>0</v>
      </c>
      <c r="N45" s="17">
        <f t="shared" ref="N45:BY45" si="507">IF((N36-$L36)&gt;$D37,0,$D45*(N40))</f>
        <v>0</v>
      </c>
      <c r="O45" s="17">
        <f t="shared" si="507"/>
        <v>0</v>
      </c>
      <c r="P45" s="17">
        <f t="shared" si="507"/>
        <v>0</v>
      </c>
      <c r="Q45" s="17">
        <f t="shared" si="507"/>
        <v>0</v>
      </c>
      <c r="R45" s="17">
        <f t="shared" si="507"/>
        <v>0</v>
      </c>
      <c r="S45" s="17">
        <f t="shared" si="507"/>
        <v>0</v>
      </c>
      <c r="T45" s="17">
        <f t="shared" si="507"/>
        <v>0</v>
      </c>
      <c r="U45" s="17">
        <f t="shared" si="507"/>
        <v>0</v>
      </c>
      <c r="V45" s="17">
        <f t="shared" si="507"/>
        <v>0</v>
      </c>
      <c r="W45" s="17">
        <f t="shared" si="507"/>
        <v>0</v>
      </c>
      <c r="X45" s="17">
        <f t="shared" si="507"/>
        <v>0</v>
      </c>
      <c r="Y45" s="17">
        <f t="shared" si="507"/>
        <v>0</v>
      </c>
      <c r="Z45" s="17">
        <f t="shared" si="507"/>
        <v>0</v>
      </c>
      <c r="AA45" s="17">
        <f t="shared" si="507"/>
        <v>0</v>
      </c>
      <c r="AB45" s="17">
        <f t="shared" si="507"/>
        <v>0</v>
      </c>
      <c r="AC45" s="17">
        <f t="shared" si="507"/>
        <v>0</v>
      </c>
      <c r="AD45" s="17">
        <f t="shared" si="507"/>
        <v>0</v>
      </c>
      <c r="AE45" s="17">
        <f t="shared" si="507"/>
        <v>0</v>
      </c>
      <c r="AF45" s="17">
        <f t="shared" si="507"/>
        <v>0</v>
      </c>
      <c r="AG45" s="17">
        <f t="shared" si="507"/>
        <v>0</v>
      </c>
      <c r="AH45" s="17">
        <f t="shared" si="507"/>
        <v>0</v>
      </c>
      <c r="AI45" s="17">
        <f t="shared" si="507"/>
        <v>0</v>
      </c>
      <c r="AJ45" s="17">
        <f t="shared" si="507"/>
        <v>0</v>
      </c>
      <c r="AK45" s="17">
        <f t="shared" si="507"/>
        <v>0</v>
      </c>
      <c r="AL45" s="17">
        <f t="shared" si="507"/>
        <v>0</v>
      </c>
      <c r="AM45" s="17">
        <f t="shared" si="507"/>
        <v>0</v>
      </c>
      <c r="AN45" s="17">
        <f t="shared" si="507"/>
        <v>0</v>
      </c>
      <c r="AO45" s="17">
        <f t="shared" si="507"/>
        <v>0</v>
      </c>
      <c r="AP45" s="17">
        <f t="shared" si="507"/>
        <v>0</v>
      </c>
      <c r="AQ45" s="17">
        <f t="shared" si="507"/>
        <v>0</v>
      </c>
      <c r="AR45" s="17">
        <f t="shared" si="507"/>
        <v>0</v>
      </c>
      <c r="AS45" s="17">
        <f t="shared" si="507"/>
        <v>0</v>
      </c>
      <c r="AT45" s="17">
        <f t="shared" si="507"/>
        <v>0</v>
      </c>
      <c r="AU45" s="17">
        <f t="shared" si="507"/>
        <v>0</v>
      </c>
      <c r="AV45" s="17">
        <f t="shared" si="507"/>
        <v>0</v>
      </c>
      <c r="AW45" s="17">
        <f t="shared" si="507"/>
        <v>0</v>
      </c>
      <c r="AX45" s="17">
        <f t="shared" si="507"/>
        <v>0</v>
      </c>
      <c r="AY45" s="17">
        <f t="shared" si="507"/>
        <v>0</v>
      </c>
      <c r="AZ45" s="17">
        <f t="shared" si="507"/>
        <v>0</v>
      </c>
      <c r="BA45" s="17">
        <f t="shared" si="507"/>
        <v>0</v>
      </c>
      <c r="BB45" s="17">
        <f t="shared" si="507"/>
        <v>0</v>
      </c>
      <c r="BC45" s="17">
        <f t="shared" si="507"/>
        <v>0</v>
      </c>
      <c r="BD45" s="17">
        <f t="shared" si="507"/>
        <v>0</v>
      </c>
      <c r="BE45" s="17">
        <f t="shared" si="507"/>
        <v>0</v>
      </c>
      <c r="BF45" s="17">
        <f t="shared" si="507"/>
        <v>0</v>
      </c>
      <c r="BG45" s="17">
        <f t="shared" si="507"/>
        <v>0</v>
      </c>
      <c r="BH45" s="17">
        <f t="shared" si="507"/>
        <v>0</v>
      </c>
      <c r="BI45" s="17">
        <f t="shared" si="507"/>
        <v>0</v>
      </c>
      <c r="BJ45" s="17">
        <f t="shared" si="507"/>
        <v>0</v>
      </c>
      <c r="BK45" s="17">
        <f t="shared" si="507"/>
        <v>0</v>
      </c>
      <c r="BL45" s="17">
        <f t="shared" si="507"/>
        <v>0</v>
      </c>
      <c r="BM45" s="17">
        <f t="shared" si="507"/>
        <v>0</v>
      </c>
      <c r="BN45" s="17">
        <f t="shared" si="507"/>
        <v>0</v>
      </c>
      <c r="BO45" s="17">
        <f t="shared" si="507"/>
        <v>0</v>
      </c>
      <c r="BP45" s="17">
        <f t="shared" si="507"/>
        <v>0</v>
      </c>
      <c r="BQ45" s="17">
        <f t="shared" si="507"/>
        <v>0</v>
      </c>
      <c r="BR45" s="17">
        <f t="shared" si="507"/>
        <v>0</v>
      </c>
      <c r="BS45" s="17">
        <f t="shared" si="507"/>
        <v>0</v>
      </c>
      <c r="BT45" s="17">
        <f t="shared" si="507"/>
        <v>0</v>
      </c>
      <c r="BU45" s="17">
        <f t="shared" si="507"/>
        <v>0</v>
      </c>
      <c r="BV45" s="17">
        <f t="shared" si="507"/>
        <v>0</v>
      </c>
      <c r="BW45" s="17">
        <f t="shared" si="507"/>
        <v>0</v>
      </c>
      <c r="BX45" s="17">
        <f t="shared" si="507"/>
        <v>0</v>
      </c>
      <c r="BY45" s="17">
        <f t="shared" si="507"/>
        <v>0</v>
      </c>
      <c r="BZ45" s="17">
        <f t="shared" ref="BZ45:CO45" si="508">IF((BZ36-$L36)&gt;$D37,0,$D45*(BZ40))</f>
        <v>0</v>
      </c>
      <c r="CA45" s="17">
        <f t="shared" si="508"/>
        <v>0</v>
      </c>
      <c r="CB45" s="17">
        <f t="shared" si="508"/>
        <v>0</v>
      </c>
      <c r="CC45" s="17">
        <f t="shared" si="508"/>
        <v>0</v>
      </c>
      <c r="CD45" s="17">
        <f t="shared" si="508"/>
        <v>0</v>
      </c>
      <c r="CE45" s="17">
        <f t="shared" si="508"/>
        <v>0</v>
      </c>
      <c r="CF45" s="17">
        <f t="shared" si="508"/>
        <v>0</v>
      </c>
      <c r="CG45" s="17">
        <f t="shared" si="508"/>
        <v>0</v>
      </c>
      <c r="CH45" s="17">
        <f t="shared" si="508"/>
        <v>0</v>
      </c>
      <c r="CI45" s="17">
        <f t="shared" si="508"/>
        <v>0</v>
      </c>
      <c r="CJ45" s="17">
        <f t="shared" si="508"/>
        <v>0</v>
      </c>
      <c r="CK45" s="17">
        <f t="shared" si="508"/>
        <v>0</v>
      </c>
      <c r="CL45" s="17">
        <f t="shared" si="508"/>
        <v>0</v>
      </c>
      <c r="CM45" s="17">
        <f t="shared" si="508"/>
        <v>0</v>
      </c>
      <c r="CN45" s="17">
        <f t="shared" si="508"/>
        <v>0</v>
      </c>
      <c r="CO45" s="17">
        <f t="shared" si="508"/>
        <v>0</v>
      </c>
    </row>
    <row r="46" spans="2:93" s="556" customFormat="1">
      <c r="C46" s="556">
        <f t="shared" si="502"/>
        <v>6</v>
      </c>
      <c r="D46" s="632">
        <v>0</v>
      </c>
      <c r="E46" s="632"/>
      <c r="F46" s="632"/>
      <c r="G46" s="632"/>
      <c r="H46" s="17"/>
      <c r="I46" s="17"/>
      <c r="J46" s="17"/>
      <c r="K46" s="17"/>
      <c r="L46" s="17"/>
      <c r="M46" s="17"/>
      <c r="N46" s="17">
        <f>IF((N36-$M36)&gt;$D37,0,$D46*(N40))</f>
        <v>0</v>
      </c>
      <c r="O46" s="17">
        <f t="shared" ref="O46:BZ46" si="509">IF((O36-$M36)&gt;$D37,0,$D46*(O40))</f>
        <v>0</v>
      </c>
      <c r="P46" s="17">
        <f t="shared" si="509"/>
        <v>0</v>
      </c>
      <c r="Q46" s="17">
        <f t="shared" si="509"/>
        <v>0</v>
      </c>
      <c r="R46" s="17">
        <f t="shared" si="509"/>
        <v>0</v>
      </c>
      <c r="S46" s="17">
        <f t="shared" si="509"/>
        <v>0</v>
      </c>
      <c r="T46" s="17">
        <f t="shared" si="509"/>
        <v>0</v>
      </c>
      <c r="U46" s="17">
        <f t="shared" si="509"/>
        <v>0</v>
      </c>
      <c r="V46" s="17">
        <f t="shared" si="509"/>
        <v>0</v>
      </c>
      <c r="W46" s="17">
        <f t="shared" si="509"/>
        <v>0</v>
      </c>
      <c r="X46" s="17">
        <f t="shared" si="509"/>
        <v>0</v>
      </c>
      <c r="Y46" s="17">
        <f t="shared" si="509"/>
        <v>0</v>
      </c>
      <c r="Z46" s="17">
        <f t="shared" si="509"/>
        <v>0</v>
      </c>
      <c r="AA46" s="17">
        <f t="shared" si="509"/>
        <v>0</v>
      </c>
      <c r="AB46" s="17">
        <f t="shared" si="509"/>
        <v>0</v>
      </c>
      <c r="AC46" s="17">
        <f t="shared" si="509"/>
        <v>0</v>
      </c>
      <c r="AD46" s="17">
        <f t="shared" si="509"/>
        <v>0</v>
      </c>
      <c r="AE46" s="17">
        <f t="shared" si="509"/>
        <v>0</v>
      </c>
      <c r="AF46" s="17">
        <f t="shared" si="509"/>
        <v>0</v>
      </c>
      <c r="AG46" s="17">
        <f t="shared" si="509"/>
        <v>0</v>
      </c>
      <c r="AH46" s="17">
        <f t="shared" si="509"/>
        <v>0</v>
      </c>
      <c r="AI46" s="17">
        <f t="shared" si="509"/>
        <v>0</v>
      </c>
      <c r="AJ46" s="17">
        <f t="shared" si="509"/>
        <v>0</v>
      </c>
      <c r="AK46" s="17">
        <f t="shared" si="509"/>
        <v>0</v>
      </c>
      <c r="AL46" s="17">
        <f t="shared" si="509"/>
        <v>0</v>
      </c>
      <c r="AM46" s="17">
        <f t="shared" si="509"/>
        <v>0</v>
      </c>
      <c r="AN46" s="17">
        <f t="shared" si="509"/>
        <v>0</v>
      </c>
      <c r="AO46" s="17">
        <f t="shared" si="509"/>
        <v>0</v>
      </c>
      <c r="AP46" s="17">
        <f t="shared" si="509"/>
        <v>0</v>
      </c>
      <c r="AQ46" s="17">
        <f t="shared" si="509"/>
        <v>0</v>
      </c>
      <c r="AR46" s="17">
        <f t="shared" si="509"/>
        <v>0</v>
      </c>
      <c r="AS46" s="17">
        <f t="shared" si="509"/>
        <v>0</v>
      </c>
      <c r="AT46" s="17">
        <f t="shared" si="509"/>
        <v>0</v>
      </c>
      <c r="AU46" s="17">
        <f t="shared" si="509"/>
        <v>0</v>
      </c>
      <c r="AV46" s="17">
        <f t="shared" si="509"/>
        <v>0</v>
      </c>
      <c r="AW46" s="17">
        <f t="shared" si="509"/>
        <v>0</v>
      </c>
      <c r="AX46" s="17">
        <f t="shared" si="509"/>
        <v>0</v>
      </c>
      <c r="AY46" s="17">
        <f t="shared" si="509"/>
        <v>0</v>
      </c>
      <c r="AZ46" s="17">
        <f t="shared" si="509"/>
        <v>0</v>
      </c>
      <c r="BA46" s="17">
        <f t="shared" si="509"/>
        <v>0</v>
      </c>
      <c r="BB46" s="17">
        <f t="shared" si="509"/>
        <v>0</v>
      </c>
      <c r="BC46" s="17">
        <f t="shared" si="509"/>
        <v>0</v>
      </c>
      <c r="BD46" s="17">
        <f t="shared" si="509"/>
        <v>0</v>
      </c>
      <c r="BE46" s="17">
        <f t="shared" si="509"/>
        <v>0</v>
      </c>
      <c r="BF46" s="17">
        <f t="shared" si="509"/>
        <v>0</v>
      </c>
      <c r="BG46" s="17">
        <f t="shared" si="509"/>
        <v>0</v>
      </c>
      <c r="BH46" s="17">
        <f t="shared" si="509"/>
        <v>0</v>
      </c>
      <c r="BI46" s="17">
        <f t="shared" si="509"/>
        <v>0</v>
      </c>
      <c r="BJ46" s="17">
        <f t="shared" si="509"/>
        <v>0</v>
      </c>
      <c r="BK46" s="17">
        <f t="shared" si="509"/>
        <v>0</v>
      </c>
      <c r="BL46" s="17">
        <f t="shared" si="509"/>
        <v>0</v>
      </c>
      <c r="BM46" s="17">
        <f t="shared" si="509"/>
        <v>0</v>
      </c>
      <c r="BN46" s="17">
        <f t="shared" si="509"/>
        <v>0</v>
      </c>
      <c r="BO46" s="17">
        <f t="shared" si="509"/>
        <v>0</v>
      </c>
      <c r="BP46" s="17">
        <f t="shared" si="509"/>
        <v>0</v>
      </c>
      <c r="BQ46" s="17">
        <f t="shared" si="509"/>
        <v>0</v>
      </c>
      <c r="BR46" s="17">
        <f t="shared" si="509"/>
        <v>0</v>
      </c>
      <c r="BS46" s="17">
        <f t="shared" si="509"/>
        <v>0</v>
      </c>
      <c r="BT46" s="17">
        <f t="shared" si="509"/>
        <v>0</v>
      </c>
      <c r="BU46" s="17">
        <f t="shared" si="509"/>
        <v>0</v>
      </c>
      <c r="BV46" s="17">
        <f t="shared" si="509"/>
        <v>0</v>
      </c>
      <c r="BW46" s="17">
        <f t="shared" si="509"/>
        <v>0</v>
      </c>
      <c r="BX46" s="17">
        <f t="shared" si="509"/>
        <v>0</v>
      </c>
      <c r="BY46" s="17">
        <f t="shared" si="509"/>
        <v>0</v>
      </c>
      <c r="BZ46" s="17">
        <f t="shared" si="509"/>
        <v>0</v>
      </c>
      <c r="CA46" s="17">
        <f t="shared" ref="CA46:CO46" si="510">IF((CA36-$M36)&gt;$D37,0,$D46*(CA40))</f>
        <v>0</v>
      </c>
      <c r="CB46" s="17">
        <f t="shared" si="510"/>
        <v>0</v>
      </c>
      <c r="CC46" s="17">
        <f t="shared" si="510"/>
        <v>0</v>
      </c>
      <c r="CD46" s="17">
        <f t="shared" si="510"/>
        <v>0</v>
      </c>
      <c r="CE46" s="17">
        <f t="shared" si="510"/>
        <v>0</v>
      </c>
      <c r="CF46" s="17">
        <f t="shared" si="510"/>
        <v>0</v>
      </c>
      <c r="CG46" s="17">
        <f t="shared" si="510"/>
        <v>0</v>
      </c>
      <c r="CH46" s="17">
        <f t="shared" si="510"/>
        <v>0</v>
      </c>
      <c r="CI46" s="17">
        <f t="shared" si="510"/>
        <v>0</v>
      </c>
      <c r="CJ46" s="17">
        <f t="shared" si="510"/>
        <v>0</v>
      </c>
      <c r="CK46" s="17">
        <f t="shared" si="510"/>
        <v>0</v>
      </c>
      <c r="CL46" s="17">
        <f t="shared" si="510"/>
        <v>0</v>
      </c>
      <c r="CM46" s="17">
        <f t="shared" si="510"/>
        <v>0</v>
      </c>
      <c r="CN46" s="17">
        <f t="shared" si="510"/>
        <v>0</v>
      </c>
      <c r="CO46" s="17">
        <f t="shared" si="510"/>
        <v>0</v>
      </c>
    </row>
    <row r="47" spans="2:93" s="556" customFormat="1">
      <c r="C47" s="556">
        <f t="shared" si="502"/>
        <v>7</v>
      </c>
      <c r="D47" s="632">
        <v>0</v>
      </c>
      <c r="E47" s="632"/>
      <c r="F47" s="632"/>
      <c r="G47" s="632"/>
      <c r="H47" s="17"/>
      <c r="I47" s="17"/>
      <c r="J47" s="17"/>
      <c r="K47" s="17"/>
      <c r="L47" s="17"/>
      <c r="M47" s="17"/>
      <c r="N47" s="17"/>
      <c r="O47" s="17">
        <f>IF((O36-$N36)&gt;$D37,0,$D47*(O40))</f>
        <v>0</v>
      </c>
      <c r="P47" s="17">
        <f t="shared" ref="P47:CA47" si="511">IF((P36-$N36)&gt;$D37,0,$D47*(P40))</f>
        <v>0</v>
      </c>
      <c r="Q47" s="17">
        <f t="shared" si="511"/>
        <v>0</v>
      </c>
      <c r="R47" s="17">
        <f t="shared" si="511"/>
        <v>0</v>
      </c>
      <c r="S47" s="17">
        <f t="shared" si="511"/>
        <v>0</v>
      </c>
      <c r="T47" s="17">
        <f t="shared" si="511"/>
        <v>0</v>
      </c>
      <c r="U47" s="17">
        <f t="shared" si="511"/>
        <v>0</v>
      </c>
      <c r="V47" s="17">
        <f t="shared" si="511"/>
        <v>0</v>
      </c>
      <c r="W47" s="17">
        <f t="shared" si="511"/>
        <v>0</v>
      </c>
      <c r="X47" s="17">
        <f t="shared" si="511"/>
        <v>0</v>
      </c>
      <c r="Y47" s="17">
        <f t="shared" si="511"/>
        <v>0</v>
      </c>
      <c r="Z47" s="17">
        <f t="shared" si="511"/>
        <v>0</v>
      </c>
      <c r="AA47" s="17">
        <f t="shared" si="511"/>
        <v>0</v>
      </c>
      <c r="AB47" s="17">
        <f t="shared" si="511"/>
        <v>0</v>
      </c>
      <c r="AC47" s="17">
        <f t="shared" si="511"/>
        <v>0</v>
      </c>
      <c r="AD47" s="17">
        <f t="shared" si="511"/>
        <v>0</v>
      </c>
      <c r="AE47" s="17">
        <f t="shared" si="511"/>
        <v>0</v>
      </c>
      <c r="AF47" s="17">
        <f t="shared" si="511"/>
        <v>0</v>
      </c>
      <c r="AG47" s="17">
        <f t="shared" si="511"/>
        <v>0</v>
      </c>
      <c r="AH47" s="17">
        <f t="shared" si="511"/>
        <v>0</v>
      </c>
      <c r="AI47" s="17">
        <f t="shared" si="511"/>
        <v>0</v>
      </c>
      <c r="AJ47" s="17">
        <f t="shared" si="511"/>
        <v>0</v>
      </c>
      <c r="AK47" s="17">
        <f t="shared" si="511"/>
        <v>0</v>
      </c>
      <c r="AL47" s="17">
        <f t="shared" si="511"/>
        <v>0</v>
      </c>
      <c r="AM47" s="17">
        <f t="shared" si="511"/>
        <v>0</v>
      </c>
      <c r="AN47" s="17">
        <f t="shared" si="511"/>
        <v>0</v>
      </c>
      <c r="AO47" s="17">
        <f t="shared" si="511"/>
        <v>0</v>
      </c>
      <c r="AP47" s="17">
        <f t="shared" si="511"/>
        <v>0</v>
      </c>
      <c r="AQ47" s="17">
        <f t="shared" si="511"/>
        <v>0</v>
      </c>
      <c r="AR47" s="17">
        <f t="shared" si="511"/>
        <v>0</v>
      </c>
      <c r="AS47" s="17">
        <f t="shared" si="511"/>
        <v>0</v>
      </c>
      <c r="AT47" s="17">
        <f t="shared" si="511"/>
        <v>0</v>
      </c>
      <c r="AU47" s="17">
        <f t="shared" si="511"/>
        <v>0</v>
      </c>
      <c r="AV47" s="17">
        <f t="shared" si="511"/>
        <v>0</v>
      </c>
      <c r="AW47" s="17">
        <f t="shared" si="511"/>
        <v>0</v>
      </c>
      <c r="AX47" s="17">
        <f t="shared" si="511"/>
        <v>0</v>
      </c>
      <c r="AY47" s="17">
        <f t="shared" si="511"/>
        <v>0</v>
      </c>
      <c r="AZ47" s="17">
        <f t="shared" si="511"/>
        <v>0</v>
      </c>
      <c r="BA47" s="17">
        <f t="shared" si="511"/>
        <v>0</v>
      </c>
      <c r="BB47" s="17">
        <f t="shared" si="511"/>
        <v>0</v>
      </c>
      <c r="BC47" s="17">
        <f t="shared" si="511"/>
        <v>0</v>
      </c>
      <c r="BD47" s="17">
        <f t="shared" si="511"/>
        <v>0</v>
      </c>
      <c r="BE47" s="17">
        <f t="shared" si="511"/>
        <v>0</v>
      </c>
      <c r="BF47" s="17">
        <f t="shared" si="511"/>
        <v>0</v>
      </c>
      <c r="BG47" s="17">
        <f t="shared" si="511"/>
        <v>0</v>
      </c>
      <c r="BH47" s="17">
        <f t="shared" si="511"/>
        <v>0</v>
      </c>
      <c r="BI47" s="17">
        <f t="shared" si="511"/>
        <v>0</v>
      </c>
      <c r="BJ47" s="17">
        <f t="shared" si="511"/>
        <v>0</v>
      </c>
      <c r="BK47" s="17">
        <f t="shared" si="511"/>
        <v>0</v>
      </c>
      <c r="BL47" s="17">
        <f t="shared" si="511"/>
        <v>0</v>
      </c>
      <c r="BM47" s="17">
        <f t="shared" si="511"/>
        <v>0</v>
      </c>
      <c r="BN47" s="17">
        <f t="shared" si="511"/>
        <v>0</v>
      </c>
      <c r="BO47" s="17">
        <f t="shared" si="511"/>
        <v>0</v>
      </c>
      <c r="BP47" s="17">
        <f t="shared" si="511"/>
        <v>0</v>
      </c>
      <c r="BQ47" s="17">
        <f t="shared" si="511"/>
        <v>0</v>
      </c>
      <c r="BR47" s="17">
        <f t="shared" si="511"/>
        <v>0</v>
      </c>
      <c r="BS47" s="17">
        <f t="shared" si="511"/>
        <v>0</v>
      </c>
      <c r="BT47" s="17">
        <f t="shared" si="511"/>
        <v>0</v>
      </c>
      <c r="BU47" s="17">
        <f t="shared" si="511"/>
        <v>0</v>
      </c>
      <c r="BV47" s="17">
        <f t="shared" si="511"/>
        <v>0</v>
      </c>
      <c r="BW47" s="17">
        <f t="shared" si="511"/>
        <v>0</v>
      </c>
      <c r="BX47" s="17">
        <f t="shared" si="511"/>
        <v>0</v>
      </c>
      <c r="BY47" s="17">
        <f t="shared" si="511"/>
        <v>0</v>
      </c>
      <c r="BZ47" s="17">
        <f t="shared" si="511"/>
        <v>0</v>
      </c>
      <c r="CA47" s="17">
        <f t="shared" si="511"/>
        <v>0</v>
      </c>
      <c r="CB47" s="17">
        <f t="shared" ref="CB47:CO47" si="512">IF((CB36-$N36)&gt;$D37,0,$D47*(CB40))</f>
        <v>0</v>
      </c>
      <c r="CC47" s="17">
        <f t="shared" si="512"/>
        <v>0</v>
      </c>
      <c r="CD47" s="17">
        <f t="shared" si="512"/>
        <v>0</v>
      </c>
      <c r="CE47" s="17">
        <f t="shared" si="512"/>
        <v>0</v>
      </c>
      <c r="CF47" s="17">
        <f t="shared" si="512"/>
        <v>0</v>
      </c>
      <c r="CG47" s="17">
        <f t="shared" si="512"/>
        <v>0</v>
      </c>
      <c r="CH47" s="17">
        <f t="shared" si="512"/>
        <v>0</v>
      </c>
      <c r="CI47" s="17">
        <f t="shared" si="512"/>
        <v>0</v>
      </c>
      <c r="CJ47" s="17">
        <f t="shared" si="512"/>
        <v>0</v>
      </c>
      <c r="CK47" s="17">
        <f t="shared" si="512"/>
        <v>0</v>
      </c>
      <c r="CL47" s="17">
        <f t="shared" si="512"/>
        <v>0</v>
      </c>
      <c r="CM47" s="17">
        <f t="shared" si="512"/>
        <v>0</v>
      </c>
      <c r="CN47" s="17">
        <f t="shared" si="512"/>
        <v>0</v>
      </c>
      <c r="CO47" s="17">
        <f t="shared" si="512"/>
        <v>0</v>
      </c>
    </row>
    <row r="48" spans="2:93" s="556" customFormat="1">
      <c r="C48" s="556">
        <f t="shared" si="502"/>
        <v>8</v>
      </c>
      <c r="D48" s="632">
        <v>0</v>
      </c>
      <c r="E48" s="632"/>
      <c r="F48" s="632"/>
      <c r="G48" s="632"/>
      <c r="H48" s="17"/>
      <c r="I48" s="17"/>
      <c r="J48" s="17"/>
      <c r="K48" s="17"/>
      <c r="L48" s="17"/>
      <c r="M48" s="17"/>
      <c r="N48" s="17"/>
      <c r="O48" s="17"/>
      <c r="P48" s="17">
        <f>IF((P36-$O36)&gt;$D37,0,$D48*(P40))</f>
        <v>0</v>
      </c>
      <c r="Q48" s="17">
        <f t="shared" ref="Q48:CB48" si="513">IF((Q36-$O36)&gt;$D37,0,$D48*(Q40))</f>
        <v>0</v>
      </c>
      <c r="R48" s="17">
        <f t="shared" si="513"/>
        <v>0</v>
      </c>
      <c r="S48" s="17">
        <f t="shared" si="513"/>
        <v>0</v>
      </c>
      <c r="T48" s="17">
        <f t="shared" si="513"/>
        <v>0</v>
      </c>
      <c r="U48" s="17">
        <f t="shared" si="513"/>
        <v>0</v>
      </c>
      <c r="V48" s="17">
        <f t="shared" si="513"/>
        <v>0</v>
      </c>
      <c r="W48" s="17">
        <f t="shared" si="513"/>
        <v>0</v>
      </c>
      <c r="X48" s="17">
        <f t="shared" si="513"/>
        <v>0</v>
      </c>
      <c r="Y48" s="17">
        <f t="shared" si="513"/>
        <v>0</v>
      </c>
      <c r="Z48" s="17">
        <f t="shared" si="513"/>
        <v>0</v>
      </c>
      <c r="AA48" s="17">
        <f t="shared" si="513"/>
        <v>0</v>
      </c>
      <c r="AB48" s="17">
        <f t="shared" si="513"/>
        <v>0</v>
      </c>
      <c r="AC48" s="17">
        <f t="shared" si="513"/>
        <v>0</v>
      </c>
      <c r="AD48" s="17">
        <f t="shared" si="513"/>
        <v>0</v>
      </c>
      <c r="AE48" s="17">
        <f t="shared" si="513"/>
        <v>0</v>
      </c>
      <c r="AF48" s="17">
        <f t="shared" si="513"/>
        <v>0</v>
      </c>
      <c r="AG48" s="17">
        <f t="shared" si="513"/>
        <v>0</v>
      </c>
      <c r="AH48" s="17">
        <f t="shared" si="513"/>
        <v>0</v>
      </c>
      <c r="AI48" s="17">
        <f t="shared" si="513"/>
        <v>0</v>
      </c>
      <c r="AJ48" s="17">
        <f t="shared" si="513"/>
        <v>0</v>
      </c>
      <c r="AK48" s="17">
        <f t="shared" si="513"/>
        <v>0</v>
      </c>
      <c r="AL48" s="17">
        <f t="shared" si="513"/>
        <v>0</v>
      </c>
      <c r="AM48" s="17">
        <f t="shared" si="513"/>
        <v>0</v>
      </c>
      <c r="AN48" s="17">
        <f t="shared" si="513"/>
        <v>0</v>
      </c>
      <c r="AO48" s="17">
        <f t="shared" si="513"/>
        <v>0</v>
      </c>
      <c r="AP48" s="17">
        <f t="shared" si="513"/>
        <v>0</v>
      </c>
      <c r="AQ48" s="17">
        <f t="shared" si="513"/>
        <v>0</v>
      </c>
      <c r="AR48" s="17">
        <f t="shared" si="513"/>
        <v>0</v>
      </c>
      <c r="AS48" s="17">
        <f t="shared" si="513"/>
        <v>0</v>
      </c>
      <c r="AT48" s="17">
        <f t="shared" si="513"/>
        <v>0</v>
      </c>
      <c r="AU48" s="17">
        <f t="shared" si="513"/>
        <v>0</v>
      </c>
      <c r="AV48" s="17">
        <f t="shared" si="513"/>
        <v>0</v>
      </c>
      <c r="AW48" s="17">
        <f t="shared" si="513"/>
        <v>0</v>
      </c>
      <c r="AX48" s="17">
        <f t="shared" si="513"/>
        <v>0</v>
      </c>
      <c r="AY48" s="17">
        <f t="shared" si="513"/>
        <v>0</v>
      </c>
      <c r="AZ48" s="17">
        <f t="shared" si="513"/>
        <v>0</v>
      </c>
      <c r="BA48" s="17">
        <f t="shared" si="513"/>
        <v>0</v>
      </c>
      <c r="BB48" s="17">
        <f t="shared" si="513"/>
        <v>0</v>
      </c>
      <c r="BC48" s="17">
        <f t="shared" si="513"/>
        <v>0</v>
      </c>
      <c r="BD48" s="17">
        <f t="shared" si="513"/>
        <v>0</v>
      </c>
      <c r="BE48" s="17">
        <f t="shared" si="513"/>
        <v>0</v>
      </c>
      <c r="BF48" s="17">
        <f t="shared" si="513"/>
        <v>0</v>
      </c>
      <c r="BG48" s="17">
        <f t="shared" si="513"/>
        <v>0</v>
      </c>
      <c r="BH48" s="17">
        <f t="shared" si="513"/>
        <v>0</v>
      </c>
      <c r="BI48" s="17">
        <f t="shared" si="513"/>
        <v>0</v>
      </c>
      <c r="BJ48" s="17">
        <f t="shared" si="513"/>
        <v>0</v>
      </c>
      <c r="BK48" s="17">
        <f t="shared" si="513"/>
        <v>0</v>
      </c>
      <c r="BL48" s="17">
        <f t="shared" si="513"/>
        <v>0</v>
      </c>
      <c r="BM48" s="17">
        <f t="shared" si="513"/>
        <v>0</v>
      </c>
      <c r="BN48" s="17">
        <f t="shared" si="513"/>
        <v>0</v>
      </c>
      <c r="BO48" s="17">
        <f t="shared" si="513"/>
        <v>0</v>
      </c>
      <c r="BP48" s="17">
        <f t="shared" si="513"/>
        <v>0</v>
      </c>
      <c r="BQ48" s="17">
        <f t="shared" si="513"/>
        <v>0</v>
      </c>
      <c r="BR48" s="17">
        <f t="shared" si="513"/>
        <v>0</v>
      </c>
      <c r="BS48" s="17">
        <f t="shared" si="513"/>
        <v>0</v>
      </c>
      <c r="BT48" s="17">
        <f t="shared" si="513"/>
        <v>0</v>
      </c>
      <c r="BU48" s="17">
        <f t="shared" si="513"/>
        <v>0</v>
      </c>
      <c r="BV48" s="17">
        <f t="shared" si="513"/>
        <v>0</v>
      </c>
      <c r="BW48" s="17">
        <f t="shared" si="513"/>
        <v>0</v>
      </c>
      <c r="BX48" s="17">
        <f t="shared" si="513"/>
        <v>0</v>
      </c>
      <c r="BY48" s="17">
        <f t="shared" si="513"/>
        <v>0</v>
      </c>
      <c r="BZ48" s="17">
        <f t="shared" si="513"/>
        <v>0</v>
      </c>
      <c r="CA48" s="17">
        <f t="shared" si="513"/>
        <v>0</v>
      </c>
      <c r="CB48" s="17">
        <f t="shared" si="513"/>
        <v>0</v>
      </c>
      <c r="CC48" s="17">
        <f t="shared" ref="CC48:CO48" si="514">IF((CC36-$O36)&gt;$D37,0,$D48*(CC40))</f>
        <v>0</v>
      </c>
      <c r="CD48" s="17">
        <f t="shared" si="514"/>
        <v>0</v>
      </c>
      <c r="CE48" s="17">
        <f t="shared" si="514"/>
        <v>0</v>
      </c>
      <c r="CF48" s="17">
        <f t="shared" si="514"/>
        <v>0</v>
      </c>
      <c r="CG48" s="17">
        <f t="shared" si="514"/>
        <v>0</v>
      </c>
      <c r="CH48" s="17">
        <f t="shared" si="514"/>
        <v>0</v>
      </c>
      <c r="CI48" s="17">
        <f t="shared" si="514"/>
        <v>0</v>
      </c>
      <c r="CJ48" s="17">
        <f t="shared" si="514"/>
        <v>0</v>
      </c>
      <c r="CK48" s="17">
        <f t="shared" si="514"/>
        <v>0</v>
      </c>
      <c r="CL48" s="17">
        <f t="shared" si="514"/>
        <v>0</v>
      </c>
      <c r="CM48" s="17">
        <f t="shared" si="514"/>
        <v>0</v>
      </c>
      <c r="CN48" s="17">
        <f t="shared" si="514"/>
        <v>0</v>
      </c>
      <c r="CO48" s="17">
        <f t="shared" si="514"/>
        <v>0</v>
      </c>
    </row>
    <row r="49" spans="3:93" s="556" customFormat="1">
      <c r="C49" s="556">
        <f t="shared" si="502"/>
        <v>9</v>
      </c>
      <c r="D49" s="632">
        <v>0</v>
      </c>
      <c r="E49" s="632"/>
      <c r="F49" s="632"/>
      <c r="G49" s="632"/>
      <c r="H49" s="17"/>
      <c r="I49" s="17"/>
      <c r="J49" s="17"/>
      <c r="K49" s="17"/>
      <c r="L49" s="17"/>
      <c r="M49" s="17"/>
      <c r="N49" s="17"/>
      <c r="O49" s="17"/>
      <c r="P49" s="17"/>
      <c r="Q49" s="17">
        <f>IF((Q36-$P36)&gt;$D37,0,$D49*(Q40))</f>
        <v>0</v>
      </c>
      <c r="R49" s="17">
        <f t="shared" ref="R49:CC49" si="515">IF((R36-$P36)&gt;$D37,0,$D49*(R40))</f>
        <v>0</v>
      </c>
      <c r="S49" s="17">
        <f t="shared" si="515"/>
        <v>0</v>
      </c>
      <c r="T49" s="17">
        <f t="shared" si="515"/>
        <v>0</v>
      </c>
      <c r="U49" s="17">
        <f t="shared" si="515"/>
        <v>0</v>
      </c>
      <c r="V49" s="17">
        <f t="shared" si="515"/>
        <v>0</v>
      </c>
      <c r="W49" s="17">
        <f t="shared" si="515"/>
        <v>0</v>
      </c>
      <c r="X49" s="17">
        <f t="shared" si="515"/>
        <v>0</v>
      </c>
      <c r="Y49" s="17">
        <f t="shared" si="515"/>
        <v>0</v>
      </c>
      <c r="Z49" s="17">
        <f t="shared" si="515"/>
        <v>0</v>
      </c>
      <c r="AA49" s="17">
        <f t="shared" si="515"/>
        <v>0</v>
      </c>
      <c r="AB49" s="17">
        <f t="shared" si="515"/>
        <v>0</v>
      </c>
      <c r="AC49" s="17">
        <f t="shared" si="515"/>
        <v>0</v>
      </c>
      <c r="AD49" s="17">
        <f t="shared" si="515"/>
        <v>0</v>
      </c>
      <c r="AE49" s="17">
        <f t="shared" si="515"/>
        <v>0</v>
      </c>
      <c r="AF49" s="17">
        <f t="shared" si="515"/>
        <v>0</v>
      </c>
      <c r="AG49" s="17">
        <f t="shared" si="515"/>
        <v>0</v>
      </c>
      <c r="AH49" s="17">
        <f t="shared" si="515"/>
        <v>0</v>
      </c>
      <c r="AI49" s="17">
        <f t="shared" si="515"/>
        <v>0</v>
      </c>
      <c r="AJ49" s="17">
        <f t="shared" si="515"/>
        <v>0</v>
      </c>
      <c r="AK49" s="17">
        <f t="shared" si="515"/>
        <v>0</v>
      </c>
      <c r="AL49" s="17">
        <f t="shared" si="515"/>
        <v>0</v>
      </c>
      <c r="AM49" s="17">
        <f t="shared" si="515"/>
        <v>0</v>
      </c>
      <c r="AN49" s="17">
        <f t="shared" si="515"/>
        <v>0</v>
      </c>
      <c r="AO49" s="17">
        <f t="shared" si="515"/>
        <v>0</v>
      </c>
      <c r="AP49" s="17">
        <f t="shared" si="515"/>
        <v>0</v>
      </c>
      <c r="AQ49" s="17">
        <f t="shared" si="515"/>
        <v>0</v>
      </c>
      <c r="AR49" s="17">
        <f t="shared" si="515"/>
        <v>0</v>
      </c>
      <c r="AS49" s="17">
        <f t="shared" si="515"/>
        <v>0</v>
      </c>
      <c r="AT49" s="17">
        <f t="shared" si="515"/>
        <v>0</v>
      </c>
      <c r="AU49" s="17">
        <f t="shared" si="515"/>
        <v>0</v>
      </c>
      <c r="AV49" s="17">
        <f t="shared" si="515"/>
        <v>0</v>
      </c>
      <c r="AW49" s="17">
        <f t="shared" si="515"/>
        <v>0</v>
      </c>
      <c r="AX49" s="17">
        <f t="shared" si="515"/>
        <v>0</v>
      </c>
      <c r="AY49" s="17">
        <f t="shared" si="515"/>
        <v>0</v>
      </c>
      <c r="AZ49" s="17">
        <f t="shared" si="515"/>
        <v>0</v>
      </c>
      <c r="BA49" s="17">
        <f t="shared" si="515"/>
        <v>0</v>
      </c>
      <c r="BB49" s="17">
        <f t="shared" si="515"/>
        <v>0</v>
      </c>
      <c r="BC49" s="17">
        <f t="shared" si="515"/>
        <v>0</v>
      </c>
      <c r="BD49" s="17">
        <f t="shared" si="515"/>
        <v>0</v>
      </c>
      <c r="BE49" s="17">
        <f t="shared" si="515"/>
        <v>0</v>
      </c>
      <c r="BF49" s="17">
        <f t="shared" si="515"/>
        <v>0</v>
      </c>
      <c r="BG49" s="17">
        <f t="shared" si="515"/>
        <v>0</v>
      </c>
      <c r="BH49" s="17">
        <f t="shared" si="515"/>
        <v>0</v>
      </c>
      <c r="BI49" s="17">
        <f t="shared" si="515"/>
        <v>0</v>
      </c>
      <c r="BJ49" s="17">
        <f t="shared" si="515"/>
        <v>0</v>
      </c>
      <c r="BK49" s="17">
        <f t="shared" si="515"/>
        <v>0</v>
      </c>
      <c r="BL49" s="17">
        <f t="shared" si="515"/>
        <v>0</v>
      </c>
      <c r="BM49" s="17">
        <f t="shared" si="515"/>
        <v>0</v>
      </c>
      <c r="BN49" s="17">
        <f t="shared" si="515"/>
        <v>0</v>
      </c>
      <c r="BO49" s="17">
        <f t="shared" si="515"/>
        <v>0</v>
      </c>
      <c r="BP49" s="17">
        <f t="shared" si="515"/>
        <v>0</v>
      </c>
      <c r="BQ49" s="17">
        <f t="shared" si="515"/>
        <v>0</v>
      </c>
      <c r="BR49" s="17">
        <f t="shared" si="515"/>
        <v>0</v>
      </c>
      <c r="BS49" s="17">
        <f t="shared" si="515"/>
        <v>0</v>
      </c>
      <c r="BT49" s="17">
        <f t="shared" si="515"/>
        <v>0</v>
      </c>
      <c r="BU49" s="17">
        <f t="shared" si="515"/>
        <v>0</v>
      </c>
      <c r="BV49" s="17">
        <f t="shared" si="515"/>
        <v>0</v>
      </c>
      <c r="BW49" s="17">
        <f t="shared" si="515"/>
        <v>0</v>
      </c>
      <c r="BX49" s="17">
        <f t="shared" si="515"/>
        <v>0</v>
      </c>
      <c r="BY49" s="17">
        <f t="shared" si="515"/>
        <v>0</v>
      </c>
      <c r="BZ49" s="17">
        <f t="shared" si="515"/>
        <v>0</v>
      </c>
      <c r="CA49" s="17">
        <f t="shared" si="515"/>
        <v>0</v>
      </c>
      <c r="CB49" s="17">
        <f t="shared" si="515"/>
        <v>0</v>
      </c>
      <c r="CC49" s="17">
        <f t="shared" si="515"/>
        <v>0</v>
      </c>
      <c r="CD49" s="17">
        <f t="shared" ref="CD49:CO49" si="516">IF((CD36-$P36)&gt;$D37,0,$D49*(CD40))</f>
        <v>0</v>
      </c>
      <c r="CE49" s="17">
        <f t="shared" si="516"/>
        <v>0</v>
      </c>
      <c r="CF49" s="17">
        <f t="shared" si="516"/>
        <v>0</v>
      </c>
      <c r="CG49" s="17">
        <f t="shared" si="516"/>
        <v>0</v>
      </c>
      <c r="CH49" s="17">
        <f t="shared" si="516"/>
        <v>0</v>
      </c>
      <c r="CI49" s="17">
        <f t="shared" si="516"/>
        <v>0</v>
      </c>
      <c r="CJ49" s="17">
        <f t="shared" si="516"/>
        <v>0</v>
      </c>
      <c r="CK49" s="17">
        <f t="shared" si="516"/>
        <v>0</v>
      </c>
      <c r="CL49" s="17">
        <f t="shared" si="516"/>
        <v>0</v>
      </c>
      <c r="CM49" s="17">
        <f t="shared" si="516"/>
        <v>0</v>
      </c>
      <c r="CN49" s="17">
        <f t="shared" si="516"/>
        <v>0</v>
      </c>
      <c r="CO49" s="17">
        <f t="shared" si="516"/>
        <v>0</v>
      </c>
    </row>
    <row r="50" spans="3:93" s="556" customFormat="1">
      <c r="C50" s="556">
        <f t="shared" si="502"/>
        <v>10</v>
      </c>
      <c r="D50" s="632">
        <v>0</v>
      </c>
      <c r="E50" s="632"/>
      <c r="F50" s="632"/>
      <c r="G50" s="632"/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>
        <f>IF((R36-$Q36)&gt;$D37,0,$D50*(R40))</f>
        <v>0</v>
      </c>
      <c r="S50" s="17">
        <f t="shared" ref="S50:CD50" si="517">IF((S36-$Q36)&gt;$D37,0,$D50*(S40))</f>
        <v>0</v>
      </c>
      <c r="T50" s="17">
        <f t="shared" si="517"/>
        <v>0</v>
      </c>
      <c r="U50" s="17">
        <f t="shared" si="517"/>
        <v>0</v>
      </c>
      <c r="V50" s="17">
        <f t="shared" si="517"/>
        <v>0</v>
      </c>
      <c r="W50" s="17">
        <f t="shared" si="517"/>
        <v>0</v>
      </c>
      <c r="X50" s="17">
        <f t="shared" si="517"/>
        <v>0</v>
      </c>
      <c r="Y50" s="17">
        <f t="shared" si="517"/>
        <v>0</v>
      </c>
      <c r="Z50" s="17">
        <f t="shared" si="517"/>
        <v>0</v>
      </c>
      <c r="AA50" s="17">
        <f t="shared" si="517"/>
        <v>0</v>
      </c>
      <c r="AB50" s="17">
        <f t="shared" si="517"/>
        <v>0</v>
      </c>
      <c r="AC50" s="17">
        <f t="shared" si="517"/>
        <v>0</v>
      </c>
      <c r="AD50" s="17">
        <f t="shared" si="517"/>
        <v>0</v>
      </c>
      <c r="AE50" s="17">
        <f t="shared" si="517"/>
        <v>0</v>
      </c>
      <c r="AF50" s="17">
        <f t="shared" si="517"/>
        <v>0</v>
      </c>
      <c r="AG50" s="17">
        <f t="shared" si="517"/>
        <v>0</v>
      </c>
      <c r="AH50" s="17">
        <f t="shared" si="517"/>
        <v>0</v>
      </c>
      <c r="AI50" s="17">
        <f t="shared" si="517"/>
        <v>0</v>
      </c>
      <c r="AJ50" s="17">
        <f t="shared" si="517"/>
        <v>0</v>
      </c>
      <c r="AK50" s="17">
        <f t="shared" si="517"/>
        <v>0</v>
      </c>
      <c r="AL50" s="17">
        <f t="shared" si="517"/>
        <v>0</v>
      </c>
      <c r="AM50" s="17">
        <f t="shared" si="517"/>
        <v>0</v>
      </c>
      <c r="AN50" s="17">
        <f t="shared" si="517"/>
        <v>0</v>
      </c>
      <c r="AO50" s="17">
        <f t="shared" si="517"/>
        <v>0</v>
      </c>
      <c r="AP50" s="17">
        <f t="shared" si="517"/>
        <v>0</v>
      </c>
      <c r="AQ50" s="17">
        <f t="shared" si="517"/>
        <v>0</v>
      </c>
      <c r="AR50" s="17">
        <f t="shared" si="517"/>
        <v>0</v>
      </c>
      <c r="AS50" s="17">
        <f t="shared" si="517"/>
        <v>0</v>
      </c>
      <c r="AT50" s="17">
        <f t="shared" si="517"/>
        <v>0</v>
      </c>
      <c r="AU50" s="17">
        <f t="shared" si="517"/>
        <v>0</v>
      </c>
      <c r="AV50" s="17">
        <f t="shared" si="517"/>
        <v>0</v>
      </c>
      <c r="AW50" s="17">
        <f t="shared" si="517"/>
        <v>0</v>
      </c>
      <c r="AX50" s="17">
        <f t="shared" si="517"/>
        <v>0</v>
      </c>
      <c r="AY50" s="17">
        <f t="shared" si="517"/>
        <v>0</v>
      </c>
      <c r="AZ50" s="17">
        <f t="shared" si="517"/>
        <v>0</v>
      </c>
      <c r="BA50" s="17">
        <f t="shared" si="517"/>
        <v>0</v>
      </c>
      <c r="BB50" s="17">
        <f t="shared" si="517"/>
        <v>0</v>
      </c>
      <c r="BC50" s="17">
        <f t="shared" si="517"/>
        <v>0</v>
      </c>
      <c r="BD50" s="17">
        <f t="shared" si="517"/>
        <v>0</v>
      </c>
      <c r="BE50" s="17">
        <f t="shared" si="517"/>
        <v>0</v>
      </c>
      <c r="BF50" s="17">
        <f t="shared" si="517"/>
        <v>0</v>
      </c>
      <c r="BG50" s="17">
        <f t="shared" si="517"/>
        <v>0</v>
      </c>
      <c r="BH50" s="17">
        <f t="shared" si="517"/>
        <v>0</v>
      </c>
      <c r="BI50" s="17">
        <f t="shared" si="517"/>
        <v>0</v>
      </c>
      <c r="BJ50" s="17">
        <f t="shared" si="517"/>
        <v>0</v>
      </c>
      <c r="BK50" s="17">
        <f t="shared" si="517"/>
        <v>0</v>
      </c>
      <c r="BL50" s="17">
        <f t="shared" si="517"/>
        <v>0</v>
      </c>
      <c r="BM50" s="17">
        <f t="shared" si="517"/>
        <v>0</v>
      </c>
      <c r="BN50" s="17">
        <f t="shared" si="517"/>
        <v>0</v>
      </c>
      <c r="BO50" s="17">
        <f t="shared" si="517"/>
        <v>0</v>
      </c>
      <c r="BP50" s="17">
        <f t="shared" si="517"/>
        <v>0</v>
      </c>
      <c r="BQ50" s="17">
        <f t="shared" si="517"/>
        <v>0</v>
      </c>
      <c r="BR50" s="17">
        <f t="shared" si="517"/>
        <v>0</v>
      </c>
      <c r="BS50" s="17">
        <f t="shared" si="517"/>
        <v>0</v>
      </c>
      <c r="BT50" s="17">
        <f t="shared" si="517"/>
        <v>0</v>
      </c>
      <c r="BU50" s="17">
        <f t="shared" si="517"/>
        <v>0</v>
      </c>
      <c r="BV50" s="17">
        <f t="shared" si="517"/>
        <v>0</v>
      </c>
      <c r="BW50" s="17">
        <f t="shared" si="517"/>
        <v>0</v>
      </c>
      <c r="BX50" s="17">
        <f t="shared" si="517"/>
        <v>0</v>
      </c>
      <c r="BY50" s="17">
        <f t="shared" si="517"/>
        <v>0</v>
      </c>
      <c r="BZ50" s="17">
        <f t="shared" si="517"/>
        <v>0</v>
      </c>
      <c r="CA50" s="17">
        <f t="shared" si="517"/>
        <v>0</v>
      </c>
      <c r="CB50" s="17">
        <f t="shared" si="517"/>
        <v>0</v>
      </c>
      <c r="CC50" s="17">
        <f t="shared" si="517"/>
        <v>0</v>
      </c>
      <c r="CD50" s="17">
        <f t="shared" si="517"/>
        <v>0</v>
      </c>
      <c r="CE50" s="17">
        <f t="shared" ref="CE50:CO50" si="518">IF((CE36-$Q36)&gt;$D37,0,$D50*(CE40))</f>
        <v>0</v>
      </c>
      <c r="CF50" s="17">
        <f t="shared" si="518"/>
        <v>0</v>
      </c>
      <c r="CG50" s="17">
        <f t="shared" si="518"/>
        <v>0</v>
      </c>
      <c r="CH50" s="17">
        <f t="shared" si="518"/>
        <v>0</v>
      </c>
      <c r="CI50" s="17">
        <f t="shared" si="518"/>
        <v>0</v>
      </c>
      <c r="CJ50" s="17">
        <f t="shared" si="518"/>
        <v>0</v>
      </c>
      <c r="CK50" s="17">
        <f t="shared" si="518"/>
        <v>0</v>
      </c>
      <c r="CL50" s="17">
        <f t="shared" si="518"/>
        <v>0</v>
      </c>
      <c r="CM50" s="17">
        <f t="shared" si="518"/>
        <v>0</v>
      </c>
      <c r="CN50" s="17">
        <f t="shared" si="518"/>
        <v>0</v>
      </c>
      <c r="CO50" s="17">
        <f t="shared" si="518"/>
        <v>0</v>
      </c>
    </row>
    <row r="51" spans="3:93" s="556" customFormat="1">
      <c r="C51" s="556">
        <f t="shared" si="502"/>
        <v>11</v>
      </c>
      <c r="D51" s="632">
        <v>0</v>
      </c>
      <c r="E51" s="632"/>
      <c r="F51" s="632"/>
      <c r="G51" s="632"/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>
        <f>IF((S36-$R36)&gt;$D37,0,$D51*(S40))</f>
        <v>0</v>
      </c>
      <c r="T51" s="17">
        <f t="shared" ref="T51:CE51" si="519">IF((T36-$R36)&gt;$D37,0,$D51*(T40))</f>
        <v>0</v>
      </c>
      <c r="U51" s="17">
        <f t="shared" si="519"/>
        <v>0</v>
      </c>
      <c r="V51" s="17">
        <f t="shared" si="519"/>
        <v>0</v>
      </c>
      <c r="W51" s="17">
        <f t="shared" si="519"/>
        <v>0</v>
      </c>
      <c r="X51" s="17">
        <f t="shared" si="519"/>
        <v>0</v>
      </c>
      <c r="Y51" s="17">
        <f t="shared" si="519"/>
        <v>0</v>
      </c>
      <c r="Z51" s="17">
        <f t="shared" si="519"/>
        <v>0</v>
      </c>
      <c r="AA51" s="17">
        <f t="shared" si="519"/>
        <v>0</v>
      </c>
      <c r="AB51" s="17">
        <f t="shared" si="519"/>
        <v>0</v>
      </c>
      <c r="AC51" s="17">
        <f t="shared" si="519"/>
        <v>0</v>
      </c>
      <c r="AD51" s="17">
        <f t="shared" si="519"/>
        <v>0</v>
      </c>
      <c r="AE51" s="17">
        <f t="shared" si="519"/>
        <v>0</v>
      </c>
      <c r="AF51" s="17">
        <f t="shared" si="519"/>
        <v>0</v>
      </c>
      <c r="AG51" s="17">
        <f t="shared" si="519"/>
        <v>0</v>
      </c>
      <c r="AH51" s="17">
        <f t="shared" si="519"/>
        <v>0</v>
      </c>
      <c r="AI51" s="17">
        <f t="shared" si="519"/>
        <v>0</v>
      </c>
      <c r="AJ51" s="17">
        <f t="shared" si="519"/>
        <v>0</v>
      </c>
      <c r="AK51" s="17">
        <f t="shared" si="519"/>
        <v>0</v>
      </c>
      <c r="AL51" s="17">
        <f t="shared" si="519"/>
        <v>0</v>
      </c>
      <c r="AM51" s="17">
        <f t="shared" si="519"/>
        <v>0</v>
      </c>
      <c r="AN51" s="17">
        <f t="shared" si="519"/>
        <v>0</v>
      </c>
      <c r="AO51" s="17">
        <f t="shared" si="519"/>
        <v>0</v>
      </c>
      <c r="AP51" s="17">
        <f t="shared" si="519"/>
        <v>0</v>
      </c>
      <c r="AQ51" s="17">
        <f t="shared" si="519"/>
        <v>0</v>
      </c>
      <c r="AR51" s="17">
        <f t="shared" si="519"/>
        <v>0</v>
      </c>
      <c r="AS51" s="17">
        <f t="shared" si="519"/>
        <v>0</v>
      </c>
      <c r="AT51" s="17">
        <f t="shared" si="519"/>
        <v>0</v>
      </c>
      <c r="AU51" s="17">
        <f t="shared" si="519"/>
        <v>0</v>
      </c>
      <c r="AV51" s="17">
        <f t="shared" si="519"/>
        <v>0</v>
      </c>
      <c r="AW51" s="17">
        <f t="shared" si="519"/>
        <v>0</v>
      </c>
      <c r="AX51" s="17">
        <f t="shared" si="519"/>
        <v>0</v>
      </c>
      <c r="AY51" s="17">
        <f t="shared" si="519"/>
        <v>0</v>
      </c>
      <c r="AZ51" s="17">
        <f t="shared" si="519"/>
        <v>0</v>
      </c>
      <c r="BA51" s="17">
        <f t="shared" si="519"/>
        <v>0</v>
      </c>
      <c r="BB51" s="17">
        <f t="shared" si="519"/>
        <v>0</v>
      </c>
      <c r="BC51" s="17">
        <f t="shared" si="519"/>
        <v>0</v>
      </c>
      <c r="BD51" s="17">
        <f t="shared" si="519"/>
        <v>0</v>
      </c>
      <c r="BE51" s="17">
        <f t="shared" si="519"/>
        <v>0</v>
      </c>
      <c r="BF51" s="17">
        <f t="shared" si="519"/>
        <v>0</v>
      </c>
      <c r="BG51" s="17">
        <f t="shared" si="519"/>
        <v>0</v>
      </c>
      <c r="BH51" s="17">
        <f t="shared" si="519"/>
        <v>0</v>
      </c>
      <c r="BI51" s="17">
        <f t="shared" si="519"/>
        <v>0</v>
      </c>
      <c r="BJ51" s="17">
        <f t="shared" si="519"/>
        <v>0</v>
      </c>
      <c r="BK51" s="17">
        <f t="shared" si="519"/>
        <v>0</v>
      </c>
      <c r="BL51" s="17">
        <f t="shared" si="519"/>
        <v>0</v>
      </c>
      <c r="BM51" s="17">
        <f t="shared" si="519"/>
        <v>0</v>
      </c>
      <c r="BN51" s="17">
        <f t="shared" si="519"/>
        <v>0</v>
      </c>
      <c r="BO51" s="17">
        <f t="shared" si="519"/>
        <v>0</v>
      </c>
      <c r="BP51" s="17">
        <f t="shared" si="519"/>
        <v>0</v>
      </c>
      <c r="BQ51" s="17">
        <f t="shared" si="519"/>
        <v>0</v>
      </c>
      <c r="BR51" s="17">
        <f t="shared" si="519"/>
        <v>0</v>
      </c>
      <c r="BS51" s="17">
        <f t="shared" si="519"/>
        <v>0</v>
      </c>
      <c r="BT51" s="17">
        <f t="shared" si="519"/>
        <v>0</v>
      </c>
      <c r="BU51" s="17">
        <f t="shared" si="519"/>
        <v>0</v>
      </c>
      <c r="BV51" s="17">
        <f t="shared" si="519"/>
        <v>0</v>
      </c>
      <c r="BW51" s="17">
        <f t="shared" si="519"/>
        <v>0</v>
      </c>
      <c r="BX51" s="17">
        <f t="shared" si="519"/>
        <v>0</v>
      </c>
      <c r="BY51" s="17">
        <f t="shared" si="519"/>
        <v>0</v>
      </c>
      <c r="BZ51" s="17">
        <f t="shared" si="519"/>
        <v>0</v>
      </c>
      <c r="CA51" s="17">
        <f t="shared" si="519"/>
        <v>0</v>
      </c>
      <c r="CB51" s="17">
        <f t="shared" si="519"/>
        <v>0</v>
      </c>
      <c r="CC51" s="17">
        <f t="shared" si="519"/>
        <v>0</v>
      </c>
      <c r="CD51" s="17">
        <f t="shared" si="519"/>
        <v>0</v>
      </c>
      <c r="CE51" s="17">
        <f t="shared" si="519"/>
        <v>0</v>
      </c>
      <c r="CF51" s="17">
        <f t="shared" ref="CF51:CO51" si="520">IF((CF36-$R36)&gt;$D37,0,$D51*(CF40))</f>
        <v>0</v>
      </c>
      <c r="CG51" s="17">
        <f t="shared" si="520"/>
        <v>0</v>
      </c>
      <c r="CH51" s="17">
        <f t="shared" si="520"/>
        <v>0</v>
      </c>
      <c r="CI51" s="17">
        <f t="shared" si="520"/>
        <v>0</v>
      </c>
      <c r="CJ51" s="17">
        <f t="shared" si="520"/>
        <v>0</v>
      </c>
      <c r="CK51" s="17">
        <f t="shared" si="520"/>
        <v>0</v>
      </c>
      <c r="CL51" s="17">
        <f t="shared" si="520"/>
        <v>0</v>
      </c>
      <c r="CM51" s="17">
        <f t="shared" si="520"/>
        <v>0</v>
      </c>
      <c r="CN51" s="17">
        <f t="shared" si="520"/>
        <v>0</v>
      </c>
      <c r="CO51" s="17">
        <f t="shared" si="520"/>
        <v>0</v>
      </c>
    </row>
    <row r="52" spans="3:93" s="556" customFormat="1">
      <c r="C52" s="556">
        <f t="shared" si="502"/>
        <v>12</v>
      </c>
      <c r="D52" s="632">
        <v>0</v>
      </c>
      <c r="E52" s="632"/>
      <c r="F52" s="632"/>
      <c r="G52" s="632"/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>
        <f>IF((T36-$S36)&gt;$D37,0,$D52*(T40))</f>
        <v>0</v>
      </c>
      <c r="U52" s="17">
        <f t="shared" ref="U52:CF52" si="521">IF((U36-$S36)&gt;$D37,0,$D52*(U40))</f>
        <v>0</v>
      </c>
      <c r="V52" s="17">
        <f t="shared" si="521"/>
        <v>0</v>
      </c>
      <c r="W52" s="17">
        <f t="shared" si="521"/>
        <v>0</v>
      </c>
      <c r="X52" s="17">
        <f t="shared" si="521"/>
        <v>0</v>
      </c>
      <c r="Y52" s="17">
        <f t="shared" si="521"/>
        <v>0</v>
      </c>
      <c r="Z52" s="17">
        <f t="shared" si="521"/>
        <v>0</v>
      </c>
      <c r="AA52" s="17">
        <f t="shared" si="521"/>
        <v>0</v>
      </c>
      <c r="AB52" s="17">
        <f t="shared" si="521"/>
        <v>0</v>
      </c>
      <c r="AC52" s="17">
        <f t="shared" si="521"/>
        <v>0</v>
      </c>
      <c r="AD52" s="17">
        <f t="shared" si="521"/>
        <v>0</v>
      </c>
      <c r="AE52" s="17">
        <f t="shared" si="521"/>
        <v>0</v>
      </c>
      <c r="AF52" s="17">
        <f t="shared" si="521"/>
        <v>0</v>
      </c>
      <c r="AG52" s="17">
        <f t="shared" si="521"/>
        <v>0</v>
      </c>
      <c r="AH52" s="17">
        <f t="shared" si="521"/>
        <v>0</v>
      </c>
      <c r="AI52" s="17">
        <f t="shared" si="521"/>
        <v>0</v>
      </c>
      <c r="AJ52" s="17">
        <f t="shared" si="521"/>
        <v>0</v>
      </c>
      <c r="AK52" s="17">
        <f t="shared" si="521"/>
        <v>0</v>
      </c>
      <c r="AL52" s="17">
        <f t="shared" si="521"/>
        <v>0</v>
      </c>
      <c r="AM52" s="17">
        <f t="shared" si="521"/>
        <v>0</v>
      </c>
      <c r="AN52" s="17">
        <f t="shared" si="521"/>
        <v>0</v>
      </c>
      <c r="AO52" s="17">
        <f t="shared" si="521"/>
        <v>0</v>
      </c>
      <c r="AP52" s="17">
        <f t="shared" si="521"/>
        <v>0</v>
      </c>
      <c r="AQ52" s="17">
        <f t="shared" si="521"/>
        <v>0</v>
      </c>
      <c r="AR52" s="17">
        <f t="shared" si="521"/>
        <v>0</v>
      </c>
      <c r="AS52" s="17">
        <f t="shared" si="521"/>
        <v>0</v>
      </c>
      <c r="AT52" s="17">
        <f t="shared" si="521"/>
        <v>0</v>
      </c>
      <c r="AU52" s="17">
        <f t="shared" si="521"/>
        <v>0</v>
      </c>
      <c r="AV52" s="17">
        <f t="shared" si="521"/>
        <v>0</v>
      </c>
      <c r="AW52" s="17">
        <f t="shared" si="521"/>
        <v>0</v>
      </c>
      <c r="AX52" s="17">
        <f t="shared" si="521"/>
        <v>0</v>
      </c>
      <c r="AY52" s="17">
        <f t="shared" si="521"/>
        <v>0</v>
      </c>
      <c r="AZ52" s="17">
        <f t="shared" si="521"/>
        <v>0</v>
      </c>
      <c r="BA52" s="17">
        <f t="shared" si="521"/>
        <v>0</v>
      </c>
      <c r="BB52" s="17">
        <f t="shared" si="521"/>
        <v>0</v>
      </c>
      <c r="BC52" s="17">
        <f t="shared" si="521"/>
        <v>0</v>
      </c>
      <c r="BD52" s="17">
        <f t="shared" si="521"/>
        <v>0</v>
      </c>
      <c r="BE52" s="17">
        <f t="shared" si="521"/>
        <v>0</v>
      </c>
      <c r="BF52" s="17">
        <f t="shared" si="521"/>
        <v>0</v>
      </c>
      <c r="BG52" s="17">
        <f t="shared" si="521"/>
        <v>0</v>
      </c>
      <c r="BH52" s="17">
        <f t="shared" si="521"/>
        <v>0</v>
      </c>
      <c r="BI52" s="17">
        <f t="shared" si="521"/>
        <v>0</v>
      </c>
      <c r="BJ52" s="17">
        <f t="shared" si="521"/>
        <v>0</v>
      </c>
      <c r="BK52" s="17">
        <f t="shared" si="521"/>
        <v>0</v>
      </c>
      <c r="BL52" s="17">
        <f t="shared" si="521"/>
        <v>0</v>
      </c>
      <c r="BM52" s="17">
        <f t="shared" si="521"/>
        <v>0</v>
      </c>
      <c r="BN52" s="17">
        <f t="shared" si="521"/>
        <v>0</v>
      </c>
      <c r="BO52" s="17">
        <f t="shared" si="521"/>
        <v>0</v>
      </c>
      <c r="BP52" s="17">
        <f t="shared" si="521"/>
        <v>0</v>
      </c>
      <c r="BQ52" s="17">
        <f t="shared" si="521"/>
        <v>0</v>
      </c>
      <c r="BR52" s="17">
        <f t="shared" si="521"/>
        <v>0</v>
      </c>
      <c r="BS52" s="17">
        <f t="shared" si="521"/>
        <v>0</v>
      </c>
      <c r="BT52" s="17">
        <f t="shared" si="521"/>
        <v>0</v>
      </c>
      <c r="BU52" s="17">
        <f t="shared" si="521"/>
        <v>0</v>
      </c>
      <c r="BV52" s="17">
        <f t="shared" si="521"/>
        <v>0</v>
      </c>
      <c r="BW52" s="17">
        <f t="shared" si="521"/>
        <v>0</v>
      </c>
      <c r="BX52" s="17">
        <f t="shared" si="521"/>
        <v>0</v>
      </c>
      <c r="BY52" s="17">
        <f t="shared" si="521"/>
        <v>0</v>
      </c>
      <c r="BZ52" s="17">
        <f t="shared" si="521"/>
        <v>0</v>
      </c>
      <c r="CA52" s="17">
        <f t="shared" si="521"/>
        <v>0</v>
      </c>
      <c r="CB52" s="17">
        <f t="shared" si="521"/>
        <v>0</v>
      </c>
      <c r="CC52" s="17">
        <f t="shared" si="521"/>
        <v>0</v>
      </c>
      <c r="CD52" s="17">
        <f t="shared" si="521"/>
        <v>0</v>
      </c>
      <c r="CE52" s="17">
        <f t="shared" si="521"/>
        <v>0</v>
      </c>
      <c r="CF52" s="17">
        <f t="shared" si="521"/>
        <v>0</v>
      </c>
      <c r="CG52" s="17">
        <f t="shared" ref="CG52:CO52" si="522">IF((CG36-$S36)&gt;$D37,0,$D52*(CG40))</f>
        <v>0</v>
      </c>
      <c r="CH52" s="17">
        <f t="shared" si="522"/>
        <v>0</v>
      </c>
      <c r="CI52" s="17">
        <f t="shared" si="522"/>
        <v>0</v>
      </c>
      <c r="CJ52" s="17">
        <f t="shared" si="522"/>
        <v>0</v>
      </c>
      <c r="CK52" s="17">
        <f t="shared" si="522"/>
        <v>0</v>
      </c>
      <c r="CL52" s="17">
        <f t="shared" si="522"/>
        <v>0</v>
      </c>
      <c r="CM52" s="17">
        <f t="shared" si="522"/>
        <v>0</v>
      </c>
      <c r="CN52" s="17">
        <f t="shared" si="522"/>
        <v>0</v>
      </c>
      <c r="CO52" s="17">
        <f t="shared" si="522"/>
        <v>0</v>
      </c>
    </row>
    <row r="53" spans="3:93" s="556" customFormat="1">
      <c r="C53" s="556">
        <f t="shared" si="502"/>
        <v>13</v>
      </c>
      <c r="D53" s="632">
        <v>0</v>
      </c>
      <c r="E53" s="632"/>
      <c r="F53" s="632"/>
      <c r="G53" s="632"/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17">
        <f>IF((U36-$T36)&gt;$D37,0,$D53*(U40))</f>
        <v>0</v>
      </c>
      <c r="V53" s="17">
        <f t="shared" ref="V53:CG53" si="523">IF((V36-$T36)&gt;$D37,0,$D53*(V40))</f>
        <v>0</v>
      </c>
      <c r="W53" s="17">
        <f t="shared" si="523"/>
        <v>0</v>
      </c>
      <c r="X53" s="17">
        <f t="shared" si="523"/>
        <v>0</v>
      </c>
      <c r="Y53" s="17">
        <f t="shared" si="523"/>
        <v>0</v>
      </c>
      <c r="Z53" s="17">
        <f t="shared" si="523"/>
        <v>0</v>
      </c>
      <c r="AA53" s="17">
        <f t="shared" si="523"/>
        <v>0</v>
      </c>
      <c r="AB53" s="17">
        <f t="shared" si="523"/>
        <v>0</v>
      </c>
      <c r="AC53" s="17">
        <f t="shared" si="523"/>
        <v>0</v>
      </c>
      <c r="AD53" s="17">
        <f t="shared" si="523"/>
        <v>0</v>
      </c>
      <c r="AE53" s="17">
        <f t="shared" si="523"/>
        <v>0</v>
      </c>
      <c r="AF53" s="17">
        <f t="shared" si="523"/>
        <v>0</v>
      </c>
      <c r="AG53" s="17">
        <f t="shared" si="523"/>
        <v>0</v>
      </c>
      <c r="AH53" s="17">
        <f t="shared" si="523"/>
        <v>0</v>
      </c>
      <c r="AI53" s="17">
        <f t="shared" si="523"/>
        <v>0</v>
      </c>
      <c r="AJ53" s="17">
        <f t="shared" si="523"/>
        <v>0</v>
      </c>
      <c r="AK53" s="17">
        <f t="shared" si="523"/>
        <v>0</v>
      </c>
      <c r="AL53" s="17">
        <f t="shared" si="523"/>
        <v>0</v>
      </c>
      <c r="AM53" s="17">
        <f t="shared" si="523"/>
        <v>0</v>
      </c>
      <c r="AN53" s="17">
        <f t="shared" si="523"/>
        <v>0</v>
      </c>
      <c r="AO53" s="17">
        <f t="shared" si="523"/>
        <v>0</v>
      </c>
      <c r="AP53" s="17">
        <f t="shared" si="523"/>
        <v>0</v>
      </c>
      <c r="AQ53" s="17">
        <f t="shared" si="523"/>
        <v>0</v>
      </c>
      <c r="AR53" s="17">
        <f t="shared" si="523"/>
        <v>0</v>
      </c>
      <c r="AS53" s="17">
        <f t="shared" si="523"/>
        <v>0</v>
      </c>
      <c r="AT53" s="17">
        <f t="shared" si="523"/>
        <v>0</v>
      </c>
      <c r="AU53" s="17">
        <f t="shared" si="523"/>
        <v>0</v>
      </c>
      <c r="AV53" s="17">
        <f t="shared" si="523"/>
        <v>0</v>
      </c>
      <c r="AW53" s="17">
        <f t="shared" si="523"/>
        <v>0</v>
      </c>
      <c r="AX53" s="17">
        <f t="shared" si="523"/>
        <v>0</v>
      </c>
      <c r="AY53" s="17">
        <f t="shared" si="523"/>
        <v>0</v>
      </c>
      <c r="AZ53" s="17">
        <f t="shared" si="523"/>
        <v>0</v>
      </c>
      <c r="BA53" s="17">
        <f t="shared" si="523"/>
        <v>0</v>
      </c>
      <c r="BB53" s="17">
        <f t="shared" si="523"/>
        <v>0</v>
      </c>
      <c r="BC53" s="17">
        <f t="shared" si="523"/>
        <v>0</v>
      </c>
      <c r="BD53" s="17">
        <f t="shared" si="523"/>
        <v>0</v>
      </c>
      <c r="BE53" s="17">
        <f t="shared" si="523"/>
        <v>0</v>
      </c>
      <c r="BF53" s="17">
        <f t="shared" si="523"/>
        <v>0</v>
      </c>
      <c r="BG53" s="17">
        <f t="shared" si="523"/>
        <v>0</v>
      </c>
      <c r="BH53" s="17">
        <f t="shared" si="523"/>
        <v>0</v>
      </c>
      <c r="BI53" s="17">
        <f t="shared" si="523"/>
        <v>0</v>
      </c>
      <c r="BJ53" s="17">
        <f t="shared" si="523"/>
        <v>0</v>
      </c>
      <c r="BK53" s="17">
        <f t="shared" si="523"/>
        <v>0</v>
      </c>
      <c r="BL53" s="17">
        <f t="shared" si="523"/>
        <v>0</v>
      </c>
      <c r="BM53" s="17">
        <f t="shared" si="523"/>
        <v>0</v>
      </c>
      <c r="BN53" s="17">
        <f t="shared" si="523"/>
        <v>0</v>
      </c>
      <c r="BO53" s="17">
        <f t="shared" si="523"/>
        <v>0</v>
      </c>
      <c r="BP53" s="17">
        <f t="shared" si="523"/>
        <v>0</v>
      </c>
      <c r="BQ53" s="17">
        <f t="shared" si="523"/>
        <v>0</v>
      </c>
      <c r="BR53" s="17">
        <f t="shared" si="523"/>
        <v>0</v>
      </c>
      <c r="BS53" s="17">
        <f t="shared" si="523"/>
        <v>0</v>
      </c>
      <c r="BT53" s="17">
        <f t="shared" si="523"/>
        <v>0</v>
      </c>
      <c r="BU53" s="17">
        <f t="shared" si="523"/>
        <v>0</v>
      </c>
      <c r="BV53" s="17">
        <f t="shared" si="523"/>
        <v>0</v>
      </c>
      <c r="BW53" s="17">
        <f t="shared" si="523"/>
        <v>0</v>
      </c>
      <c r="BX53" s="17">
        <f t="shared" si="523"/>
        <v>0</v>
      </c>
      <c r="BY53" s="17">
        <f t="shared" si="523"/>
        <v>0</v>
      </c>
      <c r="BZ53" s="17">
        <f t="shared" si="523"/>
        <v>0</v>
      </c>
      <c r="CA53" s="17">
        <f t="shared" si="523"/>
        <v>0</v>
      </c>
      <c r="CB53" s="17">
        <f t="shared" si="523"/>
        <v>0</v>
      </c>
      <c r="CC53" s="17">
        <f t="shared" si="523"/>
        <v>0</v>
      </c>
      <c r="CD53" s="17">
        <f t="shared" si="523"/>
        <v>0</v>
      </c>
      <c r="CE53" s="17">
        <f t="shared" si="523"/>
        <v>0</v>
      </c>
      <c r="CF53" s="17">
        <f t="shared" si="523"/>
        <v>0</v>
      </c>
      <c r="CG53" s="17">
        <f t="shared" si="523"/>
        <v>0</v>
      </c>
      <c r="CH53" s="17">
        <f t="shared" ref="CH53:CO53" si="524">IF((CH36-$T36)&gt;$D37,0,$D53*(CH40))</f>
        <v>0</v>
      </c>
      <c r="CI53" s="17">
        <f t="shared" si="524"/>
        <v>0</v>
      </c>
      <c r="CJ53" s="17">
        <f t="shared" si="524"/>
        <v>0</v>
      </c>
      <c r="CK53" s="17">
        <f t="shared" si="524"/>
        <v>0</v>
      </c>
      <c r="CL53" s="17">
        <f t="shared" si="524"/>
        <v>0</v>
      </c>
      <c r="CM53" s="17">
        <f t="shared" si="524"/>
        <v>0</v>
      </c>
      <c r="CN53" s="17">
        <f t="shared" si="524"/>
        <v>0</v>
      </c>
      <c r="CO53" s="17">
        <f t="shared" si="524"/>
        <v>0</v>
      </c>
    </row>
    <row r="54" spans="3:93" s="556" customFormat="1">
      <c r="C54" s="556">
        <f t="shared" si="502"/>
        <v>14</v>
      </c>
      <c r="D54" s="632">
        <v>0</v>
      </c>
      <c r="E54" s="632"/>
      <c r="F54" s="632"/>
      <c r="G54" s="632"/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17"/>
      <c r="V54" s="17">
        <f>IF((V36-$U36)&gt;$D37,0,$D54*(V40))</f>
        <v>0</v>
      </c>
      <c r="W54" s="17">
        <f t="shared" ref="W54:CH54" si="525">IF((W36-$U36)&gt;$D37,0,$D54*(W40))</f>
        <v>0</v>
      </c>
      <c r="X54" s="17">
        <f t="shared" si="525"/>
        <v>0</v>
      </c>
      <c r="Y54" s="17">
        <f t="shared" si="525"/>
        <v>0</v>
      </c>
      <c r="Z54" s="17">
        <f t="shared" si="525"/>
        <v>0</v>
      </c>
      <c r="AA54" s="17">
        <f t="shared" si="525"/>
        <v>0</v>
      </c>
      <c r="AB54" s="17">
        <f t="shared" si="525"/>
        <v>0</v>
      </c>
      <c r="AC54" s="17">
        <f t="shared" si="525"/>
        <v>0</v>
      </c>
      <c r="AD54" s="17">
        <f t="shared" si="525"/>
        <v>0</v>
      </c>
      <c r="AE54" s="17">
        <f t="shared" si="525"/>
        <v>0</v>
      </c>
      <c r="AF54" s="17">
        <f t="shared" si="525"/>
        <v>0</v>
      </c>
      <c r="AG54" s="17">
        <f t="shared" si="525"/>
        <v>0</v>
      </c>
      <c r="AH54" s="17">
        <f t="shared" si="525"/>
        <v>0</v>
      </c>
      <c r="AI54" s="17">
        <f t="shared" si="525"/>
        <v>0</v>
      </c>
      <c r="AJ54" s="17">
        <f t="shared" si="525"/>
        <v>0</v>
      </c>
      <c r="AK54" s="17">
        <f t="shared" si="525"/>
        <v>0</v>
      </c>
      <c r="AL54" s="17">
        <f t="shared" si="525"/>
        <v>0</v>
      </c>
      <c r="AM54" s="17">
        <f t="shared" si="525"/>
        <v>0</v>
      </c>
      <c r="AN54" s="17">
        <f t="shared" si="525"/>
        <v>0</v>
      </c>
      <c r="AO54" s="17">
        <f t="shared" si="525"/>
        <v>0</v>
      </c>
      <c r="AP54" s="17">
        <f t="shared" si="525"/>
        <v>0</v>
      </c>
      <c r="AQ54" s="17">
        <f t="shared" si="525"/>
        <v>0</v>
      </c>
      <c r="AR54" s="17">
        <f t="shared" si="525"/>
        <v>0</v>
      </c>
      <c r="AS54" s="17">
        <f t="shared" si="525"/>
        <v>0</v>
      </c>
      <c r="AT54" s="17">
        <f t="shared" si="525"/>
        <v>0</v>
      </c>
      <c r="AU54" s="17">
        <f t="shared" si="525"/>
        <v>0</v>
      </c>
      <c r="AV54" s="17">
        <f t="shared" si="525"/>
        <v>0</v>
      </c>
      <c r="AW54" s="17">
        <f t="shared" si="525"/>
        <v>0</v>
      </c>
      <c r="AX54" s="17">
        <f t="shared" si="525"/>
        <v>0</v>
      </c>
      <c r="AY54" s="17">
        <f t="shared" si="525"/>
        <v>0</v>
      </c>
      <c r="AZ54" s="17">
        <f t="shared" si="525"/>
        <v>0</v>
      </c>
      <c r="BA54" s="17">
        <f t="shared" si="525"/>
        <v>0</v>
      </c>
      <c r="BB54" s="17">
        <f t="shared" si="525"/>
        <v>0</v>
      </c>
      <c r="BC54" s="17">
        <f t="shared" si="525"/>
        <v>0</v>
      </c>
      <c r="BD54" s="17">
        <f t="shared" si="525"/>
        <v>0</v>
      </c>
      <c r="BE54" s="17">
        <f t="shared" si="525"/>
        <v>0</v>
      </c>
      <c r="BF54" s="17">
        <f t="shared" si="525"/>
        <v>0</v>
      </c>
      <c r="BG54" s="17">
        <f t="shared" si="525"/>
        <v>0</v>
      </c>
      <c r="BH54" s="17">
        <f t="shared" si="525"/>
        <v>0</v>
      </c>
      <c r="BI54" s="17">
        <f t="shared" si="525"/>
        <v>0</v>
      </c>
      <c r="BJ54" s="17">
        <f t="shared" si="525"/>
        <v>0</v>
      </c>
      <c r="BK54" s="17">
        <f t="shared" si="525"/>
        <v>0</v>
      </c>
      <c r="BL54" s="17">
        <f t="shared" si="525"/>
        <v>0</v>
      </c>
      <c r="BM54" s="17">
        <f t="shared" si="525"/>
        <v>0</v>
      </c>
      <c r="BN54" s="17">
        <f t="shared" si="525"/>
        <v>0</v>
      </c>
      <c r="BO54" s="17">
        <f t="shared" si="525"/>
        <v>0</v>
      </c>
      <c r="BP54" s="17">
        <f t="shared" si="525"/>
        <v>0</v>
      </c>
      <c r="BQ54" s="17">
        <f t="shared" si="525"/>
        <v>0</v>
      </c>
      <c r="BR54" s="17">
        <f t="shared" si="525"/>
        <v>0</v>
      </c>
      <c r="BS54" s="17">
        <f t="shared" si="525"/>
        <v>0</v>
      </c>
      <c r="BT54" s="17">
        <f t="shared" si="525"/>
        <v>0</v>
      </c>
      <c r="BU54" s="17">
        <f t="shared" si="525"/>
        <v>0</v>
      </c>
      <c r="BV54" s="17">
        <f t="shared" si="525"/>
        <v>0</v>
      </c>
      <c r="BW54" s="17">
        <f t="shared" si="525"/>
        <v>0</v>
      </c>
      <c r="BX54" s="17">
        <f t="shared" si="525"/>
        <v>0</v>
      </c>
      <c r="BY54" s="17">
        <f t="shared" si="525"/>
        <v>0</v>
      </c>
      <c r="BZ54" s="17">
        <f t="shared" si="525"/>
        <v>0</v>
      </c>
      <c r="CA54" s="17">
        <f t="shared" si="525"/>
        <v>0</v>
      </c>
      <c r="CB54" s="17">
        <f t="shared" si="525"/>
        <v>0</v>
      </c>
      <c r="CC54" s="17">
        <f t="shared" si="525"/>
        <v>0</v>
      </c>
      <c r="CD54" s="17">
        <f t="shared" si="525"/>
        <v>0</v>
      </c>
      <c r="CE54" s="17">
        <f t="shared" si="525"/>
        <v>0</v>
      </c>
      <c r="CF54" s="17">
        <f t="shared" si="525"/>
        <v>0</v>
      </c>
      <c r="CG54" s="17">
        <f t="shared" si="525"/>
        <v>0</v>
      </c>
      <c r="CH54" s="17">
        <f t="shared" si="525"/>
        <v>0</v>
      </c>
      <c r="CI54" s="17">
        <f t="shared" ref="CI54:CO54" si="526">IF((CI36-$U36)&gt;$D37,0,$D54*(CI40))</f>
        <v>0</v>
      </c>
      <c r="CJ54" s="17">
        <f t="shared" si="526"/>
        <v>0</v>
      </c>
      <c r="CK54" s="17">
        <f t="shared" si="526"/>
        <v>0</v>
      </c>
      <c r="CL54" s="17">
        <f t="shared" si="526"/>
        <v>0</v>
      </c>
      <c r="CM54" s="17">
        <f t="shared" si="526"/>
        <v>0</v>
      </c>
      <c r="CN54" s="17">
        <f t="shared" si="526"/>
        <v>0</v>
      </c>
      <c r="CO54" s="17">
        <f t="shared" si="526"/>
        <v>0</v>
      </c>
    </row>
    <row r="55" spans="3:93" s="556" customFormat="1">
      <c r="C55" s="556">
        <f t="shared" si="502"/>
        <v>15</v>
      </c>
      <c r="D55" s="632">
        <v>0</v>
      </c>
      <c r="E55" s="632"/>
      <c r="F55" s="632"/>
      <c r="G55" s="632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17"/>
      <c r="V55" s="17"/>
      <c r="W55" s="17">
        <f>IF((W36-$V36)&gt;$D37,0,$D55*(W40))</f>
        <v>0</v>
      </c>
      <c r="X55" s="17">
        <f t="shared" ref="X55:CI55" si="527">IF((X36-$V36)&gt;$D37,0,$D55*(X40))</f>
        <v>0</v>
      </c>
      <c r="Y55" s="17">
        <f t="shared" si="527"/>
        <v>0</v>
      </c>
      <c r="Z55" s="17">
        <f t="shared" si="527"/>
        <v>0</v>
      </c>
      <c r="AA55" s="17">
        <f t="shared" si="527"/>
        <v>0</v>
      </c>
      <c r="AB55" s="17">
        <f t="shared" si="527"/>
        <v>0</v>
      </c>
      <c r="AC55" s="17">
        <f t="shared" si="527"/>
        <v>0</v>
      </c>
      <c r="AD55" s="17">
        <f t="shared" si="527"/>
        <v>0</v>
      </c>
      <c r="AE55" s="17">
        <f t="shared" si="527"/>
        <v>0</v>
      </c>
      <c r="AF55" s="17">
        <f t="shared" si="527"/>
        <v>0</v>
      </c>
      <c r="AG55" s="17">
        <f t="shared" si="527"/>
        <v>0</v>
      </c>
      <c r="AH55" s="17">
        <f t="shared" si="527"/>
        <v>0</v>
      </c>
      <c r="AI55" s="17">
        <f t="shared" si="527"/>
        <v>0</v>
      </c>
      <c r="AJ55" s="17">
        <f t="shared" si="527"/>
        <v>0</v>
      </c>
      <c r="AK55" s="17">
        <f t="shared" si="527"/>
        <v>0</v>
      </c>
      <c r="AL55" s="17">
        <f t="shared" si="527"/>
        <v>0</v>
      </c>
      <c r="AM55" s="17">
        <f t="shared" si="527"/>
        <v>0</v>
      </c>
      <c r="AN55" s="17">
        <f t="shared" si="527"/>
        <v>0</v>
      </c>
      <c r="AO55" s="17">
        <f t="shared" si="527"/>
        <v>0</v>
      </c>
      <c r="AP55" s="17">
        <f t="shared" si="527"/>
        <v>0</v>
      </c>
      <c r="AQ55" s="17">
        <f t="shared" si="527"/>
        <v>0</v>
      </c>
      <c r="AR55" s="17">
        <f t="shared" si="527"/>
        <v>0</v>
      </c>
      <c r="AS55" s="17">
        <f t="shared" si="527"/>
        <v>0</v>
      </c>
      <c r="AT55" s="17">
        <f t="shared" si="527"/>
        <v>0</v>
      </c>
      <c r="AU55" s="17">
        <f t="shared" si="527"/>
        <v>0</v>
      </c>
      <c r="AV55" s="17">
        <f t="shared" si="527"/>
        <v>0</v>
      </c>
      <c r="AW55" s="17">
        <f t="shared" si="527"/>
        <v>0</v>
      </c>
      <c r="AX55" s="17">
        <f t="shared" si="527"/>
        <v>0</v>
      </c>
      <c r="AY55" s="17">
        <f t="shared" si="527"/>
        <v>0</v>
      </c>
      <c r="AZ55" s="17">
        <f t="shared" si="527"/>
        <v>0</v>
      </c>
      <c r="BA55" s="17">
        <f t="shared" si="527"/>
        <v>0</v>
      </c>
      <c r="BB55" s="17">
        <f t="shared" si="527"/>
        <v>0</v>
      </c>
      <c r="BC55" s="17">
        <f t="shared" si="527"/>
        <v>0</v>
      </c>
      <c r="BD55" s="17">
        <f t="shared" si="527"/>
        <v>0</v>
      </c>
      <c r="BE55" s="17">
        <f t="shared" si="527"/>
        <v>0</v>
      </c>
      <c r="BF55" s="17">
        <f t="shared" si="527"/>
        <v>0</v>
      </c>
      <c r="BG55" s="17">
        <f t="shared" si="527"/>
        <v>0</v>
      </c>
      <c r="BH55" s="17">
        <f t="shared" si="527"/>
        <v>0</v>
      </c>
      <c r="BI55" s="17">
        <f t="shared" si="527"/>
        <v>0</v>
      </c>
      <c r="BJ55" s="17">
        <f t="shared" si="527"/>
        <v>0</v>
      </c>
      <c r="BK55" s="17">
        <f t="shared" si="527"/>
        <v>0</v>
      </c>
      <c r="BL55" s="17">
        <f t="shared" si="527"/>
        <v>0</v>
      </c>
      <c r="BM55" s="17">
        <f t="shared" si="527"/>
        <v>0</v>
      </c>
      <c r="BN55" s="17">
        <f t="shared" si="527"/>
        <v>0</v>
      </c>
      <c r="BO55" s="17">
        <f t="shared" si="527"/>
        <v>0</v>
      </c>
      <c r="BP55" s="17">
        <f t="shared" si="527"/>
        <v>0</v>
      </c>
      <c r="BQ55" s="17">
        <f t="shared" si="527"/>
        <v>0</v>
      </c>
      <c r="BR55" s="17">
        <f t="shared" si="527"/>
        <v>0</v>
      </c>
      <c r="BS55" s="17">
        <f t="shared" si="527"/>
        <v>0</v>
      </c>
      <c r="BT55" s="17">
        <f t="shared" si="527"/>
        <v>0</v>
      </c>
      <c r="BU55" s="17">
        <f t="shared" si="527"/>
        <v>0</v>
      </c>
      <c r="BV55" s="17">
        <f t="shared" si="527"/>
        <v>0</v>
      </c>
      <c r="BW55" s="17">
        <f t="shared" si="527"/>
        <v>0</v>
      </c>
      <c r="BX55" s="17">
        <f t="shared" si="527"/>
        <v>0</v>
      </c>
      <c r="BY55" s="17">
        <f t="shared" si="527"/>
        <v>0</v>
      </c>
      <c r="BZ55" s="17">
        <f t="shared" si="527"/>
        <v>0</v>
      </c>
      <c r="CA55" s="17">
        <f t="shared" si="527"/>
        <v>0</v>
      </c>
      <c r="CB55" s="17">
        <f t="shared" si="527"/>
        <v>0</v>
      </c>
      <c r="CC55" s="17">
        <f t="shared" si="527"/>
        <v>0</v>
      </c>
      <c r="CD55" s="17">
        <f t="shared" si="527"/>
        <v>0</v>
      </c>
      <c r="CE55" s="17">
        <f t="shared" si="527"/>
        <v>0</v>
      </c>
      <c r="CF55" s="17">
        <f t="shared" si="527"/>
        <v>0</v>
      </c>
      <c r="CG55" s="17">
        <f t="shared" si="527"/>
        <v>0</v>
      </c>
      <c r="CH55" s="17">
        <f t="shared" si="527"/>
        <v>0</v>
      </c>
      <c r="CI55" s="17">
        <f t="shared" si="527"/>
        <v>0</v>
      </c>
      <c r="CJ55" s="17">
        <f t="shared" ref="CJ55:CO55" si="528">IF((CJ36-$V36)&gt;$D37,0,$D55*(CJ40))</f>
        <v>0</v>
      </c>
      <c r="CK55" s="17">
        <f t="shared" si="528"/>
        <v>0</v>
      </c>
      <c r="CL55" s="17">
        <f t="shared" si="528"/>
        <v>0</v>
      </c>
      <c r="CM55" s="17">
        <f t="shared" si="528"/>
        <v>0</v>
      </c>
      <c r="CN55" s="17">
        <f t="shared" si="528"/>
        <v>0</v>
      </c>
      <c r="CO55" s="17">
        <f t="shared" si="528"/>
        <v>0</v>
      </c>
    </row>
    <row r="56" spans="3:93" s="556" customFormat="1">
      <c r="C56" s="556">
        <f t="shared" si="502"/>
        <v>16</v>
      </c>
      <c r="D56" s="632">
        <v>0</v>
      </c>
      <c r="E56" s="632"/>
      <c r="F56" s="632"/>
      <c r="G56" s="632"/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17"/>
      <c r="V56" s="17"/>
      <c r="W56" s="17"/>
      <c r="X56" s="17">
        <f>IF((X36-$W36)&gt;$D37,0,$D56*(X40))</f>
        <v>0</v>
      </c>
      <c r="Y56" s="17">
        <f t="shared" ref="Y56:CJ56" si="529">IF((Y36-$W36)&gt;$D37,0,$D56*(Y40))</f>
        <v>0</v>
      </c>
      <c r="Z56" s="17">
        <f t="shared" si="529"/>
        <v>0</v>
      </c>
      <c r="AA56" s="17">
        <f t="shared" si="529"/>
        <v>0</v>
      </c>
      <c r="AB56" s="17">
        <f t="shared" si="529"/>
        <v>0</v>
      </c>
      <c r="AC56" s="17">
        <f t="shared" si="529"/>
        <v>0</v>
      </c>
      <c r="AD56" s="17">
        <f t="shared" si="529"/>
        <v>0</v>
      </c>
      <c r="AE56" s="17">
        <f t="shared" si="529"/>
        <v>0</v>
      </c>
      <c r="AF56" s="17">
        <f t="shared" si="529"/>
        <v>0</v>
      </c>
      <c r="AG56" s="17">
        <f t="shared" si="529"/>
        <v>0</v>
      </c>
      <c r="AH56" s="17">
        <f t="shared" si="529"/>
        <v>0</v>
      </c>
      <c r="AI56" s="17">
        <f t="shared" si="529"/>
        <v>0</v>
      </c>
      <c r="AJ56" s="17">
        <f t="shared" si="529"/>
        <v>0</v>
      </c>
      <c r="AK56" s="17">
        <f t="shared" si="529"/>
        <v>0</v>
      </c>
      <c r="AL56" s="17">
        <f t="shared" si="529"/>
        <v>0</v>
      </c>
      <c r="AM56" s="17">
        <f t="shared" si="529"/>
        <v>0</v>
      </c>
      <c r="AN56" s="17">
        <f t="shared" si="529"/>
        <v>0</v>
      </c>
      <c r="AO56" s="17">
        <f t="shared" si="529"/>
        <v>0</v>
      </c>
      <c r="AP56" s="17">
        <f t="shared" si="529"/>
        <v>0</v>
      </c>
      <c r="AQ56" s="17">
        <f t="shared" si="529"/>
        <v>0</v>
      </c>
      <c r="AR56" s="17">
        <f t="shared" si="529"/>
        <v>0</v>
      </c>
      <c r="AS56" s="17">
        <f t="shared" si="529"/>
        <v>0</v>
      </c>
      <c r="AT56" s="17">
        <f t="shared" si="529"/>
        <v>0</v>
      </c>
      <c r="AU56" s="17">
        <f t="shared" si="529"/>
        <v>0</v>
      </c>
      <c r="AV56" s="17">
        <f t="shared" si="529"/>
        <v>0</v>
      </c>
      <c r="AW56" s="17">
        <f t="shared" si="529"/>
        <v>0</v>
      </c>
      <c r="AX56" s="17">
        <f t="shared" si="529"/>
        <v>0</v>
      </c>
      <c r="AY56" s="17">
        <f t="shared" si="529"/>
        <v>0</v>
      </c>
      <c r="AZ56" s="17">
        <f t="shared" si="529"/>
        <v>0</v>
      </c>
      <c r="BA56" s="17">
        <f t="shared" si="529"/>
        <v>0</v>
      </c>
      <c r="BB56" s="17">
        <f t="shared" si="529"/>
        <v>0</v>
      </c>
      <c r="BC56" s="17">
        <f t="shared" si="529"/>
        <v>0</v>
      </c>
      <c r="BD56" s="17">
        <f t="shared" si="529"/>
        <v>0</v>
      </c>
      <c r="BE56" s="17">
        <f t="shared" si="529"/>
        <v>0</v>
      </c>
      <c r="BF56" s="17">
        <f t="shared" si="529"/>
        <v>0</v>
      </c>
      <c r="BG56" s="17">
        <f t="shared" si="529"/>
        <v>0</v>
      </c>
      <c r="BH56" s="17">
        <f t="shared" si="529"/>
        <v>0</v>
      </c>
      <c r="BI56" s="17">
        <f t="shared" si="529"/>
        <v>0</v>
      </c>
      <c r="BJ56" s="17">
        <f t="shared" si="529"/>
        <v>0</v>
      </c>
      <c r="BK56" s="17">
        <f t="shared" si="529"/>
        <v>0</v>
      </c>
      <c r="BL56" s="17">
        <f t="shared" si="529"/>
        <v>0</v>
      </c>
      <c r="BM56" s="17">
        <f t="shared" si="529"/>
        <v>0</v>
      </c>
      <c r="BN56" s="17">
        <f t="shared" si="529"/>
        <v>0</v>
      </c>
      <c r="BO56" s="17">
        <f t="shared" si="529"/>
        <v>0</v>
      </c>
      <c r="BP56" s="17">
        <f t="shared" si="529"/>
        <v>0</v>
      </c>
      <c r="BQ56" s="17">
        <f t="shared" si="529"/>
        <v>0</v>
      </c>
      <c r="BR56" s="17">
        <f t="shared" si="529"/>
        <v>0</v>
      </c>
      <c r="BS56" s="17">
        <f t="shared" si="529"/>
        <v>0</v>
      </c>
      <c r="BT56" s="17">
        <f t="shared" si="529"/>
        <v>0</v>
      </c>
      <c r="BU56" s="17">
        <f t="shared" si="529"/>
        <v>0</v>
      </c>
      <c r="BV56" s="17">
        <f t="shared" si="529"/>
        <v>0</v>
      </c>
      <c r="BW56" s="17">
        <f t="shared" si="529"/>
        <v>0</v>
      </c>
      <c r="BX56" s="17">
        <f t="shared" si="529"/>
        <v>0</v>
      </c>
      <c r="BY56" s="17">
        <f t="shared" si="529"/>
        <v>0</v>
      </c>
      <c r="BZ56" s="17">
        <f t="shared" si="529"/>
        <v>0</v>
      </c>
      <c r="CA56" s="17">
        <f t="shared" si="529"/>
        <v>0</v>
      </c>
      <c r="CB56" s="17">
        <f t="shared" si="529"/>
        <v>0</v>
      </c>
      <c r="CC56" s="17">
        <f t="shared" si="529"/>
        <v>0</v>
      </c>
      <c r="CD56" s="17">
        <f t="shared" si="529"/>
        <v>0</v>
      </c>
      <c r="CE56" s="17">
        <f t="shared" si="529"/>
        <v>0</v>
      </c>
      <c r="CF56" s="17">
        <f t="shared" si="529"/>
        <v>0</v>
      </c>
      <c r="CG56" s="17">
        <f t="shared" si="529"/>
        <v>0</v>
      </c>
      <c r="CH56" s="17">
        <f t="shared" si="529"/>
        <v>0</v>
      </c>
      <c r="CI56" s="17">
        <f t="shared" si="529"/>
        <v>0</v>
      </c>
      <c r="CJ56" s="17">
        <f t="shared" si="529"/>
        <v>0</v>
      </c>
      <c r="CK56" s="17">
        <f t="shared" ref="CK56:CO56" si="530">IF((CK36-$W36)&gt;$D37,0,$D56*(CK40))</f>
        <v>0</v>
      </c>
      <c r="CL56" s="17">
        <f t="shared" si="530"/>
        <v>0</v>
      </c>
      <c r="CM56" s="17">
        <f t="shared" si="530"/>
        <v>0</v>
      </c>
      <c r="CN56" s="17">
        <f t="shared" si="530"/>
        <v>0</v>
      </c>
      <c r="CO56" s="17">
        <f t="shared" si="530"/>
        <v>0</v>
      </c>
    </row>
    <row r="57" spans="3:93" s="556" customFormat="1">
      <c r="C57" s="556">
        <f t="shared" si="502"/>
        <v>17</v>
      </c>
      <c r="D57" s="632">
        <v>0</v>
      </c>
      <c r="E57" s="632"/>
      <c r="F57" s="632"/>
      <c r="G57" s="632"/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17"/>
      <c r="V57" s="17"/>
      <c r="W57" s="17"/>
      <c r="X57" s="17"/>
      <c r="Y57" s="17">
        <f>IF((Y36-$X36)&gt;$D37,0,$D57*(Y40))</f>
        <v>0</v>
      </c>
      <c r="Z57" s="17">
        <f t="shared" ref="Z57:CK57" si="531">IF((Z36-$X36)&gt;$D37,0,$D57*(Z40))</f>
        <v>0</v>
      </c>
      <c r="AA57" s="17">
        <f t="shared" si="531"/>
        <v>0</v>
      </c>
      <c r="AB57" s="17">
        <f t="shared" si="531"/>
        <v>0</v>
      </c>
      <c r="AC57" s="17">
        <f t="shared" si="531"/>
        <v>0</v>
      </c>
      <c r="AD57" s="17">
        <f t="shared" si="531"/>
        <v>0</v>
      </c>
      <c r="AE57" s="17">
        <f t="shared" si="531"/>
        <v>0</v>
      </c>
      <c r="AF57" s="17">
        <f t="shared" si="531"/>
        <v>0</v>
      </c>
      <c r="AG57" s="17">
        <f t="shared" si="531"/>
        <v>0</v>
      </c>
      <c r="AH57" s="17">
        <f t="shared" si="531"/>
        <v>0</v>
      </c>
      <c r="AI57" s="17">
        <f t="shared" si="531"/>
        <v>0</v>
      </c>
      <c r="AJ57" s="17">
        <f t="shared" si="531"/>
        <v>0</v>
      </c>
      <c r="AK57" s="17">
        <f t="shared" si="531"/>
        <v>0</v>
      </c>
      <c r="AL57" s="17">
        <f t="shared" si="531"/>
        <v>0</v>
      </c>
      <c r="AM57" s="17">
        <f t="shared" si="531"/>
        <v>0</v>
      </c>
      <c r="AN57" s="17">
        <f t="shared" si="531"/>
        <v>0</v>
      </c>
      <c r="AO57" s="17">
        <f t="shared" si="531"/>
        <v>0</v>
      </c>
      <c r="AP57" s="17">
        <f t="shared" si="531"/>
        <v>0</v>
      </c>
      <c r="AQ57" s="17">
        <f t="shared" si="531"/>
        <v>0</v>
      </c>
      <c r="AR57" s="17">
        <f t="shared" si="531"/>
        <v>0</v>
      </c>
      <c r="AS57" s="17">
        <f t="shared" si="531"/>
        <v>0</v>
      </c>
      <c r="AT57" s="17">
        <f t="shared" si="531"/>
        <v>0</v>
      </c>
      <c r="AU57" s="17">
        <f t="shared" si="531"/>
        <v>0</v>
      </c>
      <c r="AV57" s="17">
        <f t="shared" si="531"/>
        <v>0</v>
      </c>
      <c r="AW57" s="17">
        <f t="shared" si="531"/>
        <v>0</v>
      </c>
      <c r="AX57" s="17">
        <f t="shared" si="531"/>
        <v>0</v>
      </c>
      <c r="AY57" s="17">
        <f t="shared" si="531"/>
        <v>0</v>
      </c>
      <c r="AZ57" s="17">
        <f t="shared" si="531"/>
        <v>0</v>
      </c>
      <c r="BA57" s="17">
        <f t="shared" si="531"/>
        <v>0</v>
      </c>
      <c r="BB57" s="17">
        <f t="shared" si="531"/>
        <v>0</v>
      </c>
      <c r="BC57" s="17">
        <f t="shared" si="531"/>
        <v>0</v>
      </c>
      <c r="BD57" s="17">
        <f t="shared" si="531"/>
        <v>0</v>
      </c>
      <c r="BE57" s="17">
        <f t="shared" si="531"/>
        <v>0</v>
      </c>
      <c r="BF57" s="17">
        <f t="shared" si="531"/>
        <v>0</v>
      </c>
      <c r="BG57" s="17">
        <f t="shared" si="531"/>
        <v>0</v>
      </c>
      <c r="BH57" s="17">
        <f t="shared" si="531"/>
        <v>0</v>
      </c>
      <c r="BI57" s="17">
        <f t="shared" si="531"/>
        <v>0</v>
      </c>
      <c r="BJ57" s="17">
        <f t="shared" si="531"/>
        <v>0</v>
      </c>
      <c r="BK57" s="17">
        <f t="shared" si="531"/>
        <v>0</v>
      </c>
      <c r="BL57" s="17">
        <f t="shared" si="531"/>
        <v>0</v>
      </c>
      <c r="BM57" s="17">
        <f t="shared" si="531"/>
        <v>0</v>
      </c>
      <c r="BN57" s="17">
        <f t="shared" si="531"/>
        <v>0</v>
      </c>
      <c r="BO57" s="17">
        <f t="shared" si="531"/>
        <v>0</v>
      </c>
      <c r="BP57" s="17">
        <f t="shared" si="531"/>
        <v>0</v>
      </c>
      <c r="BQ57" s="17">
        <f t="shared" si="531"/>
        <v>0</v>
      </c>
      <c r="BR57" s="17">
        <f t="shared" si="531"/>
        <v>0</v>
      </c>
      <c r="BS57" s="17">
        <f t="shared" si="531"/>
        <v>0</v>
      </c>
      <c r="BT57" s="17">
        <f t="shared" si="531"/>
        <v>0</v>
      </c>
      <c r="BU57" s="17">
        <f t="shared" si="531"/>
        <v>0</v>
      </c>
      <c r="BV57" s="17">
        <f t="shared" si="531"/>
        <v>0</v>
      </c>
      <c r="BW57" s="17">
        <f t="shared" si="531"/>
        <v>0</v>
      </c>
      <c r="BX57" s="17">
        <f t="shared" si="531"/>
        <v>0</v>
      </c>
      <c r="BY57" s="17">
        <f t="shared" si="531"/>
        <v>0</v>
      </c>
      <c r="BZ57" s="17">
        <f t="shared" si="531"/>
        <v>0</v>
      </c>
      <c r="CA57" s="17">
        <f t="shared" si="531"/>
        <v>0</v>
      </c>
      <c r="CB57" s="17">
        <f t="shared" si="531"/>
        <v>0</v>
      </c>
      <c r="CC57" s="17">
        <f t="shared" si="531"/>
        <v>0</v>
      </c>
      <c r="CD57" s="17">
        <f t="shared" si="531"/>
        <v>0</v>
      </c>
      <c r="CE57" s="17">
        <f t="shared" si="531"/>
        <v>0</v>
      </c>
      <c r="CF57" s="17">
        <f t="shared" si="531"/>
        <v>0</v>
      </c>
      <c r="CG57" s="17">
        <f t="shared" si="531"/>
        <v>0</v>
      </c>
      <c r="CH57" s="17">
        <f t="shared" si="531"/>
        <v>0</v>
      </c>
      <c r="CI57" s="17">
        <f t="shared" si="531"/>
        <v>0</v>
      </c>
      <c r="CJ57" s="17">
        <f t="shared" si="531"/>
        <v>0</v>
      </c>
      <c r="CK57" s="17">
        <f t="shared" si="531"/>
        <v>0</v>
      </c>
      <c r="CL57" s="17">
        <f t="shared" ref="CL57:CO57" si="532">IF((CL36-$X36)&gt;$D37,0,$D57*(CL40))</f>
        <v>0</v>
      </c>
      <c r="CM57" s="17">
        <f t="shared" si="532"/>
        <v>0</v>
      </c>
      <c r="CN57" s="17">
        <f t="shared" si="532"/>
        <v>0</v>
      </c>
      <c r="CO57" s="17">
        <f t="shared" si="532"/>
        <v>0</v>
      </c>
    </row>
    <row r="58" spans="3:93" s="556" customFormat="1">
      <c r="C58" s="556">
        <f t="shared" si="502"/>
        <v>18</v>
      </c>
      <c r="D58" s="632">
        <v>0</v>
      </c>
      <c r="E58" s="632"/>
      <c r="F58" s="632"/>
      <c r="G58" s="632"/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17"/>
      <c r="V58" s="17"/>
      <c r="W58" s="17"/>
      <c r="X58" s="17"/>
      <c r="Y58" s="17"/>
      <c r="Z58" s="17">
        <f>IF((Z36-$Y36)&gt;$D$37,0,$D58*(Z40))</f>
        <v>0</v>
      </c>
      <c r="AA58" s="17">
        <f t="shared" ref="AA58:CL58" si="533">IF((AA36-$Y36)&gt;$D$37,0,$D58*(AA40))</f>
        <v>0</v>
      </c>
      <c r="AB58" s="17">
        <f t="shared" si="533"/>
        <v>0</v>
      </c>
      <c r="AC58" s="17">
        <f t="shared" si="533"/>
        <v>0</v>
      </c>
      <c r="AD58" s="17">
        <f t="shared" si="533"/>
        <v>0</v>
      </c>
      <c r="AE58" s="17">
        <f t="shared" si="533"/>
        <v>0</v>
      </c>
      <c r="AF58" s="17">
        <f t="shared" si="533"/>
        <v>0</v>
      </c>
      <c r="AG58" s="17">
        <f t="shared" si="533"/>
        <v>0</v>
      </c>
      <c r="AH58" s="17">
        <f t="shared" si="533"/>
        <v>0</v>
      </c>
      <c r="AI58" s="17">
        <f t="shared" si="533"/>
        <v>0</v>
      </c>
      <c r="AJ58" s="17">
        <f t="shared" si="533"/>
        <v>0</v>
      </c>
      <c r="AK58" s="17">
        <f t="shared" si="533"/>
        <v>0</v>
      </c>
      <c r="AL58" s="17">
        <f t="shared" si="533"/>
        <v>0</v>
      </c>
      <c r="AM58" s="17">
        <f t="shared" si="533"/>
        <v>0</v>
      </c>
      <c r="AN58" s="17">
        <f t="shared" si="533"/>
        <v>0</v>
      </c>
      <c r="AO58" s="17">
        <f t="shared" si="533"/>
        <v>0</v>
      </c>
      <c r="AP58" s="17">
        <f t="shared" si="533"/>
        <v>0</v>
      </c>
      <c r="AQ58" s="17">
        <f t="shared" si="533"/>
        <v>0</v>
      </c>
      <c r="AR58" s="17">
        <f t="shared" si="533"/>
        <v>0</v>
      </c>
      <c r="AS58" s="17">
        <f t="shared" si="533"/>
        <v>0</v>
      </c>
      <c r="AT58" s="17">
        <f t="shared" si="533"/>
        <v>0</v>
      </c>
      <c r="AU58" s="17">
        <f t="shared" si="533"/>
        <v>0</v>
      </c>
      <c r="AV58" s="17">
        <f t="shared" si="533"/>
        <v>0</v>
      </c>
      <c r="AW58" s="17">
        <f t="shared" si="533"/>
        <v>0</v>
      </c>
      <c r="AX58" s="17">
        <f t="shared" si="533"/>
        <v>0</v>
      </c>
      <c r="AY58" s="17">
        <f t="shared" si="533"/>
        <v>0</v>
      </c>
      <c r="AZ58" s="17">
        <f t="shared" si="533"/>
        <v>0</v>
      </c>
      <c r="BA58" s="17">
        <f t="shared" si="533"/>
        <v>0</v>
      </c>
      <c r="BB58" s="17">
        <f t="shared" si="533"/>
        <v>0</v>
      </c>
      <c r="BC58" s="17">
        <f t="shared" si="533"/>
        <v>0</v>
      </c>
      <c r="BD58" s="17">
        <f t="shared" si="533"/>
        <v>0</v>
      </c>
      <c r="BE58" s="17">
        <f t="shared" si="533"/>
        <v>0</v>
      </c>
      <c r="BF58" s="17">
        <f t="shared" si="533"/>
        <v>0</v>
      </c>
      <c r="BG58" s="17">
        <f t="shared" si="533"/>
        <v>0</v>
      </c>
      <c r="BH58" s="17">
        <f t="shared" si="533"/>
        <v>0</v>
      </c>
      <c r="BI58" s="17">
        <f t="shared" si="533"/>
        <v>0</v>
      </c>
      <c r="BJ58" s="17">
        <f t="shared" si="533"/>
        <v>0</v>
      </c>
      <c r="BK58" s="17">
        <f t="shared" si="533"/>
        <v>0</v>
      </c>
      <c r="BL58" s="17">
        <f t="shared" si="533"/>
        <v>0</v>
      </c>
      <c r="BM58" s="17">
        <f t="shared" si="533"/>
        <v>0</v>
      </c>
      <c r="BN58" s="17">
        <f t="shared" si="533"/>
        <v>0</v>
      </c>
      <c r="BO58" s="17">
        <f t="shared" si="533"/>
        <v>0</v>
      </c>
      <c r="BP58" s="17">
        <f t="shared" si="533"/>
        <v>0</v>
      </c>
      <c r="BQ58" s="17">
        <f t="shared" si="533"/>
        <v>0</v>
      </c>
      <c r="BR58" s="17">
        <f t="shared" si="533"/>
        <v>0</v>
      </c>
      <c r="BS58" s="17">
        <f t="shared" si="533"/>
        <v>0</v>
      </c>
      <c r="BT58" s="17">
        <f t="shared" si="533"/>
        <v>0</v>
      </c>
      <c r="BU58" s="17">
        <f t="shared" si="533"/>
        <v>0</v>
      </c>
      <c r="BV58" s="17">
        <f t="shared" si="533"/>
        <v>0</v>
      </c>
      <c r="BW58" s="17">
        <f t="shared" si="533"/>
        <v>0</v>
      </c>
      <c r="BX58" s="17">
        <f t="shared" si="533"/>
        <v>0</v>
      </c>
      <c r="BY58" s="17">
        <f t="shared" si="533"/>
        <v>0</v>
      </c>
      <c r="BZ58" s="17">
        <f t="shared" si="533"/>
        <v>0</v>
      </c>
      <c r="CA58" s="17">
        <f t="shared" si="533"/>
        <v>0</v>
      </c>
      <c r="CB58" s="17">
        <f t="shared" si="533"/>
        <v>0</v>
      </c>
      <c r="CC58" s="17">
        <f t="shared" si="533"/>
        <v>0</v>
      </c>
      <c r="CD58" s="17">
        <f t="shared" si="533"/>
        <v>0</v>
      </c>
      <c r="CE58" s="17">
        <f t="shared" si="533"/>
        <v>0</v>
      </c>
      <c r="CF58" s="17">
        <f t="shared" si="533"/>
        <v>0</v>
      </c>
      <c r="CG58" s="17">
        <f t="shared" si="533"/>
        <v>0</v>
      </c>
      <c r="CH58" s="17">
        <f t="shared" si="533"/>
        <v>0</v>
      </c>
      <c r="CI58" s="17">
        <f t="shared" si="533"/>
        <v>0</v>
      </c>
      <c r="CJ58" s="17">
        <f t="shared" si="533"/>
        <v>0</v>
      </c>
      <c r="CK58" s="17">
        <f t="shared" si="533"/>
        <v>0</v>
      </c>
      <c r="CL58" s="17">
        <f t="shared" si="533"/>
        <v>0</v>
      </c>
      <c r="CM58" s="17">
        <f t="shared" ref="CM58:CO58" si="534">IF((CM36-$Y36)&gt;$D$37,0,$D58*(CM40))</f>
        <v>0</v>
      </c>
      <c r="CN58" s="17">
        <f t="shared" si="534"/>
        <v>0</v>
      </c>
      <c r="CO58" s="17">
        <f t="shared" si="534"/>
        <v>0</v>
      </c>
    </row>
    <row r="59" spans="3:93" s="556" customFormat="1">
      <c r="C59" s="556">
        <f t="shared" si="502"/>
        <v>19</v>
      </c>
      <c r="D59" s="632">
        <v>0</v>
      </c>
      <c r="E59" s="632"/>
      <c r="F59" s="632"/>
      <c r="G59" s="632"/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17"/>
      <c r="V59" s="17"/>
      <c r="W59" s="17"/>
      <c r="X59" s="17"/>
      <c r="Y59" s="17"/>
      <c r="Z59" s="17"/>
      <c r="AA59" s="17">
        <f>IF((AA36-$Z36)&gt;$D$37,0,$D59*(AA40))</f>
        <v>0</v>
      </c>
      <c r="AB59" s="17">
        <f t="shared" ref="AB59:CM59" si="535">IF((AB36-$Z36)&gt;$D$37,0,$D59*(AB40))</f>
        <v>0</v>
      </c>
      <c r="AC59" s="17">
        <f t="shared" si="535"/>
        <v>0</v>
      </c>
      <c r="AD59" s="17">
        <f t="shared" si="535"/>
        <v>0</v>
      </c>
      <c r="AE59" s="17">
        <f t="shared" si="535"/>
        <v>0</v>
      </c>
      <c r="AF59" s="17">
        <f t="shared" si="535"/>
        <v>0</v>
      </c>
      <c r="AG59" s="17">
        <f t="shared" si="535"/>
        <v>0</v>
      </c>
      <c r="AH59" s="17">
        <f t="shared" si="535"/>
        <v>0</v>
      </c>
      <c r="AI59" s="17">
        <f t="shared" si="535"/>
        <v>0</v>
      </c>
      <c r="AJ59" s="17">
        <f t="shared" si="535"/>
        <v>0</v>
      </c>
      <c r="AK59" s="17">
        <f t="shared" si="535"/>
        <v>0</v>
      </c>
      <c r="AL59" s="17">
        <f t="shared" si="535"/>
        <v>0</v>
      </c>
      <c r="AM59" s="17">
        <f t="shared" si="535"/>
        <v>0</v>
      </c>
      <c r="AN59" s="17">
        <f t="shared" si="535"/>
        <v>0</v>
      </c>
      <c r="AO59" s="17">
        <f t="shared" si="535"/>
        <v>0</v>
      </c>
      <c r="AP59" s="17">
        <f t="shared" si="535"/>
        <v>0</v>
      </c>
      <c r="AQ59" s="17">
        <f t="shared" si="535"/>
        <v>0</v>
      </c>
      <c r="AR59" s="17">
        <f t="shared" si="535"/>
        <v>0</v>
      </c>
      <c r="AS59" s="17">
        <f t="shared" si="535"/>
        <v>0</v>
      </c>
      <c r="AT59" s="17">
        <f t="shared" si="535"/>
        <v>0</v>
      </c>
      <c r="AU59" s="17">
        <f t="shared" si="535"/>
        <v>0</v>
      </c>
      <c r="AV59" s="17">
        <f t="shared" si="535"/>
        <v>0</v>
      </c>
      <c r="AW59" s="17">
        <f t="shared" si="535"/>
        <v>0</v>
      </c>
      <c r="AX59" s="17">
        <f t="shared" si="535"/>
        <v>0</v>
      </c>
      <c r="AY59" s="17">
        <f t="shared" si="535"/>
        <v>0</v>
      </c>
      <c r="AZ59" s="17">
        <f t="shared" si="535"/>
        <v>0</v>
      </c>
      <c r="BA59" s="17">
        <f t="shared" si="535"/>
        <v>0</v>
      </c>
      <c r="BB59" s="17">
        <f t="shared" si="535"/>
        <v>0</v>
      </c>
      <c r="BC59" s="17">
        <f t="shared" si="535"/>
        <v>0</v>
      </c>
      <c r="BD59" s="17">
        <f t="shared" si="535"/>
        <v>0</v>
      </c>
      <c r="BE59" s="17">
        <f t="shared" si="535"/>
        <v>0</v>
      </c>
      <c r="BF59" s="17">
        <f t="shared" si="535"/>
        <v>0</v>
      </c>
      <c r="BG59" s="17">
        <f t="shared" si="535"/>
        <v>0</v>
      </c>
      <c r="BH59" s="17">
        <f t="shared" si="535"/>
        <v>0</v>
      </c>
      <c r="BI59" s="17">
        <f t="shared" si="535"/>
        <v>0</v>
      </c>
      <c r="BJ59" s="17">
        <f t="shared" si="535"/>
        <v>0</v>
      </c>
      <c r="BK59" s="17">
        <f t="shared" si="535"/>
        <v>0</v>
      </c>
      <c r="BL59" s="17">
        <f t="shared" si="535"/>
        <v>0</v>
      </c>
      <c r="BM59" s="17">
        <f t="shared" si="535"/>
        <v>0</v>
      </c>
      <c r="BN59" s="17">
        <f t="shared" si="535"/>
        <v>0</v>
      </c>
      <c r="BO59" s="17">
        <f t="shared" si="535"/>
        <v>0</v>
      </c>
      <c r="BP59" s="17">
        <f t="shared" si="535"/>
        <v>0</v>
      </c>
      <c r="BQ59" s="17">
        <f t="shared" si="535"/>
        <v>0</v>
      </c>
      <c r="BR59" s="17">
        <f t="shared" si="535"/>
        <v>0</v>
      </c>
      <c r="BS59" s="17">
        <f t="shared" si="535"/>
        <v>0</v>
      </c>
      <c r="BT59" s="17">
        <f t="shared" si="535"/>
        <v>0</v>
      </c>
      <c r="BU59" s="17">
        <f t="shared" si="535"/>
        <v>0</v>
      </c>
      <c r="BV59" s="17">
        <f t="shared" si="535"/>
        <v>0</v>
      </c>
      <c r="BW59" s="17">
        <f t="shared" si="535"/>
        <v>0</v>
      </c>
      <c r="BX59" s="17">
        <f t="shared" si="535"/>
        <v>0</v>
      </c>
      <c r="BY59" s="17">
        <f t="shared" si="535"/>
        <v>0</v>
      </c>
      <c r="BZ59" s="17">
        <f t="shared" si="535"/>
        <v>0</v>
      </c>
      <c r="CA59" s="17">
        <f t="shared" si="535"/>
        <v>0</v>
      </c>
      <c r="CB59" s="17">
        <f t="shared" si="535"/>
        <v>0</v>
      </c>
      <c r="CC59" s="17">
        <f t="shared" si="535"/>
        <v>0</v>
      </c>
      <c r="CD59" s="17">
        <f t="shared" si="535"/>
        <v>0</v>
      </c>
      <c r="CE59" s="17">
        <f t="shared" si="535"/>
        <v>0</v>
      </c>
      <c r="CF59" s="17">
        <f t="shared" si="535"/>
        <v>0</v>
      </c>
      <c r="CG59" s="17">
        <f t="shared" si="535"/>
        <v>0</v>
      </c>
      <c r="CH59" s="17">
        <f t="shared" si="535"/>
        <v>0</v>
      </c>
      <c r="CI59" s="17">
        <f t="shared" si="535"/>
        <v>0</v>
      </c>
      <c r="CJ59" s="17">
        <f t="shared" si="535"/>
        <v>0</v>
      </c>
      <c r="CK59" s="17">
        <f t="shared" si="535"/>
        <v>0</v>
      </c>
      <c r="CL59" s="17">
        <f t="shared" si="535"/>
        <v>0</v>
      </c>
      <c r="CM59" s="17">
        <f t="shared" si="535"/>
        <v>0</v>
      </c>
      <c r="CN59" s="17">
        <f t="shared" ref="CN59:CO59" si="536">IF((CN36-$Z36)&gt;$D$37,0,$D59*(CN40))</f>
        <v>0</v>
      </c>
      <c r="CO59" s="17">
        <f t="shared" si="536"/>
        <v>0</v>
      </c>
    </row>
    <row r="60" spans="3:93" s="556" customFormat="1">
      <c r="C60" s="556">
        <f t="shared" si="502"/>
        <v>20</v>
      </c>
      <c r="D60" s="632">
        <v>0</v>
      </c>
      <c r="E60" s="632"/>
      <c r="F60" s="632"/>
      <c r="G60" s="632"/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17"/>
      <c r="V60" s="17"/>
      <c r="W60" s="17"/>
      <c r="X60" s="17"/>
      <c r="Y60" s="17"/>
      <c r="Z60" s="17"/>
      <c r="AA60" s="17"/>
      <c r="AB60" s="17">
        <f>IF((AB36-$AA36)&gt;$D37,0,$D60*(AB40))</f>
        <v>0</v>
      </c>
      <c r="AC60" s="17">
        <f t="shared" ref="AC60:CN60" si="537">IF((AC36-$AA36)&gt;$D37,0,$D60*(AC40))</f>
        <v>0</v>
      </c>
      <c r="AD60" s="17">
        <f t="shared" si="537"/>
        <v>0</v>
      </c>
      <c r="AE60" s="17">
        <f t="shared" si="537"/>
        <v>0</v>
      </c>
      <c r="AF60" s="17">
        <f t="shared" si="537"/>
        <v>0</v>
      </c>
      <c r="AG60" s="17">
        <f t="shared" si="537"/>
        <v>0</v>
      </c>
      <c r="AH60" s="17">
        <f t="shared" si="537"/>
        <v>0</v>
      </c>
      <c r="AI60" s="17">
        <f t="shared" si="537"/>
        <v>0</v>
      </c>
      <c r="AJ60" s="17">
        <f t="shared" si="537"/>
        <v>0</v>
      </c>
      <c r="AK60" s="17">
        <f t="shared" si="537"/>
        <v>0</v>
      </c>
      <c r="AL60" s="17">
        <f t="shared" si="537"/>
        <v>0</v>
      </c>
      <c r="AM60" s="17">
        <f t="shared" si="537"/>
        <v>0</v>
      </c>
      <c r="AN60" s="17">
        <f t="shared" si="537"/>
        <v>0</v>
      </c>
      <c r="AO60" s="17">
        <f t="shared" si="537"/>
        <v>0</v>
      </c>
      <c r="AP60" s="17">
        <f t="shared" si="537"/>
        <v>0</v>
      </c>
      <c r="AQ60" s="17">
        <f t="shared" si="537"/>
        <v>0</v>
      </c>
      <c r="AR60" s="17">
        <f t="shared" si="537"/>
        <v>0</v>
      </c>
      <c r="AS60" s="17">
        <f t="shared" si="537"/>
        <v>0</v>
      </c>
      <c r="AT60" s="17">
        <f t="shared" si="537"/>
        <v>0</v>
      </c>
      <c r="AU60" s="17">
        <f t="shared" si="537"/>
        <v>0</v>
      </c>
      <c r="AV60" s="17">
        <f t="shared" si="537"/>
        <v>0</v>
      </c>
      <c r="AW60" s="17">
        <f t="shared" si="537"/>
        <v>0</v>
      </c>
      <c r="AX60" s="17">
        <f t="shared" si="537"/>
        <v>0</v>
      </c>
      <c r="AY60" s="17">
        <f t="shared" si="537"/>
        <v>0</v>
      </c>
      <c r="AZ60" s="17">
        <f t="shared" si="537"/>
        <v>0</v>
      </c>
      <c r="BA60" s="17">
        <f t="shared" si="537"/>
        <v>0</v>
      </c>
      <c r="BB60" s="17">
        <f t="shared" si="537"/>
        <v>0</v>
      </c>
      <c r="BC60" s="17">
        <f t="shared" si="537"/>
        <v>0</v>
      </c>
      <c r="BD60" s="17">
        <f t="shared" si="537"/>
        <v>0</v>
      </c>
      <c r="BE60" s="17">
        <f t="shared" si="537"/>
        <v>0</v>
      </c>
      <c r="BF60" s="17">
        <f t="shared" si="537"/>
        <v>0</v>
      </c>
      <c r="BG60" s="17">
        <f t="shared" si="537"/>
        <v>0</v>
      </c>
      <c r="BH60" s="17">
        <f t="shared" si="537"/>
        <v>0</v>
      </c>
      <c r="BI60" s="17">
        <f t="shared" si="537"/>
        <v>0</v>
      </c>
      <c r="BJ60" s="17">
        <f t="shared" si="537"/>
        <v>0</v>
      </c>
      <c r="BK60" s="17">
        <f t="shared" si="537"/>
        <v>0</v>
      </c>
      <c r="BL60" s="17">
        <f t="shared" si="537"/>
        <v>0</v>
      </c>
      <c r="BM60" s="17">
        <f t="shared" si="537"/>
        <v>0</v>
      </c>
      <c r="BN60" s="17">
        <f t="shared" si="537"/>
        <v>0</v>
      </c>
      <c r="BO60" s="17">
        <f t="shared" si="537"/>
        <v>0</v>
      </c>
      <c r="BP60" s="17">
        <f t="shared" si="537"/>
        <v>0</v>
      </c>
      <c r="BQ60" s="17">
        <f t="shared" si="537"/>
        <v>0</v>
      </c>
      <c r="BR60" s="17">
        <f t="shared" si="537"/>
        <v>0</v>
      </c>
      <c r="BS60" s="17">
        <f t="shared" si="537"/>
        <v>0</v>
      </c>
      <c r="BT60" s="17">
        <f t="shared" si="537"/>
        <v>0</v>
      </c>
      <c r="BU60" s="17">
        <f t="shared" si="537"/>
        <v>0</v>
      </c>
      <c r="BV60" s="17">
        <f t="shared" si="537"/>
        <v>0</v>
      </c>
      <c r="BW60" s="17">
        <f t="shared" si="537"/>
        <v>0</v>
      </c>
      <c r="BX60" s="17">
        <f t="shared" si="537"/>
        <v>0</v>
      </c>
      <c r="BY60" s="17">
        <f t="shared" si="537"/>
        <v>0</v>
      </c>
      <c r="BZ60" s="17">
        <f t="shared" si="537"/>
        <v>0</v>
      </c>
      <c r="CA60" s="17">
        <f t="shared" si="537"/>
        <v>0</v>
      </c>
      <c r="CB60" s="17">
        <f t="shared" si="537"/>
        <v>0</v>
      </c>
      <c r="CC60" s="17">
        <f t="shared" si="537"/>
        <v>0</v>
      </c>
      <c r="CD60" s="17">
        <f t="shared" si="537"/>
        <v>0</v>
      </c>
      <c r="CE60" s="17">
        <f t="shared" si="537"/>
        <v>0</v>
      </c>
      <c r="CF60" s="17">
        <f t="shared" si="537"/>
        <v>0</v>
      </c>
      <c r="CG60" s="17">
        <f t="shared" si="537"/>
        <v>0</v>
      </c>
      <c r="CH60" s="17">
        <f t="shared" si="537"/>
        <v>0</v>
      </c>
      <c r="CI60" s="17">
        <f t="shared" si="537"/>
        <v>0</v>
      </c>
      <c r="CJ60" s="17">
        <f t="shared" si="537"/>
        <v>0</v>
      </c>
      <c r="CK60" s="17">
        <f t="shared" si="537"/>
        <v>0</v>
      </c>
      <c r="CL60" s="17">
        <f t="shared" si="537"/>
        <v>0</v>
      </c>
      <c r="CM60" s="17">
        <f t="shared" si="537"/>
        <v>0</v>
      </c>
      <c r="CN60" s="17">
        <f t="shared" si="537"/>
        <v>0</v>
      </c>
      <c r="CO60" s="17">
        <f t="shared" ref="CO60" si="538">IF((CO36-$AA36)&gt;$D37,0,$D60*(CO40))</f>
        <v>0</v>
      </c>
    </row>
    <row r="61" spans="3:93" s="556" customFormat="1">
      <c r="C61" s="556">
        <f t="shared" si="502"/>
        <v>21</v>
      </c>
      <c r="D61" s="632">
        <v>0</v>
      </c>
      <c r="E61" s="632"/>
      <c r="F61" s="632"/>
      <c r="G61" s="632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17"/>
      <c r="V61" s="17"/>
      <c r="W61" s="17"/>
      <c r="X61" s="17"/>
      <c r="Y61" s="17"/>
      <c r="Z61" s="17"/>
      <c r="AA61" s="17"/>
      <c r="AB61" s="17"/>
      <c r="AC61" s="17">
        <f>IF((AC36-$AB36)&gt;$D37,0,$D61*(AC40))</f>
        <v>0</v>
      </c>
      <c r="AD61" s="17">
        <f t="shared" ref="AD61:CO61" si="539">IF((AD36-$AB36)&gt;$D37,0,$D61*(AD40))</f>
        <v>0</v>
      </c>
      <c r="AE61" s="17">
        <f t="shared" si="539"/>
        <v>0</v>
      </c>
      <c r="AF61" s="17">
        <f t="shared" si="539"/>
        <v>0</v>
      </c>
      <c r="AG61" s="17">
        <f t="shared" si="539"/>
        <v>0</v>
      </c>
      <c r="AH61" s="17">
        <f t="shared" si="539"/>
        <v>0</v>
      </c>
      <c r="AI61" s="17">
        <f t="shared" si="539"/>
        <v>0</v>
      </c>
      <c r="AJ61" s="17">
        <f t="shared" si="539"/>
        <v>0</v>
      </c>
      <c r="AK61" s="17">
        <f t="shared" si="539"/>
        <v>0</v>
      </c>
      <c r="AL61" s="17">
        <f t="shared" si="539"/>
        <v>0</v>
      </c>
      <c r="AM61" s="17">
        <f t="shared" si="539"/>
        <v>0</v>
      </c>
      <c r="AN61" s="17">
        <f t="shared" si="539"/>
        <v>0</v>
      </c>
      <c r="AO61" s="17">
        <f t="shared" si="539"/>
        <v>0</v>
      </c>
      <c r="AP61" s="17">
        <f t="shared" si="539"/>
        <v>0</v>
      </c>
      <c r="AQ61" s="17">
        <f t="shared" si="539"/>
        <v>0</v>
      </c>
      <c r="AR61" s="17">
        <f t="shared" si="539"/>
        <v>0</v>
      </c>
      <c r="AS61" s="17">
        <f t="shared" si="539"/>
        <v>0</v>
      </c>
      <c r="AT61" s="17">
        <f t="shared" si="539"/>
        <v>0</v>
      </c>
      <c r="AU61" s="17">
        <f t="shared" si="539"/>
        <v>0</v>
      </c>
      <c r="AV61" s="17">
        <f t="shared" si="539"/>
        <v>0</v>
      </c>
      <c r="AW61" s="17">
        <f t="shared" si="539"/>
        <v>0</v>
      </c>
      <c r="AX61" s="17">
        <f t="shared" si="539"/>
        <v>0</v>
      </c>
      <c r="AY61" s="17">
        <f t="shared" si="539"/>
        <v>0</v>
      </c>
      <c r="AZ61" s="17">
        <f t="shared" si="539"/>
        <v>0</v>
      </c>
      <c r="BA61" s="17">
        <f t="shared" si="539"/>
        <v>0</v>
      </c>
      <c r="BB61" s="17">
        <f t="shared" si="539"/>
        <v>0</v>
      </c>
      <c r="BC61" s="17">
        <f t="shared" si="539"/>
        <v>0</v>
      </c>
      <c r="BD61" s="17">
        <f t="shared" si="539"/>
        <v>0</v>
      </c>
      <c r="BE61" s="17">
        <f t="shared" si="539"/>
        <v>0</v>
      </c>
      <c r="BF61" s="17">
        <f t="shared" si="539"/>
        <v>0</v>
      </c>
      <c r="BG61" s="17">
        <f t="shared" si="539"/>
        <v>0</v>
      </c>
      <c r="BH61" s="17">
        <f t="shared" si="539"/>
        <v>0</v>
      </c>
      <c r="BI61" s="17">
        <f t="shared" si="539"/>
        <v>0</v>
      </c>
      <c r="BJ61" s="17">
        <f t="shared" si="539"/>
        <v>0</v>
      </c>
      <c r="BK61" s="17">
        <f t="shared" si="539"/>
        <v>0</v>
      </c>
      <c r="BL61" s="17">
        <f t="shared" si="539"/>
        <v>0</v>
      </c>
      <c r="BM61" s="17">
        <f t="shared" si="539"/>
        <v>0</v>
      </c>
      <c r="BN61" s="17">
        <f t="shared" si="539"/>
        <v>0</v>
      </c>
      <c r="BO61" s="17">
        <f t="shared" si="539"/>
        <v>0</v>
      </c>
      <c r="BP61" s="17">
        <f t="shared" si="539"/>
        <v>0</v>
      </c>
      <c r="BQ61" s="17">
        <f t="shared" si="539"/>
        <v>0</v>
      </c>
      <c r="BR61" s="17">
        <f t="shared" si="539"/>
        <v>0</v>
      </c>
      <c r="BS61" s="17">
        <f t="shared" si="539"/>
        <v>0</v>
      </c>
      <c r="BT61" s="17">
        <f t="shared" si="539"/>
        <v>0</v>
      </c>
      <c r="BU61" s="17">
        <f t="shared" si="539"/>
        <v>0</v>
      </c>
      <c r="BV61" s="17">
        <f t="shared" si="539"/>
        <v>0</v>
      </c>
      <c r="BW61" s="17">
        <f t="shared" si="539"/>
        <v>0</v>
      </c>
      <c r="BX61" s="17">
        <f t="shared" si="539"/>
        <v>0</v>
      </c>
      <c r="BY61" s="17">
        <f t="shared" si="539"/>
        <v>0</v>
      </c>
      <c r="BZ61" s="17">
        <f t="shared" si="539"/>
        <v>0</v>
      </c>
      <c r="CA61" s="17">
        <f t="shared" si="539"/>
        <v>0</v>
      </c>
      <c r="CB61" s="17">
        <f t="shared" si="539"/>
        <v>0</v>
      </c>
      <c r="CC61" s="17">
        <f t="shared" si="539"/>
        <v>0</v>
      </c>
      <c r="CD61" s="17">
        <f t="shared" si="539"/>
        <v>0</v>
      </c>
      <c r="CE61" s="17">
        <f t="shared" si="539"/>
        <v>0</v>
      </c>
      <c r="CF61" s="17">
        <f t="shared" si="539"/>
        <v>0</v>
      </c>
      <c r="CG61" s="17">
        <f t="shared" si="539"/>
        <v>0</v>
      </c>
      <c r="CH61" s="17">
        <f t="shared" si="539"/>
        <v>0</v>
      </c>
      <c r="CI61" s="17">
        <f t="shared" si="539"/>
        <v>0</v>
      </c>
      <c r="CJ61" s="17">
        <f t="shared" si="539"/>
        <v>0</v>
      </c>
      <c r="CK61" s="17">
        <f t="shared" si="539"/>
        <v>0</v>
      </c>
      <c r="CL61" s="17">
        <f t="shared" si="539"/>
        <v>0</v>
      </c>
      <c r="CM61" s="17">
        <f t="shared" si="539"/>
        <v>0</v>
      </c>
      <c r="CN61" s="17">
        <f t="shared" si="539"/>
        <v>0</v>
      </c>
      <c r="CO61" s="17">
        <f t="shared" si="539"/>
        <v>0</v>
      </c>
    </row>
    <row r="62" spans="3:93" s="556" customFormat="1">
      <c r="C62" s="556">
        <f t="shared" si="502"/>
        <v>22</v>
      </c>
      <c r="D62" s="632">
        <v>0</v>
      </c>
      <c r="E62" s="632"/>
      <c r="F62" s="632"/>
      <c r="G62" s="632"/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17"/>
      <c r="V62" s="17"/>
      <c r="W62" s="17"/>
      <c r="X62" s="17"/>
      <c r="Y62" s="17"/>
      <c r="Z62" s="17"/>
      <c r="AA62" s="17"/>
      <c r="AB62" s="17"/>
      <c r="AC62" s="17"/>
      <c r="AD62" s="17">
        <f>IF((AD36-$AC36)&gt;$D37,0,$D62*(AD40))</f>
        <v>0</v>
      </c>
      <c r="AE62" s="17">
        <f t="shared" ref="AE62:CO62" si="540">IF((AE36-$AC36)&gt;$D37,0,$D62*(AE40))</f>
        <v>0</v>
      </c>
      <c r="AF62" s="17">
        <f t="shared" si="540"/>
        <v>0</v>
      </c>
      <c r="AG62" s="17">
        <f t="shared" si="540"/>
        <v>0</v>
      </c>
      <c r="AH62" s="17">
        <f t="shared" si="540"/>
        <v>0</v>
      </c>
      <c r="AI62" s="17">
        <f t="shared" si="540"/>
        <v>0</v>
      </c>
      <c r="AJ62" s="17">
        <f t="shared" si="540"/>
        <v>0</v>
      </c>
      <c r="AK62" s="17">
        <f t="shared" si="540"/>
        <v>0</v>
      </c>
      <c r="AL62" s="17">
        <f t="shared" si="540"/>
        <v>0</v>
      </c>
      <c r="AM62" s="17">
        <f t="shared" si="540"/>
        <v>0</v>
      </c>
      <c r="AN62" s="17">
        <f t="shared" si="540"/>
        <v>0</v>
      </c>
      <c r="AO62" s="17">
        <f t="shared" si="540"/>
        <v>0</v>
      </c>
      <c r="AP62" s="17">
        <f t="shared" si="540"/>
        <v>0</v>
      </c>
      <c r="AQ62" s="17">
        <f t="shared" si="540"/>
        <v>0</v>
      </c>
      <c r="AR62" s="17">
        <f t="shared" si="540"/>
        <v>0</v>
      </c>
      <c r="AS62" s="17">
        <f t="shared" si="540"/>
        <v>0</v>
      </c>
      <c r="AT62" s="17">
        <f t="shared" si="540"/>
        <v>0</v>
      </c>
      <c r="AU62" s="17">
        <f t="shared" si="540"/>
        <v>0</v>
      </c>
      <c r="AV62" s="17">
        <f t="shared" si="540"/>
        <v>0</v>
      </c>
      <c r="AW62" s="17">
        <f t="shared" si="540"/>
        <v>0</v>
      </c>
      <c r="AX62" s="17">
        <f t="shared" si="540"/>
        <v>0</v>
      </c>
      <c r="AY62" s="17">
        <f t="shared" si="540"/>
        <v>0</v>
      </c>
      <c r="AZ62" s="17">
        <f t="shared" si="540"/>
        <v>0</v>
      </c>
      <c r="BA62" s="17">
        <f t="shared" si="540"/>
        <v>0</v>
      </c>
      <c r="BB62" s="17">
        <f t="shared" si="540"/>
        <v>0</v>
      </c>
      <c r="BC62" s="17">
        <f t="shared" si="540"/>
        <v>0</v>
      </c>
      <c r="BD62" s="17">
        <f t="shared" si="540"/>
        <v>0</v>
      </c>
      <c r="BE62" s="17">
        <f t="shared" si="540"/>
        <v>0</v>
      </c>
      <c r="BF62" s="17">
        <f t="shared" si="540"/>
        <v>0</v>
      </c>
      <c r="BG62" s="17">
        <f t="shared" si="540"/>
        <v>0</v>
      </c>
      <c r="BH62" s="17">
        <f t="shared" si="540"/>
        <v>0</v>
      </c>
      <c r="BI62" s="17">
        <f t="shared" si="540"/>
        <v>0</v>
      </c>
      <c r="BJ62" s="17">
        <f t="shared" si="540"/>
        <v>0</v>
      </c>
      <c r="BK62" s="17">
        <f t="shared" si="540"/>
        <v>0</v>
      </c>
      <c r="BL62" s="17">
        <f t="shared" si="540"/>
        <v>0</v>
      </c>
      <c r="BM62" s="17">
        <f t="shared" si="540"/>
        <v>0</v>
      </c>
      <c r="BN62" s="17">
        <f t="shared" si="540"/>
        <v>0</v>
      </c>
      <c r="BO62" s="17">
        <f t="shared" si="540"/>
        <v>0</v>
      </c>
      <c r="BP62" s="17">
        <f t="shared" si="540"/>
        <v>0</v>
      </c>
      <c r="BQ62" s="17">
        <f t="shared" si="540"/>
        <v>0</v>
      </c>
      <c r="BR62" s="17">
        <f t="shared" si="540"/>
        <v>0</v>
      </c>
      <c r="BS62" s="17">
        <f t="shared" si="540"/>
        <v>0</v>
      </c>
      <c r="BT62" s="17">
        <f t="shared" si="540"/>
        <v>0</v>
      </c>
      <c r="BU62" s="17">
        <f t="shared" si="540"/>
        <v>0</v>
      </c>
      <c r="BV62" s="17">
        <f t="shared" si="540"/>
        <v>0</v>
      </c>
      <c r="BW62" s="17">
        <f t="shared" si="540"/>
        <v>0</v>
      </c>
      <c r="BX62" s="17">
        <f t="shared" si="540"/>
        <v>0</v>
      </c>
      <c r="BY62" s="17">
        <f t="shared" si="540"/>
        <v>0</v>
      </c>
      <c r="BZ62" s="17">
        <f t="shared" si="540"/>
        <v>0</v>
      </c>
      <c r="CA62" s="17">
        <f t="shared" si="540"/>
        <v>0</v>
      </c>
      <c r="CB62" s="17">
        <f t="shared" si="540"/>
        <v>0</v>
      </c>
      <c r="CC62" s="17">
        <f t="shared" si="540"/>
        <v>0</v>
      </c>
      <c r="CD62" s="17">
        <f t="shared" si="540"/>
        <v>0</v>
      </c>
      <c r="CE62" s="17">
        <f t="shared" si="540"/>
        <v>0</v>
      </c>
      <c r="CF62" s="17">
        <f t="shared" si="540"/>
        <v>0</v>
      </c>
      <c r="CG62" s="17">
        <f t="shared" si="540"/>
        <v>0</v>
      </c>
      <c r="CH62" s="17">
        <f t="shared" si="540"/>
        <v>0</v>
      </c>
      <c r="CI62" s="17">
        <f t="shared" si="540"/>
        <v>0</v>
      </c>
      <c r="CJ62" s="17">
        <f t="shared" si="540"/>
        <v>0</v>
      </c>
      <c r="CK62" s="17">
        <f t="shared" si="540"/>
        <v>0</v>
      </c>
      <c r="CL62" s="17">
        <f t="shared" si="540"/>
        <v>0</v>
      </c>
      <c r="CM62" s="17">
        <f t="shared" si="540"/>
        <v>0</v>
      </c>
      <c r="CN62" s="17">
        <f t="shared" si="540"/>
        <v>0</v>
      </c>
      <c r="CO62" s="17">
        <f t="shared" si="540"/>
        <v>0</v>
      </c>
    </row>
    <row r="63" spans="3:93" s="556" customFormat="1">
      <c r="C63" s="556">
        <f t="shared" si="502"/>
        <v>23</v>
      </c>
      <c r="D63" s="632">
        <v>0</v>
      </c>
      <c r="E63" s="632"/>
      <c r="F63" s="632"/>
      <c r="G63" s="632"/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>
        <f>IF((AE36-$AD36)&gt;$D37,0,$D63*(AE40))</f>
        <v>0</v>
      </c>
      <c r="AF63" s="17">
        <f t="shared" ref="AF63:CO63" si="541">IF((AF36-$AD36)&gt;$D37,0,$D63*(AF40))</f>
        <v>0</v>
      </c>
      <c r="AG63" s="17">
        <f t="shared" si="541"/>
        <v>0</v>
      </c>
      <c r="AH63" s="17">
        <f t="shared" si="541"/>
        <v>0</v>
      </c>
      <c r="AI63" s="17">
        <f t="shared" si="541"/>
        <v>0</v>
      </c>
      <c r="AJ63" s="17">
        <f t="shared" si="541"/>
        <v>0</v>
      </c>
      <c r="AK63" s="17">
        <f t="shared" si="541"/>
        <v>0</v>
      </c>
      <c r="AL63" s="17">
        <f t="shared" si="541"/>
        <v>0</v>
      </c>
      <c r="AM63" s="17">
        <f t="shared" si="541"/>
        <v>0</v>
      </c>
      <c r="AN63" s="17">
        <f t="shared" si="541"/>
        <v>0</v>
      </c>
      <c r="AO63" s="17">
        <f t="shared" si="541"/>
        <v>0</v>
      </c>
      <c r="AP63" s="17">
        <f t="shared" si="541"/>
        <v>0</v>
      </c>
      <c r="AQ63" s="17">
        <f t="shared" si="541"/>
        <v>0</v>
      </c>
      <c r="AR63" s="17">
        <f t="shared" si="541"/>
        <v>0</v>
      </c>
      <c r="AS63" s="17">
        <f t="shared" si="541"/>
        <v>0</v>
      </c>
      <c r="AT63" s="17">
        <f t="shared" si="541"/>
        <v>0</v>
      </c>
      <c r="AU63" s="17">
        <f t="shared" si="541"/>
        <v>0</v>
      </c>
      <c r="AV63" s="17">
        <f t="shared" si="541"/>
        <v>0</v>
      </c>
      <c r="AW63" s="17">
        <f t="shared" si="541"/>
        <v>0</v>
      </c>
      <c r="AX63" s="17">
        <f t="shared" si="541"/>
        <v>0</v>
      </c>
      <c r="AY63" s="17">
        <f t="shared" si="541"/>
        <v>0</v>
      </c>
      <c r="AZ63" s="17">
        <f t="shared" si="541"/>
        <v>0</v>
      </c>
      <c r="BA63" s="17">
        <f t="shared" si="541"/>
        <v>0</v>
      </c>
      <c r="BB63" s="17">
        <f t="shared" si="541"/>
        <v>0</v>
      </c>
      <c r="BC63" s="17">
        <f t="shared" si="541"/>
        <v>0</v>
      </c>
      <c r="BD63" s="17">
        <f t="shared" si="541"/>
        <v>0</v>
      </c>
      <c r="BE63" s="17">
        <f t="shared" si="541"/>
        <v>0</v>
      </c>
      <c r="BF63" s="17">
        <f t="shared" si="541"/>
        <v>0</v>
      </c>
      <c r="BG63" s="17">
        <f t="shared" si="541"/>
        <v>0</v>
      </c>
      <c r="BH63" s="17">
        <f t="shared" si="541"/>
        <v>0</v>
      </c>
      <c r="BI63" s="17">
        <f t="shared" si="541"/>
        <v>0</v>
      </c>
      <c r="BJ63" s="17">
        <f t="shared" si="541"/>
        <v>0</v>
      </c>
      <c r="BK63" s="17">
        <f t="shared" si="541"/>
        <v>0</v>
      </c>
      <c r="BL63" s="17">
        <f t="shared" si="541"/>
        <v>0</v>
      </c>
      <c r="BM63" s="17">
        <f t="shared" si="541"/>
        <v>0</v>
      </c>
      <c r="BN63" s="17">
        <f t="shared" si="541"/>
        <v>0</v>
      </c>
      <c r="BO63" s="17">
        <f t="shared" si="541"/>
        <v>0</v>
      </c>
      <c r="BP63" s="17">
        <f t="shared" si="541"/>
        <v>0</v>
      </c>
      <c r="BQ63" s="17">
        <f t="shared" si="541"/>
        <v>0</v>
      </c>
      <c r="BR63" s="17">
        <f t="shared" si="541"/>
        <v>0</v>
      </c>
      <c r="BS63" s="17">
        <f t="shared" si="541"/>
        <v>0</v>
      </c>
      <c r="BT63" s="17">
        <f t="shared" si="541"/>
        <v>0</v>
      </c>
      <c r="BU63" s="17">
        <f t="shared" si="541"/>
        <v>0</v>
      </c>
      <c r="BV63" s="17">
        <f t="shared" si="541"/>
        <v>0</v>
      </c>
      <c r="BW63" s="17">
        <f t="shared" si="541"/>
        <v>0</v>
      </c>
      <c r="BX63" s="17">
        <f t="shared" si="541"/>
        <v>0</v>
      </c>
      <c r="BY63" s="17">
        <f t="shared" si="541"/>
        <v>0</v>
      </c>
      <c r="BZ63" s="17">
        <f t="shared" si="541"/>
        <v>0</v>
      </c>
      <c r="CA63" s="17">
        <f t="shared" si="541"/>
        <v>0</v>
      </c>
      <c r="CB63" s="17">
        <f t="shared" si="541"/>
        <v>0</v>
      </c>
      <c r="CC63" s="17">
        <f t="shared" si="541"/>
        <v>0</v>
      </c>
      <c r="CD63" s="17">
        <f t="shared" si="541"/>
        <v>0</v>
      </c>
      <c r="CE63" s="17">
        <f t="shared" si="541"/>
        <v>0</v>
      </c>
      <c r="CF63" s="17">
        <f t="shared" si="541"/>
        <v>0</v>
      </c>
      <c r="CG63" s="17">
        <f t="shared" si="541"/>
        <v>0</v>
      </c>
      <c r="CH63" s="17">
        <f t="shared" si="541"/>
        <v>0</v>
      </c>
      <c r="CI63" s="17">
        <f t="shared" si="541"/>
        <v>0</v>
      </c>
      <c r="CJ63" s="17">
        <f t="shared" si="541"/>
        <v>0</v>
      </c>
      <c r="CK63" s="17">
        <f t="shared" si="541"/>
        <v>0</v>
      </c>
      <c r="CL63" s="17">
        <f t="shared" si="541"/>
        <v>0</v>
      </c>
      <c r="CM63" s="17">
        <f t="shared" si="541"/>
        <v>0</v>
      </c>
      <c r="CN63" s="17">
        <f t="shared" si="541"/>
        <v>0</v>
      </c>
      <c r="CO63" s="17">
        <f t="shared" si="541"/>
        <v>0</v>
      </c>
    </row>
    <row r="64" spans="3:93" s="556" customFormat="1">
      <c r="C64" s="556">
        <f t="shared" si="502"/>
        <v>24</v>
      </c>
      <c r="D64" s="632">
        <v>0</v>
      </c>
      <c r="E64" s="632"/>
      <c r="F64" s="632"/>
      <c r="G64" s="632"/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>
        <f>IF((AF36-$AE36)&gt;$D37,0,$D64*(AF40))</f>
        <v>0</v>
      </c>
      <c r="AG64" s="17">
        <f t="shared" ref="AG64:CO64" si="542">IF((AG36-$AE36)&gt;$D37,0,$D64*(AG40))</f>
        <v>0</v>
      </c>
      <c r="AH64" s="17">
        <f t="shared" si="542"/>
        <v>0</v>
      </c>
      <c r="AI64" s="17">
        <f t="shared" si="542"/>
        <v>0</v>
      </c>
      <c r="AJ64" s="17">
        <f t="shared" si="542"/>
        <v>0</v>
      </c>
      <c r="AK64" s="17">
        <f t="shared" si="542"/>
        <v>0</v>
      </c>
      <c r="AL64" s="17">
        <f t="shared" si="542"/>
        <v>0</v>
      </c>
      <c r="AM64" s="17">
        <f t="shared" si="542"/>
        <v>0</v>
      </c>
      <c r="AN64" s="17">
        <f t="shared" si="542"/>
        <v>0</v>
      </c>
      <c r="AO64" s="17">
        <f t="shared" si="542"/>
        <v>0</v>
      </c>
      <c r="AP64" s="17">
        <f t="shared" si="542"/>
        <v>0</v>
      </c>
      <c r="AQ64" s="17">
        <f t="shared" si="542"/>
        <v>0</v>
      </c>
      <c r="AR64" s="17">
        <f t="shared" si="542"/>
        <v>0</v>
      </c>
      <c r="AS64" s="17">
        <f t="shared" si="542"/>
        <v>0</v>
      </c>
      <c r="AT64" s="17">
        <f t="shared" si="542"/>
        <v>0</v>
      </c>
      <c r="AU64" s="17">
        <f t="shared" si="542"/>
        <v>0</v>
      </c>
      <c r="AV64" s="17">
        <f t="shared" si="542"/>
        <v>0</v>
      </c>
      <c r="AW64" s="17">
        <f t="shared" si="542"/>
        <v>0</v>
      </c>
      <c r="AX64" s="17">
        <f t="shared" si="542"/>
        <v>0</v>
      </c>
      <c r="AY64" s="17">
        <f t="shared" si="542"/>
        <v>0</v>
      </c>
      <c r="AZ64" s="17">
        <f t="shared" si="542"/>
        <v>0</v>
      </c>
      <c r="BA64" s="17">
        <f t="shared" si="542"/>
        <v>0</v>
      </c>
      <c r="BB64" s="17">
        <f t="shared" si="542"/>
        <v>0</v>
      </c>
      <c r="BC64" s="17">
        <f t="shared" si="542"/>
        <v>0</v>
      </c>
      <c r="BD64" s="17">
        <f t="shared" si="542"/>
        <v>0</v>
      </c>
      <c r="BE64" s="17">
        <f t="shared" si="542"/>
        <v>0</v>
      </c>
      <c r="BF64" s="17">
        <f t="shared" si="542"/>
        <v>0</v>
      </c>
      <c r="BG64" s="17">
        <f t="shared" si="542"/>
        <v>0</v>
      </c>
      <c r="BH64" s="17">
        <f t="shared" si="542"/>
        <v>0</v>
      </c>
      <c r="BI64" s="17">
        <f t="shared" si="542"/>
        <v>0</v>
      </c>
      <c r="BJ64" s="17">
        <f t="shared" si="542"/>
        <v>0</v>
      </c>
      <c r="BK64" s="17">
        <f t="shared" si="542"/>
        <v>0</v>
      </c>
      <c r="BL64" s="17">
        <f t="shared" si="542"/>
        <v>0</v>
      </c>
      <c r="BM64" s="17">
        <f t="shared" si="542"/>
        <v>0</v>
      </c>
      <c r="BN64" s="17">
        <f t="shared" si="542"/>
        <v>0</v>
      </c>
      <c r="BO64" s="17">
        <f t="shared" si="542"/>
        <v>0</v>
      </c>
      <c r="BP64" s="17">
        <f t="shared" si="542"/>
        <v>0</v>
      </c>
      <c r="BQ64" s="17">
        <f t="shared" si="542"/>
        <v>0</v>
      </c>
      <c r="BR64" s="17">
        <f t="shared" si="542"/>
        <v>0</v>
      </c>
      <c r="BS64" s="17">
        <f t="shared" si="542"/>
        <v>0</v>
      </c>
      <c r="BT64" s="17">
        <f t="shared" si="542"/>
        <v>0</v>
      </c>
      <c r="BU64" s="17">
        <f t="shared" si="542"/>
        <v>0</v>
      </c>
      <c r="BV64" s="17">
        <f t="shared" si="542"/>
        <v>0</v>
      </c>
      <c r="BW64" s="17">
        <f t="shared" si="542"/>
        <v>0</v>
      </c>
      <c r="BX64" s="17">
        <f t="shared" si="542"/>
        <v>0</v>
      </c>
      <c r="BY64" s="17">
        <f t="shared" si="542"/>
        <v>0</v>
      </c>
      <c r="BZ64" s="17">
        <f t="shared" si="542"/>
        <v>0</v>
      </c>
      <c r="CA64" s="17">
        <f t="shared" si="542"/>
        <v>0</v>
      </c>
      <c r="CB64" s="17">
        <f t="shared" si="542"/>
        <v>0</v>
      </c>
      <c r="CC64" s="17">
        <f t="shared" si="542"/>
        <v>0</v>
      </c>
      <c r="CD64" s="17">
        <f t="shared" si="542"/>
        <v>0</v>
      </c>
      <c r="CE64" s="17">
        <f t="shared" si="542"/>
        <v>0</v>
      </c>
      <c r="CF64" s="17">
        <f t="shared" si="542"/>
        <v>0</v>
      </c>
      <c r="CG64" s="17">
        <f t="shared" si="542"/>
        <v>0</v>
      </c>
      <c r="CH64" s="17">
        <f t="shared" si="542"/>
        <v>0</v>
      </c>
      <c r="CI64" s="17">
        <f t="shared" si="542"/>
        <v>0</v>
      </c>
      <c r="CJ64" s="17">
        <f t="shared" si="542"/>
        <v>0</v>
      </c>
      <c r="CK64" s="17">
        <f t="shared" si="542"/>
        <v>0</v>
      </c>
      <c r="CL64" s="17">
        <f t="shared" si="542"/>
        <v>0</v>
      </c>
      <c r="CM64" s="17">
        <f t="shared" si="542"/>
        <v>0</v>
      </c>
      <c r="CN64" s="17">
        <f t="shared" si="542"/>
        <v>0</v>
      </c>
      <c r="CO64" s="17">
        <f t="shared" si="542"/>
        <v>0</v>
      </c>
    </row>
    <row r="65" spans="1:93" s="556" customFormat="1">
      <c r="C65" s="556">
        <f t="shared" si="502"/>
        <v>25</v>
      </c>
      <c r="D65" s="632">
        <v>0</v>
      </c>
      <c r="E65" s="632"/>
      <c r="F65" s="632"/>
      <c r="G65" s="632"/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>
        <f>IF((AG36-$AF36)&gt;$D37,0,$D65*(AG40))</f>
        <v>0</v>
      </c>
      <c r="AH65" s="17">
        <f t="shared" ref="AH65:CO65" si="543">IF((AH36-$AF36)&gt;$D37,0,$D65*(AH40))</f>
        <v>0</v>
      </c>
      <c r="AI65" s="17">
        <f t="shared" si="543"/>
        <v>0</v>
      </c>
      <c r="AJ65" s="17">
        <f t="shared" si="543"/>
        <v>0</v>
      </c>
      <c r="AK65" s="17">
        <f t="shared" si="543"/>
        <v>0</v>
      </c>
      <c r="AL65" s="17">
        <f t="shared" si="543"/>
        <v>0</v>
      </c>
      <c r="AM65" s="17">
        <f t="shared" si="543"/>
        <v>0</v>
      </c>
      <c r="AN65" s="17">
        <f t="shared" si="543"/>
        <v>0</v>
      </c>
      <c r="AO65" s="17">
        <f t="shared" si="543"/>
        <v>0</v>
      </c>
      <c r="AP65" s="17">
        <f t="shared" si="543"/>
        <v>0</v>
      </c>
      <c r="AQ65" s="17">
        <f t="shared" si="543"/>
        <v>0</v>
      </c>
      <c r="AR65" s="17">
        <f t="shared" si="543"/>
        <v>0</v>
      </c>
      <c r="AS65" s="17">
        <f t="shared" si="543"/>
        <v>0</v>
      </c>
      <c r="AT65" s="17">
        <f t="shared" si="543"/>
        <v>0</v>
      </c>
      <c r="AU65" s="17">
        <f t="shared" si="543"/>
        <v>0</v>
      </c>
      <c r="AV65" s="17">
        <f t="shared" si="543"/>
        <v>0</v>
      </c>
      <c r="AW65" s="17">
        <f t="shared" si="543"/>
        <v>0</v>
      </c>
      <c r="AX65" s="17">
        <f t="shared" si="543"/>
        <v>0</v>
      </c>
      <c r="AY65" s="17">
        <f t="shared" si="543"/>
        <v>0</v>
      </c>
      <c r="AZ65" s="17">
        <f t="shared" si="543"/>
        <v>0</v>
      </c>
      <c r="BA65" s="17">
        <f t="shared" si="543"/>
        <v>0</v>
      </c>
      <c r="BB65" s="17">
        <f t="shared" si="543"/>
        <v>0</v>
      </c>
      <c r="BC65" s="17">
        <f t="shared" si="543"/>
        <v>0</v>
      </c>
      <c r="BD65" s="17">
        <f t="shared" si="543"/>
        <v>0</v>
      </c>
      <c r="BE65" s="17">
        <f t="shared" si="543"/>
        <v>0</v>
      </c>
      <c r="BF65" s="17">
        <f t="shared" si="543"/>
        <v>0</v>
      </c>
      <c r="BG65" s="17">
        <f t="shared" si="543"/>
        <v>0</v>
      </c>
      <c r="BH65" s="17">
        <f t="shared" si="543"/>
        <v>0</v>
      </c>
      <c r="BI65" s="17">
        <f t="shared" si="543"/>
        <v>0</v>
      </c>
      <c r="BJ65" s="17">
        <f t="shared" si="543"/>
        <v>0</v>
      </c>
      <c r="BK65" s="17">
        <f t="shared" si="543"/>
        <v>0</v>
      </c>
      <c r="BL65" s="17">
        <f t="shared" si="543"/>
        <v>0</v>
      </c>
      <c r="BM65" s="17">
        <f t="shared" si="543"/>
        <v>0</v>
      </c>
      <c r="BN65" s="17">
        <f t="shared" si="543"/>
        <v>0</v>
      </c>
      <c r="BO65" s="17">
        <f t="shared" si="543"/>
        <v>0</v>
      </c>
      <c r="BP65" s="17">
        <f t="shared" si="543"/>
        <v>0</v>
      </c>
      <c r="BQ65" s="17">
        <f t="shared" si="543"/>
        <v>0</v>
      </c>
      <c r="BR65" s="17">
        <f t="shared" si="543"/>
        <v>0</v>
      </c>
      <c r="BS65" s="17">
        <f t="shared" si="543"/>
        <v>0</v>
      </c>
      <c r="BT65" s="17">
        <f t="shared" si="543"/>
        <v>0</v>
      </c>
      <c r="BU65" s="17">
        <f t="shared" si="543"/>
        <v>0</v>
      </c>
      <c r="BV65" s="17">
        <f t="shared" si="543"/>
        <v>0</v>
      </c>
      <c r="BW65" s="17">
        <f t="shared" si="543"/>
        <v>0</v>
      </c>
      <c r="BX65" s="17">
        <f t="shared" si="543"/>
        <v>0</v>
      </c>
      <c r="BY65" s="17">
        <f t="shared" si="543"/>
        <v>0</v>
      </c>
      <c r="BZ65" s="17">
        <f t="shared" si="543"/>
        <v>0</v>
      </c>
      <c r="CA65" s="17">
        <f t="shared" si="543"/>
        <v>0</v>
      </c>
      <c r="CB65" s="17">
        <f t="shared" si="543"/>
        <v>0</v>
      </c>
      <c r="CC65" s="17">
        <f t="shared" si="543"/>
        <v>0</v>
      </c>
      <c r="CD65" s="17">
        <f t="shared" si="543"/>
        <v>0</v>
      </c>
      <c r="CE65" s="17">
        <f t="shared" si="543"/>
        <v>0</v>
      </c>
      <c r="CF65" s="17">
        <f t="shared" si="543"/>
        <v>0</v>
      </c>
      <c r="CG65" s="17">
        <f t="shared" si="543"/>
        <v>0</v>
      </c>
      <c r="CH65" s="17">
        <f t="shared" si="543"/>
        <v>0</v>
      </c>
      <c r="CI65" s="17">
        <f t="shared" si="543"/>
        <v>0</v>
      </c>
      <c r="CJ65" s="17">
        <f t="shared" si="543"/>
        <v>0</v>
      </c>
      <c r="CK65" s="17">
        <f t="shared" si="543"/>
        <v>0</v>
      </c>
      <c r="CL65" s="17">
        <f t="shared" si="543"/>
        <v>0</v>
      </c>
      <c r="CM65" s="17">
        <f t="shared" si="543"/>
        <v>0</v>
      </c>
      <c r="CN65" s="17">
        <f t="shared" si="543"/>
        <v>0</v>
      </c>
      <c r="CO65" s="17">
        <f t="shared" si="543"/>
        <v>0</v>
      </c>
    </row>
    <row r="66" spans="1:93" s="556" customFormat="1">
      <c r="C66" s="556">
        <f t="shared" si="502"/>
        <v>26</v>
      </c>
      <c r="D66" s="632">
        <v>0</v>
      </c>
      <c r="E66" s="632"/>
      <c r="F66" s="632"/>
      <c r="G66" s="632"/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>
        <f>IF((AH36-$AG36)&gt;$D37,0,$D66*(AH40))</f>
        <v>0</v>
      </c>
      <c r="AI66" s="17">
        <f t="shared" ref="AI66:CO66" si="544">IF((AI36-$AG36)&gt;$D37,0,$D66*(AI40))</f>
        <v>0</v>
      </c>
      <c r="AJ66" s="17">
        <f t="shared" si="544"/>
        <v>0</v>
      </c>
      <c r="AK66" s="17">
        <f t="shared" si="544"/>
        <v>0</v>
      </c>
      <c r="AL66" s="17">
        <f t="shared" si="544"/>
        <v>0</v>
      </c>
      <c r="AM66" s="17">
        <f t="shared" si="544"/>
        <v>0</v>
      </c>
      <c r="AN66" s="17">
        <f t="shared" si="544"/>
        <v>0</v>
      </c>
      <c r="AO66" s="17">
        <f t="shared" si="544"/>
        <v>0</v>
      </c>
      <c r="AP66" s="17">
        <f t="shared" si="544"/>
        <v>0</v>
      </c>
      <c r="AQ66" s="17">
        <f t="shared" si="544"/>
        <v>0</v>
      </c>
      <c r="AR66" s="17">
        <f t="shared" si="544"/>
        <v>0</v>
      </c>
      <c r="AS66" s="17">
        <f t="shared" si="544"/>
        <v>0</v>
      </c>
      <c r="AT66" s="17">
        <f t="shared" si="544"/>
        <v>0</v>
      </c>
      <c r="AU66" s="17">
        <f t="shared" si="544"/>
        <v>0</v>
      </c>
      <c r="AV66" s="17">
        <f t="shared" si="544"/>
        <v>0</v>
      </c>
      <c r="AW66" s="17">
        <f t="shared" si="544"/>
        <v>0</v>
      </c>
      <c r="AX66" s="17">
        <f t="shared" si="544"/>
        <v>0</v>
      </c>
      <c r="AY66" s="17">
        <f t="shared" si="544"/>
        <v>0</v>
      </c>
      <c r="AZ66" s="17">
        <f t="shared" si="544"/>
        <v>0</v>
      </c>
      <c r="BA66" s="17">
        <f t="shared" si="544"/>
        <v>0</v>
      </c>
      <c r="BB66" s="17">
        <f t="shared" si="544"/>
        <v>0</v>
      </c>
      <c r="BC66" s="17">
        <f t="shared" si="544"/>
        <v>0</v>
      </c>
      <c r="BD66" s="17">
        <f t="shared" si="544"/>
        <v>0</v>
      </c>
      <c r="BE66" s="17">
        <f t="shared" si="544"/>
        <v>0</v>
      </c>
      <c r="BF66" s="17">
        <f t="shared" si="544"/>
        <v>0</v>
      </c>
      <c r="BG66" s="17">
        <f t="shared" si="544"/>
        <v>0</v>
      </c>
      <c r="BH66" s="17">
        <f t="shared" si="544"/>
        <v>0</v>
      </c>
      <c r="BI66" s="17">
        <f t="shared" si="544"/>
        <v>0</v>
      </c>
      <c r="BJ66" s="17">
        <f t="shared" si="544"/>
        <v>0</v>
      </c>
      <c r="BK66" s="17">
        <f t="shared" si="544"/>
        <v>0</v>
      </c>
      <c r="BL66" s="17">
        <f t="shared" si="544"/>
        <v>0</v>
      </c>
      <c r="BM66" s="17">
        <f t="shared" si="544"/>
        <v>0</v>
      </c>
      <c r="BN66" s="17">
        <f t="shared" si="544"/>
        <v>0</v>
      </c>
      <c r="BO66" s="17">
        <f t="shared" si="544"/>
        <v>0</v>
      </c>
      <c r="BP66" s="17">
        <f t="shared" si="544"/>
        <v>0</v>
      </c>
      <c r="BQ66" s="17">
        <f t="shared" si="544"/>
        <v>0</v>
      </c>
      <c r="BR66" s="17">
        <f t="shared" si="544"/>
        <v>0</v>
      </c>
      <c r="BS66" s="17">
        <f t="shared" si="544"/>
        <v>0</v>
      </c>
      <c r="BT66" s="17">
        <f t="shared" si="544"/>
        <v>0</v>
      </c>
      <c r="BU66" s="17">
        <f t="shared" si="544"/>
        <v>0</v>
      </c>
      <c r="BV66" s="17">
        <f t="shared" si="544"/>
        <v>0</v>
      </c>
      <c r="BW66" s="17">
        <f t="shared" si="544"/>
        <v>0</v>
      </c>
      <c r="BX66" s="17">
        <f t="shared" si="544"/>
        <v>0</v>
      </c>
      <c r="BY66" s="17">
        <f t="shared" si="544"/>
        <v>0</v>
      </c>
      <c r="BZ66" s="17">
        <f t="shared" si="544"/>
        <v>0</v>
      </c>
      <c r="CA66" s="17">
        <f t="shared" si="544"/>
        <v>0</v>
      </c>
      <c r="CB66" s="17">
        <f t="shared" si="544"/>
        <v>0</v>
      </c>
      <c r="CC66" s="17">
        <f t="shared" si="544"/>
        <v>0</v>
      </c>
      <c r="CD66" s="17">
        <f t="shared" si="544"/>
        <v>0</v>
      </c>
      <c r="CE66" s="17">
        <f t="shared" si="544"/>
        <v>0</v>
      </c>
      <c r="CF66" s="17">
        <f t="shared" si="544"/>
        <v>0</v>
      </c>
      <c r="CG66" s="17">
        <f t="shared" si="544"/>
        <v>0</v>
      </c>
      <c r="CH66" s="17">
        <f t="shared" si="544"/>
        <v>0</v>
      </c>
      <c r="CI66" s="17">
        <f t="shared" si="544"/>
        <v>0</v>
      </c>
      <c r="CJ66" s="17">
        <f t="shared" si="544"/>
        <v>0</v>
      </c>
      <c r="CK66" s="17">
        <f t="shared" si="544"/>
        <v>0</v>
      </c>
      <c r="CL66" s="17">
        <f t="shared" si="544"/>
        <v>0</v>
      </c>
      <c r="CM66" s="17">
        <f t="shared" si="544"/>
        <v>0</v>
      </c>
      <c r="CN66" s="17">
        <f t="shared" si="544"/>
        <v>0</v>
      </c>
      <c r="CO66" s="17">
        <f t="shared" si="544"/>
        <v>0</v>
      </c>
    </row>
    <row r="67" spans="1:93" s="556" customFormat="1">
      <c r="C67" s="556">
        <f t="shared" si="502"/>
        <v>27</v>
      </c>
      <c r="D67" s="632">
        <v>0</v>
      </c>
      <c r="E67" s="632"/>
      <c r="F67" s="632"/>
      <c r="G67" s="632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>
        <f>IF((AI36-$AH36)&gt;$D37,0,$D67*(AI40))</f>
        <v>0</v>
      </c>
      <c r="AJ67" s="17">
        <f t="shared" ref="AJ67:CO67" si="545">IF((AJ36-$AH36)&gt;$D37,0,$D67*(AJ40))</f>
        <v>0</v>
      </c>
      <c r="AK67" s="17">
        <f t="shared" si="545"/>
        <v>0</v>
      </c>
      <c r="AL67" s="17">
        <f t="shared" si="545"/>
        <v>0</v>
      </c>
      <c r="AM67" s="17">
        <f t="shared" si="545"/>
        <v>0</v>
      </c>
      <c r="AN67" s="17">
        <f t="shared" si="545"/>
        <v>0</v>
      </c>
      <c r="AO67" s="17">
        <f t="shared" si="545"/>
        <v>0</v>
      </c>
      <c r="AP67" s="17">
        <f t="shared" si="545"/>
        <v>0</v>
      </c>
      <c r="AQ67" s="17">
        <f t="shared" si="545"/>
        <v>0</v>
      </c>
      <c r="AR67" s="17">
        <f t="shared" si="545"/>
        <v>0</v>
      </c>
      <c r="AS67" s="17">
        <f t="shared" si="545"/>
        <v>0</v>
      </c>
      <c r="AT67" s="17">
        <f t="shared" si="545"/>
        <v>0</v>
      </c>
      <c r="AU67" s="17">
        <f t="shared" si="545"/>
        <v>0</v>
      </c>
      <c r="AV67" s="17">
        <f t="shared" si="545"/>
        <v>0</v>
      </c>
      <c r="AW67" s="17">
        <f t="shared" si="545"/>
        <v>0</v>
      </c>
      <c r="AX67" s="17">
        <f t="shared" si="545"/>
        <v>0</v>
      </c>
      <c r="AY67" s="17">
        <f t="shared" si="545"/>
        <v>0</v>
      </c>
      <c r="AZ67" s="17">
        <f t="shared" si="545"/>
        <v>0</v>
      </c>
      <c r="BA67" s="17">
        <f t="shared" si="545"/>
        <v>0</v>
      </c>
      <c r="BB67" s="17">
        <f t="shared" si="545"/>
        <v>0</v>
      </c>
      <c r="BC67" s="17">
        <f t="shared" si="545"/>
        <v>0</v>
      </c>
      <c r="BD67" s="17">
        <f t="shared" si="545"/>
        <v>0</v>
      </c>
      <c r="BE67" s="17">
        <f t="shared" si="545"/>
        <v>0</v>
      </c>
      <c r="BF67" s="17">
        <f t="shared" si="545"/>
        <v>0</v>
      </c>
      <c r="BG67" s="17">
        <f t="shared" si="545"/>
        <v>0</v>
      </c>
      <c r="BH67" s="17">
        <f t="shared" si="545"/>
        <v>0</v>
      </c>
      <c r="BI67" s="17">
        <f t="shared" si="545"/>
        <v>0</v>
      </c>
      <c r="BJ67" s="17">
        <f t="shared" si="545"/>
        <v>0</v>
      </c>
      <c r="BK67" s="17">
        <f t="shared" si="545"/>
        <v>0</v>
      </c>
      <c r="BL67" s="17">
        <f t="shared" si="545"/>
        <v>0</v>
      </c>
      <c r="BM67" s="17">
        <f t="shared" si="545"/>
        <v>0</v>
      </c>
      <c r="BN67" s="17">
        <f t="shared" si="545"/>
        <v>0</v>
      </c>
      <c r="BO67" s="17">
        <f t="shared" si="545"/>
        <v>0</v>
      </c>
      <c r="BP67" s="17">
        <f t="shared" si="545"/>
        <v>0</v>
      </c>
      <c r="BQ67" s="17">
        <f t="shared" si="545"/>
        <v>0</v>
      </c>
      <c r="BR67" s="17">
        <f t="shared" si="545"/>
        <v>0</v>
      </c>
      <c r="BS67" s="17">
        <f t="shared" si="545"/>
        <v>0</v>
      </c>
      <c r="BT67" s="17">
        <f t="shared" si="545"/>
        <v>0</v>
      </c>
      <c r="BU67" s="17">
        <f t="shared" si="545"/>
        <v>0</v>
      </c>
      <c r="BV67" s="17">
        <f t="shared" si="545"/>
        <v>0</v>
      </c>
      <c r="BW67" s="17">
        <f t="shared" si="545"/>
        <v>0</v>
      </c>
      <c r="BX67" s="17">
        <f t="shared" si="545"/>
        <v>0</v>
      </c>
      <c r="BY67" s="17">
        <f t="shared" si="545"/>
        <v>0</v>
      </c>
      <c r="BZ67" s="17">
        <f t="shared" si="545"/>
        <v>0</v>
      </c>
      <c r="CA67" s="17">
        <f t="shared" si="545"/>
        <v>0</v>
      </c>
      <c r="CB67" s="17">
        <f t="shared" si="545"/>
        <v>0</v>
      </c>
      <c r="CC67" s="17">
        <f t="shared" si="545"/>
        <v>0</v>
      </c>
      <c r="CD67" s="17">
        <f t="shared" si="545"/>
        <v>0</v>
      </c>
      <c r="CE67" s="17">
        <f t="shared" si="545"/>
        <v>0</v>
      </c>
      <c r="CF67" s="17">
        <f t="shared" si="545"/>
        <v>0</v>
      </c>
      <c r="CG67" s="17">
        <f t="shared" si="545"/>
        <v>0</v>
      </c>
      <c r="CH67" s="17">
        <f t="shared" si="545"/>
        <v>0</v>
      </c>
      <c r="CI67" s="17">
        <f t="shared" si="545"/>
        <v>0</v>
      </c>
      <c r="CJ67" s="17">
        <f t="shared" si="545"/>
        <v>0</v>
      </c>
      <c r="CK67" s="17">
        <f t="shared" si="545"/>
        <v>0</v>
      </c>
      <c r="CL67" s="17">
        <f t="shared" si="545"/>
        <v>0</v>
      </c>
      <c r="CM67" s="17">
        <f t="shared" si="545"/>
        <v>0</v>
      </c>
      <c r="CN67" s="17">
        <f t="shared" si="545"/>
        <v>0</v>
      </c>
      <c r="CO67" s="17">
        <f t="shared" si="545"/>
        <v>0</v>
      </c>
    </row>
    <row r="68" spans="1:93" s="556" customFormat="1">
      <c r="C68" s="556">
        <f t="shared" si="502"/>
        <v>28</v>
      </c>
      <c r="D68" s="632">
        <v>0</v>
      </c>
      <c r="E68" s="632"/>
      <c r="F68" s="632"/>
      <c r="G68" s="632"/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>
        <f>IF((AJ36-$AI36)&gt;$D37,0,$D68*(AJ40))</f>
        <v>0</v>
      </c>
      <c r="AK68" s="17">
        <f t="shared" ref="AK68:CO68" si="546">IF((AK36-$AI36)&gt;$D37,0,$D68*(AK40))</f>
        <v>0</v>
      </c>
      <c r="AL68" s="17">
        <f t="shared" si="546"/>
        <v>0</v>
      </c>
      <c r="AM68" s="17">
        <f t="shared" si="546"/>
        <v>0</v>
      </c>
      <c r="AN68" s="17">
        <f t="shared" si="546"/>
        <v>0</v>
      </c>
      <c r="AO68" s="17">
        <f t="shared" si="546"/>
        <v>0</v>
      </c>
      <c r="AP68" s="17">
        <f t="shared" si="546"/>
        <v>0</v>
      </c>
      <c r="AQ68" s="17">
        <f t="shared" si="546"/>
        <v>0</v>
      </c>
      <c r="AR68" s="17">
        <f t="shared" si="546"/>
        <v>0</v>
      </c>
      <c r="AS68" s="17">
        <f t="shared" si="546"/>
        <v>0</v>
      </c>
      <c r="AT68" s="17">
        <f t="shared" si="546"/>
        <v>0</v>
      </c>
      <c r="AU68" s="17">
        <f t="shared" si="546"/>
        <v>0</v>
      </c>
      <c r="AV68" s="17">
        <f t="shared" si="546"/>
        <v>0</v>
      </c>
      <c r="AW68" s="17">
        <f t="shared" si="546"/>
        <v>0</v>
      </c>
      <c r="AX68" s="17">
        <f t="shared" si="546"/>
        <v>0</v>
      </c>
      <c r="AY68" s="17">
        <f t="shared" si="546"/>
        <v>0</v>
      </c>
      <c r="AZ68" s="17">
        <f t="shared" si="546"/>
        <v>0</v>
      </c>
      <c r="BA68" s="17">
        <f t="shared" si="546"/>
        <v>0</v>
      </c>
      <c r="BB68" s="17">
        <f t="shared" si="546"/>
        <v>0</v>
      </c>
      <c r="BC68" s="17">
        <f t="shared" si="546"/>
        <v>0</v>
      </c>
      <c r="BD68" s="17">
        <f t="shared" si="546"/>
        <v>0</v>
      </c>
      <c r="BE68" s="17">
        <f t="shared" si="546"/>
        <v>0</v>
      </c>
      <c r="BF68" s="17">
        <f t="shared" si="546"/>
        <v>0</v>
      </c>
      <c r="BG68" s="17">
        <f t="shared" si="546"/>
        <v>0</v>
      </c>
      <c r="BH68" s="17">
        <f t="shared" si="546"/>
        <v>0</v>
      </c>
      <c r="BI68" s="17">
        <f t="shared" si="546"/>
        <v>0</v>
      </c>
      <c r="BJ68" s="17">
        <f t="shared" si="546"/>
        <v>0</v>
      </c>
      <c r="BK68" s="17">
        <f t="shared" si="546"/>
        <v>0</v>
      </c>
      <c r="BL68" s="17">
        <f t="shared" si="546"/>
        <v>0</v>
      </c>
      <c r="BM68" s="17">
        <f t="shared" si="546"/>
        <v>0</v>
      </c>
      <c r="BN68" s="17">
        <f t="shared" si="546"/>
        <v>0</v>
      </c>
      <c r="BO68" s="17">
        <f t="shared" si="546"/>
        <v>0</v>
      </c>
      <c r="BP68" s="17">
        <f t="shared" si="546"/>
        <v>0</v>
      </c>
      <c r="BQ68" s="17">
        <f t="shared" si="546"/>
        <v>0</v>
      </c>
      <c r="BR68" s="17">
        <f t="shared" si="546"/>
        <v>0</v>
      </c>
      <c r="BS68" s="17">
        <f t="shared" si="546"/>
        <v>0</v>
      </c>
      <c r="BT68" s="17">
        <f t="shared" si="546"/>
        <v>0</v>
      </c>
      <c r="BU68" s="17">
        <f t="shared" si="546"/>
        <v>0</v>
      </c>
      <c r="BV68" s="17">
        <f t="shared" si="546"/>
        <v>0</v>
      </c>
      <c r="BW68" s="17">
        <f t="shared" si="546"/>
        <v>0</v>
      </c>
      <c r="BX68" s="17">
        <f t="shared" si="546"/>
        <v>0</v>
      </c>
      <c r="BY68" s="17">
        <f t="shared" si="546"/>
        <v>0</v>
      </c>
      <c r="BZ68" s="17">
        <f t="shared" si="546"/>
        <v>0</v>
      </c>
      <c r="CA68" s="17">
        <f t="shared" si="546"/>
        <v>0</v>
      </c>
      <c r="CB68" s="17">
        <f t="shared" si="546"/>
        <v>0</v>
      </c>
      <c r="CC68" s="17">
        <f t="shared" si="546"/>
        <v>0</v>
      </c>
      <c r="CD68" s="17">
        <f t="shared" si="546"/>
        <v>0</v>
      </c>
      <c r="CE68" s="17">
        <f t="shared" si="546"/>
        <v>0</v>
      </c>
      <c r="CF68" s="17">
        <f t="shared" si="546"/>
        <v>0</v>
      </c>
      <c r="CG68" s="17">
        <f t="shared" si="546"/>
        <v>0</v>
      </c>
      <c r="CH68" s="17">
        <f t="shared" si="546"/>
        <v>0</v>
      </c>
      <c r="CI68" s="17">
        <f t="shared" si="546"/>
        <v>0</v>
      </c>
      <c r="CJ68" s="17">
        <f t="shared" si="546"/>
        <v>0</v>
      </c>
      <c r="CK68" s="17">
        <f t="shared" si="546"/>
        <v>0</v>
      </c>
      <c r="CL68" s="17">
        <f t="shared" si="546"/>
        <v>0</v>
      </c>
      <c r="CM68" s="17">
        <f t="shared" si="546"/>
        <v>0</v>
      </c>
      <c r="CN68" s="17">
        <f t="shared" si="546"/>
        <v>0</v>
      </c>
      <c r="CO68" s="17">
        <f t="shared" si="546"/>
        <v>0</v>
      </c>
    </row>
    <row r="69" spans="1:93" s="172" customFormat="1">
      <c r="A69" s="10"/>
      <c r="B69" s="10"/>
      <c r="C69" s="556">
        <f t="shared" si="502"/>
        <v>29</v>
      </c>
      <c r="D69" s="632">
        <v>0</v>
      </c>
      <c r="E69" s="97"/>
      <c r="F69" s="97"/>
      <c r="G69" s="97"/>
      <c r="H69" s="289"/>
      <c r="I69" s="289"/>
      <c r="J69" s="289"/>
      <c r="K69" s="289"/>
      <c r="L69" s="289"/>
      <c r="M69" s="289"/>
      <c r="N69" s="289"/>
      <c r="O69" s="289"/>
      <c r="P69" s="289"/>
      <c r="Q69" s="289"/>
      <c r="R69" s="289"/>
      <c r="S69" s="289"/>
      <c r="T69" s="289"/>
      <c r="U69" s="289"/>
      <c r="V69" s="289"/>
      <c r="W69" s="289"/>
      <c r="X69" s="289"/>
      <c r="Y69" s="289"/>
      <c r="Z69" s="289"/>
      <c r="AA69" s="289"/>
      <c r="AB69" s="289"/>
      <c r="AC69" s="289"/>
      <c r="AD69" s="289"/>
      <c r="AE69" s="289"/>
      <c r="AF69" s="289"/>
      <c r="AG69" s="289"/>
      <c r="AH69" s="289"/>
      <c r="AI69" s="289"/>
      <c r="AJ69" s="289"/>
      <c r="AK69" s="289">
        <f>IF((AK36-$AJ36)&gt;$D37,0,$D69*(AK40))</f>
        <v>0</v>
      </c>
      <c r="AL69" s="289">
        <f t="shared" ref="AL69:CO69" si="547">IF((AL36-$AJ36)&gt;$D37,0,$D69*(AL40))</f>
        <v>0</v>
      </c>
      <c r="AM69" s="289">
        <f t="shared" si="547"/>
        <v>0</v>
      </c>
      <c r="AN69" s="289">
        <f t="shared" si="547"/>
        <v>0</v>
      </c>
      <c r="AO69" s="289">
        <f t="shared" si="547"/>
        <v>0</v>
      </c>
      <c r="AP69" s="289">
        <f t="shared" si="547"/>
        <v>0</v>
      </c>
      <c r="AQ69" s="289">
        <f t="shared" si="547"/>
        <v>0</v>
      </c>
      <c r="AR69" s="289">
        <f t="shared" si="547"/>
        <v>0</v>
      </c>
      <c r="AS69" s="289">
        <f t="shared" si="547"/>
        <v>0</v>
      </c>
      <c r="AT69" s="289">
        <f t="shared" si="547"/>
        <v>0</v>
      </c>
      <c r="AU69" s="289">
        <f t="shared" si="547"/>
        <v>0</v>
      </c>
      <c r="AV69" s="289">
        <f t="shared" si="547"/>
        <v>0</v>
      </c>
      <c r="AW69" s="289">
        <f t="shared" si="547"/>
        <v>0</v>
      </c>
      <c r="AX69" s="289">
        <f t="shared" si="547"/>
        <v>0</v>
      </c>
      <c r="AY69" s="289">
        <f t="shared" si="547"/>
        <v>0</v>
      </c>
      <c r="AZ69" s="289">
        <f t="shared" si="547"/>
        <v>0</v>
      </c>
      <c r="BA69" s="289">
        <f t="shared" si="547"/>
        <v>0</v>
      </c>
      <c r="BB69" s="289">
        <f t="shared" si="547"/>
        <v>0</v>
      </c>
      <c r="BC69" s="289">
        <f t="shared" si="547"/>
        <v>0</v>
      </c>
      <c r="BD69" s="289">
        <f t="shared" si="547"/>
        <v>0</v>
      </c>
      <c r="BE69" s="289">
        <f t="shared" si="547"/>
        <v>0</v>
      </c>
      <c r="BF69" s="289">
        <f t="shared" si="547"/>
        <v>0</v>
      </c>
      <c r="BG69" s="289">
        <f t="shared" si="547"/>
        <v>0</v>
      </c>
      <c r="BH69" s="289">
        <f t="shared" si="547"/>
        <v>0</v>
      </c>
      <c r="BI69" s="289">
        <f t="shared" si="547"/>
        <v>0</v>
      </c>
      <c r="BJ69" s="289">
        <f t="shared" si="547"/>
        <v>0</v>
      </c>
      <c r="BK69" s="289">
        <f t="shared" si="547"/>
        <v>0</v>
      </c>
      <c r="BL69" s="289">
        <f t="shared" si="547"/>
        <v>0</v>
      </c>
      <c r="BM69" s="289">
        <f t="shared" si="547"/>
        <v>0</v>
      </c>
      <c r="BN69" s="289">
        <f t="shared" si="547"/>
        <v>0</v>
      </c>
      <c r="BO69" s="289">
        <f t="shared" si="547"/>
        <v>0</v>
      </c>
      <c r="BP69" s="289">
        <f t="shared" si="547"/>
        <v>0</v>
      </c>
      <c r="BQ69" s="289">
        <f t="shared" si="547"/>
        <v>0</v>
      </c>
      <c r="BR69" s="289">
        <f t="shared" si="547"/>
        <v>0</v>
      </c>
      <c r="BS69" s="289">
        <f t="shared" si="547"/>
        <v>0</v>
      </c>
      <c r="BT69" s="289">
        <f t="shared" si="547"/>
        <v>0</v>
      </c>
      <c r="BU69" s="289">
        <f t="shared" si="547"/>
        <v>0</v>
      </c>
      <c r="BV69" s="289">
        <f t="shared" si="547"/>
        <v>0</v>
      </c>
      <c r="BW69" s="289">
        <f t="shared" si="547"/>
        <v>0</v>
      </c>
      <c r="BX69" s="289">
        <f t="shared" si="547"/>
        <v>0</v>
      </c>
      <c r="BY69" s="289">
        <f t="shared" si="547"/>
        <v>0</v>
      </c>
      <c r="BZ69" s="289">
        <f t="shared" si="547"/>
        <v>0</v>
      </c>
      <c r="CA69" s="289">
        <f t="shared" si="547"/>
        <v>0</v>
      </c>
      <c r="CB69" s="289">
        <f t="shared" si="547"/>
        <v>0</v>
      </c>
      <c r="CC69" s="289">
        <f t="shared" si="547"/>
        <v>0</v>
      </c>
      <c r="CD69" s="289">
        <f t="shared" si="547"/>
        <v>0</v>
      </c>
      <c r="CE69" s="289">
        <f t="shared" si="547"/>
        <v>0</v>
      </c>
      <c r="CF69" s="289">
        <f t="shared" si="547"/>
        <v>0</v>
      </c>
      <c r="CG69" s="289">
        <f t="shared" si="547"/>
        <v>0</v>
      </c>
      <c r="CH69" s="289">
        <f t="shared" si="547"/>
        <v>0</v>
      </c>
      <c r="CI69" s="289">
        <f t="shared" si="547"/>
        <v>0</v>
      </c>
      <c r="CJ69" s="289">
        <f t="shared" si="547"/>
        <v>0</v>
      </c>
      <c r="CK69" s="289">
        <f t="shared" si="547"/>
        <v>0</v>
      </c>
      <c r="CL69" s="289">
        <f t="shared" si="547"/>
        <v>0</v>
      </c>
      <c r="CM69" s="289">
        <f t="shared" si="547"/>
        <v>0</v>
      </c>
      <c r="CN69" s="289">
        <f t="shared" si="547"/>
        <v>0</v>
      </c>
      <c r="CO69" s="289">
        <f t="shared" si="547"/>
        <v>0</v>
      </c>
    </row>
    <row r="70" spans="1:93" s="556" customFormat="1">
      <c r="C70" s="556">
        <f t="shared" si="502"/>
        <v>30</v>
      </c>
      <c r="D70" s="632">
        <v>0</v>
      </c>
      <c r="E70" s="632"/>
      <c r="F70" s="632"/>
      <c r="G70" s="632"/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>
        <f>IF((AL36-$AK36)&gt;$D37,0,$D70*(AL40))</f>
        <v>0</v>
      </c>
      <c r="AM70" s="17">
        <f t="shared" ref="AM70:CO70" si="548">IF((AM36-$AK36)&gt;$D37,0,$D70*(AM40))</f>
        <v>0</v>
      </c>
      <c r="AN70" s="17">
        <f t="shared" si="548"/>
        <v>0</v>
      </c>
      <c r="AO70" s="17">
        <f t="shared" si="548"/>
        <v>0</v>
      </c>
      <c r="AP70" s="17">
        <f t="shared" si="548"/>
        <v>0</v>
      </c>
      <c r="AQ70" s="17">
        <f t="shared" si="548"/>
        <v>0</v>
      </c>
      <c r="AR70" s="17">
        <f t="shared" si="548"/>
        <v>0</v>
      </c>
      <c r="AS70" s="17">
        <f t="shared" si="548"/>
        <v>0</v>
      </c>
      <c r="AT70" s="17">
        <f t="shared" si="548"/>
        <v>0</v>
      </c>
      <c r="AU70" s="17">
        <f t="shared" si="548"/>
        <v>0</v>
      </c>
      <c r="AV70" s="17">
        <f t="shared" si="548"/>
        <v>0</v>
      </c>
      <c r="AW70" s="17">
        <f t="shared" si="548"/>
        <v>0</v>
      </c>
      <c r="AX70" s="17">
        <f t="shared" si="548"/>
        <v>0</v>
      </c>
      <c r="AY70" s="17">
        <f t="shared" si="548"/>
        <v>0</v>
      </c>
      <c r="AZ70" s="17">
        <f t="shared" si="548"/>
        <v>0</v>
      </c>
      <c r="BA70" s="17">
        <f t="shared" si="548"/>
        <v>0</v>
      </c>
      <c r="BB70" s="17">
        <f t="shared" si="548"/>
        <v>0</v>
      </c>
      <c r="BC70" s="17">
        <f t="shared" si="548"/>
        <v>0</v>
      </c>
      <c r="BD70" s="17">
        <f t="shared" si="548"/>
        <v>0</v>
      </c>
      <c r="BE70" s="17">
        <f t="shared" si="548"/>
        <v>0</v>
      </c>
      <c r="BF70" s="17">
        <f t="shared" si="548"/>
        <v>0</v>
      </c>
      <c r="BG70" s="17">
        <f t="shared" si="548"/>
        <v>0</v>
      </c>
      <c r="BH70" s="17">
        <f t="shared" si="548"/>
        <v>0</v>
      </c>
      <c r="BI70" s="17">
        <f t="shared" si="548"/>
        <v>0</v>
      </c>
      <c r="BJ70" s="17">
        <f t="shared" si="548"/>
        <v>0</v>
      </c>
      <c r="BK70" s="17">
        <f t="shared" si="548"/>
        <v>0</v>
      </c>
      <c r="BL70" s="17">
        <f t="shared" si="548"/>
        <v>0</v>
      </c>
      <c r="BM70" s="17">
        <f t="shared" si="548"/>
        <v>0</v>
      </c>
      <c r="BN70" s="17">
        <f t="shared" si="548"/>
        <v>0</v>
      </c>
      <c r="BO70" s="17">
        <f t="shared" si="548"/>
        <v>0</v>
      </c>
      <c r="BP70" s="17">
        <f t="shared" si="548"/>
        <v>0</v>
      </c>
      <c r="BQ70" s="17">
        <f t="shared" si="548"/>
        <v>0</v>
      </c>
      <c r="BR70" s="17">
        <f t="shared" si="548"/>
        <v>0</v>
      </c>
      <c r="BS70" s="17">
        <f t="shared" si="548"/>
        <v>0</v>
      </c>
      <c r="BT70" s="17">
        <f t="shared" si="548"/>
        <v>0</v>
      </c>
      <c r="BU70" s="17">
        <f t="shared" si="548"/>
        <v>0</v>
      </c>
      <c r="BV70" s="17">
        <f t="shared" si="548"/>
        <v>0</v>
      </c>
      <c r="BW70" s="17">
        <f t="shared" si="548"/>
        <v>0</v>
      </c>
      <c r="BX70" s="17">
        <f t="shared" si="548"/>
        <v>0</v>
      </c>
      <c r="BY70" s="17">
        <f t="shared" si="548"/>
        <v>0</v>
      </c>
      <c r="BZ70" s="17">
        <f t="shared" si="548"/>
        <v>0</v>
      </c>
      <c r="CA70" s="17">
        <f t="shared" si="548"/>
        <v>0</v>
      </c>
      <c r="CB70" s="17">
        <f t="shared" si="548"/>
        <v>0</v>
      </c>
      <c r="CC70" s="17">
        <f t="shared" si="548"/>
        <v>0</v>
      </c>
      <c r="CD70" s="17">
        <f t="shared" si="548"/>
        <v>0</v>
      </c>
      <c r="CE70" s="17">
        <f t="shared" si="548"/>
        <v>0</v>
      </c>
      <c r="CF70" s="17">
        <f t="shared" si="548"/>
        <v>0</v>
      </c>
      <c r="CG70" s="17">
        <f t="shared" si="548"/>
        <v>0</v>
      </c>
      <c r="CH70" s="17">
        <f t="shared" si="548"/>
        <v>0</v>
      </c>
      <c r="CI70" s="17">
        <f t="shared" si="548"/>
        <v>0</v>
      </c>
      <c r="CJ70" s="17">
        <f t="shared" si="548"/>
        <v>0</v>
      </c>
      <c r="CK70" s="17">
        <f t="shared" si="548"/>
        <v>0</v>
      </c>
      <c r="CL70" s="17">
        <f t="shared" si="548"/>
        <v>0</v>
      </c>
      <c r="CM70" s="17">
        <f t="shared" si="548"/>
        <v>0</v>
      </c>
      <c r="CN70" s="17">
        <f t="shared" si="548"/>
        <v>0</v>
      </c>
      <c r="CO70" s="17">
        <f t="shared" si="548"/>
        <v>0</v>
      </c>
    </row>
    <row r="71" spans="1:93" s="556" customFormat="1">
      <c r="C71" s="556">
        <f t="shared" si="502"/>
        <v>31</v>
      </c>
      <c r="D71" s="632">
        <v>0</v>
      </c>
      <c r="E71" s="632"/>
      <c r="F71" s="632"/>
      <c r="G71" s="632"/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>
        <f>IF((AM36-$AL36)&gt;$D37,0,$D71*(AM40))</f>
        <v>0</v>
      </c>
      <c r="AN71" s="17">
        <f t="shared" ref="AN71:CO71" si="549">IF((AN36-$AL36)&gt;$D37,0,$D71*(AN40))</f>
        <v>0</v>
      </c>
      <c r="AO71" s="17">
        <f t="shared" si="549"/>
        <v>0</v>
      </c>
      <c r="AP71" s="17">
        <f t="shared" si="549"/>
        <v>0</v>
      </c>
      <c r="AQ71" s="17">
        <f t="shared" si="549"/>
        <v>0</v>
      </c>
      <c r="AR71" s="17">
        <f t="shared" si="549"/>
        <v>0</v>
      </c>
      <c r="AS71" s="17">
        <f t="shared" si="549"/>
        <v>0</v>
      </c>
      <c r="AT71" s="17">
        <f t="shared" si="549"/>
        <v>0</v>
      </c>
      <c r="AU71" s="17">
        <f t="shared" si="549"/>
        <v>0</v>
      </c>
      <c r="AV71" s="17">
        <f t="shared" si="549"/>
        <v>0</v>
      </c>
      <c r="AW71" s="17">
        <f t="shared" si="549"/>
        <v>0</v>
      </c>
      <c r="AX71" s="17">
        <f t="shared" si="549"/>
        <v>0</v>
      </c>
      <c r="AY71" s="17">
        <f t="shared" si="549"/>
        <v>0</v>
      </c>
      <c r="AZ71" s="17">
        <f t="shared" si="549"/>
        <v>0</v>
      </c>
      <c r="BA71" s="17">
        <f t="shared" si="549"/>
        <v>0</v>
      </c>
      <c r="BB71" s="17">
        <f t="shared" si="549"/>
        <v>0</v>
      </c>
      <c r="BC71" s="17">
        <f t="shared" si="549"/>
        <v>0</v>
      </c>
      <c r="BD71" s="17">
        <f t="shared" si="549"/>
        <v>0</v>
      </c>
      <c r="BE71" s="17">
        <f t="shared" si="549"/>
        <v>0</v>
      </c>
      <c r="BF71" s="17">
        <f t="shared" si="549"/>
        <v>0</v>
      </c>
      <c r="BG71" s="17">
        <f t="shared" si="549"/>
        <v>0</v>
      </c>
      <c r="BH71" s="17">
        <f t="shared" si="549"/>
        <v>0</v>
      </c>
      <c r="BI71" s="17">
        <f t="shared" si="549"/>
        <v>0</v>
      </c>
      <c r="BJ71" s="17">
        <f t="shared" si="549"/>
        <v>0</v>
      </c>
      <c r="BK71" s="17">
        <f t="shared" si="549"/>
        <v>0</v>
      </c>
      <c r="BL71" s="17">
        <f t="shared" si="549"/>
        <v>0</v>
      </c>
      <c r="BM71" s="17">
        <f t="shared" si="549"/>
        <v>0</v>
      </c>
      <c r="BN71" s="17">
        <f t="shared" si="549"/>
        <v>0</v>
      </c>
      <c r="BO71" s="17">
        <f t="shared" si="549"/>
        <v>0</v>
      </c>
      <c r="BP71" s="17">
        <f t="shared" si="549"/>
        <v>0</v>
      </c>
      <c r="BQ71" s="17">
        <f t="shared" si="549"/>
        <v>0</v>
      </c>
      <c r="BR71" s="17">
        <f t="shared" si="549"/>
        <v>0</v>
      </c>
      <c r="BS71" s="17">
        <f t="shared" si="549"/>
        <v>0</v>
      </c>
      <c r="BT71" s="17">
        <f t="shared" si="549"/>
        <v>0</v>
      </c>
      <c r="BU71" s="17">
        <f t="shared" si="549"/>
        <v>0</v>
      </c>
      <c r="BV71" s="17">
        <f t="shared" si="549"/>
        <v>0</v>
      </c>
      <c r="BW71" s="17">
        <f t="shared" si="549"/>
        <v>0</v>
      </c>
      <c r="BX71" s="17">
        <f t="shared" si="549"/>
        <v>0</v>
      </c>
      <c r="BY71" s="17">
        <f t="shared" si="549"/>
        <v>0</v>
      </c>
      <c r="BZ71" s="17">
        <f t="shared" si="549"/>
        <v>0</v>
      </c>
      <c r="CA71" s="17">
        <f t="shared" si="549"/>
        <v>0</v>
      </c>
      <c r="CB71" s="17">
        <f t="shared" si="549"/>
        <v>0</v>
      </c>
      <c r="CC71" s="17">
        <f t="shared" si="549"/>
        <v>0</v>
      </c>
      <c r="CD71" s="17">
        <f t="shared" si="549"/>
        <v>0</v>
      </c>
      <c r="CE71" s="17">
        <f t="shared" si="549"/>
        <v>0</v>
      </c>
      <c r="CF71" s="17">
        <f t="shared" si="549"/>
        <v>0</v>
      </c>
      <c r="CG71" s="17">
        <f t="shared" si="549"/>
        <v>0</v>
      </c>
      <c r="CH71" s="17">
        <f t="shared" si="549"/>
        <v>0</v>
      </c>
      <c r="CI71" s="17">
        <f t="shared" si="549"/>
        <v>0</v>
      </c>
      <c r="CJ71" s="17">
        <f t="shared" si="549"/>
        <v>0</v>
      </c>
      <c r="CK71" s="17">
        <f t="shared" si="549"/>
        <v>0</v>
      </c>
      <c r="CL71" s="17">
        <f t="shared" si="549"/>
        <v>0</v>
      </c>
      <c r="CM71" s="17">
        <f t="shared" si="549"/>
        <v>0</v>
      </c>
      <c r="CN71" s="17">
        <f t="shared" si="549"/>
        <v>0</v>
      </c>
      <c r="CO71" s="17">
        <f t="shared" si="549"/>
        <v>0</v>
      </c>
    </row>
    <row r="72" spans="1:93" s="556" customFormat="1">
      <c r="C72" s="556">
        <f t="shared" si="502"/>
        <v>32</v>
      </c>
      <c r="D72" s="632">
        <v>0</v>
      </c>
      <c r="E72" s="632"/>
      <c r="F72" s="632"/>
      <c r="G72" s="632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>
        <f>IF((AN36-$AM36)&gt;$D37,0,$D72*(AN40))</f>
        <v>0</v>
      </c>
      <c r="AO72" s="17">
        <f t="shared" ref="AO72:CO72" si="550">IF((AO36-$AM36)&gt;$D37,0,$D72*(AO40))</f>
        <v>0</v>
      </c>
      <c r="AP72" s="17">
        <f t="shared" si="550"/>
        <v>0</v>
      </c>
      <c r="AQ72" s="17">
        <f t="shared" si="550"/>
        <v>0</v>
      </c>
      <c r="AR72" s="17">
        <f t="shared" si="550"/>
        <v>0</v>
      </c>
      <c r="AS72" s="17">
        <f t="shared" si="550"/>
        <v>0</v>
      </c>
      <c r="AT72" s="17">
        <f t="shared" si="550"/>
        <v>0</v>
      </c>
      <c r="AU72" s="17">
        <f t="shared" si="550"/>
        <v>0</v>
      </c>
      <c r="AV72" s="17">
        <f t="shared" si="550"/>
        <v>0</v>
      </c>
      <c r="AW72" s="17">
        <f t="shared" si="550"/>
        <v>0</v>
      </c>
      <c r="AX72" s="17">
        <f t="shared" si="550"/>
        <v>0</v>
      </c>
      <c r="AY72" s="17">
        <f t="shared" si="550"/>
        <v>0</v>
      </c>
      <c r="AZ72" s="17">
        <f t="shared" si="550"/>
        <v>0</v>
      </c>
      <c r="BA72" s="17">
        <f t="shared" si="550"/>
        <v>0</v>
      </c>
      <c r="BB72" s="17">
        <f t="shared" si="550"/>
        <v>0</v>
      </c>
      <c r="BC72" s="17">
        <f t="shared" si="550"/>
        <v>0</v>
      </c>
      <c r="BD72" s="17">
        <f t="shared" si="550"/>
        <v>0</v>
      </c>
      <c r="BE72" s="17">
        <f t="shared" si="550"/>
        <v>0</v>
      </c>
      <c r="BF72" s="17">
        <f t="shared" si="550"/>
        <v>0</v>
      </c>
      <c r="BG72" s="17">
        <f t="shared" si="550"/>
        <v>0</v>
      </c>
      <c r="BH72" s="17">
        <f t="shared" si="550"/>
        <v>0</v>
      </c>
      <c r="BI72" s="17">
        <f t="shared" si="550"/>
        <v>0</v>
      </c>
      <c r="BJ72" s="17">
        <f t="shared" si="550"/>
        <v>0</v>
      </c>
      <c r="BK72" s="17">
        <f t="shared" si="550"/>
        <v>0</v>
      </c>
      <c r="BL72" s="17">
        <f t="shared" si="550"/>
        <v>0</v>
      </c>
      <c r="BM72" s="17">
        <f t="shared" si="550"/>
        <v>0</v>
      </c>
      <c r="BN72" s="17">
        <f t="shared" si="550"/>
        <v>0</v>
      </c>
      <c r="BO72" s="17">
        <f t="shared" si="550"/>
        <v>0</v>
      </c>
      <c r="BP72" s="17">
        <f t="shared" si="550"/>
        <v>0</v>
      </c>
      <c r="BQ72" s="17">
        <f t="shared" si="550"/>
        <v>0</v>
      </c>
      <c r="BR72" s="17">
        <f t="shared" si="550"/>
        <v>0</v>
      </c>
      <c r="BS72" s="17">
        <f t="shared" si="550"/>
        <v>0</v>
      </c>
      <c r="BT72" s="17">
        <f t="shared" si="550"/>
        <v>0</v>
      </c>
      <c r="BU72" s="17">
        <f t="shared" si="550"/>
        <v>0</v>
      </c>
      <c r="BV72" s="17">
        <f t="shared" si="550"/>
        <v>0</v>
      </c>
      <c r="BW72" s="17">
        <f t="shared" si="550"/>
        <v>0</v>
      </c>
      <c r="BX72" s="17">
        <f t="shared" si="550"/>
        <v>0</v>
      </c>
      <c r="BY72" s="17">
        <f t="shared" si="550"/>
        <v>0</v>
      </c>
      <c r="BZ72" s="17">
        <f t="shared" si="550"/>
        <v>0</v>
      </c>
      <c r="CA72" s="17">
        <f t="shared" si="550"/>
        <v>0</v>
      </c>
      <c r="CB72" s="17">
        <f t="shared" si="550"/>
        <v>0</v>
      </c>
      <c r="CC72" s="17">
        <f t="shared" si="550"/>
        <v>0</v>
      </c>
      <c r="CD72" s="17">
        <f t="shared" si="550"/>
        <v>0</v>
      </c>
      <c r="CE72" s="17">
        <f t="shared" si="550"/>
        <v>0</v>
      </c>
      <c r="CF72" s="17">
        <f t="shared" si="550"/>
        <v>0</v>
      </c>
      <c r="CG72" s="17">
        <f t="shared" si="550"/>
        <v>0</v>
      </c>
      <c r="CH72" s="17">
        <f t="shared" si="550"/>
        <v>0</v>
      </c>
      <c r="CI72" s="17">
        <f t="shared" si="550"/>
        <v>0</v>
      </c>
      <c r="CJ72" s="17">
        <f t="shared" si="550"/>
        <v>0</v>
      </c>
      <c r="CK72" s="17">
        <f t="shared" si="550"/>
        <v>0</v>
      </c>
      <c r="CL72" s="17">
        <f t="shared" si="550"/>
        <v>0</v>
      </c>
      <c r="CM72" s="17">
        <f t="shared" si="550"/>
        <v>0</v>
      </c>
      <c r="CN72" s="17">
        <f t="shared" si="550"/>
        <v>0</v>
      </c>
      <c r="CO72" s="17">
        <f t="shared" si="550"/>
        <v>0</v>
      </c>
    </row>
    <row r="73" spans="1:93" s="556" customFormat="1">
      <c r="C73" s="556">
        <f t="shared" si="502"/>
        <v>33</v>
      </c>
      <c r="D73" s="632">
        <v>0</v>
      </c>
      <c r="E73" s="632"/>
      <c r="F73" s="632"/>
      <c r="G73" s="632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641"/>
      <c r="AO73" s="17">
        <f>IF((AO36-$AN36)&gt;$D37,0,$D73*(AO40))</f>
        <v>0</v>
      </c>
      <c r="AP73" s="17">
        <f t="shared" ref="AP73:CO73" si="551">IF((AP36-$AN36)&gt;$D37,0,$D73*(AP40))</f>
        <v>0</v>
      </c>
      <c r="AQ73" s="17">
        <f t="shared" si="551"/>
        <v>0</v>
      </c>
      <c r="AR73" s="17">
        <f t="shared" si="551"/>
        <v>0</v>
      </c>
      <c r="AS73" s="17">
        <f t="shared" si="551"/>
        <v>0</v>
      </c>
      <c r="AT73" s="17">
        <f t="shared" si="551"/>
        <v>0</v>
      </c>
      <c r="AU73" s="17">
        <f t="shared" si="551"/>
        <v>0</v>
      </c>
      <c r="AV73" s="17">
        <f t="shared" si="551"/>
        <v>0</v>
      </c>
      <c r="AW73" s="17">
        <f t="shared" si="551"/>
        <v>0</v>
      </c>
      <c r="AX73" s="17">
        <f t="shared" si="551"/>
        <v>0</v>
      </c>
      <c r="AY73" s="17">
        <f t="shared" si="551"/>
        <v>0</v>
      </c>
      <c r="AZ73" s="17">
        <f t="shared" si="551"/>
        <v>0</v>
      </c>
      <c r="BA73" s="17">
        <f t="shared" si="551"/>
        <v>0</v>
      </c>
      <c r="BB73" s="17">
        <f t="shared" si="551"/>
        <v>0</v>
      </c>
      <c r="BC73" s="17">
        <f t="shared" si="551"/>
        <v>0</v>
      </c>
      <c r="BD73" s="17">
        <f t="shared" si="551"/>
        <v>0</v>
      </c>
      <c r="BE73" s="17">
        <f t="shared" si="551"/>
        <v>0</v>
      </c>
      <c r="BF73" s="17">
        <f t="shared" si="551"/>
        <v>0</v>
      </c>
      <c r="BG73" s="17">
        <f t="shared" si="551"/>
        <v>0</v>
      </c>
      <c r="BH73" s="17">
        <f t="shared" si="551"/>
        <v>0</v>
      </c>
      <c r="BI73" s="17">
        <f t="shared" si="551"/>
        <v>0</v>
      </c>
      <c r="BJ73" s="17">
        <f t="shared" si="551"/>
        <v>0</v>
      </c>
      <c r="BK73" s="17">
        <f t="shared" si="551"/>
        <v>0</v>
      </c>
      <c r="BL73" s="17">
        <f t="shared" si="551"/>
        <v>0</v>
      </c>
      <c r="BM73" s="17">
        <f t="shared" si="551"/>
        <v>0</v>
      </c>
      <c r="BN73" s="17">
        <f t="shared" si="551"/>
        <v>0</v>
      </c>
      <c r="BO73" s="17">
        <f t="shared" si="551"/>
        <v>0</v>
      </c>
      <c r="BP73" s="17">
        <f t="shared" si="551"/>
        <v>0</v>
      </c>
      <c r="BQ73" s="17">
        <f t="shared" si="551"/>
        <v>0</v>
      </c>
      <c r="BR73" s="17">
        <f t="shared" si="551"/>
        <v>0</v>
      </c>
      <c r="BS73" s="17">
        <f t="shared" si="551"/>
        <v>0</v>
      </c>
      <c r="BT73" s="17">
        <f t="shared" si="551"/>
        <v>0</v>
      </c>
      <c r="BU73" s="17">
        <f t="shared" si="551"/>
        <v>0</v>
      </c>
      <c r="BV73" s="17">
        <f t="shared" si="551"/>
        <v>0</v>
      </c>
      <c r="BW73" s="17">
        <f t="shared" si="551"/>
        <v>0</v>
      </c>
      <c r="BX73" s="17">
        <f t="shared" si="551"/>
        <v>0</v>
      </c>
      <c r="BY73" s="17">
        <f t="shared" si="551"/>
        <v>0</v>
      </c>
      <c r="BZ73" s="17">
        <f t="shared" si="551"/>
        <v>0</v>
      </c>
      <c r="CA73" s="17">
        <f t="shared" si="551"/>
        <v>0</v>
      </c>
      <c r="CB73" s="17">
        <f t="shared" si="551"/>
        <v>0</v>
      </c>
      <c r="CC73" s="17">
        <f t="shared" si="551"/>
        <v>0</v>
      </c>
      <c r="CD73" s="17">
        <f t="shared" si="551"/>
        <v>0</v>
      </c>
      <c r="CE73" s="17">
        <f t="shared" si="551"/>
        <v>0</v>
      </c>
      <c r="CF73" s="17">
        <f t="shared" si="551"/>
        <v>0</v>
      </c>
      <c r="CG73" s="17">
        <f t="shared" si="551"/>
        <v>0</v>
      </c>
      <c r="CH73" s="17">
        <f t="shared" si="551"/>
        <v>0</v>
      </c>
      <c r="CI73" s="17">
        <f t="shared" si="551"/>
        <v>0</v>
      </c>
      <c r="CJ73" s="17">
        <f t="shared" si="551"/>
        <v>0</v>
      </c>
      <c r="CK73" s="17">
        <f t="shared" si="551"/>
        <v>0</v>
      </c>
      <c r="CL73" s="17">
        <f t="shared" si="551"/>
        <v>0</v>
      </c>
      <c r="CM73" s="17">
        <f t="shared" si="551"/>
        <v>0</v>
      </c>
      <c r="CN73" s="17">
        <f t="shared" si="551"/>
        <v>0</v>
      </c>
      <c r="CO73" s="17">
        <f t="shared" si="551"/>
        <v>0</v>
      </c>
    </row>
    <row r="74" spans="1:93" s="556" customFormat="1">
      <c r="C74" s="556">
        <f t="shared" si="502"/>
        <v>34</v>
      </c>
      <c r="D74" s="632">
        <v>0</v>
      </c>
      <c r="E74" s="632"/>
      <c r="F74" s="632"/>
      <c r="G74" s="632"/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>
        <f>IF((AP36-$AO36)&gt;$D37,0,$D74*(AP40))</f>
        <v>0</v>
      </c>
      <c r="AQ74" s="17">
        <f t="shared" ref="AQ74:CO74" si="552">IF((AQ36-$AO36)&gt;$D37,0,$D74*(AQ40))</f>
        <v>0</v>
      </c>
      <c r="AR74" s="17">
        <f t="shared" si="552"/>
        <v>0</v>
      </c>
      <c r="AS74" s="17">
        <f t="shared" si="552"/>
        <v>0</v>
      </c>
      <c r="AT74" s="17">
        <f t="shared" si="552"/>
        <v>0</v>
      </c>
      <c r="AU74" s="17">
        <f t="shared" si="552"/>
        <v>0</v>
      </c>
      <c r="AV74" s="17">
        <f t="shared" si="552"/>
        <v>0</v>
      </c>
      <c r="AW74" s="17">
        <f t="shared" si="552"/>
        <v>0</v>
      </c>
      <c r="AX74" s="17">
        <f t="shared" si="552"/>
        <v>0</v>
      </c>
      <c r="AY74" s="17">
        <f t="shared" si="552"/>
        <v>0</v>
      </c>
      <c r="AZ74" s="17">
        <f t="shared" si="552"/>
        <v>0</v>
      </c>
      <c r="BA74" s="17">
        <f t="shared" si="552"/>
        <v>0</v>
      </c>
      <c r="BB74" s="17">
        <f t="shared" si="552"/>
        <v>0</v>
      </c>
      <c r="BC74" s="17">
        <f t="shared" si="552"/>
        <v>0</v>
      </c>
      <c r="BD74" s="17">
        <f t="shared" si="552"/>
        <v>0</v>
      </c>
      <c r="BE74" s="17">
        <f t="shared" si="552"/>
        <v>0</v>
      </c>
      <c r="BF74" s="17">
        <f t="shared" si="552"/>
        <v>0</v>
      </c>
      <c r="BG74" s="17">
        <f t="shared" si="552"/>
        <v>0</v>
      </c>
      <c r="BH74" s="17">
        <f t="shared" si="552"/>
        <v>0</v>
      </c>
      <c r="BI74" s="17">
        <f t="shared" si="552"/>
        <v>0</v>
      </c>
      <c r="BJ74" s="17">
        <f t="shared" si="552"/>
        <v>0</v>
      </c>
      <c r="BK74" s="17">
        <f t="shared" si="552"/>
        <v>0</v>
      </c>
      <c r="BL74" s="17">
        <f t="shared" si="552"/>
        <v>0</v>
      </c>
      <c r="BM74" s="17">
        <f t="shared" si="552"/>
        <v>0</v>
      </c>
      <c r="BN74" s="17">
        <f t="shared" si="552"/>
        <v>0</v>
      </c>
      <c r="BO74" s="17">
        <f t="shared" si="552"/>
        <v>0</v>
      </c>
      <c r="BP74" s="17">
        <f t="shared" si="552"/>
        <v>0</v>
      </c>
      <c r="BQ74" s="17">
        <f t="shared" si="552"/>
        <v>0</v>
      </c>
      <c r="BR74" s="17">
        <f t="shared" si="552"/>
        <v>0</v>
      </c>
      <c r="BS74" s="17">
        <f t="shared" si="552"/>
        <v>0</v>
      </c>
      <c r="BT74" s="17">
        <f t="shared" si="552"/>
        <v>0</v>
      </c>
      <c r="BU74" s="17">
        <f t="shared" si="552"/>
        <v>0</v>
      </c>
      <c r="BV74" s="17">
        <f t="shared" si="552"/>
        <v>0</v>
      </c>
      <c r="BW74" s="17">
        <f t="shared" si="552"/>
        <v>0</v>
      </c>
      <c r="BX74" s="17">
        <f t="shared" si="552"/>
        <v>0</v>
      </c>
      <c r="BY74" s="17">
        <f t="shared" si="552"/>
        <v>0</v>
      </c>
      <c r="BZ74" s="17">
        <f t="shared" si="552"/>
        <v>0</v>
      </c>
      <c r="CA74" s="17">
        <f t="shared" si="552"/>
        <v>0</v>
      </c>
      <c r="CB74" s="17">
        <f t="shared" si="552"/>
        <v>0</v>
      </c>
      <c r="CC74" s="17">
        <f t="shared" si="552"/>
        <v>0</v>
      </c>
      <c r="CD74" s="17">
        <f t="shared" si="552"/>
        <v>0</v>
      </c>
      <c r="CE74" s="17">
        <f t="shared" si="552"/>
        <v>0</v>
      </c>
      <c r="CF74" s="17">
        <f t="shared" si="552"/>
        <v>0</v>
      </c>
      <c r="CG74" s="17">
        <f t="shared" si="552"/>
        <v>0</v>
      </c>
      <c r="CH74" s="17">
        <f t="shared" si="552"/>
        <v>0</v>
      </c>
      <c r="CI74" s="17">
        <f t="shared" si="552"/>
        <v>0</v>
      </c>
      <c r="CJ74" s="17">
        <f t="shared" si="552"/>
        <v>0</v>
      </c>
      <c r="CK74" s="17">
        <f t="shared" si="552"/>
        <v>0</v>
      </c>
      <c r="CL74" s="17">
        <f t="shared" si="552"/>
        <v>0</v>
      </c>
      <c r="CM74" s="17">
        <f t="shared" si="552"/>
        <v>0</v>
      </c>
      <c r="CN74" s="17">
        <f t="shared" si="552"/>
        <v>0</v>
      </c>
      <c r="CO74" s="17">
        <f t="shared" si="552"/>
        <v>0</v>
      </c>
    </row>
    <row r="75" spans="1:93" s="556" customFormat="1">
      <c r="C75" s="556">
        <f t="shared" si="502"/>
        <v>35</v>
      </c>
      <c r="D75" s="632">
        <v>0</v>
      </c>
      <c r="E75" s="632"/>
      <c r="F75" s="632"/>
      <c r="G75" s="632"/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>
        <f>IF((AQ36-$AP36)&gt;$D37,0,$D75*(AQ40))</f>
        <v>0</v>
      </c>
      <c r="AR75" s="17">
        <f t="shared" ref="AR75:CO75" si="553">IF((AR36-$AP36)&gt;$D37,0,$D75*(AR40))</f>
        <v>0</v>
      </c>
      <c r="AS75" s="17">
        <f t="shared" si="553"/>
        <v>0</v>
      </c>
      <c r="AT75" s="17">
        <f t="shared" si="553"/>
        <v>0</v>
      </c>
      <c r="AU75" s="17">
        <f t="shared" si="553"/>
        <v>0</v>
      </c>
      <c r="AV75" s="17">
        <f t="shared" si="553"/>
        <v>0</v>
      </c>
      <c r="AW75" s="17">
        <f t="shared" si="553"/>
        <v>0</v>
      </c>
      <c r="AX75" s="17">
        <f t="shared" si="553"/>
        <v>0</v>
      </c>
      <c r="AY75" s="17">
        <f t="shared" si="553"/>
        <v>0</v>
      </c>
      <c r="AZ75" s="17">
        <f t="shared" si="553"/>
        <v>0</v>
      </c>
      <c r="BA75" s="17">
        <f t="shared" si="553"/>
        <v>0</v>
      </c>
      <c r="BB75" s="17">
        <f t="shared" si="553"/>
        <v>0</v>
      </c>
      <c r="BC75" s="17">
        <f t="shared" si="553"/>
        <v>0</v>
      </c>
      <c r="BD75" s="17">
        <f t="shared" si="553"/>
        <v>0</v>
      </c>
      <c r="BE75" s="17">
        <f t="shared" si="553"/>
        <v>0</v>
      </c>
      <c r="BF75" s="17">
        <f t="shared" si="553"/>
        <v>0</v>
      </c>
      <c r="BG75" s="17">
        <f t="shared" si="553"/>
        <v>0</v>
      </c>
      <c r="BH75" s="17">
        <f t="shared" si="553"/>
        <v>0</v>
      </c>
      <c r="BI75" s="17">
        <f t="shared" si="553"/>
        <v>0</v>
      </c>
      <c r="BJ75" s="17">
        <f t="shared" si="553"/>
        <v>0</v>
      </c>
      <c r="BK75" s="17">
        <f t="shared" si="553"/>
        <v>0</v>
      </c>
      <c r="BL75" s="17">
        <f t="shared" si="553"/>
        <v>0</v>
      </c>
      <c r="BM75" s="17">
        <f t="shared" si="553"/>
        <v>0</v>
      </c>
      <c r="BN75" s="17">
        <f t="shared" si="553"/>
        <v>0</v>
      </c>
      <c r="BO75" s="17">
        <f t="shared" si="553"/>
        <v>0</v>
      </c>
      <c r="BP75" s="17">
        <f t="shared" si="553"/>
        <v>0</v>
      </c>
      <c r="BQ75" s="17">
        <f t="shared" si="553"/>
        <v>0</v>
      </c>
      <c r="BR75" s="17">
        <f t="shared" si="553"/>
        <v>0</v>
      </c>
      <c r="BS75" s="17">
        <f t="shared" si="553"/>
        <v>0</v>
      </c>
      <c r="BT75" s="17">
        <f t="shared" si="553"/>
        <v>0</v>
      </c>
      <c r="BU75" s="17">
        <f t="shared" si="553"/>
        <v>0</v>
      </c>
      <c r="BV75" s="17">
        <f t="shared" si="553"/>
        <v>0</v>
      </c>
      <c r="BW75" s="17">
        <f t="shared" si="553"/>
        <v>0</v>
      </c>
      <c r="BX75" s="17">
        <f t="shared" si="553"/>
        <v>0</v>
      </c>
      <c r="BY75" s="17">
        <f t="shared" si="553"/>
        <v>0</v>
      </c>
      <c r="BZ75" s="17">
        <f t="shared" si="553"/>
        <v>0</v>
      </c>
      <c r="CA75" s="17">
        <f t="shared" si="553"/>
        <v>0</v>
      </c>
      <c r="CB75" s="17">
        <f t="shared" si="553"/>
        <v>0</v>
      </c>
      <c r="CC75" s="17">
        <f t="shared" si="553"/>
        <v>0</v>
      </c>
      <c r="CD75" s="17">
        <f t="shared" si="553"/>
        <v>0</v>
      </c>
      <c r="CE75" s="17">
        <f t="shared" si="553"/>
        <v>0</v>
      </c>
      <c r="CF75" s="17">
        <f t="shared" si="553"/>
        <v>0</v>
      </c>
      <c r="CG75" s="17">
        <f t="shared" si="553"/>
        <v>0</v>
      </c>
      <c r="CH75" s="17">
        <f t="shared" si="553"/>
        <v>0</v>
      </c>
      <c r="CI75" s="17">
        <f t="shared" si="553"/>
        <v>0</v>
      </c>
      <c r="CJ75" s="17">
        <f t="shared" si="553"/>
        <v>0</v>
      </c>
      <c r="CK75" s="17">
        <f t="shared" si="553"/>
        <v>0</v>
      </c>
      <c r="CL75" s="17">
        <f t="shared" si="553"/>
        <v>0</v>
      </c>
      <c r="CM75" s="17">
        <f t="shared" si="553"/>
        <v>0</v>
      </c>
      <c r="CN75" s="17">
        <f t="shared" si="553"/>
        <v>0</v>
      </c>
      <c r="CO75" s="17">
        <f t="shared" si="553"/>
        <v>0</v>
      </c>
    </row>
    <row r="76" spans="1:93" s="556" customFormat="1">
      <c r="C76" s="556">
        <f t="shared" si="502"/>
        <v>36</v>
      </c>
      <c r="D76" s="632">
        <v>0</v>
      </c>
      <c r="E76" s="632"/>
      <c r="F76" s="632"/>
      <c r="G76" s="632"/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>
        <f>IF((AR36-$AQ36)&gt;$D37,0,$D76*(AR40))</f>
        <v>0</v>
      </c>
      <c r="AS76" s="17">
        <f t="shared" ref="AS76:CO76" si="554">IF((AS36-$AQ36)&gt;$D37,0,$D76*(AS40))</f>
        <v>0</v>
      </c>
      <c r="AT76" s="17">
        <f t="shared" si="554"/>
        <v>0</v>
      </c>
      <c r="AU76" s="17">
        <f t="shared" si="554"/>
        <v>0</v>
      </c>
      <c r="AV76" s="17">
        <f t="shared" si="554"/>
        <v>0</v>
      </c>
      <c r="AW76" s="17">
        <f t="shared" si="554"/>
        <v>0</v>
      </c>
      <c r="AX76" s="17">
        <f t="shared" si="554"/>
        <v>0</v>
      </c>
      <c r="AY76" s="17">
        <f t="shared" si="554"/>
        <v>0</v>
      </c>
      <c r="AZ76" s="17">
        <f t="shared" si="554"/>
        <v>0</v>
      </c>
      <c r="BA76" s="17">
        <f t="shared" si="554"/>
        <v>0</v>
      </c>
      <c r="BB76" s="17">
        <f t="shared" si="554"/>
        <v>0</v>
      </c>
      <c r="BC76" s="17">
        <f t="shared" si="554"/>
        <v>0</v>
      </c>
      <c r="BD76" s="17">
        <f t="shared" si="554"/>
        <v>0</v>
      </c>
      <c r="BE76" s="17">
        <f t="shared" si="554"/>
        <v>0</v>
      </c>
      <c r="BF76" s="17">
        <f t="shared" si="554"/>
        <v>0</v>
      </c>
      <c r="BG76" s="17">
        <f t="shared" si="554"/>
        <v>0</v>
      </c>
      <c r="BH76" s="17">
        <f t="shared" si="554"/>
        <v>0</v>
      </c>
      <c r="BI76" s="17">
        <f t="shared" si="554"/>
        <v>0</v>
      </c>
      <c r="BJ76" s="17">
        <f t="shared" si="554"/>
        <v>0</v>
      </c>
      <c r="BK76" s="17">
        <f t="shared" si="554"/>
        <v>0</v>
      </c>
      <c r="BL76" s="17">
        <f t="shared" si="554"/>
        <v>0</v>
      </c>
      <c r="BM76" s="17">
        <f t="shared" si="554"/>
        <v>0</v>
      </c>
      <c r="BN76" s="17">
        <f t="shared" si="554"/>
        <v>0</v>
      </c>
      <c r="BO76" s="17">
        <f t="shared" si="554"/>
        <v>0</v>
      </c>
      <c r="BP76" s="17">
        <f t="shared" si="554"/>
        <v>0</v>
      </c>
      <c r="BQ76" s="17">
        <f t="shared" si="554"/>
        <v>0</v>
      </c>
      <c r="BR76" s="17">
        <f t="shared" si="554"/>
        <v>0</v>
      </c>
      <c r="BS76" s="17">
        <f t="shared" si="554"/>
        <v>0</v>
      </c>
      <c r="BT76" s="17">
        <f t="shared" si="554"/>
        <v>0</v>
      </c>
      <c r="BU76" s="17">
        <f t="shared" si="554"/>
        <v>0</v>
      </c>
      <c r="BV76" s="17">
        <f t="shared" si="554"/>
        <v>0</v>
      </c>
      <c r="BW76" s="17">
        <f t="shared" si="554"/>
        <v>0</v>
      </c>
      <c r="BX76" s="17">
        <f t="shared" si="554"/>
        <v>0</v>
      </c>
      <c r="BY76" s="17">
        <f t="shared" si="554"/>
        <v>0</v>
      </c>
      <c r="BZ76" s="17">
        <f t="shared" si="554"/>
        <v>0</v>
      </c>
      <c r="CA76" s="17">
        <f t="shared" si="554"/>
        <v>0</v>
      </c>
      <c r="CB76" s="17">
        <f t="shared" si="554"/>
        <v>0</v>
      </c>
      <c r="CC76" s="17">
        <f t="shared" si="554"/>
        <v>0</v>
      </c>
      <c r="CD76" s="17">
        <f t="shared" si="554"/>
        <v>0</v>
      </c>
      <c r="CE76" s="17">
        <f t="shared" si="554"/>
        <v>0</v>
      </c>
      <c r="CF76" s="17">
        <f t="shared" si="554"/>
        <v>0</v>
      </c>
      <c r="CG76" s="17">
        <f t="shared" si="554"/>
        <v>0</v>
      </c>
      <c r="CH76" s="17">
        <f t="shared" si="554"/>
        <v>0</v>
      </c>
      <c r="CI76" s="17">
        <f t="shared" si="554"/>
        <v>0</v>
      </c>
      <c r="CJ76" s="17">
        <f t="shared" si="554"/>
        <v>0</v>
      </c>
      <c r="CK76" s="17">
        <f t="shared" si="554"/>
        <v>0</v>
      </c>
      <c r="CL76" s="17">
        <f t="shared" si="554"/>
        <v>0</v>
      </c>
      <c r="CM76" s="17">
        <f t="shared" si="554"/>
        <v>0</v>
      </c>
      <c r="CN76" s="17">
        <f t="shared" si="554"/>
        <v>0</v>
      </c>
      <c r="CO76" s="17">
        <f t="shared" si="554"/>
        <v>0</v>
      </c>
    </row>
    <row r="77" spans="1:93" s="556" customFormat="1">
      <c r="C77" s="556">
        <f t="shared" si="502"/>
        <v>37</v>
      </c>
      <c r="D77" s="632">
        <v>0</v>
      </c>
      <c r="E77" s="632"/>
      <c r="F77" s="632"/>
      <c r="G77" s="632"/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>
        <f>IF((AS36-$AR36)&gt;$D37,0,$D77*(AS40))</f>
        <v>0</v>
      </c>
      <c r="AT77" s="17">
        <f t="shared" ref="AT77:CO77" si="555">IF((AT36-$AR36)&gt;$D37,0,$D77*(AT40))</f>
        <v>0</v>
      </c>
      <c r="AU77" s="17">
        <f t="shared" si="555"/>
        <v>0</v>
      </c>
      <c r="AV77" s="17">
        <f t="shared" si="555"/>
        <v>0</v>
      </c>
      <c r="AW77" s="17">
        <f t="shared" si="555"/>
        <v>0</v>
      </c>
      <c r="AX77" s="17">
        <f t="shared" si="555"/>
        <v>0</v>
      </c>
      <c r="AY77" s="17">
        <f t="shared" si="555"/>
        <v>0</v>
      </c>
      <c r="AZ77" s="17">
        <f t="shared" si="555"/>
        <v>0</v>
      </c>
      <c r="BA77" s="17">
        <f t="shared" si="555"/>
        <v>0</v>
      </c>
      <c r="BB77" s="17">
        <f t="shared" si="555"/>
        <v>0</v>
      </c>
      <c r="BC77" s="17">
        <f t="shared" si="555"/>
        <v>0</v>
      </c>
      <c r="BD77" s="17">
        <f t="shared" si="555"/>
        <v>0</v>
      </c>
      <c r="BE77" s="17">
        <f t="shared" si="555"/>
        <v>0</v>
      </c>
      <c r="BF77" s="17">
        <f t="shared" si="555"/>
        <v>0</v>
      </c>
      <c r="BG77" s="17">
        <f t="shared" si="555"/>
        <v>0</v>
      </c>
      <c r="BH77" s="17">
        <f t="shared" si="555"/>
        <v>0</v>
      </c>
      <c r="BI77" s="17">
        <f t="shared" si="555"/>
        <v>0</v>
      </c>
      <c r="BJ77" s="17">
        <f t="shared" si="555"/>
        <v>0</v>
      </c>
      <c r="BK77" s="17">
        <f t="shared" si="555"/>
        <v>0</v>
      </c>
      <c r="BL77" s="17">
        <f t="shared" si="555"/>
        <v>0</v>
      </c>
      <c r="BM77" s="17">
        <f t="shared" si="555"/>
        <v>0</v>
      </c>
      <c r="BN77" s="17">
        <f t="shared" si="555"/>
        <v>0</v>
      </c>
      <c r="BO77" s="17">
        <f t="shared" si="555"/>
        <v>0</v>
      </c>
      <c r="BP77" s="17">
        <f t="shared" si="555"/>
        <v>0</v>
      </c>
      <c r="BQ77" s="17">
        <f t="shared" si="555"/>
        <v>0</v>
      </c>
      <c r="BR77" s="17">
        <f t="shared" si="555"/>
        <v>0</v>
      </c>
      <c r="BS77" s="17">
        <f t="shared" si="555"/>
        <v>0</v>
      </c>
      <c r="BT77" s="17">
        <f t="shared" si="555"/>
        <v>0</v>
      </c>
      <c r="BU77" s="17">
        <f t="shared" si="555"/>
        <v>0</v>
      </c>
      <c r="BV77" s="17">
        <f t="shared" si="555"/>
        <v>0</v>
      </c>
      <c r="BW77" s="17">
        <f t="shared" si="555"/>
        <v>0</v>
      </c>
      <c r="BX77" s="17">
        <f t="shared" si="555"/>
        <v>0</v>
      </c>
      <c r="BY77" s="17">
        <f t="shared" si="555"/>
        <v>0</v>
      </c>
      <c r="BZ77" s="17">
        <f t="shared" si="555"/>
        <v>0</v>
      </c>
      <c r="CA77" s="17">
        <f t="shared" si="555"/>
        <v>0</v>
      </c>
      <c r="CB77" s="17">
        <f t="shared" si="555"/>
        <v>0</v>
      </c>
      <c r="CC77" s="17">
        <f t="shared" si="555"/>
        <v>0</v>
      </c>
      <c r="CD77" s="17">
        <f t="shared" si="555"/>
        <v>0</v>
      </c>
      <c r="CE77" s="17">
        <f t="shared" si="555"/>
        <v>0</v>
      </c>
      <c r="CF77" s="17">
        <f t="shared" si="555"/>
        <v>0</v>
      </c>
      <c r="CG77" s="17">
        <f t="shared" si="555"/>
        <v>0</v>
      </c>
      <c r="CH77" s="17">
        <f t="shared" si="555"/>
        <v>0</v>
      </c>
      <c r="CI77" s="17">
        <f t="shared" si="555"/>
        <v>0</v>
      </c>
      <c r="CJ77" s="17">
        <f t="shared" si="555"/>
        <v>0</v>
      </c>
      <c r="CK77" s="17">
        <f t="shared" si="555"/>
        <v>0</v>
      </c>
      <c r="CL77" s="17">
        <f t="shared" si="555"/>
        <v>0</v>
      </c>
      <c r="CM77" s="17">
        <f t="shared" si="555"/>
        <v>0</v>
      </c>
      <c r="CN77" s="17">
        <f t="shared" si="555"/>
        <v>0</v>
      </c>
      <c r="CO77" s="17">
        <f t="shared" si="555"/>
        <v>0</v>
      </c>
    </row>
    <row r="78" spans="1:93" s="556" customFormat="1">
      <c r="C78" s="556">
        <f t="shared" si="502"/>
        <v>38</v>
      </c>
      <c r="D78" s="632">
        <v>0</v>
      </c>
      <c r="E78" s="632"/>
      <c r="F78" s="632"/>
      <c r="G78" s="632"/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>
        <f>IF((AT36-$AS36)&gt;$D37,0,$D78*(AT40))</f>
        <v>0</v>
      </c>
      <c r="AU78" s="17">
        <f t="shared" ref="AU78:CO78" si="556">IF((AU36-$AS36)&gt;$D37,0,$D78*(AU40))</f>
        <v>0</v>
      </c>
      <c r="AV78" s="17">
        <f t="shared" si="556"/>
        <v>0</v>
      </c>
      <c r="AW78" s="17">
        <f t="shared" si="556"/>
        <v>0</v>
      </c>
      <c r="AX78" s="17">
        <f t="shared" si="556"/>
        <v>0</v>
      </c>
      <c r="AY78" s="17">
        <f t="shared" si="556"/>
        <v>0</v>
      </c>
      <c r="AZ78" s="17">
        <f t="shared" si="556"/>
        <v>0</v>
      </c>
      <c r="BA78" s="17">
        <f t="shared" si="556"/>
        <v>0</v>
      </c>
      <c r="BB78" s="17">
        <f t="shared" si="556"/>
        <v>0</v>
      </c>
      <c r="BC78" s="17">
        <f t="shared" si="556"/>
        <v>0</v>
      </c>
      <c r="BD78" s="17">
        <f t="shared" si="556"/>
        <v>0</v>
      </c>
      <c r="BE78" s="17">
        <f t="shared" si="556"/>
        <v>0</v>
      </c>
      <c r="BF78" s="17">
        <f t="shared" si="556"/>
        <v>0</v>
      </c>
      <c r="BG78" s="17">
        <f t="shared" si="556"/>
        <v>0</v>
      </c>
      <c r="BH78" s="17">
        <f t="shared" si="556"/>
        <v>0</v>
      </c>
      <c r="BI78" s="17">
        <f t="shared" si="556"/>
        <v>0</v>
      </c>
      <c r="BJ78" s="17">
        <f t="shared" si="556"/>
        <v>0</v>
      </c>
      <c r="BK78" s="17">
        <f t="shared" si="556"/>
        <v>0</v>
      </c>
      <c r="BL78" s="17">
        <f t="shared" si="556"/>
        <v>0</v>
      </c>
      <c r="BM78" s="17">
        <f t="shared" si="556"/>
        <v>0</v>
      </c>
      <c r="BN78" s="17">
        <f t="shared" si="556"/>
        <v>0</v>
      </c>
      <c r="BO78" s="17">
        <f t="shared" si="556"/>
        <v>0</v>
      </c>
      <c r="BP78" s="17">
        <f t="shared" si="556"/>
        <v>0</v>
      </c>
      <c r="BQ78" s="17">
        <f t="shared" si="556"/>
        <v>0</v>
      </c>
      <c r="BR78" s="17">
        <f t="shared" si="556"/>
        <v>0</v>
      </c>
      <c r="BS78" s="17">
        <f t="shared" si="556"/>
        <v>0</v>
      </c>
      <c r="BT78" s="17">
        <f t="shared" si="556"/>
        <v>0</v>
      </c>
      <c r="BU78" s="17">
        <f t="shared" si="556"/>
        <v>0</v>
      </c>
      <c r="BV78" s="17">
        <f t="shared" si="556"/>
        <v>0</v>
      </c>
      <c r="BW78" s="17">
        <f t="shared" si="556"/>
        <v>0</v>
      </c>
      <c r="BX78" s="17">
        <f t="shared" si="556"/>
        <v>0</v>
      </c>
      <c r="BY78" s="17">
        <f t="shared" si="556"/>
        <v>0</v>
      </c>
      <c r="BZ78" s="17">
        <f t="shared" si="556"/>
        <v>0</v>
      </c>
      <c r="CA78" s="17">
        <f t="shared" si="556"/>
        <v>0</v>
      </c>
      <c r="CB78" s="17">
        <f t="shared" si="556"/>
        <v>0</v>
      </c>
      <c r="CC78" s="17">
        <f t="shared" si="556"/>
        <v>0</v>
      </c>
      <c r="CD78" s="17">
        <f t="shared" si="556"/>
        <v>0</v>
      </c>
      <c r="CE78" s="17">
        <f t="shared" si="556"/>
        <v>0</v>
      </c>
      <c r="CF78" s="17">
        <f t="shared" si="556"/>
        <v>0</v>
      </c>
      <c r="CG78" s="17">
        <f t="shared" si="556"/>
        <v>0</v>
      </c>
      <c r="CH78" s="17">
        <f t="shared" si="556"/>
        <v>0</v>
      </c>
      <c r="CI78" s="17">
        <f t="shared" si="556"/>
        <v>0</v>
      </c>
      <c r="CJ78" s="17">
        <f t="shared" si="556"/>
        <v>0</v>
      </c>
      <c r="CK78" s="17">
        <f t="shared" si="556"/>
        <v>0</v>
      </c>
      <c r="CL78" s="17">
        <f t="shared" si="556"/>
        <v>0</v>
      </c>
      <c r="CM78" s="17">
        <f t="shared" si="556"/>
        <v>0</v>
      </c>
      <c r="CN78" s="17">
        <f t="shared" si="556"/>
        <v>0</v>
      </c>
      <c r="CO78" s="17">
        <f t="shared" si="556"/>
        <v>0</v>
      </c>
    </row>
    <row r="79" spans="1:93" s="556" customFormat="1">
      <c r="C79" s="556">
        <f t="shared" si="502"/>
        <v>39</v>
      </c>
      <c r="D79" s="632">
        <v>0</v>
      </c>
      <c r="E79" s="632"/>
      <c r="F79" s="632"/>
      <c r="G79" s="632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>
        <f>IF((AU36-$AT36)&gt;$D37,0,$D79*(AU40))</f>
        <v>0</v>
      </c>
      <c r="AV79" s="17">
        <f t="shared" ref="AV79:CO79" si="557">IF((AV36-$AT36)&gt;$D37,0,$D79*(AV40))</f>
        <v>0</v>
      </c>
      <c r="AW79" s="17">
        <f t="shared" si="557"/>
        <v>0</v>
      </c>
      <c r="AX79" s="17">
        <f t="shared" si="557"/>
        <v>0</v>
      </c>
      <c r="AY79" s="17">
        <f t="shared" si="557"/>
        <v>0</v>
      </c>
      <c r="AZ79" s="17">
        <f t="shared" si="557"/>
        <v>0</v>
      </c>
      <c r="BA79" s="17">
        <f t="shared" si="557"/>
        <v>0</v>
      </c>
      <c r="BB79" s="17">
        <f t="shared" si="557"/>
        <v>0</v>
      </c>
      <c r="BC79" s="17">
        <f t="shared" si="557"/>
        <v>0</v>
      </c>
      <c r="BD79" s="17">
        <f t="shared" si="557"/>
        <v>0</v>
      </c>
      <c r="BE79" s="17">
        <f t="shared" si="557"/>
        <v>0</v>
      </c>
      <c r="BF79" s="17">
        <f t="shared" si="557"/>
        <v>0</v>
      </c>
      <c r="BG79" s="17">
        <f t="shared" si="557"/>
        <v>0</v>
      </c>
      <c r="BH79" s="17">
        <f t="shared" si="557"/>
        <v>0</v>
      </c>
      <c r="BI79" s="17">
        <f t="shared" si="557"/>
        <v>0</v>
      </c>
      <c r="BJ79" s="17">
        <f t="shared" si="557"/>
        <v>0</v>
      </c>
      <c r="BK79" s="17">
        <f t="shared" si="557"/>
        <v>0</v>
      </c>
      <c r="BL79" s="17">
        <f t="shared" si="557"/>
        <v>0</v>
      </c>
      <c r="BM79" s="17">
        <f t="shared" si="557"/>
        <v>0</v>
      </c>
      <c r="BN79" s="17">
        <f t="shared" si="557"/>
        <v>0</v>
      </c>
      <c r="BO79" s="17">
        <f t="shared" si="557"/>
        <v>0</v>
      </c>
      <c r="BP79" s="17">
        <f t="shared" si="557"/>
        <v>0</v>
      </c>
      <c r="BQ79" s="17">
        <f t="shared" si="557"/>
        <v>0</v>
      </c>
      <c r="BR79" s="17">
        <f t="shared" si="557"/>
        <v>0</v>
      </c>
      <c r="BS79" s="17">
        <f t="shared" si="557"/>
        <v>0</v>
      </c>
      <c r="BT79" s="17">
        <f t="shared" si="557"/>
        <v>0</v>
      </c>
      <c r="BU79" s="17">
        <f t="shared" si="557"/>
        <v>0</v>
      </c>
      <c r="BV79" s="17">
        <f t="shared" si="557"/>
        <v>0</v>
      </c>
      <c r="BW79" s="17">
        <f t="shared" si="557"/>
        <v>0</v>
      </c>
      <c r="BX79" s="17">
        <f t="shared" si="557"/>
        <v>0</v>
      </c>
      <c r="BY79" s="17">
        <f t="shared" si="557"/>
        <v>0</v>
      </c>
      <c r="BZ79" s="17">
        <f t="shared" si="557"/>
        <v>0</v>
      </c>
      <c r="CA79" s="17">
        <f t="shared" si="557"/>
        <v>0</v>
      </c>
      <c r="CB79" s="17">
        <f t="shared" si="557"/>
        <v>0</v>
      </c>
      <c r="CC79" s="17">
        <f t="shared" si="557"/>
        <v>0</v>
      </c>
      <c r="CD79" s="17">
        <f t="shared" si="557"/>
        <v>0</v>
      </c>
      <c r="CE79" s="17">
        <f t="shared" si="557"/>
        <v>0</v>
      </c>
      <c r="CF79" s="17">
        <f t="shared" si="557"/>
        <v>0</v>
      </c>
      <c r="CG79" s="17">
        <f t="shared" si="557"/>
        <v>0</v>
      </c>
      <c r="CH79" s="17">
        <f t="shared" si="557"/>
        <v>0</v>
      </c>
      <c r="CI79" s="17">
        <f t="shared" si="557"/>
        <v>0</v>
      </c>
      <c r="CJ79" s="17">
        <f t="shared" si="557"/>
        <v>0</v>
      </c>
      <c r="CK79" s="17">
        <f t="shared" si="557"/>
        <v>0</v>
      </c>
      <c r="CL79" s="17">
        <f t="shared" si="557"/>
        <v>0</v>
      </c>
      <c r="CM79" s="17">
        <f t="shared" si="557"/>
        <v>0</v>
      </c>
      <c r="CN79" s="17">
        <f t="shared" si="557"/>
        <v>0</v>
      </c>
      <c r="CO79" s="17">
        <f t="shared" si="557"/>
        <v>0</v>
      </c>
    </row>
    <row r="80" spans="1:93" s="556" customFormat="1">
      <c r="C80" s="556">
        <f t="shared" si="502"/>
        <v>40</v>
      </c>
      <c r="D80" s="632">
        <v>0</v>
      </c>
      <c r="E80" s="632"/>
      <c r="F80" s="632"/>
      <c r="G80" s="632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>
        <f>IF((AV36-$AU36)&gt;$D37,0,$D80*(AV40))</f>
        <v>0</v>
      </c>
      <c r="AW80" s="17">
        <f t="shared" ref="AW80:CO80" si="558">IF((AW36-$AU36)&gt;$D37,0,$D80*(AW40))</f>
        <v>0</v>
      </c>
      <c r="AX80" s="17">
        <f t="shared" si="558"/>
        <v>0</v>
      </c>
      <c r="AY80" s="17">
        <f t="shared" si="558"/>
        <v>0</v>
      </c>
      <c r="AZ80" s="17">
        <f t="shared" si="558"/>
        <v>0</v>
      </c>
      <c r="BA80" s="17">
        <f t="shared" si="558"/>
        <v>0</v>
      </c>
      <c r="BB80" s="17">
        <f t="shared" si="558"/>
        <v>0</v>
      </c>
      <c r="BC80" s="17">
        <f t="shared" si="558"/>
        <v>0</v>
      </c>
      <c r="BD80" s="17">
        <f t="shared" si="558"/>
        <v>0</v>
      </c>
      <c r="BE80" s="17">
        <f t="shared" si="558"/>
        <v>0</v>
      </c>
      <c r="BF80" s="17">
        <f t="shared" si="558"/>
        <v>0</v>
      </c>
      <c r="BG80" s="17">
        <f t="shared" si="558"/>
        <v>0</v>
      </c>
      <c r="BH80" s="17">
        <f t="shared" si="558"/>
        <v>0</v>
      </c>
      <c r="BI80" s="17">
        <f t="shared" si="558"/>
        <v>0</v>
      </c>
      <c r="BJ80" s="17">
        <f t="shared" si="558"/>
        <v>0</v>
      </c>
      <c r="BK80" s="17">
        <f t="shared" si="558"/>
        <v>0</v>
      </c>
      <c r="BL80" s="17">
        <f t="shared" si="558"/>
        <v>0</v>
      </c>
      <c r="BM80" s="17">
        <f t="shared" si="558"/>
        <v>0</v>
      </c>
      <c r="BN80" s="17">
        <f t="shared" si="558"/>
        <v>0</v>
      </c>
      <c r="BO80" s="17">
        <f t="shared" si="558"/>
        <v>0</v>
      </c>
      <c r="BP80" s="17">
        <f t="shared" si="558"/>
        <v>0</v>
      </c>
      <c r="BQ80" s="17">
        <f t="shared" si="558"/>
        <v>0</v>
      </c>
      <c r="BR80" s="17">
        <f t="shared" si="558"/>
        <v>0</v>
      </c>
      <c r="BS80" s="17">
        <f t="shared" si="558"/>
        <v>0</v>
      </c>
      <c r="BT80" s="17">
        <f t="shared" si="558"/>
        <v>0</v>
      </c>
      <c r="BU80" s="17">
        <f t="shared" si="558"/>
        <v>0</v>
      </c>
      <c r="BV80" s="17">
        <f t="shared" si="558"/>
        <v>0</v>
      </c>
      <c r="BW80" s="17">
        <f t="shared" si="558"/>
        <v>0</v>
      </c>
      <c r="BX80" s="17">
        <f t="shared" si="558"/>
        <v>0</v>
      </c>
      <c r="BY80" s="17">
        <f t="shared" si="558"/>
        <v>0</v>
      </c>
      <c r="BZ80" s="17">
        <f t="shared" si="558"/>
        <v>0</v>
      </c>
      <c r="CA80" s="17">
        <f t="shared" si="558"/>
        <v>0</v>
      </c>
      <c r="CB80" s="17">
        <f t="shared" si="558"/>
        <v>0</v>
      </c>
      <c r="CC80" s="17">
        <f t="shared" si="558"/>
        <v>0</v>
      </c>
      <c r="CD80" s="17">
        <f t="shared" si="558"/>
        <v>0</v>
      </c>
      <c r="CE80" s="17">
        <f t="shared" si="558"/>
        <v>0</v>
      </c>
      <c r="CF80" s="17">
        <f t="shared" si="558"/>
        <v>0</v>
      </c>
      <c r="CG80" s="17">
        <f t="shared" si="558"/>
        <v>0</v>
      </c>
      <c r="CH80" s="17">
        <f t="shared" si="558"/>
        <v>0</v>
      </c>
      <c r="CI80" s="17">
        <f t="shared" si="558"/>
        <v>0</v>
      </c>
      <c r="CJ80" s="17">
        <f t="shared" si="558"/>
        <v>0</v>
      </c>
      <c r="CK80" s="17">
        <f t="shared" si="558"/>
        <v>0</v>
      </c>
      <c r="CL80" s="17">
        <f t="shared" si="558"/>
        <v>0</v>
      </c>
      <c r="CM80" s="17">
        <f t="shared" si="558"/>
        <v>0</v>
      </c>
      <c r="CN80" s="17">
        <f t="shared" si="558"/>
        <v>0</v>
      </c>
      <c r="CO80" s="17">
        <f t="shared" si="558"/>
        <v>0</v>
      </c>
    </row>
    <row r="81" spans="3:93" s="556" customFormat="1">
      <c r="C81" s="556">
        <f t="shared" si="502"/>
        <v>41</v>
      </c>
      <c r="D81" s="632">
        <v>0</v>
      </c>
      <c r="E81" s="632"/>
      <c r="F81" s="632"/>
      <c r="G81" s="632"/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>
        <f>IF((AW36-$AV36)&gt;$D37,0,$D81*(AW40))</f>
        <v>0</v>
      </c>
      <c r="AX81" s="17">
        <f t="shared" ref="AX81:CO81" si="559">IF((AX36-$AV36)&gt;$D37,0,$D81*(AX40))</f>
        <v>0</v>
      </c>
      <c r="AY81" s="17">
        <f t="shared" si="559"/>
        <v>0</v>
      </c>
      <c r="AZ81" s="17">
        <f t="shared" si="559"/>
        <v>0</v>
      </c>
      <c r="BA81" s="17">
        <f t="shared" si="559"/>
        <v>0</v>
      </c>
      <c r="BB81" s="17">
        <f t="shared" si="559"/>
        <v>0</v>
      </c>
      <c r="BC81" s="17">
        <f t="shared" si="559"/>
        <v>0</v>
      </c>
      <c r="BD81" s="17">
        <f t="shared" si="559"/>
        <v>0</v>
      </c>
      <c r="BE81" s="17">
        <f t="shared" si="559"/>
        <v>0</v>
      </c>
      <c r="BF81" s="17">
        <f t="shared" si="559"/>
        <v>0</v>
      </c>
      <c r="BG81" s="17">
        <f t="shared" si="559"/>
        <v>0</v>
      </c>
      <c r="BH81" s="17">
        <f t="shared" si="559"/>
        <v>0</v>
      </c>
      <c r="BI81" s="17">
        <f t="shared" si="559"/>
        <v>0</v>
      </c>
      <c r="BJ81" s="17">
        <f t="shared" si="559"/>
        <v>0</v>
      </c>
      <c r="BK81" s="17">
        <f t="shared" si="559"/>
        <v>0</v>
      </c>
      <c r="BL81" s="17">
        <f t="shared" si="559"/>
        <v>0</v>
      </c>
      <c r="BM81" s="17">
        <f t="shared" si="559"/>
        <v>0</v>
      </c>
      <c r="BN81" s="17">
        <f t="shared" si="559"/>
        <v>0</v>
      </c>
      <c r="BO81" s="17">
        <f t="shared" si="559"/>
        <v>0</v>
      </c>
      <c r="BP81" s="17">
        <f t="shared" si="559"/>
        <v>0</v>
      </c>
      <c r="BQ81" s="17">
        <f t="shared" si="559"/>
        <v>0</v>
      </c>
      <c r="BR81" s="17">
        <f t="shared" si="559"/>
        <v>0</v>
      </c>
      <c r="BS81" s="17">
        <f t="shared" si="559"/>
        <v>0</v>
      </c>
      <c r="BT81" s="17">
        <f t="shared" si="559"/>
        <v>0</v>
      </c>
      <c r="BU81" s="17">
        <f t="shared" si="559"/>
        <v>0</v>
      </c>
      <c r="BV81" s="17">
        <f t="shared" si="559"/>
        <v>0</v>
      </c>
      <c r="BW81" s="17">
        <f t="shared" si="559"/>
        <v>0</v>
      </c>
      <c r="BX81" s="17">
        <f t="shared" si="559"/>
        <v>0</v>
      </c>
      <c r="BY81" s="17">
        <f t="shared" si="559"/>
        <v>0</v>
      </c>
      <c r="BZ81" s="17">
        <f t="shared" si="559"/>
        <v>0</v>
      </c>
      <c r="CA81" s="17">
        <f t="shared" si="559"/>
        <v>0</v>
      </c>
      <c r="CB81" s="17">
        <f t="shared" si="559"/>
        <v>0</v>
      </c>
      <c r="CC81" s="17">
        <f t="shared" si="559"/>
        <v>0</v>
      </c>
      <c r="CD81" s="17">
        <f t="shared" si="559"/>
        <v>0</v>
      </c>
      <c r="CE81" s="17">
        <f t="shared" si="559"/>
        <v>0</v>
      </c>
      <c r="CF81" s="17">
        <f t="shared" si="559"/>
        <v>0</v>
      </c>
      <c r="CG81" s="17">
        <f t="shared" si="559"/>
        <v>0</v>
      </c>
      <c r="CH81" s="17">
        <f t="shared" si="559"/>
        <v>0</v>
      </c>
      <c r="CI81" s="17">
        <f t="shared" si="559"/>
        <v>0</v>
      </c>
      <c r="CJ81" s="17">
        <f t="shared" si="559"/>
        <v>0</v>
      </c>
      <c r="CK81" s="17">
        <f t="shared" si="559"/>
        <v>0</v>
      </c>
      <c r="CL81" s="17">
        <f t="shared" si="559"/>
        <v>0</v>
      </c>
      <c r="CM81" s="17">
        <f t="shared" si="559"/>
        <v>0</v>
      </c>
      <c r="CN81" s="17">
        <f t="shared" si="559"/>
        <v>0</v>
      </c>
      <c r="CO81" s="17">
        <f t="shared" si="559"/>
        <v>0</v>
      </c>
    </row>
    <row r="82" spans="3:93" s="556" customFormat="1">
      <c r="C82" s="556">
        <f t="shared" si="502"/>
        <v>42</v>
      </c>
      <c r="D82" s="632">
        <v>0</v>
      </c>
      <c r="E82" s="632"/>
      <c r="F82" s="632"/>
      <c r="G82" s="632"/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>
        <f>IF((AX36-$AW36)&gt;$D37,0,$D82*(AX40))</f>
        <v>0</v>
      </c>
      <c r="AY82" s="17">
        <f t="shared" ref="AY82:CO82" si="560">IF((AY36-$AW36)&gt;$D37,0,$D82*(AY40))</f>
        <v>0</v>
      </c>
      <c r="AZ82" s="17">
        <f t="shared" si="560"/>
        <v>0</v>
      </c>
      <c r="BA82" s="17">
        <f t="shared" si="560"/>
        <v>0</v>
      </c>
      <c r="BB82" s="17">
        <f t="shared" si="560"/>
        <v>0</v>
      </c>
      <c r="BC82" s="17">
        <f t="shared" si="560"/>
        <v>0</v>
      </c>
      <c r="BD82" s="17">
        <f t="shared" si="560"/>
        <v>0</v>
      </c>
      <c r="BE82" s="17">
        <f t="shared" si="560"/>
        <v>0</v>
      </c>
      <c r="BF82" s="17">
        <f t="shared" si="560"/>
        <v>0</v>
      </c>
      <c r="BG82" s="17">
        <f t="shared" si="560"/>
        <v>0</v>
      </c>
      <c r="BH82" s="17">
        <f t="shared" si="560"/>
        <v>0</v>
      </c>
      <c r="BI82" s="17">
        <f t="shared" si="560"/>
        <v>0</v>
      </c>
      <c r="BJ82" s="17">
        <f t="shared" si="560"/>
        <v>0</v>
      </c>
      <c r="BK82" s="17">
        <f t="shared" si="560"/>
        <v>0</v>
      </c>
      <c r="BL82" s="17">
        <f t="shared" si="560"/>
        <v>0</v>
      </c>
      <c r="BM82" s="17">
        <f t="shared" si="560"/>
        <v>0</v>
      </c>
      <c r="BN82" s="17">
        <f t="shared" si="560"/>
        <v>0</v>
      </c>
      <c r="BO82" s="17">
        <f t="shared" si="560"/>
        <v>0</v>
      </c>
      <c r="BP82" s="17">
        <f t="shared" si="560"/>
        <v>0</v>
      </c>
      <c r="BQ82" s="17">
        <f t="shared" si="560"/>
        <v>0</v>
      </c>
      <c r="BR82" s="17">
        <f t="shared" si="560"/>
        <v>0</v>
      </c>
      <c r="BS82" s="17">
        <f t="shared" si="560"/>
        <v>0</v>
      </c>
      <c r="BT82" s="17">
        <f t="shared" si="560"/>
        <v>0</v>
      </c>
      <c r="BU82" s="17">
        <f t="shared" si="560"/>
        <v>0</v>
      </c>
      <c r="BV82" s="17">
        <f t="shared" si="560"/>
        <v>0</v>
      </c>
      <c r="BW82" s="17">
        <f t="shared" si="560"/>
        <v>0</v>
      </c>
      <c r="BX82" s="17">
        <f t="shared" si="560"/>
        <v>0</v>
      </c>
      <c r="BY82" s="17">
        <f t="shared" si="560"/>
        <v>0</v>
      </c>
      <c r="BZ82" s="17">
        <f t="shared" si="560"/>
        <v>0</v>
      </c>
      <c r="CA82" s="17">
        <f t="shared" si="560"/>
        <v>0</v>
      </c>
      <c r="CB82" s="17">
        <f t="shared" si="560"/>
        <v>0</v>
      </c>
      <c r="CC82" s="17">
        <f t="shared" si="560"/>
        <v>0</v>
      </c>
      <c r="CD82" s="17">
        <f t="shared" si="560"/>
        <v>0</v>
      </c>
      <c r="CE82" s="17">
        <f t="shared" si="560"/>
        <v>0</v>
      </c>
      <c r="CF82" s="17">
        <f t="shared" si="560"/>
        <v>0</v>
      </c>
      <c r="CG82" s="17">
        <f t="shared" si="560"/>
        <v>0</v>
      </c>
      <c r="CH82" s="17">
        <f t="shared" si="560"/>
        <v>0</v>
      </c>
      <c r="CI82" s="17">
        <f t="shared" si="560"/>
        <v>0</v>
      </c>
      <c r="CJ82" s="17">
        <f t="shared" si="560"/>
        <v>0</v>
      </c>
      <c r="CK82" s="17">
        <f t="shared" si="560"/>
        <v>0</v>
      </c>
      <c r="CL82" s="17">
        <f t="shared" si="560"/>
        <v>0</v>
      </c>
      <c r="CM82" s="17">
        <f t="shared" si="560"/>
        <v>0</v>
      </c>
      <c r="CN82" s="17">
        <f t="shared" si="560"/>
        <v>0</v>
      </c>
      <c r="CO82" s="17">
        <f t="shared" si="560"/>
        <v>0</v>
      </c>
    </row>
    <row r="83" spans="3:93" s="556" customFormat="1">
      <c r="C83" s="556">
        <f t="shared" si="502"/>
        <v>43</v>
      </c>
      <c r="D83" s="632">
        <v>0</v>
      </c>
      <c r="E83" s="632"/>
      <c r="F83" s="632"/>
      <c r="G83" s="632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>
        <f>IF((AY36-$AX36)&gt;$D37,0,$D83*(AY40))</f>
        <v>0</v>
      </c>
      <c r="AZ83" s="17">
        <f t="shared" ref="AZ83:CO83" si="561">IF((AZ36-$AX36)&gt;$D37,0,$D83*(AZ40))</f>
        <v>0</v>
      </c>
      <c r="BA83" s="17">
        <f t="shared" si="561"/>
        <v>0</v>
      </c>
      <c r="BB83" s="17">
        <f t="shared" si="561"/>
        <v>0</v>
      </c>
      <c r="BC83" s="17">
        <f t="shared" si="561"/>
        <v>0</v>
      </c>
      <c r="BD83" s="17">
        <f t="shared" si="561"/>
        <v>0</v>
      </c>
      <c r="BE83" s="17">
        <f t="shared" si="561"/>
        <v>0</v>
      </c>
      <c r="BF83" s="17">
        <f t="shared" si="561"/>
        <v>0</v>
      </c>
      <c r="BG83" s="17">
        <f t="shared" si="561"/>
        <v>0</v>
      </c>
      <c r="BH83" s="17">
        <f t="shared" si="561"/>
        <v>0</v>
      </c>
      <c r="BI83" s="17">
        <f t="shared" si="561"/>
        <v>0</v>
      </c>
      <c r="BJ83" s="17">
        <f t="shared" si="561"/>
        <v>0</v>
      </c>
      <c r="BK83" s="17">
        <f t="shared" si="561"/>
        <v>0</v>
      </c>
      <c r="BL83" s="17">
        <f t="shared" si="561"/>
        <v>0</v>
      </c>
      <c r="BM83" s="17">
        <f t="shared" si="561"/>
        <v>0</v>
      </c>
      <c r="BN83" s="17">
        <f t="shared" si="561"/>
        <v>0</v>
      </c>
      <c r="BO83" s="17">
        <f t="shared" si="561"/>
        <v>0</v>
      </c>
      <c r="BP83" s="17">
        <f t="shared" si="561"/>
        <v>0</v>
      </c>
      <c r="BQ83" s="17">
        <f t="shared" si="561"/>
        <v>0</v>
      </c>
      <c r="BR83" s="17">
        <f t="shared" si="561"/>
        <v>0</v>
      </c>
      <c r="BS83" s="17">
        <f t="shared" si="561"/>
        <v>0</v>
      </c>
      <c r="BT83" s="17">
        <f t="shared" si="561"/>
        <v>0</v>
      </c>
      <c r="BU83" s="17">
        <f t="shared" si="561"/>
        <v>0</v>
      </c>
      <c r="BV83" s="17">
        <f t="shared" si="561"/>
        <v>0</v>
      </c>
      <c r="BW83" s="17">
        <f t="shared" si="561"/>
        <v>0</v>
      </c>
      <c r="BX83" s="17">
        <f t="shared" si="561"/>
        <v>0</v>
      </c>
      <c r="BY83" s="17">
        <f t="shared" si="561"/>
        <v>0</v>
      </c>
      <c r="BZ83" s="17">
        <f t="shared" si="561"/>
        <v>0</v>
      </c>
      <c r="CA83" s="17">
        <f t="shared" si="561"/>
        <v>0</v>
      </c>
      <c r="CB83" s="17">
        <f t="shared" si="561"/>
        <v>0</v>
      </c>
      <c r="CC83" s="17">
        <f t="shared" si="561"/>
        <v>0</v>
      </c>
      <c r="CD83" s="17">
        <f t="shared" si="561"/>
        <v>0</v>
      </c>
      <c r="CE83" s="17">
        <f t="shared" si="561"/>
        <v>0</v>
      </c>
      <c r="CF83" s="17">
        <f t="shared" si="561"/>
        <v>0</v>
      </c>
      <c r="CG83" s="17">
        <f t="shared" si="561"/>
        <v>0</v>
      </c>
      <c r="CH83" s="17">
        <f t="shared" si="561"/>
        <v>0</v>
      </c>
      <c r="CI83" s="17">
        <f t="shared" si="561"/>
        <v>0</v>
      </c>
      <c r="CJ83" s="17">
        <f t="shared" si="561"/>
        <v>0</v>
      </c>
      <c r="CK83" s="17">
        <f t="shared" si="561"/>
        <v>0</v>
      </c>
      <c r="CL83" s="17">
        <f t="shared" si="561"/>
        <v>0</v>
      </c>
      <c r="CM83" s="17">
        <f t="shared" si="561"/>
        <v>0</v>
      </c>
      <c r="CN83" s="17">
        <f t="shared" si="561"/>
        <v>0</v>
      </c>
      <c r="CO83" s="17">
        <f t="shared" si="561"/>
        <v>0</v>
      </c>
    </row>
    <row r="84" spans="3:93" s="556" customFormat="1">
      <c r="C84" s="556">
        <f t="shared" si="502"/>
        <v>44</v>
      </c>
      <c r="D84" s="632">
        <v>0</v>
      </c>
      <c r="E84" s="632"/>
      <c r="F84" s="632"/>
      <c r="G84" s="632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>
        <f>IF((AZ36-$AY36)&gt;$D37,0,$D84*(AZ40))</f>
        <v>0</v>
      </c>
      <c r="BA84" s="17">
        <f t="shared" ref="BA84:CO84" si="562">IF((BA36-$AY36)&gt;$D37,0,$D84*(BA40))</f>
        <v>0</v>
      </c>
      <c r="BB84" s="17">
        <f t="shared" si="562"/>
        <v>0</v>
      </c>
      <c r="BC84" s="17">
        <f t="shared" si="562"/>
        <v>0</v>
      </c>
      <c r="BD84" s="17">
        <f t="shared" si="562"/>
        <v>0</v>
      </c>
      <c r="BE84" s="17">
        <f t="shared" si="562"/>
        <v>0</v>
      </c>
      <c r="BF84" s="17">
        <f t="shared" si="562"/>
        <v>0</v>
      </c>
      <c r="BG84" s="17">
        <f t="shared" si="562"/>
        <v>0</v>
      </c>
      <c r="BH84" s="17">
        <f t="shared" si="562"/>
        <v>0</v>
      </c>
      <c r="BI84" s="17">
        <f t="shared" si="562"/>
        <v>0</v>
      </c>
      <c r="BJ84" s="17">
        <f t="shared" si="562"/>
        <v>0</v>
      </c>
      <c r="BK84" s="17">
        <f t="shared" si="562"/>
        <v>0</v>
      </c>
      <c r="BL84" s="17">
        <f t="shared" si="562"/>
        <v>0</v>
      </c>
      <c r="BM84" s="17">
        <f t="shared" si="562"/>
        <v>0</v>
      </c>
      <c r="BN84" s="17">
        <f t="shared" si="562"/>
        <v>0</v>
      </c>
      <c r="BO84" s="17">
        <f t="shared" si="562"/>
        <v>0</v>
      </c>
      <c r="BP84" s="17">
        <f t="shared" si="562"/>
        <v>0</v>
      </c>
      <c r="BQ84" s="17">
        <f t="shared" si="562"/>
        <v>0</v>
      </c>
      <c r="BR84" s="17">
        <f t="shared" si="562"/>
        <v>0</v>
      </c>
      <c r="BS84" s="17">
        <f t="shared" si="562"/>
        <v>0</v>
      </c>
      <c r="BT84" s="17">
        <f t="shared" si="562"/>
        <v>0</v>
      </c>
      <c r="BU84" s="17">
        <f t="shared" si="562"/>
        <v>0</v>
      </c>
      <c r="BV84" s="17">
        <f t="shared" si="562"/>
        <v>0</v>
      </c>
      <c r="BW84" s="17">
        <f t="shared" si="562"/>
        <v>0</v>
      </c>
      <c r="BX84" s="17">
        <f t="shared" si="562"/>
        <v>0</v>
      </c>
      <c r="BY84" s="17">
        <f t="shared" si="562"/>
        <v>0</v>
      </c>
      <c r="BZ84" s="17">
        <f t="shared" si="562"/>
        <v>0</v>
      </c>
      <c r="CA84" s="17">
        <f t="shared" si="562"/>
        <v>0</v>
      </c>
      <c r="CB84" s="17">
        <f t="shared" si="562"/>
        <v>0</v>
      </c>
      <c r="CC84" s="17">
        <f t="shared" si="562"/>
        <v>0</v>
      </c>
      <c r="CD84" s="17">
        <f t="shared" si="562"/>
        <v>0</v>
      </c>
      <c r="CE84" s="17">
        <f t="shared" si="562"/>
        <v>0</v>
      </c>
      <c r="CF84" s="17">
        <f t="shared" si="562"/>
        <v>0</v>
      </c>
      <c r="CG84" s="17">
        <f t="shared" si="562"/>
        <v>0</v>
      </c>
      <c r="CH84" s="17">
        <f t="shared" si="562"/>
        <v>0</v>
      </c>
      <c r="CI84" s="17">
        <f t="shared" si="562"/>
        <v>0</v>
      </c>
      <c r="CJ84" s="17">
        <f t="shared" si="562"/>
        <v>0</v>
      </c>
      <c r="CK84" s="17">
        <f t="shared" si="562"/>
        <v>0</v>
      </c>
      <c r="CL84" s="17">
        <f t="shared" si="562"/>
        <v>0</v>
      </c>
      <c r="CM84" s="17">
        <f t="shared" si="562"/>
        <v>0</v>
      </c>
      <c r="CN84" s="17">
        <f t="shared" si="562"/>
        <v>0</v>
      </c>
      <c r="CO84" s="17">
        <f t="shared" si="562"/>
        <v>0</v>
      </c>
    </row>
    <row r="85" spans="3:93" s="556" customFormat="1">
      <c r="C85" s="556">
        <f t="shared" si="502"/>
        <v>45</v>
      </c>
      <c r="D85" s="632">
        <v>0</v>
      </c>
      <c r="E85" s="632"/>
      <c r="F85" s="632"/>
      <c r="G85" s="632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>
        <f>IF((BA36-$AZ36)&gt;$D37,0,$D85*(BA40))</f>
        <v>0</v>
      </c>
      <c r="BB85" s="17">
        <f t="shared" ref="BB85:CO85" si="563">IF((BB36-$AZ36)&gt;$D37,0,$D85*(BB40))</f>
        <v>0</v>
      </c>
      <c r="BC85" s="17">
        <f t="shared" si="563"/>
        <v>0</v>
      </c>
      <c r="BD85" s="17">
        <f t="shared" si="563"/>
        <v>0</v>
      </c>
      <c r="BE85" s="17">
        <f t="shared" si="563"/>
        <v>0</v>
      </c>
      <c r="BF85" s="17">
        <f t="shared" si="563"/>
        <v>0</v>
      </c>
      <c r="BG85" s="17">
        <f t="shared" si="563"/>
        <v>0</v>
      </c>
      <c r="BH85" s="17">
        <f t="shared" si="563"/>
        <v>0</v>
      </c>
      <c r="BI85" s="17">
        <f t="shared" si="563"/>
        <v>0</v>
      </c>
      <c r="BJ85" s="17">
        <f t="shared" si="563"/>
        <v>0</v>
      </c>
      <c r="BK85" s="17">
        <f t="shared" si="563"/>
        <v>0</v>
      </c>
      <c r="BL85" s="17">
        <f t="shared" si="563"/>
        <v>0</v>
      </c>
      <c r="BM85" s="17">
        <f t="shared" si="563"/>
        <v>0</v>
      </c>
      <c r="BN85" s="17">
        <f t="shared" si="563"/>
        <v>0</v>
      </c>
      <c r="BO85" s="17">
        <f t="shared" si="563"/>
        <v>0</v>
      </c>
      <c r="BP85" s="17">
        <f t="shared" si="563"/>
        <v>0</v>
      </c>
      <c r="BQ85" s="17">
        <f t="shared" si="563"/>
        <v>0</v>
      </c>
      <c r="BR85" s="17">
        <f t="shared" si="563"/>
        <v>0</v>
      </c>
      <c r="BS85" s="17">
        <f t="shared" si="563"/>
        <v>0</v>
      </c>
      <c r="BT85" s="17">
        <f t="shared" si="563"/>
        <v>0</v>
      </c>
      <c r="BU85" s="17">
        <f t="shared" si="563"/>
        <v>0</v>
      </c>
      <c r="BV85" s="17">
        <f t="shared" si="563"/>
        <v>0</v>
      </c>
      <c r="BW85" s="17">
        <f t="shared" si="563"/>
        <v>0</v>
      </c>
      <c r="BX85" s="17">
        <f t="shared" si="563"/>
        <v>0</v>
      </c>
      <c r="BY85" s="17">
        <f t="shared" si="563"/>
        <v>0</v>
      </c>
      <c r="BZ85" s="17">
        <f t="shared" si="563"/>
        <v>0</v>
      </c>
      <c r="CA85" s="17">
        <f t="shared" si="563"/>
        <v>0</v>
      </c>
      <c r="CB85" s="17">
        <f t="shared" si="563"/>
        <v>0</v>
      </c>
      <c r="CC85" s="17">
        <f t="shared" si="563"/>
        <v>0</v>
      </c>
      <c r="CD85" s="17">
        <f t="shared" si="563"/>
        <v>0</v>
      </c>
      <c r="CE85" s="17">
        <f t="shared" si="563"/>
        <v>0</v>
      </c>
      <c r="CF85" s="17">
        <f t="shared" si="563"/>
        <v>0</v>
      </c>
      <c r="CG85" s="17">
        <f t="shared" si="563"/>
        <v>0</v>
      </c>
      <c r="CH85" s="17">
        <f t="shared" si="563"/>
        <v>0</v>
      </c>
      <c r="CI85" s="17">
        <f t="shared" si="563"/>
        <v>0</v>
      </c>
      <c r="CJ85" s="17">
        <f t="shared" si="563"/>
        <v>0</v>
      </c>
      <c r="CK85" s="17">
        <f t="shared" si="563"/>
        <v>0</v>
      </c>
      <c r="CL85" s="17">
        <f t="shared" si="563"/>
        <v>0</v>
      </c>
      <c r="CM85" s="17">
        <f t="shared" si="563"/>
        <v>0</v>
      </c>
      <c r="CN85" s="17">
        <f t="shared" si="563"/>
        <v>0</v>
      </c>
      <c r="CO85" s="17">
        <f t="shared" si="563"/>
        <v>0</v>
      </c>
    </row>
    <row r="86" spans="3:93" s="556" customFormat="1">
      <c r="C86" s="556">
        <f t="shared" si="502"/>
        <v>46</v>
      </c>
      <c r="D86" s="632">
        <v>0</v>
      </c>
      <c r="E86" s="632"/>
      <c r="F86" s="632"/>
      <c r="G86" s="632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>
        <f>IF((BB36-$BA36)&gt;$D37,0,$D86*(BB40))</f>
        <v>0</v>
      </c>
      <c r="BC86" s="17">
        <f t="shared" ref="BC86:CO86" si="564">IF((BC36-$BA36)&gt;$D37,0,$D86*(BC40))</f>
        <v>0</v>
      </c>
      <c r="BD86" s="17">
        <f t="shared" si="564"/>
        <v>0</v>
      </c>
      <c r="BE86" s="17">
        <f t="shared" si="564"/>
        <v>0</v>
      </c>
      <c r="BF86" s="17">
        <f t="shared" si="564"/>
        <v>0</v>
      </c>
      <c r="BG86" s="17">
        <f t="shared" si="564"/>
        <v>0</v>
      </c>
      <c r="BH86" s="17">
        <f t="shared" si="564"/>
        <v>0</v>
      </c>
      <c r="BI86" s="17">
        <f t="shared" si="564"/>
        <v>0</v>
      </c>
      <c r="BJ86" s="17">
        <f t="shared" si="564"/>
        <v>0</v>
      </c>
      <c r="BK86" s="17">
        <f t="shared" si="564"/>
        <v>0</v>
      </c>
      <c r="BL86" s="17">
        <f t="shared" si="564"/>
        <v>0</v>
      </c>
      <c r="BM86" s="17">
        <f t="shared" si="564"/>
        <v>0</v>
      </c>
      <c r="BN86" s="17">
        <f t="shared" si="564"/>
        <v>0</v>
      </c>
      <c r="BO86" s="17">
        <f t="shared" si="564"/>
        <v>0</v>
      </c>
      <c r="BP86" s="17">
        <f t="shared" si="564"/>
        <v>0</v>
      </c>
      <c r="BQ86" s="17">
        <f t="shared" si="564"/>
        <v>0</v>
      </c>
      <c r="BR86" s="17">
        <f t="shared" si="564"/>
        <v>0</v>
      </c>
      <c r="BS86" s="17">
        <f t="shared" si="564"/>
        <v>0</v>
      </c>
      <c r="BT86" s="17">
        <f t="shared" si="564"/>
        <v>0</v>
      </c>
      <c r="BU86" s="17">
        <f t="shared" si="564"/>
        <v>0</v>
      </c>
      <c r="BV86" s="17">
        <f t="shared" si="564"/>
        <v>0</v>
      </c>
      <c r="BW86" s="17">
        <f t="shared" si="564"/>
        <v>0</v>
      </c>
      <c r="BX86" s="17">
        <f t="shared" si="564"/>
        <v>0</v>
      </c>
      <c r="BY86" s="17">
        <f t="shared" si="564"/>
        <v>0</v>
      </c>
      <c r="BZ86" s="17">
        <f t="shared" si="564"/>
        <v>0</v>
      </c>
      <c r="CA86" s="17">
        <f t="shared" si="564"/>
        <v>0</v>
      </c>
      <c r="CB86" s="17">
        <f t="shared" si="564"/>
        <v>0</v>
      </c>
      <c r="CC86" s="17">
        <f t="shared" si="564"/>
        <v>0</v>
      </c>
      <c r="CD86" s="17">
        <f t="shared" si="564"/>
        <v>0</v>
      </c>
      <c r="CE86" s="17">
        <f t="shared" si="564"/>
        <v>0</v>
      </c>
      <c r="CF86" s="17">
        <f t="shared" si="564"/>
        <v>0</v>
      </c>
      <c r="CG86" s="17">
        <f t="shared" si="564"/>
        <v>0</v>
      </c>
      <c r="CH86" s="17">
        <f t="shared" si="564"/>
        <v>0</v>
      </c>
      <c r="CI86" s="17">
        <f t="shared" si="564"/>
        <v>0</v>
      </c>
      <c r="CJ86" s="17">
        <f t="shared" si="564"/>
        <v>0</v>
      </c>
      <c r="CK86" s="17">
        <f t="shared" si="564"/>
        <v>0</v>
      </c>
      <c r="CL86" s="17">
        <f t="shared" si="564"/>
        <v>0</v>
      </c>
      <c r="CM86" s="17">
        <f t="shared" si="564"/>
        <v>0</v>
      </c>
      <c r="CN86" s="17">
        <f t="shared" si="564"/>
        <v>0</v>
      </c>
      <c r="CO86" s="17">
        <f t="shared" si="564"/>
        <v>0</v>
      </c>
    </row>
    <row r="87" spans="3:93" s="556" customFormat="1">
      <c r="C87" s="556">
        <f t="shared" si="502"/>
        <v>47</v>
      </c>
      <c r="D87" s="632">
        <v>0</v>
      </c>
      <c r="E87" s="632"/>
      <c r="F87" s="632"/>
      <c r="G87" s="632"/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>
        <f>IF((BC36-$BB36)&gt;$D37,0,$D87*(BC40))</f>
        <v>0</v>
      </c>
      <c r="BD87" s="17">
        <f t="shared" ref="BD87:CO87" si="565">IF((BD36-$BB36)&gt;$D37,0,$D87*(BD40))</f>
        <v>0</v>
      </c>
      <c r="BE87" s="17">
        <f t="shared" si="565"/>
        <v>0</v>
      </c>
      <c r="BF87" s="17">
        <f t="shared" si="565"/>
        <v>0</v>
      </c>
      <c r="BG87" s="17">
        <f t="shared" si="565"/>
        <v>0</v>
      </c>
      <c r="BH87" s="17">
        <f t="shared" si="565"/>
        <v>0</v>
      </c>
      <c r="BI87" s="17">
        <f t="shared" si="565"/>
        <v>0</v>
      </c>
      <c r="BJ87" s="17">
        <f t="shared" si="565"/>
        <v>0</v>
      </c>
      <c r="BK87" s="17">
        <f t="shared" si="565"/>
        <v>0</v>
      </c>
      <c r="BL87" s="17">
        <f t="shared" si="565"/>
        <v>0</v>
      </c>
      <c r="BM87" s="17">
        <f t="shared" si="565"/>
        <v>0</v>
      </c>
      <c r="BN87" s="17">
        <f t="shared" si="565"/>
        <v>0</v>
      </c>
      <c r="BO87" s="17">
        <f t="shared" si="565"/>
        <v>0</v>
      </c>
      <c r="BP87" s="17">
        <f t="shared" si="565"/>
        <v>0</v>
      </c>
      <c r="BQ87" s="17">
        <f t="shared" si="565"/>
        <v>0</v>
      </c>
      <c r="BR87" s="17">
        <f t="shared" si="565"/>
        <v>0</v>
      </c>
      <c r="BS87" s="17">
        <f t="shared" si="565"/>
        <v>0</v>
      </c>
      <c r="BT87" s="17">
        <f t="shared" si="565"/>
        <v>0</v>
      </c>
      <c r="BU87" s="17">
        <f t="shared" si="565"/>
        <v>0</v>
      </c>
      <c r="BV87" s="17">
        <f t="shared" si="565"/>
        <v>0</v>
      </c>
      <c r="BW87" s="17">
        <f t="shared" si="565"/>
        <v>0</v>
      </c>
      <c r="BX87" s="17">
        <f t="shared" si="565"/>
        <v>0</v>
      </c>
      <c r="BY87" s="17">
        <f t="shared" si="565"/>
        <v>0</v>
      </c>
      <c r="BZ87" s="17">
        <f t="shared" si="565"/>
        <v>0</v>
      </c>
      <c r="CA87" s="17">
        <f t="shared" si="565"/>
        <v>0</v>
      </c>
      <c r="CB87" s="17">
        <f t="shared" si="565"/>
        <v>0</v>
      </c>
      <c r="CC87" s="17">
        <f t="shared" si="565"/>
        <v>0</v>
      </c>
      <c r="CD87" s="17">
        <f t="shared" si="565"/>
        <v>0</v>
      </c>
      <c r="CE87" s="17">
        <f t="shared" si="565"/>
        <v>0</v>
      </c>
      <c r="CF87" s="17">
        <f t="shared" si="565"/>
        <v>0</v>
      </c>
      <c r="CG87" s="17">
        <f t="shared" si="565"/>
        <v>0</v>
      </c>
      <c r="CH87" s="17">
        <f t="shared" si="565"/>
        <v>0</v>
      </c>
      <c r="CI87" s="17">
        <f t="shared" si="565"/>
        <v>0</v>
      </c>
      <c r="CJ87" s="17">
        <f t="shared" si="565"/>
        <v>0</v>
      </c>
      <c r="CK87" s="17">
        <f t="shared" si="565"/>
        <v>0</v>
      </c>
      <c r="CL87" s="17">
        <f t="shared" si="565"/>
        <v>0</v>
      </c>
      <c r="CM87" s="17">
        <f t="shared" si="565"/>
        <v>0</v>
      </c>
      <c r="CN87" s="17">
        <f t="shared" si="565"/>
        <v>0</v>
      </c>
      <c r="CO87" s="17">
        <f t="shared" si="565"/>
        <v>0</v>
      </c>
    </row>
    <row r="88" spans="3:93" s="556" customFormat="1">
      <c r="C88" s="556">
        <f t="shared" si="502"/>
        <v>48</v>
      </c>
      <c r="D88" s="632">
        <v>0</v>
      </c>
      <c r="E88" s="632"/>
      <c r="F88" s="632"/>
      <c r="G88" s="632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>
        <f>IF((BD36-$BC36)&gt;$D37,0,$D88*(BD40))</f>
        <v>0</v>
      </c>
      <c r="BE88" s="17">
        <f t="shared" ref="BE88:CO88" si="566">IF((BE36-$BC36)&gt;$D37,0,$D88*(BE40))</f>
        <v>0</v>
      </c>
      <c r="BF88" s="17">
        <f t="shared" si="566"/>
        <v>0</v>
      </c>
      <c r="BG88" s="17">
        <f t="shared" si="566"/>
        <v>0</v>
      </c>
      <c r="BH88" s="17">
        <f t="shared" si="566"/>
        <v>0</v>
      </c>
      <c r="BI88" s="17">
        <f t="shared" si="566"/>
        <v>0</v>
      </c>
      <c r="BJ88" s="17">
        <f t="shared" si="566"/>
        <v>0</v>
      </c>
      <c r="BK88" s="17">
        <f t="shared" si="566"/>
        <v>0</v>
      </c>
      <c r="BL88" s="17">
        <f t="shared" si="566"/>
        <v>0</v>
      </c>
      <c r="BM88" s="17">
        <f t="shared" si="566"/>
        <v>0</v>
      </c>
      <c r="BN88" s="17">
        <f t="shared" si="566"/>
        <v>0</v>
      </c>
      <c r="BO88" s="17">
        <f t="shared" si="566"/>
        <v>0</v>
      </c>
      <c r="BP88" s="17">
        <f t="shared" si="566"/>
        <v>0</v>
      </c>
      <c r="BQ88" s="17">
        <f t="shared" si="566"/>
        <v>0</v>
      </c>
      <c r="BR88" s="17">
        <f t="shared" si="566"/>
        <v>0</v>
      </c>
      <c r="BS88" s="17">
        <f t="shared" si="566"/>
        <v>0</v>
      </c>
      <c r="BT88" s="17">
        <f t="shared" si="566"/>
        <v>0</v>
      </c>
      <c r="BU88" s="17">
        <f t="shared" si="566"/>
        <v>0</v>
      </c>
      <c r="BV88" s="17">
        <f t="shared" si="566"/>
        <v>0</v>
      </c>
      <c r="BW88" s="17">
        <f t="shared" si="566"/>
        <v>0</v>
      </c>
      <c r="BX88" s="17">
        <f t="shared" si="566"/>
        <v>0</v>
      </c>
      <c r="BY88" s="17">
        <f t="shared" si="566"/>
        <v>0</v>
      </c>
      <c r="BZ88" s="17">
        <f t="shared" si="566"/>
        <v>0</v>
      </c>
      <c r="CA88" s="17">
        <f t="shared" si="566"/>
        <v>0</v>
      </c>
      <c r="CB88" s="17">
        <f t="shared" si="566"/>
        <v>0</v>
      </c>
      <c r="CC88" s="17">
        <f t="shared" si="566"/>
        <v>0</v>
      </c>
      <c r="CD88" s="17">
        <f t="shared" si="566"/>
        <v>0</v>
      </c>
      <c r="CE88" s="17">
        <f t="shared" si="566"/>
        <v>0</v>
      </c>
      <c r="CF88" s="17">
        <f t="shared" si="566"/>
        <v>0</v>
      </c>
      <c r="CG88" s="17">
        <f t="shared" si="566"/>
        <v>0</v>
      </c>
      <c r="CH88" s="17">
        <f t="shared" si="566"/>
        <v>0</v>
      </c>
      <c r="CI88" s="17">
        <f t="shared" si="566"/>
        <v>0</v>
      </c>
      <c r="CJ88" s="17">
        <f t="shared" si="566"/>
        <v>0</v>
      </c>
      <c r="CK88" s="17">
        <f t="shared" si="566"/>
        <v>0</v>
      </c>
      <c r="CL88" s="17">
        <f t="shared" si="566"/>
        <v>0</v>
      </c>
      <c r="CM88" s="17">
        <f t="shared" si="566"/>
        <v>0</v>
      </c>
      <c r="CN88" s="17">
        <f t="shared" si="566"/>
        <v>0</v>
      </c>
      <c r="CO88" s="17">
        <f t="shared" si="566"/>
        <v>0</v>
      </c>
    </row>
    <row r="89" spans="3:93" s="556" customFormat="1">
      <c r="C89" s="556">
        <f t="shared" si="502"/>
        <v>49</v>
      </c>
      <c r="D89" s="632">
        <v>0</v>
      </c>
      <c r="E89" s="632"/>
      <c r="F89" s="632"/>
      <c r="G89" s="632"/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>
        <f>IF((BE36-$BD36)&gt;$D37,0,$D89*(BE40))</f>
        <v>0</v>
      </c>
      <c r="BF89" s="17">
        <f t="shared" ref="BF89:CO89" si="567">IF((BF36-$BD36)&gt;$D37,0,$D89*(BF40))</f>
        <v>0</v>
      </c>
      <c r="BG89" s="17">
        <f t="shared" si="567"/>
        <v>0</v>
      </c>
      <c r="BH89" s="17">
        <f t="shared" si="567"/>
        <v>0</v>
      </c>
      <c r="BI89" s="17">
        <f t="shared" si="567"/>
        <v>0</v>
      </c>
      <c r="BJ89" s="17">
        <f t="shared" si="567"/>
        <v>0</v>
      </c>
      <c r="BK89" s="17">
        <f t="shared" si="567"/>
        <v>0</v>
      </c>
      <c r="BL89" s="17">
        <f t="shared" si="567"/>
        <v>0</v>
      </c>
      <c r="BM89" s="17">
        <f t="shared" si="567"/>
        <v>0</v>
      </c>
      <c r="BN89" s="17">
        <f t="shared" si="567"/>
        <v>0</v>
      </c>
      <c r="BO89" s="17">
        <f t="shared" si="567"/>
        <v>0</v>
      </c>
      <c r="BP89" s="17">
        <f t="shared" si="567"/>
        <v>0</v>
      </c>
      <c r="BQ89" s="17">
        <f t="shared" si="567"/>
        <v>0</v>
      </c>
      <c r="BR89" s="17">
        <f t="shared" si="567"/>
        <v>0</v>
      </c>
      <c r="BS89" s="17">
        <f t="shared" si="567"/>
        <v>0</v>
      </c>
      <c r="BT89" s="17">
        <f t="shared" si="567"/>
        <v>0</v>
      </c>
      <c r="BU89" s="17">
        <f t="shared" si="567"/>
        <v>0</v>
      </c>
      <c r="BV89" s="17">
        <f t="shared" si="567"/>
        <v>0</v>
      </c>
      <c r="BW89" s="17">
        <f t="shared" si="567"/>
        <v>0</v>
      </c>
      <c r="BX89" s="17">
        <f t="shared" si="567"/>
        <v>0</v>
      </c>
      <c r="BY89" s="17">
        <f t="shared" si="567"/>
        <v>0</v>
      </c>
      <c r="BZ89" s="17">
        <f t="shared" si="567"/>
        <v>0</v>
      </c>
      <c r="CA89" s="17">
        <f t="shared" si="567"/>
        <v>0</v>
      </c>
      <c r="CB89" s="17">
        <f t="shared" si="567"/>
        <v>0</v>
      </c>
      <c r="CC89" s="17">
        <f t="shared" si="567"/>
        <v>0</v>
      </c>
      <c r="CD89" s="17">
        <f t="shared" si="567"/>
        <v>0</v>
      </c>
      <c r="CE89" s="17">
        <f t="shared" si="567"/>
        <v>0</v>
      </c>
      <c r="CF89" s="17">
        <f t="shared" si="567"/>
        <v>0</v>
      </c>
      <c r="CG89" s="17">
        <f t="shared" si="567"/>
        <v>0</v>
      </c>
      <c r="CH89" s="17">
        <f t="shared" si="567"/>
        <v>0</v>
      </c>
      <c r="CI89" s="17">
        <f t="shared" si="567"/>
        <v>0</v>
      </c>
      <c r="CJ89" s="17">
        <f t="shared" si="567"/>
        <v>0</v>
      </c>
      <c r="CK89" s="17">
        <f t="shared" si="567"/>
        <v>0</v>
      </c>
      <c r="CL89" s="17">
        <f t="shared" si="567"/>
        <v>0</v>
      </c>
      <c r="CM89" s="17">
        <f t="shared" si="567"/>
        <v>0</v>
      </c>
      <c r="CN89" s="17">
        <f t="shared" si="567"/>
        <v>0</v>
      </c>
      <c r="CO89" s="17">
        <f t="shared" si="567"/>
        <v>0</v>
      </c>
    </row>
    <row r="90" spans="3:93" s="556" customFormat="1">
      <c r="C90" s="556">
        <f t="shared" si="502"/>
        <v>50</v>
      </c>
      <c r="D90" s="632">
        <v>0</v>
      </c>
      <c r="E90" s="632"/>
      <c r="F90" s="632"/>
      <c r="G90" s="632"/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>
        <f>IF((BF36-$BE36)&gt;$D37,0,$D90*(BF40))</f>
        <v>0</v>
      </c>
      <c r="BG90" s="17">
        <f t="shared" ref="BG90:CO90" si="568">IF((BG36-$BE36)&gt;$D37,0,$D90*(BG40))</f>
        <v>0</v>
      </c>
      <c r="BH90" s="17">
        <f t="shared" si="568"/>
        <v>0</v>
      </c>
      <c r="BI90" s="17">
        <f t="shared" si="568"/>
        <v>0</v>
      </c>
      <c r="BJ90" s="17">
        <f t="shared" si="568"/>
        <v>0</v>
      </c>
      <c r="BK90" s="17">
        <f t="shared" si="568"/>
        <v>0</v>
      </c>
      <c r="BL90" s="17">
        <f t="shared" si="568"/>
        <v>0</v>
      </c>
      <c r="BM90" s="17">
        <f t="shared" si="568"/>
        <v>0</v>
      </c>
      <c r="BN90" s="17">
        <f t="shared" si="568"/>
        <v>0</v>
      </c>
      <c r="BO90" s="17">
        <f t="shared" si="568"/>
        <v>0</v>
      </c>
      <c r="BP90" s="17">
        <f t="shared" si="568"/>
        <v>0</v>
      </c>
      <c r="BQ90" s="17">
        <f t="shared" si="568"/>
        <v>0</v>
      </c>
      <c r="BR90" s="17">
        <f t="shared" si="568"/>
        <v>0</v>
      </c>
      <c r="BS90" s="17">
        <f t="shared" si="568"/>
        <v>0</v>
      </c>
      <c r="BT90" s="17">
        <f t="shared" si="568"/>
        <v>0</v>
      </c>
      <c r="BU90" s="17">
        <f t="shared" si="568"/>
        <v>0</v>
      </c>
      <c r="BV90" s="17">
        <f t="shared" si="568"/>
        <v>0</v>
      </c>
      <c r="BW90" s="17">
        <f t="shared" si="568"/>
        <v>0</v>
      </c>
      <c r="BX90" s="17">
        <f t="shared" si="568"/>
        <v>0</v>
      </c>
      <c r="BY90" s="17">
        <f t="shared" si="568"/>
        <v>0</v>
      </c>
      <c r="BZ90" s="17">
        <f t="shared" si="568"/>
        <v>0</v>
      </c>
      <c r="CA90" s="17">
        <f t="shared" si="568"/>
        <v>0</v>
      </c>
      <c r="CB90" s="17">
        <f t="shared" si="568"/>
        <v>0</v>
      </c>
      <c r="CC90" s="17">
        <f t="shared" si="568"/>
        <v>0</v>
      </c>
      <c r="CD90" s="17">
        <f t="shared" si="568"/>
        <v>0</v>
      </c>
      <c r="CE90" s="17">
        <f t="shared" si="568"/>
        <v>0</v>
      </c>
      <c r="CF90" s="17">
        <f t="shared" si="568"/>
        <v>0</v>
      </c>
      <c r="CG90" s="17">
        <f t="shared" si="568"/>
        <v>0</v>
      </c>
      <c r="CH90" s="17">
        <f t="shared" si="568"/>
        <v>0</v>
      </c>
      <c r="CI90" s="17">
        <f t="shared" si="568"/>
        <v>0</v>
      </c>
      <c r="CJ90" s="17">
        <f t="shared" si="568"/>
        <v>0</v>
      </c>
      <c r="CK90" s="17">
        <f t="shared" si="568"/>
        <v>0</v>
      </c>
      <c r="CL90" s="17">
        <f t="shared" si="568"/>
        <v>0</v>
      </c>
      <c r="CM90" s="17">
        <f t="shared" si="568"/>
        <v>0</v>
      </c>
      <c r="CN90" s="17">
        <f t="shared" si="568"/>
        <v>0</v>
      </c>
      <c r="CO90" s="17">
        <f t="shared" si="568"/>
        <v>0</v>
      </c>
    </row>
    <row r="91" spans="3:93" s="556" customFormat="1">
      <c r="C91" s="556">
        <f t="shared" si="502"/>
        <v>51</v>
      </c>
      <c r="D91" s="632">
        <v>0</v>
      </c>
      <c r="E91" s="632"/>
      <c r="F91" s="632"/>
      <c r="G91" s="632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>
        <f>IF((BG36-$BF36)&gt;$D37,0,$D91*(BG40))</f>
        <v>0</v>
      </c>
      <c r="BH91" s="17">
        <f t="shared" ref="BH91:CO91" si="569">IF((BH36-$BF36)&gt;$D37,0,$D91*(BH40))</f>
        <v>0</v>
      </c>
      <c r="BI91" s="17">
        <f t="shared" si="569"/>
        <v>0</v>
      </c>
      <c r="BJ91" s="17">
        <f t="shared" si="569"/>
        <v>0</v>
      </c>
      <c r="BK91" s="17">
        <f t="shared" si="569"/>
        <v>0</v>
      </c>
      <c r="BL91" s="17">
        <f t="shared" si="569"/>
        <v>0</v>
      </c>
      <c r="BM91" s="17">
        <f t="shared" si="569"/>
        <v>0</v>
      </c>
      <c r="BN91" s="17">
        <f t="shared" si="569"/>
        <v>0</v>
      </c>
      <c r="BO91" s="17">
        <f t="shared" si="569"/>
        <v>0</v>
      </c>
      <c r="BP91" s="17">
        <f t="shared" si="569"/>
        <v>0</v>
      </c>
      <c r="BQ91" s="17">
        <f t="shared" si="569"/>
        <v>0</v>
      </c>
      <c r="BR91" s="17">
        <f t="shared" si="569"/>
        <v>0</v>
      </c>
      <c r="BS91" s="17">
        <f t="shared" si="569"/>
        <v>0</v>
      </c>
      <c r="BT91" s="17">
        <f t="shared" si="569"/>
        <v>0</v>
      </c>
      <c r="BU91" s="17">
        <f t="shared" si="569"/>
        <v>0</v>
      </c>
      <c r="BV91" s="17">
        <f t="shared" si="569"/>
        <v>0</v>
      </c>
      <c r="BW91" s="17">
        <f t="shared" si="569"/>
        <v>0</v>
      </c>
      <c r="BX91" s="17">
        <f t="shared" si="569"/>
        <v>0</v>
      </c>
      <c r="BY91" s="17">
        <f t="shared" si="569"/>
        <v>0</v>
      </c>
      <c r="BZ91" s="17">
        <f t="shared" si="569"/>
        <v>0</v>
      </c>
      <c r="CA91" s="17">
        <f t="shared" si="569"/>
        <v>0</v>
      </c>
      <c r="CB91" s="17">
        <f t="shared" si="569"/>
        <v>0</v>
      </c>
      <c r="CC91" s="17">
        <f t="shared" si="569"/>
        <v>0</v>
      </c>
      <c r="CD91" s="17">
        <f t="shared" si="569"/>
        <v>0</v>
      </c>
      <c r="CE91" s="17">
        <f t="shared" si="569"/>
        <v>0</v>
      </c>
      <c r="CF91" s="17">
        <f t="shared" si="569"/>
        <v>0</v>
      </c>
      <c r="CG91" s="17">
        <f t="shared" si="569"/>
        <v>0</v>
      </c>
      <c r="CH91" s="17">
        <f t="shared" si="569"/>
        <v>0</v>
      </c>
      <c r="CI91" s="17">
        <f t="shared" si="569"/>
        <v>0</v>
      </c>
      <c r="CJ91" s="17">
        <f t="shared" si="569"/>
        <v>0</v>
      </c>
      <c r="CK91" s="17">
        <f t="shared" si="569"/>
        <v>0</v>
      </c>
      <c r="CL91" s="17">
        <f t="shared" si="569"/>
        <v>0</v>
      </c>
      <c r="CM91" s="17">
        <f t="shared" si="569"/>
        <v>0</v>
      </c>
      <c r="CN91" s="17">
        <f t="shared" si="569"/>
        <v>0</v>
      </c>
      <c r="CO91" s="17">
        <f t="shared" si="569"/>
        <v>0</v>
      </c>
    </row>
    <row r="92" spans="3:93" s="556" customFormat="1">
      <c r="C92" s="556">
        <f t="shared" si="502"/>
        <v>52</v>
      </c>
      <c r="D92" s="632">
        <v>0</v>
      </c>
      <c r="E92" s="632"/>
      <c r="F92" s="632"/>
      <c r="G92" s="632"/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>
        <f>IF((BH36-$BG36)&gt;$D37,0,$D92*(BH40))</f>
        <v>0</v>
      </c>
      <c r="BI92" s="17">
        <f t="shared" ref="BI92:CO92" si="570">IF((BI36-$BG36)&gt;$D37,0,$D92*(BI40))</f>
        <v>0</v>
      </c>
      <c r="BJ92" s="17">
        <f t="shared" si="570"/>
        <v>0</v>
      </c>
      <c r="BK92" s="17">
        <f t="shared" si="570"/>
        <v>0</v>
      </c>
      <c r="BL92" s="17">
        <f t="shared" si="570"/>
        <v>0</v>
      </c>
      <c r="BM92" s="17">
        <f t="shared" si="570"/>
        <v>0</v>
      </c>
      <c r="BN92" s="17">
        <f t="shared" si="570"/>
        <v>0</v>
      </c>
      <c r="BO92" s="17">
        <f t="shared" si="570"/>
        <v>0</v>
      </c>
      <c r="BP92" s="17">
        <f t="shared" si="570"/>
        <v>0</v>
      </c>
      <c r="BQ92" s="17">
        <f t="shared" si="570"/>
        <v>0</v>
      </c>
      <c r="BR92" s="17">
        <f t="shared" si="570"/>
        <v>0</v>
      </c>
      <c r="BS92" s="17">
        <f t="shared" si="570"/>
        <v>0</v>
      </c>
      <c r="BT92" s="17">
        <f t="shared" si="570"/>
        <v>0</v>
      </c>
      <c r="BU92" s="17">
        <f t="shared" si="570"/>
        <v>0</v>
      </c>
      <c r="BV92" s="17">
        <f t="shared" si="570"/>
        <v>0</v>
      </c>
      <c r="BW92" s="17">
        <f t="shared" si="570"/>
        <v>0</v>
      </c>
      <c r="BX92" s="17">
        <f t="shared" si="570"/>
        <v>0</v>
      </c>
      <c r="BY92" s="17">
        <f t="shared" si="570"/>
        <v>0</v>
      </c>
      <c r="BZ92" s="17">
        <f t="shared" si="570"/>
        <v>0</v>
      </c>
      <c r="CA92" s="17">
        <f t="shared" si="570"/>
        <v>0</v>
      </c>
      <c r="CB92" s="17">
        <f t="shared" si="570"/>
        <v>0</v>
      </c>
      <c r="CC92" s="17">
        <f t="shared" si="570"/>
        <v>0</v>
      </c>
      <c r="CD92" s="17">
        <f t="shared" si="570"/>
        <v>0</v>
      </c>
      <c r="CE92" s="17">
        <f t="shared" si="570"/>
        <v>0</v>
      </c>
      <c r="CF92" s="17">
        <f t="shared" si="570"/>
        <v>0</v>
      </c>
      <c r="CG92" s="17">
        <f t="shared" si="570"/>
        <v>0</v>
      </c>
      <c r="CH92" s="17">
        <f t="shared" si="570"/>
        <v>0</v>
      </c>
      <c r="CI92" s="17">
        <f t="shared" si="570"/>
        <v>0</v>
      </c>
      <c r="CJ92" s="17">
        <f t="shared" si="570"/>
        <v>0</v>
      </c>
      <c r="CK92" s="17">
        <f t="shared" si="570"/>
        <v>0</v>
      </c>
      <c r="CL92" s="17">
        <f t="shared" si="570"/>
        <v>0</v>
      </c>
      <c r="CM92" s="17">
        <f t="shared" si="570"/>
        <v>0</v>
      </c>
      <c r="CN92" s="17">
        <f t="shared" si="570"/>
        <v>0</v>
      </c>
      <c r="CO92" s="17">
        <f t="shared" si="570"/>
        <v>0</v>
      </c>
    </row>
    <row r="93" spans="3:93" s="556" customFormat="1">
      <c r="C93" s="556">
        <f t="shared" si="502"/>
        <v>53</v>
      </c>
      <c r="D93" s="632">
        <v>0</v>
      </c>
      <c r="E93" s="632"/>
      <c r="F93" s="632"/>
      <c r="G93" s="632"/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>
        <f>IF((BI36-$BH36)&gt;$D37,0,$D93*(BI40))</f>
        <v>0</v>
      </c>
      <c r="BJ93" s="17">
        <f t="shared" ref="BJ93:CO93" si="571">IF((BJ36-$BH36)&gt;$D37,0,$D93*(BJ40))</f>
        <v>0</v>
      </c>
      <c r="BK93" s="17">
        <f t="shared" si="571"/>
        <v>0</v>
      </c>
      <c r="BL93" s="17">
        <f t="shared" si="571"/>
        <v>0</v>
      </c>
      <c r="BM93" s="17">
        <f t="shared" si="571"/>
        <v>0</v>
      </c>
      <c r="BN93" s="17">
        <f t="shared" si="571"/>
        <v>0</v>
      </c>
      <c r="BO93" s="17">
        <f t="shared" si="571"/>
        <v>0</v>
      </c>
      <c r="BP93" s="17">
        <f t="shared" si="571"/>
        <v>0</v>
      </c>
      <c r="BQ93" s="17">
        <f t="shared" si="571"/>
        <v>0</v>
      </c>
      <c r="BR93" s="17">
        <f t="shared" si="571"/>
        <v>0</v>
      </c>
      <c r="BS93" s="17">
        <f t="shared" si="571"/>
        <v>0</v>
      </c>
      <c r="BT93" s="17">
        <f t="shared" si="571"/>
        <v>0</v>
      </c>
      <c r="BU93" s="17">
        <f t="shared" si="571"/>
        <v>0</v>
      </c>
      <c r="BV93" s="17">
        <f t="shared" si="571"/>
        <v>0</v>
      </c>
      <c r="BW93" s="17">
        <f t="shared" si="571"/>
        <v>0</v>
      </c>
      <c r="BX93" s="17">
        <f t="shared" si="571"/>
        <v>0</v>
      </c>
      <c r="BY93" s="17">
        <f t="shared" si="571"/>
        <v>0</v>
      </c>
      <c r="BZ93" s="17">
        <f t="shared" si="571"/>
        <v>0</v>
      </c>
      <c r="CA93" s="17">
        <f t="shared" si="571"/>
        <v>0</v>
      </c>
      <c r="CB93" s="17">
        <f t="shared" si="571"/>
        <v>0</v>
      </c>
      <c r="CC93" s="17">
        <f t="shared" si="571"/>
        <v>0</v>
      </c>
      <c r="CD93" s="17">
        <f t="shared" si="571"/>
        <v>0</v>
      </c>
      <c r="CE93" s="17">
        <f t="shared" si="571"/>
        <v>0</v>
      </c>
      <c r="CF93" s="17">
        <f t="shared" si="571"/>
        <v>0</v>
      </c>
      <c r="CG93" s="17">
        <f t="shared" si="571"/>
        <v>0</v>
      </c>
      <c r="CH93" s="17">
        <f t="shared" si="571"/>
        <v>0</v>
      </c>
      <c r="CI93" s="17">
        <f t="shared" si="571"/>
        <v>0</v>
      </c>
      <c r="CJ93" s="17">
        <f t="shared" si="571"/>
        <v>0</v>
      </c>
      <c r="CK93" s="17">
        <f t="shared" si="571"/>
        <v>0</v>
      </c>
      <c r="CL93" s="17">
        <f t="shared" si="571"/>
        <v>0</v>
      </c>
      <c r="CM93" s="17">
        <f t="shared" si="571"/>
        <v>0</v>
      </c>
      <c r="CN93" s="17">
        <f t="shared" si="571"/>
        <v>0</v>
      </c>
      <c r="CO93" s="17">
        <f t="shared" si="571"/>
        <v>0</v>
      </c>
    </row>
    <row r="94" spans="3:93" s="556" customFormat="1">
      <c r="C94" s="556">
        <f t="shared" si="502"/>
        <v>54</v>
      </c>
      <c r="D94" s="632">
        <v>0</v>
      </c>
      <c r="E94" s="632"/>
      <c r="F94" s="632"/>
      <c r="G94" s="632"/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>
        <f>IF((BJ36-$BI36)&gt;$D37,0,$D94*(BJ40))</f>
        <v>0</v>
      </c>
      <c r="BK94" s="17">
        <f t="shared" ref="BK94:CO94" si="572">IF((BK36-$BI36)&gt;$D37,0,$D94*(BK40))</f>
        <v>0</v>
      </c>
      <c r="BL94" s="17">
        <f t="shared" si="572"/>
        <v>0</v>
      </c>
      <c r="BM94" s="17">
        <f t="shared" si="572"/>
        <v>0</v>
      </c>
      <c r="BN94" s="17">
        <f t="shared" si="572"/>
        <v>0</v>
      </c>
      <c r="BO94" s="17">
        <f t="shared" si="572"/>
        <v>0</v>
      </c>
      <c r="BP94" s="17">
        <f t="shared" si="572"/>
        <v>0</v>
      </c>
      <c r="BQ94" s="17">
        <f t="shared" si="572"/>
        <v>0</v>
      </c>
      <c r="BR94" s="17">
        <f t="shared" si="572"/>
        <v>0</v>
      </c>
      <c r="BS94" s="17">
        <f t="shared" si="572"/>
        <v>0</v>
      </c>
      <c r="BT94" s="17">
        <f t="shared" si="572"/>
        <v>0</v>
      </c>
      <c r="BU94" s="17">
        <f t="shared" si="572"/>
        <v>0</v>
      </c>
      <c r="BV94" s="17">
        <f t="shared" si="572"/>
        <v>0</v>
      </c>
      <c r="BW94" s="17">
        <f t="shared" si="572"/>
        <v>0</v>
      </c>
      <c r="BX94" s="17">
        <f t="shared" si="572"/>
        <v>0</v>
      </c>
      <c r="BY94" s="17">
        <f t="shared" si="572"/>
        <v>0</v>
      </c>
      <c r="BZ94" s="17">
        <f t="shared" si="572"/>
        <v>0</v>
      </c>
      <c r="CA94" s="17">
        <f t="shared" si="572"/>
        <v>0</v>
      </c>
      <c r="CB94" s="17">
        <f t="shared" si="572"/>
        <v>0</v>
      </c>
      <c r="CC94" s="17">
        <f t="shared" si="572"/>
        <v>0</v>
      </c>
      <c r="CD94" s="17">
        <f t="shared" si="572"/>
        <v>0</v>
      </c>
      <c r="CE94" s="17">
        <f t="shared" si="572"/>
        <v>0</v>
      </c>
      <c r="CF94" s="17">
        <f t="shared" si="572"/>
        <v>0</v>
      </c>
      <c r="CG94" s="17">
        <f t="shared" si="572"/>
        <v>0</v>
      </c>
      <c r="CH94" s="17">
        <f t="shared" si="572"/>
        <v>0</v>
      </c>
      <c r="CI94" s="17">
        <f t="shared" si="572"/>
        <v>0</v>
      </c>
      <c r="CJ94" s="17">
        <f t="shared" si="572"/>
        <v>0</v>
      </c>
      <c r="CK94" s="17">
        <f t="shared" si="572"/>
        <v>0</v>
      </c>
      <c r="CL94" s="17">
        <f t="shared" si="572"/>
        <v>0</v>
      </c>
      <c r="CM94" s="17">
        <f t="shared" si="572"/>
        <v>0</v>
      </c>
      <c r="CN94" s="17">
        <f t="shared" si="572"/>
        <v>0</v>
      </c>
      <c r="CO94" s="17">
        <f t="shared" si="572"/>
        <v>0</v>
      </c>
    </row>
    <row r="95" spans="3:93" s="556" customFormat="1">
      <c r="C95" s="556">
        <f t="shared" si="502"/>
        <v>55</v>
      </c>
      <c r="D95" s="632">
        <v>0</v>
      </c>
      <c r="E95" s="632"/>
      <c r="F95" s="632"/>
      <c r="G95" s="632"/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>
        <f>IF((BK36-$BJ36)&gt;$D37,0,$D95*(BK40))</f>
        <v>0</v>
      </c>
      <c r="BL95" s="17">
        <f t="shared" ref="BL95:CO95" si="573">IF((BL36-$BJ36)&gt;$D37,0,$D95*(BL40))</f>
        <v>0</v>
      </c>
      <c r="BM95" s="17">
        <f t="shared" si="573"/>
        <v>0</v>
      </c>
      <c r="BN95" s="17">
        <f t="shared" si="573"/>
        <v>0</v>
      </c>
      <c r="BO95" s="17">
        <f t="shared" si="573"/>
        <v>0</v>
      </c>
      <c r="BP95" s="17">
        <f t="shared" si="573"/>
        <v>0</v>
      </c>
      <c r="BQ95" s="17">
        <f t="shared" si="573"/>
        <v>0</v>
      </c>
      <c r="BR95" s="17">
        <f t="shared" si="573"/>
        <v>0</v>
      </c>
      <c r="BS95" s="17">
        <f t="shared" si="573"/>
        <v>0</v>
      </c>
      <c r="BT95" s="17">
        <f t="shared" si="573"/>
        <v>0</v>
      </c>
      <c r="BU95" s="17">
        <f t="shared" si="573"/>
        <v>0</v>
      </c>
      <c r="BV95" s="17">
        <f t="shared" si="573"/>
        <v>0</v>
      </c>
      <c r="BW95" s="17">
        <f t="shared" si="573"/>
        <v>0</v>
      </c>
      <c r="BX95" s="17">
        <f t="shared" si="573"/>
        <v>0</v>
      </c>
      <c r="BY95" s="17">
        <f t="shared" si="573"/>
        <v>0</v>
      </c>
      <c r="BZ95" s="17">
        <f t="shared" si="573"/>
        <v>0</v>
      </c>
      <c r="CA95" s="17">
        <f t="shared" si="573"/>
        <v>0</v>
      </c>
      <c r="CB95" s="17">
        <f t="shared" si="573"/>
        <v>0</v>
      </c>
      <c r="CC95" s="17">
        <f t="shared" si="573"/>
        <v>0</v>
      </c>
      <c r="CD95" s="17">
        <f t="shared" si="573"/>
        <v>0</v>
      </c>
      <c r="CE95" s="17">
        <f t="shared" si="573"/>
        <v>0</v>
      </c>
      <c r="CF95" s="17">
        <f t="shared" si="573"/>
        <v>0</v>
      </c>
      <c r="CG95" s="17">
        <f t="shared" si="573"/>
        <v>0</v>
      </c>
      <c r="CH95" s="17">
        <f t="shared" si="573"/>
        <v>0</v>
      </c>
      <c r="CI95" s="17">
        <f t="shared" si="573"/>
        <v>0</v>
      </c>
      <c r="CJ95" s="17">
        <f t="shared" si="573"/>
        <v>0</v>
      </c>
      <c r="CK95" s="17">
        <f t="shared" si="573"/>
        <v>0</v>
      </c>
      <c r="CL95" s="17">
        <f t="shared" si="573"/>
        <v>0</v>
      </c>
      <c r="CM95" s="17">
        <f t="shared" si="573"/>
        <v>0</v>
      </c>
      <c r="CN95" s="17">
        <f t="shared" si="573"/>
        <v>0</v>
      </c>
      <c r="CO95" s="17">
        <f t="shared" si="573"/>
        <v>0</v>
      </c>
    </row>
    <row r="96" spans="3:93" s="556" customFormat="1">
      <c r="C96" s="556">
        <f t="shared" si="502"/>
        <v>56</v>
      </c>
      <c r="D96" s="632">
        <v>0</v>
      </c>
      <c r="E96" s="632"/>
      <c r="F96" s="632"/>
      <c r="G96" s="632"/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>
        <f>IF((BL36-$BK36)&gt;$D37,0,$D96*(BL40))</f>
        <v>0</v>
      </c>
      <c r="BM96" s="17">
        <f t="shared" ref="BM96:CO96" si="574">IF((BM36-$BK36)&gt;$D37,0,$D96*(BM40))</f>
        <v>0</v>
      </c>
      <c r="BN96" s="17">
        <f t="shared" si="574"/>
        <v>0</v>
      </c>
      <c r="BO96" s="17">
        <f t="shared" si="574"/>
        <v>0</v>
      </c>
      <c r="BP96" s="17">
        <f t="shared" si="574"/>
        <v>0</v>
      </c>
      <c r="BQ96" s="17">
        <f t="shared" si="574"/>
        <v>0</v>
      </c>
      <c r="BR96" s="17">
        <f t="shared" si="574"/>
        <v>0</v>
      </c>
      <c r="BS96" s="17">
        <f t="shared" si="574"/>
        <v>0</v>
      </c>
      <c r="BT96" s="17">
        <f t="shared" si="574"/>
        <v>0</v>
      </c>
      <c r="BU96" s="17">
        <f t="shared" si="574"/>
        <v>0</v>
      </c>
      <c r="BV96" s="17">
        <f t="shared" si="574"/>
        <v>0</v>
      </c>
      <c r="BW96" s="17">
        <f t="shared" si="574"/>
        <v>0</v>
      </c>
      <c r="BX96" s="17">
        <f t="shared" si="574"/>
        <v>0</v>
      </c>
      <c r="BY96" s="17">
        <f t="shared" si="574"/>
        <v>0</v>
      </c>
      <c r="BZ96" s="17">
        <f t="shared" si="574"/>
        <v>0</v>
      </c>
      <c r="CA96" s="17">
        <f t="shared" si="574"/>
        <v>0</v>
      </c>
      <c r="CB96" s="17">
        <f t="shared" si="574"/>
        <v>0</v>
      </c>
      <c r="CC96" s="17">
        <f t="shared" si="574"/>
        <v>0</v>
      </c>
      <c r="CD96" s="17">
        <f t="shared" si="574"/>
        <v>0</v>
      </c>
      <c r="CE96" s="17">
        <f t="shared" si="574"/>
        <v>0</v>
      </c>
      <c r="CF96" s="17">
        <f t="shared" si="574"/>
        <v>0</v>
      </c>
      <c r="CG96" s="17">
        <f t="shared" si="574"/>
        <v>0</v>
      </c>
      <c r="CH96" s="17">
        <f t="shared" si="574"/>
        <v>0</v>
      </c>
      <c r="CI96" s="17">
        <f t="shared" si="574"/>
        <v>0</v>
      </c>
      <c r="CJ96" s="17">
        <f t="shared" si="574"/>
        <v>0</v>
      </c>
      <c r="CK96" s="17">
        <f t="shared" si="574"/>
        <v>0</v>
      </c>
      <c r="CL96" s="17">
        <f t="shared" si="574"/>
        <v>0</v>
      </c>
      <c r="CM96" s="17">
        <f t="shared" si="574"/>
        <v>0</v>
      </c>
      <c r="CN96" s="17">
        <f t="shared" si="574"/>
        <v>0</v>
      </c>
      <c r="CO96" s="17">
        <f t="shared" si="574"/>
        <v>0</v>
      </c>
    </row>
    <row r="97" spans="3:93" s="556" customFormat="1">
      <c r="C97" s="556">
        <f t="shared" si="502"/>
        <v>57</v>
      </c>
      <c r="D97" s="632">
        <v>0</v>
      </c>
      <c r="E97" s="632"/>
      <c r="F97" s="632"/>
      <c r="G97" s="632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>
        <f>IF((BM36-$BL36)&gt;$D37,0,$D97*(BM40))</f>
        <v>0</v>
      </c>
      <c r="BN97" s="17">
        <f t="shared" ref="BN97:CO97" si="575">IF((BN36-$BL36)&gt;$D37,0,$D97*(BN40))</f>
        <v>0</v>
      </c>
      <c r="BO97" s="17">
        <f t="shared" si="575"/>
        <v>0</v>
      </c>
      <c r="BP97" s="17">
        <f t="shared" si="575"/>
        <v>0</v>
      </c>
      <c r="BQ97" s="17">
        <f t="shared" si="575"/>
        <v>0</v>
      </c>
      <c r="BR97" s="17">
        <f t="shared" si="575"/>
        <v>0</v>
      </c>
      <c r="BS97" s="17">
        <f t="shared" si="575"/>
        <v>0</v>
      </c>
      <c r="BT97" s="17">
        <f t="shared" si="575"/>
        <v>0</v>
      </c>
      <c r="BU97" s="17">
        <f t="shared" si="575"/>
        <v>0</v>
      </c>
      <c r="BV97" s="17">
        <f t="shared" si="575"/>
        <v>0</v>
      </c>
      <c r="BW97" s="17">
        <f t="shared" si="575"/>
        <v>0</v>
      </c>
      <c r="BX97" s="17">
        <f t="shared" si="575"/>
        <v>0</v>
      </c>
      <c r="BY97" s="17">
        <f t="shared" si="575"/>
        <v>0</v>
      </c>
      <c r="BZ97" s="17">
        <f t="shared" si="575"/>
        <v>0</v>
      </c>
      <c r="CA97" s="17">
        <f t="shared" si="575"/>
        <v>0</v>
      </c>
      <c r="CB97" s="17">
        <f t="shared" si="575"/>
        <v>0</v>
      </c>
      <c r="CC97" s="17">
        <f t="shared" si="575"/>
        <v>0</v>
      </c>
      <c r="CD97" s="17">
        <f t="shared" si="575"/>
        <v>0</v>
      </c>
      <c r="CE97" s="17">
        <f t="shared" si="575"/>
        <v>0</v>
      </c>
      <c r="CF97" s="17">
        <f t="shared" si="575"/>
        <v>0</v>
      </c>
      <c r="CG97" s="17">
        <f t="shared" si="575"/>
        <v>0</v>
      </c>
      <c r="CH97" s="17">
        <f t="shared" si="575"/>
        <v>0</v>
      </c>
      <c r="CI97" s="17">
        <f t="shared" si="575"/>
        <v>0</v>
      </c>
      <c r="CJ97" s="17">
        <f t="shared" si="575"/>
        <v>0</v>
      </c>
      <c r="CK97" s="17">
        <f t="shared" si="575"/>
        <v>0</v>
      </c>
      <c r="CL97" s="17">
        <f t="shared" si="575"/>
        <v>0</v>
      </c>
      <c r="CM97" s="17">
        <f t="shared" si="575"/>
        <v>0</v>
      </c>
      <c r="CN97" s="17">
        <f t="shared" si="575"/>
        <v>0</v>
      </c>
      <c r="CO97" s="17">
        <f t="shared" si="575"/>
        <v>0</v>
      </c>
    </row>
    <row r="98" spans="3:93" s="556" customFormat="1">
      <c r="C98" s="556">
        <f t="shared" si="502"/>
        <v>58</v>
      </c>
      <c r="D98" s="632">
        <v>0</v>
      </c>
      <c r="E98" s="632"/>
      <c r="F98" s="632"/>
      <c r="G98" s="632"/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>
        <f>IF((BN36-$BM36)&gt;$D37,0,$D98*(BN40))</f>
        <v>0</v>
      </c>
      <c r="BO98" s="17">
        <f t="shared" ref="BO98:CO98" si="576">IF((BO36-$BM36)&gt;$D37,0,$D98*(BO40))</f>
        <v>0</v>
      </c>
      <c r="BP98" s="17">
        <f t="shared" si="576"/>
        <v>0</v>
      </c>
      <c r="BQ98" s="17">
        <f t="shared" si="576"/>
        <v>0</v>
      </c>
      <c r="BR98" s="17">
        <f t="shared" si="576"/>
        <v>0</v>
      </c>
      <c r="BS98" s="17">
        <f t="shared" si="576"/>
        <v>0</v>
      </c>
      <c r="BT98" s="17">
        <f t="shared" si="576"/>
        <v>0</v>
      </c>
      <c r="BU98" s="17">
        <f t="shared" si="576"/>
        <v>0</v>
      </c>
      <c r="BV98" s="17">
        <f t="shared" si="576"/>
        <v>0</v>
      </c>
      <c r="BW98" s="17">
        <f t="shared" si="576"/>
        <v>0</v>
      </c>
      <c r="BX98" s="17">
        <f t="shared" si="576"/>
        <v>0</v>
      </c>
      <c r="BY98" s="17">
        <f t="shared" si="576"/>
        <v>0</v>
      </c>
      <c r="BZ98" s="17">
        <f t="shared" si="576"/>
        <v>0</v>
      </c>
      <c r="CA98" s="17">
        <f t="shared" si="576"/>
        <v>0</v>
      </c>
      <c r="CB98" s="17">
        <f t="shared" si="576"/>
        <v>0</v>
      </c>
      <c r="CC98" s="17">
        <f t="shared" si="576"/>
        <v>0</v>
      </c>
      <c r="CD98" s="17">
        <f t="shared" si="576"/>
        <v>0</v>
      </c>
      <c r="CE98" s="17">
        <f t="shared" si="576"/>
        <v>0</v>
      </c>
      <c r="CF98" s="17">
        <f t="shared" si="576"/>
        <v>0</v>
      </c>
      <c r="CG98" s="17">
        <f t="shared" si="576"/>
        <v>0</v>
      </c>
      <c r="CH98" s="17">
        <f t="shared" si="576"/>
        <v>0</v>
      </c>
      <c r="CI98" s="17">
        <f t="shared" si="576"/>
        <v>0</v>
      </c>
      <c r="CJ98" s="17">
        <f t="shared" si="576"/>
        <v>0</v>
      </c>
      <c r="CK98" s="17">
        <f t="shared" si="576"/>
        <v>0</v>
      </c>
      <c r="CL98" s="17">
        <f t="shared" si="576"/>
        <v>0</v>
      </c>
      <c r="CM98" s="17">
        <f t="shared" si="576"/>
        <v>0</v>
      </c>
      <c r="CN98" s="17">
        <f t="shared" si="576"/>
        <v>0</v>
      </c>
      <c r="CO98" s="17">
        <f t="shared" si="576"/>
        <v>0</v>
      </c>
    </row>
    <row r="99" spans="3:93" s="556" customFormat="1">
      <c r="C99" s="556">
        <f t="shared" si="502"/>
        <v>59</v>
      </c>
      <c r="D99" s="632">
        <v>0</v>
      </c>
      <c r="E99" s="632"/>
      <c r="F99" s="632"/>
      <c r="G99" s="632"/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>
        <f>IF((BO36-$BN36)&gt;$D37,0,$D99*(BO40))</f>
        <v>0</v>
      </c>
      <c r="BP99" s="17">
        <f t="shared" ref="BP99:CO99" si="577">IF((BP36-$BN36)&gt;$D37,0,$D99*(BP40))</f>
        <v>0</v>
      </c>
      <c r="BQ99" s="17">
        <f t="shared" si="577"/>
        <v>0</v>
      </c>
      <c r="BR99" s="17">
        <f t="shared" si="577"/>
        <v>0</v>
      </c>
      <c r="BS99" s="17">
        <f t="shared" si="577"/>
        <v>0</v>
      </c>
      <c r="BT99" s="17">
        <f t="shared" si="577"/>
        <v>0</v>
      </c>
      <c r="BU99" s="17">
        <f t="shared" si="577"/>
        <v>0</v>
      </c>
      <c r="BV99" s="17">
        <f t="shared" si="577"/>
        <v>0</v>
      </c>
      <c r="BW99" s="17">
        <f t="shared" si="577"/>
        <v>0</v>
      </c>
      <c r="BX99" s="17">
        <f t="shared" si="577"/>
        <v>0</v>
      </c>
      <c r="BY99" s="17">
        <f t="shared" si="577"/>
        <v>0</v>
      </c>
      <c r="BZ99" s="17">
        <f t="shared" si="577"/>
        <v>0</v>
      </c>
      <c r="CA99" s="17">
        <f t="shared" si="577"/>
        <v>0</v>
      </c>
      <c r="CB99" s="17">
        <f t="shared" si="577"/>
        <v>0</v>
      </c>
      <c r="CC99" s="17">
        <f t="shared" si="577"/>
        <v>0</v>
      </c>
      <c r="CD99" s="17">
        <f t="shared" si="577"/>
        <v>0</v>
      </c>
      <c r="CE99" s="17">
        <f t="shared" si="577"/>
        <v>0</v>
      </c>
      <c r="CF99" s="17">
        <f t="shared" si="577"/>
        <v>0</v>
      </c>
      <c r="CG99" s="17">
        <f t="shared" si="577"/>
        <v>0</v>
      </c>
      <c r="CH99" s="17">
        <f t="shared" si="577"/>
        <v>0</v>
      </c>
      <c r="CI99" s="17">
        <f t="shared" si="577"/>
        <v>0</v>
      </c>
      <c r="CJ99" s="17">
        <f t="shared" si="577"/>
        <v>0</v>
      </c>
      <c r="CK99" s="17">
        <f t="shared" si="577"/>
        <v>0</v>
      </c>
      <c r="CL99" s="17">
        <f t="shared" si="577"/>
        <v>0</v>
      </c>
      <c r="CM99" s="17">
        <f t="shared" si="577"/>
        <v>0</v>
      </c>
      <c r="CN99" s="17">
        <f t="shared" si="577"/>
        <v>0</v>
      </c>
      <c r="CO99" s="17">
        <f t="shared" si="577"/>
        <v>0</v>
      </c>
    </row>
    <row r="100" spans="3:93" s="556" customFormat="1">
      <c r="C100" s="556">
        <f t="shared" si="502"/>
        <v>60</v>
      </c>
      <c r="D100" s="632">
        <v>0</v>
      </c>
      <c r="E100" s="632"/>
      <c r="F100" s="632"/>
      <c r="G100" s="632"/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>
        <f>IF((BP36-$BO36)&gt;$D37,0,$D100*(BP40))</f>
        <v>0</v>
      </c>
      <c r="BQ100" s="17">
        <f t="shared" ref="BQ100:CO100" si="578">IF((BQ36-$BO36)&gt;$D37,0,$D100*(BQ40))</f>
        <v>0</v>
      </c>
      <c r="BR100" s="17">
        <f t="shared" si="578"/>
        <v>0</v>
      </c>
      <c r="BS100" s="17">
        <f t="shared" si="578"/>
        <v>0</v>
      </c>
      <c r="BT100" s="17">
        <f t="shared" si="578"/>
        <v>0</v>
      </c>
      <c r="BU100" s="17">
        <f t="shared" si="578"/>
        <v>0</v>
      </c>
      <c r="BV100" s="17">
        <f t="shared" si="578"/>
        <v>0</v>
      </c>
      <c r="BW100" s="17">
        <f t="shared" si="578"/>
        <v>0</v>
      </c>
      <c r="BX100" s="17">
        <f t="shared" si="578"/>
        <v>0</v>
      </c>
      <c r="BY100" s="17">
        <f t="shared" si="578"/>
        <v>0</v>
      </c>
      <c r="BZ100" s="17">
        <f t="shared" si="578"/>
        <v>0</v>
      </c>
      <c r="CA100" s="17">
        <f t="shared" si="578"/>
        <v>0</v>
      </c>
      <c r="CB100" s="17">
        <f t="shared" si="578"/>
        <v>0</v>
      </c>
      <c r="CC100" s="17">
        <f t="shared" si="578"/>
        <v>0</v>
      </c>
      <c r="CD100" s="17">
        <f t="shared" si="578"/>
        <v>0</v>
      </c>
      <c r="CE100" s="17">
        <f t="shared" si="578"/>
        <v>0</v>
      </c>
      <c r="CF100" s="17">
        <f t="shared" si="578"/>
        <v>0</v>
      </c>
      <c r="CG100" s="17">
        <f t="shared" si="578"/>
        <v>0</v>
      </c>
      <c r="CH100" s="17">
        <f t="shared" si="578"/>
        <v>0</v>
      </c>
      <c r="CI100" s="17">
        <f t="shared" si="578"/>
        <v>0</v>
      </c>
      <c r="CJ100" s="17">
        <f t="shared" si="578"/>
        <v>0</v>
      </c>
      <c r="CK100" s="17">
        <f t="shared" si="578"/>
        <v>0</v>
      </c>
      <c r="CL100" s="17">
        <f t="shared" si="578"/>
        <v>0</v>
      </c>
      <c r="CM100" s="17">
        <f t="shared" si="578"/>
        <v>0</v>
      </c>
      <c r="CN100" s="17">
        <f t="shared" si="578"/>
        <v>0</v>
      </c>
      <c r="CO100" s="17">
        <f t="shared" si="578"/>
        <v>0</v>
      </c>
    </row>
    <row r="101" spans="3:93" s="556" customFormat="1">
      <c r="C101" s="556">
        <f t="shared" si="502"/>
        <v>61</v>
      </c>
      <c r="D101" s="632">
        <v>0</v>
      </c>
      <c r="E101" s="632"/>
      <c r="F101" s="632"/>
      <c r="G101" s="632"/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>
        <f>IF((BQ36-$BP36)&gt;$D37,0,$D101*(BQ40))</f>
        <v>0</v>
      </c>
      <c r="BR101" s="17">
        <f t="shared" ref="BR101:CO101" si="579">IF((BR36-$BP36)&gt;$D37,0,$D101*(BR40))</f>
        <v>0</v>
      </c>
      <c r="BS101" s="17">
        <f t="shared" si="579"/>
        <v>0</v>
      </c>
      <c r="BT101" s="17">
        <f t="shared" si="579"/>
        <v>0</v>
      </c>
      <c r="BU101" s="17">
        <f t="shared" si="579"/>
        <v>0</v>
      </c>
      <c r="BV101" s="17">
        <f t="shared" si="579"/>
        <v>0</v>
      </c>
      <c r="BW101" s="17">
        <f t="shared" si="579"/>
        <v>0</v>
      </c>
      <c r="BX101" s="17">
        <f t="shared" si="579"/>
        <v>0</v>
      </c>
      <c r="BY101" s="17">
        <f t="shared" si="579"/>
        <v>0</v>
      </c>
      <c r="BZ101" s="17">
        <f t="shared" si="579"/>
        <v>0</v>
      </c>
      <c r="CA101" s="17">
        <f t="shared" si="579"/>
        <v>0</v>
      </c>
      <c r="CB101" s="17">
        <f t="shared" si="579"/>
        <v>0</v>
      </c>
      <c r="CC101" s="17">
        <f t="shared" si="579"/>
        <v>0</v>
      </c>
      <c r="CD101" s="17">
        <f t="shared" si="579"/>
        <v>0</v>
      </c>
      <c r="CE101" s="17">
        <f t="shared" si="579"/>
        <v>0</v>
      </c>
      <c r="CF101" s="17">
        <f t="shared" si="579"/>
        <v>0</v>
      </c>
      <c r="CG101" s="17">
        <f t="shared" si="579"/>
        <v>0</v>
      </c>
      <c r="CH101" s="17">
        <f t="shared" si="579"/>
        <v>0</v>
      </c>
      <c r="CI101" s="17">
        <f t="shared" si="579"/>
        <v>0</v>
      </c>
      <c r="CJ101" s="17">
        <f t="shared" si="579"/>
        <v>0</v>
      </c>
      <c r="CK101" s="17">
        <f t="shared" si="579"/>
        <v>0</v>
      </c>
      <c r="CL101" s="17">
        <f t="shared" si="579"/>
        <v>0</v>
      </c>
      <c r="CM101" s="17">
        <f t="shared" si="579"/>
        <v>0</v>
      </c>
      <c r="CN101" s="17">
        <f t="shared" si="579"/>
        <v>0</v>
      </c>
      <c r="CO101" s="17">
        <f t="shared" si="579"/>
        <v>0</v>
      </c>
    </row>
    <row r="102" spans="3:93" s="556" customFormat="1">
      <c r="C102" s="556">
        <f t="shared" si="502"/>
        <v>62</v>
      </c>
      <c r="D102" s="632">
        <v>0</v>
      </c>
      <c r="E102" s="632"/>
      <c r="F102" s="632"/>
      <c r="G102" s="632"/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>
        <f>IF((BR36-$BQ36)&gt;$D37,0,$D102*(BR40))</f>
        <v>0</v>
      </c>
      <c r="BS102" s="17">
        <f t="shared" ref="BS102:CO102" si="580">IF((BS36-$BQ36)&gt;$D37,0,$D102*(BS40))</f>
        <v>0</v>
      </c>
      <c r="BT102" s="17">
        <f t="shared" si="580"/>
        <v>0</v>
      </c>
      <c r="BU102" s="17">
        <f t="shared" si="580"/>
        <v>0</v>
      </c>
      <c r="BV102" s="17">
        <f t="shared" si="580"/>
        <v>0</v>
      </c>
      <c r="BW102" s="17">
        <f t="shared" si="580"/>
        <v>0</v>
      </c>
      <c r="BX102" s="17">
        <f t="shared" si="580"/>
        <v>0</v>
      </c>
      <c r="BY102" s="17">
        <f t="shared" si="580"/>
        <v>0</v>
      </c>
      <c r="BZ102" s="17">
        <f t="shared" si="580"/>
        <v>0</v>
      </c>
      <c r="CA102" s="17">
        <f t="shared" si="580"/>
        <v>0</v>
      </c>
      <c r="CB102" s="17">
        <f t="shared" si="580"/>
        <v>0</v>
      </c>
      <c r="CC102" s="17">
        <f t="shared" si="580"/>
        <v>0</v>
      </c>
      <c r="CD102" s="17">
        <f t="shared" si="580"/>
        <v>0</v>
      </c>
      <c r="CE102" s="17">
        <f t="shared" si="580"/>
        <v>0</v>
      </c>
      <c r="CF102" s="17">
        <f t="shared" si="580"/>
        <v>0</v>
      </c>
      <c r="CG102" s="17">
        <f t="shared" si="580"/>
        <v>0</v>
      </c>
      <c r="CH102" s="17">
        <f t="shared" si="580"/>
        <v>0</v>
      </c>
      <c r="CI102" s="17">
        <f t="shared" si="580"/>
        <v>0</v>
      </c>
      <c r="CJ102" s="17">
        <f t="shared" si="580"/>
        <v>0</v>
      </c>
      <c r="CK102" s="17">
        <f t="shared" si="580"/>
        <v>0</v>
      </c>
      <c r="CL102" s="17">
        <f t="shared" si="580"/>
        <v>0</v>
      </c>
      <c r="CM102" s="17">
        <f t="shared" si="580"/>
        <v>0</v>
      </c>
      <c r="CN102" s="17">
        <f t="shared" si="580"/>
        <v>0</v>
      </c>
      <c r="CO102" s="17">
        <f t="shared" si="580"/>
        <v>0</v>
      </c>
    </row>
    <row r="103" spans="3:93" s="556" customFormat="1">
      <c r="C103" s="556">
        <f t="shared" si="502"/>
        <v>63</v>
      </c>
      <c r="D103" s="632">
        <v>0</v>
      </c>
      <c r="E103" s="632"/>
      <c r="F103" s="632"/>
      <c r="G103" s="632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>
        <f>IF((BS36-$BR36)&gt;$D37,0,$D103*(BS40))</f>
        <v>0</v>
      </c>
      <c r="BT103" s="17">
        <f t="shared" ref="BT103:CO103" si="581">IF((BT36-$BR36)&gt;$D37,0,$D103*(BT40))</f>
        <v>0</v>
      </c>
      <c r="BU103" s="17">
        <f t="shared" si="581"/>
        <v>0</v>
      </c>
      <c r="BV103" s="17">
        <f t="shared" si="581"/>
        <v>0</v>
      </c>
      <c r="BW103" s="17">
        <f t="shared" si="581"/>
        <v>0</v>
      </c>
      <c r="BX103" s="17">
        <f t="shared" si="581"/>
        <v>0</v>
      </c>
      <c r="BY103" s="17">
        <f t="shared" si="581"/>
        <v>0</v>
      </c>
      <c r="BZ103" s="17">
        <f t="shared" si="581"/>
        <v>0</v>
      </c>
      <c r="CA103" s="17">
        <f t="shared" si="581"/>
        <v>0</v>
      </c>
      <c r="CB103" s="17">
        <f t="shared" si="581"/>
        <v>0</v>
      </c>
      <c r="CC103" s="17">
        <f t="shared" si="581"/>
        <v>0</v>
      </c>
      <c r="CD103" s="17">
        <f t="shared" si="581"/>
        <v>0</v>
      </c>
      <c r="CE103" s="17">
        <f t="shared" si="581"/>
        <v>0</v>
      </c>
      <c r="CF103" s="17">
        <f t="shared" si="581"/>
        <v>0</v>
      </c>
      <c r="CG103" s="17">
        <f t="shared" si="581"/>
        <v>0</v>
      </c>
      <c r="CH103" s="17">
        <f t="shared" si="581"/>
        <v>0</v>
      </c>
      <c r="CI103" s="17">
        <f t="shared" si="581"/>
        <v>0</v>
      </c>
      <c r="CJ103" s="17">
        <f t="shared" si="581"/>
        <v>0</v>
      </c>
      <c r="CK103" s="17">
        <f t="shared" si="581"/>
        <v>0</v>
      </c>
      <c r="CL103" s="17">
        <f t="shared" si="581"/>
        <v>0</v>
      </c>
      <c r="CM103" s="17">
        <f t="shared" si="581"/>
        <v>0</v>
      </c>
      <c r="CN103" s="17">
        <f t="shared" si="581"/>
        <v>0</v>
      </c>
      <c r="CO103" s="17">
        <f t="shared" si="581"/>
        <v>0</v>
      </c>
    </row>
    <row r="104" spans="3:93" s="556" customFormat="1">
      <c r="C104" s="556">
        <f t="shared" si="502"/>
        <v>64</v>
      </c>
      <c r="D104" s="632">
        <v>0</v>
      </c>
      <c r="E104" s="632"/>
      <c r="F104" s="632"/>
      <c r="G104" s="632"/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>
        <f>IF((BT36-$BS36)&gt;$D37,0,$D104*(BT40))</f>
        <v>0</v>
      </c>
      <c r="BU104" s="17">
        <f t="shared" ref="BU104:CO104" si="582">IF((BU36-$BS36)&gt;$D37,0,$D104*(BU40))</f>
        <v>0</v>
      </c>
      <c r="BV104" s="17">
        <f t="shared" si="582"/>
        <v>0</v>
      </c>
      <c r="BW104" s="17">
        <f t="shared" si="582"/>
        <v>0</v>
      </c>
      <c r="BX104" s="17">
        <f t="shared" si="582"/>
        <v>0</v>
      </c>
      <c r="BY104" s="17">
        <f t="shared" si="582"/>
        <v>0</v>
      </c>
      <c r="BZ104" s="17">
        <f t="shared" si="582"/>
        <v>0</v>
      </c>
      <c r="CA104" s="17">
        <f t="shared" si="582"/>
        <v>0</v>
      </c>
      <c r="CB104" s="17">
        <f t="shared" si="582"/>
        <v>0</v>
      </c>
      <c r="CC104" s="17">
        <f t="shared" si="582"/>
        <v>0</v>
      </c>
      <c r="CD104" s="17">
        <f t="shared" si="582"/>
        <v>0</v>
      </c>
      <c r="CE104" s="17">
        <f t="shared" si="582"/>
        <v>0</v>
      </c>
      <c r="CF104" s="17">
        <f t="shared" si="582"/>
        <v>0</v>
      </c>
      <c r="CG104" s="17">
        <f t="shared" si="582"/>
        <v>0</v>
      </c>
      <c r="CH104" s="17">
        <f t="shared" si="582"/>
        <v>0</v>
      </c>
      <c r="CI104" s="17">
        <f t="shared" si="582"/>
        <v>0</v>
      </c>
      <c r="CJ104" s="17">
        <f t="shared" si="582"/>
        <v>0</v>
      </c>
      <c r="CK104" s="17">
        <f t="shared" si="582"/>
        <v>0</v>
      </c>
      <c r="CL104" s="17">
        <f t="shared" si="582"/>
        <v>0</v>
      </c>
      <c r="CM104" s="17">
        <f t="shared" si="582"/>
        <v>0</v>
      </c>
      <c r="CN104" s="17">
        <f t="shared" si="582"/>
        <v>0</v>
      </c>
      <c r="CO104" s="17">
        <f t="shared" si="582"/>
        <v>0</v>
      </c>
    </row>
    <row r="105" spans="3:93" s="556" customFormat="1">
      <c r="C105" s="556">
        <f t="shared" si="502"/>
        <v>65</v>
      </c>
      <c r="D105" s="632">
        <v>0</v>
      </c>
      <c r="E105" s="632"/>
      <c r="F105" s="632"/>
      <c r="G105" s="632"/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>
        <f>IF((BU36-$BT36)&gt;$D37,0,$D105*(BU40))</f>
        <v>0</v>
      </c>
      <c r="BV105" s="17">
        <f t="shared" ref="BV105:CO105" si="583">IF((BV36-$BT36)&gt;$D37,0,$D105*(BV40))</f>
        <v>0</v>
      </c>
      <c r="BW105" s="17">
        <f t="shared" si="583"/>
        <v>0</v>
      </c>
      <c r="BX105" s="17">
        <f t="shared" si="583"/>
        <v>0</v>
      </c>
      <c r="BY105" s="17">
        <f t="shared" si="583"/>
        <v>0</v>
      </c>
      <c r="BZ105" s="17">
        <f t="shared" si="583"/>
        <v>0</v>
      </c>
      <c r="CA105" s="17">
        <f t="shared" si="583"/>
        <v>0</v>
      </c>
      <c r="CB105" s="17">
        <f t="shared" si="583"/>
        <v>0</v>
      </c>
      <c r="CC105" s="17">
        <f t="shared" si="583"/>
        <v>0</v>
      </c>
      <c r="CD105" s="17">
        <f t="shared" si="583"/>
        <v>0</v>
      </c>
      <c r="CE105" s="17">
        <f t="shared" si="583"/>
        <v>0</v>
      </c>
      <c r="CF105" s="17">
        <f t="shared" si="583"/>
        <v>0</v>
      </c>
      <c r="CG105" s="17">
        <f t="shared" si="583"/>
        <v>0</v>
      </c>
      <c r="CH105" s="17">
        <f t="shared" si="583"/>
        <v>0</v>
      </c>
      <c r="CI105" s="17">
        <f t="shared" si="583"/>
        <v>0</v>
      </c>
      <c r="CJ105" s="17">
        <f t="shared" si="583"/>
        <v>0</v>
      </c>
      <c r="CK105" s="17">
        <f t="shared" si="583"/>
        <v>0</v>
      </c>
      <c r="CL105" s="17">
        <f t="shared" si="583"/>
        <v>0</v>
      </c>
      <c r="CM105" s="17">
        <f t="shared" si="583"/>
        <v>0</v>
      </c>
      <c r="CN105" s="17">
        <f t="shared" si="583"/>
        <v>0</v>
      </c>
      <c r="CO105" s="17">
        <f t="shared" si="583"/>
        <v>0</v>
      </c>
    </row>
    <row r="106" spans="3:93" s="556" customFormat="1">
      <c r="C106" s="556">
        <f t="shared" si="502"/>
        <v>66</v>
      </c>
      <c r="D106" s="632">
        <v>0</v>
      </c>
      <c r="E106" s="632"/>
      <c r="F106" s="632"/>
      <c r="G106" s="632"/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>
        <f>IF((BV36-$BU36)&gt;$D37,0,$D106*(BV40))</f>
        <v>0</v>
      </c>
      <c r="BW106" s="17">
        <f t="shared" ref="BW106:CO106" si="584">IF((BW36-$BU36)&gt;$D37,0,$D106*(BW40))</f>
        <v>0</v>
      </c>
      <c r="BX106" s="17">
        <f t="shared" si="584"/>
        <v>0</v>
      </c>
      <c r="BY106" s="17">
        <f t="shared" si="584"/>
        <v>0</v>
      </c>
      <c r="BZ106" s="17">
        <f t="shared" si="584"/>
        <v>0</v>
      </c>
      <c r="CA106" s="17">
        <f t="shared" si="584"/>
        <v>0</v>
      </c>
      <c r="CB106" s="17">
        <f t="shared" si="584"/>
        <v>0</v>
      </c>
      <c r="CC106" s="17">
        <f t="shared" si="584"/>
        <v>0</v>
      </c>
      <c r="CD106" s="17">
        <f t="shared" si="584"/>
        <v>0</v>
      </c>
      <c r="CE106" s="17">
        <f t="shared" si="584"/>
        <v>0</v>
      </c>
      <c r="CF106" s="17">
        <f t="shared" si="584"/>
        <v>0</v>
      </c>
      <c r="CG106" s="17">
        <f t="shared" si="584"/>
        <v>0</v>
      </c>
      <c r="CH106" s="17">
        <f t="shared" si="584"/>
        <v>0</v>
      </c>
      <c r="CI106" s="17">
        <f t="shared" si="584"/>
        <v>0</v>
      </c>
      <c r="CJ106" s="17">
        <f t="shared" si="584"/>
        <v>0</v>
      </c>
      <c r="CK106" s="17">
        <f t="shared" si="584"/>
        <v>0</v>
      </c>
      <c r="CL106" s="17">
        <f t="shared" si="584"/>
        <v>0</v>
      </c>
      <c r="CM106" s="17">
        <f t="shared" si="584"/>
        <v>0</v>
      </c>
      <c r="CN106" s="17">
        <f t="shared" si="584"/>
        <v>0</v>
      </c>
      <c r="CO106" s="17">
        <f t="shared" si="584"/>
        <v>0</v>
      </c>
    </row>
    <row r="107" spans="3:93" s="556" customFormat="1">
      <c r="C107" s="556">
        <f t="shared" ref="C107:C125" si="585">C106+1</f>
        <v>67</v>
      </c>
      <c r="D107" s="632">
        <v>0</v>
      </c>
      <c r="E107" s="632"/>
      <c r="F107" s="632"/>
      <c r="G107" s="632"/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  <c r="BW107" s="17">
        <f>IF((BW36-$BV36)&gt;$D37,0,$D107*(BW40))</f>
        <v>0</v>
      </c>
      <c r="BX107" s="17">
        <f t="shared" ref="BX107:CO107" si="586">IF((BX36-$BV36)&gt;$D37,0,$D107*(BX40))</f>
        <v>0</v>
      </c>
      <c r="BY107" s="17">
        <f t="shared" si="586"/>
        <v>0</v>
      </c>
      <c r="BZ107" s="17">
        <f t="shared" si="586"/>
        <v>0</v>
      </c>
      <c r="CA107" s="17">
        <f t="shared" si="586"/>
        <v>0</v>
      </c>
      <c r="CB107" s="17">
        <f t="shared" si="586"/>
        <v>0</v>
      </c>
      <c r="CC107" s="17">
        <f t="shared" si="586"/>
        <v>0</v>
      </c>
      <c r="CD107" s="17">
        <f t="shared" si="586"/>
        <v>0</v>
      </c>
      <c r="CE107" s="17">
        <f t="shared" si="586"/>
        <v>0</v>
      </c>
      <c r="CF107" s="17">
        <f t="shared" si="586"/>
        <v>0</v>
      </c>
      <c r="CG107" s="17">
        <f t="shared" si="586"/>
        <v>0</v>
      </c>
      <c r="CH107" s="17">
        <f t="shared" si="586"/>
        <v>0</v>
      </c>
      <c r="CI107" s="17">
        <f t="shared" si="586"/>
        <v>0</v>
      </c>
      <c r="CJ107" s="17">
        <f t="shared" si="586"/>
        <v>0</v>
      </c>
      <c r="CK107" s="17">
        <f t="shared" si="586"/>
        <v>0</v>
      </c>
      <c r="CL107" s="17">
        <f t="shared" si="586"/>
        <v>0</v>
      </c>
      <c r="CM107" s="17">
        <f t="shared" si="586"/>
        <v>0</v>
      </c>
      <c r="CN107" s="17">
        <f t="shared" si="586"/>
        <v>0</v>
      </c>
      <c r="CO107" s="17">
        <f t="shared" si="586"/>
        <v>0</v>
      </c>
    </row>
    <row r="108" spans="3:93" s="556" customFormat="1">
      <c r="C108" s="556">
        <f t="shared" si="585"/>
        <v>68</v>
      </c>
      <c r="D108" s="632">
        <v>0</v>
      </c>
      <c r="E108" s="632"/>
      <c r="F108" s="632"/>
      <c r="G108" s="632"/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  <c r="BW108" s="17"/>
      <c r="BX108" s="17">
        <f>IF((BX36-$BW36)&gt;$D37,0,$D108*(BX40))</f>
        <v>0</v>
      </c>
      <c r="BY108" s="17">
        <f t="shared" ref="BY108:CO108" si="587">IF((BY36-$BW36)&gt;$D37,0,$D108*(BY40))</f>
        <v>0</v>
      </c>
      <c r="BZ108" s="17">
        <f t="shared" si="587"/>
        <v>0</v>
      </c>
      <c r="CA108" s="17">
        <f t="shared" si="587"/>
        <v>0</v>
      </c>
      <c r="CB108" s="17">
        <f t="shared" si="587"/>
        <v>0</v>
      </c>
      <c r="CC108" s="17">
        <f t="shared" si="587"/>
        <v>0</v>
      </c>
      <c r="CD108" s="17">
        <f t="shared" si="587"/>
        <v>0</v>
      </c>
      <c r="CE108" s="17">
        <f t="shared" si="587"/>
        <v>0</v>
      </c>
      <c r="CF108" s="17">
        <f t="shared" si="587"/>
        <v>0</v>
      </c>
      <c r="CG108" s="17">
        <f t="shared" si="587"/>
        <v>0</v>
      </c>
      <c r="CH108" s="17">
        <f t="shared" si="587"/>
        <v>0</v>
      </c>
      <c r="CI108" s="17">
        <f t="shared" si="587"/>
        <v>0</v>
      </c>
      <c r="CJ108" s="17">
        <f t="shared" si="587"/>
        <v>0</v>
      </c>
      <c r="CK108" s="17">
        <f t="shared" si="587"/>
        <v>0</v>
      </c>
      <c r="CL108" s="17">
        <f t="shared" si="587"/>
        <v>0</v>
      </c>
      <c r="CM108" s="17">
        <f t="shared" si="587"/>
        <v>0</v>
      </c>
      <c r="CN108" s="17">
        <f t="shared" si="587"/>
        <v>0</v>
      </c>
      <c r="CO108" s="17">
        <f t="shared" si="587"/>
        <v>0</v>
      </c>
    </row>
    <row r="109" spans="3:93" s="556" customFormat="1">
      <c r="C109" s="556">
        <f t="shared" si="585"/>
        <v>69</v>
      </c>
      <c r="D109" s="632">
        <v>0</v>
      </c>
      <c r="E109" s="632"/>
      <c r="F109" s="632"/>
      <c r="G109" s="632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  <c r="BW109" s="17"/>
      <c r="BX109" s="17"/>
      <c r="BY109" s="17">
        <f>IF((BY36-$BX36)&gt;$D37,0,$D109*(BY40))</f>
        <v>0</v>
      </c>
      <c r="BZ109" s="17">
        <f t="shared" ref="BZ109:CO109" si="588">IF((BZ36-$BX36)&gt;$D37,0,$D109*(BZ40))</f>
        <v>0</v>
      </c>
      <c r="CA109" s="17">
        <f t="shared" si="588"/>
        <v>0</v>
      </c>
      <c r="CB109" s="17">
        <f t="shared" si="588"/>
        <v>0</v>
      </c>
      <c r="CC109" s="17">
        <f t="shared" si="588"/>
        <v>0</v>
      </c>
      <c r="CD109" s="17">
        <f t="shared" si="588"/>
        <v>0</v>
      </c>
      <c r="CE109" s="17">
        <f t="shared" si="588"/>
        <v>0</v>
      </c>
      <c r="CF109" s="17">
        <f t="shared" si="588"/>
        <v>0</v>
      </c>
      <c r="CG109" s="17">
        <f t="shared" si="588"/>
        <v>0</v>
      </c>
      <c r="CH109" s="17">
        <f t="shared" si="588"/>
        <v>0</v>
      </c>
      <c r="CI109" s="17">
        <f t="shared" si="588"/>
        <v>0</v>
      </c>
      <c r="CJ109" s="17">
        <f t="shared" si="588"/>
        <v>0</v>
      </c>
      <c r="CK109" s="17">
        <f t="shared" si="588"/>
        <v>0</v>
      </c>
      <c r="CL109" s="17">
        <f t="shared" si="588"/>
        <v>0</v>
      </c>
      <c r="CM109" s="17">
        <f t="shared" si="588"/>
        <v>0</v>
      </c>
      <c r="CN109" s="17">
        <f t="shared" si="588"/>
        <v>0</v>
      </c>
      <c r="CO109" s="17">
        <f t="shared" si="588"/>
        <v>0</v>
      </c>
    </row>
    <row r="110" spans="3:93" s="556" customFormat="1">
      <c r="C110" s="556">
        <f t="shared" si="585"/>
        <v>70</v>
      </c>
      <c r="D110" s="632">
        <v>0</v>
      </c>
      <c r="E110" s="632"/>
      <c r="F110" s="632"/>
      <c r="G110" s="632"/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  <c r="BW110" s="17"/>
      <c r="BX110" s="17"/>
      <c r="BY110" s="17"/>
      <c r="BZ110" s="17">
        <f>IF((BZ36-$BY36)&gt;$D37,0,$D110*(BZ40))</f>
        <v>0</v>
      </c>
      <c r="CA110" s="17">
        <f t="shared" ref="CA110:CO110" si="589">IF((CA36-$BY36)&gt;$D37,0,$D110*(CA40))</f>
        <v>0</v>
      </c>
      <c r="CB110" s="17">
        <f t="shared" si="589"/>
        <v>0</v>
      </c>
      <c r="CC110" s="17">
        <f t="shared" si="589"/>
        <v>0</v>
      </c>
      <c r="CD110" s="17">
        <f t="shared" si="589"/>
        <v>0</v>
      </c>
      <c r="CE110" s="17">
        <f t="shared" si="589"/>
        <v>0</v>
      </c>
      <c r="CF110" s="17">
        <f t="shared" si="589"/>
        <v>0</v>
      </c>
      <c r="CG110" s="17">
        <f t="shared" si="589"/>
        <v>0</v>
      </c>
      <c r="CH110" s="17">
        <f t="shared" si="589"/>
        <v>0</v>
      </c>
      <c r="CI110" s="17">
        <f t="shared" si="589"/>
        <v>0</v>
      </c>
      <c r="CJ110" s="17">
        <f t="shared" si="589"/>
        <v>0</v>
      </c>
      <c r="CK110" s="17">
        <f t="shared" si="589"/>
        <v>0</v>
      </c>
      <c r="CL110" s="17">
        <f t="shared" si="589"/>
        <v>0</v>
      </c>
      <c r="CM110" s="17">
        <f t="shared" si="589"/>
        <v>0</v>
      </c>
      <c r="CN110" s="17">
        <f t="shared" si="589"/>
        <v>0</v>
      </c>
      <c r="CO110" s="17">
        <f t="shared" si="589"/>
        <v>0</v>
      </c>
    </row>
    <row r="111" spans="3:93" s="556" customFormat="1">
      <c r="C111" s="556">
        <f t="shared" si="585"/>
        <v>71</v>
      </c>
      <c r="D111" s="632">
        <v>0</v>
      </c>
      <c r="E111" s="632"/>
      <c r="F111" s="632"/>
      <c r="G111" s="632"/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  <c r="BW111" s="17"/>
      <c r="BX111" s="17"/>
      <c r="BY111" s="17"/>
      <c r="BZ111" s="17"/>
      <c r="CA111" s="17">
        <f>IF((CA36-$BZ36)&gt;$D37,0,$D111*(CA40))</f>
        <v>0</v>
      </c>
      <c r="CB111" s="17">
        <f t="shared" ref="CB111:CO111" si="590">IF((CB36-$BZ36)&gt;$D37,0,$D111*(CB40))</f>
        <v>0</v>
      </c>
      <c r="CC111" s="17">
        <f t="shared" si="590"/>
        <v>0</v>
      </c>
      <c r="CD111" s="17">
        <f t="shared" si="590"/>
        <v>0</v>
      </c>
      <c r="CE111" s="17">
        <f t="shared" si="590"/>
        <v>0</v>
      </c>
      <c r="CF111" s="17">
        <f t="shared" si="590"/>
        <v>0</v>
      </c>
      <c r="CG111" s="17">
        <f t="shared" si="590"/>
        <v>0</v>
      </c>
      <c r="CH111" s="17">
        <f t="shared" si="590"/>
        <v>0</v>
      </c>
      <c r="CI111" s="17">
        <f t="shared" si="590"/>
        <v>0</v>
      </c>
      <c r="CJ111" s="17">
        <f t="shared" si="590"/>
        <v>0</v>
      </c>
      <c r="CK111" s="17">
        <f t="shared" si="590"/>
        <v>0</v>
      </c>
      <c r="CL111" s="17">
        <f t="shared" si="590"/>
        <v>0</v>
      </c>
      <c r="CM111" s="17">
        <f t="shared" si="590"/>
        <v>0</v>
      </c>
      <c r="CN111" s="17">
        <f t="shared" si="590"/>
        <v>0</v>
      </c>
      <c r="CO111" s="17">
        <f t="shared" si="590"/>
        <v>0</v>
      </c>
    </row>
    <row r="112" spans="3:93" s="556" customFormat="1">
      <c r="C112" s="556">
        <f t="shared" si="585"/>
        <v>72</v>
      </c>
      <c r="D112" s="632">
        <v>0</v>
      </c>
      <c r="E112" s="632"/>
      <c r="F112" s="632"/>
      <c r="G112" s="632"/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  <c r="BW112" s="17"/>
      <c r="BX112" s="17"/>
      <c r="BY112" s="17"/>
      <c r="BZ112" s="17"/>
      <c r="CA112" s="17"/>
      <c r="CB112" s="17">
        <f>IF((CB36-$CA36)&gt;$D37,0,$D112*(CB40))</f>
        <v>0</v>
      </c>
      <c r="CC112" s="17">
        <f t="shared" ref="CC112:CO112" si="591">IF((CC36-$CA36)&gt;$D37,0,$D112*(CC40))</f>
        <v>0</v>
      </c>
      <c r="CD112" s="17">
        <f t="shared" si="591"/>
        <v>0</v>
      </c>
      <c r="CE112" s="17">
        <f t="shared" si="591"/>
        <v>0</v>
      </c>
      <c r="CF112" s="17">
        <f t="shared" si="591"/>
        <v>0</v>
      </c>
      <c r="CG112" s="17">
        <f t="shared" si="591"/>
        <v>0</v>
      </c>
      <c r="CH112" s="17">
        <f t="shared" si="591"/>
        <v>0</v>
      </c>
      <c r="CI112" s="17">
        <f t="shared" si="591"/>
        <v>0</v>
      </c>
      <c r="CJ112" s="17">
        <f t="shared" si="591"/>
        <v>0</v>
      </c>
      <c r="CK112" s="17">
        <f t="shared" si="591"/>
        <v>0</v>
      </c>
      <c r="CL112" s="17">
        <f t="shared" si="591"/>
        <v>0</v>
      </c>
      <c r="CM112" s="17">
        <f t="shared" si="591"/>
        <v>0</v>
      </c>
      <c r="CN112" s="17">
        <f t="shared" si="591"/>
        <v>0</v>
      </c>
      <c r="CO112" s="17">
        <f t="shared" si="591"/>
        <v>0</v>
      </c>
    </row>
    <row r="113" spans="3:100" s="556" customFormat="1">
      <c r="C113" s="556">
        <f t="shared" si="585"/>
        <v>73</v>
      </c>
      <c r="D113" s="632">
        <v>0</v>
      </c>
      <c r="E113" s="632"/>
      <c r="F113" s="632"/>
      <c r="G113" s="632"/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  <c r="BW113" s="17"/>
      <c r="BX113" s="17"/>
      <c r="BY113" s="17"/>
      <c r="BZ113" s="17"/>
      <c r="CA113" s="17"/>
      <c r="CB113" s="17"/>
      <c r="CC113" s="17">
        <f>IF((CC36-$CB36)&gt;$D37,0,$D113*(CC40))</f>
        <v>0</v>
      </c>
      <c r="CD113" s="17">
        <f t="shared" ref="CD113:CO113" si="592">IF((CD36-$CB36)&gt;$D37,0,$D113*(CD40))</f>
        <v>0</v>
      </c>
      <c r="CE113" s="17">
        <f t="shared" si="592"/>
        <v>0</v>
      </c>
      <c r="CF113" s="17">
        <f t="shared" si="592"/>
        <v>0</v>
      </c>
      <c r="CG113" s="17">
        <f t="shared" si="592"/>
        <v>0</v>
      </c>
      <c r="CH113" s="17">
        <f t="shared" si="592"/>
        <v>0</v>
      </c>
      <c r="CI113" s="17">
        <f t="shared" si="592"/>
        <v>0</v>
      </c>
      <c r="CJ113" s="17">
        <f t="shared" si="592"/>
        <v>0</v>
      </c>
      <c r="CK113" s="17">
        <f t="shared" si="592"/>
        <v>0</v>
      </c>
      <c r="CL113" s="17">
        <f t="shared" si="592"/>
        <v>0</v>
      </c>
      <c r="CM113" s="17">
        <f t="shared" si="592"/>
        <v>0</v>
      </c>
      <c r="CN113" s="17">
        <f t="shared" si="592"/>
        <v>0</v>
      </c>
      <c r="CO113" s="17">
        <f t="shared" si="592"/>
        <v>0</v>
      </c>
    </row>
    <row r="114" spans="3:100" s="556" customFormat="1">
      <c r="C114" s="556">
        <f t="shared" si="585"/>
        <v>74</v>
      </c>
      <c r="D114" s="632">
        <v>0</v>
      </c>
      <c r="E114" s="632"/>
      <c r="F114" s="632"/>
      <c r="G114" s="632"/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  <c r="BW114" s="17"/>
      <c r="BX114" s="17"/>
      <c r="BY114" s="17"/>
      <c r="BZ114" s="17"/>
      <c r="CA114" s="17"/>
      <c r="CB114" s="17"/>
      <c r="CC114" s="17"/>
      <c r="CD114" s="17">
        <f>IF((CD36-$CC36)&gt;$D37,0,$D114*(CD40))</f>
        <v>0</v>
      </c>
      <c r="CE114" s="17">
        <f t="shared" ref="CE114:CO114" si="593">IF((CE36-$CC36)&gt;$D37,0,$D114*(CE40))</f>
        <v>0</v>
      </c>
      <c r="CF114" s="17">
        <f t="shared" si="593"/>
        <v>0</v>
      </c>
      <c r="CG114" s="17">
        <f t="shared" si="593"/>
        <v>0</v>
      </c>
      <c r="CH114" s="17">
        <f t="shared" si="593"/>
        <v>0</v>
      </c>
      <c r="CI114" s="17">
        <f t="shared" si="593"/>
        <v>0</v>
      </c>
      <c r="CJ114" s="17">
        <f t="shared" si="593"/>
        <v>0</v>
      </c>
      <c r="CK114" s="17">
        <f t="shared" si="593"/>
        <v>0</v>
      </c>
      <c r="CL114" s="17">
        <f t="shared" si="593"/>
        <v>0</v>
      </c>
      <c r="CM114" s="17">
        <f t="shared" si="593"/>
        <v>0</v>
      </c>
      <c r="CN114" s="17">
        <f t="shared" si="593"/>
        <v>0</v>
      </c>
      <c r="CO114" s="17">
        <f t="shared" si="593"/>
        <v>0</v>
      </c>
    </row>
    <row r="115" spans="3:100" s="556" customFormat="1">
      <c r="C115" s="556">
        <f t="shared" si="585"/>
        <v>75</v>
      </c>
      <c r="D115" s="632">
        <v>0</v>
      </c>
      <c r="E115" s="632"/>
      <c r="F115" s="632"/>
      <c r="G115" s="632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  <c r="BW115" s="17"/>
      <c r="BX115" s="17"/>
      <c r="BY115" s="17"/>
      <c r="BZ115" s="17"/>
      <c r="CA115" s="17"/>
      <c r="CB115" s="17"/>
      <c r="CC115" s="17"/>
      <c r="CD115" s="17"/>
      <c r="CE115" s="17">
        <f>IF((CE36-$CD36)&gt;$D37,0,$D115*(CE40))</f>
        <v>0</v>
      </c>
      <c r="CF115" s="17">
        <f t="shared" ref="CF115:CO115" si="594">IF((CF36-$CD36)&gt;$D37,0,$D115*(CF40))</f>
        <v>0</v>
      </c>
      <c r="CG115" s="17">
        <f t="shared" si="594"/>
        <v>0</v>
      </c>
      <c r="CH115" s="17">
        <f t="shared" si="594"/>
        <v>0</v>
      </c>
      <c r="CI115" s="17">
        <f t="shared" si="594"/>
        <v>0</v>
      </c>
      <c r="CJ115" s="17">
        <f t="shared" si="594"/>
        <v>0</v>
      </c>
      <c r="CK115" s="17">
        <f t="shared" si="594"/>
        <v>0</v>
      </c>
      <c r="CL115" s="17">
        <f t="shared" si="594"/>
        <v>0</v>
      </c>
      <c r="CM115" s="17">
        <f t="shared" si="594"/>
        <v>0</v>
      </c>
      <c r="CN115" s="17">
        <f t="shared" si="594"/>
        <v>0</v>
      </c>
      <c r="CO115" s="17">
        <f t="shared" si="594"/>
        <v>0</v>
      </c>
    </row>
    <row r="116" spans="3:100" s="556" customFormat="1">
      <c r="C116" s="556">
        <f t="shared" si="585"/>
        <v>76</v>
      </c>
      <c r="D116" s="632">
        <v>0</v>
      </c>
      <c r="E116" s="632"/>
      <c r="F116" s="632"/>
      <c r="G116" s="632"/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  <c r="BW116" s="17"/>
      <c r="BX116" s="17"/>
      <c r="BY116" s="17"/>
      <c r="BZ116" s="17"/>
      <c r="CA116" s="17"/>
      <c r="CB116" s="17"/>
      <c r="CC116" s="17"/>
      <c r="CD116" s="17"/>
      <c r="CE116" s="17"/>
      <c r="CF116" s="17">
        <f>IF((CF36-$CE36)&gt;$D37,0,$D116*(CF40))</f>
        <v>0</v>
      </c>
      <c r="CG116" s="17">
        <f t="shared" ref="CG116:CO116" si="595">IF((CG36-$CE36)&gt;$D37,0,$D116*(CG40))</f>
        <v>0</v>
      </c>
      <c r="CH116" s="17">
        <f t="shared" si="595"/>
        <v>0</v>
      </c>
      <c r="CI116" s="17">
        <f t="shared" si="595"/>
        <v>0</v>
      </c>
      <c r="CJ116" s="17">
        <f t="shared" si="595"/>
        <v>0</v>
      </c>
      <c r="CK116" s="17">
        <f t="shared" si="595"/>
        <v>0</v>
      </c>
      <c r="CL116" s="17">
        <f t="shared" si="595"/>
        <v>0</v>
      </c>
      <c r="CM116" s="17">
        <f t="shared" si="595"/>
        <v>0</v>
      </c>
      <c r="CN116" s="17">
        <f t="shared" si="595"/>
        <v>0</v>
      </c>
      <c r="CO116" s="17">
        <f t="shared" si="595"/>
        <v>0</v>
      </c>
    </row>
    <row r="117" spans="3:100" s="556" customFormat="1">
      <c r="C117" s="556">
        <f t="shared" si="585"/>
        <v>77</v>
      </c>
      <c r="D117" s="632">
        <v>0</v>
      </c>
      <c r="E117" s="632"/>
      <c r="F117" s="632"/>
      <c r="G117" s="632"/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  <c r="BW117" s="17"/>
      <c r="BX117" s="17"/>
      <c r="BY117" s="17"/>
      <c r="BZ117" s="17"/>
      <c r="CA117" s="17"/>
      <c r="CB117" s="17"/>
      <c r="CC117" s="17"/>
      <c r="CD117" s="17"/>
      <c r="CE117" s="17"/>
      <c r="CF117" s="17"/>
      <c r="CG117" s="17">
        <f>IF((CG36-$CF36)&gt;$D37,0,$D117*(CG40))</f>
        <v>0</v>
      </c>
      <c r="CH117" s="17">
        <f t="shared" ref="CH117:CO117" si="596">IF((CH36-$CF36)&gt;$D37,0,$D117*(CH40))</f>
        <v>0</v>
      </c>
      <c r="CI117" s="17">
        <f t="shared" si="596"/>
        <v>0</v>
      </c>
      <c r="CJ117" s="17">
        <f t="shared" si="596"/>
        <v>0</v>
      </c>
      <c r="CK117" s="17">
        <f t="shared" si="596"/>
        <v>0</v>
      </c>
      <c r="CL117" s="17">
        <f t="shared" si="596"/>
        <v>0</v>
      </c>
      <c r="CM117" s="17">
        <f t="shared" si="596"/>
        <v>0</v>
      </c>
      <c r="CN117" s="17">
        <f t="shared" si="596"/>
        <v>0</v>
      </c>
      <c r="CO117" s="17">
        <f t="shared" si="596"/>
        <v>0</v>
      </c>
    </row>
    <row r="118" spans="3:100" s="556" customFormat="1">
      <c r="C118" s="556">
        <f t="shared" si="585"/>
        <v>78</v>
      </c>
      <c r="D118" s="632">
        <v>0</v>
      </c>
      <c r="E118" s="632"/>
      <c r="F118" s="632"/>
      <c r="G118" s="632"/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  <c r="BW118" s="17"/>
      <c r="BX118" s="17"/>
      <c r="BY118" s="17"/>
      <c r="BZ118" s="17"/>
      <c r="CA118" s="17"/>
      <c r="CB118" s="17"/>
      <c r="CC118" s="17"/>
      <c r="CD118" s="17"/>
      <c r="CE118" s="17"/>
      <c r="CF118" s="17"/>
      <c r="CG118" s="17"/>
      <c r="CH118" s="17">
        <f>IF((CH36-$CG36)&gt;$D37,0,$D118*(CH40))</f>
        <v>0</v>
      </c>
      <c r="CI118" s="17">
        <f t="shared" ref="CI118:CO118" si="597">IF((CI36-$CG36)&gt;$D37,0,$D118*(CI40))</f>
        <v>0</v>
      </c>
      <c r="CJ118" s="17">
        <f t="shared" si="597"/>
        <v>0</v>
      </c>
      <c r="CK118" s="17">
        <f t="shared" si="597"/>
        <v>0</v>
      </c>
      <c r="CL118" s="17">
        <f t="shared" si="597"/>
        <v>0</v>
      </c>
      <c r="CM118" s="17">
        <f t="shared" si="597"/>
        <v>0</v>
      </c>
      <c r="CN118" s="17">
        <f t="shared" si="597"/>
        <v>0</v>
      </c>
      <c r="CO118" s="17">
        <f t="shared" si="597"/>
        <v>0</v>
      </c>
    </row>
    <row r="119" spans="3:100" s="556" customFormat="1">
      <c r="C119" s="556">
        <f t="shared" si="585"/>
        <v>79</v>
      </c>
      <c r="D119" s="632">
        <v>0</v>
      </c>
      <c r="E119" s="632"/>
      <c r="F119" s="632"/>
      <c r="G119" s="632"/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  <c r="BW119" s="17"/>
      <c r="BX119" s="17"/>
      <c r="BY119" s="17"/>
      <c r="BZ119" s="17"/>
      <c r="CA119" s="17"/>
      <c r="CB119" s="17"/>
      <c r="CC119" s="17"/>
      <c r="CD119" s="17"/>
      <c r="CE119" s="17"/>
      <c r="CF119" s="17"/>
      <c r="CG119" s="17"/>
      <c r="CH119" s="17"/>
      <c r="CI119" s="17">
        <f>IF((CI36-$CH36)&gt;$D37,0,$D119*(CI40))</f>
        <v>0</v>
      </c>
      <c r="CJ119" s="17">
        <f t="shared" ref="CJ119:CO119" si="598">IF((CJ36-$CH36)&gt;$D37,0,$D119*(CJ40))</f>
        <v>0</v>
      </c>
      <c r="CK119" s="17">
        <f t="shared" si="598"/>
        <v>0</v>
      </c>
      <c r="CL119" s="17">
        <f t="shared" si="598"/>
        <v>0</v>
      </c>
      <c r="CM119" s="17">
        <f t="shared" si="598"/>
        <v>0</v>
      </c>
      <c r="CN119" s="17">
        <f t="shared" si="598"/>
        <v>0</v>
      </c>
      <c r="CO119" s="17">
        <f t="shared" si="598"/>
        <v>0</v>
      </c>
    </row>
    <row r="120" spans="3:100" s="556" customFormat="1">
      <c r="C120" s="556">
        <f t="shared" si="585"/>
        <v>80</v>
      </c>
      <c r="D120" s="632">
        <v>0</v>
      </c>
      <c r="E120" s="632"/>
      <c r="F120" s="632"/>
      <c r="G120" s="632"/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  <c r="BW120" s="17"/>
      <c r="BX120" s="17"/>
      <c r="BY120" s="17"/>
      <c r="BZ120" s="17"/>
      <c r="CA120" s="17"/>
      <c r="CB120" s="17"/>
      <c r="CC120" s="17"/>
      <c r="CD120" s="17"/>
      <c r="CE120" s="17"/>
      <c r="CF120" s="17"/>
      <c r="CG120" s="17"/>
      <c r="CH120" s="17"/>
      <c r="CI120" s="17"/>
      <c r="CJ120" s="17">
        <f>IF((CJ36-$CI36)&gt;$D37,0,$D120*(CJ40))</f>
        <v>0</v>
      </c>
      <c r="CK120" s="17">
        <f t="shared" ref="CK120:CO120" si="599">IF((CK36-$CI36)&gt;$D37,0,$D120*(CK40))</f>
        <v>0</v>
      </c>
      <c r="CL120" s="17">
        <f t="shared" si="599"/>
        <v>0</v>
      </c>
      <c r="CM120" s="17">
        <f t="shared" si="599"/>
        <v>0</v>
      </c>
      <c r="CN120" s="17">
        <f t="shared" si="599"/>
        <v>0</v>
      </c>
      <c r="CO120" s="17">
        <f t="shared" si="599"/>
        <v>0</v>
      </c>
    </row>
    <row r="121" spans="3:100" s="556" customFormat="1">
      <c r="C121" s="556">
        <f t="shared" si="585"/>
        <v>81</v>
      </c>
      <c r="D121" s="632">
        <v>0</v>
      </c>
      <c r="E121" s="632"/>
      <c r="F121" s="632"/>
      <c r="G121" s="632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  <c r="BW121" s="17"/>
      <c r="BX121" s="17"/>
      <c r="BY121" s="17"/>
      <c r="BZ121" s="17"/>
      <c r="CA121" s="17"/>
      <c r="CB121" s="17"/>
      <c r="CC121" s="17"/>
      <c r="CD121" s="17"/>
      <c r="CE121" s="17"/>
      <c r="CF121" s="17"/>
      <c r="CG121" s="17"/>
      <c r="CH121" s="17"/>
      <c r="CI121" s="17"/>
      <c r="CJ121" s="17"/>
      <c r="CK121" s="17">
        <f>IF((CK36-$CJ36)&gt;$D37,0,$D121*(CK40))</f>
        <v>0</v>
      </c>
      <c r="CL121" s="17">
        <f t="shared" ref="CL121:CO121" si="600">IF((CL36-$CJ36)&gt;$D37,0,$D121*(CL40))</f>
        <v>0</v>
      </c>
      <c r="CM121" s="17">
        <f t="shared" si="600"/>
        <v>0</v>
      </c>
      <c r="CN121" s="17">
        <f t="shared" si="600"/>
        <v>0</v>
      </c>
      <c r="CO121" s="17">
        <f t="shared" si="600"/>
        <v>0</v>
      </c>
    </row>
    <row r="122" spans="3:100" s="556" customFormat="1">
      <c r="C122" s="556">
        <f t="shared" si="585"/>
        <v>82</v>
      </c>
      <c r="D122" s="632">
        <v>0</v>
      </c>
      <c r="E122" s="632"/>
      <c r="F122" s="632"/>
      <c r="G122" s="632"/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  <c r="BW122" s="17"/>
      <c r="BX122" s="17"/>
      <c r="BY122" s="17"/>
      <c r="BZ122" s="17"/>
      <c r="CA122" s="17"/>
      <c r="CB122" s="17"/>
      <c r="CC122" s="17"/>
      <c r="CD122" s="17"/>
      <c r="CE122" s="17"/>
      <c r="CF122" s="17"/>
      <c r="CG122" s="17"/>
      <c r="CH122" s="17"/>
      <c r="CI122" s="17"/>
      <c r="CJ122" s="17"/>
      <c r="CK122" s="17"/>
      <c r="CL122" s="17">
        <f>IF((CL36-$CK36)&gt;$D37,0,$D122*(CL40))</f>
        <v>0</v>
      </c>
      <c r="CM122" s="17">
        <f t="shared" ref="CM122:CO122" si="601">IF((CM36-$CK36)&gt;$D37,0,$D122*(CM40))</f>
        <v>0</v>
      </c>
      <c r="CN122" s="17">
        <f t="shared" si="601"/>
        <v>0</v>
      </c>
      <c r="CO122" s="17">
        <f t="shared" si="601"/>
        <v>0</v>
      </c>
    </row>
    <row r="123" spans="3:100" s="556" customFormat="1">
      <c r="C123" s="556">
        <f t="shared" si="585"/>
        <v>83</v>
      </c>
      <c r="D123" s="632">
        <v>0</v>
      </c>
      <c r="E123" s="632"/>
      <c r="F123" s="632"/>
      <c r="G123" s="632"/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  <c r="BW123" s="17"/>
      <c r="BX123" s="17"/>
      <c r="BY123" s="17"/>
      <c r="BZ123" s="17"/>
      <c r="CA123" s="17"/>
      <c r="CB123" s="17"/>
      <c r="CC123" s="17"/>
      <c r="CD123" s="17"/>
      <c r="CE123" s="17"/>
      <c r="CF123" s="17"/>
      <c r="CG123" s="17"/>
      <c r="CH123" s="17"/>
      <c r="CI123" s="17"/>
      <c r="CJ123" s="17"/>
      <c r="CK123" s="17"/>
      <c r="CL123" s="17"/>
      <c r="CM123" s="17">
        <f>IF((CM36-$CL36)&gt;$D37,0,$D123*(CM40))</f>
        <v>0</v>
      </c>
      <c r="CN123" s="17">
        <f t="shared" ref="CN123:CO123" si="602">IF((CN36-$CL36)&gt;$D37,0,$D123*(CN40))</f>
        <v>0</v>
      </c>
      <c r="CO123" s="17">
        <f t="shared" si="602"/>
        <v>0</v>
      </c>
    </row>
    <row r="124" spans="3:100" s="556" customFormat="1">
      <c r="C124" s="556">
        <f t="shared" si="585"/>
        <v>84</v>
      </c>
      <c r="D124" s="632">
        <v>0</v>
      </c>
      <c r="E124" s="632"/>
      <c r="F124" s="632"/>
      <c r="G124" s="632"/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  <c r="BW124" s="17"/>
      <c r="BX124" s="17"/>
      <c r="BY124" s="17"/>
      <c r="BZ124" s="17"/>
      <c r="CA124" s="17"/>
      <c r="CB124" s="17"/>
      <c r="CC124" s="17"/>
      <c r="CD124" s="17"/>
      <c r="CE124" s="17"/>
      <c r="CF124" s="17"/>
      <c r="CG124" s="17"/>
      <c r="CH124" s="17"/>
      <c r="CI124" s="17"/>
      <c r="CJ124" s="17"/>
      <c r="CK124" s="17"/>
      <c r="CL124" s="17"/>
      <c r="CM124" s="17"/>
      <c r="CN124" s="17">
        <f>IF((CN36-$CM36)&gt;$D37,0,$D124*(CN40))</f>
        <v>0</v>
      </c>
      <c r="CO124" s="17">
        <f>IF((CO36-$CM36)&gt;$D37,0,$D124*(CO40))</f>
        <v>0</v>
      </c>
    </row>
    <row r="125" spans="3:100" s="556" customFormat="1">
      <c r="C125" s="556">
        <f t="shared" si="585"/>
        <v>85</v>
      </c>
      <c r="D125" s="632">
        <v>0</v>
      </c>
      <c r="E125" s="632"/>
      <c r="F125" s="632"/>
      <c r="G125" s="632"/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  <c r="BW125" s="17"/>
      <c r="BX125" s="17"/>
      <c r="BY125" s="17"/>
      <c r="BZ125" s="17"/>
      <c r="CA125" s="17"/>
      <c r="CB125" s="17"/>
      <c r="CC125" s="17"/>
      <c r="CD125" s="17"/>
      <c r="CE125" s="17"/>
      <c r="CF125" s="17"/>
      <c r="CG125" s="17"/>
      <c r="CH125" s="17"/>
      <c r="CI125" s="17"/>
      <c r="CJ125" s="17"/>
      <c r="CK125" s="17"/>
      <c r="CL125" s="17"/>
      <c r="CM125" s="17"/>
      <c r="CN125" s="17"/>
      <c r="CO125" s="17">
        <f>IF((CO36-$CN36)&gt;$D37,0,$D125*(CO40))</f>
        <v>0</v>
      </c>
    </row>
    <row r="126" spans="3:100" s="556" customFormat="1">
      <c r="C126" s="556" t="s">
        <v>1978</v>
      </c>
      <c r="I126" s="9">
        <f>SUM(I41:I125)</f>
        <v>0</v>
      </c>
      <c r="J126" s="9">
        <f t="shared" ref="J126:BU126" si="603">SUM(J41:J125)</f>
        <v>0</v>
      </c>
      <c r="K126" s="9">
        <f t="shared" si="603"/>
        <v>0</v>
      </c>
      <c r="L126" s="9">
        <f t="shared" si="603"/>
        <v>0</v>
      </c>
      <c r="M126" s="9">
        <f t="shared" si="603"/>
        <v>0</v>
      </c>
      <c r="N126" s="9">
        <f t="shared" si="603"/>
        <v>0</v>
      </c>
      <c r="O126" s="9">
        <f t="shared" si="603"/>
        <v>0</v>
      </c>
      <c r="P126" s="9">
        <f t="shared" si="603"/>
        <v>0</v>
      </c>
      <c r="Q126" s="9">
        <f t="shared" si="603"/>
        <v>0</v>
      </c>
      <c r="R126" s="9">
        <f t="shared" si="603"/>
        <v>0</v>
      </c>
      <c r="S126" s="9">
        <f t="shared" si="603"/>
        <v>0</v>
      </c>
      <c r="T126" s="9">
        <f t="shared" si="603"/>
        <v>0</v>
      </c>
      <c r="U126" s="9">
        <f t="shared" si="603"/>
        <v>0</v>
      </c>
      <c r="V126" s="9">
        <f t="shared" si="603"/>
        <v>0</v>
      </c>
      <c r="W126" s="9">
        <f t="shared" si="603"/>
        <v>0</v>
      </c>
      <c r="X126" s="9">
        <f t="shared" si="603"/>
        <v>0</v>
      </c>
      <c r="Y126" s="9">
        <f t="shared" si="603"/>
        <v>0</v>
      </c>
      <c r="Z126" s="9">
        <f t="shared" si="603"/>
        <v>0</v>
      </c>
      <c r="AA126" s="9">
        <f t="shared" si="603"/>
        <v>0</v>
      </c>
      <c r="AB126" s="9">
        <f t="shared" si="603"/>
        <v>0</v>
      </c>
      <c r="AC126" s="9">
        <f t="shared" si="603"/>
        <v>0</v>
      </c>
      <c r="AD126" s="9">
        <f t="shared" si="603"/>
        <v>0</v>
      </c>
      <c r="AE126" s="9">
        <f t="shared" si="603"/>
        <v>0</v>
      </c>
      <c r="AF126" s="9">
        <f t="shared" si="603"/>
        <v>0</v>
      </c>
      <c r="AG126" s="9">
        <f t="shared" si="603"/>
        <v>0</v>
      </c>
      <c r="AH126" s="9">
        <f t="shared" si="603"/>
        <v>0</v>
      </c>
      <c r="AI126" s="9">
        <f t="shared" si="603"/>
        <v>0</v>
      </c>
      <c r="AJ126" s="9">
        <f t="shared" si="603"/>
        <v>0</v>
      </c>
      <c r="AK126" s="9">
        <f t="shared" si="603"/>
        <v>0</v>
      </c>
      <c r="AL126" s="9">
        <f t="shared" si="603"/>
        <v>0</v>
      </c>
      <c r="AM126" s="9">
        <f t="shared" si="603"/>
        <v>0</v>
      </c>
      <c r="AN126" s="9">
        <f t="shared" si="603"/>
        <v>0</v>
      </c>
      <c r="AO126" s="9">
        <f t="shared" si="603"/>
        <v>0</v>
      </c>
      <c r="AP126" s="9">
        <f t="shared" si="603"/>
        <v>0</v>
      </c>
      <c r="AQ126" s="9">
        <f t="shared" si="603"/>
        <v>0</v>
      </c>
      <c r="AR126" s="9">
        <f t="shared" si="603"/>
        <v>0</v>
      </c>
      <c r="AS126" s="9">
        <f t="shared" si="603"/>
        <v>0</v>
      </c>
      <c r="AT126" s="9">
        <f t="shared" si="603"/>
        <v>0</v>
      </c>
      <c r="AU126" s="9">
        <f t="shared" si="603"/>
        <v>0</v>
      </c>
      <c r="AV126" s="9">
        <f t="shared" si="603"/>
        <v>0</v>
      </c>
      <c r="AW126" s="9">
        <f t="shared" si="603"/>
        <v>0</v>
      </c>
      <c r="AX126" s="9">
        <f t="shared" si="603"/>
        <v>0</v>
      </c>
      <c r="AY126" s="9">
        <f t="shared" si="603"/>
        <v>0</v>
      </c>
      <c r="AZ126" s="9">
        <f t="shared" si="603"/>
        <v>0</v>
      </c>
      <c r="BA126" s="9">
        <f t="shared" si="603"/>
        <v>0</v>
      </c>
      <c r="BB126" s="9">
        <f t="shared" si="603"/>
        <v>0</v>
      </c>
      <c r="BC126" s="9">
        <f t="shared" si="603"/>
        <v>0</v>
      </c>
      <c r="BD126" s="9">
        <f t="shared" si="603"/>
        <v>0</v>
      </c>
      <c r="BE126" s="9">
        <f t="shared" si="603"/>
        <v>0</v>
      </c>
      <c r="BF126" s="9">
        <f t="shared" si="603"/>
        <v>0</v>
      </c>
      <c r="BG126" s="9">
        <f t="shared" si="603"/>
        <v>0</v>
      </c>
      <c r="BH126" s="9">
        <f t="shared" si="603"/>
        <v>0</v>
      </c>
      <c r="BI126" s="9">
        <f t="shared" si="603"/>
        <v>0</v>
      </c>
      <c r="BJ126" s="9">
        <f t="shared" si="603"/>
        <v>0</v>
      </c>
      <c r="BK126" s="9">
        <f t="shared" si="603"/>
        <v>0</v>
      </c>
      <c r="BL126" s="9">
        <f t="shared" si="603"/>
        <v>0</v>
      </c>
      <c r="BM126" s="9">
        <f t="shared" si="603"/>
        <v>0</v>
      </c>
      <c r="BN126" s="9">
        <f t="shared" si="603"/>
        <v>0</v>
      </c>
      <c r="BO126" s="9">
        <f t="shared" si="603"/>
        <v>0</v>
      </c>
      <c r="BP126" s="9">
        <f t="shared" si="603"/>
        <v>0</v>
      </c>
      <c r="BQ126" s="9">
        <f t="shared" si="603"/>
        <v>0</v>
      </c>
      <c r="BR126" s="9">
        <f t="shared" si="603"/>
        <v>0</v>
      </c>
      <c r="BS126" s="9">
        <f t="shared" si="603"/>
        <v>0</v>
      </c>
      <c r="BT126" s="9">
        <f t="shared" si="603"/>
        <v>0</v>
      </c>
      <c r="BU126" s="9">
        <f t="shared" si="603"/>
        <v>0</v>
      </c>
      <c r="BV126" s="9">
        <f t="shared" ref="BV126:CO126" si="604">SUM(BV41:BV125)</f>
        <v>0</v>
      </c>
      <c r="BW126" s="9">
        <f t="shared" si="604"/>
        <v>0</v>
      </c>
      <c r="BX126" s="9">
        <f t="shared" si="604"/>
        <v>0</v>
      </c>
      <c r="BY126" s="9">
        <f t="shared" si="604"/>
        <v>0</v>
      </c>
      <c r="BZ126" s="9">
        <f t="shared" si="604"/>
        <v>0</v>
      </c>
      <c r="CA126" s="9">
        <f t="shared" si="604"/>
        <v>0</v>
      </c>
      <c r="CB126" s="9">
        <f t="shared" si="604"/>
        <v>0</v>
      </c>
      <c r="CC126" s="9">
        <f t="shared" si="604"/>
        <v>0</v>
      </c>
      <c r="CD126" s="9">
        <f t="shared" si="604"/>
        <v>0</v>
      </c>
      <c r="CE126" s="9">
        <f t="shared" si="604"/>
        <v>0</v>
      </c>
      <c r="CF126" s="9">
        <f t="shared" si="604"/>
        <v>0</v>
      </c>
      <c r="CG126" s="9">
        <f t="shared" si="604"/>
        <v>0</v>
      </c>
      <c r="CH126" s="9">
        <f t="shared" si="604"/>
        <v>0</v>
      </c>
      <c r="CI126" s="9">
        <f t="shared" si="604"/>
        <v>0</v>
      </c>
      <c r="CJ126" s="9">
        <f t="shared" si="604"/>
        <v>0</v>
      </c>
      <c r="CK126" s="9">
        <f t="shared" si="604"/>
        <v>0</v>
      </c>
      <c r="CL126" s="9">
        <f t="shared" si="604"/>
        <v>0</v>
      </c>
      <c r="CM126" s="9">
        <f t="shared" si="604"/>
        <v>0</v>
      </c>
      <c r="CN126" s="9">
        <f t="shared" si="604"/>
        <v>0</v>
      </c>
      <c r="CO126" s="9">
        <f t="shared" si="604"/>
        <v>0</v>
      </c>
      <c r="CP126" s="9"/>
      <c r="CQ126" s="9"/>
      <c r="CR126" s="9"/>
      <c r="CS126" s="9"/>
      <c r="CT126" s="9"/>
      <c r="CU126" s="9"/>
      <c r="CV126" s="9"/>
    </row>
    <row r="127" spans="3:100" s="556" customFormat="1">
      <c r="C127" s="556" t="s">
        <v>1979</v>
      </c>
      <c r="I127" s="9">
        <f>I22</f>
        <v>0</v>
      </c>
      <c r="J127" s="9">
        <f t="shared" ref="J127:BU127" si="605">J22</f>
        <v>0</v>
      </c>
      <c r="K127" s="9">
        <f t="shared" si="605"/>
        <v>0</v>
      </c>
      <c r="L127" s="9">
        <f t="shared" si="605"/>
        <v>0</v>
      </c>
      <c r="M127" s="9">
        <f t="shared" si="605"/>
        <v>0</v>
      </c>
      <c r="N127" s="9">
        <f t="shared" si="605"/>
        <v>0</v>
      </c>
      <c r="O127" s="9">
        <f t="shared" si="605"/>
        <v>0</v>
      </c>
      <c r="P127" s="9">
        <f t="shared" si="605"/>
        <v>0</v>
      </c>
      <c r="Q127" s="9">
        <f t="shared" si="605"/>
        <v>0</v>
      </c>
      <c r="R127" s="9">
        <f t="shared" si="605"/>
        <v>0</v>
      </c>
      <c r="S127" s="9">
        <f t="shared" si="605"/>
        <v>0</v>
      </c>
      <c r="T127" s="9">
        <f t="shared" si="605"/>
        <v>0</v>
      </c>
      <c r="U127" s="9">
        <f t="shared" si="605"/>
        <v>0</v>
      </c>
      <c r="V127" s="9">
        <f t="shared" si="605"/>
        <v>0</v>
      </c>
      <c r="W127" s="9">
        <f t="shared" si="605"/>
        <v>0</v>
      </c>
      <c r="X127" s="9">
        <f t="shared" si="605"/>
        <v>0</v>
      </c>
      <c r="Y127" s="9">
        <f t="shared" si="605"/>
        <v>0</v>
      </c>
      <c r="Z127" s="9">
        <f t="shared" si="605"/>
        <v>0</v>
      </c>
      <c r="AA127" s="9">
        <f t="shared" si="605"/>
        <v>0</v>
      </c>
      <c r="AB127" s="9">
        <f t="shared" si="605"/>
        <v>0</v>
      </c>
      <c r="AC127" s="9">
        <f t="shared" si="605"/>
        <v>0</v>
      </c>
      <c r="AD127" s="9">
        <f t="shared" si="605"/>
        <v>0</v>
      </c>
      <c r="AE127" s="9">
        <f t="shared" si="605"/>
        <v>0</v>
      </c>
      <c r="AF127" s="9">
        <f t="shared" si="605"/>
        <v>0</v>
      </c>
      <c r="AG127" s="9">
        <f t="shared" si="605"/>
        <v>0</v>
      </c>
      <c r="AH127" s="9">
        <f t="shared" si="605"/>
        <v>0</v>
      </c>
      <c r="AI127" s="9">
        <f t="shared" si="605"/>
        <v>0</v>
      </c>
      <c r="AJ127" s="9">
        <f t="shared" si="605"/>
        <v>0</v>
      </c>
      <c r="AK127" s="9">
        <f t="shared" si="605"/>
        <v>0</v>
      </c>
      <c r="AL127" s="9">
        <f t="shared" si="605"/>
        <v>0</v>
      </c>
      <c r="AM127" s="9">
        <f t="shared" si="605"/>
        <v>0</v>
      </c>
      <c r="AN127" s="9">
        <f t="shared" si="605"/>
        <v>0</v>
      </c>
      <c r="AO127" s="9">
        <f t="shared" si="605"/>
        <v>0</v>
      </c>
      <c r="AP127" s="9">
        <f t="shared" si="605"/>
        <v>0</v>
      </c>
      <c r="AQ127" s="9">
        <f t="shared" si="605"/>
        <v>0</v>
      </c>
      <c r="AR127" s="9">
        <f t="shared" si="605"/>
        <v>0</v>
      </c>
      <c r="AS127" s="9">
        <f t="shared" si="605"/>
        <v>0</v>
      </c>
      <c r="AT127" s="9">
        <f t="shared" si="605"/>
        <v>0</v>
      </c>
      <c r="AU127" s="9">
        <f t="shared" si="605"/>
        <v>0</v>
      </c>
      <c r="AV127" s="9">
        <f t="shared" si="605"/>
        <v>0</v>
      </c>
      <c r="AW127" s="9">
        <f t="shared" si="605"/>
        <v>0</v>
      </c>
      <c r="AX127" s="9">
        <f t="shared" si="605"/>
        <v>0</v>
      </c>
      <c r="AY127" s="9">
        <f t="shared" si="605"/>
        <v>0</v>
      </c>
      <c r="AZ127" s="9">
        <f t="shared" si="605"/>
        <v>0</v>
      </c>
      <c r="BA127" s="9">
        <f t="shared" si="605"/>
        <v>0</v>
      </c>
      <c r="BB127" s="9">
        <f t="shared" si="605"/>
        <v>0</v>
      </c>
      <c r="BC127" s="9">
        <f t="shared" si="605"/>
        <v>0</v>
      </c>
      <c r="BD127" s="9">
        <f t="shared" si="605"/>
        <v>0</v>
      </c>
      <c r="BE127" s="9">
        <f t="shared" si="605"/>
        <v>0</v>
      </c>
      <c r="BF127" s="9">
        <f t="shared" si="605"/>
        <v>0</v>
      </c>
      <c r="BG127" s="9">
        <f t="shared" si="605"/>
        <v>0</v>
      </c>
      <c r="BH127" s="9">
        <f t="shared" si="605"/>
        <v>0</v>
      </c>
      <c r="BI127" s="9">
        <f t="shared" si="605"/>
        <v>0</v>
      </c>
      <c r="BJ127" s="9">
        <f t="shared" si="605"/>
        <v>0</v>
      </c>
      <c r="BK127" s="9">
        <f t="shared" si="605"/>
        <v>0</v>
      </c>
      <c r="BL127" s="9">
        <f t="shared" si="605"/>
        <v>0</v>
      </c>
      <c r="BM127" s="9">
        <f t="shared" si="605"/>
        <v>0</v>
      </c>
      <c r="BN127" s="9">
        <f t="shared" si="605"/>
        <v>0</v>
      </c>
      <c r="BO127" s="9">
        <f t="shared" si="605"/>
        <v>0</v>
      </c>
      <c r="BP127" s="9">
        <f t="shared" si="605"/>
        <v>0</v>
      </c>
      <c r="BQ127" s="9">
        <f t="shared" si="605"/>
        <v>0</v>
      </c>
      <c r="BR127" s="9">
        <f t="shared" si="605"/>
        <v>0</v>
      </c>
      <c r="BS127" s="9">
        <f t="shared" si="605"/>
        <v>0</v>
      </c>
      <c r="BT127" s="9">
        <f t="shared" si="605"/>
        <v>0</v>
      </c>
      <c r="BU127" s="9">
        <f t="shared" si="605"/>
        <v>0</v>
      </c>
      <c r="BV127" s="9">
        <f t="shared" ref="BV127:CO127" si="606">BV22</f>
        <v>0</v>
      </c>
      <c r="BW127" s="9">
        <f t="shared" si="606"/>
        <v>0</v>
      </c>
      <c r="BX127" s="9">
        <f t="shared" si="606"/>
        <v>0</v>
      </c>
      <c r="BY127" s="9">
        <f t="shared" si="606"/>
        <v>0</v>
      </c>
      <c r="BZ127" s="9">
        <f t="shared" si="606"/>
        <v>0</v>
      </c>
      <c r="CA127" s="9">
        <f t="shared" si="606"/>
        <v>0</v>
      </c>
      <c r="CB127" s="9">
        <f t="shared" si="606"/>
        <v>0</v>
      </c>
      <c r="CC127" s="9">
        <f t="shared" si="606"/>
        <v>0</v>
      </c>
      <c r="CD127" s="9">
        <f t="shared" si="606"/>
        <v>0</v>
      </c>
      <c r="CE127" s="9">
        <f t="shared" si="606"/>
        <v>0</v>
      </c>
      <c r="CF127" s="9">
        <f t="shared" si="606"/>
        <v>0</v>
      </c>
      <c r="CG127" s="9">
        <f t="shared" si="606"/>
        <v>0</v>
      </c>
      <c r="CH127" s="9">
        <f t="shared" si="606"/>
        <v>0</v>
      </c>
      <c r="CI127" s="9">
        <f t="shared" si="606"/>
        <v>0</v>
      </c>
      <c r="CJ127" s="9">
        <f t="shared" si="606"/>
        <v>0</v>
      </c>
      <c r="CK127" s="9">
        <f t="shared" si="606"/>
        <v>0</v>
      </c>
      <c r="CL127" s="9">
        <f t="shared" si="606"/>
        <v>0</v>
      </c>
      <c r="CM127" s="9">
        <f t="shared" si="606"/>
        <v>0</v>
      </c>
      <c r="CN127" s="9">
        <f t="shared" si="606"/>
        <v>0</v>
      </c>
      <c r="CO127" s="9">
        <f t="shared" si="606"/>
        <v>0</v>
      </c>
      <c r="CP127" s="9"/>
      <c r="CQ127" s="9"/>
      <c r="CR127" s="9"/>
      <c r="CS127" s="9"/>
      <c r="CT127" s="9"/>
      <c r="CU127" s="9"/>
      <c r="CV127" s="9"/>
    </row>
    <row r="128" spans="3:100" s="556" customFormat="1">
      <c r="C128" s="556" t="s">
        <v>1980</v>
      </c>
      <c r="I128" s="9">
        <f>I126-I127</f>
        <v>0</v>
      </c>
      <c r="J128" s="9">
        <f t="shared" ref="J128:BU128" si="607">J126-J127</f>
        <v>0</v>
      </c>
      <c r="K128" s="9">
        <f t="shared" si="607"/>
        <v>0</v>
      </c>
      <c r="L128" s="9">
        <f t="shared" si="607"/>
        <v>0</v>
      </c>
      <c r="M128" s="9">
        <f t="shared" si="607"/>
        <v>0</v>
      </c>
      <c r="N128" s="9">
        <f t="shared" si="607"/>
        <v>0</v>
      </c>
      <c r="O128" s="9">
        <f t="shared" si="607"/>
        <v>0</v>
      </c>
      <c r="P128" s="9">
        <f t="shared" si="607"/>
        <v>0</v>
      </c>
      <c r="Q128" s="9">
        <f t="shared" si="607"/>
        <v>0</v>
      </c>
      <c r="R128" s="9">
        <f t="shared" si="607"/>
        <v>0</v>
      </c>
      <c r="S128" s="9">
        <f t="shared" si="607"/>
        <v>0</v>
      </c>
      <c r="T128" s="9">
        <f t="shared" si="607"/>
        <v>0</v>
      </c>
      <c r="U128" s="9">
        <f t="shared" si="607"/>
        <v>0</v>
      </c>
      <c r="V128" s="9">
        <f t="shared" si="607"/>
        <v>0</v>
      </c>
      <c r="W128" s="9">
        <f t="shared" si="607"/>
        <v>0</v>
      </c>
      <c r="X128" s="9">
        <f t="shared" si="607"/>
        <v>0</v>
      </c>
      <c r="Y128" s="9">
        <f t="shared" si="607"/>
        <v>0</v>
      </c>
      <c r="Z128" s="9">
        <f t="shared" si="607"/>
        <v>0</v>
      </c>
      <c r="AA128" s="9">
        <f t="shared" si="607"/>
        <v>0</v>
      </c>
      <c r="AB128" s="9">
        <f t="shared" si="607"/>
        <v>0</v>
      </c>
      <c r="AC128" s="9">
        <f t="shared" si="607"/>
        <v>0</v>
      </c>
      <c r="AD128" s="9">
        <f t="shared" si="607"/>
        <v>0</v>
      </c>
      <c r="AE128" s="9">
        <f t="shared" si="607"/>
        <v>0</v>
      </c>
      <c r="AF128" s="9">
        <f t="shared" si="607"/>
        <v>0</v>
      </c>
      <c r="AG128" s="9">
        <f t="shared" si="607"/>
        <v>0</v>
      </c>
      <c r="AH128" s="9">
        <f t="shared" si="607"/>
        <v>0</v>
      </c>
      <c r="AI128" s="9">
        <f t="shared" si="607"/>
        <v>0</v>
      </c>
      <c r="AJ128" s="9">
        <f t="shared" si="607"/>
        <v>0</v>
      </c>
      <c r="AK128" s="9">
        <f t="shared" si="607"/>
        <v>0</v>
      </c>
      <c r="AL128" s="9">
        <f t="shared" si="607"/>
        <v>0</v>
      </c>
      <c r="AM128" s="9">
        <f t="shared" si="607"/>
        <v>0</v>
      </c>
      <c r="AN128" s="9">
        <f t="shared" si="607"/>
        <v>0</v>
      </c>
      <c r="AO128" s="9">
        <f t="shared" si="607"/>
        <v>0</v>
      </c>
      <c r="AP128" s="9">
        <f t="shared" si="607"/>
        <v>0</v>
      </c>
      <c r="AQ128" s="9">
        <f t="shared" si="607"/>
        <v>0</v>
      </c>
      <c r="AR128" s="9">
        <f t="shared" si="607"/>
        <v>0</v>
      </c>
      <c r="AS128" s="9">
        <f t="shared" si="607"/>
        <v>0</v>
      </c>
      <c r="AT128" s="9">
        <f t="shared" si="607"/>
        <v>0</v>
      </c>
      <c r="AU128" s="9">
        <f t="shared" si="607"/>
        <v>0</v>
      </c>
      <c r="AV128" s="9">
        <f t="shared" si="607"/>
        <v>0</v>
      </c>
      <c r="AW128" s="9">
        <f t="shared" si="607"/>
        <v>0</v>
      </c>
      <c r="AX128" s="9">
        <f t="shared" si="607"/>
        <v>0</v>
      </c>
      <c r="AY128" s="9">
        <f t="shared" si="607"/>
        <v>0</v>
      </c>
      <c r="AZ128" s="9">
        <f t="shared" si="607"/>
        <v>0</v>
      </c>
      <c r="BA128" s="9">
        <f t="shared" si="607"/>
        <v>0</v>
      </c>
      <c r="BB128" s="9">
        <f t="shared" si="607"/>
        <v>0</v>
      </c>
      <c r="BC128" s="9">
        <f t="shared" si="607"/>
        <v>0</v>
      </c>
      <c r="BD128" s="9">
        <f t="shared" si="607"/>
        <v>0</v>
      </c>
      <c r="BE128" s="9">
        <f t="shared" si="607"/>
        <v>0</v>
      </c>
      <c r="BF128" s="9">
        <f t="shared" si="607"/>
        <v>0</v>
      </c>
      <c r="BG128" s="9">
        <f t="shared" si="607"/>
        <v>0</v>
      </c>
      <c r="BH128" s="9">
        <f t="shared" si="607"/>
        <v>0</v>
      </c>
      <c r="BI128" s="9">
        <f t="shared" si="607"/>
        <v>0</v>
      </c>
      <c r="BJ128" s="9">
        <f t="shared" si="607"/>
        <v>0</v>
      </c>
      <c r="BK128" s="9">
        <f t="shared" si="607"/>
        <v>0</v>
      </c>
      <c r="BL128" s="9">
        <f t="shared" si="607"/>
        <v>0</v>
      </c>
      <c r="BM128" s="9">
        <f t="shared" si="607"/>
        <v>0</v>
      </c>
      <c r="BN128" s="9">
        <f t="shared" si="607"/>
        <v>0</v>
      </c>
      <c r="BO128" s="9">
        <f t="shared" si="607"/>
        <v>0</v>
      </c>
      <c r="BP128" s="9">
        <f t="shared" si="607"/>
        <v>0</v>
      </c>
      <c r="BQ128" s="9">
        <f t="shared" si="607"/>
        <v>0</v>
      </c>
      <c r="BR128" s="9">
        <f t="shared" si="607"/>
        <v>0</v>
      </c>
      <c r="BS128" s="9">
        <f t="shared" si="607"/>
        <v>0</v>
      </c>
      <c r="BT128" s="9">
        <f t="shared" si="607"/>
        <v>0</v>
      </c>
      <c r="BU128" s="9">
        <f t="shared" si="607"/>
        <v>0</v>
      </c>
      <c r="BV128" s="9">
        <f t="shared" ref="BV128:CO128" si="608">BV126-BV127</f>
        <v>0</v>
      </c>
      <c r="BW128" s="9">
        <f t="shared" si="608"/>
        <v>0</v>
      </c>
      <c r="BX128" s="9">
        <f t="shared" si="608"/>
        <v>0</v>
      </c>
      <c r="BY128" s="9">
        <f t="shared" si="608"/>
        <v>0</v>
      </c>
      <c r="BZ128" s="9">
        <f t="shared" si="608"/>
        <v>0</v>
      </c>
      <c r="CA128" s="9">
        <f t="shared" si="608"/>
        <v>0</v>
      </c>
      <c r="CB128" s="9">
        <f t="shared" si="608"/>
        <v>0</v>
      </c>
      <c r="CC128" s="9">
        <f t="shared" si="608"/>
        <v>0</v>
      </c>
      <c r="CD128" s="9">
        <f t="shared" si="608"/>
        <v>0</v>
      </c>
      <c r="CE128" s="9">
        <f t="shared" si="608"/>
        <v>0</v>
      </c>
      <c r="CF128" s="9">
        <f t="shared" si="608"/>
        <v>0</v>
      </c>
      <c r="CG128" s="9">
        <f t="shared" si="608"/>
        <v>0</v>
      </c>
      <c r="CH128" s="9">
        <f t="shared" si="608"/>
        <v>0</v>
      </c>
      <c r="CI128" s="9">
        <f t="shared" si="608"/>
        <v>0</v>
      </c>
      <c r="CJ128" s="9">
        <f t="shared" si="608"/>
        <v>0</v>
      </c>
      <c r="CK128" s="9">
        <f t="shared" si="608"/>
        <v>0</v>
      </c>
      <c r="CL128" s="9">
        <f t="shared" si="608"/>
        <v>0</v>
      </c>
      <c r="CM128" s="9">
        <f t="shared" si="608"/>
        <v>0</v>
      </c>
      <c r="CN128" s="9">
        <f t="shared" si="608"/>
        <v>0</v>
      </c>
      <c r="CO128" s="9">
        <f t="shared" si="608"/>
        <v>0</v>
      </c>
      <c r="CP128" s="9"/>
      <c r="CQ128" s="9"/>
      <c r="CR128" s="9"/>
      <c r="CS128" s="9"/>
      <c r="CT128" s="9"/>
      <c r="CU128" s="9"/>
      <c r="CV128" s="9"/>
    </row>
    <row r="129" spans="2:100" s="556" customFormat="1">
      <c r="C129" s="556" t="s">
        <v>1981</v>
      </c>
      <c r="I129" s="9">
        <f>SUM($I128:I128)</f>
        <v>0</v>
      </c>
      <c r="J129" s="9">
        <f>SUM($I128:J128)</f>
        <v>0</v>
      </c>
      <c r="K129" s="9">
        <f>SUM($I128:K128)</f>
        <v>0</v>
      </c>
      <c r="L129" s="9">
        <f>SUM($I128:L128)</f>
        <v>0</v>
      </c>
      <c r="M129" s="9">
        <f>SUM($I128:M128)</f>
        <v>0</v>
      </c>
      <c r="N129" s="9">
        <f>SUM($I128:N128)</f>
        <v>0</v>
      </c>
      <c r="O129" s="9">
        <f>SUM($I128:O128)</f>
        <v>0</v>
      </c>
      <c r="P129" s="9">
        <f>SUM($I128:P128)</f>
        <v>0</v>
      </c>
      <c r="Q129" s="9">
        <f>SUM($I128:Q128)</f>
        <v>0</v>
      </c>
      <c r="R129" s="9">
        <f>SUM($I128:R128)</f>
        <v>0</v>
      </c>
      <c r="S129" s="9">
        <f>SUM($I128:S128)</f>
        <v>0</v>
      </c>
      <c r="T129" s="9">
        <f>SUM($I128:T128)</f>
        <v>0</v>
      </c>
      <c r="U129" s="9">
        <f>SUM($I128:U128)</f>
        <v>0</v>
      </c>
      <c r="V129" s="9">
        <f>SUM($I128:V128)</f>
        <v>0</v>
      </c>
      <c r="W129" s="9">
        <f>SUM($I128:W128)</f>
        <v>0</v>
      </c>
      <c r="X129" s="9">
        <f>SUM($I128:X128)</f>
        <v>0</v>
      </c>
      <c r="Y129" s="9">
        <f>SUM($I128:Y128)</f>
        <v>0</v>
      </c>
      <c r="Z129" s="9">
        <f>SUM($I128:Z128)</f>
        <v>0</v>
      </c>
      <c r="AA129" s="9">
        <f>SUM($I128:AA128)</f>
        <v>0</v>
      </c>
      <c r="AB129" s="9">
        <f>SUM($I128:AB128)</f>
        <v>0</v>
      </c>
      <c r="AC129" s="9">
        <f>SUM($I128:AC128)</f>
        <v>0</v>
      </c>
      <c r="AD129" s="9">
        <f>SUM($I128:AD128)</f>
        <v>0</v>
      </c>
      <c r="AE129" s="9">
        <f>SUM($I128:AE128)</f>
        <v>0</v>
      </c>
      <c r="AF129" s="9">
        <f>SUM($I128:AF128)</f>
        <v>0</v>
      </c>
      <c r="AG129" s="9">
        <f>SUM($I128:AG128)</f>
        <v>0</v>
      </c>
      <c r="AH129" s="9">
        <f>SUM($I128:AH128)</f>
        <v>0</v>
      </c>
      <c r="AI129" s="9">
        <f>SUM($I128:AI128)</f>
        <v>0</v>
      </c>
      <c r="AJ129" s="9">
        <f>SUM($I128:AJ128)</f>
        <v>0</v>
      </c>
      <c r="AK129" s="9">
        <f>SUM($I128:AK128)</f>
        <v>0</v>
      </c>
      <c r="AL129" s="9">
        <f>SUM($I128:AL128)</f>
        <v>0</v>
      </c>
      <c r="AM129" s="9">
        <f>SUM($I128:AM128)</f>
        <v>0</v>
      </c>
      <c r="AN129" s="9">
        <f>SUM($I128:AN128)</f>
        <v>0</v>
      </c>
      <c r="AO129" s="9">
        <f>SUM($I128:AO128)</f>
        <v>0</v>
      </c>
      <c r="AP129" s="9">
        <f>SUM($I128:AP128)</f>
        <v>0</v>
      </c>
      <c r="AQ129" s="9">
        <f>SUM($I128:AQ128)</f>
        <v>0</v>
      </c>
      <c r="AR129" s="9">
        <f>SUM($I128:AR128)</f>
        <v>0</v>
      </c>
      <c r="AS129" s="9">
        <f>SUM($I128:AS128)</f>
        <v>0</v>
      </c>
      <c r="AT129" s="9">
        <f>SUM($I128:AT128)</f>
        <v>0</v>
      </c>
      <c r="AU129" s="9">
        <f>SUM($I128:AU128)</f>
        <v>0</v>
      </c>
      <c r="AV129" s="9">
        <f>SUM($I128:AV128)</f>
        <v>0</v>
      </c>
      <c r="AW129" s="9">
        <f>SUM($I128:AW128)</f>
        <v>0</v>
      </c>
      <c r="AX129" s="9">
        <f>SUM($I128:AX128)</f>
        <v>0</v>
      </c>
      <c r="AY129" s="9">
        <f>SUM($I128:AY128)</f>
        <v>0</v>
      </c>
      <c r="AZ129" s="9">
        <f>SUM($I128:AZ128)</f>
        <v>0</v>
      </c>
      <c r="BA129" s="9">
        <f>SUM($I128:BA128)</f>
        <v>0</v>
      </c>
      <c r="BB129" s="9">
        <f>SUM($I128:BB128)</f>
        <v>0</v>
      </c>
      <c r="BC129" s="9">
        <f>SUM($I128:BC128)</f>
        <v>0</v>
      </c>
      <c r="BD129" s="9">
        <f>SUM($I128:BD128)</f>
        <v>0</v>
      </c>
      <c r="BE129" s="9">
        <f>SUM($I128:BE128)</f>
        <v>0</v>
      </c>
      <c r="BF129" s="9">
        <f>SUM($I128:BF128)</f>
        <v>0</v>
      </c>
      <c r="BG129" s="9">
        <f>SUM($I128:BG128)</f>
        <v>0</v>
      </c>
      <c r="BH129" s="9">
        <f>SUM($I128:BH128)</f>
        <v>0</v>
      </c>
      <c r="BI129" s="9">
        <f>SUM($I128:BI128)</f>
        <v>0</v>
      </c>
      <c r="BJ129" s="9">
        <f>SUM($I128:BJ128)</f>
        <v>0</v>
      </c>
      <c r="BK129" s="9">
        <f>SUM($I128:BK128)</f>
        <v>0</v>
      </c>
      <c r="BL129" s="9">
        <f>SUM($I128:BL128)</f>
        <v>0</v>
      </c>
      <c r="BM129" s="9">
        <f>SUM($I128:BM128)</f>
        <v>0</v>
      </c>
      <c r="BN129" s="9">
        <f>SUM($I128:BN128)</f>
        <v>0</v>
      </c>
      <c r="BO129" s="9">
        <f>SUM($I128:BO128)</f>
        <v>0</v>
      </c>
      <c r="BP129" s="9">
        <f>SUM($I128:BP128)</f>
        <v>0</v>
      </c>
      <c r="BQ129" s="9">
        <f>SUM($I128:BQ128)</f>
        <v>0</v>
      </c>
      <c r="BR129" s="9">
        <f>SUM($I128:BR128)</f>
        <v>0</v>
      </c>
      <c r="BS129" s="9">
        <f>SUM($I128:BS128)</f>
        <v>0</v>
      </c>
      <c r="BT129" s="9">
        <f>SUM($I128:BT128)</f>
        <v>0</v>
      </c>
      <c r="BU129" s="9">
        <f>SUM($I128:BU128)</f>
        <v>0</v>
      </c>
      <c r="BV129" s="9">
        <f>SUM($I128:BV128)</f>
        <v>0</v>
      </c>
      <c r="BW129" s="9">
        <f>SUM($I128:BW128)</f>
        <v>0</v>
      </c>
      <c r="BX129" s="9">
        <f>SUM($I128:BX128)</f>
        <v>0</v>
      </c>
      <c r="BY129" s="9">
        <f>SUM($I128:BY128)</f>
        <v>0</v>
      </c>
      <c r="BZ129" s="9">
        <f>SUM($I128:BZ128)</f>
        <v>0</v>
      </c>
      <c r="CA129" s="9">
        <f>SUM($I128:CA128)</f>
        <v>0</v>
      </c>
      <c r="CB129" s="9">
        <f>SUM($I128:CB128)</f>
        <v>0</v>
      </c>
      <c r="CC129" s="9">
        <f>SUM($I128:CC128)</f>
        <v>0</v>
      </c>
      <c r="CD129" s="9">
        <f>SUM($I128:CD128)</f>
        <v>0</v>
      </c>
      <c r="CE129" s="9">
        <f>SUM($I128:CE128)</f>
        <v>0</v>
      </c>
      <c r="CF129" s="9">
        <f>SUM($I128:CF128)</f>
        <v>0</v>
      </c>
      <c r="CG129" s="9">
        <f>SUM($I128:CG128)</f>
        <v>0</v>
      </c>
      <c r="CH129" s="9">
        <f>SUM($I128:CH128)</f>
        <v>0</v>
      </c>
      <c r="CI129" s="9">
        <f>SUM($I128:CI128)</f>
        <v>0</v>
      </c>
      <c r="CJ129" s="9">
        <f>SUM($I128:CJ128)</f>
        <v>0</v>
      </c>
      <c r="CK129" s="9">
        <f>SUM($I128:CK128)</f>
        <v>0</v>
      </c>
      <c r="CL129" s="9">
        <f>SUM($I128:CL128)</f>
        <v>0</v>
      </c>
      <c r="CM129" s="9">
        <f>SUM($I128:CM128)</f>
        <v>0</v>
      </c>
      <c r="CN129" s="9">
        <f>SUM($I128:CN128)</f>
        <v>0</v>
      </c>
      <c r="CO129" s="9">
        <f>SUM($I128:CO128)</f>
        <v>0</v>
      </c>
      <c r="CP129" s="9"/>
      <c r="CQ129" s="9"/>
      <c r="CR129" s="9"/>
      <c r="CS129" s="9"/>
      <c r="CT129" s="9"/>
      <c r="CU129" s="9"/>
      <c r="CV129" s="9"/>
    </row>
    <row r="130" spans="2:100">
      <c r="C130" s="556"/>
      <c r="I130" s="633"/>
      <c r="M130"/>
      <c r="N130"/>
      <c r="AK130" s="556"/>
      <c r="AL130" s="556"/>
    </row>
    <row r="131" spans="2:100" s="556" customFormat="1">
      <c r="B131" s="556" t="s">
        <v>434</v>
      </c>
      <c r="C131" s="634">
        <v>354.3</v>
      </c>
      <c r="D131" s="45" t="str">
        <f>VLOOKUP(C131,AcctName,2,FALSE)</f>
        <v>Structures &amp; Improvements - Pumping</v>
      </c>
      <c r="E131" s="634"/>
      <c r="F131" s="634"/>
      <c r="G131" s="634"/>
    </row>
    <row r="132" spans="2:100" s="556" customFormat="1">
      <c r="B132" s="46" t="s">
        <v>441</v>
      </c>
      <c r="C132" s="634"/>
      <c r="D132" s="634" t="s">
        <v>681</v>
      </c>
      <c r="E132" s="634"/>
      <c r="F132" s="634"/>
      <c r="G132" s="634"/>
    </row>
    <row r="133" spans="2:100" s="556" customFormat="1">
      <c r="B133" s="556" t="s">
        <v>1986</v>
      </c>
      <c r="C133" s="634" t="s">
        <v>2005</v>
      </c>
      <c r="D133" s="634"/>
      <c r="E133" s="634"/>
      <c r="F133" s="634"/>
      <c r="G133" s="634"/>
      <c r="I133" s="17">
        <f>H145</f>
        <v>1082243.8699999996</v>
      </c>
      <c r="J133" s="17">
        <f t="shared" ref="J133" si="609">I145</f>
        <v>1084948.8699999996</v>
      </c>
      <c r="K133" s="17">
        <f t="shared" ref="K133" si="610">J145</f>
        <v>1087661.8699999996</v>
      </c>
      <c r="L133" s="17">
        <f t="shared" ref="L133" si="611">K145</f>
        <v>1090380.8699999996</v>
      </c>
      <c r="M133" s="17">
        <f t="shared" ref="M133" si="612">L145</f>
        <v>1093106.8699999996</v>
      </c>
      <c r="N133" s="17">
        <f t="shared" ref="N133" si="613">M145</f>
        <v>1095839.8699999996</v>
      </c>
      <c r="O133" s="17">
        <f t="shared" ref="O133" si="614">N145</f>
        <v>1098578.8699999996</v>
      </c>
      <c r="P133" s="17">
        <f t="shared" ref="P133" si="615">O145</f>
        <v>1101325.8699999996</v>
      </c>
      <c r="Q133" s="17">
        <f t="shared" ref="Q133" si="616">P145</f>
        <v>1104079.8699999996</v>
      </c>
      <c r="R133" s="17">
        <f t="shared" ref="R133" si="617">Q145</f>
        <v>1106839.8699999996</v>
      </c>
      <c r="S133" s="17">
        <f t="shared" ref="S133" si="618">R145</f>
        <v>1109606.8699999996</v>
      </c>
      <c r="T133" s="17">
        <f t="shared" ref="T133" si="619">S145</f>
        <v>1112380.8699999996</v>
      </c>
      <c r="U133" s="17">
        <f t="shared" ref="U133" si="620">T145</f>
        <v>1115161.8699999996</v>
      </c>
      <c r="V133" s="17">
        <f t="shared" ref="V133" si="621">U145</f>
        <v>1117949.8699999996</v>
      </c>
      <c r="W133" s="17">
        <f t="shared" ref="W133" si="622">V145</f>
        <v>1120744.8699999996</v>
      </c>
      <c r="X133" s="17">
        <f t="shared" ref="X133" si="623">W145</f>
        <v>1123546.8699999996</v>
      </c>
      <c r="Y133" s="17">
        <f t="shared" ref="Y133" si="624">X145</f>
        <v>1126355.8699999996</v>
      </c>
      <c r="Z133" s="17">
        <f t="shared" ref="Z133" si="625">Y145</f>
        <v>1129171.8699999996</v>
      </c>
      <c r="AA133" s="17">
        <f t="shared" ref="AA133" si="626">Z145</f>
        <v>1131994.8699999996</v>
      </c>
      <c r="AB133" s="17">
        <f t="shared" ref="AB133" si="627">AA145</f>
        <v>1134824.8699999996</v>
      </c>
      <c r="AC133" s="17">
        <f t="shared" ref="AC133" si="628">AB145</f>
        <v>1137661.8699999996</v>
      </c>
      <c r="AD133" s="17">
        <f t="shared" ref="AD133" si="629">AC145</f>
        <v>1140505.8699999996</v>
      </c>
      <c r="AE133" s="17">
        <f t="shared" ref="AE133" si="630">AD145</f>
        <v>1143357.8699999996</v>
      </c>
      <c r="AF133" s="17">
        <f t="shared" ref="AF133" si="631">AE145</f>
        <v>1146216.8699999996</v>
      </c>
      <c r="AG133" s="17">
        <f t="shared" ref="AG133" si="632">AF145</f>
        <v>1149081.8699999996</v>
      </c>
      <c r="AH133" s="17">
        <f t="shared" ref="AH133" si="633">AG145</f>
        <v>1151953.8699999996</v>
      </c>
      <c r="AI133" s="17">
        <f t="shared" ref="AI133" si="634">AH145</f>
        <v>1154833.8699999996</v>
      </c>
      <c r="AJ133" s="17">
        <f t="shared" ref="AJ133" si="635">AI145</f>
        <v>1157720.8699999996</v>
      </c>
      <c r="AK133" s="17">
        <f t="shared" ref="AK133" si="636">AJ145</f>
        <v>1160615.8699999996</v>
      </c>
      <c r="AL133" s="17">
        <f t="shared" ref="AL133" si="637">AK145</f>
        <v>1163516.8699999996</v>
      </c>
      <c r="AM133" s="17">
        <f t="shared" ref="AM133" si="638">AL145</f>
        <v>1166425.8699999996</v>
      </c>
      <c r="AN133" s="17">
        <f t="shared" ref="AN133" si="639">AM145</f>
        <v>1169341.8699999996</v>
      </c>
      <c r="AO133" s="17">
        <f t="shared" ref="AO133" si="640">AN145</f>
        <v>1172265.8699999996</v>
      </c>
      <c r="AP133" s="17">
        <f t="shared" ref="AP133" si="641">AO145</f>
        <v>1175195.8699999996</v>
      </c>
      <c r="AQ133" s="17">
        <f t="shared" ref="AQ133" si="642">AP145</f>
        <v>1178133.8699999996</v>
      </c>
      <c r="AR133" s="17">
        <f t="shared" ref="AR133" si="643">AQ145</f>
        <v>1181079.8699999996</v>
      </c>
      <c r="AS133" s="17">
        <f t="shared" ref="AS133" si="644">AR145</f>
        <v>1184031.8699999996</v>
      </c>
      <c r="AT133" s="17">
        <f t="shared" ref="AT133" si="645">AS145</f>
        <v>1186991.8699999996</v>
      </c>
      <c r="AU133" s="17">
        <f t="shared" ref="AU133" si="646">AT145</f>
        <v>1189959.8699999996</v>
      </c>
      <c r="AV133" s="17">
        <f t="shared" ref="AV133" si="647">AU145</f>
        <v>1192934.8699999996</v>
      </c>
      <c r="AW133" s="17">
        <f t="shared" ref="AW133" si="648">AV145</f>
        <v>1195917.8699999996</v>
      </c>
      <c r="AX133" s="17">
        <f t="shared" ref="AX133" si="649">AW145</f>
        <v>1198907.8699999996</v>
      </c>
      <c r="AY133" s="17">
        <f t="shared" ref="AY133" si="650">AX145</f>
        <v>1201905.8699999996</v>
      </c>
      <c r="AZ133" s="17">
        <f t="shared" ref="AZ133" si="651">AY145</f>
        <v>1204910.8699999996</v>
      </c>
      <c r="BA133" s="17">
        <f t="shared" ref="BA133" si="652">AZ145</f>
        <v>1207923.8699999996</v>
      </c>
      <c r="BB133" s="17">
        <f t="shared" ref="BB133" si="653">BA145</f>
        <v>1210943.8699999996</v>
      </c>
      <c r="BC133" s="17">
        <f t="shared" ref="BC133" si="654">BB145</f>
        <v>1213971.8699999996</v>
      </c>
      <c r="BD133" s="17">
        <f t="shared" ref="BD133" si="655">BC145</f>
        <v>1217006.8699999996</v>
      </c>
      <c r="BE133" s="17">
        <f t="shared" ref="BE133" si="656">BD145</f>
        <v>1220048.8699999996</v>
      </c>
      <c r="BF133" s="17">
        <f t="shared" ref="BF133" si="657">BE145</f>
        <v>1223098.8699999996</v>
      </c>
      <c r="BG133" s="17">
        <f t="shared" ref="BG133" si="658">BF145</f>
        <v>1226155.8699999996</v>
      </c>
      <c r="BH133" s="17">
        <f t="shared" ref="BH133" si="659">BG145</f>
        <v>1229221.8699999996</v>
      </c>
      <c r="BI133" s="17">
        <f t="shared" ref="BI133" si="660">BH145</f>
        <v>1232294.8699999996</v>
      </c>
      <c r="BJ133" s="17">
        <f t="shared" ref="BJ133" si="661">BI145</f>
        <v>1235374.8699999996</v>
      </c>
      <c r="BK133" s="17">
        <f t="shared" ref="BK133" si="662">BJ145</f>
        <v>1238463.8699999996</v>
      </c>
      <c r="BL133" s="17">
        <f t="shared" ref="BL133" si="663">BK145</f>
        <v>1241559.8699999996</v>
      </c>
      <c r="BM133" s="17">
        <f t="shared" ref="BM133" si="664">BL145</f>
        <v>1244663.8699999996</v>
      </c>
      <c r="BN133" s="17">
        <f t="shared" ref="BN133" si="665">BM145</f>
        <v>1247774.8699999996</v>
      </c>
      <c r="BO133" s="17">
        <f t="shared" ref="BO133" si="666">BN145</f>
        <v>1250894.8699999996</v>
      </c>
      <c r="BP133" s="17">
        <f t="shared" ref="BP133" si="667">BO145</f>
        <v>1254021.8699999996</v>
      </c>
      <c r="BQ133" s="17">
        <f t="shared" ref="BQ133" si="668">BP145</f>
        <v>1257156.8699999996</v>
      </c>
      <c r="BR133" s="17">
        <f t="shared" ref="BR133" si="669">BQ145</f>
        <v>1260299.8699999996</v>
      </c>
      <c r="BS133" s="17">
        <f t="shared" ref="BS133" si="670">BR145</f>
        <v>1263449.8699999996</v>
      </c>
      <c r="BT133" s="17">
        <f t="shared" ref="BT133" si="671">BS145</f>
        <v>1266607.8699999996</v>
      </c>
      <c r="BU133" s="17">
        <f t="shared" ref="BU133" si="672">BT145</f>
        <v>1269773.8699999996</v>
      </c>
      <c r="BV133" s="17">
        <f t="shared" ref="BV133" si="673">BU145</f>
        <v>1272948.8699999996</v>
      </c>
      <c r="BW133" s="17">
        <f t="shared" ref="BW133" si="674">BV145</f>
        <v>1276131.8699999996</v>
      </c>
      <c r="BX133" s="17">
        <f t="shared" ref="BX133" si="675">BW145</f>
        <v>1279322.8699999996</v>
      </c>
      <c r="BY133" s="17">
        <f t="shared" ref="BY133" si="676">BX145</f>
        <v>1282521.8699999996</v>
      </c>
      <c r="BZ133" s="17">
        <f t="shared" ref="BZ133" si="677">BY145</f>
        <v>1285728.8699999996</v>
      </c>
      <c r="CA133" s="17">
        <f t="shared" ref="CA133" si="678">BZ145</f>
        <v>1288943.8699999996</v>
      </c>
      <c r="CB133" s="17">
        <f t="shared" ref="CB133" si="679">CA145</f>
        <v>1292166.8699999996</v>
      </c>
      <c r="CC133" s="17">
        <f t="shared" ref="CC133" si="680">CB145</f>
        <v>1295397.8699999996</v>
      </c>
      <c r="CD133" s="17">
        <f t="shared" ref="CD133" si="681">CC145</f>
        <v>1298636.8699999996</v>
      </c>
      <c r="CE133" s="17">
        <f t="shared" ref="CE133" si="682">CD145</f>
        <v>1301882.8699999996</v>
      </c>
      <c r="CF133" s="17">
        <f t="shared" ref="CF133" si="683">CE145</f>
        <v>1305136.8699999996</v>
      </c>
      <c r="CG133" s="17">
        <f t="shared" ref="CG133" si="684">CF145</f>
        <v>1308399.8699999996</v>
      </c>
      <c r="CH133" s="17">
        <f t="shared" ref="CH133" si="685">CG145</f>
        <v>1311670.8699999996</v>
      </c>
      <c r="CI133" s="17">
        <f t="shared" ref="CI133" si="686">CH145</f>
        <v>1314949.8699999996</v>
      </c>
      <c r="CJ133" s="17">
        <f t="shared" ref="CJ133" si="687">CI145</f>
        <v>1318237.8699999996</v>
      </c>
      <c r="CK133" s="17">
        <f t="shared" ref="CK133" si="688">CJ145</f>
        <v>1321532.8699999996</v>
      </c>
      <c r="CL133" s="17">
        <f t="shared" ref="CL133" si="689">CK145</f>
        <v>1324836.8699999996</v>
      </c>
      <c r="CM133" s="17">
        <f t="shared" ref="CM133" si="690">CL145</f>
        <v>1328148.8699999996</v>
      </c>
      <c r="CN133" s="17">
        <f t="shared" ref="CN133" si="691">CM145</f>
        <v>1331469.8699999996</v>
      </c>
      <c r="CO133" s="17">
        <f t="shared" ref="CO133" si="692">CN145</f>
        <v>1334797.8699999996</v>
      </c>
    </row>
    <row r="134" spans="2:100" s="556" customFormat="1">
      <c r="B134" s="556" t="s">
        <v>1987</v>
      </c>
      <c r="C134" s="634" t="s">
        <v>2005</v>
      </c>
      <c r="D134" s="634"/>
      <c r="E134" s="634"/>
      <c r="F134" s="634"/>
      <c r="G134" s="634"/>
      <c r="I134" s="17">
        <f>ROUND(I133*I135,0)</f>
        <v>5411</v>
      </c>
      <c r="J134" s="17">
        <f t="shared" ref="J134:BU134" si="693">ROUND(J133*J135,0)</f>
        <v>5425</v>
      </c>
      <c r="K134" s="17">
        <f t="shared" si="693"/>
        <v>5438</v>
      </c>
      <c r="L134" s="17">
        <f t="shared" si="693"/>
        <v>5452</v>
      </c>
      <c r="M134" s="17">
        <f t="shared" si="693"/>
        <v>5466</v>
      </c>
      <c r="N134" s="17">
        <f t="shared" si="693"/>
        <v>5479</v>
      </c>
      <c r="O134" s="17">
        <f t="shared" si="693"/>
        <v>5493</v>
      </c>
      <c r="P134" s="17">
        <f t="shared" si="693"/>
        <v>5507</v>
      </c>
      <c r="Q134" s="17">
        <f t="shared" si="693"/>
        <v>5520</v>
      </c>
      <c r="R134" s="17">
        <f t="shared" si="693"/>
        <v>5534</v>
      </c>
      <c r="S134" s="17">
        <f t="shared" si="693"/>
        <v>5548</v>
      </c>
      <c r="T134" s="17">
        <f t="shared" si="693"/>
        <v>5562</v>
      </c>
      <c r="U134" s="17">
        <f t="shared" si="693"/>
        <v>5576</v>
      </c>
      <c r="V134" s="17">
        <f t="shared" si="693"/>
        <v>5590</v>
      </c>
      <c r="W134" s="17">
        <f t="shared" si="693"/>
        <v>5604</v>
      </c>
      <c r="X134" s="17">
        <f t="shared" si="693"/>
        <v>5618</v>
      </c>
      <c r="Y134" s="17">
        <f t="shared" si="693"/>
        <v>5632</v>
      </c>
      <c r="Z134" s="17">
        <f t="shared" si="693"/>
        <v>5646</v>
      </c>
      <c r="AA134" s="17">
        <f t="shared" si="693"/>
        <v>5660</v>
      </c>
      <c r="AB134" s="17">
        <f t="shared" si="693"/>
        <v>5674</v>
      </c>
      <c r="AC134" s="17">
        <f t="shared" si="693"/>
        <v>5688</v>
      </c>
      <c r="AD134" s="17">
        <f t="shared" si="693"/>
        <v>5703</v>
      </c>
      <c r="AE134" s="17">
        <f t="shared" si="693"/>
        <v>5717</v>
      </c>
      <c r="AF134" s="17">
        <f t="shared" si="693"/>
        <v>5731</v>
      </c>
      <c r="AG134" s="17">
        <f t="shared" si="693"/>
        <v>5745</v>
      </c>
      <c r="AH134" s="17">
        <f t="shared" si="693"/>
        <v>5760</v>
      </c>
      <c r="AI134" s="17">
        <f t="shared" si="693"/>
        <v>5774</v>
      </c>
      <c r="AJ134" s="17">
        <f t="shared" si="693"/>
        <v>5789</v>
      </c>
      <c r="AK134" s="17">
        <f t="shared" si="693"/>
        <v>5803</v>
      </c>
      <c r="AL134" s="17">
        <f t="shared" si="693"/>
        <v>5818</v>
      </c>
      <c r="AM134" s="17">
        <f t="shared" si="693"/>
        <v>5832</v>
      </c>
      <c r="AN134" s="17">
        <f t="shared" si="693"/>
        <v>5847</v>
      </c>
      <c r="AO134" s="17">
        <f t="shared" si="693"/>
        <v>5861</v>
      </c>
      <c r="AP134" s="17">
        <f t="shared" si="693"/>
        <v>5876</v>
      </c>
      <c r="AQ134" s="17">
        <f t="shared" si="693"/>
        <v>5891</v>
      </c>
      <c r="AR134" s="17">
        <f t="shared" si="693"/>
        <v>5905</v>
      </c>
      <c r="AS134" s="17">
        <f t="shared" si="693"/>
        <v>5920</v>
      </c>
      <c r="AT134" s="17">
        <f t="shared" si="693"/>
        <v>5935</v>
      </c>
      <c r="AU134" s="17">
        <f t="shared" si="693"/>
        <v>5950</v>
      </c>
      <c r="AV134" s="17">
        <f t="shared" si="693"/>
        <v>5965</v>
      </c>
      <c r="AW134" s="17">
        <f t="shared" si="693"/>
        <v>5980</v>
      </c>
      <c r="AX134" s="17">
        <f t="shared" si="693"/>
        <v>5995</v>
      </c>
      <c r="AY134" s="17">
        <f t="shared" si="693"/>
        <v>6010</v>
      </c>
      <c r="AZ134" s="17">
        <f t="shared" si="693"/>
        <v>6025</v>
      </c>
      <c r="BA134" s="17">
        <f t="shared" si="693"/>
        <v>6040</v>
      </c>
      <c r="BB134" s="17">
        <f t="shared" si="693"/>
        <v>6055</v>
      </c>
      <c r="BC134" s="17">
        <f t="shared" si="693"/>
        <v>6070</v>
      </c>
      <c r="BD134" s="17">
        <f t="shared" si="693"/>
        <v>6085</v>
      </c>
      <c r="BE134" s="17">
        <f t="shared" si="693"/>
        <v>6100</v>
      </c>
      <c r="BF134" s="17">
        <f t="shared" si="693"/>
        <v>6115</v>
      </c>
      <c r="BG134" s="17">
        <f t="shared" si="693"/>
        <v>6131</v>
      </c>
      <c r="BH134" s="17">
        <f t="shared" si="693"/>
        <v>6146</v>
      </c>
      <c r="BI134" s="17">
        <f t="shared" si="693"/>
        <v>6161</v>
      </c>
      <c r="BJ134" s="17">
        <f t="shared" si="693"/>
        <v>6177</v>
      </c>
      <c r="BK134" s="17">
        <f t="shared" si="693"/>
        <v>6192</v>
      </c>
      <c r="BL134" s="17">
        <f t="shared" si="693"/>
        <v>6208</v>
      </c>
      <c r="BM134" s="17">
        <f t="shared" si="693"/>
        <v>6223</v>
      </c>
      <c r="BN134" s="17">
        <f t="shared" si="693"/>
        <v>6239</v>
      </c>
      <c r="BO134" s="17">
        <f t="shared" si="693"/>
        <v>6254</v>
      </c>
      <c r="BP134" s="17">
        <f t="shared" si="693"/>
        <v>6270</v>
      </c>
      <c r="BQ134" s="17">
        <f t="shared" si="693"/>
        <v>6286</v>
      </c>
      <c r="BR134" s="17">
        <f t="shared" si="693"/>
        <v>6301</v>
      </c>
      <c r="BS134" s="17">
        <f t="shared" si="693"/>
        <v>6317</v>
      </c>
      <c r="BT134" s="17">
        <f t="shared" si="693"/>
        <v>6333</v>
      </c>
      <c r="BU134" s="17">
        <f t="shared" si="693"/>
        <v>6349</v>
      </c>
      <c r="BV134" s="17">
        <f t="shared" ref="BV134:CO134" si="694">ROUND(BV133*BV135,0)</f>
        <v>6365</v>
      </c>
      <c r="BW134" s="17">
        <f t="shared" si="694"/>
        <v>6381</v>
      </c>
      <c r="BX134" s="17">
        <f t="shared" si="694"/>
        <v>6397</v>
      </c>
      <c r="BY134" s="17">
        <f t="shared" si="694"/>
        <v>6413</v>
      </c>
      <c r="BZ134" s="17">
        <f t="shared" si="694"/>
        <v>6429</v>
      </c>
      <c r="CA134" s="17">
        <f t="shared" si="694"/>
        <v>6445</v>
      </c>
      <c r="CB134" s="17">
        <f t="shared" si="694"/>
        <v>6461</v>
      </c>
      <c r="CC134" s="17">
        <f t="shared" si="694"/>
        <v>6477</v>
      </c>
      <c r="CD134" s="17">
        <f t="shared" si="694"/>
        <v>6493</v>
      </c>
      <c r="CE134" s="17">
        <f t="shared" si="694"/>
        <v>6509</v>
      </c>
      <c r="CF134" s="17">
        <f t="shared" si="694"/>
        <v>6526</v>
      </c>
      <c r="CG134" s="17">
        <f t="shared" si="694"/>
        <v>6542</v>
      </c>
      <c r="CH134" s="17">
        <f t="shared" si="694"/>
        <v>6558</v>
      </c>
      <c r="CI134" s="17">
        <f t="shared" si="694"/>
        <v>6575</v>
      </c>
      <c r="CJ134" s="17">
        <f t="shared" si="694"/>
        <v>6591</v>
      </c>
      <c r="CK134" s="17">
        <f t="shared" si="694"/>
        <v>6608</v>
      </c>
      <c r="CL134" s="17">
        <f t="shared" si="694"/>
        <v>6624</v>
      </c>
      <c r="CM134" s="17">
        <f t="shared" si="694"/>
        <v>6641</v>
      </c>
      <c r="CN134" s="17">
        <f t="shared" si="694"/>
        <v>6657</v>
      </c>
      <c r="CO134" s="17">
        <f t="shared" si="694"/>
        <v>6674</v>
      </c>
    </row>
    <row r="135" spans="2:100" s="556" customFormat="1">
      <c r="B135" s="556" t="s">
        <v>1992</v>
      </c>
      <c r="C135" s="634" t="s">
        <v>2002</v>
      </c>
      <c r="D135" s="634"/>
      <c r="E135" s="640">
        <f>'DCF Forecast Parameters'!C167</f>
        <v>5.0000000000000001E-3</v>
      </c>
      <c r="F135" s="640">
        <f>'DCF Forecast Parameters'!D167</f>
        <v>5.0000000000000001E-3</v>
      </c>
      <c r="G135" s="640">
        <f>'DCF Forecast Parameters'!E167</f>
        <v>5.0000000000000001E-3</v>
      </c>
      <c r="H135" s="29">
        <f>$E135</f>
        <v>5.0000000000000001E-3</v>
      </c>
      <c r="I135" s="29">
        <f t="shared" ref="I135:N135" si="695">$E135</f>
        <v>5.0000000000000001E-3</v>
      </c>
      <c r="J135" s="29">
        <f t="shared" si="695"/>
        <v>5.0000000000000001E-3</v>
      </c>
      <c r="K135" s="29">
        <f t="shared" si="695"/>
        <v>5.0000000000000001E-3</v>
      </c>
      <c r="L135" s="29">
        <f t="shared" si="695"/>
        <v>5.0000000000000001E-3</v>
      </c>
      <c r="M135" s="29">
        <f t="shared" si="695"/>
        <v>5.0000000000000001E-3</v>
      </c>
      <c r="N135" s="29">
        <f t="shared" si="695"/>
        <v>5.0000000000000001E-3</v>
      </c>
      <c r="O135" s="29">
        <f>$F135</f>
        <v>5.0000000000000001E-3</v>
      </c>
      <c r="P135" s="29">
        <f t="shared" ref="P135:W135" si="696">$F135</f>
        <v>5.0000000000000001E-3</v>
      </c>
      <c r="Q135" s="29">
        <f t="shared" si="696"/>
        <v>5.0000000000000001E-3</v>
      </c>
      <c r="R135" s="29">
        <f t="shared" si="696"/>
        <v>5.0000000000000001E-3</v>
      </c>
      <c r="S135" s="29">
        <f t="shared" si="696"/>
        <v>5.0000000000000001E-3</v>
      </c>
      <c r="T135" s="29">
        <f t="shared" si="696"/>
        <v>5.0000000000000001E-3</v>
      </c>
      <c r="U135" s="29">
        <f t="shared" si="696"/>
        <v>5.0000000000000001E-3</v>
      </c>
      <c r="V135" s="29">
        <f t="shared" si="696"/>
        <v>5.0000000000000001E-3</v>
      </c>
      <c r="W135" s="29">
        <f t="shared" si="696"/>
        <v>5.0000000000000001E-3</v>
      </c>
      <c r="X135" s="29">
        <f>$G135</f>
        <v>5.0000000000000001E-3</v>
      </c>
      <c r="Y135" s="29">
        <f t="shared" ref="Y135:CJ135" si="697">$G135</f>
        <v>5.0000000000000001E-3</v>
      </c>
      <c r="Z135" s="29">
        <f t="shared" si="697"/>
        <v>5.0000000000000001E-3</v>
      </c>
      <c r="AA135" s="29">
        <f t="shared" si="697"/>
        <v>5.0000000000000001E-3</v>
      </c>
      <c r="AB135" s="29">
        <f t="shared" si="697"/>
        <v>5.0000000000000001E-3</v>
      </c>
      <c r="AC135" s="29">
        <f t="shared" si="697"/>
        <v>5.0000000000000001E-3</v>
      </c>
      <c r="AD135" s="29">
        <f t="shared" si="697"/>
        <v>5.0000000000000001E-3</v>
      </c>
      <c r="AE135" s="29">
        <f t="shared" si="697"/>
        <v>5.0000000000000001E-3</v>
      </c>
      <c r="AF135" s="29">
        <f t="shared" si="697"/>
        <v>5.0000000000000001E-3</v>
      </c>
      <c r="AG135" s="29">
        <f t="shared" si="697"/>
        <v>5.0000000000000001E-3</v>
      </c>
      <c r="AH135" s="29">
        <f t="shared" si="697"/>
        <v>5.0000000000000001E-3</v>
      </c>
      <c r="AI135" s="29">
        <f t="shared" si="697"/>
        <v>5.0000000000000001E-3</v>
      </c>
      <c r="AJ135" s="29">
        <f t="shared" si="697"/>
        <v>5.0000000000000001E-3</v>
      </c>
      <c r="AK135" s="29">
        <f t="shared" si="697"/>
        <v>5.0000000000000001E-3</v>
      </c>
      <c r="AL135" s="29">
        <f t="shared" si="697"/>
        <v>5.0000000000000001E-3</v>
      </c>
      <c r="AM135" s="29">
        <f t="shared" si="697"/>
        <v>5.0000000000000001E-3</v>
      </c>
      <c r="AN135" s="29">
        <f t="shared" si="697"/>
        <v>5.0000000000000001E-3</v>
      </c>
      <c r="AO135" s="29">
        <f t="shared" si="697"/>
        <v>5.0000000000000001E-3</v>
      </c>
      <c r="AP135" s="29">
        <f t="shared" si="697"/>
        <v>5.0000000000000001E-3</v>
      </c>
      <c r="AQ135" s="29">
        <f t="shared" si="697"/>
        <v>5.0000000000000001E-3</v>
      </c>
      <c r="AR135" s="29">
        <f t="shared" si="697"/>
        <v>5.0000000000000001E-3</v>
      </c>
      <c r="AS135" s="29">
        <f t="shared" si="697"/>
        <v>5.0000000000000001E-3</v>
      </c>
      <c r="AT135" s="29">
        <f t="shared" si="697"/>
        <v>5.0000000000000001E-3</v>
      </c>
      <c r="AU135" s="29">
        <f t="shared" si="697"/>
        <v>5.0000000000000001E-3</v>
      </c>
      <c r="AV135" s="29">
        <f t="shared" si="697"/>
        <v>5.0000000000000001E-3</v>
      </c>
      <c r="AW135" s="29">
        <f t="shared" si="697"/>
        <v>5.0000000000000001E-3</v>
      </c>
      <c r="AX135" s="29">
        <f t="shared" si="697"/>
        <v>5.0000000000000001E-3</v>
      </c>
      <c r="AY135" s="29">
        <f t="shared" si="697"/>
        <v>5.0000000000000001E-3</v>
      </c>
      <c r="AZ135" s="29">
        <f t="shared" si="697"/>
        <v>5.0000000000000001E-3</v>
      </c>
      <c r="BA135" s="29">
        <f t="shared" si="697"/>
        <v>5.0000000000000001E-3</v>
      </c>
      <c r="BB135" s="29">
        <f t="shared" si="697"/>
        <v>5.0000000000000001E-3</v>
      </c>
      <c r="BC135" s="29">
        <f t="shared" si="697"/>
        <v>5.0000000000000001E-3</v>
      </c>
      <c r="BD135" s="29">
        <f t="shared" si="697"/>
        <v>5.0000000000000001E-3</v>
      </c>
      <c r="BE135" s="29">
        <f t="shared" si="697"/>
        <v>5.0000000000000001E-3</v>
      </c>
      <c r="BF135" s="29">
        <f t="shared" si="697"/>
        <v>5.0000000000000001E-3</v>
      </c>
      <c r="BG135" s="29">
        <f t="shared" si="697"/>
        <v>5.0000000000000001E-3</v>
      </c>
      <c r="BH135" s="29">
        <f t="shared" si="697"/>
        <v>5.0000000000000001E-3</v>
      </c>
      <c r="BI135" s="29">
        <f t="shared" si="697"/>
        <v>5.0000000000000001E-3</v>
      </c>
      <c r="BJ135" s="29">
        <f t="shared" si="697"/>
        <v>5.0000000000000001E-3</v>
      </c>
      <c r="BK135" s="29">
        <f t="shared" si="697"/>
        <v>5.0000000000000001E-3</v>
      </c>
      <c r="BL135" s="29">
        <f t="shared" si="697"/>
        <v>5.0000000000000001E-3</v>
      </c>
      <c r="BM135" s="29">
        <f t="shared" si="697"/>
        <v>5.0000000000000001E-3</v>
      </c>
      <c r="BN135" s="29">
        <f t="shared" si="697"/>
        <v>5.0000000000000001E-3</v>
      </c>
      <c r="BO135" s="29">
        <f t="shared" si="697"/>
        <v>5.0000000000000001E-3</v>
      </c>
      <c r="BP135" s="29">
        <f t="shared" si="697"/>
        <v>5.0000000000000001E-3</v>
      </c>
      <c r="BQ135" s="29">
        <f t="shared" si="697"/>
        <v>5.0000000000000001E-3</v>
      </c>
      <c r="BR135" s="29">
        <f t="shared" si="697"/>
        <v>5.0000000000000001E-3</v>
      </c>
      <c r="BS135" s="29">
        <f t="shared" si="697"/>
        <v>5.0000000000000001E-3</v>
      </c>
      <c r="BT135" s="29">
        <f t="shared" si="697"/>
        <v>5.0000000000000001E-3</v>
      </c>
      <c r="BU135" s="29">
        <f t="shared" si="697"/>
        <v>5.0000000000000001E-3</v>
      </c>
      <c r="BV135" s="29">
        <f t="shared" si="697"/>
        <v>5.0000000000000001E-3</v>
      </c>
      <c r="BW135" s="29">
        <f t="shared" si="697"/>
        <v>5.0000000000000001E-3</v>
      </c>
      <c r="BX135" s="29">
        <f t="shared" si="697"/>
        <v>5.0000000000000001E-3</v>
      </c>
      <c r="BY135" s="29">
        <f t="shared" si="697"/>
        <v>5.0000000000000001E-3</v>
      </c>
      <c r="BZ135" s="29">
        <f t="shared" si="697"/>
        <v>5.0000000000000001E-3</v>
      </c>
      <c r="CA135" s="29">
        <f t="shared" si="697"/>
        <v>5.0000000000000001E-3</v>
      </c>
      <c r="CB135" s="29">
        <f t="shared" si="697"/>
        <v>5.0000000000000001E-3</v>
      </c>
      <c r="CC135" s="29">
        <f t="shared" si="697"/>
        <v>5.0000000000000001E-3</v>
      </c>
      <c r="CD135" s="29">
        <f t="shared" si="697"/>
        <v>5.0000000000000001E-3</v>
      </c>
      <c r="CE135" s="29">
        <f t="shared" si="697"/>
        <v>5.0000000000000001E-3</v>
      </c>
      <c r="CF135" s="29">
        <f t="shared" si="697"/>
        <v>5.0000000000000001E-3</v>
      </c>
      <c r="CG135" s="29">
        <f t="shared" si="697"/>
        <v>5.0000000000000001E-3</v>
      </c>
      <c r="CH135" s="29">
        <f t="shared" si="697"/>
        <v>5.0000000000000001E-3</v>
      </c>
      <c r="CI135" s="29">
        <f t="shared" si="697"/>
        <v>5.0000000000000001E-3</v>
      </c>
      <c r="CJ135" s="29">
        <f t="shared" si="697"/>
        <v>5.0000000000000001E-3</v>
      </c>
      <c r="CK135" s="29">
        <f t="shared" ref="CK135:CO135" si="698">$G135</f>
        <v>5.0000000000000001E-3</v>
      </c>
      <c r="CL135" s="29">
        <f t="shared" si="698"/>
        <v>5.0000000000000001E-3</v>
      </c>
      <c r="CM135" s="29">
        <f t="shared" si="698"/>
        <v>5.0000000000000001E-3</v>
      </c>
      <c r="CN135" s="29">
        <f t="shared" si="698"/>
        <v>5.0000000000000001E-3</v>
      </c>
      <c r="CO135" s="29">
        <f t="shared" si="698"/>
        <v>5.0000000000000001E-3</v>
      </c>
    </row>
    <row r="136" spans="2:100" s="556" customFormat="1">
      <c r="B136" s="556" t="s">
        <v>1988</v>
      </c>
      <c r="C136" s="634" t="s">
        <v>2005</v>
      </c>
      <c r="D136" s="634"/>
      <c r="E136" s="634"/>
      <c r="F136" s="634"/>
      <c r="G136" s="634"/>
      <c r="I136" s="17">
        <f>ROUND(I133*I137,0)</f>
        <v>-2706</v>
      </c>
      <c r="J136" s="17">
        <f t="shared" ref="J136:BU136" si="699">ROUND(J133*J137,0)</f>
        <v>-2712</v>
      </c>
      <c r="K136" s="17">
        <f t="shared" si="699"/>
        <v>-2719</v>
      </c>
      <c r="L136" s="17">
        <f t="shared" si="699"/>
        <v>-2726</v>
      </c>
      <c r="M136" s="17">
        <f t="shared" si="699"/>
        <v>-2733</v>
      </c>
      <c r="N136" s="17">
        <f t="shared" si="699"/>
        <v>-2740</v>
      </c>
      <c r="O136" s="17">
        <f t="shared" si="699"/>
        <v>-2746</v>
      </c>
      <c r="P136" s="17">
        <f t="shared" si="699"/>
        <v>-2753</v>
      </c>
      <c r="Q136" s="17">
        <f t="shared" si="699"/>
        <v>-2760</v>
      </c>
      <c r="R136" s="17">
        <f t="shared" si="699"/>
        <v>-2767</v>
      </c>
      <c r="S136" s="17">
        <f t="shared" si="699"/>
        <v>-2774</v>
      </c>
      <c r="T136" s="17">
        <f t="shared" si="699"/>
        <v>-2781</v>
      </c>
      <c r="U136" s="17">
        <f t="shared" si="699"/>
        <v>-2788</v>
      </c>
      <c r="V136" s="17">
        <f t="shared" si="699"/>
        <v>-2795</v>
      </c>
      <c r="W136" s="17">
        <f t="shared" si="699"/>
        <v>-2802</v>
      </c>
      <c r="X136" s="17">
        <f t="shared" si="699"/>
        <v>-2809</v>
      </c>
      <c r="Y136" s="17">
        <f t="shared" si="699"/>
        <v>-2816</v>
      </c>
      <c r="Z136" s="17">
        <f t="shared" si="699"/>
        <v>-2823</v>
      </c>
      <c r="AA136" s="17">
        <f t="shared" si="699"/>
        <v>-2830</v>
      </c>
      <c r="AB136" s="17">
        <f t="shared" si="699"/>
        <v>-2837</v>
      </c>
      <c r="AC136" s="17">
        <f t="shared" si="699"/>
        <v>-2844</v>
      </c>
      <c r="AD136" s="17">
        <f t="shared" si="699"/>
        <v>-2851</v>
      </c>
      <c r="AE136" s="17">
        <f t="shared" si="699"/>
        <v>-2858</v>
      </c>
      <c r="AF136" s="17">
        <f t="shared" si="699"/>
        <v>-2866</v>
      </c>
      <c r="AG136" s="17">
        <f t="shared" si="699"/>
        <v>-2873</v>
      </c>
      <c r="AH136" s="17">
        <f t="shared" si="699"/>
        <v>-2880</v>
      </c>
      <c r="AI136" s="17">
        <f t="shared" si="699"/>
        <v>-2887</v>
      </c>
      <c r="AJ136" s="17">
        <f t="shared" si="699"/>
        <v>-2894</v>
      </c>
      <c r="AK136" s="17">
        <f t="shared" si="699"/>
        <v>-2902</v>
      </c>
      <c r="AL136" s="17">
        <f t="shared" si="699"/>
        <v>-2909</v>
      </c>
      <c r="AM136" s="17">
        <f t="shared" si="699"/>
        <v>-2916</v>
      </c>
      <c r="AN136" s="17">
        <f t="shared" si="699"/>
        <v>-2923</v>
      </c>
      <c r="AO136" s="17">
        <f t="shared" si="699"/>
        <v>-2931</v>
      </c>
      <c r="AP136" s="17">
        <f t="shared" si="699"/>
        <v>-2938</v>
      </c>
      <c r="AQ136" s="17">
        <f t="shared" si="699"/>
        <v>-2945</v>
      </c>
      <c r="AR136" s="17">
        <f t="shared" si="699"/>
        <v>-2953</v>
      </c>
      <c r="AS136" s="17">
        <f t="shared" si="699"/>
        <v>-2960</v>
      </c>
      <c r="AT136" s="17">
        <f t="shared" si="699"/>
        <v>-2967</v>
      </c>
      <c r="AU136" s="17">
        <f t="shared" si="699"/>
        <v>-2975</v>
      </c>
      <c r="AV136" s="17">
        <f t="shared" si="699"/>
        <v>-2982</v>
      </c>
      <c r="AW136" s="17">
        <f t="shared" si="699"/>
        <v>-2990</v>
      </c>
      <c r="AX136" s="17">
        <f t="shared" si="699"/>
        <v>-2997</v>
      </c>
      <c r="AY136" s="17">
        <f t="shared" si="699"/>
        <v>-3005</v>
      </c>
      <c r="AZ136" s="17">
        <f t="shared" si="699"/>
        <v>-3012</v>
      </c>
      <c r="BA136" s="17">
        <f t="shared" si="699"/>
        <v>-3020</v>
      </c>
      <c r="BB136" s="17">
        <f t="shared" si="699"/>
        <v>-3027</v>
      </c>
      <c r="BC136" s="17">
        <f t="shared" si="699"/>
        <v>-3035</v>
      </c>
      <c r="BD136" s="17">
        <f t="shared" si="699"/>
        <v>-3043</v>
      </c>
      <c r="BE136" s="17">
        <f t="shared" si="699"/>
        <v>-3050</v>
      </c>
      <c r="BF136" s="17">
        <f t="shared" si="699"/>
        <v>-3058</v>
      </c>
      <c r="BG136" s="17">
        <f t="shared" si="699"/>
        <v>-3065</v>
      </c>
      <c r="BH136" s="17">
        <f t="shared" si="699"/>
        <v>-3073</v>
      </c>
      <c r="BI136" s="17">
        <f t="shared" si="699"/>
        <v>-3081</v>
      </c>
      <c r="BJ136" s="17">
        <f t="shared" si="699"/>
        <v>-3088</v>
      </c>
      <c r="BK136" s="17">
        <f t="shared" si="699"/>
        <v>-3096</v>
      </c>
      <c r="BL136" s="17">
        <f t="shared" si="699"/>
        <v>-3104</v>
      </c>
      <c r="BM136" s="17">
        <f t="shared" si="699"/>
        <v>-3112</v>
      </c>
      <c r="BN136" s="17">
        <f t="shared" si="699"/>
        <v>-3119</v>
      </c>
      <c r="BO136" s="17">
        <f t="shared" si="699"/>
        <v>-3127</v>
      </c>
      <c r="BP136" s="17">
        <f t="shared" si="699"/>
        <v>-3135</v>
      </c>
      <c r="BQ136" s="17">
        <f t="shared" si="699"/>
        <v>-3143</v>
      </c>
      <c r="BR136" s="17">
        <f t="shared" si="699"/>
        <v>-3151</v>
      </c>
      <c r="BS136" s="17">
        <f t="shared" si="699"/>
        <v>-3159</v>
      </c>
      <c r="BT136" s="17">
        <f t="shared" si="699"/>
        <v>-3167</v>
      </c>
      <c r="BU136" s="17">
        <f t="shared" si="699"/>
        <v>-3174</v>
      </c>
      <c r="BV136" s="17">
        <f t="shared" ref="BV136:CO136" si="700">ROUND(BV133*BV137,0)</f>
        <v>-3182</v>
      </c>
      <c r="BW136" s="17">
        <f t="shared" si="700"/>
        <v>-3190</v>
      </c>
      <c r="BX136" s="17">
        <f t="shared" si="700"/>
        <v>-3198</v>
      </c>
      <c r="BY136" s="17">
        <f t="shared" si="700"/>
        <v>-3206</v>
      </c>
      <c r="BZ136" s="17">
        <f t="shared" si="700"/>
        <v>-3214</v>
      </c>
      <c r="CA136" s="17">
        <f t="shared" si="700"/>
        <v>-3222</v>
      </c>
      <c r="CB136" s="17">
        <f t="shared" si="700"/>
        <v>-3230</v>
      </c>
      <c r="CC136" s="17">
        <f t="shared" si="700"/>
        <v>-3238</v>
      </c>
      <c r="CD136" s="17">
        <f t="shared" si="700"/>
        <v>-3247</v>
      </c>
      <c r="CE136" s="17">
        <f t="shared" si="700"/>
        <v>-3255</v>
      </c>
      <c r="CF136" s="17">
        <f t="shared" si="700"/>
        <v>-3263</v>
      </c>
      <c r="CG136" s="17">
        <f t="shared" si="700"/>
        <v>-3271</v>
      </c>
      <c r="CH136" s="17">
        <f t="shared" si="700"/>
        <v>-3279</v>
      </c>
      <c r="CI136" s="17">
        <f t="shared" si="700"/>
        <v>-3287</v>
      </c>
      <c r="CJ136" s="17">
        <f t="shared" si="700"/>
        <v>-3296</v>
      </c>
      <c r="CK136" s="17">
        <f t="shared" si="700"/>
        <v>-3304</v>
      </c>
      <c r="CL136" s="17">
        <f t="shared" si="700"/>
        <v>-3312</v>
      </c>
      <c r="CM136" s="17">
        <f t="shared" si="700"/>
        <v>-3320</v>
      </c>
      <c r="CN136" s="17">
        <f t="shared" si="700"/>
        <v>-3329</v>
      </c>
      <c r="CO136" s="17">
        <f t="shared" si="700"/>
        <v>-3337</v>
      </c>
    </row>
    <row r="137" spans="2:100" s="556" customFormat="1">
      <c r="B137" s="556" t="s">
        <v>1993</v>
      </c>
      <c r="C137" s="634" t="s">
        <v>2001</v>
      </c>
      <c r="D137" s="634"/>
      <c r="E137" s="640">
        <f>'DCF Forecast Parameters'!C169</f>
        <v>-2.5000000000000001E-3</v>
      </c>
      <c r="F137" s="640">
        <f>'DCF Forecast Parameters'!D169</f>
        <v>-2.5000000000000001E-3</v>
      </c>
      <c r="G137" s="640">
        <f>'DCF Forecast Parameters'!E169</f>
        <v>-2.5000000000000001E-3</v>
      </c>
      <c r="H137" s="29">
        <f>$E137</f>
        <v>-2.5000000000000001E-3</v>
      </c>
      <c r="I137" s="29">
        <f t="shared" ref="I137:N137" si="701">$E137</f>
        <v>-2.5000000000000001E-3</v>
      </c>
      <c r="J137" s="29">
        <f t="shared" si="701"/>
        <v>-2.5000000000000001E-3</v>
      </c>
      <c r="K137" s="29">
        <f t="shared" si="701"/>
        <v>-2.5000000000000001E-3</v>
      </c>
      <c r="L137" s="29">
        <f t="shared" si="701"/>
        <v>-2.5000000000000001E-3</v>
      </c>
      <c r="M137" s="29">
        <f t="shared" si="701"/>
        <v>-2.5000000000000001E-3</v>
      </c>
      <c r="N137" s="29">
        <f t="shared" si="701"/>
        <v>-2.5000000000000001E-3</v>
      </c>
      <c r="O137" s="29">
        <f>$F137</f>
        <v>-2.5000000000000001E-3</v>
      </c>
      <c r="P137" s="29">
        <f t="shared" ref="P137:W137" si="702">$F137</f>
        <v>-2.5000000000000001E-3</v>
      </c>
      <c r="Q137" s="29">
        <f t="shared" si="702"/>
        <v>-2.5000000000000001E-3</v>
      </c>
      <c r="R137" s="29">
        <f t="shared" si="702"/>
        <v>-2.5000000000000001E-3</v>
      </c>
      <c r="S137" s="29">
        <f t="shared" si="702"/>
        <v>-2.5000000000000001E-3</v>
      </c>
      <c r="T137" s="29">
        <f t="shared" si="702"/>
        <v>-2.5000000000000001E-3</v>
      </c>
      <c r="U137" s="29">
        <f t="shared" si="702"/>
        <v>-2.5000000000000001E-3</v>
      </c>
      <c r="V137" s="29">
        <f t="shared" si="702"/>
        <v>-2.5000000000000001E-3</v>
      </c>
      <c r="W137" s="29">
        <f t="shared" si="702"/>
        <v>-2.5000000000000001E-3</v>
      </c>
      <c r="X137" s="29">
        <f>$G137</f>
        <v>-2.5000000000000001E-3</v>
      </c>
      <c r="Y137" s="29">
        <f t="shared" ref="Y137:CJ137" si="703">$G137</f>
        <v>-2.5000000000000001E-3</v>
      </c>
      <c r="Z137" s="29">
        <f t="shared" si="703"/>
        <v>-2.5000000000000001E-3</v>
      </c>
      <c r="AA137" s="29">
        <f t="shared" si="703"/>
        <v>-2.5000000000000001E-3</v>
      </c>
      <c r="AB137" s="29">
        <f t="shared" si="703"/>
        <v>-2.5000000000000001E-3</v>
      </c>
      <c r="AC137" s="29">
        <f t="shared" si="703"/>
        <v>-2.5000000000000001E-3</v>
      </c>
      <c r="AD137" s="29">
        <f t="shared" si="703"/>
        <v>-2.5000000000000001E-3</v>
      </c>
      <c r="AE137" s="29">
        <f t="shared" si="703"/>
        <v>-2.5000000000000001E-3</v>
      </c>
      <c r="AF137" s="29">
        <f t="shared" si="703"/>
        <v>-2.5000000000000001E-3</v>
      </c>
      <c r="AG137" s="29">
        <f t="shared" si="703"/>
        <v>-2.5000000000000001E-3</v>
      </c>
      <c r="AH137" s="29">
        <f t="shared" si="703"/>
        <v>-2.5000000000000001E-3</v>
      </c>
      <c r="AI137" s="29">
        <f t="shared" si="703"/>
        <v>-2.5000000000000001E-3</v>
      </c>
      <c r="AJ137" s="29">
        <f t="shared" si="703"/>
        <v>-2.5000000000000001E-3</v>
      </c>
      <c r="AK137" s="29">
        <f t="shared" si="703"/>
        <v>-2.5000000000000001E-3</v>
      </c>
      <c r="AL137" s="29">
        <f t="shared" si="703"/>
        <v>-2.5000000000000001E-3</v>
      </c>
      <c r="AM137" s="29">
        <f t="shared" si="703"/>
        <v>-2.5000000000000001E-3</v>
      </c>
      <c r="AN137" s="29">
        <f t="shared" si="703"/>
        <v>-2.5000000000000001E-3</v>
      </c>
      <c r="AO137" s="29">
        <f t="shared" si="703"/>
        <v>-2.5000000000000001E-3</v>
      </c>
      <c r="AP137" s="29">
        <f t="shared" si="703"/>
        <v>-2.5000000000000001E-3</v>
      </c>
      <c r="AQ137" s="29">
        <f t="shared" si="703"/>
        <v>-2.5000000000000001E-3</v>
      </c>
      <c r="AR137" s="29">
        <f t="shared" si="703"/>
        <v>-2.5000000000000001E-3</v>
      </c>
      <c r="AS137" s="29">
        <f t="shared" si="703"/>
        <v>-2.5000000000000001E-3</v>
      </c>
      <c r="AT137" s="29">
        <f t="shared" si="703"/>
        <v>-2.5000000000000001E-3</v>
      </c>
      <c r="AU137" s="29">
        <f t="shared" si="703"/>
        <v>-2.5000000000000001E-3</v>
      </c>
      <c r="AV137" s="29">
        <f t="shared" si="703"/>
        <v>-2.5000000000000001E-3</v>
      </c>
      <c r="AW137" s="29">
        <f t="shared" si="703"/>
        <v>-2.5000000000000001E-3</v>
      </c>
      <c r="AX137" s="29">
        <f t="shared" si="703"/>
        <v>-2.5000000000000001E-3</v>
      </c>
      <c r="AY137" s="29">
        <f t="shared" si="703"/>
        <v>-2.5000000000000001E-3</v>
      </c>
      <c r="AZ137" s="29">
        <f t="shared" si="703"/>
        <v>-2.5000000000000001E-3</v>
      </c>
      <c r="BA137" s="29">
        <f t="shared" si="703"/>
        <v>-2.5000000000000001E-3</v>
      </c>
      <c r="BB137" s="29">
        <f t="shared" si="703"/>
        <v>-2.5000000000000001E-3</v>
      </c>
      <c r="BC137" s="29">
        <f t="shared" si="703"/>
        <v>-2.5000000000000001E-3</v>
      </c>
      <c r="BD137" s="29">
        <f t="shared" si="703"/>
        <v>-2.5000000000000001E-3</v>
      </c>
      <c r="BE137" s="29">
        <f t="shared" si="703"/>
        <v>-2.5000000000000001E-3</v>
      </c>
      <c r="BF137" s="29">
        <f t="shared" si="703"/>
        <v>-2.5000000000000001E-3</v>
      </c>
      <c r="BG137" s="29">
        <f t="shared" si="703"/>
        <v>-2.5000000000000001E-3</v>
      </c>
      <c r="BH137" s="29">
        <f t="shared" si="703"/>
        <v>-2.5000000000000001E-3</v>
      </c>
      <c r="BI137" s="29">
        <f t="shared" si="703"/>
        <v>-2.5000000000000001E-3</v>
      </c>
      <c r="BJ137" s="29">
        <f t="shared" si="703"/>
        <v>-2.5000000000000001E-3</v>
      </c>
      <c r="BK137" s="29">
        <f t="shared" si="703"/>
        <v>-2.5000000000000001E-3</v>
      </c>
      <c r="BL137" s="29">
        <f t="shared" si="703"/>
        <v>-2.5000000000000001E-3</v>
      </c>
      <c r="BM137" s="29">
        <f t="shared" si="703"/>
        <v>-2.5000000000000001E-3</v>
      </c>
      <c r="BN137" s="29">
        <f t="shared" si="703"/>
        <v>-2.5000000000000001E-3</v>
      </c>
      <c r="BO137" s="29">
        <f t="shared" si="703"/>
        <v>-2.5000000000000001E-3</v>
      </c>
      <c r="BP137" s="29">
        <f t="shared" si="703"/>
        <v>-2.5000000000000001E-3</v>
      </c>
      <c r="BQ137" s="29">
        <f t="shared" si="703"/>
        <v>-2.5000000000000001E-3</v>
      </c>
      <c r="BR137" s="29">
        <f t="shared" si="703"/>
        <v>-2.5000000000000001E-3</v>
      </c>
      <c r="BS137" s="29">
        <f t="shared" si="703"/>
        <v>-2.5000000000000001E-3</v>
      </c>
      <c r="BT137" s="29">
        <f t="shared" si="703"/>
        <v>-2.5000000000000001E-3</v>
      </c>
      <c r="BU137" s="29">
        <f t="shared" si="703"/>
        <v>-2.5000000000000001E-3</v>
      </c>
      <c r="BV137" s="29">
        <f t="shared" si="703"/>
        <v>-2.5000000000000001E-3</v>
      </c>
      <c r="BW137" s="29">
        <f t="shared" si="703"/>
        <v>-2.5000000000000001E-3</v>
      </c>
      <c r="BX137" s="29">
        <f t="shared" si="703"/>
        <v>-2.5000000000000001E-3</v>
      </c>
      <c r="BY137" s="29">
        <f t="shared" si="703"/>
        <v>-2.5000000000000001E-3</v>
      </c>
      <c r="BZ137" s="29">
        <f t="shared" si="703"/>
        <v>-2.5000000000000001E-3</v>
      </c>
      <c r="CA137" s="29">
        <f t="shared" si="703"/>
        <v>-2.5000000000000001E-3</v>
      </c>
      <c r="CB137" s="29">
        <f t="shared" si="703"/>
        <v>-2.5000000000000001E-3</v>
      </c>
      <c r="CC137" s="29">
        <f t="shared" si="703"/>
        <v>-2.5000000000000001E-3</v>
      </c>
      <c r="CD137" s="29">
        <f t="shared" si="703"/>
        <v>-2.5000000000000001E-3</v>
      </c>
      <c r="CE137" s="29">
        <f t="shared" si="703"/>
        <v>-2.5000000000000001E-3</v>
      </c>
      <c r="CF137" s="29">
        <f t="shared" si="703"/>
        <v>-2.5000000000000001E-3</v>
      </c>
      <c r="CG137" s="29">
        <f t="shared" si="703"/>
        <v>-2.5000000000000001E-3</v>
      </c>
      <c r="CH137" s="29">
        <f t="shared" si="703"/>
        <v>-2.5000000000000001E-3</v>
      </c>
      <c r="CI137" s="29">
        <f t="shared" si="703"/>
        <v>-2.5000000000000001E-3</v>
      </c>
      <c r="CJ137" s="29">
        <f t="shared" si="703"/>
        <v>-2.5000000000000001E-3</v>
      </c>
      <c r="CK137" s="29">
        <f t="shared" ref="CK137:CO137" si="704">$G137</f>
        <v>-2.5000000000000001E-3</v>
      </c>
      <c r="CL137" s="29">
        <f t="shared" si="704"/>
        <v>-2.5000000000000001E-3</v>
      </c>
      <c r="CM137" s="29">
        <f t="shared" si="704"/>
        <v>-2.5000000000000001E-3</v>
      </c>
      <c r="CN137" s="29">
        <f t="shared" si="704"/>
        <v>-2.5000000000000001E-3</v>
      </c>
      <c r="CO137" s="29">
        <f t="shared" si="704"/>
        <v>-2.5000000000000001E-3</v>
      </c>
    </row>
    <row r="138" spans="2:100" s="556" customFormat="1">
      <c r="B138" s="556" t="s">
        <v>223</v>
      </c>
      <c r="C138" s="634" t="s">
        <v>2003</v>
      </c>
      <c r="D138" s="634"/>
      <c r="E138" s="634">
        <f>'DCF Forecast Parameters'!R100</f>
        <v>23.09</v>
      </c>
      <c r="F138" s="634"/>
      <c r="G138" s="634"/>
      <c r="H138" s="556">
        <f>E138</f>
        <v>23.09</v>
      </c>
      <c r="I138" s="556">
        <f>ROUND((I133*(H138+1)+0.5*I134+I136*(H138+0.5))/I145,2)</f>
        <v>23.97</v>
      </c>
      <c r="J138" s="556">
        <f t="shared" ref="J138" si="705">ROUND((J133*(I138+1)+0.5*J134+J136*(I138+0.5))/J145,2)</f>
        <v>24.85</v>
      </c>
      <c r="K138" s="556">
        <f t="shared" ref="K138" si="706">ROUND((K133*(J138+1)+0.5*K134+K136*(J138+0.5))/K145,2)</f>
        <v>25.72</v>
      </c>
      <c r="L138" s="556">
        <f t="shared" ref="L138" si="707">ROUND((L133*(K138+1)+0.5*L134+L136*(K138+0.5))/L145,2)</f>
        <v>26.59</v>
      </c>
      <c r="M138" s="556">
        <f t="shared" ref="M138" si="708">ROUND((M133*(L138+1)+0.5*M134+M136*(L138+0.5))/M145,2)</f>
        <v>27.46</v>
      </c>
      <c r="N138" s="556">
        <f t="shared" ref="N138" si="709">ROUND((N133*(M138+1)+0.5*N134+N136*(M138+0.5))/N145,2)</f>
        <v>28.32</v>
      </c>
      <c r="O138" s="556">
        <f t="shared" ref="O138" si="710">ROUND((O133*(N138+1)+0.5*O134+O136*(N138+0.5))/O145,2)</f>
        <v>29.18</v>
      </c>
      <c r="P138" s="556">
        <f t="shared" ref="P138" si="711">ROUND((P133*(O138+1)+0.5*P134+P136*(O138+0.5))/P145,2)</f>
        <v>30.03</v>
      </c>
      <c r="Q138" s="556">
        <f t="shared" ref="Q138" si="712">ROUND((Q133*(P138+1)+0.5*Q134+Q136*(P138+0.5))/Q145,2)</f>
        <v>30.88</v>
      </c>
      <c r="R138" s="556">
        <f t="shared" ref="R138" si="713">ROUND((R133*(Q138+1)+0.5*R134+R136*(Q138+0.5))/R145,2)</f>
        <v>31.72</v>
      </c>
      <c r="S138" s="556">
        <f t="shared" ref="S138" si="714">ROUND((S133*(R138+1)+0.5*S134+S136*(R138+0.5))/S145,2)</f>
        <v>32.56</v>
      </c>
      <c r="T138" s="556">
        <f t="shared" ref="T138" si="715">ROUND((T133*(S138+1)+0.5*T134+T136*(S138+0.5))/T145,2)</f>
        <v>33.4</v>
      </c>
      <c r="U138" s="556">
        <f t="shared" ref="U138" si="716">ROUND((U133*(T138+1)+0.5*U134+U136*(T138+0.5))/U145,2)</f>
        <v>34.229999999999997</v>
      </c>
      <c r="V138" s="556">
        <f t="shared" ref="V138" si="717">ROUND((V133*(U138+1)+0.5*V134+V136*(U138+0.5))/V145,2)</f>
        <v>35.06</v>
      </c>
      <c r="W138" s="556">
        <f t="shared" ref="W138" si="718">ROUND((W133*(V138+1)+0.5*W134+W136*(V138+0.5))/W145,2)</f>
        <v>35.880000000000003</v>
      </c>
      <c r="X138" s="556">
        <f t="shared" ref="X138" si="719">ROUND((X133*(W138+1)+0.5*X134+X136*(W138+0.5))/X145,2)</f>
        <v>36.700000000000003</v>
      </c>
      <c r="Y138" s="556">
        <f t="shared" ref="Y138" si="720">ROUND((Y133*(X138+1)+0.5*Y134+Y136*(X138+0.5))/Y145,2)</f>
        <v>37.520000000000003</v>
      </c>
      <c r="Z138" s="556">
        <f t="shared" ref="Z138" si="721">ROUND((Z133*(Y138+1)+0.5*Z134+Z136*(Y138+0.5))/Z145,2)</f>
        <v>38.33</v>
      </c>
      <c r="AA138" s="556">
        <f t="shared" ref="AA138" si="722">ROUND((AA133*(Z138+1)+0.5*AA134+AA136*(Z138+0.5))/AA145,2)</f>
        <v>39.14</v>
      </c>
      <c r="AB138" s="556">
        <f t="shared" ref="AB138" si="723">ROUND((AB133*(AA138+1)+0.5*AB134+AB136*(AA138+0.5))/AB145,2)</f>
        <v>39.94</v>
      </c>
      <c r="AC138" s="556">
        <f t="shared" ref="AC138" si="724">ROUND((AC133*(AB138+1)+0.5*AC134+AC136*(AB138+0.5))/AC145,2)</f>
        <v>40.74</v>
      </c>
      <c r="AD138" s="556">
        <f t="shared" ref="AD138" si="725">ROUND((AD133*(AC138+1)+0.5*AD134+AD136*(AC138+0.5))/AD145,2)</f>
        <v>41.54</v>
      </c>
      <c r="AE138" s="556">
        <f t="shared" ref="AE138" si="726">ROUND((AE133*(AD138+1)+0.5*AE134+AE136*(AD138+0.5))/AE145,2)</f>
        <v>42.33</v>
      </c>
      <c r="AF138" s="556">
        <f t="shared" ref="AF138" si="727">ROUND((AF133*(AE138+1)+0.5*AF134+AF136*(AE138+0.5))/AF145,2)</f>
        <v>43.12</v>
      </c>
      <c r="AG138" s="556">
        <f t="shared" ref="AG138" si="728">ROUND((AG133*(AF138+1)+0.5*AG134+AG136*(AF138+0.5))/AG145,2)</f>
        <v>43.9</v>
      </c>
      <c r="AH138" s="556">
        <f t="shared" ref="AH138" si="729">ROUND((AH133*(AG138+1)+0.5*AH134+AH136*(AG138+0.5))/AH145,2)</f>
        <v>44.68</v>
      </c>
      <c r="AI138" s="556">
        <f t="shared" ref="AI138" si="730">ROUND((AI133*(AH138+1)+0.5*AI134+AI136*(AH138+0.5))/AI145,2)</f>
        <v>45.46</v>
      </c>
      <c r="AJ138" s="556">
        <f t="shared" ref="AJ138" si="731">ROUND((AJ133*(AI138+1)+0.5*AJ134+AJ136*(AI138+0.5))/AJ145,2)</f>
        <v>46.23</v>
      </c>
      <c r="AK138" s="556">
        <f t="shared" ref="AK138" si="732">ROUND((AK133*(AJ138+1)+0.5*AK134+AK136*(AJ138+0.5))/AK145,2)</f>
        <v>47</v>
      </c>
      <c r="AL138" s="556">
        <f t="shared" ref="AL138" si="733">ROUND((AL133*(AK138+1)+0.5*AL134+AL136*(AK138+0.5))/AL145,2)</f>
        <v>47.76</v>
      </c>
      <c r="AM138" s="556">
        <f t="shared" ref="AM138" si="734">ROUND((AM133*(AL138+1)+0.5*AM134+AM136*(AL138+0.5))/AM145,2)</f>
        <v>48.52</v>
      </c>
      <c r="AN138" s="556">
        <f t="shared" ref="AN138" si="735">ROUND((AN133*(AM138+1)+0.5*AN134+AN136*(AM138+0.5))/AN145,2)</f>
        <v>49.28</v>
      </c>
      <c r="AO138" s="556">
        <f t="shared" ref="AO138" si="736">ROUND((AO133*(AN138+1)+0.5*AO134+AO136*(AN138+0.5))/AO145,2)</f>
        <v>50.03</v>
      </c>
      <c r="AP138" s="556">
        <f t="shared" ref="AP138" si="737">ROUND((AP133*(AO138+1)+0.5*AP134+AP136*(AO138+0.5))/AP145,2)</f>
        <v>50.78</v>
      </c>
      <c r="AQ138" s="556">
        <f t="shared" ref="AQ138" si="738">ROUND((AQ133*(AP138+1)+0.5*AQ134+AQ136*(AP138+0.5))/AQ145,2)</f>
        <v>51.53</v>
      </c>
      <c r="AR138" s="556">
        <f t="shared" ref="AR138" si="739">ROUND((AR133*(AQ138+1)+0.5*AR134+AR136*(AQ138+0.5))/AR145,2)</f>
        <v>52.27</v>
      </c>
      <c r="AS138" s="556">
        <f t="shared" ref="AS138" si="740">ROUND((AS133*(AR138+1)+0.5*AS134+AS136*(AR138+0.5))/AS145,2)</f>
        <v>53.01</v>
      </c>
      <c r="AT138" s="556">
        <f t="shared" ref="AT138" si="741">ROUND((AT133*(AS138+1)+0.5*AT134+AT136*(AS138+0.5))/AT145,2)</f>
        <v>53.74</v>
      </c>
      <c r="AU138" s="556">
        <f t="shared" ref="AU138" si="742">ROUND((AU133*(AT138+1)+0.5*AU134+AU136*(AT138+0.5))/AU145,2)</f>
        <v>54.47</v>
      </c>
      <c r="AV138" s="556">
        <f t="shared" ref="AV138" si="743">ROUND((AV133*(AU138+1)+0.5*AV134+AV136*(AU138+0.5))/AV145,2)</f>
        <v>55.2</v>
      </c>
      <c r="AW138" s="556">
        <f t="shared" ref="AW138" si="744">ROUND((AW133*(AV138+1)+0.5*AW134+AW136*(AV138+0.5))/AW145,2)</f>
        <v>55.92</v>
      </c>
      <c r="AX138" s="556">
        <f t="shared" ref="AX138" si="745">ROUND((AX133*(AW138+1)+0.5*AX134+AX136*(AW138+0.5))/AX145,2)</f>
        <v>56.64</v>
      </c>
      <c r="AY138" s="556">
        <f t="shared" ref="AY138" si="746">ROUND((AY133*(AX138+1)+0.5*AY134+AY136*(AX138+0.5))/AY145,2)</f>
        <v>57.36</v>
      </c>
      <c r="AZ138" s="556">
        <f t="shared" ref="AZ138" si="747">ROUND((AZ133*(AY138+1)+0.5*AZ134+AZ136*(AY138+0.5))/AZ145,2)</f>
        <v>58.07</v>
      </c>
      <c r="BA138" s="556">
        <f t="shared" ref="BA138" si="748">ROUND((BA133*(AZ138+1)+0.5*BA134+BA136*(AZ138+0.5))/BA145,2)</f>
        <v>58.78</v>
      </c>
      <c r="BB138" s="556">
        <f t="shared" ref="BB138" si="749">ROUND((BB133*(BA138+1)+0.5*BB134+BB136*(BA138+0.5))/BB145,2)</f>
        <v>59.49</v>
      </c>
      <c r="BC138" s="556">
        <f t="shared" ref="BC138" si="750">ROUND((BC133*(BB138+1)+0.5*BC134+BC136*(BB138+0.5))/BC145,2)</f>
        <v>60.19</v>
      </c>
      <c r="BD138" s="556">
        <f t="shared" ref="BD138" si="751">ROUND((BD133*(BC138+1)+0.5*BD134+BD136*(BC138+0.5))/BD145,2)</f>
        <v>60.89</v>
      </c>
      <c r="BE138" s="556">
        <f t="shared" ref="BE138" si="752">ROUND((BE133*(BD138+1)+0.5*BE134+BE136*(BD138+0.5))/BE145,2)</f>
        <v>61.59</v>
      </c>
      <c r="BF138" s="556">
        <f t="shared" ref="BF138" si="753">ROUND((BF133*(BE138+1)+0.5*BF134+BF136*(BE138+0.5))/BF145,2)</f>
        <v>62.28</v>
      </c>
      <c r="BG138" s="556">
        <f t="shared" ref="BG138" si="754">ROUND((BG133*(BF138+1)+0.5*BG134+BG136*(BF138+0.5))/BG145,2)</f>
        <v>62.97</v>
      </c>
      <c r="BH138" s="556">
        <f t="shared" ref="BH138" si="755">ROUND((BH133*(BG138+1)+0.5*BH134+BH136*(BG138+0.5))/BH145,2)</f>
        <v>63.65</v>
      </c>
      <c r="BI138" s="556">
        <f t="shared" ref="BI138" si="756">ROUND((BI133*(BH138+1)+0.5*BI134+BI136*(BH138+0.5))/BI145,2)</f>
        <v>64.33</v>
      </c>
      <c r="BJ138" s="556">
        <f t="shared" ref="BJ138" si="757">ROUND((BJ133*(BI138+1)+0.5*BJ134+BJ136*(BI138+0.5))/BJ145,2)</f>
        <v>65.010000000000005</v>
      </c>
      <c r="BK138" s="556">
        <f t="shared" ref="BK138" si="758">ROUND((BK133*(BJ138+1)+0.5*BK134+BK136*(BJ138+0.5))/BK145,2)</f>
        <v>65.680000000000007</v>
      </c>
      <c r="BL138" s="556">
        <f t="shared" ref="BL138" si="759">ROUND((BL133*(BK138+1)+0.5*BL134+BL136*(BK138+0.5))/BL145,2)</f>
        <v>66.349999999999994</v>
      </c>
      <c r="BM138" s="556">
        <f t="shared" ref="BM138" si="760">ROUND((BM133*(BL138+1)+0.5*BM134+BM136*(BL138+0.5))/BM145,2)</f>
        <v>67.02</v>
      </c>
      <c r="BN138" s="556">
        <f t="shared" ref="BN138" si="761">ROUND((BN133*(BM138+1)+0.5*BN134+BN136*(BM138+0.5))/BN145,2)</f>
        <v>67.680000000000007</v>
      </c>
      <c r="BO138" s="556">
        <f t="shared" ref="BO138" si="762">ROUND((BO133*(BN138+1)+0.5*BO134+BO136*(BN138+0.5))/BO145,2)</f>
        <v>68.34</v>
      </c>
      <c r="BP138" s="556">
        <f t="shared" ref="BP138" si="763">ROUND((BP133*(BO138+1)+0.5*BP134+BP136*(BO138+0.5))/BP145,2)</f>
        <v>69</v>
      </c>
      <c r="BQ138" s="556">
        <f t="shared" ref="BQ138" si="764">ROUND((BQ133*(BP138+1)+0.5*BQ134+BQ136*(BP138+0.5))/BQ145,2)</f>
        <v>69.650000000000006</v>
      </c>
      <c r="BR138" s="556">
        <f t="shared" ref="BR138" si="765">ROUND((BR133*(BQ138+1)+0.5*BR134+BR136*(BQ138+0.5))/BR145,2)</f>
        <v>70.3</v>
      </c>
      <c r="BS138" s="556">
        <f t="shared" ref="BS138" si="766">ROUND((BS133*(BR138+1)+0.5*BS134+BS136*(BR138+0.5))/BS145,2)</f>
        <v>70.95</v>
      </c>
      <c r="BT138" s="556">
        <f t="shared" ref="BT138" si="767">ROUND((BT133*(BS138+1)+0.5*BT134+BT136*(BS138+0.5))/BT145,2)</f>
        <v>71.59</v>
      </c>
      <c r="BU138" s="556">
        <f t="shared" ref="BU138" si="768">ROUND((BU133*(BT138+1)+0.5*BU134+BU136*(BT138+0.5))/BU145,2)</f>
        <v>72.23</v>
      </c>
      <c r="BV138" s="556">
        <f t="shared" ref="BV138" si="769">ROUND((BV133*(BU138+1)+0.5*BV134+BV136*(BU138+0.5))/BV145,2)</f>
        <v>72.87</v>
      </c>
      <c r="BW138" s="556">
        <f t="shared" ref="BW138" si="770">ROUND((BW133*(BV138+1)+0.5*BW134+BW136*(BV138+0.5))/BW145,2)</f>
        <v>73.510000000000005</v>
      </c>
      <c r="BX138" s="556">
        <f t="shared" ref="BX138" si="771">ROUND((BX133*(BW138+1)+0.5*BX134+BX136*(BW138+0.5))/BX145,2)</f>
        <v>74.14</v>
      </c>
      <c r="BY138" s="556">
        <f t="shared" ref="BY138" si="772">ROUND((BY133*(BX138+1)+0.5*BY134+BY136*(BX138+0.5))/BY145,2)</f>
        <v>74.77</v>
      </c>
      <c r="BZ138" s="556">
        <f t="shared" ref="BZ138" si="773">ROUND((BZ133*(BY138+1)+0.5*BZ134+BZ136*(BY138+0.5))/BZ145,2)</f>
        <v>75.400000000000006</v>
      </c>
      <c r="CA138" s="556">
        <f t="shared" ref="CA138" si="774">ROUND((CA133*(BZ138+1)+0.5*CA134+CA136*(BZ138+0.5))/CA145,2)</f>
        <v>76.02</v>
      </c>
      <c r="CB138" s="556">
        <f t="shared" ref="CB138" si="775">ROUND((CB133*(CA138+1)+0.5*CB134+CB136*(CA138+0.5))/CB145,2)</f>
        <v>76.64</v>
      </c>
      <c r="CC138" s="556">
        <f t="shared" ref="CC138" si="776">ROUND((CC133*(CB138+1)+0.5*CC134+CC136*(CB138+0.5))/CC145,2)</f>
        <v>77.260000000000005</v>
      </c>
      <c r="CD138" s="556">
        <f t="shared" ref="CD138" si="777">ROUND((CD133*(CC138+1)+0.5*CD134+CD136*(CC138+0.5))/CD145,2)</f>
        <v>77.87</v>
      </c>
      <c r="CE138" s="556">
        <f t="shared" ref="CE138" si="778">ROUND((CE133*(CD138+1)+0.5*CE134+CE136*(CD138+0.5))/CE145,2)</f>
        <v>78.48</v>
      </c>
      <c r="CF138" s="556">
        <f t="shared" ref="CF138" si="779">ROUND((CF133*(CE138+1)+0.5*CF134+CF136*(CE138+0.5))/CF145,2)</f>
        <v>79.09</v>
      </c>
      <c r="CG138" s="556">
        <f t="shared" ref="CG138" si="780">ROUND((CG133*(CF138+1)+0.5*CG134+CG136*(CF138+0.5))/CG145,2)</f>
        <v>79.69</v>
      </c>
      <c r="CH138" s="556">
        <f t="shared" ref="CH138" si="781">ROUND((CH133*(CG138+1)+0.5*CH134+CH136*(CG138+0.5))/CH145,2)</f>
        <v>80.290000000000006</v>
      </c>
      <c r="CI138" s="556">
        <f t="shared" ref="CI138" si="782">ROUND((CI133*(CH138+1)+0.5*CI134+CI136*(CH138+0.5))/CI145,2)</f>
        <v>80.89</v>
      </c>
      <c r="CJ138" s="556">
        <f t="shared" ref="CJ138" si="783">ROUND((CJ133*(CI138+1)+0.5*CJ134+CJ136*(CI138+0.5))/CJ145,2)</f>
        <v>81.489999999999995</v>
      </c>
      <c r="CK138" s="556">
        <f t="shared" ref="CK138" si="784">ROUND((CK133*(CJ138+1)+0.5*CK134+CK136*(CJ138+0.5))/CK145,2)</f>
        <v>82.08</v>
      </c>
      <c r="CL138" s="556">
        <f t="shared" ref="CL138" si="785">ROUND((CL133*(CK138+1)+0.5*CL134+CL136*(CK138+0.5))/CL145,2)</f>
        <v>82.67</v>
      </c>
      <c r="CM138" s="556">
        <f t="shared" ref="CM138" si="786">ROUND((CM133*(CL138+1)+0.5*CM134+CM136*(CL138+0.5))/CM145,2)</f>
        <v>83.26</v>
      </c>
      <c r="CN138" s="556">
        <f t="shared" ref="CN138" si="787">ROUND((CN133*(CM138+1)+0.5*CN134+CN136*(CM138+0.5))/CN145,2)</f>
        <v>83.84</v>
      </c>
      <c r="CO138" s="556">
        <f t="shared" ref="CO138" si="788">ROUND((CO133*(CN138+1)+0.5*CO134+CO136*(CN138+0.5))/CO145,2)</f>
        <v>84.42</v>
      </c>
    </row>
    <row r="139" spans="2:100" s="556" customFormat="1">
      <c r="B139" s="556" t="s">
        <v>1994</v>
      </c>
      <c r="C139" s="634" t="s">
        <v>2004</v>
      </c>
      <c r="D139" s="634"/>
      <c r="E139" s="11" t="str">
        <f>'DCF Forecast Parameters'!P100</f>
        <v>R4.0</v>
      </c>
      <c r="F139" s="634"/>
      <c r="G139" s="634"/>
      <c r="H139" s="634" t="s">
        <v>206</v>
      </c>
      <c r="I139" s="634" t="str">
        <f>$H139</f>
        <v>R3.0</v>
      </c>
      <c r="J139" s="634" t="str">
        <f t="shared" ref="J139:AK140" si="789">$H139</f>
        <v>R3.0</v>
      </c>
      <c r="K139" s="634" t="str">
        <f t="shared" si="789"/>
        <v>R3.0</v>
      </c>
      <c r="L139" s="634" t="str">
        <f t="shared" si="789"/>
        <v>R3.0</v>
      </c>
      <c r="M139" s="634" t="str">
        <f t="shared" si="789"/>
        <v>R3.0</v>
      </c>
      <c r="N139" s="634" t="str">
        <f t="shared" si="789"/>
        <v>R3.0</v>
      </c>
      <c r="O139" s="634" t="str">
        <f t="shared" si="789"/>
        <v>R3.0</v>
      </c>
      <c r="P139" s="634" t="str">
        <f t="shared" si="789"/>
        <v>R3.0</v>
      </c>
      <c r="Q139" s="634" t="str">
        <f t="shared" si="789"/>
        <v>R3.0</v>
      </c>
      <c r="R139" s="634" t="str">
        <f t="shared" si="789"/>
        <v>R3.0</v>
      </c>
      <c r="S139" s="634" t="str">
        <f t="shared" si="789"/>
        <v>R3.0</v>
      </c>
      <c r="T139" s="634" t="str">
        <f t="shared" si="789"/>
        <v>R3.0</v>
      </c>
      <c r="U139" s="634" t="str">
        <f t="shared" si="789"/>
        <v>R3.0</v>
      </c>
      <c r="V139" s="634" t="str">
        <f t="shared" si="789"/>
        <v>R3.0</v>
      </c>
      <c r="W139" s="634" t="str">
        <f t="shared" si="789"/>
        <v>R3.0</v>
      </c>
      <c r="X139" s="634" t="str">
        <f t="shared" si="789"/>
        <v>R3.0</v>
      </c>
      <c r="Y139" s="634" t="str">
        <f t="shared" si="789"/>
        <v>R3.0</v>
      </c>
      <c r="Z139" s="634" t="str">
        <f t="shared" si="789"/>
        <v>R3.0</v>
      </c>
      <c r="AA139" s="634" t="str">
        <f t="shared" si="789"/>
        <v>R3.0</v>
      </c>
      <c r="AB139" s="634" t="str">
        <f t="shared" si="789"/>
        <v>R3.0</v>
      </c>
      <c r="AC139" s="634" t="str">
        <f t="shared" si="789"/>
        <v>R3.0</v>
      </c>
      <c r="AD139" s="634" t="str">
        <f t="shared" si="789"/>
        <v>R3.0</v>
      </c>
      <c r="AE139" s="634" t="str">
        <f t="shared" si="789"/>
        <v>R3.0</v>
      </c>
      <c r="AF139" s="634" t="str">
        <f t="shared" si="789"/>
        <v>R3.0</v>
      </c>
      <c r="AG139" s="634" t="str">
        <f t="shared" si="789"/>
        <v>R3.0</v>
      </c>
      <c r="AH139" s="634" t="str">
        <f t="shared" si="789"/>
        <v>R3.0</v>
      </c>
      <c r="AI139" s="634" t="str">
        <f t="shared" si="789"/>
        <v>R3.0</v>
      </c>
      <c r="AJ139" s="634" t="str">
        <f t="shared" si="789"/>
        <v>R3.0</v>
      </c>
      <c r="AK139" s="634" t="str">
        <f t="shared" si="789"/>
        <v>R3.0</v>
      </c>
      <c r="AL139" s="634" t="str">
        <f t="shared" ref="AL139:CO140" si="790">$H139</f>
        <v>R3.0</v>
      </c>
      <c r="AM139" s="634" t="str">
        <f t="shared" si="790"/>
        <v>R3.0</v>
      </c>
      <c r="AN139" s="634" t="str">
        <f t="shared" si="790"/>
        <v>R3.0</v>
      </c>
      <c r="AO139" s="634" t="str">
        <f t="shared" si="790"/>
        <v>R3.0</v>
      </c>
      <c r="AP139" s="634" t="str">
        <f t="shared" si="790"/>
        <v>R3.0</v>
      </c>
      <c r="AQ139" s="634" t="str">
        <f t="shared" si="790"/>
        <v>R3.0</v>
      </c>
      <c r="AR139" s="634" t="str">
        <f t="shared" si="790"/>
        <v>R3.0</v>
      </c>
      <c r="AS139" s="634" t="str">
        <f t="shared" si="790"/>
        <v>R3.0</v>
      </c>
      <c r="AT139" s="634" t="str">
        <f t="shared" si="790"/>
        <v>R3.0</v>
      </c>
      <c r="AU139" s="634" t="str">
        <f t="shared" si="790"/>
        <v>R3.0</v>
      </c>
      <c r="AV139" s="634" t="str">
        <f t="shared" si="790"/>
        <v>R3.0</v>
      </c>
      <c r="AW139" s="634" t="str">
        <f t="shared" si="790"/>
        <v>R3.0</v>
      </c>
      <c r="AX139" s="634" t="str">
        <f t="shared" si="790"/>
        <v>R3.0</v>
      </c>
      <c r="AY139" s="634" t="str">
        <f t="shared" si="790"/>
        <v>R3.0</v>
      </c>
      <c r="AZ139" s="634" t="str">
        <f t="shared" si="790"/>
        <v>R3.0</v>
      </c>
      <c r="BA139" s="634" t="str">
        <f t="shared" si="790"/>
        <v>R3.0</v>
      </c>
      <c r="BB139" s="634" t="str">
        <f t="shared" si="790"/>
        <v>R3.0</v>
      </c>
      <c r="BC139" s="634" t="str">
        <f t="shared" si="790"/>
        <v>R3.0</v>
      </c>
      <c r="BD139" s="634" t="str">
        <f t="shared" si="790"/>
        <v>R3.0</v>
      </c>
      <c r="BE139" s="634" t="str">
        <f t="shared" si="790"/>
        <v>R3.0</v>
      </c>
      <c r="BF139" s="634" t="str">
        <f t="shared" si="790"/>
        <v>R3.0</v>
      </c>
      <c r="BG139" s="634" t="str">
        <f t="shared" si="790"/>
        <v>R3.0</v>
      </c>
      <c r="BH139" s="634" t="str">
        <f t="shared" si="790"/>
        <v>R3.0</v>
      </c>
      <c r="BI139" s="634" t="str">
        <f t="shared" si="790"/>
        <v>R3.0</v>
      </c>
      <c r="BJ139" s="634" t="str">
        <f t="shared" si="790"/>
        <v>R3.0</v>
      </c>
      <c r="BK139" s="634" t="str">
        <f t="shared" si="790"/>
        <v>R3.0</v>
      </c>
      <c r="BL139" s="634" t="str">
        <f t="shared" si="790"/>
        <v>R3.0</v>
      </c>
      <c r="BM139" s="634" t="str">
        <f t="shared" si="790"/>
        <v>R3.0</v>
      </c>
      <c r="BN139" s="634" t="str">
        <f t="shared" si="790"/>
        <v>R3.0</v>
      </c>
      <c r="BO139" s="634" t="str">
        <f t="shared" si="790"/>
        <v>R3.0</v>
      </c>
      <c r="BP139" s="634" t="str">
        <f t="shared" si="790"/>
        <v>R3.0</v>
      </c>
      <c r="BQ139" s="634" t="str">
        <f t="shared" si="790"/>
        <v>R3.0</v>
      </c>
      <c r="BR139" s="634" t="str">
        <f t="shared" si="790"/>
        <v>R3.0</v>
      </c>
      <c r="BS139" s="634" t="str">
        <f t="shared" si="790"/>
        <v>R3.0</v>
      </c>
      <c r="BT139" s="634" t="str">
        <f t="shared" si="790"/>
        <v>R3.0</v>
      </c>
      <c r="BU139" s="634" t="str">
        <f t="shared" si="790"/>
        <v>R3.0</v>
      </c>
      <c r="BV139" s="634" t="str">
        <f t="shared" si="790"/>
        <v>R3.0</v>
      </c>
      <c r="BW139" s="634" t="str">
        <f t="shared" si="790"/>
        <v>R3.0</v>
      </c>
      <c r="BX139" s="634" t="str">
        <f t="shared" si="790"/>
        <v>R3.0</v>
      </c>
      <c r="BY139" s="634" t="str">
        <f t="shared" si="790"/>
        <v>R3.0</v>
      </c>
      <c r="BZ139" s="634" t="str">
        <f t="shared" si="790"/>
        <v>R3.0</v>
      </c>
      <c r="CA139" s="634" t="str">
        <f t="shared" si="790"/>
        <v>R3.0</v>
      </c>
      <c r="CB139" s="634" t="str">
        <f t="shared" si="790"/>
        <v>R3.0</v>
      </c>
      <c r="CC139" s="634" t="str">
        <f t="shared" si="790"/>
        <v>R3.0</v>
      </c>
      <c r="CD139" s="634" t="str">
        <f t="shared" si="790"/>
        <v>R3.0</v>
      </c>
      <c r="CE139" s="634" t="str">
        <f t="shared" si="790"/>
        <v>R3.0</v>
      </c>
      <c r="CF139" s="634" t="str">
        <f t="shared" si="790"/>
        <v>R3.0</v>
      </c>
      <c r="CG139" s="634" t="str">
        <f t="shared" si="790"/>
        <v>R3.0</v>
      </c>
      <c r="CH139" s="634" t="str">
        <f t="shared" si="790"/>
        <v>R3.0</v>
      </c>
      <c r="CI139" s="634" t="str">
        <f t="shared" si="790"/>
        <v>R3.0</v>
      </c>
      <c r="CJ139" s="634" t="str">
        <f t="shared" si="790"/>
        <v>R3.0</v>
      </c>
      <c r="CK139" s="634" t="str">
        <f t="shared" si="790"/>
        <v>R3.0</v>
      </c>
      <c r="CL139" s="634" t="str">
        <f t="shared" si="790"/>
        <v>R3.0</v>
      </c>
      <c r="CM139" s="634" t="str">
        <f t="shared" si="790"/>
        <v>R3.0</v>
      </c>
      <c r="CN139" s="634" t="str">
        <f t="shared" si="790"/>
        <v>R3.0</v>
      </c>
      <c r="CO139" s="634" t="str">
        <f t="shared" si="790"/>
        <v>R3.0</v>
      </c>
    </row>
    <row r="140" spans="2:100" s="556" customFormat="1">
      <c r="B140" s="556" t="s">
        <v>1995</v>
      </c>
      <c r="C140" s="634" t="s">
        <v>2003</v>
      </c>
      <c r="D140" s="634"/>
      <c r="E140" s="11">
        <f>'DCF Forecast Parameters'!Q100</f>
        <v>45</v>
      </c>
      <c r="F140" s="634"/>
      <c r="G140" s="634"/>
      <c r="H140" s="556">
        <v>75</v>
      </c>
      <c r="I140" s="556">
        <f>$H140</f>
        <v>75</v>
      </c>
      <c r="J140" s="556">
        <f t="shared" si="789"/>
        <v>75</v>
      </c>
      <c r="K140" s="556">
        <f t="shared" si="789"/>
        <v>75</v>
      </c>
      <c r="L140" s="556">
        <f t="shared" si="789"/>
        <v>75</v>
      </c>
      <c r="M140" s="556">
        <f t="shared" si="789"/>
        <v>75</v>
      </c>
      <c r="N140" s="556">
        <f t="shared" si="789"/>
        <v>75</v>
      </c>
      <c r="O140" s="556">
        <f t="shared" si="789"/>
        <v>75</v>
      </c>
      <c r="P140" s="556">
        <f t="shared" si="789"/>
        <v>75</v>
      </c>
      <c r="Q140" s="556">
        <f t="shared" si="789"/>
        <v>75</v>
      </c>
      <c r="R140" s="556">
        <f t="shared" si="789"/>
        <v>75</v>
      </c>
      <c r="S140" s="556">
        <f t="shared" si="789"/>
        <v>75</v>
      </c>
      <c r="T140" s="556">
        <f t="shared" si="789"/>
        <v>75</v>
      </c>
      <c r="U140" s="556">
        <f t="shared" si="789"/>
        <v>75</v>
      </c>
      <c r="V140" s="556">
        <f t="shared" si="789"/>
        <v>75</v>
      </c>
      <c r="W140" s="556">
        <f t="shared" si="789"/>
        <v>75</v>
      </c>
      <c r="X140" s="556">
        <f t="shared" si="789"/>
        <v>75</v>
      </c>
      <c r="Y140" s="556">
        <f t="shared" si="789"/>
        <v>75</v>
      </c>
      <c r="Z140" s="556">
        <f t="shared" si="789"/>
        <v>75</v>
      </c>
      <c r="AA140" s="556">
        <f t="shared" si="789"/>
        <v>75</v>
      </c>
      <c r="AB140" s="556">
        <f t="shared" si="789"/>
        <v>75</v>
      </c>
      <c r="AC140" s="556">
        <f t="shared" si="789"/>
        <v>75</v>
      </c>
      <c r="AD140" s="556">
        <f t="shared" si="789"/>
        <v>75</v>
      </c>
      <c r="AE140" s="556">
        <f t="shared" si="789"/>
        <v>75</v>
      </c>
      <c r="AF140" s="556">
        <f t="shared" si="789"/>
        <v>75</v>
      </c>
      <c r="AG140" s="556">
        <f t="shared" si="789"/>
        <v>75</v>
      </c>
      <c r="AH140" s="556">
        <f t="shared" si="789"/>
        <v>75</v>
      </c>
      <c r="AI140" s="556">
        <f t="shared" si="789"/>
        <v>75</v>
      </c>
      <c r="AJ140" s="556">
        <f t="shared" si="789"/>
        <v>75</v>
      </c>
      <c r="AK140" s="556">
        <f t="shared" si="789"/>
        <v>75</v>
      </c>
      <c r="AL140" s="556">
        <f t="shared" si="790"/>
        <v>75</v>
      </c>
      <c r="AM140" s="556">
        <f t="shared" si="790"/>
        <v>75</v>
      </c>
      <c r="AN140" s="556">
        <f t="shared" si="790"/>
        <v>75</v>
      </c>
      <c r="AO140" s="556">
        <f t="shared" si="790"/>
        <v>75</v>
      </c>
      <c r="AP140" s="556">
        <f t="shared" si="790"/>
        <v>75</v>
      </c>
      <c r="AQ140" s="556">
        <f t="shared" si="790"/>
        <v>75</v>
      </c>
      <c r="AR140" s="556">
        <f t="shared" si="790"/>
        <v>75</v>
      </c>
      <c r="AS140" s="556">
        <f t="shared" si="790"/>
        <v>75</v>
      </c>
      <c r="AT140" s="556">
        <f t="shared" si="790"/>
        <v>75</v>
      </c>
      <c r="AU140" s="556">
        <f t="shared" si="790"/>
        <v>75</v>
      </c>
      <c r="AV140" s="556">
        <f t="shared" si="790"/>
        <v>75</v>
      </c>
      <c r="AW140" s="556">
        <f t="shared" si="790"/>
        <v>75</v>
      </c>
      <c r="AX140" s="556">
        <f t="shared" si="790"/>
        <v>75</v>
      </c>
      <c r="AY140" s="556">
        <f t="shared" si="790"/>
        <v>75</v>
      </c>
      <c r="AZ140" s="556">
        <f t="shared" si="790"/>
        <v>75</v>
      </c>
      <c r="BA140" s="556">
        <f t="shared" si="790"/>
        <v>75</v>
      </c>
      <c r="BB140" s="556">
        <f t="shared" si="790"/>
        <v>75</v>
      </c>
      <c r="BC140" s="556">
        <f t="shared" si="790"/>
        <v>75</v>
      </c>
      <c r="BD140" s="556">
        <f t="shared" si="790"/>
        <v>75</v>
      </c>
      <c r="BE140" s="556">
        <f t="shared" si="790"/>
        <v>75</v>
      </c>
      <c r="BF140" s="556">
        <f t="shared" si="790"/>
        <v>75</v>
      </c>
      <c r="BG140" s="556">
        <f t="shared" si="790"/>
        <v>75</v>
      </c>
      <c r="BH140" s="556">
        <f t="shared" si="790"/>
        <v>75</v>
      </c>
      <c r="BI140" s="556">
        <f t="shared" si="790"/>
        <v>75</v>
      </c>
      <c r="BJ140" s="556">
        <f t="shared" si="790"/>
        <v>75</v>
      </c>
      <c r="BK140" s="556">
        <f t="shared" si="790"/>
        <v>75</v>
      </c>
      <c r="BL140" s="556">
        <f t="shared" si="790"/>
        <v>75</v>
      </c>
      <c r="BM140" s="556">
        <f t="shared" si="790"/>
        <v>75</v>
      </c>
      <c r="BN140" s="556">
        <f t="shared" si="790"/>
        <v>75</v>
      </c>
      <c r="BO140" s="556">
        <f t="shared" si="790"/>
        <v>75</v>
      </c>
      <c r="BP140" s="556">
        <f t="shared" si="790"/>
        <v>75</v>
      </c>
      <c r="BQ140" s="556">
        <f t="shared" si="790"/>
        <v>75</v>
      </c>
      <c r="BR140" s="556">
        <f t="shared" si="790"/>
        <v>75</v>
      </c>
      <c r="BS140" s="556">
        <f t="shared" si="790"/>
        <v>75</v>
      </c>
      <c r="BT140" s="556">
        <f t="shared" si="790"/>
        <v>75</v>
      </c>
      <c r="BU140" s="556">
        <f t="shared" si="790"/>
        <v>75</v>
      </c>
      <c r="BV140" s="556">
        <f t="shared" si="790"/>
        <v>75</v>
      </c>
      <c r="BW140" s="556">
        <f t="shared" si="790"/>
        <v>75</v>
      </c>
      <c r="BX140" s="556">
        <f t="shared" si="790"/>
        <v>75</v>
      </c>
      <c r="BY140" s="556">
        <f t="shared" si="790"/>
        <v>75</v>
      </c>
      <c r="BZ140" s="556">
        <f t="shared" si="790"/>
        <v>75</v>
      </c>
      <c r="CA140" s="556">
        <f t="shared" si="790"/>
        <v>75</v>
      </c>
      <c r="CB140" s="556">
        <f t="shared" si="790"/>
        <v>75</v>
      </c>
      <c r="CC140" s="556">
        <f t="shared" si="790"/>
        <v>75</v>
      </c>
      <c r="CD140" s="556">
        <f t="shared" si="790"/>
        <v>75</v>
      </c>
      <c r="CE140" s="556">
        <f t="shared" si="790"/>
        <v>75</v>
      </c>
      <c r="CF140" s="556">
        <f t="shared" si="790"/>
        <v>75</v>
      </c>
      <c r="CG140" s="556">
        <f t="shared" si="790"/>
        <v>75</v>
      </c>
      <c r="CH140" s="556">
        <f t="shared" si="790"/>
        <v>75</v>
      </c>
      <c r="CI140" s="556">
        <f t="shared" si="790"/>
        <v>75</v>
      </c>
      <c r="CJ140" s="556">
        <f t="shared" si="790"/>
        <v>75</v>
      </c>
      <c r="CK140" s="556">
        <f t="shared" si="790"/>
        <v>75</v>
      </c>
      <c r="CL140" s="556">
        <f t="shared" si="790"/>
        <v>75</v>
      </c>
      <c r="CM140" s="556">
        <f t="shared" si="790"/>
        <v>75</v>
      </c>
      <c r="CN140" s="556">
        <f t="shared" si="790"/>
        <v>75</v>
      </c>
      <c r="CO140" s="556">
        <f t="shared" si="790"/>
        <v>75</v>
      </c>
    </row>
    <row r="141" spans="2:100" s="556" customFormat="1">
      <c r="B141" s="556" t="s">
        <v>1998</v>
      </c>
      <c r="C141" s="634" t="s">
        <v>2003</v>
      </c>
      <c r="D141" s="634"/>
      <c r="E141" s="634"/>
      <c r="F141" s="634"/>
      <c r="G141" s="634"/>
      <c r="H141" s="556">
        <f>ROUND(H138*100/H140,0)</f>
        <v>31</v>
      </c>
      <c r="I141" s="556">
        <f t="shared" ref="I141:BT141" si="791">ROUND(I138*100/I140,0)</f>
        <v>32</v>
      </c>
      <c r="J141" s="556">
        <f t="shared" si="791"/>
        <v>33</v>
      </c>
      <c r="K141" s="556">
        <f t="shared" si="791"/>
        <v>34</v>
      </c>
      <c r="L141" s="556">
        <f t="shared" si="791"/>
        <v>35</v>
      </c>
      <c r="M141" s="556">
        <f t="shared" si="791"/>
        <v>37</v>
      </c>
      <c r="N141" s="556">
        <f t="shared" si="791"/>
        <v>38</v>
      </c>
      <c r="O141" s="556">
        <f t="shared" si="791"/>
        <v>39</v>
      </c>
      <c r="P141" s="556">
        <f t="shared" si="791"/>
        <v>40</v>
      </c>
      <c r="Q141" s="556">
        <f t="shared" si="791"/>
        <v>41</v>
      </c>
      <c r="R141" s="556">
        <f t="shared" si="791"/>
        <v>42</v>
      </c>
      <c r="S141" s="556">
        <f t="shared" si="791"/>
        <v>43</v>
      </c>
      <c r="T141" s="556">
        <f t="shared" si="791"/>
        <v>45</v>
      </c>
      <c r="U141" s="556">
        <f t="shared" si="791"/>
        <v>46</v>
      </c>
      <c r="V141" s="556">
        <f t="shared" si="791"/>
        <v>47</v>
      </c>
      <c r="W141" s="556">
        <f t="shared" si="791"/>
        <v>48</v>
      </c>
      <c r="X141" s="556">
        <f t="shared" si="791"/>
        <v>49</v>
      </c>
      <c r="Y141" s="556">
        <f t="shared" si="791"/>
        <v>50</v>
      </c>
      <c r="Z141" s="556">
        <f t="shared" si="791"/>
        <v>51</v>
      </c>
      <c r="AA141" s="556">
        <f t="shared" si="791"/>
        <v>52</v>
      </c>
      <c r="AB141" s="556">
        <f t="shared" si="791"/>
        <v>53</v>
      </c>
      <c r="AC141" s="556">
        <f t="shared" si="791"/>
        <v>54</v>
      </c>
      <c r="AD141" s="556">
        <f t="shared" si="791"/>
        <v>55</v>
      </c>
      <c r="AE141" s="556">
        <f t="shared" si="791"/>
        <v>56</v>
      </c>
      <c r="AF141" s="556">
        <f t="shared" si="791"/>
        <v>57</v>
      </c>
      <c r="AG141" s="556">
        <f t="shared" si="791"/>
        <v>59</v>
      </c>
      <c r="AH141" s="556">
        <f t="shared" si="791"/>
        <v>60</v>
      </c>
      <c r="AI141" s="556">
        <f t="shared" si="791"/>
        <v>61</v>
      </c>
      <c r="AJ141" s="556">
        <f t="shared" si="791"/>
        <v>62</v>
      </c>
      <c r="AK141" s="556">
        <f t="shared" si="791"/>
        <v>63</v>
      </c>
      <c r="AL141" s="556">
        <f t="shared" si="791"/>
        <v>64</v>
      </c>
      <c r="AM141" s="556">
        <f t="shared" si="791"/>
        <v>65</v>
      </c>
      <c r="AN141" s="556">
        <f t="shared" si="791"/>
        <v>66</v>
      </c>
      <c r="AO141" s="556">
        <f t="shared" si="791"/>
        <v>67</v>
      </c>
      <c r="AP141" s="556">
        <f t="shared" si="791"/>
        <v>68</v>
      </c>
      <c r="AQ141" s="556">
        <f t="shared" si="791"/>
        <v>69</v>
      </c>
      <c r="AR141" s="556">
        <f t="shared" si="791"/>
        <v>70</v>
      </c>
      <c r="AS141" s="556">
        <f t="shared" si="791"/>
        <v>71</v>
      </c>
      <c r="AT141" s="556">
        <f t="shared" si="791"/>
        <v>72</v>
      </c>
      <c r="AU141" s="556">
        <f t="shared" si="791"/>
        <v>73</v>
      </c>
      <c r="AV141" s="556">
        <f t="shared" si="791"/>
        <v>74</v>
      </c>
      <c r="AW141" s="556">
        <f t="shared" si="791"/>
        <v>75</v>
      </c>
      <c r="AX141" s="556">
        <f t="shared" si="791"/>
        <v>76</v>
      </c>
      <c r="AY141" s="556">
        <f t="shared" si="791"/>
        <v>76</v>
      </c>
      <c r="AZ141" s="556">
        <f t="shared" si="791"/>
        <v>77</v>
      </c>
      <c r="BA141" s="556">
        <f t="shared" si="791"/>
        <v>78</v>
      </c>
      <c r="BB141" s="556">
        <f t="shared" si="791"/>
        <v>79</v>
      </c>
      <c r="BC141" s="556">
        <f t="shared" si="791"/>
        <v>80</v>
      </c>
      <c r="BD141" s="556">
        <f t="shared" si="791"/>
        <v>81</v>
      </c>
      <c r="BE141" s="556">
        <f t="shared" si="791"/>
        <v>82</v>
      </c>
      <c r="BF141" s="556">
        <f t="shared" si="791"/>
        <v>83</v>
      </c>
      <c r="BG141" s="556">
        <f t="shared" si="791"/>
        <v>84</v>
      </c>
      <c r="BH141" s="556">
        <f t="shared" si="791"/>
        <v>85</v>
      </c>
      <c r="BI141" s="556">
        <f t="shared" si="791"/>
        <v>86</v>
      </c>
      <c r="BJ141" s="556">
        <f t="shared" si="791"/>
        <v>87</v>
      </c>
      <c r="BK141" s="556">
        <f t="shared" si="791"/>
        <v>88</v>
      </c>
      <c r="BL141" s="556">
        <f t="shared" si="791"/>
        <v>88</v>
      </c>
      <c r="BM141" s="556">
        <f t="shared" si="791"/>
        <v>89</v>
      </c>
      <c r="BN141" s="556">
        <f t="shared" si="791"/>
        <v>90</v>
      </c>
      <c r="BO141" s="556">
        <f t="shared" si="791"/>
        <v>91</v>
      </c>
      <c r="BP141" s="556">
        <f t="shared" si="791"/>
        <v>92</v>
      </c>
      <c r="BQ141" s="556">
        <f t="shared" si="791"/>
        <v>93</v>
      </c>
      <c r="BR141" s="556">
        <f t="shared" si="791"/>
        <v>94</v>
      </c>
      <c r="BS141" s="556">
        <f t="shared" si="791"/>
        <v>95</v>
      </c>
      <c r="BT141" s="556">
        <f t="shared" si="791"/>
        <v>95</v>
      </c>
      <c r="BU141" s="556">
        <f t="shared" ref="BU141:CO141" si="792">ROUND(BU138*100/BU140,0)</f>
        <v>96</v>
      </c>
      <c r="BV141" s="556">
        <f t="shared" si="792"/>
        <v>97</v>
      </c>
      <c r="BW141" s="556">
        <f t="shared" si="792"/>
        <v>98</v>
      </c>
      <c r="BX141" s="556">
        <f t="shared" si="792"/>
        <v>99</v>
      </c>
      <c r="BY141" s="556">
        <f t="shared" si="792"/>
        <v>100</v>
      </c>
      <c r="BZ141" s="556">
        <f t="shared" si="792"/>
        <v>101</v>
      </c>
      <c r="CA141" s="556">
        <f t="shared" si="792"/>
        <v>101</v>
      </c>
      <c r="CB141" s="556">
        <f t="shared" si="792"/>
        <v>102</v>
      </c>
      <c r="CC141" s="556">
        <f t="shared" si="792"/>
        <v>103</v>
      </c>
      <c r="CD141" s="556">
        <f t="shared" si="792"/>
        <v>104</v>
      </c>
      <c r="CE141" s="556">
        <f t="shared" si="792"/>
        <v>105</v>
      </c>
      <c r="CF141" s="556">
        <f t="shared" si="792"/>
        <v>105</v>
      </c>
      <c r="CG141" s="556">
        <f t="shared" si="792"/>
        <v>106</v>
      </c>
      <c r="CH141" s="556">
        <f t="shared" si="792"/>
        <v>107</v>
      </c>
      <c r="CI141" s="556">
        <f t="shared" si="792"/>
        <v>108</v>
      </c>
      <c r="CJ141" s="556">
        <f t="shared" si="792"/>
        <v>109</v>
      </c>
      <c r="CK141" s="556">
        <f t="shared" si="792"/>
        <v>109</v>
      </c>
      <c r="CL141" s="556">
        <f t="shared" si="792"/>
        <v>110</v>
      </c>
      <c r="CM141" s="556">
        <f t="shared" si="792"/>
        <v>111</v>
      </c>
      <c r="CN141" s="556">
        <f t="shared" si="792"/>
        <v>112</v>
      </c>
      <c r="CO141" s="556">
        <f t="shared" si="792"/>
        <v>113</v>
      </c>
    </row>
    <row r="142" spans="2:100" s="556" customFormat="1">
      <c r="B142" s="556" t="s">
        <v>1996</v>
      </c>
      <c r="C142" s="634" t="s">
        <v>2005</v>
      </c>
      <c r="D142" s="634"/>
      <c r="E142" s="634"/>
      <c r="F142" s="634"/>
      <c r="G142" s="634"/>
      <c r="H142" s="634" t="str">
        <f>CONCATENATE(H139,IF(H141&lt;10,CONCATENATE("00",H141),IF(H141&lt;100,CONCATENATE("0",H141),H141)))</f>
        <v>R3.0031</v>
      </c>
      <c r="I142" s="634" t="str">
        <f t="shared" ref="I142:BT142" si="793">CONCATENATE(I139,IF(I141&lt;10,CONCATENATE("00",I141),IF(I141&lt;100,CONCATENATE("0",I141),I141)))</f>
        <v>R3.0032</v>
      </c>
      <c r="J142" s="634" t="str">
        <f t="shared" si="793"/>
        <v>R3.0033</v>
      </c>
      <c r="K142" s="634" t="str">
        <f t="shared" si="793"/>
        <v>R3.0034</v>
      </c>
      <c r="L142" s="634" t="str">
        <f t="shared" si="793"/>
        <v>R3.0035</v>
      </c>
      <c r="M142" s="634" t="str">
        <f t="shared" si="793"/>
        <v>R3.0037</v>
      </c>
      <c r="N142" s="634" t="str">
        <f t="shared" si="793"/>
        <v>R3.0038</v>
      </c>
      <c r="O142" s="634" t="str">
        <f t="shared" si="793"/>
        <v>R3.0039</v>
      </c>
      <c r="P142" s="634" t="str">
        <f t="shared" si="793"/>
        <v>R3.0040</v>
      </c>
      <c r="Q142" s="634" t="str">
        <f t="shared" si="793"/>
        <v>R3.0041</v>
      </c>
      <c r="R142" s="634" t="str">
        <f t="shared" si="793"/>
        <v>R3.0042</v>
      </c>
      <c r="S142" s="634" t="str">
        <f t="shared" si="793"/>
        <v>R3.0043</v>
      </c>
      <c r="T142" s="634" t="str">
        <f t="shared" si="793"/>
        <v>R3.0045</v>
      </c>
      <c r="U142" s="634" t="str">
        <f t="shared" si="793"/>
        <v>R3.0046</v>
      </c>
      <c r="V142" s="634" t="str">
        <f t="shared" si="793"/>
        <v>R3.0047</v>
      </c>
      <c r="W142" s="634" t="str">
        <f t="shared" si="793"/>
        <v>R3.0048</v>
      </c>
      <c r="X142" s="634" t="str">
        <f t="shared" si="793"/>
        <v>R3.0049</v>
      </c>
      <c r="Y142" s="634" t="str">
        <f t="shared" si="793"/>
        <v>R3.0050</v>
      </c>
      <c r="Z142" s="634" t="str">
        <f t="shared" si="793"/>
        <v>R3.0051</v>
      </c>
      <c r="AA142" s="634" t="str">
        <f t="shared" si="793"/>
        <v>R3.0052</v>
      </c>
      <c r="AB142" s="634" t="str">
        <f t="shared" si="793"/>
        <v>R3.0053</v>
      </c>
      <c r="AC142" s="634" t="str">
        <f t="shared" si="793"/>
        <v>R3.0054</v>
      </c>
      <c r="AD142" s="634" t="str">
        <f t="shared" si="793"/>
        <v>R3.0055</v>
      </c>
      <c r="AE142" s="634" t="str">
        <f t="shared" si="793"/>
        <v>R3.0056</v>
      </c>
      <c r="AF142" s="634" t="str">
        <f t="shared" si="793"/>
        <v>R3.0057</v>
      </c>
      <c r="AG142" s="634" t="str">
        <f t="shared" si="793"/>
        <v>R3.0059</v>
      </c>
      <c r="AH142" s="634" t="str">
        <f t="shared" si="793"/>
        <v>R3.0060</v>
      </c>
      <c r="AI142" s="634" t="str">
        <f t="shared" si="793"/>
        <v>R3.0061</v>
      </c>
      <c r="AJ142" s="634" t="str">
        <f t="shared" si="793"/>
        <v>R3.0062</v>
      </c>
      <c r="AK142" s="634" t="str">
        <f t="shared" si="793"/>
        <v>R3.0063</v>
      </c>
      <c r="AL142" s="634" t="str">
        <f t="shared" si="793"/>
        <v>R3.0064</v>
      </c>
      <c r="AM142" s="634" t="str">
        <f t="shared" si="793"/>
        <v>R3.0065</v>
      </c>
      <c r="AN142" s="634" t="str">
        <f t="shared" si="793"/>
        <v>R3.0066</v>
      </c>
      <c r="AO142" s="634" t="str">
        <f t="shared" si="793"/>
        <v>R3.0067</v>
      </c>
      <c r="AP142" s="634" t="str">
        <f t="shared" si="793"/>
        <v>R3.0068</v>
      </c>
      <c r="AQ142" s="634" t="str">
        <f t="shared" si="793"/>
        <v>R3.0069</v>
      </c>
      <c r="AR142" s="634" t="str">
        <f t="shared" si="793"/>
        <v>R3.0070</v>
      </c>
      <c r="AS142" s="634" t="str">
        <f t="shared" si="793"/>
        <v>R3.0071</v>
      </c>
      <c r="AT142" s="634" t="str">
        <f t="shared" si="793"/>
        <v>R3.0072</v>
      </c>
      <c r="AU142" s="634" t="str">
        <f t="shared" si="793"/>
        <v>R3.0073</v>
      </c>
      <c r="AV142" s="634" t="str">
        <f t="shared" si="793"/>
        <v>R3.0074</v>
      </c>
      <c r="AW142" s="634" t="str">
        <f t="shared" si="793"/>
        <v>R3.0075</v>
      </c>
      <c r="AX142" s="634" t="str">
        <f t="shared" si="793"/>
        <v>R3.0076</v>
      </c>
      <c r="AY142" s="634" t="str">
        <f t="shared" si="793"/>
        <v>R3.0076</v>
      </c>
      <c r="AZ142" s="634" t="str">
        <f t="shared" si="793"/>
        <v>R3.0077</v>
      </c>
      <c r="BA142" s="634" t="str">
        <f t="shared" si="793"/>
        <v>R3.0078</v>
      </c>
      <c r="BB142" s="634" t="str">
        <f t="shared" si="793"/>
        <v>R3.0079</v>
      </c>
      <c r="BC142" s="634" t="str">
        <f t="shared" si="793"/>
        <v>R3.0080</v>
      </c>
      <c r="BD142" s="634" t="str">
        <f t="shared" si="793"/>
        <v>R3.0081</v>
      </c>
      <c r="BE142" s="634" t="str">
        <f t="shared" si="793"/>
        <v>R3.0082</v>
      </c>
      <c r="BF142" s="634" t="str">
        <f t="shared" si="793"/>
        <v>R3.0083</v>
      </c>
      <c r="BG142" s="634" t="str">
        <f t="shared" si="793"/>
        <v>R3.0084</v>
      </c>
      <c r="BH142" s="634" t="str">
        <f t="shared" si="793"/>
        <v>R3.0085</v>
      </c>
      <c r="BI142" s="634" t="str">
        <f t="shared" si="793"/>
        <v>R3.0086</v>
      </c>
      <c r="BJ142" s="634" t="str">
        <f t="shared" si="793"/>
        <v>R3.0087</v>
      </c>
      <c r="BK142" s="634" t="str">
        <f t="shared" si="793"/>
        <v>R3.0088</v>
      </c>
      <c r="BL142" s="634" t="str">
        <f t="shared" si="793"/>
        <v>R3.0088</v>
      </c>
      <c r="BM142" s="634" t="str">
        <f t="shared" si="793"/>
        <v>R3.0089</v>
      </c>
      <c r="BN142" s="634" t="str">
        <f t="shared" si="793"/>
        <v>R3.0090</v>
      </c>
      <c r="BO142" s="634" t="str">
        <f t="shared" si="793"/>
        <v>R3.0091</v>
      </c>
      <c r="BP142" s="634" t="str">
        <f t="shared" si="793"/>
        <v>R3.0092</v>
      </c>
      <c r="BQ142" s="634" t="str">
        <f t="shared" si="793"/>
        <v>R3.0093</v>
      </c>
      <c r="BR142" s="634" t="str">
        <f t="shared" si="793"/>
        <v>R3.0094</v>
      </c>
      <c r="BS142" s="634" t="str">
        <f t="shared" si="793"/>
        <v>R3.0095</v>
      </c>
      <c r="BT142" s="634" t="str">
        <f t="shared" si="793"/>
        <v>R3.0095</v>
      </c>
      <c r="BU142" s="634" t="str">
        <f t="shared" ref="BU142:CO142" si="794">CONCATENATE(BU139,IF(BU141&lt;10,CONCATENATE("00",BU141),IF(BU141&lt;100,CONCATENATE("0",BU141),BU141)))</f>
        <v>R3.0096</v>
      </c>
      <c r="BV142" s="634" t="str">
        <f t="shared" si="794"/>
        <v>R3.0097</v>
      </c>
      <c r="BW142" s="634" t="str">
        <f t="shared" si="794"/>
        <v>R3.0098</v>
      </c>
      <c r="BX142" s="634" t="str">
        <f t="shared" si="794"/>
        <v>R3.0099</v>
      </c>
      <c r="BY142" s="634" t="str">
        <f t="shared" si="794"/>
        <v>R3.0100</v>
      </c>
      <c r="BZ142" s="634" t="str">
        <f t="shared" si="794"/>
        <v>R3.0101</v>
      </c>
      <c r="CA142" s="634" t="str">
        <f t="shared" si="794"/>
        <v>R3.0101</v>
      </c>
      <c r="CB142" s="634" t="str">
        <f t="shared" si="794"/>
        <v>R3.0102</v>
      </c>
      <c r="CC142" s="634" t="str">
        <f t="shared" si="794"/>
        <v>R3.0103</v>
      </c>
      <c r="CD142" s="634" t="str">
        <f t="shared" si="794"/>
        <v>R3.0104</v>
      </c>
      <c r="CE142" s="634" t="str">
        <f t="shared" si="794"/>
        <v>R3.0105</v>
      </c>
      <c r="CF142" s="634" t="str">
        <f t="shared" si="794"/>
        <v>R3.0105</v>
      </c>
      <c r="CG142" s="634" t="str">
        <f t="shared" si="794"/>
        <v>R3.0106</v>
      </c>
      <c r="CH142" s="634" t="str">
        <f t="shared" si="794"/>
        <v>R3.0107</v>
      </c>
      <c r="CI142" s="634" t="str">
        <f t="shared" si="794"/>
        <v>R3.0108</v>
      </c>
      <c r="CJ142" s="634" t="str">
        <f t="shared" si="794"/>
        <v>R3.0109</v>
      </c>
      <c r="CK142" s="634" t="str">
        <f t="shared" si="794"/>
        <v>R3.0109</v>
      </c>
      <c r="CL142" s="634" t="str">
        <f t="shared" si="794"/>
        <v>R3.0110</v>
      </c>
      <c r="CM142" s="634" t="str">
        <f t="shared" si="794"/>
        <v>R3.0111</v>
      </c>
      <c r="CN142" s="634" t="str">
        <f t="shared" si="794"/>
        <v>R3.0112</v>
      </c>
      <c r="CO142" s="634" t="str">
        <f t="shared" si="794"/>
        <v>R3.0113</v>
      </c>
    </row>
    <row r="143" spans="2:100" s="556" customFormat="1">
      <c r="B143" s="556" t="s">
        <v>1997</v>
      </c>
      <c r="C143" s="634" t="s">
        <v>2005</v>
      </c>
      <c r="D143" s="634"/>
      <c r="E143" s="634"/>
      <c r="F143" s="634"/>
      <c r="G143" s="634"/>
      <c r="H143" s="556">
        <f t="shared" ref="H143" si="795">VLOOKUP(H142,IowaCurves,6)/100</f>
        <v>0.70379920959472653</v>
      </c>
      <c r="I143" s="556">
        <f t="shared" ref="I143" si="796">VLOOKUP(I142,IowaCurves,6)/100</f>
        <v>0.69469429016113282</v>
      </c>
      <c r="J143" s="556">
        <f t="shared" ref="J143" si="797">VLOOKUP(J142,IowaCurves,6)/100</f>
        <v>0.68562690734863285</v>
      </c>
      <c r="K143" s="556">
        <f t="shared" ref="K143" si="798">VLOOKUP(K142,IowaCurves,6)/100</f>
        <v>0.67659782409667968</v>
      </c>
      <c r="L143" s="556">
        <f t="shared" ref="L143" si="799">VLOOKUP(L142,IowaCurves,6)/100</f>
        <v>0.66760787963867185</v>
      </c>
      <c r="M143" s="556">
        <f t="shared" ref="M143" si="800">VLOOKUP(M142,IowaCurves,6)/100</f>
        <v>0.64974807739257812</v>
      </c>
      <c r="N143" s="556">
        <f t="shared" ref="N143" si="801">VLOOKUP(N142,IowaCurves,6)/100</f>
        <v>0.64087982177734371</v>
      </c>
      <c r="O143" s="556">
        <f t="shared" ref="O143" si="802">VLOOKUP(O142,IowaCurves,6)/100</f>
        <v>0.63205348968505859</v>
      </c>
      <c r="P143" s="556">
        <f t="shared" ref="P143" si="803">VLOOKUP(P142,IowaCurves,6)/100</f>
        <v>0.62326984405517583</v>
      </c>
      <c r="Q143" s="556">
        <f t="shared" ref="Q143" si="804">VLOOKUP(Q142,IowaCurves,6)/100</f>
        <v>0.61452960968017578</v>
      </c>
      <c r="R143" s="556">
        <f t="shared" ref="R143" si="805">VLOOKUP(R142,IowaCurves,6)/100</f>
        <v>0.60583335876464839</v>
      </c>
      <c r="S143" s="556">
        <f t="shared" ref="S143" si="806">VLOOKUP(S142,IowaCurves,6)/100</f>
        <v>0.59718170166015627</v>
      </c>
      <c r="T143" s="556">
        <f t="shared" ref="T143" si="807">VLOOKUP(T142,IowaCurves,6)/100</f>
        <v>0.58001483917236329</v>
      </c>
      <c r="U143" s="556">
        <f t="shared" ref="U143" si="808">VLOOKUP(U142,IowaCurves,6)/100</f>
        <v>0.57150077819824219</v>
      </c>
      <c r="V143" s="556">
        <f t="shared" ref="V143" si="809">VLOOKUP(V142,IowaCurves,6)/100</f>
        <v>0.5630337524414063</v>
      </c>
      <c r="W143" s="556">
        <f t="shared" ref="W143" si="810">VLOOKUP(W142,IowaCurves,6)/100</f>
        <v>0.55461429595947265</v>
      </c>
      <c r="X143" s="556">
        <f t="shared" ref="X143" si="811">VLOOKUP(X142,IowaCurves,6)/100</f>
        <v>0.54624298095703128</v>
      </c>
      <c r="Y143" s="556">
        <f t="shared" ref="Y143" si="812">VLOOKUP(Y142,IowaCurves,6)/100</f>
        <v>0.5379203796386719</v>
      </c>
      <c r="Z143" s="556">
        <f t="shared" ref="Z143" si="813">VLOOKUP(Z142,IowaCurves,6)/100</f>
        <v>0.52964702606201175</v>
      </c>
      <c r="AA143" s="556">
        <f t="shared" ref="AA143" si="814">VLOOKUP(AA142,IowaCurves,6)/100</f>
        <v>0.52142345428466796</v>
      </c>
      <c r="AB143" s="556">
        <f t="shared" ref="AB143" si="815">VLOOKUP(AB142,IowaCurves,6)/100</f>
        <v>0.5132501602172852</v>
      </c>
      <c r="AC143" s="556">
        <f t="shared" ref="AC143" si="816">VLOOKUP(AC142,IowaCurves,6)/100</f>
        <v>0.50512779235839844</v>
      </c>
      <c r="AD143" s="556">
        <f t="shared" ref="AD143" si="817">VLOOKUP(AD142,IowaCurves,6)/100</f>
        <v>0.49705684661865235</v>
      </c>
      <c r="AE143" s="556">
        <f t="shared" ref="AE143" si="818">VLOOKUP(AE142,IowaCurves,6)/100</f>
        <v>0.48903789520263674</v>
      </c>
      <c r="AF143" s="556">
        <f t="shared" ref="AF143" si="819">VLOOKUP(AF142,IowaCurves,6)/100</f>
        <v>0.48107154846191408</v>
      </c>
      <c r="AG143" s="556">
        <f t="shared" ref="AG143" si="820">VLOOKUP(AG142,IowaCurves,6)/100</f>
        <v>0.46529899597167967</v>
      </c>
      <c r="AH143" s="556">
        <f t="shared" ref="AH143" si="821">VLOOKUP(AH142,IowaCurves,6)/100</f>
        <v>0.45749408721923829</v>
      </c>
      <c r="AI143" s="556">
        <f t="shared" ref="AI143" si="822">VLOOKUP(AI142,IowaCurves,6)/100</f>
        <v>0.44974430084228517</v>
      </c>
      <c r="AJ143" s="556">
        <f t="shared" ref="AJ143" si="823">VLOOKUP(AJ142,IowaCurves,6)/100</f>
        <v>0.4420503616333008</v>
      </c>
      <c r="AK143" s="556">
        <f t="shared" ref="AK143" si="824">VLOOKUP(AK142,IowaCurves,6)/100</f>
        <v>0.43441299438476561</v>
      </c>
      <c r="AL143" s="556">
        <f t="shared" ref="AL143" si="825">VLOOKUP(AL142,IowaCurves,6)/100</f>
        <v>0.4268329620361328</v>
      </c>
      <c r="AM143" s="556">
        <f t="shared" ref="AM143" si="826">VLOOKUP(AM142,IowaCurves,6)/100</f>
        <v>0.41931114196777342</v>
      </c>
      <c r="AN143" s="556">
        <f t="shared" ref="AN143" si="827">VLOOKUP(AN142,IowaCurves,6)/100</f>
        <v>0.41184837341308594</v>
      </c>
      <c r="AO143" s="556">
        <f t="shared" ref="AO143" si="828">VLOOKUP(AO142,IowaCurves,6)/100</f>
        <v>0.40444557189941405</v>
      </c>
      <c r="AP143" s="556">
        <f t="shared" ref="AP143" si="829">VLOOKUP(AP142,IowaCurves,6)/100</f>
        <v>0.39710369110107424</v>
      </c>
      <c r="AQ143" s="556">
        <f t="shared" ref="AQ143" si="830">VLOOKUP(AQ142,IowaCurves,6)/100</f>
        <v>0.38982372283935546</v>
      </c>
      <c r="AR143" s="556">
        <f t="shared" ref="AR143" si="831">VLOOKUP(AR142,IowaCurves,6)/100</f>
        <v>0.38260673522949218</v>
      </c>
      <c r="AS143" s="556">
        <f t="shared" ref="AS143" si="832">VLOOKUP(AS142,IowaCurves,6)/100</f>
        <v>0.37545387268066405</v>
      </c>
      <c r="AT143" s="556">
        <f t="shared" ref="AT143" si="833">VLOOKUP(AT142,IowaCurves,6)/100</f>
        <v>0.36836624145507813</v>
      </c>
      <c r="AU143" s="556">
        <f t="shared" ref="AU143" si="834">VLOOKUP(AU142,IowaCurves,6)/100</f>
        <v>0.36134506225585938</v>
      </c>
      <c r="AV143" s="556">
        <f t="shared" ref="AV143" si="835">VLOOKUP(AV142,IowaCurves,6)/100</f>
        <v>0.35439155578613279</v>
      </c>
      <c r="AW143" s="556">
        <f t="shared" ref="AW143" si="836">VLOOKUP(AW142,IowaCurves,6)/100</f>
        <v>0.3475070571899414</v>
      </c>
      <c r="AX143" s="556">
        <f t="shared" ref="AX143" si="837">VLOOKUP(AX142,IowaCurves,6)/100</f>
        <v>0.34069286346435546</v>
      </c>
      <c r="AY143" s="556">
        <f t="shared" ref="AY143" si="838">VLOOKUP(AY142,IowaCurves,6)/100</f>
        <v>0.34069286346435546</v>
      </c>
      <c r="AZ143" s="556">
        <f t="shared" ref="AZ143" si="839">VLOOKUP(AZ142,IowaCurves,6)/100</f>
        <v>0.33395038604736327</v>
      </c>
      <c r="BA143" s="556">
        <f t="shared" ref="BA143" si="840">VLOOKUP(BA142,IowaCurves,6)/100</f>
        <v>0.32728092193603514</v>
      </c>
      <c r="BB143" s="556">
        <f t="shared" ref="BB143" si="841">VLOOKUP(BB142,IowaCurves,6)/100</f>
        <v>0.32068595886230467</v>
      </c>
      <c r="BC143" s="556">
        <f t="shared" ref="BC143" si="842">VLOOKUP(BC142,IowaCurves,6)/100</f>
        <v>0.31416692733764651</v>
      </c>
      <c r="BD143" s="556">
        <f t="shared" ref="BD143" si="843">VLOOKUP(BD142,IowaCurves,6)/100</f>
        <v>0.30772521972656253</v>
      </c>
      <c r="BE143" s="556">
        <f t="shared" ref="BE143" si="844">VLOOKUP(BE142,IowaCurves,6)/100</f>
        <v>0.30136234283447266</v>
      </c>
      <c r="BF143" s="556">
        <f t="shared" ref="BF143" si="845">VLOOKUP(BF142,IowaCurves,6)/100</f>
        <v>0.29507970809936523</v>
      </c>
      <c r="BG143" s="556">
        <f t="shared" ref="BG143" si="846">VLOOKUP(BG142,IowaCurves,6)/100</f>
        <v>0.28887874603271485</v>
      </c>
      <c r="BH143" s="556">
        <f t="shared" ref="BH143" si="847">VLOOKUP(BH142,IowaCurves,6)/100</f>
        <v>0.28276086807250977</v>
      </c>
      <c r="BI143" s="556">
        <f t="shared" ref="BI143" si="848">VLOOKUP(BI142,IowaCurves,6)/100</f>
        <v>0.27672744750976563</v>
      </c>
      <c r="BJ143" s="556">
        <f t="shared" ref="BJ143" si="849">VLOOKUP(BJ142,IowaCurves,6)/100</f>
        <v>0.27077981948852536</v>
      </c>
      <c r="BK143" s="556">
        <f t="shared" ref="BK143" si="850">VLOOKUP(BK142,IowaCurves,6)/100</f>
        <v>0.26491930007934572</v>
      </c>
      <c r="BL143" s="556">
        <f t="shared" ref="BL143" si="851">VLOOKUP(BL142,IowaCurves,6)/100</f>
        <v>0.26491930007934572</v>
      </c>
      <c r="BM143" s="556">
        <f t="shared" ref="BM143" si="852">VLOOKUP(BM142,IowaCurves,6)/100</f>
        <v>0.25914705276489258</v>
      </c>
      <c r="BN143" s="556">
        <f t="shared" ref="BN143" si="853">VLOOKUP(BN142,IowaCurves,6)/100</f>
        <v>0.25346431732177732</v>
      </c>
      <c r="BO143" s="556">
        <f t="shared" ref="BO143" si="854">VLOOKUP(BO142,IowaCurves,6)/100</f>
        <v>0.24787210464477538</v>
      </c>
      <c r="BP143" s="556">
        <f t="shared" ref="BP143" si="855">VLOOKUP(BP142,IowaCurves,6)/100</f>
        <v>0.24237146377563476</v>
      </c>
      <c r="BQ143" s="556">
        <f t="shared" ref="BQ143" si="856">VLOOKUP(BQ142,IowaCurves,6)/100</f>
        <v>0.23696331024169923</v>
      </c>
      <c r="BR143" s="556">
        <f t="shared" ref="BR143" si="857">VLOOKUP(BR142,IowaCurves,6)/100</f>
        <v>0.23164840698242187</v>
      </c>
      <c r="BS143" s="556">
        <f t="shared" ref="BS143" si="858">VLOOKUP(BS142,IowaCurves,6)/100</f>
        <v>0.22642744064331055</v>
      </c>
      <c r="BT143" s="556">
        <f t="shared" ref="BT143" si="859">VLOOKUP(BT142,IowaCurves,6)/100</f>
        <v>0.22642744064331055</v>
      </c>
      <c r="BU143" s="556">
        <f t="shared" ref="BU143" si="860">VLOOKUP(BU142,IowaCurves,6)/100</f>
        <v>0.22130102157592774</v>
      </c>
      <c r="BV143" s="556">
        <f t="shared" ref="BV143" si="861">VLOOKUP(BV142,IowaCurves,6)/100</f>
        <v>0.21626958847045899</v>
      </c>
      <c r="BW143" s="556">
        <f t="shared" ref="BW143" si="862">VLOOKUP(BW142,IowaCurves,6)/100</f>
        <v>0.21133344650268554</v>
      </c>
      <c r="BX143" s="556">
        <f t="shared" ref="BX143" si="863">VLOOKUP(BX142,IowaCurves,6)/100</f>
        <v>0.20649276733398436</v>
      </c>
      <c r="BY143" s="556">
        <f t="shared" ref="BY143" si="864">VLOOKUP(BY142,IowaCurves,6)/100</f>
        <v>0.20174762725830078</v>
      </c>
      <c r="BZ143" s="556">
        <f t="shared" ref="BZ143" si="865">VLOOKUP(BZ142,IowaCurves,6)/100</f>
        <v>0.19709789276123046</v>
      </c>
      <c r="CA143" s="556">
        <f t="shared" ref="CA143" si="866">VLOOKUP(CA142,IowaCurves,6)/100</f>
        <v>0.19709789276123046</v>
      </c>
      <c r="CB143" s="556">
        <f t="shared" ref="CB143" si="867">VLOOKUP(CB142,IowaCurves,6)/100</f>
        <v>0.19254333496093751</v>
      </c>
      <c r="CC143" s="556">
        <f t="shared" ref="CC143" si="868">VLOOKUP(CC142,IowaCurves,6)/100</f>
        <v>0.18808351516723631</v>
      </c>
      <c r="CD143" s="556">
        <f t="shared" ref="CD143" si="869">VLOOKUP(CD142,IowaCurves,6)/100</f>
        <v>0.18371788024902344</v>
      </c>
      <c r="CE143" s="556">
        <f t="shared" ref="CE143" si="870">VLOOKUP(CE142,IowaCurves,6)/100</f>
        <v>0.17944566726684572</v>
      </c>
      <c r="CF143" s="556">
        <f t="shared" ref="CF143" si="871">VLOOKUP(CF142,IowaCurves,6)/100</f>
        <v>0.17944566726684572</v>
      </c>
      <c r="CG143" s="556">
        <f t="shared" ref="CG143" si="872">VLOOKUP(CG142,IowaCurves,6)/100</f>
        <v>0.17526601791381835</v>
      </c>
      <c r="CH143" s="556">
        <f t="shared" ref="CH143" si="873">VLOOKUP(CH142,IowaCurves,6)/100</f>
        <v>0.17117784500122071</v>
      </c>
      <c r="CI143" s="556">
        <f t="shared" ref="CI143" si="874">VLOOKUP(CI142,IowaCurves,6)/100</f>
        <v>0.16717992782592772</v>
      </c>
      <c r="CJ143" s="556">
        <f t="shared" ref="CJ143" si="875">VLOOKUP(CJ142,IowaCurves,6)/100</f>
        <v>0.16327087402343751</v>
      </c>
      <c r="CK143" s="556">
        <f t="shared" ref="CK143" si="876">VLOOKUP(CK142,IowaCurves,6)/100</f>
        <v>0.16327087402343751</v>
      </c>
      <c r="CL143" s="556">
        <f t="shared" ref="CL143" si="877">VLOOKUP(CL142,IowaCurves,6)/100</f>
        <v>0.15944910049438477</v>
      </c>
      <c r="CM143" s="556">
        <f t="shared" ref="CM143" si="878">VLOOKUP(CM142,IowaCurves,6)/100</f>
        <v>0.15571287155151367</v>
      </c>
      <c r="CN143" s="556">
        <f t="shared" ref="CN143" si="879">VLOOKUP(CN142,IowaCurves,6)/100</f>
        <v>0.15206026077270507</v>
      </c>
      <c r="CO143" s="556">
        <f t="shared" ref="CO143" si="880">VLOOKUP(CO142,IowaCurves,6)/100</f>
        <v>0.14848917961120606</v>
      </c>
    </row>
    <row r="144" spans="2:100" s="556" customFormat="1">
      <c r="B144" s="556" t="s">
        <v>1943</v>
      </c>
      <c r="C144" s="634" t="s">
        <v>2005</v>
      </c>
      <c r="D144" s="634"/>
      <c r="E144" s="634"/>
      <c r="F144" s="634"/>
      <c r="G144" s="634"/>
      <c r="H144" s="556">
        <f>ROUND(H140*H143,1)</f>
        <v>52.8</v>
      </c>
      <c r="I144" s="556">
        <f t="shared" ref="I144:BT144" si="881">ROUND(I140*I143,1)</f>
        <v>52.1</v>
      </c>
      <c r="J144" s="556">
        <f t="shared" si="881"/>
        <v>51.4</v>
      </c>
      <c r="K144" s="556">
        <f t="shared" si="881"/>
        <v>50.7</v>
      </c>
      <c r="L144" s="556">
        <f t="shared" si="881"/>
        <v>50.1</v>
      </c>
      <c r="M144" s="556">
        <f t="shared" si="881"/>
        <v>48.7</v>
      </c>
      <c r="N144" s="556">
        <f t="shared" si="881"/>
        <v>48.1</v>
      </c>
      <c r="O144" s="556">
        <f t="shared" si="881"/>
        <v>47.4</v>
      </c>
      <c r="P144" s="556">
        <f t="shared" si="881"/>
        <v>46.7</v>
      </c>
      <c r="Q144" s="556">
        <f t="shared" si="881"/>
        <v>46.1</v>
      </c>
      <c r="R144" s="556">
        <f t="shared" si="881"/>
        <v>45.4</v>
      </c>
      <c r="S144" s="556">
        <f t="shared" si="881"/>
        <v>44.8</v>
      </c>
      <c r="T144" s="556">
        <f t="shared" si="881"/>
        <v>43.5</v>
      </c>
      <c r="U144" s="556">
        <f t="shared" si="881"/>
        <v>42.9</v>
      </c>
      <c r="V144" s="556">
        <f t="shared" si="881"/>
        <v>42.2</v>
      </c>
      <c r="W144" s="556">
        <f t="shared" si="881"/>
        <v>41.6</v>
      </c>
      <c r="X144" s="556">
        <f t="shared" si="881"/>
        <v>41</v>
      </c>
      <c r="Y144" s="556">
        <f t="shared" si="881"/>
        <v>40.299999999999997</v>
      </c>
      <c r="Z144" s="556">
        <f t="shared" si="881"/>
        <v>39.700000000000003</v>
      </c>
      <c r="AA144" s="556">
        <f t="shared" si="881"/>
        <v>39.1</v>
      </c>
      <c r="AB144" s="556">
        <f t="shared" si="881"/>
        <v>38.5</v>
      </c>
      <c r="AC144" s="556">
        <f t="shared" si="881"/>
        <v>37.9</v>
      </c>
      <c r="AD144" s="556">
        <f t="shared" si="881"/>
        <v>37.299999999999997</v>
      </c>
      <c r="AE144" s="556">
        <f t="shared" si="881"/>
        <v>36.700000000000003</v>
      </c>
      <c r="AF144" s="556">
        <f t="shared" si="881"/>
        <v>36.1</v>
      </c>
      <c r="AG144" s="556">
        <f t="shared" si="881"/>
        <v>34.9</v>
      </c>
      <c r="AH144" s="556">
        <f t="shared" si="881"/>
        <v>34.299999999999997</v>
      </c>
      <c r="AI144" s="556">
        <f t="shared" si="881"/>
        <v>33.700000000000003</v>
      </c>
      <c r="AJ144" s="556">
        <f t="shared" si="881"/>
        <v>33.200000000000003</v>
      </c>
      <c r="AK144" s="556">
        <f t="shared" si="881"/>
        <v>32.6</v>
      </c>
      <c r="AL144" s="556">
        <f t="shared" si="881"/>
        <v>32</v>
      </c>
      <c r="AM144" s="556">
        <f t="shared" si="881"/>
        <v>31.4</v>
      </c>
      <c r="AN144" s="556">
        <f t="shared" si="881"/>
        <v>30.9</v>
      </c>
      <c r="AO144" s="556">
        <f t="shared" si="881"/>
        <v>30.3</v>
      </c>
      <c r="AP144" s="556">
        <f t="shared" si="881"/>
        <v>29.8</v>
      </c>
      <c r="AQ144" s="556">
        <f t="shared" si="881"/>
        <v>29.2</v>
      </c>
      <c r="AR144" s="556">
        <f t="shared" si="881"/>
        <v>28.7</v>
      </c>
      <c r="AS144" s="556">
        <f t="shared" si="881"/>
        <v>28.2</v>
      </c>
      <c r="AT144" s="556">
        <f t="shared" si="881"/>
        <v>27.6</v>
      </c>
      <c r="AU144" s="556">
        <f t="shared" si="881"/>
        <v>27.1</v>
      </c>
      <c r="AV144" s="556">
        <f t="shared" si="881"/>
        <v>26.6</v>
      </c>
      <c r="AW144" s="556">
        <f t="shared" si="881"/>
        <v>26.1</v>
      </c>
      <c r="AX144" s="556">
        <f t="shared" si="881"/>
        <v>25.6</v>
      </c>
      <c r="AY144" s="556">
        <f t="shared" si="881"/>
        <v>25.6</v>
      </c>
      <c r="AZ144" s="556">
        <f t="shared" si="881"/>
        <v>25</v>
      </c>
      <c r="BA144" s="556">
        <f t="shared" si="881"/>
        <v>24.5</v>
      </c>
      <c r="BB144" s="556">
        <f t="shared" si="881"/>
        <v>24.1</v>
      </c>
      <c r="BC144" s="556">
        <f t="shared" si="881"/>
        <v>23.6</v>
      </c>
      <c r="BD144" s="556">
        <f t="shared" si="881"/>
        <v>23.1</v>
      </c>
      <c r="BE144" s="556">
        <f t="shared" si="881"/>
        <v>22.6</v>
      </c>
      <c r="BF144" s="556">
        <f t="shared" si="881"/>
        <v>22.1</v>
      </c>
      <c r="BG144" s="556">
        <f t="shared" si="881"/>
        <v>21.7</v>
      </c>
      <c r="BH144" s="556">
        <f t="shared" si="881"/>
        <v>21.2</v>
      </c>
      <c r="BI144" s="556">
        <f t="shared" si="881"/>
        <v>20.8</v>
      </c>
      <c r="BJ144" s="556">
        <f t="shared" si="881"/>
        <v>20.3</v>
      </c>
      <c r="BK144" s="556">
        <f t="shared" si="881"/>
        <v>19.899999999999999</v>
      </c>
      <c r="BL144" s="556">
        <f t="shared" si="881"/>
        <v>19.899999999999999</v>
      </c>
      <c r="BM144" s="556">
        <f t="shared" si="881"/>
        <v>19.399999999999999</v>
      </c>
      <c r="BN144" s="556">
        <f t="shared" si="881"/>
        <v>19</v>
      </c>
      <c r="BO144" s="556">
        <f t="shared" si="881"/>
        <v>18.600000000000001</v>
      </c>
      <c r="BP144" s="556">
        <f t="shared" si="881"/>
        <v>18.2</v>
      </c>
      <c r="BQ144" s="556">
        <f t="shared" si="881"/>
        <v>17.8</v>
      </c>
      <c r="BR144" s="556">
        <f t="shared" si="881"/>
        <v>17.399999999999999</v>
      </c>
      <c r="BS144" s="556">
        <f t="shared" si="881"/>
        <v>17</v>
      </c>
      <c r="BT144" s="556">
        <f t="shared" si="881"/>
        <v>17</v>
      </c>
      <c r="BU144" s="556">
        <f t="shared" ref="BU144:CO144" si="882">ROUND(BU140*BU143,1)</f>
        <v>16.600000000000001</v>
      </c>
      <c r="BV144" s="556">
        <f t="shared" si="882"/>
        <v>16.2</v>
      </c>
      <c r="BW144" s="556">
        <f t="shared" si="882"/>
        <v>15.9</v>
      </c>
      <c r="BX144" s="556">
        <f t="shared" si="882"/>
        <v>15.5</v>
      </c>
      <c r="BY144" s="556">
        <f t="shared" si="882"/>
        <v>15.1</v>
      </c>
      <c r="BZ144" s="556">
        <f t="shared" si="882"/>
        <v>14.8</v>
      </c>
      <c r="CA144" s="556">
        <f t="shared" si="882"/>
        <v>14.8</v>
      </c>
      <c r="CB144" s="556">
        <f t="shared" si="882"/>
        <v>14.4</v>
      </c>
      <c r="CC144" s="556">
        <f t="shared" si="882"/>
        <v>14.1</v>
      </c>
      <c r="CD144" s="556">
        <f t="shared" si="882"/>
        <v>13.8</v>
      </c>
      <c r="CE144" s="556">
        <f t="shared" si="882"/>
        <v>13.5</v>
      </c>
      <c r="CF144" s="556">
        <f t="shared" si="882"/>
        <v>13.5</v>
      </c>
      <c r="CG144" s="556">
        <f t="shared" si="882"/>
        <v>13.1</v>
      </c>
      <c r="CH144" s="556">
        <f t="shared" si="882"/>
        <v>12.8</v>
      </c>
      <c r="CI144" s="556">
        <f t="shared" si="882"/>
        <v>12.5</v>
      </c>
      <c r="CJ144" s="556">
        <f t="shared" si="882"/>
        <v>12.2</v>
      </c>
      <c r="CK144" s="556">
        <f t="shared" si="882"/>
        <v>12.2</v>
      </c>
      <c r="CL144" s="556">
        <f t="shared" si="882"/>
        <v>12</v>
      </c>
      <c r="CM144" s="556">
        <f t="shared" si="882"/>
        <v>11.7</v>
      </c>
      <c r="CN144" s="556">
        <f t="shared" si="882"/>
        <v>11.4</v>
      </c>
      <c r="CO144" s="556">
        <f t="shared" si="882"/>
        <v>11.1</v>
      </c>
    </row>
    <row r="145" spans="2:93" s="556" customFormat="1">
      <c r="B145" s="556" t="s">
        <v>1989</v>
      </c>
      <c r="C145" s="634" t="s">
        <v>2006</v>
      </c>
      <c r="D145" s="45" t="s">
        <v>156</v>
      </c>
      <c r="E145" s="639">
        <f>'DCF Forecast Parameters'!C170</f>
        <v>1082243.8699999996</v>
      </c>
      <c r="F145" s="634"/>
      <c r="G145" s="634"/>
      <c r="H145" s="16">
        <f>E145</f>
        <v>1082243.8699999996</v>
      </c>
      <c r="I145" s="17">
        <f>I133+I134+I136</f>
        <v>1084948.8699999996</v>
      </c>
      <c r="J145" s="17">
        <f t="shared" ref="J145:BU145" si="883">J133+J134+J136</f>
        <v>1087661.8699999996</v>
      </c>
      <c r="K145" s="17">
        <f t="shared" si="883"/>
        <v>1090380.8699999996</v>
      </c>
      <c r="L145" s="17">
        <f t="shared" si="883"/>
        <v>1093106.8699999996</v>
      </c>
      <c r="M145" s="17">
        <f t="shared" si="883"/>
        <v>1095839.8699999996</v>
      </c>
      <c r="N145" s="17">
        <f t="shared" si="883"/>
        <v>1098578.8699999996</v>
      </c>
      <c r="O145" s="17">
        <f t="shared" si="883"/>
        <v>1101325.8699999996</v>
      </c>
      <c r="P145" s="17">
        <f t="shared" si="883"/>
        <v>1104079.8699999996</v>
      </c>
      <c r="Q145" s="17">
        <f t="shared" si="883"/>
        <v>1106839.8699999996</v>
      </c>
      <c r="R145" s="17">
        <f t="shared" si="883"/>
        <v>1109606.8699999996</v>
      </c>
      <c r="S145" s="17">
        <f t="shared" si="883"/>
        <v>1112380.8699999996</v>
      </c>
      <c r="T145" s="17">
        <f t="shared" si="883"/>
        <v>1115161.8699999996</v>
      </c>
      <c r="U145" s="17">
        <f t="shared" si="883"/>
        <v>1117949.8699999996</v>
      </c>
      <c r="V145" s="17">
        <f t="shared" si="883"/>
        <v>1120744.8699999996</v>
      </c>
      <c r="W145" s="17">
        <f t="shared" si="883"/>
        <v>1123546.8699999996</v>
      </c>
      <c r="X145" s="17">
        <f t="shared" si="883"/>
        <v>1126355.8699999996</v>
      </c>
      <c r="Y145" s="17">
        <f t="shared" si="883"/>
        <v>1129171.8699999996</v>
      </c>
      <c r="Z145" s="17">
        <f t="shared" si="883"/>
        <v>1131994.8699999996</v>
      </c>
      <c r="AA145" s="17">
        <f t="shared" si="883"/>
        <v>1134824.8699999996</v>
      </c>
      <c r="AB145" s="17">
        <f t="shared" si="883"/>
        <v>1137661.8699999996</v>
      </c>
      <c r="AC145" s="17">
        <f t="shared" si="883"/>
        <v>1140505.8699999996</v>
      </c>
      <c r="AD145" s="17">
        <f t="shared" si="883"/>
        <v>1143357.8699999996</v>
      </c>
      <c r="AE145" s="17">
        <f t="shared" si="883"/>
        <v>1146216.8699999996</v>
      </c>
      <c r="AF145" s="17">
        <f t="shared" si="883"/>
        <v>1149081.8699999996</v>
      </c>
      <c r="AG145" s="17">
        <f t="shared" si="883"/>
        <v>1151953.8699999996</v>
      </c>
      <c r="AH145" s="17">
        <f t="shared" si="883"/>
        <v>1154833.8699999996</v>
      </c>
      <c r="AI145" s="17">
        <f t="shared" si="883"/>
        <v>1157720.8699999996</v>
      </c>
      <c r="AJ145" s="17">
        <f t="shared" si="883"/>
        <v>1160615.8699999996</v>
      </c>
      <c r="AK145" s="17">
        <f t="shared" si="883"/>
        <v>1163516.8699999996</v>
      </c>
      <c r="AL145" s="17">
        <f t="shared" si="883"/>
        <v>1166425.8699999996</v>
      </c>
      <c r="AM145" s="17">
        <f t="shared" si="883"/>
        <v>1169341.8699999996</v>
      </c>
      <c r="AN145" s="17">
        <f t="shared" si="883"/>
        <v>1172265.8699999996</v>
      </c>
      <c r="AO145" s="17">
        <f t="shared" si="883"/>
        <v>1175195.8699999996</v>
      </c>
      <c r="AP145" s="17">
        <f t="shared" si="883"/>
        <v>1178133.8699999996</v>
      </c>
      <c r="AQ145" s="17">
        <f t="shared" si="883"/>
        <v>1181079.8699999996</v>
      </c>
      <c r="AR145" s="17">
        <f t="shared" si="883"/>
        <v>1184031.8699999996</v>
      </c>
      <c r="AS145" s="17">
        <f t="shared" si="883"/>
        <v>1186991.8699999996</v>
      </c>
      <c r="AT145" s="17">
        <f t="shared" si="883"/>
        <v>1189959.8699999996</v>
      </c>
      <c r="AU145" s="17">
        <f t="shared" si="883"/>
        <v>1192934.8699999996</v>
      </c>
      <c r="AV145" s="17">
        <f t="shared" si="883"/>
        <v>1195917.8699999996</v>
      </c>
      <c r="AW145" s="17">
        <f t="shared" si="883"/>
        <v>1198907.8699999996</v>
      </c>
      <c r="AX145" s="17">
        <f t="shared" si="883"/>
        <v>1201905.8699999996</v>
      </c>
      <c r="AY145" s="17">
        <f t="shared" si="883"/>
        <v>1204910.8699999996</v>
      </c>
      <c r="AZ145" s="17">
        <f t="shared" si="883"/>
        <v>1207923.8699999996</v>
      </c>
      <c r="BA145" s="17">
        <f t="shared" si="883"/>
        <v>1210943.8699999996</v>
      </c>
      <c r="BB145" s="17">
        <f t="shared" si="883"/>
        <v>1213971.8699999996</v>
      </c>
      <c r="BC145" s="17">
        <f t="shared" si="883"/>
        <v>1217006.8699999996</v>
      </c>
      <c r="BD145" s="17">
        <f t="shared" si="883"/>
        <v>1220048.8699999996</v>
      </c>
      <c r="BE145" s="17">
        <f t="shared" si="883"/>
        <v>1223098.8699999996</v>
      </c>
      <c r="BF145" s="17">
        <f t="shared" si="883"/>
        <v>1226155.8699999996</v>
      </c>
      <c r="BG145" s="17">
        <f t="shared" si="883"/>
        <v>1229221.8699999996</v>
      </c>
      <c r="BH145" s="17">
        <f t="shared" si="883"/>
        <v>1232294.8699999996</v>
      </c>
      <c r="BI145" s="17">
        <f t="shared" si="883"/>
        <v>1235374.8699999996</v>
      </c>
      <c r="BJ145" s="17">
        <f t="shared" si="883"/>
        <v>1238463.8699999996</v>
      </c>
      <c r="BK145" s="17">
        <f t="shared" si="883"/>
        <v>1241559.8699999996</v>
      </c>
      <c r="BL145" s="17">
        <f t="shared" si="883"/>
        <v>1244663.8699999996</v>
      </c>
      <c r="BM145" s="17">
        <f t="shared" si="883"/>
        <v>1247774.8699999996</v>
      </c>
      <c r="BN145" s="17">
        <f t="shared" si="883"/>
        <v>1250894.8699999996</v>
      </c>
      <c r="BO145" s="17">
        <f t="shared" si="883"/>
        <v>1254021.8699999996</v>
      </c>
      <c r="BP145" s="17">
        <f t="shared" si="883"/>
        <v>1257156.8699999996</v>
      </c>
      <c r="BQ145" s="17">
        <f t="shared" si="883"/>
        <v>1260299.8699999996</v>
      </c>
      <c r="BR145" s="17">
        <f t="shared" si="883"/>
        <v>1263449.8699999996</v>
      </c>
      <c r="BS145" s="17">
        <f t="shared" si="883"/>
        <v>1266607.8699999996</v>
      </c>
      <c r="BT145" s="17">
        <f t="shared" si="883"/>
        <v>1269773.8699999996</v>
      </c>
      <c r="BU145" s="17">
        <f t="shared" si="883"/>
        <v>1272948.8699999996</v>
      </c>
      <c r="BV145" s="17">
        <f t="shared" ref="BV145:CO145" si="884">BV133+BV134+BV136</f>
        <v>1276131.8699999996</v>
      </c>
      <c r="BW145" s="17">
        <f t="shared" si="884"/>
        <v>1279322.8699999996</v>
      </c>
      <c r="BX145" s="17">
        <f t="shared" si="884"/>
        <v>1282521.8699999996</v>
      </c>
      <c r="BY145" s="17">
        <f t="shared" si="884"/>
        <v>1285728.8699999996</v>
      </c>
      <c r="BZ145" s="17">
        <f t="shared" si="884"/>
        <v>1288943.8699999996</v>
      </c>
      <c r="CA145" s="17">
        <f t="shared" si="884"/>
        <v>1292166.8699999996</v>
      </c>
      <c r="CB145" s="17">
        <f t="shared" si="884"/>
        <v>1295397.8699999996</v>
      </c>
      <c r="CC145" s="17">
        <f t="shared" si="884"/>
        <v>1298636.8699999996</v>
      </c>
      <c r="CD145" s="17">
        <f t="shared" si="884"/>
        <v>1301882.8699999996</v>
      </c>
      <c r="CE145" s="17">
        <f t="shared" si="884"/>
        <v>1305136.8699999996</v>
      </c>
      <c r="CF145" s="17">
        <f t="shared" si="884"/>
        <v>1308399.8699999996</v>
      </c>
      <c r="CG145" s="17">
        <f t="shared" si="884"/>
        <v>1311670.8699999996</v>
      </c>
      <c r="CH145" s="17">
        <f t="shared" si="884"/>
        <v>1314949.8699999996</v>
      </c>
      <c r="CI145" s="17">
        <f t="shared" si="884"/>
        <v>1318237.8699999996</v>
      </c>
      <c r="CJ145" s="17">
        <f t="shared" si="884"/>
        <v>1321532.8699999996</v>
      </c>
      <c r="CK145" s="17">
        <f t="shared" si="884"/>
        <v>1324836.8699999996</v>
      </c>
      <c r="CL145" s="17">
        <f t="shared" si="884"/>
        <v>1328148.8699999996</v>
      </c>
      <c r="CM145" s="17">
        <f t="shared" si="884"/>
        <v>1331469.8699999996</v>
      </c>
      <c r="CN145" s="17">
        <f t="shared" si="884"/>
        <v>1334797.8699999996</v>
      </c>
      <c r="CO145" s="17">
        <f t="shared" si="884"/>
        <v>1338134.8699999996</v>
      </c>
    </row>
    <row r="146" spans="2:93" s="556" customFormat="1">
      <c r="C146" s="634"/>
      <c r="D146" s="634"/>
      <c r="E146" s="634"/>
      <c r="F146" s="634"/>
      <c r="G146" s="634"/>
    </row>
    <row r="147" spans="2:93" s="556" customFormat="1">
      <c r="B147" s="46" t="s">
        <v>1990</v>
      </c>
      <c r="C147" s="634"/>
      <c r="D147" s="634"/>
      <c r="E147" s="634"/>
      <c r="F147" s="634"/>
      <c r="G147" s="634"/>
    </row>
    <row r="148" spans="2:93" s="556" customFormat="1">
      <c r="B148" s="556" t="s">
        <v>1986</v>
      </c>
      <c r="C148" s="634" t="s">
        <v>2005</v>
      </c>
      <c r="D148" s="634"/>
      <c r="E148" s="634"/>
      <c r="F148" s="634"/>
      <c r="G148" s="634"/>
      <c r="H148" s="17"/>
      <c r="I148" s="17">
        <f>H153</f>
        <v>0</v>
      </c>
      <c r="J148" s="17">
        <f t="shared" ref="J148" si="885">I153</f>
        <v>-17773.97</v>
      </c>
      <c r="K148" s="17">
        <f t="shared" ref="K148" si="886">J153</f>
        <v>-35593.14</v>
      </c>
      <c r="L148" s="17">
        <f t="shared" ref="L148" si="887">K153</f>
        <v>-53347.74</v>
      </c>
      <c r="M148" s="17">
        <f t="shared" ref="M148" si="888">L153</f>
        <v>-71146.51999999999</v>
      </c>
      <c r="N148" s="17">
        <f t="shared" ref="N148" si="889">M153</f>
        <v>-88880.169999999984</v>
      </c>
      <c r="O148" s="17">
        <f t="shared" ref="O148" si="890">N153</f>
        <v>-106877.42999999998</v>
      </c>
      <c r="P148" s="17">
        <f t="shared" ref="P148" si="891">O153</f>
        <v>-124810.52999999997</v>
      </c>
      <c r="Q148" s="17">
        <f t="shared" ref="Q148" si="892">P153</f>
        <v>-142678.06999999998</v>
      </c>
      <c r="R148" s="17">
        <f t="shared" ref="R148" si="893">Q153</f>
        <v>-160479.61999999997</v>
      </c>
      <c r="S148" s="17">
        <f t="shared" ref="S148" si="894">R153</f>
        <v>-178214.74999999997</v>
      </c>
      <c r="T148" s="17">
        <f t="shared" ref="T148" si="895">S153</f>
        <v>-195994.13999999996</v>
      </c>
      <c r="U148" s="17">
        <f t="shared" ref="U148" si="896">T153</f>
        <v>-213706.52999999997</v>
      </c>
      <c r="V148" s="17">
        <f t="shared" ref="V148" si="897">U153</f>
        <v>-231686.46999999997</v>
      </c>
      <c r="W148" s="17">
        <f t="shared" ref="W148" si="898">V153</f>
        <v>-249599.39999999997</v>
      </c>
      <c r="X148" s="17">
        <f t="shared" ref="X148" si="899">W153</f>
        <v>-267444.87999999995</v>
      </c>
      <c r="Y148" s="17">
        <f t="shared" ref="Y148" si="900">X153</f>
        <v>-285222.48999999993</v>
      </c>
      <c r="Z148" s="17">
        <f t="shared" ref="Z148" si="901">Y153</f>
        <v>-302931.78999999992</v>
      </c>
      <c r="AA148" s="17">
        <f t="shared" ref="AA148" si="902">Z153</f>
        <v>-320685.40999999992</v>
      </c>
      <c r="AB148" s="17">
        <f t="shared" ref="AB148" si="903">AA153</f>
        <v>-338370.12999999989</v>
      </c>
      <c r="AC148" s="17">
        <f t="shared" ref="AC148" si="904">AB153</f>
        <v>-355871.8899999999</v>
      </c>
      <c r="AD148" s="17">
        <f t="shared" ref="AD148" si="905">AC153</f>
        <v>-373303.5799999999</v>
      </c>
      <c r="AE148" s="17">
        <f t="shared" ref="AE148" si="906">AD153</f>
        <v>-390664.7699999999</v>
      </c>
      <c r="AF148" s="17">
        <f t="shared" ref="AF148" si="907">AE153</f>
        <v>-407955.02999999991</v>
      </c>
      <c r="AG148" s="17">
        <f t="shared" ref="AG148" si="908">AF153</f>
        <v>-425287.65999999992</v>
      </c>
      <c r="AH148" s="17">
        <f t="shared" ref="AH148" si="909">AG153</f>
        <v>-442433.66999999993</v>
      </c>
      <c r="AI148" s="17">
        <f t="shared" ref="AI148" si="910">AH153</f>
        <v>-459853.39999999991</v>
      </c>
      <c r="AJ148" s="17">
        <f t="shared" ref="AJ148" si="911">AI153</f>
        <v>-477201.24999999988</v>
      </c>
      <c r="AK148" s="17">
        <f t="shared" ref="AK148" si="912">AJ153</f>
        <v>-494476.77999999991</v>
      </c>
      <c r="AL148" s="17">
        <f t="shared" ref="AL148" si="913">AK153</f>
        <v>-511678.52999999991</v>
      </c>
      <c r="AM148" s="17">
        <f t="shared" ref="AM148" si="914">AL153</f>
        <v>-528807.03999999992</v>
      </c>
      <c r="AN148" s="17">
        <f t="shared" ref="AN148" si="915">AM153</f>
        <v>-545861.85</v>
      </c>
      <c r="AO148" s="17">
        <f t="shared" ref="AO148" si="916">AN153</f>
        <v>-562842.52</v>
      </c>
      <c r="AP148" s="17">
        <f t="shared" ref="AP148" si="917">AO153</f>
        <v>-579630.20000000007</v>
      </c>
      <c r="AQ148" s="17">
        <f t="shared" ref="AQ148" si="918">AP153</f>
        <v>-596342.50000000012</v>
      </c>
      <c r="AR148" s="17">
        <f t="shared" ref="AR148" si="919">AQ153</f>
        <v>-612978.97000000009</v>
      </c>
      <c r="AS148" s="17">
        <f t="shared" ref="AS148" si="920">AR153</f>
        <v>-629538.14000000013</v>
      </c>
      <c r="AT148" s="17">
        <f t="shared" ref="AT148" si="921">AS153</f>
        <v>-645901.9800000001</v>
      </c>
      <c r="AU148" s="17">
        <f t="shared" ref="AU148" si="922">AT153</f>
        <v>-662188.29000000015</v>
      </c>
      <c r="AV148" s="17">
        <f t="shared" ref="AV148" si="923">AU153</f>
        <v>-678395.5900000002</v>
      </c>
      <c r="AW148" s="17">
        <f t="shared" ref="AW148" si="924">AV153</f>
        <v>-694404.9700000002</v>
      </c>
      <c r="AX148" s="17">
        <f t="shared" ref="AX148" si="925">AW153</f>
        <v>-710334.0900000002</v>
      </c>
      <c r="AY148" s="17">
        <f t="shared" ref="AY148" si="926">AX153</f>
        <v>-726063.44000000018</v>
      </c>
      <c r="AZ148" s="17">
        <f t="shared" ref="AZ148" si="927">AY153</f>
        <v>-741711.27000000014</v>
      </c>
      <c r="BA148" s="17">
        <f t="shared" ref="BA148" si="928">AZ153</f>
        <v>-756795.53000000014</v>
      </c>
      <c r="BB148" s="17">
        <f t="shared" ref="BB148" si="929">BA153</f>
        <v>-771796.0900000002</v>
      </c>
      <c r="BC148" s="17">
        <f t="shared" ref="BC148" si="930">BB153</f>
        <v>-786713.4700000002</v>
      </c>
      <c r="BD148" s="17">
        <f t="shared" ref="BD148" si="931">BC153</f>
        <v>-801424.61000000022</v>
      </c>
      <c r="BE148" s="17">
        <f t="shared" ref="BE148" si="932">BD153</f>
        <v>-816050.26000000024</v>
      </c>
      <c r="BF148" s="17">
        <f t="shared" ref="BF148" si="933">BE153</f>
        <v>-830468.77000000025</v>
      </c>
      <c r="BG148" s="17">
        <f t="shared" ref="BG148" si="934">BF153</f>
        <v>-844800.48000000021</v>
      </c>
      <c r="BH148" s="17">
        <f t="shared" ref="BH148" si="935">BG153</f>
        <v>-859045.89000000025</v>
      </c>
      <c r="BI148" s="17">
        <f t="shared" ref="BI148" si="936">BH153</f>
        <v>-873080.43000000028</v>
      </c>
      <c r="BJ148" s="17">
        <f t="shared" ref="BJ148" si="937">BI153</f>
        <v>-887026.35000000033</v>
      </c>
      <c r="BK148" s="17">
        <f t="shared" ref="BK148" si="938">BJ153</f>
        <v>-900760.4500000003</v>
      </c>
      <c r="BL148" s="17">
        <f t="shared" ref="BL148" si="939">BK153</f>
        <v>-914280.61000000034</v>
      </c>
      <c r="BM148" s="17">
        <f t="shared" ref="BM148" si="940">BL153</f>
        <v>-927585.69000000029</v>
      </c>
      <c r="BN148" s="17">
        <f t="shared" ref="BN148" si="941">BM153</f>
        <v>-940425.30000000028</v>
      </c>
      <c r="BO148" s="17">
        <f t="shared" ref="BO148" si="942">BN153</f>
        <v>-953172.85000000033</v>
      </c>
      <c r="BP148" s="17">
        <f t="shared" ref="BP148" si="943">BO153</f>
        <v>-965701.58000000031</v>
      </c>
      <c r="BQ148" s="17">
        <f t="shared" ref="BQ148" si="944">BP153</f>
        <v>-978135.89000000036</v>
      </c>
      <c r="BR148" s="17">
        <f t="shared" ref="BR148" si="945">BQ153</f>
        <v>-990349.38000000035</v>
      </c>
      <c r="BS148" s="17">
        <f t="shared" ref="BS148" si="946">BR153</f>
        <v>-1002340.8800000004</v>
      </c>
      <c r="BT148" s="17">
        <f t="shared" ref="BT148" si="947">BS153</f>
        <v>-1014235.7200000003</v>
      </c>
      <c r="BU148" s="17">
        <f t="shared" ref="BU148" si="948">BT153</f>
        <v>-1025906.5500000003</v>
      </c>
      <c r="BV148" s="17">
        <f t="shared" ref="BV148" si="949">BU153</f>
        <v>-1037098.9300000003</v>
      </c>
      <c r="BW148" s="17">
        <f t="shared" ref="BW148" si="950">BV153</f>
        <v>-1048191.7800000003</v>
      </c>
      <c r="BX148" s="17">
        <f t="shared" ref="BX148" si="951">BW153</f>
        <v>-1059056.7800000003</v>
      </c>
      <c r="BY148" s="17">
        <f t="shared" ref="BY148" si="952">BX153</f>
        <v>-1069692.7400000002</v>
      </c>
      <c r="BZ148" s="17">
        <f t="shared" ref="BZ148" si="953">BY153</f>
        <v>-1080226.8800000001</v>
      </c>
      <c r="CA148" s="17">
        <f t="shared" ref="CA148" si="954">BZ153</f>
        <v>-1090658.6500000001</v>
      </c>
      <c r="CB148" s="17">
        <f t="shared" ref="CB148" si="955">CA153</f>
        <v>-1100858.4300000002</v>
      </c>
      <c r="CC148" s="17">
        <f t="shared" ref="CC148" si="956">CB153</f>
        <v>-1110566.2500000002</v>
      </c>
      <c r="CD148" s="17">
        <f t="shared" ref="CD148" si="957">CC153</f>
        <v>-1120168.7200000002</v>
      </c>
      <c r="CE148" s="17">
        <f t="shared" ref="CE148" si="958">CD153</f>
        <v>-1129534.2400000002</v>
      </c>
      <c r="CF148" s="17">
        <f t="shared" ref="CF148" si="959">CE153</f>
        <v>-1138792.9300000002</v>
      </c>
      <c r="CG148" s="17">
        <f t="shared" ref="CG148" si="960">CF153</f>
        <v>-1147813.5500000003</v>
      </c>
      <c r="CH148" s="17">
        <f t="shared" ref="CH148" si="961">CG153</f>
        <v>-1156463.8700000003</v>
      </c>
      <c r="CI148" s="17">
        <f t="shared" ref="CI148" si="962">CH153</f>
        <v>-1165004.6600000004</v>
      </c>
      <c r="CJ148" s="17">
        <f t="shared" ref="CJ148" si="963">CI153</f>
        <v>-1173435.3500000003</v>
      </c>
      <c r="CK148" s="17">
        <f t="shared" ref="CK148" si="964">CJ153</f>
        <v>-1181754.3400000003</v>
      </c>
      <c r="CL148" s="17">
        <f t="shared" ref="CL148" si="965">CK153</f>
        <v>-1189962.0500000003</v>
      </c>
      <c r="CM148" s="17">
        <f t="shared" ref="CM148" si="966">CL153</f>
        <v>-1197659.9400000002</v>
      </c>
      <c r="CN148" s="17">
        <f t="shared" ref="CN148" si="967">CM153</f>
        <v>-1205244.3800000001</v>
      </c>
      <c r="CO148" s="17">
        <f t="shared" ref="CO148" si="968">CN153</f>
        <v>-1212713.76</v>
      </c>
    </row>
    <row r="149" spans="2:93" s="556" customFormat="1">
      <c r="B149" s="556" t="s">
        <v>1990</v>
      </c>
      <c r="C149" s="634" t="s">
        <v>2005</v>
      </c>
      <c r="D149" s="634"/>
      <c r="E149" s="634"/>
      <c r="F149" s="634"/>
      <c r="G149" s="634"/>
      <c r="H149" s="17"/>
      <c r="I149" s="17">
        <f>ROUND(I151*(I133+I145)/2,2)</f>
        <v>-20479.97</v>
      </c>
      <c r="J149" s="17">
        <f t="shared" ref="J149:BU149" si="969">ROUND(J151*(J133+J145)/2,2)</f>
        <v>-20531.169999999998</v>
      </c>
      <c r="K149" s="17">
        <f t="shared" si="969"/>
        <v>-20473.599999999999</v>
      </c>
      <c r="L149" s="17">
        <f t="shared" si="969"/>
        <v>-20524.78</v>
      </c>
      <c r="M149" s="17">
        <f t="shared" si="969"/>
        <v>-20466.650000000001</v>
      </c>
      <c r="N149" s="17">
        <f t="shared" si="969"/>
        <v>-20737.259999999998</v>
      </c>
      <c r="O149" s="17">
        <f t="shared" si="969"/>
        <v>-20679.099999999999</v>
      </c>
      <c r="P149" s="17">
        <f t="shared" si="969"/>
        <v>-20620.54</v>
      </c>
      <c r="Q149" s="17">
        <f t="shared" si="969"/>
        <v>-20561.55</v>
      </c>
      <c r="R149" s="17">
        <f t="shared" si="969"/>
        <v>-20502.13</v>
      </c>
      <c r="S149" s="17">
        <f t="shared" si="969"/>
        <v>-20553.39</v>
      </c>
      <c r="T149" s="17">
        <f t="shared" si="969"/>
        <v>-20493.39</v>
      </c>
      <c r="U149" s="17">
        <f t="shared" si="969"/>
        <v>-20767.939999999999</v>
      </c>
      <c r="V149" s="17">
        <f t="shared" si="969"/>
        <v>-20707.93</v>
      </c>
      <c r="W149" s="17">
        <f t="shared" si="969"/>
        <v>-20647.48</v>
      </c>
      <c r="X149" s="17">
        <f t="shared" si="969"/>
        <v>-20586.61</v>
      </c>
      <c r="Y149" s="17">
        <f t="shared" si="969"/>
        <v>-20525.3</v>
      </c>
      <c r="Z149" s="17">
        <f t="shared" si="969"/>
        <v>-20576.62</v>
      </c>
      <c r="AA149" s="17">
        <f t="shared" si="969"/>
        <v>-20514.72</v>
      </c>
      <c r="AB149" s="17">
        <f t="shared" si="969"/>
        <v>-20338.759999999998</v>
      </c>
      <c r="AC149" s="17">
        <f t="shared" si="969"/>
        <v>-20275.689999999999</v>
      </c>
      <c r="AD149" s="17">
        <f t="shared" si="969"/>
        <v>-20212.189999999999</v>
      </c>
      <c r="AE149" s="17">
        <f t="shared" si="969"/>
        <v>-20148.259999999998</v>
      </c>
      <c r="AF149" s="17">
        <f t="shared" si="969"/>
        <v>-20198.63</v>
      </c>
      <c r="AG149" s="17">
        <f t="shared" si="969"/>
        <v>-20019.009999999998</v>
      </c>
      <c r="AH149" s="17">
        <f t="shared" si="969"/>
        <v>-20299.73</v>
      </c>
      <c r="AI149" s="17">
        <f t="shared" si="969"/>
        <v>-20234.849999999999</v>
      </c>
      <c r="AJ149" s="17">
        <f t="shared" si="969"/>
        <v>-20169.53</v>
      </c>
      <c r="AK149" s="17">
        <f t="shared" si="969"/>
        <v>-20103.75</v>
      </c>
      <c r="AL149" s="17">
        <f t="shared" si="969"/>
        <v>-20037.509999999998</v>
      </c>
      <c r="AM149" s="17">
        <f t="shared" si="969"/>
        <v>-19970.810000000001</v>
      </c>
      <c r="AN149" s="17">
        <f t="shared" si="969"/>
        <v>-19903.669999999998</v>
      </c>
      <c r="AO149" s="17">
        <f t="shared" si="969"/>
        <v>-19718.68</v>
      </c>
      <c r="AP149" s="17">
        <f t="shared" si="969"/>
        <v>-19650.3</v>
      </c>
      <c r="AQ149" s="17">
        <f t="shared" si="969"/>
        <v>-19581.47</v>
      </c>
      <c r="AR149" s="17">
        <f t="shared" si="969"/>
        <v>-19512.169999999998</v>
      </c>
      <c r="AS149" s="17">
        <f t="shared" si="969"/>
        <v>-19323.84</v>
      </c>
      <c r="AT149" s="17">
        <f t="shared" si="969"/>
        <v>-19253.310000000001</v>
      </c>
      <c r="AU149" s="17">
        <f t="shared" si="969"/>
        <v>-19182.3</v>
      </c>
      <c r="AV149" s="17">
        <f t="shared" si="969"/>
        <v>-18991.38</v>
      </c>
      <c r="AW149" s="17">
        <f t="shared" si="969"/>
        <v>-18919.12</v>
      </c>
      <c r="AX149" s="17">
        <f t="shared" si="969"/>
        <v>-18726.349999999999</v>
      </c>
      <c r="AY149" s="17">
        <f t="shared" si="969"/>
        <v>-18652.830000000002</v>
      </c>
      <c r="AZ149" s="17">
        <f t="shared" si="969"/>
        <v>-18096.259999999998</v>
      </c>
      <c r="BA149" s="17">
        <f t="shared" si="969"/>
        <v>-18020.560000000001</v>
      </c>
      <c r="BB149" s="17">
        <f t="shared" si="969"/>
        <v>-17944.38</v>
      </c>
      <c r="BC149" s="17">
        <f t="shared" si="969"/>
        <v>-17746.14</v>
      </c>
      <c r="BD149" s="17">
        <f t="shared" si="969"/>
        <v>-17668.650000000001</v>
      </c>
      <c r="BE149" s="17">
        <f t="shared" si="969"/>
        <v>-17468.509999999998</v>
      </c>
      <c r="BF149" s="17">
        <f t="shared" si="969"/>
        <v>-17389.71</v>
      </c>
      <c r="BG149" s="17">
        <f t="shared" si="969"/>
        <v>-17310.41</v>
      </c>
      <c r="BH149" s="17">
        <f t="shared" si="969"/>
        <v>-17107.54</v>
      </c>
      <c r="BI149" s="17">
        <f t="shared" si="969"/>
        <v>-17026.919999999998</v>
      </c>
      <c r="BJ149" s="17">
        <f t="shared" si="969"/>
        <v>-16822.099999999999</v>
      </c>
      <c r="BK149" s="17">
        <f t="shared" si="969"/>
        <v>-16616.16</v>
      </c>
      <c r="BL149" s="17">
        <f t="shared" si="969"/>
        <v>-16409.080000000002</v>
      </c>
      <c r="BM149" s="17">
        <f t="shared" si="969"/>
        <v>-15951.61</v>
      </c>
      <c r="BN149" s="17">
        <f t="shared" si="969"/>
        <v>-15866.55</v>
      </c>
      <c r="BO149" s="17">
        <f t="shared" si="969"/>
        <v>-15655.73</v>
      </c>
      <c r="BP149" s="17">
        <f t="shared" si="969"/>
        <v>-15569.31</v>
      </c>
      <c r="BQ149" s="17">
        <f t="shared" si="969"/>
        <v>-15356.49</v>
      </c>
      <c r="BR149" s="17">
        <f t="shared" si="969"/>
        <v>-15142.5</v>
      </c>
      <c r="BS149" s="17">
        <f t="shared" si="969"/>
        <v>-15053.84</v>
      </c>
      <c r="BT149" s="17">
        <f t="shared" si="969"/>
        <v>-14837.83</v>
      </c>
      <c r="BU149" s="17">
        <f t="shared" si="969"/>
        <v>-14366.38</v>
      </c>
      <c r="BV149" s="17">
        <f t="shared" ref="BV149:CO149" si="970">ROUND(BV151*(BV133+BV145)/2,2)</f>
        <v>-14274.85</v>
      </c>
      <c r="BW149" s="17">
        <f t="shared" si="970"/>
        <v>-14055</v>
      </c>
      <c r="BX149" s="17">
        <f t="shared" si="970"/>
        <v>-13833.96</v>
      </c>
      <c r="BY149" s="17">
        <f t="shared" si="970"/>
        <v>-13740.14</v>
      </c>
      <c r="BZ149" s="17">
        <f t="shared" si="970"/>
        <v>-13645.77</v>
      </c>
      <c r="CA149" s="17">
        <f t="shared" si="970"/>
        <v>-13421.78</v>
      </c>
      <c r="CB149" s="17">
        <f t="shared" si="970"/>
        <v>-12937.82</v>
      </c>
      <c r="CC149" s="17">
        <f t="shared" si="970"/>
        <v>-12840.47</v>
      </c>
      <c r="CD149" s="17">
        <f t="shared" si="970"/>
        <v>-12612.52</v>
      </c>
      <c r="CE149" s="17">
        <f t="shared" si="970"/>
        <v>-12513.69</v>
      </c>
      <c r="CF149" s="17">
        <f t="shared" si="970"/>
        <v>-12283.62</v>
      </c>
      <c r="CG149" s="17">
        <f t="shared" si="970"/>
        <v>-11921.32</v>
      </c>
      <c r="CH149" s="17">
        <f t="shared" si="970"/>
        <v>-11819.79</v>
      </c>
      <c r="CI149" s="17">
        <f t="shared" si="970"/>
        <v>-11717.69</v>
      </c>
      <c r="CJ149" s="17">
        <f t="shared" si="970"/>
        <v>-11614.99</v>
      </c>
      <c r="CK149" s="17">
        <f t="shared" si="970"/>
        <v>-11511.71</v>
      </c>
      <c r="CL149" s="17">
        <f t="shared" si="970"/>
        <v>-11009.89</v>
      </c>
      <c r="CM149" s="17">
        <f t="shared" si="970"/>
        <v>-10904.44</v>
      </c>
      <c r="CN149" s="17">
        <f t="shared" si="970"/>
        <v>-10798.38</v>
      </c>
      <c r="CO149" s="17">
        <f t="shared" si="970"/>
        <v>-10691.73</v>
      </c>
    </row>
    <row r="150" spans="2:93" s="556" customFormat="1">
      <c r="B150" s="556" t="s">
        <v>1943</v>
      </c>
      <c r="C150" s="634" t="s">
        <v>2005</v>
      </c>
      <c r="D150" s="634"/>
      <c r="E150" s="634"/>
      <c r="F150" s="634"/>
      <c r="G150" s="634"/>
      <c r="H150" s="556">
        <f>H144</f>
        <v>52.8</v>
      </c>
      <c r="I150" s="556">
        <f>I144</f>
        <v>52.1</v>
      </c>
      <c r="J150" s="556">
        <f t="shared" ref="J150:BU150" si="971">J144</f>
        <v>51.4</v>
      </c>
      <c r="K150" s="556">
        <f t="shared" si="971"/>
        <v>50.7</v>
      </c>
      <c r="L150" s="556">
        <f t="shared" si="971"/>
        <v>50.1</v>
      </c>
      <c r="M150" s="556">
        <f t="shared" si="971"/>
        <v>48.7</v>
      </c>
      <c r="N150" s="556">
        <f t="shared" si="971"/>
        <v>48.1</v>
      </c>
      <c r="O150" s="556">
        <f t="shared" si="971"/>
        <v>47.4</v>
      </c>
      <c r="P150" s="556">
        <f t="shared" si="971"/>
        <v>46.7</v>
      </c>
      <c r="Q150" s="556">
        <f t="shared" si="971"/>
        <v>46.1</v>
      </c>
      <c r="R150" s="556">
        <f t="shared" si="971"/>
        <v>45.4</v>
      </c>
      <c r="S150" s="556">
        <f t="shared" si="971"/>
        <v>44.8</v>
      </c>
      <c r="T150" s="556">
        <f t="shared" si="971"/>
        <v>43.5</v>
      </c>
      <c r="U150" s="556">
        <f t="shared" si="971"/>
        <v>42.9</v>
      </c>
      <c r="V150" s="556">
        <f t="shared" si="971"/>
        <v>42.2</v>
      </c>
      <c r="W150" s="556">
        <f t="shared" si="971"/>
        <v>41.6</v>
      </c>
      <c r="X150" s="556">
        <f t="shared" si="971"/>
        <v>41</v>
      </c>
      <c r="Y150" s="556">
        <f t="shared" si="971"/>
        <v>40.299999999999997</v>
      </c>
      <c r="Z150" s="556">
        <f t="shared" si="971"/>
        <v>39.700000000000003</v>
      </c>
      <c r="AA150" s="556">
        <f t="shared" si="971"/>
        <v>39.1</v>
      </c>
      <c r="AB150" s="556">
        <f t="shared" si="971"/>
        <v>38.5</v>
      </c>
      <c r="AC150" s="556">
        <f t="shared" si="971"/>
        <v>37.9</v>
      </c>
      <c r="AD150" s="556">
        <f t="shared" si="971"/>
        <v>37.299999999999997</v>
      </c>
      <c r="AE150" s="556">
        <f t="shared" si="971"/>
        <v>36.700000000000003</v>
      </c>
      <c r="AF150" s="556">
        <f t="shared" si="971"/>
        <v>36.1</v>
      </c>
      <c r="AG150" s="556">
        <f t="shared" si="971"/>
        <v>34.9</v>
      </c>
      <c r="AH150" s="556">
        <f t="shared" si="971"/>
        <v>34.299999999999997</v>
      </c>
      <c r="AI150" s="556">
        <f t="shared" si="971"/>
        <v>33.700000000000003</v>
      </c>
      <c r="AJ150" s="556">
        <f t="shared" si="971"/>
        <v>33.200000000000003</v>
      </c>
      <c r="AK150" s="556">
        <f t="shared" si="971"/>
        <v>32.6</v>
      </c>
      <c r="AL150" s="556">
        <f t="shared" si="971"/>
        <v>32</v>
      </c>
      <c r="AM150" s="556">
        <f t="shared" si="971"/>
        <v>31.4</v>
      </c>
      <c r="AN150" s="556">
        <f t="shared" si="971"/>
        <v>30.9</v>
      </c>
      <c r="AO150" s="556">
        <f t="shared" si="971"/>
        <v>30.3</v>
      </c>
      <c r="AP150" s="556">
        <f t="shared" si="971"/>
        <v>29.8</v>
      </c>
      <c r="AQ150" s="556">
        <f t="shared" si="971"/>
        <v>29.2</v>
      </c>
      <c r="AR150" s="556">
        <f t="shared" si="971"/>
        <v>28.7</v>
      </c>
      <c r="AS150" s="556">
        <f t="shared" si="971"/>
        <v>28.2</v>
      </c>
      <c r="AT150" s="556">
        <f t="shared" si="971"/>
        <v>27.6</v>
      </c>
      <c r="AU150" s="556">
        <f t="shared" si="971"/>
        <v>27.1</v>
      </c>
      <c r="AV150" s="556">
        <f t="shared" si="971"/>
        <v>26.6</v>
      </c>
      <c r="AW150" s="556">
        <f t="shared" si="971"/>
        <v>26.1</v>
      </c>
      <c r="AX150" s="556">
        <f t="shared" si="971"/>
        <v>25.6</v>
      </c>
      <c r="AY150" s="556">
        <f t="shared" si="971"/>
        <v>25.6</v>
      </c>
      <c r="AZ150" s="556">
        <f t="shared" si="971"/>
        <v>25</v>
      </c>
      <c r="BA150" s="556">
        <f t="shared" si="971"/>
        <v>24.5</v>
      </c>
      <c r="BB150" s="556">
        <f t="shared" si="971"/>
        <v>24.1</v>
      </c>
      <c r="BC150" s="556">
        <f t="shared" si="971"/>
        <v>23.6</v>
      </c>
      <c r="BD150" s="556">
        <f t="shared" si="971"/>
        <v>23.1</v>
      </c>
      <c r="BE150" s="556">
        <f t="shared" si="971"/>
        <v>22.6</v>
      </c>
      <c r="BF150" s="556">
        <f t="shared" si="971"/>
        <v>22.1</v>
      </c>
      <c r="BG150" s="556">
        <f t="shared" si="971"/>
        <v>21.7</v>
      </c>
      <c r="BH150" s="556">
        <f t="shared" si="971"/>
        <v>21.2</v>
      </c>
      <c r="BI150" s="556">
        <f t="shared" si="971"/>
        <v>20.8</v>
      </c>
      <c r="BJ150" s="556">
        <f t="shared" si="971"/>
        <v>20.3</v>
      </c>
      <c r="BK150" s="556">
        <f t="shared" si="971"/>
        <v>19.899999999999999</v>
      </c>
      <c r="BL150" s="556">
        <f t="shared" si="971"/>
        <v>19.899999999999999</v>
      </c>
      <c r="BM150" s="556">
        <f t="shared" si="971"/>
        <v>19.399999999999999</v>
      </c>
      <c r="BN150" s="556">
        <f t="shared" si="971"/>
        <v>19</v>
      </c>
      <c r="BO150" s="556">
        <f t="shared" si="971"/>
        <v>18.600000000000001</v>
      </c>
      <c r="BP150" s="556">
        <f t="shared" si="971"/>
        <v>18.2</v>
      </c>
      <c r="BQ150" s="556">
        <f t="shared" si="971"/>
        <v>17.8</v>
      </c>
      <c r="BR150" s="556">
        <f t="shared" si="971"/>
        <v>17.399999999999999</v>
      </c>
      <c r="BS150" s="556">
        <f t="shared" si="971"/>
        <v>17</v>
      </c>
      <c r="BT150" s="556">
        <f t="shared" si="971"/>
        <v>17</v>
      </c>
      <c r="BU150" s="556">
        <f t="shared" si="971"/>
        <v>16.600000000000001</v>
      </c>
      <c r="BV150" s="556">
        <f t="shared" ref="BV150:CO150" si="972">BV144</f>
        <v>16.2</v>
      </c>
      <c r="BW150" s="556">
        <f t="shared" si="972"/>
        <v>15.9</v>
      </c>
      <c r="BX150" s="556">
        <f t="shared" si="972"/>
        <v>15.5</v>
      </c>
      <c r="BY150" s="556">
        <f t="shared" si="972"/>
        <v>15.1</v>
      </c>
      <c r="BZ150" s="556">
        <f t="shared" si="972"/>
        <v>14.8</v>
      </c>
      <c r="CA150" s="556">
        <f t="shared" si="972"/>
        <v>14.8</v>
      </c>
      <c r="CB150" s="556">
        <f t="shared" si="972"/>
        <v>14.4</v>
      </c>
      <c r="CC150" s="556">
        <f t="shared" si="972"/>
        <v>14.1</v>
      </c>
      <c r="CD150" s="556">
        <f t="shared" si="972"/>
        <v>13.8</v>
      </c>
      <c r="CE150" s="556">
        <f t="shared" si="972"/>
        <v>13.5</v>
      </c>
      <c r="CF150" s="556">
        <f t="shared" si="972"/>
        <v>13.5</v>
      </c>
      <c r="CG150" s="556">
        <f t="shared" si="972"/>
        <v>13.1</v>
      </c>
      <c r="CH150" s="556">
        <f t="shared" si="972"/>
        <v>12.8</v>
      </c>
      <c r="CI150" s="556">
        <f t="shared" si="972"/>
        <v>12.5</v>
      </c>
      <c r="CJ150" s="556">
        <f t="shared" si="972"/>
        <v>12.2</v>
      </c>
      <c r="CK150" s="556">
        <f t="shared" si="972"/>
        <v>12.2</v>
      </c>
      <c r="CL150" s="556">
        <f t="shared" si="972"/>
        <v>12</v>
      </c>
      <c r="CM150" s="556">
        <f t="shared" si="972"/>
        <v>11.7</v>
      </c>
      <c r="CN150" s="556">
        <f t="shared" si="972"/>
        <v>11.4</v>
      </c>
      <c r="CO150" s="556">
        <f t="shared" si="972"/>
        <v>11.1</v>
      </c>
    </row>
    <row r="151" spans="2:93" s="556" customFormat="1">
      <c r="B151" s="556" t="s">
        <v>1977</v>
      </c>
      <c r="C151" s="634" t="s">
        <v>2005</v>
      </c>
      <c r="D151" s="634"/>
      <c r="E151" s="634"/>
      <c r="F151" s="634"/>
      <c r="G151" s="634"/>
      <c r="I151" s="26">
        <f>-ROUND((1+H158)/H150,4)</f>
        <v>-1.89E-2</v>
      </c>
      <c r="J151" s="26">
        <f t="shared" ref="J151:BU151" si="973">-ROUND((1+I158)/I150,4)</f>
        <v>-1.89E-2</v>
      </c>
      <c r="K151" s="26">
        <f t="shared" si="973"/>
        <v>-1.8800000000000001E-2</v>
      </c>
      <c r="L151" s="26">
        <f t="shared" si="973"/>
        <v>-1.8800000000000001E-2</v>
      </c>
      <c r="M151" s="26">
        <f t="shared" si="973"/>
        <v>-1.8700000000000001E-2</v>
      </c>
      <c r="N151" s="26">
        <f t="shared" si="973"/>
        <v>-1.89E-2</v>
      </c>
      <c r="O151" s="26">
        <f t="shared" si="973"/>
        <v>-1.8800000000000001E-2</v>
      </c>
      <c r="P151" s="26">
        <f t="shared" si="973"/>
        <v>-1.8700000000000001E-2</v>
      </c>
      <c r="Q151" s="26">
        <f t="shared" si="973"/>
        <v>-1.8599999999999998E-2</v>
      </c>
      <c r="R151" s="26">
        <f t="shared" si="973"/>
        <v>-1.8499999999999999E-2</v>
      </c>
      <c r="S151" s="26">
        <f t="shared" si="973"/>
        <v>-1.8499999999999999E-2</v>
      </c>
      <c r="T151" s="26">
        <f t="shared" si="973"/>
        <v>-1.84E-2</v>
      </c>
      <c r="U151" s="26">
        <f t="shared" si="973"/>
        <v>-1.8599999999999998E-2</v>
      </c>
      <c r="V151" s="26">
        <f t="shared" si="973"/>
        <v>-1.8499999999999999E-2</v>
      </c>
      <c r="W151" s="26">
        <f t="shared" si="973"/>
        <v>-1.84E-2</v>
      </c>
      <c r="X151" s="26">
        <f t="shared" si="973"/>
        <v>-1.83E-2</v>
      </c>
      <c r="Y151" s="26">
        <f t="shared" si="973"/>
        <v>-1.8200000000000001E-2</v>
      </c>
      <c r="Z151" s="26">
        <f t="shared" si="973"/>
        <v>-1.8200000000000001E-2</v>
      </c>
      <c r="AA151" s="26">
        <f t="shared" si="973"/>
        <v>-1.8100000000000002E-2</v>
      </c>
      <c r="AB151" s="26">
        <f t="shared" si="973"/>
        <v>-1.7899999999999999E-2</v>
      </c>
      <c r="AC151" s="26">
        <f t="shared" si="973"/>
        <v>-1.78E-2</v>
      </c>
      <c r="AD151" s="26">
        <f t="shared" si="973"/>
        <v>-1.77E-2</v>
      </c>
      <c r="AE151" s="26">
        <f t="shared" si="973"/>
        <v>-1.7600000000000001E-2</v>
      </c>
      <c r="AF151" s="26">
        <f t="shared" si="973"/>
        <v>-1.7600000000000001E-2</v>
      </c>
      <c r="AG151" s="26">
        <f t="shared" si="973"/>
        <v>-1.7399999999999999E-2</v>
      </c>
      <c r="AH151" s="26">
        <f t="shared" si="973"/>
        <v>-1.7600000000000001E-2</v>
      </c>
      <c r="AI151" s="26">
        <f t="shared" si="973"/>
        <v>-1.7500000000000002E-2</v>
      </c>
      <c r="AJ151" s="26">
        <f t="shared" si="973"/>
        <v>-1.7399999999999999E-2</v>
      </c>
      <c r="AK151" s="26">
        <f t="shared" si="973"/>
        <v>-1.7299999999999999E-2</v>
      </c>
      <c r="AL151" s="26">
        <f t="shared" si="973"/>
        <v>-1.72E-2</v>
      </c>
      <c r="AM151" s="26">
        <f t="shared" si="973"/>
        <v>-1.7100000000000001E-2</v>
      </c>
      <c r="AN151" s="26">
        <f t="shared" si="973"/>
        <v>-1.7000000000000001E-2</v>
      </c>
      <c r="AO151" s="26">
        <f t="shared" si="973"/>
        <v>-1.6799999999999999E-2</v>
      </c>
      <c r="AP151" s="26">
        <f t="shared" si="973"/>
        <v>-1.67E-2</v>
      </c>
      <c r="AQ151" s="26">
        <f t="shared" si="973"/>
        <v>-1.66E-2</v>
      </c>
      <c r="AR151" s="26">
        <f t="shared" si="973"/>
        <v>-1.6500000000000001E-2</v>
      </c>
      <c r="AS151" s="26">
        <f t="shared" si="973"/>
        <v>-1.6299999999999999E-2</v>
      </c>
      <c r="AT151" s="26">
        <f t="shared" si="973"/>
        <v>-1.6199999999999999E-2</v>
      </c>
      <c r="AU151" s="26">
        <f t="shared" si="973"/>
        <v>-1.61E-2</v>
      </c>
      <c r="AV151" s="26">
        <f t="shared" si="973"/>
        <v>-1.5900000000000001E-2</v>
      </c>
      <c r="AW151" s="26">
        <f t="shared" si="973"/>
        <v>-1.5800000000000002E-2</v>
      </c>
      <c r="AX151" s="26">
        <f t="shared" si="973"/>
        <v>-1.5599999999999999E-2</v>
      </c>
      <c r="AY151" s="26">
        <f t="shared" si="973"/>
        <v>-1.55E-2</v>
      </c>
      <c r="AZ151" s="26">
        <f t="shared" si="973"/>
        <v>-1.4999999999999999E-2</v>
      </c>
      <c r="BA151" s="26">
        <f t="shared" si="973"/>
        <v>-1.49E-2</v>
      </c>
      <c r="BB151" s="26">
        <f t="shared" si="973"/>
        <v>-1.4800000000000001E-2</v>
      </c>
      <c r="BC151" s="26">
        <f t="shared" si="973"/>
        <v>-1.46E-2</v>
      </c>
      <c r="BD151" s="26">
        <f t="shared" si="973"/>
        <v>-1.4500000000000001E-2</v>
      </c>
      <c r="BE151" s="26">
        <f t="shared" si="973"/>
        <v>-1.43E-2</v>
      </c>
      <c r="BF151" s="26">
        <f t="shared" si="973"/>
        <v>-1.4200000000000001E-2</v>
      </c>
      <c r="BG151" s="26">
        <f t="shared" si="973"/>
        <v>-1.41E-2</v>
      </c>
      <c r="BH151" s="26">
        <f t="shared" si="973"/>
        <v>-1.3899999999999999E-2</v>
      </c>
      <c r="BI151" s="26">
        <f t="shared" si="973"/>
        <v>-1.38E-2</v>
      </c>
      <c r="BJ151" s="26">
        <f t="shared" si="973"/>
        <v>-1.3599999999999999E-2</v>
      </c>
      <c r="BK151" s="26">
        <f t="shared" si="973"/>
        <v>-1.34E-2</v>
      </c>
      <c r="BL151" s="26">
        <f t="shared" si="973"/>
        <v>-1.32E-2</v>
      </c>
      <c r="BM151" s="26">
        <f t="shared" si="973"/>
        <v>-1.2800000000000001E-2</v>
      </c>
      <c r="BN151" s="26">
        <f t="shared" si="973"/>
        <v>-1.2699999999999999E-2</v>
      </c>
      <c r="BO151" s="26">
        <f t="shared" si="973"/>
        <v>-1.2500000000000001E-2</v>
      </c>
      <c r="BP151" s="26">
        <f t="shared" si="973"/>
        <v>-1.24E-2</v>
      </c>
      <c r="BQ151" s="26">
        <f t="shared" si="973"/>
        <v>-1.2200000000000001E-2</v>
      </c>
      <c r="BR151" s="26">
        <f t="shared" si="973"/>
        <v>-1.2E-2</v>
      </c>
      <c r="BS151" s="26">
        <f t="shared" si="973"/>
        <v>-1.1900000000000001E-2</v>
      </c>
      <c r="BT151" s="26">
        <f t="shared" si="973"/>
        <v>-1.17E-2</v>
      </c>
      <c r="BU151" s="26">
        <f t="shared" si="973"/>
        <v>-1.1299999999999999E-2</v>
      </c>
      <c r="BV151" s="26">
        <f t="shared" ref="BV151:CO151" si="974">-ROUND((1+BU158)/BU150,4)</f>
        <v>-1.12E-2</v>
      </c>
      <c r="BW151" s="26">
        <f t="shared" si="974"/>
        <v>-1.0999999999999999E-2</v>
      </c>
      <c r="BX151" s="26">
        <f t="shared" si="974"/>
        <v>-1.0800000000000001E-2</v>
      </c>
      <c r="BY151" s="26">
        <f t="shared" si="974"/>
        <v>-1.0699999999999999E-2</v>
      </c>
      <c r="BZ151" s="26">
        <f t="shared" si="974"/>
        <v>-1.06E-2</v>
      </c>
      <c r="CA151" s="26">
        <f t="shared" si="974"/>
        <v>-1.04E-2</v>
      </c>
      <c r="CB151" s="26">
        <f t="shared" si="974"/>
        <v>-0.01</v>
      </c>
      <c r="CC151" s="26">
        <f t="shared" si="974"/>
        <v>-9.9000000000000008E-3</v>
      </c>
      <c r="CD151" s="26">
        <f t="shared" si="974"/>
        <v>-9.7000000000000003E-3</v>
      </c>
      <c r="CE151" s="26">
        <f t="shared" si="974"/>
        <v>-9.5999999999999992E-3</v>
      </c>
      <c r="CF151" s="26">
        <f t="shared" si="974"/>
        <v>-9.4000000000000004E-3</v>
      </c>
      <c r="CG151" s="26">
        <f t="shared" si="974"/>
        <v>-9.1000000000000004E-3</v>
      </c>
      <c r="CH151" s="26">
        <f t="shared" si="974"/>
        <v>-8.9999999999999993E-3</v>
      </c>
      <c r="CI151" s="26">
        <f t="shared" si="974"/>
        <v>-8.8999999999999999E-3</v>
      </c>
      <c r="CJ151" s="26">
        <f t="shared" si="974"/>
        <v>-8.8000000000000005E-3</v>
      </c>
      <c r="CK151" s="26">
        <f t="shared" si="974"/>
        <v>-8.6999999999999994E-3</v>
      </c>
      <c r="CL151" s="26">
        <f t="shared" si="974"/>
        <v>-8.3000000000000001E-3</v>
      </c>
      <c r="CM151" s="26">
        <f t="shared" si="974"/>
        <v>-8.2000000000000007E-3</v>
      </c>
      <c r="CN151" s="26">
        <f t="shared" si="974"/>
        <v>-8.0999999999999996E-3</v>
      </c>
      <c r="CO151" s="26">
        <f t="shared" si="974"/>
        <v>-8.0000000000000002E-3</v>
      </c>
    </row>
    <row r="152" spans="2:93" s="556" customFormat="1">
      <c r="B152" s="556" t="s">
        <v>1988</v>
      </c>
      <c r="C152" s="634" t="s">
        <v>2005</v>
      </c>
      <c r="D152" s="634"/>
      <c r="E152" s="634"/>
      <c r="F152" s="634"/>
      <c r="G152" s="634"/>
      <c r="H152" s="17"/>
      <c r="I152" s="17">
        <f>-I136</f>
        <v>2706</v>
      </c>
      <c r="J152" s="17">
        <f t="shared" ref="J152:BU152" si="975">-J136</f>
        <v>2712</v>
      </c>
      <c r="K152" s="17">
        <f t="shared" si="975"/>
        <v>2719</v>
      </c>
      <c r="L152" s="17">
        <f t="shared" si="975"/>
        <v>2726</v>
      </c>
      <c r="M152" s="17">
        <f t="shared" si="975"/>
        <v>2733</v>
      </c>
      <c r="N152" s="17">
        <f t="shared" si="975"/>
        <v>2740</v>
      </c>
      <c r="O152" s="17">
        <f t="shared" si="975"/>
        <v>2746</v>
      </c>
      <c r="P152" s="17">
        <f t="shared" si="975"/>
        <v>2753</v>
      </c>
      <c r="Q152" s="17">
        <f t="shared" si="975"/>
        <v>2760</v>
      </c>
      <c r="R152" s="17">
        <f t="shared" si="975"/>
        <v>2767</v>
      </c>
      <c r="S152" s="17">
        <f t="shared" si="975"/>
        <v>2774</v>
      </c>
      <c r="T152" s="17">
        <f t="shared" si="975"/>
        <v>2781</v>
      </c>
      <c r="U152" s="17">
        <f t="shared" si="975"/>
        <v>2788</v>
      </c>
      <c r="V152" s="17">
        <f t="shared" si="975"/>
        <v>2795</v>
      </c>
      <c r="W152" s="17">
        <f t="shared" si="975"/>
        <v>2802</v>
      </c>
      <c r="X152" s="17">
        <f t="shared" si="975"/>
        <v>2809</v>
      </c>
      <c r="Y152" s="17">
        <f t="shared" si="975"/>
        <v>2816</v>
      </c>
      <c r="Z152" s="17">
        <f t="shared" si="975"/>
        <v>2823</v>
      </c>
      <c r="AA152" s="17">
        <f t="shared" si="975"/>
        <v>2830</v>
      </c>
      <c r="AB152" s="17">
        <f t="shared" si="975"/>
        <v>2837</v>
      </c>
      <c r="AC152" s="17">
        <f t="shared" si="975"/>
        <v>2844</v>
      </c>
      <c r="AD152" s="17">
        <f t="shared" si="975"/>
        <v>2851</v>
      </c>
      <c r="AE152" s="17">
        <f t="shared" si="975"/>
        <v>2858</v>
      </c>
      <c r="AF152" s="17">
        <f t="shared" si="975"/>
        <v>2866</v>
      </c>
      <c r="AG152" s="17">
        <f t="shared" si="975"/>
        <v>2873</v>
      </c>
      <c r="AH152" s="17">
        <f t="shared" si="975"/>
        <v>2880</v>
      </c>
      <c r="AI152" s="17">
        <f t="shared" si="975"/>
        <v>2887</v>
      </c>
      <c r="AJ152" s="17">
        <f t="shared" si="975"/>
        <v>2894</v>
      </c>
      <c r="AK152" s="17">
        <f t="shared" si="975"/>
        <v>2902</v>
      </c>
      <c r="AL152" s="17">
        <f t="shared" si="975"/>
        <v>2909</v>
      </c>
      <c r="AM152" s="17">
        <f t="shared" si="975"/>
        <v>2916</v>
      </c>
      <c r="AN152" s="17">
        <f t="shared" si="975"/>
        <v>2923</v>
      </c>
      <c r="AO152" s="17">
        <f t="shared" si="975"/>
        <v>2931</v>
      </c>
      <c r="AP152" s="17">
        <f t="shared" si="975"/>
        <v>2938</v>
      </c>
      <c r="AQ152" s="17">
        <f t="shared" si="975"/>
        <v>2945</v>
      </c>
      <c r="AR152" s="17">
        <f t="shared" si="975"/>
        <v>2953</v>
      </c>
      <c r="AS152" s="17">
        <f t="shared" si="975"/>
        <v>2960</v>
      </c>
      <c r="AT152" s="17">
        <f t="shared" si="975"/>
        <v>2967</v>
      </c>
      <c r="AU152" s="17">
        <f t="shared" si="975"/>
        <v>2975</v>
      </c>
      <c r="AV152" s="17">
        <f t="shared" si="975"/>
        <v>2982</v>
      </c>
      <c r="AW152" s="17">
        <f t="shared" si="975"/>
        <v>2990</v>
      </c>
      <c r="AX152" s="17">
        <f t="shared" si="975"/>
        <v>2997</v>
      </c>
      <c r="AY152" s="17">
        <f t="shared" si="975"/>
        <v>3005</v>
      </c>
      <c r="AZ152" s="17">
        <f t="shared" si="975"/>
        <v>3012</v>
      </c>
      <c r="BA152" s="17">
        <f t="shared" si="975"/>
        <v>3020</v>
      </c>
      <c r="BB152" s="17">
        <f t="shared" si="975"/>
        <v>3027</v>
      </c>
      <c r="BC152" s="17">
        <f t="shared" si="975"/>
        <v>3035</v>
      </c>
      <c r="BD152" s="17">
        <f t="shared" si="975"/>
        <v>3043</v>
      </c>
      <c r="BE152" s="17">
        <f t="shared" si="975"/>
        <v>3050</v>
      </c>
      <c r="BF152" s="17">
        <f t="shared" si="975"/>
        <v>3058</v>
      </c>
      <c r="BG152" s="17">
        <f t="shared" si="975"/>
        <v>3065</v>
      </c>
      <c r="BH152" s="17">
        <f t="shared" si="975"/>
        <v>3073</v>
      </c>
      <c r="BI152" s="17">
        <f t="shared" si="975"/>
        <v>3081</v>
      </c>
      <c r="BJ152" s="17">
        <f t="shared" si="975"/>
        <v>3088</v>
      </c>
      <c r="BK152" s="17">
        <f t="shared" si="975"/>
        <v>3096</v>
      </c>
      <c r="BL152" s="17">
        <f t="shared" si="975"/>
        <v>3104</v>
      </c>
      <c r="BM152" s="17">
        <f t="shared" si="975"/>
        <v>3112</v>
      </c>
      <c r="BN152" s="17">
        <f t="shared" si="975"/>
        <v>3119</v>
      </c>
      <c r="BO152" s="17">
        <f t="shared" si="975"/>
        <v>3127</v>
      </c>
      <c r="BP152" s="17">
        <f t="shared" si="975"/>
        <v>3135</v>
      </c>
      <c r="BQ152" s="17">
        <f t="shared" si="975"/>
        <v>3143</v>
      </c>
      <c r="BR152" s="17">
        <f t="shared" si="975"/>
        <v>3151</v>
      </c>
      <c r="BS152" s="17">
        <f t="shared" si="975"/>
        <v>3159</v>
      </c>
      <c r="BT152" s="17">
        <f t="shared" si="975"/>
        <v>3167</v>
      </c>
      <c r="BU152" s="17">
        <f t="shared" si="975"/>
        <v>3174</v>
      </c>
      <c r="BV152" s="17">
        <f t="shared" ref="BV152:CO152" si="976">-BV136</f>
        <v>3182</v>
      </c>
      <c r="BW152" s="17">
        <f t="shared" si="976"/>
        <v>3190</v>
      </c>
      <c r="BX152" s="17">
        <f t="shared" si="976"/>
        <v>3198</v>
      </c>
      <c r="BY152" s="17">
        <f t="shared" si="976"/>
        <v>3206</v>
      </c>
      <c r="BZ152" s="17">
        <f t="shared" si="976"/>
        <v>3214</v>
      </c>
      <c r="CA152" s="17">
        <f t="shared" si="976"/>
        <v>3222</v>
      </c>
      <c r="CB152" s="17">
        <f t="shared" si="976"/>
        <v>3230</v>
      </c>
      <c r="CC152" s="17">
        <f t="shared" si="976"/>
        <v>3238</v>
      </c>
      <c r="CD152" s="17">
        <f t="shared" si="976"/>
        <v>3247</v>
      </c>
      <c r="CE152" s="17">
        <f t="shared" si="976"/>
        <v>3255</v>
      </c>
      <c r="CF152" s="17">
        <f t="shared" si="976"/>
        <v>3263</v>
      </c>
      <c r="CG152" s="17">
        <f t="shared" si="976"/>
        <v>3271</v>
      </c>
      <c r="CH152" s="17">
        <f t="shared" si="976"/>
        <v>3279</v>
      </c>
      <c r="CI152" s="17">
        <f t="shared" si="976"/>
        <v>3287</v>
      </c>
      <c r="CJ152" s="17">
        <f t="shared" si="976"/>
        <v>3296</v>
      </c>
      <c r="CK152" s="17">
        <f t="shared" si="976"/>
        <v>3304</v>
      </c>
      <c r="CL152" s="17">
        <f t="shared" si="976"/>
        <v>3312</v>
      </c>
      <c r="CM152" s="17">
        <f t="shared" si="976"/>
        <v>3320</v>
      </c>
      <c r="CN152" s="17">
        <f t="shared" si="976"/>
        <v>3329</v>
      </c>
      <c r="CO152" s="17">
        <f t="shared" si="976"/>
        <v>3337</v>
      </c>
    </row>
    <row r="153" spans="2:93" s="556" customFormat="1">
      <c r="B153" s="556" t="s">
        <v>1989</v>
      </c>
      <c r="C153" s="634" t="s">
        <v>2007</v>
      </c>
      <c r="D153" s="634"/>
      <c r="E153" s="639">
        <v>0</v>
      </c>
      <c r="F153" s="634"/>
      <c r="G153" s="634"/>
      <c r="H153" s="17">
        <f>E153</f>
        <v>0</v>
      </c>
      <c r="I153" s="17">
        <f>I148+I149+I152</f>
        <v>-17773.97</v>
      </c>
      <c r="J153" s="17">
        <f t="shared" ref="J153:BU153" si="977">J148+J149+J152</f>
        <v>-35593.14</v>
      </c>
      <c r="K153" s="17">
        <f t="shared" si="977"/>
        <v>-53347.74</v>
      </c>
      <c r="L153" s="17">
        <f t="shared" si="977"/>
        <v>-71146.51999999999</v>
      </c>
      <c r="M153" s="17">
        <f t="shared" si="977"/>
        <v>-88880.169999999984</v>
      </c>
      <c r="N153" s="17">
        <f t="shared" si="977"/>
        <v>-106877.42999999998</v>
      </c>
      <c r="O153" s="17">
        <f t="shared" si="977"/>
        <v>-124810.52999999997</v>
      </c>
      <c r="P153" s="17">
        <f t="shared" si="977"/>
        <v>-142678.06999999998</v>
      </c>
      <c r="Q153" s="17">
        <f t="shared" si="977"/>
        <v>-160479.61999999997</v>
      </c>
      <c r="R153" s="17">
        <f t="shared" si="977"/>
        <v>-178214.74999999997</v>
      </c>
      <c r="S153" s="17">
        <f t="shared" si="977"/>
        <v>-195994.13999999996</v>
      </c>
      <c r="T153" s="17">
        <f t="shared" si="977"/>
        <v>-213706.52999999997</v>
      </c>
      <c r="U153" s="17">
        <f t="shared" si="977"/>
        <v>-231686.46999999997</v>
      </c>
      <c r="V153" s="17">
        <f t="shared" si="977"/>
        <v>-249599.39999999997</v>
      </c>
      <c r="W153" s="17">
        <f t="shared" si="977"/>
        <v>-267444.87999999995</v>
      </c>
      <c r="X153" s="17">
        <f t="shared" si="977"/>
        <v>-285222.48999999993</v>
      </c>
      <c r="Y153" s="17">
        <f t="shared" si="977"/>
        <v>-302931.78999999992</v>
      </c>
      <c r="Z153" s="17">
        <f t="shared" si="977"/>
        <v>-320685.40999999992</v>
      </c>
      <c r="AA153" s="17">
        <f t="shared" si="977"/>
        <v>-338370.12999999989</v>
      </c>
      <c r="AB153" s="17">
        <f t="shared" si="977"/>
        <v>-355871.8899999999</v>
      </c>
      <c r="AC153" s="17">
        <f t="shared" si="977"/>
        <v>-373303.5799999999</v>
      </c>
      <c r="AD153" s="17">
        <f t="shared" si="977"/>
        <v>-390664.7699999999</v>
      </c>
      <c r="AE153" s="17">
        <f t="shared" si="977"/>
        <v>-407955.02999999991</v>
      </c>
      <c r="AF153" s="17">
        <f t="shared" si="977"/>
        <v>-425287.65999999992</v>
      </c>
      <c r="AG153" s="17">
        <f t="shared" si="977"/>
        <v>-442433.66999999993</v>
      </c>
      <c r="AH153" s="17">
        <f t="shared" si="977"/>
        <v>-459853.39999999991</v>
      </c>
      <c r="AI153" s="17">
        <f t="shared" si="977"/>
        <v>-477201.24999999988</v>
      </c>
      <c r="AJ153" s="17">
        <f t="shared" si="977"/>
        <v>-494476.77999999991</v>
      </c>
      <c r="AK153" s="17">
        <f t="shared" si="977"/>
        <v>-511678.52999999991</v>
      </c>
      <c r="AL153" s="17">
        <f t="shared" si="977"/>
        <v>-528807.03999999992</v>
      </c>
      <c r="AM153" s="17">
        <f t="shared" si="977"/>
        <v>-545861.85</v>
      </c>
      <c r="AN153" s="17">
        <f t="shared" si="977"/>
        <v>-562842.52</v>
      </c>
      <c r="AO153" s="17">
        <f t="shared" si="977"/>
        <v>-579630.20000000007</v>
      </c>
      <c r="AP153" s="17">
        <f t="shared" si="977"/>
        <v>-596342.50000000012</v>
      </c>
      <c r="AQ153" s="17">
        <f t="shared" si="977"/>
        <v>-612978.97000000009</v>
      </c>
      <c r="AR153" s="17">
        <f t="shared" si="977"/>
        <v>-629538.14000000013</v>
      </c>
      <c r="AS153" s="17">
        <f t="shared" si="977"/>
        <v>-645901.9800000001</v>
      </c>
      <c r="AT153" s="17">
        <f t="shared" si="977"/>
        <v>-662188.29000000015</v>
      </c>
      <c r="AU153" s="17">
        <f t="shared" si="977"/>
        <v>-678395.5900000002</v>
      </c>
      <c r="AV153" s="17">
        <f t="shared" si="977"/>
        <v>-694404.9700000002</v>
      </c>
      <c r="AW153" s="17">
        <f t="shared" si="977"/>
        <v>-710334.0900000002</v>
      </c>
      <c r="AX153" s="17">
        <f t="shared" si="977"/>
        <v>-726063.44000000018</v>
      </c>
      <c r="AY153" s="17">
        <f t="shared" si="977"/>
        <v>-741711.27000000014</v>
      </c>
      <c r="AZ153" s="17">
        <f t="shared" si="977"/>
        <v>-756795.53000000014</v>
      </c>
      <c r="BA153" s="17">
        <f t="shared" si="977"/>
        <v>-771796.0900000002</v>
      </c>
      <c r="BB153" s="17">
        <f t="shared" si="977"/>
        <v>-786713.4700000002</v>
      </c>
      <c r="BC153" s="17">
        <f t="shared" si="977"/>
        <v>-801424.61000000022</v>
      </c>
      <c r="BD153" s="17">
        <f t="shared" si="977"/>
        <v>-816050.26000000024</v>
      </c>
      <c r="BE153" s="17">
        <f t="shared" si="977"/>
        <v>-830468.77000000025</v>
      </c>
      <c r="BF153" s="17">
        <f t="shared" si="977"/>
        <v>-844800.48000000021</v>
      </c>
      <c r="BG153" s="17">
        <f t="shared" si="977"/>
        <v>-859045.89000000025</v>
      </c>
      <c r="BH153" s="17">
        <f t="shared" si="977"/>
        <v>-873080.43000000028</v>
      </c>
      <c r="BI153" s="17">
        <f t="shared" si="977"/>
        <v>-887026.35000000033</v>
      </c>
      <c r="BJ153" s="17">
        <f t="shared" si="977"/>
        <v>-900760.4500000003</v>
      </c>
      <c r="BK153" s="17">
        <f t="shared" si="977"/>
        <v>-914280.61000000034</v>
      </c>
      <c r="BL153" s="17">
        <f t="shared" si="977"/>
        <v>-927585.69000000029</v>
      </c>
      <c r="BM153" s="17">
        <f t="shared" si="977"/>
        <v>-940425.30000000028</v>
      </c>
      <c r="BN153" s="17">
        <f t="shared" si="977"/>
        <v>-953172.85000000033</v>
      </c>
      <c r="BO153" s="17">
        <f t="shared" si="977"/>
        <v>-965701.58000000031</v>
      </c>
      <c r="BP153" s="17">
        <f t="shared" si="977"/>
        <v>-978135.89000000036</v>
      </c>
      <c r="BQ153" s="17">
        <f t="shared" si="977"/>
        <v>-990349.38000000035</v>
      </c>
      <c r="BR153" s="17">
        <f t="shared" si="977"/>
        <v>-1002340.8800000004</v>
      </c>
      <c r="BS153" s="17">
        <f t="shared" si="977"/>
        <v>-1014235.7200000003</v>
      </c>
      <c r="BT153" s="17">
        <f t="shared" si="977"/>
        <v>-1025906.5500000003</v>
      </c>
      <c r="BU153" s="17">
        <f t="shared" si="977"/>
        <v>-1037098.9300000003</v>
      </c>
      <c r="BV153" s="17">
        <f t="shared" ref="BV153:CO153" si="978">BV148+BV149+BV152</f>
        <v>-1048191.7800000003</v>
      </c>
      <c r="BW153" s="17">
        <f t="shared" si="978"/>
        <v>-1059056.7800000003</v>
      </c>
      <c r="BX153" s="17">
        <f t="shared" si="978"/>
        <v>-1069692.7400000002</v>
      </c>
      <c r="BY153" s="17">
        <f t="shared" si="978"/>
        <v>-1080226.8800000001</v>
      </c>
      <c r="BZ153" s="17">
        <f t="shared" si="978"/>
        <v>-1090658.6500000001</v>
      </c>
      <c r="CA153" s="17">
        <f t="shared" si="978"/>
        <v>-1100858.4300000002</v>
      </c>
      <c r="CB153" s="17">
        <f t="shared" si="978"/>
        <v>-1110566.2500000002</v>
      </c>
      <c r="CC153" s="17">
        <f t="shared" si="978"/>
        <v>-1120168.7200000002</v>
      </c>
      <c r="CD153" s="17">
        <f t="shared" si="978"/>
        <v>-1129534.2400000002</v>
      </c>
      <c r="CE153" s="17">
        <f t="shared" si="978"/>
        <v>-1138792.9300000002</v>
      </c>
      <c r="CF153" s="17">
        <f t="shared" si="978"/>
        <v>-1147813.5500000003</v>
      </c>
      <c r="CG153" s="17">
        <f t="shared" si="978"/>
        <v>-1156463.8700000003</v>
      </c>
      <c r="CH153" s="17">
        <f t="shared" si="978"/>
        <v>-1165004.6600000004</v>
      </c>
      <c r="CI153" s="17">
        <f t="shared" si="978"/>
        <v>-1173435.3500000003</v>
      </c>
      <c r="CJ153" s="17">
        <f t="shared" si="978"/>
        <v>-1181754.3400000003</v>
      </c>
      <c r="CK153" s="17">
        <f t="shared" si="978"/>
        <v>-1189962.0500000003</v>
      </c>
      <c r="CL153" s="17">
        <f t="shared" si="978"/>
        <v>-1197659.9400000002</v>
      </c>
      <c r="CM153" s="17">
        <f t="shared" si="978"/>
        <v>-1205244.3800000001</v>
      </c>
      <c r="CN153" s="17">
        <f t="shared" si="978"/>
        <v>-1212713.76</v>
      </c>
      <c r="CO153" s="17">
        <f t="shared" si="978"/>
        <v>-1220068.49</v>
      </c>
    </row>
    <row r="154" spans="2:93" s="556" customFormat="1">
      <c r="B154" s="556" t="s">
        <v>2008</v>
      </c>
      <c r="C154" s="634"/>
      <c r="D154" s="634"/>
      <c r="E154" s="634"/>
      <c r="F154" s="634"/>
      <c r="G154" s="634"/>
      <c r="H154" s="17"/>
      <c r="I154" s="26">
        <f>-I153/I145</f>
        <v>1.6382311177484343E-2</v>
      </c>
      <c r="J154" s="26">
        <f t="shared" ref="J154" si="979">-J153/J145</f>
        <v>3.2724453234717156E-2</v>
      </c>
      <c r="K154" s="26">
        <f t="shared" ref="K154" si="980">-K153/K145</f>
        <v>4.892578498740538E-2</v>
      </c>
      <c r="L154" s="26">
        <f t="shared" ref="L154" si="981">-L153/L145</f>
        <v>6.5086518027281284E-2</v>
      </c>
      <c r="M154" s="26">
        <f t="shared" ref="M154" si="982">-M153/M145</f>
        <v>8.1106895663506026E-2</v>
      </c>
      <c r="N154" s="26">
        <f t="shared" ref="N154" si="983">-N153/N145</f>
        <v>9.7286988598278806E-2</v>
      </c>
      <c r="O154" s="26">
        <f t="shared" ref="O154" si="984">-O153/O145</f>
        <v>0.11332752040047875</v>
      </c>
      <c r="P154" s="26">
        <f t="shared" ref="P154" si="985">-P153/P145</f>
        <v>0.12922803311322034</v>
      </c>
      <c r="Q154" s="26">
        <f t="shared" ref="Q154" si="986">-Q153/Q145</f>
        <v>0.14498901272864342</v>
      </c>
      <c r="R154" s="26">
        <f t="shared" ref="R154" si="987">-R153/R145</f>
        <v>0.1606107125129822</v>
      </c>
      <c r="S154" s="26">
        <f t="shared" ref="S154" si="988">-S153/S145</f>
        <v>0.17619337520610187</v>
      </c>
      <c r="T154" s="26">
        <f t="shared" ref="T154" si="989">-T153/T145</f>
        <v>0.19163722841420325</v>
      </c>
      <c r="U154" s="26">
        <f t="shared" ref="U154" si="990">-U153/U145</f>
        <v>0.20724227106891657</v>
      </c>
      <c r="V154" s="26">
        <f t="shared" ref="V154" si="991">-V153/V145</f>
        <v>0.22270849207634566</v>
      </c>
      <c r="W154" s="26">
        <f t="shared" ref="W154" si="992">-W153/W145</f>
        <v>0.23803624676556664</v>
      </c>
      <c r="X154" s="26">
        <f t="shared" ref="X154" si="993">-X153/X145</f>
        <v>0.25322590985387239</v>
      </c>
      <c r="Y154" s="26">
        <f t="shared" ref="Y154" si="994">-Y153/Y145</f>
        <v>0.26827783975879599</v>
      </c>
      <c r="Z154" s="26">
        <f t="shared" ref="Z154" si="995">-Z153/Z145</f>
        <v>0.28329228205778001</v>
      </c>
      <c r="AA154" s="26">
        <f t="shared" ref="AA154" si="996">-AA153/AA145</f>
        <v>0.2981694699729307</v>
      </c>
      <c r="AB154" s="26">
        <f t="shared" ref="AB154" si="997">-AB153/AB145</f>
        <v>0.3128098949119214</v>
      </c>
      <c r="AC154" s="26">
        <f t="shared" ref="AC154" si="998">-AC153/AC145</f>
        <v>0.3273140365336305</v>
      </c>
      <c r="AD154" s="26">
        <f t="shared" ref="AD154" si="999">-AD153/AD145</f>
        <v>0.34168197049275573</v>
      </c>
      <c r="AE154" s="26">
        <f t="shared" ref="AE154" si="1000">-AE153/AE145</f>
        <v>0.35591434804130917</v>
      </c>
      <c r="AF154" s="26">
        <f t="shared" ref="AF154" si="1001">-AF153/AF145</f>
        <v>0.37011084336401551</v>
      </c>
      <c r="AG154" s="26">
        <f t="shared" ref="AG154" si="1002">-AG153/AG145</f>
        <v>0.38407238477353267</v>
      </c>
      <c r="AH154" s="26">
        <f t="shared" ref="AH154" si="1003">-AH153/AH145</f>
        <v>0.39819874697648072</v>
      </c>
      <c r="AI154" s="26">
        <f t="shared" ref="AI154" si="1004">-AI153/AI145</f>
        <v>0.41219024582324409</v>
      </c>
      <c r="AJ154" s="26">
        <f t="shared" ref="AJ154" si="1005">-AJ153/AJ145</f>
        <v>0.42604688836453708</v>
      </c>
      <c r="AK154" s="26">
        <f t="shared" ref="AK154" si="1006">-AK153/AK145</f>
        <v>0.43976889651801959</v>
      </c>
      <c r="AL154" s="26">
        <f t="shared" ref="AL154" si="1007">-AL153/AL145</f>
        <v>0.45335674868047987</v>
      </c>
      <c r="AM154" s="26">
        <f t="shared" ref="AM154" si="1008">-AM153/AM145</f>
        <v>0.46681117302333502</v>
      </c>
      <c r="AN154" s="26">
        <f t="shared" ref="AN154" si="1009">-AN153/AN145</f>
        <v>0.48013213930727183</v>
      </c>
      <c r="AO154" s="26">
        <f t="shared" ref="AO154" si="1010">-AO153/AO145</f>
        <v>0.49322007913455335</v>
      </c>
      <c r="AP154" s="26">
        <f t="shared" ref="AP154" si="1011">-AP153/AP145</f>
        <v>0.50617549939380002</v>
      </c>
      <c r="AQ154" s="26">
        <f t="shared" ref="AQ154" si="1012">-AQ153/AQ145</f>
        <v>0.51899874476736296</v>
      </c>
      <c r="AR154" s="26">
        <f t="shared" ref="AR154" si="1013">-AR153/AR145</f>
        <v>0.5316901985079171</v>
      </c>
      <c r="AS154" s="26">
        <f t="shared" ref="AS154" si="1014">-AS153/AS145</f>
        <v>0.54415029818190774</v>
      </c>
      <c r="AT154" s="26">
        <f t="shared" ref="AT154" si="1015">-AT153/AT145</f>
        <v>0.55647951388478367</v>
      </c>
      <c r="AU154" s="26">
        <f t="shared" ref="AU154" si="1016">-AU153/AU145</f>
        <v>0.5686778105497079</v>
      </c>
      <c r="AV154" s="26">
        <f t="shared" ref="AV154" si="1017">-AV153/AV145</f>
        <v>0.58064603550074922</v>
      </c>
      <c r="AW154" s="26">
        <f t="shared" ref="AW154" si="1018">-AW153/AW145</f>
        <v>0.59248429989870732</v>
      </c>
      <c r="AX154" s="26">
        <f t="shared" ref="AX154" si="1019">-AX153/AX145</f>
        <v>0.60409343037820462</v>
      </c>
      <c r="AY154" s="26">
        <f t="shared" ref="AY154" si="1020">-AY153/AY145</f>
        <v>0.61557355690549986</v>
      </c>
      <c r="AZ154" s="26">
        <f t="shared" ref="AZ154" si="1021">-AZ153/AZ145</f>
        <v>0.62652585050744991</v>
      </c>
      <c r="BA154" s="26">
        <f t="shared" ref="BA154" si="1022">-BA153/BA145</f>
        <v>0.63735083773949031</v>
      </c>
      <c r="BB154" s="26">
        <f t="shared" ref="BB154" si="1023">-BB153/BB145</f>
        <v>0.64804917596649125</v>
      </c>
      <c r="BC154" s="26">
        <f t="shared" ref="BC154" si="1024">-BC153/BC145</f>
        <v>0.65852102379668609</v>
      </c>
      <c r="BD154" s="26">
        <f t="shared" ref="BD154" si="1025">-BD153/BD145</f>
        <v>0.66886686268559103</v>
      </c>
      <c r="BE154" s="26">
        <f t="shared" ref="BE154" si="1026">-BE153/BE145</f>
        <v>0.67898743950274476</v>
      </c>
      <c r="BF154" s="26">
        <f t="shared" ref="BF154" si="1027">-BF153/BF145</f>
        <v>0.68898294309026176</v>
      </c>
      <c r="BG154" s="26">
        <f t="shared" ref="BG154" si="1028">-BG153/BG145</f>
        <v>0.69885340552881681</v>
      </c>
      <c r="BH154" s="26">
        <f t="shared" ref="BH154" si="1029">-BH153/BH145</f>
        <v>0.70849960610482821</v>
      </c>
      <c r="BI154" s="26">
        <f t="shared" ref="BI154" si="1030">-BI153/BI145</f>
        <v>0.71802201221723139</v>
      </c>
      <c r="BJ154" s="26">
        <f t="shared" ref="BJ154" si="1031">-BJ153/BJ145</f>
        <v>0.7273207332241356</v>
      </c>
      <c r="BK154" s="26">
        <f t="shared" ref="BK154" si="1032">-BK153/BK145</f>
        <v>0.73639671520633199</v>
      </c>
      <c r="BL154" s="26">
        <f t="shared" ref="BL154" si="1033">-BL153/BL145</f>
        <v>0.74524995250324133</v>
      </c>
      <c r="BM154" s="26">
        <f t="shared" ref="BM154" si="1034">-BM153/BM145</f>
        <v>0.75368187211528037</v>
      </c>
      <c r="BN154" s="26">
        <f t="shared" ref="BN154" si="1035">-BN153/BN145</f>
        <v>0.76199277242219454</v>
      </c>
      <c r="BO154" s="26">
        <f t="shared" ref="BO154" si="1036">-BO153/BO145</f>
        <v>0.77008352334397534</v>
      </c>
      <c r="BP154" s="26">
        <f t="shared" ref="BP154" si="1037">-BP153/BP145</f>
        <v>0.7780539671234511</v>
      </c>
      <c r="BQ154" s="26">
        <f t="shared" ref="BQ154" si="1038">-BQ153/BQ145</f>
        <v>0.78580455618074496</v>
      </c>
      <c r="BR154" s="26">
        <f t="shared" ref="BR154" si="1039">-BR153/BR145</f>
        <v>0.7933364859185118</v>
      </c>
      <c r="BS154" s="26">
        <f t="shared" ref="BS154" si="1040">-BS153/BS145</f>
        <v>0.80074958005748109</v>
      </c>
      <c r="BT154" s="26">
        <f t="shared" ref="BT154" si="1041">-BT153/BT145</f>
        <v>0.80794429168714943</v>
      </c>
      <c r="BU154" s="26">
        <f t="shared" ref="BU154" si="1042">-BU153/BU145</f>
        <v>0.81472159207777184</v>
      </c>
      <c r="BV154" s="26">
        <f t="shared" ref="BV154" si="1043">-BV153/BV145</f>
        <v>0.82138202535448046</v>
      </c>
      <c r="BW154" s="26">
        <f t="shared" ref="BW154" si="1044">-BW153/BW145</f>
        <v>0.82782603581533765</v>
      </c>
      <c r="BX154" s="26">
        <f t="shared" ref="BX154" si="1045">-BX153/BX145</f>
        <v>0.83405419043653461</v>
      </c>
      <c r="BY154" s="26">
        <f t="shared" ref="BY154" si="1046">-BY153/BY145</f>
        <v>0.84016693192865799</v>
      </c>
      <c r="BZ154" s="26">
        <f t="shared" ref="BZ154" si="1047">-BZ153/BZ145</f>
        <v>0.84616458123967841</v>
      </c>
      <c r="CA154" s="26">
        <f t="shared" ref="CA154" si="1048">-CA153/CA145</f>
        <v>0.8519475739228638</v>
      </c>
      <c r="CB154" s="26">
        <f t="shared" ref="CB154" si="1049">-CB153/CB145</f>
        <v>0.85731671768149542</v>
      </c>
      <c r="CC154" s="26">
        <f t="shared" ref="CC154" si="1050">-CC153/CC145</f>
        <v>0.86257270671823794</v>
      </c>
      <c r="CD154" s="26">
        <f t="shared" ref="CD154" si="1051">-CD153/CD145</f>
        <v>0.86761587085019443</v>
      </c>
      <c r="CE154" s="26">
        <f t="shared" ref="CE154" si="1052">-CE153/CE145</f>
        <v>0.87254674676380917</v>
      </c>
      <c r="CF154" s="26">
        <f t="shared" ref="CF154" si="1053">-CF153/CF145</f>
        <v>0.87726510550631631</v>
      </c>
      <c r="CG154" s="26">
        <f t="shared" ref="CG154" si="1054">-CG153/CG145</f>
        <v>0.8816722978684437</v>
      </c>
      <c r="CH154" s="26">
        <f t="shared" ref="CH154" si="1055">-CH153/CH145</f>
        <v>0.88596887727742857</v>
      </c>
      <c r="CI154" s="26">
        <f t="shared" ref="CI154" si="1056">-CI153/CI145</f>
        <v>0.89015448327243141</v>
      </c>
      <c r="CJ154" s="26">
        <f t="shared" ref="CJ154" si="1057">-CJ153/CJ145</f>
        <v>0.89423000125604191</v>
      </c>
      <c r="CK154" s="26">
        <f t="shared" ref="CK154" si="1058">-CK153/CK145</f>
        <v>0.89819514911296261</v>
      </c>
      <c r="CL154" s="26">
        <f t="shared" ref="CL154" si="1059">-CL153/CL145</f>
        <v>0.90175127732480809</v>
      </c>
      <c r="CM154" s="26">
        <f t="shared" ref="CM154" si="1060">-CM153/CM145</f>
        <v>0.90519838800407881</v>
      </c>
      <c r="CN154" s="26">
        <f t="shared" ref="CN154" si="1061">-CN153/CN145</f>
        <v>0.90853738027016806</v>
      </c>
      <c r="CO154" s="26">
        <f t="shared" ref="CO154" si="1062">-CO153/CO145</f>
        <v>0.91176795206001937</v>
      </c>
    </row>
    <row r="155" spans="2:93" s="556" customFormat="1">
      <c r="C155" s="634"/>
      <c r="D155" s="634"/>
      <c r="E155" s="634"/>
      <c r="F155" s="634"/>
      <c r="G155" s="634"/>
      <c r="H155" s="17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O155" s="26"/>
      <c r="BP155" s="26"/>
      <c r="BQ155" s="26"/>
      <c r="BR155" s="26"/>
      <c r="BS155" s="26"/>
      <c r="BT155" s="26"/>
      <c r="BU155" s="26"/>
      <c r="BV155" s="26"/>
      <c r="BW155" s="26"/>
      <c r="BX155" s="26"/>
      <c r="BY155" s="26"/>
      <c r="BZ155" s="26"/>
      <c r="CA155" s="26"/>
      <c r="CB155" s="26"/>
      <c r="CC155" s="26"/>
      <c r="CD155" s="26"/>
      <c r="CE155" s="26"/>
      <c r="CF155" s="26"/>
      <c r="CG155" s="26"/>
      <c r="CH155" s="26"/>
      <c r="CI155" s="26"/>
      <c r="CJ155" s="26"/>
      <c r="CK155" s="26"/>
      <c r="CL155" s="26"/>
      <c r="CM155" s="26"/>
      <c r="CN155" s="26"/>
      <c r="CO155" s="26"/>
    </row>
    <row r="156" spans="2:93" s="556" customFormat="1">
      <c r="B156" s="556" t="s">
        <v>2000</v>
      </c>
      <c r="C156" s="634" t="s">
        <v>2005</v>
      </c>
      <c r="D156" s="634"/>
      <c r="E156" s="634"/>
      <c r="F156" s="634"/>
      <c r="G156" s="634"/>
      <c r="H156" s="17">
        <f>H133+H148</f>
        <v>0</v>
      </c>
      <c r="I156" s="17">
        <f t="shared" ref="I156:BT156" si="1063">I133+I148</f>
        <v>1082243.8699999996</v>
      </c>
      <c r="J156" s="17">
        <f t="shared" si="1063"/>
        <v>1067174.8999999997</v>
      </c>
      <c r="K156" s="17">
        <f t="shared" si="1063"/>
        <v>1052068.7299999997</v>
      </c>
      <c r="L156" s="17">
        <f t="shared" si="1063"/>
        <v>1037033.1299999997</v>
      </c>
      <c r="M156" s="17">
        <f t="shared" si="1063"/>
        <v>1021960.3499999996</v>
      </c>
      <c r="N156" s="17">
        <f t="shared" si="1063"/>
        <v>1006959.6999999997</v>
      </c>
      <c r="O156" s="17">
        <f t="shared" si="1063"/>
        <v>991701.43999999971</v>
      </c>
      <c r="P156" s="17">
        <f t="shared" si="1063"/>
        <v>976515.33999999962</v>
      </c>
      <c r="Q156" s="17">
        <f t="shared" si="1063"/>
        <v>961401.7999999997</v>
      </c>
      <c r="R156" s="17">
        <f t="shared" si="1063"/>
        <v>946360.24999999965</v>
      </c>
      <c r="S156" s="17">
        <f t="shared" si="1063"/>
        <v>931392.11999999965</v>
      </c>
      <c r="T156" s="17">
        <f t="shared" si="1063"/>
        <v>916386.72999999975</v>
      </c>
      <c r="U156" s="17">
        <f t="shared" si="1063"/>
        <v>901455.33999999962</v>
      </c>
      <c r="V156" s="17">
        <f t="shared" si="1063"/>
        <v>886263.39999999967</v>
      </c>
      <c r="W156" s="17">
        <f t="shared" si="1063"/>
        <v>871145.46999999974</v>
      </c>
      <c r="X156" s="17">
        <f t="shared" si="1063"/>
        <v>856101.98999999976</v>
      </c>
      <c r="Y156" s="17">
        <f t="shared" si="1063"/>
        <v>841133.37999999966</v>
      </c>
      <c r="Z156" s="17">
        <f t="shared" si="1063"/>
        <v>826240.07999999973</v>
      </c>
      <c r="AA156" s="17">
        <f t="shared" si="1063"/>
        <v>811309.45999999973</v>
      </c>
      <c r="AB156" s="17">
        <f t="shared" si="1063"/>
        <v>796454.73999999976</v>
      </c>
      <c r="AC156" s="17">
        <f t="shared" si="1063"/>
        <v>781789.97999999975</v>
      </c>
      <c r="AD156" s="17">
        <f t="shared" si="1063"/>
        <v>767202.2899999998</v>
      </c>
      <c r="AE156" s="17">
        <f t="shared" si="1063"/>
        <v>752693.09999999974</v>
      </c>
      <c r="AF156" s="17">
        <f t="shared" si="1063"/>
        <v>738261.83999999973</v>
      </c>
      <c r="AG156" s="17">
        <f t="shared" si="1063"/>
        <v>723794.20999999973</v>
      </c>
      <c r="AH156" s="17">
        <f t="shared" si="1063"/>
        <v>709520.19999999972</v>
      </c>
      <c r="AI156" s="17">
        <f t="shared" si="1063"/>
        <v>694980.46999999974</v>
      </c>
      <c r="AJ156" s="17">
        <f t="shared" si="1063"/>
        <v>680519.61999999976</v>
      </c>
      <c r="AK156" s="17">
        <f t="shared" si="1063"/>
        <v>666139.08999999973</v>
      </c>
      <c r="AL156" s="17">
        <f t="shared" si="1063"/>
        <v>651838.33999999973</v>
      </c>
      <c r="AM156" s="17">
        <f t="shared" si="1063"/>
        <v>637618.82999999973</v>
      </c>
      <c r="AN156" s="17">
        <f t="shared" si="1063"/>
        <v>623480.01999999967</v>
      </c>
      <c r="AO156" s="17">
        <f t="shared" si="1063"/>
        <v>609423.34999999963</v>
      </c>
      <c r="AP156" s="17">
        <f t="shared" si="1063"/>
        <v>595565.66999999958</v>
      </c>
      <c r="AQ156" s="17">
        <f t="shared" si="1063"/>
        <v>581791.36999999953</v>
      </c>
      <c r="AR156" s="17">
        <f t="shared" si="1063"/>
        <v>568100.89999999956</v>
      </c>
      <c r="AS156" s="17">
        <f t="shared" si="1063"/>
        <v>554493.72999999952</v>
      </c>
      <c r="AT156" s="17">
        <f t="shared" si="1063"/>
        <v>541089.88999999955</v>
      </c>
      <c r="AU156" s="17">
        <f t="shared" si="1063"/>
        <v>527771.57999999949</v>
      </c>
      <c r="AV156" s="17">
        <f t="shared" si="1063"/>
        <v>514539.27999999945</v>
      </c>
      <c r="AW156" s="17">
        <f t="shared" si="1063"/>
        <v>501512.89999999944</v>
      </c>
      <c r="AX156" s="17">
        <f t="shared" si="1063"/>
        <v>488573.77999999945</v>
      </c>
      <c r="AY156" s="17">
        <f t="shared" si="1063"/>
        <v>475842.42999999947</v>
      </c>
      <c r="AZ156" s="17">
        <f t="shared" si="1063"/>
        <v>463199.59999999951</v>
      </c>
      <c r="BA156" s="17">
        <f t="shared" si="1063"/>
        <v>451128.3399999995</v>
      </c>
      <c r="BB156" s="17">
        <f t="shared" si="1063"/>
        <v>439147.77999999945</v>
      </c>
      <c r="BC156" s="17">
        <f t="shared" si="1063"/>
        <v>427258.39999999944</v>
      </c>
      <c r="BD156" s="17">
        <f t="shared" si="1063"/>
        <v>415582.25999999943</v>
      </c>
      <c r="BE156" s="17">
        <f t="shared" si="1063"/>
        <v>403998.6099999994</v>
      </c>
      <c r="BF156" s="17">
        <f t="shared" si="1063"/>
        <v>392630.09999999939</v>
      </c>
      <c r="BG156" s="17">
        <f t="shared" si="1063"/>
        <v>381355.38999999943</v>
      </c>
      <c r="BH156" s="17">
        <f t="shared" si="1063"/>
        <v>370175.9799999994</v>
      </c>
      <c r="BI156" s="17">
        <f t="shared" si="1063"/>
        <v>359214.43999999936</v>
      </c>
      <c r="BJ156" s="17">
        <f t="shared" si="1063"/>
        <v>348348.51999999932</v>
      </c>
      <c r="BK156" s="17">
        <f t="shared" si="1063"/>
        <v>337703.41999999934</v>
      </c>
      <c r="BL156" s="17">
        <f t="shared" si="1063"/>
        <v>327279.25999999931</v>
      </c>
      <c r="BM156" s="17">
        <f t="shared" si="1063"/>
        <v>317078.17999999935</v>
      </c>
      <c r="BN156" s="17">
        <f t="shared" si="1063"/>
        <v>307349.56999999937</v>
      </c>
      <c r="BO156" s="17">
        <f t="shared" si="1063"/>
        <v>297722.01999999932</v>
      </c>
      <c r="BP156" s="17">
        <f t="shared" si="1063"/>
        <v>288320.28999999934</v>
      </c>
      <c r="BQ156" s="17">
        <f t="shared" si="1063"/>
        <v>279020.97999999928</v>
      </c>
      <c r="BR156" s="17">
        <f t="shared" si="1063"/>
        <v>269950.48999999929</v>
      </c>
      <c r="BS156" s="17">
        <f t="shared" si="1063"/>
        <v>261108.98999999929</v>
      </c>
      <c r="BT156" s="17">
        <f t="shared" si="1063"/>
        <v>252372.14999999932</v>
      </c>
      <c r="BU156" s="17">
        <f t="shared" ref="BU156:CO156" si="1064">BU133+BU148</f>
        <v>243867.31999999937</v>
      </c>
      <c r="BV156" s="17">
        <f t="shared" si="1064"/>
        <v>235849.93999999936</v>
      </c>
      <c r="BW156" s="17">
        <f t="shared" si="1064"/>
        <v>227940.08999999939</v>
      </c>
      <c r="BX156" s="17">
        <f t="shared" si="1064"/>
        <v>220266.08999999939</v>
      </c>
      <c r="BY156" s="17">
        <f t="shared" si="1064"/>
        <v>212829.12999999942</v>
      </c>
      <c r="BZ156" s="17">
        <f t="shared" si="1064"/>
        <v>205501.98999999953</v>
      </c>
      <c r="CA156" s="17">
        <f t="shared" si="1064"/>
        <v>198285.21999999951</v>
      </c>
      <c r="CB156" s="17">
        <f t="shared" si="1064"/>
        <v>191308.43999999948</v>
      </c>
      <c r="CC156" s="17">
        <f t="shared" si="1064"/>
        <v>184831.61999999941</v>
      </c>
      <c r="CD156" s="17">
        <f t="shared" si="1064"/>
        <v>178468.14999999944</v>
      </c>
      <c r="CE156" s="17">
        <f t="shared" si="1064"/>
        <v>172348.62999999942</v>
      </c>
      <c r="CF156" s="17">
        <f t="shared" si="1064"/>
        <v>166343.93999999948</v>
      </c>
      <c r="CG156" s="17">
        <f t="shared" si="1064"/>
        <v>160586.31999999937</v>
      </c>
      <c r="CH156" s="17">
        <f t="shared" si="1064"/>
        <v>155206.9999999993</v>
      </c>
      <c r="CI156" s="17">
        <f t="shared" si="1064"/>
        <v>149945.20999999926</v>
      </c>
      <c r="CJ156" s="17">
        <f t="shared" si="1064"/>
        <v>144802.51999999932</v>
      </c>
      <c r="CK156" s="17">
        <f t="shared" si="1064"/>
        <v>139778.52999999933</v>
      </c>
      <c r="CL156" s="17">
        <f t="shared" si="1064"/>
        <v>134874.81999999937</v>
      </c>
      <c r="CM156" s="17">
        <f t="shared" si="1064"/>
        <v>130488.92999999947</v>
      </c>
      <c r="CN156" s="17">
        <f t="shared" si="1064"/>
        <v>126225.48999999953</v>
      </c>
      <c r="CO156" s="17">
        <f t="shared" si="1064"/>
        <v>122084.10999999964</v>
      </c>
    </row>
    <row r="157" spans="2:93" s="556" customFormat="1">
      <c r="B157" s="556" t="s">
        <v>1999</v>
      </c>
      <c r="C157" s="634" t="s">
        <v>2005</v>
      </c>
      <c r="D157" s="634"/>
      <c r="E157" s="634"/>
      <c r="F157" s="634"/>
      <c r="G157" s="634"/>
      <c r="H157" s="17">
        <f>H145+H153</f>
        <v>1082243.8699999996</v>
      </c>
      <c r="I157" s="17">
        <f t="shared" ref="I157:BT157" si="1065">I145+I153</f>
        <v>1067174.8999999997</v>
      </c>
      <c r="J157" s="17">
        <f t="shared" si="1065"/>
        <v>1052068.7299999997</v>
      </c>
      <c r="K157" s="17">
        <f t="shared" si="1065"/>
        <v>1037033.1299999997</v>
      </c>
      <c r="L157" s="17">
        <f t="shared" si="1065"/>
        <v>1021960.3499999996</v>
      </c>
      <c r="M157" s="17">
        <f t="shared" si="1065"/>
        <v>1006959.6999999997</v>
      </c>
      <c r="N157" s="17">
        <f t="shared" si="1065"/>
        <v>991701.43999999971</v>
      </c>
      <c r="O157" s="17">
        <f t="shared" si="1065"/>
        <v>976515.33999999962</v>
      </c>
      <c r="P157" s="17">
        <f t="shared" si="1065"/>
        <v>961401.7999999997</v>
      </c>
      <c r="Q157" s="17">
        <f t="shared" si="1065"/>
        <v>946360.24999999965</v>
      </c>
      <c r="R157" s="17">
        <f t="shared" si="1065"/>
        <v>931392.11999999965</v>
      </c>
      <c r="S157" s="17">
        <f t="shared" si="1065"/>
        <v>916386.72999999975</v>
      </c>
      <c r="T157" s="17">
        <f t="shared" si="1065"/>
        <v>901455.33999999962</v>
      </c>
      <c r="U157" s="17">
        <f t="shared" si="1065"/>
        <v>886263.39999999967</v>
      </c>
      <c r="V157" s="17">
        <f t="shared" si="1065"/>
        <v>871145.46999999974</v>
      </c>
      <c r="W157" s="17">
        <f t="shared" si="1065"/>
        <v>856101.98999999976</v>
      </c>
      <c r="X157" s="17">
        <f t="shared" si="1065"/>
        <v>841133.37999999966</v>
      </c>
      <c r="Y157" s="17">
        <f t="shared" si="1065"/>
        <v>826240.07999999973</v>
      </c>
      <c r="Z157" s="17">
        <f t="shared" si="1065"/>
        <v>811309.45999999973</v>
      </c>
      <c r="AA157" s="17">
        <f t="shared" si="1065"/>
        <v>796454.73999999976</v>
      </c>
      <c r="AB157" s="17">
        <f t="shared" si="1065"/>
        <v>781789.97999999975</v>
      </c>
      <c r="AC157" s="17">
        <f t="shared" si="1065"/>
        <v>767202.2899999998</v>
      </c>
      <c r="AD157" s="17">
        <f t="shared" si="1065"/>
        <v>752693.09999999974</v>
      </c>
      <c r="AE157" s="17">
        <f t="shared" si="1065"/>
        <v>738261.83999999973</v>
      </c>
      <c r="AF157" s="17">
        <f t="shared" si="1065"/>
        <v>723794.20999999973</v>
      </c>
      <c r="AG157" s="17">
        <f t="shared" si="1065"/>
        <v>709520.19999999972</v>
      </c>
      <c r="AH157" s="17">
        <f t="shared" si="1065"/>
        <v>694980.46999999974</v>
      </c>
      <c r="AI157" s="17">
        <f t="shared" si="1065"/>
        <v>680519.61999999976</v>
      </c>
      <c r="AJ157" s="17">
        <f t="shared" si="1065"/>
        <v>666139.08999999973</v>
      </c>
      <c r="AK157" s="17">
        <f t="shared" si="1065"/>
        <v>651838.33999999973</v>
      </c>
      <c r="AL157" s="17">
        <f t="shared" si="1065"/>
        <v>637618.82999999973</v>
      </c>
      <c r="AM157" s="17">
        <f t="shared" si="1065"/>
        <v>623480.01999999967</v>
      </c>
      <c r="AN157" s="17">
        <f t="shared" si="1065"/>
        <v>609423.34999999963</v>
      </c>
      <c r="AO157" s="17">
        <f t="shared" si="1065"/>
        <v>595565.66999999958</v>
      </c>
      <c r="AP157" s="17">
        <f t="shared" si="1065"/>
        <v>581791.36999999953</v>
      </c>
      <c r="AQ157" s="17">
        <f t="shared" si="1065"/>
        <v>568100.89999999956</v>
      </c>
      <c r="AR157" s="17">
        <f t="shared" si="1065"/>
        <v>554493.72999999952</v>
      </c>
      <c r="AS157" s="17">
        <f t="shared" si="1065"/>
        <v>541089.88999999955</v>
      </c>
      <c r="AT157" s="17">
        <f t="shared" si="1065"/>
        <v>527771.57999999949</v>
      </c>
      <c r="AU157" s="17">
        <f t="shared" si="1065"/>
        <v>514539.27999999945</v>
      </c>
      <c r="AV157" s="17">
        <f t="shared" si="1065"/>
        <v>501512.89999999944</v>
      </c>
      <c r="AW157" s="17">
        <f t="shared" si="1065"/>
        <v>488573.77999999945</v>
      </c>
      <c r="AX157" s="17">
        <f t="shared" si="1065"/>
        <v>475842.42999999947</v>
      </c>
      <c r="AY157" s="17">
        <f t="shared" si="1065"/>
        <v>463199.59999999951</v>
      </c>
      <c r="AZ157" s="17">
        <f t="shared" si="1065"/>
        <v>451128.3399999995</v>
      </c>
      <c r="BA157" s="17">
        <f t="shared" si="1065"/>
        <v>439147.77999999945</v>
      </c>
      <c r="BB157" s="17">
        <f t="shared" si="1065"/>
        <v>427258.39999999944</v>
      </c>
      <c r="BC157" s="17">
        <f t="shared" si="1065"/>
        <v>415582.25999999943</v>
      </c>
      <c r="BD157" s="17">
        <f t="shared" si="1065"/>
        <v>403998.6099999994</v>
      </c>
      <c r="BE157" s="17">
        <f t="shared" si="1065"/>
        <v>392630.09999999939</v>
      </c>
      <c r="BF157" s="17">
        <f t="shared" si="1065"/>
        <v>381355.38999999943</v>
      </c>
      <c r="BG157" s="17">
        <f t="shared" si="1065"/>
        <v>370175.9799999994</v>
      </c>
      <c r="BH157" s="17">
        <f t="shared" si="1065"/>
        <v>359214.43999999936</v>
      </c>
      <c r="BI157" s="17">
        <f t="shared" si="1065"/>
        <v>348348.51999999932</v>
      </c>
      <c r="BJ157" s="17">
        <f t="shared" si="1065"/>
        <v>337703.41999999934</v>
      </c>
      <c r="BK157" s="17">
        <f t="shared" si="1065"/>
        <v>327279.25999999931</v>
      </c>
      <c r="BL157" s="17">
        <f t="shared" si="1065"/>
        <v>317078.17999999935</v>
      </c>
      <c r="BM157" s="17">
        <f t="shared" si="1065"/>
        <v>307349.56999999937</v>
      </c>
      <c r="BN157" s="17">
        <f t="shared" si="1065"/>
        <v>297722.01999999932</v>
      </c>
      <c r="BO157" s="17">
        <f t="shared" si="1065"/>
        <v>288320.28999999934</v>
      </c>
      <c r="BP157" s="17">
        <f t="shared" si="1065"/>
        <v>279020.97999999928</v>
      </c>
      <c r="BQ157" s="17">
        <f t="shared" si="1065"/>
        <v>269950.48999999929</v>
      </c>
      <c r="BR157" s="17">
        <f t="shared" si="1065"/>
        <v>261108.98999999929</v>
      </c>
      <c r="BS157" s="17">
        <f t="shared" si="1065"/>
        <v>252372.14999999932</v>
      </c>
      <c r="BT157" s="17">
        <f t="shared" si="1065"/>
        <v>243867.31999999937</v>
      </c>
      <c r="BU157" s="17">
        <f t="shared" ref="BU157:CO157" si="1066">BU145+BU153</f>
        <v>235849.93999999936</v>
      </c>
      <c r="BV157" s="17">
        <f t="shared" si="1066"/>
        <v>227940.08999999939</v>
      </c>
      <c r="BW157" s="17">
        <f t="shared" si="1066"/>
        <v>220266.08999999939</v>
      </c>
      <c r="BX157" s="17">
        <f t="shared" si="1066"/>
        <v>212829.12999999942</v>
      </c>
      <c r="BY157" s="17">
        <f t="shared" si="1066"/>
        <v>205501.98999999953</v>
      </c>
      <c r="BZ157" s="17">
        <f t="shared" si="1066"/>
        <v>198285.21999999951</v>
      </c>
      <c r="CA157" s="17">
        <f t="shared" si="1066"/>
        <v>191308.43999999948</v>
      </c>
      <c r="CB157" s="17">
        <f t="shared" si="1066"/>
        <v>184831.61999999941</v>
      </c>
      <c r="CC157" s="17">
        <f t="shared" si="1066"/>
        <v>178468.14999999944</v>
      </c>
      <c r="CD157" s="17">
        <f t="shared" si="1066"/>
        <v>172348.62999999942</v>
      </c>
      <c r="CE157" s="17">
        <f t="shared" si="1066"/>
        <v>166343.93999999948</v>
      </c>
      <c r="CF157" s="17">
        <f t="shared" si="1066"/>
        <v>160586.31999999937</v>
      </c>
      <c r="CG157" s="17">
        <f t="shared" si="1066"/>
        <v>155206.9999999993</v>
      </c>
      <c r="CH157" s="17">
        <f t="shared" si="1066"/>
        <v>149945.20999999926</v>
      </c>
      <c r="CI157" s="17">
        <f t="shared" si="1066"/>
        <v>144802.51999999932</v>
      </c>
      <c r="CJ157" s="17">
        <f t="shared" si="1066"/>
        <v>139778.52999999933</v>
      </c>
      <c r="CK157" s="17">
        <f t="shared" si="1066"/>
        <v>134874.81999999937</v>
      </c>
      <c r="CL157" s="17">
        <f t="shared" si="1066"/>
        <v>130488.92999999947</v>
      </c>
      <c r="CM157" s="17">
        <f t="shared" si="1066"/>
        <v>126225.48999999953</v>
      </c>
      <c r="CN157" s="17">
        <f t="shared" si="1066"/>
        <v>122084.10999999964</v>
      </c>
      <c r="CO157" s="17">
        <f t="shared" si="1066"/>
        <v>118066.37999999966</v>
      </c>
    </row>
    <row r="158" spans="2:93" s="556" customFormat="1">
      <c r="B158" s="556" t="s">
        <v>2008</v>
      </c>
      <c r="C158" s="634" t="s">
        <v>2005</v>
      </c>
      <c r="D158" s="634"/>
      <c r="E158" s="634"/>
      <c r="F158" s="634"/>
      <c r="G158" s="634"/>
      <c r="H158" s="26">
        <f>H153/H145</f>
        <v>0</v>
      </c>
      <c r="I158" s="26">
        <f t="shared" ref="I158:BT158" si="1067">I153/I145</f>
        <v>-1.6382311177484343E-2</v>
      </c>
      <c r="J158" s="26">
        <f t="shared" si="1067"/>
        <v>-3.2724453234717156E-2</v>
      </c>
      <c r="K158" s="26">
        <f t="shared" si="1067"/>
        <v>-4.892578498740538E-2</v>
      </c>
      <c r="L158" s="26">
        <f t="shared" si="1067"/>
        <v>-6.5086518027281284E-2</v>
      </c>
      <c r="M158" s="26">
        <f t="shared" si="1067"/>
        <v>-8.1106895663506026E-2</v>
      </c>
      <c r="N158" s="26">
        <f t="shared" si="1067"/>
        <v>-9.7286988598278806E-2</v>
      </c>
      <c r="O158" s="26">
        <f t="shared" si="1067"/>
        <v>-0.11332752040047875</v>
      </c>
      <c r="P158" s="26">
        <f t="shared" si="1067"/>
        <v>-0.12922803311322034</v>
      </c>
      <c r="Q158" s="26">
        <f t="shared" si="1067"/>
        <v>-0.14498901272864342</v>
      </c>
      <c r="R158" s="26">
        <f t="shared" si="1067"/>
        <v>-0.1606107125129822</v>
      </c>
      <c r="S158" s="26">
        <f t="shared" si="1067"/>
        <v>-0.17619337520610187</v>
      </c>
      <c r="T158" s="26">
        <f t="shared" si="1067"/>
        <v>-0.19163722841420325</v>
      </c>
      <c r="U158" s="26">
        <f t="shared" si="1067"/>
        <v>-0.20724227106891657</v>
      </c>
      <c r="V158" s="26">
        <f t="shared" si="1067"/>
        <v>-0.22270849207634566</v>
      </c>
      <c r="W158" s="26">
        <f t="shared" si="1067"/>
        <v>-0.23803624676556664</v>
      </c>
      <c r="X158" s="26">
        <f t="shared" si="1067"/>
        <v>-0.25322590985387239</v>
      </c>
      <c r="Y158" s="26">
        <f t="shared" si="1067"/>
        <v>-0.26827783975879599</v>
      </c>
      <c r="Z158" s="26">
        <f t="shared" si="1067"/>
        <v>-0.28329228205778001</v>
      </c>
      <c r="AA158" s="26">
        <f t="shared" si="1067"/>
        <v>-0.2981694699729307</v>
      </c>
      <c r="AB158" s="26">
        <f t="shared" si="1067"/>
        <v>-0.3128098949119214</v>
      </c>
      <c r="AC158" s="26">
        <f t="shared" si="1067"/>
        <v>-0.3273140365336305</v>
      </c>
      <c r="AD158" s="26">
        <f t="shared" si="1067"/>
        <v>-0.34168197049275573</v>
      </c>
      <c r="AE158" s="26">
        <f t="shared" si="1067"/>
        <v>-0.35591434804130917</v>
      </c>
      <c r="AF158" s="26">
        <f t="shared" si="1067"/>
        <v>-0.37011084336401551</v>
      </c>
      <c r="AG158" s="26">
        <f t="shared" si="1067"/>
        <v>-0.38407238477353267</v>
      </c>
      <c r="AH158" s="26">
        <f t="shared" si="1067"/>
        <v>-0.39819874697648072</v>
      </c>
      <c r="AI158" s="26">
        <f t="shared" si="1067"/>
        <v>-0.41219024582324409</v>
      </c>
      <c r="AJ158" s="26">
        <f t="shared" si="1067"/>
        <v>-0.42604688836453708</v>
      </c>
      <c r="AK158" s="26">
        <f t="shared" si="1067"/>
        <v>-0.43976889651801959</v>
      </c>
      <c r="AL158" s="26">
        <f t="shared" si="1067"/>
        <v>-0.45335674868047987</v>
      </c>
      <c r="AM158" s="26">
        <f t="shared" si="1067"/>
        <v>-0.46681117302333502</v>
      </c>
      <c r="AN158" s="26">
        <f t="shared" si="1067"/>
        <v>-0.48013213930727183</v>
      </c>
      <c r="AO158" s="26">
        <f t="shared" si="1067"/>
        <v>-0.49322007913455335</v>
      </c>
      <c r="AP158" s="26">
        <f t="shared" si="1067"/>
        <v>-0.50617549939380002</v>
      </c>
      <c r="AQ158" s="26">
        <f t="shared" si="1067"/>
        <v>-0.51899874476736296</v>
      </c>
      <c r="AR158" s="26">
        <f t="shared" si="1067"/>
        <v>-0.5316901985079171</v>
      </c>
      <c r="AS158" s="26">
        <f t="shared" si="1067"/>
        <v>-0.54415029818190774</v>
      </c>
      <c r="AT158" s="26">
        <f t="shared" si="1067"/>
        <v>-0.55647951388478367</v>
      </c>
      <c r="AU158" s="26">
        <f t="shared" si="1067"/>
        <v>-0.5686778105497079</v>
      </c>
      <c r="AV158" s="26">
        <f t="shared" si="1067"/>
        <v>-0.58064603550074922</v>
      </c>
      <c r="AW158" s="26">
        <f t="shared" si="1067"/>
        <v>-0.59248429989870732</v>
      </c>
      <c r="AX158" s="26">
        <f t="shared" si="1067"/>
        <v>-0.60409343037820462</v>
      </c>
      <c r="AY158" s="26">
        <f t="shared" si="1067"/>
        <v>-0.61557355690549986</v>
      </c>
      <c r="AZ158" s="26">
        <f t="shared" si="1067"/>
        <v>-0.62652585050744991</v>
      </c>
      <c r="BA158" s="26">
        <f t="shared" si="1067"/>
        <v>-0.63735083773949031</v>
      </c>
      <c r="BB158" s="26">
        <f t="shared" si="1067"/>
        <v>-0.64804917596649125</v>
      </c>
      <c r="BC158" s="26">
        <f t="shared" si="1067"/>
        <v>-0.65852102379668609</v>
      </c>
      <c r="BD158" s="26">
        <f t="shared" si="1067"/>
        <v>-0.66886686268559103</v>
      </c>
      <c r="BE158" s="26">
        <f t="shared" si="1067"/>
        <v>-0.67898743950274476</v>
      </c>
      <c r="BF158" s="26">
        <f t="shared" si="1067"/>
        <v>-0.68898294309026176</v>
      </c>
      <c r="BG158" s="26">
        <f t="shared" si="1067"/>
        <v>-0.69885340552881681</v>
      </c>
      <c r="BH158" s="26">
        <f t="shared" si="1067"/>
        <v>-0.70849960610482821</v>
      </c>
      <c r="BI158" s="26">
        <f t="shared" si="1067"/>
        <v>-0.71802201221723139</v>
      </c>
      <c r="BJ158" s="26">
        <f t="shared" si="1067"/>
        <v>-0.7273207332241356</v>
      </c>
      <c r="BK158" s="26">
        <f t="shared" si="1067"/>
        <v>-0.73639671520633199</v>
      </c>
      <c r="BL158" s="26">
        <f t="shared" si="1067"/>
        <v>-0.74524995250324133</v>
      </c>
      <c r="BM158" s="26">
        <f t="shared" si="1067"/>
        <v>-0.75368187211528037</v>
      </c>
      <c r="BN158" s="26">
        <f t="shared" si="1067"/>
        <v>-0.76199277242219454</v>
      </c>
      <c r="BO158" s="26">
        <f t="shared" si="1067"/>
        <v>-0.77008352334397534</v>
      </c>
      <c r="BP158" s="26">
        <f t="shared" si="1067"/>
        <v>-0.7780539671234511</v>
      </c>
      <c r="BQ158" s="26">
        <f t="shared" si="1067"/>
        <v>-0.78580455618074496</v>
      </c>
      <c r="BR158" s="26">
        <f t="shared" si="1067"/>
        <v>-0.7933364859185118</v>
      </c>
      <c r="BS158" s="26">
        <f t="shared" si="1067"/>
        <v>-0.80074958005748109</v>
      </c>
      <c r="BT158" s="26">
        <f t="shared" si="1067"/>
        <v>-0.80794429168714943</v>
      </c>
      <c r="BU158" s="26">
        <f t="shared" ref="BU158:CO158" si="1068">BU153/BU145</f>
        <v>-0.81472159207777184</v>
      </c>
      <c r="BV158" s="26">
        <f t="shared" si="1068"/>
        <v>-0.82138202535448046</v>
      </c>
      <c r="BW158" s="26">
        <f t="shared" si="1068"/>
        <v>-0.82782603581533765</v>
      </c>
      <c r="BX158" s="26">
        <f t="shared" si="1068"/>
        <v>-0.83405419043653461</v>
      </c>
      <c r="BY158" s="26">
        <f t="shared" si="1068"/>
        <v>-0.84016693192865799</v>
      </c>
      <c r="BZ158" s="26">
        <f t="shared" si="1068"/>
        <v>-0.84616458123967841</v>
      </c>
      <c r="CA158" s="26">
        <f t="shared" si="1068"/>
        <v>-0.8519475739228638</v>
      </c>
      <c r="CB158" s="26">
        <f t="shared" si="1068"/>
        <v>-0.85731671768149542</v>
      </c>
      <c r="CC158" s="26">
        <f t="shared" si="1068"/>
        <v>-0.86257270671823794</v>
      </c>
      <c r="CD158" s="26">
        <f t="shared" si="1068"/>
        <v>-0.86761587085019443</v>
      </c>
      <c r="CE158" s="26">
        <f t="shared" si="1068"/>
        <v>-0.87254674676380917</v>
      </c>
      <c r="CF158" s="26">
        <f t="shared" si="1068"/>
        <v>-0.87726510550631631</v>
      </c>
      <c r="CG158" s="26">
        <f t="shared" si="1068"/>
        <v>-0.8816722978684437</v>
      </c>
      <c r="CH158" s="26">
        <f t="shared" si="1068"/>
        <v>-0.88596887727742857</v>
      </c>
      <c r="CI158" s="26">
        <f t="shared" si="1068"/>
        <v>-0.89015448327243141</v>
      </c>
      <c r="CJ158" s="26">
        <f t="shared" si="1068"/>
        <v>-0.89423000125604191</v>
      </c>
      <c r="CK158" s="26">
        <f t="shared" si="1068"/>
        <v>-0.89819514911296261</v>
      </c>
      <c r="CL158" s="26">
        <f t="shared" si="1068"/>
        <v>-0.90175127732480809</v>
      </c>
      <c r="CM158" s="26">
        <f t="shared" si="1068"/>
        <v>-0.90519838800407881</v>
      </c>
      <c r="CN158" s="26">
        <f t="shared" si="1068"/>
        <v>-0.90853738027016806</v>
      </c>
      <c r="CO158" s="26">
        <f t="shared" si="1068"/>
        <v>-0.91176795206001937</v>
      </c>
    </row>
    <row r="159" spans="2:93" s="556" customFormat="1">
      <c r="C159" s="634"/>
      <c r="D159" s="634"/>
      <c r="E159" s="634"/>
      <c r="F159" s="634"/>
      <c r="G159" s="634"/>
    </row>
    <row r="160" spans="2:93" s="556" customFormat="1">
      <c r="C160" s="634"/>
      <c r="D160" s="634"/>
      <c r="E160" s="634"/>
      <c r="F160" s="634"/>
      <c r="G160" s="634"/>
    </row>
    <row r="161" spans="2:93" s="556" customFormat="1">
      <c r="B161" s="46" t="s">
        <v>1991</v>
      </c>
      <c r="C161" s="634"/>
      <c r="D161" s="634"/>
      <c r="E161" s="634"/>
      <c r="F161" s="634"/>
      <c r="G161" s="634"/>
    </row>
    <row r="162" spans="2:93" s="556" customFormat="1">
      <c r="C162" s="556" t="s">
        <v>1975</v>
      </c>
      <c r="D162" s="556" t="s">
        <v>1982</v>
      </c>
    </row>
    <row r="163" spans="2:93" s="556" customFormat="1">
      <c r="C163" s="556" t="s">
        <v>1976</v>
      </c>
      <c r="D163" s="556" t="s">
        <v>737</v>
      </c>
      <c r="H163" s="556">
        <v>0</v>
      </c>
      <c r="I163" s="556">
        <v>1</v>
      </c>
      <c r="J163" s="556">
        <v>2</v>
      </c>
      <c r="K163" s="556">
        <v>3</v>
      </c>
      <c r="L163" s="556">
        <v>4</v>
      </c>
      <c r="M163" s="556">
        <v>5</v>
      </c>
      <c r="N163" s="556">
        <v>6</v>
      </c>
      <c r="O163" s="556">
        <v>7</v>
      </c>
      <c r="P163" s="556">
        <v>8</v>
      </c>
      <c r="Q163" s="556">
        <v>9</v>
      </c>
      <c r="R163" s="556">
        <v>10</v>
      </c>
      <c r="S163" s="556">
        <v>11</v>
      </c>
      <c r="T163" s="556">
        <v>12</v>
      </c>
      <c r="U163" s="556">
        <v>13</v>
      </c>
      <c r="V163" s="556">
        <v>14</v>
      </c>
      <c r="W163" s="556">
        <v>15</v>
      </c>
      <c r="X163" s="556">
        <v>16</v>
      </c>
      <c r="Y163" s="556">
        <v>17</v>
      </c>
      <c r="Z163" s="556">
        <v>18</v>
      </c>
      <c r="AA163" s="556">
        <v>19</v>
      </c>
      <c r="AB163" s="556">
        <v>20</v>
      </c>
      <c r="AC163" s="556">
        <v>21</v>
      </c>
      <c r="AD163" s="556">
        <v>22</v>
      </c>
      <c r="AE163" s="556">
        <v>23</v>
      </c>
      <c r="AF163" s="556">
        <v>24</v>
      </c>
      <c r="AG163" s="556">
        <v>25</v>
      </c>
      <c r="AH163" s="556">
        <v>26</v>
      </c>
      <c r="AI163" s="556">
        <v>27</v>
      </c>
      <c r="AJ163" s="556">
        <v>28</v>
      </c>
      <c r="AK163" s="556">
        <v>29</v>
      </c>
      <c r="AL163" s="556">
        <v>30</v>
      </c>
      <c r="AM163" s="556">
        <v>31</v>
      </c>
      <c r="AN163" s="556">
        <v>32</v>
      </c>
      <c r="AO163" s="556">
        <v>33</v>
      </c>
      <c r="AP163" s="556">
        <v>34</v>
      </c>
      <c r="AQ163" s="556">
        <v>35</v>
      </c>
      <c r="AR163" s="556">
        <v>36</v>
      </c>
      <c r="AS163" s="556">
        <v>37</v>
      </c>
      <c r="AT163" s="556">
        <v>38</v>
      </c>
      <c r="AU163" s="556">
        <v>39</v>
      </c>
      <c r="AV163" s="556">
        <v>40</v>
      </c>
      <c r="AW163" s="556">
        <v>41</v>
      </c>
      <c r="AX163" s="556">
        <v>42</v>
      </c>
      <c r="AY163" s="556">
        <v>43</v>
      </c>
      <c r="AZ163" s="556">
        <v>44</v>
      </c>
      <c r="BA163" s="556">
        <v>45</v>
      </c>
      <c r="BB163" s="556">
        <v>46</v>
      </c>
      <c r="BC163" s="556">
        <v>47</v>
      </c>
      <c r="BD163" s="556">
        <v>48</v>
      </c>
      <c r="BE163" s="556">
        <v>49</v>
      </c>
      <c r="BF163" s="556">
        <v>50</v>
      </c>
      <c r="BG163" s="556">
        <v>51</v>
      </c>
      <c r="BH163" s="556">
        <v>52</v>
      </c>
      <c r="BI163" s="556">
        <v>53</v>
      </c>
      <c r="BJ163" s="556">
        <v>54</v>
      </c>
      <c r="BK163" s="556">
        <v>55</v>
      </c>
      <c r="BL163" s="556">
        <v>56</v>
      </c>
      <c r="BM163" s="556">
        <v>57</v>
      </c>
      <c r="BN163" s="556">
        <v>58</v>
      </c>
      <c r="BO163" s="556">
        <v>59</v>
      </c>
      <c r="BP163" s="556">
        <v>60</v>
      </c>
      <c r="BQ163" s="556">
        <v>61</v>
      </c>
      <c r="BR163" s="556">
        <v>62</v>
      </c>
      <c r="BS163" s="556">
        <v>63</v>
      </c>
      <c r="BT163" s="556">
        <v>64</v>
      </c>
      <c r="BU163" s="556">
        <v>65</v>
      </c>
      <c r="BV163" s="556">
        <v>66</v>
      </c>
      <c r="BW163" s="556">
        <v>67</v>
      </c>
      <c r="BX163" s="556">
        <v>68</v>
      </c>
      <c r="BY163" s="556">
        <v>69</v>
      </c>
      <c r="BZ163" s="556">
        <v>70</v>
      </c>
      <c r="CA163" s="556">
        <v>71</v>
      </c>
      <c r="CB163" s="556">
        <v>72</v>
      </c>
      <c r="CC163" s="556">
        <v>73</v>
      </c>
      <c r="CD163" s="556">
        <v>74</v>
      </c>
      <c r="CE163" s="556">
        <v>75</v>
      </c>
      <c r="CF163" s="556">
        <v>76</v>
      </c>
      <c r="CG163" s="556">
        <v>77</v>
      </c>
      <c r="CH163" s="556">
        <v>78</v>
      </c>
      <c r="CI163" s="556">
        <v>79</v>
      </c>
      <c r="CJ163" s="556">
        <v>80</v>
      </c>
      <c r="CK163" s="556">
        <v>81</v>
      </c>
      <c r="CL163" s="556">
        <v>82</v>
      </c>
      <c r="CM163" s="556">
        <v>83</v>
      </c>
      <c r="CN163" s="556">
        <v>84</v>
      </c>
      <c r="CO163" s="556">
        <v>85</v>
      </c>
    </row>
    <row r="164" spans="2:93" s="556" customFormat="1">
      <c r="D164" s="10">
        <f>'DCF Forecast Parameters'!C100</f>
        <v>25</v>
      </c>
      <c r="H164" s="17"/>
      <c r="I164" s="17">
        <f>H166</f>
        <v>1082243.8699999996</v>
      </c>
      <c r="J164" s="17">
        <f t="shared" ref="J164" si="1069">I166</f>
        <v>1079537.8699999996</v>
      </c>
      <c r="K164" s="17">
        <f t="shared" ref="K164" si="1070">J166</f>
        <v>1076825.8699999996</v>
      </c>
      <c r="L164" s="17">
        <f t="shared" ref="L164" si="1071">K166</f>
        <v>1074106.8699999996</v>
      </c>
      <c r="M164" s="17">
        <f t="shared" ref="M164" si="1072">L166</f>
        <v>1071380.8699999996</v>
      </c>
      <c r="N164" s="17">
        <f t="shared" ref="N164" si="1073">M166</f>
        <v>1068647.8699999996</v>
      </c>
      <c r="O164" s="17">
        <f t="shared" ref="O164" si="1074">N166</f>
        <v>1065907.8699999996</v>
      </c>
      <c r="P164" s="17">
        <f t="shared" ref="P164" si="1075">O166</f>
        <v>1063161.8699999996</v>
      </c>
      <c r="Q164" s="17">
        <f t="shared" ref="Q164" si="1076">P166</f>
        <v>1060408.8699999996</v>
      </c>
      <c r="R164" s="17">
        <f t="shared" ref="R164" si="1077">Q166</f>
        <v>1057648.8699999996</v>
      </c>
      <c r="S164" s="17">
        <f t="shared" ref="S164" si="1078">R166</f>
        <v>1054881.8699999996</v>
      </c>
      <c r="T164" s="17">
        <f t="shared" ref="T164" si="1079">S166</f>
        <v>1052107.8699999996</v>
      </c>
      <c r="U164" s="17">
        <f t="shared" ref="U164" si="1080">T166</f>
        <v>1049326.8699999996</v>
      </c>
      <c r="V164" s="17">
        <f t="shared" ref="V164" si="1081">U166</f>
        <v>1046538.8699999996</v>
      </c>
      <c r="W164" s="17">
        <f t="shared" ref="W164" si="1082">V166</f>
        <v>1043743.8699999996</v>
      </c>
      <c r="X164" s="17">
        <f t="shared" ref="X164" si="1083">W166</f>
        <v>1040941.8699999996</v>
      </c>
      <c r="Y164" s="17">
        <f t="shared" ref="Y164" si="1084">X166</f>
        <v>1038132.8699999996</v>
      </c>
      <c r="Z164" s="17">
        <f t="shared" ref="Z164" si="1085">Y166</f>
        <v>1035316.8699999996</v>
      </c>
      <c r="AA164" s="17">
        <f t="shared" ref="AA164" si="1086">Z166</f>
        <v>1032493.8699999996</v>
      </c>
      <c r="AB164" s="17">
        <f t="shared" ref="AB164" si="1087">AA166</f>
        <v>1029663.8699999996</v>
      </c>
      <c r="AC164" s="17">
        <f t="shared" ref="AC164" si="1088">AB166</f>
        <v>1026826.8699999996</v>
      </c>
      <c r="AD164" s="17">
        <f t="shared" ref="AD164" si="1089">AC166</f>
        <v>1023982.8699999996</v>
      </c>
      <c r="AE164" s="17">
        <f t="shared" ref="AE164" si="1090">AD166</f>
        <v>1021131.8699999996</v>
      </c>
      <c r="AF164" s="17">
        <f t="shared" ref="AF164" si="1091">AE166</f>
        <v>1018273.8699999996</v>
      </c>
      <c r="AG164" s="17">
        <f t="shared" ref="AG164" si="1092">AF166</f>
        <v>1015407.8699999996</v>
      </c>
      <c r="AH164" s="17">
        <f t="shared" ref="AH164" si="1093">AG166</f>
        <v>1012534.8699999996</v>
      </c>
      <c r="AI164" s="17">
        <f t="shared" ref="AI164" si="1094">AH166</f>
        <v>1009654.8699999996</v>
      </c>
      <c r="AJ164" s="17">
        <f t="shared" ref="AJ164" si="1095">AI166</f>
        <v>1006767.8699999996</v>
      </c>
      <c r="AK164" s="17">
        <f t="shared" ref="AK164" si="1096">AJ166</f>
        <v>1003873.8699999996</v>
      </c>
      <c r="AL164" s="17">
        <f t="shared" ref="AL164" si="1097">AK166</f>
        <v>1000971.8699999996</v>
      </c>
      <c r="AM164" s="17">
        <f t="shared" ref="AM164" si="1098">AL166</f>
        <v>998062.86999999965</v>
      </c>
      <c r="AN164" s="17">
        <f t="shared" ref="AN164" si="1099">AM166</f>
        <v>995146.86999999965</v>
      </c>
      <c r="AO164" s="17">
        <f t="shared" ref="AO164" si="1100">AN166</f>
        <v>992223.86999999965</v>
      </c>
      <c r="AP164" s="17">
        <f t="shared" ref="AP164" si="1101">AO166</f>
        <v>989292.86999999965</v>
      </c>
      <c r="AQ164" s="17">
        <f t="shared" ref="AQ164" si="1102">AP166</f>
        <v>986354.86999999965</v>
      </c>
      <c r="AR164" s="17">
        <f t="shared" ref="AR164" si="1103">AQ166</f>
        <v>983409.86999999965</v>
      </c>
      <c r="AS164" s="17">
        <f t="shared" ref="AS164" si="1104">AR166</f>
        <v>980456.86999999965</v>
      </c>
      <c r="AT164" s="17">
        <f t="shared" ref="AT164" si="1105">AS166</f>
        <v>977496.86999999965</v>
      </c>
      <c r="AU164" s="17">
        <f t="shared" ref="AU164" si="1106">AT166</f>
        <v>974529.86999999965</v>
      </c>
      <c r="AV164" s="17">
        <f t="shared" ref="AV164" si="1107">AU166</f>
        <v>971554.86999999965</v>
      </c>
      <c r="AW164" s="17">
        <f t="shared" ref="AW164" si="1108">AV166</f>
        <v>968572.86999999965</v>
      </c>
      <c r="AX164" s="17">
        <f t="shared" ref="AX164" si="1109">AW166</f>
        <v>965582.86999999965</v>
      </c>
      <c r="AY164" s="17">
        <f t="shared" ref="AY164" si="1110">AX166</f>
        <v>962585.86999999965</v>
      </c>
      <c r="AZ164" s="17">
        <f t="shared" ref="AZ164" si="1111">AY166</f>
        <v>959580.86999999965</v>
      </c>
      <c r="BA164" s="17">
        <f t="shared" ref="BA164" si="1112">AZ166</f>
        <v>956568.86999999965</v>
      </c>
      <c r="BB164" s="17">
        <f t="shared" ref="BB164" si="1113">BA166</f>
        <v>953548.86999999965</v>
      </c>
      <c r="BC164" s="17">
        <f t="shared" ref="BC164" si="1114">BB166</f>
        <v>950521.86999999965</v>
      </c>
      <c r="BD164" s="17">
        <f t="shared" ref="BD164" si="1115">BC166</f>
        <v>947486.86999999965</v>
      </c>
      <c r="BE164" s="17">
        <f t="shared" ref="BE164" si="1116">BD166</f>
        <v>944443.86999999965</v>
      </c>
      <c r="BF164" s="17">
        <f t="shared" ref="BF164" si="1117">BE166</f>
        <v>941393.86999999965</v>
      </c>
      <c r="BG164" s="17">
        <f t="shared" ref="BG164" si="1118">BF166</f>
        <v>938335.86999999965</v>
      </c>
      <c r="BH164" s="17">
        <f t="shared" ref="BH164" si="1119">BG166</f>
        <v>935270.86999999965</v>
      </c>
      <c r="BI164" s="17">
        <f t="shared" ref="BI164" si="1120">BH166</f>
        <v>932197.86999999965</v>
      </c>
      <c r="BJ164" s="17">
        <f t="shared" ref="BJ164" si="1121">BI166</f>
        <v>929116.86999999965</v>
      </c>
      <c r="BK164" s="17">
        <f t="shared" ref="BK164" si="1122">BJ166</f>
        <v>926028.86999999965</v>
      </c>
      <c r="BL164" s="17">
        <f t="shared" ref="BL164" si="1123">BK166</f>
        <v>922932.86999999965</v>
      </c>
      <c r="BM164" s="17">
        <f t="shared" ref="BM164" si="1124">BL166</f>
        <v>919828.86999999965</v>
      </c>
      <c r="BN164" s="17">
        <f t="shared" ref="BN164" si="1125">BM166</f>
        <v>916716.86999999965</v>
      </c>
      <c r="BO164" s="17">
        <f t="shared" ref="BO164" si="1126">BN166</f>
        <v>913597.86999999965</v>
      </c>
      <c r="BP164" s="17">
        <f t="shared" ref="BP164" si="1127">BO166</f>
        <v>910470.86999999965</v>
      </c>
      <c r="BQ164" s="17">
        <f t="shared" ref="BQ164" si="1128">BP166</f>
        <v>907335.86999999965</v>
      </c>
      <c r="BR164" s="17">
        <f t="shared" ref="BR164" si="1129">BQ166</f>
        <v>904192.86999999965</v>
      </c>
      <c r="BS164" s="17">
        <f t="shared" ref="BS164" si="1130">BR166</f>
        <v>901041.86999999965</v>
      </c>
      <c r="BT164" s="17">
        <f t="shared" ref="BT164" si="1131">BS166</f>
        <v>897882.86999999965</v>
      </c>
      <c r="BU164" s="17">
        <f t="shared" ref="BU164" si="1132">BT166</f>
        <v>894715.86999999965</v>
      </c>
      <c r="BV164" s="17">
        <f t="shared" ref="BV164" si="1133">BU166</f>
        <v>891541.86999999965</v>
      </c>
      <c r="BW164" s="17">
        <f t="shared" ref="BW164" si="1134">BV166</f>
        <v>888359.86999999965</v>
      </c>
      <c r="BX164" s="17">
        <f t="shared" ref="BX164" si="1135">BW166</f>
        <v>885169.86999999965</v>
      </c>
      <c r="BY164" s="17">
        <f t="shared" ref="BY164" si="1136">BX166</f>
        <v>881971.86999999965</v>
      </c>
      <c r="BZ164" s="17">
        <f t="shared" ref="BZ164" si="1137">BY166</f>
        <v>878765.86999999965</v>
      </c>
      <c r="CA164" s="17">
        <f t="shared" ref="CA164" si="1138">BZ166</f>
        <v>875551.86999999965</v>
      </c>
      <c r="CB164" s="17">
        <f t="shared" ref="CB164" si="1139">CA166</f>
        <v>872329.86999999965</v>
      </c>
      <c r="CC164" s="17">
        <f t="shared" ref="CC164" si="1140">CB166</f>
        <v>869099.86999999965</v>
      </c>
      <c r="CD164" s="17">
        <f t="shared" ref="CD164" si="1141">CC166</f>
        <v>865861.86999999965</v>
      </c>
      <c r="CE164" s="17">
        <f t="shared" ref="CE164" si="1142">CD166</f>
        <v>862614.86999999965</v>
      </c>
      <c r="CF164" s="17">
        <f t="shared" ref="CF164" si="1143">CE166</f>
        <v>859359.86999999965</v>
      </c>
      <c r="CG164" s="17">
        <f t="shared" ref="CG164" si="1144">CF166</f>
        <v>856096.86999999965</v>
      </c>
      <c r="CH164" s="17">
        <f t="shared" ref="CH164" si="1145">CG166</f>
        <v>852825.86999999965</v>
      </c>
      <c r="CI164" s="17">
        <f t="shared" ref="CI164" si="1146">CH166</f>
        <v>849546.86999999965</v>
      </c>
      <c r="CJ164" s="17">
        <f t="shared" ref="CJ164" si="1147">CI166</f>
        <v>846259.86999999965</v>
      </c>
      <c r="CK164" s="17">
        <f t="shared" ref="CK164" si="1148">CJ166</f>
        <v>842963.86999999965</v>
      </c>
      <c r="CL164" s="17">
        <f t="shared" ref="CL164" si="1149">CK166</f>
        <v>839659.86999999965</v>
      </c>
      <c r="CM164" s="17">
        <f t="shared" ref="CM164" si="1150">CL166</f>
        <v>836347.86999999965</v>
      </c>
      <c r="CN164" s="17">
        <f t="shared" ref="CN164" si="1151">CM166</f>
        <v>833027.86999999965</v>
      </c>
      <c r="CO164" s="17">
        <f t="shared" ref="CO164" si="1152">CN166</f>
        <v>829698.86999999965</v>
      </c>
    </row>
    <row r="165" spans="2:93" s="556" customFormat="1">
      <c r="H165" s="17"/>
      <c r="I165" s="17">
        <f t="shared" ref="I165:AN165" si="1153">I136</f>
        <v>-2706</v>
      </c>
      <c r="J165" s="17">
        <f t="shared" si="1153"/>
        <v>-2712</v>
      </c>
      <c r="K165" s="17">
        <f t="shared" si="1153"/>
        <v>-2719</v>
      </c>
      <c r="L165" s="17">
        <f t="shared" si="1153"/>
        <v>-2726</v>
      </c>
      <c r="M165" s="17">
        <f t="shared" si="1153"/>
        <v>-2733</v>
      </c>
      <c r="N165" s="17">
        <f t="shared" si="1153"/>
        <v>-2740</v>
      </c>
      <c r="O165" s="17">
        <f t="shared" si="1153"/>
        <v>-2746</v>
      </c>
      <c r="P165" s="17">
        <f t="shared" si="1153"/>
        <v>-2753</v>
      </c>
      <c r="Q165" s="17">
        <f t="shared" si="1153"/>
        <v>-2760</v>
      </c>
      <c r="R165" s="17">
        <f t="shared" si="1153"/>
        <v>-2767</v>
      </c>
      <c r="S165" s="17">
        <f t="shared" si="1153"/>
        <v>-2774</v>
      </c>
      <c r="T165" s="17">
        <f t="shared" si="1153"/>
        <v>-2781</v>
      </c>
      <c r="U165" s="17">
        <f t="shared" si="1153"/>
        <v>-2788</v>
      </c>
      <c r="V165" s="17">
        <f t="shared" si="1153"/>
        <v>-2795</v>
      </c>
      <c r="W165" s="17">
        <f t="shared" si="1153"/>
        <v>-2802</v>
      </c>
      <c r="X165" s="17">
        <f t="shared" si="1153"/>
        <v>-2809</v>
      </c>
      <c r="Y165" s="17">
        <f t="shared" si="1153"/>
        <v>-2816</v>
      </c>
      <c r="Z165" s="17">
        <f t="shared" si="1153"/>
        <v>-2823</v>
      </c>
      <c r="AA165" s="17">
        <f t="shared" si="1153"/>
        <v>-2830</v>
      </c>
      <c r="AB165" s="17">
        <f t="shared" si="1153"/>
        <v>-2837</v>
      </c>
      <c r="AC165" s="17">
        <f t="shared" si="1153"/>
        <v>-2844</v>
      </c>
      <c r="AD165" s="17">
        <f t="shared" si="1153"/>
        <v>-2851</v>
      </c>
      <c r="AE165" s="17">
        <f t="shared" si="1153"/>
        <v>-2858</v>
      </c>
      <c r="AF165" s="17">
        <f t="shared" si="1153"/>
        <v>-2866</v>
      </c>
      <c r="AG165" s="17">
        <f t="shared" si="1153"/>
        <v>-2873</v>
      </c>
      <c r="AH165" s="17">
        <f t="shared" si="1153"/>
        <v>-2880</v>
      </c>
      <c r="AI165" s="17">
        <f t="shared" si="1153"/>
        <v>-2887</v>
      </c>
      <c r="AJ165" s="17">
        <f t="shared" si="1153"/>
        <v>-2894</v>
      </c>
      <c r="AK165" s="17">
        <f t="shared" si="1153"/>
        <v>-2902</v>
      </c>
      <c r="AL165" s="17">
        <f t="shared" si="1153"/>
        <v>-2909</v>
      </c>
      <c r="AM165" s="17">
        <f t="shared" si="1153"/>
        <v>-2916</v>
      </c>
      <c r="AN165" s="17">
        <f t="shared" si="1153"/>
        <v>-2923</v>
      </c>
      <c r="AO165" s="17">
        <f t="shared" ref="AO165:BT165" si="1154">AO136</f>
        <v>-2931</v>
      </c>
      <c r="AP165" s="17">
        <f t="shared" si="1154"/>
        <v>-2938</v>
      </c>
      <c r="AQ165" s="17">
        <f t="shared" si="1154"/>
        <v>-2945</v>
      </c>
      <c r="AR165" s="17">
        <f t="shared" si="1154"/>
        <v>-2953</v>
      </c>
      <c r="AS165" s="17">
        <f t="shared" si="1154"/>
        <v>-2960</v>
      </c>
      <c r="AT165" s="17">
        <f t="shared" si="1154"/>
        <v>-2967</v>
      </c>
      <c r="AU165" s="17">
        <f t="shared" si="1154"/>
        <v>-2975</v>
      </c>
      <c r="AV165" s="17">
        <f t="shared" si="1154"/>
        <v>-2982</v>
      </c>
      <c r="AW165" s="17">
        <f t="shared" si="1154"/>
        <v>-2990</v>
      </c>
      <c r="AX165" s="17">
        <f t="shared" si="1154"/>
        <v>-2997</v>
      </c>
      <c r="AY165" s="17">
        <f t="shared" si="1154"/>
        <v>-3005</v>
      </c>
      <c r="AZ165" s="17">
        <f t="shared" si="1154"/>
        <v>-3012</v>
      </c>
      <c r="BA165" s="17">
        <f t="shared" si="1154"/>
        <v>-3020</v>
      </c>
      <c r="BB165" s="17">
        <f t="shared" si="1154"/>
        <v>-3027</v>
      </c>
      <c r="BC165" s="17">
        <f t="shared" si="1154"/>
        <v>-3035</v>
      </c>
      <c r="BD165" s="17">
        <f t="shared" si="1154"/>
        <v>-3043</v>
      </c>
      <c r="BE165" s="17">
        <f t="shared" si="1154"/>
        <v>-3050</v>
      </c>
      <c r="BF165" s="17">
        <f t="shared" si="1154"/>
        <v>-3058</v>
      </c>
      <c r="BG165" s="17">
        <f t="shared" si="1154"/>
        <v>-3065</v>
      </c>
      <c r="BH165" s="17">
        <f t="shared" si="1154"/>
        <v>-3073</v>
      </c>
      <c r="BI165" s="17">
        <f t="shared" si="1154"/>
        <v>-3081</v>
      </c>
      <c r="BJ165" s="17">
        <f t="shared" si="1154"/>
        <v>-3088</v>
      </c>
      <c r="BK165" s="17">
        <f t="shared" si="1154"/>
        <v>-3096</v>
      </c>
      <c r="BL165" s="17">
        <f t="shared" si="1154"/>
        <v>-3104</v>
      </c>
      <c r="BM165" s="17">
        <f t="shared" si="1154"/>
        <v>-3112</v>
      </c>
      <c r="BN165" s="17">
        <f t="shared" si="1154"/>
        <v>-3119</v>
      </c>
      <c r="BO165" s="17">
        <f t="shared" si="1154"/>
        <v>-3127</v>
      </c>
      <c r="BP165" s="17">
        <f t="shared" si="1154"/>
        <v>-3135</v>
      </c>
      <c r="BQ165" s="17">
        <f t="shared" si="1154"/>
        <v>-3143</v>
      </c>
      <c r="BR165" s="17">
        <f t="shared" si="1154"/>
        <v>-3151</v>
      </c>
      <c r="BS165" s="17">
        <f t="shared" si="1154"/>
        <v>-3159</v>
      </c>
      <c r="BT165" s="17">
        <f t="shared" si="1154"/>
        <v>-3167</v>
      </c>
      <c r="BU165" s="17">
        <f t="shared" ref="BU165:CO165" si="1155">BU136</f>
        <v>-3174</v>
      </c>
      <c r="BV165" s="17">
        <f t="shared" si="1155"/>
        <v>-3182</v>
      </c>
      <c r="BW165" s="17">
        <f t="shared" si="1155"/>
        <v>-3190</v>
      </c>
      <c r="BX165" s="17">
        <f t="shared" si="1155"/>
        <v>-3198</v>
      </c>
      <c r="BY165" s="17">
        <f t="shared" si="1155"/>
        <v>-3206</v>
      </c>
      <c r="BZ165" s="17">
        <f t="shared" si="1155"/>
        <v>-3214</v>
      </c>
      <c r="CA165" s="17">
        <f t="shared" si="1155"/>
        <v>-3222</v>
      </c>
      <c r="CB165" s="17">
        <f t="shared" si="1155"/>
        <v>-3230</v>
      </c>
      <c r="CC165" s="17">
        <f t="shared" si="1155"/>
        <v>-3238</v>
      </c>
      <c r="CD165" s="17">
        <f t="shared" si="1155"/>
        <v>-3247</v>
      </c>
      <c r="CE165" s="17">
        <f t="shared" si="1155"/>
        <v>-3255</v>
      </c>
      <c r="CF165" s="17">
        <f t="shared" si="1155"/>
        <v>-3263</v>
      </c>
      <c r="CG165" s="17">
        <f t="shared" si="1155"/>
        <v>-3271</v>
      </c>
      <c r="CH165" s="17">
        <f t="shared" si="1155"/>
        <v>-3279</v>
      </c>
      <c r="CI165" s="17">
        <f t="shared" si="1155"/>
        <v>-3287</v>
      </c>
      <c r="CJ165" s="17">
        <f t="shared" si="1155"/>
        <v>-3296</v>
      </c>
      <c r="CK165" s="17">
        <f t="shared" si="1155"/>
        <v>-3304</v>
      </c>
      <c r="CL165" s="17">
        <f t="shared" si="1155"/>
        <v>-3312</v>
      </c>
      <c r="CM165" s="17">
        <f t="shared" si="1155"/>
        <v>-3320</v>
      </c>
      <c r="CN165" s="17">
        <f t="shared" si="1155"/>
        <v>-3329</v>
      </c>
      <c r="CO165" s="17">
        <f t="shared" si="1155"/>
        <v>-3337</v>
      </c>
    </row>
    <row r="166" spans="2:93" s="556" customFormat="1">
      <c r="H166" s="17">
        <f>H145</f>
        <v>1082243.8699999996</v>
      </c>
      <c r="I166" s="17">
        <f>I164+I165</f>
        <v>1079537.8699999996</v>
      </c>
      <c r="J166" s="17">
        <f t="shared" ref="J166:BU166" si="1156">J164+J165</f>
        <v>1076825.8699999996</v>
      </c>
      <c r="K166" s="17">
        <f t="shared" si="1156"/>
        <v>1074106.8699999996</v>
      </c>
      <c r="L166" s="17">
        <f t="shared" si="1156"/>
        <v>1071380.8699999996</v>
      </c>
      <c r="M166" s="17">
        <f t="shared" si="1156"/>
        <v>1068647.8699999996</v>
      </c>
      <c r="N166" s="17">
        <f t="shared" si="1156"/>
        <v>1065907.8699999996</v>
      </c>
      <c r="O166" s="17">
        <f t="shared" si="1156"/>
        <v>1063161.8699999996</v>
      </c>
      <c r="P166" s="17">
        <f t="shared" si="1156"/>
        <v>1060408.8699999996</v>
      </c>
      <c r="Q166" s="17">
        <f t="shared" si="1156"/>
        <v>1057648.8699999996</v>
      </c>
      <c r="R166" s="17">
        <f t="shared" si="1156"/>
        <v>1054881.8699999996</v>
      </c>
      <c r="S166" s="17">
        <f t="shared" si="1156"/>
        <v>1052107.8699999996</v>
      </c>
      <c r="T166" s="17">
        <f t="shared" si="1156"/>
        <v>1049326.8699999996</v>
      </c>
      <c r="U166" s="17">
        <f t="shared" si="1156"/>
        <v>1046538.8699999996</v>
      </c>
      <c r="V166" s="17">
        <f t="shared" si="1156"/>
        <v>1043743.8699999996</v>
      </c>
      <c r="W166" s="17">
        <f t="shared" si="1156"/>
        <v>1040941.8699999996</v>
      </c>
      <c r="X166" s="17">
        <f t="shared" si="1156"/>
        <v>1038132.8699999996</v>
      </c>
      <c r="Y166" s="17">
        <f t="shared" si="1156"/>
        <v>1035316.8699999996</v>
      </c>
      <c r="Z166" s="17">
        <f t="shared" si="1156"/>
        <v>1032493.8699999996</v>
      </c>
      <c r="AA166" s="17">
        <f t="shared" si="1156"/>
        <v>1029663.8699999996</v>
      </c>
      <c r="AB166" s="17">
        <f t="shared" si="1156"/>
        <v>1026826.8699999996</v>
      </c>
      <c r="AC166" s="17">
        <f t="shared" si="1156"/>
        <v>1023982.8699999996</v>
      </c>
      <c r="AD166" s="17">
        <f t="shared" si="1156"/>
        <v>1021131.8699999996</v>
      </c>
      <c r="AE166" s="17">
        <f t="shared" si="1156"/>
        <v>1018273.8699999996</v>
      </c>
      <c r="AF166" s="17">
        <f t="shared" si="1156"/>
        <v>1015407.8699999996</v>
      </c>
      <c r="AG166" s="17">
        <f t="shared" si="1156"/>
        <v>1012534.8699999996</v>
      </c>
      <c r="AH166" s="17">
        <f t="shared" si="1156"/>
        <v>1009654.8699999996</v>
      </c>
      <c r="AI166" s="17">
        <f t="shared" si="1156"/>
        <v>1006767.8699999996</v>
      </c>
      <c r="AJ166" s="17">
        <f t="shared" si="1156"/>
        <v>1003873.8699999996</v>
      </c>
      <c r="AK166" s="17">
        <f t="shared" si="1156"/>
        <v>1000971.8699999996</v>
      </c>
      <c r="AL166" s="17">
        <f t="shared" si="1156"/>
        <v>998062.86999999965</v>
      </c>
      <c r="AM166" s="17">
        <f t="shared" si="1156"/>
        <v>995146.86999999965</v>
      </c>
      <c r="AN166" s="17">
        <f t="shared" si="1156"/>
        <v>992223.86999999965</v>
      </c>
      <c r="AO166" s="17">
        <f t="shared" si="1156"/>
        <v>989292.86999999965</v>
      </c>
      <c r="AP166" s="17">
        <f t="shared" si="1156"/>
        <v>986354.86999999965</v>
      </c>
      <c r="AQ166" s="17">
        <f t="shared" si="1156"/>
        <v>983409.86999999965</v>
      </c>
      <c r="AR166" s="17">
        <f t="shared" si="1156"/>
        <v>980456.86999999965</v>
      </c>
      <c r="AS166" s="17">
        <f t="shared" si="1156"/>
        <v>977496.86999999965</v>
      </c>
      <c r="AT166" s="17">
        <f t="shared" si="1156"/>
        <v>974529.86999999965</v>
      </c>
      <c r="AU166" s="17">
        <f t="shared" si="1156"/>
        <v>971554.86999999965</v>
      </c>
      <c r="AV166" s="17">
        <f t="shared" si="1156"/>
        <v>968572.86999999965</v>
      </c>
      <c r="AW166" s="17">
        <f t="shared" si="1156"/>
        <v>965582.86999999965</v>
      </c>
      <c r="AX166" s="17">
        <f t="shared" si="1156"/>
        <v>962585.86999999965</v>
      </c>
      <c r="AY166" s="17">
        <f t="shared" si="1156"/>
        <v>959580.86999999965</v>
      </c>
      <c r="AZ166" s="17">
        <f t="shared" si="1156"/>
        <v>956568.86999999965</v>
      </c>
      <c r="BA166" s="17">
        <f t="shared" si="1156"/>
        <v>953548.86999999965</v>
      </c>
      <c r="BB166" s="17">
        <f t="shared" si="1156"/>
        <v>950521.86999999965</v>
      </c>
      <c r="BC166" s="17">
        <f t="shared" si="1156"/>
        <v>947486.86999999965</v>
      </c>
      <c r="BD166" s="17">
        <f t="shared" si="1156"/>
        <v>944443.86999999965</v>
      </c>
      <c r="BE166" s="17">
        <f t="shared" si="1156"/>
        <v>941393.86999999965</v>
      </c>
      <c r="BF166" s="17">
        <f t="shared" si="1156"/>
        <v>938335.86999999965</v>
      </c>
      <c r="BG166" s="17">
        <f t="shared" si="1156"/>
        <v>935270.86999999965</v>
      </c>
      <c r="BH166" s="17">
        <f t="shared" si="1156"/>
        <v>932197.86999999965</v>
      </c>
      <c r="BI166" s="17">
        <f t="shared" si="1156"/>
        <v>929116.86999999965</v>
      </c>
      <c r="BJ166" s="17">
        <f t="shared" si="1156"/>
        <v>926028.86999999965</v>
      </c>
      <c r="BK166" s="17">
        <f t="shared" si="1156"/>
        <v>922932.86999999965</v>
      </c>
      <c r="BL166" s="17">
        <f t="shared" si="1156"/>
        <v>919828.86999999965</v>
      </c>
      <c r="BM166" s="17">
        <f t="shared" si="1156"/>
        <v>916716.86999999965</v>
      </c>
      <c r="BN166" s="17">
        <f t="shared" si="1156"/>
        <v>913597.86999999965</v>
      </c>
      <c r="BO166" s="17">
        <f t="shared" si="1156"/>
        <v>910470.86999999965</v>
      </c>
      <c r="BP166" s="17">
        <f t="shared" si="1156"/>
        <v>907335.86999999965</v>
      </c>
      <c r="BQ166" s="17">
        <f t="shared" si="1156"/>
        <v>904192.86999999965</v>
      </c>
      <c r="BR166" s="17">
        <f t="shared" si="1156"/>
        <v>901041.86999999965</v>
      </c>
      <c r="BS166" s="17">
        <f t="shared" si="1156"/>
        <v>897882.86999999965</v>
      </c>
      <c r="BT166" s="17">
        <f t="shared" si="1156"/>
        <v>894715.86999999965</v>
      </c>
      <c r="BU166" s="17">
        <f t="shared" si="1156"/>
        <v>891541.86999999965</v>
      </c>
      <c r="BV166" s="17">
        <f t="shared" ref="BV166:CO166" si="1157">BV164+BV165</f>
        <v>888359.86999999965</v>
      </c>
      <c r="BW166" s="17">
        <f t="shared" si="1157"/>
        <v>885169.86999999965</v>
      </c>
      <c r="BX166" s="17">
        <f t="shared" si="1157"/>
        <v>881971.86999999965</v>
      </c>
      <c r="BY166" s="17">
        <f t="shared" si="1157"/>
        <v>878765.86999999965</v>
      </c>
      <c r="BZ166" s="17">
        <f t="shared" si="1157"/>
        <v>875551.86999999965</v>
      </c>
      <c r="CA166" s="17">
        <f t="shared" si="1157"/>
        <v>872329.86999999965</v>
      </c>
      <c r="CB166" s="17">
        <f t="shared" si="1157"/>
        <v>869099.86999999965</v>
      </c>
      <c r="CC166" s="17">
        <f t="shared" si="1157"/>
        <v>865861.86999999965</v>
      </c>
      <c r="CD166" s="17">
        <f t="shared" si="1157"/>
        <v>862614.86999999965</v>
      </c>
      <c r="CE166" s="17">
        <f t="shared" si="1157"/>
        <v>859359.86999999965</v>
      </c>
      <c r="CF166" s="17">
        <f t="shared" si="1157"/>
        <v>856096.86999999965</v>
      </c>
      <c r="CG166" s="17">
        <f t="shared" si="1157"/>
        <v>852825.86999999965</v>
      </c>
      <c r="CH166" s="17">
        <f t="shared" si="1157"/>
        <v>849546.86999999965</v>
      </c>
      <c r="CI166" s="17">
        <f t="shared" si="1157"/>
        <v>846259.86999999965</v>
      </c>
      <c r="CJ166" s="17">
        <f t="shared" si="1157"/>
        <v>842963.86999999965</v>
      </c>
      <c r="CK166" s="17">
        <f t="shared" si="1157"/>
        <v>839659.86999999965</v>
      </c>
      <c r="CL166" s="17">
        <f t="shared" si="1157"/>
        <v>836347.86999999965</v>
      </c>
      <c r="CM166" s="17">
        <f t="shared" si="1157"/>
        <v>833027.86999999965</v>
      </c>
      <c r="CN166" s="17">
        <f t="shared" si="1157"/>
        <v>829698.86999999965</v>
      </c>
      <c r="CO166" s="17">
        <f t="shared" si="1157"/>
        <v>826361.86999999965</v>
      </c>
    </row>
    <row r="167" spans="2:93" s="556" customFormat="1">
      <c r="H167" s="17"/>
      <c r="I167" s="17">
        <f t="shared" ref="I167:AN167" si="1158">I134</f>
        <v>5411</v>
      </c>
      <c r="J167" s="17">
        <f t="shared" si="1158"/>
        <v>5425</v>
      </c>
      <c r="K167" s="17">
        <f t="shared" si="1158"/>
        <v>5438</v>
      </c>
      <c r="L167" s="17">
        <f t="shared" si="1158"/>
        <v>5452</v>
      </c>
      <c r="M167" s="17">
        <f t="shared" si="1158"/>
        <v>5466</v>
      </c>
      <c r="N167" s="17">
        <f t="shared" si="1158"/>
        <v>5479</v>
      </c>
      <c r="O167" s="17">
        <f t="shared" si="1158"/>
        <v>5493</v>
      </c>
      <c r="P167" s="17">
        <f t="shared" si="1158"/>
        <v>5507</v>
      </c>
      <c r="Q167" s="17">
        <f t="shared" si="1158"/>
        <v>5520</v>
      </c>
      <c r="R167" s="17">
        <f t="shared" si="1158"/>
        <v>5534</v>
      </c>
      <c r="S167" s="17">
        <f t="shared" si="1158"/>
        <v>5548</v>
      </c>
      <c r="T167" s="17">
        <f t="shared" si="1158"/>
        <v>5562</v>
      </c>
      <c r="U167" s="17">
        <f t="shared" si="1158"/>
        <v>5576</v>
      </c>
      <c r="V167" s="17">
        <f t="shared" si="1158"/>
        <v>5590</v>
      </c>
      <c r="W167" s="17">
        <f t="shared" si="1158"/>
        <v>5604</v>
      </c>
      <c r="X167" s="17">
        <f t="shared" si="1158"/>
        <v>5618</v>
      </c>
      <c r="Y167" s="17">
        <f t="shared" si="1158"/>
        <v>5632</v>
      </c>
      <c r="Z167" s="17">
        <f t="shared" si="1158"/>
        <v>5646</v>
      </c>
      <c r="AA167" s="17">
        <f t="shared" si="1158"/>
        <v>5660</v>
      </c>
      <c r="AB167" s="17">
        <f t="shared" si="1158"/>
        <v>5674</v>
      </c>
      <c r="AC167" s="17">
        <f t="shared" si="1158"/>
        <v>5688</v>
      </c>
      <c r="AD167" s="17">
        <f t="shared" si="1158"/>
        <v>5703</v>
      </c>
      <c r="AE167" s="17">
        <f t="shared" si="1158"/>
        <v>5717</v>
      </c>
      <c r="AF167" s="17">
        <f t="shared" si="1158"/>
        <v>5731</v>
      </c>
      <c r="AG167" s="17">
        <f t="shared" si="1158"/>
        <v>5745</v>
      </c>
      <c r="AH167" s="17">
        <f t="shared" si="1158"/>
        <v>5760</v>
      </c>
      <c r="AI167" s="17">
        <f t="shared" si="1158"/>
        <v>5774</v>
      </c>
      <c r="AJ167" s="17">
        <f t="shared" si="1158"/>
        <v>5789</v>
      </c>
      <c r="AK167" s="17">
        <f t="shared" si="1158"/>
        <v>5803</v>
      </c>
      <c r="AL167" s="17">
        <f t="shared" si="1158"/>
        <v>5818</v>
      </c>
      <c r="AM167" s="17">
        <f t="shared" si="1158"/>
        <v>5832</v>
      </c>
      <c r="AN167" s="17">
        <f t="shared" si="1158"/>
        <v>5847</v>
      </c>
      <c r="AO167" s="17">
        <f t="shared" ref="AO167:BT167" si="1159">AO134</f>
        <v>5861</v>
      </c>
      <c r="AP167" s="17">
        <f t="shared" si="1159"/>
        <v>5876</v>
      </c>
      <c r="AQ167" s="17">
        <f t="shared" si="1159"/>
        <v>5891</v>
      </c>
      <c r="AR167" s="17">
        <f t="shared" si="1159"/>
        <v>5905</v>
      </c>
      <c r="AS167" s="17">
        <f t="shared" si="1159"/>
        <v>5920</v>
      </c>
      <c r="AT167" s="17">
        <f t="shared" si="1159"/>
        <v>5935</v>
      </c>
      <c r="AU167" s="17">
        <f t="shared" si="1159"/>
        <v>5950</v>
      </c>
      <c r="AV167" s="17">
        <f t="shared" si="1159"/>
        <v>5965</v>
      </c>
      <c r="AW167" s="17">
        <f t="shared" si="1159"/>
        <v>5980</v>
      </c>
      <c r="AX167" s="17">
        <f t="shared" si="1159"/>
        <v>5995</v>
      </c>
      <c r="AY167" s="17">
        <f t="shared" si="1159"/>
        <v>6010</v>
      </c>
      <c r="AZ167" s="17">
        <f t="shared" si="1159"/>
        <v>6025</v>
      </c>
      <c r="BA167" s="17">
        <f t="shared" si="1159"/>
        <v>6040</v>
      </c>
      <c r="BB167" s="17">
        <f t="shared" si="1159"/>
        <v>6055</v>
      </c>
      <c r="BC167" s="17">
        <f t="shared" si="1159"/>
        <v>6070</v>
      </c>
      <c r="BD167" s="17">
        <f t="shared" si="1159"/>
        <v>6085</v>
      </c>
      <c r="BE167" s="17">
        <f t="shared" si="1159"/>
        <v>6100</v>
      </c>
      <c r="BF167" s="17">
        <f t="shared" si="1159"/>
        <v>6115</v>
      </c>
      <c r="BG167" s="17">
        <f t="shared" si="1159"/>
        <v>6131</v>
      </c>
      <c r="BH167" s="17">
        <f t="shared" si="1159"/>
        <v>6146</v>
      </c>
      <c r="BI167" s="17">
        <f t="shared" si="1159"/>
        <v>6161</v>
      </c>
      <c r="BJ167" s="17">
        <f t="shared" si="1159"/>
        <v>6177</v>
      </c>
      <c r="BK167" s="17">
        <f t="shared" si="1159"/>
        <v>6192</v>
      </c>
      <c r="BL167" s="17">
        <f t="shared" si="1159"/>
        <v>6208</v>
      </c>
      <c r="BM167" s="17">
        <f t="shared" si="1159"/>
        <v>6223</v>
      </c>
      <c r="BN167" s="17">
        <f t="shared" si="1159"/>
        <v>6239</v>
      </c>
      <c r="BO167" s="17">
        <f t="shared" si="1159"/>
        <v>6254</v>
      </c>
      <c r="BP167" s="17">
        <f t="shared" si="1159"/>
        <v>6270</v>
      </c>
      <c r="BQ167" s="17">
        <f t="shared" si="1159"/>
        <v>6286</v>
      </c>
      <c r="BR167" s="17">
        <f t="shared" si="1159"/>
        <v>6301</v>
      </c>
      <c r="BS167" s="17">
        <f t="shared" si="1159"/>
        <v>6317</v>
      </c>
      <c r="BT167" s="17">
        <f t="shared" si="1159"/>
        <v>6333</v>
      </c>
      <c r="BU167" s="17">
        <f t="shared" ref="BU167:CO167" si="1160">BU134</f>
        <v>6349</v>
      </c>
      <c r="BV167" s="17">
        <f t="shared" si="1160"/>
        <v>6365</v>
      </c>
      <c r="BW167" s="17">
        <f t="shared" si="1160"/>
        <v>6381</v>
      </c>
      <c r="BX167" s="17">
        <f t="shared" si="1160"/>
        <v>6397</v>
      </c>
      <c r="BY167" s="17">
        <f t="shared" si="1160"/>
        <v>6413</v>
      </c>
      <c r="BZ167" s="17">
        <f t="shared" si="1160"/>
        <v>6429</v>
      </c>
      <c r="CA167" s="17">
        <f t="shared" si="1160"/>
        <v>6445</v>
      </c>
      <c r="CB167" s="17">
        <f t="shared" si="1160"/>
        <v>6461</v>
      </c>
      <c r="CC167" s="17">
        <f t="shared" si="1160"/>
        <v>6477</v>
      </c>
      <c r="CD167" s="17">
        <f t="shared" si="1160"/>
        <v>6493</v>
      </c>
      <c r="CE167" s="17">
        <f t="shared" si="1160"/>
        <v>6509</v>
      </c>
      <c r="CF167" s="17">
        <f t="shared" si="1160"/>
        <v>6526</v>
      </c>
      <c r="CG167" s="17">
        <f t="shared" si="1160"/>
        <v>6542</v>
      </c>
      <c r="CH167" s="17">
        <f t="shared" si="1160"/>
        <v>6558</v>
      </c>
      <c r="CI167" s="17">
        <f t="shared" si="1160"/>
        <v>6575</v>
      </c>
      <c r="CJ167" s="17">
        <f t="shared" si="1160"/>
        <v>6591</v>
      </c>
      <c r="CK167" s="17">
        <f t="shared" si="1160"/>
        <v>6608</v>
      </c>
      <c r="CL167" s="17">
        <f t="shared" si="1160"/>
        <v>6624</v>
      </c>
      <c r="CM167" s="17">
        <f t="shared" si="1160"/>
        <v>6641</v>
      </c>
      <c r="CN167" s="17">
        <f t="shared" si="1160"/>
        <v>6657</v>
      </c>
      <c r="CO167" s="17">
        <f t="shared" si="1160"/>
        <v>6674</v>
      </c>
    </row>
    <row r="168" spans="2:93" s="556" customFormat="1">
      <c r="C168" s="556">
        <v>1</v>
      </c>
      <c r="D168" s="632">
        <f>-1/D$164</f>
        <v>-0.04</v>
      </c>
      <c r="E168" s="632"/>
      <c r="F168" s="632"/>
      <c r="G168" s="632"/>
      <c r="H168" s="17"/>
      <c r="I168" s="17">
        <f>IF((I163-$H163)&gt;$D164,0,$D168*(I166)+$D168*I167)</f>
        <v>-43397.954799999992</v>
      </c>
      <c r="J168" s="17">
        <f t="shared" ref="J168" si="1161">IF((J163-$H163)&gt;$D164,0,$D168*(J166)+$D168*J167)</f>
        <v>-43290.034799999987</v>
      </c>
      <c r="K168" s="17">
        <f t="shared" ref="K168" si="1162">IF((K163-$H163)&gt;$D164,0,$D168*(K166)+$D168*K167)</f>
        <v>-43181.794799999981</v>
      </c>
      <c r="L168" s="17">
        <f t="shared" ref="L168" si="1163">IF((L163-$H163)&gt;$D164,0,$D168*(L166)+$D168*L167)</f>
        <v>-43073.314799999986</v>
      </c>
      <c r="M168" s="17">
        <f t="shared" ref="M168" si="1164">IF((M163-$H163)&gt;$D164,0,$D168*(M166)+$D168*M167)</f>
        <v>-42964.554799999984</v>
      </c>
      <c r="N168" s="17">
        <f t="shared" ref="N168" si="1165">IF((N163-$H163)&gt;$D164,0,$D168*(N166)+$D168*N167)</f>
        <v>-42855.474799999989</v>
      </c>
      <c r="O168" s="17">
        <f t="shared" ref="O168" si="1166">IF((O163-$H163)&gt;$D164,0,$D168*(O166)+$D168*O167)</f>
        <v>-42746.19479999999</v>
      </c>
      <c r="P168" s="17">
        <f t="shared" ref="P168" si="1167">IF((P163-$H163)&gt;$D164,0,$D168*(P166)+$D168*P167)</f>
        <v>-42636.634799999985</v>
      </c>
      <c r="Q168" s="17">
        <f t="shared" ref="Q168" si="1168">IF((Q163-$H163)&gt;$D164,0,$D168*(Q166)+$D168*Q167)</f>
        <v>-42526.754799999988</v>
      </c>
      <c r="R168" s="17">
        <f t="shared" ref="R168" si="1169">IF((R163-$H163)&gt;$D164,0,$D168*(R166)+$D168*R167)</f>
        <v>-42416.634799999985</v>
      </c>
      <c r="S168" s="17">
        <f t="shared" ref="S168" si="1170">IF((S163-$H163)&gt;$D164,0,$D168*(S166)+$D168*S167)</f>
        <v>-42306.234799999984</v>
      </c>
      <c r="T168" s="17">
        <f t="shared" ref="T168" si="1171">IF((T163-$H163)&gt;$D164,0,$D168*(T166)+$D168*T167)</f>
        <v>-42195.554799999991</v>
      </c>
      <c r="U168" s="17">
        <f t="shared" ref="U168" si="1172">IF((U163-$H163)&gt;$D164,0,$D168*(U166)+$D168*U167)</f>
        <v>-42084.594799999984</v>
      </c>
      <c r="V168" s="17">
        <f t="shared" ref="V168" si="1173">IF((V163-$H163)&gt;$D164,0,$D168*(V166)+$D168*V167)</f>
        <v>-41973.354799999986</v>
      </c>
      <c r="W168" s="17">
        <f t="shared" ref="W168" si="1174">IF((W163-$H163)&gt;$D164,0,$D168*(W166)+$D168*W167)</f>
        <v>-41861.83479999999</v>
      </c>
      <c r="X168" s="17">
        <f t="shared" ref="X168" si="1175">IF((X163-$H163)&gt;$D164,0,$D168*(X166)+$D168*X167)</f>
        <v>-41750.034799999987</v>
      </c>
      <c r="Y168" s="17">
        <f t="shared" ref="Y168" si="1176">IF((Y163-$H163)&gt;$D164,0,$D168*(Y166)+$D168*Y167)</f>
        <v>-41637.954799999985</v>
      </c>
      <c r="Z168" s="17">
        <f t="shared" ref="Z168" si="1177">IF((Z163-$H163)&gt;$D164,0,$D168*(Z166)+$D168*Z167)</f>
        <v>-41525.594799999984</v>
      </c>
      <c r="AA168" s="17">
        <f t="shared" ref="AA168" si="1178">IF((AA163-$H163)&gt;$D164,0,$D168*(AA166)+$D168*AA167)</f>
        <v>-41412.954799999985</v>
      </c>
      <c r="AB168" s="17">
        <f t="shared" ref="AB168" si="1179">IF((AB163-$H163)&gt;$D164,0,$D168*(AB166)+$D168*AB167)</f>
        <v>-41300.034799999987</v>
      </c>
      <c r="AC168" s="17">
        <f t="shared" ref="AC168" si="1180">IF((AC163-$H163)&gt;$D164,0,$D168*(AC166)+$D168*AC167)</f>
        <v>-41186.834799999982</v>
      </c>
      <c r="AD168" s="17">
        <f t="shared" ref="AD168" si="1181">IF((AD163-$H163)&gt;$D164,0,$D168*(AD166)+$D168*AD167)</f>
        <v>-41073.394799999987</v>
      </c>
      <c r="AE168" s="17">
        <f t="shared" ref="AE168" si="1182">IF((AE163-$H163)&gt;$D164,0,$D168*(AE166)+$D168*AE167)</f>
        <v>-40959.634799999985</v>
      </c>
      <c r="AF168" s="17">
        <f t="shared" ref="AF168" si="1183">IF((AF163-$H163)&gt;$D164,0,$D168*(AF166)+$D168*AF167)</f>
        <v>-40845.554799999984</v>
      </c>
      <c r="AG168" s="17">
        <f t="shared" ref="AG168" si="1184">IF((AG163-$H163)&gt;$D164,0,$D168*(AG166)+$D168*AG167)</f>
        <v>-40731.19479999999</v>
      </c>
      <c r="AH168" s="17">
        <f t="shared" ref="AH168" si="1185">IF((AH163-$H163)&gt;$D164,0,$D168*(AH166)+$D168*AH167)</f>
        <v>0</v>
      </c>
      <c r="AI168" s="17">
        <f t="shared" ref="AI168" si="1186">IF((AI163-$H163)&gt;$D164,0,$D168*(AI166)+$D168*AI167)</f>
        <v>0</v>
      </c>
      <c r="AJ168" s="17">
        <f t="shared" ref="AJ168" si="1187">IF((AJ163-$H163)&gt;$D164,0,$D168*(AJ166)+$D168*AJ167)</f>
        <v>0</v>
      </c>
      <c r="AK168" s="17">
        <f t="shared" ref="AK168" si="1188">IF((AK163-$H163)&gt;$D164,0,$D168*(AK166)+$D168*AK167)</f>
        <v>0</v>
      </c>
      <c r="AL168" s="17">
        <f t="shared" ref="AL168" si="1189">IF((AL163-$H163)&gt;$D164,0,$D168*(AL166)+$D168*AL167)</f>
        <v>0</v>
      </c>
      <c r="AM168" s="17">
        <f t="shared" ref="AM168" si="1190">IF((AM163-$H163)&gt;$D164,0,$D168*(AM166)+$D168*AM167)</f>
        <v>0</v>
      </c>
      <c r="AN168" s="17">
        <f t="shared" ref="AN168" si="1191">IF((AN163-$H163)&gt;$D164,0,$D168*(AN166)+$D168*AN167)</f>
        <v>0</v>
      </c>
      <c r="AO168" s="17">
        <f t="shared" ref="AO168" si="1192">IF((AO163-$H163)&gt;$D164,0,$D168*(AO166)+$D168*AO167)</f>
        <v>0</v>
      </c>
      <c r="AP168" s="17">
        <f t="shared" ref="AP168" si="1193">IF((AP163-$H163)&gt;$D164,0,$D168*(AP166)+$D168*AP167)</f>
        <v>0</v>
      </c>
      <c r="AQ168" s="17">
        <f t="shared" ref="AQ168" si="1194">IF((AQ163-$H163)&gt;$D164,0,$D168*(AQ166)+$D168*AQ167)</f>
        <v>0</v>
      </c>
      <c r="AR168" s="17">
        <f t="shared" ref="AR168" si="1195">IF((AR163-$H163)&gt;$D164,0,$D168*(AR166)+$D168*AR167)</f>
        <v>0</v>
      </c>
      <c r="AS168" s="17">
        <f t="shared" ref="AS168" si="1196">IF((AS163-$H163)&gt;$D164,0,$D168*(AS166)+$D168*AS167)</f>
        <v>0</v>
      </c>
      <c r="AT168" s="17">
        <f t="shared" ref="AT168" si="1197">IF((AT163-$H163)&gt;$D164,0,$D168*(AT166)+$D168*AT167)</f>
        <v>0</v>
      </c>
      <c r="AU168" s="17">
        <f t="shared" ref="AU168" si="1198">IF((AU163-$H163)&gt;$D164,0,$D168*(AU166)+$D168*AU167)</f>
        <v>0</v>
      </c>
      <c r="AV168" s="17">
        <f t="shared" ref="AV168" si="1199">IF((AV163-$H163)&gt;$D164,0,$D168*(AV166)+$D168*AV167)</f>
        <v>0</v>
      </c>
      <c r="AW168" s="17">
        <f t="shared" ref="AW168" si="1200">IF((AW163-$H163)&gt;$D164,0,$D168*(AW166)+$D168*AW167)</f>
        <v>0</v>
      </c>
      <c r="AX168" s="17">
        <f t="shared" ref="AX168" si="1201">IF((AX163-$H163)&gt;$D164,0,$D168*(AX166)+$D168*AX167)</f>
        <v>0</v>
      </c>
      <c r="AY168" s="17">
        <f t="shared" ref="AY168" si="1202">IF((AY163-$H163)&gt;$D164,0,$D168*(AY166)+$D168*AY167)</f>
        <v>0</v>
      </c>
      <c r="AZ168" s="17">
        <f t="shared" ref="AZ168" si="1203">IF((AZ163-$H163)&gt;$D164,0,$D168*(AZ166)+$D168*AZ167)</f>
        <v>0</v>
      </c>
      <c r="BA168" s="17">
        <f t="shared" ref="BA168" si="1204">IF((BA163-$H163)&gt;$D164,0,$D168*(BA166)+$D168*BA167)</f>
        <v>0</v>
      </c>
      <c r="BB168" s="17">
        <f t="shared" ref="BB168" si="1205">IF((BB163-$H163)&gt;$D164,0,$D168*(BB166)+$D168*BB167)</f>
        <v>0</v>
      </c>
      <c r="BC168" s="17">
        <f t="shared" ref="BC168" si="1206">IF((BC163-$H163)&gt;$D164,0,$D168*(BC166)+$D168*BC167)</f>
        <v>0</v>
      </c>
      <c r="BD168" s="17">
        <f t="shared" ref="BD168" si="1207">IF((BD163-$H163)&gt;$D164,0,$D168*(BD166)+$D168*BD167)</f>
        <v>0</v>
      </c>
      <c r="BE168" s="17">
        <f t="shared" ref="BE168" si="1208">IF((BE163-$H163)&gt;$D164,0,$D168*(BE166)+$D168*BE167)</f>
        <v>0</v>
      </c>
      <c r="BF168" s="17">
        <f t="shared" ref="BF168" si="1209">IF((BF163-$H163)&gt;$D164,0,$D168*(BF166)+$D168*BF167)</f>
        <v>0</v>
      </c>
      <c r="BG168" s="17">
        <f t="shared" ref="BG168" si="1210">IF((BG163-$H163)&gt;$D164,0,$D168*(BG166)+$D168*BG167)</f>
        <v>0</v>
      </c>
      <c r="BH168" s="17">
        <f t="shared" ref="BH168" si="1211">IF((BH163-$H163)&gt;$D164,0,$D168*(BH166)+$D168*BH167)</f>
        <v>0</v>
      </c>
      <c r="BI168" s="17">
        <f t="shared" ref="BI168" si="1212">IF((BI163-$H163)&gt;$D164,0,$D168*(BI166)+$D168*BI167)</f>
        <v>0</v>
      </c>
      <c r="BJ168" s="17">
        <f t="shared" ref="BJ168" si="1213">IF((BJ163-$H163)&gt;$D164,0,$D168*(BJ166)+$D168*BJ167)</f>
        <v>0</v>
      </c>
      <c r="BK168" s="17">
        <f t="shared" ref="BK168" si="1214">IF((BK163-$H163)&gt;$D164,0,$D168*(BK166)+$D168*BK167)</f>
        <v>0</v>
      </c>
      <c r="BL168" s="17">
        <f t="shared" ref="BL168" si="1215">IF((BL163-$H163)&gt;$D164,0,$D168*(BL166)+$D168*BL167)</f>
        <v>0</v>
      </c>
      <c r="BM168" s="17">
        <f t="shared" ref="BM168" si="1216">IF((BM163-$H163)&gt;$D164,0,$D168*(BM166)+$D168*BM167)</f>
        <v>0</v>
      </c>
      <c r="BN168" s="17">
        <f t="shared" ref="BN168" si="1217">IF((BN163-$H163)&gt;$D164,0,$D168*(BN166)+$D168*BN167)</f>
        <v>0</v>
      </c>
      <c r="BO168" s="17">
        <f t="shared" ref="BO168" si="1218">IF((BO163-$H163)&gt;$D164,0,$D168*(BO166)+$D168*BO167)</f>
        <v>0</v>
      </c>
      <c r="BP168" s="17">
        <f t="shared" ref="BP168" si="1219">IF((BP163-$H163)&gt;$D164,0,$D168*(BP166)+$D168*BP167)</f>
        <v>0</v>
      </c>
      <c r="BQ168" s="17">
        <f t="shared" ref="BQ168" si="1220">IF((BQ163-$H163)&gt;$D164,0,$D168*(BQ166)+$D168*BQ167)</f>
        <v>0</v>
      </c>
      <c r="BR168" s="17">
        <f t="shared" ref="BR168" si="1221">IF((BR163-$H163)&gt;$D164,0,$D168*(BR166)+$D168*BR167)</f>
        <v>0</v>
      </c>
      <c r="BS168" s="17">
        <f t="shared" ref="BS168" si="1222">IF((BS163-$H163)&gt;$D164,0,$D168*(BS166)+$D168*BS167)</f>
        <v>0</v>
      </c>
      <c r="BT168" s="17">
        <f t="shared" ref="BT168" si="1223">IF((BT163-$H163)&gt;$D164,0,$D168*(BT166)+$D168*BT167)</f>
        <v>0</v>
      </c>
      <c r="BU168" s="17">
        <f t="shared" ref="BU168" si="1224">IF((BU163-$H163)&gt;$D164,0,$D168*(BU166)+$D168*BU167)</f>
        <v>0</v>
      </c>
      <c r="BV168" s="17">
        <f t="shared" ref="BV168" si="1225">IF((BV163-$H163)&gt;$D164,0,$D168*(BV166)+$D168*BV167)</f>
        <v>0</v>
      </c>
      <c r="BW168" s="17">
        <f t="shared" ref="BW168" si="1226">IF((BW163-$H163)&gt;$D164,0,$D168*(BW166)+$D168*BW167)</f>
        <v>0</v>
      </c>
      <c r="BX168" s="17">
        <f t="shared" ref="BX168" si="1227">IF((BX163-$H163)&gt;$D164,0,$D168*(BX166)+$D168*BX167)</f>
        <v>0</v>
      </c>
      <c r="BY168" s="17">
        <f t="shared" ref="BY168" si="1228">IF((BY163-$H163)&gt;$D164,0,$D168*(BY166)+$D168*BY167)</f>
        <v>0</v>
      </c>
      <c r="BZ168" s="17">
        <f t="shared" ref="BZ168" si="1229">IF((BZ163-$H163)&gt;$D164,0,$D168*(BZ166)+$D168*BZ167)</f>
        <v>0</v>
      </c>
      <c r="CA168" s="17">
        <f t="shared" ref="CA168" si="1230">IF((CA163-$H163)&gt;$D164,0,$D168*(CA166)+$D168*CA167)</f>
        <v>0</v>
      </c>
      <c r="CB168" s="17">
        <f t="shared" ref="CB168" si="1231">IF((CB163-$H163)&gt;$D164,0,$D168*(CB166)+$D168*CB167)</f>
        <v>0</v>
      </c>
      <c r="CC168" s="17">
        <f t="shared" ref="CC168" si="1232">IF((CC163-$H163)&gt;$D164,0,$D168*(CC166)+$D168*CC167)</f>
        <v>0</v>
      </c>
      <c r="CD168" s="17">
        <f t="shared" ref="CD168" si="1233">IF((CD163-$H163)&gt;$D164,0,$D168*(CD166)+$D168*CD167)</f>
        <v>0</v>
      </c>
      <c r="CE168" s="17">
        <f t="shared" ref="CE168" si="1234">IF((CE163-$H163)&gt;$D164,0,$D168*(CE166)+$D168*CE167)</f>
        <v>0</v>
      </c>
      <c r="CF168" s="17">
        <f t="shared" ref="CF168" si="1235">IF((CF163-$H163)&gt;$D164,0,$D168*(CF166)+$D168*CF167)</f>
        <v>0</v>
      </c>
      <c r="CG168" s="17">
        <f t="shared" ref="CG168" si="1236">IF((CG163-$H163)&gt;$D164,0,$D168*(CG166)+$D168*CG167)</f>
        <v>0</v>
      </c>
      <c r="CH168" s="17">
        <f t="shared" ref="CH168" si="1237">IF((CH163-$H163)&gt;$D164,0,$D168*(CH166)+$D168*CH167)</f>
        <v>0</v>
      </c>
      <c r="CI168" s="17">
        <f t="shared" ref="CI168" si="1238">IF((CI163-$H163)&gt;$D164,0,$D168*(CI166)+$D168*CI167)</f>
        <v>0</v>
      </c>
      <c r="CJ168" s="17">
        <f t="shared" ref="CJ168" si="1239">IF((CJ163-$H163)&gt;$D164,0,$D168*(CJ166)+$D168*CJ167)</f>
        <v>0</v>
      </c>
      <c r="CK168" s="17">
        <f t="shared" ref="CK168" si="1240">IF((CK163-$H163)&gt;$D164,0,$D168*(CK166)+$D168*CK167)</f>
        <v>0</v>
      </c>
      <c r="CL168" s="17">
        <f t="shared" ref="CL168" si="1241">IF((CL163-$H163)&gt;$D164,0,$D168*(CL166)+$D168*CL167)</f>
        <v>0</v>
      </c>
      <c r="CM168" s="17">
        <f t="shared" ref="CM168" si="1242">IF((CM163-$H163)&gt;$D164,0,$D168*(CM166)+$D168*CM167)</f>
        <v>0</v>
      </c>
      <c r="CN168" s="17">
        <f t="shared" ref="CN168" si="1243">IF((CN163-$H163)&gt;$D164,0,$D168*(CN166)+$D168*CN167)</f>
        <v>0</v>
      </c>
      <c r="CO168" s="17">
        <f t="shared" ref="CO168" si="1244">IF((CO163-$H163)&gt;$D164,0,$D168*(CO166)+$D168*CO167)</f>
        <v>0</v>
      </c>
    </row>
    <row r="169" spans="2:93" s="556" customFormat="1">
      <c r="C169" s="556">
        <f>C168+1</f>
        <v>2</v>
      </c>
      <c r="D169" s="632">
        <f t="shared" ref="D169:D232" si="1245">-1/D$164</f>
        <v>-0.04</v>
      </c>
      <c r="E169" s="632"/>
      <c r="F169" s="632"/>
      <c r="G169" s="632"/>
      <c r="H169" s="17"/>
      <c r="I169" s="17"/>
      <c r="J169" s="17">
        <f>IF((J163-$I163)&gt;$D164,0,$D169*(J167))</f>
        <v>-217</v>
      </c>
      <c r="K169" s="17">
        <f t="shared" ref="K169:BV169" si="1246">IF((K163-$I163)&gt;$D164,0,$D169*(K167))</f>
        <v>-217.52</v>
      </c>
      <c r="L169" s="17">
        <f t="shared" si="1246"/>
        <v>-218.08</v>
      </c>
      <c r="M169" s="17">
        <f t="shared" si="1246"/>
        <v>-218.64000000000001</v>
      </c>
      <c r="N169" s="17">
        <f t="shared" si="1246"/>
        <v>-219.16</v>
      </c>
      <c r="O169" s="17">
        <f t="shared" si="1246"/>
        <v>-219.72</v>
      </c>
      <c r="P169" s="17">
        <f t="shared" si="1246"/>
        <v>-220.28</v>
      </c>
      <c r="Q169" s="17">
        <f t="shared" si="1246"/>
        <v>-220.8</v>
      </c>
      <c r="R169" s="17">
        <f t="shared" si="1246"/>
        <v>-221.36</v>
      </c>
      <c r="S169" s="17">
        <f t="shared" si="1246"/>
        <v>-221.92000000000002</v>
      </c>
      <c r="T169" s="17">
        <f t="shared" si="1246"/>
        <v>-222.48000000000002</v>
      </c>
      <c r="U169" s="17">
        <f t="shared" si="1246"/>
        <v>-223.04</v>
      </c>
      <c r="V169" s="17">
        <f t="shared" si="1246"/>
        <v>-223.6</v>
      </c>
      <c r="W169" s="17">
        <f t="shared" si="1246"/>
        <v>-224.16</v>
      </c>
      <c r="X169" s="17">
        <f t="shared" si="1246"/>
        <v>-224.72</v>
      </c>
      <c r="Y169" s="17">
        <f t="shared" si="1246"/>
        <v>-225.28</v>
      </c>
      <c r="Z169" s="17">
        <f t="shared" si="1246"/>
        <v>-225.84</v>
      </c>
      <c r="AA169" s="17">
        <f t="shared" si="1246"/>
        <v>-226.4</v>
      </c>
      <c r="AB169" s="17">
        <f t="shared" si="1246"/>
        <v>-226.96</v>
      </c>
      <c r="AC169" s="17">
        <f t="shared" si="1246"/>
        <v>-227.52</v>
      </c>
      <c r="AD169" s="17">
        <f t="shared" si="1246"/>
        <v>-228.12</v>
      </c>
      <c r="AE169" s="17">
        <f t="shared" si="1246"/>
        <v>-228.68</v>
      </c>
      <c r="AF169" s="17">
        <f t="shared" si="1246"/>
        <v>-229.24</v>
      </c>
      <c r="AG169" s="17">
        <f t="shared" si="1246"/>
        <v>-229.8</v>
      </c>
      <c r="AH169" s="17">
        <f t="shared" si="1246"/>
        <v>-230.4</v>
      </c>
      <c r="AI169" s="17">
        <f t="shared" si="1246"/>
        <v>0</v>
      </c>
      <c r="AJ169" s="17">
        <f t="shared" si="1246"/>
        <v>0</v>
      </c>
      <c r="AK169" s="17">
        <f t="shared" si="1246"/>
        <v>0</v>
      </c>
      <c r="AL169" s="17">
        <f t="shared" si="1246"/>
        <v>0</v>
      </c>
      <c r="AM169" s="17">
        <f t="shared" si="1246"/>
        <v>0</v>
      </c>
      <c r="AN169" s="17">
        <f t="shared" si="1246"/>
        <v>0</v>
      </c>
      <c r="AO169" s="17">
        <f t="shared" si="1246"/>
        <v>0</v>
      </c>
      <c r="AP169" s="17">
        <f t="shared" si="1246"/>
        <v>0</v>
      </c>
      <c r="AQ169" s="17">
        <f t="shared" si="1246"/>
        <v>0</v>
      </c>
      <c r="AR169" s="17">
        <f t="shared" si="1246"/>
        <v>0</v>
      </c>
      <c r="AS169" s="17">
        <f t="shared" si="1246"/>
        <v>0</v>
      </c>
      <c r="AT169" s="17">
        <f t="shared" si="1246"/>
        <v>0</v>
      </c>
      <c r="AU169" s="17">
        <f t="shared" si="1246"/>
        <v>0</v>
      </c>
      <c r="AV169" s="17">
        <f t="shared" si="1246"/>
        <v>0</v>
      </c>
      <c r="AW169" s="17">
        <f t="shared" si="1246"/>
        <v>0</v>
      </c>
      <c r="AX169" s="17">
        <f t="shared" si="1246"/>
        <v>0</v>
      </c>
      <c r="AY169" s="17">
        <f t="shared" si="1246"/>
        <v>0</v>
      </c>
      <c r="AZ169" s="17">
        <f t="shared" si="1246"/>
        <v>0</v>
      </c>
      <c r="BA169" s="17">
        <f t="shared" si="1246"/>
        <v>0</v>
      </c>
      <c r="BB169" s="17">
        <f t="shared" si="1246"/>
        <v>0</v>
      </c>
      <c r="BC169" s="17">
        <f t="shared" si="1246"/>
        <v>0</v>
      </c>
      <c r="BD169" s="17">
        <f t="shared" si="1246"/>
        <v>0</v>
      </c>
      <c r="BE169" s="17">
        <f t="shared" si="1246"/>
        <v>0</v>
      </c>
      <c r="BF169" s="17">
        <f t="shared" si="1246"/>
        <v>0</v>
      </c>
      <c r="BG169" s="17">
        <f t="shared" si="1246"/>
        <v>0</v>
      </c>
      <c r="BH169" s="17">
        <f t="shared" si="1246"/>
        <v>0</v>
      </c>
      <c r="BI169" s="17">
        <f t="shared" si="1246"/>
        <v>0</v>
      </c>
      <c r="BJ169" s="17">
        <f t="shared" si="1246"/>
        <v>0</v>
      </c>
      <c r="BK169" s="17">
        <f t="shared" si="1246"/>
        <v>0</v>
      </c>
      <c r="BL169" s="17">
        <f t="shared" si="1246"/>
        <v>0</v>
      </c>
      <c r="BM169" s="17">
        <f t="shared" si="1246"/>
        <v>0</v>
      </c>
      <c r="BN169" s="17">
        <f t="shared" si="1246"/>
        <v>0</v>
      </c>
      <c r="BO169" s="17">
        <f t="shared" si="1246"/>
        <v>0</v>
      </c>
      <c r="BP169" s="17">
        <f t="shared" si="1246"/>
        <v>0</v>
      </c>
      <c r="BQ169" s="17">
        <f t="shared" si="1246"/>
        <v>0</v>
      </c>
      <c r="BR169" s="17">
        <f t="shared" si="1246"/>
        <v>0</v>
      </c>
      <c r="BS169" s="17">
        <f t="shared" si="1246"/>
        <v>0</v>
      </c>
      <c r="BT169" s="17">
        <f t="shared" si="1246"/>
        <v>0</v>
      </c>
      <c r="BU169" s="17">
        <f t="shared" si="1246"/>
        <v>0</v>
      </c>
      <c r="BV169" s="17">
        <f t="shared" si="1246"/>
        <v>0</v>
      </c>
      <c r="BW169" s="17">
        <f t="shared" ref="BW169:CO169" si="1247">IF((BW163-$I163)&gt;$D164,0,$D169*(BW167))</f>
        <v>0</v>
      </c>
      <c r="BX169" s="17">
        <f t="shared" si="1247"/>
        <v>0</v>
      </c>
      <c r="BY169" s="17">
        <f t="shared" si="1247"/>
        <v>0</v>
      </c>
      <c r="BZ169" s="17">
        <f t="shared" si="1247"/>
        <v>0</v>
      </c>
      <c r="CA169" s="17">
        <f t="shared" si="1247"/>
        <v>0</v>
      </c>
      <c r="CB169" s="17">
        <f t="shared" si="1247"/>
        <v>0</v>
      </c>
      <c r="CC169" s="17">
        <f t="shared" si="1247"/>
        <v>0</v>
      </c>
      <c r="CD169" s="17">
        <f t="shared" si="1247"/>
        <v>0</v>
      </c>
      <c r="CE169" s="17">
        <f t="shared" si="1247"/>
        <v>0</v>
      </c>
      <c r="CF169" s="17">
        <f t="shared" si="1247"/>
        <v>0</v>
      </c>
      <c r="CG169" s="17">
        <f t="shared" si="1247"/>
        <v>0</v>
      </c>
      <c r="CH169" s="17">
        <f t="shared" si="1247"/>
        <v>0</v>
      </c>
      <c r="CI169" s="17">
        <f t="shared" si="1247"/>
        <v>0</v>
      </c>
      <c r="CJ169" s="17">
        <f t="shared" si="1247"/>
        <v>0</v>
      </c>
      <c r="CK169" s="17">
        <f t="shared" si="1247"/>
        <v>0</v>
      </c>
      <c r="CL169" s="17">
        <f t="shared" si="1247"/>
        <v>0</v>
      </c>
      <c r="CM169" s="17">
        <f t="shared" si="1247"/>
        <v>0</v>
      </c>
      <c r="CN169" s="17">
        <f t="shared" si="1247"/>
        <v>0</v>
      </c>
      <c r="CO169" s="17">
        <f t="shared" si="1247"/>
        <v>0</v>
      </c>
    </row>
    <row r="170" spans="2:93" s="556" customFormat="1">
      <c r="C170" s="556">
        <f t="shared" ref="C170:C233" si="1248">C169+1</f>
        <v>3</v>
      </c>
      <c r="D170" s="632">
        <f t="shared" si="1245"/>
        <v>-0.04</v>
      </c>
      <c r="E170" s="632"/>
      <c r="F170" s="632"/>
      <c r="G170" s="632"/>
      <c r="H170" s="17"/>
      <c r="I170" s="17"/>
      <c r="J170" s="17"/>
      <c r="K170" s="17">
        <f>IF((K163-$J163)&gt;$D164,0,$D170*(K167))</f>
        <v>-217.52</v>
      </c>
      <c r="L170" s="17">
        <f t="shared" ref="L170:BW170" si="1249">IF((L163-$J163)&gt;$D164,0,$D170*(L167))</f>
        <v>-218.08</v>
      </c>
      <c r="M170" s="17">
        <f t="shared" si="1249"/>
        <v>-218.64000000000001</v>
      </c>
      <c r="N170" s="17">
        <f t="shared" si="1249"/>
        <v>-219.16</v>
      </c>
      <c r="O170" s="17">
        <f t="shared" si="1249"/>
        <v>-219.72</v>
      </c>
      <c r="P170" s="17">
        <f t="shared" si="1249"/>
        <v>-220.28</v>
      </c>
      <c r="Q170" s="17">
        <f t="shared" si="1249"/>
        <v>-220.8</v>
      </c>
      <c r="R170" s="17">
        <f t="shared" si="1249"/>
        <v>-221.36</v>
      </c>
      <c r="S170" s="17">
        <f t="shared" si="1249"/>
        <v>-221.92000000000002</v>
      </c>
      <c r="T170" s="17">
        <f t="shared" si="1249"/>
        <v>-222.48000000000002</v>
      </c>
      <c r="U170" s="17">
        <f t="shared" si="1249"/>
        <v>-223.04</v>
      </c>
      <c r="V170" s="17">
        <f t="shared" si="1249"/>
        <v>-223.6</v>
      </c>
      <c r="W170" s="17">
        <f t="shared" si="1249"/>
        <v>-224.16</v>
      </c>
      <c r="X170" s="17">
        <f t="shared" si="1249"/>
        <v>-224.72</v>
      </c>
      <c r="Y170" s="17">
        <f t="shared" si="1249"/>
        <v>-225.28</v>
      </c>
      <c r="Z170" s="17">
        <f t="shared" si="1249"/>
        <v>-225.84</v>
      </c>
      <c r="AA170" s="17">
        <f t="shared" si="1249"/>
        <v>-226.4</v>
      </c>
      <c r="AB170" s="17">
        <f t="shared" si="1249"/>
        <v>-226.96</v>
      </c>
      <c r="AC170" s="17">
        <f t="shared" si="1249"/>
        <v>-227.52</v>
      </c>
      <c r="AD170" s="17">
        <f t="shared" si="1249"/>
        <v>-228.12</v>
      </c>
      <c r="AE170" s="17">
        <f t="shared" si="1249"/>
        <v>-228.68</v>
      </c>
      <c r="AF170" s="17">
        <f t="shared" si="1249"/>
        <v>-229.24</v>
      </c>
      <c r="AG170" s="17">
        <f t="shared" si="1249"/>
        <v>-229.8</v>
      </c>
      <c r="AH170" s="17">
        <f t="shared" si="1249"/>
        <v>-230.4</v>
      </c>
      <c r="AI170" s="17">
        <f t="shared" si="1249"/>
        <v>-230.96</v>
      </c>
      <c r="AJ170" s="17">
        <f t="shared" si="1249"/>
        <v>0</v>
      </c>
      <c r="AK170" s="17">
        <f t="shared" si="1249"/>
        <v>0</v>
      </c>
      <c r="AL170" s="17">
        <f t="shared" si="1249"/>
        <v>0</v>
      </c>
      <c r="AM170" s="17">
        <f t="shared" si="1249"/>
        <v>0</v>
      </c>
      <c r="AN170" s="17">
        <f t="shared" si="1249"/>
        <v>0</v>
      </c>
      <c r="AO170" s="17">
        <f t="shared" si="1249"/>
        <v>0</v>
      </c>
      <c r="AP170" s="17">
        <f t="shared" si="1249"/>
        <v>0</v>
      </c>
      <c r="AQ170" s="17">
        <f t="shared" si="1249"/>
        <v>0</v>
      </c>
      <c r="AR170" s="17">
        <f t="shared" si="1249"/>
        <v>0</v>
      </c>
      <c r="AS170" s="17">
        <f t="shared" si="1249"/>
        <v>0</v>
      </c>
      <c r="AT170" s="17">
        <f t="shared" si="1249"/>
        <v>0</v>
      </c>
      <c r="AU170" s="17">
        <f t="shared" si="1249"/>
        <v>0</v>
      </c>
      <c r="AV170" s="17">
        <f t="shared" si="1249"/>
        <v>0</v>
      </c>
      <c r="AW170" s="17">
        <f t="shared" si="1249"/>
        <v>0</v>
      </c>
      <c r="AX170" s="17">
        <f t="shared" si="1249"/>
        <v>0</v>
      </c>
      <c r="AY170" s="17">
        <f t="shared" si="1249"/>
        <v>0</v>
      </c>
      <c r="AZ170" s="17">
        <f t="shared" si="1249"/>
        <v>0</v>
      </c>
      <c r="BA170" s="17">
        <f t="shared" si="1249"/>
        <v>0</v>
      </c>
      <c r="BB170" s="17">
        <f t="shared" si="1249"/>
        <v>0</v>
      </c>
      <c r="BC170" s="17">
        <f t="shared" si="1249"/>
        <v>0</v>
      </c>
      <c r="BD170" s="17">
        <f t="shared" si="1249"/>
        <v>0</v>
      </c>
      <c r="BE170" s="17">
        <f t="shared" si="1249"/>
        <v>0</v>
      </c>
      <c r="BF170" s="17">
        <f t="shared" si="1249"/>
        <v>0</v>
      </c>
      <c r="BG170" s="17">
        <f t="shared" si="1249"/>
        <v>0</v>
      </c>
      <c r="BH170" s="17">
        <f t="shared" si="1249"/>
        <v>0</v>
      </c>
      <c r="BI170" s="17">
        <f t="shared" si="1249"/>
        <v>0</v>
      </c>
      <c r="BJ170" s="17">
        <f t="shared" si="1249"/>
        <v>0</v>
      </c>
      <c r="BK170" s="17">
        <f t="shared" si="1249"/>
        <v>0</v>
      </c>
      <c r="BL170" s="17">
        <f t="shared" si="1249"/>
        <v>0</v>
      </c>
      <c r="BM170" s="17">
        <f t="shared" si="1249"/>
        <v>0</v>
      </c>
      <c r="BN170" s="17">
        <f t="shared" si="1249"/>
        <v>0</v>
      </c>
      <c r="BO170" s="17">
        <f t="shared" si="1249"/>
        <v>0</v>
      </c>
      <c r="BP170" s="17">
        <f t="shared" si="1249"/>
        <v>0</v>
      </c>
      <c r="BQ170" s="17">
        <f t="shared" si="1249"/>
        <v>0</v>
      </c>
      <c r="BR170" s="17">
        <f t="shared" si="1249"/>
        <v>0</v>
      </c>
      <c r="BS170" s="17">
        <f t="shared" si="1249"/>
        <v>0</v>
      </c>
      <c r="BT170" s="17">
        <f t="shared" si="1249"/>
        <v>0</v>
      </c>
      <c r="BU170" s="17">
        <f t="shared" si="1249"/>
        <v>0</v>
      </c>
      <c r="BV170" s="17">
        <f t="shared" si="1249"/>
        <v>0</v>
      </c>
      <c r="BW170" s="17">
        <f t="shared" si="1249"/>
        <v>0</v>
      </c>
      <c r="BX170" s="17">
        <f t="shared" ref="BX170:CO170" si="1250">IF((BX163-$J163)&gt;$D164,0,$D170*(BX167))</f>
        <v>0</v>
      </c>
      <c r="BY170" s="17">
        <f t="shared" si="1250"/>
        <v>0</v>
      </c>
      <c r="BZ170" s="17">
        <f t="shared" si="1250"/>
        <v>0</v>
      </c>
      <c r="CA170" s="17">
        <f t="shared" si="1250"/>
        <v>0</v>
      </c>
      <c r="CB170" s="17">
        <f t="shared" si="1250"/>
        <v>0</v>
      </c>
      <c r="CC170" s="17">
        <f t="shared" si="1250"/>
        <v>0</v>
      </c>
      <c r="CD170" s="17">
        <f t="shared" si="1250"/>
        <v>0</v>
      </c>
      <c r="CE170" s="17">
        <f t="shared" si="1250"/>
        <v>0</v>
      </c>
      <c r="CF170" s="17">
        <f t="shared" si="1250"/>
        <v>0</v>
      </c>
      <c r="CG170" s="17">
        <f t="shared" si="1250"/>
        <v>0</v>
      </c>
      <c r="CH170" s="17">
        <f t="shared" si="1250"/>
        <v>0</v>
      </c>
      <c r="CI170" s="17">
        <f t="shared" si="1250"/>
        <v>0</v>
      </c>
      <c r="CJ170" s="17">
        <f t="shared" si="1250"/>
        <v>0</v>
      </c>
      <c r="CK170" s="17">
        <f t="shared" si="1250"/>
        <v>0</v>
      </c>
      <c r="CL170" s="17">
        <f t="shared" si="1250"/>
        <v>0</v>
      </c>
      <c r="CM170" s="17">
        <f t="shared" si="1250"/>
        <v>0</v>
      </c>
      <c r="CN170" s="17">
        <f t="shared" si="1250"/>
        <v>0</v>
      </c>
      <c r="CO170" s="17">
        <f t="shared" si="1250"/>
        <v>0</v>
      </c>
    </row>
    <row r="171" spans="2:93" s="556" customFormat="1">
      <c r="C171" s="556">
        <f t="shared" si="1248"/>
        <v>4</v>
      </c>
      <c r="D171" s="632">
        <f t="shared" si="1245"/>
        <v>-0.04</v>
      </c>
      <c r="E171" s="632"/>
      <c r="F171" s="632"/>
      <c r="G171" s="632"/>
      <c r="H171" s="17"/>
      <c r="I171" s="17"/>
      <c r="J171" s="17"/>
      <c r="K171" s="17"/>
      <c r="L171" s="17">
        <f>IF((L163-$K163)&gt;$D164,0,$D171*(L167))</f>
        <v>-218.08</v>
      </c>
      <c r="M171" s="17">
        <f t="shared" ref="M171:BX171" si="1251">IF((M163-$K163)&gt;$D164,0,$D171*(M167))</f>
        <v>-218.64000000000001</v>
      </c>
      <c r="N171" s="17">
        <f t="shared" si="1251"/>
        <v>-219.16</v>
      </c>
      <c r="O171" s="17">
        <f t="shared" si="1251"/>
        <v>-219.72</v>
      </c>
      <c r="P171" s="17">
        <f t="shared" si="1251"/>
        <v>-220.28</v>
      </c>
      <c r="Q171" s="17">
        <f t="shared" si="1251"/>
        <v>-220.8</v>
      </c>
      <c r="R171" s="17">
        <f t="shared" si="1251"/>
        <v>-221.36</v>
      </c>
      <c r="S171" s="17">
        <f t="shared" si="1251"/>
        <v>-221.92000000000002</v>
      </c>
      <c r="T171" s="17">
        <f t="shared" si="1251"/>
        <v>-222.48000000000002</v>
      </c>
      <c r="U171" s="17">
        <f t="shared" si="1251"/>
        <v>-223.04</v>
      </c>
      <c r="V171" s="17">
        <f t="shared" si="1251"/>
        <v>-223.6</v>
      </c>
      <c r="W171" s="17">
        <f t="shared" si="1251"/>
        <v>-224.16</v>
      </c>
      <c r="X171" s="17">
        <f t="shared" si="1251"/>
        <v>-224.72</v>
      </c>
      <c r="Y171" s="17">
        <f t="shared" si="1251"/>
        <v>-225.28</v>
      </c>
      <c r="Z171" s="17">
        <f t="shared" si="1251"/>
        <v>-225.84</v>
      </c>
      <c r="AA171" s="17">
        <f t="shared" si="1251"/>
        <v>-226.4</v>
      </c>
      <c r="AB171" s="17">
        <f t="shared" si="1251"/>
        <v>-226.96</v>
      </c>
      <c r="AC171" s="17">
        <f t="shared" si="1251"/>
        <v>-227.52</v>
      </c>
      <c r="AD171" s="17">
        <f t="shared" si="1251"/>
        <v>-228.12</v>
      </c>
      <c r="AE171" s="17">
        <f t="shared" si="1251"/>
        <v>-228.68</v>
      </c>
      <c r="AF171" s="17">
        <f t="shared" si="1251"/>
        <v>-229.24</v>
      </c>
      <c r="AG171" s="17">
        <f t="shared" si="1251"/>
        <v>-229.8</v>
      </c>
      <c r="AH171" s="17">
        <f t="shared" si="1251"/>
        <v>-230.4</v>
      </c>
      <c r="AI171" s="17">
        <f t="shared" si="1251"/>
        <v>-230.96</v>
      </c>
      <c r="AJ171" s="17">
        <f t="shared" si="1251"/>
        <v>-231.56</v>
      </c>
      <c r="AK171" s="17">
        <f t="shared" si="1251"/>
        <v>0</v>
      </c>
      <c r="AL171" s="17">
        <f t="shared" si="1251"/>
        <v>0</v>
      </c>
      <c r="AM171" s="17">
        <f t="shared" si="1251"/>
        <v>0</v>
      </c>
      <c r="AN171" s="17">
        <f t="shared" si="1251"/>
        <v>0</v>
      </c>
      <c r="AO171" s="17">
        <f t="shared" si="1251"/>
        <v>0</v>
      </c>
      <c r="AP171" s="17">
        <f t="shared" si="1251"/>
        <v>0</v>
      </c>
      <c r="AQ171" s="17">
        <f t="shared" si="1251"/>
        <v>0</v>
      </c>
      <c r="AR171" s="17">
        <f t="shared" si="1251"/>
        <v>0</v>
      </c>
      <c r="AS171" s="17">
        <f t="shared" si="1251"/>
        <v>0</v>
      </c>
      <c r="AT171" s="17">
        <f t="shared" si="1251"/>
        <v>0</v>
      </c>
      <c r="AU171" s="17">
        <f t="shared" si="1251"/>
        <v>0</v>
      </c>
      <c r="AV171" s="17">
        <f t="shared" si="1251"/>
        <v>0</v>
      </c>
      <c r="AW171" s="17">
        <f t="shared" si="1251"/>
        <v>0</v>
      </c>
      <c r="AX171" s="17">
        <f t="shared" si="1251"/>
        <v>0</v>
      </c>
      <c r="AY171" s="17">
        <f t="shared" si="1251"/>
        <v>0</v>
      </c>
      <c r="AZ171" s="17">
        <f t="shared" si="1251"/>
        <v>0</v>
      </c>
      <c r="BA171" s="17">
        <f t="shared" si="1251"/>
        <v>0</v>
      </c>
      <c r="BB171" s="17">
        <f t="shared" si="1251"/>
        <v>0</v>
      </c>
      <c r="BC171" s="17">
        <f t="shared" si="1251"/>
        <v>0</v>
      </c>
      <c r="BD171" s="17">
        <f t="shared" si="1251"/>
        <v>0</v>
      </c>
      <c r="BE171" s="17">
        <f t="shared" si="1251"/>
        <v>0</v>
      </c>
      <c r="BF171" s="17">
        <f t="shared" si="1251"/>
        <v>0</v>
      </c>
      <c r="BG171" s="17">
        <f t="shared" si="1251"/>
        <v>0</v>
      </c>
      <c r="BH171" s="17">
        <f t="shared" si="1251"/>
        <v>0</v>
      </c>
      <c r="BI171" s="17">
        <f t="shared" si="1251"/>
        <v>0</v>
      </c>
      <c r="BJ171" s="17">
        <f t="shared" si="1251"/>
        <v>0</v>
      </c>
      <c r="BK171" s="17">
        <f t="shared" si="1251"/>
        <v>0</v>
      </c>
      <c r="BL171" s="17">
        <f t="shared" si="1251"/>
        <v>0</v>
      </c>
      <c r="BM171" s="17">
        <f t="shared" si="1251"/>
        <v>0</v>
      </c>
      <c r="BN171" s="17">
        <f t="shared" si="1251"/>
        <v>0</v>
      </c>
      <c r="BO171" s="17">
        <f t="shared" si="1251"/>
        <v>0</v>
      </c>
      <c r="BP171" s="17">
        <f t="shared" si="1251"/>
        <v>0</v>
      </c>
      <c r="BQ171" s="17">
        <f t="shared" si="1251"/>
        <v>0</v>
      </c>
      <c r="BR171" s="17">
        <f t="shared" si="1251"/>
        <v>0</v>
      </c>
      <c r="BS171" s="17">
        <f t="shared" si="1251"/>
        <v>0</v>
      </c>
      <c r="BT171" s="17">
        <f t="shared" si="1251"/>
        <v>0</v>
      </c>
      <c r="BU171" s="17">
        <f t="shared" si="1251"/>
        <v>0</v>
      </c>
      <c r="BV171" s="17">
        <f t="shared" si="1251"/>
        <v>0</v>
      </c>
      <c r="BW171" s="17">
        <f t="shared" si="1251"/>
        <v>0</v>
      </c>
      <c r="BX171" s="17">
        <f t="shared" si="1251"/>
        <v>0</v>
      </c>
      <c r="BY171" s="17">
        <f t="shared" ref="BY171:CO171" si="1252">IF((BY163-$K163)&gt;$D164,0,$D171*(BY167))</f>
        <v>0</v>
      </c>
      <c r="BZ171" s="17">
        <f t="shared" si="1252"/>
        <v>0</v>
      </c>
      <c r="CA171" s="17">
        <f t="shared" si="1252"/>
        <v>0</v>
      </c>
      <c r="CB171" s="17">
        <f t="shared" si="1252"/>
        <v>0</v>
      </c>
      <c r="CC171" s="17">
        <f t="shared" si="1252"/>
        <v>0</v>
      </c>
      <c r="CD171" s="17">
        <f t="shared" si="1252"/>
        <v>0</v>
      </c>
      <c r="CE171" s="17">
        <f t="shared" si="1252"/>
        <v>0</v>
      </c>
      <c r="CF171" s="17">
        <f t="shared" si="1252"/>
        <v>0</v>
      </c>
      <c r="CG171" s="17">
        <f t="shared" si="1252"/>
        <v>0</v>
      </c>
      <c r="CH171" s="17">
        <f t="shared" si="1252"/>
        <v>0</v>
      </c>
      <c r="CI171" s="17">
        <f t="shared" si="1252"/>
        <v>0</v>
      </c>
      <c r="CJ171" s="17">
        <f t="shared" si="1252"/>
        <v>0</v>
      </c>
      <c r="CK171" s="17">
        <f t="shared" si="1252"/>
        <v>0</v>
      </c>
      <c r="CL171" s="17">
        <f t="shared" si="1252"/>
        <v>0</v>
      </c>
      <c r="CM171" s="17">
        <f t="shared" si="1252"/>
        <v>0</v>
      </c>
      <c r="CN171" s="17">
        <f t="shared" si="1252"/>
        <v>0</v>
      </c>
      <c r="CO171" s="17">
        <f t="shared" si="1252"/>
        <v>0</v>
      </c>
    </row>
    <row r="172" spans="2:93" s="556" customFormat="1">
      <c r="C172" s="556">
        <f t="shared" si="1248"/>
        <v>5</v>
      </c>
      <c r="D172" s="632">
        <f t="shared" si="1245"/>
        <v>-0.04</v>
      </c>
      <c r="E172" s="632"/>
      <c r="F172" s="632"/>
      <c r="G172" s="632"/>
      <c r="H172" s="17"/>
      <c r="I172" s="17"/>
      <c r="J172" s="17"/>
      <c r="K172" s="17"/>
      <c r="L172" s="17"/>
      <c r="M172" s="17">
        <f>IF((M163-$L163)&gt;$D164,0,$D172*(M167))</f>
        <v>-218.64000000000001</v>
      </c>
      <c r="N172" s="17">
        <f t="shared" ref="N172:BY172" si="1253">IF((N163-$L163)&gt;$D164,0,$D172*(N167))</f>
        <v>-219.16</v>
      </c>
      <c r="O172" s="17">
        <f t="shared" si="1253"/>
        <v>-219.72</v>
      </c>
      <c r="P172" s="17">
        <f t="shared" si="1253"/>
        <v>-220.28</v>
      </c>
      <c r="Q172" s="17">
        <f t="shared" si="1253"/>
        <v>-220.8</v>
      </c>
      <c r="R172" s="17">
        <f t="shared" si="1253"/>
        <v>-221.36</v>
      </c>
      <c r="S172" s="17">
        <f t="shared" si="1253"/>
        <v>-221.92000000000002</v>
      </c>
      <c r="T172" s="17">
        <f t="shared" si="1253"/>
        <v>-222.48000000000002</v>
      </c>
      <c r="U172" s="17">
        <f t="shared" si="1253"/>
        <v>-223.04</v>
      </c>
      <c r="V172" s="17">
        <f t="shared" si="1253"/>
        <v>-223.6</v>
      </c>
      <c r="W172" s="17">
        <f t="shared" si="1253"/>
        <v>-224.16</v>
      </c>
      <c r="X172" s="17">
        <f t="shared" si="1253"/>
        <v>-224.72</v>
      </c>
      <c r="Y172" s="17">
        <f t="shared" si="1253"/>
        <v>-225.28</v>
      </c>
      <c r="Z172" s="17">
        <f t="shared" si="1253"/>
        <v>-225.84</v>
      </c>
      <c r="AA172" s="17">
        <f t="shared" si="1253"/>
        <v>-226.4</v>
      </c>
      <c r="AB172" s="17">
        <f t="shared" si="1253"/>
        <v>-226.96</v>
      </c>
      <c r="AC172" s="17">
        <f t="shared" si="1253"/>
        <v>-227.52</v>
      </c>
      <c r="AD172" s="17">
        <f t="shared" si="1253"/>
        <v>-228.12</v>
      </c>
      <c r="AE172" s="17">
        <f t="shared" si="1253"/>
        <v>-228.68</v>
      </c>
      <c r="AF172" s="17">
        <f t="shared" si="1253"/>
        <v>-229.24</v>
      </c>
      <c r="AG172" s="17">
        <f t="shared" si="1253"/>
        <v>-229.8</v>
      </c>
      <c r="AH172" s="17">
        <f t="shared" si="1253"/>
        <v>-230.4</v>
      </c>
      <c r="AI172" s="17">
        <f t="shared" si="1253"/>
        <v>-230.96</v>
      </c>
      <c r="AJ172" s="17">
        <f t="shared" si="1253"/>
        <v>-231.56</v>
      </c>
      <c r="AK172" s="17">
        <f t="shared" si="1253"/>
        <v>-232.12</v>
      </c>
      <c r="AL172" s="17">
        <f t="shared" si="1253"/>
        <v>0</v>
      </c>
      <c r="AM172" s="17">
        <f t="shared" si="1253"/>
        <v>0</v>
      </c>
      <c r="AN172" s="17">
        <f t="shared" si="1253"/>
        <v>0</v>
      </c>
      <c r="AO172" s="17">
        <f t="shared" si="1253"/>
        <v>0</v>
      </c>
      <c r="AP172" s="17">
        <f t="shared" si="1253"/>
        <v>0</v>
      </c>
      <c r="AQ172" s="17">
        <f t="shared" si="1253"/>
        <v>0</v>
      </c>
      <c r="AR172" s="17">
        <f t="shared" si="1253"/>
        <v>0</v>
      </c>
      <c r="AS172" s="17">
        <f t="shared" si="1253"/>
        <v>0</v>
      </c>
      <c r="AT172" s="17">
        <f t="shared" si="1253"/>
        <v>0</v>
      </c>
      <c r="AU172" s="17">
        <f t="shared" si="1253"/>
        <v>0</v>
      </c>
      <c r="AV172" s="17">
        <f t="shared" si="1253"/>
        <v>0</v>
      </c>
      <c r="AW172" s="17">
        <f t="shared" si="1253"/>
        <v>0</v>
      </c>
      <c r="AX172" s="17">
        <f t="shared" si="1253"/>
        <v>0</v>
      </c>
      <c r="AY172" s="17">
        <f t="shared" si="1253"/>
        <v>0</v>
      </c>
      <c r="AZ172" s="17">
        <f t="shared" si="1253"/>
        <v>0</v>
      </c>
      <c r="BA172" s="17">
        <f t="shared" si="1253"/>
        <v>0</v>
      </c>
      <c r="BB172" s="17">
        <f t="shared" si="1253"/>
        <v>0</v>
      </c>
      <c r="BC172" s="17">
        <f t="shared" si="1253"/>
        <v>0</v>
      </c>
      <c r="BD172" s="17">
        <f t="shared" si="1253"/>
        <v>0</v>
      </c>
      <c r="BE172" s="17">
        <f t="shared" si="1253"/>
        <v>0</v>
      </c>
      <c r="BF172" s="17">
        <f t="shared" si="1253"/>
        <v>0</v>
      </c>
      <c r="BG172" s="17">
        <f t="shared" si="1253"/>
        <v>0</v>
      </c>
      <c r="BH172" s="17">
        <f t="shared" si="1253"/>
        <v>0</v>
      </c>
      <c r="BI172" s="17">
        <f t="shared" si="1253"/>
        <v>0</v>
      </c>
      <c r="BJ172" s="17">
        <f t="shared" si="1253"/>
        <v>0</v>
      </c>
      <c r="BK172" s="17">
        <f t="shared" si="1253"/>
        <v>0</v>
      </c>
      <c r="BL172" s="17">
        <f t="shared" si="1253"/>
        <v>0</v>
      </c>
      <c r="BM172" s="17">
        <f t="shared" si="1253"/>
        <v>0</v>
      </c>
      <c r="BN172" s="17">
        <f t="shared" si="1253"/>
        <v>0</v>
      </c>
      <c r="BO172" s="17">
        <f t="shared" si="1253"/>
        <v>0</v>
      </c>
      <c r="BP172" s="17">
        <f t="shared" si="1253"/>
        <v>0</v>
      </c>
      <c r="BQ172" s="17">
        <f t="shared" si="1253"/>
        <v>0</v>
      </c>
      <c r="BR172" s="17">
        <f t="shared" si="1253"/>
        <v>0</v>
      </c>
      <c r="BS172" s="17">
        <f t="shared" si="1253"/>
        <v>0</v>
      </c>
      <c r="BT172" s="17">
        <f t="shared" si="1253"/>
        <v>0</v>
      </c>
      <c r="BU172" s="17">
        <f t="shared" si="1253"/>
        <v>0</v>
      </c>
      <c r="BV172" s="17">
        <f t="shared" si="1253"/>
        <v>0</v>
      </c>
      <c r="BW172" s="17">
        <f t="shared" si="1253"/>
        <v>0</v>
      </c>
      <c r="BX172" s="17">
        <f t="shared" si="1253"/>
        <v>0</v>
      </c>
      <c r="BY172" s="17">
        <f t="shared" si="1253"/>
        <v>0</v>
      </c>
      <c r="BZ172" s="17">
        <f t="shared" ref="BZ172:CO172" si="1254">IF((BZ163-$L163)&gt;$D164,0,$D172*(BZ167))</f>
        <v>0</v>
      </c>
      <c r="CA172" s="17">
        <f t="shared" si="1254"/>
        <v>0</v>
      </c>
      <c r="CB172" s="17">
        <f t="shared" si="1254"/>
        <v>0</v>
      </c>
      <c r="CC172" s="17">
        <f t="shared" si="1254"/>
        <v>0</v>
      </c>
      <c r="CD172" s="17">
        <f t="shared" si="1254"/>
        <v>0</v>
      </c>
      <c r="CE172" s="17">
        <f t="shared" si="1254"/>
        <v>0</v>
      </c>
      <c r="CF172" s="17">
        <f t="shared" si="1254"/>
        <v>0</v>
      </c>
      <c r="CG172" s="17">
        <f t="shared" si="1254"/>
        <v>0</v>
      </c>
      <c r="CH172" s="17">
        <f t="shared" si="1254"/>
        <v>0</v>
      </c>
      <c r="CI172" s="17">
        <f t="shared" si="1254"/>
        <v>0</v>
      </c>
      <c r="CJ172" s="17">
        <f t="shared" si="1254"/>
        <v>0</v>
      </c>
      <c r="CK172" s="17">
        <f t="shared" si="1254"/>
        <v>0</v>
      </c>
      <c r="CL172" s="17">
        <f t="shared" si="1254"/>
        <v>0</v>
      </c>
      <c r="CM172" s="17">
        <f t="shared" si="1254"/>
        <v>0</v>
      </c>
      <c r="CN172" s="17">
        <f t="shared" si="1254"/>
        <v>0</v>
      </c>
      <c r="CO172" s="17">
        <f t="shared" si="1254"/>
        <v>0</v>
      </c>
    </row>
    <row r="173" spans="2:93" s="556" customFormat="1">
      <c r="C173" s="556">
        <f t="shared" si="1248"/>
        <v>6</v>
      </c>
      <c r="D173" s="632">
        <f t="shared" si="1245"/>
        <v>-0.04</v>
      </c>
      <c r="E173" s="632"/>
      <c r="F173" s="632"/>
      <c r="G173" s="632"/>
      <c r="H173" s="17"/>
      <c r="I173" s="17"/>
      <c r="J173" s="17"/>
      <c r="K173" s="17"/>
      <c r="L173" s="17"/>
      <c r="M173" s="17"/>
      <c r="N173" s="17">
        <f>IF((N163-$M163)&gt;$D164,0,$D173*(N167))</f>
        <v>-219.16</v>
      </c>
      <c r="O173" s="17">
        <f t="shared" ref="O173:BZ173" si="1255">IF((O163-$M163)&gt;$D164,0,$D173*(O167))</f>
        <v>-219.72</v>
      </c>
      <c r="P173" s="17">
        <f t="shared" si="1255"/>
        <v>-220.28</v>
      </c>
      <c r="Q173" s="17">
        <f t="shared" si="1255"/>
        <v>-220.8</v>
      </c>
      <c r="R173" s="17">
        <f t="shared" si="1255"/>
        <v>-221.36</v>
      </c>
      <c r="S173" s="17">
        <f t="shared" si="1255"/>
        <v>-221.92000000000002</v>
      </c>
      <c r="T173" s="17">
        <f t="shared" si="1255"/>
        <v>-222.48000000000002</v>
      </c>
      <c r="U173" s="17">
        <f t="shared" si="1255"/>
        <v>-223.04</v>
      </c>
      <c r="V173" s="17">
        <f t="shared" si="1255"/>
        <v>-223.6</v>
      </c>
      <c r="W173" s="17">
        <f t="shared" si="1255"/>
        <v>-224.16</v>
      </c>
      <c r="X173" s="17">
        <f t="shared" si="1255"/>
        <v>-224.72</v>
      </c>
      <c r="Y173" s="17">
        <f t="shared" si="1255"/>
        <v>-225.28</v>
      </c>
      <c r="Z173" s="17">
        <f t="shared" si="1255"/>
        <v>-225.84</v>
      </c>
      <c r="AA173" s="17">
        <f t="shared" si="1255"/>
        <v>-226.4</v>
      </c>
      <c r="AB173" s="17">
        <f t="shared" si="1255"/>
        <v>-226.96</v>
      </c>
      <c r="AC173" s="17">
        <f t="shared" si="1255"/>
        <v>-227.52</v>
      </c>
      <c r="AD173" s="17">
        <f t="shared" si="1255"/>
        <v>-228.12</v>
      </c>
      <c r="AE173" s="17">
        <f t="shared" si="1255"/>
        <v>-228.68</v>
      </c>
      <c r="AF173" s="17">
        <f t="shared" si="1255"/>
        <v>-229.24</v>
      </c>
      <c r="AG173" s="17">
        <f t="shared" si="1255"/>
        <v>-229.8</v>
      </c>
      <c r="AH173" s="17">
        <f t="shared" si="1255"/>
        <v>-230.4</v>
      </c>
      <c r="AI173" s="17">
        <f t="shared" si="1255"/>
        <v>-230.96</v>
      </c>
      <c r="AJ173" s="17">
        <f t="shared" si="1255"/>
        <v>-231.56</v>
      </c>
      <c r="AK173" s="17">
        <f t="shared" si="1255"/>
        <v>-232.12</v>
      </c>
      <c r="AL173" s="17">
        <f t="shared" si="1255"/>
        <v>-232.72</v>
      </c>
      <c r="AM173" s="17">
        <f t="shared" si="1255"/>
        <v>0</v>
      </c>
      <c r="AN173" s="17">
        <f t="shared" si="1255"/>
        <v>0</v>
      </c>
      <c r="AO173" s="17">
        <f t="shared" si="1255"/>
        <v>0</v>
      </c>
      <c r="AP173" s="17">
        <f t="shared" si="1255"/>
        <v>0</v>
      </c>
      <c r="AQ173" s="17">
        <f t="shared" si="1255"/>
        <v>0</v>
      </c>
      <c r="AR173" s="17">
        <f t="shared" si="1255"/>
        <v>0</v>
      </c>
      <c r="AS173" s="17">
        <f t="shared" si="1255"/>
        <v>0</v>
      </c>
      <c r="AT173" s="17">
        <f t="shared" si="1255"/>
        <v>0</v>
      </c>
      <c r="AU173" s="17">
        <f t="shared" si="1255"/>
        <v>0</v>
      </c>
      <c r="AV173" s="17">
        <f t="shared" si="1255"/>
        <v>0</v>
      </c>
      <c r="AW173" s="17">
        <f t="shared" si="1255"/>
        <v>0</v>
      </c>
      <c r="AX173" s="17">
        <f t="shared" si="1255"/>
        <v>0</v>
      </c>
      <c r="AY173" s="17">
        <f t="shared" si="1255"/>
        <v>0</v>
      </c>
      <c r="AZ173" s="17">
        <f t="shared" si="1255"/>
        <v>0</v>
      </c>
      <c r="BA173" s="17">
        <f t="shared" si="1255"/>
        <v>0</v>
      </c>
      <c r="BB173" s="17">
        <f t="shared" si="1255"/>
        <v>0</v>
      </c>
      <c r="BC173" s="17">
        <f t="shared" si="1255"/>
        <v>0</v>
      </c>
      <c r="BD173" s="17">
        <f t="shared" si="1255"/>
        <v>0</v>
      </c>
      <c r="BE173" s="17">
        <f t="shared" si="1255"/>
        <v>0</v>
      </c>
      <c r="BF173" s="17">
        <f t="shared" si="1255"/>
        <v>0</v>
      </c>
      <c r="BG173" s="17">
        <f t="shared" si="1255"/>
        <v>0</v>
      </c>
      <c r="BH173" s="17">
        <f t="shared" si="1255"/>
        <v>0</v>
      </c>
      <c r="BI173" s="17">
        <f t="shared" si="1255"/>
        <v>0</v>
      </c>
      <c r="BJ173" s="17">
        <f t="shared" si="1255"/>
        <v>0</v>
      </c>
      <c r="BK173" s="17">
        <f t="shared" si="1255"/>
        <v>0</v>
      </c>
      <c r="BL173" s="17">
        <f t="shared" si="1255"/>
        <v>0</v>
      </c>
      <c r="BM173" s="17">
        <f t="shared" si="1255"/>
        <v>0</v>
      </c>
      <c r="BN173" s="17">
        <f t="shared" si="1255"/>
        <v>0</v>
      </c>
      <c r="BO173" s="17">
        <f t="shared" si="1255"/>
        <v>0</v>
      </c>
      <c r="BP173" s="17">
        <f t="shared" si="1255"/>
        <v>0</v>
      </c>
      <c r="BQ173" s="17">
        <f t="shared" si="1255"/>
        <v>0</v>
      </c>
      <c r="BR173" s="17">
        <f t="shared" si="1255"/>
        <v>0</v>
      </c>
      <c r="BS173" s="17">
        <f t="shared" si="1255"/>
        <v>0</v>
      </c>
      <c r="BT173" s="17">
        <f t="shared" si="1255"/>
        <v>0</v>
      </c>
      <c r="BU173" s="17">
        <f t="shared" si="1255"/>
        <v>0</v>
      </c>
      <c r="BV173" s="17">
        <f t="shared" si="1255"/>
        <v>0</v>
      </c>
      <c r="BW173" s="17">
        <f t="shared" si="1255"/>
        <v>0</v>
      </c>
      <c r="BX173" s="17">
        <f t="shared" si="1255"/>
        <v>0</v>
      </c>
      <c r="BY173" s="17">
        <f t="shared" si="1255"/>
        <v>0</v>
      </c>
      <c r="BZ173" s="17">
        <f t="shared" si="1255"/>
        <v>0</v>
      </c>
      <c r="CA173" s="17">
        <f t="shared" ref="CA173:CO173" si="1256">IF((CA163-$M163)&gt;$D164,0,$D173*(CA167))</f>
        <v>0</v>
      </c>
      <c r="CB173" s="17">
        <f t="shared" si="1256"/>
        <v>0</v>
      </c>
      <c r="CC173" s="17">
        <f t="shared" si="1256"/>
        <v>0</v>
      </c>
      <c r="CD173" s="17">
        <f t="shared" si="1256"/>
        <v>0</v>
      </c>
      <c r="CE173" s="17">
        <f t="shared" si="1256"/>
        <v>0</v>
      </c>
      <c r="CF173" s="17">
        <f t="shared" si="1256"/>
        <v>0</v>
      </c>
      <c r="CG173" s="17">
        <f t="shared" si="1256"/>
        <v>0</v>
      </c>
      <c r="CH173" s="17">
        <f t="shared" si="1256"/>
        <v>0</v>
      </c>
      <c r="CI173" s="17">
        <f t="shared" si="1256"/>
        <v>0</v>
      </c>
      <c r="CJ173" s="17">
        <f t="shared" si="1256"/>
        <v>0</v>
      </c>
      <c r="CK173" s="17">
        <f t="shared" si="1256"/>
        <v>0</v>
      </c>
      <c r="CL173" s="17">
        <f t="shared" si="1256"/>
        <v>0</v>
      </c>
      <c r="CM173" s="17">
        <f t="shared" si="1256"/>
        <v>0</v>
      </c>
      <c r="CN173" s="17">
        <f t="shared" si="1256"/>
        <v>0</v>
      </c>
      <c r="CO173" s="17">
        <f t="shared" si="1256"/>
        <v>0</v>
      </c>
    </row>
    <row r="174" spans="2:93" s="556" customFormat="1">
      <c r="C174" s="556">
        <f t="shared" si="1248"/>
        <v>7</v>
      </c>
      <c r="D174" s="632">
        <f t="shared" si="1245"/>
        <v>-0.04</v>
      </c>
      <c r="E174" s="632"/>
      <c r="F174" s="632"/>
      <c r="G174" s="632"/>
      <c r="H174" s="17"/>
      <c r="I174" s="17"/>
      <c r="J174" s="17"/>
      <c r="K174" s="17"/>
      <c r="L174" s="17"/>
      <c r="M174" s="17"/>
      <c r="N174" s="17"/>
      <c r="O174" s="17">
        <f>IF((O163-$N163)&gt;$D164,0,$D174*(O167))</f>
        <v>-219.72</v>
      </c>
      <c r="P174" s="17">
        <f t="shared" ref="P174:CA174" si="1257">IF((P163-$N163)&gt;$D164,0,$D174*(P167))</f>
        <v>-220.28</v>
      </c>
      <c r="Q174" s="17">
        <f t="shared" si="1257"/>
        <v>-220.8</v>
      </c>
      <c r="R174" s="17">
        <f t="shared" si="1257"/>
        <v>-221.36</v>
      </c>
      <c r="S174" s="17">
        <f t="shared" si="1257"/>
        <v>-221.92000000000002</v>
      </c>
      <c r="T174" s="17">
        <f t="shared" si="1257"/>
        <v>-222.48000000000002</v>
      </c>
      <c r="U174" s="17">
        <f t="shared" si="1257"/>
        <v>-223.04</v>
      </c>
      <c r="V174" s="17">
        <f t="shared" si="1257"/>
        <v>-223.6</v>
      </c>
      <c r="W174" s="17">
        <f t="shared" si="1257"/>
        <v>-224.16</v>
      </c>
      <c r="X174" s="17">
        <f t="shared" si="1257"/>
        <v>-224.72</v>
      </c>
      <c r="Y174" s="17">
        <f t="shared" si="1257"/>
        <v>-225.28</v>
      </c>
      <c r="Z174" s="17">
        <f t="shared" si="1257"/>
        <v>-225.84</v>
      </c>
      <c r="AA174" s="17">
        <f t="shared" si="1257"/>
        <v>-226.4</v>
      </c>
      <c r="AB174" s="17">
        <f t="shared" si="1257"/>
        <v>-226.96</v>
      </c>
      <c r="AC174" s="17">
        <f t="shared" si="1257"/>
        <v>-227.52</v>
      </c>
      <c r="AD174" s="17">
        <f t="shared" si="1257"/>
        <v>-228.12</v>
      </c>
      <c r="AE174" s="17">
        <f t="shared" si="1257"/>
        <v>-228.68</v>
      </c>
      <c r="AF174" s="17">
        <f t="shared" si="1257"/>
        <v>-229.24</v>
      </c>
      <c r="AG174" s="17">
        <f t="shared" si="1257"/>
        <v>-229.8</v>
      </c>
      <c r="AH174" s="17">
        <f t="shared" si="1257"/>
        <v>-230.4</v>
      </c>
      <c r="AI174" s="17">
        <f t="shared" si="1257"/>
        <v>-230.96</v>
      </c>
      <c r="AJ174" s="17">
        <f t="shared" si="1257"/>
        <v>-231.56</v>
      </c>
      <c r="AK174" s="17">
        <f t="shared" si="1257"/>
        <v>-232.12</v>
      </c>
      <c r="AL174" s="17">
        <f t="shared" si="1257"/>
        <v>-232.72</v>
      </c>
      <c r="AM174" s="17">
        <f t="shared" si="1257"/>
        <v>-233.28</v>
      </c>
      <c r="AN174" s="17">
        <f t="shared" si="1257"/>
        <v>0</v>
      </c>
      <c r="AO174" s="17">
        <f t="shared" si="1257"/>
        <v>0</v>
      </c>
      <c r="AP174" s="17">
        <f t="shared" si="1257"/>
        <v>0</v>
      </c>
      <c r="AQ174" s="17">
        <f t="shared" si="1257"/>
        <v>0</v>
      </c>
      <c r="AR174" s="17">
        <f t="shared" si="1257"/>
        <v>0</v>
      </c>
      <c r="AS174" s="17">
        <f t="shared" si="1257"/>
        <v>0</v>
      </c>
      <c r="AT174" s="17">
        <f t="shared" si="1257"/>
        <v>0</v>
      </c>
      <c r="AU174" s="17">
        <f t="shared" si="1257"/>
        <v>0</v>
      </c>
      <c r="AV174" s="17">
        <f t="shared" si="1257"/>
        <v>0</v>
      </c>
      <c r="AW174" s="17">
        <f t="shared" si="1257"/>
        <v>0</v>
      </c>
      <c r="AX174" s="17">
        <f t="shared" si="1257"/>
        <v>0</v>
      </c>
      <c r="AY174" s="17">
        <f t="shared" si="1257"/>
        <v>0</v>
      </c>
      <c r="AZ174" s="17">
        <f t="shared" si="1257"/>
        <v>0</v>
      </c>
      <c r="BA174" s="17">
        <f t="shared" si="1257"/>
        <v>0</v>
      </c>
      <c r="BB174" s="17">
        <f t="shared" si="1257"/>
        <v>0</v>
      </c>
      <c r="BC174" s="17">
        <f t="shared" si="1257"/>
        <v>0</v>
      </c>
      <c r="BD174" s="17">
        <f t="shared" si="1257"/>
        <v>0</v>
      </c>
      <c r="BE174" s="17">
        <f t="shared" si="1257"/>
        <v>0</v>
      </c>
      <c r="BF174" s="17">
        <f t="shared" si="1257"/>
        <v>0</v>
      </c>
      <c r="BG174" s="17">
        <f t="shared" si="1257"/>
        <v>0</v>
      </c>
      <c r="BH174" s="17">
        <f t="shared" si="1257"/>
        <v>0</v>
      </c>
      <c r="BI174" s="17">
        <f t="shared" si="1257"/>
        <v>0</v>
      </c>
      <c r="BJ174" s="17">
        <f t="shared" si="1257"/>
        <v>0</v>
      </c>
      <c r="BK174" s="17">
        <f t="shared" si="1257"/>
        <v>0</v>
      </c>
      <c r="BL174" s="17">
        <f t="shared" si="1257"/>
        <v>0</v>
      </c>
      <c r="BM174" s="17">
        <f t="shared" si="1257"/>
        <v>0</v>
      </c>
      <c r="BN174" s="17">
        <f t="shared" si="1257"/>
        <v>0</v>
      </c>
      <c r="BO174" s="17">
        <f t="shared" si="1257"/>
        <v>0</v>
      </c>
      <c r="BP174" s="17">
        <f t="shared" si="1257"/>
        <v>0</v>
      </c>
      <c r="BQ174" s="17">
        <f t="shared" si="1257"/>
        <v>0</v>
      </c>
      <c r="BR174" s="17">
        <f t="shared" si="1257"/>
        <v>0</v>
      </c>
      <c r="BS174" s="17">
        <f t="shared" si="1257"/>
        <v>0</v>
      </c>
      <c r="BT174" s="17">
        <f t="shared" si="1257"/>
        <v>0</v>
      </c>
      <c r="BU174" s="17">
        <f t="shared" si="1257"/>
        <v>0</v>
      </c>
      <c r="BV174" s="17">
        <f t="shared" si="1257"/>
        <v>0</v>
      </c>
      <c r="BW174" s="17">
        <f t="shared" si="1257"/>
        <v>0</v>
      </c>
      <c r="BX174" s="17">
        <f t="shared" si="1257"/>
        <v>0</v>
      </c>
      <c r="BY174" s="17">
        <f t="shared" si="1257"/>
        <v>0</v>
      </c>
      <c r="BZ174" s="17">
        <f t="shared" si="1257"/>
        <v>0</v>
      </c>
      <c r="CA174" s="17">
        <f t="shared" si="1257"/>
        <v>0</v>
      </c>
      <c r="CB174" s="17">
        <f t="shared" ref="CB174:CO174" si="1258">IF((CB163-$N163)&gt;$D164,0,$D174*(CB167))</f>
        <v>0</v>
      </c>
      <c r="CC174" s="17">
        <f t="shared" si="1258"/>
        <v>0</v>
      </c>
      <c r="CD174" s="17">
        <f t="shared" si="1258"/>
        <v>0</v>
      </c>
      <c r="CE174" s="17">
        <f t="shared" si="1258"/>
        <v>0</v>
      </c>
      <c r="CF174" s="17">
        <f t="shared" si="1258"/>
        <v>0</v>
      </c>
      <c r="CG174" s="17">
        <f t="shared" si="1258"/>
        <v>0</v>
      </c>
      <c r="CH174" s="17">
        <f t="shared" si="1258"/>
        <v>0</v>
      </c>
      <c r="CI174" s="17">
        <f t="shared" si="1258"/>
        <v>0</v>
      </c>
      <c r="CJ174" s="17">
        <f t="shared" si="1258"/>
        <v>0</v>
      </c>
      <c r="CK174" s="17">
        <f t="shared" si="1258"/>
        <v>0</v>
      </c>
      <c r="CL174" s="17">
        <f t="shared" si="1258"/>
        <v>0</v>
      </c>
      <c r="CM174" s="17">
        <f t="shared" si="1258"/>
        <v>0</v>
      </c>
      <c r="CN174" s="17">
        <f t="shared" si="1258"/>
        <v>0</v>
      </c>
      <c r="CO174" s="17">
        <f t="shared" si="1258"/>
        <v>0</v>
      </c>
    </row>
    <row r="175" spans="2:93" s="556" customFormat="1">
      <c r="C175" s="556">
        <f t="shared" si="1248"/>
        <v>8</v>
      </c>
      <c r="D175" s="632">
        <f t="shared" si="1245"/>
        <v>-0.04</v>
      </c>
      <c r="E175" s="632"/>
      <c r="F175" s="632"/>
      <c r="G175" s="632"/>
      <c r="H175" s="17"/>
      <c r="I175" s="17"/>
      <c r="J175" s="17"/>
      <c r="K175" s="17"/>
      <c r="L175" s="17"/>
      <c r="M175" s="17"/>
      <c r="N175" s="17"/>
      <c r="O175" s="17"/>
      <c r="P175" s="17">
        <f>IF((P163-$O163)&gt;$D164,0,$D175*(P167))</f>
        <v>-220.28</v>
      </c>
      <c r="Q175" s="17">
        <f t="shared" ref="Q175:CB175" si="1259">IF((Q163-$O163)&gt;$D164,0,$D175*(Q167))</f>
        <v>-220.8</v>
      </c>
      <c r="R175" s="17">
        <f t="shared" si="1259"/>
        <v>-221.36</v>
      </c>
      <c r="S175" s="17">
        <f t="shared" si="1259"/>
        <v>-221.92000000000002</v>
      </c>
      <c r="T175" s="17">
        <f t="shared" si="1259"/>
        <v>-222.48000000000002</v>
      </c>
      <c r="U175" s="17">
        <f t="shared" si="1259"/>
        <v>-223.04</v>
      </c>
      <c r="V175" s="17">
        <f t="shared" si="1259"/>
        <v>-223.6</v>
      </c>
      <c r="W175" s="17">
        <f t="shared" si="1259"/>
        <v>-224.16</v>
      </c>
      <c r="X175" s="17">
        <f t="shared" si="1259"/>
        <v>-224.72</v>
      </c>
      <c r="Y175" s="17">
        <f t="shared" si="1259"/>
        <v>-225.28</v>
      </c>
      <c r="Z175" s="17">
        <f t="shared" si="1259"/>
        <v>-225.84</v>
      </c>
      <c r="AA175" s="17">
        <f t="shared" si="1259"/>
        <v>-226.4</v>
      </c>
      <c r="AB175" s="17">
        <f t="shared" si="1259"/>
        <v>-226.96</v>
      </c>
      <c r="AC175" s="17">
        <f t="shared" si="1259"/>
        <v>-227.52</v>
      </c>
      <c r="AD175" s="17">
        <f t="shared" si="1259"/>
        <v>-228.12</v>
      </c>
      <c r="AE175" s="17">
        <f t="shared" si="1259"/>
        <v>-228.68</v>
      </c>
      <c r="AF175" s="17">
        <f t="shared" si="1259"/>
        <v>-229.24</v>
      </c>
      <c r="AG175" s="17">
        <f t="shared" si="1259"/>
        <v>-229.8</v>
      </c>
      <c r="AH175" s="17">
        <f t="shared" si="1259"/>
        <v>-230.4</v>
      </c>
      <c r="AI175" s="17">
        <f t="shared" si="1259"/>
        <v>-230.96</v>
      </c>
      <c r="AJ175" s="17">
        <f t="shared" si="1259"/>
        <v>-231.56</v>
      </c>
      <c r="AK175" s="17">
        <f t="shared" si="1259"/>
        <v>-232.12</v>
      </c>
      <c r="AL175" s="17">
        <f t="shared" si="1259"/>
        <v>-232.72</v>
      </c>
      <c r="AM175" s="17">
        <f t="shared" si="1259"/>
        <v>-233.28</v>
      </c>
      <c r="AN175" s="17">
        <f t="shared" si="1259"/>
        <v>-233.88</v>
      </c>
      <c r="AO175" s="17">
        <f t="shared" si="1259"/>
        <v>0</v>
      </c>
      <c r="AP175" s="17">
        <f t="shared" si="1259"/>
        <v>0</v>
      </c>
      <c r="AQ175" s="17">
        <f t="shared" si="1259"/>
        <v>0</v>
      </c>
      <c r="AR175" s="17">
        <f t="shared" si="1259"/>
        <v>0</v>
      </c>
      <c r="AS175" s="17">
        <f t="shared" si="1259"/>
        <v>0</v>
      </c>
      <c r="AT175" s="17">
        <f t="shared" si="1259"/>
        <v>0</v>
      </c>
      <c r="AU175" s="17">
        <f t="shared" si="1259"/>
        <v>0</v>
      </c>
      <c r="AV175" s="17">
        <f t="shared" si="1259"/>
        <v>0</v>
      </c>
      <c r="AW175" s="17">
        <f t="shared" si="1259"/>
        <v>0</v>
      </c>
      <c r="AX175" s="17">
        <f t="shared" si="1259"/>
        <v>0</v>
      </c>
      <c r="AY175" s="17">
        <f t="shared" si="1259"/>
        <v>0</v>
      </c>
      <c r="AZ175" s="17">
        <f t="shared" si="1259"/>
        <v>0</v>
      </c>
      <c r="BA175" s="17">
        <f t="shared" si="1259"/>
        <v>0</v>
      </c>
      <c r="BB175" s="17">
        <f t="shared" si="1259"/>
        <v>0</v>
      </c>
      <c r="BC175" s="17">
        <f t="shared" si="1259"/>
        <v>0</v>
      </c>
      <c r="BD175" s="17">
        <f t="shared" si="1259"/>
        <v>0</v>
      </c>
      <c r="BE175" s="17">
        <f t="shared" si="1259"/>
        <v>0</v>
      </c>
      <c r="BF175" s="17">
        <f t="shared" si="1259"/>
        <v>0</v>
      </c>
      <c r="BG175" s="17">
        <f t="shared" si="1259"/>
        <v>0</v>
      </c>
      <c r="BH175" s="17">
        <f t="shared" si="1259"/>
        <v>0</v>
      </c>
      <c r="BI175" s="17">
        <f t="shared" si="1259"/>
        <v>0</v>
      </c>
      <c r="BJ175" s="17">
        <f t="shared" si="1259"/>
        <v>0</v>
      </c>
      <c r="BK175" s="17">
        <f t="shared" si="1259"/>
        <v>0</v>
      </c>
      <c r="BL175" s="17">
        <f t="shared" si="1259"/>
        <v>0</v>
      </c>
      <c r="BM175" s="17">
        <f t="shared" si="1259"/>
        <v>0</v>
      </c>
      <c r="BN175" s="17">
        <f t="shared" si="1259"/>
        <v>0</v>
      </c>
      <c r="BO175" s="17">
        <f t="shared" si="1259"/>
        <v>0</v>
      </c>
      <c r="BP175" s="17">
        <f t="shared" si="1259"/>
        <v>0</v>
      </c>
      <c r="BQ175" s="17">
        <f t="shared" si="1259"/>
        <v>0</v>
      </c>
      <c r="BR175" s="17">
        <f t="shared" si="1259"/>
        <v>0</v>
      </c>
      <c r="BS175" s="17">
        <f t="shared" si="1259"/>
        <v>0</v>
      </c>
      <c r="BT175" s="17">
        <f t="shared" si="1259"/>
        <v>0</v>
      </c>
      <c r="BU175" s="17">
        <f t="shared" si="1259"/>
        <v>0</v>
      </c>
      <c r="BV175" s="17">
        <f t="shared" si="1259"/>
        <v>0</v>
      </c>
      <c r="BW175" s="17">
        <f t="shared" si="1259"/>
        <v>0</v>
      </c>
      <c r="BX175" s="17">
        <f t="shared" si="1259"/>
        <v>0</v>
      </c>
      <c r="BY175" s="17">
        <f t="shared" si="1259"/>
        <v>0</v>
      </c>
      <c r="BZ175" s="17">
        <f t="shared" si="1259"/>
        <v>0</v>
      </c>
      <c r="CA175" s="17">
        <f t="shared" si="1259"/>
        <v>0</v>
      </c>
      <c r="CB175" s="17">
        <f t="shared" si="1259"/>
        <v>0</v>
      </c>
      <c r="CC175" s="17">
        <f t="shared" ref="CC175:CO175" si="1260">IF((CC163-$O163)&gt;$D164,0,$D175*(CC167))</f>
        <v>0</v>
      </c>
      <c r="CD175" s="17">
        <f t="shared" si="1260"/>
        <v>0</v>
      </c>
      <c r="CE175" s="17">
        <f t="shared" si="1260"/>
        <v>0</v>
      </c>
      <c r="CF175" s="17">
        <f t="shared" si="1260"/>
        <v>0</v>
      </c>
      <c r="CG175" s="17">
        <f t="shared" si="1260"/>
        <v>0</v>
      </c>
      <c r="CH175" s="17">
        <f t="shared" si="1260"/>
        <v>0</v>
      </c>
      <c r="CI175" s="17">
        <f t="shared" si="1260"/>
        <v>0</v>
      </c>
      <c r="CJ175" s="17">
        <f t="shared" si="1260"/>
        <v>0</v>
      </c>
      <c r="CK175" s="17">
        <f t="shared" si="1260"/>
        <v>0</v>
      </c>
      <c r="CL175" s="17">
        <f t="shared" si="1260"/>
        <v>0</v>
      </c>
      <c r="CM175" s="17">
        <f t="shared" si="1260"/>
        <v>0</v>
      </c>
      <c r="CN175" s="17">
        <f t="shared" si="1260"/>
        <v>0</v>
      </c>
      <c r="CO175" s="17">
        <f t="shared" si="1260"/>
        <v>0</v>
      </c>
    </row>
    <row r="176" spans="2:93" s="556" customFormat="1">
      <c r="C176" s="556">
        <f t="shared" si="1248"/>
        <v>9</v>
      </c>
      <c r="D176" s="632">
        <f t="shared" si="1245"/>
        <v>-0.04</v>
      </c>
      <c r="E176" s="632"/>
      <c r="F176" s="632"/>
      <c r="G176" s="632"/>
      <c r="H176" s="17"/>
      <c r="I176" s="17"/>
      <c r="J176" s="17"/>
      <c r="K176" s="17"/>
      <c r="L176" s="17"/>
      <c r="M176" s="17"/>
      <c r="N176" s="17"/>
      <c r="O176" s="17"/>
      <c r="P176" s="17"/>
      <c r="Q176" s="17">
        <f>IF((Q163-$P163)&gt;$D164,0,$D176*(Q167))</f>
        <v>-220.8</v>
      </c>
      <c r="R176" s="17">
        <f t="shared" ref="R176:CC176" si="1261">IF((R163-$P163)&gt;$D164,0,$D176*(R167))</f>
        <v>-221.36</v>
      </c>
      <c r="S176" s="17">
        <f t="shared" si="1261"/>
        <v>-221.92000000000002</v>
      </c>
      <c r="T176" s="17">
        <f t="shared" si="1261"/>
        <v>-222.48000000000002</v>
      </c>
      <c r="U176" s="17">
        <f t="shared" si="1261"/>
        <v>-223.04</v>
      </c>
      <c r="V176" s="17">
        <f t="shared" si="1261"/>
        <v>-223.6</v>
      </c>
      <c r="W176" s="17">
        <f t="shared" si="1261"/>
        <v>-224.16</v>
      </c>
      <c r="X176" s="17">
        <f t="shared" si="1261"/>
        <v>-224.72</v>
      </c>
      <c r="Y176" s="17">
        <f t="shared" si="1261"/>
        <v>-225.28</v>
      </c>
      <c r="Z176" s="17">
        <f t="shared" si="1261"/>
        <v>-225.84</v>
      </c>
      <c r="AA176" s="17">
        <f t="shared" si="1261"/>
        <v>-226.4</v>
      </c>
      <c r="AB176" s="17">
        <f t="shared" si="1261"/>
        <v>-226.96</v>
      </c>
      <c r="AC176" s="17">
        <f t="shared" si="1261"/>
        <v>-227.52</v>
      </c>
      <c r="AD176" s="17">
        <f t="shared" si="1261"/>
        <v>-228.12</v>
      </c>
      <c r="AE176" s="17">
        <f t="shared" si="1261"/>
        <v>-228.68</v>
      </c>
      <c r="AF176" s="17">
        <f t="shared" si="1261"/>
        <v>-229.24</v>
      </c>
      <c r="AG176" s="17">
        <f t="shared" si="1261"/>
        <v>-229.8</v>
      </c>
      <c r="AH176" s="17">
        <f t="shared" si="1261"/>
        <v>-230.4</v>
      </c>
      <c r="AI176" s="17">
        <f t="shared" si="1261"/>
        <v>-230.96</v>
      </c>
      <c r="AJ176" s="17">
        <f t="shared" si="1261"/>
        <v>-231.56</v>
      </c>
      <c r="AK176" s="17">
        <f t="shared" si="1261"/>
        <v>-232.12</v>
      </c>
      <c r="AL176" s="17">
        <f t="shared" si="1261"/>
        <v>-232.72</v>
      </c>
      <c r="AM176" s="17">
        <f t="shared" si="1261"/>
        <v>-233.28</v>
      </c>
      <c r="AN176" s="17">
        <f t="shared" si="1261"/>
        <v>-233.88</v>
      </c>
      <c r="AO176" s="17">
        <f t="shared" si="1261"/>
        <v>-234.44</v>
      </c>
      <c r="AP176" s="17">
        <f t="shared" si="1261"/>
        <v>0</v>
      </c>
      <c r="AQ176" s="17">
        <f t="shared" si="1261"/>
        <v>0</v>
      </c>
      <c r="AR176" s="17">
        <f t="shared" si="1261"/>
        <v>0</v>
      </c>
      <c r="AS176" s="17">
        <f t="shared" si="1261"/>
        <v>0</v>
      </c>
      <c r="AT176" s="17">
        <f t="shared" si="1261"/>
        <v>0</v>
      </c>
      <c r="AU176" s="17">
        <f t="shared" si="1261"/>
        <v>0</v>
      </c>
      <c r="AV176" s="17">
        <f t="shared" si="1261"/>
        <v>0</v>
      </c>
      <c r="AW176" s="17">
        <f t="shared" si="1261"/>
        <v>0</v>
      </c>
      <c r="AX176" s="17">
        <f t="shared" si="1261"/>
        <v>0</v>
      </c>
      <c r="AY176" s="17">
        <f t="shared" si="1261"/>
        <v>0</v>
      </c>
      <c r="AZ176" s="17">
        <f t="shared" si="1261"/>
        <v>0</v>
      </c>
      <c r="BA176" s="17">
        <f t="shared" si="1261"/>
        <v>0</v>
      </c>
      <c r="BB176" s="17">
        <f t="shared" si="1261"/>
        <v>0</v>
      </c>
      <c r="BC176" s="17">
        <f t="shared" si="1261"/>
        <v>0</v>
      </c>
      <c r="BD176" s="17">
        <f t="shared" si="1261"/>
        <v>0</v>
      </c>
      <c r="BE176" s="17">
        <f t="shared" si="1261"/>
        <v>0</v>
      </c>
      <c r="BF176" s="17">
        <f t="shared" si="1261"/>
        <v>0</v>
      </c>
      <c r="BG176" s="17">
        <f t="shared" si="1261"/>
        <v>0</v>
      </c>
      <c r="BH176" s="17">
        <f t="shared" si="1261"/>
        <v>0</v>
      </c>
      <c r="BI176" s="17">
        <f t="shared" si="1261"/>
        <v>0</v>
      </c>
      <c r="BJ176" s="17">
        <f t="shared" si="1261"/>
        <v>0</v>
      </c>
      <c r="BK176" s="17">
        <f t="shared" si="1261"/>
        <v>0</v>
      </c>
      <c r="BL176" s="17">
        <f t="shared" si="1261"/>
        <v>0</v>
      </c>
      <c r="BM176" s="17">
        <f t="shared" si="1261"/>
        <v>0</v>
      </c>
      <c r="BN176" s="17">
        <f t="shared" si="1261"/>
        <v>0</v>
      </c>
      <c r="BO176" s="17">
        <f t="shared" si="1261"/>
        <v>0</v>
      </c>
      <c r="BP176" s="17">
        <f t="shared" si="1261"/>
        <v>0</v>
      </c>
      <c r="BQ176" s="17">
        <f t="shared" si="1261"/>
        <v>0</v>
      </c>
      <c r="BR176" s="17">
        <f t="shared" si="1261"/>
        <v>0</v>
      </c>
      <c r="BS176" s="17">
        <f t="shared" si="1261"/>
        <v>0</v>
      </c>
      <c r="BT176" s="17">
        <f t="shared" si="1261"/>
        <v>0</v>
      </c>
      <c r="BU176" s="17">
        <f t="shared" si="1261"/>
        <v>0</v>
      </c>
      <c r="BV176" s="17">
        <f t="shared" si="1261"/>
        <v>0</v>
      </c>
      <c r="BW176" s="17">
        <f t="shared" si="1261"/>
        <v>0</v>
      </c>
      <c r="BX176" s="17">
        <f t="shared" si="1261"/>
        <v>0</v>
      </c>
      <c r="BY176" s="17">
        <f t="shared" si="1261"/>
        <v>0</v>
      </c>
      <c r="BZ176" s="17">
        <f t="shared" si="1261"/>
        <v>0</v>
      </c>
      <c r="CA176" s="17">
        <f t="shared" si="1261"/>
        <v>0</v>
      </c>
      <c r="CB176" s="17">
        <f t="shared" si="1261"/>
        <v>0</v>
      </c>
      <c r="CC176" s="17">
        <f t="shared" si="1261"/>
        <v>0</v>
      </c>
      <c r="CD176" s="17">
        <f t="shared" ref="CD176:CO176" si="1262">IF((CD163-$P163)&gt;$D164,0,$D176*(CD167))</f>
        <v>0</v>
      </c>
      <c r="CE176" s="17">
        <f t="shared" si="1262"/>
        <v>0</v>
      </c>
      <c r="CF176" s="17">
        <f t="shared" si="1262"/>
        <v>0</v>
      </c>
      <c r="CG176" s="17">
        <f t="shared" si="1262"/>
        <v>0</v>
      </c>
      <c r="CH176" s="17">
        <f t="shared" si="1262"/>
        <v>0</v>
      </c>
      <c r="CI176" s="17">
        <f t="shared" si="1262"/>
        <v>0</v>
      </c>
      <c r="CJ176" s="17">
        <f t="shared" si="1262"/>
        <v>0</v>
      </c>
      <c r="CK176" s="17">
        <f t="shared" si="1262"/>
        <v>0</v>
      </c>
      <c r="CL176" s="17">
        <f t="shared" si="1262"/>
        <v>0</v>
      </c>
      <c r="CM176" s="17">
        <f t="shared" si="1262"/>
        <v>0</v>
      </c>
      <c r="CN176" s="17">
        <f t="shared" si="1262"/>
        <v>0</v>
      </c>
      <c r="CO176" s="17">
        <f t="shared" si="1262"/>
        <v>0</v>
      </c>
    </row>
    <row r="177" spans="3:93" s="556" customFormat="1">
      <c r="C177" s="556">
        <f t="shared" si="1248"/>
        <v>10</v>
      </c>
      <c r="D177" s="632">
        <f t="shared" si="1245"/>
        <v>-0.04</v>
      </c>
      <c r="E177" s="632"/>
      <c r="F177" s="632"/>
      <c r="G177" s="632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>
        <f>IF((R163-$Q163)&gt;$D164,0,$D177*(R167))</f>
        <v>-221.36</v>
      </c>
      <c r="S177" s="17">
        <f t="shared" ref="S177:CD177" si="1263">IF((S163-$Q163)&gt;$D164,0,$D177*(S167))</f>
        <v>-221.92000000000002</v>
      </c>
      <c r="T177" s="17">
        <f t="shared" si="1263"/>
        <v>-222.48000000000002</v>
      </c>
      <c r="U177" s="17">
        <f t="shared" si="1263"/>
        <v>-223.04</v>
      </c>
      <c r="V177" s="17">
        <f t="shared" si="1263"/>
        <v>-223.6</v>
      </c>
      <c r="W177" s="17">
        <f t="shared" si="1263"/>
        <v>-224.16</v>
      </c>
      <c r="X177" s="17">
        <f t="shared" si="1263"/>
        <v>-224.72</v>
      </c>
      <c r="Y177" s="17">
        <f t="shared" si="1263"/>
        <v>-225.28</v>
      </c>
      <c r="Z177" s="17">
        <f t="shared" si="1263"/>
        <v>-225.84</v>
      </c>
      <c r="AA177" s="17">
        <f t="shared" si="1263"/>
        <v>-226.4</v>
      </c>
      <c r="AB177" s="17">
        <f t="shared" si="1263"/>
        <v>-226.96</v>
      </c>
      <c r="AC177" s="17">
        <f t="shared" si="1263"/>
        <v>-227.52</v>
      </c>
      <c r="AD177" s="17">
        <f t="shared" si="1263"/>
        <v>-228.12</v>
      </c>
      <c r="AE177" s="17">
        <f t="shared" si="1263"/>
        <v>-228.68</v>
      </c>
      <c r="AF177" s="17">
        <f t="shared" si="1263"/>
        <v>-229.24</v>
      </c>
      <c r="AG177" s="17">
        <f t="shared" si="1263"/>
        <v>-229.8</v>
      </c>
      <c r="AH177" s="17">
        <f t="shared" si="1263"/>
        <v>-230.4</v>
      </c>
      <c r="AI177" s="17">
        <f t="shared" si="1263"/>
        <v>-230.96</v>
      </c>
      <c r="AJ177" s="17">
        <f t="shared" si="1263"/>
        <v>-231.56</v>
      </c>
      <c r="AK177" s="17">
        <f t="shared" si="1263"/>
        <v>-232.12</v>
      </c>
      <c r="AL177" s="17">
        <f t="shared" si="1263"/>
        <v>-232.72</v>
      </c>
      <c r="AM177" s="17">
        <f t="shared" si="1263"/>
        <v>-233.28</v>
      </c>
      <c r="AN177" s="17">
        <f t="shared" si="1263"/>
        <v>-233.88</v>
      </c>
      <c r="AO177" s="17">
        <f t="shared" si="1263"/>
        <v>-234.44</v>
      </c>
      <c r="AP177" s="17">
        <f t="shared" si="1263"/>
        <v>-235.04</v>
      </c>
      <c r="AQ177" s="17">
        <f t="shared" si="1263"/>
        <v>0</v>
      </c>
      <c r="AR177" s="17">
        <f t="shared" si="1263"/>
        <v>0</v>
      </c>
      <c r="AS177" s="17">
        <f t="shared" si="1263"/>
        <v>0</v>
      </c>
      <c r="AT177" s="17">
        <f t="shared" si="1263"/>
        <v>0</v>
      </c>
      <c r="AU177" s="17">
        <f t="shared" si="1263"/>
        <v>0</v>
      </c>
      <c r="AV177" s="17">
        <f t="shared" si="1263"/>
        <v>0</v>
      </c>
      <c r="AW177" s="17">
        <f t="shared" si="1263"/>
        <v>0</v>
      </c>
      <c r="AX177" s="17">
        <f t="shared" si="1263"/>
        <v>0</v>
      </c>
      <c r="AY177" s="17">
        <f t="shared" si="1263"/>
        <v>0</v>
      </c>
      <c r="AZ177" s="17">
        <f t="shared" si="1263"/>
        <v>0</v>
      </c>
      <c r="BA177" s="17">
        <f t="shared" si="1263"/>
        <v>0</v>
      </c>
      <c r="BB177" s="17">
        <f t="shared" si="1263"/>
        <v>0</v>
      </c>
      <c r="BC177" s="17">
        <f t="shared" si="1263"/>
        <v>0</v>
      </c>
      <c r="BD177" s="17">
        <f t="shared" si="1263"/>
        <v>0</v>
      </c>
      <c r="BE177" s="17">
        <f t="shared" si="1263"/>
        <v>0</v>
      </c>
      <c r="BF177" s="17">
        <f t="shared" si="1263"/>
        <v>0</v>
      </c>
      <c r="BG177" s="17">
        <f t="shared" si="1263"/>
        <v>0</v>
      </c>
      <c r="BH177" s="17">
        <f t="shared" si="1263"/>
        <v>0</v>
      </c>
      <c r="BI177" s="17">
        <f t="shared" si="1263"/>
        <v>0</v>
      </c>
      <c r="BJ177" s="17">
        <f t="shared" si="1263"/>
        <v>0</v>
      </c>
      <c r="BK177" s="17">
        <f t="shared" si="1263"/>
        <v>0</v>
      </c>
      <c r="BL177" s="17">
        <f t="shared" si="1263"/>
        <v>0</v>
      </c>
      <c r="BM177" s="17">
        <f t="shared" si="1263"/>
        <v>0</v>
      </c>
      <c r="BN177" s="17">
        <f t="shared" si="1263"/>
        <v>0</v>
      </c>
      <c r="BO177" s="17">
        <f t="shared" si="1263"/>
        <v>0</v>
      </c>
      <c r="BP177" s="17">
        <f t="shared" si="1263"/>
        <v>0</v>
      </c>
      <c r="BQ177" s="17">
        <f t="shared" si="1263"/>
        <v>0</v>
      </c>
      <c r="BR177" s="17">
        <f t="shared" si="1263"/>
        <v>0</v>
      </c>
      <c r="BS177" s="17">
        <f t="shared" si="1263"/>
        <v>0</v>
      </c>
      <c r="BT177" s="17">
        <f t="shared" si="1263"/>
        <v>0</v>
      </c>
      <c r="BU177" s="17">
        <f t="shared" si="1263"/>
        <v>0</v>
      </c>
      <c r="BV177" s="17">
        <f t="shared" si="1263"/>
        <v>0</v>
      </c>
      <c r="BW177" s="17">
        <f t="shared" si="1263"/>
        <v>0</v>
      </c>
      <c r="BX177" s="17">
        <f t="shared" si="1263"/>
        <v>0</v>
      </c>
      <c r="BY177" s="17">
        <f t="shared" si="1263"/>
        <v>0</v>
      </c>
      <c r="BZ177" s="17">
        <f t="shared" si="1263"/>
        <v>0</v>
      </c>
      <c r="CA177" s="17">
        <f t="shared" si="1263"/>
        <v>0</v>
      </c>
      <c r="CB177" s="17">
        <f t="shared" si="1263"/>
        <v>0</v>
      </c>
      <c r="CC177" s="17">
        <f t="shared" si="1263"/>
        <v>0</v>
      </c>
      <c r="CD177" s="17">
        <f t="shared" si="1263"/>
        <v>0</v>
      </c>
      <c r="CE177" s="17">
        <f t="shared" ref="CE177:CO177" si="1264">IF((CE163-$Q163)&gt;$D164,0,$D177*(CE167))</f>
        <v>0</v>
      </c>
      <c r="CF177" s="17">
        <f t="shared" si="1264"/>
        <v>0</v>
      </c>
      <c r="CG177" s="17">
        <f t="shared" si="1264"/>
        <v>0</v>
      </c>
      <c r="CH177" s="17">
        <f t="shared" si="1264"/>
        <v>0</v>
      </c>
      <c r="CI177" s="17">
        <f t="shared" si="1264"/>
        <v>0</v>
      </c>
      <c r="CJ177" s="17">
        <f t="shared" si="1264"/>
        <v>0</v>
      </c>
      <c r="CK177" s="17">
        <f t="shared" si="1264"/>
        <v>0</v>
      </c>
      <c r="CL177" s="17">
        <f t="shared" si="1264"/>
        <v>0</v>
      </c>
      <c r="CM177" s="17">
        <f t="shared" si="1264"/>
        <v>0</v>
      </c>
      <c r="CN177" s="17">
        <f t="shared" si="1264"/>
        <v>0</v>
      </c>
      <c r="CO177" s="17">
        <f t="shared" si="1264"/>
        <v>0</v>
      </c>
    </row>
    <row r="178" spans="3:93" s="556" customFormat="1">
      <c r="C178" s="556">
        <f t="shared" si="1248"/>
        <v>11</v>
      </c>
      <c r="D178" s="632">
        <f t="shared" si="1245"/>
        <v>-0.04</v>
      </c>
      <c r="E178" s="632"/>
      <c r="F178" s="632"/>
      <c r="G178" s="632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>
        <f>IF((S163-$R163)&gt;$D164,0,$D178*(S167))</f>
        <v>-221.92000000000002</v>
      </c>
      <c r="T178" s="17">
        <f t="shared" ref="T178:CE178" si="1265">IF((T163-$R163)&gt;$D164,0,$D178*(T167))</f>
        <v>-222.48000000000002</v>
      </c>
      <c r="U178" s="17">
        <f t="shared" si="1265"/>
        <v>-223.04</v>
      </c>
      <c r="V178" s="17">
        <f t="shared" si="1265"/>
        <v>-223.6</v>
      </c>
      <c r="W178" s="17">
        <f t="shared" si="1265"/>
        <v>-224.16</v>
      </c>
      <c r="X178" s="17">
        <f t="shared" si="1265"/>
        <v>-224.72</v>
      </c>
      <c r="Y178" s="17">
        <f t="shared" si="1265"/>
        <v>-225.28</v>
      </c>
      <c r="Z178" s="17">
        <f t="shared" si="1265"/>
        <v>-225.84</v>
      </c>
      <c r="AA178" s="17">
        <f t="shared" si="1265"/>
        <v>-226.4</v>
      </c>
      <c r="AB178" s="17">
        <f t="shared" si="1265"/>
        <v>-226.96</v>
      </c>
      <c r="AC178" s="17">
        <f t="shared" si="1265"/>
        <v>-227.52</v>
      </c>
      <c r="AD178" s="17">
        <f t="shared" si="1265"/>
        <v>-228.12</v>
      </c>
      <c r="AE178" s="17">
        <f t="shared" si="1265"/>
        <v>-228.68</v>
      </c>
      <c r="AF178" s="17">
        <f t="shared" si="1265"/>
        <v>-229.24</v>
      </c>
      <c r="AG178" s="17">
        <f t="shared" si="1265"/>
        <v>-229.8</v>
      </c>
      <c r="AH178" s="17">
        <f t="shared" si="1265"/>
        <v>-230.4</v>
      </c>
      <c r="AI178" s="17">
        <f t="shared" si="1265"/>
        <v>-230.96</v>
      </c>
      <c r="AJ178" s="17">
        <f t="shared" si="1265"/>
        <v>-231.56</v>
      </c>
      <c r="AK178" s="17">
        <f t="shared" si="1265"/>
        <v>-232.12</v>
      </c>
      <c r="AL178" s="17">
        <f t="shared" si="1265"/>
        <v>-232.72</v>
      </c>
      <c r="AM178" s="17">
        <f t="shared" si="1265"/>
        <v>-233.28</v>
      </c>
      <c r="AN178" s="17">
        <f t="shared" si="1265"/>
        <v>-233.88</v>
      </c>
      <c r="AO178" s="17">
        <f t="shared" si="1265"/>
        <v>-234.44</v>
      </c>
      <c r="AP178" s="17">
        <f t="shared" si="1265"/>
        <v>-235.04</v>
      </c>
      <c r="AQ178" s="17">
        <f t="shared" si="1265"/>
        <v>-235.64000000000001</v>
      </c>
      <c r="AR178" s="17">
        <f t="shared" si="1265"/>
        <v>0</v>
      </c>
      <c r="AS178" s="17">
        <f t="shared" si="1265"/>
        <v>0</v>
      </c>
      <c r="AT178" s="17">
        <f t="shared" si="1265"/>
        <v>0</v>
      </c>
      <c r="AU178" s="17">
        <f t="shared" si="1265"/>
        <v>0</v>
      </c>
      <c r="AV178" s="17">
        <f t="shared" si="1265"/>
        <v>0</v>
      </c>
      <c r="AW178" s="17">
        <f t="shared" si="1265"/>
        <v>0</v>
      </c>
      <c r="AX178" s="17">
        <f t="shared" si="1265"/>
        <v>0</v>
      </c>
      <c r="AY178" s="17">
        <f t="shared" si="1265"/>
        <v>0</v>
      </c>
      <c r="AZ178" s="17">
        <f t="shared" si="1265"/>
        <v>0</v>
      </c>
      <c r="BA178" s="17">
        <f t="shared" si="1265"/>
        <v>0</v>
      </c>
      <c r="BB178" s="17">
        <f t="shared" si="1265"/>
        <v>0</v>
      </c>
      <c r="BC178" s="17">
        <f t="shared" si="1265"/>
        <v>0</v>
      </c>
      <c r="BD178" s="17">
        <f t="shared" si="1265"/>
        <v>0</v>
      </c>
      <c r="BE178" s="17">
        <f t="shared" si="1265"/>
        <v>0</v>
      </c>
      <c r="BF178" s="17">
        <f t="shared" si="1265"/>
        <v>0</v>
      </c>
      <c r="BG178" s="17">
        <f t="shared" si="1265"/>
        <v>0</v>
      </c>
      <c r="BH178" s="17">
        <f t="shared" si="1265"/>
        <v>0</v>
      </c>
      <c r="BI178" s="17">
        <f t="shared" si="1265"/>
        <v>0</v>
      </c>
      <c r="BJ178" s="17">
        <f t="shared" si="1265"/>
        <v>0</v>
      </c>
      <c r="BK178" s="17">
        <f t="shared" si="1265"/>
        <v>0</v>
      </c>
      <c r="BL178" s="17">
        <f t="shared" si="1265"/>
        <v>0</v>
      </c>
      <c r="BM178" s="17">
        <f t="shared" si="1265"/>
        <v>0</v>
      </c>
      <c r="BN178" s="17">
        <f t="shared" si="1265"/>
        <v>0</v>
      </c>
      <c r="BO178" s="17">
        <f t="shared" si="1265"/>
        <v>0</v>
      </c>
      <c r="BP178" s="17">
        <f t="shared" si="1265"/>
        <v>0</v>
      </c>
      <c r="BQ178" s="17">
        <f t="shared" si="1265"/>
        <v>0</v>
      </c>
      <c r="BR178" s="17">
        <f t="shared" si="1265"/>
        <v>0</v>
      </c>
      <c r="BS178" s="17">
        <f t="shared" si="1265"/>
        <v>0</v>
      </c>
      <c r="BT178" s="17">
        <f t="shared" si="1265"/>
        <v>0</v>
      </c>
      <c r="BU178" s="17">
        <f t="shared" si="1265"/>
        <v>0</v>
      </c>
      <c r="BV178" s="17">
        <f t="shared" si="1265"/>
        <v>0</v>
      </c>
      <c r="BW178" s="17">
        <f t="shared" si="1265"/>
        <v>0</v>
      </c>
      <c r="BX178" s="17">
        <f t="shared" si="1265"/>
        <v>0</v>
      </c>
      <c r="BY178" s="17">
        <f t="shared" si="1265"/>
        <v>0</v>
      </c>
      <c r="BZ178" s="17">
        <f t="shared" si="1265"/>
        <v>0</v>
      </c>
      <c r="CA178" s="17">
        <f t="shared" si="1265"/>
        <v>0</v>
      </c>
      <c r="CB178" s="17">
        <f t="shared" si="1265"/>
        <v>0</v>
      </c>
      <c r="CC178" s="17">
        <f t="shared" si="1265"/>
        <v>0</v>
      </c>
      <c r="CD178" s="17">
        <f t="shared" si="1265"/>
        <v>0</v>
      </c>
      <c r="CE178" s="17">
        <f t="shared" si="1265"/>
        <v>0</v>
      </c>
      <c r="CF178" s="17">
        <f t="shared" ref="CF178:CO178" si="1266">IF((CF163-$R163)&gt;$D164,0,$D178*(CF167))</f>
        <v>0</v>
      </c>
      <c r="CG178" s="17">
        <f t="shared" si="1266"/>
        <v>0</v>
      </c>
      <c r="CH178" s="17">
        <f t="shared" si="1266"/>
        <v>0</v>
      </c>
      <c r="CI178" s="17">
        <f t="shared" si="1266"/>
        <v>0</v>
      </c>
      <c r="CJ178" s="17">
        <f t="shared" si="1266"/>
        <v>0</v>
      </c>
      <c r="CK178" s="17">
        <f t="shared" si="1266"/>
        <v>0</v>
      </c>
      <c r="CL178" s="17">
        <f t="shared" si="1266"/>
        <v>0</v>
      </c>
      <c r="CM178" s="17">
        <f t="shared" si="1266"/>
        <v>0</v>
      </c>
      <c r="CN178" s="17">
        <f t="shared" si="1266"/>
        <v>0</v>
      </c>
      <c r="CO178" s="17">
        <f t="shared" si="1266"/>
        <v>0</v>
      </c>
    </row>
    <row r="179" spans="3:93" s="556" customFormat="1">
      <c r="C179" s="556">
        <f t="shared" si="1248"/>
        <v>12</v>
      </c>
      <c r="D179" s="632">
        <f t="shared" si="1245"/>
        <v>-0.04</v>
      </c>
      <c r="E179" s="632"/>
      <c r="F179" s="632"/>
      <c r="G179" s="632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>
        <f>IF((T163-$S163)&gt;$D164,0,$D179*(T167))</f>
        <v>-222.48000000000002</v>
      </c>
      <c r="U179" s="17">
        <f t="shared" ref="U179:CF179" si="1267">IF((U163-$S163)&gt;$D164,0,$D179*(U167))</f>
        <v>-223.04</v>
      </c>
      <c r="V179" s="17">
        <f t="shared" si="1267"/>
        <v>-223.6</v>
      </c>
      <c r="W179" s="17">
        <f t="shared" si="1267"/>
        <v>-224.16</v>
      </c>
      <c r="X179" s="17">
        <f t="shared" si="1267"/>
        <v>-224.72</v>
      </c>
      <c r="Y179" s="17">
        <f t="shared" si="1267"/>
        <v>-225.28</v>
      </c>
      <c r="Z179" s="17">
        <f t="shared" si="1267"/>
        <v>-225.84</v>
      </c>
      <c r="AA179" s="17">
        <f t="shared" si="1267"/>
        <v>-226.4</v>
      </c>
      <c r="AB179" s="17">
        <f t="shared" si="1267"/>
        <v>-226.96</v>
      </c>
      <c r="AC179" s="17">
        <f t="shared" si="1267"/>
        <v>-227.52</v>
      </c>
      <c r="AD179" s="17">
        <f t="shared" si="1267"/>
        <v>-228.12</v>
      </c>
      <c r="AE179" s="17">
        <f t="shared" si="1267"/>
        <v>-228.68</v>
      </c>
      <c r="AF179" s="17">
        <f t="shared" si="1267"/>
        <v>-229.24</v>
      </c>
      <c r="AG179" s="17">
        <f t="shared" si="1267"/>
        <v>-229.8</v>
      </c>
      <c r="AH179" s="17">
        <f t="shared" si="1267"/>
        <v>-230.4</v>
      </c>
      <c r="AI179" s="17">
        <f t="shared" si="1267"/>
        <v>-230.96</v>
      </c>
      <c r="AJ179" s="17">
        <f t="shared" si="1267"/>
        <v>-231.56</v>
      </c>
      <c r="AK179" s="17">
        <f t="shared" si="1267"/>
        <v>-232.12</v>
      </c>
      <c r="AL179" s="17">
        <f t="shared" si="1267"/>
        <v>-232.72</v>
      </c>
      <c r="AM179" s="17">
        <f t="shared" si="1267"/>
        <v>-233.28</v>
      </c>
      <c r="AN179" s="17">
        <f t="shared" si="1267"/>
        <v>-233.88</v>
      </c>
      <c r="AO179" s="17">
        <f t="shared" si="1267"/>
        <v>-234.44</v>
      </c>
      <c r="AP179" s="17">
        <f t="shared" si="1267"/>
        <v>-235.04</v>
      </c>
      <c r="AQ179" s="17">
        <f t="shared" si="1267"/>
        <v>-235.64000000000001</v>
      </c>
      <c r="AR179" s="17">
        <f t="shared" si="1267"/>
        <v>-236.20000000000002</v>
      </c>
      <c r="AS179" s="17">
        <f t="shared" si="1267"/>
        <v>0</v>
      </c>
      <c r="AT179" s="17">
        <f t="shared" si="1267"/>
        <v>0</v>
      </c>
      <c r="AU179" s="17">
        <f t="shared" si="1267"/>
        <v>0</v>
      </c>
      <c r="AV179" s="17">
        <f t="shared" si="1267"/>
        <v>0</v>
      </c>
      <c r="AW179" s="17">
        <f t="shared" si="1267"/>
        <v>0</v>
      </c>
      <c r="AX179" s="17">
        <f t="shared" si="1267"/>
        <v>0</v>
      </c>
      <c r="AY179" s="17">
        <f t="shared" si="1267"/>
        <v>0</v>
      </c>
      <c r="AZ179" s="17">
        <f t="shared" si="1267"/>
        <v>0</v>
      </c>
      <c r="BA179" s="17">
        <f t="shared" si="1267"/>
        <v>0</v>
      </c>
      <c r="BB179" s="17">
        <f t="shared" si="1267"/>
        <v>0</v>
      </c>
      <c r="BC179" s="17">
        <f t="shared" si="1267"/>
        <v>0</v>
      </c>
      <c r="BD179" s="17">
        <f t="shared" si="1267"/>
        <v>0</v>
      </c>
      <c r="BE179" s="17">
        <f t="shared" si="1267"/>
        <v>0</v>
      </c>
      <c r="BF179" s="17">
        <f t="shared" si="1267"/>
        <v>0</v>
      </c>
      <c r="BG179" s="17">
        <f t="shared" si="1267"/>
        <v>0</v>
      </c>
      <c r="BH179" s="17">
        <f t="shared" si="1267"/>
        <v>0</v>
      </c>
      <c r="BI179" s="17">
        <f t="shared" si="1267"/>
        <v>0</v>
      </c>
      <c r="BJ179" s="17">
        <f t="shared" si="1267"/>
        <v>0</v>
      </c>
      <c r="BK179" s="17">
        <f t="shared" si="1267"/>
        <v>0</v>
      </c>
      <c r="BL179" s="17">
        <f t="shared" si="1267"/>
        <v>0</v>
      </c>
      <c r="BM179" s="17">
        <f t="shared" si="1267"/>
        <v>0</v>
      </c>
      <c r="BN179" s="17">
        <f t="shared" si="1267"/>
        <v>0</v>
      </c>
      <c r="BO179" s="17">
        <f t="shared" si="1267"/>
        <v>0</v>
      </c>
      <c r="BP179" s="17">
        <f t="shared" si="1267"/>
        <v>0</v>
      </c>
      <c r="BQ179" s="17">
        <f t="shared" si="1267"/>
        <v>0</v>
      </c>
      <c r="BR179" s="17">
        <f t="shared" si="1267"/>
        <v>0</v>
      </c>
      <c r="BS179" s="17">
        <f t="shared" si="1267"/>
        <v>0</v>
      </c>
      <c r="BT179" s="17">
        <f t="shared" si="1267"/>
        <v>0</v>
      </c>
      <c r="BU179" s="17">
        <f t="shared" si="1267"/>
        <v>0</v>
      </c>
      <c r="BV179" s="17">
        <f t="shared" si="1267"/>
        <v>0</v>
      </c>
      <c r="BW179" s="17">
        <f t="shared" si="1267"/>
        <v>0</v>
      </c>
      <c r="BX179" s="17">
        <f t="shared" si="1267"/>
        <v>0</v>
      </c>
      <c r="BY179" s="17">
        <f t="shared" si="1267"/>
        <v>0</v>
      </c>
      <c r="BZ179" s="17">
        <f t="shared" si="1267"/>
        <v>0</v>
      </c>
      <c r="CA179" s="17">
        <f t="shared" si="1267"/>
        <v>0</v>
      </c>
      <c r="CB179" s="17">
        <f t="shared" si="1267"/>
        <v>0</v>
      </c>
      <c r="CC179" s="17">
        <f t="shared" si="1267"/>
        <v>0</v>
      </c>
      <c r="CD179" s="17">
        <f t="shared" si="1267"/>
        <v>0</v>
      </c>
      <c r="CE179" s="17">
        <f t="shared" si="1267"/>
        <v>0</v>
      </c>
      <c r="CF179" s="17">
        <f t="shared" si="1267"/>
        <v>0</v>
      </c>
      <c r="CG179" s="17">
        <f t="shared" ref="CG179:CO179" si="1268">IF((CG163-$S163)&gt;$D164,0,$D179*(CG167))</f>
        <v>0</v>
      </c>
      <c r="CH179" s="17">
        <f t="shared" si="1268"/>
        <v>0</v>
      </c>
      <c r="CI179" s="17">
        <f t="shared" si="1268"/>
        <v>0</v>
      </c>
      <c r="CJ179" s="17">
        <f t="shared" si="1268"/>
        <v>0</v>
      </c>
      <c r="CK179" s="17">
        <f t="shared" si="1268"/>
        <v>0</v>
      </c>
      <c r="CL179" s="17">
        <f t="shared" si="1268"/>
        <v>0</v>
      </c>
      <c r="CM179" s="17">
        <f t="shared" si="1268"/>
        <v>0</v>
      </c>
      <c r="CN179" s="17">
        <f t="shared" si="1268"/>
        <v>0</v>
      </c>
      <c r="CO179" s="17">
        <f t="shared" si="1268"/>
        <v>0</v>
      </c>
    </row>
    <row r="180" spans="3:93" s="556" customFormat="1">
      <c r="C180" s="556">
        <f t="shared" si="1248"/>
        <v>13</v>
      </c>
      <c r="D180" s="632">
        <f t="shared" si="1245"/>
        <v>-0.04</v>
      </c>
      <c r="E180" s="632"/>
      <c r="F180" s="632"/>
      <c r="G180" s="632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>
        <f>IF((U163-$T163)&gt;$D164,0,$D180*(U167))</f>
        <v>-223.04</v>
      </c>
      <c r="V180" s="17">
        <f t="shared" ref="V180:CG180" si="1269">IF((V163-$T163)&gt;$D164,0,$D180*(V167))</f>
        <v>-223.6</v>
      </c>
      <c r="W180" s="17">
        <f t="shared" si="1269"/>
        <v>-224.16</v>
      </c>
      <c r="X180" s="17">
        <f t="shared" si="1269"/>
        <v>-224.72</v>
      </c>
      <c r="Y180" s="17">
        <f t="shared" si="1269"/>
        <v>-225.28</v>
      </c>
      <c r="Z180" s="17">
        <f t="shared" si="1269"/>
        <v>-225.84</v>
      </c>
      <c r="AA180" s="17">
        <f t="shared" si="1269"/>
        <v>-226.4</v>
      </c>
      <c r="AB180" s="17">
        <f t="shared" si="1269"/>
        <v>-226.96</v>
      </c>
      <c r="AC180" s="17">
        <f t="shared" si="1269"/>
        <v>-227.52</v>
      </c>
      <c r="AD180" s="17">
        <f t="shared" si="1269"/>
        <v>-228.12</v>
      </c>
      <c r="AE180" s="17">
        <f t="shared" si="1269"/>
        <v>-228.68</v>
      </c>
      <c r="AF180" s="17">
        <f t="shared" si="1269"/>
        <v>-229.24</v>
      </c>
      <c r="AG180" s="17">
        <f t="shared" si="1269"/>
        <v>-229.8</v>
      </c>
      <c r="AH180" s="17">
        <f t="shared" si="1269"/>
        <v>-230.4</v>
      </c>
      <c r="AI180" s="17">
        <f t="shared" si="1269"/>
        <v>-230.96</v>
      </c>
      <c r="AJ180" s="17">
        <f t="shared" si="1269"/>
        <v>-231.56</v>
      </c>
      <c r="AK180" s="17">
        <f t="shared" si="1269"/>
        <v>-232.12</v>
      </c>
      <c r="AL180" s="17">
        <f t="shared" si="1269"/>
        <v>-232.72</v>
      </c>
      <c r="AM180" s="17">
        <f t="shared" si="1269"/>
        <v>-233.28</v>
      </c>
      <c r="AN180" s="17">
        <f t="shared" si="1269"/>
        <v>-233.88</v>
      </c>
      <c r="AO180" s="17">
        <f t="shared" si="1269"/>
        <v>-234.44</v>
      </c>
      <c r="AP180" s="17">
        <f t="shared" si="1269"/>
        <v>-235.04</v>
      </c>
      <c r="AQ180" s="17">
        <f t="shared" si="1269"/>
        <v>-235.64000000000001</v>
      </c>
      <c r="AR180" s="17">
        <f t="shared" si="1269"/>
        <v>-236.20000000000002</v>
      </c>
      <c r="AS180" s="17">
        <f t="shared" si="1269"/>
        <v>-236.8</v>
      </c>
      <c r="AT180" s="17">
        <f t="shared" si="1269"/>
        <v>0</v>
      </c>
      <c r="AU180" s="17">
        <f t="shared" si="1269"/>
        <v>0</v>
      </c>
      <c r="AV180" s="17">
        <f t="shared" si="1269"/>
        <v>0</v>
      </c>
      <c r="AW180" s="17">
        <f t="shared" si="1269"/>
        <v>0</v>
      </c>
      <c r="AX180" s="17">
        <f t="shared" si="1269"/>
        <v>0</v>
      </c>
      <c r="AY180" s="17">
        <f t="shared" si="1269"/>
        <v>0</v>
      </c>
      <c r="AZ180" s="17">
        <f t="shared" si="1269"/>
        <v>0</v>
      </c>
      <c r="BA180" s="17">
        <f t="shared" si="1269"/>
        <v>0</v>
      </c>
      <c r="BB180" s="17">
        <f t="shared" si="1269"/>
        <v>0</v>
      </c>
      <c r="BC180" s="17">
        <f t="shared" si="1269"/>
        <v>0</v>
      </c>
      <c r="BD180" s="17">
        <f t="shared" si="1269"/>
        <v>0</v>
      </c>
      <c r="BE180" s="17">
        <f t="shared" si="1269"/>
        <v>0</v>
      </c>
      <c r="BF180" s="17">
        <f t="shared" si="1269"/>
        <v>0</v>
      </c>
      <c r="BG180" s="17">
        <f t="shared" si="1269"/>
        <v>0</v>
      </c>
      <c r="BH180" s="17">
        <f t="shared" si="1269"/>
        <v>0</v>
      </c>
      <c r="BI180" s="17">
        <f t="shared" si="1269"/>
        <v>0</v>
      </c>
      <c r="BJ180" s="17">
        <f t="shared" si="1269"/>
        <v>0</v>
      </c>
      <c r="BK180" s="17">
        <f t="shared" si="1269"/>
        <v>0</v>
      </c>
      <c r="BL180" s="17">
        <f t="shared" si="1269"/>
        <v>0</v>
      </c>
      <c r="BM180" s="17">
        <f t="shared" si="1269"/>
        <v>0</v>
      </c>
      <c r="BN180" s="17">
        <f t="shared" si="1269"/>
        <v>0</v>
      </c>
      <c r="BO180" s="17">
        <f t="shared" si="1269"/>
        <v>0</v>
      </c>
      <c r="BP180" s="17">
        <f t="shared" si="1269"/>
        <v>0</v>
      </c>
      <c r="BQ180" s="17">
        <f t="shared" si="1269"/>
        <v>0</v>
      </c>
      <c r="BR180" s="17">
        <f t="shared" si="1269"/>
        <v>0</v>
      </c>
      <c r="BS180" s="17">
        <f t="shared" si="1269"/>
        <v>0</v>
      </c>
      <c r="BT180" s="17">
        <f t="shared" si="1269"/>
        <v>0</v>
      </c>
      <c r="BU180" s="17">
        <f t="shared" si="1269"/>
        <v>0</v>
      </c>
      <c r="BV180" s="17">
        <f t="shared" si="1269"/>
        <v>0</v>
      </c>
      <c r="BW180" s="17">
        <f t="shared" si="1269"/>
        <v>0</v>
      </c>
      <c r="BX180" s="17">
        <f t="shared" si="1269"/>
        <v>0</v>
      </c>
      <c r="BY180" s="17">
        <f t="shared" si="1269"/>
        <v>0</v>
      </c>
      <c r="BZ180" s="17">
        <f t="shared" si="1269"/>
        <v>0</v>
      </c>
      <c r="CA180" s="17">
        <f t="shared" si="1269"/>
        <v>0</v>
      </c>
      <c r="CB180" s="17">
        <f t="shared" si="1269"/>
        <v>0</v>
      </c>
      <c r="CC180" s="17">
        <f t="shared" si="1269"/>
        <v>0</v>
      </c>
      <c r="CD180" s="17">
        <f t="shared" si="1269"/>
        <v>0</v>
      </c>
      <c r="CE180" s="17">
        <f t="shared" si="1269"/>
        <v>0</v>
      </c>
      <c r="CF180" s="17">
        <f t="shared" si="1269"/>
        <v>0</v>
      </c>
      <c r="CG180" s="17">
        <f t="shared" si="1269"/>
        <v>0</v>
      </c>
      <c r="CH180" s="17">
        <f t="shared" ref="CH180:CO180" si="1270">IF((CH163-$T163)&gt;$D164,0,$D180*(CH167))</f>
        <v>0</v>
      </c>
      <c r="CI180" s="17">
        <f t="shared" si="1270"/>
        <v>0</v>
      </c>
      <c r="CJ180" s="17">
        <f t="shared" si="1270"/>
        <v>0</v>
      </c>
      <c r="CK180" s="17">
        <f t="shared" si="1270"/>
        <v>0</v>
      </c>
      <c r="CL180" s="17">
        <f t="shared" si="1270"/>
        <v>0</v>
      </c>
      <c r="CM180" s="17">
        <f t="shared" si="1270"/>
        <v>0</v>
      </c>
      <c r="CN180" s="17">
        <f t="shared" si="1270"/>
        <v>0</v>
      </c>
      <c r="CO180" s="17">
        <f t="shared" si="1270"/>
        <v>0</v>
      </c>
    </row>
    <row r="181" spans="3:93" s="556" customFormat="1">
      <c r="C181" s="556">
        <f t="shared" si="1248"/>
        <v>14</v>
      </c>
      <c r="D181" s="632">
        <f t="shared" si="1245"/>
        <v>-0.04</v>
      </c>
      <c r="E181" s="632"/>
      <c r="F181" s="632"/>
      <c r="G181" s="632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>
        <f>IF((V163-$U163)&gt;$D164,0,$D181*(V167))</f>
        <v>-223.6</v>
      </c>
      <c r="W181" s="17">
        <f t="shared" ref="W181:CH181" si="1271">IF((W163-$U163)&gt;$D164,0,$D181*(W167))</f>
        <v>-224.16</v>
      </c>
      <c r="X181" s="17">
        <f t="shared" si="1271"/>
        <v>-224.72</v>
      </c>
      <c r="Y181" s="17">
        <f t="shared" si="1271"/>
        <v>-225.28</v>
      </c>
      <c r="Z181" s="17">
        <f t="shared" si="1271"/>
        <v>-225.84</v>
      </c>
      <c r="AA181" s="17">
        <f t="shared" si="1271"/>
        <v>-226.4</v>
      </c>
      <c r="AB181" s="17">
        <f t="shared" si="1271"/>
        <v>-226.96</v>
      </c>
      <c r="AC181" s="17">
        <f t="shared" si="1271"/>
        <v>-227.52</v>
      </c>
      <c r="AD181" s="17">
        <f t="shared" si="1271"/>
        <v>-228.12</v>
      </c>
      <c r="AE181" s="17">
        <f t="shared" si="1271"/>
        <v>-228.68</v>
      </c>
      <c r="AF181" s="17">
        <f t="shared" si="1271"/>
        <v>-229.24</v>
      </c>
      <c r="AG181" s="17">
        <f t="shared" si="1271"/>
        <v>-229.8</v>
      </c>
      <c r="AH181" s="17">
        <f t="shared" si="1271"/>
        <v>-230.4</v>
      </c>
      <c r="AI181" s="17">
        <f t="shared" si="1271"/>
        <v>-230.96</v>
      </c>
      <c r="AJ181" s="17">
        <f t="shared" si="1271"/>
        <v>-231.56</v>
      </c>
      <c r="AK181" s="17">
        <f t="shared" si="1271"/>
        <v>-232.12</v>
      </c>
      <c r="AL181" s="17">
        <f t="shared" si="1271"/>
        <v>-232.72</v>
      </c>
      <c r="AM181" s="17">
        <f t="shared" si="1271"/>
        <v>-233.28</v>
      </c>
      <c r="AN181" s="17">
        <f t="shared" si="1271"/>
        <v>-233.88</v>
      </c>
      <c r="AO181" s="17">
        <f t="shared" si="1271"/>
        <v>-234.44</v>
      </c>
      <c r="AP181" s="17">
        <f t="shared" si="1271"/>
        <v>-235.04</v>
      </c>
      <c r="AQ181" s="17">
        <f t="shared" si="1271"/>
        <v>-235.64000000000001</v>
      </c>
      <c r="AR181" s="17">
        <f t="shared" si="1271"/>
        <v>-236.20000000000002</v>
      </c>
      <c r="AS181" s="17">
        <f t="shared" si="1271"/>
        <v>-236.8</v>
      </c>
      <c r="AT181" s="17">
        <f t="shared" si="1271"/>
        <v>-237.4</v>
      </c>
      <c r="AU181" s="17">
        <f t="shared" si="1271"/>
        <v>0</v>
      </c>
      <c r="AV181" s="17">
        <f t="shared" si="1271"/>
        <v>0</v>
      </c>
      <c r="AW181" s="17">
        <f t="shared" si="1271"/>
        <v>0</v>
      </c>
      <c r="AX181" s="17">
        <f t="shared" si="1271"/>
        <v>0</v>
      </c>
      <c r="AY181" s="17">
        <f t="shared" si="1271"/>
        <v>0</v>
      </c>
      <c r="AZ181" s="17">
        <f t="shared" si="1271"/>
        <v>0</v>
      </c>
      <c r="BA181" s="17">
        <f t="shared" si="1271"/>
        <v>0</v>
      </c>
      <c r="BB181" s="17">
        <f t="shared" si="1271"/>
        <v>0</v>
      </c>
      <c r="BC181" s="17">
        <f t="shared" si="1271"/>
        <v>0</v>
      </c>
      <c r="BD181" s="17">
        <f t="shared" si="1271"/>
        <v>0</v>
      </c>
      <c r="BE181" s="17">
        <f t="shared" si="1271"/>
        <v>0</v>
      </c>
      <c r="BF181" s="17">
        <f t="shared" si="1271"/>
        <v>0</v>
      </c>
      <c r="BG181" s="17">
        <f t="shared" si="1271"/>
        <v>0</v>
      </c>
      <c r="BH181" s="17">
        <f t="shared" si="1271"/>
        <v>0</v>
      </c>
      <c r="BI181" s="17">
        <f t="shared" si="1271"/>
        <v>0</v>
      </c>
      <c r="BJ181" s="17">
        <f t="shared" si="1271"/>
        <v>0</v>
      </c>
      <c r="BK181" s="17">
        <f t="shared" si="1271"/>
        <v>0</v>
      </c>
      <c r="BL181" s="17">
        <f t="shared" si="1271"/>
        <v>0</v>
      </c>
      <c r="BM181" s="17">
        <f t="shared" si="1271"/>
        <v>0</v>
      </c>
      <c r="BN181" s="17">
        <f t="shared" si="1271"/>
        <v>0</v>
      </c>
      <c r="BO181" s="17">
        <f t="shared" si="1271"/>
        <v>0</v>
      </c>
      <c r="BP181" s="17">
        <f t="shared" si="1271"/>
        <v>0</v>
      </c>
      <c r="BQ181" s="17">
        <f t="shared" si="1271"/>
        <v>0</v>
      </c>
      <c r="BR181" s="17">
        <f t="shared" si="1271"/>
        <v>0</v>
      </c>
      <c r="BS181" s="17">
        <f t="shared" si="1271"/>
        <v>0</v>
      </c>
      <c r="BT181" s="17">
        <f t="shared" si="1271"/>
        <v>0</v>
      </c>
      <c r="BU181" s="17">
        <f t="shared" si="1271"/>
        <v>0</v>
      </c>
      <c r="BV181" s="17">
        <f t="shared" si="1271"/>
        <v>0</v>
      </c>
      <c r="BW181" s="17">
        <f t="shared" si="1271"/>
        <v>0</v>
      </c>
      <c r="BX181" s="17">
        <f t="shared" si="1271"/>
        <v>0</v>
      </c>
      <c r="BY181" s="17">
        <f t="shared" si="1271"/>
        <v>0</v>
      </c>
      <c r="BZ181" s="17">
        <f t="shared" si="1271"/>
        <v>0</v>
      </c>
      <c r="CA181" s="17">
        <f t="shared" si="1271"/>
        <v>0</v>
      </c>
      <c r="CB181" s="17">
        <f t="shared" si="1271"/>
        <v>0</v>
      </c>
      <c r="CC181" s="17">
        <f t="shared" si="1271"/>
        <v>0</v>
      </c>
      <c r="CD181" s="17">
        <f t="shared" si="1271"/>
        <v>0</v>
      </c>
      <c r="CE181" s="17">
        <f t="shared" si="1271"/>
        <v>0</v>
      </c>
      <c r="CF181" s="17">
        <f t="shared" si="1271"/>
        <v>0</v>
      </c>
      <c r="CG181" s="17">
        <f t="shared" si="1271"/>
        <v>0</v>
      </c>
      <c r="CH181" s="17">
        <f t="shared" si="1271"/>
        <v>0</v>
      </c>
      <c r="CI181" s="17">
        <f t="shared" ref="CI181:CO181" si="1272">IF((CI163-$U163)&gt;$D164,0,$D181*(CI167))</f>
        <v>0</v>
      </c>
      <c r="CJ181" s="17">
        <f t="shared" si="1272"/>
        <v>0</v>
      </c>
      <c r="CK181" s="17">
        <f t="shared" si="1272"/>
        <v>0</v>
      </c>
      <c r="CL181" s="17">
        <f t="shared" si="1272"/>
        <v>0</v>
      </c>
      <c r="CM181" s="17">
        <f t="shared" si="1272"/>
        <v>0</v>
      </c>
      <c r="CN181" s="17">
        <f t="shared" si="1272"/>
        <v>0</v>
      </c>
      <c r="CO181" s="17">
        <f t="shared" si="1272"/>
        <v>0</v>
      </c>
    </row>
    <row r="182" spans="3:93" s="556" customFormat="1">
      <c r="C182" s="556">
        <f t="shared" si="1248"/>
        <v>15</v>
      </c>
      <c r="D182" s="632">
        <f t="shared" si="1245"/>
        <v>-0.04</v>
      </c>
      <c r="E182" s="632"/>
      <c r="F182" s="632"/>
      <c r="G182" s="632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>
        <f>IF((W163-$V163)&gt;$D164,0,$D182*(W167))</f>
        <v>-224.16</v>
      </c>
      <c r="X182" s="17">
        <f t="shared" ref="X182:CI182" si="1273">IF((X163-$V163)&gt;$D164,0,$D182*(X167))</f>
        <v>-224.72</v>
      </c>
      <c r="Y182" s="17">
        <f t="shared" si="1273"/>
        <v>-225.28</v>
      </c>
      <c r="Z182" s="17">
        <f t="shared" si="1273"/>
        <v>-225.84</v>
      </c>
      <c r="AA182" s="17">
        <f t="shared" si="1273"/>
        <v>-226.4</v>
      </c>
      <c r="AB182" s="17">
        <f t="shared" si="1273"/>
        <v>-226.96</v>
      </c>
      <c r="AC182" s="17">
        <f t="shared" si="1273"/>
        <v>-227.52</v>
      </c>
      <c r="AD182" s="17">
        <f t="shared" si="1273"/>
        <v>-228.12</v>
      </c>
      <c r="AE182" s="17">
        <f t="shared" si="1273"/>
        <v>-228.68</v>
      </c>
      <c r="AF182" s="17">
        <f t="shared" si="1273"/>
        <v>-229.24</v>
      </c>
      <c r="AG182" s="17">
        <f t="shared" si="1273"/>
        <v>-229.8</v>
      </c>
      <c r="AH182" s="17">
        <f t="shared" si="1273"/>
        <v>-230.4</v>
      </c>
      <c r="AI182" s="17">
        <f t="shared" si="1273"/>
        <v>-230.96</v>
      </c>
      <c r="AJ182" s="17">
        <f t="shared" si="1273"/>
        <v>-231.56</v>
      </c>
      <c r="AK182" s="17">
        <f t="shared" si="1273"/>
        <v>-232.12</v>
      </c>
      <c r="AL182" s="17">
        <f t="shared" si="1273"/>
        <v>-232.72</v>
      </c>
      <c r="AM182" s="17">
        <f t="shared" si="1273"/>
        <v>-233.28</v>
      </c>
      <c r="AN182" s="17">
        <f t="shared" si="1273"/>
        <v>-233.88</v>
      </c>
      <c r="AO182" s="17">
        <f t="shared" si="1273"/>
        <v>-234.44</v>
      </c>
      <c r="AP182" s="17">
        <f t="shared" si="1273"/>
        <v>-235.04</v>
      </c>
      <c r="AQ182" s="17">
        <f t="shared" si="1273"/>
        <v>-235.64000000000001</v>
      </c>
      <c r="AR182" s="17">
        <f t="shared" si="1273"/>
        <v>-236.20000000000002</v>
      </c>
      <c r="AS182" s="17">
        <f t="shared" si="1273"/>
        <v>-236.8</v>
      </c>
      <c r="AT182" s="17">
        <f t="shared" si="1273"/>
        <v>-237.4</v>
      </c>
      <c r="AU182" s="17">
        <f t="shared" si="1273"/>
        <v>-238</v>
      </c>
      <c r="AV182" s="17">
        <f t="shared" si="1273"/>
        <v>0</v>
      </c>
      <c r="AW182" s="17">
        <f t="shared" si="1273"/>
        <v>0</v>
      </c>
      <c r="AX182" s="17">
        <f t="shared" si="1273"/>
        <v>0</v>
      </c>
      <c r="AY182" s="17">
        <f t="shared" si="1273"/>
        <v>0</v>
      </c>
      <c r="AZ182" s="17">
        <f t="shared" si="1273"/>
        <v>0</v>
      </c>
      <c r="BA182" s="17">
        <f t="shared" si="1273"/>
        <v>0</v>
      </c>
      <c r="BB182" s="17">
        <f t="shared" si="1273"/>
        <v>0</v>
      </c>
      <c r="BC182" s="17">
        <f t="shared" si="1273"/>
        <v>0</v>
      </c>
      <c r="BD182" s="17">
        <f t="shared" si="1273"/>
        <v>0</v>
      </c>
      <c r="BE182" s="17">
        <f t="shared" si="1273"/>
        <v>0</v>
      </c>
      <c r="BF182" s="17">
        <f t="shared" si="1273"/>
        <v>0</v>
      </c>
      <c r="BG182" s="17">
        <f t="shared" si="1273"/>
        <v>0</v>
      </c>
      <c r="BH182" s="17">
        <f t="shared" si="1273"/>
        <v>0</v>
      </c>
      <c r="BI182" s="17">
        <f t="shared" si="1273"/>
        <v>0</v>
      </c>
      <c r="BJ182" s="17">
        <f t="shared" si="1273"/>
        <v>0</v>
      </c>
      <c r="BK182" s="17">
        <f t="shared" si="1273"/>
        <v>0</v>
      </c>
      <c r="BL182" s="17">
        <f t="shared" si="1273"/>
        <v>0</v>
      </c>
      <c r="BM182" s="17">
        <f t="shared" si="1273"/>
        <v>0</v>
      </c>
      <c r="BN182" s="17">
        <f t="shared" si="1273"/>
        <v>0</v>
      </c>
      <c r="BO182" s="17">
        <f t="shared" si="1273"/>
        <v>0</v>
      </c>
      <c r="BP182" s="17">
        <f t="shared" si="1273"/>
        <v>0</v>
      </c>
      <c r="BQ182" s="17">
        <f t="shared" si="1273"/>
        <v>0</v>
      </c>
      <c r="BR182" s="17">
        <f t="shared" si="1273"/>
        <v>0</v>
      </c>
      <c r="BS182" s="17">
        <f t="shared" si="1273"/>
        <v>0</v>
      </c>
      <c r="BT182" s="17">
        <f t="shared" si="1273"/>
        <v>0</v>
      </c>
      <c r="BU182" s="17">
        <f t="shared" si="1273"/>
        <v>0</v>
      </c>
      <c r="BV182" s="17">
        <f t="shared" si="1273"/>
        <v>0</v>
      </c>
      <c r="BW182" s="17">
        <f t="shared" si="1273"/>
        <v>0</v>
      </c>
      <c r="BX182" s="17">
        <f t="shared" si="1273"/>
        <v>0</v>
      </c>
      <c r="BY182" s="17">
        <f t="shared" si="1273"/>
        <v>0</v>
      </c>
      <c r="BZ182" s="17">
        <f t="shared" si="1273"/>
        <v>0</v>
      </c>
      <c r="CA182" s="17">
        <f t="shared" si="1273"/>
        <v>0</v>
      </c>
      <c r="CB182" s="17">
        <f t="shared" si="1273"/>
        <v>0</v>
      </c>
      <c r="CC182" s="17">
        <f t="shared" si="1273"/>
        <v>0</v>
      </c>
      <c r="CD182" s="17">
        <f t="shared" si="1273"/>
        <v>0</v>
      </c>
      <c r="CE182" s="17">
        <f t="shared" si="1273"/>
        <v>0</v>
      </c>
      <c r="CF182" s="17">
        <f t="shared" si="1273"/>
        <v>0</v>
      </c>
      <c r="CG182" s="17">
        <f t="shared" si="1273"/>
        <v>0</v>
      </c>
      <c r="CH182" s="17">
        <f t="shared" si="1273"/>
        <v>0</v>
      </c>
      <c r="CI182" s="17">
        <f t="shared" si="1273"/>
        <v>0</v>
      </c>
      <c r="CJ182" s="17">
        <f t="shared" ref="CJ182:CO182" si="1274">IF((CJ163-$V163)&gt;$D164,0,$D182*(CJ167))</f>
        <v>0</v>
      </c>
      <c r="CK182" s="17">
        <f t="shared" si="1274"/>
        <v>0</v>
      </c>
      <c r="CL182" s="17">
        <f t="shared" si="1274"/>
        <v>0</v>
      </c>
      <c r="CM182" s="17">
        <f t="shared" si="1274"/>
        <v>0</v>
      </c>
      <c r="CN182" s="17">
        <f t="shared" si="1274"/>
        <v>0</v>
      </c>
      <c r="CO182" s="17">
        <f t="shared" si="1274"/>
        <v>0</v>
      </c>
    </row>
    <row r="183" spans="3:93" s="556" customFormat="1">
      <c r="C183" s="556">
        <f t="shared" si="1248"/>
        <v>16</v>
      </c>
      <c r="D183" s="632">
        <f t="shared" si="1245"/>
        <v>-0.04</v>
      </c>
      <c r="E183" s="632"/>
      <c r="F183" s="632"/>
      <c r="G183" s="632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>
        <f>IF((X163-$W163)&gt;$D164,0,$D183*(X167))</f>
        <v>-224.72</v>
      </c>
      <c r="Y183" s="17">
        <f t="shared" ref="Y183:CJ183" si="1275">IF((Y163-$W163)&gt;$D164,0,$D183*(Y167))</f>
        <v>-225.28</v>
      </c>
      <c r="Z183" s="17">
        <f t="shared" si="1275"/>
        <v>-225.84</v>
      </c>
      <c r="AA183" s="17">
        <f t="shared" si="1275"/>
        <v>-226.4</v>
      </c>
      <c r="AB183" s="17">
        <f t="shared" si="1275"/>
        <v>-226.96</v>
      </c>
      <c r="AC183" s="17">
        <f t="shared" si="1275"/>
        <v>-227.52</v>
      </c>
      <c r="AD183" s="17">
        <f t="shared" si="1275"/>
        <v>-228.12</v>
      </c>
      <c r="AE183" s="17">
        <f t="shared" si="1275"/>
        <v>-228.68</v>
      </c>
      <c r="AF183" s="17">
        <f t="shared" si="1275"/>
        <v>-229.24</v>
      </c>
      <c r="AG183" s="17">
        <f t="shared" si="1275"/>
        <v>-229.8</v>
      </c>
      <c r="AH183" s="17">
        <f t="shared" si="1275"/>
        <v>-230.4</v>
      </c>
      <c r="AI183" s="17">
        <f t="shared" si="1275"/>
        <v>-230.96</v>
      </c>
      <c r="AJ183" s="17">
        <f t="shared" si="1275"/>
        <v>-231.56</v>
      </c>
      <c r="AK183" s="17">
        <f t="shared" si="1275"/>
        <v>-232.12</v>
      </c>
      <c r="AL183" s="17">
        <f t="shared" si="1275"/>
        <v>-232.72</v>
      </c>
      <c r="AM183" s="17">
        <f t="shared" si="1275"/>
        <v>-233.28</v>
      </c>
      <c r="AN183" s="17">
        <f t="shared" si="1275"/>
        <v>-233.88</v>
      </c>
      <c r="AO183" s="17">
        <f t="shared" si="1275"/>
        <v>-234.44</v>
      </c>
      <c r="AP183" s="17">
        <f t="shared" si="1275"/>
        <v>-235.04</v>
      </c>
      <c r="AQ183" s="17">
        <f t="shared" si="1275"/>
        <v>-235.64000000000001</v>
      </c>
      <c r="AR183" s="17">
        <f t="shared" si="1275"/>
        <v>-236.20000000000002</v>
      </c>
      <c r="AS183" s="17">
        <f t="shared" si="1275"/>
        <v>-236.8</v>
      </c>
      <c r="AT183" s="17">
        <f t="shared" si="1275"/>
        <v>-237.4</v>
      </c>
      <c r="AU183" s="17">
        <f t="shared" si="1275"/>
        <v>-238</v>
      </c>
      <c r="AV183" s="17">
        <f t="shared" si="1275"/>
        <v>-238.6</v>
      </c>
      <c r="AW183" s="17">
        <f t="shared" si="1275"/>
        <v>0</v>
      </c>
      <c r="AX183" s="17">
        <f t="shared" si="1275"/>
        <v>0</v>
      </c>
      <c r="AY183" s="17">
        <f t="shared" si="1275"/>
        <v>0</v>
      </c>
      <c r="AZ183" s="17">
        <f t="shared" si="1275"/>
        <v>0</v>
      </c>
      <c r="BA183" s="17">
        <f t="shared" si="1275"/>
        <v>0</v>
      </c>
      <c r="BB183" s="17">
        <f t="shared" si="1275"/>
        <v>0</v>
      </c>
      <c r="BC183" s="17">
        <f t="shared" si="1275"/>
        <v>0</v>
      </c>
      <c r="BD183" s="17">
        <f t="shared" si="1275"/>
        <v>0</v>
      </c>
      <c r="BE183" s="17">
        <f t="shared" si="1275"/>
        <v>0</v>
      </c>
      <c r="BF183" s="17">
        <f t="shared" si="1275"/>
        <v>0</v>
      </c>
      <c r="BG183" s="17">
        <f t="shared" si="1275"/>
        <v>0</v>
      </c>
      <c r="BH183" s="17">
        <f t="shared" si="1275"/>
        <v>0</v>
      </c>
      <c r="BI183" s="17">
        <f t="shared" si="1275"/>
        <v>0</v>
      </c>
      <c r="BJ183" s="17">
        <f t="shared" si="1275"/>
        <v>0</v>
      </c>
      <c r="BK183" s="17">
        <f t="shared" si="1275"/>
        <v>0</v>
      </c>
      <c r="BL183" s="17">
        <f t="shared" si="1275"/>
        <v>0</v>
      </c>
      <c r="BM183" s="17">
        <f t="shared" si="1275"/>
        <v>0</v>
      </c>
      <c r="BN183" s="17">
        <f t="shared" si="1275"/>
        <v>0</v>
      </c>
      <c r="BO183" s="17">
        <f t="shared" si="1275"/>
        <v>0</v>
      </c>
      <c r="BP183" s="17">
        <f t="shared" si="1275"/>
        <v>0</v>
      </c>
      <c r="BQ183" s="17">
        <f t="shared" si="1275"/>
        <v>0</v>
      </c>
      <c r="BR183" s="17">
        <f t="shared" si="1275"/>
        <v>0</v>
      </c>
      <c r="BS183" s="17">
        <f t="shared" si="1275"/>
        <v>0</v>
      </c>
      <c r="BT183" s="17">
        <f t="shared" si="1275"/>
        <v>0</v>
      </c>
      <c r="BU183" s="17">
        <f t="shared" si="1275"/>
        <v>0</v>
      </c>
      <c r="BV183" s="17">
        <f t="shared" si="1275"/>
        <v>0</v>
      </c>
      <c r="BW183" s="17">
        <f t="shared" si="1275"/>
        <v>0</v>
      </c>
      <c r="BX183" s="17">
        <f t="shared" si="1275"/>
        <v>0</v>
      </c>
      <c r="BY183" s="17">
        <f t="shared" si="1275"/>
        <v>0</v>
      </c>
      <c r="BZ183" s="17">
        <f t="shared" si="1275"/>
        <v>0</v>
      </c>
      <c r="CA183" s="17">
        <f t="shared" si="1275"/>
        <v>0</v>
      </c>
      <c r="CB183" s="17">
        <f t="shared" si="1275"/>
        <v>0</v>
      </c>
      <c r="CC183" s="17">
        <f t="shared" si="1275"/>
        <v>0</v>
      </c>
      <c r="CD183" s="17">
        <f t="shared" si="1275"/>
        <v>0</v>
      </c>
      <c r="CE183" s="17">
        <f t="shared" si="1275"/>
        <v>0</v>
      </c>
      <c r="CF183" s="17">
        <f t="shared" si="1275"/>
        <v>0</v>
      </c>
      <c r="CG183" s="17">
        <f t="shared" si="1275"/>
        <v>0</v>
      </c>
      <c r="CH183" s="17">
        <f t="shared" si="1275"/>
        <v>0</v>
      </c>
      <c r="CI183" s="17">
        <f t="shared" si="1275"/>
        <v>0</v>
      </c>
      <c r="CJ183" s="17">
        <f t="shared" si="1275"/>
        <v>0</v>
      </c>
      <c r="CK183" s="17">
        <f t="shared" ref="CK183:CO183" si="1276">IF((CK163-$W163)&gt;$D164,0,$D183*(CK167))</f>
        <v>0</v>
      </c>
      <c r="CL183" s="17">
        <f t="shared" si="1276"/>
        <v>0</v>
      </c>
      <c r="CM183" s="17">
        <f t="shared" si="1276"/>
        <v>0</v>
      </c>
      <c r="CN183" s="17">
        <f t="shared" si="1276"/>
        <v>0</v>
      </c>
      <c r="CO183" s="17">
        <f t="shared" si="1276"/>
        <v>0</v>
      </c>
    </row>
    <row r="184" spans="3:93" s="556" customFormat="1">
      <c r="C184" s="556">
        <f t="shared" si="1248"/>
        <v>17</v>
      </c>
      <c r="D184" s="632">
        <f t="shared" si="1245"/>
        <v>-0.04</v>
      </c>
      <c r="E184" s="632"/>
      <c r="F184" s="632"/>
      <c r="G184" s="632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>
        <f>IF((Y163-$X163)&gt;$D164,0,$D184*(Y167))</f>
        <v>-225.28</v>
      </c>
      <c r="Z184" s="17">
        <f t="shared" ref="Z184:CK184" si="1277">IF((Z163-$X163)&gt;$D164,0,$D184*(Z167))</f>
        <v>-225.84</v>
      </c>
      <c r="AA184" s="17">
        <f t="shared" si="1277"/>
        <v>-226.4</v>
      </c>
      <c r="AB184" s="17">
        <f t="shared" si="1277"/>
        <v>-226.96</v>
      </c>
      <c r="AC184" s="17">
        <f t="shared" si="1277"/>
        <v>-227.52</v>
      </c>
      <c r="AD184" s="17">
        <f t="shared" si="1277"/>
        <v>-228.12</v>
      </c>
      <c r="AE184" s="17">
        <f t="shared" si="1277"/>
        <v>-228.68</v>
      </c>
      <c r="AF184" s="17">
        <f t="shared" si="1277"/>
        <v>-229.24</v>
      </c>
      <c r="AG184" s="17">
        <f t="shared" si="1277"/>
        <v>-229.8</v>
      </c>
      <c r="AH184" s="17">
        <f t="shared" si="1277"/>
        <v>-230.4</v>
      </c>
      <c r="AI184" s="17">
        <f t="shared" si="1277"/>
        <v>-230.96</v>
      </c>
      <c r="AJ184" s="17">
        <f t="shared" si="1277"/>
        <v>-231.56</v>
      </c>
      <c r="AK184" s="17">
        <f t="shared" si="1277"/>
        <v>-232.12</v>
      </c>
      <c r="AL184" s="17">
        <f t="shared" si="1277"/>
        <v>-232.72</v>
      </c>
      <c r="AM184" s="17">
        <f t="shared" si="1277"/>
        <v>-233.28</v>
      </c>
      <c r="AN184" s="17">
        <f t="shared" si="1277"/>
        <v>-233.88</v>
      </c>
      <c r="AO184" s="17">
        <f t="shared" si="1277"/>
        <v>-234.44</v>
      </c>
      <c r="AP184" s="17">
        <f t="shared" si="1277"/>
        <v>-235.04</v>
      </c>
      <c r="AQ184" s="17">
        <f t="shared" si="1277"/>
        <v>-235.64000000000001</v>
      </c>
      <c r="AR184" s="17">
        <f t="shared" si="1277"/>
        <v>-236.20000000000002</v>
      </c>
      <c r="AS184" s="17">
        <f t="shared" si="1277"/>
        <v>-236.8</v>
      </c>
      <c r="AT184" s="17">
        <f t="shared" si="1277"/>
        <v>-237.4</v>
      </c>
      <c r="AU184" s="17">
        <f t="shared" si="1277"/>
        <v>-238</v>
      </c>
      <c r="AV184" s="17">
        <f t="shared" si="1277"/>
        <v>-238.6</v>
      </c>
      <c r="AW184" s="17">
        <f t="shared" si="1277"/>
        <v>-239.20000000000002</v>
      </c>
      <c r="AX184" s="17">
        <f t="shared" si="1277"/>
        <v>0</v>
      </c>
      <c r="AY184" s="17">
        <f t="shared" si="1277"/>
        <v>0</v>
      </c>
      <c r="AZ184" s="17">
        <f t="shared" si="1277"/>
        <v>0</v>
      </c>
      <c r="BA184" s="17">
        <f t="shared" si="1277"/>
        <v>0</v>
      </c>
      <c r="BB184" s="17">
        <f t="shared" si="1277"/>
        <v>0</v>
      </c>
      <c r="BC184" s="17">
        <f t="shared" si="1277"/>
        <v>0</v>
      </c>
      <c r="BD184" s="17">
        <f t="shared" si="1277"/>
        <v>0</v>
      </c>
      <c r="BE184" s="17">
        <f t="shared" si="1277"/>
        <v>0</v>
      </c>
      <c r="BF184" s="17">
        <f t="shared" si="1277"/>
        <v>0</v>
      </c>
      <c r="BG184" s="17">
        <f t="shared" si="1277"/>
        <v>0</v>
      </c>
      <c r="BH184" s="17">
        <f t="shared" si="1277"/>
        <v>0</v>
      </c>
      <c r="BI184" s="17">
        <f t="shared" si="1277"/>
        <v>0</v>
      </c>
      <c r="BJ184" s="17">
        <f t="shared" si="1277"/>
        <v>0</v>
      </c>
      <c r="BK184" s="17">
        <f t="shared" si="1277"/>
        <v>0</v>
      </c>
      <c r="BL184" s="17">
        <f t="shared" si="1277"/>
        <v>0</v>
      </c>
      <c r="BM184" s="17">
        <f t="shared" si="1277"/>
        <v>0</v>
      </c>
      <c r="BN184" s="17">
        <f t="shared" si="1277"/>
        <v>0</v>
      </c>
      <c r="BO184" s="17">
        <f t="shared" si="1277"/>
        <v>0</v>
      </c>
      <c r="BP184" s="17">
        <f t="shared" si="1277"/>
        <v>0</v>
      </c>
      <c r="BQ184" s="17">
        <f t="shared" si="1277"/>
        <v>0</v>
      </c>
      <c r="BR184" s="17">
        <f t="shared" si="1277"/>
        <v>0</v>
      </c>
      <c r="BS184" s="17">
        <f t="shared" si="1277"/>
        <v>0</v>
      </c>
      <c r="BT184" s="17">
        <f t="shared" si="1277"/>
        <v>0</v>
      </c>
      <c r="BU184" s="17">
        <f t="shared" si="1277"/>
        <v>0</v>
      </c>
      <c r="BV184" s="17">
        <f t="shared" si="1277"/>
        <v>0</v>
      </c>
      <c r="BW184" s="17">
        <f t="shared" si="1277"/>
        <v>0</v>
      </c>
      <c r="BX184" s="17">
        <f t="shared" si="1277"/>
        <v>0</v>
      </c>
      <c r="BY184" s="17">
        <f t="shared" si="1277"/>
        <v>0</v>
      </c>
      <c r="BZ184" s="17">
        <f t="shared" si="1277"/>
        <v>0</v>
      </c>
      <c r="CA184" s="17">
        <f t="shared" si="1277"/>
        <v>0</v>
      </c>
      <c r="CB184" s="17">
        <f t="shared" si="1277"/>
        <v>0</v>
      </c>
      <c r="CC184" s="17">
        <f t="shared" si="1277"/>
        <v>0</v>
      </c>
      <c r="CD184" s="17">
        <f t="shared" si="1277"/>
        <v>0</v>
      </c>
      <c r="CE184" s="17">
        <f t="shared" si="1277"/>
        <v>0</v>
      </c>
      <c r="CF184" s="17">
        <f t="shared" si="1277"/>
        <v>0</v>
      </c>
      <c r="CG184" s="17">
        <f t="shared" si="1277"/>
        <v>0</v>
      </c>
      <c r="CH184" s="17">
        <f t="shared" si="1277"/>
        <v>0</v>
      </c>
      <c r="CI184" s="17">
        <f t="shared" si="1277"/>
        <v>0</v>
      </c>
      <c r="CJ184" s="17">
        <f t="shared" si="1277"/>
        <v>0</v>
      </c>
      <c r="CK184" s="17">
        <f t="shared" si="1277"/>
        <v>0</v>
      </c>
      <c r="CL184" s="17">
        <f t="shared" ref="CL184:CO184" si="1278">IF((CL163-$X163)&gt;$D164,0,$D184*(CL167))</f>
        <v>0</v>
      </c>
      <c r="CM184" s="17">
        <f t="shared" si="1278"/>
        <v>0</v>
      </c>
      <c r="CN184" s="17">
        <f t="shared" si="1278"/>
        <v>0</v>
      </c>
      <c r="CO184" s="17">
        <f t="shared" si="1278"/>
        <v>0</v>
      </c>
    </row>
    <row r="185" spans="3:93" s="556" customFormat="1">
      <c r="C185" s="556">
        <f t="shared" si="1248"/>
        <v>18</v>
      </c>
      <c r="D185" s="632">
        <f t="shared" si="1245"/>
        <v>-0.04</v>
      </c>
      <c r="E185" s="632"/>
      <c r="F185" s="632"/>
      <c r="G185" s="632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>
        <f>IF((Z163-$Y163)&gt;$D$37,0,$D185*(Z167))</f>
        <v>0</v>
      </c>
      <c r="AA185" s="17">
        <f t="shared" ref="AA185:CL185" si="1279">IF((AA163-$Y163)&gt;$D$37,0,$D185*(AA167))</f>
        <v>0</v>
      </c>
      <c r="AB185" s="17">
        <f t="shared" si="1279"/>
        <v>0</v>
      </c>
      <c r="AC185" s="17">
        <f t="shared" si="1279"/>
        <v>0</v>
      </c>
      <c r="AD185" s="17">
        <f t="shared" si="1279"/>
        <v>0</v>
      </c>
      <c r="AE185" s="17">
        <f t="shared" si="1279"/>
        <v>0</v>
      </c>
      <c r="AF185" s="17">
        <f t="shared" si="1279"/>
        <v>0</v>
      </c>
      <c r="AG185" s="17">
        <f t="shared" si="1279"/>
        <v>0</v>
      </c>
      <c r="AH185" s="17">
        <f t="shared" si="1279"/>
        <v>0</v>
      </c>
      <c r="AI185" s="17">
        <f t="shared" si="1279"/>
        <v>0</v>
      </c>
      <c r="AJ185" s="17">
        <f t="shared" si="1279"/>
        <v>0</v>
      </c>
      <c r="AK185" s="17">
        <f t="shared" si="1279"/>
        <v>0</v>
      </c>
      <c r="AL185" s="17">
        <f t="shared" si="1279"/>
        <v>0</v>
      </c>
      <c r="AM185" s="17">
        <f t="shared" si="1279"/>
        <v>0</v>
      </c>
      <c r="AN185" s="17">
        <f t="shared" si="1279"/>
        <v>0</v>
      </c>
      <c r="AO185" s="17">
        <f t="shared" si="1279"/>
        <v>0</v>
      </c>
      <c r="AP185" s="17">
        <f t="shared" si="1279"/>
        <v>0</v>
      </c>
      <c r="AQ185" s="17">
        <f t="shared" si="1279"/>
        <v>0</v>
      </c>
      <c r="AR185" s="17">
        <f t="shared" si="1279"/>
        <v>0</v>
      </c>
      <c r="AS185" s="17">
        <f t="shared" si="1279"/>
        <v>0</v>
      </c>
      <c r="AT185" s="17">
        <f t="shared" si="1279"/>
        <v>0</v>
      </c>
      <c r="AU185" s="17">
        <f t="shared" si="1279"/>
        <v>0</v>
      </c>
      <c r="AV185" s="17">
        <f t="shared" si="1279"/>
        <v>0</v>
      </c>
      <c r="AW185" s="17">
        <f t="shared" si="1279"/>
        <v>0</v>
      </c>
      <c r="AX185" s="17">
        <f t="shared" si="1279"/>
        <v>0</v>
      </c>
      <c r="AY185" s="17">
        <f t="shared" si="1279"/>
        <v>0</v>
      </c>
      <c r="AZ185" s="17">
        <f t="shared" si="1279"/>
        <v>0</v>
      </c>
      <c r="BA185" s="17">
        <f t="shared" si="1279"/>
        <v>0</v>
      </c>
      <c r="BB185" s="17">
        <f t="shared" si="1279"/>
        <v>0</v>
      </c>
      <c r="BC185" s="17">
        <f t="shared" si="1279"/>
        <v>0</v>
      </c>
      <c r="BD185" s="17">
        <f t="shared" si="1279"/>
        <v>0</v>
      </c>
      <c r="BE185" s="17">
        <f t="shared" si="1279"/>
        <v>0</v>
      </c>
      <c r="BF185" s="17">
        <f t="shared" si="1279"/>
        <v>0</v>
      </c>
      <c r="BG185" s="17">
        <f t="shared" si="1279"/>
        <v>0</v>
      </c>
      <c r="BH185" s="17">
        <f t="shared" si="1279"/>
        <v>0</v>
      </c>
      <c r="BI185" s="17">
        <f t="shared" si="1279"/>
        <v>0</v>
      </c>
      <c r="BJ185" s="17">
        <f t="shared" si="1279"/>
        <v>0</v>
      </c>
      <c r="BK185" s="17">
        <f t="shared" si="1279"/>
        <v>0</v>
      </c>
      <c r="BL185" s="17">
        <f t="shared" si="1279"/>
        <v>0</v>
      </c>
      <c r="BM185" s="17">
        <f t="shared" si="1279"/>
        <v>0</v>
      </c>
      <c r="BN185" s="17">
        <f t="shared" si="1279"/>
        <v>0</v>
      </c>
      <c r="BO185" s="17">
        <f t="shared" si="1279"/>
        <v>0</v>
      </c>
      <c r="BP185" s="17">
        <f t="shared" si="1279"/>
        <v>0</v>
      </c>
      <c r="BQ185" s="17">
        <f t="shared" si="1279"/>
        <v>0</v>
      </c>
      <c r="BR185" s="17">
        <f t="shared" si="1279"/>
        <v>0</v>
      </c>
      <c r="BS185" s="17">
        <f t="shared" si="1279"/>
        <v>0</v>
      </c>
      <c r="BT185" s="17">
        <f t="shared" si="1279"/>
        <v>0</v>
      </c>
      <c r="BU185" s="17">
        <f t="shared" si="1279"/>
        <v>0</v>
      </c>
      <c r="BV185" s="17">
        <f t="shared" si="1279"/>
        <v>0</v>
      </c>
      <c r="BW185" s="17">
        <f t="shared" si="1279"/>
        <v>0</v>
      </c>
      <c r="BX185" s="17">
        <f t="shared" si="1279"/>
        <v>0</v>
      </c>
      <c r="BY185" s="17">
        <f t="shared" si="1279"/>
        <v>0</v>
      </c>
      <c r="BZ185" s="17">
        <f t="shared" si="1279"/>
        <v>0</v>
      </c>
      <c r="CA185" s="17">
        <f t="shared" si="1279"/>
        <v>0</v>
      </c>
      <c r="CB185" s="17">
        <f t="shared" si="1279"/>
        <v>0</v>
      </c>
      <c r="CC185" s="17">
        <f t="shared" si="1279"/>
        <v>0</v>
      </c>
      <c r="CD185" s="17">
        <f t="shared" si="1279"/>
        <v>0</v>
      </c>
      <c r="CE185" s="17">
        <f t="shared" si="1279"/>
        <v>0</v>
      </c>
      <c r="CF185" s="17">
        <f t="shared" si="1279"/>
        <v>0</v>
      </c>
      <c r="CG185" s="17">
        <f t="shared" si="1279"/>
        <v>0</v>
      </c>
      <c r="CH185" s="17">
        <f t="shared" si="1279"/>
        <v>0</v>
      </c>
      <c r="CI185" s="17">
        <f t="shared" si="1279"/>
        <v>0</v>
      </c>
      <c r="CJ185" s="17">
        <f t="shared" si="1279"/>
        <v>0</v>
      </c>
      <c r="CK185" s="17">
        <f t="shared" si="1279"/>
        <v>0</v>
      </c>
      <c r="CL185" s="17">
        <f t="shared" si="1279"/>
        <v>0</v>
      </c>
      <c r="CM185" s="17">
        <f t="shared" ref="CM185:CO185" si="1280">IF((CM163-$Y163)&gt;$D$37,0,$D185*(CM167))</f>
        <v>0</v>
      </c>
      <c r="CN185" s="17">
        <f t="shared" si="1280"/>
        <v>0</v>
      </c>
      <c r="CO185" s="17">
        <f t="shared" si="1280"/>
        <v>0</v>
      </c>
    </row>
    <row r="186" spans="3:93" s="556" customFormat="1">
      <c r="C186" s="556">
        <f t="shared" si="1248"/>
        <v>19</v>
      </c>
      <c r="D186" s="632">
        <f t="shared" si="1245"/>
        <v>-0.04</v>
      </c>
      <c r="E186" s="632"/>
      <c r="F186" s="632"/>
      <c r="G186" s="632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>
        <f>IF((AA163-$Z163)&gt;$D$37,0,$D186*(AA167))</f>
        <v>0</v>
      </c>
      <c r="AB186" s="17">
        <f t="shared" ref="AB186:CM186" si="1281">IF((AB163-$Z163)&gt;$D$37,0,$D186*(AB167))</f>
        <v>0</v>
      </c>
      <c r="AC186" s="17">
        <f t="shared" si="1281"/>
        <v>0</v>
      </c>
      <c r="AD186" s="17">
        <f t="shared" si="1281"/>
        <v>0</v>
      </c>
      <c r="AE186" s="17">
        <f t="shared" si="1281"/>
        <v>0</v>
      </c>
      <c r="AF186" s="17">
        <f t="shared" si="1281"/>
        <v>0</v>
      </c>
      <c r="AG186" s="17">
        <f t="shared" si="1281"/>
        <v>0</v>
      </c>
      <c r="AH186" s="17">
        <f t="shared" si="1281"/>
        <v>0</v>
      </c>
      <c r="AI186" s="17">
        <f t="shared" si="1281"/>
        <v>0</v>
      </c>
      <c r="AJ186" s="17">
        <f t="shared" si="1281"/>
        <v>0</v>
      </c>
      <c r="AK186" s="17">
        <f t="shared" si="1281"/>
        <v>0</v>
      </c>
      <c r="AL186" s="17">
        <f t="shared" si="1281"/>
        <v>0</v>
      </c>
      <c r="AM186" s="17">
        <f t="shared" si="1281"/>
        <v>0</v>
      </c>
      <c r="AN186" s="17">
        <f t="shared" si="1281"/>
        <v>0</v>
      </c>
      <c r="AO186" s="17">
        <f t="shared" si="1281"/>
        <v>0</v>
      </c>
      <c r="AP186" s="17">
        <f t="shared" si="1281"/>
        <v>0</v>
      </c>
      <c r="AQ186" s="17">
        <f t="shared" si="1281"/>
        <v>0</v>
      </c>
      <c r="AR186" s="17">
        <f t="shared" si="1281"/>
        <v>0</v>
      </c>
      <c r="AS186" s="17">
        <f t="shared" si="1281"/>
        <v>0</v>
      </c>
      <c r="AT186" s="17">
        <f t="shared" si="1281"/>
        <v>0</v>
      </c>
      <c r="AU186" s="17">
        <f t="shared" si="1281"/>
        <v>0</v>
      </c>
      <c r="AV186" s="17">
        <f t="shared" si="1281"/>
        <v>0</v>
      </c>
      <c r="AW186" s="17">
        <f t="shared" si="1281"/>
        <v>0</v>
      </c>
      <c r="AX186" s="17">
        <f t="shared" si="1281"/>
        <v>0</v>
      </c>
      <c r="AY186" s="17">
        <f t="shared" si="1281"/>
        <v>0</v>
      </c>
      <c r="AZ186" s="17">
        <f t="shared" si="1281"/>
        <v>0</v>
      </c>
      <c r="BA186" s="17">
        <f t="shared" si="1281"/>
        <v>0</v>
      </c>
      <c r="BB186" s="17">
        <f t="shared" si="1281"/>
        <v>0</v>
      </c>
      <c r="BC186" s="17">
        <f t="shared" si="1281"/>
        <v>0</v>
      </c>
      <c r="BD186" s="17">
        <f t="shared" si="1281"/>
        <v>0</v>
      </c>
      <c r="BE186" s="17">
        <f t="shared" si="1281"/>
        <v>0</v>
      </c>
      <c r="BF186" s="17">
        <f t="shared" si="1281"/>
        <v>0</v>
      </c>
      <c r="BG186" s="17">
        <f t="shared" si="1281"/>
        <v>0</v>
      </c>
      <c r="BH186" s="17">
        <f t="shared" si="1281"/>
        <v>0</v>
      </c>
      <c r="BI186" s="17">
        <f t="shared" si="1281"/>
        <v>0</v>
      </c>
      <c r="BJ186" s="17">
        <f t="shared" si="1281"/>
        <v>0</v>
      </c>
      <c r="BK186" s="17">
        <f t="shared" si="1281"/>
        <v>0</v>
      </c>
      <c r="BL186" s="17">
        <f t="shared" si="1281"/>
        <v>0</v>
      </c>
      <c r="BM186" s="17">
        <f t="shared" si="1281"/>
        <v>0</v>
      </c>
      <c r="BN186" s="17">
        <f t="shared" si="1281"/>
        <v>0</v>
      </c>
      <c r="BO186" s="17">
        <f t="shared" si="1281"/>
        <v>0</v>
      </c>
      <c r="BP186" s="17">
        <f t="shared" si="1281"/>
        <v>0</v>
      </c>
      <c r="BQ186" s="17">
        <f t="shared" si="1281"/>
        <v>0</v>
      </c>
      <c r="BR186" s="17">
        <f t="shared" si="1281"/>
        <v>0</v>
      </c>
      <c r="BS186" s="17">
        <f t="shared" si="1281"/>
        <v>0</v>
      </c>
      <c r="BT186" s="17">
        <f t="shared" si="1281"/>
        <v>0</v>
      </c>
      <c r="BU186" s="17">
        <f t="shared" si="1281"/>
        <v>0</v>
      </c>
      <c r="BV186" s="17">
        <f t="shared" si="1281"/>
        <v>0</v>
      </c>
      <c r="BW186" s="17">
        <f t="shared" si="1281"/>
        <v>0</v>
      </c>
      <c r="BX186" s="17">
        <f t="shared" si="1281"/>
        <v>0</v>
      </c>
      <c r="BY186" s="17">
        <f t="shared" si="1281"/>
        <v>0</v>
      </c>
      <c r="BZ186" s="17">
        <f t="shared" si="1281"/>
        <v>0</v>
      </c>
      <c r="CA186" s="17">
        <f t="shared" si="1281"/>
        <v>0</v>
      </c>
      <c r="CB186" s="17">
        <f t="shared" si="1281"/>
        <v>0</v>
      </c>
      <c r="CC186" s="17">
        <f t="shared" si="1281"/>
        <v>0</v>
      </c>
      <c r="CD186" s="17">
        <f t="shared" si="1281"/>
        <v>0</v>
      </c>
      <c r="CE186" s="17">
        <f t="shared" si="1281"/>
        <v>0</v>
      </c>
      <c r="CF186" s="17">
        <f t="shared" si="1281"/>
        <v>0</v>
      </c>
      <c r="CG186" s="17">
        <f t="shared" si="1281"/>
        <v>0</v>
      </c>
      <c r="CH186" s="17">
        <f t="shared" si="1281"/>
        <v>0</v>
      </c>
      <c r="CI186" s="17">
        <f t="shared" si="1281"/>
        <v>0</v>
      </c>
      <c r="CJ186" s="17">
        <f t="shared" si="1281"/>
        <v>0</v>
      </c>
      <c r="CK186" s="17">
        <f t="shared" si="1281"/>
        <v>0</v>
      </c>
      <c r="CL186" s="17">
        <f t="shared" si="1281"/>
        <v>0</v>
      </c>
      <c r="CM186" s="17">
        <f t="shared" si="1281"/>
        <v>0</v>
      </c>
      <c r="CN186" s="17">
        <f t="shared" ref="CN186:CO186" si="1282">IF((CN163-$Z163)&gt;$D$37,0,$D186*(CN167))</f>
        <v>0</v>
      </c>
      <c r="CO186" s="17">
        <f t="shared" si="1282"/>
        <v>0</v>
      </c>
    </row>
    <row r="187" spans="3:93" s="556" customFormat="1">
      <c r="C187" s="556">
        <f t="shared" si="1248"/>
        <v>20</v>
      </c>
      <c r="D187" s="632">
        <f t="shared" si="1245"/>
        <v>-0.04</v>
      </c>
      <c r="E187" s="632"/>
      <c r="F187" s="632"/>
      <c r="G187" s="632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>
        <f>IF((AB163-$AA163)&gt;$D164,0,$D187*(AB167))</f>
        <v>-226.96</v>
      </c>
      <c r="AC187" s="17">
        <f t="shared" ref="AC187:CN187" si="1283">IF((AC163-$AA163)&gt;$D164,0,$D187*(AC167))</f>
        <v>-227.52</v>
      </c>
      <c r="AD187" s="17">
        <f t="shared" si="1283"/>
        <v>-228.12</v>
      </c>
      <c r="AE187" s="17">
        <f t="shared" si="1283"/>
        <v>-228.68</v>
      </c>
      <c r="AF187" s="17">
        <f t="shared" si="1283"/>
        <v>-229.24</v>
      </c>
      <c r="AG187" s="17">
        <f t="shared" si="1283"/>
        <v>-229.8</v>
      </c>
      <c r="AH187" s="17">
        <f t="shared" si="1283"/>
        <v>-230.4</v>
      </c>
      <c r="AI187" s="17">
        <f t="shared" si="1283"/>
        <v>-230.96</v>
      </c>
      <c r="AJ187" s="17">
        <f t="shared" si="1283"/>
        <v>-231.56</v>
      </c>
      <c r="AK187" s="17">
        <f t="shared" si="1283"/>
        <v>-232.12</v>
      </c>
      <c r="AL187" s="17">
        <f t="shared" si="1283"/>
        <v>-232.72</v>
      </c>
      <c r="AM187" s="17">
        <f t="shared" si="1283"/>
        <v>-233.28</v>
      </c>
      <c r="AN187" s="17">
        <f t="shared" si="1283"/>
        <v>-233.88</v>
      </c>
      <c r="AO187" s="17">
        <f t="shared" si="1283"/>
        <v>-234.44</v>
      </c>
      <c r="AP187" s="17">
        <f t="shared" si="1283"/>
        <v>-235.04</v>
      </c>
      <c r="AQ187" s="17">
        <f t="shared" si="1283"/>
        <v>-235.64000000000001</v>
      </c>
      <c r="AR187" s="17">
        <f t="shared" si="1283"/>
        <v>-236.20000000000002</v>
      </c>
      <c r="AS187" s="17">
        <f t="shared" si="1283"/>
        <v>-236.8</v>
      </c>
      <c r="AT187" s="17">
        <f t="shared" si="1283"/>
        <v>-237.4</v>
      </c>
      <c r="AU187" s="17">
        <f t="shared" si="1283"/>
        <v>-238</v>
      </c>
      <c r="AV187" s="17">
        <f t="shared" si="1283"/>
        <v>-238.6</v>
      </c>
      <c r="AW187" s="17">
        <f t="shared" si="1283"/>
        <v>-239.20000000000002</v>
      </c>
      <c r="AX187" s="17">
        <f t="shared" si="1283"/>
        <v>-239.8</v>
      </c>
      <c r="AY187" s="17">
        <f t="shared" si="1283"/>
        <v>-240.4</v>
      </c>
      <c r="AZ187" s="17">
        <f t="shared" si="1283"/>
        <v>-241</v>
      </c>
      <c r="BA187" s="17">
        <f t="shared" si="1283"/>
        <v>0</v>
      </c>
      <c r="BB187" s="17">
        <f t="shared" si="1283"/>
        <v>0</v>
      </c>
      <c r="BC187" s="17">
        <f t="shared" si="1283"/>
        <v>0</v>
      </c>
      <c r="BD187" s="17">
        <f t="shared" si="1283"/>
        <v>0</v>
      </c>
      <c r="BE187" s="17">
        <f t="shared" si="1283"/>
        <v>0</v>
      </c>
      <c r="BF187" s="17">
        <f t="shared" si="1283"/>
        <v>0</v>
      </c>
      <c r="BG187" s="17">
        <f t="shared" si="1283"/>
        <v>0</v>
      </c>
      <c r="BH187" s="17">
        <f t="shared" si="1283"/>
        <v>0</v>
      </c>
      <c r="BI187" s="17">
        <f t="shared" si="1283"/>
        <v>0</v>
      </c>
      <c r="BJ187" s="17">
        <f t="shared" si="1283"/>
        <v>0</v>
      </c>
      <c r="BK187" s="17">
        <f t="shared" si="1283"/>
        <v>0</v>
      </c>
      <c r="BL187" s="17">
        <f t="shared" si="1283"/>
        <v>0</v>
      </c>
      <c r="BM187" s="17">
        <f t="shared" si="1283"/>
        <v>0</v>
      </c>
      <c r="BN187" s="17">
        <f t="shared" si="1283"/>
        <v>0</v>
      </c>
      <c r="BO187" s="17">
        <f t="shared" si="1283"/>
        <v>0</v>
      </c>
      <c r="BP187" s="17">
        <f t="shared" si="1283"/>
        <v>0</v>
      </c>
      <c r="BQ187" s="17">
        <f t="shared" si="1283"/>
        <v>0</v>
      </c>
      <c r="BR187" s="17">
        <f t="shared" si="1283"/>
        <v>0</v>
      </c>
      <c r="BS187" s="17">
        <f t="shared" si="1283"/>
        <v>0</v>
      </c>
      <c r="BT187" s="17">
        <f t="shared" si="1283"/>
        <v>0</v>
      </c>
      <c r="BU187" s="17">
        <f t="shared" si="1283"/>
        <v>0</v>
      </c>
      <c r="BV187" s="17">
        <f t="shared" si="1283"/>
        <v>0</v>
      </c>
      <c r="BW187" s="17">
        <f t="shared" si="1283"/>
        <v>0</v>
      </c>
      <c r="BX187" s="17">
        <f t="shared" si="1283"/>
        <v>0</v>
      </c>
      <c r="BY187" s="17">
        <f t="shared" si="1283"/>
        <v>0</v>
      </c>
      <c r="BZ187" s="17">
        <f t="shared" si="1283"/>
        <v>0</v>
      </c>
      <c r="CA187" s="17">
        <f t="shared" si="1283"/>
        <v>0</v>
      </c>
      <c r="CB187" s="17">
        <f t="shared" si="1283"/>
        <v>0</v>
      </c>
      <c r="CC187" s="17">
        <f t="shared" si="1283"/>
        <v>0</v>
      </c>
      <c r="CD187" s="17">
        <f t="shared" si="1283"/>
        <v>0</v>
      </c>
      <c r="CE187" s="17">
        <f t="shared" si="1283"/>
        <v>0</v>
      </c>
      <c r="CF187" s="17">
        <f t="shared" si="1283"/>
        <v>0</v>
      </c>
      <c r="CG187" s="17">
        <f t="shared" si="1283"/>
        <v>0</v>
      </c>
      <c r="CH187" s="17">
        <f t="shared" si="1283"/>
        <v>0</v>
      </c>
      <c r="CI187" s="17">
        <f t="shared" si="1283"/>
        <v>0</v>
      </c>
      <c r="CJ187" s="17">
        <f t="shared" si="1283"/>
        <v>0</v>
      </c>
      <c r="CK187" s="17">
        <f t="shared" si="1283"/>
        <v>0</v>
      </c>
      <c r="CL187" s="17">
        <f t="shared" si="1283"/>
        <v>0</v>
      </c>
      <c r="CM187" s="17">
        <f t="shared" si="1283"/>
        <v>0</v>
      </c>
      <c r="CN187" s="17">
        <f t="shared" si="1283"/>
        <v>0</v>
      </c>
      <c r="CO187" s="17">
        <f t="shared" ref="CO187" si="1284">IF((CO163-$AA163)&gt;$D164,0,$D187*(CO167))</f>
        <v>0</v>
      </c>
    </row>
    <row r="188" spans="3:93" s="556" customFormat="1">
      <c r="C188" s="556">
        <f t="shared" si="1248"/>
        <v>21</v>
      </c>
      <c r="D188" s="632">
        <f t="shared" si="1245"/>
        <v>-0.04</v>
      </c>
      <c r="E188" s="632"/>
      <c r="F188" s="632"/>
      <c r="G188" s="632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>
        <f>IF((AC163-$AB163)&gt;$D164,0,$D188*(AC167))</f>
        <v>-227.52</v>
      </c>
      <c r="AD188" s="17">
        <f t="shared" ref="AD188:CO188" si="1285">IF((AD163-$AB163)&gt;$D164,0,$D188*(AD167))</f>
        <v>-228.12</v>
      </c>
      <c r="AE188" s="17">
        <f t="shared" si="1285"/>
        <v>-228.68</v>
      </c>
      <c r="AF188" s="17">
        <f t="shared" si="1285"/>
        <v>-229.24</v>
      </c>
      <c r="AG188" s="17">
        <f t="shared" si="1285"/>
        <v>-229.8</v>
      </c>
      <c r="AH188" s="17">
        <f t="shared" si="1285"/>
        <v>-230.4</v>
      </c>
      <c r="AI188" s="17">
        <f t="shared" si="1285"/>
        <v>-230.96</v>
      </c>
      <c r="AJ188" s="17">
        <f t="shared" si="1285"/>
        <v>-231.56</v>
      </c>
      <c r="AK188" s="17">
        <f t="shared" si="1285"/>
        <v>-232.12</v>
      </c>
      <c r="AL188" s="17">
        <f t="shared" si="1285"/>
        <v>-232.72</v>
      </c>
      <c r="AM188" s="17">
        <f t="shared" si="1285"/>
        <v>-233.28</v>
      </c>
      <c r="AN188" s="17">
        <f t="shared" si="1285"/>
        <v>-233.88</v>
      </c>
      <c r="AO188" s="17">
        <f t="shared" si="1285"/>
        <v>-234.44</v>
      </c>
      <c r="AP188" s="17">
        <f t="shared" si="1285"/>
        <v>-235.04</v>
      </c>
      <c r="AQ188" s="17">
        <f t="shared" si="1285"/>
        <v>-235.64000000000001</v>
      </c>
      <c r="AR188" s="17">
        <f t="shared" si="1285"/>
        <v>-236.20000000000002</v>
      </c>
      <c r="AS188" s="17">
        <f t="shared" si="1285"/>
        <v>-236.8</v>
      </c>
      <c r="AT188" s="17">
        <f t="shared" si="1285"/>
        <v>-237.4</v>
      </c>
      <c r="AU188" s="17">
        <f t="shared" si="1285"/>
        <v>-238</v>
      </c>
      <c r="AV188" s="17">
        <f t="shared" si="1285"/>
        <v>-238.6</v>
      </c>
      <c r="AW188" s="17">
        <f t="shared" si="1285"/>
        <v>-239.20000000000002</v>
      </c>
      <c r="AX188" s="17">
        <f t="shared" si="1285"/>
        <v>-239.8</v>
      </c>
      <c r="AY188" s="17">
        <f t="shared" si="1285"/>
        <v>-240.4</v>
      </c>
      <c r="AZ188" s="17">
        <f t="shared" si="1285"/>
        <v>-241</v>
      </c>
      <c r="BA188" s="17">
        <f t="shared" si="1285"/>
        <v>-241.6</v>
      </c>
      <c r="BB188" s="17">
        <f t="shared" si="1285"/>
        <v>0</v>
      </c>
      <c r="BC188" s="17">
        <f t="shared" si="1285"/>
        <v>0</v>
      </c>
      <c r="BD188" s="17">
        <f t="shared" si="1285"/>
        <v>0</v>
      </c>
      <c r="BE188" s="17">
        <f t="shared" si="1285"/>
        <v>0</v>
      </c>
      <c r="BF188" s="17">
        <f t="shared" si="1285"/>
        <v>0</v>
      </c>
      <c r="BG188" s="17">
        <f t="shared" si="1285"/>
        <v>0</v>
      </c>
      <c r="BH188" s="17">
        <f t="shared" si="1285"/>
        <v>0</v>
      </c>
      <c r="BI188" s="17">
        <f t="shared" si="1285"/>
        <v>0</v>
      </c>
      <c r="BJ188" s="17">
        <f t="shared" si="1285"/>
        <v>0</v>
      </c>
      <c r="BK188" s="17">
        <f t="shared" si="1285"/>
        <v>0</v>
      </c>
      <c r="BL188" s="17">
        <f t="shared" si="1285"/>
        <v>0</v>
      </c>
      <c r="BM188" s="17">
        <f t="shared" si="1285"/>
        <v>0</v>
      </c>
      <c r="BN188" s="17">
        <f t="shared" si="1285"/>
        <v>0</v>
      </c>
      <c r="BO188" s="17">
        <f t="shared" si="1285"/>
        <v>0</v>
      </c>
      <c r="BP188" s="17">
        <f t="shared" si="1285"/>
        <v>0</v>
      </c>
      <c r="BQ188" s="17">
        <f t="shared" si="1285"/>
        <v>0</v>
      </c>
      <c r="BR188" s="17">
        <f t="shared" si="1285"/>
        <v>0</v>
      </c>
      <c r="BS188" s="17">
        <f t="shared" si="1285"/>
        <v>0</v>
      </c>
      <c r="BT188" s="17">
        <f t="shared" si="1285"/>
        <v>0</v>
      </c>
      <c r="BU188" s="17">
        <f t="shared" si="1285"/>
        <v>0</v>
      </c>
      <c r="BV188" s="17">
        <f t="shared" si="1285"/>
        <v>0</v>
      </c>
      <c r="BW188" s="17">
        <f t="shared" si="1285"/>
        <v>0</v>
      </c>
      <c r="BX188" s="17">
        <f t="shared" si="1285"/>
        <v>0</v>
      </c>
      <c r="BY188" s="17">
        <f t="shared" si="1285"/>
        <v>0</v>
      </c>
      <c r="BZ188" s="17">
        <f t="shared" si="1285"/>
        <v>0</v>
      </c>
      <c r="CA188" s="17">
        <f t="shared" si="1285"/>
        <v>0</v>
      </c>
      <c r="CB188" s="17">
        <f t="shared" si="1285"/>
        <v>0</v>
      </c>
      <c r="CC188" s="17">
        <f t="shared" si="1285"/>
        <v>0</v>
      </c>
      <c r="CD188" s="17">
        <f t="shared" si="1285"/>
        <v>0</v>
      </c>
      <c r="CE188" s="17">
        <f t="shared" si="1285"/>
        <v>0</v>
      </c>
      <c r="CF188" s="17">
        <f t="shared" si="1285"/>
        <v>0</v>
      </c>
      <c r="CG188" s="17">
        <f t="shared" si="1285"/>
        <v>0</v>
      </c>
      <c r="CH188" s="17">
        <f t="shared" si="1285"/>
        <v>0</v>
      </c>
      <c r="CI188" s="17">
        <f t="shared" si="1285"/>
        <v>0</v>
      </c>
      <c r="CJ188" s="17">
        <f t="shared" si="1285"/>
        <v>0</v>
      </c>
      <c r="CK188" s="17">
        <f t="shared" si="1285"/>
        <v>0</v>
      </c>
      <c r="CL188" s="17">
        <f t="shared" si="1285"/>
        <v>0</v>
      </c>
      <c r="CM188" s="17">
        <f t="shared" si="1285"/>
        <v>0</v>
      </c>
      <c r="CN188" s="17">
        <f t="shared" si="1285"/>
        <v>0</v>
      </c>
      <c r="CO188" s="17">
        <f t="shared" si="1285"/>
        <v>0</v>
      </c>
    </row>
    <row r="189" spans="3:93" s="556" customFormat="1">
      <c r="C189" s="556">
        <f t="shared" si="1248"/>
        <v>22</v>
      </c>
      <c r="D189" s="632">
        <f t="shared" si="1245"/>
        <v>-0.04</v>
      </c>
      <c r="E189" s="632"/>
      <c r="F189" s="632"/>
      <c r="G189" s="632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>
        <f>IF((AD163-$AC163)&gt;$D164,0,$D189*(AD167))</f>
        <v>-228.12</v>
      </c>
      <c r="AE189" s="17">
        <f t="shared" ref="AE189:CO189" si="1286">IF((AE163-$AC163)&gt;$D164,0,$D189*(AE167))</f>
        <v>-228.68</v>
      </c>
      <c r="AF189" s="17">
        <f t="shared" si="1286"/>
        <v>-229.24</v>
      </c>
      <c r="AG189" s="17">
        <f t="shared" si="1286"/>
        <v>-229.8</v>
      </c>
      <c r="AH189" s="17">
        <f t="shared" si="1286"/>
        <v>-230.4</v>
      </c>
      <c r="AI189" s="17">
        <f t="shared" si="1286"/>
        <v>-230.96</v>
      </c>
      <c r="AJ189" s="17">
        <f t="shared" si="1286"/>
        <v>-231.56</v>
      </c>
      <c r="AK189" s="17">
        <f t="shared" si="1286"/>
        <v>-232.12</v>
      </c>
      <c r="AL189" s="17">
        <f t="shared" si="1286"/>
        <v>-232.72</v>
      </c>
      <c r="AM189" s="17">
        <f t="shared" si="1286"/>
        <v>-233.28</v>
      </c>
      <c r="AN189" s="17">
        <f t="shared" si="1286"/>
        <v>-233.88</v>
      </c>
      <c r="AO189" s="17">
        <f t="shared" si="1286"/>
        <v>-234.44</v>
      </c>
      <c r="AP189" s="17">
        <f t="shared" si="1286"/>
        <v>-235.04</v>
      </c>
      <c r="AQ189" s="17">
        <f t="shared" si="1286"/>
        <v>-235.64000000000001</v>
      </c>
      <c r="AR189" s="17">
        <f t="shared" si="1286"/>
        <v>-236.20000000000002</v>
      </c>
      <c r="AS189" s="17">
        <f t="shared" si="1286"/>
        <v>-236.8</v>
      </c>
      <c r="AT189" s="17">
        <f t="shared" si="1286"/>
        <v>-237.4</v>
      </c>
      <c r="AU189" s="17">
        <f t="shared" si="1286"/>
        <v>-238</v>
      </c>
      <c r="AV189" s="17">
        <f t="shared" si="1286"/>
        <v>-238.6</v>
      </c>
      <c r="AW189" s="17">
        <f t="shared" si="1286"/>
        <v>-239.20000000000002</v>
      </c>
      <c r="AX189" s="17">
        <f t="shared" si="1286"/>
        <v>-239.8</v>
      </c>
      <c r="AY189" s="17">
        <f t="shared" si="1286"/>
        <v>-240.4</v>
      </c>
      <c r="AZ189" s="17">
        <f t="shared" si="1286"/>
        <v>-241</v>
      </c>
      <c r="BA189" s="17">
        <f t="shared" si="1286"/>
        <v>-241.6</v>
      </c>
      <c r="BB189" s="17">
        <f t="shared" si="1286"/>
        <v>-242.20000000000002</v>
      </c>
      <c r="BC189" s="17">
        <f t="shared" si="1286"/>
        <v>0</v>
      </c>
      <c r="BD189" s="17">
        <f t="shared" si="1286"/>
        <v>0</v>
      </c>
      <c r="BE189" s="17">
        <f t="shared" si="1286"/>
        <v>0</v>
      </c>
      <c r="BF189" s="17">
        <f t="shared" si="1286"/>
        <v>0</v>
      </c>
      <c r="BG189" s="17">
        <f t="shared" si="1286"/>
        <v>0</v>
      </c>
      <c r="BH189" s="17">
        <f t="shared" si="1286"/>
        <v>0</v>
      </c>
      <c r="BI189" s="17">
        <f t="shared" si="1286"/>
        <v>0</v>
      </c>
      <c r="BJ189" s="17">
        <f t="shared" si="1286"/>
        <v>0</v>
      </c>
      <c r="BK189" s="17">
        <f t="shared" si="1286"/>
        <v>0</v>
      </c>
      <c r="BL189" s="17">
        <f t="shared" si="1286"/>
        <v>0</v>
      </c>
      <c r="BM189" s="17">
        <f t="shared" si="1286"/>
        <v>0</v>
      </c>
      <c r="BN189" s="17">
        <f t="shared" si="1286"/>
        <v>0</v>
      </c>
      <c r="BO189" s="17">
        <f t="shared" si="1286"/>
        <v>0</v>
      </c>
      <c r="BP189" s="17">
        <f t="shared" si="1286"/>
        <v>0</v>
      </c>
      <c r="BQ189" s="17">
        <f t="shared" si="1286"/>
        <v>0</v>
      </c>
      <c r="BR189" s="17">
        <f t="shared" si="1286"/>
        <v>0</v>
      </c>
      <c r="BS189" s="17">
        <f t="shared" si="1286"/>
        <v>0</v>
      </c>
      <c r="BT189" s="17">
        <f t="shared" si="1286"/>
        <v>0</v>
      </c>
      <c r="BU189" s="17">
        <f t="shared" si="1286"/>
        <v>0</v>
      </c>
      <c r="BV189" s="17">
        <f t="shared" si="1286"/>
        <v>0</v>
      </c>
      <c r="BW189" s="17">
        <f t="shared" si="1286"/>
        <v>0</v>
      </c>
      <c r="BX189" s="17">
        <f t="shared" si="1286"/>
        <v>0</v>
      </c>
      <c r="BY189" s="17">
        <f t="shared" si="1286"/>
        <v>0</v>
      </c>
      <c r="BZ189" s="17">
        <f t="shared" si="1286"/>
        <v>0</v>
      </c>
      <c r="CA189" s="17">
        <f t="shared" si="1286"/>
        <v>0</v>
      </c>
      <c r="CB189" s="17">
        <f t="shared" si="1286"/>
        <v>0</v>
      </c>
      <c r="CC189" s="17">
        <f t="shared" si="1286"/>
        <v>0</v>
      </c>
      <c r="CD189" s="17">
        <f t="shared" si="1286"/>
        <v>0</v>
      </c>
      <c r="CE189" s="17">
        <f t="shared" si="1286"/>
        <v>0</v>
      </c>
      <c r="CF189" s="17">
        <f t="shared" si="1286"/>
        <v>0</v>
      </c>
      <c r="CG189" s="17">
        <f t="shared" si="1286"/>
        <v>0</v>
      </c>
      <c r="CH189" s="17">
        <f t="shared" si="1286"/>
        <v>0</v>
      </c>
      <c r="CI189" s="17">
        <f t="shared" si="1286"/>
        <v>0</v>
      </c>
      <c r="CJ189" s="17">
        <f t="shared" si="1286"/>
        <v>0</v>
      </c>
      <c r="CK189" s="17">
        <f t="shared" si="1286"/>
        <v>0</v>
      </c>
      <c r="CL189" s="17">
        <f t="shared" si="1286"/>
        <v>0</v>
      </c>
      <c r="CM189" s="17">
        <f t="shared" si="1286"/>
        <v>0</v>
      </c>
      <c r="CN189" s="17">
        <f t="shared" si="1286"/>
        <v>0</v>
      </c>
      <c r="CO189" s="17">
        <f t="shared" si="1286"/>
        <v>0</v>
      </c>
    </row>
    <row r="190" spans="3:93" s="556" customFormat="1">
      <c r="C190" s="556">
        <f t="shared" si="1248"/>
        <v>23</v>
      </c>
      <c r="D190" s="632">
        <f t="shared" si="1245"/>
        <v>-0.04</v>
      </c>
      <c r="E190" s="632"/>
      <c r="F190" s="632"/>
      <c r="G190" s="632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>
        <f>IF((AE163-$AD163)&gt;$D164,0,$D190*(AE167))</f>
        <v>-228.68</v>
      </c>
      <c r="AF190" s="17">
        <f t="shared" ref="AF190:CO190" si="1287">IF((AF163-$AD163)&gt;$D164,0,$D190*(AF167))</f>
        <v>-229.24</v>
      </c>
      <c r="AG190" s="17">
        <f t="shared" si="1287"/>
        <v>-229.8</v>
      </c>
      <c r="AH190" s="17">
        <f t="shared" si="1287"/>
        <v>-230.4</v>
      </c>
      <c r="AI190" s="17">
        <f t="shared" si="1287"/>
        <v>-230.96</v>
      </c>
      <c r="AJ190" s="17">
        <f t="shared" si="1287"/>
        <v>-231.56</v>
      </c>
      <c r="AK190" s="17">
        <f t="shared" si="1287"/>
        <v>-232.12</v>
      </c>
      <c r="AL190" s="17">
        <f t="shared" si="1287"/>
        <v>-232.72</v>
      </c>
      <c r="AM190" s="17">
        <f t="shared" si="1287"/>
        <v>-233.28</v>
      </c>
      <c r="AN190" s="17">
        <f t="shared" si="1287"/>
        <v>-233.88</v>
      </c>
      <c r="AO190" s="17">
        <f t="shared" si="1287"/>
        <v>-234.44</v>
      </c>
      <c r="AP190" s="17">
        <f t="shared" si="1287"/>
        <v>-235.04</v>
      </c>
      <c r="AQ190" s="17">
        <f t="shared" si="1287"/>
        <v>-235.64000000000001</v>
      </c>
      <c r="AR190" s="17">
        <f t="shared" si="1287"/>
        <v>-236.20000000000002</v>
      </c>
      <c r="AS190" s="17">
        <f t="shared" si="1287"/>
        <v>-236.8</v>
      </c>
      <c r="AT190" s="17">
        <f t="shared" si="1287"/>
        <v>-237.4</v>
      </c>
      <c r="AU190" s="17">
        <f t="shared" si="1287"/>
        <v>-238</v>
      </c>
      <c r="AV190" s="17">
        <f t="shared" si="1287"/>
        <v>-238.6</v>
      </c>
      <c r="AW190" s="17">
        <f t="shared" si="1287"/>
        <v>-239.20000000000002</v>
      </c>
      <c r="AX190" s="17">
        <f t="shared" si="1287"/>
        <v>-239.8</v>
      </c>
      <c r="AY190" s="17">
        <f t="shared" si="1287"/>
        <v>-240.4</v>
      </c>
      <c r="AZ190" s="17">
        <f t="shared" si="1287"/>
        <v>-241</v>
      </c>
      <c r="BA190" s="17">
        <f t="shared" si="1287"/>
        <v>-241.6</v>
      </c>
      <c r="BB190" s="17">
        <f t="shared" si="1287"/>
        <v>-242.20000000000002</v>
      </c>
      <c r="BC190" s="17">
        <f t="shared" si="1287"/>
        <v>-242.8</v>
      </c>
      <c r="BD190" s="17">
        <f t="shared" si="1287"/>
        <v>0</v>
      </c>
      <c r="BE190" s="17">
        <f t="shared" si="1287"/>
        <v>0</v>
      </c>
      <c r="BF190" s="17">
        <f t="shared" si="1287"/>
        <v>0</v>
      </c>
      <c r="BG190" s="17">
        <f t="shared" si="1287"/>
        <v>0</v>
      </c>
      <c r="BH190" s="17">
        <f t="shared" si="1287"/>
        <v>0</v>
      </c>
      <c r="BI190" s="17">
        <f t="shared" si="1287"/>
        <v>0</v>
      </c>
      <c r="BJ190" s="17">
        <f t="shared" si="1287"/>
        <v>0</v>
      </c>
      <c r="BK190" s="17">
        <f t="shared" si="1287"/>
        <v>0</v>
      </c>
      <c r="BL190" s="17">
        <f t="shared" si="1287"/>
        <v>0</v>
      </c>
      <c r="BM190" s="17">
        <f t="shared" si="1287"/>
        <v>0</v>
      </c>
      <c r="BN190" s="17">
        <f t="shared" si="1287"/>
        <v>0</v>
      </c>
      <c r="BO190" s="17">
        <f t="shared" si="1287"/>
        <v>0</v>
      </c>
      <c r="BP190" s="17">
        <f t="shared" si="1287"/>
        <v>0</v>
      </c>
      <c r="BQ190" s="17">
        <f t="shared" si="1287"/>
        <v>0</v>
      </c>
      <c r="BR190" s="17">
        <f t="shared" si="1287"/>
        <v>0</v>
      </c>
      <c r="BS190" s="17">
        <f t="shared" si="1287"/>
        <v>0</v>
      </c>
      <c r="BT190" s="17">
        <f t="shared" si="1287"/>
        <v>0</v>
      </c>
      <c r="BU190" s="17">
        <f t="shared" si="1287"/>
        <v>0</v>
      </c>
      <c r="BV190" s="17">
        <f t="shared" si="1287"/>
        <v>0</v>
      </c>
      <c r="BW190" s="17">
        <f t="shared" si="1287"/>
        <v>0</v>
      </c>
      <c r="BX190" s="17">
        <f t="shared" si="1287"/>
        <v>0</v>
      </c>
      <c r="BY190" s="17">
        <f t="shared" si="1287"/>
        <v>0</v>
      </c>
      <c r="BZ190" s="17">
        <f t="shared" si="1287"/>
        <v>0</v>
      </c>
      <c r="CA190" s="17">
        <f t="shared" si="1287"/>
        <v>0</v>
      </c>
      <c r="CB190" s="17">
        <f t="shared" si="1287"/>
        <v>0</v>
      </c>
      <c r="CC190" s="17">
        <f t="shared" si="1287"/>
        <v>0</v>
      </c>
      <c r="CD190" s="17">
        <f t="shared" si="1287"/>
        <v>0</v>
      </c>
      <c r="CE190" s="17">
        <f t="shared" si="1287"/>
        <v>0</v>
      </c>
      <c r="CF190" s="17">
        <f t="shared" si="1287"/>
        <v>0</v>
      </c>
      <c r="CG190" s="17">
        <f t="shared" si="1287"/>
        <v>0</v>
      </c>
      <c r="CH190" s="17">
        <f t="shared" si="1287"/>
        <v>0</v>
      </c>
      <c r="CI190" s="17">
        <f t="shared" si="1287"/>
        <v>0</v>
      </c>
      <c r="CJ190" s="17">
        <f t="shared" si="1287"/>
        <v>0</v>
      </c>
      <c r="CK190" s="17">
        <f t="shared" si="1287"/>
        <v>0</v>
      </c>
      <c r="CL190" s="17">
        <f t="shared" si="1287"/>
        <v>0</v>
      </c>
      <c r="CM190" s="17">
        <f t="shared" si="1287"/>
        <v>0</v>
      </c>
      <c r="CN190" s="17">
        <f t="shared" si="1287"/>
        <v>0</v>
      </c>
      <c r="CO190" s="17">
        <f t="shared" si="1287"/>
        <v>0</v>
      </c>
    </row>
    <row r="191" spans="3:93" s="556" customFormat="1">
      <c r="C191" s="556">
        <f t="shared" si="1248"/>
        <v>24</v>
      </c>
      <c r="D191" s="632">
        <f t="shared" si="1245"/>
        <v>-0.04</v>
      </c>
      <c r="E191" s="632"/>
      <c r="F191" s="632"/>
      <c r="G191" s="632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>
        <f>IF((AF163-$AE163)&gt;$D164,0,$D191*(AF167))</f>
        <v>-229.24</v>
      </c>
      <c r="AG191" s="17">
        <f t="shared" ref="AG191:CO191" si="1288">IF((AG163-$AE163)&gt;$D164,0,$D191*(AG167))</f>
        <v>-229.8</v>
      </c>
      <c r="AH191" s="17">
        <f t="shared" si="1288"/>
        <v>-230.4</v>
      </c>
      <c r="AI191" s="17">
        <f t="shared" si="1288"/>
        <v>-230.96</v>
      </c>
      <c r="AJ191" s="17">
        <f t="shared" si="1288"/>
        <v>-231.56</v>
      </c>
      <c r="AK191" s="17">
        <f t="shared" si="1288"/>
        <v>-232.12</v>
      </c>
      <c r="AL191" s="17">
        <f t="shared" si="1288"/>
        <v>-232.72</v>
      </c>
      <c r="AM191" s="17">
        <f t="shared" si="1288"/>
        <v>-233.28</v>
      </c>
      <c r="AN191" s="17">
        <f t="shared" si="1288"/>
        <v>-233.88</v>
      </c>
      <c r="AO191" s="17">
        <f t="shared" si="1288"/>
        <v>-234.44</v>
      </c>
      <c r="AP191" s="17">
        <f t="shared" si="1288"/>
        <v>-235.04</v>
      </c>
      <c r="AQ191" s="17">
        <f t="shared" si="1288"/>
        <v>-235.64000000000001</v>
      </c>
      <c r="AR191" s="17">
        <f t="shared" si="1288"/>
        <v>-236.20000000000002</v>
      </c>
      <c r="AS191" s="17">
        <f t="shared" si="1288"/>
        <v>-236.8</v>
      </c>
      <c r="AT191" s="17">
        <f t="shared" si="1288"/>
        <v>-237.4</v>
      </c>
      <c r="AU191" s="17">
        <f t="shared" si="1288"/>
        <v>-238</v>
      </c>
      <c r="AV191" s="17">
        <f t="shared" si="1288"/>
        <v>-238.6</v>
      </c>
      <c r="AW191" s="17">
        <f t="shared" si="1288"/>
        <v>-239.20000000000002</v>
      </c>
      <c r="AX191" s="17">
        <f t="shared" si="1288"/>
        <v>-239.8</v>
      </c>
      <c r="AY191" s="17">
        <f t="shared" si="1288"/>
        <v>-240.4</v>
      </c>
      <c r="AZ191" s="17">
        <f t="shared" si="1288"/>
        <v>-241</v>
      </c>
      <c r="BA191" s="17">
        <f t="shared" si="1288"/>
        <v>-241.6</v>
      </c>
      <c r="BB191" s="17">
        <f t="shared" si="1288"/>
        <v>-242.20000000000002</v>
      </c>
      <c r="BC191" s="17">
        <f t="shared" si="1288"/>
        <v>-242.8</v>
      </c>
      <c r="BD191" s="17">
        <f t="shared" si="1288"/>
        <v>-243.4</v>
      </c>
      <c r="BE191" s="17">
        <f t="shared" si="1288"/>
        <v>0</v>
      </c>
      <c r="BF191" s="17">
        <f t="shared" si="1288"/>
        <v>0</v>
      </c>
      <c r="BG191" s="17">
        <f t="shared" si="1288"/>
        <v>0</v>
      </c>
      <c r="BH191" s="17">
        <f t="shared" si="1288"/>
        <v>0</v>
      </c>
      <c r="BI191" s="17">
        <f t="shared" si="1288"/>
        <v>0</v>
      </c>
      <c r="BJ191" s="17">
        <f t="shared" si="1288"/>
        <v>0</v>
      </c>
      <c r="BK191" s="17">
        <f t="shared" si="1288"/>
        <v>0</v>
      </c>
      <c r="BL191" s="17">
        <f t="shared" si="1288"/>
        <v>0</v>
      </c>
      <c r="BM191" s="17">
        <f t="shared" si="1288"/>
        <v>0</v>
      </c>
      <c r="BN191" s="17">
        <f t="shared" si="1288"/>
        <v>0</v>
      </c>
      <c r="BO191" s="17">
        <f t="shared" si="1288"/>
        <v>0</v>
      </c>
      <c r="BP191" s="17">
        <f t="shared" si="1288"/>
        <v>0</v>
      </c>
      <c r="BQ191" s="17">
        <f t="shared" si="1288"/>
        <v>0</v>
      </c>
      <c r="BR191" s="17">
        <f t="shared" si="1288"/>
        <v>0</v>
      </c>
      <c r="BS191" s="17">
        <f t="shared" si="1288"/>
        <v>0</v>
      </c>
      <c r="BT191" s="17">
        <f t="shared" si="1288"/>
        <v>0</v>
      </c>
      <c r="BU191" s="17">
        <f t="shared" si="1288"/>
        <v>0</v>
      </c>
      <c r="BV191" s="17">
        <f t="shared" si="1288"/>
        <v>0</v>
      </c>
      <c r="BW191" s="17">
        <f t="shared" si="1288"/>
        <v>0</v>
      </c>
      <c r="BX191" s="17">
        <f t="shared" si="1288"/>
        <v>0</v>
      </c>
      <c r="BY191" s="17">
        <f t="shared" si="1288"/>
        <v>0</v>
      </c>
      <c r="BZ191" s="17">
        <f t="shared" si="1288"/>
        <v>0</v>
      </c>
      <c r="CA191" s="17">
        <f t="shared" si="1288"/>
        <v>0</v>
      </c>
      <c r="CB191" s="17">
        <f t="shared" si="1288"/>
        <v>0</v>
      </c>
      <c r="CC191" s="17">
        <f t="shared" si="1288"/>
        <v>0</v>
      </c>
      <c r="CD191" s="17">
        <f t="shared" si="1288"/>
        <v>0</v>
      </c>
      <c r="CE191" s="17">
        <f t="shared" si="1288"/>
        <v>0</v>
      </c>
      <c r="CF191" s="17">
        <f t="shared" si="1288"/>
        <v>0</v>
      </c>
      <c r="CG191" s="17">
        <f t="shared" si="1288"/>
        <v>0</v>
      </c>
      <c r="CH191" s="17">
        <f t="shared" si="1288"/>
        <v>0</v>
      </c>
      <c r="CI191" s="17">
        <f t="shared" si="1288"/>
        <v>0</v>
      </c>
      <c r="CJ191" s="17">
        <f t="shared" si="1288"/>
        <v>0</v>
      </c>
      <c r="CK191" s="17">
        <f t="shared" si="1288"/>
        <v>0</v>
      </c>
      <c r="CL191" s="17">
        <f t="shared" si="1288"/>
        <v>0</v>
      </c>
      <c r="CM191" s="17">
        <f t="shared" si="1288"/>
        <v>0</v>
      </c>
      <c r="CN191" s="17">
        <f t="shared" si="1288"/>
        <v>0</v>
      </c>
      <c r="CO191" s="17">
        <f t="shared" si="1288"/>
        <v>0</v>
      </c>
    </row>
    <row r="192" spans="3:93" s="556" customFormat="1">
      <c r="C192" s="556">
        <f t="shared" si="1248"/>
        <v>25</v>
      </c>
      <c r="D192" s="632">
        <f t="shared" si="1245"/>
        <v>-0.04</v>
      </c>
      <c r="E192" s="632"/>
      <c r="F192" s="632"/>
      <c r="G192" s="632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>
        <f>IF((AG163-$AF163)&gt;$D164,0,$D192*(AG167))</f>
        <v>-229.8</v>
      </c>
      <c r="AH192" s="17">
        <f t="shared" ref="AH192:CO192" si="1289">IF((AH163-$AF163)&gt;$D164,0,$D192*(AH167))</f>
        <v>-230.4</v>
      </c>
      <c r="AI192" s="17">
        <f t="shared" si="1289"/>
        <v>-230.96</v>
      </c>
      <c r="AJ192" s="17">
        <f t="shared" si="1289"/>
        <v>-231.56</v>
      </c>
      <c r="AK192" s="17">
        <f t="shared" si="1289"/>
        <v>-232.12</v>
      </c>
      <c r="AL192" s="17">
        <f t="shared" si="1289"/>
        <v>-232.72</v>
      </c>
      <c r="AM192" s="17">
        <f t="shared" si="1289"/>
        <v>-233.28</v>
      </c>
      <c r="AN192" s="17">
        <f t="shared" si="1289"/>
        <v>-233.88</v>
      </c>
      <c r="AO192" s="17">
        <f t="shared" si="1289"/>
        <v>-234.44</v>
      </c>
      <c r="AP192" s="17">
        <f t="shared" si="1289"/>
        <v>-235.04</v>
      </c>
      <c r="AQ192" s="17">
        <f t="shared" si="1289"/>
        <v>-235.64000000000001</v>
      </c>
      <c r="AR192" s="17">
        <f t="shared" si="1289"/>
        <v>-236.20000000000002</v>
      </c>
      <c r="AS192" s="17">
        <f t="shared" si="1289"/>
        <v>-236.8</v>
      </c>
      <c r="AT192" s="17">
        <f t="shared" si="1289"/>
        <v>-237.4</v>
      </c>
      <c r="AU192" s="17">
        <f t="shared" si="1289"/>
        <v>-238</v>
      </c>
      <c r="AV192" s="17">
        <f t="shared" si="1289"/>
        <v>-238.6</v>
      </c>
      <c r="AW192" s="17">
        <f t="shared" si="1289"/>
        <v>-239.20000000000002</v>
      </c>
      <c r="AX192" s="17">
        <f t="shared" si="1289"/>
        <v>-239.8</v>
      </c>
      <c r="AY192" s="17">
        <f t="shared" si="1289"/>
        <v>-240.4</v>
      </c>
      <c r="AZ192" s="17">
        <f t="shared" si="1289"/>
        <v>-241</v>
      </c>
      <c r="BA192" s="17">
        <f t="shared" si="1289"/>
        <v>-241.6</v>
      </c>
      <c r="BB192" s="17">
        <f t="shared" si="1289"/>
        <v>-242.20000000000002</v>
      </c>
      <c r="BC192" s="17">
        <f t="shared" si="1289"/>
        <v>-242.8</v>
      </c>
      <c r="BD192" s="17">
        <f t="shared" si="1289"/>
        <v>-243.4</v>
      </c>
      <c r="BE192" s="17">
        <f t="shared" si="1289"/>
        <v>-244</v>
      </c>
      <c r="BF192" s="17">
        <f t="shared" si="1289"/>
        <v>0</v>
      </c>
      <c r="BG192" s="17">
        <f t="shared" si="1289"/>
        <v>0</v>
      </c>
      <c r="BH192" s="17">
        <f t="shared" si="1289"/>
        <v>0</v>
      </c>
      <c r="BI192" s="17">
        <f t="shared" si="1289"/>
        <v>0</v>
      </c>
      <c r="BJ192" s="17">
        <f t="shared" si="1289"/>
        <v>0</v>
      </c>
      <c r="BK192" s="17">
        <f t="shared" si="1289"/>
        <v>0</v>
      </c>
      <c r="BL192" s="17">
        <f t="shared" si="1289"/>
        <v>0</v>
      </c>
      <c r="BM192" s="17">
        <f t="shared" si="1289"/>
        <v>0</v>
      </c>
      <c r="BN192" s="17">
        <f t="shared" si="1289"/>
        <v>0</v>
      </c>
      <c r="BO192" s="17">
        <f t="shared" si="1289"/>
        <v>0</v>
      </c>
      <c r="BP192" s="17">
        <f t="shared" si="1289"/>
        <v>0</v>
      </c>
      <c r="BQ192" s="17">
        <f t="shared" si="1289"/>
        <v>0</v>
      </c>
      <c r="BR192" s="17">
        <f t="shared" si="1289"/>
        <v>0</v>
      </c>
      <c r="BS192" s="17">
        <f t="shared" si="1289"/>
        <v>0</v>
      </c>
      <c r="BT192" s="17">
        <f t="shared" si="1289"/>
        <v>0</v>
      </c>
      <c r="BU192" s="17">
        <f t="shared" si="1289"/>
        <v>0</v>
      </c>
      <c r="BV192" s="17">
        <f t="shared" si="1289"/>
        <v>0</v>
      </c>
      <c r="BW192" s="17">
        <f t="shared" si="1289"/>
        <v>0</v>
      </c>
      <c r="BX192" s="17">
        <f t="shared" si="1289"/>
        <v>0</v>
      </c>
      <c r="BY192" s="17">
        <f t="shared" si="1289"/>
        <v>0</v>
      </c>
      <c r="BZ192" s="17">
        <f t="shared" si="1289"/>
        <v>0</v>
      </c>
      <c r="CA192" s="17">
        <f t="shared" si="1289"/>
        <v>0</v>
      </c>
      <c r="CB192" s="17">
        <f t="shared" si="1289"/>
        <v>0</v>
      </c>
      <c r="CC192" s="17">
        <f t="shared" si="1289"/>
        <v>0</v>
      </c>
      <c r="CD192" s="17">
        <f t="shared" si="1289"/>
        <v>0</v>
      </c>
      <c r="CE192" s="17">
        <f t="shared" si="1289"/>
        <v>0</v>
      </c>
      <c r="CF192" s="17">
        <f t="shared" si="1289"/>
        <v>0</v>
      </c>
      <c r="CG192" s="17">
        <f t="shared" si="1289"/>
        <v>0</v>
      </c>
      <c r="CH192" s="17">
        <f t="shared" si="1289"/>
        <v>0</v>
      </c>
      <c r="CI192" s="17">
        <f t="shared" si="1289"/>
        <v>0</v>
      </c>
      <c r="CJ192" s="17">
        <f t="shared" si="1289"/>
        <v>0</v>
      </c>
      <c r="CK192" s="17">
        <f t="shared" si="1289"/>
        <v>0</v>
      </c>
      <c r="CL192" s="17">
        <f t="shared" si="1289"/>
        <v>0</v>
      </c>
      <c r="CM192" s="17">
        <f t="shared" si="1289"/>
        <v>0</v>
      </c>
      <c r="CN192" s="17">
        <f t="shared" si="1289"/>
        <v>0</v>
      </c>
      <c r="CO192" s="17">
        <f t="shared" si="1289"/>
        <v>0</v>
      </c>
    </row>
    <row r="193" spans="1:93" s="556" customFormat="1">
      <c r="C193" s="556">
        <f t="shared" si="1248"/>
        <v>26</v>
      </c>
      <c r="D193" s="632">
        <f t="shared" si="1245"/>
        <v>-0.04</v>
      </c>
      <c r="E193" s="632"/>
      <c r="F193" s="632"/>
      <c r="G193" s="632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>
        <f>IF((AH163-$AG163)&gt;$D164,0,$D193*(AH167))</f>
        <v>-230.4</v>
      </c>
      <c r="AI193" s="17">
        <f t="shared" ref="AI193:CO193" si="1290">IF((AI163-$AG163)&gt;$D164,0,$D193*(AI167))</f>
        <v>-230.96</v>
      </c>
      <c r="AJ193" s="17">
        <f t="shared" si="1290"/>
        <v>-231.56</v>
      </c>
      <c r="AK193" s="17">
        <f t="shared" si="1290"/>
        <v>-232.12</v>
      </c>
      <c r="AL193" s="17">
        <f t="shared" si="1290"/>
        <v>-232.72</v>
      </c>
      <c r="AM193" s="17">
        <f t="shared" si="1290"/>
        <v>-233.28</v>
      </c>
      <c r="AN193" s="17">
        <f t="shared" si="1290"/>
        <v>-233.88</v>
      </c>
      <c r="AO193" s="17">
        <f t="shared" si="1290"/>
        <v>-234.44</v>
      </c>
      <c r="AP193" s="17">
        <f t="shared" si="1290"/>
        <v>-235.04</v>
      </c>
      <c r="AQ193" s="17">
        <f t="shared" si="1290"/>
        <v>-235.64000000000001</v>
      </c>
      <c r="AR193" s="17">
        <f t="shared" si="1290"/>
        <v>-236.20000000000002</v>
      </c>
      <c r="AS193" s="17">
        <f t="shared" si="1290"/>
        <v>-236.8</v>
      </c>
      <c r="AT193" s="17">
        <f t="shared" si="1290"/>
        <v>-237.4</v>
      </c>
      <c r="AU193" s="17">
        <f t="shared" si="1290"/>
        <v>-238</v>
      </c>
      <c r="AV193" s="17">
        <f t="shared" si="1290"/>
        <v>-238.6</v>
      </c>
      <c r="AW193" s="17">
        <f t="shared" si="1290"/>
        <v>-239.20000000000002</v>
      </c>
      <c r="AX193" s="17">
        <f t="shared" si="1290"/>
        <v>-239.8</v>
      </c>
      <c r="AY193" s="17">
        <f t="shared" si="1290"/>
        <v>-240.4</v>
      </c>
      <c r="AZ193" s="17">
        <f t="shared" si="1290"/>
        <v>-241</v>
      </c>
      <c r="BA193" s="17">
        <f t="shared" si="1290"/>
        <v>-241.6</v>
      </c>
      <c r="BB193" s="17">
        <f t="shared" si="1290"/>
        <v>-242.20000000000002</v>
      </c>
      <c r="BC193" s="17">
        <f t="shared" si="1290"/>
        <v>-242.8</v>
      </c>
      <c r="BD193" s="17">
        <f t="shared" si="1290"/>
        <v>-243.4</v>
      </c>
      <c r="BE193" s="17">
        <f t="shared" si="1290"/>
        <v>-244</v>
      </c>
      <c r="BF193" s="17">
        <f t="shared" si="1290"/>
        <v>-244.6</v>
      </c>
      <c r="BG193" s="17">
        <f t="shared" si="1290"/>
        <v>0</v>
      </c>
      <c r="BH193" s="17">
        <f t="shared" si="1290"/>
        <v>0</v>
      </c>
      <c r="BI193" s="17">
        <f t="shared" si="1290"/>
        <v>0</v>
      </c>
      <c r="BJ193" s="17">
        <f t="shared" si="1290"/>
        <v>0</v>
      </c>
      <c r="BK193" s="17">
        <f t="shared" si="1290"/>
        <v>0</v>
      </c>
      <c r="BL193" s="17">
        <f t="shared" si="1290"/>
        <v>0</v>
      </c>
      <c r="BM193" s="17">
        <f t="shared" si="1290"/>
        <v>0</v>
      </c>
      <c r="BN193" s="17">
        <f t="shared" si="1290"/>
        <v>0</v>
      </c>
      <c r="BO193" s="17">
        <f t="shared" si="1290"/>
        <v>0</v>
      </c>
      <c r="BP193" s="17">
        <f t="shared" si="1290"/>
        <v>0</v>
      </c>
      <c r="BQ193" s="17">
        <f t="shared" si="1290"/>
        <v>0</v>
      </c>
      <c r="BR193" s="17">
        <f t="shared" si="1290"/>
        <v>0</v>
      </c>
      <c r="BS193" s="17">
        <f t="shared" si="1290"/>
        <v>0</v>
      </c>
      <c r="BT193" s="17">
        <f t="shared" si="1290"/>
        <v>0</v>
      </c>
      <c r="BU193" s="17">
        <f t="shared" si="1290"/>
        <v>0</v>
      </c>
      <c r="BV193" s="17">
        <f t="shared" si="1290"/>
        <v>0</v>
      </c>
      <c r="BW193" s="17">
        <f t="shared" si="1290"/>
        <v>0</v>
      </c>
      <c r="BX193" s="17">
        <f t="shared" si="1290"/>
        <v>0</v>
      </c>
      <c r="BY193" s="17">
        <f t="shared" si="1290"/>
        <v>0</v>
      </c>
      <c r="BZ193" s="17">
        <f t="shared" si="1290"/>
        <v>0</v>
      </c>
      <c r="CA193" s="17">
        <f t="shared" si="1290"/>
        <v>0</v>
      </c>
      <c r="CB193" s="17">
        <f t="shared" si="1290"/>
        <v>0</v>
      </c>
      <c r="CC193" s="17">
        <f t="shared" si="1290"/>
        <v>0</v>
      </c>
      <c r="CD193" s="17">
        <f t="shared" si="1290"/>
        <v>0</v>
      </c>
      <c r="CE193" s="17">
        <f t="shared" si="1290"/>
        <v>0</v>
      </c>
      <c r="CF193" s="17">
        <f t="shared" si="1290"/>
        <v>0</v>
      </c>
      <c r="CG193" s="17">
        <f t="shared" si="1290"/>
        <v>0</v>
      </c>
      <c r="CH193" s="17">
        <f t="shared" si="1290"/>
        <v>0</v>
      </c>
      <c r="CI193" s="17">
        <f t="shared" si="1290"/>
        <v>0</v>
      </c>
      <c r="CJ193" s="17">
        <f t="shared" si="1290"/>
        <v>0</v>
      </c>
      <c r="CK193" s="17">
        <f t="shared" si="1290"/>
        <v>0</v>
      </c>
      <c r="CL193" s="17">
        <f t="shared" si="1290"/>
        <v>0</v>
      </c>
      <c r="CM193" s="17">
        <f t="shared" si="1290"/>
        <v>0</v>
      </c>
      <c r="CN193" s="17">
        <f t="shared" si="1290"/>
        <v>0</v>
      </c>
      <c r="CO193" s="17">
        <f t="shared" si="1290"/>
        <v>0</v>
      </c>
    </row>
    <row r="194" spans="1:93" s="556" customFormat="1">
      <c r="C194" s="556">
        <f t="shared" si="1248"/>
        <v>27</v>
      </c>
      <c r="D194" s="632">
        <f t="shared" si="1245"/>
        <v>-0.04</v>
      </c>
      <c r="E194" s="632"/>
      <c r="F194" s="632"/>
      <c r="G194" s="632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>
        <f>IF((AI163-$AH163)&gt;$D164,0,$D194*(AI167))</f>
        <v>-230.96</v>
      </c>
      <c r="AJ194" s="17">
        <f t="shared" ref="AJ194:CO194" si="1291">IF((AJ163-$AH163)&gt;$D164,0,$D194*(AJ167))</f>
        <v>-231.56</v>
      </c>
      <c r="AK194" s="17">
        <f t="shared" si="1291"/>
        <v>-232.12</v>
      </c>
      <c r="AL194" s="17">
        <f t="shared" si="1291"/>
        <v>-232.72</v>
      </c>
      <c r="AM194" s="17">
        <f t="shared" si="1291"/>
        <v>-233.28</v>
      </c>
      <c r="AN194" s="17">
        <f t="shared" si="1291"/>
        <v>-233.88</v>
      </c>
      <c r="AO194" s="17">
        <f t="shared" si="1291"/>
        <v>-234.44</v>
      </c>
      <c r="AP194" s="17">
        <f t="shared" si="1291"/>
        <v>-235.04</v>
      </c>
      <c r="AQ194" s="17">
        <f t="shared" si="1291"/>
        <v>-235.64000000000001</v>
      </c>
      <c r="AR194" s="17">
        <f t="shared" si="1291"/>
        <v>-236.20000000000002</v>
      </c>
      <c r="AS194" s="17">
        <f t="shared" si="1291"/>
        <v>-236.8</v>
      </c>
      <c r="AT194" s="17">
        <f t="shared" si="1291"/>
        <v>-237.4</v>
      </c>
      <c r="AU194" s="17">
        <f t="shared" si="1291"/>
        <v>-238</v>
      </c>
      <c r="AV194" s="17">
        <f t="shared" si="1291"/>
        <v>-238.6</v>
      </c>
      <c r="AW194" s="17">
        <f t="shared" si="1291"/>
        <v>-239.20000000000002</v>
      </c>
      <c r="AX194" s="17">
        <f t="shared" si="1291"/>
        <v>-239.8</v>
      </c>
      <c r="AY194" s="17">
        <f t="shared" si="1291"/>
        <v>-240.4</v>
      </c>
      <c r="AZ194" s="17">
        <f t="shared" si="1291"/>
        <v>-241</v>
      </c>
      <c r="BA194" s="17">
        <f t="shared" si="1291"/>
        <v>-241.6</v>
      </c>
      <c r="BB194" s="17">
        <f t="shared" si="1291"/>
        <v>-242.20000000000002</v>
      </c>
      <c r="BC194" s="17">
        <f t="shared" si="1291"/>
        <v>-242.8</v>
      </c>
      <c r="BD194" s="17">
        <f t="shared" si="1291"/>
        <v>-243.4</v>
      </c>
      <c r="BE194" s="17">
        <f t="shared" si="1291"/>
        <v>-244</v>
      </c>
      <c r="BF194" s="17">
        <f t="shared" si="1291"/>
        <v>-244.6</v>
      </c>
      <c r="BG194" s="17">
        <f t="shared" si="1291"/>
        <v>-245.24</v>
      </c>
      <c r="BH194" s="17">
        <f t="shared" si="1291"/>
        <v>0</v>
      </c>
      <c r="BI194" s="17">
        <f t="shared" si="1291"/>
        <v>0</v>
      </c>
      <c r="BJ194" s="17">
        <f t="shared" si="1291"/>
        <v>0</v>
      </c>
      <c r="BK194" s="17">
        <f t="shared" si="1291"/>
        <v>0</v>
      </c>
      <c r="BL194" s="17">
        <f t="shared" si="1291"/>
        <v>0</v>
      </c>
      <c r="BM194" s="17">
        <f t="shared" si="1291"/>
        <v>0</v>
      </c>
      <c r="BN194" s="17">
        <f t="shared" si="1291"/>
        <v>0</v>
      </c>
      <c r="BO194" s="17">
        <f t="shared" si="1291"/>
        <v>0</v>
      </c>
      <c r="BP194" s="17">
        <f t="shared" si="1291"/>
        <v>0</v>
      </c>
      <c r="BQ194" s="17">
        <f t="shared" si="1291"/>
        <v>0</v>
      </c>
      <c r="BR194" s="17">
        <f t="shared" si="1291"/>
        <v>0</v>
      </c>
      <c r="BS194" s="17">
        <f t="shared" si="1291"/>
        <v>0</v>
      </c>
      <c r="BT194" s="17">
        <f t="shared" si="1291"/>
        <v>0</v>
      </c>
      <c r="BU194" s="17">
        <f t="shared" si="1291"/>
        <v>0</v>
      </c>
      <c r="BV194" s="17">
        <f t="shared" si="1291"/>
        <v>0</v>
      </c>
      <c r="BW194" s="17">
        <f t="shared" si="1291"/>
        <v>0</v>
      </c>
      <c r="BX194" s="17">
        <f t="shared" si="1291"/>
        <v>0</v>
      </c>
      <c r="BY194" s="17">
        <f t="shared" si="1291"/>
        <v>0</v>
      </c>
      <c r="BZ194" s="17">
        <f t="shared" si="1291"/>
        <v>0</v>
      </c>
      <c r="CA194" s="17">
        <f t="shared" si="1291"/>
        <v>0</v>
      </c>
      <c r="CB194" s="17">
        <f t="shared" si="1291"/>
        <v>0</v>
      </c>
      <c r="CC194" s="17">
        <f t="shared" si="1291"/>
        <v>0</v>
      </c>
      <c r="CD194" s="17">
        <f t="shared" si="1291"/>
        <v>0</v>
      </c>
      <c r="CE194" s="17">
        <f t="shared" si="1291"/>
        <v>0</v>
      </c>
      <c r="CF194" s="17">
        <f t="shared" si="1291"/>
        <v>0</v>
      </c>
      <c r="CG194" s="17">
        <f t="shared" si="1291"/>
        <v>0</v>
      </c>
      <c r="CH194" s="17">
        <f t="shared" si="1291"/>
        <v>0</v>
      </c>
      <c r="CI194" s="17">
        <f t="shared" si="1291"/>
        <v>0</v>
      </c>
      <c r="CJ194" s="17">
        <f t="shared" si="1291"/>
        <v>0</v>
      </c>
      <c r="CK194" s="17">
        <f t="shared" si="1291"/>
        <v>0</v>
      </c>
      <c r="CL194" s="17">
        <f t="shared" si="1291"/>
        <v>0</v>
      </c>
      <c r="CM194" s="17">
        <f t="shared" si="1291"/>
        <v>0</v>
      </c>
      <c r="CN194" s="17">
        <f t="shared" si="1291"/>
        <v>0</v>
      </c>
      <c r="CO194" s="17">
        <f t="shared" si="1291"/>
        <v>0</v>
      </c>
    </row>
    <row r="195" spans="1:93" s="556" customFormat="1">
      <c r="C195" s="556">
        <f t="shared" si="1248"/>
        <v>28</v>
      </c>
      <c r="D195" s="632">
        <f t="shared" si="1245"/>
        <v>-0.04</v>
      </c>
      <c r="E195" s="632"/>
      <c r="F195" s="632"/>
      <c r="G195" s="632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>
        <f>IF((AJ163-$AI163)&gt;$D164,0,$D195*(AJ167))</f>
        <v>-231.56</v>
      </c>
      <c r="AK195" s="17">
        <f t="shared" ref="AK195:CO195" si="1292">IF((AK163-$AI163)&gt;$D164,0,$D195*(AK167))</f>
        <v>-232.12</v>
      </c>
      <c r="AL195" s="17">
        <f t="shared" si="1292"/>
        <v>-232.72</v>
      </c>
      <c r="AM195" s="17">
        <f t="shared" si="1292"/>
        <v>-233.28</v>
      </c>
      <c r="AN195" s="17">
        <f t="shared" si="1292"/>
        <v>-233.88</v>
      </c>
      <c r="AO195" s="17">
        <f t="shared" si="1292"/>
        <v>-234.44</v>
      </c>
      <c r="AP195" s="17">
        <f t="shared" si="1292"/>
        <v>-235.04</v>
      </c>
      <c r="AQ195" s="17">
        <f t="shared" si="1292"/>
        <v>-235.64000000000001</v>
      </c>
      <c r="AR195" s="17">
        <f t="shared" si="1292"/>
        <v>-236.20000000000002</v>
      </c>
      <c r="AS195" s="17">
        <f t="shared" si="1292"/>
        <v>-236.8</v>
      </c>
      <c r="AT195" s="17">
        <f t="shared" si="1292"/>
        <v>-237.4</v>
      </c>
      <c r="AU195" s="17">
        <f t="shared" si="1292"/>
        <v>-238</v>
      </c>
      <c r="AV195" s="17">
        <f t="shared" si="1292"/>
        <v>-238.6</v>
      </c>
      <c r="AW195" s="17">
        <f t="shared" si="1292"/>
        <v>-239.20000000000002</v>
      </c>
      <c r="AX195" s="17">
        <f t="shared" si="1292"/>
        <v>-239.8</v>
      </c>
      <c r="AY195" s="17">
        <f t="shared" si="1292"/>
        <v>-240.4</v>
      </c>
      <c r="AZ195" s="17">
        <f t="shared" si="1292"/>
        <v>-241</v>
      </c>
      <c r="BA195" s="17">
        <f t="shared" si="1292"/>
        <v>-241.6</v>
      </c>
      <c r="BB195" s="17">
        <f t="shared" si="1292"/>
        <v>-242.20000000000002</v>
      </c>
      <c r="BC195" s="17">
        <f t="shared" si="1292"/>
        <v>-242.8</v>
      </c>
      <c r="BD195" s="17">
        <f t="shared" si="1292"/>
        <v>-243.4</v>
      </c>
      <c r="BE195" s="17">
        <f t="shared" si="1292"/>
        <v>-244</v>
      </c>
      <c r="BF195" s="17">
        <f t="shared" si="1292"/>
        <v>-244.6</v>
      </c>
      <c r="BG195" s="17">
        <f t="shared" si="1292"/>
        <v>-245.24</v>
      </c>
      <c r="BH195" s="17">
        <f t="shared" si="1292"/>
        <v>-245.84</v>
      </c>
      <c r="BI195" s="17">
        <f t="shared" si="1292"/>
        <v>0</v>
      </c>
      <c r="BJ195" s="17">
        <f t="shared" si="1292"/>
        <v>0</v>
      </c>
      <c r="BK195" s="17">
        <f t="shared" si="1292"/>
        <v>0</v>
      </c>
      <c r="BL195" s="17">
        <f t="shared" si="1292"/>
        <v>0</v>
      </c>
      <c r="BM195" s="17">
        <f t="shared" si="1292"/>
        <v>0</v>
      </c>
      <c r="BN195" s="17">
        <f t="shared" si="1292"/>
        <v>0</v>
      </c>
      <c r="BO195" s="17">
        <f t="shared" si="1292"/>
        <v>0</v>
      </c>
      <c r="BP195" s="17">
        <f t="shared" si="1292"/>
        <v>0</v>
      </c>
      <c r="BQ195" s="17">
        <f t="shared" si="1292"/>
        <v>0</v>
      </c>
      <c r="BR195" s="17">
        <f t="shared" si="1292"/>
        <v>0</v>
      </c>
      <c r="BS195" s="17">
        <f t="shared" si="1292"/>
        <v>0</v>
      </c>
      <c r="BT195" s="17">
        <f t="shared" si="1292"/>
        <v>0</v>
      </c>
      <c r="BU195" s="17">
        <f t="shared" si="1292"/>
        <v>0</v>
      </c>
      <c r="BV195" s="17">
        <f t="shared" si="1292"/>
        <v>0</v>
      </c>
      <c r="BW195" s="17">
        <f t="shared" si="1292"/>
        <v>0</v>
      </c>
      <c r="BX195" s="17">
        <f t="shared" si="1292"/>
        <v>0</v>
      </c>
      <c r="BY195" s="17">
        <f t="shared" si="1292"/>
        <v>0</v>
      </c>
      <c r="BZ195" s="17">
        <f t="shared" si="1292"/>
        <v>0</v>
      </c>
      <c r="CA195" s="17">
        <f t="shared" si="1292"/>
        <v>0</v>
      </c>
      <c r="CB195" s="17">
        <f t="shared" si="1292"/>
        <v>0</v>
      </c>
      <c r="CC195" s="17">
        <f t="shared" si="1292"/>
        <v>0</v>
      </c>
      <c r="CD195" s="17">
        <f t="shared" si="1292"/>
        <v>0</v>
      </c>
      <c r="CE195" s="17">
        <f t="shared" si="1292"/>
        <v>0</v>
      </c>
      <c r="CF195" s="17">
        <f t="shared" si="1292"/>
        <v>0</v>
      </c>
      <c r="CG195" s="17">
        <f t="shared" si="1292"/>
        <v>0</v>
      </c>
      <c r="CH195" s="17">
        <f t="shared" si="1292"/>
        <v>0</v>
      </c>
      <c r="CI195" s="17">
        <f t="shared" si="1292"/>
        <v>0</v>
      </c>
      <c r="CJ195" s="17">
        <f t="shared" si="1292"/>
        <v>0</v>
      </c>
      <c r="CK195" s="17">
        <f t="shared" si="1292"/>
        <v>0</v>
      </c>
      <c r="CL195" s="17">
        <f t="shared" si="1292"/>
        <v>0</v>
      </c>
      <c r="CM195" s="17">
        <f t="shared" si="1292"/>
        <v>0</v>
      </c>
      <c r="CN195" s="17">
        <f t="shared" si="1292"/>
        <v>0</v>
      </c>
      <c r="CO195" s="17">
        <f t="shared" si="1292"/>
        <v>0</v>
      </c>
    </row>
    <row r="196" spans="1:93" s="556" customFormat="1">
      <c r="A196" s="10"/>
      <c r="B196" s="10"/>
      <c r="C196" s="556">
        <f t="shared" si="1248"/>
        <v>29</v>
      </c>
      <c r="D196" s="632">
        <f t="shared" si="1245"/>
        <v>-0.04</v>
      </c>
      <c r="E196" s="97"/>
      <c r="F196" s="97"/>
      <c r="G196" s="97"/>
      <c r="H196" s="289"/>
      <c r="I196" s="289"/>
      <c r="J196" s="289"/>
      <c r="K196" s="289"/>
      <c r="L196" s="289"/>
      <c r="M196" s="289"/>
      <c r="N196" s="289"/>
      <c r="O196" s="289"/>
      <c r="P196" s="289"/>
      <c r="Q196" s="289"/>
      <c r="R196" s="289"/>
      <c r="S196" s="289"/>
      <c r="T196" s="289"/>
      <c r="U196" s="289"/>
      <c r="V196" s="289"/>
      <c r="W196" s="289"/>
      <c r="X196" s="289"/>
      <c r="Y196" s="289"/>
      <c r="Z196" s="289"/>
      <c r="AA196" s="289"/>
      <c r="AB196" s="289"/>
      <c r="AC196" s="289"/>
      <c r="AD196" s="289"/>
      <c r="AE196" s="289"/>
      <c r="AF196" s="289"/>
      <c r="AG196" s="289"/>
      <c r="AH196" s="289"/>
      <c r="AI196" s="289"/>
      <c r="AJ196" s="289"/>
      <c r="AK196" s="289">
        <f>IF((AK163-$AJ163)&gt;$D164,0,$D196*(AK167))</f>
        <v>-232.12</v>
      </c>
      <c r="AL196" s="289">
        <f t="shared" ref="AL196:CO196" si="1293">IF((AL163-$AJ163)&gt;$D164,0,$D196*(AL167))</f>
        <v>-232.72</v>
      </c>
      <c r="AM196" s="289">
        <f t="shared" si="1293"/>
        <v>-233.28</v>
      </c>
      <c r="AN196" s="289">
        <f t="shared" si="1293"/>
        <v>-233.88</v>
      </c>
      <c r="AO196" s="289">
        <f t="shared" si="1293"/>
        <v>-234.44</v>
      </c>
      <c r="AP196" s="289">
        <f t="shared" si="1293"/>
        <v>-235.04</v>
      </c>
      <c r="AQ196" s="289">
        <f t="shared" si="1293"/>
        <v>-235.64000000000001</v>
      </c>
      <c r="AR196" s="289">
        <f t="shared" si="1293"/>
        <v>-236.20000000000002</v>
      </c>
      <c r="AS196" s="289">
        <f t="shared" si="1293"/>
        <v>-236.8</v>
      </c>
      <c r="AT196" s="289">
        <f t="shared" si="1293"/>
        <v>-237.4</v>
      </c>
      <c r="AU196" s="289">
        <f t="shared" si="1293"/>
        <v>-238</v>
      </c>
      <c r="AV196" s="289">
        <f t="shared" si="1293"/>
        <v>-238.6</v>
      </c>
      <c r="AW196" s="289">
        <f t="shared" si="1293"/>
        <v>-239.20000000000002</v>
      </c>
      <c r="AX196" s="289">
        <f t="shared" si="1293"/>
        <v>-239.8</v>
      </c>
      <c r="AY196" s="289">
        <f t="shared" si="1293"/>
        <v>-240.4</v>
      </c>
      <c r="AZ196" s="289">
        <f t="shared" si="1293"/>
        <v>-241</v>
      </c>
      <c r="BA196" s="289">
        <f t="shared" si="1293"/>
        <v>-241.6</v>
      </c>
      <c r="BB196" s="289">
        <f t="shared" si="1293"/>
        <v>-242.20000000000002</v>
      </c>
      <c r="BC196" s="289">
        <f t="shared" si="1293"/>
        <v>-242.8</v>
      </c>
      <c r="BD196" s="289">
        <f t="shared" si="1293"/>
        <v>-243.4</v>
      </c>
      <c r="BE196" s="289">
        <f t="shared" si="1293"/>
        <v>-244</v>
      </c>
      <c r="BF196" s="289">
        <f t="shared" si="1293"/>
        <v>-244.6</v>
      </c>
      <c r="BG196" s="289">
        <f t="shared" si="1293"/>
        <v>-245.24</v>
      </c>
      <c r="BH196" s="289">
        <f t="shared" si="1293"/>
        <v>-245.84</v>
      </c>
      <c r="BI196" s="289">
        <f t="shared" si="1293"/>
        <v>-246.44</v>
      </c>
      <c r="BJ196" s="289">
        <f t="shared" si="1293"/>
        <v>0</v>
      </c>
      <c r="BK196" s="289">
        <f t="shared" si="1293"/>
        <v>0</v>
      </c>
      <c r="BL196" s="289">
        <f t="shared" si="1293"/>
        <v>0</v>
      </c>
      <c r="BM196" s="289">
        <f t="shared" si="1293"/>
        <v>0</v>
      </c>
      <c r="BN196" s="289">
        <f t="shared" si="1293"/>
        <v>0</v>
      </c>
      <c r="BO196" s="289">
        <f t="shared" si="1293"/>
        <v>0</v>
      </c>
      <c r="BP196" s="289">
        <f t="shared" si="1293"/>
        <v>0</v>
      </c>
      <c r="BQ196" s="289">
        <f t="shared" si="1293"/>
        <v>0</v>
      </c>
      <c r="BR196" s="289">
        <f t="shared" si="1293"/>
        <v>0</v>
      </c>
      <c r="BS196" s="289">
        <f t="shared" si="1293"/>
        <v>0</v>
      </c>
      <c r="BT196" s="289">
        <f t="shared" si="1293"/>
        <v>0</v>
      </c>
      <c r="BU196" s="289">
        <f t="shared" si="1293"/>
        <v>0</v>
      </c>
      <c r="BV196" s="289">
        <f t="shared" si="1293"/>
        <v>0</v>
      </c>
      <c r="BW196" s="289">
        <f t="shared" si="1293"/>
        <v>0</v>
      </c>
      <c r="BX196" s="289">
        <f t="shared" si="1293"/>
        <v>0</v>
      </c>
      <c r="BY196" s="289">
        <f t="shared" si="1293"/>
        <v>0</v>
      </c>
      <c r="BZ196" s="289">
        <f t="shared" si="1293"/>
        <v>0</v>
      </c>
      <c r="CA196" s="289">
        <f t="shared" si="1293"/>
        <v>0</v>
      </c>
      <c r="CB196" s="289">
        <f t="shared" si="1293"/>
        <v>0</v>
      </c>
      <c r="CC196" s="289">
        <f t="shared" si="1293"/>
        <v>0</v>
      </c>
      <c r="CD196" s="289">
        <f t="shared" si="1293"/>
        <v>0</v>
      </c>
      <c r="CE196" s="289">
        <f t="shared" si="1293"/>
        <v>0</v>
      </c>
      <c r="CF196" s="289">
        <f t="shared" si="1293"/>
        <v>0</v>
      </c>
      <c r="CG196" s="289">
        <f t="shared" si="1293"/>
        <v>0</v>
      </c>
      <c r="CH196" s="289">
        <f t="shared" si="1293"/>
        <v>0</v>
      </c>
      <c r="CI196" s="289">
        <f t="shared" si="1293"/>
        <v>0</v>
      </c>
      <c r="CJ196" s="289">
        <f t="shared" si="1293"/>
        <v>0</v>
      </c>
      <c r="CK196" s="289">
        <f t="shared" si="1293"/>
        <v>0</v>
      </c>
      <c r="CL196" s="289">
        <f t="shared" si="1293"/>
        <v>0</v>
      </c>
      <c r="CM196" s="289">
        <f t="shared" si="1293"/>
        <v>0</v>
      </c>
      <c r="CN196" s="289">
        <f t="shared" si="1293"/>
        <v>0</v>
      </c>
      <c r="CO196" s="289">
        <f t="shared" si="1293"/>
        <v>0</v>
      </c>
    </row>
    <row r="197" spans="1:93" s="556" customFormat="1">
      <c r="C197" s="556">
        <f t="shared" si="1248"/>
        <v>30</v>
      </c>
      <c r="D197" s="632">
        <f t="shared" si="1245"/>
        <v>-0.04</v>
      </c>
      <c r="E197" s="632"/>
      <c r="F197" s="632"/>
      <c r="G197" s="632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>
        <f>IF((AL163-$AK163)&gt;$D164,0,$D197*(AL167))</f>
        <v>-232.72</v>
      </c>
      <c r="AM197" s="17">
        <f t="shared" ref="AM197:CO197" si="1294">IF((AM163-$AK163)&gt;$D164,0,$D197*(AM167))</f>
        <v>-233.28</v>
      </c>
      <c r="AN197" s="17">
        <f t="shared" si="1294"/>
        <v>-233.88</v>
      </c>
      <c r="AO197" s="17">
        <f t="shared" si="1294"/>
        <v>-234.44</v>
      </c>
      <c r="AP197" s="17">
        <f t="shared" si="1294"/>
        <v>-235.04</v>
      </c>
      <c r="AQ197" s="17">
        <f t="shared" si="1294"/>
        <v>-235.64000000000001</v>
      </c>
      <c r="AR197" s="17">
        <f t="shared" si="1294"/>
        <v>-236.20000000000002</v>
      </c>
      <c r="AS197" s="17">
        <f t="shared" si="1294"/>
        <v>-236.8</v>
      </c>
      <c r="AT197" s="17">
        <f t="shared" si="1294"/>
        <v>-237.4</v>
      </c>
      <c r="AU197" s="17">
        <f t="shared" si="1294"/>
        <v>-238</v>
      </c>
      <c r="AV197" s="17">
        <f t="shared" si="1294"/>
        <v>-238.6</v>
      </c>
      <c r="AW197" s="17">
        <f t="shared" si="1294"/>
        <v>-239.20000000000002</v>
      </c>
      <c r="AX197" s="17">
        <f t="shared" si="1294"/>
        <v>-239.8</v>
      </c>
      <c r="AY197" s="17">
        <f t="shared" si="1294"/>
        <v>-240.4</v>
      </c>
      <c r="AZ197" s="17">
        <f t="shared" si="1294"/>
        <v>-241</v>
      </c>
      <c r="BA197" s="17">
        <f t="shared" si="1294"/>
        <v>-241.6</v>
      </c>
      <c r="BB197" s="17">
        <f t="shared" si="1294"/>
        <v>-242.20000000000002</v>
      </c>
      <c r="BC197" s="17">
        <f t="shared" si="1294"/>
        <v>-242.8</v>
      </c>
      <c r="BD197" s="17">
        <f t="shared" si="1294"/>
        <v>-243.4</v>
      </c>
      <c r="BE197" s="17">
        <f t="shared" si="1294"/>
        <v>-244</v>
      </c>
      <c r="BF197" s="17">
        <f t="shared" si="1294"/>
        <v>-244.6</v>
      </c>
      <c r="BG197" s="17">
        <f t="shared" si="1294"/>
        <v>-245.24</v>
      </c>
      <c r="BH197" s="17">
        <f t="shared" si="1294"/>
        <v>-245.84</v>
      </c>
      <c r="BI197" s="17">
        <f t="shared" si="1294"/>
        <v>-246.44</v>
      </c>
      <c r="BJ197" s="17">
        <f t="shared" si="1294"/>
        <v>-247.08</v>
      </c>
      <c r="BK197" s="17">
        <f t="shared" si="1294"/>
        <v>0</v>
      </c>
      <c r="BL197" s="17">
        <f t="shared" si="1294"/>
        <v>0</v>
      </c>
      <c r="BM197" s="17">
        <f t="shared" si="1294"/>
        <v>0</v>
      </c>
      <c r="BN197" s="17">
        <f t="shared" si="1294"/>
        <v>0</v>
      </c>
      <c r="BO197" s="17">
        <f t="shared" si="1294"/>
        <v>0</v>
      </c>
      <c r="BP197" s="17">
        <f t="shared" si="1294"/>
        <v>0</v>
      </c>
      <c r="BQ197" s="17">
        <f t="shared" si="1294"/>
        <v>0</v>
      </c>
      <c r="BR197" s="17">
        <f t="shared" si="1294"/>
        <v>0</v>
      </c>
      <c r="BS197" s="17">
        <f t="shared" si="1294"/>
        <v>0</v>
      </c>
      <c r="BT197" s="17">
        <f t="shared" si="1294"/>
        <v>0</v>
      </c>
      <c r="BU197" s="17">
        <f t="shared" si="1294"/>
        <v>0</v>
      </c>
      <c r="BV197" s="17">
        <f t="shared" si="1294"/>
        <v>0</v>
      </c>
      <c r="BW197" s="17">
        <f t="shared" si="1294"/>
        <v>0</v>
      </c>
      <c r="BX197" s="17">
        <f t="shared" si="1294"/>
        <v>0</v>
      </c>
      <c r="BY197" s="17">
        <f t="shared" si="1294"/>
        <v>0</v>
      </c>
      <c r="BZ197" s="17">
        <f t="shared" si="1294"/>
        <v>0</v>
      </c>
      <c r="CA197" s="17">
        <f t="shared" si="1294"/>
        <v>0</v>
      </c>
      <c r="CB197" s="17">
        <f t="shared" si="1294"/>
        <v>0</v>
      </c>
      <c r="CC197" s="17">
        <f t="shared" si="1294"/>
        <v>0</v>
      </c>
      <c r="CD197" s="17">
        <f t="shared" si="1294"/>
        <v>0</v>
      </c>
      <c r="CE197" s="17">
        <f t="shared" si="1294"/>
        <v>0</v>
      </c>
      <c r="CF197" s="17">
        <f t="shared" si="1294"/>
        <v>0</v>
      </c>
      <c r="CG197" s="17">
        <f t="shared" si="1294"/>
        <v>0</v>
      </c>
      <c r="CH197" s="17">
        <f t="shared" si="1294"/>
        <v>0</v>
      </c>
      <c r="CI197" s="17">
        <f t="shared" si="1294"/>
        <v>0</v>
      </c>
      <c r="CJ197" s="17">
        <f t="shared" si="1294"/>
        <v>0</v>
      </c>
      <c r="CK197" s="17">
        <f t="shared" si="1294"/>
        <v>0</v>
      </c>
      <c r="CL197" s="17">
        <f t="shared" si="1294"/>
        <v>0</v>
      </c>
      <c r="CM197" s="17">
        <f t="shared" si="1294"/>
        <v>0</v>
      </c>
      <c r="CN197" s="17">
        <f t="shared" si="1294"/>
        <v>0</v>
      </c>
      <c r="CO197" s="17">
        <f t="shared" si="1294"/>
        <v>0</v>
      </c>
    </row>
    <row r="198" spans="1:93" s="556" customFormat="1">
      <c r="C198" s="556">
        <f t="shared" si="1248"/>
        <v>31</v>
      </c>
      <c r="D198" s="632">
        <f t="shared" si="1245"/>
        <v>-0.04</v>
      </c>
      <c r="E198" s="632"/>
      <c r="F198" s="632"/>
      <c r="G198" s="632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>
        <f>IF((AM163-$AL163)&gt;$D164,0,$D198*(AM167))</f>
        <v>-233.28</v>
      </c>
      <c r="AN198" s="17">
        <f t="shared" ref="AN198:CO198" si="1295">IF((AN163-$AL163)&gt;$D164,0,$D198*(AN167))</f>
        <v>-233.88</v>
      </c>
      <c r="AO198" s="17">
        <f t="shared" si="1295"/>
        <v>-234.44</v>
      </c>
      <c r="AP198" s="17">
        <f t="shared" si="1295"/>
        <v>-235.04</v>
      </c>
      <c r="AQ198" s="17">
        <f t="shared" si="1295"/>
        <v>-235.64000000000001</v>
      </c>
      <c r="AR198" s="17">
        <f t="shared" si="1295"/>
        <v>-236.20000000000002</v>
      </c>
      <c r="AS198" s="17">
        <f t="shared" si="1295"/>
        <v>-236.8</v>
      </c>
      <c r="AT198" s="17">
        <f t="shared" si="1295"/>
        <v>-237.4</v>
      </c>
      <c r="AU198" s="17">
        <f t="shared" si="1295"/>
        <v>-238</v>
      </c>
      <c r="AV198" s="17">
        <f t="shared" si="1295"/>
        <v>-238.6</v>
      </c>
      <c r="AW198" s="17">
        <f t="shared" si="1295"/>
        <v>-239.20000000000002</v>
      </c>
      <c r="AX198" s="17">
        <f t="shared" si="1295"/>
        <v>-239.8</v>
      </c>
      <c r="AY198" s="17">
        <f t="shared" si="1295"/>
        <v>-240.4</v>
      </c>
      <c r="AZ198" s="17">
        <f t="shared" si="1295"/>
        <v>-241</v>
      </c>
      <c r="BA198" s="17">
        <f t="shared" si="1295"/>
        <v>-241.6</v>
      </c>
      <c r="BB198" s="17">
        <f t="shared" si="1295"/>
        <v>-242.20000000000002</v>
      </c>
      <c r="BC198" s="17">
        <f t="shared" si="1295"/>
        <v>-242.8</v>
      </c>
      <c r="BD198" s="17">
        <f t="shared" si="1295"/>
        <v>-243.4</v>
      </c>
      <c r="BE198" s="17">
        <f t="shared" si="1295"/>
        <v>-244</v>
      </c>
      <c r="BF198" s="17">
        <f t="shared" si="1295"/>
        <v>-244.6</v>
      </c>
      <c r="BG198" s="17">
        <f t="shared" si="1295"/>
        <v>-245.24</v>
      </c>
      <c r="BH198" s="17">
        <f t="shared" si="1295"/>
        <v>-245.84</v>
      </c>
      <c r="BI198" s="17">
        <f t="shared" si="1295"/>
        <v>-246.44</v>
      </c>
      <c r="BJ198" s="17">
        <f t="shared" si="1295"/>
        <v>-247.08</v>
      </c>
      <c r="BK198" s="17">
        <f t="shared" si="1295"/>
        <v>-247.68</v>
      </c>
      <c r="BL198" s="17">
        <f t="shared" si="1295"/>
        <v>0</v>
      </c>
      <c r="BM198" s="17">
        <f t="shared" si="1295"/>
        <v>0</v>
      </c>
      <c r="BN198" s="17">
        <f t="shared" si="1295"/>
        <v>0</v>
      </c>
      <c r="BO198" s="17">
        <f t="shared" si="1295"/>
        <v>0</v>
      </c>
      <c r="BP198" s="17">
        <f t="shared" si="1295"/>
        <v>0</v>
      </c>
      <c r="BQ198" s="17">
        <f t="shared" si="1295"/>
        <v>0</v>
      </c>
      <c r="BR198" s="17">
        <f t="shared" si="1295"/>
        <v>0</v>
      </c>
      <c r="BS198" s="17">
        <f t="shared" si="1295"/>
        <v>0</v>
      </c>
      <c r="BT198" s="17">
        <f t="shared" si="1295"/>
        <v>0</v>
      </c>
      <c r="BU198" s="17">
        <f t="shared" si="1295"/>
        <v>0</v>
      </c>
      <c r="BV198" s="17">
        <f t="shared" si="1295"/>
        <v>0</v>
      </c>
      <c r="BW198" s="17">
        <f t="shared" si="1295"/>
        <v>0</v>
      </c>
      <c r="BX198" s="17">
        <f t="shared" si="1295"/>
        <v>0</v>
      </c>
      <c r="BY198" s="17">
        <f t="shared" si="1295"/>
        <v>0</v>
      </c>
      <c r="BZ198" s="17">
        <f t="shared" si="1295"/>
        <v>0</v>
      </c>
      <c r="CA198" s="17">
        <f t="shared" si="1295"/>
        <v>0</v>
      </c>
      <c r="CB198" s="17">
        <f t="shared" si="1295"/>
        <v>0</v>
      </c>
      <c r="CC198" s="17">
        <f t="shared" si="1295"/>
        <v>0</v>
      </c>
      <c r="CD198" s="17">
        <f t="shared" si="1295"/>
        <v>0</v>
      </c>
      <c r="CE198" s="17">
        <f t="shared" si="1295"/>
        <v>0</v>
      </c>
      <c r="CF198" s="17">
        <f t="shared" si="1295"/>
        <v>0</v>
      </c>
      <c r="CG198" s="17">
        <f t="shared" si="1295"/>
        <v>0</v>
      </c>
      <c r="CH198" s="17">
        <f t="shared" si="1295"/>
        <v>0</v>
      </c>
      <c r="CI198" s="17">
        <f t="shared" si="1295"/>
        <v>0</v>
      </c>
      <c r="CJ198" s="17">
        <f t="shared" si="1295"/>
        <v>0</v>
      </c>
      <c r="CK198" s="17">
        <f t="shared" si="1295"/>
        <v>0</v>
      </c>
      <c r="CL198" s="17">
        <f t="shared" si="1295"/>
        <v>0</v>
      </c>
      <c r="CM198" s="17">
        <f t="shared" si="1295"/>
        <v>0</v>
      </c>
      <c r="CN198" s="17">
        <f t="shared" si="1295"/>
        <v>0</v>
      </c>
      <c r="CO198" s="17">
        <f t="shared" si="1295"/>
        <v>0</v>
      </c>
    </row>
    <row r="199" spans="1:93" s="556" customFormat="1">
      <c r="C199" s="556">
        <f t="shared" si="1248"/>
        <v>32</v>
      </c>
      <c r="D199" s="632">
        <f t="shared" si="1245"/>
        <v>-0.04</v>
      </c>
      <c r="E199" s="632"/>
      <c r="F199" s="632"/>
      <c r="G199" s="632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>
        <f>IF((AN163-$AM163)&gt;$D164,0,$D199*(AN167))</f>
        <v>-233.88</v>
      </c>
      <c r="AO199" s="17">
        <f t="shared" ref="AO199:CO199" si="1296">IF((AO163-$AM163)&gt;$D164,0,$D199*(AO167))</f>
        <v>-234.44</v>
      </c>
      <c r="AP199" s="17">
        <f t="shared" si="1296"/>
        <v>-235.04</v>
      </c>
      <c r="AQ199" s="17">
        <f t="shared" si="1296"/>
        <v>-235.64000000000001</v>
      </c>
      <c r="AR199" s="17">
        <f t="shared" si="1296"/>
        <v>-236.20000000000002</v>
      </c>
      <c r="AS199" s="17">
        <f t="shared" si="1296"/>
        <v>-236.8</v>
      </c>
      <c r="AT199" s="17">
        <f t="shared" si="1296"/>
        <v>-237.4</v>
      </c>
      <c r="AU199" s="17">
        <f t="shared" si="1296"/>
        <v>-238</v>
      </c>
      <c r="AV199" s="17">
        <f t="shared" si="1296"/>
        <v>-238.6</v>
      </c>
      <c r="AW199" s="17">
        <f t="shared" si="1296"/>
        <v>-239.20000000000002</v>
      </c>
      <c r="AX199" s="17">
        <f t="shared" si="1296"/>
        <v>-239.8</v>
      </c>
      <c r="AY199" s="17">
        <f t="shared" si="1296"/>
        <v>-240.4</v>
      </c>
      <c r="AZ199" s="17">
        <f t="shared" si="1296"/>
        <v>-241</v>
      </c>
      <c r="BA199" s="17">
        <f t="shared" si="1296"/>
        <v>-241.6</v>
      </c>
      <c r="BB199" s="17">
        <f t="shared" si="1296"/>
        <v>-242.20000000000002</v>
      </c>
      <c r="BC199" s="17">
        <f t="shared" si="1296"/>
        <v>-242.8</v>
      </c>
      <c r="BD199" s="17">
        <f t="shared" si="1296"/>
        <v>-243.4</v>
      </c>
      <c r="BE199" s="17">
        <f t="shared" si="1296"/>
        <v>-244</v>
      </c>
      <c r="BF199" s="17">
        <f t="shared" si="1296"/>
        <v>-244.6</v>
      </c>
      <c r="BG199" s="17">
        <f t="shared" si="1296"/>
        <v>-245.24</v>
      </c>
      <c r="BH199" s="17">
        <f t="shared" si="1296"/>
        <v>-245.84</v>
      </c>
      <c r="BI199" s="17">
        <f t="shared" si="1296"/>
        <v>-246.44</v>
      </c>
      <c r="BJ199" s="17">
        <f t="shared" si="1296"/>
        <v>-247.08</v>
      </c>
      <c r="BK199" s="17">
        <f t="shared" si="1296"/>
        <v>-247.68</v>
      </c>
      <c r="BL199" s="17">
        <f t="shared" si="1296"/>
        <v>-248.32</v>
      </c>
      <c r="BM199" s="17">
        <f t="shared" si="1296"/>
        <v>0</v>
      </c>
      <c r="BN199" s="17">
        <f t="shared" si="1296"/>
        <v>0</v>
      </c>
      <c r="BO199" s="17">
        <f t="shared" si="1296"/>
        <v>0</v>
      </c>
      <c r="BP199" s="17">
        <f t="shared" si="1296"/>
        <v>0</v>
      </c>
      <c r="BQ199" s="17">
        <f t="shared" si="1296"/>
        <v>0</v>
      </c>
      <c r="BR199" s="17">
        <f t="shared" si="1296"/>
        <v>0</v>
      </c>
      <c r="BS199" s="17">
        <f t="shared" si="1296"/>
        <v>0</v>
      </c>
      <c r="BT199" s="17">
        <f t="shared" si="1296"/>
        <v>0</v>
      </c>
      <c r="BU199" s="17">
        <f t="shared" si="1296"/>
        <v>0</v>
      </c>
      <c r="BV199" s="17">
        <f t="shared" si="1296"/>
        <v>0</v>
      </c>
      <c r="BW199" s="17">
        <f t="shared" si="1296"/>
        <v>0</v>
      </c>
      <c r="BX199" s="17">
        <f t="shared" si="1296"/>
        <v>0</v>
      </c>
      <c r="BY199" s="17">
        <f t="shared" si="1296"/>
        <v>0</v>
      </c>
      <c r="BZ199" s="17">
        <f t="shared" si="1296"/>
        <v>0</v>
      </c>
      <c r="CA199" s="17">
        <f t="shared" si="1296"/>
        <v>0</v>
      </c>
      <c r="CB199" s="17">
        <f t="shared" si="1296"/>
        <v>0</v>
      </c>
      <c r="CC199" s="17">
        <f t="shared" si="1296"/>
        <v>0</v>
      </c>
      <c r="CD199" s="17">
        <f t="shared" si="1296"/>
        <v>0</v>
      </c>
      <c r="CE199" s="17">
        <f t="shared" si="1296"/>
        <v>0</v>
      </c>
      <c r="CF199" s="17">
        <f t="shared" si="1296"/>
        <v>0</v>
      </c>
      <c r="CG199" s="17">
        <f t="shared" si="1296"/>
        <v>0</v>
      </c>
      <c r="CH199" s="17">
        <f t="shared" si="1296"/>
        <v>0</v>
      </c>
      <c r="CI199" s="17">
        <f t="shared" si="1296"/>
        <v>0</v>
      </c>
      <c r="CJ199" s="17">
        <f t="shared" si="1296"/>
        <v>0</v>
      </c>
      <c r="CK199" s="17">
        <f t="shared" si="1296"/>
        <v>0</v>
      </c>
      <c r="CL199" s="17">
        <f t="shared" si="1296"/>
        <v>0</v>
      </c>
      <c r="CM199" s="17">
        <f t="shared" si="1296"/>
        <v>0</v>
      </c>
      <c r="CN199" s="17">
        <f t="shared" si="1296"/>
        <v>0</v>
      </c>
      <c r="CO199" s="17">
        <f t="shared" si="1296"/>
        <v>0</v>
      </c>
    </row>
    <row r="200" spans="1:93" s="556" customFormat="1">
      <c r="C200" s="556">
        <f t="shared" si="1248"/>
        <v>33</v>
      </c>
      <c r="D200" s="632">
        <f t="shared" si="1245"/>
        <v>-0.04</v>
      </c>
      <c r="E200" s="632"/>
      <c r="F200" s="632"/>
      <c r="G200" s="632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641"/>
      <c r="AO200" s="17">
        <f>IF((AO163-$AN163)&gt;$D164,0,$D200*(AO167))</f>
        <v>-234.44</v>
      </c>
      <c r="AP200" s="17">
        <f t="shared" ref="AP200:CO200" si="1297">IF((AP163-$AN163)&gt;$D164,0,$D200*(AP167))</f>
        <v>-235.04</v>
      </c>
      <c r="AQ200" s="17">
        <f t="shared" si="1297"/>
        <v>-235.64000000000001</v>
      </c>
      <c r="AR200" s="17">
        <f t="shared" si="1297"/>
        <v>-236.20000000000002</v>
      </c>
      <c r="AS200" s="17">
        <f t="shared" si="1297"/>
        <v>-236.8</v>
      </c>
      <c r="AT200" s="17">
        <f t="shared" si="1297"/>
        <v>-237.4</v>
      </c>
      <c r="AU200" s="17">
        <f t="shared" si="1297"/>
        <v>-238</v>
      </c>
      <c r="AV200" s="17">
        <f t="shared" si="1297"/>
        <v>-238.6</v>
      </c>
      <c r="AW200" s="17">
        <f t="shared" si="1297"/>
        <v>-239.20000000000002</v>
      </c>
      <c r="AX200" s="17">
        <f t="shared" si="1297"/>
        <v>-239.8</v>
      </c>
      <c r="AY200" s="17">
        <f t="shared" si="1297"/>
        <v>-240.4</v>
      </c>
      <c r="AZ200" s="17">
        <f t="shared" si="1297"/>
        <v>-241</v>
      </c>
      <c r="BA200" s="17">
        <f t="shared" si="1297"/>
        <v>-241.6</v>
      </c>
      <c r="BB200" s="17">
        <f t="shared" si="1297"/>
        <v>-242.20000000000002</v>
      </c>
      <c r="BC200" s="17">
        <f t="shared" si="1297"/>
        <v>-242.8</v>
      </c>
      <c r="BD200" s="17">
        <f t="shared" si="1297"/>
        <v>-243.4</v>
      </c>
      <c r="BE200" s="17">
        <f t="shared" si="1297"/>
        <v>-244</v>
      </c>
      <c r="BF200" s="17">
        <f t="shared" si="1297"/>
        <v>-244.6</v>
      </c>
      <c r="BG200" s="17">
        <f t="shared" si="1297"/>
        <v>-245.24</v>
      </c>
      <c r="BH200" s="17">
        <f t="shared" si="1297"/>
        <v>-245.84</v>
      </c>
      <c r="BI200" s="17">
        <f t="shared" si="1297"/>
        <v>-246.44</v>
      </c>
      <c r="BJ200" s="17">
        <f t="shared" si="1297"/>
        <v>-247.08</v>
      </c>
      <c r="BK200" s="17">
        <f t="shared" si="1297"/>
        <v>-247.68</v>
      </c>
      <c r="BL200" s="17">
        <f t="shared" si="1297"/>
        <v>-248.32</v>
      </c>
      <c r="BM200" s="17">
        <f t="shared" si="1297"/>
        <v>-248.92000000000002</v>
      </c>
      <c r="BN200" s="17">
        <f t="shared" si="1297"/>
        <v>0</v>
      </c>
      <c r="BO200" s="17">
        <f t="shared" si="1297"/>
        <v>0</v>
      </c>
      <c r="BP200" s="17">
        <f t="shared" si="1297"/>
        <v>0</v>
      </c>
      <c r="BQ200" s="17">
        <f t="shared" si="1297"/>
        <v>0</v>
      </c>
      <c r="BR200" s="17">
        <f t="shared" si="1297"/>
        <v>0</v>
      </c>
      <c r="BS200" s="17">
        <f t="shared" si="1297"/>
        <v>0</v>
      </c>
      <c r="BT200" s="17">
        <f t="shared" si="1297"/>
        <v>0</v>
      </c>
      <c r="BU200" s="17">
        <f t="shared" si="1297"/>
        <v>0</v>
      </c>
      <c r="BV200" s="17">
        <f t="shared" si="1297"/>
        <v>0</v>
      </c>
      <c r="BW200" s="17">
        <f t="shared" si="1297"/>
        <v>0</v>
      </c>
      <c r="BX200" s="17">
        <f t="shared" si="1297"/>
        <v>0</v>
      </c>
      <c r="BY200" s="17">
        <f t="shared" si="1297"/>
        <v>0</v>
      </c>
      <c r="BZ200" s="17">
        <f t="shared" si="1297"/>
        <v>0</v>
      </c>
      <c r="CA200" s="17">
        <f t="shared" si="1297"/>
        <v>0</v>
      </c>
      <c r="CB200" s="17">
        <f t="shared" si="1297"/>
        <v>0</v>
      </c>
      <c r="CC200" s="17">
        <f t="shared" si="1297"/>
        <v>0</v>
      </c>
      <c r="CD200" s="17">
        <f t="shared" si="1297"/>
        <v>0</v>
      </c>
      <c r="CE200" s="17">
        <f t="shared" si="1297"/>
        <v>0</v>
      </c>
      <c r="CF200" s="17">
        <f t="shared" si="1297"/>
        <v>0</v>
      </c>
      <c r="CG200" s="17">
        <f t="shared" si="1297"/>
        <v>0</v>
      </c>
      <c r="CH200" s="17">
        <f t="shared" si="1297"/>
        <v>0</v>
      </c>
      <c r="CI200" s="17">
        <f t="shared" si="1297"/>
        <v>0</v>
      </c>
      <c r="CJ200" s="17">
        <f t="shared" si="1297"/>
        <v>0</v>
      </c>
      <c r="CK200" s="17">
        <f t="shared" si="1297"/>
        <v>0</v>
      </c>
      <c r="CL200" s="17">
        <f t="shared" si="1297"/>
        <v>0</v>
      </c>
      <c r="CM200" s="17">
        <f t="shared" si="1297"/>
        <v>0</v>
      </c>
      <c r="CN200" s="17">
        <f t="shared" si="1297"/>
        <v>0</v>
      </c>
      <c r="CO200" s="17">
        <f t="shared" si="1297"/>
        <v>0</v>
      </c>
    </row>
    <row r="201" spans="1:93" s="556" customFormat="1">
      <c r="C201" s="556">
        <f t="shared" si="1248"/>
        <v>34</v>
      </c>
      <c r="D201" s="632">
        <f t="shared" si="1245"/>
        <v>-0.04</v>
      </c>
      <c r="E201" s="632"/>
      <c r="F201" s="632"/>
      <c r="G201" s="632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>
        <f>IF((AP163-$AO163)&gt;$D164,0,$D201*(AP167))</f>
        <v>-235.04</v>
      </c>
      <c r="AQ201" s="17">
        <f t="shared" ref="AQ201:CO201" si="1298">IF((AQ163-$AO163)&gt;$D164,0,$D201*(AQ167))</f>
        <v>-235.64000000000001</v>
      </c>
      <c r="AR201" s="17">
        <f t="shared" si="1298"/>
        <v>-236.20000000000002</v>
      </c>
      <c r="AS201" s="17">
        <f t="shared" si="1298"/>
        <v>-236.8</v>
      </c>
      <c r="AT201" s="17">
        <f t="shared" si="1298"/>
        <v>-237.4</v>
      </c>
      <c r="AU201" s="17">
        <f t="shared" si="1298"/>
        <v>-238</v>
      </c>
      <c r="AV201" s="17">
        <f t="shared" si="1298"/>
        <v>-238.6</v>
      </c>
      <c r="AW201" s="17">
        <f t="shared" si="1298"/>
        <v>-239.20000000000002</v>
      </c>
      <c r="AX201" s="17">
        <f t="shared" si="1298"/>
        <v>-239.8</v>
      </c>
      <c r="AY201" s="17">
        <f t="shared" si="1298"/>
        <v>-240.4</v>
      </c>
      <c r="AZ201" s="17">
        <f t="shared" si="1298"/>
        <v>-241</v>
      </c>
      <c r="BA201" s="17">
        <f t="shared" si="1298"/>
        <v>-241.6</v>
      </c>
      <c r="BB201" s="17">
        <f t="shared" si="1298"/>
        <v>-242.20000000000002</v>
      </c>
      <c r="BC201" s="17">
        <f t="shared" si="1298"/>
        <v>-242.8</v>
      </c>
      <c r="BD201" s="17">
        <f t="shared" si="1298"/>
        <v>-243.4</v>
      </c>
      <c r="BE201" s="17">
        <f t="shared" si="1298"/>
        <v>-244</v>
      </c>
      <c r="BF201" s="17">
        <f t="shared" si="1298"/>
        <v>-244.6</v>
      </c>
      <c r="BG201" s="17">
        <f t="shared" si="1298"/>
        <v>-245.24</v>
      </c>
      <c r="BH201" s="17">
        <f t="shared" si="1298"/>
        <v>-245.84</v>
      </c>
      <c r="BI201" s="17">
        <f t="shared" si="1298"/>
        <v>-246.44</v>
      </c>
      <c r="BJ201" s="17">
        <f t="shared" si="1298"/>
        <v>-247.08</v>
      </c>
      <c r="BK201" s="17">
        <f t="shared" si="1298"/>
        <v>-247.68</v>
      </c>
      <c r="BL201" s="17">
        <f t="shared" si="1298"/>
        <v>-248.32</v>
      </c>
      <c r="BM201" s="17">
        <f t="shared" si="1298"/>
        <v>-248.92000000000002</v>
      </c>
      <c r="BN201" s="17">
        <f t="shared" si="1298"/>
        <v>-249.56</v>
      </c>
      <c r="BO201" s="17">
        <f t="shared" si="1298"/>
        <v>0</v>
      </c>
      <c r="BP201" s="17">
        <f t="shared" si="1298"/>
        <v>0</v>
      </c>
      <c r="BQ201" s="17">
        <f t="shared" si="1298"/>
        <v>0</v>
      </c>
      <c r="BR201" s="17">
        <f t="shared" si="1298"/>
        <v>0</v>
      </c>
      <c r="BS201" s="17">
        <f t="shared" si="1298"/>
        <v>0</v>
      </c>
      <c r="BT201" s="17">
        <f t="shared" si="1298"/>
        <v>0</v>
      </c>
      <c r="BU201" s="17">
        <f t="shared" si="1298"/>
        <v>0</v>
      </c>
      <c r="BV201" s="17">
        <f t="shared" si="1298"/>
        <v>0</v>
      </c>
      <c r="BW201" s="17">
        <f t="shared" si="1298"/>
        <v>0</v>
      </c>
      <c r="BX201" s="17">
        <f t="shared" si="1298"/>
        <v>0</v>
      </c>
      <c r="BY201" s="17">
        <f t="shared" si="1298"/>
        <v>0</v>
      </c>
      <c r="BZ201" s="17">
        <f t="shared" si="1298"/>
        <v>0</v>
      </c>
      <c r="CA201" s="17">
        <f t="shared" si="1298"/>
        <v>0</v>
      </c>
      <c r="CB201" s="17">
        <f t="shared" si="1298"/>
        <v>0</v>
      </c>
      <c r="CC201" s="17">
        <f t="shared" si="1298"/>
        <v>0</v>
      </c>
      <c r="CD201" s="17">
        <f t="shared" si="1298"/>
        <v>0</v>
      </c>
      <c r="CE201" s="17">
        <f t="shared" si="1298"/>
        <v>0</v>
      </c>
      <c r="CF201" s="17">
        <f t="shared" si="1298"/>
        <v>0</v>
      </c>
      <c r="CG201" s="17">
        <f t="shared" si="1298"/>
        <v>0</v>
      </c>
      <c r="CH201" s="17">
        <f t="shared" si="1298"/>
        <v>0</v>
      </c>
      <c r="CI201" s="17">
        <f t="shared" si="1298"/>
        <v>0</v>
      </c>
      <c r="CJ201" s="17">
        <f t="shared" si="1298"/>
        <v>0</v>
      </c>
      <c r="CK201" s="17">
        <f t="shared" si="1298"/>
        <v>0</v>
      </c>
      <c r="CL201" s="17">
        <f t="shared" si="1298"/>
        <v>0</v>
      </c>
      <c r="CM201" s="17">
        <f t="shared" si="1298"/>
        <v>0</v>
      </c>
      <c r="CN201" s="17">
        <f t="shared" si="1298"/>
        <v>0</v>
      </c>
      <c r="CO201" s="17">
        <f t="shared" si="1298"/>
        <v>0</v>
      </c>
    </row>
    <row r="202" spans="1:93" s="556" customFormat="1">
      <c r="C202" s="556">
        <f t="shared" si="1248"/>
        <v>35</v>
      </c>
      <c r="D202" s="632">
        <f t="shared" si="1245"/>
        <v>-0.04</v>
      </c>
      <c r="E202" s="632"/>
      <c r="F202" s="632"/>
      <c r="G202" s="632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>
        <f>IF((AQ163-$AP163)&gt;$D164,0,$D202*(AQ167))</f>
        <v>-235.64000000000001</v>
      </c>
      <c r="AR202" s="17">
        <f t="shared" ref="AR202:CO202" si="1299">IF((AR163-$AP163)&gt;$D164,0,$D202*(AR167))</f>
        <v>-236.20000000000002</v>
      </c>
      <c r="AS202" s="17">
        <f t="shared" si="1299"/>
        <v>-236.8</v>
      </c>
      <c r="AT202" s="17">
        <f t="shared" si="1299"/>
        <v>-237.4</v>
      </c>
      <c r="AU202" s="17">
        <f t="shared" si="1299"/>
        <v>-238</v>
      </c>
      <c r="AV202" s="17">
        <f t="shared" si="1299"/>
        <v>-238.6</v>
      </c>
      <c r="AW202" s="17">
        <f t="shared" si="1299"/>
        <v>-239.20000000000002</v>
      </c>
      <c r="AX202" s="17">
        <f t="shared" si="1299"/>
        <v>-239.8</v>
      </c>
      <c r="AY202" s="17">
        <f t="shared" si="1299"/>
        <v>-240.4</v>
      </c>
      <c r="AZ202" s="17">
        <f t="shared" si="1299"/>
        <v>-241</v>
      </c>
      <c r="BA202" s="17">
        <f t="shared" si="1299"/>
        <v>-241.6</v>
      </c>
      <c r="BB202" s="17">
        <f t="shared" si="1299"/>
        <v>-242.20000000000002</v>
      </c>
      <c r="BC202" s="17">
        <f t="shared" si="1299"/>
        <v>-242.8</v>
      </c>
      <c r="BD202" s="17">
        <f t="shared" si="1299"/>
        <v>-243.4</v>
      </c>
      <c r="BE202" s="17">
        <f t="shared" si="1299"/>
        <v>-244</v>
      </c>
      <c r="BF202" s="17">
        <f t="shared" si="1299"/>
        <v>-244.6</v>
      </c>
      <c r="BG202" s="17">
        <f t="shared" si="1299"/>
        <v>-245.24</v>
      </c>
      <c r="BH202" s="17">
        <f t="shared" si="1299"/>
        <v>-245.84</v>
      </c>
      <c r="BI202" s="17">
        <f t="shared" si="1299"/>
        <v>-246.44</v>
      </c>
      <c r="BJ202" s="17">
        <f t="shared" si="1299"/>
        <v>-247.08</v>
      </c>
      <c r="BK202" s="17">
        <f t="shared" si="1299"/>
        <v>-247.68</v>
      </c>
      <c r="BL202" s="17">
        <f t="shared" si="1299"/>
        <v>-248.32</v>
      </c>
      <c r="BM202" s="17">
        <f t="shared" si="1299"/>
        <v>-248.92000000000002</v>
      </c>
      <c r="BN202" s="17">
        <f t="shared" si="1299"/>
        <v>-249.56</v>
      </c>
      <c r="BO202" s="17">
        <f t="shared" si="1299"/>
        <v>-250.16</v>
      </c>
      <c r="BP202" s="17">
        <f t="shared" si="1299"/>
        <v>0</v>
      </c>
      <c r="BQ202" s="17">
        <f t="shared" si="1299"/>
        <v>0</v>
      </c>
      <c r="BR202" s="17">
        <f t="shared" si="1299"/>
        <v>0</v>
      </c>
      <c r="BS202" s="17">
        <f t="shared" si="1299"/>
        <v>0</v>
      </c>
      <c r="BT202" s="17">
        <f t="shared" si="1299"/>
        <v>0</v>
      </c>
      <c r="BU202" s="17">
        <f t="shared" si="1299"/>
        <v>0</v>
      </c>
      <c r="BV202" s="17">
        <f t="shared" si="1299"/>
        <v>0</v>
      </c>
      <c r="BW202" s="17">
        <f t="shared" si="1299"/>
        <v>0</v>
      </c>
      <c r="BX202" s="17">
        <f t="shared" si="1299"/>
        <v>0</v>
      </c>
      <c r="BY202" s="17">
        <f t="shared" si="1299"/>
        <v>0</v>
      </c>
      <c r="BZ202" s="17">
        <f t="shared" si="1299"/>
        <v>0</v>
      </c>
      <c r="CA202" s="17">
        <f t="shared" si="1299"/>
        <v>0</v>
      </c>
      <c r="CB202" s="17">
        <f t="shared" si="1299"/>
        <v>0</v>
      </c>
      <c r="CC202" s="17">
        <f t="shared" si="1299"/>
        <v>0</v>
      </c>
      <c r="CD202" s="17">
        <f t="shared" si="1299"/>
        <v>0</v>
      </c>
      <c r="CE202" s="17">
        <f t="shared" si="1299"/>
        <v>0</v>
      </c>
      <c r="CF202" s="17">
        <f t="shared" si="1299"/>
        <v>0</v>
      </c>
      <c r="CG202" s="17">
        <f t="shared" si="1299"/>
        <v>0</v>
      </c>
      <c r="CH202" s="17">
        <f t="shared" si="1299"/>
        <v>0</v>
      </c>
      <c r="CI202" s="17">
        <f t="shared" si="1299"/>
        <v>0</v>
      </c>
      <c r="CJ202" s="17">
        <f t="shared" si="1299"/>
        <v>0</v>
      </c>
      <c r="CK202" s="17">
        <f t="shared" si="1299"/>
        <v>0</v>
      </c>
      <c r="CL202" s="17">
        <f t="shared" si="1299"/>
        <v>0</v>
      </c>
      <c r="CM202" s="17">
        <f t="shared" si="1299"/>
        <v>0</v>
      </c>
      <c r="CN202" s="17">
        <f t="shared" si="1299"/>
        <v>0</v>
      </c>
      <c r="CO202" s="17">
        <f t="shared" si="1299"/>
        <v>0</v>
      </c>
    </row>
    <row r="203" spans="1:93" s="556" customFormat="1">
      <c r="C203" s="556">
        <f t="shared" si="1248"/>
        <v>36</v>
      </c>
      <c r="D203" s="632">
        <f t="shared" si="1245"/>
        <v>-0.04</v>
      </c>
      <c r="E203" s="632"/>
      <c r="F203" s="632"/>
      <c r="G203" s="632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>
        <f>IF((AR163-$AQ163)&gt;$D164,0,$D203*(AR167))</f>
        <v>-236.20000000000002</v>
      </c>
      <c r="AS203" s="17">
        <f t="shared" ref="AS203:CO203" si="1300">IF((AS163-$AQ163)&gt;$D164,0,$D203*(AS167))</f>
        <v>-236.8</v>
      </c>
      <c r="AT203" s="17">
        <f t="shared" si="1300"/>
        <v>-237.4</v>
      </c>
      <c r="AU203" s="17">
        <f t="shared" si="1300"/>
        <v>-238</v>
      </c>
      <c r="AV203" s="17">
        <f t="shared" si="1300"/>
        <v>-238.6</v>
      </c>
      <c r="AW203" s="17">
        <f t="shared" si="1300"/>
        <v>-239.20000000000002</v>
      </c>
      <c r="AX203" s="17">
        <f t="shared" si="1300"/>
        <v>-239.8</v>
      </c>
      <c r="AY203" s="17">
        <f t="shared" si="1300"/>
        <v>-240.4</v>
      </c>
      <c r="AZ203" s="17">
        <f t="shared" si="1300"/>
        <v>-241</v>
      </c>
      <c r="BA203" s="17">
        <f t="shared" si="1300"/>
        <v>-241.6</v>
      </c>
      <c r="BB203" s="17">
        <f t="shared" si="1300"/>
        <v>-242.20000000000002</v>
      </c>
      <c r="BC203" s="17">
        <f t="shared" si="1300"/>
        <v>-242.8</v>
      </c>
      <c r="BD203" s="17">
        <f t="shared" si="1300"/>
        <v>-243.4</v>
      </c>
      <c r="BE203" s="17">
        <f t="shared" si="1300"/>
        <v>-244</v>
      </c>
      <c r="BF203" s="17">
        <f t="shared" si="1300"/>
        <v>-244.6</v>
      </c>
      <c r="BG203" s="17">
        <f t="shared" si="1300"/>
        <v>-245.24</v>
      </c>
      <c r="BH203" s="17">
        <f t="shared" si="1300"/>
        <v>-245.84</v>
      </c>
      <c r="BI203" s="17">
        <f t="shared" si="1300"/>
        <v>-246.44</v>
      </c>
      <c r="BJ203" s="17">
        <f t="shared" si="1300"/>
        <v>-247.08</v>
      </c>
      <c r="BK203" s="17">
        <f t="shared" si="1300"/>
        <v>-247.68</v>
      </c>
      <c r="BL203" s="17">
        <f t="shared" si="1300"/>
        <v>-248.32</v>
      </c>
      <c r="BM203" s="17">
        <f t="shared" si="1300"/>
        <v>-248.92000000000002</v>
      </c>
      <c r="BN203" s="17">
        <f t="shared" si="1300"/>
        <v>-249.56</v>
      </c>
      <c r="BO203" s="17">
        <f t="shared" si="1300"/>
        <v>-250.16</v>
      </c>
      <c r="BP203" s="17">
        <f t="shared" si="1300"/>
        <v>-250.8</v>
      </c>
      <c r="BQ203" s="17">
        <f t="shared" si="1300"/>
        <v>0</v>
      </c>
      <c r="BR203" s="17">
        <f t="shared" si="1300"/>
        <v>0</v>
      </c>
      <c r="BS203" s="17">
        <f t="shared" si="1300"/>
        <v>0</v>
      </c>
      <c r="BT203" s="17">
        <f t="shared" si="1300"/>
        <v>0</v>
      </c>
      <c r="BU203" s="17">
        <f t="shared" si="1300"/>
        <v>0</v>
      </c>
      <c r="BV203" s="17">
        <f t="shared" si="1300"/>
        <v>0</v>
      </c>
      <c r="BW203" s="17">
        <f t="shared" si="1300"/>
        <v>0</v>
      </c>
      <c r="BX203" s="17">
        <f t="shared" si="1300"/>
        <v>0</v>
      </c>
      <c r="BY203" s="17">
        <f t="shared" si="1300"/>
        <v>0</v>
      </c>
      <c r="BZ203" s="17">
        <f t="shared" si="1300"/>
        <v>0</v>
      </c>
      <c r="CA203" s="17">
        <f t="shared" si="1300"/>
        <v>0</v>
      </c>
      <c r="CB203" s="17">
        <f t="shared" si="1300"/>
        <v>0</v>
      </c>
      <c r="CC203" s="17">
        <f t="shared" si="1300"/>
        <v>0</v>
      </c>
      <c r="CD203" s="17">
        <f t="shared" si="1300"/>
        <v>0</v>
      </c>
      <c r="CE203" s="17">
        <f t="shared" si="1300"/>
        <v>0</v>
      </c>
      <c r="CF203" s="17">
        <f t="shared" si="1300"/>
        <v>0</v>
      </c>
      <c r="CG203" s="17">
        <f t="shared" si="1300"/>
        <v>0</v>
      </c>
      <c r="CH203" s="17">
        <f t="shared" si="1300"/>
        <v>0</v>
      </c>
      <c r="CI203" s="17">
        <f t="shared" si="1300"/>
        <v>0</v>
      </c>
      <c r="CJ203" s="17">
        <f t="shared" si="1300"/>
        <v>0</v>
      </c>
      <c r="CK203" s="17">
        <f t="shared" si="1300"/>
        <v>0</v>
      </c>
      <c r="CL203" s="17">
        <f t="shared" si="1300"/>
        <v>0</v>
      </c>
      <c r="CM203" s="17">
        <f t="shared" si="1300"/>
        <v>0</v>
      </c>
      <c r="CN203" s="17">
        <f t="shared" si="1300"/>
        <v>0</v>
      </c>
      <c r="CO203" s="17">
        <f t="shared" si="1300"/>
        <v>0</v>
      </c>
    </row>
    <row r="204" spans="1:93" s="556" customFormat="1">
      <c r="C204" s="556">
        <f t="shared" si="1248"/>
        <v>37</v>
      </c>
      <c r="D204" s="632">
        <f t="shared" si="1245"/>
        <v>-0.04</v>
      </c>
      <c r="E204" s="632"/>
      <c r="F204" s="632"/>
      <c r="G204" s="632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>
        <f>IF((AS163-$AR163)&gt;$D164,0,$D204*(AS167))</f>
        <v>-236.8</v>
      </c>
      <c r="AT204" s="17">
        <f t="shared" ref="AT204:CO204" si="1301">IF((AT163-$AR163)&gt;$D164,0,$D204*(AT167))</f>
        <v>-237.4</v>
      </c>
      <c r="AU204" s="17">
        <f t="shared" si="1301"/>
        <v>-238</v>
      </c>
      <c r="AV204" s="17">
        <f t="shared" si="1301"/>
        <v>-238.6</v>
      </c>
      <c r="AW204" s="17">
        <f t="shared" si="1301"/>
        <v>-239.20000000000002</v>
      </c>
      <c r="AX204" s="17">
        <f t="shared" si="1301"/>
        <v>-239.8</v>
      </c>
      <c r="AY204" s="17">
        <f t="shared" si="1301"/>
        <v>-240.4</v>
      </c>
      <c r="AZ204" s="17">
        <f t="shared" si="1301"/>
        <v>-241</v>
      </c>
      <c r="BA204" s="17">
        <f t="shared" si="1301"/>
        <v>-241.6</v>
      </c>
      <c r="BB204" s="17">
        <f t="shared" si="1301"/>
        <v>-242.20000000000002</v>
      </c>
      <c r="BC204" s="17">
        <f t="shared" si="1301"/>
        <v>-242.8</v>
      </c>
      <c r="BD204" s="17">
        <f t="shared" si="1301"/>
        <v>-243.4</v>
      </c>
      <c r="BE204" s="17">
        <f t="shared" si="1301"/>
        <v>-244</v>
      </c>
      <c r="BF204" s="17">
        <f t="shared" si="1301"/>
        <v>-244.6</v>
      </c>
      <c r="BG204" s="17">
        <f t="shared" si="1301"/>
        <v>-245.24</v>
      </c>
      <c r="BH204" s="17">
        <f t="shared" si="1301"/>
        <v>-245.84</v>
      </c>
      <c r="BI204" s="17">
        <f t="shared" si="1301"/>
        <v>-246.44</v>
      </c>
      <c r="BJ204" s="17">
        <f t="shared" si="1301"/>
        <v>-247.08</v>
      </c>
      <c r="BK204" s="17">
        <f t="shared" si="1301"/>
        <v>-247.68</v>
      </c>
      <c r="BL204" s="17">
        <f t="shared" si="1301"/>
        <v>-248.32</v>
      </c>
      <c r="BM204" s="17">
        <f t="shared" si="1301"/>
        <v>-248.92000000000002</v>
      </c>
      <c r="BN204" s="17">
        <f t="shared" si="1301"/>
        <v>-249.56</v>
      </c>
      <c r="BO204" s="17">
        <f t="shared" si="1301"/>
        <v>-250.16</v>
      </c>
      <c r="BP204" s="17">
        <f t="shared" si="1301"/>
        <v>-250.8</v>
      </c>
      <c r="BQ204" s="17">
        <f t="shared" si="1301"/>
        <v>-251.44</v>
      </c>
      <c r="BR204" s="17">
        <f t="shared" si="1301"/>
        <v>0</v>
      </c>
      <c r="BS204" s="17">
        <f t="shared" si="1301"/>
        <v>0</v>
      </c>
      <c r="BT204" s="17">
        <f t="shared" si="1301"/>
        <v>0</v>
      </c>
      <c r="BU204" s="17">
        <f t="shared" si="1301"/>
        <v>0</v>
      </c>
      <c r="BV204" s="17">
        <f t="shared" si="1301"/>
        <v>0</v>
      </c>
      <c r="BW204" s="17">
        <f t="shared" si="1301"/>
        <v>0</v>
      </c>
      <c r="BX204" s="17">
        <f t="shared" si="1301"/>
        <v>0</v>
      </c>
      <c r="BY204" s="17">
        <f t="shared" si="1301"/>
        <v>0</v>
      </c>
      <c r="BZ204" s="17">
        <f t="shared" si="1301"/>
        <v>0</v>
      </c>
      <c r="CA204" s="17">
        <f t="shared" si="1301"/>
        <v>0</v>
      </c>
      <c r="CB204" s="17">
        <f t="shared" si="1301"/>
        <v>0</v>
      </c>
      <c r="CC204" s="17">
        <f t="shared" si="1301"/>
        <v>0</v>
      </c>
      <c r="CD204" s="17">
        <f t="shared" si="1301"/>
        <v>0</v>
      </c>
      <c r="CE204" s="17">
        <f t="shared" si="1301"/>
        <v>0</v>
      </c>
      <c r="CF204" s="17">
        <f t="shared" si="1301"/>
        <v>0</v>
      </c>
      <c r="CG204" s="17">
        <f t="shared" si="1301"/>
        <v>0</v>
      </c>
      <c r="CH204" s="17">
        <f t="shared" si="1301"/>
        <v>0</v>
      </c>
      <c r="CI204" s="17">
        <f t="shared" si="1301"/>
        <v>0</v>
      </c>
      <c r="CJ204" s="17">
        <f t="shared" si="1301"/>
        <v>0</v>
      </c>
      <c r="CK204" s="17">
        <f t="shared" si="1301"/>
        <v>0</v>
      </c>
      <c r="CL204" s="17">
        <f t="shared" si="1301"/>
        <v>0</v>
      </c>
      <c r="CM204" s="17">
        <f t="shared" si="1301"/>
        <v>0</v>
      </c>
      <c r="CN204" s="17">
        <f t="shared" si="1301"/>
        <v>0</v>
      </c>
      <c r="CO204" s="17">
        <f t="shared" si="1301"/>
        <v>0</v>
      </c>
    </row>
    <row r="205" spans="1:93" s="556" customFormat="1">
      <c r="C205" s="556">
        <f t="shared" si="1248"/>
        <v>38</v>
      </c>
      <c r="D205" s="632">
        <f t="shared" si="1245"/>
        <v>-0.04</v>
      </c>
      <c r="E205" s="632"/>
      <c r="F205" s="632"/>
      <c r="G205" s="632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>
        <f>IF((AT163-$AS163)&gt;$D164,0,$D205*(AT167))</f>
        <v>-237.4</v>
      </c>
      <c r="AU205" s="17">
        <f t="shared" ref="AU205:CO205" si="1302">IF((AU163-$AS163)&gt;$D164,0,$D205*(AU167))</f>
        <v>-238</v>
      </c>
      <c r="AV205" s="17">
        <f t="shared" si="1302"/>
        <v>-238.6</v>
      </c>
      <c r="AW205" s="17">
        <f t="shared" si="1302"/>
        <v>-239.20000000000002</v>
      </c>
      <c r="AX205" s="17">
        <f t="shared" si="1302"/>
        <v>-239.8</v>
      </c>
      <c r="AY205" s="17">
        <f t="shared" si="1302"/>
        <v>-240.4</v>
      </c>
      <c r="AZ205" s="17">
        <f t="shared" si="1302"/>
        <v>-241</v>
      </c>
      <c r="BA205" s="17">
        <f t="shared" si="1302"/>
        <v>-241.6</v>
      </c>
      <c r="BB205" s="17">
        <f t="shared" si="1302"/>
        <v>-242.20000000000002</v>
      </c>
      <c r="BC205" s="17">
        <f t="shared" si="1302"/>
        <v>-242.8</v>
      </c>
      <c r="BD205" s="17">
        <f t="shared" si="1302"/>
        <v>-243.4</v>
      </c>
      <c r="BE205" s="17">
        <f t="shared" si="1302"/>
        <v>-244</v>
      </c>
      <c r="BF205" s="17">
        <f t="shared" si="1302"/>
        <v>-244.6</v>
      </c>
      <c r="BG205" s="17">
        <f t="shared" si="1302"/>
        <v>-245.24</v>
      </c>
      <c r="BH205" s="17">
        <f t="shared" si="1302"/>
        <v>-245.84</v>
      </c>
      <c r="BI205" s="17">
        <f t="shared" si="1302"/>
        <v>-246.44</v>
      </c>
      <c r="BJ205" s="17">
        <f t="shared" si="1302"/>
        <v>-247.08</v>
      </c>
      <c r="BK205" s="17">
        <f t="shared" si="1302"/>
        <v>-247.68</v>
      </c>
      <c r="BL205" s="17">
        <f t="shared" si="1302"/>
        <v>-248.32</v>
      </c>
      <c r="BM205" s="17">
        <f t="shared" si="1302"/>
        <v>-248.92000000000002</v>
      </c>
      <c r="BN205" s="17">
        <f t="shared" si="1302"/>
        <v>-249.56</v>
      </c>
      <c r="BO205" s="17">
        <f t="shared" si="1302"/>
        <v>-250.16</v>
      </c>
      <c r="BP205" s="17">
        <f t="shared" si="1302"/>
        <v>-250.8</v>
      </c>
      <c r="BQ205" s="17">
        <f t="shared" si="1302"/>
        <v>-251.44</v>
      </c>
      <c r="BR205" s="17">
        <f t="shared" si="1302"/>
        <v>-252.04</v>
      </c>
      <c r="BS205" s="17">
        <f t="shared" si="1302"/>
        <v>0</v>
      </c>
      <c r="BT205" s="17">
        <f t="shared" si="1302"/>
        <v>0</v>
      </c>
      <c r="BU205" s="17">
        <f t="shared" si="1302"/>
        <v>0</v>
      </c>
      <c r="BV205" s="17">
        <f t="shared" si="1302"/>
        <v>0</v>
      </c>
      <c r="BW205" s="17">
        <f t="shared" si="1302"/>
        <v>0</v>
      </c>
      <c r="BX205" s="17">
        <f t="shared" si="1302"/>
        <v>0</v>
      </c>
      <c r="BY205" s="17">
        <f t="shared" si="1302"/>
        <v>0</v>
      </c>
      <c r="BZ205" s="17">
        <f t="shared" si="1302"/>
        <v>0</v>
      </c>
      <c r="CA205" s="17">
        <f t="shared" si="1302"/>
        <v>0</v>
      </c>
      <c r="CB205" s="17">
        <f t="shared" si="1302"/>
        <v>0</v>
      </c>
      <c r="CC205" s="17">
        <f t="shared" si="1302"/>
        <v>0</v>
      </c>
      <c r="CD205" s="17">
        <f t="shared" si="1302"/>
        <v>0</v>
      </c>
      <c r="CE205" s="17">
        <f t="shared" si="1302"/>
        <v>0</v>
      </c>
      <c r="CF205" s="17">
        <f t="shared" si="1302"/>
        <v>0</v>
      </c>
      <c r="CG205" s="17">
        <f t="shared" si="1302"/>
        <v>0</v>
      </c>
      <c r="CH205" s="17">
        <f t="shared" si="1302"/>
        <v>0</v>
      </c>
      <c r="CI205" s="17">
        <f t="shared" si="1302"/>
        <v>0</v>
      </c>
      <c r="CJ205" s="17">
        <f t="shared" si="1302"/>
        <v>0</v>
      </c>
      <c r="CK205" s="17">
        <f t="shared" si="1302"/>
        <v>0</v>
      </c>
      <c r="CL205" s="17">
        <f t="shared" si="1302"/>
        <v>0</v>
      </c>
      <c r="CM205" s="17">
        <f t="shared" si="1302"/>
        <v>0</v>
      </c>
      <c r="CN205" s="17">
        <f t="shared" si="1302"/>
        <v>0</v>
      </c>
      <c r="CO205" s="17">
        <f t="shared" si="1302"/>
        <v>0</v>
      </c>
    </row>
    <row r="206" spans="1:93" s="556" customFormat="1">
      <c r="C206" s="556">
        <f t="shared" si="1248"/>
        <v>39</v>
      </c>
      <c r="D206" s="632">
        <f t="shared" si="1245"/>
        <v>-0.04</v>
      </c>
      <c r="E206" s="632"/>
      <c r="F206" s="632"/>
      <c r="G206" s="632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>
        <f>IF((AU163-$AT163)&gt;$D164,0,$D206*(AU167))</f>
        <v>-238</v>
      </c>
      <c r="AV206" s="17">
        <f t="shared" ref="AV206:CO206" si="1303">IF((AV163-$AT163)&gt;$D164,0,$D206*(AV167))</f>
        <v>-238.6</v>
      </c>
      <c r="AW206" s="17">
        <f t="shared" si="1303"/>
        <v>-239.20000000000002</v>
      </c>
      <c r="AX206" s="17">
        <f t="shared" si="1303"/>
        <v>-239.8</v>
      </c>
      <c r="AY206" s="17">
        <f t="shared" si="1303"/>
        <v>-240.4</v>
      </c>
      <c r="AZ206" s="17">
        <f t="shared" si="1303"/>
        <v>-241</v>
      </c>
      <c r="BA206" s="17">
        <f t="shared" si="1303"/>
        <v>-241.6</v>
      </c>
      <c r="BB206" s="17">
        <f t="shared" si="1303"/>
        <v>-242.20000000000002</v>
      </c>
      <c r="BC206" s="17">
        <f t="shared" si="1303"/>
        <v>-242.8</v>
      </c>
      <c r="BD206" s="17">
        <f t="shared" si="1303"/>
        <v>-243.4</v>
      </c>
      <c r="BE206" s="17">
        <f t="shared" si="1303"/>
        <v>-244</v>
      </c>
      <c r="BF206" s="17">
        <f t="shared" si="1303"/>
        <v>-244.6</v>
      </c>
      <c r="BG206" s="17">
        <f t="shared" si="1303"/>
        <v>-245.24</v>
      </c>
      <c r="BH206" s="17">
        <f t="shared" si="1303"/>
        <v>-245.84</v>
      </c>
      <c r="BI206" s="17">
        <f t="shared" si="1303"/>
        <v>-246.44</v>
      </c>
      <c r="BJ206" s="17">
        <f t="shared" si="1303"/>
        <v>-247.08</v>
      </c>
      <c r="BK206" s="17">
        <f t="shared" si="1303"/>
        <v>-247.68</v>
      </c>
      <c r="BL206" s="17">
        <f t="shared" si="1303"/>
        <v>-248.32</v>
      </c>
      <c r="BM206" s="17">
        <f t="shared" si="1303"/>
        <v>-248.92000000000002</v>
      </c>
      <c r="BN206" s="17">
        <f t="shared" si="1303"/>
        <v>-249.56</v>
      </c>
      <c r="BO206" s="17">
        <f t="shared" si="1303"/>
        <v>-250.16</v>
      </c>
      <c r="BP206" s="17">
        <f t="shared" si="1303"/>
        <v>-250.8</v>
      </c>
      <c r="BQ206" s="17">
        <f t="shared" si="1303"/>
        <v>-251.44</v>
      </c>
      <c r="BR206" s="17">
        <f t="shared" si="1303"/>
        <v>-252.04</v>
      </c>
      <c r="BS206" s="17">
        <f t="shared" si="1303"/>
        <v>-252.68</v>
      </c>
      <c r="BT206" s="17">
        <f t="shared" si="1303"/>
        <v>0</v>
      </c>
      <c r="BU206" s="17">
        <f t="shared" si="1303"/>
        <v>0</v>
      </c>
      <c r="BV206" s="17">
        <f t="shared" si="1303"/>
        <v>0</v>
      </c>
      <c r="BW206" s="17">
        <f t="shared" si="1303"/>
        <v>0</v>
      </c>
      <c r="BX206" s="17">
        <f t="shared" si="1303"/>
        <v>0</v>
      </c>
      <c r="BY206" s="17">
        <f t="shared" si="1303"/>
        <v>0</v>
      </c>
      <c r="BZ206" s="17">
        <f t="shared" si="1303"/>
        <v>0</v>
      </c>
      <c r="CA206" s="17">
        <f t="shared" si="1303"/>
        <v>0</v>
      </c>
      <c r="CB206" s="17">
        <f t="shared" si="1303"/>
        <v>0</v>
      </c>
      <c r="CC206" s="17">
        <f t="shared" si="1303"/>
        <v>0</v>
      </c>
      <c r="CD206" s="17">
        <f t="shared" si="1303"/>
        <v>0</v>
      </c>
      <c r="CE206" s="17">
        <f t="shared" si="1303"/>
        <v>0</v>
      </c>
      <c r="CF206" s="17">
        <f t="shared" si="1303"/>
        <v>0</v>
      </c>
      <c r="CG206" s="17">
        <f t="shared" si="1303"/>
        <v>0</v>
      </c>
      <c r="CH206" s="17">
        <f t="shared" si="1303"/>
        <v>0</v>
      </c>
      <c r="CI206" s="17">
        <f t="shared" si="1303"/>
        <v>0</v>
      </c>
      <c r="CJ206" s="17">
        <f t="shared" si="1303"/>
        <v>0</v>
      </c>
      <c r="CK206" s="17">
        <f t="shared" si="1303"/>
        <v>0</v>
      </c>
      <c r="CL206" s="17">
        <f t="shared" si="1303"/>
        <v>0</v>
      </c>
      <c r="CM206" s="17">
        <f t="shared" si="1303"/>
        <v>0</v>
      </c>
      <c r="CN206" s="17">
        <f t="shared" si="1303"/>
        <v>0</v>
      </c>
      <c r="CO206" s="17">
        <f t="shared" si="1303"/>
        <v>0</v>
      </c>
    </row>
    <row r="207" spans="1:93" s="556" customFormat="1">
      <c r="C207" s="556">
        <f t="shared" si="1248"/>
        <v>40</v>
      </c>
      <c r="D207" s="632">
        <f t="shared" si="1245"/>
        <v>-0.04</v>
      </c>
      <c r="E207" s="632"/>
      <c r="F207" s="632"/>
      <c r="G207" s="632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  <c r="AV207" s="17">
        <f>IF((AV163-$AU163)&gt;$D164,0,$D207*(AV167))</f>
        <v>-238.6</v>
      </c>
      <c r="AW207" s="17">
        <f t="shared" ref="AW207:CO207" si="1304">IF((AW163-$AU163)&gt;$D164,0,$D207*(AW167))</f>
        <v>-239.20000000000002</v>
      </c>
      <c r="AX207" s="17">
        <f t="shared" si="1304"/>
        <v>-239.8</v>
      </c>
      <c r="AY207" s="17">
        <f t="shared" si="1304"/>
        <v>-240.4</v>
      </c>
      <c r="AZ207" s="17">
        <f t="shared" si="1304"/>
        <v>-241</v>
      </c>
      <c r="BA207" s="17">
        <f t="shared" si="1304"/>
        <v>-241.6</v>
      </c>
      <c r="BB207" s="17">
        <f t="shared" si="1304"/>
        <v>-242.20000000000002</v>
      </c>
      <c r="BC207" s="17">
        <f t="shared" si="1304"/>
        <v>-242.8</v>
      </c>
      <c r="BD207" s="17">
        <f t="shared" si="1304"/>
        <v>-243.4</v>
      </c>
      <c r="BE207" s="17">
        <f t="shared" si="1304"/>
        <v>-244</v>
      </c>
      <c r="BF207" s="17">
        <f t="shared" si="1304"/>
        <v>-244.6</v>
      </c>
      <c r="BG207" s="17">
        <f t="shared" si="1304"/>
        <v>-245.24</v>
      </c>
      <c r="BH207" s="17">
        <f t="shared" si="1304"/>
        <v>-245.84</v>
      </c>
      <c r="BI207" s="17">
        <f t="shared" si="1304"/>
        <v>-246.44</v>
      </c>
      <c r="BJ207" s="17">
        <f t="shared" si="1304"/>
        <v>-247.08</v>
      </c>
      <c r="BK207" s="17">
        <f t="shared" si="1304"/>
        <v>-247.68</v>
      </c>
      <c r="BL207" s="17">
        <f t="shared" si="1304"/>
        <v>-248.32</v>
      </c>
      <c r="BM207" s="17">
        <f t="shared" si="1304"/>
        <v>-248.92000000000002</v>
      </c>
      <c r="BN207" s="17">
        <f t="shared" si="1304"/>
        <v>-249.56</v>
      </c>
      <c r="BO207" s="17">
        <f t="shared" si="1304"/>
        <v>-250.16</v>
      </c>
      <c r="BP207" s="17">
        <f t="shared" si="1304"/>
        <v>-250.8</v>
      </c>
      <c r="BQ207" s="17">
        <f t="shared" si="1304"/>
        <v>-251.44</v>
      </c>
      <c r="BR207" s="17">
        <f t="shared" si="1304"/>
        <v>-252.04</v>
      </c>
      <c r="BS207" s="17">
        <f t="shared" si="1304"/>
        <v>-252.68</v>
      </c>
      <c r="BT207" s="17">
        <f t="shared" si="1304"/>
        <v>-253.32</v>
      </c>
      <c r="BU207" s="17">
        <f t="shared" si="1304"/>
        <v>0</v>
      </c>
      <c r="BV207" s="17">
        <f t="shared" si="1304"/>
        <v>0</v>
      </c>
      <c r="BW207" s="17">
        <f t="shared" si="1304"/>
        <v>0</v>
      </c>
      <c r="BX207" s="17">
        <f t="shared" si="1304"/>
        <v>0</v>
      </c>
      <c r="BY207" s="17">
        <f t="shared" si="1304"/>
        <v>0</v>
      </c>
      <c r="BZ207" s="17">
        <f t="shared" si="1304"/>
        <v>0</v>
      </c>
      <c r="CA207" s="17">
        <f t="shared" si="1304"/>
        <v>0</v>
      </c>
      <c r="CB207" s="17">
        <f t="shared" si="1304"/>
        <v>0</v>
      </c>
      <c r="CC207" s="17">
        <f t="shared" si="1304"/>
        <v>0</v>
      </c>
      <c r="CD207" s="17">
        <f t="shared" si="1304"/>
        <v>0</v>
      </c>
      <c r="CE207" s="17">
        <f t="shared" si="1304"/>
        <v>0</v>
      </c>
      <c r="CF207" s="17">
        <f t="shared" si="1304"/>
        <v>0</v>
      </c>
      <c r="CG207" s="17">
        <f t="shared" si="1304"/>
        <v>0</v>
      </c>
      <c r="CH207" s="17">
        <f t="shared" si="1304"/>
        <v>0</v>
      </c>
      <c r="CI207" s="17">
        <f t="shared" si="1304"/>
        <v>0</v>
      </c>
      <c r="CJ207" s="17">
        <f t="shared" si="1304"/>
        <v>0</v>
      </c>
      <c r="CK207" s="17">
        <f t="shared" si="1304"/>
        <v>0</v>
      </c>
      <c r="CL207" s="17">
        <f t="shared" si="1304"/>
        <v>0</v>
      </c>
      <c r="CM207" s="17">
        <f t="shared" si="1304"/>
        <v>0</v>
      </c>
      <c r="CN207" s="17">
        <f t="shared" si="1304"/>
        <v>0</v>
      </c>
      <c r="CO207" s="17">
        <f t="shared" si="1304"/>
        <v>0</v>
      </c>
    </row>
    <row r="208" spans="1:93" s="556" customFormat="1">
      <c r="C208" s="556">
        <f t="shared" si="1248"/>
        <v>41</v>
      </c>
      <c r="D208" s="632">
        <f t="shared" si="1245"/>
        <v>-0.04</v>
      </c>
      <c r="E208" s="632"/>
      <c r="F208" s="632"/>
      <c r="G208" s="632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  <c r="AV208" s="17"/>
      <c r="AW208" s="17">
        <f>IF((AW163-$AV163)&gt;$D164,0,$D208*(AW167))</f>
        <v>-239.20000000000002</v>
      </c>
      <c r="AX208" s="17">
        <f t="shared" ref="AX208:CO208" si="1305">IF((AX163-$AV163)&gt;$D164,0,$D208*(AX167))</f>
        <v>-239.8</v>
      </c>
      <c r="AY208" s="17">
        <f t="shared" si="1305"/>
        <v>-240.4</v>
      </c>
      <c r="AZ208" s="17">
        <f t="shared" si="1305"/>
        <v>-241</v>
      </c>
      <c r="BA208" s="17">
        <f t="shared" si="1305"/>
        <v>-241.6</v>
      </c>
      <c r="BB208" s="17">
        <f t="shared" si="1305"/>
        <v>-242.20000000000002</v>
      </c>
      <c r="BC208" s="17">
        <f t="shared" si="1305"/>
        <v>-242.8</v>
      </c>
      <c r="BD208" s="17">
        <f t="shared" si="1305"/>
        <v>-243.4</v>
      </c>
      <c r="BE208" s="17">
        <f t="shared" si="1305"/>
        <v>-244</v>
      </c>
      <c r="BF208" s="17">
        <f t="shared" si="1305"/>
        <v>-244.6</v>
      </c>
      <c r="BG208" s="17">
        <f t="shared" si="1305"/>
        <v>-245.24</v>
      </c>
      <c r="BH208" s="17">
        <f t="shared" si="1305"/>
        <v>-245.84</v>
      </c>
      <c r="BI208" s="17">
        <f t="shared" si="1305"/>
        <v>-246.44</v>
      </c>
      <c r="BJ208" s="17">
        <f t="shared" si="1305"/>
        <v>-247.08</v>
      </c>
      <c r="BK208" s="17">
        <f t="shared" si="1305"/>
        <v>-247.68</v>
      </c>
      <c r="BL208" s="17">
        <f t="shared" si="1305"/>
        <v>-248.32</v>
      </c>
      <c r="BM208" s="17">
        <f t="shared" si="1305"/>
        <v>-248.92000000000002</v>
      </c>
      <c r="BN208" s="17">
        <f t="shared" si="1305"/>
        <v>-249.56</v>
      </c>
      <c r="BO208" s="17">
        <f t="shared" si="1305"/>
        <v>-250.16</v>
      </c>
      <c r="BP208" s="17">
        <f t="shared" si="1305"/>
        <v>-250.8</v>
      </c>
      <c r="BQ208" s="17">
        <f t="shared" si="1305"/>
        <v>-251.44</v>
      </c>
      <c r="BR208" s="17">
        <f t="shared" si="1305"/>
        <v>-252.04</v>
      </c>
      <c r="BS208" s="17">
        <f t="shared" si="1305"/>
        <v>-252.68</v>
      </c>
      <c r="BT208" s="17">
        <f t="shared" si="1305"/>
        <v>-253.32</v>
      </c>
      <c r="BU208" s="17">
        <f t="shared" si="1305"/>
        <v>-253.96</v>
      </c>
      <c r="BV208" s="17">
        <f t="shared" si="1305"/>
        <v>0</v>
      </c>
      <c r="BW208" s="17">
        <f t="shared" si="1305"/>
        <v>0</v>
      </c>
      <c r="BX208" s="17">
        <f t="shared" si="1305"/>
        <v>0</v>
      </c>
      <c r="BY208" s="17">
        <f t="shared" si="1305"/>
        <v>0</v>
      </c>
      <c r="BZ208" s="17">
        <f t="shared" si="1305"/>
        <v>0</v>
      </c>
      <c r="CA208" s="17">
        <f t="shared" si="1305"/>
        <v>0</v>
      </c>
      <c r="CB208" s="17">
        <f t="shared" si="1305"/>
        <v>0</v>
      </c>
      <c r="CC208" s="17">
        <f t="shared" si="1305"/>
        <v>0</v>
      </c>
      <c r="CD208" s="17">
        <f t="shared" si="1305"/>
        <v>0</v>
      </c>
      <c r="CE208" s="17">
        <f t="shared" si="1305"/>
        <v>0</v>
      </c>
      <c r="CF208" s="17">
        <f t="shared" si="1305"/>
        <v>0</v>
      </c>
      <c r="CG208" s="17">
        <f t="shared" si="1305"/>
        <v>0</v>
      </c>
      <c r="CH208" s="17">
        <f t="shared" si="1305"/>
        <v>0</v>
      </c>
      <c r="CI208" s="17">
        <f t="shared" si="1305"/>
        <v>0</v>
      </c>
      <c r="CJ208" s="17">
        <f t="shared" si="1305"/>
        <v>0</v>
      </c>
      <c r="CK208" s="17">
        <f t="shared" si="1305"/>
        <v>0</v>
      </c>
      <c r="CL208" s="17">
        <f t="shared" si="1305"/>
        <v>0</v>
      </c>
      <c r="CM208" s="17">
        <f t="shared" si="1305"/>
        <v>0</v>
      </c>
      <c r="CN208" s="17">
        <f t="shared" si="1305"/>
        <v>0</v>
      </c>
      <c r="CO208" s="17">
        <f t="shared" si="1305"/>
        <v>0</v>
      </c>
    </row>
    <row r="209" spans="3:93" s="556" customFormat="1">
      <c r="C209" s="556">
        <f t="shared" si="1248"/>
        <v>42</v>
      </c>
      <c r="D209" s="632">
        <f t="shared" si="1245"/>
        <v>-0.04</v>
      </c>
      <c r="E209" s="632"/>
      <c r="F209" s="632"/>
      <c r="G209" s="632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  <c r="AV209" s="17"/>
      <c r="AW209" s="17"/>
      <c r="AX209" s="17">
        <f>IF((AX163-$AW163)&gt;$D164,0,$D209*(AX167))</f>
        <v>-239.8</v>
      </c>
      <c r="AY209" s="17">
        <f t="shared" ref="AY209:CO209" si="1306">IF((AY163-$AW163)&gt;$D164,0,$D209*(AY167))</f>
        <v>-240.4</v>
      </c>
      <c r="AZ209" s="17">
        <f t="shared" si="1306"/>
        <v>-241</v>
      </c>
      <c r="BA209" s="17">
        <f t="shared" si="1306"/>
        <v>-241.6</v>
      </c>
      <c r="BB209" s="17">
        <f t="shared" si="1306"/>
        <v>-242.20000000000002</v>
      </c>
      <c r="BC209" s="17">
        <f t="shared" si="1306"/>
        <v>-242.8</v>
      </c>
      <c r="BD209" s="17">
        <f t="shared" si="1306"/>
        <v>-243.4</v>
      </c>
      <c r="BE209" s="17">
        <f t="shared" si="1306"/>
        <v>-244</v>
      </c>
      <c r="BF209" s="17">
        <f t="shared" si="1306"/>
        <v>-244.6</v>
      </c>
      <c r="BG209" s="17">
        <f t="shared" si="1306"/>
        <v>-245.24</v>
      </c>
      <c r="BH209" s="17">
        <f t="shared" si="1306"/>
        <v>-245.84</v>
      </c>
      <c r="BI209" s="17">
        <f t="shared" si="1306"/>
        <v>-246.44</v>
      </c>
      <c r="BJ209" s="17">
        <f t="shared" si="1306"/>
        <v>-247.08</v>
      </c>
      <c r="BK209" s="17">
        <f t="shared" si="1306"/>
        <v>-247.68</v>
      </c>
      <c r="BL209" s="17">
        <f t="shared" si="1306"/>
        <v>-248.32</v>
      </c>
      <c r="BM209" s="17">
        <f t="shared" si="1306"/>
        <v>-248.92000000000002</v>
      </c>
      <c r="BN209" s="17">
        <f t="shared" si="1306"/>
        <v>-249.56</v>
      </c>
      <c r="BO209" s="17">
        <f t="shared" si="1306"/>
        <v>-250.16</v>
      </c>
      <c r="BP209" s="17">
        <f t="shared" si="1306"/>
        <v>-250.8</v>
      </c>
      <c r="BQ209" s="17">
        <f t="shared" si="1306"/>
        <v>-251.44</v>
      </c>
      <c r="BR209" s="17">
        <f t="shared" si="1306"/>
        <v>-252.04</v>
      </c>
      <c r="BS209" s="17">
        <f t="shared" si="1306"/>
        <v>-252.68</v>
      </c>
      <c r="BT209" s="17">
        <f t="shared" si="1306"/>
        <v>-253.32</v>
      </c>
      <c r="BU209" s="17">
        <f t="shared" si="1306"/>
        <v>-253.96</v>
      </c>
      <c r="BV209" s="17">
        <f t="shared" si="1306"/>
        <v>-254.6</v>
      </c>
      <c r="BW209" s="17">
        <f t="shared" si="1306"/>
        <v>0</v>
      </c>
      <c r="BX209" s="17">
        <f t="shared" si="1306"/>
        <v>0</v>
      </c>
      <c r="BY209" s="17">
        <f t="shared" si="1306"/>
        <v>0</v>
      </c>
      <c r="BZ209" s="17">
        <f t="shared" si="1306"/>
        <v>0</v>
      </c>
      <c r="CA209" s="17">
        <f t="shared" si="1306"/>
        <v>0</v>
      </c>
      <c r="CB209" s="17">
        <f t="shared" si="1306"/>
        <v>0</v>
      </c>
      <c r="CC209" s="17">
        <f t="shared" si="1306"/>
        <v>0</v>
      </c>
      <c r="CD209" s="17">
        <f t="shared" si="1306"/>
        <v>0</v>
      </c>
      <c r="CE209" s="17">
        <f t="shared" si="1306"/>
        <v>0</v>
      </c>
      <c r="CF209" s="17">
        <f t="shared" si="1306"/>
        <v>0</v>
      </c>
      <c r="CG209" s="17">
        <f t="shared" si="1306"/>
        <v>0</v>
      </c>
      <c r="CH209" s="17">
        <f t="shared" si="1306"/>
        <v>0</v>
      </c>
      <c r="CI209" s="17">
        <f t="shared" si="1306"/>
        <v>0</v>
      </c>
      <c r="CJ209" s="17">
        <f t="shared" si="1306"/>
        <v>0</v>
      </c>
      <c r="CK209" s="17">
        <f t="shared" si="1306"/>
        <v>0</v>
      </c>
      <c r="CL209" s="17">
        <f t="shared" si="1306"/>
        <v>0</v>
      </c>
      <c r="CM209" s="17">
        <f t="shared" si="1306"/>
        <v>0</v>
      </c>
      <c r="CN209" s="17">
        <f t="shared" si="1306"/>
        <v>0</v>
      </c>
      <c r="CO209" s="17">
        <f t="shared" si="1306"/>
        <v>0</v>
      </c>
    </row>
    <row r="210" spans="3:93" s="556" customFormat="1">
      <c r="C210" s="556">
        <f t="shared" si="1248"/>
        <v>43</v>
      </c>
      <c r="D210" s="632">
        <f t="shared" si="1245"/>
        <v>-0.04</v>
      </c>
      <c r="E210" s="632"/>
      <c r="F210" s="632"/>
      <c r="G210" s="632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  <c r="AV210" s="17"/>
      <c r="AW210" s="17"/>
      <c r="AX210" s="17"/>
      <c r="AY210" s="17">
        <f>IF((AY163-$AX163)&gt;$D164,0,$D210*(AY167))</f>
        <v>-240.4</v>
      </c>
      <c r="AZ210" s="17">
        <f t="shared" ref="AZ210:CO210" si="1307">IF((AZ163-$AX163)&gt;$D164,0,$D210*(AZ167))</f>
        <v>-241</v>
      </c>
      <c r="BA210" s="17">
        <f t="shared" si="1307"/>
        <v>-241.6</v>
      </c>
      <c r="BB210" s="17">
        <f t="shared" si="1307"/>
        <v>-242.20000000000002</v>
      </c>
      <c r="BC210" s="17">
        <f t="shared" si="1307"/>
        <v>-242.8</v>
      </c>
      <c r="BD210" s="17">
        <f t="shared" si="1307"/>
        <v>-243.4</v>
      </c>
      <c r="BE210" s="17">
        <f t="shared" si="1307"/>
        <v>-244</v>
      </c>
      <c r="BF210" s="17">
        <f t="shared" si="1307"/>
        <v>-244.6</v>
      </c>
      <c r="BG210" s="17">
        <f t="shared" si="1307"/>
        <v>-245.24</v>
      </c>
      <c r="BH210" s="17">
        <f t="shared" si="1307"/>
        <v>-245.84</v>
      </c>
      <c r="BI210" s="17">
        <f t="shared" si="1307"/>
        <v>-246.44</v>
      </c>
      <c r="BJ210" s="17">
        <f t="shared" si="1307"/>
        <v>-247.08</v>
      </c>
      <c r="BK210" s="17">
        <f t="shared" si="1307"/>
        <v>-247.68</v>
      </c>
      <c r="BL210" s="17">
        <f t="shared" si="1307"/>
        <v>-248.32</v>
      </c>
      <c r="BM210" s="17">
        <f t="shared" si="1307"/>
        <v>-248.92000000000002</v>
      </c>
      <c r="BN210" s="17">
        <f t="shared" si="1307"/>
        <v>-249.56</v>
      </c>
      <c r="BO210" s="17">
        <f t="shared" si="1307"/>
        <v>-250.16</v>
      </c>
      <c r="BP210" s="17">
        <f t="shared" si="1307"/>
        <v>-250.8</v>
      </c>
      <c r="BQ210" s="17">
        <f t="shared" si="1307"/>
        <v>-251.44</v>
      </c>
      <c r="BR210" s="17">
        <f t="shared" si="1307"/>
        <v>-252.04</v>
      </c>
      <c r="BS210" s="17">
        <f t="shared" si="1307"/>
        <v>-252.68</v>
      </c>
      <c r="BT210" s="17">
        <f t="shared" si="1307"/>
        <v>-253.32</v>
      </c>
      <c r="BU210" s="17">
        <f t="shared" si="1307"/>
        <v>-253.96</v>
      </c>
      <c r="BV210" s="17">
        <f t="shared" si="1307"/>
        <v>-254.6</v>
      </c>
      <c r="BW210" s="17">
        <f t="shared" si="1307"/>
        <v>-255.24</v>
      </c>
      <c r="BX210" s="17">
        <f t="shared" si="1307"/>
        <v>0</v>
      </c>
      <c r="BY210" s="17">
        <f t="shared" si="1307"/>
        <v>0</v>
      </c>
      <c r="BZ210" s="17">
        <f t="shared" si="1307"/>
        <v>0</v>
      </c>
      <c r="CA210" s="17">
        <f t="shared" si="1307"/>
        <v>0</v>
      </c>
      <c r="CB210" s="17">
        <f t="shared" si="1307"/>
        <v>0</v>
      </c>
      <c r="CC210" s="17">
        <f t="shared" si="1307"/>
        <v>0</v>
      </c>
      <c r="CD210" s="17">
        <f t="shared" si="1307"/>
        <v>0</v>
      </c>
      <c r="CE210" s="17">
        <f t="shared" si="1307"/>
        <v>0</v>
      </c>
      <c r="CF210" s="17">
        <f t="shared" si="1307"/>
        <v>0</v>
      </c>
      <c r="CG210" s="17">
        <f t="shared" si="1307"/>
        <v>0</v>
      </c>
      <c r="CH210" s="17">
        <f t="shared" si="1307"/>
        <v>0</v>
      </c>
      <c r="CI210" s="17">
        <f t="shared" si="1307"/>
        <v>0</v>
      </c>
      <c r="CJ210" s="17">
        <f t="shared" si="1307"/>
        <v>0</v>
      </c>
      <c r="CK210" s="17">
        <f t="shared" si="1307"/>
        <v>0</v>
      </c>
      <c r="CL210" s="17">
        <f t="shared" si="1307"/>
        <v>0</v>
      </c>
      <c r="CM210" s="17">
        <f t="shared" si="1307"/>
        <v>0</v>
      </c>
      <c r="CN210" s="17">
        <f t="shared" si="1307"/>
        <v>0</v>
      </c>
      <c r="CO210" s="17">
        <f t="shared" si="1307"/>
        <v>0</v>
      </c>
    </row>
    <row r="211" spans="3:93" s="556" customFormat="1">
      <c r="C211" s="556">
        <f t="shared" si="1248"/>
        <v>44</v>
      </c>
      <c r="D211" s="632">
        <f t="shared" si="1245"/>
        <v>-0.04</v>
      </c>
      <c r="E211" s="632"/>
      <c r="F211" s="632"/>
      <c r="G211" s="632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  <c r="AV211" s="17"/>
      <c r="AW211" s="17"/>
      <c r="AX211" s="17"/>
      <c r="AY211" s="17"/>
      <c r="AZ211" s="17">
        <f>IF((AZ163-$AY163)&gt;$D164,0,$D211*(AZ167))</f>
        <v>-241</v>
      </c>
      <c r="BA211" s="17">
        <f t="shared" ref="BA211:CO211" si="1308">IF((BA163-$AY163)&gt;$D164,0,$D211*(BA167))</f>
        <v>-241.6</v>
      </c>
      <c r="BB211" s="17">
        <f t="shared" si="1308"/>
        <v>-242.20000000000002</v>
      </c>
      <c r="BC211" s="17">
        <f t="shared" si="1308"/>
        <v>-242.8</v>
      </c>
      <c r="BD211" s="17">
        <f t="shared" si="1308"/>
        <v>-243.4</v>
      </c>
      <c r="BE211" s="17">
        <f t="shared" si="1308"/>
        <v>-244</v>
      </c>
      <c r="BF211" s="17">
        <f t="shared" si="1308"/>
        <v>-244.6</v>
      </c>
      <c r="BG211" s="17">
        <f t="shared" si="1308"/>
        <v>-245.24</v>
      </c>
      <c r="BH211" s="17">
        <f t="shared" si="1308"/>
        <v>-245.84</v>
      </c>
      <c r="BI211" s="17">
        <f t="shared" si="1308"/>
        <v>-246.44</v>
      </c>
      <c r="BJ211" s="17">
        <f t="shared" si="1308"/>
        <v>-247.08</v>
      </c>
      <c r="BK211" s="17">
        <f t="shared" si="1308"/>
        <v>-247.68</v>
      </c>
      <c r="BL211" s="17">
        <f t="shared" si="1308"/>
        <v>-248.32</v>
      </c>
      <c r="BM211" s="17">
        <f t="shared" si="1308"/>
        <v>-248.92000000000002</v>
      </c>
      <c r="BN211" s="17">
        <f t="shared" si="1308"/>
        <v>-249.56</v>
      </c>
      <c r="BO211" s="17">
        <f t="shared" si="1308"/>
        <v>-250.16</v>
      </c>
      <c r="BP211" s="17">
        <f t="shared" si="1308"/>
        <v>-250.8</v>
      </c>
      <c r="BQ211" s="17">
        <f t="shared" si="1308"/>
        <v>-251.44</v>
      </c>
      <c r="BR211" s="17">
        <f t="shared" si="1308"/>
        <v>-252.04</v>
      </c>
      <c r="BS211" s="17">
        <f t="shared" si="1308"/>
        <v>-252.68</v>
      </c>
      <c r="BT211" s="17">
        <f t="shared" si="1308"/>
        <v>-253.32</v>
      </c>
      <c r="BU211" s="17">
        <f t="shared" si="1308"/>
        <v>-253.96</v>
      </c>
      <c r="BV211" s="17">
        <f t="shared" si="1308"/>
        <v>-254.6</v>
      </c>
      <c r="BW211" s="17">
        <f t="shared" si="1308"/>
        <v>-255.24</v>
      </c>
      <c r="BX211" s="17">
        <f t="shared" si="1308"/>
        <v>-255.88</v>
      </c>
      <c r="BY211" s="17">
        <f t="shared" si="1308"/>
        <v>0</v>
      </c>
      <c r="BZ211" s="17">
        <f t="shared" si="1308"/>
        <v>0</v>
      </c>
      <c r="CA211" s="17">
        <f t="shared" si="1308"/>
        <v>0</v>
      </c>
      <c r="CB211" s="17">
        <f t="shared" si="1308"/>
        <v>0</v>
      </c>
      <c r="CC211" s="17">
        <f t="shared" si="1308"/>
        <v>0</v>
      </c>
      <c r="CD211" s="17">
        <f t="shared" si="1308"/>
        <v>0</v>
      </c>
      <c r="CE211" s="17">
        <f t="shared" si="1308"/>
        <v>0</v>
      </c>
      <c r="CF211" s="17">
        <f t="shared" si="1308"/>
        <v>0</v>
      </c>
      <c r="CG211" s="17">
        <f t="shared" si="1308"/>
        <v>0</v>
      </c>
      <c r="CH211" s="17">
        <f t="shared" si="1308"/>
        <v>0</v>
      </c>
      <c r="CI211" s="17">
        <f t="shared" si="1308"/>
        <v>0</v>
      </c>
      <c r="CJ211" s="17">
        <f t="shared" si="1308"/>
        <v>0</v>
      </c>
      <c r="CK211" s="17">
        <f t="shared" si="1308"/>
        <v>0</v>
      </c>
      <c r="CL211" s="17">
        <f t="shared" si="1308"/>
        <v>0</v>
      </c>
      <c r="CM211" s="17">
        <f t="shared" si="1308"/>
        <v>0</v>
      </c>
      <c r="CN211" s="17">
        <f t="shared" si="1308"/>
        <v>0</v>
      </c>
      <c r="CO211" s="17">
        <f t="shared" si="1308"/>
        <v>0</v>
      </c>
    </row>
    <row r="212" spans="3:93" s="556" customFormat="1">
      <c r="C212" s="556">
        <f t="shared" si="1248"/>
        <v>45</v>
      </c>
      <c r="D212" s="632">
        <f t="shared" si="1245"/>
        <v>-0.04</v>
      </c>
      <c r="E212" s="632"/>
      <c r="F212" s="632"/>
      <c r="G212" s="632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  <c r="AV212" s="17"/>
      <c r="AW212" s="17"/>
      <c r="AX212" s="17"/>
      <c r="AY212" s="17"/>
      <c r="AZ212" s="17"/>
      <c r="BA212" s="17">
        <f>IF((BA163-$AZ163)&gt;$D164,0,$D212*(BA167))</f>
        <v>-241.6</v>
      </c>
      <c r="BB212" s="17">
        <f t="shared" ref="BB212:CO212" si="1309">IF((BB163-$AZ163)&gt;$D164,0,$D212*(BB167))</f>
        <v>-242.20000000000002</v>
      </c>
      <c r="BC212" s="17">
        <f t="shared" si="1309"/>
        <v>-242.8</v>
      </c>
      <c r="BD212" s="17">
        <f t="shared" si="1309"/>
        <v>-243.4</v>
      </c>
      <c r="BE212" s="17">
        <f t="shared" si="1309"/>
        <v>-244</v>
      </c>
      <c r="BF212" s="17">
        <f t="shared" si="1309"/>
        <v>-244.6</v>
      </c>
      <c r="BG212" s="17">
        <f t="shared" si="1309"/>
        <v>-245.24</v>
      </c>
      <c r="BH212" s="17">
        <f t="shared" si="1309"/>
        <v>-245.84</v>
      </c>
      <c r="BI212" s="17">
        <f t="shared" si="1309"/>
        <v>-246.44</v>
      </c>
      <c r="BJ212" s="17">
        <f t="shared" si="1309"/>
        <v>-247.08</v>
      </c>
      <c r="BK212" s="17">
        <f t="shared" si="1309"/>
        <v>-247.68</v>
      </c>
      <c r="BL212" s="17">
        <f t="shared" si="1309"/>
        <v>-248.32</v>
      </c>
      <c r="BM212" s="17">
        <f t="shared" si="1309"/>
        <v>-248.92000000000002</v>
      </c>
      <c r="BN212" s="17">
        <f t="shared" si="1309"/>
        <v>-249.56</v>
      </c>
      <c r="BO212" s="17">
        <f t="shared" si="1309"/>
        <v>-250.16</v>
      </c>
      <c r="BP212" s="17">
        <f t="shared" si="1309"/>
        <v>-250.8</v>
      </c>
      <c r="BQ212" s="17">
        <f t="shared" si="1309"/>
        <v>-251.44</v>
      </c>
      <c r="BR212" s="17">
        <f t="shared" si="1309"/>
        <v>-252.04</v>
      </c>
      <c r="BS212" s="17">
        <f t="shared" si="1309"/>
        <v>-252.68</v>
      </c>
      <c r="BT212" s="17">
        <f t="shared" si="1309"/>
        <v>-253.32</v>
      </c>
      <c r="BU212" s="17">
        <f t="shared" si="1309"/>
        <v>-253.96</v>
      </c>
      <c r="BV212" s="17">
        <f t="shared" si="1309"/>
        <v>-254.6</v>
      </c>
      <c r="BW212" s="17">
        <f t="shared" si="1309"/>
        <v>-255.24</v>
      </c>
      <c r="BX212" s="17">
        <f t="shared" si="1309"/>
        <v>-255.88</v>
      </c>
      <c r="BY212" s="17">
        <f t="shared" si="1309"/>
        <v>-256.52</v>
      </c>
      <c r="BZ212" s="17">
        <f t="shared" si="1309"/>
        <v>0</v>
      </c>
      <c r="CA212" s="17">
        <f t="shared" si="1309"/>
        <v>0</v>
      </c>
      <c r="CB212" s="17">
        <f t="shared" si="1309"/>
        <v>0</v>
      </c>
      <c r="CC212" s="17">
        <f t="shared" si="1309"/>
        <v>0</v>
      </c>
      <c r="CD212" s="17">
        <f t="shared" si="1309"/>
        <v>0</v>
      </c>
      <c r="CE212" s="17">
        <f t="shared" si="1309"/>
        <v>0</v>
      </c>
      <c r="CF212" s="17">
        <f t="shared" si="1309"/>
        <v>0</v>
      </c>
      <c r="CG212" s="17">
        <f t="shared" si="1309"/>
        <v>0</v>
      </c>
      <c r="CH212" s="17">
        <f t="shared" si="1309"/>
        <v>0</v>
      </c>
      <c r="CI212" s="17">
        <f t="shared" si="1309"/>
        <v>0</v>
      </c>
      <c r="CJ212" s="17">
        <f t="shared" si="1309"/>
        <v>0</v>
      </c>
      <c r="CK212" s="17">
        <f t="shared" si="1309"/>
        <v>0</v>
      </c>
      <c r="CL212" s="17">
        <f t="shared" si="1309"/>
        <v>0</v>
      </c>
      <c r="CM212" s="17">
        <f t="shared" si="1309"/>
        <v>0</v>
      </c>
      <c r="CN212" s="17">
        <f t="shared" si="1309"/>
        <v>0</v>
      </c>
      <c r="CO212" s="17">
        <f t="shared" si="1309"/>
        <v>0</v>
      </c>
    </row>
    <row r="213" spans="3:93" s="556" customFormat="1">
      <c r="C213" s="556">
        <f t="shared" si="1248"/>
        <v>46</v>
      </c>
      <c r="D213" s="632">
        <f t="shared" si="1245"/>
        <v>-0.04</v>
      </c>
      <c r="E213" s="632"/>
      <c r="F213" s="632"/>
      <c r="G213" s="632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  <c r="AV213" s="17"/>
      <c r="AW213" s="17"/>
      <c r="AX213" s="17"/>
      <c r="AY213" s="17"/>
      <c r="AZ213" s="17"/>
      <c r="BA213" s="17"/>
      <c r="BB213" s="17">
        <f>IF((BB163-$BA163)&gt;$D164,0,$D213*(BB167))</f>
        <v>-242.20000000000002</v>
      </c>
      <c r="BC213" s="17">
        <f t="shared" ref="BC213:CO213" si="1310">IF((BC163-$BA163)&gt;$D164,0,$D213*(BC167))</f>
        <v>-242.8</v>
      </c>
      <c r="BD213" s="17">
        <f t="shared" si="1310"/>
        <v>-243.4</v>
      </c>
      <c r="BE213" s="17">
        <f t="shared" si="1310"/>
        <v>-244</v>
      </c>
      <c r="BF213" s="17">
        <f t="shared" si="1310"/>
        <v>-244.6</v>
      </c>
      <c r="BG213" s="17">
        <f t="shared" si="1310"/>
        <v>-245.24</v>
      </c>
      <c r="BH213" s="17">
        <f t="shared" si="1310"/>
        <v>-245.84</v>
      </c>
      <c r="BI213" s="17">
        <f t="shared" si="1310"/>
        <v>-246.44</v>
      </c>
      <c r="BJ213" s="17">
        <f t="shared" si="1310"/>
        <v>-247.08</v>
      </c>
      <c r="BK213" s="17">
        <f t="shared" si="1310"/>
        <v>-247.68</v>
      </c>
      <c r="BL213" s="17">
        <f t="shared" si="1310"/>
        <v>-248.32</v>
      </c>
      <c r="BM213" s="17">
        <f t="shared" si="1310"/>
        <v>-248.92000000000002</v>
      </c>
      <c r="BN213" s="17">
        <f t="shared" si="1310"/>
        <v>-249.56</v>
      </c>
      <c r="BO213" s="17">
        <f t="shared" si="1310"/>
        <v>-250.16</v>
      </c>
      <c r="BP213" s="17">
        <f t="shared" si="1310"/>
        <v>-250.8</v>
      </c>
      <c r="BQ213" s="17">
        <f t="shared" si="1310"/>
        <v>-251.44</v>
      </c>
      <c r="BR213" s="17">
        <f t="shared" si="1310"/>
        <v>-252.04</v>
      </c>
      <c r="BS213" s="17">
        <f t="shared" si="1310"/>
        <v>-252.68</v>
      </c>
      <c r="BT213" s="17">
        <f t="shared" si="1310"/>
        <v>-253.32</v>
      </c>
      <c r="BU213" s="17">
        <f t="shared" si="1310"/>
        <v>-253.96</v>
      </c>
      <c r="BV213" s="17">
        <f t="shared" si="1310"/>
        <v>-254.6</v>
      </c>
      <c r="BW213" s="17">
        <f t="shared" si="1310"/>
        <v>-255.24</v>
      </c>
      <c r="BX213" s="17">
        <f t="shared" si="1310"/>
        <v>-255.88</v>
      </c>
      <c r="BY213" s="17">
        <f t="shared" si="1310"/>
        <v>-256.52</v>
      </c>
      <c r="BZ213" s="17">
        <f t="shared" si="1310"/>
        <v>-257.16000000000003</v>
      </c>
      <c r="CA213" s="17">
        <f t="shared" si="1310"/>
        <v>0</v>
      </c>
      <c r="CB213" s="17">
        <f t="shared" si="1310"/>
        <v>0</v>
      </c>
      <c r="CC213" s="17">
        <f t="shared" si="1310"/>
        <v>0</v>
      </c>
      <c r="CD213" s="17">
        <f t="shared" si="1310"/>
        <v>0</v>
      </c>
      <c r="CE213" s="17">
        <f t="shared" si="1310"/>
        <v>0</v>
      </c>
      <c r="CF213" s="17">
        <f t="shared" si="1310"/>
        <v>0</v>
      </c>
      <c r="CG213" s="17">
        <f t="shared" si="1310"/>
        <v>0</v>
      </c>
      <c r="CH213" s="17">
        <f t="shared" si="1310"/>
        <v>0</v>
      </c>
      <c r="CI213" s="17">
        <f t="shared" si="1310"/>
        <v>0</v>
      </c>
      <c r="CJ213" s="17">
        <f t="shared" si="1310"/>
        <v>0</v>
      </c>
      <c r="CK213" s="17">
        <f t="shared" si="1310"/>
        <v>0</v>
      </c>
      <c r="CL213" s="17">
        <f t="shared" si="1310"/>
        <v>0</v>
      </c>
      <c r="CM213" s="17">
        <f t="shared" si="1310"/>
        <v>0</v>
      </c>
      <c r="CN213" s="17">
        <f t="shared" si="1310"/>
        <v>0</v>
      </c>
      <c r="CO213" s="17">
        <f t="shared" si="1310"/>
        <v>0</v>
      </c>
    </row>
    <row r="214" spans="3:93" s="556" customFormat="1">
      <c r="C214" s="556">
        <f t="shared" si="1248"/>
        <v>47</v>
      </c>
      <c r="D214" s="632">
        <f t="shared" si="1245"/>
        <v>-0.04</v>
      </c>
      <c r="E214" s="632"/>
      <c r="F214" s="632"/>
      <c r="G214" s="632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  <c r="AV214" s="17"/>
      <c r="AW214" s="17"/>
      <c r="AX214" s="17"/>
      <c r="AY214" s="17"/>
      <c r="AZ214" s="17"/>
      <c r="BA214" s="17"/>
      <c r="BB214" s="17"/>
      <c r="BC214" s="17">
        <f>IF((BC163-$BB163)&gt;$D164,0,$D214*(BC167))</f>
        <v>-242.8</v>
      </c>
      <c r="BD214" s="17">
        <f t="shared" ref="BD214:CO214" si="1311">IF((BD163-$BB163)&gt;$D164,0,$D214*(BD167))</f>
        <v>-243.4</v>
      </c>
      <c r="BE214" s="17">
        <f t="shared" si="1311"/>
        <v>-244</v>
      </c>
      <c r="BF214" s="17">
        <f t="shared" si="1311"/>
        <v>-244.6</v>
      </c>
      <c r="BG214" s="17">
        <f t="shared" si="1311"/>
        <v>-245.24</v>
      </c>
      <c r="BH214" s="17">
        <f t="shared" si="1311"/>
        <v>-245.84</v>
      </c>
      <c r="BI214" s="17">
        <f t="shared" si="1311"/>
        <v>-246.44</v>
      </c>
      <c r="BJ214" s="17">
        <f t="shared" si="1311"/>
        <v>-247.08</v>
      </c>
      <c r="BK214" s="17">
        <f t="shared" si="1311"/>
        <v>-247.68</v>
      </c>
      <c r="BL214" s="17">
        <f t="shared" si="1311"/>
        <v>-248.32</v>
      </c>
      <c r="BM214" s="17">
        <f t="shared" si="1311"/>
        <v>-248.92000000000002</v>
      </c>
      <c r="BN214" s="17">
        <f t="shared" si="1311"/>
        <v>-249.56</v>
      </c>
      <c r="BO214" s="17">
        <f t="shared" si="1311"/>
        <v>-250.16</v>
      </c>
      <c r="BP214" s="17">
        <f t="shared" si="1311"/>
        <v>-250.8</v>
      </c>
      <c r="BQ214" s="17">
        <f t="shared" si="1311"/>
        <v>-251.44</v>
      </c>
      <c r="BR214" s="17">
        <f t="shared" si="1311"/>
        <v>-252.04</v>
      </c>
      <c r="BS214" s="17">
        <f t="shared" si="1311"/>
        <v>-252.68</v>
      </c>
      <c r="BT214" s="17">
        <f t="shared" si="1311"/>
        <v>-253.32</v>
      </c>
      <c r="BU214" s="17">
        <f t="shared" si="1311"/>
        <v>-253.96</v>
      </c>
      <c r="BV214" s="17">
        <f t="shared" si="1311"/>
        <v>-254.6</v>
      </c>
      <c r="BW214" s="17">
        <f t="shared" si="1311"/>
        <v>-255.24</v>
      </c>
      <c r="BX214" s="17">
        <f t="shared" si="1311"/>
        <v>-255.88</v>
      </c>
      <c r="BY214" s="17">
        <f t="shared" si="1311"/>
        <v>-256.52</v>
      </c>
      <c r="BZ214" s="17">
        <f t="shared" si="1311"/>
        <v>-257.16000000000003</v>
      </c>
      <c r="CA214" s="17">
        <f t="shared" si="1311"/>
        <v>-257.8</v>
      </c>
      <c r="CB214" s="17">
        <f t="shared" si="1311"/>
        <v>0</v>
      </c>
      <c r="CC214" s="17">
        <f t="shared" si="1311"/>
        <v>0</v>
      </c>
      <c r="CD214" s="17">
        <f t="shared" si="1311"/>
        <v>0</v>
      </c>
      <c r="CE214" s="17">
        <f t="shared" si="1311"/>
        <v>0</v>
      </c>
      <c r="CF214" s="17">
        <f t="shared" si="1311"/>
        <v>0</v>
      </c>
      <c r="CG214" s="17">
        <f t="shared" si="1311"/>
        <v>0</v>
      </c>
      <c r="CH214" s="17">
        <f t="shared" si="1311"/>
        <v>0</v>
      </c>
      <c r="CI214" s="17">
        <f t="shared" si="1311"/>
        <v>0</v>
      </c>
      <c r="CJ214" s="17">
        <f t="shared" si="1311"/>
        <v>0</v>
      </c>
      <c r="CK214" s="17">
        <f t="shared" si="1311"/>
        <v>0</v>
      </c>
      <c r="CL214" s="17">
        <f t="shared" si="1311"/>
        <v>0</v>
      </c>
      <c r="CM214" s="17">
        <f t="shared" si="1311"/>
        <v>0</v>
      </c>
      <c r="CN214" s="17">
        <f t="shared" si="1311"/>
        <v>0</v>
      </c>
      <c r="CO214" s="17">
        <f t="shared" si="1311"/>
        <v>0</v>
      </c>
    </row>
    <row r="215" spans="3:93" s="556" customFormat="1">
      <c r="C215" s="556">
        <f t="shared" si="1248"/>
        <v>48</v>
      </c>
      <c r="D215" s="632">
        <f t="shared" si="1245"/>
        <v>-0.04</v>
      </c>
      <c r="E215" s="632"/>
      <c r="F215" s="632"/>
      <c r="G215" s="632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  <c r="AV215" s="17"/>
      <c r="AW215" s="17"/>
      <c r="AX215" s="17"/>
      <c r="AY215" s="17"/>
      <c r="AZ215" s="17"/>
      <c r="BA215" s="17"/>
      <c r="BB215" s="17"/>
      <c r="BC215" s="17"/>
      <c r="BD215" s="17">
        <f>IF((BD163-$BC163)&gt;$D164,0,$D215*(BD167))</f>
        <v>-243.4</v>
      </c>
      <c r="BE215" s="17">
        <f t="shared" ref="BE215:CO215" si="1312">IF((BE163-$BC163)&gt;$D164,0,$D215*(BE167))</f>
        <v>-244</v>
      </c>
      <c r="BF215" s="17">
        <f t="shared" si="1312"/>
        <v>-244.6</v>
      </c>
      <c r="BG215" s="17">
        <f t="shared" si="1312"/>
        <v>-245.24</v>
      </c>
      <c r="BH215" s="17">
        <f t="shared" si="1312"/>
        <v>-245.84</v>
      </c>
      <c r="BI215" s="17">
        <f t="shared" si="1312"/>
        <v>-246.44</v>
      </c>
      <c r="BJ215" s="17">
        <f t="shared" si="1312"/>
        <v>-247.08</v>
      </c>
      <c r="BK215" s="17">
        <f t="shared" si="1312"/>
        <v>-247.68</v>
      </c>
      <c r="BL215" s="17">
        <f t="shared" si="1312"/>
        <v>-248.32</v>
      </c>
      <c r="BM215" s="17">
        <f t="shared" si="1312"/>
        <v>-248.92000000000002</v>
      </c>
      <c r="BN215" s="17">
        <f t="shared" si="1312"/>
        <v>-249.56</v>
      </c>
      <c r="BO215" s="17">
        <f t="shared" si="1312"/>
        <v>-250.16</v>
      </c>
      <c r="BP215" s="17">
        <f t="shared" si="1312"/>
        <v>-250.8</v>
      </c>
      <c r="BQ215" s="17">
        <f t="shared" si="1312"/>
        <v>-251.44</v>
      </c>
      <c r="BR215" s="17">
        <f t="shared" si="1312"/>
        <v>-252.04</v>
      </c>
      <c r="BS215" s="17">
        <f t="shared" si="1312"/>
        <v>-252.68</v>
      </c>
      <c r="BT215" s="17">
        <f t="shared" si="1312"/>
        <v>-253.32</v>
      </c>
      <c r="BU215" s="17">
        <f t="shared" si="1312"/>
        <v>-253.96</v>
      </c>
      <c r="BV215" s="17">
        <f t="shared" si="1312"/>
        <v>-254.6</v>
      </c>
      <c r="BW215" s="17">
        <f t="shared" si="1312"/>
        <v>-255.24</v>
      </c>
      <c r="BX215" s="17">
        <f t="shared" si="1312"/>
        <v>-255.88</v>
      </c>
      <c r="BY215" s="17">
        <f t="shared" si="1312"/>
        <v>-256.52</v>
      </c>
      <c r="BZ215" s="17">
        <f t="shared" si="1312"/>
        <v>-257.16000000000003</v>
      </c>
      <c r="CA215" s="17">
        <f t="shared" si="1312"/>
        <v>-257.8</v>
      </c>
      <c r="CB215" s="17">
        <f t="shared" si="1312"/>
        <v>-258.44</v>
      </c>
      <c r="CC215" s="17">
        <f t="shared" si="1312"/>
        <v>0</v>
      </c>
      <c r="CD215" s="17">
        <f t="shared" si="1312"/>
        <v>0</v>
      </c>
      <c r="CE215" s="17">
        <f t="shared" si="1312"/>
        <v>0</v>
      </c>
      <c r="CF215" s="17">
        <f t="shared" si="1312"/>
        <v>0</v>
      </c>
      <c r="CG215" s="17">
        <f t="shared" si="1312"/>
        <v>0</v>
      </c>
      <c r="CH215" s="17">
        <f t="shared" si="1312"/>
        <v>0</v>
      </c>
      <c r="CI215" s="17">
        <f t="shared" si="1312"/>
        <v>0</v>
      </c>
      <c r="CJ215" s="17">
        <f t="shared" si="1312"/>
        <v>0</v>
      </c>
      <c r="CK215" s="17">
        <f t="shared" si="1312"/>
        <v>0</v>
      </c>
      <c r="CL215" s="17">
        <f t="shared" si="1312"/>
        <v>0</v>
      </c>
      <c r="CM215" s="17">
        <f t="shared" si="1312"/>
        <v>0</v>
      </c>
      <c r="CN215" s="17">
        <f t="shared" si="1312"/>
        <v>0</v>
      </c>
      <c r="CO215" s="17">
        <f t="shared" si="1312"/>
        <v>0</v>
      </c>
    </row>
    <row r="216" spans="3:93" s="556" customFormat="1">
      <c r="C216" s="556">
        <f t="shared" si="1248"/>
        <v>49</v>
      </c>
      <c r="D216" s="632">
        <f t="shared" si="1245"/>
        <v>-0.04</v>
      </c>
      <c r="E216" s="632"/>
      <c r="F216" s="632"/>
      <c r="G216" s="632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  <c r="AV216" s="17"/>
      <c r="AW216" s="17"/>
      <c r="AX216" s="17"/>
      <c r="AY216" s="17"/>
      <c r="AZ216" s="17"/>
      <c r="BA216" s="17"/>
      <c r="BB216" s="17"/>
      <c r="BC216" s="17"/>
      <c r="BD216" s="17"/>
      <c r="BE216" s="17">
        <f>IF((BE163-$BD163)&gt;$D164,0,$D216*(BE167))</f>
        <v>-244</v>
      </c>
      <c r="BF216" s="17">
        <f t="shared" ref="BF216:CO216" si="1313">IF((BF163-$BD163)&gt;$D164,0,$D216*(BF167))</f>
        <v>-244.6</v>
      </c>
      <c r="BG216" s="17">
        <f t="shared" si="1313"/>
        <v>-245.24</v>
      </c>
      <c r="BH216" s="17">
        <f t="shared" si="1313"/>
        <v>-245.84</v>
      </c>
      <c r="BI216" s="17">
        <f t="shared" si="1313"/>
        <v>-246.44</v>
      </c>
      <c r="BJ216" s="17">
        <f t="shared" si="1313"/>
        <v>-247.08</v>
      </c>
      <c r="BK216" s="17">
        <f t="shared" si="1313"/>
        <v>-247.68</v>
      </c>
      <c r="BL216" s="17">
        <f t="shared" si="1313"/>
        <v>-248.32</v>
      </c>
      <c r="BM216" s="17">
        <f t="shared" si="1313"/>
        <v>-248.92000000000002</v>
      </c>
      <c r="BN216" s="17">
        <f t="shared" si="1313"/>
        <v>-249.56</v>
      </c>
      <c r="BO216" s="17">
        <f t="shared" si="1313"/>
        <v>-250.16</v>
      </c>
      <c r="BP216" s="17">
        <f t="shared" si="1313"/>
        <v>-250.8</v>
      </c>
      <c r="BQ216" s="17">
        <f t="shared" si="1313"/>
        <v>-251.44</v>
      </c>
      <c r="BR216" s="17">
        <f t="shared" si="1313"/>
        <v>-252.04</v>
      </c>
      <c r="BS216" s="17">
        <f t="shared" si="1313"/>
        <v>-252.68</v>
      </c>
      <c r="BT216" s="17">
        <f t="shared" si="1313"/>
        <v>-253.32</v>
      </c>
      <c r="BU216" s="17">
        <f t="shared" si="1313"/>
        <v>-253.96</v>
      </c>
      <c r="BV216" s="17">
        <f t="shared" si="1313"/>
        <v>-254.6</v>
      </c>
      <c r="BW216" s="17">
        <f t="shared" si="1313"/>
        <v>-255.24</v>
      </c>
      <c r="BX216" s="17">
        <f t="shared" si="1313"/>
        <v>-255.88</v>
      </c>
      <c r="BY216" s="17">
        <f t="shared" si="1313"/>
        <v>-256.52</v>
      </c>
      <c r="BZ216" s="17">
        <f t="shared" si="1313"/>
        <v>-257.16000000000003</v>
      </c>
      <c r="CA216" s="17">
        <f t="shared" si="1313"/>
        <v>-257.8</v>
      </c>
      <c r="CB216" s="17">
        <f t="shared" si="1313"/>
        <v>-258.44</v>
      </c>
      <c r="CC216" s="17">
        <f t="shared" si="1313"/>
        <v>-259.08</v>
      </c>
      <c r="CD216" s="17">
        <f t="shared" si="1313"/>
        <v>0</v>
      </c>
      <c r="CE216" s="17">
        <f t="shared" si="1313"/>
        <v>0</v>
      </c>
      <c r="CF216" s="17">
        <f t="shared" si="1313"/>
        <v>0</v>
      </c>
      <c r="CG216" s="17">
        <f t="shared" si="1313"/>
        <v>0</v>
      </c>
      <c r="CH216" s="17">
        <f t="shared" si="1313"/>
        <v>0</v>
      </c>
      <c r="CI216" s="17">
        <f t="shared" si="1313"/>
        <v>0</v>
      </c>
      <c r="CJ216" s="17">
        <f t="shared" si="1313"/>
        <v>0</v>
      </c>
      <c r="CK216" s="17">
        <f t="shared" si="1313"/>
        <v>0</v>
      </c>
      <c r="CL216" s="17">
        <f t="shared" si="1313"/>
        <v>0</v>
      </c>
      <c r="CM216" s="17">
        <f t="shared" si="1313"/>
        <v>0</v>
      </c>
      <c r="CN216" s="17">
        <f t="shared" si="1313"/>
        <v>0</v>
      </c>
      <c r="CO216" s="17">
        <f t="shared" si="1313"/>
        <v>0</v>
      </c>
    </row>
    <row r="217" spans="3:93" s="556" customFormat="1">
      <c r="C217" s="556">
        <f t="shared" si="1248"/>
        <v>50</v>
      </c>
      <c r="D217" s="632">
        <f t="shared" si="1245"/>
        <v>-0.04</v>
      </c>
      <c r="E217" s="632"/>
      <c r="F217" s="632"/>
      <c r="G217" s="632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  <c r="AV217" s="17"/>
      <c r="AW217" s="17"/>
      <c r="AX217" s="17"/>
      <c r="AY217" s="17"/>
      <c r="AZ217" s="17"/>
      <c r="BA217" s="17"/>
      <c r="BB217" s="17"/>
      <c r="BC217" s="17"/>
      <c r="BD217" s="17"/>
      <c r="BE217" s="17"/>
      <c r="BF217" s="17">
        <f>IF((BF163-$BE163)&gt;$D164,0,$D217*(BF167))</f>
        <v>-244.6</v>
      </c>
      <c r="BG217" s="17">
        <f t="shared" ref="BG217:CO217" si="1314">IF((BG163-$BE163)&gt;$D164,0,$D217*(BG167))</f>
        <v>-245.24</v>
      </c>
      <c r="BH217" s="17">
        <f t="shared" si="1314"/>
        <v>-245.84</v>
      </c>
      <c r="BI217" s="17">
        <f t="shared" si="1314"/>
        <v>-246.44</v>
      </c>
      <c r="BJ217" s="17">
        <f t="shared" si="1314"/>
        <v>-247.08</v>
      </c>
      <c r="BK217" s="17">
        <f t="shared" si="1314"/>
        <v>-247.68</v>
      </c>
      <c r="BL217" s="17">
        <f t="shared" si="1314"/>
        <v>-248.32</v>
      </c>
      <c r="BM217" s="17">
        <f t="shared" si="1314"/>
        <v>-248.92000000000002</v>
      </c>
      <c r="BN217" s="17">
        <f t="shared" si="1314"/>
        <v>-249.56</v>
      </c>
      <c r="BO217" s="17">
        <f t="shared" si="1314"/>
        <v>-250.16</v>
      </c>
      <c r="BP217" s="17">
        <f t="shared" si="1314"/>
        <v>-250.8</v>
      </c>
      <c r="BQ217" s="17">
        <f t="shared" si="1314"/>
        <v>-251.44</v>
      </c>
      <c r="BR217" s="17">
        <f t="shared" si="1314"/>
        <v>-252.04</v>
      </c>
      <c r="BS217" s="17">
        <f t="shared" si="1314"/>
        <v>-252.68</v>
      </c>
      <c r="BT217" s="17">
        <f t="shared" si="1314"/>
        <v>-253.32</v>
      </c>
      <c r="BU217" s="17">
        <f t="shared" si="1314"/>
        <v>-253.96</v>
      </c>
      <c r="BV217" s="17">
        <f t="shared" si="1314"/>
        <v>-254.6</v>
      </c>
      <c r="BW217" s="17">
        <f t="shared" si="1314"/>
        <v>-255.24</v>
      </c>
      <c r="BX217" s="17">
        <f t="shared" si="1314"/>
        <v>-255.88</v>
      </c>
      <c r="BY217" s="17">
        <f t="shared" si="1314"/>
        <v>-256.52</v>
      </c>
      <c r="BZ217" s="17">
        <f t="shared" si="1314"/>
        <v>-257.16000000000003</v>
      </c>
      <c r="CA217" s="17">
        <f t="shared" si="1314"/>
        <v>-257.8</v>
      </c>
      <c r="CB217" s="17">
        <f t="shared" si="1314"/>
        <v>-258.44</v>
      </c>
      <c r="CC217" s="17">
        <f t="shared" si="1314"/>
        <v>-259.08</v>
      </c>
      <c r="CD217" s="17">
        <f t="shared" si="1314"/>
        <v>-259.72000000000003</v>
      </c>
      <c r="CE217" s="17">
        <f t="shared" si="1314"/>
        <v>0</v>
      </c>
      <c r="CF217" s="17">
        <f t="shared" si="1314"/>
        <v>0</v>
      </c>
      <c r="CG217" s="17">
        <f t="shared" si="1314"/>
        <v>0</v>
      </c>
      <c r="CH217" s="17">
        <f t="shared" si="1314"/>
        <v>0</v>
      </c>
      <c r="CI217" s="17">
        <f t="shared" si="1314"/>
        <v>0</v>
      </c>
      <c r="CJ217" s="17">
        <f t="shared" si="1314"/>
        <v>0</v>
      </c>
      <c r="CK217" s="17">
        <f t="shared" si="1314"/>
        <v>0</v>
      </c>
      <c r="CL217" s="17">
        <f t="shared" si="1314"/>
        <v>0</v>
      </c>
      <c r="CM217" s="17">
        <f t="shared" si="1314"/>
        <v>0</v>
      </c>
      <c r="CN217" s="17">
        <f t="shared" si="1314"/>
        <v>0</v>
      </c>
      <c r="CO217" s="17">
        <f t="shared" si="1314"/>
        <v>0</v>
      </c>
    </row>
    <row r="218" spans="3:93" s="556" customFormat="1">
      <c r="C218" s="556">
        <f t="shared" si="1248"/>
        <v>51</v>
      </c>
      <c r="D218" s="632">
        <f t="shared" si="1245"/>
        <v>-0.04</v>
      </c>
      <c r="E218" s="632"/>
      <c r="F218" s="632"/>
      <c r="G218" s="632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  <c r="AV218" s="17"/>
      <c r="AW218" s="17"/>
      <c r="AX218" s="17"/>
      <c r="AY218" s="17"/>
      <c r="AZ218" s="17"/>
      <c r="BA218" s="17"/>
      <c r="BB218" s="17"/>
      <c r="BC218" s="17"/>
      <c r="BD218" s="17"/>
      <c r="BE218" s="17"/>
      <c r="BF218" s="17"/>
      <c r="BG218" s="17">
        <f>IF((BG163-$BF163)&gt;$D164,0,$D218*(BG167))</f>
        <v>-245.24</v>
      </c>
      <c r="BH218" s="17">
        <f t="shared" ref="BH218:CO218" si="1315">IF((BH163-$BF163)&gt;$D164,0,$D218*(BH167))</f>
        <v>-245.84</v>
      </c>
      <c r="BI218" s="17">
        <f t="shared" si="1315"/>
        <v>-246.44</v>
      </c>
      <c r="BJ218" s="17">
        <f t="shared" si="1315"/>
        <v>-247.08</v>
      </c>
      <c r="BK218" s="17">
        <f t="shared" si="1315"/>
        <v>-247.68</v>
      </c>
      <c r="BL218" s="17">
        <f t="shared" si="1315"/>
        <v>-248.32</v>
      </c>
      <c r="BM218" s="17">
        <f t="shared" si="1315"/>
        <v>-248.92000000000002</v>
      </c>
      <c r="BN218" s="17">
        <f t="shared" si="1315"/>
        <v>-249.56</v>
      </c>
      <c r="BO218" s="17">
        <f t="shared" si="1315"/>
        <v>-250.16</v>
      </c>
      <c r="BP218" s="17">
        <f t="shared" si="1315"/>
        <v>-250.8</v>
      </c>
      <c r="BQ218" s="17">
        <f t="shared" si="1315"/>
        <v>-251.44</v>
      </c>
      <c r="BR218" s="17">
        <f t="shared" si="1315"/>
        <v>-252.04</v>
      </c>
      <c r="BS218" s="17">
        <f t="shared" si="1315"/>
        <v>-252.68</v>
      </c>
      <c r="BT218" s="17">
        <f t="shared" si="1315"/>
        <v>-253.32</v>
      </c>
      <c r="BU218" s="17">
        <f t="shared" si="1315"/>
        <v>-253.96</v>
      </c>
      <c r="BV218" s="17">
        <f t="shared" si="1315"/>
        <v>-254.6</v>
      </c>
      <c r="BW218" s="17">
        <f t="shared" si="1315"/>
        <v>-255.24</v>
      </c>
      <c r="BX218" s="17">
        <f t="shared" si="1315"/>
        <v>-255.88</v>
      </c>
      <c r="BY218" s="17">
        <f t="shared" si="1315"/>
        <v>-256.52</v>
      </c>
      <c r="BZ218" s="17">
        <f t="shared" si="1315"/>
        <v>-257.16000000000003</v>
      </c>
      <c r="CA218" s="17">
        <f t="shared" si="1315"/>
        <v>-257.8</v>
      </c>
      <c r="CB218" s="17">
        <f t="shared" si="1315"/>
        <v>-258.44</v>
      </c>
      <c r="CC218" s="17">
        <f t="shared" si="1315"/>
        <v>-259.08</v>
      </c>
      <c r="CD218" s="17">
        <f t="shared" si="1315"/>
        <v>-259.72000000000003</v>
      </c>
      <c r="CE218" s="17">
        <f t="shared" si="1315"/>
        <v>-260.36</v>
      </c>
      <c r="CF218" s="17">
        <f t="shared" si="1315"/>
        <v>0</v>
      </c>
      <c r="CG218" s="17">
        <f t="shared" si="1315"/>
        <v>0</v>
      </c>
      <c r="CH218" s="17">
        <f t="shared" si="1315"/>
        <v>0</v>
      </c>
      <c r="CI218" s="17">
        <f t="shared" si="1315"/>
        <v>0</v>
      </c>
      <c r="CJ218" s="17">
        <f t="shared" si="1315"/>
        <v>0</v>
      </c>
      <c r="CK218" s="17">
        <f t="shared" si="1315"/>
        <v>0</v>
      </c>
      <c r="CL218" s="17">
        <f t="shared" si="1315"/>
        <v>0</v>
      </c>
      <c r="CM218" s="17">
        <f t="shared" si="1315"/>
        <v>0</v>
      </c>
      <c r="CN218" s="17">
        <f t="shared" si="1315"/>
        <v>0</v>
      </c>
      <c r="CO218" s="17">
        <f t="shared" si="1315"/>
        <v>0</v>
      </c>
    </row>
    <row r="219" spans="3:93" s="556" customFormat="1">
      <c r="C219" s="556">
        <f t="shared" si="1248"/>
        <v>52</v>
      </c>
      <c r="D219" s="632">
        <f t="shared" si="1245"/>
        <v>-0.04</v>
      </c>
      <c r="E219" s="632"/>
      <c r="F219" s="632"/>
      <c r="G219" s="632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  <c r="AV219" s="17"/>
      <c r="AW219" s="17"/>
      <c r="AX219" s="17"/>
      <c r="AY219" s="17"/>
      <c r="AZ219" s="17"/>
      <c r="BA219" s="17"/>
      <c r="BB219" s="17"/>
      <c r="BC219" s="17"/>
      <c r="BD219" s="17"/>
      <c r="BE219" s="17"/>
      <c r="BF219" s="17"/>
      <c r="BG219" s="17"/>
      <c r="BH219" s="17">
        <f>IF((BH163-$BG163)&gt;$D164,0,$D219*(BH167))</f>
        <v>-245.84</v>
      </c>
      <c r="BI219" s="17">
        <f t="shared" ref="BI219:CO219" si="1316">IF((BI163-$BG163)&gt;$D164,0,$D219*(BI167))</f>
        <v>-246.44</v>
      </c>
      <c r="BJ219" s="17">
        <f t="shared" si="1316"/>
        <v>-247.08</v>
      </c>
      <c r="BK219" s="17">
        <f t="shared" si="1316"/>
        <v>-247.68</v>
      </c>
      <c r="BL219" s="17">
        <f t="shared" si="1316"/>
        <v>-248.32</v>
      </c>
      <c r="BM219" s="17">
        <f t="shared" si="1316"/>
        <v>-248.92000000000002</v>
      </c>
      <c r="BN219" s="17">
        <f t="shared" si="1316"/>
        <v>-249.56</v>
      </c>
      <c r="BO219" s="17">
        <f t="shared" si="1316"/>
        <v>-250.16</v>
      </c>
      <c r="BP219" s="17">
        <f t="shared" si="1316"/>
        <v>-250.8</v>
      </c>
      <c r="BQ219" s="17">
        <f t="shared" si="1316"/>
        <v>-251.44</v>
      </c>
      <c r="BR219" s="17">
        <f t="shared" si="1316"/>
        <v>-252.04</v>
      </c>
      <c r="BS219" s="17">
        <f t="shared" si="1316"/>
        <v>-252.68</v>
      </c>
      <c r="BT219" s="17">
        <f t="shared" si="1316"/>
        <v>-253.32</v>
      </c>
      <c r="BU219" s="17">
        <f t="shared" si="1316"/>
        <v>-253.96</v>
      </c>
      <c r="BV219" s="17">
        <f t="shared" si="1316"/>
        <v>-254.6</v>
      </c>
      <c r="BW219" s="17">
        <f t="shared" si="1316"/>
        <v>-255.24</v>
      </c>
      <c r="BX219" s="17">
        <f t="shared" si="1316"/>
        <v>-255.88</v>
      </c>
      <c r="BY219" s="17">
        <f t="shared" si="1316"/>
        <v>-256.52</v>
      </c>
      <c r="BZ219" s="17">
        <f t="shared" si="1316"/>
        <v>-257.16000000000003</v>
      </c>
      <c r="CA219" s="17">
        <f t="shared" si="1316"/>
        <v>-257.8</v>
      </c>
      <c r="CB219" s="17">
        <f t="shared" si="1316"/>
        <v>-258.44</v>
      </c>
      <c r="CC219" s="17">
        <f t="shared" si="1316"/>
        <v>-259.08</v>
      </c>
      <c r="CD219" s="17">
        <f t="shared" si="1316"/>
        <v>-259.72000000000003</v>
      </c>
      <c r="CE219" s="17">
        <f t="shared" si="1316"/>
        <v>-260.36</v>
      </c>
      <c r="CF219" s="17">
        <f t="shared" si="1316"/>
        <v>-261.04000000000002</v>
      </c>
      <c r="CG219" s="17">
        <f t="shared" si="1316"/>
        <v>0</v>
      </c>
      <c r="CH219" s="17">
        <f t="shared" si="1316"/>
        <v>0</v>
      </c>
      <c r="CI219" s="17">
        <f t="shared" si="1316"/>
        <v>0</v>
      </c>
      <c r="CJ219" s="17">
        <f t="shared" si="1316"/>
        <v>0</v>
      </c>
      <c r="CK219" s="17">
        <f t="shared" si="1316"/>
        <v>0</v>
      </c>
      <c r="CL219" s="17">
        <f t="shared" si="1316"/>
        <v>0</v>
      </c>
      <c r="CM219" s="17">
        <f t="shared" si="1316"/>
        <v>0</v>
      </c>
      <c r="CN219" s="17">
        <f t="shared" si="1316"/>
        <v>0</v>
      </c>
      <c r="CO219" s="17">
        <f t="shared" si="1316"/>
        <v>0</v>
      </c>
    </row>
    <row r="220" spans="3:93" s="556" customFormat="1">
      <c r="C220" s="556">
        <f t="shared" si="1248"/>
        <v>53</v>
      </c>
      <c r="D220" s="632">
        <f t="shared" si="1245"/>
        <v>-0.04</v>
      </c>
      <c r="E220" s="632"/>
      <c r="F220" s="632"/>
      <c r="G220" s="632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  <c r="AV220" s="17"/>
      <c r="AW220" s="17"/>
      <c r="AX220" s="17"/>
      <c r="AY220" s="17"/>
      <c r="AZ220" s="17"/>
      <c r="BA220" s="17"/>
      <c r="BB220" s="17"/>
      <c r="BC220" s="17"/>
      <c r="BD220" s="17"/>
      <c r="BE220" s="17"/>
      <c r="BF220" s="17"/>
      <c r="BG220" s="17"/>
      <c r="BH220" s="17"/>
      <c r="BI220" s="17">
        <f>IF((BI163-$BH163)&gt;$D164,0,$D220*(BI167))</f>
        <v>-246.44</v>
      </c>
      <c r="BJ220" s="17">
        <f t="shared" ref="BJ220:CO220" si="1317">IF((BJ163-$BH163)&gt;$D164,0,$D220*(BJ167))</f>
        <v>-247.08</v>
      </c>
      <c r="BK220" s="17">
        <f t="shared" si="1317"/>
        <v>-247.68</v>
      </c>
      <c r="BL220" s="17">
        <f t="shared" si="1317"/>
        <v>-248.32</v>
      </c>
      <c r="BM220" s="17">
        <f t="shared" si="1317"/>
        <v>-248.92000000000002</v>
      </c>
      <c r="BN220" s="17">
        <f t="shared" si="1317"/>
        <v>-249.56</v>
      </c>
      <c r="BO220" s="17">
        <f t="shared" si="1317"/>
        <v>-250.16</v>
      </c>
      <c r="BP220" s="17">
        <f t="shared" si="1317"/>
        <v>-250.8</v>
      </c>
      <c r="BQ220" s="17">
        <f t="shared" si="1317"/>
        <v>-251.44</v>
      </c>
      <c r="BR220" s="17">
        <f t="shared" si="1317"/>
        <v>-252.04</v>
      </c>
      <c r="BS220" s="17">
        <f t="shared" si="1317"/>
        <v>-252.68</v>
      </c>
      <c r="BT220" s="17">
        <f t="shared" si="1317"/>
        <v>-253.32</v>
      </c>
      <c r="BU220" s="17">
        <f t="shared" si="1317"/>
        <v>-253.96</v>
      </c>
      <c r="BV220" s="17">
        <f t="shared" si="1317"/>
        <v>-254.6</v>
      </c>
      <c r="BW220" s="17">
        <f t="shared" si="1317"/>
        <v>-255.24</v>
      </c>
      <c r="BX220" s="17">
        <f t="shared" si="1317"/>
        <v>-255.88</v>
      </c>
      <c r="BY220" s="17">
        <f t="shared" si="1317"/>
        <v>-256.52</v>
      </c>
      <c r="BZ220" s="17">
        <f t="shared" si="1317"/>
        <v>-257.16000000000003</v>
      </c>
      <c r="CA220" s="17">
        <f t="shared" si="1317"/>
        <v>-257.8</v>
      </c>
      <c r="CB220" s="17">
        <f t="shared" si="1317"/>
        <v>-258.44</v>
      </c>
      <c r="CC220" s="17">
        <f t="shared" si="1317"/>
        <v>-259.08</v>
      </c>
      <c r="CD220" s="17">
        <f t="shared" si="1317"/>
        <v>-259.72000000000003</v>
      </c>
      <c r="CE220" s="17">
        <f t="shared" si="1317"/>
        <v>-260.36</v>
      </c>
      <c r="CF220" s="17">
        <f t="shared" si="1317"/>
        <v>-261.04000000000002</v>
      </c>
      <c r="CG220" s="17">
        <f t="shared" si="1317"/>
        <v>-261.68</v>
      </c>
      <c r="CH220" s="17">
        <f t="shared" si="1317"/>
        <v>0</v>
      </c>
      <c r="CI220" s="17">
        <f t="shared" si="1317"/>
        <v>0</v>
      </c>
      <c r="CJ220" s="17">
        <f t="shared" si="1317"/>
        <v>0</v>
      </c>
      <c r="CK220" s="17">
        <f t="shared" si="1317"/>
        <v>0</v>
      </c>
      <c r="CL220" s="17">
        <f t="shared" si="1317"/>
        <v>0</v>
      </c>
      <c r="CM220" s="17">
        <f t="shared" si="1317"/>
        <v>0</v>
      </c>
      <c r="CN220" s="17">
        <f t="shared" si="1317"/>
        <v>0</v>
      </c>
      <c r="CO220" s="17">
        <f t="shared" si="1317"/>
        <v>0</v>
      </c>
    </row>
    <row r="221" spans="3:93" s="556" customFormat="1">
      <c r="C221" s="556">
        <f t="shared" si="1248"/>
        <v>54</v>
      </c>
      <c r="D221" s="632">
        <f t="shared" si="1245"/>
        <v>-0.04</v>
      </c>
      <c r="E221" s="632"/>
      <c r="F221" s="632"/>
      <c r="G221" s="632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  <c r="AV221" s="17"/>
      <c r="AW221" s="17"/>
      <c r="AX221" s="17"/>
      <c r="AY221" s="17"/>
      <c r="AZ221" s="17"/>
      <c r="BA221" s="17"/>
      <c r="BB221" s="17"/>
      <c r="BC221" s="17"/>
      <c r="BD221" s="17"/>
      <c r="BE221" s="17"/>
      <c r="BF221" s="17"/>
      <c r="BG221" s="17"/>
      <c r="BH221" s="17"/>
      <c r="BI221" s="17"/>
      <c r="BJ221" s="17">
        <f>IF((BJ163-$BI163)&gt;$D164,0,$D221*(BJ167))</f>
        <v>-247.08</v>
      </c>
      <c r="BK221" s="17">
        <f t="shared" ref="BK221:CO221" si="1318">IF((BK163-$BI163)&gt;$D164,0,$D221*(BK167))</f>
        <v>-247.68</v>
      </c>
      <c r="BL221" s="17">
        <f t="shared" si="1318"/>
        <v>-248.32</v>
      </c>
      <c r="BM221" s="17">
        <f t="shared" si="1318"/>
        <v>-248.92000000000002</v>
      </c>
      <c r="BN221" s="17">
        <f t="shared" si="1318"/>
        <v>-249.56</v>
      </c>
      <c r="BO221" s="17">
        <f t="shared" si="1318"/>
        <v>-250.16</v>
      </c>
      <c r="BP221" s="17">
        <f t="shared" si="1318"/>
        <v>-250.8</v>
      </c>
      <c r="BQ221" s="17">
        <f t="shared" si="1318"/>
        <v>-251.44</v>
      </c>
      <c r="BR221" s="17">
        <f t="shared" si="1318"/>
        <v>-252.04</v>
      </c>
      <c r="BS221" s="17">
        <f t="shared" si="1318"/>
        <v>-252.68</v>
      </c>
      <c r="BT221" s="17">
        <f t="shared" si="1318"/>
        <v>-253.32</v>
      </c>
      <c r="BU221" s="17">
        <f t="shared" si="1318"/>
        <v>-253.96</v>
      </c>
      <c r="BV221" s="17">
        <f t="shared" si="1318"/>
        <v>-254.6</v>
      </c>
      <c r="BW221" s="17">
        <f t="shared" si="1318"/>
        <v>-255.24</v>
      </c>
      <c r="BX221" s="17">
        <f t="shared" si="1318"/>
        <v>-255.88</v>
      </c>
      <c r="BY221" s="17">
        <f t="shared" si="1318"/>
        <v>-256.52</v>
      </c>
      <c r="BZ221" s="17">
        <f t="shared" si="1318"/>
        <v>-257.16000000000003</v>
      </c>
      <c r="CA221" s="17">
        <f t="shared" si="1318"/>
        <v>-257.8</v>
      </c>
      <c r="CB221" s="17">
        <f t="shared" si="1318"/>
        <v>-258.44</v>
      </c>
      <c r="CC221" s="17">
        <f t="shared" si="1318"/>
        <v>-259.08</v>
      </c>
      <c r="CD221" s="17">
        <f t="shared" si="1318"/>
        <v>-259.72000000000003</v>
      </c>
      <c r="CE221" s="17">
        <f t="shared" si="1318"/>
        <v>-260.36</v>
      </c>
      <c r="CF221" s="17">
        <f t="shared" si="1318"/>
        <v>-261.04000000000002</v>
      </c>
      <c r="CG221" s="17">
        <f t="shared" si="1318"/>
        <v>-261.68</v>
      </c>
      <c r="CH221" s="17">
        <f t="shared" si="1318"/>
        <v>-262.32</v>
      </c>
      <c r="CI221" s="17">
        <f t="shared" si="1318"/>
        <v>0</v>
      </c>
      <c r="CJ221" s="17">
        <f t="shared" si="1318"/>
        <v>0</v>
      </c>
      <c r="CK221" s="17">
        <f t="shared" si="1318"/>
        <v>0</v>
      </c>
      <c r="CL221" s="17">
        <f t="shared" si="1318"/>
        <v>0</v>
      </c>
      <c r="CM221" s="17">
        <f t="shared" si="1318"/>
        <v>0</v>
      </c>
      <c r="CN221" s="17">
        <f t="shared" si="1318"/>
        <v>0</v>
      </c>
      <c r="CO221" s="17">
        <f t="shared" si="1318"/>
        <v>0</v>
      </c>
    </row>
    <row r="222" spans="3:93" s="556" customFormat="1">
      <c r="C222" s="556">
        <f t="shared" si="1248"/>
        <v>55</v>
      </c>
      <c r="D222" s="632">
        <f t="shared" si="1245"/>
        <v>-0.04</v>
      </c>
      <c r="E222" s="632"/>
      <c r="F222" s="632"/>
      <c r="G222" s="632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  <c r="AV222" s="17"/>
      <c r="AW222" s="17"/>
      <c r="AX222" s="17"/>
      <c r="AY222" s="17"/>
      <c r="AZ222" s="17"/>
      <c r="BA222" s="17"/>
      <c r="BB222" s="17"/>
      <c r="BC222" s="17"/>
      <c r="BD222" s="17"/>
      <c r="BE222" s="17"/>
      <c r="BF222" s="17"/>
      <c r="BG222" s="17"/>
      <c r="BH222" s="17"/>
      <c r="BI222" s="17"/>
      <c r="BJ222" s="17"/>
      <c r="BK222" s="17">
        <f>IF((BK163-$BJ163)&gt;$D164,0,$D222*(BK167))</f>
        <v>-247.68</v>
      </c>
      <c r="BL222" s="17">
        <f t="shared" ref="BL222:CO222" si="1319">IF((BL163-$BJ163)&gt;$D164,0,$D222*(BL167))</f>
        <v>-248.32</v>
      </c>
      <c r="BM222" s="17">
        <f t="shared" si="1319"/>
        <v>-248.92000000000002</v>
      </c>
      <c r="BN222" s="17">
        <f t="shared" si="1319"/>
        <v>-249.56</v>
      </c>
      <c r="BO222" s="17">
        <f t="shared" si="1319"/>
        <v>-250.16</v>
      </c>
      <c r="BP222" s="17">
        <f t="shared" si="1319"/>
        <v>-250.8</v>
      </c>
      <c r="BQ222" s="17">
        <f t="shared" si="1319"/>
        <v>-251.44</v>
      </c>
      <c r="BR222" s="17">
        <f t="shared" si="1319"/>
        <v>-252.04</v>
      </c>
      <c r="BS222" s="17">
        <f t="shared" si="1319"/>
        <v>-252.68</v>
      </c>
      <c r="BT222" s="17">
        <f t="shared" si="1319"/>
        <v>-253.32</v>
      </c>
      <c r="BU222" s="17">
        <f t="shared" si="1319"/>
        <v>-253.96</v>
      </c>
      <c r="BV222" s="17">
        <f t="shared" si="1319"/>
        <v>-254.6</v>
      </c>
      <c r="BW222" s="17">
        <f t="shared" si="1319"/>
        <v>-255.24</v>
      </c>
      <c r="BX222" s="17">
        <f t="shared" si="1319"/>
        <v>-255.88</v>
      </c>
      <c r="BY222" s="17">
        <f t="shared" si="1319"/>
        <v>-256.52</v>
      </c>
      <c r="BZ222" s="17">
        <f t="shared" si="1319"/>
        <v>-257.16000000000003</v>
      </c>
      <c r="CA222" s="17">
        <f t="shared" si="1319"/>
        <v>-257.8</v>
      </c>
      <c r="CB222" s="17">
        <f t="shared" si="1319"/>
        <v>-258.44</v>
      </c>
      <c r="CC222" s="17">
        <f t="shared" si="1319"/>
        <v>-259.08</v>
      </c>
      <c r="CD222" s="17">
        <f t="shared" si="1319"/>
        <v>-259.72000000000003</v>
      </c>
      <c r="CE222" s="17">
        <f t="shared" si="1319"/>
        <v>-260.36</v>
      </c>
      <c r="CF222" s="17">
        <f t="shared" si="1319"/>
        <v>-261.04000000000002</v>
      </c>
      <c r="CG222" s="17">
        <f t="shared" si="1319"/>
        <v>-261.68</v>
      </c>
      <c r="CH222" s="17">
        <f t="shared" si="1319"/>
        <v>-262.32</v>
      </c>
      <c r="CI222" s="17">
        <f t="shared" si="1319"/>
        <v>-263</v>
      </c>
      <c r="CJ222" s="17">
        <f t="shared" si="1319"/>
        <v>0</v>
      </c>
      <c r="CK222" s="17">
        <f t="shared" si="1319"/>
        <v>0</v>
      </c>
      <c r="CL222" s="17">
        <f t="shared" si="1319"/>
        <v>0</v>
      </c>
      <c r="CM222" s="17">
        <f t="shared" si="1319"/>
        <v>0</v>
      </c>
      <c r="CN222" s="17">
        <f t="shared" si="1319"/>
        <v>0</v>
      </c>
      <c r="CO222" s="17">
        <f t="shared" si="1319"/>
        <v>0</v>
      </c>
    </row>
    <row r="223" spans="3:93" s="556" customFormat="1">
      <c r="C223" s="556">
        <f t="shared" si="1248"/>
        <v>56</v>
      </c>
      <c r="D223" s="632">
        <f t="shared" si="1245"/>
        <v>-0.04</v>
      </c>
      <c r="E223" s="632"/>
      <c r="F223" s="632"/>
      <c r="G223" s="632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  <c r="AV223" s="17"/>
      <c r="AW223" s="17"/>
      <c r="AX223" s="17"/>
      <c r="AY223" s="17"/>
      <c r="AZ223" s="17"/>
      <c r="BA223" s="17"/>
      <c r="BB223" s="17"/>
      <c r="BC223" s="17"/>
      <c r="BD223" s="17"/>
      <c r="BE223" s="17"/>
      <c r="BF223" s="17"/>
      <c r="BG223" s="17"/>
      <c r="BH223" s="17"/>
      <c r="BI223" s="17"/>
      <c r="BJ223" s="17"/>
      <c r="BK223" s="17"/>
      <c r="BL223" s="17">
        <f>IF((BL163-$BK163)&gt;$D164,0,$D223*(BL167))</f>
        <v>-248.32</v>
      </c>
      <c r="BM223" s="17">
        <f t="shared" ref="BM223:CO223" si="1320">IF((BM163-$BK163)&gt;$D164,0,$D223*(BM167))</f>
        <v>-248.92000000000002</v>
      </c>
      <c r="BN223" s="17">
        <f t="shared" si="1320"/>
        <v>-249.56</v>
      </c>
      <c r="BO223" s="17">
        <f t="shared" si="1320"/>
        <v>-250.16</v>
      </c>
      <c r="BP223" s="17">
        <f t="shared" si="1320"/>
        <v>-250.8</v>
      </c>
      <c r="BQ223" s="17">
        <f t="shared" si="1320"/>
        <v>-251.44</v>
      </c>
      <c r="BR223" s="17">
        <f t="shared" si="1320"/>
        <v>-252.04</v>
      </c>
      <c r="BS223" s="17">
        <f t="shared" si="1320"/>
        <v>-252.68</v>
      </c>
      <c r="BT223" s="17">
        <f t="shared" si="1320"/>
        <v>-253.32</v>
      </c>
      <c r="BU223" s="17">
        <f t="shared" si="1320"/>
        <v>-253.96</v>
      </c>
      <c r="BV223" s="17">
        <f t="shared" si="1320"/>
        <v>-254.6</v>
      </c>
      <c r="BW223" s="17">
        <f t="shared" si="1320"/>
        <v>-255.24</v>
      </c>
      <c r="BX223" s="17">
        <f t="shared" si="1320"/>
        <v>-255.88</v>
      </c>
      <c r="BY223" s="17">
        <f t="shared" si="1320"/>
        <v>-256.52</v>
      </c>
      <c r="BZ223" s="17">
        <f t="shared" si="1320"/>
        <v>-257.16000000000003</v>
      </c>
      <c r="CA223" s="17">
        <f t="shared" si="1320"/>
        <v>-257.8</v>
      </c>
      <c r="CB223" s="17">
        <f t="shared" si="1320"/>
        <v>-258.44</v>
      </c>
      <c r="CC223" s="17">
        <f t="shared" si="1320"/>
        <v>-259.08</v>
      </c>
      <c r="CD223" s="17">
        <f t="shared" si="1320"/>
        <v>-259.72000000000003</v>
      </c>
      <c r="CE223" s="17">
        <f t="shared" si="1320"/>
        <v>-260.36</v>
      </c>
      <c r="CF223" s="17">
        <f t="shared" si="1320"/>
        <v>-261.04000000000002</v>
      </c>
      <c r="CG223" s="17">
        <f t="shared" si="1320"/>
        <v>-261.68</v>
      </c>
      <c r="CH223" s="17">
        <f t="shared" si="1320"/>
        <v>-262.32</v>
      </c>
      <c r="CI223" s="17">
        <f t="shared" si="1320"/>
        <v>-263</v>
      </c>
      <c r="CJ223" s="17">
        <f t="shared" si="1320"/>
        <v>-263.64</v>
      </c>
      <c r="CK223" s="17">
        <f t="shared" si="1320"/>
        <v>0</v>
      </c>
      <c r="CL223" s="17">
        <f t="shared" si="1320"/>
        <v>0</v>
      </c>
      <c r="CM223" s="17">
        <f t="shared" si="1320"/>
        <v>0</v>
      </c>
      <c r="CN223" s="17">
        <f t="shared" si="1320"/>
        <v>0</v>
      </c>
      <c r="CO223" s="17">
        <f t="shared" si="1320"/>
        <v>0</v>
      </c>
    </row>
    <row r="224" spans="3:93" s="556" customFormat="1">
      <c r="C224" s="556">
        <f t="shared" si="1248"/>
        <v>57</v>
      </c>
      <c r="D224" s="632">
        <f t="shared" si="1245"/>
        <v>-0.04</v>
      </c>
      <c r="E224" s="632"/>
      <c r="F224" s="632"/>
      <c r="G224" s="632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  <c r="AV224" s="17"/>
      <c r="AW224" s="17"/>
      <c r="AX224" s="17"/>
      <c r="AY224" s="17"/>
      <c r="AZ224" s="17"/>
      <c r="BA224" s="17"/>
      <c r="BB224" s="17"/>
      <c r="BC224" s="17"/>
      <c r="BD224" s="17"/>
      <c r="BE224" s="17"/>
      <c r="BF224" s="17"/>
      <c r="BG224" s="17"/>
      <c r="BH224" s="17"/>
      <c r="BI224" s="17"/>
      <c r="BJ224" s="17"/>
      <c r="BK224" s="17"/>
      <c r="BL224" s="17"/>
      <c r="BM224" s="17">
        <f>IF((BM163-$BL163)&gt;$D164,0,$D224*(BM167))</f>
        <v>-248.92000000000002</v>
      </c>
      <c r="BN224" s="17">
        <f t="shared" ref="BN224:CO224" si="1321">IF((BN163-$BL163)&gt;$D164,0,$D224*(BN167))</f>
        <v>-249.56</v>
      </c>
      <c r="BO224" s="17">
        <f t="shared" si="1321"/>
        <v>-250.16</v>
      </c>
      <c r="BP224" s="17">
        <f t="shared" si="1321"/>
        <v>-250.8</v>
      </c>
      <c r="BQ224" s="17">
        <f t="shared" si="1321"/>
        <v>-251.44</v>
      </c>
      <c r="BR224" s="17">
        <f t="shared" si="1321"/>
        <v>-252.04</v>
      </c>
      <c r="BS224" s="17">
        <f t="shared" si="1321"/>
        <v>-252.68</v>
      </c>
      <c r="BT224" s="17">
        <f t="shared" si="1321"/>
        <v>-253.32</v>
      </c>
      <c r="BU224" s="17">
        <f t="shared" si="1321"/>
        <v>-253.96</v>
      </c>
      <c r="BV224" s="17">
        <f t="shared" si="1321"/>
        <v>-254.6</v>
      </c>
      <c r="BW224" s="17">
        <f t="shared" si="1321"/>
        <v>-255.24</v>
      </c>
      <c r="BX224" s="17">
        <f t="shared" si="1321"/>
        <v>-255.88</v>
      </c>
      <c r="BY224" s="17">
        <f t="shared" si="1321"/>
        <v>-256.52</v>
      </c>
      <c r="BZ224" s="17">
        <f t="shared" si="1321"/>
        <v>-257.16000000000003</v>
      </c>
      <c r="CA224" s="17">
        <f t="shared" si="1321"/>
        <v>-257.8</v>
      </c>
      <c r="CB224" s="17">
        <f t="shared" si="1321"/>
        <v>-258.44</v>
      </c>
      <c r="CC224" s="17">
        <f t="shared" si="1321"/>
        <v>-259.08</v>
      </c>
      <c r="CD224" s="17">
        <f t="shared" si="1321"/>
        <v>-259.72000000000003</v>
      </c>
      <c r="CE224" s="17">
        <f t="shared" si="1321"/>
        <v>-260.36</v>
      </c>
      <c r="CF224" s="17">
        <f t="shared" si="1321"/>
        <v>-261.04000000000002</v>
      </c>
      <c r="CG224" s="17">
        <f t="shared" si="1321"/>
        <v>-261.68</v>
      </c>
      <c r="CH224" s="17">
        <f t="shared" si="1321"/>
        <v>-262.32</v>
      </c>
      <c r="CI224" s="17">
        <f t="shared" si="1321"/>
        <v>-263</v>
      </c>
      <c r="CJ224" s="17">
        <f t="shared" si="1321"/>
        <v>-263.64</v>
      </c>
      <c r="CK224" s="17">
        <f t="shared" si="1321"/>
        <v>-264.32</v>
      </c>
      <c r="CL224" s="17">
        <f t="shared" si="1321"/>
        <v>0</v>
      </c>
      <c r="CM224" s="17">
        <f t="shared" si="1321"/>
        <v>0</v>
      </c>
      <c r="CN224" s="17">
        <f t="shared" si="1321"/>
        <v>0</v>
      </c>
      <c r="CO224" s="17">
        <f t="shared" si="1321"/>
        <v>0</v>
      </c>
    </row>
    <row r="225" spans="3:93" s="556" customFormat="1">
      <c r="C225" s="556">
        <f t="shared" si="1248"/>
        <v>58</v>
      </c>
      <c r="D225" s="632">
        <f t="shared" si="1245"/>
        <v>-0.04</v>
      </c>
      <c r="E225" s="632"/>
      <c r="F225" s="632"/>
      <c r="G225" s="632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>
        <f>IF((BN163-$BM163)&gt;$D164,0,$D225*(BN167))</f>
        <v>-249.56</v>
      </c>
      <c r="BO225" s="17">
        <f t="shared" ref="BO225:CO225" si="1322">IF((BO163-$BM163)&gt;$D164,0,$D225*(BO167))</f>
        <v>-250.16</v>
      </c>
      <c r="BP225" s="17">
        <f t="shared" si="1322"/>
        <v>-250.8</v>
      </c>
      <c r="BQ225" s="17">
        <f t="shared" si="1322"/>
        <v>-251.44</v>
      </c>
      <c r="BR225" s="17">
        <f t="shared" si="1322"/>
        <v>-252.04</v>
      </c>
      <c r="BS225" s="17">
        <f t="shared" si="1322"/>
        <v>-252.68</v>
      </c>
      <c r="BT225" s="17">
        <f t="shared" si="1322"/>
        <v>-253.32</v>
      </c>
      <c r="BU225" s="17">
        <f t="shared" si="1322"/>
        <v>-253.96</v>
      </c>
      <c r="BV225" s="17">
        <f t="shared" si="1322"/>
        <v>-254.6</v>
      </c>
      <c r="BW225" s="17">
        <f t="shared" si="1322"/>
        <v>-255.24</v>
      </c>
      <c r="BX225" s="17">
        <f t="shared" si="1322"/>
        <v>-255.88</v>
      </c>
      <c r="BY225" s="17">
        <f t="shared" si="1322"/>
        <v>-256.52</v>
      </c>
      <c r="BZ225" s="17">
        <f t="shared" si="1322"/>
        <v>-257.16000000000003</v>
      </c>
      <c r="CA225" s="17">
        <f t="shared" si="1322"/>
        <v>-257.8</v>
      </c>
      <c r="CB225" s="17">
        <f t="shared" si="1322"/>
        <v>-258.44</v>
      </c>
      <c r="CC225" s="17">
        <f t="shared" si="1322"/>
        <v>-259.08</v>
      </c>
      <c r="CD225" s="17">
        <f t="shared" si="1322"/>
        <v>-259.72000000000003</v>
      </c>
      <c r="CE225" s="17">
        <f t="shared" si="1322"/>
        <v>-260.36</v>
      </c>
      <c r="CF225" s="17">
        <f t="shared" si="1322"/>
        <v>-261.04000000000002</v>
      </c>
      <c r="CG225" s="17">
        <f t="shared" si="1322"/>
        <v>-261.68</v>
      </c>
      <c r="CH225" s="17">
        <f t="shared" si="1322"/>
        <v>-262.32</v>
      </c>
      <c r="CI225" s="17">
        <f t="shared" si="1322"/>
        <v>-263</v>
      </c>
      <c r="CJ225" s="17">
        <f t="shared" si="1322"/>
        <v>-263.64</v>
      </c>
      <c r="CK225" s="17">
        <f t="shared" si="1322"/>
        <v>-264.32</v>
      </c>
      <c r="CL225" s="17">
        <f t="shared" si="1322"/>
        <v>-264.95999999999998</v>
      </c>
      <c r="CM225" s="17">
        <f t="shared" si="1322"/>
        <v>0</v>
      </c>
      <c r="CN225" s="17">
        <f t="shared" si="1322"/>
        <v>0</v>
      </c>
      <c r="CO225" s="17">
        <f t="shared" si="1322"/>
        <v>0</v>
      </c>
    </row>
    <row r="226" spans="3:93" s="556" customFormat="1">
      <c r="C226" s="556">
        <f t="shared" si="1248"/>
        <v>59</v>
      </c>
      <c r="D226" s="632">
        <f t="shared" si="1245"/>
        <v>-0.04</v>
      </c>
      <c r="E226" s="632"/>
      <c r="F226" s="632"/>
      <c r="G226" s="632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  <c r="AV226" s="17"/>
      <c r="AW226" s="17"/>
      <c r="AX226" s="17"/>
      <c r="AY226" s="17"/>
      <c r="AZ226" s="17"/>
      <c r="BA226" s="17"/>
      <c r="BB226" s="17"/>
      <c r="BC226" s="17"/>
      <c r="BD226" s="17"/>
      <c r="BE226" s="17"/>
      <c r="BF226" s="17"/>
      <c r="BG226" s="17"/>
      <c r="BH226" s="17"/>
      <c r="BI226" s="17"/>
      <c r="BJ226" s="17"/>
      <c r="BK226" s="17"/>
      <c r="BL226" s="17"/>
      <c r="BM226" s="17"/>
      <c r="BN226" s="17"/>
      <c r="BO226" s="17">
        <f>IF((BO163-$BN163)&gt;$D164,0,$D226*(BO167))</f>
        <v>-250.16</v>
      </c>
      <c r="BP226" s="17">
        <f t="shared" ref="BP226:CO226" si="1323">IF((BP163-$BN163)&gt;$D164,0,$D226*(BP167))</f>
        <v>-250.8</v>
      </c>
      <c r="BQ226" s="17">
        <f t="shared" si="1323"/>
        <v>-251.44</v>
      </c>
      <c r="BR226" s="17">
        <f t="shared" si="1323"/>
        <v>-252.04</v>
      </c>
      <c r="BS226" s="17">
        <f t="shared" si="1323"/>
        <v>-252.68</v>
      </c>
      <c r="BT226" s="17">
        <f t="shared" si="1323"/>
        <v>-253.32</v>
      </c>
      <c r="BU226" s="17">
        <f t="shared" si="1323"/>
        <v>-253.96</v>
      </c>
      <c r="BV226" s="17">
        <f t="shared" si="1323"/>
        <v>-254.6</v>
      </c>
      <c r="BW226" s="17">
        <f t="shared" si="1323"/>
        <v>-255.24</v>
      </c>
      <c r="BX226" s="17">
        <f t="shared" si="1323"/>
        <v>-255.88</v>
      </c>
      <c r="BY226" s="17">
        <f t="shared" si="1323"/>
        <v>-256.52</v>
      </c>
      <c r="BZ226" s="17">
        <f t="shared" si="1323"/>
        <v>-257.16000000000003</v>
      </c>
      <c r="CA226" s="17">
        <f t="shared" si="1323"/>
        <v>-257.8</v>
      </c>
      <c r="CB226" s="17">
        <f t="shared" si="1323"/>
        <v>-258.44</v>
      </c>
      <c r="CC226" s="17">
        <f t="shared" si="1323"/>
        <v>-259.08</v>
      </c>
      <c r="CD226" s="17">
        <f t="shared" si="1323"/>
        <v>-259.72000000000003</v>
      </c>
      <c r="CE226" s="17">
        <f t="shared" si="1323"/>
        <v>-260.36</v>
      </c>
      <c r="CF226" s="17">
        <f t="shared" si="1323"/>
        <v>-261.04000000000002</v>
      </c>
      <c r="CG226" s="17">
        <f t="shared" si="1323"/>
        <v>-261.68</v>
      </c>
      <c r="CH226" s="17">
        <f t="shared" si="1323"/>
        <v>-262.32</v>
      </c>
      <c r="CI226" s="17">
        <f t="shared" si="1323"/>
        <v>-263</v>
      </c>
      <c r="CJ226" s="17">
        <f t="shared" si="1323"/>
        <v>-263.64</v>
      </c>
      <c r="CK226" s="17">
        <f t="shared" si="1323"/>
        <v>-264.32</v>
      </c>
      <c r="CL226" s="17">
        <f t="shared" si="1323"/>
        <v>-264.95999999999998</v>
      </c>
      <c r="CM226" s="17">
        <f t="shared" si="1323"/>
        <v>-265.64</v>
      </c>
      <c r="CN226" s="17">
        <f t="shared" si="1323"/>
        <v>0</v>
      </c>
      <c r="CO226" s="17">
        <f t="shared" si="1323"/>
        <v>0</v>
      </c>
    </row>
    <row r="227" spans="3:93" s="556" customFormat="1">
      <c r="C227" s="556">
        <f t="shared" si="1248"/>
        <v>60</v>
      </c>
      <c r="D227" s="632">
        <f t="shared" si="1245"/>
        <v>-0.04</v>
      </c>
      <c r="E227" s="632"/>
      <c r="F227" s="632"/>
      <c r="G227" s="632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  <c r="AV227" s="17"/>
      <c r="AW227" s="17"/>
      <c r="AX227" s="17"/>
      <c r="AY227" s="17"/>
      <c r="AZ227" s="17"/>
      <c r="BA227" s="17"/>
      <c r="BB227" s="17"/>
      <c r="BC227" s="17"/>
      <c r="BD227" s="17"/>
      <c r="BE227" s="17"/>
      <c r="BF227" s="17"/>
      <c r="BG227" s="17"/>
      <c r="BH227" s="17"/>
      <c r="BI227" s="17"/>
      <c r="BJ227" s="17"/>
      <c r="BK227" s="17"/>
      <c r="BL227" s="17"/>
      <c r="BM227" s="17"/>
      <c r="BN227" s="17"/>
      <c r="BO227" s="17"/>
      <c r="BP227" s="17">
        <f>IF((BP163-$BO163)&gt;$D164,0,$D227*(BP167))</f>
        <v>-250.8</v>
      </c>
      <c r="BQ227" s="17">
        <f t="shared" ref="BQ227:CO227" si="1324">IF((BQ163-$BO163)&gt;$D164,0,$D227*(BQ167))</f>
        <v>-251.44</v>
      </c>
      <c r="BR227" s="17">
        <f t="shared" si="1324"/>
        <v>-252.04</v>
      </c>
      <c r="BS227" s="17">
        <f t="shared" si="1324"/>
        <v>-252.68</v>
      </c>
      <c r="BT227" s="17">
        <f t="shared" si="1324"/>
        <v>-253.32</v>
      </c>
      <c r="BU227" s="17">
        <f t="shared" si="1324"/>
        <v>-253.96</v>
      </c>
      <c r="BV227" s="17">
        <f t="shared" si="1324"/>
        <v>-254.6</v>
      </c>
      <c r="BW227" s="17">
        <f t="shared" si="1324"/>
        <v>-255.24</v>
      </c>
      <c r="BX227" s="17">
        <f t="shared" si="1324"/>
        <v>-255.88</v>
      </c>
      <c r="BY227" s="17">
        <f t="shared" si="1324"/>
        <v>-256.52</v>
      </c>
      <c r="BZ227" s="17">
        <f t="shared" si="1324"/>
        <v>-257.16000000000003</v>
      </c>
      <c r="CA227" s="17">
        <f t="shared" si="1324"/>
        <v>-257.8</v>
      </c>
      <c r="CB227" s="17">
        <f t="shared" si="1324"/>
        <v>-258.44</v>
      </c>
      <c r="CC227" s="17">
        <f t="shared" si="1324"/>
        <v>-259.08</v>
      </c>
      <c r="CD227" s="17">
        <f t="shared" si="1324"/>
        <v>-259.72000000000003</v>
      </c>
      <c r="CE227" s="17">
        <f t="shared" si="1324"/>
        <v>-260.36</v>
      </c>
      <c r="CF227" s="17">
        <f t="shared" si="1324"/>
        <v>-261.04000000000002</v>
      </c>
      <c r="CG227" s="17">
        <f t="shared" si="1324"/>
        <v>-261.68</v>
      </c>
      <c r="CH227" s="17">
        <f t="shared" si="1324"/>
        <v>-262.32</v>
      </c>
      <c r="CI227" s="17">
        <f t="shared" si="1324"/>
        <v>-263</v>
      </c>
      <c r="CJ227" s="17">
        <f t="shared" si="1324"/>
        <v>-263.64</v>
      </c>
      <c r="CK227" s="17">
        <f t="shared" si="1324"/>
        <v>-264.32</v>
      </c>
      <c r="CL227" s="17">
        <f t="shared" si="1324"/>
        <v>-264.95999999999998</v>
      </c>
      <c r="CM227" s="17">
        <f t="shared" si="1324"/>
        <v>-265.64</v>
      </c>
      <c r="CN227" s="17">
        <f t="shared" si="1324"/>
        <v>-266.28000000000003</v>
      </c>
      <c r="CO227" s="17">
        <f t="shared" si="1324"/>
        <v>0</v>
      </c>
    </row>
    <row r="228" spans="3:93" s="556" customFormat="1">
      <c r="C228" s="556">
        <f t="shared" si="1248"/>
        <v>61</v>
      </c>
      <c r="D228" s="632">
        <f t="shared" si="1245"/>
        <v>-0.04</v>
      </c>
      <c r="E228" s="632"/>
      <c r="F228" s="632"/>
      <c r="G228" s="632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  <c r="AV228" s="17"/>
      <c r="AW228" s="17"/>
      <c r="AX228" s="17"/>
      <c r="AY228" s="17"/>
      <c r="AZ228" s="17"/>
      <c r="BA228" s="17"/>
      <c r="BB228" s="17"/>
      <c r="BC228" s="17"/>
      <c r="BD228" s="17"/>
      <c r="BE228" s="17"/>
      <c r="BF228" s="17"/>
      <c r="BG228" s="17"/>
      <c r="BH228" s="17"/>
      <c r="BI228" s="17"/>
      <c r="BJ228" s="17"/>
      <c r="BK228" s="17"/>
      <c r="BL228" s="17"/>
      <c r="BM228" s="17"/>
      <c r="BN228" s="17"/>
      <c r="BO228" s="17"/>
      <c r="BP228" s="17"/>
      <c r="BQ228" s="17">
        <f>IF((BQ163-$BP163)&gt;$D164,0,$D228*(BQ167))</f>
        <v>-251.44</v>
      </c>
      <c r="BR228" s="17">
        <f t="shared" ref="BR228:CO228" si="1325">IF((BR163-$BP163)&gt;$D164,0,$D228*(BR167))</f>
        <v>-252.04</v>
      </c>
      <c r="BS228" s="17">
        <f t="shared" si="1325"/>
        <v>-252.68</v>
      </c>
      <c r="BT228" s="17">
        <f t="shared" si="1325"/>
        <v>-253.32</v>
      </c>
      <c r="BU228" s="17">
        <f t="shared" si="1325"/>
        <v>-253.96</v>
      </c>
      <c r="BV228" s="17">
        <f t="shared" si="1325"/>
        <v>-254.6</v>
      </c>
      <c r="BW228" s="17">
        <f t="shared" si="1325"/>
        <v>-255.24</v>
      </c>
      <c r="BX228" s="17">
        <f t="shared" si="1325"/>
        <v>-255.88</v>
      </c>
      <c r="BY228" s="17">
        <f t="shared" si="1325"/>
        <v>-256.52</v>
      </c>
      <c r="BZ228" s="17">
        <f t="shared" si="1325"/>
        <v>-257.16000000000003</v>
      </c>
      <c r="CA228" s="17">
        <f t="shared" si="1325"/>
        <v>-257.8</v>
      </c>
      <c r="CB228" s="17">
        <f t="shared" si="1325"/>
        <v>-258.44</v>
      </c>
      <c r="CC228" s="17">
        <f t="shared" si="1325"/>
        <v>-259.08</v>
      </c>
      <c r="CD228" s="17">
        <f t="shared" si="1325"/>
        <v>-259.72000000000003</v>
      </c>
      <c r="CE228" s="17">
        <f t="shared" si="1325"/>
        <v>-260.36</v>
      </c>
      <c r="CF228" s="17">
        <f t="shared" si="1325"/>
        <v>-261.04000000000002</v>
      </c>
      <c r="CG228" s="17">
        <f t="shared" si="1325"/>
        <v>-261.68</v>
      </c>
      <c r="CH228" s="17">
        <f t="shared" si="1325"/>
        <v>-262.32</v>
      </c>
      <c r="CI228" s="17">
        <f t="shared" si="1325"/>
        <v>-263</v>
      </c>
      <c r="CJ228" s="17">
        <f t="shared" si="1325"/>
        <v>-263.64</v>
      </c>
      <c r="CK228" s="17">
        <f t="shared" si="1325"/>
        <v>-264.32</v>
      </c>
      <c r="CL228" s="17">
        <f t="shared" si="1325"/>
        <v>-264.95999999999998</v>
      </c>
      <c r="CM228" s="17">
        <f t="shared" si="1325"/>
        <v>-265.64</v>
      </c>
      <c r="CN228" s="17">
        <f t="shared" si="1325"/>
        <v>-266.28000000000003</v>
      </c>
      <c r="CO228" s="17">
        <f t="shared" si="1325"/>
        <v>-266.95999999999998</v>
      </c>
    </row>
    <row r="229" spans="3:93" s="556" customFormat="1">
      <c r="C229" s="556">
        <f t="shared" si="1248"/>
        <v>62</v>
      </c>
      <c r="D229" s="632">
        <f t="shared" si="1245"/>
        <v>-0.04</v>
      </c>
      <c r="E229" s="632"/>
      <c r="F229" s="632"/>
      <c r="G229" s="632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  <c r="AV229" s="17"/>
      <c r="AW229" s="17"/>
      <c r="AX229" s="17"/>
      <c r="AY229" s="17"/>
      <c r="AZ229" s="17"/>
      <c r="BA229" s="17"/>
      <c r="BB229" s="17"/>
      <c r="BC229" s="17"/>
      <c r="BD229" s="17"/>
      <c r="BE229" s="17"/>
      <c r="BF229" s="17"/>
      <c r="BG229" s="17"/>
      <c r="BH229" s="17"/>
      <c r="BI229" s="17"/>
      <c r="BJ229" s="17"/>
      <c r="BK229" s="17"/>
      <c r="BL229" s="17"/>
      <c r="BM229" s="17"/>
      <c r="BN229" s="17"/>
      <c r="BO229" s="17"/>
      <c r="BP229" s="17"/>
      <c r="BQ229" s="17"/>
      <c r="BR229" s="17">
        <f>IF((BR163-$BQ163)&gt;$D164,0,$D229*(BR167))</f>
        <v>-252.04</v>
      </c>
      <c r="BS229" s="17">
        <f t="shared" ref="BS229:CO229" si="1326">IF((BS163-$BQ163)&gt;$D164,0,$D229*(BS167))</f>
        <v>-252.68</v>
      </c>
      <c r="BT229" s="17">
        <f t="shared" si="1326"/>
        <v>-253.32</v>
      </c>
      <c r="BU229" s="17">
        <f t="shared" si="1326"/>
        <v>-253.96</v>
      </c>
      <c r="BV229" s="17">
        <f t="shared" si="1326"/>
        <v>-254.6</v>
      </c>
      <c r="BW229" s="17">
        <f t="shared" si="1326"/>
        <v>-255.24</v>
      </c>
      <c r="BX229" s="17">
        <f t="shared" si="1326"/>
        <v>-255.88</v>
      </c>
      <c r="BY229" s="17">
        <f t="shared" si="1326"/>
        <v>-256.52</v>
      </c>
      <c r="BZ229" s="17">
        <f t="shared" si="1326"/>
        <v>-257.16000000000003</v>
      </c>
      <c r="CA229" s="17">
        <f t="shared" si="1326"/>
        <v>-257.8</v>
      </c>
      <c r="CB229" s="17">
        <f t="shared" si="1326"/>
        <v>-258.44</v>
      </c>
      <c r="CC229" s="17">
        <f t="shared" si="1326"/>
        <v>-259.08</v>
      </c>
      <c r="CD229" s="17">
        <f t="shared" si="1326"/>
        <v>-259.72000000000003</v>
      </c>
      <c r="CE229" s="17">
        <f t="shared" si="1326"/>
        <v>-260.36</v>
      </c>
      <c r="CF229" s="17">
        <f t="shared" si="1326"/>
        <v>-261.04000000000002</v>
      </c>
      <c r="CG229" s="17">
        <f t="shared" si="1326"/>
        <v>-261.68</v>
      </c>
      <c r="CH229" s="17">
        <f t="shared" si="1326"/>
        <v>-262.32</v>
      </c>
      <c r="CI229" s="17">
        <f t="shared" si="1326"/>
        <v>-263</v>
      </c>
      <c r="CJ229" s="17">
        <f t="shared" si="1326"/>
        <v>-263.64</v>
      </c>
      <c r="CK229" s="17">
        <f t="shared" si="1326"/>
        <v>-264.32</v>
      </c>
      <c r="CL229" s="17">
        <f t="shared" si="1326"/>
        <v>-264.95999999999998</v>
      </c>
      <c r="CM229" s="17">
        <f t="shared" si="1326"/>
        <v>-265.64</v>
      </c>
      <c r="CN229" s="17">
        <f t="shared" si="1326"/>
        <v>-266.28000000000003</v>
      </c>
      <c r="CO229" s="17">
        <f t="shared" si="1326"/>
        <v>-266.95999999999998</v>
      </c>
    </row>
    <row r="230" spans="3:93" s="556" customFormat="1">
      <c r="C230" s="556">
        <f t="shared" si="1248"/>
        <v>63</v>
      </c>
      <c r="D230" s="632">
        <f t="shared" si="1245"/>
        <v>-0.04</v>
      </c>
      <c r="E230" s="632"/>
      <c r="F230" s="632"/>
      <c r="G230" s="632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  <c r="AV230" s="17"/>
      <c r="AW230" s="17"/>
      <c r="AX230" s="17"/>
      <c r="AY230" s="17"/>
      <c r="AZ230" s="17"/>
      <c r="BA230" s="17"/>
      <c r="BB230" s="17"/>
      <c r="BC230" s="17"/>
      <c r="BD230" s="17"/>
      <c r="BE230" s="17"/>
      <c r="BF230" s="17"/>
      <c r="BG230" s="17"/>
      <c r="BH230" s="17"/>
      <c r="BI230" s="17"/>
      <c r="BJ230" s="17"/>
      <c r="BK230" s="17"/>
      <c r="BL230" s="17"/>
      <c r="BM230" s="17"/>
      <c r="BN230" s="17"/>
      <c r="BO230" s="17"/>
      <c r="BP230" s="17"/>
      <c r="BQ230" s="17"/>
      <c r="BR230" s="17"/>
      <c r="BS230" s="17">
        <f>IF((BS163-$BR163)&gt;$D164,0,$D230*(BS167))</f>
        <v>-252.68</v>
      </c>
      <c r="BT230" s="17">
        <f t="shared" ref="BT230:CO230" si="1327">IF((BT163-$BR163)&gt;$D164,0,$D230*(BT167))</f>
        <v>-253.32</v>
      </c>
      <c r="BU230" s="17">
        <f t="shared" si="1327"/>
        <v>-253.96</v>
      </c>
      <c r="BV230" s="17">
        <f t="shared" si="1327"/>
        <v>-254.6</v>
      </c>
      <c r="BW230" s="17">
        <f t="shared" si="1327"/>
        <v>-255.24</v>
      </c>
      <c r="BX230" s="17">
        <f t="shared" si="1327"/>
        <v>-255.88</v>
      </c>
      <c r="BY230" s="17">
        <f t="shared" si="1327"/>
        <v>-256.52</v>
      </c>
      <c r="BZ230" s="17">
        <f t="shared" si="1327"/>
        <v>-257.16000000000003</v>
      </c>
      <c r="CA230" s="17">
        <f t="shared" si="1327"/>
        <v>-257.8</v>
      </c>
      <c r="CB230" s="17">
        <f t="shared" si="1327"/>
        <v>-258.44</v>
      </c>
      <c r="CC230" s="17">
        <f t="shared" si="1327"/>
        <v>-259.08</v>
      </c>
      <c r="CD230" s="17">
        <f t="shared" si="1327"/>
        <v>-259.72000000000003</v>
      </c>
      <c r="CE230" s="17">
        <f t="shared" si="1327"/>
        <v>-260.36</v>
      </c>
      <c r="CF230" s="17">
        <f t="shared" si="1327"/>
        <v>-261.04000000000002</v>
      </c>
      <c r="CG230" s="17">
        <f t="shared" si="1327"/>
        <v>-261.68</v>
      </c>
      <c r="CH230" s="17">
        <f t="shared" si="1327"/>
        <v>-262.32</v>
      </c>
      <c r="CI230" s="17">
        <f t="shared" si="1327"/>
        <v>-263</v>
      </c>
      <c r="CJ230" s="17">
        <f t="shared" si="1327"/>
        <v>-263.64</v>
      </c>
      <c r="CK230" s="17">
        <f t="shared" si="1327"/>
        <v>-264.32</v>
      </c>
      <c r="CL230" s="17">
        <f t="shared" si="1327"/>
        <v>-264.95999999999998</v>
      </c>
      <c r="CM230" s="17">
        <f t="shared" si="1327"/>
        <v>-265.64</v>
      </c>
      <c r="CN230" s="17">
        <f t="shared" si="1327"/>
        <v>-266.28000000000003</v>
      </c>
      <c r="CO230" s="17">
        <f t="shared" si="1327"/>
        <v>-266.95999999999998</v>
      </c>
    </row>
    <row r="231" spans="3:93" s="556" customFormat="1">
      <c r="C231" s="556">
        <f t="shared" si="1248"/>
        <v>64</v>
      </c>
      <c r="D231" s="632">
        <f t="shared" si="1245"/>
        <v>-0.04</v>
      </c>
      <c r="E231" s="632"/>
      <c r="F231" s="632"/>
      <c r="G231" s="632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  <c r="AV231" s="17"/>
      <c r="AW231" s="17"/>
      <c r="AX231" s="17"/>
      <c r="AY231" s="17"/>
      <c r="AZ231" s="17"/>
      <c r="BA231" s="17"/>
      <c r="BB231" s="17"/>
      <c r="BC231" s="17"/>
      <c r="BD231" s="17"/>
      <c r="BE231" s="17"/>
      <c r="BF231" s="17"/>
      <c r="BG231" s="17"/>
      <c r="BH231" s="17"/>
      <c r="BI231" s="17"/>
      <c r="BJ231" s="17"/>
      <c r="BK231" s="17"/>
      <c r="BL231" s="17"/>
      <c r="BM231" s="17"/>
      <c r="BN231" s="17"/>
      <c r="BO231" s="17"/>
      <c r="BP231" s="17"/>
      <c r="BQ231" s="17"/>
      <c r="BR231" s="17"/>
      <c r="BS231" s="17"/>
      <c r="BT231" s="17">
        <f>IF((BT163-$BS163)&gt;$D164,0,$D231*(BT167))</f>
        <v>-253.32</v>
      </c>
      <c r="BU231" s="17">
        <f t="shared" ref="BU231:CO231" si="1328">IF((BU163-$BS163)&gt;$D164,0,$D231*(BU167))</f>
        <v>-253.96</v>
      </c>
      <c r="BV231" s="17">
        <f t="shared" si="1328"/>
        <v>-254.6</v>
      </c>
      <c r="BW231" s="17">
        <f t="shared" si="1328"/>
        <v>-255.24</v>
      </c>
      <c r="BX231" s="17">
        <f t="shared" si="1328"/>
        <v>-255.88</v>
      </c>
      <c r="BY231" s="17">
        <f t="shared" si="1328"/>
        <v>-256.52</v>
      </c>
      <c r="BZ231" s="17">
        <f t="shared" si="1328"/>
        <v>-257.16000000000003</v>
      </c>
      <c r="CA231" s="17">
        <f t="shared" si="1328"/>
        <v>-257.8</v>
      </c>
      <c r="CB231" s="17">
        <f t="shared" si="1328"/>
        <v>-258.44</v>
      </c>
      <c r="CC231" s="17">
        <f t="shared" si="1328"/>
        <v>-259.08</v>
      </c>
      <c r="CD231" s="17">
        <f t="shared" si="1328"/>
        <v>-259.72000000000003</v>
      </c>
      <c r="CE231" s="17">
        <f t="shared" si="1328"/>
        <v>-260.36</v>
      </c>
      <c r="CF231" s="17">
        <f t="shared" si="1328"/>
        <v>-261.04000000000002</v>
      </c>
      <c r="CG231" s="17">
        <f t="shared" si="1328"/>
        <v>-261.68</v>
      </c>
      <c r="CH231" s="17">
        <f t="shared" si="1328"/>
        <v>-262.32</v>
      </c>
      <c r="CI231" s="17">
        <f t="shared" si="1328"/>
        <v>-263</v>
      </c>
      <c r="CJ231" s="17">
        <f t="shared" si="1328"/>
        <v>-263.64</v>
      </c>
      <c r="CK231" s="17">
        <f t="shared" si="1328"/>
        <v>-264.32</v>
      </c>
      <c r="CL231" s="17">
        <f t="shared" si="1328"/>
        <v>-264.95999999999998</v>
      </c>
      <c r="CM231" s="17">
        <f t="shared" si="1328"/>
        <v>-265.64</v>
      </c>
      <c r="CN231" s="17">
        <f t="shared" si="1328"/>
        <v>-266.28000000000003</v>
      </c>
      <c r="CO231" s="17">
        <f t="shared" si="1328"/>
        <v>-266.95999999999998</v>
      </c>
    </row>
    <row r="232" spans="3:93" s="556" customFormat="1">
      <c r="C232" s="556">
        <f t="shared" si="1248"/>
        <v>65</v>
      </c>
      <c r="D232" s="632">
        <f t="shared" si="1245"/>
        <v>-0.04</v>
      </c>
      <c r="E232" s="632"/>
      <c r="F232" s="632"/>
      <c r="G232" s="632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  <c r="AV232" s="17"/>
      <c r="AW232" s="17"/>
      <c r="AX232" s="17"/>
      <c r="AY232" s="17"/>
      <c r="AZ232" s="17"/>
      <c r="BA232" s="17"/>
      <c r="BB232" s="17"/>
      <c r="BC232" s="17"/>
      <c r="BD232" s="17"/>
      <c r="BE232" s="17"/>
      <c r="BF232" s="17"/>
      <c r="BG232" s="17"/>
      <c r="BH232" s="17"/>
      <c r="BI232" s="17"/>
      <c r="BJ232" s="17"/>
      <c r="BK232" s="17"/>
      <c r="BL232" s="17"/>
      <c r="BM232" s="17"/>
      <c r="BN232" s="17"/>
      <c r="BO232" s="17"/>
      <c r="BP232" s="17"/>
      <c r="BQ232" s="17"/>
      <c r="BR232" s="17"/>
      <c r="BS232" s="17"/>
      <c r="BT232" s="17"/>
      <c r="BU232" s="17">
        <f>IF((BU163-$BT163)&gt;$D164,0,$D232*(BU167))</f>
        <v>-253.96</v>
      </c>
      <c r="BV232" s="17">
        <f t="shared" ref="BV232:CO232" si="1329">IF((BV163-$BT163)&gt;$D164,0,$D232*(BV167))</f>
        <v>-254.6</v>
      </c>
      <c r="BW232" s="17">
        <f t="shared" si="1329"/>
        <v>-255.24</v>
      </c>
      <c r="BX232" s="17">
        <f t="shared" si="1329"/>
        <v>-255.88</v>
      </c>
      <c r="BY232" s="17">
        <f t="shared" si="1329"/>
        <v>-256.52</v>
      </c>
      <c r="BZ232" s="17">
        <f t="shared" si="1329"/>
        <v>-257.16000000000003</v>
      </c>
      <c r="CA232" s="17">
        <f t="shared" si="1329"/>
        <v>-257.8</v>
      </c>
      <c r="CB232" s="17">
        <f t="shared" si="1329"/>
        <v>-258.44</v>
      </c>
      <c r="CC232" s="17">
        <f t="shared" si="1329"/>
        <v>-259.08</v>
      </c>
      <c r="CD232" s="17">
        <f t="shared" si="1329"/>
        <v>-259.72000000000003</v>
      </c>
      <c r="CE232" s="17">
        <f t="shared" si="1329"/>
        <v>-260.36</v>
      </c>
      <c r="CF232" s="17">
        <f t="shared" si="1329"/>
        <v>-261.04000000000002</v>
      </c>
      <c r="CG232" s="17">
        <f t="shared" si="1329"/>
        <v>-261.68</v>
      </c>
      <c r="CH232" s="17">
        <f t="shared" si="1329"/>
        <v>-262.32</v>
      </c>
      <c r="CI232" s="17">
        <f t="shared" si="1329"/>
        <v>-263</v>
      </c>
      <c r="CJ232" s="17">
        <f t="shared" si="1329"/>
        <v>-263.64</v>
      </c>
      <c r="CK232" s="17">
        <f t="shared" si="1329"/>
        <v>-264.32</v>
      </c>
      <c r="CL232" s="17">
        <f t="shared" si="1329"/>
        <v>-264.95999999999998</v>
      </c>
      <c r="CM232" s="17">
        <f t="shared" si="1329"/>
        <v>-265.64</v>
      </c>
      <c r="CN232" s="17">
        <f t="shared" si="1329"/>
        <v>-266.28000000000003</v>
      </c>
      <c r="CO232" s="17">
        <f t="shared" si="1329"/>
        <v>-266.95999999999998</v>
      </c>
    </row>
    <row r="233" spans="3:93" s="556" customFormat="1">
      <c r="C233" s="556">
        <f t="shared" si="1248"/>
        <v>66</v>
      </c>
      <c r="D233" s="632">
        <f t="shared" ref="D233:D252" si="1330">-1/D$164</f>
        <v>-0.04</v>
      </c>
      <c r="E233" s="632"/>
      <c r="F233" s="632"/>
      <c r="G233" s="632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  <c r="AV233" s="17"/>
      <c r="AW233" s="17"/>
      <c r="AX233" s="17"/>
      <c r="AY233" s="17"/>
      <c r="AZ233" s="17"/>
      <c r="BA233" s="17"/>
      <c r="BB233" s="17"/>
      <c r="BC233" s="17"/>
      <c r="BD233" s="17"/>
      <c r="BE233" s="17"/>
      <c r="BF233" s="17"/>
      <c r="BG233" s="17"/>
      <c r="BH233" s="17"/>
      <c r="BI233" s="17"/>
      <c r="BJ233" s="17"/>
      <c r="BK233" s="17"/>
      <c r="BL233" s="17"/>
      <c r="BM233" s="17"/>
      <c r="BN233" s="17"/>
      <c r="BO233" s="17"/>
      <c r="BP233" s="17"/>
      <c r="BQ233" s="17"/>
      <c r="BR233" s="17"/>
      <c r="BS233" s="17"/>
      <c r="BT233" s="17"/>
      <c r="BU233" s="17"/>
      <c r="BV233" s="17">
        <f>IF((BV163-$BU163)&gt;$D164,0,$D233*(BV167))</f>
        <v>-254.6</v>
      </c>
      <c r="BW233" s="17">
        <f t="shared" ref="BW233:CO233" si="1331">IF((BW163-$BU163)&gt;$D164,0,$D233*(BW167))</f>
        <v>-255.24</v>
      </c>
      <c r="BX233" s="17">
        <f t="shared" si="1331"/>
        <v>-255.88</v>
      </c>
      <c r="BY233" s="17">
        <f t="shared" si="1331"/>
        <v>-256.52</v>
      </c>
      <c r="BZ233" s="17">
        <f t="shared" si="1331"/>
        <v>-257.16000000000003</v>
      </c>
      <c r="CA233" s="17">
        <f t="shared" si="1331"/>
        <v>-257.8</v>
      </c>
      <c r="CB233" s="17">
        <f t="shared" si="1331"/>
        <v>-258.44</v>
      </c>
      <c r="CC233" s="17">
        <f t="shared" si="1331"/>
        <v>-259.08</v>
      </c>
      <c r="CD233" s="17">
        <f t="shared" si="1331"/>
        <v>-259.72000000000003</v>
      </c>
      <c r="CE233" s="17">
        <f t="shared" si="1331"/>
        <v>-260.36</v>
      </c>
      <c r="CF233" s="17">
        <f t="shared" si="1331"/>
        <v>-261.04000000000002</v>
      </c>
      <c r="CG233" s="17">
        <f t="shared" si="1331"/>
        <v>-261.68</v>
      </c>
      <c r="CH233" s="17">
        <f t="shared" si="1331"/>
        <v>-262.32</v>
      </c>
      <c r="CI233" s="17">
        <f t="shared" si="1331"/>
        <v>-263</v>
      </c>
      <c r="CJ233" s="17">
        <f t="shared" si="1331"/>
        <v>-263.64</v>
      </c>
      <c r="CK233" s="17">
        <f t="shared" si="1331"/>
        <v>-264.32</v>
      </c>
      <c r="CL233" s="17">
        <f t="shared" si="1331"/>
        <v>-264.95999999999998</v>
      </c>
      <c r="CM233" s="17">
        <f t="shared" si="1331"/>
        <v>-265.64</v>
      </c>
      <c r="CN233" s="17">
        <f t="shared" si="1331"/>
        <v>-266.28000000000003</v>
      </c>
      <c r="CO233" s="17">
        <f t="shared" si="1331"/>
        <v>-266.95999999999998</v>
      </c>
    </row>
    <row r="234" spans="3:93" s="556" customFormat="1">
      <c r="C234" s="556">
        <f t="shared" ref="C234:C252" si="1332">C233+1</f>
        <v>67</v>
      </c>
      <c r="D234" s="632">
        <f t="shared" si="1330"/>
        <v>-0.04</v>
      </c>
      <c r="E234" s="632"/>
      <c r="F234" s="632"/>
      <c r="G234" s="632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  <c r="AV234" s="17"/>
      <c r="AW234" s="17"/>
      <c r="AX234" s="17"/>
      <c r="AY234" s="17"/>
      <c r="AZ234" s="17"/>
      <c r="BA234" s="17"/>
      <c r="BB234" s="17"/>
      <c r="BC234" s="17"/>
      <c r="BD234" s="17"/>
      <c r="BE234" s="17"/>
      <c r="BF234" s="17"/>
      <c r="BG234" s="17"/>
      <c r="BH234" s="17"/>
      <c r="BI234" s="17"/>
      <c r="BJ234" s="17"/>
      <c r="BK234" s="17"/>
      <c r="BL234" s="17"/>
      <c r="BM234" s="17"/>
      <c r="BN234" s="17"/>
      <c r="BO234" s="17"/>
      <c r="BP234" s="17"/>
      <c r="BQ234" s="17"/>
      <c r="BR234" s="17"/>
      <c r="BS234" s="17"/>
      <c r="BT234" s="17"/>
      <c r="BU234" s="17"/>
      <c r="BV234" s="17"/>
      <c r="BW234" s="17">
        <f>IF((BW163-$BV163)&gt;$D164,0,$D234*(BW167))</f>
        <v>-255.24</v>
      </c>
      <c r="BX234" s="17">
        <f t="shared" ref="BX234:CO234" si="1333">IF((BX163-$BV163)&gt;$D164,0,$D234*(BX167))</f>
        <v>-255.88</v>
      </c>
      <c r="BY234" s="17">
        <f t="shared" si="1333"/>
        <v>-256.52</v>
      </c>
      <c r="BZ234" s="17">
        <f t="shared" si="1333"/>
        <v>-257.16000000000003</v>
      </c>
      <c r="CA234" s="17">
        <f t="shared" si="1333"/>
        <v>-257.8</v>
      </c>
      <c r="CB234" s="17">
        <f t="shared" si="1333"/>
        <v>-258.44</v>
      </c>
      <c r="CC234" s="17">
        <f t="shared" si="1333"/>
        <v>-259.08</v>
      </c>
      <c r="CD234" s="17">
        <f t="shared" si="1333"/>
        <v>-259.72000000000003</v>
      </c>
      <c r="CE234" s="17">
        <f t="shared" si="1333"/>
        <v>-260.36</v>
      </c>
      <c r="CF234" s="17">
        <f t="shared" si="1333"/>
        <v>-261.04000000000002</v>
      </c>
      <c r="CG234" s="17">
        <f t="shared" si="1333"/>
        <v>-261.68</v>
      </c>
      <c r="CH234" s="17">
        <f t="shared" si="1333"/>
        <v>-262.32</v>
      </c>
      <c r="CI234" s="17">
        <f t="shared" si="1333"/>
        <v>-263</v>
      </c>
      <c r="CJ234" s="17">
        <f t="shared" si="1333"/>
        <v>-263.64</v>
      </c>
      <c r="CK234" s="17">
        <f t="shared" si="1333"/>
        <v>-264.32</v>
      </c>
      <c r="CL234" s="17">
        <f t="shared" si="1333"/>
        <v>-264.95999999999998</v>
      </c>
      <c r="CM234" s="17">
        <f t="shared" si="1333"/>
        <v>-265.64</v>
      </c>
      <c r="CN234" s="17">
        <f t="shared" si="1333"/>
        <v>-266.28000000000003</v>
      </c>
      <c r="CO234" s="17">
        <f t="shared" si="1333"/>
        <v>-266.95999999999998</v>
      </c>
    </row>
    <row r="235" spans="3:93" s="556" customFormat="1">
      <c r="C235" s="556">
        <f t="shared" si="1332"/>
        <v>68</v>
      </c>
      <c r="D235" s="632">
        <f t="shared" si="1330"/>
        <v>-0.04</v>
      </c>
      <c r="E235" s="632"/>
      <c r="F235" s="632"/>
      <c r="G235" s="632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  <c r="AV235" s="17"/>
      <c r="AW235" s="17"/>
      <c r="AX235" s="17"/>
      <c r="AY235" s="17"/>
      <c r="AZ235" s="17"/>
      <c r="BA235" s="17"/>
      <c r="BB235" s="17"/>
      <c r="BC235" s="17"/>
      <c r="BD235" s="17"/>
      <c r="BE235" s="17"/>
      <c r="BF235" s="17"/>
      <c r="BG235" s="17"/>
      <c r="BH235" s="17"/>
      <c r="BI235" s="17"/>
      <c r="BJ235" s="17"/>
      <c r="BK235" s="17"/>
      <c r="BL235" s="17"/>
      <c r="BM235" s="17"/>
      <c r="BN235" s="17"/>
      <c r="BO235" s="17"/>
      <c r="BP235" s="17"/>
      <c r="BQ235" s="17"/>
      <c r="BR235" s="17"/>
      <c r="BS235" s="17"/>
      <c r="BT235" s="17"/>
      <c r="BU235" s="17"/>
      <c r="BV235" s="17"/>
      <c r="BW235" s="17"/>
      <c r="BX235" s="17">
        <f>IF((BX163-$BW163)&gt;$D164,0,$D235*(BX167))</f>
        <v>-255.88</v>
      </c>
      <c r="BY235" s="17">
        <f t="shared" ref="BY235:CO235" si="1334">IF((BY163-$BW163)&gt;$D164,0,$D235*(BY167))</f>
        <v>-256.52</v>
      </c>
      <c r="BZ235" s="17">
        <f t="shared" si="1334"/>
        <v>-257.16000000000003</v>
      </c>
      <c r="CA235" s="17">
        <f t="shared" si="1334"/>
        <v>-257.8</v>
      </c>
      <c r="CB235" s="17">
        <f t="shared" si="1334"/>
        <v>-258.44</v>
      </c>
      <c r="CC235" s="17">
        <f t="shared" si="1334"/>
        <v>-259.08</v>
      </c>
      <c r="CD235" s="17">
        <f t="shared" si="1334"/>
        <v>-259.72000000000003</v>
      </c>
      <c r="CE235" s="17">
        <f t="shared" si="1334"/>
        <v>-260.36</v>
      </c>
      <c r="CF235" s="17">
        <f t="shared" si="1334"/>
        <v>-261.04000000000002</v>
      </c>
      <c r="CG235" s="17">
        <f t="shared" si="1334"/>
        <v>-261.68</v>
      </c>
      <c r="CH235" s="17">
        <f t="shared" si="1334"/>
        <v>-262.32</v>
      </c>
      <c r="CI235" s="17">
        <f t="shared" si="1334"/>
        <v>-263</v>
      </c>
      <c r="CJ235" s="17">
        <f t="shared" si="1334"/>
        <v>-263.64</v>
      </c>
      <c r="CK235" s="17">
        <f t="shared" si="1334"/>
        <v>-264.32</v>
      </c>
      <c r="CL235" s="17">
        <f t="shared" si="1334"/>
        <v>-264.95999999999998</v>
      </c>
      <c r="CM235" s="17">
        <f t="shared" si="1334"/>
        <v>-265.64</v>
      </c>
      <c r="CN235" s="17">
        <f t="shared" si="1334"/>
        <v>-266.28000000000003</v>
      </c>
      <c r="CO235" s="17">
        <f t="shared" si="1334"/>
        <v>-266.95999999999998</v>
      </c>
    </row>
    <row r="236" spans="3:93" s="556" customFormat="1">
      <c r="C236" s="556">
        <f t="shared" si="1332"/>
        <v>69</v>
      </c>
      <c r="D236" s="632">
        <f t="shared" si="1330"/>
        <v>-0.04</v>
      </c>
      <c r="E236" s="632"/>
      <c r="F236" s="632"/>
      <c r="G236" s="632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  <c r="AV236" s="17"/>
      <c r="AW236" s="17"/>
      <c r="AX236" s="17"/>
      <c r="AY236" s="17"/>
      <c r="AZ236" s="17"/>
      <c r="BA236" s="17"/>
      <c r="BB236" s="17"/>
      <c r="BC236" s="17"/>
      <c r="BD236" s="17"/>
      <c r="BE236" s="17"/>
      <c r="BF236" s="17"/>
      <c r="BG236" s="17"/>
      <c r="BH236" s="17"/>
      <c r="BI236" s="17"/>
      <c r="BJ236" s="17"/>
      <c r="BK236" s="17"/>
      <c r="BL236" s="17"/>
      <c r="BM236" s="17"/>
      <c r="BN236" s="17"/>
      <c r="BO236" s="17"/>
      <c r="BP236" s="17"/>
      <c r="BQ236" s="17"/>
      <c r="BR236" s="17"/>
      <c r="BS236" s="17"/>
      <c r="BT236" s="17"/>
      <c r="BU236" s="17"/>
      <c r="BV236" s="17"/>
      <c r="BW236" s="17"/>
      <c r="BX236" s="17"/>
      <c r="BY236" s="17">
        <f>IF((BY163-$BX163)&gt;$D164,0,$D236*(BY167))</f>
        <v>-256.52</v>
      </c>
      <c r="BZ236" s="17">
        <f t="shared" ref="BZ236:CO236" si="1335">IF((BZ163-$BX163)&gt;$D164,0,$D236*(BZ167))</f>
        <v>-257.16000000000003</v>
      </c>
      <c r="CA236" s="17">
        <f t="shared" si="1335"/>
        <v>-257.8</v>
      </c>
      <c r="CB236" s="17">
        <f t="shared" si="1335"/>
        <v>-258.44</v>
      </c>
      <c r="CC236" s="17">
        <f t="shared" si="1335"/>
        <v>-259.08</v>
      </c>
      <c r="CD236" s="17">
        <f t="shared" si="1335"/>
        <v>-259.72000000000003</v>
      </c>
      <c r="CE236" s="17">
        <f t="shared" si="1335"/>
        <v>-260.36</v>
      </c>
      <c r="CF236" s="17">
        <f t="shared" si="1335"/>
        <v>-261.04000000000002</v>
      </c>
      <c r="CG236" s="17">
        <f t="shared" si="1335"/>
        <v>-261.68</v>
      </c>
      <c r="CH236" s="17">
        <f t="shared" si="1335"/>
        <v>-262.32</v>
      </c>
      <c r="CI236" s="17">
        <f t="shared" si="1335"/>
        <v>-263</v>
      </c>
      <c r="CJ236" s="17">
        <f t="shared" si="1335"/>
        <v>-263.64</v>
      </c>
      <c r="CK236" s="17">
        <f t="shared" si="1335"/>
        <v>-264.32</v>
      </c>
      <c r="CL236" s="17">
        <f t="shared" si="1335"/>
        <v>-264.95999999999998</v>
      </c>
      <c r="CM236" s="17">
        <f t="shared" si="1335"/>
        <v>-265.64</v>
      </c>
      <c r="CN236" s="17">
        <f t="shared" si="1335"/>
        <v>-266.28000000000003</v>
      </c>
      <c r="CO236" s="17">
        <f t="shared" si="1335"/>
        <v>-266.95999999999998</v>
      </c>
    </row>
    <row r="237" spans="3:93" s="556" customFormat="1">
      <c r="C237" s="556">
        <f t="shared" si="1332"/>
        <v>70</v>
      </c>
      <c r="D237" s="632">
        <f t="shared" si="1330"/>
        <v>-0.04</v>
      </c>
      <c r="E237" s="632"/>
      <c r="F237" s="632"/>
      <c r="G237" s="632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  <c r="AV237" s="17"/>
      <c r="AW237" s="17"/>
      <c r="AX237" s="17"/>
      <c r="AY237" s="17"/>
      <c r="AZ237" s="17"/>
      <c r="BA237" s="17"/>
      <c r="BB237" s="17"/>
      <c r="BC237" s="17"/>
      <c r="BD237" s="17"/>
      <c r="BE237" s="17"/>
      <c r="BF237" s="17"/>
      <c r="BG237" s="17"/>
      <c r="BH237" s="17"/>
      <c r="BI237" s="17"/>
      <c r="BJ237" s="17"/>
      <c r="BK237" s="17"/>
      <c r="BL237" s="17"/>
      <c r="BM237" s="17"/>
      <c r="BN237" s="17"/>
      <c r="BO237" s="17"/>
      <c r="BP237" s="17"/>
      <c r="BQ237" s="17"/>
      <c r="BR237" s="17"/>
      <c r="BS237" s="17"/>
      <c r="BT237" s="17"/>
      <c r="BU237" s="17"/>
      <c r="BV237" s="17"/>
      <c r="BW237" s="17"/>
      <c r="BX237" s="17"/>
      <c r="BY237" s="17"/>
      <c r="BZ237" s="17">
        <f>IF((BZ163-$BY163)&gt;$D164,0,$D237*(BZ167))</f>
        <v>-257.16000000000003</v>
      </c>
      <c r="CA237" s="17">
        <f t="shared" ref="CA237:CO237" si="1336">IF((CA163-$BY163)&gt;$D164,0,$D237*(CA167))</f>
        <v>-257.8</v>
      </c>
      <c r="CB237" s="17">
        <f t="shared" si="1336"/>
        <v>-258.44</v>
      </c>
      <c r="CC237" s="17">
        <f t="shared" si="1336"/>
        <v>-259.08</v>
      </c>
      <c r="CD237" s="17">
        <f t="shared" si="1336"/>
        <v>-259.72000000000003</v>
      </c>
      <c r="CE237" s="17">
        <f t="shared" si="1336"/>
        <v>-260.36</v>
      </c>
      <c r="CF237" s="17">
        <f t="shared" si="1336"/>
        <v>-261.04000000000002</v>
      </c>
      <c r="CG237" s="17">
        <f t="shared" si="1336"/>
        <v>-261.68</v>
      </c>
      <c r="CH237" s="17">
        <f t="shared" si="1336"/>
        <v>-262.32</v>
      </c>
      <c r="CI237" s="17">
        <f t="shared" si="1336"/>
        <v>-263</v>
      </c>
      <c r="CJ237" s="17">
        <f t="shared" si="1336"/>
        <v>-263.64</v>
      </c>
      <c r="CK237" s="17">
        <f t="shared" si="1336"/>
        <v>-264.32</v>
      </c>
      <c r="CL237" s="17">
        <f t="shared" si="1336"/>
        <v>-264.95999999999998</v>
      </c>
      <c r="CM237" s="17">
        <f t="shared" si="1336"/>
        <v>-265.64</v>
      </c>
      <c r="CN237" s="17">
        <f t="shared" si="1336"/>
        <v>-266.28000000000003</v>
      </c>
      <c r="CO237" s="17">
        <f t="shared" si="1336"/>
        <v>-266.95999999999998</v>
      </c>
    </row>
    <row r="238" spans="3:93" s="556" customFormat="1">
      <c r="C238" s="556">
        <f t="shared" si="1332"/>
        <v>71</v>
      </c>
      <c r="D238" s="632">
        <f t="shared" si="1330"/>
        <v>-0.04</v>
      </c>
      <c r="E238" s="632"/>
      <c r="F238" s="632"/>
      <c r="G238" s="632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  <c r="AV238" s="17"/>
      <c r="AW238" s="17"/>
      <c r="AX238" s="17"/>
      <c r="AY238" s="17"/>
      <c r="AZ238" s="17"/>
      <c r="BA238" s="17"/>
      <c r="BB238" s="17"/>
      <c r="BC238" s="17"/>
      <c r="BD238" s="17"/>
      <c r="BE238" s="17"/>
      <c r="BF238" s="17"/>
      <c r="BG238" s="17"/>
      <c r="BH238" s="17"/>
      <c r="BI238" s="17"/>
      <c r="BJ238" s="17"/>
      <c r="BK238" s="17"/>
      <c r="BL238" s="17"/>
      <c r="BM238" s="17"/>
      <c r="BN238" s="17"/>
      <c r="BO238" s="17"/>
      <c r="BP238" s="17"/>
      <c r="BQ238" s="17"/>
      <c r="BR238" s="17"/>
      <c r="BS238" s="17"/>
      <c r="BT238" s="17"/>
      <c r="BU238" s="17"/>
      <c r="BV238" s="17"/>
      <c r="BW238" s="17"/>
      <c r="BX238" s="17"/>
      <c r="BY238" s="17"/>
      <c r="BZ238" s="17"/>
      <c r="CA238" s="17">
        <f>IF((CA163-$BZ163)&gt;$D164,0,$D238*(CA167))</f>
        <v>-257.8</v>
      </c>
      <c r="CB238" s="17">
        <f t="shared" ref="CB238:CO238" si="1337">IF((CB163-$BZ163)&gt;$D164,0,$D238*(CB167))</f>
        <v>-258.44</v>
      </c>
      <c r="CC238" s="17">
        <f t="shared" si="1337"/>
        <v>-259.08</v>
      </c>
      <c r="CD238" s="17">
        <f t="shared" si="1337"/>
        <v>-259.72000000000003</v>
      </c>
      <c r="CE238" s="17">
        <f t="shared" si="1337"/>
        <v>-260.36</v>
      </c>
      <c r="CF238" s="17">
        <f t="shared" si="1337"/>
        <v>-261.04000000000002</v>
      </c>
      <c r="CG238" s="17">
        <f t="shared" si="1337"/>
        <v>-261.68</v>
      </c>
      <c r="CH238" s="17">
        <f t="shared" si="1337"/>
        <v>-262.32</v>
      </c>
      <c r="CI238" s="17">
        <f t="shared" si="1337"/>
        <v>-263</v>
      </c>
      <c r="CJ238" s="17">
        <f t="shared" si="1337"/>
        <v>-263.64</v>
      </c>
      <c r="CK238" s="17">
        <f t="shared" si="1337"/>
        <v>-264.32</v>
      </c>
      <c r="CL238" s="17">
        <f t="shared" si="1337"/>
        <v>-264.95999999999998</v>
      </c>
      <c r="CM238" s="17">
        <f t="shared" si="1337"/>
        <v>-265.64</v>
      </c>
      <c r="CN238" s="17">
        <f t="shared" si="1337"/>
        <v>-266.28000000000003</v>
      </c>
      <c r="CO238" s="17">
        <f t="shared" si="1337"/>
        <v>-266.95999999999998</v>
      </c>
    </row>
    <row r="239" spans="3:93" s="556" customFormat="1">
      <c r="C239" s="556">
        <f t="shared" si="1332"/>
        <v>72</v>
      </c>
      <c r="D239" s="632">
        <f t="shared" si="1330"/>
        <v>-0.04</v>
      </c>
      <c r="E239" s="632"/>
      <c r="F239" s="632"/>
      <c r="G239" s="632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  <c r="AV239" s="17"/>
      <c r="AW239" s="17"/>
      <c r="AX239" s="17"/>
      <c r="AY239" s="17"/>
      <c r="AZ239" s="17"/>
      <c r="BA239" s="17"/>
      <c r="BB239" s="17"/>
      <c r="BC239" s="17"/>
      <c r="BD239" s="17"/>
      <c r="BE239" s="17"/>
      <c r="BF239" s="17"/>
      <c r="BG239" s="17"/>
      <c r="BH239" s="17"/>
      <c r="BI239" s="17"/>
      <c r="BJ239" s="17"/>
      <c r="BK239" s="17"/>
      <c r="BL239" s="17"/>
      <c r="BM239" s="17"/>
      <c r="BN239" s="17"/>
      <c r="BO239" s="17"/>
      <c r="BP239" s="17"/>
      <c r="BQ239" s="17"/>
      <c r="BR239" s="17"/>
      <c r="BS239" s="17"/>
      <c r="BT239" s="17"/>
      <c r="BU239" s="17"/>
      <c r="BV239" s="17"/>
      <c r="BW239" s="17"/>
      <c r="BX239" s="17"/>
      <c r="BY239" s="17"/>
      <c r="BZ239" s="17"/>
      <c r="CA239" s="17"/>
      <c r="CB239" s="17">
        <f>IF((CB163-$CA163)&gt;$D164,0,$D239*(CB167))</f>
        <v>-258.44</v>
      </c>
      <c r="CC239" s="17">
        <f t="shared" ref="CC239:CO239" si="1338">IF((CC163-$CA163)&gt;$D164,0,$D239*(CC167))</f>
        <v>-259.08</v>
      </c>
      <c r="CD239" s="17">
        <f t="shared" si="1338"/>
        <v>-259.72000000000003</v>
      </c>
      <c r="CE239" s="17">
        <f t="shared" si="1338"/>
        <v>-260.36</v>
      </c>
      <c r="CF239" s="17">
        <f t="shared" si="1338"/>
        <v>-261.04000000000002</v>
      </c>
      <c r="CG239" s="17">
        <f t="shared" si="1338"/>
        <v>-261.68</v>
      </c>
      <c r="CH239" s="17">
        <f t="shared" si="1338"/>
        <v>-262.32</v>
      </c>
      <c r="CI239" s="17">
        <f t="shared" si="1338"/>
        <v>-263</v>
      </c>
      <c r="CJ239" s="17">
        <f t="shared" si="1338"/>
        <v>-263.64</v>
      </c>
      <c r="CK239" s="17">
        <f t="shared" si="1338"/>
        <v>-264.32</v>
      </c>
      <c r="CL239" s="17">
        <f t="shared" si="1338"/>
        <v>-264.95999999999998</v>
      </c>
      <c r="CM239" s="17">
        <f t="shared" si="1338"/>
        <v>-265.64</v>
      </c>
      <c r="CN239" s="17">
        <f t="shared" si="1338"/>
        <v>-266.28000000000003</v>
      </c>
      <c r="CO239" s="17">
        <f t="shared" si="1338"/>
        <v>-266.95999999999998</v>
      </c>
    </row>
    <row r="240" spans="3:93" s="556" customFormat="1">
      <c r="C240" s="556">
        <f t="shared" si="1332"/>
        <v>73</v>
      </c>
      <c r="D240" s="632">
        <f t="shared" si="1330"/>
        <v>-0.04</v>
      </c>
      <c r="E240" s="632"/>
      <c r="F240" s="632"/>
      <c r="G240" s="632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  <c r="AV240" s="17"/>
      <c r="AW240" s="17"/>
      <c r="AX240" s="17"/>
      <c r="AY240" s="17"/>
      <c r="AZ240" s="17"/>
      <c r="BA240" s="17"/>
      <c r="BB240" s="17"/>
      <c r="BC240" s="17"/>
      <c r="BD240" s="17"/>
      <c r="BE240" s="17"/>
      <c r="BF240" s="17"/>
      <c r="BG240" s="17"/>
      <c r="BH240" s="17"/>
      <c r="BI240" s="17"/>
      <c r="BJ240" s="17"/>
      <c r="BK240" s="17"/>
      <c r="BL240" s="17"/>
      <c r="BM240" s="17"/>
      <c r="BN240" s="17"/>
      <c r="BO240" s="17"/>
      <c r="BP240" s="17"/>
      <c r="BQ240" s="17"/>
      <c r="BR240" s="17"/>
      <c r="BS240" s="17"/>
      <c r="BT240" s="17"/>
      <c r="BU240" s="17"/>
      <c r="BV240" s="17"/>
      <c r="BW240" s="17"/>
      <c r="BX240" s="17"/>
      <c r="BY240" s="17"/>
      <c r="BZ240" s="17"/>
      <c r="CA240" s="17"/>
      <c r="CB240" s="17"/>
      <c r="CC240" s="17">
        <f>IF((CC163-$CB163)&gt;$D164,0,$D240*(CC167))</f>
        <v>-259.08</v>
      </c>
      <c r="CD240" s="17">
        <f t="shared" ref="CD240:CO240" si="1339">IF((CD163-$CB163)&gt;$D164,0,$D240*(CD167))</f>
        <v>-259.72000000000003</v>
      </c>
      <c r="CE240" s="17">
        <f t="shared" si="1339"/>
        <v>-260.36</v>
      </c>
      <c r="CF240" s="17">
        <f t="shared" si="1339"/>
        <v>-261.04000000000002</v>
      </c>
      <c r="CG240" s="17">
        <f t="shared" si="1339"/>
        <v>-261.68</v>
      </c>
      <c r="CH240" s="17">
        <f t="shared" si="1339"/>
        <v>-262.32</v>
      </c>
      <c r="CI240" s="17">
        <f t="shared" si="1339"/>
        <v>-263</v>
      </c>
      <c r="CJ240" s="17">
        <f t="shared" si="1339"/>
        <v>-263.64</v>
      </c>
      <c r="CK240" s="17">
        <f t="shared" si="1339"/>
        <v>-264.32</v>
      </c>
      <c r="CL240" s="17">
        <f t="shared" si="1339"/>
        <v>-264.95999999999998</v>
      </c>
      <c r="CM240" s="17">
        <f t="shared" si="1339"/>
        <v>-265.64</v>
      </c>
      <c r="CN240" s="17">
        <f t="shared" si="1339"/>
        <v>-266.28000000000003</v>
      </c>
      <c r="CO240" s="17">
        <f t="shared" si="1339"/>
        <v>-266.95999999999998</v>
      </c>
    </row>
    <row r="241" spans="3:93" s="556" customFormat="1">
      <c r="C241" s="556">
        <f t="shared" si="1332"/>
        <v>74</v>
      </c>
      <c r="D241" s="632">
        <f t="shared" si="1330"/>
        <v>-0.04</v>
      </c>
      <c r="E241" s="632"/>
      <c r="F241" s="632"/>
      <c r="G241" s="632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  <c r="AV241" s="17"/>
      <c r="AW241" s="17"/>
      <c r="AX241" s="17"/>
      <c r="AY241" s="17"/>
      <c r="AZ241" s="17"/>
      <c r="BA241" s="17"/>
      <c r="BB241" s="17"/>
      <c r="BC241" s="17"/>
      <c r="BD241" s="17"/>
      <c r="BE241" s="17"/>
      <c r="BF241" s="17"/>
      <c r="BG241" s="17"/>
      <c r="BH241" s="17"/>
      <c r="BI241" s="17"/>
      <c r="BJ241" s="17"/>
      <c r="BK241" s="17"/>
      <c r="BL241" s="17"/>
      <c r="BM241" s="17"/>
      <c r="BN241" s="17"/>
      <c r="BO241" s="17"/>
      <c r="BP241" s="17"/>
      <c r="BQ241" s="17"/>
      <c r="BR241" s="17"/>
      <c r="BS241" s="17"/>
      <c r="BT241" s="17"/>
      <c r="BU241" s="17"/>
      <c r="BV241" s="17"/>
      <c r="BW241" s="17"/>
      <c r="BX241" s="17"/>
      <c r="BY241" s="17"/>
      <c r="BZ241" s="17"/>
      <c r="CA241" s="17"/>
      <c r="CB241" s="17"/>
      <c r="CC241" s="17"/>
      <c r="CD241" s="17">
        <f>IF((CD163-$CC163)&gt;$D164,0,$D241*(CD167))</f>
        <v>-259.72000000000003</v>
      </c>
      <c r="CE241" s="17">
        <f t="shared" ref="CE241:CO241" si="1340">IF((CE163-$CC163)&gt;$D164,0,$D241*(CE167))</f>
        <v>-260.36</v>
      </c>
      <c r="CF241" s="17">
        <f t="shared" si="1340"/>
        <v>-261.04000000000002</v>
      </c>
      <c r="CG241" s="17">
        <f t="shared" si="1340"/>
        <v>-261.68</v>
      </c>
      <c r="CH241" s="17">
        <f t="shared" si="1340"/>
        <v>-262.32</v>
      </c>
      <c r="CI241" s="17">
        <f t="shared" si="1340"/>
        <v>-263</v>
      </c>
      <c r="CJ241" s="17">
        <f t="shared" si="1340"/>
        <v>-263.64</v>
      </c>
      <c r="CK241" s="17">
        <f t="shared" si="1340"/>
        <v>-264.32</v>
      </c>
      <c r="CL241" s="17">
        <f t="shared" si="1340"/>
        <v>-264.95999999999998</v>
      </c>
      <c r="CM241" s="17">
        <f t="shared" si="1340"/>
        <v>-265.64</v>
      </c>
      <c r="CN241" s="17">
        <f t="shared" si="1340"/>
        <v>-266.28000000000003</v>
      </c>
      <c r="CO241" s="17">
        <f t="shared" si="1340"/>
        <v>-266.95999999999998</v>
      </c>
    </row>
    <row r="242" spans="3:93" s="556" customFormat="1">
      <c r="C242" s="556">
        <f t="shared" si="1332"/>
        <v>75</v>
      </c>
      <c r="D242" s="632">
        <f t="shared" si="1330"/>
        <v>-0.04</v>
      </c>
      <c r="E242" s="632"/>
      <c r="F242" s="632"/>
      <c r="G242" s="632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  <c r="AV242" s="17"/>
      <c r="AW242" s="17"/>
      <c r="AX242" s="17"/>
      <c r="AY242" s="17"/>
      <c r="AZ242" s="17"/>
      <c r="BA242" s="17"/>
      <c r="BB242" s="17"/>
      <c r="BC242" s="17"/>
      <c r="BD242" s="17"/>
      <c r="BE242" s="17"/>
      <c r="BF242" s="17"/>
      <c r="BG242" s="17"/>
      <c r="BH242" s="17"/>
      <c r="BI242" s="17"/>
      <c r="BJ242" s="17"/>
      <c r="BK242" s="17"/>
      <c r="BL242" s="17"/>
      <c r="BM242" s="17"/>
      <c r="BN242" s="17"/>
      <c r="BO242" s="17"/>
      <c r="BP242" s="17"/>
      <c r="BQ242" s="17"/>
      <c r="BR242" s="17"/>
      <c r="BS242" s="17"/>
      <c r="BT242" s="17"/>
      <c r="BU242" s="17"/>
      <c r="BV242" s="17"/>
      <c r="BW242" s="17"/>
      <c r="BX242" s="17"/>
      <c r="BY242" s="17"/>
      <c r="BZ242" s="17"/>
      <c r="CA242" s="17"/>
      <c r="CB242" s="17"/>
      <c r="CC242" s="17"/>
      <c r="CD242" s="17"/>
      <c r="CE242" s="17">
        <f>IF((CE163-$CD163)&gt;$D164,0,$D242*(CE167))</f>
        <v>-260.36</v>
      </c>
      <c r="CF242" s="17">
        <f t="shared" ref="CF242:CO242" si="1341">IF((CF163-$CD163)&gt;$D164,0,$D242*(CF167))</f>
        <v>-261.04000000000002</v>
      </c>
      <c r="CG242" s="17">
        <f t="shared" si="1341"/>
        <v>-261.68</v>
      </c>
      <c r="CH242" s="17">
        <f t="shared" si="1341"/>
        <v>-262.32</v>
      </c>
      <c r="CI242" s="17">
        <f t="shared" si="1341"/>
        <v>-263</v>
      </c>
      <c r="CJ242" s="17">
        <f t="shared" si="1341"/>
        <v>-263.64</v>
      </c>
      <c r="CK242" s="17">
        <f t="shared" si="1341"/>
        <v>-264.32</v>
      </c>
      <c r="CL242" s="17">
        <f t="shared" si="1341"/>
        <v>-264.95999999999998</v>
      </c>
      <c r="CM242" s="17">
        <f t="shared" si="1341"/>
        <v>-265.64</v>
      </c>
      <c r="CN242" s="17">
        <f t="shared" si="1341"/>
        <v>-266.28000000000003</v>
      </c>
      <c r="CO242" s="17">
        <f t="shared" si="1341"/>
        <v>-266.95999999999998</v>
      </c>
    </row>
    <row r="243" spans="3:93" s="556" customFormat="1">
      <c r="C243" s="556">
        <f t="shared" si="1332"/>
        <v>76</v>
      </c>
      <c r="D243" s="632">
        <f t="shared" si="1330"/>
        <v>-0.04</v>
      </c>
      <c r="E243" s="632"/>
      <c r="F243" s="632"/>
      <c r="G243" s="632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  <c r="AV243" s="17"/>
      <c r="AW243" s="17"/>
      <c r="AX243" s="17"/>
      <c r="AY243" s="17"/>
      <c r="AZ243" s="17"/>
      <c r="BA243" s="17"/>
      <c r="BB243" s="17"/>
      <c r="BC243" s="17"/>
      <c r="BD243" s="17"/>
      <c r="BE243" s="17"/>
      <c r="BF243" s="17"/>
      <c r="BG243" s="17"/>
      <c r="BH243" s="17"/>
      <c r="BI243" s="17"/>
      <c r="BJ243" s="17"/>
      <c r="BK243" s="17"/>
      <c r="BL243" s="17"/>
      <c r="BM243" s="17"/>
      <c r="BN243" s="17"/>
      <c r="BO243" s="17"/>
      <c r="BP243" s="17"/>
      <c r="BQ243" s="17"/>
      <c r="BR243" s="17"/>
      <c r="BS243" s="17"/>
      <c r="BT243" s="17"/>
      <c r="BU243" s="17"/>
      <c r="BV243" s="17"/>
      <c r="BW243" s="17"/>
      <c r="BX243" s="17"/>
      <c r="BY243" s="17"/>
      <c r="BZ243" s="17"/>
      <c r="CA243" s="17"/>
      <c r="CB243" s="17"/>
      <c r="CC243" s="17"/>
      <c r="CD243" s="17"/>
      <c r="CE243" s="17"/>
      <c r="CF243" s="17">
        <f>IF((CF163-$CE163)&gt;$D164,0,$D243*(CF167))</f>
        <v>-261.04000000000002</v>
      </c>
      <c r="CG243" s="17">
        <f t="shared" ref="CG243:CO243" si="1342">IF((CG163-$CE163)&gt;$D164,0,$D243*(CG167))</f>
        <v>-261.68</v>
      </c>
      <c r="CH243" s="17">
        <f t="shared" si="1342"/>
        <v>-262.32</v>
      </c>
      <c r="CI243" s="17">
        <f t="shared" si="1342"/>
        <v>-263</v>
      </c>
      <c r="CJ243" s="17">
        <f t="shared" si="1342"/>
        <v>-263.64</v>
      </c>
      <c r="CK243" s="17">
        <f t="shared" si="1342"/>
        <v>-264.32</v>
      </c>
      <c r="CL243" s="17">
        <f t="shared" si="1342"/>
        <v>-264.95999999999998</v>
      </c>
      <c r="CM243" s="17">
        <f t="shared" si="1342"/>
        <v>-265.64</v>
      </c>
      <c r="CN243" s="17">
        <f t="shared" si="1342"/>
        <v>-266.28000000000003</v>
      </c>
      <c r="CO243" s="17">
        <f t="shared" si="1342"/>
        <v>-266.95999999999998</v>
      </c>
    </row>
    <row r="244" spans="3:93" s="556" customFormat="1">
      <c r="C244" s="556">
        <f t="shared" si="1332"/>
        <v>77</v>
      </c>
      <c r="D244" s="632">
        <f t="shared" si="1330"/>
        <v>-0.04</v>
      </c>
      <c r="E244" s="632"/>
      <c r="F244" s="632"/>
      <c r="G244" s="632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  <c r="AV244" s="17"/>
      <c r="AW244" s="17"/>
      <c r="AX244" s="17"/>
      <c r="AY244" s="17"/>
      <c r="AZ244" s="17"/>
      <c r="BA244" s="17"/>
      <c r="BB244" s="17"/>
      <c r="BC244" s="17"/>
      <c r="BD244" s="17"/>
      <c r="BE244" s="17"/>
      <c r="BF244" s="17"/>
      <c r="BG244" s="17"/>
      <c r="BH244" s="17"/>
      <c r="BI244" s="17"/>
      <c r="BJ244" s="17"/>
      <c r="BK244" s="17"/>
      <c r="BL244" s="17"/>
      <c r="BM244" s="17"/>
      <c r="BN244" s="17"/>
      <c r="BO244" s="17"/>
      <c r="BP244" s="17"/>
      <c r="BQ244" s="17"/>
      <c r="BR244" s="17"/>
      <c r="BS244" s="17"/>
      <c r="BT244" s="17"/>
      <c r="BU244" s="17"/>
      <c r="BV244" s="17"/>
      <c r="BW244" s="17"/>
      <c r="BX244" s="17"/>
      <c r="BY244" s="17"/>
      <c r="BZ244" s="17"/>
      <c r="CA244" s="17"/>
      <c r="CB244" s="17"/>
      <c r="CC244" s="17"/>
      <c r="CD244" s="17"/>
      <c r="CE244" s="17"/>
      <c r="CF244" s="17"/>
      <c r="CG244" s="17">
        <f>IF((CG163-$CF163)&gt;$D164,0,$D244*(CG167))</f>
        <v>-261.68</v>
      </c>
      <c r="CH244" s="17">
        <f t="shared" ref="CH244:CO244" si="1343">IF((CH163-$CF163)&gt;$D164,0,$D244*(CH167))</f>
        <v>-262.32</v>
      </c>
      <c r="CI244" s="17">
        <f t="shared" si="1343"/>
        <v>-263</v>
      </c>
      <c r="CJ244" s="17">
        <f t="shared" si="1343"/>
        <v>-263.64</v>
      </c>
      <c r="CK244" s="17">
        <f t="shared" si="1343"/>
        <v>-264.32</v>
      </c>
      <c r="CL244" s="17">
        <f t="shared" si="1343"/>
        <v>-264.95999999999998</v>
      </c>
      <c r="CM244" s="17">
        <f t="shared" si="1343"/>
        <v>-265.64</v>
      </c>
      <c r="CN244" s="17">
        <f t="shared" si="1343"/>
        <v>-266.28000000000003</v>
      </c>
      <c r="CO244" s="17">
        <f t="shared" si="1343"/>
        <v>-266.95999999999998</v>
      </c>
    </row>
    <row r="245" spans="3:93" s="556" customFormat="1">
      <c r="C245" s="556">
        <f t="shared" si="1332"/>
        <v>78</v>
      </c>
      <c r="D245" s="632">
        <f t="shared" si="1330"/>
        <v>-0.04</v>
      </c>
      <c r="E245" s="632"/>
      <c r="F245" s="632"/>
      <c r="G245" s="632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  <c r="AV245" s="17"/>
      <c r="AW245" s="17"/>
      <c r="AX245" s="17"/>
      <c r="AY245" s="17"/>
      <c r="AZ245" s="17"/>
      <c r="BA245" s="17"/>
      <c r="BB245" s="17"/>
      <c r="BC245" s="17"/>
      <c r="BD245" s="17"/>
      <c r="BE245" s="17"/>
      <c r="BF245" s="17"/>
      <c r="BG245" s="17"/>
      <c r="BH245" s="17"/>
      <c r="BI245" s="17"/>
      <c r="BJ245" s="17"/>
      <c r="BK245" s="17"/>
      <c r="BL245" s="17"/>
      <c r="BM245" s="17"/>
      <c r="BN245" s="17"/>
      <c r="BO245" s="17"/>
      <c r="BP245" s="17"/>
      <c r="BQ245" s="17"/>
      <c r="BR245" s="17"/>
      <c r="BS245" s="17"/>
      <c r="BT245" s="17"/>
      <c r="BU245" s="17"/>
      <c r="BV245" s="17"/>
      <c r="BW245" s="17"/>
      <c r="BX245" s="17"/>
      <c r="BY245" s="17"/>
      <c r="BZ245" s="17"/>
      <c r="CA245" s="17"/>
      <c r="CB245" s="17"/>
      <c r="CC245" s="17"/>
      <c r="CD245" s="17"/>
      <c r="CE245" s="17"/>
      <c r="CF245" s="17"/>
      <c r="CG245" s="17"/>
      <c r="CH245" s="17">
        <f>IF((CH163-$CG163)&gt;$D164,0,$D245*(CH167))</f>
        <v>-262.32</v>
      </c>
      <c r="CI245" s="17">
        <f t="shared" ref="CI245:CO245" si="1344">IF((CI163-$CG163)&gt;$D164,0,$D245*(CI167))</f>
        <v>-263</v>
      </c>
      <c r="CJ245" s="17">
        <f t="shared" si="1344"/>
        <v>-263.64</v>
      </c>
      <c r="CK245" s="17">
        <f t="shared" si="1344"/>
        <v>-264.32</v>
      </c>
      <c r="CL245" s="17">
        <f t="shared" si="1344"/>
        <v>-264.95999999999998</v>
      </c>
      <c r="CM245" s="17">
        <f t="shared" si="1344"/>
        <v>-265.64</v>
      </c>
      <c r="CN245" s="17">
        <f t="shared" si="1344"/>
        <v>-266.28000000000003</v>
      </c>
      <c r="CO245" s="17">
        <f t="shared" si="1344"/>
        <v>-266.95999999999998</v>
      </c>
    </row>
    <row r="246" spans="3:93" s="556" customFormat="1">
      <c r="C246" s="556">
        <f t="shared" si="1332"/>
        <v>79</v>
      </c>
      <c r="D246" s="632">
        <f t="shared" si="1330"/>
        <v>-0.04</v>
      </c>
      <c r="E246" s="632"/>
      <c r="F246" s="632"/>
      <c r="G246" s="632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  <c r="AV246" s="17"/>
      <c r="AW246" s="17"/>
      <c r="AX246" s="17"/>
      <c r="AY246" s="17"/>
      <c r="AZ246" s="17"/>
      <c r="BA246" s="17"/>
      <c r="BB246" s="17"/>
      <c r="BC246" s="17"/>
      <c r="BD246" s="17"/>
      <c r="BE246" s="17"/>
      <c r="BF246" s="17"/>
      <c r="BG246" s="17"/>
      <c r="BH246" s="17"/>
      <c r="BI246" s="17"/>
      <c r="BJ246" s="17"/>
      <c r="BK246" s="17"/>
      <c r="BL246" s="17"/>
      <c r="BM246" s="17"/>
      <c r="BN246" s="17"/>
      <c r="BO246" s="17"/>
      <c r="BP246" s="17"/>
      <c r="BQ246" s="17"/>
      <c r="BR246" s="17"/>
      <c r="BS246" s="17"/>
      <c r="BT246" s="17"/>
      <c r="BU246" s="17"/>
      <c r="BV246" s="17"/>
      <c r="BW246" s="17"/>
      <c r="BX246" s="17"/>
      <c r="BY246" s="17"/>
      <c r="BZ246" s="17"/>
      <c r="CA246" s="17"/>
      <c r="CB246" s="17"/>
      <c r="CC246" s="17"/>
      <c r="CD246" s="17"/>
      <c r="CE246" s="17"/>
      <c r="CF246" s="17"/>
      <c r="CG246" s="17"/>
      <c r="CH246" s="17"/>
      <c r="CI246" s="17">
        <f>IF((CI163-$CH163)&gt;$D164,0,$D246*(CI167))</f>
        <v>-263</v>
      </c>
      <c r="CJ246" s="17">
        <f t="shared" ref="CJ246:CO246" si="1345">IF((CJ163-$CH163)&gt;$D164,0,$D246*(CJ167))</f>
        <v>-263.64</v>
      </c>
      <c r="CK246" s="17">
        <f t="shared" si="1345"/>
        <v>-264.32</v>
      </c>
      <c r="CL246" s="17">
        <f t="shared" si="1345"/>
        <v>-264.95999999999998</v>
      </c>
      <c r="CM246" s="17">
        <f t="shared" si="1345"/>
        <v>-265.64</v>
      </c>
      <c r="CN246" s="17">
        <f t="shared" si="1345"/>
        <v>-266.28000000000003</v>
      </c>
      <c r="CO246" s="17">
        <f t="shared" si="1345"/>
        <v>-266.95999999999998</v>
      </c>
    </row>
    <row r="247" spans="3:93" s="556" customFormat="1">
      <c r="C247" s="556">
        <f t="shared" si="1332"/>
        <v>80</v>
      </c>
      <c r="D247" s="632">
        <f t="shared" si="1330"/>
        <v>-0.04</v>
      </c>
      <c r="E247" s="632"/>
      <c r="F247" s="632"/>
      <c r="G247" s="632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  <c r="AV247" s="17"/>
      <c r="AW247" s="17"/>
      <c r="AX247" s="17"/>
      <c r="AY247" s="17"/>
      <c r="AZ247" s="17"/>
      <c r="BA247" s="17"/>
      <c r="BB247" s="17"/>
      <c r="BC247" s="17"/>
      <c r="BD247" s="17"/>
      <c r="BE247" s="17"/>
      <c r="BF247" s="17"/>
      <c r="BG247" s="17"/>
      <c r="BH247" s="17"/>
      <c r="BI247" s="17"/>
      <c r="BJ247" s="17"/>
      <c r="BK247" s="17"/>
      <c r="BL247" s="17"/>
      <c r="BM247" s="17"/>
      <c r="BN247" s="17"/>
      <c r="BO247" s="17"/>
      <c r="BP247" s="17"/>
      <c r="BQ247" s="17"/>
      <c r="BR247" s="17"/>
      <c r="BS247" s="17"/>
      <c r="BT247" s="17"/>
      <c r="BU247" s="17"/>
      <c r="BV247" s="17"/>
      <c r="BW247" s="17"/>
      <c r="BX247" s="17"/>
      <c r="BY247" s="17"/>
      <c r="BZ247" s="17"/>
      <c r="CA247" s="17"/>
      <c r="CB247" s="17"/>
      <c r="CC247" s="17"/>
      <c r="CD247" s="17"/>
      <c r="CE247" s="17"/>
      <c r="CF247" s="17"/>
      <c r="CG247" s="17"/>
      <c r="CH247" s="17"/>
      <c r="CI247" s="17"/>
      <c r="CJ247" s="17">
        <f>IF((CJ163-$CI163)&gt;$D164,0,$D247*(CJ167))</f>
        <v>-263.64</v>
      </c>
      <c r="CK247" s="17">
        <f t="shared" ref="CK247:CO247" si="1346">IF((CK163-$CI163)&gt;$D164,0,$D247*(CK167))</f>
        <v>-264.32</v>
      </c>
      <c r="CL247" s="17">
        <f t="shared" si="1346"/>
        <v>-264.95999999999998</v>
      </c>
      <c r="CM247" s="17">
        <f t="shared" si="1346"/>
        <v>-265.64</v>
      </c>
      <c r="CN247" s="17">
        <f t="shared" si="1346"/>
        <v>-266.28000000000003</v>
      </c>
      <c r="CO247" s="17">
        <f t="shared" si="1346"/>
        <v>-266.95999999999998</v>
      </c>
    </row>
    <row r="248" spans="3:93" s="556" customFormat="1">
      <c r="C248" s="556">
        <f t="shared" si="1332"/>
        <v>81</v>
      </c>
      <c r="D248" s="632">
        <f t="shared" si="1330"/>
        <v>-0.04</v>
      </c>
      <c r="E248" s="632"/>
      <c r="F248" s="632"/>
      <c r="G248" s="632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  <c r="AV248" s="17"/>
      <c r="AW248" s="17"/>
      <c r="AX248" s="17"/>
      <c r="AY248" s="17"/>
      <c r="AZ248" s="17"/>
      <c r="BA248" s="17"/>
      <c r="BB248" s="17"/>
      <c r="BC248" s="17"/>
      <c r="BD248" s="17"/>
      <c r="BE248" s="17"/>
      <c r="BF248" s="17"/>
      <c r="BG248" s="17"/>
      <c r="BH248" s="17"/>
      <c r="BI248" s="17"/>
      <c r="BJ248" s="17"/>
      <c r="BK248" s="17"/>
      <c r="BL248" s="17"/>
      <c r="BM248" s="17"/>
      <c r="BN248" s="17"/>
      <c r="BO248" s="17"/>
      <c r="BP248" s="17"/>
      <c r="BQ248" s="17"/>
      <c r="BR248" s="17"/>
      <c r="BS248" s="17"/>
      <c r="BT248" s="17"/>
      <c r="BU248" s="17"/>
      <c r="BV248" s="17"/>
      <c r="BW248" s="17"/>
      <c r="BX248" s="17"/>
      <c r="BY248" s="17"/>
      <c r="BZ248" s="17"/>
      <c r="CA248" s="17"/>
      <c r="CB248" s="17"/>
      <c r="CC248" s="17"/>
      <c r="CD248" s="17"/>
      <c r="CE248" s="17"/>
      <c r="CF248" s="17"/>
      <c r="CG248" s="17"/>
      <c r="CH248" s="17"/>
      <c r="CI248" s="17"/>
      <c r="CJ248" s="17"/>
      <c r="CK248" s="17">
        <f>IF((CK163-$CJ163)&gt;$D164,0,$D248*(CK167))</f>
        <v>-264.32</v>
      </c>
      <c r="CL248" s="17">
        <f t="shared" ref="CL248:CO248" si="1347">IF((CL163-$CJ163)&gt;$D164,0,$D248*(CL167))</f>
        <v>-264.95999999999998</v>
      </c>
      <c r="CM248" s="17">
        <f t="shared" si="1347"/>
        <v>-265.64</v>
      </c>
      <c r="CN248" s="17">
        <f t="shared" si="1347"/>
        <v>-266.28000000000003</v>
      </c>
      <c r="CO248" s="17">
        <f t="shared" si="1347"/>
        <v>-266.95999999999998</v>
      </c>
    </row>
    <row r="249" spans="3:93" s="556" customFormat="1">
      <c r="C249" s="556">
        <f t="shared" si="1332"/>
        <v>82</v>
      </c>
      <c r="D249" s="632">
        <f t="shared" si="1330"/>
        <v>-0.04</v>
      </c>
      <c r="E249" s="632"/>
      <c r="F249" s="632"/>
      <c r="G249" s="632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  <c r="AV249" s="17"/>
      <c r="AW249" s="17"/>
      <c r="AX249" s="17"/>
      <c r="AY249" s="17"/>
      <c r="AZ249" s="17"/>
      <c r="BA249" s="17"/>
      <c r="BB249" s="17"/>
      <c r="BC249" s="17"/>
      <c r="BD249" s="17"/>
      <c r="BE249" s="17"/>
      <c r="BF249" s="17"/>
      <c r="BG249" s="17"/>
      <c r="BH249" s="17"/>
      <c r="BI249" s="17"/>
      <c r="BJ249" s="17"/>
      <c r="BK249" s="17"/>
      <c r="BL249" s="17"/>
      <c r="BM249" s="17"/>
      <c r="BN249" s="17"/>
      <c r="BO249" s="17"/>
      <c r="BP249" s="17"/>
      <c r="BQ249" s="17"/>
      <c r="BR249" s="17"/>
      <c r="BS249" s="17"/>
      <c r="BT249" s="17"/>
      <c r="BU249" s="17"/>
      <c r="BV249" s="17"/>
      <c r="BW249" s="17"/>
      <c r="BX249" s="17"/>
      <c r="BY249" s="17"/>
      <c r="BZ249" s="17"/>
      <c r="CA249" s="17"/>
      <c r="CB249" s="17"/>
      <c r="CC249" s="17"/>
      <c r="CD249" s="17"/>
      <c r="CE249" s="17"/>
      <c r="CF249" s="17"/>
      <c r="CG249" s="17"/>
      <c r="CH249" s="17"/>
      <c r="CI249" s="17"/>
      <c r="CJ249" s="17"/>
      <c r="CK249" s="17"/>
      <c r="CL249" s="17">
        <f>IF((CL163-$CK163)&gt;$D164,0,$D249*(CL167))</f>
        <v>-264.95999999999998</v>
      </c>
      <c r="CM249" s="17">
        <f t="shared" ref="CM249:CO249" si="1348">IF((CM163-$CK163)&gt;$D164,0,$D249*(CM167))</f>
        <v>-265.64</v>
      </c>
      <c r="CN249" s="17">
        <f t="shared" si="1348"/>
        <v>-266.28000000000003</v>
      </c>
      <c r="CO249" s="17">
        <f t="shared" si="1348"/>
        <v>-266.95999999999998</v>
      </c>
    </row>
    <row r="250" spans="3:93" s="556" customFormat="1">
      <c r="C250" s="556">
        <f t="shared" si="1332"/>
        <v>83</v>
      </c>
      <c r="D250" s="632">
        <f t="shared" si="1330"/>
        <v>-0.04</v>
      </c>
      <c r="E250" s="632"/>
      <c r="F250" s="632"/>
      <c r="G250" s="632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  <c r="AV250" s="17"/>
      <c r="AW250" s="17"/>
      <c r="AX250" s="17"/>
      <c r="AY250" s="17"/>
      <c r="AZ250" s="17"/>
      <c r="BA250" s="17"/>
      <c r="BB250" s="17"/>
      <c r="BC250" s="17"/>
      <c r="BD250" s="17"/>
      <c r="BE250" s="17"/>
      <c r="BF250" s="17"/>
      <c r="BG250" s="17"/>
      <c r="BH250" s="17"/>
      <c r="BI250" s="17"/>
      <c r="BJ250" s="17"/>
      <c r="BK250" s="17"/>
      <c r="BL250" s="17"/>
      <c r="BM250" s="17"/>
      <c r="BN250" s="17"/>
      <c r="BO250" s="17"/>
      <c r="BP250" s="17"/>
      <c r="BQ250" s="17"/>
      <c r="BR250" s="17"/>
      <c r="BS250" s="17"/>
      <c r="BT250" s="17"/>
      <c r="BU250" s="17"/>
      <c r="BV250" s="17"/>
      <c r="BW250" s="17"/>
      <c r="BX250" s="17"/>
      <c r="BY250" s="17"/>
      <c r="BZ250" s="17"/>
      <c r="CA250" s="17"/>
      <c r="CB250" s="17"/>
      <c r="CC250" s="17"/>
      <c r="CD250" s="17"/>
      <c r="CE250" s="17"/>
      <c r="CF250" s="17"/>
      <c r="CG250" s="17"/>
      <c r="CH250" s="17"/>
      <c r="CI250" s="17"/>
      <c r="CJ250" s="17"/>
      <c r="CK250" s="17"/>
      <c r="CL250" s="17"/>
      <c r="CM250" s="17">
        <f>IF((CM163-$CL163)&gt;$D164,0,$D250*(CM167))</f>
        <v>-265.64</v>
      </c>
      <c r="CN250" s="17">
        <f t="shared" ref="CN250:CO250" si="1349">IF((CN163-$CL163)&gt;$D164,0,$D250*(CN167))</f>
        <v>-266.28000000000003</v>
      </c>
      <c r="CO250" s="17">
        <f t="shared" si="1349"/>
        <v>-266.95999999999998</v>
      </c>
    </row>
    <row r="251" spans="3:93" s="556" customFormat="1">
      <c r="C251" s="556">
        <f t="shared" si="1332"/>
        <v>84</v>
      </c>
      <c r="D251" s="632">
        <f t="shared" si="1330"/>
        <v>-0.04</v>
      </c>
      <c r="E251" s="632"/>
      <c r="F251" s="632"/>
      <c r="G251" s="632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  <c r="AV251" s="17"/>
      <c r="AW251" s="17"/>
      <c r="AX251" s="17"/>
      <c r="AY251" s="17"/>
      <c r="AZ251" s="17"/>
      <c r="BA251" s="17"/>
      <c r="BB251" s="17"/>
      <c r="BC251" s="17"/>
      <c r="BD251" s="17"/>
      <c r="BE251" s="17"/>
      <c r="BF251" s="17"/>
      <c r="BG251" s="17"/>
      <c r="BH251" s="17"/>
      <c r="BI251" s="17"/>
      <c r="BJ251" s="17"/>
      <c r="BK251" s="17"/>
      <c r="BL251" s="17"/>
      <c r="BM251" s="17"/>
      <c r="BN251" s="17"/>
      <c r="BO251" s="17"/>
      <c r="BP251" s="17"/>
      <c r="BQ251" s="17"/>
      <c r="BR251" s="17"/>
      <c r="BS251" s="17"/>
      <c r="BT251" s="17"/>
      <c r="BU251" s="17"/>
      <c r="BV251" s="17"/>
      <c r="BW251" s="17"/>
      <c r="BX251" s="17"/>
      <c r="BY251" s="17"/>
      <c r="BZ251" s="17"/>
      <c r="CA251" s="17"/>
      <c r="CB251" s="17"/>
      <c r="CC251" s="17"/>
      <c r="CD251" s="17"/>
      <c r="CE251" s="17"/>
      <c r="CF251" s="17"/>
      <c r="CG251" s="17"/>
      <c r="CH251" s="17"/>
      <c r="CI251" s="17"/>
      <c r="CJ251" s="17"/>
      <c r="CK251" s="17"/>
      <c r="CL251" s="17"/>
      <c r="CM251" s="17"/>
      <c r="CN251" s="17">
        <f>IF((CN163-$CM163)&gt;$D164,0,$D251*(CN167))</f>
        <v>-266.28000000000003</v>
      </c>
      <c r="CO251" s="17">
        <f>IF((CO163-$CM163)&gt;$D164,0,$D251*(CO167))</f>
        <v>-266.95999999999998</v>
      </c>
    </row>
    <row r="252" spans="3:93" s="556" customFormat="1">
      <c r="C252" s="556">
        <f t="shared" si="1332"/>
        <v>85</v>
      </c>
      <c r="D252" s="632">
        <f t="shared" si="1330"/>
        <v>-0.04</v>
      </c>
      <c r="E252" s="632"/>
      <c r="F252" s="632"/>
      <c r="G252" s="632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  <c r="AV252" s="17"/>
      <c r="AW252" s="17"/>
      <c r="AX252" s="17"/>
      <c r="AY252" s="17"/>
      <c r="AZ252" s="17"/>
      <c r="BA252" s="17"/>
      <c r="BB252" s="17"/>
      <c r="BC252" s="17"/>
      <c r="BD252" s="17"/>
      <c r="BE252" s="17"/>
      <c r="BF252" s="17"/>
      <c r="BG252" s="17"/>
      <c r="BH252" s="17"/>
      <c r="BI252" s="17"/>
      <c r="BJ252" s="17"/>
      <c r="BK252" s="17"/>
      <c r="BL252" s="17"/>
      <c r="BM252" s="17"/>
      <c r="BN252" s="17"/>
      <c r="BO252" s="17"/>
      <c r="BP252" s="17"/>
      <c r="BQ252" s="17"/>
      <c r="BR252" s="17"/>
      <c r="BS252" s="17"/>
      <c r="BT252" s="17"/>
      <c r="BU252" s="17"/>
      <c r="BV252" s="17"/>
      <c r="BW252" s="17"/>
      <c r="BX252" s="17"/>
      <c r="BY252" s="17"/>
      <c r="BZ252" s="17"/>
      <c r="CA252" s="17"/>
      <c r="CB252" s="17"/>
      <c r="CC252" s="17"/>
      <c r="CD252" s="17"/>
      <c r="CE252" s="17"/>
      <c r="CF252" s="17"/>
      <c r="CG252" s="17"/>
      <c r="CH252" s="17"/>
      <c r="CI252" s="17"/>
      <c r="CJ252" s="17"/>
      <c r="CK252" s="17"/>
      <c r="CL252" s="17"/>
      <c r="CM252" s="17"/>
      <c r="CN252" s="17"/>
      <c r="CO252" s="17">
        <f>IF((CO163-$CN163)&gt;$D164,0,$D252*(CO167))</f>
        <v>-266.95999999999998</v>
      </c>
    </row>
    <row r="253" spans="3:93" s="556" customFormat="1">
      <c r="C253" s="556" t="s">
        <v>1978</v>
      </c>
      <c r="I253" s="9">
        <f>SUM(I168:I252)</f>
        <v>-43397.954799999992</v>
      </c>
      <c r="J253" s="9">
        <f t="shared" ref="J253" si="1350">SUM(J168:J252)</f>
        <v>-43507.034799999987</v>
      </c>
      <c r="K253" s="9">
        <f t="shared" ref="K253" si="1351">SUM(K168:K252)</f>
        <v>-43616.834799999975</v>
      </c>
      <c r="L253" s="9">
        <f t="shared" ref="L253" si="1352">SUM(L168:L252)</f>
        <v>-43727.554799999991</v>
      </c>
      <c r="M253" s="9">
        <f t="shared" ref="M253" si="1353">SUM(M168:M252)</f>
        <v>-43839.114799999981</v>
      </c>
      <c r="N253" s="9">
        <f t="shared" ref="N253" si="1354">SUM(N168:N252)</f>
        <v>-43951.274800000007</v>
      </c>
      <c r="O253" s="9">
        <f t="shared" ref="O253" si="1355">SUM(O168:O252)</f>
        <v>-44064.514799999997</v>
      </c>
      <c r="P253" s="9">
        <f t="shared" ref="P253" si="1356">SUM(P168:P252)</f>
        <v>-44178.594799999977</v>
      </c>
      <c r="Q253" s="9">
        <f t="shared" ref="Q253" si="1357">SUM(Q168:Q252)</f>
        <v>-44293.154800000011</v>
      </c>
      <c r="R253" s="9">
        <f t="shared" ref="R253" si="1358">SUM(R168:R252)</f>
        <v>-44408.874799999991</v>
      </c>
      <c r="S253" s="9">
        <f t="shared" ref="S253" si="1359">SUM(S168:S252)</f>
        <v>-44525.434799999966</v>
      </c>
      <c r="T253" s="9">
        <f t="shared" ref="T253" si="1360">SUM(T168:T252)</f>
        <v>-44642.834800000026</v>
      </c>
      <c r="U253" s="9">
        <f t="shared" ref="U253" si="1361">SUM(U168:U252)</f>
        <v>-44761.074799999995</v>
      </c>
      <c r="V253" s="9">
        <f t="shared" ref="V253" si="1362">SUM(V168:V252)</f>
        <v>-44880.154799999968</v>
      </c>
      <c r="W253" s="9">
        <f t="shared" ref="W253" si="1363">SUM(W168:W252)</f>
        <v>-45000.074800000039</v>
      </c>
      <c r="X253" s="9">
        <f t="shared" ref="X253" si="1364">SUM(X168:X252)</f>
        <v>-45120.834800000004</v>
      </c>
      <c r="Y253" s="9">
        <f t="shared" ref="Y253" si="1365">SUM(Y168:Y252)</f>
        <v>-45242.434799999966</v>
      </c>
      <c r="Z253" s="9">
        <f t="shared" ref="Z253" si="1366">SUM(Z168:Z252)</f>
        <v>-45139.034799999929</v>
      </c>
      <c r="AA253" s="9">
        <f t="shared" ref="AA253" si="1367">SUM(AA168:AA252)</f>
        <v>-45035.354800000008</v>
      </c>
      <c r="AB253" s="9">
        <f t="shared" ref="AB253" si="1368">SUM(AB168:AB252)</f>
        <v>-45158.354799999972</v>
      </c>
      <c r="AC253" s="9">
        <f t="shared" ref="AC253" si="1369">SUM(AC168:AC252)</f>
        <v>-45282.194799999925</v>
      </c>
      <c r="AD253" s="9">
        <f t="shared" ref="AD253" si="1370">SUM(AD168:AD252)</f>
        <v>-45407.674800000037</v>
      </c>
      <c r="AE253" s="9">
        <f t="shared" ref="AE253" si="1371">SUM(AE168:AE252)</f>
        <v>-45533.234799999991</v>
      </c>
      <c r="AF253" s="9">
        <f t="shared" ref="AF253" si="1372">SUM(AF168:AF252)</f>
        <v>-45659.594799999941</v>
      </c>
      <c r="AG253" s="9">
        <f t="shared" ref="AG253" si="1373">SUM(AG168:AG252)</f>
        <v>-45786.794800000054</v>
      </c>
      <c r="AH253" s="9">
        <f t="shared" ref="AH253" si="1374">SUM(AH168:AH252)</f>
        <v>-5299.1999999999989</v>
      </c>
      <c r="AI253" s="9">
        <f t="shared" ref="AI253" si="1375">SUM(AI168:AI252)</f>
        <v>-5312.08</v>
      </c>
      <c r="AJ253" s="9">
        <f t="shared" ref="AJ253" si="1376">SUM(AJ168:AJ252)</f>
        <v>-5325.8800000000019</v>
      </c>
      <c r="AK253" s="9">
        <f t="shared" ref="AK253" si="1377">SUM(AK168:AK252)</f>
        <v>-5338.7599999999984</v>
      </c>
      <c r="AL253" s="9">
        <f t="shared" ref="AL253" si="1378">SUM(AL168:AL252)</f>
        <v>-5352.5599999999995</v>
      </c>
      <c r="AM253" s="9">
        <f t="shared" ref="AM253" si="1379">SUM(AM168:AM252)</f>
        <v>-5365.4400000000005</v>
      </c>
      <c r="AN253" s="9">
        <f t="shared" ref="AN253" si="1380">SUM(AN168:AN252)</f>
        <v>-5379.2400000000016</v>
      </c>
      <c r="AO253" s="9">
        <f t="shared" ref="AO253" si="1381">SUM(AO168:AO252)</f>
        <v>-5392.1199999999981</v>
      </c>
      <c r="AP253" s="9">
        <f t="shared" ref="AP253" si="1382">SUM(AP168:AP252)</f>
        <v>-5405.92</v>
      </c>
      <c r="AQ253" s="9">
        <f t="shared" ref="AQ253" si="1383">SUM(AQ168:AQ252)</f>
        <v>-5419.7200000000012</v>
      </c>
      <c r="AR253" s="9">
        <f t="shared" ref="AR253" si="1384">SUM(AR168:AR252)</f>
        <v>-5432.5999999999976</v>
      </c>
      <c r="AS253" s="9">
        <f t="shared" ref="AS253" si="1385">SUM(AS168:AS252)</f>
        <v>-5446.4000000000024</v>
      </c>
      <c r="AT253" s="9">
        <f t="shared" ref="AT253" si="1386">SUM(AT168:AT252)</f>
        <v>-5460.1999999999989</v>
      </c>
      <c r="AU253" s="9">
        <f t="shared" ref="AU253" si="1387">SUM(AU168:AU252)</f>
        <v>-5474</v>
      </c>
      <c r="AV253" s="9">
        <f t="shared" ref="AV253" si="1388">SUM(AV168:AV252)</f>
        <v>-5487.8000000000011</v>
      </c>
      <c r="AW253" s="9">
        <f t="shared" ref="AW253" si="1389">SUM(AW168:AW252)</f>
        <v>-5501.5999999999976</v>
      </c>
      <c r="AX253" s="9">
        <f t="shared" ref="AX253" si="1390">SUM(AX168:AX252)</f>
        <v>-5515.4000000000024</v>
      </c>
      <c r="AY253" s="9">
        <f t="shared" ref="AY253" si="1391">SUM(AY168:AY252)</f>
        <v>-5769.5999999999985</v>
      </c>
      <c r="AZ253" s="9">
        <f t="shared" ref="AZ253" si="1392">SUM(AZ168:AZ252)</f>
        <v>-6025</v>
      </c>
      <c r="BA253" s="9">
        <f t="shared" ref="BA253" si="1393">SUM(BA168:BA252)</f>
        <v>-6040.0000000000018</v>
      </c>
      <c r="BB253" s="9">
        <f t="shared" ref="BB253" si="1394">SUM(BB168:BB252)</f>
        <v>-6054.9999999999973</v>
      </c>
      <c r="BC253" s="9">
        <f t="shared" ref="BC253" si="1395">SUM(BC168:BC252)</f>
        <v>-6070.0000000000027</v>
      </c>
      <c r="BD253" s="9">
        <f t="shared" ref="BD253" si="1396">SUM(BD168:BD252)</f>
        <v>-6084.9999999999982</v>
      </c>
      <c r="BE253" s="9">
        <f t="shared" ref="BE253" si="1397">SUM(BE168:BE252)</f>
        <v>-6100</v>
      </c>
      <c r="BF253" s="9">
        <f t="shared" ref="BF253" si="1398">SUM(BF168:BF252)</f>
        <v>-6115.0000000000018</v>
      </c>
      <c r="BG253" s="9">
        <f t="shared" ref="BG253" si="1399">SUM(BG168:BG252)</f>
        <v>-6130.9999999999964</v>
      </c>
      <c r="BH253" s="9">
        <f t="shared" ref="BH253" si="1400">SUM(BH168:BH252)</f>
        <v>-6146.0000000000018</v>
      </c>
      <c r="BI253" s="9">
        <f t="shared" ref="BI253" si="1401">SUM(BI168:BI252)</f>
        <v>-6160.9999999999973</v>
      </c>
      <c r="BJ253" s="9">
        <f t="shared" ref="BJ253" si="1402">SUM(BJ168:BJ252)</f>
        <v>-6176.9999999999991</v>
      </c>
      <c r="BK253" s="9">
        <f t="shared" ref="BK253" si="1403">SUM(BK168:BK252)</f>
        <v>-6192.0000000000018</v>
      </c>
      <c r="BL253" s="9">
        <f t="shared" ref="BL253" si="1404">SUM(BL168:BL252)</f>
        <v>-6207.9999999999982</v>
      </c>
      <c r="BM253" s="9">
        <f t="shared" ref="BM253" si="1405">SUM(BM168:BM252)</f>
        <v>-6223.0000000000009</v>
      </c>
      <c r="BN253" s="9">
        <f t="shared" ref="BN253" si="1406">SUM(BN168:BN252)</f>
        <v>-6239.0000000000027</v>
      </c>
      <c r="BO253" s="9">
        <f t="shared" ref="BO253" si="1407">SUM(BO168:BO252)</f>
        <v>-6253.9999999999982</v>
      </c>
      <c r="BP253" s="9">
        <f t="shared" ref="BP253" si="1408">SUM(BP168:BP252)</f>
        <v>-6270.0000000000027</v>
      </c>
      <c r="BQ253" s="9">
        <f t="shared" ref="BQ253" si="1409">SUM(BQ168:BQ252)</f>
        <v>-6285.9999999999973</v>
      </c>
      <c r="BR253" s="9">
        <f t="shared" ref="BR253" si="1410">SUM(BR168:BR252)</f>
        <v>-6301</v>
      </c>
      <c r="BS253" s="9">
        <f t="shared" ref="BS253" si="1411">SUM(BS168:BS252)</f>
        <v>-6317.0000000000018</v>
      </c>
      <c r="BT253" s="9">
        <f t="shared" ref="BT253" si="1412">SUM(BT168:BT252)</f>
        <v>-6332.9999999999982</v>
      </c>
      <c r="BU253" s="9">
        <f t="shared" ref="BU253" si="1413">SUM(BU168:BU252)</f>
        <v>-6349</v>
      </c>
      <c r="BV253" s="9">
        <f t="shared" ref="BV253" si="1414">SUM(BV168:BV252)</f>
        <v>-6365.0000000000018</v>
      </c>
      <c r="BW253" s="9">
        <f t="shared" ref="BW253" si="1415">SUM(BW168:BW252)</f>
        <v>-6380.9999999999964</v>
      </c>
      <c r="BX253" s="9">
        <f t="shared" ref="BX253" si="1416">SUM(BX168:BX252)</f>
        <v>-6397.0000000000018</v>
      </c>
      <c r="BY253" s="9">
        <f t="shared" ref="BY253" si="1417">SUM(BY168:BY252)</f>
        <v>-6413.0000000000036</v>
      </c>
      <c r="BZ253" s="9">
        <f t="shared" ref="BZ253" si="1418">SUM(BZ168:BZ252)</f>
        <v>-6428.9999999999982</v>
      </c>
      <c r="CA253" s="9">
        <f t="shared" ref="CA253" si="1419">SUM(CA168:CA252)</f>
        <v>-6445.0000000000027</v>
      </c>
      <c r="CB253" s="9">
        <f t="shared" ref="CB253" si="1420">SUM(CB168:CB252)</f>
        <v>-6460.9999999999964</v>
      </c>
      <c r="CC253" s="9">
        <f t="shared" ref="CC253" si="1421">SUM(CC168:CC252)</f>
        <v>-6476.9999999999991</v>
      </c>
      <c r="CD253" s="9">
        <f t="shared" ref="CD253" si="1422">SUM(CD168:CD252)</f>
        <v>-6493.0000000000045</v>
      </c>
      <c r="CE253" s="9">
        <f t="shared" ref="CE253" si="1423">SUM(CE168:CE252)</f>
        <v>-6508.9999999999982</v>
      </c>
      <c r="CF253" s="9">
        <f t="shared" ref="CF253" si="1424">SUM(CF168:CF252)</f>
        <v>-6526</v>
      </c>
      <c r="CG253" s="9">
        <f t="shared" ref="CG253" si="1425">SUM(CG168:CG252)</f>
        <v>-6542.0000000000018</v>
      </c>
      <c r="CH253" s="9">
        <f t="shared" ref="CH253" si="1426">SUM(CH168:CH252)</f>
        <v>-6557.9999999999982</v>
      </c>
      <c r="CI253" s="9">
        <f t="shared" ref="CI253" si="1427">SUM(CI168:CI252)</f>
        <v>-6575</v>
      </c>
      <c r="CJ253" s="9">
        <f t="shared" ref="CJ253" si="1428">SUM(CJ168:CJ252)</f>
        <v>-6591.0000000000018</v>
      </c>
      <c r="CK253" s="9">
        <f t="shared" ref="CK253" si="1429">SUM(CK168:CK252)</f>
        <v>-6607.9999999999982</v>
      </c>
      <c r="CL253" s="9">
        <f t="shared" ref="CL253" si="1430">SUM(CL168:CL252)</f>
        <v>-6624</v>
      </c>
      <c r="CM253" s="9">
        <f t="shared" ref="CM253" si="1431">SUM(CM168:CM252)</f>
        <v>-6641.0000000000018</v>
      </c>
      <c r="CN253" s="9">
        <f t="shared" ref="CN253" si="1432">SUM(CN168:CN252)</f>
        <v>-6656.9999999999991</v>
      </c>
      <c r="CO253" s="9">
        <f t="shared" ref="CO253" si="1433">SUM(CO168:CO252)</f>
        <v>-6674</v>
      </c>
    </row>
    <row r="254" spans="3:93" s="556" customFormat="1">
      <c r="C254" s="556" t="s">
        <v>1979</v>
      </c>
      <c r="I254" s="9">
        <f>I149</f>
        <v>-20479.97</v>
      </c>
      <c r="J254" s="9">
        <f t="shared" ref="J254:BU254" si="1434">J149</f>
        <v>-20531.169999999998</v>
      </c>
      <c r="K254" s="9">
        <f t="shared" si="1434"/>
        <v>-20473.599999999999</v>
      </c>
      <c r="L254" s="9">
        <f t="shared" si="1434"/>
        <v>-20524.78</v>
      </c>
      <c r="M254" s="9">
        <f t="shared" si="1434"/>
        <v>-20466.650000000001</v>
      </c>
      <c r="N254" s="9">
        <f t="shared" si="1434"/>
        <v>-20737.259999999998</v>
      </c>
      <c r="O254" s="9">
        <f t="shared" si="1434"/>
        <v>-20679.099999999999</v>
      </c>
      <c r="P254" s="9">
        <f t="shared" si="1434"/>
        <v>-20620.54</v>
      </c>
      <c r="Q254" s="9">
        <f t="shared" si="1434"/>
        <v>-20561.55</v>
      </c>
      <c r="R254" s="9">
        <f t="shared" si="1434"/>
        <v>-20502.13</v>
      </c>
      <c r="S254" s="9">
        <f t="shared" si="1434"/>
        <v>-20553.39</v>
      </c>
      <c r="T254" s="9">
        <f t="shared" si="1434"/>
        <v>-20493.39</v>
      </c>
      <c r="U254" s="9">
        <f t="shared" si="1434"/>
        <v>-20767.939999999999</v>
      </c>
      <c r="V254" s="9">
        <f t="shared" si="1434"/>
        <v>-20707.93</v>
      </c>
      <c r="W254" s="9">
        <f t="shared" si="1434"/>
        <v>-20647.48</v>
      </c>
      <c r="X254" s="9">
        <f t="shared" si="1434"/>
        <v>-20586.61</v>
      </c>
      <c r="Y254" s="9">
        <f t="shared" si="1434"/>
        <v>-20525.3</v>
      </c>
      <c r="Z254" s="9">
        <f t="shared" si="1434"/>
        <v>-20576.62</v>
      </c>
      <c r="AA254" s="9">
        <f t="shared" si="1434"/>
        <v>-20514.72</v>
      </c>
      <c r="AB254" s="9">
        <f t="shared" si="1434"/>
        <v>-20338.759999999998</v>
      </c>
      <c r="AC254" s="9">
        <f t="shared" si="1434"/>
        <v>-20275.689999999999</v>
      </c>
      <c r="AD254" s="9">
        <f t="shared" si="1434"/>
        <v>-20212.189999999999</v>
      </c>
      <c r="AE254" s="9">
        <f t="shared" si="1434"/>
        <v>-20148.259999999998</v>
      </c>
      <c r="AF254" s="9">
        <f t="shared" si="1434"/>
        <v>-20198.63</v>
      </c>
      <c r="AG254" s="9">
        <f t="shared" si="1434"/>
        <v>-20019.009999999998</v>
      </c>
      <c r="AH254" s="9">
        <f t="shared" si="1434"/>
        <v>-20299.73</v>
      </c>
      <c r="AI254" s="9">
        <f t="shared" si="1434"/>
        <v>-20234.849999999999</v>
      </c>
      <c r="AJ254" s="9">
        <f t="shared" si="1434"/>
        <v>-20169.53</v>
      </c>
      <c r="AK254" s="9">
        <f t="shared" si="1434"/>
        <v>-20103.75</v>
      </c>
      <c r="AL254" s="9">
        <f t="shared" si="1434"/>
        <v>-20037.509999999998</v>
      </c>
      <c r="AM254" s="9">
        <f t="shared" si="1434"/>
        <v>-19970.810000000001</v>
      </c>
      <c r="AN254" s="9">
        <f t="shared" si="1434"/>
        <v>-19903.669999999998</v>
      </c>
      <c r="AO254" s="9">
        <f t="shared" si="1434"/>
        <v>-19718.68</v>
      </c>
      <c r="AP254" s="9">
        <f t="shared" si="1434"/>
        <v>-19650.3</v>
      </c>
      <c r="AQ254" s="9">
        <f t="shared" si="1434"/>
        <v>-19581.47</v>
      </c>
      <c r="AR254" s="9">
        <f t="shared" si="1434"/>
        <v>-19512.169999999998</v>
      </c>
      <c r="AS254" s="9">
        <f t="shared" si="1434"/>
        <v>-19323.84</v>
      </c>
      <c r="AT254" s="9">
        <f t="shared" si="1434"/>
        <v>-19253.310000000001</v>
      </c>
      <c r="AU254" s="9">
        <f t="shared" si="1434"/>
        <v>-19182.3</v>
      </c>
      <c r="AV254" s="9">
        <f t="shared" si="1434"/>
        <v>-18991.38</v>
      </c>
      <c r="AW254" s="9">
        <f t="shared" si="1434"/>
        <v>-18919.12</v>
      </c>
      <c r="AX254" s="9">
        <f t="shared" si="1434"/>
        <v>-18726.349999999999</v>
      </c>
      <c r="AY254" s="9">
        <f t="shared" si="1434"/>
        <v>-18652.830000000002</v>
      </c>
      <c r="AZ254" s="9">
        <f t="shared" si="1434"/>
        <v>-18096.259999999998</v>
      </c>
      <c r="BA254" s="9">
        <f t="shared" si="1434"/>
        <v>-18020.560000000001</v>
      </c>
      <c r="BB254" s="9">
        <f t="shared" si="1434"/>
        <v>-17944.38</v>
      </c>
      <c r="BC254" s="9">
        <f t="shared" si="1434"/>
        <v>-17746.14</v>
      </c>
      <c r="BD254" s="9">
        <f t="shared" si="1434"/>
        <v>-17668.650000000001</v>
      </c>
      <c r="BE254" s="9">
        <f t="shared" si="1434"/>
        <v>-17468.509999999998</v>
      </c>
      <c r="BF254" s="9">
        <f t="shared" si="1434"/>
        <v>-17389.71</v>
      </c>
      <c r="BG254" s="9">
        <f t="shared" si="1434"/>
        <v>-17310.41</v>
      </c>
      <c r="BH254" s="9">
        <f t="shared" si="1434"/>
        <v>-17107.54</v>
      </c>
      <c r="BI254" s="9">
        <f t="shared" si="1434"/>
        <v>-17026.919999999998</v>
      </c>
      <c r="BJ254" s="9">
        <f t="shared" si="1434"/>
        <v>-16822.099999999999</v>
      </c>
      <c r="BK254" s="9">
        <f t="shared" si="1434"/>
        <v>-16616.16</v>
      </c>
      <c r="BL254" s="9">
        <f t="shared" si="1434"/>
        <v>-16409.080000000002</v>
      </c>
      <c r="BM254" s="9">
        <f t="shared" si="1434"/>
        <v>-15951.61</v>
      </c>
      <c r="BN254" s="9">
        <f t="shared" si="1434"/>
        <v>-15866.55</v>
      </c>
      <c r="BO254" s="9">
        <f t="shared" si="1434"/>
        <v>-15655.73</v>
      </c>
      <c r="BP254" s="9">
        <f t="shared" si="1434"/>
        <v>-15569.31</v>
      </c>
      <c r="BQ254" s="9">
        <f t="shared" si="1434"/>
        <v>-15356.49</v>
      </c>
      <c r="BR254" s="9">
        <f t="shared" si="1434"/>
        <v>-15142.5</v>
      </c>
      <c r="BS254" s="9">
        <f t="shared" si="1434"/>
        <v>-15053.84</v>
      </c>
      <c r="BT254" s="9">
        <f t="shared" si="1434"/>
        <v>-14837.83</v>
      </c>
      <c r="BU254" s="9">
        <f t="shared" si="1434"/>
        <v>-14366.38</v>
      </c>
      <c r="BV254" s="9">
        <f t="shared" ref="BV254:CO254" si="1435">BV149</f>
        <v>-14274.85</v>
      </c>
      <c r="BW254" s="9">
        <f t="shared" si="1435"/>
        <v>-14055</v>
      </c>
      <c r="BX254" s="9">
        <f t="shared" si="1435"/>
        <v>-13833.96</v>
      </c>
      <c r="BY254" s="9">
        <f t="shared" si="1435"/>
        <v>-13740.14</v>
      </c>
      <c r="BZ254" s="9">
        <f t="shared" si="1435"/>
        <v>-13645.77</v>
      </c>
      <c r="CA254" s="9">
        <f t="shared" si="1435"/>
        <v>-13421.78</v>
      </c>
      <c r="CB254" s="9">
        <f t="shared" si="1435"/>
        <v>-12937.82</v>
      </c>
      <c r="CC254" s="9">
        <f t="shared" si="1435"/>
        <v>-12840.47</v>
      </c>
      <c r="CD254" s="9">
        <f t="shared" si="1435"/>
        <v>-12612.52</v>
      </c>
      <c r="CE254" s="9">
        <f t="shared" si="1435"/>
        <v>-12513.69</v>
      </c>
      <c r="CF254" s="9">
        <f t="shared" si="1435"/>
        <v>-12283.62</v>
      </c>
      <c r="CG254" s="9">
        <f t="shared" si="1435"/>
        <v>-11921.32</v>
      </c>
      <c r="CH254" s="9">
        <f t="shared" si="1435"/>
        <v>-11819.79</v>
      </c>
      <c r="CI254" s="9">
        <f t="shared" si="1435"/>
        <v>-11717.69</v>
      </c>
      <c r="CJ254" s="9">
        <f t="shared" si="1435"/>
        <v>-11614.99</v>
      </c>
      <c r="CK254" s="9">
        <f t="shared" si="1435"/>
        <v>-11511.71</v>
      </c>
      <c r="CL254" s="9">
        <f t="shared" si="1435"/>
        <v>-11009.89</v>
      </c>
      <c r="CM254" s="9">
        <f t="shared" si="1435"/>
        <v>-10904.44</v>
      </c>
      <c r="CN254" s="9">
        <f t="shared" si="1435"/>
        <v>-10798.38</v>
      </c>
      <c r="CO254" s="9">
        <f t="shared" si="1435"/>
        <v>-10691.73</v>
      </c>
    </row>
    <row r="255" spans="3:93" s="556" customFormat="1">
      <c r="C255" s="556" t="s">
        <v>1980</v>
      </c>
      <c r="I255" s="9">
        <f>I253-I254</f>
        <v>-22917.984799999991</v>
      </c>
      <c r="J255" s="9">
        <f t="shared" ref="J255" si="1436">J253-J254</f>
        <v>-22975.864799999988</v>
      </c>
      <c r="K255" s="9">
        <f t="shared" ref="K255" si="1437">K253-K254</f>
        <v>-23143.234799999977</v>
      </c>
      <c r="L255" s="9">
        <f t="shared" ref="L255" si="1438">L253-L254</f>
        <v>-23202.774799999992</v>
      </c>
      <c r="M255" s="9">
        <f t="shared" ref="M255" si="1439">M253-M254</f>
        <v>-23372.46479999998</v>
      </c>
      <c r="N255" s="9">
        <f t="shared" ref="N255" si="1440">N253-N254</f>
        <v>-23214.014800000008</v>
      </c>
      <c r="O255" s="9">
        <f t="shared" ref="O255" si="1441">O253-O254</f>
        <v>-23385.414799999999</v>
      </c>
      <c r="P255" s="9">
        <f t="shared" ref="P255" si="1442">P253-P254</f>
        <v>-23558.054799999976</v>
      </c>
      <c r="Q255" s="9">
        <f t="shared" ref="Q255" si="1443">Q253-Q254</f>
        <v>-23731.604800000012</v>
      </c>
      <c r="R255" s="9">
        <f t="shared" ref="R255" si="1444">R253-R254</f>
        <v>-23906.744799999989</v>
      </c>
      <c r="S255" s="9">
        <f t="shared" ref="S255" si="1445">S253-S254</f>
        <v>-23972.044799999967</v>
      </c>
      <c r="T255" s="9">
        <f t="shared" ref="T255" si="1446">T253-T254</f>
        <v>-24149.444800000027</v>
      </c>
      <c r="U255" s="9">
        <f t="shared" ref="U255" si="1447">U253-U254</f>
        <v>-23993.134799999996</v>
      </c>
      <c r="V255" s="9">
        <f t="shared" ref="V255" si="1448">V253-V254</f>
        <v>-24172.224799999967</v>
      </c>
      <c r="W255" s="9">
        <f t="shared" ref="W255" si="1449">W253-W254</f>
        <v>-24352.594800000039</v>
      </c>
      <c r="X255" s="9">
        <f t="shared" ref="X255" si="1450">X253-X254</f>
        <v>-24534.224800000004</v>
      </c>
      <c r="Y255" s="9">
        <f t="shared" ref="Y255" si="1451">Y253-Y254</f>
        <v>-24717.134799999967</v>
      </c>
      <c r="Z255" s="9">
        <f t="shared" ref="Z255" si="1452">Z253-Z254</f>
        <v>-24562.41479999993</v>
      </c>
      <c r="AA255" s="9">
        <f t="shared" ref="AA255" si="1453">AA253-AA254</f>
        <v>-24520.634800000007</v>
      </c>
      <c r="AB255" s="9">
        <f t="shared" ref="AB255" si="1454">AB253-AB254</f>
        <v>-24819.594799999973</v>
      </c>
      <c r="AC255" s="9">
        <f t="shared" ref="AC255" si="1455">AC253-AC254</f>
        <v>-25006.504799999926</v>
      </c>
      <c r="AD255" s="9">
        <f t="shared" ref="AD255" si="1456">AD253-AD254</f>
        <v>-25195.484800000038</v>
      </c>
      <c r="AE255" s="9">
        <f t="shared" ref="AE255" si="1457">AE253-AE254</f>
        <v>-25384.974799999993</v>
      </c>
      <c r="AF255" s="9">
        <f t="shared" ref="AF255" si="1458">AF253-AF254</f>
        <v>-25460.96479999994</v>
      </c>
      <c r="AG255" s="9">
        <f t="shared" ref="AG255" si="1459">AG253-AG254</f>
        <v>-25767.784800000056</v>
      </c>
      <c r="AH255" s="9">
        <f t="shared" ref="AH255" si="1460">AH253-AH254</f>
        <v>15000.53</v>
      </c>
      <c r="AI255" s="9">
        <f t="shared" ref="AI255" si="1461">AI253-AI254</f>
        <v>14922.769999999999</v>
      </c>
      <c r="AJ255" s="9">
        <f t="shared" ref="AJ255" si="1462">AJ253-AJ254</f>
        <v>14843.649999999998</v>
      </c>
      <c r="AK255" s="9">
        <f t="shared" ref="AK255" si="1463">AK253-AK254</f>
        <v>14764.990000000002</v>
      </c>
      <c r="AL255" s="9">
        <f t="shared" ref="AL255" si="1464">AL253-AL254</f>
        <v>14684.949999999999</v>
      </c>
      <c r="AM255" s="9">
        <f t="shared" ref="AM255" si="1465">AM253-AM254</f>
        <v>14605.37</v>
      </c>
      <c r="AN255" s="9">
        <f t="shared" ref="AN255" si="1466">AN253-AN254</f>
        <v>14524.429999999997</v>
      </c>
      <c r="AO255" s="9">
        <f t="shared" ref="AO255" si="1467">AO253-AO254</f>
        <v>14326.560000000001</v>
      </c>
      <c r="AP255" s="9">
        <f t="shared" ref="AP255" si="1468">AP253-AP254</f>
        <v>14244.38</v>
      </c>
      <c r="AQ255" s="9">
        <f t="shared" ref="AQ255" si="1469">AQ253-AQ254</f>
        <v>14161.75</v>
      </c>
      <c r="AR255" s="9">
        <f t="shared" ref="AR255" si="1470">AR253-AR254</f>
        <v>14079.57</v>
      </c>
      <c r="AS255" s="9">
        <f t="shared" ref="AS255" si="1471">AS253-AS254</f>
        <v>13877.439999999999</v>
      </c>
      <c r="AT255" s="9">
        <f t="shared" ref="AT255" si="1472">AT253-AT254</f>
        <v>13793.110000000002</v>
      </c>
      <c r="AU255" s="9">
        <f t="shared" ref="AU255" si="1473">AU253-AU254</f>
        <v>13708.3</v>
      </c>
      <c r="AV255" s="9">
        <f t="shared" ref="AV255" si="1474">AV253-AV254</f>
        <v>13503.58</v>
      </c>
      <c r="AW255" s="9">
        <f t="shared" ref="AW255" si="1475">AW253-AW254</f>
        <v>13417.52</v>
      </c>
      <c r="AX255" s="9">
        <f t="shared" ref="AX255" si="1476">AX253-AX254</f>
        <v>13210.949999999997</v>
      </c>
      <c r="AY255" s="9">
        <f t="shared" ref="AY255" si="1477">AY253-AY254</f>
        <v>12883.230000000003</v>
      </c>
      <c r="AZ255" s="9">
        <f t="shared" ref="AZ255" si="1478">AZ253-AZ254</f>
        <v>12071.259999999998</v>
      </c>
      <c r="BA255" s="9">
        <f t="shared" ref="BA255" si="1479">BA253-BA254</f>
        <v>11980.56</v>
      </c>
      <c r="BB255" s="9">
        <f t="shared" ref="BB255" si="1480">BB253-BB254</f>
        <v>11889.380000000005</v>
      </c>
      <c r="BC255" s="9">
        <f t="shared" ref="BC255" si="1481">BC253-BC254</f>
        <v>11676.139999999996</v>
      </c>
      <c r="BD255" s="9">
        <f t="shared" ref="BD255" si="1482">BD253-BD254</f>
        <v>11583.650000000003</v>
      </c>
      <c r="BE255" s="9">
        <f t="shared" ref="BE255" si="1483">BE253-BE254</f>
        <v>11368.509999999998</v>
      </c>
      <c r="BF255" s="9">
        <f t="shared" ref="BF255" si="1484">BF253-BF254</f>
        <v>11274.709999999997</v>
      </c>
      <c r="BG255" s="9">
        <f t="shared" ref="BG255" si="1485">BG253-BG254</f>
        <v>11179.410000000003</v>
      </c>
      <c r="BH255" s="9">
        <f t="shared" ref="BH255" si="1486">BH253-BH254</f>
        <v>10961.539999999999</v>
      </c>
      <c r="BI255" s="9">
        <f t="shared" ref="BI255" si="1487">BI253-BI254</f>
        <v>10865.920000000002</v>
      </c>
      <c r="BJ255" s="9">
        <f t="shared" ref="BJ255" si="1488">BJ253-BJ254</f>
        <v>10645.099999999999</v>
      </c>
      <c r="BK255" s="9">
        <f t="shared" ref="BK255" si="1489">BK253-BK254</f>
        <v>10424.159999999998</v>
      </c>
      <c r="BL255" s="9">
        <f t="shared" ref="BL255" si="1490">BL253-BL254</f>
        <v>10201.080000000004</v>
      </c>
      <c r="BM255" s="9">
        <f t="shared" ref="BM255" si="1491">BM253-BM254</f>
        <v>9728.61</v>
      </c>
      <c r="BN255" s="9">
        <f t="shared" ref="BN255" si="1492">BN253-BN254</f>
        <v>9627.5499999999956</v>
      </c>
      <c r="BO255" s="9">
        <f t="shared" ref="BO255" si="1493">BO253-BO254</f>
        <v>9401.7300000000014</v>
      </c>
      <c r="BP255" s="9">
        <f t="shared" ref="BP255" si="1494">BP253-BP254</f>
        <v>9299.3099999999977</v>
      </c>
      <c r="BQ255" s="9">
        <f t="shared" ref="BQ255" si="1495">BQ253-BQ254</f>
        <v>9070.4900000000016</v>
      </c>
      <c r="BR255" s="9">
        <f t="shared" ref="BR255" si="1496">BR253-BR254</f>
        <v>8841.5</v>
      </c>
      <c r="BS255" s="9">
        <f t="shared" ref="BS255" si="1497">BS253-BS254</f>
        <v>8736.8399999999983</v>
      </c>
      <c r="BT255" s="9">
        <f t="shared" ref="BT255" si="1498">BT253-BT254</f>
        <v>8504.8300000000017</v>
      </c>
      <c r="BU255" s="9">
        <f t="shared" ref="BU255" si="1499">BU253-BU254</f>
        <v>8017.3799999999992</v>
      </c>
      <c r="BV255" s="9">
        <f t="shared" ref="BV255" si="1500">BV253-BV254</f>
        <v>7909.8499999999985</v>
      </c>
      <c r="BW255" s="9">
        <f t="shared" ref="BW255" si="1501">BW253-BW254</f>
        <v>7674.0000000000036</v>
      </c>
      <c r="BX255" s="9">
        <f t="shared" ref="BX255" si="1502">BX253-BX254</f>
        <v>7436.9599999999973</v>
      </c>
      <c r="BY255" s="9">
        <f t="shared" ref="BY255" si="1503">BY253-BY254</f>
        <v>7327.1399999999958</v>
      </c>
      <c r="BZ255" s="9">
        <f t="shared" ref="BZ255" si="1504">BZ253-BZ254</f>
        <v>7216.7700000000023</v>
      </c>
      <c r="CA255" s="9">
        <f t="shared" ref="CA255" si="1505">CA253-CA254</f>
        <v>6976.7799999999979</v>
      </c>
      <c r="CB255" s="9">
        <f t="shared" ref="CB255" si="1506">CB253-CB254</f>
        <v>6476.8200000000033</v>
      </c>
      <c r="CC255" s="9">
        <f t="shared" ref="CC255" si="1507">CC253-CC254</f>
        <v>6363.47</v>
      </c>
      <c r="CD255" s="9">
        <f t="shared" ref="CD255" si="1508">CD253-CD254</f>
        <v>6119.5199999999959</v>
      </c>
      <c r="CE255" s="9">
        <f t="shared" ref="CE255" si="1509">CE253-CE254</f>
        <v>6004.6900000000023</v>
      </c>
      <c r="CF255" s="9">
        <f t="shared" ref="CF255" si="1510">CF253-CF254</f>
        <v>5757.6200000000008</v>
      </c>
      <c r="CG255" s="9">
        <f t="shared" ref="CG255" si="1511">CG253-CG254</f>
        <v>5379.3199999999979</v>
      </c>
      <c r="CH255" s="9">
        <f t="shared" ref="CH255" si="1512">CH253-CH254</f>
        <v>5261.7900000000027</v>
      </c>
      <c r="CI255" s="9">
        <f t="shared" ref="CI255" si="1513">CI253-CI254</f>
        <v>5142.6900000000005</v>
      </c>
      <c r="CJ255" s="9">
        <f t="shared" ref="CJ255" si="1514">CJ253-CJ254</f>
        <v>5023.989999999998</v>
      </c>
      <c r="CK255" s="9">
        <f t="shared" ref="CK255" si="1515">CK253-CK254</f>
        <v>4903.7100000000009</v>
      </c>
      <c r="CL255" s="9">
        <f t="shared" ref="CL255" si="1516">CL253-CL254</f>
        <v>4385.8899999999994</v>
      </c>
      <c r="CM255" s="9">
        <f t="shared" ref="CM255" si="1517">CM253-CM254</f>
        <v>4263.4399999999987</v>
      </c>
      <c r="CN255" s="9">
        <f t="shared" ref="CN255" si="1518">CN253-CN254</f>
        <v>4141.38</v>
      </c>
      <c r="CO255" s="9">
        <f t="shared" ref="CO255" si="1519">CO253-CO254</f>
        <v>4017.7299999999996</v>
      </c>
    </row>
    <row r="256" spans="3:93" s="556" customFormat="1">
      <c r="C256" s="556" t="s">
        <v>1981</v>
      </c>
      <c r="I256" s="9">
        <f>SUM($I255:I255)</f>
        <v>-22917.984799999991</v>
      </c>
      <c r="J256" s="9">
        <f>SUM($I255:J255)</f>
        <v>-45893.84959999998</v>
      </c>
      <c r="K256" s="9">
        <f>SUM($I255:K255)</f>
        <v>-69037.084399999963</v>
      </c>
      <c r="L256" s="9">
        <f>SUM($I255:L255)</f>
        <v>-92239.859199999948</v>
      </c>
      <c r="M256" s="9">
        <f>SUM($I255:M255)</f>
        <v>-115612.32399999994</v>
      </c>
      <c r="N256" s="9">
        <f>SUM($I255:N255)</f>
        <v>-138826.33879999994</v>
      </c>
      <c r="O256" s="9">
        <f>SUM($I255:O255)</f>
        <v>-162211.75359999994</v>
      </c>
      <c r="P256" s="9">
        <f>SUM($I255:P255)</f>
        <v>-185769.80839999992</v>
      </c>
      <c r="Q256" s="9">
        <f>SUM($I255:Q255)</f>
        <v>-209501.41319999992</v>
      </c>
      <c r="R256" s="9">
        <f>SUM($I255:R255)</f>
        <v>-233408.15799999991</v>
      </c>
      <c r="S256" s="9">
        <f>SUM($I255:S255)</f>
        <v>-257380.20279999988</v>
      </c>
      <c r="T256" s="9">
        <f>SUM($I255:T255)</f>
        <v>-281529.64759999991</v>
      </c>
      <c r="U256" s="9">
        <f>SUM($I255:U255)</f>
        <v>-305522.78239999991</v>
      </c>
      <c r="V256" s="9">
        <f>SUM($I255:V255)</f>
        <v>-329695.00719999988</v>
      </c>
      <c r="W256" s="9">
        <f>SUM($I255:W255)</f>
        <v>-354047.6019999999</v>
      </c>
      <c r="X256" s="9">
        <f>SUM($I255:X255)</f>
        <v>-378581.82679999992</v>
      </c>
      <c r="Y256" s="9">
        <f>SUM($I255:Y255)</f>
        <v>-403298.96159999986</v>
      </c>
      <c r="Z256" s="9">
        <f>SUM($I255:Z255)</f>
        <v>-427861.37639999978</v>
      </c>
      <c r="AA256" s="9">
        <f>SUM($I255:AA255)</f>
        <v>-452382.01119999978</v>
      </c>
      <c r="AB256" s="9">
        <f>SUM($I255:AB255)</f>
        <v>-477201.60599999974</v>
      </c>
      <c r="AC256" s="9">
        <f>SUM($I255:AC255)</f>
        <v>-502208.11079999967</v>
      </c>
      <c r="AD256" s="9">
        <f>SUM($I255:AD255)</f>
        <v>-527403.59559999977</v>
      </c>
      <c r="AE256" s="9">
        <f>SUM($I255:AE255)</f>
        <v>-552788.57039999973</v>
      </c>
      <c r="AF256" s="9">
        <f>SUM($I255:AF255)</f>
        <v>-578249.53519999969</v>
      </c>
      <c r="AG256" s="9">
        <f>SUM($I255:AG255)</f>
        <v>-604017.31999999972</v>
      </c>
      <c r="AH256" s="9">
        <f>SUM($I255:AH255)</f>
        <v>-589016.78999999969</v>
      </c>
      <c r="AI256" s="9">
        <f>SUM($I255:AI255)</f>
        <v>-574094.01999999967</v>
      </c>
      <c r="AJ256" s="9">
        <f>SUM($I255:AJ255)</f>
        <v>-559250.36999999965</v>
      </c>
      <c r="AK256" s="9">
        <f>SUM($I255:AK255)</f>
        <v>-544485.37999999966</v>
      </c>
      <c r="AL256" s="9">
        <f>SUM($I255:AL255)</f>
        <v>-529800.4299999997</v>
      </c>
      <c r="AM256" s="9">
        <f>SUM($I255:AM255)</f>
        <v>-515195.05999999971</v>
      </c>
      <c r="AN256" s="9">
        <f>SUM($I255:AN255)</f>
        <v>-500670.62999999971</v>
      </c>
      <c r="AO256" s="9">
        <f>SUM($I255:AO255)</f>
        <v>-486344.06999999972</v>
      </c>
      <c r="AP256" s="9">
        <f>SUM($I255:AP255)</f>
        <v>-472099.68999999971</v>
      </c>
      <c r="AQ256" s="9">
        <f>SUM($I255:AQ255)</f>
        <v>-457937.93999999971</v>
      </c>
      <c r="AR256" s="9">
        <f>SUM($I255:AR255)</f>
        <v>-443858.3699999997</v>
      </c>
      <c r="AS256" s="9">
        <f>SUM($I255:AS255)</f>
        <v>-429980.9299999997</v>
      </c>
      <c r="AT256" s="9">
        <f>SUM($I255:AT255)</f>
        <v>-416187.81999999972</v>
      </c>
      <c r="AU256" s="9">
        <f>SUM($I255:AU255)</f>
        <v>-402479.51999999973</v>
      </c>
      <c r="AV256" s="9">
        <f>SUM($I255:AV255)</f>
        <v>-388975.93999999971</v>
      </c>
      <c r="AW256" s="9">
        <f>SUM($I255:AW255)</f>
        <v>-375558.41999999969</v>
      </c>
      <c r="AX256" s="9">
        <f>SUM($I255:AX255)</f>
        <v>-362347.46999999968</v>
      </c>
      <c r="AY256" s="9">
        <f>SUM($I255:AY255)</f>
        <v>-349464.2399999997</v>
      </c>
      <c r="AZ256" s="9">
        <f>SUM($I255:AZ255)</f>
        <v>-337392.97999999969</v>
      </c>
      <c r="BA256" s="9">
        <f>SUM($I255:BA255)</f>
        <v>-325412.41999999969</v>
      </c>
      <c r="BB256" s="9">
        <f>SUM($I255:BB255)</f>
        <v>-313523.03999999969</v>
      </c>
      <c r="BC256" s="9">
        <f>SUM($I255:BC255)</f>
        <v>-301846.89999999967</v>
      </c>
      <c r="BD256" s="9">
        <f>SUM($I255:BD255)</f>
        <v>-290263.24999999965</v>
      </c>
      <c r="BE256" s="9">
        <f>SUM($I255:BE255)</f>
        <v>-278894.73999999964</v>
      </c>
      <c r="BF256" s="9">
        <f>SUM($I255:BF255)</f>
        <v>-267620.02999999962</v>
      </c>
      <c r="BG256" s="9">
        <f>SUM($I255:BG255)</f>
        <v>-256440.61999999962</v>
      </c>
      <c r="BH256" s="9">
        <f>SUM($I255:BH255)</f>
        <v>-245479.07999999961</v>
      </c>
      <c r="BI256" s="9">
        <f>SUM($I255:BI255)</f>
        <v>-234613.1599999996</v>
      </c>
      <c r="BJ256" s="9">
        <f>SUM($I255:BJ255)</f>
        <v>-223968.05999999959</v>
      </c>
      <c r="BK256" s="9">
        <f>SUM($I255:BK255)</f>
        <v>-213543.89999999959</v>
      </c>
      <c r="BL256" s="9">
        <f>SUM($I255:BL255)</f>
        <v>-203342.81999999957</v>
      </c>
      <c r="BM256" s="9">
        <f>SUM($I255:BM255)</f>
        <v>-193614.20999999956</v>
      </c>
      <c r="BN256" s="9">
        <f>SUM($I255:BN255)</f>
        <v>-183986.65999999957</v>
      </c>
      <c r="BO256" s="9">
        <f>SUM($I255:BO255)</f>
        <v>-174584.92999999956</v>
      </c>
      <c r="BP256" s="9">
        <f>SUM($I255:BP255)</f>
        <v>-165285.61999999956</v>
      </c>
      <c r="BQ256" s="9">
        <f>SUM($I255:BQ255)</f>
        <v>-156215.12999999957</v>
      </c>
      <c r="BR256" s="9">
        <f>SUM($I255:BR255)</f>
        <v>-147373.62999999957</v>
      </c>
      <c r="BS256" s="9">
        <f>SUM($I255:BS255)</f>
        <v>-138636.78999999957</v>
      </c>
      <c r="BT256" s="9">
        <f>SUM($I255:BT255)</f>
        <v>-130131.95999999957</v>
      </c>
      <c r="BU256" s="9">
        <f>SUM($I255:BU255)</f>
        <v>-122114.57999999957</v>
      </c>
      <c r="BV256" s="9">
        <f>SUM($I255:BV255)</f>
        <v>-114204.72999999957</v>
      </c>
      <c r="BW256" s="9">
        <f>SUM($I255:BW255)</f>
        <v>-106530.72999999957</v>
      </c>
      <c r="BX256" s="9">
        <f>SUM($I255:BX255)</f>
        <v>-99093.769999999582</v>
      </c>
      <c r="BY256" s="9">
        <f>SUM($I255:BY255)</f>
        <v>-91766.629999999583</v>
      </c>
      <c r="BZ256" s="9">
        <f>SUM($I255:BZ255)</f>
        <v>-84549.859999999579</v>
      </c>
      <c r="CA256" s="9">
        <f>SUM($I255:CA255)</f>
        <v>-77573.07999999958</v>
      </c>
      <c r="CB256" s="9">
        <f>SUM($I255:CB255)</f>
        <v>-71096.259999999573</v>
      </c>
      <c r="CC256" s="9">
        <f>SUM($I255:CC255)</f>
        <v>-64732.789999999572</v>
      </c>
      <c r="CD256" s="9">
        <f>SUM($I255:CD255)</f>
        <v>-58613.269999999575</v>
      </c>
      <c r="CE256" s="9">
        <f>SUM($I255:CE255)</f>
        <v>-52608.579999999572</v>
      </c>
      <c r="CF256" s="9">
        <f>SUM($I255:CF255)</f>
        <v>-46850.95999999957</v>
      </c>
      <c r="CG256" s="9">
        <f>SUM($I255:CG255)</f>
        <v>-41471.63999999957</v>
      </c>
      <c r="CH256" s="9">
        <f>SUM($I255:CH255)</f>
        <v>-36209.849999999569</v>
      </c>
      <c r="CI256" s="9">
        <f>SUM($I255:CI255)</f>
        <v>-31067.159999999567</v>
      </c>
      <c r="CJ256" s="9">
        <f>SUM($I255:CJ255)</f>
        <v>-26043.169999999569</v>
      </c>
      <c r="CK256" s="9">
        <f>SUM($I255:CK255)</f>
        <v>-21139.45999999957</v>
      </c>
      <c r="CL256" s="9">
        <f>SUM($I255:CL255)</f>
        <v>-16753.56999999957</v>
      </c>
      <c r="CM256" s="9">
        <f>SUM($I255:CM255)</f>
        <v>-12490.129999999572</v>
      </c>
      <c r="CN256" s="9">
        <f>SUM($I255:CN255)</f>
        <v>-8348.7499999995707</v>
      </c>
      <c r="CO256" s="9">
        <f>SUM($I255:CO255)</f>
        <v>-4331.0199999995712</v>
      </c>
    </row>
    <row r="257" spans="2:93" s="556" customFormat="1">
      <c r="D257" s="634"/>
      <c r="E257" s="634"/>
      <c r="F257" s="634"/>
      <c r="G257" s="634"/>
      <c r="I257" s="634"/>
    </row>
    <row r="258" spans="2:93" s="556" customFormat="1">
      <c r="D258" s="634"/>
      <c r="E258" s="634"/>
      <c r="F258" s="634"/>
      <c r="G258" s="634"/>
      <c r="I258" s="634"/>
    </row>
    <row r="259" spans="2:93" s="556" customFormat="1">
      <c r="D259" s="634"/>
      <c r="E259" s="634"/>
      <c r="F259" s="634"/>
      <c r="G259" s="634"/>
      <c r="I259" s="634"/>
    </row>
    <row r="260" spans="2:93" s="556" customFormat="1">
      <c r="D260" s="634"/>
      <c r="E260" s="634"/>
      <c r="F260" s="634"/>
      <c r="G260" s="634"/>
      <c r="I260" s="634"/>
    </row>
    <row r="261" spans="2:93" s="556" customFormat="1">
      <c r="D261" s="634"/>
      <c r="E261" s="634"/>
      <c r="F261" s="634"/>
      <c r="G261" s="634"/>
      <c r="I261" s="634"/>
    </row>
    <row r="262" spans="2:93" s="556" customFormat="1">
      <c r="D262" s="634"/>
      <c r="E262" s="634"/>
      <c r="F262" s="634"/>
      <c r="G262" s="634"/>
      <c r="I262" s="634"/>
    </row>
    <row r="263" spans="2:93">
      <c r="C263" s="556"/>
      <c r="I263" s="633"/>
      <c r="M263"/>
      <c r="N263"/>
      <c r="AK263" s="556"/>
      <c r="AL263" s="556"/>
    </row>
    <row r="265" spans="2:93">
      <c r="B265" s="556" t="s">
        <v>434</v>
      </c>
      <c r="C265" s="634">
        <v>354.4</v>
      </c>
      <c r="D265" s="45" t="str">
        <f>VLOOKUP(C265,AcctName,2,FALSE)</f>
        <v>Structures &amp; Improvements - Treatment</v>
      </c>
      <c r="H265" s="556"/>
      <c r="I265" s="556"/>
      <c r="J265" s="556"/>
      <c r="K265" s="556"/>
      <c r="L265" s="556"/>
      <c r="AK265" s="556"/>
      <c r="AL265" s="556"/>
      <c r="AM265" s="556"/>
      <c r="AN265" s="556"/>
      <c r="AO265" s="556"/>
      <c r="AP265" s="556"/>
      <c r="AQ265" s="556"/>
      <c r="AR265" s="556"/>
      <c r="AS265" s="556"/>
      <c r="AT265" s="556"/>
      <c r="AU265" s="556"/>
      <c r="AV265" s="556"/>
      <c r="AW265" s="556"/>
      <c r="AX265" s="556"/>
      <c r="AY265" s="556"/>
      <c r="AZ265" s="556"/>
      <c r="BA265" s="556"/>
      <c r="BB265" s="556"/>
      <c r="BC265" s="556"/>
      <c r="BD265" s="556"/>
      <c r="BE265" s="556"/>
      <c r="BF265" s="556"/>
      <c r="BG265" s="556"/>
      <c r="BH265" s="556"/>
      <c r="BI265" s="556"/>
      <c r="BJ265" s="556"/>
      <c r="BK265" s="556"/>
      <c r="BL265" s="556"/>
      <c r="BM265" s="556"/>
      <c r="BN265" s="556"/>
      <c r="BO265" s="556"/>
      <c r="BP265" s="556"/>
      <c r="BQ265" s="556"/>
      <c r="BR265" s="556"/>
      <c r="BS265" s="556"/>
      <c r="BT265" s="556"/>
      <c r="BU265" s="556"/>
      <c r="BV265" s="556"/>
      <c r="BW265" s="556"/>
      <c r="BX265" s="556"/>
      <c r="BY265" s="556"/>
      <c r="BZ265" s="556"/>
      <c r="CA265" s="556"/>
      <c r="CB265" s="556"/>
      <c r="CC265" s="556"/>
      <c r="CD265" s="556"/>
      <c r="CE265" s="556"/>
      <c r="CF265" s="556"/>
      <c r="CG265" s="556"/>
      <c r="CH265" s="556"/>
      <c r="CI265" s="556"/>
      <c r="CJ265" s="556"/>
      <c r="CK265" s="556"/>
      <c r="CL265" s="556"/>
      <c r="CM265" s="556"/>
      <c r="CN265" s="556"/>
      <c r="CO265" s="556"/>
    </row>
    <row r="266" spans="2:93">
      <c r="B266" s="46" t="s">
        <v>441</v>
      </c>
      <c r="C266" s="634"/>
      <c r="D266" s="634" t="s">
        <v>681</v>
      </c>
      <c r="H266" s="556"/>
      <c r="I266" s="556"/>
      <c r="J266" s="556"/>
      <c r="K266" s="556"/>
      <c r="L266" s="556"/>
      <c r="AK266" s="556"/>
      <c r="AL266" s="556"/>
      <c r="AM266" s="556"/>
      <c r="AN266" s="556"/>
      <c r="AO266" s="556"/>
      <c r="AP266" s="556"/>
      <c r="AQ266" s="556"/>
      <c r="AR266" s="556"/>
      <c r="AS266" s="556"/>
      <c r="AT266" s="556"/>
      <c r="AU266" s="556"/>
      <c r="AV266" s="556"/>
      <c r="AW266" s="556"/>
      <c r="AX266" s="556"/>
      <c r="AY266" s="556"/>
      <c r="AZ266" s="556"/>
      <c r="BA266" s="556"/>
      <c r="BB266" s="556"/>
      <c r="BC266" s="556"/>
      <c r="BD266" s="556"/>
      <c r="BE266" s="556"/>
      <c r="BF266" s="556"/>
      <c r="BG266" s="556"/>
      <c r="BH266" s="556"/>
      <c r="BI266" s="556"/>
      <c r="BJ266" s="556"/>
      <c r="BK266" s="556"/>
      <c r="BL266" s="556"/>
      <c r="BM266" s="556"/>
      <c r="BN266" s="556"/>
      <c r="BO266" s="556"/>
      <c r="BP266" s="556"/>
      <c r="BQ266" s="556"/>
      <c r="BR266" s="556"/>
      <c r="BS266" s="556"/>
      <c r="BT266" s="556"/>
      <c r="BU266" s="556"/>
      <c r="BV266" s="556"/>
      <c r="BW266" s="556"/>
      <c r="BX266" s="556"/>
      <c r="BY266" s="556"/>
      <c r="BZ266" s="556"/>
      <c r="CA266" s="556"/>
      <c r="CB266" s="556"/>
      <c r="CC266" s="556"/>
      <c r="CD266" s="556"/>
      <c r="CE266" s="556"/>
      <c r="CF266" s="556"/>
      <c r="CG266" s="556"/>
      <c r="CH266" s="556"/>
      <c r="CI266" s="556"/>
      <c r="CJ266" s="556"/>
      <c r="CK266" s="556"/>
      <c r="CL266" s="556"/>
      <c r="CM266" s="556"/>
      <c r="CN266" s="556"/>
      <c r="CO266" s="556"/>
    </row>
    <row r="267" spans="2:93">
      <c r="B267" s="556" t="s">
        <v>1986</v>
      </c>
      <c r="C267" s="634" t="s">
        <v>2005</v>
      </c>
      <c r="D267" s="634"/>
      <c r="H267" s="556"/>
      <c r="I267" s="17">
        <f>H279</f>
        <v>47912068.890000008</v>
      </c>
      <c r="J267" s="17">
        <f t="shared" ref="J267" si="1520">I279</f>
        <v>48391189.890000008</v>
      </c>
      <c r="K267" s="17">
        <f t="shared" ref="K267" si="1521">J279</f>
        <v>48875101.890000008</v>
      </c>
      <c r="L267" s="17">
        <f t="shared" ref="L267" si="1522">K279</f>
        <v>49363852.890000008</v>
      </c>
      <c r="M267" s="17">
        <f t="shared" ref="M267" si="1523">L279</f>
        <v>49857490.890000008</v>
      </c>
      <c r="N267" s="17">
        <f t="shared" ref="N267" si="1524">M279</f>
        <v>50356065.890000008</v>
      </c>
      <c r="O267" s="17">
        <f t="shared" ref="O267" si="1525">N279</f>
        <v>50859626.890000008</v>
      </c>
      <c r="P267" s="17">
        <f t="shared" ref="P267" si="1526">O279</f>
        <v>51495371.890000008</v>
      </c>
      <c r="Q267" s="17">
        <f t="shared" ref="Q267" si="1527">P279</f>
        <v>52139064.890000008</v>
      </c>
      <c r="R267" s="17">
        <f t="shared" ref="R267" si="1528">Q279</f>
        <v>52790802.890000008</v>
      </c>
      <c r="S267" s="17">
        <f t="shared" ref="S267" si="1529">R279</f>
        <v>53450687.890000008</v>
      </c>
      <c r="T267" s="17">
        <f t="shared" ref="T267" si="1530">S279</f>
        <v>54118820.890000008</v>
      </c>
      <c r="U267" s="17">
        <f t="shared" ref="U267" si="1531">T279</f>
        <v>54795305.890000008</v>
      </c>
      <c r="V267" s="17">
        <f t="shared" ref="V267" si="1532">U279</f>
        <v>55480247.890000008</v>
      </c>
      <c r="W267" s="17">
        <f t="shared" ref="W267" si="1533">V279</f>
        <v>56173750.890000008</v>
      </c>
      <c r="X267" s="17">
        <f t="shared" ref="X267" si="1534">W279</f>
        <v>56875922.890000008</v>
      </c>
      <c r="Y267" s="17">
        <f t="shared" ref="Y267" si="1535">X279</f>
        <v>57444681.890000008</v>
      </c>
      <c r="Z267" s="17">
        <f t="shared" ref="Z267" si="1536">Y279</f>
        <v>58019128.890000008</v>
      </c>
      <c r="AA267" s="17">
        <f t="shared" ref="AA267" si="1537">Z279</f>
        <v>58599319.890000008</v>
      </c>
      <c r="AB267" s="17">
        <f t="shared" ref="AB267" si="1538">AA279</f>
        <v>59185312.890000008</v>
      </c>
      <c r="AC267" s="17">
        <f t="shared" ref="AC267" si="1539">AB279</f>
        <v>59777165.890000008</v>
      </c>
      <c r="AD267" s="17">
        <f t="shared" ref="AD267" si="1540">AC279</f>
        <v>60374937.890000008</v>
      </c>
      <c r="AE267" s="17">
        <f t="shared" ref="AE267" si="1541">AD279</f>
        <v>60978687.890000008</v>
      </c>
      <c r="AF267" s="17">
        <f t="shared" ref="AF267" si="1542">AE279</f>
        <v>61588474.890000008</v>
      </c>
      <c r="AG267" s="17">
        <f t="shared" ref="AG267" si="1543">AF279</f>
        <v>62204359.890000008</v>
      </c>
      <c r="AH267" s="17">
        <f t="shared" ref="AH267" si="1544">AG279</f>
        <v>62826402.890000008</v>
      </c>
      <c r="AI267" s="17">
        <f t="shared" ref="AI267" si="1545">AH279</f>
        <v>63454666.890000008</v>
      </c>
      <c r="AJ267" s="17">
        <f t="shared" ref="AJ267" si="1546">AI279</f>
        <v>64089212.890000008</v>
      </c>
      <c r="AK267" s="17">
        <f t="shared" ref="AK267" si="1547">AJ279</f>
        <v>64730104.890000008</v>
      </c>
      <c r="AL267" s="17">
        <f t="shared" ref="AL267" si="1548">AK279</f>
        <v>65377405.890000008</v>
      </c>
      <c r="AM267" s="17">
        <f t="shared" ref="AM267" si="1549">AL279</f>
        <v>66031179.890000008</v>
      </c>
      <c r="AN267" s="17">
        <f t="shared" ref="AN267" si="1550">AM279</f>
        <v>66691491.890000008</v>
      </c>
      <c r="AO267" s="17">
        <f t="shared" ref="AO267" si="1551">AN279</f>
        <v>67358406.890000015</v>
      </c>
      <c r="AP267" s="17">
        <f t="shared" ref="AP267" si="1552">AO279</f>
        <v>68031990.890000015</v>
      </c>
      <c r="AQ267" s="17">
        <f t="shared" ref="AQ267" si="1553">AP279</f>
        <v>68712310.890000015</v>
      </c>
      <c r="AR267" s="17">
        <f t="shared" ref="AR267" si="1554">AQ279</f>
        <v>69399433.890000015</v>
      </c>
      <c r="AS267" s="17">
        <f t="shared" ref="AS267" si="1555">AR279</f>
        <v>70093427.890000015</v>
      </c>
      <c r="AT267" s="17">
        <f t="shared" ref="AT267" si="1556">AS279</f>
        <v>70794361.890000015</v>
      </c>
      <c r="AU267" s="17">
        <f t="shared" ref="AU267" si="1557">AT279</f>
        <v>71502305.890000015</v>
      </c>
      <c r="AV267" s="17">
        <f t="shared" ref="AV267" si="1558">AU279</f>
        <v>72217328.890000015</v>
      </c>
      <c r="AW267" s="17">
        <f t="shared" ref="AW267" si="1559">AV279</f>
        <v>72939502.890000015</v>
      </c>
      <c r="AX267" s="17">
        <f t="shared" ref="AX267" si="1560">AW279</f>
        <v>73668897.890000015</v>
      </c>
      <c r="AY267" s="17">
        <f t="shared" ref="AY267" si="1561">AX279</f>
        <v>74405586.890000015</v>
      </c>
      <c r="AZ267" s="17">
        <f t="shared" ref="AZ267" si="1562">AY279</f>
        <v>75149642.890000015</v>
      </c>
      <c r="BA267" s="17">
        <f t="shared" ref="BA267" si="1563">AZ279</f>
        <v>75901139.890000015</v>
      </c>
      <c r="BB267" s="17">
        <f t="shared" ref="BB267" si="1564">BA279</f>
        <v>76660150.890000015</v>
      </c>
      <c r="BC267" s="17">
        <f t="shared" ref="BC267" si="1565">BB279</f>
        <v>77426752.890000015</v>
      </c>
      <c r="BD267" s="17">
        <f t="shared" ref="BD267" si="1566">BC279</f>
        <v>78201019.890000015</v>
      </c>
      <c r="BE267" s="17">
        <f t="shared" ref="BE267" si="1567">BD279</f>
        <v>78983029.890000015</v>
      </c>
      <c r="BF267" s="17">
        <f t="shared" ref="BF267" si="1568">BE279</f>
        <v>79772859.890000015</v>
      </c>
      <c r="BG267" s="17">
        <f t="shared" ref="BG267" si="1569">BF279</f>
        <v>80570588.890000015</v>
      </c>
      <c r="BH267" s="17">
        <f t="shared" ref="BH267" si="1570">BG279</f>
        <v>81376294.890000015</v>
      </c>
      <c r="BI267" s="17">
        <f t="shared" ref="BI267" si="1571">BH279</f>
        <v>82190057.890000015</v>
      </c>
      <c r="BJ267" s="17">
        <f t="shared" ref="BJ267" si="1572">BI279</f>
        <v>83011958.890000015</v>
      </c>
      <c r="BK267" s="17">
        <f t="shared" ref="BK267" si="1573">BJ279</f>
        <v>83842077.890000015</v>
      </c>
      <c r="BL267" s="17">
        <f t="shared" ref="BL267" si="1574">BK279</f>
        <v>84680498.890000015</v>
      </c>
      <c r="BM267" s="17">
        <f t="shared" ref="BM267" si="1575">BL279</f>
        <v>85527303.890000015</v>
      </c>
      <c r="BN267" s="17">
        <f t="shared" ref="BN267" si="1576">BM279</f>
        <v>86382576.890000015</v>
      </c>
      <c r="BO267" s="17">
        <f t="shared" ref="BO267" si="1577">BN279</f>
        <v>87246402.890000015</v>
      </c>
      <c r="BP267" s="17">
        <f t="shared" ref="BP267" si="1578">BO279</f>
        <v>88118866.890000015</v>
      </c>
      <c r="BQ267" s="17">
        <f t="shared" ref="BQ267" si="1579">BP279</f>
        <v>89000055.890000015</v>
      </c>
      <c r="BR267" s="17">
        <f t="shared" ref="BR267" si="1580">BQ279</f>
        <v>89890056.890000015</v>
      </c>
      <c r="BS267" s="17">
        <f t="shared" ref="BS267" si="1581">BR279</f>
        <v>90788957.890000015</v>
      </c>
      <c r="BT267" s="17">
        <f t="shared" ref="BT267" si="1582">BS279</f>
        <v>91696847.890000015</v>
      </c>
      <c r="BU267" s="17">
        <f t="shared" ref="BU267" si="1583">BT279</f>
        <v>92613816.890000015</v>
      </c>
      <c r="BV267" s="17">
        <f t="shared" ref="BV267" si="1584">BU279</f>
        <v>93539954.890000015</v>
      </c>
      <c r="BW267" s="17">
        <f t="shared" ref="BW267" si="1585">BV279</f>
        <v>94475353.890000015</v>
      </c>
      <c r="BX267" s="17">
        <f t="shared" ref="BX267" si="1586">BW279</f>
        <v>95420107.890000015</v>
      </c>
      <c r="BY267" s="17">
        <f t="shared" ref="BY267" si="1587">BX279</f>
        <v>96374308.890000015</v>
      </c>
      <c r="BZ267" s="17">
        <f t="shared" ref="BZ267" si="1588">BY279</f>
        <v>97338051.890000015</v>
      </c>
      <c r="CA267" s="17">
        <f t="shared" ref="CA267" si="1589">BZ279</f>
        <v>98311432.890000015</v>
      </c>
      <c r="CB267" s="17">
        <f t="shared" ref="CB267" si="1590">CA279</f>
        <v>99294546.890000015</v>
      </c>
      <c r="CC267" s="17">
        <f t="shared" ref="CC267" si="1591">CB279</f>
        <v>100287492.89000002</v>
      </c>
      <c r="CD267" s="17">
        <f t="shared" ref="CD267" si="1592">CC279</f>
        <v>101290367.89000002</v>
      </c>
      <c r="CE267" s="17">
        <f t="shared" ref="CE267" si="1593">CD279</f>
        <v>102303271.89000002</v>
      </c>
      <c r="CF267" s="17">
        <f t="shared" ref="CF267" si="1594">CE279</f>
        <v>103326304.89000002</v>
      </c>
      <c r="CG267" s="17">
        <f t="shared" ref="CG267" si="1595">CF279</f>
        <v>104359567.89000002</v>
      </c>
      <c r="CH267" s="17">
        <f t="shared" ref="CH267" si="1596">CG279</f>
        <v>105403163.89000002</v>
      </c>
      <c r="CI267" s="17">
        <f t="shared" ref="CI267" si="1597">CH279</f>
        <v>106457195.89000002</v>
      </c>
      <c r="CJ267" s="17">
        <f t="shared" ref="CJ267" si="1598">CI279</f>
        <v>107521767.89000002</v>
      </c>
      <c r="CK267" s="17">
        <f t="shared" ref="CK267" si="1599">CJ279</f>
        <v>108596985.89000002</v>
      </c>
      <c r="CL267" s="17">
        <f t="shared" ref="CL267" si="1600">CK279</f>
        <v>109682955.89000002</v>
      </c>
      <c r="CM267" s="17">
        <f t="shared" ref="CM267" si="1601">CL279</f>
        <v>110779785.89000002</v>
      </c>
      <c r="CN267" s="17">
        <f t="shared" ref="CN267" si="1602">CM279</f>
        <v>111887583.89000002</v>
      </c>
      <c r="CO267" s="17">
        <f t="shared" ref="CO267" si="1603">CN279</f>
        <v>113006459.89000002</v>
      </c>
    </row>
    <row r="268" spans="2:93">
      <c r="B268" s="556" t="s">
        <v>1987</v>
      </c>
      <c r="C268" s="634" t="s">
        <v>2005</v>
      </c>
      <c r="D268" s="634"/>
      <c r="H268" s="556"/>
      <c r="I268" s="17">
        <f>ROUND(I267*I269,0)</f>
        <v>598901</v>
      </c>
      <c r="J268" s="17">
        <f t="shared" ref="J268:BU268" si="1604">ROUND(J267*J269,0)</f>
        <v>604890</v>
      </c>
      <c r="K268" s="17">
        <f t="shared" si="1604"/>
        <v>610939</v>
      </c>
      <c r="L268" s="17">
        <f t="shared" si="1604"/>
        <v>617048</v>
      </c>
      <c r="M268" s="17">
        <f t="shared" si="1604"/>
        <v>623219</v>
      </c>
      <c r="N268" s="17">
        <f t="shared" si="1604"/>
        <v>629451</v>
      </c>
      <c r="O268" s="17">
        <f t="shared" si="1604"/>
        <v>762894</v>
      </c>
      <c r="P268" s="17">
        <f t="shared" si="1604"/>
        <v>772431</v>
      </c>
      <c r="Q268" s="17">
        <f t="shared" si="1604"/>
        <v>782086</v>
      </c>
      <c r="R268" s="17">
        <f t="shared" si="1604"/>
        <v>791862</v>
      </c>
      <c r="S268" s="17">
        <f t="shared" si="1604"/>
        <v>801760</v>
      </c>
      <c r="T268" s="17">
        <f t="shared" si="1604"/>
        <v>811782</v>
      </c>
      <c r="U268" s="17">
        <f t="shared" si="1604"/>
        <v>821930</v>
      </c>
      <c r="V268" s="17">
        <f t="shared" si="1604"/>
        <v>832204</v>
      </c>
      <c r="W268" s="17">
        <f t="shared" si="1604"/>
        <v>842606</v>
      </c>
      <c r="X268" s="17">
        <f t="shared" si="1604"/>
        <v>710949</v>
      </c>
      <c r="Y268" s="17">
        <f t="shared" si="1604"/>
        <v>718059</v>
      </c>
      <c r="Z268" s="17">
        <f t="shared" si="1604"/>
        <v>725239</v>
      </c>
      <c r="AA268" s="17">
        <f t="shared" si="1604"/>
        <v>732491</v>
      </c>
      <c r="AB268" s="17">
        <f t="shared" si="1604"/>
        <v>739816</v>
      </c>
      <c r="AC268" s="17">
        <f t="shared" si="1604"/>
        <v>747215</v>
      </c>
      <c r="AD268" s="17">
        <f t="shared" si="1604"/>
        <v>754687</v>
      </c>
      <c r="AE268" s="17">
        <f t="shared" si="1604"/>
        <v>762234</v>
      </c>
      <c r="AF268" s="17">
        <f t="shared" si="1604"/>
        <v>769856</v>
      </c>
      <c r="AG268" s="17">
        <f t="shared" si="1604"/>
        <v>777554</v>
      </c>
      <c r="AH268" s="17">
        <f t="shared" si="1604"/>
        <v>785330</v>
      </c>
      <c r="AI268" s="17">
        <f t="shared" si="1604"/>
        <v>793183</v>
      </c>
      <c r="AJ268" s="17">
        <f t="shared" si="1604"/>
        <v>801115</v>
      </c>
      <c r="AK268" s="17">
        <f t="shared" si="1604"/>
        <v>809126</v>
      </c>
      <c r="AL268" s="17">
        <f t="shared" si="1604"/>
        <v>817218</v>
      </c>
      <c r="AM268" s="17">
        <f t="shared" si="1604"/>
        <v>825390</v>
      </c>
      <c r="AN268" s="17">
        <f t="shared" si="1604"/>
        <v>833644</v>
      </c>
      <c r="AO268" s="17">
        <f t="shared" si="1604"/>
        <v>841980</v>
      </c>
      <c r="AP268" s="17">
        <f t="shared" si="1604"/>
        <v>850400</v>
      </c>
      <c r="AQ268" s="17">
        <f t="shared" si="1604"/>
        <v>858904</v>
      </c>
      <c r="AR268" s="17">
        <f t="shared" si="1604"/>
        <v>867493</v>
      </c>
      <c r="AS268" s="17">
        <f t="shared" si="1604"/>
        <v>876168</v>
      </c>
      <c r="AT268" s="17">
        <f t="shared" si="1604"/>
        <v>884930</v>
      </c>
      <c r="AU268" s="17">
        <f t="shared" si="1604"/>
        <v>893779</v>
      </c>
      <c r="AV268" s="17">
        <f t="shared" si="1604"/>
        <v>902717</v>
      </c>
      <c r="AW268" s="17">
        <f t="shared" si="1604"/>
        <v>911744</v>
      </c>
      <c r="AX268" s="17">
        <f t="shared" si="1604"/>
        <v>920861</v>
      </c>
      <c r="AY268" s="17">
        <f t="shared" si="1604"/>
        <v>930070</v>
      </c>
      <c r="AZ268" s="17">
        <f t="shared" si="1604"/>
        <v>939371</v>
      </c>
      <c r="BA268" s="17">
        <f t="shared" si="1604"/>
        <v>948764</v>
      </c>
      <c r="BB268" s="17">
        <f t="shared" si="1604"/>
        <v>958252</v>
      </c>
      <c r="BC268" s="17">
        <f t="shared" si="1604"/>
        <v>967834</v>
      </c>
      <c r="BD268" s="17">
        <f t="shared" si="1604"/>
        <v>977513</v>
      </c>
      <c r="BE268" s="17">
        <f t="shared" si="1604"/>
        <v>987288</v>
      </c>
      <c r="BF268" s="17">
        <f t="shared" si="1604"/>
        <v>997161</v>
      </c>
      <c r="BG268" s="17">
        <f t="shared" si="1604"/>
        <v>1007132</v>
      </c>
      <c r="BH268" s="17">
        <f t="shared" si="1604"/>
        <v>1017204</v>
      </c>
      <c r="BI268" s="17">
        <f t="shared" si="1604"/>
        <v>1027376</v>
      </c>
      <c r="BJ268" s="17">
        <f t="shared" si="1604"/>
        <v>1037649</v>
      </c>
      <c r="BK268" s="17">
        <f t="shared" si="1604"/>
        <v>1048026</v>
      </c>
      <c r="BL268" s="17">
        <f t="shared" si="1604"/>
        <v>1058506</v>
      </c>
      <c r="BM268" s="17">
        <f t="shared" si="1604"/>
        <v>1069091</v>
      </c>
      <c r="BN268" s="17">
        <f t="shared" si="1604"/>
        <v>1079782</v>
      </c>
      <c r="BO268" s="17">
        <f t="shared" si="1604"/>
        <v>1090580</v>
      </c>
      <c r="BP268" s="17">
        <f t="shared" si="1604"/>
        <v>1101486</v>
      </c>
      <c r="BQ268" s="17">
        <f t="shared" si="1604"/>
        <v>1112501</v>
      </c>
      <c r="BR268" s="17">
        <f t="shared" si="1604"/>
        <v>1123626</v>
      </c>
      <c r="BS268" s="17">
        <f t="shared" si="1604"/>
        <v>1134862</v>
      </c>
      <c r="BT268" s="17">
        <f t="shared" si="1604"/>
        <v>1146211</v>
      </c>
      <c r="BU268" s="17">
        <f t="shared" si="1604"/>
        <v>1157673</v>
      </c>
      <c r="BV268" s="17">
        <f t="shared" ref="BV268:CO268" si="1605">ROUND(BV267*BV269,0)</f>
        <v>1169249</v>
      </c>
      <c r="BW268" s="17">
        <f t="shared" si="1605"/>
        <v>1180942</v>
      </c>
      <c r="BX268" s="17">
        <f t="shared" si="1605"/>
        <v>1192751</v>
      </c>
      <c r="BY268" s="17">
        <f t="shared" si="1605"/>
        <v>1204679</v>
      </c>
      <c r="BZ268" s="17">
        <f t="shared" si="1605"/>
        <v>1216726</v>
      </c>
      <c r="CA268" s="17">
        <f t="shared" si="1605"/>
        <v>1228893</v>
      </c>
      <c r="CB268" s="17">
        <f t="shared" si="1605"/>
        <v>1241182</v>
      </c>
      <c r="CC268" s="17">
        <f t="shared" si="1605"/>
        <v>1253594</v>
      </c>
      <c r="CD268" s="17">
        <f t="shared" si="1605"/>
        <v>1266130</v>
      </c>
      <c r="CE268" s="17">
        <f t="shared" si="1605"/>
        <v>1278791</v>
      </c>
      <c r="CF268" s="17">
        <f t="shared" si="1605"/>
        <v>1291579</v>
      </c>
      <c r="CG268" s="17">
        <f t="shared" si="1605"/>
        <v>1304495</v>
      </c>
      <c r="CH268" s="17">
        <f t="shared" si="1605"/>
        <v>1317540</v>
      </c>
      <c r="CI268" s="17">
        <f t="shared" si="1605"/>
        <v>1330715</v>
      </c>
      <c r="CJ268" s="17">
        <f t="shared" si="1605"/>
        <v>1344022</v>
      </c>
      <c r="CK268" s="17">
        <f t="shared" si="1605"/>
        <v>1357462</v>
      </c>
      <c r="CL268" s="17">
        <f t="shared" si="1605"/>
        <v>1371037</v>
      </c>
      <c r="CM268" s="17">
        <f t="shared" si="1605"/>
        <v>1384747</v>
      </c>
      <c r="CN268" s="17">
        <f t="shared" si="1605"/>
        <v>1398595</v>
      </c>
      <c r="CO268" s="17">
        <f t="shared" si="1605"/>
        <v>1412581</v>
      </c>
    </row>
    <row r="269" spans="2:93">
      <c r="B269" s="556" t="s">
        <v>1992</v>
      </c>
      <c r="C269" s="634" t="s">
        <v>2002</v>
      </c>
      <c r="D269" s="634"/>
      <c r="E269" s="640">
        <f>'DCF Forecast Parameters'!C174</f>
        <v>1.2500000000000001E-2</v>
      </c>
      <c r="F269" s="640">
        <f>'DCF Forecast Parameters'!D174</f>
        <v>1.4999999999999999E-2</v>
      </c>
      <c r="G269" s="640">
        <f>'DCF Forecast Parameters'!E174</f>
        <v>1.2500000000000001E-2</v>
      </c>
      <c r="H269" s="29">
        <f>$E269</f>
        <v>1.2500000000000001E-2</v>
      </c>
      <c r="I269" s="29">
        <f t="shared" ref="I269:N269" si="1606">$E269</f>
        <v>1.2500000000000001E-2</v>
      </c>
      <c r="J269" s="29">
        <f t="shared" si="1606"/>
        <v>1.2500000000000001E-2</v>
      </c>
      <c r="K269" s="29">
        <f t="shared" si="1606"/>
        <v>1.2500000000000001E-2</v>
      </c>
      <c r="L269" s="29">
        <f t="shared" si="1606"/>
        <v>1.2500000000000001E-2</v>
      </c>
      <c r="M269" s="29">
        <f t="shared" si="1606"/>
        <v>1.2500000000000001E-2</v>
      </c>
      <c r="N269" s="29">
        <f t="shared" si="1606"/>
        <v>1.2500000000000001E-2</v>
      </c>
      <c r="O269" s="29">
        <f>$F269</f>
        <v>1.4999999999999999E-2</v>
      </c>
      <c r="P269" s="29">
        <f t="shared" ref="P269:W269" si="1607">$F269</f>
        <v>1.4999999999999999E-2</v>
      </c>
      <c r="Q269" s="29">
        <f t="shared" si="1607"/>
        <v>1.4999999999999999E-2</v>
      </c>
      <c r="R269" s="29">
        <f t="shared" si="1607"/>
        <v>1.4999999999999999E-2</v>
      </c>
      <c r="S269" s="29">
        <f t="shared" si="1607"/>
        <v>1.4999999999999999E-2</v>
      </c>
      <c r="T269" s="29">
        <f t="shared" si="1607"/>
        <v>1.4999999999999999E-2</v>
      </c>
      <c r="U269" s="29">
        <f t="shared" si="1607"/>
        <v>1.4999999999999999E-2</v>
      </c>
      <c r="V269" s="29">
        <f t="shared" si="1607"/>
        <v>1.4999999999999999E-2</v>
      </c>
      <c r="W269" s="29">
        <f t="shared" si="1607"/>
        <v>1.4999999999999999E-2</v>
      </c>
      <c r="X269" s="29">
        <f>$G269</f>
        <v>1.2500000000000001E-2</v>
      </c>
      <c r="Y269" s="29">
        <f t="shared" ref="Y269:CJ269" si="1608">$G269</f>
        <v>1.2500000000000001E-2</v>
      </c>
      <c r="Z269" s="29">
        <f t="shared" si="1608"/>
        <v>1.2500000000000001E-2</v>
      </c>
      <c r="AA269" s="29">
        <f t="shared" si="1608"/>
        <v>1.2500000000000001E-2</v>
      </c>
      <c r="AB269" s="29">
        <f t="shared" si="1608"/>
        <v>1.2500000000000001E-2</v>
      </c>
      <c r="AC269" s="29">
        <f t="shared" si="1608"/>
        <v>1.2500000000000001E-2</v>
      </c>
      <c r="AD269" s="29">
        <f t="shared" si="1608"/>
        <v>1.2500000000000001E-2</v>
      </c>
      <c r="AE269" s="29">
        <f t="shared" si="1608"/>
        <v>1.2500000000000001E-2</v>
      </c>
      <c r="AF269" s="29">
        <f t="shared" si="1608"/>
        <v>1.2500000000000001E-2</v>
      </c>
      <c r="AG269" s="29">
        <f t="shared" si="1608"/>
        <v>1.2500000000000001E-2</v>
      </c>
      <c r="AH269" s="29">
        <f t="shared" si="1608"/>
        <v>1.2500000000000001E-2</v>
      </c>
      <c r="AI269" s="29">
        <f t="shared" si="1608"/>
        <v>1.2500000000000001E-2</v>
      </c>
      <c r="AJ269" s="29">
        <f t="shared" si="1608"/>
        <v>1.2500000000000001E-2</v>
      </c>
      <c r="AK269" s="29">
        <f t="shared" si="1608"/>
        <v>1.2500000000000001E-2</v>
      </c>
      <c r="AL269" s="29">
        <f t="shared" si="1608"/>
        <v>1.2500000000000001E-2</v>
      </c>
      <c r="AM269" s="29">
        <f t="shared" si="1608"/>
        <v>1.2500000000000001E-2</v>
      </c>
      <c r="AN269" s="29">
        <f t="shared" si="1608"/>
        <v>1.2500000000000001E-2</v>
      </c>
      <c r="AO269" s="29">
        <f t="shared" si="1608"/>
        <v>1.2500000000000001E-2</v>
      </c>
      <c r="AP269" s="29">
        <f t="shared" si="1608"/>
        <v>1.2500000000000001E-2</v>
      </c>
      <c r="AQ269" s="29">
        <f t="shared" si="1608"/>
        <v>1.2500000000000001E-2</v>
      </c>
      <c r="AR269" s="29">
        <f t="shared" si="1608"/>
        <v>1.2500000000000001E-2</v>
      </c>
      <c r="AS269" s="29">
        <f t="shared" si="1608"/>
        <v>1.2500000000000001E-2</v>
      </c>
      <c r="AT269" s="29">
        <f t="shared" si="1608"/>
        <v>1.2500000000000001E-2</v>
      </c>
      <c r="AU269" s="29">
        <f t="shared" si="1608"/>
        <v>1.2500000000000001E-2</v>
      </c>
      <c r="AV269" s="29">
        <f t="shared" si="1608"/>
        <v>1.2500000000000001E-2</v>
      </c>
      <c r="AW269" s="29">
        <f t="shared" si="1608"/>
        <v>1.2500000000000001E-2</v>
      </c>
      <c r="AX269" s="29">
        <f t="shared" si="1608"/>
        <v>1.2500000000000001E-2</v>
      </c>
      <c r="AY269" s="29">
        <f t="shared" si="1608"/>
        <v>1.2500000000000001E-2</v>
      </c>
      <c r="AZ269" s="29">
        <f t="shared" si="1608"/>
        <v>1.2500000000000001E-2</v>
      </c>
      <c r="BA269" s="29">
        <f t="shared" si="1608"/>
        <v>1.2500000000000001E-2</v>
      </c>
      <c r="BB269" s="29">
        <f t="shared" si="1608"/>
        <v>1.2500000000000001E-2</v>
      </c>
      <c r="BC269" s="29">
        <f t="shared" si="1608"/>
        <v>1.2500000000000001E-2</v>
      </c>
      <c r="BD269" s="29">
        <f t="shared" si="1608"/>
        <v>1.2500000000000001E-2</v>
      </c>
      <c r="BE269" s="29">
        <f t="shared" si="1608"/>
        <v>1.2500000000000001E-2</v>
      </c>
      <c r="BF269" s="29">
        <f t="shared" si="1608"/>
        <v>1.2500000000000001E-2</v>
      </c>
      <c r="BG269" s="29">
        <f t="shared" si="1608"/>
        <v>1.2500000000000001E-2</v>
      </c>
      <c r="BH269" s="29">
        <f t="shared" si="1608"/>
        <v>1.2500000000000001E-2</v>
      </c>
      <c r="BI269" s="29">
        <f t="shared" si="1608"/>
        <v>1.2500000000000001E-2</v>
      </c>
      <c r="BJ269" s="29">
        <f t="shared" si="1608"/>
        <v>1.2500000000000001E-2</v>
      </c>
      <c r="BK269" s="29">
        <f t="shared" si="1608"/>
        <v>1.2500000000000001E-2</v>
      </c>
      <c r="BL269" s="29">
        <f t="shared" si="1608"/>
        <v>1.2500000000000001E-2</v>
      </c>
      <c r="BM269" s="29">
        <f t="shared" si="1608"/>
        <v>1.2500000000000001E-2</v>
      </c>
      <c r="BN269" s="29">
        <f t="shared" si="1608"/>
        <v>1.2500000000000001E-2</v>
      </c>
      <c r="BO269" s="29">
        <f t="shared" si="1608"/>
        <v>1.2500000000000001E-2</v>
      </c>
      <c r="BP269" s="29">
        <f t="shared" si="1608"/>
        <v>1.2500000000000001E-2</v>
      </c>
      <c r="BQ269" s="29">
        <f t="shared" si="1608"/>
        <v>1.2500000000000001E-2</v>
      </c>
      <c r="BR269" s="29">
        <f t="shared" si="1608"/>
        <v>1.2500000000000001E-2</v>
      </c>
      <c r="BS269" s="29">
        <f t="shared" si="1608"/>
        <v>1.2500000000000001E-2</v>
      </c>
      <c r="BT269" s="29">
        <f t="shared" si="1608"/>
        <v>1.2500000000000001E-2</v>
      </c>
      <c r="BU269" s="29">
        <f t="shared" si="1608"/>
        <v>1.2500000000000001E-2</v>
      </c>
      <c r="BV269" s="29">
        <f t="shared" si="1608"/>
        <v>1.2500000000000001E-2</v>
      </c>
      <c r="BW269" s="29">
        <f t="shared" si="1608"/>
        <v>1.2500000000000001E-2</v>
      </c>
      <c r="BX269" s="29">
        <f t="shared" si="1608"/>
        <v>1.2500000000000001E-2</v>
      </c>
      <c r="BY269" s="29">
        <f t="shared" si="1608"/>
        <v>1.2500000000000001E-2</v>
      </c>
      <c r="BZ269" s="29">
        <f t="shared" si="1608"/>
        <v>1.2500000000000001E-2</v>
      </c>
      <c r="CA269" s="29">
        <f t="shared" si="1608"/>
        <v>1.2500000000000001E-2</v>
      </c>
      <c r="CB269" s="29">
        <f t="shared" si="1608"/>
        <v>1.2500000000000001E-2</v>
      </c>
      <c r="CC269" s="29">
        <f t="shared" si="1608"/>
        <v>1.2500000000000001E-2</v>
      </c>
      <c r="CD269" s="29">
        <f t="shared" si="1608"/>
        <v>1.2500000000000001E-2</v>
      </c>
      <c r="CE269" s="29">
        <f t="shared" si="1608"/>
        <v>1.2500000000000001E-2</v>
      </c>
      <c r="CF269" s="29">
        <f t="shared" si="1608"/>
        <v>1.2500000000000001E-2</v>
      </c>
      <c r="CG269" s="29">
        <f t="shared" si="1608"/>
        <v>1.2500000000000001E-2</v>
      </c>
      <c r="CH269" s="29">
        <f t="shared" si="1608"/>
        <v>1.2500000000000001E-2</v>
      </c>
      <c r="CI269" s="29">
        <f t="shared" si="1608"/>
        <v>1.2500000000000001E-2</v>
      </c>
      <c r="CJ269" s="29">
        <f t="shared" si="1608"/>
        <v>1.2500000000000001E-2</v>
      </c>
      <c r="CK269" s="29">
        <f t="shared" ref="CK269:CO269" si="1609">$G269</f>
        <v>1.2500000000000001E-2</v>
      </c>
      <c r="CL269" s="29">
        <f t="shared" si="1609"/>
        <v>1.2500000000000001E-2</v>
      </c>
      <c r="CM269" s="29">
        <f t="shared" si="1609"/>
        <v>1.2500000000000001E-2</v>
      </c>
      <c r="CN269" s="29">
        <f t="shared" si="1609"/>
        <v>1.2500000000000001E-2</v>
      </c>
      <c r="CO269" s="29">
        <f t="shared" si="1609"/>
        <v>1.2500000000000001E-2</v>
      </c>
    </row>
    <row r="270" spans="2:93">
      <c r="B270" s="556" t="s">
        <v>1988</v>
      </c>
      <c r="C270" s="634" t="s">
        <v>2005</v>
      </c>
      <c r="D270" s="634"/>
      <c r="H270" s="556"/>
      <c r="I270" s="17">
        <f>ROUND(I267*I271,0)</f>
        <v>-119780</v>
      </c>
      <c r="J270" s="17">
        <f t="shared" ref="J270:BU270" si="1610">ROUND(J267*J271,0)</f>
        <v>-120978</v>
      </c>
      <c r="K270" s="17">
        <f t="shared" si="1610"/>
        <v>-122188</v>
      </c>
      <c r="L270" s="17">
        <f t="shared" si="1610"/>
        <v>-123410</v>
      </c>
      <c r="M270" s="17">
        <f t="shared" si="1610"/>
        <v>-124644</v>
      </c>
      <c r="N270" s="17">
        <f t="shared" si="1610"/>
        <v>-125890</v>
      </c>
      <c r="O270" s="17">
        <f t="shared" si="1610"/>
        <v>-127149</v>
      </c>
      <c r="P270" s="17">
        <f t="shared" si="1610"/>
        <v>-128738</v>
      </c>
      <c r="Q270" s="17">
        <f t="shared" si="1610"/>
        <v>-130348</v>
      </c>
      <c r="R270" s="17">
        <f t="shared" si="1610"/>
        <v>-131977</v>
      </c>
      <c r="S270" s="17">
        <f t="shared" si="1610"/>
        <v>-133627</v>
      </c>
      <c r="T270" s="17">
        <f t="shared" si="1610"/>
        <v>-135297</v>
      </c>
      <c r="U270" s="17">
        <f t="shared" si="1610"/>
        <v>-136988</v>
      </c>
      <c r="V270" s="17">
        <f t="shared" si="1610"/>
        <v>-138701</v>
      </c>
      <c r="W270" s="17">
        <f t="shared" si="1610"/>
        <v>-140434</v>
      </c>
      <c r="X270" s="17">
        <f t="shared" si="1610"/>
        <v>-142190</v>
      </c>
      <c r="Y270" s="17">
        <f t="shared" si="1610"/>
        <v>-143612</v>
      </c>
      <c r="Z270" s="17">
        <f t="shared" si="1610"/>
        <v>-145048</v>
      </c>
      <c r="AA270" s="17">
        <f t="shared" si="1610"/>
        <v>-146498</v>
      </c>
      <c r="AB270" s="17">
        <f t="shared" si="1610"/>
        <v>-147963</v>
      </c>
      <c r="AC270" s="17">
        <f t="shared" si="1610"/>
        <v>-149443</v>
      </c>
      <c r="AD270" s="17">
        <f t="shared" si="1610"/>
        <v>-150937</v>
      </c>
      <c r="AE270" s="17">
        <f t="shared" si="1610"/>
        <v>-152447</v>
      </c>
      <c r="AF270" s="17">
        <f t="shared" si="1610"/>
        <v>-153971</v>
      </c>
      <c r="AG270" s="17">
        <f t="shared" si="1610"/>
        <v>-155511</v>
      </c>
      <c r="AH270" s="17">
        <f t="shared" si="1610"/>
        <v>-157066</v>
      </c>
      <c r="AI270" s="17">
        <f t="shared" si="1610"/>
        <v>-158637</v>
      </c>
      <c r="AJ270" s="17">
        <f t="shared" si="1610"/>
        <v>-160223</v>
      </c>
      <c r="AK270" s="17">
        <f t="shared" si="1610"/>
        <v>-161825</v>
      </c>
      <c r="AL270" s="17">
        <f t="shared" si="1610"/>
        <v>-163444</v>
      </c>
      <c r="AM270" s="17">
        <f t="shared" si="1610"/>
        <v>-165078</v>
      </c>
      <c r="AN270" s="17">
        <f t="shared" si="1610"/>
        <v>-166729</v>
      </c>
      <c r="AO270" s="17">
        <f t="shared" si="1610"/>
        <v>-168396</v>
      </c>
      <c r="AP270" s="17">
        <f t="shared" si="1610"/>
        <v>-170080</v>
      </c>
      <c r="AQ270" s="17">
        <f t="shared" si="1610"/>
        <v>-171781</v>
      </c>
      <c r="AR270" s="17">
        <f t="shared" si="1610"/>
        <v>-173499</v>
      </c>
      <c r="AS270" s="17">
        <f t="shared" si="1610"/>
        <v>-175234</v>
      </c>
      <c r="AT270" s="17">
        <f t="shared" si="1610"/>
        <v>-176986</v>
      </c>
      <c r="AU270" s="17">
        <f t="shared" si="1610"/>
        <v>-178756</v>
      </c>
      <c r="AV270" s="17">
        <f t="shared" si="1610"/>
        <v>-180543</v>
      </c>
      <c r="AW270" s="17">
        <f t="shared" si="1610"/>
        <v>-182349</v>
      </c>
      <c r="AX270" s="17">
        <f t="shared" si="1610"/>
        <v>-184172</v>
      </c>
      <c r="AY270" s="17">
        <f t="shared" si="1610"/>
        <v>-186014</v>
      </c>
      <c r="AZ270" s="17">
        <f t="shared" si="1610"/>
        <v>-187874</v>
      </c>
      <c r="BA270" s="17">
        <f t="shared" si="1610"/>
        <v>-189753</v>
      </c>
      <c r="BB270" s="17">
        <f t="shared" si="1610"/>
        <v>-191650</v>
      </c>
      <c r="BC270" s="17">
        <f t="shared" si="1610"/>
        <v>-193567</v>
      </c>
      <c r="BD270" s="17">
        <f t="shared" si="1610"/>
        <v>-195503</v>
      </c>
      <c r="BE270" s="17">
        <f t="shared" si="1610"/>
        <v>-197458</v>
      </c>
      <c r="BF270" s="17">
        <f t="shared" si="1610"/>
        <v>-199432</v>
      </c>
      <c r="BG270" s="17">
        <f t="shared" si="1610"/>
        <v>-201426</v>
      </c>
      <c r="BH270" s="17">
        <f t="shared" si="1610"/>
        <v>-203441</v>
      </c>
      <c r="BI270" s="17">
        <f t="shared" si="1610"/>
        <v>-205475</v>
      </c>
      <c r="BJ270" s="17">
        <f t="shared" si="1610"/>
        <v>-207530</v>
      </c>
      <c r="BK270" s="17">
        <f t="shared" si="1610"/>
        <v>-209605</v>
      </c>
      <c r="BL270" s="17">
        <f t="shared" si="1610"/>
        <v>-211701</v>
      </c>
      <c r="BM270" s="17">
        <f t="shared" si="1610"/>
        <v>-213818</v>
      </c>
      <c r="BN270" s="17">
        <f t="shared" si="1610"/>
        <v>-215956</v>
      </c>
      <c r="BO270" s="17">
        <f t="shared" si="1610"/>
        <v>-218116</v>
      </c>
      <c r="BP270" s="17">
        <f t="shared" si="1610"/>
        <v>-220297</v>
      </c>
      <c r="BQ270" s="17">
        <f t="shared" si="1610"/>
        <v>-222500</v>
      </c>
      <c r="BR270" s="17">
        <f t="shared" si="1610"/>
        <v>-224725</v>
      </c>
      <c r="BS270" s="17">
        <f t="shared" si="1610"/>
        <v>-226972</v>
      </c>
      <c r="BT270" s="17">
        <f t="shared" si="1610"/>
        <v>-229242</v>
      </c>
      <c r="BU270" s="17">
        <f t="shared" si="1610"/>
        <v>-231535</v>
      </c>
      <c r="BV270" s="17">
        <f t="shared" ref="BV270:CO270" si="1611">ROUND(BV267*BV271,0)</f>
        <v>-233850</v>
      </c>
      <c r="BW270" s="17">
        <f t="shared" si="1611"/>
        <v>-236188</v>
      </c>
      <c r="BX270" s="17">
        <f t="shared" si="1611"/>
        <v>-238550</v>
      </c>
      <c r="BY270" s="17">
        <f t="shared" si="1611"/>
        <v>-240936</v>
      </c>
      <c r="BZ270" s="17">
        <f t="shared" si="1611"/>
        <v>-243345</v>
      </c>
      <c r="CA270" s="17">
        <f t="shared" si="1611"/>
        <v>-245779</v>
      </c>
      <c r="CB270" s="17">
        <f t="shared" si="1611"/>
        <v>-248236</v>
      </c>
      <c r="CC270" s="17">
        <f t="shared" si="1611"/>
        <v>-250719</v>
      </c>
      <c r="CD270" s="17">
        <f t="shared" si="1611"/>
        <v>-253226</v>
      </c>
      <c r="CE270" s="17">
        <f t="shared" si="1611"/>
        <v>-255758</v>
      </c>
      <c r="CF270" s="17">
        <f t="shared" si="1611"/>
        <v>-258316</v>
      </c>
      <c r="CG270" s="17">
        <f t="shared" si="1611"/>
        <v>-260899</v>
      </c>
      <c r="CH270" s="17">
        <f t="shared" si="1611"/>
        <v>-263508</v>
      </c>
      <c r="CI270" s="17">
        <f t="shared" si="1611"/>
        <v>-266143</v>
      </c>
      <c r="CJ270" s="17">
        <f t="shared" si="1611"/>
        <v>-268804</v>
      </c>
      <c r="CK270" s="17">
        <f t="shared" si="1611"/>
        <v>-271492</v>
      </c>
      <c r="CL270" s="17">
        <f t="shared" si="1611"/>
        <v>-274207</v>
      </c>
      <c r="CM270" s="17">
        <f t="shared" si="1611"/>
        <v>-276949</v>
      </c>
      <c r="CN270" s="17">
        <f t="shared" si="1611"/>
        <v>-279719</v>
      </c>
      <c r="CO270" s="17">
        <f t="shared" si="1611"/>
        <v>-282516</v>
      </c>
    </row>
    <row r="271" spans="2:93">
      <c r="B271" s="556" t="s">
        <v>1993</v>
      </c>
      <c r="C271" s="634" t="s">
        <v>2001</v>
      </c>
      <c r="D271" s="634"/>
      <c r="E271" s="640">
        <f>'DCF Forecast Parameters'!C176</f>
        <v>-2.5000000000000001E-3</v>
      </c>
      <c r="F271" s="640">
        <f>'DCF Forecast Parameters'!D176</f>
        <v>-2.5000000000000001E-3</v>
      </c>
      <c r="G271" s="640">
        <f>'DCF Forecast Parameters'!E176</f>
        <v>-2.5000000000000001E-3</v>
      </c>
      <c r="H271" s="29">
        <f>$E271</f>
        <v>-2.5000000000000001E-3</v>
      </c>
      <c r="I271" s="29">
        <f t="shared" ref="I271:N271" si="1612">$E271</f>
        <v>-2.5000000000000001E-3</v>
      </c>
      <c r="J271" s="29">
        <f t="shared" si="1612"/>
        <v>-2.5000000000000001E-3</v>
      </c>
      <c r="K271" s="29">
        <f t="shared" si="1612"/>
        <v>-2.5000000000000001E-3</v>
      </c>
      <c r="L271" s="29">
        <f t="shared" si="1612"/>
        <v>-2.5000000000000001E-3</v>
      </c>
      <c r="M271" s="29">
        <f t="shared" si="1612"/>
        <v>-2.5000000000000001E-3</v>
      </c>
      <c r="N271" s="29">
        <f t="shared" si="1612"/>
        <v>-2.5000000000000001E-3</v>
      </c>
      <c r="O271" s="29">
        <f>$F271</f>
        <v>-2.5000000000000001E-3</v>
      </c>
      <c r="P271" s="29">
        <f t="shared" ref="P271:W271" si="1613">$F271</f>
        <v>-2.5000000000000001E-3</v>
      </c>
      <c r="Q271" s="29">
        <f t="shared" si="1613"/>
        <v>-2.5000000000000001E-3</v>
      </c>
      <c r="R271" s="29">
        <f t="shared" si="1613"/>
        <v>-2.5000000000000001E-3</v>
      </c>
      <c r="S271" s="29">
        <f t="shared" si="1613"/>
        <v>-2.5000000000000001E-3</v>
      </c>
      <c r="T271" s="29">
        <f t="shared" si="1613"/>
        <v>-2.5000000000000001E-3</v>
      </c>
      <c r="U271" s="29">
        <f t="shared" si="1613"/>
        <v>-2.5000000000000001E-3</v>
      </c>
      <c r="V271" s="29">
        <f t="shared" si="1613"/>
        <v>-2.5000000000000001E-3</v>
      </c>
      <c r="W271" s="29">
        <f t="shared" si="1613"/>
        <v>-2.5000000000000001E-3</v>
      </c>
      <c r="X271" s="29">
        <f>$G271</f>
        <v>-2.5000000000000001E-3</v>
      </c>
      <c r="Y271" s="29">
        <f t="shared" ref="Y271:CJ271" si="1614">$G271</f>
        <v>-2.5000000000000001E-3</v>
      </c>
      <c r="Z271" s="29">
        <f t="shared" si="1614"/>
        <v>-2.5000000000000001E-3</v>
      </c>
      <c r="AA271" s="29">
        <f t="shared" si="1614"/>
        <v>-2.5000000000000001E-3</v>
      </c>
      <c r="AB271" s="29">
        <f t="shared" si="1614"/>
        <v>-2.5000000000000001E-3</v>
      </c>
      <c r="AC271" s="29">
        <f t="shared" si="1614"/>
        <v>-2.5000000000000001E-3</v>
      </c>
      <c r="AD271" s="29">
        <f t="shared" si="1614"/>
        <v>-2.5000000000000001E-3</v>
      </c>
      <c r="AE271" s="29">
        <f t="shared" si="1614"/>
        <v>-2.5000000000000001E-3</v>
      </c>
      <c r="AF271" s="29">
        <f t="shared" si="1614"/>
        <v>-2.5000000000000001E-3</v>
      </c>
      <c r="AG271" s="29">
        <f t="shared" si="1614"/>
        <v>-2.5000000000000001E-3</v>
      </c>
      <c r="AH271" s="29">
        <f t="shared" si="1614"/>
        <v>-2.5000000000000001E-3</v>
      </c>
      <c r="AI271" s="29">
        <f t="shared" si="1614"/>
        <v>-2.5000000000000001E-3</v>
      </c>
      <c r="AJ271" s="29">
        <f t="shared" si="1614"/>
        <v>-2.5000000000000001E-3</v>
      </c>
      <c r="AK271" s="29">
        <f t="shared" si="1614"/>
        <v>-2.5000000000000001E-3</v>
      </c>
      <c r="AL271" s="29">
        <f t="shared" si="1614"/>
        <v>-2.5000000000000001E-3</v>
      </c>
      <c r="AM271" s="29">
        <f t="shared" si="1614"/>
        <v>-2.5000000000000001E-3</v>
      </c>
      <c r="AN271" s="29">
        <f t="shared" si="1614"/>
        <v>-2.5000000000000001E-3</v>
      </c>
      <c r="AO271" s="29">
        <f t="shared" si="1614"/>
        <v>-2.5000000000000001E-3</v>
      </c>
      <c r="AP271" s="29">
        <f t="shared" si="1614"/>
        <v>-2.5000000000000001E-3</v>
      </c>
      <c r="AQ271" s="29">
        <f t="shared" si="1614"/>
        <v>-2.5000000000000001E-3</v>
      </c>
      <c r="AR271" s="29">
        <f t="shared" si="1614"/>
        <v>-2.5000000000000001E-3</v>
      </c>
      <c r="AS271" s="29">
        <f t="shared" si="1614"/>
        <v>-2.5000000000000001E-3</v>
      </c>
      <c r="AT271" s="29">
        <f t="shared" si="1614"/>
        <v>-2.5000000000000001E-3</v>
      </c>
      <c r="AU271" s="29">
        <f t="shared" si="1614"/>
        <v>-2.5000000000000001E-3</v>
      </c>
      <c r="AV271" s="29">
        <f t="shared" si="1614"/>
        <v>-2.5000000000000001E-3</v>
      </c>
      <c r="AW271" s="29">
        <f t="shared" si="1614"/>
        <v>-2.5000000000000001E-3</v>
      </c>
      <c r="AX271" s="29">
        <f t="shared" si="1614"/>
        <v>-2.5000000000000001E-3</v>
      </c>
      <c r="AY271" s="29">
        <f t="shared" si="1614"/>
        <v>-2.5000000000000001E-3</v>
      </c>
      <c r="AZ271" s="29">
        <f t="shared" si="1614"/>
        <v>-2.5000000000000001E-3</v>
      </c>
      <c r="BA271" s="29">
        <f t="shared" si="1614"/>
        <v>-2.5000000000000001E-3</v>
      </c>
      <c r="BB271" s="29">
        <f t="shared" si="1614"/>
        <v>-2.5000000000000001E-3</v>
      </c>
      <c r="BC271" s="29">
        <f t="shared" si="1614"/>
        <v>-2.5000000000000001E-3</v>
      </c>
      <c r="BD271" s="29">
        <f t="shared" si="1614"/>
        <v>-2.5000000000000001E-3</v>
      </c>
      <c r="BE271" s="29">
        <f t="shared" si="1614"/>
        <v>-2.5000000000000001E-3</v>
      </c>
      <c r="BF271" s="29">
        <f t="shared" si="1614"/>
        <v>-2.5000000000000001E-3</v>
      </c>
      <c r="BG271" s="29">
        <f t="shared" si="1614"/>
        <v>-2.5000000000000001E-3</v>
      </c>
      <c r="BH271" s="29">
        <f t="shared" si="1614"/>
        <v>-2.5000000000000001E-3</v>
      </c>
      <c r="BI271" s="29">
        <f t="shared" si="1614"/>
        <v>-2.5000000000000001E-3</v>
      </c>
      <c r="BJ271" s="29">
        <f t="shared" si="1614"/>
        <v>-2.5000000000000001E-3</v>
      </c>
      <c r="BK271" s="29">
        <f t="shared" si="1614"/>
        <v>-2.5000000000000001E-3</v>
      </c>
      <c r="BL271" s="29">
        <f t="shared" si="1614"/>
        <v>-2.5000000000000001E-3</v>
      </c>
      <c r="BM271" s="29">
        <f t="shared" si="1614"/>
        <v>-2.5000000000000001E-3</v>
      </c>
      <c r="BN271" s="29">
        <f t="shared" si="1614"/>
        <v>-2.5000000000000001E-3</v>
      </c>
      <c r="BO271" s="29">
        <f t="shared" si="1614"/>
        <v>-2.5000000000000001E-3</v>
      </c>
      <c r="BP271" s="29">
        <f t="shared" si="1614"/>
        <v>-2.5000000000000001E-3</v>
      </c>
      <c r="BQ271" s="29">
        <f t="shared" si="1614"/>
        <v>-2.5000000000000001E-3</v>
      </c>
      <c r="BR271" s="29">
        <f t="shared" si="1614"/>
        <v>-2.5000000000000001E-3</v>
      </c>
      <c r="BS271" s="29">
        <f t="shared" si="1614"/>
        <v>-2.5000000000000001E-3</v>
      </c>
      <c r="BT271" s="29">
        <f t="shared" si="1614"/>
        <v>-2.5000000000000001E-3</v>
      </c>
      <c r="BU271" s="29">
        <f t="shared" si="1614"/>
        <v>-2.5000000000000001E-3</v>
      </c>
      <c r="BV271" s="29">
        <f t="shared" si="1614"/>
        <v>-2.5000000000000001E-3</v>
      </c>
      <c r="BW271" s="29">
        <f t="shared" si="1614"/>
        <v>-2.5000000000000001E-3</v>
      </c>
      <c r="BX271" s="29">
        <f t="shared" si="1614"/>
        <v>-2.5000000000000001E-3</v>
      </c>
      <c r="BY271" s="29">
        <f t="shared" si="1614"/>
        <v>-2.5000000000000001E-3</v>
      </c>
      <c r="BZ271" s="29">
        <f t="shared" si="1614"/>
        <v>-2.5000000000000001E-3</v>
      </c>
      <c r="CA271" s="29">
        <f t="shared" si="1614"/>
        <v>-2.5000000000000001E-3</v>
      </c>
      <c r="CB271" s="29">
        <f t="shared" si="1614"/>
        <v>-2.5000000000000001E-3</v>
      </c>
      <c r="CC271" s="29">
        <f t="shared" si="1614"/>
        <v>-2.5000000000000001E-3</v>
      </c>
      <c r="CD271" s="29">
        <f t="shared" si="1614"/>
        <v>-2.5000000000000001E-3</v>
      </c>
      <c r="CE271" s="29">
        <f t="shared" si="1614"/>
        <v>-2.5000000000000001E-3</v>
      </c>
      <c r="CF271" s="29">
        <f t="shared" si="1614"/>
        <v>-2.5000000000000001E-3</v>
      </c>
      <c r="CG271" s="29">
        <f t="shared" si="1614"/>
        <v>-2.5000000000000001E-3</v>
      </c>
      <c r="CH271" s="29">
        <f t="shared" si="1614"/>
        <v>-2.5000000000000001E-3</v>
      </c>
      <c r="CI271" s="29">
        <f t="shared" si="1614"/>
        <v>-2.5000000000000001E-3</v>
      </c>
      <c r="CJ271" s="29">
        <f t="shared" si="1614"/>
        <v>-2.5000000000000001E-3</v>
      </c>
      <c r="CK271" s="29">
        <f t="shared" ref="CK271:CO271" si="1615">$G271</f>
        <v>-2.5000000000000001E-3</v>
      </c>
      <c r="CL271" s="29">
        <f t="shared" si="1615"/>
        <v>-2.5000000000000001E-3</v>
      </c>
      <c r="CM271" s="29">
        <f t="shared" si="1615"/>
        <v>-2.5000000000000001E-3</v>
      </c>
      <c r="CN271" s="29">
        <f t="shared" si="1615"/>
        <v>-2.5000000000000001E-3</v>
      </c>
      <c r="CO271" s="29">
        <f t="shared" si="1615"/>
        <v>-2.5000000000000001E-3</v>
      </c>
    </row>
    <row r="272" spans="2:93">
      <c r="B272" s="556" t="s">
        <v>223</v>
      </c>
      <c r="C272" s="634" t="s">
        <v>2003</v>
      </c>
      <c r="D272" s="634"/>
      <c r="E272" s="634">
        <f>'DCF Forecast Parameters'!R101</f>
        <v>32.99</v>
      </c>
      <c r="H272" s="556">
        <f>E272</f>
        <v>32.99</v>
      </c>
      <c r="I272" s="556">
        <f>ROUND((I267*(H272+1)+0.5*I268+I270*(H272+0.5))/I279,2)</f>
        <v>33.58</v>
      </c>
      <c r="J272" s="556">
        <f t="shared" ref="J272" si="1616">ROUND((J267*(I272+1)+0.5*J268+J270*(I272+0.5))/J279,2)</f>
        <v>34.159999999999997</v>
      </c>
      <c r="K272" s="556">
        <f t="shared" ref="K272" si="1617">ROUND((K267*(J272+1)+0.5*K268+K270*(J272+0.5))/K279,2)</f>
        <v>34.729999999999997</v>
      </c>
      <c r="L272" s="556">
        <f t="shared" ref="L272" si="1618">ROUND((L267*(K272+1)+0.5*L268+L270*(K272+0.5))/L279,2)</f>
        <v>35.299999999999997</v>
      </c>
      <c r="M272" s="556">
        <f t="shared" ref="M272" si="1619">ROUND((M267*(L272+1)+0.5*M268+M270*(L272+0.5))/M279,2)</f>
        <v>35.86</v>
      </c>
      <c r="N272" s="556">
        <f t="shared" ref="N272" si="1620">ROUND((N267*(M272+1)+0.5*N268+N270*(M272+0.5))/N279,2)</f>
        <v>36.409999999999997</v>
      </c>
      <c r="O272" s="556">
        <f t="shared" ref="O272" si="1621">ROUND((O267*(N272+1)+0.5*O268+O270*(N272+0.5))/O279,2)</f>
        <v>36.86</v>
      </c>
      <c r="P272" s="556">
        <f t="shared" ref="P272" si="1622">ROUND((P267*(O272+1)+0.5*P268+P270*(O272+0.5))/P279,2)</f>
        <v>37.31</v>
      </c>
      <c r="Q272" s="556">
        <f t="shared" ref="Q272" si="1623">ROUND((Q267*(P272+1)+0.5*Q268+Q270*(P272+0.5))/Q279,2)</f>
        <v>37.75</v>
      </c>
      <c r="R272" s="556">
        <f t="shared" ref="R272" si="1624">ROUND((R267*(Q272+1)+0.5*R268+R270*(Q272+0.5))/R279,2)</f>
        <v>38.18</v>
      </c>
      <c r="S272" s="556">
        <f t="shared" ref="S272" si="1625">ROUND((S267*(R272+1)+0.5*S268+S270*(R272+0.5))/S279,2)</f>
        <v>38.61</v>
      </c>
      <c r="T272" s="556">
        <f t="shared" ref="T272" si="1626">ROUND((T267*(S272+1)+0.5*T268+T270*(S272+0.5))/T279,2)</f>
        <v>39.03</v>
      </c>
      <c r="U272" s="556">
        <f t="shared" ref="U272" si="1627">ROUND((U267*(T272+1)+0.5*U268+U270*(T272+0.5))/U279,2)</f>
        <v>39.450000000000003</v>
      </c>
      <c r="V272" s="556">
        <f t="shared" ref="V272" si="1628">ROUND((V267*(U272+1)+0.5*V268+V270*(U272+0.5))/V279,2)</f>
        <v>39.86</v>
      </c>
      <c r="W272" s="556">
        <f t="shared" ref="W272" si="1629">ROUND((W267*(V272+1)+0.5*W268+W270*(V272+0.5))/W279,2)</f>
        <v>40.26</v>
      </c>
      <c r="X272" s="556">
        <f t="shared" ref="X272" si="1630">ROUND((X267*(W272+1)+0.5*X268+X270*(W272+0.5))/X279,2)</f>
        <v>40.76</v>
      </c>
      <c r="Y272" s="556">
        <f t="shared" ref="Y272" si="1631">ROUND((Y267*(X272+1)+0.5*Y268+Y270*(X272+0.5))/Y279,2)</f>
        <v>41.25</v>
      </c>
      <c r="Z272" s="556">
        <f t="shared" ref="Z272" si="1632">ROUND((Z267*(Y272+1)+0.5*Z268+Z270*(Y272+0.5))/Z279,2)</f>
        <v>41.73</v>
      </c>
      <c r="AA272" s="556">
        <f t="shared" ref="AA272" si="1633">ROUND((AA267*(Z272+1)+0.5*AA268+AA270*(Z272+0.5))/AA279,2)</f>
        <v>42.21</v>
      </c>
      <c r="AB272" s="556">
        <f t="shared" ref="AB272" si="1634">ROUND((AB267*(AA272+1)+0.5*AB268+AB270*(AA272+0.5))/AB279,2)</f>
        <v>42.68</v>
      </c>
      <c r="AC272" s="556">
        <f t="shared" ref="AC272" si="1635">ROUND((AC267*(AB272+1)+0.5*AC268+AC270*(AB272+0.5))/AC279,2)</f>
        <v>43.15</v>
      </c>
      <c r="AD272" s="556">
        <f t="shared" ref="AD272" si="1636">ROUND((AD267*(AC272+1)+0.5*AD268+AD270*(AC272+0.5))/AD279,2)</f>
        <v>43.61</v>
      </c>
      <c r="AE272" s="556">
        <f t="shared" ref="AE272" si="1637">ROUND((AE267*(AD272+1)+0.5*AE268+AE270*(AD272+0.5))/AE279,2)</f>
        <v>44.07</v>
      </c>
      <c r="AF272" s="556">
        <f t="shared" ref="AF272" si="1638">ROUND((AF267*(AE272+1)+0.5*AF268+AF270*(AE272+0.5))/AF279,2)</f>
        <v>44.52</v>
      </c>
      <c r="AG272" s="556">
        <f t="shared" ref="AG272" si="1639">ROUND((AG267*(AF272+1)+0.5*AG268+AG270*(AF272+0.5))/AG279,2)</f>
        <v>44.96</v>
      </c>
      <c r="AH272" s="556">
        <f t="shared" ref="AH272" si="1640">ROUND((AH267*(AG272+1)+0.5*AH268+AH270*(AG272+0.5))/AH279,2)</f>
        <v>45.4</v>
      </c>
      <c r="AI272" s="556">
        <f t="shared" ref="AI272" si="1641">ROUND((AI267*(AH272+1)+0.5*AI268+AI270*(AH272+0.5))/AI279,2)</f>
        <v>45.83</v>
      </c>
      <c r="AJ272" s="556">
        <f t="shared" ref="AJ272" si="1642">ROUND((AJ267*(AI272+1)+0.5*AJ268+AJ270*(AI272+0.5))/AJ279,2)</f>
        <v>46.26</v>
      </c>
      <c r="AK272" s="556">
        <f t="shared" ref="AK272" si="1643">ROUND((AK267*(AJ272+1)+0.5*AK268+AK270*(AJ272+0.5))/AK279,2)</f>
        <v>46.68</v>
      </c>
      <c r="AL272" s="556">
        <f t="shared" ref="AL272" si="1644">ROUND((AL267*(AK272+1)+0.5*AL268+AL270*(AK272+0.5))/AL279,2)</f>
        <v>47.1</v>
      </c>
      <c r="AM272" s="556">
        <f t="shared" ref="AM272" si="1645">ROUND((AM267*(AL272+1)+0.5*AM268+AM270*(AL272+0.5))/AM279,2)</f>
        <v>47.51</v>
      </c>
      <c r="AN272" s="556">
        <f t="shared" ref="AN272" si="1646">ROUND((AN267*(AM272+1)+0.5*AN268+AN270*(AM272+0.5))/AN279,2)</f>
        <v>47.92</v>
      </c>
      <c r="AO272" s="556">
        <f t="shared" ref="AO272" si="1647">ROUND((AO267*(AN272+1)+0.5*AO268+AO270*(AN272+0.5))/AO279,2)</f>
        <v>48.32</v>
      </c>
      <c r="AP272" s="556">
        <f t="shared" ref="AP272" si="1648">ROUND((AP267*(AO272+1)+0.5*AP268+AP270*(AO272+0.5))/AP279,2)</f>
        <v>48.72</v>
      </c>
      <c r="AQ272" s="556">
        <f t="shared" ref="AQ272" si="1649">ROUND((AQ267*(AP272+1)+0.5*AQ268+AQ270*(AP272+0.5))/AQ279,2)</f>
        <v>49.11</v>
      </c>
      <c r="AR272" s="556">
        <f t="shared" ref="AR272" si="1650">ROUND((AR267*(AQ272+1)+0.5*AR268+AR270*(AQ272+0.5))/AR279,2)</f>
        <v>49.5</v>
      </c>
      <c r="AS272" s="556">
        <f t="shared" ref="AS272" si="1651">ROUND((AS267*(AR272+1)+0.5*AS268+AS270*(AR272+0.5))/AS279,2)</f>
        <v>49.88</v>
      </c>
      <c r="AT272" s="556">
        <f t="shared" ref="AT272" si="1652">ROUND((AT267*(AS272+1)+0.5*AT268+AT270*(AS272+0.5))/AT279,2)</f>
        <v>50.26</v>
      </c>
      <c r="AU272" s="556">
        <f t="shared" ref="AU272" si="1653">ROUND((AU267*(AT272+1)+0.5*AU268+AU270*(AT272+0.5))/AU279,2)</f>
        <v>50.63</v>
      </c>
      <c r="AV272" s="556">
        <f t="shared" ref="AV272" si="1654">ROUND((AV267*(AU272+1)+0.5*AV268+AV270*(AU272+0.5))/AV279,2)</f>
        <v>51</v>
      </c>
      <c r="AW272" s="556">
        <f t="shared" ref="AW272" si="1655">ROUND((AW267*(AV272+1)+0.5*AW268+AW270*(AV272+0.5))/AW279,2)</f>
        <v>51.36</v>
      </c>
      <c r="AX272" s="556">
        <f t="shared" ref="AX272" si="1656">ROUND((AX267*(AW272+1)+0.5*AX268+AX270*(AW272+0.5))/AX279,2)</f>
        <v>51.72</v>
      </c>
      <c r="AY272" s="556">
        <f t="shared" ref="AY272" si="1657">ROUND((AY267*(AX272+1)+0.5*AY268+AY270*(AX272+0.5))/AY279,2)</f>
        <v>52.07</v>
      </c>
      <c r="AZ272" s="556">
        <f t="shared" ref="AZ272" si="1658">ROUND((AZ267*(AY272+1)+0.5*AZ268+AZ270*(AY272+0.5))/AZ279,2)</f>
        <v>52.42</v>
      </c>
      <c r="BA272" s="556">
        <f t="shared" ref="BA272" si="1659">ROUND((BA267*(AZ272+1)+0.5*BA268+BA270*(AZ272+0.5))/BA279,2)</f>
        <v>52.77</v>
      </c>
      <c r="BB272" s="556">
        <f t="shared" ref="BB272" si="1660">ROUND((BB267*(BA272+1)+0.5*BB268+BB270*(BA272+0.5))/BB279,2)</f>
        <v>53.11</v>
      </c>
      <c r="BC272" s="556">
        <f t="shared" ref="BC272" si="1661">ROUND((BC267*(BB272+1)+0.5*BC268+BC270*(BB272+0.5))/BC279,2)</f>
        <v>53.45</v>
      </c>
      <c r="BD272" s="556">
        <f t="shared" ref="BD272" si="1662">ROUND((BD267*(BC272+1)+0.5*BD268+BD270*(BC272+0.5))/BD279,2)</f>
        <v>53.78</v>
      </c>
      <c r="BE272" s="556">
        <f t="shared" ref="BE272" si="1663">ROUND((BE267*(BD272+1)+0.5*BE268+BE270*(BD272+0.5))/BE279,2)</f>
        <v>54.11</v>
      </c>
      <c r="BF272" s="556">
        <f t="shared" ref="BF272" si="1664">ROUND((BF267*(BE272+1)+0.5*BF268+BF270*(BE272+0.5))/BF279,2)</f>
        <v>54.44</v>
      </c>
      <c r="BG272" s="556">
        <f t="shared" ref="BG272" si="1665">ROUND((BG267*(BF272+1)+0.5*BG268+BG270*(BF272+0.5))/BG279,2)</f>
        <v>54.76</v>
      </c>
      <c r="BH272" s="556">
        <f t="shared" ref="BH272" si="1666">ROUND((BH267*(BG272+1)+0.5*BH268+BH270*(BG272+0.5))/BH279,2)</f>
        <v>55.08</v>
      </c>
      <c r="BI272" s="556">
        <f t="shared" ref="BI272" si="1667">ROUND((BI267*(BH272+1)+0.5*BI268+BI270*(BH272+0.5))/BI279,2)</f>
        <v>55.39</v>
      </c>
      <c r="BJ272" s="556">
        <f t="shared" ref="BJ272" si="1668">ROUND((BJ267*(BI272+1)+0.5*BJ268+BJ270*(BI272+0.5))/BJ279,2)</f>
        <v>55.7</v>
      </c>
      <c r="BK272" s="556">
        <f t="shared" ref="BK272" si="1669">ROUND((BK267*(BJ272+1)+0.5*BK268+BK270*(BJ272+0.5))/BK279,2)</f>
        <v>56.01</v>
      </c>
      <c r="BL272" s="556">
        <f t="shared" ref="BL272" si="1670">ROUND((BL267*(BK272+1)+0.5*BL268+BL270*(BK272+0.5))/BL279,2)</f>
        <v>56.31</v>
      </c>
      <c r="BM272" s="556">
        <f t="shared" ref="BM272" si="1671">ROUND((BM267*(BL272+1)+0.5*BM268+BM270*(BL272+0.5))/BM279,2)</f>
        <v>56.61</v>
      </c>
      <c r="BN272" s="556">
        <f t="shared" ref="BN272" si="1672">ROUND((BN267*(BM272+1)+0.5*BN268+BN270*(BM272+0.5))/BN279,2)</f>
        <v>56.9</v>
      </c>
      <c r="BO272" s="556">
        <f t="shared" ref="BO272" si="1673">ROUND((BO267*(BN272+1)+0.5*BO268+BO270*(BN272+0.5))/BO279,2)</f>
        <v>57.19</v>
      </c>
      <c r="BP272" s="556">
        <f t="shared" ref="BP272" si="1674">ROUND((BP267*(BO272+1)+0.5*BP268+BP270*(BO272+0.5))/BP279,2)</f>
        <v>57.48</v>
      </c>
      <c r="BQ272" s="556">
        <f t="shared" ref="BQ272" si="1675">ROUND((BQ267*(BP272+1)+0.5*BQ268+BQ270*(BP272+0.5))/BQ279,2)</f>
        <v>57.76</v>
      </c>
      <c r="BR272" s="556">
        <f t="shared" ref="BR272" si="1676">ROUND((BR267*(BQ272+1)+0.5*BR268+BR270*(BQ272+0.5))/BR279,2)</f>
        <v>58.04</v>
      </c>
      <c r="BS272" s="556">
        <f t="shared" ref="BS272" si="1677">ROUND((BS267*(BR272+1)+0.5*BS268+BS270*(BR272+0.5))/BS279,2)</f>
        <v>58.32</v>
      </c>
      <c r="BT272" s="556">
        <f t="shared" ref="BT272" si="1678">ROUND((BT267*(BS272+1)+0.5*BT268+BT270*(BS272+0.5))/BT279,2)</f>
        <v>58.59</v>
      </c>
      <c r="BU272" s="556">
        <f t="shared" ref="BU272" si="1679">ROUND((BU267*(BT272+1)+0.5*BU268+BU270*(BT272+0.5))/BU279,2)</f>
        <v>58.86</v>
      </c>
      <c r="BV272" s="556">
        <f t="shared" ref="BV272" si="1680">ROUND((BV267*(BU272+1)+0.5*BV268+BV270*(BU272+0.5))/BV279,2)</f>
        <v>59.13</v>
      </c>
      <c r="BW272" s="556">
        <f t="shared" ref="BW272" si="1681">ROUND((BW267*(BV272+1)+0.5*BW268+BW270*(BV272+0.5))/BW279,2)</f>
        <v>59.39</v>
      </c>
      <c r="BX272" s="556">
        <f t="shared" ref="BX272" si="1682">ROUND((BX267*(BW272+1)+0.5*BX268+BX270*(BW272+0.5))/BX279,2)</f>
        <v>59.65</v>
      </c>
      <c r="BY272" s="556">
        <f t="shared" ref="BY272" si="1683">ROUND((BY267*(BX272+1)+0.5*BY268+BY270*(BX272+0.5))/BY279,2)</f>
        <v>59.91</v>
      </c>
      <c r="BZ272" s="556">
        <f t="shared" ref="BZ272" si="1684">ROUND((BZ267*(BY272+1)+0.5*BZ268+BZ270*(BY272+0.5))/BZ279,2)</f>
        <v>60.16</v>
      </c>
      <c r="CA272" s="556">
        <f t="shared" ref="CA272" si="1685">ROUND((CA267*(BZ272+1)+0.5*CA268+CA270*(BZ272+0.5))/CA279,2)</f>
        <v>60.41</v>
      </c>
      <c r="CB272" s="556">
        <f t="shared" ref="CB272" si="1686">ROUND((CB267*(CA272+1)+0.5*CB268+CB270*(CA272+0.5))/CB279,2)</f>
        <v>60.66</v>
      </c>
      <c r="CC272" s="556">
        <f t="shared" ref="CC272" si="1687">ROUND((CC267*(CB272+1)+0.5*CC268+CC270*(CB272+0.5))/CC279,2)</f>
        <v>60.9</v>
      </c>
      <c r="CD272" s="556">
        <f t="shared" ref="CD272" si="1688">ROUND((CD267*(CC272+1)+0.5*CD268+CD270*(CC272+0.5))/CD279,2)</f>
        <v>61.14</v>
      </c>
      <c r="CE272" s="556">
        <f t="shared" ref="CE272" si="1689">ROUND((CE267*(CD272+1)+0.5*CE268+CE270*(CD272+0.5))/CE279,2)</f>
        <v>61.38</v>
      </c>
      <c r="CF272" s="556">
        <f t="shared" ref="CF272" si="1690">ROUND((CF267*(CE272+1)+0.5*CF268+CF270*(CE272+0.5))/CF279,2)</f>
        <v>61.62</v>
      </c>
      <c r="CG272" s="556">
        <f t="shared" ref="CG272" si="1691">ROUND((CG267*(CF272+1)+0.5*CG268+CG270*(CF272+0.5))/CG279,2)</f>
        <v>61.85</v>
      </c>
      <c r="CH272" s="556">
        <f t="shared" ref="CH272" si="1692">ROUND((CH267*(CG272+1)+0.5*CH268+CH270*(CG272+0.5))/CH279,2)</f>
        <v>62.08</v>
      </c>
      <c r="CI272" s="556">
        <f t="shared" ref="CI272" si="1693">ROUND((CI267*(CH272+1)+0.5*CI268+CI270*(CH272+0.5))/CI279,2)</f>
        <v>62.31</v>
      </c>
      <c r="CJ272" s="556">
        <f t="shared" ref="CJ272" si="1694">ROUND((CJ267*(CI272+1)+0.5*CJ268+CJ270*(CI272+0.5))/CJ279,2)</f>
        <v>62.53</v>
      </c>
      <c r="CK272" s="556">
        <f t="shared" ref="CK272" si="1695">ROUND((CK267*(CJ272+1)+0.5*CK268+CK270*(CJ272+0.5))/CK279,2)</f>
        <v>62.75</v>
      </c>
      <c r="CL272" s="556">
        <f t="shared" ref="CL272" si="1696">ROUND((CL267*(CK272+1)+0.5*CL268+CL270*(CK272+0.5))/CL279,2)</f>
        <v>62.97</v>
      </c>
      <c r="CM272" s="556">
        <f t="shared" ref="CM272" si="1697">ROUND((CM267*(CL272+1)+0.5*CM268+CM270*(CL272+0.5))/CM279,2)</f>
        <v>63.19</v>
      </c>
      <c r="CN272" s="556">
        <f t="shared" ref="CN272" si="1698">ROUND((CN267*(CM272+1)+0.5*CN268+CN270*(CM272+0.5))/CN279,2)</f>
        <v>63.4</v>
      </c>
      <c r="CO272" s="556">
        <f t="shared" ref="CO272" si="1699">ROUND((CO267*(CN272+1)+0.5*CO268+CO270*(CN272+0.5))/CO279,2)</f>
        <v>63.61</v>
      </c>
    </row>
    <row r="273" spans="2:93">
      <c r="B273" s="556" t="s">
        <v>1994</v>
      </c>
      <c r="C273" s="634" t="s">
        <v>2004</v>
      </c>
      <c r="D273" s="634"/>
      <c r="E273" s="11" t="str">
        <f>'DCF Forecast Parameters'!P101</f>
        <v>R4.0</v>
      </c>
      <c r="H273" s="634" t="s">
        <v>206</v>
      </c>
      <c r="I273" s="634" t="str">
        <f>$H273</f>
        <v>R3.0</v>
      </c>
      <c r="J273" s="634" t="str">
        <f t="shared" ref="J273:AK274" si="1700">$H273</f>
        <v>R3.0</v>
      </c>
      <c r="K273" s="634" t="str">
        <f t="shared" si="1700"/>
        <v>R3.0</v>
      </c>
      <c r="L273" s="634" t="str">
        <f t="shared" si="1700"/>
        <v>R3.0</v>
      </c>
      <c r="M273" s="634" t="str">
        <f t="shared" si="1700"/>
        <v>R3.0</v>
      </c>
      <c r="N273" s="634" t="str">
        <f t="shared" si="1700"/>
        <v>R3.0</v>
      </c>
      <c r="O273" s="634" t="str">
        <f t="shared" si="1700"/>
        <v>R3.0</v>
      </c>
      <c r="P273" s="634" t="str">
        <f t="shared" si="1700"/>
        <v>R3.0</v>
      </c>
      <c r="Q273" s="634" t="str">
        <f t="shared" si="1700"/>
        <v>R3.0</v>
      </c>
      <c r="R273" s="634" t="str">
        <f t="shared" si="1700"/>
        <v>R3.0</v>
      </c>
      <c r="S273" s="634" t="str">
        <f t="shared" si="1700"/>
        <v>R3.0</v>
      </c>
      <c r="T273" s="634" t="str">
        <f t="shared" si="1700"/>
        <v>R3.0</v>
      </c>
      <c r="U273" s="634" t="str">
        <f t="shared" si="1700"/>
        <v>R3.0</v>
      </c>
      <c r="V273" s="634" t="str">
        <f t="shared" si="1700"/>
        <v>R3.0</v>
      </c>
      <c r="W273" s="634" t="str">
        <f t="shared" si="1700"/>
        <v>R3.0</v>
      </c>
      <c r="X273" s="634" t="str">
        <f t="shared" si="1700"/>
        <v>R3.0</v>
      </c>
      <c r="Y273" s="634" t="str">
        <f t="shared" si="1700"/>
        <v>R3.0</v>
      </c>
      <c r="Z273" s="634" t="str">
        <f t="shared" si="1700"/>
        <v>R3.0</v>
      </c>
      <c r="AA273" s="634" t="str">
        <f t="shared" si="1700"/>
        <v>R3.0</v>
      </c>
      <c r="AB273" s="634" t="str">
        <f t="shared" si="1700"/>
        <v>R3.0</v>
      </c>
      <c r="AC273" s="634" t="str">
        <f t="shared" si="1700"/>
        <v>R3.0</v>
      </c>
      <c r="AD273" s="634" t="str">
        <f t="shared" si="1700"/>
        <v>R3.0</v>
      </c>
      <c r="AE273" s="634" t="str">
        <f t="shared" si="1700"/>
        <v>R3.0</v>
      </c>
      <c r="AF273" s="634" t="str">
        <f t="shared" si="1700"/>
        <v>R3.0</v>
      </c>
      <c r="AG273" s="634" t="str">
        <f t="shared" si="1700"/>
        <v>R3.0</v>
      </c>
      <c r="AH273" s="634" t="str">
        <f t="shared" si="1700"/>
        <v>R3.0</v>
      </c>
      <c r="AI273" s="634" t="str">
        <f t="shared" si="1700"/>
        <v>R3.0</v>
      </c>
      <c r="AJ273" s="634" t="str">
        <f t="shared" si="1700"/>
        <v>R3.0</v>
      </c>
      <c r="AK273" s="634" t="str">
        <f t="shared" si="1700"/>
        <v>R3.0</v>
      </c>
      <c r="AL273" s="634" t="str">
        <f t="shared" ref="AL273:CO274" si="1701">$H273</f>
        <v>R3.0</v>
      </c>
      <c r="AM273" s="634" t="str">
        <f t="shared" si="1701"/>
        <v>R3.0</v>
      </c>
      <c r="AN273" s="634" t="str">
        <f t="shared" si="1701"/>
        <v>R3.0</v>
      </c>
      <c r="AO273" s="634" t="str">
        <f t="shared" si="1701"/>
        <v>R3.0</v>
      </c>
      <c r="AP273" s="634" t="str">
        <f t="shared" si="1701"/>
        <v>R3.0</v>
      </c>
      <c r="AQ273" s="634" t="str">
        <f t="shared" si="1701"/>
        <v>R3.0</v>
      </c>
      <c r="AR273" s="634" t="str">
        <f t="shared" si="1701"/>
        <v>R3.0</v>
      </c>
      <c r="AS273" s="634" t="str">
        <f t="shared" si="1701"/>
        <v>R3.0</v>
      </c>
      <c r="AT273" s="634" t="str">
        <f t="shared" si="1701"/>
        <v>R3.0</v>
      </c>
      <c r="AU273" s="634" t="str">
        <f t="shared" si="1701"/>
        <v>R3.0</v>
      </c>
      <c r="AV273" s="634" t="str">
        <f t="shared" si="1701"/>
        <v>R3.0</v>
      </c>
      <c r="AW273" s="634" t="str">
        <f t="shared" si="1701"/>
        <v>R3.0</v>
      </c>
      <c r="AX273" s="634" t="str">
        <f t="shared" si="1701"/>
        <v>R3.0</v>
      </c>
      <c r="AY273" s="634" t="str">
        <f t="shared" si="1701"/>
        <v>R3.0</v>
      </c>
      <c r="AZ273" s="634" t="str">
        <f t="shared" si="1701"/>
        <v>R3.0</v>
      </c>
      <c r="BA273" s="634" t="str">
        <f t="shared" si="1701"/>
        <v>R3.0</v>
      </c>
      <c r="BB273" s="634" t="str">
        <f t="shared" si="1701"/>
        <v>R3.0</v>
      </c>
      <c r="BC273" s="634" t="str">
        <f t="shared" si="1701"/>
        <v>R3.0</v>
      </c>
      <c r="BD273" s="634" t="str">
        <f t="shared" si="1701"/>
        <v>R3.0</v>
      </c>
      <c r="BE273" s="634" t="str">
        <f t="shared" si="1701"/>
        <v>R3.0</v>
      </c>
      <c r="BF273" s="634" t="str">
        <f t="shared" si="1701"/>
        <v>R3.0</v>
      </c>
      <c r="BG273" s="634" t="str">
        <f t="shared" si="1701"/>
        <v>R3.0</v>
      </c>
      <c r="BH273" s="634" t="str">
        <f t="shared" si="1701"/>
        <v>R3.0</v>
      </c>
      <c r="BI273" s="634" t="str">
        <f t="shared" si="1701"/>
        <v>R3.0</v>
      </c>
      <c r="BJ273" s="634" t="str">
        <f t="shared" si="1701"/>
        <v>R3.0</v>
      </c>
      <c r="BK273" s="634" t="str">
        <f t="shared" si="1701"/>
        <v>R3.0</v>
      </c>
      <c r="BL273" s="634" t="str">
        <f t="shared" si="1701"/>
        <v>R3.0</v>
      </c>
      <c r="BM273" s="634" t="str">
        <f t="shared" si="1701"/>
        <v>R3.0</v>
      </c>
      <c r="BN273" s="634" t="str">
        <f t="shared" si="1701"/>
        <v>R3.0</v>
      </c>
      <c r="BO273" s="634" t="str">
        <f t="shared" si="1701"/>
        <v>R3.0</v>
      </c>
      <c r="BP273" s="634" t="str">
        <f t="shared" si="1701"/>
        <v>R3.0</v>
      </c>
      <c r="BQ273" s="634" t="str">
        <f t="shared" si="1701"/>
        <v>R3.0</v>
      </c>
      <c r="BR273" s="634" t="str">
        <f t="shared" si="1701"/>
        <v>R3.0</v>
      </c>
      <c r="BS273" s="634" t="str">
        <f t="shared" si="1701"/>
        <v>R3.0</v>
      </c>
      <c r="BT273" s="634" t="str">
        <f t="shared" si="1701"/>
        <v>R3.0</v>
      </c>
      <c r="BU273" s="634" t="str">
        <f t="shared" si="1701"/>
        <v>R3.0</v>
      </c>
      <c r="BV273" s="634" t="str">
        <f t="shared" si="1701"/>
        <v>R3.0</v>
      </c>
      <c r="BW273" s="634" t="str">
        <f t="shared" si="1701"/>
        <v>R3.0</v>
      </c>
      <c r="BX273" s="634" t="str">
        <f t="shared" si="1701"/>
        <v>R3.0</v>
      </c>
      <c r="BY273" s="634" t="str">
        <f t="shared" si="1701"/>
        <v>R3.0</v>
      </c>
      <c r="BZ273" s="634" t="str">
        <f t="shared" si="1701"/>
        <v>R3.0</v>
      </c>
      <c r="CA273" s="634" t="str">
        <f t="shared" si="1701"/>
        <v>R3.0</v>
      </c>
      <c r="CB273" s="634" t="str">
        <f t="shared" si="1701"/>
        <v>R3.0</v>
      </c>
      <c r="CC273" s="634" t="str">
        <f t="shared" si="1701"/>
        <v>R3.0</v>
      </c>
      <c r="CD273" s="634" t="str">
        <f t="shared" si="1701"/>
        <v>R3.0</v>
      </c>
      <c r="CE273" s="634" t="str">
        <f t="shared" si="1701"/>
        <v>R3.0</v>
      </c>
      <c r="CF273" s="634" t="str">
        <f t="shared" si="1701"/>
        <v>R3.0</v>
      </c>
      <c r="CG273" s="634" t="str">
        <f t="shared" si="1701"/>
        <v>R3.0</v>
      </c>
      <c r="CH273" s="634" t="str">
        <f t="shared" si="1701"/>
        <v>R3.0</v>
      </c>
      <c r="CI273" s="634" t="str">
        <f t="shared" si="1701"/>
        <v>R3.0</v>
      </c>
      <c r="CJ273" s="634" t="str">
        <f t="shared" si="1701"/>
        <v>R3.0</v>
      </c>
      <c r="CK273" s="634" t="str">
        <f t="shared" si="1701"/>
        <v>R3.0</v>
      </c>
      <c r="CL273" s="634" t="str">
        <f t="shared" si="1701"/>
        <v>R3.0</v>
      </c>
      <c r="CM273" s="634" t="str">
        <f t="shared" si="1701"/>
        <v>R3.0</v>
      </c>
      <c r="CN273" s="634" t="str">
        <f t="shared" si="1701"/>
        <v>R3.0</v>
      </c>
      <c r="CO273" s="634" t="str">
        <f t="shared" si="1701"/>
        <v>R3.0</v>
      </c>
    </row>
    <row r="274" spans="2:93">
      <c r="B274" s="556" t="s">
        <v>1995</v>
      </c>
      <c r="C274" s="634" t="s">
        <v>2003</v>
      </c>
      <c r="D274" s="634"/>
      <c r="E274" s="11">
        <f>'DCF Forecast Parameters'!Q101</f>
        <v>55</v>
      </c>
      <c r="H274" s="556">
        <v>75</v>
      </c>
      <c r="I274" s="556">
        <f>$H274</f>
        <v>75</v>
      </c>
      <c r="J274" s="556">
        <f t="shared" si="1700"/>
        <v>75</v>
      </c>
      <c r="K274" s="556">
        <f t="shared" si="1700"/>
        <v>75</v>
      </c>
      <c r="L274" s="556">
        <f t="shared" si="1700"/>
        <v>75</v>
      </c>
      <c r="M274" s="556">
        <f t="shared" si="1700"/>
        <v>75</v>
      </c>
      <c r="N274" s="556">
        <f t="shared" si="1700"/>
        <v>75</v>
      </c>
      <c r="O274" s="556">
        <f t="shared" si="1700"/>
        <v>75</v>
      </c>
      <c r="P274" s="556">
        <f t="shared" si="1700"/>
        <v>75</v>
      </c>
      <c r="Q274" s="556">
        <f t="shared" si="1700"/>
        <v>75</v>
      </c>
      <c r="R274" s="556">
        <f t="shared" si="1700"/>
        <v>75</v>
      </c>
      <c r="S274" s="556">
        <f t="shared" si="1700"/>
        <v>75</v>
      </c>
      <c r="T274" s="556">
        <f t="shared" si="1700"/>
        <v>75</v>
      </c>
      <c r="U274" s="556">
        <f t="shared" si="1700"/>
        <v>75</v>
      </c>
      <c r="V274" s="556">
        <f t="shared" si="1700"/>
        <v>75</v>
      </c>
      <c r="W274" s="556">
        <f t="shared" si="1700"/>
        <v>75</v>
      </c>
      <c r="X274" s="556">
        <f t="shared" si="1700"/>
        <v>75</v>
      </c>
      <c r="Y274" s="556">
        <f t="shared" si="1700"/>
        <v>75</v>
      </c>
      <c r="Z274" s="556">
        <f t="shared" si="1700"/>
        <v>75</v>
      </c>
      <c r="AA274" s="556">
        <f t="shared" si="1700"/>
        <v>75</v>
      </c>
      <c r="AB274" s="556">
        <f t="shared" si="1700"/>
        <v>75</v>
      </c>
      <c r="AC274" s="556">
        <f t="shared" si="1700"/>
        <v>75</v>
      </c>
      <c r="AD274" s="556">
        <f t="shared" si="1700"/>
        <v>75</v>
      </c>
      <c r="AE274" s="556">
        <f t="shared" si="1700"/>
        <v>75</v>
      </c>
      <c r="AF274" s="556">
        <f t="shared" si="1700"/>
        <v>75</v>
      </c>
      <c r="AG274" s="556">
        <f t="shared" si="1700"/>
        <v>75</v>
      </c>
      <c r="AH274" s="556">
        <f t="shared" si="1700"/>
        <v>75</v>
      </c>
      <c r="AI274" s="556">
        <f t="shared" si="1700"/>
        <v>75</v>
      </c>
      <c r="AJ274" s="556">
        <f t="shared" si="1700"/>
        <v>75</v>
      </c>
      <c r="AK274" s="556">
        <f t="shared" si="1700"/>
        <v>75</v>
      </c>
      <c r="AL274" s="556">
        <f t="shared" si="1701"/>
        <v>75</v>
      </c>
      <c r="AM274" s="556">
        <f t="shared" si="1701"/>
        <v>75</v>
      </c>
      <c r="AN274" s="556">
        <f t="shared" si="1701"/>
        <v>75</v>
      </c>
      <c r="AO274" s="556">
        <f t="shared" si="1701"/>
        <v>75</v>
      </c>
      <c r="AP274" s="556">
        <f t="shared" si="1701"/>
        <v>75</v>
      </c>
      <c r="AQ274" s="556">
        <f t="shared" si="1701"/>
        <v>75</v>
      </c>
      <c r="AR274" s="556">
        <f t="shared" si="1701"/>
        <v>75</v>
      </c>
      <c r="AS274" s="556">
        <f t="shared" si="1701"/>
        <v>75</v>
      </c>
      <c r="AT274" s="556">
        <f t="shared" si="1701"/>
        <v>75</v>
      </c>
      <c r="AU274" s="556">
        <f t="shared" si="1701"/>
        <v>75</v>
      </c>
      <c r="AV274" s="556">
        <f t="shared" si="1701"/>
        <v>75</v>
      </c>
      <c r="AW274" s="556">
        <f t="shared" si="1701"/>
        <v>75</v>
      </c>
      <c r="AX274" s="556">
        <f t="shared" si="1701"/>
        <v>75</v>
      </c>
      <c r="AY274" s="556">
        <f t="shared" si="1701"/>
        <v>75</v>
      </c>
      <c r="AZ274" s="556">
        <f t="shared" si="1701"/>
        <v>75</v>
      </c>
      <c r="BA274" s="556">
        <f t="shared" si="1701"/>
        <v>75</v>
      </c>
      <c r="BB274" s="556">
        <f t="shared" si="1701"/>
        <v>75</v>
      </c>
      <c r="BC274" s="556">
        <f t="shared" si="1701"/>
        <v>75</v>
      </c>
      <c r="BD274" s="556">
        <f t="shared" si="1701"/>
        <v>75</v>
      </c>
      <c r="BE274" s="556">
        <f t="shared" si="1701"/>
        <v>75</v>
      </c>
      <c r="BF274" s="556">
        <f t="shared" si="1701"/>
        <v>75</v>
      </c>
      <c r="BG274" s="556">
        <f t="shared" si="1701"/>
        <v>75</v>
      </c>
      <c r="BH274" s="556">
        <f t="shared" si="1701"/>
        <v>75</v>
      </c>
      <c r="BI274" s="556">
        <f t="shared" si="1701"/>
        <v>75</v>
      </c>
      <c r="BJ274" s="556">
        <f t="shared" si="1701"/>
        <v>75</v>
      </c>
      <c r="BK274" s="556">
        <f t="shared" si="1701"/>
        <v>75</v>
      </c>
      <c r="BL274" s="556">
        <f t="shared" si="1701"/>
        <v>75</v>
      </c>
      <c r="BM274" s="556">
        <f t="shared" si="1701"/>
        <v>75</v>
      </c>
      <c r="BN274" s="556">
        <f t="shared" si="1701"/>
        <v>75</v>
      </c>
      <c r="BO274" s="556">
        <f t="shared" si="1701"/>
        <v>75</v>
      </c>
      <c r="BP274" s="556">
        <f t="shared" si="1701"/>
        <v>75</v>
      </c>
      <c r="BQ274" s="556">
        <f t="shared" si="1701"/>
        <v>75</v>
      </c>
      <c r="BR274" s="556">
        <f t="shared" si="1701"/>
        <v>75</v>
      </c>
      <c r="BS274" s="556">
        <f t="shared" si="1701"/>
        <v>75</v>
      </c>
      <c r="BT274" s="556">
        <f t="shared" si="1701"/>
        <v>75</v>
      </c>
      <c r="BU274" s="556">
        <f t="shared" si="1701"/>
        <v>75</v>
      </c>
      <c r="BV274" s="556">
        <f t="shared" si="1701"/>
        <v>75</v>
      </c>
      <c r="BW274" s="556">
        <f t="shared" si="1701"/>
        <v>75</v>
      </c>
      <c r="BX274" s="556">
        <f t="shared" si="1701"/>
        <v>75</v>
      </c>
      <c r="BY274" s="556">
        <f t="shared" si="1701"/>
        <v>75</v>
      </c>
      <c r="BZ274" s="556">
        <f t="shared" si="1701"/>
        <v>75</v>
      </c>
      <c r="CA274" s="556">
        <f t="shared" si="1701"/>
        <v>75</v>
      </c>
      <c r="CB274" s="556">
        <f t="shared" si="1701"/>
        <v>75</v>
      </c>
      <c r="CC274" s="556">
        <f t="shared" si="1701"/>
        <v>75</v>
      </c>
      <c r="CD274" s="556">
        <f t="shared" si="1701"/>
        <v>75</v>
      </c>
      <c r="CE274" s="556">
        <f t="shared" si="1701"/>
        <v>75</v>
      </c>
      <c r="CF274" s="556">
        <f t="shared" si="1701"/>
        <v>75</v>
      </c>
      <c r="CG274" s="556">
        <f t="shared" si="1701"/>
        <v>75</v>
      </c>
      <c r="CH274" s="556">
        <f t="shared" si="1701"/>
        <v>75</v>
      </c>
      <c r="CI274" s="556">
        <f t="shared" si="1701"/>
        <v>75</v>
      </c>
      <c r="CJ274" s="556">
        <f t="shared" si="1701"/>
        <v>75</v>
      </c>
      <c r="CK274" s="556">
        <f t="shared" si="1701"/>
        <v>75</v>
      </c>
      <c r="CL274" s="556">
        <f t="shared" si="1701"/>
        <v>75</v>
      </c>
      <c r="CM274" s="556">
        <f t="shared" si="1701"/>
        <v>75</v>
      </c>
      <c r="CN274" s="556">
        <f t="shared" si="1701"/>
        <v>75</v>
      </c>
      <c r="CO274" s="556">
        <f t="shared" si="1701"/>
        <v>75</v>
      </c>
    </row>
    <row r="275" spans="2:93">
      <c r="B275" s="556" t="s">
        <v>1998</v>
      </c>
      <c r="C275" s="634" t="s">
        <v>2003</v>
      </c>
      <c r="D275" s="634"/>
      <c r="H275" s="556">
        <f>ROUND(H272*100/H274,0)</f>
        <v>44</v>
      </c>
      <c r="I275" s="556">
        <f t="shared" ref="I275:BT275" si="1702">ROUND(I272*100/I274,0)</f>
        <v>45</v>
      </c>
      <c r="J275" s="556">
        <f t="shared" si="1702"/>
        <v>46</v>
      </c>
      <c r="K275" s="556">
        <f t="shared" si="1702"/>
        <v>46</v>
      </c>
      <c r="L275" s="556">
        <f t="shared" si="1702"/>
        <v>47</v>
      </c>
      <c r="M275" s="556">
        <f t="shared" si="1702"/>
        <v>48</v>
      </c>
      <c r="N275" s="556">
        <f t="shared" si="1702"/>
        <v>49</v>
      </c>
      <c r="O275" s="556">
        <f t="shared" si="1702"/>
        <v>49</v>
      </c>
      <c r="P275" s="556">
        <f t="shared" si="1702"/>
        <v>50</v>
      </c>
      <c r="Q275" s="556">
        <f t="shared" si="1702"/>
        <v>50</v>
      </c>
      <c r="R275" s="556">
        <f t="shared" si="1702"/>
        <v>51</v>
      </c>
      <c r="S275" s="556">
        <f t="shared" si="1702"/>
        <v>51</v>
      </c>
      <c r="T275" s="556">
        <f t="shared" si="1702"/>
        <v>52</v>
      </c>
      <c r="U275" s="556">
        <f t="shared" si="1702"/>
        <v>53</v>
      </c>
      <c r="V275" s="556">
        <f t="shared" si="1702"/>
        <v>53</v>
      </c>
      <c r="W275" s="556">
        <f t="shared" si="1702"/>
        <v>54</v>
      </c>
      <c r="X275" s="556">
        <f t="shared" si="1702"/>
        <v>54</v>
      </c>
      <c r="Y275" s="556">
        <f t="shared" si="1702"/>
        <v>55</v>
      </c>
      <c r="Z275" s="556">
        <f t="shared" si="1702"/>
        <v>56</v>
      </c>
      <c r="AA275" s="556">
        <f t="shared" si="1702"/>
        <v>56</v>
      </c>
      <c r="AB275" s="556">
        <f t="shared" si="1702"/>
        <v>57</v>
      </c>
      <c r="AC275" s="556">
        <f t="shared" si="1702"/>
        <v>58</v>
      </c>
      <c r="AD275" s="556">
        <f t="shared" si="1702"/>
        <v>58</v>
      </c>
      <c r="AE275" s="556">
        <f t="shared" si="1702"/>
        <v>59</v>
      </c>
      <c r="AF275" s="556">
        <f t="shared" si="1702"/>
        <v>59</v>
      </c>
      <c r="AG275" s="556">
        <f t="shared" si="1702"/>
        <v>60</v>
      </c>
      <c r="AH275" s="556">
        <f t="shared" si="1702"/>
        <v>61</v>
      </c>
      <c r="AI275" s="556">
        <f t="shared" si="1702"/>
        <v>61</v>
      </c>
      <c r="AJ275" s="556">
        <f t="shared" si="1702"/>
        <v>62</v>
      </c>
      <c r="AK275" s="556">
        <f t="shared" si="1702"/>
        <v>62</v>
      </c>
      <c r="AL275" s="556">
        <f t="shared" si="1702"/>
        <v>63</v>
      </c>
      <c r="AM275" s="556">
        <f t="shared" si="1702"/>
        <v>63</v>
      </c>
      <c r="AN275" s="556">
        <f t="shared" si="1702"/>
        <v>64</v>
      </c>
      <c r="AO275" s="556">
        <f t="shared" si="1702"/>
        <v>64</v>
      </c>
      <c r="AP275" s="556">
        <f t="shared" si="1702"/>
        <v>65</v>
      </c>
      <c r="AQ275" s="556">
        <f t="shared" si="1702"/>
        <v>65</v>
      </c>
      <c r="AR275" s="556">
        <f t="shared" si="1702"/>
        <v>66</v>
      </c>
      <c r="AS275" s="556">
        <f t="shared" si="1702"/>
        <v>67</v>
      </c>
      <c r="AT275" s="556">
        <f t="shared" si="1702"/>
        <v>67</v>
      </c>
      <c r="AU275" s="556">
        <f t="shared" si="1702"/>
        <v>68</v>
      </c>
      <c r="AV275" s="556">
        <f t="shared" si="1702"/>
        <v>68</v>
      </c>
      <c r="AW275" s="556">
        <f t="shared" si="1702"/>
        <v>68</v>
      </c>
      <c r="AX275" s="556">
        <f t="shared" si="1702"/>
        <v>69</v>
      </c>
      <c r="AY275" s="556">
        <f t="shared" si="1702"/>
        <v>69</v>
      </c>
      <c r="AZ275" s="556">
        <f t="shared" si="1702"/>
        <v>70</v>
      </c>
      <c r="BA275" s="556">
        <f t="shared" si="1702"/>
        <v>70</v>
      </c>
      <c r="BB275" s="556">
        <f t="shared" si="1702"/>
        <v>71</v>
      </c>
      <c r="BC275" s="556">
        <f t="shared" si="1702"/>
        <v>71</v>
      </c>
      <c r="BD275" s="556">
        <f t="shared" si="1702"/>
        <v>72</v>
      </c>
      <c r="BE275" s="556">
        <f t="shared" si="1702"/>
        <v>72</v>
      </c>
      <c r="BF275" s="556">
        <f t="shared" si="1702"/>
        <v>73</v>
      </c>
      <c r="BG275" s="556">
        <f t="shared" si="1702"/>
        <v>73</v>
      </c>
      <c r="BH275" s="556">
        <f t="shared" si="1702"/>
        <v>73</v>
      </c>
      <c r="BI275" s="556">
        <f t="shared" si="1702"/>
        <v>74</v>
      </c>
      <c r="BJ275" s="556">
        <f t="shared" si="1702"/>
        <v>74</v>
      </c>
      <c r="BK275" s="556">
        <f t="shared" si="1702"/>
        <v>75</v>
      </c>
      <c r="BL275" s="556">
        <f t="shared" si="1702"/>
        <v>75</v>
      </c>
      <c r="BM275" s="556">
        <f t="shared" si="1702"/>
        <v>75</v>
      </c>
      <c r="BN275" s="556">
        <f t="shared" si="1702"/>
        <v>76</v>
      </c>
      <c r="BO275" s="556">
        <f t="shared" si="1702"/>
        <v>76</v>
      </c>
      <c r="BP275" s="556">
        <f t="shared" si="1702"/>
        <v>77</v>
      </c>
      <c r="BQ275" s="556">
        <f t="shared" si="1702"/>
        <v>77</v>
      </c>
      <c r="BR275" s="556">
        <f t="shared" si="1702"/>
        <v>77</v>
      </c>
      <c r="BS275" s="556">
        <f t="shared" si="1702"/>
        <v>78</v>
      </c>
      <c r="BT275" s="556">
        <f t="shared" si="1702"/>
        <v>78</v>
      </c>
      <c r="BU275" s="556">
        <f t="shared" ref="BU275:CO275" si="1703">ROUND(BU272*100/BU274,0)</f>
        <v>78</v>
      </c>
      <c r="BV275" s="556">
        <f t="shared" si="1703"/>
        <v>79</v>
      </c>
      <c r="BW275" s="556">
        <f t="shared" si="1703"/>
        <v>79</v>
      </c>
      <c r="BX275" s="556">
        <f t="shared" si="1703"/>
        <v>80</v>
      </c>
      <c r="BY275" s="556">
        <f t="shared" si="1703"/>
        <v>80</v>
      </c>
      <c r="BZ275" s="556">
        <f t="shared" si="1703"/>
        <v>80</v>
      </c>
      <c r="CA275" s="556">
        <f t="shared" si="1703"/>
        <v>81</v>
      </c>
      <c r="CB275" s="556">
        <f t="shared" si="1703"/>
        <v>81</v>
      </c>
      <c r="CC275" s="556">
        <f t="shared" si="1703"/>
        <v>81</v>
      </c>
      <c r="CD275" s="556">
        <f t="shared" si="1703"/>
        <v>82</v>
      </c>
      <c r="CE275" s="556">
        <f t="shared" si="1703"/>
        <v>82</v>
      </c>
      <c r="CF275" s="556">
        <f t="shared" si="1703"/>
        <v>82</v>
      </c>
      <c r="CG275" s="556">
        <f t="shared" si="1703"/>
        <v>82</v>
      </c>
      <c r="CH275" s="556">
        <f t="shared" si="1703"/>
        <v>83</v>
      </c>
      <c r="CI275" s="556">
        <f t="shared" si="1703"/>
        <v>83</v>
      </c>
      <c r="CJ275" s="556">
        <f t="shared" si="1703"/>
        <v>83</v>
      </c>
      <c r="CK275" s="556">
        <f t="shared" si="1703"/>
        <v>84</v>
      </c>
      <c r="CL275" s="556">
        <f t="shared" si="1703"/>
        <v>84</v>
      </c>
      <c r="CM275" s="556">
        <f t="shared" si="1703"/>
        <v>84</v>
      </c>
      <c r="CN275" s="556">
        <f t="shared" si="1703"/>
        <v>85</v>
      </c>
      <c r="CO275" s="556">
        <f t="shared" si="1703"/>
        <v>85</v>
      </c>
    </row>
    <row r="276" spans="2:93">
      <c r="B276" s="556" t="s">
        <v>1996</v>
      </c>
      <c r="C276" s="634" t="s">
        <v>2005</v>
      </c>
      <c r="D276" s="634"/>
      <c r="H276" s="634" t="str">
        <f>CONCATENATE(H273,IF(H275&lt;10,CONCATENATE("00",H275),IF(H275&lt;100,CONCATENATE("0",H275),H275)))</f>
        <v>R3.0044</v>
      </c>
      <c r="I276" s="634" t="str">
        <f t="shared" ref="I276:BT276" si="1704">CONCATENATE(I273,IF(I275&lt;10,CONCATENATE("00",I275),IF(I275&lt;100,CONCATENATE("0",I275),I275)))</f>
        <v>R3.0045</v>
      </c>
      <c r="J276" s="634" t="str">
        <f t="shared" si="1704"/>
        <v>R3.0046</v>
      </c>
      <c r="K276" s="634" t="str">
        <f t="shared" si="1704"/>
        <v>R3.0046</v>
      </c>
      <c r="L276" s="634" t="str">
        <f t="shared" si="1704"/>
        <v>R3.0047</v>
      </c>
      <c r="M276" s="634" t="str">
        <f t="shared" si="1704"/>
        <v>R3.0048</v>
      </c>
      <c r="N276" s="634" t="str">
        <f t="shared" si="1704"/>
        <v>R3.0049</v>
      </c>
      <c r="O276" s="634" t="str">
        <f t="shared" si="1704"/>
        <v>R3.0049</v>
      </c>
      <c r="P276" s="634" t="str">
        <f t="shared" si="1704"/>
        <v>R3.0050</v>
      </c>
      <c r="Q276" s="634" t="str">
        <f t="shared" si="1704"/>
        <v>R3.0050</v>
      </c>
      <c r="R276" s="634" t="str">
        <f t="shared" si="1704"/>
        <v>R3.0051</v>
      </c>
      <c r="S276" s="634" t="str">
        <f t="shared" si="1704"/>
        <v>R3.0051</v>
      </c>
      <c r="T276" s="634" t="str">
        <f t="shared" si="1704"/>
        <v>R3.0052</v>
      </c>
      <c r="U276" s="634" t="str">
        <f t="shared" si="1704"/>
        <v>R3.0053</v>
      </c>
      <c r="V276" s="634" t="str">
        <f t="shared" si="1704"/>
        <v>R3.0053</v>
      </c>
      <c r="W276" s="634" t="str">
        <f t="shared" si="1704"/>
        <v>R3.0054</v>
      </c>
      <c r="X276" s="634" t="str">
        <f t="shared" si="1704"/>
        <v>R3.0054</v>
      </c>
      <c r="Y276" s="634" t="str">
        <f t="shared" si="1704"/>
        <v>R3.0055</v>
      </c>
      <c r="Z276" s="634" t="str">
        <f t="shared" si="1704"/>
        <v>R3.0056</v>
      </c>
      <c r="AA276" s="634" t="str">
        <f t="shared" si="1704"/>
        <v>R3.0056</v>
      </c>
      <c r="AB276" s="634" t="str">
        <f t="shared" si="1704"/>
        <v>R3.0057</v>
      </c>
      <c r="AC276" s="634" t="str">
        <f t="shared" si="1704"/>
        <v>R3.0058</v>
      </c>
      <c r="AD276" s="634" t="str">
        <f t="shared" si="1704"/>
        <v>R3.0058</v>
      </c>
      <c r="AE276" s="634" t="str">
        <f t="shared" si="1704"/>
        <v>R3.0059</v>
      </c>
      <c r="AF276" s="634" t="str">
        <f t="shared" si="1704"/>
        <v>R3.0059</v>
      </c>
      <c r="AG276" s="634" t="str">
        <f t="shared" si="1704"/>
        <v>R3.0060</v>
      </c>
      <c r="AH276" s="634" t="str">
        <f t="shared" si="1704"/>
        <v>R3.0061</v>
      </c>
      <c r="AI276" s="634" t="str">
        <f t="shared" si="1704"/>
        <v>R3.0061</v>
      </c>
      <c r="AJ276" s="634" t="str">
        <f t="shared" si="1704"/>
        <v>R3.0062</v>
      </c>
      <c r="AK276" s="634" t="str">
        <f t="shared" si="1704"/>
        <v>R3.0062</v>
      </c>
      <c r="AL276" s="634" t="str">
        <f t="shared" si="1704"/>
        <v>R3.0063</v>
      </c>
      <c r="AM276" s="634" t="str">
        <f t="shared" si="1704"/>
        <v>R3.0063</v>
      </c>
      <c r="AN276" s="634" t="str">
        <f t="shared" si="1704"/>
        <v>R3.0064</v>
      </c>
      <c r="AO276" s="634" t="str">
        <f t="shared" si="1704"/>
        <v>R3.0064</v>
      </c>
      <c r="AP276" s="634" t="str">
        <f t="shared" si="1704"/>
        <v>R3.0065</v>
      </c>
      <c r="AQ276" s="634" t="str">
        <f t="shared" si="1704"/>
        <v>R3.0065</v>
      </c>
      <c r="AR276" s="634" t="str">
        <f t="shared" si="1704"/>
        <v>R3.0066</v>
      </c>
      <c r="AS276" s="634" t="str">
        <f t="shared" si="1704"/>
        <v>R3.0067</v>
      </c>
      <c r="AT276" s="634" t="str">
        <f t="shared" si="1704"/>
        <v>R3.0067</v>
      </c>
      <c r="AU276" s="634" t="str">
        <f t="shared" si="1704"/>
        <v>R3.0068</v>
      </c>
      <c r="AV276" s="634" t="str">
        <f t="shared" si="1704"/>
        <v>R3.0068</v>
      </c>
      <c r="AW276" s="634" t="str">
        <f t="shared" si="1704"/>
        <v>R3.0068</v>
      </c>
      <c r="AX276" s="634" t="str">
        <f t="shared" si="1704"/>
        <v>R3.0069</v>
      </c>
      <c r="AY276" s="634" t="str">
        <f t="shared" si="1704"/>
        <v>R3.0069</v>
      </c>
      <c r="AZ276" s="634" t="str">
        <f t="shared" si="1704"/>
        <v>R3.0070</v>
      </c>
      <c r="BA276" s="634" t="str">
        <f t="shared" si="1704"/>
        <v>R3.0070</v>
      </c>
      <c r="BB276" s="634" t="str">
        <f t="shared" si="1704"/>
        <v>R3.0071</v>
      </c>
      <c r="BC276" s="634" t="str">
        <f t="shared" si="1704"/>
        <v>R3.0071</v>
      </c>
      <c r="BD276" s="634" t="str">
        <f t="shared" si="1704"/>
        <v>R3.0072</v>
      </c>
      <c r="BE276" s="634" t="str">
        <f t="shared" si="1704"/>
        <v>R3.0072</v>
      </c>
      <c r="BF276" s="634" t="str">
        <f t="shared" si="1704"/>
        <v>R3.0073</v>
      </c>
      <c r="BG276" s="634" t="str">
        <f t="shared" si="1704"/>
        <v>R3.0073</v>
      </c>
      <c r="BH276" s="634" t="str">
        <f t="shared" si="1704"/>
        <v>R3.0073</v>
      </c>
      <c r="BI276" s="634" t="str">
        <f t="shared" si="1704"/>
        <v>R3.0074</v>
      </c>
      <c r="BJ276" s="634" t="str">
        <f t="shared" si="1704"/>
        <v>R3.0074</v>
      </c>
      <c r="BK276" s="634" t="str">
        <f t="shared" si="1704"/>
        <v>R3.0075</v>
      </c>
      <c r="BL276" s="634" t="str">
        <f t="shared" si="1704"/>
        <v>R3.0075</v>
      </c>
      <c r="BM276" s="634" t="str">
        <f t="shared" si="1704"/>
        <v>R3.0075</v>
      </c>
      <c r="BN276" s="634" t="str">
        <f t="shared" si="1704"/>
        <v>R3.0076</v>
      </c>
      <c r="BO276" s="634" t="str">
        <f t="shared" si="1704"/>
        <v>R3.0076</v>
      </c>
      <c r="BP276" s="634" t="str">
        <f t="shared" si="1704"/>
        <v>R3.0077</v>
      </c>
      <c r="BQ276" s="634" t="str">
        <f t="shared" si="1704"/>
        <v>R3.0077</v>
      </c>
      <c r="BR276" s="634" t="str">
        <f t="shared" si="1704"/>
        <v>R3.0077</v>
      </c>
      <c r="BS276" s="634" t="str">
        <f t="shared" si="1704"/>
        <v>R3.0078</v>
      </c>
      <c r="BT276" s="634" t="str">
        <f t="shared" si="1704"/>
        <v>R3.0078</v>
      </c>
      <c r="BU276" s="634" t="str">
        <f t="shared" ref="BU276:CO276" si="1705">CONCATENATE(BU273,IF(BU275&lt;10,CONCATENATE("00",BU275),IF(BU275&lt;100,CONCATENATE("0",BU275),BU275)))</f>
        <v>R3.0078</v>
      </c>
      <c r="BV276" s="634" t="str">
        <f t="shared" si="1705"/>
        <v>R3.0079</v>
      </c>
      <c r="BW276" s="634" t="str">
        <f t="shared" si="1705"/>
        <v>R3.0079</v>
      </c>
      <c r="BX276" s="634" t="str">
        <f t="shared" si="1705"/>
        <v>R3.0080</v>
      </c>
      <c r="BY276" s="634" t="str">
        <f t="shared" si="1705"/>
        <v>R3.0080</v>
      </c>
      <c r="BZ276" s="634" t="str">
        <f t="shared" si="1705"/>
        <v>R3.0080</v>
      </c>
      <c r="CA276" s="634" t="str">
        <f t="shared" si="1705"/>
        <v>R3.0081</v>
      </c>
      <c r="CB276" s="634" t="str">
        <f t="shared" si="1705"/>
        <v>R3.0081</v>
      </c>
      <c r="CC276" s="634" t="str">
        <f t="shared" si="1705"/>
        <v>R3.0081</v>
      </c>
      <c r="CD276" s="634" t="str">
        <f t="shared" si="1705"/>
        <v>R3.0082</v>
      </c>
      <c r="CE276" s="634" t="str">
        <f t="shared" si="1705"/>
        <v>R3.0082</v>
      </c>
      <c r="CF276" s="634" t="str">
        <f t="shared" si="1705"/>
        <v>R3.0082</v>
      </c>
      <c r="CG276" s="634" t="str">
        <f t="shared" si="1705"/>
        <v>R3.0082</v>
      </c>
      <c r="CH276" s="634" t="str">
        <f t="shared" si="1705"/>
        <v>R3.0083</v>
      </c>
      <c r="CI276" s="634" t="str">
        <f t="shared" si="1705"/>
        <v>R3.0083</v>
      </c>
      <c r="CJ276" s="634" t="str">
        <f t="shared" si="1705"/>
        <v>R3.0083</v>
      </c>
      <c r="CK276" s="634" t="str">
        <f t="shared" si="1705"/>
        <v>R3.0084</v>
      </c>
      <c r="CL276" s="634" t="str">
        <f t="shared" si="1705"/>
        <v>R3.0084</v>
      </c>
      <c r="CM276" s="634" t="str">
        <f t="shared" si="1705"/>
        <v>R3.0084</v>
      </c>
      <c r="CN276" s="634" t="str">
        <f t="shared" si="1705"/>
        <v>R3.0085</v>
      </c>
      <c r="CO276" s="634" t="str">
        <f t="shared" si="1705"/>
        <v>R3.0085</v>
      </c>
    </row>
    <row r="277" spans="2:93">
      <c r="B277" s="556" t="s">
        <v>1997</v>
      </c>
      <c r="C277" s="634" t="s">
        <v>2005</v>
      </c>
      <c r="D277" s="634"/>
      <c r="H277" s="556">
        <f t="shared" ref="H277" si="1706">VLOOKUP(H276,IowaCurves,6)/100</f>
        <v>0.588575325012207</v>
      </c>
      <c r="I277" s="556">
        <f t="shared" ref="I277" si="1707">VLOOKUP(I276,IowaCurves,6)/100</f>
        <v>0.58001483917236329</v>
      </c>
      <c r="J277" s="556">
        <f t="shared" ref="J277" si="1708">VLOOKUP(J276,IowaCurves,6)/100</f>
        <v>0.57150077819824219</v>
      </c>
      <c r="K277" s="556">
        <f t="shared" ref="K277" si="1709">VLOOKUP(K276,IowaCurves,6)/100</f>
        <v>0.57150077819824219</v>
      </c>
      <c r="L277" s="556">
        <f t="shared" ref="L277" si="1710">VLOOKUP(L276,IowaCurves,6)/100</f>
        <v>0.5630337524414063</v>
      </c>
      <c r="M277" s="556">
        <f t="shared" ref="M277" si="1711">VLOOKUP(M276,IowaCurves,6)/100</f>
        <v>0.55461429595947265</v>
      </c>
      <c r="N277" s="556">
        <f t="shared" ref="N277" si="1712">VLOOKUP(N276,IowaCurves,6)/100</f>
        <v>0.54624298095703128</v>
      </c>
      <c r="O277" s="556">
        <f t="shared" ref="O277" si="1713">VLOOKUP(O276,IowaCurves,6)/100</f>
        <v>0.54624298095703128</v>
      </c>
      <c r="P277" s="556">
        <f t="shared" ref="P277" si="1714">VLOOKUP(P276,IowaCurves,6)/100</f>
        <v>0.5379203796386719</v>
      </c>
      <c r="Q277" s="556">
        <f t="shared" ref="Q277" si="1715">VLOOKUP(Q276,IowaCurves,6)/100</f>
        <v>0.5379203796386719</v>
      </c>
      <c r="R277" s="556">
        <f t="shared" ref="R277" si="1716">VLOOKUP(R276,IowaCurves,6)/100</f>
        <v>0.52964702606201175</v>
      </c>
      <c r="S277" s="556">
        <f t="shared" ref="S277" si="1717">VLOOKUP(S276,IowaCurves,6)/100</f>
        <v>0.52964702606201175</v>
      </c>
      <c r="T277" s="556">
        <f t="shared" ref="T277" si="1718">VLOOKUP(T276,IowaCurves,6)/100</f>
        <v>0.52142345428466796</v>
      </c>
      <c r="U277" s="556">
        <f t="shared" ref="U277" si="1719">VLOOKUP(U276,IowaCurves,6)/100</f>
        <v>0.5132501602172852</v>
      </c>
      <c r="V277" s="556">
        <f t="shared" ref="V277" si="1720">VLOOKUP(V276,IowaCurves,6)/100</f>
        <v>0.5132501602172852</v>
      </c>
      <c r="W277" s="556">
        <f t="shared" ref="W277" si="1721">VLOOKUP(W276,IowaCurves,6)/100</f>
        <v>0.50512779235839844</v>
      </c>
      <c r="X277" s="556">
        <f t="shared" ref="X277" si="1722">VLOOKUP(X276,IowaCurves,6)/100</f>
        <v>0.50512779235839844</v>
      </c>
      <c r="Y277" s="556">
        <f t="shared" ref="Y277" si="1723">VLOOKUP(Y276,IowaCurves,6)/100</f>
        <v>0.49705684661865235</v>
      </c>
      <c r="Z277" s="556">
        <f t="shared" ref="Z277" si="1724">VLOOKUP(Z276,IowaCurves,6)/100</f>
        <v>0.48903789520263674</v>
      </c>
      <c r="AA277" s="556">
        <f t="shared" ref="AA277" si="1725">VLOOKUP(AA276,IowaCurves,6)/100</f>
        <v>0.48903789520263674</v>
      </c>
      <c r="AB277" s="556">
        <f t="shared" ref="AB277" si="1726">VLOOKUP(AB276,IowaCurves,6)/100</f>
        <v>0.48107154846191408</v>
      </c>
      <c r="AC277" s="556">
        <f t="shared" ref="AC277" si="1727">VLOOKUP(AC276,IowaCurves,6)/100</f>
        <v>0.47315837860107424</v>
      </c>
      <c r="AD277" s="556">
        <f t="shared" ref="AD277" si="1728">VLOOKUP(AD276,IowaCurves,6)/100</f>
        <v>0.47315837860107424</v>
      </c>
      <c r="AE277" s="556">
        <f t="shared" ref="AE277" si="1729">VLOOKUP(AE276,IowaCurves,6)/100</f>
        <v>0.46529899597167967</v>
      </c>
      <c r="AF277" s="556">
        <f t="shared" ref="AF277" si="1730">VLOOKUP(AF276,IowaCurves,6)/100</f>
        <v>0.46529899597167967</v>
      </c>
      <c r="AG277" s="556">
        <f t="shared" ref="AG277" si="1731">VLOOKUP(AG276,IowaCurves,6)/100</f>
        <v>0.45749408721923829</v>
      </c>
      <c r="AH277" s="556">
        <f t="shared" ref="AH277" si="1732">VLOOKUP(AH276,IowaCurves,6)/100</f>
        <v>0.44974430084228517</v>
      </c>
      <c r="AI277" s="556">
        <f t="shared" ref="AI277" si="1733">VLOOKUP(AI276,IowaCurves,6)/100</f>
        <v>0.44974430084228517</v>
      </c>
      <c r="AJ277" s="556">
        <f t="shared" ref="AJ277" si="1734">VLOOKUP(AJ276,IowaCurves,6)/100</f>
        <v>0.4420503616333008</v>
      </c>
      <c r="AK277" s="556">
        <f t="shared" ref="AK277" si="1735">VLOOKUP(AK276,IowaCurves,6)/100</f>
        <v>0.4420503616333008</v>
      </c>
      <c r="AL277" s="556">
        <f t="shared" ref="AL277" si="1736">VLOOKUP(AL276,IowaCurves,6)/100</f>
        <v>0.43441299438476561</v>
      </c>
      <c r="AM277" s="556">
        <f t="shared" ref="AM277" si="1737">VLOOKUP(AM276,IowaCurves,6)/100</f>
        <v>0.43441299438476561</v>
      </c>
      <c r="AN277" s="556">
        <f t="shared" ref="AN277" si="1738">VLOOKUP(AN276,IowaCurves,6)/100</f>
        <v>0.4268329620361328</v>
      </c>
      <c r="AO277" s="556">
        <f t="shared" ref="AO277" si="1739">VLOOKUP(AO276,IowaCurves,6)/100</f>
        <v>0.4268329620361328</v>
      </c>
      <c r="AP277" s="556">
        <f t="shared" ref="AP277" si="1740">VLOOKUP(AP276,IowaCurves,6)/100</f>
        <v>0.41931114196777342</v>
      </c>
      <c r="AQ277" s="556">
        <f t="shared" ref="AQ277" si="1741">VLOOKUP(AQ276,IowaCurves,6)/100</f>
        <v>0.41931114196777342</v>
      </c>
      <c r="AR277" s="556">
        <f t="shared" ref="AR277" si="1742">VLOOKUP(AR276,IowaCurves,6)/100</f>
        <v>0.41184837341308594</v>
      </c>
      <c r="AS277" s="556">
        <f t="shared" ref="AS277" si="1743">VLOOKUP(AS276,IowaCurves,6)/100</f>
        <v>0.40444557189941405</v>
      </c>
      <c r="AT277" s="556">
        <f t="shared" ref="AT277" si="1744">VLOOKUP(AT276,IowaCurves,6)/100</f>
        <v>0.40444557189941405</v>
      </c>
      <c r="AU277" s="556">
        <f t="shared" ref="AU277" si="1745">VLOOKUP(AU276,IowaCurves,6)/100</f>
        <v>0.39710369110107424</v>
      </c>
      <c r="AV277" s="556">
        <f t="shared" ref="AV277" si="1746">VLOOKUP(AV276,IowaCurves,6)/100</f>
        <v>0.39710369110107424</v>
      </c>
      <c r="AW277" s="556">
        <f t="shared" ref="AW277" si="1747">VLOOKUP(AW276,IowaCurves,6)/100</f>
        <v>0.39710369110107424</v>
      </c>
      <c r="AX277" s="556">
        <f t="shared" ref="AX277" si="1748">VLOOKUP(AX276,IowaCurves,6)/100</f>
        <v>0.38982372283935546</v>
      </c>
      <c r="AY277" s="556">
        <f t="shared" ref="AY277" si="1749">VLOOKUP(AY276,IowaCurves,6)/100</f>
        <v>0.38982372283935546</v>
      </c>
      <c r="AZ277" s="556">
        <f t="shared" ref="AZ277" si="1750">VLOOKUP(AZ276,IowaCurves,6)/100</f>
        <v>0.38260673522949218</v>
      </c>
      <c r="BA277" s="556">
        <f t="shared" ref="BA277" si="1751">VLOOKUP(BA276,IowaCurves,6)/100</f>
        <v>0.38260673522949218</v>
      </c>
      <c r="BB277" s="556">
        <f t="shared" ref="BB277" si="1752">VLOOKUP(BB276,IowaCurves,6)/100</f>
        <v>0.37545387268066405</v>
      </c>
      <c r="BC277" s="556">
        <f t="shared" ref="BC277" si="1753">VLOOKUP(BC276,IowaCurves,6)/100</f>
        <v>0.37545387268066405</v>
      </c>
      <c r="BD277" s="556">
        <f t="shared" ref="BD277" si="1754">VLOOKUP(BD276,IowaCurves,6)/100</f>
        <v>0.36836624145507813</v>
      </c>
      <c r="BE277" s="556">
        <f t="shared" ref="BE277" si="1755">VLOOKUP(BE276,IowaCurves,6)/100</f>
        <v>0.36836624145507813</v>
      </c>
      <c r="BF277" s="556">
        <f t="shared" ref="BF277" si="1756">VLOOKUP(BF276,IowaCurves,6)/100</f>
        <v>0.36134506225585938</v>
      </c>
      <c r="BG277" s="556">
        <f t="shared" ref="BG277" si="1757">VLOOKUP(BG276,IowaCurves,6)/100</f>
        <v>0.36134506225585938</v>
      </c>
      <c r="BH277" s="556">
        <f t="shared" ref="BH277" si="1758">VLOOKUP(BH276,IowaCurves,6)/100</f>
        <v>0.36134506225585938</v>
      </c>
      <c r="BI277" s="556">
        <f t="shared" ref="BI277" si="1759">VLOOKUP(BI276,IowaCurves,6)/100</f>
        <v>0.35439155578613279</v>
      </c>
      <c r="BJ277" s="556">
        <f t="shared" ref="BJ277" si="1760">VLOOKUP(BJ276,IowaCurves,6)/100</f>
        <v>0.35439155578613279</v>
      </c>
      <c r="BK277" s="556">
        <f t="shared" ref="BK277" si="1761">VLOOKUP(BK276,IowaCurves,6)/100</f>
        <v>0.3475070571899414</v>
      </c>
      <c r="BL277" s="556">
        <f t="shared" ref="BL277" si="1762">VLOOKUP(BL276,IowaCurves,6)/100</f>
        <v>0.3475070571899414</v>
      </c>
      <c r="BM277" s="556">
        <f t="shared" ref="BM277" si="1763">VLOOKUP(BM276,IowaCurves,6)/100</f>
        <v>0.3475070571899414</v>
      </c>
      <c r="BN277" s="556">
        <f t="shared" ref="BN277" si="1764">VLOOKUP(BN276,IowaCurves,6)/100</f>
        <v>0.34069286346435546</v>
      </c>
      <c r="BO277" s="556">
        <f t="shared" ref="BO277" si="1765">VLOOKUP(BO276,IowaCurves,6)/100</f>
        <v>0.34069286346435546</v>
      </c>
      <c r="BP277" s="556">
        <f t="shared" ref="BP277" si="1766">VLOOKUP(BP276,IowaCurves,6)/100</f>
        <v>0.33395038604736327</v>
      </c>
      <c r="BQ277" s="556">
        <f t="shared" ref="BQ277" si="1767">VLOOKUP(BQ276,IowaCurves,6)/100</f>
        <v>0.33395038604736327</v>
      </c>
      <c r="BR277" s="556">
        <f t="shared" ref="BR277" si="1768">VLOOKUP(BR276,IowaCurves,6)/100</f>
        <v>0.33395038604736327</v>
      </c>
      <c r="BS277" s="556">
        <f t="shared" ref="BS277" si="1769">VLOOKUP(BS276,IowaCurves,6)/100</f>
        <v>0.32728092193603514</v>
      </c>
      <c r="BT277" s="556">
        <f t="shared" ref="BT277" si="1770">VLOOKUP(BT276,IowaCurves,6)/100</f>
        <v>0.32728092193603514</v>
      </c>
      <c r="BU277" s="556">
        <f t="shared" ref="BU277" si="1771">VLOOKUP(BU276,IowaCurves,6)/100</f>
        <v>0.32728092193603514</v>
      </c>
      <c r="BV277" s="556">
        <f t="shared" ref="BV277" si="1772">VLOOKUP(BV276,IowaCurves,6)/100</f>
        <v>0.32068595886230467</v>
      </c>
      <c r="BW277" s="556">
        <f t="shared" ref="BW277" si="1773">VLOOKUP(BW276,IowaCurves,6)/100</f>
        <v>0.32068595886230467</v>
      </c>
      <c r="BX277" s="556">
        <f t="shared" ref="BX277" si="1774">VLOOKUP(BX276,IowaCurves,6)/100</f>
        <v>0.31416692733764651</v>
      </c>
      <c r="BY277" s="556">
        <f t="shared" ref="BY277" si="1775">VLOOKUP(BY276,IowaCurves,6)/100</f>
        <v>0.31416692733764651</v>
      </c>
      <c r="BZ277" s="556">
        <f t="shared" ref="BZ277" si="1776">VLOOKUP(BZ276,IowaCurves,6)/100</f>
        <v>0.31416692733764651</v>
      </c>
      <c r="CA277" s="556">
        <f t="shared" ref="CA277" si="1777">VLOOKUP(CA276,IowaCurves,6)/100</f>
        <v>0.30772521972656253</v>
      </c>
      <c r="CB277" s="556">
        <f t="shared" ref="CB277" si="1778">VLOOKUP(CB276,IowaCurves,6)/100</f>
        <v>0.30772521972656253</v>
      </c>
      <c r="CC277" s="556">
        <f t="shared" ref="CC277" si="1779">VLOOKUP(CC276,IowaCurves,6)/100</f>
        <v>0.30772521972656253</v>
      </c>
      <c r="CD277" s="556">
        <f t="shared" ref="CD277" si="1780">VLOOKUP(CD276,IowaCurves,6)/100</f>
        <v>0.30136234283447266</v>
      </c>
      <c r="CE277" s="556">
        <f t="shared" ref="CE277" si="1781">VLOOKUP(CE276,IowaCurves,6)/100</f>
        <v>0.30136234283447266</v>
      </c>
      <c r="CF277" s="556">
        <f t="shared" ref="CF277" si="1782">VLOOKUP(CF276,IowaCurves,6)/100</f>
        <v>0.30136234283447266</v>
      </c>
      <c r="CG277" s="556">
        <f t="shared" ref="CG277" si="1783">VLOOKUP(CG276,IowaCurves,6)/100</f>
        <v>0.30136234283447266</v>
      </c>
      <c r="CH277" s="556">
        <f t="shared" ref="CH277" si="1784">VLOOKUP(CH276,IowaCurves,6)/100</f>
        <v>0.29507970809936523</v>
      </c>
      <c r="CI277" s="556">
        <f t="shared" ref="CI277" si="1785">VLOOKUP(CI276,IowaCurves,6)/100</f>
        <v>0.29507970809936523</v>
      </c>
      <c r="CJ277" s="556">
        <f t="shared" ref="CJ277" si="1786">VLOOKUP(CJ276,IowaCurves,6)/100</f>
        <v>0.29507970809936523</v>
      </c>
      <c r="CK277" s="556">
        <f t="shared" ref="CK277" si="1787">VLOOKUP(CK276,IowaCurves,6)/100</f>
        <v>0.28887874603271485</v>
      </c>
      <c r="CL277" s="556">
        <f t="shared" ref="CL277" si="1788">VLOOKUP(CL276,IowaCurves,6)/100</f>
        <v>0.28887874603271485</v>
      </c>
      <c r="CM277" s="556">
        <f t="shared" ref="CM277" si="1789">VLOOKUP(CM276,IowaCurves,6)/100</f>
        <v>0.28887874603271485</v>
      </c>
      <c r="CN277" s="556">
        <f t="shared" ref="CN277" si="1790">VLOOKUP(CN276,IowaCurves,6)/100</f>
        <v>0.28276086807250977</v>
      </c>
      <c r="CO277" s="556">
        <f t="shared" ref="CO277" si="1791">VLOOKUP(CO276,IowaCurves,6)/100</f>
        <v>0.28276086807250977</v>
      </c>
    </row>
    <row r="278" spans="2:93">
      <c r="B278" s="556" t="s">
        <v>1943</v>
      </c>
      <c r="C278" s="634" t="s">
        <v>2005</v>
      </c>
      <c r="D278" s="634"/>
      <c r="H278" s="556">
        <f>ROUND(H274*H277,1)</f>
        <v>44.1</v>
      </c>
      <c r="I278" s="556">
        <f t="shared" ref="I278:BT278" si="1792">ROUND(I274*I277,1)</f>
        <v>43.5</v>
      </c>
      <c r="J278" s="556">
        <f t="shared" si="1792"/>
        <v>42.9</v>
      </c>
      <c r="K278" s="556">
        <f t="shared" si="1792"/>
        <v>42.9</v>
      </c>
      <c r="L278" s="556">
        <f t="shared" si="1792"/>
        <v>42.2</v>
      </c>
      <c r="M278" s="556">
        <f t="shared" si="1792"/>
        <v>41.6</v>
      </c>
      <c r="N278" s="556">
        <f t="shared" si="1792"/>
        <v>41</v>
      </c>
      <c r="O278" s="556">
        <f t="shared" si="1792"/>
        <v>41</v>
      </c>
      <c r="P278" s="556">
        <f t="shared" si="1792"/>
        <v>40.299999999999997</v>
      </c>
      <c r="Q278" s="556">
        <f t="shared" si="1792"/>
        <v>40.299999999999997</v>
      </c>
      <c r="R278" s="556">
        <f t="shared" si="1792"/>
        <v>39.700000000000003</v>
      </c>
      <c r="S278" s="556">
        <f t="shared" si="1792"/>
        <v>39.700000000000003</v>
      </c>
      <c r="T278" s="556">
        <f t="shared" si="1792"/>
        <v>39.1</v>
      </c>
      <c r="U278" s="556">
        <f t="shared" si="1792"/>
        <v>38.5</v>
      </c>
      <c r="V278" s="556">
        <f t="shared" si="1792"/>
        <v>38.5</v>
      </c>
      <c r="W278" s="556">
        <f t="shared" si="1792"/>
        <v>37.9</v>
      </c>
      <c r="X278" s="556">
        <f t="shared" si="1792"/>
        <v>37.9</v>
      </c>
      <c r="Y278" s="556">
        <f t="shared" si="1792"/>
        <v>37.299999999999997</v>
      </c>
      <c r="Z278" s="556">
        <f t="shared" si="1792"/>
        <v>36.700000000000003</v>
      </c>
      <c r="AA278" s="556">
        <f t="shared" si="1792"/>
        <v>36.700000000000003</v>
      </c>
      <c r="AB278" s="556">
        <f t="shared" si="1792"/>
        <v>36.1</v>
      </c>
      <c r="AC278" s="556">
        <f t="shared" si="1792"/>
        <v>35.5</v>
      </c>
      <c r="AD278" s="556">
        <f t="shared" si="1792"/>
        <v>35.5</v>
      </c>
      <c r="AE278" s="556">
        <f t="shared" si="1792"/>
        <v>34.9</v>
      </c>
      <c r="AF278" s="556">
        <f t="shared" si="1792"/>
        <v>34.9</v>
      </c>
      <c r="AG278" s="556">
        <f t="shared" si="1792"/>
        <v>34.299999999999997</v>
      </c>
      <c r="AH278" s="556">
        <f t="shared" si="1792"/>
        <v>33.700000000000003</v>
      </c>
      <c r="AI278" s="556">
        <f t="shared" si="1792"/>
        <v>33.700000000000003</v>
      </c>
      <c r="AJ278" s="556">
        <f t="shared" si="1792"/>
        <v>33.200000000000003</v>
      </c>
      <c r="AK278" s="556">
        <f t="shared" si="1792"/>
        <v>33.200000000000003</v>
      </c>
      <c r="AL278" s="556">
        <f t="shared" si="1792"/>
        <v>32.6</v>
      </c>
      <c r="AM278" s="556">
        <f t="shared" si="1792"/>
        <v>32.6</v>
      </c>
      <c r="AN278" s="556">
        <f t="shared" si="1792"/>
        <v>32</v>
      </c>
      <c r="AO278" s="556">
        <f t="shared" si="1792"/>
        <v>32</v>
      </c>
      <c r="AP278" s="556">
        <f t="shared" si="1792"/>
        <v>31.4</v>
      </c>
      <c r="AQ278" s="556">
        <f t="shared" si="1792"/>
        <v>31.4</v>
      </c>
      <c r="AR278" s="556">
        <f t="shared" si="1792"/>
        <v>30.9</v>
      </c>
      <c r="AS278" s="556">
        <f t="shared" si="1792"/>
        <v>30.3</v>
      </c>
      <c r="AT278" s="556">
        <f t="shared" si="1792"/>
        <v>30.3</v>
      </c>
      <c r="AU278" s="556">
        <f t="shared" si="1792"/>
        <v>29.8</v>
      </c>
      <c r="AV278" s="556">
        <f t="shared" si="1792"/>
        <v>29.8</v>
      </c>
      <c r="AW278" s="556">
        <f t="shared" si="1792"/>
        <v>29.8</v>
      </c>
      <c r="AX278" s="556">
        <f t="shared" si="1792"/>
        <v>29.2</v>
      </c>
      <c r="AY278" s="556">
        <f t="shared" si="1792"/>
        <v>29.2</v>
      </c>
      <c r="AZ278" s="556">
        <f t="shared" si="1792"/>
        <v>28.7</v>
      </c>
      <c r="BA278" s="556">
        <f t="shared" si="1792"/>
        <v>28.7</v>
      </c>
      <c r="BB278" s="556">
        <f t="shared" si="1792"/>
        <v>28.2</v>
      </c>
      <c r="BC278" s="556">
        <f t="shared" si="1792"/>
        <v>28.2</v>
      </c>
      <c r="BD278" s="556">
        <f t="shared" si="1792"/>
        <v>27.6</v>
      </c>
      <c r="BE278" s="556">
        <f t="shared" si="1792"/>
        <v>27.6</v>
      </c>
      <c r="BF278" s="556">
        <f t="shared" si="1792"/>
        <v>27.1</v>
      </c>
      <c r="BG278" s="556">
        <f t="shared" si="1792"/>
        <v>27.1</v>
      </c>
      <c r="BH278" s="556">
        <f t="shared" si="1792"/>
        <v>27.1</v>
      </c>
      <c r="BI278" s="556">
        <f t="shared" si="1792"/>
        <v>26.6</v>
      </c>
      <c r="BJ278" s="556">
        <f t="shared" si="1792"/>
        <v>26.6</v>
      </c>
      <c r="BK278" s="556">
        <f t="shared" si="1792"/>
        <v>26.1</v>
      </c>
      <c r="BL278" s="556">
        <f t="shared" si="1792"/>
        <v>26.1</v>
      </c>
      <c r="BM278" s="556">
        <f t="shared" si="1792"/>
        <v>26.1</v>
      </c>
      <c r="BN278" s="556">
        <f t="shared" si="1792"/>
        <v>25.6</v>
      </c>
      <c r="BO278" s="556">
        <f t="shared" si="1792"/>
        <v>25.6</v>
      </c>
      <c r="BP278" s="556">
        <f t="shared" si="1792"/>
        <v>25</v>
      </c>
      <c r="BQ278" s="556">
        <f t="shared" si="1792"/>
        <v>25</v>
      </c>
      <c r="BR278" s="556">
        <f t="shared" si="1792"/>
        <v>25</v>
      </c>
      <c r="BS278" s="556">
        <f t="shared" si="1792"/>
        <v>24.5</v>
      </c>
      <c r="BT278" s="556">
        <f t="shared" si="1792"/>
        <v>24.5</v>
      </c>
      <c r="BU278" s="556">
        <f t="shared" ref="BU278:CO278" si="1793">ROUND(BU274*BU277,1)</f>
        <v>24.5</v>
      </c>
      <c r="BV278" s="556">
        <f t="shared" si="1793"/>
        <v>24.1</v>
      </c>
      <c r="BW278" s="556">
        <f t="shared" si="1793"/>
        <v>24.1</v>
      </c>
      <c r="BX278" s="556">
        <f t="shared" si="1793"/>
        <v>23.6</v>
      </c>
      <c r="BY278" s="556">
        <f t="shared" si="1793"/>
        <v>23.6</v>
      </c>
      <c r="BZ278" s="556">
        <f t="shared" si="1793"/>
        <v>23.6</v>
      </c>
      <c r="CA278" s="556">
        <f t="shared" si="1793"/>
        <v>23.1</v>
      </c>
      <c r="CB278" s="556">
        <f t="shared" si="1793"/>
        <v>23.1</v>
      </c>
      <c r="CC278" s="556">
        <f t="shared" si="1793"/>
        <v>23.1</v>
      </c>
      <c r="CD278" s="556">
        <f t="shared" si="1793"/>
        <v>22.6</v>
      </c>
      <c r="CE278" s="556">
        <f t="shared" si="1793"/>
        <v>22.6</v>
      </c>
      <c r="CF278" s="556">
        <f t="shared" si="1793"/>
        <v>22.6</v>
      </c>
      <c r="CG278" s="556">
        <f t="shared" si="1793"/>
        <v>22.6</v>
      </c>
      <c r="CH278" s="556">
        <f t="shared" si="1793"/>
        <v>22.1</v>
      </c>
      <c r="CI278" s="556">
        <f t="shared" si="1793"/>
        <v>22.1</v>
      </c>
      <c r="CJ278" s="556">
        <f t="shared" si="1793"/>
        <v>22.1</v>
      </c>
      <c r="CK278" s="556">
        <f t="shared" si="1793"/>
        <v>21.7</v>
      </c>
      <c r="CL278" s="556">
        <f t="shared" si="1793"/>
        <v>21.7</v>
      </c>
      <c r="CM278" s="556">
        <f t="shared" si="1793"/>
        <v>21.7</v>
      </c>
      <c r="CN278" s="556">
        <f t="shared" si="1793"/>
        <v>21.2</v>
      </c>
      <c r="CO278" s="556">
        <f t="shared" si="1793"/>
        <v>21.2</v>
      </c>
    </row>
    <row r="279" spans="2:93">
      <c r="B279" s="556" t="s">
        <v>1989</v>
      </c>
      <c r="C279" s="634" t="s">
        <v>2006</v>
      </c>
      <c r="D279" s="45" t="s">
        <v>156</v>
      </c>
      <c r="E279" s="639">
        <f>'DCF Forecast Parameters'!C177</f>
        <v>47912068.890000008</v>
      </c>
      <c r="H279" s="16">
        <f>E279</f>
        <v>47912068.890000008</v>
      </c>
      <c r="I279" s="17">
        <f>I267+I268+I270</f>
        <v>48391189.890000008</v>
      </c>
      <c r="J279" s="17">
        <f t="shared" ref="J279:BU279" si="1794">J267+J268+J270</f>
        <v>48875101.890000008</v>
      </c>
      <c r="K279" s="17">
        <f t="shared" si="1794"/>
        <v>49363852.890000008</v>
      </c>
      <c r="L279" s="17">
        <f t="shared" si="1794"/>
        <v>49857490.890000008</v>
      </c>
      <c r="M279" s="17">
        <f t="shared" si="1794"/>
        <v>50356065.890000008</v>
      </c>
      <c r="N279" s="17">
        <f t="shared" si="1794"/>
        <v>50859626.890000008</v>
      </c>
      <c r="O279" s="17">
        <f t="shared" si="1794"/>
        <v>51495371.890000008</v>
      </c>
      <c r="P279" s="17">
        <f t="shared" si="1794"/>
        <v>52139064.890000008</v>
      </c>
      <c r="Q279" s="17">
        <f t="shared" si="1794"/>
        <v>52790802.890000008</v>
      </c>
      <c r="R279" s="17">
        <f t="shared" si="1794"/>
        <v>53450687.890000008</v>
      </c>
      <c r="S279" s="17">
        <f t="shared" si="1794"/>
        <v>54118820.890000008</v>
      </c>
      <c r="T279" s="17">
        <f t="shared" si="1794"/>
        <v>54795305.890000008</v>
      </c>
      <c r="U279" s="17">
        <f t="shared" si="1794"/>
        <v>55480247.890000008</v>
      </c>
      <c r="V279" s="17">
        <f t="shared" si="1794"/>
        <v>56173750.890000008</v>
      </c>
      <c r="W279" s="17">
        <f t="shared" si="1794"/>
        <v>56875922.890000008</v>
      </c>
      <c r="X279" s="17">
        <f t="shared" si="1794"/>
        <v>57444681.890000008</v>
      </c>
      <c r="Y279" s="17">
        <f t="shared" si="1794"/>
        <v>58019128.890000008</v>
      </c>
      <c r="Z279" s="17">
        <f t="shared" si="1794"/>
        <v>58599319.890000008</v>
      </c>
      <c r="AA279" s="17">
        <f t="shared" si="1794"/>
        <v>59185312.890000008</v>
      </c>
      <c r="AB279" s="17">
        <f t="shared" si="1794"/>
        <v>59777165.890000008</v>
      </c>
      <c r="AC279" s="17">
        <f t="shared" si="1794"/>
        <v>60374937.890000008</v>
      </c>
      <c r="AD279" s="17">
        <f t="shared" si="1794"/>
        <v>60978687.890000008</v>
      </c>
      <c r="AE279" s="17">
        <f t="shared" si="1794"/>
        <v>61588474.890000008</v>
      </c>
      <c r="AF279" s="17">
        <f t="shared" si="1794"/>
        <v>62204359.890000008</v>
      </c>
      <c r="AG279" s="17">
        <f t="shared" si="1794"/>
        <v>62826402.890000008</v>
      </c>
      <c r="AH279" s="17">
        <f t="shared" si="1794"/>
        <v>63454666.890000008</v>
      </c>
      <c r="AI279" s="17">
        <f t="shared" si="1794"/>
        <v>64089212.890000008</v>
      </c>
      <c r="AJ279" s="17">
        <f t="shared" si="1794"/>
        <v>64730104.890000008</v>
      </c>
      <c r="AK279" s="17">
        <f t="shared" si="1794"/>
        <v>65377405.890000008</v>
      </c>
      <c r="AL279" s="17">
        <f t="shared" si="1794"/>
        <v>66031179.890000008</v>
      </c>
      <c r="AM279" s="17">
        <f t="shared" si="1794"/>
        <v>66691491.890000008</v>
      </c>
      <c r="AN279" s="17">
        <f t="shared" si="1794"/>
        <v>67358406.890000015</v>
      </c>
      <c r="AO279" s="17">
        <f t="shared" si="1794"/>
        <v>68031990.890000015</v>
      </c>
      <c r="AP279" s="17">
        <f t="shared" si="1794"/>
        <v>68712310.890000015</v>
      </c>
      <c r="AQ279" s="17">
        <f t="shared" si="1794"/>
        <v>69399433.890000015</v>
      </c>
      <c r="AR279" s="17">
        <f t="shared" si="1794"/>
        <v>70093427.890000015</v>
      </c>
      <c r="AS279" s="17">
        <f t="shared" si="1794"/>
        <v>70794361.890000015</v>
      </c>
      <c r="AT279" s="17">
        <f t="shared" si="1794"/>
        <v>71502305.890000015</v>
      </c>
      <c r="AU279" s="17">
        <f t="shared" si="1794"/>
        <v>72217328.890000015</v>
      </c>
      <c r="AV279" s="17">
        <f t="shared" si="1794"/>
        <v>72939502.890000015</v>
      </c>
      <c r="AW279" s="17">
        <f t="shared" si="1794"/>
        <v>73668897.890000015</v>
      </c>
      <c r="AX279" s="17">
        <f t="shared" si="1794"/>
        <v>74405586.890000015</v>
      </c>
      <c r="AY279" s="17">
        <f t="shared" si="1794"/>
        <v>75149642.890000015</v>
      </c>
      <c r="AZ279" s="17">
        <f t="shared" si="1794"/>
        <v>75901139.890000015</v>
      </c>
      <c r="BA279" s="17">
        <f t="shared" si="1794"/>
        <v>76660150.890000015</v>
      </c>
      <c r="BB279" s="17">
        <f t="shared" si="1794"/>
        <v>77426752.890000015</v>
      </c>
      <c r="BC279" s="17">
        <f t="shared" si="1794"/>
        <v>78201019.890000015</v>
      </c>
      <c r="BD279" s="17">
        <f t="shared" si="1794"/>
        <v>78983029.890000015</v>
      </c>
      <c r="BE279" s="17">
        <f t="shared" si="1794"/>
        <v>79772859.890000015</v>
      </c>
      <c r="BF279" s="17">
        <f t="shared" si="1794"/>
        <v>80570588.890000015</v>
      </c>
      <c r="BG279" s="17">
        <f t="shared" si="1794"/>
        <v>81376294.890000015</v>
      </c>
      <c r="BH279" s="17">
        <f t="shared" si="1794"/>
        <v>82190057.890000015</v>
      </c>
      <c r="BI279" s="17">
        <f t="shared" si="1794"/>
        <v>83011958.890000015</v>
      </c>
      <c r="BJ279" s="17">
        <f t="shared" si="1794"/>
        <v>83842077.890000015</v>
      </c>
      <c r="BK279" s="17">
        <f t="shared" si="1794"/>
        <v>84680498.890000015</v>
      </c>
      <c r="BL279" s="17">
        <f t="shared" si="1794"/>
        <v>85527303.890000015</v>
      </c>
      <c r="BM279" s="17">
        <f t="shared" si="1794"/>
        <v>86382576.890000015</v>
      </c>
      <c r="BN279" s="17">
        <f t="shared" si="1794"/>
        <v>87246402.890000015</v>
      </c>
      <c r="BO279" s="17">
        <f t="shared" si="1794"/>
        <v>88118866.890000015</v>
      </c>
      <c r="BP279" s="17">
        <f t="shared" si="1794"/>
        <v>89000055.890000015</v>
      </c>
      <c r="BQ279" s="17">
        <f t="shared" si="1794"/>
        <v>89890056.890000015</v>
      </c>
      <c r="BR279" s="17">
        <f t="shared" si="1794"/>
        <v>90788957.890000015</v>
      </c>
      <c r="BS279" s="17">
        <f t="shared" si="1794"/>
        <v>91696847.890000015</v>
      </c>
      <c r="BT279" s="17">
        <f t="shared" si="1794"/>
        <v>92613816.890000015</v>
      </c>
      <c r="BU279" s="17">
        <f t="shared" si="1794"/>
        <v>93539954.890000015</v>
      </c>
      <c r="BV279" s="17">
        <f t="shared" ref="BV279:CO279" si="1795">BV267+BV268+BV270</f>
        <v>94475353.890000015</v>
      </c>
      <c r="BW279" s="17">
        <f t="shared" si="1795"/>
        <v>95420107.890000015</v>
      </c>
      <c r="BX279" s="17">
        <f t="shared" si="1795"/>
        <v>96374308.890000015</v>
      </c>
      <c r="BY279" s="17">
        <f t="shared" si="1795"/>
        <v>97338051.890000015</v>
      </c>
      <c r="BZ279" s="17">
        <f t="shared" si="1795"/>
        <v>98311432.890000015</v>
      </c>
      <c r="CA279" s="17">
        <f t="shared" si="1795"/>
        <v>99294546.890000015</v>
      </c>
      <c r="CB279" s="17">
        <f t="shared" si="1795"/>
        <v>100287492.89000002</v>
      </c>
      <c r="CC279" s="17">
        <f t="shared" si="1795"/>
        <v>101290367.89000002</v>
      </c>
      <c r="CD279" s="17">
        <f t="shared" si="1795"/>
        <v>102303271.89000002</v>
      </c>
      <c r="CE279" s="17">
        <f t="shared" si="1795"/>
        <v>103326304.89000002</v>
      </c>
      <c r="CF279" s="17">
        <f t="shared" si="1795"/>
        <v>104359567.89000002</v>
      </c>
      <c r="CG279" s="17">
        <f t="shared" si="1795"/>
        <v>105403163.89000002</v>
      </c>
      <c r="CH279" s="17">
        <f t="shared" si="1795"/>
        <v>106457195.89000002</v>
      </c>
      <c r="CI279" s="17">
        <f t="shared" si="1795"/>
        <v>107521767.89000002</v>
      </c>
      <c r="CJ279" s="17">
        <f t="shared" si="1795"/>
        <v>108596985.89000002</v>
      </c>
      <c r="CK279" s="17">
        <f t="shared" si="1795"/>
        <v>109682955.89000002</v>
      </c>
      <c r="CL279" s="17">
        <f t="shared" si="1795"/>
        <v>110779785.89000002</v>
      </c>
      <c r="CM279" s="17">
        <f t="shared" si="1795"/>
        <v>111887583.89000002</v>
      </c>
      <c r="CN279" s="17">
        <f t="shared" si="1795"/>
        <v>113006459.89000002</v>
      </c>
      <c r="CO279" s="17">
        <f t="shared" si="1795"/>
        <v>114136524.89000002</v>
      </c>
    </row>
    <row r="280" spans="2:93">
      <c r="B280" s="556"/>
      <c r="C280" s="634"/>
      <c r="D280" s="634"/>
      <c r="H280" s="556"/>
      <c r="I280" s="556"/>
      <c r="J280" s="556"/>
      <c r="K280" s="556"/>
      <c r="L280" s="556"/>
      <c r="AK280" s="556"/>
      <c r="AL280" s="556"/>
      <c r="AM280" s="556"/>
      <c r="AN280" s="556"/>
      <c r="AO280" s="556"/>
      <c r="AP280" s="556"/>
      <c r="AQ280" s="556"/>
      <c r="AR280" s="556"/>
      <c r="AS280" s="556"/>
      <c r="AT280" s="556"/>
      <c r="AU280" s="556"/>
      <c r="AV280" s="556"/>
      <c r="AW280" s="556"/>
      <c r="AX280" s="556"/>
      <c r="AY280" s="556"/>
      <c r="AZ280" s="556"/>
      <c r="BA280" s="556"/>
      <c r="BB280" s="556"/>
      <c r="BC280" s="556"/>
      <c r="BD280" s="556"/>
      <c r="BE280" s="556"/>
      <c r="BF280" s="556"/>
      <c r="BG280" s="556"/>
      <c r="BH280" s="556"/>
      <c r="BI280" s="556"/>
      <c r="BJ280" s="556"/>
      <c r="BK280" s="556"/>
      <c r="BL280" s="556"/>
      <c r="BM280" s="556"/>
      <c r="BN280" s="556"/>
      <c r="BO280" s="556"/>
      <c r="BP280" s="556"/>
      <c r="BQ280" s="556"/>
      <c r="BR280" s="556"/>
      <c r="BS280" s="556"/>
      <c r="BT280" s="556"/>
      <c r="BU280" s="556"/>
      <c r="BV280" s="556"/>
      <c r="BW280" s="556"/>
      <c r="BX280" s="556"/>
      <c r="BY280" s="556"/>
      <c r="BZ280" s="556"/>
      <c r="CA280" s="556"/>
      <c r="CB280" s="556"/>
      <c r="CC280" s="556"/>
      <c r="CD280" s="556"/>
      <c r="CE280" s="556"/>
      <c r="CF280" s="556"/>
      <c r="CG280" s="556"/>
      <c r="CH280" s="556"/>
      <c r="CI280" s="556"/>
      <c r="CJ280" s="556"/>
      <c r="CK280" s="556"/>
      <c r="CL280" s="556"/>
      <c r="CM280" s="556"/>
      <c r="CN280" s="556"/>
      <c r="CO280" s="556"/>
    </row>
    <row r="281" spans="2:93">
      <c r="B281" s="46" t="s">
        <v>1990</v>
      </c>
      <c r="C281" s="634"/>
      <c r="D281" s="634"/>
      <c r="H281" s="556"/>
      <c r="I281" s="556"/>
      <c r="J281" s="556"/>
      <c r="K281" s="556"/>
      <c r="L281" s="556"/>
      <c r="AK281" s="556"/>
      <c r="AL281" s="556"/>
      <c r="AM281" s="556"/>
      <c r="AN281" s="556"/>
      <c r="AO281" s="556"/>
      <c r="AP281" s="556"/>
      <c r="AQ281" s="556"/>
      <c r="AR281" s="556"/>
      <c r="AS281" s="556"/>
      <c r="AT281" s="556"/>
      <c r="AU281" s="556"/>
      <c r="AV281" s="556"/>
      <c r="AW281" s="556"/>
      <c r="AX281" s="556"/>
      <c r="AY281" s="556"/>
      <c r="AZ281" s="556"/>
      <c r="BA281" s="556"/>
      <c r="BB281" s="556"/>
      <c r="BC281" s="556"/>
      <c r="BD281" s="556"/>
      <c r="BE281" s="556"/>
      <c r="BF281" s="556"/>
      <c r="BG281" s="556"/>
      <c r="BH281" s="556"/>
      <c r="BI281" s="556"/>
      <c r="BJ281" s="556"/>
      <c r="BK281" s="556"/>
      <c r="BL281" s="556"/>
      <c r="BM281" s="556"/>
      <c r="BN281" s="556"/>
      <c r="BO281" s="556"/>
      <c r="BP281" s="556"/>
      <c r="BQ281" s="556"/>
      <c r="BR281" s="556"/>
      <c r="BS281" s="556"/>
      <c r="BT281" s="556"/>
      <c r="BU281" s="556"/>
      <c r="BV281" s="556"/>
      <c r="BW281" s="556"/>
      <c r="BX281" s="556"/>
      <c r="BY281" s="556"/>
      <c r="BZ281" s="556"/>
      <c r="CA281" s="556"/>
      <c r="CB281" s="556"/>
      <c r="CC281" s="556"/>
      <c r="CD281" s="556"/>
      <c r="CE281" s="556"/>
      <c r="CF281" s="556"/>
      <c r="CG281" s="556"/>
      <c r="CH281" s="556"/>
      <c r="CI281" s="556"/>
      <c r="CJ281" s="556"/>
      <c r="CK281" s="556"/>
      <c r="CL281" s="556"/>
      <c r="CM281" s="556"/>
      <c r="CN281" s="556"/>
      <c r="CO281" s="556"/>
    </row>
    <row r="282" spans="2:93">
      <c r="B282" s="556" t="s">
        <v>1986</v>
      </c>
      <c r="C282" s="634" t="s">
        <v>2005</v>
      </c>
      <c r="D282" s="634"/>
      <c r="H282" s="17"/>
      <c r="I282" s="17">
        <f>H287</f>
        <v>0</v>
      </c>
      <c r="J282" s="17">
        <f t="shared" ref="J282" si="1796">I287</f>
        <v>-973261.99</v>
      </c>
      <c r="K282" s="17">
        <f t="shared" ref="K282" si="1797">J287</f>
        <v>-1946529.77</v>
      </c>
      <c r="L282" s="17">
        <f t="shared" ref="L282" si="1798">K287</f>
        <v>-2924618.06</v>
      </c>
      <c r="M282" s="17">
        <f t="shared" ref="M282" si="1799">L287</f>
        <v>-3887681.77</v>
      </c>
      <c r="N282" s="17">
        <f t="shared" ref="N282" si="1800">M287</f>
        <v>-4855365.54</v>
      </c>
      <c r="O282" s="17">
        <f t="shared" ref="O282" si="1801">N287</f>
        <v>-5827665.8100000005</v>
      </c>
      <c r="P282" s="17">
        <f t="shared" ref="P282" si="1802">O287</f>
        <v>-6805950.8000000007</v>
      </c>
      <c r="Q282" s="17">
        <f t="shared" ref="Q282" si="1803">P287</f>
        <v>-7775737.830000001</v>
      </c>
      <c r="R282" s="17">
        <f t="shared" ref="R282" si="1804">Q287</f>
        <v>-8752399.9400000013</v>
      </c>
      <c r="S282" s="17">
        <f t="shared" ref="S282" si="1805">R287</f>
        <v>-9720022.370000001</v>
      </c>
      <c r="T282" s="17">
        <f t="shared" ref="T282" si="1806">S287</f>
        <v>-10694361.310000001</v>
      </c>
      <c r="U282" s="17">
        <f t="shared" ref="U282" si="1807">T287</f>
        <v>-11659096.99</v>
      </c>
      <c r="V282" s="17">
        <f t="shared" ref="V282" si="1808">U287</f>
        <v>-12630378.310000001</v>
      </c>
      <c r="W282" s="17">
        <f t="shared" ref="W282" si="1809">V287</f>
        <v>-13613800</v>
      </c>
      <c r="X282" s="17">
        <f t="shared" ref="X282" si="1810">W287</f>
        <v>-14586905.289999999</v>
      </c>
      <c r="Y282" s="17">
        <f t="shared" ref="Y282" si="1811">X287</f>
        <v>-15565057.219999999</v>
      </c>
      <c r="Z282" s="17">
        <f t="shared" ref="Z282" si="1812">Y287</f>
        <v>-16529897.799999999</v>
      </c>
      <c r="AA282" s="17">
        <f t="shared" ref="AA282" si="1813">Z287</f>
        <v>-17504386.91</v>
      </c>
      <c r="AB282" s="17">
        <f t="shared" ref="AB282" si="1814">AA287</f>
        <v>-18482732.149999999</v>
      </c>
      <c r="AC282" s="17">
        <f t="shared" ref="AC282" si="1815">AB287</f>
        <v>-19447068.329999998</v>
      </c>
      <c r="AD282" s="17">
        <f t="shared" ref="AD282" si="1816">AC287</f>
        <v>-20421047.5</v>
      </c>
      <c r="AE282" s="17">
        <f t="shared" ref="AE282" si="1817">AD287</f>
        <v>-21398699.219999999</v>
      </c>
      <c r="AF282" s="17">
        <f t="shared" ref="AF282" si="1818">AE287</f>
        <v>-22367741.759999998</v>
      </c>
      <c r="AG282" s="17">
        <f t="shared" ref="AG282" si="1819">AF287</f>
        <v>-23340285.559999999</v>
      </c>
      <c r="AH282" s="17">
        <f t="shared" ref="AH282" si="1820">AG287</f>
        <v>-24303799.890000001</v>
      </c>
      <c r="AI282" s="17">
        <f t="shared" ref="AI282" si="1821">AH287</f>
        <v>-25276949.460000001</v>
      </c>
      <c r="AJ282" s="17">
        <f t="shared" ref="AJ282" si="1822">AI287</f>
        <v>-26259830.18</v>
      </c>
      <c r="AK282" s="17">
        <f t="shared" ref="AK282" si="1823">AJ287</f>
        <v>-27226776.210000001</v>
      </c>
      <c r="AL282" s="17">
        <f t="shared" ref="AL282" si="1824">AK287</f>
        <v>-28203391.93</v>
      </c>
      <c r="AM282" s="17">
        <f t="shared" ref="AM282" si="1825">AL287</f>
        <v>-29163491.34</v>
      </c>
      <c r="AN282" s="17">
        <f t="shared" ref="AN282" si="1826">AM287</f>
        <v>-30133192.18</v>
      </c>
      <c r="AO282" s="17">
        <f t="shared" ref="AO282" si="1827">AN287</f>
        <v>-31092482.329999998</v>
      </c>
      <c r="AP282" s="17">
        <f t="shared" ref="AP282" si="1828">AO287</f>
        <v>-32061365.669999998</v>
      </c>
      <c r="AQ282" s="17">
        <f t="shared" ref="AQ282" si="1829">AP287</f>
        <v>-33019426.159999996</v>
      </c>
      <c r="AR282" s="17">
        <f t="shared" ref="AR282" si="1830">AQ287</f>
        <v>-33987067.049999997</v>
      </c>
      <c r="AS282" s="17">
        <f t="shared" ref="AS282" si="1831">AR287</f>
        <v>-34950434.869999997</v>
      </c>
      <c r="AT282" s="17">
        <f t="shared" ref="AT282" si="1832">AS287</f>
        <v>-35916391.969999999</v>
      </c>
      <c r="AU282" s="17">
        <f t="shared" ref="AU282" si="1833">AT287</f>
        <v>-36899123.810000002</v>
      </c>
      <c r="AV282" s="17">
        <f t="shared" ref="AV282" si="1834">AU287</f>
        <v>-37870124.890000001</v>
      </c>
      <c r="AW282" s="17">
        <f t="shared" ref="AW282" si="1835">AV287</f>
        <v>-38850836.539999999</v>
      </c>
      <c r="AX282" s="17">
        <f t="shared" ref="AX282" si="1836">AW287</f>
        <v>-39819363.490000002</v>
      </c>
      <c r="AY282" s="17">
        <f t="shared" ref="AY282" si="1837">AX287</f>
        <v>-40775365.020000003</v>
      </c>
      <c r="AZ282" s="17">
        <f t="shared" ref="AZ282" si="1838">AY287</f>
        <v>-41748404.050000004</v>
      </c>
      <c r="BA282" s="17">
        <f t="shared" ref="BA282" si="1839">AZ287</f>
        <v>-42708516.000000007</v>
      </c>
      <c r="BB282" s="17">
        <f t="shared" ref="BB282" si="1840">BA287</f>
        <v>-43678228.81000001</v>
      </c>
      <c r="BC282" s="17">
        <f t="shared" ref="BC282" si="1841">BB287</f>
        <v>-44642230.590000011</v>
      </c>
      <c r="BD282" s="17">
        <f t="shared" ref="BD282" si="1842">BC287</f>
        <v>-45615871.890000008</v>
      </c>
      <c r="BE282" s="17">
        <f t="shared" ref="BE282" si="1843">BD287</f>
        <v>-46583530.860000007</v>
      </c>
      <c r="BF282" s="17">
        <f t="shared" ref="BF282" si="1844">BE287</f>
        <v>-47568804.24000001</v>
      </c>
      <c r="BG282" s="17">
        <f t="shared" ref="BG282" si="1845">BF287</f>
        <v>-48539879.420000009</v>
      </c>
      <c r="BH282" s="17">
        <f t="shared" ref="BH282" si="1846">BG287</f>
        <v>-49528763.020000011</v>
      </c>
      <c r="BI282" s="17">
        <f t="shared" ref="BI282" si="1847">BH287</f>
        <v>-50502999.760000013</v>
      </c>
      <c r="BJ282" s="17">
        <f t="shared" ref="BJ282" si="1848">BI287</f>
        <v>-51470459.080000013</v>
      </c>
      <c r="BK282" s="17">
        <f t="shared" ref="BK282" si="1849">BJ287</f>
        <v>-52455935.440000013</v>
      </c>
      <c r="BL282" s="17">
        <f t="shared" ref="BL282" si="1850">BK287</f>
        <v>-53434414.610000014</v>
      </c>
      <c r="BM282" s="17">
        <f t="shared" ref="BM282" si="1851">BL287</f>
        <v>-54422678.620000012</v>
      </c>
      <c r="BN282" s="17">
        <f t="shared" ref="BN282" si="1852">BM287</f>
        <v>-55403634.290000014</v>
      </c>
      <c r="BO282" s="17">
        <f t="shared" ref="BO282" si="1853">BN287</f>
        <v>-56377036.800000012</v>
      </c>
      <c r="BP282" s="17">
        <f t="shared" ref="BP282" si="1854">BO287</f>
        <v>-57368941.160000011</v>
      </c>
      <c r="BQ282" s="17">
        <f t="shared" ref="BQ282" si="1855">BP287</f>
        <v>-58353052.830000013</v>
      </c>
      <c r="BR282" s="17">
        <f t="shared" ref="BR282" si="1856">BQ287</f>
        <v>-59364894.610000014</v>
      </c>
      <c r="BS282" s="17">
        <f t="shared" ref="BS282" si="1857">BR287</f>
        <v>-60368786.910000011</v>
      </c>
      <c r="BT282" s="17">
        <f t="shared" ref="BT282" si="1858">BS287</f>
        <v>-61364469.81000001</v>
      </c>
      <c r="BU282" s="17">
        <f t="shared" ref="BU282" si="1859">BT287</f>
        <v>-62379324.800000012</v>
      </c>
      <c r="BV282" s="17">
        <f t="shared" ref="BV282" si="1860">BU287</f>
        <v>-63385712.38000001</v>
      </c>
      <c r="BW282" s="17">
        <f t="shared" ref="BW282" si="1861">BV287</f>
        <v>-64392763.420000009</v>
      </c>
      <c r="BX282" s="17">
        <f t="shared" ref="BX282" si="1862">BW287</f>
        <v>-65409885.470000006</v>
      </c>
      <c r="BY282" s="17">
        <f t="shared" ref="BY282" si="1863">BX287</f>
        <v>-66427588.900000006</v>
      </c>
      <c r="BZ282" s="17">
        <f t="shared" ref="BZ282" si="1864">BY287</f>
        <v>-67465154.480000004</v>
      </c>
      <c r="CA282" s="17">
        <f t="shared" ref="CA282" si="1865">BZ287</f>
        <v>-68493531.13000001</v>
      </c>
      <c r="CB282" s="17">
        <f t="shared" ref="CB282" si="1866">CA287</f>
        <v>-69522310.700000003</v>
      </c>
      <c r="CC282" s="17">
        <f t="shared" ref="CC282" si="1867">CB287</f>
        <v>-70571357.960000008</v>
      </c>
      <c r="CD282" s="17">
        <f t="shared" ref="CD282" si="1868">CC287</f>
        <v>-71610737.270000011</v>
      </c>
      <c r="CE282" s="17">
        <f t="shared" ref="CE282" si="1869">CD287</f>
        <v>-72650330.88000001</v>
      </c>
      <c r="CF282" s="17">
        <f t="shared" ref="CF282" si="1870">CE287</f>
        <v>-73710602.170000017</v>
      </c>
      <c r="CG282" s="17">
        <f t="shared" ref="CG282" si="1871">CF287</f>
        <v>-74771091.460000023</v>
      </c>
      <c r="CH282" s="17">
        <f t="shared" ref="CH282" si="1872">CG287</f>
        <v>-75821209.530000016</v>
      </c>
      <c r="CI282" s="17">
        <f t="shared" ref="CI282" si="1873">CH287</f>
        <v>-76871235.76000002</v>
      </c>
      <c r="CJ282" s="17">
        <f t="shared" ref="CJ282" si="1874">CI287</f>
        <v>-77953160.230000019</v>
      </c>
      <c r="CK282" s="17">
        <f t="shared" ref="CK282" si="1875">CJ287</f>
        <v>-79024292.500000015</v>
      </c>
      <c r="CL282" s="17">
        <f t="shared" ref="CL282" si="1876">CK287</f>
        <v>-80095222.140000015</v>
      </c>
      <c r="CM282" s="17">
        <f t="shared" ref="CM282" si="1877">CL287</f>
        <v>-81187884.140000015</v>
      </c>
      <c r="CN282" s="17">
        <f t="shared" ref="CN282" si="1878">CM287</f>
        <v>-82280339.460000008</v>
      </c>
      <c r="CO282" s="17">
        <f t="shared" ref="CO282" si="1879">CN287</f>
        <v>-83372474.13000001</v>
      </c>
    </row>
    <row r="283" spans="2:93">
      <c r="B283" s="556" t="s">
        <v>1990</v>
      </c>
      <c r="C283" s="634" t="s">
        <v>2005</v>
      </c>
      <c r="D283" s="634"/>
      <c r="H283" s="17"/>
      <c r="I283" s="17">
        <f>ROUND(I285*(I267+I279)/2,2)</f>
        <v>-1093041.99</v>
      </c>
      <c r="J283" s="17">
        <f t="shared" ref="J283:BU283" si="1880">ROUND(J285*(J267+J279)/2,2)</f>
        <v>-1094245.78</v>
      </c>
      <c r="K283" s="17">
        <f t="shared" si="1880"/>
        <v>-1100276.29</v>
      </c>
      <c r="L283" s="17">
        <f t="shared" si="1880"/>
        <v>-1086473.71</v>
      </c>
      <c r="M283" s="17">
        <f t="shared" si="1880"/>
        <v>-1092327.77</v>
      </c>
      <c r="N283" s="17">
        <f t="shared" si="1880"/>
        <v>-1098190.27</v>
      </c>
      <c r="O283" s="17">
        <f t="shared" si="1880"/>
        <v>-1105433.99</v>
      </c>
      <c r="P283" s="17">
        <f t="shared" si="1880"/>
        <v>-1098525.03</v>
      </c>
      <c r="Q283" s="17">
        <f t="shared" si="1880"/>
        <v>-1107010.1100000001</v>
      </c>
      <c r="R283" s="17">
        <f t="shared" si="1880"/>
        <v>-1099599.43</v>
      </c>
      <c r="S283" s="17">
        <f t="shared" si="1880"/>
        <v>-1107965.94</v>
      </c>
      <c r="T283" s="17">
        <f t="shared" si="1880"/>
        <v>-1100032.68</v>
      </c>
      <c r="U283" s="17">
        <f t="shared" si="1880"/>
        <v>-1108269.32</v>
      </c>
      <c r="V283" s="17">
        <f t="shared" si="1880"/>
        <v>-1122122.69</v>
      </c>
      <c r="W283" s="17">
        <f t="shared" si="1880"/>
        <v>-1113539.29</v>
      </c>
      <c r="X283" s="17">
        <f t="shared" si="1880"/>
        <v>-1120341.93</v>
      </c>
      <c r="Y283" s="17">
        <f t="shared" si="1880"/>
        <v>-1108452.58</v>
      </c>
      <c r="Z283" s="17">
        <f t="shared" si="1880"/>
        <v>-1119537.1100000001</v>
      </c>
      <c r="AA283" s="17">
        <f t="shared" si="1880"/>
        <v>-1124843.24</v>
      </c>
      <c r="AB283" s="17">
        <f t="shared" si="1880"/>
        <v>-1112299.18</v>
      </c>
      <c r="AC283" s="17">
        <f t="shared" si="1880"/>
        <v>-1123422.17</v>
      </c>
      <c r="AD283" s="17">
        <f t="shared" si="1880"/>
        <v>-1128588.72</v>
      </c>
      <c r="AE283" s="17">
        <f t="shared" si="1880"/>
        <v>-1121489.54</v>
      </c>
      <c r="AF283" s="17">
        <f t="shared" si="1880"/>
        <v>-1126514.8</v>
      </c>
      <c r="AG283" s="17">
        <f t="shared" si="1880"/>
        <v>-1119025.33</v>
      </c>
      <c r="AH283" s="17">
        <f t="shared" si="1880"/>
        <v>-1130215.57</v>
      </c>
      <c r="AI283" s="17">
        <f t="shared" si="1880"/>
        <v>-1141517.72</v>
      </c>
      <c r="AJ283" s="17">
        <f t="shared" si="1880"/>
        <v>-1127169.03</v>
      </c>
      <c r="AK283" s="17">
        <f t="shared" si="1880"/>
        <v>-1138440.72</v>
      </c>
      <c r="AL283" s="17">
        <f t="shared" si="1880"/>
        <v>-1123543.4099999999</v>
      </c>
      <c r="AM283" s="17">
        <f t="shared" si="1880"/>
        <v>-1134778.8400000001</v>
      </c>
      <c r="AN283" s="17">
        <f t="shared" si="1880"/>
        <v>-1126019.1499999999</v>
      </c>
      <c r="AO283" s="17">
        <f t="shared" si="1880"/>
        <v>-1137279.3400000001</v>
      </c>
      <c r="AP283" s="17">
        <f t="shared" si="1880"/>
        <v>-1128140.49</v>
      </c>
      <c r="AQ283" s="17">
        <f t="shared" si="1880"/>
        <v>-1139421.8899999999</v>
      </c>
      <c r="AR283" s="17">
        <f t="shared" si="1880"/>
        <v>-1136866.82</v>
      </c>
      <c r="AS283" s="17">
        <f t="shared" si="1880"/>
        <v>-1141191.1000000001</v>
      </c>
      <c r="AT283" s="17">
        <f t="shared" si="1880"/>
        <v>-1159717.8400000001</v>
      </c>
      <c r="AU283" s="17">
        <f t="shared" si="1880"/>
        <v>-1149757.08</v>
      </c>
      <c r="AV283" s="17">
        <f t="shared" si="1880"/>
        <v>-1161254.6499999999</v>
      </c>
      <c r="AW283" s="17">
        <f t="shared" si="1880"/>
        <v>-1150875.95</v>
      </c>
      <c r="AX283" s="17">
        <f t="shared" si="1880"/>
        <v>-1140173.53</v>
      </c>
      <c r="AY283" s="17">
        <f t="shared" si="1880"/>
        <v>-1159053.03</v>
      </c>
      <c r="AZ283" s="17">
        <f t="shared" si="1880"/>
        <v>-1147985.95</v>
      </c>
      <c r="BA283" s="17">
        <f t="shared" si="1880"/>
        <v>-1159465.81</v>
      </c>
      <c r="BB283" s="17">
        <f t="shared" si="1880"/>
        <v>-1155651.78</v>
      </c>
      <c r="BC283" s="17">
        <f t="shared" si="1880"/>
        <v>-1167208.3</v>
      </c>
      <c r="BD283" s="17">
        <f t="shared" si="1880"/>
        <v>-1163161.97</v>
      </c>
      <c r="BE283" s="17">
        <f t="shared" si="1880"/>
        <v>-1182731.3799999999</v>
      </c>
      <c r="BF283" s="17">
        <f t="shared" si="1880"/>
        <v>-1170507.18</v>
      </c>
      <c r="BG283" s="17">
        <f t="shared" si="1880"/>
        <v>-1190309.6000000001</v>
      </c>
      <c r="BH283" s="17">
        <f t="shared" si="1880"/>
        <v>-1177677.74</v>
      </c>
      <c r="BI283" s="17">
        <f t="shared" si="1880"/>
        <v>-1172934.32</v>
      </c>
      <c r="BJ283" s="17">
        <f t="shared" si="1880"/>
        <v>-1193006.3600000001</v>
      </c>
      <c r="BK283" s="17">
        <f t="shared" si="1880"/>
        <v>-1188084.17</v>
      </c>
      <c r="BL283" s="17">
        <f t="shared" si="1880"/>
        <v>-1199965.01</v>
      </c>
      <c r="BM283" s="17">
        <f t="shared" si="1880"/>
        <v>-1194773.67</v>
      </c>
      <c r="BN283" s="17">
        <f t="shared" si="1880"/>
        <v>-1189358.51</v>
      </c>
      <c r="BO283" s="17">
        <f t="shared" si="1880"/>
        <v>-1210020.3600000001</v>
      </c>
      <c r="BP283" s="17">
        <f t="shared" si="1880"/>
        <v>-1204408.67</v>
      </c>
      <c r="BQ283" s="17">
        <f t="shared" si="1880"/>
        <v>-1234341.78</v>
      </c>
      <c r="BR283" s="17">
        <f t="shared" si="1880"/>
        <v>-1228617.3</v>
      </c>
      <c r="BS283" s="17">
        <f t="shared" si="1880"/>
        <v>-1222654.8999999999</v>
      </c>
      <c r="BT283" s="17">
        <f t="shared" si="1880"/>
        <v>-1244096.99</v>
      </c>
      <c r="BU283" s="17">
        <f t="shared" si="1880"/>
        <v>-1237922.58</v>
      </c>
      <c r="BV283" s="17">
        <f t="shared" ref="BV283:CO283" si="1881">ROUND(BV285*(BV267+BV279)/2,2)</f>
        <v>-1240901.04</v>
      </c>
      <c r="BW283" s="17">
        <f t="shared" si="1881"/>
        <v>-1253310.05</v>
      </c>
      <c r="BX283" s="17">
        <f t="shared" si="1881"/>
        <v>-1256253.43</v>
      </c>
      <c r="BY283" s="17">
        <f t="shared" si="1881"/>
        <v>-1278501.58</v>
      </c>
      <c r="BZ283" s="17">
        <f t="shared" si="1881"/>
        <v>-1271721.6499999999</v>
      </c>
      <c r="CA283" s="17">
        <f t="shared" si="1881"/>
        <v>-1274558.57</v>
      </c>
      <c r="CB283" s="17">
        <f t="shared" si="1881"/>
        <v>-1297283.26</v>
      </c>
      <c r="CC283" s="17">
        <f t="shared" si="1881"/>
        <v>-1290098.31</v>
      </c>
      <c r="CD283" s="17">
        <f t="shared" si="1881"/>
        <v>-1292819.6100000001</v>
      </c>
      <c r="CE283" s="17">
        <f t="shared" si="1881"/>
        <v>-1316029.29</v>
      </c>
      <c r="CF283" s="17">
        <f t="shared" si="1881"/>
        <v>-1318805.29</v>
      </c>
      <c r="CG283" s="17">
        <f t="shared" si="1881"/>
        <v>-1311017.07</v>
      </c>
      <c r="CH283" s="17">
        <f t="shared" si="1881"/>
        <v>-1313534.23</v>
      </c>
      <c r="CI283" s="17">
        <f t="shared" si="1881"/>
        <v>-1348067.47</v>
      </c>
      <c r="CJ283" s="17">
        <f t="shared" si="1881"/>
        <v>-1339936.27</v>
      </c>
      <c r="CK283" s="17">
        <f t="shared" si="1881"/>
        <v>-1342421.64</v>
      </c>
      <c r="CL283" s="17">
        <f t="shared" si="1881"/>
        <v>-1366869</v>
      </c>
      <c r="CM283" s="17">
        <f t="shared" si="1881"/>
        <v>-1369404.32</v>
      </c>
      <c r="CN283" s="17">
        <f t="shared" si="1881"/>
        <v>-1371853.67</v>
      </c>
      <c r="CO283" s="17">
        <f t="shared" si="1881"/>
        <v>-1408286.51</v>
      </c>
    </row>
    <row r="284" spans="2:93">
      <c r="B284" s="556" t="s">
        <v>1943</v>
      </c>
      <c r="C284" s="634" t="s">
        <v>2005</v>
      </c>
      <c r="D284" s="634"/>
      <c r="H284" s="556">
        <f>H278</f>
        <v>44.1</v>
      </c>
      <c r="I284" s="556">
        <f>I278</f>
        <v>43.5</v>
      </c>
      <c r="J284" s="556">
        <f t="shared" ref="J284:BU284" si="1882">J278</f>
        <v>42.9</v>
      </c>
      <c r="K284" s="556">
        <f t="shared" si="1882"/>
        <v>42.9</v>
      </c>
      <c r="L284" s="556">
        <f t="shared" si="1882"/>
        <v>42.2</v>
      </c>
      <c r="M284" s="556">
        <f t="shared" si="1882"/>
        <v>41.6</v>
      </c>
      <c r="N284" s="556">
        <f t="shared" si="1882"/>
        <v>41</v>
      </c>
      <c r="O284" s="556">
        <f t="shared" si="1882"/>
        <v>41</v>
      </c>
      <c r="P284" s="556">
        <f t="shared" si="1882"/>
        <v>40.299999999999997</v>
      </c>
      <c r="Q284" s="556">
        <f t="shared" si="1882"/>
        <v>40.299999999999997</v>
      </c>
      <c r="R284" s="556">
        <f t="shared" si="1882"/>
        <v>39.700000000000003</v>
      </c>
      <c r="S284" s="556">
        <f t="shared" si="1882"/>
        <v>39.700000000000003</v>
      </c>
      <c r="T284" s="556">
        <f t="shared" si="1882"/>
        <v>39.1</v>
      </c>
      <c r="U284" s="556">
        <f t="shared" si="1882"/>
        <v>38.5</v>
      </c>
      <c r="V284" s="556">
        <f t="shared" si="1882"/>
        <v>38.5</v>
      </c>
      <c r="W284" s="556">
        <f t="shared" si="1882"/>
        <v>37.9</v>
      </c>
      <c r="X284" s="556">
        <f t="shared" si="1882"/>
        <v>37.9</v>
      </c>
      <c r="Y284" s="556">
        <f t="shared" si="1882"/>
        <v>37.299999999999997</v>
      </c>
      <c r="Z284" s="556">
        <f t="shared" si="1882"/>
        <v>36.700000000000003</v>
      </c>
      <c r="AA284" s="556">
        <f t="shared" si="1882"/>
        <v>36.700000000000003</v>
      </c>
      <c r="AB284" s="556">
        <f t="shared" si="1882"/>
        <v>36.1</v>
      </c>
      <c r="AC284" s="556">
        <f t="shared" si="1882"/>
        <v>35.5</v>
      </c>
      <c r="AD284" s="556">
        <f t="shared" si="1882"/>
        <v>35.5</v>
      </c>
      <c r="AE284" s="556">
        <f t="shared" si="1882"/>
        <v>34.9</v>
      </c>
      <c r="AF284" s="556">
        <f t="shared" si="1882"/>
        <v>34.9</v>
      </c>
      <c r="AG284" s="556">
        <f t="shared" si="1882"/>
        <v>34.299999999999997</v>
      </c>
      <c r="AH284" s="556">
        <f t="shared" si="1882"/>
        <v>33.700000000000003</v>
      </c>
      <c r="AI284" s="556">
        <f t="shared" si="1882"/>
        <v>33.700000000000003</v>
      </c>
      <c r="AJ284" s="556">
        <f t="shared" si="1882"/>
        <v>33.200000000000003</v>
      </c>
      <c r="AK284" s="556">
        <f t="shared" si="1882"/>
        <v>33.200000000000003</v>
      </c>
      <c r="AL284" s="556">
        <f t="shared" si="1882"/>
        <v>32.6</v>
      </c>
      <c r="AM284" s="556">
        <f t="shared" si="1882"/>
        <v>32.6</v>
      </c>
      <c r="AN284" s="556">
        <f t="shared" si="1882"/>
        <v>32</v>
      </c>
      <c r="AO284" s="556">
        <f t="shared" si="1882"/>
        <v>32</v>
      </c>
      <c r="AP284" s="556">
        <f t="shared" si="1882"/>
        <v>31.4</v>
      </c>
      <c r="AQ284" s="556">
        <f t="shared" si="1882"/>
        <v>31.4</v>
      </c>
      <c r="AR284" s="556">
        <f t="shared" si="1882"/>
        <v>30.9</v>
      </c>
      <c r="AS284" s="556">
        <f t="shared" si="1882"/>
        <v>30.3</v>
      </c>
      <c r="AT284" s="556">
        <f t="shared" si="1882"/>
        <v>30.3</v>
      </c>
      <c r="AU284" s="556">
        <f t="shared" si="1882"/>
        <v>29.8</v>
      </c>
      <c r="AV284" s="556">
        <f t="shared" si="1882"/>
        <v>29.8</v>
      </c>
      <c r="AW284" s="556">
        <f t="shared" si="1882"/>
        <v>29.8</v>
      </c>
      <c r="AX284" s="556">
        <f t="shared" si="1882"/>
        <v>29.2</v>
      </c>
      <c r="AY284" s="556">
        <f t="shared" si="1882"/>
        <v>29.2</v>
      </c>
      <c r="AZ284" s="556">
        <f t="shared" si="1882"/>
        <v>28.7</v>
      </c>
      <c r="BA284" s="556">
        <f t="shared" si="1882"/>
        <v>28.7</v>
      </c>
      <c r="BB284" s="556">
        <f t="shared" si="1882"/>
        <v>28.2</v>
      </c>
      <c r="BC284" s="556">
        <f t="shared" si="1882"/>
        <v>28.2</v>
      </c>
      <c r="BD284" s="556">
        <f t="shared" si="1882"/>
        <v>27.6</v>
      </c>
      <c r="BE284" s="556">
        <f t="shared" si="1882"/>
        <v>27.6</v>
      </c>
      <c r="BF284" s="556">
        <f t="shared" si="1882"/>
        <v>27.1</v>
      </c>
      <c r="BG284" s="556">
        <f t="shared" si="1882"/>
        <v>27.1</v>
      </c>
      <c r="BH284" s="556">
        <f t="shared" si="1882"/>
        <v>27.1</v>
      </c>
      <c r="BI284" s="556">
        <f t="shared" si="1882"/>
        <v>26.6</v>
      </c>
      <c r="BJ284" s="556">
        <f t="shared" si="1882"/>
        <v>26.6</v>
      </c>
      <c r="BK284" s="556">
        <f t="shared" si="1882"/>
        <v>26.1</v>
      </c>
      <c r="BL284" s="556">
        <f t="shared" si="1882"/>
        <v>26.1</v>
      </c>
      <c r="BM284" s="556">
        <f t="shared" si="1882"/>
        <v>26.1</v>
      </c>
      <c r="BN284" s="556">
        <f t="shared" si="1882"/>
        <v>25.6</v>
      </c>
      <c r="BO284" s="556">
        <f t="shared" si="1882"/>
        <v>25.6</v>
      </c>
      <c r="BP284" s="556">
        <f t="shared" si="1882"/>
        <v>25</v>
      </c>
      <c r="BQ284" s="556">
        <f t="shared" si="1882"/>
        <v>25</v>
      </c>
      <c r="BR284" s="556">
        <f t="shared" si="1882"/>
        <v>25</v>
      </c>
      <c r="BS284" s="556">
        <f t="shared" si="1882"/>
        <v>24.5</v>
      </c>
      <c r="BT284" s="556">
        <f t="shared" si="1882"/>
        <v>24.5</v>
      </c>
      <c r="BU284" s="556">
        <f t="shared" si="1882"/>
        <v>24.5</v>
      </c>
      <c r="BV284" s="556">
        <f t="shared" ref="BV284:CO284" si="1883">BV278</f>
        <v>24.1</v>
      </c>
      <c r="BW284" s="556">
        <f t="shared" si="1883"/>
        <v>24.1</v>
      </c>
      <c r="BX284" s="556">
        <f t="shared" si="1883"/>
        <v>23.6</v>
      </c>
      <c r="BY284" s="556">
        <f t="shared" si="1883"/>
        <v>23.6</v>
      </c>
      <c r="BZ284" s="556">
        <f t="shared" si="1883"/>
        <v>23.6</v>
      </c>
      <c r="CA284" s="556">
        <f t="shared" si="1883"/>
        <v>23.1</v>
      </c>
      <c r="CB284" s="556">
        <f t="shared" si="1883"/>
        <v>23.1</v>
      </c>
      <c r="CC284" s="556">
        <f t="shared" si="1883"/>
        <v>23.1</v>
      </c>
      <c r="CD284" s="556">
        <f t="shared" si="1883"/>
        <v>22.6</v>
      </c>
      <c r="CE284" s="556">
        <f t="shared" si="1883"/>
        <v>22.6</v>
      </c>
      <c r="CF284" s="556">
        <f t="shared" si="1883"/>
        <v>22.6</v>
      </c>
      <c r="CG284" s="556">
        <f t="shared" si="1883"/>
        <v>22.6</v>
      </c>
      <c r="CH284" s="556">
        <f t="shared" si="1883"/>
        <v>22.1</v>
      </c>
      <c r="CI284" s="556">
        <f t="shared" si="1883"/>
        <v>22.1</v>
      </c>
      <c r="CJ284" s="556">
        <f t="shared" si="1883"/>
        <v>22.1</v>
      </c>
      <c r="CK284" s="556">
        <f t="shared" si="1883"/>
        <v>21.7</v>
      </c>
      <c r="CL284" s="556">
        <f t="shared" si="1883"/>
        <v>21.7</v>
      </c>
      <c r="CM284" s="556">
        <f t="shared" si="1883"/>
        <v>21.7</v>
      </c>
      <c r="CN284" s="556">
        <f t="shared" si="1883"/>
        <v>21.2</v>
      </c>
      <c r="CO284" s="556">
        <f t="shared" si="1883"/>
        <v>21.2</v>
      </c>
    </row>
    <row r="285" spans="2:93">
      <c r="B285" s="556" t="s">
        <v>1977</v>
      </c>
      <c r="C285" s="634" t="s">
        <v>2005</v>
      </c>
      <c r="D285" s="634"/>
      <c r="H285" s="556"/>
      <c r="I285" s="26">
        <f>-ROUND((1+H292)/H284,4)</f>
        <v>-2.2700000000000001E-2</v>
      </c>
      <c r="J285" s="26">
        <f t="shared" ref="J285:BU285" si="1884">-ROUND((1+I292)/I284,4)</f>
        <v>-2.2499999999999999E-2</v>
      </c>
      <c r="K285" s="26">
        <f t="shared" si="1884"/>
        <v>-2.24E-2</v>
      </c>
      <c r="L285" s="26">
        <f t="shared" si="1884"/>
        <v>-2.1899999999999999E-2</v>
      </c>
      <c r="M285" s="26">
        <f t="shared" si="1884"/>
        <v>-2.18E-2</v>
      </c>
      <c r="N285" s="26">
        <f t="shared" si="1884"/>
        <v>-2.1700000000000001E-2</v>
      </c>
      <c r="O285" s="26">
        <f t="shared" si="1884"/>
        <v>-2.1600000000000001E-2</v>
      </c>
      <c r="P285" s="26">
        <f t="shared" si="1884"/>
        <v>-2.12E-2</v>
      </c>
      <c r="Q285" s="26">
        <f t="shared" si="1884"/>
        <v>-2.1100000000000001E-2</v>
      </c>
      <c r="R285" s="26">
        <f t="shared" si="1884"/>
        <v>-2.07E-2</v>
      </c>
      <c r="S285" s="26">
        <f t="shared" si="1884"/>
        <v>-2.06E-2</v>
      </c>
      <c r="T285" s="26">
        <f t="shared" si="1884"/>
        <v>-2.0199999999999999E-2</v>
      </c>
      <c r="U285" s="26">
        <f t="shared" si="1884"/>
        <v>-2.01E-2</v>
      </c>
      <c r="V285" s="26">
        <f t="shared" si="1884"/>
        <v>-2.01E-2</v>
      </c>
      <c r="W285" s="26">
        <f t="shared" si="1884"/>
        <v>-1.9699999999999999E-2</v>
      </c>
      <c r="X285" s="26">
        <f t="shared" si="1884"/>
        <v>-1.9599999999999999E-2</v>
      </c>
      <c r="Y285" s="26">
        <f t="shared" si="1884"/>
        <v>-1.9199999999999998E-2</v>
      </c>
      <c r="Z285" s="26">
        <f t="shared" si="1884"/>
        <v>-1.9199999999999998E-2</v>
      </c>
      <c r="AA285" s="26">
        <f t="shared" si="1884"/>
        <v>-1.9099999999999999E-2</v>
      </c>
      <c r="AB285" s="26">
        <f t="shared" si="1884"/>
        <v>-1.8700000000000001E-2</v>
      </c>
      <c r="AC285" s="26">
        <f t="shared" si="1884"/>
        <v>-1.8700000000000001E-2</v>
      </c>
      <c r="AD285" s="26">
        <f t="shared" si="1884"/>
        <v>-1.8599999999999998E-2</v>
      </c>
      <c r="AE285" s="26">
        <f t="shared" si="1884"/>
        <v>-1.83E-2</v>
      </c>
      <c r="AF285" s="26">
        <f t="shared" si="1884"/>
        <v>-1.8200000000000001E-2</v>
      </c>
      <c r="AG285" s="26">
        <f t="shared" si="1884"/>
        <v>-1.7899999999999999E-2</v>
      </c>
      <c r="AH285" s="26">
        <f t="shared" si="1884"/>
        <v>-1.7899999999999999E-2</v>
      </c>
      <c r="AI285" s="26">
        <f t="shared" si="1884"/>
        <v>-1.7899999999999999E-2</v>
      </c>
      <c r="AJ285" s="26">
        <f t="shared" si="1884"/>
        <v>-1.7500000000000002E-2</v>
      </c>
      <c r="AK285" s="26">
        <f t="shared" si="1884"/>
        <v>-1.7500000000000002E-2</v>
      </c>
      <c r="AL285" s="26">
        <f t="shared" si="1884"/>
        <v>-1.7100000000000001E-2</v>
      </c>
      <c r="AM285" s="26">
        <f t="shared" si="1884"/>
        <v>-1.7100000000000001E-2</v>
      </c>
      <c r="AN285" s="26">
        <f t="shared" si="1884"/>
        <v>-1.6799999999999999E-2</v>
      </c>
      <c r="AO285" s="26">
        <f t="shared" si="1884"/>
        <v>-1.6799999999999999E-2</v>
      </c>
      <c r="AP285" s="26">
        <f t="shared" si="1884"/>
        <v>-1.6500000000000001E-2</v>
      </c>
      <c r="AQ285" s="26">
        <f t="shared" si="1884"/>
        <v>-1.6500000000000001E-2</v>
      </c>
      <c r="AR285" s="26">
        <f t="shared" si="1884"/>
        <v>-1.6299999999999999E-2</v>
      </c>
      <c r="AS285" s="26">
        <f t="shared" si="1884"/>
        <v>-1.6199999999999999E-2</v>
      </c>
      <c r="AT285" s="26">
        <f t="shared" si="1884"/>
        <v>-1.6299999999999999E-2</v>
      </c>
      <c r="AU285" s="26">
        <f t="shared" si="1884"/>
        <v>-1.6E-2</v>
      </c>
      <c r="AV285" s="26">
        <f t="shared" si="1884"/>
        <v>-1.6E-2</v>
      </c>
      <c r="AW285" s="26">
        <f t="shared" si="1884"/>
        <v>-1.5699999999999999E-2</v>
      </c>
      <c r="AX285" s="26">
        <f t="shared" si="1884"/>
        <v>-1.54E-2</v>
      </c>
      <c r="AY285" s="26">
        <f t="shared" si="1884"/>
        <v>-1.55E-2</v>
      </c>
      <c r="AZ285" s="26">
        <f t="shared" si="1884"/>
        <v>-1.52E-2</v>
      </c>
      <c r="BA285" s="26">
        <f t="shared" si="1884"/>
        <v>-1.52E-2</v>
      </c>
      <c r="BB285" s="26">
        <f t="shared" si="1884"/>
        <v>-1.4999999999999999E-2</v>
      </c>
      <c r="BC285" s="26">
        <f t="shared" si="1884"/>
        <v>-1.4999999999999999E-2</v>
      </c>
      <c r="BD285" s="26">
        <f t="shared" si="1884"/>
        <v>-1.4800000000000001E-2</v>
      </c>
      <c r="BE285" s="26">
        <f t="shared" si="1884"/>
        <v>-1.49E-2</v>
      </c>
      <c r="BF285" s="26">
        <f t="shared" si="1884"/>
        <v>-1.46E-2</v>
      </c>
      <c r="BG285" s="26">
        <f t="shared" si="1884"/>
        <v>-1.47E-2</v>
      </c>
      <c r="BH285" s="26">
        <f t="shared" si="1884"/>
        <v>-1.44E-2</v>
      </c>
      <c r="BI285" s="26">
        <f t="shared" si="1884"/>
        <v>-1.4200000000000001E-2</v>
      </c>
      <c r="BJ285" s="26">
        <f t="shared" si="1884"/>
        <v>-1.43E-2</v>
      </c>
      <c r="BK285" s="26">
        <f t="shared" si="1884"/>
        <v>-1.41E-2</v>
      </c>
      <c r="BL285" s="26">
        <f t="shared" si="1884"/>
        <v>-1.41E-2</v>
      </c>
      <c r="BM285" s="26">
        <f t="shared" si="1884"/>
        <v>-1.3899999999999999E-2</v>
      </c>
      <c r="BN285" s="26">
        <f t="shared" si="1884"/>
        <v>-1.37E-2</v>
      </c>
      <c r="BO285" s="26">
        <f t="shared" si="1884"/>
        <v>-1.38E-2</v>
      </c>
      <c r="BP285" s="26">
        <f t="shared" si="1884"/>
        <v>-1.3599999999999999E-2</v>
      </c>
      <c r="BQ285" s="26">
        <f t="shared" si="1884"/>
        <v>-1.38E-2</v>
      </c>
      <c r="BR285" s="26">
        <f t="shared" si="1884"/>
        <v>-1.3599999999999999E-2</v>
      </c>
      <c r="BS285" s="26">
        <f t="shared" si="1884"/>
        <v>-1.34E-2</v>
      </c>
      <c r="BT285" s="26">
        <f t="shared" si="1884"/>
        <v>-1.35E-2</v>
      </c>
      <c r="BU285" s="26">
        <f t="shared" si="1884"/>
        <v>-1.3299999999999999E-2</v>
      </c>
      <c r="BV285" s="26">
        <f t="shared" ref="BV285:CO285" si="1885">-ROUND((1+BU292)/BU284,4)</f>
        <v>-1.32E-2</v>
      </c>
      <c r="BW285" s="26">
        <f t="shared" si="1885"/>
        <v>-1.32E-2</v>
      </c>
      <c r="BX285" s="26">
        <f t="shared" si="1885"/>
        <v>-1.3100000000000001E-2</v>
      </c>
      <c r="BY285" s="26">
        <f t="shared" si="1885"/>
        <v>-1.32E-2</v>
      </c>
      <c r="BZ285" s="26">
        <f t="shared" si="1885"/>
        <v>-1.2999999999999999E-2</v>
      </c>
      <c r="CA285" s="26">
        <f t="shared" si="1885"/>
        <v>-1.29E-2</v>
      </c>
      <c r="CB285" s="26">
        <f t="shared" si="1885"/>
        <v>-1.2999999999999999E-2</v>
      </c>
      <c r="CC285" s="26">
        <f t="shared" si="1885"/>
        <v>-1.2800000000000001E-2</v>
      </c>
      <c r="CD285" s="26">
        <f t="shared" si="1885"/>
        <v>-1.2699999999999999E-2</v>
      </c>
      <c r="CE285" s="26">
        <f t="shared" si="1885"/>
        <v>-1.2800000000000001E-2</v>
      </c>
      <c r="CF285" s="26">
        <f t="shared" si="1885"/>
        <v>-1.2699999999999999E-2</v>
      </c>
      <c r="CG285" s="26">
        <f t="shared" si="1885"/>
        <v>-1.2500000000000001E-2</v>
      </c>
      <c r="CH285" s="26">
        <f t="shared" si="1885"/>
        <v>-1.24E-2</v>
      </c>
      <c r="CI285" s="26">
        <f t="shared" si="1885"/>
        <v>-1.26E-2</v>
      </c>
      <c r="CJ285" s="26">
        <f t="shared" si="1885"/>
        <v>-1.24E-2</v>
      </c>
      <c r="CK285" s="26">
        <f t="shared" si="1885"/>
        <v>-1.23E-2</v>
      </c>
      <c r="CL285" s="26">
        <f t="shared" si="1885"/>
        <v>-1.24E-2</v>
      </c>
      <c r="CM285" s="26">
        <f t="shared" si="1885"/>
        <v>-1.23E-2</v>
      </c>
      <c r="CN285" s="26">
        <f t="shared" si="1885"/>
        <v>-1.2200000000000001E-2</v>
      </c>
      <c r="CO285" s="26">
        <f t="shared" si="1885"/>
        <v>-1.24E-2</v>
      </c>
    </row>
    <row r="286" spans="2:93">
      <c r="B286" s="556" t="s">
        <v>1988</v>
      </c>
      <c r="C286" s="634" t="s">
        <v>2005</v>
      </c>
      <c r="D286" s="634"/>
      <c r="H286" s="17"/>
      <c r="I286" s="17">
        <f>-I270</f>
        <v>119780</v>
      </c>
      <c r="J286" s="17">
        <f t="shared" ref="J286:BU286" si="1886">-J270</f>
        <v>120978</v>
      </c>
      <c r="K286" s="17">
        <f t="shared" si="1886"/>
        <v>122188</v>
      </c>
      <c r="L286" s="17">
        <f t="shared" si="1886"/>
        <v>123410</v>
      </c>
      <c r="M286" s="17">
        <f t="shared" si="1886"/>
        <v>124644</v>
      </c>
      <c r="N286" s="17">
        <f t="shared" si="1886"/>
        <v>125890</v>
      </c>
      <c r="O286" s="17">
        <f t="shared" si="1886"/>
        <v>127149</v>
      </c>
      <c r="P286" s="17">
        <f t="shared" si="1886"/>
        <v>128738</v>
      </c>
      <c r="Q286" s="17">
        <f t="shared" si="1886"/>
        <v>130348</v>
      </c>
      <c r="R286" s="17">
        <f t="shared" si="1886"/>
        <v>131977</v>
      </c>
      <c r="S286" s="17">
        <f t="shared" si="1886"/>
        <v>133627</v>
      </c>
      <c r="T286" s="17">
        <f t="shared" si="1886"/>
        <v>135297</v>
      </c>
      <c r="U286" s="17">
        <f t="shared" si="1886"/>
        <v>136988</v>
      </c>
      <c r="V286" s="17">
        <f t="shared" si="1886"/>
        <v>138701</v>
      </c>
      <c r="W286" s="17">
        <f t="shared" si="1886"/>
        <v>140434</v>
      </c>
      <c r="X286" s="17">
        <f t="shared" si="1886"/>
        <v>142190</v>
      </c>
      <c r="Y286" s="17">
        <f t="shared" si="1886"/>
        <v>143612</v>
      </c>
      <c r="Z286" s="17">
        <f t="shared" si="1886"/>
        <v>145048</v>
      </c>
      <c r="AA286" s="17">
        <f t="shared" si="1886"/>
        <v>146498</v>
      </c>
      <c r="AB286" s="17">
        <f t="shared" si="1886"/>
        <v>147963</v>
      </c>
      <c r="AC286" s="17">
        <f t="shared" si="1886"/>
        <v>149443</v>
      </c>
      <c r="AD286" s="17">
        <f t="shared" si="1886"/>
        <v>150937</v>
      </c>
      <c r="AE286" s="17">
        <f t="shared" si="1886"/>
        <v>152447</v>
      </c>
      <c r="AF286" s="17">
        <f t="shared" si="1886"/>
        <v>153971</v>
      </c>
      <c r="AG286" s="17">
        <f t="shared" si="1886"/>
        <v>155511</v>
      </c>
      <c r="AH286" s="17">
        <f t="shared" si="1886"/>
        <v>157066</v>
      </c>
      <c r="AI286" s="17">
        <f t="shared" si="1886"/>
        <v>158637</v>
      </c>
      <c r="AJ286" s="17">
        <f t="shared" si="1886"/>
        <v>160223</v>
      </c>
      <c r="AK286" s="17">
        <f t="shared" si="1886"/>
        <v>161825</v>
      </c>
      <c r="AL286" s="17">
        <f t="shared" si="1886"/>
        <v>163444</v>
      </c>
      <c r="AM286" s="17">
        <f t="shared" si="1886"/>
        <v>165078</v>
      </c>
      <c r="AN286" s="17">
        <f t="shared" si="1886"/>
        <v>166729</v>
      </c>
      <c r="AO286" s="17">
        <f t="shared" si="1886"/>
        <v>168396</v>
      </c>
      <c r="AP286" s="17">
        <f t="shared" si="1886"/>
        <v>170080</v>
      </c>
      <c r="AQ286" s="17">
        <f t="shared" si="1886"/>
        <v>171781</v>
      </c>
      <c r="AR286" s="17">
        <f t="shared" si="1886"/>
        <v>173499</v>
      </c>
      <c r="AS286" s="17">
        <f t="shared" si="1886"/>
        <v>175234</v>
      </c>
      <c r="AT286" s="17">
        <f t="shared" si="1886"/>
        <v>176986</v>
      </c>
      <c r="AU286" s="17">
        <f t="shared" si="1886"/>
        <v>178756</v>
      </c>
      <c r="AV286" s="17">
        <f t="shared" si="1886"/>
        <v>180543</v>
      </c>
      <c r="AW286" s="17">
        <f t="shared" si="1886"/>
        <v>182349</v>
      </c>
      <c r="AX286" s="17">
        <f t="shared" si="1886"/>
        <v>184172</v>
      </c>
      <c r="AY286" s="17">
        <f t="shared" si="1886"/>
        <v>186014</v>
      </c>
      <c r="AZ286" s="17">
        <f t="shared" si="1886"/>
        <v>187874</v>
      </c>
      <c r="BA286" s="17">
        <f t="shared" si="1886"/>
        <v>189753</v>
      </c>
      <c r="BB286" s="17">
        <f t="shared" si="1886"/>
        <v>191650</v>
      </c>
      <c r="BC286" s="17">
        <f t="shared" si="1886"/>
        <v>193567</v>
      </c>
      <c r="BD286" s="17">
        <f t="shared" si="1886"/>
        <v>195503</v>
      </c>
      <c r="BE286" s="17">
        <f t="shared" si="1886"/>
        <v>197458</v>
      </c>
      <c r="BF286" s="17">
        <f t="shared" si="1886"/>
        <v>199432</v>
      </c>
      <c r="BG286" s="17">
        <f t="shared" si="1886"/>
        <v>201426</v>
      </c>
      <c r="BH286" s="17">
        <f t="shared" si="1886"/>
        <v>203441</v>
      </c>
      <c r="BI286" s="17">
        <f t="shared" si="1886"/>
        <v>205475</v>
      </c>
      <c r="BJ286" s="17">
        <f t="shared" si="1886"/>
        <v>207530</v>
      </c>
      <c r="BK286" s="17">
        <f t="shared" si="1886"/>
        <v>209605</v>
      </c>
      <c r="BL286" s="17">
        <f t="shared" si="1886"/>
        <v>211701</v>
      </c>
      <c r="BM286" s="17">
        <f t="shared" si="1886"/>
        <v>213818</v>
      </c>
      <c r="BN286" s="17">
        <f t="shared" si="1886"/>
        <v>215956</v>
      </c>
      <c r="BO286" s="17">
        <f t="shared" si="1886"/>
        <v>218116</v>
      </c>
      <c r="BP286" s="17">
        <f t="shared" si="1886"/>
        <v>220297</v>
      </c>
      <c r="BQ286" s="17">
        <f t="shared" si="1886"/>
        <v>222500</v>
      </c>
      <c r="BR286" s="17">
        <f t="shared" si="1886"/>
        <v>224725</v>
      </c>
      <c r="BS286" s="17">
        <f t="shared" si="1886"/>
        <v>226972</v>
      </c>
      <c r="BT286" s="17">
        <f t="shared" si="1886"/>
        <v>229242</v>
      </c>
      <c r="BU286" s="17">
        <f t="shared" si="1886"/>
        <v>231535</v>
      </c>
      <c r="BV286" s="17">
        <f t="shared" ref="BV286:CO286" si="1887">-BV270</f>
        <v>233850</v>
      </c>
      <c r="BW286" s="17">
        <f t="shared" si="1887"/>
        <v>236188</v>
      </c>
      <c r="BX286" s="17">
        <f t="shared" si="1887"/>
        <v>238550</v>
      </c>
      <c r="BY286" s="17">
        <f t="shared" si="1887"/>
        <v>240936</v>
      </c>
      <c r="BZ286" s="17">
        <f t="shared" si="1887"/>
        <v>243345</v>
      </c>
      <c r="CA286" s="17">
        <f t="shared" si="1887"/>
        <v>245779</v>
      </c>
      <c r="CB286" s="17">
        <f t="shared" si="1887"/>
        <v>248236</v>
      </c>
      <c r="CC286" s="17">
        <f t="shared" si="1887"/>
        <v>250719</v>
      </c>
      <c r="CD286" s="17">
        <f t="shared" si="1887"/>
        <v>253226</v>
      </c>
      <c r="CE286" s="17">
        <f t="shared" si="1887"/>
        <v>255758</v>
      </c>
      <c r="CF286" s="17">
        <f t="shared" si="1887"/>
        <v>258316</v>
      </c>
      <c r="CG286" s="17">
        <f t="shared" si="1887"/>
        <v>260899</v>
      </c>
      <c r="CH286" s="17">
        <f t="shared" si="1887"/>
        <v>263508</v>
      </c>
      <c r="CI286" s="17">
        <f t="shared" si="1887"/>
        <v>266143</v>
      </c>
      <c r="CJ286" s="17">
        <f t="shared" si="1887"/>
        <v>268804</v>
      </c>
      <c r="CK286" s="17">
        <f t="shared" si="1887"/>
        <v>271492</v>
      </c>
      <c r="CL286" s="17">
        <f t="shared" si="1887"/>
        <v>274207</v>
      </c>
      <c r="CM286" s="17">
        <f t="shared" si="1887"/>
        <v>276949</v>
      </c>
      <c r="CN286" s="17">
        <f t="shared" si="1887"/>
        <v>279719</v>
      </c>
      <c r="CO286" s="17">
        <f t="shared" si="1887"/>
        <v>282516</v>
      </c>
    </row>
    <row r="287" spans="2:93">
      <c r="B287" s="556" t="s">
        <v>1989</v>
      </c>
      <c r="C287" s="634" t="s">
        <v>2007</v>
      </c>
      <c r="D287" s="634"/>
      <c r="E287" s="639">
        <v>0</v>
      </c>
      <c r="H287" s="17">
        <f>E287</f>
        <v>0</v>
      </c>
      <c r="I287" s="17">
        <f>I282+I283+I286</f>
        <v>-973261.99</v>
      </c>
      <c r="J287" s="17">
        <f t="shared" ref="J287:BU287" si="1888">J282+J283+J286</f>
        <v>-1946529.77</v>
      </c>
      <c r="K287" s="17">
        <f t="shared" si="1888"/>
        <v>-2924618.06</v>
      </c>
      <c r="L287" s="17">
        <f t="shared" si="1888"/>
        <v>-3887681.77</v>
      </c>
      <c r="M287" s="17">
        <f t="shared" si="1888"/>
        <v>-4855365.54</v>
      </c>
      <c r="N287" s="17">
        <f t="shared" si="1888"/>
        <v>-5827665.8100000005</v>
      </c>
      <c r="O287" s="17">
        <f t="shared" si="1888"/>
        <v>-6805950.8000000007</v>
      </c>
      <c r="P287" s="17">
        <f t="shared" si="1888"/>
        <v>-7775737.830000001</v>
      </c>
      <c r="Q287" s="17">
        <f t="shared" si="1888"/>
        <v>-8752399.9400000013</v>
      </c>
      <c r="R287" s="17">
        <f t="shared" si="1888"/>
        <v>-9720022.370000001</v>
      </c>
      <c r="S287" s="17">
        <f t="shared" si="1888"/>
        <v>-10694361.310000001</v>
      </c>
      <c r="T287" s="17">
        <f t="shared" si="1888"/>
        <v>-11659096.99</v>
      </c>
      <c r="U287" s="17">
        <f t="shared" si="1888"/>
        <v>-12630378.310000001</v>
      </c>
      <c r="V287" s="17">
        <f t="shared" si="1888"/>
        <v>-13613800</v>
      </c>
      <c r="W287" s="17">
        <f t="shared" si="1888"/>
        <v>-14586905.289999999</v>
      </c>
      <c r="X287" s="17">
        <f t="shared" si="1888"/>
        <v>-15565057.219999999</v>
      </c>
      <c r="Y287" s="17">
        <f t="shared" si="1888"/>
        <v>-16529897.799999999</v>
      </c>
      <c r="Z287" s="17">
        <f t="shared" si="1888"/>
        <v>-17504386.91</v>
      </c>
      <c r="AA287" s="17">
        <f t="shared" si="1888"/>
        <v>-18482732.149999999</v>
      </c>
      <c r="AB287" s="17">
        <f t="shared" si="1888"/>
        <v>-19447068.329999998</v>
      </c>
      <c r="AC287" s="17">
        <f t="shared" si="1888"/>
        <v>-20421047.5</v>
      </c>
      <c r="AD287" s="17">
        <f t="shared" si="1888"/>
        <v>-21398699.219999999</v>
      </c>
      <c r="AE287" s="17">
        <f t="shared" si="1888"/>
        <v>-22367741.759999998</v>
      </c>
      <c r="AF287" s="17">
        <f t="shared" si="1888"/>
        <v>-23340285.559999999</v>
      </c>
      <c r="AG287" s="17">
        <f t="shared" si="1888"/>
        <v>-24303799.890000001</v>
      </c>
      <c r="AH287" s="17">
        <f t="shared" si="1888"/>
        <v>-25276949.460000001</v>
      </c>
      <c r="AI287" s="17">
        <f t="shared" si="1888"/>
        <v>-26259830.18</v>
      </c>
      <c r="AJ287" s="17">
        <f t="shared" si="1888"/>
        <v>-27226776.210000001</v>
      </c>
      <c r="AK287" s="17">
        <f t="shared" si="1888"/>
        <v>-28203391.93</v>
      </c>
      <c r="AL287" s="17">
        <f t="shared" si="1888"/>
        <v>-29163491.34</v>
      </c>
      <c r="AM287" s="17">
        <f t="shared" si="1888"/>
        <v>-30133192.18</v>
      </c>
      <c r="AN287" s="17">
        <f t="shared" si="1888"/>
        <v>-31092482.329999998</v>
      </c>
      <c r="AO287" s="17">
        <f t="shared" si="1888"/>
        <v>-32061365.669999998</v>
      </c>
      <c r="AP287" s="17">
        <f t="shared" si="1888"/>
        <v>-33019426.159999996</v>
      </c>
      <c r="AQ287" s="17">
        <f t="shared" si="1888"/>
        <v>-33987067.049999997</v>
      </c>
      <c r="AR287" s="17">
        <f t="shared" si="1888"/>
        <v>-34950434.869999997</v>
      </c>
      <c r="AS287" s="17">
        <f t="shared" si="1888"/>
        <v>-35916391.969999999</v>
      </c>
      <c r="AT287" s="17">
        <f t="shared" si="1888"/>
        <v>-36899123.810000002</v>
      </c>
      <c r="AU287" s="17">
        <f t="shared" si="1888"/>
        <v>-37870124.890000001</v>
      </c>
      <c r="AV287" s="17">
        <f t="shared" si="1888"/>
        <v>-38850836.539999999</v>
      </c>
      <c r="AW287" s="17">
        <f t="shared" si="1888"/>
        <v>-39819363.490000002</v>
      </c>
      <c r="AX287" s="17">
        <f t="shared" si="1888"/>
        <v>-40775365.020000003</v>
      </c>
      <c r="AY287" s="17">
        <f t="shared" si="1888"/>
        <v>-41748404.050000004</v>
      </c>
      <c r="AZ287" s="17">
        <f t="shared" si="1888"/>
        <v>-42708516.000000007</v>
      </c>
      <c r="BA287" s="17">
        <f t="shared" si="1888"/>
        <v>-43678228.81000001</v>
      </c>
      <c r="BB287" s="17">
        <f t="shared" si="1888"/>
        <v>-44642230.590000011</v>
      </c>
      <c r="BC287" s="17">
        <f t="shared" si="1888"/>
        <v>-45615871.890000008</v>
      </c>
      <c r="BD287" s="17">
        <f t="shared" si="1888"/>
        <v>-46583530.860000007</v>
      </c>
      <c r="BE287" s="17">
        <f t="shared" si="1888"/>
        <v>-47568804.24000001</v>
      </c>
      <c r="BF287" s="17">
        <f t="shared" si="1888"/>
        <v>-48539879.420000009</v>
      </c>
      <c r="BG287" s="17">
        <f t="shared" si="1888"/>
        <v>-49528763.020000011</v>
      </c>
      <c r="BH287" s="17">
        <f t="shared" si="1888"/>
        <v>-50502999.760000013</v>
      </c>
      <c r="BI287" s="17">
        <f t="shared" si="1888"/>
        <v>-51470459.080000013</v>
      </c>
      <c r="BJ287" s="17">
        <f t="shared" si="1888"/>
        <v>-52455935.440000013</v>
      </c>
      <c r="BK287" s="17">
        <f t="shared" si="1888"/>
        <v>-53434414.610000014</v>
      </c>
      <c r="BL287" s="17">
        <f t="shared" si="1888"/>
        <v>-54422678.620000012</v>
      </c>
      <c r="BM287" s="17">
        <f t="shared" si="1888"/>
        <v>-55403634.290000014</v>
      </c>
      <c r="BN287" s="17">
        <f t="shared" si="1888"/>
        <v>-56377036.800000012</v>
      </c>
      <c r="BO287" s="17">
        <f t="shared" si="1888"/>
        <v>-57368941.160000011</v>
      </c>
      <c r="BP287" s="17">
        <f t="shared" si="1888"/>
        <v>-58353052.830000013</v>
      </c>
      <c r="BQ287" s="17">
        <f t="shared" si="1888"/>
        <v>-59364894.610000014</v>
      </c>
      <c r="BR287" s="17">
        <f t="shared" si="1888"/>
        <v>-60368786.910000011</v>
      </c>
      <c r="BS287" s="17">
        <f t="shared" si="1888"/>
        <v>-61364469.81000001</v>
      </c>
      <c r="BT287" s="17">
        <f t="shared" si="1888"/>
        <v>-62379324.800000012</v>
      </c>
      <c r="BU287" s="17">
        <f t="shared" si="1888"/>
        <v>-63385712.38000001</v>
      </c>
      <c r="BV287" s="17">
        <f t="shared" ref="BV287:CO287" si="1889">BV282+BV283+BV286</f>
        <v>-64392763.420000009</v>
      </c>
      <c r="BW287" s="17">
        <f t="shared" si="1889"/>
        <v>-65409885.470000006</v>
      </c>
      <c r="BX287" s="17">
        <f t="shared" si="1889"/>
        <v>-66427588.900000006</v>
      </c>
      <c r="BY287" s="17">
        <f t="shared" si="1889"/>
        <v>-67465154.480000004</v>
      </c>
      <c r="BZ287" s="17">
        <f t="shared" si="1889"/>
        <v>-68493531.13000001</v>
      </c>
      <c r="CA287" s="17">
        <f t="shared" si="1889"/>
        <v>-69522310.700000003</v>
      </c>
      <c r="CB287" s="17">
        <f t="shared" si="1889"/>
        <v>-70571357.960000008</v>
      </c>
      <c r="CC287" s="17">
        <f t="shared" si="1889"/>
        <v>-71610737.270000011</v>
      </c>
      <c r="CD287" s="17">
        <f t="shared" si="1889"/>
        <v>-72650330.88000001</v>
      </c>
      <c r="CE287" s="17">
        <f t="shared" si="1889"/>
        <v>-73710602.170000017</v>
      </c>
      <c r="CF287" s="17">
        <f t="shared" si="1889"/>
        <v>-74771091.460000023</v>
      </c>
      <c r="CG287" s="17">
        <f t="shared" si="1889"/>
        <v>-75821209.530000016</v>
      </c>
      <c r="CH287" s="17">
        <f t="shared" si="1889"/>
        <v>-76871235.76000002</v>
      </c>
      <c r="CI287" s="17">
        <f t="shared" si="1889"/>
        <v>-77953160.230000019</v>
      </c>
      <c r="CJ287" s="17">
        <f t="shared" si="1889"/>
        <v>-79024292.500000015</v>
      </c>
      <c r="CK287" s="17">
        <f t="shared" si="1889"/>
        <v>-80095222.140000015</v>
      </c>
      <c r="CL287" s="17">
        <f t="shared" si="1889"/>
        <v>-81187884.140000015</v>
      </c>
      <c r="CM287" s="17">
        <f t="shared" si="1889"/>
        <v>-82280339.460000008</v>
      </c>
      <c r="CN287" s="17">
        <f t="shared" si="1889"/>
        <v>-83372474.13000001</v>
      </c>
      <c r="CO287" s="17">
        <f t="shared" si="1889"/>
        <v>-84498244.640000015</v>
      </c>
    </row>
    <row r="288" spans="2:93">
      <c r="B288" s="556" t="s">
        <v>2008</v>
      </c>
      <c r="C288" s="634"/>
      <c r="D288" s="634"/>
      <c r="H288" s="17"/>
      <c r="I288" s="26">
        <f>-I287/I279</f>
        <v>2.011237979914033E-2</v>
      </c>
      <c r="J288" s="26">
        <f t="shared" ref="J288" si="1890">-J287/J279</f>
        <v>3.9826613034606599E-2</v>
      </c>
      <c r="K288" s="26">
        <f t="shared" ref="K288" si="1891">-K287/K279</f>
        <v>5.9246146497459906E-2</v>
      </c>
      <c r="L288" s="26">
        <f t="shared" ref="L288" si="1892">-L287/L279</f>
        <v>7.7975880867678371E-2</v>
      </c>
      <c r="M288" s="26">
        <f t="shared" ref="M288" si="1893">-M287/M279</f>
        <v>9.6420668576577703E-2</v>
      </c>
      <c r="N288" s="26">
        <f t="shared" ref="N288" si="1894">-N287/N279</f>
        <v>0.11458333783305502</v>
      </c>
      <c r="O288" s="26">
        <f t="shared" ref="O288" si="1895">-O287/O279</f>
        <v>0.1321662617475273</v>
      </c>
      <c r="P288" s="26">
        <f t="shared" ref="P288" si="1896">-P287/P279</f>
        <v>0.14913458548604208</v>
      </c>
      <c r="Q288" s="26">
        <f t="shared" ref="Q288" si="1897">-Q287/Q279</f>
        <v>0.16579402965772927</v>
      </c>
      <c r="R288" s="26">
        <f t="shared" ref="R288" si="1898">-R287/R279</f>
        <v>0.1818502764642343</v>
      </c>
      <c r="S288" s="26">
        <f t="shared" ref="S288" si="1899">-S287/S279</f>
        <v>0.19760891191138438</v>
      </c>
      <c r="T288" s="26">
        <f t="shared" ref="T288" si="1900">-T287/T279</f>
        <v>0.21277547046466536</v>
      </c>
      <c r="U288" s="26">
        <f t="shared" ref="U288" si="1901">-U287/U279</f>
        <v>0.22765540512800328</v>
      </c>
      <c r="V288" s="26">
        <f t="shared" ref="V288" si="1902">-V287/V279</f>
        <v>0.24235162837280846</v>
      </c>
      <c r="W288" s="26">
        <f t="shared" ref="W288" si="1903">-W287/W279</f>
        <v>0.25646889841614662</v>
      </c>
      <c r="X288" s="26">
        <f t="shared" ref="X288" si="1904">-X287/X279</f>
        <v>0.27095732290423857</v>
      </c>
      <c r="Y288" s="26">
        <f t="shared" ref="Y288" si="1905">-Y287/Y279</f>
        <v>0.28490427409448815</v>
      </c>
      <c r="Z288" s="26">
        <f t="shared" ref="Z288" si="1906">-Z287/Z279</f>
        <v>0.29871314108864133</v>
      </c>
      <c r="AA288" s="26">
        <f t="shared" ref="AA288" si="1907">-AA287/AA279</f>
        <v>0.31228578928612633</v>
      </c>
      <c r="AB288" s="26">
        <f t="shared" ref="AB288" si="1908">-AB287/AB279</f>
        <v>0.32532603445579639</v>
      </c>
      <c r="AC288" s="26">
        <f t="shared" ref="AC288" si="1909">-AC287/AC279</f>
        <v>0.33823715955130396</v>
      </c>
      <c r="AD288" s="26">
        <f t="shared" ref="AD288" si="1910">-AD287/AD279</f>
        <v>0.35092095222844577</v>
      </c>
      <c r="AE288" s="26">
        <f t="shared" ref="AE288" si="1911">-AE287/AE279</f>
        <v>0.36318064053298715</v>
      </c>
      <c r="AF288" s="26">
        <f t="shared" ref="AF288" si="1912">-AF287/AF279</f>
        <v>0.3752194476604877</v>
      </c>
      <c r="AG288" s="26">
        <f t="shared" ref="AG288" si="1913">-AG287/AG279</f>
        <v>0.38684054429397235</v>
      </c>
      <c r="AH288" s="26">
        <f t="shared" ref="AH288" si="1914">-AH287/AH279</f>
        <v>0.39834657872868706</v>
      </c>
      <c r="AI288" s="26">
        <f t="shared" ref="AI288" si="1915">-AI287/AI279</f>
        <v>0.40973869073835018</v>
      </c>
      <c r="AJ288" s="26">
        <f t="shared" ref="AJ288" si="1916">-AJ287/AJ279</f>
        <v>0.42061999213917844</v>
      </c>
      <c r="AK288" s="26">
        <f t="shared" ref="AK288" si="1917">-AK287/AK279</f>
        <v>0.43139356091083342</v>
      </c>
      <c r="AL288" s="26">
        <f t="shared" ref="AL288" si="1918">-AL287/AL279</f>
        <v>0.44166242960648083</v>
      </c>
      <c r="AM288" s="26">
        <f t="shared" ref="AM288" si="1919">-AM287/AM279</f>
        <v>0.45182963112747959</v>
      </c>
      <c r="AN288" s="26">
        <f t="shared" ref="AN288" si="1920">-AN287/AN279</f>
        <v>0.46159765002720049</v>
      </c>
      <c r="AO288" s="26">
        <f t="shared" ref="AO288" si="1921">-AO287/AO279</f>
        <v>0.47126896112506211</v>
      </c>
      <c r="AP288" s="26">
        <f t="shared" ref="AP288" si="1922">-AP287/AP279</f>
        <v>0.48054600016087434</v>
      </c>
      <c r="AQ288" s="26">
        <f t="shared" ref="AQ288" si="1923">-AQ287/AQ279</f>
        <v>0.48973118575967667</v>
      </c>
      <c r="AR288" s="26">
        <f t="shared" ref="AR288" si="1924">-AR287/AR279</f>
        <v>0.49862641794105</v>
      </c>
      <c r="AS288" s="26">
        <f t="shared" ref="AS288" si="1925">-AS287/AS279</f>
        <v>0.50733407309761103</v>
      </c>
      <c r="AT288" s="26">
        <f t="shared" ref="AT288" si="1926">-AT287/AT279</f>
        <v>0.51605501879570215</v>
      </c>
      <c r="AU288" s="26">
        <f t="shared" ref="AU288" si="1927">-AU287/AU279</f>
        <v>0.52439110490617857</v>
      </c>
      <c r="AV288" s="26">
        <f t="shared" ref="AV288" si="1928">-AV287/AV279</f>
        <v>0.5326446575676681</v>
      </c>
      <c r="AW288" s="26">
        <f t="shared" ref="AW288" si="1929">-AW287/AW279</f>
        <v>0.54051797475587282</v>
      </c>
      <c r="AX288" s="26">
        <f t="shared" ref="AX288" si="1930">-AX287/AX279</f>
        <v>0.54801482958909564</v>
      </c>
      <c r="AY288" s="26">
        <f t="shared" ref="AY288" si="1931">-AY287/AY279</f>
        <v>0.55553695858686991</v>
      </c>
      <c r="AZ288" s="26">
        <f t="shared" ref="AZ288" si="1932">-AZ287/AZ279</f>
        <v>0.5626860948583311</v>
      </c>
      <c r="BA288" s="26">
        <f t="shared" ref="BA288" si="1933">-BA287/BA279</f>
        <v>0.56976445132066189</v>
      </c>
      <c r="BB288" s="26">
        <f t="shared" ref="BB288" si="1934">-BB287/BB279</f>
        <v>0.57657371546270464</v>
      </c>
      <c r="BC288" s="26">
        <f t="shared" ref="BC288" si="1935">-BC287/BC279</f>
        <v>0.58331556230551351</v>
      </c>
      <c r="BD288" s="26">
        <f t="shared" ref="BD288" si="1936">-BD287/BD279</f>
        <v>0.58979164163336195</v>
      </c>
      <c r="BE288" s="26">
        <f t="shared" ref="BE288" si="1937">-BE287/BE279</f>
        <v>0.59630310741765236</v>
      </c>
      <c r="BF288" s="26">
        <f t="shared" ref="BF288" si="1938">-BF287/BF279</f>
        <v>0.60245159044660423</v>
      </c>
      <c r="BG288" s="26">
        <f t="shared" ref="BG288" si="1939">-BG287/BG279</f>
        <v>0.60863870844636336</v>
      </c>
      <c r="BH288" s="26">
        <f t="shared" ref="BH288" si="1940">-BH287/BH279</f>
        <v>0.61446604439178354</v>
      </c>
      <c r="BI288" s="26">
        <f t="shared" ref="BI288" si="1941">-BI287/BI279</f>
        <v>0.62003667626015235</v>
      </c>
      <c r="BJ288" s="26">
        <f t="shared" ref="BJ288" si="1942">-BJ287/BJ279</f>
        <v>0.6256516627464993</v>
      </c>
      <c r="BK288" s="26">
        <f t="shared" ref="BK288" si="1943">-BK287/BK279</f>
        <v>0.63101204303733882</v>
      </c>
      <c r="BL288" s="26">
        <f t="shared" ref="BL288" si="1944">-BL287/BL279</f>
        <v>0.63631935235553705</v>
      </c>
      <c r="BM288" s="26">
        <f t="shared" ref="BM288" si="1945">-BM287/BM279</f>
        <v>0.64137510461804426</v>
      </c>
      <c r="BN288" s="26">
        <f t="shared" ref="BN288" si="1946">-BN287/BN279</f>
        <v>0.64618179010864207</v>
      </c>
      <c r="BO288" s="26">
        <f t="shared" ref="BO288" si="1947">-BO287/BO279</f>
        <v>0.65104038652260976</v>
      </c>
      <c r="BP288" s="26">
        <f t="shared" ref="BP288" si="1948">-BP287/BP279</f>
        <v>0.65565186725412516</v>
      </c>
      <c r="BQ288" s="26">
        <f t="shared" ref="BQ288" si="1949">-BQ287/BQ279</f>
        <v>0.66041669861935726</v>
      </c>
      <c r="BR288" s="26">
        <f t="shared" ref="BR288" si="1950">-BR287/BR279</f>
        <v>0.66493534360360085</v>
      </c>
      <c r="BS288" s="26">
        <f t="shared" ref="BS288" si="1951">-BS287/BS279</f>
        <v>0.66921024246780136</v>
      </c>
      <c r="BT288" s="26">
        <f t="shared" ref="BT288" si="1952">-BT287/BT279</f>
        <v>0.67354231684554866</v>
      </c>
      <c r="BU288" s="26">
        <f t="shared" ref="BU288" si="1953">-BU287/BU279</f>
        <v>0.67763248821896027</v>
      </c>
      <c r="BV288" s="26">
        <f t="shared" ref="BV288" si="1954">-BV287/BV279</f>
        <v>0.68158266435258974</v>
      </c>
      <c r="BW288" s="26">
        <f t="shared" ref="BW288" si="1955">-BW287/BW279</f>
        <v>0.68549372785665164</v>
      </c>
      <c r="BX288" s="26">
        <f t="shared" ref="BX288" si="1956">-BX287/BX279</f>
        <v>0.68926656559290422</v>
      </c>
      <c r="BY288" s="26">
        <f t="shared" ref="BY288" si="1957">-BY287/BY279</f>
        <v>0.69310154836713977</v>
      </c>
      <c r="BZ288" s="26">
        <f t="shared" ref="BZ288" si="1958">-BZ287/BZ279</f>
        <v>0.69669955076981682</v>
      </c>
      <c r="CA288" s="26">
        <f t="shared" ref="CA288" si="1959">-CA287/CA279</f>
        <v>0.70016242459938771</v>
      </c>
      <c r="CB288" s="26">
        <f t="shared" ref="CB288" si="1960">-CB287/CB279</f>
        <v>0.70369051938915206</v>
      </c>
      <c r="CC288" s="26">
        <f t="shared" ref="CC288" si="1961">-CC287/CC279</f>
        <v>0.70698466953707106</v>
      </c>
      <c r="CD288" s="26">
        <f t="shared" ref="CD288" si="1962">-CD287/CD279</f>
        <v>0.71014669949281917</v>
      </c>
      <c r="CE288" s="26">
        <f t="shared" ref="CE288" si="1963">-CE287/CE279</f>
        <v>0.71337692999349456</v>
      </c>
      <c r="CF288" s="26">
        <f t="shared" ref="CF288" si="1964">-CF287/CF279</f>
        <v>0.71647567129457967</v>
      </c>
      <c r="CG288" s="26">
        <f t="shared" ref="CG288" si="1965">-CG287/CG279</f>
        <v>0.71934472108567749</v>
      </c>
      <c r="CH288" s="26">
        <f t="shared" ref="CH288" si="1966">-CH287/CH279</f>
        <v>0.72208585917883328</v>
      </c>
      <c r="CI288" s="26">
        <f t="shared" ref="CI288" si="1967">-CI287/CI279</f>
        <v>0.72499887008693797</v>
      </c>
      <c r="CJ288" s="26">
        <f t="shared" ref="CJ288" si="1968">-CJ287/CJ279</f>
        <v>0.72768403148909899</v>
      </c>
      <c r="CK288" s="26">
        <f t="shared" ref="CK288" si="1969">-CK287/CK279</f>
        <v>0.7302431037719912</v>
      </c>
      <c r="CL288" s="26">
        <f t="shared" ref="CL288" si="1970">-CL287/CL279</f>
        <v>0.73287634100156507</v>
      </c>
      <c r="CM288" s="26">
        <f t="shared" ref="CM288" si="1971">-CM287/CM279</f>
        <v>0.73538400418845618</v>
      </c>
      <c r="CN288" s="26">
        <f t="shared" ref="CN288" si="1972">-CN287/CN279</f>
        <v>0.73776732950624602</v>
      </c>
      <c r="CO288" s="26">
        <f t="shared" ref="CO288" si="1973">-CO287/CO279</f>
        <v>0.7403260675882315</v>
      </c>
    </row>
    <row r="289" spans="2:93">
      <c r="B289" s="556"/>
      <c r="C289" s="634"/>
      <c r="D289" s="634"/>
      <c r="H289" s="17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O289" s="26"/>
      <c r="BP289" s="26"/>
      <c r="BQ289" s="26"/>
      <c r="BR289" s="26"/>
      <c r="BS289" s="26"/>
      <c r="BT289" s="26"/>
      <c r="BU289" s="26"/>
      <c r="BV289" s="26"/>
      <c r="BW289" s="26"/>
      <c r="BX289" s="26"/>
      <c r="BY289" s="26"/>
      <c r="BZ289" s="26"/>
      <c r="CA289" s="26"/>
      <c r="CB289" s="26"/>
      <c r="CC289" s="26"/>
      <c r="CD289" s="26"/>
      <c r="CE289" s="26"/>
      <c r="CF289" s="26"/>
      <c r="CG289" s="26"/>
      <c r="CH289" s="26"/>
      <c r="CI289" s="26"/>
      <c r="CJ289" s="26"/>
      <c r="CK289" s="26"/>
      <c r="CL289" s="26"/>
      <c r="CM289" s="26"/>
      <c r="CN289" s="26"/>
      <c r="CO289" s="26"/>
    </row>
    <row r="290" spans="2:93">
      <c r="B290" s="556" t="s">
        <v>2000</v>
      </c>
      <c r="C290" s="634" t="s">
        <v>2005</v>
      </c>
      <c r="D290" s="634"/>
      <c r="H290" s="17">
        <f>H267+H282</f>
        <v>0</v>
      </c>
      <c r="I290" s="17">
        <f t="shared" ref="I290:BT290" si="1974">I267+I282</f>
        <v>47912068.890000008</v>
      </c>
      <c r="J290" s="17">
        <f t="shared" si="1974"/>
        <v>47417927.900000006</v>
      </c>
      <c r="K290" s="17">
        <f t="shared" si="1974"/>
        <v>46928572.120000005</v>
      </c>
      <c r="L290" s="17">
        <f t="shared" si="1974"/>
        <v>46439234.830000006</v>
      </c>
      <c r="M290" s="17">
        <f t="shared" si="1974"/>
        <v>45969809.120000005</v>
      </c>
      <c r="N290" s="17">
        <f t="shared" si="1974"/>
        <v>45500700.350000009</v>
      </c>
      <c r="O290" s="17">
        <f t="shared" si="1974"/>
        <v>45031961.080000006</v>
      </c>
      <c r="P290" s="17">
        <f t="shared" si="1974"/>
        <v>44689421.090000004</v>
      </c>
      <c r="Q290" s="17">
        <f t="shared" si="1974"/>
        <v>44363327.06000001</v>
      </c>
      <c r="R290" s="17">
        <f t="shared" si="1974"/>
        <v>44038402.950000003</v>
      </c>
      <c r="S290" s="17">
        <f t="shared" si="1974"/>
        <v>43730665.520000011</v>
      </c>
      <c r="T290" s="17">
        <f t="shared" si="1974"/>
        <v>43424459.580000006</v>
      </c>
      <c r="U290" s="17">
        <f t="shared" si="1974"/>
        <v>43136208.900000006</v>
      </c>
      <c r="V290" s="17">
        <f t="shared" si="1974"/>
        <v>42849869.580000006</v>
      </c>
      <c r="W290" s="17">
        <f t="shared" si="1974"/>
        <v>42559950.890000008</v>
      </c>
      <c r="X290" s="17">
        <f t="shared" si="1974"/>
        <v>42289017.600000009</v>
      </c>
      <c r="Y290" s="17">
        <f t="shared" si="1974"/>
        <v>41879624.670000009</v>
      </c>
      <c r="Z290" s="17">
        <f t="shared" si="1974"/>
        <v>41489231.090000011</v>
      </c>
      <c r="AA290" s="17">
        <f t="shared" si="1974"/>
        <v>41094932.980000004</v>
      </c>
      <c r="AB290" s="17">
        <f t="shared" si="1974"/>
        <v>40702580.74000001</v>
      </c>
      <c r="AC290" s="17">
        <f t="shared" si="1974"/>
        <v>40330097.56000001</v>
      </c>
      <c r="AD290" s="17">
        <f t="shared" si="1974"/>
        <v>39953890.390000008</v>
      </c>
      <c r="AE290" s="17">
        <f t="shared" si="1974"/>
        <v>39579988.670000009</v>
      </c>
      <c r="AF290" s="17">
        <f t="shared" si="1974"/>
        <v>39220733.13000001</v>
      </c>
      <c r="AG290" s="17">
        <f t="shared" si="1974"/>
        <v>38864074.330000013</v>
      </c>
      <c r="AH290" s="17">
        <f t="shared" si="1974"/>
        <v>38522603.000000007</v>
      </c>
      <c r="AI290" s="17">
        <f t="shared" si="1974"/>
        <v>38177717.430000007</v>
      </c>
      <c r="AJ290" s="17">
        <f t="shared" si="1974"/>
        <v>37829382.710000008</v>
      </c>
      <c r="AK290" s="17">
        <f t="shared" si="1974"/>
        <v>37503328.680000007</v>
      </c>
      <c r="AL290" s="17">
        <f t="shared" si="1974"/>
        <v>37174013.960000008</v>
      </c>
      <c r="AM290" s="17">
        <f t="shared" si="1974"/>
        <v>36867688.550000012</v>
      </c>
      <c r="AN290" s="17">
        <f t="shared" si="1974"/>
        <v>36558299.710000008</v>
      </c>
      <c r="AO290" s="17">
        <f t="shared" si="1974"/>
        <v>36265924.560000017</v>
      </c>
      <c r="AP290" s="17">
        <f t="shared" si="1974"/>
        <v>35970625.220000014</v>
      </c>
      <c r="AQ290" s="17">
        <f t="shared" si="1974"/>
        <v>35692884.730000019</v>
      </c>
      <c r="AR290" s="17">
        <f t="shared" si="1974"/>
        <v>35412366.840000018</v>
      </c>
      <c r="AS290" s="17">
        <f t="shared" si="1974"/>
        <v>35142993.020000018</v>
      </c>
      <c r="AT290" s="17">
        <f t="shared" si="1974"/>
        <v>34877969.920000017</v>
      </c>
      <c r="AU290" s="17">
        <f t="shared" si="1974"/>
        <v>34603182.080000013</v>
      </c>
      <c r="AV290" s="17">
        <f t="shared" si="1974"/>
        <v>34347204.000000015</v>
      </c>
      <c r="AW290" s="17">
        <f t="shared" si="1974"/>
        <v>34088666.350000016</v>
      </c>
      <c r="AX290" s="17">
        <f t="shared" si="1974"/>
        <v>33849534.400000013</v>
      </c>
      <c r="AY290" s="17">
        <f t="shared" si="1974"/>
        <v>33630221.870000012</v>
      </c>
      <c r="AZ290" s="17">
        <f t="shared" si="1974"/>
        <v>33401238.840000011</v>
      </c>
      <c r="BA290" s="17">
        <f t="shared" si="1974"/>
        <v>33192623.890000008</v>
      </c>
      <c r="BB290" s="17">
        <f t="shared" si="1974"/>
        <v>32981922.080000006</v>
      </c>
      <c r="BC290" s="17">
        <f t="shared" si="1974"/>
        <v>32784522.300000004</v>
      </c>
      <c r="BD290" s="17">
        <f t="shared" si="1974"/>
        <v>32585148.000000007</v>
      </c>
      <c r="BE290" s="17">
        <f t="shared" si="1974"/>
        <v>32399499.030000009</v>
      </c>
      <c r="BF290" s="17">
        <f t="shared" si="1974"/>
        <v>32204055.650000006</v>
      </c>
      <c r="BG290" s="17">
        <f t="shared" si="1974"/>
        <v>32030709.470000006</v>
      </c>
      <c r="BH290" s="17">
        <f t="shared" si="1974"/>
        <v>31847531.870000005</v>
      </c>
      <c r="BI290" s="17">
        <f t="shared" si="1974"/>
        <v>31687058.130000003</v>
      </c>
      <c r="BJ290" s="17">
        <f t="shared" si="1974"/>
        <v>31541499.810000002</v>
      </c>
      <c r="BK290" s="17">
        <f t="shared" si="1974"/>
        <v>31386142.450000003</v>
      </c>
      <c r="BL290" s="17">
        <f t="shared" si="1974"/>
        <v>31246084.280000001</v>
      </c>
      <c r="BM290" s="17">
        <f t="shared" si="1974"/>
        <v>31104625.270000003</v>
      </c>
      <c r="BN290" s="17">
        <f t="shared" si="1974"/>
        <v>30978942.600000001</v>
      </c>
      <c r="BO290" s="17">
        <f t="shared" si="1974"/>
        <v>30869366.090000004</v>
      </c>
      <c r="BP290" s="17">
        <f t="shared" si="1974"/>
        <v>30749925.730000004</v>
      </c>
      <c r="BQ290" s="17">
        <f t="shared" si="1974"/>
        <v>30647003.060000002</v>
      </c>
      <c r="BR290" s="17">
        <f t="shared" si="1974"/>
        <v>30525162.280000001</v>
      </c>
      <c r="BS290" s="17">
        <f t="shared" si="1974"/>
        <v>30420170.980000004</v>
      </c>
      <c r="BT290" s="17">
        <f t="shared" si="1974"/>
        <v>30332378.080000006</v>
      </c>
      <c r="BU290" s="17">
        <f t="shared" ref="BU290:CO290" si="1975">BU267+BU282</f>
        <v>30234492.090000004</v>
      </c>
      <c r="BV290" s="17">
        <f t="shared" si="1975"/>
        <v>30154242.510000005</v>
      </c>
      <c r="BW290" s="17">
        <f t="shared" si="1975"/>
        <v>30082590.470000006</v>
      </c>
      <c r="BX290" s="17">
        <f t="shared" si="1975"/>
        <v>30010222.420000009</v>
      </c>
      <c r="BY290" s="17">
        <f t="shared" si="1975"/>
        <v>29946719.99000001</v>
      </c>
      <c r="BZ290" s="17">
        <f t="shared" si="1975"/>
        <v>29872897.410000011</v>
      </c>
      <c r="CA290" s="17">
        <f t="shared" si="1975"/>
        <v>29817901.760000005</v>
      </c>
      <c r="CB290" s="17">
        <f t="shared" si="1975"/>
        <v>29772236.190000013</v>
      </c>
      <c r="CC290" s="17">
        <f t="shared" si="1975"/>
        <v>29716134.930000007</v>
      </c>
      <c r="CD290" s="17">
        <f t="shared" si="1975"/>
        <v>29679630.620000005</v>
      </c>
      <c r="CE290" s="17">
        <f t="shared" si="1975"/>
        <v>29652941.010000005</v>
      </c>
      <c r="CF290" s="17">
        <f t="shared" si="1975"/>
        <v>29615702.719999999</v>
      </c>
      <c r="CG290" s="17">
        <f t="shared" si="1975"/>
        <v>29588476.429999992</v>
      </c>
      <c r="CH290" s="17">
        <f t="shared" si="1975"/>
        <v>29581954.359999999</v>
      </c>
      <c r="CI290" s="17">
        <f t="shared" si="1975"/>
        <v>29585960.129999995</v>
      </c>
      <c r="CJ290" s="17">
        <f t="shared" si="1975"/>
        <v>29568607.659999996</v>
      </c>
      <c r="CK290" s="17">
        <f t="shared" si="1975"/>
        <v>29572693.390000001</v>
      </c>
      <c r="CL290" s="17">
        <f t="shared" si="1975"/>
        <v>29587733.75</v>
      </c>
      <c r="CM290" s="17">
        <f t="shared" si="1975"/>
        <v>29591901.75</v>
      </c>
      <c r="CN290" s="17">
        <f t="shared" si="1975"/>
        <v>29607244.430000007</v>
      </c>
      <c r="CO290" s="17">
        <f t="shared" si="1975"/>
        <v>29633985.760000005</v>
      </c>
    </row>
    <row r="291" spans="2:93">
      <c r="B291" s="556" t="s">
        <v>1999</v>
      </c>
      <c r="C291" s="634" t="s">
        <v>2005</v>
      </c>
      <c r="D291" s="634"/>
      <c r="H291" s="17">
        <f>H279+H287</f>
        <v>47912068.890000008</v>
      </c>
      <c r="I291" s="17">
        <f t="shared" ref="I291:BT291" si="1976">I279+I287</f>
        <v>47417927.900000006</v>
      </c>
      <c r="J291" s="17">
        <f t="shared" si="1976"/>
        <v>46928572.120000005</v>
      </c>
      <c r="K291" s="17">
        <f t="shared" si="1976"/>
        <v>46439234.830000006</v>
      </c>
      <c r="L291" s="17">
        <f t="shared" si="1976"/>
        <v>45969809.120000005</v>
      </c>
      <c r="M291" s="17">
        <f t="shared" si="1976"/>
        <v>45500700.350000009</v>
      </c>
      <c r="N291" s="17">
        <f t="shared" si="1976"/>
        <v>45031961.080000006</v>
      </c>
      <c r="O291" s="17">
        <f t="shared" si="1976"/>
        <v>44689421.090000004</v>
      </c>
      <c r="P291" s="17">
        <f t="shared" si="1976"/>
        <v>44363327.06000001</v>
      </c>
      <c r="Q291" s="17">
        <f t="shared" si="1976"/>
        <v>44038402.950000003</v>
      </c>
      <c r="R291" s="17">
        <f t="shared" si="1976"/>
        <v>43730665.520000011</v>
      </c>
      <c r="S291" s="17">
        <f t="shared" si="1976"/>
        <v>43424459.580000006</v>
      </c>
      <c r="T291" s="17">
        <f t="shared" si="1976"/>
        <v>43136208.900000006</v>
      </c>
      <c r="U291" s="17">
        <f t="shared" si="1976"/>
        <v>42849869.580000006</v>
      </c>
      <c r="V291" s="17">
        <f t="shared" si="1976"/>
        <v>42559950.890000008</v>
      </c>
      <c r="W291" s="17">
        <f t="shared" si="1976"/>
        <v>42289017.600000009</v>
      </c>
      <c r="X291" s="17">
        <f t="shared" si="1976"/>
        <v>41879624.670000009</v>
      </c>
      <c r="Y291" s="17">
        <f t="shared" si="1976"/>
        <v>41489231.090000011</v>
      </c>
      <c r="Z291" s="17">
        <f t="shared" si="1976"/>
        <v>41094932.980000004</v>
      </c>
      <c r="AA291" s="17">
        <f t="shared" si="1976"/>
        <v>40702580.74000001</v>
      </c>
      <c r="AB291" s="17">
        <f t="shared" si="1976"/>
        <v>40330097.56000001</v>
      </c>
      <c r="AC291" s="17">
        <f t="shared" si="1976"/>
        <v>39953890.390000008</v>
      </c>
      <c r="AD291" s="17">
        <f t="shared" si="1976"/>
        <v>39579988.670000009</v>
      </c>
      <c r="AE291" s="17">
        <f t="shared" si="1976"/>
        <v>39220733.13000001</v>
      </c>
      <c r="AF291" s="17">
        <f t="shared" si="1976"/>
        <v>38864074.330000013</v>
      </c>
      <c r="AG291" s="17">
        <f t="shared" si="1976"/>
        <v>38522603.000000007</v>
      </c>
      <c r="AH291" s="17">
        <f t="shared" si="1976"/>
        <v>38177717.430000007</v>
      </c>
      <c r="AI291" s="17">
        <f t="shared" si="1976"/>
        <v>37829382.710000008</v>
      </c>
      <c r="AJ291" s="17">
        <f t="shared" si="1976"/>
        <v>37503328.680000007</v>
      </c>
      <c r="AK291" s="17">
        <f t="shared" si="1976"/>
        <v>37174013.960000008</v>
      </c>
      <c r="AL291" s="17">
        <f t="shared" si="1976"/>
        <v>36867688.550000012</v>
      </c>
      <c r="AM291" s="17">
        <f t="shared" si="1976"/>
        <v>36558299.710000008</v>
      </c>
      <c r="AN291" s="17">
        <f t="shared" si="1976"/>
        <v>36265924.560000017</v>
      </c>
      <c r="AO291" s="17">
        <f t="shared" si="1976"/>
        <v>35970625.220000014</v>
      </c>
      <c r="AP291" s="17">
        <f t="shared" si="1976"/>
        <v>35692884.730000019</v>
      </c>
      <c r="AQ291" s="17">
        <f t="shared" si="1976"/>
        <v>35412366.840000018</v>
      </c>
      <c r="AR291" s="17">
        <f t="shared" si="1976"/>
        <v>35142993.020000018</v>
      </c>
      <c r="AS291" s="17">
        <f t="shared" si="1976"/>
        <v>34877969.920000017</v>
      </c>
      <c r="AT291" s="17">
        <f t="shared" si="1976"/>
        <v>34603182.080000013</v>
      </c>
      <c r="AU291" s="17">
        <f t="shared" si="1976"/>
        <v>34347204.000000015</v>
      </c>
      <c r="AV291" s="17">
        <f t="shared" si="1976"/>
        <v>34088666.350000016</v>
      </c>
      <c r="AW291" s="17">
        <f t="shared" si="1976"/>
        <v>33849534.400000013</v>
      </c>
      <c r="AX291" s="17">
        <f t="shared" si="1976"/>
        <v>33630221.870000012</v>
      </c>
      <c r="AY291" s="17">
        <f t="shared" si="1976"/>
        <v>33401238.840000011</v>
      </c>
      <c r="AZ291" s="17">
        <f t="shared" si="1976"/>
        <v>33192623.890000008</v>
      </c>
      <c r="BA291" s="17">
        <f t="shared" si="1976"/>
        <v>32981922.080000006</v>
      </c>
      <c r="BB291" s="17">
        <f t="shared" si="1976"/>
        <v>32784522.300000004</v>
      </c>
      <c r="BC291" s="17">
        <f t="shared" si="1976"/>
        <v>32585148.000000007</v>
      </c>
      <c r="BD291" s="17">
        <f t="shared" si="1976"/>
        <v>32399499.030000009</v>
      </c>
      <c r="BE291" s="17">
        <f t="shared" si="1976"/>
        <v>32204055.650000006</v>
      </c>
      <c r="BF291" s="17">
        <f t="shared" si="1976"/>
        <v>32030709.470000006</v>
      </c>
      <c r="BG291" s="17">
        <f t="shared" si="1976"/>
        <v>31847531.870000005</v>
      </c>
      <c r="BH291" s="17">
        <f t="shared" si="1976"/>
        <v>31687058.130000003</v>
      </c>
      <c r="BI291" s="17">
        <f t="shared" si="1976"/>
        <v>31541499.810000002</v>
      </c>
      <c r="BJ291" s="17">
        <f t="shared" si="1976"/>
        <v>31386142.450000003</v>
      </c>
      <c r="BK291" s="17">
        <f t="shared" si="1976"/>
        <v>31246084.280000001</v>
      </c>
      <c r="BL291" s="17">
        <f t="shared" si="1976"/>
        <v>31104625.270000003</v>
      </c>
      <c r="BM291" s="17">
        <f t="shared" si="1976"/>
        <v>30978942.600000001</v>
      </c>
      <c r="BN291" s="17">
        <f t="shared" si="1976"/>
        <v>30869366.090000004</v>
      </c>
      <c r="BO291" s="17">
        <f t="shared" si="1976"/>
        <v>30749925.730000004</v>
      </c>
      <c r="BP291" s="17">
        <f t="shared" si="1976"/>
        <v>30647003.060000002</v>
      </c>
      <c r="BQ291" s="17">
        <f t="shared" si="1976"/>
        <v>30525162.280000001</v>
      </c>
      <c r="BR291" s="17">
        <f t="shared" si="1976"/>
        <v>30420170.980000004</v>
      </c>
      <c r="BS291" s="17">
        <f t="shared" si="1976"/>
        <v>30332378.080000006</v>
      </c>
      <c r="BT291" s="17">
        <f t="shared" si="1976"/>
        <v>30234492.090000004</v>
      </c>
      <c r="BU291" s="17">
        <f t="shared" ref="BU291:CO291" si="1977">BU279+BU287</f>
        <v>30154242.510000005</v>
      </c>
      <c r="BV291" s="17">
        <f t="shared" si="1977"/>
        <v>30082590.470000006</v>
      </c>
      <c r="BW291" s="17">
        <f t="shared" si="1977"/>
        <v>30010222.420000009</v>
      </c>
      <c r="BX291" s="17">
        <f t="shared" si="1977"/>
        <v>29946719.99000001</v>
      </c>
      <c r="BY291" s="17">
        <f t="shared" si="1977"/>
        <v>29872897.410000011</v>
      </c>
      <c r="BZ291" s="17">
        <f t="shared" si="1977"/>
        <v>29817901.760000005</v>
      </c>
      <c r="CA291" s="17">
        <f t="shared" si="1977"/>
        <v>29772236.190000013</v>
      </c>
      <c r="CB291" s="17">
        <f t="shared" si="1977"/>
        <v>29716134.930000007</v>
      </c>
      <c r="CC291" s="17">
        <f t="shared" si="1977"/>
        <v>29679630.620000005</v>
      </c>
      <c r="CD291" s="17">
        <f t="shared" si="1977"/>
        <v>29652941.010000005</v>
      </c>
      <c r="CE291" s="17">
        <f t="shared" si="1977"/>
        <v>29615702.719999999</v>
      </c>
      <c r="CF291" s="17">
        <f t="shared" si="1977"/>
        <v>29588476.429999992</v>
      </c>
      <c r="CG291" s="17">
        <f t="shared" si="1977"/>
        <v>29581954.359999999</v>
      </c>
      <c r="CH291" s="17">
        <f t="shared" si="1977"/>
        <v>29585960.129999995</v>
      </c>
      <c r="CI291" s="17">
        <f t="shared" si="1977"/>
        <v>29568607.659999996</v>
      </c>
      <c r="CJ291" s="17">
        <f t="shared" si="1977"/>
        <v>29572693.390000001</v>
      </c>
      <c r="CK291" s="17">
        <f t="shared" si="1977"/>
        <v>29587733.75</v>
      </c>
      <c r="CL291" s="17">
        <f t="shared" si="1977"/>
        <v>29591901.75</v>
      </c>
      <c r="CM291" s="17">
        <f t="shared" si="1977"/>
        <v>29607244.430000007</v>
      </c>
      <c r="CN291" s="17">
        <f t="shared" si="1977"/>
        <v>29633985.760000005</v>
      </c>
      <c r="CO291" s="17">
        <f t="shared" si="1977"/>
        <v>29638280.25</v>
      </c>
    </row>
    <row r="292" spans="2:93">
      <c r="B292" s="556" t="s">
        <v>2008</v>
      </c>
      <c r="C292" s="634" t="s">
        <v>2005</v>
      </c>
      <c r="D292" s="634"/>
      <c r="H292" s="26">
        <f>H287/H279</f>
        <v>0</v>
      </c>
      <c r="I292" s="26">
        <f t="shared" ref="I292:BT292" si="1978">I287/I279</f>
        <v>-2.011237979914033E-2</v>
      </c>
      <c r="J292" s="26">
        <f t="shared" si="1978"/>
        <v>-3.9826613034606599E-2</v>
      </c>
      <c r="K292" s="26">
        <f t="shared" si="1978"/>
        <v>-5.9246146497459906E-2</v>
      </c>
      <c r="L292" s="26">
        <f t="shared" si="1978"/>
        <v>-7.7975880867678371E-2</v>
      </c>
      <c r="M292" s="26">
        <f t="shared" si="1978"/>
        <v>-9.6420668576577703E-2</v>
      </c>
      <c r="N292" s="26">
        <f t="shared" si="1978"/>
        <v>-0.11458333783305502</v>
      </c>
      <c r="O292" s="26">
        <f t="shared" si="1978"/>
        <v>-0.1321662617475273</v>
      </c>
      <c r="P292" s="26">
        <f t="shared" si="1978"/>
        <v>-0.14913458548604208</v>
      </c>
      <c r="Q292" s="26">
        <f t="shared" si="1978"/>
        <v>-0.16579402965772927</v>
      </c>
      <c r="R292" s="26">
        <f t="shared" si="1978"/>
        <v>-0.1818502764642343</v>
      </c>
      <c r="S292" s="26">
        <f t="shared" si="1978"/>
        <v>-0.19760891191138438</v>
      </c>
      <c r="T292" s="26">
        <f t="shared" si="1978"/>
        <v>-0.21277547046466536</v>
      </c>
      <c r="U292" s="26">
        <f t="shared" si="1978"/>
        <v>-0.22765540512800328</v>
      </c>
      <c r="V292" s="26">
        <f t="shared" si="1978"/>
        <v>-0.24235162837280846</v>
      </c>
      <c r="W292" s="26">
        <f t="shared" si="1978"/>
        <v>-0.25646889841614662</v>
      </c>
      <c r="X292" s="26">
        <f t="shared" si="1978"/>
        <v>-0.27095732290423857</v>
      </c>
      <c r="Y292" s="26">
        <f t="shared" si="1978"/>
        <v>-0.28490427409448815</v>
      </c>
      <c r="Z292" s="26">
        <f t="shared" si="1978"/>
        <v>-0.29871314108864133</v>
      </c>
      <c r="AA292" s="26">
        <f t="shared" si="1978"/>
        <v>-0.31228578928612633</v>
      </c>
      <c r="AB292" s="26">
        <f t="shared" si="1978"/>
        <v>-0.32532603445579639</v>
      </c>
      <c r="AC292" s="26">
        <f t="shared" si="1978"/>
        <v>-0.33823715955130396</v>
      </c>
      <c r="AD292" s="26">
        <f t="shared" si="1978"/>
        <v>-0.35092095222844577</v>
      </c>
      <c r="AE292" s="26">
        <f t="shared" si="1978"/>
        <v>-0.36318064053298715</v>
      </c>
      <c r="AF292" s="26">
        <f t="shared" si="1978"/>
        <v>-0.3752194476604877</v>
      </c>
      <c r="AG292" s="26">
        <f t="shared" si="1978"/>
        <v>-0.38684054429397235</v>
      </c>
      <c r="AH292" s="26">
        <f t="shared" si="1978"/>
        <v>-0.39834657872868706</v>
      </c>
      <c r="AI292" s="26">
        <f t="shared" si="1978"/>
        <v>-0.40973869073835018</v>
      </c>
      <c r="AJ292" s="26">
        <f t="shared" si="1978"/>
        <v>-0.42061999213917844</v>
      </c>
      <c r="AK292" s="26">
        <f t="shared" si="1978"/>
        <v>-0.43139356091083342</v>
      </c>
      <c r="AL292" s="26">
        <f t="shared" si="1978"/>
        <v>-0.44166242960648083</v>
      </c>
      <c r="AM292" s="26">
        <f t="shared" si="1978"/>
        <v>-0.45182963112747959</v>
      </c>
      <c r="AN292" s="26">
        <f t="shared" si="1978"/>
        <v>-0.46159765002720049</v>
      </c>
      <c r="AO292" s="26">
        <f t="shared" si="1978"/>
        <v>-0.47126896112506211</v>
      </c>
      <c r="AP292" s="26">
        <f t="shared" si="1978"/>
        <v>-0.48054600016087434</v>
      </c>
      <c r="AQ292" s="26">
        <f t="shared" si="1978"/>
        <v>-0.48973118575967667</v>
      </c>
      <c r="AR292" s="26">
        <f t="shared" si="1978"/>
        <v>-0.49862641794105</v>
      </c>
      <c r="AS292" s="26">
        <f t="shared" si="1978"/>
        <v>-0.50733407309761103</v>
      </c>
      <c r="AT292" s="26">
        <f t="shared" si="1978"/>
        <v>-0.51605501879570215</v>
      </c>
      <c r="AU292" s="26">
        <f t="shared" si="1978"/>
        <v>-0.52439110490617857</v>
      </c>
      <c r="AV292" s="26">
        <f t="shared" si="1978"/>
        <v>-0.5326446575676681</v>
      </c>
      <c r="AW292" s="26">
        <f t="shared" si="1978"/>
        <v>-0.54051797475587282</v>
      </c>
      <c r="AX292" s="26">
        <f t="shared" si="1978"/>
        <v>-0.54801482958909564</v>
      </c>
      <c r="AY292" s="26">
        <f t="shared" si="1978"/>
        <v>-0.55553695858686991</v>
      </c>
      <c r="AZ292" s="26">
        <f t="shared" si="1978"/>
        <v>-0.5626860948583311</v>
      </c>
      <c r="BA292" s="26">
        <f t="shared" si="1978"/>
        <v>-0.56976445132066189</v>
      </c>
      <c r="BB292" s="26">
        <f t="shared" si="1978"/>
        <v>-0.57657371546270464</v>
      </c>
      <c r="BC292" s="26">
        <f t="shared" si="1978"/>
        <v>-0.58331556230551351</v>
      </c>
      <c r="BD292" s="26">
        <f t="shared" si="1978"/>
        <v>-0.58979164163336195</v>
      </c>
      <c r="BE292" s="26">
        <f t="shared" si="1978"/>
        <v>-0.59630310741765236</v>
      </c>
      <c r="BF292" s="26">
        <f t="shared" si="1978"/>
        <v>-0.60245159044660423</v>
      </c>
      <c r="BG292" s="26">
        <f t="shared" si="1978"/>
        <v>-0.60863870844636336</v>
      </c>
      <c r="BH292" s="26">
        <f t="shared" si="1978"/>
        <v>-0.61446604439178354</v>
      </c>
      <c r="BI292" s="26">
        <f t="shared" si="1978"/>
        <v>-0.62003667626015235</v>
      </c>
      <c r="BJ292" s="26">
        <f t="shared" si="1978"/>
        <v>-0.6256516627464993</v>
      </c>
      <c r="BK292" s="26">
        <f t="shared" si="1978"/>
        <v>-0.63101204303733882</v>
      </c>
      <c r="BL292" s="26">
        <f t="shared" si="1978"/>
        <v>-0.63631935235553705</v>
      </c>
      <c r="BM292" s="26">
        <f t="shared" si="1978"/>
        <v>-0.64137510461804426</v>
      </c>
      <c r="BN292" s="26">
        <f t="shared" si="1978"/>
        <v>-0.64618179010864207</v>
      </c>
      <c r="BO292" s="26">
        <f t="shared" si="1978"/>
        <v>-0.65104038652260976</v>
      </c>
      <c r="BP292" s="26">
        <f t="shared" si="1978"/>
        <v>-0.65565186725412516</v>
      </c>
      <c r="BQ292" s="26">
        <f t="shared" si="1978"/>
        <v>-0.66041669861935726</v>
      </c>
      <c r="BR292" s="26">
        <f t="shared" si="1978"/>
        <v>-0.66493534360360085</v>
      </c>
      <c r="BS292" s="26">
        <f t="shared" si="1978"/>
        <v>-0.66921024246780136</v>
      </c>
      <c r="BT292" s="26">
        <f t="shared" si="1978"/>
        <v>-0.67354231684554866</v>
      </c>
      <c r="BU292" s="26">
        <f t="shared" ref="BU292:CO292" si="1979">BU287/BU279</f>
        <v>-0.67763248821896027</v>
      </c>
      <c r="BV292" s="26">
        <f t="shared" si="1979"/>
        <v>-0.68158266435258974</v>
      </c>
      <c r="BW292" s="26">
        <f t="shared" si="1979"/>
        <v>-0.68549372785665164</v>
      </c>
      <c r="BX292" s="26">
        <f t="shared" si="1979"/>
        <v>-0.68926656559290422</v>
      </c>
      <c r="BY292" s="26">
        <f t="shared" si="1979"/>
        <v>-0.69310154836713977</v>
      </c>
      <c r="BZ292" s="26">
        <f t="shared" si="1979"/>
        <v>-0.69669955076981682</v>
      </c>
      <c r="CA292" s="26">
        <f t="shared" si="1979"/>
        <v>-0.70016242459938771</v>
      </c>
      <c r="CB292" s="26">
        <f t="shared" si="1979"/>
        <v>-0.70369051938915206</v>
      </c>
      <c r="CC292" s="26">
        <f t="shared" si="1979"/>
        <v>-0.70698466953707106</v>
      </c>
      <c r="CD292" s="26">
        <f t="shared" si="1979"/>
        <v>-0.71014669949281917</v>
      </c>
      <c r="CE292" s="26">
        <f t="shared" si="1979"/>
        <v>-0.71337692999349456</v>
      </c>
      <c r="CF292" s="26">
        <f t="shared" si="1979"/>
        <v>-0.71647567129457967</v>
      </c>
      <c r="CG292" s="26">
        <f t="shared" si="1979"/>
        <v>-0.71934472108567749</v>
      </c>
      <c r="CH292" s="26">
        <f t="shared" si="1979"/>
        <v>-0.72208585917883328</v>
      </c>
      <c r="CI292" s="26">
        <f t="shared" si="1979"/>
        <v>-0.72499887008693797</v>
      </c>
      <c r="CJ292" s="26">
        <f t="shared" si="1979"/>
        <v>-0.72768403148909899</v>
      </c>
      <c r="CK292" s="26">
        <f t="shared" si="1979"/>
        <v>-0.7302431037719912</v>
      </c>
      <c r="CL292" s="26">
        <f t="shared" si="1979"/>
        <v>-0.73287634100156507</v>
      </c>
      <c r="CM292" s="26">
        <f t="shared" si="1979"/>
        <v>-0.73538400418845618</v>
      </c>
      <c r="CN292" s="26">
        <f t="shared" si="1979"/>
        <v>-0.73776732950624602</v>
      </c>
      <c r="CO292" s="26">
        <f t="shared" si="1979"/>
        <v>-0.7403260675882315</v>
      </c>
    </row>
    <row r="293" spans="2:93">
      <c r="B293" s="556"/>
      <c r="C293" s="634"/>
      <c r="D293" s="634"/>
      <c r="H293" s="556"/>
      <c r="I293" s="556"/>
      <c r="J293" s="556"/>
      <c r="K293" s="556"/>
      <c r="L293" s="556"/>
      <c r="AK293" s="556"/>
      <c r="AL293" s="556"/>
      <c r="AM293" s="556"/>
      <c r="AN293" s="556"/>
      <c r="AO293" s="556"/>
      <c r="AP293" s="556"/>
      <c r="AQ293" s="556"/>
      <c r="AR293" s="556"/>
      <c r="AS293" s="556"/>
      <c r="AT293" s="556"/>
      <c r="AU293" s="556"/>
      <c r="AV293" s="556"/>
      <c r="AW293" s="556"/>
      <c r="AX293" s="556"/>
      <c r="AY293" s="556"/>
      <c r="AZ293" s="556"/>
      <c r="BA293" s="556"/>
      <c r="BB293" s="556"/>
      <c r="BC293" s="556"/>
      <c r="BD293" s="556"/>
      <c r="BE293" s="556"/>
      <c r="BF293" s="556"/>
      <c r="BG293" s="556"/>
      <c r="BH293" s="556"/>
      <c r="BI293" s="556"/>
      <c r="BJ293" s="556"/>
      <c r="BK293" s="556"/>
      <c r="BL293" s="556"/>
      <c r="BM293" s="556"/>
      <c r="BN293" s="556"/>
      <c r="BO293" s="556"/>
      <c r="BP293" s="556"/>
      <c r="BQ293" s="556"/>
      <c r="BR293" s="556"/>
      <c r="BS293" s="556"/>
      <c r="BT293" s="556"/>
      <c r="BU293" s="556"/>
      <c r="BV293" s="556"/>
      <c r="BW293" s="556"/>
      <c r="BX293" s="556"/>
      <c r="BY293" s="556"/>
      <c r="BZ293" s="556"/>
      <c r="CA293" s="556"/>
      <c r="CB293" s="556"/>
      <c r="CC293" s="556"/>
      <c r="CD293" s="556"/>
      <c r="CE293" s="556"/>
      <c r="CF293" s="556"/>
      <c r="CG293" s="556"/>
      <c r="CH293" s="556"/>
      <c r="CI293" s="556"/>
      <c r="CJ293" s="556"/>
      <c r="CK293" s="556"/>
      <c r="CL293" s="556"/>
      <c r="CM293" s="556"/>
      <c r="CN293" s="556"/>
      <c r="CO293" s="556"/>
    </row>
    <row r="294" spans="2:93">
      <c r="B294" s="556"/>
      <c r="C294" s="634"/>
      <c r="D294" s="634"/>
      <c r="H294" s="556"/>
      <c r="I294" s="556"/>
      <c r="J294" s="556"/>
      <c r="K294" s="556"/>
      <c r="L294" s="556"/>
      <c r="AK294" s="556"/>
      <c r="AL294" s="556"/>
      <c r="AM294" s="556"/>
      <c r="AN294" s="556"/>
      <c r="AO294" s="556"/>
      <c r="AP294" s="556"/>
      <c r="AQ294" s="556"/>
      <c r="AR294" s="556"/>
      <c r="AS294" s="556"/>
      <c r="AT294" s="556"/>
      <c r="AU294" s="556"/>
      <c r="AV294" s="556"/>
      <c r="AW294" s="556"/>
      <c r="AX294" s="556"/>
      <c r="AY294" s="556"/>
      <c r="AZ294" s="556"/>
      <c r="BA294" s="556"/>
      <c r="BB294" s="556"/>
      <c r="BC294" s="556"/>
      <c r="BD294" s="556"/>
      <c r="BE294" s="556"/>
      <c r="BF294" s="556"/>
      <c r="BG294" s="556"/>
      <c r="BH294" s="556"/>
      <c r="BI294" s="556"/>
      <c r="BJ294" s="556"/>
      <c r="BK294" s="556"/>
      <c r="BL294" s="556"/>
      <c r="BM294" s="556"/>
      <c r="BN294" s="556"/>
      <c r="BO294" s="556"/>
      <c r="BP294" s="556"/>
      <c r="BQ294" s="556"/>
      <c r="BR294" s="556"/>
      <c r="BS294" s="556"/>
      <c r="BT294" s="556"/>
      <c r="BU294" s="556"/>
      <c r="BV294" s="556"/>
      <c r="BW294" s="556"/>
      <c r="BX294" s="556"/>
      <c r="BY294" s="556"/>
      <c r="BZ294" s="556"/>
      <c r="CA294" s="556"/>
      <c r="CB294" s="556"/>
      <c r="CC294" s="556"/>
      <c r="CD294" s="556"/>
      <c r="CE294" s="556"/>
      <c r="CF294" s="556"/>
      <c r="CG294" s="556"/>
      <c r="CH294" s="556"/>
      <c r="CI294" s="556"/>
      <c r="CJ294" s="556"/>
      <c r="CK294" s="556"/>
      <c r="CL294" s="556"/>
      <c r="CM294" s="556"/>
      <c r="CN294" s="556"/>
      <c r="CO294" s="556"/>
    </row>
    <row r="295" spans="2:93">
      <c r="B295" s="46" t="s">
        <v>1991</v>
      </c>
      <c r="C295" s="634"/>
      <c r="D295" s="634"/>
      <c r="H295" s="556"/>
      <c r="I295" s="556"/>
      <c r="J295" s="556"/>
      <c r="K295" s="556"/>
      <c r="L295" s="556"/>
      <c r="AK295" s="556"/>
      <c r="AL295" s="556"/>
      <c r="AM295" s="556"/>
      <c r="AN295" s="556"/>
      <c r="AO295" s="556"/>
      <c r="AP295" s="556"/>
      <c r="AQ295" s="556"/>
      <c r="AR295" s="556"/>
      <c r="AS295" s="556"/>
      <c r="AT295" s="556"/>
      <c r="AU295" s="556"/>
      <c r="AV295" s="556"/>
      <c r="AW295" s="556"/>
      <c r="AX295" s="556"/>
      <c r="AY295" s="556"/>
      <c r="AZ295" s="556"/>
      <c r="BA295" s="556"/>
      <c r="BB295" s="556"/>
      <c r="BC295" s="556"/>
      <c r="BD295" s="556"/>
      <c r="BE295" s="556"/>
      <c r="BF295" s="556"/>
      <c r="BG295" s="556"/>
      <c r="BH295" s="556"/>
      <c r="BI295" s="556"/>
      <c r="BJ295" s="556"/>
      <c r="BK295" s="556"/>
      <c r="BL295" s="556"/>
      <c r="BM295" s="556"/>
      <c r="BN295" s="556"/>
      <c r="BO295" s="556"/>
      <c r="BP295" s="556"/>
      <c r="BQ295" s="556"/>
      <c r="BR295" s="556"/>
      <c r="BS295" s="556"/>
      <c r="BT295" s="556"/>
      <c r="BU295" s="556"/>
      <c r="BV295" s="556"/>
      <c r="BW295" s="556"/>
      <c r="BX295" s="556"/>
      <c r="BY295" s="556"/>
      <c r="BZ295" s="556"/>
      <c r="CA295" s="556"/>
      <c r="CB295" s="556"/>
      <c r="CC295" s="556"/>
      <c r="CD295" s="556"/>
      <c r="CE295" s="556"/>
      <c r="CF295" s="556"/>
      <c r="CG295" s="556"/>
      <c r="CH295" s="556"/>
      <c r="CI295" s="556"/>
      <c r="CJ295" s="556"/>
      <c r="CK295" s="556"/>
      <c r="CL295" s="556"/>
      <c r="CM295" s="556"/>
      <c r="CN295" s="556"/>
      <c r="CO295" s="556"/>
    </row>
    <row r="296" spans="2:93">
      <c r="B296" s="556"/>
      <c r="C296" s="556" t="s">
        <v>1975</v>
      </c>
      <c r="D296" s="556" t="s">
        <v>1982</v>
      </c>
      <c r="E296" s="556"/>
      <c r="F296" s="556"/>
      <c r="G296" s="556"/>
      <c r="H296" s="556"/>
      <c r="I296" s="556"/>
      <c r="J296" s="556"/>
      <c r="K296" s="556"/>
      <c r="L296" s="556"/>
      <c r="AK296" s="556"/>
      <c r="AL296" s="556"/>
      <c r="AM296" s="556"/>
      <c r="AN296" s="556"/>
      <c r="AO296" s="556"/>
      <c r="AP296" s="556"/>
      <c r="AQ296" s="556"/>
      <c r="AR296" s="556"/>
      <c r="AS296" s="556"/>
      <c r="AT296" s="556"/>
      <c r="AU296" s="556"/>
      <c r="AV296" s="556"/>
      <c r="AW296" s="556"/>
      <c r="AX296" s="556"/>
      <c r="AY296" s="556"/>
      <c r="AZ296" s="556"/>
      <c r="BA296" s="556"/>
      <c r="BB296" s="556"/>
      <c r="BC296" s="556"/>
      <c r="BD296" s="556"/>
      <c r="BE296" s="556"/>
      <c r="BF296" s="556"/>
      <c r="BG296" s="556"/>
      <c r="BH296" s="556"/>
      <c r="BI296" s="556"/>
      <c r="BJ296" s="556"/>
      <c r="BK296" s="556"/>
      <c r="BL296" s="556"/>
      <c r="BM296" s="556"/>
      <c r="BN296" s="556"/>
      <c r="BO296" s="556"/>
      <c r="BP296" s="556"/>
      <c r="BQ296" s="556"/>
      <c r="BR296" s="556"/>
      <c r="BS296" s="556"/>
      <c r="BT296" s="556"/>
      <c r="BU296" s="556"/>
      <c r="BV296" s="556"/>
      <c r="BW296" s="556"/>
      <c r="BX296" s="556"/>
      <c r="BY296" s="556"/>
      <c r="BZ296" s="556"/>
      <c r="CA296" s="556"/>
      <c r="CB296" s="556"/>
      <c r="CC296" s="556"/>
      <c r="CD296" s="556"/>
      <c r="CE296" s="556"/>
      <c r="CF296" s="556"/>
      <c r="CG296" s="556"/>
      <c r="CH296" s="556"/>
      <c r="CI296" s="556"/>
      <c r="CJ296" s="556"/>
      <c r="CK296" s="556"/>
      <c r="CL296" s="556"/>
      <c r="CM296" s="556"/>
      <c r="CN296" s="556"/>
      <c r="CO296" s="556"/>
    </row>
    <row r="297" spans="2:93">
      <c r="B297" s="556"/>
      <c r="C297" s="556" t="s">
        <v>1976</v>
      </c>
      <c r="D297" s="556" t="s">
        <v>737</v>
      </c>
      <c r="E297" s="556"/>
      <c r="F297" s="556"/>
      <c r="G297" s="556"/>
      <c r="H297" s="556">
        <v>0</v>
      </c>
      <c r="I297" s="556">
        <v>1</v>
      </c>
      <c r="J297" s="556">
        <v>2</v>
      </c>
      <c r="K297" s="556">
        <v>3</v>
      </c>
      <c r="L297" s="556">
        <v>4</v>
      </c>
      <c r="M297" s="556">
        <v>5</v>
      </c>
      <c r="N297" s="556">
        <v>6</v>
      </c>
      <c r="O297" s="556">
        <v>7</v>
      </c>
      <c r="P297" s="556">
        <v>8</v>
      </c>
      <c r="Q297" s="556">
        <v>9</v>
      </c>
      <c r="R297" s="556">
        <v>10</v>
      </c>
      <c r="S297" s="556">
        <v>11</v>
      </c>
      <c r="T297" s="556">
        <v>12</v>
      </c>
      <c r="U297" s="556">
        <v>13</v>
      </c>
      <c r="V297" s="556">
        <v>14</v>
      </c>
      <c r="W297" s="556">
        <v>15</v>
      </c>
      <c r="X297" s="556">
        <v>16</v>
      </c>
      <c r="Y297" s="556">
        <v>17</v>
      </c>
      <c r="Z297" s="556">
        <v>18</v>
      </c>
      <c r="AA297" s="556">
        <v>19</v>
      </c>
      <c r="AB297" s="556">
        <v>20</v>
      </c>
      <c r="AC297" s="556">
        <v>21</v>
      </c>
      <c r="AD297" s="556">
        <v>22</v>
      </c>
      <c r="AE297" s="556">
        <v>23</v>
      </c>
      <c r="AF297" s="556">
        <v>24</v>
      </c>
      <c r="AG297" s="556">
        <v>25</v>
      </c>
      <c r="AH297" s="556">
        <v>26</v>
      </c>
      <c r="AI297" s="556">
        <v>27</v>
      </c>
      <c r="AJ297" s="556">
        <v>28</v>
      </c>
      <c r="AK297" s="556">
        <v>29</v>
      </c>
      <c r="AL297" s="556">
        <v>30</v>
      </c>
      <c r="AM297" s="556">
        <v>31</v>
      </c>
      <c r="AN297" s="556">
        <v>32</v>
      </c>
      <c r="AO297" s="556">
        <v>33</v>
      </c>
      <c r="AP297" s="556">
        <v>34</v>
      </c>
      <c r="AQ297" s="556">
        <v>35</v>
      </c>
      <c r="AR297" s="556">
        <v>36</v>
      </c>
      <c r="AS297" s="556">
        <v>37</v>
      </c>
      <c r="AT297" s="556">
        <v>38</v>
      </c>
      <c r="AU297" s="556">
        <v>39</v>
      </c>
      <c r="AV297" s="556">
        <v>40</v>
      </c>
      <c r="AW297" s="556">
        <v>41</v>
      </c>
      <c r="AX297" s="556">
        <v>42</v>
      </c>
      <c r="AY297" s="556">
        <v>43</v>
      </c>
      <c r="AZ297" s="556">
        <v>44</v>
      </c>
      <c r="BA297" s="556">
        <v>45</v>
      </c>
      <c r="BB297" s="556">
        <v>46</v>
      </c>
      <c r="BC297" s="556">
        <v>47</v>
      </c>
      <c r="BD297" s="556">
        <v>48</v>
      </c>
      <c r="BE297" s="556">
        <v>49</v>
      </c>
      <c r="BF297" s="556">
        <v>50</v>
      </c>
      <c r="BG297" s="556">
        <v>51</v>
      </c>
      <c r="BH297" s="556">
        <v>52</v>
      </c>
      <c r="BI297" s="556">
        <v>53</v>
      </c>
      <c r="BJ297" s="556">
        <v>54</v>
      </c>
      <c r="BK297" s="556">
        <v>55</v>
      </c>
      <c r="BL297" s="556">
        <v>56</v>
      </c>
      <c r="BM297" s="556">
        <v>57</v>
      </c>
      <c r="BN297" s="556">
        <v>58</v>
      </c>
      <c r="BO297" s="556">
        <v>59</v>
      </c>
      <c r="BP297" s="556">
        <v>60</v>
      </c>
      <c r="BQ297" s="556">
        <v>61</v>
      </c>
      <c r="BR297" s="556">
        <v>62</v>
      </c>
      <c r="BS297" s="556">
        <v>63</v>
      </c>
      <c r="BT297" s="556">
        <v>64</v>
      </c>
      <c r="BU297" s="556">
        <v>65</v>
      </c>
      <c r="BV297" s="556">
        <v>66</v>
      </c>
      <c r="BW297" s="556">
        <v>67</v>
      </c>
      <c r="BX297" s="556">
        <v>68</v>
      </c>
      <c r="BY297" s="556">
        <v>69</v>
      </c>
      <c r="BZ297" s="556">
        <v>70</v>
      </c>
      <c r="CA297" s="556">
        <v>71</v>
      </c>
      <c r="CB297" s="556">
        <v>72</v>
      </c>
      <c r="CC297" s="556">
        <v>73</v>
      </c>
      <c r="CD297" s="556">
        <v>74</v>
      </c>
      <c r="CE297" s="556">
        <v>75</v>
      </c>
      <c r="CF297" s="556">
        <v>76</v>
      </c>
      <c r="CG297" s="556">
        <v>77</v>
      </c>
      <c r="CH297" s="556">
        <v>78</v>
      </c>
      <c r="CI297" s="556">
        <v>79</v>
      </c>
      <c r="CJ297" s="556">
        <v>80</v>
      </c>
      <c r="CK297" s="556">
        <v>81</v>
      </c>
      <c r="CL297" s="556">
        <v>82</v>
      </c>
      <c r="CM297" s="556">
        <v>83</v>
      </c>
      <c r="CN297" s="556">
        <v>84</v>
      </c>
      <c r="CO297" s="556">
        <v>85</v>
      </c>
    </row>
    <row r="298" spans="2:93">
      <c r="B298" s="556"/>
      <c r="C298" s="556"/>
      <c r="D298" s="10">
        <f>'DCF Forecast Parameters'!C101</f>
        <v>25</v>
      </c>
      <c r="E298" s="556"/>
      <c r="F298" s="556"/>
      <c r="G298" s="556"/>
      <c r="H298" s="17"/>
      <c r="I298" s="17">
        <f>H300</f>
        <v>47912068.890000008</v>
      </c>
      <c r="J298" s="17">
        <f t="shared" ref="J298" si="1980">I300</f>
        <v>47792288.890000008</v>
      </c>
      <c r="K298" s="17">
        <f t="shared" ref="K298" si="1981">J300</f>
        <v>47671310.890000008</v>
      </c>
      <c r="L298" s="17">
        <f t="shared" ref="L298" si="1982">K300</f>
        <v>47549122.890000008</v>
      </c>
      <c r="M298" s="17">
        <f t="shared" ref="M298" si="1983">L300</f>
        <v>47425712.890000008</v>
      </c>
      <c r="N298" s="17">
        <f t="shared" ref="N298" si="1984">M300</f>
        <v>47301068.890000008</v>
      </c>
      <c r="O298" s="17">
        <f t="shared" ref="O298" si="1985">N300</f>
        <v>47175178.890000008</v>
      </c>
      <c r="P298" s="17">
        <f t="shared" ref="P298" si="1986">O300</f>
        <v>47048029.890000008</v>
      </c>
      <c r="Q298" s="17">
        <f t="shared" ref="Q298" si="1987">P300</f>
        <v>46919291.890000008</v>
      </c>
      <c r="R298" s="17">
        <f t="shared" ref="R298" si="1988">Q300</f>
        <v>46788943.890000008</v>
      </c>
      <c r="S298" s="17">
        <f t="shared" ref="S298" si="1989">R300</f>
        <v>46656966.890000008</v>
      </c>
      <c r="T298" s="17">
        <f t="shared" ref="T298" si="1990">S300</f>
        <v>46523339.890000008</v>
      </c>
      <c r="U298" s="17">
        <f t="shared" ref="U298" si="1991">T300</f>
        <v>46388042.890000008</v>
      </c>
      <c r="V298" s="17">
        <f t="shared" ref="V298" si="1992">U300</f>
        <v>46251054.890000008</v>
      </c>
      <c r="W298" s="17">
        <f t="shared" ref="W298" si="1993">V300</f>
        <v>46112353.890000008</v>
      </c>
      <c r="X298" s="17">
        <f t="shared" ref="X298" si="1994">W300</f>
        <v>45971919.890000008</v>
      </c>
      <c r="Y298" s="17">
        <f t="shared" ref="Y298" si="1995">X300</f>
        <v>45829729.890000008</v>
      </c>
      <c r="Z298" s="17">
        <f t="shared" ref="Z298" si="1996">Y300</f>
        <v>45686117.890000008</v>
      </c>
      <c r="AA298" s="17">
        <f t="shared" ref="AA298" si="1997">Z300</f>
        <v>45541069.890000008</v>
      </c>
      <c r="AB298" s="17">
        <f t="shared" ref="AB298" si="1998">AA300</f>
        <v>45394571.890000008</v>
      </c>
      <c r="AC298" s="17">
        <f t="shared" ref="AC298" si="1999">AB300</f>
        <v>45246608.890000008</v>
      </c>
      <c r="AD298" s="17">
        <f t="shared" ref="AD298" si="2000">AC300</f>
        <v>45097165.890000008</v>
      </c>
      <c r="AE298" s="17">
        <f t="shared" ref="AE298" si="2001">AD300</f>
        <v>44946228.890000008</v>
      </c>
      <c r="AF298" s="17">
        <f t="shared" ref="AF298" si="2002">AE300</f>
        <v>44793781.890000008</v>
      </c>
      <c r="AG298" s="17">
        <f t="shared" ref="AG298" si="2003">AF300</f>
        <v>44639810.890000008</v>
      </c>
      <c r="AH298" s="17">
        <f t="shared" ref="AH298" si="2004">AG300</f>
        <v>44484299.890000008</v>
      </c>
      <c r="AI298" s="17">
        <f t="shared" ref="AI298" si="2005">AH300</f>
        <v>44327233.890000008</v>
      </c>
      <c r="AJ298" s="17">
        <f t="shared" ref="AJ298" si="2006">AI300</f>
        <v>44168596.890000008</v>
      </c>
      <c r="AK298" s="17">
        <f t="shared" ref="AK298" si="2007">AJ300</f>
        <v>44008373.890000008</v>
      </c>
      <c r="AL298" s="17">
        <f t="shared" ref="AL298" si="2008">AK300</f>
        <v>43846548.890000008</v>
      </c>
      <c r="AM298" s="17">
        <f t="shared" ref="AM298" si="2009">AL300</f>
        <v>43683104.890000008</v>
      </c>
      <c r="AN298" s="17">
        <f t="shared" ref="AN298" si="2010">AM300</f>
        <v>43518026.890000008</v>
      </c>
      <c r="AO298" s="17">
        <f t="shared" ref="AO298" si="2011">AN300</f>
        <v>43351297.890000008</v>
      </c>
      <c r="AP298" s="17">
        <f t="shared" ref="AP298" si="2012">AO300</f>
        <v>43182901.890000008</v>
      </c>
      <c r="AQ298" s="17">
        <f t="shared" ref="AQ298" si="2013">AP300</f>
        <v>43012821.890000008</v>
      </c>
      <c r="AR298" s="17">
        <f t="shared" ref="AR298" si="2014">AQ300</f>
        <v>42841040.890000008</v>
      </c>
      <c r="AS298" s="17">
        <f t="shared" ref="AS298" si="2015">AR300</f>
        <v>42667541.890000008</v>
      </c>
      <c r="AT298" s="17">
        <f t="shared" ref="AT298" si="2016">AS300</f>
        <v>42492307.890000008</v>
      </c>
      <c r="AU298" s="17">
        <f t="shared" ref="AU298" si="2017">AT300</f>
        <v>42315321.890000008</v>
      </c>
      <c r="AV298" s="17">
        <f t="shared" ref="AV298" si="2018">AU300</f>
        <v>42136565.890000008</v>
      </c>
      <c r="AW298" s="17">
        <f t="shared" ref="AW298" si="2019">AV300</f>
        <v>41956022.890000008</v>
      </c>
      <c r="AX298" s="17">
        <f t="shared" ref="AX298" si="2020">AW300</f>
        <v>41773673.890000008</v>
      </c>
      <c r="AY298" s="17">
        <f t="shared" ref="AY298" si="2021">AX300</f>
        <v>41589501.890000008</v>
      </c>
      <c r="AZ298" s="17">
        <f t="shared" ref="AZ298" si="2022">AY300</f>
        <v>41403487.890000008</v>
      </c>
      <c r="BA298" s="17">
        <f t="shared" ref="BA298" si="2023">AZ300</f>
        <v>41215613.890000008</v>
      </c>
      <c r="BB298" s="17">
        <f t="shared" ref="BB298" si="2024">BA300</f>
        <v>41025860.890000008</v>
      </c>
      <c r="BC298" s="17">
        <f t="shared" ref="BC298" si="2025">BB300</f>
        <v>40834210.890000008</v>
      </c>
      <c r="BD298" s="17">
        <f t="shared" ref="BD298" si="2026">BC300</f>
        <v>40640643.890000008</v>
      </c>
      <c r="BE298" s="17">
        <f t="shared" ref="BE298" si="2027">BD300</f>
        <v>40445140.890000008</v>
      </c>
      <c r="BF298" s="17">
        <f t="shared" ref="BF298" si="2028">BE300</f>
        <v>40247682.890000008</v>
      </c>
      <c r="BG298" s="17">
        <f t="shared" ref="BG298" si="2029">BF300</f>
        <v>40048250.890000008</v>
      </c>
      <c r="BH298" s="17">
        <f t="shared" ref="BH298" si="2030">BG300</f>
        <v>39846824.890000008</v>
      </c>
      <c r="BI298" s="17">
        <f t="shared" ref="BI298" si="2031">BH300</f>
        <v>39643383.890000008</v>
      </c>
      <c r="BJ298" s="17">
        <f t="shared" ref="BJ298" si="2032">BI300</f>
        <v>39437908.890000008</v>
      </c>
      <c r="BK298" s="17">
        <f t="shared" ref="BK298" si="2033">BJ300</f>
        <v>39230378.890000008</v>
      </c>
      <c r="BL298" s="17">
        <f t="shared" ref="BL298" si="2034">BK300</f>
        <v>39020773.890000008</v>
      </c>
      <c r="BM298" s="17">
        <f t="shared" ref="BM298" si="2035">BL300</f>
        <v>38809072.890000008</v>
      </c>
      <c r="BN298" s="17">
        <f t="shared" ref="BN298" si="2036">BM300</f>
        <v>38595254.890000008</v>
      </c>
      <c r="BO298" s="17">
        <f t="shared" ref="BO298" si="2037">BN300</f>
        <v>38379298.890000008</v>
      </c>
      <c r="BP298" s="17">
        <f t="shared" ref="BP298" si="2038">BO300</f>
        <v>38161182.890000008</v>
      </c>
      <c r="BQ298" s="17">
        <f t="shared" ref="BQ298" si="2039">BP300</f>
        <v>37940885.890000008</v>
      </c>
      <c r="BR298" s="17">
        <f t="shared" ref="BR298" si="2040">BQ300</f>
        <v>37718385.890000008</v>
      </c>
      <c r="BS298" s="17">
        <f t="shared" ref="BS298" si="2041">BR300</f>
        <v>37493660.890000008</v>
      </c>
      <c r="BT298" s="17">
        <f t="shared" ref="BT298" si="2042">BS300</f>
        <v>37266688.890000008</v>
      </c>
      <c r="BU298" s="17">
        <f t="shared" ref="BU298" si="2043">BT300</f>
        <v>37037446.890000008</v>
      </c>
      <c r="BV298" s="17">
        <f t="shared" ref="BV298" si="2044">BU300</f>
        <v>36805911.890000008</v>
      </c>
      <c r="BW298" s="17">
        <f t="shared" ref="BW298" si="2045">BV300</f>
        <v>36572061.890000008</v>
      </c>
      <c r="BX298" s="17">
        <f t="shared" ref="BX298" si="2046">BW300</f>
        <v>36335873.890000008</v>
      </c>
      <c r="BY298" s="17">
        <f t="shared" ref="BY298" si="2047">BX300</f>
        <v>36097323.890000008</v>
      </c>
      <c r="BZ298" s="17">
        <f t="shared" ref="BZ298" si="2048">BY300</f>
        <v>35856387.890000008</v>
      </c>
      <c r="CA298" s="17">
        <f t="shared" ref="CA298" si="2049">BZ300</f>
        <v>35613042.890000008</v>
      </c>
      <c r="CB298" s="17">
        <f t="shared" ref="CB298" si="2050">CA300</f>
        <v>35367263.890000008</v>
      </c>
      <c r="CC298" s="17">
        <f t="shared" ref="CC298" si="2051">CB300</f>
        <v>35119027.890000008</v>
      </c>
      <c r="CD298" s="17">
        <f t="shared" ref="CD298" si="2052">CC300</f>
        <v>34868308.890000008</v>
      </c>
      <c r="CE298" s="17">
        <f t="shared" ref="CE298" si="2053">CD300</f>
        <v>34615082.890000008</v>
      </c>
      <c r="CF298" s="17">
        <f t="shared" ref="CF298" si="2054">CE300</f>
        <v>34359324.890000008</v>
      </c>
      <c r="CG298" s="17">
        <f t="shared" ref="CG298" si="2055">CF300</f>
        <v>34101008.890000008</v>
      </c>
      <c r="CH298" s="17">
        <f t="shared" ref="CH298" si="2056">CG300</f>
        <v>33840109.890000008</v>
      </c>
      <c r="CI298" s="17">
        <f t="shared" ref="CI298" si="2057">CH300</f>
        <v>33576601.890000008</v>
      </c>
      <c r="CJ298" s="17">
        <f t="shared" ref="CJ298" si="2058">CI300</f>
        <v>33310458.890000008</v>
      </c>
      <c r="CK298" s="17">
        <f t="shared" ref="CK298" si="2059">CJ300</f>
        <v>33041654.890000008</v>
      </c>
      <c r="CL298" s="17">
        <f t="shared" ref="CL298" si="2060">CK300</f>
        <v>32770162.890000008</v>
      </c>
      <c r="CM298" s="17">
        <f t="shared" ref="CM298" si="2061">CL300</f>
        <v>32495955.890000008</v>
      </c>
      <c r="CN298" s="17">
        <f t="shared" ref="CN298" si="2062">CM300</f>
        <v>32219006.890000008</v>
      </c>
      <c r="CO298" s="17">
        <f t="shared" ref="CO298" si="2063">CN300</f>
        <v>31939287.890000008</v>
      </c>
    </row>
    <row r="299" spans="2:93">
      <c r="B299" s="556"/>
      <c r="C299" s="556"/>
      <c r="D299" s="556"/>
      <c r="E299" s="556"/>
      <c r="F299" s="556"/>
      <c r="G299" s="556"/>
      <c r="H299" s="17"/>
      <c r="I299" s="17">
        <f t="shared" ref="I299:AN299" si="2064">I270</f>
        <v>-119780</v>
      </c>
      <c r="J299" s="17">
        <f t="shared" si="2064"/>
        <v>-120978</v>
      </c>
      <c r="K299" s="17">
        <f t="shared" si="2064"/>
        <v>-122188</v>
      </c>
      <c r="L299" s="17">
        <f t="shared" si="2064"/>
        <v>-123410</v>
      </c>
      <c r="M299" s="17">
        <f t="shared" si="2064"/>
        <v>-124644</v>
      </c>
      <c r="N299" s="17">
        <f t="shared" si="2064"/>
        <v>-125890</v>
      </c>
      <c r="O299" s="17">
        <f t="shared" si="2064"/>
        <v>-127149</v>
      </c>
      <c r="P299" s="17">
        <f t="shared" si="2064"/>
        <v>-128738</v>
      </c>
      <c r="Q299" s="17">
        <f t="shared" si="2064"/>
        <v>-130348</v>
      </c>
      <c r="R299" s="17">
        <f t="shared" si="2064"/>
        <v>-131977</v>
      </c>
      <c r="S299" s="17">
        <f t="shared" si="2064"/>
        <v>-133627</v>
      </c>
      <c r="T299" s="17">
        <f t="shared" si="2064"/>
        <v>-135297</v>
      </c>
      <c r="U299" s="17">
        <f t="shared" si="2064"/>
        <v>-136988</v>
      </c>
      <c r="V299" s="17">
        <f t="shared" si="2064"/>
        <v>-138701</v>
      </c>
      <c r="W299" s="17">
        <f t="shared" si="2064"/>
        <v>-140434</v>
      </c>
      <c r="X299" s="17">
        <f t="shared" si="2064"/>
        <v>-142190</v>
      </c>
      <c r="Y299" s="17">
        <f t="shared" si="2064"/>
        <v>-143612</v>
      </c>
      <c r="Z299" s="17">
        <f t="shared" si="2064"/>
        <v>-145048</v>
      </c>
      <c r="AA299" s="17">
        <f t="shared" si="2064"/>
        <v>-146498</v>
      </c>
      <c r="AB299" s="17">
        <f t="shared" si="2064"/>
        <v>-147963</v>
      </c>
      <c r="AC299" s="17">
        <f t="shared" si="2064"/>
        <v>-149443</v>
      </c>
      <c r="AD299" s="17">
        <f t="shared" si="2064"/>
        <v>-150937</v>
      </c>
      <c r="AE299" s="17">
        <f t="shared" si="2064"/>
        <v>-152447</v>
      </c>
      <c r="AF299" s="17">
        <f t="shared" si="2064"/>
        <v>-153971</v>
      </c>
      <c r="AG299" s="17">
        <f t="shared" si="2064"/>
        <v>-155511</v>
      </c>
      <c r="AH299" s="17">
        <f t="shared" si="2064"/>
        <v>-157066</v>
      </c>
      <c r="AI299" s="17">
        <f t="shared" si="2064"/>
        <v>-158637</v>
      </c>
      <c r="AJ299" s="17">
        <f t="shared" si="2064"/>
        <v>-160223</v>
      </c>
      <c r="AK299" s="17">
        <f t="shared" si="2064"/>
        <v>-161825</v>
      </c>
      <c r="AL299" s="17">
        <f t="shared" si="2064"/>
        <v>-163444</v>
      </c>
      <c r="AM299" s="17">
        <f t="shared" si="2064"/>
        <v>-165078</v>
      </c>
      <c r="AN299" s="17">
        <f t="shared" si="2064"/>
        <v>-166729</v>
      </c>
      <c r="AO299" s="17">
        <f t="shared" ref="AO299:BT299" si="2065">AO270</f>
        <v>-168396</v>
      </c>
      <c r="AP299" s="17">
        <f t="shared" si="2065"/>
        <v>-170080</v>
      </c>
      <c r="AQ299" s="17">
        <f t="shared" si="2065"/>
        <v>-171781</v>
      </c>
      <c r="AR299" s="17">
        <f t="shared" si="2065"/>
        <v>-173499</v>
      </c>
      <c r="AS299" s="17">
        <f t="shared" si="2065"/>
        <v>-175234</v>
      </c>
      <c r="AT299" s="17">
        <f t="shared" si="2065"/>
        <v>-176986</v>
      </c>
      <c r="AU299" s="17">
        <f t="shared" si="2065"/>
        <v>-178756</v>
      </c>
      <c r="AV299" s="17">
        <f t="shared" si="2065"/>
        <v>-180543</v>
      </c>
      <c r="AW299" s="17">
        <f t="shared" si="2065"/>
        <v>-182349</v>
      </c>
      <c r="AX299" s="17">
        <f t="shared" si="2065"/>
        <v>-184172</v>
      </c>
      <c r="AY299" s="17">
        <f t="shared" si="2065"/>
        <v>-186014</v>
      </c>
      <c r="AZ299" s="17">
        <f t="shared" si="2065"/>
        <v>-187874</v>
      </c>
      <c r="BA299" s="17">
        <f t="shared" si="2065"/>
        <v>-189753</v>
      </c>
      <c r="BB299" s="17">
        <f t="shared" si="2065"/>
        <v>-191650</v>
      </c>
      <c r="BC299" s="17">
        <f t="shared" si="2065"/>
        <v>-193567</v>
      </c>
      <c r="BD299" s="17">
        <f t="shared" si="2065"/>
        <v>-195503</v>
      </c>
      <c r="BE299" s="17">
        <f t="shared" si="2065"/>
        <v>-197458</v>
      </c>
      <c r="BF299" s="17">
        <f t="shared" si="2065"/>
        <v>-199432</v>
      </c>
      <c r="BG299" s="17">
        <f t="shared" si="2065"/>
        <v>-201426</v>
      </c>
      <c r="BH299" s="17">
        <f t="shared" si="2065"/>
        <v>-203441</v>
      </c>
      <c r="BI299" s="17">
        <f t="shared" si="2065"/>
        <v>-205475</v>
      </c>
      <c r="BJ299" s="17">
        <f t="shared" si="2065"/>
        <v>-207530</v>
      </c>
      <c r="BK299" s="17">
        <f t="shared" si="2065"/>
        <v>-209605</v>
      </c>
      <c r="BL299" s="17">
        <f t="shared" si="2065"/>
        <v>-211701</v>
      </c>
      <c r="BM299" s="17">
        <f t="shared" si="2065"/>
        <v>-213818</v>
      </c>
      <c r="BN299" s="17">
        <f t="shared" si="2065"/>
        <v>-215956</v>
      </c>
      <c r="BO299" s="17">
        <f t="shared" si="2065"/>
        <v>-218116</v>
      </c>
      <c r="BP299" s="17">
        <f t="shared" si="2065"/>
        <v>-220297</v>
      </c>
      <c r="BQ299" s="17">
        <f t="shared" si="2065"/>
        <v>-222500</v>
      </c>
      <c r="BR299" s="17">
        <f t="shared" si="2065"/>
        <v>-224725</v>
      </c>
      <c r="BS299" s="17">
        <f t="shared" si="2065"/>
        <v>-226972</v>
      </c>
      <c r="BT299" s="17">
        <f t="shared" si="2065"/>
        <v>-229242</v>
      </c>
      <c r="BU299" s="17">
        <f t="shared" ref="BU299:CO299" si="2066">BU270</f>
        <v>-231535</v>
      </c>
      <c r="BV299" s="17">
        <f t="shared" si="2066"/>
        <v>-233850</v>
      </c>
      <c r="BW299" s="17">
        <f t="shared" si="2066"/>
        <v>-236188</v>
      </c>
      <c r="BX299" s="17">
        <f t="shared" si="2066"/>
        <v>-238550</v>
      </c>
      <c r="BY299" s="17">
        <f t="shared" si="2066"/>
        <v>-240936</v>
      </c>
      <c r="BZ299" s="17">
        <f t="shared" si="2066"/>
        <v>-243345</v>
      </c>
      <c r="CA299" s="17">
        <f t="shared" si="2066"/>
        <v>-245779</v>
      </c>
      <c r="CB299" s="17">
        <f t="shared" si="2066"/>
        <v>-248236</v>
      </c>
      <c r="CC299" s="17">
        <f t="shared" si="2066"/>
        <v>-250719</v>
      </c>
      <c r="CD299" s="17">
        <f t="shared" si="2066"/>
        <v>-253226</v>
      </c>
      <c r="CE299" s="17">
        <f t="shared" si="2066"/>
        <v>-255758</v>
      </c>
      <c r="CF299" s="17">
        <f t="shared" si="2066"/>
        <v>-258316</v>
      </c>
      <c r="CG299" s="17">
        <f t="shared" si="2066"/>
        <v>-260899</v>
      </c>
      <c r="CH299" s="17">
        <f t="shared" si="2066"/>
        <v>-263508</v>
      </c>
      <c r="CI299" s="17">
        <f t="shared" si="2066"/>
        <v>-266143</v>
      </c>
      <c r="CJ299" s="17">
        <f t="shared" si="2066"/>
        <v>-268804</v>
      </c>
      <c r="CK299" s="17">
        <f t="shared" si="2066"/>
        <v>-271492</v>
      </c>
      <c r="CL299" s="17">
        <f t="shared" si="2066"/>
        <v>-274207</v>
      </c>
      <c r="CM299" s="17">
        <f t="shared" si="2066"/>
        <v>-276949</v>
      </c>
      <c r="CN299" s="17">
        <f t="shared" si="2066"/>
        <v>-279719</v>
      </c>
      <c r="CO299" s="17">
        <f t="shared" si="2066"/>
        <v>-282516</v>
      </c>
    </row>
    <row r="300" spans="2:93">
      <c r="B300" s="556"/>
      <c r="C300" s="556"/>
      <c r="D300" s="556"/>
      <c r="E300" s="556"/>
      <c r="F300" s="556"/>
      <c r="G300" s="556"/>
      <c r="H300" s="17">
        <f>H279</f>
        <v>47912068.890000008</v>
      </c>
      <c r="I300" s="17">
        <f>I298+I299</f>
        <v>47792288.890000008</v>
      </c>
      <c r="J300" s="17">
        <f t="shared" ref="J300:BU300" si="2067">J298+J299</f>
        <v>47671310.890000008</v>
      </c>
      <c r="K300" s="17">
        <f t="shared" si="2067"/>
        <v>47549122.890000008</v>
      </c>
      <c r="L300" s="17">
        <f t="shared" si="2067"/>
        <v>47425712.890000008</v>
      </c>
      <c r="M300" s="17">
        <f t="shared" si="2067"/>
        <v>47301068.890000008</v>
      </c>
      <c r="N300" s="17">
        <f t="shared" si="2067"/>
        <v>47175178.890000008</v>
      </c>
      <c r="O300" s="17">
        <f t="shared" si="2067"/>
        <v>47048029.890000008</v>
      </c>
      <c r="P300" s="17">
        <f t="shared" si="2067"/>
        <v>46919291.890000008</v>
      </c>
      <c r="Q300" s="17">
        <f t="shared" si="2067"/>
        <v>46788943.890000008</v>
      </c>
      <c r="R300" s="17">
        <f t="shared" si="2067"/>
        <v>46656966.890000008</v>
      </c>
      <c r="S300" s="17">
        <f t="shared" si="2067"/>
        <v>46523339.890000008</v>
      </c>
      <c r="T300" s="17">
        <f t="shared" si="2067"/>
        <v>46388042.890000008</v>
      </c>
      <c r="U300" s="17">
        <f t="shared" si="2067"/>
        <v>46251054.890000008</v>
      </c>
      <c r="V300" s="17">
        <f t="shared" si="2067"/>
        <v>46112353.890000008</v>
      </c>
      <c r="W300" s="17">
        <f t="shared" si="2067"/>
        <v>45971919.890000008</v>
      </c>
      <c r="X300" s="17">
        <f t="shared" si="2067"/>
        <v>45829729.890000008</v>
      </c>
      <c r="Y300" s="17">
        <f t="shared" si="2067"/>
        <v>45686117.890000008</v>
      </c>
      <c r="Z300" s="17">
        <f t="shared" si="2067"/>
        <v>45541069.890000008</v>
      </c>
      <c r="AA300" s="17">
        <f t="shared" si="2067"/>
        <v>45394571.890000008</v>
      </c>
      <c r="AB300" s="17">
        <f t="shared" si="2067"/>
        <v>45246608.890000008</v>
      </c>
      <c r="AC300" s="17">
        <f t="shared" si="2067"/>
        <v>45097165.890000008</v>
      </c>
      <c r="AD300" s="17">
        <f t="shared" si="2067"/>
        <v>44946228.890000008</v>
      </c>
      <c r="AE300" s="17">
        <f t="shared" si="2067"/>
        <v>44793781.890000008</v>
      </c>
      <c r="AF300" s="17">
        <f t="shared" si="2067"/>
        <v>44639810.890000008</v>
      </c>
      <c r="AG300" s="17">
        <f t="shared" si="2067"/>
        <v>44484299.890000008</v>
      </c>
      <c r="AH300" s="17">
        <f t="shared" si="2067"/>
        <v>44327233.890000008</v>
      </c>
      <c r="AI300" s="17">
        <f t="shared" si="2067"/>
        <v>44168596.890000008</v>
      </c>
      <c r="AJ300" s="17">
        <f t="shared" si="2067"/>
        <v>44008373.890000008</v>
      </c>
      <c r="AK300" s="17">
        <f t="shared" si="2067"/>
        <v>43846548.890000008</v>
      </c>
      <c r="AL300" s="17">
        <f t="shared" si="2067"/>
        <v>43683104.890000008</v>
      </c>
      <c r="AM300" s="17">
        <f t="shared" si="2067"/>
        <v>43518026.890000008</v>
      </c>
      <c r="AN300" s="17">
        <f t="shared" si="2067"/>
        <v>43351297.890000008</v>
      </c>
      <c r="AO300" s="17">
        <f t="shared" si="2067"/>
        <v>43182901.890000008</v>
      </c>
      <c r="AP300" s="17">
        <f t="shared" si="2067"/>
        <v>43012821.890000008</v>
      </c>
      <c r="AQ300" s="17">
        <f t="shared" si="2067"/>
        <v>42841040.890000008</v>
      </c>
      <c r="AR300" s="17">
        <f t="shared" si="2067"/>
        <v>42667541.890000008</v>
      </c>
      <c r="AS300" s="17">
        <f t="shared" si="2067"/>
        <v>42492307.890000008</v>
      </c>
      <c r="AT300" s="17">
        <f t="shared" si="2067"/>
        <v>42315321.890000008</v>
      </c>
      <c r="AU300" s="17">
        <f t="shared" si="2067"/>
        <v>42136565.890000008</v>
      </c>
      <c r="AV300" s="17">
        <f t="shared" si="2067"/>
        <v>41956022.890000008</v>
      </c>
      <c r="AW300" s="17">
        <f t="shared" si="2067"/>
        <v>41773673.890000008</v>
      </c>
      <c r="AX300" s="17">
        <f t="shared" si="2067"/>
        <v>41589501.890000008</v>
      </c>
      <c r="AY300" s="17">
        <f t="shared" si="2067"/>
        <v>41403487.890000008</v>
      </c>
      <c r="AZ300" s="17">
        <f t="shared" si="2067"/>
        <v>41215613.890000008</v>
      </c>
      <c r="BA300" s="17">
        <f t="shared" si="2067"/>
        <v>41025860.890000008</v>
      </c>
      <c r="BB300" s="17">
        <f t="shared" si="2067"/>
        <v>40834210.890000008</v>
      </c>
      <c r="BC300" s="17">
        <f t="shared" si="2067"/>
        <v>40640643.890000008</v>
      </c>
      <c r="BD300" s="17">
        <f t="shared" si="2067"/>
        <v>40445140.890000008</v>
      </c>
      <c r="BE300" s="17">
        <f t="shared" si="2067"/>
        <v>40247682.890000008</v>
      </c>
      <c r="BF300" s="17">
        <f t="shared" si="2067"/>
        <v>40048250.890000008</v>
      </c>
      <c r="BG300" s="17">
        <f t="shared" si="2067"/>
        <v>39846824.890000008</v>
      </c>
      <c r="BH300" s="17">
        <f t="shared" si="2067"/>
        <v>39643383.890000008</v>
      </c>
      <c r="BI300" s="17">
        <f t="shared" si="2067"/>
        <v>39437908.890000008</v>
      </c>
      <c r="BJ300" s="17">
        <f t="shared" si="2067"/>
        <v>39230378.890000008</v>
      </c>
      <c r="BK300" s="17">
        <f t="shared" si="2067"/>
        <v>39020773.890000008</v>
      </c>
      <c r="BL300" s="17">
        <f t="shared" si="2067"/>
        <v>38809072.890000008</v>
      </c>
      <c r="BM300" s="17">
        <f t="shared" si="2067"/>
        <v>38595254.890000008</v>
      </c>
      <c r="BN300" s="17">
        <f t="shared" si="2067"/>
        <v>38379298.890000008</v>
      </c>
      <c r="BO300" s="17">
        <f t="shared" si="2067"/>
        <v>38161182.890000008</v>
      </c>
      <c r="BP300" s="17">
        <f t="shared" si="2067"/>
        <v>37940885.890000008</v>
      </c>
      <c r="BQ300" s="17">
        <f t="shared" si="2067"/>
        <v>37718385.890000008</v>
      </c>
      <c r="BR300" s="17">
        <f t="shared" si="2067"/>
        <v>37493660.890000008</v>
      </c>
      <c r="BS300" s="17">
        <f t="shared" si="2067"/>
        <v>37266688.890000008</v>
      </c>
      <c r="BT300" s="17">
        <f t="shared" si="2067"/>
        <v>37037446.890000008</v>
      </c>
      <c r="BU300" s="17">
        <f t="shared" si="2067"/>
        <v>36805911.890000008</v>
      </c>
      <c r="BV300" s="17">
        <f t="shared" ref="BV300:CO300" si="2068">BV298+BV299</f>
        <v>36572061.890000008</v>
      </c>
      <c r="BW300" s="17">
        <f t="shared" si="2068"/>
        <v>36335873.890000008</v>
      </c>
      <c r="BX300" s="17">
        <f t="shared" si="2068"/>
        <v>36097323.890000008</v>
      </c>
      <c r="BY300" s="17">
        <f t="shared" si="2068"/>
        <v>35856387.890000008</v>
      </c>
      <c r="BZ300" s="17">
        <f t="shared" si="2068"/>
        <v>35613042.890000008</v>
      </c>
      <c r="CA300" s="17">
        <f t="shared" si="2068"/>
        <v>35367263.890000008</v>
      </c>
      <c r="CB300" s="17">
        <f t="shared" si="2068"/>
        <v>35119027.890000008</v>
      </c>
      <c r="CC300" s="17">
        <f t="shared" si="2068"/>
        <v>34868308.890000008</v>
      </c>
      <c r="CD300" s="17">
        <f t="shared" si="2068"/>
        <v>34615082.890000008</v>
      </c>
      <c r="CE300" s="17">
        <f t="shared" si="2068"/>
        <v>34359324.890000008</v>
      </c>
      <c r="CF300" s="17">
        <f t="shared" si="2068"/>
        <v>34101008.890000008</v>
      </c>
      <c r="CG300" s="17">
        <f t="shared" si="2068"/>
        <v>33840109.890000008</v>
      </c>
      <c r="CH300" s="17">
        <f t="shared" si="2068"/>
        <v>33576601.890000008</v>
      </c>
      <c r="CI300" s="17">
        <f t="shared" si="2068"/>
        <v>33310458.890000008</v>
      </c>
      <c r="CJ300" s="17">
        <f t="shared" si="2068"/>
        <v>33041654.890000008</v>
      </c>
      <c r="CK300" s="17">
        <f t="shared" si="2068"/>
        <v>32770162.890000008</v>
      </c>
      <c r="CL300" s="17">
        <f t="shared" si="2068"/>
        <v>32495955.890000008</v>
      </c>
      <c r="CM300" s="17">
        <f t="shared" si="2068"/>
        <v>32219006.890000008</v>
      </c>
      <c r="CN300" s="17">
        <f t="shared" si="2068"/>
        <v>31939287.890000008</v>
      </c>
      <c r="CO300" s="17">
        <f t="shared" si="2068"/>
        <v>31656771.890000008</v>
      </c>
    </row>
    <row r="301" spans="2:93">
      <c r="B301" s="556"/>
      <c r="C301" s="556"/>
      <c r="D301" s="556"/>
      <c r="E301" s="556"/>
      <c r="F301" s="556"/>
      <c r="G301" s="556"/>
      <c r="H301" s="17"/>
      <c r="I301" s="17">
        <f t="shared" ref="I301:AN301" si="2069">I268</f>
        <v>598901</v>
      </c>
      <c r="J301" s="17">
        <f t="shared" si="2069"/>
        <v>604890</v>
      </c>
      <c r="K301" s="17">
        <f t="shared" si="2069"/>
        <v>610939</v>
      </c>
      <c r="L301" s="17">
        <f t="shared" si="2069"/>
        <v>617048</v>
      </c>
      <c r="M301" s="17">
        <f t="shared" si="2069"/>
        <v>623219</v>
      </c>
      <c r="N301" s="17">
        <f t="shared" si="2069"/>
        <v>629451</v>
      </c>
      <c r="O301" s="17">
        <f t="shared" si="2069"/>
        <v>762894</v>
      </c>
      <c r="P301" s="17">
        <f t="shared" si="2069"/>
        <v>772431</v>
      </c>
      <c r="Q301" s="17">
        <f t="shared" si="2069"/>
        <v>782086</v>
      </c>
      <c r="R301" s="17">
        <f t="shared" si="2069"/>
        <v>791862</v>
      </c>
      <c r="S301" s="17">
        <f t="shared" si="2069"/>
        <v>801760</v>
      </c>
      <c r="T301" s="17">
        <f t="shared" si="2069"/>
        <v>811782</v>
      </c>
      <c r="U301" s="17">
        <f t="shared" si="2069"/>
        <v>821930</v>
      </c>
      <c r="V301" s="17">
        <f t="shared" si="2069"/>
        <v>832204</v>
      </c>
      <c r="W301" s="17">
        <f t="shared" si="2069"/>
        <v>842606</v>
      </c>
      <c r="X301" s="17">
        <f t="shared" si="2069"/>
        <v>710949</v>
      </c>
      <c r="Y301" s="17">
        <f t="shared" si="2069"/>
        <v>718059</v>
      </c>
      <c r="Z301" s="17">
        <f t="shared" si="2069"/>
        <v>725239</v>
      </c>
      <c r="AA301" s="17">
        <f t="shared" si="2069"/>
        <v>732491</v>
      </c>
      <c r="AB301" s="17">
        <f t="shared" si="2069"/>
        <v>739816</v>
      </c>
      <c r="AC301" s="17">
        <f t="shared" si="2069"/>
        <v>747215</v>
      </c>
      <c r="AD301" s="17">
        <f t="shared" si="2069"/>
        <v>754687</v>
      </c>
      <c r="AE301" s="17">
        <f t="shared" si="2069"/>
        <v>762234</v>
      </c>
      <c r="AF301" s="17">
        <f t="shared" si="2069"/>
        <v>769856</v>
      </c>
      <c r="AG301" s="17">
        <f t="shared" si="2069"/>
        <v>777554</v>
      </c>
      <c r="AH301" s="17">
        <f t="shared" si="2069"/>
        <v>785330</v>
      </c>
      <c r="AI301" s="17">
        <f t="shared" si="2069"/>
        <v>793183</v>
      </c>
      <c r="AJ301" s="17">
        <f t="shared" si="2069"/>
        <v>801115</v>
      </c>
      <c r="AK301" s="17">
        <f t="shared" si="2069"/>
        <v>809126</v>
      </c>
      <c r="AL301" s="17">
        <f t="shared" si="2069"/>
        <v>817218</v>
      </c>
      <c r="AM301" s="17">
        <f t="shared" si="2069"/>
        <v>825390</v>
      </c>
      <c r="AN301" s="17">
        <f t="shared" si="2069"/>
        <v>833644</v>
      </c>
      <c r="AO301" s="17">
        <f t="shared" ref="AO301:BT301" si="2070">AO268</f>
        <v>841980</v>
      </c>
      <c r="AP301" s="17">
        <f t="shared" si="2070"/>
        <v>850400</v>
      </c>
      <c r="AQ301" s="17">
        <f t="shared" si="2070"/>
        <v>858904</v>
      </c>
      <c r="AR301" s="17">
        <f t="shared" si="2070"/>
        <v>867493</v>
      </c>
      <c r="AS301" s="17">
        <f t="shared" si="2070"/>
        <v>876168</v>
      </c>
      <c r="AT301" s="17">
        <f t="shared" si="2070"/>
        <v>884930</v>
      </c>
      <c r="AU301" s="17">
        <f t="shared" si="2070"/>
        <v>893779</v>
      </c>
      <c r="AV301" s="17">
        <f t="shared" si="2070"/>
        <v>902717</v>
      </c>
      <c r="AW301" s="17">
        <f t="shared" si="2070"/>
        <v>911744</v>
      </c>
      <c r="AX301" s="17">
        <f t="shared" si="2070"/>
        <v>920861</v>
      </c>
      <c r="AY301" s="17">
        <f t="shared" si="2070"/>
        <v>930070</v>
      </c>
      <c r="AZ301" s="17">
        <f t="shared" si="2070"/>
        <v>939371</v>
      </c>
      <c r="BA301" s="17">
        <f t="shared" si="2070"/>
        <v>948764</v>
      </c>
      <c r="BB301" s="17">
        <f t="shared" si="2070"/>
        <v>958252</v>
      </c>
      <c r="BC301" s="17">
        <f t="shared" si="2070"/>
        <v>967834</v>
      </c>
      <c r="BD301" s="17">
        <f t="shared" si="2070"/>
        <v>977513</v>
      </c>
      <c r="BE301" s="17">
        <f t="shared" si="2070"/>
        <v>987288</v>
      </c>
      <c r="BF301" s="17">
        <f t="shared" si="2070"/>
        <v>997161</v>
      </c>
      <c r="BG301" s="17">
        <f t="shared" si="2070"/>
        <v>1007132</v>
      </c>
      <c r="BH301" s="17">
        <f t="shared" si="2070"/>
        <v>1017204</v>
      </c>
      <c r="BI301" s="17">
        <f t="shared" si="2070"/>
        <v>1027376</v>
      </c>
      <c r="BJ301" s="17">
        <f t="shared" si="2070"/>
        <v>1037649</v>
      </c>
      <c r="BK301" s="17">
        <f t="shared" si="2070"/>
        <v>1048026</v>
      </c>
      <c r="BL301" s="17">
        <f t="shared" si="2070"/>
        <v>1058506</v>
      </c>
      <c r="BM301" s="17">
        <f t="shared" si="2070"/>
        <v>1069091</v>
      </c>
      <c r="BN301" s="17">
        <f t="shared" si="2070"/>
        <v>1079782</v>
      </c>
      <c r="BO301" s="17">
        <f t="shared" si="2070"/>
        <v>1090580</v>
      </c>
      <c r="BP301" s="17">
        <f t="shared" si="2070"/>
        <v>1101486</v>
      </c>
      <c r="BQ301" s="17">
        <f t="shared" si="2070"/>
        <v>1112501</v>
      </c>
      <c r="BR301" s="17">
        <f t="shared" si="2070"/>
        <v>1123626</v>
      </c>
      <c r="BS301" s="17">
        <f t="shared" si="2070"/>
        <v>1134862</v>
      </c>
      <c r="BT301" s="17">
        <f t="shared" si="2070"/>
        <v>1146211</v>
      </c>
      <c r="BU301" s="17">
        <f t="shared" ref="BU301:CO301" si="2071">BU268</f>
        <v>1157673</v>
      </c>
      <c r="BV301" s="17">
        <f t="shared" si="2071"/>
        <v>1169249</v>
      </c>
      <c r="BW301" s="17">
        <f t="shared" si="2071"/>
        <v>1180942</v>
      </c>
      <c r="BX301" s="17">
        <f t="shared" si="2071"/>
        <v>1192751</v>
      </c>
      <c r="BY301" s="17">
        <f t="shared" si="2071"/>
        <v>1204679</v>
      </c>
      <c r="BZ301" s="17">
        <f t="shared" si="2071"/>
        <v>1216726</v>
      </c>
      <c r="CA301" s="17">
        <f t="shared" si="2071"/>
        <v>1228893</v>
      </c>
      <c r="CB301" s="17">
        <f t="shared" si="2071"/>
        <v>1241182</v>
      </c>
      <c r="CC301" s="17">
        <f t="shared" si="2071"/>
        <v>1253594</v>
      </c>
      <c r="CD301" s="17">
        <f t="shared" si="2071"/>
        <v>1266130</v>
      </c>
      <c r="CE301" s="17">
        <f t="shared" si="2071"/>
        <v>1278791</v>
      </c>
      <c r="CF301" s="17">
        <f t="shared" si="2071"/>
        <v>1291579</v>
      </c>
      <c r="CG301" s="17">
        <f t="shared" si="2071"/>
        <v>1304495</v>
      </c>
      <c r="CH301" s="17">
        <f t="shared" si="2071"/>
        <v>1317540</v>
      </c>
      <c r="CI301" s="17">
        <f t="shared" si="2071"/>
        <v>1330715</v>
      </c>
      <c r="CJ301" s="17">
        <f t="shared" si="2071"/>
        <v>1344022</v>
      </c>
      <c r="CK301" s="17">
        <f t="shared" si="2071"/>
        <v>1357462</v>
      </c>
      <c r="CL301" s="17">
        <f t="shared" si="2071"/>
        <v>1371037</v>
      </c>
      <c r="CM301" s="17">
        <f t="shared" si="2071"/>
        <v>1384747</v>
      </c>
      <c r="CN301" s="17">
        <f t="shared" si="2071"/>
        <v>1398595</v>
      </c>
      <c r="CO301" s="17">
        <f t="shared" si="2071"/>
        <v>1412581</v>
      </c>
    </row>
    <row r="302" spans="2:93">
      <c r="B302" s="556"/>
      <c r="C302" s="556">
        <v>1</v>
      </c>
      <c r="D302" s="632">
        <f>-1/D$298</f>
        <v>-0.04</v>
      </c>
      <c r="E302" s="632"/>
      <c r="F302" s="632"/>
      <c r="G302" s="632"/>
      <c r="H302" s="17"/>
      <c r="I302" s="17">
        <f>IF((I297-$H297)&gt;$D298,0,$D302*(I300)+$D302*I301)</f>
        <v>-1935647.5956000003</v>
      </c>
      <c r="J302" s="17">
        <f t="shared" ref="J302" si="2072">IF((J297-$H297)&gt;$D298,0,$D302*(J300)+$D302*J301)</f>
        <v>-1931048.0356000005</v>
      </c>
      <c r="K302" s="17">
        <f t="shared" ref="K302" si="2073">IF((K297-$H297)&gt;$D298,0,$D302*(K300)+$D302*K301)</f>
        <v>-1926402.4756000005</v>
      </c>
      <c r="L302" s="17">
        <f t="shared" ref="L302" si="2074">IF((L297-$H297)&gt;$D298,0,$D302*(L300)+$D302*L301)</f>
        <v>-1921710.4356000002</v>
      </c>
      <c r="M302" s="17">
        <f t="shared" ref="M302" si="2075">IF((M297-$H297)&gt;$D298,0,$D302*(M300)+$D302*M301)</f>
        <v>-1916971.5156000003</v>
      </c>
      <c r="N302" s="17">
        <f t="shared" ref="N302" si="2076">IF((N297-$H297)&gt;$D298,0,$D302*(N300)+$D302*N301)</f>
        <v>-1912185.1956000004</v>
      </c>
      <c r="O302" s="17">
        <f t="shared" ref="O302" si="2077">IF((O297-$H297)&gt;$D298,0,$D302*(O300)+$D302*O301)</f>
        <v>-1912436.9556000005</v>
      </c>
      <c r="P302" s="17">
        <f t="shared" ref="P302" si="2078">IF((P297-$H297)&gt;$D298,0,$D302*(P300)+$D302*P301)</f>
        <v>-1907668.9156000004</v>
      </c>
      <c r="Q302" s="17">
        <f t="shared" ref="Q302" si="2079">IF((Q297-$H297)&gt;$D298,0,$D302*(Q300)+$D302*Q301)</f>
        <v>-1902841.1956000002</v>
      </c>
      <c r="R302" s="17">
        <f t="shared" ref="R302" si="2080">IF((R297-$H297)&gt;$D298,0,$D302*(R300)+$D302*R301)</f>
        <v>-1897953.1556000004</v>
      </c>
      <c r="S302" s="17">
        <f t="shared" ref="S302" si="2081">IF((S297-$H297)&gt;$D298,0,$D302*(S300)+$D302*S301)</f>
        <v>-1893003.9956000003</v>
      </c>
      <c r="T302" s="17">
        <f t="shared" ref="T302" si="2082">IF((T297-$H297)&gt;$D298,0,$D302*(T300)+$D302*T301)</f>
        <v>-1887992.9956000005</v>
      </c>
      <c r="U302" s="17">
        <f t="shared" ref="U302" si="2083">IF((U297-$H297)&gt;$D298,0,$D302*(U300)+$D302*U301)</f>
        <v>-1882919.3956000004</v>
      </c>
      <c r="V302" s="17">
        <f t="shared" ref="V302" si="2084">IF((V297-$H297)&gt;$D298,0,$D302*(V300)+$D302*V301)</f>
        <v>-1877782.3156000003</v>
      </c>
      <c r="W302" s="17">
        <f t="shared" ref="W302" si="2085">IF((W297-$H297)&gt;$D298,0,$D302*(W300)+$D302*W301)</f>
        <v>-1872581.0356000003</v>
      </c>
      <c r="X302" s="17">
        <f t="shared" ref="X302" si="2086">IF((X297-$H297)&gt;$D298,0,$D302*(X300)+$D302*X301)</f>
        <v>-1861627.1556000004</v>
      </c>
      <c r="Y302" s="17">
        <f t="shared" ref="Y302" si="2087">IF((Y297-$H297)&gt;$D298,0,$D302*(Y300)+$D302*Y301)</f>
        <v>-1856167.0756000006</v>
      </c>
      <c r="Z302" s="17">
        <f t="shared" ref="Z302" si="2088">IF((Z297-$H297)&gt;$D298,0,$D302*(Z300)+$D302*Z301)</f>
        <v>-1850652.3556000004</v>
      </c>
      <c r="AA302" s="17">
        <f t="shared" ref="AA302" si="2089">IF((AA297-$H297)&gt;$D298,0,$D302*(AA300)+$D302*AA301)</f>
        <v>-1845082.5156000003</v>
      </c>
      <c r="AB302" s="17">
        <f t="shared" ref="AB302" si="2090">IF((AB297-$H297)&gt;$D298,0,$D302*(AB300)+$D302*AB301)</f>
        <v>-1839456.9956000003</v>
      </c>
      <c r="AC302" s="17">
        <f t="shared" ref="AC302" si="2091">IF((AC297-$H297)&gt;$D298,0,$D302*(AC300)+$D302*AC301)</f>
        <v>-1833775.2356000005</v>
      </c>
      <c r="AD302" s="17">
        <f t="shared" ref="AD302" si="2092">IF((AD297-$H297)&gt;$D298,0,$D302*(AD300)+$D302*AD301)</f>
        <v>-1828036.6356000004</v>
      </c>
      <c r="AE302" s="17">
        <f t="shared" ref="AE302" si="2093">IF((AE297-$H297)&gt;$D298,0,$D302*(AE300)+$D302*AE301)</f>
        <v>-1822240.6356000004</v>
      </c>
      <c r="AF302" s="17">
        <f t="shared" ref="AF302" si="2094">IF((AF297-$H297)&gt;$D298,0,$D302*(AF300)+$D302*AF301)</f>
        <v>-1816386.6756000004</v>
      </c>
      <c r="AG302" s="17">
        <f t="shared" ref="AG302" si="2095">IF((AG297-$H297)&gt;$D298,0,$D302*(AG300)+$D302*AG301)</f>
        <v>-1810474.1556000002</v>
      </c>
      <c r="AH302" s="17">
        <f t="shared" ref="AH302" si="2096">IF((AH297-$H297)&gt;$D298,0,$D302*(AH300)+$D302*AH301)</f>
        <v>0</v>
      </c>
      <c r="AI302" s="17">
        <f t="shared" ref="AI302" si="2097">IF((AI297-$H297)&gt;$D298,0,$D302*(AI300)+$D302*AI301)</f>
        <v>0</v>
      </c>
      <c r="AJ302" s="17">
        <f t="shared" ref="AJ302" si="2098">IF((AJ297-$H297)&gt;$D298,0,$D302*(AJ300)+$D302*AJ301)</f>
        <v>0</v>
      </c>
      <c r="AK302" s="17">
        <f t="shared" ref="AK302" si="2099">IF((AK297-$H297)&gt;$D298,0,$D302*(AK300)+$D302*AK301)</f>
        <v>0</v>
      </c>
      <c r="AL302" s="17">
        <f t="shared" ref="AL302" si="2100">IF((AL297-$H297)&gt;$D298,0,$D302*(AL300)+$D302*AL301)</f>
        <v>0</v>
      </c>
      <c r="AM302" s="17">
        <f t="shared" ref="AM302" si="2101">IF((AM297-$H297)&gt;$D298,0,$D302*(AM300)+$D302*AM301)</f>
        <v>0</v>
      </c>
      <c r="AN302" s="17">
        <f t="shared" ref="AN302" si="2102">IF((AN297-$H297)&gt;$D298,0,$D302*(AN300)+$D302*AN301)</f>
        <v>0</v>
      </c>
      <c r="AO302" s="17">
        <f t="shared" ref="AO302" si="2103">IF((AO297-$H297)&gt;$D298,0,$D302*(AO300)+$D302*AO301)</f>
        <v>0</v>
      </c>
      <c r="AP302" s="17">
        <f t="shared" ref="AP302" si="2104">IF((AP297-$H297)&gt;$D298,0,$D302*(AP300)+$D302*AP301)</f>
        <v>0</v>
      </c>
      <c r="AQ302" s="17">
        <f t="shared" ref="AQ302" si="2105">IF((AQ297-$H297)&gt;$D298,0,$D302*(AQ300)+$D302*AQ301)</f>
        <v>0</v>
      </c>
      <c r="AR302" s="17">
        <f t="shared" ref="AR302" si="2106">IF((AR297-$H297)&gt;$D298,0,$D302*(AR300)+$D302*AR301)</f>
        <v>0</v>
      </c>
      <c r="AS302" s="17">
        <f t="shared" ref="AS302" si="2107">IF((AS297-$H297)&gt;$D298,0,$D302*(AS300)+$D302*AS301)</f>
        <v>0</v>
      </c>
      <c r="AT302" s="17">
        <f t="shared" ref="AT302" si="2108">IF((AT297-$H297)&gt;$D298,0,$D302*(AT300)+$D302*AT301)</f>
        <v>0</v>
      </c>
      <c r="AU302" s="17">
        <f t="shared" ref="AU302" si="2109">IF((AU297-$H297)&gt;$D298,0,$D302*(AU300)+$D302*AU301)</f>
        <v>0</v>
      </c>
      <c r="AV302" s="17">
        <f t="shared" ref="AV302" si="2110">IF((AV297-$H297)&gt;$D298,0,$D302*(AV300)+$D302*AV301)</f>
        <v>0</v>
      </c>
      <c r="AW302" s="17">
        <f t="shared" ref="AW302" si="2111">IF((AW297-$H297)&gt;$D298,0,$D302*(AW300)+$D302*AW301)</f>
        <v>0</v>
      </c>
      <c r="AX302" s="17">
        <f t="shared" ref="AX302" si="2112">IF((AX297-$H297)&gt;$D298,0,$D302*(AX300)+$D302*AX301)</f>
        <v>0</v>
      </c>
      <c r="AY302" s="17">
        <f t="shared" ref="AY302" si="2113">IF((AY297-$H297)&gt;$D298,0,$D302*(AY300)+$D302*AY301)</f>
        <v>0</v>
      </c>
      <c r="AZ302" s="17">
        <f t="shared" ref="AZ302" si="2114">IF((AZ297-$H297)&gt;$D298,0,$D302*(AZ300)+$D302*AZ301)</f>
        <v>0</v>
      </c>
      <c r="BA302" s="17">
        <f t="shared" ref="BA302" si="2115">IF((BA297-$H297)&gt;$D298,0,$D302*(BA300)+$D302*BA301)</f>
        <v>0</v>
      </c>
      <c r="BB302" s="17">
        <f t="shared" ref="BB302" si="2116">IF((BB297-$H297)&gt;$D298,0,$D302*(BB300)+$D302*BB301)</f>
        <v>0</v>
      </c>
      <c r="BC302" s="17">
        <f t="shared" ref="BC302" si="2117">IF((BC297-$H297)&gt;$D298,0,$D302*(BC300)+$D302*BC301)</f>
        <v>0</v>
      </c>
      <c r="BD302" s="17">
        <f t="shared" ref="BD302" si="2118">IF((BD297-$H297)&gt;$D298,0,$D302*(BD300)+$D302*BD301)</f>
        <v>0</v>
      </c>
      <c r="BE302" s="17">
        <f t="shared" ref="BE302" si="2119">IF((BE297-$H297)&gt;$D298,0,$D302*(BE300)+$D302*BE301)</f>
        <v>0</v>
      </c>
      <c r="BF302" s="17">
        <f t="shared" ref="BF302" si="2120">IF((BF297-$H297)&gt;$D298,0,$D302*(BF300)+$D302*BF301)</f>
        <v>0</v>
      </c>
      <c r="BG302" s="17">
        <f t="shared" ref="BG302" si="2121">IF((BG297-$H297)&gt;$D298,0,$D302*(BG300)+$D302*BG301)</f>
        <v>0</v>
      </c>
      <c r="BH302" s="17">
        <f t="shared" ref="BH302" si="2122">IF((BH297-$H297)&gt;$D298,0,$D302*(BH300)+$D302*BH301)</f>
        <v>0</v>
      </c>
      <c r="BI302" s="17">
        <f t="shared" ref="BI302" si="2123">IF((BI297-$H297)&gt;$D298,0,$D302*(BI300)+$D302*BI301)</f>
        <v>0</v>
      </c>
      <c r="BJ302" s="17">
        <f t="shared" ref="BJ302" si="2124">IF((BJ297-$H297)&gt;$D298,0,$D302*(BJ300)+$D302*BJ301)</f>
        <v>0</v>
      </c>
      <c r="BK302" s="17">
        <f t="shared" ref="BK302" si="2125">IF((BK297-$H297)&gt;$D298,0,$D302*(BK300)+$D302*BK301)</f>
        <v>0</v>
      </c>
      <c r="BL302" s="17">
        <f t="shared" ref="BL302" si="2126">IF((BL297-$H297)&gt;$D298,0,$D302*(BL300)+$D302*BL301)</f>
        <v>0</v>
      </c>
      <c r="BM302" s="17">
        <f t="shared" ref="BM302" si="2127">IF((BM297-$H297)&gt;$D298,0,$D302*(BM300)+$D302*BM301)</f>
        <v>0</v>
      </c>
      <c r="BN302" s="17">
        <f t="shared" ref="BN302" si="2128">IF((BN297-$H297)&gt;$D298,0,$D302*(BN300)+$D302*BN301)</f>
        <v>0</v>
      </c>
      <c r="BO302" s="17">
        <f t="shared" ref="BO302" si="2129">IF((BO297-$H297)&gt;$D298,0,$D302*(BO300)+$D302*BO301)</f>
        <v>0</v>
      </c>
      <c r="BP302" s="17">
        <f t="shared" ref="BP302" si="2130">IF((BP297-$H297)&gt;$D298,0,$D302*(BP300)+$D302*BP301)</f>
        <v>0</v>
      </c>
      <c r="BQ302" s="17">
        <f t="shared" ref="BQ302" si="2131">IF((BQ297-$H297)&gt;$D298,0,$D302*(BQ300)+$D302*BQ301)</f>
        <v>0</v>
      </c>
      <c r="BR302" s="17">
        <f t="shared" ref="BR302" si="2132">IF((BR297-$H297)&gt;$D298,0,$D302*(BR300)+$D302*BR301)</f>
        <v>0</v>
      </c>
      <c r="BS302" s="17">
        <f t="shared" ref="BS302" si="2133">IF((BS297-$H297)&gt;$D298,0,$D302*(BS300)+$D302*BS301)</f>
        <v>0</v>
      </c>
      <c r="BT302" s="17">
        <f t="shared" ref="BT302" si="2134">IF((BT297-$H297)&gt;$D298,0,$D302*(BT300)+$D302*BT301)</f>
        <v>0</v>
      </c>
      <c r="BU302" s="17">
        <f t="shared" ref="BU302" si="2135">IF((BU297-$H297)&gt;$D298,0,$D302*(BU300)+$D302*BU301)</f>
        <v>0</v>
      </c>
      <c r="BV302" s="17">
        <f t="shared" ref="BV302" si="2136">IF((BV297-$H297)&gt;$D298,0,$D302*(BV300)+$D302*BV301)</f>
        <v>0</v>
      </c>
      <c r="BW302" s="17">
        <f t="shared" ref="BW302" si="2137">IF((BW297-$H297)&gt;$D298,0,$D302*(BW300)+$D302*BW301)</f>
        <v>0</v>
      </c>
      <c r="BX302" s="17">
        <f t="shared" ref="BX302" si="2138">IF((BX297-$H297)&gt;$D298,0,$D302*(BX300)+$D302*BX301)</f>
        <v>0</v>
      </c>
      <c r="BY302" s="17">
        <f t="shared" ref="BY302" si="2139">IF((BY297-$H297)&gt;$D298,0,$D302*(BY300)+$D302*BY301)</f>
        <v>0</v>
      </c>
      <c r="BZ302" s="17">
        <f t="shared" ref="BZ302" si="2140">IF((BZ297-$H297)&gt;$D298,0,$D302*(BZ300)+$D302*BZ301)</f>
        <v>0</v>
      </c>
      <c r="CA302" s="17">
        <f t="shared" ref="CA302" si="2141">IF((CA297-$H297)&gt;$D298,0,$D302*(CA300)+$D302*CA301)</f>
        <v>0</v>
      </c>
      <c r="CB302" s="17">
        <f t="shared" ref="CB302" si="2142">IF((CB297-$H297)&gt;$D298,0,$D302*(CB300)+$D302*CB301)</f>
        <v>0</v>
      </c>
      <c r="CC302" s="17">
        <f t="shared" ref="CC302" si="2143">IF((CC297-$H297)&gt;$D298,0,$D302*(CC300)+$D302*CC301)</f>
        <v>0</v>
      </c>
      <c r="CD302" s="17">
        <f t="shared" ref="CD302" si="2144">IF((CD297-$H297)&gt;$D298,0,$D302*(CD300)+$D302*CD301)</f>
        <v>0</v>
      </c>
      <c r="CE302" s="17">
        <f t="shared" ref="CE302" si="2145">IF((CE297-$H297)&gt;$D298,0,$D302*(CE300)+$D302*CE301)</f>
        <v>0</v>
      </c>
      <c r="CF302" s="17">
        <f t="shared" ref="CF302" si="2146">IF((CF297-$H297)&gt;$D298,0,$D302*(CF300)+$D302*CF301)</f>
        <v>0</v>
      </c>
      <c r="CG302" s="17">
        <f t="shared" ref="CG302" si="2147">IF((CG297-$H297)&gt;$D298,0,$D302*(CG300)+$D302*CG301)</f>
        <v>0</v>
      </c>
      <c r="CH302" s="17">
        <f t="shared" ref="CH302" si="2148">IF((CH297-$H297)&gt;$D298,0,$D302*(CH300)+$D302*CH301)</f>
        <v>0</v>
      </c>
      <c r="CI302" s="17">
        <f t="shared" ref="CI302" si="2149">IF((CI297-$H297)&gt;$D298,0,$D302*(CI300)+$D302*CI301)</f>
        <v>0</v>
      </c>
      <c r="CJ302" s="17">
        <f t="shared" ref="CJ302" si="2150">IF((CJ297-$H297)&gt;$D298,0,$D302*(CJ300)+$D302*CJ301)</f>
        <v>0</v>
      </c>
      <c r="CK302" s="17">
        <f t="shared" ref="CK302" si="2151">IF((CK297-$H297)&gt;$D298,0,$D302*(CK300)+$D302*CK301)</f>
        <v>0</v>
      </c>
      <c r="CL302" s="17">
        <f t="shared" ref="CL302" si="2152">IF((CL297-$H297)&gt;$D298,0,$D302*(CL300)+$D302*CL301)</f>
        <v>0</v>
      </c>
      <c r="CM302" s="17">
        <f t="shared" ref="CM302" si="2153">IF((CM297-$H297)&gt;$D298,0,$D302*(CM300)+$D302*CM301)</f>
        <v>0</v>
      </c>
      <c r="CN302" s="17">
        <f t="shared" ref="CN302" si="2154">IF((CN297-$H297)&gt;$D298,0,$D302*(CN300)+$D302*CN301)</f>
        <v>0</v>
      </c>
      <c r="CO302" s="17">
        <f t="shared" ref="CO302" si="2155">IF((CO297-$H297)&gt;$D298,0,$D302*(CO300)+$D302*CO301)</f>
        <v>0</v>
      </c>
    </row>
    <row r="303" spans="2:93">
      <c r="B303" s="556"/>
      <c r="C303" s="556">
        <f>C302+1</f>
        <v>2</v>
      </c>
      <c r="D303" s="632">
        <f t="shared" ref="D303:D366" si="2156">-1/D$298</f>
        <v>-0.04</v>
      </c>
      <c r="E303" s="632"/>
      <c r="F303" s="632"/>
      <c r="G303" s="632"/>
      <c r="H303" s="17"/>
      <c r="I303" s="17"/>
      <c r="J303" s="17">
        <f>IF((J297-$I297)&gt;$D298,0,$D303*(J301))</f>
        <v>-24195.600000000002</v>
      </c>
      <c r="K303" s="17">
        <f t="shared" ref="K303:BV303" si="2157">IF((K297-$I297)&gt;$D298,0,$D303*(K301))</f>
        <v>-24437.56</v>
      </c>
      <c r="L303" s="17">
        <f t="shared" si="2157"/>
        <v>-24681.920000000002</v>
      </c>
      <c r="M303" s="17">
        <f t="shared" si="2157"/>
        <v>-24928.760000000002</v>
      </c>
      <c r="N303" s="17">
        <f t="shared" si="2157"/>
        <v>-25178.04</v>
      </c>
      <c r="O303" s="17">
        <f t="shared" si="2157"/>
        <v>-30515.760000000002</v>
      </c>
      <c r="P303" s="17">
        <f t="shared" si="2157"/>
        <v>-30897.24</v>
      </c>
      <c r="Q303" s="17">
        <f t="shared" si="2157"/>
        <v>-31283.440000000002</v>
      </c>
      <c r="R303" s="17">
        <f t="shared" si="2157"/>
        <v>-31674.48</v>
      </c>
      <c r="S303" s="17">
        <f t="shared" si="2157"/>
        <v>-32070.400000000001</v>
      </c>
      <c r="T303" s="17">
        <f t="shared" si="2157"/>
        <v>-32471.280000000002</v>
      </c>
      <c r="U303" s="17">
        <f t="shared" si="2157"/>
        <v>-32877.199999999997</v>
      </c>
      <c r="V303" s="17">
        <f t="shared" si="2157"/>
        <v>-33288.160000000003</v>
      </c>
      <c r="W303" s="17">
        <f t="shared" si="2157"/>
        <v>-33704.239999999998</v>
      </c>
      <c r="X303" s="17">
        <f t="shared" si="2157"/>
        <v>-28437.96</v>
      </c>
      <c r="Y303" s="17">
        <f t="shared" si="2157"/>
        <v>-28722.36</v>
      </c>
      <c r="Z303" s="17">
        <f t="shared" si="2157"/>
        <v>-29009.56</v>
      </c>
      <c r="AA303" s="17">
        <f t="shared" si="2157"/>
        <v>-29299.64</v>
      </c>
      <c r="AB303" s="17">
        <f t="shared" si="2157"/>
        <v>-29592.639999999999</v>
      </c>
      <c r="AC303" s="17">
        <f t="shared" si="2157"/>
        <v>-29888.600000000002</v>
      </c>
      <c r="AD303" s="17">
        <f t="shared" si="2157"/>
        <v>-30187.48</v>
      </c>
      <c r="AE303" s="17">
        <f t="shared" si="2157"/>
        <v>-30489.360000000001</v>
      </c>
      <c r="AF303" s="17">
        <f t="shared" si="2157"/>
        <v>-30794.240000000002</v>
      </c>
      <c r="AG303" s="17">
        <f t="shared" si="2157"/>
        <v>-31102.16</v>
      </c>
      <c r="AH303" s="17">
        <f t="shared" si="2157"/>
        <v>-31413.200000000001</v>
      </c>
      <c r="AI303" s="17">
        <f t="shared" si="2157"/>
        <v>0</v>
      </c>
      <c r="AJ303" s="17">
        <f t="shared" si="2157"/>
        <v>0</v>
      </c>
      <c r="AK303" s="17">
        <f t="shared" si="2157"/>
        <v>0</v>
      </c>
      <c r="AL303" s="17">
        <f t="shared" si="2157"/>
        <v>0</v>
      </c>
      <c r="AM303" s="17">
        <f t="shared" si="2157"/>
        <v>0</v>
      </c>
      <c r="AN303" s="17">
        <f t="shared" si="2157"/>
        <v>0</v>
      </c>
      <c r="AO303" s="17">
        <f t="shared" si="2157"/>
        <v>0</v>
      </c>
      <c r="AP303" s="17">
        <f t="shared" si="2157"/>
        <v>0</v>
      </c>
      <c r="AQ303" s="17">
        <f t="shared" si="2157"/>
        <v>0</v>
      </c>
      <c r="AR303" s="17">
        <f t="shared" si="2157"/>
        <v>0</v>
      </c>
      <c r="AS303" s="17">
        <f t="shared" si="2157"/>
        <v>0</v>
      </c>
      <c r="AT303" s="17">
        <f t="shared" si="2157"/>
        <v>0</v>
      </c>
      <c r="AU303" s="17">
        <f t="shared" si="2157"/>
        <v>0</v>
      </c>
      <c r="AV303" s="17">
        <f t="shared" si="2157"/>
        <v>0</v>
      </c>
      <c r="AW303" s="17">
        <f t="shared" si="2157"/>
        <v>0</v>
      </c>
      <c r="AX303" s="17">
        <f t="shared" si="2157"/>
        <v>0</v>
      </c>
      <c r="AY303" s="17">
        <f t="shared" si="2157"/>
        <v>0</v>
      </c>
      <c r="AZ303" s="17">
        <f t="shared" si="2157"/>
        <v>0</v>
      </c>
      <c r="BA303" s="17">
        <f t="shared" si="2157"/>
        <v>0</v>
      </c>
      <c r="BB303" s="17">
        <f t="shared" si="2157"/>
        <v>0</v>
      </c>
      <c r="BC303" s="17">
        <f t="shared" si="2157"/>
        <v>0</v>
      </c>
      <c r="BD303" s="17">
        <f t="shared" si="2157"/>
        <v>0</v>
      </c>
      <c r="BE303" s="17">
        <f t="shared" si="2157"/>
        <v>0</v>
      </c>
      <c r="BF303" s="17">
        <f t="shared" si="2157"/>
        <v>0</v>
      </c>
      <c r="BG303" s="17">
        <f t="shared" si="2157"/>
        <v>0</v>
      </c>
      <c r="BH303" s="17">
        <f t="shared" si="2157"/>
        <v>0</v>
      </c>
      <c r="BI303" s="17">
        <f t="shared" si="2157"/>
        <v>0</v>
      </c>
      <c r="BJ303" s="17">
        <f t="shared" si="2157"/>
        <v>0</v>
      </c>
      <c r="BK303" s="17">
        <f t="shared" si="2157"/>
        <v>0</v>
      </c>
      <c r="BL303" s="17">
        <f t="shared" si="2157"/>
        <v>0</v>
      </c>
      <c r="BM303" s="17">
        <f t="shared" si="2157"/>
        <v>0</v>
      </c>
      <c r="BN303" s="17">
        <f t="shared" si="2157"/>
        <v>0</v>
      </c>
      <c r="BO303" s="17">
        <f t="shared" si="2157"/>
        <v>0</v>
      </c>
      <c r="BP303" s="17">
        <f t="shared" si="2157"/>
        <v>0</v>
      </c>
      <c r="BQ303" s="17">
        <f t="shared" si="2157"/>
        <v>0</v>
      </c>
      <c r="BR303" s="17">
        <f t="shared" si="2157"/>
        <v>0</v>
      </c>
      <c r="BS303" s="17">
        <f t="shared" si="2157"/>
        <v>0</v>
      </c>
      <c r="BT303" s="17">
        <f t="shared" si="2157"/>
        <v>0</v>
      </c>
      <c r="BU303" s="17">
        <f t="shared" si="2157"/>
        <v>0</v>
      </c>
      <c r="BV303" s="17">
        <f t="shared" si="2157"/>
        <v>0</v>
      </c>
      <c r="BW303" s="17">
        <f t="shared" ref="BW303:CO303" si="2158">IF((BW297-$I297)&gt;$D298,0,$D303*(BW301))</f>
        <v>0</v>
      </c>
      <c r="BX303" s="17">
        <f t="shared" si="2158"/>
        <v>0</v>
      </c>
      <c r="BY303" s="17">
        <f t="shared" si="2158"/>
        <v>0</v>
      </c>
      <c r="BZ303" s="17">
        <f t="shared" si="2158"/>
        <v>0</v>
      </c>
      <c r="CA303" s="17">
        <f t="shared" si="2158"/>
        <v>0</v>
      </c>
      <c r="CB303" s="17">
        <f t="shared" si="2158"/>
        <v>0</v>
      </c>
      <c r="CC303" s="17">
        <f t="shared" si="2158"/>
        <v>0</v>
      </c>
      <c r="CD303" s="17">
        <f t="shared" si="2158"/>
        <v>0</v>
      </c>
      <c r="CE303" s="17">
        <f t="shared" si="2158"/>
        <v>0</v>
      </c>
      <c r="CF303" s="17">
        <f t="shared" si="2158"/>
        <v>0</v>
      </c>
      <c r="CG303" s="17">
        <f t="shared" si="2158"/>
        <v>0</v>
      </c>
      <c r="CH303" s="17">
        <f t="shared" si="2158"/>
        <v>0</v>
      </c>
      <c r="CI303" s="17">
        <f t="shared" si="2158"/>
        <v>0</v>
      </c>
      <c r="CJ303" s="17">
        <f t="shared" si="2158"/>
        <v>0</v>
      </c>
      <c r="CK303" s="17">
        <f t="shared" si="2158"/>
        <v>0</v>
      </c>
      <c r="CL303" s="17">
        <f t="shared" si="2158"/>
        <v>0</v>
      </c>
      <c r="CM303" s="17">
        <f t="shared" si="2158"/>
        <v>0</v>
      </c>
      <c r="CN303" s="17">
        <f t="shared" si="2158"/>
        <v>0</v>
      </c>
      <c r="CO303" s="17">
        <f t="shared" si="2158"/>
        <v>0</v>
      </c>
    </row>
    <row r="304" spans="2:93">
      <c r="B304" s="556"/>
      <c r="C304" s="556">
        <f t="shared" ref="C304:C367" si="2159">C303+1</f>
        <v>3</v>
      </c>
      <c r="D304" s="632">
        <f t="shared" si="2156"/>
        <v>-0.04</v>
      </c>
      <c r="E304" s="632"/>
      <c r="F304" s="632"/>
      <c r="G304" s="632"/>
      <c r="H304" s="17"/>
      <c r="I304" s="17"/>
      <c r="J304" s="17"/>
      <c r="K304" s="17">
        <f>IF((K297-$J297)&gt;$D298,0,$D304*(K301))</f>
        <v>-24437.56</v>
      </c>
      <c r="L304" s="17">
        <f t="shared" ref="L304:BW304" si="2160">IF((L297-$J297)&gt;$D298,0,$D304*(L301))</f>
        <v>-24681.920000000002</v>
      </c>
      <c r="M304" s="17">
        <f t="shared" si="2160"/>
        <v>-24928.760000000002</v>
      </c>
      <c r="N304" s="17">
        <f t="shared" si="2160"/>
        <v>-25178.04</v>
      </c>
      <c r="O304" s="17">
        <f t="shared" si="2160"/>
        <v>-30515.760000000002</v>
      </c>
      <c r="P304" s="17">
        <f t="shared" si="2160"/>
        <v>-30897.24</v>
      </c>
      <c r="Q304" s="17">
        <f t="shared" si="2160"/>
        <v>-31283.440000000002</v>
      </c>
      <c r="R304" s="17">
        <f t="shared" si="2160"/>
        <v>-31674.48</v>
      </c>
      <c r="S304" s="17">
        <f t="shared" si="2160"/>
        <v>-32070.400000000001</v>
      </c>
      <c r="T304" s="17">
        <f t="shared" si="2160"/>
        <v>-32471.280000000002</v>
      </c>
      <c r="U304" s="17">
        <f t="shared" si="2160"/>
        <v>-32877.199999999997</v>
      </c>
      <c r="V304" s="17">
        <f t="shared" si="2160"/>
        <v>-33288.160000000003</v>
      </c>
      <c r="W304" s="17">
        <f t="shared" si="2160"/>
        <v>-33704.239999999998</v>
      </c>
      <c r="X304" s="17">
        <f t="shared" si="2160"/>
        <v>-28437.96</v>
      </c>
      <c r="Y304" s="17">
        <f t="shared" si="2160"/>
        <v>-28722.36</v>
      </c>
      <c r="Z304" s="17">
        <f t="shared" si="2160"/>
        <v>-29009.56</v>
      </c>
      <c r="AA304" s="17">
        <f t="shared" si="2160"/>
        <v>-29299.64</v>
      </c>
      <c r="AB304" s="17">
        <f t="shared" si="2160"/>
        <v>-29592.639999999999</v>
      </c>
      <c r="AC304" s="17">
        <f t="shared" si="2160"/>
        <v>-29888.600000000002</v>
      </c>
      <c r="AD304" s="17">
        <f t="shared" si="2160"/>
        <v>-30187.48</v>
      </c>
      <c r="AE304" s="17">
        <f t="shared" si="2160"/>
        <v>-30489.360000000001</v>
      </c>
      <c r="AF304" s="17">
        <f t="shared" si="2160"/>
        <v>-30794.240000000002</v>
      </c>
      <c r="AG304" s="17">
        <f t="shared" si="2160"/>
        <v>-31102.16</v>
      </c>
      <c r="AH304" s="17">
        <f t="shared" si="2160"/>
        <v>-31413.200000000001</v>
      </c>
      <c r="AI304" s="17">
        <f t="shared" si="2160"/>
        <v>-31727.32</v>
      </c>
      <c r="AJ304" s="17">
        <f t="shared" si="2160"/>
        <v>0</v>
      </c>
      <c r="AK304" s="17">
        <f t="shared" si="2160"/>
        <v>0</v>
      </c>
      <c r="AL304" s="17">
        <f t="shared" si="2160"/>
        <v>0</v>
      </c>
      <c r="AM304" s="17">
        <f t="shared" si="2160"/>
        <v>0</v>
      </c>
      <c r="AN304" s="17">
        <f t="shared" si="2160"/>
        <v>0</v>
      </c>
      <c r="AO304" s="17">
        <f t="shared" si="2160"/>
        <v>0</v>
      </c>
      <c r="AP304" s="17">
        <f t="shared" si="2160"/>
        <v>0</v>
      </c>
      <c r="AQ304" s="17">
        <f t="shared" si="2160"/>
        <v>0</v>
      </c>
      <c r="AR304" s="17">
        <f t="shared" si="2160"/>
        <v>0</v>
      </c>
      <c r="AS304" s="17">
        <f t="shared" si="2160"/>
        <v>0</v>
      </c>
      <c r="AT304" s="17">
        <f t="shared" si="2160"/>
        <v>0</v>
      </c>
      <c r="AU304" s="17">
        <f t="shared" si="2160"/>
        <v>0</v>
      </c>
      <c r="AV304" s="17">
        <f t="shared" si="2160"/>
        <v>0</v>
      </c>
      <c r="AW304" s="17">
        <f t="shared" si="2160"/>
        <v>0</v>
      </c>
      <c r="AX304" s="17">
        <f t="shared" si="2160"/>
        <v>0</v>
      </c>
      <c r="AY304" s="17">
        <f t="shared" si="2160"/>
        <v>0</v>
      </c>
      <c r="AZ304" s="17">
        <f t="shared" si="2160"/>
        <v>0</v>
      </c>
      <c r="BA304" s="17">
        <f t="shared" si="2160"/>
        <v>0</v>
      </c>
      <c r="BB304" s="17">
        <f t="shared" si="2160"/>
        <v>0</v>
      </c>
      <c r="BC304" s="17">
        <f t="shared" si="2160"/>
        <v>0</v>
      </c>
      <c r="BD304" s="17">
        <f t="shared" si="2160"/>
        <v>0</v>
      </c>
      <c r="BE304" s="17">
        <f t="shared" si="2160"/>
        <v>0</v>
      </c>
      <c r="BF304" s="17">
        <f t="shared" si="2160"/>
        <v>0</v>
      </c>
      <c r="BG304" s="17">
        <f t="shared" si="2160"/>
        <v>0</v>
      </c>
      <c r="BH304" s="17">
        <f t="shared" si="2160"/>
        <v>0</v>
      </c>
      <c r="BI304" s="17">
        <f t="shared" si="2160"/>
        <v>0</v>
      </c>
      <c r="BJ304" s="17">
        <f t="shared" si="2160"/>
        <v>0</v>
      </c>
      <c r="BK304" s="17">
        <f t="shared" si="2160"/>
        <v>0</v>
      </c>
      <c r="BL304" s="17">
        <f t="shared" si="2160"/>
        <v>0</v>
      </c>
      <c r="BM304" s="17">
        <f t="shared" si="2160"/>
        <v>0</v>
      </c>
      <c r="BN304" s="17">
        <f t="shared" si="2160"/>
        <v>0</v>
      </c>
      <c r="BO304" s="17">
        <f t="shared" si="2160"/>
        <v>0</v>
      </c>
      <c r="BP304" s="17">
        <f t="shared" si="2160"/>
        <v>0</v>
      </c>
      <c r="BQ304" s="17">
        <f t="shared" si="2160"/>
        <v>0</v>
      </c>
      <c r="BR304" s="17">
        <f t="shared" si="2160"/>
        <v>0</v>
      </c>
      <c r="BS304" s="17">
        <f t="shared" si="2160"/>
        <v>0</v>
      </c>
      <c r="BT304" s="17">
        <f t="shared" si="2160"/>
        <v>0</v>
      </c>
      <c r="BU304" s="17">
        <f t="shared" si="2160"/>
        <v>0</v>
      </c>
      <c r="BV304" s="17">
        <f t="shared" si="2160"/>
        <v>0</v>
      </c>
      <c r="BW304" s="17">
        <f t="shared" si="2160"/>
        <v>0</v>
      </c>
      <c r="BX304" s="17">
        <f t="shared" ref="BX304:CO304" si="2161">IF((BX297-$J297)&gt;$D298,0,$D304*(BX301))</f>
        <v>0</v>
      </c>
      <c r="BY304" s="17">
        <f t="shared" si="2161"/>
        <v>0</v>
      </c>
      <c r="BZ304" s="17">
        <f t="shared" si="2161"/>
        <v>0</v>
      </c>
      <c r="CA304" s="17">
        <f t="shared" si="2161"/>
        <v>0</v>
      </c>
      <c r="CB304" s="17">
        <f t="shared" si="2161"/>
        <v>0</v>
      </c>
      <c r="CC304" s="17">
        <f t="shared" si="2161"/>
        <v>0</v>
      </c>
      <c r="CD304" s="17">
        <f t="shared" si="2161"/>
        <v>0</v>
      </c>
      <c r="CE304" s="17">
        <f t="shared" si="2161"/>
        <v>0</v>
      </c>
      <c r="CF304" s="17">
        <f t="shared" si="2161"/>
        <v>0</v>
      </c>
      <c r="CG304" s="17">
        <f t="shared" si="2161"/>
        <v>0</v>
      </c>
      <c r="CH304" s="17">
        <f t="shared" si="2161"/>
        <v>0</v>
      </c>
      <c r="CI304" s="17">
        <f t="shared" si="2161"/>
        <v>0</v>
      </c>
      <c r="CJ304" s="17">
        <f t="shared" si="2161"/>
        <v>0</v>
      </c>
      <c r="CK304" s="17">
        <f t="shared" si="2161"/>
        <v>0</v>
      </c>
      <c r="CL304" s="17">
        <f t="shared" si="2161"/>
        <v>0</v>
      </c>
      <c r="CM304" s="17">
        <f t="shared" si="2161"/>
        <v>0</v>
      </c>
      <c r="CN304" s="17">
        <f t="shared" si="2161"/>
        <v>0</v>
      </c>
      <c r="CO304" s="17">
        <f t="shared" si="2161"/>
        <v>0</v>
      </c>
    </row>
    <row r="305" spans="2:93">
      <c r="B305" s="556"/>
      <c r="C305" s="556">
        <f t="shared" si="2159"/>
        <v>4</v>
      </c>
      <c r="D305" s="632">
        <f t="shared" si="2156"/>
        <v>-0.04</v>
      </c>
      <c r="E305" s="632"/>
      <c r="F305" s="632"/>
      <c r="G305" s="632"/>
      <c r="H305" s="17"/>
      <c r="I305" s="17"/>
      <c r="J305" s="17"/>
      <c r="K305" s="17"/>
      <c r="L305" s="17">
        <f>IF((L297-$K297)&gt;$D298,0,$D305*(L301))</f>
        <v>-24681.920000000002</v>
      </c>
      <c r="M305" s="17">
        <f t="shared" ref="M305:BX305" si="2162">IF((M297-$K297)&gt;$D298,0,$D305*(M301))</f>
        <v>-24928.760000000002</v>
      </c>
      <c r="N305" s="17">
        <f t="shared" si="2162"/>
        <v>-25178.04</v>
      </c>
      <c r="O305" s="17">
        <f t="shared" si="2162"/>
        <v>-30515.760000000002</v>
      </c>
      <c r="P305" s="17">
        <f t="shared" si="2162"/>
        <v>-30897.24</v>
      </c>
      <c r="Q305" s="17">
        <f t="shared" si="2162"/>
        <v>-31283.440000000002</v>
      </c>
      <c r="R305" s="17">
        <f t="shared" si="2162"/>
        <v>-31674.48</v>
      </c>
      <c r="S305" s="17">
        <f t="shared" si="2162"/>
        <v>-32070.400000000001</v>
      </c>
      <c r="T305" s="17">
        <f t="shared" si="2162"/>
        <v>-32471.280000000002</v>
      </c>
      <c r="U305" s="17">
        <f t="shared" si="2162"/>
        <v>-32877.199999999997</v>
      </c>
      <c r="V305" s="17">
        <f t="shared" si="2162"/>
        <v>-33288.160000000003</v>
      </c>
      <c r="W305" s="17">
        <f t="shared" si="2162"/>
        <v>-33704.239999999998</v>
      </c>
      <c r="X305" s="17">
        <f t="shared" si="2162"/>
        <v>-28437.96</v>
      </c>
      <c r="Y305" s="17">
        <f t="shared" si="2162"/>
        <v>-28722.36</v>
      </c>
      <c r="Z305" s="17">
        <f t="shared" si="2162"/>
        <v>-29009.56</v>
      </c>
      <c r="AA305" s="17">
        <f t="shared" si="2162"/>
        <v>-29299.64</v>
      </c>
      <c r="AB305" s="17">
        <f t="shared" si="2162"/>
        <v>-29592.639999999999</v>
      </c>
      <c r="AC305" s="17">
        <f t="shared" si="2162"/>
        <v>-29888.600000000002</v>
      </c>
      <c r="AD305" s="17">
        <f t="shared" si="2162"/>
        <v>-30187.48</v>
      </c>
      <c r="AE305" s="17">
        <f t="shared" si="2162"/>
        <v>-30489.360000000001</v>
      </c>
      <c r="AF305" s="17">
        <f t="shared" si="2162"/>
        <v>-30794.240000000002</v>
      </c>
      <c r="AG305" s="17">
        <f t="shared" si="2162"/>
        <v>-31102.16</v>
      </c>
      <c r="AH305" s="17">
        <f t="shared" si="2162"/>
        <v>-31413.200000000001</v>
      </c>
      <c r="AI305" s="17">
        <f t="shared" si="2162"/>
        <v>-31727.32</v>
      </c>
      <c r="AJ305" s="17">
        <f t="shared" si="2162"/>
        <v>-32044.600000000002</v>
      </c>
      <c r="AK305" s="17">
        <f t="shared" si="2162"/>
        <v>0</v>
      </c>
      <c r="AL305" s="17">
        <f t="shared" si="2162"/>
        <v>0</v>
      </c>
      <c r="AM305" s="17">
        <f t="shared" si="2162"/>
        <v>0</v>
      </c>
      <c r="AN305" s="17">
        <f t="shared" si="2162"/>
        <v>0</v>
      </c>
      <c r="AO305" s="17">
        <f t="shared" si="2162"/>
        <v>0</v>
      </c>
      <c r="AP305" s="17">
        <f t="shared" si="2162"/>
        <v>0</v>
      </c>
      <c r="AQ305" s="17">
        <f t="shared" si="2162"/>
        <v>0</v>
      </c>
      <c r="AR305" s="17">
        <f t="shared" si="2162"/>
        <v>0</v>
      </c>
      <c r="AS305" s="17">
        <f t="shared" si="2162"/>
        <v>0</v>
      </c>
      <c r="AT305" s="17">
        <f t="shared" si="2162"/>
        <v>0</v>
      </c>
      <c r="AU305" s="17">
        <f t="shared" si="2162"/>
        <v>0</v>
      </c>
      <c r="AV305" s="17">
        <f t="shared" si="2162"/>
        <v>0</v>
      </c>
      <c r="AW305" s="17">
        <f t="shared" si="2162"/>
        <v>0</v>
      </c>
      <c r="AX305" s="17">
        <f t="shared" si="2162"/>
        <v>0</v>
      </c>
      <c r="AY305" s="17">
        <f t="shared" si="2162"/>
        <v>0</v>
      </c>
      <c r="AZ305" s="17">
        <f t="shared" si="2162"/>
        <v>0</v>
      </c>
      <c r="BA305" s="17">
        <f t="shared" si="2162"/>
        <v>0</v>
      </c>
      <c r="BB305" s="17">
        <f t="shared" si="2162"/>
        <v>0</v>
      </c>
      <c r="BC305" s="17">
        <f t="shared" si="2162"/>
        <v>0</v>
      </c>
      <c r="BD305" s="17">
        <f t="shared" si="2162"/>
        <v>0</v>
      </c>
      <c r="BE305" s="17">
        <f t="shared" si="2162"/>
        <v>0</v>
      </c>
      <c r="BF305" s="17">
        <f t="shared" si="2162"/>
        <v>0</v>
      </c>
      <c r="BG305" s="17">
        <f t="shared" si="2162"/>
        <v>0</v>
      </c>
      <c r="BH305" s="17">
        <f t="shared" si="2162"/>
        <v>0</v>
      </c>
      <c r="BI305" s="17">
        <f t="shared" si="2162"/>
        <v>0</v>
      </c>
      <c r="BJ305" s="17">
        <f t="shared" si="2162"/>
        <v>0</v>
      </c>
      <c r="BK305" s="17">
        <f t="shared" si="2162"/>
        <v>0</v>
      </c>
      <c r="BL305" s="17">
        <f t="shared" si="2162"/>
        <v>0</v>
      </c>
      <c r="BM305" s="17">
        <f t="shared" si="2162"/>
        <v>0</v>
      </c>
      <c r="BN305" s="17">
        <f t="shared" si="2162"/>
        <v>0</v>
      </c>
      <c r="BO305" s="17">
        <f t="shared" si="2162"/>
        <v>0</v>
      </c>
      <c r="BP305" s="17">
        <f t="shared" si="2162"/>
        <v>0</v>
      </c>
      <c r="BQ305" s="17">
        <f t="shared" si="2162"/>
        <v>0</v>
      </c>
      <c r="BR305" s="17">
        <f t="shared" si="2162"/>
        <v>0</v>
      </c>
      <c r="BS305" s="17">
        <f t="shared" si="2162"/>
        <v>0</v>
      </c>
      <c r="BT305" s="17">
        <f t="shared" si="2162"/>
        <v>0</v>
      </c>
      <c r="BU305" s="17">
        <f t="shared" si="2162"/>
        <v>0</v>
      </c>
      <c r="BV305" s="17">
        <f t="shared" si="2162"/>
        <v>0</v>
      </c>
      <c r="BW305" s="17">
        <f t="shared" si="2162"/>
        <v>0</v>
      </c>
      <c r="BX305" s="17">
        <f t="shared" si="2162"/>
        <v>0</v>
      </c>
      <c r="BY305" s="17">
        <f t="shared" ref="BY305:CO305" si="2163">IF((BY297-$K297)&gt;$D298,0,$D305*(BY301))</f>
        <v>0</v>
      </c>
      <c r="BZ305" s="17">
        <f t="shared" si="2163"/>
        <v>0</v>
      </c>
      <c r="CA305" s="17">
        <f t="shared" si="2163"/>
        <v>0</v>
      </c>
      <c r="CB305" s="17">
        <f t="shared" si="2163"/>
        <v>0</v>
      </c>
      <c r="CC305" s="17">
        <f t="shared" si="2163"/>
        <v>0</v>
      </c>
      <c r="CD305" s="17">
        <f t="shared" si="2163"/>
        <v>0</v>
      </c>
      <c r="CE305" s="17">
        <f t="shared" si="2163"/>
        <v>0</v>
      </c>
      <c r="CF305" s="17">
        <f t="shared" si="2163"/>
        <v>0</v>
      </c>
      <c r="CG305" s="17">
        <f t="shared" si="2163"/>
        <v>0</v>
      </c>
      <c r="CH305" s="17">
        <f t="shared" si="2163"/>
        <v>0</v>
      </c>
      <c r="CI305" s="17">
        <f t="shared" si="2163"/>
        <v>0</v>
      </c>
      <c r="CJ305" s="17">
        <f t="shared" si="2163"/>
        <v>0</v>
      </c>
      <c r="CK305" s="17">
        <f t="shared" si="2163"/>
        <v>0</v>
      </c>
      <c r="CL305" s="17">
        <f t="shared" si="2163"/>
        <v>0</v>
      </c>
      <c r="CM305" s="17">
        <f t="shared" si="2163"/>
        <v>0</v>
      </c>
      <c r="CN305" s="17">
        <f t="shared" si="2163"/>
        <v>0</v>
      </c>
      <c r="CO305" s="17">
        <f t="shared" si="2163"/>
        <v>0</v>
      </c>
    </row>
    <row r="306" spans="2:93">
      <c r="B306" s="556"/>
      <c r="C306" s="556">
        <f t="shared" si="2159"/>
        <v>5</v>
      </c>
      <c r="D306" s="632">
        <f t="shared" si="2156"/>
        <v>-0.04</v>
      </c>
      <c r="E306" s="632"/>
      <c r="F306" s="632"/>
      <c r="G306" s="632"/>
      <c r="H306" s="17"/>
      <c r="I306" s="17"/>
      <c r="J306" s="17"/>
      <c r="K306" s="17"/>
      <c r="L306" s="17"/>
      <c r="M306" s="17">
        <f>IF((M297-$L297)&gt;$D298,0,$D306*(M301))</f>
        <v>-24928.760000000002</v>
      </c>
      <c r="N306" s="17">
        <f t="shared" ref="N306:BY306" si="2164">IF((N297-$L297)&gt;$D298,0,$D306*(N301))</f>
        <v>-25178.04</v>
      </c>
      <c r="O306" s="17">
        <f t="shared" si="2164"/>
        <v>-30515.760000000002</v>
      </c>
      <c r="P306" s="17">
        <f t="shared" si="2164"/>
        <v>-30897.24</v>
      </c>
      <c r="Q306" s="17">
        <f t="shared" si="2164"/>
        <v>-31283.440000000002</v>
      </c>
      <c r="R306" s="17">
        <f t="shared" si="2164"/>
        <v>-31674.48</v>
      </c>
      <c r="S306" s="17">
        <f t="shared" si="2164"/>
        <v>-32070.400000000001</v>
      </c>
      <c r="T306" s="17">
        <f t="shared" si="2164"/>
        <v>-32471.280000000002</v>
      </c>
      <c r="U306" s="17">
        <f t="shared" si="2164"/>
        <v>-32877.199999999997</v>
      </c>
      <c r="V306" s="17">
        <f t="shared" si="2164"/>
        <v>-33288.160000000003</v>
      </c>
      <c r="W306" s="17">
        <f t="shared" si="2164"/>
        <v>-33704.239999999998</v>
      </c>
      <c r="X306" s="17">
        <f t="shared" si="2164"/>
        <v>-28437.96</v>
      </c>
      <c r="Y306" s="17">
        <f t="shared" si="2164"/>
        <v>-28722.36</v>
      </c>
      <c r="Z306" s="17">
        <f t="shared" si="2164"/>
        <v>-29009.56</v>
      </c>
      <c r="AA306" s="17">
        <f t="shared" si="2164"/>
        <v>-29299.64</v>
      </c>
      <c r="AB306" s="17">
        <f t="shared" si="2164"/>
        <v>-29592.639999999999</v>
      </c>
      <c r="AC306" s="17">
        <f t="shared" si="2164"/>
        <v>-29888.600000000002</v>
      </c>
      <c r="AD306" s="17">
        <f t="shared" si="2164"/>
        <v>-30187.48</v>
      </c>
      <c r="AE306" s="17">
        <f t="shared" si="2164"/>
        <v>-30489.360000000001</v>
      </c>
      <c r="AF306" s="17">
        <f t="shared" si="2164"/>
        <v>-30794.240000000002</v>
      </c>
      <c r="AG306" s="17">
        <f t="shared" si="2164"/>
        <v>-31102.16</v>
      </c>
      <c r="AH306" s="17">
        <f t="shared" si="2164"/>
        <v>-31413.200000000001</v>
      </c>
      <c r="AI306" s="17">
        <f t="shared" si="2164"/>
        <v>-31727.32</v>
      </c>
      <c r="AJ306" s="17">
        <f t="shared" si="2164"/>
        <v>-32044.600000000002</v>
      </c>
      <c r="AK306" s="17">
        <f t="shared" si="2164"/>
        <v>-32365.040000000001</v>
      </c>
      <c r="AL306" s="17">
        <f t="shared" si="2164"/>
        <v>0</v>
      </c>
      <c r="AM306" s="17">
        <f t="shared" si="2164"/>
        <v>0</v>
      </c>
      <c r="AN306" s="17">
        <f t="shared" si="2164"/>
        <v>0</v>
      </c>
      <c r="AO306" s="17">
        <f t="shared" si="2164"/>
        <v>0</v>
      </c>
      <c r="AP306" s="17">
        <f t="shared" si="2164"/>
        <v>0</v>
      </c>
      <c r="AQ306" s="17">
        <f t="shared" si="2164"/>
        <v>0</v>
      </c>
      <c r="AR306" s="17">
        <f t="shared" si="2164"/>
        <v>0</v>
      </c>
      <c r="AS306" s="17">
        <f t="shared" si="2164"/>
        <v>0</v>
      </c>
      <c r="AT306" s="17">
        <f t="shared" si="2164"/>
        <v>0</v>
      </c>
      <c r="AU306" s="17">
        <f t="shared" si="2164"/>
        <v>0</v>
      </c>
      <c r="AV306" s="17">
        <f t="shared" si="2164"/>
        <v>0</v>
      </c>
      <c r="AW306" s="17">
        <f t="shared" si="2164"/>
        <v>0</v>
      </c>
      <c r="AX306" s="17">
        <f t="shared" si="2164"/>
        <v>0</v>
      </c>
      <c r="AY306" s="17">
        <f t="shared" si="2164"/>
        <v>0</v>
      </c>
      <c r="AZ306" s="17">
        <f t="shared" si="2164"/>
        <v>0</v>
      </c>
      <c r="BA306" s="17">
        <f t="shared" si="2164"/>
        <v>0</v>
      </c>
      <c r="BB306" s="17">
        <f t="shared" si="2164"/>
        <v>0</v>
      </c>
      <c r="BC306" s="17">
        <f t="shared" si="2164"/>
        <v>0</v>
      </c>
      <c r="BD306" s="17">
        <f t="shared" si="2164"/>
        <v>0</v>
      </c>
      <c r="BE306" s="17">
        <f t="shared" si="2164"/>
        <v>0</v>
      </c>
      <c r="BF306" s="17">
        <f t="shared" si="2164"/>
        <v>0</v>
      </c>
      <c r="BG306" s="17">
        <f t="shared" si="2164"/>
        <v>0</v>
      </c>
      <c r="BH306" s="17">
        <f t="shared" si="2164"/>
        <v>0</v>
      </c>
      <c r="BI306" s="17">
        <f t="shared" si="2164"/>
        <v>0</v>
      </c>
      <c r="BJ306" s="17">
        <f t="shared" si="2164"/>
        <v>0</v>
      </c>
      <c r="BK306" s="17">
        <f t="shared" si="2164"/>
        <v>0</v>
      </c>
      <c r="BL306" s="17">
        <f t="shared" si="2164"/>
        <v>0</v>
      </c>
      <c r="BM306" s="17">
        <f t="shared" si="2164"/>
        <v>0</v>
      </c>
      <c r="BN306" s="17">
        <f t="shared" si="2164"/>
        <v>0</v>
      </c>
      <c r="BO306" s="17">
        <f t="shared" si="2164"/>
        <v>0</v>
      </c>
      <c r="BP306" s="17">
        <f t="shared" si="2164"/>
        <v>0</v>
      </c>
      <c r="BQ306" s="17">
        <f t="shared" si="2164"/>
        <v>0</v>
      </c>
      <c r="BR306" s="17">
        <f t="shared" si="2164"/>
        <v>0</v>
      </c>
      <c r="BS306" s="17">
        <f t="shared" si="2164"/>
        <v>0</v>
      </c>
      <c r="BT306" s="17">
        <f t="shared" si="2164"/>
        <v>0</v>
      </c>
      <c r="BU306" s="17">
        <f t="shared" si="2164"/>
        <v>0</v>
      </c>
      <c r="BV306" s="17">
        <f t="shared" si="2164"/>
        <v>0</v>
      </c>
      <c r="BW306" s="17">
        <f t="shared" si="2164"/>
        <v>0</v>
      </c>
      <c r="BX306" s="17">
        <f t="shared" si="2164"/>
        <v>0</v>
      </c>
      <c r="BY306" s="17">
        <f t="shared" si="2164"/>
        <v>0</v>
      </c>
      <c r="BZ306" s="17">
        <f t="shared" ref="BZ306:CO306" si="2165">IF((BZ297-$L297)&gt;$D298,0,$D306*(BZ301))</f>
        <v>0</v>
      </c>
      <c r="CA306" s="17">
        <f t="shared" si="2165"/>
        <v>0</v>
      </c>
      <c r="CB306" s="17">
        <f t="shared" si="2165"/>
        <v>0</v>
      </c>
      <c r="CC306" s="17">
        <f t="shared" si="2165"/>
        <v>0</v>
      </c>
      <c r="CD306" s="17">
        <f t="shared" si="2165"/>
        <v>0</v>
      </c>
      <c r="CE306" s="17">
        <f t="shared" si="2165"/>
        <v>0</v>
      </c>
      <c r="CF306" s="17">
        <f t="shared" si="2165"/>
        <v>0</v>
      </c>
      <c r="CG306" s="17">
        <f t="shared" si="2165"/>
        <v>0</v>
      </c>
      <c r="CH306" s="17">
        <f t="shared" si="2165"/>
        <v>0</v>
      </c>
      <c r="CI306" s="17">
        <f t="shared" si="2165"/>
        <v>0</v>
      </c>
      <c r="CJ306" s="17">
        <f t="shared" si="2165"/>
        <v>0</v>
      </c>
      <c r="CK306" s="17">
        <f t="shared" si="2165"/>
        <v>0</v>
      </c>
      <c r="CL306" s="17">
        <f t="shared" si="2165"/>
        <v>0</v>
      </c>
      <c r="CM306" s="17">
        <f t="shared" si="2165"/>
        <v>0</v>
      </c>
      <c r="CN306" s="17">
        <f t="shared" si="2165"/>
        <v>0</v>
      </c>
      <c r="CO306" s="17">
        <f t="shared" si="2165"/>
        <v>0</v>
      </c>
    </row>
    <row r="307" spans="2:93">
      <c r="B307" s="556"/>
      <c r="C307" s="556">
        <f t="shared" si="2159"/>
        <v>6</v>
      </c>
      <c r="D307" s="632">
        <f t="shared" si="2156"/>
        <v>-0.04</v>
      </c>
      <c r="E307" s="632"/>
      <c r="F307" s="632"/>
      <c r="G307" s="632"/>
      <c r="H307" s="17"/>
      <c r="I307" s="17"/>
      <c r="J307" s="17"/>
      <c r="K307" s="17"/>
      <c r="L307" s="17"/>
      <c r="M307" s="17"/>
      <c r="N307" s="17">
        <f>IF((N297-$M297)&gt;$D298,0,$D307*(N301))</f>
        <v>-25178.04</v>
      </c>
      <c r="O307" s="17">
        <f t="shared" ref="O307:BZ307" si="2166">IF((O297-$M297)&gt;$D298,0,$D307*(O301))</f>
        <v>-30515.760000000002</v>
      </c>
      <c r="P307" s="17">
        <f t="shared" si="2166"/>
        <v>-30897.24</v>
      </c>
      <c r="Q307" s="17">
        <f t="shared" si="2166"/>
        <v>-31283.440000000002</v>
      </c>
      <c r="R307" s="17">
        <f t="shared" si="2166"/>
        <v>-31674.48</v>
      </c>
      <c r="S307" s="17">
        <f t="shared" si="2166"/>
        <v>-32070.400000000001</v>
      </c>
      <c r="T307" s="17">
        <f t="shared" si="2166"/>
        <v>-32471.280000000002</v>
      </c>
      <c r="U307" s="17">
        <f t="shared" si="2166"/>
        <v>-32877.199999999997</v>
      </c>
      <c r="V307" s="17">
        <f t="shared" si="2166"/>
        <v>-33288.160000000003</v>
      </c>
      <c r="W307" s="17">
        <f t="shared" si="2166"/>
        <v>-33704.239999999998</v>
      </c>
      <c r="X307" s="17">
        <f t="shared" si="2166"/>
        <v>-28437.96</v>
      </c>
      <c r="Y307" s="17">
        <f t="shared" si="2166"/>
        <v>-28722.36</v>
      </c>
      <c r="Z307" s="17">
        <f t="shared" si="2166"/>
        <v>-29009.56</v>
      </c>
      <c r="AA307" s="17">
        <f t="shared" si="2166"/>
        <v>-29299.64</v>
      </c>
      <c r="AB307" s="17">
        <f t="shared" si="2166"/>
        <v>-29592.639999999999</v>
      </c>
      <c r="AC307" s="17">
        <f t="shared" si="2166"/>
        <v>-29888.600000000002</v>
      </c>
      <c r="AD307" s="17">
        <f t="shared" si="2166"/>
        <v>-30187.48</v>
      </c>
      <c r="AE307" s="17">
        <f t="shared" si="2166"/>
        <v>-30489.360000000001</v>
      </c>
      <c r="AF307" s="17">
        <f t="shared" si="2166"/>
        <v>-30794.240000000002</v>
      </c>
      <c r="AG307" s="17">
        <f t="shared" si="2166"/>
        <v>-31102.16</v>
      </c>
      <c r="AH307" s="17">
        <f t="shared" si="2166"/>
        <v>-31413.200000000001</v>
      </c>
      <c r="AI307" s="17">
        <f t="shared" si="2166"/>
        <v>-31727.32</v>
      </c>
      <c r="AJ307" s="17">
        <f t="shared" si="2166"/>
        <v>-32044.600000000002</v>
      </c>
      <c r="AK307" s="17">
        <f t="shared" si="2166"/>
        <v>-32365.040000000001</v>
      </c>
      <c r="AL307" s="17">
        <f t="shared" si="2166"/>
        <v>-32688.720000000001</v>
      </c>
      <c r="AM307" s="17">
        <f t="shared" si="2166"/>
        <v>0</v>
      </c>
      <c r="AN307" s="17">
        <f t="shared" si="2166"/>
        <v>0</v>
      </c>
      <c r="AO307" s="17">
        <f t="shared" si="2166"/>
        <v>0</v>
      </c>
      <c r="AP307" s="17">
        <f t="shared" si="2166"/>
        <v>0</v>
      </c>
      <c r="AQ307" s="17">
        <f t="shared" si="2166"/>
        <v>0</v>
      </c>
      <c r="AR307" s="17">
        <f t="shared" si="2166"/>
        <v>0</v>
      </c>
      <c r="AS307" s="17">
        <f t="shared" si="2166"/>
        <v>0</v>
      </c>
      <c r="AT307" s="17">
        <f t="shared" si="2166"/>
        <v>0</v>
      </c>
      <c r="AU307" s="17">
        <f t="shared" si="2166"/>
        <v>0</v>
      </c>
      <c r="AV307" s="17">
        <f t="shared" si="2166"/>
        <v>0</v>
      </c>
      <c r="AW307" s="17">
        <f t="shared" si="2166"/>
        <v>0</v>
      </c>
      <c r="AX307" s="17">
        <f t="shared" si="2166"/>
        <v>0</v>
      </c>
      <c r="AY307" s="17">
        <f t="shared" si="2166"/>
        <v>0</v>
      </c>
      <c r="AZ307" s="17">
        <f t="shared" si="2166"/>
        <v>0</v>
      </c>
      <c r="BA307" s="17">
        <f t="shared" si="2166"/>
        <v>0</v>
      </c>
      <c r="BB307" s="17">
        <f t="shared" si="2166"/>
        <v>0</v>
      </c>
      <c r="BC307" s="17">
        <f t="shared" si="2166"/>
        <v>0</v>
      </c>
      <c r="BD307" s="17">
        <f t="shared" si="2166"/>
        <v>0</v>
      </c>
      <c r="BE307" s="17">
        <f t="shared" si="2166"/>
        <v>0</v>
      </c>
      <c r="BF307" s="17">
        <f t="shared" si="2166"/>
        <v>0</v>
      </c>
      <c r="BG307" s="17">
        <f t="shared" si="2166"/>
        <v>0</v>
      </c>
      <c r="BH307" s="17">
        <f t="shared" si="2166"/>
        <v>0</v>
      </c>
      <c r="BI307" s="17">
        <f t="shared" si="2166"/>
        <v>0</v>
      </c>
      <c r="BJ307" s="17">
        <f t="shared" si="2166"/>
        <v>0</v>
      </c>
      <c r="BK307" s="17">
        <f t="shared" si="2166"/>
        <v>0</v>
      </c>
      <c r="BL307" s="17">
        <f t="shared" si="2166"/>
        <v>0</v>
      </c>
      <c r="BM307" s="17">
        <f t="shared" si="2166"/>
        <v>0</v>
      </c>
      <c r="BN307" s="17">
        <f t="shared" si="2166"/>
        <v>0</v>
      </c>
      <c r="BO307" s="17">
        <f t="shared" si="2166"/>
        <v>0</v>
      </c>
      <c r="BP307" s="17">
        <f t="shared" si="2166"/>
        <v>0</v>
      </c>
      <c r="BQ307" s="17">
        <f t="shared" si="2166"/>
        <v>0</v>
      </c>
      <c r="BR307" s="17">
        <f t="shared" si="2166"/>
        <v>0</v>
      </c>
      <c r="BS307" s="17">
        <f t="shared" si="2166"/>
        <v>0</v>
      </c>
      <c r="BT307" s="17">
        <f t="shared" si="2166"/>
        <v>0</v>
      </c>
      <c r="BU307" s="17">
        <f t="shared" si="2166"/>
        <v>0</v>
      </c>
      <c r="BV307" s="17">
        <f t="shared" si="2166"/>
        <v>0</v>
      </c>
      <c r="BW307" s="17">
        <f t="shared" si="2166"/>
        <v>0</v>
      </c>
      <c r="BX307" s="17">
        <f t="shared" si="2166"/>
        <v>0</v>
      </c>
      <c r="BY307" s="17">
        <f t="shared" si="2166"/>
        <v>0</v>
      </c>
      <c r="BZ307" s="17">
        <f t="shared" si="2166"/>
        <v>0</v>
      </c>
      <c r="CA307" s="17">
        <f t="shared" ref="CA307:CO307" si="2167">IF((CA297-$M297)&gt;$D298,0,$D307*(CA301))</f>
        <v>0</v>
      </c>
      <c r="CB307" s="17">
        <f t="shared" si="2167"/>
        <v>0</v>
      </c>
      <c r="CC307" s="17">
        <f t="shared" si="2167"/>
        <v>0</v>
      </c>
      <c r="CD307" s="17">
        <f t="shared" si="2167"/>
        <v>0</v>
      </c>
      <c r="CE307" s="17">
        <f t="shared" si="2167"/>
        <v>0</v>
      </c>
      <c r="CF307" s="17">
        <f t="shared" si="2167"/>
        <v>0</v>
      </c>
      <c r="CG307" s="17">
        <f t="shared" si="2167"/>
        <v>0</v>
      </c>
      <c r="CH307" s="17">
        <f t="shared" si="2167"/>
        <v>0</v>
      </c>
      <c r="CI307" s="17">
        <f t="shared" si="2167"/>
        <v>0</v>
      </c>
      <c r="CJ307" s="17">
        <f t="shared" si="2167"/>
        <v>0</v>
      </c>
      <c r="CK307" s="17">
        <f t="shared" si="2167"/>
        <v>0</v>
      </c>
      <c r="CL307" s="17">
        <f t="shared" si="2167"/>
        <v>0</v>
      </c>
      <c r="CM307" s="17">
        <f t="shared" si="2167"/>
        <v>0</v>
      </c>
      <c r="CN307" s="17">
        <f t="shared" si="2167"/>
        <v>0</v>
      </c>
      <c r="CO307" s="17">
        <f t="shared" si="2167"/>
        <v>0</v>
      </c>
    </row>
    <row r="308" spans="2:93">
      <c r="B308" s="556"/>
      <c r="C308" s="556">
        <f t="shared" si="2159"/>
        <v>7</v>
      </c>
      <c r="D308" s="632">
        <f t="shared" si="2156"/>
        <v>-0.04</v>
      </c>
      <c r="E308" s="632"/>
      <c r="F308" s="632"/>
      <c r="G308" s="632"/>
      <c r="H308" s="17"/>
      <c r="I308" s="17"/>
      <c r="J308" s="17"/>
      <c r="K308" s="17"/>
      <c r="L308" s="17"/>
      <c r="M308" s="17"/>
      <c r="N308" s="17"/>
      <c r="O308" s="17">
        <f>IF((O297-$N297)&gt;$D298,0,$D308*(O301))</f>
        <v>-30515.760000000002</v>
      </c>
      <c r="P308" s="17">
        <f t="shared" ref="P308:CA308" si="2168">IF((P297-$N297)&gt;$D298,0,$D308*(P301))</f>
        <v>-30897.24</v>
      </c>
      <c r="Q308" s="17">
        <f t="shared" si="2168"/>
        <v>-31283.440000000002</v>
      </c>
      <c r="R308" s="17">
        <f t="shared" si="2168"/>
        <v>-31674.48</v>
      </c>
      <c r="S308" s="17">
        <f t="shared" si="2168"/>
        <v>-32070.400000000001</v>
      </c>
      <c r="T308" s="17">
        <f t="shared" si="2168"/>
        <v>-32471.280000000002</v>
      </c>
      <c r="U308" s="17">
        <f t="shared" si="2168"/>
        <v>-32877.199999999997</v>
      </c>
      <c r="V308" s="17">
        <f t="shared" si="2168"/>
        <v>-33288.160000000003</v>
      </c>
      <c r="W308" s="17">
        <f t="shared" si="2168"/>
        <v>-33704.239999999998</v>
      </c>
      <c r="X308" s="17">
        <f t="shared" si="2168"/>
        <v>-28437.96</v>
      </c>
      <c r="Y308" s="17">
        <f t="shared" si="2168"/>
        <v>-28722.36</v>
      </c>
      <c r="Z308" s="17">
        <f t="shared" si="2168"/>
        <v>-29009.56</v>
      </c>
      <c r="AA308" s="17">
        <f t="shared" si="2168"/>
        <v>-29299.64</v>
      </c>
      <c r="AB308" s="17">
        <f t="shared" si="2168"/>
        <v>-29592.639999999999</v>
      </c>
      <c r="AC308" s="17">
        <f t="shared" si="2168"/>
        <v>-29888.600000000002</v>
      </c>
      <c r="AD308" s="17">
        <f t="shared" si="2168"/>
        <v>-30187.48</v>
      </c>
      <c r="AE308" s="17">
        <f t="shared" si="2168"/>
        <v>-30489.360000000001</v>
      </c>
      <c r="AF308" s="17">
        <f t="shared" si="2168"/>
        <v>-30794.240000000002</v>
      </c>
      <c r="AG308" s="17">
        <f t="shared" si="2168"/>
        <v>-31102.16</v>
      </c>
      <c r="AH308" s="17">
        <f t="shared" si="2168"/>
        <v>-31413.200000000001</v>
      </c>
      <c r="AI308" s="17">
        <f t="shared" si="2168"/>
        <v>-31727.32</v>
      </c>
      <c r="AJ308" s="17">
        <f t="shared" si="2168"/>
        <v>-32044.600000000002</v>
      </c>
      <c r="AK308" s="17">
        <f t="shared" si="2168"/>
        <v>-32365.040000000001</v>
      </c>
      <c r="AL308" s="17">
        <f t="shared" si="2168"/>
        <v>-32688.720000000001</v>
      </c>
      <c r="AM308" s="17">
        <f t="shared" si="2168"/>
        <v>-33015.599999999999</v>
      </c>
      <c r="AN308" s="17">
        <f t="shared" si="2168"/>
        <v>0</v>
      </c>
      <c r="AO308" s="17">
        <f t="shared" si="2168"/>
        <v>0</v>
      </c>
      <c r="AP308" s="17">
        <f t="shared" si="2168"/>
        <v>0</v>
      </c>
      <c r="AQ308" s="17">
        <f t="shared" si="2168"/>
        <v>0</v>
      </c>
      <c r="AR308" s="17">
        <f t="shared" si="2168"/>
        <v>0</v>
      </c>
      <c r="AS308" s="17">
        <f t="shared" si="2168"/>
        <v>0</v>
      </c>
      <c r="AT308" s="17">
        <f t="shared" si="2168"/>
        <v>0</v>
      </c>
      <c r="AU308" s="17">
        <f t="shared" si="2168"/>
        <v>0</v>
      </c>
      <c r="AV308" s="17">
        <f t="shared" si="2168"/>
        <v>0</v>
      </c>
      <c r="AW308" s="17">
        <f t="shared" si="2168"/>
        <v>0</v>
      </c>
      <c r="AX308" s="17">
        <f t="shared" si="2168"/>
        <v>0</v>
      </c>
      <c r="AY308" s="17">
        <f t="shared" si="2168"/>
        <v>0</v>
      </c>
      <c r="AZ308" s="17">
        <f t="shared" si="2168"/>
        <v>0</v>
      </c>
      <c r="BA308" s="17">
        <f t="shared" si="2168"/>
        <v>0</v>
      </c>
      <c r="BB308" s="17">
        <f t="shared" si="2168"/>
        <v>0</v>
      </c>
      <c r="BC308" s="17">
        <f t="shared" si="2168"/>
        <v>0</v>
      </c>
      <c r="BD308" s="17">
        <f t="shared" si="2168"/>
        <v>0</v>
      </c>
      <c r="BE308" s="17">
        <f t="shared" si="2168"/>
        <v>0</v>
      </c>
      <c r="BF308" s="17">
        <f t="shared" si="2168"/>
        <v>0</v>
      </c>
      <c r="BG308" s="17">
        <f t="shared" si="2168"/>
        <v>0</v>
      </c>
      <c r="BH308" s="17">
        <f t="shared" si="2168"/>
        <v>0</v>
      </c>
      <c r="BI308" s="17">
        <f t="shared" si="2168"/>
        <v>0</v>
      </c>
      <c r="BJ308" s="17">
        <f t="shared" si="2168"/>
        <v>0</v>
      </c>
      <c r="BK308" s="17">
        <f t="shared" si="2168"/>
        <v>0</v>
      </c>
      <c r="BL308" s="17">
        <f t="shared" si="2168"/>
        <v>0</v>
      </c>
      <c r="BM308" s="17">
        <f t="shared" si="2168"/>
        <v>0</v>
      </c>
      <c r="BN308" s="17">
        <f t="shared" si="2168"/>
        <v>0</v>
      </c>
      <c r="BO308" s="17">
        <f t="shared" si="2168"/>
        <v>0</v>
      </c>
      <c r="BP308" s="17">
        <f t="shared" si="2168"/>
        <v>0</v>
      </c>
      <c r="BQ308" s="17">
        <f t="shared" si="2168"/>
        <v>0</v>
      </c>
      <c r="BR308" s="17">
        <f t="shared" si="2168"/>
        <v>0</v>
      </c>
      <c r="BS308" s="17">
        <f t="shared" si="2168"/>
        <v>0</v>
      </c>
      <c r="BT308" s="17">
        <f t="shared" si="2168"/>
        <v>0</v>
      </c>
      <c r="BU308" s="17">
        <f t="shared" si="2168"/>
        <v>0</v>
      </c>
      <c r="BV308" s="17">
        <f t="shared" si="2168"/>
        <v>0</v>
      </c>
      <c r="BW308" s="17">
        <f t="shared" si="2168"/>
        <v>0</v>
      </c>
      <c r="BX308" s="17">
        <f t="shared" si="2168"/>
        <v>0</v>
      </c>
      <c r="BY308" s="17">
        <f t="shared" si="2168"/>
        <v>0</v>
      </c>
      <c r="BZ308" s="17">
        <f t="shared" si="2168"/>
        <v>0</v>
      </c>
      <c r="CA308" s="17">
        <f t="shared" si="2168"/>
        <v>0</v>
      </c>
      <c r="CB308" s="17">
        <f t="shared" ref="CB308:CO308" si="2169">IF((CB297-$N297)&gt;$D298,0,$D308*(CB301))</f>
        <v>0</v>
      </c>
      <c r="CC308" s="17">
        <f t="shared" si="2169"/>
        <v>0</v>
      </c>
      <c r="CD308" s="17">
        <f t="shared" si="2169"/>
        <v>0</v>
      </c>
      <c r="CE308" s="17">
        <f t="shared" si="2169"/>
        <v>0</v>
      </c>
      <c r="CF308" s="17">
        <f t="shared" si="2169"/>
        <v>0</v>
      </c>
      <c r="CG308" s="17">
        <f t="shared" si="2169"/>
        <v>0</v>
      </c>
      <c r="CH308" s="17">
        <f t="shared" si="2169"/>
        <v>0</v>
      </c>
      <c r="CI308" s="17">
        <f t="shared" si="2169"/>
        <v>0</v>
      </c>
      <c r="CJ308" s="17">
        <f t="shared" si="2169"/>
        <v>0</v>
      </c>
      <c r="CK308" s="17">
        <f t="shared" si="2169"/>
        <v>0</v>
      </c>
      <c r="CL308" s="17">
        <f t="shared" si="2169"/>
        <v>0</v>
      </c>
      <c r="CM308" s="17">
        <f t="shared" si="2169"/>
        <v>0</v>
      </c>
      <c r="CN308" s="17">
        <f t="shared" si="2169"/>
        <v>0</v>
      </c>
      <c r="CO308" s="17">
        <f t="shared" si="2169"/>
        <v>0</v>
      </c>
    </row>
    <row r="309" spans="2:93">
      <c r="B309" s="556"/>
      <c r="C309" s="556">
        <f t="shared" si="2159"/>
        <v>8</v>
      </c>
      <c r="D309" s="632">
        <f t="shared" si="2156"/>
        <v>-0.04</v>
      </c>
      <c r="E309" s="632"/>
      <c r="F309" s="632"/>
      <c r="G309" s="632"/>
      <c r="H309" s="17"/>
      <c r="I309" s="17"/>
      <c r="J309" s="17"/>
      <c r="K309" s="17"/>
      <c r="L309" s="17"/>
      <c r="M309" s="17"/>
      <c r="N309" s="17"/>
      <c r="O309" s="17"/>
      <c r="P309" s="17">
        <f>IF((P297-$O297)&gt;$D298,0,$D309*(P301))</f>
        <v>-30897.24</v>
      </c>
      <c r="Q309" s="17">
        <f t="shared" ref="Q309:CB309" si="2170">IF((Q297-$O297)&gt;$D298,0,$D309*(Q301))</f>
        <v>-31283.440000000002</v>
      </c>
      <c r="R309" s="17">
        <f t="shared" si="2170"/>
        <v>-31674.48</v>
      </c>
      <c r="S309" s="17">
        <f t="shared" si="2170"/>
        <v>-32070.400000000001</v>
      </c>
      <c r="T309" s="17">
        <f t="shared" si="2170"/>
        <v>-32471.280000000002</v>
      </c>
      <c r="U309" s="17">
        <f t="shared" si="2170"/>
        <v>-32877.199999999997</v>
      </c>
      <c r="V309" s="17">
        <f t="shared" si="2170"/>
        <v>-33288.160000000003</v>
      </c>
      <c r="W309" s="17">
        <f t="shared" si="2170"/>
        <v>-33704.239999999998</v>
      </c>
      <c r="X309" s="17">
        <f t="shared" si="2170"/>
        <v>-28437.96</v>
      </c>
      <c r="Y309" s="17">
        <f t="shared" si="2170"/>
        <v>-28722.36</v>
      </c>
      <c r="Z309" s="17">
        <f t="shared" si="2170"/>
        <v>-29009.56</v>
      </c>
      <c r="AA309" s="17">
        <f t="shared" si="2170"/>
        <v>-29299.64</v>
      </c>
      <c r="AB309" s="17">
        <f t="shared" si="2170"/>
        <v>-29592.639999999999</v>
      </c>
      <c r="AC309" s="17">
        <f t="shared" si="2170"/>
        <v>-29888.600000000002</v>
      </c>
      <c r="AD309" s="17">
        <f t="shared" si="2170"/>
        <v>-30187.48</v>
      </c>
      <c r="AE309" s="17">
        <f t="shared" si="2170"/>
        <v>-30489.360000000001</v>
      </c>
      <c r="AF309" s="17">
        <f t="shared" si="2170"/>
        <v>-30794.240000000002</v>
      </c>
      <c r="AG309" s="17">
        <f t="shared" si="2170"/>
        <v>-31102.16</v>
      </c>
      <c r="AH309" s="17">
        <f t="shared" si="2170"/>
        <v>-31413.200000000001</v>
      </c>
      <c r="AI309" s="17">
        <f t="shared" si="2170"/>
        <v>-31727.32</v>
      </c>
      <c r="AJ309" s="17">
        <f t="shared" si="2170"/>
        <v>-32044.600000000002</v>
      </c>
      <c r="AK309" s="17">
        <f t="shared" si="2170"/>
        <v>-32365.040000000001</v>
      </c>
      <c r="AL309" s="17">
        <f t="shared" si="2170"/>
        <v>-32688.720000000001</v>
      </c>
      <c r="AM309" s="17">
        <f t="shared" si="2170"/>
        <v>-33015.599999999999</v>
      </c>
      <c r="AN309" s="17">
        <f t="shared" si="2170"/>
        <v>-33345.760000000002</v>
      </c>
      <c r="AO309" s="17">
        <f t="shared" si="2170"/>
        <v>0</v>
      </c>
      <c r="AP309" s="17">
        <f t="shared" si="2170"/>
        <v>0</v>
      </c>
      <c r="AQ309" s="17">
        <f t="shared" si="2170"/>
        <v>0</v>
      </c>
      <c r="AR309" s="17">
        <f t="shared" si="2170"/>
        <v>0</v>
      </c>
      <c r="AS309" s="17">
        <f t="shared" si="2170"/>
        <v>0</v>
      </c>
      <c r="AT309" s="17">
        <f t="shared" si="2170"/>
        <v>0</v>
      </c>
      <c r="AU309" s="17">
        <f t="shared" si="2170"/>
        <v>0</v>
      </c>
      <c r="AV309" s="17">
        <f t="shared" si="2170"/>
        <v>0</v>
      </c>
      <c r="AW309" s="17">
        <f t="shared" si="2170"/>
        <v>0</v>
      </c>
      <c r="AX309" s="17">
        <f t="shared" si="2170"/>
        <v>0</v>
      </c>
      <c r="AY309" s="17">
        <f t="shared" si="2170"/>
        <v>0</v>
      </c>
      <c r="AZ309" s="17">
        <f t="shared" si="2170"/>
        <v>0</v>
      </c>
      <c r="BA309" s="17">
        <f t="shared" si="2170"/>
        <v>0</v>
      </c>
      <c r="BB309" s="17">
        <f t="shared" si="2170"/>
        <v>0</v>
      </c>
      <c r="BC309" s="17">
        <f t="shared" si="2170"/>
        <v>0</v>
      </c>
      <c r="BD309" s="17">
        <f t="shared" si="2170"/>
        <v>0</v>
      </c>
      <c r="BE309" s="17">
        <f t="shared" si="2170"/>
        <v>0</v>
      </c>
      <c r="BF309" s="17">
        <f t="shared" si="2170"/>
        <v>0</v>
      </c>
      <c r="BG309" s="17">
        <f t="shared" si="2170"/>
        <v>0</v>
      </c>
      <c r="BH309" s="17">
        <f t="shared" si="2170"/>
        <v>0</v>
      </c>
      <c r="BI309" s="17">
        <f t="shared" si="2170"/>
        <v>0</v>
      </c>
      <c r="BJ309" s="17">
        <f t="shared" si="2170"/>
        <v>0</v>
      </c>
      <c r="BK309" s="17">
        <f t="shared" si="2170"/>
        <v>0</v>
      </c>
      <c r="BL309" s="17">
        <f t="shared" si="2170"/>
        <v>0</v>
      </c>
      <c r="BM309" s="17">
        <f t="shared" si="2170"/>
        <v>0</v>
      </c>
      <c r="BN309" s="17">
        <f t="shared" si="2170"/>
        <v>0</v>
      </c>
      <c r="BO309" s="17">
        <f t="shared" si="2170"/>
        <v>0</v>
      </c>
      <c r="BP309" s="17">
        <f t="shared" si="2170"/>
        <v>0</v>
      </c>
      <c r="BQ309" s="17">
        <f t="shared" si="2170"/>
        <v>0</v>
      </c>
      <c r="BR309" s="17">
        <f t="shared" si="2170"/>
        <v>0</v>
      </c>
      <c r="BS309" s="17">
        <f t="shared" si="2170"/>
        <v>0</v>
      </c>
      <c r="BT309" s="17">
        <f t="shared" si="2170"/>
        <v>0</v>
      </c>
      <c r="BU309" s="17">
        <f t="shared" si="2170"/>
        <v>0</v>
      </c>
      <c r="BV309" s="17">
        <f t="shared" si="2170"/>
        <v>0</v>
      </c>
      <c r="BW309" s="17">
        <f t="shared" si="2170"/>
        <v>0</v>
      </c>
      <c r="BX309" s="17">
        <f t="shared" si="2170"/>
        <v>0</v>
      </c>
      <c r="BY309" s="17">
        <f t="shared" si="2170"/>
        <v>0</v>
      </c>
      <c r="BZ309" s="17">
        <f t="shared" si="2170"/>
        <v>0</v>
      </c>
      <c r="CA309" s="17">
        <f t="shared" si="2170"/>
        <v>0</v>
      </c>
      <c r="CB309" s="17">
        <f t="shared" si="2170"/>
        <v>0</v>
      </c>
      <c r="CC309" s="17">
        <f t="shared" ref="CC309:CO309" si="2171">IF((CC297-$O297)&gt;$D298,0,$D309*(CC301))</f>
        <v>0</v>
      </c>
      <c r="CD309" s="17">
        <f t="shared" si="2171"/>
        <v>0</v>
      </c>
      <c r="CE309" s="17">
        <f t="shared" si="2171"/>
        <v>0</v>
      </c>
      <c r="CF309" s="17">
        <f t="shared" si="2171"/>
        <v>0</v>
      </c>
      <c r="CG309" s="17">
        <f t="shared" si="2171"/>
        <v>0</v>
      </c>
      <c r="CH309" s="17">
        <f t="shared" si="2171"/>
        <v>0</v>
      </c>
      <c r="CI309" s="17">
        <f t="shared" si="2171"/>
        <v>0</v>
      </c>
      <c r="CJ309" s="17">
        <f t="shared" si="2171"/>
        <v>0</v>
      </c>
      <c r="CK309" s="17">
        <f t="shared" si="2171"/>
        <v>0</v>
      </c>
      <c r="CL309" s="17">
        <f t="shared" si="2171"/>
        <v>0</v>
      </c>
      <c r="CM309" s="17">
        <f t="shared" si="2171"/>
        <v>0</v>
      </c>
      <c r="CN309" s="17">
        <f t="shared" si="2171"/>
        <v>0</v>
      </c>
      <c r="CO309" s="17">
        <f t="shared" si="2171"/>
        <v>0</v>
      </c>
    </row>
    <row r="310" spans="2:93">
      <c r="B310" s="556"/>
      <c r="C310" s="556">
        <f t="shared" si="2159"/>
        <v>9</v>
      </c>
      <c r="D310" s="632">
        <f t="shared" si="2156"/>
        <v>-0.04</v>
      </c>
      <c r="E310" s="632"/>
      <c r="F310" s="632"/>
      <c r="G310" s="632"/>
      <c r="H310" s="17"/>
      <c r="I310" s="17"/>
      <c r="J310" s="17"/>
      <c r="K310" s="17"/>
      <c r="L310" s="17"/>
      <c r="M310" s="17"/>
      <c r="N310" s="17"/>
      <c r="O310" s="17"/>
      <c r="P310" s="17"/>
      <c r="Q310" s="17">
        <f>IF((Q297-$P297)&gt;$D298,0,$D310*(Q301))</f>
        <v>-31283.440000000002</v>
      </c>
      <c r="R310" s="17">
        <f t="shared" ref="R310:CC310" si="2172">IF((R297-$P297)&gt;$D298,0,$D310*(R301))</f>
        <v>-31674.48</v>
      </c>
      <c r="S310" s="17">
        <f t="shared" si="2172"/>
        <v>-32070.400000000001</v>
      </c>
      <c r="T310" s="17">
        <f t="shared" si="2172"/>
        <v>-32471.280000000002</v>
      </c>
      <c r="U310" s="17">
        <f t="shared" si="2172"/>
        <v>-32877.199999999997</v>
      </c>
      <c r="V310" s="17">
        <f t="shared" si="2172"/>
        <v>-33288.160000000003</v>
      </c>
      <c r="W310" s="17">
        <f t="shared" si="2172"/>
        <v>-33704.239999999998</v>
      </c>
      <c r="X310" s="17">
        <f t="shared" si="2172"/>
        <v>-28437.96</v>
      </c>
      <c r="Y310" s="17">
        <f t="shared" si="2172"/>
        <v>-28722.36</v>
      </c>
      <c r="Z310" s="17">
        <f t="shared" si="2172"/>
        <v>-29009.56</v>
      </c>
      <c r="AA310" s="17">
        <f t="shared" si="2172"/>
        <v>-29299.64</v>
      </c>
      <c r="AB310" s="17">
        <f t="shared" si="2172"/>
        <v>-29592.639999999999</v>
      </c>
      <c r="AC310" s="17">
        <f t="shared" si="2172"/>
        <v>-29888.600000000002</v>
      </c>
      <c r="AD310" s="17">
        <f t="shared" si="2172"/>
        <v>-30187.48</v>
      </c>
      <c r="AE310" s="17">
        <f t="shared" si="2172"/>
        <v>-30489.360000000001</v>
      </c>
      <c r="AF310" s="17">
        <f t="shared" si="2172"/>
        <v>-30794.240000000002</v>
      </c>
      <c r="AG310" s="17">
        <f t="shared" si="2172"/>
        <v>-31102.16</v>
      </c>
      <c r="AH310" s="17">
        <f t="shared" si="2172"/>
        <v>-31413.200000000001</v>
      </c>
      <c r="AI310" s="17">
        <f t="shared" si="2172"/>
        <v>-31727.32</v>
      </c>
      <c r="AJ310" s="17">
        <f t="shared" si="2172"/>
        <v>-32044.600000000002</v>
      </c>
      <c r="AK310" s="17">
        <f t="shared" si="2172"/>
        <v>-32365.040000000001</v>
      </c>
      <c r="AL310" s="17">
        <f t="shared" si="2172"/>
        <v>-32688.720000000001</v>
      </c>
      <c r="AM310" s="17">
        <f t="shared" si="2172"/>
        <v>-33015.599999999999</v>
      </c>
      <c r="AN310" s="17">
        <f t="shared" si="2172"/>
        <v>-33345.760000000002</v>
      </c>
      <c r="AO310" s="17">
        <f t="shared" si="2172"/>
        <v>-33679.199999999997</v>
      </c>
      <c r="AP310" s="17">
        <f t="shared" si="2172"/>
        <v>0</v>
      </c>
      <c r="AQ310" s="17">
        <f t="shared" si="2172"/>
        <v>0</v>
      </c>
      <c r="AR310" s="17">
        <f t="shared" si="2172"/>
        <v>0</v>
      </c>
      <c r="AS310" s="17">
        <f t="shared" si="2172"/>
        <v>0</v>
      </c>
      <c r="AT310" s="17">
        <f t="shared" si="2172"/>
        <v>0</v>
      </c>
      <c r="AU310" s="17">
        <f t="shared" si="2172"/>
        <v>0</v>
      </c>
      <c r="AV310" s="17">
        <f t="shared" si="2172"/>
        <v>0</v>
      </c>
      <c r="AW310" s="17">
        <f t="shared" si="2172"/>
        <v>0</v>
      </c>
      <c r="AX310" s="17">
        <f t="shared" si="2172"/>
        <v>0</v>
      </c>
      <c r="AY310" s="17">
        <f t="shared" si="2172"/>
        <v>0</v>
      </c>
      <c r="AZ310" s="17">
        <f t="shared" si="2172"/>
        <v>0</v>
      </c>
      <c r="BA310" s="17">
        <f t="shared" si="2172"/>
        <v>0</v>
      </c>
      <c r="BB310" s="17">
        <f t="shared" si="2172"/>
        <v>0</v>
      </c>
      <c r="BC310" s="17">
        <f t="shared" si="2172"/>
        <v>0</v>
      </c>
      <c r="BD310" s="17">
        <f t="shared" si="2172"/>
        <v>0</v>
      </c>
      <c r="BE310" s="17">
        <f t="shared" si="2172"/>
        <v>0</v>
      </c>
      <c r="BF310" s="17">
        <f t="shared" si="2172"/>
        <v>0</v>
      </c>
      <c r="BG310" s="17">
        <f t="shared" si="2172"/>
        <v>0</v>
      </c>
      <c r="BH310" s="17">
        <f t="shared" si="2172"/>
        <v>0</v>
      </c>
      <c r="BI310" s="17">
        <f t="shared" si="2172"/>
        <v>0</v>
      </c>
      <c r="BJ310" s="17">
        <f t="shared" si="2172"/>
        <v>0</v>
      </c>
      <c r="BK310" s="17">
        <f t="shared" si="2172"/>
        <v>0</v>
      </c>
      <c r="BL310" s="17">
        <f t="shared" si="2172"/>
        <v>0</v>
      </c>
      <c r="BM310" s="17">
        <f t="shared" si="2172"/>
        <v>0</v>
      </c>
      <c r="BN310" s="17">
        <f t="shared" si="2172"/>
        <v>0</v>
      </c>
      <c r="BO310" s="17">
        <f t="shared" si="2172"/>
        <v>0</v>
      </c>
      <c r="BP310" s="17">
        <f t="shared" si="2172"/>
        <v>0</v>
      </c>
      <c r="BQ310" s="17">
        <f t="shared" si="2172"/>
        <v>0</v>
      </c>
      <c r="BR310" s="17">
        <f t="shared" si="2172"/>
        <v>0</v>
      </c>
      <c r="BS310" s="17">
        <f t="shared" si="2172"/>
        <v>0</v>
      </c>
      <c r="BT310" s="17">
        <f t="shared" si="2172"/>
        <v>0</v>
      </c>
      <c r="BU310" s="17">
        <f t="shared" si="2172"/>
        <v>0</v>
      </c>
      <c r="BV310" s="17">
        <f t="shared" si="2172"/>
        <v>0</v>
      </c>
      <c r="BW310" s="17">
        <f t="shared" si="2172"/>
        <v>0</v>
      </c>
      <c r="BX310" s="17">
        <f t="shared" si="2172"/>
        <v>0</v>
      </c>
      <c r="BY310" s="17">
        <f t="shared" si="2172"/>
        <v>0</v>
      </c>
      <c r="BZ310" s="17">
        <f t="shared" si="2172"/>
        <v>0</v>
      </c>
      <c r="CA310" s="17">
        <f t="shared" si="2172"/>
        <v>0</v>
      </c>
      <c r="CB310" s="17">
        <f t="shared" si="2172"/>
        <v>0</v>
      </c>
      <c r="CC310" s="17">
        <f t="shared" si="2172"/>
        <v>0</v>
      </c>
      <c r="CD310" s="17">
        <f t="shared" ref="CD310:CO310" si="2173">IF((CD297-$P297)&gt;$D298,0,$D310*(CD301))</f>
        <v>0</v>
      </c>
      <c r="CE310" s="17">
        <f t="shared" si="2173"/>
        <v>0</v>
      </c>
      <c r="CF310" s="17">
        <f t="shared" si="2173"/>
        <v>0</v>
      </c>
      <c r="CG310" s="17">
        <f t="shared" si="2173"/>
        <v>0</v>
      </c>
      <c r="CH310" s="17">
        <f t="shared" si="2173"/>
        <v>0</v>
      </c>
      <c r="CI310" s="17">
        <f t="shared" si="2173"/>
        <v>0</v>
      </c>
      <c r="CJ310" s="17">
        <f t="shared" si="2173"/>
        <v>0</v>
      </c>
      <c r="CK310" s="17">
        <f t="shared" si="2173"/>
        <v>0</v>
      </c>
      <c r="CL310" s="17">
        <f t="shared" si="2173"/>
        <v>0</v>
      </c>
      <c r="CM310" s="17">
        <f t="shared" si="2173"/>
        <v>0</v>
      </c>
      <c r="CN310" s="17">
        <f t="shared" si="2173"/>
        <v>0</v>
      </c>
      <c r="CO310" s="17">
        <f t="shared" si="2173"/>
        <v>0</v>
      </c>
    </row>
    <row r="311" spans="2:93">
      <c r="B311" s="556"/>
      <c r="C311" s="556">
        <f t="shared" si="2159"/>
        <v>10</v>
      </c>
      <c r="D311" s="632">
        <f t="shared" si="2156"/>
        <v>-0.04</v>
      </c>
      <c r="E311" s="632"/>
      <c r="F311" s="632"/>
      <c r="G311" s="632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>
        <f>IF((R297-$Q297)&gt;$D298,0,$D311*(R301))</f>
        <v>-31674.48</v>
      </c>
      <c r="S311" s="17">
        <f t="shared" ref="S311:CD311" si="2174">IF((S297-$Q297)&gt;$D298,0,$D311*(S301))</f>
        <v>-32070.400000000001</v>
      </c>
      <c r="T311" s="17">
        <f t="shared" si="2174"/>
        <v>-32471.280000000002</v>
      </c>
      <c r="U311" s="17">
        <f t="shared" si="2174"/>
        <v>-32877.199999999997</v>
      </c>
      <c r="V311" s="17">
        <f t="shared" si="2174"/>
        <v>-33288.160000000003</v>
      </c>
      <c r="W311" s="17">
        <f t="shared" si="2174"/>
        <v>-33704.239999999998</v>
      </c>
      <c r="X311" s="17">
        <f t="shared" si="2174"/>
        <v>-28437.96</v>
      </c>
      <c r="Y311" s="17">
        <f t="shared" si="2174"/>
        <v>-28722.36</v>
      </c>
      <c r="Z311" s="17">
        <f t="shared" si="2174"/>
        <v>-29009.56</v>
      </c>
      <c r="AA311" s="17">
        <f t="shared" si="2174"/>
        <v>-29299.64</v>
      </c>
      <c r="AB311" s="17">
        <f t="shared" si="2174"/>
        <v>-29592.639999999999</v>
      </c>
      <c r="AC311" s="17">
        <f t="shared" si="2174"/>
        <v>-29888.600000000002</v>
      </c>
      <c r="AD311" s="17">
        <f t="shared" si="2174"/>
        <v>-30187.48</v>
      </c>
      <c r="AE311" s="17">
        <f t="shared" si="2174"/>
        <v>-30489.360000000001</v>
      </c>
      <c r="AF311" s="17">
        <f t="shared" si="2174"/>
        <v>-30794.240000000002</v>
      </c>
      <c r="AG311" s="17">
        <f t="shared" si="2174"/>
        <v>-31102.16</v>
      </c>
      <c r="AH311" s="17">
        <f t="shared" si="2174"/>
        <v>-31413.200000000001</v>
      </c>
      <c r="AI311" s="17">
        <f t="shared" si="2174"/>
        <v>-31727.32</v>
      </c>
      <c r="AJ311" s="17">
        <f t="shared" si="2174"/>
        <v>-32044.600000000002</v>
      </c>
      <c r="AK311" s="17">
        <f t="shared" si="2174"/>
        <v>-32365.040000000001</v>
      </c>
      <c r="AL311" s="17">
        <f t="shared" si="2174"/>
        <v>-32688.720000000001</v>
      </c>
      <c r="AM311" s="17">
        <f t="shared" si="2174"/>
        <v>-33015.599999999999</v>
      </c>
      <c r="AN311" s="17">
        <f t="shared" si="2174"/>
        <v>-33345.760000000002</v>
      </c>
      <c r="AO311" s="17">
        <f t="shared" si="2174"/>
        <v>-33679.199999999997</v>
      </c>
      <c r="AP311" s="17">
        <f t="shared" si="2174"/>
        <v>-34016</v>
      </c>
      <c r="AQ311" s="17">
        <f t="shared" si="2174"/>
        <v>0</v>
      </c>
      <c r="AR311" s="17">
        <f t="shared" si="2174"/>
        <v>0</v>
      </c>
      <c r="AS311" s="17">
        <f t="shared" si="2174"/>
        <v>0</v>
      </c>
      <c r="AT311" s="17">
        <f t="shared" si="2174"/>
        <v>0</v>
      </c>
      <c r="AU311" s="17">
        <f t="shared" si="2174"/>
        <v>0</v>
      </c>
      <c r="AV311" s="17">
        <f t="shared" si="2174"/>
        <v>0</v>
      </c>
      <c r="AW311" s="17">
        <f t="shared" si="2174"/>
        <v>0</v>
      </c>
      <c r="AX311" s="17">
        <f t="shared" si="2174"/>
        <v>0</v>
      </c>
      <c r="AY311" s="17">
        <f t="shared" si="2174"/>
        <v>0</v>
      </c>
      <c r="AZ311" s="17">
        <f t="shared" si="2174"/>
        <v>0</v>
      </c>
      <c r="BA311" s="17">
        <f t="shared" si="2174"/>
        <v>0</v>
      </c>
      <c r="BB311" s="17">
        <f t="shared" si="2174"/>
        <v>0</v>
      </c>
      <c r="BC311" s="17">
        <f t="shared" si="2174"/>
        <v>0</v>
      </c>
      <c r="BD311" s="17">
        <f t="shared" si="2174"/>
        <v>0</v>
      </c>
      <c r="BE311" s="17">
        <f t="shared" si="2174"/>
        <v>0</v>
      </c>
      <c r="BF311" s="17">
        <f t="shared" si="2174"/>
        <v>0</v>
      </c>
      <c r="BG311" s="17">
        <f t="shared" si="2174"/>
        <v>0</v>
      </c>
      <c r="BH311" s="17">
        <f t="shared" si="2174"/>
        <v>0</v>
      </c>
      <c r="BI311" s="17">
        <f t="shared" si="2174"/>
        <v>0</v>
      </c>
      <c r="BJ311" s="17">
        <f t="shared" si="2174"/>
        <v>0</v>
      </c>
      <c r="BK311" s="17">
        <f t="shared" si="2174"/>
        <v>0</v>
      </c>
      <c r="BL311" s="17">
        <f t="shared" si="2174"/>
        <v>0</v>
      </c>
      <c r="BM311" s="17">
        <f t="shared" si="2174"/>
        <v>0</v>
      </c>
      <c r="BN311" s="17">
        <f t="shared" si="2174"/>
        <v>0</v>
      </c>
      <c r="BO311" s="17">
        <f t="shared" si="2174"/>
        <v>0</v>
      </c>
      <c r="BP311" s="17">
        <f t="shared" si="2174"/>
        <v>0</v>
      </c>
      <c r="BQ311" s="17">
        <f t="shared" si="2174"/>
        <v>0</v>
      </c>
      <c r="BR311" s="17">
        <f t="shared" si="2174"/>
        <v>0</v>
      </c>
      <c r="BS311" s="17">
        <f t="shared" si="2174"/>
        <v>0</v>
      </c>
      <c r="BT311" s="17">
        <f t="shared" si="2174"/>
        <v>0</v>
      </c>
      <c r="BU311" s="17">
        <f t="shared" si="2174"/>
        <v>0</v>
      </c>
      <c r="BV311" s="17">
        <f t="shared" si="2174"/>
        <v>0</v>
      </c>
      <c r="BW311" s="17">
        <f t="shared" si="2174"/>
        <v>0</v>
      </c>
      <c r="BX311" s="17">
        <f t="shared" si="2174"/>
        <v>0</v>
      </c>
      <c r="BY311" s="17">
        <f t="shared" si="2174"/>
        <v>0</v>
      </c>
      <c r="BZ311" s="17">
        <f t="shared" si="2174"/>
        <v>0</v>
      </c>
      <c r="CA311" s="17">
        <f t="shared" si="2174"/>
        <v>0</v>
      </c>
      <c r="CB311" s="17">
        <f t="shared" si="2174"/>
        <v>0</v>
      </c>
      <c r="CC311" s="17">
        <f t="shared" si="2174"/>
        <v>0</v>
      </c>
      <c r="CD311" s="17">
        <f t="shared" si="2174"/>
        <v>0</v>
      </c>
      <c r="CE311" s="17">
        <f t="shared" ref="CE311:CO311" si="2175">IF((CE297-$Q297)&gt;$D298,0,$D311*(CE301))</f>
        <v>0</v>
      </c>
      <c r="CF311" s="17">
        <f t="shared" si="2175"/>
        <v>0</v>
      </c>
      <c r="CG311" s="17">
        <f t="shared" si="2175"/>
        <v>0</v>
      </c>
      <c r="CH311" s="17">
        <f t="shared" si="2175"/>
        <v>0</v>
      </c>
      <c r="CI311" s="17">
        <f t="shared" si="2175"/>
        <v>0</v>
      </c>
      <c r="CJ311" s="17">
        <f t="shared" si="2175"/>
        <v>0</v>
      </c>
      <c r="CK311" s="17">
        <f t="shared" si="2175"/>
        <v>0</v>
      </c>
      <c r="CL311" s="17">
        <f t="shared" si="2175"/>
        <v>0</v>
      </c>
      <c r="CM311" s="17">
        <f t="shared" si="2175"/>
        <v>0</v>
      </c>
      <c r="CN311" s="17">
        <f t="shared" si="2175"/>
        <v>0</v>
      </c>
      <c r="CO311" s="17">
        <f t="shared" si="2175"/>
        <v>0</v>
      </c>
    </row>
    <row r="312" spans="2:93">
      <c r="B312" s="556"/>
      <c r="C312" s="556">
        <f t="shared" si="2159"/>
        <v>11</v>
      </c>
      <c r="D312" s="632">
        <f t="shared" si="2156"/>
        <v>-0.04</v>
      </c>
      <c r="E312" s="632"/>
      <c r="F312" s="632"/>
      <c r="G312" s="632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>
        <f>IF((S297-$R297)&gt;$D298,0,$D312*(S301))</f>
        <v>-32070.400000000001</v>
      </c>
      <c r="T312" s="17">
        <f t="shared" ref="T312:CE312" si="2176">IF((T297-$R297)&gt;$D298,0,$D312*(T301))</f>
        <v>-32471.280000000002</v>
      </c>
      <c r="U312" s="17">
        <f t="shared" si="2176"/>
        <v>-32877.199999999997</v>
      </c>
      <c r="V312" s="17">
        <f t="shared" si="2176"/>
        <v>-33288.160000000003</v>
      </c>
      <c r="W312" s="17">
        <f t="shared" si="2176"/>
        <v>-33704.239999999998</v>
      </c>
      <c r="X312" s="17">
        <f t="shared" si="2176"/>
        <v>-28437.96</v>
      </c>
      <c r="Y312" s="17">
        <f t="shared" si="2176"/>
        <v>-28722.36</v>
      </c>
      <c r="Z312" s="17">
        <f t="shared" si="2176"/>
        <v>-29009.56</v>
      </c>
      <c r="AA312" s="17">
        <f t="shared" si="2176"/>
        <v>-29299.64</v>
      </c>
      <c r="AB312" s="17">
        <f t="shared" si="2176"/>
        <v>-29592.639999999999</v>
      </c>
      <c r="AC312" s="17">
        <f t="shared" si="2176"/>
        <v>-29888.600000000002</v>
      </c>
      <c r="AD312" s="17">
        <f t="shared" si="2176"/>
        <v>-30187.48</v>
      </c>
      <c r="AE312" s="17">
        <f t="shared" si="2176"/>
        <v>-30489.360000000001</v>
      </c>
      <c r="AF312" s="17">
        <f t="shared" si="2176"/>
        <v>-30794.240000000002</v>
      </c>
      <c r="AG312" s="17">
        <f t="shared" si="2176"/>
        <v>-31102.16</v>
      </c>
      <c r="AH312" s="17">
        <f t="shared" si="2176"/>
        <v>-31413.200000000001</v>
      </c>
      <c r="AI312" s="17">
        <f t="shared" si="2176"/>
        <v>-31727.32</v>
      </c>
      <c r="AJ312" s="17">
        <f t="shared" si="2176"/>
        <v>-32044.600000000002</v>
      </c>
      <c r="AK312" s="17">
        <f t="shared" si="2176"/>
        <v>-32365.040000000001</v>
      </c>
      <c r="AL312" s="17">
        <f t="shared" si="2176"/>
        <v>-32688.720000000001</v>
      </c>
      <c r="AM312" s="17">
        <f t="shared" si="2176"/>
        <v>-33015.599999999999</v>
      </c>
      <c r="AN312" s="17">
        <f t="shared" si="2176"/>
        <v>-33345.760000000002</v>
      </c>
      <c r="AO312" s="17">
        <f t="shared" si="2176"/>
        <v>-33679.199999999997</v>
      </c>
      <c r="AP312" s="17">
        <f t="shared" si="2176"/>
        <v>-34016</v>
      </c>
      <c r="AQ312" s="17">
        <f t="shared" si="2176"/>
        <v>-34356.160000000003</v>
      </c>
      <c r="AR312" s="17">
        <f t="shared" si="2176"/>
        <v>0</v>
      </c>
      <c r="AS312" s="17">
        <f t="shared" si="2176"/>
        <v>0</v>
      </c>
      <c r="AT312" s="17">
        <f t="shared" si="2176"/>
        <v>0</v>
      </c>
      <c r="AU312" s="17">
        <f t="shared" si="2176"/>
        <v>0</v>
      </c>
      <c r="AV312" s="17">
        <f t="shared" si="2176"/>
        <v>0</v>
      </c>
      <c r="AW312" s="17">
        <f t="shared" si="2176"/>
        <v>0</v>
      </c>
      <c r="AX312" s="17">
        <f t="shared" si="2176"/>
        <v>0</v>
      </c>
      <c r="AY312" s="17">
        <f t="shared" si="2176"/>
        <v>0</v>
      </c>
      <c r="AZ312" s="17">
        <f t="shared" si="2176"/>
        <v>0</v>
      </c>
      <c r="BA312" s="17">
        <f t="shared" si="2176"/>
        <v>0</v>
      </c>
      <c r="BB312" s="17">
        <f t="shared" si="2176"/>
        <v>0</v>
      </c>
      <c r="BC312" s="17">
        <f t="shared" si="2176"/>
        <v>0</v>
      </c>
      <c r="BD312" s="17">
        <f t="shared" si="2176"/>
        <v>0</v>
      </c>
      <c r="BE312" s="17">
        <f t="shared" si="2176"/>
        <v>0</v>
      </c>
      <c r="BF312" s="17">
        <f t="shared" si="2176"/>
        <v>0</v>
      </c>
      <c r="BG312" s="17">
        <f t="shared" si="2176"/>
        <v>0</v>
      </c>
      <c r="BH312" s="17">
        <f t="shared" si="2176"/>
        <v>0</v>
      </c>
      <c r="BI312" s="17">
        <f t="shared" si="2176"/>
        <v>0</v>
      </c>
      <c r="BJ312" s="17">
        <f t="shared" si="2176"/>
        <v>0</v>
      </c>
      <c r="BK312" s="17">
        <f t="shared" si="2176"/>
        <v>0</v>
      </c>
      <c r="BL312" s="17">
        <f t="shared" si="2176"/>
        <v>0</v>
      </c>
      <c r="BM312" s="17">
        <f t="shared" si="2176"/>
        <v>0</v>
      </c>
      <c r="BN312" s="17">
        <f t="shared" si="2176"/>
        <v>0</v>
      </c>
      <c r="BO312" s="17">
        <f t="shared" si="2176"/>
        <v>0</v>
      </c>
      <c r="BP312" s="17">
        <f t="shared" si="2176"/>
        <v>0</v>
      </c>
      <c r="BQ312" s="17">
        <f t="shared" si="2176"/>
        <v>0</v>
      </c>
      <c r="BR312" s="17">
        <f t="shared" si="2176"/>
        <v>0</v>
      </c>
      <c r="BS312" s="17">
        <f t="shared" si="2176"/>
        <v>0</v>
      </c>
      <c r="BT312" s="17">
        <f t="shared" si="2176"/>
        <v>0</v>
      </c>
      <c r="BU312" s="17">
        <f t="shared" si="2176"/>
        <v>0</v>
      </c>
      <c r="BV312" s="17">
        <f t="shared" si="2176"/>
        <v>0</v>
      </c>
      <c r="BW312" s="17">
        <f t="shared" si="2176"/>
        <v>0</v>
      </c>
      <c r="BX312" s="17">
        <f t="shared" si="2176"/>
        <v>0</v>
      </c>
      <c r="BY312" s="17">
        <f t="shared" si="2176"/>
        <v>0</v>
      </c>
      <c r="BZ312" s="17">
        <f t="shared" si="2176"/>
        <v>0</v>
      </c>
      <c r="CA312" s="17">
        <f t="shared" si="2176"/>
        <v>0</v>
      </c>
      <c r="CB312" s="17">
        <f t="shared" si="2176"/>
        <v>0</v>
      </c>
      <c r="CC312" s="17">
        <f t="shared" si="2176"/>
        <v>0</v>
      </c>
      <c r="CD312" s="17">
        <f t="shared" si="2176"/>
        <v>0</v>
      </c>
      <c r="CE312" s="17">
        <f t="shared" si="2176"/>
        <v>0</v>
      </c>
      <c r="CF312" s="17">
        <f t="shared" ref="CF312:CO312" si="2177">IF((CF297-$R297)&gt;$D298,0,$D312*(CF301))</f>
        <v>0</v>
      </c>
      <c r="CG312" s="17">
        <f t="shared" si="2177"/>
        <v>0</v>
      </c>
      <c r="CH312" s="17">
        <f t="shared" si="2177"/>
        <v>0</v>
      </c>
      <c r="CI312" s="17">
        <f t="shared" si="2177"/>
        <v>0</v>
      </c>
      <c r="CJ312" s="17">
        <f t="shared" si="2177"/>
        <v>0</v>
      </c>
      <c r="CK312" s="17">
        <f t="shared" si="2177"/>
        <v>0</v>
      </c>
      <c r="CL312" s="17">
        <f t="shared" si="2177"/>
        <v>0</v>
      </c>
      <c r="CM312" s="17">
        <f t="shared" si="2177"/>
        <v>0</v>
      </c>
      <c r="CN312" s="17">
        <f t="shared" si="2177"/>
        <v>0</v>
      </c>
      <c r="CO312" s="17">
        <f t="shared" si="2177"/>
        <v>0</v>
      </c>
    </row>
    <row r="313" spans="2:93">
      <c r="B313" s="556"/>
      <c r="C313" s="556">
        <f t="shared" si="2159"/>
        <v>12</v>
      </c>
      <c r="D313" s="632">
        <f t="shared" si="2156"/>
        <v>-0.04</v>
      </c>
      <c r="E313" s="632"/>
      <c r="F313" s="632"/>
      <c r="G313" s="632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>
        <f>IF((T297-$S297)&gt;$D298,0,$D313*(T301))</f>
        <v>-32471.280000000002</v>
      </c>
      <c r="U313" s="17">
        <f t="shared" ref="U313:CF313" si="2178">IF((U297-$S297)&gt;$D298,0,$D313*(U301))</f>
        <v>-32877.199999999997</v>
      </c>
      <c r="V313" s="17">
        <f t="shared" si="2178"/>
        <v>-33288.160000000003</v>
      </c>
      <c r="W313" s="17">
        <f t="shared" si="2178"/>
        <v>-33704.239999999998</v>
      </c>
      <c r="X313" s="17">
        <f t="shared" si="2178"/>
        <v>-28437.96</v>
      </c>
      <c r="Y313" s="17">
        <f t="shared" si="2178"/>
        <v>-28722.36</v>
      </c>
      <c r="Z313" s="17">
        <f t="shared" si="2178"/>
        <v>-29009.56</v>
      </c>
      <c r="AA313" s="17">
        <f t="shared" si="2178"/>
        <v>-29299.64</v>
      </c>
      <c r="AB313" s="17">
        <f t="shared" si="2178"/>
        <v>-29592.639999999999</v>
      </c>
      <c r="AC313" s="17">
        <f t="shared" si="2178"/>
        <v>-29888.600000000002</v>
      </c>
      <c r="AD313" s="17">
        <f t="shared" si="2178"/>
        <v>-30187.48</v>
      </c>
      <c r="AE313" s="17">
        <f t="shared" si="2178"/>
        <v>-30489.360000000001</v>
      </c>
      <c r="AF313" s="17">
        <f t="shared" si="2178"/>
        <v>-30794.240000000002</v>
      </c>
      <c r="AG313" s="17">
        <f t="shared" si="2178"/>
        <v>-31102.16</v>
      </c>
      <c r="AH313" s="17">
        <f t="shared" si="2178"/>
        <v>-31413.200000000001</v>
      </c>
      <c r="AI313" s="17">
        <f t="shared" si="2178"/>
        <v>-31727.32</v>
      </c>
      <c r="AJ313" s="17">
        <f t="shared" si="2178"/>
        <v>-32044.600000000002</v>
      </c>
      <c r="AK313" s="17">
        <f t="shared" si="2178"/>
        <v>-32365.040000000001</v>
      </c>
      <c r="AL313" s="17">
        <f t="shared" si="2178"/>
        <v>-32688.720000000001</v>
      </c>
      <c r="AM313" s="17">
        <f t="shared" si="2178"/>
        <v>-33015.599999999999</v>
      </c>
      <c r="AN313" s="17">
        <f t="shared" si="2178"/>
        <v>-33345.760000000002</v>
      </c>
      <c r="AO313" s="17">
        <f t="shared" si="2178"/>
        <v>-33679.199999999997</v>
      </c>
      <c r="AP313" s="17">
        <f t="shared" si="2178"/>
        <v>-34016</v>
      </c>
      <c r="AQ313" s="17">
        <f t="shared" si="2178"/>
        <v>-34356.160000000003</v>
      </c>
      <c r="AR313" s="17">
        <f t="shared" si="2178"/>
        <v>-34699.72</v>
      </c>
      <c r="AS313" s="17">
        <f t="shared" si="2178"/>
        <v>0</v>
      </c>
      <c r="AT313" s="17">
        <f t="shared" si="2178"/>
        <v>0</v>
      </c>
      <c r="AU313" s="17">
        <f t="shared" si="2178"/>
        <v>0</v>
      </c>
      <c r="AV313" s="17">
        <f t="shared" si="2178"/>
        <v>0</v>
      </c>
      <c r="AW313" s="17">
        <f t="shared" si="2178"/>
        <v>0</v>
      </c>
      <c r="AX313" s="17">
        <f t="shared" si="2178"/>
        <v>0</v>
      </c>
      <c r="AY313" s="17">
        <f t="shared" si="2178"/>
        <v>0</v>
      </c>
      <c r="AZ313" s="17">
        <f t="shared" si="2178"/>
        <v>0</v>
      </c>
      <c r="BA313" s="17">
        <f t="shared" si="2178"/>
        <v>0</v>
      </c>
      <c r="BB313" s="17">
        <f t="shared" si="2178"/>
        <v>0</v>
      </c>
      <c r="BC313" s="17">
        <f t="shared" si="2178"/>
        <v>0</v>
      </c>
      <c r="BD313" s="17">
        <f t="shared" si="2178"/>
        <v>0</v>
      </c>
      <c r="BE313" s="17">
        <f t="shared" si="2178"/>
        <v>0</v>
      </c>
      <c r="BF313" s="17">
        <f t="shared" si="2178"/>
        <v>0</v>
      </c>
      <c r="BG313" s="17">
        <f t="shared" si="2178"/>
        <v>0</v>
      </c>
      <c r="BH313" s="17">
        <f t="shared" si="2178"/>
        <v>0</v>
      </c>
      <c r="BI313" s="17">
        <f t="shared" si="2178"/>
        <v>0</v>
      </c>
      <c r="BJ313" s="17">
        <f t="shared" si="2178"/>
        <v>0</v>
      </c>
      <c r="BK313" s="17">
        <f t="shared" si="2178"/>
        <v>0</v>
      </c>
      <c r="BL313" s="17">
        <f t="shared" si="2178"/>
        <v>0</v>
      </c>
      <c r="BM313" s="17">
        <f t="shared" si="2178"/>
        <v>0</v>
      </c>
      <c r="BN313" s="17">
        <f t="shared" si="2178"/>
        <v>0</v>
      </c>
      <c r="BO313" s="17">
        <f t="shared" si="2178"/>
        <v>0</v>
      </c>
      <c r="BP313" s="17">
        <f t="shared" si="2178"/>
        <v>0</v>
      </c>
      <c r="BQ313" s="17">
        <f t="shared" si="2178"/>
        <v>0</v>
      </c>
      <c r="BR313" s="17">
        <f t="shared" si="2178"/>
        <v>0</v>
      </c>
      <c r="BS313" s="17">
        <f t="shared" si="2178"/>
        <v>0</v>
      </c>
      <c r="BT313" s="17">
        <f t="shared" si="2178"/>
        <v>0</v>
      </c>
      <c r="BU313" s="17">
        <f t="shared" si="2178"/>
        <v>0</v>
      </c>
      <c r="BV313" s="17">
        <f t="shared" si="2178"/>
        <v>0</v>
      </c>
      <c r="BW313" s="17">
        <f t="shared" si="2178"/>
        <v>0</v>
      </c>
      <c r="BX313" s="17">
        <f t="shared" si="2178"/>
        <v>0</v>
      </c>
      <c r="BY313" s="17">
        <f t="shared" si="2178"/>
        <v>0</v>
      </c>
      <c r="BZ313" s="17">
        <f t="shared" si="2178"/>
        <v>0</v>
      </c>
      <c r="CA313" s="17">
        <f t="shared" si="2178"/>
        <v>0</v>
      </c>
      <c r="CB313" s="17">
        <f t="shared" si="2178"/>
        <v>0</v>
      </c>
      <c r="CC313" s="17">
        <f t="shared" si="2178"/>
        <v>0</v>
      </c>
      <c r="CD313" s="17">
        <f t="shared" si="2178"/>
        <v>0</v>
      </c>
      <c r="CE313" s="17">
        <f t="shared" si="2178"/>
        <v>0</v>
      </c>
      <c r="CF313" s="17">
        <f t="shared" si="2178"/>
        <v>0</v>
      </c>
      <c r="CG313" s="17">
        <f t="shared" ref="CG313:CO313" si="2179">IF((CG297-$S297)&gt;$D298,0,$D313*(CG301))</f>
        <v>0</v>
      </c>
      <c r="CH313" s="17">
        <f t="shared" si="2179"/>
        <v>0</v>
      </c>
      <c r="CI313" s="17">
        <f t="shared" si="2179"/>
        <v>0</v>
      </c>
      <c r="CJ313" s="17">
        <f t="shared" si="2179"/>
        <v>0</v>
      </c>
      <c r="CK313" s="17">
        <f t="shared" si="2179"/>
        <v>0</v>
      </c>
      <c r="CL313" s="17">
        <f t="shared" si="2179"/>
        <v>0</v>
      </c>
      <c r="CM313" s="17">
        <f t="shared" si="2179"/>
        <v>0</v>
      </c>
      <c r="CN313" s="17">
        <f t="shared" si="2179"/>
        <v>0</v>
      </c>
      <c r="CO313" s="17">
        <f t="shared" si="2179"/>
        <v>0</v>
      </c>
    </row>
    <row r="314" spans="2:93">
      <c r="B314" s="556"/>
      <c r="C314" s="556">
        <f t="shared" si="2159"/>
        <v>13</v>
      </c>
      <c r="D314" s="632">
        <f t="shared" si="2156"/>
        <v>-0.04</v>
      </c>
      <c r="E314" s="632"/>
      <c r="F314" s="632"/>
      <c r="G314" s="632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>
        <f>IF((U297-$T297)&gt;$D298,0,$D314*(U301))</f>
        <v>-32877.199999999997</v>
      </c>
      <c r="V314" s="17">
        <f t="shared" ref="V314:CG314" si="2180">IF((V297-$T297)&gt;$D298,0,$D314*(V301))</f>
        <v>-33288.160000000003</v>
      </c>
      <c r="W314" s="17">
        <f t="shared" si="2180"/>
        <v>-33704.239999999998</v>
      </c>
      <c r="X314" s="17">
        <f t="shared" si="2180"/>
        <v>-28437.96</v>
      </c>
      <c r="Y314" s="17">
        <f t="shared" si="2180"/>
        <v>-28722.36</v>
      </c>
      <c r="Z314" s="17">
        <f t="shared" si="2180"/>
        <v>-29009.56</v>
      </c>
      <c r="AA314" s="17">
        <f t="shared" si="2180"/>
        <v>-29299.64</v>
      </c>
      <c r="AB314" s="17">
        <f t="shared" si="2180"/>
        <v>-29592.639999999999</v>
      </c>
      <c r="AC314" s="17">
        <f t="shared" si="2180"/>
        <v>-29888.600000000002</v>
      </c>
      <c r="AD314" s="17">
        <f t="shared" si="2180"/>
        <v>-30187.48</v>
      </c>
      <c r="AE314" s="17">
        <f t="shared" si="2180"/>
        <v>-30489.360000000001</v>
      </c>
      <c r="AF314" s="17">
        <f t="shared" si="2180"/>
        <v>-30794.240000000002</v>
      </c>
      <c r="AG314" s="17">
        <f t="shared" si="2180"/>
        <v>-31102.16</v>
      </c>
      <c r="AH314" s="17">
        <f t="shared" si="2180"/>
        <v>-31413.200000000001</v>
      </c>
      <c r="AI314" s="17">
        <f t="shared" si="2180"/>
        <v>-31727.32</v>
      </c>
      <c r="AJ314" s="17">
        <f t="shared" si="2180"/>
        <v>-32044.600000000002</v>
      </c>
      <c r="AK314" s="17">
        <f t="shared" si="2180"/>
        <v>-32365.040000000001</v>
      </c>
      <c r="AL314" s="17">
        <f t="shared" si="2180"/>
        <v>-32688.720000000001</v>
      </c>
      <c r="AM314" s="17">
        <f t="shared" si="2180"/>
        <v>-33015.599999999999</v>
      </c>
      <c r="AN314" s="17">
        <f t="shared" si="2180"/>
        <v>-33345.760000000002</v>
      </c>
      <c r="AO314" s="17">
        <f t="shared" si="2180"/>
        <v>-33679.199999999997</v>
      </c>
      <c r="AP314" s="17">
        <f t="shared" si="2180"/>
        <v>-34016</v>
      </c>
      <c r="AQ314" s="17">
        <f t="shared" si="2180"/>
        <v>-34356.160000000003</v>
      </c>
      <c r="AR314" s="17">
        <f t="shared" si="2180"/>
        <v>-34699.72</v>
      </c>
      <c r="AS314" s="17">
        <f t="shared" si="2180"/>
        <v>-35046.720000000001</v>
      </c>
      <c r="AT314" s="17">
        <f t="shared" si="2180"/>
        <v>0</v>
      </c>
      <c r="AU314" s="17">
        <f t="shared" si="2180"/>
        <v>0</v>
      </c>
      <c r="AV314" s="17">
        <f t="shared" si="2180"/>
        <v>0</v>
      </c>
      <c r="AW314" s="17">
        <f t="shared" si="2180"/>
        <v>0</v>
      </c>
      <c r="AX314" s="17">
        <f t="shared" si="2180"/>
        <v>0</v>
      </c>
      <c r="AY314" s="17">
        <f t="shared" si="2180"/>
        <v>0</v>
      </c>
      <c r="AZ314" s="17">
        <f t="shared" si="2180"/>
        <v>0</v>
      </c>
      <c r="BA314" s="17">
        <f t="shared" si="2180"/>
        <v>0</v>
      </c>
      <c r="BB314" s="17">
        <f t="shared" si="2180"/>
        <v>0</v>
      </c>
      <c r="BC314" s="17">
        <f t="shared" si="2180"/>
        <v>0</v>
      </c>
      <c r="BD314" s="17">
        <f t="shared" si="2180"/>
        <v>0</v>
      </c>
      <c r="BE314" s="17">
        <f t="shared" si="2180"/>
        <v>0</v>
      </c>
      <c r="BF314" s="17">
        <f t="shared" si="2180"/>
        <v>0</v>
      </c>
      <c r="BG314" s="17">
        <f t="shared" si="2180"/>
        <v>0</v>
      </c>
      <c r="BH314" s="17">
        <f t="shared" si="2180"/>
        <v>0</v>
      </c>
      <c r="BI314" s="17">
        <f t="shared" si="2180"/>
        <v>0</v>
      </c>
      <c r="BJ314" s="17">
        <f t="shared" si="2180"/>
        <v>0</v>
      </c>
      <c r="BK314" s="17">
        <f t="shared" si="2180"/>
        <v>0</v>
      </c>
      <c r="BL314" s="17">
        <f t="shared" si="2180"/>
        <v>0</v>
      </c>
      <c r="BM314" s="17">
        <f t="shared" si="2180"/>
        <v>0</v>
      </c>
      <c r="BN314" s="17">
        <f t="shared" si="2180"/>
        <v>0</v>
      </c>
      <c r="BO314" s="17">
        <f t="shared" si="2180"/>
        <v>0</v>
      </c>
      <c r="BP314" s="17">
        <f t="shared" si="2180"/>
        <v>0</v>
      </c>
      <c r="BQ314" s="17">
        <f t="shared" si="2180"/>
        <v>0</v>
      </c>
      <c r="BR314" s="17">
        <f t="shared" si="2180"/>
        <v>0</v>
      </c>
      <c r="BS314" s="17">
        <f t="shared" si="2180"/>
        <v>0</v>
      </c>
      <c r="BT314" s="17">
        <f t="shared" si="2180"/>
        <v>0</v>
      </c>
      <c r="BU314" s="17">
        <f t="shared" si="2180"/>
        <v>0</v>
      </c>
      <c r="BV314" s="17">
        <f t="shared" si="2180"/>
        <v>0</v>
      </c>
      <c r="BW314" s="17">
        <f t="shared" si="2180"/>
        <v>0</v>
      </c>
      <c r="BX314" s="17">
        <f t="shared" si="2180"/>
        <v>0</v>
      </c>
      <c r="BY314" s="17">
        <f t="shared" si="2180"/>
        <v>0</v>
      </c>
      <c r="BZ314" s="17">
        <f t="shared" si="2180"/>
        <v>0</v>
      </c>
      <c r="CA314" s="17">
        <f t="shared" si="2180"/>
        <v>0</v>
      </c>
      <c r="CB314" s="17">
        <f t="shared" si="2180"/>
        <v>0</v>
      </c>
      <c r="CC314" s="17">
        <f t="shared" si="2180"/>
        <v>0</v>
      </c>
      <c r="CD314" s="17">
        <f t="shared" si="2180"/>
        <v>0</v>
      </c>
      <c r="CE314" s="17">
        <f t="shared" si="2180"/>
        <v>0</v>
      </c>
      <c r="CF314" s="17">
        <f t="shared" si="2180"/>
        <v>0</v>
      </c>
      <c r="CG314" s="17">
        <f t="shared" si="2180"/>
        <v>0</v>
      </c>
      <c r="CH314" s="17">
        <f t="shared" ref="CH314:CO314" si="2181">IF((CH297-$T297)&gt;$D298,0,$D314*(CH301))</f>
        <v>0</v>
      </c>
      <c r="CI314" s="17">
        <f t="shared" si="2181"/>
        <v>0</v>
      </c>
      <c r="CJ314" s="17">
        <f t="shared" si="2181"/>
        <v>0</v>
      </c>
      <c r="CK314" s="17">
        <f t="shared" si="2181"/>
        <v>0</v>
      </c>
      <c r="CL314" s="17">
        <f t="shared" si="2181"/>
        <v>0</v>
      </c>
      <c r="CM314" s="17">
        <f t="shared" si="2181"/>
        <v>0</v>
      </c>
      <c r="CN314" s="17">
        <f t="shared" si="2181"/>
        <v>0</v>
      </c>
      <c r="CO314" s="17">
        <f t="shared" si="2181"/>
        <v>0</v>
      </c>
    </row>
    <row r="315" spans="2:93">
      <c r="B315" s="556"/>
      <c r="C315" s="556">
        <f t="shared" si="2159"/>
        <v>14</v>
      </c>
      <c r="D315" s="632">
        <f t="shared" si="2156"/>
        <v>-0.04</v>
      </c>
      <c r="E315" s="632"/>
      <c r="F315" s="632"/>
      <c r="G315" s="632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>
        <f>IF((V297-$U297)&gt;$D298,0,$D315*(V301))</f>
        <v>-33288.160000000003</v>
      </c>
      <c r="W315" s="17">
        <f t="shared" ref="W315:CH315" si="2182">IF((W297-$U297)&gt;$D298,0,$D315*(W301))</f>
        <v>-33704.239999999998</v>
      </c>
      <c r="X315" s="17">
        <f t="shared" si="2182"/>
        <v>-28437.96</v>
      </c>
      <c r="Y315" s="17">
        <f t="shared" si="2182"/>
        <v>-28722.36</v>
      </c>
      <c r="Z315" s="17">
        <f t="shared" si="2182"/>
        <v>-29009.56</v>
      </c>
      <c r="AA315" s="17">
        <f t="shared" si="2182"/>
        <v>-29299.64</v>
      </c>
      <c r="AB315" s="17">
        <f t="shared" si="2182"/>
        <v>-29592.639999999999</v>
      </c>
      <c r="AC315" s="17">
        <f t="shared" si="2182"/>
        <v>-29888.600000000002</v>
      </c>
      <c r="AD315" s="17">
        <f t="shared" si="2182"/>
        <v>-30187.48</v>
      </c>
      <c r="AE315" s="17">
        <f t="shared" si="2182"/>
        <v>-30489.360000000001</v>
      </c>
      <c r="AF315" s="17">
        <f t="shared" si="2182"/>
        <v>-30794.240000000002</v>
      </c>
      <c r="AG315" s="17">
        <f t="shared" si="2182"/>
        <v>-31102.16</v>
      </c>
      <c r="AH315" s="17">
        <f t="shared" si="2182"/>
        <v>-31413.200000000001</v>
      </c>
      <c r="AI315" s="17">
        <f t="shared" si="2182"/>
        <v>-31727.32</v>
      </c>
      <c r="AJ315" s="17">
        <f t="shared" si="2182"/>
        <v>-32044.600000000002</v>
      </c>
      <c r="AK315" s="17">
        <f t="shared" si="2182"/>
        <v>-32365.040000000001</v>
      </c>
      <c r="AL315" s="17">
        <f t="shared" si="2182"/>
        <v>-32688.720000000001</v>
      </c>
      <c r="AM315" s="17">
        <f t="shared" si="2182"/>
        <v>-33015.599999999999</v>
      </c>
      <c r="AN315" s="17">
        <f t="shared" si="2182"/>
        <v>-33345.760000000002</v>
      </c>
      <c r="AO315" s="17">
        <f t="shared" si="2182"/>
        <v>-33679.199999999997</v>
      </c>
      <c r="AP315" s="17">
        <f t="shared" si="2182"/>
        <v>-34016</v>
      </c>
      <c r="AQ315" s="17">
        <f t="shared" si="2182"/>
        <v>-34356.160000000003</v>
      </c>
      <c r="AR315" s="17">
        <f t="shared" si="2182"/>
        <v>-34699.72</v>
      </c>
      <c r="AS315" s="17">
        <f t="shared" si="2182"/>
        <v>-35046.720000000001</v>
      </c>
      <c r="AT315" s="17">
        <f t="shared" si="2182"/>
        <v>-35397.200000000004</v>
      </c>
      <c r="AU315" s="17">
        <f t="shared" si="2182"/>
        <v>0</v>
      </c>
      <c r="AV315" s="17">
        <f t="shared" si="2182"/>
        <v>0</v>
      </c>
      <c r="AW315" s="17">
        <f t="shared" si="2182"/>
        <v>0</v>
      </c>
      <c r="AX315" s="17">
        <f t="shared" si="2182"/>
        <v>0</v>
      </c>
      <c r="AY315" s="17">
        <f t="shared" si="2182"/>
        <v>0</v>
      </c>
      <c r="AZ315" s="17">
        <f t="shared" si="2182"/>
        <v>0</v>
      </c>
      <c r="BA315" s="17">
        <f t="shared" si="2182"/>
        <v>0</v>
      </c>
      <c r="BB315" s="17">
        <f t="shared" si="2182"/>
        <v>0</v>
      </c>
      <c r="BC315" s="17">
        <f t="shared" si="2182"/>
        <v>0</v>
      </c>
      <c r="BD315" s="17">
        <f t="shared" si="2182"/>
        <v>0</v>
      </c>
      <c r="BE315" s="17">
        <f t="shared" si="2182"/>
        <v>0</v>
      </c>
      <c r="BF315" s="17">
        <f t="shared" si="2182"/>
        <v>0</v>
      </c>
      <c r="BG315" s="17">
        <f t="shared" si="2182"/>
        <v>0</v>
      </c>
      <c r="BH315" s="17">
        <f t="shared" si="2182"/>
        <v>0</v>
      </c>
      <c r="BI315" s="17">
        <f t="shared" si="2182"/>
        <v>0</v>
      </c>
      <c r="BJ315" s="17">
        <f t="shared" si="2182"/>
        <v>0</v>
      </c>
      <c r="BK315" s="17">
        <f t="shared" si="2182"/>
        <v>0</v>
      </c>
      <c r="BL315" s="17">
        <f t="shared" si="2182"/>
        <v>0</v>
      </c>
      <c r="BM315" s="17">
        <f t="shared" si="2182"/>
        <v>0</v>
      </c>
      <c r="BN315" s="17">
        <f t="shared" si="2182"/>
        <v>0</v>
      </c>
      <c r="BO315" s="17">
        <f t="shared" si="2182"/>
        <v>0</v>
      </c>
      <c r="BP315" s="17">
        <f t="shared" si="2182"/>
        <v>0</v>
      </c>
      <c r="BQ315" s="17">
        <f t="shared" si="2182"/>
        <v>0</v>
      </c>
      <c r="BR315" s="17">
        <f t="shared" si="2182"/>
        <v>0</v>
      </c>
      <c r="BS315" s="17">
        <f t="shared" si="2182"/>
        <v>0</v>
      </c>
      <c r="BT315" s="17">
        <f t="shared" si="2182"/>
        <v>0</v>
      </c>
      <c r="BU315" s="17">
        <f t="shared" si="2182"/>
        <v>0</v>
      </c>
      <c r="BV315" s="17">
        <f t="shared" si="2182"/>
        <v>0</v>
      </c>
      <c r="BW315" s="17">
        <f t="shared" si="2182"/>
        <v>0</v>
      </c>
      <c r="BX315" s="17">
        <f t="shared" si="2182"/>
        <v>0</v>
      </c>
      <c r="BY315" s="17">
        <f t="shared" si="2182"/>
        <v>0</v>
      </c>
      <c r="BZ315" s="17">
        <f t="shared" si="2182"/>
        <v>0</v>
      </c>
      <c r="CA315" s="17">
        <f t="shared" si="2182"/>
        <v>0</v>
      </c>
      <c r="CB315" s="17">
        <f t="shared" si="2182"/>
        <v>0</v>
      </c>
      <c r="CC315" s="17">
        <f t="shared" si="2182"/>
        <v>0</v>
      </c>
      <c r="CD315" s="17">
        <f t="shared" si="2182"/>
        <v>0</v>
      </c>
      <c r="CE315" s="17">
        <f t="shared" si="2182"/>
        <v>0</v>
      </c>
      <c r="CF315" s="17">
        <f t="shared" si="2182"/>
        <v>0</v>
      </c>
      <c r="CG315" s="17">
        <f t="shared" si="2182"/>
        <v>0</v>
      </c>
      <c r="CH315" s="17">
        <f t="shared" si="2182"/>
        <v>0</v>
      </c>
      <c r="CI315" s="17">
        <f t="shared" ref="CI315:CO315" si="2183">IF((CI297-$U297)&gt;$D298,0,$D315*(CI301))</f>
        <v>0</v>
      </c>
      <c r="CJ315" s="17">
        <f t="shared" si="2183"/>
        <v>0</v>
      </c>
      <c r="CK315" s="17">
        <f t="shared" si="2183"/>
        <v>0</v>
      </c>
      <c r="CL315" s="17">
        <f t="shared" si="2183"/>
        <v>0</v>
      </c>
      <c r="CM315" s="17">
        <f t="shared" si="2183"/>
        <v>0</v>
      </c>
      <c r="CN315" s="17">
        <f t="shared" si="2183"/>
        <v>0</v>
      </c>
      <c r="CO315" s="17">
        <f t="shared" si="2183"/>
        <v>0</v>
      </c>
    </row>
    <row r="316" spans="2:93">
      <c r="B316" s="556"/>
      <c r="C316" s="556">
        <f t="shared" si="2159"/>
        <v>15</v>
      </c>
      <c r="D316" s="632">
        <f t="shared" si="2156"/>
        <v>-0.04</v>
      </c>
      <c r="E316" s="632"/>
      <c r="F316" s="632"/>
      <c r="G316" s="632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>
        <f>IF((W297-$V297)&gt;$D298,0,$D316*(W301))</f>
        <v>-33704.239999999998</v>
      </c>
      <c r="X316" s="17">
        <f t="shared" ref="X316:CI316" si="2184">IF((X297-$V297)&gt;$D298,0,$D316*(X301))</f>
        <v>-28437.96</v>
      </c>
      <c r="Y316" s="17">
        <f t="shared" si="2184"/>
        <v>-28722.36</v>
      </c>
      <c r="Z316" s="17">
        <f t="shared" si="2184"/>
        <v>-29009.56</v>
      </c>
      <c r="AA316" s="17">
        <f t="shared" si="2184"/>
        <v>-29299.64</v>
      </c>
      <c r="AB316" s="17">
        <f t="shared" si="2184"/>
        <v>-29592.639999999999</v>
      </c>
      <c r="AC316" s="17">
        <f t="shared" si="2184"/>
        <v>-29888.600000000002</v>
      </c>
      <c r="AD316" s="17">
        <f t="shared" si="2184"/>
        <v>-30187.48</v>
      </c>
      <c r="AE316" s="17">
        <f t="shared" si="2184"/>
        <v>-30489.360000000001</v>
      </c>
      <c r="AF316" s="17">
        <f t="shared" si="2184"/>
        <v>-30794.240000000002</v>
      </c>
      <c r="AG316" s="17">
        <f t="shared" si="2184"/>
        <v>-31102.16</v>
      </c>
      <c r="AH316" s="17">
        <f t="shared" si="2184"/>
        <v>-31413.200000000001</v>
      </c>
      <c r="AI316" s="17">
        <f t="shared" si="2184"/>
        <v>-31727.32</v>
      </c>
      <c r="AJ316" s="17">
        <f t="shared" si="2184"/>
        <v>-32044.600000000002</v>
      </c>
      <c r="AK316" s="17">
        <f t="shared" si="2184"/>
        <v>-32365.040000000001</v>
      </c>
      <c r="AL316" s="17">
        <f t="shared" si="2184"/>
        <v>-32688.720000000001</v>
      </c>
      <c r="AM316" s="17">
        <f t="shared" si="2184"/>
        <v>-33015.599999999999</v>
      </c>
      <c r="AN316" s="17">
        <f t="shared" si="2184"/>
        <v>-33345.760000000002</v>
      </c>
      <c r="AO316" s="17">
        <f t="shared" si="2184"/>
        <v>-33679.199999999997</v>
      </c>
      <c r="AP316" s="17">
        <f t="shared" si="2184"/>
        <v>-34016</v>
      </c>
      <c r="AQ316" s="17">
        <f t="shared" si="2184"/>
        <v>-34356.160000000003</v>
      </c>
      <c r="AR316" s="17">
        <f t="shared" si="2184"/>
        <v>-34699.72</v>
      </c>
      <c r="AS316" s="17">
        <f t="shared" si="2184"/>
        <v>-35046.720000000001</v>
      </c>
      <c r="AT316" s="17">
        <f t="shared" si="2184"/>
        <v>-35397.200000000004</v>
      </c>
      <c r="AU316" s="17">
        <f t="shared" si="2184"/>
        <v>-35751.160000000003</v>
      </c>
      <c r="AV316" s="17">
        <f t="shared" si="2184"/>
        <v>0</v>
      </c>
      <c r="AW316" s="17">
        <f t="shared" si="2184"/>
        <v>0</v>
      </c>
      <c r="AX316" s="17">
        <f t="shared" si="2184"/>
        <v>0</v>
      </c>
      <c r="AY316" s="17">
        <f t="shared" si="2184"/>
        <v>0</v>
      </c>
      <c r="AZ316" s="17">
        <f t="shared" si="2184"/>
        <v>0</v>
      </c>
      <c r="BA316" s="17">
        <f t="shared" si="2184"/>
        <v>0</v>
      </c>
      <c r="BB316" s="17">
        <f t="shared" si="2184"/>
        <v>0</v>
      </c>
      <c r="BC316" s="17">
        <f t="shared" si="2184"/>
        <v>0</v>
      </c>
      <c r="BD316" s="17">
        <f t="shared" si="2184"/>
        <v>0</v>
      </c>
      <c r="BE316" s="17">
        <f t="shared" si="2184"/>
        <v>0</v>
      </c>
      <c r="BF316" s="17">
        <f t="shared" si="2184"/>
        <v>0</v>
      </c>
      <c r="BG316" s="17">
        <f t="shared" si="2184"/>
        <v>0</v>
      </c>
      <c r="BH316" s="17">
        <f t="shared" si="2184"/>
        <v>0</v>
      </c>
      <c r="BI316" s="17">
        <f t="shared" si="2184"/>
        <v>0</v>
      </c>
      <c r="BJ316" s="17">
        <f t="shared" si="2184"/>
        <v>0</v>
      </c>
      <c r="BK316" s="17">
        <f t="shared" si="2184"/>
        <v>0</v>
      </c>
      <c r="BL316" s="17">
        <f t="shared" si="2184"/>
        <v>0</v>
      </c>
      <c r="BM316" s="17">
        <f t="shared" si="2184"/>
        <v>0</v>
      </c>
      <c r="BN316" s="17">
        <f t="shared" si="2184"/>
        <v>0</v>
      </c>
      <c r="BO316" s="17">
        <f t="shared" si="2184"/>
        <v>0</v>
      </c>
      <c r="BP316" s="17">
        <f t="shared" si="2184"/>
        <v>0</v>
      </c>
      <c r="BQ316" s="17">
        <f t="shared" si="2184"/>
        <v>0</v>
      </c>
      <c r="BR316" s="17">
        <f t="shared" si="2184"/>
        <v>0</v>
      </c>
      <c r="BS316" s="17">
        <f t="shared" si="2184"/>
        <v>0</v>
      </c>
      <c r="BT316" s="17">
        <f t="shared" si="2184"/>
        <v>0</v>
      </c>
      <c r="BU316" s="17">
        <f t="shared" si="2184"/>
        <v>0</v>
      </c>
      <c r="BV316" s="17">
        <f t="shared" si="2184"/>
        <v>0</v>
      </c>
      <c r="BW316" s="17">
        <f t="shared" si="2184"/>
        <v>0</v>
      </c>
      <c r="BX316" s="17">
        <f t="shared" si="2184"/>
        <v>0</v>
      </c>
      <c r="BY316" s="17">
        <f t="shared" si="2184"/>
        <v>0</v>
      </c>
      <c r="BZ316" s="17">
        <f t="shared" si="2184"/>
        <v>0</v>
      </c>
      <c r="CA316" s="17">
        <f t="shared" si="2184"/>
        <v>0</v>
      </c>
      <c r="CB316" s="17">
        <f t="shared" si="2184"/>
        <v>0</v>
      </c>
      <c r="CC316" s="17">
        <f t="shared" si="2184"/>
        <v>0</v>
      </c>
      <c r="CD316" s="17">
        <f t="shared" si="2184"/>
        <v>0</v>
      </c>
      <c r="CE316" s="17">
        <f t="shared" si="2184"/>
        <v>0</v>
      </c>
      <c r="CF316" s="17">
        <f t="shared" si="2184"/>
        <v>0</v>
      </c>
      <c r="CG316" s="17">
        <f t="shared" si="2184"/>
        <v>0</v>
      </c>
      <c r="CH316" s="17">
        <f t="shared" si="2184"/>
        <v>0</v>
      </c>
      <c r="CI316" s="17">
        <f t="shared" si="2184"/>
        <v>0</v>
      </c>
      <c r="CJ316" s="17">
        <f t="shared" ref="CJ316:CO316" si="2185">IF((CJ297-$V297)&gt;$D298,0,$D316*(CJ301))</f>
        <v>0</v>
      </c>
      <c r="CK316" s="17">
        <f t="shared" si="2185"/>
        <v>0</v>
      </c>
      <c r="CL316" s="17">
        <f t="shared" si="2185"/>
        <v>0</v>
      </c>
      <c r="CM316" s="17">
        <f t="shared" si="2185"/>
        <v>0</v>
      </c>
      <c r="CN316" s="17">
        <f t="shared" si="2185"/>
        <v>0</v>
      </c>
      <c r="CO316" s="17">
        <f t="shared" si="2185"/>
        <v>0</v>
      </c>
    </row>
    <row r="317" spans="2:93">
      <c r="B317" s="556"/>
      <c r="C317" s="556">
        <f t="shared" si="2159"/>
        <v>16</v>
      </c>
      <c r="D317" s="632">
        <f t="shared" si="2156"/>
        <v>-0.04</v>
      </c>
      <c r="E317" s="632"/>
      <c r="F317" s="632"/>
      <c r="G317" s="632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>
        <f>IF((X297-$W297)&gt;$D298,0,$D317*(X301))</f>
        <v>-28437.96</v>
      </c>
      <c r="Y317" s="17">
        <f t="shared" ref="Y317:CJ317" si="2186">IF((Y297-$W297)&gt;$D298,0,$D317*(Y301))</f>
        <v>-28722.36</v>
      </c>
      <c r="Z317" s="17">
        <f t="shared" si="2186"/>
        <v>-29009.56</v>
      </c>
      <c r="AA317" s="17">
        <f t="shared" si="2186"/>
        <v>-29299.64</v>
      </c>
      <c r="AB317" s="17">
        <f t="shared" si="2186"/>
        <v>-29592.639999999999</v>
      </c>
      <c r="AC317" s="17">
        <f t="shared" si="2186"/>
        <v>-29888.600000000002</v>
      </c>
      <c r="AD317" s="17">
        <f t="shared" si="2186"/>
        <v>-30187.48</v>
      </c>
      <c r="AE317" s="17">
        <f t="shared" si="2186"/>
        <v>-30489.360000000001</v>
      </c>
      <c r="AF317" s="17">
        <f t="shared" si="2186"/>
        <v>-30794.240000000002</v>
      </c>
      <c r="AG317" s="17">
        <f t="shared" si="2186"/>
        <v>-31102.16</v>
      </c>
      <c r="AH317" s="17">
        <f t="shared" si="2186"/>
        <v>-31413.200000000001</v>
      </c>
      <c r="AI317" s="17">
        <f t="shared" si="2186"/>
        <v>-31727.32</v>
      </c>
      <c r="AJ317" s="17">
        <f t="shared" si="2186"/>
        <v>-32044.600000000002</v>
      </c>
      <c r="AK317" s="17">
        <f t="shared" si="2186"/>
        <v>-32365.040000000001</v>
      </c>
      <c r="AL317" s="17">
        <f t="shared" si="2186"/>
        <v>-32688.720000000001</v>
      </c>
      <c r="AM317" s="17">
        <f t="shared" si="2186"/>
        <v>-33015.599999999999</v>
      </c>
      <c r="AN317" s="17">
        <f t="shared" si="2186"/>
        <v>-33345.760000000002</v>
      </c>
      <c r="AO317" s="17">
        <f t="shared" si="2186"/>
        <v>-33679.199999999997</v>
      </c>
      <c r="AP317" s="17">
        <f t="shared" si="2186"/>
        <v>-34016</v>
      </c>
      <c r="AQ317" s="17">
        <f t="shared" si="2186"/>
        <v>-34356.160000000003</v>
      </c>
      <c r="AR317" s="17">
        <f t="shared" si="2186"/>
        <v>-34699.72</v>
      </c>
      <c r="AS317" s="17">
        <f t="shared" si="2186"/>
        <v>-35046.720000000001</v>
      </c>
      <c r="AT317" s="17">
        <f t="shared" si="2186"/>
        <v>-35397.200000000004</v>
      </c>
      <c r="AU317" s="17">
        <f t="shared" si="2186"/>
        <v>-35751.160000000003</v>
      </c>
      <c r="AV317" s="17">
        <f t="shared" si="2186"/>
        <v>-36108.68</v>
      </c>
      <c r="AW317" s="17">
        <f t="shared" si="2186"/>
        <v>0</v>
      </c>
      <c r="AX317" s="17">
        <f t="shared" si="2186"/>
        <v>0</v>
      </c>
      <c r="AY317" s="17">
        <f t="shared" si="2186"/>
        <v>0</v>
      </c>
      <c r="AZ317" s="17">
        <f t="shared" si="2186"/>
        <v>0</v>
      </c>
      <c r="BA317" s="17">
        <f t="shared" si="2186"/>
        <v>0</v>
      </c>
      <c r="BB317" s="17">
        <f t="shared" si="2186"/>
        <v>0</v>
      </c>
      <c r="BC317" s="17">
        <f t="shared" si="2186"/>
        <v>0</v>
      </c>
      <c r="BD317" s="17">
        <f t="shared" si="2186"/>
        <v>0</v>
      </c>
      <c r="BE317" s="17">
        <f t="shared" si="2186"/>
        <v>0</v>
      </c>
      <c r="BF317" s="17">
        <f t="shared" si="2186"/>
        <v>0</v>
      </c>
      <c r="BG317" s="17">
        <f t="shared" si="2186"/>
        <v>0</v>
      </c>
      <c r="BH317" s="17">
        <f t="shared" si="2186"/>
        <v>0</v>
      </c>
      <c r="BI317" s="17">
        <f t="shared" si="2186"/>
        <v>0</v>
      </c>
      <c r="BJ317" s="17">
        <f t="shared" si="2186"/>
        <v>0</v>
      </c>
      <c r="BK317" s="17">
        <f t="shared" si="2186"/>
        <v>0</v>
      </c>
      <c r="BL317" s="17">
        <f t="shared" si="2186"/>
        <v>0</v>
      </c>
      <c r="BM317" s="17">
        <f t="shared" si="2186"/>
        <v>0</v>
      </c>
      <c r="BN317" s="17">
        <f t="shared" si="2186"/>
        <v>0</v>
      </c>
      <c r="BO317" s="17">
        <f t="shared" si="2186"/>
        <v>0</v>
      </c>
      <c r="BP317" s="17">
        <f t="shared" si="2186"/>
        <v>0</v>
      </c>
      <c r="BQ317" s="17">
        <f t="shared" si="2186"/>
        <v>0</v>
      </c>
      <c r="BR317" s="17">
        <f t="shared" si="2186"/>
        <v>0</v>
      </c>
      <c r="BS317" s="17">
        <f t="shared" si="2186"/>
        <v>0</v>
      </c>
      <c r="BT317" s="17">
        <f t="shared" si="2186"/>
        <v>0</v>
      </c>
      <c r="BU317" s="17">
        <f t="shared" si="2186"/>
        <v>0</v>
      </c>
      <c r="BV317" s="17">
        <f t="shared" si="2186"/>
        <v>0</v>
      </c>
      <c r="BW317" s="17">
        <f t="shared" si="2186"/>
        <v>0</v>
      </c>
      <c r="BX317" s="17">
        <f t="shared" si="2186"/>
        <v>0</v>
      </c>
      <c r="BY317" s="17">
        <f t="shared" si="2186"/>
        <v>0</v>
      </c>
      <c r="BZ317" s="17">
        <f t="shared" si="2186"/>
        <v>0</v>
      </c>
      <c r="CA317" s="17">
        <f t="shared" si="2186"/>
        <v>0</v>
      </c>
      <c r="CB317" s="17">
        <f t="shared" si="2186"/>
        <v>0</v>
      </c>
      <c r="CC317" s="17">
        <f t="shared" si="2186"/>
        <v>0</v>
      </c>
      <c r="CD317" s="17">
        <f t="shared" si="2186"/>
        <v>0</v>
      </c>
      <c r="CE317" s="17">
        <f t="shared" si="2186"/>
        <v>0</v>
      </c>
      <c r="CF317" s="17">
        <f t="shared" si="2186"/>
        <v>0</v>
      </c>
      <c r="CG317" s="17">
        <f t="shared" si="2186"/>
        <v>0</v>
      </c>
      <c r="CH317" s="17">
        <f t="shared" si="2186"/>
        <v>0</v>
      </c>
      <c r="CI317" s="17">
        <f t="shared" si="2186"/>
        <v>0</v>
      </c>
      <c r="CJ317" s="17">
        <f t="shared" si="2186"/>
        <v>0</v>
      </c>
      <c r="CK317" s="17">
        <f t="shared" ref="CK317:CO317" si="2187">IF((CK297-$W297)&gt;$D298,0,$D317*(CK301))</f>
        <v>0</v>
      </c>
      <c r="CL317" s="17">
        <f t="shared" si="2187"/>
        <v>0</v>
      </c>
      <c r="CM317" s="17">
        <f t="shared" si="2187"/>
        <v>0</v>
      </c>
      <c r="CN317" s="17">
        <f t="shared" si="2187"/>
        <v>0</v>
      </c>
      <c r="CO317" s="17">
        <f t="shared" si="2187"/>
        <v>0</v>
      </c>
    </row>
    <row r="318" spans="2:93">
      <c r="B318" s="556"/>
      <c r="C318" s="556">
        <f t="shared" si="2159"/>
        <v>17</v>
      </c>
      <c r="D318" s="632">
        <f t="shared" si="2156"/>
        <v>-0.04</v>
      </c>
      <c r="E318" s="632"/>
      <c r="F318" s="632"/>
      <c r="G318" s="632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>
        <f>IF((Y297-$X297)&gt;$D298,0,$D318*(Y301))</f>
        <v>-28722.36</v>
      </c>
      <c r="Z318" s="17">
        <f t="shared" ref="Z318:CK318" si="2188">IF((Z297-$X297)&gt;$D298,0,$D318*(Z301))</f>
        <v>-29009.56</v>
      </c>
      <c r="AA318" s="17">
        <f t="shared" si="2188"/>
        <v>-29299.64</v>
      </c>
      <c r="AB318" s="17">
        <f t="shared" si="2188"/>
        <v>-29592.639999999999</v>
      </c>
      <c r="AC318" s="17">
        <f t="shared" si="2188"/>
        <v>-29888.600000000002</v>
      </c>
      <c r="AD318" s="17">
        <f t="shared" si="2188"/>
        <v>-30187.48</v>
      </c>
      <c r="AE318" s="17">
        <f t="shared" si="2188"/>
        <v>-30489.360000000001</v>
      </c>
      <c r="AF318" s="17">
        <f t="shared" si="2188"/>
        <v>-30794.240000000002</v>
      </c>
      <c r="AG318" s="17">
        <f t="shared" si="2188"/>
        <v>-31102.16</v>
      </c>
      <c r="AH318" s="17">
        <f t="shared" si="2188"/>
        <v>-31413.200000000001</v>
      </c>
      <c r="AI318" s="17">
        <f t="shared" si="2188"/>
        <v>-31727.32</v>
      </c>
      <c r="AJ318" s="17">
        <f t="shared" si="2188"/>
        <v>-32044.600000000002</v>
      </c>
      <c r="AK318" s="17">
        <f t="shared" si="2188"/>
        <v>-32365.040000000001</v>
      </c>
      <c r="AL318" s="17">
        <f t="shared" si="2188"/>
        <v>-32688.720000000001</v>
      </c>
      <c r="AM318" s="17">
        <f t="shared" si="2188"/>
        <v>-33015.599999999999</v>
      </c>
      <c r="AN318" s="17">
        <f t="shared" si="2188"/>
        <v>-33345.760000000002</v>
      </c>
      <c r="AO318" s="17">
        <f t="shared" si="2188"/>
        <v>-33679.199999999997</v>
      </c>
      <c r="AP318" s="17">
        <f t="shared" si="2188"/>
        <v>-34016</v>
      </c>
      <c r="AQ318" s="17">
        <f t="shared" si="2188"/>
        <v>-34356.160000000003</v>
      </c>
      <c r="AR318" s="17">
        <f t="shared" si="2188"/>
        <v>-34699.72</v>
      </c>
      <c r="AS318" s="17">
        <f t="shared" si="2188"/>
        <v>-35046.720000000001</v>
      </c>
      <c r="AT318" s="17">
        <f t="shared" si="2188"/>
        <v>-35397.200000000004</v>
      </c>
      <c r="AU318" s="17">
        <f t="shared" si="2188"/>
        <v>-35751.160000000003</v>
      </c>
      <c r="AV318" s="17">
        <f t="shared" si="2188"/>
        <v>-36108.68</v>
      </c>
      <c r="AW318" s="17">
        <f t="shared" si="2188"/>
        <v>-36469.760000000002</v>
      </c>
      <c r="AX318" s="17">
        <f t="shared" si="2188"/>
        <v>0</v>
      </c>
      <c r="AY318" s="17">
        <f t="shared" si="2188"/>
        <v>0</v>
      </c>
      <c r="AZ318" s="17">
        <f t="shared" si="2188"/>
        <v>0</v>
      </c>
      <c r="BA318" s="17">
        <f t="shared" si="2188"/>
        <v>0</v>
      </c>
      <c r="BB318" s="17">
        <f t="shared" si="2188"/>
        <v>0</v>
      </c>
      <c r="BC318" s="17">
        <f t="shared" si="2188"/>
        <v>0</v>
      </c>
      <c r="BD318" s="17">
        <f t="shared" si="2188"/>
        <v>0</v>
      </c>
      <c r="BE318" s="17">
        <f t="shared" si="2188"/>
        <v>0</v>
      </c>
      <c r="BF318" s="17">
        <f t="shared" si="2188"/>
        <v>0</v>
      </c>
      <c r="BG318" s="17">
        <f t="shared" si="2188"/>
        <v>0</v>
      </c>
      <c r="BH318" s="17">
        <f t="shared" si="2188"/>
        <v>0</v>
      </c>
      <c r="BI318" s="17">
        <f t="shared" si="2188"/>
        <v>0</v>
      </c>
      <c r="BJ318" s="17">
        <f t="shared" si="2188"/>
        <v>0</v>
      </c>
      <c r="BK318" s="17">
        <f t="shared" si="2188"/>
        <v>0</v>
      </c>
      <c r="BL318" s="17">
        <f t="shared" si="2188"/>
        <v>0</v>
      </c>
      <c r="BM318" s="17">
        <f t="shared" si="2188"/>
        <v>0</v>
      </c>
      <c r="BN318" s="17">
        <f t="shared" si="2188"/>
        <v>0</v>
      </c>
      <c r="BO318" s="17">
        <f t="shared" si="2188"/>
        <v>0</v>
      </c>
      <c r="BP318" s="17">
        <f t="shared" si="2188"/>
        <v>0</v>
      </c>
      <c r="BQ318" s="17">
        <f t="shared" si="2188"/>
        <v>0</v>
      </c>
      <c r="BR318" s="17">
        <f t="shared" si="2188"/>
        <v>0</v>
      </c>
      <c r="BS318" s="17">
        <f t="shared" si="2188"/>
        <v>0</v>
      </c>
      <c r="BT318" s="17">
        <f t="shared" si="2188"/>
        <v>0</v>
      </c>
      <c r="BU318" s="17">
        <f t="shared" si="2188"/>
        <v>0</v>
      </c>
      <c r="BV318" s="17">
        <f t="shared" si="2188"/>
        <v>0</v>
      </c>
      <c r="BW318" s="17">
        <f t="shared" si="2188"/>
        <v>0</v>
      </c>
      <c r="BX318" s="17">
        <f t="shared" si="2188"/>
        <v>0</v>
      </c>
      <c r="BY318" s="17">
        <f t="shared" si="2188"/>
        <v>0</v>
      </c>
      <c r="BZ318" s="17">
        <f t="shared" si="2188"/>
        <v>0</v>
      </c>
      <c r="CA318" s="17">
        <f t="shared" si="2188"/>
        <v>0</v>
      </c>
      <c r="CB318" s="17">
        <f t="shared" si="2188"/>
        <v>0</v>
      </c>
      <c r="CC318" s="17">
        <f t="shared" si="2188"/>
        <v>0</v>
      </c>
      <c r="CD318" s="17">
        <f t="shared" si="2188"/>
        <v>0</v>
      </c>
      <c r="CE318" s="17">
        <f t="shared" si="2188"/>
        <v>0</v>
      </c>
      <c r="CF318" s="17">
        <f t="shared" si="2188"/>
        <v>0</v>
      </c>
      <c r="CG318" s="17">
        <f t="shared" si="2188"/>
        <v>0</v>
      </c>
      <c r="CH318" s="17">
        <f t="shared" si="2188"/>
        <v>0</v>
      </c>
      <c r="CI318" s="17">
        <f t="shared" si="2188"/>
        <v>0</v>
      </c>
      <c r="CJ318" s="17">
        <f t="shared" si="2188"/>
        <v>0</v>
      </c>
      <c r="CK318" s="17">
        <f t="shared" si="2188"/>
        <v>0</v>
      </c>
      <c r="CL318" s="17">
        <f t="shared" ref="CL318:CO318" si="2189">IF((CL297-$X297)&gt;$D298,0,$D318*(CL301))</f>
        <v>0</v>
      </c>
      <c r="CM318" s="17">
        <f t="shared" si="2189"/>
        <v>0</v>
      </c>
      <c r="CN318" s="17">
        <f t="shared" si="2189"/>
        <v>0</v>
      </c>
      <c r="CO318" s="17">
        <f t="shared" si="2189"/>
        <v>0</v>
      </c>
    </row>
    <row r="319" spans="2:93">
      <c r="B319" s="556"/>
      <c r="C319" s="556">
        <f t="shared" si="2159"/>
        <v>18</v>
      </c>
      <c r="D319" s="632">
        <f t="shared" si="2156"/>
        <v>-0.04</v>
      </c>
      <c r="E319" s="632"/>
      <c r="F319" s="632"/>
      <c r="G319" s="632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>
        <f>IF((Z297-$Y297)&gt;$D$37,0,$D319*(Z301))</f>
        <v>0</v>
      </c>
      <c r="AA319" s="17">
        <f t="shared" ref="AA319:CL319" si="2190">IF((AA297-$Y297)&gt;$D$37,0,$D319*(AA301))</f>
        <v>0</v>
      </c>
      <c r="AB319" s="17">
        <f t="shared" si="2190"/>
        <v>0</v>
      </c>
      <c r="AC319" s="17">
        <f t="shared" si="2190"/>
        <v>0</v>
      </c>
      <c r="AD319" s="17">
        <f t="shared" si="2190"/>
        <v>0</v>
      </c>
      <c r="AE319" s="17">
        <f t="shared" si="2190"/>
        <v>0</v>
      </c>
      <c r="AF319" s="17">
        <f t="shared" si="2190"/>
        <v>0</v>
      </c>
      <c r="AG319" s="17">
        <f t="shared" si="2190"/>
        <v>0</v>
      </c>
      <c r="AH319" s="17">
        <f t="shared" si="2190"/>
        <v>0</v>
      </c>
      <c r="AI319" s="17">
        <f t="shared" si="2190"/>
        <v>0</v>
      </c>
      <c r="AJ319" s="17">
        <f t="shared" si="2190"/>
        <v>0</v>
      </c>
      <c r="AK319" s="17">
        <f t="shared" si="2190"/>
        <v>0</v>
      </c>
      <c r="AL319" s="17">
        <f t="shared" si="2190"/>
        <v>0</v>
      </c>
      <c r="AM319" s="17">
        <f t="shared" si="2190"/>
        <v>0</v>
      </c>
      <c r="AN319" s="17">
        <f t="shared" si="2190"/>
        <v>0</v>
      </c>
      <c r="AO319" s="17">
        <f t="shared" si="2190"/>
        <v>0</v>
      </c>
      <c r="AP319" s="17">
        <f t="shared" si="2190"/>
        <v>0</v>
      </c>
      <c r="AQ319" s="17">
        <f t="shared" si="2190"/>
        <v>0</v>
      </c>
      <c r="AR319" s="17">
        <f t="shared" si="2190"/>
        <v>0</v>
      </c>
      <c r="AS319" s="17">
        <f t="shared" si="2190"/>
        <v>0</v>
      </c>
      <c r="AT319" s="17">
        <f t="shared" si="2190"/>
        <v>0</v>
      </c>
      <c r="AU319" s="17">
        <f t="shared" si="2190"/>
        <v>0</v>
      </c>
      <c r="AV319" s="17">
        <f t="shared" si="2190"/>
        <v>0</v>
      </c>
      <c r="AW319" s="17">
        <f t="shared" si="2190"/>
        <v>0</v>
      </c>
      <c r="AX319" s="17">
        <f t="shared" si="2190"/>
        <v>0</v>
      </c>
      <c r="AY319" s="17">
        <f t="shared" si="2190"/>
        <v>0</v>
      </c>
      <c r="AZ319" s="17">
        <f t="shared" si="2190"/>
        <v>0</v>
      </c>
      <c r="BA319" s="17">
        <f t="shared" si="2190"/>
        <v>0</v>
      </c>
      <c r="BB319" s="17">
        <f t="shared" si="2190"/>
        <v>0</v>
      </c>
      <c r="BC319" s="17">
        <f t="shared" si="2190"/>
        <v>0</v>
      </c>
      <c r="BD319" s="17">
        <f t="shared" si="2190"/>
        <v>0</v>
      </c>
      <c r="BE319" s="17">
        <f t="shared" si="2190"/>
        <v>0</v>
      </c>
      <c r="BF319" s="17">
        <f t="shared" si="2190"/>
        <v>0</v>
      </c>
      <c r="BG319" s="17">
        <f t="shared" si="2190"/>
        <v>0</v>
      </c>
      <c r="BH319" s="17">
        <f t="shared" si="2190"/>
        <v>0</v>
      </c>
      <c r="BI319" s="17">
        <f t="shared" si="2190"/>
        <v>0</v>
      </c>
      <c r="BJ319" s="17">
        <f t="shared" si="2190"/>
        <v>0</v>
      </c>
      <c r="BK319" s="17">
        <f t="shared" si="2190"/>
        <v>0</v>
      </c>
      <c r="BL319" s="17">
        <f t="shared" si="2190"/>
        <v>0</v>
      </c>
      <c r="BM319" s="17">
        <f t="shared" si="2190"/>
        <v>0</v>
      </c>
      <c r="BN319" s="17">
        <f t="shared" si="2190"/>
        <v>0</v>
      </c>
      <c r="BO319" s="17">
        <f t="shared" si="2190"/>
        <v>0</v>
      </c>
      <c r="BP319" s="17">
        <f t="shared" si="2190"/>
        <v>0</v>
      </c>
      <c r="BQ319" s="17">
        <f t="shared" si="2190"/>
        <v>0</v>
      </c>
      <c r="BR319" s="17">
        <f t="shared" si="2190"/>
        <v>0</v>
      </c>
      <c r="BS319" s="17">
        <f t="shared" si="2190"/>
        <v>0</v>
      </c>
      <c r="BT319" s="17">
        <f t="shared" si="2190"/>
        <v>0</v>
      </c>
      <c r="BU319" s="17">
        <f t="shared" si="2190"/>
        <v>0</v>
      </c>
      <c r="BV319" s="17">
        <f t="shared" si="2190"/>
        <v>0</v>
      </c>
      <c r="BW319" s="17">
        <f t="shared" si="2190"/>
        <v>0</v>
      </c>
      <c r="BX319" s="17">
        <f t="shared" si="2190"/>
        <v>0</v>
      </c>
      <c r="BY319" s="17">
        <f t="shared" si="2190"/>
        <v>0</v>
      </c>
      <c r="BZ319" s="17">
        <f t="shared" si="2190"/>
        <v>0</v>
      </c>
      <c r="CA319" s="17">
        <f t="shared" si="2190"/>
        <v>0</v>
      </c>
      <c r="CB319" s="17">
        <f t="shared" si="2190"/>
        <v>0</v>
      </c>
      <c r="CC319" s="17">
        <f t="shared" si="2190"/>
        <v>0</v>
      </c>
      <c r="CD319" s="17">
        <f t="shared" si="2190"/>
        <v>0</v>
      </c>
      <c r="CE319" s="17">
        <f t="shared" si="2190"/>
        <v>0</v>
      </c>
      <c r="CF319" s="17">
        <f t="shared" si="2190"/>
        <v>0</v>
      </c>
      <c r="CG319" s="17">
        <f t="shared" si="2190"/>
        <v>0</v>
      </c>
      <c r="CH319" s="17">
        <f t="shared" si="2190"/>
        <v>0</v>
      </c>
      <c r="CI319" s="17">
        <f t="shared" si="2190"/>
        <v>0</v>
      </c>
      <c r="CJ319" s="17">
        <f t="shared" si="2190"/>
        <v>0</v>
      </c>
      <c r="CK319" s="17">
        <f t="shared" si="2190"/>
        <v>0</v>
      </c>
      <c r="CL319" s="17">
        <f t="shared" si="2190"/>
        <v>0</v>
      </c>
      <c r="CM319" s="17">
        <f t="shared" ref="CM319:CO319" si="2191">IF((CM297-$Y297)&gt;$D$37,0,$D319*(CM301))</f>
        <v>0</v>
      </c>
      <c r="CN319" s="17">
        <f t="shared" si="2191"/>
        <v>0</v>
      </c>
      <c r="CO319" s="17">
        <f t="shared" si="2191"/>
        <v>0</v>
      </c>
    </row>
    <row r="320" spans="2:93">
      <c r="B320" s="556"/>
      <c r="C320" s="556">
        <f t="shared" si="2159"/>
        <v>19</v>
      </c>
      <c r="D320" s="632">
        <f t="shared" si="2156"/>
        <v>-0.04</v>
      </c>
      <c r="E320" s="632"/>
      <c r="F320" s="632"/>
      <c r="G320" s="632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>
        <f>IF((AA297-$Z297)&gt;$D$37,0,$D320*(AA301))</f>
        <v>0</v>
      </c>
      <c r="AB320" s="17">
        <f t="shared" ref="AB320:CM320" si="2192">IF((AB297-$Z297)&gt;$D$37,0,$D320*(AB301))</f>
        <v>0</v>
      </c>
      <c r="AC320" s="17">
        <f t="shared" si="2192"/>
        <v>0</v>
      </c>
      <c r="AD320" s="17">
        <f t="shared" si="2192"/>
        <v>0</v>
      </c>
      <c r="AE320" s="17">
        <f t="shared" si="2192"/>
        <v>0</v>
      </c>
      <c r="AF320" s="17">
        <f t="shared" si="2192"/>
        <v>0</v>
      </c>
      <c r="AG320" s="17">
        <f t="shared" si="2192"/>
        <v>0</v>
      </c>
      <c r="AH320" s="17">
        <f t="shared" si="2192"/>
        <v>0</v>
      </c>
      <c r="AI320" s="17">
        <f t="shared" si="2192"/>
        <v>0</v>
      </c>
      <c r="AJ320" s="17">
        <f t="shared" si="2192"/>
        <v>0</v>
      </c>
      <c r="AK320" s="17">
        <f t="shared" si="2192"/>
        <v>0</v>
      </c>
      <c r="AL320" s="17">
        <f t="shared" si="2192"/>
        <v>0</v>
      </c>
      <c r="AM320" s="17">
        <f t="shared" si="2192"/>
        <v>0</v>
      </c>
      <c r="AN320" s="17">
        <f t="shared" si="2192"/>
        <v>0</v>
      </c>
      <c r="AO320" s="17">
        <f t="shared" si="2192"/>
        <v>0</v>
      </c>
      <c r="AP320" s="17">
        <f t="shared" si="2192"/>
        <v>0</v>
      </c>
      <c r="AQ320" s="17">
        <f t="shared" si="2192"/>
        <v>0</v>
      </c>
      <c r="AR320" s="17">
        <f t="shared" si="2192"/>
        <v>0</v>
      </c>
      <c r="AS320" s="17">
        <f t="shared" si="2192"/>
        <v>0</v>
      </c>
      <c r="AT320" s="17">
        <f t="shared" si="2192"/>
        <v>0</v>
      </c>
      <c r="AU320" s="17">
        <f t="shared" si="2192"/>
        <v>0</v>
      </c>
      <c r="AV320" s="17">
        <f t="shared" si="2192"/>
        <v>0</v>
      </c>
      <c r="AW320" s="17">
        <f t="shared" si="2192"/>
        <v>0</v>
      </c>
      <c r="AX320" s="17">
        <f t="shared" si="2192"/>
        <v>0</v>
      </c>
      <c r="AY320" s="17">
        <f t="shared" si="2192"/>
        <v>0</v>
      </c>
      <c r="AZ320" s="17">
        <f t="shared" si="2192"/>
        <v>0</v>
      </c>
      <c r="BA320" s="17">
        <f t="shared" si="2192"/>
        <v>0</v>
      </c>
      <c r="BB320" s="17">
        <f t="shared" si="2192"/>
        <v>0</v>
      </c>
      <c r="BC320" s="17">
        <f t="shared" si="2192"/>
        <v>0</v>
      </c>
      <c r="BD320" s="17">
        <f t="shared" si="2192"/>
        <v>0</v>
      </c>
      <c r="BE320" s="17">
        <f t="shared" si="2192"/>
        <v>0</v>
      </c>
      <c r="BF320" s="17">
        <f t="shared" si="2192"/>
        <v>0</v>
      </c>
      <c r="BG320" s="17">
        <f t="shared" si="2192"/>
        <v>0</v>
      </c>
      <c r="BH320" s="17">
        <f t="shared" si="2192"/>
        <v>0</v>
      </c>
      <c r="BI320" s="17">
        <f t="shared" si="2192"/>
        <v>0</v>
      </c>
      <c r="BJ320" s="17">
        <f t="shared" si="2192"/>
        <v>0</v>
      </c>
      <c r="BK320" s="17">
        <f t="shared" si="2192"/>
        <v>0</v>
      </c>
      <c r="BL320" s="17">
        <f t="shared" si="2192"/>
        <v>0</v>
      </c>
      <c r="BM320" s="17">
        <f t="shared" si="2192"/>
        <v>0</v>
      </c>
      <c r="BN320" s="17">
        <f t="shared" si="2192"/>
        <v>0</v>
      </c>
      <c r="BO320" s="17">
        <f t="shared" si="2192"/>
        <v>0</v>
      </c>
      <c r="BP320" s="17">
        <f t="shared" si="2192"/>
        <v>0</v>
      </c>
      <c r="BQ320" s="17">
        <f t="shared" si="2192"/>
        <v>0</v>
      </c>
      <c r="BR320" s="17">
        <f t="shared" si="2192"/>
        <v>0</v>
      </c>
      <c r="BS320" s="17">
        <f t="shared" si="2192"/>
        <v>0</v>
      </c>
      <c r="BT320" s="17">
        <f t="shared" si="2192"/>
        <v>0</v>
      </c>
      <c r="BU320" s="17">
        <f t="shared" si="2192"/>
        <v>0</v>
      </c>
      <c r="BV320" s="17">
        <f t="shared" si="2192"/>
        <v>0</v>
      </c>
      <c r="BW320" s="17">
        <f t="shared" si="2192"/>
        <v>0</v>
      </c>
      <c r="BX320" s="17">
        <f t="shared" si="2192"/>
        <v>0</v>
      </c>
      <c r="BY320" s="17">
        <f t="shared" si="2192"/>
        <v>0</v>
      </c>
      <c r="BZ320" s="17">
        <f t="shared" si="2192"/>
        <v>0</v>
      </c>
      <c r="CA320" s="17">
        <f t="shared" si="2192"/>
        <v>0</v>
      </c>
      <c r="CB320" s="17">
        <f t="shared" si="2192"/>
        <v>0</v>
      </c>
      <c r="CC320" s="17">
        <f t="shared" si="2192"/>
        <v>0</v>
      </c>
      <c r="CD320" s="17">
        <f t="shared" si="2192"/>
        <v>0</v>
      </c>
      <c r="CE320" s="17">
        <f t="shared" si="2192"/>
        <v>0</v>
      </c>
      <c r="CF320" s="17">
        <f t="shared" si="2192"/>
        <v>0</v>
      </c>
      <c r="CG320" s="17">
        <f t="shared" si="2192"/>
        <v>0</v>
      </c>
      <c r="CH320" s="17">
        <f t="shared" si="2192"/>
        <v>0</v>
      </c>
      <c r="CI320" s="17">
        <f t="shared" si="2192"/>
        <v>0</v>
      </c>
      <c r="CJ320" s="17">
        <f t="shared" si="2192"/>
        <v>0</v>
      </c>
      <c r="CK320" s="17">
        <f t="shared" si="2192"/>
        <v>0</v>
      </c>
      <c r="CL320" s="17">
        <f t="shared" si="2192"/>
        <v>0</v>
      </c>
      <c r="CM320" s="17">
        <f t="shared" si="2192"/>
        <v>0</v>
      </c>
      <c r="CN320" s="17">
        <f t="shared" ref="CN320:CO320" si="2193">IF((CN297-$Z297)&gt;$D$37,0,$D320*(CN301))</f>
        <v>0</v>
      </c>
      <c r="CO320" s="17">
        <f t="shared" si="2193"/>
        <v>0</v>
      </c>
    </row>
    <row r="321" spans="1:93">
      <c r="B321" s="556"/>
      <c r="C321" s="556">
        <f t="shared" si="2159"/>
        <v>20</v>
      </c>
      <c r="D321" s="632">
        <f t="shared" si="2156"/>
        <v>-0.04</v>
      </c>
      <c r="E321" s="632"/>
      <c r="F321" s="632"/>
      <c r="G321" s="632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>
        <f>IF((AB297-$AA297)&gt;$D298,0,$D321*(AB301))</f>
        <v>-29592.639999999999</v>
      </c>
      <c r="AC321" s="17">
        <f t="shared" ref="AC321:CN321" si="2194">IF((AC297-$AA297)&gt;$D298,0,$D321*(AC301))</f>
        <v>-29888.600000000002</v>
      </c>
      <c r="AD321" s="17">
        <f t="shared" si="2194"/>
        <v>-30187.48</v>
      </c>
      <c r="AE321" s="17">
        <f t="shared" si="2194"/>
        <v>-30489.360000000001</v>
      </c>
      <c r="AF321" s="17">
        <f t="shared" si="2194"/>
        <v>-30794.240000000002</v>
      </c>
      <c r="AG321" s="17">
        <f t="shared" si="2194"/>
        <v>-31102.16</v>
      </c>
      <c r="AH321" s="17">
        <f t="shared" si="2194"/>
        <v>-31413.200000000001</v>
      </c>
      <c r="AI321" s="17">
        <f t="shared" si="2194"/>
        <v>-31727.32</v>
      </c>
      <c r="AJ321" s="17">
        <f t="shared" si="2194"/>
        <v>-32044.600000000002</v>
      </c>
      <c r="AK321" s="17">
        <f t="shared" si="2194"/>
        <v>-32365.040000000001</v>
      </c>
      <c r="AL321" s="17">
        <f t="shared" si="2194"/>
        <v>-32688.720000000001</v>
      </c>
      <c r="AM321" s="17">
        <f t="shared" si="2194"/>
        <v>-33015.599999999999</v>
      </c>
      <c r="AN321" s="17">
        <f t="shared" si="2194"/>
        <v>-33345.760000000002</v>
      </c>
      <c r="AO321" s="17">
        <f t="shared" si="2194"/>
        <v>-33679.199999999997</v>
      </c>
      <c r="AP321" s="17">
        <f t="shared" si="2194"/>
        <v>-34016</v>
      </c>
      <c r="AQ321" s="17">
        <f t="shared" si="2194"/>
        <v>-34356.160000000003</v>
      </c>
      <c r="AR321" s="17">
        <f t="shared" si="2194"/>
        <v>-34699.72</v>
      </c>
      <c r="AS321" s="17">
        <f t="shared" si="2194"/>
        <v>-35046.720000000001</v>
      </c>
      <c r="AT321" s="17">
        <f t="shared" si="2194"/>
        <v>-35397.200000000004</v>
      </c>
      <c r="AU321" s="17">
        <f t="shared" si="2194"/>
        <v>-35751.160000000003</v>
      </c>
      <c r="AV321" s="17">
        <f t="shared" si="2194"/>
        <v>-36108.68</v>
      </c>
      <c r="AW321" s="17">
        <f t="shared" si="2194"/>
        <v>-36469.760000000002</v>
      </c>
      <c r="AX321" s="17">
        <f t="shared" si="2194"/>
        <v>-36834.44</v>
      </c>
      <c r="AY321" s="17">
        <f t="shared" si="2194"/>
        <v>-37202.800000000003</v>
      </c>
      <c r="AZ321" s="17">
        <f t="shared" si="2194"/>
        <v>-37574.840000000004</v>
      </c>
      <c r="BA321" s="17">
        <f t="shared" si="2194"/>
        <v>0</v>
      </c>
      <c r="BB321" s="17">
        <f t="shared" si="2194"/>
        <v>0</v>
      </c>
      <c r="BC321" s="17">
        <f t="shared" si="2194"/>
        <v>0</v>
      </c>
      <c r="BD321" s="17">
        <f t="shared" si="2194"/>
        <v>0</v>
      </c>
      <c r="BE321" s="17">
        <f t="shared" si="2194"/>
        <v>0</v>
      </c>
      <c r="BF321" s="17">
        <f t="shared" si="2194"/>
        <v>0</v>
      </c>
      <c r="BG321" s="17">
        <f t="shared" si="2194"/>
        <v>0</v>
      </c>
      <c r="BH321" s="17">
        <f t="shared" si="2194"/>
        <v>0</v>
      </c>
      <c r="BI321" s="17">
        <f t="shared" si="2194"/>
        <v>0</v>
      </c>
      <c r="BJ321" s="17">
        <f t="shared" si="2194"/>
        <v>0</v>
      </c>
      <c r="BK321" s="17">
        <f t="shared" si="2194"/>
        <v>0</v>
      </c>
      <c r="BL321" s="17">
        <f t="shared" si="2194"/>
        <v>0</v>
      </c>
      <c r="BM321" s="17">
        <f t="shared" si="2194"/>
        <v>0</v>
      </c>
      <c r="BN321" s="17">
        <f t="shared" si="2194"/>
        <v>0</v>
      </c>
      <c r="BO321" s="17">
        <f t="shared" si="2194"/>
        <v>0</v>
      </c>
      <c r="BP321" s="17">
        <f t="shared" si="2194"/>
        <v>0</v>
      </c>
      <c r="BQ321" s="17">
        <f t="shared" si="2194"/>
        <v>0</v>
      </c>
      <c r="BR321" s="17">
        <f t="shared" si="2194"/>
        <v>0</v>
      </c>
      <c r="BS321" s="17">
        <f t="shared" si="2194"/>
        <v>0</v>
      </c>
      <c r="BT321" s="17">
        <f t="shared" si="2194"/>
        <v>0</v>
      </c>
      <c r="BU321" s="17">
        <f t="shared" si="2194"/>
        <v>0</v>
      </c>
      <c r="BV321" s="17">
        <f t="shared" si="2194"/>
        <v>0</v>
      </c>
      <c r="BW321" s="17">
        <f t="shared" si="2194"/>
        <v>0</v>
      </c>
      <c r="BX321" s="17">
        <f t="shared" si="2194"/>
        <v>0</v>
      </c>
      <c r="BY321" s="17">
        <f t="shared" si="2194"/>
        <v>0</v>
      </c>
      <c r="BZ321" s="17">
        <f t="shared" si="2194"/>
        <v>0</v>
      </c>
      <c r="CA321" s="17">
        <f t="shared" si="2194"/>
        <v>0</v>
      </c>
      <c r="CB321" s="17">
        <f t="shared" si="2194"/>
        <v>0</v>
      </c>
      <c r="CC321" s="17">
        <f t="shared" si="2194"/>
        <v>0</v>
      </c>
      <c r="CD321" s="17">
        <f t="shared" si="2194"/>
        <v>0</v>
      </c>
      <c r="CE321" s="17">
        <f t="shared" si="2194"/>
        <v>0</v>
      </c>
      <c r="CF321" s="17">
        <f t="shared" si="2194"/>
        <v>0</v>
      </c>
      <c r="CG321" s="17">
        <f t="shared" si="2194"/>
        <v>0</v>
      </c>
      <c r="CH321" s="17">
        <f t="shared" si="2194"/>
        <v>0</v>
      </c>
      <c r="CI321" s="17">
        <f t="shared" si="2194"/>
        <v>0</v>
      </c>
      <c r="CJ321" s="17">
        <f t="shared" si="2194"/>
        <v>0</v>
      </c>
      <c r="CK321" s="17">
        <f t="shared" si="2194"/>
        <v>0</v>
      </c>
      <c r="CL321" s="17">
        <f t="shared" si="2194"/>
        <v>0</v>
      </c>
      <c r="CM321" s="17">
        <f t="shared" si="2194"/>
        <v>0</v>
      </c>
      <c r="CN321" s="17">
        <f t="shared" si="2194"/>
        <v>0</v>
      </c>
      <c r="CO321" s="17">
        <f t="shared" ref="CO321" si="2195">IF((CO297-$AA297)&gt;$D298,0,$D321*(CO301))</f>
        <v>0</v>
      </c>
    </row>
    <row r="322" spans="1:93">
      <c r="B322" s="556"/>
      <c r="C322" s="556">
        <f t="shared" si="2159"/>
        <v>21</v>
      </c>
      <c r="D322" s="632">
        <f t="shared" si="2156"/>
        <v>-0.04</v>
      </c>
      <c r="E322" s="632"/>
      <c r="F322" s="632"/>
      <c r="G322" s="632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>
        <f>IF((AC297-$AB297)&gt;$D298,0,$D322*(AC301))</f>
        <v>-29888.600000000002</v>
      </c>
      <c r="AD322" s="17">
        <f t="shared" ref="AD322:CO322" si="2196">IF((AD297-$AB297)&gt;$D298,0,$D322*(AD301))</f>
        <v>-30187.48</v>
      </c>
      <c r="AE322" s="17">
        <f t="shared" si="2196"/>
        <v>-30489.360000000001</v>
      </c>
      <c r="AF322" s="17">
        <f t="shared" si="2196"/>
        <v>-30794.240000000002</v>
      </c>
      <c r="AG322" s="17">
        <f t="shared" si="2196"/>
        <v>-31102.16</v>
      </c>
      <c r="AH322" s="17">
        <f t="shared" si="2196"/>
        <v>-31413.200000000001</v>
      </c>
      <c r="AI322" s="17">
        <f t="shared" si="2196"/>
        <v>-31727.32</v>
      </c>
      <c r="AJ322" s="17">
        <f t="shared" si="2196"/>
        <v>-32044.600000000002</v>
      </c>
      <c r="AK322" s="17">
        <f t="shared" si="2196"/>
        <v>-32365.040000000001</v>
      </c>
      <c r="AL322" s="17">
        <f t="shared" si="2196"/>
        <v>-32688.720000000001</v>
      </c>
      <c r="AM322" s="17">
        <f t="shared" si="2196"/>
        <v>-33015.599999999999</v>
      </c>
      <c r="AN322" s="17">
        <f t="shared" si="2196"/>
        <v>-33345.760000000002</v>
      </c>
      <c r="AO322" s="17">
        <f t="shared" si="2196"/>
        <v>-33679.199999999997</v>
      </c>
      <c r="AP322" s="17">
        <f t="shared" si="2196"/>
        <v>-34016</v>
      </c>
      <c r="AQ322" s="17">
        <f t="shared" si="2196"/>
        <v>-34356.160000000003</v>
      </c>
      <c r="AR322" s="17">
        <f t="shared" si="2196"/>
        <v>-34699.72</v>
      </c>
      <c r="AS322" s="17">
        <f t="shared" si="2196"/>
        <v>-35046.720000000001</v>
      </c>
      <c r="AT322" s="17">
        <f t="shared" si="2196"/>
        <v>-35397.200000000004</v>
      </c>
      <c r="AU322" s="17">
        <f t="shared" si="2196"/>
        <v>-35751.160000000003</v>
      </c>
      <c r="AV322" s="17">
        <f t="shared" si="2196"/>
        <v>-36108.68</v>
      </c>
      <c r="AW322" s="17">
        <f t="shared" si="2196"/>
        <v>-36469.760000000002</v>
      </c>
      <c r="AX322" s="17">
        <f t="shared" si="2196"/>
        <v>-36834.44</v>
      </c>
      <c r="AY322" s="17">
        <f t="shared" si="2196"/>
        <v>-37202.800000000003</v>
      </c>
      <c r="AZ322" s="17">
        <f t="shared" si="2196"/>
        <v>-37574.840000000004</v>
      </c>
      <c r="BA322" s="17">
        <f t="shared" si="2196"/>
        <v>-37950.559999999998</v>
      </c>
      <c r="BB322" s="17">
        <f t="shared" si="2196"/>
        <v>0</v>
      </c>
      <c r="BC322" s="17">
        <f t="shared" si="2196"/>
        <v>0</v>
      </c>
      <c r="BD322" s="17">
        <f t="shared" si="2196"/>
        <v>0</v>
      </c>
      <c r="BE322" s="17">
        <f t="shared" si="2196"/>
        <v>0</v>
      </c>
      <c r="BF322" s="17">
        <f t="shared" si="2196"/>
        <v>0</v>
      </c>
      <c r="BG322" s="17">
        <f t="shared" si="2196"/>
        <v>0</v>
      </c>
      <c r="BH322" s="17">
        <f t="shared" si="2196"/>
        <v>0</v>
      </c>
      <c r="BI322" s="17">
        <f t="shared" si="2196"/>
        <v>0</v>
      </c>
      <c r="BJ322" s="17">
        <f t="shared" si="2196"/>
        <v>0</v>
      </c>
      <c r="BK322" s="17">
        <f t="shared" si="2196"/>
        <v>0</v>
      </c>
      <c r="BL322" s="17">
        <f t="shared" si="2196"/>
        <v>0</v>
      </c>
      <c r="BM322" s="17">
        <f t="shared" si="2196"/>
        <v>0</v>
      </c>
      <c r="BN322" s="17">
        <f t="shared" si="2196"/>
        <v>0</v>
      </c>
      <c r="BO322" s="17">
        <f t="shared" si="2196"/>
        <v>0</v>
      </c>
      <c r="BP322" s="17">
        <f t="shared" si="2196"/>
        <v>0</v>
      </c>
      <c r="BQ322" s="17">
        <f t="shared" si="2196"/>
        <v>0</v>
      </c>
      <c r="BR322" s="17">
        <f t="shared" si="2196"/>
        <v>0</v>
      </c>
      <c r="BS322" s="17">
        <f t="shared" si="2196"/>
        <v>0</v>
      </c>
      <c r="BT322" s="17">
        <f t="shared" si="2196"/>
        <v>0</v>
      </c>
      <c r="BU322" s="17">
        <f t="shared" si="2196"/>
        <v>0</v>
      </c>
      <c r="BV322" s="17">
        <f t="shared" si="2196"/>
        <v>0</v>
      </c>
      <c r="BW322" s="17">
        <f t="shared" si="2196"/>
        <v>0</v>
      </c>
      <c r="BX322" s="17">
        <f t="shared" si="2196"/>
        <v>0</v>
      </c>
      <c r="BY322" s="17">
        <f t="shared" si="2196"/>
        <v>0</v>
      </c>
      <c r="BZ322" s="17">
        <f t="shared" si="2196"/>
        <v>0</v>
      </c>
      <c r="CA322" s="17">
        <f t="shared" si="2196"/>
        <v>0</v>
      </c>
      <c r="CB322" s="17">
        <f t="shared" si="2196"/>
        <v>0</v>
      </c>
      <c r="CC322" s="17">
        <f t="shared" si="2196"/>
        <v>0</v>
      </c>
      <c r="CD322" s="17">
        <f t="shared" si="2196"/>
        <v>0</v>
      </c>
      <c r="CE322" s="17">
        <f t="shared" si="2196"/>
        <v>0</v>
      </c>
      <c r="CF322" s="17">
        <f t="shared" si="2196"/>
        <v>0</v>
      </c>
      <c r="CG322" s="17">
        <f t="shared" si="2196"/>
        <v>0</v>
      </c>
      <c r="CH322" s="17">
        <f t="shared" si="2196"/>
        <v>0</v>
      </c>
      <c r="CI322" s="17">
        <f t="shared" si="2196"/>
        <v>0</v>
      </c>
      <c r="CJ322" s="17">
        <f t="shared" si="2196"/>
        <v>0</v>
      </c>
      <c r="CK322" s="17">
        <f t="shared" si="2196"/>
        <v>0</v>
      </c>
      <c r="CL322" s="17">
        <f t="shared" si="2196"/>
        <v>0</v>
      </c>
      <c r="CM322" s="17">
        <f t="shared" si="2196"/>
        <v>0</v>
      </c>
      <c r="CN322" s="17">
        <f t="shared" si="2196"/>
        <v>0</v>
      </c>
      <c r="CO322" s="17">
        <f t="shared" si="2196"/>
        <v>0</v>
      </c>
    </row>
    <row r="323" spans="1:93">
      <c r="B323" s="556"/>
      <c r="C323" s="556">
        <f t="shared" si="2159"/>
        <v>22</v>
      </c>
      <c r="D323" s="632">
        <f t="shared" si="2156"/>
        <v>-0.04</v>
      </c>
      <c r="E323" s="632"/>
      <c r="F323" s="632"/>
      <c r="G323" s="632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>
        <f>IF((AD297-$AC297)&gt;$D298,0,$D323*(AD301))</f>
        <v>-30187.48</v>
      </c>
      <c r="AE323" s="17">
        <f t="shared" ref="AE323:CO323" si="2197">IF((AE297-$AC297)&gt;$D298,0,$D323*(AE301))</f>
        <v>-30489.360000000001</v>
      </c>
      <c r="AF323" s="17">
        <f t="shared" si="2197"/>
        <v>-30794.240000000002</v>
      </c>
      <c r="AG323" s="17">
        <f t="shared" si="2197"/>
        <v>-31102.16</v>
      </c>
      <c r="AH323" s="17">
        <f t="shared" si="2197"/>
        <v>-31413.200000000001</v>
      </c>
      <c r="AI323" s="17">
        <f t="shared" si="2197"/>
        <v>-31727.32</v>
      </c>
      <c r="AJ323" s="17">
        <f t="shared" si="2197"/>
        <v>-32044.600000000002</v>
      </c>
      <c r="AK323" s="17">
        <f t="shared" si="2197"/>
        <v>-32365.040000000001</v>
      </c>
      <c r="AL323" s="17">
        <f t="shared" si="2197"/>
        <v>-32688.720000000001</v>
      </c>
      <c r="AM323" s="17">
        <f t="shared" si="2197"/>
        <v>-33015.599999999999</v>
      </c>
      <c r="AN323" s="17">
        <f t="shared" si="2197"/>
        <v>-33345.760000000002</v>
      </c>
      <c r="AO323" s="17">
        <f t="shared" si="2197"/>
        <v>-33679.199999999997</v>
      </c>
      <c r="AP323" s="17">
        <f t="shared" si="2197"/>
        <v>-34016</v>
      </c>
      <c r="AQ323" s="17">
        <f t="shared" si="2197"/>
        <v>-34356.160000000003</v>
      </c>
      <c r="AR323" s="17">
        <f t="shared" si="2197"/>
        <v>-34699.72</v>
      </c>
      <c r="AS323" s="17">
        <f t="shared" si="2197"/>
        <v>-35046.720000000001</v>
      </c>
      <c r="AT323" s="17">
        <f t="shared" si="2197"/>
        <v>-35397.200000000004</v>
      </c>
      <c r="AU323" s="17">
        <f t="shared" si="2197"/>
        <v>-35751.160000000003</v>
      </c>
      <c r="AV323" s="17">
        <f t="shared" si="2197"/>
        <v>-36108.68</v>
      </c>
      <c r="AW323" s="17">
        <f t="shared" si="2197"/>
        <v>-36469.760000000002</v>
      </c>
      <c r="AX323" s="17">
        <f t="shared" si="2197"/>
        <v>-36834.44</v>
      </c>
      <c r="AY323" s="17">
        <f t="shared" si="2197"/>
        <v>-37202.800000000003</v>
      </c>
      <c r="AZ323" s="17">
        <f t="shared" si="2197"/>
        <v>-37574.840000000004</v>
      </c>
      <c r="BA323" s="17">
        <f t="shared" si="2197"/>
        <v>-37950.559999999998</v>
      </c>
      <c r="BB323" s="17">
        <f t="shared" si="2197"/>
        <v>-38330.080000000002</v>
      </c>
      <c r="BC323" s="17">
        <f t="shared" si="2197"/>
        <v>0</v>
      </c>
      <c r="BD323" s="17">
        <f t="shared" si="2197"/>
        <v>0</v>
      </c>
      <c r="BE323" s="17">
        <f t="shared" si="2197"/>
        <v>0</v>
      </c>
      <c r="BF323" s="17">
        <f t="shared" si="2197"/>
        <v>0</v>
      </c>
      <c r="BG323" s="17">
        <f t="shared" si="2197"/>
        <v>0</v>
      </c>
      <c r="BH323" s="17">
        <f t="shared" si="2197"/>
        <v>0</v>
      </c>
      <c r="BI323" s="17">
        <f t="shared" si="2197"/>
        <v>0</v>
      </c>
      <c r="BJ323" s="17">
        <f t="shared" si="2197"/>
        <v>0</v>
      </c>
      <c r="BK323" s="17">
        <f t="shared" si="2197"/>
        <v>0</v>
      </c>
      <c r="BL323" s="17">
        <f t="shared" si="2197"/>
        <v>0</v>
      </c>
      <c r="BM323" s="17">
        <f t="shared" si="2197"/>
        <v>0</v>
      </c>
      <c r="BN323" s="17">
        <f t="shared" si="2197"/>
        <v>0</v>
      </c>
      <c r="BO323" s="17">
        <f t="shared" si="2197"/>
        <v>0</v>
      </c>
      <c r="BP323" s="17">
        <f t="shared" si="2197"/>
        <v>0</v>
      </c>
      <c r="BQ323" s="17">
        <f t="shared" si="2197"/>
        <v>0</v>
      </c>
      <c r="BR323" s="17">
        <f t="shared" si="2197"/>
        <v>0</v>
      </c>
      <c r="BS323" s="17">
        <f t="shared" si="2197"/>
        <v>0</v>
      </c>
      <c r="BT323" s="17">
        <f t="shared" si="2197"/>
        <v>0</v>
      </c>
      <c r="BU323" s="17">
        <f t="shared" si="2197"/>
        <v>0</v>
      </c>
      <c r="BV323" s="17">
        <f t="shared" si="2197"/>
        <v>0</v>
      </c>
      <c r="BW323" s="17">
        <f t="shared" si="2197"/>
        <v>0</v>
      </c>
      <c r="BX323" s="17">
        <f t="shared" si="2197"/>
        <v>0</v>
      </c>
      <c r="BY323" s="17">
        <f t="shared" si="2197"/>
        <v>0</v>
      </c>
      <c r="BZ323" s="17">
        <f t="shared" si="2197"/>
        <v>0</v>
      </c>
      <c r="CA323" s="17">
        <f t="shared" si="2197"/>
        <v>0</v>
      </c>
      <c r="CB323" s="17">
        <f t="shared" si="2197"/>
        <v>0</v>
      </c>
      <c r="CC323" s="17">
        <f t="shared" si="2197"/>
        <v>0</v>
      </c>
      <c r="CD323" s="17">
        <f t="shared" si="2197"/>
        <v>0</v>
      </c>
      <c r="CE323" s="17">
        <f t="shared" si="2197"/>
        <v>0</v>
      </c>
      <c r="CF323" s="17">
        <f t="shared" si="2197"/>
        <v>0</v>
      </c>
      <c r="CG323" s="17">
        <f t="shared" si="2197"/>
        <v>0</v>
      </c>
      <c r="CH323" s="17">
        <f t="shared" si="2197"/>
        <v>0</v>
      </c>
      <c r="CI323" s="17">
        <f t="shared" si="2197"/>
        <v>0</v>
      </c>
      <c r="CJ323" s="17">
        <f t="shared" si="2197"/>
        <v>0</v>
      </c>
      <c r="CK323" s="17">
        <f t="shared" si="2197"/>
        <v>0</v>
      </c>
      <c r="CL323" s="17">
        <f t="shared" si="2197"/>
        <v>0</v>
      </c>
      <c r="CM323" s="17">
        <f t="shared" si="2197"/>
        <v>0</v>
      </c>
      <c r="CN323" s="17">
        <f t="shared" si="2197"/>
        <v>0</v>
      </c>
      <c r="CO323" s="17">
        <f t="shared" si="2197"/>
        <v>0</v>
      </c>
    </row>
    <row r="324" spans="1:93">
      <c r="B324" s="556"/>
      <c r="C324" s="556">
        <f t="shared" si="2159"/>
        <v>23</v>
      </c>
      <c r="D324" s="632">
        <f t="shared" si="2156"/>
        <v>-0.04</v>
      </c>
      <c r="E324" s="632"/>
      <c r="F324" s="632"/>
      <c r="G324" s="632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>
        <f>IF((AE297-$AD297)&gt;$D298,0,$D324*(AE301))</f>
        <v>-30489.360000000001</v>
      </c>
      <c r="AF324" s="17">
        <f t="shared" ref="AF324:CO324" si="2198">IF((AF297-$AD297)&gt;$D298,0,$D324*(AF301))</f>
        <v>-30794.240000000002</v>
      </c>
      <c r="AG324" s="17">
        <f t="shared" si="2198"/>
        <v>-31102.16</v>
      </c>
      <c r="AH324" s="17">
        <f t="shared" si="2198"/>
        <v>-31413.200000000001</v>
      </c>
      <c r="AI324" s="17">
        <f t="shared" si="2198"/>
        <v>-31727.32</v>
      </c>
      <c r="AJ324" s="17">
        <f t="shared" si="2198"/>
        <v>-32044.600000000002</v>
      </c>
      <c r="AK324" s="17">
        <f t="shared" si="2198"/>
        <v>-32365.040000000001</v>
      </c>
      <c r="AL324" s="17">
        <f t="shared" si="2198"/>
        <v>-32688.720000000001</v>
      </c>
      <c r="AM324" s="17">
        <f t="shared" si="2198"/>
        <v>-33015.599999999999</v>
      </c>
      <c r="AN324" s="17">
        <f t="shared" si="2198"/>
        <v>-33345.760000000002</v>
      </c>
      <c r="AO324" s="17">
        <f t="shared" si="2198"/>
        <v>-33679.199999999997</v>
      </c>
      <c r="AP324" s="17">
        <f t="shared" si="2198"/>
        <v>-34016</v>
      </c>
      <c r="AQ324" s="17">
        <f t="shared" si="2198"/>
        <v>-34356.160000000003</v>
      </c>
      <c r="AR324" s="17">
        <f t="shared" si="2198"/>
        <v>-34699.72</v>
      </c>
      <c r="AS324" s="17">
        <f t="shared" si="2198"/>
        <v>-35046.720000000001</v>
      </c>
      <c r="AT324" s="17">
        <f t="shared" si="2198"/>
        <v>-35397.200000000004</v>
      </c>
      <c r="AU324" s="17">
        <f t="shared" si="2198"/>
        <v>-35751.160000000003</v>
      </c>
      <c r="AV324" s="17">
        <f t="shared" si="2198"/>
        <v>-36108.68</v>
      </c>
      <c r="AW324" s="17">
        <f t="shared" si="2198"/>
        <v>-36469.760000000002</v>
      </c>
      <c r="AX324" s="17">
        <f t="shared" si="2198"/>
        <v>-36834.44</v>
      </c>
      <c r="AY324" s="17">
        <f t="shared" si="2198"/>
        <v>-37202.800000000003</v>
      </c>
      <c r="AZ324" s="17">
        <f t="shared" si="2198"/>
        <v>-37574.840000000004</v>
      </c>
      <c r="BA324" s="17">
        <f t="shared" si="2198"/>
        <v>-37950.559999999998</v>
      </c>
      <c r="BB324" s="17">
        <f t="shared" si="2198"/>
        <v>-38330.080000000002</v>
      </c>
      <c r="BC324" s="17">
        <f t="shared" si="2198"/>
        <v>-38713.360000000001</v>
      </c>
      <c r="BD324" s="17">
        <f t="shared" si="2198"/>
        <v>0</v>
      </c>
      <c r="BE324" s="17">
        <f t="shared" si="2198"/>
        <v>0</v>
      </c>
      <c r="BF324" s="17">
        <f t="shared" si="2198"/>
        <v>0</v>
      </c>
      <c r="BG324" s="17">
        <f t="shared" si="2198"/>
        <v>0</v>
      </c>
      <c r="BH324" s="17">
        <f t="shared" si="2198"/>
        <v>0</v>
      </c>
      <c r="BI324" s="17">
        <f t="shared" si="2198"/>
        <v>0</v>
      </c>
      <c r="BJ324" s="17">
        <f t="shared" si="2198"/>
        <v>0</v>
      </c>
      <c r="BK324" s="17">
        <f t="shared" si="2198"/>
        <v>0</v>
      </c>
      <c r="BL324" s="17">
        <f t="shared" si="2198"/>
        <v>0</v>
      </c>
      <c r="BM324" s="17">
        <f t="shared" si="2198"/>
        <v>0</v>
      </c>
      <c r="BN324" s="17">
        <f t="shared" si="2198"/>
        <v>0</v>
      </c>
      <c r="BO324" s="17">
        <f t="shared" si="2198"/>
        <v>0</v>
      </c>
      <c r="BP324" s="17">
        <f t="shared" si="2198"/>
        <v>0</v>
      </c>
      <c r="BQ324" s="17">
        <f t="shared" si="2198"/>
        <v>0</v>
      </c>
      <c r="BR324" s="17">
        <f t="shared" si="2198"/>
        <v>0</v>
      </c>
      <c r="BS324" s="17">
        <f t="shared" si="2198"/>
        <v>0</v>
      </c>
      <c r="BT324" s="17">
        <f t="shared" si="2198"/>
        <v>0</v>
      </c>
      <c r="BU324" s="17">
        <f t="shared" si="2198"/>
        <v>0</v>
      </c>
      <c r="BV324" s="17">
        <f t="shared" si="2198"/>
        <v>0</v>
      </c>
      <c r="BW324" s="17">
        <f t="shared" si="2198"/>
        <v>0</v>
      </c>
      <c r="BX324" s="17">
        <f t="shared" si="2198"/>
        <v>0</v>
      </c>
      <c r="BY324" s="17">
        <f t="shared" si="2198"/>
        <v>0</v>
      </c>
      <c r="BZ324" s="17">
        <f t="shared" si="2198"/>
        <v>0</v>
      </c>
      <c r="CA324" s="17">
        <f t="shared" si="2198"/>
        <v>0</v>
      </c>
      <c r="CB324" s="17">
        <f t="shared" si="2198"/>
        <v>0</v>
      </c>
      <c r="CC324" s="17">
        <f t="shared" si="2198"/>
        <v>0</v>
      </c>
      <c r="CD324" s="17">
        <f t="shared" si="2198"/>
        <v>0</v>
      </c>
      <c r="CE324" s="17">
        <f t="shared" si="2198"/>
        <v>0</v>
      </c>
      <c r="CF324" s="17">
        <f t="shared" si="2198"/>
        <v>0</v>
      </c>
      <c r="CG324" s="17">
        <f t="shared" si="2198"/>
        <v>0</v>
      </c>
      <c r="CH324" s="17">
        <f t="shared" si="2198"/>
        <v>0</v>
      </c>
      <c r="CI324" s="17">
        <f t="shared" si="2198"/>
        <v>0</v>
      </c>
      <c r="CJ324" s="17">
        <f t="shared" si="2198"/>
        <v>0</v>
      </c>
      <c r="CK324" s="17">
        <f t="shared" si="2198"/>
        <v>0</v>
      </c>
      <c r="CL324" s="17">
        <f t="shared" si="2198"/>
        <v>0</v>
      </c>
      <c r="CM324" s="17">
        <f t="shared" si="2198"/>
        <v>0</v>
      </c>
      <c r="CN324" s="17">
        <f t="shared" si="2198"/>
        <v>0</v>
      </c>
      <c r="CO324" s="17">
        <f t="shared" si="2198"/>
        <v>0</v>
      </c>
    </row>
    <row r="325" spans="1:93">
      <c r="B325" s="556"/>
      <c r="C325" s="556">
        <f t="shared" si="2159"/>
        <v>24</v>
      </c>
      <c r="D325" s="632">
        <f t="shared" si="2156"/>
        <v>-0.04</v>
      </c>
      <c r="E325" s="632"/>
      <c r="F325" s="632"/>
      <c r="G325" s="632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>
        <f>IF((AF297-$AE297)&gt;$D298,0,$D325*(AF301))</f>
        <v>-30794.240000000002</v>
      </c>
      <c r="AG325" s="17">
        <f t="shared" ref="AG325:CO325" si="2199">IF((AG297-$AE297)&gt;$D298,0,$D325*(AG301))</f>
        <v>-31102.16</v>
      </c>
      <c r="AH325" s="17">
        <f t="shared" si="2199"/>
        <v>-31413.200000000001</v>
      </c>
      <c r="AI325" s="17">
        <f t="shared" si="2199"/>
        <v>-31727.32</v>
      </c>
      <c r="AJ325" s="17">
        <f t="shared" si="2199"/>
        <v>-32044.600000000002</v>
      </c>
      <c r="AK325" s="17">
        <f t="shared" si="2199"/>
        <v>-32365.040000000001</v>
      </c>
      <c r="AL325" s="17">
        <f t="shared" si="2199"/>
        <v>-32688.720000000001</v>
      </c>
      <c r="AM325" s="17">
        <f t="shared" si="2199"/>
        <v>-33015.599999999999</v>
      </c>
      <c r="AN325" s="17">
        <f t="shared" si="2199"/>
        <v>-33345.760000000002</v>
      </c>
      <c r="AO325" s="17">
        <f t="shared" si="2199"/>
        <v>-33679.199999999997</v>
      </c>
      <c r="AP325" s="17">
        <f t="shared" si="2199"/>
        <v>-34016</v>
      </c>
      <c r="AQ325" s="17">
        <f t="shared" si="2199"/>
        <v>-34356.160000000003</v>
      </c>
      <c r="AR325" s="17">
        <f t="shared" si="2199"/>
        <v>-34699.72</v>
      </c>
      <c r="AS325" s="17">
        <f t="shared" si="2199"/>
        <v>-35046.720000000001</v>
      </c>
      <c r="AT325" s="17">
        <f t="shared" si="2199"/>
        <v>-35397.200000000004</v>
      </c>
      <c r="AU325" s="17">
        <f t="shared" si="2199"/>
        <v>-35751.160000000003</v>
      </c>
      <c r="AV325" s="17">
        <f t="shared" si="2199"/>
        <v>-36108.68</v>
      </c>
      <c r="AW325" s="17">
        <f t="shared" si="2199"/>
        <v>-36469.760000000002</v>
      </c>
      <c r="AX325" s="17">
        <f t="shared" si="2199"/>
        <v>-36834.44</v>
      </c>
      <c r="AY325" s="17">
        <f t="shared" si="2199"/>
        <v>-37202.800000000003</v>
      </c>
      <c r="AZ325" s="17">
        <f t="shared" si="2199"/>
        <v>-37574.840000000004</v>
      </c>
      <c r="BA325" s="17">
        <f t="shared" si="2199"/>
        <v>-37950.559999999998</v>
      </c>
      <c r="BB325" s="17">
        <f t="shared" si="2199"/>
        <v>-38330.080000000002</v>
      </c>
      <c r="BC325" s="17">
        <f t="shared" si="2199"/>
        <v>-38713.360000000001</v>
      </c>
      <c r="BD325" s="17">
        <f t="shared" si="2199"/>
        <v>-39100.520000000004</v>
      </c>
      <c r="BE325" s="17">
        <f t="shared" si="2199"/>
        <v>0</v>
      </c>
      <c r="BF325" s="17">
        <f t="shared" si="2199"/>
        <v>0</v>
      </c>
      <c r="BG325" s="17">
        <f t="shared" si="2199"/>
        <v>0</v>
      </c>
      <c r="BH325" s="17">
        <f t="shared" si="2199"/>
        <v>0</v>
      </c>
      <c r="BI325" s="17">
        <f t="shared" si="2199"/>
        <v>0</v>
      </c>
      <c r="BJ325" s="17">
        <f t="shared" si="2199"/>
        <v>0</v>
      </c>
      <c r="BK325" s="17">
        <f t="shared" si="2199"/>
        <v>0</v>
      </c>
      <c r="BL325" s="17">
        <f t="shared" si="2199"/>
        <v>0</v>
      </c>
      <c r="BM325" s="17">
        <f t="shared" si="2199"/>
        <v>0</v>
      </c>
      <c r="BN325" s="17">
        <f t="shared" si="2199"/>
        <v>0</v>
      </c>
      <c r="BO325" s="17">
        <f t="shared" si="2199"/>
        <v>0</v>
      </c>
      <c r="BP325" s="17">
        <f t="shared" si="2199"/>
        <v>0</v>
      </c>
      <c r="BQ325" s="17">
        <f t="shared" si="2199"/>
        <v>0</v>
      </c>
      <c r="BR325" s="17">
        <f t="shared" si="2199"/>
        <v>0</v>
      </c>
      <c r="BS325" s="17">
        <f t="shared" si="2199"/>
        <v>0</v>
      </c>
      <c r="BT325" s="17">
        <f t="shared" si="2199"/>
        <v>0</v>
      </c>
      <c r="BU325" s="17">
        <f t="shared" si="2199"/>
        <v>0</v>
      </c>
      <c r="BV325" s="17">
        <f t="shared" si="2199"/>
        <v>0</v>
      </c>
      <c r="BW325" s="17">
        <f t="shared" si="2199"/>
        <v>0</v>
      </c>
      <c r="BX325" s="17">
        <f t="shared" si="2199"/>
        <v>0</v>
      </c>
      <c r="BY325" s="17">
        <f t="shared" si="2199"/>
        <v>0</v>
      </c>
      <c r="BZ325" s="17">
        <f t="shared" si="2199"/>
        <v>0</v>
      </c>
      <c r="CA325" s="17">
        <f t="shared" si="2199"/>
        <v>0</v>
      </c>
      <c r="CB325" s="17">
        <f t="shared" si="2199"/>
        <v>0</v>
      </c>
      <c r="CC325" s="17">
        <f t="shared" si="2199"/>
        <v>0</v>
      </c>
      <c r="CD325" s="17">
        <f t="shared" si="2199"/>
        <v>0</v>
      </c>
      <c r="CE325" s="17">
        <f t="shared" si="2199"/>
        <v>0</v>
      </c>
      <c r="CF325" s="17">
        <f t="shared" si="2199"/>
        <v>0</v>
      </c>
      <c r="CG325" s="17">
        <f t="shared" si="2199"/>
        <v>0</v>
      </c>
      <c r="CH325" s="17">
        <f t="shared" si="2199"/>
        <v>0</v>
      </c>
      <c r="CI325" s="17">
        <f t="shared" si="2199"/>
        <v>0</v>
      </c>
      <c r="CJ325" s="17">
        <f t="shared" si="2199"/>
        <v>0</v>
      </c>
      <c r="CK325" s="17">
        <f t="shared" si="2199"/>
        <v>0</v>
      </c>
      <c r="CL325" s="17">
        <f t="shared" si="2199"/>
        <v>0</v>
      </c>
      <c r="CM325" s="17">
        <f t="shared" si="2199"/>
        <v>0</v>
      </c>
      <c r="CN325" s="17">
        <f t="shared" si="2199"/>
        <v>0</v>
      </c>
      <c r="CO325" s="17">
        <f t="shared" si="2199"/>
        <v>0</v>
      </c>
    </row>
    <row r="326" spans="1:93">
      <c r="B326" s="556"/>
      <c r="C326" s="556">
        <f t="shared" si="2159"/>
        <v>25</v>
      </c>
      <c r="D326" s="632">
        <f t="shared" si="2156"/>
        <v>-0.04</v>
      </c>
      <c r="E326" s="632"/>
      <c r="F326" s="632"/>
      <c r="G326" s="632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>
        <f>IF((AG297-$AF297)&gt;$D298,0,$D326*(AG301))</f>
        <v>-31102.16</v>
      </c>
      <c r="AH326" s="17">
        <f t="shared" ref="AH326:CO326" si="2200">IF((AH297-$AF297)&gt;$D298,0,$D326*(AH301))</f>
        <v>-31413.200000000001</v>
      </c>
      <c r="AI326" s="17">
        <f t="shared" si="2200"/>
        <v>-31727.32</v>
      </c>
      <c r="AJ326" s="17">
        <f t="shared" si="2200"/>
        <v>-32044.600000000002</v>
      </c>
      <c r="AK326" s="17">
        <f t="shared" si="2200"/>
        <v>-32365.040000000001</v>
      </c>
      <c r="AL326" s="17">
        <f t="shared" si="2200"/>
        <v>-32688.720000000001</v>
      </c>
      <c r="AM326" s="17">
        <f t="shared" si="2200"/>
        <v>-33015.599999999999</v>
      </c>
      <c r="AN326" s="17">
        <f t="shared" si="2200"/>
        <v>-33345.760000000002</v>
      </c>
      <c r="AO326" s="17">
        <f t="shared" si="2200"/>
        <v>-33679.199999999997</v>
      </c>
      <c r="AP326" s="17">
        <f t="shared" si="2200"/>
        <v>-34016</v>
      </c>
      <c r="AQ326" s="17">
        <f t="shared" si="2200"/>
        <v>-34356.160000000003</v>
      </c>
      <c r="AR326" s="17">
        <f t="shared" si="2200"/>
        <v>-34699.72</v>
      </c>
      <c r="AS326" s="17">
        <f t="shared" si="2200"/>
        <v>-35046.720000000001</v>
      </c>
      <c r="AT326" s="17">
        <f t="shared" si="2200"/>
        <v>-35397.200000000004</v>
      </c>
      <c r="AU326" s="17">
        <f t="shared" si="2200"/>
        <v>-35751.160000000003</v>
      </c>
      <c r="AV326" s="17">
        <f t="shared" si="2200"/>
        <v>-36108.68</v>
      </c>
      <c r="AW326" s="17">
        <f t="shared" si="2200"/>
        <v>-36469.760000000002</v>
      </c>
      <c r="AX326" s="17">
        <f t="shared" si="2200"/>
        <v>-36834.44</v>
      </c>
      <c r="AY326" s="17">
        <f t="shared" si="2200"/>
        <v>-37202.800000000003</v>
      </c>
      <c r="AZ326" s="17">
        <f t="shared" si="2200"/>
        <v>-37574.840000000004</v>
      </c>
      <c r="BA326" s="17">
        <f t="shared" si="2200"/>
        <v>-37950.559999999998</v>
      </c>
      <c r="BB326" s="17">
        <f t="shared" si="2200"/>
        <v>-38330.080000000002</v>
      </c>
      <c r="BC326" s="17">
        <f t="shared" si="2200"/>
        <v>-38713.360000000001</v>
      </c>
      <c r="BD326" s="17">
        <f t="shared" si="2200"/>
        <v>-39100.520000000004</v>
      </c>
      <c r="BE326" s="17">
        <f t="shared" si="2200"/>
        <v>-39491.520000000004</v>
      </c>
      <c r="BF326" s="17">
        <f t="shared" si="2200"/>
        <v>0</v>
      </c>
      <c r="BG326" s="17">
        <f t="shared" si="2200"/>
        <v>0</v>
      </c>
      <c r="BH326" s="17">
        <f t="shared" si="2200"/>
        <v>0</v>
      </c>
      <c r="BI326" s="17">
        <f t="shared" si="2200"/>
        <v>0</v>
      </c>
      <c r="BJ326" s="17">
        <f t="shared" si="2200"/>
        <v>0</v>
      </c>
      <c r="BK326" s="17">
        <f t="shared" si="2200"/>
        <v>0</v>
      </c>
      <c r="BL326" s="17">
        <f t="shared" si="2200"/>
        <v>0</v>
      </c>
      <c r="BM326" s="17">
        <f t="shared" si="2200"/>
        <v>0</v>
      </c>
      <c r="BN326" s="17">
        <f t="shared" si="2200"/>
        <v>0</v>
      </c>
      <c r="BO326" s="17">
        <f t="shared" si="2200"/>
        <v>0</v>
      </c>
      <c r="BP326" s="17">
        <f t="shared" si="2200"/>
        <v>0</v>
      </c>
      <c r="BQ326" s="17">
        <f t="shared" si="2200"/>
        <v>0</v>
      </c>
      <c r="BR326" s="17">
        <f t="shared" si="2200"/>
        <v>0</v>
      </c>
      <c r="BS326" s="17">
        <f t="shared" si="2200"/>
        <v>0</v>
      </c>
      <c r="BT326" s="17">
        <f t="shared" si="2200"/>
        <v>0</v>
      </c>
      <c r="BU326" s="17">
        <f t="shared" si="2200"/>
        <v>0</v>
      </c>
      <c r="BV326" s="17">
        <f t="shared" si="2200"/>
        <v>0</v>
      </c>
      <c r="BW326" s="17">
        <f t="shared" si="2200"/>
        <v>0</v>
      </c>
      <c r="BX326" s="17">
        <f t="shared" si="2200"/>
        <v>0</v>
      </c>
      <c r="BY326" s="17">
        <f t="shared" si="2200"/>
        <v>0</v>
      </c>
      <c r="BZ326" s="17">
        <f t="shared" si="2200"/>
        <v>0</v>
      </c>
      <c r="CA326" s="17">
        <f t="shared" si="2200"/>
        <v>0</v>
      </c>
      <c r="CB326" s="17">
        <f t="shared" si="2200"/>
        <v>0</v>
      </c>
      <c r="CC326" s="17">
        <f t="shared" si="2200"/>
        <v>0</v>
      </c>
      <c r="CD326" s="17">
        <f t="shared" si="2200"/>
        <v>0</v>
      </c>
      <c r="CE326" s="17">
        <f t="shared" si="2200"/>
        <v>0</v>
      </c>
      <c r="CF326" s="17">
        <f t="shared" si="2200"/>
        <v>0</v>
      </c>
      <c r="CG326" s="17">
        <f t="shared" si="2200"/>
        <v>0</v>
      </c>
      <c r="CH326" s="17">
        <f t="shared" si="2200"/>
        <v>0</v>
      </c>
      <c r="CI326" s="17">
        <f t="shared" si="2200"/>
        <v>0</v>
      </c>
      <c r="CJ326" s="17">
        <f t="shared" si="2200"/>
        <v>0</v>
      </c>
      <c r="CK326" s="17">
        <f t="shared" si="2200"/>
        <v>0</v>
      </c>
      <c r="CL326" s="17">
        <f t="shared" si="2200"/>
        <v>0</v>
      </c>
      <c r="CM326" s="17">
        <f t="shared" si="2200"/>
        <v>0</v>
      </c>
      <c r="CN326" s="17">
        <f t="shared" si="2200"/>
        <v>0</v>
      </c>
      <c r="CO326" s="17">
        <f t="shared" si="2200"/>
        <v>0</v>
      </c>
    </row>
    <row r="327" spans="1:93">
      <c r="B327" s="556"/>
      <c r="C327" s="556">
        <f t="shared" si="2159"/>
        <v>26</v>
      </c>
      <c r="D327" s="632">
        <f t="shared" si="2156"/>
        <v>-0.04</v>
      </c>
      <c r="E327" s="632"/>
      <c r="F327" s="632"/>
      <c r="G327" s="632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>
        <f>IF((AH297-$AG297)&gt;$D298,0,$D327*(AH301))</f>
        <v>-31413.200000000001</v>
      </c>
      <c r="AI327" s="17">
        <f t="shared" ref="AI327:CO327" si="2201">IF((AI297-$AG297)&gt;$D298,0,$D327*(AI301))</f>
        <v>-31727.32</v>
      </c>
      <c r="AJ327" s="17">
        <f t="shared" si="2201"/>
        <v>-32044.600000000002</v>
      </c>
      <c r="AK327" s="17">
        <f t="shared" si="2201"/>
        <v>-32365.040000000001</v>
      </c>
      <c r="AL327" s="17">
        <f t="shared" si="2201"/>
        <v>-32688.720000000001</v>
      </c>
      <c r="AM327" s="17">
        <f t="shared" si="2201"/>
        <v>-33015.599999999999</v>
      </c>
      <c r="AN327" s="17">
        <f t="shared" si="2201"/>
        <v>-33345.760000000002</v>
      </c>
      <c r="AO327" s="17">
        <f t="shared" si="2201"/>
        <v>-33679.199999999997</v>
      </c>
      <c r="AP327" s="17">
        <f t="shared" si="2201"/>
        <v>-34016</v>
      </c>
      <c r="AQ327" s="17">
        <f t="shared" si="2201"/>
        <v>-34356.160000000003</v>
      </c>
      <c r="AR327" s="17">
        <f t="shared" si="2201"/>
        <v>-34699.72</v>
      </c>
      <c r="AS327" s="17">
        <f t="shared" si="2201"/>
        <v>-35046.720000000001</v>
      </c>
      <c r="AT327" s="17">
        <f t="shared" si="2201"/>
        <v>-35397.200000000004</v>
      </c>
      <c r="AU327" s="17">
        <f t="shared" si="2201"/>
        <v>-35751.160000000003</v>
      </c>
      <c r="AV327" s="17">
        <f t="shared" si="2201"/>
        <v>-36108.68</v>
      </c>
      <c r="AW327" s="17">
        <f t="shared" si="2201"/>
        <v>-36469.760000000002</v>
      </c>
      <c r="AX327" s="17">
        <f t="shared" si="2201"/>
        <v>-36834.44</v>
      </c>
      <c r="AY327" s="17">
        <f t="shared" si="2201"/>
        <v>-37202.800000000003</v>
      </c>
      <c r="AZ327" s="17">
        <f t="shared" si="2201"/>
        <v>-37574.840000000004</v>
      </c>
      <c r="BA327" s="17">
        <f t="shared" si="2201"/>
        <v>-37950.559999999998</v>
      </c>
      <c r="BB327" s="17">
        <f t="shared" si="2201"/>
        <v>-38330.080000000002</v>
      </c>
      <c r="BC327" s="17">
        <f t="shared" si="2201"/>
        <v>-38713.360000000001</v>
      </c>
      <c r="BD327" s="17">
        <f t="shared" si="2201"/>
        <v>-39100.520000000004</v>
      </c>
      <c r="BE327" s="17">
        <f t="shared" si="2201"/>
        <v>-39491.520000000004</v>
      </c>
      <c r="BF327" s="17">
        <f t="shared" si="2201"/>
        <v>-39886.44</v>
      </c>
      <c r="BG327" s="17">
        <f t="shared" si="2201"/>
        <v>0</v>
      </c>
      <c r="BH327" s="17">
        <f t="shared" si="2201"/>
        <v>0</v>
      </c>
      <c r="BI327" s="17">
        <f t="shared" si="2201"/>
        <v>0</v>
      </c>
      <c r="BJ327" s="17">
        <f t="shared" si="2201"/>
        <v>0</v>
      </c>
      <c r="BK327" s="17">
        <f t="shared" si="2201"/>
        <v>0</v>
      </c>
      <c r="BL327" s="17">
        <f t="shared" si="2201"/>
        <v>0</v>
      </c>
      <c r="BM327" s="17">
        <f t="shared" si="2201"/>
        <v>0</v>
      </c>
      <c r="BN327" s="17">
        <f t="shared" si="2201"/>
        <v>0</v>
      </c>
      <c r="BO327" s="17">
        <f t="shared" si="2201"/>
        <v>0</v>
      </c>
      <c r="BP327" s="17">
        <f t="shared" si="2201"/>
        <v>0</v>
      </c>
      <c r="BQ327" s="17">
        <f t="shared" si="2201"/>
        <v>0</v>
      </c>
      <c r="BR327" s="17">
        <f t="shared" si="2201"/>
        <v>0</v>
      </c>
      <c r="BS327" s="17">
        <f t="shared" si="2201"/>
        <v>0</v>
      </c>
      <c r="BT327" s="17">
        <f t="shared" si="2201"/>
        <v>0</v>
      </c>
      <c r="BU327" s="17">
        <f t="shared" si="2201"/>
        <v>0</v>
      </c>
      <c r="BV327" s="17">
        <f t="shared" si="2201"/>
        <v>0</v>
      </c>
      <c r="BW327" s="17">
        <f t="shared" si="2201"/>
        <v>0</v>
      </c>
      <c r="BX327" s="17">
        <f t="shared" si="2201"/>
        <v>0</v>
      </c>
      <c r="BY327" s="17">
        <f t="shared" si="2201"/>
        <v>0</v>
      </c>
      <c r="BZ327" s="17">
        <f t="shared" si="2201"/>
        <v>0</v>
      </c>
      <c r="CA327" s="17">
        <f t="shared" si="2201"/>
        <v>0</v>
      </c>
      <c r="CB327" s="17">
        <f t="shared" si="2201"/>
        <v>0</v>
      </c>
      <c r="CC327" s="17">
        <f t="shared" si="2201"/>
        <v>0</v>
      </c>
      <c r="CD327" s="17">
        <f t="shared" si="2201"/>
        <v>0</v>
      </c>
      <c r="CE327" s="17">
        <f t="shared" si="2201"/>
        <v>0</v>
      </c>
      <c r="CF327" s="17">
        <f t="shared" si="2201"/>
        <v>0</v>
      </c>
      <c r="CG327" s="17">
        <f t="shared" si="2201"/>
        <v>0</v>
      </c>
      <c r="CH327" s="17">
        <f t="shared" si="2201"/>
        <v>0</v>
      </c>
      <c r="CI327" s="17">
        <f t="shared" si="2201"/>
        <v>0</v>
      </c>
      <c r="CJ327" s="17">
        <f t="shared" si="2201"/>
        <v>0</v>
      </c>
      <c r="CK327" s="17">
        <f t="shared" si="2201"/>
        <v>0</v>
      </c>
      <c r="CL327" s="17">
        <f t="shared" si="2201"/>
        <v>0</v>
      </c>
      <c r="CM327" s="17">
        <f t="shared" si="2201"/>
        <v>0</v>
      </c>
      <c r="CN327" s="17">
        <f t="shared" si="2201"/>
        <v>0</v>
      </c>
      <c r="CO327" s="17">
        <f t="shared" si="2201"/>
        <v>0</v>
      </c>
    </row>
    <row r="328" spans="1:93">
      <c r="B328" s="556"/>
      <c r="C328" s="556">
        <f t="shared" si="2159"/>
        <v>27</v>
      </c>
      <c r="D328" s="632">
        <f t="shared" si="2156"/>
        <v>-0.04</v>
      </c>
      <c r="E328" s="632"/>
      <c r="F328" s="632"/>
      <c r="G328" s="632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>
        <f>IF((AI297-$AH297)&gt;$D298,0,$D328*(AI301))</f>
        <v>-31727.32</v>
      </c>
      <c r="AJ328" s="17">
        <f t="shared" ref="AJ328:CO328" si="2202">IF((AJ297-$AH297)&gt;$D298,0,$D328*(AJ301))</f>
        <v>-32044.600000000002</v>
      </c>
      <c r="AK328" s="17">
        <f t="shared" si="2202"/>
        <v>-32365.040000000001</v>
      </c>
      <c r="AL328" s="17">
        <f t="shared" si="2202"/>
        <v>-32688.720000000001</v>
      </c>
      <c r="AM328" s="17">
        <f t="shared" si="2202"/>
        <v>-33015.599999999999</v>
      </c>
      <c r="AN328" s="17">
        <f t="shared" si="2202"/>
        <v>-33345.760000000002</v>
      </c>
      <c r="AO328" s="17">
        <f t="shared" si="2202"/>
        <v>-33679.199999999997</v>
      </c>
      <c r="AP328" s="17">
        <f t="shared" si="2202"/>
        <v>-34016</v>
      </c>
      <c r="AQ328" s="17">
        <f t="shared" si="2202"/>
        <v>-34356.160000000003</v>
      </c>
      <c r="AR328" s="17">
        <f t="shared" si="2202"/>
        <v>-34699.72</v>
      </c>
      <c r="AS328" s="17">
        <f t="shared" si="2202"/>
        <v>-35046.720000000001</v>
      </c>
      <c r="AT328" s="17">
        <f t="shared" si="2202"/>
        <v>-35397.200000000004</v>
      </c>
      <c r="AU328" s="17">
        <f t="shared" si="2202"/>
        <v>-35751.160000000003</v>
      </c>
      <c r="AV328" s="17">
        <f t="shared" si="2202"/>
        <v>-36108.68</v>
      </c>
      <c r="AW328" s="17">
        <f t="shared" si="2202"/>
        <v>-36469.760000000002</v>
      </c>
      <c r="AX328" s="17">
        <f t="shared" si="2202"/>
        <v>-36834.44</v>
      </c>
      <c r="AY328" s="17">
        <f t="shared" si="2202"/>
        <v>-37202.800000000003</v>
      </c>
      <c r="AZ328" s="17">
        <f t="shared" si="2202"/>
        <v>-37574.840000000004</v>
      </c>
      <c r="BA328" s="17">
        <f t="shared" si="2202"/>
        <v>-37950.559999999998</v>
      </c>
      <c r="BB328" s="17">
        <f t="shared" si="2202"/>
        <v>-38330.080000000002</v>
      </c>
      <c r="BC328" s="17">
        <f t="shared" si="2202"/>
        <v>-38713.360000000001</v>
      </c>
      <c r="BD328" s="17">
        <f t="shared" si="2202"/>
        <v>-39100.520000000004</v>
      </c>
      <c r="BE328" s="17">
        <f t="shared" si="2202"/>
        <v>-39491.520000000004</v>
      </c>
      <c r="BF328" s="17">
        <f t="shared" si="2202"/>
        <v>-39886.44</v>
      </c>
      <c r="BG328" s="17">
        <f t="shared" si="2202"/>
        <v>-40285.279999999999</v>
      </c>
      <c r="BH328" s="17">
        <f t="shared" si="2202"/>
        <v>0</v>
      </c>
      <c r="BI328" s="17">
        <f t="shared" si="2202"/>
        <v>0</v>
      </c>
      <c r="BJ328" s="17">
        <f t="shared" si="2202"/>
        <v>0</v>
      </c>
      <c r="BK328" s="17">
        <f t="shared" si="2202"/>
        <v>0</v>
      </c>
      <c r="BL328" s="17">
        <f t="shared" si="2202"/>
        <v>0</v>
      </c>
      <c r="BM328" s="17">
        <f t="shared" si="2202"/>
        <v>0</v>
      </c>
      <c r="BN328" s="17">
        <f t="shared" si="2202"/>
        <v>0</v>
      </c>
      <c r="BO328" s="17">
        <f t="shared" si="2202"/>
        <v>0</v>
      </c>
      <c r="BP328" s="17">
        <f t="shared" si="2202"/>
        <v>0</v>
      </c>
      <c r="BQ328" s="17">
        <f t="shared" si="2202"/>
        <v>0</v>
      </c>
      <c r="BR328" s="17">
        <f t="shared" si="2202"/>
        <v>0</v>
      </c>
      <c r="BS328" s="17">
        <f t="shared" si="2202"/>
        <v>0</v>
      </c>
      <c r="BT328" s="17">
        <f t="shared" si="2202"/>
        <v>0</v>
      </c>
      <c r="BU328" s="17">
        <f t="shared" si="2202"/>
        <v>0</v>
      </c>
      <c r="BV328" s="17">
        <f t="shared" si="2202"/>
        <v>0</v>
      </c>
      <c r="BW328" s="17">
        <f t="shared" si="2202"/>
        <v>0</v>
      </c>
      <c r="BX328" s="17">
        <f t="shared" si="2202"/>
        <v>0</v>
      </c>
      <c r="BY328" s="17">
        <f t="shared" si="2202"/>
        <v>0</v>
      </c>
      <c r="BZ328" s="17">
        <f t="shared" si="2202"/>
        <v>0</v>
      </c>
      <c r="CA328" s="17">
        <f t="shared" si="2202"/>
        <v>0</v>
      </c>
      <c r="CB328" s="17">
        <f t="shared" si="2202"/>
        <v>0</v>
      </c>
      <c r="CC328" s="17">
        <f t="shared" si="2202"/>
        <v>0</v>
      </c>
      <c r="CD328" s="17">
        <f t="shared" si="2202"/>
        <v>0</v>
      </c>
      <c r="CE328" s="17">
        <f t="shared" si="2202"/>
        <v>0</v>
      </c>
      <c r="CF328" s="17">
        <f t="shared" si="2202"/>
        <v>0</v>
      </c>
      <c r="CG328" s="17">
        <f t="shared" si="2202"/>
        <v>0</v>
      </c>
      <c r="CH328" s="17">
        <f t="shared" si="2202"/>
        <v>0</v>
      </c>
      <c r="CI328" s="17">
        <f t="shared" si="2202"/>
        <v>0</v>
      </c>
      <c r="CJ328" s="17">
        <f t="shared" si="2202"/>
        <v>0</v>
      </c>
      <c r="CK328" s="17">
        <f t="shared" si="2202"/>
        <v>0</v>
      </c>
      <c r="CL328" s="17">
        <f t="shared" si="2202"/>
        <v>0</v>
      </c>
      <c r="CM328" s="17">
        <f t="shared" si="2202"/>
        <v>0</v>
      </c>
      <c r="CN328" s="17">
        <f t="shared" si="2202"/>
        <v>0</v>
      </c>
      <c r="CO328" s="17">
        <f t="shared" si="2202"/>
        <v>0</v>
      </c>
    </row>
    <row r="329" spans="1:93">
      <c r="B329" s="556"/>
      <c r="C329" s="556">
        <f t="shared" si="2159"/>
        <v>28</v>
      </c>
      <c r="D329" s="632">
        <f t="shared" si="2156"/>
        <v>-0.04</v>
      </c>
      <c r="E329" s="632"/>
      <c r="F329" s="632"/>
      <c r="G329" s="632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>
        <f>IF((AJ297-$AI297)&gt;$D298,0,$D329*(AJ301))</f>
        <v>-32044.600000000002</v>
      </c>
      <c r="AK329" s="17">
        <f t="shared" ref="AK329:CO329" si="2203">IF((AK297-$AI297)&gt;$D298,0,$D329*(AK301))</f>
        <v>-32365.040000000001</v>
      </c>
      <c r="AL329" s="17">
        <f t="shared" si="2203"/>
        <v>-32688.720000000001</v>
      </c>
      <c r="AM329" s="17">
        <f t="shared" si="2203"/>
        <v>-33015.599999999999</v>
      </c>
      <c r="AN329" s="17">
        <f t="shared" si="2203"/>
        <v>-33345.760000000002</v>
      </c>
      <c r="AO329" s="17">
        <f t="shared" si="2203"/>
        <v>-33679.199999999997</v>
      </c>
      <c r="AP329" s="17">
        <f t="shared" si="2203"/>
        <v>-34016</v>
      </c>
      <c r="AQ329" s="17">
        <f t="shared" si="2203"/>
        <v>-34356.160000000003</v>
      </c>
      <c r="AR329" s="17">
        <f t="shared" si="2203"/>
        <v>-34699.72</v>
      </c>
      <c r="AS329" s="17">
        <f t="shared" si="2203"/>
        <v>-35046.720000000001</v>
      </c>
      <c r="AT329" s="17">
        <f t="shared" si="2203"/>
        <v>-35397.200000000004</v>
      </c>
      <c r="AU329" s="17">
        <f t="shared" si="2203"/>
        <v>-35751.160000000003</v>
      </c>
      <c r="AV329" s="17">
        <f t="shared" si="2203"/>
        <v>-36108.68</v>
      </c>
      <c r="AW329" s="17">
        <f t="shared" si="2203"/>
        <v>-36469.760000000002</v>
      </c>
      <c r="AX329" s="17">
        <f t="shared" si="2203"/>
        <v>-36834.44</v>
      </c>
      <c r="AY329" s="17">
        <f t="shared" si="2203"/>
        <v>-37202.800000000003</v>
      </c>
      <c r="AZ329" s="17">
        <f t="shared" si="2203"/>
        <v>-37574.840000000004</v>
      </c>
      <c r="BA329" s="17">
        <f t="shared" si="2203"/>
        <v>-37950.559999999998</v>
      </c>
      <c r="BB329" s="17">
        <f t="shared" si="2203"/>
        <v>-38330.080000000002</v>
      </c>
      <c r="BC329" s="17">
        <f t="shared" si="2203"/>
        <v>-38713.360000000001</v>
      </c>
      <c r="BD329" s="17">
        <f t="shared" si="2203"/>
        <v>-39100.520000000004</v>
      </c>
      <c r="BE329" s="17">
        <f t="shared" si="2203"/>
        <v>-39491.520000000004</v>
      </c>
      <c r="BF329" s="17">
        <f t="shared" si="2203"/>
        <v>-39886.44</v>
      </c>
      <c r="BG329" s="17">
        <f t="shared" si="2203"/>
        <v>-40285.279999999999</v>
      </c>
      <c r="BH329" s="17">
        <f t="shared" si="2203"/>
        <v>-40688.160000000003</v>
      </c>
      <c r="BI329" s="17">
        <f t="shared" si="2203"/>
        <v>0</v>
      </c>
      <c r="BJ329" s="17">
        <f t="shared" si="2203"/>
        <v>0</v>
      </c>
      <c r="BK329" s="17">
        <f t="shared" si="2203"/>
        <v>0</v>
      </c>
      <c r="BL329" s="17">
        <f t="shared" si="2203"/>
        <v>0</v>
      </c>
      <c r="BM329" s="17">
        <f t="shared" si="2203"/>
        <v>0</v>
      </c>
      <c r="BN329" s="17">
        <f t="shared" si="2203"/>
        <v>0</v>
      </c>
      <c r="BO329" s="17">
        <f t="shared" si="2203"/>
        <v>0</v>
      </c>
      <c r="BP329" s="17">
        <f t="shared" si="2203"/>
        <v>0</v>
      </c>
      <c r="BQ329" s="17">
        <f t="shared" si="2203"/>
        <v>0</v>
      </c>
      <c r="BR329" s="17">
        <f t="shared" si="2203"/>
        <v>0</v>
      </c>
      <c r="BS329" s="17">
        <f t="shared" si="2203"/>
        <v>0</v>
      </c>
      <c r="BT329" s="17">
        <f t="shared" si="2203"/>
        <v>0</v>
      </c>
      <c r="BU329" s="17">
        <f t="shared" si="2203"/>
        <v>0</v>
      </c>
      <c r="BV329" s="17">
        <f t="shared" si="2203"/>
        <v>0</v>
      </c>
      <c r="BW329" s="17">
        <f t="shared" si="2203"/>
        <v>0</v>
      </c>
      <c r="BX329" s="17">
        <f t="shared" si="2203"/>
        <v>0</v>
      </c>
      <c r="BY329" s="17">
        <f t="shared" si="2203"/>
        <v>0</v>
      </c>
      <c r="BZ329" s="17">
        <f t="shared" si="2203"/>
        <v>0</v>
      </c>
      <c r="CA329" s="17">
        <f t="shared" si="2203"/>
        <v>0</v>
      </c>
      <c r="CB329" s="17">
        <f t="shared" si="2203"/>
        <v>0</v>
      </c>
      <c r="CC329" s="17">
        <f t="shared" si="2203"/>
        <v>0</v>
      </c>
      <c r="CD329" s="17">
        <f t="shared" si="2203"/>
        <v>0</v>
      </c>
      <c r="CE329" s="17">
        <f t="shared" si="2203"/>
        <v>0</v>
      </c>
      <c r="CF329" s="17">
        <f t="shared" si="2203"/>
        <v>0</v>
      </c>
      <c r="CG329" s="17">
        <f t="shared" si="2203"/>
        <v>0</v>
      </c>
      <c r="CH329" s="17">
        <f t="shared" si="2203"/>
        <v>0</v>
      </c>
      <c r="CI329" s="17">
        <f t="shared" si="2203"/>
        <v>0</v>
      </c>
      <c r="CJ329" s="17">
        <f t="shared" si="2203"/>
        <v>0</v>
      </c>
      <c r="CK329" s="17">
        <f t="shared" si="2203"/>
        <v>0</v>
      </c>
      <c r="CL329" s="17">
        <f t="shared" si="2203"/>
        <v>0</v>
      </c>
      <c r="CM329" s="17">
        <f t="shared" si="2203"/>
        <v>0</v>
      </c>
      <c r="CN329" s="17">
        <f t="shared" si="2203"/>
        <v>0</v>
      </c>
      <c r="CO329" s="17">
        <f t="shared" si="2203"/>
        <v>0</v>
      </c>
    </row>
    <row r="330" spans="1:93">
      <c r="A330" s="10"/>
      <c r="B330" s="10"/>
      <c r="C330" s="556">
        <f t="shared" si="2159"/>
        <v>29</v>
      </c>
      <c r="D330" s="632">
        <f t="shared" si="2156"/>
        <v>-0.04</v>
      </c>
      <c r="E330" s="97"/>
      <c r="F330" s="97"/>
      <c r="G330" s="97"/>
      <c r="H330" s="289"/>
      <c r="I330" s="289"/>
      <c r="J330" s="289"/>
      <c r="K330" s="289"/>
      <c r="L330" s="289"/>
      <c r="M330" s="289"/>
      <c r="N330" s="289"/>
      <c r="O330" s="289"/>
      <c r="P330" s="289"/>
      <c r="Q330" s="289"/>
      <c r="R330" s="289"/>
      <c r="S330" s="289"/>
      <c r="T330" s="289"/>
      <c r="U330" s="289"/>
      <c r="V330" s="289"/>
      <c r="W330" s="289"/>
      <c r="X330" s="289"/>
      <c r="Y330" s="289"/>
      <c r="Z330" s="289"/>
      <c r="AA330" s="289"/>
      <c r="AB330" s="289"/>
      <c r="AC330" s="289"/>
      <c r="AD330" s="289"/>
      <c r="AE330" s="289"/>
      <c r="AF330" s="289"/>
      <c r="AG330" s="289"/>
      <c r="AH330" s="289"/>
      <c r="AI330" s="289"/>
      <c r="AJ330" s="289"/>
      <c r="AK330" s="289">
        <f>IF((AK297-$AJ297)&gt;$D298,0,$D330*(AK301))</f>
        <v>-32365.040000000001</v>
      </c>
      <c r="AL330" s="289">
        <f t="shared" ref="AL330:CO330" si="2204">IF((AL297-$AJ297)&gt;$D298,0,$D330*(AL301))</f>
        <v>-32688.720000000001</v>
      </c>
      <c r="AM330" s="289">
        <f t="shared" si="2204"/>
        <v>-33015.599999999999</v>
      </c>
      <c r="AN330" s="289">
        <f t="shared" si="2204"/>
        <v>-33345.760000000002</v>
      </c>
      <c r="AO330" s="289">
        <f t="shared" si="2204"/>
        <v>-33679.199999999997</v>
      </c>
      <c r="AP330" s="289">
        <f t="shared" si="2204"/>
        <v>-34016</v>
      </c>
      <c r="AQ330" s="289">
        <f t="shared" si="2204"/>
        <v>-34356.160000000003</v>
      </c>
      <c r="AR330" s="289">
        <f t="shared" si="2204"/>
        <v>-34699.72</v>
      </c>
      <c r="AS330" s="289">
        <f t="shared" si="2204"/>
        <v>-35046.720000000001</v>
      </c>
      <c r="AT330" s="289">
        <f t="shared" si="2204"/>
        <v>-35397.200000000004</v>
      </c>
      <c r="AU330" s="289">
        <f t="shared" si="2204"/>
        <v>-35751.160000000003</v>
      </c>
      <c r="AV330" s="289">
        <f t="shared" si="2204"/>
        <v>-36108.68</v>
      </c>
      <c r="AW330" s="289">
        <f t="shared" si="2204"/>
        <v>-36469.760000000002</v>
      </c>
      <c r="AX330" s="289">
        <f t="shared" si="2204"/>
        <v>-36834.44</v>
      </c>
      <c r="AY330" s="289">
        <f t="shared" si="2204"/>
        <v>-37202.800000000003</v>
      </c>
      <c r="AZ330" s="289">
        <f t="shared" si="2204"/>
        <v>-37574.840000000004</v>
      </c>
      <c r="BA330" s="289">
        <f t="shared" si="2204"/>
        <v>-37950.559999999998</v>
      </c>
      <c r="BB330" s="289">
        <f t="shared" si="2204"/>
        <v>-38330.080000000002</v>
      </c>
      <c r="BC330" s="289">
        <f t="shared" si="2204"/>
        <v>-38713.360000000001</v>
      </c>
      <c r="BD330" s="289">
        <f t="shared" si="2204"/>
        <v>-39100.520000000004</v>
      </c>
      <c r="BE330" s="289">
        <f t="shared" si="2204"/>
        <v>-39491.520000000004</v>
      </c>
      <c r="BF330" s="289">
        <f t="shared" si="2204"/>
        <v>-39886.44</v>
      </c>
      <c r="BG330" s="289">
        <f t="shared" si="2204"/>
        <v>-40285.279999999999</v>
      </c>
      <c r="BH330" s="289">
        <f t="shared" si="2204"/>
        <v>-40688.160000000003</v>
      </c>
      <c r="BI330" s="289">
        <f t="shared" si="2204"/>
        <v>-41095.040000000001</v>
      </c>
      <c r="BJ330" s="289">
        <f t="shared" si="2204"/>
        <v>0</v>
      </c>
      <c r="BK330" s="289">
        <f t="shared" si="2204"/>
        <v>0</v>
      </c>
      <c r="BL330" s="289">
        <f t="shared" si="2204"/>
        <v>0</v>
      </c>
      <c r="BM330" s="289">
        <f t="shared" si="2204"/>
        <v>0</v>
      </c>
      <c r="BN330" s="289">
        <f t="shared" si="2204"/>
        <v>0</v>
      </c>
      <c r="BO330" s="289">
        <f t="shared" si="2204"/>
        <v>0</v>
      </c>
      <c r="BP330" s="289">
        <f t="shared" si="2204"/>
        <v>0</v>
      </c>
      <c r="BQ330" s="289">
        <f t="shared" si="2204"/>
        <v>0</v>
      </c>
      <c r="BR330" s="289">
        <f t="shared" si="2204"/>
        <v>0</v>
      </c>
      <c r="BS330" s="289">
        <f t="shared" si="2204"/>
        <v>0</v>
      </c>
      <c r="BT330" s="289">
        <f t="shared" si="2204"/>
        <v>0</v>
      </c>
      <c r="BU330" s="289">
        <f t="shared" si="2204"/>
        <v>0</v>
      </c>
      <c r="BV330" s="289">
        <f t="shared" si="2204"/>
        <v>0</v>
      </c>
      <c r="BW330" s="289">
        <f t="shared" si="2204"/>
        <v>0</v>
      </c>
      <c r="BX330" s="289">
        <f t="shared" si="2204"/>
        <v>0</v>
      </c>
      <c r="BY330" s="289">
        <f t="shared" si="2204"/>
        <v>0</v>
      </c>
      <c r="BZ330" s="289">
        <f t="shared" si="2204"/>
        <v>0</v>
      </c>
      <c r="CA330" s="289">
        <f t="shared" si="2204"/>
        <v>0</v>
      </c>
      <c r="CB330" s="289">
        <f t="shared" si="2204"/>
        <v>0</v>
      </c>
      <c r="CC330" s="289">
        <f t="shared" si="2204"/>
        <v>0</v>
      </c>
      <c r="CD330" s="289">
        <f t="shared" si="2204"/>
        <v>0</v>
      </c>
      <c r="CE330" s="289">
        <f t="shared" si="2204"/>
        <v>0</v>
      </c>
      <c r="CF330" s="289">
        <f t="shared" si="2204"/>
        <v>0</v>
      </c>
      <c r="CG330" s="289">
        <f t="shared" si="2204"/>
        <v>0</v>
      </c>
      <c r="CH330" s="289">
        <f t="shared" si="2204"/>
        <v>0</v>
      </c>
      <c r="CI330" s="289">
        <f t="shared" si="2204"/>
        <v>0</v>
      </c>
      <c r="CJ330" s="289">
        <f t="shared" si="2204"/>
        <v>0</v>
      </c>
      <c r="CK330" s="289">
        <f t="shared" si="2204"/>
        <v>0</v>
      </c>
      <c r="CL330" s="289">
        <f t="shared" si="2204"/>
        <v>0</v>
      </c>
      <c r="CM330" s="289">
        <f t="shared" si="2204"/>
        <v>0</v>
      </c>
      <c r="CN330" s="289">
        <f t="shared" si="2204"/>
        <v>0</v>
      </c>
      <c r="CO330" s="289">
        <f t="shared" si="2204"/>
        <v>0</v>
      </c>
    </row>
    <row r="331" spans="1:93">
      <c r="B331" s="556"/>
      <c r="C331" s="556">
        <f t="shared" si="2159"/>
        <v>30</v>
      </c>
      <c r="D331" s="632">
        <f t="shared" si="2156"/>
        <v>-0.04</v>
      </c>
      <c r="E331" s="632"/>
      <c r="F331" s="632"/>
      <c r="G331" s="632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>
        <f>IF((AL297-$AK297)&gt;$D298,0,$D331*(AL301))</f>
        <v>-32688.720000000001</v>
      </c>
      <c r="AM331" s="17">
        <f t="shared" ref="AM331:CO331" si="2205">IF((AM297-$AK297)&gt;$D298,0,$D331*(AM301))</f>
        <v>-33015.599999999999</v>
      </c>
      <c r="AN331" s="17">
        <f t="shared" si="2205"/>
        <v>-33345.760000000002</v>
      </c>
      <c r="AO331" s="17">
        <f t="shared" si="2205"/>
        <v>-33679.199999999997</v>
      </c>
      <c r="AP331" s="17">
        <f t="shared" si="2205"/>
        <v>-34016</v>
      </c>
      <c r="AQ331" s="17">
        <f t="shared" si="2205"/>
        <v>-34356.160000000003</v>
      </c>
      <c r="AR331" s="17">
        <f t="shared" si="2205"/>
        <v>-34699.72</v>
      </c>
      <c r="AS331" s="17">
        <f t="shared" si="2205"/>
        <v>-35046.720000000001</v>
      </c>
      <c r="AT331" s="17">
        <f t="shared" si="2205"/>
        <v>-35397.200000000004</v>
      </c>
      <c r="AU331" s="17">
        <f t="shared" si="2205"/>
        <v>-35751.160000000003</v>
      </c>
      <c r="AV331" s="17">
        <f t="shared" si="2205"/>
        <v>-36108.68</v>
      </c>
      <c r="AW331" s="17">
        <f t="shared" si="2205"/>
        <v>-36469.760000000002</v>
      </c>
      <c r="AX331" s="17">
        <f t="shared" si="2205"/>
        <v>-36834.44</v>
      </c>
      <c r="AY331" s="17">
        <f t="shared" si="2205"/>
        <v>-37202.800000000003</v>
      </c>
      <c r="AZ331" s="17">
        <f t="shared" si="2205"/>
        <v>-37574.840000000004</v>
      </c>
      <c r="BA331" s="17">
        <f t="shared" si="2205"/>
        <v>-37950.559999999998</v>
      </c>
      <c r="BB331" s="17">
        <f t="shared" si="2205"/>
        <v>-38330.080000000002</v>
      </c>
      <c r="BC331" s="17">
        <f t="shared" si="2205"/>
        <v>-38713.360000000001</v>
      </c>
      <c r="BD331" s="17">
        <f t="shared" si="2205"/>
        <v>-39100.520000000004</v>
      </c>
      <c r="BE331" s="17">
        <f t="shared" si="2205"/>
        <v>-39491.520000000004</v>
      </c>
      <c r="BF331" s="17">
        <f t="shared" si="2205"/>
        <v>-39886.44</v>
      </c>
      <c r="BG331" s="17">
        <f t="shared" si="2205"/>
        <v>-40285.279999999999</v>
      </c>
      <c r="BH331" s="17">
        <f t="shared" si="2205"/>
        <v>-40688.160000000003</v>
      </c>
      <c r="BI331" s="17">
        <f t="shared" si="2205"/>
        <v>-41095.040000000001</v>
      </c>
      <c r="BJ331" s="17">
        <f t="shared" si="2205"/>
        <v>-41505.96</v>
      </c>
      <c r="BK331" s="17">
        <f t="shared" si="2205"/>
        <v>0</v>
      </c>
      <c r="BL331" s="17">
        <f t="shared" si="2205"/>
        <v>0</v>
      </c>
      <c r="BM331" s="17">
        <f t="shared" si="2205"/>
        <v>0</v>
      </c>
      <c r="BN331" s="17">
        <f t="shared" si="2205"/>
        <v>0</v>
      </c>
      <c r="BO331" s="17">
        <f t="shared" si="2205"/>
        <v>0</v>
      </c>
      <c r="BP331" s="17">
        <f t="shared" si="2205"/>
        <v>0</v>
      </c>
      <c r="BQ331" s="17">
        <f t="shared" si="2205"/>
        <v>0</v>
      </c>
      <c r="BR331" s="17">
        <f t="shared" si="2205"/>
        <v>0</v>
      </c>
      <c r="BS331" s="17">
        <f t="shared" si="2205"/>
        <v>0</v>
      </c>
      <c r="BT331" s="17">
        <f t="shared" si="2205"/>
        <v>0</v>
      </c>
      <c r="BU331" s="17">
        <f t="shared" si="2205"/>
        <v>0</v>
      </c>
      <c r="BV331" s="17">
        <f t="shared" si="2205"/>
        <v>0</v>
      </c>
      <c r="BW331" s="17">
        <f t="shared" si="2205"/>
        <v>0</v>
      </c>
      <c r="BX331" s="17">
        <f t="shared" si="2205"/>
        <v>0</v>
      </c>
      <c r="BY331" s="17">
        <f t="shared" si="2205"/>
        <v>0</v>
      </c>
      <c r="BZ331" s="17">
        <f t="shared" si="2205"/>
        <v>0</v>
      </c>
      <c r="CA331" s="17">
        <f t="shared" si="2205"/>
        <v>0</v>
      </c>
      <c r="CB331" s="17">
        <f t="shared" si="2205"/>
        <v>0</v>
      </c>
      <c r="CC331" s="17">
        <f t="shared" si="2205"/>
        <v>0</v>
      </c>
      <c r="CD331" s="17">
        <f t="shared" si="2205"/>
        <v>0</v>
      </c>
      <c r="CE331" s="17">
        <f t="shared" si="2205"/>
        <v>0</v>
      </c>
      <c r="CF331" s="17">
        <f t="shared" si="2205"/>
        <v>0</v>
      </c>
      <c r="CG331" s="17">
        <f t="shared" si="2205"/>
        <v>0</v>
      </c>
      <c r="CH331" s="17">
        <f t="shared" si="2205"/>
        <v>0</v>
      </c>
      <c r="CI331" s="17">
        <f t="shared" si="2205"/>
        <v>0</v>
      </c>
      <c r="CJ331" s="17">
        <f t="shared" si="2205"/>
        <v>0</v>
      </c>
      <c r="CK331" s="17">
        <f t="shared" si="2205"/>
        <v>0</v>
      </c>
      <c r="CL331" s="17">
        <f t="shared" si="2205"/>
        <v>0</v>
      </c>
      <c r="CM331" s="17">
        <f t="shared" si="2205"/>
        <v>0</v>
      </c>
      <c r="CN331" s="17">
        <f t="shared" si="2205"/>
        <v>0</v>
      </c>
      <c r="CO331" s="17">
        <f t="shared" si="2205"/>
        <v>0</v>
      </c>
    </row>
    <row r="332" spans="1:93">
      <c r="B332" s="556"/>
      <c r="C332" s="556">
        <f t="shared" si="2159"/>
        <v>31</v>
      </c>
      <c r="D332" s="632">
        <f t="shared" si="2156"/>
        <v>-0.04</v>
      </c>
      <c r="E332" s="632"/>
      <c r="F332" s="632"/>
      <c r="G332" s="632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>
        <f>IF((AM297-$AL297)&gt;$D298,0,$D332*(AM301))</f>
        <v>-33015.599999999999</v>
      </c>
      <c r="AN332" s="17">
        <f t="shared" ref="AN332:CO332" si="2206">IF((AN297-$AL297)&gt;$D298,0,$D332*(AN301))</f>
        <v>-33345.760000000002</v>
      </c>
      <c r="AO332" s="17">
        <f t="shared" si="2206"/>
        <v>-33679.199999999997</v>
      </c>
      <c r="AP332" s="17">
        <f t="shared" si="2206"/>
        <v>-34016</v>
      </c>
      <c r="AQ332" s="17">
        <f t="shared" si="2206"/>
        <v>-34356.160000000003</v>
      </c>
      <c r="AR332" s="17">
        <f t="shared" si="2206"/>
        <v>-34699.72</v>
      </c>
      <c r="AS332" s="17">
        <f t="shared" si="2206"/>
        <v>-35046.720000000001</v>
      </c>
      <c r="AT332" s="17">
        <f t="shared" si="2206"/>
        <v>-35397.200000000004</v>
      </c>
      <c r="AU332" s="17">
        <f t="shared" si="2206"/>
        <v>-35751.160000000003</v>
      </c>
      <c r="AV332" s="17">
        <f t="shared" si="2206"/>
        <v>-36108.68</v>
      </c>
      <c r="AW332" s="17">
        <f t="shared" si="2206"/>
        <v>-36469.760000000002</v>
      </c>
      <c r="AX332" s="17">
        <f t="shared" si="2206"/>
        <v>-36834.44</v>
      </c>
      <c r="AY332" s="17">
        <f t="shared" si="2206"/>
        <v>-37202.800000000003</v>
      </c>
      <c r="AZ332" s="17">
        <f t="shared" si="2206"/>
        <v>-37574.840000000004</v>
      </c>
      <c r="BA332" s="17">
        <f t="shared" si="2206"/>
        <v>-37950.559999999998</v>
      </c>
      <c r="BB332" s="17">
        <f t="shared" si="2206"/>
        <v>-38330.080000000002</v>
      </c>
      <c r="BC332" s="17">
        <f t="shared" si="2206"/>
        <v>-38713.360000000001</v>
      </c>
      <c r="BD332" s="17">
        <f t="shared" si="2206"/>
        <v>-39100.520000000004</v>
      </c>
      <c r="BE332" s="17">
        <f t="shared" si="2206"/>
        <v>-39491.520000000004</v>
      </c>
      <c r="BF332" s="17">
        <f t="shared" si="2206"/>
        <v>-39886.44</v>
      </c>
      <c r="BG332" s="17">
        <f t="shared" si="2206"/>
        <v>-40285.279999999999</v>
      </c>
      <c r="BH332" s="17">
        <f t="shared" si="2206"/>
        <v>-40688.160000000003</v>
      </c>
      <c r="BI332" s="17">
        <f t="shared" si="2206"/>
        <v>-41095.040000000001</v>
      </c>
      <c r="BJ332" s="17">
        <f t="shared" si="2206"/>
        <v>-41505.96</v>
      </c>
      <c r="BK332" s="17">
        <f t="shared" si="2206"/>
        <v>-41921.040000000001</v>
      </c>
      <c r="BL332" s="17">
        <f t="shared" si="2206"/>
        <v>0</v>
      </c>
      <c r="BM332" s="17">
        <f t="shared" si="2206"/>
        <v>0</v>
      </c>
      <c r="BN332" s="17">
        <f t="shared" si="2206"/>
        <v>0</v>
      </c>
      <c r="BO332" s="17">
        <f t="shared" si="2206"/>
        <v>0</v>
      </c>
      <c r="BP332" s="17">
        <f t="shared" si="2206"/>
        <v>0</v>
      </c>
      <c r="BQ332" s="17">
        <f t="shared" si="2206"/>
        <v>0</v>
      </c>
      <c r="BR332" s="17">
        <f t="shared" si="2206"/>
        <v>0</v>
      </c>
      <c r="BS332" s="17">
        <f t="shared" si="2206"/>
        <v>0</v>
      </c>
      <c r="BT332" s="17">
        <f t="shared" si="2206"/>
        <v>0</v>
      </c>
      <c r="BU332" s="17">
        <f t="shared" si="2206"/>
        <v>0</v>
      </c>
      <c r="BV332" s="17">
        <f t="shared" si="2206"/>
        <v>0</v>
      </c>
      <c r="BW332" s="17">
        <f t="shared" si="2206"/>
        <v>0</v>
      </c>
      <c r="BX332" s="17">
        <f t="shared" si="2206"/>
        <v>0</v>
      </c>
      <c r="BY332" s="17">
        <f t="shared" si="2206"/>
        <v>0</v>
      </c>
      <c r="BZ332" s="17">
        <f t="shared" si="2206"/>
        <v>0</v>
      </c>
      <c r="CA332" s="17">
        <f t="shared" si="2206"/>
        <v>0</v>
      </c>
      <c r="CB332" s="17">
        <f t="shared" si="2206"/>
        <v>0</v>
      </c>
      <c r="CC332" s="17">
        <f t="shared" si="2206"/>
        <v>0</v>
      </c>
      <c r="CD332" s="17">
        <f t="shared" si="2206"/>
        <v>0</v>
      </c>
      <c r="CE332" s="17">
        <f t="shared" si="2206"/>
        <v>0</v>
      </c>
      <c r="CF332" s="17">
        <f t="shared" si="2206"/>
        <v>0</v>
      </c>
      <c r="CG332" s="17">
        <f t="shared" si="2206"/>
        <v>0</v>
      </c>
      <c r="CH332" s="17">
        <f t="shared" si="2206"/>
        <v>0</v>
      </c>
      <c r="CI332" s="17">
        <f t="shared" si="2206"/>
        <v>0</v>
      </c>
      <c r="CJ332" s="17">
        <f t="shared" si="2206"/>
        <v>0</v>
      </c>
      <c r="CK332" s="17">
        <f t="shared" si="2206"/>
        <v>0</v>
      </c>
      <c r="CL332" s="17">
        <f t="shared" si="2206"/>
        <v>0</v>
      </c>
      <c r="CM332" s="17">
        <f t="shared" si="2206"/>
        <v>0</v>
      </c>
      <c r="CN332" s="17">
        <f t="shared" si="2206"/>
        <v>0</v>
      </c>
      <c r="CO332" s="17">
        <f t="shared" si="2206"/>
        <v>0</v>
      </c>
    </row>
    <row r="333" spans="1:93">
      <c r="B333" s="556"/>
      <c r="C333" s="556">
        <f t="shared" si="2159"/>
        <v>32</v>
      </c>
      <c r="D333" s="632">
        <f t="shared" si="2156"/>
        <v>-0.04</v>
      </c>
      <c r="E333" s="632"/>
      <c r="F333" s="632"/>
      <c r="G333" s="632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>
        <f>IF((AN297-$AM297)&gt;$D298,0,$D333*(AN301))</f>
        <v>-33345.760000000002</v>
      </c>
      <c r="AO333" s="17">
        <f t="shared" ref="AO333:CO333" si="2207">IF((AO297-$AM297)&gt;$D298,0,$D333*(AO301))</f>
        <v>-33679.199999999997</v>
      </c>
      <c r="AP333" s="17">
        <f t="shared" si="2207"/>
        <v>-34016</v>
      </c>
      <c r="AQ333" s="17">
        <f t="shared" si="2207"/>
        <v>-34356.160000000003</v>
      </c>
      <c r="AR333" s="17">
        <f t="shared" si="2207"/>
        <v>-34699.72</v>
      </c>
      <c r="AS333" s="17">
        <f t="shared" si="2207"/>
        <v>-35046.720000000001</v>
      </c>
      <c r="AT333" s="17">
        <f t="shared" si="2207"/>
        <v>-35397.200000000004</v>
      </c>
      <c r="AU333" s="17">
        <f t="shared" si="2207"/>
        <v>-35751.160000000003</v>
      </c>
      <c r="AV333" s="17">
        <f t="shared" si="2207"/>
        <v>-36108.68</v>
      </c>
      <c r="AW333" s="17">
        <f t="shared" si="2207"/>
        <v>-36469.760000000002</v>
      </c>
      <c r="AX333" s="17">
        <f t="shared" si="2207"/>
        <v>-36834.44</v>
      </c>
      <c r="AY333" s="17">
        <f t="shared" si="2207"/>
        <v>-37202.800000000003</v>
      </c>
      <c r="AZ333" s="17">
        <f t="shared" si="2207"/>
        <v>-37574.840000000004</v>
      </c>
      <c r="BA333" s="17">
        <f t="shared" si="2207"/>
        <v>-37950.559999999998</v>
      </c>
      <c r="BB333" s="17">
        <f t="shared" si="2207"/>
        <v>-38330.080000000002</v>
      </c>
      <c r="BC333" s="17">
        <f t="shared" si="2207"/>
        <v>-38713.360000000001</v>
      </c>
      <c r="BD333" s="17">
        <f t="shared" si="2207"/>
        <v>-39100.520000000004</v>
      </c>
      <c r="BE333" s="17">
        <f t="shared" si="2207"/>
        <v>-39491.520000000004</v>
      </c>
      <c r="BF333" s="17">
        <f t="shared" si="2207"/>
        <v>-39886.44</v>
      </c>
      <c r="BG333" s="17">
        <f t="shared" si="2207"/>
        <v>-40285.279999999999</v>
      </c>
      <c r="BH333" s="17">
        <f t="shared" si="2207"/>
        <v>-40688.160000000003</v>
      </c>
      <c r="BI333" s="17">
        <f t="shared" si="2207"/>
        <v>-41095.040000000001</v>
      </c>
      <c r="BJ333" s="17">
        <f t="shared" si="2207"/>
        <v>-41505.96</v>
      </c>
      <c r="BK333" s="17">
        <f t="shared" si="2207"/>
        <v>-41921.040000000001</v>
      </c>
      <c r="BL333" s="17">
        <f t="shared" si="2207"/>
        <v>-42340.24</v>
      </c>
      <c r="BM333" s="17">
        <f t="shared" si="2207"/>
        <v>0</v>
      </c>
      <c r="BN333" s="17">
        <f t="shared" si="2207"/>
        <v>0</v>
      </c>
      <c r="BO333" s="17">
        <f t="shared" si="2207"/>
        <v>0</v>
      </c>
      <c r="BP333" s="17">
        <f t="shared" si="2207"/>
        <v>0</v>
      </c>
      <c r="BQ333" s="17">
        <f t="shared" si="2207"/>
        <v>0</v>
      </c>
      <c r="BR333" s="17">
        <f t="shared" si="2207"/>
        <v>0</v>
      </c>
      <c r="BS333" s="17">
        <f t="shared" si="2207"/>
        <v>0</v>
      </c>
      <c r="BT333" s="17">
        <f t="shared" si="2207"/>
        <v>0</v>
      </c>
      <c r="BU333" s="17">
        <f t="shared" si="2207"/>
        <v>0</v>
      </c>
      <c r="BV333" s="17">
        <f t="shared" si="2207"/>
        <v>0</v>
      </c>
      <c r="BW333" s="17">
        <f t="shared" si="2207"/>
        <v>0</v>
      </c>
      <c r="BX333" s="17">
        <f t="shared" si="2207"/>
        <v>0</v>
      </c>
      <c r="BY333" s="17">
        <f t="shared" si="2207"/>
        <v>0</v>
      </c>
      <c r="BZ333" s="17">
        <f t="shared" si="2207"/>
        <v>0</v>
      </c>
      <c r="CA333" s="17">
        <f t="shared" si="2207"/>
        <v>0</v>
      </c>
      <c r="CB333" s="17">
        <f t="shared" si="2207"/>
        <v>0</v>
      </c>
      <c r="CC333" s="17">
        <f t="shared" si="2207"/>
        <v>0</v>
      </c>
      <c r="CD333" s="17">
        <f t="shared" si="2207"/>
        <v>0</v>
      </c>
      <c r="CE333" s="17">
        <f t="shared" si="2207"/>
        <v>0</v>
      </c>
      <c r="CF333" s="17">
        <f t="shared" si="2207"/>
        <v>0</v>
      </c>
      <c r="CG333" s="17">
        <f t="shared" si="2207"/>
        <v>0</v>
      </c>
      <c r="CH333" s="17">
        <f t="shared" si="2207"/>
        <v>0</v>
      </c>
      <c r="CI333" s="17">
        <f t="shared" si="2207"/>
        <v>0</v>
      </c>
      <c r="CJ333" s="17">
        <f t="shared" si="2207"/>
        <v>0</v>
      </c>
      <c r="CK333" s="17">
        <f t="shared" si="2207"/>
        <v>0</v>
      </c>
      <c r="CL333" s="17">
        <f t="shared" si="2207"/>
        <v>0</v>
      </c>
      <c r="CM333" s="17">
        <f t="shared" si="2207"/>
        <v>0</v>
      </c>
      <c r="CN333" s="17">
        <f t="shared" si="2207"/>
        <v>0</v>
      </c>
      <c r="CO333" s="17">
        <f t="shared" si="2207"/>
        <v>0</v>
      </c>
    </row>
    <row r="334" spans="1:93">
      <c r="B334" s="556"/>
      <c r="C334" s="556">
        <f t="shared" si="2159"/>
        <v>33</v>
      </c>
      <c r="D334" s="632">
        <f t="shared" si="2156"/>
        <v>-0.04</v>
      </c>
      <c r="E334" s="632"/>
      <c r="F334" s="632"/>
      <c r="G334" s="632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641"/>
      <c r="AO334" s="17">
        <f>IF((AO297-$AN297)&gt;$D298,0,$D334*(AO301))</f>
        <v>-33679.199999999997</v>
      </c>
      <c r="AP334" s="17">
        <f t="shared" ref="AP334:CO334" si="2208">IF((AP297-$AN297)&gt;$D298,0,$D334*(AP301))</f>
        <v>-34016</v>
      </c>
      <c r="AQ334" s="17">
        <f t="shared" si="2208"/>
        <v>-34356.160000000003</v>
      </c>
      <c r="AR334" s="17">
        <f t="shared" si="2208"/>
        <v>-34699.72</v>
      </c>
      <c r="AS334" s="17">
        <f t="shared" si="2208"/>
        <v>-35046.720000000001</v>
      </c>
      <c r="AT334" s="17">
        <f t="shared" si="2208"/>
        <v>-35397.200000000004</v>
      </c>
      <c r="AU334" s="17">
        <f t="shared" si="2208"/>
        <v>-35751.160000000003</v>
      </c>
      <c r="AV334" s="17">
        <f t="shared" si="2208"/>
        <v>-36108.68</v>
      </c>
      <c r="AW334" s="17">
        <f t="shared" si="2208"/>
        <v>-36469.760000000002</v>
      </c>
      <c r="AX334" s="17">
        <f t="shared" si="2208"/>
        <v>-36834.44</v>
      </c>
      <c r="AY334" s="17">
        <f t="shared" si="2208"/>
        <v>-37202.800000000003</v>
      </c>
      <c r="AZ334" s="17">
        <f t="shared" si="2208"/>
        <v>-37574.840000000004</v>
      </c>
      <c r="BA334" s="17">
        <f t="shared" si="2208"/>
        <v>-37950.559999999998</v>
      </c>
      <c r="BB334" s="17">
        <f t="shared" si="2208"/>
        <v>-38330.080000000002</v>
      </c>
      <c r="BC334" s="17">
        <f t="shared" si="2208"/>
        <v>-38713.360000000001</v>
      </c>
      <c r="BD334" s="17">
        <f t="shared" si="2208"/>
        <v>-39100.520000000004</v>
      </c>
      <c r="BE334" s="17">
        <f t="shared" si="2208"/>
        <v>-39491.520000000004</v>
      </c>
      <c r="BF334" s="17">
        <f t="shared" si="2208"/>
        <v>-39886.44</v>
      </c>
      <c r="BG334" s="17">
        <f t="shared" si="2208"/>
        <v>-40285.279999999999</v>
      </c>
      <c r="BH334" s="17">
        <f t="shared" si="2208"/>
        <v>-40688.160000000003</v>
      </c>
      <c r="BI334" s="17">
        <f t="shared" si="2208"/>
        <v>-41095.040000000001</v>
      </c>
      <c r="BJ334" s="17">
        <f t="shared" si="2208"/>
        <v>-41505.96</v>
      </c>
      <c r="BK334" s="17">
        <f t="shared" si="2208"/>
        <v>-41921.040000000001</v>
      </c>
      <c r="BL334" s="17">
        <f t="shared" si="2208"/>
        <v>-42340.24</v>
      </c>
      <c r="BM334" s="17">
        <f t="shared" si="2208"/>
        <v>-42763.64</v>
      </c>
      <c r="BN334" s="17">
        <f t="shared" si="2208"/>
        <v>0</v>
      </c>
      <c r="BO334" s="17">
        <f t="shared" si="2208"/>
        <v>0</v>
      </c>
      <c r="BP334" s="17">
        <f t="shared" si="2208"/>
        <v>0</v>
      </c>
      <c r="BQ334" s="17">
        <f t="shared" si="2208"/>
        <v>0</v>
      </c>
      <c r="BR334" s="17">
        <f t="shared" si="2208"/>
        <v>0</v>
      </c>
      <c r="BS334" s="17">
        <f t="shared" si="2208"/>
        <v>0</v>
      </c>
      <c r="BT334" s="17">
        <f t="shared" si="2208"/>
        <v>0</v>
      </c>
      <c r="BU334" s="17">
        <f t="shared" si="2208"/>
        <v>0</v>
      </c>
      <c r="BV334" s="17">
        <f t="shared" si="2208"/>
        <v>0</v>
      </c>
      <c r="BW334" s="17">
        <f t="shared" si="2208"/>
        <v>0</v>
      </c>
      <c r="BX334" s="17">
        <f t="shared" si="2208"/>
        <v>0</v>
      </c>
      <c r="BY334" s="17">
        <f t="shared" si="2208"/>
        <v>0</v>
      </c>
      <c r="BZ334" s="17">
        <f t="shared" si="2208"/>
        <v>0</v>
      </c>
      <c r="CA334" s="17">
        <f t="shared" si="2208"/>
        <v>0</v>
      </c>
      <c r="CB334" s="17">
        <f t="shared" si="2208"/>
        <v>0</v>
      </c>
      <c r="CC334" s="17">
        <f t="shared" si="2208"/>
        <v>0</v>
      </c>
      <c r="CD334" s="17">
        <f t="shared" si="2208"/>
        <v>0</v>
      </c>
      <c r="CE334" s="17">
        <f t="shared" si="2208"/>
        <v>0</v>
      </c>
      <c r="CF334" s="17">
        <f t="shared" si="2208"/>
        <v>0</v>
      </c>
      <c r="CG334" s="17">
        <f t="shared" si="2208"/>
        <v>0</v>
      </c>
      <c r="CH334" s="17">
        <f t="shared" si="2208"/>
        <v>0</v>
      </c>
      <c r="CI334" s="17">
        <f t="shared" si="2208"/>
        <v>0</v>
      </c>
      <c r="CJ334" s="17">
        <f t="shared" si="2208"/>
        <v>0</v>
      </c>
      <c r="CK334" s="17">
        <f t="shared" si="2208"/>
        <v>0</v>
      </c>
      <c r="CL334" s="17">
        <f t="shared" si="2208"/>
        <v>0</v>
      </c>
      <c r="CM334" s="17">
        <f t="shared" si="2208"/>
        <v>0</v>
      </c>
      <c r="CN334" s="17">
        <f t="shared" si="2208"/>
        <v>0</v>
      </c>
      <c r="CO334" s="17">
        <f t="shared" si="2208"/>
        <v>0</v>
      </c>
    </row>
    <row r="335" spans="1:93">
      <c r="B335" s="556"/>
      <c r="C335" s="556">
        <f t="shared" si="2159"/>
        <v>34</v>
      </c>
      <c r="D335" s="632">
        <f t="shared" si="2156"/>
        <v>-0.04</v>
      </c>
      <c r="E335" s="632"/>
      <c r="F335" s="632"/>
      <c r="G335" s="632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>
        <f>IF((AP297-$AO297)&gt;$D298,0,$D335*(AP301))</f>
        <v>-34016</v>
      </c>
      <c r="AQ335" s="17">
        <f t="shared" ref="AQ335:CO335" si="2209">IF((AQ297-$AO297)&gt;$D298,0,$D335*(AQ301))</f>
        <v>-34356.160000000003</v>
      </c>
      <c r="AR335" s="17">
        <f t="shared" si="2209"/>
        <v>-34699.72</v>
      </c>
      <c r="AS335" s="17">
        <f t="shared" si="2209"/>
        <v>-35046.720000000001</v>
      </c>
      <c r="AT335" s="17">
        <f t="shared" si="2209"/>
        <v>-35397.200000000004</v>
      </c>
      <c r="AU335" s="17">
        <f t="shared" si="2209"/>
        <v>-35751.160000000003</v>
      </c>
      <c r="AV335" s="17">
        <f t="shared" si="2209"/>
        <v>-36108.68</v>
      </c>
      <c r="AW335" s="17">
        <f t="shared" si="2209"/>
        <v>-36469.760000000002</v>
      </c>
      <c r="AX335" s="17">
        <f t="shared" si="2209"/>
        <v>-36834.44</v>
      </c>
      <c r="AY335" s="17">
        <f t="shared" si="2209"/>
        <v>-37202.800000000003</v>
      </c>
      <c r="AZ335" s="17">
        <f t="shared" si="2209"/>
        <v>-37574.840000000004</v>
      </c>
      <c r="BA335" s="17">
        <f t="shared" si="2209"/>
        <v>-37950.559999999998</v>
      </c>
      <c r="BB335" s="17">
        <f t="shared" si="2209"/>
        <v>-38330.080000000002</v>
      </c>
      <c r="BC335" s="17">
        <f t="shared" si="2209"/>
        <v>-38713.360000000001</v>
      </c>
      <c r="BD335" s="17">
        <f t="shared" si="2209"/>
        <v>-39100.520000000004</v>
      </c>
      <c r="BE335" s="17">
        <f t="shared" si="2209"/>
        <v>-39491.520000000004</v>
      </c>
      <c r="BF335" s="17">
        <f t="shared" si="2209"/>
        <v>-39886.44</v>
      </c>
      <c r="BG335" s="17">
        <f t="shared" si="2209"/>
        <v>-40285.279999999999</v>
      </c>
      <c r="BH335" s="17">
        <f t="shared" si="2209"/>
        <v>-40688.160000000003</v>
      </c>
      <c r="BI335" s="17">
        <f t="shared" si="2209"/>
        <v>-41095.040000000001</v>
      </c>
      <c r="BJ335" s="17">
        <f t="shared" si="2209"/>
        <v>-41505.96</v>
      </c>
      <c r="BK335" s="17">
        <f t="shared" si="2209"/>
        <v>-41921.040000000001</v>
      </c>
      <c r="BL335" s="17">
        <f t="shared" si="2209"/>
        <v>-42340.24</v>
      </c>
      <c r="BM335" s="17">
        <f t="shared" si="2209"/>
        <v>-42763.64</v>
      </c>
      <c r="BN335" s="17">
        <f t="shared" si="2209"/>
        <v>-43191.28</v>
      </c>
      <c r="BO335" s="17">
        <f t="shared" si="2209"/>
        <v>0</v>
      </c>
      <c r="BP335" s="17">
        <f t="shared" si="2209"/>
        <v>0</v>
      </c>
      <c r="BQ335" s="17">
        <f t="shared" si="2209"/>
        <v>0</v>
      </c>
      <c r="BR335" s="17">
        <f t="shared" si="2209"/>
        <v>0</v>
      </c>
      <c r="BS335" s="17">
        <f t="shared" si="2209"/>
        <v>0</v>
      </c>
      <c r="BT335" s="17">
        <f t="shared" si="2209"/>
        <v>0</v>
      </c>
      <c r="BU335" s="17">
        <f t="shared" si="2209"/>
        <v>0</v>
      </c>
      <c r="BV335" s="17">
        <f t="shared" si="2209"/>
        <v>0</v>
      </c>
      <c r="BW335" s="17">
        <f t="shared" si="2209"/>
        <v>0</v>
      </c>
      <c r="BX335" s="17">
        <f t="shared" si="2209"/>
        <v>0</v>
      </c>
      <c r="BY335" s="17">
        <f t="shared" si="2209"/>
        <v>0</v>
      </c>
      <c r="BZ335" s="17">
        <f t="shared" si="2209"/>
        <v>0</v>
      </c>
      <c r="CA335" s="17">
        <f t="shared" si="2209"/>
        <v>0</v>
      </c>
      <c r="CB335" s="17">
        <f t="shared" si="2209"/>
        <v>0</v>
      </c>
      <c r="CC335" s="17">
        <f t="shared" si="2209"/>
        <v>0</v>
      </c>
      <c r="CD335" s="17">
        <f t="shared" si="2209"/>
        <v>0</v>
      </c>
      <c r="CE335" s="17">
        <f t="shared" si="2209"/>
        <v>0</v>
      </c>
      <c r="CF335" s="17">
        <f t="shared" si="2209"/>
        <v>0</v>
      </c>
      <c r="CG335" s="17">
        <f t="shared" si="2209"/>
        <v>0</v>
      </c>
      <c r="CH335" s="17">
        <f t="shared" si="2209"/>
        <v>0</v>
      </c>
      <c r="CI335" s="17">
        <f t="shared" si="2209"/>
        <v>0</v>
      </c>
      <c r="CJ335" s="17">
        <f t="shared" si="2209"/>
        <v>0</v>
      </c>
      <c r="CK335" s="17">
        <f t="shared" si="2209"/>
        <v>0</v>
      </c>
      <c r="CL335" s="17">
        <f t="shared" si="2209"/>
        <v>0</v>
      </c>
      <c r="CM335" s="17">
        <f t="shared" si="2209"/>
        <v>0</v>
      </c>
      <c r="CN335" s="17">
        <f t="shared" si="2209"/>
        <v>0</v>
      </c>
      <c r="CO335" s="17">
        <f t="shared" si="2209"/>
        <v>0</v>
      </c>
    </row>
    <row r="336" spans="1:93">
      <c r="B336" s="556"/>
      <c r="C336" s="556">
        <f t="shared" si="2159"/>
        <v>35</v>
      </c>
      <c r="D336" s="632">
        <f t="shared" si="2156"/>
        <v>-0.04</v>
      </c>
      <c r="E336" s="632"/>
      <c r="F336" s="632"/>
      <c r="G336" s="632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>
        <f>IF((AQ297-$AP297)&gt;$D298,0,$D336*(AQ301))</f>
        <v>-34356.160000000003</v>
      </c>
      <c r="AR336" s="17">
        <f t="shared" ref="AR336:CO336" si="2210">IF((AR297-$AP297)&gt;$D298,0,$D336*(AR301))</f>
        <v>-34699.72</v>
      </c>
      <c r="AS336" s="17">
        <f t="shared" si="2210"/>
        <v>-35046.720000000001</v>
      </c>
      <c r="AT336" s="17">
        <f t="shared" si="2210"/>
        <v>-35397.200000000004</v>
      </c>
      <c r="AU336" s="17">
        <f t="shared" si="2210"/>
        <v>-35751.160000000003</v>
      </c>
      <c r="AV336" s="17">
        <f t="shared" si="2210"/>
        <v>-36108.68</v>
      </c>
      <c r="AW336" s="17">
        <f t="shared" si="2210"/>
        <v>-36469.760000000002</v>
      </c>
      <c r="AX336" s="17">
        <f t="shared" si="2210"/>
        <v>-36834.44</v>
      </c>
      <c r="AY336" s="17">
        <f t="shared" si="2210"/>
        <v>-37202.800000000003</v>
      </c>
      <c r="AZ336" s="17">
        <f t="shared" si="2210"/>
        <v>-37574.840000000004</v>
      </c>
      <c r="BA336" s="17">
        <f t="shared" si="2210"/>
        <v>-37950.559999999998</v>
      </c>
      <c r="BB336" s="17">
        <f t="shared" si="2210"/>
        <v>-38330.080000000002</v>
      </c>
      <c r="BC336" s="17">
        <f t="shared" si="2210"/>
        <v>-38713.360000000001</v>
      </c>
      <c r="BD336" s="17">
        <f t="shared" si="2210"/>
        <v>-39100.520000000004</v>
      </c>
      <c r="BE336" s="17">
        <f t="shared" si="2210"/>
        <v>-39491.520000000004</v>
      </c>
      <c r="BF336" s="17">
        <f t="shared" si="2210"/>
        <v>-39886.44</v>
      </c>
      <c r="BG336" s="17">
        <f t="shared" si="2210"/>
        <v>-40285.279999999999</v>
      </c>
      <c r="BH336" s="17">
        <f t="shared" si="2210"/>
        <v>-40688.160000000003</v>
      </c>
      <c r="BI336" s="17">
        <f t="shared" si="2210"/>
        <v>-41095.040000000001</v>
      </c>
      <c r="BJ336" s="17">
        <f t="shared" si="2210"/>
        <v>-41505.96</v>
      </c>
      <c r="BK336" s="17">
        <f t="shared" si="2210"/>
        <v>-41921.040000000001</v>
      </c>
      <c r="BL336" s="17">
        <f t="shared" si="2210"/>
        <v>-42340.24</v>
      </c>
      <c r="BM336" s="17">
        <f t="shared" si="2210"/>
        <v>-42763.64</v>
      </c>
      <c r="BN336" s="17">
        <f t="shared" si="2210"/>
        <v>-43191.28</v>
      </c>
      <c r="BO336" s="17">
        <f t="shared" si="2210"/>
        <v>-43623.200000000004</v>
      </c>
      <c r="BP336" s="17">
        <f t="shared" si="2210"/>
        <v>0</v>
      </c>
      <c r="BQ336" s="17">
        <f t="shared" si="2210"/>
        <v>0</v>
      </c>
      <c r="BR336" s="17">
        <f t="shared" si="2210"/>
        <v>0</v>
      </c>
      <c r="BS336" s="17">
        <f t="shared" si="2210"/>
        <v>0</v>
      </c>
      <c r="BT336" s="17">
        <f t="shared" si="2210"/>
        <v>0</v>
      </c>
      <c r="BU336" s="17">
        <f t="shared" si="2210"/>
        <v>0</v>
      </c>
      <c r="BV336" s="17">
        <f t="shared" si="2210"/>
        <v>0</v>
      </c>
      <c r="BW336" s="17">
        <f t="shared" si="2210"/>
        <v>0</v>
      </c>
      <c r="BX336" s="17">
        <f t="shared" si="2210"/>
        <v>0</v>
      </c>
      <c r="BY336" s="17">
        <f t="shared" si="2210"/>
        <v>0</v>
      </c>
      <c r="BZ336" s="17">
        <f t="shared" si="2210"/>
        <v>0</v>
      </c>
      <c r="CA336" s="17">
        <f t="shared" si="2210"/>
        <v>0</v>
      </c>
      <c r="CB336" s="17">
        <f t="shared" si="2210"/>
        <v>0</v>
      </c>
      <c r="CC336" s="17">
        <f t="shared" si="2210"/>
        <v>0</v>
      </c>
      <c r="CD336" s="17">
        <f t="shared" si="2210"/>
        <v>0</v>
      </c>
      <c r="CE336" s="17">
        <f t="shared" si="2210"/>
        <v>0</v>
      </c>
      <c r="CF336" s="17">
        <f t="shared" si="2210"/>
        <v>0</v>
      </c>
      <c r="CG336" s="17">
        <f t="shared" si="2210"/>
        <v>0</v>
      </c>
      <c r="CH336" s="17">
        <f t="shared" si="2210"/>
        <v>0</v>
      </c>
      <c r="CI336" s="17">
        <f t="shared" si="2210"/>
        <v>0</v>
      </c>
      <c r="CJ336" s="17">
        <f t="shared" si="2210"/>
        <v>0</v>
      </c>
      <c r="CK336" s="17">
        <f t="shared" si="2210"/>
        <v>0</v>
      </c>
      <c r="CL336" s="17">
        <f t="shared" si="2210"/>
        <v>0</v>
      </c>
      <c r="CM336" s="17">
        <f t="shared" si="2210"/>
        <v>0</v>
      </c>
      <c r="CN336" s="17">
        <f t="shared" si="2210"/>
        <v>0</v>
      </c>
      <c r="CO336" s="17">
        <f t="shared" si="2210"/>
        <v>0</v>
      </c>
    </row>
    <row r="337" spans="2:93">
      <c r="B337" s="556"/>
      <c r="C337" s="556">
        <f t="shared" si="2159"/>
        <v>36</v>
      </c>
      <c r="D337" s="632">
        <f t="shared" si="2156"/>
        <v>-0.04</v>
      </c>
      <c r="E337" s="632"/>
      <c r="F337" s="632"/>
      <c r="G337" s="632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>
        <f>IF((AR297-$AQ297)&gt;$D298,0,$D337*(AR301))</f>
        <v>-34699.72</v>
      </c>
      <c r="AS337" s="17">
        <f t="shared" ref="AS337:CO337" si="2211">IF((AS297-$AQ297)&gt;$D298,0,$D337*(AS301))</f>
        <v>-35046.720000000001</v>
      </c>
      <c r="AT337" s="17">
        <f t="shared" si="2211"/>
        <v>-35397.200000000004</v>
      </c>
      <c r="AU337" s="17">
        <f t="shared" si="2211"/>
        <v>-35751.160000000003</v>
      </c>
      <c r="AV337" s="17">
        <f t="shared" si="2211"/>
        <v>-36108.68</v>
      </c>
      <c r="AW337" s="17">
        <f t="shared" si="2211"/>
        <v>-36469.760000000002</v>
      </c>
      <c r="AX337" s="17">
        <f t="shared" si="2211"/>
        <v>-36834.44</v>
      </c>
      <c r="AY337" s="17">
        <f t="shared" si="2211"/>
        <v>-37202.800000000003</v>
      </c>
      <c r="AZ337" s="17">
        <f t="shared" si="2211"/>
        <v>-37574.840000000004</v>
      </c>
      <c r="BA337" s="17">
        <f t="shared" si="2211"/>
        <v>-37950.559999999998</v>
      </c>
      <c r="BB337" s="17">
        <f t="shared" si="2211"/>
        <v>-38330.080000000002</v>
      </c>
      <c r="BC337" s="17">
        <f t="shared" si="2211"/>
        <v>-38713.360000000001</v>
      </c>
      <c r="BD337" s="17">
        <f t="shared" si="2211"/>
        <v>-39100.520000000004</v>
      </c>
      <c r="BE337" s="17">
        <f t="shared" si="2211"/>
        <v>-39491.520000000004</v>
      </c>
      <c r="BF337" s="17">
        <f t="shared" si="2211"/>
        <v>-39886.44</v>
      </c>
      <c r="BG337" s="17">
        <f t="shared" si="2211"/>
        <v>-40285.279999999999</v>
      </c>
      <c r="BH337" s="17">
        <f t="shared" si="2211"/>
        <v>-40688.160000000003</v>
      </c>
      <c r="BI337" s="17">
        <f t="shared" si="2211"/>
        <v>-41095.040000000001</v>
      </c>
      <c r="BJ337" s="17">
        <f t="shared" si="2211"/>
        <v>-41505.96</v>
      </c>
      <c r="BK337" s="17">
        <f t="shared" si="2211"/>
        <v>-41921.040000000001</v>
      </c>
      <c r="BL337" s="17">
        <f t="shared" si="2211"/>
        <v>-42340.24</v>
      </c>
      <c r="BM337" s="17">
        <f t="shared" si="2211"/>
        <v>-42763.64</v>
      </c>
      <c r="BN337" s="17">
        <f t="shared" si="2211"/>
        <v>-43191.28</v>
      </c>
      <c r="BO337" s="17">
        <f t="shared" si="2211"/>
        <v>-43623.200000000004</v>
      </c>
      <c r="BP337" s="17">
        <f t="shared" si="2211"/>
        <v>-44059.44</v>
      </c>
      <c r="BQ337" s="17">
        <f t="shared" si="2211"/>
        <v>0</v>
      </c>
      <c r="BR337" s="17">
        <f t="shared" si="2211"/>
        <v>0</v>
      </c>
      <c r="BS337" s="17">
        <f t="shared" si="2211"/>
        <v>0</v>
      </c>
      <c r="BT337" s="17">
        <f t="shared" si="2211"/>
        <v>0</v>
      </c>
      <c r="BU337" s="17">
        <f t="shared" si="2211"/>
        <v>0</v>
      </c>
      <c r="BV337" s="17">
        <f t="shared" si="2211"/>
        <v>0</v>
      </c>
      <c r="BW337" s="17">
        <f t="shared" si="2211"/>
        <v>0</v>
      </c>
      <c r="BX337" s="17">
        <f t="shared" si="2211"/>
        <v>0</v>
      </c>
      <c r="BY337" s="17">
        <f t="shared" si="2211"/>
        <v>0</v>
      </c>
      <c r="BZ337" s="17">
        <f t="shared" si="2211"/>
        <v>0</v>
      </c>
      <c r="CA337" s="17">
        <f t="shared" si="2211"/>
        <v>0</v>
      </c>
      <c r="CB337" s="17">
        <f t="shared" si="2211"/>
        <v>0</v>
      </c>
      <c r="CC337" s="17">
        <f t="shared" si="2211"/>
        <v>0</v>
      </c>
      <c r="CD337" s="17">
        <f t="shared" si="2211"/>
        <v>0</v>
      </c>
      <c r="CE337" s="17">
        <f t="shared" si="2211"/>
        <v>0</v>
      </c>
      <c r="CF337" s="17">
        <f t="shared" si="2211"/>
        <v>0</v>
      </c>
      <c r="CG337" s="17">
        <f t="shared" si="2211"/>
        <v>0</v>
      </c>
      <c r="CH337" s="17">
        <f t="shared" si="2211"/>
        <v>0</v>
      </c>
      <c r="CI337" s="17">
        <f t="shared" si="2211"/>
        <v>0</v>
      </c>
      <c r="CJ337" s="17">
        <f t="shared" si="2211"/>
        <v>0</v>
      </c>
      <c r="CK337" s="17">
        <f t="shared" si="2211"/>
        <v>0</v>
      </c>
      <c r="CL337" s="17">
        <f t="shared" si="2211"/>
        <v>0</v>
      </c>
      <c r="CM337" s="17">
        <f t="shared" si="2211"/>
        <v>0</v>
      </c>
      <c r="CN337" s="17">
        <f t="shared" si="2211"/>
        <v>0</v>
      </c>
      <c r="CO337" s="17">
        <f t="shared" si="2211"/>
        <v>0</v>
      </c>
    </row>
    <row r="338" spans="2:93">
      <c r="B338" s="556"/>
      <c r="C338" s="556">
        <f t="shared" si="2159"/>
        <v>37</v>
      </c>
      <c r="D338" s="632">
        <f t="shared" si="2156"/>
        <v>-0.04</v>
      </c>
      <c r="E338" s="632"/>
      <c r="F338" s="632"/>
      <c r="G338" s="632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>
        <f>IF((AS297-$AR297)&gt;$D298,0,$D338*(AS301))</f>
        <v>-35046.720000000001</v>
      </c>
      <c r="AT338" s="17">
        <f t="shared" ref="AT338:CO338" si="2212">IF((AT297-$AR297)&gt;$D298,0,$D338*(AT301))</f>
        <v>-35397.200000000004</v>
      </c>
      <c r="AU338" s="17">
        <f t="shared" si="2212"/>
        <v>-35751.160000000003</v>
      </c>
      <c r="AV338" s="17">
        <f t="shared" si="2212"/>
        <v>-36108.68</v>
      </c>
      <c r="AW338" s="17">
        <f t="shared" si="2212"/>
        <v>-36469.760000000002</v>
      </c>
      <c r="AX338" s="17">
        <f t="shared" si="2212"/>
        <v>-36834.44</v>
      </c>
      <c r="AY338" s="17">
        <f t="shared" si="2212"/>
        <v>-37202.800000000003</v>
      </c>
      <c r="AZ338" s="17">
        <f t="shared" si="2212"/>
        <v>-37574.840000000004</v>
      </c>
      <c r="BA338" s="17">
        <f t="shared" si="2212"/>
        <v>-37950.559999999998</v>
      </c>
      <c r="BB338" s="17">
        <f t="shared" si="2212"/>
        <v>-38330.080000000002</v>
      </c>
      <c r="BC338" s="17">
        <f t="shared" si="2212"/>
        <v>-38713.360000000001</v>
      </c>
      <c r="BD338" s="17">
        <f t="shared" si="2212"/>
        <v>-39100.520000000004</v>
      </c>
      <c r="BE338" s="17">
        <f t="shared" si="2212"/>
        <v>-39491.520000000004</v>
      </c>
      <c r="BF338" s="17">
        <f t="shared" si="2212"/>
        <v>-39886.44</v>
      </c>
      <c r="BG338" s="17">
        <f t="shared" si="2212"/>
        <v>-40285.279999999999</v>
      </c>
      <c r="BH338" s="17">
        <f t="shared" si="2212"/>
        <v>-40688.160000000003</v>
      </c>
      <c r="BI338" s="17">
        <f t="shared" si="2212"/>
        <v>-41095.040000000001</v>
      </c>
      <c r="BJ338" s="17">
        <f t="shared" si="2212"/>
        <v>-41505.96</v>
      </c>
      <c r="BK338" s="17">
        <f t="shared" si="2212"/>
        <v>-41921.040000000001</v>
      </c>
      <c r="BL338" s="17">
        <f t="shared" si="2212"/>
        <v>-42340.24</v>
      </c>
      <c r="BM338" s="17">
        <f t="shared" si="2212"/>
        <v>-42763.64</v>
      </c>
      <c r="BN338" s="17">
        <f t="shared" si="2212"/>
        <v>-43191.28</v>
      </c>
      <c r="BO338" s="17">
        <f t="shared" si="2212"/>
        <v>-43623.200000000004</v>
      </c>
      <c r="BP338" s="17">
        <f t="shared" si="2212"/>
        <v>-44059.44</v>
      </c>
      <c r="BQ338" s="17">
        <f t="shared" si="2212"/>
        <v>-44500.04</v>
      </c>
      <c r="BR338" s="17">
        <f t="shared" si="2212"/>
        <v>0</v>
      </c>
      <c r="BS338" s="17">
        <f t="shared" si="2212"/>
        <v>0</v>
      </c>
      <c r="BT338" s="17">
        <f t="shared" si="2212"/>
        <v>0</v>
      </c>
      <c r="BU338" s="17">
        <f t="shared" si="2212"/>
        <v>0</v>
      </c>
      <c r="BV338" s="17">
        <f t="shared" si="2212"/>
        <v>0</v>
      </c>
      <c r="BW338" s="17">
        <f t="shared" si="2212"/>
        <v>0</v>
      </c>
      <c r="BX338" s="17">
        <f t="shared" si="2212"/>
        <v>0</v>
      </c>
      <c r="BY338" s="17">
        <f t="shared" si="2212"/>
        <v>0</v>
      </c>
      <c r="BZ338" s="17">
        <f t="shared" si="2212"/>
        <v>0</v>
      </c>
      <c r="CA338" s="17">
        <f t="shared" si="2212"/>
        <v>0</v>
      </c>
      <c r="CB338" s="17">
        <f t="shared" si="2212"/>
        <v>0</v>
      </c>
      <c r="CC338" s="17">
        <f t="shared" si="2212"/>
        <v>0</v>
      </c>
      <c r="CD338" s="17">
        <f t="shared" si="2212"/>
        <v>0</v>
      </c>
      <c r="CE338" s="17">
        <f t="shared" si="2212"/>
        <v>0</v>
      </c>
      <c r="CF338" s="17">
        <f t="shared" si="2212"/>
        <v>0</v>
      </c>
      <c r="CG338" s="17">
        <f t="shared" si="2212"/>
        <v>0</v>
      </c>
      <c r="CH338" s="17">
        <f t="shared" si="2212"/>
        <v>0</v>
      </c>
      <c r="CI338" s="17">
        <f t="shared" si="2212"/>
        <v>0</v>
      </c>
      <c r="CJ338" s="17">
        <f t="shared" si="2212"/>
        <v>0</v>
      </c>
      <c r="CK338" s="17">
        <f t="shared" si="2212"/>
        <v>0</v>
      </c>
      <c r="CL338" s="17">
        <f t="shared" si="2212"/>
        <v>0</v>
      </c>
      <c r="CM338" s="17">
        <f t="shared" si="2212"/>
        <v>0</v>
      </c>
      <c r="CN338" s="17">
        <f t="shared" si="2212"/>
        <v>0</v>
      </c>
      <c r="CO338" s="17">
        <f t="shared" si="2212"/>
        <v>0</v>
      </c>
    </row>
    <row r="339" spans="2:93">
      <c r="B339" s="556"/>
      <c r="C339" s="556">
        <f t="shared" si="2159"/>
        <v>38</v>
      </c>
      <c r="D339" s="632">
        <f t="shared" si="2156"/>
        <v>-0.04</v>
      </c>
      <c r="E339" s="632"/>
      <c r="F339" s="632"/>
      <c r="G339" s="632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>
        <f>IF((AT297-$AS297)&gt;$D298,0,$D339*(AT301))</f>
        <v>-35397.200000000004</v>
      </c>
      <c r="AU339" s="17">
        <f t="shared" ref="AU339:CO339" si="2213">IF((AU297-$AS297)&gt;$D298,0,$D339*(AU301))</f>
        <v>-35751.160000000003</v>
      </c>
      <c r="AV339" s="17">
        <f t="shared" si="2213"/>
        <v>-36108.68</v>
      </c>
      <c r="AW339" s="17">
        <f t="shared" si="2213"/>
        <v>-36469.760000000002</v>
      </c>
      <c r="AX339" s="17">
        <f t="shared" si="2213"/>
        <v>-36834.44</v>
      </c>
      <c r="AY339" s="17">
        <f t="shared" si="2213"/>
        <v>-37202.800000000003</v>
      </c>
      <c r="AZ339" s="17">
        <f t="shared" si="2213"/>
        <v>-37574.840000000004</v>
      </c>
      <c r="BA339" s="17">
        <f t="shared" si="2213"/>
        <v>-37950.559999999998</v>
      </c>
      <c r="BB339" s="17">
        <f t="shared" si="2213"/>
        <v>-38330.080000000002</v>
      </c>
      <c r="BC339" s="17">
        <f t="shared" si="2213"/>
        <v>-38713.360000000001</v>
      </c>
      <c r="BD339" s="17">
        <f t="shared" si="2213"/>
        <v>-39100.520000000004</v>
      </c>
      <c r="BE339" s="17">
        <f t="shared" si="2213"/>
        <v>-39491.520000000004</v>
      </c>
      <c r="BF339" s="17">
        <f t="shared" si="2213"/>
        <v>-39886.44</v>
      </c>
      <c r="BG339" s="17">
        <f t="shared" si="2213"/>
        <v>-40285.279999999999</v>
      </c>
      <c r="BH339" s="17">
        <f t="shared" si="2213"/>
        <v>-40688.160000000003</v>
      </c>
      <c r="BI339" s="17">
        <f t="shared" si="2213"/>
        <v>-41095.040000000001</v>
      </c>
      <c r="BJ339" s="17">
        <f t="shared" si="2213"/>
        <v>-41505.96</v>
      </c>
      <c r="BK339" s="17">
        <f t="shared" si="2213"/>
        <v>-41921.040000000001</v>
      </c>
      <c r="BL339" s="17">
        <f t="shared" si="2213"/>
        <v>-42340.24</v>
      </c>
      <c r="BM339" s="17">
        <f t="shared" si="2213"/>
        <v>-42763.64</v>
      </c>
      <c r="BN339" s="17">
        <f t="shared" si="2213"/>
        <v>-43191.28</v>
      </c>
      <c r="BO339" s="17">
        <f t="shared" si="2213"/>
        <v>-43623.200000000004</v>
      </c>
      <c r="BP339" s="17">
        <f t="shared" si="2213"/>
        <v>-44059.44</v>
      </c>
      <c r="BQ339" s="17">
        <f t="shared" si="2213"/>
        <v>-44500.04</v>
      </c>
      <c r="BR339" s="17">
        <f t="shared" si="2213"/>
        <v>-44945.04</v>
      </c>
      <c r="BS339" s="17">
        <f t="shared" si="2213"/>
        <v>0</v>
      </c>
      <c r="BT339" s="17">
        <f t="shared" si="2213"/>
        <v>0</v>
      </c>
      <c r="BU339" s="17">
        <f t="shared" si="2213"/>
        <v>0</v>
      </c>
      <c r="BV339" s="17">
        <f t="shared" si="2213"/>
        <v>0</v>
      </c>
      <c r="BW339" s="17">
        <f t="shared" si="2213"/>
        <v>0</v>
      </c>
      <c r="BX339" s="17">
        <f t="shared" si="2213"/>
        <v>0</v>
      </c>
      <c r="BY339" s="17">
        <f t="shared" si="2213"/>
        <v>0</v>
      </c>
      <c r="BZ339" s="17">
        <f t="shared" si="2213"/>
        <v>0</v>
      </c>
      <c r="CA339" s="17">
        <f t="shared" si="2213"/>
        <v>0</v>
      </c>
      <c r="CB339" s="17">
        <f t="shared" si="2213"/>
        <v>0</v>
      </c>
      <c r="CC339" s="17">
        <f t="shared" si="2213"/>
        <v>0</v>
      </c>
      <c r="CD339" s="17">
        <f t="shared" si="2213"/>
        <v>0</v>
      </c>
      <c r="CE339" s="17">
        <f t="shared" si="2213"/>
        <v>0</v>
      </c>
      <c r="CF339" s="17">
        <f t="shared" si="2213"/>
        <v>0</v>
      </c>
      <c r="CG339" s="17">
        <f t="shared" si="2213"/>
        <v>0</v>
      </c>
      <c r="CH339" s="17">
        <f t="shared" si="2213"/>
        <v>0</v>
      </c>
      <c r="CI339" s="17">
        <f t="shared" si="2213"/>
        <v>0</v>
      </c>
      <c r="CJ339" s="17">
        <f t="shared" si="2213"/>
        <v>0</v>
      </c>
      <c r="CK339" s="17">
        <f t="shared" si="2213"/>
        <v>0</v>
      </c>
      <c r="CL339" s="17">
        <f t="shared" si="2213"/>
        <v>0</v>
      </c>
      <c r="CM339" s="17">
        <f t="shared" si="2213"/>
        <v>0</v>
      </c>
      <c r="CN339" s="17">
        <f t="shared" si="2213"/>
        <v>0</v>
      </c>
      <c r="CO339" s="17">
        <f t="shared" si="2213"/>
        <v>0</v>
      </c>
    </row>
    <row r="340" spans="2:93">
      <c r="B340" s="556"/>
      <c r="C340" s="556">
        <f t="shared" si="2159"/>
        <v>39</v>
      </c>
      <c r="D340" s="632">
        <f t="shared" si="2156"/>
        <v>-0.04</v>
      </c>
      <c r="E340" s="632"/>
      <c r="F340" s="632"/>
      <c r="G340" s="632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>
        <f>IF((AU297-$AT297)&gt;$D298,0,$D340*(AU301))</f>
        <v>-35751.160000000003</v>
      </c>
      <c r="AV340" s="17">
        <f t="shared" ref="AV340:CO340" si="2214">IF((AV297-$AT297)&gt;$D298,0,$D340*(AV301))</f>
        <v>-36108.68</v>
      </c>
      <c r="AW340" s="17">
        <f t="shared" si="2214"/>
        <v>-36469.760000000002</v>
      </c>
      <c r="AX340" s="17">
        <f t="shared" si="2214"/>
        <v>-36834.44</v>
      </c>
      <c r="AY340" s="17">
        <f t="shared" si="2214"/>
        <v>-37202.800000000003</v>
      </c>
      <c r="AZ340" s="17">
        <f t="shared" si="2214"/>
        <v>-37574.840000000004</v>
      </c>
      <c r="BA340" s="17">
        <f t="shared" si="2214"/>
        <v>-37950.559999999998</v>
      </c>
      <c r="BB340" s="17">
        <f t="shared" si="2214"/>
        <v>-38330.080000000002</v>
      </c>
      <c r="BC340" s="17">
        <f t="shared" si="2214"/>
        <v>-38713.360000000001</v>
      </c>
      <c r="BD340" s="17">
        <f t="shared" si="2214"/>
        <v>-39100.520000000004</v>
      </c>
      <c r="BE340" s="17">
        <f t="shared" si="2214"/>
        <v>-39491.520000000004</v>
      </c>
      <c r="BF340" s="17">
        <f t="shared" si="2214"/>
        <v>-39886.44</v>
      </c>
      <c r="BG340" s="17">
        <f t="shared" si="2214"/>
        <v>-40285.279999999999</v>
      </c>
      <c r="BH340" s="17">
        <f t="shared" si="2214"/>
        <v>-40688.160000000003</v>
      </c>
      <c r="BI340" s="17">
        <f t="shared" si="2214"/>
        <v>-41095.040000000001</v>
      </c>
      <c r="BJ340" s="17">
        <f t="shared" si="2214"/>
        <v>-41505.96</v>
      </c>
      <c r="BK340" s="17">
        <f t="shared" si="2214"/>
        <v>-41921.040000000001</v>
      </c>
      <c r="BL340" s="17">
        <f t="shared" si="2214"/>
        <v>-42340.24</v>
      </c>
      <c r="BM340" s="17">
        <f t="shared" si="2214"/>
        <v>-42763.64</v>
      </c>
      <c r="BN340" s="17">
        <f t="shared" si="2214"/>
        <v>-43191.28</v>
      </c>
      <c r="BO340" s="17">
        <f t="shared" si="2214"/>
        <v>-43623.200000000004</v>
      </c>
      <c r="BP340" s="17">
        <f t="shared" si="2214"/>
        <v>-44059.44</v>
      </c>
      <c r="BQ340" s="17">
        <f t="shared" si="2214"/>
        <v>-44500.04</v>
      </c>
      <c r="BR340" s="17">
        <f t="shared" si="2214"/>
        <v>-44945.04</v>
      </c>
      <c r="BS340" s="17">
        <f t="shared" si="2214"/>
        <v>-45394.48</v>
      </c>
      <c r="BT340" s="17">
        <f t="shared" si="2214"/>
        <v>0</v>
      </c>
      <c r="BU340" s="17">
        <f t="shared" si="2214"/>
        <v>0</v>
      </c>
      <c r="BV340" s="17">
        <f t="shared" si="2214"/>
        <v>0</v>
      </c>
      <c r="BW340" s="17">
        <f t="shared" si="2214"/>
        <v>0</v>
      </c>
      <c r="BX340" s="17">
        <f t="shared" si="2214"/>
        <v>0</v>
      </c>
      <c r="BY340" s="17">
        <f t="shared" si="2214"/>
        <v>0</v>
      </c>
      <c r="BZ340" s="17">
        <f t="shared" si="2214"/>
        <v>0</v>
      </c>
      <c r="CA340" s="17">
        <f t="shared" si="2214"/>
        <v>0</v>
      </c>
      <c r="CB340" s="17">
        <f t="shared" si="2214"/>
        <v>0</v>
      </c>
      <c r="CC340" s="17">
        <f t="shared" si="2214"/>
        <v>0</v>
      </c>
      <c r="CD340" s="17">
        <f t="shared" si="2214"/>
        <v>0</v>
      </c>
      <c r="CE340" s="17">
        <f t="shared" si="2214"/>
        <v>0</v>
      </c>
      <c r="CF340" s="17">
        <f t="shared" si="2214"/>
        <v>0</v>
      </c>
      <c r="CG340" s="17">
        <f t="shared" si="2214"/>
        <v>0</v>
      </c>
      <c r="CH340" s="17">
        <f t="shared" si="2214"/>
        <v>0</v>
      </c>
      <c r="CI340" s="17">
        <f t="shared" si="2214"/>
        <v>0</v>
      </c>
      <c r="CJ340" s="17">
        <f t="shared" si="2214"/>
        <v>0</v>
      </c>
      <c r="CK340" s="17">
        <f t="shared" si="2214"/>
        <v>0</v>
      </c>
      <c r="CL340" s="17">
        <f t="shared" si="2214"/>
        <v>0</v>
      </c>
      <c r="CM340" s="17">
        <f t="shared" si="2214"/>
        <v>0</v>
      </c>
      <c r="CN340" s="17">
        <f t="shared" si="2214"/>
        <v>0</v>
      </c>
      <c r="CO340" s="17">
        <f t="shared" si="2214"/>
        <v>0</v>
      </c>
    </row>
    <row r="341" spans="2:93">
      <c r="B341" s="556"/>
      <c r="C341" s="556">
        <f t="shared" si="2159"/>
        <v>40</v>
      </c>
      <c r="D341" s="632">
        <f t="shared" si="2156"/>
        <v>-0.04</v>
      </c>
      <c r="E341" s="632"/>
      <c r="F341" s="632"/>
      <c r="G341" s="632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>
        <f>IF((AV297-$AU297)&gt;$D298,0,$D341*(AV301))</f>
        <v>-36108.68</v>
      </c>
      <c r="AW341" s="17">
        <f t="shared" ref="AW341:CO341" si="2215">IF((AW297-$AU297)&gt;$D298,0,$D341*(AW301))</f>
        <v>-36469.760000000002</v>
      </c>
      <c r="AX341" s="17">
        <f t="shared" si="2215"/>
        <v>-36834.44</v>
      </c>
      <c r="AY341" s="17">
        <f t="shared" si="2215"/>
        <v>-37202.800000000003</v>
      </c>
      <c r="AZ341" s="17">
        <f t="shared" si="2215"/>
        <v>-37574.840000000004</v>
      </c>
      <c r="BA341" s="17">
        <f t="shared" si="2215"/>
        <v>-37950.559999999998</v>
      </c>
      <c r="BB341" s="17">
        <f t="shared" si="2215"/>
        <v>-38330.080000000002</v>
      </c>
      <c r="BC341" s="17">
        <f t="shared" si="2215"/>
        <v>-38713.360000000001</v>
      </c>
      <c r="BD341" s="17">
        <f t="shared" si="2215"/>
        <v>-39100.520000000004</v>
      </c>
      <c r="BE341" s="17">
        <f t="shared" si="2215"/>
        <v>-39491.520000000004</v>
      </c>
      <c r="BF341" s="17">
        <f t="shared" si="2215"/>
        <v>-39886.44</v>
      </c>
      <c r="BG341" s="17">
        <f t="shared" si="2215"/>
        <v>-40285.279999999999</v>
      </c>
      <c r="BH341" s="17">
        <f t="shared" si="2215"/>
        <v>-40688.160000000003</v>
      </c>
      <c r="BI341" s="17">
        <f t="shared" si="2215"/>
        <v>-41095.040000000001</v>
      </c>
      <c r="BJ341" s="17">
        <f t="shared" si="2215"/>
        <v>-41505.96</v>
      </c>
      <c r="BK341" s="17">
        <f t="shared" si="2215"/>
        <v>-41921.040000000001</v>
      </c>
      <c r="BL341" s="17">
        <f t="shared" si="2215"/>
        <v>-42340.24</v>
      </c>
      <c r="BM341" s="17">
        <f t="shared" si="2215"/>
        <v>-42763.64</v>
      </c>
      <c r="BN341" s="17">
        <f t="shared" si="2215"/>
        <v>-43191.28</v>
      </c>
      <c r="BO341" s="17">
        <f t="shared" si="2215"/>
        <v>-43623.200000000004</v>
      </c>
      <c r="BP341" s="17">
        <f t="shared" si="2215"/>
        <v>-44059.44</v>
      </c>
      <c r="BQ341" s="17">
        <f t="shared" si="2215"/>
        <v>-44500.04</v>
      </c>
      <c r="BR341" s="17">
        <f t="shared" si="2215"/>
        <v>-44945.04</v>
      </c>
      <c r="BS341" s="17">
        <f t="shared" si="2215"/>
        <v>-45394.48</v>
      </c>
      <c r="BT341" s="17">
        <f t="shared" si="2215"/>
        <v>-45848.44</v>
      </c>
      <c r="BU341" s="17">
        <f t="shared" si="2215"/>
        <v>0</v>
      </c>
      <c r="BV341" s="17">
        <f t="shared" si="2215"/>
        <v>0</v>
      </c>
      <c r="BW341" s="17">
        <f t="shared" si="2215"/>
        <v>0</v>
      </c>
      <c r="BX341" s="17">
        <f t="shared" si="2215"/>
        <v>0</v>
      </c>
      <c r="BY341" s="17">
        <f t="shared" si="2215"/>
        <v>0</v>
      </c>
      <c r="BZ341" s="17">
        <f t="shared" si="2215"/>
        <v>0</v>
      </c>
      <c r="CA341" s="17">
        <f t="shared" si="2215"/>
        <v>0</v>
      </c>
      <c r="CB341" s="17">
        <f t="shared" si="2215"/>
        <v>0</v>
      </c>
      <c r="CC341" s="17">
        <f t="shared" si="2215"/>
        <v>0</v>
      </c>
      <c r="CD341" s="17">
        <f t="shared" si="2215"/>
        <v>0</v>
      </c>
      <c r="CE341" s="17">
        <f t="shared" si="2215"/>
        <v>0</v>
      </c>
      <c r="CF341" s="17">
        <f t="shared" si="2215"/>
        <v>0</v>
      </c>
      <c r="CG341" s="17">
        <f t="shared" si="2215"/>
        <v>0</v>
      </c>
      <c r="CH341" s="17">
        <f t="shared" si="2215"/>
        <v>0</v>
      </c>
      <c r="CI341" s="17">
        <f t="shared" si="2215"/>
        <v>0</v>
      </c>
      <c r="CJ341" s="17">
        <f t="shared" si="2215"/>
        <v>0</v>
      </c>
      <c r="CK341" s="17">
        <f t="shared" si="2215"/>
        <v>0</v>
      </c>
      <c r="CL341" s="17">
        <f t="shared" si="2215"/>
        <v>0</v>
      </c>
      <c r="CM341" s="17">
        <f t="shared" si="2215"/>
        <v>0</v>
      </c>
      <c r="CN341" s="17">
        <f t="shared" si="2215"/>
        <v>0</v>
      </c>
      <c r="CO341" s="17">
        <f t="shared" si="2215"/>
        <v>0</v>
      </c>
    </row>
    <row r="342" spans="2:93">
      <c r="B342" s="556"/>
      <c r="C342" s="556">
        <f t="shared" si="2159"/>
        <v>41</v>
      </c>
      <c r="D342" s="632">
        <f t="shared" si="2156"/>
        <v>-0.04</v>
      </c>
      <c r="E342" s="632"/>
      <c r="F342" s="632"/>
      <c r="G342" s="632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>
        <f>IF((AW297-$AV297)&gt;$D298,0,$D342*(AW301))</f>
        <v>-36469.760000000002</v>
      </c>
      <c r="AX342" s="17">
        <f t="shared" ref="AX342:CO342" si="2216">IF((AX297-$AV297)&gt;$D298,0,$D342*(AX301))</f>
        <v>-36834.44</v>
      </c>
      <c r="AY342" s="17">
        <f t="shared" si="2216"/>
        <v>-37202.800000000003</v>
      </c>
      <c r="AZ342" s="17">
        <f t="shared" si="2216"/>
        <v>-37574.840000000004</v>
      </c>
      <c r="BA342" s="17">
        <f t="shared" si="2216"/>
        <v>-37950.559999999998</v>
      </c>
      <c r="BB342" s="17">
        <f t="shared" si="2216"/>
        <v>-38330.080000000002</v>
      </c>
      <c r="BC342" s="17">
        <f t="shared" si="2216"/>
        <v>-38713.360000000001</v>
      </c>
      <c r="BD342" s="17">
        <f t="shared" si="2216"/>
        <v>-39100.520000000004</v>
      </c>
      <c r="BE342" s="17">
        <f t="shared" si="2216"/>
        <v>-39491.520000000004</v>
      </c>
      <c r="BF342" s="17">
        <f t="shared" si="2216"/>
        <v>-39886.44</v>
      </c>
      <c r="BG342" s="17">
        <f t="shared" si="2216"/>
        <v>-40285.279999999999</v>
      </c>
      <c r="BH342" s="17">
        <f t="shared" si="2216"/>
        <v>-40688.160000000003</v>
      </c>
      <c r="BI342" s="17">
        <f t="shared" si="2216"/>
        <v>-41095.040000000001</v>
      </c>
      <c r="BJ342" s="17">
        <f t="shared" si="2216"/>
        <v>-41505.96</v>
      </c>
      <c r="BK342" s="17">
        <f t="shared" si="2216"/>
        <v>-41921.040000000001</v>
      </c>
      <c r="BL342" s="17">
        <f t="shared" si="2216"/>
        <v>-42340.24</v>
      </c>
      <c r="BM342" s="17">
        <f t="shared" si="2216"/>
        <v>-42763.64</v>
      </c>
      <c r="BN342" s="17">
        <f t="shared" si="2216"/>
        <v>-43191.28</v>
      </c>
      <c r="BO342" s="17">
        <f t="shared" si="2216"/>
        <v>-43623.200000000004</v>
      </c>
      <c r="BP342" s="17">
        <f t="shared" si="2216"/>
        <v>-44059.44</v>
      </c>
      <c r="BQ342" s="17">
        <f t="shared" si="2216"/>
        <v>-44500.04</v>
      </c>
      <c r="BR342" s="17">
        <f t="shared" si="2216"/>
        <v>-44945.04</v>
      </c>
      <c r="BS342" s="17">
        <f t="shared" si="2216"/>
        <v>-45394.48</v>
      </c>
      <c r="BT342" s="17">
        <f t="shared" si="2216"/>
        <v>-45848.44</v>
      </c>
      <c r="BU342" s="17">
        <f t="shared" si="2216"/>
        <v>-46306.92</v>
      </c>
      <c r="BV342" s="17">
        <f t="shared" si="2216"/>
        <v>0</v>
      </c>
      <c r="BW342" s="17">
        <f t="shared" si="2216"/>
        <v>0</v>
      </c>
      <c r="BX342" s="17">
        <f t="shared" si="2216"/>
        <v>0</v>
      </c>
      <c r="BY342" s="17">
        <f t="shared" si="2216"/>
        <v>0</v>
      </c>
      <c r="BZ342" s="17">
        <f t="shared" si="2216"/>
        <v>0</v>
      </c>
      <c r="CA342" s="17">
        <f t="shared" si="2216"/>
        <v>0</v>
      </c>
      <c r="CB342" s="17">
        <f t="shared" si="2216"/>
        <v>0</v>
      </c>
      <c r="CC342" s="17">
        <f t="shared" si="2216"/>
        <v>0</v>
      </c>
      <c r="CD342" s="17">
        <f t="shared" si="2216"/>
        <v>0</v>
      </c>
      <c r="CE342" s="17">
        <f t="shared" si="2216"/>
        <v>0</v>
      </c>
      <c r="CF342" s="17">
        <f t="shared" si="2216"/>
        <v>0</v>
      </c>
      <c r="CG342" s="17">
        <f t="shared" si="2216"/>
        <v>0</v>
      </c>
      <c r="CH342" s="17">
        <f t="shared" si="2216"/>
        <v>0</v>
      </c>
      <c r="CI342" s="17">
        <f t="shared" si="2216"/>
        <v>0</v>
      </c>
      <c r="CJ342" s="17">
        <f t="shared" si="2216"/>
        <v>0</v>
      </c>
      <c r="CK342" s="17">
        <f t="shared" si="2216"/>
        <v>0</v>
      </c>
      <c r="CL342" s="17">
        <f t="shared" si="2216"/>
        <v>0</v>
      </c>
      <c r="CM342" s="17">
        <f t="shared" si="2216"/>
        <v>0</v>
      </c>
      <c r="CN342" s="17">
        <f t="shared" si="2216"/>
        <v>0</v>
      </c>
      <c r="CO342" s="17">
        <f t="shared" si="2216"/>
        <v>0</v>
      </c>
    </row>
    <row r="343" spans="2:93">
      <c r="B343" s="556"/>
      <c r="C343" s="556">
        <f t="shared" si="2159"/>
        <v>42</v>
      </c>
      <c r="D343" s="632">
        <f t="shared" si="2156"/>
        <v>-0.04</v>
      </c>
      <c r="E343" s="632"/>
      <c r="F343" s="632"/>
      <c r="G343" s="632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>
        <f>IF((AX297-$AW297)&gt;$D298,0,$D343*(AX301))</f>
        <v>-36834.44</v>
      </c>
      <c r="AY343" s="17">
        <f t="shared" ref="AY343:CO343" si="2217">IF((AY297-$AW297)&gt;$D298,0,$D343*(AY301))</f>
        <v>-37202.800000000003</v>
      </c>
      <c r="AZ343" s="17">
        <f t="shared" si="2217"/>
        <v>-37574.840000000004</v>
      </c>
      <c r="BA343" s="17">
        <f t="shared" si="2217"/>
        <v>-37950.559999999998</v>
      </c>
      <c r="BB343" s="17">
        <f t="shared" si="2217"/>
        <v>-38330.080000000002</v>
      </c>
      <c r="BC343" s="17">
        <f t="shared" si="2217"/>
        <v>-38713.360000000001</v>
      </c>
      <c r="BD343" s="17">
        <f t="shared" si="2217"/>
        <v>-39100.520000000004</v>
      </c>
      <c r="BE343" s="17">
        <f t="shared" si="2217"/>
        <v>-39491.520000000004</v>
      </c>
      <c r="BF343" s="17">
        <f t="shared" si="2217"/>
        <v>-39886.44</v>
      </c>
      <c r="BG343" s="17">
        <f t="shared" si="2217"/>
        <v>-40285.279999999999</v>
      </c>
      <c r="BH343" s="17">
        <f t="shared" si="2217"/>
        <v>-40688.160000000003</v>
      </c>
      <c r="BI343" s="17">
        <f t="shared" si="2217"/>
        <v>-41095.040000000001</v>
      </c>
      <c r="BJ343" s="17">
        <f t="shared" si="2217"/>
        <v>-41505.96</v>
      </c>
      <c r="BK343" s="17">
        <f t="shared" si="2217"/>
        <v>-41921.040000000001</v>
      </c>
      <c r="BL343" s="17">
        <f t="shared" si="2217"/>
        <v>-42340.24</v>
      </c>
      <c r="BM343" s="17">
        <f t="shared" si="2217"/>
        <v>-42763.64</v>
      </c>
      <c r="BN343" s="17">
        <f t="shared" si="2217"/>
        <v>-43191.28</v>
      </c>
      <c r="BO343" s="17">
        <f t="shared" si="2217"/>
        <v>-43623.200000000004</v>
      </c>
      <c r="BP343" s="17">
        <f t="shared" si="2217"/>
        <v>-44059.44</v>
      </c>
      <c r="BQ343" s="17">
        <f t="shared" si="2217"/>
        <v>-44500.04</v>
      </c>
      <c r="BR343" s="17">
        <f t="shared" si="2217"/>
        <v>-44945.04</v>
      </c>
      <c r="BS343" s="17">
        <f t="shared" si="2217"/>
        <v>-45394.48</v>
      </c>
      <c r="BT343" s="17">
        <f t="shared" si="2217"/>
        <v>-45848.44</v>
      </c>
      <c r="BU343" s="17">
        <f t="shared" si="2217"/>
        <v>-46306.92</v>
      </c>
      <c r="BV343" s="17">
        <f t="shared" si="2217"/>
        <v>-46769.96</v>
      </c>
      <c r="BW343" s="17">
        <f t="shared" si="2217"/>
        <v>0</v>
      </c>
      <c r="BX343" s="17">
        <f t="shared" si="2217"/>
        <v>0</v>
      </c>
      <c r="BY343" s="17">
        <f t="shared" si="2217"/>
        <v>0</v>
      </c>
      <c r="BZ343" s="17">
        <f t="shared" si="2217"/>
        <v>0</v>
      </c>
      <c r="CA343" s="17">
        <f t="shared" si="2217"/>
        <v>0</v>
      </c>
      <c r="CB343" s="17">
        <f t="shared" si="2217"/>
        <v>0</v>
      </c>
      <c r="CC343" s="17">
        <f t="shared" si="2217"/>
        <v>0</v>
      </c>
      <c r="CD343" s="17">
        <f t="shared" si="2217"/>
        <v>0</v>
      </c>
      <c r="CE343" s="17">
        <f t="shared" si="2217"/>
        <v>0</v>
      </c>
      <c r="CF343" s="17">
        <f t="shared" si="2217"/>
        <v>0</v>
      </c>
      <c r="CG343" s="17">
        <f t="shared" si="2217"/>
        <v>0</v>
      </c>
      <c r="CH343" s="17">
        <f t="shared" si="2217"/>
        <v>0</v>
      </c>
      <c r="CI343" s="17">
        <f t="shared" si="2217"/>
        <v>0</v>
      </c>
      <c r="CJ343" s="17">
        <f t="shared" si="2217"/>
        <v>0</v>
      </c>
      <c r="CK343" s="17">
        <f t="shared" si="2217"/>
        <v>0</v>
      </c>
      <c r="CL343" s="17">
        <f t="shared" si="2217"/>
        <v>0</v>
      </c>
      <c r="CM343" s="17">
        <f t="shared" si="2217"/>
        <v>0</v>
      </c>
      <c r="CN343" s="17">
        <f t="shared" si="2217"/>
        <v>0</v>
      </c>
      <c r="CO343" s="17">
        <f t="shared" si="2217"/>
        <v>0</v>
      </c>
    </row>
    <row r="344" spans="2:93">
      <c r="B344" s="556"/>
      <c r="C344" s="556">
        <f t="shared" si="2159"/>
        <v>43</v>
      </c>
      <c r="D344" s="632">
        <f t="shared" si="2156"/>
        <v>-0.04</v>
      </c>
      <c r="E344" s="632"/>
      <c r="F344" s="632"/>
      <c r="G344" s="632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>
        <f>IF((AY297-$AX297)&gt;$D298,0,$D344*(AY301))</f>
        <v>-37202.800000000003</v>
      </c>
      <c r="AZ344" s="17">
        <f t="shared" ref="AZ344:CO344" si="2218">IF((AZ297-$AX297)&gt;$D298,0,$D344*(AZ301))</f>
        <v>-37574.840000000004</v>
      </c>
      <c r="BA344" s="17">
        <f t="shared" si="2218"/>
        <v>-37950.559999999998</v>
      </c>
      <c r="BB344" s="17">
        <f t="shared" si="2218"/>
        <v>-38330.080000000002</v>
      </c>
      <c r="BC344" s="17">
        <f t="shared" si="2218"/>
        <v>-38713.360000000001</v>
      </c>
      <c r="BD344" s="17">
        <f t="shared" si="2218"/>
        <v>-39100.520000000004</v>
      </c>
      <c r="BE344" s="17">
        <f t="shared" si="2218"/>
        <v>-39491.520000000004</v>
      </c>
      <c r="BF344" s="17">
        <f t="shared" si="2218"/>
        <v>-39886.44</v>
      </c>
      <c r="BG344" s="17">
        <f t="shared" si="2218"/>
        <v>-40285.279999999999</v>
      </c>
      <c r="BH344" s="17">
        <f t="shared" si="2218"/>
        <v>-40688.160000000003</v>
      </c>
      <c r="BI344" s="17">
        <f t="shared" si="2218"/>
        <v>-41095.040000000001</v>
      </c>
      <c r="BJ344" s="17">
        <f t="shared" si="2218"/>
        <v>-41505.96</v>
      </c>
      <c r="BK344" s="17">
        <f t="shared" si="2218"/>
        <v>-41921.040000000001</v>
      </c>
      <c r="BL344" s="17">
        <f t="shared" si="2218"/>
        <v>-42340.24</v>
      </c>
      <c r="BM344" s="17">
        <f t="shared" si="2218"/>
        <v>-42763.64</v>
      </c>
      <c r="BN344" s="17">
        <f t="shared" si="2218"/>
        <v>-43191.28</v>
      </c>
      <c r="BO344" s="17">
        <f t="shared" si="2218"/>
        <v>-43623.200000000004</v>
      </c>
      <c r="BP344" s="17">
        <f t="shared" si="2218"/>
        <v>-44059.44</v>
      </c>
      <c r="BQ344" s="17">
        <f t="shared" si="2218"/>
        <v>-44500.04</v>
      </c>
      <c r="BR344" s="17">
        <f t="shared" si="2218"/>
        <v>-44945.04</v>
      </c>
      <c r="BS344" s="17">
        <f t="shared" si="2218"/>
        <v>-45394.48</v>
      </c>
      <c r="BT344" s="17">
        <f t="shared" si="2218"/>
        <v>-45848.44</v>
      </c>
      <c r="BU344" s="17">
        <f t="shared" si="2218"/>
        <v>-46306.92</v>
      </c>
      <c r="BV344" s="17">
        <f t="shared" si="2218"/>
        <v>-46769.96</v>
      </c>
      <c r="BW344" s="17">
        <f t="shared" si="2218"/>
        <v>-47237.68</v>
      </c>
      <c r="BX344" s="17">
        <f t="shared" si="2218"/>
        <v>0</v>
      </c>
      <c r="BY344" s="17">
        <f t="shared" si="2218"/>
        <v>0</v>
      </c>
      <c r="BZ344" s="17">
        <f t="shared" si="2218"/>
        <v>0</v>
      </c>
      <c r="CA344" s="17">
        <f t="shared" si="2218"/>
        <v>0</v>
      </c>
      <c r="CB344" s="17">
        <f t="shared" si="2218"/>
        <v>0</v>
      </c>
      <c r="CC344" s="17">
        <f t="shared" si="2218"/>
        <v>0</v>
      </c>
      <c r="CD344" s="17">
        <f t="shared" si="2218"/>
        <v>0</v>
      </c>
      <c r="CE344" s="17">
        <f t="shared" si="2218"/>
        <v>0</v>
      </c>
      <c r="CF344" s="17">
        <f t="shared" si="2218"/>
        <v>0</v>
      </c>
      <c r="CG344" s="17">
        <f t="shared" si="2218"/>
        <v>0</v>
      </c>
      <c r="CH344" s="17">
        <f t="shared" si="2218"/>
        <v>0</v>
      </c>
      <c r="CI344" s="17">
        <f t="shared" si="2218"/>
        <v>0</v>
      </c>
      <c r="CJ344" s="17">
        <f t="shared" si="2218"/>
        <v>0</v>
      </c>
      <c r="CK344" s="17">
        <f t="shared" si="2218"/>
        <v>0</v>
      </c>
      <c r="CL344" s="17">
        <f t="shared" si="2218"/>
        <v>0</v>
      </c>
      <c r="CM344" s="17">
        <f t="shared" si="2218"/>
        <v>0</v>
      </c>
      <c r="CN344" s="17">
        <f t="shared" si="2218"/>
        <v>0</v>
      </c>
      <c r="CO344" s="17">
        <f t="shared" si="2218"/>
        <v>0</v>
      </c>
    </row>
    <row r="345" spans="2:93">
      <c r="B345" s="556"/>
      <c r="C345" s="556">
        <f t="shared" si="2159"/>
        <v>44</v>
      </c>
      <c r="D345" s="632">
        <f t="shared" si="2156"/>
        <v>-0.04</v>
      </c>
      <c r="E345" s="632"/>
      <c r="F345" s="632"/>
      <c r="G345" s="632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>
        <f>IF((AZ297-$AY297)&gt;$D298,0,$D345*(AZ301))</f>
        <v>-37574.840000000004</v>
      </c>
      <c r="BA345" s="17">
        <f t="shared" ref="BA345:CO345" si="2219">IF((BA297-$AY297)&gt;$D298,0,$D345*(BA301))</f>
        <v>-37950.559999999998</v>
      </c>
      <c r="BB345" s="17">
        <f t="shared" si="2219"/>
        <v>-38330.080000000002</v>
      </c>
      <c r="BC345" s="17">
        <f t="shared" si="2219"/>
        <v>-38713.360000000001</v>
      </c>
      <c r="BD345" s="17">
        <f t="shared" si="2219"/>
        <v>-39100.520000000004</v>
      </c>
      <c r="BE345" s="17">
        <f t="shared" si="2219"/>
        <v>-39491.520000000004</v>
      </c>
      <c r="BF345" s="17">
        <f t="shared" si="2219"/>
        <v>-39886.44</v>
      </c>
      <c r="BG345" s="17">
        <f t="shared" si="2219"/>
        <v>-40285.279999999999</v>
      </c>
      <c r="BH345" s="17">
        <f t="shared" si="2219"/>
        <v>-40688.160000000003</v>
      </c>
      <c r="BI345" s="17">
        <f t="shared" si="2219"/>
        <v>-41095.040000000001</v>
      </c>
      <c r="BJ345" s="17">
        <f t="shared" si="2219"/>
        <v>-41505.96</v>
      </c>
      <c r="BK345" s="17">
        <f t="shared" si="2219"/>
        <v>-41921.040000000001</v>
      </c>
      <c r="BL345" s="17">
        <f t="shared" si="2219"/>
        <v>-42340.24</v>
      </c>
      <c r="BM345" s="17">
        <f t="shared" si="2219"/>
        <v>-42763.64</v>
      </c>
      <c r="BN345" s="17">
        <f t="shared" si="2219"/>
        <v>-43191.28</v>
      </c>
      <c r="BO345" s="17">
        <f t="shared" si="2219"/>
        <v>-43623.200000000004</v>
      </c>
      <c r="BP345" s="17">
        <f t="shared" si="2219"/>
        <v>-44059.44</v>
      </c>
      <c r="BQ345" s="17">
        <f t="shared" si="2219"/>
        <v>-44500.04</v>
      </c>
      <c r="BR345" s="17">
        <f t="shared" si="2219"/>
        <v>-44945.04</v>
      </c>
      <c r="BS345" s="17">
        <f t="shared" si="2219"/>
        <v>-45394.48</v>
      </c>
      <c r="BT345" s="17">
        <f t="shared" si="2219"/>
        <v>-45848.44</v>
      </c>
      <c r="BU345" s="17">
        <f t="shared" si="2219"/>
        <v>-46306.92</v>
      </c>
      <c r="BV345" s="17">
        <f t="shared" si="2219"/>
        <v>-46769.96</v>
      </c>
      <c r="BW345" s="17">
        <f t="shared" si="2219"/>
        <v>-47237.68</v>
      </c>
      <c r="BX345" s="17">
        <f t="shared" si="2219"/>
        <v>-47710.04</v>
      </c>
      <c r="BY345" s="17">
        <f t="shared" si="2219"/>
        <v>0</v>
      </c>
      <c r="BZ345" s="17">
        <f t="shared" si="2219"/>
        <v>0</v>
      </c>
      <c r="CA345" s="17">
        <f t="shared" si="2219"/>
        <v>0</v>
      </c>
      <c r="CB345" s="17">
        <f t="shared" si="2219"/>
        <v>0</v>
      </c>
      <c r="CC345" s="17">
        <f t="shared" si="2219"/>
        <v>0</v>
      </c>
      <c r="CD345" s="17">
        <f t="shared" si="2219"/>
        <v>0</v>
      </c>
      <c r="CE345" s="17">
        <f t="shared" si="2219"/>
        <v>0</v>
      </c>
      <c r="CF345" s="17">
        <f t="shared" si="2219"/>
        <v>0</v>
      </c>
      <c r="CG345" s="17">
        <f t="shared" si="2219"/>
        <v>0</v>
      </c>
      <c r="CH345" s="17">
        <f t="shared" si="2219"/>
        <v>0</v>
      </c>
      <c r="CI345" s="17">
        <f t="shared" si="2219"/>
        <v>0</v>
      </c>
      <c r="CJ345" s="17">
        <f t="shared" si="2219"/>
        <v>0</v>
      </c>
      <c r="CK345" s="17">
        <f t="shared" si="2219"/>
        <v>0</v>
      </c>
      <c r="CL345" s="17">
        <f t="shared" si="2219"/>
        <v>0</v>
      </c>
      <c r="CM345" s="17">
        <f t="shared" si="2219"/>
        <v>0</v>
      </c>
      <c r="CN345" s="17">
        <f t="shared" si="2219"/>
        <v>0</v>
      </c>
      <c r="CO345" s="17">
        <f t="shared" si="2219"/>
        <v>0</v>
      </c>
    </row>
    <row r="346" spans="2:93">
      <c r="B346" s="556"/>
      <c r="C346" s="556">
        <f t="shared" si="2159"/>
        <v>45</v>
      </c>
      <c r="D346" s="632">
        <f t="shared" si="2156"/>
        <v>-0.04</v>
      </c>
      <c r="E346" s="632"/>
      <c r="F346" s="632"/>
      <c r="G346" s="632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>
        <f>IF((BA297-$AZ297)&gt;$D298,0,$D346*(BA301))</f>
        <v>-37950.559999999998</v>
      </c>
      <c r="BB346" s="17">
        <f t="shared" ref="BB346:CO346" si="2220">IF((BB297-$AZ297)&gt;$D298,0,$D346*(BB301))</f>
        <v>-38330.080000000002</v>
      </c>
      <c r="BC346" s="17">
        <f t="shared" si="2220"/>
        <v>-38713.360000000001</v>
      </c>
      <c r="BD346" s="17">
        <f t="shared" si="2220"/>
        <v>-39100.520000000004</v>
      </c>
      <c r="BE346" s="17">
        <f t="shared" si="2220"/>
        <v>-39491.520000000004</v>
      </c>
      <c r="BF346" s="17">
        <f t="shared" si="2220"/>
        <v>-39886.44</v>
      </c>
      <c r="BG346" s="17">
        <f t="shared" si="2220"/>
        <v>-40285.279999999999</v>
      </c>
      <c r="BH346" s="17">
        <f t="shared" si="2220"/>
        <v>-40688.160000000003</v>
      </c>
      <c r="BI346" s="17">
        <f t="shared" si="2220"/>
        <v>-41095.040000000001</v>
      </c>
      <c r="BJ346" s="17">
        <f t="shared" si="2220"/>
        <v>-41505.96</v>
      </c>
      <c r="BK346" s="17">
        <f t="shared" si="2220"/>
        <v>-41921.040000000001</v>
      </c>
      <c r="BL346" s="17">
        <f t="shared" si="2220"/>
        <v>-42340.24</v>
      </c>
      <c r="BM346" s="17">
        <f t="shared" si="2220"/>
        <v>-42763.64</v>
      </c>
      <c r="BN346" s="17">
        <f t="shared" si="2220"/>
        <v>-43191.28</v>
      </c>
      <c r="BO346" s="17">
        <f t="shared" si="2220"/>
        <v>-43623.200000000004</v>
      </c>
      <c r="BP346" s="17">
        <f t="shared" si="2220"/>
        <v>-44059.44</v>
      </c>
      <c r="BQ346" s="17">
        <f t="shared" si="2220"/>
        <v>-44500.04</v>
      </c>
      <c r="BR346" s="17">
        <f t="shared" si="2220"/>
        <v>-44945.04</v>
      </c>
      <c r="BS346" s="17">
        <f t="shared" si="2220"/>
        <v>-45394.48</v>
      </c>
      <c r="BT346" s="17">
        <f t="shared" si="2220"/>
        <v>-45848.44</v>
      </c>
      <c r="BU346" s="17">
        <f t="shared" si="2220"/>
        <v>-46306.92</v>
      </c>
      <c r="BV346" s="17">
        <f t="shared" si="2220"/>
        <v>-46769.96</v>
      </c>
      <c r="BW346" s="17">
        <f t="shared" si="2220"/>
        <v>-47237.68</v>
      </c>
      <c r="BX346" s="17">
        <f t="shared" si="2220"/>
        <v>-47710.04</v>
      </c>
      <c r="BY346" s="17">
        <f t="shared" si="2220"/>
        <v>-48187.16</v>
      </c>
      <c r="BZ346" s="17">
        <f t="shared" si="2220"/>
        <v>0</v>
      </c>
      <c r="CA346" s="17">
        <f t="shared" si="2220"/>
        <v>0</v>
      </c>
      <c r="CB346" s="17">
        <f t="shared" si="2220"/>
        <v>0</v>
      </c>
      <c r="CC346" s="17">
        <f t="shared" si="2220"/>
        <v>0</v>
      </c>
      <c r="CD346" s="17">
        <f t="shared" si="2220"/>
        <v>0</v>
      </c>
      <c r="CE346" s="17">
        <f t="shared" si="2220"/>
        <v>0</v>
      </c>
      <c r="CF346" s="17">
        <f t="shared" si="2220"/>
        <v>0</v>
      </c>
      <c r="CG346" s="17">
        <f t="shared" si="2220"/>
        <v>0</v>
      </c>
      <c r="CH346" s="17">
        <f t="shared" si="2220"/>
        <v>0</v>
      </c>
      <c r="CI346" s="17">
        <f t="shared" si="2220"/>
        <v>0</v>
      </c>
      <c r="CJ346" s="17">
        <f t="shared" si="2220"/>
        <v>0</v>
      </c>
      <c r="CK346" s="17">
        <f t="shared" si="2220"/>
        <v>0</v>
      </c>
      <c r="CL346" s="17">
        <f t="shared" si="2220"/>
        <v>0</v>
      </c>
      <c r="CM346" s="17">
        <f t="shared" si="2220"/>
        <v>0</v>
      </c>
      <c r="CN346" s="17">
        <f t="shared" si="2220"/>
        <v>0</v>
      </c>
      <c r="CO346" s="17">
        <f t="shared" si="2220"/>
        <v>0</v>
      </c>
    </row>
    <row r="347" spans="2:93">
      <c r="B347" s="556"/>
      <c r="C347" s="556">
        <f t="shared" si="2159"/>
        <v>46</v>
      </c>
      <c r="D347" s="632">
        <f t="shared" si="2156"/>
        <v>-0.04</v>
      </c>
      <c r="E347" s="632"/>
      <c r="F347" s="632"/>
      <c r="G347" s="632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>
        <f>IF((BB297-$BA297)&gt;$D298,0,$D347*(BB301))</f>
        <v>-38330.080000000002</v>
      </c>
      <c r="BC347" s="17">
        <f t="shared" ref="BC347:CO347" si="2221">IF((BC297-$BA297)&gt;$D298,0,$D347*(BC301))</f>
        <v>-38713.360000000001</v>
      </c>
      <c r="BD347" s="17">
        <f t="shared" si="2221"/>
        <v>-39100.520000000004</v>
      </c>
      <c r="BE347" s="17">
        <f t="shared" si="2221"/>
        <v>-39491.520000000004</v>
      </c>
      <c r="BF347" s="17">
        <f t="shared" si="2221"/>
        <v>-39886.44</v>
      </c>
      <c r="BG347" s="17">
        <f t="shared" si="2221"/>
        <v>-40285.279999999999</v>
      </c>
      <c r="BH347" s="17">
        <f t="shared" si="2221"/>
        <v>-40688.160000000003</v>
      </c>
      <c r="BI347" s="17">
        <f t="shared" si="2221"/>
        <v>-41095.040000000001</v>
      </c>
      <c r="BJ347" s="17">
        <f t="shared" si="2221"/>
        <v>-41505.96</v>
      </c>
      <c r="BK347" s="17">
        <f t="shared" si="2221"/>
        <v>-41921.040000000001</v>
      </c>
      <c r="BL347" s="17">
        <f t="shared" si="2221"/>
        <v>-42340.24</v>
      </c>
      <c r="BM347" s="17">
        <f t="shared" si="2221"/>
        <v>-42763.64</v>
      </c>
      <c r="BN347" s="17">
        <f t="shared" si="2221"/>
        <v>-43191.28</v>
      </c>
      <c r="BO347" s="17">
        <f t="shared" si="2221"/>
        <v>-43623.200000000004</v>
      </c>
      <c r="BP347" s="17">
        <f t="shared" si="2221"/>
        <v>-44059.44</v>
      </c>
      <c r="BQ347" s="17">
        <f t="shared" si="2221"/>
        <v>-44500.04</v>
      </c>
      <c r="BR347" s="17">
        <f t="shared" si="2221"/>
        <v>-44945.04</v>
      </c>
      <c r="BS347" s="17">
        <f t="shared" si="2221"/>
        <v>-45394.48</v>
      </c>
      <c r="BT347" s="17">
        <f t="shared" si="2221"/>
        <v>-45848.44</v>
      </c>
      <c r="BU347" s="17">
        <f t="shared" si="2221"/>
        <v>-46306.92</v>
      </c>
      <c r="BV347" s="17">
        <f t="shared" si="2221"/>
        <v>-46769.96</v>
      </c>
      <c r="BW347" s="17">
        <f t="shared" si="2221"/>
        <v>-47237.68</v>
      </c>
      <c r="BX347" s="17">
        <f t="shared" si="2221"/>
        <v>-47710.04</v>
      </c>
      <c r="BY347" s="17">
        <f t="shared" si="2221"/>
        <v>-48187.16</v>
      </c>
      <c r="BZ347" s="17">
        <f t="shared" si="2221"/>
        <v>-48669.04</v>
      </c>
      <c r="CA347" s="17">
        <f t="shared" si="2221"/>
        <v>0</v>
      </c>
      <c r="CB347" s="17">
        <f t="shared" si="2221"/>
        <v>0</v>
      </c>
      <c r="CC347" s="17">
        <f t="shared" si="2221"/>
        <v>0</v>
      </c>
      <c r="CD347" s="17">
        <f t="shared" si="2221"/>
        <v>0</v>
      </c>
      <c r="CE347" s="17">
        <f t="shared" si="2221"/>
        <v>0</v>
      </c>
      <c r="CF347" s="17">
        <f t="shared" si="2221"/>
        <v>0</v>
      </c>
      <c r="CG347" s="17">
        <f t="shared" si="2221"/>
        <v>0</v>
      </c>
      <c r="CH347" s="17">
        <f t="shared" si="2221"/>
        <v>0</v>
      </c>
      <c r="CI347" s="17">
        <f t="shared" si="2221"/>
        <v>0</v>
      </c>
      <c r="CJ347" s="17">
        <f t="shared" si="2221"/>
        <v>0</v>
      </c>
      <c r="CK347" s="17">
        <f t="shared" si="2221"/>
        <v>0</v>
      </c>
      <c r="CL347" s="17">
        <f t="shared" si="2221"/>
        <v>0</v>
      </c>
      <c r="CM347" s="17">
        <f t="shared" si="2221"/>
        <v>0</v>
      </c>
      <c r="CN347" s="17">
        <f t="shared" si="2221"/>
        <v>0</v>
      </c>
      <c r="CO347" s="17">
        <f t="shared" si="2221"/>
        <v>0</v>
      </c>
    </row>
    <row r="348" spans="2:93">
      <c r="B348" s="556"/>
      <c r="C348" s="556">
        <f t="shared" si="2159"/>
        <v>47</v>
      </c>
      <c r="D348" s="632">
        <f t="shared" si="2156"/>
        <v>-0.04</v>
      </c>
      <c r="E348" s="632"/>
      <c r="F348" s="632"/>
      <c r="G348" s="632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>
        <f>IF((BC297-$BB297)&gt;$D298,0,$D348*(BC301))</f>
        <v>-38713.360000000001</v>
      </c>
      <c r="BD348" s="17">
        <f t="shared" ref="BD348:CO348" si="2222">IF((BD297-$BB297)&gt;$D298,0,$D348*(BD301))</f>
        <v>-39100.520000000004</v>
      </c>
      <c r="BE348" s="17">
        <f t="shared" si="2222"/>
        <v>-39491.520000000004</v>
      </c>
      <c r="BF348" s="17">
        <f t="shared" si="2222"/>
        <v>-39886.44</v>
      </c>
      <c r="BG348" s="17">
        <f t="shared" si="2222"/>
        <v>-40285.279999999999</v>
      </c>
      <c r="BH348" s="17">
        <f t="shared" si="2222"/>
        <v>-40688.160000000003</v>
      </c>
      <c r="BI348" s="17">
        <f t="shared" si="2222"/>
        <v>-41095.040000000001</v>
      </c>
      <c r="BJ348" s="17">
        <f t="shared" si="2222"/>
        <v>-41505.96</v>
      </c>
      <c r="BK348" s="17">
        <f t="shared" si="2222"/>
        <v>-41921.040000000001</v>
      </c>
      <c r="BL348" s="17">
        <f t="shared" si="2222"/>
        <v>-42340.24</v>
      </c>
      <c r="BM348" s="17">
        <f t="shared" si="2222"/>
        <v>-42763.64</v>
      </c>
      <c r="BN348" s="17">
        <f t="shared" si="2222"/>
        <v>-43191.28</v>
      </c>
      <c r="BO348" s="17">
        <f t="shared" si="2222"/>
        <v>-43623.200000000004</v>
      </c>
      <c r="BP348" s="17">
        <f t="shared" si="2222"/>
        <v>-44059.44</v>
      </c>
      <c r="BQ348" s="17">
        <f t="shared" si="2222"/>
        <v>-44500.04</v>
      </c>
      <c r="BR348" s="17">
        <f t="shared" si="2222"/>
        <v>-44945.04</v>
      </c>
      <c r="BS348" s="17">
        <f t="shared" si="2222"/>
        <v>-45394.48</v>
      </c>
      <c r="BT348" s="17">
        <f t="shared" si="2222"/>
        <v>-45848.44</v>
      </c>
      <c r="BU348" s="17">
        <f t="shared" si="2222"/>
        <v>-46306.92</v>
      </c>
      <c r="BV348" s="17">
        <f t="shared" si="2222"/>
        <v>-46769.96</v>
      </c>
      <c r="BW348" s="17">
        <f t="shared" si="2222"/>
        <v>-47237.68</v>
      </c>
      <c r="BX348" s="17">
        <f t="shared" si="2222"/>
        <v>-47710.04</v>
      </c>
      <c r="BY348" s="17">
        <f t="shared" si="2222"/>
        <v>-48187.16</v>
      </c>
      <c r="BZ348" s="17">
        <f t="shared" si="2222"/>
        <v>-48669.04</v>
      </c>
      <c r="CA348" s="17">
        <f t="shared" si="2222"/>
        <v>-49155.72</v>
      </c>
      <c r="CB348" s="17">
        <f t="shared" si="2222"/>
        <v>0</v>
      </c>
      <c r="CC348" s="17">
        <f t="shared" si="2222"/>
        <v>0</v>
      </c>
      <c r="CD348" s="17">
        <f t="shared" si="2222"/>
        <v>0</v>
      </c>
      <c r="CE348" s="17">
        <f t="shared" si="2222"/>
        <v>0</v>
      </c>
      <c r="CF348" s="17">
        <f t="shared" si="2222"/>
        <v>0</v>
      </c>
      <c r="CG348" s="17">
        <f t="shared" si="2222"/>
        <v>0</v>
      </c>
      <c r="CH348" s="17">
        <f t="shared" si="2222"/>
        <v>0</v>
      </c>
      <c r="CI348" s="17">
        <f t="shared" si="2222"/>
        <v>0</v>
      </c>
      <c r="CJ348" s="17">
        <f t="shared" si="2222"/>
        <v>0</v>
      </c>
      <c r="CK348" s="17">
        <f t="shared" si="2222"/>
        <v>0</v>
      </c>
      <c r="CL348" s="17">
        <f t="shared" si="2222"/>
        <v>0</v>
      </c>
      <c r="CM348" s="17">
        <f t="shared" si="2222"/>
        <v>0</v>
      </c>
      <c r="CN348" s="17">
        <f t="shared" si="2222"/>
        <v>0</v>
      </c>
      <c r="CO348" s="17">
        <f t="shared" si="2222"/>
        <v>0</v>
      </c>
    </row>
    <row r="349" spans="2:93">
      <c r="B349" s="556"/>
      <c r="C349" s="556">
        <f t="shared" si="2159"/>
        <v>48</v>
      </c>
      <c r="D349" s="632">
        <f t="shared" si="2156"/>
        <v>-0.04</v>
      </c>
      <c r="E349" s="632"/>
      <c r="F349" s="632"/>
      <c r="G349" s="632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>
        <f>IF((BD297-$BC297)&gt;$D298,0,$D349*(BD301))</f>
        <v>-39100.520000000004</v>
      </c>
      <c r="BE349" s="17">
        <f t="shared" ref="BE349:CO349" si="2223">IF((BE297-$BC297)&gt;$D298,0,$D349*(BE301))</f>
        <v>-39491.520000000004</v>
      </c>
      <c r="BF349" s="17">
        <f t="shared" si="2223"/>
        <v>-39886.44</v>
      </c>
      <c r="BG349" s="17">
        <f t="shared" si="2223"/>
        <v>-40285.279999999999</v>
      </c>
      <c r="BH349" s="17">
        <f t="shared" si="2223"/>
        <v>-40688.160000000003</v>
      </c>
      <c r="BI349" s="17">
        <f t="shared" si="2223"/>
        <v>-41095.040000000001</v>
      </c>
      <c r="BJ349" s="17">
        <f t="shared" si="2223"/>
        <v>-41505.96</v>
      </c>
      <c r="BK349" s="17">
        <f t="shared" si="2223"/>
        <v>-41921.040000000001</v>
      </c>
      <c r="BL349" s="17">
        <f t="shared" si="2223"/>
        <v>-42340.24</v>
      </c>
      <c r="BM349" s="17">
        <f t="shared" si="2223"/>
        <v>-42763.64</v>
      </c>
      <c r="BN349" s="17">
        <f t="shared" si="2223"/>
        <v>-43191.28</v>
      </c>
      <c r="BO349" s="17">
        <f t="shared" si="2223"/>
        <v>-43623.200000000004</v>
      </c>
      <c r="BP349" s="17">
        <f t="shared" si="2223"/>
        <v>-44059.44</v>
      </c>
      <c r="BQ349" s="17">
        <f t="shared" si="2223"/>
        <v>-44500.04</v>
      </c>
      <c r="BR349" s="17">
        <f t="shared" si="2223"/>
        <v>-44945.04</v>
      </c>
      <c r="BS349" s="17">
        <f t="shared" si="2223"/>
        <v>-45394.48</v>
      </c>
      <c r="BT349" s="17">
        <f t="shared" si="2223"/>
        <v>-45848.44</v>
      </c>
      <c r="BU349" s="17">
        <f t="shared" si="2223"/>
        <v>-46306.92</v>
      </c>
      <c r="BV349" s="17">
        <f t="shared" si="2223"/>
        <v>-46769.96</v>
      </c>
      <c r="BW349" s="17">
        <f t="shared" si="2223"/>
        <v>-47237.68</v>
      </c>
      <c r="BX349" s="17">
        <f t="shared" si="2223"/>
        <v>-47710.04</v>
      </c>
      <c r="BY349" s="17">
        <f t="shared" si="2223"/>
        <v>-48187.16</v>
      </c>
      <c r="BZ349" s="17">
        <f t="shared" si="2223"/>
        <v>-48669.04</v>
      </c>
      <c r="CA349" s="17">
        <f t="shared" si="2223"/>
        <v>-49155.72</v>
      </c>
      <c r="CB349" s="17">
        <f t="shared" si="2223"/>
        <v>-49647.28</v>
      </c>
      <c r="CC349" s="17">
        <f t="shared" si="2223"/>
        <v>0</v>
      </c>
      <c r="CD349" s="17">
        <f t="shared" si="2223"/>
        <v>0</v>
      </c>
      <c r="CE349" s="17">
        <f t="shared" si="2223"/>
        <v>0</v>
      </c>
      <c r="CF349" s="17">
        <f t="shared" si="2223"/>
        <v>0</v>
      </c>
      <c r="CG349" s="17">
        <f t="shared" si="2223"/>
        <v>0</v>
      </c>
      <c r="CH349" s="17">
        <f t="shared" si="2223"/>
        <v>0</v>
      </c>
      <c r="CI349" s="17">
        <f t="shared" si="2223"/>
        <v>0</v>
      </c>
      <c r="CJ349" s="17">
        <f t="shared" si="2223"/>
        <v>0</v>
      </c>
      <c r="CK349" s="17">
        <f t="shared" si="2223"/>
        <v>0</v>
      </c>
      <c r="CL349" s="17">
        <f t="shared" si="2223"/>
        <v>0</v>
      </c>
      <c r="CM349" s="17">
        <f t="shared" si="2223"/>
        <v>0</v>
      </c>
      <c r="CN349" s="17">
        <f t="shared" si="2223"/>
        <v>0</v>
      </c>
      <c r="CO349" s="17">
        <f t="shared" si="2223"/>
        <v>0</v>
      </c>
    </row>
    <row r="350" spans="2:93">
      <c r="B350" s="556"/>
      <c r="C350" s="556">
        <f t="shared" si="2159"/>
        <v>49</v>
      </c>
      <c r="D350" s="632">
        <f t="shared" si="2156"/>
        <v>-0.04</v>
      </c>
      <c r="E350" s="632"/>
      <c r="F350" s="632"/>
      <c r="G350" s="632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>
        <f>IF((BE297-$BD297)&gt;$D298,0,$D350*(BE301))</f>
        <v>-39491.520000000004</v>
      </c>
      <c r="BF350" s="17">
        <f t="shared" ref="BF350:CO350" si="2224">IF((BF297-$BD297)&gt;$D298,0,$D350*(BF301))</f>
        <v>-39886.44</v>
      </c>
      <c r="BG350" s="17">
        <f t="shared" si="2224"/>
        <v>-40285.279999999999</v>
      </c>
      <c r="BH350" s="17">
        <f t="shared" si="2224"/>
        <v>-40688.160000000003</v>
      </c>
      <c r="BI350" s="17">
        <f t="shared" si="2224"/>
        <v>-41095.040000000001</v>
      </c>
      <c r="BJ350" s="17">
        <f t="shared" si="2224"/>
        <v>-41505.96</v>
      </c>
      <c r="BK350" s="17">
        <f t="shared" si="2224"/>
        <v>-41921.040000000001</v>
      </c>
      <c r="BL350" s="17">
        <f t="shared" si="2224"/>
        <v>-42340.24</v>
      </c>
      <c r="BM350" s="17">
        <f t="shared" si="2224"/>
        <v>-42763.64</v>
      </c>
      <c r="BN350" s="17">
        <f t="shared" si="2224"/>
        <v>-43191.28</v>
      </c>
      <c r="BO350" s="17">
        <f t="shared" si="2224"/>
        <v>-43623.200000000004</v>
      </c>
      <c r="BP350" s="17">
        <f t="shared" si="2224"/>
        <v>-44059.44</v>
      </c>
      <c r="BQ350" s="17">
        <f t="shared" si="2224"/>
        <v>-44500.04</v>
      </c>
      <c r="BR350" s="17">
        <f t="shared" si="2224"/>
        <v>-44945.04</v>
      </c>
      <c r="BS350" s="17">
        <f t="shared" si="2224"/>
        <v>-45394.48</v>
      </c>
      <c r="BT350" s="17">
        <f t="shared" si="2224"/>
        <v>-45848.44</v>
      </c>
      <c r="BU350" s="17">
        <f t="shared" si="2224"/>
        <v>-46306.92</v>
      </c>
      <c r="BV350" s="17">
        <f t="shared" si="2224"/>
        <v>-46769.96</v>
      </c>
      <c r="BW350" s="17">
        <f t="shared" si="2224"/>
        <v>-47237.68</v>
      </c>
      <c r="BX350" s="17">
        <f t="shared" si="2224"/>
        <v>-47710.04</v>
      </c>
      <c r="BY350" s="17">
        <f t="shared" si="2224"/>
        <v>-48187.16</v>
      </c>
      <c r="BZ350" s="17">
        <f t="shared" si="2224"/>
        <v>-48669.04</v>
      </c>
      <c r="CA350" s="17">
        <f t="shared" si="2224"/>
        <v>-49155.72</v>
      </c>
      <c r="CB350" s="17">
        <f t="shared" si="2224"/>
        <v>-49647.28</v>
      </c>
      <c r="CC350" s="17">
        <f t="shared" si="2224"/>
        <v>-50143.76</v>
      </c>
      <c r="CD350" s="17">
        <f t="shared" si="2224"/>
        <v>0</v>
      </c>
      <c r="CE350" s="17">
        <f t="shared" si="2224"/>
        <v>0</v>
      </c>
      <c r="CF350" s="17">
        <f t="shared" si="2224"/>
        <v>0</v>
      </c>
      <c r="CG350" s="17">
        <f t="shared" si="2224"/>
        <v>0</v>
      </c>
      <c r="CH350" s="17">
        <f t="shared" si="2224"/>
        <v>0</v>
      </c>
      <c r="CI350" s="17">
        <f t="shared" si="2224"/>
        <v>0</v>
      </c>
      <c r="CJ350" s="17">
        <f t="shared" si="2224"/>
        <v>0</v>
      </c>
      <c r="CK350" s="17">
        <f t="shared" si="2224"/>
        <v>0</v>
      </c>
      <c r="CL350" s="17">
        <f t="shared" si="2224"/>
        <v>0</v>
      </c>
      <c r="CM350" s="17">
        <f t="shared" si="2224"/>
        <v>0</v>
      </c>
      <c r="CN350" s="17">
        <f t="shared" si="2224"/>
        <v>0</v>
      </c>
      <c r="CO350" s="17">
        <f t="shared" si="2224"/>
        <v>0</v>
      </c>
    </row>
    <row r="351" spans="2:93">
      <c r="B351" s="556"/>
      <c r="C351" s="556">
        <f t="shared" si="2159"/>
        <v>50</v>
      </c>
      <c r="D351" s="632">
        <f t="shared" si="2156"/>
        <v>-0.04</v>
      </c>
      <c r="E351" s="632"/>
      <c r="F351" s="632"/>
      <c r="G351" s="632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>
        <f>IF((BF297-$BE297)&gt;$D298,0,$D351*(BF301))</f>
        <v>-39886.44</v>
      </c>
      <c r="BG351" s="17">
        <f t="shared" ref="BG351:CO351" si="2225">IF((BG297-$BE297)&gt;$D298,0,$D351*(BG301))</f>
        <v>-40285.279999999999</v>
      </c>
      <c r="BH351" s="17">
        <f t="shared" si="2225"/>
        <v>-40688.160000000003</v>
      </c>
      <c r="BI351" s="17">
        <f t="shared" si="2225"/>
        <v>-41095.040000000001</v>
      </c>
      <c r="BJ351" s="17">
        <f t="shared" si="2225"/>
        <v>-41505.96</v>
      </c>
      <c r="BK351" s="17">
        <f t="shared" si="2225"/>
        <v>-41921.040000000001</v>
      </c>
      <c r="BL351" s="17">
        <f t="shared" si="2225"/>
        <v>-42340.24</v>
      </c>
      <c r="BM351" s="17">
        <f t="shared" si="2225"/>
        <v>-42763.64</v>
      </c>
      <c r="BN351" s="17">
        <f t="shared" si="2225"/>
        <v>-43191.28</v>
      </c>
      <c r="BO351" s="17">
        <f t="shared" si="2225"/>
        <v>-43623.200000000004</v>
      </c>
      <c r="BP351" s="17">
        <f t="shared" si="2225"/>
        <v>-44059.44</v>
      </c>
      <c r="BQ351" s="17">
        <f t="shared" si="2225"/>
        <v>-44500.04</v>
      </c>
      <c r="BR351" s="17">
        <f t="shared" si="2225"/>
        <v>-44945.04</v>
      </c>
      <c r="BS351" s="17">
        <f t="shared" si="2225"/>
        <v>-45394.48</v>
      </c>
      <c r="BT351" s="17">
        <f t="shared" si="2225"/>
        <v>-45848.44</v>
      </c>
      <c r="BU351" s="17">
        <f t="shared" si="2225"/>
        <v>-46306.92</v>
      </c>
      <c r="BV351" s="17">
        <f t="shared" si="2225"/>
        <v>-46769.96</v>
      </c>
      <c r="BW351" s="17">
        <f t="shared" si="2225"/>
        <v>-47237.68</v>
      </c>
      <c r="BX351" s="17">
        <f t="shared" si="2225"/>
        <v>-47710.04</v>
      </c>
      <c r="BY351" s="17">
        <f t="shared" si="2225"/>
        <v>-48187.16</v>
      </c>
      <c r="BZ351" s="17">
        <f t="shared" si="2225"/>
        <v>-48669.04</v>
      </c>
      <c r="CA351" s="17">
        <f t="shared" si="2225"/>
        <v>-49155.72</v>
      </c>
      <c r="CB351" s="17">
        <f t="shared" si="2225"/>
        <v>-49647.28</v>
      </c>
      <c r="CC351" s="17">
        <f t="shared" si="2225"/>
        <v>-50143.76</v>
      </c>
      <c r="CD351" s="17">
        <f t="shared" si="2225"/>
        <v>-50645.200000000004</v>
      </c>
      <c r="CE351" s="17">
        <f t="shared" si="2225"/>
        <v>0</v>
      </c>
      <c r="CF351" s="17">
        <f t="shared" si="2225"/>
        <v>0</v>
      </c>
      <c r="CG351" s="17">
        <f t="shared" si="2225"/>
        <v>0</v>
      </c>
      <c r="CH351" s="17">
        <f t="shared" si="2225"/>
        <v>0</v>
      </c>
      <c r="CI351" s="17">
        <f t="shared" si="2225"/>
        <v>0</v>
      </c>
      <c r="CJ351" s="17">
        <f t="shared" si="2225"/>
        <v>0</v>
      </c>
      <c r="CK351" s="17">
        <f t="shared" si="2225"/>
        <v>0</v>
      </c>
      <c r="CL351" s="17">
        <f t="shared" si="2225"/>
        <v>0</v>
      </c>
      <c r="CM351" s="17">
        <f t="shared" si="2225"/>
        <v>0</v>
      </c>
      <c r="CN351" s="17">
        <f t="shared" si="2225"/>
        <v>0</v>
      </c>
      <c r="CO351" s="17">
        <f t="shared" si="2225"/>
        <v>0</v>
      </c>
    </row>
    <row r="352" spans="2:93">
      <c r="B352" s="556"/>
      <c r="C352" s="556">
        <f t="shared" si="2159"/>
        <v>51</v>
      </c>
      <c r="D352" s="632">
        <f t="shared" si="2156"/>
        <v>-0.04</v>
      </c>
      <c r="E352" s="632"/>
      <c r="F352" s="632"/>
      <c r="G352" s="632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>
        <f>IF((BG297-$BF297)&gt;$D298,0,$D352*(BG301))</f>
        <v>-40285.279999999999</v>
      </c>
      <c r="BH352" s="17">
        <f t="shared" ref="BH352:CO352" si="2226">IF((BH297-$BF297)&gt;$D298,0,$D352*(BH301))</f>
        <v>-40688.160000000003</v>
      </c>
      <c r="BI352" s="17">
        <f t="shared" si="2226"/>
        <v>-41095.040000000001</v>
      </c>
      <c r="BJ352" s="17">
        <f t="shared" si="2226"/>
        <v>-41505.96</v>
      </c>
      <c r="BK352" s="17">
        <f t="shared" si="2226"/>
        <v>-41921.040000000001</v>
      </c>
      <c r="BL352" s="17">
        <f t="shared" si="2226"/>
        <v>-42340.24</v>
      </c>
      <c r="BM352" s="17">
        <f t="shared" si="2226"/>
        <v>-42763.64</v>
      </c>
      <c r="BN352" s="17">
        <f t="shared" si="2226"/>
        <v>-43191.28</v>
      </c>
      <c r="BO352" s="17">
        <f t="shared" si="2226"/>
        <v>-43623.200000000004</v>
      </c>
      <c r="BP352" s="17">
        <f t="shared" si="2226"/>
        <v>-44059.44</v>
      </c>
      <c r="BQ352" s="17">
        <f t="shared" si="2226"/>
        <v>-44500.04</v>
      </c>
      <c r="BR352" s="17">
        <f t="shared" si="2226"/>
        <v>-44945.04</v>
      </c>
      <c r="BS352" s="17">
        <f t="shared" si="2226"/>
        <v>-45394.48</v>
      </c>
      <c r="BT352" s="17">
        <f t="shared" si="2226"/>
        <v>-45848.44</v>
      </c>
      <c r="BU352" s="17">
        <f t="shared" si="2226"/>
        <v>-46306.92</v>
      </c>
      <c r="BV352" s="17">
        <f t="shared" si="2226"/>
        <v>-46769.96</v>
      </c>
      <c r="BW352" s="17">
        <f t="shared" si="2226"/>
        <v>-47237.68</v>
      </c>
      <c r="BX352" s="17">
        <f t="shared" si="2226"/>
        <v>-47710.04</v>
      </c>
      <c r="BY352" s="17">
        <f t="shared" si="2226"/>
        <v>-48187.16</v>
      </c>
      <c r="BZ352" s="17">
        <f t="shared" si="2226"/>
        <v>-48669.04</v>
      </c>
      <c r="CA352" s="17">
        <f t="shared" si="2226"/>
        <v>-49155.72</v>
      </c>
      <c r="CB352" s="17">
        <f t="shared" si="2226"/>
        <v>-49647.28</v>
      </c>
      <c r="CC352" s="17">
        <f t="shared" si="2226"/>
        <v>-50143.76</v>
      </c>
      <c r="CD352" s="17">
        <f t="shared" si="2226"/>
        <v>-50645.200000000004</v>
      </c>
      <c r="CE352" s="17">
        <f t="shared" si="2226"/>
        <v>-51151.64</v>
      </c>
      <c r="CF352" s="17">
        <f t="shared" si="2226"/>
        <v>0</v>
      </c>
      <c r="CG352" s="17">
        <f t="shared" si="2226"/>
        <v>0</v>
      </c>
      <c r="CH352" s="17">
        <f t="shared" si="2226"/>
        <v>0</v>
      </c>
      <c r="CI352" s="17">
        <f t="shared" si="2226"/>
        <v>0</v>
      </c>
      <c r="CJ352" s="17">
        <f t="shared" si="2226"/>
        <v>0</v>
      </c>
      <c r="CK352" s="17">
        <f t="shared" si="2226"/>
        <v>0</v>
      </c>
      <c r="CL352" s="17">
        <f t="shared" si="2226"/>
        <v>0</v>
      </c>
      <c r="CM352" s="17">
        <f t="shared" si="2226"/>
        <v>0</v>
      </c>
      <c r="CN352" s="17">
        <f t="shared" si="2226"/>
        <v>0</v>
      </c>
      <c r="CO352" s="17">
        <f t="shared" si="2226"/>
        <v>0</v>
      </c>
    </row>
    <row r="353" spans="2:93">
      <c r="B353" s="556"/>
      <c r="C353" s="556">
        <f t="shared" si="2159"/>
        <v>52</v>
      </c>
      <c r="D353" s="632">
        <f t="shared" si="2156"/>
        <v>-0.04</v>
      </c>
      <c r="E353" s="632"/>
      <c r="F353" s="632"/>
      <c r="G353" s="632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>
        <f>IF((BH297-$BG297)&gt;$D298,0,$D353*(BH301))</f>
        <v>-40688.160000000003</v>
      </c>
      <c r="BI353" s="17">
        <f t="shared" ref="BI353:CO353" si="2227">IF((BI297-$BG297)&gt;$D298,0,$D353*(BI301))</f>
        <v>-41095.040000000001</v>
      </c>
      <c r="BJ353" s="17">
        <f t="shared" si="2227"/>
        <v>-41505.96</v>
      </c>
      <c r="BK353" s="17">
        <f t="shared" si="2227"/>
        <v>-41921.040000000001</v>
      </c>
      <c r="BL353" s="17">
        <f t="shared" si="2227"/>
        <v>-42340.24</v>
      </c>
      <c r="BM353" s="17">
        <f t="shared" si="2227"/>
        <v>-42763.64</v>
      </c>
      <c r="BN353" s="17">
        <f t="shared" si="2227"/>
        <v>-43191.28</v>
      </c>
      <c r="BO353" s="17">
        <f t="shared" si="2227"/>
        <v>-43623.200000000004</v>
      </c>
      <c r="BP353" s="17">
        <f t="shared" si="2227"/>
        <v>-44059.44</v>
      </c>
      <c r="BQ353" s="17">
        <f t="shared" si="2227"/>
        <v>-44500.04</v>
      </c>
      <c r="BR353" s="17">
        <f t="shared" si="2227"/>
        <v>-44945.04</v>
      </c>
      <c r="BS353" s="17">
        <f t="shared" si="2227"/>
        <v>-45394.48</v>
      </c>
      <c r="BT353" s="17">
        <f t="shared" si="2227"/>
        <v>-45848.44</v>
      </c>
      <c r="BU353" s="17">
        <f t="shared" si="2227"/>
        <v>-46306.92</v>
      </c>
      <c r="BV353" s="17">
        <f t="shared" si="2227"/>
        <v>-46769.96</v>
      </c>
      <c r="BW353" s="17">
        <f t="shared" si="2227"/>
        <v>-47237.68</v>
      </c>
      <c r="BX353" s="17">
        <f t="shared" si="2227"/>
        <v>-47710.04</v>
      </c>
      <c r="BY353" s="17">
        <f t="shared" si="2227"/>
        <v>-48187.16</v>
      </c>
      <c r="BZ353" s="17">
        <f t="shared" si="2227"/>
        <v>-48669.04</v>
      </c>
      <c r="CA353" s="17">
        <f t="shared" si="2227"/>
        <v>-49155.72</v>
      </c>
      <c r="CB353" s="17">
        <f t="shared" si="2227"/>
        <v>-49647.28</v>
      </c>
      <c r="CC353" s="17">
        <f t="shared" si="2227"/>
        <v>-50143.76</v>
      </c>
      <c r="CD353" s="17">
        <f t="shared" si="2227"/>
        <v>-50645.200000000004</v>
      </c>
      <c r="CE353" s="17">
        <f t="shared" si="2227"/>
        <v>-51151.64</v>
      </c>
      <c r="CF353" s="17">
        <f t="shared" si="2227"/>
        <v>-51663.16</v>
      </c>
      <c r="CG353" s="17">
        <f t="shared" si="2227"/>
        <v>0</v>
      </c>
      <c r="CH353" s="17">
        <f t="shared" si="2227"/>
        <v>0</v>
      </c>
      <c r="CI353" s="17">
        <f t="shared" si="2227"/>
        <v>0</v>
      </c>
      <c r="CJ353" s="17">
        <f t="shared" si="2227"/>
        <v>0</v>
      </c>
      <c r="CK353" s="17">
        <f t="shared" si="2227"/>
        <v>0</v>
      </c>
      <c r="CL353" s="17">
        <f t="shared" si="2227"/>
        <v>0</v>
      </c>
      <c r="CM353" s="17">
        <f t="shared" si="2227"/>
        <v>0</v>
      </c>
      <c r="CN353" s="17">
        <f t="shared" si="2227"/>
        <v>0</v>
      </c>
      <c r="CO353" s="17">
        <f t="shared" si="2227"/>
        <v>0</v>
      </c>
    </row>
    <row r="354" spans="2:93">
      <c r="B354" s="556"/>
      <c r="C354" s="556">
        <f t="shared" si="2159"/>
        <v>53</v>
      </c>
      <c r="D354" s="632">
        <f t="shared" si="2156"/>
        <v>-0.04</v>
      </c>
      <c r="E354" s="632"/>
      <c r="F354" s="632"/>
      <c r="G354" s="632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>
        <f>IF((BI297-$BH297)&gt;$D298,0,$D354*(BI301))</f>
        <v>-41095.040000000001</v>
      </c>
      <c r="BJ354" s="17">
        <f t="shared" ref="BJ354:CO354" si="2228">IF((BJ297-$BH297)&gt;$D298,0,$D354*(BJ301))</f>
        <v>-41505.96</v>
      </c>
      <c r="BK354" s="17">
        <f t="shared" si="2228"/>
        <v>-41921.040000000001</v>
      </c>
      <c r="BL354" s="17">
        <f t="shared" si="2228"/>
        <v>-42340.24</v>
      </c>
      <c r="BM354" s="17">
        <f t="shared" si="2228"/>
        <v>-42763.64</v>
      </c>
      <c r="BN354" s="17">
        <f t="shared" si="2228"/>
        <v>-43191.28</v>
      </c>
      <c r="BO354" s="17">
        <f t="shared" si="2228"/>
        <v>-43623.200000000004</v>
      </c>
      <c r="BP354" s="17">
        <f t="shared" si="2228"/>
        <v>-44059.44</v>
      </c>
      <c r="BQ354" s="17">
        <f t="shared" si="2228"/>
        <v>-44500.04</v>
      </c>
      <c r="BR354" s="17">
        <f t="shared" si="2228"/>
        <v>-44945.04</v>
      </c>
      <c r="BS354" s="17">
        <f t="shared" si="2228"/>
        <v>-45394.48</v>
      </c>
      <c r="BT354" s="17">
        <f t="shared" si="2228"/>
        <v>-45848.44</v>
      </c>
      <c r="BU354" s="17">
        <f t="shared" si="2228"/>
        <v>-46306.92</v>
      </c>
      <c r="BV354" s="17">
        <f t="shared" si="2228"/>
        <v>-46769.96</v>
      </c>
      <c r="BW354" s="17">
        <f t="shared" si="2228"/>
        <v>-47237.68</v>
      </c>
      <c r="BX354" s="17">
        <f t="shared" si="2228"/>
        <v>-47710.04</v>
      </c>
      <c r="BY354" s="17">
        <f t="shared" si="2228"/>
        <v>-48187.16</v>
      </c>
      <c r="BZ354" s="17">
        <f t="shared" si="2228"/>
        <v>-48669.04</v>
      </c>
      <c r="CA354" s="17">
        <f t="shared" si="2228"/>
        <v>-49155.72</v>
      </c>
      <c r="CB354" s="17">
        <f t="shared" si="2228"/>
        <v>-49647.28</v>
      </c>
      <c r="CC354" s="17">
        <f t="shared" si="2228"/>
        <v>-50143.76</v>
      </c>
      <c r="CD354" s="17">
        <f t="shared" si="2228"/>
        <v>-50645.200000000004</v>
      </c>
      <c r="CE354" s="17">
        <f t="shared" si="2228"/>
        <v>-51151.64</v>
      </c>
      <c r="CF354" s="17">
        <f t="shared" si="2228"/>
        <v>-51663.16</v>
      </c>
      <c r="CG354" s="17">
        <f t="shared" si="2228"/>
        <v>-52179.8</v>
      </c>
      <c r="CH354" s="17">
        <f t="shared" si="2228"/>
        <v>0</v>
      </c>
      <c r="CI354" s="17">
        <f t="shared" si="2228"/>
        <v>0</v>
      </c>
      <c r="CJ354" s="17">
        <f t="shared" si="2228"/>
        <v>0</v>
      </c>
      <c r="CK354" s="17">
        <f t="shared" si="2228"/>
        <v>0</v>
      </c>
      <c r="CL354" s="17">
        <f t="shared" si="2228"/>
        <v>0</v>
      </c>
      <c r="CM354" s="17">
        <f t="shared" si="2228"/>
        <v>0</v>
      </c>
      <c r="CN354" s="17">
        <f t="shared" si="2228"/>
        <v>0</v>
      </c>
      <c r="CO354" s="17">
        <f t="shared" si="2228"/>
        <v>0</v>
      </c>
    </row>
    <row r="355" spans="2:93">
      <c r="B355" s="556"/>
      <c r="C355" s="556">
        <f t="shared" si="2159"/>
        <v>54</v>
      </c>
      <c r="D355" s="632">
        <f t="shared" si="2156"/>
        <v>-0.04</v>
      </c>
      <c r="E355" s="632"/>
      <c r="F355" s="632"/>
      <c r="G355" s="632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>
        <f>IF((BJ297-$BI297)&gt;$D298,0,$D355*(BJ301))</f>
        <v>-41505.96</v>
      </c>
      <c r="BK355" s="17">
        <f t="shared" ref="BK355:CO355" si="2229">IF((BK297-$BI297)&gt;$D298,0,$D355*(BK301))</f>
        <v>-41921.040000000001</v>
      </c>
      <c r="BL355" s="17">
        <f t="shared" si="2229"/>
        <v>-42340.24</v>
      </c>
      <c r="BM355" s="17">
        <f t="shared" si="2229"/>
        <v>-42763.64</v>
      </c>
      <c r="BN355" s="17">
        <f t="shared" si="2229"/>
        <v>-43191.28</v>
      </c>
      <c r="BO355" s="17">
        <f t="shared" si="2229"/>
        <v>-43623.200000000004</v>
      </c>
      <c r="BP355" s="17">
        <f t="shared" si="2229"/>
        <v>-44059.44</v>
      </c>
      <c r="BQ355" s="17">
        <f t="shared" si="2229"/>
        <v>-44500.04</v>
      </c>
      <c r="BR355" s="17">
        <f t="shared" si="2229"/>
        <v>-44945.04</v>
      </c>
      <c r="BS355" s="17">
        <f t="shared" si="2229"/>
        <v>-45394.48</v>
      </c>
      <c r="BT355" s="17">
        <f t="shared" si="2229"/>
        <v>-45848.44</v>
      </c>
      <c r="BU355" s="17">
        <f t="shared" si="2229"/>
        <v>-46306.92</v>
      </c>
      <c r="BV355" s="17">
        <f t="shared" si="2229"/>
        <v>-46769.96</v>
      </c>
      <c r="BW355" s="17">
        <f t="shared" si="2229"/>
        <v>-47237.68</v>
      </c>
      <c r="BX355" s="17">
        <f t="shared" si="2229"/>
        <v>-47710.04</v>
      </c>
      <c r="BY355" s="17">
        <f t="shared" si="2229"/>
        <v>-48187.16</v>
      </c>
      <c r="BZ355" s="17">
        <f t="shared" si="2229"/>
        <v>-48669.04</v>
      </c>
      <c r="CA355" s="17">
        <f t="shared" si="2229"/>
        <v>-49155.72</v>
      </c>
      <c r="CB355" s="17">
        <f t="shared" si="2229"/>
        <v>-49647.28</v>
      </c>
      <c r="CC355" s="17">
        <f t="shared" si="2229"/>
        <v>-50143.76</v>
      </c>
      <c r="CD355" s="17">
        <f t="shared" si="2229"/>
        <v>-50645.200000000004</v>
      </c>
      <c r="CE355" s="17">
        <f t="shared" si="2229"/>
        <v>-51151.64</v>
      </c>
      <c r="CF355" s="17">
        <f t="shared" si="2229"/>
        <v>-51663.16</v>
      </c>
      <c r="CG355" s="17">
        <f t="shared" si="2229"/>
        <v>-52179.8</v>
      </c>
      <c r="CH355" s="17">
        <f t="shared" si="2229"/>
        <v>-52701.599999999999</v>
      </c>
      <c r="CI355" s="17">
        <f t="shared" si="2229"/>
        <v>0</v>
      </c>
      <c r="CJ355" s="17">
        <f t="shared" si="2229"/>
        <v>0</v>
      </c>
      <c r="CK355" s="17">
        <f t="shared" si="2229"/>
        <v>0</v>
      </c>
      <c r="CL355" s="17">
        <f t="shared" si="2229"/>
        <v>0</v>
      </c>
      <c r="CM355" s="17">
        <f t="shared" si="2229"/>
        <v>0</v>
      </c>
      <c r="CN355" s="17">
        <f t="shared" si="2229"/>
        <v>0</v>
      </c>
      <c r="CO355" s="17">
        <f t="shared" si="2229"/>
        <v>0</v>
      </c>
    </row>
    <row r="356" spans="2:93">
      <c r="B356" s="556"/>
      <c r="C356" s="556">
        <f t="shared" si="2159"/>
        <v>55</v>
      </c>
      <c r="D356" s="632">
        <f t="shared" si="2156"/>
        <v>-0.04</v>
      </c>
      <c r="E356" s="632"/>
      <c r="F356" s="632"/>
      <c r="G356" s="632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>
        <f>IF((BK297-$BJ297)&gt;$D298,0,$D356*(BK301))</f>
        <v>-41921.040000000001</v>
      </c>
      <c r="BL356" s="17">
        <f t="shared" ref="BL356:CO356" si="2230">IF((BL297-$BJ297)&gt;$D298,0,$D356*(BL301))</f>
        <v>-42340.24</v>
      </c>
      <c r="BM356" s="17">
        <f t="shared" si="2230"/>
        <v>-42763.64</v>
      </c>
      <c r="BN356" s="17">
        <f t="shared" si="2230"/>
        <v>-43191.28</v>
      </c>
      <c r="BO356" s="17">
        <f t="shared" si="2230"/>
        <v>-43623.200000000004</v>
      </c>
      <c r="BP356" s="17">
        <f t="shared" si="2230"/>
        <v>-44059.44</v>
      </c>
      <c r="BQ356" s="17">
        <f t="shared" si="2230"/>
        <v>-44500.04</v>
      </c>
      <c r="BR356" s="17">
        <f t="shared" si="2230"/>
        <v>-44945.04</v>
      </c>
      <c r="BS356" s="17">
        <f t="shared" si="2230"/>
        <v>-45394.48</v>
      </c>
      <c r="BT356" s="17">
        <f t="shared" si="2230"/>
        <v>-45848.44</v>
      </c>
      <c r="BU356" s="17">
        <f t="shared" si="2230"/>
        <v>-46306.92</v>
      </c>
      <c r="BV356" s="17">
        <f t="shared" si="2230"/>
        <v>-46769.96</v>
      </c>
      <c r="BW356" s="17">
        <f t="shared" si="2230"/>
        <v>-47237.68</v>
      </c>
      <c r="BX356" s="17">
        <f t="shared" si="2230"/>
        <v>-47710.04</v>
      </c>
      <c r="BY356" s="17">
        <f t="shared" si="2230"/>
        <v>-48187.16</v>
      </c>
      <c r="BZ356" s="17">
        <f t="shared" si="2230"/>
        <v>-48669.04</v>
      </c>
      <c r="CA356" s="17">
        <f t="shared" si="2230"/>
        <v>-49155.72</v>
      </c>
      <c r="CB356" s="17">
        <f t="shared" si="2230"/>
        <v>-49647.28</v>
      </c>
      <c r="CC356" s="17">
        <f t="shared" si="2230"/>
        <v>-50143.76</v>
      </c>
      <c r="CD356" s="17">
        <f t="shared" si="2230"/>
        <v>-50645.200000000004</v>
      </c>
      <c r="CE356" s="17">
        <f t="shared" si="2230"/>
        <v>-51151.64</v>
      </c>
      <c r="CF356" s="17">
        <f t="shared" si="2230"/>
        <v>-51663.16</v>
      </c>
      <c r="CG356" s="17">
        <f t="shared" si="2230"/>
        <v>-52179.8</v>
      </c>
      <c r="CH356" s="17">
        <f t="shared" si="2230"/>
        <v>-52701.599999999999</v>
      </c>
      <c r="CI356" s="17">
        <f t="shared" si="2230"/>
        <v>-53228.6</v>
      </c>
      <c r="CJ356" s="17">
        <f t="shared" si="2230"/>
        <v>0</v>
      </c>
      <c r="CK356" s="17">
        <f t="shared" si="2230"/>
        <v>0</v>
      </c>
      <c r="CL356" s="17">
        <f t="shared" si="2230"/>
        <v>0</v>
      </c>
      <c r="CM356" s="17">
        <f t="shared" si="2230"/>
        <v>0</v>
      </c>
      <c r="CN356" s="17">
        <f t="shared" si="2230"/>
        <v>0</v>
      </c>
      <c r="CO356" s="17">
        <f t="shared" si="2230"/>
        <v>0</v>
      </c>
    </row>
    <row r="357" spans="2:93">
      <c r="B357" s="556"/>
      <c r="C357" s="556">
        <f t="shared" si="2159"/>
        <v>56</v>
      </c>
      <c r="D357" s="632">
        <f t="shared" si="2156"/>
        <v>-0.04</v>
      </c>
      <c r="E357" s="632"/>
      <c r="F357" s="632"/>
      <c r="G357" s="632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>
        <f>IF((BL297-$BK297)&gt;$D298,0,$D357*(BL301))</f>
        <v>-42340.24</v>
      </c>
      <c r="BM357" s="17">
        <f t="shared" ref="BM357:CO357" si="2231">IF((BM297-$BK297)&gt;$D298,0,$D357*(BM301))</f>
        <v>-42763.64</v>
      </c>
      <c r="BN357" s="17">
        <f t="shared" si="2231"/>
        <v>-43191.28</v>
      </c>
      <c r="BO357" s="17">
        <f t="shared" si="2231"/>
        <v>-43623.200000000004</v>
      </c>
      <c r="BP357" s="17">
        <f t="shared" si="2231"/>
        <v>-44059.44</v>
      </c>
      <c r="BQ357" s="17">
        <f t="shared" si="2231"/>
        <v>-44500.04</v>
      </c>
      <c r="BR357" s="17">
        <f t="shared" si="2231"/>
        <v>-44945.04</v>
      </c>
      <c r="BS357" s="17">
        <f t="shared" si="2231"/>
        <v>-45394.48</v>
      </c>
      <c r="BT357" s="17">
        <f t="shared" si="2231"/>
        <v>-45848.44</v>
      </c>
      <c r="BU357" s="17">
        <f t="shared" si="2231"/>
        <v>-46306.92</v>
      </c>
      <c r="BV357" s="17">
        <f t="shared" si="2231"/>
        <v>-46769.96</v>
      </c>
      <c r="BW357" s="17">
        <f t="shared" si="2231"/>
        <v>-47237.68</v>
      </c>
      <c r="BX357" s="17">
        <f t="shared" si="2231"/>
        <v>-47710.04</v>
      </c>
      <c r="BY357" s="17">
        <f t="shared" si="2231"/>
        <v>-48187.16</v>
      </c>
      <c r="BZ357" s="17">
        <f t="shared" si="2231"/>
        <v>-48669.04</v>
      </c>
      <c r="CA357" s="17">
        <f t="shared" si="2231"/>
        <v>-49155.72</v>
      </c>
      <c r="CB357" s="17">
        <f t="shared" si="2231"/>
        <v>-49647.28</v>
      </c>
      <c r="CC357" s="17">
        <f t="shared" si="2231"/>
        <v>-50143.76</v>
      </c>
      <c r="CD357" s="17">
        <f t="shared" si="2231"/>
        <v>-50645.200000000004</v>
      </c>
      <c r="CE357" s="17">
        <f t="shared" si="2231"/>
        <v>-51151.64</v>
      </c>
      <c r="CF357" s="17">
        <f t="shared" si="2231"/>
        <v>-51663.16</v>
      </c>
      <c r="CG357" s="17">
        <f t="shared" si="2231"/>
        <v>-52179.8</v>
      </c>
      <c r="CH357" s="17">
        <f t="shared" si="2231"/>
        <v>-52701.599999999999</v>
      </c>
      <c r="CI357" s="17">
        <f t="shared" si="2231"/>
        <v>-53228.6</v>
      </c>
      <c r="CJ357" s="17">
        <f t="shared" si="2231"/>
        <v>-53760.880000000005</v>
      </c>
      <c r="CK357" s="17">
        <f t="shared" si="2231"/>
        <v>0</v>
      </c>
      <c r="CL357" s="17">
        <f t="shared" si="2231"/>
        <v>0</v>
      </c>
      <c r="CM357" s="17">
        <f t="shared" si="2231"/>
        <v>0</v>
      </c>
      <c r="CN357" s="17">
        <f t="shared" si="2231"/>
        <v>0</v>
      </c>
      <c r="CO357" s="17">
        <f t="shared" si="2231"/>
        <v>0</v>
      </c>
    </row>
    <row r="358" spans="2:93">
      <c r="B358" s="556"/>
      <c r="C358" s="556">
        <f t="shared" si="2159"/>
        <v>57</v>
      </c>
      <c r="D358" s="632">
        <f t="shared" si="2156"/>
        <v>-0.04</v>
      </c>
      <c r="E358" s="632"/>
      <c r="F358" s="632"/>
      <c r="G358" s="632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>
        <f>IF((BM297-$BL297)&gt;$D298,0,$D358*(BM301))</f>
        <v>-42763.64</v>
      </c>
      <c r="BN358" s="17">
        <f t="shared" ref="BN358:CO358" si="2232">IF((BN297-$BL297)&gt;$D298,0,$D358*(BN301))</f>
        <v>-43191.28</v>
      </c>
      <c r="BO358" s="17">
        <f t="shared" si="2232"/>
        <v>-43623.200000000004</v>
      </c>
      <c r="BP358" s="17">
        <f t="shared" si="2232"/>
        <v>-44059.44</v>
      </c>
      <c r="BQ358" s="17">
        <f t="shared" si="2232"/>
        <v>-44500.04</v>
      </c>
      <c r="BR358" s="17">
        <f t="shared" si="2232"/>
        <v>-44945.04</v>
      </c>
      <c r="BS358" s="17">
        <f t="shared" si="2232"/>
        <v>-45394.48</v>
      </c>
      <c r="BT358" s="17">
        <f t="shared" si="2232"/>
        <v>-45848.44</v>
      </c>
      <c r="BU358" s="17">
        <f t="shared" si="2232"/>
        <v>-46306.92</v>
      </c>
      <c r="BV358" s="17">
        <f t="shared" si="2232"/>
        <v>-46769.96</v>
      </c>
      <c r="BW358" s="17">
        <f t="shared" si="2232"/>
        <v>-47237.68</v>
      </c>
      <c r="BX358" s="17">
        <f t="shared" si="2232"/>
        <v>-47710.04</v>
      </c>
      <c r="BY358" s="17">
        <f t="shared" si="2232"/>
        <v>-48187.16</v>
      </c>
      <c r="BZ358" s="17">
        <f t="shared" si="2232"/>
        <v>-48669.04</v>
      </c>
      <c r="CA358" s="17">
        <f t="shared" si="2232"/>
        <v>-49155.72</v>
      </c>
      <c r="CB358" s="17">
        <f t="shared" si="2232"/>
        <v>-49647.28</v>
      </c>
      <c r="CC358" s="17">
        <f t="shared" si="2232"/>
        <v>-50143.76</v>
      </c>
      <c r="CD358" s="17">
        <f t="shared" si="2232"/>
        <v>-50645.200000000004</v>
      </c>
      <c r="CE358" s="17">
        <f t="shared" si="2232"/>
        <v>-51151.64</v>
      </c>
      <c r="CF358" s="17">
        <f t="shared" si="2232"/>
        <v>-51663.16</v>
      </c>
      <c r="CG358" s="17">
        <f t="shared" si="2232"/>
        <v>-52179.8</v>
      </c>
      <c r="CH358" s="17">
        <f t="shared" si="2232"/>
        <v>-52701.599999999999</v>
      </c>
      <c r="CI358" s="17">
        <f t="shared" si="2232"/>
        <v>-53228.6</v>
      </c>
      <c r="CJ358" s="17">
        <f t="shared" si="2232"/>
        <v>-53760.880000000005</v>
      </c>
      <c r="CK358" s="17">
        <f t="shared" si="2232"/>
        <v>-54298.48</v>
      </c>
      <c r="CL358" s="17">
        <f t="shared" si="2232"/>
        <v>0</v>
      </c>
      <c r="CM358" s="17">
        <f t="shared" si="2232"/>
        <v>0</v>
      </c>
      <c r="CN358" s="17">
        <f t="shared" si="2232"/>
        <v>0</v>
      </c>
      <c r="CO358" s="17">
        <f t="shared" si="2232"/>
        <v>0</v>
      </c>
    </row>
    <row r="359" spans="2:93">
      <c r="B359" s="556"/>
      <c r="C359" s="556">
        <f t="shared" si="2159"/>
        <v>58</v>
      </c>
      <c r="D359" s="632">
        <f t="shared" si="2156"/>
        <v>-0.04</v>
      </c>
      <c r="E359" s="632"/>
      <c r="F359" s="632"/>
      <c r="G359" s="632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>
        <f>IF((BN297-$BM297)&gt;$D298,0,$D359*(BN301))</f>
        <v>-43191.28</v>
      </c>
      <c r="BO359" s="17">
        <f t="shared" ref="BO359:CO359" si="2233">IF((BO297-$BM297)&gt;$D298,0,$D359*(BO301))</f>
        <v>-43623.200000000004</v>
      </c>
      <c r="BP359" s="17">
        <f t="shared" si="2233"/>
        <v>-44059.44</v>
      </c>
      <c r="BQ359" s="17">
        <f t="shared" si="2233"/>
        <v>-44500.04</v>
      </c>
      <c r="BR359" s="17">
        <f t="shared" si="2233"/>
        <v>-44945.04</v>
      </c>
      <c r="BS359" s="17">
        <f t="shared" si="2233"/>
        <v>-45394.48</v>
      </c>
      <c r="BT359" s="17">
        <f t="shared" si="2233"/>
        <v>-45848.44</v>
      </c>
      <c r="BU359" s="17">
        <f t="shared" si="2233"/>
        <v>-46306.92</v>
      </c>
      <c r="BV359" s="17">
        <f t="shared" si="2233"/>
        <v>-46769.96</v>
      </c>
      <c r="BW359" s="17">
        <f t="shared" si="2233"/>
        <v>-47237.68</v>
      </c>
      <c r="BX359" s="17">
        <f t="shared" si="2233"/>
        <v>-47710.04</v>
      </c>
      <c r="BY359" s="17">
        <f t="shared" si="2233"/>
        <v>-48187.16</v>
      </c>
      <c r="BZ359" s="17">
        <f t="shared" si="2233"/>
        <v>-48669.04</v>
      </c>
      <c r="CA359" s="17">
        <f t="shared" si="2233"/>
        <v>-49155.72</v>
      </c>
      <c r="CB359" s="17">
        <f t="shared" si="2233"/>
        <v>-49647.28</v>
      </c>
      <c r="CC359" s="17">
        <f t="shared" si="2233"/>
        <v>-50143.76</v>
      </c>
      <c r="CD359" s="17">
        <f t="shared" si="2233"/>
        <v>-50645.200000000004</v>
      </c>
      <c r="CE359" s="17">
        <f t="shared" si="2233"/>
        <v>-51151.64</v>
      </c>
      <c r="CF359" s="17">
        <f t="shared" si="2233"/>
        <v>-51663.16</v>
      </c>
      <c r="CG359" s="17">
        <f t="shared" si="2233"/>
        <v>-52179.8</v>
      </c>
      <c r="CH359" s="17">
        <f t="shared" si="2233"/>
        <v>-52701.599999999999</v>
      </c>
      <c r="CI359" s="17">
        <f t="shared" si="2233"/>
        <v>-53228.6</v>
      </c>
      <c r="CJ359" s="17">
        <f t="shared" si="2233"/>
        <v>-53760.880000000005</v>
      </c>
      <c r="CK359" s="17">
        <f t="shared" si="2233"/>
        <v>-54298.48</v>
      </c>
      <c r="CL359" s="17">
        <f t="shared" si="2233"/>
        <v>-54841.48</v>
      </c>
      <c r="CM359" s="17">
        <f t="shared" si="2233"/>
        <v>0</v>
      </c>
      <c r="CN359" s="17">
        <f t="shared" si="2233"/>
        <v>0</v>
      </c>
      <c r="CO359" s="17">
        <f t="shared" si="2233"/>
        <v>0</v>
      </c>
    </row>
    <row r="360" spans="2:93">
      <c r="B360" s="556"/>
      <c r="C360" s="556">
        <f t="shared" si="2159"/>
        <v>59</v>
      </c>
      <c r="D360" s="632">
        <f t="shared" si="2156"/>
        <v>-0.04</v>
      </c>
      <c r="E360" s="632"/>
      <c r="F360" s="632"/>
      <c r="G360" s="632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>
        <f>IF((BO297-$BN297)&gt;$D298,0,$D360*(BO301))</f>
        <v>-43623.200000000004</v>
      </c>
      <c r="BP360" s="17">
        <f t="shared" ref="BP360:CO360" si="2234">IF((BP297-$BN297)&gt;$D298,0,$D360*(BP301))</f>
        <v>-44059.44</v>
      </c>
      <c r="BQ360" s="17">
        <f t="shared" si="2234"/>
        <v>-44500.04</v>
      </c>
      <c r="BR360" s="17">
        <f t="shared" si="2234"/>
        <v>-44945.04</v>
      </c>
      <c r="BS360" s="17">
        <f t="shared" si="2234"/>
        <v>-45394.48</v>
      </c>
      <c r="BT360" s="17">
        <f t="shared" si="2234"/>
        <v>-45848.44</v>
      </c>
      <c r="BU360" s="17">
        <f t="shared" si="2234"/>
        <v>-46306.92</v>
      </c>
      <c r="BV360" s="17">
        <f t="shared" si="2234"/>
        <v>-46769.96</v>
      </c>
      <c r="BW360" s="17">
        <f t="shared" si="2234"/>
        <v>-47237.68</v>
      </c>
      <c r="BX360" s="17">
        <f t="shared" si="2234"/>
        <v>-47710.04</v>
      </c>
      <c r="BY360" s="17">
        <f t="shared" si="2234"/>
        <v>-48187.16</v>
      </c>
      <c r="BZ360" s="17">
        <f t="shared" si="2234"/>
        <v>-48669.04</v>
      </c>
      <c r="CA360" s="17">
        <f t="shared" si="2234"/>
        <v>-49155.72</v>
      </c>
      <c r="CB360" s="17">
        <f t="shared" si="2234"/>
        <v>-49647.28</v>
      </c>
      <c r="CC360" s="17">
        <f t="shared" si="2234"/>
        <v>-50143.76</v>
      </c>
      <c r="CD360" s="17">
        <f t="shared" si="2234"/>
        <v>-50645.200000000004</v>
      </c>
      <c r="CE360" s="17">
        <f t="shared" si="2234"/>
        <v>-51151.64</v>
      </c>
      <c r="CF360" s="17">
        <f t="shared" si="2234"/>
        <v>-51663.16</v>
      </c>
      <c r="CG360" s="17">
        <f t="shared" si="2234"/>
        <v>-52179.8</v>
      </c>
      <c r="CH360" s="17">
        <f t="shared" si="2234"/>
        <v>-52701.599999999999</v>
      </c>
      <c r="CI360" s="17">
        <f t="shared" si="2234"/>
        <v>-53228.6</v>
      </c>
      <c r="CJ360" s="17">
        <f t="shared" si="2234"/>
        <v>-53760.880000000005</v>
      </c>
      <c r="CK360" s="17">
        <f t="shared" si="2234"/>
        <v>-54298.48</v>
      </c>
      <c r="CL360" s="17">
        <f t="shared" si="2234"/>
        <v>-54841.48</v>
      </c>
      <c r="CM360" s="17">
        <f t="shared" si="2234"/>
        <v>-55389.880000000005</v>
      </c>
      <c r="CN360" s="17">
        <f t="shared" si="2234"/>
        <v>0</v>
      </c>
      <c r="CO360" s="17">
        <f t="shared" si="2234"/>
        <v>0</v>
      </c>
    </row>
    <row r="361" spans="2:93">
      <c r="B361" s="556"/>
      <c r="C361" s="556">
        <f t="shared" si="2159"/>
        <v>60</v>
      </c>
      <c r="D361" s="632">
        <f t="shared" si="2156"/>
        <v>-0.04</v>
      </c>
      <c r="E361" s="632"/>
      <c r="F361" s="632"/>
      <c r="G361" s="632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>
        <f>IF((BP297-$BO297)&gt;$D298,0,$D361*(BP301))</f>
        <v>-44059.44</v>
      </c>
      <c r="BQ361" s="17">
        <f t="shared" ref="BQ361:CO361" si="2235">IF((BQ297-$BO297)&gt;$D298,0,$D361*(BQ301))</f>
        <v>-44500.04</v>
      </c>
      <c r="BR361" s="17">
        <f t="shared" si="2235"/>
        <v>-44945.04</v>
      </c>
      <c r="BS361" s="17">
        <f t="shared" si="2235"/>
        <v>-45394.48</v>
      </c>
      <c r="BT361" s="17">
        <f t="shared" si="2235"/>
        <v>-45848.44</v>
      </c>
      <c r="BU361" s="17">
        <f t="shared" si="2235"/>
        <v>-46306.92</v>
      </c>
      <c r="BV361" s="17">
        <f t="shared" si="2235"/>
        <v>-46769.96</v>
      </c>
      <c r="BW361" s="17">
        <f t="shared" si="2235"/>
        <v>-47237.68</v>
      </c>
      <c r="BX361" s="17">
        <f t="shared" si="2235"/>
        <v>-47710.04</v>
      </c>
      <c r="BY361" s="17">
        <f t="shared" si="2235"/>
        <v>-48187.16</v>
      </c>
      <c r="BZ361" s="17">
        <f t="shared" si="2235"/>
        <v>-48669.04</v>
      </c>
      <c r="CA361" s="17">
        <f t="shared" si="2235"/>
        <v>-49155.72</v>
      </c>
      <c r="CB361" s="17">
        <f t="shared" si="2235"/>
        <v>-49647.28</v>
      </c>
      <c r="CC361" s="17">
        <f t="shared" si="2235"/>
        <v>-50143.76</v>
      </c>
      <c r="CD361" s="17">
        <f t="shared" si="2235"/>
        <v>-50645.200000000004</v>
      </c>
      <c r="CE361" s="17">
        <f t="shared" si="2235"/>
        <v>-51151.64</v>
      </c>
      <c r="CF361" s="17">
        <f t="shared" si="2235"/>
        <v>-51663.16</v>
      </c>
      <c r="CG361" s="17">
        <f t="shared" si="2235"/>
        <v>-52179.8</v>
      </c>
      <c r="CH361" s="17">
        <f t="shared" si="2235"/>
        <v>-52701.599999999999</v>
      </c>
      <c r="CI361" s="17">
        <f t="shared" si="2235"/>
        <v>-53228.6</v>
      </c>
      <c r="CJ361" s="17">
        <f t="shared" si="2235"/>
        <v>-53760.880000000005</v>
      </c>
      <c r="CK361" s="17">
        <f t="shared" si="2235"/>
        <v>-54298.48</v>
      </c>
      <c r="CL361" s="17">
        <f t="shared" si="2235"/>
        <v>-54841.48</v>
      </c>
      <c r="CM361" s="17">
        <f t="shared" si="2235"/>
        <v>-55389.880000000005</v>
      </c>
      <c r="CN361" s="17">
        <f t="shared" si="2235"/>
        <v>-55943.8</v>
      </c>
      <c r="CO361" s="17">
        <f t="shared" si="2235"/>
        <v>0</v>
      </c>
    </row>
    <row r="362" spans="2:93">
      <c r="B362" s="556"/>
      <c r="C362" s="556">
        <f t="shared" si="2159"/>
        <v>61</v>
      </c>
      <c r="D362" s="632">
        <f t="shared" si="2156"/>
        <v>-0.04</v>
      </c>
      <c r="E362" s="632"/>
      <c r="F362" s="632"/>
      <c r="G362" s="632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>
        <f>IF((BQ297-$BP297)&gt;$D298,0,$D362*(BQ301))</f>
        <v>-44500.04</v>
      </c>
      <c r="BR362" s="17">
        <f t="shared" ref="BR362:CO362" si="2236">IF((BR297-$BP297)&gt;$D298,0,$D362*(BR301))</f>
        <v>-44945.04</v>
      </c>
      <c r="BS362" s="17">
        <f t="shared" si="2236"/>
        <v>-45394.48</v>
      </c>
      <c r="BT362" s="17">
        <f t="shared" si="2236"/>
        <v>-45848.44</v>
      </c>
      <c r="BU362" s="17">
        <f t="shared" si="2236"/>
        <v>-46306.92</v>
      </c>
      <c r="BV362" s="17">
        <f t="shared" si="2236"/>
        <v>-46769.96</v>
      </c>
      <c r="BW362" s="17">
        <f t="shared" si="2236"/>
        <v>-47237.68</v>
      </c>
      <c r="BX362" s="17">
        <f t="shared" si="2236"/>
        <v>-47710.04</v>
      </c>
      <c r="BY362" s="17">
        <f t="shared" si="2236"/>
        <v>-48187.16</v>
      </c>
      <c r="BZ362" s="17">
        <f t="shared" si="2236"/>
        <v>-48669.04</v>
      </c>
      <c r="CA362" s="17">
        <f t="shared" si="2236"/>
        <v>-49155.72</v>
      </c>
      <c r="CB362" s="17">
        <f t="shared" si="2236"/>
        <v>-49647.28</v>
      </c>
      <c r="CC362" s="17">
        <f t="shared" si="2236"/>
        <v>-50143.76</v>
      </c>
      <c r="CD362" s="17">
        <f t="shared" si="2236"/>
        <v>-50645.200000000004</v>
      </c>
      <c r="CE362" s="17">
        <f t="shared" si="2236"/>
        <v>-51151.64</v>
      </c>
      <c r="CF362" s="17">
        <f t="shared" si="2236"/>
        <v>-51663.16</v>
      </c>
      <c r="CG362" s="17">
        <f t="shared" si="2236"/>
        <v>-52179.8</v>
      </c>
      <c r="CH362" s="17">
        <f t="shared" si="2236"/>
        <v>-52701.599999999999</v>
      </c>
      <c r="CI362" s="17">
        <f t="shared" si="2236"/>
        <v>-53228.6</v>
      </c>
      <c r="CJ362" s="17">
        <f t="shared" si="2236"/>
        <v>-53760.880000000005</v>
      </c>
      <c r="CK362" s="17">
        <f t="shared" si="2236"/>
        <v>-54298.48</v>
      </c>
      <c r="CL362" s="17">
        <f t="shared" si="2236"/>
        <v>-54841.48</v>
      </c>
      <c r="CM362" s="17">
        <f t="shared" si="2236"/>
        <v>-55389.880000000005</v>
      </c>
      <c r="CN362" s="17">
        <f t="shared" si="2236"/>
        <v>-55943.8</v>
      </c>
      <c r="CO362" s="17">
        <f t="shared" si="2236"/>
        <v>-56503.24</v>
      </c>
    </row>
    <row r="363" spans="2:93">
      <c r="B363" s="556"/>
      <c r="C363" s="556">
        <f t="shared" si="2159"/>
        <v>62</v>
      </c>
      <c r="D363" s="632">
        <f t="shared" si="2156"/>
        <v>-0.04</v>
      </c>
      <c r="E363" s="632"/>
      <c r="F363" s="632"/>
      <c r="G363" s="632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>
        <f>IF((BR297-$BQ297)&gt;$D298,0,$D363*(BR301))</f>
        <v>-44945.04</v>
      </c>
      <c r="BS363" s="17">
        <f t="shared" ref="BS363:CO363" si="2237">IF((BS297-$BQ297)&gt;$D298,0,$D363*(BS301))</f>
        <v>-45394.48</v>
      </c>
      <c r="BT363" s="17">
        <f t="shared" si="2237"/>
        <v>-45848.44</v>
      </c>
      <c r="BU363" s="17">
        <f t="shared" si="2237"/>
        <v>-46306.92</v>
      </c>
      <c r="BV363" s="17">
        <f t="shared" si="2237"/>
        <v>-46769.96</v>
      </c>
      <c r="BW363" s="17">
        <f t="shared" si="2237"/>
        <v>-47237.68</v>
      </c>
      <c r="BX363" s="17">
        <f t="shared" si="2237"/>
        <v>-47710.04</v>
      </c>
      <c r="BY363" s="17">
        <f t="shared" si="2237"/>
        <v>-48187.16</v>
      </c>
      <c r="BZ363" s="17">
        <f t="shared" si="2237"/>
        <v>-48669.04</v>
      </c>
      <c r="CA363" s="17">
        <f t="shared" si="2237"/>
        <v>-49155.72</v>
      </c>
      <c r="CB363" s="17">
        <f t="shared" si="2237"/>
        <v>-49647.28</v>
      </c>
      <c r="CC363" s="17">
        <f t="shared" si="2237"/>
        <v>-50143.76</v>
      </c>
      <c r="CD363" s="17">
        <f t="shared" si="2237"/>
        <v>-50645.200000000004</v>
      </c>
      <c r="CE363" s="17">
        <f t="shared" si="2237"/>
        <v>-51151.64</v>
      </c>
      <c r="CF363" s="17">
        <f t="shared" si="2237"/>
        <v>-51663.16</v>
      </c>
      <c r="CG363" s="17">
        <f t="shared" si="2237"/>
        <v>-52179.8</v>
      </c>
      <c r="CH363" s="17">
        <f t="shared" si="2237"/>
        <v>-52701.599999999999</v>
      </c>
      <c r="CI363" s="17">
        <f t="shared" si="2237"/>
        <v>-53228.6</v>
      </c>
      <c r="CJ363" s="17">
        <f t="shared" si="2237"/>
        <v>-53760.880000000005</v>
      </c>
      <c r="CK363" s="17">
        <f t="shared" si="2237"/>
        <v>-54298.48</v>
      </c>
      <c r="CL363" s="17">
        <f t="shared" si="2237"/>
        <v>-54841.48</v>
      </c>
      <c r="CM363" s="17">
        <f t="shared" si="2237"/>
        <v>-55389.880000000005</v>
      </c>
      <c r="CN363" s="17">
        <f t="shared" si="2237"/>
        <v>-55943.8</v>
      </c>
      <c r="CO363" s="17">
        <f t="shared" si="2237"/>
        <v>-56503.24</v>
      </c>
    </row>
    <row r="364" spans="2:93">
      <c r="B364" s="556"/>
      <c r="C364" s="556">
        <f t="shared" si="2159"/>
        <v>63</v>
      </c>
      <c r="D364" s="632">
        <f t="shared" si="2156"/>
        <v>-0.04</v>
      </c>
      <c r="E364" s="632"/>
      <c r="F364" s="632"/>
      <c r="G364" s="632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>
        <f>IF((BS297-$BR297)&gt;$D298,0,$D364*(BS301))</f>
        <v>-45394.48</v>
      </c>
      <c r="BT364" s="17">
        <f t="shared" ref="BT364:CO364" si="2238">IF((BT297-$BR297)&gt;$D298,0,$D364*(BT301))</f>
        <v>-45848.44</v>
      </c>
      <c r="BU364" s="17">
        <f t="shared" si="2238"/>
        <v>-46306.92</v>
      </c>
      <c r="BV364" s="17">
        <f t="shared" si="2238"/>
        <v>-46769.96</v>
      </c>
      <c r="BW364" s="17">
        <f t="shared" si="2238"/>
        <v>-47237.68</v>
      </c>
      <c r="BX364" s="17">
        <f t="shared" si="2238"/>
        <v>-47710.04</v>
      </c>
      <c r="BY364" s="17">
        <f t="shared" si="2238"/>
        <v>-48187.16</v>
      </c>
      <c r="BZ364" s="17">
        <f t="shared" si="2238"/>
        <v>-48669.04</v>
      </c>
      <c r="CA364" s="17">
        <f t="shared" si="2238"/>
        <v>-49155.72</v>
      </c>
      <c r="CB364" s="17">
        <f t="shared" si="2238"/>
        <v>-49647.28</v>
      </c>
      <c r="CC364" s="17">
        <f t="shared" si="2238"/>
        <v>-50143.76</v>
      </c>
      <c r="CD364" s="17">
        <f t="shared" si="2238"/>
        <v>-50645.200000000004</v>
      </c>
      <c r="CE364" s="17">
        <f t="shared" si="2238"/>
        <v>-51151.64</v>
      </c>
      <c r="CF364" s="17">
        <f t="shared" si="2238"/>
        <v>-51663.16</v>
      </c>
      <c r="CG364" s="17">
        <f t="shared" si="2238"/>
        <v>-52179.8</v>
      </c>
      <c r="CH364" s="17">
        <f t="shared" si="2238"/>
        <v>-52701.599999999999</v>
      </c>
      <c r="CI364" s="17">
        <f t="shared" si="2238"/>
        <v>-53228.6</v>
      </c>
      <c r="CJ364" s="17">
        <f t="shared" si="2238"/>
        <v>-53760.880000000005</v>
      </c>
      <c r="CK364" s="17">
        <f t="shared" si="2238"/>
        <v>-54298.48</v>
      </c>
      <c r="CL364" s="17">
        <f t="shared" si="2238"/>
        <v>-54841.48</v>
      </c>
      <c r="CM364" s="17">
        <f t="shared" si="2238"/>
        <v>-55389.880000000005</v>
      </c>
      <c r="CN364" s="17">
        <f t="shared" si="2238"/>
        <v>-55943.8</v>
      </c>
      <c r="CO364" s="17">
        <f t="shared" si="2238"/>
        <v>-56503.24</v>
      </c>
    </row>
    <row r="365" spans="2:93">
      <c r="B365" s="556"/>
      <c r="C365" s="556">
        <f t="shared" si="2159"/>
        <v>64</v>
      </c>
      <c r="D365" s="632">
        <f t="shared" si="2156"/>
        <v>-0.04</v>
      </c>
      <c r="E365" s="632"/>
      <c r="F365" s="632"/>
      <c r="G365" s="632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>
        <f>IF((BT297-$BS297)&gt;$D298,0,$D365*(BT301))</f>
        <v>-45848.44</v>
      </c>
      <c r="BU365" s="17">
        <f t="shared" ref="BU365:CO365" si="2239">IF((BU297-$BS297)&gt;$D298,0,$D365*(BU301))</f>
        <v>-46306.92</v>
      </c>
      <c r="BV365" s="17">
        <f t="shared" si="2239"/>
        <v>-46769.96</v>
      </c>
      <c r="BW365" s="17">
        <f t="shared" si="2239"/>
        <v>-47237.68</v>
      </c>
      <c r="BX365" s="17">
        <f t="shared" si="2239"/>
        <v>-47710.04</v>
      </c>
      <c r="BY365" s="17">
        <f t="shared" si="2239"/>
        <v>-48187.16</v>
      </c>
      <c r="BZ365" s="17">
        <f t="shared" si="2239"/>
        <v>-48669.04</v>
      </c>
      <c r="CA365" s="17">
        <f t="shared" si="2239"/>
        <v>-49155.72</v>
      </c>
      <c r="CB365" s="17">
        <f t="shared" si="2239"/>
        <v>-49647.28</v>
      </c>
      <c r="CC365" s="17">
        <f t="shared" si="2239"/>
        <v>-50143.76</v>
      </c>
      <c r="CD365" s="17">
        <f t="shared" si="2239"/>
        <v>-50645.200000000004</v>
      </c>
      <c r="CE365" s="17">
        <f t="shared" si="2239"/>
        <v>-51151.64</v>
      </c>
      <c r="CF365" s="17">
        <f t="shared" si="2239"/>
        <v>-51663.16</v>
      </c>
      <c r="CG365" s="17">
        <f t="shared" si="2239"/>
        <v>-52179.8</v>
      </c>
      <c r="CH365" s="17">
        <f t="shared" si="2239"/>
        <v>-52701.599999999999</v>
      </c>
      <c r="CI365" s="17">
        <f t="shared" si="2239"/>
        <v>-53228.6</v>
      </c>
      <c r="CJ365" s="17">
        <f t="shared" si="2239"/>
        <v>-53760.880000000005</v>
      </c>
      <c r="CK365" s="17">
        <f t="shared" si="2239"/>
        <v>-54298.48</v>
      </c>
      <c r="CL365" s="17">
        <f t="shared" si="2239"/>
        <v>-54841.48</v>
      </c>
      <c r="CM365" s="17">
        <f t="shared" si="2239"/>
        <v>-55389.880000000005</v>
      </c>
      <c r="CN365" s="17">
        <f t="shared" si="2239"/>
        <v>-55943.8</v>
      </c>
      <c r="CO365" s="17">
        <f t="shared" si="2239"/>
        <v>-56503.24</v>
      </c>
    </row>
    <row r="366" spans="2:93">
      <c r="B366" s="556"/>
      <c r="C366" s="556">
        <f t="shared" si="2159"/>
        <v>65</v>
      </c>
      <c r="D366" s="632">
        <f t="shared" si="2156"/>
        <v>-0.04</v>
      </c>
      <c r="E366" s="632"/>
      <c r="F366" s="632"/>
      <c r="G366" s="632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>
        <f>IF((BU297-$BT297)&gt;$D298,0,$D366*(BU301))</f>
        <v>-46306.92</v>
      </c>
      <c r="BV366" s="17">
        <f t="shared" ref="BV366:CO366" si="2240">IF((BV297-$BT297)&gt;$D298,0,$D366*(BV301))</f>
        <v>-46769.96</v>
      </c>
      <c r="BW366" s="17">
        <f t="shared" si="2240"/>
        <v>-47237.68</v>
      </c>
      <c r="BX366" s="17">
        <f t="shared" si="2240"/>
        <v>-47710.04</v>
      </c>
      <c r="BY366" s="17">
        <f t="shared" si="2240"/>
        <v>-48187.16</v>
      </c>
      <c r="BZ366" s="17">
        <f t="shared" si="2240"/>
        <v>-48669.04</v>
      </c>
      <c r="CA366" s="17">
        <f t="shared" si="2240"/>
        <v>-49155.72</v>
      </c>
      <c r="CB366" s="17">
        <f t="shared" si="2240"/>
        <v>-49647.28</v>
      </c>
      <c r="CC366" s="17">
        <f t="shared" si="2240"/>
        <v>-50143.76</v>
      </c>
      <c r="CD366" s="17">
        <f t="shared" si="2240"/>
        <v>-50645.200000000004</v>
      </c>
      <c r="CE366" s="17">
        <f t="shared" si="2240"/>
        <v>-51151.64</v>
      </c>
      <c r="CF366" s="17">
        <f t="shared" si="2240"/>
        <v>-51663.16</v>
      </c>
      <c r="CG366" s="17">
        <f t="shared" si="2240"/>
        <v>-52179.8</v>
      </c>
      <c r="CH366" s="17">
        <f t="shared" si="2240"/>
        <v>-52701.599999999999</v>
      </c>
      <c r="CI366" s="17">
        <f t="shared" si="2240"/>
        <v>-53228.6</v>
      </c>
      <c r="CJ366" s="17">
        <f t="shared" si="2240"/>
        <v>-53760.880000000005</v>
      </c>
      <c r="CK366" s="17">
        <f t="shared" si="2240"/>
        <v>-54298.48</v>
      </c>
      <c r="CL366" s="17">
        <f t="shared" si="2240"/>
        <v>-54841.48</v>
      </c>
      <c r="CM366" s="17">
        <f t="shared" si="2240"/>
        <v>-55389.880000000005</v>
      </c>
      <c r="CN366" s="17">
        <f t="shared" si="2240"/>
        <v>-55943.8</v>
      </c>
      <c r="CO366" s="17">
        <f t="shared" si="2240"/>
        <v>-56503.24</v>
      </c>
    </row>
    <row r="367" spans="2:93">
      <c r="B367" s="556"/>
      <c r="C367" s="556">
        <f t="shared" si="2159"/>
        <v>66</v>
      </c>
      <c r="D367" s="632">
        <f t="shared" ref="D367:D386" si="2241">-1/D$298</f>
        <v>-0.04</v>
      </c>
      <c r="E367" s="632"/>
      <c r="F367" s="632"/>
      <c r="G367" s="632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>
        <f>IF((BV297-$BU297)&gt;$D298,0,$D367*(BV301))</f>
        <v>-46769.96</v>
      </c>
      <c r="BW367" s="17">
        <f t="shared" ref="BW367:CO367" si="2242">IF((BW297-$BU297)&gt;$D298,0,$D367*(BW301))</f>
        <v>-47237.68</v>
      </c>
      <c r="BX367" s="17">
        <f t="shared" si="2242"/>
        <v>-47710.04</v>
      </c>
      <c r="BY367" s="17">
        <f t="shared" si="2242"/>
        <v>-48187.16</v>
      </c>
      <c r="BZ367" s="17">
        <f t="shared" si="2242"/>
        <v>-48669.04</v>
      </c>
      <c r="CA367" s="17">
        <f t="shared" si="2242"/>
        <v>-49155.72</v>
      </c>
      <c r="CB367" s="17">
        <f t="shared" si="2242"/>
        <v>-49647.28</v>
      </c>
      <c r="CC367" s="17">
        <f t="shared" si="2242"/>
        <v>-50143.76</v>
      </c>
      <c r="CD367" s="17">
        <f t="shared" si="2242"/>
        <v>-50645.200000000004</v>
      </c>
      <c r="CE367" s="17">
        <f t="shared" si="2242"/>
        <v>-51151.64</v>
      </c>
      <c r="CF367" s="17">
        <f t="shared" si="2242"/>
        <v>-51663.16</v>
      </c>
      <c r="CG367" s="17">
        <f t="shared" si="2242"/>
        <v>-52179.8</v>
      </c>
      <c r="CH367" s="17">
        <f t="shared" si="2242"/>
        <v>-52701.599999999999</v>
      </c>
      <c r="CI367" s="17">
        <f t="shared" si="2242"/>
        <v>-53228.6</v>
      </c>
      <c r="CJ367" s="17">
        <f t="shared" si="2242"/>
        <v>-53760.880000000005</v>
      </c>
      <c r="CK367" s="17">
        <f t="shared" si="2242"/>
        <v>-54298.48</v>
      </c>
      <c r="CL367" s="17">
        <f t="shared" si="2242"/>
        <v>-54841.48</v>
      </c>
      <c r="CM367" s="17">
        <f t="shared" si="2242"/>
        <v>-55389.880000000005</v>
      </c>
      <c r="CN367" s="17">
        <f t="shared" si="2242"/>
        <v>-55943.8</v>
      </c>
      <c r="CO367" s="17">
        <f t="shared" si="2242"/>
        <v>-56503.24</v>
      </c>
    </row>
    <row r="368" spans="2:93">
      <c r="B368" s="556"/>
      <c r="C368" s="556">
        <f t="shared" ref="C368:C386" si="2243">C367+1</f>
        <v>67</v>
      </c>
      <c r="D368" s="632">
        <f t="shared" si="2241"/>
        <v>-0.04</v>
      </c>
      <c r="E368" s="632"/>
      <c r="F368" s="632"/>
      <c r="G368" s="632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>
        <f>IF((BW297-$BV297)&gt;$D298,0,$D368*(BW301))</f>
        <v>-47237.68</v>
      </c>
      <c r="BX368" s="17">
        <f t="shared" ref="BX368:CO368" si="2244">IF((BX297-$BV297)&gt;$D298,0,$D368*(BX301))</f>
        <v>-47710.04</v>
      </c>
      <c r="BY368" s="17">
        <f t="shared" si="2244"/>
        <v>-48187.16</v>
      </c>
      <c r="BZ368" s="17">
        <f t="shared" si="2244"/>
        <v>-48669.04</v>
      </c>
      <c r="CA368" s="17">
        <f t="shared" si="2244"/>
        <v>-49155.72</v>
      </c>
      <c r="CB368" s="17">
        <f t="shared" si="2244"/>
        <v>-49647.28</v>
      </c>
      <c r="CC368" s="17">
        <f t="shared" si="2244"/>
        <v>-50143.76</v>
      </c>
      <c r="CD368" s="17">
        <f t="shared" si="2244"/>
        <v>-50645.200000000004</v>
      </c>
      <c r="CE368" s="17">
        <f t="shared" si="2244"/>
        <v>-51151.64</v>
      </c>
      <c r="CF368" s="17">
        <f t="shared" si="2244"/>
        <v>-51663.16</v>
      </c>
      <c r="CG368" s="17">
        <f t="shared" si="2244"/>
        <v>-52179.8</v>
      </c>
      <c r="CH368" s="17">
        <f t="shared" si="2244"/>
        <v>-52701.599999999999</v>
      </c>
      <c r="CI368" s="17">
        <f t="shared" si="2244"/>
        <v>-53228.6</v>
      </c>
      <c r="CJ368" s="17">
        <f t="shared" si="2244"/>
        <v>-53760.880000000005</v>
      </c>
      <c r="CK368" s="17">
        <f t="shared" si="2244"/>
        <v>-54298.48</v>
      </c>
      <c r="CL368" s="17">
        <f t="shared" si="2244"/>
        <v>-54841.48</v>
      </c>
      <c r="CM368" s="17">
        <f t="shared" si="2244"/>
        <v>-55389.880000000005</v>
      </c>
      <c r="CN368" s="17">
        <f t="shared" si="2244"/>
        <v>-55943.8</v>
      </c>
      <c r="CO368" s="17">
        <f t="shared" si="2244"/>
        <v>-56503.24</v>
      </c>
    </row>
    <row r="369" spans="2:93">
      <c r="B369" s="556"/>
      <c r="C369" s="556">
        <f t="shared" si="2243"/>
        <v>68</v>
      </c>
      <c r="D369" s="632">
        <f t="shared" si="2241"/>
        <v>-0.04</v>
      </c>
      <c r="E369" s="632"/>
      <c r="F369" s="632"/>
      <c r="G369" s="632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>
        <f>IF((BX297-$BW297)&gt;$D298,0,$D369*(BX301))</f>
        <v>-47710.04</v>
      </c>
      <c r="BY369" s="17">
        <f t="shared" ref="BY369:CO369" si="2245">IF((BY297-$BW297)&gt;$D298,0,$D369*(BY301))</f>
        <v>-48187.16</v>
      </c>
      <c r="BZ369" s="17">
        <f t="shared" si="2245"/>
        <v>-48669.04</v>
      </c>
      <c r="CA369" s="17">
        <f t="shared" si="2245"/>
        <v>-49155.72</v>
      </c>
      <c r="CB369" s="17">
        <f t="shared" si="2245"/>
        <v>-49647.28</v>
      </c>
      <c r="CC369" s="17">
        <f t="shared" si="2245"/>
        <v>-50143.76</v>
      </c>
      <c r="CD369" s="17">
        <f t="shared" si="2245"/>
        <v>-50645.200000000004</v>
      </c>
      <c r="CE369" s="17">
        <f t="shared" si="2245"/>
        <v>-51151.64</v>
      </c>
      <c r="CF369" s="17">
        <f t="shared" si="2245"/>
        <v>-51663.16</v>
      </c>
      <c r="CG369" s="17">
        <f t="shared" si="2245"/>
        <v>-52179.8</v>
      </c>
      <c r="CH369" s="17">
        <f t="shared" si="2245"/>
        <v>-52701.599999999999</v>
      </c>
      <c r="CI369" s="17">
        <f t="shared" si="2245"/>
        <v>-53228.6</v>
      </c>
      <c r="CJ369" s="17">
        <f t="shared" si="2245"/>
        <v>-53760.880000000005</v>
      </c>
      <c r="CK369" s="17">
        <f t="shared" si="2245"/>
        <v>-54298.48</v>
      </c>
      <c r="CL369" s="17">
        <f t="shared" si="2245"/>
        <v>-54841.48</v>
      </c>
      <c r="CM369" s="17">
        <f t="shared" si="2245"/>
        <v>-55389.880000000005</v>
      </c>
      <c r="CN369" s="17">
        <f t="shared" si="2245"/>
        <v>-55943.8</v>
      </c>
      <c r="CO369" s="17">
        <f t="shared" si="2245"/>
        <v>-56503.24</v>
      </c>
    </row>
    <row r="370" spans="2:93">
      <c r="B370" s="556"/>
      <c r="C370" s="556">
        <f t="shared" si="2243"/>
        <v>69</v>
      </c>
      <c r="D370" s="632">
        <f t="shared" si="2241"/>
        <v>-0.04</v>
      </c>
      <c r="E370" s="632"/>
      <c r="F370" s="632"/>
      <c r="G370" s="632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>
        <f>IF((BY297-$BX297)&gt;$D298,0,$D370*(BY301))</f>
        <v>-48187.16</v>
      </c>
      <c r="BZ370" s="17">
        <f t="shared" ref="BZ370:CO370" si="2246">IF((BZ297-$BX297)&gt;$D298,0,$D370*(BZ301))</f>
        <v>-48669.04</v>
      </c>
      <c r="CA370" s="17">
        <f t="shared" si="2246"/>
        <v>-49155.72</v>
      </c>
      <c r="CB370" s="17">
        <f t="shared" si="2246"/>
        <v>-49647.28</v>
      </c>
      <c r="CC370" s="17">
        <f t="shared" si="2246"/>
        <v>-50143.76</v>
      </c>
      <c r="CD370" s="17">
        <f t="shared" si="2246"/>
        <v>-50645.200000000004</v>
      </c>
      <c r="CE370" s="17">
        <f t="shared" si="2246"/>
        <v>-51151.64</v>
      </c>
      <c r="CF370" s="17">
        <f t="shared" si="2246"/>
        <v>-51663.16</v>
      </c>
      <c r="CG370" s="17">
        <f t="shared" si="2246"/>
        <v>-52179.8</v>
      </c>
      <c r="CH370" s="17">
        <f t="shared" si="2246"/>
        <v>-52701.599999999999</v>
      </c>
      <c r="CI370" s="17">
        <f t="shared" si="2246"/>
        <v>-53228.6</v>
      </c>
      <c r="CJ370" s="17">
        <f t="shared" si="2246"/>
        <v>-53760.880000000005</v>
      </c>
      <c r="CK370" s="17">
        <f t="shared" si="2246"/>
        <v>-54298.48</v>
      </c>
      <c r="CL370" s="17">
        <f t="shared" si="2246"/>
        <v>-54841.48</v>
      </c>
      <c r="CM370" s="17">
        <f t="shared" si="2246"/>
        <v>-55389.880000000005</v>
      </c>
      <c r="CN370" s="17">
        <f t="shared" si="2246"/>
        <v>-55943.8</v>
      </c>
      <c r="CO370" s="17">
        <f t="shared" si="2246"/>
        <v>-56503.24</v>
      </c>
    </row>
    <row r="371" spans="2:93">
      <c r="B371" s="556"/>
      <c r="C371" s="556">
        <f t="shared" si="2243"/>
        <v>70</v>
      </c>
      <c r="D371" s="632">
        <f t="shared" si="2241"/>
        <v>-0.04</v>
      </c>
      <c r="E371" s="632"/>
      <c r="F371" s="632"/>
      <c r="G371" s="632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>
        <f>IF((BZ297-$BY297)&gt;$D298,0,$D371*(BZ301))</f>
        <v>-48669.04</v>
      </c>
      <c r="CA371" s="17">
        <f t="shared" ref="CA371:CO371" si="2247">IF((CA297-$BY297)&gt;$D298,0,$D371*(CA301))</f>
        <v>-49155.72</v>
      </c>
      <c r="CB371" s="17">
        <f t="shared" si="2247"/>
        <v>-49647.28</v>
      </c>
      <c r="CC371" s="17">
        <f t="shared" si="2247"/>
        <v>-50143.76</v>
      </c>
      <c r="CD371" s="17">
        <f t="shared" si="2247"/>
        <v>-50645.200000000004</v>
      </c>
      <c r="CE371" s="17">
        <f t="shared" si="2247"/>
        <v>-51151.64</v>
      </c>
      <c r="CF371" s="17">
        <f t="shared" si="2247"/>
        <v>-51663.16</v>
      </c>
      <c r="CG371" s="17">
        <f t="shared" si="2247"/>
        <v>-52179.8</v>
      </c>
      <c r="CH371" s="17">
        <f t="shared" si="2247"/>
        <v>-52701.599999999999</v>
      </c>
      <c r="CI371" s="17">
        <f t="shared" si="2247"/>
        <v>-53228.6</v>
      </c>
      <c r="CJ371" s="17">
        <f t="shared" si="2247"/>
        <v>-53760.880000000005</v>
      </c>
      <c r="CK371" s="17">
        <f t="shared" si="2247"/>
        <v>-54298.48</v>
      </c>
      <c r="CL371" s="17">
        <f t="shared" si="2247"/>
        <v>-54841.48</v>
      </c>
      <c r="CM371" s="17">
        <f t="shared" si="2247"/>
        <v>-55389.880000000005</v>
      </c>
      <c r="CN371" s="17">
        <f t="shared" si="2247"/>
        <v>-55943.8</v>
      </c>
      <c r="CO371" s="17">
        <f t="shared" si="2247"/>
        <v>-56503.24</v>
      </c>
    </row>
    <row r="372" spans="2:93">
      <c r="B372" s="556"/>
      <c r="C372" s="556">
        <f t="shared" si="2243"/>
        <v>71</v>
      </c>
      <c r="D372" s="632">
        <f t="shared" si="2241"/>
        <v>-0.04</v>
      </c>
      <c r="E372" s="632"/>
      <c r="F372" s="632"/>
      <c r="G372" s="632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>
        <f>IF((CA297-$BZ297)&gt;$D298,0,$D372*(CA301))</f>
        <v>-49155.72</v>
      </c>
      <c r="CB372" s="17">
        <f t="shared" ref="CB372:CO372" si="2248">IF((CB297-$BZ297)&gt;$D298,0,$D372*(CB301))</f>
        <v>-49647.28</v>
      </c>
      <c r="CC372" s="17">
        <f t="shared" si="2248"/>
        <v>-50143.76</v>
      </c>
      <c r="CD372" s="17">
        <f t="shared" si="2248"/>
        <v>-50645.200000000004</v>
      </c>
      <c r="CE372" s="17">
        <f t="shared" si="2248"/>
        <v>-51151.64</v>
      </c>
      <c r="CF372" s="17">
        <f t="shared" si="2248"/>
        <v>-51663.16</v>
      </c>
      <c r="CG372" s="17">
        <f t="shared" si="2248"/>
        <v>-52179.8</v>
      </c>
      <c r="CH372" s="17">
        <f t="shared" si="2248"/>
        <v>-52701.599999999999</v>
      </c>
      <c r="CI372" s="17">
        <f t="shared" si="2248"/>
        <v>-53228.6</v>
      </c>
      <c r="CJ372" s="17">
        <f t="shared" si="2248"/>
        <v>-53760.880000000005</v>
      </c>
      <c r="CK372" s="17">
        <f t="shared" si="2248"/>
        <v>-54298.48</v>
      </c>
      <c r="CL372" s="17">
        <f t="shared" si="2248"/>
        <v>-54841.48</v>
      </c>
      <c r="CM372" s="17">
        <f t="shared" si="2248"/>
        <v>-55389.880000000005</v>
      </c>
      <c r="CN372" s="17">
        <f t="shared" si="2248"/>
        <v>-55943.8</v>
      </c>
      <c r="CO372" s="17">
        <f t="shared" si="2248"/>
        <v>-56503.24</v>
      </c>
    </row>
    <row r="373" spans="2:93">
      <c r="B373" s="556"/>
      <c r="C373" s="556">
        <f t="shared" si="2243"/>
        <v>72</v>
      </c>
      <c r="D373" s="632">
        <f t="shared" si="2241"/>
        <v>-0.04</v>
      </c>
      <c r="E373" s="632"/>
      <c r="F373" s="632"/>
      <c r="G373" s="632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>
        <f>IF((CB297-$CA297)&gt;$D298,0,$D373*(CB301))</f>
        <v>-49647.28</v>
      </c>
      <c r="CC373" s="17">
        <f t="shared" ref="CC373:CO373" si="2249">IF((CC297-$CA297)&gt;$D298,0,$D373*(CC301))</f>
        <v>-50143.76</v>
      </c>
      <c r="CD373" s="17">
        <f t="shared" si="2249"/>
        <v>-50645.200000000004</v>
      </c>
      <c r="CE373" s="17">
        <f t="shared" si="2249"/>
        <v>-51151.64</v>
      </c>
      <c r="CF373" s="17">
        <f t="shared" si="2249"/>
        <v>-51663.16</v>
      </c>
      <c r="CG373" s="17">
        <f t="shared" si="2249"/>
        <v>-52179.8</v>
      </c>
      <c r="CH373" s="17">
        <f t="shared" si="2249"/>
        <v>-52701.599999999999</v>
      </c>
      <c r="CI373" s="17">
        <f t="shared" si="2249"/>
        <v>-53228.6</v>
      </c>
      <c r="CJ373" s="17">
        <f t="shared" si="2249"/>
        <v>-53760.880000000005</v>
      </c>
      <c r="CK373" s="17">
        <f t="shared" si="2249"/>
        <v>-54298.48</v>
      </c>
      <c r="CL373" s="17">
        <f t="shared" si="2249"/>
        <v>-54841.48</v>
      </c>
      <c r="CM373" s="17">
        <f t="shared" si="2249"/>
        <v>-55389.880000000005</v>
      </c>
      <c r="CN373" s="17">
        <f t="shared" si="2249"/>
        <v>-55943.8</v>
      </c>
      <c r="CO373" s="17">
        <f t="shared" si="2249"/>
        <v>-56503.24</v>
      </c>
    </row>
    <row r="374" spans="2:93">
      <c r="B374" s="556"/>
      <c r="C374" s="556">
        <f t="shared" si="2243"/>
        <v>73</v>
      </c>
      <c r="D374" s="632">
        <f t="shared" si="2241"/>
        <v>-0.04</v>
      </c>
      <c r="E374" s="632"/>
      <c r="F374" s="632"/>
      <c r="G374" s="632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>
        <f>IF((CC297-$CB297)&gt;$D298,0,$D374*(CC301))</f>
        <v>-50143.76</v>
      </c>
      <c r="CD374" s="17">
        <f t="shared" ref="CD374:CO374" si="2250">IF((CD297-$CB297)&gt;$D298,0,$D374*(CD301))</f>
        <v>-50645.200000000004</v>
      </c>
      <c r="CE374" s="17">
        <f t="shared" si="2250"/>
        <v>-51151.64</v>
      </c>
      <c r="CF374" s="17">
        <f t="shared" si="2250"/>
        <v>-51663.16</v>
      </c>
      <c r="CG374" s="17">
        <f t="shared" si="2250"/>
        <v>-52179.8</v>
      </c>
      <c r="CH374" s="17">
        <f t="shared" si="2250"/>
        <v>-52701.599999999999</v>
      </c>
      <c r="CI374" s="17">
        <f t="shared" si="2250"/>
        <v>-53228.6</v>
      </c>
      <c r="CJ374" s="17">
        <f t="shared" si="2250"/>
        <v>-53760.880000000005</v>
      </c>
      <c r="CK374" s="17">
        <f t="shared" si="2250"/>
        <v>-54298.48</v>
      </c>
      <c r="CL374" s="17">
        <f t="shared" si="2250"/>
        <v>-54841.48</v>
      </c>
      <c r="CM374" s="17">
        <f t="shared" si="2250"/>
        <v>-55389.880000000005</v>
      </c>
      <c r="CN374" s="17">
        <f t="shared" si="2250"/>
        <v>-55943.8</v>
      </c>
      <c r="CO374" s="17">
        <f t="shared" si="2250"/>
        <v>-56503.24</v>
      </c>
    </row>
    <row r="375" spans="2:93">
      <c r="B375" s="556"/>
      <c r="C375" s="556">
        <f t="shared" si="2243"/>
        <v>74</v>
      </c>
      <c r="D375" s="632">
        <f t="shared" si="2241"/>
        <v>-0.04</v>
      </c>
      <c r="E375" s="632"/>
      <c r="F375" s="632"/>
      <c r="G375" s="632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>
        <f>IF((CD297-$CC297)&gt;$D298,0,$D375*(CD301))</f>
        <v>-50645.200000000004</v>
      </c>
      <c r="CE375" s="17">
        <f t="shared" ref="CE375:CO375" si="2251">IF((CE297-$CC297)&gt;$D298,0,$D375*(CE301))</f>
        <v>-51151.64</v>
      </c>
      <c r="CF375" s="17">
        <f t="shared" si="2251"/>
        <v>-51663.16</v>
      </c>
      <c r="CG375" s="17">
        <f t="shared" si="2251"/>
        <v>-52179.8</v>
      </c>
      <c r="CH375" s="17">
        <f t="shared" si="2251"/>
        <v>-52701.599999999999</v>
      </c>
      <c r="CI375" s="17">
        <f t="shared" si="2251"/>
        <v>-53228.6</v>
      </c>
      <c r="CJ375" s="17">
        <f t="shared" si="2251"/>
        <v>-53760.880000000005</v>
      </c>
      <c r="CK375" s="17">
        <f t="shared" si="2251"/>
        <v>-54298.48</v>
      </c>
      <c r="CL375" s="17">
        <f t="shared" si="2251"/>
        <v>-54841.48</v>
      </c>
      <c r="CM375" s="17">
        <f t="shared" si="2251"/>
        <v>-55389.880000000005</v>
      </c>
      <c r="CN375" s="17">
        <f t="shared" si="2251"/>
        <v>-55943.8</v>
      </c>
      <c r="CO375" s="17">
        <f t="shared" si="2251"/>
        <v>-56503.24</v>
      </c>
    </row>
    <row r="376" spans="2:93">
      <c r="B376" s="556"/>
      <c r="C376" s="556">
        <f t="shared" si="2243"/>
        <v>75</v>
      </c>
      <c r="D376" s="632">
        <f t="shared" si="2241"/>
        <v>-0.04</v>
      </c>
      <c r="E376" s="632"/>
      <c r="F376" s="632"/>
      <c r="G376" s="632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>
        <f>IF((CE297-$CD297)&gt;$D298,0,$D376*(CE301))</f>
        <v>-51151.64</v>
      </c>
      <c r="CF376" s="17">
        <f t="shared" ref="CF376:CO376" si="2252">IF((CF297-$CD297)&gt;$D298,0,$D376*(CF301))</f>
        <v>-51663.16</v>
      </c>
      <c r="CG376" s="17">
        <f t="shared" si="2252"/>
        <v>-52179.8</v>
      </c>
      <c r="CH376" s="17">
        <f t="shared" si="2252"/>
        <v>-52701.599999999999</v>
      </c>
      <c r="CI376" s="17">
        <f t="shared" si="2252"/>
        <v>-53228.6</v>
      </c>
      <c r="CJ376" s="17">
        <f t="shared" si="2252"/>
        <v>-53760.880000000005</v>
      </c>
      <c r="CK376" s="17">
        <f t="shared" si="2252"/>
        <v>-54298.48</v>
      </c>
      <c r="CL376" s="17">
        <f t="shared" si="2252"/>
        <v>-54841.48</v>
      </c>
      <c r="CM376" s="17">
        <f t="shared" si="2252"/>
        <v>-55389.880000000005</v>
      </c>
      <c r="CN376" s="17">
        <f t="shared" si="2252"/>
        <v>-55943.8</v>
      </c>
      <c r="CO376" s="17">
        <f t="shared" si="2252"/>
        <v>-56503.24</v>
      </c>
    </row>
    <row r="377" spans="2:93">
      <c r="B377" s="556"/>
      <c r="C377" s="556">
        <f t="shared" si="2243"/>
        <v>76</v>
      </c>
      <c r="D377" s="632">
        <f t="shared" si="2241"/>
        <v>-0.04</v>
      </c>
      <c r="E377" s="632"/>
      <c r="F377" s="632"/>
      <c r="G377" s="632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>
        <f>IF((CF297-$CE297)&gt;$D298,0,$D377*(CF301))</f>
        <v>-51663.16</v>
      </c>
      <c r="CG377" s="17">
        <f t="shared" ref="CG377:CO377" si="2253">IF((CG297-$CE297)&gt;$D298,0,$D377*(CG301))</f>
        <v>-52179.8</v>
      </c>
      <c r="CH377" s="17">
        <f t="shared" si="2253"/>
        <v>-52701.599999999999</v>
      </c>
      <c r="CI377" s="17">
        <f t="shared" si="2253"/>
        <v>-53228.6</v>
      </c>
      <c r="CJ377" s="17">
        <f t="shared" si="2253"/>
        <v>-53760.880000000005</v>
      </c>
      <c r="CK377" s="17">
        <f t="shared" si="2253"/>
        <v>-54298.48</v>
      </c>
      <c r="CL377" s="17">
        <f t="shared" si="2253"/>
        <v>-54841.48</v>
      </c>
      <c r="CM377" s="17">
        <f t="shared" si="2253"/>
        <v>-55389.880000000005</v>
      </c>
      <c r="CN377" s="17">
        <f t="shared" si="2253"/>
        <v>-55943.8</v>
      </c>
      <c r="CO377" s="17">
        <f t="shared" si="2253"/>
        <v>-56503.24</v>
      </c>
    </row>
    <row r="378" spans="2:93">
      <c r="B378" s="556"/>
      <c r="C378" s="556">
        <f t="shared" si="2243"/>
        <v>77</v>
      </c>
      <c r="D378" s="632">
        <f t="shared" si="2241"/>
        <v>-0.04</v>
      </c>
      <c r="E378" s="632"/>
      <c r="F378" s="632"/>
      <c r="G378" s="632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>
        <f>IF((CG297-$CF297)&gt;$D298,0,$D378*(CG301))</f>
        <v>-52179.8</v>
      </c>
      <c r="CH378" s="17">
        <f t="shared" ref="CH378:CO378" si="2254">IF((CH297-$CF297)&gt;$D298,0,$D378*(CH301))</f>
        <v>-52701.599999999999</v>
      </c>
      <c r="CI378" s="17">
        <f t="shared" si="2254"/>
        <v>-53228.6</v>
      </c>
      <c r="CJ378" s="17">
        <f t="shared" si="2254"/>
        <v>-53760.880000000005</v>
      </c>
      <c r="CK378" s="17">
        <f t="shared" si="2254"/>
        <v>-54298.48</v>
      </c>
      <c r="CL378" s="17">
        <f t="shared" si="2254"/>
        <v>-54841.48</v>
      </c>
      <c r="CM378" s="17">
        <f t="shared" si="2254"/>
        <v>-55389.880000000005</v>
      </c>
      <c r="CN378" s="17">
        <f t="shared" si="2254"/>
        <v>-55943.8</v>
      </c>
      <c r="CO378" s="17">
        <f t="shared" si="2254"/>
        <v>-56503.24</v>
      </c>
    </row>
    <row r="379" spans="2:93">
      <c r="B379" s="556"/>
      <c r="C379" s="556">
        <f t="shared" si="2243"/>
        <v>78</v>
      </c>
      <c r="D379" s="632">
        <f t="shared" si="2241"/>
        <v>-0.04</v>
      </c>
      <c r="E379" s="632"/>
      <c r="F379" s="632"/>
      <c r="G379" s="632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>
        <f>IF((CH297-$CG297)&gt;$D298,0,$D379*(CH301))</f>
        <v>-52701.599999999999</v>
      </c>
      <c r="CI379" s="17">
        <f t="shared" ref="CI379:CO379" si="2255">IF((CI297-$CG297)&gt;$D298,0,$D379*(CI301))</f>
        <v>-53228.6</v>
      </c>
      <c r="CJ379" s="17">
        <f t="shared" si="2255"/>
        <v>-53760.880000000005</v>
      </c>
      <c r="CK379" s="17">
        <f t="shared" si="2255"/>
        <v>-54298.48</v>
      </c>
      <c r="CL379" s="17">
        <f t="shared" si="2255"/>
        <v>-54841.48</v>
      </c>
      <c r="CM379" s="17">
        <f t="shared" si="2255"/>
        <v>-55389.880000000005</v>
      </c>
      <c r="CN379" s="17">
        <f t="shared" si="2255"/>
        <v>-55943.8</v>
      </c>
      <c r="CO379" s="17">
        <f t="shared" si="2255"/>
        <v>-56503.24</v>
      </c>
    </row>
    <row r="380" spans="2:93">
      <c r="B380" s="556"/>
      <c r="C380" s="556">
        <f t="shared" si="2243"/>
        <v>79</v>
      </c>
      <c r="D380" s="632">
        <f t="shared" si="2241"/>
        <v>-0.04</v>
      </c>
      <c r="E380" s="632"/>
      <c r="F380" s="632"/>
      <c r="G380" s="632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>
        <f>IF((CI297-$CH297)&gt;$D298,0,$D380*(CI301))</f>
        <v>-53228.6</v>
      </c>
      <c r="CJ380" s="17">
        <f t="shared" ref="CJ380:CO380" si="2256">IF((CJ297-$CH297)&gt;$D298,0,$D380*(CJ301))</f>
        <v>-53760.880000000005</v>
      </c>
      <c r="CK380" s="17">
        <f t="shared" si="2256"/>
        <v>-54298.48</v>
      </c>
      <c r="CL380" s="17">
        <f t="shared" si="2256"/>
        <v>-54841.48</v>
      </c>
      <c r="CM380" s="17">
        <f t="shared" si="2256"/>
        <v>-55389.880000000005</v>
      </c>
      <c r="CN380" s="17">
        <f t="shared" si="2256"/>
        <v>-55943.8</v>
      </c>
      <c r="CO380" s="17">
        <f t="shared" si="2256"/>
        <v>-56503.24</v>
      </c>
    </row>
    <row r="381" spans="2:93">
      <c r="B381" s="556"/>
      <c r="C381" s="556">
        <f t="shared" si="2243"/>
        <v>80</v>
      </c>
      <c r="D381" s="632">
        <f t="shared" si="2241"/>
        <v>-0.04</v>
      </c>
      <c r="E381" s="632"/>
      <c r="F381" s="632"/>
      <c r="G381" s="632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>
        <f>IF((CJ297-$CI297)&gt;$D298,0,$D381*(CJ301))</f>
        <v>-53760.880000000005</v>
      </c>
      <c r="CK381" s="17">
        <f t="shared" ref="CK381:CO381" si="2257">IF((CK297-$CI297)&gt;$D298,0,$D381*(CK301))</f>
        <v>-54298.48</v>
      </c>
      <c r="CL381" s="17">
        <f t="shared" si="2257"/>
        <v>-54841.48</v>
      </c>
      <c r="CM381" s="17">
        <f t="shared" si="2257"/>
        <v>-55389.880000000005</v>
      </c>
      <c r="CN381" s="17">
        <f t="shared" si="2257"/>
        <v>-55943.8</v>
      </c>
      <c r="CO381" s="17">
        <f t="shared" si="2257"/>
        <v>-56503.24</v>
      </c>
    </row>
    <row r="382" spans="2:93">
      <c r="B382" s="556"/>
      <c r="C382" s="556">
        <f t="shared" si="2243"/>
        <v>81</v>
      </c>
      <c r="D382" s="632">
        <f t="shared" si="2241"/>
        <v>-0.04</v>
      </c>
      <c r="E382" s="632"/>
      <c r="F382" s="632"/>
      <c r="G382" s="632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>
        <f>IF((CK297-$CJ297)&gt;$D298,0,$D382*(CK301))</f>
        <v>-54298.48</v>
      </c>
      <c r="CL382" s="17">
        <f t="shared" ref="CL382:CO382" si="2258">IF((CL297-$CJ297)&gt;$D298,0,$D382*(CL301))</f>
        <v>-54841.48</v>
      </c>
      <c r="CM382" s="17">
        <f t="shared" si="2258"/>
        <v>-55389.880000000005</v>
      </c>
      <c r="CN382" s="17">
        <f t="shared" si="2258"/>
        <v>-55943.8</v>
      </c>
      <c r="CO382" s="17">
        <f t="shared" si="2258"/>
        <v>-56503.24</v>
      </c>
    </row>
    <row r="383" spans="2:93">
      <c r="B383" s="556"/>
      <c r="C383" s="556">
        <f t="shared" si="2243"/>
        <v>82</v>
      </c>
      <c r="D383" s="632">
        <f t="shared" si="2241"/>
        <v>-0.04</v>
      </c>
      <c r="E383" s="632"/>
      <c r="F383" s="632"/>
      <c r="G383" s="632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>
        <f>IF((CL297-$CK297)&gt;$D298,0,$D383*(CL301))</f>
        <v>-54841.48</v>
      </c>
      <c r="CM383" s="17">
        <f t="shared" ref="CM383:CO383" si="2259">IF((CM297-$CK297)&gt;$D298,0,$D383*(CM301))</f>
        <v>-55389.880000000005</v>
      </c>
      <c r="CN383" s="17">
        <f t="shared" si="2259"/>
        <v>-55943.8</v>
      </c>
      <c r="CO383" s="17">
        <f t="shared" si="2259"/>
        <v>-56503.24</v>
      </c>
    </row>
    <row r="384" spans="2:93">
      <c r="B384" s="556"/>
      <c r="C384" s="556">
        <f t="shared" si="2243"/>
        <v>83</v>
      </c>
      <c r="D384" s="632">
        <f t="shared" si="2241"/>
        <v>-0.04</v>
      </c>
      <c r="E384" s="632"/>
      <c r="F384" s="632"/>
      <c r="G384" s="632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>
        <f>IF((CM297-$CL297)&gt;$D298,0,$D384*(CM301))</f>
        <v>-55389.880000000005</v>
      </c>
      <c r="CN384" s="17">
        <f t="shared" ref="CN384:CO384" si="2260">IF((CN297-$CL297)&gt;$D298,0,$D384*(CN301))</f>
        <v>-55943.8</v>
      </c>
      <c r="CO384" s="17">
        <f t="shared" si="2260"/>
        <v>-56503.24</v>
      </c>
    </row>
    <row r="385" spans="2:93">
      <c r="B385" s="556"/>
      <c r="C385" s="556">
        <f t="shared" si="2243"/>
        <v>84</v>
      </c>
      <c r="D385" s="632">
        <f t="shared" si="2241"/>
        <v>-0.04</v>
      </c>
      <c r="E385" s="632"/>
      <c r="F385" s="632"/>
      <c r="G385" s="632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>
        <f>IF((CN297-$CM297)&gt;$D298,0,$D385*(CN301))</f>
        <v>-55943.8</v>
      </c>
      <c r="CO385" s="17">
        <f>IF((CO297-$CM297)&gt;$D298,0,$D385*(CO301))</f>
        <v>-56503.24</v>
      </c>
    </row>
    <row r="386" spans="2:93">
      <c r="B386" s="556"/>
      <c r="C386" s="556">
        <f t="shared" si="2243"/>
        <v>85</v>
      </c>
      <c r="D386" s="632">
        <f t="shared" si="2241"/>
        <v>-0.04</v>
      </c>
      <c r="E386" s="632"/>
      <c r="F386" s="632"/>
      <c r="G386" s="632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>
        <f>IF((CO297-$CN297)&gt;$D298,0,$D386*(CO301))</f>
        <v>-56503.24</v>
      </c>
    </row>
    <row r="387" spans="2:93">
      <c r="B387" s="556"/>
      <c r="C387" s="556" t="s">
        <v>1978</v>
      </c>
      <c r="D387" s="556"/>
      <c r="E387" s="556"/>
      <c r="F387" s="556"/>
      <c r="G387" s="556"/>
      <c r="H387" s="556"/>
      <c r="I387" s="9">
        <f>SUM(I302:I386)</f>
        <v>-1935647.5956000003</v>
      </c>
      <c r="J387" s="9">
        <f t="shared" ref="J387" si="2261">SUM(J302:J386)</f>
        <v>-1955243.6356000006</v>
      </c>
      <c r="K387" s="9">
        <f t="shared" ref="K387" si="2262">SUM(K302:K386)</f>
        <v>-1975277.5956000006</v>
      </c>
      <c r="L387" s="9">
        <f t="shared" ref="L387" si="2263">SUM(L302:L386)</f>
        <v>-1995756.1956</v>
      </c>
      <c r="M387" s="9">
        <f t="shared" ref="M387" si="2264">SUM(M302:M386)</f>
        <v>-2016686.5556000003</v>
      </c>
      <c r="N387" s="9">
        <f t="shared" ref="N387" si="2265">SUM(N302:N386)</f>
        <v>-2038075.3956000006</v>
      </c>
      <c r="O387" s="9">
        <f t="shared" ref="O387" si="2266">SUM(O302:O386)</f>
        <v>-2095531.5156000005</v>
      </c>
      <c r="P387" s="9">
        <f t="shared" ref="P387" si="2267">SUM(P302:P386)</f>
        <v>-2123949.5956000006</v>
      </c>
      <c r="Q387" s="9">
        <f t="shared" ref="Q387" si="2268">SUM(Q302:Q386)</f>
        <v>-2153108.7155999998</v>
      </c>
      <c r="R387" s="9">
        <f t="shared" ref="R387" si="2269">SUM(R302:R386)</f>
        <v>-2183023.4756000005</v>
      </c>
      <c r="S387" s="9">
        <f t="shared" ref="S387" si="2270">SUM(S302:S386)</f>
        <v>-2213707.9955999996</v>
      </c>
      <c r="T387" s="9">
        <f t="shared" ref="T387" si="2271">SUM(T302:T386)</f>
        <v>-2245177.0755999996</v>
      </c>
      <c r="U387" s="9">
        <f t="shared" ref="U387" si="2272">SUM(U302:U386)</f>
        <v>-2277445.7956000012</v>
      </c>
      <c r="V387" s="9">
        <f t="shared" ref="V387" si="2273">SUM(V302:V386)</f>
        <v>-2310528.3956000009</v>
      </c>
      <c r="W387" s="9">
        <f t="shared" ref="W387" si="2274">SUM(W302:W386)</f>
        <v>-2344440.3956000018</v>
      </c>
      <c r="X387" s="9">
        <f t="shared" ref="X387" si="2275">SUM(X302:X386)</f>
        <v>-2288196.5556000001</v>
      </c>
      <c r="Y387" s="9">
        <f t="shared" ref="Y387" si="2276">SUM(Y302:Y386)</f>
        <v>-2315724.8356000003</v>
      </c>
      <c r="Z387" s="9">
        <f t="shared" ref="Z387" si="2277">SUM(Z302:Z386)</f>
        <v>-2314805.3156000013</v>
      </c>
      <c r="AA387" s="9">
        <f t="shared" ref="AA387" si="2278">SUM(AA302:AA386)</f>
        <v>-2313876.7556000003</v>
      </c>
      <c r="AB387" s="9">
        <f t="shared" ref="AB387" si="2279">SUM(AB302:AB386)</f>
        <v>-2342531.8756000004</v>
      </c>
      <c r="AC387" s="9">
        <f t="shared" ref="AC387" si="2280">SUM(AC302:AC386)</f>
        <v>-2371770.0356000019</v>
      </c>
      <c r="AD387" s="9">
        <f t="shared" ref="AD387" si="2281">SUM(AD302:AD386)</f>
        <v>-2401598.7556000003</v>
      </c>
      <c r="AE387" s="9">
        <f t="shared" ref="AE387" si="2282">SUM(AE302:AE386)</f>
        <v>-2432027.8355999999</v>
      </c>
      <c r="AF387" s="9">
        <f t="shared" ref="AF387" si="2283">SUM(AF302:AF386)</f>
        <v>-2463065.715600003</v>
      </c>
      <c r="AG387" s="9">
        <f t="shared" ref="AG387" si="2284">SUM(AG302:AG386)</f>
        <v>-2494721.6756000011</v>
      </c>
      <c r="AH387" s="9">
        <f t="shared" ref="AH387" si="2285">SUM(AH302:AH386)</f>
        <v>-722503.59999999986</v>
      </c>
      <c r="AI387" s="9">
        <f t="shared" ref="AI387" si="2286">SUM(AI302:AI386)</f>
        <v>-729728.35999999975</v>
      </c>
      <c r="AJ387" s="9">
        <f t="shared" ref="AJ387" si="2287">SUM(AJ302:AJ386)</f>
        <v>-737025.7999999997</v>
      </c>
      <c r="AK387" s="9">
        <f t="shared" ref="AK387" si="2288">SUM(AK302:AK386)</f>
        <v>-744395.92000000016</v>
      </c>
      <c r="AL387" s="9">
        <f t="shared" ref="AL387" si="2289">SUM(AL302:AL386)</f>
        <v>-751840.55999999959</v>
      </c>
      <c r="AM387" s="9">
        <f t="shared" ref="AM387" si="2290">SUM(AM302:AM386)</f>
        <v>-759358.7999999997</v>
      </c>
      <c r="AN387" s="9">
        <f t="shared" ref="AN387" si="2291">SUM(AN302:AN386)</f>
        <v>-766952.4800000001</v>
      </c>
      <c r="AO387" s="9">
        <f t="shared" ref="AO387" si="2292">SUM(AO302:AO386)</f>
        <v>-774621.59999999974</v>
      </c>
      <c r="AP387" s="9">
        <f t="shared" ref="AP387" si="2293">SUM(AP302:AP386)</f>
        <v>-782368</v>
      </c>
      <c r="AQ387" s="9">
        <f t="shared" ref="AQ387" si="2294">SUM(AQ302:AQ386)</f>
        <v>-790191.68000000052</v>
      </c>
      <c r="AR387" s="9">
        <f t="shared" ref="AR387" si="2295">SUM(AR302:AR386)</f>
        <v>-798093.55999999959</v>
      </c>
      <c r="AS387" s="9">
        <f t="shared" ref="AS387" si="2296">SUM(AS302:AS386)</f>
        <v>-806074.55999999959</v>
      </c>
      <c r="AT387" s="9">
        <f t="shared" ref="AT387" si="2297">SUM(AT302:AT386)</f>
        <v>-814135.59999999974</v>
      </c>
      <c r="AU387" s="9">
        <f t="shared" ref="AU387" si="2298">SUM(AU302:AU386)</f>
        <v>-822276.68000000052</v>
      </c>
      <c r="AV387" s="9">
        <f t="shared" ref="AV387" si="2299">SUM(AV302:AV386)</f>
        <v>-830499.64000000036</v>
      </c>
      <c r="AW387" s="9">
        <f t="shared" ref="AW387" si="2300">SUM(AW302:AW386)</f>
        <v>-838804.4800000001</v>
      </c>
      <c r="AX387" s="9">
        <f t="shared" ref="AX387" si="2301">SUM(AX302:AX386)</f>
        <v>-847192.11999999965</v>
      </c>
      <c r="AY387" s="9">
        <f t="shared" ref="AY387" si="2302">SUM(AY302:AY386)</f>
        <v>-892867.2000000003</v>
      </c>
      <c r="AZ387" s="9">
        <f t="shared" ref="AZ387" si="2303">SUM(AZ302:AZ386)</f>
        <v>-939370.99999999977</v>
      </c>
      <c r="BA387" s="9">
        <f t="shared" ref="BA387" si="2304">SUM(BA302:BA386)</f>
        <v>-948764.00000000047</v>
      </c>
      <c r="BB387" s="9">
        <f t="shared" ref="BB387" si="2305">SUM(BB302:BB386)</f>
        <v>-958251.99999999965</v>
      </c>
      <c r="BC387" s="9">
        <f t="shared" ref="BC387" si="2306">SUM(BC302:BC386)</f>
        <v>-967833.99999999977</v>
      </c>
      <c r="BD387" s="9">
        <f t="shared" ref="BD387" si="2307">SUM(BD302:BD386)</f>
        <v>-977513.00000000035</v>
      </c>
      <c r="BE387" s="9">
        <f t="shared" ref="BE387" si="2308">SUM(BE302:BE386)</f>
        <v>-987288.00000000035</v>
      </c>
      <c r="BF387" s="9">
        <f t="shared" ref="BF387" si="2309">SUM(BF302:BF386)</f>
        <v>-997160.99999999953</v>
      </c>
      <c r="BG387" s="9">
        <f t="shared" ref="BG387" si="2310">SUM(BG302:BG386)</f>
        <v>-1007132.0000000005</v>
      </c>
      <c r="BH387" s="9">
        <f t="shared" ref="BH387" si="2311">SUM(BH302:BH386)</f>
        <v>-1017204.0000000006</v>
      </c>
      <c r="BI387" s="9">
        <f t="shared" ref="BI387" si="2312">SUM(BI302:BI386)</f>
        <v>-1027376.0000000003</v>
      </c>
      <c r="BJ387" s="9">
        <f t="shared" ref="BJ387" si="2313">SUM(BJ302:BJ386)</f>
        <v>-1037648.9999999997</v>
      </c>
      <c r="BK387" s="9">
        <f t="shared" ref="BK387" si="2314">SUM(BK302:BK386)</f>
        <v>-1048026.0000000003</v>
      </c>
      <c r="BL387" s="9">
        <f t="shared" ref="BL387" si="2315">SUM(BL302:BL386)</f>
        <v>-1058506</v>
      </c>
      <c r="BM387" s="9">
        <f t="shared" ref="BM387" si="2316">SUM(BM302:BM386)</f>
        <v>-1069091.0000000002</v>
      </c>
      <c r="BN387" s="9">
        <f t="shared" ref="BN387" si="2317">SUM(BN302:BN386)</f>
        <v>-1079782.0000000005</v>
      </c>
      <c r="BO387" s="9">
        <f t="shared" ref="BO387" si="2318">SUM(BO302:BO386)</f>
        <v>-1090579.9999999995</v>
      </c>
      <c r="BP387" s="9">
        <f t="shared" ref="BP387" si="2319">SUM(BP302:BP386)</f>
        <v>-1101485.9999999993</v>
      </c>
      <c r="BQ387" s="9">
        <f t="shared" ref="BQ387" si="2320">SUM(BQ302:BQ386)</f>
        <v>-1112501.0000000002</v>
      </c>
      <c r="BR387" s="9">
        <f t="shared" ref="BR387" si="2321">SUM(BR302:BR386)</f>
        <v>-1123626.0000000002</v>
      </c>
      <c r="BS387" s="9">
        <f t="shared" ref="BS387" si="2322">SUM(BS302:BS386)</f>
        <v>-1134861.9999999998</v>
      </c>
      <c r="BT387" s="9">
        <f t="shared" ref="BT387" si="2323">SUM(BT302:BT386)</f>
        <v>-1146210.9999999993</v>
      </c>
      <c r="BU387" s="9">
        <f t="shared" ref="BU387" si="2324">SUM(BU302:BU386)</f>
        <v>-1157673.0000000002</v>
      </c>
      <c r="BV387" s="9">
        <f t="shared" ref="BV387" si="2325">SUM(BV302:BV386)</f>
        <v>-1169248.9999999998</v>
      </c>
      <c r="BW387" s="9">
        <f t="shared" ref="BW387" si="2326">SUM(BW302:BW386)</f>
        <v>-1180942.0000000005</v>
      </c>
      <c r="BX387" s="9">
        <f t="shared" ref="BX387" si="2327">SUM(BX302:BX386)</f>
        <v>-1192751.0000000005</v>
      </c>
      <c r="BY387" s="9">
        <f t="shared" ref="BY387" si="2328">SUM(BY302:BY386)</f>
        <v>-1204679.0000000002</v>
      </c>
      <c r="BZ387" s="9">
        <f t="shared" ref="BZ387" si="2329">SUM(BZ302:BZ386)</f>
        <v>-1216726.0000000005</v>
      </c>
      <c r="CA387" s="9">
        <f t="shared" ref="CA387" si="2330">SUM(CA302:CA386)</f>
        <v>-1228892.9999999995</v>
      </c>
      <c r="CB387" s="9">
        <f t="shared" ref="CB387" si="2331">SUM(CB302:CB386)</f>
        <v>-1241182.0000000005</v>
      </c>
      <c r="CC387" s="9">
        <f t="shared" ref="CC387" si="2332">SUM(CC302:CC386)</f>
        <v>-1253594</v>
      </c>
      <c r="CD387" s="9">
        <f t="shared" ref="CD387" si="2333">SUM(CD302:CD386)</f>
        <v>-1266129.9999999995</v>
      </c>
      <c r="CE387" s="9">
        <f t="shared" ref="CE387" si="2334">SUM(CE302:CE386)</f>
        <v>-1278790.9999999998</v>
      </c>
      <c r="CF387" s="9">
        <f t="shared" ref="CF387" si="2335">SUM(CF302:CF386)</f>
        <v>-1291579</v>
      </c>
      <c r="CG387" s="9">
        <f t="shared" ref="CG387" si="2336">SUM(CG302:CG386)</f>
        <v>-1304495.0000000005</v>
      </c>
      <c r="CH387" s="9">
        <f t="shared" ref="CH387" si="2337">SUM(CH302:CH386)</f>
        <v>-1317540.0000000002</v>
      </c>
      <c r="CI387" s="9">
        <f t="shared" ref="CI387" si="2338">SUM(CI302:CI386)</f>
        <v>-1330715.0000000002</v>
      </c>
      <c r="CJ387" s="9">
        <f t="shared" ref="CJ387" si="2339">SUM(CJ302:CJ386)</f>
        <v>-1344021.9999999995</v>
      </c>
      <c r="CK387" s="9">
        <f t="shared" ref="CK387" si="2340">SUM(CK302:CK386)</f>
        <v>-1357461.9999999998</v>
      </c>
      <c r="CL387" s="9">
        <f t="shared" ref="CL387" si="2341">SUM(CL302:CL386)</f>
        <v>-1371036.9999999998</v>
      </c>
      <c r="CM387" s="9">
        <f t="shared" ref="CM387" si="2342">SUM(CM302:CM386)</f>
        <v>-1384746.9999999995</v>
      </c>
      <c r="CN387" s="9">
        <f t="shared" ref="CN387" si="2343">SUM(CN302:CN386)</f>
        <v>-1398595.0000000007</v>
      </c>
      <c r="CO387" s="9">
        <f t="shared" ref="CO387" si="2344">SUM(CO302:CO386)</f>
        <v>-1412581</v>
      </c>
    </row>
    <row r="388" spans="2:93">
      <c r="B388" s="556"/>
      <c r="C388" s="556" t="s">
        <v>1979</v>
      </c>
      <c r="D388" s="556"/>
      <c r="E388" s="556"/>
      <c r="F388" s="556"/>
      <c r="G388" s="556"/>
      <c r="H388" s="556"/>
      <c r="I388" s="9">
        <f>I283</f>
        <v>-1093041.99</v>
      </c>
      <c r="J388" s="9">
        <f t="shared" ref="J388:BU388" si="2345">J283</f>
        <v>-1094245.78</v>
      </c>
      <c r="K388" s="9">
        <f t="shared" si="2345"/>
        <v>-1100276.29</v>
      </c>
      <c r="L388" s="9">
        <f t="shared" si="2345"/>
        <v>-1086473.71</v>
      </c>
      <c r="M388" s="9">
        <f t="shared" si="2345"/>
        <v>-1092327.77</v>
      </c>
      <c r="N388" s="9">
        <f t="shared" si="2345"/>
        <v>-1098190.27</v>
      </c>
      <c r="O388" s="9">
        <f t="shared" si="2345"/>
        <v>-1105433.99</v>
      </c>
      <c r="P388" s="9">
        <f t="shared" si="2345"/>
        <v>-1098525.03</v>
      </c>
      <c r="Q388" s="9">
        <f t="shared" si="2345"/>
        <v>-1107010.1100000001</v>
      </c>
      <c r="R388" s="9">
        <f t="shared" si="2345"/>
        <v>-1099599.43</v>
      </c>
      <c r="S388" s="9">
        <f t="shared" si="2345"/>
        <v>-1107965.94</v>
      </c>
      <c r="T388" s="9">
        <f t="shared" si="2345"/>
        <v>-1100032.68</v>
      </c>
      <c r="U388" s="9">
        <f t="shared" si="2345"/>
        <v>-1108269.32</v>
      </c>
      <c r="V388" s="9">
        <f t="shared" si="2345"/>
        <v>-1122122.69</v>
      </c>
      <c r="W388" s="9">
        <f t="shared" si="2345"/>
        <v>-1113539.29</v>
      </c>
      <c r="X388" s="9">
        <f t="shared" si="2345"/>
        <v>-1120341.93</v>
      </c>
      <c r="Y388" s="9">
        <f t="shared" si="2345"/>
        <v>-1108452.58</v>
      </c>
      <c r="Z388" s="9">
        <f t="shared" si="2345"/>
        <v>-1119537.1100000001</v>
      </c>
      <c r="AA388" s="9">
        <f t="shared" si="2345"/>
        <v>-1124843.24</v>
      </c>
      <c r="AB388" s="9">
        <f t="shared" si="2345"/>
        <v>-1112299.18</v>
      </c>
      <c r="AC388" s="9">
        <f t="shared" si="2345"/>
        <v>-1123422.17</v>
      </c>
      <c r="AD388" s="9">
        <f t="shared" si="2345"/>
        <v>-1128588.72</v>
      </c>
      <c r="AE388" s="9">
        <f t="shared" si="2345"/>
        <v>-1121489.54</v>
      </c>
      <c r="AF388" s="9">
        <f t="shared" si="2345"/>
        <v>-1126514.8</v>
      </c>
      <c r="AG388" s="9">
        <f t="shared" si="2345"/>
        <v>-1119025.33</v>
      </c>
      <c r="AH388" s="9">
        <f t="shared" si="2345"/>
        <v>-1130215.57</v>
      </c>
      <c r="AI388" s="9">
        <f t="shared" si="2345"/>
        <v>-1141517.72</v>
      </c>
      <c r="AJ388" s="9">
        <f t="shared" si="2345"/>
        <v>-1127169.03</v>
      </c>
      <c r="AK388" s="9">
        <f t="shared" si="2345"/>
        <v>-1138440.72</v>
      </c>
      <c r="AL388" s="9">
        <f t="shared" si="2345"/>
        <v>-1123543.4099999999</v>
      </c>
      <c r="AM388" s="9">
        <f t="shared" si="2345"/>
        <v>-1134778.8400000001</v>
      </c>
      <c r="AN388" s="9">
        <f t="shared" si="2345"/>
        <v>-1126019.1499999999</v>
      </c>
      <c r="AO388" s="9">
        <f t="shared" si="2345"/>
        <v>-1137279.3400000001</v>
      </c>
      <c r="AP388" s="9">
        <f t="shared" si="2345"/>
        <v>-1128140.49</v>
      </c>
      <c r="AQ388" s="9">
        <f t="shared" si="2345"/>
        <v>-1139421.8899999999</v>
      </c>
      <c r="AR388" s="9">
        <f t="shared" si="2345"/>
        <v>-1136866.82</v>
      </c>
      <c r="AS388" s="9">
        <f t="shared" si="2345"/>
        <v>-1141191.1000000001</v>
      </c>
      <c r="AT388" s="9">
        <f t="shared" si="2345"/>
        <v>-1159717.8400000001</v>
      </c>
      <c r="AU388" s="9">
        <f t="shared" si="2345"/>
        <v>-1149757.08</v>
      </c>
      <c r="AV388" s="9">
        <f t="shared" si="2345"/>
        <v>-1161254.6499999999</v>
      </c>
      <c r="AW388" s="9">
        <f t="shared" si="2345"/>
        <v>-1150875.95</v>
      </c>
      <c r="AX388" s="9">
        <f t="shared" si="2345"/>
        <v>-1140173.53</v>
      </c>
      <c r="AY388" s="9">
        <f t="shared" si="2345"/>
        <v>-1159053.03</v>
      </c>
      <c r="AZ388" s="9">
        <f t="shared" si="2345"/>
        <v>-1147985.95</v>
      </c>
      <c r="BA388" s="9">
        <f t="shared" si="2345"/>
        <v>-1159465.81</v>
      </c>
      <c r="BB388" s="9">
        <f t="shared" si="2345"/>
        <v>-1155651.78</v>
      </c>
      <c r="BC388" s="9">
        <f t="shared" si="2345"/>
        <v>-1167208.3</v>
      </c>
      <c r="BD388" s="9">
        <f t="shared" si="2345"/>
        <v>-1163161.97</v>
      </c>
      <c r="BE388" s="9">
        <f t="shared" si="2345"/>
        <v>-1182731.3799999999</v>
      </c>
      <c r="BF388" s="9">
        <f t="shared" si="2345"/>
        <v>-1170507.18</v>
      </c>
      <c r="BG388" s="9">
        <f t="shared" si="2345"/>
        <v>-1190309.6000000001</v>
      </c>
      <c r="BH388" s="9">
        <f t="shared" si="2345"/>
        <v>-1177677.74</v>
      </c>
      <c r="BI388" s="9">
        <f t="shared" si="2345"/>
        <v>-1172934.32</v>
      </c>
      <c r="BJ388" s="9">
        <f t="shared" si="2345"/>
        <v>-1193006.3600000001</v>
      </c>
      <c r="BK388" s="9">
        <f t="shared" si="2345"/>
        <v>-1188084.17</v>
      </c>
      <c r="BL388" s="9">
        <f t="shared" si="2345"/>
        <v>-1199965.01</v>
      </c>
      <c r="BM388" s="9">
        <f t="shared" si="2345"/>
        <v>-1194773.67</v>
      </c>
      <c r="BN388" s="9">
        <f t="shared" si="2345"/>
        <v>-1189358.51</v>
      </c>
      <c r="BO388" s="9">
        <f t="shared" si="2345"/>
        <v>-1210020.3600000001</v>
      </c>
      <c r="BP388" s="9">
        <f t="shared" si="2345"/>
        <v>-1204408.67</v>
      </c>
      <c r="BQ388" s="9">
        <f t="shared" si="2345"/>
        <v>-1234341.78</v>
      </c>
      <c r="BR388" s="9">
        <f t="shared" si="2345"/>
        <v>-1228617.3</v>
      </c>
      <c r="BS388" s="9">
        <f t="shared" si="2345"/>
        <v>-1222654.8999999999</v>
      </c>
      <c r="BT388" s="9">
        <f t="shared" si="2345"/>
        <v>-1244096.99</v>
      </c>
      <c r="BU388" s="9">
        <f t="shared" si="2345"/>
        <v>-1237922.58</v>
      </c>
      <c r="BV388" s="9">
        <f t="shared" ref="BV388:CO388" si="2346">BV283</f>
        <v>-1240901.04</v>
      </c>
      <c r="BW388" s="9">
        <f t="shared" si="2346"/>
        <v>-1253310.05</v>
      </c>
      <c r="BX388" s="9">
        <f t="shared" si="2346"/>
        <v>-1256253.43</v>
      </c>
      <c r="BY388" s="9">
        <f t="shared" si="2346"/>
        <v>-1278501.58</v>
      </c>
      <c r="BZ388" s="9">
        <f t="shared" si="2346"/>
        <v>-1271721.6499999999</v>
      </c>
      <c r="CA388" s="9">
        <f t="shared" si="2346"/>
        <v>-1274558.57</v>
      </c>
      <c r="CB388" s="9">
        <f t="shared" si="2346"/>
        <v>-1297283.26</v>
      </c>
      <c r="CC388" s="9">
        <f t="shared" si="2346"/>
        <v>-1290098.31</v>
      </c>
      <c r="CD388" s="9">
        <f t="shared" si="2346"/>
        <v>-1292819.6100000001</v>
      </c>
      <c r="CE388" s="9">
        <f t="shared" si="2346"/>
        <v>-1316029.29</v>
      </c>
      <c r="CF388" s="9">
        <f t="shared" si="2346"/>
        <v>-1318805.29</v>
      </c>
      <c r="CG388" s="9">
        <f t="shared" si="2346"/>
        <v>-1311017.07</v>
      </c>
      <c r="CH388" s="9">
        <f t="shared" si="2346"/>
        <v>-1313534.23</v>
      </c>
      <c r="CI388" s="9">
        <f t="shared" si="2346"/>
        <v>-1348067.47</v>
      </c>
      <c r="CJ388" s="9">
        <f t="shared" si="2346"/>
        <v>-1339936.27</v>
      </c>
      <c r="CK388" s="9">
        <f t="shared" si="2346"/>
        <v>-1342421.64</v>
      </c>
      <c r="CL388" s="9">
        <f t="shared" si="2346"/>
        <v>-1366869</v>
      </c>
      <c r="CM388" s="9">
        <f t="shared" si="2346"/>
        <v>-1369404.32</v>
      </c>
      <c r="CN388" s="9">
        <f t="shared" si="2346"/>
        <v>-1371853.67</v>
      </c>
      <c r="CO388" s="9">
        <f t="shared" si="2346"/>
        <v>-1408286.51</v>
      </c>
    </row>
    <row r="389" spans="2:93">
      <c r="B389" s="556"/>
      <c r="C389" s="556" t="s">
        <v>1980</v>
      </c>
      <c r="D389" s="556"/>
      <c r="E389" s="556"/>
      <c r="F389" s="556"/>
      <c r="G389" s="556"/>
      <c r="H389" s="556"/>
      <c r="I389" s="9">
        <f>I387-I388</f>
        <v>-842605.60560000036</v>
      </c>
      <c r="J389" s="9">
        <f t="shared" ref="J389" si="2347">J387-J388</f>
        <v>-860997.85560000059</v>
      </c>
      <c r="K389" s="9">
        <f t="shared" ref="K389" si="2348">K387-K388</f>
        <v>-875001.30560000055</v>
      </c>
      <c r="L389" s="9">
        <f t="shared" ref="L389" si="2349">L387-L388</f>
        <v>-909282.48560000001</v>
      </c>
      <c r="M389" s="9">
        <f t="shared" ref="M389" si="2350">M387-M388</f>
        <v>-924358.78560000029</v>
      </c>
      <c r="N389" s="9">
        <f t="shared" ref="N389" si="2351">N387-N388</f>
        <v>-939885.12560000061</v>
      </c>
      <c r="O389" s="9">
        <f t="shared" ref="O389" si="2352">O387-O388</f>
        <v>-990097.52560000052</v>
      </c>
      <c r="P389" s="9">
        <f t="shared" ref="P389" si="2353">P387-P388</f>
        <v>-1025424.5656000006</v>
      </c>
      <c r="Q389" s="9">
        <f t="shared" ref="Q389" si="2354">Q387-Q388</f>
        <v>-1046098.6055999997</v>
      </c>
      <c r="R389" s="9">
        <f t="shared" ref="R389" si="2355">R387-R388</f>
        <v>-1083424.0456000005</v>
      </c>
      <c r="S389" s="9">
        <f t="shared" ref="S389" si="2356">S387-S388</f>
        <v>-1105742.0555999996</v>
      </c>
      <c r="T389" s="9">
        <f t="shared" ref="T389" si="2357">T387-T388</f>
        <v>-1145144.3955999997</v>
      </c>
      <c r="U389" s="9">
        <f t="shared" ref="U389" si="2358">U387-U388</f>
        <v>-1169176.4756000012</v>
      </c>
      <c r="V389" s="9">
        <f t="shared" ref="V389" si="2359">V387-V388</f>
        <v>-1188405.7056000009</v>
      </c>
      <c r="W389" s="9">
        <f t="shared" ref="W389" si="2360">W387-W388</f>
        <v>-1230901.1056000018</v>
      </c>
      <c r="X389" s="9">
        <f t="shared" ref="X389" si="2361">X387-X388</f>
        <v>-1167854.6256000001</v>
      </c>
      <c r="Y389" s="9">
        <f t="shared" ref="Y389" si="2362">Y387-Y388</f>
        <v>-1207272.2556000003</v>
      </c>
      <c r="Z389" s="9">
        <f t="shared" ref="Z389" si="2363">Z387-Z388</f>
        <v>-1195268.2056000012</v>
      </c>
      <c r="AA389" s="9">
        <f t="shared" ref="AA389" si="2364">AA387-AA388</f>
        <v>-1189033.5156000003</v>
      </c>
      <c r="AB389" s="9">
        <f t="shared" ref="AB389" si="2365">AB387-AB388</f>
        <v>-1230232.6956000004</v>
      </c>
      <c r="AC389" s="9">
        <f t="shared" ref="AC389" si="2366">AC387-AC388</f>
        <v>-1248347.865600002</v>
      </c>
      <c r="AD389" s="9">
        <f t="shared" ref="AD389" si="2367">AD387-AD388</f>
        <v>-1273010.0356000003</v>
      </c>
      <c r="AE389" s="9">
        <f t="shared" ref="AE389" si="2368">AE387-AE388</f>
        <v>-1310538.2955999998</v>
      </c>
      <c r="AF389" s="9">
        <f t="shared" ref="AF389" si="2369">AF387-AF388</f>
        <v>-1336550.915600003</v>
      </c>
      <c r="AG389" s="9">
        <f t="shared" ref="AG389" si="2370">AG387-AG388</f>
        <v>-1375696.345600001</v>
      </c>
      <c r="AH389" s="9">
        <f t="shared" ref="AH389" si="2371">AH387-AH388</f>
        <v>407711.9700000002</v>
      </c>
      <c r="AI389" s="9">
        <f t="shared" ref="AI389" si="2372">AI387-AI388</f>
        <v>411789.36000000022</v>
      </c>
      <c r="AJ389" s="9">
        <f t="shared" ref="AJ389" si="2373">AJ387-AJ388</f>
        <v>390143.23000000033</v>
      </c>
      <c r="AK389" s="9">
        <f t="shared" ref="AK389" si="2374">AK387-AK388</f>
        <v>394044.79999999981</v>
      </c>
      <c r="AL389" s="9">
        <f t="shared" ref="AL389" si="2375">AL387-AL388</f>
        <v>371702.85000000033</v>
      </c>
      <c r="AM389" s="9">
        <f t="shared" ref="AM389" si="2376">AM387-AM388</f>
        <v>375420.04000000039</v>
      </c>
      <c r="AN389" s="9">
        <f t="shared" ref="AN389" si="2377">AN387-AN388</f>
        <v>359066.66999999981</v>
      </c>
      <c r="AO389" s="9">
        <f t="shared" ref="AO389" si="2378">AO387-AO388</f>
        <v>362657.74000000034</v>
      </c>
      <c r="AP389" s="9">
        <f t="shared" ref="AP389" si="2379">AP387-AP388</f>
        <v>345772.49</v>
      </c>
      <c r="AQ389" s="9">
        <f t="shared" ref="AQ389" si="2380">AQ387-AQ388</f>
        <v>349230.20999999938</v>
      </c>
      <c r="AR389" s="9">
        <f t="shared" ref="AR389" si="2381">AR387-AR388</f>
        <v>338773.26000000047</v>
      </c>
      <c r="AS389" s="9">
        <f t="shared" ref="AS389" si="2382">AS387-AS388</f>
        <v>335116.5400000005</v>
      </c>
      <c r="AT389" s="9">
        <f t="shared" ref="AT389" si="2383">AT387-AT388</f>
        <v>345582.24000000034</v>
      </c>
      <c r="AU389" s="9">
        <f t="shared" ref="AU389" si="2384">AU387-AU388</f>
        <v>327480.39999999956</v>
      </c>
      <c r="AV389" s="9">
        <f t="shared" ref="AV389" si="2385">AV387-AV388</f>
        <v>330755.00999999954</v>
      </c>
      <c r="AW389" s="9">
        <f t="shared" ref="AW389" si="2386">AW387-AW388</f>
        <v>312071.46999999986</v>
      </c>
      <c r="AX389" s="9">
        <f t="shared" ref="AX389" si="2387">AX387-AX388</f>
        <v>292981.41000000038</v>
      </c>
      <c r="AY389" s="9">
        <f t="shared" ref="AY389" si="2388">AY387-AY388</f>
        <v>266185.82999999973</v>
      </c>
      <c r="AZ389" s="9">
        <f t="shared" ref="AZ389" si="2389">AZ387-AZ388</f>
        <v>208614.95000000019</v>
      </c>
      <c r="BA389" s="9">
        <f t="shared" ref="BA389" si="2390">BA387-BA388</f>
        <v>210701.80999999959</v>
      </c>
      <c r="BB389" s="9">
        <f t="shared" ref="BB389" si="2391">BB387-BB388</f>
        <v>197399.78000000038</v>
      </c>
      <c r="BC389" s="9">
        <f t="shared" ref="BC389" si="2392">BC387-BC388</f>
        <v>199374.30000000028</v>
      </c>
      <c r="BD389" s="9">
        <f t="shared" ref="BD389" si="2393">BD387-BD388</f>
        <v>185648.96999999962</v>
      </c>
      <c r="BE389" s="9">
        <f t="shared" ref="BE389" si="2394">BE387-BE388</f>
        <v>195443.37999999954</v>
      </c>
      <c r="BF389" s="9">
        <f t="shared" ref="BF389" si="2395">BF387-BF388</f>
        <v>173346.1800000004</v>
      </c>
      <c r="BG389" s="9">
        <f t="shared" ref="BG389" si="2396">BG387-BG388</f>
        <v>183177.59999999963</v>
      </c>
      <c r="BH389" s="9">
        <f t="shared" ref="BH389" si="2397">BH387-BH388</f>
        <v>160473.73999999941</v>
      </c>
      <c r="BI389" s="9">
        <f t="shared" ref="BI389" si="2398">BI387-BI388</f>
        <v>145558.31999999972</v>
      </c>
      <c r="BJ389" s="9">
        <f t="shared" ref="BJ389" si="2399">BJ387-BJ388</f>
        <v>155357.36000000045</v>
      </c>
      <c r="BK389" s="9">
        <f t="shared" ref="BK389" si="2400">BK387-BK388</f>
        <v>140058.16999999958</v>
      </c>
      <c r="BL389" s="9">
        <f t="shared" ref="BL389" si="2401">BL387-BL388</f>
        <v>141459.01</v>
      </c>
      <c r="BM389" s="9">
        <f t="shared" ref="BM389" si="2402">BM387-BM388</f>
        <v>125682.66999999969</v>
      </c>
      <c r="BN389" s="9">
        <f t="shared" ref="BN389" si="2403">BN387-BN388</f>
        <v>109576.50999999954</v>
      </c>
      <c r="BO389" s="9">
        <f t="shared" ref="BO389" si="2404">BO387-BO388</f>
        <v>119440.36000000057</v>
      </c>
      <c r="BP389" s="9">
        <f t="shared" ref="BP389" si="2405">BP387-BP388</f>
        <v>102922.67000000062</v>
      </c>
      <c r="BQ389" s="9">
        <f t="shared" ref="BQ389" si="2406">BQ387-BQ388</f>
        <v>121840.7799999998</v>
      </c>
      <c r="BR389" s="9">
        <f t="shared" ref="BR389" si="2407">BR387-BR388</f>
        <v>104991.29999999981</v>
      </c>
      <c r="BS389" s="9">
        <f t="shared" ref="BS389" si="2408">BS387-BS388</f>
        <v>87792.90000000014</v>
      </c>
      <c r="BT389" s="9">
        <f t="shared" ref="BT389" si="2409">BT387-BT388</f>
        <v>97885.990000000689</v>
      </c>
      <c r="BU389" s="9">
        <f t="shared" ref="BU389" si="2410">BU387-BU388</f>
        <v>80249.579999999842</v>
      </c>
      <c r="BV389" s="9">
        <f t="shared" ref="BV389" si="2411">BV387-BV388</f>
        <v>71652.04000000027</v>
      </c>
      <c r="BW389" s="9">
        <f t="shared" ref="BW389" si="2412">BW387-BW388</f>
        <v>72368.049999999581</v>
      </c>
      <c r="BX389" s="9">
        <f t="shared" ref="BX389" si="2413">BX387-BX388</f>
        <v>63502.429999999469</v>
      </c>
      <c r="BY389" s="9">
        <f t="shared" ref="BY389" si="2414">BY387-BY388</f>
        <v>73822.579999999842</v>
      </c>
      <c r="BZ389" s="9">
        <f t="shared" ref="BZ389" si="2415">BZ387-BZ388</f>
        <v>54995.649999999441</v>
      </c>
      <c r="CA389" s="9">
        <f t="shared" ref="CA389" si="2416">CA387-CA388</f>
        <v>45665.570000000531</v>
      </c>
      <c r="CB389" s="9">
        <f t="shared" ref="CB389" si="2417">CB387-CB388</f>
        <v>56101.259999999544</v>
      </c>
      <c r="CC389" s="9">
        <f t="shared" ref="CC389" si="2418">CC387-CC388</f>
        <v>36504.310000000056</v>
      </c>
      <c r="CD389" s="9">
        <f t="shared" ref="CD389" si="2419">CD387-CD388</f>
        <v>26689.610000000568</v>
      </c>
      <c r="CE389" s="9">
        <f t="shared" ref="CE389" si="2420">CE387-CE388</f>
        <v>37238.29000000027</v>
      </c>
      <c r="CF389" s="9">
        <f t="shared" ref="CF389" si="2421">CF387-CF388</f>
        <v>27226.290000000037</v>
      </c>
      <c r="CG389" s="9">
        <f t="shared" ref="CG389" si="2422">CG387-CG388</f>
        <v>6522.0699999995995</v>
      </c>
      <c r="CH389" s="9">
        <f t="shared" ref="CH389" si="2423">CH387-CH388</f>
        <v>-4005.7700000002515</v>
      </c>
      <c r="CI389" s="9">
        <f t="shared" ref="CI389" si="2424">CI387-CI388</f>
        <v>17352.469999999739</v>
      </c>
      <c r="CJ389" s="9">
        <f t="shared" ref="CJ389" si="2425">CJ387-CJ388</f>
        <v>-4085.7299999995157</v>
      </c>
      <c r="CK389" s="9">
        <f t="shared" ref="CK389" si="2426">CK387-CK388</f>
        <v>-15040.35999999987</v>
      </c>
      <c r="CL389" s="9">
        <f t="shared" ref="CL389" si="2427">CL387-CL388</f>
        <v>-4167.9999999997672</v>
      </c>
      <c r="CM389" s="9">
        <f t="shared" ref="CM389" si="2428">CM387-CM388</f>
        <v>-15342.679999999469</v>
      </c>
      <c r="CN389" s="9">
        <f t="shared" ref="CN389" si="2429">CN387-CN388</f>
        <v>-26741.330000000773</v>
      </c>
      <c r="CO389" s="9">
        <f t="shared" ref="CO389" si="2430">CO387-CO388</f>
        <v>-4294.4899999999907</v>
      </c>
    </row>
    <row r="390" spans="2:93">
      <c r="B390" s="556"/>
      <c r="C390" s="556" t="s">
        <v>1981</v>
      </c>
      <c r="D390" s="556"/>
      <c r="E390" s="556"/>
      <c r="F390" s="556"/>
      <c r="G390" s="556"/>
      <c r="H390" s="556"/>
      <c r="I390" s="9">
        <f>SUM($I389:I389)</f>
        <v>-842605.60560000036</v>
      </c>
      <c r="J390" s="9">
        <f>SUM($I389:J389)</f>
        <v>-1703603.461200001</v>
      </c>
      <c r="K390" s="9">
        <f>SUM($I389:K389)</f>
        <v>-2578604.7668000013</v>
      </c>
      <c r="L390" s="9">
        <f>SUM($I389:L389)</f>
        <v>-3487887.2524000015</v>
      </c>
      <c r="M390" s="9">
        <f>SUM($I389:M389)</f>
        <v>-4412246.0380000016</v>
      </c>
      <c r="N390" s="9">
        <f>SUM($I389:N389)</f>
        <v>-5352131.1636000024</v>
      </c>
      <c r="O390" s="9">
        <f>SUM($I389:O389)</f>
        <v>-6342228.6892000027</v>
      </c>
      <c r="P390" s="9">
        <f>SUM($I389:P389)</f>
        <v>-7367653.254800003</v>
      </c>
      <c r="Q390" s="9">
        <f>SUM($I389:Q389)</f>
        <v>-8413751.8604000024</v>
      </c>
      <c r="R390" s="9">
        <f>SUM($I389:R389)</f>
        <v>-9497175.9060000032</v>
      </c>
      <c r="S390" s="9">
        <f>SUM($I389:S389)</f>
        <v>-10602917.961600002</v>
      </c>
      <c r="T390" s="9">
        <f>SUM($I389:T389)</f>
        <v>-11748062.357200002</v>
      </c>
      <c r="U390" s="9">
        <f>SUM($I389:U389)</f>
        <v>-12917238.832800003</v>
      </c>
      <c r="V390" s="9">
        <f>SUM($I389:V389)</f>
        <v>-14105644.538400004</v>
      </c>
      <c r="W390" s="9">
        <f>SUM($I389:W389)</f>
        <v>-15336545.644000005</v>
      </c>
      <c r="X390" s="9">
        <f>SUM($I389:X389)</f>
        <v>-16504400.269600006</v>
      </c>
      <c r="Y390" s="9">
        <f>SUM($I389:Y389)</f>
        <v>-17711672.525200006</v>
      </c>
      <c r="Z390" s="9">
        <f>SUM($I389:Z389)</f>
        <v>-18906940.730800007</v>
      </c>
      <c r="AA390" s="9">
        <f>SUM($I389:AA389)</f>
        <v>-20095974.246400006</v>
      </c>
      <c r="AB390" s="9">
        <f>SUM($I389:AB389)</f>
        <v>-21326206.942000005</v>
      </c>
      <c r="AC390" s="9">
        <f>SUM($I389:AC389)</f>
        <v>-22574554.807600006</v>
      </c>
      <c r="AD390" s="9">
        <f>SUM($I389:AD389)</f>
        <v>-23847564.843200006</v>
      </c>
      <c r="AE390" s="9">
        <f>SUM($I389:AE389)</f>
        <v>-25158103.138800006</v>
      </c>
      <c r="AF390" s="9">
        <f>SUM($I389:AF389)</f>
        <v>-26494654.054400008</v>
      </c>
      <c r="AG390" s="9">
        <f>SUM($I389:AG389)</f>
        <v>-27870350.40000001</v>
      </c>
      <c r="AH390" s="9">
        <f>SUM($I389:AH389)</f>
        <v>-27462638.430000011</v>
      </c>
      <c r="AI390" s="9">
        <f>SUM($I389:AI389)</f>
        <v>-27050849.070000011</v>
      </c>
      <c r="AJ390" s="9">
        <f>SUM($I389:AJ389)</f>
        <v>-26660705.840000011</v>
      </c>
      <c r="AK390" s="9">
        <f>SUM($I389:AK389)</f>
        <v>-26266661.04000001</v>
      </c>
      <c r="AL390" s="9">
        <f>SUM($I389:AL389)</f>
        <v>-25894958.190000009</v>
      </c>
      <c r="AM390" s="9">
        <f>SUM($I389:AM389)</f>
        <v>-25519538.15000001</v>
      </c>
      <c r="AN390" s="9">
        <f>SUM($I389:AN389)</f>
        <v>-25160471.480000012</v>
      </c>
      <c r="AO390" s="9">
        <f>SUM($I389:AO389)</f>
        <v>-24797813.74000001</v>
      </c>
      <c r="AP390" s="9">
        <f>SUM($I389:AP389)</f>
        <v>-24452041.250000011</v>
      </c>
      <c r="AQ390" s="9">
        <f>SUM($I389:AQ389)</f>
        <v>-24102811.04000001</v>
      </c>
      <c r="AR390" s="9">
        <f>SUM($I389:AR389)</f>
        <v>-23764037.780000009</v>
      </c>
      <c r="AS390" s="9">
        <f>SUM($I389:AS389)</f>
        <v>-23428921.24000001</v>
      </c>
      <c r="AT390" s="9">
        <f>SUM($I389:AT389)</f>
        <v>-23083339.000000007</v>
      </c>
      <c r="AU390" s="9">
        <f>SUM($I389:AU389)</f>
        <v>-22755858.600000009</v>
      </c>
      <c r="AV390" s="9">
        <f>SUM($I389:AV389)</f>
        <v>-22425103.590000011</v>
      </c>
      <c r="AW390" s="9">
        <f>SUM($I389:AW389)</f>
        <v>-22113032.120000012</v>
      </c>
      <c r="AX390" s="9">
        <f>SUM($I389:AX389)</f>
        <v>-21820050.710000012</v>
      </c>
      <c r="AY390" s="9">
        <f>SUM($I389:AY389)</f>
        <v>-21553864.880000014</v>
      </c>
      <c r="AZ390" s="9">
        <f>SUM($I389:AZ389)</f>
        <v>-21345249.930000015</v>
      </c>
      <c r="BA390" s="9">
        <f>SUM($I389:BA389)</f>
        <v>-21134548.120000016</v>
      </c>
      <c r="BB390" s="9">
        <f>SUM($I389:BB389)</f>
        <v>-20937148.340000015</v>
      </c>
      <c r="BC390" s="9">
        <f>SUM($I389:BC389)</f>
        <v>-20737774.040000014</v>
      </c>
      <c r="BD390" s="9">
        <f>SUM($I389:BD389)</f>
        <v>-20552125.070000015</v>
      </c>
      <c r="BE390" s="9">
        <f>SUM($I389:BE389)</f>
        <v>-20356681.690000016</v>
      </c>
      <c r="BF390" s="9">
        <f>SUM($I389:BF389)</f>
        <v>-20183335.510000017</v>
      </c>
      <c r="BG390" s="9">
        <f>SUM($I389:BG389)</f>
        <v>-20000157.910000019</v>
      </c>
      <c r="BH390" s="9">
        <f>SUM($I389:BH389)</f>
        <v>-19839684.17000002</v>
      </c>
      <c r="BI390" s="9">
        <f>SUM($I389:BI389)</f>
        <v>-19694125.85000002</v>
      </c>
      <c r="BJ390" s="9">
        <f>SUM($I389:BJ389)</f>
        <v>-19538768.490000021</v>
      </c>
      <c r="BK390" s="9">
        <f>SUM($I389:BK389)</f>
        <v>-19398710.320000023</v>
      </c>
      <c r="BL390" s="9">
        <f>SUM($I389:BL389)</f>
        <v>-19257251.310000021</v>
      </c>
      <c r="BM390" s="9">
        <f>SUM($I389:BM389)</f>
        <v>-19131568.640000023</v>
      </c>
      <c r="BN390" s="9">
        <f>SUM($I389:BN389)</f>
        <v>-19021992.130000025</v>
      </c>
      <c r="BO390" s="9">
        <f>SUM($I389:BO389)</f>
        <v>-18902551.770000026</v>
      </c>
      <c r="BP390" s="9">
        <f>SUM($I389:BP389)</f>
        <v>-18799629.100000024</v>
      </c>
      <c r="BQ390" s="9">
        <f>SUM($I389:BQ389)</f>
        <v>-18677788.320000023</v>
      </c>
      <c r="BR390" s="9">
        <f>SUM($I389:BR389)</f>
        <v>-18572797.020000022</v>
      </c>
      <c r="BS390" s="9">
        <f>SUM($I389:BS389)</f>
        <v>-18485004.120000023</v>
      </c>
      <c r="BT390" s="9">
        <f>SUM($I389:BT389)</f>
        <v>-18387118.130000021</v>
      </c>
      <c r="BU390" s="9">
        <f>SUM($I389:BU389)</f>
        <v>-18306868.550000023</v>
      </c>
      <c r="BV390" s="9">
        <f>SUM($I389:BV389)</f>
        <v>-18235216.510000024</v>
      </c>
      <c r="BW390" s="9">
        <f>SUM($I389:BW389)</f>
        <v>-18162848.460000023</v>
      </c>
      <c r="BX390" s="9">
        <f>SUM($I389:BX389)</f>
        <v>-18099346.030000024</v>
      </c>
      <c r="BY390" s="9">
        <f>SUM($I389:BY389)</f>
        <v>-18025523.450000025</v>
      </c>
      <c r="BZ390" s="9">
        <f>SUM($I389:BZ389)</f>
        <v>-17970527.800000027</v>
      </c>
      <c r="CA390" s="9">
        <f>SUM($I389:CA389)</f>
        <v>-17924862.230000027</v>
      </c>
      <c r="CB390" s="9">
        <f>SUM($I389:CB389)</f>
        <v>-17868760.970000029</v>
      </c>
      <c r="CC390" s="9">
        <f>SUM($I389:CC389)</f>
        <v>-17832256.66000003</v>
      </c>
      <c r="CD390" s="9">
        <f>SUM($I389:CD389)</f>
        <v>-17805567.050000031</v>
      </c>
      <c r="CE390" s="9">
        <f>SUM($I389:CE389)</f>
        <v>-17768328.760000031</v>
      </c>
      <c r="CF390" s="9">
        <f>SUM($I389:CF389)</f>
        <v>-17741102.470000032</v>
      </c>
      <c r="CG390" s="9">
        <f>SUM($I389:CG389)</f>
        <v>-17734580.400000032</v>
      </c>
      <c r="CH390" s="9">
        <f>SUM($I389:CH389)</f>
        <v>-17738586.170000032</v>
      </c>
      <c r="CI390" s="9">
        <f>SUM($I389:CI389)</f>
        <v>-17721233.700000033</v>
      </c>
      <c r="CJ390" s="9">
        <f>SUM($I389:CJ389)</f>
        <v>-17725319.430000033</v>
      </c>
      <c r="CK390" s="9">
        <f>SUM($I389:CK389)</f>
        <v>-17740359.790000033</v>
      </c>
      <c r="CL390" s="9">
        <f>SUM($I389:CL389)</f>
        <v>-17744527.790000033</v>
      </c>
      <c r="CM390" s="9">
        <f>SUM($I389:CM389)</f>
        <v>-17759870.470000032</v>
      </c>
      <c r="CN390" s="9">
        <f>SUM($I389:CN389)</f>
        <v>-17786611.800000034</v>
      </c>
      <c r="CO390" s="9">
        <f>SUM($I389:CO389)</f>
        <v>-17790906.290000033</v>
      </c>
    </row>
    <row r="391" spans="2:93">
      <c r="B391" s="556"/>
      <c r="C391" s="556"/>
      <c r="D391" s="634"/>
      <c r="H391" s="556"/>
      <c r="I391" s="634"/>
      <c r="J391" s="556"/>
      <c r="K391" s="556"/>
      <c r="L391" s="556"/>
      <c r="AK391" s="556"/>
      <c r="AL391" s="556"/>
      <c r="AM391" s="556"/>
      <c r="AN391" s="556"/>
      <c r="AO391" s="556"/>
      <c r="AP391" s="556"/>
      <c r="AQ391" s="556"/>
      <c r="AR391" s="556"/>
      <c r="AS391" s="556"/>
      <c r="AT391" s="556"/>
      <c r="AU391" s="556"/>
      <c r="AV391" s="556"/>
      <c r="AW391" s="556"/>
      <c r="AX391" s="556"/>
      <c r="AY391" s="556"/>
      <c r="AZ391" s="556"/>
      <c r="BA391" s="556"/>
      <c r="BB391" s="556"/>
      <c r="BC391" s="556"/>
      <c r="BD391" s="556"/>
      <c r="BE391" s="556"/>
      <c r="BF391" s="556"/>
      <c r="BG391" s="556"/>
      <c r="BH391" s="556"/>
      <c r="BI391" s="556"/>
      <c r="BJ391" s="556"/>
      <c r="BK391" s="556"/>
      <c r="BL391" s="556"/>
      <c r="BM391" s="556"/>
      <c r="BN391" s="556"/>
      <c r="BO391" s="556"/>
      <c r="BP391" s="556"/>
      <c r="BQ391" s="556"/>
      <c r="BR391" s="556"/>
      <c r="BS391" s="556"/>
      <c r="BT391" s="556"/>
      <c r="BU391" s="556"/>
      <c r="BV391" s="556"/>
      <c r="BW391" s="556"/>
      <c r="BX391" s="556"/>
      <c r="BY391" s="556"/>
      <c r="BZ391" s="556"/>
      <c r="CA391" s="556"/>
      <c r="CB391" s="556"/>
      <c r="CC391" s="556"/>
      <c r="CD391" s="556"/>
      <c r="CE391" s="556"/>
      <c r="CF391" s="556"/>
      <c r="CG391" s="556"/>
      <c r="CH391" s="556"/>
      <c r="CI391" s="556"/>
      <c r="CJ391" s="556"/>
      <c r="CK391" s="556"/>
      <c r="CL391" s="556"/>
      <c r="CM391" s="556"/>
      <c r="CN391" s="556"/>
      <c r="CO391" s="556"/>
    </row>
    <row r="393" spans="2:93">
      <c r="B393" s="556" t="s">
        <v>434</v>
      </c>
      <c r="C393" s="634">
        <v>355</v>
      </c>
      <c r="D393" s="45" t="str">
        <f>VLOOKUP(C393,AcctName,2,FALSE)</f>
        <v>Generating Equipment</v>
      </c>
      <c r="H393" s="556"/>
      <c r="I393" s="556"/>
      <c r="J393" s="556"/>
      <c r="K393" s="556"/>
      <c r="L393" s="556"/>
      <c r="AK393" s="556"/>
      <c r="AL393" s="556"/>
      <c r="AM393" s="556"/>
      <c r="AN393" s="556"/>
      <c r="AO393" s="556"/>
      <c r="AP393" s="556"/>
      <c r="AQ393" s="556"/>
      <c r="AR393" s="556"/>
      <c r="AS393" s="556"/>
      <c r="AT393" s="556"/>
      <c r="AU393" s="556"/>
      <c r="AV393" s="556"/>
      <c r="AW393" s="556"/>
      <c r="AX393" s="556"/>
      <c r="AY393" s="556"/>
      <c r="AZ393" s="556"/>
      <c r="BA393" s="556"/>
      <c r="BB393" s="556"/>
      <c r="BC393" s="556"/>
      <c r="BD393" s="556"/>
      <c r="BE393" s="556"/>
      <c r="BF393" s="556"/>
      <c r="BG393" s="556"/>
      <c r="BH393" s="556"/>
      <c r="BI393" s="556"/>
      <c r="BJ393" s="556"/>
      <c r="BK393" s="556"/>
      <c r="BL393" s="556"/>
      <c r="BM393" s="556"/>
      <c r="BN393" s="556"/>
      <c r="BO393" s="556"/>
      <c r="BP393" s="556"/>
      <c r="BQ393" s="556"/>
      <c r="BR393" s="556"/>
      <c r="BS393" s="556"/>
      <c r="BT393" s="556"/>
      <c r="BU393" s="556"/>
      <c r="BV393" s="556"/>
      <c r="BW393" s="556"/>
      <c r="BX393" s="556"/>
      <c r="BY393" s="556"/>
      <c r="BZ393" s="556"/>
      <c r="CA393" s="556"/>
      <c r="CB393" s="556"/>
      <c r="CC393" s="556"/>
      <c r="CD393" s="556"/>
      <c r="CE393" s="556"/>
      <c r="CF393" s="556"/>
      <c r="CG393" s="556"/>
      <c r="CH393" s="556"/>
      <c r="CI393" s="556"/>
      <c r="CJ393" s="556"/>
      <c r="CK393" s="556"/>
      <c r="CL393" s="556"/>
      <c r="CM393" s="556"/>
      <c r="CN393" s="556"/>
      <c r="CO393" s="556"/>
    </row>
    <row r="394" spans="2:93">
      <c r="B394" s="46" t="s">
        <v>441</v>
      </c>
      <c r="C394" s="634"/>
      <c r="D394" s="634" t="s">
        <v>681</v>
      </c>
      <c r="H394" s="556"/>
      <c r="I394" s="556"/>
      <c r="J394" s="556"/>
      <c r="K394" s="556"/>
      <c r="L394" s="556"/>
      <c r="AK394" s="556"/>
      <c r="AL394" s="556"/>
      <c r="AM394" s="556"/>
      <c r="AN394" s="556"/>
      <c r="AO394" s="556"/>
      <c r="AP394" s="556"/>
      <c r="AQ394" s="556"/>
      <c r="AR394" s="556"/>
      <c r="AS394" s="556"/>
      <c r="AT394" s="556"/>
      <c r="AU394" s="556"/>
      <c r="AV394" s="556"/>
      <c r="AW394" s="556"/>
      <c r="AX394" s="556"/>
      <c r="AY394" s="556"/>
      <c r="AZ394" s="556"/>
      <c r="BA394" s="556"/>
      <c r="BB394" s="556"/>
      <c r="BC394" s="556"/>
      <c r="BD394" s="556"/>
      <c r="BE394" s="556"/>
      <c r="BF394" s="556"/>
      <c r="BG394" s="556"/>
      <c r="BH394" s="556"/>
      <c r="BI394" s="556"/>
      <c r="BJ394" s="556"/>
      <c r="BK394" s="556"/>
      <c r="BL394" s="556"/>
      <c r="BM394" s="556"/>
      <c r="BN394" s="556"/>
      <c r="BO394" s="556"/>
      <c r="BP394" s="556"/>
      <c r="BQ394" s="556"/>
      <c r="BR394" s="556"/>
      <c r="BS394" s="556"/>
      <c r="BT394" s="556"/>
      <c r="BU394" s="556"/>
      <c r="BV394" s="556"/>
      <c r="BW394" s="556"/>
      <c r="BX394" s="556"/>
      <c r="BY394" s="556"/>
      <c r="BZ394" s="556"/>
      <c r="CA394" s="556"/>
      <c r="CB394" s="556"/>
      <c r="CC394" s="556"/>
      <c r="CD394" s="556"/>
      <c r="CE394" s="556"/>
      <c r="CF394" s="556"/>
      <c r="CG394" s="556"/>
      <c r="CH394" s="556"/>
      <c r="CI394" s="556"/>
      <c r="CJ394" s="556"/>
      <c r="CK394" s="556"/>
      <c r="CL394" s="556"/>
      <c r="CM394" s="556"/>
      <c r="CN394" s="556"/>
      <c r="CO394" s="556"/>
    </row>
    <row r="395" spans="2:93">
      <c r="B395" s="556" t="s">
        <v>1986</v>
      </c>
      <c r="C395" s="634" t="s">
        <v>2005</v>
      </c>
      <c r="D395" s="634"/>
      <c r="H395" s="556"/>
      <c r="I395" s="17">
        <f>H407</f>
        <v>25289.420000000002</v>
      </c>
      <c r="J395" s="17">
        <f t="shared" ref="J395" si="2431">I407</f>
        <v>25352.420000000002</v>
      </c>
      <c r="K395" s="17">
        <f t="shared" ref="K395" si="2432">J407</f>
        <v>25416.420000000002</v>
      </c>
      <c r="L395" s="17">
        <f t="shared" ref="L395" si="2433">K407</f>
        <v>25479.420000000002</v>
      </c>
      <c r="M395" s="17">
        <f t="shared" ref="M395" si="2434">L407</f>
        <v>25542.420000000002</v>
      </c>
      <c r="N395" s="17">
        <f t="shared" ref="N395" si="2435">M407</f>
        <v>25606.420000000002</v>
      </c>
      <c r="O395" s="17">
        <f t="shared" ref="O395" si="2436">N407</f>
        <v>25670.420000000002</v>
      </c>
      <c r="P395" s="17">
        <f t="shared" ref="P395" si="2437">O407</f>
        <v>25734.420000000002</v>
      </c>
      <c r="Q395" s="17">
        <f t="shared" ref="Q395" si="2438">P407</f>
        <v>25799.420000000002</v>
      </c>
      <c r="R395" s="17">
        <f t="shared" ref="R395" si="2439">Q407</f>
        <v>25864.420000000002</v>
      </c>
      <c r="S395" s="17">
        <f t="shared" ref="S395" si="2440">R407</f>
        <v>25928.420000000002</v>
      </c>
      <c r="T395" s="17">
        <f t="shared" ref="T395" si="2441">S407</f>
        <v>25993.420000000002</v>
      </c>
      <c r="U395" s="17">
        <f t="shared" ref="U395" si="2442">T407</f>
        <v>26058.420000000002</v>
      </c>
      <c r="V395" s="17">
        <f t="shared" ref="V395" si="2443">U407</f>
        <v>26123.420000000002</v>
      </c>
      <c r="W395" s="17">
        <f t="shared" ref="W395" si="2444">V407</f>
        <v>26189.420000000002</v>
      </c>
      <c r="X395" s="17">
        <f t="shared" ref="X395" si="2445">W407</f>
        <v>26255.420000000002</v>
      </c>
      <c r="Y395" s="17">
        <f t="shared" ref="Y395" si="2446">X407</f>
        <v>26320.420000000002</v>
      </c>
      <c r="Z395" s="17">
        <f t="shared" ref="Z395" si="2447">Y407</f>
        <v>26386.420000000002</v>
      </c>
      <c r="AA395" s="17">
        <f t="shared" ref="AA395" si="2448">Z407</f>
        <v>26452.420000000002</v>
      </c>
      <c r="AB395" s="17">
        <f t="shared" ref="AB395" si="2449">AA407</f>
        <v>26518.420000000002</v>
      </c>
      <c r="AC395" s="17">
        <f t="shared" ref="AC395" si="2450">AB407</f>
        <v>26585.420000000002</v>
      </c>
      <c r="AD395" s="17">
        <f t="shared" ref="AD395" si="2451">AC407</f>
        <v>26652.420000000002</v>
      </c>
      <c r="AE395" s="17">
        <f t="shared" ref="AE395" si="2452">AD407</f>
        <v>26718.420000000002</v>
      </c>
      <c r="AF395" s="17">
        <f t="shared" ref="AF395" si="2453">AE407</f>
        <v>26785.420000000002</v>
      </c>
      <c r="AG395" s="17">
        <f t="shared" ref="AG395" si="2454">AF407</f>
        <v>26852.420000000002</v>
      </c>
      <c r="AH395" s="17">
        <f t="shared" ref="AH395" si="2455">AG407</f>
        <v>26919.420000000002</v>
      </c>
      <c r="AI395" s="17">
        <f t="shared" ref="AI395" si="2456">AH407</f>
        <v>26987.420000000002</v>
      </c>
      <c r="AJ395" s="17">
        <f t="shared" ref="AJ395" si="2457">AI407</f>
        <v>27055.420000000002</v>
      </c>
      <c r="AK395" s="17">
        <f t="shared" ref="AK395" si="2458">AJ407</f>
        <v>27122.420000000002</v>
      </c>
      <c r="AL395" s="17">
        <f t="shared" ref="AL395" si="2459">AK407</f>
        <v>27190.420000000002</v>
      </c>
      <c r="AM395" s="17">
        <f t="shared" ref="AM395" si="2460">AL407</f>
        <v>27258.420000000002</v>
      </c>
      <c r="AN395" s="17">
        <f t="shared" ref="AN395" si="2461">AM407</f>
        <v>27326.420000000002</v>
      </c>
      <c r="AO395" s="17">
        <f t="shared" ref="AO395" si="2462">AN407</f>
        <v>27395.420000000002</v>
      </c>
      <c r="AP395" s="17">
        <f t="shared" ref="AP395" si="2463">AO407</f>
        <v>27464.420000000002</v>
      </c>
      <c r="AQ395" s="17">
        <f t="shared" ref="AQ395" si="2464">AP407</f>
        <v>27532.420000000002</v>
      </c>
      <c r="AR395" s="17">
        <f t="shared" ref="AR395" si="2465">AQ407</f>
        <v>27601.420000000002</v>
      </c>
      <c r="AS395" s="17">
        <f t="shared" ref="AS395" si="2466">AR407</f>
        <v>27670.420000000002</v>
      </c>
      <c r="AT395" s="17">
        <f t="shared" ref="AT395" si="2467">AS407</f>
        <v>27739.420000000002</v>
      </c>
      <c r="AU395" s="17">
        <f t="shared" ref="AU395" si="2468">AT407</f>
        <v>27809.420000000002</v>
      </c>
      <c r="AV395" s="17">
        <f t="shared" ref="AV395" si="2469">AU407</f>
        <v>27878.420000000002</v>
      </c>
      <c r="AW395" s="17">
        <f t="shared" ref="AW395" si="2470">AV407</f>
        <v>27947.420000000002</v>
      </c>
      <c r="AX395" s="17">
        <f t="shared" ref="AX395" si="2471">AW407</f>
        <v>28017.420000000002</v>
      </c>
      <c r="AY395" s="17">
        <f t="shared" ref="AY395" si="2472">AX407</f>
        <v>28087.420000000002</v>
      </c>
      <c r="AZ395" s="17">
        <f t="shared" ref="AZ395" si="2473">AY407</f>
        <v>28157.420000000002</v>
      </c>
      <c r="BA395" s="17">
        <f t="shared" ref="BA395" si="2474">AZ407</f>
        <v>28228.420000000002</v>
      </c>
      <c r="BB395" s="17">
        <f t="shared" ref="BB395" si="2475">BA407</f>
        <v>28298.420000000002</v>
      </c>
      <c r="BC395" s="17">
        <f t="shared" ref="BC395" si="2476">BB407</f>
        <v>28368.420000000002</v>
      </c>
      <c r="BD395" s="17">
        <f t="shared" ref="BD395" si="2477">BC407</f>
        <v>28439.420000000002</v>
      </c>
      <c r="BE395" s="17">
        <f t="shared" ref="BE395" si="2478">BD407</f>
        <v>28510.420000000002</v>
      </c>
      <c r="BF395" s="17">
        <f t="shared" ref="BF395" si="2479">BE407</f>
        <v>28582.420000000002</v>
      </c>
      <c r="BG395" s="17">
        <f t="shared" ref="BG395" si="2480">BF407</f>
        <v>28654.420000000002</v>
      </c>
      <c r="BH395" s="17">
        <f t="shared" ref="BH395" si="2481">BG407</f>
        <v>28725.420000000002</v>
      </c>
      <c r="BI395" s="17">
        <f t="shared" ref="BI395" si="2482">BH407</f>
        <v>28797.420000000002</v>
      </c>
      <c r="BJ395" s="17">
        <f t="shared" ref="BJ395" si="2483">BI407</f>
        <v>28869.420000000002</v>
      </c>
      <c r="BK395" s="17">
        <f t="shared" ref="BK395" si="2484">BJ407</f>
        <v>28941.420000000002</v>
      </c>
      <c r="BL395" s="17">
        <f t="shared" ref="BL395" si="2485">BK407</f>
        <v>29014.420000000002</v>
      </c>
      <c r="BM395" s="17">
        <f t="shared" ref="BM395" si="2486">BL407</f>
        <v>29086.420000000002</v>
      </c>
      <c r="BN395" s="17">
        <f t="shared" ref="BN395" si="2487">BM407</f>
        <v>29158.420000000002</v>
      </c>
      <c r="BO395" s="17">
        <f t="shared" ref="BO395" si="2488">BN407</f>
        <v>29231.420000000002</v>
      </c>
      <c r="BP395" s="17">
        <f t="shared" ref="BP395" si="2489">BO407</f>
        <v>29304.420000000002</v>
      </c>
      <c r="BQ395" s="17">
        <f t="shared" ref="BQ395" si="2490">BP407</f>
        <v>29378.420000000002</v>
      </c>
      <c r="BR395" s="17">
        <f t="shared" ref="BR395" si="2491">BQ407</f>
        <v>29452.420000000002</v>
      </c>
      <c r="BS395" s="17">
        <f t="shared" ref="BS395" si="2492">BR407</f>
        <v>29525.420000000002</v>
      </c>
      <c r="BT395" s="17">
        <f t="shared" ref="BT395" si="2493">BS407</f>
        <v>29599.420000000002</v>
      </c>
      <c r="BU395" s="17">
        <f t="shared" ref="BU395" si="2494">BT407</f>
        <v>29673.420000000002</v>
      </c>
      <c r="BV395" s="17">
        <f t="shared" ref="BV395" si="2495">BU407</f>
        <v>29747.420000000002</v>
      </c>
      <c r="BW395" s="17">
        <f t="shared" ref="BW395" si="2496">BV407</f>
        <v>29822.420000000002</v>
      </c>
      <c r="BX395" s="17">
        <f t="shared" ref="BX395" si="2497">BW407</f>
        <v>29896.420000000002</v>
      </c>
      <c r="BY395" s="17">
        <f t="shared" ref="BY395" si="2498">BX407</f>
        <v>29970.420000000002</v>
      </c>
      <c r="BZ395" s="17">
        <f t="shared" ref="BZ395" si="2499">BY407</f>
        <v>30045.420000000002</v>
      </c>
      <c r="CA395" s="17">
        <f t="shared" ref="CA395" si="2500">BZ407</f>
        <v>30120.420000000002</v>
      </c>
      <c r="CB395" s="17">
        <f t="shared" ref="CB395" si="2501">CA407</f>
        <v>30196.420000000002</v>
      </c>
      <c r="CC395" s="17">
        <f t="shared" ref="CC395" si="2502">CB407</f>
        <v>30272.420000000002</v>
      </c>
      <c r="CD395" s="17">
        <f t="shared" ref="CD395" si="2503">CC407</f>
        <v>30347.420000000002</v>
      </c>
      <c r="CE395" s="17">
        <f t="shared" ref="CE395" si="2504">CD407</f>
        <v>30423.420000000002</v>
      </c>
      <c r="CF395" s="17">
        <f t="shared" ref="CF395" si="2505">CE407</f>
        <v>30499.420000000002</v>
      </c>
      <c r="CG395" s="17">
        <f t="shared" ref="CG395" si="2506">CF407</f>
        <v>30575.420000000002</v>
      </c>
      <c r="CH395" s="17">
        <f t="shared" ref="CH395" si="2507">CG407</f>
        <v>30652.420000000002</v>
      </c>
      <c r="CI395" s="17">
        <f t="shared" ref="CI395" si="2508">CH407</f>
        <v>30728.420000000002</v>
      </c>
      <c r="CJ395" s="17">
        <f t="shared" ref="CJ395" si="2509">CI407</f>
        <v>30805.420000000002</v>
      </c>
      <c r="CK395" s="17">
        <f t="shared" ref="CK395" si="2510">CJ407</f>
        <v>30882.420000000002</v>
      </c>
      <c r="CL395" s="17">
        <f t="shared" ref="CL395" si="2511">CK407</f>
        <v>30959.420000000002</v>
      </c>
      <c r="CM395" s="17">
        <f t="shared" ref="CM395" si="2512">CL407</f>
        <v>31037.420000000002</v>
      </c>
      <c r="CN395" s="17">
        <f t="shared" ref="CN395" si="2513">CM407</f>
        <v>31114.420000000002</v>
      </c>
      <c r="CO395" s="17">
        <f t="shared" ref="CO395" si="2514">CN407</f>
        <v>31192.420000000002</v>
      </c>
    </row>
    <row r="396" spans="2:93">
      <c r="B396" s="556" t="s">
        <v>1987</v>
      </c>
      <c r="C396" s="634" t="s">
        <v>2005</v>
      </c>
      <c r="D396" s="634"/>
      <c r="H396" s="556"/>
      <c r="I396" s="17">
        <f>ROUND(I395*I397,0)</f>
        <v>126</v>
      </c>
      <c r="J396" s="17">
        <f t="shared" ref="J396:BU396" si="2515">ROUND(J395*J397,0)</f>
        <v>127</v>
      </c>
      <c r="K396" s="17">
        <f t="shared" si="2515"/>
        <v>127</v>
      </c>
      <c r="L396" s="17">
        <f t="shared" si="2515"/>
        <v>127</v>
      </c>
      <c r="M396" s="17">
        <f t="shared" si="2515"/>
        <v>128</v>
      </c>
      <c r="N396" s="17">
        <f t="shared" si="2515"/>
        <v>128</v>
      </c>
      <c r="O396" s="17">
        <f t="shared" si="2515"/>
        <v>128</v>
      </c>
      <c r="P396" s="17">
        <f t="shared" si="2515"/>
        <v>129</v>
      </c>
      <c r="Q396" s="17">
        <f t="shared" si="2515"/>
        <v>129</v>
      </c>
      <c r="R396" s="17">
        <f t="shared" si="2515"/>
        <v>129</v>
      </c>
      <c r="S396" s="17">
        <f t="shared" si="2515"/>
        <v>130</v>
      </c>
      <c r="T396" s="17">
        <f t="shared" si="2515"/>
        <v>130</v>
      </c>
      <c r="U396" s="17">
        <f t="shared" si="2515"/>
        <v>130</v>
      </c>
      <c r="V396" s="17">
        <f t="shared" si="2515"/>
        <v>131</v>
      </c>
      <c r="W396" s="17">
        <f t="shared" si="2515"/>
        <v>131</v>
      </c>
      <c r="X396" s="17">
        <f t="shared" si="2515"/>
        <v>131</v>
      </c>
      <c r="Y396" s="17">
        <f t="shared" si="2515"/>
        <v>132</v>
      </c>
      <c r="Z396" s="17">
        <f t="shared" si="2515"/>
        <v>132</v>
      </c>
      <c r="AA396" s="17">
        <f t="shared" si="2515"/>
        <v>132</v>
      </c>
      <c r="AB396" s="17">
        <f t="shared" si="2515"/>
        <v>133</v>
      </c>
      <c r="AC396" s="17">
        <f t="shared" si="2515"/>
        <v>133</v>
      </c>
      <c r="AD396" s="17">
        <f t="shared" si="2515"/>
        <v>133</v>
      </c>
      <c r="AE396" s="17">
        <f t="shared" si="2515"/>
        <v>134</v>
      </c>
      <c r="AF396" s="17">
        <f t="shared" si="2515"/>
        <v>134</v>
      </c>
      <c r="AG396" s="17">
        <f t="shared" si="2515"/>
        <v>134</v>
      </c>
      <c r="AH396" s="17">
        <f t="shared" si="2515"/>
        <v>135</v>
      </c>
      <c r="AI396" s="17">
        <f t="shared" si="2515"/>
        <v>135</v>
      </c>
      <c r="AJ396" s="17">
        <f t="shared" si="2515"/>
        <v>135</v>
      </c>
      <c r="AK396" s="17">
        <f t="shared" si="2515"/>
        <v>136</v>
      </c>
      <c r="AL396" s="17">
        <f t="shared" si="2515"/>
        <v>136</v>
      </c>
      <c r="AM396" s="17">
        <f t="shared" si="2515"/>
        <v>136</v>
      </c>
      <c r="AN396" s="17">
        <f t="shared" si="2515"/>
        <v>137</v>
      </c>
      <c r="AO396" s="17">
        <f t="shared" si="2515"/>
        <v>137</v>
      </c>
      <c r="AP396" s="17">
        <f t="shared" si="2515"/>
        <v>137</v>
      </c>
      <c r="AQ396" s="17">
        <f t="shared" si="2515"/>
        <v>138</v>
      </c>
      <c r="AR396" s="17">
        <f t="shared" si="2515"/>
        <v>138</v>
      </c>
      <c r="AS396" s="17">
        <f t="shared" si="2515"/>
        <v>138</v>
      </c>
      <c r="AT396" s="17">
        <f t="shared" si="2515"/>
        <v>139</v>
      </c>
      <c r="AU396" s="17">
        <f t="shared" si="2515"/>
        <v>139</v>
      </c>
      <c r="AV396" s="17">
        <f t="shared" si="2515"/>
        <v>139</v>
      </c>
      <c r="AW396" s="17">
        <f t="shared" si="2515"/>
        <v>140</v>
      </c>
      <c r="AX396" s="17">
        <f t="shared" si="2515"/>
        <v>140</v>
      </c>
      <c r="AY396" s="17">
        <f t="shared" si="2515"/>
        <v>140</v>
      </c>
      <c r="AZ396" s="17">
        <f t="shared" si="2515"/>
        <v>141</v>
      </c>
      <c r="BA396" s="17">
        <f t="shared" si="2515"/>
        <v>141</v>
      </c>
      <c r="BB396" s="17">
        <f t="shared" si="2515"/>
        <v>141</v>
      </c>
      <c r="BC396" s="17">
        <f t="shared" si="2515"/>
        <v>142</v>
      </c>
      <c r="BD396" s="17">
        <f t="shared" si="2515"/>
        <v>142</v>
      </c>
      <c r="BE396" s="17">
        <f t="shared" si="2515"/>
        <v>143</v>
      </c>
      <c r="BF396" s="17">
        <f t="shared" si="2515"/>
        <v>143</v>
      </c>
      <c r="BG396" s="17">
        <f t="shared" si="2515"/>
        <v>143</v>
      </c>
      <c r="BH396" s="17">
        <f t="shared" si="2515"/>
        <v>144</v>
      </c>
      <c r="BI396" s="17">
        <f t="shared" si="2515"/>
        <v>144</v>
      </c>
      <c r="BJ396" s="17">
        <f t="shared" si="2515"/>
        <v>144</v>
      </c>
      <c r="BK396" s="17">
        <f t="shared" si="2515"/>
        <v>145</v>
      </c>
      <c r="BL396" s="17">
        <f t="shared" si="2515"/>
        <v>145</v>
      </c>
      <c r="BM396" s="17">
        <f t="shared" si="2515"/>
        <v>145</v>
      </c>
      <c r="BN396" s="17">
        <f t="shared" si="2515"/>
        <v>146</v>
      </c>
      <c r="BO396" s="17">
        <f t="shared" si="2515"/>
        <v>146</v>
      </c>
      <c r="BP396" s="17">
        <f t="shared" si="2515"/>
        <v>147</v>
      </c>
      <c r="BQ396" s="17">
        <f t="shared" si="2515"/>
        <v>147</v>
      </c>
      <c r="BR396" s="17">
        <f t="shared" si="2515"/>
        <v>147</v>
      </c>
      <c r="BS396" s="17">
        <f t="shared" si="2515"/>
        <v>148</v>
      </c>
      <c r="BT396" s="17">
        <f t="shared" si="2515"/>
        <v>148</v>
      </c>
      <c r="BU396" s="17">
        <f t="shared" si="2515"/>
        <v>148</v>
      </c>
      <c r="BV396" s="17">
        <f t="shared" ref="BV396:CO396" si="2516">ROUND(BV395*BV397,0)</f>
        <v>149</v>
      </c>
      <c r="BW396" s="17">
        <f t="shared" si="2516"/>
        <v>149</v>
      </c>
      <c r="BX396" s="17">
        <f t="shared" si="2516"/>
        <v>149</v>
      </c>
      <c r="BY396" s="17">
        <f t="shared" si="2516"/>
        <v>150</v>
      </c>
      <c r="BZ396" s="17">
        <f t="shared" si="2516"/>
        <v>150</v>
      </c>
      <c r="CA396" s="17">
        <f t="shared" si="2516"/>
        <v>151</v>
      </c>
      <c r="CB396" s="17">
        <f t="shared" si="2516"/>
        <v>151</v>
      </c>
      <c r="CC396" s="17">
        <f t="shared" si="2516"/>
        <v>151</v>
      </c>
      <c r="CD396" s="17">
        <f t="shared" si="2516"/>
        <v>152</v>
      </c>
      <c r="CE396" s="17">
        <f t="shared" si="2516"/>
        <v>152</v>
      </c>
      <c r="CF396" s="17">
        <f t="shared" si="2516"/>
        <v>152</v>
      </c>
      <c r="CG396" s="17">
        <f t="shared" si="2516"/>
        <v>153</v>
      </c>
      <c r="CH396" s="17">
        <f t="shared" si="2516"/>
        <v>153</v>
      </c>
      <c r="CI396" s="17">
        <f t="shared" si="2516"/>
        <v>154</v>
      </c>
      <c r="CJ396" s="17">
        <f t="shared" si="2516"/>
        <v>154</v>
      </c>
      <c r="CK396" s="17">
        <f t="shared" si="2516"/>
        <v>154</v>
      </c>
      <c r="CL396" s="17">
        <f t="shared" si="2516"/>
        <v>155</v>
      </c>
      <c r="CM396" s="17">
        <f t="shared" si="2516"/>
        <v>155</v>
      </c>
      <c r="CN396" s="17">
        <f t="shared" si="2516"/>
        <v>156</v>
      </c>
      <c r="CO396" s="17">
        <f t="shared" si="2516"/>
        <v>156</v>
      </c>
    </row>
    <row r="397" spans="2:93">
      <c r="B397" s="556" t="s">
        <v>1992</v>
      </c>
      <c r="C397" s="634" t="s">
        <v>2002</v>
      </c>
      <c r="D397" s="634"/>
      <c r="E397" s="640">
        <f>'DCF Forecast Parameters'!C181</f>
        <v>5.0000000000000001E-3</v>
      </c>
      <c r="F397" s="640">
        <f>'DCF Forecast Parameters'!D181</f>
        <v>5.0000000000000001E-3</v>
      </c>
      <c r="G397" s="640">
        <f>'DCF Forecast Parameters'!E181</f>
        <v>5.0000000000000001E-3</v>
      </c>
      <c r="H397" s="29">
        <f>$E397</f>
        <v>5.0000000000000001E-3</v>
      </c>
      <c r="I397" s="29">
        <f t="shared" ref="I397:N397" si="2517">$E397</f>
        <v>5.0000000000000001E-3</v>
      </c>
      <c r="J397" s="29">
        <f t="shared" si="2517"/>
        <v>5.0000000000000001E-3</v>
      </c>
      <c r="K397" s="29">
        <f t="shared" si="2517"/>
        <v>5.0000000000000001E-3</v>
      </c>
      <c r="L397" s="29">
        <f t="shared" si="2517"/>
        <v>5.0000000000000001E-3</v>
      </c>
      <c r="M397" s="29">
        <f t="shared" si="2517"/>
        <v>5.0000000000000001E-3</v>
      </c>
      <c r="N397" s="29">
        <f t="shared" si="2517"/>
        <v>5.0000000000000001E-3</v>
      </c>
      <c r="O397" s="29">
        <f>$F397</f>
        <v>5.0000000000000001E-3</v>
      </c>
      <c r="P397" s="29">
        <f t="shared" ref="P397:W397" si="2518">$F397</f>
        <v>5.0000000000000001E-3</v>
      </c>
      <c r="Q397" s="29">
        <f t="shared" si="2518"/>
        <v>5.0000000000000001E-3</v>
      </c>
      <c r="R397" s="29">
        <f t="shared" si="2518"/>
        <v>5.0000000000000001E-3</v>
      </c>
      <c r="S397" s="29">
        <f t="shared" si="2518"/>
        <v>5.0000000000000001E-3</v>
      </c>
      <c r="T397" s="29">
        <f t="shared" si="2518"/>
        <v>5.0000000000000001E-3</v>
      </c>
      <c r="U397" s="29">
        <f t="shared" si="2518"/>
        <v>5.0000000000000001E-3</v>
      </c>
      <c r="V397" s="29">
        <f t="shared" si="2518"/>
        <v>5.0000000000000001E-3</v>
      </c>
      <c r="W397" s="29">
        <f t="shared" si="2518"/>
        <v>5.0000000000000001E-3</v>
      </c>
      <c r="X397" s="29">
        <f>$G397</f>
        <v>5.0000000000000001E-3</v>
      </c>
      <c r="Y397" s="29">
        <f t="shared" ref="Y397:CJ397" si="2519">$G397</f>
        <v>5.0000000000000001E-3</v>
      </c>
      <c r="Z397" s="29">
        <f t="shared" si="2519"/>
        <v>5.0000000000000001E-3</v>
      </c>
      <c r="AA397" s="29">
        <f t="shared" si="2519"/>
        <v>5.0000000000000001E-3</v>
      </c>
      <c r="AB397" s="29">
        <f t="shared" si="2519"/>
        <v>5.0000000000000001E-3</v>
      </c>
      <c r="AC397" s="29">
        <f t="shared" si="2519"/>
        <v>5.0000000000000001E-3</v>
      </c>
      <c r="AD397" s="29">
        <f t="shared" si="2519"/>
        <v>5.0000000000000001E-3</v>
      </c>
      <c r="AE397" s="29">
        <f t="shared" si="2519"/>
        <v>5.0000000000000001E-3</v>
      </c>
      <c r="AF397" s="29">
        <f t="shared" si="2519"/>
        <v>5.0000000000000001E-3</v>
      </c>
      <c r="AG397" s="29">
        <f t="shared" si="2519"/>
        <v>5.0000000000000001E-3</v>
      </c>
      <c r="AH397" s="29">
        <f t="shared" si="2519"/>
        <v>5.0000000000000001E-3</v>
      </c>
      <c r="AI397" s="29">
        <f t="shared" si="2519"/>
        <v>5.0000000000000001E-3</v>
      </c>
      <c r="AJ397" s="29">
        <f t="shared" si="2519"/>
        <v>5.0000000000000001E-3</v>
      </c>
      <c r="AK397" s="29">
        <f t="shared" si="2519"/>
        <v>5.0000000000000001E-3</v>
      </c>
      <c r="AL397" s="29">
        <f t="shared" si="2519"/>
        <v>5.0000000000000001E-3</v>
      </c>
      <c r="AM397" s="29">
        <f t="shared" si="2519"/>
        <v>5.0000000000000001E-3</v>
      </c>
      <c r="AN397" s="29">
        <f t="shared" si="2519"/>
        <v>5.0000000000000001E-3</v>
      </c>
      <c r="AO397" s="29">
        <f t="shared" si="2519"/>
        <v>5.0000000000000001E-3</v>
      </c>
      <c r="AP397" s="29">
        <f t="shared" si="2519"/>
        <v>5.0000000000000001E-3</v>
      </c>
      <c r="AQ397" s="29">
        <f t="shared" si="2519"/>
        <v>5.0000000000000001E-3</v>
      </c>
      <c r="AR397" s="29">
        <f t="shared" si="2519"/>
        <v>5.0000000000000001E-3</v>
      </c>
      <c r="AS397" s="29">
        <f t="shared" si="2519"/>
        <v>5.0000000000000001E-3</v>
      </c>
      <c r="AT397" s="29">
        <f t="shared" si="2519"/>
        <v>5.0000000000000001E-3</v>
      </c>
      <c r="AU397" s="29">
        <f t="shared" si="2519"/>
        <v>5.0000000000000001E-3</v>
      </c>
      <c r="AV397" s="29">
        <f t="shared" si="2519"/>
        <v>5.0000000000000001E-3</v>
      </c>
      <c r="AW397" s="29">
        <f t="shared" si="2519"/>
        <v>5.0000000000000001E-3</v>
      </c>
      <c r="AX397" s="29">
        <f t="shared" si="2519"/>
        <v>5.0000000000000001E-3</v>
      </c>
      <c r="AY397" s="29">
        <f t="shared" si="2519"/>
        <v>5.0000000000000001E-3</v>
      </c>
      <c r="AZ397" s="29">
        <f t="shared" si="2519"/>
        <v>5.0000000000000001E-3</v>
      </c>
      <c r="BA397" s="29">
        <f t="shared" si="2519"/>
        <v>5.0000000000000001E-3</v>
      </c>
      <c r="BB397" s="29">
        <f t="shared" si="2519"/>
        <v>5.0000000000000001E-3</v>
      </c>
      <c r="BC397" s="29">
        <f t="shared" si="2519"/>
        <v>5.0000000000000001E-3</v>
      </c>
      <c r="BD397" s="29">
        <f t="shared" si="2519"/>
        <v>5.0000000000000001E-3</v>
      </c>
      <c r="BE397" s="29">
        <f t="shared" si="2519"/>
        <v>5.0000000000000001E-3</v>
      </c>
      <c r="BF397" s="29">
        <f t="shared" si="2519"/>
        <v>5.0000000000000001E-3</v>
      </c>
      <c r="BG397" s="29">
        <f t="shared" si="2519"/>
        <v>5.0000000000000001E-3</v>
      </c>
      <c r="BH397" s="29">
        <f t="shared" si="2519"/>
        <v>5.0000000000000001E-3</v>
      </c>
      <c r="BI397" s="29">
        <f t="shared" si="2519"/>
        <v>5.0000000000000001E-3</v>
      </c>
      <c r="BJ397" s="29">
        <f t="shared" si="2519"/>
        <v>5.0000000000000001E-3</v>
      </c>
      <c r="BK397" s="29">
        <f t="shared" si="2519"/>
        <v>5.0000000000000001E-3</v>
      </c>
      <c r="BL397" s="29">
        <f t="shared" si="2519"/>
        <v>5.0000000000000001E-3</v>
      </c>
      <c r="BM397" s="29">
        <f t="shared" si="2519"/>
        <v>5.0000000000000001E-3</v>
      </c>
      <c r="BN397" s="29">
        <f t="shared" si="2519"/>
        <v>5.0000000000000001E-3</v>
      </c>
      <c r="BO397" s="29">
        <f t="shared" si="2519"/>
        <v>5.0000000000000001E-3</v>
      </c>
      <c r="BP397" s="29">
        <f t="shared" si="2519"/>
        <v>5.0000000000000001E-3</v>
      </c>
      <c r="BQ397" s="29">
        <f t="shared" si="2519"/>
        <v>5.0000000000000001E-3</v>
      </c>
      <c r="BR397" s="29">
        <f t="shared" si="2519"/>
        <v>5.0000000000000001E-3</v>
      </c>
      <c r="BS397" s="29">
        <f t="shared" si="2519"/>
        <v>5.0000000000000001E-3</v>
      </c>
      <c r="BT397" s="29">
        <f t="shared" si="2519"/>
        <v>5.0000000000000001E-3</v>
      </c>
      <c r="BU397" s="29">
        <f t="shared" si="2519"/>
        <v>5.0000000000000001E-3</v>
      </c>
      <c r="BV397" s="29">
        <f t="shared" si="2519"/>
        <v>5.0000000000000001E-3</v>
      </c>
      <c r="BW397" s="29">
        <f t="shared" si="2519"/>
        <v>5.0000000000000001E-3</v>
      </c>
      <c r="BX397" s="29">
        <f t="shared" si="2519"/>
        <v>5.0000000000000001E-3</v>
      </c>
      <c r="BY397" s="29">
        <f t="shared" si="2519"/>
        <v>5.0000000000000001E-3</v>
      </c>
      <c r="BZ397" s="29">
        <f t="shared" si="2519"/>
        <v>5.0000000000000001E-3</v>
      </c>
      <c r="CA397" s="29">
        <f t="shared" si="2519"/>
        <v>5.0000000000000001E-3</v>
      </c>
      <c r="CB397" s="29">
        <f t="shared" si="2519"/>
        <v>5.0000000000000001E-3</v>
      </c>
      <c r="CC397" s="29">
        <f t="shared" si="2519"/>
        <v>5.0000000000000001E-3</v>
      </c>
      <c r="CD397" s="29">
        <f t="shared" si="2519"/>
        <v>5.0000000000000001E-3</v>
      </c>
      <c r="CE397" s="29">
        <f t="shared" si="2519"/>
        <v>5.0000000000000001E-3</v>
      </c>
      <c r="CF397" s="29">
        <f t="shared" si="2519"/>
        <v>5.0000000000000001E-3</v>
      </c>
      <c r="CG397" s="29">
        <f t="shared" si="2519"/>
        <v>5.0000000000000001E-3</v>
      </c>
      <c r="CH397" s="29">
        <f t="shared" si="2519"/>
        <v>5.0000000000000001E-3</v>
      </c>
      <c r="CI397" s="29">
        <f t="shared" si="2519"/>
        <v>5.0000000000000001E-3</v>
      </c>
      <c r="CJ397" s="29">
        <f t="shared" si="2519"/>
        <v>5.0000000000000001E-3</v>
      </c>
      <c r="CK397" s="29">
        <f t="shared" ref="CK397:CO397" si="2520">$G397</f>
        <v>5.0000000000000001E-3</v>
      </c>
      <c r="CL397" s="29">
        <f t="shared" si="2520"/>
        <v>5.0000000000000001E-3</v>
      </c>
      <c r="CM397" s="29">
        <f t="shared" si="2520"/>
        <v>5.0000000000000001E-3</v>
      </c>
      <c r="CN397" s="29">
        <f t="shared" si="2520"/>
        <v>5.0000000000000001E-3</v>
      </c>
      <c r="CO397" s="29">
        <f t="shared" si="2520"/>
        <v>5.0000000000000001E-3</v>
      </c>
    </row>
    <row r="398" spans="2:93">
      <c r="B398" s="556" t="s">
        <v>1988</v>
      </c>
      <c r="C398" s="634" t="s">
        <v>2005</v>
      </c>
      <c r="D398" s="634"/>
      <c r="H398" s="556"/>
      <c r="I398" s="17">
        <f>ROUND(I395*I399,0)</f>
        <v>-63</v>
      </c>
      <c r="J398" s="17">
        <f t="shared" ref="J398:BU398" si="2521">ROUND(J395*J399,0)</f>
        <v>-63</v>
      </c>
      <c r="K398" s="17">
        <f t="shared" si="2521"/>
        <v>-64</v>
      </c>
      <c r="L398" s="17">
        <f t="shared" si="2521"/>
        <v>-64</v>
      </c>
      <c r="M398" s="17">
        <f t="shared" si="2521"/>
        <v>-64</v>
      </c>
      <c r="N398" s="17">
        <f t="shared" si="2521"/>
        <v>-64</v>
      </c>
      <c r="O398" s="17">
        <f t="shared" si="2521"/>
        <v>-64</v>
      </c>
      <c r="P398" s="17">
        <f t="shared" si="2521"/>
        <v>-64</v>
      </c>
      <c r="Q398" s="17">
        <f t="shared" si="2521"/>
        <v>-64</v>
      </c>
      <c r="R398" s="17">
        <f t="shared" si="2521"/>
        <v>-65</v>
      </c>
      <c r="S398" s="17">
        <f t="shared" si="2521"/>
        <v>-65</v>
      </c>
      <c r="T398" s="17">
        <f t="shared" si="2521"/>
        <v>-65</v>
      </c>
      <c r="U398" s="17">
        <f t="shared" si="2521"/>
        <v>-65</v>
      </c>
      <c r="V398" s="17">
        <f t="shared" si="2521"/>
        <v>-65</v>
      </c>
      <c r="W398" s="17">
        <f t="shared" si="2521"/>
        <v>-65</v>
      </c>
      <c r="X398" s="17">
        <f t="shared" si="2521"/>
        <v>-66</v>
      </c>
      <c r="Y398" s="17">
        <f t="shared" si="2521"/>
        <v>-66</v>
      </c>
      <c r="Z398" s="17">
        <f t="shared" si="2521"/>
        <v>-66</v>
      </c>
      <c r="AA398" s="17">
        <f t="shared" si="2521"/>
        <v>-66</v>
      </c>
      <c r="AB398" s="17">
        <f t="shared" si="2521"/>
        <v>-66</v>
      </c>
      <c r="AC398" s="17">
        <f t="shared" si="2521"/>
        <v>-66</v>
      </c>
      <c r="AD398" s="17">
        <f t="shared" si="2521"/>
        <v>-67</v>
      </c>
      <c r="AE398" s="17">
        <f t="shared" si="2521"/>
        <v>-67</v>
      </c>
      <c r="AF398" s="17">
        <f t="shared" si="2521"/>
        <v>-67</v>
      </c>
      <c r="AG398" s="17">
        <f t="shared" si="2521"/>
        <v>-67</v>
      </c>
      <c r="AH398" s="17">
        <f t="shared" si="2521"/>
        <v>-67</v>
      </c>
      <c r="AI398" s="17">
        <f t="shared" si="2521"/>
        <v>-67</v>
      </c>
      <c r="AJ398" s="17">
        <f t="shared" si="2521"/>
        <v>-68</v>
      </c>
      <c r="AK398" s="17">
        <f t="shared" si="2521"/>
        <v>-68</v>
      </c>
      <c r="AL398" s="17">
        <f t="shared" si="2521"/>
        <v>-68</v>
      </c>
      <c r="AM398" s="17">
        <f t="shared" si="2521"/>
        <v>-68</v>
      </c>
      <c r="AN398" s="17">
        <f t="shared" si="2521"/>
        <v>-68</v>
      </c>
      <c r="AO398" s="17">
        <f t="shared" si="2521"/>
        <v>-68</v>
      </c>
      <c r="AP398" s="17">
        <f t="shared" si="2521"/>
        <v>-69</v>
      </c>
      <c r="AQ398" s="17">
        <f t="shared" si="2521"/>
        <v>-69</v>
      </c>
      <c r="AR398" s="17">
        <f t="shared" si="2521"/>
        <v>-69</v>
      </c>
      <c r="AS398" s="17">
        <f t="shared" si="2521"/>
        <v>-69</v>
      </c>
      <c r="AT398" s="17">
        <f t="shared" si="2521"/>
        <v>-69</v>
      </c>
      <c r="AU398" s="17">
        <f t="shared" si="2521"/>
        <v>-70</v>
      </c>
      <c r="AV398" s="17">
        <f t="shared" si="2521"/>
        <v>-70</v>
      </c>
      <c r="AW398" s="17">
        <f t="shared" si="2521"/>
        <v>-70</v>
      </c>
      <c r="AX398" s="17">
        <f t="shared" si="2521"/>
        <v>-70</v>
      </c>
      <c r="AY398" s="17">
        <f t="shared" si="2521"/>
        <v>-70</v>
      </c>
      <c r="AZ398" s="17">
        <f t="shared" si="2521"/>
        <v>-70</v>
      </c>
      <c r="BA398" s="17">
        <f t="shared" si="2521"/>
        <v>-71</v>
      </c>
      <c r="BB398" s="17">
        <f t="shared" si="2521"/>
        <v>-71</v>
      </c>
      <c r="BC398" s="17">
        <f t="shared" si="2521"/>
        <v>-71</v>
      </c>
      <c r="BD398" s="17">
        <f t="shared" si="2521"/>
        <v>-71</v>
      </c>
      <c r="BE398" s="17">
        <f t="shared" si="2521"/>
        <v>-71</v>
      </c>
      <c r="BF398" s="17">
        <f t="shared" si="2521"/>
        <v>-71</v>
      </c>
      <c r="BG398" s="17">
        <f t="shared" si="2521"/>
        <v>-72</v>
      </c>
      <c r="BH398" s="17">
        <f t="shared" si="2521"/>
        <v>-72</v>
      </c>
      <c r="BI398" s="17">
        <f t="shared" si="2521"/>
        <v>-72</v>
      </c>
      <c r="BJ398" s="17">
        <f t="shared" si="2521"/>
        <v>-72</v>
      </c>
      <c r="BK398" s="17">
        <f t="shared" si="2521"/>
        <v>-72</v>
      </c>
      <c r="BL398" s="17">
        <f t="shared" si="2521"/>
        <v>-73</v>
      </c>
      <c r="BM398" s="17">
        <f t="shared" si="2521"/>
        <v>-73</v>
      </c>
      <c r="BN398" s="17">
        <f t="shared" si="2521"/>
        <v>-73</v>
      </c>
      <c r="BO398" s="17">
        <f t="shared" si="2521"/>
        <v>-73</v>
      </c>
      <c r="BP398" s="17">
        <f t="shared" si="2521"/>
        <v>-73</v>
      </c>
      <c r="BQ398" s="17">
        <f t="shared" si="2521"/>
        <v>-73</v>
      </c>
      <c r="BR398" s="17">
        <f t="shared" si="2521"/>
        <v>-74</v>
      </c>
      <c r="BS398" s="17">
        <f t="shared" si="2521"/>
        <v>-74</v>
      </c>
      <c r="BT398" s="17">
        <f t="shared" si="2521"/>
        <v>-74</v>
      </c>
      <c r="BU398" s="17">
        <f t="shared" si="2521"/>
        <v>-74</v>
      </c>
      <c r="BV398" s="17">
        <f t="shared" ref="BV398:CO398" si="2522">ROUND(BV395*BV399,0)</f>
        <v>-74</v>
      </c>
      <c r="BW398" s="17">
        <f t="shared" si="2522"/>
        <v>-75</v>
      </c>
      <c r="BX398" s="17">
        <f t="shared" si="2522"/>
        <v>-75</v>
      </c>
      <c r="BY398" s="17">
        <f t="shared" si="2522"/>
        <v>-75</v>
      </c>
      <c r="BZ398" s="17">
        <f t="shared" si="2522"/>
        <v>-75</v>
      </c>
      <c r="CA398" s="17">
        <f t="shared" si="2522"/>
        <v>-75</v>
      </c>
      <c r="CB398" s="17">
        <f t="shared" si="2522"/>
        <v>-75</v>
      </c>
      <c r="CC398" s="17">
        <f t="shared" si="2522"/>
        <v>-76</v>
      </c>
      <c r="CD398" s="17">
        <f t="shared" si="2522"/>
        <v>-76</v>
      </c>
      <c r="CE398" s="17">
        <f t="shared" si="2522"/>
        <v>-76</v>
      </c>
      <c r="CF398" s="17">
        <f t="shared" si="2522"/>
        <v>-76</v>
      </c>
      <c r="CG398" s="17">
        <f t="shared" si="2522"/>
        <v>-76</v>
      </c>
      <c r="CH398" s="17">
        <f t="shared" si="2522"/>
        <v>-77</v>
      </c>
      <c r="CI398" s="17">
        <f t="shared" si="2522"/>
        <v>-77</v>
      </c>
      <c r="CJ398" s="17">
        <f t="shared" si="2522"/>
        <v>-77</v>
      </c>
      <c r="CK398" s="17">
        <f t="shared" si="2522"/>
        <v>-77</v>
      </c>
      <c r="CL398" s="17">
        <f t="shared" si="2522"/>
        <v>-77</v>
      </c>
      <c r="CM398" s="17">
        <f t="shared" si="2522"/>
        <v>-78</v>
      </c>
      <c r="CN398" s="17">
        <f t="shared" si="2522"/>
        <v>-78</v>
      </c>
      <c r="CO398" s="17">
        <f t="shared" si="2522"/>
        <v>-78</v>
      </c>
    </row>
    <row r="399" spans="2:93">
      <c r="B399" s="556" t="s">
        <v>1993</v>
      </c>
      <c r="C399" s="634" t="s">
        <v>2001</v>
      </c>
      <c r="D399" s="634"/>
      <c r="E399" s="640">
        <f>'DCF Forecast Parameters'!C183</f>
        <v>-2.5000000000000001E-3</v>
      </c>
      <c r="F399" s="640">
        <f>'DCF Forecast Parameters'!D183</f>
        <v>-2.5000000000000001E-3</v>
      </c>
      <c r="G399" s="640">
        <f>'DCF Forecast Parameters'!E183</f>
        <v>-2.5000000000000001E-3</v>
      </c>
      <c r="H399" s="29">
        <f>$E399</f>
        <v>-2.5000000000000001E-3</v>
      </c>
      <c r="I399" s="29">
        <f t="shared" ref="I399:N399" si="2523">$E399</f>
        <v>-2.5000000000000001E-3</v>
      </c>
      <c r="J399" s="29">
        <f t="shared" si="2523"/>
        <v>-2.5000000000000001E-3</v>
      </c>
      <c r="K399" s="29">
        <f t="shared" si="2523"/>
        <v>-2.5000000000000001E-3</v>
      </c>
      <c r="L399" s="29">
        <f t="shared" si="2523"/>
        <v>-2.5000000000000001E-3</v>
      </c>
      <c r="M399" s="29">
        <f t="shared" si="2523"/>
        <v>-2.5000000000000001E-3</v>
      </c>
      <c r="N399" s="29">
        <f t="shared" si="2523"/>
        <v>-2.5000000000000001E-3</v>
      </c>
      <c r="O399" s="29">
        <f>$F399</f>
        <v>-2.5000000000000001E-3</v>
      </c>
      <c r="P399" s="29">
        <f t="shared" ref="P399:W399" si="2524">$F399</f>
        <v>-2.5000000000000001E-3</v>
      </c>
      <c r="Q399" s="29">
        <f t="shared" si="2524"/>
        <v>-2.5000000000000001E-3</v>
      </c>
      <c r="R399" s="29">
        <f t="shared" si="2524"/>
        <v>-2.5000000000000001E-3</v>
      </c>
      <c r="S399" s="29">
        <f t="shared" si="2524"/>
        <v>-2.5000000000000001E-3</v>
      </c>
      <c r="T399" s="29">
        <f t="shared" si="2524"/>
        <v>-2.5000000000000001E-3</v>
      </c>
      <c r="U399" s="29">
        <f t="shared" si="2524"/>
        <v>-2.5000000000000001E-3</v>
      </c>
      <c r="V399" s="29">
        <f t="shared" si="2524"/>
        <v>-2.5000000000000001E-3</v>
      </c>
      <c r="W399" s="29">
        <f t="shared" si="2524"/>
        <v>-2.5000000000000001E-3</v>
      </c>
      <c r="X399" s="29">
        <f>$G399</f>
        <v>-2.5000000000000001E-3</v>
      </c>
      <c r="Y399" s="29">
        <f t="shared" ref="Y399:CJ399" si="2525">$G399</f>
        <v>-2.5000000000000001E-3</v>
      </c>
      <c r="Z399" s="29">
        <f t="shared" si="2525"/>
        <v>-2.5000000000000001E-3</v>
      </c>
      <c r="AA399" s="29">
        <f t="shared" si="2525"/>
        <v>-2.5000000000000001E-3</v>
      </c>
      <c r="AB399" s="29">
        <f t="shared" si="2525"/>
        <v>-2.5000000000000001E-3</v>
      </c>
      <c r="AC399" s="29">
        <f t="shared" si="2525"/>
        <v>-2.5000000000000001E-3</v>
      </c>
      <c r="AD399" s="29">
        <f t="shared" si="2525"/>
        <v>-2.5000000000000001E-3</v>
      </c>
      <c r="AE399" s="29">
        <f t="shared" si="2525"/>
        <v>-2.5000000000000001E-3</v>
      </c>
      <c r="AF399" s="29">
        <f t="shared" si="2525"/>
        <v>-2.5000000000000001E-3</v>
      </c>
      <c r="AG399" s="29">
        <f t="shared" si="2525"/>
        <v>-2.5000000000000001E-3</v>
      </c>
      <c r="AH399" s="29">
        <f t="shared" si="2525"/>
        <v>-2.5000000000000001E-3</v>
      </c>
      <c r="AI399" s="29">
        <f t="shared" si="2525"/>
        <v>-2.5000000000000001E-3</v>
      </c>
      <c r="AJ399" s="29">
        <f t="shared" si="2525"/>
        <v>-2.5000000000000001E-3</v>
      </c>
      <c r="AK399" s="29">
        <f t="shared" si="2525"/>
        <v>-2.5000000000000001E-3</v>
      </c>
      <c r="AL399" s="29">
        <f t="shared" si="2525"/>
        <v>-2.5000000000000001E-3</v>
      </c>
      <c r="AM399" s="29">
        <f t="shared" si="2525"/>
        <v>-2.5000000000000001E-3</v>
      </c>
      <c r="AN399" s="29">
        <f t="shared" si="2525"/>
        <v>-2.5000000000000001E-3</v>
      </c>
      <c r="AO399" s="29">
        <f t="shared" si="2525"/>
        <v>-2.5000000000000001E-3</v>
      </c>
      <c r="AP399" s="29">
        <f t="shared" si="2525"/>
        <v>-2.5000000000000001E-3</v>
      </c>
      <c r="AQ399" s="29">
        <f t="shared" si="2525"/>
        <v>-2.5000000000000001E-3</v>
      </c>
      <c r="AR399" s="29">
        <f t="shared" si="2525"/>
        <v>-2.5000000000000001E-3</v>
      </c>
      <c r="AS399" s="29">
        <f t="shared" si="2525"/>
        <v>-2.5000000000000001E-3</v>
      </c>
      <c r="AT399" s="29">
        <f t="shared" si="2525"/>
        <v>-2.5000000000000001E-3</v>
      </c>
      <c r="AU399" s="29">
        <f t="shared" si="2525"/>
        <v>-2.5000000000000001E-3</v>
      </c>
      <c r="AV399" s="29">
        <f t="shared" si="2525"/>
        <v>-2.5000000000000001E-3</v>
      </c>
      <c r="AW399" s="29">
        <f t="shared" si="2525"/>
        <v>-2.5000000000000001E-3</v>
      </c>
      <c r="AX399" s="29">
        <f t="shared" si="2525"/>
        <v>-2.5000000000000001E-3</v>
      </c>
      <c r="AY399" s="29">
        <f t="shared" si="2525"/>
        <v>-2.5000000000000001E-3</v>
      </c>
      <c r="AZ399" s="29">
        <f t="shared" si="2525"/>
        <v>-2.5000000000000001E-3</v>
      </c>
      <c r="BA399" s="29">
        <f t="shared" si="2525"/>
        <v>-2.5000000000000001E-3</v>
      </c>
      <c r="BB399" s="29">
        <f t="shared" si="2525"/>
        <v>-2.5000000000000001E-3</v>
      </c>
      <c r="BC399" s="29">
        <f t="shared" si="2525"/>
        <v>-2.5000000000000001E-3</v>
      </c>
      <c r="BD399" s="29">
        <f t="shared" si="2525"/>
        <v>-2.5000000000000001E-3</v>
      </c>
      <c r="BE399" s="29">
        <f t="shared" si="2525"/>
        <v>-2.5000000000000001E-3</v>
      </c>
      <c r="BF399" s="29">
        <f t="shared" si="2525"/>
        <v>-2.5000000000000001E-3</v>
      </c>
      <c r="BG399" s="29">
        <f t="shared" si="2525"/>
        <v>-2.5000000000000001E-3</v>
      </c>
      <c r="BH399" s="29">
        <f t="shared" si="2525"/>
        <v>-2.5000000000000001E-3</v>
      </c>
      <c r="BI399" s="29">
        <f t="shared" si="2525"/>
        <v>-2.5000000000000001E-3</v>
      </c>
      <c r="BJ399" s="29">
        <f t="shared" si="2525"/>
        <v>-2.5000000000000001E-3</v>
      </c>
      <c r="BK399" s="29">
        <f t="shared" si="2525"/>
        <v>-2.5000000000000001E-3</v>
      </c>
      <c r="BL399" s="29">
        <f t="shared" si="2525"/>
        <v>-2.5000000000000001E-3</v>
      </c>
      <c r="BM399" s="29">
        <f t="shared" si="2525"/>
        <v>-2.5000000000000001E-3</v>
      </c>
      <c r="BN399" s="29">
        <f t="shared" si="2525"/>
        <v>-2.5000000000000001E-3</v>
      </c>
      <c r="BO399" s="29">
        <f t="shared" si="2525"/>
        <v>-2.5000000000000001E-3</v>
      </c>
      <c r="BP399" s="29">
        <f t="shared" si="2525"/>
        <v>-2.5000000000000001E-3</v>
      </c>
      <c r="BQ399" s="29">
        <f t="shared" si="2525"/>
        <v>-2.5000000000000001E-3</v>
      </c>
      <c r="BR399" s="29">
        <f t="shared" si="2525"/>
        <v>-2.5000000000000001E-3</v>
      </c>
      <c r="BS399" s="29">
        <f t="shared" si="2525"/>
        <v>-2.5000000000000001E-3</v>
      </c>
      <c r="BT399" s="29">
        <f t="shared" si="2525"/>
        <v>-2.5000000000000001E-3</v>
      </c>
      <c r="BU399" s="29">
        <f t="shared" si="2525"/>
        <v>-2.5000000000000001E-3</v>
      </c>
      <c r="BV399" s="29">
        <f t="shared" si="2525"/>
        <v>-2.5000000000000001E-3</v>
      </c>
      <c r="BW399" s="29">
        <f t="shared" si="2525"/>
        <v>-2.5000000000000001E-3</v>
      </c>
      <c r="BX399" s="29">
        <f t="shared" si="2525"/>
        <v>-2.5000000000000001E-3</v>
      </c>
      <c r="BY399" s="29">
        <f t="shared" si="2525"/>
        <v>-2.5000000000000001E-3</v>
      </c>
      <c r="BZ399" s="29">
        <f t="shared" si="2525"/>
        <v>-2.5000000000000001E-3</v>
      </c>
      <c r="CA399" s="29">
        <f t="shared" si="2525"/>
        <v>-2.5000000000000001E-3</v>
      </c>
      <c r="CB399" s="29">
        <f t="shared" si="2525"/>
        <v>-2.5000000000000001E-3</v>
      </c>
      <c r="CC399" s="29">
        <f t="shared" si="2525"/>
        <v>-2.5000000000000001E-3</v>
      </c>
      <c r="CD399" s="29">
        <f t="shared" si="2525"/>
        <v>-2.5000000000000001E-3</v>
      </c>
      <c r="CE399" s="29">
        <f t="shared" si="2525"/>
        <v>-2.5000000000000001E-3</v>
      </c>
      <c r="CF399" s="29">
        <f t="shared" si="2525"/>
        <v>-2.5000000000000001E-3</v>
      </c>
      <c r="CG399" s="29">
        <f t="shared" si="2525"/>
        <v>-2.5000000000000001E-3</v>
      </c>
      <c r="CH399" s="29">
        <f t="shared" si="2525"/>
        <v>-2.5000000000000001E-3</v>
      </c>
      <c r="CI399" s="29">
        <f t="shared" si="2525"/>
        <v>-2.5000000000000001E-3</v>
      </c>
      <c r="CJ399" s="29">
        <f t="shared" si="2525"/>
        <v>-2.5000000000000001E-3</v>
      </c>
      <c r="CK399" s="29">
        <f t="shared" ref="CK399:CO399" si="2526">$G399</f>
        <v>-2.5000000000000001E-3</v>
      </c>
      <c r="CL399" s="29">
        <f t="shared" si="2526"/>
        <v>-2.5000000000000001E-3</v>
      </c>
      <c r="CM399" s="29">
        <f t="shared" si="2526"/>
        <v>-2.5000000000000001E-3</v>
      </c>
      <c r="CN399" s="29">
        <f t="shared" si="2526"/>
        <v>-2.5000000000000001E-3</v>
      </c>
      <c r="CO399" s="29">
        <f t="shared" si="2526"/>
        <v>-2.5000000000000001E-3</v>
      </c>
    </row>
    <row r="400" spans="2:93">
      <c r="B400" s="556" t="s">
        <v>223</v>
      </c>
      <c r="C400" s="634" t="s">
        <v>2003</v>
      </c>
      <c r="D400" s="634"/>
      <c r="E400" s="634">
        <f>'DCF Forecast Parameters'!R102</f>
        <v>24.5</v>
      </c>
      <c r="H400" s="556">
        <f>E400</f>
        <v>24.5</v>
      </c>
      <c r="I400" s="556">
        <f>ROUND((I395*(H400+1)+0.5*I396+I398*(H400+0.5))/I407,2)</f>
        <v>25.38</v>
      </c>
      <c r="J400" s="556">
        <f t="shared" ref="J400" si="2527">ROUND((J395*(I400+1)+0.5*J396+J398*(I400+0.5))/J407,2)</f>
        <v>26.25</v>
      </c>
      <c r="K400" s="556">
        <f t="shared" ref="K400" si="2528">ROUND((K395*(J400+1)+0.5*K396+K398*(J400+0.5))/K407,2)</f>
        <v>27.12</v>
      </c>
      <c r="L400" s="556">
        <f t="shared" ref="L400" si="2529">ROUND((L395*(K400+1)+0.5*L396+L398*(K400+0.5))/L407,2)</f>
        <v>27.98</v>
      </c>
      <c r="M400" s="556">
        <f t="shared" ref="M400" si="2530">ROUND((M395*(L400+1)+0.5*M396+M398*(L400+0.5))/M407,2)</f>
        <v>28.84</v>
      </c>
      <c r="N400" s="556">
        <f t="shared" ref="N400" si="2531">ROUND((N395*(M400+1)+0.5*N396+N398*(M400+0.5))/N407,2)</f>
        <v>29.69</v>
      </c>
      <c r="O400" s="556">
        <f t="shared" ref="O400" si="2532">ROUND((O395*(N400+1)+0.5*O396+O398*(N400+0.5))/O407,2)</f>
        <v>30.54</v>
      </c>
      <c r="P400" s="556">
        <f t="shared" ref="P400" si="2533">ROUND((P395*(O400+1)+0.5*P396+P398*(O400+0.5))/P407,2)</f>
        <v>31.39</v>
      </c>
      <c r="Q400" s="556">
        <f t="shared" ref="Q400" si="2534">ROUND((Q395*(P400+1)+0.5*Q396+Q398*(P400+0.5))/Q407,2)</f>
        <v>32.229999999999997</v>
      </c>
      <c r="R400" s="556">
        <f t="shared" ref="R400" si="2535">ROUND((R395*(Q400+1)+0.5*R396+R398*(Q400+0.5))/R407,2)</f>
        <v>33.07</v>
      </c>
      <c r="S400" s="556">
        <f t="shared" ref="S400" si="2536">ROUND((S395*(R400+1)+0.5*S396+S398*(R400+0.5))/S407,2)</f>
        <v>33.9</v>
      </c>
      <c r="T400" s="556">
        <f t="shared" ref="T400" si="2537">ROUND((T395*(S400+1)+0.5*T396+T398*(S400+0.5))/T407,2)</f>
        <v>34.729999999999997</v>
      </c>
      <c r="U400" s="556">
        <f t="shared" ref="U400" si="2538">ROUND((U395*(T400+1)+0.5*U396+U398*(T400+0.5))/U407,2)</f>
        <v>35.56</v>
      </c>
      <c r="V400" s="556">
        <f t="shared" ref="V400" si="2539">ROUND((V395*(U400+1)+0.5*V396+V398*(U400+0.5))/V407,2)</f>
        <v>36.380000000000003</v>
      </c>
      <c r="W400" s="556">
        <f t="shared" ref="W400" si="2540">ROUND((W395*(V400+1)+0.5*W396+W398*(V400+0.5))/W407,2)</f>
        <v>37.200000000000003</v>
      </c>
      <c r="X400" s="556">
        <f t="shared" ref="X400" si="2541">ROUND((X395*(W400+1)+0.5*X396+X398*(W400+0.5))/X407,2)</f>
        <v>38.01</v>
      </c>
      <c r="Y400" s="556">
        <f t="shared" ref="Y400" si="2542">ROUND((Y395*(X400+1)+0.5*Y396+Y398*(X400+0.5))/Y407,2)</f>
        <v>38.82</v>
      </c>
      <c r="Z400" s="556">
        <f t="shared" ref="Z400" si="2543">ROUND((Z395*(Y400+1)+0.5*Z396+Z398*(Y400+0.5))/Z407,2)</f>
        <v>39.630000000000003</v>
      </c>
      <c r="AA400" s="556">
        <f t="shared" ref="AA400" si="2544">ROUND((AA395*(Z400+1)+0.5*AA396+AA398*(Z400+0.5))/AA407,2)</f>
        <v>40.43</v>
      </c>
      <c r="AB400" s="556">
        <f t="shared" ref="AB400" si="2545">ROUND((AB395*(AA400+1)+0.5*AB396+AB398*(AA400+0.5))/AB407,2)</f>
        <v>41.23</v>
      </c>
      <c r="AC400" s="556">
        <f t="shared" ref="AC400" si="2546">ROUND((AC395*(AB400+1)+0.5*AC396+AC398*(AB400+0.5))/AC407,2)</f>
        <v>42.02</v>
      </c>
      <c r="AD400" s="556">
        <f t="shared" ref="AD400" si="2547">ROUND((AD395*(AC400+1)+0.5*AD396+AD398*(AC400+0.5))/AD407,2)</f>
        <v>42.81</v>
      </c>
      <c r="AE400" s="556">
        <f t="shared" ref="AE400" si="2548">ROUND((AE395*(AD400+1)+0.5*AE396+AE398*(AD400+0.5))/AE407,2)</f>
        <v>43.59</v>
      </c>
      <c r="AF400" s="556">
        <f t="shared" ref="AF400" si="2549">ROUND((AF395*(AE400+1)+0.5*AF396+AF398*(AE400+0.5))/AF407,2)</f>
        <v>44.37</v>
      </c>
      <c r="AG400" s="556">
        <f t="shared" ref="AG400" si="2550">ROUND((AG395*(AF400+1)+0.5*AG396+AG398*(AF400+0.5))/AG407,2)</f>
        <v>45.15</v>
      </c>
      <c r="AH400" s="556">
        <f t="shared" ref="AH400" si="2551">ROUND((AH395*(AG400+1)+0.5*AH396+AH398*(AG400+0.5))/AH407,2)</f>
        <v>45.92</v>
      </c>
      <c r="AI400" s="556">
        <f t="shared" ref="AI400" si="2552">ROUND((AI395*(AH400+1)+0.5*AI396+AI398*(AH400+0.5))/AI407,2)</f>
        <v>46.69</v>
      </c>
      <c r="AJ400" s="556">
        <f t="shared" ref="AJ400" si="2553">ROUND((AJ395*(AI400+1)+0.5*AJ396+AJ398*(AI400+0.5))/AJ407,2)</f>
        <v>47.46</v>
      </c>
      <c r="AK400" s="556">
        <f t="shared" ref="AK400" si="2554">ROUND((AK395*(AJ400+1)+0.5*AK396+AK398*(AJ400+0.5))/AK407,2)</f>
        <v>48.22</v>
      </c>
      <c r="AL400" s="556">
        <f t="shared" ref="AL400" si="2555">ROUND((AL395*(AK400+1)+0.5*AL396+AL398*(AK400+0.5))/AL407,2)</f>
        <v>48.98</v>
      </c>
      <c r="AM400" s="556">
        <f t="shared" ref="AM400" si="2556">ROUND((AM395*(AL400+1)+0.5*AM396+AM398*(AL400+0.5))/AM407,2)</f>
        <v>49.73</v>
      </c>
      <c r="AN400" s="556">
        <f t="shared" ref="AN400" si="2557">ROUND((AN395*(AM400+1)+0.5*AN396+AN398*(AM400+0.5))/AN407,2)</f>
        <v>50.48</v>
      </c>
      <c r="AO400" s="556">
        <f t="shared" ref="AO400" si="2558">ROUND((AO395*(AN400+1)+0.5*AO396+AO398*(AN400+0.5))/AO407,2)</f>
        <v>51.23</v>
      </c>
      <c r="AP400" s="556">
        <f t="shared" ref="AP400" si="2559">ROUND((AP395*(AO400+1)+0.5*AP396+AP398*(AO400+0.5))/AP407,2)</f>
        <v>51.97</v>
      </c>
      <c r="AQ400" s="556">
        <f t="shared" ref="AQ400" si="2560">ROUND((AQ395*(AP400+1)+0.5*AQ396+AQ398*(AP400+0.5))/AQ407,2)</f>
        <v>52.71</v>
      </c>
      <c r="AR400" s="556">
        <f t="shared" ref="AR400" si="2561">ROUND((AR395*(AQ400+1)+0.5*AR396+AR398*(AQ400+0.5))/AR407,2)</f>
        <v>53.45</v>
      </c>
      <c r="AS400" s="556">
        <f t="shared" ref="AS400" si="2562">ROUND((AS395*(AR400+1)+0.5*AS396+AS398*(AR400+0.5))/AS407,2)</f>
        <v>54.18</v>
      </c>
      <c r="AT400" s="556">
        <f t="shared" ref="AT400" si="2563">ROUND((AT395*(AS400+1)+0.5*AT396+AT398*(AS400+0.5))/AT407,2)</f>
        <v>54.91</v>
      </c>
      <c r="AU400" s="556">
        <f t="shared" ref="AU400" si="2564">ROUND((AU395*(AT400+1)+0.5*AU396+AU398*(AT400+0.5))/AU407,2)</f>
        <v>55.63</v>
      </c>
      <c r="AV400" s="556">
        <f t="shared" ref="AV400" si="2565">ROUND((AV395*(AU400+1)+0.5*AV396+AV398*(AU400+0.5))/AV407,2)</f>
        <v>56.35</v>
      </c>
      <c r="AW400" s="556">
        <f t="shared" ref="AW400" si="2566">ROUND((AW395*(AV400+1)+0.5*AW396+AW398*(AV400+0.5))/AW407,2)</f>
        <v>57.07</v>
      </c>
      <c r="AX400" s="556">
        <f t="shared" ref="AX400" si="2567">ROUND((AX395*(AW400+1)+0.5*AX396+AX398*(AW400+0.5))/AX407,2)</f>
        <v>57.78</v>
      </c>
      <c r="AY400" s="556">
        <f t="shared" ref="AY400" si="2568">ROUND((AY395*(AX400+1)+0.5*AY396+AY398*(AX400+0.5))/AY407,2)</f>
        <v>58.49</v>
      </c>
      <c r="AZ400" s="556">
        <f t="shared" ref="AZ400" si="2569">ROUND((AZ395*(AY400+1)+0.5*AZ396+AZ398*(AY400+0.5))/AZ407,2)</f>
        <v>59.2</v>
      </c>
      <c r="BA400" s="556">
        <f t="shared" ref="BA400" si="2570">ROUND((BA395*(AZ400+1)+0.5*BA396+BA398*(AZ400+0.5))/BA407,2)</f>
        <v>59.9</v>
      </c>
      <c r="BB400" s="556">
        <f t="shared" ref="BB400" si="2571">ROUND((BB395*(BA400+1)+0.5*BB396+BB398*(BA400+0.5))/BB407,2)</f>
        <v>60.6</v>
      </c>
      <c r="BC400" s="556">
        <f t="shared" ref="BC400" si="2572">ROUND((BC395*(BB400+1)+0.5*BC396+BC398*(BB400+0.5))/BC407,2)</f>
        <v>61.3</v>
      </c>
      <c r="BD400" s="556">
        <f t="shared" ref="BD400" si="2573">ROUND((BD395*(BC400+1)+0.5*BD396+BD398*(BC400+0.5))/BD407,2)</f>
        <v>61.99</v>
      </c>
      <c r="BE400" s="556">
        <f t="shared" ref="BE400" si="2574">ROUND((BE395*(BD400+1)+0.5*BE396+BE398*(BD400+0.5))/BE407,2)</f>
        <v>62.68</v>
      </c>
      <c r="BF400" s="556">
        <f t="shared" ref="BF400" si="2575">ROUND((BF395*(BE400+1)+0.5*BF396+BF398*(BE400+0.5))/BF407,2)</f>
        <v>63.37</v>
      </c>
      <c r="BG400" s="556">
        <f t="shared" ref="BG400" si="2576">ROUND((BG395*(BF400+1)+0.5*BG396+BG398*(BF400+0.5))/BG407,2)</f>
        <v>64.05</v>
      </c>
      <c r="BH400" s="556">
        <f t="shared" ref="BH400" si="2577">ROUND((BH395*(BG400+1)+0.5*BH396+BH398*(BG400+0.5))/BH407,2)</f>
        <v>64.73</v>
      </c>
      <c r="BI400" s="556">
        <f t="shared" ref="BI400" si="2578">ROUND((BI395*(BH400+1)+0.5*BI396+BI398*(BH400+0.5))/BI407,2)</f>
        <v>65.41</v>
      </c>
      <c r="BJ400" s="556">
        <f t="shared" ref="BJ400" si="2579">ROUND((BJ395*(BI400+1)+0.5*BJ396+BJ398*(BI400+0.5))/BJ407,2)</f>
        <v>66.08</v>
      </c>
      <c r="BK400" s="556">
        <f t="shared" ref="BK400" si="2580">ROUND((BK395*(BJ400+1)+0.5*BK396+BK398*(BJ400+0.5))/BK407,2)</f>
        <v>66.75</v>
      </c>
      <c r="BL400" s="556">
        <f t="shared" ref="BL400" si="2581">ROUND((BL395*(BK400+1)+0.5*BL396+BL398*(BK400+0.5))/BL407,2)</f>
        <v>67.42</v>
      </c>
      <c r="BM400" s="556">
        <f t="shared" ref="BM400" si="2582">ROUND((BM395*(BL400+1)+0.5*BM396+BM398*(BL400+0.5))/BM407,2)</f>
        <v>68.08</v>
      </c>
      <c r="BN400" s="556">
        <f t="shared" ref="BN400" si="2583">ROUND((BN395*(BM400+1)+0.5*BN396+BN398*(BM400+0.5))/BN407,2)</f>
        <v>68.739999999999995</v>
      </c>
      <c r="BO400" s="556">
        <f t="shared" ref="BO400" si="2584">ROUND((BO395*(BN400+1)+0.5*BO396+BO398*(BN400+0.5))/BO407,2)</f>
        <v>69.400000000000006</v>
      </c>
      <c r="BP400" s="556">
        <f t="shared" ref="BP400" si="2585">ROUND((BP395*(BO400+1)+0.5*BP396+BP398*(BO400+0.5))/BP407,2)</f>
        <v>70.05</v>
      </c>
      <c r="BQ400" s="556">
        <f t="shared" ref="BQ400" si="2586">ROUND((BQ395*(BP400+1)+0.5*BQ396+BQ398*(BP400+0.5))/BQ407,2)</f>
        <v>70.7</v>
      </c>
      <c r="BR400" s="556">
        <f t="shared" ref="BR400" si="2587">ROUND((BR395*(BQ400+1)+0.5*BR396+BR398*(BQ400+0.5))/BR407,2)</f>
        <v>71.349999999999994</v>
      </c>
      <c r="BS400" s="556">
        <f t="shared" ref="BS400" si="2588">ROUND((BS395*(BR400+1)+0.5*BS396+BS398*(BR400+0.5))/BS407,2)</f>
        <v>71.989999999999995</v>
      </c>
      <c r="BT400" s="556">
        <f t="shared" ref="BT400" si="2589">ROUND((BT395*(BS400+1)+0.5*BT396+BT398*(BS400+0.5))/BT407,2)</f>
        <v>72.63</v>
      </c>
      <c r="BU400" s="556">
        <f t="shared" ref="BU400" si="2590">ROUND((BU395*(BT400+1)+0.5*BU396+BU398*(BT400+0.5))/BU407,2)</f>
        <v>73.27</v>
      </c>
      <c r="BV400" s="556">
        <f t="shared" ref="BV400" si="2591">ROUND((BV395*(BU400+1)+0.5*BV396+BV398*(BU400+0.5))/BV407,2)</f>
        <v>73.900000000000006</v>
      </c>
      <c r="BW400" s="556">
        <f t="shared" ref="BW400" si="2592">ROUND((BW395*(BV400+1)+0.5*BW396+BW398*(BV400+0.5))/BW407,2)</f>
        <v>74.53</v>
      </c>
      <c r="BX400" s="556">
        <f t="shared" ref="BX400" si="2593">ROUND((BX395*(BW400+1)+0.5*BX396+BX398*(BW400+0.5))/BX407,2)</f>
        <v>75.16</v>
      </c>
      <c r="BY400" s="556">
        <f t="shared" ref="BY400" si="2594">ROUND((BY395*(BX400+1)+0.5*BY396+BY398*(BX400+0.5))/BY407,2)</f>
        <v>75.78</v>
      </c>
      <c r="BZ400" s="556">
        <f t="shared" ref="BZ400" si="2595">ROUND((BZ395*(BY400+1)+0.5*BZ396+BZ398*(BY400+0.5))/BZ407,2)</f>
        <v>76.400000000000006</v>
      </c>
      <c r="CA400" s="556">
        <f t="shared" ref="CA400" si="2596">ROUND((CA395*(BZ400+1)+0.5*CA396+CA398*(BZ400+0.5))/CA407,2)</f>
        <v>77.02</v>
      </c>
      <c r="CB400" s="556">
        <f t="shared" ref="CB400" si="2597">ROUND((CB395*(CA400+1)+0.5*CB396+CB398*(CA400+0.5))/CB407,2)</f>
        <v>77.63</v>
      </c>
      <c r="CC400" s="556">
        <f t="shared" ref="CC400" si="2598">ROUND((CC395*(CB400+1)+0.5*CC396+CC398*(CB400+0.5))/CC407,2)</f>
        <v>78.239999999999995</v>
      </c>
      <c r="CD400" s="556">
        <f t="shared" ref="CD400" si="2599">ROUND((CD395*(CC400+1)+0.5*CD396+CD398*(CC400+0.5))/CD407,2)</f>
        <v>78.849999999999994</v>
      </c>
      <c r="CE400" s="556">
        <f t="shared" ref="CE400" si="2600">ROUND((CE395*(CD400+1)+0.5*CE396+CE398*(CD400+0.5))/CE407,2)</f>
        <v>79.459999999999994</v>
      </c>
      <c r="CF400" s="556">
        <f t="shared" ref="CF400" si="2601">ROUND((CF395*(CE400+1)+0.5*CF396+CF398*(CE400+0.5))/CF407,2)</f>
        <v>80.06</v>
      </c>
      <c r="CG400" s="556">
        <f t="shared" ref="CG400" si="2602">ROUND((CG395*(CF400+1)+0.5*CG396+CG398*(CF400+0.5))/CG407,2)</f>
        <v>80.66</v>
      </c>
      <c r="CH400" s="556">
        <f t="shared" ref="CH400" si="2603">ROUND((CH395*(CG400+1)+0.5*CH396+CH398*(CG400+0.5))/CH407,2)</f>
        <v>81.260000000000005</v>
      </c>
      <c r="CI400" s="556">
        <f t="shared" ref="CI400" si="2604">ROUND((CI395*(CH400+1)+0.5*CI396+CI398*(CH400+0.5))/CI407,2)</f>
        <v>81.849999999999994</v>
      </c>
      <c r="CJ400" s="556">
        <f t="shared" ref="CJ400" si="2605">ROUND((CJ395*(CI400+1)+0.5*CJ396+CJ398*(CI400+0.5))/CJ407,2)</f>
        <v>82.44</v>
      </c>
      <c r="CK400" s="556">
        <f t="shared" ref="CK400" si="2606">ROUND((CK395*(CJ400+1)+0.5*CK396+CK398*(CJ400+0.5))/CK407,2)</f>
        <v>83.03</v>
      </c>
      <c r="CL400" s="556">
        <f t="shared" ref="CL400" si="2607">ROUND((CL395*(CK400+1)+0.5*CL396+CL398*(CK400+0.5))/CL407,2)</f>
        <v>83.61</v>
      </c>
      <c r="CM400" s="556">
        <f t="shared" ref="CM400" si="2608">ROUND((CM395*(CL400+1)+0.5*CM396+CM398*(CL400+0.5))/CM407,2)</f>
        <v>84.19</v>
      </c>
      <c r="CN400" s="556">
        <f t="shared" ref="CN400" si="2609">ROUND((CN395*(CM400+1)+0.5*CN396+CN398*(CM400+0.5))/CN407,2)</f>
        <v>84.77</v>
      </c>
      <c r="CO400" s="556">
        <f t="shared" ref="CO400" si="2610">ROUND((CO395*(CN400+1)+0.5*CO396+CO398*(CN400+0.5))/CO407,2)</f>
        <v>85.35</v>
      </c>
    </row>
    <row r="401" spans="2:93">
      <c r="B401" s="556" t="s">
        <v>1994</v>
      </c>
      <c r="C401" s="634" t="s">
        <v>2004</v>
      </c>
      <c r="D401" s="634"/>
      <c r="E401" s="11" t="str">
        <f>'DCF Forecast Parameters'!P102</f>
        <v>R3.0</v>
      </c>
      <c r="H401" s="634" t="s">
        <v>206</v>
      </c>
      <c r="I401" s="634" t="str">
        <f>$H401</f>
        <v>R3.0</v>
      </c>
      <c r="J401" s="634" t="str">
        <f t="shared" ref="J401:AK402" si="2611">$H401</f>
        <v>R3.0</v>
      </c>
      <c r="K401" s="634" t="str">
        <f t="shared" si="2611"/>
        <v>R3.0</v>
      </c>
      <c r="L401" s="634" t="str">
        <f t="shared" si="2611"/>
        <v>R3.0</v>
      </c>
      <c r="M401" s="634" t="str">
        <f t="shared" si="2611"/>
        <v>R3.0</v>
      </c>
      <c r="N401" s="634" t="str">
        <f t="shared" si="2611"/>
        <v>R3.0</v>
      </c>
      <c r="O401" s="634" t="str">
        <f t="shared" si="2611"/>
        <v>R3.0</v>
      </c>
      <c r="P401" s="634" t="str">
        <f t="shared" si="2611"/>
        <v>R3.0</v>
      </c>
      <c r="Q401" s="634" t="str">
        <f t="shared" si="2611"/>
        <v>R3.0</v>
      </c>
      <c r="R401" s="634" t="str">
        <f t="shared" si="2611"/>
        <v>R3.0</v>
      </c>
      <c r="S401" s="634" t="str">
        <f t="shared" si="2611"/>
        <v>R3.0</v>
      </c>
      <c r="T401" s="634" t="str">
        <f t="shared" si="2611"/>
        <v>R3.0</v>
      </c>
      <c r="U401" s="634" t="str">
        <f t="shared" si="2611"/>
        <v>R3.0</v>
      </c>
      <c r="V401" s="634" t="str">
        <f t="shared" si="2611"/>
        <v>R3.0</v>
      </c>
      <c r="W401" s="634" t="str">
        <f t="shared" si="2611"/>
        <v>R3.0</v>
      </c>
      <c r="X401" s="634" t="str">
        <f t="shared" si="2611"/>
        <v>R3.0</v>
      </c>
      <c r="Y401" s="634" t="str">
        <f t="shared" si="2611"/>
        <v>R3.0</v>
      </c>
      <c r="Z401" s="634" t="str">
        <f t="shared" si="2611"/>
        <v>R3.0</v>
      </c>
      <c r="AA401" s="634" t="str">
        <f t="shared" si="2611"/>
        <v>R3.0</v>
      </c>
      <c r="AB401" s="634" t="str">
        <f t="shared" si="2611"/>
        <v>R3.0</v>
      </c>
      <c r="AC401" s="634" t="str">
        <f t="shared" si="2611"/>
        <v>R3.0</v>
      </c>
      <c r="AD401" s="634" t="str">
        <f t="shared" si="2611"/>
        <v>R3.0</v>
      </c>
      <c r="AE401" s="634" t="str">
        <f t="shared" si="2611"/>
        <v>R3.0</v>
      </c>
      <c r="AF401" s="634" t="str">
        <f t="shared" si="2611"/>
        <v>R3.0</v>
      </c>
      <c r="AG401" s="634" t="str">
        <f t="shared" si="2611"/>
        <v>R3.0</v>
      </c>
      <c r="AH401" s="634" t="str">
        <f t="shared" si="2611"/>
        <v>R3.0</v>
      </c>
      <c r="AI401" s="634" t="str">
        <f t="shared" si="2611"/>
        <v>R3.0</v>
      </c>
      <c r="AJ401" s="634" t="str">
        <f t="shared" si="2611"/>
        <v>R3.0</v>
      </c>
      <c r="AK401" s="634" t="str">
        <f t="shared" si="2611"/>
        <v>R3.0</v>
      </c>
      <c r="AL401" s="634" t="str">
        <f t="shared" ref="AL401:CO402" si="2612">$H401</f>
        <v>R3.0</v>
      </c>
      <c r="AM401" s="634" t="str">
        <f t="shared" si="2612"/>
        <v>R3.0</v>
      </c>
      <c r="AN401" s="634" t="str">
        <f t="shared" si="2612"/>
        <v>R3.0</v>
      </c>
      <c r="AO401" s="634" t="str">
        <f t="shared" si="2612"/>
        <v>R3.0</v>
      </c>
      <c r="AP401" s="634" t="str">
        <f t="shared" si="2612"/>
        <v>R3.0</v>
      </c>
      <c r="AQ401" s="634" t="str">
        <f t="shared" si="2612"/>
        <v>R3.0</v>
      </c>
      <c r="AR401" s="634" t="str">
        <f t="shared" si="2612"/>
        <v>R3.0</v>
      </c>
      <c r="AS401" s="634" t="str">
        <f t="shared" si="2612"/>
        <v>R3.0</v>
      </c>
      <c r="AT401" s="634" t="str">
        <f t="shared" si="2612"/>
        <v>R3.0</v>
      </c>
      <c r="AU401" s="634" t="str">
        <f t="shared" si="2612"/>
        <v>R3.0</v>
      </c>
      <c r="AV401" s="634" t="str">
        <f t="shared" si="2612"/>
        <v>R3.0</v>
      </c>
      <c r="AW401" s="634" t="str">
        <f t="shared" si="2612"/>
        <v>R3.0</v>
      </c>
      <c r="AX401" s="634" t="str">
        <f t="shared" si="2612"/>
        <v>R3.0</v>
      </c>
      <c r="AY401" s="634" t="str">
        <f t="shared" si="2612"/>
        <v>R3.0</v>
      </c>
      <c r="AZ401" s="634" t="str">
        <f t="shared" si="2612"/>
        <v>R3.0</v>
      </c>
      <c r="BA401" s="634" t="str">
        <f t="shared" si="2612"/>
        <v>R3.0</v>
      </c>
      <c r="BB401" s="634" t="str">
        <f t="shared" si="2612"/>
        <v>R3.0</v>
      </c>
      <c r="BC401" s="634" t="str">
        <f t="shared" si="2612"/>
        <v>R3.0</v>
      </c>
      <c r="BD401" s="634" t="str">
        <f t="shared" si="2612"/>
        <v>R3.0</v>
      </c>
      <c r="BE401" s="634" t="str">
        <f t="shared" si="2612"/>
        <v>R3.0</v>
      </c>
      <c r="BF401" s="634" t="str">
        <f t="shared" si="2612"/>
        <v>R3.0</v>
      </c>
      <c r="BG401" s="634" t="str">
        <f t="shared" si="2612"/>
        <v>R3.0</v>
      </c>
      <c r="BH401" s="634" t="str">
        <f t="shared" si="2612"/>
        <v>R3.0</v>
      </c>
      <c r="BI401" s="634" t="str">
        <f t="shared" si="2612"/>
        <v>R3.0</v>
      </c>
      <c r="BJ401" s="634" t="str">
        <f t="shared" si="2612"/>
        <v>R3.0</v>
      </c>
      <c r="BK401" s="634" t="str">
        <f t="shared" si="2612"/>
        <v>R3.0</v>
      </c>
      <c r="BL401" s="634" t="str">
        <f t="shared" si="2612"/>
        <v>R3.0</v>
      </c>
      <c r="BM401" s="634" t="str">
        <f t="shared" si="2612"/>
        <v>R3.0</v>
      </c>
      <c r="BN401" s="634" t="str">
        <f t="shared" si="2612"/>
        <v>R3.0</v>
      </c>
      <c r="BO401" s="634" t="str">
        <f t="shared" si="2612"/>
        <v>R3.0</v>
      </c>
      <c r="BP401" s="634" t="str">
        <f t="shared" si="2612"/>
        <v>R3.0</v>
      </c>
      <c r="BQ401" s="634" t="str">
        <f t="shared" si="2612"/>
        <v>R3.0</v>
      </c>
      <c r="BR401" s="634" t="str">
        <f t="shared" si="2612"/>
        <v>R3.0</v>
      </c>
      <c r="BS401" s="634" t="str">
        <f t="shared" si="2612"/>
        <v>R3.0</v>
      </c>
      <c r="BT401" s="634" t="str">
        <f t="shared" si="2612"/>
        <v>R3.0</v>
      </c>
      <c r="BU401" s="634" t="str">
        <f t="shared" si="2612"/>
        <v>R3.0</v>
      </c>
      <c r="BV401" s="634" t="str">
        <f t="shared" si="2612"/>
        <v>R3.0</v>
      </c>
      <c r="BW401" s="634" t="str">
        <f t="shared" si="2612"/>
        <v>R3.0</v>
      </c>
      <c r="BX401" s="634" t="str">
        <f t="shared" si="2612"/>
        <v>R3.0</v>
      </c>
      <c r="BY401" s="634" t="str">
        <f t="shared" si="2612"/>
        <v>R3.0</v>
      </c>
      <c r="BZ401" s="634" t="str">
        <f t="shared" si="2612"/>
        <v>R3.0</v>
      </c>
      <c r="CA401" s="634" t="str">
        <f t="shared" si="2612"/>
        <v>R3.0</v>
      </c>
      <c r="CB401" s="634" t="str">
        <f t="shared" si="2612"/>
        <v>R3.0</v>
      </c>
      <c r="CC401" s="634" t="str">
        <f t="shared" si="2612"/>
        <v>R3.0</v>
      </c>
      <c r="CD401" s="634" t="str">
        <f t="shared" si="2612"/>
        <v>R3.0</v>
      </c>
      <c r="CE401" s="634" t="str">
        <f t="shared" si="2612"/>
        <v>R3.0</v>
      </c>
      <c r="CF401" s="634" t="str">
        <f t="shared" si="2612"/>
        <v>R3.0</v>
      </c>
      <c r="CG401" s="634" t="str">
        <f t="shared" si="2612"/>
        <v>R3.0</v>
      </c>
      <c r="CH401" s="634" t="str">
        <f t="shared" si="2612"/>
        <v>R3.0</v>
      </c>
      <c r="CI401" s="634" t="str">
        <f t="shared" si="2612"/>
        <v>R3.0</v>
      </c>
      <c r="CJ401" s="634" t="str">
        <f t="shared" si="2612"/>
        <v>R3.0</v>
      </c>
      <c r="CK401" s="634" t="str">
        <f t="shared" si="2612"/>
        <v>R3.0</v>
      </c>
      <c r="CL401" s="634" t="str">
        <f t="shared" si="2612"/>
        <v>R3.0</v>
      </c>
      <c r="CM401" s="634" t="str">
        <f t="shared" si="2612"/>
        <v>R3.0</v>
      </c>
      <c r="CN401" s="634" t="str">
        <f t="shared" si="2612"/>
        <v>R3.0</v>
      </c>
      <c r="CO401" s="634" t="str">
        <f t="shared" si="2612"/>
        <v>R3.0</v>
      </c>
    </row>
    <row r="402" spans="2:93">
      <c r="B402" s="556" t="s">
        <v>1995</v>
      </c>
      <c r="C402" s="634" t="s">
        <v>2003</v>
      </c>
      <c r="D402" s="634"/>
      <c r="E402" s="11">
        <f>'DCF Forecast Parameters'!Q102</f>
        <v>35</v>
      </c>
      <c r="H402" s="556">
        <v>75</v>
      </c>
      <c r="I402" s="556">
        <f>$H402</f>
        <v>75</v>
      </c>
      <c r="J402" s="556">
        <f t="shared" si="2611"/>
        <v>75</v>
      </c>
      <c r="K402" s="556">
        <f t="shared" si="2611"/>
        <v>75</v>
      </c>
      <c r="L402" s="556">
        <f t="shared" si="2611"/>
        <v>75</v>
      </c>
      <c r="M402" s="556">
        <f t="shared" si="2611"/>
        <v>75</v>
      </c>
      <c r="N402" s="556">
        <f t="shared" si="2611"/>
        <v>75</v>
      </c>
      <c r="O402" s="556">
        <f t="shared" si="2611"/>
        <v>75</v>
      </c>
      <c r="P402" s="556">
        <f t="shared" si="2611"/>
        <v>75</v>
      </c>
      <c r="Q402" s="556">
        <f t="shared" si="2611"/>
        <v>75</v>
      </c>
      <c r="R402" s="556">
        <f t="shared" si="2611"/>
        <v>75</v>
      </c>
      <c r="S402" s="556">
        <f t="shared" si="2611"/>
        <v>75</v>
      </c>
      <c r="T402" s="556">
        <f t="shared" si="2611"/>
        <v>75</v>
      </c>
      <c r="U402" s="556">
        <f t="shared" si="2611"/>
        <v>75</v>
      </c>
      <c r="V402" s="556">
        <f t="shared" si="2611"/>
        <v>75</v>
      </c>
      <c r="W402" s="556">
        <f t="shared" si="2611"/>
        <v>75</v>
      </c>
      <c r="X402" s="556">
        <f t="shared" si="2611"/>
        <v>75</v>
      </c>
      <c r="Y402" s="556">
        <f t="shared" si="2611"/>
        <v>75</v>
      </c>
      <c r="Z402" s="556">
        <f t="shared" si="2611"/>
        <v>75</v>
      </c>
      <c r="AA402" s="556">
        <f t="shared" si="2611"/>
        <v>75</v>
      </c>
      <c r="AB402" s="556">
        <f t="shared" si="2611"/>
        <v>75</v>
      </c>
      <c r="AC402" s="556">
        <f t="shared" si="2611"/>
        <v>75</v>
      </c>
      <c r="AD402" s="556">
        <f t="shared" si="2611"/>
        <v>75</v>
      </c>
      <c r="AE402" s="556">
        <f t="shared" si="2611"/>
        <v>75</v>
      </c>
      <c r="AF402" s="556">
        <f t="shared" si="2611"/>
        <v>75</v>
      </c>
      <c r="AG402" s="556">
        <f t="shared" si="2611"/>
        <v>75</v>
      </c>
      <c r="AH402" s="556">
        <f t="shared" si="2611"/>
        <v>75</v>
      </c>
      <c r="AI402" s="556">
        <f t="shared" si="2611"/>
        <v>75</v>
      </c>
      <c r="AJ402" s="556">
        <f t="shared" si="2611"/>
        <v>75</v>
      </c>
      <c r="AK402" s="556">
        <f t="shared" si="2611"/>
        <v>75</v>
      </c>
      <c r="AL402" s="556">
        <f t="shared" si="2612"/>
        <v>75</v>
      </c>
      <c r="AM402" s="556">
        <f t="shared" si="2612"/>
        <v>75</v>
      </c>
      <c r="AN402" s="556">
        <f t="shared" si="2612"/>
        <v>75</v>
      </c>
      <c r="AO402" s="556">
        <f t="shared" si="2612"/>
        <v>75</v>
      </c>
      <c r="AP402" s="556">
        <f t="shared" si="2612"/>
        <v>75</v>
      </c>
      <c r="AQ402" s="556">
        <f t="shared" si="2612"/>
        <v>75</v>
      </c>
      <c r="AR402" s="556">
        <f t="shared" si="2612"/>
        <v>75</v>
      </c>
      <c r="AS402" s="556">
        <f t="shared" si="2612"/>
        <v>75</v>
      </c>
      <c r="AT402" s="556">
        <f t="shared" si="2612"/>
        <v>75</v>
      </c>
      <c r="AU402" s="556">
        <f t="shared" si="2612"/>
        <v>75</v>
      </c>
      <c r="AV402" s="556">
        <f t="shared" si="2612"/>
        <v>75</v>
      </c>
      <c r="AW402" s="556">
        <f t="shared" si="2612"/>
        <v>75</v>
      </c>
      <c r="AX402" s="556">
        <f t="shared" si="2612"/>
        <v>75</v>
      </c>
      <c r="AY402" s="556">
        <f t="shared" si="2612"/>
        <v>75</v>
      </c>
      <c r="AZ402" s="556">
        <f t="shared" si="2612"/>
        <v>75</v>
      </c>
      <c r="BA402" s="556">
        <f t="shared" si="2612"/>
        <v>75</v>
      </c>
      <c r="BB402" s="556">
        <f t="shared" si="2612"/>
        <v>75</v>
      </c>
      <c r="BC402" s="556">
        <f t="shared" si="2612"/>
        <v>75</v>
      </c>
      <c r="BD402" s="556">
        <f t="shared" si="2612"/>
        <v>75</v>
      </c>
      <c r="BE402" s="556">
        <f t="shared" si="2612"/>
        <v>75</v>
      </c>
      <c r="BF402" s="556">
        <f t="shared" si="2612"/>
        <v>75</v>
      </c>
      <c r="BG402" s="556">
        <f t="shared" si="2612"/>
        <v>75</v>
      </c>
      <c r="BH402" s="556">
        <f t="shared" si="2612"/>
        <v>75</v>
      </c>
      <c r="BI402" s="556">
        <f t="shared" si="2612"/>
        <v>75</v>
      </c>
      <c r="BJ402" s="556">
        <f t="shared" si="2612"/>
        <v>75</v>
      </c>
      <c r="BK402" s="556">
        <f t="shared" si="2612"/>
        <v>75</v>
      </c>
      <c r="BL402" s="556">
        <f t="shared" si="2612"/>
        <v>75</v>
      </c>
      <c r="BM402" s="556">
        <f t="shared" si="2612"/>
        <v>75</v>
      </c>
      <c r="BN402" s="556">
        <f t="shared" si="2612"/>
        <v>75</v>
      </c>
      <c r="BO402" s="556">
        <f t="shared" si="2612"/>
        <v>75</v>
      </c>
      <c r="BP402" s="556">
        <f t="shared" si="2612"/>
        <v>75</v>
      </c>
      <c r="BQ402" s="556">
        <f t="shared" si="2612"/>
        <v>75</v>
      </c>
      <c r="BR402" s="556">
        <f t="shared" si="2612"/>
        <v>75</v>
      </c>
      <c r="BS402" s="556">
        <f t="shared" si="2612"/>
        <v>75</v>
      </c>
      <c r="BT402" s="556">
        <f t="shared" si="2612"/>
        <v>75</v>
      </c>
      <c r="BU402" s="556">
        <f t="shared" si="2612"/>
        <v>75</v>
      </c>
      <c r="BV402" s="556">
        <f t="shared" si="2612"/>
        <v>75</v>
      </c>
      <c r="BW402" s="556">
        <f t="shared" si="2612"/>
        <v>75</v>
      </c>
      <c r="BX402" s="556">
        <f t="shared" si="2612"/>
        <v>75</v>
      </c>
      <c r="BY402" s="556">
        <f t="shared" si="2612"/>
        <v>75</v>
      </c>
      <c r="BZ402" s="556">
        <f t="shared" si="2612"/>
        <v>75</v>
      </c>
      <c r="CA402" s="556">
        <f t="shared" si="2612"/>
        <v>75</v>
      </c>
      <c r="CB402" s="556">
        <f t="shared" si="2612"/>
        <v>75</v>
      </c>
      <c r="CC402" s="556">
        <f t="shared" si="2612"/>
        <v>75</v>
      </c>
      <c r="CD402" s="556">
        <f t="shared" si="2612"/>
        <v>75</v>
      </c>
      <c r="CE402" s="556">
        <f t="shared" si="2612"/>
        <v>75</v>
      </c>
      <c r="CF402" s="556">
        <f t="shared" si="2612"/>
        <v>75</v>
      </c>
      <c r="CG402" s="556">
        <f t="shared" si="2612"/>
        <v>75</v>
      </c>
      <c r="CH402" s="556">
        <f t="shared" si="2612"/>
        <v>75</v>
      </c>
      <c r="CI402" s="556">
        <f t="shared" si="2612"/>
        <v>75</v>
      </c>
      <c r="CJ402" s="556">
        <f t="shared" si="2612"/>
        <v>75</v>
      </c>
      <c r="CK402" s="556">
        <f t="shared" si="2612"/>
        <v>75</v>
      </c>
      <c r="CL402" s="556">
        <f t="shared" si="2612"/>
        <v>75</v>
      </c>
      <c r="CM402" s="556">
        <f t="shared" si="2612"/>
        <v>75</v>
      </c>
      <c r="CN402" s="556">
        <f t="shared" si="2612"/>
        <v>75</v>
      </c>
      <c r="CO402" s="556">
        <f t="shared" si="2612"/>
        <v>75</v>
      </c>
    </row>
    <row r="403" spans="2:93">
      <c r="B403" s="556" t="s">
        <v>1998</v>
      </c>
      <c r="C403" s="634" t="s">
        <v>2003</v>
      </c>
      <c r="D403" s="634"/>
      <c r="H403" s="556">
        <f>ROUND(H400*100/H402,0)</f>
        <v>33</v>
      </c>
      <c r="I403" s="556">
        <f t="shared" ref="I403:BT403" si="2613">ROUND(I400*100/I402,0)</f>
        <v>34</v>
      </c>
      <c r="J403" s="556">
        <f t="shared" si="2613"/>
        <v>35</v>
      </c>
      <c r="K403" s="556">
        <f t="shared" si="2613"/>
        <v>36</v>
      </c>
      <c r="L403" s="556">
        <f t="shared" si="2613"/>
        <v>37</v>
      </c>
      <c r="M403" s="556">
        <f t="shared" si="2613"/>
        <v>38</v>
      </c>
      <c r="N403" s="556">
        <f t="shared" si="2613"/>
        <v>40</v>
      </c>
      <c r="O403" s="556">
        <f t="shared" si="2613"/>
        <v>41</v>
      </c>
      <c r="P403" s="556">
        <f t="shared" si="2613"/>
        <v>42</v>
      </c>
      <c r="Q403" s="556">
        <f t="shared" si="2613"/>
        <v>43</v>
      </c>
      <c r="R403" s="556">
        <f t="shared" si="2613"/>
        <v>44</v>
      </c>
      <c r="S403" s="556">
        <f t="shared" si="2613"/>
        <v>45</v>
      </c>
      <c r="T403" s="556">
        <f t="shared" si="2613"/>
        <v>46</v>
      </c>
      <c r="U403" s="556">
        <f t="shared" si="2613"/>
        <v>47</v>
      </c>
      <c r="V403" s="556">
        <f t="shared" si="2613"/>
        <v>49</v>
      </c>
      <c r="W403" s="556">
        <f t="shared" si="2613"/>
        <v>50</v>
      </c>
      <c r="X403" s="556">
        <f t="shared" si="2613"/>
        <v>51</v>
      </c>
      <c r="Y403" s="556">
        <f t="shared" si="2613"/>
        <v>52</v>
      </c>
      <c r="Z403" s="556">
        <f t="shared" si="2613"/>
        <v>53</v>
      </c>
      <c r="AA403" s="556">
        <f t="shared" si="2613"/>
        <v>54</v>
      </c>
      <c r="AB403" s="556">
        <f t="shared" si="2613"/>
        <v>55</v>
      </c>
      <c r="AC403" s="556">
        <f t="shared" si="2613"/>
        <v>56</v>
      </c>
      <c r="AD403" s="556">
        <f t="shared" si="2613"/>
        <v>57</v>
      </c>
      <c r="AE403" s="556">
        <f t="shared" si="2613"/>
        <v>58</v>
      </c>
      <c r="AF403" s="556">
        <f t="shared" si="2613"/>
        <v>59</v>
      </c>
      <c r="AG403" s="556">
        <f t="shared" si="2613"/>
        <v>60</v>
      </c>
      <c r="AH403" s="556">
        <f t="shared" si="2613"/>
        <v>61</v>
      </c>
      <c r="AI403" s="556">
        <f t="shared" si="2613"/>
        <v>62</v>
      </c>
      <c r="AJ403" s="556">
        <f t="shared" si="2613"/>
        <v>63</v>
      </c>
      <c r="AK403" s="556">
        <f t="shared" si="2613"/>
        <v>64</v>
      </c>
      <c r="AL403" s="556">
        <f t="shared" si="2613"/>
        <v>65</v>
      </c>
      <c r="AM403" s="556">
        <f t="shared" si="2613"/>
        <v>66</v>
      </c>
      <c r="AN403" s="556">
        <f t="shared" si="2613"/>
        <v>67</v>
      </c>
      <c r="AO403" s="556">
        <f t="shared" si="2613"/>
        <v>68</v>
      </c>
      <c r="AP403" s="556">
        <f t="shared" si="2613"/>
        <v>69</v>
      </c>
      <c r="AQ403" s="556">
        <f t="shared" si="2613"/>
        <v>70</v>
      </c>
      <c r="AR403" s="556">
        <f t="shared" si="2613"/>
        <v>71</v>
      </c>
      <c r="AS403" s="556">
        <f t="shared" si="2613"/>
        <v>72</v>
      </c>
      <c r="AT403" s="556">
        <f t="shared" si="2613"/>
        <v>73</v>
      </c>
      <c r="AU403" s="556">
        <f t="shared" si="2613"/>
        <v>74</v>
      </c>
      <c r="AV403" s="556">
        <f t="shared" si="2613"/>
        <v>75</v>
      </c>
      <c r="AW403" s="556">
        <f t="shared" si="2613"/>
        <v>76</v>
      </c>
      <c r="AX403" s="556">
        <f t="shared" si="2613"/>
        <v>77</v>
      </c>
      <c r="AY403" s="556">
        <f t="shared" si="2613"/>
        <v>78</v>
      </c>
      <c r="AZ403" s="556">
        <f t="shared" si="2613"/>
        <v>79</v>
      </c>
      <c r="BA403" s="556">
        <f t="shared" si="2613"/>
        <v>80</v>
      </c>
      <c r="BB403" s="556">
        <f t="shared" si="2613"/>
        <v>81</v>
      </c>
      <c r="BC403" s="556">
        <f t="shared" si="2613"/>
        <v>82</v>
      </c>
      <c r="BD403" s="556">
        <f t="shared" si="2613"/>
        <v>83</v>
      </c>
      <c r="BE403" s="556">
        <f t="shared" si="2613"/>
        <v>84</v>
      </c>
      <c r="BF403" s="556">
        <f t="shared" si="2613"/>
        <v>84</v>
      </c>
      <c r="BG403" s="556">
        <f t="shared" si="2613"/>
        <v>85</v>
      </c>
      <c r="BH403" s="556">
        <f t="shared" si="2613"/>
        <v>86</v>
      </c>
      <c r="BI403" s="556">
        <f t="shared" si="2613"/>
        <v>87</v>
      </c>
      <c r="BJ403" s="556">
        <f t="shared" si="2613"/>
        <v>88</v>
      </c>
      <c r="BK403" s="556">
        <f t="shared" si="2613"/>
        <v>89</v>
      </c>
      <c r="BL403" s="556">
        <f t="shared" si="2613"/>
        <v>90</v>
      </c>
      <c r="BM403" s="556">
        <f t="shared" si="2613"/>
        <v>91</v>
      </c>
      <c r="BN403" s="556">
        <f t="shared" si="2613"/>
        <v>92</v>
      </c>
      <c r="BO403" s="556">
        <f t="shared" si="2613"/>
        <v>93</v>
      </c>
      <c r="BP403" s="556">
        <f t="shared" si="2613"/>
        <v>93</v>
      </c>
      <c r="BQ403" s="556">
        <f t="shared" si="2613"/>
        <v>94</v>
      </c>
      <c r="BR403" s="556">
        <f t="shared" si="2613"/>
        <v>95</v>
      </c>
      <c r="BS403" s="556">
        <f t="shared" si="2613"/>
        <v>96</v>
      </c>
      <c r="BT403" s="556">
        <f t="shared" si="2613"/>
        <v>97</v>
      </c>
      <c r="BU403" s="556">
        <f t="shared" ref="BU403:CO403" si="2614">ROUND(BU400*100/BU402,0)</f>
        <v>98</v>
      </c>
      <c r="BV403" s="556">
        <f t="shared" si="2614"/>
        <v>99</v>
      </c>
      <c r="BW403" s="556">
        <f t="shared" si="2614"/>
        <v>99</v>
      </c>
      <c r="BX403" s="556">
        <f t="shared" si="2614"/>
        <v>100</v>
      </c>
      <c r="BY403" s="556">
        <f t="shared" si="2614"/>
        <v>101</v>
      </c>
      <c r="BZ403" s="556">
        <f t="shared" si="2614"/>
        <v>102</v>
      </c>
      <c r="CA403" s="556">
        <f t="shared" si="2614"/>
        <v>103</v>
      </c>
      <c r="CB403" s="556">
        <f t="shared" si="2614"/>
        <v>104</v>
      </c>
      <c r="CC403" s="556">
        <f t="shared" si="2614"/>
        <v>104</v>
      </c>
      <c r="CD403" s="556">
        <f t="shared" si="2614"/>
        <v>105</v>
      </c>
      <c r="CE403" s="556">
        <f t="shared" si="2614"/>
        <v>106</v>
      </c>
      <c r="CF403" s="556">
        <f t="shared" si="2614"/>
        <v>107</v>
      </c>
      <c r="CG403" s="556">
        <f t="shared" si="2614"/>
        <v>108</v>
      </c>
      <c r="CH403" s="556">
        <f t="shared" si="2614"/>
        <v>108</v>
      </c>
      <c r="CI403" s="556">
        <f t="shared" si="2614"/>
        <v>109</v>
      </c>
      <c r="CJ403" s="556">
        <f t="shared" si="2614"/>
        <v>110</v>
      </c>
      <c r="CK403" s="556">
        <f t="shared" si="2614"/>
        <v>111</v>
      </c>
      <c r="CL403" s="556">
        <f t="shared" si="2614"/>
        <v>111</v>
      </c>
      <c r="CM403" s="556">
        <f t="shared" si="2614"/>
        <v>112</v>
      </c>
      <c r="CN403" s="556">
        <f t="shared" si="2614"/>
        <v>113</v>
      </c>
      <c r="CO403" s="556">
        <f t="shared" si="2614"/>
        <v>114</v>
      </c>
    </row>
    <row r="404" spans="2:93">
      <c r="B404" s="556" t="s">
        <v>1996</v>
      </c>
      <c r="C404" s="634" t="s">
        <v>2005</v>
      </c>
      <c r="D404" s="634"/>
      <c r="H404" s="634" t="str">
        <f>CONCATENATE(H401,IF(H403&lt;10,CONCATENATE("00",H403),IF(H403&lt;100,CONCATENATE("0",H403),H403)))</f>
        <v>R3.0033</v>
      </c>
      <c r="I404" s="634" t="str">
        <f t="shared" ref="I404:BT404" si="2615">CONCATENATE(I401,IF(I403&lt;10,CONCATENATE("00",I403),IF(I403&lt;100,CONCATENATE("0",I403),I403)))</f>
        <v>R3.0034</v>
      </c>
      <c r="J404" s="634" t="str">
        <f t="shared" si="2615"/>
        <v>R3.0035</v>
      </c>
      <c r="K404" s="634" t="str">
        <f t="shared" si="2615"/>
        <v>R3.0036</v>
      </c>
      <c r="L404" s="634" t="str">
        <f t="shared" si="2615"/>
        <v>R3.0037</v>
      </c>
      <c r="M404" s="634" t="str">
        <f t="shared" si="2615"/>
        <v>R3.0038</v>
      </c>
      <c r="N404" s="634" t="str">
        <f t="shared" si="2615"/>
        <v>R3.0040</v>
      </c>
      <c r="O404" s="634" t="str">
        <f t="shared" si="2615"/>
        <v>R3.0041</v>
      </c>
      <c r="P404" s="634" t="str">
        <f t="shared" si="2615"/>
        <v>R3.0042</v>
      </c>
      <c r="Q404" s="634" t="str">
        <f t="shared" si="2615"/>
        <v>R3.0043</v>
      </c>
      <c r="R404" s="634" t="str">
        <f t="shared" si="2615"/>
        <v>R3.0044</v>
      </c>
      <c r="S404" s="634" t="str">
        <f t="shared" si="2615"/>
        <v>R3.0045</v>
      </c>
      <c r="T404" s="634" t="str">
        <f t="shared" si="2615"/>
        <v>R3.0046</v>
      </c>
      <c r="U404" s="634" t="str">
        <f t="shared" si="2615"/>
        <v>R3.0047</v>
      </c>
      <c r="V404" s="634" t="str">
        <f t="shared" si="2615"/>
        <v>R3.0049</v>
      </c>
      <c r="W404" s="634" t="str">
        <f t="shared" si="2615"/>
        <v>R3.0050</v>
      </c>
      <c r="X404" s="634" t="str">
        <f t="shared" si="2615"/>
        <v>R3.0051</v>
      </c>
      <c r="Y404" s="634" t="str">
        <f t="shared" si="2615"/>
        <v>R3.0052</v>
      </c>
      <c r="Z404" s="634" t="str">
        <f t="shared" si="2615"/>
        <v>R3.0053</v>
      </c>
      <c r="AA404" s="634" t="str">
        <f t="shared" si="2615"/>
        <v>R3.0054</v>
      </c>
      <c r="AB404" s="634" t="str">
        <f t="shared" si="2615"/>
        <v>R3.0055</v>
      </c>
      <c r="AC404" s="634" t="str">
        <f t="shared" si="2615"/>
        <v>R3.0056</v>
      </c>
      <c r="AD404" s="634" t="str">
        <f t="shared" si="2615"/>
        <v>R3.0057</v>
      </c>
      <c r="AE404" s="634" t="str">
        <f t="shared" si="2615"/>
        <v>R3.0058</v>
      </c>
      <c r="AF404" s="634" t="str">
        <f t="shared" si="2615"/>
        <v>R3.0059</v>
      </c>
      <c r="AG404" s="634" t="str">
        <f t="shared" si="2615"/>
        <v>R3.0060</v>
      </c>
      <c r="AH404" s="634" t="str">
        <f t="shared" si="2615"/>
        <v>R3.0061</v>
      </c>
      <c r="AI404" s="634" t="str">
        <f t="shared" si="2615"/>
        <v>R3.0062</v>
      </c>
      <c r="AJ404" s="634" t="str">
        <f t="shared" si="2615"/>
        <v>R3.0063</v>
      </c>
      <c r="AK404" s="634" t="str">
        <f t="shared" si="2615"/>
        <v>R3.0064</v>
      </c>
      <c r="AL404" s="634" t="str">
        <f t="shared" si="2615"/>
        <v>R3.0065</v>
      </c>
      <c r="AM404" s="634" t="str">
        <f t="shared" si="2615"/>
        <v>R3.0066</v>
      </c>
      <c r="AN404" s="634" t="str">
        <f t="shared" si="2615"/>
        <v>R3.0067</v>
      </c>
      <c r="AO404" s="634" t="str">
        <f t="shared" si="2615"/>
        <v>R3.0068</v>
      </c>
      <c r="AP404" s="634" t="str">
        <f t="shared" si="2615"/>
        <v>R3.0069</v>
      </c>
      <c r="AQ404" s="634" t="str">
        <f t="shared" si="2615"/>
        <v>R3.0070</v>
      </c>
      <c r="AR404" s="634" t="str">
        <f t="shared" si="2615"/>
        <v>R3.0071</v>
      </c>
      <c r="AS404" s="634" t="str">
        <f t="shared" si="2615"/>
        <v>R3.0072</v>
      </c>
      <c r="AT404" s="634" t="str">
        <f t="shared" si="2615"/>
        <v>R3.0073</v>
      </c>
      <c r="AU404" s="634" t="str">
        <f t="shared" si="2615"/>
        <v>R3.0074</v>
      </c>
      <c r="AV404" s="634" t="str">
        <f t="shared" si="2615"/>
        <v>R3.0075</v>
      </c>
      <c r="AW404" s="634" t="str">
        <f t="shared" si="2615"/>
        <v>R3.0076</v>
      </c>
      <c r="AX404" s="634" t="str">
        <f t="shared" si="2615"/>
        <v>R3.0077</v>
      </c>
      <c r="AY404" s="634" t="str">
        <f t="shared" si="2615"/>
        <v>R3.0078</v>
      </c>
      <c r="AZ404" s="634" t="str">
        <f t="shared" si="2615"/>
        <v>R3.0079</v>
      </c>
      <c r="BA404" s="634" t="str">
        <f t="shared" si="2615"/>
        <v>R3.0080</v>
      </c>
      <c r="BB404" s="634" t="str">
        <f t="shared" si="2615"/>
        <v>R3.0081</v>
      </c>
      <c r="BC404" s="634" t="str">
        <f t="shared" si="2615"/>
        <v>R3.0082</v>
      </c>
      <c r="BD404" s="634" t="str">
        <f t="shared" si="2615"/>
        <v>R3.0083</v>
      </c>
      <c r="BE404" s="634" t="str">
        <f t="shared" si="2615"/>
        <v>R3.0084</v>
      </c>
      <c r="BF404" s="634" t="str">
        <f t="shared" si="2615"/>
        <v>R3.0084</v>
      </c>
      <c r="BG404" s="634" t="str">
        <f t="shared" si="2615"/>
        <v>R3.0085</v>
      </c>
      <c r="BH404" s="634" t="str">
        <f t="shared" si="2615"/>
        <v>R3.0086</v>
      </c>
      <c r="BI404" s="634" t="str">
        <f t="shared" si="2615"/>
        <v>R3.0087</v>
      </c>
      <c r="BJ404" s="634" t="str">
        <f t="shared" si="2615"/>
        <v>R3.0088</v>
      </c>
      <c r="BK404" s="634" t="str">
        <f t="shared" si="2615"/>
        <v>R3.0089</v>
      </c>
      <c r="BL404" s="634" t="str">
        <f t="shared" si="2615"/>
        <v>R3.0090</v>
      </c>
      <c r="BM404" s="634" t="str">
        <f t="shared" si="2615"/>
        <v>R3.0091</v>
      </c>
      <c r="BN404" s="634" t="str">
        <f t="shared" si="2615"/>
        <v>R3.0092</v>
      </c>
      <c r="BO404" s="634" t="str">
        <f t="shared" si="2615"/>
        <v>R3.0093</v>
      </c>
      <c r="BP404" s="634" t="str">
        <f t="shared" si="2615"/>
        <v>R3.0093</v>
      </c>
      <c r="BQ404" s="634" t="str">
        <f t="shared" si="2615"/>
        <v>R3.0094</v>
      </c>
      <c r="BR404" s="634" t="str">
        <f t="shared" si="2615"/>
        <v>R3.0095</v>
      </c>
      <c r="BS404" s="634" t="str">
        <f t="shared" si="2615"/>
        <v>R3.0096</v>
      </c>
      <c r="BT404" s="634" t="str">
        <f t="shared" si="2615"/>
        <v>R3.0097</v>
      </c>
      <c r="BU404" s="634" t="str">
        <f t="shared" ref="BU404:CO404" si="2616">CONCATENATE(BU401,IF(BU403&lt;10,CONCATENATE("00",BU403),IF(BU403&lt;100,CONCATENATE("0",BU403),BU403)))</f>
        <v>R3.0098</v>
      </c>
      <c r="BV404" s="634" t="str">
        <f t="shared" si="2616"/>
        <v>R3.0099</v>
      </c>
      <c r="BW404" s="634" t="str">
        <f t="shared" si="2616"/>
        <v>R3.0099</v>
      </c>
      <c r="BX404" s="634" t="str">
        <f t="shared" si="2616"/>
        <v>R3.0100</v>
      </c>
      <c r="BY404" s="634" t="str">
        <f t="shared" si="2616"/>
        <v>R3.0101</v>
      </c>
      <c r="BZ404" s="634" t="str">
        <f t="shared" si="2616"/>
        <v>R3.0102</v>
      </c>
      <c r="CA404" s="634" t="str">
        <f t="shared" si="2616"/>
        <v>R3.0103</v>
      </c>
      <c r="CB404" s="634" t="str">
        <f t="shared" si="2616"/>
        <v>R3.0104</v>
      </c>
      <c r="CC404" s="634" t="str">
        <f t="shared" si="2616"/>
        <v>R3.0104</v>
      </c>
      <c r="CD404" s="634" t="str">
        <f t="shared" si="2616"/>
        <v>R3.0105</v>
      </c>
      <c r="CE404" s="634" t="str">
        <f t="shared" si="2616"/>
        <v>R3.0106</v>
      </c>
      <c r="CF404" s="634" t="str">
        <f t="shared" si="2616"/>
        <v>R3.0107</v>
      </c>
      <c r="CG404" s="634" t="str">
        <f t="shared" si="2616"/>
        <v>R3.0108</v>
      </c>
      <c r="CH404" s="634" t="str">
        <f t="shared" si="2616"/>
        <v>R3.0108</v>
      </c>
      <c r="CI404" s="634" t="str">
        <f t="shared" si="2616"/>
        <v>R3.0109</v>
      </c>
      <c r="CJ404" s="634" t="str">
        <f t="shared" si="2616"/>
        <v>R3.0110</v>
      </c>
      <c r="CK404" s="634" t="str">
        <f t="shared" si="2616"/>
        <v>R3.0111</v>
      </c>
      <c r="CL404" s="634" t="str">
        <f t="shared" si="2616"/>
        <v>R3.0111</v>
      </c>
      <c r="CM404" s="634" t="str">
        <f t="shared" si="2616"/>
        <v>R3.0112</v>
      </c>
      <c r="CN404" s="634" t="str">
        <f t="shared" si="2616"/>
        <v>R3.0113</v>
      </c>
      <c r="CO404" s="634" t="str">
        <f t="shared" si="2616"/>
        <v>R3.0114</v>
      </c>
    </row>
    <row r="405" spans="2:93">
      <c r="B405" s="556" t="s">
        <v>1997</v>
      </c>
      <c r="C405" s="634" t="s">
        <v>2005</v>
      </c>
      <c r="D405" s="634"/>
      <c r="H405" s="556">
        <f t="shared" ref="H405" si="2617">VLOOKUP(H404,IowaCurves,6)/100</f>
        <v>0.68562690734863285</v>
      </c>
      <c r="I405" s="556">
        <f t="shared" ref="I405" si="2618">VLOOKUP(I404,IowaCurves,6)/100</f>
        <v>0.67659782409667968</v>
      </c>
      <c r="J405" s="556">
        <f t="shared" ref="J405" si="2619">VLOOKUP(J404,IowaCurves,6)/100</f>
        <v>0.66760787963867185</v>
      </c>
      <c r="K405" s="556">
        <f t="shared" ref="K405" si="2620">VLOOKUP(K404,IowaCurves,6)/100</f>
        <v>0.65865768432617189</v>
      </c>
      <c r="L405" s="556">
        <f t="shared" ref="L405" si="2621">VLOOKUP(L404,IowaCurves,6)/100</f>
        <v>0.64974807739257812</v>
      </c>
      <c r="M405" s="556">
        <f t="shared" ref="M405" si="2622">VLOOKUP(M404,IowaCurves,6)/100</f>
        <v>0.64087982177734371</v>
      </c>
      <c r="N405" s="556">
        <f t="shared" ref="N405" si="2623">VLOOKUP(N404,IowaCurves,6)/100</f>
        <v>0.62326984405517583</v>
      </c>
      <c r="O405" s="556">
        <f t="shared" ref="O405" si="2624">VLOOKUP(O404,IowaCurves,6)/100</f>
        <v>0.61452960968017578</v>
      </c>
      <c r="P405" s="556">
        <f t="shared" ref="P405" si="2625">VLOOKUP(P404,IowaCurves,6)/100</f>
        <v>0.60583335876464839</v>
      </c>
      <c r="Q405" s="556">
        <f t="shared" ref="Q405" si="2626">VLOOKUP(Q404,IowaCurves,6)/100</f>
        <v>0.59718170166015627</v>
      </c>
      <c r="R405" s="556">
        <f t="shared" ref="R405" si="2627">VLOOKUP(R404,IowaCurves,6)/100</f>
        <v>0.588575325012207</v>
      </c>
      <c r="S405" s="556">
        <f t="shared" ref="S405" si="2628">VLOOKUP(S404,IowaCurves,6)/100</f>
        <v>0.58001483917236329</v>
      </c>
      <c r="T405" s="556">
        <f t="shared" ref="T405" si="2629">VLOOKUP(T404,IowaCurves,6)/100</f>
        <v>0.57150077819824219</v>
      </c>
      <c r="U405" s="556">
        <f t="shared" ref="U405" si="2630">VLOOKUP(U404,IowaCurves,6)/100</f>
        <v>0.5630337524414063</v>
      </c>
      <c r="V405" s="556">
        <f t="shared" ref="V405" si="2631">VLOOKUP(V404,IowaCurves,6)/100</f>
        <v>0.54624298095703128</v>
      </c>
      <c r="W405" s="556">
        <f t="shared" ref="W405" si="2632">VLOOKUP(W404,IowaCurves,6)/100</f>
        <v>0.5379203796386719</v>
      </c>
      <c r="X405" s="556">
        <f t="shared" ref="X405" si="2633">VLOOKUP(X404,IowaCurves,6)/100</f>
        <v>0.52964702606201175</v>
      </c>
      <c r="Y405" s="556">
        <f t="shared" ref="Y405" si="2634">VLOOKUP(Y404,IowaCurves,6)/100</f>
        <v>0.52142345428466796</v>
      </c>
      <c r="Z405" s="556">
        <f t="shared" ref="Z405" si="2635">VLOOKUP(Z404,IowaCurves,6)/100</f>
        <v>0.5132501602172852</v>
      </c>
      <c r="AA405" s="556">
        <f t="shared" ref="AA405" si="2636">VLOOKUP(AA404,IowaCurves,6)/100</f>
        <v>0.50512779235839844</v>
      </c>
      <c r="AB405" s="556">
        <f t="shared" ref="AB405" si="2637">VLOOKUP(AB404,IowaCurves,6)/100</f>
        <v>0.49705684661865235</v>
      </c>
      <c r="AC405" s="556">
        <f t="shared" ref="AC405" si="2638">VLOOKUP(AC404,IowaCurves,6)/100</f>
        <v>0.48903789520263674</v>
      </c>
      <c r="AD405" s="556">
        <f t="shared" ref="AD405" si="2639">VLOOKUP(AD404,IowaCurves,6)/100</f>
        <v>0.48107154846191408</v>
      </c>
      <c r="AE405" s="556">
        <f t="shared" ref="AE405" si="2640">VLOOKUP(AE404,IowaCurves,6)/100</f>
        <v>0.47315837860107424</v>
      </c>
      <c r="AF405" s="556">
        <f t="shared" ref="AF405" si="2641">VLOOKUP(AF404,IowaCurves,6)/100</f>
        <v>0.46529899597167967</v>
      </c>
      <c r="AG405" s="556">
        <f t="shared" ref="AG405" si="2642">VLOOKUP(AG404,IowaCurves,6)/100</f>
        <v>0.45749408721923829</v>
      </c>
      <c r="AH405" s="556">
        <f t="shared" ref="AH405" si="2643">VLOOKUP(AH404,IowaCurves,6)/100</f>
        <v>0.44974430084228517</v>
      </c>
      <c r="AI405" s="556">
        <f t="shared" ref="AI405" si="2644">VLOOKUP(AI404,IowaCurves,6)/100</f>
        <v>0.4420503616333008</v>
      </c>
      <c r="AJ405" s="556">
        <f t="shared" ref="AJ405" si="2645">VLOOKUP(AJ404,IowaCurves,6)/100</f>
        <v>0.43441299438476561</v>
      </c>
      <c r="AK405" s="556">
        <f t="shared" ref="AK405" si="2646">VLOOKUP(AK404,IowaCurves,6)/100</f>
        <v>0.4268329620361328</v>
      </c>
      <c r="AL405" s="556">
        <f t="shared" ref="AL405" si="2647">VLOOKUP(AL404,IowaCurves,6)/100</f>
        <v>0.41931114196777342</v>
      </c>
      <c r="AM405" s="556">
        <f t="shared" ref="AM405" si="2648">VLOOKUP(AM404,IowaCurves,6)/100</f>
        <v>0.41184837341308594</v>
      </c>
      <c r="AN405" s="556">
        <f t="shared" ref="AN405" si="2649">VLOOKUP(AN404,IowaCurves,6)/100</f>
        <v>0.40444557189941405</v>
      </c>
      <c r="AO405" s="556">
        <f t="shared" ref="AO405" si="2650">VLOOKUP(AO404,IowaCurves,6)/100</f>
        <v>0.39710369110107424</v>
      </c>
      <c r="AP405" s="556">
        <f t="shared" ref="AP405" si="2651">VLOOKUP(AP404,IowaCurves,6)/100</f>
        <v>0.38982372283935546</v>
      </c>
      <c r="AQ405" s="556">
        <f t="shared" ref="AQ405" si="2652">VLOOKUP(AQ404,IowaCurves,6)/100</f>
        <v>0.38260673522949218</v>
      </c>
      <c r="AR405" s="556">
        <f t="shared" ref="AR405" si="2653">VLOOKUP(AR404,IowaCurves,6)/100</f>
        <v>0.37545387268066405</v>
      </c>
      <c r="AS405" s="556">
        <f t="shared" ref="AS405" si="2654">VLOOKUP(AS404,IowaCurves,6)/100</f>
        <v>0.36836624145507813</v>
      </c>
      <c r="AT405" s="556">
        <f t="shared" ref="AT405" si="2655">VLOOKUP(AT404,IowaCurves,6)/100</f>
        <v>0.36134506225585938</v>
      </c>
      <c r="AU405" s="556">
        <f t="shared" ref="AU405" si="2656">VLOOKUP(AU404,IowaCurves,6)/100</f>
        <v>0.35439155578613279</v>
      </c>
      <c r="AV405" s="556">
        <f t="shared" ref="AV405" si="2657">VLOOKUP(AV404,IowaCurves,6)/100</f>
        <v>0.3475070571899414</v>
      </c>
      <c r="AW405" s="556">
        <f t="shared" ref="AW405" si="2658">VLOOKUP(AW404,IowaCurves,6)/100</f>
        <v>0.34069286346435546</v>
      </c>
      <c r="AX405" s="556">
        <f t="shared" ref="AX405" si="2659">VLOOKUP(AX404,IowaCurves,6)/100</f>
        <v>0.33395038604736327</v>
      </c>
      <c r="AY405" s="556">
        <f t="shared" ref="AY405" si="2660">VLOOKUP(AY404,IowaCurves,6)/100</f>
        <v>0.32728092193603514</v>
      </c>
      <c r="AZ405" s="556">
        <f t="shared" ref="AZ405" si="2661">VLOOKUP(AZ404,IowaCurves,6)/100</f>
        <v>0.32068595886230467</v>
      </c>
      <c r="BA405" s="556">
        <f t="shared" ref="BA405" si="2662">VLOOKUP(BA404,IowaCurves,6)/100</f>
        <v>0.31416692733764651</v>
      </c>
      <c r="BB405" s="556">
        <f t="shared" ref="BB405" si="2663">VLOOKUP(BB404,IowaCurves,6)/100</f>
        <v>0.30772521972656253</v>
      </c>
      <c r="BC405" s="556">
        <f t="shared" ref="BC405" si="2664">VLOOKUP(BC404,IowaCurves,6)/100</f>
        <v>0.30136234283447266</v>
      </c>
      <c r="BD405" s="556">
        <f t="shared" ref="BD405" si="2665">VLOOKUP(BD404,IowaCurves,6)/100</f>
        <v>0.29507970809936523</v>
      </c>
      <c r="BE405" s="556">
        <f t="shared" ref="BE405" si="2666">VLOOKUP(BE404,IowaCurves,6)/100</f>
        <v>0.28887874603271485</v>
      </c>
      <c r="BF405" s="556">
        <f t="shared" ref="BF405" si="2667">VLOOKUP(BF404,IowaCurves,6)/100</f>
        <v>0.28887874603271485</v>
      </c>
      <c r="BG405" s="556">
        <f t="shared" ref="BG405" si="2668">VLOOKUP(BG404,IowaCurves,6)/100</f>
        <v>0.28276086807250977</v>
      </c>
      <c r="BH405" s="556">
        <f t="shared" ref="BH405" si="2669">VLOOKUP(BH404,IowaCurves,6)/100</f>
        <v>0.27672744750976563</v>
      </c>
      <c r="BI405" s="556">
        <f t="shared" ref="BI405" si="2670">VLOOKUP(BI404,IowaCurves,6)/100</f>
        <v>0.27077981948852536</v>
      </c>
      <c r="BJ405" s="556">
        <f t="shared" ref="BJ405" si="2671">VLOOKUP(BJ404,IowaCurves,6)/100</f>
        <v>0.26491930007934572</v>
      </c>
      <c r="BK405" s="556">
        <f t="shared" ref="BK405" si="2672">VLOOKUP(BK404,IowaCurves,6)/100</f>
        <v>0.25914705276489258</v>
      </c>
      <c r="BL405" s="556">
        <f t="shared" ref="BL405" si="2673">VLOOKUP(BL404,IowaCurves,6)/100</f>
        <v>0.25346431732177732</v>
      </c>
      <c r="BM405" s="556">
        <f t="shared" ref="BM405" si="2674">VLOOKUP(BM404,IowaCurves,6)/100</f>
        <v>0.24787210464477538</v>
      </c>
      <c r="BN405" s="556">
        <f t="shared" ref="BN405" si="2675">VLOOKUP(BN404,IowaCurves,6)/100</f>
        <v>0.24237146377563476</v>
      </c>
      <c r="BO405" s="556">
        <f t="shared" ref="BO405" si="2676">VLOOKUP(BO404,IowaCurves,6)/100</f>
        <v>0.23696331024169923</v>
      </c>
      <c r="BP405" s="556">
        <f t="shared" ref="BP405" si="2677">VLOOKUP(BP404,IowaCurves,6)/100</f>
        <v>0.23696331024169923</v>
      </c>
      <c r="BQ405" s="556">
        <f t="shared" ref="BQ405" si="2678">VLOOKUP(BQ404,IowaCurves,6)/100</f>
        <v>0.23164840698242187</v>
      </c>
      <c r="BR405" s="556">
        <f t="shared" ref="BR405" si="2679">VLOOKUP(BR404,IowaCurves,6)/100</f>
        <v>0.22642744064331055</v>
      </c>
      <c r="BS405" s="556">
        <f t="shared" ref="BS405" si="2680">VLOOKUP(BS404,IowaCurves,6)/100</f>
        <v>0.22130102157592774</v>
      </c>
      <c r="BT405" s="556">
        <f t="shared" ref="BT405" si="2681">VLOOKUP(BT404,IowaCurves,6)/100</f>
        <v>0.21626958847045899</v>
      </c>
      <c r="BU405" s="556">
        <f t="shared" ref="BU405" si="2682">VLOOKUP(BU404,IowaCurves,6)/100</f>
        <v>0.21133344650268554</v>
      </c>
      <c r="BV405" s="556">
        <f t="shared" ref="BV405" si="2683">VLOOKUP(BV404,IowaCurves,6)/100</f>
        <v>0.20649276733398436</v>
      </c>
      <c r="BW405" s="556">
        <f t="shared" ref="BW405" si="2684">VLOOKUP(BW404,IowaCurves,6)/100</f>
        <v>0.20649276733398436</v>
      </c>
      <c r="BX405" s="556">
        <f t="shared" ref="BX405" si="2685">VLOOKUP(BX404,IowaCurves,6)/100</f>
        <v>0.20174762725830078</v>
      </c>
      <c r="BY405" s="556">
        <f t="shared" ref="BY405" si="2686">VLOOKUP(BY404,IowaCurves,6)/100</f>
        <v>0.19709789276123046</v>
      </c>
      <c r="BZ405" s="556">
        <f t="shared" ref="BZ405" si="2687">VLOOKUP(BZ404,IowaCurves,6)/100</f>
        <v>0.19254333496093751</v>
      </c>
      <c r="CA405" s="556">
        <f t="shared" ref="CA405" si="2688">VLOOKUP(CA404,IowaCurves,6)/100</f>
        <v>0.18808351516723631</v>
      </c>
      <c r="CB405" s="556">
        <f t="shared" ref="CB405" si="2689">VLOOKUP(CB404,IowaCurves,6)/100</f>
        <v>0.18371788024902344</v>
      </c>
      <c r="CC405" s="556">
        <f t="shared" ref="CC405" si="2690">VLOOKUP(CC404,IowaCurves,6)/100</f>
        <v>0.18371788024902344</v>
      </c>
      <c r="CD405" s="556">
        <f t="shared" ref="CD405" si="2691">VLOOKUP(CD404,IowaCurves,6)/100</f>
        <v>0.17944566726684572</v>
      </c>
      <c r="CE405" s="556">
        <f t="shared" ref="CE405" si="2692">VLOOKUP(CE404,IowaCurves,6)/100</f>
        <v>0.17526601791381835</v>
      </c>
      <c r="CF405" s="556">
        <f t="shared" ref="CF405" si="2693">VLOOKUP(CF404,IowaCurves,6)/100</f>
        <v>0.17117784500122071</v>
      </c>
      <c r="CG405" s="556">
        <f t="shared" ref="CG405" si="2694">VLOOKUP(CG404,IowaCurves,6)/100</f>
        <v>0.16717992782592772</v>
      </c>
      <c r="CH405" s="556">
        <f t="shared" ref="CH405" si="2695">VLOOKUP(CH404,IowaCurves,6)/100</f>
        <v>0.16717992782592772</v>
      </c>
      <c r="CI405" s="556">
        <f t="shared" ref="CI405" si="2696">VLOOKUP(CI404,IowaCurves,6)/100</f>
        <v>0.16327087402343751</v>
      </c>
      <c r="CJ405" s="556">
        <f t="shared" ref="CJ405" si="2697">VLOOKUP(CJ404,IowaCurves,6)/100</f>
        <v>0.15944910049438477</v>
      </c>
      <c r="CK405" s="556">
        <f t="shared" ref="CK405" si="2698">VLOOKUP(CK404,IowaCurves,6)/100</f>
        <v>0.15571287155151367</v>
      </c>
      <c r="CL405" s="556">
        <f t="shared" ref="CL405" si="2699">VLOOKUP(CL404,IowaCurves,6)/100</f>
        <v>0.15571287155151367</v>
      </c>
      <c r="CM405" s="556">
        <f t="shared" ref="CM405" si="2700">VLOOKUP(CM404,IowaCurves,6)/100</f>
        <v>0.15206026077270507</v>
      </c>
      <c r="CN405" s="556">
        <f t="shared" ref="CN405" si="2701">VLOOKUP(CN404,IowaCurves,6)/100</f>
        <v>0.14848917961120606</v>
      </c>
      <c r="CO405" s="556">
        <f t="shared" ref="CO405" si="2702">VLOOKUP(CO404,IowaCurves,6)/100</f>
        <v>0.14499735832214355</v>
      </c>
    </row>
    <row r="406" spans="2:93">
      <c r="B406" s="556" t="s">
        <v>1943</v>
      </c>
      <c r="C406" s="634" t="s">
        <v>2005</v>
      </c>
      <c r="D406" s="634"/>
      <c r="H406" s="556">
        <f>ROUND(H402*H405,1)</f>
        <v>51.4</v>
      </c>
      <c r="I406" s="556">
        <f t="shared" ref="I406:BT406" si="2703">ROUND(I402*I405,1)</f>
        <v>50.7</v>
      </c>
      <c r="J406" s="556">
        <f t="shared" si="2703"/>
        <v>50.1</v>
      </c>
      <c r="K406" s="556">
        <f t="shared" si="2703"/>
        <v>49.4</v>
      </c>
      <c r="L406" s="556">
        <f t="shared" si="2703"/>
        <v>48.7</v>
      </c>
      <c r="M406" s="556">
        <f t="shared" si="2703"/>
        <v>48.1</v>
      </c>
      <c r="N406" s="556">
        <f t="shared" si="2703"/>
        <v>46.7</v>
      </c>
      <c r="O406" s="556">
        <f t="shared" si="2703"/>
        <v>46.1</v>
      </c>
      <c r="P406" s="556">
        <f t="shared" si="2703"/>
        <v>45.4</v>
      </c>
      <c r="Q406" s="556">
        <f t="shared" si="2703"/>
        <v>44.8</v>
      </c>
      <c r="R406" s="556">
        <f t="shared" si="2703"/>
        <v>44.1</v>
      </c>
      <c r="S406" s="556">
        <f t="shared" si="2703"/>
        <v>43.5</v>
      </c>
      <c r="T406" s="556">
        <f t="shared" si="2703"/>
        <v>42.9</v>
      </c>
      <c r="U406" s="556">
        <f t="shared" si="2703"/>
        <v>42.2</v>
      </c>
      <c r="V406" s="556">
        <f t="shared" si="2703"/>
        <v>41</v>
      </c>
      <c r="W406" s="556">
        <f t="shared" si="2703"/>
        <v>40.299999999999997</v>
      </c>
      <c r="X406" s="556">
        <f t="shared" si="2703"/>
        <v>39.700000000000003</v>
      </c>
      <c r="Y406" s="556">
        <f t="shared" si="2703"/>
        <v>39.1</v>
      </c>
      <c r="Z406" s="556">
        <f t="shared" si="2703"/>
        <v>38.5</v>
      </c>
      <c r="AA406" s="556">
        <f t="shared" si="2703"/>
        <v>37.9</v>
      </c>
      <c r="AB406" s="556">
        <f t="shared" si="2703"/>
        <v>37.299999999999997</v>
      </c>
      <c r="AC406" s="556">
        <f t="shared" si="2703"/>
        <v>36.700000000000003</v>
      </c>
      <c r="AD406" s="556">
        <f t="shared" si="2703"/>
        <v>36.1</v>
      </c>
      <c r="AE406" s="556">
        <f t="shared" si="2703"/>
        <v>35.5</v>
      </c>
      <c r="AF406" s="556">
        <f t="shared" si="2703"/>
        <v>34.9</v>
      </c>
      <c r="AG406" s="556">
        <f t="shared" si="2703"/>
        <v>34.299999999999997</v>
      </c>
      <c r="AH406" s="556">
        <f t="shared" si="2703"/>
        <v>33.700000000000003</v>
      </c>
      <c r="AI406" s="556">
        <f t="shared" si="2703"/>
        <v>33.200000000000003</v>
      </c>
      <c r="AJ406" s="556">
        <f t="shared" si="2703"/>
        <v>32.6</v>
      </c>
      <c r="AK406" s="556">
        <f t="shared" si="2703"/>
        <v>32</v>
      </c>
      <c r="AL406" s="556">
        <f t="shared" si="2703"/>
        <v>31.4</v>
      </c>
      <c r="AM406" s="556">
        <f t="shared" si="2703"/>
        <v>30.9</v>
      </c>
      <c r="AN406" s="556">
        <f t="shared" si="2703"/>
        <v>30.3</v>
      </c>
      <c r="AO406" s="556">
        <f t="shared" si="2703"/>
        <v>29.8</v>
      </c>
      <c r="AP406" s="556">
        <f t="shared" si="2703"/>
        <v>29.2</v>
      </c>
      <c r="AQ406" s="556">
        <f t="shared" si="2703"/>
        <v>28.7</v>
      </c>
      <c r="AR406" s="556">
        <f t="shared" si="2703"/>
        <v>28.2</v>
      </c>
      <c r="AS406" s="556">
        <f t="shared" si="2703"/>
        <v>27.6</v>
      </c>
      <c r="AT406" s="556">
        <f t="shared" si="2703"/>
        <v>27.1</v>
      </c>
      <c r="AU406" s="556">
        <f t="shared" si="2703"/>
        <v>26.6</v>
      </c>
      <c r="AV406" s="556">
        <f t="shared" si="2703"/>
        <v>26.1</v>
      </c>
      <c r="AW406" s="556">
        <f t="shared" si="2703"/>
        <v>25.6</v>
      </c>
      <c r="AX406" s="556">
        <f t="shared" si="2703"/>
        <v>25</v>
      </c>
      <c r="AY406" s="556">
        <f t="shared" si="2703"/>
        <v>24.5</v>
      </c>
      <c r="AZ406" s="556">
        <f t="shared" si="2703"/>
        <v>24.1</v>
      </c>
      <c r="BA406" s="556">
        <f t="shared" si="2703"/>
        <v>23.6</v>
      </c>
      <c r="BB406" s="556">
        <f t="shared" si="2703"/>
        <v>23.1</v>
      </c>
      <c r="BC406" s="556">
        <f t="shared" si="2703"/>
        <v>22.6</v>
      </c>
      <c r="BD406" s="556">
        <f t="shared" si="2703"/>
        <v>22.1</v>
      </c>
      <c r="BE406" s="556">
        <f t="shared" si="2703"/>
        <v>21.7</v>
      </c>
      <c r="BF406" s="556">
        <f t="shared" si="2703"/>
        <v>21.7</v>
      </c>
      <c r="BG406" s="556">
        <f t="shared" si="2703"/>
        <v>21.2</v>
      </c>
      <c r="BH406" s="556">
        <f t="shared" si="2703"/>
        <v>20.8</v>
      </c>
      <c r="BI406" s="556">
        <f t="shared" si="2703"/>
        <v>20.3</v>
      </c>
      <c r="BJ406" s="556">
        <f t="shared" si="2703"/>
        <v>19.899999999999999</v>
      </c>
      <c r="BK406" s="556">
        <f t="shared" si="2703"/>
        <v>19.399999999999999</v>
      </c>
      <c r="BL406" s="556">
        <f t="shared" si="2703"/>
        <v>19</v>
      </c>
      <c r="BM406" s="556">
        <f t="shared" si="2703"/>
        <v>18.600000000000001</v>
      </c>
      <c r="BN406" s="556">
        <f t="shared" si="2703"/>
        <v>18.2</v>
      </c>
      <c r="BO406" s="556">
        <f t="shared" si="2703"/>
        <v>17.8</v>
      </c>
      <c r="BP406" s="556">
        <f t="shared" si="2703"/>
        <v>17.8</v>
      </c>
      <c r="BQ406" s="556">
        <f t="shared" si="2703"/>
        <v>17.399999999999999</v>
      </c>
      <c r="BR406" s="556">
        <f t="shared" si="2703"/>
        <v>17</v>
      </c>
      <c r="BS406" s="556">
        <f t="shared" si="2703"/>
        <v>16.600000000000001</v>
      </c>
      <c r="BT406" s="556">
        <f t="shared" si="2703"/>
        <v>16.2</v>
      </c>
      <c r="BU406" s="556">
        <f t="shared" ref="BU406:CO406" si="2704">ROUND(BU402*BU405,1)</f>
        <v>15.9</v>
      </c>
      <c r="BV406" s="556">
        <f t="shared" si="2704"/>
        <v>15.5</v>
      </c>
      <c r="BW406" s="556">
        <f t="shared" si="2704"/>
        <v>15.5</v>
      </c>
      <c r="BX406" s="556">
        <f t="shared" si="2704"/>
        <v>15.1</v>
      </c>
      <c r="BY406" s="556">
        <f t="shared" si="2704"/>
        <v>14.8</v>
      </c>
      <c r="BZ406" s="556">
        <f t="shared" si="2704"/>
        <v>14.4</v>
      </c>
      <c r="CA406" s="556">
        <f t="shared" si="2704"/>
        <v>14.1</v>
      </c>
      <c r="CB406" s="556">
        <f t="shared" si="2704"/>
        <v>13.8</v>
      </c>
      <c r="CC406" s="556">
        <f t="shared" si="2704"/>
        <v>13.8</v>
      </c>
      <c r="CD406" s="556">
        <f t="shared" si="2704"/>
        <v>13.5</v>
      </c>
      <c r="CE406" s="556">
        <f t="shared" si="2704"/>
        <v>13.1</v>
      </c>
      <c r="CF406" s="556">
        <f t="shared" si="2704"/>
        <v>12.8</v>
      </c>
      <c r="CG406" s="556">
        <f t="shared" si="2704"/>
        <v>12.5</v>
      </c>
      <c r="CH406" s="556">
        <f t="shared" si="2704"/>
        <v>12.5</v>
      </c>
      <c r="CI406" s="556">
        <f t="shared" si="2704"/>
        <v>12.2</v>
      </c>
      <c r="CJ406" s="556">
        <f t="shared" si="2704"/>
        <v>12</v>
      </c>
      <c r="CK406" s="556">
        <f t="shared" si="2704"/>
        <v>11.7</v>
      </c>
      <c r="CL406" s="556">
        <f t="shared" si="2704"/>
        <v>11.7</v>
      </c>
      <c r="CM406" s="556">
        <f t="shared" si="2704"/>
        <v>11.4</v>
      </c>
      <c r="CN406" s="556">
        <f t="shared" si="2704"/>
        <v>11.1</v>
      </c>
      <c r="CO406" s="556">
        <f t="shared" si="2704"/>
        <v>10.9</v>
      </c>
    </row>
    <row r="407" spans="2:93">
      <c r="B407" s="556" t="s">
        <v>1989</v>
      </c>
      <c r="C407" s="634" t="s">
        <v>2006</v>
      </c>
      <c r="D407" s="45" t="s">
        <v>156</v>
      </c>
      <c r="E407" s="639">
        <f>'DCF Forecast Parameters'!C184</f>
        <v>25289.420000000002</v>
      </c>
      <c r="H407" s="16">
        <f>E407</f>
        <v>25289.420000000002</v>
      </c>
      <c r="I407" s="17">
        <f>I395+I396+I398</f>
        <v>25352.420000000002</v>
      </c>
      <c r="J407" s="17">
        <f t="shared" ref="J407:BU407" si="2705">J395+J396+J398</f>
        <v>25416.420000000002</v>
      </c>
      <c r="K407" s="17">
        <f t="shared" si="2705"/>
        <v>25479.420000000002</v>
      </c>
      <c r="L407" s="17">
        <f t="shared" si="2705"/>
        <v>25542.420000000002</v>
      </c>
      <c r="M407" s="17">
        <f t="shared" si="2705"/>
        <v>25606.420000000002</v>
      </c>
      <c r="N407" s="17">
        <f t="shared" si="2705"/>
        <v>25670.420000000002</v>
      </c>
      <c r="O407" s="17">
        <f t="shared" si="2705"/>
        <v>25734.420000000002</v>
      </c>
      <c r="P407" s="17">
        <f t="shared" si="2705"/>
        <v>25799.420000000002</v>
      </c>
      <c r="Q407" s="17">
        <f t="shared" si="2705"/>
        <v>25864.420000000002</v>
      </c>
      <c r="R407" s="17">
        <f t="shared" si="2705"/>
        <v>25928.420000000002</v>
      </c>
      <c r="S407" s="17">
        <f t="shared" si="2705"/>
        <v>25993.420000000002</v>
      </c>
      <c r="T407" s="17">
        <f t="shared" si="2705"/>
        <v>26058.420000000002</v>
      </c>
      <c r="U407" s="17">
        <f t="shared" si="2705"/>
        <v>26123.420000000002</v>
      </c>
      <c r="V407" s="17">
        <f t="shared" si="2705"/>
        <v>26189.420000000002</v>
      </c>
      <c r="W407" s="17">
        <f t="shared" si="2705"/>
        <v>26255.420000000002</v>
      </c>
      <c r="X407" s="17">
        <f t="shared" si="2705"/>
        <v>26320.420000000002</v>
      </c>
      <c r="Y407" s="17">
        <f t="shared" si="2705"/>
        <v>26386.420000000002</v>
      </c>
      <c r="Z407" s="17">
        <f t="shared" si="2705"/>
        <v>26452.420000000002</v>
      </c>
      <c r="AA407" s="17">
        <f t="shared" si="2705"/>
        <v>26518.420000000002</v>
      </c>
      <c r="AB407" s="17">
        <f t="shared" si="2705"/>
        <v>26585.420000000002</v>
      </c>
      <c r="AC407" s="17">
        <f t="shared" si="2705"/>
        <v>26652.420000000002</v>
      </c>
      <c r="AD407" s="17">
        <f t="shared" si="2705"/>
        <v>26718.420000000002</v>
      </c>
      <c r="AE407" s="17">
        <f t="shared" si="2705"/>
        <v>26785.420000000002</v>
      </c>
      <c r="AF407" s="17">
        <f t="shared" si="2705"/>
        <v>26852.420000000002</v>
      </c>
      <c r="AG407" s="17">
        <f t="shared" si="2705"/>
        <v>26919.420000000002</v>
      </c>
      <c r="AH407" s="17">
        <f t="shared" si="2705"/>
        <v>26987.420000000002</v>
      </c>
      <c r="AI407" s="17">
        <f t="shared" si="2705"/>
        <v>27055.420000000002</v>
      </c>
      <c r="AJ407" s="17">
        <f t="shared" si="2705"/>
        <v>27122.420000000002</v>
      </c>
      <c r="AK407" s="17">
        <f t="shared" si="2705"/>
        <v>27190.420000000002</v>
      </c>
      <c r="AL407" s="17">
        <f t="shared" si="2705"/>
        <v>27258.420000000002</v>
      </c>
      <c r="AM407" s="17">
        <f t="shared" si="2705"/>
        <v>27326.420000000002</v>
      </c>
      <c r="AN407" s="17">
        <f t="shared" si="2705"/>
        <v>27395.420000000002</v>
      </c>
      <c r="AO407" s="17">
        <f t="shared" si="2705"/>
        <v>27464.420000000002</v>
      </c>
      <c r="AP407" s="17">
        <f t="shared" si="2705"/>
        <v>27532.420000000002</v>
      </c>
      <c r="AQ407" s="17">
        <f t="shared" si="2705"/>
        <v>27601.420000000002</v>
      </c>
      <c r="AR407" s="17">
        <f t="shared" si="2705"/>
        <v>27670.420000000002</v>
      </c>
      <c r="AS407" s="17">
        <f t="shared" si="2705"/>
        <v>27739.420000000002</v>
      </c>
      <c r="AT407" s="17">
        <f t="shared" si="2705"/>
        <v>27809.420000000002</v>
      </c>
      <c r="AU407" s="17">
        <f t="shared" si="2705"/>
        <v>27878.420000000002</v>
      </c>
      <c r="AV407" s="17">
        <f t="shared" si="2705"/>
        <v>27947.420000000002</v>
      </c>
      <c r="AW407" s="17">
        <f t="shared" si="2705"/>
        <v>28017.420000000002</v>
      </c>
      <c r="AX407" s="17">
        <f t="shared" si="2705"/>
        <v>28087.420000000002</v>
      </c>
      <c r="AY407" s="17">
        <f t="shared" si="2705"/>
        <v>28157.420000000002</v>
      </c>
      <c r="AZ407" s="17">
        <f t="shared" si="2705"/>
        <v>28228.420000000002</v>
      </c>
      <c r="BA407" s="17">
        <f t="shared" si="2705"/>
        <v>28298.420000000002</v>
      </c>
      <c r="BB407" s="17">
        <f t="shared" si="2705"/>
        <v>28368.420000000002</v>
      </c>
      <c r="BC407" s="17">
        <f t="shared" si="2705"/>
        <v>28439.420000000002</v>
      </c>
      <c r="BD407" s="17">
        <f t="shared" si="2705"/>
        <v>28510.420000000002</v>
      </c>
      <c r="BE407" s="17">
        <f t="shared" si="2705"/>
        <v>28582.420000000002</v>
      </c>
      <c r="BF407" s="17">
        <f t="shared" si="2705"/>
        <v>28654.420000000002</v>
      </c>
      <c r="BG407" s="17">
        <f t="shared" si="2705"/>
        <v>28725.420000000002</v>
      </c>
      <c r="BH407" s="17">
        <f t="shared" si="2705"/>
        <v>28797.420000000002</v>
      </c>
      <c r="BI407" s="17">
        <f t="shared" si="2705"/>
        <v>28869.420000000002</v>
      </c>
      <c r="BJ407" s="17">
        <f t="shared" si="2705"/>
        <v>28941.420000000002</v>
      </c>
      <c r="BK407" s="17">
        <f t="shared" si="2705"/>
        <v>29014.420000000002</v>
      </c>
      <c r="BL407" s="17">
        <f t="shared" si="2705"/>
        <v>29086.420000000002</v>
      </c>
      <c r="BM407" s="17">
        <f t="shared" si="2705"/>
        <v>29158.420000000002</v>
      </c>
      <c r="BN407" s="17">
        <f t="shared" si="2705"/>
        <v>29231.420000000002</v>
      </c>
      <c r="BO407" s="17">
        <f t="shared" si="2705"/>
        <v>29304.420000000002</v>
      </c>
      <c r="BP407" s="17">
        <f t="shared" si="2705"/>
        <v>29378.420000000002</v>
      </c>
      <c r="BQ407" s="17">
        <f t="shared" si="2705"/>
        <v>29452.420000000002</v>
      </c>
      <c r="BR407" s="17">
        <f t="shared" si="2705"/>
        <v>29525.420000000002</v>
      </c>
      <c r="BS407" s="17">
        <f t="shared" si="2705"/>
        <v>29599.420000000002</v>
      </c>
      <c r="BT407" s="17">
        <f t="shared" si="2705"/>
        <v>29673.420000000002</v>
      </c>
      <c r="BU407" s="17">
        <f t="shared" si="2705"/>
        <v>29747.420000000002</v>
      </c>
      <c r="BV407" s="17">
        <f t="shared" ref="BV407:CO407" si="2706">BV395+BV396+BV398</f>
        <v>29822.420000000002</v>
      </c>
      <c r="BW407" s="17">
        <f t="shared" si="2706"/>
        <v>29896.420000000002</v>
      </c>
      <c r="BX407" s="17">
        <f t="shared" si="2706"/>
        <v>29970.420000000002</v>
      </c>
      <c r="BY407" s="17">
        <f t="shared" si="2706"/>
        <v>30045.420000000002</v>
      </c>
      <c r="BZ407" s="17">
        <f t="shared" si="2706"/>
        <v>30120.420000000002</v>
      </c>
      <c r="CA407" s="17">
        <f t="shared" si="2706"/>
        <v>30196.420000000002</v>
      </c>
      <c r="CB407" s="17">
        <f t="shared" si="2706"/>
        <v>30272.420000000002</v>
      </c>
      <c r="CC407" s="17">
        <f t="shared" si="2706"/>
        <v>30347.420000000002</v>
      </c>
      <c r="CD407" s="17">
        <f t="shared" si="2706"/>
        <v>30423.420000000002</v>
      </c>
      <c r="CE407" s="17">
        <f t="shared" si="2706"/>
        <v>30499.420000000002</v>
      </c>
      <c r="CF407" s="17">
        <f t="shared" si="2706"/>
        <v>30575.420000000002</v>
      </c>
      <c r="CG407" s="17">
        <f t="shared" si="2706"/>
        <v>30652.420000000002</v>
      </c>
      <c r="CH407" s="17">
        <f t="shared" si="2706"/>
        <v>30728.420000000002</v>
      </c>
      <c r="CI407" s="17">
        <f t="shared" si="2706"/>
        <v>30805.420000000002</v>
      </c>
      <c r="CJ407" s="17">
        <f t="shared" si="2706"/>
        <v>30882.420000000002</v>
      </c>
      <c r="CK407" s="17">
        <f t="shared" si="2706"/>
        <v>30959.420000000002</v>
      </c>
      <c r="CL407" s="17">
        <f t="shared" si="2706"/>
        <v>31037.420000000002</v>
      </c>
      <c r="CM407" s="17">
        <f t="shared" si="2706"/>
        <v>31114.420000000002</v>
      </c>
      <c r="CN407" s="17">
        <f t="shared" si="2706"/>
        <v>31192.420000000002</v>
      </c>
      <c r="CO407" s="17">
        <f t="shared" si="2706"/>
        <v>31270.420000000002</v>
      </c>
    </row>
    <row r="408" spans="2:93">
      <c r="B408" s="556"/>
      <c r="C408" s="634"/>
      <c r="D408" s="634"/>
      <c r="H408" s="556"/>
      <c r="I408" s="556"/>
      <c r="J408" s="556"/>
      <c r="K408" s="556"/>
      <c r="L408" s="556"/>
      <c r="AK408" s="556"/>
      <c r="AL408" s="556"/>
      <c r="AM408" s="556"/>
      <c r="AN408" s="556"/>
      <c r="AO408" s="556"/>
      <c r="AP408" s="556"/>
      <c r="AQ408" s="556"/>
      <c r="AR408" s="556"/>
      <c r="AS408" s="556"/>
      <c r="AT408" s="556"/>
      <c r="AU408" s="556"/>
      <c r="AV408" s="556"/>
      <c r="AW408" s="556"/>
      <c r="AX408" s="556"/>
      <c r="AY408" s="556"/>
      <c r="AZ408" s="556"/>
      <c r="BA408" s="556"/>
      <c r="BB408" s="556"/>
      <c r="BC408" s="556"/>
      <c r="BD408" s="556"/>
      <c r="BE408" s="556"/>
      <c r="BF408" s="556"/>
      <c r="BG408" s="556"/>
      <c r="BH408" s="556"/>
      <c r="BI408" s="556"/>
      <c r="BJ408" s="556"/>
      <c r="BK408" s="556"/>
      <c r="BL408" s="556"/>
      <c r="BM408" s="556"/>
      <c r="BN408" s="556"/>
      <c r="BO408" s="556"/>
      <c r="BP408" s="556"/>
      <c r="BQ408" s="556"/>
      <c r="BR408" s="556"/>
      <c r="BS408" s="556"/>
      <c r="BT408" s="556"/>
      <c r="BU408" s="556"/>
      <c r="BV408" s="556"/>
      <c r="BW408" s="556"/>
      <c r="BX408" s="556"/>
      <c r="BY408" s="556"/>
      <c r="BZ408" s="556"/>
      <c r="CA408" s="556"/>
      <c r="CB408" s="556"/>
      <c r="CC408" s="556"/>
      <c r="CD408" s="556"/>
      <c r="CE408" s="556"/>
      <c r="CF408" s="556"/>
      <c r="CG408" s="556"/>
      <c r="CH408" s="556"/>
      <c r="CI408" s="556"/>
      <c r="CJ408" s="556"/>
      <c r="CK408" s="556"/>
      <c r="CL408" s="556"/>
      <c r="CM408" s="556"/>
      <c r="CN408" s="556"/>
      <c r="CO408" s="556"/>
    </row>
    <row r="409" spans="2:93">
      <c r="B409" s="46" t="s">
        <v>1990</v>
      </c>
      <c r="C409" s="634"/>
      <c r="D409" s="634"/>
      <c r="H409" s="556"/>
      <c r="I409" s="556"/>
      <c r="J409" s="556"/>
      <c r="K409" s="556"/>
      <c r="L409" s="556"/>
      <c r="AK409" s="556"/>
      <c r="AL409" s="556"/>
      <c r="AM409" s="556"/>
      <c r="AN409" s="556"/>
      <c r="AO409" s="556"/>
      <c r="AP409" s="556"/>
      <c r="AQ409" s="556"/>
      <c r="AR409" s="556"/>
      <c r="AS409" s="556"/>
      <c r="AT409" s="556"/>
      <c r="AU409" s="556"/>
      <c r="AV409" s="556"/>
      <c r="AW409" s="556"/>
      <c r="AX409" s="556"/>
      <c r="AY409" s="556"/>
      <c r="AZ409" s="556"/>
      <c r="BA409" s="556"/>
      <c r="BB409" s="556"/>
      <c r="BC409" s="556"/>
      <c r="BD409" s="556"/>
      <c r="BE409" s="556"/>
      <c r="BF409" s="556"/>
      <c r="BG409" s="556"/>
      <c r="BH409" s="556"/>
      <c r="BI409" s="556"/>
      <c r="BJ409" s="556"/>
      <c r="BK409" s="556"/>
      <c r="BL409" s="556"/>
      <c r="BM409" s="556"/>
      <c r="BN409" s="556"/>
      <c r="BO409" s="556"/>
      <c r="BP409" s="556"/>
      <c r="BQ409" s="556"/>
      <c r="BR409" s="556"/>
      <c r="BS409" s="556"/>
      <c r="BT409" s="556"/>
      <c r="BU409" s="556"/>
      <c r="BV409" s="556"/>
      <c r="BW409" s="556"/>
      <c r="BX409" s="556"/>
      <c r="BY409" s="556"/>
      <c r="BZ409" s="556"/>
      <c r="CA409" s="556"/>
      <c r="CB409" s="556"/>
      <c r="CC409" s="556"/>
      <c r="CD409" s="556"/>
      <c r="CE409" s="556"/>
      <c r="CF409" s="556"/>
      <c r="CG409" s="556"/>
      <c r="CH409" s="556"/>
      <c r="CI409" s="556"/>
      <c r="CJ409" s="556"/>
      <c r="CK409" s="556"/>
      <c r="CL409" s="556"/>
      <c r="CM409" s="556"/>
      <c r="CN409" s="556"/>
      <c r="CO409" s="556"/>
    </row>
    <row r="410" spans="2:93">
      <c r="B410" s="556" t="s">
        <v>1986</v>
      </c>
      <c r="C410" s="634" t="s">
        <v>2005</v>
      </c>
      <c r="D410" s="634"/>
      <c r="H410" s="17"/>
      <c r="I410" s="17">
        <f>H415</f>
        <v>0</v>
      </c>
      <c r="J410" s="17">
        <f t="shared" ref="J410" si="2707">I415</f>
        <v>-430.76</v>
      </c>
      <c r="K410" s="17">
        <f t="shared" ref="K410" si="2708">J415</f>
        <v>-860.22</v>
      </c>
      <c r="L410" s="17">
        <f t="shared" ref="L410" si="2709">K415</f>
        <v>-1287.3600000000001</v>
      </c>
      <c r="M410" s="17">
        <f t="shared" ref="M410" si="2710">L415</f>
        <v>-1713.17</v>
      </c>
      <c r="N410" s="17">
        <f t="shared" ref="N410" si="2711">M415</f>
        <v>-2140.1999999999998</v>
      </c>
      <c r="O410" s="17">
        <f t="shared" ref="O410" si="2712">N415</f>
        <v>-2565.89</v>
      </c>
      <c r="P410" s="17">
        <f t="shared" ref="P410" si="2713">O415</f>
        <v>-2997.95</v>
      </c>
      <c r="Q410" s="17">
        <f t="shared" ref="Q410" si="2714">P415</f>
        <v>-3428.67</v>
      </c>
      <c r="R410" s="17">
        <f t="shared" ref="R410" si="2715">Q415</f>
        <v>-3858.06</v>
      </c>
      <c r="S410" s="17">
        <f t="shared" ref="S410" si="2716">R415</f>
        <v>-4285.09</v>
      </c>
      <c r="T410" s="17">
        <f t="shared" ref="T410" si="2717">S415</f>
        <v>-4710.75</v>
      </c>
      <c r="U410" s="17">
        <f t="shared" ref="U410" si="2718">T415</f>
        <v>-5135.04</v>
      </c>
      <c r="V410" s="17">
        <f t="shared" ref="V410" si="2719">U415</f>
        <v>-5557.94</v>
      </c>
      <c r="W410" s="17">
        <f t="shared" ref="W410" si="2720">V415</f>
        <v>-5982.07</v>
      </c>
      <c r="X410" s="17">
        <f t="shared" ref="X410" si="2721">W415</f>
        <v>-6410.0499999999993</v>
      </c>
      <c r="Y410" s="17">
        <f t="shared" ref="Y410" si="2722">X415</f>
        <v>-6838.2599999999993</v>
      </c>
      <c r="Z410" s="17">
        <f t="shared" ref="Z410" si="2723">Y415</f>
        <v>-7262.4299999999994</v>
      </c>
      <c r="AA410" s="17">
        <f t="shared" ref="AA410" si="2724">Z415</f>
        <v>-7685.19</v>
      </c>
      <c r="AB410" s="17">
        <f t="shared" ref="AB410" si="2725">AA415</f>
        <v>-8106.5199999999995</v>
      </c>
      <c r="AC410" s="17">
        <f t="shared" ref="AC410" si="2726">AB415</f>
        <v>-8526.42</v>
      </c>
      <c r="AD410" s="17">
        <f t="shared" ref="AD410" si="2727">AC415</f>
        <v>-8944.8799999999992</v>
      </c>
      <c r="AE410" s="17">
        <f t="shared" ref="AE410" si="2728">AD415</f>
        <v>-9360.89</v>
      </c>
      <c r="AF410" s="17">
        <f t="shared" ref="AF410" si="2729">AE415</f>
        <v>-9775.42</v>
      </c>
      <c r="AG410" s="17">
        <f t="shared" ref="AG410" si="2730">AF415</f>
        <v>-10188.48</v>
      </c>
      <c r="AH410" s="17">
        <f t="shared" ref="AH410" si="2731">AG415</f>
        <v>-10600.05</v>
      </c>
      <c r="AI410" s="17">
        <f t="shared" ref="AI410" si="2732">AH415</f>
        <v>-11010.13</v>
      </c>
      <c r="AJ410" s="17">
        <f t="shared" ref="AJ410" si="2733">AI415</f>
        <v>-11418.71</v>
      </c>
      <c r="AK410" s="17">
        <f t="shared" ref="AK410" si="2734">AJ415</f>
        <v>-11822.06</v>
      </c>
      <c r="AL410" s="17">
        <f t="shared" ref="AL410" si="2735">AK415</f>
        <v>-12223.869999999999</v>
      </c>
      <c r="AM410" s="17">
        <f t="shared" ref="AM410" si="2736">AL415</f>
        <v>-12624.13</v>
      </c>
      <c r="AN410" s="17">
        <f t="shared" ref="AN410" si="2737">AM415</f>
        <v>-13022.83</v>
      </c>
      <c r="AO410" s="17">
        <f t="shared" ref="AO410" si="2738">AN415</f>
        <v>-13417.23</v>
      </c>
      <c r="AP410" s="17">
        <f t="shared" ref="AP410" si="2739">AO415</f>
        <v>-13810.05</v>
      </c>
      <c r="AQ410" s="17">
        <f t="shared" ref="AQ410" si="2740">AP415</f>
        <v>-14200.269999999999</v>
      </c>
      <c r="AR410" s="17">
        <f t="shared" ref="AR410" si="2741">AQ415</f>
        <v>-14588.88</v>
      </c>
      <c r="AS410" s="17">
        <f t="shared" ref="AS410" si="2742">AR415</f>
        <v>-14973.109999999999</v>
      </c>
      <c r="AT410" s="17">
        <f t="shared" ref="AT410" si="2743">AS415</f>
        <v>-15355.699999999999</v>
      </c>
      <c r="AU410" s="17">
        <f t="shared" ref="AU410" si="2744">AT415</f>
        <v>-15736.65</v>
      </c>
      <c r="AV410" s="17">
        <f t="shared" ref="AV410" si="2745">AU415</f>
        <v>-16112.15</v>
      </c>
      <c r="AW410" s="17">
        <f t="shared" ref="AW410" si="2746">AV415</f>
        <v>-16485.97</v>
      </c>
      <c r="AX410" s="17">
        <f t="shared" ref="AX410" si="2747">AW415</f>
        <v>-16855.29</v>
      </c>
      <c r="AY410" s="17">
        <f t="shared" ref="AY410" si="2748">AX415</f>
        <v>-17222.91</v>
      </c>
      <c r="AZ410" s="17">
        <f t="shared" ref="AZ410" si="2749">AY415</f>
        <v>-17588.810000000001</v>
      </c>
      <c r="BA410" s="17">
        <f t="shared" ref="BA410" si="2750">AZ415</f>
        <v>-17950.16</v>
      </c>
      <c r="BB410" s="17">
        <f t="shared" ref="BB410" si="2751">BA415</f>
        <v>-18305.939999999999</v>
      </c>
      <c r="BC410" s="17">
        <f t="shared" ref="BC410" si="2752">BB415</f>
        <v>-18659.939999999999</v>
      </c>
      <c r="BD410" s="17">
        <f t="shared" ref="BD410" si="2753">BC415</f>
        <v>-19009.32</v>
      </c>
      <c r="BE410" s="17">
        <f t="shared" ref="BE410" si="2754">BD415</f>
        <v>-19356.900000000001</v>
      </c>
      <c r="BF410" s="17">
        <f t="shared" ref="BF410" si="2755">BE415</f>
        <v>-19699.82</v>
      </c>
      <c r="BG410" s="17">
        <f t="shared" ref="BG410" si="2756">BF415</f>
        <v>-20038.060000000001</v>
      </c>
      <c r="BH410" s="17">
        <f t="shared" ref="BH410" si="2757">BG415</f>
        <v>-20364.850000000002</v>
      </c>
      <c r="BI410" s="17">
        <f t="shared" ref="BI410" si="2758">BH415</f>
        <v>-20686.88</v>
      </c>
      <c r="BJ410" s="17">
        <f t="shared" ref="BJ410" si="2759">BI415</f>
        <v>-21004.13</v>
      </c>
      <c r="BK410" s="17">
        <f t="shared" ref="BK410" si="2760">BJ415</f>
        <v>-21319.460000000003</v>
      </c>
      <c r="BL410" s="17">
        <f t="shared" ref="BL410" si="2761">BK415</f>
        <v>-21629.97</v>
      </c>
      <c r="BM410" s="17">
        <f t="shared" ref="BM410" si="2762">BL415</f>
        <v>-21937.530000000002</v>
      </c>
      <c r="BN410" s="17">
        <f t="shared" ref="BN410" si="2763">BM415</f>
        <v>-22240.210000000003</v>
      </c>
      <c r="BO410" s="17">
        <f t="shared" ref="BO410" si="2764">BN415</f>
        <v>-22540.9</v>
      </c>
      <c r="BP410" s="17">
        <f t="shared" ref="BP410" si="2765">BO415</f>
        <v>-22836.68</v>
      </c>
      <c r="BQ410" s="17">
        <f t="shared" ref="BQ410" si="2766">BP415</f>
        <v>-23127.510000000002</v>
      </c>
      <c r="BR410" s="17">
        <f t="shared" ref="BR410" si="2767">BQ415</f>
        <v>-23407.500000000004</v>
      </c>
      <c r="BS410" s="17">
        <f t="shared" ref="BS410" si="2768">BR415</f>
        <v>-23681.470000000005</v>
      </c>
      <c r="BT410" s="17">
        <f t="shared" ref="BT410" si="2769">BS415</f>
        <v>-23950.390000000003</v>
      </c>
      <c r="BU410" s="17">
        <f t="shared" ref="BU410" si="2770">BT415</f>
        <v>-24217.210000000003</v>
      </c>
      <c r="BV410" s="17">
        <f t="shared" ref="BV410" si="2771">BU415</f>
        <v>-24481.910000000003</v>
      </c>
      <c r="BW410" s="17">
        <f t="shared" ref="BW410" si="2772">BV415</f>
        <v>-24738.520000000004</v>
      </c>
      <c r="BX410" s="17">
        <f t="shared" ref="BX410" si="2773">BW415</f>
        <v>-24991.970000000005</v>
      </c>
      <c r="BY410" s="17">
        <f t="shared" ref="BY410" si="2774">BX415</f>
        <v>-25234.260000000006</v>
      </c>
      <c r="BZ410" s="17">
        <f t="shared" ref="BZ410" si="2775">BY415</f>
        <v>-25474.340000000007</v>
      </c>
      <c r="CA410" s="17">
        <f t="shared" ref="CA410" si="2776">BZ415</f>
        <v>-25709.190000000006</v>
      </c>
      <c r="CB410" s="17">
        <f t="shared" ref="CB410" si="2777">CA415</f>
        <v>-25941.810000000005</v>
      </c>
      <c r="CC410" s="17">
        <f t="shared" ref="CC410" si="2778">CB415</f>
        <v>-26169.150000000005</v>
      </c>
      <c r="CD410" s="17">
        <f t="shared" ref="CD410" si="2779">CC415</f>
        <v>-26390.190000000006</v>
      </c>
      <c r="CE410" s="17">
        <f t="shared" ref="CE410" si="2780">CD415</f>
        <v>-26599.810000000005</v>
      </c>
      <c r="CF410" s="17">
        <f t="shared" ref="CF410" si="2781">CE415</f>
        <v>-26807.100000000006</v>
      </c>
      <c r="CG410" s="17">
        <f t="shared" ref="CG410" si="2782">CF415</f>
        <v>-27012.040000000005</v>
      </c>
      <c r="CH410" s="17">
        <f t="shared" ref="CH410" si="2783">CG415</f>
        <v>-27214.630000000005</v>
      </c>
      <c r="CI410" s="17">
        <f t="shared" ref="CI410" si="2784">CH415</f>
        <v>-27413.840000000004</v>
      </c>
      <c r="CJ410" s="17">
        <f t="shared" ref="CJ410" si="2785">CI415</f>
        <v>-27601.440000000002</v>
      </c>
      <c r="CK410" s="17">
        <f t="shared" ref="CK410" si="2786">CJ415</f>
        <v>-27786.61</v>
      </c>
      <c r="CL410" s="17">
        <f t="shared" ref="CL410" si="2787">CK415</f>
        <v>-27969.350000000002</v>
      </c>
      <c r="CM410" s="17">
        <f t="shared" ref="CM410" si="2788">CL415</f>
        <v>-28149.640000000003</v>
      </c>
      <c r="CN410" s="17">
        <f t="shared" ref="CN410" si="2789">CM415</f>
        <v>-28320.250000000004</v>
      </c>
      <c r="CO410" s="17">
        <f t="shared" ref="CO410" si="2790">CN415</f>
        <v>-28488.360000000004</v>
      </c>
    </row>
    <row r="411" spans="2:93">
      <c r="B411" s="556" t="s">
        <v>1990</v>
      </c>
      <c r="C411" s="634" t="s">
        <v>2005</v>
      </c>
      <c r="D411" s="634"/>
      <c r="H411" s="17"/>
      <c r="I411" s="17">
        <f>ROUND(I413*(I395+I407)/2,2)</f>
        <v>-493.76</v>
      </c>
      <c r="J411" s="17">
        <f t="shared" ref="J411:BU411" si="2791">ROUND(J413*(J395+J407)/2,2)</f>
        <v>-492.46</v>
      </c>
      <c r="K411" s="17">
        <f t="shared" si="2791"/>
        <v>-491.14</v>
      </c>
      <c r="L411" s="17">
        <f t="shared" si="2791"/>
        <v>-489.81</v>
      </c>
      <c r="M411" s="17">
        <f t="shared" si="2791"/>
        <v>-491.03</v>
      </c>
      <c r="N411" s="17">
        <f t="shared" si="2791"/>
        <v>-489.69</v>
      </c>
      <c r="O411" s="17">
        <f t="shared" si="2791"/>
        <v>-496.06</v>
      </c>
      <c r="P411" s="17">
        <f t="shared" si="2791"/>
        <v>-494.72</v>
      </c>
      <c r="Q411" s="17">
        <f t="shared" si="2791"/>
        <v>-493.39</v>
      </c>
      <c r="R411" s="17">
        <f t="shared" si="2791"/>
        <v>-492.03</v>
      </c>
      <c r="S411" s="17">
        <f t="shared" si="2791"/>
        <v>-490.66</v>
      </c>
      <c r="T411" s="17">
        <f t="shared" si="2791"/>
        <v>-489.29</v>
      </c>
      <c r="U411" s="17">
        <f t="shared" si="2791"/>
        <v>-487.9</v>
      </c>
      <c r="V411" s="17">
        <f t="shared" si="2791"/>
        <v>-489.13</v>
      </c>
      <c r="W411" s="17">
        <f t="shared" si="2791"/>
        <v>-492.98</v>
      </c>
      <c r="X411" s="17">
        <f t="shared" si="2791"/>
        <v>-494.21</v>
      </c>
      <c r="Y411" s="17">
        <f t="shared" si="2791"/>
        <v>-490.17</v>
      </c>
      <c r="Z411" s="17">
        <f t="shared" si="2791"/>
        <v>-488.76</v>
      </c>
      <c r="AA411" s="17">
        <f t="shared" si="2791"/>
        <v>-487.33</v>
      </c>
      <c r="AB411" s="17">
        <f t="shared" si="2791"/>
        <v>-485.9</v>
      </c>
      <c r="AC411" s="17">
        <f t="shared" si="2791"/>
        <v>-484.46</v>
      </c>
      <c r="AD411" s="17">
        <f t="shared" si="2791"/>
        <v>-483.01</v>
      </c>
      <c r="AE411" s="17">
        <f t="shared" si="2791"/>
        <v>-481.53</v>
      </c>
      <c r="AF411" s="17">
        <f t="shared" si="2791"/>
        <v>-480.06</v>
      </c>
      <c r="AG411" s="17">
        <f t="shared" si="2791"/>
        <v>-478.57</v>
      </c>
      <c r="AH411" s="17">
        <f t="shared" si="2791"/>
        <v>-477.08</v>
      </c>
      <c r="AI411" s="17">
        <f t="shared" si="2791"/>
        <v>-475.58</v>
      </c>
      <c r="AJ411" s="17">
        <f t="shared" si="2791"/>
        <v>-471.35</v>
      </c>
      <c r="AK411" s="17">
        <f t="shared" si="2791"/>
        <v>-469.81</v>
      </c>
      <c r="AL411" s="17">
        <f t="shared" si="2791"/>
        <v>-468.26</v>
      </c>
      <c r="AM411" s="17">
        <f t="shared" si="2791"/>
        <v>-466.7</v>
      </c>
      <c r="AN411" s="17">
        <f t="shared" si="2791"/>
        <v>-462.4</v>
      </c>
      <c r="AO411" s="17">
        <f t="shared" si="2791"/>
        <v>-460.82</v>
      </c>
      <c r="AP411" s="17">
        <f t="shared" si="2791"/>
        <v>-459.22</v>
      </c>
      <c r="AQ411" s="17">
        <f t="shared" si="2791"/>
        <v>-457.61</v>
      </c>
      <c r="AR411" s="17">
        <f t="shared" si="2791"/>
        <v>-453.23</v>
      </c>
      <c r="AS411" s="17">
        <f t="shared" si="2791"/>
        <v>-451.59</v>
      </c>
      <c r="AT411" s="17">
        <f t="shared" si="2791"/>
        <v>-449.95</v>
      </c>
      <c r="AU411" s="17">
        <f t="shared" si="2791"/>
        <v>-445.5</v>
      </c>
      <c r="AV411" s="17">
        <f t="shared" si="2791"/>
        <v>-443.82</v>
      </c>
      <c r="AW411" s="17">
        <f t="shared" si="2791"/>
        <v>-439.32</v>
      </c>
      <c r="AX411" s="17">
        <f t="shared" si="2791"/>
        <v>-437.62</v>
      </c>
      <c r="AY411" s="17">
        <f t="shared" si="2791"/>
        <v>-435.9</v>
      </c>
      <c r="AZ411" s="17">
        <f t="shared" si="2791"/>
        <v>-431.35</v>
      </c>
      <c r="BA411" s="17">
        <f t="shared" si="2791"/>
        <v>-426.78</v>
      </c>
      <c r="BB411" s="17">
        <f t="shared" si="2791"/>
        <v>-425</v>
      </c>
      <c r="BC411" s="17">
        <f t="shared" si="2791"/>
        <v>-420.38</v>
      </c>
      <c r="BD411" s="17">
        <f t="shared" si="2791"/>
        <v>-418.58</v>
      </c>
      <c r="BE411" s="17">
        <f t="shared" si="2791"/>
        <v>-413.92</v>
      </c>
      <c r="BF411" s="17">
        <f t="shared" si="2791"/>
        <v>-409.24</v>
      </c>
      <c r="BG411" s="17">
        <f t="shared" si="2791"/>
        <v>-398.79</v>
      </c>
      <c r="BH411" s="17">
        <f t="shared" si="2791"/>
        <v>-394.03</v>
      </c>
      <c r="BI411" s="17">
        <f t="shared" si="2791"/>
        <v>-389.25</v>
      </c>
      <c r="BJ411" s="17">
        <f t="shared" si="2791"/>
        <v>-387.33</v>
      </c>
      <c r="BK411" s="17">
        <f t="shared" si="2791"/>
        <v>-382.51</v>
      </c>
      <c r="BL411" s="17">
        <f t="shared" si="2791"/>
        <v>-380.56</v>
      </c>
      <c r="BM411" s="17">
        <f t="shared" si="2791"/>
        <v>-375.68</v>
      </c>
      <c r="BN411" s="17">
        <f t="shared" si="2791"/>
        <v>-373.69</v>
      </c>
      <c r="BO411" s="17">
        <f t="shared" si="2791"/>
        <v>-368.78</v>
      </c>
      <c r="BP411" s="17">
        <f t="shared" si="2791"/>
        <v>-363.83</v>
      </c>
      <c r="BQ411" s="17">
        <f t="shared" si="2791"/>
        <v>-352.99</v>
      </c>
      <c r="BR411" s="17">
        <f t="shared" si="2791"/>
        <v>-347.97</v>
      </c>
      <c r="BS411" s="17">
        <f t="shared" si="2791"/>
        <v>-342.92</v>
      </c>
      <c r="BT411" s="17">
        <f t="shared" si="2791"/>
        <v>-340.82</v>
      </c>
      <c r="BU411" s="17">
        <f t="shared" si="2791"/>
        <v>-338.7</v>
      </c>
      <c r="BV411" s="17">
        <f t="shared" ref="BV411:CO411" si="2792">ROUND(BV413*(BV395+BV407)/2,2)</f>
        <v>-330.61</v>
      </c>
      <c r="BW411" s="17">
        <f t="shared" si="2792"/>
        <v>-328.45</v>
      </c>
      <c r="BX411" s="17">
        <f t="shared" si="2792"/>
        <v>-317.29000000000002</v>
      </c>
      <c r="BY411" s="17">
        <f t="shared" si="2792"/>
        <v>-315.08</v>
      </c>
      <c r="BZ411" s="17">
        <f t="shared" si="2792"/>
        <v>-309.85000000000002</v>
      </c>
      <c r="CA411" s="17">
        <f t="shared" si="2792"/>
        <v>-307.62</v>
      </c>
      <c r="CB411" s="17">
        <f t="shared" si="2792"/>
        <v>-302.33999999999997</v>
      </c>
      <c r="CC411" s="17">
        <f t="shared" si="2792"/>
        <v>-297.04000000000002</v>
      </c>
      <c r="CD411" s="17">
        <f t="shared" si="2792"/>
        <v>-285.62</v>
      </c>
      <c r="CE411" s="17">
        <f t="shared" si="2792"/>
        <v>-283.29000000000002</v>
      </c>
      <c r="CF411" s="17">
        <f t="shared" si="2792"/>
        <v>-280.94</v>
      </c>
      <c r="CG411" s="17">
        <f t="shared" si="2792"/>
        <v>-278.58999999999997</v>
      </c>
      <c r="CH411" s="17">
        <f t="shared" si="2792"/>
        <v>-276.20999999999998</v>
      </c>
      <c r="CI411" s="17">
        <f t="shared" si="2792"/>
        <v>-264.60000000000002</v>
      </c>
      <c r="CJ411" s="17">
        <f t="shared" si="2792"/>
        <v>-262.17</v>
      </c>
      <c r="CK411" s="17">
        <f t="shared" si="2792"/>
        <v>-259.74</v>
      </c>
      <c r="CL411" s="17">
        <f t="shared" si="2792"/>
        <v>-257.29000000000002</v>
      </c>
      <c r="CM411" s="17">
        <f t="shared" si="2792"/>
        <v>-248.61</v>
      </c>
      <c r="CN411" s="17">
        <f t="shared" si="2792"/>
        <v>-246.11</v>
      </c>
      <c r="CO411" s="17">
        <f t="shared" si="2792"/>
        <v>-243.61</v>
      </c>
    </row>
    <row r="412" spans="2:93">
      <c r="B412" s="556" t="s">
        <v>1943</v>
      </c>
      <c r="C412" s="634" t="s">
        <v>2005</v>
      </c>
      <c r="D412" s="634"/>
      <c r="H412" s="556">
        <f>H406</f>
        <v>51.4</v>
      </c>
      <c r="I412" s="556">
        <f>I406</f>
        <v>50.7</v>
      </c>
      <c r="J412" s="556">
        <f t="shared" ref="J412:BU412" si="2793">J406</f>
        <v>50.1</v>
      </c>
      <c r="K412" s="556">
        <f t="shared" si="2793"/>
        <v>49.4</v>
      </c>
      <c r="L412" s="556">
        <f t="shared" si="2793"/>
        <v>48.7</v>
      </c>
      <c r="M412" s="556">
        <f t="shared" si="2793"/>
        <v>48.1</v>
      </c>
      <c r="N412" s="556">
        <f t="shared" si="2793"/>
        <v>46.7</v>
      </c>
      <c r="O412" s="556">
        <f t="shared" si="2793"/>
        <v>46.1</v>
      </c>
      <c r="P412" s="556">
        <f t="shared" si="2793"/>
        <v>45.4</v>
      </c>
      <c r="Q412" s="556">
        <f t="shared" si="2793"/>
        <v>44.8</v>
      </c>
      <c r="R412" s="556">
        <f t="shared" si="2793"/>
        <v>44.1</v>
      </c>
      <c r="S412" s="556">
        <f t="shared" si="2793"/>
        <v>43.5</v>
      </c>
      <c r="T412" s="556">
        <f t="shared" si="2793"/>
        <v>42.9</v>
      </c>
      <c r="U412" s="556">
        <f t="shared" si="2793"/>
        <v>42.2</v>
      </c>
      <c r="V412" s="556">
        <f t="shared" si="2793"/>
        <v>41</v>
      </c>
      <c r="W412" s="556">
        <f t="shared" si="2793"/>
        <v>40.299999999999997</v>
      </c>
      <c r="X412" s="556">
        <f t="shared" si="2793"/>
        <v>39.700000000000003</v>
      </c>
      <c r="Y412" s="556">
        <f t="shared" si="2793"/>
        <v>39.1</v>
      </c>
      <c r="Z412" s="556">
        <f t="shared" si="2793"/>
        <v>38.5</v>
      </c>
      <c r="AA412" s="556">
        <f t="shared" si="2793"/>
        <v>37.9</v>
      </c>
      <c r="AB412" s="556">
        <f t="shared" si="2793"/>
        <v>37.299999999999997</v>
      </c>
      <c r="AC412" s="556">
        <f t="shared" si="2793"/>
        <v>36.700000000000003</v>
      </c>
      <c r="AD412" s="556">
        <f t="shared" si="2793"/>
        <v>36.1</v>
      </c>
      <c r="AE412" s="556">
        <f t="shared" si="2793"/>
        <v>35.5</v>
      </c>
      <c r="AF412" s="556">
        <f t="shared" si="2793"/>
        <v>34.9</v>
      </c>
      <c r="AG412" s="556">
        <f t="shared" si="2793"/>
        <v>34.299999999999997</v>
      </c>
      <c r="AH412" s="556">
        <f t="shared" si="2793"/>
        <v>33.700000000000003</v>
      </c>
      <c r="AI412" s="556">
        <f t="shared" si="2793"/>
        <v>33.200000000000003</v>
      </c>
      <c r="AJ412" s="556">
        <f t="shared" si="2793"/>
        <v>32.6</v>
      </c>
      <c r="AK412" s="556">
        <f t="shared" si="2793"/>
        <v>32</v>
      </c>
      <c r="AL412" s="556">
        <f t="shared" si="2793"/>
        <v>31.4</v>
      </c>
      <c r="AM412" s="556">
        <f t="shared" si="2793"/>
        <v>30.9</v>
      </c>
      <c r="AN412" s="556">
        <f t="shared" si="2793"/>
        <v>30.3</v>
      </c>
      <c r="AO412" s="556">
        <f t="shared" si="2793"/>
        <v>29.8</v>
      </c>
      <c r="AP412" s="556">
        <f t="shared" si="2793"/>
        <v>29.2</v>
      </c>
      <c r="AQ412" s="556">
        <f t="shared" si="2793"/>
        <v>28.7</v>
      </c>
      <c r="AR412" s="556">
        <f t="shared" si="2793"/>
        <v>28.2</v>
      </c>
      <c r="AS412" s="556">
        <f t="shared" si="2793"/>
        <v>27.6</v>
      </c>
      <c r="AT412" s="556">
        <f t="shared" si="2793"/>
        <v>27.1</v>
      </c>
      <c r="AU412" s="556">
        <f t="shared" si="2793"/>
        <v>26.6</v>
      </c>
      <c r="AV412" s="556">
        <f t="shared" si="2793"/>
        <v>26.1</v>
      </c>
      <c r="AW412" s="556">
        <f t="shared" si="2793"/>
        <v>25.6</v>
      </c>
      <c r="AX412" s="556">
        <f t="shared" si="2793"/>
        <v>25</v>
      </c>
      <c r="AY412" s="556">
        <f t="shared" si="2793"/>
        <v>24.5</v>
      </c>
      <c r="AZ412" s="556">
        <f t="shared" si="2793"/>
        <v>24.1</v>
      </c>
      <c r="BA412" s="556">
        <f t="shared" si="2793"/>
        <v>23.6</v>
      </c>
      <c r="BB412" s="556">
        <f t="shared" si="2793"/>
        <v>23.1</v>
      </c>
      <c r="BC412" s="556">
        <f t="shared" si="2793"/>
        <v>22.6</v>
      </c>
      <c r="BD412" s="556">
        <f t="shared" si="2793"/>
        <v>22.1</v>
      </c>
      <c r="BE412" s="556">
        <f t="shared" si="2793"/>
        <v>21.7</v>
      </c>
      <c r="BF412" s="556">
        <f t="shared" si="2793"/>
        <v>21.7</v>
      </c>
      <c r="BG412" s="556">
        <f t="shared" si="2793"/>
        <v>21.2</v>
      </c>
      <c r="BH412" s="556">
        <f t="shared" si="2793"/>
        <v>20.8</v>
      </c>
      <c r="BI412" s="556">
        <f t="shared" si="2793"/>
        <v>20.3</v>
      </c>
      <c r="BJ412" s="556">
        <f t="shared" si="2793"/>
        <v>19.899999999999999</v>
      </c>
      <c r="BK412" s="556">
        <f t="shared" si="2793"/>
        <v>19.399999999999999</v>
      </c>
      <c r="BL412" s="556">
        <f t="shared" si="2793"/>
        <v>19</v>
      </c>
      <c r="BM412" s="556">
        <f t="shared" si="2793"/>
        <v>18.600000000000001</v>
      </c>
      <c r="BN412" s="556">
        <f t="shared" si="2793"/>
        <v>18.2</v>
      </c>
      <c r="BO412" s="556">
        <f t="shared" si="2793"/>
        <v>17.8</v>
      </c>
      <c r="BP412" s="556">
        <f t="shared" si="2793"/>
        <v>17.8</v>
      </c>
      <c r="BQ412" s="556">
        <f t="shared" si="2793"/>
        <v>17.399999999999999</v>
      </c>
      <c r="BR412" s="556">
        <f t="shared" si="2793"/>
        <v>17</v>
      </c>
      <c r="BS412" s="556">
        <f t="shared" si="2793"/>
        <v>16.600000000000001</v>
      </c>
      <c r="BT412" s="556">
        <f t="shared" si="2793"/>
        <v>16.2</v>
      </c>
      <c r="BU412" s="556">
        <f t="shared" si="2793"/>
        <v>15.9</v>
      </c>
      <c r="BV412" s="556">
        <f t="shared" ref="BV412:CO412" si="2794">BV406</f>
        <v>15.5</v>
      </c>
      <c r="BW412" s="556">
        <f t="shared" si="2794"/>
        <v>15.5</v>
      </c>
      <c r="BX412" s="556">
        <f t="shared" si="2794"/>
        <v>15.1</v>
      </c>
      <c r="BY412" s="556">
        <f t="shared" si="2794"/>
        <v>14.8</v>
      </c>
      <c r="BZ412" s="556">
        <f t="shared" si="2794"/>
        <v>14.4</v>
      </c>
      <c r="CA412" s="556">
        <f t="shared" si="2794"/>
        <v>14.1</v>
      </c>
      <c r="CB412" s="556">
        <f t="shared" si="2794"/>
        <v>13.8</v>
      </c>
      <c r="CC412" s="556">
        <f t="shared" si="2794"/>
        <v>13.8</v>
      </c>
      <c r="CD412" s="556">
        <f t="shared" si="2794"/>
        <v>13.5</v>
      </c>
      <c r="CE412" s="556">
        <f t="shared" si="2794"/>
        <v>13.1</v>
      </c>
      <c r="CF412" s="556">
        <f t="shared" si="2794"/>
        <v>12.8</v>
      </c>
      <c r="CG412" s="556">
        <f t="shared" si="2794"/>
        <v>12.5</v>
      </c>
      <c r="CH412" s="556">
        <f t="shared" si="2794"/>
        <v>12.5</v>
      </c>
      <c r="CI412" s="556">
        <f t="shared" si="2794"/>
        <v>12.2</v>
      </c>
      <c r="CJ412" s="556">
        <f t="shared" si="2794"/>
        <v>12</v>
      </c>
      <c r="CK412" s="556">
        <f t="shared" si="2794"/>
        <v>11.7</v>
      </c>
      <c r="CL412" s="556">
        <f t="shared" si="2794"/>
        <v>11.7</v>
      </c>
      <c r="CM412" s="556">
        <f t="shared" si="2794"/>
        <v>11.4</v>
      </c>
      <c r="CN412" s="556">
        <f t="shared" si="2794"/>
        <v>11.1</v>
      </c>
      <c r="CO412" s="556">
        <f t="shared" si="2794"/>
        <v>10.9</v>
      </c>
    </row>
    <row r="413" spans="2:93">
      <c r="B413" s="556" t="s">
        <v>1977</v>
      </c>
      <c r="C413" s="634" t="s">
        <v>2005</v>
      </c>
      <c r="D413" s="634"/>
      <c r="H413" s="556"/>
      <c r="I413" s="26">
        <f>-ROUND((1+H420)/H412,4)</f>
        <v>-1.95E-2</v>
      </c>
      <c r="J413" s="26">
        <f t="shared" ref="J413:BU413" si="2795">-ROUND((1+I420)/I412,4)</f>
        <v>-1.9400000000000001E-2</v>
      </c>
      <c r="K413" s="26">
        <f t="shared" si="2795"/>
        <v>-1.9300000000000001E-2</v>
      </c>
      <c r="L413" s="26">
        <f t="shared" si="2795"/>
        <v>-1.9199999999999998E-2</v>
      </c>
      <c r="M413" s="26">
        <f t="shared" si="2795"/>
        <v>-1.9199999999999998E-2</v>
      </c>
      <c r="N413" s="26">
        <f t="shared" si="2795"/>
        <v>-1.9099999999999999E-2</v>
      </c>
      <c r="O413" s="26">
        <f t="shared" si="2795"/>
        <v>-1.9300000000000001E-2</v>
      </c>
      <c r="P413" s="26">
        <f t="shared" si="2795"/>
        <v>-1.9199999999999998E-2</v>
      </c>
      <c r="Q413" s="26">
        <f t="shared" si="2795"/>
        <v>-1.9099999999999999E-2</v>
      </c>
      <c r="R413" s="26">
        <f t="shared" si="2795"/>
        <v>-1.9E-2</v>
      </c>
      <c r="S413" s="26">
        <f t="shared" si="2795"/>
        <v>-1.89E-2</v>
      </c>
      <c r="T413" s="26">
        <f t="shared" si="2795"/>
        <v>-1.8800000000000001E-2</v>
      </c>
      <c r="U413" s="26">
        <f t="shared" si="2795"/>
        <v>-1.8700000000000001E-2</v>
      </c>
      <c r="V413" s="26">
        <f t="shared" si="2795"/>
        <v>-1.8700000000000001E-2</v>
      </c>
      <c r="W413" s="26">
        <f t="shared" si="2795"/>
        <v>-1.8800000000000001E-2</v>
      </c>
      <c r="X413" s="26">
        <f t="shared" si="2795"/>
        <v>-1.8800000000000001E-2</v>
      </c>
      <c r="Y413" s="26">
        <f t="shared" si="2795"/>
        <v>-1.8599999999999998E-2</v>
      </c>
      <c r="Z413" s="26">
        <f t="shared" si="2795"/>
        <v>-1.8499999999999999E-2</v>
      </c>
      <c r="AA413" s="26">
        <f t="shared" si="2795"/>
        <v>-1.84E-2</v>
      </c>
      <c r="AB413" s="26">
        <f t="shared" si="2795"/>
        <v>-1.83E-2</v>
      </c>
      <c r="AC413" s="26">
        <f t="shared" si="2795"/>
        <v>-1.8200000000000001E-2</v>
      </c>
      <c r="AD413" s="26">
        <f t="shared" si="2795"/>
        <v>-1.8100000000000002E-2</v>
      </c>
      <c r="AE413" s="26">
        <f t="shared" si="2795"/>
        <v>-1.7999999999999999E-2</v>
      </c>
      <c r="AF413" s="26">
        <f t="shared" si="2795"/>
        <v>-1.7899999999999999E-2</v>
      </c>
      <c r="AG413" s="26">
        <f t="shared" si="2795"/>
        <v>-1.78E-2</v>
      </c>
      <c r="AH413" s="26">
        <f t="shared" si="2795"/>
        <v>-1.77E-2</v>
      </c>
      <c r="AI413" s="26">
        <f t="shared" si="2795"/>
        <v>-1.7600000000000001E-2</v>
      </c>
      <c r="AJ413" s="26">
        <f t="shared" si="2795"/>
        <v>-1.7399999999999999E-2</v>
      </c>
      <c r="AK413" s="26">
        <f t="shared" si="2795"/>
        <v>-1.7299999999999999E-2</v>
      </c>
      <c r="AL413" s="26">
        <f t="shared" si="2795"/>
        <v>-1.72E-2</v>
      </c>
      <c r="AM413" s="26">
        <f t="shared" si="2795"/>
        <v>-1.7100000000000001E-2</v>
      </c>
      <c r="AN413" s="26">
        <f t="shared" si="2795"/>
        <v>-1.6899999999999998E-2</v>
      </c>
      <c r="AO413" s="26">
        <f t="shared" si="2795"/>
        <v>-1.6799999999999999E-2</v>
      </c>
      <c r="AP413" s="26">
        <f t="shared" si="2795"/>
        <v>-1.67E-2</v>
      </c>
      <c r="AQ413" s="26">
        <f t="shared" si="2795"/>
        <v>-1.66E-2</v>
      </c>
      <c r="AR413" s="26">
        <f t="shared" si="2795"/>
        <v>-1.6400000000000001E-2</v>
      </c>
      <c r="AS413" s="26">
        <f t="shared" si="2795"/>
        <v>-1.6299999999999999E-2</v>
      </c>
      <c r="AT413" s="26">
        <f t="shared" si="2795"/>
        <v>-1.6199999999999999E-2</v>
      </c>
      <c r="AU413" s="26">
        <f t="shared" si="2795"/>
        <v>-1.6E-2</v>
      </c>
      <c r="AV413" s="26">
        <f t="shared" si="2795"/>
        <v>-1.5900000000000001E-2</v>
      </c>
      <c r="AW413" s="26">
        <f t="shared" si="2795"/>
        <v>-1.5699999999999999E-2</v>
      </c>
      <c r="AX413" s="26">
        <f t="shared" si="2795"/>
        <v>-1.5599999999999999E-2</v>
      </c>
      <c r="AY413" s="26">
        <f t="shared" si="2795"/>
        <v>-1.55E-2</v>
      </c>
      <c r="AZ413" s="26">
        <f t="shared" si="2795"/>
        <v>-1.5299999999999999E-2</v>
      </c>
      <c r="BA413" s="26">
        <f t="shared" si="2795"/>
        <v>-1.5100000000000001E-2</v>
      </c>
      <c r="BB413" s="26">
        <f t="shared" si="2795"/>
        <v>-1.4999999999999999E-2</v>
      </c>
      <c r="BC413" s="26">
        <f t="shared" si="2795"/>
        <v>-1.4800000000000001E-2</v>
      </c>
      <c r="BD413" s="26">
        <f t="shared" si="2795"/>
        <v>-1.47E-2</v>
      </c>
      <c r="BE413" s="26">
        <f t="shared" si="2795"/>
        <v>-1.4500000000000001E-2</v>
      </c>
      <c r="BF413" s="26">
        <f t="shared" si="2795"/>
        <v>-1.43E-2</v>
      </c>
      <c r="BG413" s="26">
        <f t="shared" si="2795"/>
        <v>-1.3899999999999999E-2</v>
      </c>
      <c r="BH413" s="26">
        <f t="shared" si="2795"/>
        <v>-1.37E-2</v>
      </c>
      <c r="BI413" s="26">
        <f t="shared" si="2795"/>
        <v>-1.35E-2</v>
      </c>
      <c r="BJ413" s="26">
        <f t="shared" si="2795"/>
        <v>-1.34E-2</v>
      </c>
      <c r="BK413" s="26">
        <f t="shared" si="2795"/>
        <v>-1.32E-2</v>
      </c>
      <c r="BL413" s="26">
        <f t="shared" si="2795"/>
        <v>-1.3100000000000001E-2</v>
      </c>
      <c r="BM413" s="26">
        <f t="shared" si="2795"/>
        <v>-1.29E-2</v>
      </c>
      <c r="BN413" s="26">
        <f t="shared" si="2795"/>
        <v>-1.2800000000000001E-2</v>
      </c>
      <c r="BO413" s="26">
        <f t="shared" si="2795"/>
        <v>-1.26E-2</v>
      </c>
      <c r="BP413" s="26">
        <f t="shared" si="2795"/>
        <v>-1.24E-2</v>
      </c>
      <c r="BQ413" s="26">
        <f t="shared" si="2795"/>
        <v>-1.2E-2</v>
      </c>
      <c r="BR413" s="26">
        <f t="shared" si="2795"/>
        <v>-1.18E-2</v>
      </c>
      <c r="BS413" s="26">
        <f t="shared" si="2795"/>
        <v>-1.1599999999999999E-2</v>
      </c>
      <c r="BT413" s="26">
        <f t="shared" si="2795"/>
        <v>-1.15E-2</v>
      </c>
      <c r="BU413" s="26">
        <f t="shared" si="2795"/>
        <v>-1.14E-2</v>
      </c>
      <c r="BV413" s="26">
        <f t="shared" ref="BV413:CO413" si="2796">-ROUND((1+BU420)/BU412,4)</f>
        <v>-1.11E-2</v>
      </c>
      <c r="BW413" s="26">
        <f t="shared" si="2796"/>
        <v>-1.0999999999999999E-2</v>
      </c>
      <c r="BX413" s="26">
        <f t="shared" si="2796"/>
        <v>-1.06E-2</v>
      </c>
      <c r="BY413" s="26">
        <f t="shared" si="2796"/>
        <v>-1.0500000000000001E-2</v>
      </c>
      <c r="BZ413" s="26">
        <f t="shared" si="2796"/>
        <v>-1.03E-2</v>
      </c>
      <c r="CA413" s="26">
        <f t="shared" si="2796"/>
        <v>-1.0200000000000001E-2</v>
      </c>
      <c r="CB413" s="26">
        <f t="shared" si="2796"/>
        <v>-0.01</v>
      </c>
      <c r="CC413" s="26">
        <f t="shared" si="2796"/>
        <v>-9.7999999999999997E-3</v>
      </c>
      <c r="CD413" s="26">
        <f t="shared" si="2796"/>
        <v>-9.4000000000000004E-3</v>
      </c>
      <c r="CE413" s="26">
        <f t="shared" si="2796"/>
        <v>-9.2999999999999992E-3</v>
      </c>
      <c r="CF413" s="26">
        <f t="shared" si="2796"/>
        <v>-9.1999999999999998E-3</v>
      </c>
      <c r="CG413" s="26">
        <f t="shared" si="2796"/>
        <v>-9.1000000000000004E-3</v>
      </c>
      <c r="CH413" s="26">
        <f t="shared" si="2796"/>
        <v>-8.9999999999999993E-3</v>
      </c>
      <c r="CI413" s="26">
        <f t="shared" si="2796"/>
        <v>-8.6E-3</v>
      </c>
      <c r="CJ413" s="26">
        <f t="shared" si="2796"/>
        <v>-8.5000000000000006E-3</v>
      </c>
      <c r="CK413" s="26">
        <f t="shared" si="2796"/>
        <v>-8.3999999999999995E-3</v>
      </c>
      <c r="CL413" s="26">
        <f t="shared" si="2796"/>
        <v>-8.3000000000000001E-3</v>
      </c>
      <c r="CM413" s="26">
        <f t="shared" si="2796"/>
        <v>-8.0000000000000002E-3</v>
      </c>
      <c r="CN413" s="26">
        <f t="shared" si="2796"/>
        <v>-7.9000000000000008E-3</v>
      </c>
      <c r="CO413" s="26">
        <f t="shared" si="2796"/>
        <v>-7.7999999999999996E-3</v>
      </c>
    </row>
    <row r="414" spans="2:93">
      <c r="B414" s="556" t="s">
        <v>1988</v>
      </c>
      <c r="C414" s="634" t="s">
        <v>2005</v>
      </c>
      <c r="D414" s="634"/>
      <c r="H414" s="17"/>
      <c r="I414" s="17">
        <f>-I398</f>
        <v>63</v>
      </c>
      <c r="J414" s="17">
        <f t="shared" ref="J414:BU414" si="2797">-J398</f>
        <v>63</v>
      </c>
      <c r="K414" s="17">
        <f t="shared" si="2797"/>
        <v>64</v>
      </c>
      <c r="L414" s="17">
        <f t="shared" si="2797"/>
        <v>64</v>
      </c>
      <c r="M414" s="17">
        <f t="shared" si="2797"/>
        <v>64</v>
      </c>
      <c r="N414" s="17">
        <f t="shared" si="2797"/>
        <v>64</v>
      </c>
      <c r="O414" s="17">
        <f t="shared" si="2797"/>
        <v>64</v>
      </c>
      <c r="P414" s="17">
        <f t="shared" si="2797"/>
        <v>64</v>
      </c>
      <c r="Q414" s="17">
        <f t="shared" si="2797"/>
        <v>64</v>
      </c>
      <c r="R414" s="17">
        <f t="shared" si="2797"/>
        <v>65</v>
      </c>
      <c r="S414" s="17">
        <f t="shared" si="2797"/>
        <v>65</v>
      </c>
      <c r="T414" s="17">
        <f t="shared" si="2797"/>
        <v>65</v>
      </c>
      <c r="U414" s="17">
        <f t="shared" si="2797"/>
        <v>65</v>
      </c>
      <c r="V414" s="17">
        <f t="shared" si="2797"/>
        <v>65</v>
      </c>
      <c r="W414" s="17">
        <f t="shared" si="2797"/>
        <v>65</v>
      </c>
      <c r="X414" s="17">
        <f t="shared" si="2797"/>
        <v>66</v>
      </c>
      <c r="Y414" s="17">
        <f t="shared" si="2797"/>
        <v>66</v>
      </c>
      <c r="Z414" s="17">
        <f t="shared" si="2797"/>
        <v>66</v>
      </c>
      <c r="AA414" s="17">
        <f t="shared" si="2797"/>
        <v>66</v>
      </c>
      <c r="AB414" s="17">
        <f t="shared" si="2797"/>
        <v>66</v>
      </c>
      <c r="AC414" s="17">
        <f t="shared" si="2797"/>
        <v>66</v>
      </c>
      <c r="AD414" s="17">
        <f t="shared" si="2797"/>
        <v>67</v>
      </c>
      <c r="AE414" s="17">
        <f t="shared" si="2797"/>
        <v>67</v>
      </c>
      <c r="AF414" s="17">
        <f t="shared" si="2797"/>
        <v>67</v>
      </c>
      <c r="AG414" s="17">
        <f t="shared" si="2797"/>
        <v>67</v>
      </c>
      <c r="AH414" s="17">
        <f t="shared" si="2797"/>
        <v>67</v>
      </c>
      <c r="AI414" s="17">
        <f t="shared" si="2797"/>
        <v>67</v>
      </c>
      <c r="AJ414" s="17">
        <f t="shared" si="2797"/>
        <v>68</v>
      </c>
      <c r="AK414" s="17">
        <f t="shared" si="2797"/>
        <v>68</v>
      </c>
      <c r="AL414" s="17">
        <f t="shared" si="2797"/>
        <v>68</v>
      </c>
      <c r="AM414" s="17">
        <f t="shared" si="2797"/>
        <v>68</v>
      </c>
      <c r="AN414" s="17">
        <f t="shared" si="2797"/>
        <v>68</v>
      </c>
      <c r="AO414" s="17">
        <f t="shared" si="2797"/>
        <v>68</v>
      </c>
      <c r="AP414" s="17">
        <f t="shared" si="2797"/>
        <v>69</v>
      </c>
      <c r="AQ414" s="17">
        <f t="shared" si="2797"/>
        <v>69</v>
      </c>
      <c r="AR414" s="17">
        <f t="shared" si="2797"/>
        <v>69</v>
      </c>
      <c r="AS414" s="17">
        <f t="shared" si="2797"/>
        <v>69</v>
      </c>
      <c r="AT414" s="17">
        <f t="shared" si="2797"/>
        <v>69</v>
      </c>
      <c r="AU414" s="17">
        <f t="shared" si="2797"/>
        <v>70</v>
      </c>
      <c r="AV414" s="17">
        <f t="shared" si="2797"/>
        <v>70</v>
      </c>
      <c r="AW414" s="17">
        <f t="shared" si="2797"/>
        <v>70</v>
      </c>
      <c r="AX414" s="17">
        <f t="shared" si="2797"/>
        <v>70</v>
      </c>
      <c r="AY414" s="17">
        <f t="shared" si="2797"/>
        <v>70</v>
      </c>
      <c r="AZ414" s="17">
        <f t="shared" si="2797"/>
        <v>70</v>
      </c>
      <c r="BA414" s="17">
        <f t="shared" si="2797"/>
        <v>71</v>
      </c>
      <c r="BB414" s="17">
        <f t="shared" si="2797"/>
        <v>71</v>
      </c>
      <c r="BC414" s="17">
        <f t="shared" si="2797"/>
        <v>71</v>
      </c>
      <c r="BD414" s="17">
        <f t="shared" si="2797"/>
        <v>71</v>
      </c>
      <c r="BE414" s="17">
        <f t="shared" si="2797"/>
        <v>71</v>
      </c>
      <c r="BF414" s="17">
        <f t="shared" si="2797"/>
        <v>71</v>
      </c>
      <c r="BG414" s="17">
        <f t="shared" si="2797"/>
        <v>72</v>
      </c>
      <c r="BH414" s="17">
        <f t="shared" si="2797"/>
        <v>72</v>
      </c>
      <c r="BI414" s="17">
        <f t="shared" si="2797"/>
        <v>72</v>
      </c>
      <c r="BJ414" s="17">
        <f t="shared" si="2797"/>
        <v>72</v>
      </c>
      <c r="BK414" s="17">
        <f t="shared" si="2797"/>
        <v>72</v>
      </c>
      <c r="BL414" s="17">
        <f t="shared" si="2797"/>
        <v>73</v>
      </c>
      <c r="BM414" s="17">
        <f t="shared" si="2797"/>
        <v>73</v>
      </c>
      <c r="BN414" s="17">
        <f t="shared" si="2797"/>
        <v>73</v>
      </c>
      <c r="BO414" s="17">
        <f t="shared" si="2797"/>
        <v>73</v>
      </c>
      <c r="BP414" s="17">
        <f t="shared" si="2797"/>
        <v>73</v>
      </c>
      <c r="BQ414" s="17">
        <f t="shared" si="2797"/>
        <v>73</v>
      </c>
      <c r="BR414" s="17">
        <f t="shared" si="2797"/>
        <v>74</v>
      </c>
      <c r="BS414" s="17">
        <f t="shared" si="2797"/>
        <v>74</v>
      </c>
      <c r="BT414" s="17">
        <f t="shared" si="2797"/>
        <v>74</v>
      </c>
      <c r="BU414" s="17">
        <f t="shared" si="2797"/>
        <v>74</v>
      </c>
      <c r="BV414" s="17">
        <f t="shared" ref="BV414:CO414" si="2798">-BV398</f>
        <v>74</v>
      </c>
      <c r="BW414" s="17">
        <f t="shared" si="2798"/>
        <v>75</v>
      </c>
      <c r="BX414" s="17">
        <f t="shared" si="2798"/>
        <v>75</v>
      </c>
      <c r="BY414" s="17">
        <f t="shared" si="2798"/>
        <v>75</v>
      </c>
      <c r="BZ414" s="17">
        <f t="shared" si="2798"/>
        <v>75</v>
      </c>
      <c r="CA414" s="17">
        <f t="shared" si="2798"/>
        <v>75</v>
      </c>
      <c r="CB414" s="17">
        <f t="shared" si="2798"/>
        <v>75</v>
      </c>
      <c r="CC414" s="17">
        <f t="shared" si="2798"/>
        <v>76</v>
      </c>
      <c r="CD414" s="17">
        <f t="shared" si="2798"/>
        <v>76</v>
      </c>
      <c r="CE414" s="17">
        <f t="shared" si="2798"/>
        <v>76</v>
      </c>
      <c r="CF414" s="17">
        <f t="shared" si="2798"/>
        <v>76</v>
      </c>
      <c r="CG414" s="17">
        <f t="shared" si="2798"/>
        <v>76</v>
      </c>
      <c r="CH414" s="17">
        <f t="shared" si="2798"/>
        <v>77</v>
      </c>
      <c r="CI414" s="17">
        <f t="shared" si="2798"/>
        <v>77</v>
      </c>
      <c r="CJ414" s="17">
        <f t="shared" si="2798"/>
        <v>77</v>
      </c>
      <c r="CK414" s="17">
        <f t="shared" si="2798"/>
        <v>77</v>
      </c>
      <c r="CL414" s="17">
        <f t="shared" si="2798"/>
        <v>77</v>
      </c>
      <c r="CM414" s="17">
        <f t="shared" si="2798"/>
        <v>78</v>
      </c>
      <c r="CN414" s="17">
        <f t="shared" si="2798"/>
        <v>78</v>
      </c>
      <c r="CO414" s="17">
        <f t="shared" si="2798"/>
        <v>78</v>
      </c>
    </row>
    <row r="415" spans="2:93">
      <c r="B415" s="556" t="s">
        <v>1989</v>
      </c>
      <c r="C415" s="634" t="s">
        <v>2007</v>
      </c>
      <c r="D415" s="634"/>
      <c r="E415" s="639">
        <v>0</v>
      </c>
      <c r="H415" s="17">
        <f>E415</f>
        <v>0</v>
      </c>
      <c r="I415" s="17">
        <f>I410+I411+I414</f>
        <v>-430.76</v>
      </c>
      <c r="J415" s="17">
        <f t="shared" ref="J415:BU415" si="2799">J410+J411+J414</f>
        <v>-860.22</v>
      </c>
      <c r="K415" s="17">
        <f t="shared" si="2799"/>
        <v>-1287.3600000000001</v>
      </c>
      <c r="L415" s="17">
        <f t="shared" si="2799"/>
        <v>-1713.17</v>
      </c>
      <c r="M415" s="17">
        <f t="shared" si="2799"/>
        <v>-2140.1999999999998</v>
      </c>
      <c r="N415" s="17">
        <f t="shared" si="2799"/>
        <v>-2565.89</v>
      </c>
      <c r="O415" s="17">
        <f t="shared" si="2799"/>
        <v>-2997.95</v>
      </c>
      <c r="P415" s="17">
        <f t="shared" si="2799"/>
        <v>-3428.67</v>
      </c>
      <c r="Q415" s="17">
        <f t="shared" si="2799"/>
        <v>-3858.06</v>
      </c>
      <c r="R415" s="17">
        <f t="shared" si="2799"/>
        <v>-4285.09</v>
      </c>
      <c r="S415" s="17">
        <f t="shared" si="2799"/>
        <v>-4710.75</v>
      </c>
      <c r="T415" s="17">
        <f t="shared" si="2799"/>
        <v>-5135.04</v>
      </c>
      <c r="U415" s="17">
        <f t="shared" si="2799"/>
        <v>-5557.94</v>
      </c>
      <c r="V415" s="17">
        <f t="shared" si="2799"/>
        <v>-5982.07</v>
      </c>
      <c r="W415" s="17">
        <f t="shared" si="2799"/>
        <v>-6410.0499999999993</v>
      </c>
      <c r="X415" s="17">
        <f t="shared" si="2799"/>
        <v>-6838.2599999999993</v>
      </c>
      <c r="Y415" s="17">
        <f t="shared" si="2799"/>
        <v>-7262.4299999999994</v>
      </c>
      <c r="Z415" s="17">
        <f t="shared" si="2799"/>
        <v>-7685.19</v>
      </c>
      <c r="AA415" s="17">
        <f t="shared" si="2799"/>
        <v>-8106.5199999999995</v>
      </c>
      <c r="AB415" s="17">
        <f t="shared" si="2799"/>
        <v>-8526.42</v>
      </c>
      <c r="AC415" s="17">
        <f t="shared" si="2799"/>
        <v>-8944.8799999999992</v>
      </c>
      <c r="AD415" s="17">
        <f t="shared" si="2799"/>
        <v>-9360.89</v>
      </c>
      <c r="AE415" s="17">
        <f t="shared" si="2799"/>
        <v>-9775.42</v>
      </c>
      <c r="AF415" s="17">
        <f t="shared" si="2799"/>
        <v>-10188.48</v>
      </c>
      <c r="AG415" s="17">
        <f t="shared" si="2799"/>
        <v>-10600.05</v>
      </c>
      <c r="AH415" s="17">
        <f t="shared" si="2799"/>
        <v>-11010.13</v>
      </c>
      <c r="AI415" s="17">
        <f t="shared" si="2799"/>
        <v>-11418.71</v>
      </c>
      <c r="AJ415" s="17">
        <f t="shared" si="2799"/>
        <v>-11822.06</v>
      </c>
      <c r="AK415" s="17">
        <f t="shared" si="2799"/>
        <v>-12223.869999999999</v>
      </c>
      <c r="AL415" s="17">
        <f t="shared" si="2799"/>
        <v>-12624.13</v>
      </c>
      <c r="AM415" s="17">
        <f t="shared" si="2799"/>
        <v>-13022.83</v>
      </c>
      <c r="AN415" s="17">
        <f t="shared" si="2799"/>
        <v>-13417.23</v>
      </c>
      <c r="AO415" s="17">
        <f t="shared" si="2799"/>
        <v>-13810.05</v>
      </c>
      <c r="AP415" s="17">
        <f t="shared" si="2799"/>
        <v>-14200.269999999999</v>
      </c>
      <c r="AQ415" s="17">
        <f t="shared" si="2799"/>
        <v>-14588.88</v>
      </c>
      <c r="AR415" s="17">
        <f t="shared" si="2799"/>
        <v>-14973.109999999999</v>
      </c>
      <c r="AS415" s="17">
        <f t="shared" si="2799"/>
        <v>-15355.699999999999</v>
      </c>
      <c r="AT415" s="17">
        <f t="shared" si="2799"/>
        <v>-15736.65</v>
      </c>
      <c r="AU415" s="17">
        <f t="shared" si="2799"/>
        <v>-16112.15</v>
      </c>
      <c r="AV415" s="17">
        <f t="shared" si="2799"/>
        <v>-16485.97</v>
      </c>
      <c r="AW415" s="17">
        <f t="shared" si="2799"/>
        <v>-16855.29</v>
      </c>
      <c r="AX415" s="17">
        <f t="shared" si="2799"/>
        <v>-17222.91</v>
      </c>
      <c r="AY415" s="17">
        <f t="shared" si="2799"/>
        <v>-17588.810000000001</v>
      </c>
      <c r="AZ415" s="17">
        <f t="shared" si="2799"/>
        <v>-17950.16</v>
      </c>
      <c r="BA415" s="17">
        <f t="shared" si="2799"/>
        <v>-18305.939999999999</v>
      </c>
      <c r="BB415" s="17">
        <f t="shared" si="2799"/>
        <v>-18659.939999999999</v>
      </c>
      <c r="BC415" s="17">
        <f t="shared" si="2799"/>
        <v>-19009.32</v>
      </c>
      <c r="BD415" s="17">
        <f t="shared" si="2799"/>
        <v>-19356.900000000001</v>
      </c>
      <c r="BE415" s="17">
        <f t="shared" si="2799"/>
        <v>-19699.82</v>
      </c>
      <c r="BF415" s="17">
        <f t="shared" si="2799"/>
        <v>-20038.060000000001</v>
      </c>
      <c r="BG415" s="17">
        <f t="shared" si="2799"/>
        <v>-20364.850000000002</v>
      </c>
      <c r="BH415" s="17">
        <f t="shared" si="2799"/>
        <v>-20686.88</v>
      </c>
      <c r="BI415" s="17">
        <f t="shared" si="2799"/>
        <v>-21004.13</v>
      </c>
      <c r="BJ415" s="17">
        <f t="shared" si="2799"/>
        <v>-21319.460000000003</v>
      </c>
      <c r="BK415" s="17">
        <f t="shared" si="2799"/>
        <v>-21629.97</v>
      </c>
      <c r="BL415" s="17">
        <f t="shared" si="2799"/>
        <v>-21937.530000000002</v>
      </c>
      <c r="BM415" s="17">
        <f t="shared" si="2799"/>
        <v>-22240.210000000003</v>
      </c>
      <c r="BN415" s="17">
        <f t="shared" si="2799"/>
        <v>-22540.9</v>
      </c>
      <c r="BO415" s="17">
        <f t="shared" si="2799"/>
        <v>-22836.68</v>
      </c>
      <c r="BP415" s="17">
        <f t="shared" si="2799"/>
        <v>-23127.510000000002</v>
      </c>
      <c r="BQ415" s="17">
        <f t="shared" si="2799"/>
        <v>-23407.500000000004</v>
      </c>
      <c r="BR415" s="17">
        <f t="shared" si="2799"/>
        <v>-23681.470000000005</v>
      </c>
      <c r="BS415" s="17">
        <f t="shared" si="2799"/>
        <v>-23950.390000000003</v>
      </c>
      <c r="BT415" s="17">
        <f t="shared" si="2799"/>
        <v>-24217.210000000003</v>
      </c>
      <c r="BU415" s="17">
        <f t="shared" si="2799"/>
        <v>-24481.910000000003</v>
      </c>
      <c r="BV415" s="17">
        <f t="shared" ref="BV415:CO415" si="2800">BV410+BV411+BV414</f>
        <v>-24738.520000000004</v>
      </c>
      <c r="BW415" s="17">
        <f t="shared" si="2800"/>
        <v>-24991.970000000005</v>
      </c>
      <c r="BX415" s="17">
        <f t="shared" si="2800"/>
        <v>-25234.260000000006</v>
      </c>
      <c r="BY415" s="17">
        <f t="shared" si="2800"/>
        <v>-25474.340000000007</v>
      </c>
      <c r="BZ415" s="17">
        <f t="shared" si="2800"/>
        <v>-25709.190000000006</v>
      </c>
      <c r="CA415" s="17">
        <f t="shared" si="2800"/>
        <v>-25941.810000000005</v>
      </c>
      <c r="CB415" s="17">
        <f t="shared" si="2800"/>
        <v>-26169.150000000005</v>
      </c>
      <c r="CC415" s="17">
        <f t="shared" si="2800"/>
        <v>-26390.190000000006</v>
      </c>
      <c r="CD415" s="17">
        <f t="shared" si="2800"/>
        <v>-26599.810000000005</v>
      </c>
      <c r="CE415" s="17">
        <f t="shared" si="2800"/>
        <v>-26807.100000000006</v>
      </c>
      <c r="CF415" s="17">
        <f t="shared" si="2800"/>
        <v>-27012.040000000005</v>
      </c>
      <c r="CG415" s="17">
        <f t="shared" si="2800"/>
        <v>-27214.630000000005</v>
      </c>
      <c r="CH415" s="17">
        <f t="shared" si="2800"/>
        <v>-27413.840000000004</v>
      </c>
      <c r="CI415" s="17">
        <f t="shared" si="2800"/>
        <v>-27601.440000000002</v>
      </c>
      <c r="CJ415" s="17">
        <f t="shared" si="2800"/>
        <v>-27786.61</v>
      </c>
      <c r="CK415" s="17">
        <f t="shared" si="2800"/>
        <v>-27969.350000000002</v>
      </c>
      <c r="CL415" s="17">
        <f t="shared" si="2800"/>
        <v>-28149.640000000003</v>
      </c>
      <c r="CM415" s="17">
        <f t="shared" si="2800"/>
        <v>-28320.250000000004</v>
      </c>
      <c r="CN415" s="17">
        <f t="shared" si="2800"/>
        <v>-28488.360000000004</v>
      </c>
      <c r="CO415" s="17">
        <f t="shared" si="2800"/>
        <v>-28653.970000000005</v>
      </c>
    </row>
    <row r="416" spans="2:93">
      <c r="B416" s="556" t="s">
        <v>2008</v>
      </c>
      <c r="C416" s="634"/>
      <c r="D416" s="634"/>
      <c r="H416" s="17"/>
      <c r="I416" s="26">
        <f>-I415/I407</f>
        <v>1.6990882921630361E-2</v>
      </c>
      <c r="J416" s="26">
        <f t="shared" ref="J416" si="2801">-J415/J407</f>
        <v>3.3845049774909292E-2</v>
      </c>
      <c r="K416" s="26">
        <f t="shared" ref="K416" si="2802">-K415/K407</f>
        <v>5.0525482919155928E-2</v>
      </c>
      <c r="L416" s="26">
        <f t="shared" ref="L416" si="2803">-L415/L407</f>
        <v>6.7071561739255714E-2</v>
      </c>
      <c r="M416" s="26">
        <f t="shared" ref="M416" si="2804">-M415/M407</f>
        <v>8.35806020521416E-2</v>
      </c>
      <c r="N416" s="26">
        <f t="shared" ref="N416" si="2805">-N415/N407</f>
        <v>9.9955123445584437E-2</v>
      </c>
      <c r="O416" s="26">
        <f t="shared" ref="O416" si="2806">-O415/O407</f>
        <v>0.11649572828919399</v>
      </c>
      <c r="P416" s="26">
        <f t="shared" ref="P416" si="2807">-P415/P407</f>
        <v>0.13289717365739229</v>
      </c>
      <c r="Q416" s="26">
        <f t="shared" ref="Q416" si="2808">-Q415/Q407</f>
        <v>0.14916475992889072</v>
      </c>
      <c r="R416" s="26">
        <f t="shared" ref="R416" si="2809">-R415/R407</f>
        <v>0.16526614425406561</v>
      </c>
      <c r="S416" s="26">
        <f t="shared" ref="S416" si="2810">-S415/S407</f>
        <v>0.18122855707329008</v>
      </c>
      <c r="T416" s="26">
        <f t="shared" ref="T416" si="2811">-T415/T407</f>
        <v>0.19705876258038668</v>
      </c>
      <c r="U416" s="26">
        <f t="shared" ref="U416" si="2812">-U415/U407</f>
        <v>0.21275698204905785</v>
      </c>
      <c r="V416" s="26">
        <f t="shared" ref="V416" si="2813">-V415/V407</f>
        <v>0.22841552046589803</v>
      </c>
      <c r="W416" s="26">
        <f t="shared" ref="W416" si="2814">-W415/W407</f>
        <v>0.24414197144818095</v>
      </c>
      <c r="X416" s="26">
        <f t="shared" ref="X416" si="2815">-X415/X407</f>
        <v>0.25980816415543517</v>
      </c>
      <c r="Y416" s="26">
        <f t="shared" ref="Y416" si="2816">-Y415/Y407</f>
        <v>0.27523362396262924</v>
      </c>
      <c r="Z416" s="26">
        <f t="shared" ref="Z416" si="2817">-Z415/Z407</f>
        <v>0.29052880606008824</v>
      </c>
      <c r="AA416" s="26">
        <f t="shared" ref="AA416" si="2818">-AA415/AA407</f>
        <v>0.30569392897465231</v>
      </c>
      <c r="AB416" s="26">
        <f t="shared" ref="AB416" si="2819">-AB415/AB407</f>
        <v>0.32071789725345695</v>
      </c>
      <c r="AC416" s="26">
        <f t="shared" ref="AC416" si="2820">-AC415/AC407</f>
        <v>0.33561230087174065</v>
      </c>
      <c r="AD416" s="26">
        <f t="shared" ref="AD416" si="2821">-AD415/AD407</f>
        <v>0.35035342658735058</v>
      </c>
      <c r="AE416" s="26">
        <f t="shared" ref="AE416" si="2822">-AE415/AE407</f>
        <v>0.36495302295054544</v>
      </c>
      <c r="AF416" s="26">
        <f t="shared" ref="AF416" si="2823">-AF415/AF407</f>
        <v>0.37942502016578017</v>
      </c>
      <c r="AG416" s="26">
        <f t="shared" ref="AG416" si="2824">-AG415/AG407</f>
        <v>0.39376962802318916</v>
      </c>
      <c r="AH416" s="26">
        <f t="shared" ref="AH416" si="2825">-AH415/AH407</f>
        <v>0.40797267764017453</v>
      </c>
      <c r="AI416" s="26">
        <f t="shared" ref="AI416" si="2826">-AI415/AI407</f>
        <v>0.42204889075830271</v>
      </c>
      <c r="AJ416" s="26">
        <f t="shared" ref="AJ416" si="2827">-AJ415/AJ407</f>
        <v>0.43587777196872546</v>
      </c>
      <c r="AK416" s="26">
        <f t="shared" ref="AK416" si="2828">-AK415/AK407</f>
        <v>0.44956532484603023</v>
      </c>
      <c r="AL416" s="26">
        <f t="shared" ref="AL416" si="2829">-AL415/AL407</f>
        <v>0.46312772347039916</v>
      </c>
      <c r="AM416" s="26">
        <f t="shared" ref="AM416" si="2830">-AM415/AM407</f>
        <v>0.47656553621001213</v>
      </c>
      <c r="AN416" s="26">
        <f t="shared" ref="AN416" si="2831">-AN415/AN407</f>
        <v>0.48976179229958872</v>
      </c>
      <c r="AO416" s="26">
        <f t="shared" ref="AO416" si="2832">-AO415/AO407</f>
        <v>0.50283421241009274</v>
      </c>
      <c r="AP416" s="26">
        <f t="shared" ref="AP416" si="2833">-AP415/AP407</f>
        <v>0.51576541401010145</v>
      </c>
      <c r="AQ416" s="26">
        <f t="shared" ref="AQ416" si="2834">-AQ415/AQ407</f>
        <v>0.52855541490256652</v>
      </c>
      <c r="AR416" s="26">
        <f t="shared" ref="AR416" si="2835">-AR415/AR407</f>
        <v>0.54112333676178381</v>
      </c>
      <c r="AS416" s="26">
        <f t="shared" ref="AS416" si="2836">-AS415/AS407</f>
        <v>0.55356961320748588</v>
      </c>
      <c r="AT416" s="26">
        <f t="shared" ref="AT416" si="2837">-AT415/AT407</f>
        <v>0.56587480069703</v>
      </c>
      <c r="AU416" s="26">
        <f t="shared" ref="AU416" si="2838">-AU415/AU407</f>
        <v>0.57794344155802224</v>
      </c>
      <c r="AV416" s="26">
        <f t="shared" ref="AV416" si="2839">-AV415/AV407</f>
        <v>0.58989237646981363</v>
      </c>
      <c r="AW416" s="26">
        <f t="shared" ref="AW416" si="2840">-AW415/AW407</f>
        <v>0.60160036148938767</v>
      </c>
      <c r="AX416" s="26">
        <f t="shared" ref="AX416" si="2841">-AX415/AX407</f>
        <v>0.61318946346798664</v>
      </c>
      <c r="AY416" s="26">
        <f t="shared" ref="AY416" si="2842">-AY415/AY407</f>
        <v>0.6246598587512634</v>
      </c>
      <c r="AZ416" s="26">
        <f t="shared" ref="AZ416" si="2843">-AZ415/AZ407</f>
        <v>0.63588964596672426</v>
      </c>
      <c r="BA416" s="26">
        <f t="shared" ref="BA416" si="2844">-BA415/BA407</f>
        <v>0.64688911960455731</v>
      </c>
      <c r="BB416" s="26">
        <f t="shared" ref="BB416" si="2845">-BB415/BB407</f>
        <v>0.65777156429579076</v>
      </c>
      <c r="BC416" s="26">
        <f t="shared" ref="BC416" si="2846">-BC415/BC407</f>
        <v>0.66841447540069376</v>
      </c>
      <c r="BD416" s="26">
        <f t="shared" ref="BD416" si="2847">-BD415/BD407</f>
        <v>0.67894124323668326</v>
      </c>
      <c r="BE416" s="26">
        <f t="shared" ref="BE416" si="2848">-BE415/BE407</f>
        <v>0.68922855377536252</v>
      </c>
      <c r="BF416" s="26">
        <f t="shared" ref="BF416" si="2849">-BF415/BF407</f>
        <v>0.69930084084759003</v>
      </c>
      <c r="BG416" s="26">
        <f t="shared" ref="BG416" si="2850">-BG415/BG407</f>
        <v>0.70894872903511941</v>
      </c>
      <c r="BH416" s="26">
        <f t="shared" ref="BH416" si="2851">-BH415/BH407</f>
        <v>0.7183587974200466</v>
      </c>
      <c r="BI416" s="26">
        <f t="shared" ref="BI416" si="2852">-BI415/BI407</f>
        <v>0.72755635547925801</v>
      </c>
      <c r="BJ416" s="26">
        <f t="shared" ref="BJ416" si="2853">-BJ415/BJ407</f>
        <v>0.73664180955875702</v>
      </c>
      <c r="BK416" s="26">
        <f t="shared" ref="BK416" si="2854">-BK415/BK407</f>
        <v>0.74549034583493312</v>
      </c>
      <c r="BL416" s="26">
        <f t="shared" ref="BL416" si="2855">-BL415/BL407</f>
        <v>0.7542189791662226</v>
      </c>
      <c r="BM416" s="26">
        <f t="shared" ref="BM416" si="2856">-BM415/BM407</f>
        <v>0.7627371441936841</v>
      </c>
      <c r="BN416" s="26">
        <f t="shared" ref="BN416" si="2857">-BN415/BN407</f>
        <v>0.77111888509008453</v>
      </c>
      <c r="BO416" s="26">
        <f t="shared" ref="BO416" si="2858">-BO415/BO407</f>
        <v>0.77929131509854144</v>
      </c>
      <c r="BP416" s="26">
        <f t="shared" ref="BP416" si="2859">-BP415/BP407</f>
        <v>0.78722783594216439</v>
      </c>
      <c r="BQ416" s="26">
        <f t="shared" ref="BQ416" si="2860">-BQ415/BQ407</f>
        <v>0.79475642409010883</v>
      </c>
      <c r="BR416" s="26">
        <f t="shared" ref="BR416" si="2861">-BR415/BR407</f>
        <v>0.80207055479651101</v>
      </c>
      <c r="BS416" s="26">
        <f t="shared" ref="BS416" si="2862">-BS415/BS407</f>
        <v>0.80915065227629468</v>
      </c>
      <c r="BT416" s="26">
        <f t="shared" ref="BT416" si="2863">-BT415/BT407</f>
        <v>0.8161246664523335</v>
      </c>
      <c r="BU416" s="26">
        <f t="shared" ref="BU416" si="2864">-BU415/BU407</f>
        <v>0.8229927166792953</v>
      </c>
      <c r="BV416" s="26">
        <f t="shared" ref="BV416" si="2865">-BV415/BV407</f>
        <v>0.82952758360991508</v>
      </c>
      <c r="BW416" s="26">
        <f t="shared" ref="BW416" si="2866">-BW415/BW407</f>
        <v>0.83595193003041846</v>
      </c>
      <c r="BX416" s="26">
        <f t="shared" ref="BX416" si="2867">-BX415/BX407</f>
        <v>0.84197218457399015</v>
      </c>
      <c r="BY416" s="26">
        <f t="shared" ref="BY416" si="2868">-BY415/BY407</f>
        <v>0.847861005104938</v>
      </c>
      <c r="BZ416" s="26">
        <f t="shared" ref="BZ416" si="2869">-BZ415/BZ407</f>
        <v>0.85354686289235027</v>
      </c>
      <c r="CA416" s="26">
        <f t="shared" ref="CA416" si="2870">-CA415/CA407</f>
        <v>0.8591021717143954</v>
      </c>
      <c r="CB416" s="26">
        <f t="shared" ref="CB416" si="2871">-CB415/CB407</f>
        <v>0.86445517074617761</v>
      </c>
      <c r="CC416" s="26">
        <f t="shared" ref="CC416" si="2872">-CC415/CC407</f>
        <v>0.86960242419289691</v>
      </c>
      <c r="CD416" s="26">
        <f t="shared" ref="CD416" si="2873">-CD415/CD407</f>
        <v>0.87432017833629494</v>
      </c>
      <c r="CE416" s="26">
        <f t="shared" ref="CE416" si="2874">-CE415/CE407</f>
        <v>0.87893802570671853</v>
      </c>
      <c r="CF416" s="26">
        <f t="shared" ref="CF416" si="2875">-CF415/CF407</f>
        <v>0.88345605718580489</v>
      </c>
      <c r="CG416" s="26">
        <f t="shared" ref="CG416" si="2876">-CG415/CG407</f>
        <v>0.88784604934944789</v>
      </c>
      <c r="CH416" s="26">
        <f t="shared" ref="CH416" si="2877">-CH415/CH407</f>
        <v>0.89213308071160191</v>
      </c>
      <c r="CI416" s="26">
        <f t="shared" ref="CI416" si="2878">-CI415/CI407</f>
        <v>0.89599297785909104</v>
      </c>
      <c r="CJ416" s="26">
        <f t="shared" ref="CJ416" si="2879">-CJ415/CJ407</f>
        <v>0.89975494148450796</v>
      </c>
      <c r="CK416" s="26">
        <f t="shared" ref="CK416" si="2880">-CK415/CK407</f>
        <v>0.90341970230708457</v>
      </c>
      <c r="CL416" s="26">
        <f t="shared" ref="CL416" si="2881">-CL415/CL407</f>
        <v>0.90695811700843698</v>
      </c>
      <c r="CM416" s="26">
        <f t="shared" ref="CM416" si="2882">-CM415/CM407</f>
        <v>0.91019694405359319</v>
      </c>
      <c r="CN416" s="26">
        <f t="shared" ref="CN416" si="2883">-CN415/CN407</f>
        <v>0.91331034911686881</v>
      </c>
      <c r="CO416" s="26">
        <f t="shared" ref="CO416" si="2884">-CO415/CO407</f>
        <v>0.916328274452342</v>
      </c>
    </row>
    <row r="417" spans="2:93">
      <c r="B417" s="556"/>
      <c r="C417" s="634"/>
      <c r="D417" s="634"/>
      <c r="H417" s="17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O417" s="26"/>
      <c r="BP417" s="26"/>
      <c r="BQ417" s="26"/>
      <c r="BR417" s="26"/>
      <c r="BS417" s="26"/>
      <c r="BT417" s="26"/>
      <c r="BU417" s="26"/>
      <c r="BV417" s="26"/>
      <c r="BW417" s="26"/>
      <c r="BX417" s="26"/>
      <c r="BY417" s="26"/>
      <c r="BZ417" s="26"/>
      <c r="CA417" s="26"/>
      <c r="CB417" s="26"/>
      <c r="CC417" s="26"/>
      <c r="CD417" s="26"/>
      <c r="CE417" s="26"/>
      <c r="CF417" s="26"/>
      <c r="CG417" s="26"/>
      <c r="CH417" s="26"/>
      <c r="CI417" s="26"/>
      <c r="CJ417" s="26"/>
      <c r="CK417" s="26"/>
      <c r="CL417" s="26"/>
      <c r="CM417" s="26"/>
      <c r="CN417" s="26"/>
      <c r="CO417" s="26"/>
    </row>
    <row r="418" spans="2:93">
      <c r="B418" s="556" t="s">
        <v>2000</v>
      </c>
      <c r="C418" s="634" t="s">
        <v>2005</v>
      </c>
      <c r="D418" s="634"/>
      <c r="H418" s="17">
        <f>H395+H410</f>
        <v>0</v>
      </c>
      <c r="I418" s="17">
        <f t="shared" ref="I418:BT418" si="2885">I395+I410</f>
        <v>25289.420000000002</v>
      </c>
      <c r="J418" s="17">
        <f t="shared" si="2885"/>
        <v>24921.660000000003</v>
      </c>
      <c r="K418" s="17">
        <f t="shared" si="2885"/>
        <v>24556.2</v>
      </c>
      <c r="L418" s="17">
        <f t="shared" si="2885"/>
        <v>24192.06</v>
      </c>
      <c r="M418" s="17">
        <f t="shared" si="2885"/>
        <v>23829.25</v>
      </c>
      <c r="N418" s="17">
        <f t="shared" si="2885"/>
        <v>23466.22</v>
      </c>
      <c r="O418" s="17">
        <f t="shared" si="2885"/>
        <v>23104.530000000002</v>
      </c>
      <c r="P418" s="17">
        <f t="shared" si="2885"/>
        <v>22736.47</v>
      </c>
      <c r="Q418" s="17">
        <f t="shared" si="2885"/>
        <v>22370.75</v>
      </c>
      <c r="R418" s="17">
        <f t="shared" si="2885"/>
        <v>22006.36</v>
      </c>
      <c r="S418" s="17">
        <f t="shared" si="2885"/>
        <v>21643.33</v>
      </c>
      <c r="T418" s="17">
        <f t="shared" si="2885"/>
        <v>21282.670000000002</v>
      </c>
      <c r="U418" s="17">
        <f t="shared" si="2885"/>
        <v>20923.38</v>
      </c>
      <c r="V418" s="17">
        <f t="shared" si="2885"/>
        <v>20565.480000000003</v>
      </c>
      <c r="W418" s="17">
        <f t="shared" si="2885"/>
        <v>20207.350000000002</v>
      </c>
      <c r="X418" s="17">
        <f t="shared" si="2885"/>
        <v>19845.370000000003</v>
      </c>
      <c r="Y418" s="17">
        <f t="shared" si="2885"/>
        <v>19482.160000000003</v>
      </c>
      <c r="Z418" s="17">
        <f t="shared" si="2885"/>
        <v>19123.990000000002</v>
      </c>
      <c r="AA418" s="17">
        <f t="shared" si="2885"/>
        <v>18767.230000000003</v>
      </c>
      <c r="AB418" s="17">
        <f t="shared" si="2885"/>
        <v>18411.900000000001</v>
      </c>
      <c r="AC418" s="17">
        <f t="shared" si="2885"/>
        <v>18059</v>
      </c>
      <c r="AD418" s="17">
        <f t="shared" si="2885"/>
        <v>17707.54</v>
      </c>
      <c r="AE418" s="17">
        <f t="shared" si="2885"/>
        <v>17357.530000000002</v>
      </c>
      <c r="AF418" s="17">
        <f t="shared" si="2885"/>
        <v>17010</v>
      </c>
      <c r="AG418" s="17">
        <f t="shared" si="2885"/>
        <v>16663.940000000002</v>
      </c>
      <c r="AH418" s="17">
        <f t="shared" si="2885"/>
        <v>16319.370000000003</v>
      </c>
      <c r="AI418" s="17">
        <f t="shared" si="2885"/>
        <v>15977.290000000003</v>
      </c>
      <c r="AJ418" s="17">
        <f t="shared" si="2885"/>
        <v>15636.710000000003</v>
      </c>
      <c r="AK418" s="17">
        <f t="shared" si="2885"/>
        <v>15300.360000000002</v>
      </c>
      <c r="AL418" s="17">
        <f t="shared" si="2885"/>
        <v>14966.550000000003</v>
      </c>
      <c r="AM418" s="17">
        <f t="shared" si="2885"/>
        <v>14634.290000000003</v>
      </c>
      <c r="AN418" s="17">
        <f t="shared" si="2885"/>
        <v>14303.590000000002</v>
      </c>
      <c r="AO418" s="17">
        <f t="shared" si="2885"/>
        <v>13978.190000000002</v>
      </c>
      <c r="AP418" s="17">
        <f t="shared" si="2885"/>
        <v>13654.370000000003</v>
      </c>
      <c r="AQ418" s="17">
        <f t="shared" si="2885"/>
        <v>13332.150000000003</v>
      </c>
      <c r="AR418" s="17">
        <f t="shared" si="2885"/>
        <v>13012.540000000003</v>
      </c>
      <c r="AS418" s="17">
        <f t="shared" si="2885"/>
        <v>12697.310000000003</v>
      </c>
      <c r="AT418" s="17">
        <f t="shared" si="2885"/>
        <v>12383.720000000003</v>
      </c>
      <c r="AU418" s="17">
        <f t="shared" si="2885"/>
        <v>12072.770000000002</v>
      </c>
      <c r="AV418" s="17">
        <f t="shared" si="2885"/>
        <v>11766.270000000002</v>
      </c>
      <c r="AW418" s="17">
        <f t="shared" si="2885"/>
        <v>11461.45</v>
      </c>
      <c r="AX418" s="17">
        <f t="shared" si="2885"/>
        <v>11162.130000000001</v>
      </c>
      <c r="AY418" s="17">
        <f t="shared" si="2885"/>
        <v>10864.510000000002</v>
      </c>
      <c r="AZ418" s="17">
        <f t="shared" si="2885"/>
        <v>10568.61</v>
      </c>
      <c r="BA418" s="17">
        <f t="shared" si="2885"/>
        <v>10278.260000000002</v>
      </c>
      <c r="BB418" s="17">
        <f t="shared" si="2885"/>
        <v>9992.4800000000032</v>
      </c>
      <c r="BC418" s="17">
        <f t="shared" si="2885"/>
        <v>9708.4800000000032</v>
      </c>
      <c r="BD418" s="17">
        <f t="shared" si="2885"/>
        <v>9430.1000000000022</v>
      </c>
      <c r="BE418" s="17">
        <f t="shared" si="2885"/>
        <v>9153.52</v>
      </c>
      <c r="BF418" s="17">
        <f t="shared" si="2885"/>
        <v>8882.6000000000022</v>
      </c>
      <c r="BG418" s="17">
        <f t="shared" si="2885"/>
        <v>8616.36</v>
      </c>
      <c r="BH418" s="17">
        <f t="shared" si="2885"/>
        <v>8360.57</v>
      </c>
      <c r="BI418" s="17">
        <f t="shared" si="2885"/>
        <v>8110.5400000000009</v>
      </c>
      <c r="BJ418" s="17">
        <f t="shared" si="2885"/>
        <v>7865.2900000000009</v>
      </c>
      <c r="BK418" s="17">
        <f t="shared" si="2885"/>
        <v>7621.9599999999991</v>
      </c>
      <c r="BL418" s="17">
        <f t="shared" si="2885"/>
        <v>7384.4500000000007</v>
      </c>
      <c r="BM418" s="17">
        <f t="shared" si="2885"/>
        <v>7148.8899999999994</v>
      </c>
      <c r="BN418" s="17">
        <f t="shared" si="2885"/>
        <v>6918.2099999999991</v>
      </c>
      <c r="BO418" s="17">
        <f t="shared" si="2885"/>
        <v>6690.52</v>
      </c>
      <c r="BP418" s="17">
        <f t="shared" si="2885"/>
        <v>6467.7400000000016</v>
      </c>
      <c r="BQ418" s="17">
        <f t="shared" si="2885"/>
        <v>6250.91</v>
      </c>
      <c r="BR418" s="17">
        <f t="shared" si="2885"/>
        <v>6044.9199999999983</v>
      </c>
      <c r="BS418" s="17">
        <f t="shared" si="2885"/>
        <v>5843.9499999999971</v>
      </c>
      <c r="BT418" s="17">
        <f t="shared" si="2885"/>
        <v>5649.0299999999988</v>
      </c>
      <c r="BU418" s="17">
        <f t="shared" ref="BU418:CO418" si="2886">BU395+BU410</f>
        <v>5456.2099999999991</v>
      </c>
      <c r="BV418" s="17">
        <f t="shared" si="2886"/>
        <v>5265.5099999999984</v>
      </c>
      <c r="BW418" s="17">
        <f t="shared" si="2886"/>
        <v>5083.8999999999978</v>
      </c>
      <c r="BX418" s="17">
        <f t="shared" si="2886"/>
        <v>4904.4499999999971</v>
      </c>
      <c r="BY418" s="17">
        <f t="shared" si="2886"/>
        <v>4736.1599999999962</v>
      </c>
      <c r="BZ418" s="17">
        <f t="shared" si="2886"/>
        <v>4571.0799999999945</v>
      </c>
      <c r="CA418" s="17">
        <f t="shared" si="2886"/>
        <v>4411.2299999999959</v>
      </c>
      <c r="CB418" s="17">
        <f t="shared" si="2886"/>
        <v>4254.6099999999969</v>
      </c>
      <c r="CC418" s="17">
        <f t="shared" si="2886"/>
        <v>4103.2699999999968</v>
      </c>
      <c r="CD418" s="17">
        <f t="shared" si="2886"/>
        <v>3957.2299999999959</v>
      </c>
      <c r="CE418" s="17">
        <f t="shared" si="2886"/>
        <v>3823.6099999999969</v>
      </c>
      <c r="CF418" s="17">
        <f t="shared" si="2886"/>
        <v>3692.3199999999961</v>
      </c>
      <c r="CG418" s="17">
        <f t="shared" si="2886"/>
        <v>3563.3799999999974</v>
      </c>
      <c r="CH418" s="17">
        <f t="shared" si="2886"/>
        <v>3437.7899999999972</v>
      </c>
      <c r="CI418" s="17">
        <f t="shared" si="2886"/>
        <v>3314.5799999999981</v>
      </c>
      <c r="CJ418" s="17">
        <f t="shared" si="2886"/>
        <v>3203.9799999999996</v>
      </c>
      <c r="CK418" s="17">
        <f t="shared" si="2886"/>
        <v>3095.8100000000013</v>
      </c>
      <c r="CL418" s="17">
        <f t="shared" si="2886"/>
        <v>2990.0699999999997</v>
      </c>
      <c r="CM418" s="17">
        <f t="shared" si="2886"/>
        <v>2887.7799999999988</v>
      </c>
      <c r="CN418" s="17">
        <f t="shared" si="2886"/>
        <v>2794.1699999999983</v>
      </c>
      <c r="CO418" s="17">
        <f t="shared" si="2886"/>
        <v>2704.0599999999977</v>
      </c>
    </row>
    <row r="419" spans="2:93">
      <c r="B419" s="556" t="s">
        <v>1999</v>
      </c>
      <c r="C419" s="634" t="s">
        <v>2005</v>
      </c>
      <c r="D419" s="634"/>
      <c r="H419" s="17">
        <f>H407+H415</f>
        <v>25289.420000000002</v>
      </c>
      <c r="I419" s="17">
        <f t="shared" ref="I419:BT419" si="2887">I407+I415</f>
        <v>24921.660000000003</v>
      </c>
      <c r="J419" s="17">
        <f t="shared" si="2887"/>
        <v>24556.2</v>
      </c>
      <c r="K419" s="17">
        <f t="shared" si="2887"/>
        <v>24192.06</v>
      </c>
      <c r="L419" s="17">
        <f t="shared" si="2887"/>
        <v>23829.25</v>
      </c>
      <c r="M419" s="17">
        <f t="shared" si="2887"/>
        <v>23466.22</v>
      </c>
      <c r="N419" s="17">
        <f t="shared" si="2887"/>
        <v>23104.530000000002</v>
      </c>
      <c r="O419" s="17">
        <f t="shared" si="2887"/>
        <v>22736.47</v>
      </c>
      <c r="P419" s="17">
        <f t="shared" si="2887"/>
        <v>22370.75</v>
      </c>
      <c r="Q419" s="17">
        <f t="shared" si="2887"/>
        <v>22006.36</v>
      </c>
      <c r="R419" s="17">
        <f t="shared" si="2887"/>
        <v>21643.33</v>
      </c>
      <c r="S419" s="17">
        <f t="shared" si="2887"/>
        <v>21282.670000000002</v>
      </c>
      <c r="T419" s="17">
        <f t="shared" si="2887"/>
        <v>20923.38</v>
      </c>
      <c r="U419" s="17">
        <f t="shared" si="2887"/>
        <v>20565.480000000003</v>
      </c>
      <c r="V419" s="17">
        <f t="shared" si="2887"/>
        <v>20207.350000000002</v>
      </c>
      <c r="W419" s="17">
        <f t="shared" si="2887"/>
        <v>19845.370000000003</v>
      </c>
      <c r="X419" s="17">
        <f t="shared" si="2887"/>
        <v>19482.160000000003</v>
      </c>
      <c r="Y419" s="17">
        <f t="shared" si="2887"/>
        <v>19123.990000000002</v>
      </c>
      <c r="Z419" s="17">
        <f t="shared" si="2887"/>
        <v>18767.230000000003</v>
      </c>
      <c r="AA419" s="17">
        <f t="shared" si="2887"/>
        <v>18411.900000000001</v>
      </c>
      <c r="AB419" s="17">
        <f t="shared" si="2887"/>
        <v>18059</v>
      </c>
      <c r="AC419" s="17">
        <f t="shared" si="2887"/>
        <v>17707.54</v>
      </c>
      <c r="AD419" s="17">
        <f t="shared" si="2887"/>
        <v>17357.530000000002</v>
      </c>
      <c r="AE419" s="17">
        <f t="shared" si="2887"/>
        <v>17010</v>
      </c>
      <c r="AF419" s="17">
        <f t="shared" si="2887"/>
        <v>16663.940000000002</v>
      </c>
      <c r="AG419" s="17">
        <f t="shared" si="2887"/>
        <v>16319.370000000003</v>
      </c>
      <c r="AH419" s="17">
        <f t="shared" si="2887"/>
        <v>15977.290000000003</v>
      </c>
      <c r="AI419" s="17">
        <f t="shared" si="2887"/>
        <v>15636.710000000003</v>
      </c>
      <c r="AJ419" s="17">
        <f t="shared" si="2887"/>
        <v>15300.360000000002</v>
      </c>
      <c r="AK419" s="17">
        <f t="shared" si="2887"/>
        <v>14966.550000000003</v>
      </c>
      <c r="AL419" s="17">
        <f t="shared" si="2887"/>
        <v>14634.290000000003</v>
      </c>
      <c r="AM419" s="17">
        <f t="shared" si="2887"/>
        <v>14303.590000000002</v>
      </c>
      <c r="AN419" s="17">
        <f t="shared" si="2887"/>
        <v>13978.190000000002</v>
      </c>
      <c r="AO419" s="17">
        <f t="shared" si="2887"/>
        <v>13654.370000000003</v>
      </c>
      <c r="AP419" s="17">
        <f t="shared" si="2887"/>
        <v>13332.150000000003</v>
      </c>
      <c r="AQ419" s="17">
        <f t="shared" si="2887"/>
        <v>13012.540000000003</v>
      </c>
      <c r="AR419" s="17">
        <f t="shared" si="2887"/>
        <v>12697.310000000003</v>
      </c>
      <c r="AS419" s="17">
        <f t="shared" si="2887"/>
        <v>12383.720000000003</v>
      </c>
      <c r="AT419" s="17">
        <f t="shared" si="2887"/>
        <v>12072.770000000002</v>
      </c>
      <c r="AU419" s="17">
        <f t="shared" si="2887"/>
        <v>11766.270000000002</v>
      </c>
      <c r="AV419" s="17">
        <f t="shared" si="2887"/>
        <v>11461.45</v>
      </c>
      <c r="AW419" s="17">
        <f t="shared" si="2887"/>
        <v>11162.130000000001</v>
      </c>
      <c r="AX419" s="17">
        <f t="shared" si="2887"/>
        <v>10864.510000000002</v>
      </c>
      <c r="AY419" s="17">
        <f t="shared" si="2887"/>
        <v>10568.61</v>
      </c>
      <c r="AZ419" s="17">
        <f t="shared" si="2887"/>
        <v>10278.260000000002</v>
      </c>
      <c r="BA419" s="17">
        <f t="shared" si="2887"/>
        <v>9992.4800000000032</v>
      </c>
      <c r="BB419" s="17">
        <f t="shared" si="2887"/>
        <v>9708.4800000000032</v>
      </c>
      <c r="BC419" s="17">
        <f t="shared" si="2887"/>
        <v>9430.1000000000022</v>
      </c>
      <c r="BD419" s="17">
        <f t="shared" si="2887"/>
        <v>9153.52</v>
      </c>
      <c r="BE419" s="17">
        <f t="shared" si="2887"/>
        <v>8882.6000000000022</v>
      </c>
      <c r="BF419" s="17">
        <f t="shared" si="2887"/>
        <v>8616.36</v>
      </c>
      <c r="BG419" s="17">
        <f t="shared" si="2887"/>
        <v>8360.57</v>
      </c>
      <c r="BH419" s="17">
        <f t="shared" si="2887"/>
        <v>8110.5400000000009</v>
      </c>
      <c r="BI419" s="17">
        <f t="shared" si="2887"/>
        <v>7865.2900000000009</v>
      </c>
      <c r="BJ419" s="17">
        <f t="shared" si="2887"/>
        <v>7621.9599999999991</v>
      </c>
      <c r="BK419" s="17">
        <f t="shared" si="2887"/>
        <v>7384.4500000000007</v>
      </c>
      <c r="BL419" s="17">
        <f t="shared" si="2887"/>
        <v>7148.8899999999994</v>
      </c>
      <c r="BM419" s="17">
        <f t="shared" si="2887"/>
        <v>6918.2099999999991</v>
      </c>
      <c r="BN419" s="17">
        <f t="shared" si="2887"/>
        <v>6690.52</v>
      </c>
      <c r="BO419" s="17">
        <f t="shared" si="2887"/>
        <v>6467.7400000000016</v>
      </c>
      <c r="BP419" s="17">
        <f t="shared" si="2887"/>
        <v>6250.91</v>
      </c>
      <c r="BQ419" s="17">
        <f t="shared" si="2887"/>
        <v>6044.9199999999983</v>
      </c>
      <c r="BR419" s="17">
        <f t="shared" si="2887"/>
        <v>5843.9499999999971</v>
      </c>
      <c r="BS419" s="17">
        <f t="shared" si="2887"/>
        <v>5649.0299999999988</v>
      </c>
      <c r="BT419" s="17">
        <f t="shared" si="2887"/>
        <v>5456.2099999999991</v>
      </c>
      <c r="BU419" s="17">
        <f t="shared" ref="BU419:CO419" si="2888">BU407+BU415</f>
        <v>5265.5099999999984</v>
      </c>
      <c r="BV419" s="17">
        <f t="shared" si="2888"/>
        <v>5083.8999999999978</v>
      </c>
      <c r="BW419" s="17">
        <f t="shared" si="2888"/>
        <v>4904.4499999999971</v>
      </c>
      <c r="BX419" s="17">
        <f t="shared" si="2888"/>
        <v>4736.1599999999962</v>
      </c>
      <c r="BY419" s="17">
        <f t="shared" si="2888"/>
        <v>4571.0799999999945</v>
      </c>
      <c r="BZ419" s="17">
        <f t="shared" si="2888"/>
        <v>4411.2299999999959</v>
      </c>
      <c r="CA419" s="17">
        <f t="shared" si="2888"/>
        <v>4254.6099999999969</v>
      </c>
      <c r="CB419" s="17">
        <f t="shared" si="2888"/>
        <v>4103.2699999999968</v>
      </c>
      <c r="CC419" s="17">
        <f t="shared" si="2888"/>
        <v>3957.2299999999959</v>
      </c>
      <c r="CD419" s="17">
        <f t="shared" si="2888"/>
        <v>3823.6099999999969</v>
      </c>
      <c r="CE419" s="17">
        <f t="shared" si="2888"/>
        <v>3692.3199999999961</v>
      </c>
      <c r="CF419" s="17">
        <f t="shared" si="2888"/>
        <v>3563.3799999999974</v>
      </c>
      <c r="CG419" s="17">
        <f t="shared" si="2888"/>
        <v>3437.7899999999972</v>
      </c>
      <c r="CH419" s="17">
        <f t="shared" si="2888"/>
        <v>3314.5799999999981</v>
      </c>
      <c r="CI419" s="17">
        <f t="shared" si="2888"/>
        <v>3203.9799999999996</v>
      </c>
      <c r="CJ419" s="17">
        <f t="shared" si="2888"/>
        <v>3095.8100000000013</v>
      </c>
      <c r="CK419" s="17">
        <f t="shared" si="2888"/>
        <v>2990.0699999999997</v>
      </c>
      <c r="CL419" s="17">
        <f t="shared" si="2888"/>
        <v>2887.7799999999988</v>
      </c>
      <c r="CM419" s="17">
        <f t="shared" si="2888"/>
        <v>2794.1699999999983</v>
      </c>
      <c r="CN419" s="17">
        <f t="shared" si="2888"/>
        <v>2704.0599999999977</v>
      </c>
      <c r="CO419" s="17">
        <f t="shared" si="2888"/>
        <v>2616.4499999999971</v>
      </c>
    </row>
    <row r="420" spans="2:93">
      <c r="B420" s="556" t="s">
        <v>2008</v>
      </c>
      <c r="C420" s="634" t="s">
        <v>2005</v>
      </c>
      <c r="D420" s="634"/>
      <c r="H420" s="26">
        <f>H415/H407</f>
        <v>0</v>
      </c>
      <c r="I420" s="26">
        <f t="shared" ref="I420:BT420" si="2889">I415/I407</f>
        <v>-1.6990882921630361E-2</v>
      </c>
      <c r="J420" s="26">
        <f t="shared" si="2889"/>
        <v>-3.3845049774909292E-2</v>
      </c>
      <c r="K420" s="26">
        <f t="shared" si="2889"/>
        <v>-5.0525482919155928E-2</v>
      </c>
      <c r="L420" s="26">
        <f t="shared" si="2889"/>
        <v>-6.7071561739255714E-2</v>
      </c>
      <c r="M420" s="26">
        <f t="shared" si="2889"/>
        <v>-8.35806020521416E-2</v>
      </c>
      <c r="N420" s="26">
        <f t="shared" si="2889"/>
        <v>-9.9955123445584437E-2</v>
      </c>
      <c r="O420" s="26">
        <f t="shared" si="2889"/>
        <v>-0.11649572828919399</v>
      </c>
      <c r="P420" s="26">
        <f t="shared" si="2889"/>
        <v>-0.13289717365739229</v>
      </c>
      <c r="Q420" s="26">
        <f t="shared" si="2889"/>
        <v>-0.14916475992889072</v>
      </c>
      <c r="R420" s="26">
        <f t="shared" si="2889"/>
        <v>-0.16526614425406561</v>
      </c>
      <c r="S420" s="26">
        <f t="shared" si="2889"/>
        <v>-0.18122855707329008</v>
      </c>
      <c r="T420" s="26">
        <f t="shared" si="2889"/>
        <v>-0.19705876258038668</v>
      </c>
      <c r="U420" s="26">
        <f t="shared" si="2889"/>
        <v>-0.21275698204905785</v>
      </c>
      <c r="V420" s="26">
        <f t="shared" si="2889"/>
        <v>-0.22841552046589803</v>
      </c>
      <c r="W420" s="26">
        <f t="shared" si="2889"/>
        <v>-0.24414197144818095</v>
      </c>
      <c r="X420" s="26">
        <f t="shared" si="2889"/>
        <v>-0.25980816415543517</v>
      </c>
      <c r="Y420" s="26">
        <f t="shared" si="2889"/>
        <v>-0.27523362396262924</v>
      </c>
      <c r="Z420" s="26">
        <f t="shared" si="2889"/>
        <v>-0.29052880606008824</v>
      </c>
      <c r="AA420" s="26">
        <f t="shared" si="2889"/>
        <v>-0.30569392897465231</v>
      </c>
      <c r="AB420" s="26">
        <f t="shared" si="2889"/>
        <v>-0.32071789725345695</v>
      </c>
      <c r="AC420" s="26">
        <f t="shared" si="2889"/>
        <v>-0.33561230087174065</v>
      </c>
      <c r="AD420" s="26">
        <f t="shared" si="2889"/>
        <v>-0.35035342658735058</v>
      </c>
      <c r="AE420" s="26">
        <f t="shared" si="2889"/>
        <v>-0.36495302295054544</v>
      </c>
      <c r="AF420" s="26">
        <f t="shared" si="2889"/>
        <v>-0.37942502016578017</v>
      </c>
      <c r="AG420" s="26">
        <f t="shared" si="2889"/>
        <v>-0.39376962802318916</v>
      </c>
      <c r="AH420" s="26">
        <f t="shared" si="2889"/>
        <v>-0.40797267764017453</v>
      </c>
      <c r="AI420" s="26">
        <f t="shared" si="2889"/>
        <v>-0.42204889075830271</v>
      </c>
      <c r="AJ420" s="26">
        <f t="shared" si="2889"/>
        <v>-0.43587777196872546</v>
      </c>
      <c r="AK420" s="26">
        <f t="shared" si="2889"/>
        <v>-0.44956532484603023</v>
      </c>
      <c r="AL420" s="26">
        <f t="shared" si="2889"/>
        <v>-0.46312772347039916</v>
      </c>
      <c r="AM420" s="26">
        <f t="shared" si="2889"/>
        <v>-0.47656553621001213</v>
      </c>
      <c r="AN420" s="26">
        <f t="shared" si="2889"/>
        <v>-0.48976179229958872</v>
      </c>
      <c r="AO420" s="26">
        <f t="shared" si="2889"/>
        <v>-0.50283421241009274</v>
      </c>
      <c r="AP420" s="26">
        <f t="shared" si="2889"/>
        <v>-0.51576541401010145</v>
      </c>
      <c r="AQ420" s="26">
        <f t="shared" si="2889"/>
        <v>-0.52855541490256652</v>
      </c>
      <c r="AR420" s="26">
        <f t="shared" si="2889"/>
        <v>-0.54112333676178381</v>
      </c>
      <c r="AS420" s="26">
        <f t="shared" si="2889"/>
        <v>-0.55356961320748588</v>
      </c>
      <c r="AT420" s="26">
        <f t="shared" si="2889"/>
        <v>-0.56587480069703</v>
      </c>
      <c r="AU420" s="26">
        <f t="shared" si="2889"/>
        <v>-0.57794344155802224</v>
      </c>
      <c r="AV420" s="26">
        <f t="shared" si="2889"/>
        <v>-0.58989237646981363</v>
      </c>
      <c r="AW420" s="26">
        <f t="shared" si="2889"/>
        <v>-0.60160036148938767</v>
      </c>
      <c r="AX420" s="26">
        <f t="shared" si="2889"/>
        <v>-0.61318946346798664</v>
      </c>
      <c r="AY420" s="26">
        <f t="shared" si="2889"/>
        <v>-0.6246598587512634</v>
      </c>
      <c r="AZ420" s="26">
        <f t="shared" si="2889"/>
        <v>-0.63588964596672426</v>
      </c>
      <c r="BA420" s="26">
        <f t="shared" si="2889"/>
        <v>-0.64688911960455731</v>
      </c>
      <c r="BB420" s="26">
        <f t="shared" si="2889"/>
        <v>-0.65777156429579076</v>
      </c>
      <c r="BC420" s="26">
        <f t="shared" si="2889"/>
        <v>-0.66841447540069376</v>
      </c>
      <c r="BD420" s="26">
        <f t="shared" si="2889"/>
        <v>-0.67894124323668326</v>
      </c>
      <c r="BE420" s="26">
        <f t="shared" si="2889"/>
        <v>-0.68922855377536252</v>
      </c>
      <c r="BF420" s="26">
        <f t="shared" si="2889"/>
        <v>-0.69930084084759003</v>
      </c>
      <c r="BG420" s="26">
        <f t="shared" si="2889"/>
        <v>-0.70894872903511941</v>
      </c>
      <c r="BH420" s="26">
        <f t="shared" si="2889"/>
        <v>-0.7183587974200466</v>
      </c>
      <c r="BI420" s="26">
        <f t="shared" si="2889"/>
        <v>-0.72755635547925801</v>
      </c>
      <c r="BJ420" s="26">
        <f t="shared" si="2889"/>
        <v>-0.73664180955875702</v>
      </c>
      <c r="BK420" s="26">
        <f t="shared" si="2889"/>
        <v>-0.74549034583493312</v>
      </c>
      <c r="BL420" s="26">
        <f t="shared" si="2889"/>
        <v>-0.7542189791662226</v>
      </c>
      <c r="BM420" s="26">
        <f t="shared" si="2889"/>
        <v>-0.7627371441936841</v>
      </c>
      <c r="BN420" s="26">
        <f t="shared" si="2889"/>
        <v>-0.77111888509008453</v>
      </c>
      <c r="BO420" s="26">
        <f t="shared" si="2889"/>
        <v>-0.77929131509854144</v>
      </c>
      <c r="BP420" s="26">
        <f t="shared" si="2889"/>
        <v>-0.78722783594216439</v>
      </c>
      <c r="BQ420" s="26">
        <f t="shared" si="2889"/>
        <v>-0.79475642409010883</v>
      </c>
      <c r="BR420" s="26">
        <f t="shared" si="2889"/>
        <v>-0.80207055479651101</v>
      </c>
      <c r="BS420" s="26">
        <f t="shared" si="2889"/>
        <v>-0.80915065227629468</v>
      </c>
      <c r="BT420" s="26">
        <f t="shared" si="2889"/>
        <v>-0.8161246664523335</v>
      </c>
      <c r="BU420" s="26">
        <f t="shared" ref="BU420:CO420" si="2890">BU415/BU407</f>
        <v>-0.8229927166792953</v>
      </c>
      <c r="BV420" s="26">
        <f t="shared" si="2890"/>
        <v>-0.82952758360991508</v>
      </c>
      <c r="BW420" s="26">
        <f t="shared" si="2890"/>
        <v>-0.83595193003041846</v>
      </c>
      <c r="BX420" s="26">
        <f t="shared" si="2890"/>
        <v>-0.84197218457399015</v>
      </c>
      <c r="BY420" s="26">
        <f t="shared" si="2890"/>
        <v>-0.847861005104938</v>
      </c>
      <c r="BZ420" s="26">
        <f t="shared" si="2890"/>
        <v>-0.85354686289235027</v>
      </c>
      <c r="CA420" s="26">
        <f t="shared" si="2890"/>
        <v>-0.8591021717143954</v>
      </c>
      <c r="CB420" s="26">
        <f t="shared" si="2890"/>
        <v>-0.86445517074617761</v>
      </c>
      <c r="CC420" s="26">
        <f t="shared" si="2890"/>
        <v>-0.86960242419289691</v>
      </c>
      <c r="CD420" s="26">
        <f t="shared" si="2890"/>
        <v>-0.87432017833629494</v>
      </c>
      <c r="CE420" s="26">
        <f t="shared" si="2890"/>
        <v>-0.87893802570671853</v>
      </c>
      <c r="CF420" s="26">
        <f t="shared" si="2890"/>
        <v>-0.88345605718580489</v>
      </c>
      <c r="CG420" s="26">
        <f t="shared" si="2890"/>
        <v>-0.88784604934944789</v>
      </c>
      <c r="CH420" s="26">
        <f t="shared" si="2890"/>
        <v>-0.89213308071160191</v>
      </c>
      <c r="CI420" s="26">
        <f t="shared" si="2890"/>
        <v>-0.89599297785909104</v>
      </c>
      <c r="CJ420" s="26">
        <f t="shared" si="2890"/>
        <v>-0.89975494148450796</v>
      </c>
      <c r="CK420" s="26">
        <f t="shared" si="2890"/>
        <v>-0.90341970230708457</v>
      </c>
      <c r="CL420" s="26">
        <f t="shared" si="2890"/>
        <v>-0.90695811700843698</v>
      </c>
      <c r="CM420" s="26">
        <f t="shared" si="2890"/>
        <v>-0.91019694405359319</v>
      </c>
      <c r="CN420" s="26">
        <f t="shared" si="2890"/>
        <v>-0.91331034911686881</v>
      </c>
      <c r="CO420" s="26">
        <f t="shared" si="2890"/>
        <v>-0.916328274452342</v>
      </c>
    </row>
    <row r="421" spans="2:93">
      <c r="B421" s="556"/>
      <c r="C421" s="634"/>
      <c r="D421" s="634"/>
      <c r="H421" s="556"/>
      <c r="I421" s="556"/>
      <c r="J421" s="556"/>
      <c r="K421" s="556"/>
      <c r="L421" s="556"/>
      <c r="AK421" s="556"/>
      <c r="AL421" s="556"/>
      <c r="AM421" s="556"/>
      <c r="AN421" s="556"/>
      <c r="AO421" s="556"/>
      <c r="AP421" s="556"/>
      <c r="AQ421" s="556"/>
      <c r="AR421" s="556"/>
      <c r="AS421" s="556"/>
      <c r="AT421" s="556"/>
      <c r="AU421" s="556"/>
      <c r="AV421" s="556"/>
      <c r="AW421" s="556"/>
      <c r="AX421" s="556"/>
      <c r="AY421" s="556"/>
      <c r="AZ421" s="556"/>
      <c r="BA421" s="556"/>
      <c r="BB421" s="556"/>
      <c r="BC421" s="556"/>
      <c r="BD421" s="556"/>
      <c r="BE421" s="556"/>
      <c r="BF421" s="556"/>
      <c r="BG421" s="556"/>
      <c r="BH421" s="556"/>
      <c r="BI421" s="556"/>
      <c r="BJ421" s="556"/>
      <c r="BK421" s="556"/>
      <c r="BL421" s="556"/>
      <c r="BM421" s="556"/>
      <c r="BN421" s="556"/>
      <c r="BO421" s="556"/>
      <c r="BP421" s="556"/>
      <c r="BQ421" s="556"/>
      <c r="BR421" s="556"/>
      <c r="BS421" s="556"/>
      <c r="BT421" s="556"/>
      <c r="BU421" s="556"/>
      <c r="BV421" s="556"/>
      <c r="BW421" s="556"/>
      <c r="BX421" s="556"/>
      <c r="BY421" s="556"/>
      <c r="BZ421" s="556"/>
      <c r="CA421" s="556"/>
      <c r="CB421" s="556"/>
      <c r="CC421" s="556"/>
      <c r="CD421" s="556"/>
      <c r="CE421" s="556"/>
      <c r="CF421" s="556"/>
      <c r="CG421" s="556"/>
      <c r="CH421" s="556"/>
      <c r="CI421" s="556"/>
      <c r="CJ421" s="556"/>
      <c r="CK421" s="556"/>
      <c r="CL421" s="556"/>
      <c r="CM421" s="556"/>
      <c r="CN421" s="556"/>
      <c r="CO421" s="556"/>
    </row>
    <row r="422" spans="2:93">
      <c r="B422" s="556"/>
      <c r="C422" s="634"/>
      <c r="D422" s="634"/>
      <c r="H422" s="556"/>
      <c r="I422" s="556"/>
      <c r="J422" s="556"/>
      <c r="K422" s="556"/>
      <c r="L422" s="556"/>
      <c r="AK422" s="556"/>
      <c r="AL422" s="556"/>
      <c r="AM422" s="556"/>
      <c r="AN422" s="556"/>
      <c r="AO422" s="556"/>
      <c r="AP422" s="556"/>
      <c r="AQ422" s="556"/>
      <c r="AR422" s="556"/>
      <c r="AS422" s="556"/>
      <c r="AT422" s="556"/>
      <c r="AU422" s="556"/>
      <c r="AV422" s="556"/>
      <c r="AW422" s="556"/>
      <c r="AX422" s="556"/>
      <c r="AY422" s="556"/>
      <c r="AZ422" s="556"/>
      <c r="BA422" s="556"/>
      <c r="BB422" s="556"/>
      <c r="BC422" s="556"/>
      <c r="BD422" s="556"/>
      <c r="BE422" s="556"/>
      <c r="BF422" s="556"/>
      <c r="BG422" s="556"/>
      <c r="BH422" s="556"/>
      <c r="BI422" s="556"/>
      <c r="BJ422" s="556"/>
      <c r="BK422" s="556"/>
      <c r="BL422" s="556"/>
      <c r="BM422" s="556"/>
      <c r="BN422" s="556"/>
      <c r="BO422" s="556"/>
      <c r="BP422" s="556"/>
      <c r="BQ422" s="556"/>
      <c r="BR422" s="556"/>
      <c r="BS422" s="556"/>
      <c r="BT422" s="556"/>
      <c r="BU422" s="556"/>
      <c r="BV422" s="556"/>
      <c r="BW422" s="556"/>
      <c r="BX422" s="556"/>
      <c r="BY422" s="556"/>
      <c r="BZ422" s="556"/>
      <c r="CA422" s="556"/>
      <c r="CB422" s="556"/>
      <c r="CC422" s="556"/>
      <c r="CD422" s="556"/>
      <c r="CE422" s="556"/>
      <c r="CF422" s="556"/>
      <c r="CG422" s="556"/>
      <c r="CH422" s="556"/>
      <c r="CI422" s="556"/>
      <c r="CJ422" s="556"/>
      <c r="CK422" s="556"/>
      <c r="CL422" s="556"/>
      <c r="CM422" s="556"/>
      <c r="CN422" s="556"/>
      <c r="CO422" s="556"/>
    </row>
    <row r="423" spans="2:93">
      <c r="B423" s="46" t="s">
        <v>1991</v>
      </c>
      <c r="C423" s="634"/>
      <c r="D423" s="634"/>
      <c r="H423" s="556"/>
      <c r="I423" s="556"/>
      <c r="J423" s="556"/>
      <c r="K423" s="556"/>
      <c r="L423" s="556"/>
      <c r="AK423" s="556"/>
      <c r="AL423" s="556"/>
      <c r="AM423" s="556"/>
      <c r="AN423" s="556"/>
      <c r="AO423" s="556"/>
      <c r="AP423" s="556"/>
      <c r="AQ423" s="556"/>
      <c r="AR423" s="556"/>
      <c r="AS423" s="556"/>
      <c r="AT423" s="556"/>
      <c r="AU423" s="556"/>
      <c r="AV423" s="556"/>
      <c r="AW423" s="556"/>
      <c r="AX423" s="556"/>
      <c r="AY423" s="556"/>
      <c r="AZ423" s="556"/>
      <c r="BA423" s="556"/>
      <c r="BB423" s="556"/>
      <c r="BC423" s="556"/>
      <c r="BD423" s="556"/>
      <c r="BE423" s="556"/>
      <c r="BF423" s="556"/>
      <c r="BG423" s="556"/>
      <c r="BH423" s="556"/>
      <c r="BI423" s="556"/>
      <c r="BJ423" s="556"/>
      <c r="BK423" s="556"/>
      <c r="BL423" s="556"/>
      <c r="BM423" s="556"/>
      <c r="BN423" s="556"/>
      <c r="BO423" s="556"/>
      <c r="BP423" s="556"/>
      <c r="BQ423" s="556"/>
      <c r="BR423" s="556"/>
      <c r="BS423" s="556"/>
      <c r="BT423" s="556"/>
      <c r="BU423" s="556"/>
      <c r="BV423" s="556"/>
      <c r="BW423" s="556"/>
      <c r="BX423" s="556"/>
      <c r="BY423" s="556"/>
      <c r="BZ423" s="556"/>
      <c r="CA423" s="556"/>
      <c r="CB423" s="556"/>
      <c r="CC423" s="556"/>
      <c r="CD423" s="556"/>
      <c r="CE423" s="556"/>
      <c r="CF423" s="556"/>
      <c r="CG423" s="556"/>
      <c r="CH423" s="556"/>
      <c r="CI423" s="556"/>
      <c r="CJ423" s="556"/>
      <c r="CK423" s="556"/>
      <c r="CL423" s="556"/>
      <c r="CM423" s="556"/>
      <c r="CN423" s="556"/>
      <c r="CO423" s="556"/>
    </row>
    <row r="424" spans="2:93">
      <c r="B424" s="556"/>
      <c r="C424" s="556" t="s">
        <v>1975</v>
      </c>
      <c r="D424" s="556" t="s">
        <v>1982</v>
      </c>
      <c r="E424" s="556"/>
      <c r="F424" s="556"/>
      <c r="G424" s="556"/>
      <c r="H424" s="556"/>
      <c r="I424" s="556"/>
      <c r="J424" s="556"/>
      <c r="K424" s="556"/>
      <c r="L424" s="556"/>
      <c r="AK424" s="556"/>
      <c r="AL424" s="556"/>
      <c r="AM424" s="556"/>
      <c r="AN424" s="556"/>
      <c r="AO424" s="556"/>
      <c r="AP424" s="556"/>
      <c r="AQ424" s="556"/>
      <c r="AR424" s="556"/>
      <c r="AS424" s="556"/>
      <c r="AT424" s="556"/>
      <c r="AU424" s="556"/>
      <c r="AV424" s="556"/>
      <c r="AW424" s="556"/>
      <c r="AX424" s="556"/>
      <c r="AY424" s="556"/>
      <c r="AZ424" s="556"/>
      <c r="BA424" s="556"/>
      <c r="BB424" s="556"/>
      <c r="BC424" s="556"/>
      <c r="BD424" s="556"/>
      <c r="BE424" s="556"/>
      <c r="BF424" s="556"/>
      <c r="BG424" s="556"/>
      <c r="BH424" s="556"/>
      <c r="BI424" s="556"/>
      <c r="BJ424" s="556"/>
      <c r="BK424" s="556"/>
      <c r="BL424" s="556"/>
      <c r="BM424" s="556"/>
      <c r="BN424" s="556"/>
      <c r="BO424" s="556"/>
      <c r="BP424" s="556"/>
      <c r="BQ424" s="556"/>
      <c r="BR424" s="556"/>
      <c r="BS424" s="556"/>
      <c r="BT424" s="556"/>
      <c r="BU424" s="556"/>
      <c r="BV424" s="556"/>
      <c r="BW424" s="556"/>
      <c r="BX424" s="556"/>
      <c r="BY424" s="556"/>
      <c r="BZ424" s="556"/>
      <c r="CA424" s="556"/>
      <c r="CB424" s="556"/>
      <c r="CC424" s="556"/>
      <c r="CD424" s="556"/>
      <c r="CE424" s="556"/>
      <c r="CF424" s="556"/>
      <c r="CG424" s="556"/>
      <c r="CH424" s="556"/>
      <c r="CI424" s="556"/>
      <c r="CJ424" s="556"/>
      <c r="CK424" s="556"/>
      <c r="CL424" s="556"/>
      <c r="CM424" s="556"/>
      <c r="CN424" s="556"/>
      <c r="CO424" s="556"/>
    </row>
    <row r="425" spans="2:93">
      <c r="B425" s="556"/>
      <c r="C425" s="556" t="s">
        <v>1976</v>
      </c>
      <c r="D425" s="556" t="s">
        <v>737</v>
      </c>
      <c r="E425" s="556"/>
      <c r="F425" s="556"/>
      <c r="G425" s="556"/>
      <c r="H425" s="556">
        <v>0</v>
      </c>
      <c r="I425" s="556">
        <v>1</v>
      </c>
      <c r="J425" s="556">
        <v>2</v>
      </c>
      <c r="K425" s="556">
        <v>3</v>
      </c>
      <c r="L425" s="556">
        <v>4</v>
      </c>
      <c r="M425" s="556">
        <v>5</v>
      </c>
      <c r="N425" s="556">
        <v>6</v>
      </c>
      <c r="O425" s="556">
        <v>7</v>
      </c>
      <c r="P425" s="556">
        <v>8</v>
      </c>
      <c r="Q425" s="556">
        <v>9</v>
      </c>
      <c r="R425" s="556">
        <v>10</v>
      </c>
      <c r="S425" s="556">
        <v>11</v>
      </c>
      <c r="T425" s="556">
        <v>12</v>
      </c>
      <c r="U425" s="556">
        <v>13</v>
      </c>
      <c r="V425" s="556">
        <v>14</v>
      </c>
      <c r="W425" s="556">
        <v>15</v>
      </c>
      <c r="X425" s="556">
        <v>16</v>
      </c>
      <c r="Y425" s="556">
        <v>17</v>
      </c>
      <c r="Z425" s="556">
        <v>18</v>
      </c>
      <c r="AA425" s="556">
        <v>19</v>
      </c>
      <c r="AB425" s="556">
        <v>20</v>
      </c>
      <c r="AC425" s="556">
        <v>21</v>
      </c>
      <c r="AD425" s="556">
        <v>22</v>
      </c>
      <c r="AE425" s="556">
        <v>23</v>
      </c>
      <c r="AF425" s="556">
        <v>24</v>
      </c>
      <c r="AG425" s="556">
        <v>25</v>
      </c>
      <c r="AH425" s="556">
        <v>26</v>
      </c>
      <c r="AI425" s="556">
        <v>27</v>
      </c>
      <c r="AJ425" s="556">
        <v>28</v>
      </c>
      <c r="AK425" s="556">
        <v>29</v>
      </c>
      <c r="AL425" s="556">
        <v>30</v>
      </c>
      <c r="AM425" s="556">
        <v>31</v>
      </c>
      <c r="AN425" s="556">
        <v>32</v>
      </c>
      <c r="AO425" s="556">
        <v>33</v>
      </c>
      <c r="AP425" s="556">
        <v>34</v>
      </c>
      <c r="AQ425" s="556">
        <v>35</v>
      </c>
      <c r="AR425" s="556">
        <v>36</v>
      </c>
      <c r="AS425" s="556">
        <v>37</v>
      </c>
      <c r="AT425" s="556">
        <v>38</v>
      </c>
      <c r="AU425" s="556">
        <v>39</v>
      </c>
      <c r="AV425" s="556">
        <v>40</v>
      </c>
      <c r="AW425" s="556">
        <v>41</v>
      </c>
      <c r="AX425" s="556">
        <v>42</v>
      </c>
      <c r="AY425" s="556">
        <v>43</v>
      </c>
      <c r="AZ425" s="556">
        <v>44</v>
      </c>
      <c r="BA425" s="556">
        <v>45</v>
      </c>
      <c r="BB425" s="556">
        <v>46</v>
      </c>
      <c r="BC425" s="556">
        <v>47</v>
      </c>
      <c r="BD425" s="556">
        <v>48</v>
      </c>
      <c r="BE425" s="556">
        <v>49</v>
      </c>
      <c r="BF425" s="556">
        <v>50</v>
      </c>
      <c r="BG425" s="556">
        <v>51</v>
      </c>
      <c r="BH425" s="556">
        <v>52</v>
      </c>
      <c r="BI425" s="556">
        <v>53</v>
      </c>
      <c r="BJ425" s="556">
        <v>54</v>
      </c>
      <c r="BK425" s="556">
        <v>55</v>
      </c>
      <c r="BL425" s="556">
        <v>56</v>
      </c>
      <c r="BM425" s="556">
        <v>57</v>
      </c>
      <c r="BN425" s="556">
        <v>58</v>
      </c>
      <c r="BO425" s="556">
        <v>59</v>
      </c>
      <c r="BP425" s="556">
        <v>60</v>
      </c>
      <c r="BQ425" s="556">
        <v>61</v>
      </c>
      <c r="BR425" s="556">
        <v>62</v>
      </c>
      <c r="BS425" s="556">
        <v>63</v>
      </c>
      <c r="BT425" s="556">
        <v>64</v>
      </c>
      <c r="BU425" s="556">
        <v>65</v>
      </c>
      <c r="BV425" s="556">
        <v>66</v>
      </c>
      <c r="BW425" s="556">
        <v>67</v>
      </c>
      <c r="BX425" s="556">
        <v>68</v>
      </c>
      <c r="BY425" s="556">
        <v>69</v>
      </c>
      <c r="BZ425" s="556">
        <v>70</v>
      </c>
      <c r="CA425" s="556">
        <v>71</v>
      </c>
      <c r="CB425" s="556">
        <v>72</v>
      </c>
      <c r="CC425" s="556">
        <v>73</v>
      </c>
      <c r="CD425" s="556">
        <v>74</v>
      </c>
      <c r="CE425" s="556">
        <v>75</v>
      </c>
      <c r="CF425" s="556">
        <v>76</v>
      </c>
      <c r="CG425" s="556">
        <v>77</v>
      </c>
      <c r="CH425" s="556">
        <v>78</v>
      </c>
      <c r="CI425" s="556">
        <v>79</v>
      </c>
      <c r="CJ425" s="556">
        <v>80</v>
      </c>
      <c r="CK425" s="556">
        <v>81</v>
      </c>
      <c r="CL425" s="556">
        <v>82</v>
      </c>
      <c r="CM425" s="556">
        <v>83</v>
      </c>
      <c r="CN425" s="556">
        <v>84</v>
      </c>
      <c r="CO425" s="556">
        <v>85</v>
      </c>
    </row>
    <row r="426" spans="2:93">
      <c r="B426" s="556"/>
      <c r="C426" s="556"/>
      <c r="D426" s="10">
        <f>'DCF Forecast Parameters'!C102</f>
        <v>25</v>
      </c>
      <c r="E426" s="556"/>
      <c r="F426" s="556"/>
      <c r="G426" s="556"/>
      <c r="H426" s="17"/>
      <c r="I426" s="17">
        <f>H428</f>
        <v>25289.420000000002</v>
      </c>
      <c r="J426" s="17">
        <f t="shared" ref="J426" si="2891">I428</f>
        <v>25226.420000000002</v>
      </c>
      <c r="K426" s="17">
        <f t="shared" ref="K426" si="2892">J428</f>
        <v>25163.420000000002</v>
      </c>
      <c r="L426" s="17">
        <f t="shared" ref="L426" si="2893">K428</f>
        <v>25099.420000000002</v>
      </c>
      <c r="M426" s="17">
        <f t="shared" ref="M426" si="2894">L428</f>
        <v>25035.420000000002</v>
      </c>
      <c r="N426" s="17">
        <f t="shared" ref="N426" si="2895">M428</f>
        <v>24971.420000000002</v>
      </c>
      <c r="O426" s="17">
        <f t="shared" ref="O426" si="2896">N428</f>
        <v>24907.420000000002</v>
      </c>
      <c r="P426" s="17">
        <f t="shared" ref="P426" si="2897">O428</f>
        <v>24843.420000000002</v>
      </c>
      <c r="Q426" s="17">
        <f t="shared" ref="Q426" si="2898">P428</f>
        <v>24779.420000000002</v>
      </c>
      <c r="R426" s="17">
        <f t="shared" ref="R426" si="2899">Q428</f>
        <v>24715.420000000002</v>
      </c>
      <c r="S426" s="17">
        <f t="shared" ref="S426" si="2900">R428</f>
        <v>24650.420000000002</v>
      </c>
      <c r="T426" s="17">
        <f t="shared" ref="T426" si="2901">S428</f>
        <v>24585.420000000002</v>
      </c>
      <c r="U426" s="17">
        <f t="shared" ref="U426" si="2902">T428</f>
        <v>24520.420000000002</v>
      </c>
      <c r="V426" s="17">
        <f t="shared" ref="V426" si="2903">U428</f>
        <v>24455.420000000002</v>
      </c>
      <c r="W426" s="17">
        <f t="shared" ref="W426" si="2904">V428</f>
        <v>24390.420000000002</v>
      </c>
      <c r="X426" s="17">
        <f t="shared" ref="X426" si="2905">W428</f>
        <v>24325.420000000002</v>
      </c>
      <c r="Y426" s="17">
        <f t="shared" ref="Y426" si="2906">X428</f>
        <v>24259.420000000002</v>
      </c>
      <c r="Z426" s="17">
        <f t="shared" ref="Z426" si="2907">Y428</f>
        <v>24193.420000000002</v>
      </c>
      <c r="AA426" s="17">
        <f t="shared" ref="AA426" si="2908">Z428</f>
        <v>24127.420000000002</v>
      </c>
      <c r="AB426" s="17">
        <f t="shared" ref="AB426" si="2909">AA428</f>
        <v>24061.420000000002</v>
      </c>
      <c r="AC426" s="17">
        <f t="shared" ref="AC426" si="2910">AB428</f>
        <v>23995.420000000002</v>
      </c>
      <c r="AD426" s="17">
        <f t="shared" ref="AD426" si="2911">AC428</f>
        <v>23929.420000000002</v>
      </c>
      <c r="AE426" s="17">
        <f t="shared" ref="AE426" si="2912">AD428</f>
        <v>23862.420000000002</v>
      </c>
      <c r="AF426" s="17">
        <f t="shared" ref="AF426" si="2913">AE428</f>
        <v>23795.420000000002</v>
      </c>
      <c r="AG426" s="17">
        <f t="shared" ref="AG426" si="2914">AF428</f>
        <v>23728.420000000002</v>
      </c>
      <c r="AH426" s="17">
        <f t="shared" ref="AH426" si="2915">AG428</f>
        <v>23661.420000000002</v>
      </c>
      <c r="AI426" s="17">
        <f t="shared" ref="AI426" si="2916">AH428</f>
        <v>23594.420000000002</v>
      </c>
      <c r="AJ426" s="17">
        <f t="shared" ref="AJ426" si="2917">AI428</f>
        <v>23527.420000000002</v>
      </c>
      <c r="AK426" s="17">
        <f t="shared" ref="AK426" si="2918">AJ428</f>
        <v>23459.420000000002</v>
      </c>
      <c r="AL426" s="17">
        <f t="shared" ref="AL426" si="2919">AK428</f>
        <v>23391.420000000002</v>
      </c>
      <c r="AM426" s="17">
        <f t="shared" ref="AM426" si="2920">AL428</f>
        <v>23323.420000000002</v>
      </c>
      <c r="AN426" s="17">
        <f t="shared" ref="AN426" si="2921">AM428</f>
        <v>23255.420000000002</v>
      </c>
      <c r="AO426" s="17">
        <f t="shared" ref="AO426" si="2922">AN428</f>
        <v>23187.420000000002</v>
      </c>
      <c r="AP426" s="17">
        <f t="shared" ref="AP426" si="2923">AO428</f>
        <v>23119.420000000002</v>
      </c>
      <c r="AQ426" s="17">
        <f t="shared" ref="AQ426" si="2924">AP428</f>
        <v>23050.420000000002</v>
      </c>
      <c r="AR426" s="17">
        <f t="shared" ref="AR426" si="2925">AQ428</f>
        <v>22981.420000000002</v>
      </c>
      <c r="AS426" s="17">
        <f t="shared" ref="AS426" si="2926">AR428</f>
        <v>22912.420000000002</v>
      </c>
      <c r="AT426" s="17">
        <f t="shared" ref="AT426" si="2927">AS428</f>
        <v>22843.420000000002</v>
      </c>
      <c r="AU426" s="17">
        <f t="shared" ref="AU426" si="2928">AT428</f>
        <v>22774.420000000002</v>
      </c>
      <c r="AV426" s="17">
        <f t="shared" ref="AV426" si="2929">AU428</f>
        <v>22704.420000000002</v>
      </c>
      <c r="AW426" s="17">
        <f t="shared" ref="AW426" si="2930">AV428</f>
        <v>22634.420000000002</v>
      </c>
      <c r="AX426" s="17">
        <f t="shared" ref="AX426" si="2931">AW428</f>
        <v>22564.420000000002</v>
      </c>
      <c r="AY426" s="17">
        <f t="shared" ref="AY426" si="2932">AX428</f>
        <v>22494.420000000002</v>
      </c>
      <c r="AZ426" s="17">
        <f t="shared" ref="AZ426" si="2933">AY428</f>
        <v>22424.420000000002</v>
      </c>
      <c r="BA426" s="17">
        <f t="shared" ref="BA426" si="2934">AZ428</f>
        <v>22354.420000000002</v>
      </c>
      <c r="BB426" s="17">
        <f t="shared" ref="BB426" si="2935">BA428</f>
        <v>22283.420000000002</v>
      </c>
      <c r="BC426" s="17">
        <f t="shared" ref="BC426" si="2936">BB428</f>
        <v>22212.420000000002</v>
      </c>
      <c r="BD426" s="17">
        <f t="shared" ref="BD426" si="2937">BC428</f>
        <v>22141.420000000002</v>
      </c>
      <c r="BE426" s="17">
        <f t="shared" ref="BE426" si="2938">BD428</f>
        <v>22070.420000000002</v>
      </c>
      <c r="BF426" s="17">
        <f t="shared" ref="BF426" si="2939">BE428</f>
        <v>21999.420000000002</v>
      </c>
      <c r="BG426" s="17">
        <f t="shared" ref="BG426" si="2940">BF428</f>
        <v>21928.420000000002</v>
      </c>
      <c r="BH426" s="17">
        <f t="shared" ref="BH426" si="2941">BG428</f>
        <v>21856.420000000002</v>
      </c>
      <c r="BI426" s="17">
        <f t="shared" ref="BI426" si="2942">BH428</f>
        <v>21784.420000000002</v>
      </c>
      <c r="BJ426" s="17">
        <f t="shared" ref="BJ426" si="2943">BI428</f>
        <v>21712.420000000002</v>
      </c>
      <c r="BK426" s="17">
        <f t="shared" ref="BK426" si="2944">BJ428</f>
        <v>21640.420000000002</v>
      </c>
      <c r="BL426" s="17">
        <f t="shared" ref="BL426" si="2945">BK428</f>
        <v>21568.420000000002</v>
      </c>
      <c r="BM426" s="17">
        <f t="shared" ref="BM426" si="2946">BL428</f>
        <v>21495.420000000002</v>
      </c>
      <c r="BN426" s="17">
        <f t="shared" ref="BN426" si="2947">BM428</f>
        <v>21422.420000000002</v>
      </c>
      <c r="BO426" s="17">
        <f t="shared" ref="BO426" si="2948">BN428</f>
        <v>21349.420000000002</v>
      </c>
      <c r="BP426" s="17">
        <f t="shared" ref="BP426" si="2949">BO428</f>
        <v>21276.420000000002</v>
      </c>
      <c r="BQ426" s="17">
        <f t="shared" ref="BQ426" si="2950">BP428</f>
        <v>21203.420000000002</v>
      </c>
      <c r="BR426" s="17">
        <f t="shared" ref="BR426" si="2951">BQ428</f>
        <v>21130.420000000002</v>
      </c>
      <c r="BS426" s="17">
        <f t="shared" ref="BS426" si="2952">BR428</f>
        <v>21056.420000000002</v>
      </c>
      <c r="BT426" s="17">
        <f t="shared" ref="BT426" si="2953">BS428</f>
        <v>20982.420000000002</v>
      </c>
      <c r="BU426" s="17">
        <f t="shared" ref="BU426" si="2954">BT428</f>
        <v>20908.420000000002</v>
      </c>
      <c r="BV426" s="17">
        <f t="shared" ref="BV426" si="2955">BU428</f>
        <v>20834.420000000002</v>
      </c>
      <c r="BW426" s="17">
        <f t="shared" ref="BW426" si="2956">BV428</f>
        <v>20760.420000000002</v>
      </c>
      <c r="BX426" s="17">
        <f t="shared" ref="BX426" si="2957">BW428</f>
        <v>20685.420000000002</v>
      </c>
      <c r="BY426" s="17">
        <f t="shared" ref="BY426" si="2958">BX428</f>
        <v>20610.420000000002</v>
      </c>
      <c r="BZ426" s="17">
        <f t="shared" ref="BZ426" si="2959">BY428</f>
        <v>20535.420000000002</v>
      </c>
      <c r="CA426" s="17">
        <f t="shared" ref="CA426" si="2960">BZ428</f>
        <v>20460.420000000002</v>
      </c>
      <c r="CB426" s="17">
        <f t="shared" ref="CB426" si="2961">CA428</f>
        <v>20385.420000000002</v>
      </c>
      <c r="CC426" s="17">
        <f t="shared" ref="CC426" si="2962">CB428</f>
        <v>20310.420000000002</v>
      </c>
      <c r="CD426" s="17">
        <f t="shared" ref="CD426" si="2963">CC428</f>
        <v>20234.420000000002</v>
      </c>
      <c r="CE426" s="17">
        <f t="shared" ref="CE426" si="2964">CD428</f>
        <v>20158.420000000002</v>
      </c>
      <c r="CF426" s="17">
        <f t="shared" ref="CF426" si="2965">CE428</f>
        <v>20082.420000000002</v>
      </c>
      <c r="CG426" s="17">
        <f t="shared" ref="CG426" si="2966">CF428</f>
        <v>20006.420000000002</v>
      </c>
      <c r="CH426" s="17">
        <f t="shared" ref="CH426" si="2967">CG428</f>
        <v>19930.420000000002</v>
      </c>
      <c r="CI426" s="17">
        <f t="shared" ref="CI426" si="2968">CH428</f>
        <v>19853.420000000002</v>
      </c>
      <c r="CJ426" s="17">
        <f t="shared" ref="CJ426" si="2969">CI428</f>
        <v>19776.420000000002</v>
      </c>
      <c r="CK426" s="17">
        <f t="shared" ref="CK426" si="2970">CJ428</f>
        <v>19699.420000000002</v>
      </c>
      <c r="CL426" s="17">
        <f t="shared" ref="CL426" si="2971">CK428</f>
        <v>19622.420000000002</v>
      </c>
      <c r="CM426" s="17">
        <f t="shared" ref="CM426" si="2972">CL428</f>
        <v>19545.420000000002</v>
      </c>
      <c r="CN426" s="17">
        <f t="shared" ref="CN426" si="2973">CM428</f>
        <v>19467.420000000002</v>
      </c>
      <c r="CO426" s="17">
        <f t="shared" ref="CO426" si="2974">CN428</f>
        <v>19389.420000000002</v>
      </c>
    </row>
    <row r="427" spans="2:93">
      <c r="B427" s="556"/>
      <c r="C427" s="556"/>
      <c r="D427" s="556"/>
      <c r="E427" s="556"/>
      <c r="F427" s="556"/>
      <c r="G427" s="556"/>
      <c r="H427" s="17"/>
      <c r="I427" s="17">
        <f t="shared" ref="I427:AN427" si="2975">I398</f>
        <v>-63</v>
      </c>
      <c r="J427" s="17">
        <f t="shared" si="2975"/>
        <v>-63</v>
      </c>
      <c r="K427" s="17">
        <f t="shared" si="2975"/>
        <v>-64</v>
      </c>
      <c r="L427" s="17">
        <f t="shared" si="2975"/>
        <v>-64</v>
      </c>
      <c r="M427" s="17">
        <f t="shared" si="2975"/>
        <v>-64</v>
      </c>
      <c r="N427" s="17">
        <f t="shared" si="2975"/>
        <v>-64</v>
      </c>
      <c r="O427" s="17">
        <f t="shared" si="2975"/>
        <v>-64</v>
      </c>
      <c r="P427" s="17">
        <f t="shared" si="2975"/>
        <v>-64</v>
      </c>
      <c r="Q427" s="17">
        <f t="shared" si="2975"/>
        <v>-64</v>
      </c>
      <c r="R427" s="17">
        <f t="shared" si="2975"/>
        <v>-65</v>
      </c>
      <c r="S427" s="17">
        <f t="shared" si="2975"/>
        <v>-65</v>
      </c>
      <c r="T427" s="17">
        <f t="shared" si="2975"/>
        <v>-65</v>
      </c>
      <c r="U427" s="17">
        <f t="shared" si="2975"/>
        <v>-65</v>
      </c>
      <c r="V427" s="17">
        <f t="shared" si="2975"/>
        <v>-65</v>
      </c>
      <c r="W427" s="17">
        <f t="shared" si="2975"/>
        <v>-65</v>
      </c>
      <c r="X427" s="17">
        <f t="shared" si="2975"/>
        <v>-66</v>
      </c>
      <c r="Y427" s="17">
        <f t="shared" si="2975"/>
        <v>-66</v>
      </c>
      <c r="Z427" s="17">
        <f t="shared" si="2975"/>
        <v>-66</v>
      </c>
      <c r="AA427" s="17">
        <f t="shared" si="2975"/>
        <v>-66</v>
      </c>
      <c r="AB427" s="17">
        <f t="shared" si="2975"/>
        <v>-66</v>
      </c>
      <c r="AC427" s="17">
        <f t="shared" si="2975"/>
        <v>-66</v>
      </c>
      <c r="AD427" s="17">
        <f t="shared" si="2975"/>
        <v>-67</v>
      </c>
      <c r="AE427" s="17">
        <f t="shared" si="2975"/>
        <v>-67</v>
      </c>
      <c r="AF427" s="17">
        <f t="shared" si="2975"/>
        <v>-67</v>
      </c>
      <c r="AG427" s="17">
        <f t="shared" si="2975"/>
        <v>-67</v>
      </c>
      <c r="AH427" s="17">
        <f t="shared" si="2975"/>
        <v>-67</v>
      </c>
      <c r="AI427" s="17">
        <f t="shared" si="2975"/>
        <v>-67</v>
      </c>
      <c r="AJ427" s="17">
        <f t="shared" si="2975"/>
        <v>-68</v>
      </c>
      <c r="AK427" s="17">
        <f t="shared" si="2975"/>
        <v>-68</v>
      </c>
      <c r="AL427" s="17">
        <f t="shared" si="2975"/>
        <v>-68</v>
      </c>
      <c r="AM427" s="17">
        <f t="shared" si="2975"/>
        <v>-68</v>
      </c>
      <c r="AN427" s="17">
        <f t="shared" si="2975"/>
        <v>-68</v>
      </c>
      <c r="AO427" s="17">
        <f t="shared" ref="AO427:BT427" si="2976">AO398</f>
        <v>-68</v>
      </c>
      <c r="AP427" s="17">
        <f t="shared" si="2976"/>
        <v>-69</v>
      </c>
      <c r="AQ427" s="17">
        <f t="shared" si="2976"/>
        <v>-69</v>
      </c>
      <c r="AR427" s="17">
        <f t="shared" si="2976"/>
        <v>-69</v>
      </c>
      <c r="AS427" s="17">
        <f t="shared" si="2976"/>
        <v>-69</v>
      </c>
      <c r="AT427" s="17">
        <f t="shared" si="2976"/>
        <v>-69</v>
      </c>
      <c r="AU427" s="17">
        <f t="shared" si="2976"/>
        <v>-70</v>
      </c>
      <c r="AV427" s="17">
        <f t="shared" si="2976"/>
        <v>-70</v>
      </c>
      <c r="AW427" s="17">
        <f t="shared" si="2976"/>
        <v>-70</v>
      </c>
      <c r="AX427" s="17">
        <f t="shared" si="2976"/>
        <v>-70</v>
      </c>
      <c r="AY427" s="17">
        <f t="shared" si="2976"/>
        <v>-70</v>
      </c>
      <c r="AZ427" s="17">
        <f t="shared" si="2976"/>
        <v>-70</v>
      </c>
      <c r="BA427" s="17">
        <f t="shared" si="2976"/>
        <v>-71</v>
      </c>
      <c r="BB427" s="17">
        <f t="shared" si="2976"/>
        <v>-71</v>
      </c>
      <c r="BC427" s="17">
        <f t="shared" si="2976"/>
        <v>-71</v>
      </c>
      <c r="BD427" s="17">
        <f t="shared" si="2976"/>
        <v>-71</v>
      </c>
      <c r="BE427" s="17">
        <f t="shared" si="2976"/>
        <v>-71</v>
      </c>
      <c r="BF427" s="17">
        <f t="shared" si="2976"/>
        <v>-71</v>
      </c>
      <c r="BG427" s="17">
        <f t="shared" si="2976"/>
        <v>-72</v>
      </c>
      <c r="BH427" s="17">
        <f t="shared" si="2976"/>
        <v>-72</v>
      </c>
      <c r="BI427" s="17">
        <f t="shared" si="2976"/>
        <v>-72</v>
      </c>
      <c r="BJ427" s="17">
        <f t="shared" si="2976"/>
        <v>-72</v>
      </c>
      <c r="BK427" s="17">
        <f t="shared" si="2976"/>
        <v>-72</v>
      </c>
      <c r="BL427" s="17">
        <f t="shared" si="2976"/>
        <v>-73</v>
      </c>
      <c r="BM427" s="17">
        <f t="shared" si="2976"/>
        <v>-73</v>
      </c>
      <c r="BN427" s="17">
        <f t="shared" si="2976"/>
        <v>-73</v>
      </c>
      <c r="BO427" s="17">
        <f t="shared" si="2976"/>
        <v>-73</v>
      </c>
      <c r="BP427" s="17">
        <f t="shared" si="2976"/>
        <v>-73</v>
      </c>
      <c r="BQ427" s="17">
        <f t="shared" si="2976"/>
        <v>-73</v>
      </c>
      <c r="BR427" s="17">
        <f t="shared" si="2976"/>
        <v>-74</v>
      </c>
      <c r="BS427" s="17">
        <f t="shared" si="2976"/>
        <v>-74</v>
      </c>
      <c r="BT427" s="17">
        <f t="shared" si="2976"/>
        <v>-74</v>
      </c>
      <c r="BU427" s="17">
        <f t="shared" ref="BU427:CO427" si="2977">BU398</f>
        <v>-74</v>
      </c>
      <c r="BV427" s="17">
        <f t="shared" si="2977"/>
        <v>-74</v>
      </c>
      <c r="BW427" s="17">
        <f t="shared" si="2977"/>
        <v>-75</v>
      </c>
      <c r="BX427" s="17">
        <f t="shared" si="2977"/>
        <v>-75</v>
      </c>
      <c r="BY427" s="17">
        <f t="shared" si="2977"/>
        <v>-75</v>
      </c>
      <c r="BZ427" s="17">
        <f t="shared" si="2977"/>
        <v>-75</v>
      </c>
      <c r="CA427" s="17">
        <f t="shared" si="2977"/>
        <v>-75</v>
      </c>
      <c r="CB427" s="17">
        <f t="shared" si="2977"/>
        <v>-75</v>
      </c>
      <c r="CC427" s="17">
        <f t="shared" si="2977"/>
        <v>-76</v>
      </c>
      <c r="CD427" s="17">
        <f t="shared" si="2977"/>
        <v>-76</v>
      </c>
      <c r="CE427" s="17">
        <f t="shared" si="2977"/>
        <v>-76</v>
      </c>
      <c r="CF427" s="17">
        <f t="shared" si="2977"/>
        <v>-76</v>
      </c>
      <c r="CG427" s="17">
        <f t="shared" si="2977"/>
        <v>-76</v>
      </c>
      <c r="CH427" s="17">
        <f t="shared" si="2977"/>
        <v>-77</v>
      </c>
      <c r="CI427" s="17">
        <f t="shared" si="2977"/>
        <v>-77</v>
      </c>
      <c r="CJ427" s="17">
        <f t="shared" si="2977"/>
        <v>-77</v>
      </c>
      <c r="CK427" s="17">
        <f t="shared" si="2977"/>
        <v>-77</v>
      </c>
      <c r="CL427" s="17">
        <f t="shared" si="2977"/>
        <v>-77</v>
      </c>
      <c r="CM427" s="17">
        <f t="shared" si="2977"/>
        <v>-78</v>
      </c>
      <c r="CN427" s="17">
        <f t="shared" si="2977"/>
        <v>-78</v>
      </c>
      <c r="CO427" s="17">
        <f t="shared" si="2977"/>
        <v>-78</v>
      </c>
    </row>
    <row r="428" spans="2:93">
      <c r="B428" s="556"/>
      <c r="C428" s="556"/>
      <c r="D428" s="556"/>
      <c r="E428" s="556"/>
      <c r="F428" s="556"/>
      <c r="G428" s="556"/>
      <c r="H428" s="17">
        <f>H407</f>
        <v>25289.420000000002</v>
      </c>
      <c r="I428" s="17">
        <f>I426+I427</f>
        <v>25226.420000000002</v>
      </c>
      <c r="J428" s="17">
        <f t="shared" ref="J428:BU428" si="2978">J426+J427</f>
        <v>25163.420000000002</v>
      </c>
      <c r="K428" s="17">
        <f t="shared" si="2978"/>
        <v>25099.420000000002</v>
      </c>
      <c r="L428" s="17">
        <f t="shared" si="2978"/>
        <v>25035.420000000002</v>
      </c>
      <c r="M428" s="17">
        <f t="shared" si="2978"/>
        <v>24971.420000000002</v>
      </c>
      <c r="N428" s="17">
        <f t="shared" si="2978"/>
        <v>24907.420000000002</v>
      </c>
      <c r="O428" s="17">
        <f t="shared" si="2978"/>
        <v>24843.420000000002</v>
      </c>
      <c r="P428" s="17">
        <f t="shared" si="2978"/>
        <v>24779.420000000002</v>
      </c>
      <c r="Q428" s="17">
        <f t="shared" si="2978"/>
        <v>24715.420000000002</v>
      </c>
      <c r="R428" s="17">
        <f t="shared" si="2978"/>
        <v>24650.420000000002</v>
      </c>
      <c r="S428" s="17">
        <f t="shared" si="2978"/>
        <v>24585.420000000002</v>
      </c>
      <c r="T428" s="17">
        <f t="shared" si="2978"/>
        <v>24520.420000000002</v>
      </c>
      <c r="U428" s="17">
        <f t="shared" si="2978"/>
        <v>24455.420000000002</v>
      </c>
      <c r="V428" s="17">
        <f t="shared" si="2978"/>
        <v>24390.420000000002</v>
      </c>
      <c r="W428" s="17">
        <f t="shared" si="2978"/>
        <v>24325.420000000002</v>
      </c>
      <c r="X428" s="17">
        <f t="shared" si="2978"/>
        <v>24259.420000000002</v>
      </c>
      <c r="Y428" s="17">
        <f t="shared" si="2978"/>
        <v>24193.420000000002</v>
      </c>
      <c r="Z428" s="17">
        <f t="shared" si="2978"/>
        <v>24127.420000000002</v>
      </c>
      <c r="AA428" s="17">
        <f t="shared" si="2978"/>
        <v>24061.420000000002</v>
      </c>
      <c r="AB428" s="17">
        <f t="shared" si="2978"/>
        <v>23995.420000000002</v>
      </c>
      <c r="AC428" s="17">
        <f t="shared" si="2978"/>
        <v>23929.420000000002</v>
      </c>
      <c r="AD428" s="17">
        <f t="shared" si="2978"/>
        <v>23862.420000000002</v>
      </c>
      <c r="AE428" s="17">
        <f t="shared" si="2978"/>
        <v>23795.420000000002</v>
      </c>
      <c r="AF428" s="17">
        <f t="shared" si="2978"/>
        <v>23728.420000000002</v>
      </c>
      <c r="AG428" s="17">
        <f t="shared" si="2978"/>
        <v>23661.420000000002</v>
      </c>
      <c r="AH428" s="17">
        <f t="shared" si="2978"/>
        <v>23594.420000000002</v>
      </c>
      <c r="AI428" s="17">
        <f t="shared" si="2978"/>
        <v>23527.420000000002</v>
      </c>
      <c r="AJ428" s="17">
        <f t="shared" si="2978"/>
        <v>23459.420000000002</v>
      </c>
      <c r="AK428" s="17">
        <f t="shared" si="2978"/>
        <v>23391.420000000002</v>
      </c>
      <c r="AL428" s="17">
        <f t="shared" si="2978"/>
        <v>23323.420000000002</v>
      </c>
      <c r="AM428" s="17">
        <f t="shared" si="2978"/>
        <v>23255.420000000002</v>
      </c>
      <c r="AN428" s="17">
        <f t="shared" si="2978"/>
        <v>23187.420000000002</v>
      </c>
      <c r="AO428" s="17">
        <f t="shared" si="2978"/>
        <v>23119.420000000002</v>
      </c>
      <c r="AP428" s="17">
        <f t="shared" si="2978"/>
        <v>23050.420000000002</v>
      </c>
      <c r="AQ428" s="17">
        <f t="shared" si="2978"/>
        <v>22981.420000000002</v>
      </c>
      <c r="AR428" s="17">
        <f t="shared" si="2978"/>
        <v>22912.420000000002</v>
      </c>
      <c r="AS428" s="17">
        <f t="shared" si="2978"/>
        <v>22843.420000000002</v>
      </c>
      <c r="AT428" s="17">
        <f t="shared" si="2978"/>
        <v>22774.420000000002</v>
      </c>
      <c r="AU428" s="17">
        <f t="shared" si="2978"/>
        <v>22704.420000000002</v>
      </c>
      <c r="AV428" s="17">
        <f t="shared" si="2978"/>
        <v>22634.420000000002</v>
      </c>
      <c r="AW428" s="17">
        <f t="shared" si="2978"/>
        <v>22564.420000000002</v>
      </c>
      <c r="AX428" s="17">
        <f t="shared" si="2978"/>
        <v>22494.420000000002</v>
      </c>
      <c r="AY428" s="17">
        <f t="shared" si="2978"/>
        <v>22424.420000000002</v>
      </c>
      <c r="AZ428" s="17">
        <f t="shared" si="2978"/>
        <v>22354.420000000002</v>
      </c>
      <c r="BA428" s="17">
        <f t="shared" si="2978"/>
        <v>22283.420000000002</v>
      </c>
      <c r="BB428" s="17">
        <f t="shared" si="2978"/>
        <v>22212.420000000002</v>
      </c>
      <c r="BC428" s="17">
        <f t="shared" si="2978"/>
        <v>22141.420000000002</v>
      </c>
      <c r="BD428" s="17">
        <f t="shared" si="2978"/>
        <v>22070.420000000002</v>
      </c>
      <c r="BE428" s="17">
        <f t="shared" si="2978"/>
        <v>21999.420000000002</v>
      </c>
      <c r="BF428" s="17">
        <f t="shared" si="2978"/>
        <v>21928.420000000002</v>
      </c>
      <c r="BG428" s="17">
        <f t="shared" si="2978"/>
        <v>21856.420000000002</v>
      </c>
      <c r="BH428" s="17">
        <f t="shared" si="2978"/>
        <v>21784.420000000002</v>
      </c>
      <c r="BI428" s="17">
        <f t="shared" si="2978"/>
        <v>21712.420000000002</v>
      </c>
      <c r="BJ428" s="17">
        <f t="shared" si="2978"/>
        <v>21640.420000000002</v>
      </c>
      <c r="BK428" s="17">
        <f t="shared" si="2978"/>
        <v>21568.420000000002</v>
      </c>
      <c r="BL428" s="17">
        <f t="shared" si="2978"/>
        <v>21495.420000000002</v>
      </c>
      <c r="BM428" s="17">
        <f t="shared" si="2978"/>
        <v>21422.420000000002</v>
      </c>
      <c r="BN428" s="17">
        <f t="shared" si="2978"/>
        <v>21349.420000000002</v>
      </c>
      <c r="BO428" s="17">
        <f t="shared" si="2978"/>
        <v>21276.420000000002</v>
      </c>
      <c r="BP428" s="17">
        <f t="shared" si="2978"/>
        <v>21203.420000000002</v>
      </c>
      <c r="BQ428" s="17">
        <f t="shared" si="2978"/>
        <v>21130.420000000002</v>
      </c>
      <c r="BR428" s="17">
        <f t="shared" si="2978"/>
        <v>21056.420000000002</v>
      </c>
      <c r="BS428" s="17">
        <f t="shared" si="2978"/>
        <v>20982.420000000002</v>
      </c>
      <c r="BT428" s="17">
        <f t="shared" si="2978"/>
        <v>20908.420000000002</v>
      </c>
      <c r="BU428" s="17">
        <f t="shared" si="2978"/>
        <v>20834.420000000002</v>
      </c>
      <c r="BV428" s="17">
        <f t="shared" ref="BV428:CO428" si="2979">BV426+BV427</f>
        <v>20760.420000000002</v>
      </c>
      <c r="BW428" s="17">
        <f t="shared" si="2979"/>
        <v>20685.420000000002</v>
      </c>
      <c r="BX428" s="17">
        <f t="shared" si="2979"/>
        <v>20610.420000000002</v>
      </c>
      <c r="BY428" s="17">
        <f t="shared" si="2979"/>
        <v>20535.420000000002</v>
      </c>
      <c r="BZ428" s="17">
        <f t="shared" si="2979"/>
        <v>20460.420000000002</v>
      </c>
      <c r="CA428" s="17">
        <f t="shared" si="2979"/>
        <v>20385.420000000002</v>
      </c>
      <c r="CB428" s="17">
        <f t="shared" si="2979"/>
        <v>20310.420000000002</v>
      </c>
      <c r="CC428" s="17">
        <f t="shared" si="2979"/>
        <v>20234.420000000002</v>
      </c>
      <c r="CD428" s="17">
        <f t="shared" si="2979"/>
        <v>20158.420000000002</v>
      </c>
      <c r="CE428" s="17">
        <f t="shared" si="2979"/>
        <v>20082.420000000002</v>
      </c>
      <c r="CF428" s="17">
        <f t="shared" si="2979"/>
        <v>20006.420000000002</v>
      </c>
      <c r="CG428" s="17">
        <f t="shared" si="2979"/>
        <v>19930.420000000002</v>
      </c>
      <c r="CH428" s="17">
        <f t="shared" si="2979"/>
        <v>19853.420000000002</v>
      </c>
      <c r="CI428" s="17">
        <f t="shared" si="2979"/>
        <v>19776.420000000002</v>
      </c>
      <c r="CJ428" s="17">
        <f t="shared" si="2979"/>
        <v>19699.420000000002</v>
      </c>
      <c r="CK428" s="17">
        <f t="shared" si="2979"/>
        <v>19622.420000000002</v>
      </c>
      <c r="CL428" s="17">
        <f t="shared" si="2979"/>
        <v>19545.420000000002</v>
      </c>
      <c r="CM428" s="17">
        <f t="shared" si="2979"/>
        <v>19467.420000000002</v>
      </c>
      <c r="CN428" s="17">
        <f t="shared" si="2979"/>
        <v>19389.420000000002</v>
      </c>
      <c r="CO428" s="17">
        <f t="shared" si="2979"/>
        <v>19311.420000000002</v>
      </c>
    </row>
    <row r="429" spans="2:93">
      <c r="B429" s="556"/>
      <c r="C429" s="556"/>
      <c r="D429" s="556"/>
      <c r="E429" s="556"/>
      <c r="F429" s="556"/>
      <c r="G429" s="556"/>
      <c r="H429" s="17"/>
      <c r="I429" s="17">
        <f t="shared" ref="I429:AN429" si="2980">I396</f>
        <v>126</v>
      </c>
      <c r="J429" s="17">
        <f t="shared" si="2980"/>
        <v>127</v>
      </c>
      <c r="K429" s="17">
        <f t="shared" si="2980"/>
        <v>127</v>
      </c>
      <c r="L429" s="17">
        <f t="shared" si="2980"/>
        <v>127</v>
      </c>
      <c r="M429" s="17">
        <f t="shared" si="2980"/>
        <v>128</v>
      </c>
      <c r="N429" s="17">
        <f t="shared" si="2980"/>
        <v>128</v>
      </c>
      <c r="O429" s="17">
        <f t="shared" si="2980"/>
        <v>128</v>
      </c>
      <c r="P429" s="17">
        <f t="shared" si="2980"/>
        <v>129</v>
      </c>
      <c r="Q429" s="17">
        <f t="shared" si="2980"/>
        <v>129</v>
      </c>
      <c r="R429" s="17">
        <f t="shared" si="2980"/>
        <v>129</v>
      </c>
      <c r="S429" s="17">
        <f t="shared" si="2980"/>
        <v>130</v>
      </c>
      <c r="T429" s="17">
        <f t="shared" si="2980"/>
        <v>130</v>
      </c>
      <c r="U429" s="17">
        <f t="shared" si="2980"/>
        <v>130</v>
      </c>
      <c r="V429" s="17">
        <f t="shared" si="2980"/>
        <v>131</v>
      </c>
      <c r="W429" s="17">
        <f t="shared" si="2980"/>
        <v>131</v>
      </c>
      <c r="X429" s="17">
        <f t="shared" si="2980"/>
        <v>131</v>
      </c>
      <c r="Y429" s="17">
        <f t="shared" si="2980"/>
        <v>132</v>
      </c>
      <c r="Z429" s="17">
        <f t="shared" si="2980"/>
        <v>132</v>
      </c>
      <c r="AA429" s="17">
        <f t="shared" si="2980"/>
        <v>132</v>
      </c>
      <c r="AB429" s="17">
        <f t="shared" si="2980"/>
        <v>133</v>
      </c>
      <c r="AC429" s="17">
        <f t="shared" si="2980"/>
        <v>133</v>
      </c>
      <c r="AD429" s="17">
        <f t="shared" si="2980"/>
        <v>133</v>
      </c>
      <c r="AE429" s="17">
        <f t="shared" si="2980"/>
        <v>134</v>
      </c>
      <c r="AF429" s="17">
        <f t="shared" si="2980"/>
        <v>134</v>
      </c>
      <c r="AG429" s="17">
        <f t="shared" si="2980"/>
        <v>134</v>
      </c>
      <c r="AH429" s="17">
        <f t="shared" si="2980"/>
        <v>135</v>
      </c>
      <c r="AI429" s="17">
        <f t="shared" si="2980"/>
        <v>135</v>
      </c>
      <c r="AJ429" s="17">
        <f t="shared" si="2980"/>
        <v>135</v>
      </c>
      <c r="AK429" s="17">
        <f t="shared" si="2980"/>
        <v>136</v>
      </c>
      <c r="AL429" s="17">
        <f t="shared" si="2980"/>
        <v>136</v>
      </c>
      <c r="AM429" s="17">
        <f t="shared" si="2980"/>
        <v>136</v>
      </c>
      <c r="AN429" s="17">
        <f t="shared" si="2980"/>
        <v>137</v>
      </c>
      <c r="AO429" s="17">
        <f t="shared" ref="AO429:BT429" si="2981">AO396</f>
        <v>137</v>
      </c>
      <c r="AP429" s="17">
        <f t="shared" si="2981"/>
        <v>137</v>
      </c>
      <c r="AQ429" s="17">
        <f t="shared" si="2981"/>
        <v>138</v>
      </c>
      <c r="AR429" s="17">
        <f t="shared" si="2981"/>
        <v>138</v>
      </c>
      <c r="AS429" s="17">
        <f t="shared" si="2981"/>
        <v>138</v>
      </c>
      <c r="AT429" s="17">
        <f t="shared" si="2981"/>
        <v>139</v>
      </c>
      <c r="AU429" s="17">
        <f t="shared" si="2981"/>
        <v>139</v>
      </c>
      <c r="AV429" s="17">
        <f t="shared" si="2981"/>
        <v>139</v>
      </c>
      <c r="AW429" s="17">
        <f t="shared" si="2981"/>
        <v>140</v>
      </c>
      <c r="AX429" s="17">
        <f t="shared" si="2981"/>
        <v>140</v>
      </c>
      <c r="AY429" s="17">
        <f t="shared" si="2981"/>
        <v>140</v>
      </c>
      <c r="AZ429" s="17">
        <f t="shared" si="2981"/>
        <v>141</v>
      </c>
      <c r="BA429" s="17">
        <f t="shared" si="2981"/>
        <v>141</v>
      </c>
      <c r="BB429" s="17">
        <f t="shared" si="2981"/>
        <v>141</v>
      </c>
      <c r="BC429" s="17">
        <f t="shared" si="2981"/>
        <v>142</v>
      </c>
      <c r="BD429" s="17">
        <f t="shared" si="2981"/>
        <v>142</v>
      </c>
      <c r="BE429" s="17">
        <f t="shared" si="2981"/>
        <v>143</v>
      </c>
      <c r="BF429" s="17">
        <f t="shared" si="2981"/>
        <v>143</v>
      </c>
      <c r="BG429" s="17">
        <f t="shared" si="2981"/>
        <v>143</v>
      </c>
      <c r="BH429" s="17">
        <f t="shared" si="2981"/>
        <v>144</v>
      </c>
      <c r="BI429" s="17">
        <f t="shared" si="2981"/>
        <v>144</v>
      </c>
      <c r="BJ429" s="17">
        <f t="shared" si="2981"/>
        <v>144</v>
      </c>
      <c r="BK429" s="17">
        <f t="shared" si="2981"/>
        <v>145</v>
      </c>
      <c r="BL429" s="17">
        <f t="shared" si="2981"/>
        <v>145</v>
      </c>
      <c r="BM429" s="17">
        <f t="shared" si="2981"/>
        <v>145</v>
      </c>
      <c r="BN429" s="17">
        <f t="shared" si="2981"/>
        <v>146</v>
      </c>
      <c r="BO429" s="17">
        <f t="shared" si="2981"/>
        <v>146</v>
      </c>
      <c r="BP429" s="17">
        <f t="shared" si="2981"/>
        <v>147</v>
      </c>
      <c r="BQ429" s="17">
        <f t="shared" si="2981"/>
        <v>147</v>
      </c>
      <c r="BR429" s="17">
        <f t="shared" si="2981"/>
        <v>147</v>
      </c>
      <c r="BS429" s="17">
        <f t="shared" si="2981"/>
        <v>148</v>
      </c>
      <c r="BT429" s="17">
        <f t="shared" si="2981"/>
        <v>148</v>
      </c>
      <c r="BU429" s="17">
        <f t="shared" ref="BU429:CO429" si="2982">BU396</f>
        <v>148</v>
      </c>
      <c r="BV429" s="17">
        <f t="shared" si="2982"/>
        <v>149</v>
      </c>
      <c r="BW429" s="17">
        <f t="shared" si="2982"/>
        <v>149</v>
      </c>
      <c r="BX429" s="17">
        <f t="shared" si="2982"/>
        <v>149</v>
      </c>
      <c r="BY429" s="17">
        <f t="shared" si="2982"/>
        <v>150</v>
      </c>
      <c r="BZ429" s="17">
        <f t="shared" si="2982"/>
        <v>150</v>
      </c>
      <c r="CA429" s="17">
        <f t="shared" si="2982"/>
        <v>151</v>
      </c>
      <c r="CB429" s="17">
        <f t="shared" si="2982"/>
        <v>151</v>
      </c>
      <c r="CC429" s="17">
        <f t="shared" si="2982"/>
        <v>151</v>
      </c>
      <c r="CD429" s="17">
        <f t="shared" si="2982"/>
        <v>152</v>
      </c>
      <c r="CE429" s="17">
        <f t="shared" si="2982"/>
        <v>152</v>
      </c>
      <c r="CF429" s="17">
        <f t="shared" si="2982"/>
        <v>152</v>
      </c>
      <c r="CG429" s="17">
        <f t="shared" si="2982"/>
        <v>153</v>
      </c>
      <c r="CH429" s="17">
        <f t="shared" si="2982"/>
        <v>153</v>
      </c>
      <c r="CI429" s="17">
        <f t="shared" si="2982"/>
        <v>154</v>
      </c>
      <c r="CJ429" s="17">
        <f t="shared" si="2982"/>
        <v>154</v>
      </c>
      <c r="CK429" s="17">
        <f t="shared" si="2982"/>
        <v>154</v>
      </c>
      <c r="CL429" s="17">
        <f t="shared" si="2982"/>
        <v>155</v>
      </c>
      <c r="CM429" s="17">
        <f t="shared" si="2982"/>
        <v>155</v>
      </c>
      <c r="CN429" s="17">
        <f t="shared" si="2982"/>
        <v>156</v>
      </c>
      <c r="CO429" s="17">
        <f t="shared" si="2982"/>
        <v>156</v>
      </c>
    </row>
    <row r="430" spans="2:93">
      <c r="B430" s="556"/>
      <c r="C430" s="556">
        <v>1</v>
      </c>
      <c r="D430" s="632">
        <f>-1/D$426</f>
        <v>-0.04</v>
      </c>
      <c r="E430" s="632"/>
      <c r="F430" s="632"/>
      <c r="G430" s="632"/>
      <c r="H430" s="17"/>
      <c r="I430" s="17">
        <f>IF((I425-$H425)&gt;$D426,0,$D430*(I428)+$D430*I429)</f>
        <v>-1014.0968</v>
      </c>
      <c r="J430" s="17">
        <f t="shared" ref="J430" si="2983">IF((J425-$H425)&gt;$D426,0,$D430*(J428)+$D430*J429)</f>
        <v>-1011.6168000000001</v>
      </c>
      <c r="K430" s="17">
        <f t="shared" ref="K430" si="2984">IF((K425-$H425)&gt;$D426,0,$D430*(K428)+$D430*K429)</f>
        <v>-1009.0568000000002</v>
      </c>
      <c r="L430" s="17">
        <f t="shared" ref="L430" si="2985">IF((L425-$H425)&gt;$D426,0,$D430*(L428)+$D430*L429)</f>
        <v>-1006.4968000000001</v>
      </c>
      <c r="M430" s="17">
        <f t="shared" ref="M430" si="2986">IF((M425-$H425)&gt;$D426,0,$D430*(M428)+$D430*M429)</f>
        <v>-1003.9768000000001</v>
      </c>
      <c r="N430" s="17">
        <f t="shared" ref="N430" si="2987">IF((N425-$H425)&gt;$D426,0,$D430*(N428)+$D430*N429)</f>
        <v>-1001.4168000000001</v>
      </c>
      <c r="O430" s="17">
        <f t="shared" ref="O430" si="2988">IF((O425-$H425)&gt;$D426,0,$D430*(O428)+$D430*O429)</f>
        <v>-998.85680000000013</v>
      </c>
      <c r="P430" s="17">
        <f t="shared" ref="P430" si="2989">IF((P425-$H425)&gt;$D426,0,$D430*(P428)+$D430*P429)</f>
        <v>-996.33680000000004</v>
      </c>
      <c r="Q430" s="17">
        <f t="shared" ref="Q430" si="2990">IF((Q425-$H425)&gt;$D426,0,$D430*(Q428)+$D430*Q429)</f>
        <v>-993.77680000000009</v>
      </c>
      <c r="R430" s="17">
        <f t="shared" ref="R430" si="2991">IF((R425-$H425)&gt;$D426,0,$D430*(R428)+$D430*R429)</f>
        <v>-991.17680000000007</v>
      </c>
      <c r="S430" s="17">
        <f t="shared" ref="S430" si="2992">IF((S425-$H425)&gt;$D426,0,$D430*(S428)+$D430*S429)</f>
        <v>-988.61680000000013</v>
      </c>
      <c r="T430" s="17">
        <f t="shared" ref="T430" si="2993">IF((T425-$H425)&gt;$D426,0,$D430*(T428)+$D430*T429)</f>
        <v>-986.0168000000001</v>
      </c>
      <c r="U430" s="17">
        <f t="shared" ref="U430" si="2994">IF((U425-$H425)&gt;$D426,0,$D430*(U428)+$D430*U429)</f>
        <v>-983.41680000000019</v>
      </c>
      <c r="V430" s="17">
        <f t="shared" ref="V430" si="2995">IF((V425-$H425)&gt;$D426,0,$D430*(V428)+$D430*V429)</f>
        <v>-980.85680000000013</v>
      </c>
      <c r="W430" s="17">
        <f t="shared" ref="W430" si="2996">IF((W425-$H425)&gt;$D426,0,$D430*(W428)+$D430*W429)</f>
        <v>-978.25680000000011</v>
      </c>
      <c r="X430" s="17">
        <f t="shared" ref="X430" si="2997">IF((X425-$H425)&gt;$D426,0,$D430*(X428)+$D430*X429)</f>
        <v>-975.61680000000013</v>
      </c>
      <c r="Y430" s="17">
        <f t="shared" ref="Y430" si="2998">IF((Y425-$H425)&gt;$D426,0,$D430*(Y428)+$D430*Y429)</f>
        <v>-973.0168000000001</v>
      </c>
      <c r="Z430" s="17">
        <f t="shared" ref="Z430" si="2999">IF((Z425-$H425)&gt;$D426,0,$D430*(Z428)+$D430*Z429)</f>
        <v>-970.37680000000012</v>
      </c>
      <c r="AA430" s="17">
        <f t="shared" ref="AA430" si="3000">IF((AA425-$H425)&gt;$D426,0,$D430*(AA428)+$D430*AA429)</f>
        <v>-967.73680000000002</v>
      </c>
      <c r="AB430" s="17">
        <f t="shared" ref="AB430" si="3001">IF((AB425-$H425)&gt;$D426,0,$D430*(AB428)+$D430*AB429)</f>
        <v>-965.13680000000011</v>
      </c>
      <c r="AC430" s="17">
        <f t="shared" ref="AC430" si="3002">IF((AC425-$H425)&gt;$D426,0,$D430*(AC428)+$D430*AC429)</f>
        <v>-962.49680000000012</v>
      </c>
      <c r="AD430" s="17">
        <f t="shared" ref="AD430" si="3003">IF((AD425-$H425)&gt;$D426,0,$D430*(AD428)+$D430*AD429)</f>
        <v>-959.81680000000017</v>
      </c>
      <c r="AE430" s="17">
        <f t="shared" ref="AE430" si="3004">IF((AE425-$H425)&gt;$D426,0,$D430*(AE428)+$D430*AE429)</f>
        <v>-957.17680000000007</v>
      </c>
      <c r="AF430" s="17">
        <f t="shared" ref="AF430" si="3005">IF((AF425-$H425)&gt;$D426,0,$D430*(AF428)+$D430*AF429)</f>
        <v>-954.49680000000012</v>
      </c>
      <c r="AG430" s="17">
        <f t="shared" ref="AG430" si="3006">IF((AG425-$H425)&gt;$D426,0,$D430*(AG428)+$D430*AG429)</f>
        <v>-951.81680000000006</v>
      </c>
      <c r="AH430" s="17">
        <f t="shared" ref="AH430" si="3007">IF((AH425-$H425)&gt;$D426,0,$D430*(AH428)+$D430*AH429)</f>
        <v>0</v>
      </c>
      <c r="AI430" s="17">
        <f t="shared" ref="AI430" si="3008">IF((AI425-$H425)&gt;$D426,0,$D430*(AI428)+$D430*AI429)</f>
        <v>0</v>
      </c>
      <c r="AJ430" s="17">
        <f t="shared" ref="AJ430" si="3009">IF((AJ425-$H425)&gt;$D426,0,$D430*(AJ428)+$D430*AJ429)</f>
        <v>0</v>
      </c>
      <c r="AK430" s="17">
        <f t="shared" ref="AK430" si="3010">IF((AK425-$H425)&gt;$D426,0,$D430*(AK428)+$D430*AK429)</f>
        <v>0</v>
      </c>
      <c r="AL430" s="17">
        <f t="shared" ref="AL430" si="3011">IF((AL425-$H425)&gt;$D426,0,$D430*(AL428)+$D430*AL429)</f>
        <v>0</v>
      </c>
      <c r="AM430" s="17">
        <f t="shared" ref="AM430" si="3012">IF((AM425-$H425)&gt;$D426,0,$D430*(AM428)+$D430*AM429)</f>
        <v>0</v>
      </c>
      <c r="AN430" s="17">
        <f t="shared" ref="AN430" si="3013">IF((AN425-$H425)&gt;$D426,0,$D430*(AN428)+$D430*AN429)</f>
        <v>0</v>
      </c>
      <c r="AO430" s="17">
        <f t="shared" ref="AO430" si="3014">IF((AO425-$H425)&gt;$D426,0,$D430*(AO428)+$D430*AO429)</f>
        <v>0</v>
      </c>
      <c r="AP430" s="17">
        <f t="shared" ref="AP430" si="3015">IF((AP425-$H425)&gt;$D426,0,$D430*(AP428)+$D430*AP429)</f>
        <v>0</v>
      </c>
      <c r="AQ430" s="17">
        <f t="shared" ref="AQ430" si="3016">IF((AQ425-$H425)&gt;$D426,0,$D430*(AQ428)+$D430*AQ429)</f>
        <v>0</v>
      </c>
      <c r="AR430" s="17">
        <f t="shared" ref="AR430" si="3017">IF((AR425-$H425)&gt;$D426,0,$D430*(AR428)+$D430*AR429)</f>
        <v>0</v>
      </c>
      <c r="AS430" s="17">
        <f t="shared" ref="AS430" si="3018">IF((AS425-$H425)&gt;$D426,0,$D430*(AS428)+$D430*AS429)</f>
        <v>0</v>
      </c>
      <c r="AT430" s="17">
        <f t="shared" ref="AT430" si="3019">IF((AT425-$H425)&gt;$D426,0,$D430*(AT428)+$D430*AT429)</f>
        <v>0</v>
      </c>
      <c r="AU430" s="17">
        <f t="shared" ref="AU430" si="3020">IF((AU425-$H425)&gt;$D426,0,$D430*(AU428)+$D430*AU429)</f>
        <v>0</v>
      </c>
      <c r="AV430" s="17">
        <f t="shared" ref="AV430" si="3021">IF((AV425-$H425)&gt;$D426,0,$D430*(AV428)+$D430*AV429)</f>
        <v>0</v>
      </c>
      <c r="AW430" s="17">
        <f t="shared" ref="AW430" si="3022">IF((AW425-$H425)&gt;$D426,0,$D430*(AW428)+$D430*AW429)</f>
        <v>0</v>
      </c>
      <c r="AX430" s="17">
        <f t="shared" ref="AX430" si="3023">IF((AX425-$H425)&gt;$D426,0,$D430*(AX428)+$D430*AX429)</f>
        <v>0</v>
      </c>
      <c r="AY430" s="17">
        <f t="shared" ref="AY430" si="3024">IF((AY425-$H425)&gt;$D426,0,$D430*(AY428)+$D430*AY429)</f>
        <v>0</v>
      </c>
      <c r="AZ430" s="17">
        <f t="shared" ref="AZ430" si="3025">IF((AZ425-$H425)&gt;$D426,0,$D430*(AZ428)+$D430*AZ429)</f>
        <v>0</v>
      </c>
      <c r="BA430" s="17">
        <f t="shared" ref="BA430" si="3026">IF((BA425-$H425)&gt;$D426,0,$D430*(BA428)+$D430*BA429)</f>
        <v>0</v>
      </c>
      <c r="BB430" s="17">
        <f t="shared" ref="BB430" si="3027">IF((BB425-$H425)&gt;$D426,0,$D430*(BB428)+$D430*BB429)</f>
        <v>0</v>
      </c>
      <c r="BC430" s="17">
        <f t="shared" ref="BC430" si="3028">IF((BC425-$H425)&gt;$D426,0,$D430*(BC428)+$D430*BC429)</f>
        <v>0</v>
      </c>
      <c r="BD430" s="17">
        <f t="shared" ref="BD430" si="3029">IF((BD425-$H425)&gt;$D426,0,$D430*(BD428)+$D430*BD429)</f>
        <v>0</v>
      </c>
      <c r="BE430" s="17">
        <f t="shared" ref="BE430" si="3030">IF((BE425-$H425)&gt;$D426,0,$D430*(BE428)+$D430*BE429)</f>
        <v>0</v>
      </c>
      <c r="BF430" s="17">
        <f t="shared" ref="BF430" si="3031">IF((BF425-$H425)&gt;$D426,0,$D430*(BF428)+$D430*BF429)</f>
        <v>0</v>
      </c>
      <c r="BG430" s="17">
        <f t="shared" ref="BG430" si="3032">IF((BG425-$H425)&gt;$D426,0,$D430*(BG428)+$D430*BG429)</f>
        <v>0</v>
      </c>
      <c r="BH430" s="17">
        <f t="shared" ref="BH430" si="3033">IF((BH425-$H425)&gt;$D426,0,$D430*(BH428)+$D430*BH429)</f>
        <v>0</v>
      </c>
      <c r="BI430" s="17">
        <f t="shared" ref="BI430" si="3034">IF((BI425-$H425)&gt;$D426,0,$D430*(BI428)+$D430*BI429)</f>
        <v>0</v>
      </c>
      <c r="BJ430" s="17">
        <f t="shared" ref="BJ430" si="3035">IF((BJ425-$H425)&gt;$D426,0,$D430*(BJ428)+$D430*BJ429)</f>
        <v>0</v>
      </c>
      <c r="BK430" s="17">
        <f t="shared" ref="BK430" si="3036">IF((BK425-$H425)&gt;$D426,0,$D430*(BK428)+$D430*BK429)</f>
        <v>0</v>
      </c>
      <c r="BL430" s="17">
        <f t="shared" ref="BL430" si="3037">IF((BL425-$H425)&gt;$D426,0,$D430*(BL428)+$D430*BL429)</f>
        <v>0</v>
      </c>
      <c r="BM430" s="17">
        <f t="shared" ref="BM430" si="3038">IF((BM425-$H425)&gt;$D426,0,$D430*(BM428)+$D430*BM429)</f>
        <v>0</v>
      </c>
      <c r="BN430" s="17">
        <f t="shared" ref="BN430" si="3039">IF((BN425-$H425)&gt;$D426,0,$D430*(BN428)+$D430*BN429)</f>
        <v>0</v>
      </c>
      <c r="BO430" s="17">
        <f t="shared" ref="BO430" si="3040">IF((BO425-$H425)&gt;$D426,0,$D430*(BO428)+$D430*BO429)</f>
        <v>0</v>
      </c>
      <c r="BP430" s="17">
        <f t="shared" ref="BP430" si="3041">IF((BP425-$H425)&gt;$D426,0,$D430*(BP428)+$D430*BP429)</f>
        <v>0</v>
      </c>
      <c r="BQ430" s="17">
        <f t="shared" ref="BQ430" si="3042">IF((BQ425-$H425)&gt;$D426,0,$D430*(BQ428)+$D430*BQ429)</f>
        <v>0</v>
      </c>
      <c r="BR430" s="17">
        <f t="shared" ref="BR430" si="3043">IF((BR425-$H425)&gt;$D426,0,$D430*(BR428)+$D430*BR429)</f>
        <v>0</v>
      </c>
      <c r="BS430" s="17">
        <f t="shared" ref="BS430" si="3044">IF((BS425-$H425)&gt;$D426,0,$D430*(BS428)+$D430*BS429)</f>
        <v>0</v>
      </c>
      <c r="BT430" s="17">
        <f t="shared" ref="BT430" si="3045">IF((BT425-$H425)&gt;$D426,0,$D430*(BT428)+$D430*BT429)</f>
        <v>0</v>
      </c>
      <c r="BU430" s="17">
        <f t="shared" ref="BU430" si="3046">IF((BU425-$H425)&gt;$D426,0,$D430*(BU428)+$D430*BU429)</f>
        <v>0</v>
      </c>
      <c r="BV430" s="17">
        <f t="shared" ref="BV430" si="3047">IF((BV425-$H425)&gt;$D426,0,$D430*(BV428)+$D430*BV429)</f>
        <v>0</v>
      </c>
      <c r="BW430" s="17">
        <f t="shared" ref="BW430" si="3048">IF((BW425-$H425)&gt;$D426,0,$D430*(BW428)+$D430*BW429)</f>
        <v>0</v>
      </c>
      <c r="BX430" s="17">
        <f t="shared" ref="BX430" si="3049">IF((BX425-$H425)&gt;$D426,0,$D430*(BX428)+$D430*BX429)</f>
        <v>0</v>
      </c>
      <c r="BY430" s="17">
        <f t="shared" ref="BY430" si="3050">IF((BY425-$H425)&gt;$D426,0,$D430*(BY428)+$D430*BY429)</f>
        <v>0</v>
      </c>
      <c r="BZ430" s="17">
        <f t="shared" ref="BZ430" si="3051">IF((BZ425-$H425)&gt;$D426,0,$D430*(BZ428)+$D430*BZ429)</f>
        <v>0</v>
      </c>
      <c r="CA430" s="17">
        <f t="shared" ref="CA430" si="3052">IF((CA425-$H425)&gt;$D426,0,$D430*(CA428)+$D430*CA429)</f>
        <v>0</v>
      </c>
      <c r="CB430" s="17">
        <f t="shared" ref="CB430" si="3053">IF((CB425-$H425)&gt;$D426,0,$D430*(CB428)+$D430*CB429)</f>
        <v>0</v>
      </c>
      <c r="CC430" s="17">
        <f t="shared" ref="CC430" si="3054">IF((CC425-$H425)&gt;$D426,0,$D430*(CC428)+$D430*CC429)</f>
        <v>0</v>
      </c>
      <c r="CD430" s="17">
        <f t="shared" ref="CD430" si="3055">IF((CD425-$H425)&gt;$D426,0,$D430*(CD428)+$D430*CD429)</f>
        <v>0</v>
      </c>
      <c r="CE430" s="17">
        <f t="shared" ref="CE430" si="3056">IF((CE425-$H425)&gt;$D426,0,$D430*(CE428)+$D430*CE429)</f>
        <v>0</v>
      </c>
      <c r="CF430" s="17">
        <f t="shared" ref="CF430" si="3057">IF((CF425-$H425)&gt;$D426,0,$D430*(CF428)+$D430*CF429)</f>
        <v>0</v>
      </c>
      <c r="CG430" s="17">
        <f t="shared" ref="CG430" si="3058">IF((CG425-$H425)&gt;$D426,0,$D430*(CG428)+$D430*CG429)</f>
        <v>0</v>
      </c>
      <c r="CH430" s="17">
        <f t="shared" ref="CH430" si="3059">IF((CH425-$H425)&gt;$D426,0,$D430*(CH428)+$D430*CH429)</f>
        <v>0</v>
      </c>
      <c r="CI430" s="17">
        <f t="shared" ref="CI430" si="3060">IF((CI425-$H425)&gt;$D426,0,$D430*(CI428)+$D430*CI429)</f>
        <v>0</v>
      </c>
      <c r="CJ430" s="17">
        <f t="shared" ref="CJ430" si="3061">IF((CJ425-$H425)&gt;$D426,0,$D430*(CJ428)+$D430*CJ429)</f>
        <v>0</v>
      </c>
      <c r="CK430" s="17">
        <f t="shared" ref="CK430" si="3062">IF((CK425-$H425)&gt;$D426,0,$D430*(CK428)+$D430*CK429)</f>
        <v>0</v>
      </c>
      <c r="CL430" s="17">
        <f t="shared" ref="CL430" si="3063">IF((CL425-$H425)&gt;$D426,0,$D430*(CL428)+$D430*CL429)</f>
        <v>0</v>
      </c>
      <c r="CM430" s="17">
        <f t="shared" ref="CM430" si="3064">IF((CM425-$H425)&gt;$D426,0,$D430*(CM428)+$D430*CM429)</f>
        <v>0</v>
      </c>
      <c r="CN430" s="17">
        <f t="shared" ref="CN430" si="3065">IF((CN425-$H425)&gt;$D426,0,$D430*(CN428)+$D430*CN429)</f>
        <v>0</v>
      </c>
      <c r="CO430" s="17">
        <f t="shared" ref="CO430" si="3066">IF((CO425-$H425)&gt;$D426,0,$D430*(CO428)+$D430*CO429)</f>
        <v>0</v>
      </c>
    </row>
    <row r="431" spans="2:93">
      <c r="B431" s="556"/>
      <c r="C431" s="556">
        <f>C430+1</f>
        <v>2</v>
      </c>
      <c r="D431" s="632">
        <f t="shared" ref="D431:D494" si="3067">-1/D$426</f>
        <v>-0.04</v>
      </c>
      <c r="E431" s="632"/>
      <c r="F431" s="632"/>
      <c r="G431" s="632"/>
      <c r="H431" s="17"/>
      <c r="I431" s="17"/>
      <c r="J431" s="17">
        <f>IF((J425-$I425)&gt;$D426,0,$D431*(J429))</f>
        <v>-5.08</v>
      </c>
      <c r="K431" s="17">
        <f t="shared" ref="K431:BV431" si="3068">IF((K425-$I425)&gt;$D426,0,$D431*(K429))</f>
        <v>-5.08</v>
      </c>
      <c r="L431" s="17">
        <f t="shared" si="3068"/>
        <v>-5.08</v>
      </c>
      <c r="M431" s="17">
        <f t="shared" si="3068"/>
        <v>-5.12</v>
      </c>
      <c r="N431" s="17">
        <f t="shared" si="3068"/>
        <v>-5.12</v>
      </c>
      <c r="O431" s="17">
        <f t="shared" si="3068"/>
        <v>-5.12</v>
      </c>
      <c r="P431" s="17">
        <f t="shared" si="3068"/>
        <v>-5.16</v>
      </c>
      <c r="Q431" s="17">
        <f t="shared" si="3068"/>
        <v>-5.16</v>
      </c>
      <c r="R431" s="17">
        <f t="shared" si="3068"/>
        <v>-5.16</v>
      </c>
      <c r="S431" s="17">
        <f t="shared" si="3068"/>
        <v>-5.2</v>
      </c>
      <c r="T431" s="17">
        <f t="shared" si="3068"/>
        <v>-5.2</v>
      </c>
      <c r="U431" s="17">
        <f t="shared" si="3068"/>
        <v>-5.2</v>
      </c>
      <c r="V431" s="17">
        <f t="shared" si="3068"/>
        <v>-5.24</v>
      </c>
      <c r="W431" s="17">
        <f t="shared" si="3068"/>
        <v>-5.24</v>
      </c>
      <c r="X431" s="17">
        <f t="shared" si="3068"/>
        <v>-5.24</v>
      </c>
      <c r="Y431" s="17">
        <f t="shared" si="3068"/>
        <v>-5.28</v>
      </c>
      <c r="Z431" s="17">
        <f t="shared" si="3068"/>
        <v>-5.28</v>
      </c>
      <c r="AA431" s="17">
        <f t="shared" si="3068"/>
        <v>-5.28</v>
      </c>
      <c r="AB431" s="17">
        <f t="shared" si="3068"/>
        <v>-5.32</v>
      </c>
      <c r="AC431" s="17">
        <f t="shared" si="3068"/>
        <v>-5.32</v>
      </c>
      <c r="AD431" s="17">
        <f t="shared" si="3068"/>
        <v>-5.32</v>
      </c>
      <c r="AE431" s="17">
        <f t="shared" si="3068"/>
        <v>-5.36</v>
      </c>
      <c r="AF431" s="17">
        <f t="shared" si="3068"/>
        <v>-5.36</v>
      </c>
      <c r="AG431" s="17">
        <f t="shared" si="3068"/>
        <v>-5.36</v>
      </c>
      <c r="AH431" s="17">
        <f t="shared" si="3068"/>
        <v>-5.4</v>
      </c>
      <c r="AI431" s="17">
        <f t="shared" si="3068"/>
        <v>0</v>
      </c>
      <c r="AJ431" s="17">
        <f t="shared" si="3068"/>
        <v>0</v>
      </c>
      <c r="AK431" s="17">
        <f t="shared" si="3068"/>
        <v>0</v>
      </c>
      <c r="AL431" s="17">
        <f t="shared" si="3068"/>
        <v>0</v>
      </c>
      <c r="AM431" s="17">
        <f t="shared" si="3068"/>
        <v>0</v>
      </c>
      <c r="AN431" s="17">
        <f t="shared" si="3068"/>
        <v>0</v>
      </c>
      <c r="AO431" s="17">
        <f t="shared" si="3068"/>
        <v>0</v>
      </c>
      <c r="AP431" s="17">
        <f t="shared" si="3068"/>
        <v>0</v>
      </c>
      <c r="AQ431" s="17">
        <f t="shared" si="3068"/>
        <v>0</v>
      </c>
      <c r="AR431" s="17">
        <f t="shared" si="3068"/>
        <v>0</v>
      </c>
      <c r="AS431" s="17">
        <f t="shared" si="3068"/>
        <v>0</v>
      </c>
      <c r="AT431" s="17">
        <f t="shared" si="3068"/>
        <v>0</v>
      </c>
      <c r="AU431" s="17">
        <f t="shared" si="3068"/>
        <v>0</v>
      </c>
      <c r="AV431" s="17">
        <f t="shared" si="3068"/>
        <v>0</v>
      </c>
      <c r="AW431" s="17">
        <f t="shared" si="3068"/>
        <v>0</v>
      </c>
      <c r="AX431" s="17">
        <f t="shared" si="3068"/>
        <v>0</v>
      </c>
      <c r="AY431" s="17">
        <f t="shared" si="3068"/>
        <v>0</v>
      </c>
      <c r="AZ431" s="17">
        <f t="shared" si="3068"/>
        <v>0</v>
      </c>
      <c r="BA431" s="17">
        <f t="shared" si="3068"/>
        <v>0</v>
      </c>
      <c r="BB431" s="17">
        <f t="shared" si="3068"/>
        <v>0</v>
      </c>
      <c r="BC431" s="17">
        <f t="shared" si="3068"/>
        <v>0</v>
      </c>
      <c r="BD431" s="17">
        <f t="shared" si="3068"/>
        <v>0</v>
      </c>
      <c r="BE431" s="17">
        <f t="shared" si="3068"/>
        <v>0</v>
      </c>
      <c r="BF431" s="17">
        <f t="shared" si="3068"/>
        <v>0</v>
      </c>
      <c r="BG431" s="17">
        <f t="shared" si="3068"/>
        <v>0</v>
      </c>
      <c r="BH431" s="17">
        <f t="shared" si="3068"/>
        <v>0</v>
      </c>
      <c r="BI431" s="17">
        <f t="shared" si="3068"/>
        <v>0</v>
      </c>
      <c r="BJ431" s="17">
        <f t="shared" si="3068"/>
        <v>0</v>
      </c>
      <c r="BK431" s="17">
        <f t="shared" si="3068"/>
        <v>0</v>
      </c>
      <c r="BL431" s="17">
        <f t="shared" si="3068"/>
        <v>0</v>
      </c>
      <c r="BM431" s="17">
        <f t="shared" si="3068"/>
        <v>0</v>
      </c>
      <c r="BN431" s="17">
        <f t="shared" si="3068"/>
        <v>0</v>
      </c>
      <c r="BO431" s="17">
        <f t="shared" si="3068"/>
        <v>0</v>
      </c>
      <c r="BP431" s="17">
        <f t="shared" si="3068"/>
        <v>0</v>
      </c>
      <c r="BQ431" s="17">
        <f t="shared" si="3068"/>
        <v>0</v>
      </c>
      <c r="BR431" s="17">
        <f t="shared" si="3068"/>
        <v>0</v>
      </c>
      <c r="BS431" s="17">
        <f t="shared" si="3068"/>
        <v>0</v>
      </c>
      <c r="BT431" s="17">
        <f t="shared" si="3068"/>
        <v>0</v>
      </c>
      <c r="BU431" s="17">
        <f t="shared" si="3068"/>
        <v>0</v>
      </c>
      <c r="BV431" s="17">
        <f t="shared" si="3068"/>
        <v>0</v>
      </c>
      <c r="BW431" s="17">
        <f t="shared" ref="BW431:CO431" si="3069">IF((BW425-$I425)&gt;$D426,0,$D431*(BW429))</f>
        <v>0</v>
      </c>
      <c r="BX431" s="17">
        <f t="shared" si="3069"/>
        <v>0</v>
      </c>
      <c r="BY431" s="17">
        <f t="shared" si="3069"/>
        <v>0</v>
      </c>
      <c r="BZ431" s="17">
        <f t="shared" si="3069"/>
        <v>0</v>
      </c>
      <c r="CA431" s="17">
        <f t="shared" si="3069"/>
        <v>0</v>
      </c>
      <c r="CB431" s="17">
        <f t="shared" si="3069"/>
        <v>0</v>
      </c>
      <c r="CC431" s="17">
        <f t="shared" si="3069"/>
        <v>0</v>
      </c>
      <c r="CD431" s="17">
        <f t="shared" si="3069"/>
        <v>0</v>
      </c>
      <c r="CE431" s="17">
        <f t="shared" si="3069"/>
        <v>0</v>
      </c>
      <c r="CF431" s="17">
        <f t="shared" si="3069"/>
        <v>0</v>
      </c>
      <c r="CG431" s="17">
        <f t="shared" si="3069"/>
        <v>0</v>
      </c>
      <c r="CH431" s="17">
        <f t="shared" si="3069"/>
        <v>0</v>
      </c>
      <c r="CI431" s="17">
        <f t="shared" si="3069"/>
        <v>0</v>
      </c>
      <c r="CJ431" s="17">
        <f t="shared" si="3069"/>
        <v>0</v>
      </c>
      <c r="CK431" s="17">
        <f t="shared" si="3069"/>
        <v>0</v>
      </c>
      <c r="CL431" s="17">
        <f t="shared" si="3069"/>
        <v>0</v>
      </c>
      <c r="CM431" s="17">
        <f t="shared" si="3069"/>
        <v>0</v>
      </c>
      <c r="CN431" s="17">
        <f t="shared" si="3069"/>
        <v>0</v>
      </c>
      <c r="CO431" s="17">
        <f t="shared" si="3069"/>
        <v>0</v>
      </c>
    </row>
    <row r="432" spans="2:93">
      <c r="B432" s="556"/>
      <c r="C432" s="556">
        <f t="shared" ref="C432:C495" si="3070">C431+1</f>
        <v>3</v>
      </c>
      <c r="D432" s="632">
        <f t="shared" si="3067"/>
        <v>-0.04</v>
      </c>
      <c r="E432" s="632"/>
      <c r="F432" s="632"/>
      <c r="G432" s="632"/>
      <c r="H432" s="17"/>
      <c r="I432" s="17"/>
      <c r="J432" s="17"/>
      <c r="K432" s="17">
        <f>IF((K425-$J425)&gt;$D426,0,$D432*(K429))</f>
        <v>-5.08</v>
      </c>
      <c r="L432" s="17">
        <f t="shared" ref="L432:BW432" si="3071">IF((L425-$J425)&gt;$D426,0,$D432*(L429))</f>
        <v>-5.08</v>
      </c>
      <c r="M432" s="17">
        <f t="shared" si="3071"/>
        <v>-5.12</v>
      </c>
      <c r="N432" s="17">
        <f t="shared" si="3071"/>
        <v>-5.12</v>
      </c>
      <c r="O432" s="17">
        <f t="shared" si="3071"/>
        <v>-5.12</v>
      </c>
      <c r="P432" s="17">
        <f t="shared" si="3071"/>
        <v>-5.16</v>
      </c>
      <c r="Q432" s="17">
        <f t="shared" si="3071"/>
        <v>-5.16</v>
      </c>
      <c r="R432" s="17">
        <f t="shared" si="3071"/>
        <v>-5.16</v>
      </c>
      <c r="S432" s="17">
        <f t="shared" si="3071"/>
        <v>-5.2</v>
      </c>
      <c r="T432" s="17">
        <f t="shared" si="3071"/>
        <v>-5.2</v>
      </c>
      <c r="U432" s="17">
        <f t="shared" si="3071"/>
        <v>-5.2</v>
      </c>
      <c r="V432" s="17">
        <f t="shared" si="3071"/>
        <v>-5.24</v>
      </c>
      <c r="W432" s="17">
        <f t="shared" si="3071"/>
        <v>-5.24</v>
      </c>
      <c r="X432" s="17">
        <f t="shared" si="3071"/>
        <v>-5.24</v>
      </c>
      <c r="Y432" s="17">
        <f t="shared" si="3071"/>
        <v>-5.28</v>
      </c>
      <c r="Z432" s="17">
        <f t="shared" si="3071"/>
        <v>-5.28</v>
      </c>
      <c r="AA432" s="17">
        <f t="shared" si="3071"/>
        <v>-5.28</v>
      </c>
      <c r="AB432" s="17">
        <f t="shared" si="3071"/>
        <v>-5.32</v>
      </c>
      <c r="AC432" s="17">
        <f t="shared" si="3071"/>
        <v>-5.32</v>
      </c>
      <c r="AD432" s="17">
        <f t="shared" si="3071"/>
        <v>-5.32</v>
      </c>
      <c r="AE432" s="17">
        <f t="shared" si="3071"/>
        <v>-5.36</v>
      </c>
      <c r="AF432" s="17">
        <f t="shared" si="3071"/>
        <v>-5.36</v>
      </c>
      <c r="AG432" s="17">
        <f t="shared" si="3071"/>
        <v>-5.36</v>
      </c>
      <c r="AH432" s="17">
        <f t="shared" si="3071"/>
        <v>-5.4</v>
      </c>
      <c r="AI432" s="17">
        <f t="shared" si="3071"/>
        <v>-5.4</v>
      </c>
      <c r="AJ432" s="17">
        <f t="shared" si="3071"/>
        <v>0</v>
      </c>
      <c r="AK432" s="17">
        <f t="shared" si="3071"/>
        <v>0</v>
      </c>
      <c r="AL432" s="17">
        <f t="shared" si="3071"/>
        <v>0</v>
      </c>
      <c r="AM432" s="17">
        <f t="shared" si="3071"/>
        <v>0</v>
      </c>
      <c r="AN432" s="17">
        <f t="shared" si="3071"/>
        <v>0</v>
      </c>
      <c r="AO432" s="17">
        <f t="shared" si="3071"/>
        <v>0</v>
      </c>
      <c r="AP432" s="17">
        <f t="shared" si="3071"/>
        <v>0</v>
      </c>
      <c r="AQ432" s="17">
        <f t="shared" si="3071"/>
        <v>0</v>
      </c>
      <c r="AR432" s="17">
        <f t="shared" si="3071"/>
        <v>0</v>
      </c>
      <c r="AS432" s="17">
        <f t="shared" si="3071"/>
        <v>0</v>
      </c>
      <c r="AT432" s="17">
        <f t="shared" si="3071"/>
        <v>0</v>
      </c>
      <c r="AU432" s="17">
        <f t="shared" si="3071"/>
        <v>0</v>
      </c>
      <c r="AV432" s="17">
        <f t="shared" si="3071"/>
        <v>0</v>
      </c>
      <c r="AW432" s="17">
        <f t="shared" si="3071"/>
        <v>0</v>
      </c>
      <c r="AX432" s="17">
        <f t="shared" si="3071"/>
        <v>0</v>
      </c>
      <c r="AY432" s="17">
        <f t="shared" si="3071"/>
        <v>0</v>
      </c>
      <c r="AZ432" s="17">
        <f t="shared" si="3071"/>
        <v>0</v>
      </c>
      <c r="BA432" s="17">
        <f t="shared" si="3071"/>
        <v>0</v>
      </c>
      <c r="BB432" s="17">
        <f t="shared" si="3071"/>
        <v>0</v>
      </c>
      <c r="BC432" s="17">
        <f t="shared" si="3071"/>
        <v>0</v>
      </c>
      <c r="BD432" s="17">
        <f t="shared" si="3071"/>
        <v>0</v>
      </c>
      <c r="BE432" s="17">
        <f t="shared" si="3071"/>
        <v>0</v>
      </c>
      <c r="BF432" s="17">
        <f t="shared" si="3071"/>
        <v>0</v>
      </c>
      <c r="BG432" s="17">
        <f t="shared" si="3071"/>
        <v>0</v>
      </c>
      <c r="BH432" s="17">
        <f t="shared" si="3071"/>
        <v>0</v>
      </c>
      <c r="BI432" s="17">
        <f t="shared" si="3071"/>
        <v>0</v>
      </c>
      <c r="BJ432" s="17">
        <f t="shared" si="3071"/>
        <v>0</v>
      </c>
      <c r="BK432" s="17">
        <f t="shared" si="3071"/>
        <v>0</v>
      </c>
      <c r="BL432" s="17">
        <f t="shared" si="3071"/>
        <v>0</v>
      </c>
      <c r="BM432" s="17">
        <f t="shared" si="3071"/>
        <v>0</v>
      </c>
      <c r="BN432" s="17">
        <f t="shared" si="3071"/>
        <v>0</v>
      </c>
      <c r="BO432" s="17">
        <f t="shared" si="3071"/>
        <v>0</v>
      </c>
      <c r="BP432" s="17">
        <f t="shared" si="3071"/>
        <v>0</v>
      </c>
      <c r="BQ432" s="17">
        <f t="shared" si="3071"/>
        <v>0</v>
      </c>
      <c r="BR432" s="17">
        <f t="shared" si="3071"/>
        <v>0</v>
      </c>
      <c r="BS432" s="17">
        <f t="shared" si="3071"/>
        <v>0</v>
      </c>
      <c r="BT432" s="17">
        <f t="shared" si="3071"/>
        <v>0</v>
      </c>
      <c r="BU432" s="17">
        <f t="shared" si="3071"/>
        <v>0</v>
      </c>
      <c r="BV432" s="17">
        <f t="shared" si="3071"/>
        <v>0</v>
      </c>
      <c r="BW432" s="17">
        <f t="shared" si="3071"/>
        <v>0</v>
      </c>
      <c r="BX432" s="17">
        <f t="shared" ref="BX432:CO432" si="3072">IF((BX425-$J425)&gt;$D426,0,$D432*(BX429))</f>
        <v>0</v>
      </c>
      <c r="BY432" s="17">
        <f t="shared" si="3072"/>
        <v>0</v>
      </c>
      <c r="BZ432" s="17">
        <f t="shared" si="3072"/>
        <v>0</v>
      </c>
      <c r="CA432" s="17">
        <f t="shared" si="3072"/>
        <v>0</v>
      </c>
      <c r="CB432" s="17">
        <f t="shared" si="3072"/>
        <v>0</v>
      </c>
      <c r="CC432" s="17">
        <f t="shared" si="3072"/>
        <v>0</v>
      </c>
      <c r="CD432" s="17">
        <f t="shared" si="3072"/>
        <v>0</v>
      </c>
      <c r="CE432" s="17">
        <f t="shared" si="3072"/>
        <v>0</v>
      </c>
      <c r="CF432" s="17">
        <f t="shared" si="3072"/>
        <v>0</v>
      </c>
      <c r="CG432" s="17">
        <f t="shared" si="3072"/>
        <v>0</v>
      </c>
      <c r="CH432" s="17">
        <f t="shared" si="3072"/>
        <v>0</v>
      </c>
      <c r="CI432" s="17">
        <f t="shared" si="3072"/>
        <v>0</v>
      </c>
      <c r="CJ432" s="17">
        <f t="shared" si="3072"/>
        <v>0</v>
      </c>
      <c r="CK432" s="17">
        <f t="shared" si="3072"/>
        <v>0</v>
      </c>
      <c r="CL432" s="17">
        <f t="shared" si="3072"/>
        <v>0</v>
      </c>
      <c r="CM432" s="17">
        <f t="shared" si="3072"/>
        <v>0</v>
      </c>
      <c r="CN432" s="17">
        <f t="shared" si="3072"/>
        <v>0</v>
      </c>
      <c r="CO432" s="17">
        <f t="shared" si="3072"/>
        <v>0</v>
      </c>
    </row>
    <row r="433" spans="2:93">
      <c r="B433" s="556"/>
      <c r="C433" s="556">
        <f t="shared" si="3070"/>
        <v>4</v>
      </c>
      <c r="D433" s="632">
        <f t="shared" si="3067"/>
        <v>-0.04</v>
      </c>
      <c r="E433" s="632"/>
      <c r="F433" s="632"/>
      <c r="G433" s="632"/>
      <c r="H433" s="17"/>
      <c r="I433" s="17"/>
      <c r="J433" s="17"/>
      <c r="K433" s="17"/>
      <c r="L433" s="17">
        <f>IF((L425-$K425)&gt;$D426,0,$D433*(L429))</f>
        <v>-5.08</v>
      </c>
      <c r="M433" s="17">
        <f t="shared" ref="M433:BX433" si="3073">IF((M425-$K425)&gt;$D426,0,$D433*(M429))</f>
        <v>-5.12</v>
      </c>
      <c r="N433" s="17">
        <f t="shared" si="3073"/>
        <v>-5.12</v>
      </c>
      <c r="O433" s="17">
        <f t="shared" si="3073"/>
        <v>-5.12</v>
      </c>
      <c r="P433" s="17">
        <f t="shared" si="3073"/>
        <v>-5.16</v>
      </c>
      <c r="Q433" s="17">
        <f t="shared" si="3073"/>
        <v>-5.16</v>
      </c>
      <c r="R433" s="17">
        <f t="shared" si="3073"/>
        <v>-5.16</v>
      </c>
      <c r="S433" s="17">
        <f t="shared" si="3073"/>
        <v>-5.2</v>
      </c>
      <c r="T433" s="17">
        <f t="shared" si="3073"/>
        <v>-5.2</v>
      </c>
      <c r="U433" s="17">
        <f t="shared" si="3073"/>
        <v>-5.2</v>
      </c>
      <c r="V433" s="17">
        <f t="shared" si="3073"/>
        <v>-5.24</v>
      </c>
      <c r="W433" s="17">
        <f t="shared" si="3073"/>
        <v>-5.24</v>
      </c>
      <c r="X433" s="17">
        <f t="shared" si="3073"/>
        <v>-5.24</v>
      </c>
      <c r="Y433" s="17">
        <f t="shared" si="3073"/>
        <v>-5.28</v>
      </c>
      <c r="Z433" s="17">
        <f t="shared" si="3073"/>
        <v>-5.28</v>
      </c>
      <c r="AA433" s="17">
        <f t="shared" si="3073"/>
        <v>-5.28</v>
      </c>
      <c r="AB433" s="17">
        <f t="shared" si="3073"/>
        <v>-5.32</v>
      </c>
      <c r="AC433" s="17">
        <f t="shared" si="3073"/>
        <v>-5.32</v>
      </c>
      <c r="AD433" s="17">
        <f t="shared" si="3073"/>
        <v>-5.32</v>
      </c>
      <c r="AE433" s="17">
        <f t="shared" si="3073"/>
        <v>-5.36</v>
      </c>
      <c r="AF433" s="17">
        <f t="shared" si="3073"/>
        <v>-5.36</v>
      </c>
      <c r="AG433" s="17">
        <f t="shared" si="3073"/>
        <v>-5.36</v>
      </c>
      <c r="AH433" s="17">
        <f t="shared" si="3073"/>
        <v>-5.4</v>
      </c>
      <c r="AI433" s="17">
        <f t="shared" si="3073"/>
        <v>-5.4</v>
      </c>
      <c r="AJ433" s="17">
        <f t="shared" si="3073"/>
        <v>-5.4</v>
      </c>
      <c r="AK433" s="17">
        <f t="shared" si="3073"/>
        <v>0</v>
      </c>
      <c r="AL433" s="17">
        <f t="shared" si="3073"/>
        <v>0</v>
      </c>
      <c r="AM433" s="17">
        <f t="shared" si="3073"/>
        <v>0</v>
      </c>
      <c r="AN433" s="17">
        <f t="shared" si="3073"/>
        <v>0</v>
      </c>
      <c r="AO433" s="17">
        <f t="shared" si="3073"/>
        <v>0</v>
      </c>
      <c r="AP433" s="17">
        <f t="shared" si="3073"/>
        <v>0</v>
      </c>
      <c r="AQ433" s="17">
        <f t="shared" si="3073"/>
        <v>0</v>
      </c>
      <c r="AR433" s="17">
        <f t="shared" si="3073"/>
        <v>0</v>
      </c>
      <c r="AS433" s="17">
        <f t="shared" si="3073"/>
        <v>0</v>
      </c>
      <c r="AT433" s="17">
        <f t="shared" si="3073"/>
        <v>0</v>
      </c>
      <c r="AU433" s="17">
        <f t="shared" si="3073"/>
        <v>0</v>
      </c>
      <c r="AV433" s="17">
        <f t="shared" si="3073"/>
        <v>0</v>
      </c>
      <c r="AW433" s="17">
        <f t="shared" si="3073"/>
        <v>0</v>
      </c>
      <c r="AX433" s="17">
        <f t="shared" si="3073"/>
        <v>0</v>
      </c>
      <c r="AY433" s="17">
        <f t="shared" si="3073"/>
        <v>0</v>
      </c>
      <c r="AZ433" s="17">
        <f t="shared" si="3073"/>
        <v>0</v>
      </c>
      <c r="BA433" s="17">
        <f t="shared" si="3073"/>
        <v>0</v>
      </c>
      <c r="BB433" s="17">
        <f t="shared" si="3073"/>
        <v>0</v>
      </c>
      <c r="BC433" s="17">
        <f t="shared" si="3073"/>
        <v>0</v>
      </c>
      <c r="BD433" s="17">
        <f t="shared" si="3073"/>
        <v>0</v>
      </c>
      <c r="BE433" s="17">
        <f t="shared" si="3073"/>
        <v>0</v>
      </c>
      <c r="BF433" s="17">
        <f t="shared" si="3073"/>
        <v>0</v>
      </c>
      <c r="BG433" s="17">
        <f t="shared" si="3073"/>
        <v>0</v>
      </c>
      <c r="BH433" s="17">
        <f t="shared" si="3073"/>
        <v>0</v>
      </c>
      <c r="BI433" s="17">
        <f t="shared" si="3073"/>
        <v>0</v>
      </c>
      <c r="BJ433" s="17">
        <f t="shared" si="3073"/>
        <v>0</v>
      </c>
      <c r="BK433" s="17">
        <f t="shared" si="3073"/>
        <v>0</v>
      </c>
      <c r="BL433" s="17">
        <f t="shared" si="3073"/>
        <v>0</v>
      </c>
      <c r="BM433" s="17">
        <f t="shared" si="3073"/>
        <v>0</v>
      </c>
      <c r="BN433" s="17">
        <f t="shared" si="3073"/>
        <v>0</v>
      </c>
      <c r="BO433" s="17">
        <f t="shared" si="3073"/>
        <v>0</v>
      </c>
      <c r="BP433" s="17">
        <f t="shared" si="3073"/>
        <v>0</v>
      </c>
      <c r="BQ433" s="17">
        <f t="shared" si="3073"/>
        <v>0</v>
      </c>
      <c r="BR433" s="17">
        <f t="shared" si="3073"/>
        <v>0</v>
      </c>
      <c r="BS433" s="17">
        <f t="shared" si="3073"/>
        <v>0</v>
      </c>
      <c r="BT433" s="17">
        <f t="shared" si="3073"/>
        <v>0</v>
      </c>
      <c r="BU433" s="17">
        <f t="shared" si="3073"/>
        <v>0</v>
      </c>
      <c r="BV433" s="17">
        <f t="shared" si="3073"/>
        <v>0</v>
      </c>
      <c r="BW433" s="17">
        <f t="shared" si="3073"/>
        <v>0</v>
      </c>
      <c r="BX433" s="17">
        <f t="shared" si="3073"/>
        <v>0</v>
      </c>
      <c r="BY433" s="17">
        <f t="shared" ref="BY433:CO433" si="3074">IF((BY425-$K425)&gt;$D426,0,$D433*(BY429))</f>
        <v>0</v>
      </c>
      <c r="BZ433" s="17">
        <f t="shared" si="3074"/>
        <v>0</v>
      </c>
      <c r="CA433" s="17">
        <f t="shared" si="3074"/>
        <v>0</v>
      </c>
      <c r="CB433" s="17">
        <f t="shared" si="3074"/>
        <v>0</v>
      </c>
      <c r="CC433" s="17">
        <f t="shared" si="3074"/>
        <v>0</v>
      </c>
      <c r="CD433" s="17">
        <f t="shared" si="3074"/>
        <v>0</v>
      </c>
      <c r="CE433" s="17">
        <f t="shared" si="3074"/>
        <v>0</v>
      </c>
      <c r="CF433" s="17">
        <f t="shared" si="3074"/>
        <v>0</v>
      </c>
      <c r="CG433" s="17">
        <f t="shared" si="3074"/>
        <v>0</v>
      </c>
      <c r="CH433" s="17">
        <f t="shared" si="3074"/>
        <v>0</v>
      </c>
      <c r="CI433" s="17">
        <f t="shared" si="3074"/>
        <v>0</v>
      </c>
      <c r="CJ433" s="17">
        <f t="shared" si="3074"/>
        <v>0</v>
      </c>
      <c r="CK433" s="17">
        <f t="shared" si="3074"/>
        <v>0</v>
      </c>
      <c r="CL433" s="17">
        <f t="shared" si="3074"/>
        <v>0</v>
      </c>
      <c r="CM433" s="17">
        <f t="shared" si="3074"/>
        <v>0</v>
      </c>
      <c r="CN433" s="17">
        <f t="shared" si="3074"/>
        <v>0</v>
      </c>
      <c r="CO433" s="17">
        <f t="shared" si="3074"/>
        <v>0</v>
      </c>
    </row>
    <row r="434" spans="2:93">
      <c r="B434" s="556"/>
      <c r="C434" s="556">
        <f t="shared" si="3070"/>
        <v>5</v>
      </c>
      <c r="D434" s="632">
        <f t="shared" si="3067"/>
        <v>-0.04</v>
      </c>
      <c r="E434" s="632"/>
      <c r="F434" s="632"/>
      <c r="G434" s="632"/>
      <c r="H434" s="17"/>
      <c r="I434" s="17"/>
      <c r="J434" s="17"/>
      <c r="K434" s="17"/>
      <c r="L434" s="17"/>
      <c r="M434" s="17">
        <f>IF((M425-$L425)&gt;$D426,0,$D434*(M429))</f>
        <v>-5.12</v>
      </c>
      <c r="N434" s="17">
        <f t="shared" ref="N434:BY434" si="3075">IF((N425-$L425)&gt;$D426,0,$D434*(N429))</f>
        <v>-5.12</v>
      </c>
      <c r="O434" s="17">
        <f t="shared" si="3075"/>
        <v>-5.12</v>
      </c>
      <c r="P434" s="17">
        <f t="shared" si="3075"/>
        <v>-5.16</v>
      </c>
      <c r="Q434" s="17">
        <f t="shared" si="3075"/>
        <v>-5.16</v>
      </c>
      <c r="R434" s="17">
        <f t="shared" si="3075"/>
        <v>-5.16</v>
      </c>
      <c r="S434" s="17">
        <f t="shared" si="3075"/>
        <v>-5.2</v>
      </c>
      <c r="T434" s="17">
        <f t="shared" si="3075"/>
        <v>-5.2</v>
      </c>
      <c r="U434" s="17">
        <f t="shared" si="3075"/>
        <v>-5.2</v>
      </c>
      <c r="V434" s="17">
        <f t="shared" si="3075"/>
        <v>-5.24</v>
      </c>
      <c r="W434" s="17">
        <f t="shared" si="3075"/>
        <v>-5.24</v>
      </c>
      <c r="X434" s="17">
        <f t="shared" si="3075"/>
        <v>-5.24</v>
      </c>
      <c r="Y434" s="17">
        <f t="shared" si="3075"/>
        <v>-5.28</v>
      </c>
      <c r="Z434" s="17">
        <f t="shared" si="3075"/>
        <v>-5.28</v>
      </c>
      <c r="AA434" s="17">
        <f t="shared" si="3075"/>
        <v>-5.28</v>
      </c>
      <c r="AB434" s="17">
        <f t="shared" si="3075"/>
        <v>-5.32</v>
      </c>
      <c r="AC434" s="17">
        <f t="shared" si="3075"/>
        <v>-5.32</v>
      </c>
      <c r="AD434" s="17">
        <f t="shared" si="3075"/>
        <v>-5.32</v>
      </c>
      <c r="AE434" s="17">
        <f t="shared" si="3075"/>
        <v>-5.36</v>
      </c>
      <c r="AF434" s="17">
        <f t="shared" si="3075"/>
        <v>-5.36</v>
      </c>
      <c r="AG434" s="17">
        <f t="shared" si="3075"/>
        <v>-5.36</v>
      </c>
      <c r="AH434" s="17">
        <f t="shared" si="3075"/>
        <v>-5.4</v>
      </c>
      <c r="AI434" s="17">
        <f t="shared" si="3075"/>
        <v>-5.4</v>
      </c>
      <c r="AJ434" s="17">
        <f t="shared" si="3075"/>
        <v>-5.4</v>
      </c>
      <c r="AK434" s="17">
        <f t="shared" si="3075"/>
        <v>-5.44</v>
      </c>
      <c r="AL434" s="17">
        <f t="shared" si="3075"/>
        <v>0</v>
      </c>
      <c r="AM434" s="17">
        <f t="shared" si="3075"/>
        <v>0</v>
      </c>
      <c r="AN434" s="17">
        <f t="shared" si="3075"/>
        <v>0</v>
      </c>
      <c r="AO434" s="17">
        <f t="shared" si="3075"/>
        <v>0</v>
      </c>
      <c r="AP434" s="17">
        <f t="shared" si="3075"/>
        <v>0</v>
      </c>
      <c r="AQ434" s="17">
        <f t="shared" si="3075"/>
        <v>0</v>
      </c>
      <c r="AR434" s="17">
        <f t="shared" si="3075"/>
        <v>0</v>
      </c>
      <c r="AS434" s="17">
        <f t="shared" si="3075"/>
        <v>0</v>
      </c>
      <c r="AT434" s="17">
        <f t="shared" si="3075"/>
        <v>0</v>
      </c>
      <c r="AU434" s="17">
        <f t="shared" si="3075"/>
        <v>0</v>
      </c>
      <c r="AV434" s="17">
        <f t="shared" si="3075"/>
        <v>0</v>
      </c>
      <c r="AW434" s="17">
        <f t="shared" si="3075"/>
        <v>0</v>
      </c>
      <c r="AX434" s="17">
        <f t="shared" si="3075"/>
        <v>0</v>
      </c>
      <c r="AY434" s="17">
        <f t="shared" si="3075"/>
        <v>0</v>
      </c>
      <c r="AZ434" s="17">
        <f t="shared" si="3075"/>
        <v>0</v>
      </c>
      <c r="BA434" s="17">
        <f t="shared" si="3075"/>
        <v>0</v>
      </c>
      <c r="BB434" s="17">
        <f t="shared" si="3075"/>
        <v>0</v>
      </c>
      <c r="BC434" s="17">
        <f t="shared" si="3075"/>
        <v>0</v>
      </c>
      <c r="BD434" s="17">
        <f t="shared" si="3075"/>
        <v>0</v>
      </c>
      <c r="BE434" s="17">
        <f t="shared" si="3075"/>
        <v>0</v>
      </c>
      <c r="BF434" s="17">
        <f t="shared" si="3075"/>
        <v>0</v>
      </c>
      <c r="BG434" s="17">
        <f t="shared" si="3075"/>
        <v>0</v>
      </c>
      <c r="BH434" s="17">
        <f t="shared" si="3075"/>
        <v>0</v>
      </c>
      <c r="BI434" s="17">
        <f t="shared" si="3075"/>
        <v>0</v>
      </c>
      <c r="BJ434" s="17">
        <f t="shared" si="3075"/>
        <v>0</v>
      </c>
      <c r="BK434" s="17">
        <f t="shared" si="3075"/>
        <v>0</v>
      </c>
      <c r="BL434" s="17">
        <f t="shared" si="3075"/>
        <v>0</v>
      </c>
      <c r="BM434" s="17">
        <f t="shared" si="3075"/>
        <v>0</v>
      </c>
      <c r="BN434" s="17">
        <f t="shared" si="3075"/>
        <v>0</v>
      </c>
      <c r="BO434" s="17">
        <f t="shared" si="3075"/>
        <v>0</v>
      </c>
      <c r="BP434" s="17">
        <f t="shared" si="3075"/>
        <v>0</v>
      </c>
      <c r="BQ434" s="17">
        <f t="shared" si="3075"/>
        <v>0</v>
      </c>
      <c r="BR434" s="17">
        <f t="shared" si="3075"/>
        <v>0</v>
      </c>
      <c r="BS434" s="17">
        <f t="shared" si="3075"/>
        <v>0</v>
      </c>
      <c r="BT434" s="17">
        <f t="shared" si="3075"/>
        <v>0</v>
      </c>
      <c r="BU434" s="17">
        <f t="shared" si="3075"/>
        <v>0</v>
      </c>
      <c r="BV434" s="17">
        <f t="shared" si="3075"/>
        <v>0</v>
      </c>
      <c r="BW434" s="17">
        <f t="shared" si="3075"/>
        <v>0</v>
      </c>
      <c r="BX434" s="17">
        <f t="shared" si="3075"/>
        <v>0</v>
      </c>
      <c r="BY434" s="17">
        <f t="shared" si="3075"/>
        <v>0</v>
      </c>
      <c r="BZ434" s="17">
        <f t="shared" ref="BZ434:CO434" si="3076">IF((BZ425-$L425)&gt;$D426,0,$D434*(BZ429))</f>
        <v>0</v>
      </c>
      <c r="CA434" s="17">
        <f t="shared" si="3076"/>
        <v>0</v>
      </c>
      <c r="CB434" s="17">
        <f t="shared" si="3076"/>
        <v>0</v>
      </c>
      <c r="CC434" s="17">
        <f t="shared" si="3076"/>
        <v>0</v>
      </c>
      <c r="CD434" s="17">
        <f t="shared" si="3076"/>
        <v>0</v>
      </c>
      <c r="CE434" s="17">
        <f t="shared" si="3076"/>
        <v>0</v>
      </c>
      <c r="CF434" s="17">
        <f t="shared" si="3076"/>
        <v>0</v>
      </c>
      <c r="CG434" s="17">
        <f t="shared" si="3076"/>
        <v>0</v>
      </c>
      <c r="CH434" s="17">
        <f t="shared" si="3076"/>
        <v>0</v>
      </c>
      <c r="CI434" s="17">
        <f t="shared" si="3076"/>
        <v>0</v>
      </c>
      <c r="CJ434" s="17">
        <f t="shared" si="3076"/>
        <v>0</v>
      </c>
      <c r="CK434" s="17">
        <f t="shared" si="3076"/>
        <v>0</v>
      </c>
      <c r="CL434" s="17">
        <f t="shared" si="3076"/>
        <v>0</v>
      </c>
      <c r="CM434" s="17">
        <f t="shared" si="3076"/>
        <v>0</v>
      </c>
      <c r="CN434" s="17">
        <f t="shared" si="3076"/>
        <v>0</v>
      </c>
      <c r="CO434" s="17">
        <f t="shared" si="3076"/>
        <v>0</v>
      </c>
    </row>
    <row r="435" spans="2:93">
      <c r="B435" s="556"/>
      <c r="C435" s="556">
        <f t="shared" si="3070"/>
        <v>6</v>
      </c>
      <c r="D435" s="632">
        <f t="shared" si="3067"/>
        <v>-0.04</v>
      </c>
      <c r="E435" s="632"/>
      <c r="F435" s="632"/>
      <c r="G435" s="632"/>
      <c r="H435" s="17"/>
      <c r="I435" s="17"/>
      <c r="J435" s="17"/>
      <c r="K435" s="17"/>
      <c r="L435" s="17"/>
      <c r="M435" s="17"/>
      <c r="N435" s="17">
        <f>IF((N425-$M425)&gt;$D426,0,$D435*(N429))</f>
        <v>-5.12</v>
      </c>
      <c r="O435" s="17">
        <f t="shared" ref="O435:BZ435" si="3077">IF((O425-$M425)&gt;$D426,0,$D435*(O429))</f>
        <v>-5.12</v>
      </c>
      <c r="P435" s="17">
        <f t="shared" si="3077"/>
        <v>-5.16</v>
      </c>
      <c r="Q435" s="17">
        <f t="shared" si="3077"/>
        <v>-5.16</v>
      </c>
      <c r="R435" s="17">
        <f t="shared" si="3077"/>
        <v>-5.16</v>
      </c>
      <c r="S435" s="17">
        <f t="shared" si="3077"/>
        <v>-5.2</v>
      </c>
      <c r="T435" s="17">
        <f t="shared" si="3077"/>
        <v>-5.2</v>
      </c>
      <c r="U435" s="17">
        <f t="shared" si="3077"/>
        <v>-5.2</v>
      </c>
      <c r="V435" s="17">
        <f t="shared" si="3077"/>
        <v>-5.24</v>
      </c>
      <c r="W435" s="17">
        <f t="shared" si="3077"/>
        <v>-5.24</v>
      </c>
      <c r="X435" s="17">
        <f t="shared" si="3077"/>
        <v>-5.24</v>
      </c>
      <c r="Y435" s="17">
        <f t="shared" si="3077"/>
        <v>-5.28</v>
      </c>
      <c r="Z435" s="17">
        <f t="shared" si="3077"/>
        <v>-5.28</v>
      </c>
      <c r="AA435" s="17">
        <f t="shared" si="3077"/>
        <v>-5.28</v>
      </c>
      <c r="AB435" s="17">
        <f t="shared" si="3077"/>
        <v>-5.32</v>
      </c>
      <c r="AC435" s="17">
        <f t="shared" si="3077"/>
        <v>-5.32</v>
      </c>
      <c r="AD435" s="17">
        <f t="shared" si="3077"/>
        <v>-5.32</v>
      </c>
      <c r="AE435" s="17">
        <f t="shared" si="3077"/>
        <v>-5.36</v>
      </c>
      <c r="AF435" s="17">
        <f t="shared" si="3077"/>
        <v>-5.36</v>
      </c>
      <c r="AG435" s="17">
        <f t="shared" si="3077"/>
        <v>-5.36</v>
      </c>
      <c r="AH435" s="17">
        <f t="shared" si="3077"/>
        <v>-5.4</v>
      </c>
      <c r="AI435" s="17">
        <f t="shared" si="3077"/>
        <v>-5.4</v>
      </c>
      <c r="AJ435" s="17">
        <f t="shared" si="3077"/>
        <v>-5.4</v>
      </c>
      <c r="AK435" s="17">
        <f t="shared" si="3077"/>
        <v>-5.44</v>
      </c>
      <c r="AL435" s="17">
        <f t="shared" si="3077"/>
        <v>-5.44</v>
      </c>
      <c r="AM435" s="17">
        <f t="shared" si="3077"/>
        <v>0</v>
      </c>
      <c r="AN435" s="17">
        <f t="shared" si="3077"/>
        <v>0</v>
      </c>
      <c r="AO435" s="17">
        <f t="shared" si="3077"/>
        <v>0</v>
      </c>
      <c r="AP435" s="17">
        <f t="shared" si="3077"/>
        <v>0</v>
      </c>
      <c r="AQ435" s="17">
        <f t="shared" si="3077"/>
        <v>0</v>
      </c>
      <c r="AR435" s="17">
        <f t="shared" si="3077"/>
        <v>0</v>
      </c>
      <c r="AS435" s="17">
        <f t="shared" si="3077"/>
        <v>0</v>
      </c>
      <c r="AT435" s="17">
        <f t="shared" si="3077"/>
        <v>0</v>
      </c>
      <c r="AU435" s="17">
        <f t="shared" si="3077"/>
        <v>0</v>
      </c>
      <c r="AV435" s="17">
        <f t="shared" si="3077"/>
        <v>0</v>
      </c>
      <c r="AW435" s="17">
        <f t="shared" si="3077"/>
        <v>0</v>
      </c>
      <c r="AX435" s="17">
        <f t="shared" si="3077"/>
        <v>0</v>
      </c>
      <c r="AY435" s="17">
        <f t="shared" si="3077"/>
        <v>0</v>
      </c>
      <c r="AZ435" s="17">
        <f t="shared" si="3077"/>
        <v>0</v>
      </c>
      <c r="BA435" s="17">
        <f t="shared" si="3077"/>
        <v>0</v>
      </c>
      <c r="BB435" s="17">
        <f t="shared" si="3077"/>
        <v>0</v>
      </c>
      <c r="BC435" s="17">
        <f t="shared" si="3077"/>
        <v>0</v>
      </c>
      <c r="BD435" s="17">
        <f t="shared" si="3077"/>
        <v>0</v>
      </c>
      <c r="BE435" s="17">
        <f t="shared" si="3077"/>
        <v>0</v>
      </c>
      <c r="BF435" s="17">
        <f t="shared" si="3077"/>
        <v>0</v>
      </c>
      <c r="BG435" s="17">
        <f t="shared" si="3077"/>
        <v>0</v>
      </c>
      <c r="BH435" s="17">
        <f t="shared" si="3077"/>
        <v>0</v>
      </c>
      <c r="BI435" s="17">
        <f t="shared" si="3077"/>
        <v>0</v>
      </c>
      <c r="BJ435" s="17">
        <f t="shared" si="3077"/>
        <v>0</v>
      </c>
      <c r="BK435" s="17">
        <f t="shared" si="3077"/>
        <v>0</v>
      </c>
      <c r="BL435" s="17">
        <f t="shared" si="3077"/>
        <v>0</v>
      </c>
      <c r="BM435" s="17">
        <f t="shared" si="3077"/>
        <v>0</v>
      </c>
      <c r="BN435" s="17">
        <f t="shared" si="3077"/>
        <v>0</v>
      </c>
      <c r="BO435" s="17">
        <f t="shared" si="3077"/>
        <v>0</v>
      </c>
      <c r="BP435" s="17">
        <f t="shared" si="3077"/>
        <v>0</v>
      </c>
      <c r="BQ435" s="17">
        <f t="shared" si="3077"/>
        <v>0</v>
      </c>
      <c r="BR435" s="17">
        <f t="shared" si="3077"/>
        <v>0</v>
      </c>
      <c r="BS435" s="17">
        <f t="shared" si="3077"/>
        <v>0</v>
      </c>
      <c r="BT435" s="17">
        <f t="shared" si="3077"/>
        <v>0</v>
      </c>
      <c r="BU435" s="17">
        <f t="shared" si="3077"/>
        <v>0</v>
      </c>
      <c r="BV435" s="17">
        <f t="shared" si="3077"/>
        <v>0</v>
      </c>
      <c r="BW435" s="17">
        <f t="shared" si="3077"/>
        <v>0</v>
      </c>
      <c r="BX435" s="17">
        <f t="shared" si="3077"/>
        <v>0</v>
      </c>
      <c r="BY435" s="17">
        <f t="shared" si="3077"/>
        <v>0</v>
      </c>
      <c r="BZ435" s="17">
        <f t="shared" si="3077"/>
        <v>0</v>
      </c>
      <c r="CA435" s="17">
        <f t="shared" ref="CA435:CO435" si="3078">IF((CA425-$M425)&gt;$D426,0,$D435*(CA429))</f>
        <v>0</v>
      </c>
      <c r="CB435" s="17">
        <f t="shared" si="3078"/>
        <v>0</v>
      </c>
      <c r="CC435" s="17">
        <f t="shared" si="3078"/>
        <v>0</v>
      </c>
      <c r="CD435" s="17">
        <f t="shared" si="3078"/>
        <v>0</v>
      </c>
      <c r="CE435" s="17">
        <f t="shared" si="3078"/>
        <v>0</v>
      </c>
      <c r="CF435" s="17">
        <f t="shared" si="3078"/>
        <v>0</v>
      </c>
      <c r="CG435" s="17">
        <f t="shared" si="3078"/>
        <v>0</v>
      </c>
      <c r="CH435" s="17">
        <f t="shared" si="3078"/>
        <v>0</v>
      </c>
      <c r="CI435" s="17">
        <f t="shared" si="3078"/>
        <v>0</v>
      </c>
      <c r="CJ435" s="17">
        <f t="shared" si="3078"/>
        <v>0</v>
      </c>
      <c r="CK435" s="17">
        <f t="shared" si="3078"/>
        <v>0</v>
      </c>
      <c r="CL435" s="17">
        <f t="shared" si="3078"/>
        <v>0</v>
      </c>
      <c r="CM435" s="17">
        <f t="shared" si="3078"/>
        <v>0</v>
      </c>
      <c r="CN435" s="17">
        <f t="shared" si="3078"/>
        <v>0</v>
      </c>
      <c r="CO435" s="17">
        <f t="shared" si="3078"/>
        <v>0</v>
      </c>
    </row>
    <row r="436" spans="2:93">
      <c r="B436" s="556"/>
      <c r="C436" s="556">
        <f t="shared" si="3070"/>
        <v>7</v>
      </c>
      <c r="D436" s="632">
        <f t="shared" si="3067"/>
        <v>-0.04</v>
      </c>
      <c r="E436" s="632"/>
      <c r="F436" s="632"/>
      <c r="G436" s="632"/>
      <c r="H436" s="17"/>
      <c r="I436" s="17"/>
      <c r="J436" s="17"/>
      <c r="K436" s="17"/>
      <c r="L436" s="17"/>
      <c r="M436" s="17"/>
      <c r="N436" s="17"/>
      <c r="O436" s="17">
        <f>IF((O425-$N425)&gt;$D426,0,$D436*(O429))</f>
        <v>-5.12</v>
      </c>
      <c r="P436" s="17">
        <f t="shared" ref="P436:CA436" si="3079">IF((P425-$N425)&gt;$D426,0,$D436*(P429))</f>
        <v>-5.16</v>
      </c>
      <c r="Q436" s="17">
        <f t="shared" si="3079"/>
        <v>-5.16</v>
      </c>
      <c r="R436" s="17">
        <f t="shared" si="3079"/>
        <v>-5.16</v>
      </c>
      <c r="S436" s="17">
        <f t="shared" si="3079"/>
        <v>-5.2</v>
      </c>
      <c r="T436" s="17">
        <f t="shared" si="3079"/>
        <v>-5.2</v>
      </c>
      <c r="U436" s="17">
        <f t="shared" si="3079"/>
        <v>-5.2</v>
      </c>
      <c r="V436" s="17">
        <f t="shared" si="3079"/>
        <v>-5.24</v>
      </c>
      <c r="W436" s="17">
        <f t="shared" si="3079"/>
        <v>-5.24</v>
      </c>
      <c r="X436" s="17">
        <f t="shared" si="3079"/>
        <v>-5.24</v>
      </c>
      <c r="Y436" s="17">
        <f t="shared" si="3079"/>
        <v>-5.28</v>
      </c>
      <c r="Z436" s="17">
        <f t="shared" si="3079"/>
        <v>-5.28</v>
      </c>
      <c r="AA436" s="17">
        <f t="shared" si="3079"/>
        <v>-5.28</v>
      </c>
      <c r="AB436" s="17">
        <f t="shared" si="3079"/>
        <v>-5.32</v>
      </c>
      <c r="AC436" s="17">
        <f t="shared" si="3079"/>
        <v>-5.32</v>
      </c>
      <c r="AD436" s="17">
        <f t="shared" si="3079"/>
        <v>-5.32</v>
      </c>
      <c r="AE436" s="17">
        <f t="shared" si="3079"/>
        <v>-5.36</v>
      </c>
      <c r="AF436" s="17">
        <f t="shared" si="3079"/>
        <v>-5.36</v>
      </c>
      <c r="AG436" s="17">
        <f t="shared" si="3079"/>
        <v>-5.36</v>
      </c>
      <c r="AH436" s="17">
        <f t="shared" si="3079"/>
        <v>-5.4</v>
      </c>
      <c r="AI436" s="17">
        <f t="shared" si="3079"/>
        <v>-5.4</v>
      </c>
      <c r="AJ436" s="17">
        <f t="shared" si="3079"/>
        <v>-5.4</v>
      </c>
      <c r="AK436" s="17">
        <f t="shared" si="3079"/>
        <v>-5.44</v>
      </c>
      <c r="AL436" s="17">
        <f t="shared" si="3079"/>
        <v>-5.44</v>
      </c>
      <c r="AM436" s="17">
        <f t="shared" si="3079"/>
        <v>-5.44</v>
      </c>
      <c r="AN436" s="17">
        <f t="shared" si="3079"/>
        <v>0</v>
      </c>
      <c r="AO436" s="17">
        <f t="shared" si="3079"/>
        <v>0</v>
      </c>
      <c r="AP436" s="17">
        <f t="shared" si="3079"/>
        <v>0</v>
      </c>
      <c r="AQ436" s="17">
        <f t="shared" si="3079"/>
        <v>0</v>
      </c>
      <c r="AR436" s="17">
        <f t="shared" si="3079"/>
        <v>0</v>
      </c>
      <c r="AS436" s="17">
        <f t="shared" si="3079"/>
        <v>0</v>
      </c>
      <c r="AT436" s="17">
        <f t="shared" si="3079"/>
        <v>0</v>
      </c>
      <c r="AU436" s="17">
        <f t="shared" si="3079"/>
        <v>0</v>
      </c>
      <c r="AV436" s="17">
        <f t="shared" si="3079"/>
        <v>0</v>
      </c>
      <c r="AW436" s="17">
        <f t="shared" si="3079"/>
        <v>0</v>
      </c>
      <c r="AX436" s="17">
        <f t="shared" si="3079"/>
        <v>0</v>
      </c>
      <c r="AY436" s="17">
        <f t="shared" si="3079"/>
        <v>0</v>
      </c>
      <c r="AZ436" s="17">
        <f t="shared" si="3079"/>
        <v>0</v>
      </c>
      <c r="BA436" s="17">
        <f t="shared" si="3079"/>
        <v>0</v>
      </c>
      <c r="BB436" s="17">
        <f t="shared" si="3079"/>
        <v>0</v>
      </c>
      <c r="BC436" s="17">
        <f t="shared" si="3079"/>
        <v>0</v>
      </c>
      <c r="BD436" s="17">
        <f t="shared" si="3079"/>
        <v>0</v>
      </c>
      <c r="BE436" s="17">
        <f t="shared" si="3079"/>
        <v>0</v>
      </c>
      <c r="BF436" s="17">
        <f t="shared" si="3079"/>
        <v>0</v>
      </c>
      <c r="BG436" s="17">
        <f t="shared" si="3079"/>
        <v>0</v>
      </c>
      <c r="BH436" s="17">
        <f t="shared" si="3079"/>
        <v>0</v>
      </c>
      <c r="BI436" s="17">
        <f t="shared" si="3079"/>
        <v>0</v>
      </c>
      <c r="BJ436" s="17">
        <f t="shared" si="3079"/>
        <v>0</v>
      </c>
      <c r="BK436" s="17">
        <f t="shared" si="3079"/>
        <v>0</v>
      </c>
      <c r="BL436" s="17">
        <f t="shared" si="3079"/>
        <v>0</v>
      </c>
      <c r="BM436" s="17">
        <f t="shared" si="3079"/>
        <v>0</v>
      </c>
      <c r="BN436" s="17">
        <f t="shared" si="3079"/>
        <v>0</v>
      </c>
      <c r="BO436" s="17">
        <f t="shared" si="3079"/>
        <v>0</v>
      </c>
      <c r="BP436" s="17">
        <f t="shared" si="3079"/>
        <v>0</v>
      </c>
      <c r="BQ436" s="17">
        <f t="shared" si="3079"/>
        <v>0</v>
      </c>
      <c r="BR436" s="17">
        <f t="shared" si="3079"/>
        <v>0</v>
      </c>
      <c r="BS436" s="17">
        <f t="shared" si="3079"/>
        <v>0</v>
      </c>
      <c r="BT436" s="17">
        <f t="shared" si="3079"/>
        <v>0</v>
      </c>
      <c r="BU436" s="17">
        <f t="shared" si="3079"/>
        <v>0</v>
      </c>
      <c r="BV436" s="17">
        <f t="shared" si="3079"/>
        <v>0</v>
      </c>
      <c r="BW436" s="17">
        <f t="shared" si="3079"/>
        <v>0</v>
      </c>
      <c r="BX436" s="17">
        <f t="shared" si="3079"/>
        <v>0</v>
      </c>
      <c r="BY436" s="17">
        <f t="shared" si="3079"/>
        <v>0</v>
      </c>
      <c r="BZ436" s="17">
        <f t="shared" si="3079"/>
        <v>0</v>
      </c>
      <c r="CA436" s="17">
        <f t="shared" si="3079"/>
        <v>0</v>
      </c>
      <c r="CB436" s="17">
        <f t="shared" ref="CB436:CO436" si="3080">IF((CB425-$N425)&gt;$D426,0,$D436*(CB429))</f>
        <v>0</v>
      </c>
      <c r="CC436" s="17">
        <f t="shared" si="3080"/>
        <v>0</v>
      </c>
      <c r="CD436" s="17">
        <f t="shared" si="3080"/>
        <v>0</v>
      </c>
      <c r="CE436" s="17">
        <f t="shared" si="3080"/>
        <v>0</v>
      </c>
      <c r="CF436" s="17">
        <f t="shared" si="3080"/>
        <v>0</v>
      </c>
      <c r="CG436" s="17">
        <f t="shared" si="3080"/>
        <v>0</v>
      </c>
      <c r="CH436" s="17">
        <f t="shared" si="3080"/>
        <v>0</v>
      </c>
      <c r="CI436" s="17">
        <f t="shared" si="3080"/>
        <v>0</v>
      </c>
      <c r="CJ436" s="17">
        <f t="shared" si="3080"/>
        <v>0</v>
      </c>
      <c r="CK436" s="17">
        <f t="shared" si="3080"/>
        <v>0</v>
      </c>
      <c r="CL436" s="17">
        <f t="shared" si="3080"/>
        <v>0</v>
      </c>
      <c r="CM436" s="17">
        <f t="shared" si="3080"/>
        <v>0</v>
      </c>
      <c r="CN436" s="17">
        <f t="shared" si="3080"/>
        <v>0</v>
      </c>
      <c r="CO436" s="17">
        <f t="shared" si="3080"/>
        <v>0</v>
      </c>
    </row>
    <row r="437" spans="2:93">
      <c r="B437" s="556"/>
      <c r="C437" s="556">
        <f t="shared" si="3070"/>
        <v>8</v>
      </c>
      <c r="D437" s="632">
        <f t="shared" si="3067"/>
        <v>-0.04</v>
      </c>
      <c r="E437" s="632"/>
      <c r="F437" s="632"/>
      <c r="G437" s="632"/>
      <c r="H437" s="17"/>
      <c r="I437" s="17"/>
      <c r="J437" s="17"/>
      <c r="K437" s="17"/>
      <c r="L437" s="17"/>
      <c r="M437" s="17"/>
      <c r="N437" s="17"/>
      <c r="O437" s="17"/>
      <c r="P437" s="17">
        <f>IF((P425-$O425)&gt;$D426,0,$D437*(P429))</f>
        <v>-5.16</v>
      </c>
      <c r="Q437" s="17">
        <f t="shared" ref="Q437:CB437" si="3081">IF((Q425-$O425)&gt;$D426,0,$D437*(Q429))</f>
        <v>-5.16</v>
      </c>
      <c r="R437" s="17">
        <f t="shared" si="3081"/>
        <v>-5.16</v>
      </c>
      <c r="S437" s="17">
        <f t="shared" si="3081"/>
        <v>-5.2</v>
      </c>
      <c r="T437" s="17">
        <f t="shared" si="3081"/>
        <v>-5.2</v>
      </c>
      <c r="U437" s="17">
        <f t="shared" si="3081"/>
        <v>-5.2</v>
      </c>
      <c r="V437" s="17">
        <f t="shared" si="3081"/>
        <v>-5.24</v>
      </c>
      <c r="W437" s="17">
        <f t="shared" si="3081"/>
        <v>-5.24</v>
      </c>
      <c r="X437" s="17">
        <f t="shared" si="3081"/>
        <v>-5.24</v>
      </c>
      <c r="Y437" s="17">
        <f t="shared" si="3081"/>
        <v>-5.28</v>
      </c>
      <c r="Z437" s="17">
        <f t="shared" si="3081"/>
        <v>-5.28</v>
      </c>
      <c r="AA437" s="17">
        <f t="shared" si="3081"/>
        <v>-5.28</v>
      </c>
      <c r="AB437" s="17">
        <f t="shared" si="3081"/>
        <v>-5.32</v>
      </c>
      <c r="AC437" s="17">
        <f t="shared" si="3081"/>
        <v>-5.32</v>
      </c>
      <c r="AD437" s="17">
        <f t="shared" si="3081"/>
        <v>-5.32</v>
      </c>
      <c r="AE437" s="17">
        <f t="shared" si="3081"/>
        <v>-5.36</v>
      </c>
      <c r="AF437" s="17">
        <f t="shared" si="3081"/>
        <v>-5.36</v>
      </c>
      <c r="AG437" s="17">
        <f t="shared" si="3081"/>
        <v>-5.36</v>
      </c>
      <c r="AH437" s="17">
        <f t="shared" si="3081"/>
        <v>-5.4</v>
      </c>
      <c r="AI437" s="17">
        <f t="shared" si="3081"/>
        <v>-5.4</v>
      </c>
      <c r="AJ437" s="17">
        <f t="shared" si="3081"/>
        <v>-5.4</v>
      </c>
      <c r="AK437" s="17">
        <f t="shared" si="3081"/>
        <v>-5.44</v>
      </c>
      <c r="AL437" s="17">
        <f t="shared" si="3081"/>
        <v>-5.44</v>
      </c>
      <c r="AM437" s="17">
        <f t="shared" si="3081"/>
        <v>-5.44</v>
      </c>
      <c r="AN437" s="17">
        <f t="shared" si="3081"/>
        <v>-5.48</v>
      </c>
      <c r="AO437" s="17">
        <f t="shared" si="3081"/>
        <v>0</v>
      </c>
      <c r="AP437" s="17">
        <f t="shared" si="3081"/>
        <v>0</v>
      </c>
      <c r="AQ437" s="17">
        <f t="shared" si="3081"/>
        <v>0</v>
      </c>
      <c r="AR437" s="17">
        <f t="shared" si="3081"/>
        <v>0</v>
      </c>
      <c r="AS437" s="17">
        <f t="shared" si="3081"/>
        <v>0</v>
      </c>
      <c r="AT437" s="17">
        <f t="shared" si="3081"/>
        <v>0</v>
      </c>
      <c r="AU437" s="17">
        <f t="shared" si="3081"/>
        <v>0</v>
      </c>
      <c r="AV437" s="17">
        <f t="shared" si="3081"/>
        <v>0</v>
      </c>
      <c r="AW437" s="17">
        <f t="shared" si="3081"/>
        <v>0</v>
      </c>
      <c r="AX437" s="17">
        <f t="shared" si="3081"/>
        <v>0</v>
      </c>
      <c r="AY437" s="17">
        <f t="shared" si="3081"/>
        <v>0</v>
      </c>
      <c r="AZ437" s="17">
        <f t="shared" si="3081"/>
        <v>0</v>
      </c>
      <c r="BA437" s="17">
        <f t="shared" si="3081"/>
        <v>0</v>
      </c>
      <c r="BB437" s="17">
        <f t="shared" si="3081"/>
        <v>0</v>
      </c>
      <c r="BC437" s="17">
        <f t="shared" si="3081"/>
        <v>0</v>
      </c>
      <c r="BD437" s="17">
        <f t="shared" si="3081"/>
        <v>0</v>
      </c>
      <c r="BE437" s="17">
        <f t="shared" si="3081"/>
        <v>0</v>
      </c>
      <c r="BF437" s="17">
        <f t="shared" si="3081"/>
        <v>0</v>
      </c>
      <c r="BG437" s="17">
        <f t="shared" si="3081"/>
        <v>0</v>
      </c>
      <c r="BH437" s="17">
        <f t="shared" si="3081"/>
        <v>0</v>
      </c>
      <c r="BI437" s="17">
        <f t="shared" si="3081"/>
        <v>0</v>
      </c>
      <c r="BJ437" s="17">
        <f t="shared" si="3081"/>
        <v>0</v>
      </c>
      <c r="BK437" s="17">
        <f t="shared" si="3081"/>
        <v>0</v>
      </c>
      <c r="BL437" s="17">
        <f t="shared" si="3081"/>
        <v>0</v>
      </c>
      <c r="BM437" s="17">
        <f t="shared" si="3081"/>
        <v>0</v>
      </c>
      <c r="BN437" s="17">
        <f t="shared" si="3081"/>
        <v>0</v>
      </c>
      <c r="BO437" s="17">
        <f t="shared" si="3081"/>
        <v>0</v>
      </c>
      <c r="BP437" s="17">
        <f t="shared" si="3081"/>
        <v>0</v>
      </c>
      <c r="BQ437" s="17">
        <f t="shared" si="3081"/>
        <v>0</v>
      </c>
      <c r="BR437" s="17">
        <f t="shared" si="3081"/>
        <v>0</v>
      </c>
      <c r="BS437" s="17">
        <f t="shared" si="3081"/>
        <v>0</v>
      </c>
      <c r="BT437" s="17">
        <f t="shared" si="3081"/>
        <v>0</v>
      </c>
      <c r="BU437" s="17">
        <f t="shared" si="3081"/>
        <v>0</v>
      </c>
      <c r="BV437" s="17">
        <f t="shared" si="3081"/>
        <v>0</v>
      </c>
      <c r="BW437" s="17">
        <f t="shared" si="3081"/>
        <v>0</v>
      </c>
      <c r="BX437" s="17">
        <f t="shared" si="3081"/>
        <v>0</v>
      </c>
      <c r="BY437" s="17">
        <f t="shared" si="3081"/>
        <v>0</v>
      </c>
      <c r="BZ437" s="17">
        <f t="shared" si="3081"/>
        <v>0</v>
      </c>
      <c r="CA437" s="17">
        <f t="shared" si="3081"/>
        <v>0</v>
      </c>
      <c r="CB437" s="17">
        <f t="shared" si="3081"/>
        <v>0</v>
      </c>
      <c r="CC437" s="17">
        <f t="shared" ref="CC437:CO437" si="3082">IF((CC425-$O425)&gt;$D426,0,$D437*(CC429))</f>
        <v>0</v>
      </c>
      <c r="CD437" s="17">
        <f t="shared" si="3082"/>
        <v>0</v>
      </c>
      <c r="CE437" s="17">
        <f t="shared" si="3082"/>
        <v>0</v>
      </c>
      <c r="CF437" s="17">
        <f t="shared" si="3082"/>
        <v>0</v>
      </c>
      <c r="CG437" s="17">
        <f t="shared" si="3082"/>
        <v>0</v>
      </c>
      <c r="CH437" s="17">
        <f t="shared" si="3082"/>
        <v>0</v>
      </c>
      <c r="CI437" s="17">
        <f t="shared" si="3082"/>
        <v>0</v>
      </c>
      <c r="CJ437" s="17">
        <f t="shared" si="3082"/>
        <v>0</v>
      </c>
      <c r="CK437" s="17">
        <f t="shared" si="3082"/>
        <v>0</v>
      </c>
      <c r="CL437" s="17">
        <f t="shared" si="3082"/>
        <v>0</v>
      </c>
      <c r="CM437" s="17">
        <f t="shared" si="3082"/>
        <v>0</v>
      </c>
      <c r="CN437" s="17">
        <f t="shared" si="3082"/>
        <v>0</v>
      </c>
      <c r="CO437" s="17">
        <f t="shared" si="3082"/>
        <v>0</v>
      </c>
    </row>
    <row r="438" spans="2:93">
      <c r="B438" s="556"/>
      <c r="C438" s="556">
        <f t="shared" si="3070"/>
        <v>9</v>
      </c>
      <c r="D438" s="632">
        <f t="shared" si="3067"/>
        <v>-0.04</v>
      </c>
      <c r="E438" s="632"/>
      <c r="F438" s="632"/>
      <c r="G438" s="632"/>
      <c r="H438" s="17"/>
      <c r="I438" s="17"/>
      <c r="J438" s="17"/>
      <c r="K438" s="17"/>
      <c r="L438" s="17"/>
      <c r="M438" s="17"/>
      <c r="N438" s="17"/>
      <c r="O438" s="17"/>
      <c r="P438" s="17"/>
      <c r="Q438" s="17">
        <f>IF((Q425-$P425)&gt;$D426,0,$D438*(Q429))</f>
        <v>-5.16</v>
      </c>
      <c r="R438" s="17">
        <f t="shared" ref="R438:CC438" si="3083">IF((R425-$P425)&gt;$D426,0,$D438*(R429))</f>
        <v>-5.16</v>
      </c>
      <c r="S438" s="17">
        <f t="shared" si="3083"/>
        <v>-5.2</v>
      </c>
      <c r="T438" s="17">
        <f t="shared" si="3083"/>
        <v>-5.2</v>
      </c>
      <c r="U438" s="17">
        <f t="shared" si="3083"/>
        <v>-5.2</v>
      </c>
      <c r="V438" s="17">
        <f t="shared" si="3083"/>
        <v>-5.24</v>
      </c>
      <c r="W438" s="17">
        <f t="shared" si="3083"/>
        <v>-5.24</v>
      </c>
      <c r="X438" s="17">
        <f t="shared" si="3083"/>
        <v>-5.24</v>
      </c>
      <c r="Y438" s="17">
        <f t="shared" si="3083"/>
        <v>-5.28</v>
      </c>
      <c r="Z438" s="17">
        <f t="shared" si="3083"/>
        <v>-5.28</v>
      </c>
      <c r="AA438" s="17">
        <f t="shared" si="3083"/>
        <v>-5.28</v>
      </c>
      <c r="AB438" s="17">
        <f t="shared" si="3083"/>
        <v>-5.32</v>
      </c>
      <c r="AC438" s="17">
        <f t="shared" si="3083"/>
        <v>-5.32</v>
      </c>
      <c r="AD438" s="17">
        <f t="shared" si="3083"/>
        <v>-5.32</v>
      </c>
      <c r="AE438" s="17">
        <f t="shared" si="3083"/>
        <v>-5.36</v>
      </c>
      <c r="AF438" s="17">
        <f t="shared" si="3083"/>
        <v>-5.36</v>
      </c>
      <c r="AG438" s="17">
        <f t="shared" si="3083"/>
        <v>-5.36</v>
      </c>
      <c r="AH438" s="17">
        <f t="shared" si="3083"/>
        <v>-5.4</v>
      </c>
      <c r="AI438" s="17">
        <f t="shared" si="3083"/>
        <v>-5.4</v>
      </c>
      <c r="AJ438" s="17">
        <f t="shared" si="3083"/>
        <v>-5.4</v>
      </c>
      <c r="AK438" s="17">
        <f t="shared" si="3083"/>
        <v>-5.44</v>
      </c>
      <c r="AL438" s="17">
        <f t="shared" si="3083"/>
        <v>-5.44</v>
      </c>
      <c r="AM438" s="17">
        <f t="shared" si="3083"/>
        <v>-5.44</v>
      </c>
      <c r="AN438" s="17">
        <f t="shared" si="3083"/>
        <v>-5.48</v>
      </c>
      <c r="AO438" s="17">
        <f t="shared" si="3083"/>
        <v>-5.48</v>
      </c>
      <c r="AP438" s="17">
        <f t="shared" si="3083"/>
        <v>0</v>
      </c>
      <c r="AQ438" s="17">
        <f t="shared" si="3083"/>
        <v>0</v>
      </c>
      <c r="AR438" s="17">
        <f t="shared" si="3083"/>
        <v>0</v>
      </c>
      <c r="AS438" s="17">
        <f t="shared" si="3083"/>
        <v>0</v>
      </c>
      <c r="AT438" s="17">
        <f t="shared" si="3083"/>
        <v>0</v>
      </c>
      <c r="AU438" s="17">
        <f t="shared" si="3083"/>
        <v>0</v>
      </c>
      <c r="AV438" s="17">
        <f t="shared" si="3083"/>
        <v>0</v>
      </c>
      <c r="AW438" s="17">
        <f t="shared" si="3083"/>
        <v>0</v>
      </c>
      <c r="AX438" s="17">
        <f t="shared" si="3083"/>
        <v>0</v>
      </c>
      <c r="AY438" s="17">
        <f t="shared" si="3083"/>
        <v>0</v>
      </c>
      <c r="AZ438" s="17">
        <f t="shared" si="3083"/>
        <v>0</v>
      </c>
      <c r="BA438" s="17">
        <f t="shared" si="3083"/>
        <v>0</v>
      </c>
      <c r="BB438" s="17">
        <f t="shared" si="3083"/>
        <v>0</v>
      </c>
      <c r="BC438" s="17">
        <f t="shared" si="3083"/>
        <v>0</v>
      </c>
      <c r="BD438" s="17">
        <f t="shared" si="3083"/>
        <v>0</v>
      </c>
      <c r="BE438" s="17">
        <f t="shared" si="3083"/>
        <v>0</v>
      </c>
      <c r="BF438" s="17">
        <f t="shared" si="3083"/>
        <v>0</v>
      </c>
      <c r="BG438" s="17">
        <f t="shared" si="3083"/>
        <v>0</v>
      </c>
      <c r="BH438" s="17">
        <f t="shared" si="3083"/>
        <v>0</v>
      </c>
      <c r="BI438" s="17">
        <f t="shared" si="3083"/>
        <v>0</v>
      </c>
      <c r="BJ438" s="17">
        <f t="shared" si="3083"/>
        <v>0</v>
      </c>
      <c r="BK438" s="17">
        <f t="shared" si="3083"/>
        <v>0</v>
      </c>
      <c r="BL438" s="17">
        <f t="shared" si="3083"/>
        <v>0</v>
      </c>
      <c r="BM438" s="17">
        <f t="shared" si="3083"/>
        <v>0</v>
      </c>
      <c r="BN438" s="17">
        <f t="shared" si="3083"/>
        <v>0</v>
      </c>
      <c r="BO438" s="17">
        <f t="shared" si="3083"/>
        <v>0</v>
      </c>
      <c r="BP438" s="17">
        <f t="shared" si="3083"/>
        <v>0</v>
      </c>
      <c r="BQ438" s="17">
        <f t="shared" si="3083"/>
        <v>0</v>
      </c>
      <c r="BR438" s="17">
        <f t="shared" si="3083"/>
        <v>0</v>
      </c>
      <c r="BS438" s="17">
        <f t="shared" si="3083"/>
        <v>0</v>
      </c>
      <c r="BT438" s="17">
        <f t="shared" si="3083"/>
        <v>0</v>
      </c>
      <c r="BU438" s="17">
        <f t="shared" si="3083"/>
        <v>0</v>
      </c>
      <c r="BV438" s="17">
        <f t="shared" si="3083"/>
        <v>0</v>
      </c>
      <c r="BW438" s="17">
        <f t="shared" si="3083"/>
        <v>0</v>
      </c>
      <c r="BX438" s="17">
        <f t="shared" si="3083"/>
        <v>0</v>
      </c>
      <c r="BY438" s="17">
        <f t="shared" si="3083"/>
        <v>0</v>
      </c>
      <c r="BZ438" s="17">
        <f t="shared" si="3083"/>
        <v>0</v>
      </c>
      <c r="CA438" s="17">
        <f t="shared" si="3083"/>
        <v>0</v>
      </c>
      <c r="CB438" s="17">
        <f t="shared" si="3083"/>
        <v>0</v>
      </c>
      <c r="CC438" s="17">
        <f t="shared" si="3083"/>
        <v>0</v>
      </c>
      <c r="CD438" s="17">
        <f t="shared" ref="CD438:CO438" si="3084">IF((CD425-$P425)&gt;$D426,0,$D438*(CD429))</f>
        <v>0</v>
      </c>
      <c r="CE438" s="17">
        <f t="shared" si="3084"/>
        <v>0</v>
      </c>
      <c r="CF438" s="17">
        <f t="shared" si="3084"/>
        <v>0</v>
      </c>
      <c r="CG438" s="17">
        <f t="shared" si="3084"/>
        <v>0</v>
      </c>
      <c r="CH438" s="17">
        <f t="shared" si="3084"/>
        <v>0</v>
      </c>
      <c r="CI438" s="17">
        <f t="shared" si="3084"/>
        <v>0</v>
      </c>
      <c r="CJ438" s="17">
        <f t="shared" si="3084"/>
        <v>0</v>
      </c>
      <c r="CK438" s="17">
        <f t="shared" si="3084"/>
        <v>0</v>
      </c>
      <c r="CL438" s="17">
        <f t="shared" si="3084"/>
        <v>0</v>
      </c>
      <c r="CM438" s="17">
        <f t="shared" si="3084"/>
        <v>0</v>
      </c>
      <c r="CN438" s="17">
        <f t="shared" si="3084"/>
        <v>0</v>
      </c>
      <c r="CO438" s="17">
        <f t="shared" si="3084"/>
        <v>0</v>
      </c>
    </row>
    <row r="439" spans="2:93">
      <c r="B439" s="556"/>
      <c r="C439" s="556">
        <f t="shared" si="3070"/>
        <v>10</v>
      </c>
      <c r="D439" s="632">
        <f t="shared" si="3067"/>
        <v>-0.04</v>
      </c>
      <c r="E439" s="632"/>
      <c r="F439" s="632"/>
      <c r="G439" s="632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>
        <f>IF((R425-$Q425)&gt;$D426,0,$D439*(R429))</f>
        <v>-5.16</v>
      </c>
      <c r="S439" s="17">
        <f t="shared" ref="S439:CD439" si="3085">IF((S425-$Q425)&gt;$D426,0,$D439*(S429))</f>
        <v>-5.2</v>
      </c>
      <c r="T439" s="17">
        <f t="shared" si="3085"/>
        <v>-5.2</v>
      </c>
      <c r="U439" s="17">
        <f t="shared" si="3085"/>
        <v>-5.2</v>
      </c>
      <c r="V439" s="17">
        <f t="shared" si="3085"/>
        <v>-5.24</v>
      </c>
      <c r="W439" s="17">
        <f t="shared" si="3085"/>
        <v>-5.24</v>
      </c>
      <c r="X439" s="17">
        <f t="shared" si="3085"/>
        <v>-5.24</v>
      </c>
      <c r="Y439" s="17">
        <f t="shared" si="3085"/>
        <v>-5.28</v>
      </c>
      <c r="Z439" s="17">
        <f t="shared" si="3085"/>
        <v>-5.28</v>
      </c>
      <c r="AA439" s="17">
        <f t="shared" si="3085"/>
        <v>-5.28</v>
      </c>
      <c r="AB439" s="17">
        <f t="shared" si="3085"/>
        <v>-5.32</v>
      </c>
      <c r="AC439" s="17">
        <f t="shared" si="3085"/>
        <v>-5.32</v>
      </c>
      <c r="AD439" s="17">
        <f t="shared" si="3085"/>
        <v>-5.32</v>
      </c>
      <c r="AE439" s="17">
        <f t="shared" si="3085"/>
        <v>-5.36</v>
      </c>
      <c r="AF439" s="17">
        <f t="shared" si="3085"/>
        <v>-5.36</v>
      </c>
      <c r="AG439" s="17">
        <f t="shared" si="3085"/>
        <v>-5.36</v>
      </c>
      <c r="AH439" s="17">
        <f t="shared" si="3085"/>
        <v>-5.4</v>
      </c>
      <c r="AI439" s="17">
        <f t="shared" si="3085"/>
        <v>-5.4</v>
      </c>
      <c r="AJ439" s="17">
        <f t="shared" si="3085"/>
        <v>-5.4</v>
      </c>
      <c r="AK439" s="17">
        <f t="shared" si="3085"/>
        <v>-5.44</v>
      </c>
      <c r="AL439" s="17">
        <f t="shared" si="3085"/>
        <v>-5.44</v>
      </c>
      <c r="AM439" s="17">
        <f t="shared" si="3085"/>
        <v>-5.44</v>
      </c>
      <c r="AN439" s="17">
        <f t="shared" si="3085"/>
        <v>-5.48</v>
      </c>
      <c r="AO439" s="17">
        <f t="shared" si="3085"/>
        <v>-5.48</v>
      </c>
      <c r="AP439" s="17">
        <f t="shared" si="3085"/>
        <v>-5.48</v>
      </c>
      <c r="AQ439" s="17">
        <f t="shared" si="3085"/>
        <v>0</v>
      </c>
      <c r="AR439" s="17">
        <f t="shared" si="3085"/>
        <v>0</v>
      </c>
      <c r="AS439" s="17">
        <f t="shared" si="3085"/>
        <v>0</v>
      </c>
      <c r="AT439" s="17">
        <f t="shared" si="3085"/>
        <v>0</v>
      </c>
      <c r="AU439" s="17">
        <f t="shared" si="3085"/>
        <v>0</v>
      </c>
      <c r="AV439" s="17">
        <f t="shared" si="3085"/>
        <v>0</v>
      </c>
      <c r="AW439" s="17">
        <f t="shared" si="3085"/>
        <v>0</v>
      </c>
      <c r="AX439" s="17">
        <f t="shared" si="3085"/>
        <v>0</v>
      </c>
      <c r="AY439" s="17">
        <f t="shared" si="3085"/>
        <v>0</v>
      </c>
      <c r="AZ439" s="17">
        <f t="shared" si="3085"/>
        <v>0</v>
      </c>
      <c r="BA439" s="17">
        <f t="shared" si="3085"/>
        <v>0</v>
      </c>
      <c r="BB439" s="17">
        <f t="shared" si="3085"/>
        <v>0</v>
      </c>
      <c r="BC439" s="17">
        <f t="shared" si="3085"/>
        <v>0</v>
      </c>
      <c r="BD439" s="17">
        <f t="shared" si="3085"/>
        <v>0</v>
      </c>
      <c r="BE439" s="17">
        <f t="shared" si="3085"/>
        <v>0</v>
      </c>
      <c r="BF439" s="17">
        <f t="shared" si="3085"/>
        <v>0</v>
      </c>
      <c r="BG439" s="17">
        <f t="shared" si="3085"/>
        <v>0</v>
      </c>
      <c r="BH439" s="17">
        <f t="shared" si="3085"/>
        <v>0</v>
      </c>
      <c r="BI439" s="17">
        <f t="shared" si="3085"/>
        <v>0</v>
      </c>
      <c r="BJ439" s="17">
        <f t="shared" si="3085"/>
        <v>0</v>
      </c>
      <c r="BK439" s="17">
        <f t="shared" si="3085"/>
        <v>0</v>
      </c>
      <c r="BL439" s="17">
        <f t="shared" si="3085"/>
        <v>0</v>
      </c>
      <c r="BM439" s="17">
        <f t="shared" si="3085"/>
        <v>0</v>
      </c>
      <c r="BN439" s="17">
        <f t="shared" si="3085"/>
        <v>0</v>
      </c>
      <c r="BO439" s="17">
        <f t="shared" si="3085"/>
        <v>0</v>
      </c>
      <c r="BP439" s="17">
        <f t="shared" si="3085"/>
        <v>0</v>
      </c>
      <c r="BQ439" s="17">
        <f t="shared" si="3085"/>
        <v>0</v>
      </c>
      <c r="BR439" s="17">
        <f t="shared" si="3085"/>
        <v>0</v>
      </c>
      <c r="BS439" s="17">
        <f t="shared" si="3085"/>
        <v>0</v>
      </c>
      <c r="BT439" s="17">
        <f t="shared" si="3085"/>
        <v>0</v>
      </c>
      <c r="BU439" s="17">
        <f t="shared" si="3085"/>
        <v>0</v>
      </c>
      <c r="BV439" s="17">
        <f t="shared" si="3085"/>
        <v>0</v>
      </c>
      <c r="BW439" s="17">
        <f t="shared" si="3085"/>
        <v>0</v>
      </c>
      <c r="BX439" s="17">
        <f t="shared" si="3085"/>
        <v>0</v>
      </c>
      <c r="BY439" s="17">
        <f t="shared" si="3085"/>
        <v>0</v>
      </c>
      <c r="BZ439" s="17">
        <f t="shared" si="3085"/>
        <v>0</v>
      </c>
      <c r="CA439" s="17">
        <f t="shared" si="3085"/>
        <v>0</v>
      </c>
      <c r="CB439" s="17">
        <f t="shared" si="3085"/>
        <v>0</v>
      </c>
      <c r="CC439" s="17">
        <f t="shared" si="3085"/>
        <v>0</v>
      </c>
      <c r="CD439" s="17">
        <f t="shared" si="3085"/>
        <v>0</v>
      </c>
      <c r="CE439" s="17">
        <f t="shared" ref="CE439:CO439" si="3086">IF((CE425-$Q425)&gt;$D426,0,$D439*(CE429))</f>
        <v>0</v>
      </c>
      <c r="CF439" s="17">
        <f t="shared" si="3086"/>
        <v>0</v>
      </c>
      <c r="CG439" s="17">
        <f t="shared" si="3086"/>
        <v>0</v>
      </c>
      <c r="CH439" s="17">
        <f t="shared" si="3086"/>
        <v>0</v>
      </c>
      <c r="CI439" s="17">
        <f t="shared" si="3086"/>
        <v>0</v>
      </c>
      <c r="CJ439" s="17">
        <f t="shared" si="3086"/>
        <v>0</v>
      </c>
      <c r="CK439" s="17">
        <f t="shared" si="3086"/>
        <v>0</v>
      </c>
      <c r="CL439" s="17">
        <f t="shared" si="3086"/>
        <v>0</v>
      </c>
      <c r="CM439" s="17">
        <f t="shared" si="3086"/>
        <v>0</v>
      </c>
      <c r="CN439" s="17">
        <f t="shared" si="3086"/>
        <v>0</v>
      </c>
      <c r="CO439" s="17">
        <f t="shared" si="3086"/>
        <v>0</v>
      </c>
    </row>
    <row r="440" spans="2:93">
      <c r="B440" s="556"/>
      <c r="C440" s="556">
        <f t="shared" si="3070"/>
        <v>11</v>
      </c>
      <c r="D440" s="632">
        <f t="shared" si="3067"/>
        <v>-0.04</v>
      </c>
      <c r="E440" s="632"/>
      <c r="F440" s="632"/>
      <c r="G440" s="632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>
        <f>IF((S425-$R425)&gt;$D426,0,$D440*(S429))</f>
        <v>-5.2</v>
      </c>
      <c r="T440" s="17">
        <f t="shared" ref="T440:CE440" si="3087">IF((T425-$R425)&gt;$D426,0,$D440*(T429))</f>
        <v>-5.2</v>
      </c>
      <c r="U440" s="17">
        <f t="shared" si="3087"/>
        <v>-5.2</v>
      </c>
      <c r="V440" s="17">
        <f t="shared" si="3087"/>
        <v>-5.24</v>
      </c>
      <c r="W440" s="17">
        <f t="shared" si="3087"/>
        <v>-5.24</v>
      </c>
      <c r="X440" s="17">
        <f t="shared" si="3087"/>
        <v>-5.24</v>
      </c>
      <c r="Y440" s="17">
        <f t="shared" si="3087"/>
        <v>-5.28</v>
      </c>
      <c r="Z440" s="17">
        <f t="shared" si="3087"/>
        <v>-5.28</v>
      </c>
      <c r="AA440" s="17">
        <f t="shared" si="3087"/>
        <v>-5.28</v>
      </c>
      <c r="AB440" s="17">
        <f t="shared" si="3087"/>
        <v>-5.32</v>
      </c>
      <c r="AC440" s="17">
        <f t="shared" si="3087"/>
        <v>-5.32</v>
      </c>
      <c r="AD440" s="17">
        <f t="shared" si="3087"/>
        <v>-5.32</v>
      </c>
      <c r="AE440" s="17">
        <f t="shared" si="3087"/>
        <v>-5.36</v>
      </c>
      <c r="AF440" s="17">
        <f t="shared" si="3087"/>
        <v>-5.36</v>
      </c>
      <c r="AG440" s="17">
        <f t="shared" si="3087"/>
        <v>-5.36</v>
      </c>
      <c r="AH440" s="17">
        <f t="shared" si="3087"/>
        <v>-5.4</v>
      </c>
      <c r="AI440" s="17">
        <f t="shared" si="3087"/>
        <v>-5.4</v>
      </c>
      <c r="AJ440" s="17">
        <f t="shared" si="3087"/>
        <v>-5.4</v>
      </c>
      <c r="AK440" s="17">
        <f t="shared" si="3087"/>
        <v>-5.44</v>
      </c>
      <c r="AL440" s="17">
        <f t="shared" si="3087"/>
        <v>-5.44</v>
      </c>
      <c r="AM440" s="17">
        <f t="shared" si="3087"/>
        <v>-5.44</v>
      </c>
      <c r="AN440" s="17">
        <f t="shared" si="3087"/>
        <v>-5.48</v>
      </c>
      <c r="AO440" s="17">
        <f t="shared" si="3087"/>
        <v>-5.48</v>
      </c>
      <c r="AP440" s="17">
        <f t="shared" si="3087"/>
        <v>-5.48</v>
      </c>
      <c r="AQ440" s="17">
        <f t="shared" si="3087"/>
        <v>-5.5200000000000005</v>
      </c>
      <c r="AR440" s="17">
        <f t="shared" si="3087"/>
        <v>0</v>
      </c>
      <c r="AS440" s="17">
        <f t="shared" si="3087"/>
        <v>0</v>
      </c>
      <c r="AT440" s="17">
        <f t="shared" si="3087"/>
        <v>0</v>
      </c>
      <c r="AU440" s="17">
        <f t="shared" si="3087"/>
        <v>0</v>
      </c>
      <c r="AV440" s="17">
        <f t="shared" si="3087"/>
        <v>0</v>
      </c>
      <c r="AW440" s="17">
        <f t="shared" si="3087"/>
        <v>0</v>
      </c>
      <c r="AX440" s="17">
        <f t="shared" si="3087"/>
        <v>0</v>
      </c>
      <c r="AY440" s="17">
        <f t="shared" si="3087"/>
        <v>0</v>
      </c>
      <c r="AZ440" s="17">
        <f t="shared" si="3087"/>
        <v>0</v>
      </c>
      <c r="BA440" s="17">
        <f t="shared" si="3087"/>
        <v>0</v>
      </c>
      <c r="BB440" s="17">
        <f t="shared" si="3087"/>
        <v>0</v>
      </c>
      <c r="BC440" s="17">
        <f t="shared" si="3087"/>
        <v>0</v>
      </c>
      <c r="BD440" s="17">
        <f t="shared" si="3087"/>
        <v>0</v>
      </c>
      <c r="BE440" s="17">
        <f t="shared" si="3087"/>
        <v>0</v>
      </c>
      <c r="BF440" s="17">
        <f t="shared" si="3087"/>
        <v>0</v>
      </c>
      <c r="BG440" s="17">
        <f t="shared" si="3087"/>
        <v>0</v>
      </c>
      <c r="BH440" s="17">
        <f t="shared" si="3087"/>
        <v>0</v>
      </c>
      <c r="BI440" s="17">
        <f t="shared" si="3087"/>
        <v>0</v>
      </c>
      <c r="BJ440" s="17">
        <f t="shared" si="3087"/>
        <v>0</v>
      </c>
      <c r="BK440" s="17">
        <f t="shared" si="3087"/>
        <v>0</v>
      </c>
      <c r="BL440" s="17">
        <f t="shared" si="3087"/>
        <v>0</v>
      </c>
      <c r="BM440" s="17">
        <f t="shared" si="3087"/>
        <v>0</v>
      </c>
      <c r="BN440" s="17">
        <f t="shared" si="3087"/>
        <v>0</v>
      </c>
      <c r="BO440" s="17">
        <f t="shared" si="3087"/>
        <v>0</v>
      </c>
      <c r="BP440" s="17">
        <f t="shared" si="3087"/>
        <v>0</v>
      </c>
      <c r="BQ440" s="17">
        <f t="shared" si="3087"/>
        <v>0</v>
      </c>
      <c r="BR440" s="17">
        <f t="shared" si="3087"/>
        <v>0</v>
      </c>
      <c r="BS440" s="17">
        <f t="shared" si="3087"/>
        <v>0</v>
      </c>
      <c r="BT440" s="17">
        <f t="shared" si="3087"/>
        <v>0</v>
      </c>
      <c r="BU440" s="17">
        <f t="shared" si="3087"/>
        <v>0</v>
      </c>
      <c r="BV440" s="17">
        <f t="shared" si="3087"/>
        <v>0</v>
      </c>
      <c r="BW440" s="17">
        <f t="shared" si="3087"/>
        <v>0</v>
      </c>
      <c r="BX440" s="17">
        <f t="shared" si="3087"/>
        <v>0</v>
      </c>
      <c r="BY440" s="17">
        <f t="shared" si="3087"/>
        <v>0</v>
      </c>
      <c r="BZ440" s="17">
        <f t="shared" si="3087"/>
        <v>0</v>
      </c>
      <c r="CA440" s="17">
        <f t="shared" si="3087"/>
        <v>0</v>
      </c>
      <c r="CB440" s="17">
        <f t="shared" si="3087"/>
        <v>0</v>
      </c>
      <c r="CC440" s="17">
        <f t="shared" si="3087"/>
        <v>0</v>
      </c>
      <c r="CD440" s="17">
        <f t="shared" si="3087"/>
        <v>0</v>
      </c>
      <c r="CE440" s="17">
        <f t="shared" si="3087"/>
        <v>0</v>
      </c>
      <c r="CF440" s="17">
        <f t="shared" ref="CF440:CO440" si="3088">IF((CF425-$R425)&gt;$D426,0,$D440*(CF429))</f>
        <v>0</v>
      </c>
      <c r="CG440" s="17">
        <f t="shared" si="3088"/>
        <v>0</v>
      </c>
      <c r="CH440" s="17">
        <f t="shared" si="3088"/>
        <v>0</v>
      </c>
      <c r="CI440" s="17">
        <f t="shared" si="3088"/>
        <v>0</v>
      </c>
      <c r="CJ440" s="17">
        <f t="shared" si="3088"/>
        <v>0</v>
      </c>
      <c r="CK440" s="17">
        <f t="shared" si="3088"/>
        <v>0</v>
      </c>
      <c r="CL440" s="17">
        <f t="shared" si="3088"/>
        <v>0</v>
      </c>
      <c r="CM440" s="17">
        <f t="shared" si="3088"/>
        <v>0</v>
      </c>
      <c r="CN440" s="17">
        <f t="shared" si="3088"/>
        <v>0</v>
      </c>
      <c r="CO440" s="17">
        <f t="shared" si="3088"/>
        <v>0</v>
      </c>
    </row>
    <row r="441" spans="2:93">
      <c r="B441" s="556"/>
      <c r="C441" s="556">
        <f t="shared" si="3070"/>
        <v>12</v>
      </c>
      <c r="D441" s="632">
        <f t="shared" si="3067"/>
        <v>-0.04</v>
      </c>
      <c r="E441" s="632"/>
      <c r="F441" s="632"/>
      <c r="G441" s="632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>
        <f>IF((T425-$S425)&gt;$D426,0,$D441*(T429))</f>
        <v>-5.2</v>
      </c>
      <c r="U441" s="17">
        <f t="shared" ref="U441:CF441" si="3089">IF((U425-$S425)&gt;$D426,0,$D441*(U429))</f>
        <v>-5.2</v>
      </c>
      <c r="V441" s="17">
        <f t="shared" si="3089"/>
        <v>-5.24</v>
      </c>
      <c r="W441" s="17">
        <f t="shared" si="3089"/>
        <v>-5.24</v>
      </c>
      <c r="X441" s="17">
        <f t="shared" si="3089"/>
        <v>-5.24</v>
      </c>
      <c r="Y441" s="17">
        <f t="shared" si="3089"/>
        <v>-5.28</v>
      </c>
      <c r="Z441" s="17">
        <f t="shared" si="3089"/>
        <v>-5.28</v>
      </c>
      <c r="AA441" s="17">
        <f t="shared" si="3089"/>
        <v>-5.28</v>
      </c>
      <c r="AB441" s="17">
        <f t="shared" si="3089"/>
        <v>-5.32</v>
      </c>
      <c r="AC441" s="17">
        <f t="shared" si="3089"/>
        <v>-5.32</v>
      </c>
      <c r="AD441" s="17">
        <f t="shared" si="3089"/>
        <v>-5.32</v>
      </c>
      <c r="AE441" s="17">
        <f t="shared" si="3089"/>
        <v>-5.36</v>
      </c>
      <c r="AF441" s="17">
        <f t="shared" si="3089"/>
        <v>-5.36</v>
      </c>
      <c r="AG441" s="17">
        <f t="shared" si="3089"/>
        <v>-5.36</v>
      </c>
      <c r="AH441" s="17">
        <f t="shared" si="3089"/>
        <v>-5.4</v>
      </c>
      <c r="AI441" s="17">
        <f t="shared" si="3089"/>
        <v>-5.4</v>
      </c>
      <c r="AJ441" s="17">
        <f t="shared" si="3089"/>
        <v>-5.4</v>
      </c>
      <c r="AK441" s="17">
        <f t="shared" si="3089"/>
        <v>-5.44</v>
      </c>
      <c r="AL441" s="17">
        <f t="shared" si="3089"/>
        <v>-5.44</v>
      </c>
      <c r="AM441" s="17">
        <f t="shared" si="3089"/>
        <v>-5.44</v>
      </c>
      <c r="AN441" s="17">
        <f t="shared" si="3089"/>
        <v>-5.48</v>
      </c>
      <c r="AO441" s="17">
        <f t="shared" si="3089"/>
        <v>-5.48</v>
      </c>
      <c r="AP441" s="17">
        <f t="shared" si="3089"/>
        <v>-5.48</v>
      </c>
      <c r="AQ441" s="17">
        <f t="shared" si="3089"/>
        <v>-5.5200000000000005</v>
      </c>
      <c r="AR441" s="17">
        <f t="shared" si="3089"/>
        <v>-5.5200000000000005</v>
      </c>
      <c r="AS441" s="17">
        <f t="shared" si="3089"/>
        <v>0</v>
      </c>
      <c r="AT441" s="17">
        <f t="shared" si="3089"/>
        <v>0</v>
      </c>
      <c r="AU441" s="17">
        <f t="shared" si="3089"/>
        <v>0</v>
      </c>
      <c r="AV441" s="17">
        <f t="shared" si="3089"/>
        <v>0</v>
      </c>
      <c r="AW441" s="17">
        <f t="shared" si="3089"/>
        <v>0</v>
      </c>
      <c r="AX441" s="17">
        <f t="shared" si="3089"/>
        <v>0</v>
      </c>
      <c r="AY441" s="17">
        <f t="shared" si="3089"/>
        <v>0</v>
      </c>
      <c r="AZ441" s="17">
        <f t="shared" si="3089"/>
        <v>0</v>
      </c>
      <c r="BA441" s="17">
        <f t="shared" si="3089"/>
        <v>0</v>
      </c>
      <c r="BB441" s="17">
        <f t="shared" si="3089"/>
        <v>0</v>
      </c>
      <c r="BC441" s="17">
        <f t="shared" si="3089"/>
        <v>0</v>
      </c>
      <c r="BD441" s="17">
        <f t="shared" si="3089"/>
        <v>0</v>
      </c>
      <c r="BE441" s="17">
        <f t="shared" si="3089"/>
        <v>0</v>
      </c>
      <c r="BF441" s="17">
        <f t="shared" si="3089"/>
        <v>0</v>
      </c>
      <c r="BG441" s="17">
        <f t="shared" si="3089"/>
        <v>0</v>
      </c>
      <c r="BH441" s="17">
        <f t="shared" si="3089"/>
        <v>0</v>
      </c>
      <c r="BI441" s="17">
        <f t="shared" si="3089"/>
        <v>0</v>
      </c>
      <c r="BJ441" s="17">
        <f t="shared" si="3089"/>
        <v>0</v>
      </c>
      <c r="BK441" s="17">
        <f t="shared" si="3089"/>
        <v>0</v>
      </c>
      <c r="BL441" s="17">
        <f t="shared" si="3089"/>
        <v>0</v>
      </c>
      <c r="BM441" s="17">
        <f t="shared" si="3089"/>
        <v>0</v>
      </c>
      <c r="BN441" s="17">
        <f t="shared" si="3089"/>
        <v>0</v>
      </c>
      <c r="BO441" s="17">
        <f t="shared" si="3089"/>
        <v>0</v>
      </c>
      <c r="BP441" s="17">
        <f t="shared" si="3089"/>
        <v>0</v>
      </c>
      <c r="BQ441" s="17">
        <f t="shared" si="3089"/>
        <v>0</v>
      </c>
      <c r="BR441" s="17">
        <f t="shared" si="3089"/>
        <v>0</v>
      </c>
      <c r="BS441" s="17">
        <f t="shared" si="3089"/>
        <v>0</v>
      </c>
      <c r="BT441" s="17">
        <f t="shared" si="3089"/>
        <v>0</v>
      </c>
      <c r="BU441" s="17">
        <f t="shared" si="3089"/>
        <v>0</v>
      </c>
      <c r="BV441" s="17">
        <f t="shared" si="3089"/>
        <v>0</v>
      </c>
      <c r="BW441" s="17">
        <f t="shared" si="3089"/>
        <v>0</v>
      </c>
      <c r="BX441" s="17">
        <f t="shared" si="3089"/>
        <v>0</v>
      </c>
      <c r="BY441" s="17">
        <f t="shared" si="3089"/>
        <v>0</v>
      </c>
      <c r="BZ441" s="17">
        <f t="shared" si="3089"/>
        <v>0</v>
      </c>
      <c r="CA441" s="17">
        <f t="shared" si="3089"/>
        <v>0</v>
      </c>
      <c r="CB441" s="17">
        <f t="shared" si="3089"/>
        <v>0</v>
      </c>
      <c r="CC441" s="17">
        <f t="shared" si="3089"/>
        <v>0</v>
      </c>
      <c r="CD441" s="17">
        <f t="shared" si="3089"/>
        <v>0</v>
      </c>
      <c r="CE441" s="17">
        <f t="shared" si="3089"/>
        <v>0</v>
      </c>
      <c r="CF441" s="17">
        <f t="shared" si="3089"/>
        <v>0</v>
      </c>
      <c r="CG441" s="17">
        <f t="shared" ref="CG441:CO441" si="3090">IF((CG425-$S425)&gt;$D426,0,$D441*(CG429))</f>
        <v>0</v>
      </c>
      <c r="CH441" s="17">
        <f t="shared" si="3090"/>
        <v>0</v>
      </c>
      <c r="CI441" s="17">
        <f t="shared" si="3090"/>
        <v>0</v>
      </c>
      <c r="CJ441" s="17">
        <f t="shared" si="3090"/>
        <v>0</v>
      </c>
      <c r="CK441" s="17">
        <f t="shared" si="3090"/>
        <v>0</v>
      </c>
      <c r="CL441" s="17">
        <f t="shared" si="3090"/>
        <v>0</v>
      </c>
      <c r="CM441" s="17">
        <f t="shared" si="3090"/>
        <v>0</v>
      </c>
      <c r="CN441" s="17">
        <f t="shared" si="3090"/>
        <v>0</v>
      </c>
      <c r="CO441" s="17">
        <f t="shared" si="3090"/>
        <v>0</v>
      </c>
    </row>
    <row r="442" spans="2:93">
      <c r="B442" s="556"/>
      <c r="C442" s="556">
        <f t="shared" si="3070"/>
        <v>13</v>
      </c>
      <c r="D442" s="632">
        <f t="shared" si="3067"/>
        <v>-0.04</v>
      </c>
      <c r="E442" s="632"/>
      <c r="F442" s="632"/>
      <c r="G442" s="632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>
        <f>IF((U425-$T425)&gt;$D426,0,$D442*(U429))</f>
        <v>-5.2</v>
      </c>
      <c r="V442" s="17">
        <f t="shared" ref="V442:CG442" si="3091">IF((V425-$T425)&gt;$D426,0,$D442*(V429))</f>
        <v>-5.24</v>
      </c>
      <c r="W442" s="17">
        <f t="shared" si="3091"/>
        <v>-5.24</v>
      </c>
      <c r="X442" s="17">
        <f t="shared" si="3091"/>
        <v>-5.24</v>
      </c>
      <c r="Y442" s="17">
        <f t="shared" si="3091"/>
        <v>-5.28</v>
      </c>
      <c r="Z442" s="17">
        <f t="shared" si="3091"/>
        <v>-5.28</v>
      </c>
      <c r="AA442" s="17">
        <f t="shared" si="3091"/>
        <v>-5.28</v>
      </c>
      <c r="AB442" s="17">
        <f t="shared" si="3091"/>
        <v>-5.32</v>
      </c>
      <c r="AC442" s="17">
        <f t="shared" si="3091"/>
        <v>-5.32</v>
      </c>
      <c r="AD442" s="17">
        <f t="shared" si="3091"/>
        <v>-5.32</v>
      </c>
      <c r="AE442" s="17">
        <f t="shared" si="3091"/>
        <v>-5.36</v>
      </c>
      <c r="AF442" s="17">
        <f t="shared" si="3091"/>
        <v>-5.36</v>
      </c>
      <c r="AG442" s="17">
        <f t="shared" si="3091"/>
        <v>-5.36</v>
      </c>
      <c r="AH442" s="17">
        <f t="shared" si="3091"/>
        <v>-5.4</v>
      </c>
      <c r="AI442" s="17">
        <f t="shared" si="3091"/>
        <v>-5.4</v>
      </c>
      <c r="AJ442" s="17">
        <f t="shared" si="3091"/>
        <v>-5.4</v>
      </c>
      <c r="AK442" s="17">
        <f t="shared" si="3091"/>
        <v>-5.44</v>
      </c>
      <c r="AL442" s="17">
        <f t="shared" si="3091"/>
        <v>-5.44</v>
      </c>
      <c r="AM442" s="17">
        <f t="shared" si="3091"/>
        <v>-5.44</v>
      </c>
      <c r="AN442" s="17">
        <f t="shared" si="3091"/>
        <v>-5.48</v>
      </c>
      <c r="AO442" s="17">
        <f t="shared" si="3091"/>
        <v>-5.48</v>
      </c>
      <c r="AP442" s="17">
        <f t="shared" si="3091"/>
        <v>-5.48</v>
      </c>
      <c r="AQ442" s="17">
        <f t="shared" si="3091"/>
        <v>-5.5200000000000005</v>
      </c>
      <c r="AR442" s="17">
        <f t="shared" si="3091"/>
        <v>-5.5200000000000005</v>
      </c>
      <c r="AS442" s="17">
        <f t="shared" si="3091"/>
        <v>-5.5200000000000005</v>
      </c>
      <c r="AT442" s="17">
        <f t="shared" si="3091"/>
        <v>0</v>
      </c>
      <c r="AU442" s="17">
        <f t="shared" si="3091"/>
        <v>0</v>
      </c>
      <c r="AV442" s="17">
        <f t="shared" si="3091"/>
        <v>0</v>
      </c>
      <c r="AW442" s="17">
        <f t="shared" si="3091"/>
        <v>0</v>
      </c>
      <c r="AX442" s="17">
        <f t="shared" si="3091"/>
        <v>0</v>
      </c>
      <c r="AY442" s="17">
        <f t="shared" si="3091"/>
        <v>0</v>
      </c>
      <c r="AZ442" s="17">
        <f t="shared" si="3091"/>
        <v>0</v>
      </c>
      <c r="BA442" s="17">
        <f t="shared" si="3091"/>
        <v>0</v>
      </c>
      <c r="BB442" s="17">
        <f t="shared" si="3091"/>
        <v>0</v>
      </c>
      <c r="BC442" s="17">
        <f t="shared" si="3091"/>
        <v>0</v>
      </c>
      <c r="BD442" s="17">
        <f t="shared" si="3091"/>
        <v>0</v>
      </c>
      <c r="BE442" s="17">
        <f t="shared" si="3091"/>
        <v>0</v>
      </c>
      <c r="BF442" s="17">
        <f t="shared" si="3091"/>
        <v>0</v>
      </c>
      <c r="BG442" s="17">
        <f t="shared" si="3091"/>
        <v>0</v>
      </c>
      <c r="BH442" s="17">
        <f t="shared" si="3091"/>
        <v>0</v>
      </c>
      <c r="BI442" s="17">
        <f t="shared" si="3091"/>
        <v>0</v>
      </c>
      <c r="BJ442" s="17">
        <f t="shared" si="3091"/>
        <v>0</v>
      </c>
      <c r="BK442" s="17">
        <f t="shared" si="3091"/>
        <v>0</v>
      </c>
      <c r="BL442" s="17">
        <f t="shared" si="3091"/>
        <v>0</v>
      </c>
      <c r="BM442" s="17">
        <f t="shared" si="3091"/>
        <v>0</v>
      </c>
      <c r="BN442" s="17">
        <f t="shared" si="3091"/>
        <v>0</v>
      </c>
      <c r="BO442" s="17">
        <f t="shared" si="3091"/>
        <v>0</v>
      </c>
      <c r="BP442" s="17">
        <f t="shared" si="3091"/>
        <v>0</v>
      </c>
      <c r="BQ442" s="17">
        <f t="shared" si="3091"/>
        <v>0</v>
      </c>
      <c r="BR442" s="17">
        <f t="shared" si="3091"/>
        <v>0</v>
      </c>
      <c r="BS442" s="17">
        <f t="shared" si="3091"/>
        <v>0</v>
      </c>
      <c r="BT442" s="17">
        <f t="shared" si="3091"/>
        <v>0</v>
      </c>
      <c r="BU442" s="17">
        <f t="shared" si="3091"/>
        <v>0</v>
      </c>
      <c r="BV442" s="17">
        <f t="shared" si="3091"/>
        <v>0</v>
      </c>
      <c r="BW442" s="17">
        <f t="shared" si="3091"/>
        <v>0</v>
      </c>
      <c r="BX442" s="17">
        <f t="shared" si="3091"/>
        <v>0</v>
      </c>
      <c r="BY442" s="17">
        <f t="shared" si="3091"/>
        <v>0</v>
      </c>
      <c r="BZ442" s="17">
        <f t="shared" si="3091"/>
        <v>0</v>
      </c>
      <c r="CA442" s="17">
        <f t="shared" si="3091"/>
        <v>0</v>
      </c>
      <c r="CB442" s="17">
        <f t="shared" si="3091"/>
        <v>0</v>
      </c>
      <c r="CC442" s="17">
        <f t="shared" si="3091"/>
        <v>0</v>
      </c>
      <c r="CD442" s="17">
        <f t="shared" si="3091"/>
        <v>0</v>
      </c>
      <c r="CE442" s="17">
        <f t="shared" si="3091"/>
        <v>0</v>
      </c>
      <c r="CF442" s="17">
        <f t="shared" si="3091"/>
        <v>0</v>
      </c>
      <c r="CG442" s="17">
        <f t="shared" si="3091"/>
        <v>0</v>
      </c>
      <c r="CH442" s="17">
        <f t="shared" ref="CH442:CO442" si="3092">IF((CH425-$T425)&gt;$D426,0,$D442*(CH429))</f>
        <v>0</v>
      </c>
      <c r="CI442" s="17">
        <f t="shared" si="3092"/>
        <v>0</v>
      </c>
      <c r="CJ442" s="17">
        <f t="shared" si="3092"/>
        <v>0</v>
      </c>
      <c r="CK442" s="17">
        <f t="shared" si="3092"/>
        <v>0</v>
      </c>
      <c r="CL442" s="17">
        <f t="shared" si="3092"/>
        <v>0</v>
      </c>
      <c r="CM442" s="17">
        <f t="shared" si="3092"/>
        <v>0</v>
      </c>
      <c r="CN442" s="17">
        <f t="shared" si="3092"/>
        <v>0</v>
      </c>
      <c r="CO442" s="17">
        <f t="shared" si="3092"/>
        <v>0</v>
      </c>
    </row>
    <row r="443" spans="2:93">
      <c r="B443" s="556"/>
      <c r="C443" s="556">
        <f t="shared" si="3070"/>
        <v>14</v>
      </c>
      <c r="D443" s="632">
        <f t="shared" si="3067"/>
        <v>-0.04</v>
      </c>
      <c r="E443" s="632"/>
      <c r="F443" s="632"/>
      <c r="G443" s="632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>
        <f>IF((V425-$U425)&gt;$D426,0,$D443*(V429))</f>
        <v>-5.24</v>
      </c>
      <c r="W443" s="17">
        <f t="shared" ref="W443:CH443" si="3093">IF((W425-$U425)&gt;$D426,0,$D443*(W429))</f>
        <v>-5.24</v>
      </c>
      <c r="X443" s="17">
        <f t="shared" si="3093"/>
        <v>-5.24</v>
      </c>
      <c r="Y443" s="17">
        <f t="shared" si="3093"/>
        <v>-5.28</v>
      </c>
      <c r="Z443" s="17">
        <f t="shared" si="3093"/>
        <v>-5.28</v>
      </c>
      <c r="AA443" s="17">
        <f t="shared" si="3093"/>
        <v>-5.28</v>
      </c>
      <c r="AB443" s="17">
        <f t="shared" si="3093"/>
        <v>-5.32</v>
      </c>
      <c r="AC443" s="17">
        <f t="shared" si="3093"/>
        <v>-5.32</v>
      </c>
      <c r="AD443" s="17">
        <f t="shared" si="3093"/>
        <v>-5.32</v>
      </c>
      <c r="AE443" s="17">
        <f t="shared" si="3093"/>
        <v>-5.36</v>
      </c>
      <c r="AF443" s="17">
        <f t="shared" si="3093"/>
        <v>-5.36</v>
      </c>
      <c r="AG443" s="17">
        <f t="shared" si="3093"/>
        <v>-5.36</v>
      </c>
      <c r="AH443" s="17">
        <f t="shared" si="3093"/>
        <v>-5.4</v>
      </c>
      <c r="AI443" s="17">
        <f t="shared" si="3093"/>
        <v>-5.4</v>
      </c>
      <c r="AJ443" s="17">
        <f t="shared" si="3093"/>
        <v>-5.4</v>
      </c>
      <c r="AK443" s="17">
        <f t="shared" si="3093"/>
        <v>-5.44</v>
      </c>
      <c r="AL443" s="17">
        <f t="shared" si="3093"/>
        <v>-5.44</v>
      </c>
      <c r="AM443" s="17">
        <f t="shared" si="3093"/>
        <v>-5.44</v>
      </c>
      <c r="AN443" s="17">
        <f t="shared" si="3093"/>
        <v>-5.48</v>
      </c>
      <c r="AO443" s="17">
        <f t="shared" si="3093"/>
        <v>-5.48</v>
      </c>
      <c r="AP443" s="17">
        <f t="shared" si="3093"/>
        <v>-5.48</v>
      </c>
      <c r="AQ443" s="17">
        <f t="shared" si="3093"/>
        <v>-5.5200000000000005</v>
      </c>
      <c r="AR443" s="17">
        <f t="shared" si="3093"/>
        <v>-5.5200000000000005</v>
      </c>
      <c r="AS443" s="17">
        <f t="shared" si="3093"/>
        <v>-5.5200000000000005</v>
      </c>
      <c r="AT443" s="17">
        <f t="shared" si="3093"/>
        <v>-5.5600000000000005</v>
      </c>
      <c r="AU443" s="17">
        <f t="shared" si="3093"/>
        <v>0</v>
      </c>
      <c r="AV443" s="17">
        <f t="shared" si="3093"/>
        <v>0</v>
      </c>
      <c r="AW443" s="17">
        <f t="shared" si="3093"/>
        <v>0</v>
      </c>
      <c r="AX443" s="17">
        <f t="shared" si="3093"/>
        <v>0</v>
      </c>
      <c r="AY443" s="17">
        <f t="shared" si="3093"/>
        <v>0</v>
      </c>
      <c r="AZ443" s="17">
        <f t="shared" si="3093"/>
        <v>0</v>
      </c>
      <c r="BA443" s="17">
        <f t="shared" si="3093"/>
        <v>0</v>
      </c>
      <c r="BB443" s="17">
        <f t="shared" si="3093"/>
        <v>0</v>
      </c>
      <c r="BC443" s="17">
        <f t="shared" si="3093"/>
        <v>0</v>
      </c>
      <c r="BD443" s="17">
        <f t="shared" si="3093"/>
        <v>0</v>
      </c>
      <c r="BE443" s="17">
        <f t="shared" si="3093"/>
        <v>0</v>
      </c>
      <c r="BF443" s="17">
        <f t="shared" si="3093"/>
        <v>0</v>
      </c>
      <c r="BG443" s="17">
        <f t="shared" si="3093"/>
        <v>0</v>
      </c>
      <c r="BH443" s="17">
        <f t="shared" si="3093"/>
        <v>0</v>
      </c>
      <c r="BI443" s="17">
        <f t="shared" si="3093"/>
        <v>0</v>
      </c>
      <c r="BJ443" s="17">
        <f t="shared" si="3093"/>
        <v>0</v>
      </c>
      <c r="BK443" s="17">
        <f t="shared" si="3093"/>
        <v>0</v>
      </c>
      <c r="BL443" s="17">
        <f t="shared" si="3093"/>
        <v>0</v>
      </c>
      <c r="BM443" s="17">
        <f t="shared" si="3093"/>
        <v>0</v>
      </c>
      <c r="BN443" s="17">
        <f t="shared" si="3093"/>
        <v>0</v>
      </c>
      <c r="BO443" s="17">
        <f t="shared" si="3093"/>
        <v>0</v>
      </c>
      <c r="BP443" s="17">
        <f t="shared" si="3093"/>
        <v>0</v>
      </c>
      <c r="BQ443" s="17">
        <f t="shared" si="3093"/>
        <v>0</v>
      </c>
      <c r="BR443" s="17">
        <f t="shared" si="3093"/>
        <v>0</v>
      </c>
      <c r="BS443" s="17">
        <f t="shared" si="3093"/>
        <v>0</v>
      </c>
      <c r="BT443" s="17">
        <f t="shared" si="3093"/>
        <v>0</v>
      </c>
      <c r="BU443" s="17">
        <f t="shared" si="3093"/>
        <v>0</v>
      </c>
      <c r="BV443" s="17">
        <f t="shared" si="3093"/>
        <v>0</v>
      </c>
      <c r="BW443" s="17">
        <f t="shared" si="3093"/>
        <v>0</v>
      </c>
      <c r="BX443" s="17">
        <f t="shared" si="3093"/>
        <v>0</v>
      </c>
      <c r="BY443" s="17">
        <f t="shared" si="3093"/>
        <v>0</v>
      </c>
      <c r="BZ443" s="17">
        <f t="shared" si="3093"/>
        <v>0</v>
      </c>
      <c r="CA443" s="17">
        <f t="shared" si="3093"/>
        <v>0</v>
      </c>
      <c r="CB443" s="17">
        <f t="shared" si="3093"/>
        <v>0</v>
      </c>
      <c r="CC443" s="17">
        <f t="shared" si="3093"/>
        <v>0</v>
      </c>
      <c r="CD443" s="17">
        <f t="shared" si="3093"/>
        <v>0</v>
      </c>
      <c r="CE443" s="17">
        <f t="shared" si="3093"/>
        <v>0</v>
      </c>
      <c r="CF443" s="17">
        <f t="shared" si="3093"/>
        <v>0</v>
      </c>
      <c r="CG443" s="17">
        <f t="shared" si="3093"/>
        <v>0</v>
      </c>
      <c r="CH443" s="17">
        <f t="shared" si="3093"/>
        <v>0</v>
      </c>
      <c r="CI443" s="17">
        <f t="shared" ref="CI443:CO443" si="3094">IF((CI425-$U425)&gt;$D426,0,$D443*(CI429))</f>
        <v>0</v>
      </c>
      <c r="CJ443" s="17">
        <f t="shared" si="3094"/>
        <v>0</v>
      </c>
      <c r="CK443" s="17">
        <f t="shared" si="3094"/>
        <v>0</v>
      </c>
      <c r="CL443" s="17">
        <f t="shared" si="3094"/>
        <v>0</v>
      </c>
      <c r="CM443" s="17">
        <f t="shared" si="3094"/>
        <v>0</v>
      </c>
      <c r="CN443" s="17">
        <f t="shared" si="3094"/>
        <v>0</v>
      </c>
      <c r="CO443" s="17">
        <f t="shared" si="3094"/>
        <v>0</v>
      </c>
    </row>
    <row r="444" spans="2:93">
      <c r="B444" s="556"/>
      <c r="C444" s="556">
        <f t="shared" si="3070"/>
        <v>15</v>
      </c>
      <c r="D444" s="632">
        <f t="shared" si="3067"/>
        <v>-0.04</v>
      </c>
      <c r="E444" s="632"/>
      <c r="F444" s="632"/>
      <c r="G444" s="632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>
        <f>IF((W425-$V425)&gt;$D426,0,$D444*(W429))</f>
        <v>-5.24</v>
      </c>
      <c r="X444" s="17">
        <f t="shared" ref="X444:CI444" si="3095">IF((X425-$V425)&gt;$D426,0,$D444*(X429))</f>
        <v>-5.24</v>
      </c>
      <c r="Y444" s="17">
        <f t="shared" si="3095"/>
        <v>-5.28</v>
      </c>
      <c r="Z444" s="17">
        <f t="shared" si="3095"/>
        <v>-5.28</v>
      </c>
      <c r="AA444" s="17">
        <f t="shared" si="3095"/>
        <v>-5.28</v>
      </c>
      <c r="AB444" s="17">
        <f t="shared" si="3095"/>
        <v>-5.32</v>
      </c>
      <c r="AC444" s="17">
        <f t="shared" si="3095"/>
        <v>-5.32</v>
      </c>
      <c r="AD444" s="17">
        <f t="shared" si="3095"/>
        <v>-5.32</v>
      </c>
      <c r="AE444" s="17">
        <f t="shared" si="3095"/>
        <v>-5.36</v>
      </c>
      <c r="AF444" s="17">
        <f t="shared" si="3095"/>
        <v>-5.36</v>
      </c>
      <c r="AG444" s="17">
        <f t="shared" si="3095"/>
        <v>-5.36</v>
      </c>
      <c r="AH444" s="17">
        <f t="shared" si="3095"/>
        <v>-5.4</v>
      </c>
      <c r="AI444" s="17">
        <f t="shared" si="3095"/>
        <v>-5.4</v>
      </c>
      <c r="AJ444" s="17">
        <f t="shared" si="3095"/>
        <v>-5.4</v>
      </c>
      <c r="AK444" s="17">
        <f t="shared" si="3095"/>
        <v>-5.44</v>
      </c>
      <c r="AL444" s="17">
        <f t="shared" si="3095"/>
        <v>-5.44</v>
      </c>
      <c r="AM444" s="17">
        <f t="shared" si="3095"/>
        <v>-5.44</v>
      </c>
      <c r="AN444" s="17">
        <f t="shared" si="3095"/>
        <v>-5.48</v>
      </c>
      <c r="AO444" s="17">
        <f t="shared" si="3095"/>
        <v>-5.48</v>
      </c>
      <c r="AP444" s="17">
        <f t="shared" si="3095"/>
        <v>-5.48</v>
      </c>
      <c r="AQ444" s="17">
        <f t="shared" si="3095"/>
        <v>-5.5200000000000005</v>
      </c>
      <c r="AR444" s="17">
        <f t="shared" si="3095"/>
        <v>-5.5200000000000005</v>
      </c>
      <c r="AS444" s="17">
        <f t="shared" si="3095"/>
        <v>-5.5200000000000005</v>
      </c>
      <c r="AT444" s="17">
        <f t="shared" si="3095"/>
        <v>-5.5600000000000005</v>
      </c>
      <c r="AU444" s="17">
        <f t="shared" si="3095"/>
        <v>-5.5600000000000005</v>
      </c>
      <c r="AV444" s="17">
        <f t="shared" si="3095"/>
        <v>0</v>
      </c>
      <c r="AW444" s="17">
        <f t="shared" si="3095"/>
        <v>0</v>
      </c>
      <c r="AX444" s="17">
        <f t="shared" si="3095"/>
        <v>0</v>
      </c>
      <c r="AY444" s="17">
        <f t="shared" si="3095"/>
        <v>0</v>
      </c>
      <c r="AZ444" s="17">
        <f t="shared" si="3095"/>
        <v>0</v>
      </c>
      <c r="BA444" s="17">
        <f t="shared" si="3095"/>
        <v>0</v>
      </c>
      <c r="BB444" s="17">
        <f t="shared" si="3095"/>
        <v>0</v>
      </c>
      <c r="BC444" s="17">
        <f t="shared" si="3095"/>
        <v>0</v>
      </c>
      <c r="BD444" s="17">
        <f t="shared" si="3095"/>
        <v>0</v>
      </c>
      <c r="BE444" s="17">
        <f t="shared" si="3095"/>
        <v>0</v>
      </c>
      <c r="BF444" s="17">
        <f t="shared" si="3095"/>
        <v>0</v>
      </c>
      <c r="BG444" s="17">
        <f t="shared" si="3095"/>
        <v>0</v>
      </c>
      <c r="BH444" s="17">
        <f t="shared" si="3095"/>
        <v>0</v>
      </c>
      <c r="BI444" s="17">
        <f t="shared" si="3095"/>
        <v>0</v>
      </c>
      <c r="BJ444" s="17">
        <f t="shared" si="3095"/>
        <v>0</v>
      </c>
      <c r="BK444" s="17">
        <f t="shared" si="3095"/>
        <v>0</v>
      </c>
      <c r="BL444" s="17">
        <f t="shared" si="3095"/>
        <v>0</v>
      </c>
      <c r="BM444" s="17">
        <f t="shared" si="3095"/>
        <v>0</v>
      </c>
      <c r="BN444" s="17">
        <f t="shared" si="3095"/>
        <v>0</v>
      </c>
      <c r="BO444" s="17">
        <f t="shared" si="3095"/>
        <v>0</v>
      </c>
      <c r="BP444" s="17">
        <f t="shared" si="3095"/>
        <v>0</v>
      </c>
      <c r="BQ444" s="17">
        <f t="shared" si="3095"/>
        <v>0</v>
      </c>
      <c r="BR444" s="17">
        <f t="shared" si="3095"/>
        <v>0</v>
      </c>
      <c r="BS444" s="17">
        <f t="shared" si="3095"/>
        <v>0</v>
      </c>
      <c r="BT444" s="17">
        <f t="shared" si="3095"/>
        <v>0</v>
      </c>
      <c r="BU444" s="17">
        <f t="shared" si="3095"/>
        <v>0</v>
      </c>
      <c r="BV444" s="17">
        <f t="shared" si="3095"/>
        <v>0</v>
      </c>
      <c r="BW444" s="17">
        <f t="shared" si="3095"/>
        <v>0</v>
      </c>
      <c r="BX444" s="17">
        <f t="shared" si="3095"/>
        <v>0</v>
      </c>
      <c r="BY444" s="17">
        <f t="shared" si="3095"/>
        <v>0</v>
      </c>
      <c r="BZ444" s="17">
        <f t="shared" si="3095"/>
        <v>0</v>
      </c>
      <c r="CA444" s="17">
        <f t="shared" si="3095"/>
        <v>0</v>
      </c>
      <c r="CB444" s="17">
        <f t="shared" si="3095"/>
        <v>0</v>
      </c>
      <c r="CC444" s="17">
        <f t="shared" si="3095"/>
        <v>0</v>
      </c>
      <c r="CD444" s="17">
        <f t="shared" si="3095"/>
        <v>0</v>
      </c>
      <c r="CE444" s="17">
        <f t="shared" si="3095"/>
        <v>0</v>
      </c>
      <c r="CF444" s="17">
        <f t="shared" si="3095"/>
        <v>0</v>
      </c>
      <c r="CG444" s="17">
        <f t="shared" si="3095"/>
        <v>0</v>
      </c>
      <c r="CH444" s="17">
        <f t="shared" si="3095"/>
        <v>0</v>
      </c>
      <c r="CI444" s="17">
        <f t="shared" si="3095"/>
        <v>0</v>
      </c>
      <c r="CJ444" s="17">
        <f t="shared" ref="CJ444:CO444" si="3096">IF((CJ425-$V425)&gt;$D426,0,$D444*(CJ429))</f>
        <v>0</v>
      </c>
      <c r="CK444" s="17">
        <f t="shared" si="3096"/>
        <v>0</v>
      </c>
      <c r="CL444" s="17">
        <f t="shared" si="3096"/>
        <v>0</v>
      </c>
      <c r="CM444" s="17">
        <f t="shared" si="3096"/>
        <v>0</v>
      </c>
      <c r="CN444" s="17">
        <f t="shared" si="3096"/>
        <v>0</v>
      </c>
      <c r="CO444" s="17">
        <f t="shared" si="3096"/>
        <v>0</v>
      </c>
    </row>
    <row r="445" spans="2:93">
      <c r="B445" s="556"/>
      <c r="C445" s="556">
        <f t="shared" si="3070"/>
        <v>16</v>
      </c>
      <c r="D445" s="632">
        <f t="shared" si="3067"/>
        <v>-0.04</v>
      </c>
      <c r="E445" s="632"/>
      <c r="F445" s="632"/>
      <c r="G445" s="632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>
        <f>IF((X425-$W425)&gt;$D426,0,$D445*(X429))</f>
        <v>-5.24</v>
      </c>
      <c r="Y445" s="17">
        <f t="shared" ref="Y445:CJ445" si="3097">IF((Y425-$W425)&gt;$D426,0,$D445*(Y429))</f>
        <v>-5.28</v>
      </c>
      <c r="Z445" s="17">
        <f t="shared" si="3097"/>
        <v>-5.28</v>
      </c>
      <c r="AA445" s="17">
        <f t="shared" si="3097"/>
        <v>-5.28</v>
      </c>
      <c r="AB445" s="17">
        <f t="shared" si="3097"/>
        <v>-5.32</v>
      </c>
      <c r="AC445" s="17">
        <f t="shared" si="3097"/>
        <v>-5.32</v>
      </c>
      <c r="AD445" s="17">
        <f t="shared" si="3097"/>
        <v>-5.32</v>
      </c>
      <c r="AE445" s="17">
        <f t="shared" si="3097"/>
        <v>-5.36</v>
      </c>
      <c r="AF445" s="17">
        <f t="shared" si="3097"/>
        <v>-5.36</v>
      </c>
      <c r="AG445" s="17">
        <f t="shared" si="3097"/>
        <v>-5.36</v>
      </c>
      <c r="AH445" s="17">
        <f t="shared" si="3097"/>
        <v>-5.4</v>
      </c>
      <c r="AI445" s="17">
        <f t="shared" si="3097"/>
        <v>-5.4</v>
      </c>
      <c r="AJ445" s="17">
        <f t="shared" si="3097"/>
        <v>-5.4</v>
      </c>
      <c r="AK445" s="17">
        <f t="shared" si="3097"/>
        <v>-5.44</v>
      </c>
      <c r="AL445" s="17">
        <f t="shared" si="3097"/>
        <v>-5.44</v>
      </c>
      <c r="AM445" s="17">
        <f t="shared" si="3097"/>
        <v>-5.44</v>
      </c>
      <c r="AN445" s="17">
        <f t="shared" si="3097"/>
        <v>-5.48</v>
      </c>
      <c r="AO445" s="17">
        <f t="shared" si="3097"/>
        <v>-5.48</v>
      </c>
      <c r="AP445" s="17">
        <f t="shared" si="3097"/>
        <v>-5.48</v>
      </c>
      <c r="AQ445" s="17">
        <f t="shared" si="3097"/>
        <v>-5.5200000000000005</v>
      </c>
      <c r="AR445" s="17">
        <f t="shared" si="3097"/>
        <v>-5.5200000000000005</v>
      </c>
      <c r="AS445" s="17">
        <f t="shared" si="3097"/>
        <v>-5.5200000000000005</v>
      </c>
      <c r="AT445" s="17">
        <f t="shared" si="3097"/>
        <v>-5.5600000000000005</v>
      </c>
      <c r="AU445" s="17">
        <f t="shared" si="3097"/>
        <v>-5.5600000000000005</v>
      </c>
      <c r="AV445" s="17">
        <f t="shared" si="3097"/>
        <v>-5.5600000000000005</v>
      </c>
      <c r="AW445" s="17">
        <f t="shared" si="3097"/>
        <v>0</v>
      </c>
      <c r="AX445" s="17">
        <f t="shared" si="3097"/>
        <v>0</v>
      </c>
      <c r="AY445" s="17">
        <f t="shared" si="3097"/>
        <v>0</v>
      </c>
      <c r="AZ445" s="17">
        <f t="shared" si="3097"/>
        <v>0</v>
      </c>
      <c r="BA445" s="17">
        <f t="shared" si="3097"/>
        <v>0</v>
      </c>
      <c r="BB445" s="17">
        <f t="shared" si="3097"/>
        <v>0</v>
      </c>
      <c r="BC445" s="17">
        <f t="shared" si="3097"/>
        <v>0</v>
      </c>
      <c r="BD445" s="17">
        <f t="shared" si="3097"/>
        <v>0</v>
      </c>
      <c r="BE445" s="17">
        <f t="shared" si="3097"/>
        <v>0</v>
      </c>
      <c r="BF445" s="17">
        <f t="shared" si="3097"/>
        <v>0</v>
      </c>
      <c r="BG445" s="17">
        <f t="shared" si="3097"/>
        <v>0</v>
      </c>
      <c r="BH445" s="17">
        <f t="shared" si="3097"/>
        <v>0</v>
      </c>
      <c r="BI445" s="17">
        <f t="shared" si="3097"/>
        <v>0</v>
      </c>
      <c r="BJ445" s="17">
        <f t="shared" si="3097"/>
        <v>0</v>
      </c>
      <c r="BK445" s="17">
        <f t="shared" si="3097"/>
        <v>0</v>
      </c>
      <c r="BL445" s="17">
        <f t="shared" si="3097"/>
        <v>0</v>
      </c>
      <c r="BM445" s="17">
        <f t="shared" si="3097"/>
        <v>0</v>
      </c>
      <c r="BN445" s="17">
        <f t="shared" si="3097"/>
        <v>0</v>
      </c>
      <c r="BO445" s="17">
        <f t="shared" si="3097"/>
        <v>0</v>
      </c>
      <c r="BP445" s="17">
        <f t="shared" si="3097"/>
        <v>0</v>
      </c>
      <c r="BQ445" s="17">
        <f t="shared" si="3097"/>
        <v>0</v>
      </c>
      <c r="BR445" s="17">
        <f t="shared" si="3097"/>
        <v>0</v>
      </c>
      <c r="BS445" s="17">
        <f t="shared" si="3097"/>
        <v>0</v>
      </c>
      <c r="BT445" s="17">
        <f t="shared" si="3097"/>
        <v>0</v>
      </c>
      <c r="BU445" s="17">
        <f t="shared" si="3097"/>
        <v>0</v>
      </c>
      <c r="BV445" s="17">
        <f t="shared" si="3097"/>
        <v>0</v>
      </c>
      <c r="BW445" s="17">
        <f t="shared" si="3097"/>
        <v>0</v>
      </c>
      <c r="BX445" s="17">
        <f t="shared" si="3097"/>
        <v>0</v>
      </c>
      <c r="BY445" s="17">
        <f t="shared" si="3097"/>
        <v>0</v>
      </c>
      <c r="BZ445" s="17">
        <f t="shared" si="3097"/>
        <v>0</v>
      </c>
      <c r="CA445" s="17">
        <f t="shared" si="3097"/>
        <v>0</v>
      </c>
      <c r="CB445" s="17">
        <f t="shared" si="3097"/>
        <v>0</v>
      </c>
      <c r="CC445" s="17">
        <f t="shared" si="3097"/>
        <v>0</v>
      </c>
      <c r="CD445" s="17">
        <f t="shared" si="3097"/>
        <v>0</v>
      </c>
      <c r="CE445" s="17">
        <f t="shared" si="3097"/>
        <v>0</v>
      </c>
      <c r="CF445" s="17">
        <f t="shared" si="3097"/>
        <v>0</v>
      </c>
      <c r="CG445" s="17">
        <f t="shared" si="3097"/>
        <v>0</v>
      </c>
      <c r="CH445" s="17">
        <f t="shared" si="3097"/>
        <v>0</v>
      </c>
      <c r="CI445" s="17">
        <f t="shared" si="3097"/>
        <v>0</v>
      </c>
      <c r="CJ445" s="17">
        <f t="shared" si="3097"/>
        <v>0</v>
      </c>
      <c r="CK445" s="17">
        <f t="shared" ref="CK445:CO445" si="3098">IF((CK425-$W425)&gt;$D426,0,$D445*(CK429))</f>
        <v>0</v>
      </c>
      <c r="CL445" s="17">
        <f t="shared" si="3098"/>
        <v>0</v>
      </c>
      <c r="CM445" s="17">
        <f t="shared" si="3098"/>
        <v>0</v>
      </c>
      <c r="CN445" s="17">
        <f t="shared" si="3098"/>
        <v>0</v>
      </c>
      <c r="CO445" s="17">
        <f t="shared" si="3098"/>
        <v>0</v>
      </c>
    </row>
    <row r="446" spans="2:93">
      <c r="B446" s="556"/>
      <c r="C446" s="556">
        <f t="shared" si="3070"/>
        <v>17</v>
      </c>
      <c r="D446" s="632">
        <f t="shared" si="3067"/>
        <v>-0.04</v>
      </c>
      <c r="E446" s="632"/>
      <c r="F446" s="632"/>
      <c r="G446" s="632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>
        <f>IF((Y425-$X425)&gt;$D426,0,$D446*(Y429))</f>
        <v>-5.28</v>
      </c>
      <c r="Z446" s="17">
        <f t="shared" ref="Z446:CK446" si="3099">IF((Z425-$X425)&gt;$D426,0,$D446*(Z429))</f>
        <v>-5.28</v>
      </c>
      <c r="AA446" s="17">
        <f t="shared" si="3099"/>
        <v>-5.28</v>
      </c>
      <c r="AB446" s="17">
        <f t="shared" si="3099"/>
        <v>-5.32</v>
      </c>
      <c r="AC446" s="17">
        <f t="shared" si="3099"/>
        <v>-5.32</v>
      </c>
      <c r="AD446" s="17">
        <f t="shared" si="3099"/>
        <v>-5.32</v>
      </c>
      <c r="AE446" s="17">
        <f t="shared" si="3099"/>
        <v>-5.36</v>
      </c>
      <c r="AF446" s="17">
        <f t="shared" si="3099"/>
        <v>-5.36</v>
      </c>
      <c r="AG446" s="17">
        <f t="shared" si="3099"/>
        <v>-5.36</v>
      </c>
      <c r="AH446" s="17">
        <f t="shared" si="3099"/>
        <v>-5.4</v>
      </c>
      <c r="AI446" s="17">
        <f t="shared" si="3099"/>
        <v>-5.4</v>
      </c>
      <c r="AJ446" s="17">
        <f t="shared" si="3099"/>
        <v>-5.4</v>
      </c>
      <c r="AK446" s="17">
        <f t="shared" si="3099"/>
        <v>-5.44</v>
      </c>
      <c r="AL446" s="17">
        <f t="shared" si="3099"/>
        <v>-5.44</v>
      </c>
      <c r="AM446" s="17">
        <f t="shared" si="3099"/>
        <v>-5.44</v>
      </c>
      <c r="AN446" s="17">
        <f t="shared" si="3099"/>
        <v>-5.48</v>
      </c>
      <c r="AO446" s="17">
        <f t="shared" si="3099"/>
        <v>-5.48</v>
      </c>
      <c r="AP446" s="17">
        <f t="shared" si="3099"/>
        <v>-5.48</v>
      </c>
      <c r="AQ446" s="17">
        <f t="shared" si="3099"/>
        <v>-5.5200000000000005</v>
      </c>
      <c r="AR446" s="17">
        <f t="shared" si="3099"/>
        <v>-5.5200000000000005</v>
      </c>
      <c r="AS446" s="17">
        <f t="shared" si="3099"/>
        <v>-5.5200000000000005</v>
      </c>
      <c r="AT446" s="17">
        <f t="shared" si="3099"/>
        <v>-5.5600000000000005</v>
      </c>
      <c r="AU446" s="17">
        <f t="shared" si="3099"/>
        <v>-5.5600000000000005</v>
      </c>
      <c r="AV446" s="17">
        <f t="shared" si="3099"/>
        <v>-5.5600000000000005</v>
      </c>
      <c r="AW446" s="17">
        <f t="shared" si="3099"/>
        <v>-5.6000000000000005</v>
      </c>
      <c r="AX446" s="17">
        <f t="shared" si="3099"/>
        <v>0</v>
      </c>
      <c r="AY446" s="17">
        <f t="shared" si="3099"/>
        <v>0</v>
      </c>
      <c r="AZ446" s="17">
        <f t="shared" si="3099"/>
        <v>0</v>
      </c>
      <c r="BA446" s="17">
        <f t="shared" si="3099"/>
        <v>0</v>
      </c>
      <c r="BB446" s="17">
        <f t="shared" si="3099"/>
        <v>0</v>
      </c>
      <c r="BC446" s="17">
        <f t="shared" si="3099"/>
        <v>0</v>
      </c>
      <c r="BD446" s="17">
        <f t="shared" si="3099"/>
        <v>0</v>
      </c>
      <c r="BE446" s="17">
        <f t="shared" si="3099"/>
        <v>0</v>
      </c>
      <c r="BF446" s="17">
        <f t="shared" si="3099"/>
        <v>0</v>
      </c>
      <c r="BG446" s="17">
        <f t="shared" si="3099"/>
        <v>0</v>
      </c>
      <c r="BH446" s="17">
        <f t="shared" si="3099"/>
        <v>0</v>
      </c>
      <c r="BI446" s="17">
        <f t="shared" si="3099"/>
        <v>0</v>
      </c>
      <c r="BJ446" s="17">
        <f t="shared" si="3099"/>
        <v>0</v>
      </c>
      <c r="BK446" s="17">
        <f t="shared" si="3099"/>
        <v>0</v>
      </c>
      <c r="BL446" s="17">
        <f t="shared" si="3099"/>
        <v>0</v>
      </c>
      <c r="BM446" s="17">
        <f t="shared" si="3099"/>
        <v>0</v>
      </c>
      <c r="BN446" s="17">
        <f t="shared" si="3099"/>
        <v>0</v>
      </c>
      <c r="BO446" s="17">
        <f t="shared" si="3099"/>
        <v>0</v>
      </c>
      <c r="BP446" s="17">
        <f t="shared" si="3099"/>
        <v>0</v>
      </c>
      <c r="BQ446" s="17">
        <f t="shared" si="3099"/>
        <v>0</v>
      </c>
      <c r="BR446" s="17">
        <f t="shared" si="3099"/>
        <v>0</v>
      </c>
      <c r="BS446" s="17">
        <f t="shared" si="3099"/>
        <v>0</v>
      </c>
      <c r="BT446" s="17">
        <f t="shared" si="3099"/>
        <v>0</v>
      </c>
      <c r="BU446" s="17">
        <f t="shared" si="3099"/>
        <v>0</v>
      </c>
      <c r="BV446" s="17">
        <f t="shared" si="3099"/>
        <v>0</v>
      </c>
      <c r="BW446" s="17">
        <f t="shared" si="3099"/>
        <v>0</v>
      </c>
      <c r="BX446" s="17">
        <f t="shared" si="3099"/>
        <v>0</v>
      </c>
      <c r="BY446" s="17">
        <f t="shared" si="3099"/>
        <v>0</v>
      </c>
      <c r="BZ446" s="17">
        <f t="shared" si="3099"/>
        <v>0</v>
      </c>
      <c r="CA446" s="17">
        <f t="shared" si="3099"/>
        <v>0</v>
      </c>
      <c r="CB446" s="17">
        <f t="shared" si="3099"/>
        <v>0</v>
      </c>
      <c r="CC446" s="17">
        <f t="shared" si="3099"/>
        <v>0</v>
      </c>
      <c r="CD446" s="17">
        <f t="shared" si="3099"/>
        <v>0</v>
      </c>
      <c r="CE446" s="17">
        <f t="shared" si="3099"/>
        <v>0</v>
      </c>
      <c r="CF446" s="17">
        <f t="shared" si="3099"/>
        <v>0</v>
      </c>
      <c r="CG446" s="17">
        <f t="shared" si="3099"/>
        <v>0</v>
      </c>
      <c r="CH446" s="17">
        <f t="shared" si="3099"/>
        <v>0</v>
      </c>
      <c r="CI446" s="17">
        <f t="shared" si="3099"/>
        <v>0</v>
      </c>
      <c r="CJ446" s="17">
        <f t="shared" si="3099"/>
        <v>0</v>
      </c>
      <c r="CK446" s="17">
        <f t="shared" si="3099"/>
        <v>0</v>
      </c>
      <c r="CL446" s="17">
        <f t="shared" ref="CL446:CO446" si="3100">IF((CL425-$X425)&gt;$D426,0,$D446*(CL429))</f>
        <v>0</v>
      </c>
      <c r="CM446" s="17">
        <f t="shared" si="3100"/>
        <v>0</v>
      </c>
      <c r="CN446" s="17">
        <f t="shared" si="3100"/>
        <v>0</v>
      </c>
      <c r="CO446" s="17">
        <f t="shared" si="3100"/>
        <v>0</v>
      </c>
    </row>
    <row r="447" spans="2:93">
      <c r="B447" s="556"/>
      <c r="C447" s="556">
        <f t="shared" si="3070"/>
        <v>18</v>
      </c>
      <c r="D447" s="632">
        <f t="shared" si="3067"/>
        <v>-0.04</v>
      </c>
      <c r="E447" s="632"/>
      <c r="F447" s="632"/>
      <c r="G447" s="632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>
        <f>IF((Z425-$Y425)&gt;$D$37,0,$D447*(Z429))</f>
        <v>0</v>
      </c>
      <c r="AA447" s="17">
        <f t="shared" ref="AA447:CL447" si="3101">IF((AA425-$Y425)&gt;$D$37,0,$D447*(AA429))</f>
        <v>0</v>
      </c>
      <c r="AB447" s="17">
        <f t="shared" si="3101"/>
        <v>0</v>
      </c>
      <c r="AC447" s="17">
        <f t="shared" si="3101"/>
        <v>0</v>
      </c>
      <c r="AD447" s="17">
        <f t="shared" si="3101"/>
        <v>0</v>
      </c>
      <c r="AE447" s="17">
        <f t="shared" si="3101"/>
        <v>0</v>
      </c>
      <c r="AF447" s="17">
        <f t="shared" si="3101"/>
        <v>0</v>
      </c>
      <c r="AG447" s="17">
        <f t="shared" si="3101"/>
        <v>0</v>
      </c>
      <c r="AH447" s="17">
        <f t="shared" si="3101"/>
        <v>0</v>
      </c>
      <c r="AI447" s="17">
        <f t="shared" si="3101"/>
        <v>0</v>
      </c>
      <c r="AJ447" s="17">
        <f t="shared" si="3101"/>
        <v>0</v>
      </c>
      <c r="AK447" s="17">
        <f t="shared" si="3101"/>
        <v>0</v>
      </c>
      <c r="AL447" s="17">
        <f t="shared" si="3101"/>
        <v>0</v>
      </c>
      <c r="AM447" s="17">
        <f t="shared" si="3101"/>
        <v>0</v>
      </c>
      <c r="AN447" s="17">
        <f t="shared" si="3101"/>
        <v>0</v>
      </c>
      <c r="AO447" s="17">
        <f t="shared" si="3101"/>
        <v>0</v>
      </c>
      <c r="AP447" s="17">
        <f t="shared" si="3101"/>
        <v>0</v>
      </c>
      <c r="AQ447" s="17">
        <f t="shared" si="3101"/>
        <v>0</v>
      </c>
      <c r="AR447" s="17">
        <f t="shared" si="3101"/>
        <v>0</v>
      </c>
      <c r="AS447" s="17">
        <f t="shared" si="3101"/>
        <v>0</v>
      </c>
      <c r="AT447" s="17">
        <f t="shared" si="3101"/>
        <v>0</v>
      </c>
      <c r="AU447" s="17">
        <f t="shared" si="3101"/>
        <v>0</v>
      </c>
      <c r="AV447" s="17">
        <f t="shared" si="3101"/>
        <v>0</v>
      </c>
      <c r="AW447" s="17">
        <f t="shared" si="3101"/>
        <v>0</v>
      </c>
      <c r="AX447" s="17">
        <f t="shared" si="3101"/>
        <v>0</v>
      </c>
      <c r="AY447" s="17">
        <f t="shared" si="3101"/>
        <v>0</v>
      </c>
      <c r="AZ447" s="17">
        <f t="shared" si="3101"/>
        <v>0</v>
      </c>
      <c r="BA447" s="17">
        <f t="shared" si="3101"/>
        <v>0</v>
      </c>
      <c r="BB447" s="17">
        <f t="shared" si="3101"/>
        <v>0</v>
      </c>
      <c r="BC447" s="17">
        <f t="shared" si="3101"/>
        <v>0</v>
      </c>
      <c r="BD447" s="17">
        <f t="shared" si="3101"/>
        <v>0</v>
      </c>
      <c r="BE447" s="17">
        <f t="shared" si="3101"/>
        <v>0</v>
      </c>
      <c r="BF447" s="17">
        <f t="shared" si="3101"/>
        <v>0</v>
      </c>
      <c r="BG447" s="17">
        <f t="shared" si="3101"/>
        <v>0</v>
      </c>
      <c r="BH447" s="17">
        <f t="shared" si="3101"/>
        <v>0</v>
      </c>
      <c r="BI447" s="17">
        <f t="shared" si="3101"/>
        <v>0</v>
      </c>
      <c r="BJ447" s="17">
        <f t="shared" si="3101"/>
        <v>0</v>
      </c>
      <c r="BK447" s="17">
        <f t="shared" si="3101"/>
        <v>0</v>
      </c>
      <c r="BL447" s="17">
        <f t="shared" si="3101"/>
        <v>0</v>
      </c>
      <c r="BM447" s="17">
        <f t="shared" si="3101"/>
        <v>0</v>
      </c>
      <c r="BN447" s="17">
        <f t="shared" si="3101"/>
        <v>0</v>
      </c>
      <c r="BO447" s="17">
        <f t="shared" si="3101"/>
        <v>0</v>
      </c>
      <c r="BP447" s="17">
        <f t="shared" si="3101"/>
        <v>0</v>
      </c>
      <c r="BQ447" s="17">
        <f t="shared" si="3101"/>
        <v>0</v>
      </c>
      <c r="BR447" s="17">
        <f t="shared" si="3101"/>
        <v>0</v>
      </c>
      <c r="BS447" s="17">
        <f t="shared" si="3101"/>
        <v>0</v>
      </c>
      <c r="BT447" s="17">
        <f t="shared" si="3101"/>
        <v>0</v>
      </c>
      <c r="BU447" s="17">
        <f t="shared" si="3101"/>
        <v>0</v>
      </c>
      <c r="BV447" s="17">
        <f t="shared" si="3101"/>
        <v>0</v>
      </c>
      <c r="BW447" s="17">
        <f t="shared" si="3101"/>
        <v>0</v>
      </c>
      <c r="BX447" s="17">
        <f t="shared" si="3101"/>
        <v>0</v>
      </c>
      <c r="BY447" s="17">
        <f t="shared" si="3101"/>
        <v>0</v>
      </c>
      <c r="BZ447" s="17">
        <f t="shared" si="3101"/>
        <v>0</v>
      </c>
      <c r="CA447" s="17">
        <f t="shared" si="3101"/>
        <v>0</v>
      </c>
      <c r="CB447" s="17">
        <f t="shared" si="3101"/>
        <v>0</v>
      </c>
      <c r="CC447" s="17">
        <f t="shared" si="3101"/>
        <v>0</v>
      </c>
      <c r="CD447" s="17">
        <f t="shared" si="3101"/>
        <v>0</v>
      </c>
      <c r="CE447" s="17">
        <f t="shared" si="3101"/>
        <v>0</v>
      </c>
      <c r="CF447" s="17">
        <f t="shared" si="3101"/>
        <v>0</v>
      </c>
      <c r="CG447" s="17">
        <f t="shared" si="3101"/>
        <v>0</v>
      </c>
      <c r="CH447" s="17">
        <f t="shared" si="3101"/>
        <v>0</v>
      </c>
      <c r="CI447" s="17">
        <f t="shared" si="3101"/>
        <v>0</v>
      </c>
      <c r="CJ447" s="17">
        <f t="shared" si="3101"/>
        <v>0</v>
      </c>
      <c r="CK447" s="17">
        <f t="shared" si="3101"/>
        <v>0</v>
      </c>
      <c r="CL447" s="17">
        <f t="shared" si="3101"/>
        <v>0</v>
      </c>
      <c r="CM447" s="17">
        <f t="shared" ref="CM447:CO447" si="3102">IF((CM425-$Y425)&gt;$D$37,0,$D447*(CM429))</f>
        <v>0</v>
      </c>
      <c r="CN447" s="17">
        <f t="shared" si="3102"/>
        <v>0</v>
      </c>
      <c r="CO447" s="17">
        <f t="shared" si="3102"/>
        <v>0</v>
      </c>
    </row>
    <row r="448" spans="2:93">
      <c r="B448" s="556"/>
      <c r="C448" s="556">
        <f t="shared" si="3070"/>
        <v>19</v>
      </c>
      <c r="D448" s="632">
        <f t="shared" si="3067"/>
        <v>-0.04</v>
      </c>
      <c r="E448" s="632"/>
      <c r="F448" s="632"/>
      <c r="G448" s="632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>
        <f>IF((AA425-$Z425)&gt;$D$37,0,$D448*(AA429))</f>
        <v>0</v>
      </c>
      <c r="AB448" s="17">
        <f t="shared" ref="AB448:CM448" si="3103">IF((AB425-$Z425)&gt;$D$37,0,$D448*(AB429))</f>
        <v>0</v>
      </c>
      <c r="AC448" s="17">
        <f t="shared" si="3103"/>
        <v>0</v>
      </c>
      <c r="AD448" s="17">
        <f t="shared" si="3103"/>
        <v>0</v>
      </c>
      <c r="AE448" s="17">
        <f t="shared" si="3103"/>
        <v>0</v>
      </c>
      <c r="AF448" s="17">
        <f t="shared" si="3103"/>
        <v>0</v>
      </c>
      <c r="AG448" s="17">
        <f t="shared" si="3103"/>
        <v>0</v>
      </c>
      <c r="AH448" s="17">
        <f t="shared" si="3103"/>
        <v>0</v>
      </c>
      <c r="AI448" s="17">
        <f t="shared" si="3103"/>
        <v>0</v>
      </c>
      <c r="AJ448" s="17">
        <f t="shared" si="3103"/>
        <v>0</v>
      </c>
      <c r="AK448" s="17">
        <f t="shared" si="3103"/>
        <v>0</v>
      </c>
      <c r="AL448" s="17">
        <f t="shared" si="3103"/>
        <v>0</v>
      </c>
      <c r="AM448" s="17">
        <f t="shared" si="3103"/>
        <v>0</v>
      </c>
      <c r="AN448" s="17">
        <f t="shared" si="3103"/>
        <v>0</v>
      </c>
      <c r="AO448" s="17">
        <f t="shared" si="3103"/>
        <v>0</v>
      </c>
      <c r="AP448" s="17">
        <f t="shared" si="3103"/>
        <v>0</v>
      </c>
      <c r="AQ448" s="17">
        <f t="shared" si="3103"/>
        <v>0</v>
      </c>
      <c r="AR448" s="17">
        <f t="shared" si="3103"/>
        <v>0</v>
      </c>
      <c r="AS448" s="17">
        <f t="shared" si="3103"/>
        <v>0</v>
      </c>
      <c r="AT448" s="17">
        <f t="shared" si="3103"/>
        <v>0</v>
      </c>
      <c r="AU448" s="17">
        <f t="shared" si="3103"/>
        <v>0</v>
      </c>
      <c r="AV448" s="17">
        <f t="shared" si="3103"/>
        <v>0</v>
      </c>
      <c r="AW448" s="17">
        <f t="shared" si="3103"/>
        <v>0</v>
      </c>
      <c r="AX448" s="17">
        <f t="shared" si="3103"/>
        <v>0</v>
      </c>
      <c r="AY448" s="17">
        <f t="shared" si="3103"/>
        <v>0</v>
      </c>
      <c r="AZ448" s="17">
        <f t="shared" si="3103"/>
        <v>0</v>
      </c>
      <c r="BA448" s="17">
        <f t="shared" si="3103"/>
        <v>0</v>
      </c>
      <c r="BB448" s="17">
        <f t="shared" si="3103"/>
        <v>0</v>
      </c>
      <c r="BC448" s="17">
        <f t="shared" si="3103"/>
        <v>0</v>
      </c>
      <c r="BD448" s="17">
        <f t="shared" si="3103"/>
        <v>0</v>
      </c>
      <c r="BE448" s="17">
        <f t="shared" si="3103"/>
        <v>0</v>
      </c>
      <c r="BF448" s="17">
        <f t="shared" si="3103"/>
        <v>0</v>
      </c>
      <c r="BG448" s="17">
        <f t="shared" si="3103"/>
        <v>0</v>
      </c>
      <c r="BH448" s="17">
        <f t="shared" si="3103"/>
        <v>0</v>
      </c>
      <c r="BI448" s="17">
        <f t="shared" si="3103"/>
        <v>0</v>
      </c>
      <c r="BJ448" s="17">
        <f t="shared" si="3103"/>
        <v>0</v>
      </c>
      <c r="BK448" s="17">
        <f t="shared" si="3103"/>
        <v>0</v>
      </c>
      <c r="BL448" s="17">
        <f t="shared" si="3103"/>
        <v>0</v>
      </c>
      <c r="BM448" s="17">
        <f t="shared" si="3103"/>
        <v>0</v>
      </c>
      <c r="BN448" s="17">
        <f t="shared" si="3103"/>
        <v>0</v>
      </c>
      <c r="BO448" s="17">
        <f t="shared" si="3103"/>
        <v>0</v>
      </c>
      <c r="BP448" s="17">
        <f t="shared" si="3103"/>
        <v>0</v>
      </c>
      <c r="BQ448" s="17">
        <f t="shared" si="3103"/>
        <v>0</v>
      </c>
      <c r="BR448" s="17">
        <f t="shared" si="3103"/>
        <v>0</v>
      </c>
      <c r="BS448" s="17">
        <f t="shared" si="3103"/>
        <v>0</v>
      </c>
      <c r="BT448" s="17">
        <f t="shared" si="3103"/>
        <v>0</v>
      </c>
      <c r="BU448" s="17">
        <f t="shared" si="3103"/>
        <v>0</v>
      </c>
      <c r="BV448" s="17">
        <f t="shared" si="3103"/>
        <v>0</v>
      </c>
      <c r="BW448" s="17">
        <f t="shared" si="3103"/>
        <v>0</v>
      </c>
      <c r="BX448" s="17">
        <f t="shared" si="3103"/>
        <v>0</v>
      </c>
      <c r="BY448" s="17">
        <f t="shared" si="3103"/>
        <v>0</v>
      </c>
      <c r="BZ448" s="17">
        <f t="shared" si="3103"/>
        <v>0</v>
      </c>
      <c r="CA448" s="17">
        <f t="shared" si="3103"/>
        <v>0</v>
      </c>
      <c r="CB448" s="17">
        <f t="shared" si="3103"/>
        <v>0</v>
      </c>
      <c r="CC448" s="17">
        <f t="shared" si="3103"/>
        <v>0</v>
      </c>
      <c r="CD448" s="17">
        <f t="shared" si="3103"/>
        <v>0</v>
      </c>
      <c r="CE448" s="17">
        <f t="shared" si="3103"/>
        <v>0</v>
      </c>
      <c r="CF448" s="17">
        <f t="shared" si="3103"/>
        <v>0</v>
      </c>
      <c r="CG448" s="17">
        <f t="shared" si="3103"/>
        <v>0</v>
      </c>
      <c r="CH448" s="17">
        <f t="shared" si="3103"/>
        <v>0</v>
      </c>
      <c r="CI448" s="17">
        <f t="shared" si="3103"/>
        <v>0</v>
      </c>
      <c r="CJ448" s="17">
        <f t="shared" si="3103"/>
        <v>0</v>
      </c>
      <c r="CK448" s="17">
        <f t="shared" si="3103"/>
        <v>0</v>
      </c>
      <c r="CL448" s="17">
        <f t="shared" si="3103"/>
        <v>0</v>
      </c>
      <c r="CM448" s="17">
        <f t="shared" si="3103"/>
        <v>0</v>
      </c>
      <c r="CN448" s="17">
        <f t="shared" ref="CN448:CO448" si="3104">IF((CN425-$Z425)&gt;$D$37,0,$D448*(CN429))</f>
        <v>0</v>
      </c>
      <c r="CO448" s="17">
        <f t="shared" si="3104"/>
        <v>0</v>
      </c>
    </row>
    <row r="449" spans="1:93">
      <c r="B449" s="556"/>
      <c r="C449" s="556">
        <f t="shared" si="3070"/>
        <v>20</v>
      </c>
      <c r="D449" s="632">
        <f t="shared" si="3067"/>
        <v>-0.04</v>
      </c>
      <c r="E449" s="632"/>
      <c r="F449" s="632"/>
      <c r="G449" s="632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>
        <f>IF((AB425-$AA425)&gt;$D426,0,$D449*(AB429))</f>
        <v>-5.32</v>
      </c>
      <c r="AC449" s="17">
        <f t="shared" ref="AC449:CN449" si="3105">IF((AC425-$AA425)&gt;$D426,0,$D449*(AC429))</f>
        <v>-5.32</v>
      </c>
      <c r="AD449" s="17">
        <f t="shared" si="3105"/>
        <v>-5.32</v>
      </c>
      <c r="AE449" s="17">
        <f t="shared" si="3105"/>
        <v>-5.36</v>
      </c>
      <c r="AF449" s="17">
        <f t="shared" si="3105"/>
        <v>-5.36</v>
      </c>
      <c r="AG449" s="17">
        <f t="shared" si="3105"/>
        <v>-5.36</v>
      </c>
      <c r="AH449" s="17">
        <f t="shared" si="3105"/>
        <v>-5.4</v>
      </c>
      <c r="AI449" s="17">
        <f t="shared" si="3105"/>
        <v>-5.4</v>
      </c>
      <c r="AJ449" s="17">
        <f t="shared" si="3105"/>
        <v>-5.4</v>
      </c>
      <c r="AK449" s="17">
        <f t="shared" si="3105"/>
        <v>-5.44</v>
      </c>
      <c r="AL449" s="17">
        <f t="shared" si="3105"/>
        <v>-5.44</v>
      </c>
      <c r="AM449" s="17">
        <f t="shared" si="3105"/>
        <v>-5.44</v>
      </c>
      <c r="AN449" s="17">
        <f t="shared" si="3105"/>
        <v>-5.48</v>
      </c>
      <c r="AO449" s="17">
        <f t="shared" si="3105"/>
        <v>-5.48</v>
      </c>
      <c r="AP449" s="17">
        <f t="shared" si="3105"/>
        <v>-5.48</v>
      </c>
      <c r="AQ449" s="17">
        <f t="shared" si="3105"/>
        <v>-5.5200000000000005</v>
      </c>
      <c r="AR449" s="17">
        <f t="shared" si="3105"/>
        <v>-5.5200000000000005</v>
      </c>
      <c r="AS449" s="17">
        <f t="shared" si="3105"/>
        <v>-5.5200000000000005</v>
      </c>
      <c r="AT449" s="17">
        <f t="shared" si="3105"/>
        <v>-5.5600000000000005</v>
      </c>
      <c r="AU449" s="17">
        <f t="shared" si="3105"/>
        <v>-5.5600000000000005</v>
      </c>
      <c r="AV449" s="17">
        <f t="shared" si="3105"/>
        <v>-5.5600000000000005</v>
      </c>
      <c r="AW449" s="17">
        <f t="shared" si="3105"/>
        <v>-5.6000000000000005</v>
      </c>
      <c r="AX449" s="17">
        <f t="shared" si="3105"/>
        <v>-5.6000000000000005</v>
      </c>
      <c r="AY449" s="17">
        <f t="shared" si="3105"/>
        <v>-5.6000000000000005</v>
      </c>
      <c r="AZ449" s="17">
        <f t="shared" si="3105"/>
        <v>-5.64</v>
      </c>
      <c r="BA449" s="17">
        <f t="shared" si="3105"/>
        <v>0</v>
      </c>
      <c r="BB449" s="17">
        <f t="shared" si="3105"/>
        <v>0</v>
      </c>
      <c r="BC449" s="17">
        <f t="shared" si="3105"/>
        <v>0</v>
      </c>
      <c r="BD449" s="17">
        <f t="shared" si="3105"/>
        <v>0</v>
      </c>
      <c r="BE449" s="17">
        <f t="shared" si="3105"/>
        <v>0</v>
      </c>
      <c r="BF449" s="17">
        <f t="shared" si="3105"/>
        <v>0</v>
      </c>
      <c r="BG449" s="17">
        <f t="shared" si="3105"/>
        <v>0</v>
      </c>
      <c r="BH449" s="17">
        <f t="shared" si="3105"/>
        <v>0</v>
      </c>
      <c r="BI449" s="17">
        <f t="shared" si="3105"/>
        <v>0</v>
      </c>
      <c r="BJ449" s="17">
        <f t="shared" si="3105"/>
        <v>0</v>
      </c>
      <c r="BK449" s="17">
        <f t="shared" si="3105"/>
        <v>0</v>
      </c>
      <c r="BL449" s="17">
        <f t="shared" si="3105"/>
        <v>0</v>
      </c>
      <c r="BM449" s="17">
        <f t="shared" si="3105"/>
        <v>0</v>
      </c>
      <c r="BN449" s="17">
        <f t="shared" si="3105"/>
        <v>0</v>
      </c>
      <c r="BO449" s="17">
        <f t="shared" si="3105"/>
        <v>0</v>
      </c>
      <c r="BP449" s="17">
        <f t="shared" si="3105"/>
        <v>0</v>
      </c>
      <c r="BQ449" s="17">
        <f t="shared" si="3105"/>
        <v>0</v>
      </c>
      <c r="BR449" s="17">
        <f t="shared" si="3105"/>
        <v>0</v>
      </c>
      <c r="BS449" s="17">
        <f t="shared" si="3105"/>
        <v>0</v>
      </c>
      <c r="BT449" s="17">
        <f t="shared" si="3105"/>
        <v>0</v>
      </c>
      <c r="BU449" s="17">
        <f t="shared" si="3105"/>
        <v>0</v>
      </c>
      <c r="BV449" s="17">
        <f t="shared" si="3105"/>
        <v>0</v>
      </c>
      <c r="BW449" s="17">
        <f t="shared" si="3105"/>
        <v>0</v>
      </c>
      <c r="BX449" s="17">
        <f t="shared" si="3105"/>
        <v>0</v>
      </c>
      <c r="BY449" s="17">
        <f t="shared" si="3105"/>
        <v>0</v>
      </c>
      <c r="BZ449" s="17">
        <f t="shared" si="3105"/>
        <v>0</v>
      </c>
      <c r="CA449" s="17">
        <f t="shared" si="3105"/>
        <v>0</v>
      </c>
      <c r="CB449" s="17">
        <f t="shared" si="3105"/>
        <v>0</v>
      </c>
      <c r="CC449" s="17">
        <f t="shared" si="3105"/>
        <v>0</v>
      </c>
      <c r="CD449" s="17">
        <f t="shared" si="3105"/>
        <v>0</v>
      </c>
      <c r="CE449" s="17">
        <f t="shared" si="3105"/>
        <v>0</v>
      </c>
      <c r="CF449" s="17">
        <f t="shared" si="3105"/>
        <v>0</v>
      </c>
      <c r="CG449" s="17">
        <f t="shared" si="3105"/>
        <v>0</v>
      </c>
      <c r="CH449" s="17">
        <f t="shared" si="3105"/>
        <v>0</v>
      </c>
      <c r="CI449" s="17">
        <f t="shared" si="3105"/>
        <v>0</v>
      </c>
      <c r="CJ449" s="17">
        <f t="shared" si="3105"/>
        <v>0</v>
      </c>
      <c r="CK449" s="17">
        <f t="shared" si="3105"/>
        <v>0</v>
      </c>
      <c r="CL449" s="17">
        <f t="shared" si="3105"/>
        <v>0</v>
      </c>
      <c r="CM449" s="17">
        <f t="shared" si="3105"/>
        <v>0</v>
      </c>
      <c r="CN449" s="17">
        <f t="shared" si="3105"/>
        <v>0</v>
      </c>
      <c r="CO449" s="17">
        <f t="shared" ref="CO449" si="3106">IF((CO425-$AA425)&gt;$D426,0,$D449*(CO429))</f>
        <v>0</v>
      </c>
    </row>
    <row r="450" spans="1:93">
      <c r="B450" s="556"/>
      <c r="C450" s="556">
        <f t="shared" si="3070"/>
        <v>21</v>
      </c>
      <c r="D450" s="632">
        <f t="shared" si="3067"/>
        <v>-0.04</v>
      </c>
      <c r="E450" s="632"/>
      <c r="F450" s="632"/>
      <c r="G450" s="632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>
        <f>IF((AC425-$AB425)&gt;$D426,0,$D450*(AC429))</f>
        <v>-5.32</v>
      </c>
      <c r="AD450" s="17">
        <f t="shared" ref="AD450:CO450" si="3107">IF((AD425-$AB425)&gt;$D426,0,$D450*(AD429))</f>
        <v>-5.32</v>
      </c>
      <c r="AE450" s="17">
        <f t="shared" si="3107"/>
        <v>-5.36</v>
      </c>
      <c r="AF450" s="17">
        <f t="shared" si="3107"/>
        <v>-5.36</v>
      </c>
      <c r="AG450" s="17">
        <f t="shared" si="3107"/>
        <v>-5.36</v>
      </c>
      <c r="AH450" s="17">
        <f t="shared" si="3107"/>
        <v>-5.4</v>
      </c>
      <c r="AI450" s="17">
        <f t="shared" si="3107"/>
        <v>-5.4</v>
      </c>
      <c r="AJ450" s="17">
        <f t="shared" si="3107"/>
        <v>-5.4</v>
      </c>
      <c r="AK450" s="17">
        <f t="shared" si="3107"/>
        <v>-5.44</v>
      </c>
      <c r="AL450" s="17">
        <f t="shared" si="3107"/>
        <v>-5.44</v>
      </c>
      <c r="AM450" s="17">
        <f t="shared" si="3107"/>
        <v>-5.44</v>
      </c>
      <c r="AN450" s="17">
        <f t="shared" si="3107"/>
        <v>-5.48</v>
      </c>
      <c r="AO450" s="17">
        <f t="shared" si="3107"/>
        <v>-5.48</v>
      </c>
      <c r="AP450" s="17">
        <f t="shared" si="3107"/>
        <v>-5.48</v>
      </c>
      <c r="AQ450" s="17">
        <f t="shared" si="3107"/>
        <v>-5.5200000000000005</v>
      </c>
      <c r="AR450" s="17">
        <f t="shared" si="3107"/>
        <v>-5.5200000000000005</v>
      </c>
      <c r="AS450" s="17">
        <f t="shared" si="3107"/>
        <v>-5.5200000000000005</v>
      </c>
      <c r="AT450" s="17">
        <f t="shared" si="3107"/>
        <v>-5.5600000000000005</v>
      </c>
      <c r="AU450" s="17">
        <f t="shared" si="3107"/>
        <v>-5.5600000000000005</v>
      </c>
      <c r="AV450" s="17">
        <f t="shared" si="3107"/>
        <v>-5.5600000000000005</v>
      </c>
      <c r="AW450" s="17">
        <f t="shared" si="3107"/>
        <v>-5.6000000000000005</v>
      </c>
      <c r="AX450" s="17">
        <f t="shared" si="3107"/>
        <v>-5.6000000000000005</v>
      </c>
      <c r="AY450" s="17">
        <f t="shared" si="3107"/>
        <v>-5.6000000000000005</v>
      </c>
      <c r="AZ450" s="17">
        <f t="shared" si="3107"/>
        <v>-5.64</v>
      </c>
      <c r="BA450" s="17">
        <f t="shared" si="3107"/>
        <v>-5.64</v>
      </c>
      <c r="BB450" s="17">
        <f t="shared" si="3107"/>
        <v>0</v>
      </c>
      <c r="BC450" s="17">
        <f t="shared" si="3107"/>
        <v>0</v>
      </c>
      <c r="BD450" s="17">
        <f t="shared" si="3107"/>
        <v>0</v>
      </c>
      <c r="BE450" s="17">
        <f t="shared" si="3107"/>
        <v>0</v>
      </c>
      <c r="BF450" s="17">
        <f t="shared" si="3107"/>
        <v>0</v>
      </c>
      <c r="BG450" s="17">
        <f t="shared" si="3107"/>
        <v>0</v>
      </c>
      <c r="BH450" s="17">
        <f t="shared" si="3107"/>
        <v>0</v>
      </c>
      <c r="BI450" s="17">
        <f t="shared" si="3107"/>
        <v>0</v>
      </c>
      <c r="BJ450" s="17">
        <f t="shared" si="3107"/>
        <v>0</v>
      </c>
      <c r="BK450" s="17">
        <f t="shared" si="3107"/>
        <v>0</v>
      </c>
      <c r="BL450" s="17">
        <f t="shared" si="3107"/>
        <v>0</v>
      </c>
      <c r="BM450" s="17">
        <f t="shared" si="3107"/>
        <v>0</v>
      </c>
      <c r="BN450" s="17">
        <f t="shared" si="3107"/>
        <v>0</v>
      </c>
      <c r="BO450" s="17">
        <f t="shared" si="3107"/>
        <v>0</v>
      </c>
      <c r="BP450" s="17">
        <f t="shared" si="3107"/>
        <v>0</v>
      </c>
      <c r="BQ450" s="17">
        <f t="shared" si="3107"/>
        <v>0</v>
      </c>
      <c r="BR450" s="17">
        <f t="shared" si="3107"/>
        <v>0</v>
      </c>
      <c r="BS450" s="17">
        <f t="shared" si="3107"/>
        <v>0</v>
      </c>
      <c r="BT450" s="17">
        <f t="shared" si="3107"/>
        <v>0</v>
      </c>
      <c r="BU450" s="17">
        <f t="shared" si="3107"/>
        <v>0</v>
      </c>
      <c r="BV450" s="17">
        <f t="shared" si="3107"/>
        <v>0</v>
      </c>
      <c r="BW450" s="17">
        <f t="shared" si="3107"/>
        <v>0</v>
      </c>
      <c r="BX450" s="17">
        <f t="shared" si="3107"/>
        <v>0</v>
      </c>
      <c r="BY450" s="17">
        <f t="shared" si="3107"/>
        <v>0</v>
      </c>
      <c r="BZ450" s="17">
        <f t="shared" si="3107"/>
        <v>0</v>
      </c>
      <c r="CA450" s="17">
        <f t="shared" si="3107"/>
        <v>0</v>
      </c>
      <c r="CB450" s="17">
        <f t="shared" si="3107"/>
        <v>0</v>
      </c>
      <c r="CC450" s="17">
        <f t="shared" si="3107"/>
        <v>0</v>
      </c>
      <c r="CD450" s="17">
        <f t="shared" si="3107"/>
        <v>0</v>
      </c>
      <c r="CE450" s="17">
        <f t="shared" si="3107"/>
        <v>0</v>
      </c>
      <c r="CF450" s="17">
        <f t="shared" si="3107"/>
        <v>0</v>
      </c>
      <c r="CG450" s="17">
        <f t="shared" si="3107"/>
        <v>0</v>
      </c>
      <c r="CH450" s="17">
        <f t="shared" si="3107"/>
        <v>0</v>
      </c>
      <c r="CI450" s="17">
        <f t="shared" si="3107"/>
        <v>0</v>
      </c>
      <c r="CJ450" s="17">
        <f t="shared" si="3107"/>
        <v>0</v>
      </c>
      <c r="CK450" s="17">
        <f t="shared" si="3107"/>
        <v>0</v>
      </c>
      <c r="CL450" s="17">
        <f t="shared" si="3107"/>
        <v>0</v>
      </c>
      <c r="CM450" s="17">
        <f t="shared" si="3107"/>
        <v>0</v>
      </c>
      <c r="CN450" s="17">
        <f t="shared" si="3107"/>
        <v>0</v>
      </c>
      <c r="CO450" s="17">
        <f t="shared" si="3107"/>
        <v>0</v>
      </c>
    </row>
    <row r="451" spans="1:93">
      <c r="B451" s="556"/>
      <c r="C451" s="556">
        <f t="shared" si="3070"/>
        <v>22</v>
      </c>
      <c r="D451" s="632">
        <f t="shared" si="3067"/>
        <v>-0.04</v>
      </c>
      <c r="E451" s="632"/>
      <c r="F451" s="632"/>
      <c r="G451" s="632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>
        <f>IF((AD425-$AC425)&gt;$D426,0,$D451*(AD429))</f>
        <v>-5.32</v>
      </c>
      <c r="AE451" s="17">
        <f t="shared" ref="AE451:CO451" si="3108">IF((AE425-$AC425)&gt;$D426,0,$D451*(AE429))</f>
        <v>-5.36</v>
      </c>
      <c r="AF451" s="17">
        <f t="shared" si="3108"/>
        <v>-5.36</v>
      </c>
      <c r="AG451" s="17">
        <f t="shared" si="3108"/>
        <v>-5.36</v>
      </c>
      <c r="AH451" s="17">
        <f t="shared" si="3108"/>
        <v>-5.4</v>
      </c>
      <c r="AI451" s="17">
        <f t="shared" si="3108"/>
        <v>-5.4</v>
      </c>
      <c r="AJ451" s="17">
        <f t="shared" si="3108"/>
        <v>-5.4</v>
      </c>
      <c r="AK451" s="17">
        <f t="shared" si="3108"/>
        <v>-5.44</v>
      </c>
      <c r="AL451" s="17">
        <f t="shared" si="3108"/>
        <v>-5.44</v>
      </c>
      <c r="AM451" s="17">
        <f t="shared" si="3108"/>
        <v>-5.44</v>
      </c>
      <c r="AN451" s="17">
        <f t="shared" si="3108"/>
        <v>-5.48</v>
      </c>
      <c r="AO451" s="17">
        <f t="shared" si="3108"/>
        <v>-5.48</v>
      </c>
      <c r="AP451" s="17">
        <f t="shared" si="3108"/>
        <v>-5.48</v>
      </c>
      <c r="AQ451" s="17">
        <f t="shared" si="3108"/>
        <v>-5.5200000000000005</v>
      </c>
      <c r="AR451" s="17">
        <f t="shared" si="3108"/>
        <v>-5.5200000000000005</v>
      </c>
      <c r="AS451" s="17">
        <f t="shared" si="3108"/>
        <v>-5.5200000000000005</v>
      </c>
      <c r="AT451" s="17">
        <f t="shared" si="3108"/>
        <v>-5.5600000000000005</v>
      </c>
      <c r="AU451" s="17">
        <f t="shared" si="3108"/>
        <v>-5.5600000000000005</v>
      </c>
      <c r="AV451" s="17">
        <f t="shared" si="3108"/>
        <v>-5.5600000000000005</v>
      </c>
      <c r="AW451" s="17">
        <f t="shared" si="3108"/>
        <v>-5.6000000000000005</v>
      </c>
      <c r="AX451" s="17">
        <f t="shared" si="3108"/>
        <v>-5.6000000000000005</v>
      </c>
      <c r="AY451" s="17">
        <f t="shared" si="3108"/>
        <v>-5.6000000000000005</v>
      </c>
      <c r="AZ451" s="17">
        <f t="shared" si="3108"/>
        <v>-5.64</v>
      </c>
      <c r="BA451" s="17">
        <f t="shared" si="3108"/>
        <v>-5.64</v>
      </c>
      <c r="BB451" s="17">
        <f t="shared" si="3108"/>
        <v>-5.64</v>
      </c>
      <c r="BC451" s="17">
        <f t="shared" si="3108"/>
        <v>0</v>
      </c>
      <c r="BD451" s="17">
        <f t="shared" si="3108"/>
        <v>0</v>
      </c>
      <c r="BE451" s="17">
        <f t="shared" si="3108"/>
        <v>0</v>
      </c>
      <c r="BF451" s="17">
        <f t="shared" si="3108"/>
        <v>0</v>
      </c>
      <c r="BG451" s="17">
        <f t="shared" si="3108"/>
        <v>0</v>
      </c>
      <c r="BH451" s="17">
        <f t="shared" si="3108"/>
        <v>0</v>
      </c>
      <c r="BI451" s="17">
        <f t="shared" si="3108"/>
        <v>0</v>
      </c>
      <c r="BJ451" s="17">
        <f t="shared" si="3108"/>
        <v>0</v>
      </c>
      <c r="BK451" s="17">
        <f t="shared" si="3108"/>
        <v>0</v>
      </c>
      <c r="BL451" s="17">
        <f t="shared" si="3108"/>
        <v>0</v>
      </c>
      <c r="BM451" s="17">
        <f t="shared" si="3108"/>
        <v>0</v>
      </c>
      <c r="BN451" s="17">
        <f t="shared" si="3108"/>
        <v>0</v>
      </c>
      <c r="BO451" s="17">
        <f t="shared" si="3108"/>
        <v>0</v>
      </c>
      <c r="BP451" s="17">
        <f t="shared" si="3108"/>
        <v>0</v>
      </c>
      <c r="BQ451" s="17">
        <f t="shared" si="3108"/>
        <v>0</v>
      </c>
      <c r="BR451" s="17">
        <f t="shared" si="3108"/>
        <v>0</v>
      </c>
      <c r="BS451" s="17">
        <f t="shared" si="3108"/>
        <v>0</v>
      </c>
      <c r="BT451" s="17">
        <f t="shared" si="3108"/>
        <v>0</v>
      </c>
      <c r="BU451" s="17">
        <f t="shared" si="3108"/>
        <v>0</v>
      </c>
      <c r="BV451" s="17">
        <f t="shared" si="3108"/>
        <v>0</v>
      </c>
      <c r="BW451" s="17">
        <f t="shared" si="3108"/>
        <v>0</v>
      </c>
      <c r="BX451" s="17">
        <f t="shared" si="3108"/>
        <v>0</v>
      </c>
      <c r="BY451" s="17">
        <f t="shared" si="3108"/>
        <v>0</v>
      </c>
      <c r="BZ451" s="17">
        <f t="shared" si="3108"/>
        <v>0</v>
      </c>
      <c r="CA451" s="17">
        <f t="shared" si="3108"/>
        <v>0</v>
      </c>
      <c r="CB451" s="17">
        <f t="shared" si="3108"/>
        <v>0</v>
      </c>
      <c r="CC451" s="17">
        <f t="shared" si="3108"/>
        <v>0</v>
      </c>
      <c r="CD451" s="17">
        <f t="shared" si="3108"/>
        <v>0</v>
      </c>
      <c r="CE451" s="17">
        <f t="shared" si="3108"/>
        <v>0</v>
      </c>
      <c r="CF451" s="17">
        <f t="shared" si="3108"/>
        <v>0</v>
      </c>
      <c r="CG451" s="17">
        <f t="shared" si="3108"/>
        <v>0</v>
      </c>
      <c r="CH451" s="17">
        <f t="shared" si="3108"/>
        <v>0</v>
      </c>
      <c r="CI451" s="17">
        <f t="shared" si="3108"/>
        <v>0</v>
      </c>
      <c r="CJ451" s="17">
        <f t="shared" si="3108"/>
        <v>0</v>
      </c>
      <c r="CK451" s="17">
        <f t="shared" si="3108"/>
        <v>0</v>
      </c>
      <c r="CL451" s="17">
        <f t="shared" si="3108"/>
        <v>0</v>
      </c>
      <c r="CM451" s="17">
        <f t="shared" si="3108"/>
        <v>0</v>
      </c>
      <c r="CN451" s="17">
        <f t="shared" si="3108"/>
        <v>0</v>
      </c>
      <c r="CO451" s="17">
        <f t="shared" si="3108"/>
        <v>0</v>
      </c>
    </row>
    <row r="452" spans="1:93">
      <c r="B452" s="556"/>
      <c r="C452" s="556">
        <f t="shared" si="3070"/>
        <v>23</v>
      </c>
      <c r="D452" s="632">
        <f t="shared" si="3067"/>
        <v>-0.04</v>
      </c>
      <c r="E452" s="632"/>
      <c r="F452" s="632"/>
      <c r="G452" s="632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>
        <f>IF((AE425-$AD425)&gt;$D426,0,$D452*(AE429))</f>
        <v>-5.36</v>
      </c>
      <c r="AF452" s="17">
        <f t="shared" ref="AF452:CO452" si="3109">IF((AF425-$AD425)&gt;$D426,0,$D452*(AF429))</f>
        <v>-5.36</v>
      </c>
      <c r="AG452" s="17">
        <f t="shared" si="3109"/>
        <v>-5.36</v>
      </c>
      <c r="AH452" s="17">
        <f t="shared" si="3109"/>
        <v>-5.4</v>
      </c>
      <c r="AI452" s="17">
        <f t="shared" si="3109"/>
        <v>-5.4</v>
      </c>
      <c r="AJ452" s="17">
        <f t="shared" si="3109"/>
        <v>-5.4</v>
      </c>
      <c r="AK452" s="17">
        <f t="shared" si="3109"/>
        <v>-5.44</v>
      </c>
      <c r="AL452" s="17">
        <f t="shared" si="3109"/>
        <v>-5.44</v>
      </c>
      <c r="AM452" s="17">
        <f t="shared" si="3109"/>
        <v>-5.44</v>
      </c>
      <c r="AN452" s="17">
        <f t="shared" si="3109"/>
        <v>-5.48</v>
      </c>
      <c r="AO452" s="17">
        <f t="shared" si="3109"/>
        <v>-5.48</v>
      </c>
      <c r="AP452" s="17">
        <f t="shared" si="3109"/>
        <v>-5.48</v>
      </c>
      <c r="AQ452" s="17">
        <f t="shared" si="3109"/>
        <v>-5.5200000000000005</v>
      </c>
      <c r="AR452" s="17">
        <f t="shared" si="3109"/>
        <v>-5.5200000000000005</v>
      </c>
      <c r="AS452" s="17">
        <f t="shared" si="3109"/>
        <v>-5.5200000000000005</v>
      </c>
      <c r="AT452" s="17">
        <f t="shared" si="3109"/>
        <v>-5.5600000000000005</v>
      </c>
      <c r="AU452" s="17">
        <f t="shared" si="3109"/>
        <v>-5.5600000000000005</v>
      </c>
      <c r="AV452" s="17">
        <f t="shared" si="3109"/>
        <v>-5.5600000000000005</v>
      </c>
      <c r="AW452" s="17">
        <f t="shared" si="3109"/>
        <v>-5.6000000000000005</v>
      </c>
      <c r="AX452" s="17">
        <f t="shared" si="3109"/>
        <v>-5.6000000000000005</v>
      </c>
      <c r="AY452" s="17">
        <f t="shared" si="3109"/>
        <v>-5.6000000000000005</v>
      </c>
      <c r="AZ452" s="17">
        <f t="shared" si="3109"/>
        <v>-5.64</v>
      </c>
      <c r="BA452" s="17">
        <f t="shared" si="3109"/>
        <v>-5.64</v>
      </c>
      <c r="BB452" s="17">
        <f t="shared" si="3109"/>
        <v>-5.64</v>
      </c>
      <c r="BC452" s="17">
        <f t="shared" si="3109"/>
        <v>-5.68</v>
      </c>
      <c r="BD452" s="17">
        <f t="shared" si="3109"/>
        <v>0</v>
      </c>
      <c r="BE452" s="17">
        <f t="shared" si="3109"/>
        <v>0</v>
      </c>
      <c r="BF452" s="17">
        <f t="shared" si="3109"/>
        <v>0</v>
      </c>
      <c r="BG452" s="17">
        <f t="shared" si="3109"/>
        <v>0</v>
      </c>
      <c r="BH452" s="17">
        <f t="shared" si="3109"/>
        <v>0</v>
      </c>
      <c r="BI452" s="17">
        <f t="shared" si="3109"/>
        <v>0</v>
      </c>
      <c r="BJ452" s="17">
        <f t="shared" si="3109"/>
        <v>0</v>
      </c>
      <c r="BK452" s="17">
        <f t="shared" si="3109"/>
        <v>0</v>
      </c>
      <c r="BL452" s="17">
        <f t="shared" si="3109"/>
        <v>0</v>
      </c>
      <c r="BM452" s="17">
        <f t="shared" si="3109"/>
        <v>0</v>
      </c>
      <c r="BN452" s="17">
        <f t="shared" si="3109"/>
        <v>0</v>
      </c>
      <c r="BO452" s="17">
        <f t="shared" si="3109"/>
        <v>0</v>
      </c>
      <c r="BP452" s="17">
        <f t="shared" si="3109"/>
        <v>0</v>
      </c>
      <c r="BQ452" s="17">
        <f t="shared" si="3109"/>
        <v>0</v>
      </c>
      <c r="BR452" s="17">
        <f t="shared" si="3109"/>
        <v>0</v>
      </c>
      <c r="BS452" s="17">
        <f t="shared" si="3109"/>
        <v>0</v>
      </c>
      <c r="BT452" s="17">
        <f t="shared" si="3109"/>
        <v>0</v>
      </c>
      <c r="BU452" s="17">
        <f t="shared" si="3109"/>
        <v>0</v>
      </c>
      <c r="BV452" s="17">
        <f t="shared" si="3109"/>
        <v>0</v>
      </c>
      <c r="BW452" s="17">
        <f t="shared" si="3109"/>
        <v>0</v>
      </c>
      <c r="BX452" s="17">
        <f t="shared" si="3109"/>
        <v>0</v>
      </c>
      <c r="BY452" s="17">
        <f t="shared" si="3109"/>
        <v>0</v>
      </c>
      <c r="BZ452" s="17">
        <f t="shared" si="3109"/>
        <v>0</v>
      </c>
      <c r="CA452" s="17">
        <f t="shared" si="3109"/>
        <v>0</v>
      </c>
      <c r="CB452" s="17">
        <f t="shared" si="3109"/>
        <v>0</v>
      </c>
      <c r="CC452" s="17">
        <f t="shared" si="3109"/>
        <v>0</v>
      </c>
      <c r="CD452" s="17">
        <f t="shared" si="3109"/>
        <v>0</v>
      </c>
      <c r="CE452" s="17">
        <f t="shared" si="3109"/>
        <v>0</v>
      </c>
      <c r="CF452" s="17">
        <f t="shared" si="3109"/>
        <v>0</v>
      </c>
      <c r="CG452" s="17">
        <f t="shared" si="3109"/>
        <v>0</v>
      </c>
      <c r="CH452" s="17">
        <f t="shared" si="3109"/>
        <v>0</v>
      </c>
      <c r="CI452" s="17">
        <f t="shared" si="3109"/>
        <v>0</v>
      </c>
      <c r="CJ452" s="17">
        <f t="shared" si="3109"/>
        <v>0</v>
      </c>
      <c r="CK452" s="17">
        <f t="shared" si="3109"/>
        <v>0</v>
      </c>
      <c r="CL452" s="17">
        <f t="shared" si="3109"/>
        <v>0</v>
      </c>
      <c r="CM452" s="17">
        <f t="shared" si="3109"/>
        <v>0</v>
      </c>
      <c r="CN452" s="17">
        <f t="shared" si="3109"/>
        <v>0</v>
      </c>
      <c r="CO452" s="17">
        <f t="shared" si="3109"/>
        <v>0</v>
      </c>
    </row>
    <row r="453" spans="1:93">
      <c r="B453" s="556"/>
      <c r="C453" s="556">
        <f t="shared" si="3070"/>
        <v>24</v>
      </c>
      <c r="D453" s="632">
        <f t="shared" si="3067"/>
        <v>-0.04</v>
      </c>
      <c r="E453" s="632"/>
      <c r="F453" s="632"/>
      <c r="G453" s="632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>
        <f>IF((AF425-$AE425)&gt;$D426,0,$D453*(AF429))</f>
        <v>-5.36</v>
      </c>
      <c r="AG453" s="17">
        <f t="shared" ref="AG453:CO453" si="3110">IF((AG425-$AE425)&gt;$D426,0,$D453*(AG429))</f>
        <v>-5.36</v>
      </c>
      <c r="AH453" s="17">
        <f t="shared" si="3110"/>
        <v>-5.4</v>
      </c>
      <c r="AI453" s="17">
        <f t="shared" si="3110"/>
        <v>-5.4</v>
      </c>
      <c r="AJ453" s="17">
        <f t="shared" si="3110"/>
        <v>-5.4</v>
      </c>
      <c r="AK453" s="17">
        <f t="shared" si="3110"/>
        <v>-5.44</v>
      </c>
      <c r="AL453" s="17">
        <f t="shared" si="3110"/>
        <v>-5.44</v>
      </c>
      <c r="AM453" s="17">
        <f t="shared" si="3110"/>
        <v>-5.44</v>
      </c>
      <c r="AN453" s="17">
        <f t="shared" si="3110"/>
        <v>-5.48</v>
      </c>
      <c r="AO453" s="17">
        <f t="shared" si="3110"/>
        <v>-5.48</v>
      </c>
      <c r="AP453" s="17">
        <f t="shared" si="3110"/>
        <v>-5.48</v>
      </c>
      <c r="AQ453" s="17">
        <f t="shared" si="3110"/>
        <v>-5.5200000000000005</v>
      </c>
      <c r="AR453" s="17">
        <f t="shared" si="3110"/>
        <v>-5.5200000000000005</v>
      </c>
      <c r="AS453" s="17">
        <f t="shared" si="3110"/>
        <v>-5.5200000000000005</v>
      </c>
      <c r="AT453" s="17">
        <f t="shared" si="3110"/>
        <v>-5.5600000000000005</v>
      </c>
      <c r="AU453" s="17">
        <f t="shared" si="3110"/>
        <v>-5.5600000000000005</v>
      </c>
      <c r="AV453" s="17">
        <f t="shared" si="3110"/>
        <v>-5.5600000000000005</v>
      </c>
      <c r="AW453" s="17">
        <f t="shared" si="3110"/>
        <v>-5.6000000000000005</v>
      </c>
      <c r="AX453" s="17">
        <f t="shared" si="3110"/>
        <v>-5.6000000000000005</v>
      </c>
      <c r="AY453" s="17">
        <f t="shared" si="3110"/>
        <v>-5.6000000000000005</v>
      </c>
      <c r="AZ453" s="17">
        <f t="shared" si="3110"/>
        <v>-5.64</v>
      </c>
      <c r="BA453" s="17">
        <f t="shared" si="3110"/>
        <v>-5.64</v>
      </c>
      <c r="BB453" s="17">
        <f t="shared" si="3110"/>
        <v>-5.64</v>
      </c>
      <c r="BC453" s="17">
        <f t="shared" si="3110"/>
        <v>-5.68</v>
      </c>
      <c r="BD453" s="17">
        <f t="shared" si="3110"/>
        <v>-5.68</v>
      </c>
      <c r="BE453" s="17">
        <f t="shared" si="3110"/>
        <v>0</v>
      </c>
      <c r="BF453" s="17">
        <f t="shared" si="3110"/>
        <v>0</v>
      </c>
      <c r="BG453" s="17">
        <f t="shared" si="3110"/>
        <v>0</v>
      </c>
      <c r="BH453" s="17">
        <f t="shared" si="3110"/>
        <v>0</v>
      </c>
      <c r="BI453" s="17">
        <f t="shared" si="3110"/>
        <v>0</v>
      </c>
      <c r="BJ453" s="17">
        <f t="shared" si="3110"/>
        <v>0</v>
      </c>
      <c r="BK453" s="17">
        <f t="shared" si="3110"/>
        <v>0</v>
      </c>
      <c r="BL453" s="17">
        <f t="shared" si="3110"/>
        <v>0</v>
      </c>
      <c r="BM453" s="17">
        <f t="shared" si="3110"/>
        <v>0</v>
      </c>
      <c r="BN453" s="17">
        <f t="shared" si="3110"/>
        <v>0</v>
      </c>
      <c r="BO453" s="17">
        <f t="shared" si="3110"/>
        <v>0</v>
      </c>
      <c r="BP453" s="17">
        <f t="shared" si="3110"/>
        <v>0</v>
      </c>
      <c r="BQ453" s="17">
        <f t="shared" si="3110"/>
        <v>0</v>
      </c>
      <c r="BR453" s="17">
        <f t="shared" si="3110"/>
        <v>0</v>
      </c>
      <c r="BS453" s="17">
        <f t="shared" si="3110"/>
        <v>0</v>
      </c>
      <c r="BT453" s="17">
        <f t="shared" si="3110"/>
        <v>0</v>
      </c>
      <c r="BU453" s="17">
        <f t="shared" si="3110"/>
        <v>0</v>
      </c>
      <c r="BV453" s="17">
        <f t="shared" si="3110"/>
        <v>0</v>
      </c>
      <c r="BW453" s="17">
        <f t="shared" si="3110"/>
        <v>0</v>
      </c>
      <c r="BX453" s="17">
        <f t="shared" si="3110"/>
        <v>0</v>
      </c>
      <c r="BY453" s="17">
        <f t="shared" si="3110"/>
        <v>0</v>
      </c>
      <c r="BZ453" s="17">
        <f t="shared" si="3110"/>
        <v>0</v>
      </c>
      <c r="CA453" s="17">
        <f t="shared" si="3110"/>
        <v>0</v>
      </c>
      <c r="CB453" s="17">
        <f t="shared" si="3110"/>
        <v>0</v>
      </c>
      <c r="CC453" s="17">
        <f t="shared" si="3110"/>
        <v>0</v>
      </c>
      <c r="CD453" s="17">
        <f t="shared" si="3110"/>
        <v>0</v>
      </c>
      <c r="CE453" s="17">
        <f t="shared" si="3110"/>
        <v>0</v>
      </c>
      <c r="CF453" s="17">
        <f t="shared" si="3110"/>
        <v>0</v>
      </c>
      <c r="CG453" s="17">
        <f t="shared" si="3110"/>
        <v>0</v>
      </c>
      <c r="CH453" s="17">
        <f t="shared" si="3110"/>
        <v>0</v>
      </c>
      <c r="CI453" s="17">
        <f t="shared" si="3110"/>
        <v>0</v>
      </c>
      <c r="CJ453" s="17">
        <f t="shared" si="3110"/>
        <v>0</v>
      </c>
      <c r="CK453" s="17">
        <f t="shared" si="3110"/>
        <v>0</v>
      </c>
      <c r="CL453" s="17">
        <f t="shared" si="3110"/>
        <v>0</v>
      </c>
      <c r="CM453" s="17">
        <f t="shared" si="3110"/>
        <v>0</v>
      </c>
      <c r="CN453" s="17">
        <f t="shared" si="3110"/>
        <v>0</v>
      </c>
      <c r="CO453" s="17">
        <f t="shared" si="3110"/>
        <v>0</v>
      </c>
    </row>
    <row r="454" spans="1:93">
      <c r="B454" s="556"/>
      <c r="C454" s="556">
        <f t="shared" si="3070"/>
        <v>25</v>
      </c>
      <c r="D454" s="632">
        <f t="shared" si="3067"/>
        <v>-0.04</v>
      </c>
      <c r="E454" s="632"/>
      <c r="F454" s="632"/>
      <c r="G454" s="632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>
        <f>IF((AG425-$AF425)&gt;$D426,0,$D454*(AG429))</f>
        <v>-5.36</v>
      </c>
      <c r="AH454" s="17">
        <f t="shared" ref="AH454:CO454" si="3111">IF((AH425-$AF425)&gt;$D426,0,$D454*(AH429))</f>
        <v>-5.4</v>
      </c>
      <c r="AI454" s="17">
        <f t="shared" si="3111"/>
        <v>-5.4</v>
      </c>
      <c r="AJ454" s="17">
        <f t="shared" si="3111"/>
        <v>-5.4</v>
      </c>
      <c r="AK454" s="17">
        <f t="shared" si="3111"/>
        <v>-5.44</v>
      </c>
      <c r="AL454" s="17">
        <f t="shared" si="3111"/>
        <v>-5.44</v>
      </c>
      <c r="AM454" s="17">
        <f t="shared" si="3111"/>
        <v>-5.44</v>
      </c>
      <c r="AN454" s="17">
        <f t="shared" si="3111"/>
        <v>-5.48</v>
      </c>
      <c r="AO454" s="17">
        <f t="shared" si="3111"/>
        <v>-5.48</v>
      </c>
      <c r="AP454" s="17">
        <f t="shared" si="3111"/>
        <v>-5.48</v>
      </c>
      <c r="AQ454" s="17">
        <f t="shared" si="3111"/>
        <v>-5.5200000000000005</v>
      </c>
      <c r="AR454" s="17">
        <f t="shared" si="3111"/>
        <v>-5.5200000000000005</v>
      </c>
      <c r="AS454" s="17">
        <f t="shared" si="3111"/>
        <v>-5.5200000000000005</v>
      </c>
      <c r="AT454" s="17">
        <f t="shared" si="3111"/>
        <v>-5.5600000000000005</v>
      </c>
      <c r="AU454" s="17">
        <f t="shared" si="3111"/>
        <v>-5.5600000000000005</v>
      </c>
      <c r="AV454" s="17">
        <f t="shared" si="3111"/>
        <v>-5.5600000000000005</v>
      </c>
      <c r="AW454" s="17">
        <f t="shared" si="3111"/>
        <v>-5.6000000000000005</v>
      </c>
      <c r="AX454" s="17">
        <f t="shared" si="3111"/>
        <v>-5.6000000000000005</v>
      </c>
      <c r="AY454" s="17">
        <f t="shared" si="3111"/>
        <v>-5.6000000000000005</v>
      </c>
      <c r="AZ454" s="17">
        <f t="shared" si="3111"/>
        <v>-5.64</v>
      </c>
      <c r="BA454" s="17">
        <f t="shared" si="3111"/>
        <v>-5.64</v>
      </c>
      <c r="BB454" s="17">
        <f t="shared" si="3111"/>
        <v>-5.64</v>
      </c>
      <c r="BC454" s="17">
        <f t="shared" si="3111"/>
        <v>-5.68</v>
      </c>
      <c r="BD454" s="17">
        <f t="shared" si="3111"/>
        <v>-5.68</v>
      </c>
      <c r="BE454" s="17">
        <f t="shared" si="3111"/>
        <v>-5.72</v>
      </c>
      <c r="BF454" s="17">
        <f t="shared" si="3111"/>
        <v>0</v>
      </c>
      <c r="BG454" s="17">
        <f t="shared" si="3111"/>
        <v>0</v>
      </c>
      <c r="BH454" s="17">
        <f t="shared" si="3111"/>
        <v>0</v>
      </c>
      <c r="BI454" s="17">
        <f t="shared" si="3111"/>
        <v>0</v>
      </c>
      <c r="BJ454" s="17">
        <f t="shared" si="3111"/>
        <v>0</v>
      </c>
      <c r="BK454" s="17">
        <f t="shared" si="3111"/>
        <v>0</v>
      </c>
      <c r="BL454" s="17">
        <f t="shared" si="3111"/>
        <v>0</v>
      </c>
      <c r="BM454" s="17">
        <f t="shared" si="3111"/>
        <v>0</v>
      </c>
      <c r="BN454" s="17">
        <f t="shared" si="3111"/>
        <v>0</v>
      </c>
      <c r="BO454" s="17">
        <f t="shared" si="3111"/>
        <v>0</v>
      </c>
      <c r="BP454" s="17">
        <f t="shared" si="3111"/>
        <v>0</v>
      </c>
      <c r="BQ454" s="17">
        <f t="shared" si="3111"/>
        <v>0</v>
      </c>
      <c r="BR454" s="17">
        <f t="shared" si="3111"/>
        <v>0</v>
      </c>
      <c r="BS454" s="17">
        <f t="shared" si="3111"/>
        <v>0</v>
      </c>
      <c r="BT454" s="17">
        <f t="shared" si="3111"/>
        <v>0</v>
      </c>
      <c r="BU454" s="17">
        <f t="shared" si="3111"/>
        <v>0</v>
      </c>
      <c r="BV454" s="17">
        <f t="shared" si="3111"/>
        <v>0</v>
      </c>
      <c r="BW454" s="17">
        <f t="shared" si="3111"/>
        <v>0</v>
      </c>
      <c r="BX454" s="17">
        <f t="shared" si="3111"/>
        <v>0</v>
      </c>
      <c r="BY454" s="17">
        <f t="shared" si="3111"/>
        <v>0</v>
      </c>
      <c r="BZ454" s="17">
        <f t="shared" si="3111"/>
        <v>0</v>
      </c>
      <c r="CA454" s="17">
        <f t="shared" si="3111"/>
        <v>0</v>
      </c>
      <c r="CB454" s="17">
        <f t="shared" si="3111"/>
        <v>0</v>
      </c>
      <c r="CC454" s="17">
        <f t="shared" si="3111"/>
        <v>0</v>
      </c>
      <c r="CD454" s="17">
        <f t="shared" si="3111"/>
        <v>0</v>
      </c>
      <c r="CE454" s="17">
        <f t="shared" si="3111"/>
        <v>0</v>
      </c>
      <c r="CF454" s="17">
        <f t="shared" si="3111"/>
        <v>0</v>
      </c>
      <c r="CG454" s="17">
        <f t="shared" si="3111"/>
        <v>0</v>
      </c>
      <c r="CH454" s="17">
        <f t="shared" si="3111"/>
        <v>0</v>
      </c>
      <c r="CI454" s="17">
        <f t="shared" si="3111"/>
        <v>0</v>
      </c>
      <c r="CJ454" s="17">
        <f t="shared" si="3111"/>
        <v>0</v>
      </c>
      <c r="CK454" s="17">
        <f t="shared" si="3111"/>
        <v>0</v>
      </c>
      <c r="CL454" s="17">
        <f t="shared" si="3111"/>
        <v>0</v>
      </c>
      <c r="CM454" s="17">
        <f t="shared" si="3111"/>
        <v>0</v>
      </c>
      <c r="CN454" s="17">
        <f t="shared" si="3111"/>
        <v>0</v>
      </c>
      <c r="CO454" s="17">
        <f t="shared" si="3111"/>
        <v>0</v>
      </c>
    </row>
    <row r="455" spans="1:93">
      <c r="B455" s="556"/>
      <c r="C455" s="556">
        <f t="shared" si="3070"/>
        <v>26</v>
      </c>
      <c r="D455" s="632">
        <f t="shared" si="3067"/>
        <v>-0.04</v>
      </c>
      <c r="E455" s="632"/>
      <c r="F455" s="632"/>
      <c r="G455" s="632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>
        <f>IF((AH425-$AG425)&gt;$D426,0,$D455*(AH429))</f>
        <v>-5.4</v>
      </c>
      <c r="AI455" s="17">
        <f t="shared" ref="AI455:CO455" si="3112">IF((AI425-$AG425)&gt;$D426,0,$D455*(AI429))</f>
        <v>-5.4</v>
      </c>
      <c r="AJ455" s="17">
        <f t="shared" si="3112"/>
        <v>-5.4</v>
      </c>
      <c r="AK455" s="17">
        <f t="shared" si="3112"/>
        <v>-5.44</v>
      </c>
      <c r="AL455" s="17">
        <f t="shared" si="3112"/>
        <v>-5.44</v>
      </c>
      <c r="AM455" s="17">
        <f t="shared" si="3112"/>
        <v>-5.44</v>
      </c>
      <c r="AN455" s="17">
        <f t="shared" si="3112"/>
        <v>-5.48</v>
      </c>
      <c r="AO455" s="17">
        <f t="shared" si="3112"/>
        <v>-5.48</v>
      </c>
      <c r="AP455" s="17">
        <f t="shared" si="3112"/>
        <v>-5.48</v>
      </c>
      <c r="AQ455" s="17">
        <f t="shared" si="3112"/>
        <v>-5.5200000000000005</v>
      </c>
      <c r="AR455" s="17">
        <f t="shared" si="3112"/>
        <v>-5.5200000000000005</v>
      </c>
      <c r="AS455" s="17">
        <f t="shared" si="3112"/>
        <v>-5.5200000000000005</v>
      </c>
      <c r="AT455" s="17">
        <f t="shared" si="3112"/>
        <v>-5.5600000000000005</v>
      </c>
      <c r="AU455" s="17">
        <f t="shared" si="3112"/>
        <v>-5.5600000000000005</v>
      </c>
      <c r="AV455" s="17">
        <f t="shared" si="3112"/>
        <v>-5.5600000000000005</v>
      </c>
      <c r="AW455" s="17">
        <f t="shared" si="3112"/>
        <v>-5.6000000000000005</v>
      </c>
      <c r="AX455" s="17">
        <f t="shared" si="3112"/>
        <v>-5.6000000000000005</v>
      </c>
      <c r="AY455" s="17">
        <f t="shared" si="3112"/>
        <v>-5.6000000000000005</v>
      </c>
      <c r="AZ455" s="17">
        <f t="shared" si="3112"/>
        <v>-5.64</v>
      </c>
      <c r="BA455" s="17">
        <f t="shared" si="3112"/>
        <v>-5.64</v>
      </c>
      <c r="BB455" s="17">
        <f t="shared" si="3112"/>
        <v>-5.64</v>
      </c>
      <c r="BC455" s="17">
        <f t="shared" si="3112"/>
        <v>-5.68</v>
      </c>
      <c r="BD455" s="17">
        <f t="shared" si="3112"/>
        <v>-5.68</v>
      </c>
      <c r="BE455" s="17">
        <f t="shared" si="3112"/>
        <v>-5.72</v>
      </c>
      <c r="BF455" s="17">
        <f t="shared" si="3112"/>
        <v>-5.72</v>
      </c>
      <c r="BG455" s="17">
        <f t="shared" si="3112"/>
        <v>0</v>
      </c>
      <c r="BH455" s="17">
        <f t="shared" si="3112"/>
        <v>0</v>
      </c>
      <c r="BI455" s="17">
        <f t="shared" si="3112"/>
        <v>0</v>
      </c>
      <c r="BJ455" s="17">
        <f t="shared" si="3112"/>
        <v>0</v>
      </c>
      <c r="BK455" s="17">
        <f t="shared" si="3112"/>
        <v>0</v>
      </c>
      <c r="BL455" s="17">
        <f t="shared" si="3112"/>
        <v>0</v>
      </c>
      <c r="BM455" s="17">
        <f t="shared" si="3112"/>
        <v>0</v>
      </c>
      <c r="BN455" s="17">
        <f t="shared" si="3112"/>
        <v>0</v>
      </c>
      <c r="BO455" s="17">
        <f t="shared" si="3112"/>
        <v>0</v>
      </c>
      <c r="BP455" s="17">
        <f t="shared" si="3112"/>
        <v>0</v>
      </c>
      <c r="BQ455" s="17">
        <f t="shared" si="3112"/>
        <v>0</v>
      </c>
      <c r="BR455" s="17">
        <f t="shared" si="3112"/>
        <v>0</v>
      </c>
      <c r="BS455" s="17">
        <f t="shared" si="3112"/>
        <v>0</v>
      </c>
      <c r="BT455" s="17">
        <f t="shared" si="3112"/>
        <v>0</v>
      </c>
      <c r="BU455" s="17">
        <f t="shared" si="3112"/>
        <v>0</v>
      </c>
      <c r="BV455" s="17">
        <f t="shared" si="3112"/>
        <v>0</v>
      </c>
      <c r="BW455" s="17">
        <f t="shared" si="3112"/>
        <v>0</v>
      </c>
      <c r="BX455" s="17">
        <f t="shared" si="3112"/>
        <v>0</v>
      </c>
      <c r="BY455" s="17">
        <f t="shared" si="3112"/>
        <v>0</v>
      </c>
      <c r="BZ455" s="17">
        <f t="shared" si="3112"/>
        <v>0</v>
      </c>
      <c r="CA455" s="17">
        <f t="shared" si="3112"/>
        <v>0</v>
      </c>
      <c r="CB455" s="17">
        <f t="shared" si="3112"/>
        <v>0</v>
      </c>
      <c r="CC455" s="17">
        <f t="shared" si="3112"/>
        <v>0</v>
      </c>
      <c r="CD455" s="17">
        <f t="shared" si="3112"/>
        <v>0</v>
      </c>
      <c r="CE455" s="17">
        <f t="shared" si="3112"/>
        <v>0</v>
      </c>
      <c r="CF455" s="17">
        <f t="shared" si="3112"/>
        <v>0</v>
      </c>
      <c r="CG455" s="17">
        <f t="shared" si="3112"/>
        <v>0</v>
      </c>
      <c r="CH455" s="17">
        <f t="shared" si="3112"/>
        <v>0</v>
      </c>
      <c r="CI455" s="17">
        <f t="shared" si="3112"/>
        <v>0</v>
      </c>
      <c r="CJ455" s="17">
        <f t="shared" si="3112"/>
        <v>0</v>
      </c>
      <c r="CK455" s="17">
        <f t="shared" si="3112"/>
        <v>0</v>
      </c>
      <c r="CL455" s="17">
        <f t="shared" si="3112"/>
        <v>0</v>
      </c>
      <c r="CM455" s="17">
        <f t="shared" si="3112"/>
        <v>0</v>
      </c>
      <c r="CN455" s="17">
        <f t="shared" si="3112"/>
        <v>0</v>
      </c>
      <c r="CO455" s="17">
        <f t="shared" si="3112"/>
        <v>0</v>
      </c>
    </row>
    <row r="456" spans="1:93">
      <c r="B456" s="556"/>
      <c r="C456" s="556">
        <f t="shared" si="3070"/>
        <v>27</v>
      </c>
      <c r="D456" s="632">
        <f t="shared" si="3067"/>
        <v>-0.04</v>
      </c>
      <c r="E456" s="632"/>
      <c r="F456" s="632"/>
      <c r="G456" s="632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>
        <f>IF((AI425-$AH425)&gt;$D426,0,$D456*(AI429))</f>
        <v>-5.4</v>
      </c>
      <c r="AJ456" s="17">
        <f t="shared" ref="AJ456:CO456" si="3113">IF((AJ425-$AH425)&gt;$D426,0,$D456*(AJ429))</f>
        <v>-5.4</v>
      </c>
      <c r="AK456" s="17">
        <f t="shared" si="3113"/>
        <v>-5.44</v>
      </c>
      <c r="AL456" s="17">
        <f t="shared" si="3113"/>
        <v>-5.44</v>
      </c>
      <c r="AM456" s="17">
        <f t="shared" si="3113"/>
        <v>-5.44</v>
      </c>
      <c r="AN456" s="17">
        <f t="shared" si="3113"/>
        <v>-5.48</v>
      </c>
      <c r="AO456" s="17">
        <f t="shared" si="3113"/>
        <v>-5.48</v>
      </c>
      <c r="AP456" s="17">
        <f t="shared" si="3113"/>
        <v>-5.48</v>
      </c>
      <c r="AQ456" s="17">
        <f t="shared" si="3113"/>
        <v>-5.5200000000000005</v>
      </c>
      <c r="AR456" s="17">
        <f t="shared" si="3113"/>
        <v>-5.5200000000000005</v>
      </c>
      <c r="AS456" s="17">
        <f t="shared" si="3113"/>
        <v>-5.5200000000000005</v>
      </c>
      <c r="AT456" s="17">
        <f t="shared" si="3113"/>
        <v>-5.5600000000000005</v>
      </c>
      <c r="AU456" s="17">
        <f t="shared" si="3113"/>
        <v>-5.5600000000000005</v>
      </c>
      <c r="AV456" s="17">
        <f t="shared" si="3113"/>
        <v>-5.5600000000000005</v>
      </c>
      <c r="AW456" s="17">
        <f t="shared" si="3113"/>
        <v>-5.6000000000000005</v>
      </c>
      <c r="AX456" s="17">
        <f t="shared" si="3113"/>
        <v>-5.6000000000000005</v>
      </c>
      <c r="AY456" s="17">
        <f t="shared" si="3113"/>
        <v>-5.6000000000000005</v>
      </c>
      <c r="AZ456" s="17">
        <f t="shared" si="3113"/>
        <v>-5.64</v>
      </c>
      <c r="BA456" s="17">
        <f t="shared" si="3113"/>
        <v>-5.64</v>
      </c>
      <c r="BB456" s="17">
        <f t="shared" si="3113"/>
        <v>-5.64</v>
      </c>
      <c r="BC456" s="17">
        <f t="shared" si="3113"/>
        <v>-5.68</v>
      </c>
      <c r="BD456" s="17">
        <f t="shared" si="3113"/>
        <v>-5.68</v>
      </c>
      <c r="BE456" s="17">
        <f t="shared" si="3113"/>
        <v>-5.72</v>
      </c>
      <c r="BF456" s="17">
        <f t="shared" si="3113"/>
        <v>-5.72</v>
      </c>
      <c r="BG456" s="17">
        <f t="shared" si="3113"/>
        <v>-5.72</v>
      </c>
      <c r="BH456" s="17">
        <f t="shared" si="3113"/>
        <v>0</v>
      </c>
      <c r="BI456" s="17">
        <f t="shared" si="3113"/>
        <v>0</v>
      </c>
      <c r="BJ456" s="17">
        <f t="shared" si="3113"/>
        <v>0</v>
      </c>
      <c r="BK456" s="17">
        <f t="shared" si="3113"/>
        <v>0</v>
      </c>
      <c r="BL456" s="17">
        <f t="shared" si="3113"/>
        <v>0</v>
      </c>
      <c r="BM456" s="17">
        <f t="shared" si="3113"/>
        <v>0</v>
      </c>
      <c r="BN456" s="17">
        <f t="shared" si="3113"/>
        <v>0</v>
      </c>
      <c r="BO456" s="17">
        <f t="shared" si="3113"/>
        <v>0</v>
      </c>
      <c r="BP456" s="17">
        <f t="shared" si="3113"/>
        <v>0</v>
      </c>
      <c r="BQ456" s="17">
        <f t="shared" si="3113"/>
        <v>0</v>
      </c>
      <c r="BR456" s="17">
        <f t="shared" si="3113"/>
        <v>0</v>
      </c>
      <c r="BS456" s="17">
        <f t="shared" si="3113"/>
        <v>0</v>
      </c>
      <c r="BT456" s="17">
        <f t="shared" si="3113"/>
        <v>0</v>
      </c>
      <c r="BU456" s="17">
        <f t="shared" si="3113"/>
        <v>0</v>
      </c>
      <c r="BV456" s="17">
        <f t="shared" si="3113"/>
        <v>0</v>
      </c>
      <c r="BW456" s="17">
        <f t="shared" si="3113"/>
        <v>0</v>
      </c>
      <c r="BX456" s="17">
        <f t="shared" si="3113"/>
        <v>0</v>
      </c>
      <c r="BY456" s="17">
        <f t="shared" si="3113"/>
        <v>0</v>
      </c>
      <c r="BZ456" s="17">
        <f t="shared" si="3113"/>
        <v>0</v>
      </c>
      <c r="CA456" s="17">
        <f t="shared" si="3113"/>
        <v>0</v>
      </c>
      <c r="CB456" s="17">
        <f t="shared" si="3113"/>
        <v>0</v>
      </c>
      <c r="CC456" s="17">
        <f t="shared" si="3113"/>
        <v>0</v>
      </c>
      <c r="CD456" s="17">
        <f t="shared" si="3113"/>
        <v>0</v>
      </c>
      <c r="CE456" s="17">
        <f t="shared" si="3113"/>
        <v>0</v>
      </c>
      <c r="CF456" s="17">
        <f t="shared" si="3113"/>
        <v>0</v>
      </c>
      <c r="CG456" s="17">
        <f t="shared" si="3113"/>
        <v>0</v>
      </c>
      <c r="CH456" s="17">
        <f t="shared" si="3113"/>
        <v>0</v>
      </c>
      <c r="CI456" s="17">
        <f t="shared" si="3113"/>
        <v>0</v>
      </c>
      <c r="CJ456" s="17">
        <f t="shared" si="3113"/>
        <v>0</v>
      </c>
      <c r="CK456" s="17">
        <f t="shared" si="3113"/>
        <v>0</v>
      </c>
      <c r="CL456" s="17">
        <f t="shared" si="3113"/>
        <v>0</v>
      </c>
      <c r="CM456" s="17">
        <f t="shared" si="3113"/>
        <v>0</v>
      </c>
      <c r="CN456" s="17">
        <f t="shared" si="3113"/>
        <v>0</v>
      </c>
      <c r="CO456" s="17">
        <f t="shared" si="3113"/>
        <v>0</v>
      </c>
    </row>
    <row r="457" spans="1:93">
      <c r="B457" s="556"/>
      <c r="C457" s="556">
        <f t="shared" si="3070"/>
        <v>28</v>
      </c>
      <c r="D457" s="632">
        <f t="shared" si="3067"/>
        <v>-0.04</v>
      </c>
      <c r="E457" s="632"/>
      <c r="F457" s="632"/>
      <c r="G457" s="632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>
        <f>IF((AJ425-$AI425)&gt;$D426,0,$D457*(AJ429))</f>
        <v>-5.4</v>
      </c>
      <c r="AK457" s="17">
        <f t="shared" ref="AK457:CO457" si="3114">IF((AK425-$AI425)&gt;$D426,0,$D457*(AK429))</f>
        <v>-5.44</v>
      </c>
      <c r="AL457" s="17">
        <f t="shared" si="3114"/>
        <v>-5.44</v>
      </c>
      <c r="AM457" s="17">
        <f t="shared" si="3114"/>
        <v>-5.44</v>
      </c>
      <c r="AN457" s="17">
        <f t="shared" si="3114"/>
        <v>-5.48</v>
      </c>
      <c r="AO457" s="17">
        <f t="shared" si="3114"/>
        <v>-5.48</v>
      </c>
      <c r="AP457" s="17">
        <f t="shared" si="3114"/>
        <v>-5.48</v>
      </c>
      <c r="AQ457" s="17">
        <f t="shared" si="3114"/>
        <v>-5.5200000000000005</v>
      </c>
      <c r="AR457" s="17">
        <f t="shared" si="3114"/>
        <v>-5.5200000000000005</v>
      </c>
      <c r="AS457" s="17">
        <f t="shared" si="3114"/>
        <v>-5.5200000000000005</v>
      </c>
      <c r="AT457" s="17">
        <f t="shared" si="3114"/>
        <v>-5.5600000000000005</v>
      </c>
      <c r="AU457" s="17">
        <f t="shared" si="3114"/>
        <v>-5.5600000000000005</v>
      </c>
      <c r="AV457" s="17">
        <f t="shared" si="3114"/>
        <v>-5.5600000000000005</v>
      </c>
      <c r="AW457" s="17">
        <f t="shared" si="3114"/>
        <v>-5.6000000000000005</v>
      </c>
      <c r="AX457" s="17">
        <f t="shared" si="3114"/>
        <v>-5.6000000000000005</v>
      </c>
      <c r="AY457" s="17">
        <f t="shared" si="3114"/>
        <v>-5.6000000000000005</v>
      </c>
      <c r="AZ457" s="17">
        <f t="shared" si="3114"/>
        <v>-5.64</v>
      </c>
      <c r="BA457" s="17">
        <f t="shared" si="3114"/>
        <v>-5.64</v>
      </c>
      <c r="BB457" s="17">
        <f t="shared" si="3114"/>
        <v>-5.64</v>
      </c>
      <c r="BC457" s="17">
        <f t="shared" si="3114"/>
        <v>-5.68</v>
      </c>
      <c r="BD457" s="17">
        <f t="shared" si="3114"/>
        <v>-5.68</v>
      </c>
      <c r="BE457" s="17">
        <f t="shared" si="3114"/>
        <v>-5.72</v>
      </c>
      <c r="BF457" s="17">
        <f t="shared" si="3114"/>
        <v>-5.72</v>
      </c>
      <c r="BG457" s="17">
        <f t="shared" si="3114"/>
        <v>-5.72</v>
      </c>
      <c r="BH457" s="17">
        <f t="shared" si="3114"/>
        <v>-5.76</v>
      </c>
      <c r="BI457" s="17">
        <f t="shared" si="3114"/>
        <v>0</v>
      </c>
      <c r="BJ457" s="17">
        <f t="shared" si="3114"/>
        <v>0</v>
      </c>
      <c r="BK457" s="17">
        <f t="shared" si="3114"/>
        <v>0</v>
      </c>
      <c r="BL457" s="17">
        <f t="shared" si="3114"/>
        <v>0</v>
      </c>
      <c r="BM457" s="17">
        <f t="shared" si="3114"/>
        <v>0</v>
      </c>
      <c r="BN457" s="17">
        <f t="shared" si="3114"/>
        <v>0</v>
      </c>
      <c r="BO457" s="17">
        <f t="shared" si="3114"/>
        <v>0</v>
      </c>
      <c r="BP457" s="17">
        <f t="shared" si="3114"/>
        <v>0</v>
      </c>
      <c r="BQ457" s="17">
        <f t="shared" si="3114"/>
        <v>0</v>
      </c>
      <c r="BR457" s="17">
        <f t="shared" si="3114"/>
        <v>0</v>
      </c>
      <c r="BS457" s="17">
        <f t="shared" si="3114"/>
        <v>0</v>
      </c>
      <c r="BT457" s="17">
        <f t="shared" si="3114"/>
        <v>0</v>
      </c>
      <c r="BU457" s="17">
        <f t="shared" si="3114"/>
        <v>0</v>
      </c>
      <c r="BV457" s="17">
        <f t="shared" si="3114"/>
        <v>0</v>
      </c>
      <c r="BW457" s="17">
        <f t="shared" si="3114"/>
        <v>0</v>
      </c>
      <c r="BX457" s="17">
        <f t="shared" si="3114"/>
        <v>0</v>
      </c>
      <c r="BY457" s="17">
        <f t="shared" si="3114"/>
        <v>0</v>
      </c>
      <c r="BZ457" s="17">
        <f t="shared" si="3114"/>
        <v>0</v>
      </c>
      <c r="CA457" s="17">
        <f t="shared" si="3114"/>
        <v>0</v>
      </c>
      <c r="CB457" s="17">
        <f t="shared" si="3114"/>
        <v>0</v>
      </c>
      <c r="CC457" s="17">
        <f t="shared" si="3114"/>
        <v>0</v>
      </c>
      <c r="CD457" s="17">
        <f t="shared" si="3114"/>
        <v>0</v>
      </c>
      <c r="CE457" s="17">
        <f t="shared" si="3114"/>
        <v>0</v>
      </c>
      <c r="CF457" s="17">
        <f t="shared" si="3114"/>
        <v>0</v>
      </c>
      <c r="CG457" s="17">
        <f t="shared" si="3114"/>
        <v>0</v>
      </c>
      <c r="CH457" s="17">
        <f t="shared" si="3114"/>
        <v>0</v>
      </c>
      <c r="CI457" s="17">
        <f t="shared" si="3114"/>
        <v>0</v>
      </c>
      <c r="CJ457" s="17">
        <f t="shared" si="3114"/>
        <v>0</v>
      </c>
      <c r="CK457" s="17">
        <f t="shared" si="3114"/>
        <v>0</v>
      </c>
      <c r="CL457" s="17">
        <f t="shared" si="3114"/>
        <v>0</v>
      </c>
      <c r="CM457" s="17">
        <f t="shared" si="3114"/>
        <v>0</v>
      </c>
      <c r="CN457" s="17">
        <f t="shared" si="3114"/>
        <v>0</v>
      </c>
      <c r="CO457" s="17">
        <f t="shared" si="3114"/>
        <v>0</v>
      </c>
    </row>
    <row r="458" spans="1:93">
      <c r="A458" s="10"/>
      <c r="B458" s="10"/>
      <c r="C458" s="556">
        <f t="shared" si="3070"/>
        <v>29</v>
      </c>
      <c r="D458" s="632">
        <f t="shared" si="3067"/>
        <v>-0.04</v>
      </c>
      <c r="E458" s="97"/>
      <c r="F458" s="97"/>
      <c r="G458" s="97"/>
      <c r="H458" s="289"/>
      <c r="I458" s="289"/>
      <c r="J458" s="289"/>
      <c r="K458" s="289"/>
      <c r="L458" s="289"/>
      <c r="M458" s="289"/>
      <c r="N458" s="289"/>
      <c r="O458" s="289"/>
      <c r="P458" s="289"/>
      <c r="Q458" s="289"/>
      <c r="R458" s="289"/>
      <c r="S458" s="289"/>
      <c r="T458" s="289"/>
      <c r="U458" s="289"/>
      <c r="V458" s="289"/>
      <c r="W458" s="289"/>
      <c r="X458" s="289"/>
      <c r="Y458" s="289"/>
      <c r="Z458" s="289"/>
      <c r="AA458" s="289"/>
      <c r="AB458" s="289"/>
      <c r="AC458" s="289"/>
      <c r="AD458" s="289"/>
      <c r="AE458" s="289"/>
      <c r="AF458" s="289"/>
      <c r="AG458" s="289"/>
      <c r="AH458" s="289"/>
      <c r="AI458" s="289"/>
      <c r="AJ458" s="289"/>
      <c r="AK458" s="289">
        <f>IF((AK425-$AJ425)&gt;$D426,0,$D458*(AK429))</f>
        <v>-5.44</v>
      </c>
      <c r="AL458" s="289">
        <f t="shared" ref="AL458:CO458" si="3115">IF((AL425-$AJ425)&gt;$D426,0,$D458*(AL429))</f>
        <v>-5.44</v>
      </c>
      <c r="AM458" s="289">
        <f t="shared" si="3115"/>
        <v>-5.44</v>
      </c>
      <c r="AN458" s="289">
        <f t="shared" si="3115"/>
        <v>-5.48</v>
      </c>
      <c r="AO458" s="289">
        <f t="shared" si="3115"/>
        <v>-5.48</v>
      </c>
      <c r="AP458" s="289">
        <f t="shared" si="3115"/>
        <v>-5.48</v>
      </c>
      <c r="AQ458" s="289">
        <f t="shared" si="3115"/>
        <v>-5.5200000000000005</v>
      </c>
      <c r="AR458" s="289">
        <f t="shared" si="3115"/>
        <v>-5.5200000000000005</v>
      </c>
      <c r="AS458" s="289">
        <f t="shared" si="3115"/>
        <v>-5.5200000000000005</v>
      </c>
      <c r="AT458" s="289">
        <f t="shared" si="3115"/>
        <v>-5.5600000000000005</v>
      </c>
      <c r="AU458" s="289">
        <f t="shared" si="3115"/>
        <v>-5.5600000000000005</v>
      </c>
      <c r="AV458" s="289">
        <f t="shared" si="3115"/>
        <v>-5.5600000000000005</v>
      </c>
      <c r="AW458" s="289">
        <f t="shared" si="3115"/>
        <v>-5.6000000000000005</v>
      </c>
      <c r="AX458" s="289">
        <f t="shared" si="3115"/>
        <v>-5.6000000000000005</v>
      </c>
      <c r="AY458" s="289">
        <f t="shared" si="3115"/>
        <v>-5.6000000000000005</v>
      </c>
      <c r="AZ458" s="289">
        <f t="shared" si="3115"/>
        <v>-5.64</v>
      </c>
      <c r="BA458" s="289">
        <f t="shared" si="3115"/>
        <v>-5.64</v>
      </c>
      <c r="BB458" s="289">
        <f t="shared" si="3115"/>
        <v>-5.64</v>
      </c>
      <c r="BC458" s="289">
        <f t="shared" si="3115"/>
        <v>-5.68</v>
      </c>
      <c r="BD458" s="289">
        <f t="shared" si="3115"/>
        <v>-5.68</v>
      </c>
      <c r="BE458" s="289">
        <f t="shared" si="3115"/>
        <v>-5.72</v>
      </c>
      <c r="BF458" s="289">
        <f t="shared" si="3115"/>
        <v>-5.72</v>
      </c>
      <c r="BG458" s="289">
        <f t="shared" si="3115"/>
        <v>-5.72</v>
      </c>
      <c r="BH458" s="289">
        <f t="shared" si="3115"/>
        <v>-5.76</v>
      </c>
      <c r="BI458" s="289">
        <f t="shared" si="3115"/>
        <v>-5.76</v>
      </c>
      <c r="BJ458" s="289">
        <f t="shared" si="3115"/>
        <v>0</v>
      </c>
      <c r="BK458" s="289">
        <f t="shared" si="3115"/>
        <v>0</v>
      </c>
      <c r="BL458" s="289">
        <f t="shared" si="3115"/>
        <v>0</v>
      </c>
      <c r="BM458" s="289">
        <f t="shared" si="3115"/>
        <v>0</v>
      </c>
      <c r="BN458" s="289">
        <f t="shared" si="3115"/>
        <v>0</v>
      </c>
      <c r="BO458" s="289">
        <f t="shared" si="3115"/>
        <v>0</v>
      </c>
      <c r="BP458" s="289">
        <f t="shared" si="3115"/>
        <v>0</v>
      </c>
      <c r="BQ458" s="289">
        <f t="shared" si="3115"/>
        <v>0</v>
      </c>
      <c r="BR458" s="289">
        <f t="shared" si="3115"/>
        <v>0</v>
      </c>
      <c r="BS458" s="289">
        <f t="shared" si="3115"/>
        <v>0</v>
      </c>
      <c r="BT458" s="289">
        <f t="shared" si="3115"/>
        <v>0</v>
      </c>
      <c r="BU458" s="289">
        <f t="shared" si="3115"/>
        <v>0</v>
      </c>
      <c r="BV458" s="289">
        <f t="shared" si="3115"/>
        <v>0</v>
      </c>
      <c r="BW458" s="289">
        <f t="shared" si="3115"/>
        <v>0</v>
      </c>
      <c r="BX458" s="289">
        <f t="shared" si="3115"/>
        <v>0</v>
      </c>
      <c r="BY458" s="289">
        <f t="shared" si="3115"/>
        <v>0</v>
      </c>
      <c r="BZ458" s="289">
        <f t="shared" si="3115"/>
        <v>0</v>
      </c>
      <c r="CA458" s="289">
        <f t="shared" si="3115"/>
        <v>0</v>
      </c>
      <c r="CB458" s="289">
        <f t="shared" si="3115"/>
        <v>0</v>
      </c>
      <c r="CC458" s="289">
        <f t="shared" si="3115"/>
        <v>0</v>
      </c>
      <c r="CD458" s="289">
        <f t="shared" si="3115"/>
        <v>0</v>
      </c>
      <c r="CE458" s="289">
        <f t="shared" si="3115"/>
        <v>0</v>
      </c>
      <c r="CF458" s="289">
        <f t="shared" si="3115"/>
        <v>0</v>
      </c>
      <c r="CG458" s="289">
        <f t="shared" si="3115"/>
        <v>0</v>
      </c>
      <c r="CH458" s="289">
        <f t="shared" si="3115"/>
        <v>0</v>
      </c>
      <c r="CI458" s="289">
        <f t="shared" si="3115"/>
        <v>0</v>
      </c>
      <c r="CJ458" s="289">
        <f t="shared" si="3115"/>
        <v>0</v>
      </c>
      <c r="CK458" s="289">
        <f t="shared" si="3115"/>
        <v>0</v>
      </c>
      <c r="CL458" s="289">
        <f t="shared" si="3115"/>
        <v>0</v>
      </c>
      <c r="CM458" s="289">
        <f t="shared" si="3115"/>
        <v>0</v>
      </c>
      <c r="CN458" s="289">
        <f t="shared" si="3115"/>
        <v>0</v>
      </c>
      <c r="CO458" s="289">
        <f t="shared" si="3115"/>
        <v>0</v>
      </c>
    </row>
    <row r="459" spans="1:93">
      <c r="B459" s="556"/>
      <c r="C459" s="556">
        <f t="shared" si="3070"/>
        <v>30</v>
      </c>
      <c r="D459" s="632">
        <f t="shared" si="3067"/>
        <v>-0.04</v>
      </c>
      <c r="E459" s="632"/>
      <c r="F459" s="632"/>
      <c r="G459" s="632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>
        <f>IF((AL425-$AK425)&gt;$D426,0,$D459*(AL429))</f>
        <v>-5.44</v>
      </c>
      <c r="AM459" s="17">
        <f t="shared" ref="AM459:CO459" si="3116">IF((AM425-$AK425)&gt;$D426,0,$D459*(AM429))</f>
        <v>-5.44</v>
      </c>
      <c r="AN459" s="17">
        <f t="shared" si="3116"/>
        <v>-5.48</v>
      </c>
      <c r="AO459" s="17">
        <f t="shared" si="3116"/>
        <v>-5.48</v>
      </c>
      <c r="AP459" s="17">
        <f t="shared" si="3116"/>
        <v>-5.48</v>
      </c>
      <c r="AQ459" s="17">
        <f t="shared" si="3116"/>
        <v>-5.5200000000000005</v>
      </c>
      <c r="AR459" s="17">
        <f t="shared" si="3116"/>
        <v>-5.5200000000000005</v>
      </c>
      <c r="AS459" s="17">
        <f t="shared" si="3116"/>
        <v>-5.5200000000000005</v>
      </c>
      <c r="AT459" s="17">
        <f t="shared" si="3116"/>
        <v>-5.5600000000000005</v>
      </c>
      <c r="AU459" s="17">
        <f t="shared" si="3116"/>
        <v>-5.5600000000000005</v>
      </c>
      <c r="AV459" s="17">
        <f t="shared" si="3116"/>
        <v>-5.5600000000000005</v>
      </c>
      <c r="AW459" s="17">
        <f t="shared" si="3116"/>
        <v>-5.6000000000000005</v>
      </c>
      <c r="AX459" s="17">
        <f t="shared" si="3116"/>
        <v>-5.6000000000000005</v>
      </c>
      <c r="AY459" s="17">
        <f t="shared" si="3116"/>
        <v>-5.6000000000000005</v>
      </c>
      <c r="AZ459" s="17">
        <f t="shared" si="3116"/>
        <v>-5.64</v>
      </c>
      <c r="BA459" s="17">
        <f t="shared" si="3116"/>
        <v>-5.64</v>
      </c>
      <c r="BB459" s="17">
        <f t="shared" si="3116"/>
        <v>-5.64</v>
      </c>
      <c r="BC459" s="17">
        <f t="shared" si="3116"/>
        <v>-5.68</v>
      </c>
      <c r="BD459" s="17">
        <f t="shared" si="3116"/>
        <v>-5.68</v>
      </c>
      <c r="BE459" s="17">
        <f t="shared" si="3116"/>
        <v>-5.72</v>
      </c>
      <c r="BF459" s="17">
        <f t="shared" si="3116"/>
        <v>-5.72</v>
      </c>
      <c r="BG459" s="17">
        <f t="shared" si="3116"/>
        <v>-5.72</v>
      </c>
      <c r="BH459" s="17">
        <f t="shared" si="3116"/>
        <v>-5.76</v>
      </c>
      <c r="BI459" s="17">
        <f t="shared" si="3116"/>
        <v>-5.76</v>
      </c>
      <c r="BJ459" s="17">
        <f t="shared" si="3116"/>
        <v>-5.76</v>
      </c>
      <c r="BK459" s="17">
        <f t="shared" si="3116"/>
        <v>0</v>
      </c>
      <c r="BL459" s="17">
        <f t="shared" si="3116"/>
        <v>0</v>
      </c>
      <c r="BM459" s="17">
        <f t="shared" si="3116"/>
        <v>0</v>
      </c>
      <c r="BN459" s="17">
        <f t="shared" si="3116"/>
        <v>0</v>
      </c>
      <c r="BO459" s="17">
        <f t="shared" si="3116"/>
        <v>0</v>
      </c>
      <c r="BP459" s="17">
        <f t="shared" si="3116"/>
        <v>0</v>
      </c>
      <c r="BQ459" s="17">
        <f t="shared" si="3116"/>
        <v>0</v>
      </c>
      <c r="BR459" s="17">
        <f t="shared" si="3116"/>
        <v>0</v>
      </c>
      <c r="BS459" s="17">
        <f t="shared" si="3116"/>
        <v>0</v>
      </c>
      <c r="BT459" s="17">
        <f t="shared" si="3116"/>
        <v>0</v>
      </c>
      <c r="BU459" s="17">
        <f t="shared" si="3116"/>
        <v>0</v>
      </c>
      <c r="BV459" s="17">
        <f t="shared" si="3116"/>
        <v>0</v>
      </c>
      <c r="BW459" s="17">
        <f t="shared" si="3116"/>
        <v>0</v>
      </c>
      <c r="BX459" s="17">
        <f t="shared" si="3116"/>
        <v>0</v>
      </c>
      <c r="BY459" s="17">
        <f t="shared" si="3116"/>
        <v>0</v>
      </c>
      <c r="BZ459" s="17">
        <f t="shared" si="3116"/>
        <v>0</v>
      </c>
      <c r="CA459" s="17">
        <f t="shared" si="3116"/>
        <v>0</v>
      </c>
      <c r="CB459" s="17">
        <f t="shared" si="3116"/>
        <v>0</v>
      </c>
      <c r="CC459" s="17">
        <f t="shared" si="3116"/>
        <v>0</v>
      </c>
      <c r="CD459" s="17">
        <f t="shared" si="3116"/>
        <v>0</v>
      </c>
      <c r="CE459" s="17">
        <f t="shared" si="3116"/>
        <v>0</v>
      </c>
      <c r="CF459" s="17">
        <f t="shared" si="3116"/>
        <v>0</v>
      </c>
      <c r="CG459" s="17">
        <f t="shared" si="3116"/>
        <v>0</v>
      </c>
      <c r="CH459" s="17">
        <f t="shared" si="3116"/>
        <v>0</v>
      </c>
      <c r="CI459" s="17">
        <f t="shared" si="3116"/>
        <v>0</v>
      </c>
      <c r="CJ459" s="17">
        <f t="shared" si="3116"/>
        <v>0</v>
      </c>
      <c r="CK459" s="17">
        <f t="shared" si="3116"/>
        <v>0</v>
      </c>
      <c r="CL459" s="17">
        <f t="shared" si="3116"/>
        <v>0</v>
      </c>
      <c r="CM459" s="17">
        <f t="shared" si="3116"/>
        <v>0</v>
      </c>
      <c r="CN459" s="17">
        <f t="shared" si="3116"/>
        <v>0</v>
      </c>
      <c r="CO459" s="17">
        <f t="shared" si="3116"/>
        <v>0</v>
      </c>
    </row>
    <row r="460" spans="1:93">
      <c r="B460" s="556"/>
      <c r="C460" s="556">
        <f t="shared" si="3070"/>
        <v>31</v>
      </c>
      <c r="D460" s="632">
        <f t="shared" si="3067"/>
        <v>-0.04</v>
      </c>
      <c r="E460" s="632"/>
      <c r="F460" s="632"/>
      <c r="G460" s="632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>
        <f>IF((AM425-$AL425)&gt;$D426,0,$D460*(AM429))</f>
        <v>-5.44</v>
      </c>
      <c r="AN460" s="17">
        <f t="shared" ref="AN460:CO460" si="3117">IF((AN425-$AL425)&gt;$D426,0,$D460*(AN429))</f>
        <v>-5.48</v>
      </c>
      <c r="AO460" s="17">
        <f t="shared" si="3117"/>
        <v>-5.48</v>
      </c>
      <c r="AP460" s="17">
        <f t="shared" si="3117"/>
        <v>-5.48</v>
      </c>
      <c r="AQ460" s="17">
        <f t="shared" si="3117"/>
        <v>-5.5200000000000005</v>
      </c>
      <c r="AR460" s="17">
        <f t="shared" si="3117"/>
        <v>-5.5200000000000005</v>
      </c>
      <c r="AS460" s="17">
        <f t="shared" si="3117"/>
        <v>-5.5200000000000005</v>
      </c>
      <c r="AT460" s="17">
        <f t="shared" si="3117"/>
        <v>-5.5600000000000005</v>
      </c>
      <c r="AU460" s="17">
        <f t="shared" si="3117"/>
        <v>-5.5600000000000005</v>
      </c>
      <c r="AV460" s="17">
        <f t="shared" si="3117"/>
        <v>-5.5600000000000005</v>
      </c>
      <c r="AW460" s="17">
        <f t="shared" si="3117"/>
        <v>-5.6000000000000005</v>
      </c>
      <c r="AX460" s="17">
        <f t="shared" si="3117"/>
        <v>-5.6000000000000005</v>
      </c>
      <c r="AY460" s="17">
        <f t="shared" si="3117"/>
        <v>-5.6000000000000005</v>
      </c>
      <c r="AZ460" s="17">
        <f t="shared" si="3117"/>
        <v>-5.64</v>
      </c>
      <c r="BA460" s="17">
        <f t="shared" si="3117"/>
        <v>-5.64</v>
      </c>
      <c r="BB460" s="17">
        <f t="shared" si="3117"/>
        <v>-5.64</v>
      </c>
      <c r="BC460" s="17">
        <f t="shared" si="3117"/>
        <v>-5.68</v>
      </c>
      <c r="BD460" s="17">
        <f t="shared" si="3117"/>
        <v>-5.68</v>
      </c>
      <c r="BE460" s="17">
        <f t="shared" si="3117"/>
        <v>-5.72</v>
      </c>
      <c r="BF460" s="17">
        <f t="shared" si="3117"/>
        <v>-5.72</v>
      </c>
      <c r="BG460" s="17">
        <f t="shared" si="3117"/>
        <v>-5.72</v>
      </c>
      <c r="BH460" s="17">
        <f t="shared" si="3117"/>
        <v>-5.76</v>
      </c>
      <c r="BI460" s="17">
        <f t="shared" si="3117"/>
        <v>-5.76</v>
      </c>
      <c r="BJ460" s="17">
        <f t="shared" si="3117"/>
        <v>-5.76</v>
      </c>
      <c r="BK460" s="17">
        <f t="shared" si="3117"/>
        <v>-5.8</v>
      </c>
      <c r="BL460" s="17">
        <f t="shared" si="3117"/>
        <v>0</v>
      </c>
      <c r="BM460" s="17">
        <f t="shared" si="3117"/>
        <v>0</v>
      </c>
      <c r="BN460" s="17">
        <f t="shared" si="3117"/>
        <v>0</v>
      </c>
      <c r="BO460" s="17">
        <f t="shared" si="3117"/>
        <v>0</v>
      </c>
      <c r="BP460" s="17">
        <f t="shared" si="3117"/>
        <v>0</v>
      </c>
      <c r="BQ460" s="17">
        <f t="shared" si="3117"/>
        <v>0</v>
      </c>
      <c r="BR460" s="17">
        <f t="shared" si="3117"/>
        <v>0</v>
      </c>
      <c r="BS460" s="17">
        <f t="shared" si="3117"/>
        <v>0</v>
      </c>
      <c r="BT460" s="17">
        <f t="shared" si="3117"/>
        <v>0</v>
      </c>
      <c r="BU460" s="17">
        <f t="shared" si="3117"/>
        <v>0</v>
      </c>
      <c r="BV460" s="17">
        <f t="shared" si="3117"/>
        <v>0</v>
      </c>
      <c r="BW460" s="17">
        <f t="shared" si="3117"/>
        <v>0</v>
      </c>
      <c r="BX460" s="17">
        <f t="shared" si="3117"/>
        <v>0</v>
      </c>
      <c r="BY460" s="17">
        <f t="shared" si="3117"/>
        <v>0</v>
      </c>
      <c r="BZ460" s="17">
        <f t="shared" si="3117"/>
        <v>0</v>
      </c>
      <c r="CA460" s="17">
        <f t="shared" si="3117"/>
        <v>0</v>
      </c>
      <c r="CB460" s="17">
        <f t="shared" si="3117"/>
        <v>0</v>
      </c>
      <c r="CC460" s="17">
        <f t="shared" si="3117"/>
        <v>0</v>
      </c>
      <c r="CD460" s="17">
        <f t="shared" si="3117"/>
        <v>0</v>
      </c>
      <c r="CE460" s="17">
        <f t="shared" si="3117"/>
        <v>0</v>
      </c>
      <c r="CF460" s="17">
        <f t="shared" si="3117"/>
        <v>0</v>
      </c>
      <c r="CG460" s="17">
        <f t="shared" si="3117"/>
        <v>0</v>
      </c>
      <c r="CH460" s="17">
        <f t="shared" si="3117"/>
        <v>0</v>
      </c>
      <c r="CI460" s="17">
        <f t="shared" si="3117"/>
        <v>0</v>
      </c>
      <c r="CJ460" s="17">
        <f t="shared" si="3117"/>
        <v>0</v>
      </c>
      <c r="CK460" s="17">
        <f t="shared" si="3117"/>
        <v>0</v>
      </c>
      <c r="CL460" s="17">
        <f t="shared" si="3117"/>
        <v>0</v>
      </c>
      <c r="CM460" s="17">
        <f t="shared" si="3117"/>
        <v>0</v>
      </c>
      <c r="CN460" s="17">
        <f t="shared" si="3117"/>
        <v>0</v>
      </c>
      <c r="CO460" s="17">
        <f t="shared" si="3117"/>
        <v>0</v>
      </c>
    </row>
    <row r="461" spans="1:93">
      <c r="B461" s="556"/>
      <c r="C461" s="556">
        <f t="shared" si="3070"/>
        <v>32</v>
      </c>
      <c r="D461" s="632">
        <f t="shared" si="3067"/>
        <v>-0.04</v>
      </c>
      <c r="E461" s="632"/>
      <c r="F461" s="632"/>
      <c r="G461" s="632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>
        <f>IF((AN425-$AM425)&gt;$D426,0,$D461*(AN429))</f>
        <v>-5.48</v>
      </c>
      <c r="AO461" s="17">
        <f t="shared" ref="AO461:CO461" si="3118">IF((AO425-$AM425)&gt;$D426,0,$D461*(AO429))</f>
        <v>-5.48</v>
      </c>
      <c r="AP461" s="17">
        <f t="shared" si="3118"/>
        <v>-5.48</v>
      </c>
      <c r="AQ461" s="17">
        <f t="shared" si="3118"/>
        <v>-5.5200000000000005</v>
      </c>
      <c r="AR461" s="17">
        <f t="shared" si="3118"/>
        <v>-5.5200000000000005</v>
      </c>
      <c r="AS461" s="17">
        <f t="shared" si="3118"/>
        <v>-5.5200000000000005</v>
      </c>
      <c r="AT461" s="17">
        <f t="shared" si="3118"/>
        <v>-5.5600000000000005</v>
      </c>
      <c r="AU461" s="17">
        <f t="shared" si="3118"/>
        <v>-5.5600000000000005</v>
      </c>
      <c r="AV461" s="17">
        <f t="shared" si="3118"/>
        <v>-5.5600000000000005</v>
      </c>
      <c r="AW461" s="17">
        <f t="shared" si="3118"/>
        <v>-5.6000000000000005</v>
      </c>
      <c r="AX461" s="17">
        <f t="shared" si="3118"/>
        <v>-5.6000000000000005</v>
      </c>
      <c r="AY461" s="17">
        <f t="shared" si="3118"/>
        <v>-5.6000000000000005</v>
      </c>
      <c r="AZ461" s="17">
        <f t="shared" si="3118"/>
        <v>-5.64</v>
      </c>
      <c r="BA461" s="17">
        <f t="shared" si="3118"/>
        <v>-5.64</v>
      </c>
      <c r="BB461" s="17">
        <f t="shared" si="3118"/>
        <v>-5.64</v>
      </c>
      <c r="BC461" s="17">
        <f t="shared" si="3118"/>
        <v>-5.68</v>
      </c>
      <c r="BD461" s="17">
        <f t="shared" si="3118"/>
        <v>-5.68</v>
      </c>
      <c r="BE461" s="17">
        <f t="shared" si="3118"/>
        <v>-5.72</v>
      </c>
      <c r="BF461" s="17">
        <f t="shared" si="3118"/>
        <v>-5.72</v>
      </c>
      <c r="BG461" s="17">
        <f t="shared" si="3118"/>
        <v>-5.72</v>
      </c>
      <c r="BH461" s="17">
        <f t="shared" si="3118"/>
        <v>-5.76</v>
      </c>
      <c r="BI461" s="17">
        <f t="shared" si="3118"/>
        <v>-5.76</v>
      </c>
      <c r="BJ461" s="17">
        <f t="shared" si="3118"/>
        <v>-5.76</v>
      </c>
      <c r="BK461" s="17">
        <f t="shared" si="3118"/>
        <v>-5.8</v>
      </c>
      <c r="BL461" s="17">
        <f t="shared" si="3118"/>
        <v>-5.8</v>
      </c>
      <c r="BM461" s="17">
        <f t="shared" si="3118"/>
        <v>0</v>
      </c>
      <c r="BN461" s="17">
        <f t="shared" si="3118"/>
        <v>0</v>
      </c>
      <c r="BO461" s="17">
        <f t="shared" si="3118"/>
        <v>0</v>
      </c>
      <c r="BP461" s="17">
        <f t="shared" si="3118"/>
        <v>0</v>
      </c>
      <c r="BQ461" s="17">
        <f t="shared" si="3118"/>
        <v>0</v>
      </c>
      <c r="BR461" s="17">
        <f t="shared" si="3118"/>
        <v>0</v>
      </c>
      <c r="BS461" s="17">
        <f t="shared" si="3118"/>
        <v>0</v>
      </c>
      <c r="BT461" s="17">
        <f t="shared" si="3118"/>
        <v>0</v>
      </c>
      <c r="BU461" s="17">
        <f t="shared" si="3118"/>
        <v>0</v>
      </c>
      <c r="BV461" s="17">
        <f t="shared" si="3118"/>
        <v>0</v>
      </c>
      <c r="BW461" s="17">
        <f t="shared" si="3118"/>
        <v>0</v>
      </c>
      <c r="BX461" s="17">
        <f t="shared" si="3118"/>
        <v>0</v>
      </c>
      <c r="BY461" s="17">
        <f t="shared" si="3118"/>
        <v>0</v>
      </c>
      <c r="BZ461" s="17">
        <f t="shared" si="3118"/>
        <v>0</v>
      </c>
      <c r="CA461" s="17">
        <f t="shared" si="3118"/>
        <v>0</v>
      </c>
      <c r="CB461" s="17">
        <f t="shared" si="3118"/>
        <v>0</v>
      </c>
      <c r="CC461" s="17">
        <f t="shared" si="3118"/>
        <v>0</v>
      </c>
      <c r="CD461" s="17">
        <f t="shared" si="3118"/>
        <v>0</v>
      </c>
      <c r="CE461" s="17">
        <f t="shared" si="3118"/>
        <v>0</v>
      </c>
      <c r="CF461" s="17">
        <f t="shared" si="3118"/>
        <v>0</v>
      </c>
      <c r="CG461" s="17">
        <f t="shared" si="3118"/>
        <v>0</v>
      </c>
      <c r="CH461" s="17">
        <f t="shared" si="3118"/>
        <v>0</v>
      </c>
      <c r="CI461" s="17">
        <f t="shared" si="3118"/>
        <v>0</v>
      </c>
      <c r="CJ461" s="17">
        <f t="shared" si="3118"/>
        <v>0</v>
      </c>
      <c r="CK461" s="17">
        <f t="shared" si="3118"/>
        <v>0</v>
      </c>
      <c r="CL461" s="17">
        <f t="shared" si="3118"/>
        <v>0</v>
      </c>
      <c r="CM461" s="17">
        <f t="shared" si="3118"/>
        <v>0</v>
      </c>
      <c r="CN461" s="17">
        <f t="shared" si="3118"/>
        <v>0</v>
      </c>
      <c r="CO461" s="17">
        <f t="shared" si="3118"/>
        <v>0</v>
      </c>
    </row>
    <row r="462" spans="1:93">
      <c r="B462" s="556"/>
      <c r="C462" s="556">
        <f t="shared" si="3070"/>
        <v>33</v>
      </c>
      <c r="D462" s="632">
        <f t="shared" si="3067"/>
        <v>-0.04</v>
      </c>
      <c r="E462" s="632"/>
      <c r="F462" s="632"/>
      <c r="G462" s="632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641"/>
      <c r="AO462" s="17">
        <f>IF((AO425-$AN425)&gt;$D426,0,$D462*(AO429))</f>
        <v>-5.48</v>
      </c>
      <c r="AP462" s="17">
        <f t="shared" ref="AP462:CO462" si="3119">IF((AP425-$AN425)&gt;$D426,0,$D462*(AP429))</f>
        <v>-5.48</v>
      </c>
      <c r="AQ462" s="17">
        <f t="shared" si="3119"/>
        <v>-5.5200000000000005</v>
      </c>
      <c r="AR462" s="17">
        <f t="shared" si="3119"/>
        <v>-5.5200000000000005</v>
      </c>
      <c r="AS462" s="17">
        <f t="shared" si="3119"/>
        <v>-5.5200000000000005</v>
      </c>
      <c r="AT462" s="17">
        <f t="shared" si="3119"/>
        <v>-5.5600000000000005</v>
      </c>
      <c r="AU462" s="17">
        <f t="shared" si="3119"/>
        <v>-5.5600000000000005</v>
      </c>
      <c r="AV462" s="17">
        <f t="shared" si="3119"/>
        <v>-5.5600000000000005</v>
      </c>
      <c r="AW462" s="17">
        <f t="shared" si="3119"/>
        <v>-5.6000000000000005</v>
      </c>
      <c r="AX462" s="17">
        <f t="shared" si="3119"/>
        <v>-5.6000000000000005</v>
      </c>
      <c r="AY462" s="17">
        <f t="shared" si="3119"/>
        <v>-5.6000000000000005</v>
      </c>
      <c r="AZ462" s="17">
        <f t="shared" si="3119"/>
        <v>-5.64</v>
      </c>
      <c r="BA462" s="17">
        <f t="shared" si="3119"/>
        <v>-5.64</v>
      </c>
      <c r="BB462" s="17">
        <f t="shared" si="3119"/>
        <v>-5.64</v>
      </c>
      <c r="BC462" s="17">
        <f t="shared" si="3119"/>
        <v>-5.68</v>
      </c>
      <c r="BD462" s="17">
        <f t="shared" si="3119"/>
        <v>-5.68</v>
      </c>
      <c r="BE462" s="17">
        <f t="shared" si="3119"/>
        <v>-5.72</v>
      </c>
      <c r="BF462" s="17">
        <f t="shared" si="3119"/>
        <v>-5.72</v>
      </c>
      <c r="BG462" s="17">
        <f t="shared" si="3119"/>
        <v>-5.72</v>
      </c>
      <c r="BH462" s="17">
        <f t="shared" si="3119"/>
        <v>-5.76</v>
      </c>
      <c r="BI462" s="17">
        <f t="shared" si="3119"/>
        <v>-5.76</v>
      </c>
      <c r="BJ462" s="17">
        <f t="shared" si="3119"/>
        <v>-5.76</v>
      </c>
      <c r="BK462" s="17">
        <f t="shared" si="3119"/>
        <v>-5.8</v>
      </c>
      <c r="BL462" s="17">
        <f t="shared" si="3119"/>
        <v>-5.8</v>
      </c>
      <c r="BM462" s="17">
        <f t="shared" si="3119"/>
        <v>-5.8</v>
      </c>
      <c r="BN462" s="17">
        <f t="shared" si="3119"/>
        <v>0</v>
      </c>
      <c r="BO462" s="17">
        <f t="shared" si="3119"/>
        <v>0</v>
      </c>
      <c r="BP462" s="17">
        <f t="shared" si="3119"/>
        <v>0</v>
      </c>
      <c r="BQ462" s="17">
        <f t="shared" si="3119"/>
        <v>0</v>
      </c>
      <c r="BR462" s="17">
        <f t="shared" si="3119"/>
        <v>0</v>
      </c>
      <c r="BS462" s="17">
        <f t="shared" si="3119"/>
        <v>0</v>
      </c>
      <c r="BT462" s="17">
        <f t="shared" si="3119"/>
        <v>0</v>
      </c>
      <c r="BU462" s="17">
        <f t="shared" si="3119"/>
        <v>0</v>
      </c>
      <c r="BV462" s="17">
        <f t="shared" si="3119"/>
        <v>0</v>
      </c>
      <c r="BW462" s="17">
        <f t="shared" si="3119"/>
        <v>0</v>
      </c>
      <c r="BX462" s="17">
        <f t="shared" si="3119"/>
        <v>0</v>
      </c>
      <c r="BY462" s="17">
        <f t="shared" si="3119"/>
        <v>0</v>
      </c>
      <c r="BZ462" s="17">
        <f t="shared" si="3119"/>
        <v>0</v>
      </c>
      <c r="CA462" s="17">
        <f t="shared" si="3119"/>
        <v>0</v>
      </c>
      <c r="CB462" s="17">
        <f t="shared" si="3119"/>
        <v>0</v>
      </c>
      <c r="CC462" s="17">
        <f t="shared" si="3119"/>
        <v>0</v>
      </c>
      <c r="CD462" s="17">
        <f t="shared" si="3119"/>
        <v>0</v>
      </c>
      <c r="CE462" s="17">
        <f t="shared" si="3119"/>
        <v>0</v>
      </c>
      <c r="CF462" s="17">
        <f t="shared" si="3119"/>
        <v>0</v>
      </c>
      <c r="CG462" s="17">
        <f t="shared" si="3119"/>
        <v>0</v>
      </c>
      <c r="CH462" s="17">
        <f t="shared" si="3119"/>
        <v>0</v>
      </c>
      <c r="CI462" s="17">
        <f t="shared" si="3119"/>
        <v>0</v>
      </c>
      <c r="CJ462" s="17">
        <f t="shared" si="3119"/>
        <v>0</v>
      </c>
      <c r="CK462" s="17">
        <f t="shared" si="3119"/>
        <v>0</v>
      </c>
      <c r="CL462" s="17">
        <f t="shared" si="3119"/>
        <v>0</v>
      </c>
      <c r="CM462" s="17">
        <f t="shared" si="3119"/>
        <v>0</v>
      </c>
      <c r="CN462" s="17">
        <f t="shared" si="3119"/>
        <v>0</v>
      </c>
      <c r="CO462" s="17">
        <f t="shared" si="3119"/>
        <v>0</v>
      </c>
    </row>
    <row r="463" spans="1:93">
      <c r="B463" s="556"/>
      <c r="C463" s="556">
        <f t="shared" si="3070"/>
        <v>34</v>
      </c>
      <c r="D463" s="632">
        <f t="shared" si="3067"/>
        <v>-0.04</v>
      </c>
      <c r="E463" s="632"/>
      <c r="F463" s="632"/>
      <c r="G463" s="632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>
        <f>IF((AP425-$AO425)&gt;$D426,0,$D463*(AP429))</f>
        <v>-5.48</v>
      </c>
      <c r="AQ463" s="17">
        <f t="shared" ref="AQ463:CO463" si="3120">IF((AQ425-$AO425)&gt;$D426,0,$D463*(AQ429))</f>
        <v>-5.5200000000000005</v>
      </c>
      <c r="AR463" s="17">
        <f t="shared" si="3120"/>
        <v>-5.5200000000000005</v>
      </c>
      <c r="AS463" s="17">
        <f t="shared" si="3120"/>
        <v>-5.5200000000000005</v>
      </c>
      <c r="AT463" s="17">
        <f t="shared" si="3120"/>
        <v>-5.5600000000000005</v>
      </c>
      <c r="AU463" s="17">
        <f t="shared" si="3120"/>
        <v>-5.5600000000000005</v>
      </c>
      <c r="AV463" s="17">
        <f t="shared" si="3120"/>
        <v>-5.5600000000000005</v>
      </c>
      <c r="AW463" s="17">
        <f t="shared" si="3120"/>
        <v>-5.6000000000000005</v>
      </c>
      <c r="AX463" s="17">
        <f t="shared" si="3120"/>
        <v>-5.6000000000000005</v>
      </c>
      <c r="AY463" s="17">
        <f t="shared" si="3120"/>
        <v>-5.6000000000000005</v>
      </c>
      <c r="AZ463" s="17">
        <f t="shared" si="3120"/>
        <v>-5.64</v>
      </c>
      <c r="BA463" s="17">
        <f t="shared" si="3120"/>
        <v>-5.64</v>
      </c>
      <c r="BB463" s="17">
        <f t="shared" si="3120"/>
        <v>-5.64</v>
      </c>
      <c r="BC463" s="17">
        <f t="shared" si="3120"/>
        <v>-5.68</v>
      </c>
      <c r="BD463" s="17">
        <f t="shared" si="3120"/>
        <v>-5.68</v>
      </c>
      <c r="BE463" s="17">
        <f t="shared" si="3120"/>
        <v>-5.72</v>
      </c>
      <c r="BF463" s="17">
        <f t="shared" si="3120"/>
        <v>-5.72</v>
      </c>
      <c r="BG463" s="17">
        <f t="shared" si="3120"/>
        <v>-5.72</v>
      </c>
      <c r="BH463" s="17">
        <f t="shared" si="3120"/>
        <v>-5.76</v>
      </c>
      <c r="BI463" s="17">
        <f t="shared" si="3120"/>
        <v>-5.76</v>
      </c>
      <c r="BJ463" s="17">
        <f t="shared" si="3120"/>
        <v>-5.76</v>
      </c>
      <c r="BK463" s="17">
        <f t="shared" si="3120"/>
        <v>-5.8</v>
      </c>
      <c r="BL463" s="17">
        <f t="shared" si="3120"/>
        <v>-5.8</v>
      </c>
      <c r="BM463" s="17">
        <f t="shared" si="3120"/>
        <v>-5.8</v>
      </c>
      <c r="BN463" s="17">
        <f t="shared" si="3120"/>
        <v>-5.84</v>
      </c>
      <c r="BO463" s="17">
        <f t="shared" si="3120"/>
        <v>0</v>
      </c>
      <c r="BP463" s="17">
        <f t="shared" si="3120"/>
        <v>0</v>
      </c>
      <c r="BQ463" s="17">
        <f t="shared" si="3120"/>
        <v>0</v>
      </c>
      <c r="BR463" s="17">
        <f t="shared" si="3120"/>
        <v>0</v>
      </c>
      <c r="BS463" s="17">
        <f t="shared" si="3120"/>
        <v>0</v>
      </c>
      <c r="BT463" s="17">
        <f t="shared" si="3120"/>
        <v>0</v>
      </c>
      <c r="BU463" s="17">
        <f t="shared" si="3120"/>
        <v>0</v>
      </c>
      <c r="BV463" s="17">
        <f t="shared" si="3120"/>
        <v>0</v>
      </c>
      <c r="BW463" s="17">
        <f t="shared" si="3120"/>
        <v>0</v>
      </c>
      <c r="BX463" s="17">
        <f t="shared" si="3120"/>
        <v>0</v>
      </c>
      <c r="BY463" s="17">
        <f t="shared" si="3120"/>
        <v>0</v>
      </c>
      <c r="BZ463" s="17">
        <f t="shared" si="3120"/>
        <v>0</v>
      </c>
      <c r="CA463" s="17">
        <f t="shared" si="3120"/>
        <v>0</v>
      </c>
      <c r="CB463" s="17">
        <f t="shared" si="3120"/>
        <v>0</v>
      </c>
      <c r="CC463" s="17">
        <f t="shared" si="3120"/>
        <v>0</v>
      </c>
      <c r="CD463" s="17">
        <f t="shared" si="3120"/>
        <v>0</v>
      </c>
      <c r="CE463" s="17">
        <f t="shared" si="3120"/>
        <v>0</v>
      </c>
      <c r="CF463" s="17">
        <f t="shared" si="3120"/>
        <v>0</v>
      </c>
      <c r="CG463" s="17">
        <f t="shared" si="3120"/>
        <v>0</v>
      </c>
      <c r="CH463" s="17">
        <f t="shared" si="3120"/>
        <v>0</v>
      </c>
      <c r="CI463" s="17">
        <f t="shared" si="3120"/>
        <v>0</v>
      </c>
      <c r="CJ463" s="17">
        <f t="shared" si="3120"/>
        <v>0</v>
      </c>
      <c r="CK463" s="17">
        <f t="shared" si="3120"/>
        <v>0</v>
      </c>
      <c r="CL463" s="17">
        <f t="shared" si="3120"/>
        <v>0</v>
      </c>
      <c r="CM463" s="17">
        <f t="shared" si="3120"/>
        <v>0</v>
      </c>
      <c r="CN463" s="17">
        <f t="shared" si="3120"/>
        <v>0</v>
      </c>
      <c r="CO463" s="17">
        <f t="shared" si="3120"/>
        <v>0</v>
      </c>
    </row>
    <row r="464" spans="1:93">
      <c r="B464" s="556"/>
      <c r="C464" s="556">
        <f t="shared" si="3070"/>
        <v>35</v>
      </c>
      <c r="D464" s="632">
        <f t="shared" si="3067"/>
        <v>-0.04</v>
      </c>
      <c r="E464" s="632"/>
      <c r="F464" s="632"/>
      <c r="G464" s="632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>
        <f>IF((AQ425-$AP425)&gt;$D426,0,$D464*(AQ429))</f>
        <v>-5.5200000000000005</v>
      </c>
      <c r="AR464" s="17">
        <f t="shared" ref="AR464:CO464" si="3121">IF((AR425-$AP425)&gt;$D426,0,$D464*(AR429))</f>
        <v>-5.5200000000000005</v>
      </c>
      <c r="AS464" s="17">
        <f t="shared" si="3121"/>
        <v>-5.5200000000000005</v>
      </c>
      <c r="AT464" s="17">
        <f t="shared" si="3121"/>
        <v>-5.5600000000000005</v>
      </c>
      <c r="AU464" s="17">
        <f t="shared" si="3121"/>
        <v>-5.5600000000000005</v>
      </c>
      <c r="AV464" s="17">
        <f t="shared" si="3121"/>
        <v>-5.5600000000000005</v>
      </c>
      <c r="AW464" s="17">
        <f t="shared" si="3121"/>
        <v>-5.6000000000000005</v>
      </c>
      <c r="AX464" s="17">
        <f t="shared" si="3121"/>
        <v>-5.6000000000000005</v>
      </c>
      <c r="AY464" s="17">
        <f t="shared" si="3121"/>
        <v>-5.6000000000000005</v>
      </c>
      <c r="AZ464" s="17">
        <f t="shared" si="3121"/>
        <v>-5.64</v>
      </c>
      <c r="BA464" s="17">
        <f t="shared" si="3121"/>
        <v>-5.64</v>
      </c>
      <c r="BB464" s="17">
        <f t="shared" si="3121"/>
        <v>-5.64</v>
      </c>
      <c r="BC464" s="17">
        <f t="shared" si="3121"/>
        <v>-5.68</v>
      </c>
      <c r="BD464" s="17">
        <f t="shared" si="3121"/>
        <v>-5.68</v>
      </c>
      <c r="BE464" s="17">
        <f t="shared" si="3121"/>
        <v>-5.72</v>
      </c>
      <c r="BF464" s="17">
        <f t="shared" si="3121"/>
        <v>-5.72</v>
      </c>
      <c r="BG464" s="17">
        <f t="shared" si="3121"/>
        <v>-5.72</v>
      </c>
      <c r="BH464" s="17">
        <f t="shared" si="3121"/>
        <v>-5.76</v>
      </c>
      <c r="BI464" s="17">
        <f t="shared" si="3121"/>
        <v>-5.76</v>
      </c>
      <c r="BJ464" s="17">
        <f t="shared" si="3121"/>
        <v>-5.76</v>
      </c>
      <c r="BK464" s="17">
        <f t="shared" si="3121"/>
        <v>-5.8</v>
      </c>
      <c r="BL464" s="17">
        <f t="shared" si="3121"/>
        <v>-5.8</v>
      </c>
      <c r="BM464" s="17">
        <f t="shared" si="3121"/>
        <v>-5.8</v>
      </c>
      <c r="BN464" s="17">
        <f t="shared" si="3121"/>
        <v>-5.84</v>
      </c>
      <c r="BO464" s="17">
        <f t="shared" si="3121"/>
        <v>-5.84</v>
      </c>
      <c r="BP464" s="17">
        <f t="shared" si="3121"/>
        <v>0</v>
      </c>
      <c r="BQ464" s="17">
        <f t="shared" si="3121"/>
        <v>0</v>
      </c>
      <c r="BR464" s="17">
        <f t="shared" si="3121"/>
        <v>0</v>
      </c>
      <c r="BS464" s="17">
        <f t="shared" si="3121"/>
        <v>0</v>
      </c>
      <c r="BT464" s="17">
        <f t="shared" si="3121"/>
        <v>0</v>
      </c>
      <c r="BU464" s="17">
        <f t="shared" si="3121"/>
        <v>0</v>
      </c>
      <c r="BV464" s="17">
        <f t="shared" si="3121"/>
        <v>0</v>
      </c>
      <c r="BW464" s="17">
        <f t="shared" si="3121"/>
        <v>0</v>
      </c>
      <c r="BX464" s="17">
        <f t="shared" si="3121"/>
        <v>0</v>
      </c>
      <c r="BY464" s="17">
        <f t="shared" si="3121"/>
        <v>0</v>
      </c>
      <c r="BZ464" s="17">
        <f t="shared" si="3121"/>
        <v>0</v>
      </c>
      <c r="CA464" s="17">
        <f t="shared" si="3121"/>
        <v>0</v>
      </c>
      <c r="CB464" s="17">
        <f t="shared" si="3121"/>
        <v>0</v>
      </c>
      <c r="CC464" s="17">
        <f t="shared" si="3121"/>
        <v>0</v>
      </c>
      <c r="CD464" s="17">
        <f t="shared" si="3121"/>
        <v>0</v>
      </c>
      <c r="CE464" s="17">
        <f t="shared" si="3121"/>
        <v>0</v>
      </c>
      <c r="CF464" s="17">
        <f t="shared" si="3121"/>
        <v>0</v>
      </c>
      <c r="CG464" s="17">
        <f t="shared" si="3121"/>
        <v>0</v>
      </c>
      <c r="CH464" s="17">
        <f t="shared" si="3121"/>
        <v>0</v>
      </c>
      <c r="CI464" s="17">
        <f t="shared" si="3121"/>
        <v>0</v>
      </c>
      <c r="CJ464" s="17">
        <f t="shared" si="3121"/>
        <v>0</v>
      </c>
      <c r="CK464" s="17">
        <f t="shared" si="3121"/>
        <v>0</v>
      </c>
      <c r="CL464" s="17">
        <f t="shared" si="3121"/>
        <v>0</v>
      </c>
      <c r="CM464" s="17">
        <f t="shared" si="3121"/>
        <v>0</v>
      </c>
      <c r="CN464" s="17">
        <f t="shared" si="3121"/>
        <v>0</v>
      </c>
      <c r="CO464" s="17">
        <f t="shared" si="3121"/>
        <v>0</v>
      </c>
    </row>
    <row r="465" spans="2:93">
      <c r="B465" s="556"/>
      <c r="C465" s="556">
        <f t="shared" si="3070"/>
        <v>36</v>
      </c>
      <c r="D465" s="632">
        <f t="shared" si="3067"/>
        <v>-0.04</v>
      </c>
      <c r="E465" s="632"/>
      <c r="F465" s="632"/>
      <c r="G465" s="632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>
        <f>IF((AR425-$AQ425)&gt;$D426,0,$D465*(AR429))</f>
        <v>-5.5200000000000005</v>
      </c>
      <c r="AS465" s="17">
        <f t="shared" ref="AS465:CO465" si="3122">IF((AS425-$AQ425)&gt;$D426,0,$D465*(AS429))</f>
        <v>-5.5200000000000005</v>
      </c>
      <c r="AT465" s="17">
        <f t="shared" si="3122"/>
        <v>-5.5600000000000005</v>
      </c>
      <c r="AU465" s="17">
        <f t="shared" si="3122"/>
        <v>-5.5600000000000005</v>
      </c>
      <c r="AV465" s="17">
        <f t="shared" si="3122"/>
        <v>-5.5600000000000005</v>
      </c>
      <c r="AW465" s="17">
        <f t="shared" si="3122"/>
        <v>-5.6000000000000005</v>
      </c>
      <c r="AX465" s="17">
        <f t="shared" si="3122"/>
        <v>-5.6000000000000005</v>
      </c>
      <c r="AY465" s="17">
        <f t="shared" si="3122"/>
        <v>-5.6000000000000005</v>
      </c>
      <c r="AZ465" s="17">
        <f t="shared" si="3122"/>
        <v>-5.64</v>
      </c>
      <c r="BA465" s="17">
        <f t="shared" si="3122"/>
        <v>-5.64</v>
      </c>
      <c r="BB465" s="17">
        <f t="shared" si="3122"/>
        <v>-5.64</v>
      </c>
      <c r="BC465" s="17">
        <f t="shared" si="3122"/>
        <v>-5.68</v>
      </c>
      <c r="BD465" s="17">
        <f t="shared" si="3122"/>
        <v>-5.68</v>
      </c>
      <c r="BE465" s="17">
        <f t="shared" si="3122"/>
        <v>-5.72</v>
      </c>
      <c r="BF465" s="17">
        <f t="shared" si="3122"/>
        <v>-5.72</v>
      </c>
      <c r="BG465" s="17">
        <f t="shared" si="3122"/>
        <v>-5.72</v>
      </c>
      <c r="BH465" s="17">
        <f t="shared" si="3122"/>
        <v>-5.76</v>
      </c>
      <c r="BI465" s="17">
        <f t="shared" si="3122"/>
        <v>-5.76</v>
      </c>
      <c r="BJ465" s="17">
        <f t="shared" si="3122"/>
        <v>-5.76</v>
      </c>
      <c r="BK465" s="17">
        <f t="shared" si="3122"/>
        <v>-5.8</v>
      </c>
      <c r="BL465" s="17">
        <f t="shared" si="3122"/>
        <v>-5.8</v>
      </c>
      <c r="BM465" s="17">
        <f t="shared" si="3122"/>
        <v>-5.8</v>
      </c>
      <c r="BN465" s="17">
        <f t="shared" si="3122"/>
        <v>-5.84</v>
      </c>
      <c r="BO465" s="17">
        <f t="shared" si="3122"/>
        <v>-5.84</v>
      </c>
      <c r="BP465" s="17">
        <f t="shared" si="3122"/>
        <v>-5.88</v>
      </c>
      <c r="BQ465" s="17">
        <f t="shared" si="3122"/>
        <v>0</v>
      </c>
      <c r="BR465" s="17">
        <f t="shared" si="3122"/>
        <v>0</v>
      </c>
      <c r="BS465" s="17">
        <f t="shared" si="3122"/>
        <v>0</v>
      </c>
      <c r="BT465" s="17">
        <f t="shared" si="3122"/>
        <v>0</v>
      </c>
      <c r="BU465" s="17">
        <f t="shared" si="3122"/>
        <v>0</v>
      </c>
      <c r="BV465" s="17">
        <f t="shared" si="3122"/>
        <v>0</v>
      </c>
      <c r="BW465" s="17">
        <f t="shared" si="3122"/>
        <v>0</v>
      </c>
      <c r="BX465" s="17">
        <f t="shared" si="3122"/>
        <v>0</v>
      </c>
      <c r="BY465" s="17">
        <f t="shared" si="3122"/>
        <v>0</v>
      </c>
      <c r="BZ465" s="17">
        <f t="shared" si="3122"/>
        <v>0</v>
      </c>
      <c r="CA465" s="17">
        <f t="shared" si="3122"/>
        <v>0</v>
      </c>
      <c r="CB465" s="17">
        <f t="shared" si="3122"/>
        <v>0</v>
      </c>
      <c r="CC465" s="17">
        <f t="shared" si="3122"/>
        <v>0</v>
      </c>
      <c r="CD465" s="17">
        <f t="shared" si="3122"/>
        <v>0</v>
      </c>
      <c r="CE465" s="17">
        <f t="shared" si="3122"/>
        <v>0</v>
      </c>
      <c r="CF465" s="17">
        <f t="shared" si="3122"/>
        <v>0</v>
      </c>
      <c r="CG465" s="17">
        <f t="shared" si="3122"/>
        <v>0</v>
      </c>
      <c r="CH465" s="17">
        <f t="shared" si="3122"/>
        <v>0</v>
      </c>
      <c r="CI465" s="17">
        <f t="shared" si="3122"/>
        <v>0</v>
      </c>
      <c r="CJ465" s="17">
        <f t="shared" si="3122"/>
        <v>0</v>
      </c>
      <c r="CK465" s="17">
        <f t="shared" si="3122"/>
        <v>0</v>
      </c>
      <c r="CL465" s="17">
        <f t="shared" si="3122"/>
        <v>0</v>
      </c>
      <c r="CM465" s="17">
        <f t="shared" si="3122"/>
        <v>0</v>
      </c>
      <c r="CN465" s="17">
        <f t="shared" si="3122"/>
        <v>0</v>
      </c>
      <c r="CO465" s="17">
        <f t="shared" si="3122"/>
        <v>0</v>
      </c>
    </row>
    <row r="466" spans="2:93">
      <c r="B466" s="556"/>
      <c r="C466" s="556">
        <f t="shared" si="3070"/>
        <v>37</v>
      </c>
      <c r="D466" s="632">
        <f t="shared" si="3067"/>
        <v>-0.04</v>
      </c>
      <c r="E466" s="632"/>
      <c r="F466" s="632"/>
      <c r="G466" s="632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>
        <f>IF((AS425-$AR425)&gt;$D426,0,$D466*(AS429))</f>
        <v>-5.5200000000000005</v>
      </c>
      <c r="AT466" s="17">
        <f t="shared" ref="AT466:CO466" si="3123">IF((AT425-$AR425)&gt;$D426,0,$D466*(AT429))</f>
        <v>-5.5600000000000005</v>
      </c>
      <c r="AU466" s="17">
        <f t="shared" si="3123"/>
        <v>-5.5600000000000005</v>
      </c>
      <c r="AV466" s="17">
        <f t="shared" si="3123"/>
        <v>-5.5600000000000005</v>
      </c>
      <c r="AW466" s="17">
        <f t="shared" si="3123"/>
        <v>-5.6000000000000005</v>
      </c>
      <c r="AX466" s="17">
        <f t="shared" si="3123"/>
        <v>-5.6000000000000005</v>
      </c>
      <c r="AY466" s="17">
        <f t="shared" si="3123"/>
        <v>-5.6000000000000005</v>
      </c>
      <c r="AZ466" s="17">
        <f t="shared" si="3123"/>
        <v>-5.64</v>
      </c>
      <c r="BA466" s="17">
        <f t="shared" si="3123"/>
        <v>-5.64</v>
      </c>
      <c r="BB466" s="17">
        <f t="shared" si="3123"/>
        <v>-5.64</v>
      </c>
      <c r="BC466" s="17">
        <f t="shared" si="3123"/>
        <v>-5.68</v>
      </c>
      <c r="BD466" s="17">
        <f t="shared" si="3123"/>
        <v>-5.68</v>
      </c>
      <c r="BE466" s="17">
        <f t="shared" si="3123"/>
        <v>-5.72</v>
      </c>
      <c r="BF466" s="17">
        <f t="shared" si="3123"/>
        <v>-5.72</v>
      </c>
      <c r="BG466" s="17">
        <f t="shared" si="3123"/>
        <v>-5.72</v>
      </c>
      <c r="BH466" s="17">
        <f t="shared" si="3123"/>
        <v>-5.76</v>
      </c>
      <c r="BI466" s="17">
        <f t="shared" si="3123"/>
        <v>-5.76</v>
      </c>
      <c r="BJ466" s="17">
        <f t="shared" si="3123"/>
        <v>-5.76</v>
      </c>
      <c r="BK466" s="17">
        <f t="shared" si="3123"/>
        <v>-5.8</v>
      </c>
      <c r="BL466" s="17">
        <f t="shared" si="3123"/>
        <v>-5.8</v>
      </c>
      <c r="BM466" s="17">
        <f t="shared" si="3123"/>
        <v>-5.8</v>
      </c>
      <c r="BN466" s="17">
        <f t="shared" si="3123"/>
        <v>-5.84</v>
      </c>
      <c r="BO466" s="17">
        <f t="shared" si="3123"/>
        <v>-5.84</v>
      </c>
      <c r="BP466" s="17">
        <f t="shared" si="3123"/>
        <v>-5.88</v>
      </c>
      <c r="BQ466" s="17">
        <f t="shared" si="3123"/>
        <v>-5.88</v>
      </c>
      <c r="BR466" s="17">
        <f t="shared" si="3123"/>
        <v>0</v>
      </c>
      <c r="BS466" s="17">
        <f t="shared" si="3123"/>
        <v>0</v>
      </c>
      <c r="BT466" s="17">
        <f t="shared" si="3123"/>
        <v>0</v>
      </c>
      <c r="BU466" s="17">
        <f t="shared" si="3123"/>
        <v>0</v>
      </c>
      <c r="BV466" s="17">
        <f t="shared" si="3123"/>
        <v>0</v>
      </c>
      <c r="BW466" s="17">
        <f t="shared" si="3123"/>
        <v>0</v>
      </c>
      <c r="BX466" s="17">
        <f t="shared" si="3123"/>
        <v>0</v>
      </c>
      <c r="BY466" s="17">
        <f t="shared" si="3123"/>
        <v>0</v>
      </c>
      <c r="BZ466" s="17">
        <f t="shared" si="3123"/>
        <v>0</v>
      </c>
      <c r="CA466" s="17">
        <f t="shared" si="3123"/>
        <v>0</v>
      </c>
      <c r="CB466" s="17">
        <f t="shared" si="3123"/>
        <v>0</v>
      </c>
      <c r="CC466" s="17">
        <f t="shared" si="3123"/>
        <v>0</v>
      </c>
      <c r="CD466" s="17">
        <f t="shared" si="3123"/>
        <v>0</v>
      </c>
      <c r="CE466" s="17">
        <f t="shared" si="3123"/>
        <v>0</v>
      </c>
      <c r="CF466" s="17">
        <f t="shared" si="3123"/>
        <v>0</v>
      </c>
      <c r="CG466" s="17">
        <f t="shared" si="3123"/>
        <v>0</v>
      </c>
      <c r="CH466" s="17">
        <f t="shared" si="3123"/>
        <v>0</v>
      </c>
      <c r="CI466" s="17">
        <f t="shared" si="3123"/>
        <v>0</v>
      </c>
      <c r="CJ466" s="17">
        <f t="shared" si="3123"/>
        <v>0</v>
      </c>
      <c r="CK466" s="17">
        <f t="shared" si="3123"/>
        <v>0</v>
      </c>
      <c r="CL466" s="17">
        <f t="shared" si="3123"/>
        <v>0</v>
      </c>
      <c r="CM466" s="17">
        <f t="shared" si="3123"/>
        <v>0</v>
      </c>
      <c r="CN466" s="17">
        <f t="shared" si="3123"/>
        <v>0</v>
      </c>
      <c r="CO466" s="17">
        <f t="shared" si="3123"/>
        <v>0</v>
      </c>
    </row>
    <row r="467" spans="2:93">
      <c r="B467" s="556"/>
      <c r="C467" s="556">
        <f t="shared" si="3070"/>
        <v>38</v>
      </c>
      <c r="D467" s="632">
        <f t="shared" si="3067"/>
        <v>-0.04</v>
      </c>
      <c r="E467" s="632"/>
      <c r="F467" s="632"/>
      <c r="G467" s="632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>
        <f>IF((AT425-$AS425)&gt;$D426,0,$D467*(AT429))</f>
        <v>-5.5600000000000005</v>
      </c>
      <c r="AU467" s="17">
        <f t="shared" ref="AU467:CO467" si="3124">IF((AU425-$AS425)&gt;$D426,0,$D467*(AU429))</f>
        <v>-5.5600000000000005</v>
      </c>
      <c r="AV467" s="17">
        <f t="shared" si="3124"/>
        <v>-5.5600000000000005</v>
      </c>
      <c r="AW467" s="17">
        <f t="shared" si="3124"/>
        <v>-5.6000000000000005</v>
      </c>
      <c r="AX467" s="17">
        <f t="shared" si="3124"/>
        <v>-5.6000000000000005</v>
      </c>
      <c r="AY467" s="17">
        <f t="shared" si="3124"/>
        <v>-5.6000000000000005</v>
      </c>
      <c r="AZ467" s="17">
        <f t="shared" si="3124"/>
        <v>-5.64</v>
      </c>
      <c r="BA467" s="17">
        <f t="shared" si="3124"/>
        <v>-5.64</v>
      </c>
      <c r="BB467" s="17">
        <f t="shared" si="3124"/>
        <v>-5.64</v>
      </c>
      <c r="BC467" s="17">
        <f t="shared" si="3124"/>
        <v>-5.68</v>
      </c>
      <c r="BD467" s="17">
        <f t="shared" si="3124"/>
        <v>-5.68</v>
      </c>
      <c r="BE467" s="17">
        <f t="shared" si="3124"/>
        <v>-5.72</v>
      </c>
      <c r="BF467" s="17">
        <f t="shared" si="3124"/>
        <v>-5.72</v>
      </c>
      <c r="BG467" s="17">
        <f t="shared" si="3124"/>
        <v>-5.72</v>
      </c>
      <c r="BH467" s="17">
        <f t="shared" si="3124"/>
        <v>-5.76</v>
      </c>
      <c r="BI467" s="17">
        <f t="shared" si="3124"/>
        <v>-5.76</v>
      </c>
      <c r="BJ467" s="17">
        <f t="shared" si="3124"/>
        <v>-5.76</v>
      </c>
      <c r="BK467" s="17">
        <f t="shared" si="3124"/>
        <v>-5.8</v>
      </c>
      <c r="BL467" s="17">
        <f t="shared" si="3124"/>
        <v>-5.8</v>
      </c>
      <c r="BM467" s="17">
        <f t="shared" si="3124"/>
        <v>-5.8</v>
      </c>
      <c r="BN467" s="17">
        <f t="shared" si="3124"/>
        <v>-5.84</v>
      </c>
      <c r="BO467" s="17">
        <f t="shared" si="3124"/>
        <v>-5.84</v>
      </c>
      <c r="BP467" s="17">
        <f t="shared" si="3124"/>
        <v>-5.88</v>
      </c>
      <c r="BQ467" s="17">
        <f t="shared" si="3124"/>
        <v>-5.88</v>
      </c>
      <c r="BR467" s="17">
        <f t="shared" si="3124"/>
        <v>-5.88</v>
      </c>
      <c r="BS467" s="17">
        <f t="shared" si="3124"/>
        <v>0</v>
      </c>
      <c r="BT467" s="17">
        <f t="shared" si="3124"/>
        <v>0</v>
      </c>
      <c r="BU467" s="17">
        <f t="shared" si="3124"/>
        <v>0</v>
      </c>
      <c r="BV467" s="17">
        <f t="shared" si="3124"/>
        <v>0</v>
      </c>
      <c r="BW467" s="17">
        <f t="shared" si="3124"/>
        <v>0</v>
      </c>
      <c r="BX467" s="17">
        <f t="shared" si="3124"/>
        <v>0</v>
      </c>
      <c r="BY467" s="17">
        <f t="shared" si="3124"/>
        <v>0</v>
      </c>
      <c r="BZ467" s="17">
        <f t="shared" si="3124"/>
        <v>0</v>
      </c>
      <c r="CA467" s="17">
        <f t="shared" si="3124"/>
        <v>0</v>
      </c>
      <c r="CB467" s="17">
        <f t="shared" si="3124"/>
        <v>0</v>
      </c>
      <c r="CC467" s="17">
        <f t="shared" si="3124"/>
        <v>0</v>
      </c>
      <c r="CD467" s="17">
        <f t="shared" si="3124"/>
        <v>0</v>
      </c>
      <c r="CE467" s="17">
        <f t="shared" si="3124"/>
        <v>0</v>
      </c>
      <c r="CF467" s="17">
        <f t="shared" si="3124"/>
        <v>0</v>
      </c>
      <c r="CG467" s="17">
        <f t="shared" si="3124"/>
        <v>0</v>
      </c>
      <c r="CH467" s="17">
        <f t="shared" si="3124"/>
        <v>0</v>
      </c>
      <c r="CI467" s="17">
        <f t="shared" si="3124"/>
        <v>0</v>
      </c>
      <c r="CJ467" s="17">
        <f t="shared" si="3124"/>
        <v>0</v>
      </c>
      <c r="CK467" s="17">
        <f t="shared" si="3124"/>
        <v>0</v>
      </c>
      <c r="CL467" s="17">
        <f t="shared" si="3124"/>
        <v>0</v>
      </c>
      <c r="CM467" s="17">
        <f t="shared" si="3124"/>
        <v>0</v>
      </c>
      <c r="CN467" s="17">
        <f t="shared" si="3124"/>
        <v>0</v>
      </c>
      <c r="CO467" s="17">
        <f t="shared" si="3124"/>
        <v>0</v>
      </c>
    </row>
    <row r="468" spans="2:93">
      <c r="B468" s="556"/>
      <c r="C468" s="556">
        <f t="shared" si="3070"/>
        <v>39</v>
      </c>
      <c r="D468" s="632">
        <f t="shared" si="3067"/>
        <v>-0.04</v>
      </c>
      <c r="E468" s="632"/>
      <c r="F468" s="632"/>
      <c r="G468" s="632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>
        <f>IF((AU425-$AT425)&gt;$D426,0,$D468*(AU429))</f>
        <v>-5.5600000000000005</v>
      </c>
      <c r="AV468" s="17">
        <f t="shared" ref="AV468:CO468" si="3125">IF((AV425-$AT425)&gt;$D426,0,$D468*(AV429))</f>
        <v>-5.5600000000000005</v>
      </c>
      <c r="AW468" s="17">
        <f t="shared" si="3125"/>
        <v>-5.6000000000000005</v>
      </c>
      <c r="AX468" s="17">
        <f t="shared" si="3125"/>
        <v>-5.6000000000000005</v>
      </c>
      <c r="AY468" s="17">
        <f t="shared" si="3125"/>
        <v>-5.6000000000000005</v>
      </c>
      <c r="AZ468" s="17">
        <f t="shared" si="3125"/>
        <v>-5.64</v>
      </c>
      <c r="BA468" s="17">
        <f t="shared" si="3125"/>
        <v>-5.64</v>
      </c>
      <c r="BB468" s="17">
        <f t="shared" si="3125"/>
        <v>-5.64</v>
      </c>
      <c r="BC468" s="17">
        <f t="shared" si="3125"/>
        <v>-5.68</v>
      </c>
      <c r="BD468" s="17">
        <f t="shared" si="3125"/>
        <v>-5.68</v>
      </c>
      <c r="BE468" s="17">
        <f t="shared" si="3125"/>
        <v>-5.72</v>
      </c>
      <c r="BF468" s="17">
        <f t="shared" si="3125"/>
        <v>-5.72</v>
      </c>
      <c r="BG468" s="17">
        <f t="shared" si="3125"/>
        <v>-5.72</v>
      </c>
      <c r="BH468" s="17">
        <f t="shared" si="3125"/>
        <v>-5.76</v>
      </c>
      <c r="BI468" s="17">
        <f t="shared" si="3125"/>
        <v>-5.76</v>
      </c>
      <c r="BJ468" s="17">
        <f t="shared" si="3125"/>
        <v>-5.76</v>
      </c>
      <c r="BK468" s="17">
        <f t="shared" si="3125"/>
        <v>-5.8</v>
      </c>
      <c r="BL468" s="17">
        <f t="shared" si="3125"/>
        <v>-5.8</v>
      </c>
      <c r="BM468" s="17">
        <f t="shared" si="3125"/>
        <v>-5.8</v>
      </c>
      <c r="BN468" s="17">
        <f t="shared" si="3125"/>
        <v>-5.84</v>
      </c>
      <c r="BO468" s="17">
        <f t="shared" si="3125"/>
        <v>-5.84</v>
      </c>
      <c r="BP468" s="17">
        <f t="shared" si="3125"/>
        <v>-5.88</v>
      </c>
      <c r="BQ468" s="17">
        <f t="shared" si="3125"/>
        <v>-5.88</v>
      </c>
      <c r="BR468" s="17">
        <f t="shared" si="3125"/>
        <v>-5.88</v>
      </c>
      <c r="BS468" s="17">
        <f t="shared" si="3125"/>
        <v>-5.92</v>
      </c>
      <c r="BT468" s="17">
        <f t="shared" si="3125"/>
        <v>0</v>
      </c>
      <c r="BU468" s="17">
        <f t="shared" si="3125"/>
        <v>0</v>
      </c>
      <c r="BV468" s="17">
        <f t="shared" si="3125"/>
        <v>0</v>
      </c>
      <c r="BW468" s="17">
        <f t="shared" si="3125"/>
        <v>0</v>
      </c>
      <c r="BX468" s="17">
        <f t="shared" si="3125"/>
        <v>0</v>
      </c>
      <c r="BY468" s="17">
        <f t="shared" si="3125"/>
        <v>0</v>
      </c>
      <c r="BZ468" s="17">
        <f t="shared" si="3125"/>
        <v>0</v>
      </c>
      <c r="CA468" s="17">
        <f t="shared" si="3125"/>
        <v>0</v>
      </c>
      <c r="CB468" s="17">
        <f t="shared" si="3125"/>
        <v>0</v>
      </c>
      <c r="CC468" s="17">
        <f t="shared" si="3125"/>
        <v>0</v>
      </c>
      <c r="CD468" s="17">
        <f t="shared" si="3125"/>
        <v>0</v>
      </c>
      <c r="CE468" s="17">
        <f t="shared" si="3125"/>
        <v>0</v>
      </c>
      <c r="CF468" s="17">
        <f t="shared" si="3125"/>
        <v>0</v>
      </c>
      <c r="CG468" s="17">
        <f t="shared" si="3125"/>
        <v>0</v>
      </c>
      <c r="CH468" s="17">
        <f t="shared" si="3125"/>
        <v>0</v>
      </c>
      <c r="CI468" s="17">
        <f t="shared" si="3125"/>
        <v>0</v>
      </c>
      <c r="CJ468" s="17">
        <f t="shared" si="3125"/>
        <v>0</v>
      </c>
      <c r="CK468" s="17">
        <f t="shared" si="3125"/>
        <v>0</v>
      </c>
      <c r="CL468" s="17">
        <f t="shared" si="3125"/>
        <v>0</v>
      </c>
      <c r="CM468" s="17">
        <f t="shared" si="3125"/>
        <v>0</v>
      </c>
      <c r="CN468" s="17">
        <f t="shared" si="3125"/>
        <v>0</v>
      </c>
      <c r="CO468" s="17">
        <f t="shared" si="3125"/>
        <v>0</v>
      </c>
    </row>
    <row r="469" spans="2:93">
      <c r="B469" s="556"/>
      <c r="C469" s="556">
        <f t="shared" si="3070"/>
        <v>40</v>
      </c>
      <c r="D469" s="632">
        <f t="shared" si="3067"/>
        <v>-0.04</v>
      </c>
      <c r="E469" s="632"/>
      <c r="F469" s="632"/>
      <c r="G469" s="632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>
        <f>IF((AV425-$AU425)&gt;$D426,0,$D469*(AV429))</f>
        <v>-5.5600000000000005</v>
      </c>
      <c r="AW469" s="17">
        <f t="shared" ref="AW469:CO469" si="3126">IF((AW425-$AU425)&gt;$D426,0,$D469*(AW429))</f>
        <v>-5.6000000000000005</v>
      </c>
      <c r="AX469" s="17">
        <f t="shared" si="3126"/>
        <v>-5.6000000000000005</v>
      </c>
      <c r="AY469" s="17">
        <f t="shared" si="3126"/>
        <v>-5.6000000000000005</v>
      </c>
      <c r="AZ469" s="17">
        <f t="shared" si="3126"/>
        <v>-5.64</v>
      </c>
      <c r="BA469" s="17">
        <f t="shared" si="3126"/>
        <v>-5.64</v>
      </c>
      <c r="BB469" s="17">
        <f t="shared" si="3126"/>
        <v>-5.64</v>
      </c>
      <c r="BC469" s="17">
        <f t="shared" si="3126"/>
        <v>-5.68</v>
      </c>
      <c r="BD469" s="17">
        <f t="shared" si="3126"/>
        <v>-5.68</v>
      </c>
      <c r="BE469" s="17">
        <f t="shared" si="3126"/>
        <v>-5.72</v>
      </c>
      <c r="BF469" s="17">
        <f t="shared" si="3126"/>
        <v>-5.72</v>
      </c>
      <c r="BG469" s="17">
        <f t="shared" si="3126"/>
        <v>-5.72</v>
      </c>
      <c r="BH469" s="17">
        <f t="shared" si="3126"/>
        <v>-5.76</v>
      </c>
      <c r="BI469" s="17">
        <f t="shared" si="3126"/>
        <v>-5.76</v>
      </c>
      <c r="BJ469" s="17">
        <f t="shared" si="3126"/>
        <v>-5.76</v>
      </c>
      <c r="BK469" s="17">
        <f t="shared" si="3126"/>
        <v>-5.8</v>
      </c>
      <c r="BL469" s="17">
        <f t="shared" si="3126"/>
        <v>-5.8</v>
      </c>
      <c r="BM469" s="17">
        <f t="shared" si="3126"/>
        <v>-5.8</v>
      </c>
      <c r="BN469" s="17">
        <f t="shared" si="3126"/>
        <v>-5.84</v>
      </c>
      <c r="BO469" s="17">
        <f t="shared" si="3126"/>
        <v>-5.84</v>
      </c>
      <c r="BP469" s="17">
        <f t="shared" si="3126"/>
        <v>-5.88</v>
      </c>
      <c r="BQ469" s="17">
        <f t="shared" si="3126"/>
        <v>-5.88</v>
      </c>
      <c r="BR469" s="17">
        <f t="shared" si="3126"/>
        <v>-5.88</v>
      </c>
      <c r="BS469" s="17">
        <f t="shared" si="3126"/>
        <v>-5.92</v>
      </c>
      <c r="BT469" s="17">
        <f t="shared" si="3126"/>
        <v>-5.92</v>
      </c>
      <c r="BU469" s="17">
        <f t="shared" si="3126"/>
        <v>0</v>
      </c>
      <c r="BV469" s="17">
        <f t="shared" si="3126"/>
        <v>0</v>
      </c>
      <c r="BW469" s="17">
        <f t="shared" si="3126"/>
        <v>0</v>
      </c>
      <c r="BX469" s="17">
        <f t="shared" si="3126"/>
        <v>0</v>
      </c>
      <c r="BY469" s="17">
        <f t="shared" si="3126"/>
        <v>0</v>
      </c>
      <c r="BZ469" s="17">
        <f t="shared" si="3126"/>
        <v>0</v>
      </c>
      <c r="CA469" s="17">
        <f t="shared" si="3126"/>
        <v>0</v>
      </c>
      <c r="CB469" s="17">
        <f t="shared" si="3126"/>
        <v>0</v>
      </c>
      <c r="CC469" s="17">
        <f t="shared" si="3126"/>
        <v>0</v>
      </c>
      <c r="CD469" s="17">
        <f t="shared" si="3126"/>
        <v>0</v>
      </c>
      <c r="CE469" s="17">
        <f t="shared" si="3126"/>
        <v>0</v>
      </c>
      <c r="CF469" s="17">
        <f t="shared" si="3126"/>
        <v>0</v>
      </c>
      <c r="CG469" s="17">
        <f t="shared" si="3126"/>
        <v>0</v>
      </c>
      <c r="CH469" s="17">
        <f t="shared" si="3126"/>
        <v>0</v>
      </c>
      <c r="CI469" s="17">
        <f t="shared" si="3126"/>
        <v>0</v>
      </c>
      <c r="CJ469" s="17">
        <f t="shared" si="3126"/>
        <v>0</v>
      </c>
      <c r="CK469" s="17">
        <f t="shared" si="3126"/>
        <v>0</v>
      </c>
      <c r="CL469" s="17">
        <f t="shared" si="3126"/>
        <v>0</v>
      </c>
      <c r="CM469" s="17">
        <f t="shared" si="3126"/>
        <v>0</v>
      </c>
      <c r="CN469" s="17">
        <f t="shared" si="3126"/>
        <v>0</v>
      </c>
      <c r="CO469" s="17">
        <f t="shared" si="3126"/>
        <v>0</v>
      </c>
    </row>
    <row r="470" spans="2:93">
      <c r="B470" s="556"/>
      <c r="C470" s="556">
        <f t="shared" si="3070"/>
        <v>41</v>
      </c>
      <c r="D470" s="632">
        <f t="shared" si="3067"/>
        <v>-0.04</v>
      </c>
      <c r="E470" s="632"/>
      <c r="F470" s="632"/>
      <c r="G470" s="632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>
        <f>IF((AW425-$AV425)&gt;$D426,0,$D470*(AW429))</f>
        <v>-5.6000000000000005</v>
      </c>
      <c r="AX470" s="17">
        <f t="shared" ref="AX470:CO470" si="3127">IF((AX425-$AV425)&gt;$D426,0,$D470*(AX429))</f>
        <v>-5.6000000000000005</v>
      </c>
      <c r="AY470" s="17">
        <f t="shared" si="3127"/>
        <v>-5.6000000000000005</v>
      </c>
      <c r="AZ470" s="17">
        <f t="shared" si="3127"/>
        <v>-5.64</v>
      </c>
      <c r="BA470" s="17">
        <f t="shared" si="3127"/>
        <v>-5.64</v>
      </c>
      <c r="BB470" s="17">
        <f t="shared" si="3127"/>
        <v>-5.64</v>
      </c>
      <c r="BC470" s="17">
        <f t="shared" si="3127"/>
        <v>-5.68</v>
      </c>
      <c r="BD470" s="17">
        <f t="shared" si="3127"/>
        <v>-5.68</v>
      </c>
      <c r="BE470" s="17">
        <f t="shared" si="3127"/>
        <v>-5.72</v>
      </c>
      <c r="BF470" s="17">
        <f t="shared" si="3127"/>
        <v>-5.72</v>
      </c>
      <c r="BG470" s="17">
        <f t="shared" si="3127"/>
        <v>-5.72</v>
      </c>
      <c r="BH470" s="17">
        <f t="shared" si="3127"/>
        <v>-5.76</v>
      </c>
      <c r="BI470" s="17">
        <f t="shared" si="3127"/>
        <v>-5.76</v>
      </c>
      <c r="BJ470" s="17">
        <f t="shared" si="3127"/>
        <v>-5.76</v>
      </c>
      <c r="BK470" s="17">
        <f t="shared" si="3127"/>
        <v>-5.8</v>
      </c>
      <c r="BL470" s="17">
        <f t="shared" si="3127"/>
        <v>-5.8</v>
      </c>
      <c r="BM470" s="17">
        <f t="shared" si="3127"/>
        <v>-5.8</v>
      </c>
      <c r="BN470" s="17">
        <f t="shared" si="3127"/>
        <v>-5.84</v>
      </c>
      <c r="BO470" s="17">
        <f t="shared" si="3127"/>
        <v>-5.84</v>
      </c>
      <c r="BP470" s="17">
        <f t="shared" si="3127"/>
        <v>-5.88</v>
      </c>
      <c r="BQ470" s="17">
        <f t="shared" si="3127"/>
        <v>-5.88</v>
      </c>
      <c r="BR470" s="17">
        <f t="shared" si="3127"/>
        <v>-5.88</v>
      </c>
      <c r="BS470" s="17">
        <f t="shared" si="3127"/>
        <v>-5.92</v>
      </c>
      <c r="BT470" s="17">
        <f t="shared" si="3127"/>
        <v>-5.92</v>
      </c>
      <c r="BU470" s="17">
        <f t="shared" si="3127"/>
        <v>-5.92</v>
      </c>
      <c r="BV470" s="17">
        <f t="shared" si="3127"/>
        <v>0</v>
      </c>
      <c r="BW470" s="17">
        <f t="shared" si="3127"/>
        <v>0</v>
      </c>
      <c r="BX470" s="17">
        <f t="shared" si="3127"/>
        <v>0</v>
      </c>
      <c r="BY470" s="17">
        <f t="shared" si="3127"/>
        <v>0</v>
      </c>
      <c r="BZ470" s="17">
        <f t="shared" si="3127"/>
        <v>0</v>
      </c>
      <c r="CA470" s="17">
        <f t="shared" si="3127"/>
        <v>0</v>
      </c>
      <c r="CB470" s="17">
        <f t="shared" si="3127"/>
        <v>0</v>
      </c>
      <c r="CC470" s="17">
        <f t="shared" si="3127"/>
        <v>0</v>
      </c>
      <c r="CD470" s="17">
        <f t="shared" si="3127"/>
        <v>0</v>
      </c>
      <c r="CE470" s="17">
        <f t="shared" si="3127"/>
        <v>0</v>
      </c>
      <c r="CF470" s="17">
        <f t="shared" si="3127"/>
        <v>0</v>
      </c>
      <c r="CG470" s="17">
        <f t="shared" si="3127"/>
        <v>0</v>
      </c>
      <c r="CH470" s="17">
        <f t="shared" si="3127"/>
        <v>0</v>
      </c>
      <c r="CI470" s="17">
        <f t="shared" si="3127"/>
        <v>0</v>
      </c>
      <c r="CJ470" s="17">
        <f t="shared" si="3127"/>
        <v>0</v>
      </c>
      <c r="CK470" s="17">
        <f t="shared" si="3127"/>
        <v>0</v>
      </c>
      <c r="CL470" s="17">
        <f t="shared" si="3127"/>
        <v>0</v>
      </c>
      <c r="CM470" s="17">
        <f t="shared" si="3127"/>
        <v>0</v>
      </c>
      <c r="CN470" s="17">
        <f t="shared" si="3127"/>
        <v>0</v>
      </c>
      <c r="CO470" s="17">
        <f t="shared" si="3127"/>
        <v>0</v>
      </c>
    </row>
    <row r="471" spans="2:93">
      <c r="B471" s="556"/>
      <c r="C471" s="556">
        <f t="shared" si="3070"/>
        <v>42</v>
      </c>
      <c r="D471" s="632">
        <f t="shared" si="3067"/>
        <v>-0.04</v>
      </c>
      <c r="E471" s="632"/>
      <c r="F471" s="632"/>
      <c r="G471" s="632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>
        <f>IF((AX425-$AW425)&gt;$D426,0,$D471*(AX429))</f>
        <v>-5.6000000000000005</v>
      </c>
      <c r="AY471" s="17">
        <f t="shared" ref="AY471:CO471" si="3128">IF((AY425-$AW425)&gt;$D426,0,$D471*(AY429))</f>
        <v>-5.6000000000000005</v>
      </c>
      <c r="AZ471" s="17">
        <f t="shared" si="3128"/>
        <v>-5.64</v>
      </c>
      <c r="BA471" s="17">
        <f t="shared" si="3128"/>
        <v>-5.64</v>
      </c>
      <c r="BB471" s="17">
        <f t="shared" si="3128"/>
        <v>-5.64</v>
      </c>
      <c r="BC471" s="17">
        <f t="shared" si="3128"/>
        <v>-5.68</v>
      </c>
      <c r="BD471" s="17">
        <f t="shared" si="3128"/>
        <v>-5.68</v>
      </c>
      <c r="BE471" s="17">
        <f t="shared" si="3128"/>
        <v>-5.72</v>
      </c>
      <c r="BF471" s="17">
        <f t="shared" si="3128"/>
        <v>-5.72</v>
      </c>
      <c r="BG471" s="17">
        <f t="shared" si="3128"/>
        <v>-5.72</v>
      </c>
      <c r="BH471" s="17">
        <f t="shared" si="3128"/>
        <v>-5.76</v>
      </c>
      <c r="BI471" s="17">
        <f t="shared" si="3128"/>
        <v>-5.76</v>
      </c>
      <c r="BJ471" s="17">
        <f t="shared" si="3128"/>
        <v>-5.76</v>
      </c>
      <c r="BK471" s="17">
        <f t="shared" si="3128"/>
        <v>-5.8</v>
      </c>
      <c r="BL471" s="17">
        <f t="shared" si="3128"/>
        <v>-5.8</v>
      </c>
      <c r="BM471" s="17">
        <f t="shared" si="3128"/>
        <v>-5.8</v>
      </c>
      <c r="BN471" s="17">
        <f t="shared" si="3128"/>
        <v>-5.84</v>
      </c>
      <c r="BO471" s="17">
        <f t="shared" si="3128"/>
        <v>-5.84</v>
      </c>
      <c r="BP471" s="17">
        <f t="shared" si="3128"/>
        <v>-5.88</v>
      </c>
      <c r="BQ471" s="17">
        <f t="shared" si="3128"/>
        <v>-5.88</v>
      </c>
      <c r="BR471" s="17">
        <f t="shared" si="3128"/>
        <v>-5.88</v>
      </c>
      <c r="BS471" s="17">
        <f t="shared" si="3128"/>
        <v>-5.92</v>
      </c>
      <c r="BT471" s="17">
        <f t="shared" si="3128"/>
        <v>-5.92</v>
      </c>
      <c r="BU471" s="17">
        <f t="shared" si="3128"/>
        <v>-5.92</v>
      </c>
      <c r="BV471" s="17">
        <f t="shared" si="3128"/>
        <v>-5.96</v>
      </c>
      <c r="BW471" s="17">
        <f t="shared" si="3128"/>
        <v>0</v>
      </c>
      <c r="BX471" s="17">
        <f t="shared" si="3128"/>
        <v>0</v>
      </c>
      <c r="BY471" s="17">
        <f t="shared" si="3128"/>
        <v>0</v>
      </c>
      <c r="BZ471" s="17">
        <f t="shared" si="3128"/>
        <v>0</v>
      </c>
      <c r="CA471" s="17">
        <f t="shared" si="3128"/>
        <v>0</v>
      </c>
      <c r="CB471" s="17">
        <f t="shared" si="3128"/>
        <v>0</v>
      </c>
      <c r="CC471" s="17">
        <f t="shared" si="3128"/>
        <v>0</v>
      </c>
      <c r="CD471" s="17">
        <f t="shared" si="3128"/>
        <v>0</v>
      </c>
      <c r="CE471" s="17">
        <f t="shared" si="3128"/>
        <v>0</v>
      </c>
      <c r="CF471" s="17">
        <f t="shared" si="3128"/>
        <v>0</v>
      </c>
      <c r="CG471" s="17">
        <f t="shared" si="3128"/>
        <v>0</v>
      </c>
      <c r="CH471" s="17">
        <f t="shared" si="3128"/>
        <v>0</v>
      </c>
      <c r="CI471" s="17">
        <f t="shared" si="3128"/>
        <v>0</v>
      </c>
      <c r="CJ471" s="17">
        <f t="shared" si="3128"/>
        <v>0</v>
      </c>
      <c r="CK471" s="17">
        <f t="shared" si="3128"/>
        <v>0</v>
      </c>
      <c r="CL471" s="17">
        <f t="shared" si="3128"/>
        <v>0</v>
      </c>
      <c r="CM471" s="17">
        <f t="shared" si="3128"/>
        <v>0</v>
      </c>
      <c r="CN471" s="17">
        <f t="shared" si="3128"/>
        <v>0</v>
      </c>
      <c r="CO471" s="17">
        <f t="shared" si="3128"/>
        <v>0</v>
      </c>
    </row>
    <row r="472" spans="2:93">
      <c r="B472" s="556"/>
      <c r="C472" s="556">
        <f t="shared" si="3070"/>
        <v>43</v>
      </c>
      <c r="D472" s="632">
        <f t="shared" si="3067"/>
        <v>-0.04</v>
      </c>
      <c r="E472" s="632"/>
      <c r="F472" s="632"/>
      <c r="G472" s="632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>
        <f>IF((AY425-$AX425)&gt;$D426,0,$D472*(AY429))</f>
        <v>-5.6000000000000005</v>
      </c>
      <c r="AZ472" s="17">
        <f t="shared" ref="AZ472:CO472" si="3129">IF((AZ425-$AX425)&gt;$D426,0,$D472*(AZ429))</f>
        <v>-5.64</v>
      </c>
      <c r="BA472" s="17">
        <f t="shared" si="3129"/>
        <v>-5.64</v>
      </c>
      <c r="BB472" s="17">
        <f t="shared" si="3129"/>
        <v>-5.64</v>
      </c>
      <c r="BC472" s="17">
        <f t="shared" si="3129"/>
        <v>-5.68</v>
      </c>
      <c r="BD472" s="17">
        <f t="shared" si="3129"/>
        <v>-5.68</v>
      </c>
      <c r="BE472" s="17">
        <f t="shared" si="3129"/>
        <v>-5.72</v>
      </c>
      <c r="BF472" s="17">
        <f t="shared" si="3129"/>
        <v>-5.72</v>
      </c>
      <c r="BG472" s="17">
        <f t="shared" si="3129"/>
        <v>-5.72</v>
      </c>
      <c r="BH472" s="17">
        <f t="shared" si="3129"/>
        <v>-5.76</v>
      </c>
      <c r="BI472" s="17">
        <f t="shared" si="3129"/>
        <v>-5.76</v>
      </c>
      <c r="BJ472" s="17">
        <f t="shared" si="3129"/>
        <v>-5.76</v>
      </c>
      <c r="BK472" s="17">
        <f t="shared" si="3129"/>
        <v>-5.8</v>
      </c>
      <c r="BL472" s="17">
        <f t="shared" si="3129"/>
        <v>-5.8</v>
      </c>
      <c r="BM472" s="17">
        <f t="shared" si="3129"/>
        <v>-5.8</v>
      </c>
      <c r="BN472" s="17">
        <f t="shared" si="3129"/>
        <v>-5.84</v>
      </c>
      <c r="BO472" s="17">
        <f t="shared" si="3129"/>
        <v>-5.84</v>
      </c>
      <c r="BP472" s="17">
        <f t="shared" si="3129"/>
        <v>-5.88</v>
      </c>
      <c r="BQ472" s="17">
        <f t="shared" si="3129"/>
        <v>-5.88</v>
      </c>
      <c r="BR472" s="17">
        <f t="shared" si="3129"/>
        <v>-5.88</v>
      </c>
      <c r="BS472" s="17">
        <f t="shared" si="3129"/>
        <v>-5.92</v>
      </c>
      <c r="BT472" s="17">
        <f t="shared" si="3129"/>
        <v>-5.92</v>
      </c>
      <c r="BU472" s="17">
        <f t="shared" si="3129"/>
        <v>-5.92</v>
      </c>
      <c r="BV472" s="17">
        <f t="shared" si="3129"/>
        <v>-5.96</v>
      </c>
      <c r="BW472" s="17">
        <f t="shared" si="3129"/>
        <v>-5.96</v>
      </c>
      <c r="BX472" s="17">
        <f t="shared" si="3129"/>
        <v>0</v>
      </c>
      <c r="BY472" s="17">
        <f t="shared" si="3129"/>
        <v>0</v>
      </c>
      <c r="BZ472" s="17">
        <f t="shared" si="3129"/>
        <v>0</v>
      </c>
      <c r="CA472" s="17">
        <f t="shared" si="3129"/>
        <v>0</v>
      </c>
      <c r="CB472" s="17">
        <f t="shared" si="3129"/>
        <v>0</v>
      </c>
      <c r="CC472" s="17">
        <f t="shared" si="3129"/>
        <v>0</v>
      </c>
      <c r="CD472" s="17">
        <f t="shared" si="3129"/>
        <v>0</v>
      </c>
      <c r="CE472" s="17">
        <f t="shared" si="3129"/>
        <v>0</v>
      </c>
      <c r="CF472" s="17">
        <f t="shared" si="3129"/>
        <v>0</v>
      </c>
      <c r="CG472" s="17">
        <f t="shared" si="3129"/>
        <v>0</v>
      </c>
      <c r="CH472" s="17">
        <f t="shared" si="3129"/>
        <v>0</v>
      </c>
      <c r="CI472" s="17">
        <f t="shared" si="3129"/>
        <v>0</v>
      </c>
      <c r="CJ472" s="17">
        <f t="shared" si="3129"/>
        <v>0</v>
      </c>
      <c r="CK472" s="17">
        <f t="shared" si="3129"/>
        <v>0</v>
      </c>
      <c r="CL472" s="17">
        <f t="shared" si="3129"/>
        <v>0</v>
      </c>
      <c r="CM472" s="17">
        <f t="shared" si="3129"/>
        <v>0</v>
      </c>
      <c r="CN472" s="17">
        <f t="shared" si="3129"/>
        <v>0</v>
      </c>
      <c r="CO472" s="17">
        <f t="shared" si="3129"/>
        <v>0</v>
      </c>
    </row>
    <row r="473" spans="2:93">
      <c r="B473" s="556"/>
      <c r="C473" s="556">
        <f t="shared" si="3070"/>
        <v>44</v>
      </c>
      <c r="D473" s="632">
        <f t="shared" si="3067"/>
        <v>-0.04</v>
      </c>
      <c r="E473" s="632"/>
      <c r="F473" s="632"/>
      <c r="G473" s="632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>
        <f>IF((AZ425-$AY425)&gt;$D426,0,$D473*(AZ429))</f>
        <v>-5.64</v>
      </c>
      <c r="BA473" s="17">
        <f t="shared" ref="BA473:CO473" si="3130">IF((BA425-$AY425)&gt;$D426,0,$D473*(BA429))</f>
        <v>-5.64</v>
      </c>
      <c r="BB473" s="17">
        <f t="shared" si="3130"/>
        <v>-5.64</v>
      </c>
      <c r="BC473" s="17">
        <f t="shared" si="3130"/>
        <v>-5.68</v>
      </c>
      <c r="BD473" s="17">
        <f t="shared" si="3130"/>
        <v>-5.68</v>
      </c>
      <c r="BE473" s="17">
        <f t="shared" si="3130"/>
        <v>-5.72</v>
      </c>
      <c r="BF473" s="17">
        <f t="shared" si="3130"/>
        <v>-5.72</v>
      </c>
      <c r="BG473" s="17">
        <f t="shared" si="3130"/>
        <v>-5.72</v>
      </c>
      <c r="BH473" s="17">
        <f t="shared" si="3130"/>
        <v>-5.76</v>
      </c>
      <c r="BI473" s="17">
        <f t="shared" si="3130"/>
        <v>-5.76</v>
      </c>
      <c r="BJ473" s="17">
        <f t="shared" si="3130"/>
        <v>-5.76</v>
      </c>
      <c r="BK473" s="17">
        <f t="shared" si="3130"/>
        <v>-5.8</v>
      </c>
      <c r="BL473" s="17">
        <f t="shared" si="3130"/>
        <v>-5.8</v>
      </c>
      <c r="BM473" s="17">
        <f t="shared" si="3130"/>
        <v>-5.8</v>
      </c>
      <c r="BN473" s="17">
        <f t="shared" si="3130"/>
        <v>-5.84</v>
      </c>
      <c r="BO473" s="17">
        <f t="shared" si="3130"/>
        <v>-5.84</v>
      </c>
      <c r="BP473" s="17">
        <f t="shared" si="3130"/>
        <v>-5.88</v>
      </c>
      <c r="BQ473" s="17">
        <f t="shared" si="3130"/>
        <v>-5.88</v>
      </c>
      <c r="BR473" s="17">
        <f t="shared" si="3130"/>
        <v>-5.88</v>
      </c>
      <c r="BS473" s="17">
        <f t="shared" si="3130"/>
        <v>-5.92</v>
      </c>
      <c r="BT473" s="17">
        <f t="shared" si="3130"/>
        <v>-5.92</v>
      </c>
      <c r="BU473" s="17">
        <f t="shared" si="3130"/>
        <v>-5.92</v>
      </c>
      <c r="BV473" s="17">
        <f t="shared" si="3130"/>
        <v>-5.96</v>
      </c>
      <c r="BW473" s="17">
        <f t="shared" si="3130"/>
        <v>-5.96</v>
      </c>
      <c r="BX473" s="17">
        <f t="shared" si="3130"/>
        <v>-5.96</v>
      </c>
      <c r="BY473" s="17">
        <f t="shared" si="3130"/>
        <v>0</v>
      </c>
      <c r="BZ473" s="17">
        <f t="shared" si="3130"/>
        <v>0</v>
      </c>
      <c r="CA473" s="17">
        <f t="shared" si="3130"/>
        <v>0</v>
      </c>
      <c r="CB473" s="17">
        <f t="shared" si="3130"/>
        <v>0</v>
      </c>
      <c r="CC473" s="17">
        <f t="shared" si="3130"/>
        <v>0</v>
      </c>
      <c r="CD473" s="17">
        <f t="shared" si="3130"/>
        <v>0</v>
      </c>
      <c r="CE473" s="17">
        <f t="shared" si="3130"/>
        <v>0</v>
      </c>
      <c r="CF473" s="17">
        <f t="shared" si="3130"/>
        <v>0</v>
      </c>
      <c r="CG473" s="17">
        <f t="shared" si="3130"/>
        <v>0</v>
      </c>
      <c r="CH473" s="17">
        <f t="shared" si="3130"/>
        <v>0</v>
      </c>
      <c r="CI473" s="17">
        <f t="shared" si="3130"/>
        <v>0</v>
      </c>
      <c r="CJ473" s="17">
        <f t="shared" si="3130"/>
        <v>0</v>
      </c>
      <c r="CK473" s="17">
        <f t="shared" si="3130"/>
        <v>0</v>
      </c>
      <c r="CL473" s="17">
        <f t="shared" si="3130"/>
        <v>0</v>
      </c>
      <c r="CM473" s="17">
        <f t="shared" si="3130"/>
        <v>0</v>
      </c>
      <c r="CN473" s="17">
        <f t="shared" si="3130"/>
        <v>0</v>
      </c>
      <c r="CO473" s="17">
        <f t="shared" si="3130"/>
        <v>0</v>
      </c>
    </row>
    <row r="474" spans="2:93">
      <c r="B474" s="556"/>
      <c r="C474" s="556">
        <f t="shared" si="3070"/>
        <v>45</v>
      </c>
      <c r="D474" s="632">
        <f t="shared" si="3067"/>
        <v>-0.04</v>
      </c>
      <c r="E474" s="632"/>
      <c r="F474" s="632"/>
      <c r="G474" s="632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>
        <f>IF((BA425-$AZ425)&gt;$D426,0,$D474*(BA429))</f>
        <v>-5.64</v>
      </c>
      <c r="BB474" s="17">
        <f t="shared" ref="BB474:CO474" si="3131">IF((BB425-$AZ425)&gt;$D426,0,$D474*(BB429))</f>
        <v>-5.64</v>
      </c>
      <c r="BC474" s="17">
        <f t="shared" si="3131"/>
        <v>-5.68</v>
      </c>
      <c r="BD474" s="17">
        <f t="shared" si="3131"/>
        <v>-5.68</v>
      </c>
      <c r="BE474" s="17">
        <f t="shared" si="3131"/>
        <v>-5.72</v>
      </c>
      <c r="BF474" s="17">
        <f t="shared" si="3131"/>
        <v>-5.72</v>
      </c>
      <c r="BG474" s="17">
        <f t="shared" si="3131"/>
        <v>-5.72</v>
      </c>
      <c r="BH474" s="17">
        <f t="shared" si="3131"/>
        <v>-5.76</v>
      </c>
      <c r="BI474" s="17">
        <f t="shared" si="3131"/>
        <v>-5.76</v>
      </c>
      <c r="BJ474" s="17">
        <f t="shared" si="3131"/>
        <v>-5.76</v>
      </c>
      <c r="BK474" s="17">
        <f t="shared" si="3131"/>
        <v>-5.8</v>
      </c>
      <c r="BL474" s="17">
        <f t="shared" si="3131"/>
        <v>-5.8</v>
      </c>
      <c r="BM474" s="17">
        <f t="shared" si="3131"/>
        <v>-5.8</v>
      </c>
      <c r="BN474" s="17">
        <f t="shared" si="3131"/>
        <v>-5.84</v>
      </c>
      <c r="BO474" s="17">
        <f t="shared" si="3131"/>
        <v>-5.84</v>
      </c>
      <c r="BP474" s="17">
        <f t="shared" si="3131"/>
        <v>-5.88</v>
      </c>
      <c r="BQ474" s="17">
        <f t="shared" si="3131"/>
        <v>-5.88</v>
      </c>
      <c r="BR474" s="17">
        <f t="shared" si="3131"/>
        <v>-5.88</v>
      </c>
      <c r="BS474" s="17">
        <f t="shared" si="3131"/>
        <v>-5.92</v>
      </c>
      <c r="BT474" s="17">
        <f t="shared" si="3131"/>
        <v>-5.92</v>
      </c>
      <c r="BU474" s="17">
        <f t="shared" si="3131"/>
        <v>-5.92</v>
      </c>
      <c r="BV474" s="17">
        <f t="shared" si="3131"/>
        <v>-5.96</v>
      </c>
      <c r="BW474" s="17">
        <f t="shared" si="3131"/>
        <v>-5.96</v>
      </c>
      <c r="BX474" s="17">
        <f t="shared" si="3131"/>
        <v>-5.96</v>
      </c>
      <c r="BY474" s="17">
        <f t="shared" si="3131"/>
        <v>-6</v>
      </c>
      <c r="BZ474" s="17">
        <f t="shared" si="3131"/>
        <v>0</v>
      </c>
      <c r="CA474" s="17">
        <f t="shared" si="3131"/>
        <v>0</v>
      </c>
      <c r="CB474" s="17">
        <f t="shared" si="3131"/>
        <v>0</v>
      </c>
      <c r="CC474" s="17">
        <f t="shared" si="3131"/>
        <v>0</v>
      </c>
      <c r="CD474" s="17">
        <f t="shared" si="3131"/>
        <v>0</v>
      </c>
      <c r="CE474" s="17">
        <f t="shared" si="3131"/>
        <v>0</v>
      </c>
      <c r="CF474" s="17">
        <f t="shared" si="3131"/>
        <v>0</v>
      </c>
      <c r="CG474" s="17">
        <f t="shared" si="3131"/>
        <v>0</v>
      </c>
      <c r="CH474" s="17">
        <f t="shared" si="3131"/>
        <v>0</v>
      </c>
      <c r="CI474" s="17">
        <f t="shared" si="3131"/>
        <v>0</v>
      </c>
      <c r="CJ474" s="17">
        <f t="shared" si="3131"/>
        <v>0</v>
      </c>
      <c r="CK474" s="17">
        <f t="shared" si="3131"/>
        <v>0</v>
      </c>
      <c r="CL474" s="17">
        <f t="shared" si="3131"/>
        <v>0</v>
      </c>
      <c r="CM474" s="17">
        <f t="shared" si="3131"/>
        <v>0</v>
      </c>
      <c r="CN474" s="17">
        <f t="shared" si="3131"/>
        <v>0</v>
      </c>
      <c r="CO474" s="17">
        <f t="shared" si="3131"/>
        <v>0</v>
      </c>
    </row>
    <row r="475" spans="2:93">
      <c r="B475" s="556"/>
      <c r="C475" s="556">
        <f t="shared" si="3070"/>
        <v>46</v>
      </c>
      <c r="D475" s="632">
        <f t="shared" si="3067"/>
        <v>-0.04</v>
      </c>
      <c r="E475" s="632"/>
      <c r="F475" s="632"/>
      <c r="G475" s="632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>
        <f>IF((BB425-$BA425)&gt;$D426,0,$D475*(BB429))</f>
        <v>-5.64</v>
      </c>
      <c r="BC475" s="17">
        <f t="shared" ref="BC475:CO475" si="3132">IF((BC425-$BA425)&gt;$D426,0,$D475*(BC429))</f>
        <v>-5.68</v>
      </c>
      <c r="BD475" s="17">
        <f t="shared" si="3132"/>
        <v>-5.68</v>
      </c>
      <c r="BE475" s="17">
        <f t="shared" si="3132"/>
        <v>-5.72</v>
      </c>
      <c r="BF475" s="17">
        <f t="shared" si="3132"/>
        <v>-5.72</v>
      </c>
      <c r="BG475" s="17">
        <f t="shared" si="3132"/>
        <v>-5.72</v>
      </c>
      <c r="BH475" s="17">
        <f t="shared" si="3132"/>
        <v>-5.76</v>
      </c>
      <c r="BI475" s="17">
        <f t="shared" si="3132"/>
        <v>-5.76</v>
      </c>
      <c r="BJ475" s="17">
        <f t="shared" si="3132"/>
        <v>-5.76</v>
      </c>
      <c r="BK475" s="17">
        <f t="shared" si="3132"/>
        <v>-5.8</v>
      </c>
      <c r="BL475" s="17">
        <f t="shared" si="3132"/>
        <v>-5.8</v>
      </c>
      <c r="BM475" s="17">
        <f t="shared" si="3132"/>
        <v>-5.8</v>
      </c>
      <c r="BN475" s="17">
        <f t="shared" si="3132"/>
        <v>-5.84</v>
      </c>
      <c r="BO475" s="17">
        <f t="shared" si="3132"/>
        <v>-5.84</v>
      </c>
      <c r="BP475" s="17">
        <f t="shared" si="3132"/>
        <v>-5.88</v>
      </c>
      <c r="BQ475" s="17">
        <f t="shared" si="3132"/>
        <v>-5.88</v>
      </c>
      <c r="BR475" s="17">
        <f t="shared" si="3132"/>
        <v>-5.88</v>
      </c>
      <c r="BS475" s="17">
        <f t="shared" si="3132"/>
        <v>-5.92</v>
      </c>
      <c r="BT475" s="17">
        <f t="shared" si="3132"/>
        <v>-5.92</v>
      </c>
      <c r="BU475" s="17">
        <f t="shared" si="3132"/>
        <v>-5.92</v>
      </c>
      <c r="BV475" s="17">
        <f t="shared" si="3132"/>
        <v>-5.96</v>
      </c>
      <c r="BW475" s="17">
        <f t="shared" si="3132"/>
        <v>-5.96</v>
      </c>
      <c r="BX475" s="17">
        <f t="shared" si="3132"/>
        <v>-5.96</v>
      </c>
      <c r="BY475" s="17">
        <f t="shared" si="3132"/>
        <v>-6</v>
      </c>
      <c r="BZ475" s="17">
        <f t="shared" si="3132"/>
        <v>-6</v>
      </c>
      <c r="CA475" s="17">
        <f t="shared" si="3132"/>
        <v>0</v>
      </c>
      <c r="CB475" s="17">
        <f t="shared" si="3132"/>
        <v>0</v>
      </c>
      <c r="CC475" s="17">
        <f t="shared" si="3132"/>
        <v>0</v>
      </c>
      <c r="CD475" s="17">
        <f t="shared" si="3132"/>
        <v>0</v>
      </c>
      <c r="CE475" s="17">
        <f t="shared" si="3132"/>
        <v>0</v>
      </c>
      <c r="CF475" s="17">
        <f t="shared" si="3132"/>
        <v>0</v>
      </c>
      <c r="CG475" s="17">
        <f t="shared" si="3132"/>
        <v>0</v>
      </c>
      <c r="CH475" s="17">
        <f t="shared" si="3132"/>
        <v>0</v>
      </c>
      <c r="CI475" s="17">
        <f t="shared" si="3132"/>
        <v>0</v>
      </c>
      <c r="CJ475" s="17">
        <f t="shared" si="3132"/>
        <v>0</v>
      </c>
      <c r="CK475" s="17">
        <f t="shared" si="3132"/>
        <v>0</v>
      </c>
      <c r="CL475" s="17">
        <f t="shared" si="3132"/>
        <v>0</v>
      </c>
      <c r="CM475" s="17">
        <f t="shared" si="3132"/>
        <v>0</v>
      </c>
      <c r="CN475" s="17">
        <f t="shared" si="3132"/>
        <v>0</v>
      </c>
      <c r="CO475" s="17">
        <f t="shared" si="3132"/>
        <v>0</v>
      </c>
    </row>
    <row r="476" spans="2:93">
      <c r="B476" s="556"/>
      <c r="C476" s="556">
        <f t="shared" si="3070"/>
        <v>47</v>
      </c>
      <c r="D476" s="632">
        <f t="shared" si="3067"/>
        <v>-0.04</v>
      </c>
      <c r="E476" s="632"/>
      <c r="F476" s="632"/>
      <c r="G476" s="632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>
        <f>IF((BC425-$BB425)&gt;$D426,0,$D476*(BC429))</f>
        <v>-5.68</v>
      </c>
      <c r="BD476" s="17">
        <f t="shared" ref="BD476:CO476" si="3133">IF((BD425-$BB425)&gt;$D426,0,$D476*(BD429))</f>
        <v>-5.68</v>
      </c>
      <c r="BE476" s="17">
        <f t="shared" si="3133"/>
        <v>-5.72</v>
      </c>
      <c r="BF476" s="17">
        <f t="shared" si="3133"/>
        <v>-5.72</v>
      </c>
      <c r="BG476" s="17">
        <f t="shared" si="3133"/>
        <v>-5.72</v>
      </c>
      <c r="BH476" s="17">
        <f t="shared" si="3133"/>
        <v>-5.76</v>
      </c>
      <c r="BI476" s="17">
        <f t="shared" si="3133"/>
        <v>-5.76</v>
      </c>
      <c r="BJ476" s="17">
        <f t="shared" si="3133"/>
        <v>-5.76</v>
      </c>
      <c r="BK476" s="17">
        <f t="shared" si="3133"/>
        <v>-5.8</v>
      </c>
      <c r="BL476" s="17">
        <f t="shared" si="3133"/>
        <v>-5.8</v>
      </c>
      <c r="BM476" s="17">
        <f t="shared" si="3133"/>
        <v>-5.8</v>
      </c>
      <c r="BN476" s="17">
        <f t="shared" si="3133"/>
        <v>-5.84</v>
      </c>
      <c r="BO476" s="17">
        <f t="shared" si="3133"/>
        <v>-5.84</v>
      </c>
      <c r="BP476" s="17">
        <f t="shared" si="3133"/>
        <v>-5.88</v>
      </c>
      <c r="BQ476" s="17">
        <f t="shared" si="3133"/>
        <v>-5.88</v>
      </c>
      <c r="BR476" s="17">
        <f t="shared" si="3133"/>
        <v>-5.88</v>
      </c>
      <c r="BS476" s="17">
        <f t="shared" si="3133"/>
        <v>-5.92</v>
      </c>
      <c r="BT476" s="17">
        <f t="shared" si="3133"/>
        <v>-5.92</v>
      </c>
      <c r="BU476" s="17">
        <f t="shared" si="3133"/>
        <v>-5.92</v>
      </c>
      <c r="BV476" s="17">
        <f t="shared" si="3133"/>
        <v>-5.96</v>
      </c>
      <c r="BW476" s="17">
        <f t="shared" si="3133"/>
        <v>-5.96</v>
      </c>
      <c r="BX476" s="17">
        <f t="shared" si="3133"/>
        <v>-5.96</v>
      </c>
      <c r="BY476" s="17">
        <f t="shared" si="3133"/>
        <v>-6</v>
      </c>
      <c r="BZ476" s="17">
        <f t="shared" si="3133"/>
        <v>-6</v>
      </c>
      <c r="CA476" s="17">
        <f t="shared" si="3133"/>
        <v>-6.04</v>
      </c>
      <c r="CB476" s="17">
        <f t="shared" si="3133"/>
        <v>0</v>
      </c>
      <c r="CC476" s="17">
        <f t="shared" si="3133"/>
        <v>0</v>
      </c>
      <c r="CD476" s="17">
        <f t="shared" si="3133"/>
        <v>0</v>
      </c>
      <c r="CE476" s="17">
        <f t="shared" si="3133"/>
        <v>0</v>
      </c>
      <c r="CF476" s="17">
        <f t="shared" si="3133"/>
        <v>0</v>
      </c>
      <c r="CG476" s="17">
        <f t="shared" si="3133"/>
        <v>0</v>
      </c>
      <c r="CH476" s="17">
        <f t="shared" si="3133"/>
        <v>0</v>
      </c>
      <c r="CI476" s="17">
        <f t="shared" si="3133"/>
        <v>0</v>
      </c>
      <c r="CJ476" s="17">
        <f t="shared" si="3133"/>
        <v>0</v>
      </c>
      <c r="CK476" s="17">
        <f t="shared" si="3133"/>
        <v>0</v>
      </c>
      <c r="CL476" s="17">
        <f t="shared" si="3133"/>
        <v>0</v>
      </c>
      <c r="CM476" s="17">
        <f t="shared" si="3133"/>
        <v>0</v>
      </c>
      <c r="CN476" s="17">
        <f t="shared" si="3133"/>
        <v>0</v>
      </c>
      <c r="CO476" s="17">
        <f t="shared" si="3133"/>
        <v>0</v>
      </c>
    </row>
    <row r="477" spans="2:93">
      <c r="B477" s="556"/>
      <c r="C477" s="556">
        <f t="shared" si="3070"/>
        <v>48</v>
      </c>
      <c r="D477" s="632">
        <f t="shared" si="3067"/>
        <v>-0.04</v>
      </c>
      <c r="E477" s="632"/>
      <c r="F477" s="632"/>
      <c r="G477" s="632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>
        <f>IF((BD425-$BC425)&gt;$D426,0,$D477*(BD429))</f>
        <v>-5.68</v>
      </c>
      <c r="BE477" s="17">
        <f t="shared" ref="BE477:CO477" si="3134">IF((BE425-$BC425)&gt;$D426,0,$D477*(BE429))</f>
        <v>-5.72</v>
      </c>
      <c r="BF477" s="17">
        <f t="shared" si="3134"/>
        <v>-5.72</v>
      </c>
      <c r="BG477" s="17">
        <f t="shared" si="3134"/>
        <v>-5.72</v>
      </c>
      <c r="BH477" s="17">
        <f t="shared" si="3134"/>
        <v>-5.76</v>
      </c>
      <c r="BI477" s="17">
        <f t="shared" si="3134"/>
        <v>-5.76</v>
      </c>
      <c r="BJ477" s="17">
        <f t="shared" si="3134"/>
        <v>-5.76</v>
      </c>
      <c r="BK477" s="17">
        <f t="shared" si="3134"/>
        <v>-5.8</v>
      </c>
      <c r="BL477" s="17">
        <f t="shared" si="3134"/>
        <v>-5.8</v>
      </c>
      <c r="BM477" s="17">
        <f t="shared" si="3134"/>
        <v>-5.8</v>
      </c>
      <c r="BN477" s="17">
        <f t="shared" si="3134"/>
        <v>-5.84</v>
      </c>
      <c r="BO477" s="17">
        <f t="shared" si="3134"/>
        <v>-5.84</v>
      </c>
      <c r="BP477" s="17">
        <f t="shared" si="3134"/>
        <v>-5.88</v>
      </c>
      <c r="BQ477" s="17">
        <f t="shared" si="3134"/>
        <v>-5.88</v>
      </c>
      <c r="BR477" s="17">
        <f t="shared" si="3134"/>
        <v>-5.88</v>
      </c>
      <c r="BS477" s="17">
        <f t="shared" si="3134"/>
        <v>-5.92</v>
      </c>
      <c r="BT477" s="17">
        <f t="shared" si="3134"/>
        <v>-5.92</v>
      </c>
      <c r="BU477" s="17">
        <f t="shared" si="3134"/>
        <v>-5.92</v>
      </c>
      <c r="BV477" s="17">
        <f t="shared" si="3134"/>
        <v>-5.96</v>
      </c>
      <c r="BW477" s="17">
        <f t="shared" si="3134"/>
        <v>-5.96</v>
      </c>
      <c r="BX477" s="17">
        <f t="shared" si="3134"/>
        <v>-5.96</v>
      </c>
      <c r="BY477" s="17">
        <f t="shared" si="3134"/>
        <v>-6</v>
      </c>
      <c r="BZ477" s="17">
        <f t="shared" si="3134"/>
        <v>-6</v>
      </c>
      <c r="CA477" s="17">
        <f t="shared" si="3134"/>
        <v>-6.04</v>
      </c>
      <c r="CB477" s="17">
        <f t="shared" si="3134"/>
        <v>-6.04</v>
      </c>
      <c r="CC477" s="17">
        <f t="shared" si="3134"/>
        <v>0</v>
      </c>
      <c r="CD477" s="17">
        <f t="shared" si="3134"/>
        <v>0</v>
      </c>
      <c r="CE477" s="17">
        <f t="shared" si="3134"/>
        <v>0</v>
      </c>
      <c r="CF477" s="17">
        <f t="shared" si="3134"/>
        <v>0</v>
      </c>
      <c r="CG477" s="17">
        <f t="shared" si="3134"/>
        <v>0</v>
      </c>
      <c r="CH477" s="17">
        <f t="shared" si="3134"/>
        <v>0</v>
      </c>
      <c r="CI477" s="17">
        <f t="shared" si="3134"/>
        <v>0</v>
      </c>
      <c r="CJ477" s="17">
        <f t="shared" si="3134"/>
        <v>0</v>
      </c>
      <c r="CK477" s="17">
        <f t="shared" si="3134"/>
        <v>0</v>
      </c>
      <c r="CL477" s="17">
        <f t="shared" si="3134"/>
        <v>0</v>
      </c>
      <c r="CM477" s="17">
        <f t="shared" si="3134"/>
        <v>0</v>
      </c>
      <c r="CN477" s="17">
        <f t="shared" si="3134"/>
        <v>0</v>
      </c>
      <c r="CO477" s="17">
        <f t="shared" si="3134"/>
        <v>0</v>
      </c>
    </row>
    <row r="478" spans="2:93">
      <c r="B478" s="556"/>
      <c r="C478" s="556">
        <f t="shared" si="3070"/>
        <v>49</v>
      </c>
      <c r="D478" s="632">
        <f t="shared" si="3067"/>
        <v>-0.04</v>
      </c>
      <c r="E478" s="632"/>
      <c r="F478" s="632"/>
      <c r="G478" s="632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>
        <f>IF((BE425-$BD425)&gt;$D426,0,$D478*(BE429))</f>
        <v>-5.72</v>
      </c>
      <c r="BF478" s="17">
        <f t="shared" ref="BF478:CO478" si="3135">IF((BF425-$BD425)&gt;$D426,0,$D478*(BF429))</f>
        <v>-5.72</v>
      </c>
      <c r="BG478" s="17">
        <f t="shared" si="3135"/>
        <v>-5.72</v>
      </c>
      <c r="BH478" s="17">
        <f t="shared" si="3135"/>
        <v>-5.76</v>
      </c>
      <c r="BI478" s="17">
        <f t="shared" si="3135"/>
        <v>-5.76</v>
      </c>
      <c r="BJ478" s="17">
        <f t="shared" si="3135"/>
        <v>-5.76</v>
      </c>
      <c r="BK478" s="17">
        <f t="shared" si="3135"/>
        <v>-5.8</v>
      </c>
      <c r="BL478" s="17">
        <f t="shared" si="3135"/>
        <v>-5.8</v>
      </c>
      <c r="BM478" s="17">
        <f t="shared" si="3135"/>
        <v>-5.8</v>
      </c>
      <c r="BN478" s="17">
        <f t="shared" si="3135"/>
        <v>-5.84</v>
      </c>
      <c r="BO478" s="17">
        <f t="shared" si="3135"/>
        <v>-5.84</v>
      </c>
      <c r="BP478" s="17">
        <f t="shared" si="3135"/>
        <v>-5.88</v>
      </c>
      <c r="BQ478" s="17">
        <f t="shared" si="3135"/>
        <v>-5.88</v>
      </c>
      <c r="BR478" s="17">
        <f t="shared" si="3135"/>
        <v>-5.88</v>
      </c>
      <c r="BS478" s="17">
        <f t="shared" si="3135"/>
        <v>-5.92</v>
      </c>
      <c r="BT478" s="17">
        <f t="shared" si="3135"/>
        <v>-5.92</v>
      </c>
      <c r="BU478" s="17">
        <f t="shared" si="3135"/>
        <v>-5.92</v>
      </c>
      <c r="BV478" s="17">
        <f t="shared" si="3135"/>
        <v>-5.96</v>
      </c>
      <c r="BW478" s="17">
        <f t="shared" si="3135"/>
        <v>-5.96</v>
      </c>
      <c r="BX478" s="17">
        <f t="shared" si="3135"/>
        <v>-5.96</v>
      </c>
      <c r="BY478" s="17">
        <f t="shared" si="3135"/>
        <v>-6</v>
      </c>
      <c r="BZ478" s="17">
        <f t="shared" si="3135"/>
        <v>-6</v>
      </c>
      <c r="CA478" s="17">
        <f t="shared" si="3135"/>
        <v>-6.04</v>
      </c>
      <c r="CB478" s="17">
        <f t="shared" si="3135"/>
        <v>-6.04</v>
      </c>
      <c r="CC478" s="17">
        <f t="shared" si="3135"/>
        <v>-6.04</v>
      </c>
      <c r="CD478" s="17">
        <f t="shared" si="3135"/>
        <v>0</v>
      </c>
      <c r="CE478" s="17">
        <f t="shared" si="3135"/>
        <v>0</v>
      </c>
      <c r="CF478" s="17">
        <f t="shared" si="3135"/>
        <v>0</v>
      </c>
      <c r="CG478" s="17">
        <f t="shared" si="3135"/>
        <v>0</v>
      </c>
      <c r="CH478" s="17">
        <f t="shared" si="3135"/>
        <v>0</v>
      </c>
      <c r="CI478" s="17">
        <f t="shared" si="3135"/>
        <v>0</v>
      </c>
      <c r="CJ478" s="17">
        <f t="shared" si="3135"/>
        <v>0</v>
      </c>
      <c r="CK478" s="17">
        <f t="shared" si="3135"/>
        <v>0</v>
      </c>
      <c r="CL478" s="17">
        <f t="shared" si="3135"/>
        <v>0</v>
      </c>
      <c r="CM478" s="17">
        <f t="shared" si="3135"/>
        <v>0</v>
      </c>
      <c r="CN478" s="17">
        <f t="shared" si="3135"/>
        <v>0</v>
      </c>
      <c r="CO478" s="17">
        <f t="shared" si="3135"/>
        <v>0</v>
      </c>
    </row>
    <row r="479" spans="2:93">
      <c r="B479" s="556"/>
      <c r="C479" s="556">
        <f t="shared" si="3070"/>
        <v>50</v>
      </c>
      <c r="D479" s="632">
        <f t="shared" si="3067"/>
        <v>-0.04</v>
      </c>
      <c r="E479" s="632"/>
      <c r="F479" s="632"/>
      <c r="G479" s="632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>
        <f>IF((BF425-$BE425)&gt;$D426,0,$D479*(BF429))</f>
        <v>-5.72</v>
      </c>
      <c r="BG479" s="17">
        <f t="shared" ref="BG479:CO479" si="3136">IF((BG425-$BE425)&gt;$D426,0,$D479*(BG429))</f>
        <v>-5.72</v>
      </c>
      <c r="BH479" s="17">
        <f t="shared" si="3136"/>
        <v>-5.76</v>
      </c>
      <c r="BI479" s="17">
        <f t="shared" si="3136"/>
        <v>-5.76</v>
      </c>
      <c r="BJ479" s="17">
        <f t="shared" si="3136"/>
        <v>-5.76</v>
      </c>
      <c r="BK479" s="17">
        <f t="shared" si="3136"/>
        <v>-5.8</v>
      </c>
      <c r="BL479" s="17">
        <f t="shared" si="3136"/>
        <v>-5.8</v>
      </c>
      <c r="BM479" s="17">
        <f t="shared" si="3136"/>
        <v>-5.8</v>
      </c>
      <c r="BN479" s="17">
        <f t="shared" si="3136"/>
        <v>-5.84</v>
      </c>
      <c r="BO479" s="17">
        <f t="shared" si="3136"/>
        <v>-5.84</v>
      </c>
      <c r="BP479" s="17">
        <f t="shared" si="3136"/>
        <v>-5.88</v>
      </c>
      <c r="BQ479" s="17">
        <f t="shared" si="3136"/>
        <v>-5.88</v>
      </c>
      <c r="BR479" s="17">
        <f t="shared" si="3136"/>
        <v>-5.88</v>
      </c>
      <c r="BS479" s="17">
        <f t="shared" si="3136"/>
        <v>-5.92</v>
      </c>
      <c r="BT479" s="17">
        <f t="shared" si="3136"/>
        <v>-5.92</v>
      </c>
      <c r="BU479" s="17">
        <f t="shared" si="3136"/>
        <v>-5.92</v>
      </c>
      <c r="BV479" s="17">
        <f t="shared" si="3136"/>
        <v>-5.96</v>
      </c>
      <c r="BW479" s="17">
        <f t="shared" si="3136"/>
        <v>-5.96</v>
      </c>
      <c r="BX479" s="17">
        <f t="shared" si="3136"/>
        <v>-5.96</v>
      </c>
      <c r="BY479" s="17">
        <f t="shared" si="3136"/>
        <v>-6</v>
      </c>
      <c r="BZ479" s="17">
        <f t="shared" si="3136"/>
        <v>-6</v>
      </c>
      <c r="CA479" s="17">
        <f t="shared" si="3136"/>
        <v>-6.04</v>
      </c>
      <c r="CB479" s="17">
        <f t="shared" si="3136"/>
        <v>-6.04</v>
      </c>
      <c r="CC479" s="17">
        <f t="shared" si="3136"/>
        <v>-6.04</v>
      </c>
      <c r="CD479" s="17">
        <f t="shared" si="3136"/>
        <v>-6.08</v>
      </c>
      <c r="CE479" s="17">
        <f t="shared" si="3136"/>
        <v>0</v>
      </c>
      <c r="CF479" s="17">
        <f t="shared" si="3136"/>
        <v>0</v>
      </c>
      <c r="CG479" s="17">
        <f t="shared" si="3136"/>
        <v>0</v>
      </c>
      <c r="CH479" s="17">
        <f t="shared" si="3136"/>
        <v>0</v>
      </c>
      <c r="CI479" s="17">
        <f t="shared" si="3136"/>
        <v>0</v>
      </c>
      <c r="CJ479" s="17">
        <f t="shared" si="3136"/>
        <v>0</v>
      </c>
      <c r="CK479" s="17">
        <f t="shared" si="3136"/>
        <v>0</v>
      </c>
      <c r="CL479" s="17">
        <f t="shared" si="3136"/>
        <v>0</v>
      </c>
      <c r="CM479" s="17">
        <f t="shared" si="3136"/>
        <v>0</v>
      </c>
      <c r="CN479" s="17">
        <f t="shared" si="3136"/>
        <v>0</v>
      </c>
      <c r="CO479" s="17">
        <f t="shared" si="3136"/>
        <v>0</v>
      </c>
    </row>
    <row r="480" spans="2:93">
      <c r="B480" s="556"/>
      <c r="C480" s="556">
        <f t="shared" si="3070"/>
        <v>51</v>
      </c>
      <c r="D480" s="632">
        <f t="shared" si="3067"/>
        <v>-0.04</v>
      </c>
      <c r="E480" s="632"/>
      <c r="F480" s="632"/>
      <c r="G480" s="632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>
        <f>IF((BG425-$BF425)&gt;$D426,0,$D480*(BG429))</f>
        <v>-5.72</v>
      </c>
      <c r="BH480" s="17">
        <f t="shared" ref="BH480:CO480" si="3137">IF((BH425-$BF425)&gt;$D426,0,$D480*(BH429))</f>
        <v>-5.76</v>
      </c>
      <c r="BI480" s="17">
        <f t="shared" si="3137"/>
        <v>-5.76</v>
      </c>
      <c r="BJ480" s="17">
        <f t="shared" si="3137"/>
        <v>-5.76</v>
      </c>
      <c r="BK480" s="17">
        <f t="shared" si="3137"/>
        <v>-5.8</v>
      </c>
      <c r="BL480" s="17">
        <f t="shared" si="3137"/>
        <v>-5.8</v>
      </c>
      <c r="BM480" s="17">
        <f t="shared" si="3137"/>
        <v>-5.8</v>
      </c>
      <c r="BN480" s="17">
        <f t="shared" si="3137"/>
        <v>-5.84</v>
      </c>
      <c r="BO480" s="17">
        <f t="shared" si="3137"/>
        <v>-5.84</v>
      </c>
      <c r="BP480" s="17">
        <f t="shared" si="3137"/>
        <v>-5.88</v>
      </c>
      <c r="BQ480" s="17">
        <f t="shared" si="3137"/>
        <v>-5.88</v>
      </c>
      <c r="BR480" s="17">
        <f t="shared" si="3137"/>
        <v>-5.88</v>
      </c>
      <c r="BS480" s="17">
        <f t="shared" si="3137"/>
        <v>-5.92</v>
      </c>
      <c r="BT480" s="17">
        <f t="shared" si="3137"/>
        <v>-5.92</v>
      </c>
      <c r="BU480" s="17">
        <f t="shared" si="3137"/>
        <v>-5.92</v>
      </c>
      <c r="BV480" s="17">
        <f t="shared" si="3137"/>
        <v>-5.96</v>
      </c>
      <c r="BW480" s="17">
        <f t="shared" si="3137"/>
        <v>-5.96</v>
      </c>
      <c r="BX480" s="17">
        <f t="shared" si="3137"/>
        <v>-5.96</v>
      </c>
      <c r="BY480" s="17">
        <f t="shared" si="3137"/>
        <v>-6</v>
      </c>
      <c r="BZ480" s="17">
        <f t="shared" si="3137"/>
        <v>-6</v>
      </c>
      <c r="CA480" s="17">
        <f t="shared" si="3137"/>
        <v>-6.04</v>
      </c>
      <c r="CB480" s="17">
        <f t="shared" si="3137"/>
        <v>-6.04</v>
      </c>
      <c r="CC480" s="17">
        <f t="shared" si="3137"/>
        <v>-6.04</v>
      </c>
      <c r="CD480" s="17">
        <f t="shared" si="3137"/>
        <v>-6.08</v>
      </c>
      <c r="CE480" s="17">
        <f t="shared" si="3137"/>
        <v>-6.08</v>
      </c>
      <c r="CF480" s="17">
        <f t="shared" si="3137"/>
        <v>0</v>
      </c>
      <c r="CG480" s="17">
        <f t="shared" si="3137"/>
        <v>0</v>
      </c>
      <c r="CH480" s="17">
        <f t="shared" si="3137"/>
        <v>0</v>
      </c>
      <c r="CI480" s="17">
        <f t="shared" si="3137"/>
        <v>0</v>
      </c>
      <c r="CJ480" s="17">
        <f t="shared" si="3137"/>
        <v>0</v>
      </c>
      <c r="CK480" s="17">
        <f t="shared" si="3137"/>
        <v>0</v>
      </c>
      <c r="CL480" s="17">
        <f t="shared" si="3137"/>
        <v>0</v>
      </c>
      <c r="CM480" s="17">
        <f t="shared" si="3137"/>
        <v>0</v>
      </c>
      <c r="CN480" s="17">
        <f t="shared" si="3137"/>
        <v>0</v>
      </c>
      <c r="CO480" s="17">
        <f t="shared" si="3137"/>
        <v>0</v>
      </c>
    </row>
    <row r="481" spans="2:93">
      <c r="B481" s="556"/>
      <c r="C481" s="556">
        <f t="shared" si="3070"/>
        <v>52</v>
      </c>
      <c r="D481" s="632">
        <f t="shared" si="3067"/>
        <v>-0.04</v>
      </c>
      <c r="E481" s="632"/>
      <c r="F481" s="632"/>
      <c r="G481" s="632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>
        <f>IF((BH425-$BG425)&gt;$D426,0,$D481*(BH429))</f>
        <v>-5.76</v>
      </c>
      <c r="BI481" s="17">
        <f t="shared" ref="BI481:CO481" si="3138">IF((BI425-$BG425)&gt;$D426,0,$D481*(BI429))</f>
        <v>-5.76</v>
      </c>
      <c r="BJ481" s="17">
        <f t="shared" si="3138"/>
        <v>-5.76</v>
      </c>
      <c r="BK481" s="17">
        <f t="shared" si="3138"/>
        <v>-5.8</v>
      </c>
      <c r="BL481" s="17">
        <f t="shared" si="3138"/>
        <v>-5.8</v>
      </c>
      <c r="BM481" s="17">
        <f t="shared" si="3138"/>
        <v>-5.8</v>
      </c>
      <c r="BN481" s="17">
        <f t="shared" si="3138"/>
        <v>-5.84</v>
      </c>
      <c r="BO481" s="17">
        <f t="shared" si="3138"/>
        <v>-5.84</v>
      </c>
      <c r="BP481" s="17">
        <f t="shared" si="3138"/>
        <v>-5.88</v>
      </c>
      <c r="BQ481" s="17">
        <f t="shared" si="3138"/>
        <v>-5.88</v>
      </c>
      <c r="BR481" s="17">
        <f t="shared" si="3138"/>
        <v>-5.88</v>
      </c>
      <c r="BS481" s="17">
        <f t="shared" si="3138"/>
        <v>-5.92</v>
      </c>
      <c r="BT481" s="17">
        <f t="shared" si="3138"/>
        <v>-5.92</v>
      </c>
      <c r="BU481" s="17">
        <f t="shared" si="3138"/>
        <v>-5.92</v>
      </c>
      <c r="BV481" s="17">
        <f t="shared" si="3138"/>
        <v>-5.96</v>
      </c>
      <c r="BW481" s="17">
        <f t="shared" si="3138"/>
        <v>-5.96</v>
      </c>
      <c r="BX481" s="17">
        <f t="shared" si="3138"/>
        <v>-5.96</v>
      </c>
      <c r="BY481" s="17">
        <f t="shared" si="3138"/>
        <v>-6</v>
      </c>
      <c r="BZ481" s="17">
        <f t="shared" si="3138"/>
        <v>-6</v>
      </c>
      <c r="CA481" s="17">
        <f t="shared" si="3138"/>
        <v>-6.04</v>
      </c>
      <c r="CB481" s="17">
        <f t="shared" si="3138"/>
        <v>-6.04</v>
      </c>
      <c r="CC481" s="17">
        <f t="shared" si="3138"/>
        <v>-6.04</v>
      </c>
      <c r="CD481" s="17">
        <f t="shared" si="3138"/>
        <v>-6.08</v>
      </c>
      <c r="CE481" s="17">
        <f t="shared" si="3138"/>
        <v>-6.08</v>
      </c>
      <c r="CF481" s="17">
        <f t="shared" si="3138"/>
        <v>-6.08</v>
      </c>
      <c r="CG481" s="17">
        <f t="shared" si="3138"/>
        <v>0</v>
      </c>
      <c r="CH481" s="17">
        <f t="shared" si="3138"/>
        <v>0</v>
      </c>
      <c r="CI481" s="17">
        <f t="shared" si="3138"/>
        <v>0</v>
      </c>
      <c r="CJ481" s="17">
        <f t="shared" si="3138"/>
        <v>0</v>
      </c>
      <c r="CK481" s="17">
        <f t="shared" si="3138"/>
        <v>0</v>
      </c>
      <c r="CL481" s="17">
        <f t="shared" si="3138"/>
        <v>0</v>
      </c>
      <c r="CM481" s="17">
        <f t="shared" si="3138"/>
        <v>0</v>
      </c>
      <c r="CN481" s="17">
        <f t="shared" si="3138"/>
        <v>0</v>
      </c>
      <c r="CO481" s="17">
        <f t="shared" si="3138"/>
        <v>0</v>
      </c>
    </row>
    <row r="482" spans="2:93">
      <c r="B482" s="556"/>
      <c r="C482" s="556">
        <f t="shared" si="3070"/>
        <v>53</v>
      </c>
      <c r="D482" s="632">
        <f t="shared" si="3067"/>
        <v>-0.04</v>
      </c>
      <c r="E482" s="632"/>
      <c r="F482" s="632"/>
      <c r="G482" s="632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>
        <f>IF((BI425-$BH425)&gt;$D426,0,$D482*(BI429))</f>
        <v>-5.76</v>
      </c>
      <c r="BJ482" s="17">
        <f t="shared" ref="BJ482:CO482" si="3139">IF((BJ425-$BH425)&gt;$D426,0,$D482*(BJ429))</f>
        <v>-5.76</v>
      </c>
      <c r="BK482" s="17">
        <f t="shared" si="3139"/>
        <v>-5.8</v>
      </c>
      <c r="BL482" s="17">
        <f t="shared" si="3139"/>
        <v>-5.8</v>
      </c>
      <c r="BM482" s="17">
        <f t="shared" si="3139"/>
        <v>-5.8</v>
      </c>
      <c r="BN482" s="17">
        <f t="shared" si="3139"/>
        <v>-5.84</v>
      </c>
      <c r="BO482" s="17">
        <f t="shared" si="3139"/>
        <v>-5.84</v>
      </c>
      <c r="BP482" s="17">
        <f t="shared" si="3139"/>
        <v>-5.88</v>
      </c>
      <c r="BQ482" s="17">
        <f t="shared" si="3139"/>
        <v>-5.88</v>
      </c>
      <c r="BR482" s="17">
        <f t="shared" si="3139"/>
        <v>-5.88</v>
      </c>
      <c r="BS482" s="17">
        <f t="shared" si="3139"/>
        <v>-5.92</v>
      </c>
      <c r="BT482" s="17">
        <f t="shared" si="3139"/>
        <v>-5.92</v>
      </c>
      <c r="BU482" s="17">
        <f t="shared" si="3139"/>
        <v>-5.92</v>
      </c>
      <c r="BV482" s="17">
        <f t="shared" si="3139"/>
        <v>-5.96</v>
      </c>
      <c r="BW482" s="17">
        <f t="shared" si="3139"/>
        <v>-5.96</v>
      </c>
      <c r="BX482" s="17">
        <f t="shared" si="3139"/>
        <v>-5.96</v>
      </c>
      <c r="BY482" s="17">
        <f t="shared" si="3139"/>
        <v>-6</v>
      </c>
      <c r="BZ482" s="17">
        <f t="shared" si="3139"/>
        <v>-6</v>
      </c>
      <c r="CA482" s="17">
        <f t="shared" si="3139"/>
        <v>-6.04</v>
      </c>
      <c r="CB482" s="17">
        <f t="shared" si="3139"/>
        <v>-6.04</v>
      </c>
      <c r="CC482" s="17">
        <f t="shared" si="3139"/>
        <v>-6.04</v>
      </c>
      <c r="CD482" s="17">
        <f t="shared" si="3139"/>
        <v>-6.08</v>
      </c>
      <c r="CE482" s="17">
        <f t="shared" si="3139"/>
        <v>-6.08</v>
      </c>
      <c r="CF482" s="17">
        <f t="shared" si="3139"/>
        <v>-6.08</v>
      </c>
      <c r="CG482" s="17">
        <f t="shared" si="3139"/>
        <v>-6.12</v>
      </c>
      <c r="CH482" s="17">
        <f t="shared" si="3139"/>
        <v>0</v>
      </c>
      <c r="CI482" s="17">
        <f t="shared" si="3139"/>
        <v>0</v>
      </c>
      <c r="CJ482" s="17">
        <f t="shared" si="3139"/>
        <v>0</v>
      </c>
      <c r="CK482" s="17">
        <f t="shared" si="3139"/>
        <v>0</v>
      </c>
      <c r="CL482" s="17">
        <f t="shared" si="3139"/>
        <v>0</v>
      </c>
      <c r="CM482" s="17">
        <f t="shared" si="3139"/>
        <v>0</v>
      </c>
      <c r="CN482" s="17">
        <f t="shared" si="3139"/>
        <v>0</v>
      </c>
      <c r="CO482" s="17">
        <f t="shared" si="3139"/>
        <v>0</v>
      </c>
    </row>
    <row r="483" spans="2:93">
      <c r="B483" s="556"/>
      <c r="C483" s="556">
        <f t="shared" si="3070"/>
        <v>54</v>
      </c>
      <c r="D483" s="632">
        <f t="shared" si="3067"/>
        <v>-0.04</v>
      </c>
      <c r="E483" s="632"/>
      <c r="F483" s="632"/>
      <c r="G483" s="632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>
        <f>IF((BJ425-$BI425)&gt;$D426,0,$D483*(BJ429))</f>
        <v>-5.76</v>
      </c>
      <c r="BK483" s="17">
        <f t="shared" ref="BK483:CO483" si="3140">IF((BK425-$BI425)&gt;$D426,0,$D483*(BK429))</f>
        <v>-5.8</v>
      </c>
      <c r="BL483" s="17">
        <f t="shared" si="3140"/>
        <v>-5.8</v>
      </c>
      <c r="BM483" s="17">
        <f t="shared" si="3140"/>
        <v>-5.8</v>
      </c>
      <c r="BN483" s="17">
        <f t="shared" si="3140"/>
        <v>-5.84</v>
      </c>
      <c r="BO483" s="17">
        <f t="shared" si="3140"/>
        <v>-5.84</v>
      </c>
      <c r="BP483" s="17">
        <f t="shared" si="3140"/>
        <v>-5.88</v>
      </c>
      <c r="BQ483" s="17">
        <f t="shared" si="3140"/>
        <v>-5.88</v>
      </c>
      <c r="BR483" s="17">
        <f t="shared" si="3140"/>
        <v>-5.88</v>
      </c>
      <c r="BS483" s="17">
        <f t="shared" si="3140"/>
        <v>-5.92</v>
      </c>
      <c r="BT483" s="17">
        <f t="shared" si="3140"/>
        <v>-5.92</v>
      </c>
      <c r="BU483" s="17">
        <f t="shared" si="3140"/>
        <v>-5.92</v>
      </c>
      <c r="BV483" s="17">
        <f t="shared" si="3140"/>
        <v>-5.96</v>
      </c>
      <c r="BW483" s="17">
        <f t="shared" si="3140"/>
        <v>-5.96</v>
      </c>
      <c r="BX483" s="17">
        <f t="shared" si="3140"/>
        <v>-5.96</v>
      </c>
      <c r="BY483" s="17">
        <f t="shared" si="3140"/>
        <v>-6</v>
      </c>
      <c r="BZ483" s="17">
        <f t="shared" si="3140"/>
        <v>-6</v>
      </c>
      <c r="CA483" s="17">
        <f t="shared" si="3140"/>
        <v>-6.04</v>
      </c>
      <c r="CB483" s="17">
        <f t="shared" si="3140"/>
        <v>-6.04</v>
      </c>
      <c r="CC483" s="17">
        <f t="shared" si="3140"/>
        <v>-6.04</v>
      </c>
      <c r="CD483" s="17">
        <f t="shared" si="3140"/>
        <v>-6.08</v>
      </c>
      <c r="CE483" s="17">
        <f t="shared" si="3140"/>
        <v>-6.08</v>
      </c>
      <c r="CF483" s="17">
        <f t="shared" si="3140"/>
        <v>-6.08</v>
      </c>
      <c r="CG483" s="17">
        <f t="shared" si="3140"/>
        <v>-6.12</v>
      </c>
      <c r="CH483" s="17">
        <f t="shared" si="3140"/>
        <v>-6.12</v>
      </c>
      <c r="CI483" s="17">
        <f t="shared" si="3140"/>
        <v>0</v>
      </c>
      <c r="CJ483" s="17">
        <f t="shared" si="3140"/>
        <v>0</v>
      </c>
      <c r="CK483" s="17">
        <f t="shared" si="3140"/>
        <v>0</v>
      </c>
      <c r="CL483" s="17">
        <f t="shared" si="3140"/>
        <v>0</v>
      </c>
      <c r="CM483" s="17">
        <f t="shared" si="3140"/>
        <v>0</v>
      </c>
      <c r="CN483" s="17">
        <f t="shared" si="3140"/>
        <v>0</v>
      </c>
      <c r="CO483" s="17">
        <f t="shared" si="3140"/>
        <v>0</v>
      </c>
    </row>
    <row r="484" spans="2:93">
      <c r="B484" s="556"/>
      <c r="C484" s="556">
        <f t="shared" si="3070"/>
        <v>55</v>
      </c>
      <c r="D484" s="632">
        <f t="shared" si="3067"/>
        <v>-0.04</v>
      </c>
      <c r="E484" s="632"/>
      <c r="F484" s="632"/>
      <c r="G484" s="632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>
        <f>IF((BK425-$BJ425)&gt;$D426,0,$D484*(BK429))</f>
        <v>-5.8</v>
      </c>
      <c r="BL484" s="17">
        <f t="shared" ref="BL484:CO484" si="3141">IF((BL425-$BJ425)&gt;$D426,0,$D484*(BL429))</f>
        <v>-5.8</v>
      </c>
      <c r="BM484" s="17">
        <f t="shared" si="3141"/>
        <v>-5.8</v>
      </c>
      <c r="BN484" s="17">
        <f t="shared" si="3141"/>
        <v>-5.84</v>
      </c>
      <c r="BO484" s="17">
        <f t="shared" si="3141"/>
        <v>-5.84</v>
      </c>
      <c r="BP484" s="17">
        <f t="shared" si="3141"/>
        <v>-5.88</v>
      </c>
      <c r="BQ484" s="17">
        <f t="shared" si="3141"/>
        <v>-5.88</v>
      </c>
      <c r="BR484" s="17">
        <f t="shared" si="3141"/>
        <v>-5.88</v>
      </c>
      <c r="BS484" s="17">
        <f t="shared" si="3141"/>
        <v>-5.92</v>
      </c>
      <c r="BT484" s="17">
        <f t="shared" si="3141"/>
        <v>-5.92</v>
      </c>
      <c r="BU484" s="17">
        <f t="shared" si="3141"/>
        <v>-5.92</v>
      </c>
      <c r="BV484" s="17">
        <f t="shared" si="3141"/>
        <v>-5.96</v>
      </c>
      <c r="BW484" s="17">
        <f t="shared" si="3141"/>
        <v>-5.96</v>
      </c>
      <c r="BX484" s="17">
        <f t="shared" si="3141"/>
        <v>-5.96</v>
      </c>
      <c r="BY484" s="17">
        <f t="shared" si="3141"/>
        <v>-6</v>
      </c>
      <c r="BZ484" s="17">
        <f t="shared" si="3141"/>
        <v>-6</v>
      </c>
      <c r="CA484" s="17">
        <f t="shared" si="3141"/>
        <v>-6.04</v>
      </c>
      <c r="CB484" s="17">
        <f t="shared" si="3141"/>
        <v>-6.04</v>
      </c>
      <c r="CC484" s="17">
        <f t="shared" si="3141"/>
        <v>-6.04</v>
      </c>
      <c r="CD484" s="17">
        <f t="shared" si="3141"/>
        <v>-6.08</v>
      </c>
      <c r="CE484" s="17">
        <f t="shared" si="3141"/>
        <v>-6.08</v>
      </c>
      <c r="CF484" s="17">
        <f t="shared" si="3141"/>
        <v>-6.08</v>
      </c>
      <c r="CG484" s="17">
        <f t="shared" si="3141"/>
        <v>-6.12</v>
      </c>
      <c r="CH484" s="17">
        <f t="shared" si="3141"/>
        <v>-6.12</v>
      </c>
      <c r="CI484" s="17">
        <f t="shared" si="3141"/>
        <v>-6.16</v>
      </c>
      <c r="CJ484" s="17">
        <f t="shared" si="3141"/>
        <v>0</v>
      </c>
      <c r="CK484" s="17">
        <f t="shared" si="3141"/>
        <v>0</v>
      </c>
      <c r="CL484" s="17">
        <f t="shared" si="3141"/>
        <v>0</v>
      </c>
      <c r="CM484" s="17">
        <f t="shared" si="3141"/>
        <v>0</v>
      </c>
      <c r="CN484" s="17">
        <f t="shared" si="3141"/>
        <v>0</v>
      </c>
      <c r="CO484" s="17">
        <f t="shared" si="3141"/>
        <v>0</v>
      </c>
    </row>
    <row r="485" spans="2:93">
      <c r="B485" s="556"/>
      <c r="C485" s="556">
        <f t="shared" si="3070"/>
        <v>56</v>
      </c>
      <c r="D485" s="632">
        <f t="shared" si="3067"/>
        <v>-0.04</v>
      </c>
      <c r="E485" s="632"/>
      <c r="F485" s="632"/>
      <c r="G485" s="632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>
        <f>IF((BL425-$BK425)&gt;$D426,0,$D485*(BL429))</f>
        <v>-5.8</v>
      </c>
      <c r="BM485" s="17">
        <f t="shared" ref="BM485:CO485" si="3142">IF((BM425-$BK425)&gt;$D426,0,$D485*(BM429))</f>
        <v>-5.8</v>
      </c>
      <c r="BN485" s="17">
        <f t="shared" si="3142"/>
        <v>-5.84</v>
      </c>
      <c r="BO485" s="17">
        <f t="shared" si="3142"/>
        <v>-5.84</v>
      </c>
      <c r="BP485" s="17">
        <f t="shared" si="3142"/>
        <v>-5.88</v>
      </c>
      <c r="BQ485" s="17">
        <f t="shared" si="3142"/>
        <v>-5.88</v>
      </c>
      <c r="BR485" s="17">
        <f t="shared" si="3142"/>
        <v>-5.88</v>
      </c>
      <c r="BS485" s="17">
        <f t="shared" si="3142"/>
        <v>-5.92</v>
      </c>
      <c r="BT485" s="17">
        <f t="shared" si="3142"/>
        <v>-5.92</v>
      </c>
      <c r="BU485" s="17">
        <f t="shared" si="3142"/>
        <v>-5.92</v>
      </c>
      <c r="BV485" s="17">
        <f t="shared" si="3142"/>
        <v>-5.96</v>
      </c>
      <c r="BW485" s="17">
        <f t="shared" si="3142"/>
        <v>-5.96</v>
      </c>
      <c r="BX485" s="17">
        <f t="shared" si="3142"/>
        <v>-5.96</v>
      </c>
      <c r="BY485" s="17">
        <f t="shared" si="3142"/>
        <v>-6</v>
      </c>
      <c r="BZ485" s="17">
        <f t="shared" si="3142"/>
        <v>-6</v>
      </c>
      <c r="CA485" s="17">
        <f t="shared" si="3142"/>
        <v>-6.04</v>
      </c>
      <c r="CB485" s="17">
        <f t="shared" si="3142"/>
        <v>-6.04</v>
      </c>
      <c r="CC485" s="17">
        <f t="shared" si="3142"/>
        <v>-6.04</v>
      </c>
      <c r="CD485" s="17">
        <f t="shared" si="3142"/>
        <v>-6.08</v>
      </c>
      <c r="CE485" s="17">
        <f t="shared" si="3142"/>
        <v>-6.08</v>
      </c>
      <c r="CF485" s="17">
        <f t="shared" si="3142"/>
        <v>-6.08</v>
      </c>
      <c r="CG485" s="17">
        <f t="shared" si="3142"/>
        <v>-6.12</v>
      </c>
      <c r="CH485" s="17">
        <f t="shared" si="3142"/>
        <v>-6.12</v>
      </c>
      <c r="CI485" s="17">
        <f t="shared" si="3142"/>
        <v>-6.16</v>
      </c>
      <c r="CJ485" s="17">
        <f t="shared" si="3142"/>
        <v>-6.16</v>
      </c>
      <c r="CK485" s="17">
        <f t="shared" si="3142"/>
        <v>0</v>
      </c>
      <c r="CL485" s="17">
        <f t="shared" si="3142"/>
        <v>0</v>
      </c>
      <c r="CM485" s="17">
        <f t="shared" si="3142"/>
        <v>0</v>
      </c>
      <c r="CN485" s="17">
        <f t="shared" si="3142"/>
        <v>0</v>
      </c>
      <c r="CO485" s="17">
        <f t="shared" si="3142"/>
        <v>0</v>
      </c>
    </row>
    <row r="486" spans="2:93">
      <c r="B486" s="556"/>
      <c r="C486" s="556">
        <f t="shared" si="3070"/>
        <v>57</v>
      </c>
      <c r="D486" s="632">
        <f t="shared" si="3067"/>
        <v>-0.04</v>
      </c>
      <c r="E486" s="632"/>
      <c r="F486" s="632"/>
      <c r="G486" s="632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>
        <f>IF((BM425-$BL425)&gt;$D426,0,$D486*(BM429))</f>
        <v>-5.8</v>
      </c>
      <c r="BN486" s="17">
        <f t="shared" ref="BN486:CO486" si="3143">IF((BN425-$BL425)&gt;$D426,0,$D486*(BN429))</f>
        <v>-5.84</v>
      </c>
      <c r="BO486" s="17">
        <f t="shared" si="3143"/>
        <v>-5.84</v>
      </c>
      <c r="BP486" s="17">
        <f t="shared" si="3143"/>
        <v>-5.88</v>
      </c>
      <c r="BQ486" s="17">
        <f t="shared" si="3143"/>
        <v>-5.88</v>
      </c>
      <c r="BR486" s="17">
        <f t="shared" si="3143"/>
        <v>-5.88</v>
      </c>
      <c r="BS486" s="17">
        <f t="shared" si="3143"/>
        <v>-5.92</v>
      </c>
      <c r="BT486" s="17">
        <f t="shared" si="3143"/>
        <v>-5.92</v>
      </c>
      <c r="BU486" s="17">
        <f t="shared" si="3143"/>
        <v>-5.92</v>
      </c>
      <c r="BV486" s="17">
        <f t="shared" si="3143"/>
        <v>-5.96</v>
      </c>
      <c r="BW486" s="17">
        <f t="shared" si="3143"/>
        <v>-5.96</v>
      </c>
      <c r="BX486" s="17">
        <f t="shared" si="3143"/>
        <v>-5.96</v>
      </c>
      <c r="BY486" s="17">
        <f t="shared" si="3143"/>
        <v>-6</v>
      </c>
      <c r="BZ486" s="17">
        <f t="shared" si="3143"/>
        <v>-6</v>
      </c>
      <c r="CA486" s="17">
        <f t="shared" si="3143"/>
        <v>-6.04</v>
      </c>
      <c r="CB486" s="17">
        <f t="shared" si="3143"/>
        <v>-6.04</v>
      </c>
      <c r="CC486" s="17">
        <f t="shared" si="3143"/>
        <v>-6.04</v>
      </c>
      <c r="CD486" s="17">
        <f t="shared" si="3143"/>
        <v>-6.08</v>
      </c>
      <c r="CE486" s="17">
        <f t="shared" si="3143"/>
        <v>-6.08</v>
      </c>
      <c r="CF486" s="17">
        <f t="shared" si="3143"/>
        <v>-6.08</v>
      </c>
      <c r="CG486" s="17">
        <f t="shared" si="3143"/>
        <v>-6.12</v>
      </c>
      <c r="CH486" s="17">
        <f t="shared" si="3143"/>
        <v>-6.12</v>
      </c>
      <c r="CI486" s="17">
        <f t="shared" si="3143"/>
        <v>-6.16</v>
      </c>
      <c r="CJ486" s="17">
        <f t="shared" si="3143"/>
        <v>-6.16</v>
      </c>
      <c r="CK486" s="17">
        <f t="shared" si="3143"/>
        <v>-6.16</v>
      </c>
      <c r="CL486" s="17">
        <f t="shared" si="3143"/>
        <v>0</v>
      </c>
      <c r="CM486" s="17">
        <f t="shared" si="3143"/>
        <v>0</v>
      </c>
      <c r="CN486" s="17">
        <f t="shared" si="3143"/>
        <v>0</v>
      </c>
      <c r="CO486" s="17">
        <f t="shared" si="3143"/>
        <v>0</v>
      </c>
    </row>
    <row r="487" spans="2:93">
      <c r="B487" s="556"/>
      <c r="C487" s="556">
        <f t="shared" si="3070"/>
        <v>58</v>
      </c>
      <c r="D487" s="632">
        <f t="shared" si="3067"/>
        <v>-0.04</v>
      </c>
      <c r="E487" s="632"/>
      <c r="F487" s="632"/>
      <c r="G487" s="632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>
        <f>IF((BN425-$BM425)&gt;$D426,0,$D487*(BN429))</f>
        <v>-5.84</v>
      </c>
      <c r="BO487" s="17">
        <f t="shared" ref="BO487:CO487" si="3144">IF((BO425-$BM425)&gt;$D426,0,$D487*(BO429))</f>
        <v>-5.84</v>
      </c>
      <c r="BP487" s="17">
        <f t="shared" si="3144"/>
        <v>-5.88</v>
      </c>
      <c r="BQ487" s="17">
        <f t="shared" si="3144"/>
        <v>-5.88</v>
      </c>
      <c r="BR487" s="17">
        <f t="shared" si="3144"/>
        <v>-5.88</v>
      </c>
      <c r="BS487" s="17">
        <f t="shared" si="3144"/>
        <v>-5.92</v>
      </c>
      <c r="BT487" s="17">
        <f t="shared" si="3144"/>
        <v>-5.92</v>
      </c>
      <c r="BU487" s="17">
        <f t="shared" si="3144"/>
        <v>-5.92</v>
      </c>
      <c r="BV487" s="17">
        <f t="shared" si="3144"/>
        <v>-5.96</v>
      </c>
      <c r="BW487" s="17">
        <f t="shared" si="3144"/>
        <v>-5.96</v>
      </c>
      <c r="BX487" s="17">
        <f t="shared" si="3144"/>
        <v>-5.96</v>
      </c>
      <c r="BY487" s="17">
        <f t="shared" si="3144"/>
        <v>-6</v>
      </c>
      <c r="BZ487" s="17">
        <f t="shared" si="3144"/>
        <v>-6</v>
      </c>
      <c r="CA487" s="17">
        <f t="shared" si="3144"/>
        <v>-6.04</v>
      </c>
      <c r="CB487" s="17">
        <f t="shared" si="3144"/>
        <v>-6.04</v>
      </c>
      <c r="CC487" s="17">
        <f t="shared" si="3144"/>
        <v>-6.04</v>
      </c>
      <c r="CD487" s="17">
        <f t="shared" si="3144"/>
        <v>-6.08</v>
      </c>
      <c r="CE487" s="17">
        <f t="shared" si="3144"/>
        <v>-6.08</v>
      </c>
      <c r="CF487" s="17">
        <f t="shared" si="3144"/>
        <v>-6.08</v>
      </c>
      <c r="CG487" s="17">
        <f t="shared" si="3144"/>
        <v>-6.12</v>
      </c>
      <c r="CH487" s="17">
        <f t="shared" si="3144"/>
        <v>-6.12</v>
      </c>
      <c r="CI487" s="17">
        <f t="shared" si="3144"/>
        <v>-6.16</v>
      </c>
      <c r="CJ487" s="17">
        <f t="shared" si="3144"/>
        <v>-6.16</v>
      </c>
      <c r="CK487" s="17">
        <f t="shared" si="3144"/>
        <v>-6.16</v>
      </c>
      <c r="CL487" s="17">
        <f t="shared" si="3144"/>
        <v>-6.2</v>
      </c>
      <c r="CM487" s="17">
        <f t="shared" si="3144"/>
        <v>0</v>
      </c>
      <c r="CN487" s="17">
        <f t="shared" si="3144"/>
        <v>0</v>
      </c>
      <c r="CO487" s="17">
        <f t="shared" si="3144"/>
        <v>0</v>
      </c>
    </row>
    <row r="488" spans="2:93">
      <c r="B488" s="556"/>
      <c r="C488" s="556">
        <f t="shared" si="3070"/>
        <v>59</v>
      </c>
      <c r="D488" s="632">
        <f t="shared" si="3067"/>
        <v>-0.04</v>
      </c>
      <c r="E488" s="632"/>
      <c r="F488" s="632"/>
      <c r="G488" s="632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>
        <f>IF((BO425-$BN425)&gt;$D426,0,$D488*(BO429))</f>
        <v>-5.84</v>
      </c>
      <c r="BP488" s="17">
        <f t="shared" ref="BP488:CO488" si="3145">IF((BP425-$BN425)&gt;$D426,0,$D488*(BP429))</f>
        <v>-5.88</v>
      </c>
      <c r="BQ488" s="17">
        <f t="shared" si="3145"/>
        <v>-5.88</v>
      </c>
      <c r="BR488" s="17">
        <f t="shared" si="3145"/>
        <v>-5.88</v>
      </c>
      <c r="BS488" s="17">
        <f t="shared" si="3145"/>
        <v>-5.92</v>
      </c>
      <c r="BT488" s="17">
        <f t="shared" si="3145"/>
        <v>-5.92</v>
      </c>
      <c r="BU488" s="17">
        <f t="shared" si="3145"/>
        <v>-5.92</v>
      </c>
      <c r="BV488" s="17">
        <f t="shared" si="3145"/>
        <v>-5.96</v>
      </c>
      <c r="BW488" s="17">
        <f t="shared" si="3145"/>
        <v>-5.96</v>
      </c>
      <c r="BX488" s="17">
        <f t="shared" si="3145"/>
        <v>-5.96</v>
      </c>
      <c r="BY488" s="17">
        <f t="shared" si="3145"/>
        <v>-6</v>
      </c>
      <c r="BZ488" s="17">
        <f t="shared" si="3145"/>
        <v>-6</v>
      </c>
      <c r="CA488" s="17">
        <f t="shared" si="3145"/>
        <v>-6.04</v>
      </c>
      <c r="CB488" s="17">
        <f t="shared" si="3145"/>
        <v>-6.04</v>
      </c>
      <c r="CC488" s="17">
        <f t="shared" si="3145"/>
        <v>-6.04</v>
      </c>
      <c r="CD488" s="17">
        <f t="shared" si="3145"/>
        <v>-6.08</v>
      </c>
      <c r="CE488" s="17">
        <f t="shared" si="3145"/>
        <v>-6.08</v>
      </c>
      <c r="CF488" s="17">
        <f t="shared" si="3145"/>
        <v>-6.08</v>
      </c>
      <c r="CG488" s="17">
        <f t="shared" si="3145"/>
        <v>-6.12</v>
      </c>
      <c r="CH488" s="17">
        <f t="shared" si="3145"/>
        <v>-6.12</v>
      </c>
      <c r="CI488" s="17">
        <f t="shared" si="3145"/>
        <v>-6.16</v>
      </c>
      <c r="CJ488" s="17">
        <f t="shared" si="3145"/>
        <v>-6.16</v>
      </c>
      <c r="CK488" s="17">
        <f t="shared" si="3145"/>
        <v>-6.16</v>
      </c>
      <c r="CL488" s="17">
        <f t="shared" si="3145"/>
        <v>-6.2</v>
      </c>
      <c r="CM488" s="17">
        <f t="shared" si="3145"/>
        <v>-6.2</v>
      </c>
      <c r="CN488" s="17">
        <f t="shared" si="3145"/>
        <v>0</v>
      </c>
      <c r="CO488" s="17">
        <f t="shared" si="3145"/>
        <v>0</v>
      </c>
    </row>
    <row r="489" spans="2:93">
      <c r="B489" s="556"/>
      <c r="C489" s="556">
        <f t="shared" si="3070"/>
        <v>60</v>
      </c>
      <c r="D489" s="632">
        <f t="shared" si="3067"/>
        <v>-0.04</v>
      </c>
      <c r="E489" s="632"/>
      <c r="F489" s="632"/>
      <c r="G489" s="632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>
        <f>IF((BP425-$BO425)&gt;$D426,0,$D489*(BP429))</f>
        <v>-5.88</v>
      </c>
      <c r="BQ489" s="17">
        <f t="shared" ref="BQ489:CO489" si="3146">IF((BQ425-$BO425)&gt;$D426,0,$D489*(BQ429))</f>
        <v>-5.88</v>
      </c>
      <c r="BR489" s="17">
        <f t="shared" si="3146"/>
        <v>-5.88</v>
      </c>
      <c r="BS489" s="17">
        <f t="shared" si="3146"/>
        <v>-5.92</v>
      </c>
      <c r="BT489" s="17">
        <f t="shared" si="3146"/>
        <v>-5.92</v>
      </c>
      <c r="BU489" s="17">
        <f t="shared" si="3146"/>
        <v>-5.92</v>
      </c>
      <c r="BV489" s="17">
        <f t="shared" si="3146"/>
        <v>-5.96</v>
      </c>
      <c r="BW489" s="17">
        <f t="shared" si="3146"/>
        <v>-5.96</v>
      </c>
      <c r="BX489" s="17">
        <f t="shared" si="3146"/>
        <v>-5.96</v>
      </c>
      <c r="BY489" s="17">
        <f t="shared" si="3146"/>
        <v>-6</v>
      </c>
      <c r="BZ489" s="17">
        <f t="shared" si="3146"/>
        <v>-6</v>
      </c>
      <c r="CA489" s="17">
        <f t="shared" si="3146"/>
        <v>-6.04</v>
      </c>
      <c r="CB489" s="17">
        <f t="shared" si="3146"/>
        <v>-6.04</v>
      </c>
      <c r="CC489" s="17">
        <f t="shared" si="3146"/>
        <v>-6.04</v>
      </c>
      <c r="CD489" s="17">
        <f t="shared" si="3146"/>
        <v>-6.08</v>
      </c>
      <c r="CE489" s="17">
        <f t="shared" si="3146"/>
        <v>-6.08</v>
      </c>
      <c r="CF489" s="17">
        <f t="shared" si="3146"/>
        <v>-6.08</v>
      </c>
      <c r="CG489" s="17">
        <f t="shared" si="3146"/>
        <v>-6.12</v>
      </c>
      <c r="CH489" s="17">
        <f t="shared" si="3146"/>
        <v>-6.12</v>
      </c>
      <c r="CI489" s="17">
        <f t="shared" si="3146"/>
        <v>-6.16</v>
      </c>
      <c r="CJ489" s="17">
        <f t="shared" si="3146"/>
        <v>-6.16</v>
      </c>
      <c r="CK489" s="17">
        <f t="shared" si="3146"/>
        <v>-6.16</v>
      </c>
      <c r="CL489" s="17">
        <f t="shared" si="3146"/>
        <v>-6.2</v>
      </c>
      <c r="CM489" s="17">
        <f t="shared" si="3146"/>
        <v>-6.2</v>
      </c>
      <c r="CN489" s="17">
        <f t="shared" si="3146"/>
        <v>-6.24</v>
      </c>
      <c r="CO489" s="17">
        <f t="shared" si="3146"/>
        <v>0</v>
      </c>
    </row>
    <row r="490" spans="2:93">
      <c r="B490" s="556"/>
      <c r="C490" s="556">
        <f t="shared" si="3070"/>
        <v>61</v>
      </c>
      <c r="D490" s="632">
        <f t="shared" si="3067"/>
        <v>-0.04</v>
      </c>
      <c r="E490" s="632"/>
      <c r="F490" s="632"/>
      <c r="G490" s="632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>
        <f>IF((BQ425-$BP425)&gt;$D426,0,$D490*(BQ429))</f>
        <v>-5.88</v>
      </c>
      <c r="BR490" s="17">
        <f t="shared" ref="BR490:CO490" si="3147">IF((BR425-$BP425)&gt;$D426,0,$D490*(BR429))</f>
        <v>-5.88</v>
      </c>
      <c r="BS490" s="17">
        <f t="shared" si="3147"/>
        <v>-5.92</v>
      </c>
      <c r="BT490" s="17">
        <f t="shared" si="3147"/>
        <v>-5.92</v>
      </c>
      <c r="BU490" s="17">
        <f t="shared" si="3147"/>
        <v>-5.92</v>
      </c>
      <c r="BV490" s="17">
        <f t="shared" si="3147"/>
        <v>-5.96</v>
      </c>
      <c r="BW490" s="17">
        <f t="shared" si="3147"/>
        <v>-5.96</v>
      </c>
      <c r="BX490" s="17">
        <f t="shared" si="3147"/>
        <v>-5.96</v>
      </c>
      <c r="BY490" s="17">
        <f t="shared" si="3147"/>
        <v>-6</v>
      </c>
      <c r="BZ490" s="17">
        <f t="shared" si="3147"/>
        <v>-6</v>
      </c>
      <c r="CA490" s="17">
        <f t="shared" si="3147"/>
        <v>-6.04</v>
      </c>
      <c r="CB490" s="17">
        <f t="shared" si="3147"/>
        <v>-6.04</v>
      </c>
      <c r="CC490" s="17">
        <f t="shared" si="3147"/>
        <v>-6.04</v>
      </c>
      <c r="CD490" s="17">
        <f t="shared" si="3147"/>
        <v>-6.08</v>
      </c>
      <c r="CE490" s="17">
        <f t="shared" si="3147"/>
        <v>-6.08</v>
      </c>
      <c r="CF490" s="17">
        <f t="shared" si="3147"/>
        <v>-6.08</v>
      </c>
      <c r="CG490" s="17">
        <f t="shared" si="3147"/>
        <v>-6.12</v>
      </c>
      <c r="CH490" s="17">
        <f t="shared" si="3147"/>
        <v>-6.12</v>
      </c>
      <c r="CI490" s="17">
        <f t="shared" si="3147"/>
        <v>-6.16</v>
      </c>
      <c r="CJ490" s="17">
        <f t="shared" si="3147"/>
        <v>-6.16</v>
      </c>
      <c r="CK490" s="17">
        <f t="shared" si="3147"/>
        <v>-6.16</v>
      </c>
      <c r="CL490" s="17">
        <f t="shared" si="3147"/>
        <v>-6.2</v>
      </c>
      <c r="CM490" s="17">
        <f t="shared" si="3147"/>
        <v>-6.2</v>
      </c>
      <c r="CN490" s="17">
        <f t="shared" si="3147"/>
        <v>-6.24</v>
      </c>
      <c r="CO490" s="17">
        <f t="shared" si="3147"/>
        <v>-6.24</v>
      </c>
    </row>
    <row r="491" spans="2:93">
      <c r="B491" s="556"/>
      <c r="C491" s="556">
        <f t="shared" si="3070"/>
        <v>62</v>
      </c>
      <c r="D491" s="632">
        <f t="shared" si="3067"/>
        <v>-0.04</v>
      </c>
      <c r="E491" s="632"/>
      <c r="F491" s="632"/>
      <c r="G491" s="632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>
        <f>IF((BR425-$BQ425)&gt;$D426,0,$D491*(BR429))</f>
        <v>-5.88</v>
      </c>
      <c r="BS491" s="17">
        <f t="shared" ref="BS491:CO491" si="3148">IF((BS425-$BQ425)&gt;$D426,0,$D491*(BS429))</f>
        <v>-5.92</v>
      </c>
      <c r="BT491" s="17">
        <f t="shared" si="3148"/>
        <v>-5.92</v>
      </c>
      <c r="BU491" s="17">
        <f t="shared" si="3148"/>
        <v>-5.92</v>
      </c>
      <c r="BV491" s="17">
        <f t="shared" si="3148"/>
        <v>-5.96</v>
      </c>
      <c r="BW491" s="17">
        <f t="shared" si="3148"/>
        <v>-5.96</v>
      </c>
      <c r="BX491" s="17">
        <f t="shared" si="3148"/>
        <v>-5.96</v>
      </c>
      <c r="BY491" s="17">
        <f t="shared" si="3148"/>
        <v>-6</v>
      </c>
      <c r="BZ491" s="17">
        <f t="shared" si="3148"/>
        <v>-6</v>
      </c>
      <c r="CA491" s="17">
        <f t="shared" si="3148"/>
        <v>-6.04</v>
      </c>
      <c r="CB491" s="17">
        <f t="shared" si="3148"/>
        <v>-6.04</v>
      </c>
      <c r="CC491" s="17">
        <f t="shared" si="3148"/>
        <v>-6.04</v>
      </c>
      <c r="CD491" s="17">
        <f t="shared" si="3148"/>
        <v>-6.08</v>
      </c>
      <c r="CE491" s="17">
        <f t="shared" si="3148"/>
        <v>-6.08</v>
      </c>
      <c r="CF491" s="17">
        <f t="shared" si="3148"/>
        <v>-6.08</v>
      </c>
      <c r="CG491" s="17">
        <f t="shared" si="3148"/>
        <v>-6.12</v>
      </c>
      <c r="CH491" s="17">
        <f t="shared" si="3148"/>
        <v>-6.12</v>
      </c>
      <c r="CI491" s="17">
        <f t="shared" si="3148"/>
        <v>-6.16</v>
      </c>
      <c r="CJ491" s="17">
        <f t="shared" si="3148"/>
        <v>-6.16</v>
      </c>
      <c r="CK491" s="17">
        <f t="shared" si="3148"/>
        <v>-6.16</v>
      </c>
      <c r="CL491" s="17">
        <f t="shared" si="3148"/>
        <v>-6.2</v>
      </c>
      <c r="CM491" s="17">
        <f t="shared" si="3148"/>
        <v>-6.2</v>
      </c>
      <c r="CN491" s="17">
        <f t="shared" si="3148"/>
        <v>-6.24</v>
      </c>
      <c r="CO491" s="17">
        <f t="shared" si="3148"/>
        <v>-6.24</v>
      </c>
    </row>
    <row r="492" spans="2:93">
      <c r="B492" s="556"/>
      <c r="C492" s="556">
        <f t="shared" si="3070"/>
        <v>63</v>
      </c>
      <c r="D492" s="632">
        <f t="shared" si="3067"/>
        <v>-0.04</v>
      </c>
      <c r="E492" s="632"/>
      <c r="F492" s="632"/>
      <c r="G492" s="632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>
        <f>IF((BS425-$BR425)&gt;$D426,0,$D492*(BS429))</f>
        <v>-5.92</v>
      </c>
      <c r="BT492" s="17">
        <f t="shared" ref="BT492:CO492" si="3149">IF((BT425-$BR425)&gt;$D426,0,$D492*(BT429))</f>
        <v>-5.92</v>
      </c>
      <c r="BU492" s="17">
        <f t="shared" si="3149"/>
        <v>-5.92</v>
      </c>
      <c r="BV492" s="17">
        <f t="shared" si="3149"/>
        <v>-5.96</v>
      </c>
      <c r="BW492" s="17">
        <f t="shared" si="3149"/>
        <v>-5.96</v>
      </c>
      <c r="BX492" s="17">
        <f t="shared" si="3149"/>
        <v>-5.96</v>
      </c>
      <c r="BY492" s="17">
        <f t="shared" si="3149"/>
        <v>-6</v>
      </c>
      <c r="BZ492" s="17">
        <f t="shared" si="3149"/>
        <v>-6</v>
      </c>
      <c r="CA492" s="17">
        <f t="shared" si="3149"/>
        <v>-6.04</v>
      </c>
      <c r="CB492" s="17">
        <f t="shared" si="3149"/>
        <v>-6.04</v>
      </c>
      <c r="CC492" s="17">
        <f t="shared" si="3149"/>
        <v>-6.04</v>
      </c>
      <c r="CD492" s="17">
        <f t="shared" si="3149"/>
        <v>-6.08</v>
      </c>
      <c r="CE492" s="17">
        <f t="shared" si="3149"/>
        <v>-6.08</v>
      </c>
      <c r="CF492" s="17">
        <f t="shared" si="3149"/>
        <v>-6.08</v>
      </c>
      <c r="CG492" s="17">
        <f t="shared" si="3149"/>
        <v>-6.12</v>
      </c>
      <c r="CH492" s="17">
        <f t="shared" si="3149"/>
        <v>-6.12</v>
      </c>
      <c r="CI492" s="17">
        <f t="shared" si="3149"/>
        <v>-6.16</v>
      </c>
      <c r="CJ492" s="17">
        <f t="shared" si="3149"/>
        <v>-6.16</v>
      </c>
      <c r="CK492" s="17">
        <f t="shared" si="3149"/>
        <v>-6.16</v>
      </c>
      <c r="CL492" s="17">
        <f t="shared" si="3149"/>
        <v>-6.2</v>
      </c>
      <c r="CM492" s="17">
        <f t="shared" si="3149"/>
        <v>-6.2</v>
      </c>
      <c r="CN492" s="17">
        <f t="shared" si="3149"/>
        <v>-6.24</v>
      </c>
      <c r="CO492" s="17">
        <f t="shared" si="3149"/>
        <v>-6.24</v>
      </c>
    </row>
    <row r="493" spans="2:93">
      <c r="B493" s="556"/>
      <c r="C493" s="556">
        <f t="shared" si="3070"/>
        <v>64</v>
      </c>
      <c r="D493" s="632">
        <f t="shared" si="3067"/>
        <v>-0.04</v>
      </c>
      <c r="E493" s="632"/>
      <c r="F493" s="632"/>
      <c r="G493" s="632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>
        <f>IF((BT425-$BS425)&gt;$D426,0,$D493*(BT429))</f>
        <v>-5.92</v>
      </c>
      <c r="BU493" s="17">
        <f t="shared" ref="BU493:CO493" si="3150">IF((BU425-$BS425)&gt;$D426,0,$D493*(BU429))</f>
        <v>-5.92</v>
      </c>
      <c r="BV493" s="17">
        <f t="shared" si="3150"/>
        <v>-5.96</v>
      </c>
      <c r="BW493" s="17">
        <f t="shared" si="3150"/>
        <v>-5.96</v>
      </c>
      <c r="BX493" s="17">
        <f t="shared" si="3150"/>
        <v>-5.96</v>
      </c>
      <c r="BY493" s="17">
        <f t="shared" si="3150"/>
        <v>-6</v>
      </c>
      <c r="BZ493" s="17">
        <f t="shared" si="3150"/>
        <v>-6</v>
      </c>
      <c r="CA493" s="17">
        <f t="shared" si="3150"/>
        <v>-6.04</v>
      </c>
      <c r="CB493" s="17">
        <f t="shared" si="3150"/>
        <v>-6.04</v>
      </c>
      <c r="CC493" s="17">
        <f t="shared" si="3150"/>
        <v>-6.04</v>
      </c>
      <c r="CD493" s="17">
        <f t="shared" si="3150"/>
        <v>-6.08</v>
      </c>
      <c r="CE493" s="17">
        <f t="shared" si="3150"/>
        <v>-6.08</v>
      </c>
      <c r="CF493" s="17">
        <f t="shared" si="3150"/>
        <v>-6.08</v>
      </c>
      <c r="CG493" s="17">
        <f t="shared" si="3150"/>
        <v>-6.12</v>
      </c>
      <c r="CH493" s="17">
        <f t="shared" si="3150"/>
        <v>-6.12</v>
      </c>
      <c r="CI493" s="17">
        <f t="shared" si="3150"/>
        <v>-6.16</v>
      </c>
      <c r="CJ493" s="17">
        <f t="shared" si="3150"/>
        <v>-6.16</v>
      </c>
      <c r="CK493" s="17">
        <f t="shared" si="3150"/>
        <v>-6.16</v>
      </c>
      <c r="CL493" s="17">
        <f t="shared" si="3150"/>
        <v>-6.2</v>
      </c>
      <c r="CM493" s="17">
        <f t="shared" si="3150"/>
        <v>-6.2</v>
      </c>
      <c r="CN493" s="17">
        <f t="shared" si="3150"/>
        <v>-6.24</v>
      </c>
      <c r="CO493" s="17">
        <f t="shared" si="3150"/>
        <v>-6.24</v>
      </c>
    </row>
    <row r="494" spans="2:93">
      <c r="B494" s="556"/>
      <c r="C494" s="556">
        <f t="shared" si="3070"/>
        <v>65</v>
      </c>
      <c r="D494" s="632">
        <f t="shared" si="3067"/>
        <v>-0.04</v>
      </c>
      <c r="E494" s="632"/>
      <c r="F494" s="632"/>
      <c r="G494" s="632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>
        <f>IF((BU425-$BT425)&gt;$D426,0,$D494*(BU429))</f>
        <v>-5.92</v>
      </c>
      <c r="BV494" s="17">
        <f t="shared" ref="BV494:CO494" si="3151">IF((BV425-$BT425)&gt;$D426,0,$D494*(BV429))</f>
        <v>-5.96</v>
      </c>
      <c r="BW494" s="17">
        <f t="shared" si="3151"/>
        <v>-5.96</v>
      </c>
      <c r="BX494" s="17">
        <f t="shared" si="3151"/>
        <v>-5.96</v>
      </c>
      <c r="BY494" s="17">
        <f t="shared" si="3151"/>
        <v>-6</v>
      </c>
      <c r="BZ494" s="17">
        <f t="shared" si="3151"/>
        <v>-6</v>
      </c>
      <c r="CA494" s="17">
        <f t="shared" si="3151"/>
        <v>-6.04</v>
      </c>
      <c r="CB494" s="17">
        <f t="shared" si="3151"/>
        <v>-6.04</v>
      </c>
      <c r="CC494" s="17">
        <f t="shared" si="3151"/>
        <v>-6.04</v>
      </c>
      <c r="CD494" s="17">
        <f t="shared" si="3151"/>
        <v>-6.08</v>
      </c>
      <c r="CE494" s="17">
        <f t="shared" si="3151"/>
        <v>-6.08</v>
      </c>
      <c r="CF494" s="17">
        <f t="shared" si="3151"/>
        <v>-6.08</v>
      </c>
      <c r="CG494" s="17">
        <f t="shared" si="3151"/>
        <v>-6.12</v>
      </c>
      <c r="CH494" s="17">
        <f t="shared" si="3151"/>
        <v>-6.12</v>
      </c>
      <c r="CI494" s="17">
        <f t="shared" si="3151"/>
        <v>-6.16</v>
      </c>
      <c r="CJ494" s="17">
        <f t="shared" si="3151"/>
        <v>-6.16</v>
      </c>
      <c r="CK494" s="17">
        <f t="shared" si="3151"/>
        <v>-6.16</v>
      </c>
      <c r="CL494" s="17">
        <f t="shared" si="3151"/>
        <v>-6.2</v>
      </c>
      <c r="CM494" s="17">
        <f t="shared" si="3151"/>
        <v>-6.2</v>
      </c>
      <c r="CN494" s="17">
        <f t="shared" si="3151"/>
        <v>-6.24</v>
      </c>
      <c r="CO494" s="17">
        <f t="shared" si="3151"/>
        <v>-6.24</v>
      </c>
    </row>
    <row r="495" spans="2:93">
      <c r="B495" s="556"/>
      <c r="C495" s="556">
        <f t="shared" si="3070"/>
        <v>66</v>
      </c>
      <c r="D495" s="632">
        <f t="shared" ref="D495:D514" si="3152">-1/D$426</f>
        <v>-0.04</v>
      </c>
      <c r="E495" s="632"/>
      <c r="F495" s="632"/>
      <c r="G495" s="632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>
        <f>IF((BV425-$BU425)&gt;$D426,0,$D495*(BV429))</f>
        <v>-5.96</v>
      </c>
      <c r="BW495" s="17">
        <f t="shared" ref="BW495:CO495" si="3153">IF((BW425-$BU425)&gt;$D426,0,$D495*(BW429))</f>
        <v>-5.96</v>
      </c>
      <c r="BX495" s="17">
        <f t="shared" si="3153"/>
        <v>-5.96</v>
      </c>
      <c r="BY495" s="17">
        <f t="shared" si="3153"/>
        <v>-6</v>
      </c>
      <c r="BZ495" s="17">
        <f t="shared" si="3153"/>
        <v>-6</v>
      </c>
      <c r="CA495" s="17">
        <f t="shared" si="3153"/>
        <v>-6.04</v>
      </c>
      <c r="CB495" s="17">
        <f t="shared" si="3153"/>
        <v>-6.04</v>
      </c>
      <c r="CC495" s="17">
        <f t="shared" si="3153"/>
        <v>-6.04</v>
      </c>
      <c r="CD495" s="17">
        <f t="shared" si="3153"/>
        <v>-6.08</v>
      </c>
      <c r="CE495" s="17">
        <f t="shared" si="3153"/>
        <v>-6.08</v>
      </c>
      <c r="CF495" s="17">
        <f t="shared" si="3153"/>
        <v>-6.08</v>
      </c>
      <c r="CG495" s="17">
        <f t="shared" si="3153"/>
        <v>-6.12</v>
      </c>
      <c r="CH495" s="17">
        <f t="shared" si="3153"/>
        <v>-6.12</v>
      </c>
      <c r="CI495" s="17">
        <f t="shared" si="3153"/>
        <v>-6.16</v>
      </c>
      <c r="CJ495" s="17">
        <f t="shared" si="3153"/>
        <v>-6.16</v>
      </c>
      <c r="CK495" s="17">
        <f t="shared" si="3153"/>
        <v>-6.16</v>
      </c>
      <c r="CL495" s="17">
        <f t="shared" si="3153"/>
        <v>-6.2</v>
      </c>
      <c r="CM495" s="17">
        <f t="shared" si="3153"/>
        <v>-6.2</v>
      </c>
      <c r="CN495" s="17">
        <f t="shared" si="3153"/>
        <v>-6.24</v>
      </c>
      <c r="CO495" s="17">
        <f t="shared" si="3153"/>
        <v>-6.24</v>
      </c>
    </row>
    <row r="496" spans="2:93">
      <c r="B496" s="556"/>
      <c r="C496" s="556">
        <f t="shared" ref="C496:C514" si="3154">C495+1</f>
        <v>67</v>
      </c>
      <c r="D496" s="632">
        <f t="shared" si="3152"/>
        <v>-0.04</v>
      </c>
      <c r="E496" s="632"/>
      <c r="F496" s="632"/>
      <c r="G496" s="632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>
        <f>IF((BW425-$BV425)&gt;$D426,0,$D496*(BW429))</f>
        <v>-5.96</v>
      </c>
      <c r="BX496" s="17">
        <f t="shared" ref="BX496:CO496" si="3155">IF((BX425-$BV425)&gt;$D426,0,$D496*(BX429))</f>
        <v>-5.96</v>
      </c>
      <c r="BY496" s="17">
        <f t="shared" si="3155"/>
        <v>-6</v>
      </c>
      <c r="BZ496" s="17">
        <f t="shared" si="3155"/>
        <v>-6</v>
      </c>
      <c r="CA496" s="17">
        <f t="shared" si="3155"/>
        <v>-6.04</v>
      </c>
      <c r="CB496" s="17">
        <f t="shared" si="3155"/>
        <v>-6.04</v>
      </c>
      <c r="CC496" s="17">
        <f t="shared" si="3155"/>
        <v>-6.04</v>
      </c>
      <c r="CD496" s="17">
        <f t="shared" si="3155"/>
        <v>-6.08</v>
      </c>
      <c r="CE496" s="17">
        <f t="shared" si="3155"/>
        <v>-6.08</v>
      </c>
      <c r="CF496" s="17">
        <f t="shared" si="3155"/>
        <v>-6.08</v>
      </c>
      <c r="CG496" s="17">
        <f t="shared" si="3155"/>
        <v>-6.12</v>
      </c>
      <c r="CH496" s="17">
        <f t="shared" si="3155"/>
        <v>-6.12</v>
      </c>
      <c r="CI496" s="17">
        <f t="shared" si="3155"/>
        <v>-6.16</v>
      </c>
      <c r="CJ496" s="17">
        <f t="shared" si="3155"/>
        <v>-6.16</v>
      </c>
      <c r="CK496" s="17">
        <f t="shared" si="3155"/>
        <v>-6.16</v>
      </c>
      <c r="CL496" s="17">
        <f t="shared" si="3155"/>
        <v>-6.2</v>
      </c>
      <c r="CM496" s="17">
        <f t="shared" si="3155"/>
        <v>-6.2</v>
      </c>
      <c r="CN496" s="17">
        <f t="shared" si="3155"/>
        <v>-6.24</v>
      </c>
      <c r="CO496" s="17">
        <f t="shared" si="3155"/>
        <v>-6.24</v>
      </c>
    </row>
    <row r="497" spans="2:93">
      <c r="B497" s="556"/>
      <c r="C497" s="556">
        <f t="shared" si="3154"/>
        <v>68</v>
      </c>
      <c r="D497" s="632">
        <f t="shared" si="3152"/>
        <v>-0.04</v>
      </c>
      <c r="E497" s="632"/>
      <c r="F497" s="632"/>
      <c r="G497" s="632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>
        <f>IF((BX425-$BW425)&gt;$D426,0,$D497*(BX429))</f>
        <v>-5.96</v>
      </c>
      <c r="BY497" s="17">
        <f t="shared" ref="BY497:CO497" si="3156">IF((BY425-$BW425)&gt;$D426,0,$D497*(BY429))</f>
        <v>-6</v>
      </c>
      <c r="BZ497" s="17">
        <f t="shared" si="3156"/>
        <v>-6</v>
      </c>
      <c r="CA497" s="17">
        <f t="shared" si="3156"/>
        <v>-6.04</v>
      </c>
      <c r="CB497" s="17">
        <f t="shared" si="3156"/>
        <v>-6.04</v>
      </c>
      <c r="CC497" s="17">
        <f t="shared" si="3156"/>
        <v>-6.04</v>
      </c>
      <c r="CD497" s="17">
        <f t="shared" si="3156"/>
        <v>-6.08</v>
      </c>
      <c r="CE497" s="17">
        <f t="shared" si="3156"/>
        <v>-6.08</v>
      </c>
      <c r="CF497" s="17">
        <f t="shared" si="3156"/>
        <v>-6.08</v>
      </c>
      <c r="CG497" s="17">
        <f t="shared" si="3156"/>
        <v>-6.12</v>
      </c>
      <c r="CH497" s="17">
        <f t="shared" si="3156"/>
        <v>-6.12</v>
      </c>
      <c r="CI497" s="17">
        <f t="shared" si="3156"/>
        <v>-6.16</v>
      </c>
      <c r="CJ497" s="17">
        <f t="shared" si="3156"/>
        <v>-6.16</v>
      </c>
      <c r="CK497" s="17">
        <f t="shared" si="3156"/>
        <v>-6.16</v>
      </c>
      <c r="CL497" s="17">
        <f t="shared" si="3156"/>
        <v>-6.2</v>
      </c>
      <c r="CM497" s="17">
        <f t="shared" si="3156"/>
        <v>-6.2</v>
      </c>
      <c r="CN497" s="17">
        <f t="shared" si="3156"/>
        <v>-6.24</v>
      </c>
      <c r="CO497" s="17">
        <f t="shared" si="3156"/>
        <v>-6.24</v>
      </c>
    </row>
    <row r="498" spans="2:93">
      <c r="B498" s="556"/>
      <c r="C498" s="556">
        <f t="shared" si="3154"/>
        <v>69</v>
      </c>
      <c r="D498" s="632">
        <f t="shared" si="3152"/>
        <v>-0.04</v>
      </c>
      <c r="E498" s="632"/>
      <c r="F498" s="632"/>
      <c r="G498" s="632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>
        <f>IF((BY425-$BX425)&gt;$D426,0,$D498*(BY429))</f>
        <v>-6</v>
      </c>
      <c r="BZ498" s="17">
        <f t="shared" ref="BZ498:CO498" si="3157">IF((BZ425-$BX425)&gt;$D426,0,$D498*(BZ429))</f>
        <v>-6</v>
      </c>
      <c r="CA498" s="17">
        <f t="shared" si="3157"/>
        <v>-6.04</v>
      </c>
      <c r="CB498" s="17">
        <f t="shared" si="3157"/>
        <v>-6.04</v>
      </c>
      <c r="CC498" s="17">
        <f t="shared" si="3157"/>
        <v>-6.04</v>
      </c>
      <c r="CD498" s="17">
        <f t="shared" si="3157"/>
        <v>-6.08</v>
      </c>
      <c r="CE498" s="17">
        <f t="shared" si="3157"/>
        <v>-6.08</v>
      </c>
      <c r="CF498" s="17">
        <f t="shared" si="3157"/>
        <v>-6.08</v>
      </c>
      <c r="CG498" s="17">
        <f t="shared" si="3157"/>
        <v>-6.12</v>
      </c>
      <c r="CH498" s="17">
        <f t="shared" si="3157"/>
        <v>-6.12</v>
      </c>
      <c r="CI498" s="17">
        <f t="shared" si="3157"/>
        <v>-6.16</v>
      </c>
      <c r="CJ498" s="17">
        <f t="shared" si="3157"/>
        <v>-6.16</v>
      </c>
      <c r="CK498" s="17">
        <f t="shared" si="3157"/>
        <v>-6.16</v>
      </c>
      <c r="CL498" s="17">
        <f t="shared" si="3157"/>
        <v>-6.2</v>
      </c>
      <c r="CM498" s="17">
        <f t="shared" si="3157"/>
        <v>-6.2</v>
      </c>
      <c r="CN498" s="17">
        <f t="shared" si="3157"/>
        <v>-6.24</v>
      </c>
      <c r="CO498" s="17">
        <f t="shared" si="3157"/>
        <v>-6.24</v>
      </c>
    </row>
    <row r="499" spans="2:93">
      <c r="B499" s="556"/>
      <c r="C499" s="556">
        <f t="shared" si="3154"/>
        <v>70</v>
      </c>
      <c r="D499" s="632">
        <f t="shared" si="3152"/>
        <v>-0.04</v>
      </c>
      <c r="E499" s="632"/>
      <c r="F499" s="632"/>
      <c r="G499" s="632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>
        <f>IF((BZ425-$BY425)&gt;$D426,0,$D499*(BZ429))</f>
        <v>-6</v>
      </c>
      <c r="CA499" s="17">
        <f t="shared" ref="CA499:CO499" si="3158">IF((CA425-$BY425)&gt;$D426,0,$D499*(CA429))</f>
        <v>-6.04</v>
      </c>
      <c r="CB499" s="17">
        <f t="shared" si="3158"/>
        <v>-6.04</v>
      </c>
      <c r="CC499" s="17">
        <f t="shared" si="3158"/>
        <v>-6.04</v>
      </c>
      <c r="CD499" s="17">
        <f t="shared" si="3158"/>
        <v>-6.08</v>
      </c>
      <c r="CE499" s="17">
        <f t="shared" si="3158"/>
        <v>-6.08</v>
      </c>
      <c r="CF499" s="17">
        <f t="shared" si="3158"/>
        <v>-6.08</v>
      </c>
      <c r="CG499" s="17">
        <f t="shared" si="3158"/>
        <v>-6.12</v>
      </c>
      <c r="CH499" s="17">
        <f t="shared" si="3158"/>
        <v>-6.12</v>
      </c>
      <c r="CI499" s="17">
        <f t="shared" si="3158"/>
        <v>-6.16</v>
      </c>
      <c r="CJ499" s="17">
        <f t="shared" si="3158"/>
        <v>-6.16</v>
      </c>
      <c r="CK499" s="17">
        <f t="shared" si="3158"/>
        <v>-6.16</v>
      </c>
      <c r="CL499" s="17">
        <f t="shared" si="3158"/>
        <v>-6.2</v>
      </c>
      <c r="CM499" s="17">
        <f t="shared" si="3158"/>
        <v>-6.2</v>
      </c>
      <c r="CN499" s="17">
        <f t="shared" si="3158"/>
        <v>-6.24</v>
      </c>
      <c r="CO499" s="17">
        <f t="shared" si="3158"/>
        <v>-6.24</v>
      </c>
    </row>
    <row r="500" spans="2:93">
      <c r="B500" s="556"/>
      <c r="C500" s="556">
        <f t="shared" si="3154"/>
        <v>71</v>
      </c>
      <c r="D500" s="632">
        <f t="shared" si="3152"/>
        <v>-0.04</v>
      </c>
      <c r="E500" s="632"/>
      <c r="F500" s="632"/>
      <c r="G500" s="632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>
        <f>IF((CA425-$BZ425)&gt;$D426,0,$D500*(CA429))</f>
        <v>-6.04</v>
      </c>
      <c r="CB500" s="17">
        <f t="shared" ref="CB500:CO500" si="3159">IF((CB425-$BZ425)&gt;$D426,0,$D500*(CB429))</f>
        <v>-6.04</v>
      </c>
      <c r="CC500" s="17">
        <f t="shared" si="3159"/>
        <v>-6.04</v>
      </c>
      <c r="CD500" s="17">
        <f t="shared" si="3159"/>
        <v>-6.08</v>
      </c>
      <c r="CE500" s="17">
        <f t="shared" si="3159"/>
        <v>-6.08</v>
      </c>
      <c r="CF500" s="17">
        <f t="shared" si="3159"/>
        <v>-6.08</v>
      </c>
      <c r="CG500" s="17">
        <f t="shared" si="3159"/>
        <v>-6.12</v>
      </c>
      <c r="CH500" s="17">
        <f t="shared" si="3159"/>
        <v>-6.12</v>
      </c>
      <c r="CI500" s="17">
        <f t="shared" si="3159"/>
        <v>-6.16</v>
      </c>
      <c r="CJ500" s="17">
        <f t="shared" si="3159"/>
        <v>-6.16</v>
      </c>
      <c r="CK500" s="17">
        <f t="shared" si="3159"/>
        <v>-6.16</v>
      </c>
      <c r="CL500" s="17">
        <f t="shared" si="3159"/>
        <v>-6.2</v>
      </c>
      <c r="CM500" s="17">
        <f t="shared" si="3159"/>
        <v>-6.2</v>
      </c>
      <c r="CN500" s="17">
        <f t="shared" si="3159"/>
        <v>-6.24</v>
      </c>
      <c r="CO500" s="17">
        <f t="shared" si="3159"/>
        <v>-6.24</v>
      </c>
    </row>
    <row r="501" spans="2:93">
      <c r="B501" s="556"/>
      <c r="C501" s="556">
        <f t="shared" si="3154"/>
        <v>72</v>
      </c>
      <c r="D501" s="632">
        <f t="shared" si="3152"/>
        <v>-0.04</v>
      </c>
      <c r="E501" s="632"/>
      <c r="F501" s="632"/>
      <c r="G501" s="632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>
        <f>IF((CB425-$CA425)&gt;$D426,0,$D501*(CB429))</f>
        <v>-6.04</v>
      </c>
      <c r="CC501" s="17">
        <f t="shared" ref="CC501:CO501" si="3160">IF((CC425-$CA425)&gt;$D426,0,$D501*(CC429))</f>
        <v>-6.04</v>
      </c>
      <c r="CD501" s="17">
        <f t="shared" si="3160"/>
        <v>-6.08</v>
      </c>
      <c r="CE501" s="17">
        <f t="shared" si="3160"/>
        <v>-6.08</v>
      </c>
      <c r="CF501" s="17">
        <f t="shared" si="3160"/>
        <v>-6.08</v>
      </c>
      <c r="CG501" s="17">
        <f t="shared" si="3160"/>
        <v>-6.12</v>
      </c>
      <c r="CH501" s="17">
        <f t="shared" si="3160"/>
        <v>-6.12</v>
      </c>
      <c r="CI501" s="17">
        <f t="shared" si="3160"/>
        <v>-6.16</v>
      </c>
      <c r="CJ501" s="17">
        <f t="shared" si="3160"/>
        <v>-6.16</v>
      </c>
      <c r="CK501" s="17">
        <f t="shared" si="3160"/>
        <v>-6.16</v>
      </c>
      <c r="CL501" s="17">
        <f t="shared" si="3160"/>
        <v>-6.2</v>
      </c>
      <c r="CM501" s="17">
        <f t="shared" si="3160"/>
        <v>-6.2</v>
      </c>
      <c r="CN501" s="17">
        <f t="shared" si="3160"/>
        <v>-6.24</v>
      </c>
      <c r="CO501" s="17">
        <f t="shared" si="3160"/>
        <v>-6.24</v>
      </c>
    </row>
    <row r="502" spans="2:93">
      <c r="B502" s="556"/>
      <c r="C502" s="556">
        <f t="shared" si="3154"/>
        <v>73</v>
      </c>
      <c r="D502" s="632">
        <f t="shared" si="3152"/>
        <v>-0.04</v>
      </c>
      <c r="E502" s="632"/>
      <c r="F502" s="632"/>
      <c r="G502" s="632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>
        <f>IF((CC425-$CB425)&gt;$D426,0,$D502*(CC429))</f>
        <v>-6.04</v>
      </c>
      <c r="CD502" s="17">
        <f t="shared" ref="CD502:CO502" si="3161">IF((CD425-$CB425)&gt;$D426,0,$D502*(CD429))</f>
        <v>-6.08</v>
      </c>
      <c r="CE502" s="17">
        <f t="shared" si="3161"/>
        <v>-6.08</v>
      </c>
      <c r="CF502" s="17">
        <f t="shared" si="3161"/>
        <v>-6.08</v>
      </c>
      <c r="CG502" s="17">
        <f t="shared" si="3161"/>
        <v>-6.12</v>
      </c>
      <c r="CH502" s="17">
        <f t="shared" si="3161"/>
        <v>-6.12</v>
      </c>
      <c r="CI502" s="17">
        <f t="shared" si="3161"/>
        <v>-6.16</v>
      </c>
      <c r="CJ502" s="17">
        <f t="shared" si="3161"/>
        <v>-6.16</v>
      </c>
      <c r="CK502" s="17">
        <f t="shared" si="3161"/>
        <v>-6.16</v>
      </c>
      <c r="CL502" s="17">
        <f t="shared" si="3161"/>
        <v>-6.2</v>
      </c>
      <c r="CM502" s="17">
        <f t="shared" si="3161"/>
        <v>-6.2</v>
      </c>
      <c r="CN502" s="17">
        <f t="shared" si="3161"/>
        <v>-6.24</v>
      </c>
      <c r="CO502" s="17">
        <f t="shared" si="3161"/>
        <v>-6.24</v>
      </c>
    </row>
    <row r="503" spans="2:93">
      <c r="B503" s="556"/>
      <c r="C503" s="556">
        <f t="shared" si="3154"/>
        <v>74</v>
      </c>
      <c r="D503" s="632">
        <f t="shared" si="3152"/>
        <v>-0.04</v>
      </c>
      <c r="E503" s="632"/>
      <c r="F503" s="632"/>
      <c r="G503" s="632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>
        <f>IF((CD425-$CC425)&gt;$D426,0,$D503*(CD429))</f>
        <v>-6.08</v>
      </c>
      <c r="CE503" s="17">
        <f t="shared" ref="CE503:CO503" si="3162">IF((CE425-$CC425)&gt;$D426,0,$D503*(CE429))</f>
        <v>-6.08</v>
      </c>
      <c r="CF503" s="17">
        <f t="shared" si="3162"/>
        <v>-6.08</v>
      </c>
      <c r="CG503" s="17">
        <f t="shared" si="3162"/>
        <v>-6.12</v>
      </c>
      <c r="CH503" s="17">
        <f t="shared" si="3162"/>
        <v>-6.12</v>
      </c>
      <c r="CI503" s="17">
        <f t="shared" si="3162"/>
        <v>-6.16</v>
      </c>
      <c r="CJ503" s="17">
        <f t="shared" si="3162"/>
        <v>-6.16</v>
      </c>
      <c r="CK503" s="17">
        <f t="shared" si="3162"/>
        <v>-6.16</v>
      </c>
      <c r="CL503" s="17">
        <f t="shared" si="3162"/>
        <v>-6.2</v>
      </c>
      <c r="CM503" s="17">
        <f t="shared" si="3162"/>
        <v>-6.2</v>
      </c>
      <c r="CN503" s="17">
        <f t="shared" si="3162"/>
        <v>-6.24</v>
      </c>
      <c r="CO503" s="17">
        <f t="shared" si="3162"/>
        <v>-6.24</v>
      </c>
    </row>
    <row r="504" spans="2:93">
      <c r="B504" s="556"/>
      <c r="C504" s="556">
        <f t="shared" si="3154"/>
        <v>75</v>
      </c>
      <c r="D504" s="632">
        <f t="shared" si="3152"/>
        <v>-0.04</v>
      </c>
      <c r="E504" s="632"/>
      <c r="F504" s="632"/>
      <c r="G504" s="632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>
        <f>IF((CE425-$CD425)&gt;$D426,0,$D504*(CE429))</f>
        <v>-6.08</v>
      </c>
      <c r="CF504" s="17">
        <f t="shared" ref="CF504:CO504" si="3163">IF((CF425-$CD425)&gt;$D426,0,$D504*(CF429))</f>
        <v>-6.08</v>
      </c>
      <c r="CG504" s="17">
        <f t="shared" si="3163"/>
        <v>-6.12</v>
      </c>
      <c r="CH504" s="17">
        <f t="shared" si="3163"/>
        <v>-6.12</v>
      </c>
      <c r="CI504" s="17">
        <f t="shared" si="3163"/>
        <v>-6.16</v>
      </c>
      <c r="CJ504" s="17">
        <f t="shared" si="3163"/>
        <v>-6.16</v>
      </c>
      <c r="CK504" s="17">
        <f t="shared" si="3163"/>
        <v>-6.16</v>
      </c>
      <c r="CL504" s="17">
        <f t="shared" si="3163"/>
        <v>-6.2</v>
      </c>
      <c r="CM504" s="17">
        <f t="shared" si="3163"/>
        <v>-6.2</v>
      </c>
      <c r="CN504" s="17">
        <f t="shared" si="3163"/>
        <v>-6.24</v>
      </c>
      <c r="CO504" s="17">
        <f t="shared" si="3163"/>
        <v>-6.24</v>
      </c>
    </row>
    <row r="505" spans="2:93">
      <c r="B505" s="556"/>
      <c r="C505" s="556">
        <f t="shared" si="3154"/>
        <v>76</v>
      </c>
      <c r="D505" s="632">
        <f t="shared" si="3152"/>
        <v>-0.04</v>
      </c>
      <c r="E505" s="632"/>
      <c r="F505" s="632"/>
      <c r="G505" s="632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>
        <f>IF((CF425-$CE425)&gt;$D426,0,$D505*(CF429))</f>
        <v>-6.08</v>
      </c>
      <c r="CG505" s="17">
        <f t="shared" ref="CG505:CO505" si="3164">IF((CG425-$CE425)&gt;$D426,0,$D505*(CG429))</f>
        <v>-6.12</v>
      </c>
      <c r="CH505" s="17">
        <f t="shared" si="3164"/>
        <v>-6.12</v>
      </c>
      <c r="CI505" s="17">
        <f t="shared" si="3164"/>
        <v>-6.16</v>
      </c>
      <c r="CJ505" s="17">
        <f t="shared" si="3164"/>
        <v>-6.16</v>
      </c>
      <c r="CK505" s="17">
        <f t="shared" si="3164"/>
        <v>-6.16</v>
      </c>
      <c r="CL505" s="17">
        <f t="shared" si="3164"/>
        <v>-6.2</v>
      </c>
      <c r="CM505" s="17">
        <f t="shared" si="3164"/>
        <v>-6.2</v>
      </c>
      <c r="CN505" s="17">
        <f t="shared" si="3164"/>
        <v>-6.24</v>
      </c>
      <c r="CO505" s="17">
        <f t="shared" si="3164"/>
        <v>-6.24</v>
      </c>
    </row>
    <row r="506" spans="2:93">
      <c r="B506" s="556"/>
      <c r="C506" s="556">
        <f t="shared" si="3154"/>
        <v>77</v>
      </c>
      <c r="D506" s="632">
        <f t="shared" si="3152"/>
        <v>-0.04</v>
      </c>
      <c r="E506" s="632"/>
      <c r="F506" s="632"/>
      <c r="G506" s="632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>
        <f>IF((CG425-$CF425)&gt;$D426,0,$D506*(CG429))</f>
        <v>-6.12</v>
      </c>
      <c r="CH506" s="17">
        <f t="shared" ref="CH506:CO506" si="3165">IF((CH425-$CF425)&gt;$D426,0,$D506*(CH429))</f>
        <v>-6.12</v>
      </c>
      <c r="CI506" s="17">
        <f t="shared" si="3165"/>
        <v>-6.16</v>
      </c>
      <c r="CJ506" s="17">
        <f t="shared" si="3165"/>
        <v>-6.16</v>
      </c>
      <c r="CK506" s="17">
        <f t="shared" si="3165"/>
        <v>-6.16</v>
      </c>
      <c r="CL506" s="17">
        <f t="shared" si="3165"/>
        <v>-6.2</v>
      </c>
      <c r="CM506" s="17">
        <f t="shared" si="3165"/>
        <v>-6.2</v>
      </c>
      <c r="CN506" s="17">
        <f t="shared" si="3165"/>
        <v>-6.24</v>
      </c>
      <c r="CO506" s="17">
        <f t="shared" si="3165"/>
        <v>-6.24</v>
      </c>
    </row>
    <row r="507" spans="2:93">
      <c r="B507" s="556"/>
      <c r="C507" s="556">
        <f t="shared" si="3154"/>
        <v>78</v>
      </c>
      <c r="D507" s="632">
        <f t="shared" si="3152"/>
        <v>-0.04</v>
      </c>
      <c r="E507" s="632"/>
      <c r="F507" s="632"/>
      <c r="G507" s="632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>
        <f>IF((CH425-$CG425)&gt;$D426,0,$D507*(CH429))</f>
        <v>-6.12</v>
      </c>
      <c r="CI507" s="17">
        <f t="shared" ref="CI507:CO507" si="3166">IF((CI425-$CG425)&gt;$D426,0,$D507*(CI429))</f>
        <v>-6.16</v>
      </c>
      <c r="CJ507" s="17">
        <f t="shared" si="3166"/>
        <v>-6.16</v>
      </c>
      <c r="CK507" s="17">
        <f t="shared" si="3166"/>
        <v>-6.16</v>
      </c>
      <c r="CL507" s="17">
        <f t="shared" si="3166"/>
        <v>-6.2</v>
      </c>
      <c r="CM507" s="17">
        <f t="shared" si="3166"/>
        <v>-6.2</v>
      </c>
      <c r="CN507" s="17">
        <f t="shared" si="3166"/>
        <v>-6.24</v>
      </c>
      <c r="CO507" s="17">
        <f t="shared" si="3166"/>
        <v>-6.24</v>
      </c>
    </row>
    <row r="508" spans="2:93">
      <c r="B508" s="556"/>
      <c r="C508" s="556">
        <f t="shared" si="3154"/>
        <v>79</v>
      </c>
      <c r="D508" s="632">
        <f t="shared" si="3152"/>
        <v>-0.04</v>
      </c>
      <c r="E508" s="632"/>
      <c r="F508" s="632"/>
      <c r="G508" s="632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>
        <f>IF((CI425-$CH425)&gt;$D426,0,$D508*(CI429))</f>
        <v>-6.16</v>
      </c>
      <c r="CJ508" s="17">
        <f t="shared" ref="CJ508:CO508" si="3167">IF((CJ425-$CH425)&gt;$D426,0,$D508*(CJ429))</f>
        <v>-6.16</v>
      </c>
      <c r="CK508" s="17">
        <f t="shared" si="3167"/>
        <v>-6.16</v>
      </c>
      <c r="CL508" s="17">
        <f t="shared" si="3167"/>
        <v>-6.2</v>
      </c>
      <c r="CM508" s="17">
        <f t="shared" si="3167"/>
        <v>-6.2</v>
      </c>
      <c r="CN508" s="17">
        <f t="shared" si="3167"/>
        <v>-6.24</v>
      </c>
      <c r="CO508" s="17">
        <f t="shared" si="3167"/>
        <v>-6.24</v>
      </c>
    </row>
    <row r="509" spans="2:93">
      <c r="B509" s="556"/>
      <c r="C509" s="556">
        <f t="shared" si="3154"/>
        <v>80</v>
      </c>
      <c r="D509" s="632">
        <f t="shared" si="3152"/>
        <v>-0.04</v>
      </c>
      <c r="E509" s="632"/>
      <c r="F509" s="632"/>
      <c r="G509" s="632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>
        <f>IF((CJ425-$CI425)&gt;$D426,0,$D509*(CJ429))</f>
        <v>-6.16</v>
      </c>
      <c r="CK509" s="17">
        <f t="shared" ref="CK509:CO509" si="3168">IF((CK425-$CI425)&gt;$D426,0,$D509*(CK429))</f>
        <v>-6.16</v>
      </c>
      <c r="CL509" s="17">
        <f t="shared" si="3168"/>
        <v>-6.2</v>
      </c>
      <c r="CM509" s="17">
        <f t="shared" si="3168"/>
        <v>-6.2</v>
      </c>
      <c r="CN509" s="17">
        <f t="shared" si="3168"/>
        <v>-6.24</v>
      </c>
      <c r="CO509" s="17">
        <f t="shared" si="3168"/>
        <v>-6.24</v>
      </c>
    </row>
    <row r="510" spans="2:93">
      <c r="B510" s="556"/>
      <c r="C510" s="556">
        <f t="shared" si="3154"/>
        <v>81</v>
      </c>
      <c r="D510" s="632">
        <f t="shared" si="3152"/>
        <v>-0.04</v>
      </c>
      <c r="E510" s="632"/>
      <c r="F510" s="632"/>
      <c r="G510" s="632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>
        <f>IF((CK425-$CJ425)&gt;$D426,0,$D510*(CK429))</f>
        <v>-6.16</v>
      </c>
      <c r="CL510" s="17">
        <f t="shared" ref="CL510:CO510" si="3169">IF((CL425-$CJ425)&gt;$D426,0,$D510*(CL429))</f>
        <v>-6.2</v>
      </c>
      <c r="CM510" s="17">
        <f t="shared" si="3169"/>
        <v>-6.2</v>
      </c>
      <c r="CN510" s="17">
        <f t="shared" si="3169"/>
        <v>-6.24</v>
      </c>
      <c r="CO510" s="17">
        <f t="shared" si="3169"/>
        <v>-6.24</v>
      </c>
    </row>
    <row r="511" spans="2:93">
      <c r="B511" s="556"/>
      <c r="C511" s="556">
        <f t="shared" si="3154"/>
        <v>82</v>
      </c>
      <c r="D511" s="632">
        <f t="shared" si="3152"/>
        <v>-0.04</v>
      </c>
      <c r="E511" s="632"/>
      <c r="F511" s="632"/>
      <c r="G511" s="632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>
        <f>IF((CL425-$CK425)&gt;$D426,0,$D511*(CL429))</f>
        <v>-6.2</v>
      </c>
      <c r="CM511" s="17">
        <f t="shared" ref="CM511:CO511" si="3170">IF((CM425-$CK425)&gt;$D426,0,$D511*(CM429))</f>
        <v>-6.2</v>
      </c>
      <c r="CN511" s="17">
        <f t="shared" si="3170"/>
        <v>-6.24</v>
      </c>
      <c r="CO511" s="17">
        <f t="shared" si="3170"/>
        <v>-6.24</v>
      </c>
    </row>
    <row r="512" spans="2:93">
      <c r="B512" s="556"/>
      <c r="C512" s="556">
        <f t="shared" si="3154"/>
        <v>83</v>
      </c>
      <c r="D512" s="632">
        <f t="shared" si="3152"/>
        <v>-0.04</v>
      </c>
      <c r="E512" s="632"/>
      <c r="F512" s="632"/>
      <c r="G512" s="632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>
        <f>IF((CM425-$CL425)&gt;$D426,0,$D512*(CM429))</f>
        <v>-6.2</v>
      </c>
      <c r="CN512" s="17">
        <f t="shared" ref="CN512:CO512" si="3171">IF((CN425-$CL425)&gt;$D426,0,$D512*(CN429))</f>
        <v>-6.24</v>
      </c>
      <c r="CO512" s="17">
        <f t="shared" si="3171"/>
        <v>-6.24</v>
      </c>
    </row>
    <row r="513" spans="2:93">
      <c r="B513" s="556"/>
      <c r="C513" s="556">
        <f t="shared" si="3154"/>
        <v>84</v>
      </c>
      <c r="D513" s="632">
        <f t="shared" si="3152"/>
        <v>-0.04</v>
      </c>
      <c r="E513" s="632"/>
      <c r="F513" s="632"/>
      <c r="G513" s="632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>
        <f>IF((CN425-$CM425)&gt;$D426,0,$D513*(CN429))</f>
        <v>-6.24</v>
      </c>
      <c r="CO513" s="17">
        <f>IF((CO425-$CM425)&gt;$D426,0,$D513*(CO429))</f>
        <v>-6.24</v>
      </c>
    </row>
    <row r="514" spans="2:93">
      <c r="B514" s="556"/>
      <c r="C514" s="556">
        <f t="shared" si="3154"/>
        <v>85</v>
      </c>
      <c r="D514" s="632">
        <f t="shared" si="3152"/>
        <v>-0.04</v>
      </c>
      <c r="E514" s="632"/>
      <c r="F514" s="632"/>
      <c r="G514" s="632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>
        <f>IF((CO425-$CN425)&gt;$D426,0,$D514*(CO429))</f>
        <v>-6.24</v>
      </c>
    </row>
    <row r="515" spans="2:93">
      <c r="B515" s="556"/>
      <c r="C515" s="556" t="s">
        <v>1978</v>
      </c>
      <c r="D515" s="556"/>
      <c r="E515" s="556"/>
      <c r="F515" s="556"/>
      <c r="G515" s="556"/>
      <c r="H515" s="556"/>
      <c r="I515" s="9">
        <f>SUM(I430:I514)</f>
        <v>-1014.0968</v>
      </c>
      <c r="J515" s="9">
        <f t="shared" ref="J515" si="3172">SUM(J430:J514)</f>
        <v>-1016.6968000000002</v>
      </c>
      <c r="K515" s="9">
        <f t="shared" ref="K515" si="3173">SUM(K430:K514)</f>
        <v>-1019.2168000000003</v>
      </c>
      <c r="L515" s="9">
        <f t="shared" ref="L515" si="3174">SUM(L430:L514)</f>
        <v>-1021.7368000000002</v>
      </c>
      <c r="M515" s="9">
        <f t="shared" ref="M515" si="3175">SUM(M430:M514)</f>
        <v>-1024.4568000000002</v>
      </c>
      <c r="N515" s="9">
        <f t="shared" ref="N515" si="3176">SUM(N430:N514)</f>
        <v>-1027.0168000000001</v>
      </c>
      <c r="O515" s="9">
        <f t="shared" ref="O515" si="3177">SUM(O430:O514)</f>
        <v>-1029.5768</v>
      </c>
      <c r="P515" s="9">
        <f t="shared" ref="P515" si="3178">SUM(P430:P514)</f>
        <v>-1032.4567999999999</v>
      </c>
      <c r="Q515" s="9">
        <f t="shared" ref="Q515" si="3179">SUM(Q430:Q514)</f>
        <v>-1035.0568000000001</v>
      </c>
      <c r="R515" s="9">
        <f t="shared" ref="R515" si="3180">SUM(R430:R514)</f>
        <v>-1037.6168</v>
      </c>
      <c r="S515" s="9">
        <f t="shared" ref="S515" si="3181">SUM(S430:S514)</f>
        <v>-1040.6168000000005</v>
      </c>
      <c r="T515" s="9">
        <f t="shared" ref="T515" si="3182">SUM(T430:T514)</f>
        <v>-1043.2168000000006</v>
      </c>
      <c r="U515" s="9">
        <f t="shared" ref="U515" si="3183">SUM(U430:U514)</f>
        <v>-1045.8168000000007</v>
      </c>
      <c r="V515" s="9">
        <f t="shared" ref="V515" si="3184">SUM(V430:V514)</f>
        <v>-1048.9768000000001</v>
      </c>
      <c r="W515" s="9">
        <f t="shared" ref="W515" si="3185">SUM(W430:W514)</f>
        <v>-1051.6168000000002</v>
      </c>
      <c r="X515" s="9">
        <f t="shared" ref="X515" si="3186">SUM(X430:X514)</f>
        <v>-1054.2168000000001</v>
      </c>
      <c r="Y515" s="9">
        <f t="shared" ref="Y515" si="3187">SUM(Y430:Y514)</f>
        <v>-1057.4967999999997</v>
      </c>
      <c r="Z515" s="9">
        <f t="shared" ref="Z515" si="3188">SUM(Z430:Z514)</f>
        <v>-1054.8567999999998</v>
      </c>
      <c r="AA515" s="9">
        <f t="shared" ref="AA515" si="3189">SUM(AA430:AA514)</f>
        <v>-1052.2167999999997</v>
      </c>
      <c r="AB515" s="9">
        <f t="shared" ref="AB515" si="3190">SUM(AB430:AB514)</f>
        <v>-1055.5768000000003</v>
      </c>
      <c r="AC515" s="9">
        <f t="shared" ref="AC515" si="3191">SUM(AC430:AC514)</f>
        <v>-1058.2568000000003</v>
      </c>
      <c r="AD515" s="9">
        <f t="shared" ref="AD515" si="3192">SUM(AD430:AD514)</f>
        <v>-1060.8968000000004</v>
      </c>
      <c r="AE515" s="9">
        <f t="shared" ref="AE515" si="3193">SUM(AE430:AE514)</f>
        <v>-1064.3767999999995</v>
      </c>
      <c r="AF515" s="9">
        <f t="shared" ref="AF515" si="3194">SUM(AF430:AF514)</f>
        <v>-1067.0567999999994</v>
      </c>
      <c r="AG515" s="9">
        <f t="shared" ref="AG515" si="3195">SUM(AG430:AG514)</f>
        <v>-1069.7367999999994</v>
      </c>
      <c r="AH515" s="9">
        <f t="shared" ref="AH515" si="3196">SUM(AH430:AH514)</f>
        <v>-124.20000000000006</v>
      </c>
      <c r="AI515" s="9">
        <f t="shared" ref="AI515" si="3197">SUM(AI430:AI514)</f>
        <v>-124.20000000000006</v>
      </c>
      <c r="AJ515" s="9">
        <f t="shared" ref="AJ515" si="3198">SUM(AJ430:AJ514)</f>
        <v>-124.20000000000006</v>
      </c>
      <c r="AK515" s="9">
        <f t="shared" ref="AK515" si="3199">SUM(AK430:AK514)</f>
        <v>-125.11999999999996</v>
      </c>
      <c r="AL515" s="9">
        <f t="shared" ref="AL515" si="3200">SUM(AL430:AL514)</f>
        <v>-125.11999999999996</v>
      </c>
      <c r="AM515" s="9">
        <f t="shared" ref="AM515" si="3201">SUM(AM430:AM514)</f>
        <v>-125.11999999999996</v>
      </c>
      <c r="AN515" s="9">
        <f t="shared" ref="AN515" si="3202">SUM(AN430:AN514)</f>
        <v>-126.04000000000006</v>
      </c>
      <c r="AO515" s="9">
        <f t="shared" ref="AO515" si="3203">SUM(AO430:AO514)</f>
        <v>-126.04000000000006</v>
      </c>
      <c r="AP515" s="9">
        <f t="shared" ref="AP515" si="3204">SUM(AP430:AP514)</f>
        <v>-126.04000000000006</v>
      </c>
      <c r="AQ515" s="9">
        <f t="shared" ref="AQ515" si="3205">SUM(AQ430:AQ514)</f>
        <v>-126.95999999999998</v>
      </c>
      <c r="AR515" s="9">
        <f t="shared" ref="AR515" si="3206">SUM(AR430:AR514)</f>
        <v>-126.95999999999998</v>
      </c>
      <c r="AS515" s="9">
        <f t="shared" ref="AS515" si="3207">SUM(AS430:AS514)</f>
        <v>-126.95999999999998</v>
      </c>
      <c r="AT515" s="9">
        <f t="shared" ref="AT515" si="3208">SUM(AT430:AT514)</f>
        <v>-127.88000000000004</v>
      </c>
      <c r="AU515" s="9">
        <f t="shared" ref="AU515" si="3209">SUM(AU430:AU514)</f>
        <v>-127.88000000000004</v>
      </c>
      <c r="AV515" s="9">
        <f t="shared" ref="AV515" si="3210">SUM(AV430:AV514)</f>
        <v>-127.88000000000004</v>
      </c>
      <c r="AW515" s="9">
        <f t="shared" ref="AW515" si="3211">SUM(AW430:AW514)</f>
        <v>-128.79999999999995</v>
      </c>
      <c r="AX515" s="9">
        <f t="shared" ref="AX515" si="3212">SUM(AX430:AX514)</f>
        <v>-128.79999999999995</v>
      </c>
      <c r="AY515" s="9">
        <f t="shared" ref="AY515" si="3213">SUM(AY430:AY514)</f>
        <v>-134.39999999999995</v>
      </c>
      <c r="AZ515" s="9">
        <f t="shared" ref="AZ515" si="3214">SUM(AZ430:AZ514)</f>
        <v>-140.99999999999997</v>
      </c>
      <c r="BA515" s="9">
        <f t="shared" ref="BA515" si="3215">SUM(BA430:BA514)</f>
        <v>-140.99999999999997</v>
      </c>
      <c r="BB515" s="9">
        <f t="shared" ref="BB515" si="3216">SUM(BB430:BB514)</f>
        <v>-140.99999999999997</v>
      </c>
      <c r="BC515" s="9">
        <f t="shared" ref="BC515" si="3217">SUM(BC430:BC514)</f>
        <v>-142.00000000000009</v>
      </c>
      <c r="BD515" s="9">
        <f t="shared" ref="BD515" si="3218">SUM(BD430:BD514)</f>
        <v>-142.00000000000009</v>
      </c>
      <c r="BE515" s="9">
        <f t="shared" ref="BE515" si="3219">SUM(BE430:BE514)</f>
        <v>-143</v>
      </c>
      <c r="BF515" s="9">
        <f t="shared" ref="BF515" si="3220">SUM(BF430:BF514)</f>
        <v>-143</v>
      </c>
      <c r="BG515" s="9">
        <f t="shared" ref="BG515" si="3221">SUM(BG430:BG514)</f>
        <v>-143</v>
      </c>
      <c r="BH515" s="9">
        <f t="shared" ref="BH515" si="3222">SUM(BH430:BH514)</f>
        <v>-144.00000000000003</v>
      </c>
      <c r="BI515" s="9">
        <f t="shared" ref="BI515" si="3223">SUM(BI430:BI514)</f>
        <v>-144.00000000000003</v>
      </c>
      <c r="BJ515" s="9">
        <f t="shared" ref="BJ515" si="3224">SUM(BJ430:BJ514)</f>
        <v>-144.00000000000003</v>
      </c>
      <c r="BK515" s="9">
        <f t="shared" ref="BK515" si="3225">SUM(BK430:BK514)</f>
        <v>-144.99999999999997</v>
      </c>
      <c r="BL515" s="9">
        <f t="shared" ref="BL515" si="3226">SUM(BL430:BL514)</f>
        <v>-144.99999999999997</v>
      </c>
      <c r="BM515" s="9">
        <f t="shared" ref="BM515" si="3227">SUM(BM430:BM514)</f>
        <v>-144.99999999999997</v>
      </c>
      <c r="BN515" s="9">
        <f t="shared" ref="BN515" si="3228">SUM(BN430:BN514)</f>
        <v>-146.00000000000006</v>
      </c>
      <c r="BO515" s="9">
        <f t="shared" ref="BO515" si="3229">SUM(BO430:BO514)</f>
        <v>-146.00000000000006</v>
      </c>
      <c r="BP515" s="9">
        <f t="shared" ref="BP515" si="3230">SUM(BP430:BP514)</f>
        <v>-146.99999999999994</v>
      </c>
      <c r="BQ515" s="9">
        <f t="shared" ref="BQ515" si="3231">SUM(BQ430:BQ514)</f>
        <v>-146.99999999999994</v>
      </c>
      <c r="BR515" s="9">
        <f t="shared" ref="BR515" si="3232">SUM(BR430:BR514)</f>
        <v>-146.99999999999994</v>
      </c>
      <c r="BS515" s="9">
        <f t="shared" ref="BS515" si="3233">SUM(BS430:BS514)</f>
        <v>-147.99999999999997</v>
      </c>
      <c r="BT515" s="9">
        <f t="shared" ref="BT515" si="3234">SUM(BT430:BT514)</f>
        <v>-147.99999999999997</v>
      </c>
      <c r="BU515" s="9">
        <f t="shared" ref="BU515" si="3235">SUM(BU430:BU514)</f>
        <v>-147.99999999999997</v>
      </c>
      <c r="BV515" s="9">
        <f t="shared" ref="BV515" si="3236">SUM(BV430:BV514)</f>
        <v>-148.99999999999997</v>
      </c>
      <c r="BW515" s="9">
        <f t="shared" ref="BW515" si="3237">SUM(BW430:BW514)</f>
        <v>-148.99999999999997</v>
      </c>
      <c r="BX515" s="9">
        <f t="shared" ref="BX515" si="3238">SUM(BX430:BX514)</f>
        <v>-148.99999999999997</v>
      </c>
      <c r="BY515" s="9">
        <f t="shared" ref="BY515" si="3239">SUM(BY430:BY514)</f>
        <v>-150</v>
      </c>
      <c r="BZ515" s="9">
        <f t="shared" ref="BZ515" si="3240">SUM(BZ430:BZ514)</f>
        <v>-150</v>
      </c>
      <c r="CA515" s="9">
        <f t="shared" ref="CA515" si="3241">SUM(CA430:CA514)</f>
        <v>-151.00000000000003</v>
      </c>
      <c r="CB515" s="9">
        <f t="shared" ref="CB515" si="3242">SUM(CB430:CB514)</f>
        <v>-151.00000000000003</v>
      </c>
      <c r="CC515" s="9">
        <f t="shared" ref="CC515" si="3243">SUM(CC430:CC514)</f>
        <v>-151.00000000000003</v>
      </c>
      <c r="CD515" s="9">
        <f t="shared" ref="CD515" si="3244">SUM(CD430:CD514)</f>
        <v>-152.00000000000003</v>
      </c>
      <c r="CE515" s="9">
        <f t="shared" ref="CE515" si="3245">SUM(CE430:CE514)</f>
        <v>-152.00000000000003</v>
      </c>
      <c r="CF515" s="9">
        <f t="shared" ref="CF515" si="3246">SUM(CF430:CF514)</f>
        <v>-152.00000000000003</v>
      </c>
      <c r="CG515" s="9">
        <f t="shared" ref="CG515" si="3247">SUM(CG430:CG514)</f>
        <v>-153.00000000000006</v>
      </c>
      <c r="CH515" s="9">
        <f t="shared" ref="CH515" si="3248">SUM(CH430:CH514)</f>
        <v>-153.00000000000006</v>
      </c>
      <c r="CI515" s="9">
        <f t="shared" ref="CI515" si="3249">SUM(CI430:CI514)</f>
        <v>-153.99999999999994</v>
      </c>
      <c r="CJ515" s="9">
        <f t="shared" ref="CJ515" si="3250">SUM(CJ430:CJ514)</f>
        <v>-153.99999999999994</v>
      </c>
      <c r="CK515" s="9">
        <f t="shared" ref="CK515" si="3251">SUM(CK430:CK514)</f>
        <v>-153.99999999999994</v>
      </c>
      <c r="CL515" s="9">
        <f t="shared" ref="CL515" si="3252">SUM(CL430:CL514)</f>
        <v>-155</v>
      </c>
      <c r="CM515" s="9">
        <f t="shared" ref="CM515" si="3253">SUM(CM430:CM514)</f>
        <v>-155</v>
      </c>
      <c r="CN515" s="9">
        <f t="shared" ref="CN515" si="3254">SUM(CN430:CN514)</f>
        <v>-156</v>
      </c>
      <c r="CO515" s="9">
        <f t="shared" ref="CO515" si="3255">SUM(CO430:CO514)</f>
        <v>-156</v>
      </c>
    </row>
    <row r="516" spans="2:93">
      <c r="B516" s="556"/>
      <c r="C516" s="556" t="s">
        <v>1979</v>
      </c>
      <c r="D516" s="556"/>
      <c r="E516" s="556"/>
      <c r="F516" s="556"/>
      <c r="G516" s="556"/>
      <c r="H516" s="556"/>
      <c r="I516" s="9">
        <f>I411</f>
        <v>-493.76</v>
      </c>
      <c r="J516" s="9">
        <f t="shared" ref="J516:BU516" si="3256">J411</f>
        <v>-492.46</v>
      </c>
      <c r="K516" s="9">
        <f t="shared" si="3256"/>
        <v>-491.14</v>
      </c>
      <c r="L516" s="9">
        <f t="shared" si="3256"/>
        <v>-489.81</v>
      </c>
      <c r="M516" s="9">
        <f t="shared" si="3256"/>
        <v>-491.03</v>
      </c>
      <c r="N516" s="9">
        <f t="shared" si="3256"/>
        <v>-489.69</v>
      </c>
      <c r="O516" s="9">
        <f t="shared" si="3256"/>
        <v>-496.06</v>
      </c>
      <c r="P516" s="9">
        <f t="shared" si="3256"/>
        <v>-494.72</v>
      </c>
      <c r="Q516" s="9">
        <f t="shared" si="3256"/>
        <v>-493.39</v>
      </c>
      <c r="R516" s="9">
        <f t="shared" si="3256"/>
        <v>-492.03</v>
      </c>
      <c r="S516" s="9">
        <f t="shared" si="3256"/>
        <v>-490.66</v>
      </c>
      <c r="T516" s="9">
        <f t="shared" si="3256"/>
        <v>-489.29</v>
      </c>
      <c r="U516" s="9">
        <f t="shared" si="3256"/>
        <v>-487.9</v>
      </c>
      <c r="V516" s="9">
        <f t="shared" si="3256"/>
        <v>-489.13</v>
      </c>
      <c r="W516" s="9">
        <f t="shared" si="3256"/>
        <v>-492.98</v>
      </c>
      <c r="X516" s="9">
        <f t="shared" si="3256"/>
        <v>-494.21</v>
      </c>
      <c r="Y516" s="9">
        <f t="shared" si="3256"/>
        <v>-490.17</v>
      </c>
      <c r="Z516" s="9">
        <f t="shared" si="3256"/>
        <v>-488.76</v>
      </c>
      <c r="AA516" s="9">
        <f t="shared" si="3256"/>
        <v>-487.33</v>
      </c>
      <c r="AB516" s="9">
        <f t="shared" si="3256"/>
        <v>-485.9</v>
      </c>
      <c r="AC516" s="9">
        <f t="shared" si="3256"/>
        <v>-484.46</v>
      </c>
      <c r="AD516" s="9">
        <f t="shared" si="3256"/>
        <v>-483.01</v>
      </c>
      <c r="AE516" s="9">
        <f t="shared" si="3256"/>
        <v>-481.53</v>
      </c>
      <c r="AF516" s="9">
        <f t="shared" si="3256"/>
        <v>-480.06</v>
      </c>
      <c r="AG516" s="9">
        <f t="shared" si="3256"/>
        <v>-478.57</v>
      </c>
      <c r="AH516" s="9">
        <f t="shared" si="3256"/>
        <v>-477.08</v>
      </c>
      <c r="AI516" s="9">
        <f t="shared" si="3256"/>
        <v>-475.58</v>
      </c>
      <c r="AJ516" s="9">
        <f t="shared" si="3256"/>
        <v>-471.35</v>
      </c>
      <c r="AK516" s="9">
        <f t="shared" si="3256"/>
        <v>-469.81</v>
      </c>
      <c r="AL516" s="9">
        <f t="shared" si="3256"/>
        <v>-468.26</v>
      </c>
      <c r="AM516" s="9">
        <f t="shared" si="3256"/>
        <v>-466.7</v>
      </c>
      <c r="AN516" s="9">
        <f t="shared" si="3256"/>
        <v>-462.4</v>
      </c>
      <c r="AO516" s="9">
        <f t="shared" si="3256"/>
        <v>-460.82</v>
      </c>
      <c r="AP516" s="9">
        <f t="shared" si="3256"/>
        <v>-459.22</v>
      </c>
      <c r="AQ516" s="9">
        <f t="shared" si="3256"/>
        <v>-457.61</v>
      </c>
      <c r="AR516" s="9">
        <f t="shared" si="3256"/>
        <v>-453.23</v>
      </c>
      <c r="AS516" s="9">
        <f t="shared" si="3256"/>
        <v>-451.59</v>
      </c>
      <c r="AT516" s="9">
        <f t="shared" si="3256"/>
        <v>-449.95</v>
      </c>
      <c r="AU516" s="9">
        <f t="shared" si="3256"/>
        <v>-445.5</v>
      </c>
      <c r="AV516" s="9">
        <f t="shared" si="3256"/>
        <v>-443.82</v>
      </c>
      <c r="AW516" s="9">
        <f t="shared" si="3256"/>
        <v>-439.32</v>
      </c>
      <c r="AX516" s="9">
        <f t="shared" si="3256"/>
        <v>-437.62</v>
      </c>
      <c r="AY516" s="9">
        <f t="shared" si="3256"/>
        <v>-435.9</v>
      </c>
      <c r="AZ516" s="9">
        <f t="shared" si="3256"/>
        <v>-431.35</v>
      </c>
      <c r="BA516" s="9">
        <f t="shared" si="3256"/>
        <v>-426.78</v>
      </c>
      <c r="BB516" s="9">
        <f t="shared" si="3256"/>
        <v>-425</v>
      </c>
      <c r="BC516" s="9">
        <f t="shared" si="3256"/>
        <v>-420.38</v>
      </c>
      <c r="BD516" s="9">
        <f t="shared" si="3256"/>
        <v>-418.58</v>
      </c>
      <c r="BE516" s="9">
        <f t="shared" si="3256"/>
        <v>-413.92</v>
      </c>
      <c r="BF516" s="9">
        <f t="shared" si="3256"/>
        <v>-409.24</v>
      </c>
      <c r="BG516" s="9">
        <f t="shared" si="3256"/>
        <v>-398.79</v>
      </c>
      <c r="BH516" s="9">
        <f t="shared" si="3256"/>
        <v>-394.03</v>
      </c>
      <c r="BI516" s="9">
        <f t="shared" si="3256"/>
        <v>-389.25</v>
      </c>
      <c r="BJ516" s="9">
        <f t="shared" si="3256"/>
        <v>-387.33</v>
      </c>
      <c r="BK516" s="9">
        <f t="shared" si="3256"/>
        <v>-382.51</v>
      </c>
      <c r="BL516" s="9">
        <f t="shared" si="3256"/>
        <v>-380.56</v>
      </c>
      <c r="BM516" s="9">
        <f t="shared" si="3256"/>
        <v>-375.68</v>
      </c>
      <c r="BN516" s="9">
        <f t="shared" si="3256"/>
        <v>-373.69</v>
      </c>
      <c r="BO516" s="9">
        <f t="shared" si="3256"/>
        <v>-368.78</v>
      </c>
      <c r="BP516" s="9">
        <f t="shared" si="3256"/>
        <v>-363.83</v>
      </c>
      <c r="BQ516" s="9">
        <f t="shared" si="3256"/>
        <v>-352.99</v>
      </c>
      <c r="BR516" s="9">
        <f t="shared" si="3256"/>
        <v>-347.97</v>
      </c>
      <c r="BS516" s="9">
        <f t="shared" si="3256"/>
        <v>-342.92</v>
      </c>
      <c r="BT516" s="9">
        <f t="shared" si="3256"/>
        <v>-340.82</v>
      </c>
      <c r="BU516" s="9">
        <f t="shared" si="3256"/>
        <v>-338.7</v>
      </c>
      <c r="BV516" s="9">
        <f t="shared" ref="BV516:CO516" si="3257">BV411</f>
        <v>-330.61</v>
      </c>
      <c r="BW516" s="9">
        <f t="shared" si="3257"/>
        <v>-328.45</v>
      </c>
      <c r="BX516" s="9">
        <f t="shared" si="3257"/>
        <v>-317.29000000000002</v>
      </c>
      <c r="BY516" s="9">
        <f t="shared" si="3257"/>
        <v>-315.08</v>
      </c>
      <c r="BZ516" s="9">
        <f t="shared" si="3257"/>
        <v>-309.85000000000002</v>
      </c>
      <c r="CA516" s="9">
        <f t="shared" si="3257"/>
        <v>-307.62</v>
      </c>
      <c r="CB516" s="9">
        <f t="shared" si="3257"/>
        <v>-302.33999999999997</v>
      </c>
      <c r="CC516" s="9">
        <f t="shared" si="3257"/>
        <v>-297.04000000000002</v>
      </c>
      <c r="CD516" s="9">
        <f t="shared" si="3257"/>
        <v>-285.62</v>
      </c>
      <c r="CE516" s="9">
        <f t="shared" si="3257"/>
        <v>-283.29000000000002</v>
      </c>
      <c r="CF516" s="9">
        <f t="shared" si="3257"/>
        <v>-280.94</v>
      </c>
      <c r="CG516" s="9">
        <f t="shared" si="3257"/>
        <v>-278.58999999999997</v>
      </c>
      <c r="CH516" s="9">
        <f t="shared" si="3257"/>
        <v>-276.20999999999998</v>
      </c>
      <c r="CI516" s="9">
        <f t="shared" si="3257"/>
        <v>-264.60000000000002</v>
      </c>
      <c r="CJ516" s="9">
        <f t="shared" si="3257"/>
        <v>-262.17</v>
      </c>
      <c r="CK516" s="9">
        <f t="shared" si="3257"/>
        <v>-259.74</v>
      </c>
      <c r="CL516" s="9">
        <f t="shared" si="3257"/>
        <v>-257.29000000000002</v>
      </c>
      <c r="CM516" s="9">
        <f t="shared" si="3257"/>
        <v>-248.61</v>
      </c>
      <c r="CN516" s="9">
        <f t="shared" si="3257"/>
        <v>-246.11</v>
      </c>
      <c r="CO516" s="9">
        <f t="shared" si="3257"/>
        <v>-243.61</v>
      </c>
    </row>
    <row r="517" spans="2:93">
      <c r="B517" s="556"/>
      <c r="C517" s="556" t="s">
        <v>1980</v>
      </c>
      <c r="D517" s="556"/>
      <c r="E517" s="556"/>
      <c r="F517" s="556"/>
      <c r="G517" s="556"/>
      <c r="H517" s="556"/>
      <c r="I517" s="9">
        <f>I515-I516</f>
        <v>-520.33680000000004</v>
      </c>
      <c r="J517" s="9">
        <f t="shared" ref="J517" si="3258">J515-J516</f>
        <v>-524.23680000000013</v>
      </c>
      <c r="K517" s="9">
        <f t="shared" ref="K517" si="3259">K515-K516</f>
        <v>-528.07680000000028</v>
      </c>
      <c r="L517" s="9">
        <f t="shared" ref="L517" si="3260">L515-L516</f>
        <v>-531.92680000000018</v>
      </c>
      <c r="M517" s="9">
        <f t="shared" ref="M517" si="3261">M515-M516</f>
        <v>-533.42680000000018</v>
      </c>
      <c r="N517" s="9">
        <f t="shared" ref="N517" si="3262">N515-N516</f>
        <v>-537.32680000000005</v>
      </c>
      <c r="O517" s="9">
        <f t="shared" ref="O517" si="3263">O515-O516</f>
        <v>-533.5168000000001</v>
      </c>
      <c r="P517" s="9">
        <f t="shared" ref="P517" si="3264">P515-P516</f>
        <v>-537.7367999999999</v>
      </c>
      <c r="Q517" s="9">
        <f t="shared" ref="Q517" si="3265">Q515-Q516</f>
        <v>-541.66680000000008</v>
      </c>
      <c r="R517" s="9">
        <f t="shared" ref="R517" si="3266">R515-R516</f>
        <v>-545.58680000000004</v>
      </c>
      <c r="S517" s="9">
        <f t="shared" ref="S517" si="3267">S515-S516</f>
        <v>-549.95680000000038</v>
      </c>
      <c r="T517" s="9">
        <f t="shared" ref="T517" si="3268">T515-T516</f>
        <v>-553.92680000000064</v>
      </c>
      <c r="U517" s="9">
        <f t="shared" ref="U517" si="3269">U515-U516</f>
        <v>-557.91680000000076</v>
      </c>
      <c r="V517" s="9">
        <f t="shared" ref="V517" si="3270">V515-V516</f>
        <v>-559.84680000000014</v>
      </c>
      <c r="W517" s="9">
        <f t="shared" ref="W517" si="3271">W515-W516</f>
        <v>-558.63680000000022</v>
      </c>
      <c r="X517" s="9">
        <f t="shared" ref="X517" si="3272">X515-X516</f>
        <v>-560.00680000000011</v>
      </c>
      <c r="Y517" s="9">
        <f t="shared" ref="Y517" si="3273">Y515-Y516</f>
        <v>-567.32679999999959</v>
      </c>
      <c r="Z517" s="9">
        <f t="shared" ref="Z517" si="3274">Z515-Z516</f>
        <v>-566.0967999999998</v>
      </c>
      <c r="AA517" s="9">
        <f t="shared" ref="AA517" si="3275">AA515-AA516</f>
        <v>-564.88679999999977</v>
      </c>
      <c r="AB517" s="9">
        <f t="shared" ref="AB517" si="3276">AB515-AB516</f>
        <v>-569.6768000000003</v>
      </c>
      <c r="AC517" s="9">
        <f t="shared" ref="AC517" si="3277">AC515-AC516</f>
        <v>-573.7968000000003</v>
      </c>
      <c r="AD517" s="9">
        <f t="shared" ref="AD517" si="3278">AD515-AD516</f>
        <v>-577.88680000000045</v>
      </c>
      <c r="AE517" s="9">
        <f t="shared" ref="AE517" si="3279">AE515-AE516</f>
        <v>-582.84679999999958</v>
      </c>
      <c r="AF517" s="9">
        <f t="shared" ref="AF517" si="3280">AF515-AF516</f>
        <v>-586.99679999999944</v>
      </c>
      <c r="AG517" s="9">
        <f t="shared" ref="AG517" si="3281">AG515-AG516</f>
        <v>-591.16679999999951</v>
      </c>
      <c r="AH517" s="9">
        <f t="shared" ref="AH517" si="3282">AH515-AH516</f>
        <v>352.87999999999994</v>
      </c>
      <c r="AI517" s="9">
        <f t="shared" ref="AI517" si="3283">AI515-AI516</f>
        <v>351.37999999999994</v>
      </c>
      <c r="AJ517" s="9">
        <f t="shared" ref="AJ517" si="3284">AJ515-AJ516</f>
        <v>347.15</v>
      </c>
      <c r="AK517" s="9">
        <f t="shared" ref="AK517" si="3285">AK515-AK516</f>
        <v>344.69000000000005</v>
      </c>
      <c r="AL517" s="9">
        <f t="shared" ref="AL517" si="3286">AL515-AL516</f>
        <v>343.14000000000004</v>
      </c>
      <c r="AM517" s="9">
        <f t="shared" ref="AM517" si="3287">AM515-AM516</f>
        <v>341.58000000000004</v>
      </c>
      <c r="AN517" s="9">
        <f t="shared" ref="AN517" si="3288">AN515-AN516</f>
        <v>336.3599999999999</v>
      </c>
      <c r="AO517" s="9">
        <f t="shared" ref="AO517" si="3289">AO515-AO516</f>
        <v>334.77999999999992</v>
      </c>
      <c r="AP517" s="9">
        <f t="shared" ref="AP517" si="3290">AP515-AP516</f>
        <v>333.17999999999995</v>
      </c>
      <c r="AQ517" s="9">
        <f t="shared" ref="AQ517" si="3291">AQ515-AQ516</f>
        <v>330.65000000000003</v>
      </c>
      <c r="AR517" s="9">
        <f t="shared" ref="AR517" si="3292">AR515-AR516</f>
        <v>326.27000000000004</v>
      </c>
      <c r="AS517" s="9">
        <f t="shared" ref="AS517" si="3293">AS515-AS516</f>
        <v>324.63</v>
      </c>
      <c r="AT517" s="9">
        <f t="shared" ref="AT517" si="3294">AT515-AT516</f>
        <v>322.06999999999994</v>
      </c>
      <c r="AU517" s="9">
        <f t="shared" ref="AU517" si="3295">AU515-AU516</f>
        <v>317.61999999999995</v>
      </c>
      <c r="AV517" s="9">
        <f t="shared" ref="AV517" si="3296">AV515-AV516</f>
        <v>315.93999999999994</v>
      </c>
      <c r="AW517" s="9">
        <f t="shared" ref="AW517" si="3297">AW515-AW516</f>
        <v>310.52000000000004</v>
      </c>
      <c r="AX517" s="9">
        <f t="shared" ref="AX517" si="3298">AX515-AX516</f>
        <v>308.82000000000005</v>
      </c>
      <c r="AY517" s="9">
        <f t="shared" ref="AY517" si="3299">AY515-AY516</f>
        <v>301.5</v>
      </c>
      <c r="AZ517" s="9">
        <f t="shared" ref="AZ517" si="3300">AZ515-AZ516</f>
        <v>290.35000000000002</v>
      </c>
      <c r="BA517" s="9">
        <f t="shared" ref="BA517" si="3301">BA515-BA516</f>
        <v>285.77999999999997</v>
      </c>
      <c r="BB517" s="9">
        <f t="shared" ref="BB517" si="3302">BB515-BB516</f>
        <v>284</v>
      </c>
      <c r="BC517" s="9">
        <f t="shared" ref="BC517" si="3303">BC515-BC516</f>
        <v>278.37999999999988</v>
      </c>
      <c r="BD517" s="9">
        <f t="shared" ref="BD517" si="3304">BD515-BD516</f>
        <v>276.57999999999993</v>
      </c>
      <c r="BE517" s="9">
        <f t="shared" ref="BE517" si="3305">BE515-BE516</f>
        <v>270.92</v>
      </c>
      <c r="BF517" s="9">
        <f t="shared" ref="BF517" si="3306">BF515-BF516</f>
        <v>266.24</v>
      </c>
      <c r="BG517" s="9">
        <f t="shared" ref="BG517" si="3307">BG515-BG516</f>
        <v>255.79000000000002</v>
      </c>
      <c r="BH517" s="9">
        <f t="shared" ref="BH517" si="3308">BH515-BH516</f>
        <v>250.02999999999994</v>
      </c>
      <c r="BI517" s="9">
        <f t="shared" ref="BI517" si="3309">BI515-BI516</f>
        <v>245.24999999999997</v>
      </c>
      <c r="BJ517" s="9">
        <f t="shared" ref="BJ517" si="3310">BJ515-BJ516</f>
        <v>243.32999999999996</v>
      </c>
      <c r="BK517" s="9">
        <f t="shared" ref="BK517" si="3311">BK515-BK516</f>
        <v>237.51000000000002</v>
      </c>
      <c r="BL517" s="9">
        <f t="shared" ref="BL517" si="3312">BL515-BL516</f>
        <v>235.56000000000003</v>
      </c>
      <c r="BM517" s="9">
        <f t="shared" ref="BM517" si="3313">BM515-BM516</f>
        <v>230.68000000000004</v>
      </c>
      <c r="BN517" s="9">
        <f t="shared" ref="BN517" si="3314">BN515-BN516</f>
        <v>227.68999999999994</v>
      </c>
      <c r="BO517" s="9">
        <f t="shared" ref="BO517" si="3315">BO515-BO516</f>
        <v>222.77999999999992</v>
      </c>
      <c r="BP517" s="9">
        <f t="shared" ref="BP517" si="3316">BP515-BP516</f>
        <v>216.83000000000004</v>
      </c>
      <c r="BQ517" s="9">
        <f t="shared" ref="BQ517" si="3317">BQ515-BQ516</f>
        <v>205.99000000000007</v>
      </c>
      <c r="BR517" s="9">
        <f t="shared" ref="BR517" si="3318">BR515-BR516</f>
        <v>200.97000000000008</v>
      </c>
      <c r="BS517" s="9">
        <f t="shared" ref="BS517" si="3319">BS515-BS516</f>
        <v>194.92000000000004</v>
      </c>
      <c r="BT517" s="9">
        <f t="shared" ref="BT517" si="3320">BT515-BT516</f>
        <v>192.82000000000002</v>
      </c>
      <c r="BU517" s="9">
        <f t="shared" ref="BU517" si="3321">BU515-BU516</f>
        <v>190.70000000000002</v>
      </c>
      <c r="BV517" s="9">
        <f t="shared" ref="BV517" si="3322">BV515-BV516</f>
        <v>181.61000000000004</v>
      </c>
      <c r="BW517" s="9">
        <f t="shared" ref="BW517" si="3323">BW515-BW516</f>
        <v>179.45000000000002</v>
      </c>
      <c r="BX517" s="9">
        <f t="shared" ref="BX517" si="3324">BX515-BX516</f>
        <v>168.29000000000005</v>
      </c>
      <c r="BY517" s="9">
        <f t="shared" ref="BY517" si="3325">BY515-BY516</f>
        <v>165.07999999999998</v>
      </c>
      <c r="BZ517" s="9">
        <f t="shared" ref="BZ517" si="3326">BZ515-BZ516</f>
        <v>159.85000000000002</v>
      </c>
      <c r="CA517" s="9">
        <f t="shared" ref="CA517" si="3327">CA515-CA516</f>
        <v>156.61999999999998</v>
      </c>
      <c r="CB517" s="9">
        <f t="shared" ref="CB517" si="3328">CB515-CB516</f>
        <v>151.33999999999995</v>
      </c>
      <c r="CC517" s="9">
        <f t="shared" ref="CC517" si="3329">CC515-CC516</f>
        <v>146.04</v>
      </c>
      <c r="CD517" s="9">
        <f t="shared" ref="CD517" si="3330">CD515-CD516</f>
        <v>133.61999999999998</v>
      </c>
      <c r="CE517" s="9">
        <f t="shared" ref="CE517" si="3331">CE515-CE516</f>
        <v>131.29</v>
      </c>
      <c r="CF517" s="9">
        <f t="shared" ref="CF517" si="3332">CF515-CF516</f>
        <v>128.93999999999997</v>
      </c>
      <c r="CG517" s="9">
        <f t="shared" ref="CG517" si="3333">CG515-CG516</f>
        <v>125.58999999999992</v>
      </c>
      <c r="CH517" s="9">
        <f t="shared" ref="CH517" si="3334">CH515-CH516</f>
        <v>123.20999999999992</v>
      </c>
      <c r="CI517" s="9">
        <f t="shared" ref="CI517" si="3335">CI515-CI516</f>
        <v>110.60000000000008</v>
      </c>
      <c r="CJ517" s="9">
        <f t="shared" ref="CJ517" si="3336">CJ515-CJ516</f>
        <v>108.17000000000007</v>
      </c>
      <c r="CK517" s="9">
        <f t="shared" ref="CK517" si="3337">CK515-CK516</f>
        <v>105.74000000000007</v>
      </c>
      <c r="CL517" s="9">
        <f t="shared" ref="CL517" si="3338">CL515-CL516</f>
        <v>102.29000000000002</v>
      </c>
      <c r="CM517" s="9">
        <f t="shared" ref="CM517" si="3339">CM515-CM516</f>
        <v>93.610000000000014</v>
      </c>
      <c r="CN517" s="9">
        <f t="shared" ref="CN517" si="3340">CN515-CN516</f>
        <v>90.110000000000014</v>
      </c>
      <c r="CO517" s="9">
        <f t="shared" ref="CO517" si="3341">CO515-CO516</f>
        <v>87.610000000000014</v>
      </c>
    </row>
    <row r="518" spans="2:93">
      <c r="B518" s="556"/>
      <c r="C518" s="556" t="s">
        <v>1981</v>
      </c>
      <c r="D518" s="556"/>
      <c r="E518" s="556"/>
      <c r="F518" s="556"/>
      <c r="G518" s="556"/>
      <c r="H518" s="556"/>
      <c r="I518" s="9">
        <f>SUM($I517:I517)</f>
        <v>-520.33680000000004</v>
      </c>
      <c r="J518" s="9">
        <f>SUM($I517:J517)</f>
        <v>-1044.5736000000002</v>
      </c>
      <c r="K518" s="9">
        <f>SUM($I517:K517)</f>
        <v>-1572.6504000000004</v>
      </c>
      <c r="L518" s="9">
        <f>SUM($I517:L517)</f>
        <v>-2104.5772000000006</v>
      </c>
      <c r="M518" s="9">
        <f>SUM($I517:M517)</f>
        <v>-2638.0040000000008</v>
      </c>
      <c r="N518" s="9">
        <f>SUM($I517:N517)</f>
        <v>-3175.3308000000006</v>
      </c>
      <c r="O518" s="9">
        <f>SUM($I517:O517)</f>
        <v>-3708.847600000001</v>
      </c>
      <c r="P518" s="9">
        <f>SUM($I517:P517)</f>
        <v>-4246.5844000000006</v>
      </c>
      <c r="Q518" s="9">
        <f>SUM($I517:Q517)</f>
        <v>-4788.2512000000006</v>
      </c>
      <c r="R518" s="9">
        <f>SUM($I517:R517)</f>
        <v>-5333.8380000000006</v>
      </c>
      <c r="S518" s="9">
        <f>SUM($I517:S517)</f>
        <v>-5883.7948000000015</v>
      </c>
      <c r="T518" s="9">
        <f>SUM($I517:T517)</f>
        <v>-6437.7216000000026</v>
      </c>
      <c r="U518" s="9">
        <f>SUM($I517:U517)</f>
        <v>-6995.6384000000035</v>
      </c>
      <c r="V518" s="9">
        <f>SUM($I517:V517)</f>
        <v>-7555.4852000000037</v>
      </c>
      <c r="W518" s="9">
        <f>SUM($I517:W517)</f>
        <v>-8114.1220000000039</v>
      </c>
      <c r="X518" s="9">
        <f>SUM($I517:X517)</f>
        <v>-8674.128800000004</v>
      </c>
      <c r="Y518" s="9">
        <f>SUM($I517:Y517)</f>
        <v>-9241.455600000003</v>
      </c>
      <c r="Z518" s="9">
        <f>SUM($I517:Z517)</f>
        <v>-9807.5524000000023</v>
      </c>
      <c r="AA518" s="9">
        <f>SUM($I517:AA517)</f>
        <v>-10372.439200000003</v>
      </c>
      <c r="AB518" s="9">
        <f>SUM($I517:AB517)</f>
        <v>-10942.116000000004</v>
      </c>
      <c r="AC518" s="9">
        <f>SUM($I517:AC517)</f>
        <v>-11515.912800000004</v>
      </c>
      <c r="AD518" s="9">
        <f>SUM($I517:AD517)</f>
        <v>-12093.799600000004</v>
      </c>
      <c r="AE518" s="9">
        <f>SUM($I517:AE517)</f>
        <v>-12676.646400000003</v>
      </c>
      <c r="AF518" s="9">
        <f>SUM($I517:AF517)</f>
        <v>-13263.643200000002</v>
      </c>
      <c r="AG518" s="9">
        <f>SUM($I517:AG517)</f>
        <v>-13854.810000000001</v>
      </c>
      <c r="AH518" s="9">
        <f>SUM($I517:AH517)</f>
        <v>-13501.930000000002</v>
      </c>
      <c r="AI518" s="9">
        <f>SUM($I517:AI517)</f>
        <v>-13150.550000000003</v>
      </c>
      <c r="AJ518" s="9">
        <f>SUM($I517:AJ517)</f>
        <v>-12803.400000000003</v>
      </c>
      <c r="AK518" s="9">
        <f>SUM($I517:AK517)</f>
        <v>-12458.710000000003</v>
      </c>
      <c r="AL518" s="9">
        <f>SUM($I517:AL517)</f>
        <v>-12115.570000000003</v>
      </c>
      <c r="AM518" s="9">
        <f>SUM($I517:AM517)</f>
        <v>-11773.990000000003</v>
      </c>
      <c r="AN518" s="9">
        <f>SUM($I517:AN517)</f>
        <v>-11437.630000000003</v>
      </c>
      <c r="AO518" s="9">
        <f>SUM($I517:AO517)</f>
        <v>-11102.850000000002</v>
      </c>
      <c r="AP518" s="9">
        <f>SUM($I517:AP517)</f>
        <v>-10769.670000000002</v>
      </c>
      <c r="AQ518" s="9">
        <f>SUM($I517:AQ517)</f>
        <v>-10439.020000000002</v>
      </c>
      <c r="AR518" s="9">
        <f>SUM($I517:AR517)</f>
        <v>-10112.750000000002</v>
      </c>
      <c r="AS518" s="9">
        <f>SUM($I517:AS517)</f>
        <v>-9788.1200000000026</v>
      </c>
      <c r="AT518" s="9">
        <f>SUM($I517:AT517)</f>
        <v>-9466.0500000000029</v>
      </c>
      <c r="AU518" s="9">
        <f>SUM($I517:AU517)</f>
        <v>-9148.4300000000021</v>
      </c>
      <c r="AV518" s="9">
        <f>SUM($I517:AV517)</f>
        <v>-8832.4900000000016</v>
      </c>
      <c r="AW518" s="9">
        <f>SUM($I517:AW517)</f>
        <v>-8521.9700000000012</v>
      </c>
      <c r="AX518" s="9">
        <f>SUM($I517:AX517)</f>
        <v>-8213.1500000000015</v>
      </c>
      <c r="AY518" s="9">
        <f>SUM($I517:AY517)</f>
        <v>-7911.6500000000015</v>
      </c>
      <c r="AZ518" s="9">
        <f>SUM($I517:AZ517)</f>
        <v>-7621.3000000000011</v>
      </c>
      <c r="BA518" s="9">
        <f>SUM($I517:BA517)</f>
        <v>-7335.5200000000013</v>
      </c>
      <c r="BB518" s="9">
        <f>SUM($I517:BB517)</f>
        <v>-7051.5200000000013</v>
      </c>
      <c r="BC518" s="9">
        <f>SUM($I517:BC517)</f>
        <v>-6773.1400000000012</v>
      </c>
      <c r="BD518" s="9">
        <f>SUM($I517:BD517)</f>
        <v>-6496.5600000000013</v>
      </c>
      <c r="BE518" s="9">
        <f>SUM($I517:BE517)</f>
        <v>-6225.6400000000012</v>
      </c>
      <c r="BF518" s="9">
        <f>SUM($I517:BF517)</f>
        <v>-5959.4000000000015</v>
      </c>
      <c r="BG518" s="9">
        <f>SUM($I517:BG517)</f>
        <v>-5703.6100000000015</v>
      </c>
      <c r="BH518" s="9">
        <f>SUM($I517:BH517)</f>
        <v>-5453.5800000000017</v>
      </c>
      <c r="BI518" s="9">
        <f>SUM($I517:BI517)</f>
        <v>-5208.3300000000017</v>
      </c>
      <c r="BJ518" s="9">
        <f>SUM($I517:BJ517)</f>
        <v>-4965.0000000000018</v>
      </c>
      <c r="BK518" s="9">
        <f>SUM($I517:BK517)</f>
        <v>-4727.4900000000016</v>
      </c>
      <c r="BL518" s="9">
        <f>SUM($I517:BL517)</f>
        <v>-4491.9300000000012</v>
      </c>
      <c r="BM518" s="9">
        <f>SUM($I517:BM517)</f>
        <v>-4261.2500000000009</v>
      </c>
      <c r="BN518" s="9">
        <f>SUM($I517:BN517)</f>
        <v>-4033.5600000000009</v>
      </c>
      <c r="BO518" s="9">
        <f>SUM($I517:BO517)</f>
        <v>-3810.7800000000011</v>
      </c>
      <c r="BP518" s="9">
        <f>SUM($I517:BP517)</f>
        <v>-3593.9500000000012</v>
      </c>
      <c r="BQ518" s="9">
        <f>SUM($I517:BQ517)</f>
        <v>-3387.9600000000009</v>
      </c>
      <c r="BR518" s="9">
        <f>SUM($I517:BR517)</f>
        <v>-3186.9900000000007</v>
      </c>
      <c r="BS518" s="9">
        <f>SUM($I517:BS517)</f>
        <v>-2992.0700000000006</v>
      </c>
      <c r="BT518" s="9">
        <f>SUM($I517:BT517)</f>
        <v>-2799.2500000000005</v>
      </c>
      <c r="BU518" s="9">
        <f>SUM($I517:BU517)</f>
        <v>-2608.5500000000006</v>
      </c>
      <c r="BV518" s="9">
        <f>SUM($I517:BV517)</f>
        <v>-2426.9400000000005</v>
      </c>
      <c r="BW518" s="9">
        <f>SUM($I517:BW517)</f>
        <v>-2247.4900000000007</v>
      </c>
      <c r="BX518" s="9">
        <f>SUM($I517:BX517)</f>
        <v>-2079.2000000000007</v>
      </c>
      <c r="BY518" s="9">
        <f>SUM($I517:BY517)</f>
        <v>-1914.1200000000008</v>
      </c>
      <c r="BZ518" s="9">
        <f>SUM($I517:BZ517)</f>
        <v>-1754.2700000000009</v>
      </c>
      <c r="CA518" s="9">
        <f>SUM($I517:CA517)</f>
        <v>-1597.650000000001</v>
      </c>
      <c r="CB518" s="9">
        <f>SUM($I517:CB517)</f>
        <v>-1446.3100000000011</v>
      </c>
      <c r="CC518" s="9">
        <f>SUM($I517:CC517)</f>
        <v>-1300.2700000000011</v>
      </c>
      <c r="CD518" s="9">
        <f>SUM($I517:CD517)</f>
        <v>-1166.6500000000012</v>
      </c>
      <c r="CE518" s="9">
        <f>SUM($I517:CE517)</f>
        <v>-1035.3600000000013</v>
      </c>
      <c r="CF518" s="9">
        <f>SUM($I517:CF517)</f>
        <v>-906.42000000000132</v>
      </c>
      <c r="CG518" s="9">
        <f>SUM($I517:CG517)</f>
        <v>-780.83000000000141</v>
      </c>
      <c r="CH518" s="9">
        <f>SUM($I517:CH517)</f>
        <v>-657.62000000000148</v>
      </c>
      <c r="CI518" s="9">
        <f>SUM($I517:CI517)</f>
        <v>-547.02000000000135</v>
      </c>
      <c r="CJ518" s="9">
        <f>SUM($I517:CJ517)</f>
        <v>-438.85000000000127</v>
      </c>
      <c r="CK518" s="9">
        <f>SUM($I517:CK517)</f>
        <v>-333.11000000000121</v>
      </c>
      <c r="CL518" s="9">
        <f>SUM($I517:CL517)</f>
        <v>-230.82000000000119</v>
      </c>
      <c r="CM518" s="9">
        <f>SUM($I517:CM517)</f>
        <v>-137.21000000000117</v>
      </c>
      <c r="CN518" s="9">
        <f>SUM($I517:CN517)</f>
        <v>-47.10000000000116</v>
      </c>
      <c r="CO518" s="9">
        <f>SUM($I517:CO517)</f>
        <v>40.509999999998854</v>
      </c>
    </row>
    <row r="519" spans="2:93">
      <c r="B519" s="556"/>
      <c r="C519" s="556"/>
      <c r="D519" s="634"/>
      <c r="H519" s="556"/>
      <c r="I519" s="634"/>
      <c r="J519" s="556"/>
      <c r="K519" s="556"/>
      <c r="L519" s="556"/>
      <c r="AK519" s="556"/>
      <c r="AL519" s="556"/>
      <c r="AM519" s="556"/>
      <c r="AN519" s="556"/>
      <c r="AO519" s="556"/>
      <c r="AP519" s="556"/>
      <c r="AQ519" s="556"/>
      <c r="AR519" s="556"/>
      <c r="AS519" s="556"/>
      <c r="AT519" s="556"/>
      <c r="AU519" s="556"/>
      <c r="AV519" s="556"/>
      <c r="AW519" s="556"/>
      <c r="AX519" s="556"/>
      <c r="AY519" s="556"/>
      <c r="AZ519" s="556"/>
      <c r="BA519" s="556"/>
      <c r="BB519" s="556"/>
      <c r="BC519" s="556"/>
      <c r="BD519" s="556"/>
      <c r="BE519" s="556"/>
      <c r="BF519" s="556"/>
      <c r="BG519" s="556"/>
      <c r="BH519" s="556"/>
      <c r="BI519" s="556"/>
      <c r="BJ519" s="556"/>
      <c r="BK519" s="556"/>
      <c r="BL519" s="556"/>
      <c r="BM519" s="556"/>
      <c r="BN519" s="556"/>
      <c r="BO519" s="556"/>
      <c r="BP519" s="556"/>
      <c r="BQ519" s="556"/>
      <c r="BR519" s="556"/>
      <c r="BS519" s="556"/>
      <c r="BT519" s="556"/>
      <c r="BU519" s="556"/>
      <c r="BV519" s="556"/>
      <c r="BW519" s="556"/>
      <c r="BX519" s="556"/>
      <c r="BY519" s="556"/>
      <c r="BZ519" s="556"/>
      <c r="CA519" s="556"/>
      <c r="CB519" s="556"/>
      <c r="CC519" s="556"/>
      <c r="CD519" s="556"/>
      <c r="CE519" s="556"/>
      <c r="CF519" s="556"/>
      <c r="CG519" s="556"/>
      <c r="CH519" s="556"/>
      <c r="CI519" s="556"/>
      <c r="CJ519" s="556"/>
      <c r="CK519" s="556"/>
      <c r="CL519" s="556"/>
      <c r="CM519" s="556"/>
      <c r="CN519" s="556"/>
      <c r="CO519" s="556"/>
    </row>
    <row r="523" spans="2:93">
      <c r="B523" s="556" t="s">
        <v>434</v>
      </c>
      <c r="C523" s="634">
        <v>360</v>
      </c>
      <c r="D523" s="45" t="str">
        <f>VLOOKUP(C523,AcctName,2,FALSE)</f>
        <v>Collection Sewers - Force</v>
      </c>
      <c r="H523" s="556"/>
      <c r="I523" s="556"/>
      <c r="J523" s="556"/>
      <c r="K523" s="556"/>
      <c r="L523" s="556"/>
      <c r="AK523" s="556"/>
      <c r="AL523" s="556"/>
      <c r="AM523" s="556"/>
      <c r="AN523" s="556"/>
      <c r="AO523" s="556"/>
      <c r="AP523" s="556"/>
      <c r="AQ523" s="556"/>
      <c r="AR523" s="556"/>
      <c r="AS523" s="556"/>
      <c r="AT523" s="556"/>
      <c r="AU523" s="556"/>
      <c r="AV523" s="556"/>
      <c r="AW523" s="556"/>
      <c r="AX523" s="556"/>
      <c r="AY523" s="556"/>
      <c r="AZ523" s="556"/>
      <c r="BA523" s="556"/>
      <c r="BB523" s="556"/>
      <c r="BC523" s="556"/>
      <c r="BD523" s="556"/>
      <c r="BE523" s="556"/>
      <c r="BF523" s="556"/>
      <c r="BG523" s="556"/>
      <c r="BH523" s="556"/>
      <c r="BI523" s="556"/>
      <c r="BJ523" s="556"/>
      <c r="BK523" s="556"/>
      <c r="BL523" s="556"/>
      <c r="BM523" s="556"/>
      <c r="BN523" s="556"/>
      <c r="BO523" s="556"/>
      <c r="BP523" s="556"/>
      <c r="BQ523" s="556"/>
      <c r="BR523" s="556"/>
      <c r="BS523" s="556"/>
      <c r="BT523" s="556"/>
      <c r="BU523" s="556"/>
      <c r="BV523" s="556"/>
      <c r="BW523" s="556"/>
      <c r="BX523" s="556"/>
      <c r="BY523" s="556"/>
      <c r="BZ523" s="556"/>
      <c r="CA523" s="556"/>
      <c r="CB523" s="556"/>
      <c r="CC523" s="556"/>
      <c r="CD523" s="556"/>
      <c r="CE523" s="556"/>
      <c r="CF523" s="556"/>
      <c r="CG523" s="556"/>
      <c r="CH523" s="556"/>
      <c r="CI523" s="556"/>
      <c r="CJ523" s="556"/>
      <c r="CK523" s="556"/>
      <c r="CL523" s="556"/>
      <c r="CM523" s="556"/>
      <c r="CN523" s="556"/>
      <c r="CO523" s="556"/>
    </row>
    <row r="524" spans="2:93">
      <c r="B524" s="46" t="s">
        <v>441</v>
      </c>
      <c r="C524" s="634"/>
      <c r="D524" s="634" t="s">
        <v>681</v>
      </c>
      <c r="H524" s="556"/>
      <c r="I524" s="556"/>
      <c r="J524" s="556"/>
      <c r="K524" s="556"/>
      <c r="L524" s="556"/>
      <c r="AK524" s="556"/>
      <c r="AL524" s="556"/>
      <c r="AM524" s="556"/>
      <c r="AN524" s="556"/>
      <c r="AO524" s="556"/>
      <c r="AP524" s="556"/>
      <c r="AQ524" s="556"/>
      <c r="AR524" s="556"/>
      <c r="AS524" s="556"/>
      <c r="AT524" s="556"/>
      <c r="AU524" s="556"/>
      <c r="AV524" s="556"/>
      <c r="AW524" s="556"/>
      <c r="AX524" s="556"/>
      <c r="AY524" s="556"/>
      <c r="AZ524" s="556"/>
      <c r="BA524" s="556"/>
      <c r="BB524" s="556"/>
      <c r="BC524" s="556"/>
      <c r="BD524" s="556"/>
      <c r="BE524" s="556"/>
      <c r="BF524" s="556"/>
      <c r="BG524" s="556"/>
      <c r="BH524" s="556"/>
      <c r="BI524" s="556"/>
      <c r="BJ524" s="556"/>
      <c r="BK524" s="556"/>
      <c r="BL524" s="556"/>
      <c r="BM524" s="556"/>
      <c r="BN524" s="556"/>
      <c r="BO524" s="556"/>
      <c r="BP524" s="556"/>
      <c r="BQ524" s="556"/>
      <c r="BR524" s="556"/>
      <c r="BS524" s="556"/>
      <c r="BT524" s="556"/>
      <c r="BU524" s="556"/>
      <c r="BV524" s="556"/>
      <c r="BW524" s="556"/>
      <c r="BX524" s="556"/>
      <c r="BY524" s="556"/>
      <c r="BZ524" s="556"/>
      <c r="CA524" s="556"/>
      <c r="CB524" s="556"/>
      <c r="CC524" s="556"/>
      <c r="CD524" s="556"/>
      <c r="CE524" s="556"/>
      <c r="CF524" s="556"/>
      <c r="CG524" s="556"/>
      <c r="CH524" s="556"/>
      <c r="CI524" s="556"/>
      <c r="CJ524" s="556"/>
      <c r="CK524" s="556"/>
      <c r="CL524" s="556"/>
      <c r="CM524" s="556"/>
      <c r="CN524" s="556"/>
      <c r="CO524" s="556"/>
    </row>
    <row r="525" spans="2:93">
      <c r="B525" s="556" t="s">
        <v>1986</v>
      </c>
      <c r="C525" s="634" t="s">
        <v>2005</v>
      </c>
      <c r="D525" s="634"/>
      <c r="H525" s="556"/>
      <c r="I525" s="17">
        <f>H537</f>
        <v>1162282.45</v>
      </c>
      <c r="J525" s="17">
        <f t="shared" ref="J525" si="3342">I537</f>
        <v>1168093.45</v>
      </c>
      <c r="K525" s="17">
        <f t="shared" ref="K525" si="3343">J537</f>
        <v>1173934.45</v>
      </c>
      <c r="L525" s="17">
        <f t="shared" ref="L525" si="3344">K537</f>
        <v>1179804.45</v>
      </c>
      <c r="M525" s="17">
        <f t="shared" ref="M525" si="3345">L537</f>
        <v>1185703.45</v>
      </c>
      <c r="N525" s="17">
        <f t="shared" ref="N525" si="3346">M537</f>
        <v>1191632.45</v>
      </c>
      <c r="O525" s="17">
        <f t="shared" ref="O525" si="3347">N537</f>
        <v>1197590.45</v>
      </c>
      <c r="P525" s="17">
        <f t="shared" ref="P525" si="3348">O537</f>
        <v>1212560.45</v>
      </c>
      <c r="Q525" s="17">
        <f t="shared" ref="Q525" si="3349">P537</f>
        <v>1227717.45</v>
      </c>
      <c r="R525" s="17">
        <f t="shared" ref="R525" si="3350">Q537</f>
        <v>1243064.45</v>
      </c>
      <c r="S525" s="17">
        <f t="shared" ref="S525" si="3351">R537</f>
        <v>1258602.45</v>
      </c>
      <c r="T525" s="17">
        <f t="shared" ref="T525" si="3352">S537</f>
        <v>1274334.45</v>
      </c>
      <c r="U525" s="17">
        <f t="shared" ref="U525" si="3353">T537</f>
        <v>1290263.45</v>
      </c>
      <c r="V525" s="17">
        <f t="shared" ref="V525" si="3354">U537</f>
        <v>1306391.45</v>
      </c>
      <c r="W525" s="17">
        <f t="shared" ref="W525" si="3355">V537</f>
        <v>1322721.45</v>
      </c>
      <c r="X525" s="17">
        <f t="shared" ref="X525" si="3356">W537</f>
        <v>1339255.45</v>
      </c>
      <c r="Y525" s="17">
        <f t="shared" ref="Y525" si="3357">X537</f>
        <v>1362692.45</v>
      </c>
      <c r="Z525" s="17">
        <f t="shared" ref="Z525" si="3358">Y537</f>
        <v>1386539.45</v>
      </c>
      <c r="AA525" s="17">
        <f t="shared" ref="AA525" si="3359">Z537</f>
        <v>1410804.45</v>
      </c>
      <c r="AB525" s="17">
        <f t="shared" ref="AB525" si="3360">AA537</f>
        <v>1435493.45</v>
      </c>
      <c r="AC525" s="17">
        <f t="shared" ref="AC525" si="3361">AB537</f>
        <v>1460614.45</v>
      </c>
      <c r="AD525" s="17">
        <f t="shared" ref="AD525" si="3362">AC537</f>
        <v>1486174.45</v>
      </c>
      <c r="AE525" s="17">
        <f t="shared" ref="AE525" si="3363">AD537</f>
        <v>1512182.45</v>
      </c>
      <c r="AF525" s="17">
        <f t="shared" ref="AF525" si="3364">AE537</f>
        <v>1538646.45</v>
      </c>
      <c r="AG525" s="17">
        <f t="shared" ref="AG525" si="3365">AF537</f>
        <v>1565572.45</v>
      </c>
      <c r="AH525" s="17">
        <f t="shared" ref="AH525" si="3366">AG537</f>
        <v>1592969.45</v>
      </c>
      <c r="AI525" s="17">
        <f t="shared" ref="AI525" si="3367">AH537</f>
        <v>1620846.45</v>
      </c>
      <c r="AJ525" s="17">
        <f t="shared" ref="AJ525" si="3368">AI537</f>
        <v>1649211.45</v>
      </c>
      <c r="AK525" s="17">
        <f t="shared" ref="AK525" si="3369">AJ537</f>
        <v>1678072.45</v>
      </c>
      <c r="AL525" s="17">
        <f t="shared" ref="AL525" si="3370">AK537</f>
        <v>1707438.45</v>
      </c>
      <c r="AM525" s="17">
        <f t="shared" ref="AM525" si="3371">AL537</f>
        <v>1737318.45</v>
      </c>
      <c r="AN525" s="17">
        <f t="shared" ref="AN525" si="3372">AM537</f>
        <v>1767721.45</v>
      </c>
      <c r="AO525" s="17">
        <f t="shared" ref="AO525" si="3373">AN537</f>
        <v>1798656.45</v>
      </c>
      <c r="AP525" s="17">
        <f t="shared" ref="AP525" si="3374">AO537</f>
        <v>1830132.45</v>
      </c>
      <c r="AQ525" s="17">
        <f t="shared" ref="AQ525" si="3375">AP537</f>
        <v>1862160.45</v>
      </c>
      <c r="AR525" s="17">
        <f t="shared" ref="AR525" si="3376">AQ537</f>
        <v>1894748.45</v>
      </c>
      <c r="AS525" s="17">
        <f t="shared" ref="AS525" si="3377">AR537</f>
        <v>1927906.45</v>
      </c>
      <c r="AT525" s="17">
        <f t="shared" ref="AT525" si="3378">AS537</f>
        <v>1961644.45</v>
      </c>
      <c r="AU525" s="17">
        <f t="shared" ref="AU525" si="3379">AT537</f>
        <v>1995973.45</v>
      </c>
      <c r="AV525" s="17">
        <f t="shared" ref="AV525" si="3380">AU537</f>
        <v>2030902.45</v>
      </c>
      <c r="AW525" s="17">
        <f t="shared" ref="AW525" si="3381">AV537</f>
        <v>2066443.45</v>
      </c>
      <c r="AX525" s="17">
        <f t="shared" ref="AX525" si="3382">AW537</f>
        <v>2102606.4500000002</v>
      </c>
      <c r="AY525" s="17">
        <f t="shared" ref="AY525" si="3383">AX537</f>
        <v>2139401.4500000002</v>
      </c>
      <c r="AZ525" s="17">
        <f t="shared" ref="AZ525" si="3384">AY537</f>
        <v>2176840.4500000002</v>
      </c>
      <c r="BA525" s="17">
        <f t="shared" ref="BA525" si="3385">AZ537</f>
        <v>2214935.4500000002</v>
      </c>
      <c r="BB525" s="17">
        <f t="shared" ref="BB525" si="3386">BA537</f>
        <v>2253697.4500000002</v>
      </c>
      <c r="BC525" s="17">
        <f t="shared" ref="BC525" si="3387">BB537</f>
        <v>2293137.4500000002</v>
      </c>
      <c r="BD525" s="17">
        <f t="shared" ref="BD525" si="3388">BC537</f>
        <v>2333267.4500000002</v>
      </c>
      <c r="BE525" s="17">
        <f t="shared" ref="BE525" si="3389">BD537</f>
        <v>2374099.4500000002</v>
      </c>
      <c r="BF525" s="17">
        <f t="shared" ref="BF525" si="3390">BE537</f>
        <v>2415646.4500000002</v>
      </c>
      <c r="BG525" s="17">
        <f t="shared" ref="BG525" si="3391">BF537</f>
        <v>2457920.4500000002</v>
      </c>
      <c r="BH525" s="17">
        <f t="shared" ref="BH525" si="3392">BG537</f>
        <v>2500933.4500000002</v>
      </c>
      <c r="BI525" s="17">
        <f t="shared" ref="BI525" si="3393">BH537</f>
        <v>2544700.4500000002</v>
      </c>
      <c r="BJ525" s="17">
        <f t="shared" ref="BJ525" si="3394">BI537</f>
        <v>2589232.4500000002</v>
      </c>
      <c r="BK525" s="17">
        <f t="shared" ref="BK525" si="3395">BJ537</f>
        <v>2634544.4500000002</v>
      </c>
      <c r="BL525" s="17">
        <f t="shared" ref="BL525" si="3396">BK537</f>
        <v>2680649.4500000002</v>
      </c>
      <c r="BM525" s="17">
        <f t="shared" ref="BM525" si="3397">BL537</f>
        <v>2727560.45</v>
      </c>
      <c r="BN525" s="17">
        <f t="shared" ref="BN525" si="3398">BM537</f>
        <v>2775292.45</v>
      </c>
      <c r="BO525" s="17">
        <f t="shared" ref="BO525" si="3399">BN537</f>
        <v>2823860.45</v>
      </c>
      <c r="BP525" s="17">
        <f t="shared" ref="BP525" si="3400">BO537</f>
        <v>2873277.45</v>
      </c>
      <c r="BQ525" s="17">
        <f t="shared" ref="BQ525" si="3401">BP537</f>
        <v>2923560.45</v>
      </c>
      <c r="BR525" s="17">
        <f t="shared" ref="BR525" si="3402">BQ537</f>
        <v>2974722.45</v>
      </c>
      <c r="BS525" s="17">
        <f t="shared" ref="BS525" si="3403">BR537</f>
        <v>3026779.45</v>
      </c>
      <c r="BT525" s="17">
        <f t="shared" ref="BT525" si="3404">BS537</f>
        <v>3079748.45</v>
      </c>
      <c r="BU525" s="17">
        <f t="shared" ref="BU525" si="3405">BT537</f>
        <v>3133644.45</v>
      </c>
      <c r="BV525" s="17">
        <f t="shared" ref="BV525" si="3406">BU537</f>
        <v>3188483.45</v>
      </c>
      <c r="BW525" s="17">
        <f t="shared" ref="BW525" si="3407">BV537</f>
        <v>3244282.45</v>
      </c>
      <c r="BX525" s="17">
        <f t="shared" ref="BX525" si="3408">BW537</f>
        <v>3301057.45</v>
      </c>
      <c r="BY525" s="17">
        <f t="shared" ref="BY525" si="3409">BX537</f>
        <v>3358825.45</v>
      </c>
      <c r="BZ525" s="17">
        <f t="shared" ref="BZ525" si="3410">BY537</f>
        <v>3417605.45</v>
      </c>
      <c r="CA525" s="17">
        <f t="shared" ref="CA525" si="3411">BZ537</f>
        <v>3477413.45</v>
      </c>
      <c r="CB525" s="17">
        <f t="shared" ref="CB525" si="3412">CA537</f>
        <v>3538267.45</v>
      </c>
      <c r="CC525" s="17">
        <f t="shared" ref="CC525" si="3413">CB537</f>
        <v>3600186.45</v>
      </c>
      <c r="CD525" s="17">
        <f t="shared" ref="CD525" si="3414">CC537</f>
        <v>3663190.45</v>
      </c>
      <c r="CE525" s="17">
        <f t="shared" ref="CE525" si="3415">CD537</f>
        <v>3727296.45</v>
      </c>
      <c r="CF525" s="17">
        <f t="shared" ref="CF525" si="3416">CE537</f>
        <v>3792524.45</v>
      </c>
      <c r="CG525" s="17">
        <f t="shared" ref="CG525" si="3417">CF537</f>
        <v>3858893.45</v>
      </c>
      <c r="CH525" s="17">
        <f t="shared" ref="CH525" si="3418">CG537</f>
        <v>3926424.45</v>
      </c>
      <c r="CI525" s="17">
        <f t="shared" ref="CI525" si="3419">CH537</f>
        <v>3995136.45</v>
      </c>
      <c r="CJ525" s="17">
        <f t="shared" ref="CJ525" si="3420">CI537</f>
        <v>4065051.45</v>
      </c>
      <c r="CK525" s="17">
        <f t="shared" ref="CK525" si="3421">CJ537</f>
        <v>4136189.45</v>
      </c>
      <c r="CL525" s="17">
        <f t="shared" ref="CL525" si="3422">CK537</f>
        <v>4208573.45</v>
      </c>
      <c r="CM525" s="17">
        <f t="shared" ref="CM525" si="3423">CL537</f>
        <v>4282223.45</v>
      </c>
      <c r="CN525" s="17">
        <f t="shared" ref="CN525" si="3424">CM537</f>
        <v>4357161.45</v>
      </c>
      <c r="CO525" s="17">
        <f t="shared" ref="CO525" si="3425">CN537</f>
        <v>4433411.45</v>
      </c>
    </row>
    <row r="526" spans="2:93">
      <c r="B526" s="556" t="s">
        <v>1987</v>
      </c>
      <c r="C526" s="634" t="s">
        <v>2005</v>
      </c>
      <c r="D526" s="634"/>
      <c r="H526" s="556"/>
      <c r="I526" s="17">
        <f>ROUND(I525*I527,0)</f>
        <v>8717</v>
      </c>
      <c r="J526" s="17">
        <f t="shared" ref="J526:BU526" si="3426">ROUND(J525*J527,0)</f>
        <v>8761</v>
      </c>
      <c r="K526" s="17">
        <f t="shared" si="3426"/>
        <v>8805</v>
      </c>
      <c r="L526" s="17">
        <f t="shared" si="3426"/>
        <v>8849</v>
      </c>
      <c r="M526" s="17">
        <f t="shared" si="3426"/>
        <v>8893</v>
      </c>
      <c r="N526" s="17">
        <f t="shared" si="3426"/>
        <v>8937</v>
      </c>
      <c r="O526" s="17">
        <f t="shared" si="3426"/>
        <v>17964</v>
      </c>
      <c r="P526" s="17">
        <f t="shared" si="3426"/>
        <v>18188</v>
      </c>
      <c r="Q526" s="17">
        <f t="shared" si="3426"/>
        <v>18416</v>
      </c>
      <c r="R526" s="17">
        <f t="shared" si="3426"/>
        <v>18646</v>
      </c>
      <c r="S526" s="17">
        <f t="shared" si="3426"/>
        <v>18879</v>
      </c>
      <c r="T526" s="17">
        <f t="shared" si="3426"/>
        <v>19115</v>
      </c>
      <c r="U526" s="17">
        <f t="shared" si="3426"/>
        <v>19354</v>
      </c>
      <c r="V526" s="17">
        <f t="shared" si="3426"/>
        <v>19596</v>
      </c>
      <c r="W526" s="17">
        <f t="shared" si="3426"/>
        <v>19841</v>
      </c>
      <c r="X526" s="17">
        <f t="shared" si="3426"/>
        <v>26785</v>
      </c>
      <c r="Y526" s="17">
        <f t="shared" si="3426"/>
        <v>27254</v>
      </c>
      <c r="Z526" s="17">
        <f t="shared" si="3426"/>
        <v>27731</v>
      </c>
      <c r="AA526" s="17">
        <f t="shared" si="3426"/>
        <v>28216</v>
      </c>
      <c r="AB526" s="17">
        <f t="shared" si="3426"/>
        <v>28710</v>
      </c>
      <c r="AC526" s="17">
        <f t="shared" si="3426"/>
        <v>29212</v>
      </c>
      <c r="AD526" s="17">
        <f t="shared" si="3426"/>
        <v>29723</v>
      </c>
      <c r="AE526" s="17">
        <f t="shared" si="3426"/>
        <v>30244</v>
      </c>
      <c r="AF526" s="17">
        <f t="shared" si="3426"/>
        <v>30773</v>
      </c>
      <c r="AG526" s="17">
        <f t="shared" si="3426"/>
        <v>31311</v>
      </c>
      <c r="AH526" s="17">
        <f t="shared" si="3426"/>
        <v>31859</v>
      </c>
      <c r="AI526" s="17">
        <f t="shared" si="3426"/>
        <v>32417</v>
      </c>
      <c r="AJ526" s="17">
        <f t="shared" si="3426"/>
        <v>32984</v>
      </c>
      <c r="AK526" s="17">
        <f t="shared" si="3426"/>
        <v>33561</v>
      </c>
      <c r="AL526" s="17">
        <f t="shared" si="3426"/>
        <v>34149</v>
      </c>
      <c r="AM526" s="17">
        <f t="shared" si="3426"/>
        <v>34746</v>
      </c>
      <c r="AN526" s="17">
        <f t="shared" si="3426"/>
        <v>35354</v>
      </c>
      <c r="AO526" s="17">
        <f t="shared" si="3426"/>
        <v>35973</v>
      </c>
      <c r="AP526" s="17">
        <f t="shared" si="3426"/>
        <v>36603</v>
      </c>
      <c r="AQ526" s="17">
        <f t="shared" si="3426"/>
        <v>37243</v>
      </c>
      <c r="AR526" s="17">
        <f t="shared" si="3426"/>
        <v>37895</v>
      </c>
      <c r="AS526" s="17">
        <f t="shared" si="3426"/>
        <v>38558</v>
      </c>
      <c r="AT526" s="17">
        <f t="shared" si="3426"/>
        <v>39233</v>
      </c>
      <c r="AU526" s="17">
        <f t="shared" si="3426"/>
        <v>39919</v>
      </c>
      <c r="AV526" s="17">
        <f t="shared" si="3426"/>
        <v>40618</v>
      </c>
      <c r="AW526" s="17">
        <f t="shared" si="3426"/>
        <v>41329</v>
      </c>
      <c r="AX526" s="17">
        <f t="shared" si="3426"/>
        <v>42052</v>
      </c>
      <c r="AY526" s="17">
        <f t="shared" si="3426"/>
        <v>42788</v>
      </c>
      <c r="AZ526" s="17">
        <f t="shared" si="3426"/>
        <v>43537</v>
      </c>
      <c r="BA526" s="17">
        <f t="shared" si="3426"/>
        <v>44299</v>
      </c>
      <c r="BB526" s="17">
        <f t="shared" si="3426"/>
        <v>45074</v>
      </c>
      <c r="BC526" s="17">
        <f t="shared" si="3426"/>
        <v>45863</v>
      </c>
      <c r="BD526" s="17">
        <f t="shared" si="3426"/>
        <v>46665</v>
      </c>
      <c r="BE526" s="17">
        <f t="shared" si="3426"/>
        <v>47482</v>
      </c>
      <c r="BF526" s="17">
        <f t="shared" si="3426"/>
        <v>48313</v>
      </c>
      <c r="BG526" s="17">
        <f t="shared" si="3426"/>
        <v>49158</v>
      </c>
      <c r="BH526" s="17">
        <f t="shared" si="3426"/>
        <v>50019</v>
      </c>
      <c r="BI526" s="17">
        <f t="shared" si="3426"/>
        <v>50894</v>
      </c>
      <c r="BJ526" s="17">
        <f t="shared" si="3426"/>
        <v>51785</v>
      </c>
      <c r="BK526" s="17">
        <f t="shared" si="3426"/>
        <v>52691</v>
      </c>
      <c r="BL526" s="17">
        <f t="shared" si="3426"/>
        <v>53613</v>
      </c>
      <c r="BM526" s="17">
        <f t="shared" si="3426"/>
        <v>54551</v>
      </c>
      <c r="BN526" s="17">
        <f t="shared" si="3426"/>
        <v>55506</v>
      </c>
      <c r="BO526" s="17">
        <f t="shared" si="3426"/>
        <v>56477</v>
      </c>
      <c r="BP526" s="17">
        <f t="shared" si="3426"/>
        <v>57466</v>
      </c>
      <c r="BQ526" s="17">
        <f t="shared" si="3426"/>
        <v>58471</v>
      </c>
      <c r="BR526" s="17">
        <f t="shared" si="3426"/>
        <v>59494</v>
      </c>
      <c r="BS526" s="17">
        <f t="shared" si="3426"/>
        <v>60536</v>
      </c>
      <c r="BT526" s="17">
        <f t="shared" si="3426"/>
        <v>61595</v>
      </c>
      <c r="BU526" s="17">
        <f t="shared" si="3426"/>
        <v>62673</v>
      </c>
      <c r="BV526" s="17">
        <f t="shared" ref="BV526:CO526" si="3427">ROUND(BV525*BV527,0)</f>
        <v>63770</v>
      </c>
      <c r="BW526" s="17">
        <f t="shared" si="3427"/>
        <v>64886</v>
      </c>
      <c r="BX526" s="17">
        <f t="shared" si="3427"/>
        <v>66021</v>
      </c>
      <c r="BY526" s="17">
        <f t="shared" si="3427"/>
        <v>67177</v>
      </c>
      <c r="BZ526" s="17">
        <f t="shared" si="3427"/>
        <v>68352</v>
      </c>
      <c r="CA526" s="17">
        <f t="shared" si="3427"/>
        <v>69548</v>
      </c>
      <c r="CB526" s="17">
        <f t="shared" si="3427"/>
        <v>70765</v>
      </c>
      <c r="CC526" s="17">
        <f t="shared" si="3427"/>
        <v>72004</v>
      </c>
      <c r="CD526" s="17">
        <f t="shared" si="3427"/>
        <v>73264</v>
      </c>
      <c r="CE526" s="17">
        <f t="shared" si="3427"/>
        <v>74546</v>
      </c>
      <c r="CF526" s="17">
        <f t="shared" si="3427"/>
        <v>75850</v>
      </c>
      <c r="CG526" s="17">
        <f t="shared" si="3427"/>
        <v>77178</v>
      </c>
      <c r="CH526" s="17">
        <f t="shared" si="3427"/>
        <v>78528</v>
      </c>
      <c r="CI526" s="17">
        <f t="shared" si="3427"/>
        <v>79903</v>
      </c>
      <c r="CJ526" s="17">
        <f t="shared" si="3427"/>
        <v>81301</v>
      </c>
      <c r="CK526" s="17">
        <f t="shared" si="3427"/>
        <v>82724</v>
      </c>
      <c r="CL526" s="17">
        <f t="shared" si="3427"/>
        <v>84171</v>
      </c>
      <c r="CM526" s="17">
        <f t="shared" si="3427"/>
        <v>85644</v>
      </c>
      <c r="CN526" s="17">
        <f t="shared" si="3427"/>
        <v>87143</v>
      </c>
      <c r="CO526" s="17">
        <f t="shared" si="3427"/>
        <v>88668</v>
      </c>
    </row>
    <row r="527" spans="2:93">
      <c r="B527" s="556" t="s">
        <v>1992</v>
      </c>
      <c r="C527" s="634" t="s">
        <v>2002</v>
      </c>
      <c r="D527" s="634"/>
      <c r="E527" s="640">
        <f>'DCF Forecast Parameters'!C188</f>
        <v>7.4999999999999997E-3</v>
      </c>
      <c r="F527" s="640">
        <f>'DCF Forecast Parameters'!D188</f>
        <v>1.4999999999999999E-2</v>
      </c>
      <c r="G527" s="640">
        <f>'DCF Forecast Parameters'!E188</f>
        <v>0.02</v>
      </c>
      <c r="H527" s="29">
        <f>$E527</f>
        <v>7.4999999999999997E-3</v>
      </c>
      <c r="I527" s="29">
        <f t="shared" ref="I527:N527" si="3428">$E527</f>
        <v>7.4999999999999997E-3</v>
      </c>
      <c r="J527" s="29">
        <f t="shared" si="3428"/>
        <v>7.4999999999999997E-3</v>
      </c>
      <c r="K527" s="29">
        <f t="shared" si="3428"/>
        <v>7.4999999999999997E-3</v>
      </c>
      <c r="L527" s="29">
        <f t="shared" si="3428"/>
        <v>7.4999999999999997E-3</v>
      </c>
      <c r="M527" s="29">
        <f t="shared" si="3428"/>
        <v>7.4999999999999997E-3</v>
      </c>
      <c r="N527" s="29">
        <f t="shared" si="3428"/>
        <v>7.4999999999999997E-3</v>
      </c>
      <c r="O527" s="29">
        <f>$F527</f>
        <v>1.4999999999999999E-2</v>
      </c>
      <c r="P527" s="29">
        <f t="shared" ref="P527:W527" si="3429">$F527</f>
        <v>1.4999999999999999E-2</v>
      </c>
      <c r="Q527" s="29">
        <f t="shared" si="3429"/>
        <v>1.4999999999999999E-2</v>
      </c>
      <c r="R527" s="29">
        <f t="shared" si="3429"/>
        <v>1.4999999999999999E-2</v>
      </c>
      <c r="S527" s="29">
        <f t="shared" si="3429"/>
        <v>1.4999999999999999E-2</v>
      </c>
      <c r="T527" s="29">
        <f t="shared" si="3429"/>
        <v>1.4999999999999999E-2</v>
      </c>
      <c r="U527" s="29">
        <f t="shared" si="3429"/>
        <v>1.4999999999999999E-2</v>
      </c>
      <c r="V527" s="29">
        <f t="shared" si="3429"/>
        <v>1.4999999999999999E-2</v>
      </c>
      <c r="W527" s="29">
        <f t="shared" si="3429"/>
        <v>1.4999999999999999E-2</v>
      </c>
      <c r="X527" s="29">
        <f>$G527</f>
        <v>0.02</v>
      </c>
      <c r="Y527" s="29">
        <f t="shared" ref="Y527:CJ527" si="3430">$G527</f>
        <v>0.02</v>
      </c>
      <c r="Z527" s="29">
        <f t="shared" si="3430"/>
        <v>0.02</v>
      </c>
      <c r="AA527" s="29">
        <f t="shared" si="3430"/>
        <v>0.02</v>
      </c>
      <c r="AB527" s="29">
        <f t="shared" si="3430"/>
        <v>0.02</v>
      </c>
      <c r="AC527" s="29">
        <f t="shared" si="3430"/>
        <v>0.02</v>
      </c>
      <c r="AD527" s="29">
        <f t="shared" si="3430"/>
        <v>0.02</v>
      </c>
      <c r="AE527" s="29">
        <f t="shared" si="3430"/>
        <v>0.02</v>
      </c>
      <c r="AF527" s="29">
        <f t="shared" si="3430"/>
        <v>0.02</v>
      </c>
      <c r="AG527" s="29">
        <f t="shared" si="3430"/>
        <v>0.02</v>
      </c>
      <c r="AH527" s="29">
        <f t="shared" si="3430"/>
        <v>0.02</v>
      </c>
      <c r="AI527" s="29">
        <f t="shared" si="3430"/>
        <v>0.02</v>
      </c>
      <c r="AJ527" s="29">
        <f t="shared" si="3430"/>
        <v>0.02</v>
      </c>
      <c r="AK527" s="29">
        <f t="shared" si="3430"/>
        <v>0.02</v>
      </c>
      <c r="AL527" s="29">
        <f t="shared" si="3430"/>
        <v>0.02</v>
      </c>
      <c r="AM527" s="29">
        <f t="shared" si="3430"/>
        <v>0.02</v>
      </c>
      <c r="AN527" s="29">
        <f t="shared" si="3430"/>
        <v>0.02</v>
      </c>
      <c r="AO527" s="29">
        <f t="shared" si="3430"/>
        <v>0.02</v>
      </c>
      <c r="AP527" s="29">
        <f t="shared" si="3430"/>
        <v>0.02</v>
      </c>
      <c r="AQ527" s="29">
        <f t="shared" si="3430"/>
        <v>0.02</v>
      </c>
      <c r="AR527" s="29">
        <f t="shared" si="3430"/>
        <v>0.02</v>
      </c>
      <c r="AS527" s="29">
        <f t="shared" si="3430"/>
        <v>0.02</v>
      </c>
      <c r="AT527" s="29">
        <f t="shared" si="3430"/>
        <v>0.02</v>
      </c>
      <c r="AU527" s="29">
        <f t="shared" si="3430"/>
        <v>0.02</v>
      </c>
      <c r="AV527" s="29">
        <f t="shared" si="3430"/>
        <v>0.02</v>
      </c>
      <c r="AW527" s="29">
        <f t="shared" si="3430"/>
        <v>0.02</v>
      </c>
      <c r="AX527" s="29">
        <f t="shared" si="3430"/>
        <v>0.02</v>
      </c>
      <c r="AY527" s="29">
        <f t="shared" si="3430"/>
        <v>0.02</v>
      </c>
      <c r="AZ527" s="29">
        <f t="shared" si="3430"/>
        <v>0.02</v>
      </c>
      <c r="BA527" s="29">
        <f t="shared" si="3430"/>
        <v>0.02</v>
      </c>
      <c r="BB527" s="29">
        <f t="shared" si="3430"/>
        <v>0.02</v>
      </c>
      <c r="BC527" s="29">
        <f t="shared" si="3430"/>
        <v>0.02</v>
      </c>
      <c r="BD527" s="29">
        <f t="shared" si="3430"/>
        <v>0.02</v>
      </c>
      <c r="BE527" s="29">
        <f t="shared" si="3430"/>
        <v>0.02</v>
      </c>
      <c r="BF527" s="29">
        <f t="shared" si="3430"/>
        <v>0.02</v>
      </c>
      <c r="BG527" s="29">
        <f t="shared" si="3430"/>
        <v>0.02</v>
      </c>
      <c r="BH527" s="29">
        <f t="shared" si="3430"/>
        <v>0.02</v>
      </c>
      <c r="BI527" s="29">
        <f t="shared" si="3430"/>
        <v>0.02</v>
      </c>
      <c r="BJ527" s="29">
        <f t="shared" si="3430"/>
        <v>0.02</v>
      </c>
      <c r="BK527" s="29">
        <f t="shared" si="3430"/>
        <v>0.02</v>
      </c>
      <c r="BL527" s="29">
        <f t="shared" si="3430"/>
        <v>0.02</v>
      </c>
      <c r="BM527" s="29">
        <f t="shared" si="3430"/>
        <v>0.02</v>
      </c>
      <c r="BN527" s="29">
        <f t="shared" si="3430"/>
        <v>0.02</v>
      </c>
      <c r="BO527" s="29">
        <f t="shared" si="3430"/>
        <v>0.02</v>
      </c>
      <c r="BP527" s="29">
        <f t="shared" si="3430"/>
        <v>0.02</v>
      </c>
      <c r="BQ527" s="29">
        <f t="shared" si="3430"/>
        <v>0.02</v>
      </c>
      <c r="BR527" s="29">
        <f t="shared" si="3430"/>
        <v>0.02</v>
      </c>
      <c r="BS527" s="29">
        <f t="shared" si="3430"/>
        <v>0.02</v>
      </c>
      <c r="BT527" s="29">
        <f t="shared" si="3430"/>
        <v>0.02</v>
      </c>
      <c r="BU527" s="29">
        <f t="shared" si="3430"/>
        <v>0.02</v>
      </c>
      <c r="BV527" s="29">
        <f t="shared" si="3430"/>
        <v>0.02</v>
      </c>
      <c r="BW527" s="29">
        <f t="shared" si="3430"/>
        <v>0.02</v>
      </c>
      <c r="BX527" s="29">
        <f t="shared" si="3430"/>
        <v>0.02</v>
      </c>
      <c r="BY527" s="29">
        <f t="shared" si="3430"/>
        <v>0.02</v>
      </c>
      <c r="BZ527" s="29">
        <f t="shared" si="3430"/>
        <v>0.02</v>
      </c>
      <c r="CA527" s="29">
        <f t="shared" si="3430"/>
        <v>0.02</v>
      </c>
      <c r="CB527" s="29">
        <f t="shared" si="3430"/>
        <v>0.02</v>
      </c>
      <c r="CC527" s="29">
        <f t="shared" si="3430"/>
        <v>0.02</v>
      </c>
      <c r="CD527" s="29">
        <f t="shared" si="3430"/>
        <v>0.02</v>
      </c>
      <c r="CE527" s="29">
        <f t="shared" si="3430"/>
        <v>0.02</v>
      </c>
      <c r="CF527" s="29">
        <f t="shared" si="3430"/>
        <v>0.02</v>
      </c>
      <c r="CG527" s="29">
        <f t="shared" si="3430"/>
        <v>0.02</v>
      </c>
      <c r="CH527" s="29">
        <f t="shared" si="3430"/>
        <v>0.02</v>
      </c>
      <c r="CI527" s="29">
        <f t="shared" si="3430"/>
        <v>0.02</v>
      </c>
      <c r="CJ527" s="29">
        <f t="shared" si="3430"/>
        <v>0.02</v>
      </c>
      <c r="CK527" s="29">
        <f t="shared" ref="CK527:CO527" si="3431">$G527</f>
        <v>0.02</v>
      </c>
      <c r="CL527" s="29">
        <f t="shared" si="3431"/>
        <v>0.02</v>
      </c>
      <c r="CM527" s="29">
        <f t="shared" si="3431"/>
        <v>0.02</v>
      </c>
      <c r="CN527" s="29">
        <f t="shared" si="3431"/>
        <v>0.02</v>
      </c>
      <c r="CO527" s="29">
        <f t="shared" si="3431"/>
        <v>0.02</v>
      </c>
    </row>
    <row r="528" spans="2:93">
      <c r="B528" s="556" t="s">
        <v>1988</v>
      </c>
      <c r="C528" s="634" t="s">
        <v>2005</v>
      </c>
      <c r="D528" s="634"/>
      <c r="H528" s="556"/>
      <c r="I528" s="17">
        <f>ROUND(I525*I529,0)</f>
        <v>-2906</v>
      </c>
      <c r="J528" s="17">
        <f t="shared" ref="J528:BU528" si="3432">ROUND(J525*J529,0)</f>
        <v>-2920</v>
      </c>
      <c r="K528" s="17">
        <f t="shared" si="3432"/>
        <v>-2935</v>
      </c>
      <c r="L528" s="17">
        <f t="shared" si="3432"/>
        <v>-2950</v>
      </c>
      <c r="M528" s="17">
        <f t="shared" si="3432"/>
        <v>-2964</v>
      </c>
      <c r="N528" s="17">
        <f t="shared" si="3432"/>
        <v>-2979</v>
      </c>
      <c r="O528" s="17">
        <f t="shared" si="3432"/>
        <v>-2994</v>
      </c>
      <c r="P528" s="17">
        <f t="shared" si="3432"/>
        <v>-3031</v>
      </c>
      <c r="Q528" s="17">
        <f t="shared" si="3432"/>
        <v>-3069</v>
      </c>
      <c r="R528" s="17">
        <f t="shared" si="3432"/>
        <v>-3108</v>
      </c>
      <c r="S528" s="17">
        <f t="shared" si="3432"/>
        <v>-3147</v>
      </c>
      <c r="T528" s="17">
        <f t="shared" si="3432"/>
        <v>-3186</v>
      </c>
      <c r="U528" s="17">
        <f t="shared" si="3432"/>
        <v>-3226</v>
      </c>
      <c r="V528" s="17">
        <f t="shared" si="3432"/>
        <v>-3266</v>
      </c>
      <c r="W528" s="17">
        <f t="shared" si="3432"/>
        <v>-3307</v>
      </c>
      <c r="X528" s="17">
        <f t="shared" si="3432"/>
        <v>-3348</v>
      </c>
      <c r="Y528" s="17">
        <f t="shared" si="3432"/>
        <v>-3407</v>
      </c>
      <c r="Z528" s="17">
        <f t="shared" si="3432"/>
        <v>-3466</v>
      </c>
      <c r="AA528" s="17">
        <f t="shared" si="3432"/>
        <v>-3527</v>
      </c>
      <c r="AB528" s="17">
        <f t="shared" si="3432"/>
        <v>-3589</v>
      </c>
      <c r="AC528" s="17">
        <f t="shared" si="3432"/>
        <v>-3652</v>
      </c>
      <c r="AD528" s="17">
        <f t="shared" si="3432"/>
        <v>-3715</v>
      </c>
      <c r="AE528" s="17">
        <f t="shared" si="3432"/>
        <v>-3780</v>
      </c>
      <c r="AF528" s="17">
        <f t="shared" si="3432"/>
        <v>-3847</v>
      </c>
      <c r="AG528" s="17">
        <f t="shared" si="3432"/>
        <v>-3914</v>
      </c>
      <c r="AH528" s="17">
        <f t="shared" si="3432"/>
        <v>-3982</v>
      </c>
      <c r="AI528" s="17">
        <f t="shared" si="3432"/>
        <v>-4052</v>
      </c>
      <c r="AJ528" s="17">
        <f t="shared" si="3432"/>
        <v>-4123</v>
      </c>
      <c r="AK528" s="17">
        <f t="shared" si="3432"/>
        <v>-4195</v>
      </c>
      <c r="AL528" s="17">
        <f t="shared" si="3432"/>
        <v>-4269</v>
      </c>
      <c r="AM528" s="17">
        <f t="shared" si="3432"/>
        <v>-4343</v>
      </c>
      <c r="AN528" s="17">
        <f t="shared" si="3432"/>
        <v>-4419</v>
      </c>
      <c r="AO528" s="17">
        <f t="shared" si="3432"/>
        <v>-4497</v>
      </c>
      <c r="AP528" s="17">
        <f t="shared" si="3432"/>
        <v>-4575</v>
      </c>
      <c r="AQ528" s="17">
        <f t="shared" si="3432"/>
        <v>-4655</v>
      </c>
      <c r="AR528" s="17">
        <f t="shared" si="3432"/>
        <v>-4737</v>
      </c>
      <c r="AS528" s="17">
        <f t="shared" si="3432"/>
        <v>-4820</v>
      </c>
      <c r="AT528" s="17">
        <f t="shared" si="3432"/>
        <v>-4904</v>
      </c>
      <c r="AU528" s="17">
        <f t="shared" si="3432"/>
        <v>-4990</v>
      </c>
      <c r="AV528" s="17">
        <f t="shared" si="3432"/>
        <v>-5077</v>
      </c>
      <c r="AW528" s="17">
        <f t="shared" si="3432"/>
        <v>-5166</v>
      </c>
      <c r="AX528" s="17">
        <f t="shared" si="3432"/>
        <v>-5257</v>
      </c>
      <c r="AY528" s="17">
        <f t="shared" si="3432"/>
        <v>-5349</v>
      </c>
      <c r="AZ528" s="17">
        <f t="shared" si="3432"/>
        <v>-5442</v>
      </c>
      <c r="BA528" s="17">
        <f t="shared" si="3432"/>
        <v>-5537</v>
      </c>
      <c r="BB528" s="17">
        <f t="shared" si="3432"/>
        <v>-5634</v>
      </c>
      <c r="BC528" s="17">
        <f t="shared" si="3432"/>
        <v>-5733</v>
      </c>
      <c r="BD528" s="17">
        <f t="shared" si="3432"/>
        <v>-5833</v>
      </c>
      <c r="BE528" s="17">
        <f t="shared" si="3432"/>
        <v>-5935</v>
      </c>
      <c r="BF528" s="17">
        <f t="shared" si="3432"/>
        <v>-6039</v>
      </c>
      <c r="BG528" s="17">
        <f t="shared" si="3432"/>
        <v>-6145</v>
      </c>
      <c r="BH528" s="17">
        <f t="shared" si="3432"/>
        <v>-6252</v>
      </c>
      <c r="BI528" s="17">
        <f t="shared" si="3432"/>
        <v>-6362</v>
      </c>
      <c r="BJ528" s="17">
        <f t="shared" si="3432"/>
        <v>-6473</v>
      </c>
      <c r="BK528" s="17">
        <f t="shared" si="3432"/>
        <v>-6586</v>
      </c>
      <c r="BL528" s="17">
        <f t="shared" si="3432"/>
        <v>-6702</v>
      </c>
      <c r="BM528" s="17">
        <f t="shared" si="3432"/>
        <v>-6819</v>
      </c>
      <c r="BN528" s="17">
        <f t="shared" si="3432"/>
        <v>-6938</v>
      </c>
      <c r="BO528" s="17">
        <f t="shared" si="3432"/>
        <v>-7060</v>
      </c>
      <c r="BP528" s="17">
        <f t="shared" si="3432"/>
        <v>-7183</v>
      </c>
      <c r="BQ528" s="17">
        <f t="shared" si="3432"/>
        <v>-7309</v>
      </c>
      <c r="BR528" s="17">
        <f t="shared" si="3432"/>
        <v>-7437</v>
      </c>
      <c r="BS528" s="17">
        <f t="shared" si="3432"/>
        <v>-7567</v>
      </c>
      <c r="BT528" s="17">
        <f t="shared" si="3432"/>
        <v>-7699</v>
      </c>
      <c r="BU528" s="17">
        <f t="shared" si="3432"/>
        <v>-7834</v>
      </c>
      <c r="BV528" s="17">
        <f t="shared" ref="BV528:CO528" si="3433">ROUND(BV525*BV529,0)</f>
        <v>-7971</v>
      </c>
      <c r="BW528" s="17">
        <f t="shared" si="3433"/>
        <v>-8111</v>
      </c>
      <c r="BX528" s="17">
        <f t="shared" si="3433"/>
        <v>-8253</v>
      </c>
      <c r="BY528" s="17">
        <f t="shared" si="3433"/>
        <v>-8397</v>
      </c>
      <c r="BZ528" s="17">
        <f t="shared" si="3433"/>
        <v>-8544</v>
      </c>
      <c r="CA528" s="17">
        <f t="shared" si="3433"/>
        <v>-8694</v>
      </c>
      <c r="CB528" s="17">
        <f t="shared" si="3433"/>
        <v>-8846</v>
      </c>
      <c r="CC528" s="17">
        <f t="shared" si="3433"/>
        <v>-9000</v>
      </c>
      <c r="CD528" s="17">
        <f t="shared" si="3433"/>
        <v>-9158</v>
      </c>
      <c r="CE528" s="17">
        <f t="shared" si="3433"/>
        <v>-9318</v>
      </c>
      <c r="CF528" s="17">
        <f t="shared" si="3433"/>
        <v>-9481</v>
      </c>
      <c r="CG528" s="17">
        <f t="shared" si="3433"/>
        <v>-9647</v>
      </c>
      <c r="CH528" s="17">
        <f t="shared" si="3433"/>
        <v>-9816</v>
      </c>
      <c r="CI528" s="17">
        <f t="shared" si="3433"/>
        <v>-9988</v>
      </c>
      <c r="CJ528" s="17">
        <f t="shared" si="3433"/>
        <v>-10163</v>
      </c>
      <c r="CK528" s="17">
        <f t="shared" si="3433"/>
        <v>-10340</v>
      </c>
      <c r="CL528" s="17">
        <f t="shared" si="3433"/>
        <v>-10521</v>
      </c>
      <c r="CM528" s="17">
        <f t="shared" si="3433"/>
        <v>-10706</v>
      </c>
      <c r="CN528" s="17">
        <f t="shared" si="3433"/>
        <v>-10893</v>
      </c>
      <c r="CO528" s="17">
        <f t="shared" si="3433"/>
        <v>-11084</v>
      </c>
    </row>
    <row r="529" spans="2:93">
      <c r="B529" s="556" t="s">
        <v>1993</v>
      </c>
      <c r="C529" s="634" t="s">
        <v>2001</v>
      </c>
      <c r="D529" s="634"/>
      <c r="E529" s="640">
        <f>'DCF Forecast Parameters'!C190</f>
        <v>-2.5000000000000001E-3</v>
      </c>
      <c r="F529" s="640">
        <f>'DCF Forecast Parameters'!D190</f>
        <v>-2.5000000000000001E-3</v>
      </c>
      <c r="G529" s="640">
        <f>'DCF Forecast Parameters'!E190</f>
        <v>-2.5000000000000001E-3</v>
      </c>
      <c r="H529" s="29">
        <f>$E529</f>
        <v>-2.5000000000000001E-3</v>
      </c>
      <c r="I529" s="29">
        <f t="shared" ref="I529:N529" si="3434">$E529</f>
        <v>-2.5000000000000001E-3</v>
      </c>
      <c r="J529" s="29">
        <f t="shared" si="3434"/>
        <v>-2.5000000000000001E-3</v>
      </c>
      <c r="K529" s="29">
        <f t="shared" si="3434"/>
        <v>-2.5000000000000001E-3</v>
      </c>
      <c r="L529" s="29">
        <f t="shared" si="3434"/>
        <v>-2.5000000000000001E-3</v>
      </c>
      <c r="M529" s="29">
        <f t="shared" si="3434"/>
        <v>-2.5000000000000001E-3</v>
      </c>
      <c r="N529" s="29">
        <f t="shared" si="3434"/>
        <v>-2.5000000000000001E-3</v>
      </c>
      <c r="O529" s="29">
        <f>$F529</f>
        <v>-2.5000000000000001E-3</v>
      </c>
      <c r="P529" s="29">
        <f t="shared" ref="P529:W529" si="3435">$F529</f>
        <v>-2.5000000000000001E-3</v>
      </c>
      <c r="Q529" s="29">
        <f t="shared" si="3435"/>
        <v>-2.5000000000000001E-3</v>
      </c>
      <c r="R529" s="29">
        <f t="shared" si="3435"/>
        <v>-2.5000000000000001E-3</v>
      </c>
      <c r="S529" s="29">
        <f t="shared" si="3435"/>
        <v>-2.5000000000000001E-3</v>
      </c>
      <c r="T529" s="29">
        <f t="shared" si="3435"/>
        <v>-2.5000000000000001E-3</v>
      </c>
      <c r="U529" s="29">
        <f t="shared" si="3435"/>
        <v>-2.5000000000000001E-3</v>
      </c>
      <c r="V529" s="29">
        <f t="shared" si="3435"/>
        <v>-2.5000000000000001E-3</v>
      </c>
      <c r="W529" s="29">
        <f t="shared" si="3435"/>
        <v>-2.5000000000000001E-3</v>
      </c>
      <c r="X529" s="29">
        <f>$G529</f>
        <v>-2.5000000000000001E-3</v>
      </c>
      <c r="Y529" s="29">
        <f t="shared" ref="Y529:CJ529" si="3436">$G529</f>
        <v>-2.5000000000000001E-3</v>
      </c>
      <c r="Z529" s="29">
        <f t="shared" si="3436"/>
        <v>-2.5000000000000001E-3</v>
      </c>
      <c r="AA529" s="29">
        <f t="shared" si="3436"/>
        <v>-2.5000000000000001E-3</v>
      </c>
      <c r="AB529" s="29">
        <f t="shared" si="3436"/>
        <v>-2.5000000000000001E-3</v>
      </c>
      <c r="AC529" s="29">
        <f t="shared" si="3436"/>
        <v>-2.5000000000000001E-3</v>
      </c>
      <c r="AD529" s="29">
        <f t="shared" si="3436"/>
        <v>-2.5000000000000001E-3</v>
      </c>
      <c r="AE529" s="29">
        <f t="shared" si="3436"/>
        <v>-2.5000000000000001E-3</v>
      </c>
      <c r="AF529" s="29">
        <f t="shared" si="3436"/>
        <v>-2.5000000000000001E-3</v>
      </c>
      <c r="AG529" s="29">
        <f t="shared" si="3436"/>
        <v>-2.5000000000000001E-3</v>
      </c>
      <c r="AH529" s="29">
        <f t="shared" si="3436"/>
        <v>-2.5000000000000001E-3</v>
      </c>
      <c r="AI529" s="29">
        <f t="shared" si="3436"/>
        <v>-2.5000000000000001E-3</v>
      </c>
      <c r="AJ529" s="29">
        <f t="shared" si="3436"/>
        <v>-2.5000000000000001E-3</v>
      </c>
      <c r="AK529" s="29">
        <f t="shared" si="3436"/>
        <v>-2.5000000000000001E-3</v>
      </c>
      <c r="AL529" s="29">
        <f t="shared" si="3436"/>
        <v>-2.5000000000000001E-3</v>
      </c>
      <c r="AM529" s="29">
        <f t="shared" si="3436"/>
        <v>-2.5000000000000001E-3</v>
      </c>
      <c r="AN529" s="29">
        <f t="shared" si="3436"/>
        <v>-2.5000000000000001E-3</v>
      </c>
      <c r="AO529" s="29">
        <f t="shared" si="3436"/>
        <v>-2.5000000000000001E-3</v>
      </c>
      <c r="AP529" s="29">
        <f t="shared" si="3436"/>
        <v>-2.5000000000000001E-3</v>
      </c>
      <c r="AQ529" s="29">
        <f t="shared" si="3436"/>
        <v>-2.5000000000000001E-3</v>
      </c>
      <c r="AR529" s="29">
        <f t="shared" si="3436"/>
        <v>-2.5000000000000001E-3</v>
      </c>
      <c r="AS529" s="29">
        <f t="shared" si="3436"/>
        <v>-2.5000000000000001E-3</v>
      </c>
      <c r="AT529" s="29">
        <f t="shared" si="3436"/>
        <v>-2.5000000000000001E-3</v>
      </c>
      <c r="AU529" s="29">
        <f t="shared" si="3436"/>
        <v>-2.5000000000000001E-3</v>
      </c>
      <c r="AV529" s="29">
        <f t="shared" si="3436"/>
        <v>-2.5000000000000001E-3</v>
      </c>
      <c r="AW529" s="29">
        <f t="shared" si="3436"/>
        <v>-2.5000000000000001E-3</v>
      </c>
      <c r="AX529" s="29">
        <f t="shared" si="3436"/>
        <v>-2.5000000000000001E-3</v>
      </c>
      <c r="AY529" s="29">
        <f t="shared" si="3436"/>
        <v>-2.5000000000000001E-3</v>
      </c>
      <c r="AZ529" s="29">
        <f t="shared" si="3436"/>
        <v>-2.5000000000000001E-3</v>
      </c>
      <c r="BA529" s="29">
        <f t="shared" si="3436"/>
        <v>-2.5000000000000001E-3</v>
      </c>
      <c r="BB529" s="29">
        <f t="shared" si="3436"/>
        <v>-2.5000000000000001E-3</v>
      </c>
      <c r="BC529" s="29">
        <f t="shared" si="3436"/>
        <v>-2.5000000000000001E-3</v>
      </c>
      <c r="BD529" s="29">
        <f t="shared" si="3436"/>
        <v>-2.5000000000000001E-3</v>
      </c>
      <c r="BE529" s="29">
        <f t="shared" si="3436"/>
        <v>-2.5000000000000001E-3</v>
      </c>
      <c r="BF529" s="29">
        <f t="shared" si="3436"/>
        <v>-2.5000000000000001E-3</v>
      </c>
      <c r="BG529" s="29">
        <f t="shared" si="3436"/>
        <v>-2.5000000000000001E-3</v>
      </c>
      <c r="BH529" s="29">
        <f t="shared" si="3436"/>
        <v>-2.5000000000000001E-3</v>
      </c>
      <c r="BI529" s="29">
        <f t="shared" si="3436"/>
        <v>-2.5000000000000001E-3</v>
      </c>
      <c r="BJ529" s="29">
        <f t="shared" si="3436"/>
        <v>-2.5000000000000001E-3</v>
      </c>
      <c r="BK529" s="29">
        <f t="shared" si="3436"/>
        <v>-2.5000000000000001E-3</v>
      </c>
      <c r="BL529" s="29">
        <f t="shared" si="3436"/>
        <v>-2.5000000000000001E-3</v>
      </c>
      <c r="BM529" s="29">
        <f t="shared" si="3436"/>
        <v>-2.5000000000000001E-3</v>
      </c>
      <c r="BN529" s="29">
        <f t="shared" si="3436"/>
        <v>-2.5000000000000001E-3</v>
      </c>
      <c r="BO529" s="29">
        <f t="shared" si="3436"/>
        <v>-2.5000000000000001E-3</v>
      </c>
      <c r="BP529" s="29">
        <f t="shared" si="3436"/>
        <v>-2.5000000000000001E-3</v>
      </c>
      <c r="BQ529" s="29">
        <f t="shared" si="3436"/>
        <v>-2.5000000000000001E-3</v>
      </c>
      <c r="BR529" s="29">
        <f t="shared" si="3436"/>
        <v>-2.5000000000000001E-3</v>
      </c>
      <c r="BS529" s="29">
        <f t="shared" si="3436"/>
        <v>-2.5000000000000001E-3</v>
      </c>
      <c r="BT529" s="29">
        <f t="shared" si="3436"/>
        <v>-2.5000000000000001E-3</v>
      </c>
      <c r="BU529" s="29">
        <f t="shared" si="3436"/>
        <v>-2.5000000000000001E-3</v>
      </c>
      <c r="BV529" s="29">
        <f t="shared" si="3436"/>
        <v>-2.5000000000000001E-3</v>
      </c>
      <c r="BW529" s="29">
        <f t="shared" si="3436"/>
        <v>-2.5000000000000001E-3</v>
      </c>
      <c r="BX529" s="29">
        <f t="shared" si="3436"/>
        <v>-2.5000000000000001E-3</v>
      </c>
      <c r="BY529" s="29">
        <f t="shared" si="3436"/>
        <v>-2.5000000000000001E-3</v>
      </c>
      <c r="BZ529" s="29">
        <f t="shared" si="3436"/>
        <v>-2.5000000000000001E-3</v>
      </c>
      <c r="CA529" s="29">
        <f t="shared" si="3436"/>
        <v>-2.5000000000000001E-3</v>
      </c>
      <c r="CB529" s="29">
        <f t="shared" si="3436"/>
        <v>-2.5000000000000001E-3</v>
      </c>
      <c r="CC529" s="29">
        <f t="shared" si="3436"/>
        <v>-2.5000000000000001E-3</v>
      </c>
      <c r="CD529" s="29">
        <f t="shared" si="3436"/>
        <v>-2.5000000000000001E-3</v>
      </c>
      <c r="CE529" s="29">
        <f t="shared" si="3436"/>
        <v>-2.5000000000000001E-3</v>
      </c>
      <c r="CF529" s="29">
        <f t="shared" si="3436"/>
        <v>-2.5000000000000001E-3</v>
      </c>
      <c r="CG529" s="29">
        <f t="shared" si="3436"/>
        <v>-2.5000000000000001E-3</v>
      </c>
      <c r="CH529" s="29">
        <f t="shared" si="3436"/>
        <v>-2.5000000000000001E-3</v>
      </c>
      <c r="CI529" s="29">
        <f t="shared" si="3436"/>
        <v>-2.5000000000000001E-3</v>
      </c>
      <c r="CJ529" s="29">
        <f t="shared" si="3436"/>
        <v>-2.5000000000000001E-3</v>
      </c>
      <c r="CK529" s="29">
        <f t="shared" ref="CK529:CO529" si="3437">$G529</f>
        <v>-2.5000000000000001E-3</v>
      </c>
      <c r="CL529" s="29">
        <f t="shared" si="3437"/>
        <v>-2.5000000000000001E-3</v>
      </c>
      <c r="CM529" s="29">
        <f t="shared" si="3437"/>
        <v>-2.5000000000000001E-3</v>
      </c>
      <c r="CN529" s="29">
        <f t="shared" si="3437"/>
        <v>-2.5000000000000001E-3</v>
      </c>
      <c r="CO529" s="29">
        <f t="shared" si="3437"/>
        <v>-2.5000000000000001E-3</v>
      </c>
    </row>
    <row r="530" spans="2:93">
      <c r="B530" s="556" t="s">
        <v>223</v>
      </c>
      <c r="C530" s="634" t="s">
        <v>2003</v>
      </c>
      <c r="D530" s="634"/>
      <c r="E530" s="634">
        <f>'DCF Forecast Parameters'!R103</f>
        <v>19.8</v>
      </c>
      <c r="H530" s="556">
        <f>E530</f>
        <v>19.8</v>
      </c>
      <c r="I530" s="556">
        <f>ROUND((I525*(H530+1)+0.5*I526+I528*(H530+0.5))/I537,2)</f>
        <v>20.65</v>
      </c>
      <c r="J530" s="556">
        <f t="shared" ref="J530" si="3438">ROUND((J525*(I530+1)+0.5*J526+J528*(I530+0.5))/J537,2)</f>
        <v>21.49</v>
      </c>
      <c r="K530" s="556">
        <f t="shared" ref="K530" si="3439">ROUND((K525*(J530+1)+0.5*K526+K528*(J530+0.5))/K537,2)</f>
        <v>22.33</v>
      </c>
      <c r="L530" s="556">
        <f t="shared" ref="L530" si="3440">ROUND((L525*(K530+1)+0.5*L526+L528*(K530+0.5))/L537,2)</f>
        <v>23.16</v>
      </c>
      <c r="M530" s="556">
        <f t="shared" ref="M530" si="3441">ROUND((M525*(L530+1)+0.5*M526+M528*(L530+0.5))/M537,2)</f>
        <v>23.98</v>
      </c>
      <c r="N530" s="556">
        <f t="shared" ref="N530" si="3442">ROUND((N525*(M530+1)+0.5*N526+N528*(M530+0.5))/N537,2)</f>
        <v>24.8</v>
      </c>
      <c r="O530" s="556">
        <f t="shared" ref="O530" si="3443">ROUND((O525*(N530+1)+0.5*O526+O528*(N530+0.5))/O537,2)</f>
        <v>25.43</v>
      </c>
      <c r="P530" s="556">
        <f t="shared" ref="P530" si="3444">ROUND((P525*(O530+1)+0.5*P526+P528*(O530+0.5))/P537,2)</f>
        <v>26.05</v>
      </c>
      <c r="Q530" s="556">
        <f t="shared" ref="Q530" si="3445">ROUND((Q525*(P530+1)+0.5*Q526+Q528*(P530+0.5))/Q537,2)</f>
        <v>26.66</v>
      </c>
      <c r="R530" s="556">
        <f t="shared" ref="R530" si="3446">ROUND((R525*(Q530+1)+0.5*R526+R528*(Q530+0.5))/R537,2)</f>
        <v>27.26</v>
      </c>
      <c r="S530" s="556">
        <f t="shared" ref="S530" si="3447">ROUND((S525*(R530+1)+0.5*S526+S528*(R530+0.5))/S537,2)</f>
        <v>27.85</v>
      </c>
      <c r="T530" s="556">
        <f t="shared" ref="T530" si="3448">ROUND((T525*(S530+1)+0.5*T526+T528*(S530+0.5))/T537,2)</f>
        <v>28.43</v>
      </c>
      <c r="U530" s="556">
        <f t="shared" ref="U530" si="3449">ROUND((U525*(T530+1)+0.5*U526+U528*(T530+0.5))/U537,2)</f>
        <v>29</v>
      </c>
      <c r="V530" s="556">
        <f t="shared" ref="V530" si="3450">ROUND((V525*(U530+1)+0.5*V526+V528*(U530+0.5))/V537,2)</f>
        <v>29.56</v>
      </c>
      <c r="W530" s="556">
        <f t="shared" ref="W530" si="3451">ROUND((W525*(V530+1)+0.5*W526+W528*(V530+0.5))/W537,2)</f>
        <v>30.12</v>
      </c>
      <c r="X530" s="556">
        <f t="shared" ref="X530" si="3452">ROUND((X525*(W530+1)+0.5*X526+X528*(W530+0.5))/X537,2)</f>
        <v>30.52</v>
      </c>
      <c r="Y530" s="556">
        <f t="shared" ref="Y530" si="3453">ROUND((Y525*(X530+1)+0.5*Y526+Y528*(X530+0.5))/Y537,2)</f>
        <v>30.91</v>
      </c>
      <c r="Z530" s="556">
        <f t="shared" ref="Z530" si="3454">ROUND((Z525*(Y530+1)+0.5*Z526+Z528*(Y530+0.5))/Z537,2)</f>
        <v>31.29</v>
      </c>
      <c r="AA530" s="556">
        <f t="shared" ref="AA530" si="3455">ROUND((AA525*(Z530+1)+0.5*AA526+AA528*(Z530+0.5))/AA537,2)</f>
        <v>31.67</v>
      </c>
      <c r="AB530" s="556">
        <f t="shared" ref="AB530" si="3456">ROUND((AB525*(AA530+1)+0.5*AB526+AB528*(AA530+0.5))/AB537,2)</f>
        <v>32.04</v>
      </c>
      <c r="AC530" s="556">
        <f t="shared" ref="AC530" si="3457">ROUND((AC525*(AB530+1)+0.5*AC526+AC528*(AB530+0.5))/AC537,2)</f>
        <v>32.4</v>
      </c>
      <c r="AD530" s="556">
        <f t="shared" ref="AD530" si="3458">ROUND((AD525*(AC530+1)+0.5*AD526+AD528*(AC530+0.5))/AD537,2)</f>
        <v>32.75</v>
      </c>
      <c r="AE530" s="556">
        <f t="shared" ref="AE530" si="3459">ROUND((AE525*(AD530+1)+0.5*AE526+AE528*(AD530+0.5))/AE537,2)</f>
        <v>33.1</v>
      </c>
      <c r="AF530" s="556">
        <f t="shared" ref="AF530" si="3460">ROUND((AF525*(AE530+1)+0.5*AF526+AF528*(AE530+0.5))/AF537,2)</f>
        <v>33.44</v>
      </c>
      <c r="AG530" s="556">
        <f t="shared" ref="AG530" si="3461">ROUND((AG525*(AF530+1)+0.5*AG526+AG528*(AF530+0.5))/AG537,2)</f>
        <v>33.770000000000003</v>
      </c>
      <c r="AH530" s="556">
        <f t="shared" ref="AH530" si="3462">ROUND((AH525*(AG530+1)+0.5*AH526+AH528*(AG530+0.5))/AH537,2)</f>
        <v>34.1</v>
      </c>
      <c r="AI530" s="556">
        <f t="shared" ref="AI530" si="3463">ROUND((AI525*(AH530+1)+0.5*AI526+AI528*(AH530+0.5))/AI537,2)</f>
        <v>34.42</v>
      </c>
      <c r="AJ530" s="556">
        <f t="shared" ref="AJ530" si="3464">ROUND((AJ525*(AI530+1)+0.5*AJ526+AJ528*(AI530+0.5))/AJ537,2)</f>
        <v>34.729999999999997</v>
      </c>
      <c r="AK530" s="556">
        <f t="shared" ref="AK530" si="3465">ROUND((AK525*(AJ530+1)+0.5*AK526+AK528*(AJ530+0.5))/AK537,2)</f>
        <v>35.04</v>
      </c>
      <c r="AL530" s="556">
        <f t="shared" ref="AL530" si="3466">ROUND((AL525*(AK530+1)+0.5*AL526+AL528*(AK530+0.5))/AL537,2)</f>
        <v>35.340000000000003</v>
      </c>
      <c r="AM530" s="556">
        <f t="shared" ref="AM530" si="3467">ROUND((AM525*(AL530+1)+0.5*AM526+AM528*(AL530+0.5))/AM537,2)</f>
        <v>35.64</v>
      </c>
      <c r="AN530" s="556">
        <f t="shared" ref="AN530" si="3468">ROUND((AN525*(AM530+1)+0.5*AN526+AN528*(AM530+0.5))/AN537,2)</f>
        <v>35.93</v>
      </c>
      <c r="AO530" s="556">
        <f t="shared" ref="AO530" si="3469">ROUND((AO525*(AN530+1)+0.5*AO526+AO528*(AN530+0.5))/AO537,2)</f>
        <v>36.22</v>
      </c>
      <c r="AP530" s="556">
        <f t="shared" ref="AP530" si="3470">ROUND((AP525*(AO530+1)+0.5*AP526+AP528*(AO530+0.5))/AP537,2)</f>
        <v>36.5</v>
      </c>
      <c r="AQ530" s="556">
        <f t="shared" ref="AQ530" si="3471">ROUND((AQ525*(AP530+1)+0.5*AQ526+AQ528*(AP530+0.5))/AQ537,2)</f>
        <v>36.770000000000003</v>
      </c>
      <c r="AR530" s="556">
        <f t="shared" ref="AR530" si="3472">ROUND((AR525*(AQ530+1)+0.5*AR526+AR528*(AQ530+0.5))/AR537,2)</f>
        <v>37.04</v>
      </c>
      <c r="AS530" s="556">
        <f t="shared" ref="AS530" si="3473">ROUND((AS525*(AR530+1)+0.5*AS526+AS528*(AR530+0.5))/AS537,2)</f>
        <v>37.299999999999997</v>
      </c>
      <c r="AT530" s="556">
        <f t="shared" ref="AT530" si="3474">ROUND((AT525*(AS530+1)+0.5*AT526+AT528*(AS530+0.5))/AT537,2)</f>
        <v>37.56</v>
      </c>
      <c r="AU530" s="556">
        <f t="shared" ref="AU530" si="3475">ROUND((AU525*(AT530+1)+0.5*AU526+AU528*(AT530+0.5))/AU537,2)</f>
        <v>37.81</v>
      </c>
      <c r="AV530" s="556">
        <f t="shared" ref="AV530" si="3476">ROUND((AV525*(AU530+1)+0.5*AV526+AV528*(AU530+0.5))/AV537,2)</f>
        <v>38.06</v>
      </c>
      <c r="AW530" s="556">
        <f t="shared" ref="AW530" si="3477">ROUND((AW525*(AV530+1)+0.5*AW526+AW528*(AV530+0.5))/AW537,2)</f>
        <v>38.299999999999997</v>
      </c>
      <c r="AX530" s="556">
        <f t="shared" ref="AX530" si="3478">ROUND((AX525*(AW530+1)+0.5*AX526+AX528*(AW530+0.5))/AX537,2)</f>
        <v>38.54</v>
      </c>
      <c r="AY530" s="556">
        <f t="shared" ref="AY530" si="3479">ROUND((AY525*(AX530+1)+0.5*AY526+AY528*(AX530+0.5))/AY537,2)</f>
        <v>38.770000000000003</v>
      </c>
      <c r="AZ530" s="556">
        <f t="shared" ref="AZ530" si="3480">ROUND((AZ525*(AY530+1)+0.5*AZ526+AZ528*(AY530+0.5))/AZ537,2)</f>
        <v>39</v>
      </c>
      <c r="BA530" s="556">
        <f t="shared" ref="BA530" si="3481">ROUND((BA525*(AZ530+1)+0.5*BA526+BA528*(AZ530+0.5))/BA537,2)</f>
        <v>39.22</v>
      </c>
      <c r="BB530" s="556">
        <f t="shared" ref="BB530" si="3482">ROUND((BB525*(BA530+1)+0.5*BB526+BB528*(BA530+0.5))/BB537,2)</f>
        <v>39.44</v>
      </c>
      <c r="BC530" s="556">
        <f t="shared" ref="BC530" si="3483">ROUND((BC525*(BB530+1)+0.5*BC526+BC528*(BB530+0.5))/BC537,2)</f>
        <v>39.659999999999997</v>
      </c>
      <c r="BD530" s="556">
        <f t="shared" ref="BD530" si="3484">ROUND((BD525*(BC530+1)+0.5*BD526+BD528*(BC530+0.5))/BD537,2)</f>
        <v>39.869999999999997</v>
      </c>
      <c r="BE530" s="556">
        <f t="shared" ref="BE530" si="3485">ROUND((BE525*(BD530+1)+0.5*BE526+BE528*(BD530+0.5))/BE537,2)</f>
        <v>40.08</v>
      </c>
      <c r="BF530" s="556">
        <f t="shared" ref="BF530" si="3486">ROUND((BF525*(BE530+1)+0.5*BF526+BF528*(BE530+0.5))/BF537,2)</f>
        <v>40.28</v>
      </c>
      <c r="BG530" s="556">
        <f t="shared" ref="BG530" si="3487">ROUND((BG525*(BF530+1)+0.5*BG526+BG528*(BF530+0.5))/BG537,2)</f>
        <v>40.479999999999997</v>
      </c>
      <c r="BH530" s="556">
        <f t="shared" ref="BH530" si="3488">ROUND((BH525*(BG530+1)+0.5*BH526+BH528*(BG530+0.5))/BH537,2)</f>
        <v>40.68</v>
      </c>
      <c r="BI530" s="556">
        <f t="shared" ref="BI530" si="3489">ROUND((BI525*(BH530+1)+0.5*BI526+BI528*(BH530+0.5))/BI537,2)</f>
        <v>40.869999999999997</v>
      </c>
      <c r="BJ530" s="556">
        <f t="shared" ref="BJ530" si="3490">ROUND((BJ525*(BI530+1)+0.5*BJ526+BJ528*(BI530+0.5))/BJ537,2)</f>
        <v>41.06</v>
      </c>
      <c r="BK530" s="556">
        <f t="shared" ref="BK530" si="3491">ROUND((BK525*(BJ530+1)+0.5*BK526+BK528*(BJ530+0.5))/BK537,2)</f>
        <v>41.24</v>
      </c>
      <c r="BL530" s="556">
        <f t="shared" ref="BL530" si="3492">ROUND((BL525*(BK530+1)+0.5*BL526+BL528*(BK530+0.5))/BL537,2)</f>
        <v>41.42</v>
      </c>
      <c r="BM530" s="556">
        <f t="shared" ref="BM530" si="3493">ROUND((BM525*(BL530+1)+0.5*BM526+BM528*(BL530+0.5))/BM537,2)</f>
        <v>41.6</v>
      </c>
      <c r="BN530" s="556">
        <f t="shared" ref="BN530" si="3494">ROUND((BN525*(BM530+1)+0.5*BN526+BN528*(BM530+0.5))/BN537,2)</f>
        <v>41.77</v>
      </c>
      <c r="BO530" s="556">
        <f t="shared" ref="BO530" si="3495">ROUND((BO525*(BN530+1)+0.5*BO526+BO528*(BN530+0.5))/BO537,2)</f>
        <v>41.94</v>
      </c>
      <c r="BP530" s="556">
        <f t="shared" ref="BP530" si="3496">ROUND((BP525*(BO530+1)+0.5*BP526+BP528*(BO530+0.5))/BP537,2)</f>
        <v>42.11</v>
      </c>
      <c r="BQ530" s="556">
        <f t="shared" ref="BQ530" si="3497">ROUND((BQ525*(BP530+1)+0.5*BQ526+BQ528*(BP530+0.5))/BQ537,2)</f>
        <v>42.27</v>
      </c>
      <c r="BR530" s="556">
        <f t="shared" ref="BR530" si="3498">ROUND((BR525*(BQ530+1)+0.5*BR526+BR528*(BQ530+0.5))/BR537,2)</f>
        <v>42.43</v>
      </c>
      <c r="BS530" s="556">
        <f t="shared" ref="BS530" si="3499">ROUND((BS525*(BR530+1)+0.5*BS526+BS528*(BR530+0.5))/BS537,2)</f>
        <v>42.59</v>
      </c>
      <c r="BT530" s="556">
        <f t="shared" ref="BT530" si="3500">ROUND((BT525*(BS530+1)+0.5*BT526+BT528*(BS530+0.5))/BT537,2)</f>
        <v>42.74</v>
      </c>
      <c r="BU530" s="556">
        <f t="shared" ref="BU530" si="3501">ROUND((BU525*(BT530+1)+0.5*BU526+BU528*(BT530+0.5))/BU537,2)</f>
        <v>42.89</v>
      </c>
      <c r="BV530" s="556">
        <f t="shared" ref="BV530" si="3502">ROUND((BV525*(BU530+1)+0.5*BV526+BV528*(BU530+0.5))/BV537,2)</f>
        <v>43.04</v>
      </c>
      <c r="BW530" s="556">
        <f t="shared" ref="BW530" si="3503">ROUND((BW525*(BV530+1)+0.5*BW526+BW528*(BV530+0.5))/BW537,2)</f>
        <v>43.19</v>
      </c>
      <c r="BX530" s="556">
        <f t="shared" ref="BX530" si="3504">ROUND((BX525*(BW530+1)+0.5*BX526+BX528*(BW530+0.5))/BX537,2)</f>
        <v>43.33</v>
      </c>
      <c r="BY530" s="556">
        <f t="shared" ref="BY530" si="3505">ROUND((BY525*(BX530+1)+0.5*BY526+BY528*(BX530+0.5))/BY537,2)</f>
        <v>43.47</v>
      </c>
      <c r="BZ530" s="556">
        <f t="shared" ref="BZ530" si="3506">ROUND((BZ525*(BY530+1)+0.5*BZ526+BZ528*(BY530+0.5))/BZ537,2)</f>
        <v>43.61</v>
      </c>
      <c r="CA530" s="556">
        <f t="shared" ref="CA530" si="3507">ROUND((CA525*(BZ530+1)+0.5*CA526+CA528*(BZ530+0.5))/CA537,2)</f>
        <v>43.74</v>
      </c>
      <c r="CB530" s="556">
        <f t="shared" ref="CB530" si="3508">ROUND((CB525*(CA530+1)+0.5*CB526+CB528*(CA530+0.5))/CB537,2)</f>
        <v>43.87</v>
      </c>
      <c r="CC530" s="556">
        <f t="shared" ref="CC530" si="3509">ROUND((CC525*(CB530+1)+0.5*CC526+CC528*(CB530+0.5))/CC537,2)</f>
        <v>44</v>
      </c>
      <c r="CD530" s="556">
        <f t="shared" ref="CD530" si="3510">ROUND((CD525*(CC530+1)+0.5*CD526+CD528*(CC530+0.5))/CD537,2)</f>
        <v>44.13</v>
      </c>
      <c r="CE530" s="556">
        <f t="shared" ref="CE530" si="3511">ROUND((CE525*(CD530+1)+0.5*CE526+CE528*(CD530+0.5))/CE537,2)</f>
        <v>44.25</v>
      </c>
      <c r="CF530" s="556">
        <f t="shared" ref="CF530" si="3512">ROUND((CF525*(CE530+1)+0.5*CF526+CF528*(CE530+0.5))/CF537,2)</f>
        <v>44.37</v>
      </c>
      <c r="CG530" s="556">
        <f t="shared" ref="CG530" si="3513">ROUND((CG525*(CF530+1)+0.5*CG526+CG528*(CF530+0.5))/CG537,2)</f>
        <v>44.49</v>
      </c>
      <c r="CH530" s="556">
        <f t="shared" ref="CH530" si="3514">ROUND((CH525*(CG530+1)+0.5*CH526+CH528*(CG530+0.5))/CH537,2)</f>
        <v>44.61</v>
      </c>
      <c r="CI530" s="556">
        <f t="shared" ref="CI530" si="3515">ROUND((CI525*(CH530+1)+0.5*CI526+CI528*(CH530+0.5))/CI537,2)</f>
        <v>44.72</v>
      </c>
      <c r="CJ530" s="556">
        <f t="shared" ref="CJ530" si="3516">ROUND((CJ525*(CI530+1)+0.5*CJ526+CJ528*(CI530+0.5))/CJ537,2)</f>
        <v>44.83</v>
      </c>
      <c r="CK530" s="556">
        <f t="shared" ref="CK530" si="3517">ROUND((CK525*(CJ530+1)+0.5*CK526+CK528*(CJ530+0.5))/CK537,2)</f>
        <v>44.94</v>
      </c>
      <c r="CL530" s="556">
        <f t="shared" ref="CL530" si="3518">ROUND((CL525*(CK530+1)+0.5*CL526+CL528*(CK530+0.5))/CL537,2)</f>
        <v>45.05</v>
      </c>
      <c r="CM530" s="556">
        <f t="shared" ref="CM530" si="3519">ROUND((CM525*(CL530+1)+0.5*CM526+CM528*(CL530+0.5))/CM537,2)</f>
        <v>45.16</v>
      </c>
      <c r="CN530" s="556">
        <f t="shared" ref="CN530" si="3520">ROUND((CN525*(CM530+1)+0.5*CN526+CN528*(CM530+0.5))/CN537,2)</f>
        <v>45.26</v>
      </c>
      <c r="CO530" s="556">
        <f t="shared" ref="CO530" si="3521">ROUND((CO525*(CN530+1)+0.5*CO526+CO528*(CN530+0.5))/CO537,2)</f>
        <v>45.36</v>
      </c>
    </row>
    <row r="531" spans="2:93">
      <c r="B531" s="556" t="s">
        <v>1994</v>
      </c>
      <c r="C531" s="634" t="s">
        <v>2004</v>
      </c>
      <c r="D531" s="634"/>
      <c r="E531" s="11" t="str">
        <f>'DCF Forecast Parameters'!P103</f>
        <v>R3.0</v>
      </c>
      <c r="H531" s="634" t="s">
        <v>206</v>
      </c>
      <c r="I531" s="634" t="str">
        <f>$H531</f>
        <v>R3.0</v>
      </c>
      <c r="J531" s="634" t="str">
        <f t="shared" ref="J531:AK532" si="3522">$H531</f>
        <v>R3.0</v>
      </c>
      <c r="K531" s="634" t="str">
        <f t="shared" si="3522"/>
        <v>R3.0</v>
      </c>
      <c r="L531" s="634" t="str">
        <f t="shared" si="3522"/>
        <v>R3.0</v>
      </c>
      <c r="M531" s="634" t="str">
        <f t="shared" si="3522"/>
        <v>R3.0</v>
      </c>
      <c r="N531" s="634" t="str">
        <f t="shared" si="3522"/>
        <v>R3.0</v>
      </c>
      <c r="O531" s="634" t="str">
        <f t="shared" si="3522"/>
        <v>R3.0</v>
      </c>
      <c r="P531" s="634" t="str">
        <f t="shared" si="3522"/>
        <v>R3.0</v>
      </c>
      <c r="Q531" s="634" t="str">
        <f t="shared" si="3522"/>
        <v>R3.0</v>
      </c>
      <c r="R531" s="634" t="str">
        <f t="shared" si="3522"/>
        <v>R3.0</v>
      </c>
      <c r="S531" s="634" t="str">
        <f t="shared" si="3522"/>
        <v>R3.0</v>
      </c>
      <c r="T531" s="634" t="str">
        <f t="shared" si="3522"/>
        <v>R3.0</v>
      </c>
      <c r="U531" s="634" t="str">
        <f t="shared" si="3522"/>
        <v>R3.0</v>
      </c>
      <c r="V531" s="634" t="str">
        <f t="shared" si="3522"/>
        <v>R3.0</v>
      </c>
      <c r="W531" s="634" t="str">
        <f t="shared" si="3522"/>
        <v>R3.0</v>
      </c>
      <c r="X531" s="634" t="str">
        <f t="shared" si="3522"/>
        <v>R3.0</v>
      </c>
      <c r="Y531" s="634" t="str">
        <f t="shared" si="3522"/>
        <v>R3.0</v>
      </c>
      <c r="Z531" s="634" t="str">
        <f t="shared" si="3522"/>
        <v>R3.0</v>
      </c>
      <c r="AA531" s="634" t="str">
        <f t="shared" si="3522"/>
        <v>R3.0</v>
      </c>
      <c r="AB531" s="634" t="str">
        <f t="shared" si="3522"/>
        <v>R3.0</v>
      </c>
      <c r="AC531" s="634" t="str">
        <f t="shared" si="3522"/>
        <v>R3.0</v>
      </c>
      <c r="AD531" s="634" t="str">
        <f t="shared" si="3522"/>
        <v>R3.0</v>
      </c>
      <c r="AE531" s="634" t="str">
        <f t="shared" si="3522"/>
        <v>R3.0</v>
      </c>
      <c r="AF531" s="634" t="str">
        <f t="shared" si="3522"/>
        <v>R3.0</v>
      </c>
      <c r="AG531" s="634" t="str">
        <f t="shared" si="3522"/>
        <v>R3.0</v>
      </c>
      <c r="AH531" s="634" t="str">
        <f t="shared" si="3522"/>
        <v>R3.0</v>
      </c>
      <c r="AI531" s="634" t="str">
        <f t="shared" si="3522"/>
        <v>R3.0</v>
      </c>
      <c r="AJ531" s="634" t="str">
        <f t="shared" si="3522"/>
        <v>R3.0</v>
      </c>
      <c r="AK531" s="634" t="str">
        <f t="shared" si="3522"/>
        <v>R3.0</v>
      </c>
      <c r="AL531" s="634" t="str">
        <f t="shared" ref="AL531:CO532" si="3523">$H531</f>
        <v>R3.0</v>
      </c>
      <c r="AM531" s="634" t="str">
        <f t="shared" si="3523"/>
        <v>R3.0</v>
      </c>
      <c r="AN531" s="634" t="str">
        <f t="shared" si="3523"/>
        <v>R3.0</v>
      </c>
      <c r="AO531" s="634" t="str">
        <f t="shared" si="3523"/>
        <v>R3.0</v>
      </c>
      <c r="AP531" s="634" t="str">
        <f t="shared" si="3523"/>
        <v>R3.0</v>
      </c>
      <c r="AQ531" s="634" t="str">
        <f t="shared" si="3523"/>
        <v>R3.0</v>
      </c>
      <c r="AR531" s="634" t="str">
        <f t="shared" si="3523"/>
        <v>R3.0</v>
      </c>
      <c r="AS531" s="634" t="str">
        <f t="shared" si="3523"/>
        <v>R3.0</v>
      </c>
      <c r="AT531" s="634" t="str">
        <f t="shared" si="3523"/>
        <v>R3.0</v>
      </c>
      <c r="AU531" s="634" t="str">
        <f t="shared" si="3523"/>
        <v>R3.0</v>
      </c>
      <c r="AV531" s="634" t="str">
        <f t="shared" si="3523"/>
        <v>R3.0</v>
      </c>
      <c r="AW531" s="634" t="str">
        <f t="shared" si="3523"/>
        <v>R3.0</v>
      </c>
      <c r="AX531" s="634" t="str">
        <f t="shared" si="3523"/>
        <v>R3.0</v>
      </c>
      <c r="AY531" s="634" t="str">
        <f t="shared" si="3523"/>
        <v>R3.0</v>
      </c>
      <c r="AZ531" s="634" t="str">
        <f t="shared" si="3523"/>
        <v>R3.0</v>
      </c>
      <c r="BA531" s="634" t="str">
        <f t="shared" si="3523"/>
        <v>R3.0</v>
      </c>
      <c r="BB531" s="634" t="str">
        <f t="shared" si="3523"/>
        <v>R3.0</v>
      </c>
      <c r="BC531" s="634" t="str">
        <f t="shared" si="3523"/>
        <v>R3.0</v>
      </c>
      <c r="BD531" s="634" t="str">
        <f t="shared" si="3523"/>
        <v>R3.0</v>
      </c>
      <c r="BE531" s="634" t="str">
        <f t="shared" si="3523"/>
        <v>R3.0</v>
      </c>
      <c r="BF531" s="634" t="str">
        <f t="shared" si="3523"/>
        <v>R3.0</v>
      </c>
      <c r="BG531" s="634" t="str">
        <f t="shared" si="3523"/>
        <v>R3.0</v>
      </c>
      <c r="BH531" s="634" t="str">
        <f t="shared" si="3523"/>
        <v>R3.0</v>
      </c>
      <c r="BI531" s="634" t="str">
        <f t="shared" si="3523"/>
        <v>R3.0</v>
      </c>
      <c r="BJ531" s="634" t="str">
        <f t="shared" si="3523"/>
        <v>R3.0</v>
      </c>
      <c r="BK531" s="634" t="str">
        <f t="shared" si="3523"/>
        <v>R3.0</v>
      </c>
      <c r="BL531" s="634" t="str">
        <f t="shared" si="3523"/>
        <v>R3.0</v>
      </c>
      <c r="BM531" s="634" t="str">
        <f t="shared" si="3523"/>
        <v>R3.0</v>
      </c>
      <c r="BN531" s="634" t="str">
        <f t="shared" si="3523"/>
        <v>R3.0</v>
      </c>
      <c r="BO531" s="634" t="str">
        <f t="shared" si="3523"/>
        <v>R3.0</v>
      </c>
      <c r="BP531" s="634" t="str">
        <f t="shared" si="3523"/>
        <v>R3.0</v>
      </c>
      <c r="BQ531" s="634" t="str">
        <f t="shared" si="3523"/>
        <v>R3.0</v>
      </c>
      <c r="BR531" s="634" t="str">
        <f t="shared" si="3523"/>
        <v>R3.0</v>
      </c>
      <c r="BS531" s="634" t="str">
        <f t="shared" si="3523"/>
        <v>R3.0</v>
      </c>
      <c r="BT531" s="634" t="str">
        <f t="shared" si="3523"/>
        <v>R3.0</v>
      </c>
      <c r="BU531" s="634" t="str">
        <f t="shared" si="3523"/>
        <v>R3.0</v>
      </c>
      <c r="BV531" s="634" t="str">
        <f t="shared" si="3523"/>
        <v>R3.0</v>
      </c>
      <c r="BW531" s="634" t="str">
        <f t="shared" si="3523"/>
        <v>R3.0</v>
      </c>
      <c r="BX531" s="634" t="str">
        <f t="shared" si="3523"/>
        <v>R3.0</v>
      </c>
      <c r="BY531" s="634" t="str">
        <f t="shared" si="3523"/>
        <v>R3.0</v>
      </c>
      <c r="BZ531" s="634" t="str">
        <f t="shared" si="3523"/>
        <v>R3.0</v>
      </c>
      <c r="CA531" s="634" t="str">
        <f t="shared" si="3523"/>
        <v>R3.0</v>
      </c>
      <c r="CB531" s="634" t="str">
        <f t="shared" si="3523"/>
        <v>R3.0</v>
      </c>
      <c r="CC531" s="634" t="str">
        <f t="shared" si="3523"/>
        <v>R3.0</v>
      </c>
      <c r="CD531" s="634" t="str">
        <f t="shared" si="3523"/>
        <v>R3.0</v>
      </c>
      <c r="CE531" s="634" t="str">
        <f t="shared" si="3523"/>
        <v>R3.0</v>
      </c>
      <c r="CF531" s="634" t="str">
        <f t="shared" si="3523"/>
        <v>R3.0</v>
      </c>
      <c r="CG531" s="634" t="str">
        <f t="shared" si="3523"/>
        <v>R3.0</v>
      </c>
      <c r="CH531" s="634" t="str">
        <f t="shared" si="3523"/>
        <v>R3.0</v>
      </c>
      <c r="CI531" s="634" t="str">
        <f t="shared" si="3523"/>
        <v>R3.0</v>
      </c>
      <c r="CJ531" s="634" t="str">
        <f t="shared" si="3523"/>
        <v>R3.0</v>
      </c>
      <c r="CK531" s="634" t="str">
        <f t="shared" si="3523"/>
        <v>R3.0</v>
      </c>
      <c r="CL531" s="634" t="str">
        <f t="shared" si="3523"/>
        <v>R3.0</v>
      </c>
      <c r="CM531" s="634" t="str">
        <f t="shared" si="3523"/>
        <v>R3.0</v>
      </c>
      <c r="CN531" s="634" t="str">
        <f t="shared" si="3523"/>
        <v>R3.0</v>
      </c>
      <c r="CO531" s="634" t="str">
        <f t="shared" si="3523"/>
        <v>R3.0</v>
      </c>
    </row>
    <row r="532" spans="2:93">
      <c r="B532" s="556" t="s">
        <v>1995</v>
      </c>
      <c r="C532" s="634" t="s">
        <v>2003</v>
      </c>
      <c r="D532" s="634"/>
      <c r="E532" s="11">
        <f>'DCF Forecast Parameters'!Q103</f>
        <v>60</v>
      </c>
      <c r="H532" s="556">
        <v>75</v>
      </c>
      <c r="I532" s="556">
        <f>$H532</f>
        <v>75</v>
      </c>
      <c r="J532" s="556">
        <f t="shared" si="3522"/>
        <v>75</v>
      </c>
      <c r="K532" s="556">
        <f t="shared" si="3522"/>
        <v>75</v>
      </c>
      <c r="L532" s="556">
        <f t="shared" si="3522"/>
        <v>75</v>
      </c>
      <c r="M532" s="556">
        <f t="shared" si="3522"/>
        <v>75</v>
      </c>
      <c r="N532" s="556">
        <f t="shared" si="3522"/>
        <v>75</v>
      </c>
      <c r="O532" s="556">
        <f t="shared" si="3522"/>
        <v>75</v>
      </c>
      <c r="P532" s="556">
        <f t="shared" si="3522"/>
        <v>75</v>
      </c>
      <c r="Q532" s="556">
        <f t="shared" si="3522"/>
        <v>75</v>
      </c>
      <c r="R532" s="556">
        <f t="shared" si="3522"/>
        <v>75</v>
      </c>
      <c r="S532" s="556">
        <f t="shared" si="3522"/>
        <v>75</v>
      </c>
      <c r="T532" s="556">
        <f t="shared" si="3522"/>
        <v>75</v>
      </c>
      <c r="U532" s="556">
        <f t="shared" si="3522"/>
        <v>75</v>
      </c>
      <c r="V532" s="556">
        <f t="shared" si="3522"/>
        <v>75</v>
      </c>
      <c r="W532" s="556">
        <f t="shared" si="3522"/>
        <v>75</v>
      </c>
      <c r="X532" s="556">
        <f t="shared" si="3522"/>
        <v>75</v>
      </c>
      <c r="Y532" s="556">
        <f t="shared" si="3522"/>
        <v>75</v>
      </c>
      <c r="Z532" s="556">
        <f t="shared" si="3522"/>
        <v>75</v>
      </c>
      <c r="AA532" s="556">
        <f t="shared" si="3522"/>
        <v>75</v>
      </c>
      <c r="AB532" s="556">
        <f t="shared" si="3522"/>
        <v>75</v>
      </c>
      <c r="AC532" s="556">
        <f t="shared" si="3522"/>
        <v>75</v>
      </c>
      <c r="AD532" s="556">
        <f t="shared" si="3522"/>
        <v>75</v>
      </c>
      <c r="AE532" s="556">
        <f t="shared" si="3522"/>
        <v>75</v>
      </c>
      <c r="AF532" s="556">
        <f t="shared" si="3522"/>
        <v>75</v>
      </c>
      <c r="AG532" s="556">
        <f t="shared" si="3522"/>
        <v>75</v>
      </c>
      <c r="AH532" s="556">
        <f t="shared" si="3522"/>
        <v>75</v>
      </c>
      <c r="AI532" s="556">
        <f t="shared" si="3522"/>
        <v>75</v>
      </c>
      <c r="AJ532" s="556">
        <f t="shared" si="3522"/>
        <v>75</v>
      </c>
      <c r="AK532" s="556">
        <f t="shared" si="3522"/>
        <v>75</v>
      </c>
      <c r="AL532" s="556">
        <f t="shared" si="3523"/>
        <v>75</v>
      </c>
      <c r="AM532" s="556">
        <f t="shared" si="3523"/>
        <v>75</v>
      </c>
      <c r="AN532" s="556">
        <f t="shared" si="3523"/>
        <v>75</v>
      </c>
      <c r="AO532" s="556">
        <f t="shared" si="3523"/>
        <v>75</v>
      </c>
      <c r="AP532" s="556">
        <f t="shared" si="3523"/>
        <v>75</v>
      </c>
      <c r="AQ532" s="556">
        <f t="shared" si="3523"/>
        <v>75</v>
      </c>
      <c r="AR532" s="556">
        <f t="shared" si="3523"/>
        <v>75</v>
      </c>
      <c r="AS532" s="556">
        <f t="shared" si="3523"/>
        <v>75</v>
      </c>
      <c r="AT532" s="556">
        <f t="shared" si="3523"/>
        <v>75</v>
      </c>
      <c r="AU532" s="556">
        <f t="shared" si="3523"/>
        <v>75</v>
      </c>
      <c r="AV532" s="556">
        <f t="shared" si="3523"/>
        <v>75</v>
      </c>
      <c r="AW532" s="556">
        <f t="shared" si="3523"/>
        <v>75</v>
      </c>
      <c r="AX532" s="556">
        <f t="shared" si="3523"/>
        <v>75</v>
      </c>
      <c r="AY532" s="556">
        <f t="shared" si="3523"/>
        <v>75</v>
      </c>
      <c r="AZ532" s="556">
        <f t="shared" si="3523"/>
        <v>75</v>
      </c>
      <c r="BA532" s="556">
        <f t="shared" si="3523"/>
        <v>75</v>
      </c>
      <c r="BB532" s="556">
        <f t="shared" si="3523"/>
        <v>75</v>
      </c>
      <c r="BC532" s="556">
        <f t="shared" si="3523"/>
        <v>75</v>
      </c>
      <c r="BD532" s="556">
        <f t="shared" si="3523"/>
        <v>75</v>
      </c>
      <c r="BE532" s="556">
        <f t="shared" si="3523"/>
        <v>75</v>
      </c>
      <c r="BF532" s="556">
        <f t="shared" si="3523"/>
        <v>75</v>
      </c>
      <c r="BG532" s="556">
        <f t="shared" si="3523"/>
        <v>75</v>
      </c>
      <c r="BH532" s="556">
        <f t="shared" si="3523"/>
        <v>75</v>
      </c>
      <c r="BI532" s="556">
        <f t="shared" si="3523"/>
        <v>75</v>
      </c>
      <c r="BJ532" s="556">
        <f t="shared" si="3523"/>
        <v>75</v>
      </c>
      <c r="BK532" s="556">
        <f t="shared" si="3523"/>
        <v>75</v>
      </c>
      <c r="BL532" s="556">
        <f t="shared" si="3523"/>
        <v>75</v>
      </c>
      <c r="BM532" s="556">
        <f t="shared" si="3523"/>
        <v>75</v>
      </c>
      <c r="BN532" s="556">
        <f t="shared" si="3523"/>
        <v>75</v>
      </c>
      <c r="BO532" s="556">
        <f t="shared" si="3523"/>
        <v>75</v>
      </c>
      <c r="BP532" s="556">
        <f t="shared" si="3523"/>
        <v>75</v>
      </c>
      <c r="BQ532" s="556">
        <f t="shared" si="3523"/>
        <v>75</v>
      </c>
      <c r="BR532" s="556">
        <f t="shared" si="3523"/>
        <v>75</v>
      </c>
      <c r="BS532" s="556">
        <f t="shared" si="3523"/>
        <v>75</v>
      </c>
      <c r="BT532" s="556">
        <f t="shared" si="3523"/>
        <v>75</v>
      </c>
      <c r="BU532" s="556">
        <f t="shared" si="3523"/>
        <v>75</v>
      </c>
      <c r="BV532" s="556">
        <f t="shared" si="3523"/>
        <v>75</v>
      </c>
      <c r="BW532" s="556">
        <f t="shared" si="3523"/>
        <v>75</v>
      </c>
      <c r="BX532" s="556">
        <f t="shared" si="3523"/>
        <v>75</v>
      </c>
      <c r="BY532" s="556">
        <f t="shared" si="3523"/>
        <v>75</v>
      </c>
      <c r="BZ532" s="556">
        <f t="shared" si="3523"/>
        <v>75</v>
      </c>
      <c r="CA532" s="556">
        <f t="shared" si="3523"/>
        <v>75</v>
      </c>
      <c r="CB532" s="556">
        <f t="shared" si="3523"/>
        <v>75</v>
      </c>
      <c r="CC532" s="556">
        <f t="shared" si="3523"/>
        <v>75</v>
      </c>
      <c r="CD532" s="556">
        <f t="shared" si="3523"/>
        <v>75</v>
      </c>
      <c r="CE532" s="556">
        <f t="shared" si="3523"/>
        <v>75</v>
      </c>
      <c r="CF532" s="556">
        <f t="shared" si="3523"/>
        <v>75</v>
      </c>
      <c r="CG532" s="556">
        <f t="shared" si="3523"/>
        <v>75</v>
      </c>
      <c r="CH532" s="556">
        <f t="shared" si="3523"/>
        <v>75</v>
      </c>
      <c r="CI532" s="556">
        <f t="shared" si="3523"/>
        <v>75</v>
      </c>
      <c r="CJ532" s="556">
        <f t="shared" si="3523"/>
        <v>75</v>
      </c>
      <c r="CK532" s="556">
        <f t="shared" si="3523"/>
        <v>75</v>
      </c>
      <c r="CL532" s="556">
        <f t="shared" si="3523"/>
        <v>75</v>
      </c>
      <c r="CM532" s="556">
        <f t="shared" si="3523"/>
        <v>75</v>
      </c>
      <c r="CN532" s="556">
        <f t="shared" si="3523"/>
        <v>75</v>
      </c>
      <c r="CO532" s="556">
        <f t="shared" si="3523"/>
        <v>75</v>
      </c>
    </row>
    <row r="533" spans="2:93">
      <c r="B533" s="556" t="s">
        <v>1998</v>
      </c>
      <c r="C533" s="634" t="s">
        <v>2003</v>
      </c>
      <c r="D533" s="634"/>
      <c r="H533" s="556">
        <f>ROUND(H530*100/H532,0)</f>
        <v>26</v>
      </c>
      <c r="I533" s="556">
        <f t="shared" ref="I533:BT533" si="3524">ROUND(I530*100/I532,0)</f>
        <v>28</v>
      </c>
      <c r="J533" s="556">
        <f t="shared" si="3524"/>
        <v>29</v>
      </c>
      <c r="K533" s="556">
        <f t="shared" si="3524"/>
        <v>30</v>
      </c>
      <c r="L533" s="556">
        <f t="shared" si="3524"/>
        <v>31</v>
      </c>
      <c r="M533" s="556">
        <f t="shared" si="3524"/>
        <v>32</v>
      </c>
      <c r="N533" s="556">
        <f t="shared" si="3524"/>
        <v>33</v>
      </c>
      <c r="O533" s="556">
        <f t="shared" si="3524"/>
        <v>34</v>
      </c>
      <c r="P533" s="556">
        <f t="shared" si="3524"/>
        <v>35</v>
      </c>
      <c r="Q533" s="556">
        <f t="shared" si="3524"/>
        <v>36</v>
      </c>
      <c r="R533" s="556">
        <f t="shared" si="3524"/>
        <v>36</v>
      </c>
      <c r="S533" s="556">
        <f t="shared" si="3524"/>
        <v>37</v>
      </c>
      <c r="T533" s="556">
        <f t="shared" si="3524"/>
        <v>38</v>
      </c>
      <c r="U533" s="556">
        <f t="shared" si="3524"/>
        <v>39</v>
      </c>
      <c r="V533" s="556">
        <f t="shared" si="3524"/>
        <v>39</v>
      </c>
      <c r="W533" s="556">
        <f t="shared" si="3524"/>
        <v>40</v>
      </c>
      <c r="X533" s="556">
        <f t="shared" si="3524"/>
        <v>41</v>
      </c>
      <c r="Y533" s="556">
        <f t="shared" si="3524"/>
        <v>41</v>
      </c>
      <c r="Z533" s="556">
        <f t="shared" si="3524"/>
        <v>42</v>
      </c>
      <c r="AA533" s="556">
        <f t="shared" si="3524"/>
        <v>42</v>
      </c>
      <c r="AB533" s="556">
        <f t="shared" si="3524"/>
        <v>43</v>
      </c>
      <c r="AC533" s="556">
        <f t="shared" si="3524"/>
        <v>43</v>
      </c>
      <c r="AD533" s="556">
        <f t="shared" si="3524"/>
        <v>44</v>
      </c>
      <c r="AE533" s="556">
        <f t="shared" si="3524"/>
        <v>44</v>
      </c>
      <c r="AF533" s="556">
        <f t="shared" si="3524"/>
        <v>45</v>
      </c>
      <c r="AG533" s="556">
        <f t="shared" si="3524"/>
        <v>45</v>
      </c>
      <c r="AH533" s="556">
        <f t="shared" si="3524"/>
        <v>45</v>
      </c>
      <c r="AI533" s="556">
        <f t="shared" si="3524"/>
        <v>46</v>
      </c>
      <c r="AJ533" s="556">
        <f t="shared" si="3524"/>
        <v>46</v>
      </c>
      <c r="AK533" s="556">
        <f t="shared" si="3524"/>
        <v>47</v>
      </c>
      <c r="AL533" s="556">
        <f t="shared" si="3524"/>
        <v>47</v>
      </c>
      <c r="AM533" s="556">
        <f t="shared" si="3524"/>
        <v>48</v>
      </c>
      <c r="AN533" s="556">
        <f t="shared" si="3524"/>
        <v>48</v>
      </c>
      <c r="AO533" s="556">
        <f t="shared" si="3524"/>
        <v>48</v>
      </c>
      <c r="AP533" s="556">
        <f t="shared" si="3524"/>
        <v>49</v>
      </c>
      <c r="AQ533" s="556">
        <f t="shared" si="3524"/>
        <v>49</v>
      </c>
      <c r="AR533" s="556">
        <f t="shared" si="3524"/>
        <v>49</v>
      </c>
      <c r="AS533" s="556">
        <f t="shared" si="3524"/>
        <v>50</v>
      </c>
      <c r="AT533" s="556">
        <f t="shared" si="3524"/>
        <v>50</v>
      </c>
      <c r="AU533" s="556">
        <f t="shared" si="3524"/>
        <v>50</v>
      </c>
      <c r="AV533" s="556">
        <f t="shared" si="3524"/>
        <v>51</v>
      </c>
      <c r="AW533" s="556">
        <f t="shared" si="3524"/>
        <v>51</v>
      </c>
      <c r="AX533" s="556">
        <f t="shared" si="3524"/>
        <v>51</v>
      </c>
      <c r="AY533" s="556">
        <f t="shared" si="3524"/>
        <v>52</v>
      </c>
      <c r="AZ533" s="556">
        <f t="shared" si="3524"/>
        <v>52</v>
      </c>
      <c r="BA533" s="556">
        <f t="shared" si="3524"/>
        <v>52</v>
      </c>
      <c r="BB533" s="556">
        <f t="shared" si="3524"/>
        <v>53</v>
      </c>
      <c r="BC533" s="556">
        <f t="shared" si="3524"/>
        <v>53</v>
      </c>
      <c r="BD533" s="556">
        <f t="shared" si="3524"/>
        <v>53</v>
      </c>
      <c r="BE533" s="556">
        <f t="shared" si="3524"/>
        <v>53</v>
      </c>
      <c r="BF533" s="556">
        <f t="shared" si="3524"/>
        <v>54</v>
      </c>
      <c r="BG533" s="556">
        <f t="shared" si="3524"/>
        <v>54</v>
      </c>
      <c r="BH533" s="556">
        <f t="shared" si="3524"/>
        <v>54</v>
      </c>
      <c r="BI533" s="556">
        <f t="shared" si="3524"/>
        <v>54</v>
      </c>
      <c r="BJ533" s="556">
        <f t="shared" si="3524"/>
        <v>55</v>
      </c>
      <c r="BK533" s="556">
        <f t="shared" si="3524"/>
        <v>55</v>
      </c>
      <c r="BL533" s="556">
        <f t="shared" si="3524"/>
        <v>55</v>
      </c>
      <c r="BM533" s="556">
        <f t="shared" si="3524"/>
        <v>55</v>
      </c>
      <c r="BN533" s="556">
        <f t="shared" si="3524"/>
        <v>56</v>
      </c>
      <c r="BO533" s="556">
        <f t="shared" si="3524"/>
        <v>56</v>
      </c>
      <c r="BP533" s="556">
        <f t="shared" si="3524"/>
        <v>56</v>
      </c>
      <c r="BQ533" s="556">
        <f t="shared" si="3524"/>
        <v>56</v>
      </c>
      <c r="BR533" s="556">
        <f t="shared" si="3524"/>
        <v>57</v>
      </c>
      <c r="BS533" s="556">
        <f t="shared" si="3524"/>
        <v>57</v>
      </c>
      <c r="BT533" s="556">
        <f t="shared" si="3524"/>
        <v>57</v>
      </c>
      <c r="BU533" s="556">
        <f t="shared" ref="BU533:CO533" si="3525">ROUND(BU530*100/BU532,0)</f>
        <v>57</v>
      </c>
      <c r="BV533" s="556">
        <f t="shared" si="3525"/>
        <v>57</v>
      </c>
      <c r="BW533" s="556">
        <f t="shared" si="3525"/>
        <v>58</v>
      </c>
      <c r="BX533" s="556">
        <f t="shared" si="3525"/>
        <v>58</v>
      </c>
      <c r="BY533" s="556">
        <f t="shared" si="3525"/>
        <v>58</v>
      </c>
      <c r="BZ533" s="556">
        <f t="shared" si="3525"/>
        <v>58</v>
      </c>
      <c r="CA533" s="556">
        <f t="shared" si="3525"/>
        <v>58</v>
      </c>
      <c r="CB533" s="556">
        <f t="shared" si="3525"/>
        <v>58</v>
      </c>
      <c r="CC533" s="556">
        <f t="shared" si="3525"/>
        <v>59</v>
      </c>
      <c r="CD533" s="556">
        <f t="shared" si="3525"/>
        <v>59</v>
      </c>
      <c r="CE533" s="556">
        <f t="shared" si="3525"/>
        <v>59</v>
      </c>
      <c r="CF533" s="556">
        <f t="shared" si="3525"/>
        <v>59</v>
      </c>
      <c r="CG533" s="556">
        <f t="shared" si="3525"/>
        <v>59</v>
      </c>
      <c r="CH533" s="556">
        <f t="shared" si="3525"/>
        <v>59</v>
      </c>
      <c r="CI533" s="556">
        <f t="shared" si="3525"/>
        <v>60</v>
      </c>
      <c r="CJ533" s="556">
        <f t="shared" si="3525"/>
        <v>60</v>
      </c>
      <c r="CK533" s="556">
        <f t="shared" si="3525"/>
        <v>60</v>
      </c>
      <c r="CL533" s="556">
        <f t="shared" si="3525"/>
        <v>60</v>
      </c>
      <c r="CM533" s="556">
        <f t="shared" si="3525"/>
        <v>60</v>
      </c>
      <c r="CN533" s="556">
        <f t="shared" si="3525"/>
        <v>60</v>
      </c>
      <c r="CO533" s="556">
        <f t="shared" si="3525"/>
        <v>60</v>
      </c>
    </row>
    <row r="534" spans="2:93">
      <c r="B534" s="556" t="s">
        <v>1996</v>
      </c>
      <c r="C534" s="634" t="s">
        <v>2005</v>
      </c>
      <c r="D534" s="634"/>
      <c r="H534" s="634" t="str">
        <f>CONCATENATE(H531,IF(H533&lt;10,CONCATENATE("00",H533),IF(H533&lt;100,CONCATENATE("0",H533),H533)))</f>
        <v>R3.0026</v>
      </c>
      <c r="I534" s="634" t="str">
        <f t="shared" ref="I534:BT534" si="3526">CONCATENATE(I531,IF(I533&lt;10,CONCATENATE("00",I533),IF(I533&lt;100,CONCATENATE("0",I533),I533)))</f>
        <v>R3.0028</v>
      </c>
      <c r="J534" s="634" t="str">
        <f t="shared" si="3526"/>
        <v>R3.0029</v>
      </c>
      <c r="K534" s="634" t="str">
        <f t="shared" si="3526"/>
        <v>R3.0030</v>
      </c>
      <c r="L534" s="634" t="str">
        <f t="shared" si="3526"/>
        <v>R3.0031</v>
      </c>
      <c r="M534" s="634" t="str">
        <f t="shared" si="3526"/>
        <v>R3.0032</v>
      </c>
      <c r="N534" s="634" t="str">
        <f t="shared" si="3526"/>
        <v>R3.0033</v>
      </c>
      <c r="O534" s="634" t="str">
        <f t="shared" si="3526"/>
        <v>R3.0034</v>
      </c>
      <c r="P534" s="634" t="str">
        <f t="shared" si="3526"/>
        <v>R3.0035</v>
      </c>
      <c r="Q534" s="634" t="str">
        <f t="shared" si="3526"/>
        <v>R3.0036</v>
      </c>
      <c r="R534" s="634" t="str">
        <f t="shared" si="3526"/>
        <v>R3.0036</v>
      </c>
      <c r="S534" s="634" t="str">
        <f t="shared" si="3526"/>
        <v>R3.0037</v>
      </c>
      <c r="T534" s="634" t="str">
        <f t="shared" si="3526"/>
        <v>R3.0038</v>
      </c>
      <c r="U534" s="634" t="str">
        <f t="shared" si="3526"/>
        <v>R3.0039</v>
      </c>
      <c r="V534" s="634" t="str">
        <f t="shared" si="3526"/>
        <v>R3.0039</v>
      </c>
      <c r="W534" s="634" t="str">
        <f t="shared" si="3526"/>
        <v>R3.0040</v>
      </c>
      <c r="X534" s="634" t="str">
        <f t="shared" si="3526"/>
        <v>R3.0041</v>
      </c>
      <c r="Y534" s="634" t="str">
        <f t="shared" si="3526"/>
        <v>R3.0041</v>
      </c>
      <c r="Z534" s="634" t="str">
        <f t="shared" si="3526"/>
        <v>R3.0042</v>
      </c>
      <c r="AA534" s="634" t="str">
        <f t="shared" si="3526"/>
        <v>R3.0042</v>
      </c>
      <c r="AB534" s="634" t="str">
        <f t="shared" si="3526"/>
        <v>R3.0043</v>
      </c>
      <c r="AC534" s="634" t="str">
        <f t="shared" si="3526"/>
        <v>R3.0043</v>
      </c>
      <c r="AD534" s="634" t="str">
        <f t="shared" si="3526"/>
        <v>R3.0044</v>
      </c>
      <c r="AE534" s="634" t="str">
        <f t="shared" si="3526"/>
        <v>R3.0044</v>
      </c>
      <c r="AF534" s="634" t="str">
        <f t="shared" si="3526"/>
        <v>R3.0045</v>
      </c>
      <c r="AG534" s="634" t="str">
        <f t="shared" si="3526"/>
        <v>R3.0045</v>
      </c>
      <c r="AH534" s="634" t="str">
        <f t="shared" si="3526"/>
        <v>R3.0045</v>
      </c>
      <c r="AI534" s="634" t="str">
        <f t="shared" si="3526"/>
        <v>R3.0046</v>
      </c>
      <c r="AJ534" s="634" t="str">
        <f t="shared" si="3526"/>
        <v>R3.0046</v>
      </c>
      <c r="AK534" s="634" t="str">
        <f t="shared" si="3526"/>
        <v>R3.0047</v>
      </c>
      <c r="AL534" s="634" t="str">
        <f t="shared" si="3526"/>
        <v>R3.0047</v>
      </c>
      <c r="AM534" s="634" t="str">
        <f t="shared" si="3526"/>
        <v>R3.0048</v>
      </c>
      <c r="AN534" s="634" t="str">
        <f t="shared" si="3526"/>
        <v>R3.0048</v>
      </c>
      <c r="AO534" s="634" t="str">
        <f t="shared" si="3526"/>
        <v>R3.0048</v>
      </c>
      <c r="AP534" s="634" t="str">
        <f t="shared" si="3526"/>
        <v>R3.0049</v>
      </c>
      <c r="AQ534" s="634" t="str">
        <f t="shared" si="3526"/>
        <v>R3.0049</v>
      </c>
      <c r="AR534" s="634" t="str">
        <f t="shared" si="3526"/>
        <v>R3.0049</v>
      </c>
      <c r="AS534" s="634" t="str">
        <f t="shared" si="3526"/>
        <v>R3.0050</v>
      </c>
      <c r="AT534" s="634" t="str">
        <f t="shared" si="3526"/>
        <v>R3.0050</v>
      </c>
      <c r="AU534" s="634" t="str">
        <f t="shared" si="3526"/>
        <v>R3.0050</v>
      </c>
      <c r="AV534" s="634" t="str">
        <f t="shared" si="3526"/>
        <v>R3.0051</v>
      </c>
      <c r="AW534" s="634" t="str">
        <f t="shared" si="3526"/>
        <v>R3.0051</v>
      </c>
      <c r="AX534" s="634" t="str">
        <f t="shared" si="3526"/>
        <v>R3.0051</v>
      </c>
      <c r="AY534" s="634" t="str">
        <f t="shared" si="3526"/>
        <v>R3.0052</v>
      </c>
      <c r="AZ534" s="634" t="str">
        <f t="shared" si="3526"/>
        <v>R3.0052</v>
      </c>
      <c r="BA534" s="634" t="str">
        <f t="shared" si="3526"/>
        <v>R3.0052</v>
      </c>
      <c r="BB534" s="634" t="str">
        <f t="shared" si="3526"/>
        <v>R3.0053</v>
      </c>
      <c r="BC534" s="634" t="str">
        <f t="shared" si="3526"/>
        <v>R3.0053</v>
      </c>
      <c r="BD534" s="634" t="str">
        <f t="shared" si="3526"/>
        <v>R3.0053</v>
      </c>
      <c r="BE534" s="634" t="str">
        <f t="shared" si="3526"/>
        <v>R3.0053</v>
      </c>
      <c r="BF534" s="634" t="str">
        <f t="shared" si="3526"/>
        <v>R3.0054</v>
      </c>
      <c r="BG534" s="634" t="str">
        <f t="shared" si="3526"/>
        <v>R3.0054</v>
      </c>
      <c r="BH534" s="634" t="str">
        <f t="shared" si="3526"/>
        <v>R3.0054</v>
      </c>
      <c r="BI534" s="634" t="str">
        <f t="shared" si="3526"/>
        <v>R3.0054</v>
      </c>
      <c r="BJ534" s="634" t="str">
        <f t="shared" si="3526"/>
        <v>R3.0055</v>
      </c>
      <c r="BK534" s="634" t="str">
        <f t="shared" si="3526"/>
        <v>R3.0055</v>
      </c>
      <c r="BL534" s="634" t="str">
        <f t="shared" si="3526"/>
        <v>R3.0055</v>
      </c>
      <c r="BM534" s="634" t="str">
        <f t="shared" si="3526"/>
        <v>R3.0055</v>
      </c>
      <c r="BN534" s="634" t="str">
        <f t="shared" si="3526"/>
        <v>R3.0056</v>
      </c>
      <c r="BO534" s="634" t="str">
        <f t="shared" si="3526"/>
        <v>R3.0056</v>
      </c>
      <c r="BP534" s="634" t="str">
        <f t="shared" si="3526"/>
        <v>R3.0056</v>
      </c>
      <c r="BQ534" s="634" t="str">
        <f t="shared" si="3526"/>
        <v>R3.0056</v>
      </c>
      <c r="BR534" s="634" t="str">
        <f t="shared" si="3526"/>
        <v>R3.0057</v>
      </c>
      <c r="BS534" s="634" t="str">
        <f t="shared" si="3526"/>
        <v>R3.0057</v>
      </c>
      <c r="BT534" s="634" t="str">
        <f t="shared" si="3526"/>
        <v>R3.0057</v>
      </c>
      <c r="BU534" s="634" t="str">
        <f t="shared" ref="BU534:CO534" si="3527">CONCATENATE(BU531,IF(BU533&lt;10,CONCATENATE("00",BU533),IF(BU533&lt;100,CONCATENATE("0",BU533),BU533)))</f>
        <v>R3.0057</v>
      </c>
      <c r="BV534" s="634" t="str">
        <f t="shared" si="3527"/>
        <v>R3.0057</v>
      </c>
      <c r="BW534" s="634" t="str">
        <f t="shared" si="3527"/>
        <v>R3.0058</v>
      </c>
      <c r="BX534" s="634" t="str">
        <f t="shared" si="3527"/>
        <v>R3.0058</v>
      </c>
      <c r="BY534" s="634" t="str">
        <f t="shared" si="3527"/>
        <v>R3.0058</v>
      </c>
      <c r="BZ534" s="634" t="str">
        <f t="shared" si="3527"/>
        <v>R3.0058</v>
      </c>
      <c r="CA534" s="634" t="str">
        <f t="shared" si="3527"/>
        <v>R3.0058</v>
      </c>
      <c r="CB534" s="634" t="str">
        <f t="shared" si="3527"/>
        <v>R3.0058</v>
      </c>
      <c r="CC534" s="634" t="str">
        <f t="shared" si="3527"/>
        <v>R3.0059</v>
      </c>
      <c r="CD534" s="634" t="str">
        <f t="shared" si="3527"/>
        <v>R3.0059</v>
      </c>
      <c r="CE534" s="634" t="str">
        <f t="shared" si="3527"/>
        <v>R3.0059</v>
      </c>
      <c r="CF534" s="634" t="str">
        <f t="shared" si="3527"/>
        <v>R3.0059</v>
      </c>
      <c r="CG534" s="634" t="str">
        <f t="shared" si="3527"/>
        <v>R3.0059</v>
      </c>
      <c r="CH534" s="634" t="str">
        <f t="shared" si="3527"/>
        <v>R3.0059</v>
      </c>
      <c r="CI534" s="634" t="str">
        <f t="shared" si="3527"/>
        <v>R3.0060</v>
      </c>
      <c r="CJ534" s="634" t="str">
        <f t="shared" si="3527"/>
        <v>R3.0060</v>
      </c>
      <c r="CK534" s="634" t="str">
        <f t="shared" si="3527"/>
        <v>R3.0060</v>
      </c>
      <c r="CL534" s="634" t="str">
        <f t="shared" si="3527"/>
        <v>R3.0060</v>
      </c>
      <c r="CM534" s="634" t="str">
        <f t="shared" si="3527"/>
        <v>R3.0060</v>
      </c>
      <c r="CN534" s="634" t="str">
        <f t="shared" si="3527"/>
        <v>R3.0060</v>
      </c>
      <c r="CO534" s="634" t="str">
        <f t="shared" si="3527"/>
        <v>R3.0060</v>
      </c>
    </row>
    <row r="535" spans="2:93">
      <c r="B535" s="556" t="s">
        <v>1997</v>
      </c>
      <c r="C535" s="634" t="s">
        <v>2005</v>
      </c>
      <c r="D535" s="634"/>
      <c r="H535" s="556">
        <f t="shared" ref="H535" si="3528">VLOOKUP(H534,IowaCurves,6)/100</f>
        <v>0.74985771179199223</v>
      </c>
      <c r="I535" s="556">
        <f t="shared" ref="I535" si="3529">VLOOKUP(I534,IowaCurves,6)/100</f>
        <v>0.73133087158203125</v>
      </c>
      <c r="J535" s="556">
        <f t="shared" ref="J535" si="3530">VLOOKUP(J534,IowaCurves,6)/100</f>
        <v>0.7221183013916016</v>
      </c>
      <c r="K535" s="556">
        <f t="shared" ref="K535" si="3531">VLOOKUP(K534,IowaCurves,6)/100</f>
        <v>0.71294082641601564</v>
      </c>
      <c r="L535" s="556">
        <f t="shared" ref="L535" si="3532">VLOOKUP(L534,IowaCurves,6)/100</f>
        <v>0.70379920959472653</v>
      </c>
      <c r="M535" s="556">
        <f t="shared" ref="M535" si="3533">VLOOKUP(M534,IowaCurves,6)/100</f>
        <v>0.69469429016113282</v>
      </c>
      <c r="N535" s="556">
        <f t="shared" ref="N535" si="3534">VLOOKUP(N534,IowaCurves,6)/100</f>
        <v>0.68562690734863285</v>
      </c>
      <c r="O535" s="556">
        <f t="shared" ref="O535" si="3535">VLOOKUP(O534,IowaCurves,6)/100</f>
        <v>0.67659782409667968</v>
      </c>
      <c r="P535" s="556">
        <f t="shared" ref="P535" si="3536">VLOOKUP(P534,IowaCurves,6)/100</f>
        <v>0.66760787963867185</v>
      </c>
      <c r="Q535" s="556">
        <f t="shared" ref="Q535" si="3537">VLOOKUP(Q534,IowaCurves,6)/100</f>
        <v>0.65865768432617189</v>
      </c>
      <c r="R535" s="556">
        <f t="shared" ref="R535" si="3538">VLOOKUP(R534,IowaCurves,6)/100</f>
        <v>0.65865768432617189</v>
      </c>
      <c r="S535" s="556">
        <f t="shared" ref="S535" si="3539">VLOOKUP(S534,IowaCurves,6)/100</f>
        <v>0.64974807739257812</v>
      </c>
      <c r="T535" s="556">
        <f t="shared" ref="T535" si="3540">VLOOKUP(T534,IowaCurves,6)/100</f>
        <v>0.64087982177734371</v>
      </c>
      <c r="U535" s="556">
        <f t="shared" ref="U535" si="3541">VLOOKUP(U534,IowaCurves,6)/100</f>
        <v>0.63205348968505859</v>
      </c>
      <c r="V535" s="556">
        <f t="shared" ref="V535" si="3542">VLOOKUP(V534,IowaCurves,6)/100</f>
        <v>0.63205348968505859</v>
      </c>
      <c r="W535" s="556">
        <f t="shared" ref="W535" si="3543">VLOOKUP(W534,IowaCurves,6)/100</f>
        <v>0.62326984405517583</v>
      </c>
      <c r="X535" s="556">
        <f t="shared" ref="X535" si="3544">VLOOKUP(X534,IowaCurves,6)/100</f>
        <v>0.61452960968017578</v>
      </c>
      <c r="Y535" s="556">
        <f t="shared" ref="Y535" si="3545">VLOOKUP(Y534,IowaCurves,6)/100</f>
        <v>0.61452960968017578</v>
      </c>
      <c r="Z535" s="556">
        <f t="shared" ref="Z535" si="3546">VLOOKUP(Z534,IowaCurves,6)/100</f>
        <v>0.60583335876464839</v>
      </c>
      <c r="AA535" s="556">
        <f t="shared" ref="AA535" si="3547">VLOOKUP(AA534,IowaCurves,6)/100</f>
        <v>0.60583335876464839</v>
      </c>
      <c r="AB535" s="556">
        <f t="shared" ref="AB535" si="3548">VLOOKUP(AB534,IowaCurves,6)/100</f>
        <v>0.59718170166015627</v>
      </c>
      <c r="AC535" s="556">
        <f t="shared" ref="AC535" si="3549">VLOOKUP(AC534,IowaCurves,6)/100</f>
        <v>0.59718170166015627</v>
      </c>
      <c r="AD535" s="556">
        <f t="shared" ref="AD535" si="3550">VLOOKUP(AD534,IowaCurves,6)/100</f>
        <v>0.588575325012207</v>
      </c>
      <c r="AE535" s="556">
        <f t="shared" ref="AE535" si="3551">VLOOKUP(AE534,IowaCurves,6)/100</f>
        <v>0.588575325012207</v>
      </c>
      <c r="AF535" s="556">
        <f t="shared" ref="AF535" si="3552">VLOOKUP(AF534,IowaCurves,6)/100</f>
        <v>0.58001483917236329</v>
      </c>
      <c r="AG535" s="556">
        <f t="shared" ref="AG535" si="3553">VLOOKUP(AG534,IowaCurves,6)/100</f>
        <v>0.58001483917236329</v>
      </c>
      <c r="AH535" s="556">
        <f t="shared" ref="AH535" si="3554">VLOOKUP(AH534,IowaCurves,6)/100</f>
        <v>0.58001483917236329</v>
      </c>
      <c r="AI535" s="556">
        <f t="shared" ref="AI535" si="3555">VLOOKUP(AI534,IowaCurves,6)/100</f>
        <v>0.57150077819824219</v>
      </c>
      <c r="AJ535" s="556">
        <f t="shared" ref="AJ535" si="3556">VLOOKUP(AJ534,IowaCurves,6)/100</f>
        <v>0.57150077819824219</v>
      </c>
      <c r="AK535" s="556">
        <f t="shared" ref="AK535" si="3557">VLOOKUP(AK534,IowaCurves,6)/100</f>
        <v>0.5630337524414063</v>
      </c>
      <c r="AL535" s="556">
        <f t="shared" ref="AL535" si="3558">VLOOKUP(AL534,IowaCurves,6)/100</f>
        <v>0.5630337524414063</v>
      </c>
      <c r="AM535" s="556">
        <f t="shared" ref="AM535" si="3559">VLOOKUP(AM534,IowaCurves,6)/100</f>
        <v>0.55461429595947265</v>
      </c>
      <c r="AN535" s="556">
        <f t="shared" ref="AN535" si="3560">VLOOKUP(AN534,IowaCurves,6)/100</f>
        <v>0.55461429595947265</v>
      </c>
      <c r="AO535" s="556">
        <f t="shared" ref="AO535" si="3561">VLOOKUP(AO534,IowaCurves,6)/100</f>
        <v>0.55461429595947265</v>
      </c>
      <c r="AP535" s="556">
        <f t="shared" ref="AP535" si="3562">VLOOKUP(AP534,IowaCurves,6)/100</f>
        <v>0.54624298095703128</v>
      </c>
      <c r="AQ535" s="556">
        <f t="shared" ref="AQ535" si="3563">VLOOKUP(AQ534,IowaCurves,6)/100</f>
        <v>0.54624298095703128</v>
      </c>
      <c r="AR535" s="556">
        <f t="shared" ref="AR535" si="3564">VLOOKUP(AR534,IowaCurves,6)/100</f>
        <v>0.54624298095703128</v>
      </c>
      <c r="AS535" s="556">
        <f t="shared" ref="AS535" si="3565">VLOOKUP(AS534,IowaCurves,6)/100</f>
        <v>0.5379203796386719</v>
      </c>
      <c r="AT535" s="556">
        <f t="shared" ref="AT535" si="3566">VLOOKUP(AT534,IowaCurves,6)/100</f>
        <v>0.5379203796386719</v>
      </c>
      <c r="AU535" s="556">
        <f t="shared" ref="AU535" si="3567">VLOOKUP(AU534,IowaCurves,6)/100</f>
        <v>0.5379203796386719</v>
      </c>
      <c r="AV535" s="556">
        <f t="shared" ref="AV535" si="3568">VLOOKUP(AV534,IowaCurves,6)/100</f>
        <v>0.52964702606201175</v>
      </c>
      <c r="AW535" s="556">
        <f t="shared" ref="AW535" si="3569">VLOOKUP(AW534,IowaCurves,6)/100</f>
        <v>0.52964702606201175</v>
      </c>
      <c r="AX535" s="556">
        <f t="shared" ref="AX535" si="3570">VLOOKUP(AX534,IowaCurves,6)/100</f>
        <v>0.52964702606201175</v>
      </c>
      <c r="AY535" s="556">
        <f t="shared" ref="AY535" si="3571">VLOOKUP(AY534,IowaCurves,6)/100</f>
        <v>0.52142345428466796</v>
      </c>
      <c r="AZ535" s="556">
        <f t="shared" ref="AZ535" si="3572">VLOOKUP(AZ534,IowaCurves,6)/100</f>
        <v>0.52142345428466796</v>
      </c>
      <c r="BA535" s="556">
        <f t="shared" ref="BA535" si="3573">VLOOKUP(BA534,IowaCurves,6)/100</f>
        <v>0.52142345428466796</v>
      </c>
      <c r="BB535" s="556">
        <f t="shared" ref="BB535" si="3574">VLOOKUP(BB534,IowaCurves,6)/100</f>
        <v>0.5132501602172852</v>
      </c>
      <c r="BC535" s="556">
        <f t="shared" ref="BC535" si="3575">VLOOKUP(BC534,IowaCurves,6)/100</f>
        <v>0.5132501602172852</v>
      </c>
      <c r="BD535" s="556">
        <f t="shared" ref="BD535" si="3576">VLOOKUP(BD534,IowaCurves,6)/100</f>
        <v>0.5132501602172852</v>
      </c>
      <c r="BE535" s="556">
        <f t="shared" ref="BE535" si="3577">VLOOKUP(BE534,IowaCurves,6)/100</f>
        <v>0.5132501602172852</v>
      </c>
      <c r="BF535" s="556">
        <f t="shared" ref="BF535" si="3578">VLOOKUP(BF534,IowaCurves,6)/100</f>
        <v>0.50512779235839844</v>
      </c>
      <c r="BG535" s="556">
        <f t="shared" ref="BG535" si="3579">VLOOKUP(BG534,IowaCurves,6)/100</f>
        <v>0.50512779235839844</v>
      </c>
      <c r="BH535" s="556">
        <f t="shared" ref="BH535" si="3580">VLOOKUP(BH534,IowaCurves,6)/100</f>
        <v>0.50512779235839844</v>
      </c>
      <c r="BI535" s="556">
        <f t="shared" ref="BI535" si="3581">VLOOKUP(BI534,IowaCurves,6)/100</f>
        <v>0.50512779235839844</v>
      </c>
      <c r="BJ535" s="556">
        <f t="shared" ref="BJ535" si="3582">VLOOKUP(BJ534,IowaCurves,6)/100</f>
        <v>0.49705684661865235</v>
      </c>
      <c r="BK535" s="556">
        <f t="shared" ref="BK535" si="3583">VLOOKUP(BK534,IowaCurves,6)/100</f>
        <v>0.49705684661865235</v>
      </c>
      <c r="BL535" s="556">
        <f t="shared" ref="BL535" si="3584">VLOOKUP(BL534,IowaCurves,6)/100</f>
        <v>0.49705684661865235</v>
      </c>
      <c r="BM535" s="556">
        <f t="shared" ref="BM535" si="3585">VLOOKUP(BM534,IowaCurves,6)/100</f>
        <v>0.49705684661865235</v>
      </c>
      <c r="BN535" s="556">
        <f t="shared" ref="BN535" si="3586">VLOOKUP(BN534,IowaCurves,6)/100</f>
        <v>0.48903789520263674</v>
      </c>
      <c r="BO535" s="556">
        <f t="shared" ref="BO535" si="3587">VLOOKUP(BO534,IowaCurves,6)/100</f>
        <v>0.48903789520263674</v>
      </c>
      <c r="BP535" s="556">
        <f t="shared" ref="BP535" si="3588">VLOOKUP(BP534,IowaCurves,6)/100</f>
        <v>0.48903789520263674</v>
      </c>
      <c r="BQ535" s="556">
        <f t="shared" ref="BQ535" si="3589">VLOOKUP(BQ534,IowaCurves,6)/100</f>
        <v>0.48903789520263674</v>
      </c>
      <c r="BR535" s="556">
        <f t="shared" ref="BR535" si="3590">VLOOKUP(BR534,IowaCurves,6)/100</f>
        <v>0.48107154846191408</v>
      </c>
      <c r="BS535" s="556">
        <f t="shared" ref="BS535" si="3591">VLOOKUP(BS534,IowaCurves,6)/100</f>
        <v>0.48107154846191408</v>
      </c>
      <c r="BT535" s="556">
        <f t="shared" ref="BT535" si="3592">VLOOKUP(BT534,IowaCurves,6)/100</f>
        <v>0.48107154846191408</v>
      </c>
      <c r="BU535" s="556">
        <f t="shared" ref="BU535" si="3593">VLOOKUP(BU534,IowaCurves,6)/100</f>
        <v>0.48107154846191408</v>
      </c>
      <c r="BV535" s="556">
        <f t="shared" ref="BV535" si="3594">VLOOKUP(BV534,IowaCurves,6)/100</f>
        <v>0.48107154846191408</v>
      </c>
      <c r="BW535" s="556">
        <f t="shared" ref="BW535" si="3595">VLOOKUP(BW534,IowaCurves,6)/100</f>
        <v>0.47315837860107424</v>
      </c>
      <c r="BX535" s="556">
        <f t="shared" ref="BX535" si="3596">VLOOKUP(BX534,IowaCurves,6)/100</f>
        <v>0.47315837860107424</v>
      </c>
      <c r="BY535" s="556">
        <f t="shared" ref="BY535" si="3597">VLOOKUP(BY534,IowaCurves,6)/100</f>
        <v>0.47315837860107424</v>
      </c>
      <c r="BZ535" s="556">
        <f t="shared" ref="BZ535" si="3598">VLOOKUP(BZ534,IowaCurves,6)/100</f>
        <v>0.47315837860107424</v>
      </c>
      <c r="CA535" s="556">
        <f t="shared" ref="CA535" si="3599">VLOOKUP(CA534,IowaCurves,6)/100</f>
        <v>0.47315837860107424</v>
      </c>
      <c r="CB535" s="556">
        <f t="shared" ref="CB535" si="3600">VLOOKUP(CB534,IowaCurves,6)/100</f>
        <v>0.47315837860107424</v>
      </c>
      <c r="CC535" s="556">
        <f t="shared" ref="CC535" si="3601">VLOOKUP(CC534,IowaCurves,6)/100</f>
        <v>0.46529899597167967</v>
      </c>
      <c r="CD535" s="556">
        <f t="shared" ref="CD535" si="3602">VLOOKUP(CD534,IowaCurves,6)/100</f>
        <v>0.46529899597167967</v>
      </c>
      <c r="CE535" s="556">
        <f t="shared" ref="CE535" si="3603">VLOOKUP(CE534,IowaCurves,6)/100</f>
        <v>0.46529899597167967</v>
      </c>
      <c r="CF535" s="556">
        <f t="shared" ref="CF535" si="3604">VLOOKUP(CF534,IowaCurves,6)/100</f>
        <v>0.46529899597167967</v>
      </c>
      <c r="CG535" s="556">
        <f t="shared" ref="CG535" si="3605">VLOOKUP(CG534,IowaCurves,6)/100</f>
        <v>0.46529899597167967</v>
      </c>
      <c r="CH535" s="556">
        <f t="shared" ref="CH535" si="3606">VLOOKUP(CH534,IowaCurves,6)/100</f>
        <v>0.46529899597167967</v>
      </c>
      <c r="CI535" s="556">
        <f t="shared" ref="CI535" si="3607">VLOOKUP(CI534,IowaCurves,6)/100</f>
        <v>0.45749408721923829</v>
      </c>
      <c r="CJ535" s="556">
        <f t="shared" ref="CJ535" si="3608">VLOOKUP(CJ534,IowaCurves,6)/100</f>
        <v>0.45749408721923829</v>
      </c>
      <c r="CK535" s="556">
        <f t="shared" ref="CK535" si="3609">VLOOKUP(CK534,IowaCurves,6)/100</f>
        <v>0.45749408721923829</v>
      </c>
      <c r="CL535" s="556">
        <f t="shared" ref="CL535" si="3610">VLOOKUP(CL534,IowaCurves,6)/100</f>
        <v>0.45749408721923829</v>
      </c>
      <c r="CM535" s="556">
        <f t="shared" ref="CM535" si="3611">VLOOKUP(CM534,IowaCurves,6)/100</f>
        <v>0.45749408721923829</v>
      </c>
      <c r="CN535" s="556">
        <f t="shared" ref="CN535" si="3612">VLOOKUP(CN534,IowaCurves,6)/100</f>
        <v>0.45749408721923829</v>
      </c>
      <c r="CO535" s="556">
        <f t="shared" ref="CO535" si="3613">VLOOKUP(CO534,IowaCurves,6)/100</f>
        <v>0.45749408721923829</v>
      </c>
    </row>
    <row r="536" spans="2:93">
      <c r="B536" s="556" t="s">
        <v>1943</v>
      </c>
      <c r="C536" s="634" t="s">
        <v>2005</v>
      </c>
      <c r="D536" s="634"/>
      <c r="H536" s="556">
        <f>ROUND(H532*H535,1)</f>
        <v>56.2</v>
      </c>
      <c r="I536" s="556">
        <f t="shared" ref="I536:BT536" si="3614">ROUND(I532*I535,1)</f>
        <v>54.8</v>
      </c>
      <c r="J536" s="556">
        <f t="shared" si="3614"/>
        <v>54.2</v>
      </c>
      <c r="K536" s="556">
        <f t="shared" si="3614"/>
        <v>53.5</v>
      </c>
      <c r="L536" s="556">
        <f t="shared" si="3614"/>
        <v>52.8</v>
      </c>
      <c r="M536" s="556">
        <f t="shared" si="3614"/>
        <v>52.1</v>
      </c>
      <c r="N536" s="556">
        <f t="shared" si="3614"/>
        <v>51.4</v>
      </c>
      <c r="O536" s="556">
        <f t="shared" si="3614"/>
        <v>50.7</v>
      </c>
      <c r="P536" s="556">
        <f t="shared" si="3614"/>
        <v>50.1</v>
      </c>
      <c r="Q536" s="556">
        <f t="shared" si="3614"/>
        <v>49.4</v>
      </c>
      <c r="R536" s="556">
        <f t="shared" si="3614"/>
        <v>49.4</v>
      </c>
      <c r="S536" s="556">
        <f t="shared" si="3614"/>
        <v>48.7</v>
      </c>
      <c r="T536" s="556">
        <f t="shared" si="3614"/>
        <v>48.1</v>
      </c>
      <c r="U536" s="556">
        <f t="shared" si="3614"/>
        <v>47.4</v>
      </c>
      <c r="V536" s="556">
        <f t="shared" si="3614"/>
        <v>47.4</v>
      </c>
      <c r="W536" s="556">
        <f t="shared" si="3614"/>
        <v>46.7</v>
      </c>
      <c r="X536" s="556">
        <f t="shared" si="3614"/>
        <v>46.1</v>
      </c>
      <c r="Y536" s="556">
        <f t="shared" si="3614"/>
        <v>46.1</v>
      </c>
      <c r="Z536" s="556">
        <f t="shared" si="3614"/>
        <v>45.4</v>
      </c>
      <c r="AA536" s="556">
        <f t="shared" si="3614"/>
        <v>45.4</v>
      </c>
      <c r="AB536" s="556">
        <f t="shared" si="3614"/>
        <v>44.8</v>
      </c>
      <c r="AC536" s="556">
        <f t="shared" si="3614"/>
        <v>44.8</v>
      </c>
      <c r="AD536" s="556">
        <f t="shared" si="3614"/>
        <v>44.1</v>
      </c>
      <c r="AE536" s="556">
        <f t="shared" si="3614"/>
        <v>44.1</v>
      </c>
      <c r="AF536" s="556">
        <f t="shared" si="3614"/>
        <v>43.5</v>
      </c>
      <c r="AG536" s="556">
        <f t="shared" si="3614"/>
        <v>43.5</v>
      </c>
      <c r="AH536" s="556">
        <f t="shared" si="3614"/>
        <v>43.5</v>
      </c>
      <c r="AI536" s="556">
        <f t="shared" si="3614"/>
        <v>42.9</v>
      </c>
      <c r="AJ536" s="556">
        <f t="shared" si="3614"/>
        <v>42.9</v>
      </c>
      <c r="AK536" s="556">
        <f t="shared" si="3614"/>
        <v>42.2</v>
      </c>
      <c r="AL536" s="556">
        <f t="shared" si="3614"/>
        <v>42.2</v>
      </c>
      <c r="AM536" s="556">
        <f t="shared" si="3614"/>
        <v>41.6</v>
      </c>
      <c r="AN536" s="556">
        <f t="shared" si="3614"/>
        <v>41.6</v>
      </c>
      <c r="AO536" s="556">
        <f t="shared" si="3614"/>
        <v>41.6</v>
      </c>
      <c r="AP536" s="556">
        <f t="shared" si="3614"/>
        <v>41</v>
      </c>
      <c r="AQ536" s="556">
        <f t="shared" si="3614"/>
        <v>41</v>
      </c>
      <c r="AR536" s="556">
        <f t="shared" si="3614"/>
        <v>41</v>
      </c>
      <c r="AS536" s="556">
        <f t="shared" si="3614"/>
        <v>40.299999999999997</v>
      </c>
      <c r="AT536" s="556">
        <f t="shared" si="3614"/>
        <v>40.299999999999997</v>
      </c>
      <c r="AU536" s="556">
        <f t="shared" si="3614"/>
        <v>40.299999999999997</v>
      </c>
      <c r="AV536" s="556">
        <f t="shared" si="3614"/>
        <v>39.700000000000003</v>
      </c>
      <c r="AW536" s="556">
        <f t="shared" si="3614"/>
        <v>39.700000000000003</v>
      </c>
      <c r="AX536" s="556">
        <f t="shared" si="3614"/>
        <v>39.700000000000003</v>
      </c>
      <c r="AY536" s="556">
        <f t="shared" si="3614"/>
        <v>39.1</v>
      </c>
      <c r="AZ536" s="556">
        <f t="shared" si="3614"/>
        <v>39.1</v>
      </c>
      <c r="BA536" s="556">
        <f t="shared" si="3614"/>
        <v>39.1</v>
      </c>
      <c r="BB536" s="556">
        <f t="shared" si="3614"/>
        <v>38.5</v>
      </c>
      <c r="BC536" s="556">
        <f t="shared" si="3614"/>
        <v>38.5</v>
      </c>
      <c r="BD536" s="556">
        <f t="shared" si="3614"/>
        <v>38.5</v>
      </c>
      <c r="BE536" s="556">
        <f t="shared" si="3614"/>
        <v>38.5</v>
      </c>
      <c r="BF536" s="556">
        <f t="shared" si="3614"/>
        <v>37.9</v>
      </c>
      <c r="BG536" s="556">
        <f t="shared" si="3614"/>
        <v>37.9</v>
      </c>
      <c r="BH536" s="556">
        <f t="shared" si="3614"/>
        <v>37.9</v>
      </c>
      <c r="BI536" s="556">
        <f t="shared" si="3614"/>
        <v>37.9</v>
      </c>
      <c r="BJ536" s="556">
        <f t="shared" si="3614"/>
        <v>37.299999999999997</v>
      </c>
      <c r="BK536" s="556">
        <f t="shared" si="3614"/>
        <v>37.299999999999997</v>
      </c>
      <c r="BL536" s="556">
        <f t="shared" si="3614"/>
        <v>37.299999999999997</v>
      </c>
      <c r="BM536" s="556">
        <f t="shared" si="3614"/>
        <v>37.299999999999997</v>
      </c>
      <c r="BN536" s="556">
        <f t="shared" si="3614"/>
        <v>36.700000000000003</v>
      </c>
      <c r="BO536" s="556">
        <f t="shared" si="3614"/>
        <v>36.700000000000003</v>
      </c>
      <c r="BP536" s="556">
        <f t="shared" si="3614"/>
        <v>36.700000000000003</v>
      </c>
      <c r="BQ536" s="556">
        <f t="shared" si="3614"/>
        <v>36.700000000000003</v>
      </c>
      <c r="BR536" s="556">
        <f t="shared" si="3614"/>
        <v>36.1</v>
      </c>
      <c r="BS536" s="556">
        <f t="shared" si="3614"/>
        <v>36.1</v>
      </c>
      <c r="BT536" s="556">
        <f t="shared" si="3614"/>
        <v>36.1</v>
      </c>
      <c r="BU536" s="556">
        <f t="shared" ref="BU536:CO536" si="3615">ROUND(BU532*BU535,1)</f>
        <v>36.1</v>
      </c>
      <c r="BV536" s="556">
        <f t="shared" si="3615"/>
        <v>36.1</v>
      </c>
      <c r="BW536" s="556">
        <f t="shared" si="3615"/>
        <v>35.5</v>
      </c>
      <c r="BX536" s="556">
        <f t="shared" si="3615"/>
        <v>35.5</v>
      </c>
      <c r="BY536" s="556">
        <f t="shared" si="3615"/>
        <v>35.5</v>
      </c>
      <c r="BZ536" s="556">
        <f t="shared" si="3615"/>
        <v>35.5</v>
      </c>
      <c r="CA536" s="556">
        <f t="shared" si="3615"/>
        <v>35.5</v>
      </c>
      <c r="CB536" s="556">
        <f t="shared" si="3615"/>
        <v>35.5</v>
      </c>
      <c r="CC536" s="556">
        <f t="shared" si="3615"/>
        <v>34.9</v>
      </c>
      <c r="CD536" s="556">
        <f t="shared" si="3615"/>
        <v>34.9</v>
      </c>
      <c r="CE536" s="556">
        <f t="shared" si="3615"/>
        <v>34.9</v>
      </c>
      <c r="CF536" s="556">
        <f t="shared" si="3615"/>
        <v>34.9</v>
      </c>
      <c r="CG536" s="556">
        <f t="shared" si="3615"/>
        <v>34.9</v>
      </c>
      <c r="CH536" s="556">
        <f t="shared" si="3615"/>
        <v>34.9</v>
      </c>
      <c r="CI536" s="556">
        <f t="shared" si="3615"/>
        <v>34.299999999999997</v>
      </c>
      <c r="CJ536" s="556">
        <f t="shared" si="3615"/>
        <v>34.299999999999997</v>
      </c>
      <c r="CK536" s="556">
        <f t="shared" si="3615"/>
        <v>34.299999999999997</v>
      </c>
      <c r="CL536" s="556">
        <f t="shared" si="3615"/>
        <v>34.299999999999997</v>
      </c>
      <c r="CM536" s="556">
        <f t="shared" si="3615"/>
        <v>34.299999999999997</v>
      </c>
      <c r="CN536" s="556">
        <f t="shared" si="3615"/>
        <v>34.299999999999997</v>
      </c>
      <c r="CO536" s="556">
        <f t="shared" si="3615"/>
        <v>34.299999999999997</v>
      </c>
    </row>
    <row r="537" spans="2:93">
      <c r="B537" s="556" t="s">
        <v>1989</v>
      </c>
      <c r="C537" s="634" t="s">
        <v>2006</v>
      </c>
      <c r="D537" s="45" t="s">
        <v>156</v>
      </c>
      <c r="E537" s="639">
        <f>'DCF Forecast Parameters'!C191</f>
        <v>1162282.45</v>
      </c>
      <c r="H537" s="16">
        <f>E537</f>
        <v>1162282.45</v>
      </c>
      <c r="I537" s="17">
        <f>I525+I526+I528</f>
        <v>1168093.45</v>
      </c>
      <c r="J537" s="17">
        <f t="shared" ref="J537:BU537" si="3616">J525+J526+J528</f>
        <v>1173934.45</v>
      </c>
      <c r="K537" s="17">
        <f t="shared" si="3616"/>
        <v>1179804.45</v>
      </c>
      <c r="L537" s="17">
        <f t="shared" si="3616"/>
        <v>1185703.45</v>
      </c>
      <c r="M537" s="17">
        <f t="shared" si="3616"/>
        <v>1191632.45</v>
      </c>
      <c r="N537" s="17">
        <f t="shared" si="3616"/>
        <v>1197590.45</v>
      </c>
      <c r="O537" s="17">
        <f t="shared" si="3616"/>
        <v>1212560.45</v>
      </c>
      <c r="P537" s="17">
        <f t="shared" si="3616"/>
        <v>1227717.45</v>
      </c>
      <c r="Q537" s="17">
        <f t="shared" si="3616"/>
        <v>1243064.45</v>
      </c>
      <c r="R537" s="17">
        <f t="shared" si="3616"/>
        <v>1258602.45</v>
      </c>
      <c r="S537" s="17">
        <f t="shared" si="3616"/>
        <v>1274334.45</v>
      </c>
      <c r="T537" s="17">
        <f t="shared" si="3616"/>
        <v>1290263.45</v>
      </c>
      <c r="U537" s="17">
        <f t="shared" si="3616"/>
        <v>1306391.45</v>
      </c>
      <c r="V537" s="17">
        <f t="shared" si="3616"/>
        <v>1322721.45</v>
      </c>
      <c r="W537" s="17">
        <f t="shared" si="3616"/>
        <v>1339255.45</v>
      </c>
      <c r="X537" s="17">
        <f t="shared" si="3616"/>
        <v>1362692.45</v>
      </c>
      <c r="Y537" s="17">
        <f t="shared" si="3616"/>
        <v>1386539.45</v>
      </c>
      <c r="Z537" s="17">
        <f t="shared" si="3616"/>
        <v>1410804.45</v>
      </c>
      <c r="AA537" s="17">
        <f t="shared" si="3616"/>
        <v>1435493.45</v>
      </c>
      <c r="AB537" s="17">
        <f t="shared" si="3616"/>
        <v>1460614.45</v>
      </c>
      <c r="AC537" s="17">
        <f t="shared" si="3616"/>
        <v>1486174.45</v>
      </c>
      <c r="AD537" s="17">
        <f t="shared" si="3616"/>
        <v>1512182.45</v>
      </c>
      <c r="AE537" s="17">
        <f t="shared" si="3616"/>
        <v>1538646.45</v>
      </c>
      <c r="AF537" s="17">
        <f t="shared" si="3616"/>
        <v>1565572.45</v>
      </c>
      <c r="AG537" s="17">
        <f t="shared" si="3616"/>
        <v>1592969.45</v>
      </c>
      <c r="AH537" s="17">
        <f t="shared" si="3616"/>
        <v>1620846.45</v>
      </c>
      <c r="AI537" s="17">
        <f t="shared" si="3616"/>
        <v>1649211.45</v>
      </c>
      <c r="AJ537" s="17">
        <f t="shared" si="3616"/>
        <v>1678072.45</v>
      </c>
      <c r="AK537" s="17">
        <f t="shared" si="3616"/>
        <v>1707438.45</v>
      </c>
      <c r="AL537" s="17">
        <f t="shared" si="3616"/>
        <v>1737318.45</v>
      </c>
      <c r="AM537" s="17">
        <f t="shared" si="3616"/>
        <v>1767721.45</v>
      </c>
      <c r="AN537" s="17">
        <f t="shared" si="3616"/>
        <v>1798656.45</v>
      </c>
      <c r="AO537" s="17">
        <f t="shared" si="3616"/>
        <v>1830132.45</v>
      </c>
      <c r="AP537" s="17">
        <f t="shared" si="3616"/>
        <v>1862160.45</v>
      </c>
      <c r="AQ537" s="17">
        <f t="shared" si="3616"/>
        <v>1894748.45</v>
      </c>
      <c r="AR537" s="17">
        <f t="shared" si="3616"/>
        <v>1927906.45</v>
      </c>
      <c r="AS537" s="17">
        <f t="shared" si="3616"/>
        <v>1961644.45</v>
      </c>
      <c r="AT537" s="17">
        <f t="shared" si="3616"/>
        <v>1995973.45</v>
      </c>
      <c r="AU537" s="17">
        <f t="shared" si="3616"/>
        <v>2030902.45</v>
      </c>
      <c r="AV537" s="17">
        <f t="shared" si="3616"/>
        <v>2066443.45</v>
      </c>
      <c r="AW537" s="17">
        <f t="shared" si="3616"/>
        <v>2102606.4500000002</v>
      </c>
      <c r="AX537" s="17">
        <f t="shared" si="3616"/>
        <v>2139401.4500000002</v>
      </c>
      <c r="AY537" s="17">
        <f t="shared" si="3616"/>
        <v>2176840.4500000002</v>
      </c>
      <c r="AZ537" s="17">
        <f t="shared" si="3616"/>
        <v>2214935.4500000002</v>
      </c>
      <c r="BA537" s="17">
        <f t="shared" si="3616"/>
        <v>2253697.4500000002</v>
      </c>
      <c r="BB537" s="17">
        <f t="shared" si="3616"/>
        <v>2293137.4500000002</v>
      </c>
      <c r="BC537" s="17">
        <f t="shared" si="3616"/>
        <v>2333267.4500000002</v>
      </c>
      <c r="BD537" s="17">
        <f t="shared" si="3616"/>
        <v>2374099.4500000002</v>
      </c>
      <c r="BE537" s="17">
        <f t="shared" si="3616"/>
        <v>2415646.4500000002</v>
      </c>
      <c r="BF537" s="17">
        <f t="shared" si="3616"/>
        <v>2457920.4500000002</v>
      </c>
      <c r="BG537" s="17">
        <f t="shared" si="3616"/>
        <v>2500933.4500000002</v>
      </c>
      <c r="BH537" s="17">
        <f t="shared" si="3616"/>
        <v>2544700.4500000002</v>
      </c>
      <c r="BI537" s="17">
        <f t="shared" si="3616"/>
        <v>2589232.4500000002</v>
      </c>
      <c r="BJ537" s="17">
        <f t="shared" si="3616"/>
        <v>2634544.4500000002</v>
      </c>
      <c r="BK537" s="17">
        <f t="shared" si="3616"/>
        <v>2680649.4500000002</v>
      </c>
      <c r="BL537" s="17">
        <f t="shared" si="3616"/>
        <v>2727560.45</v>
      </c>
      <c r="BM537" s="17">
        <f t="shared" si="3616"/>
        <v>2775292.45</v>
      </c>
      <c r="BN537" s="17">
        <f t="shared" si="3616"/>
        <v>2823860.45</v>
      </c>
      <c r="BO537" s="17">
        <f t="shared" si="3616"/>
        <v>2873277.45</v>
      </c>
      <c r="BP537" s="17">
        <f t="shared" si="3616"/>
        <v>2923560.45</v>
      </c>
      <c r="BQ537" s="17">
        <f t="shared" si="3616"/>
        <v>2974722.45</v>
      </c>
      <c r="BR537" s="17">
        <f t="shared" si="3616"/>
        <v>3026779.45</v>
      </c>
      <c r="BS537" s="17">
        <f t="shared" si="3616"/>
        <v>3079748.45</v>
      </c>
      <c r="BT537" s="17">
        <f t="shared" si="3616"/>
        <v>3133644.45</v>
      </c>
      <c r="BU537" s="17">
        <f t="shared" si="3616"/>
        <v>3188483.45</v>
      </c>
      <c r="BV537" s="17">
        <f t="shared" ref="BV537:CO537" si="3617">BV525+BV526+BV528</f>
        <v>3244282.45</v>
      </c>
      <c r="BW537" s="17">
        <f t="shared" si="3617"/>
        <v>3301057.45</v>
      </c>
      <c r="BX537" s="17">
        <f t="shared" si="3617"/>
        <v>3358825.45</v>
      </c>
      <c r="BY537" s="17">
        <f t="shared" si="3617"/>
        <v>3417605.45</v>
      </c>
      <c r="BZ537" s="17">
        <f t="shared" si="3617"/>
        <v>3477413.45</v>
      </c>
      <c r="CA537" s="17">
        <f t="shared" si="3617"/>
        <v>3538267.45</v>
      </c>
      <c r="CB537" s="17">
        <f t="shared" si="3617"/>
        <v>3600186.45</v>
      </c>
      <c r="CC537" s="17">
        <f t="shared" si="3617"/>
        <v>3663190.45</v>
      </c>
      <c r="CD537" s="17">
        <f t="shared" si="3617"/>
        <v>3727296.45</v>
      </c>
      <c r="CE537" s="17">
        <f t="shared" si="3617"/>
        <v>3792524.45</v>
      </c>
      <c r="CF537" s="17">
        <f t="shared" si="3617"/>
        <v>3858893.45</v>
      </c>
      <c r="CG537" s="17">
        <f t="shared" si="3617"/>
        <v>3926424.45</v>
      </c>
      <c r="CH537" s="17">
        <f t="shared" si="3617"/>
        <v>3995136.45</v>
      </c>
      <c r="CI537" s="17">
        <f t="shared" si="3617"/>
        <v>4065051.45</v>
      </c>
      <c r="CJ537" s="17">
        <f t="shared" si="3617"/>
        <v>4136189.45</v>
      </c>
      <c r="CK537" s="17">
        <f t="shared" si="3617"/>
        <v>4208573.45</v>
      </c>
      <c r="CL537" s="17">
        <f t="shared" si="3617"/>
        <v>4282223.45</v>
      </c>
      <c r="CM537" s="17">
        <f t="shared" si="3617"/>
        <v>4357161.45</v>
      </c>
      <c r="CN537" s="17">
        <f t="shared" si="3617"/>
        <v>4433411.45</v>
      </c>
      <c r="CO537" s="17">
        <f t="shared" si="3617"/>
        <v>4510995.45</v>
      </c>
    </row>
    <row r="538" spans="2:93">
      <c r="B538" s="556"/>
      <c r="C538" s="634"/>
      <c r="D538" s="634"/>
      <c r="H538" s="556"/>
      <c r="I538" s="556"/>
      <c r="J538" s="556"/>
      <c r="K538" s="556"/>
      <c r="L538" s="556"/>
      <c r="AK538" s="556"/>
      <c r="AL538" s="556"/>
      <c r="AM538" s="556"/>
      <c r="AN538" s="556"/>
      <c r="AO538" s="556"/>
      <c r="AP538" s="556"/>
      <c r="AQ538" s="556"/>
      <c r="AR538" s="556"/>
      <c r="AS538" s="556"/>
      <c r="AT538" s="556"/>
      <c r="AU538" s="556"/>
      <c r="AV538" s="556"/>
      <c r="AW538" s="556"/>
      <c r="AX538" s="556"/>
      <c r="AY538" s="556"/>
      <c r="AZ538" s="556"/>
      <c r="BA538" s="556"/>
      <c r="BB538" s="556"/>
      <c r="BC538" s="556"/>
      <c r="BD538" s="556"/>
      <c r="BE538" s="556"/>
      <c r="BF538" s="556"/>
      <c r="BG538" s="556"/>
      <c r="BH538" s="556"/>
      <c r="BI538" s="556"/>
      <c r="BJ538" s="556"/>
      <c r="BK538" s="556"/>
      <c r="BL538" s="556"/>
      <c r="BM538" s="556"/>
      <c r="BN538" s="556"/>
      <c r="BO538" s="556"/>
      <c r="BP538" s="556"/>
      <c r="BQ538" s="556"/>
      <c r="BR538" s="556"/>
      <c r="BS538" s="556"/>
      <c r="BT538" s="556"/>
      <c r="BU538" s="556"/>
      <c r="BV538" s="556"/>
      <c r="BW538" s="556"/>
      <c r="BX538" s="556"/>
      <c r="BY538" s="556"/>
      <c r="BZ538" s="556"/>
      <c r="CA538" s="556"/>
      <c r="CB538" s="556"/>
      <c r="CC538" s="556"/>
      <c r="CD538" s="556"/>
      <c r="CE538" s="556"/>
      <c r="CF538" s="556"/>
      <c r="CG538" s="556"/>
      <c r="CH538" s="556"/>
      <c r="CI538" s="556"/>
      <c r="CJ538" s="556"/>
      <c r="CK538" s="556"/>
      <c r="CL538" s="556"/>
      <c r="CM538" s="556"/>
      <c r="CN538" s="556"/>
      <c r="CO538" s="556"/>
    </row>
    <row r="539" spans="2:93">
      <c r="B539" s="46" t="s">
        <v>1990</v>
      </c>
      <c r="C539" s="634"/>
      <c r="D539" s="634"/>
      <c r="H539" s="556"/>
      <c r="I539" s="556"/>
      <c r="J539" s="556"/>
      <c r="K539" s="556"/>
      <c r="L539" s="556"/>
      <c r="AK539" s="556"/>
      <c r="AL539" s="556"/>
      <c r="AM539" s="556"/>
      <c r="AN539" s="556"/>
      <c r="AO539" s="556"/>
      <c r="AP539" s="556"/>
      <c r="AQ539" s="556"/>
      <c r="AR539" s="556"/>
      <c r="AS539" s="556"/>
      <c r="AT539" s="556"/>
      <c r="AU539" s="556"/>
      <c r="AV539" s="556"/>
      <c r="AW539" s="556"/>
      <c r="AX539" s="556"/>
      <c r="AY539" s="556"/>
      <c r="AZ539" s="556"/>
      <c r="BA539" s="556"/>
      <c r="BB539" s="556"/>
      <c r="BC539" s="556"/>
      <c r="BD539" s="556"/>
      <c r="BE539" s="556"/>
      <c r="BF539" s="556"/>
      <c r="BG539" s="556"/>
      <c r="BH539" s="556"/>
      <c r="BI539" s="556"/>
      <c r="BJ539" s="556"/>
      <c r="BK539" s="556"/>
      <c r="BL539" s="556"/>
      <c r="BM539" s="556"/>
      <c r="BN539" s="556"/>
      <c r="BO539" s="556"/>
      <c r="BP539" s="556"/>
      <c r="BQ539" s="556"/>
      <c r="BR539" s="556"/>
      <c r="BS539" s="556"/>
      <c r="BT539" s="556"/>
      <c r="BU539" s="556"/>
      <c r="BV539" s="556"/>
      <c r="BW539" s="556"/>
      <c r="BX539" s="556"/>
      <c r="BY539" s="556"/>
      <c r="BZ539" s="556"/>
      <c r="CA539" s="556"/>
      <c r="CB539" s="556"/>
      <c r="CC539" s="556"/>
      <c r="CD539" s="556"/>
      <c r="CE539" s="556"/>
      <c r="CF539" s="556"/>
      <c r="CG539" s="556"/>
      <c r="CH539" s="556"/>
      <c r="CI539" s="556"/>
      <c r="CJ539" s="556"/>
      <c r="CK539" s="556"/>
      <c r="CL539" s="556"/>
      <c r="CM539" s="556"/>
      <c r="CN539" s="556"/>
      <c r="CO539" s="556"/>
    </row>
    <row r="540" spans="2:93">
      <c r="B540" s="556" t="s">
        <v>1986</v>
      </c>
      <c r="C540" s="634" t="s">
        <v>2005</v>
      </c>
      <c r="D540" s="634"/>
      <c r="H540" s="17"/>
      <c r="I540" s="17">
        <f>H545</f>
        <v>0</v>
      </c>
      <c r="J540" s="17">
        <f t="shared" ref="J540" si="3618">I545</f>
        <v>-17834.349999999999</v>
      </c>
      <c r="K540" s="17">
        <f t="shared" ref="K540" si="3619">J545</f>
        <v>-35992.6</v>
      </c>
      <c r="L540" s="17">
        <f t="shared" ref="L540" si="3620">K545</f>
        <v>-54123.56</v>
      </c>
      <c r="M540" s="17">
        <f t="shared" ref="M540" si="3621">L545</f>
        <v>-72226.58</v>
      </c>
      <c r="N540" s="17">
        <f t="shared" ref="N540" si="3622">M545</f>
        <v>-90420.87</v>
      </c>
      <c r="O540" s="17">
        <f t="shared" ref="O540" si="3623">N545</f>
        <v>-108586.48999999999</v>
      </c>
      <c r="P540" s="17">
        <f t="shared" ref="P540" si="3624">O545</f>
        <v>-126922.32999999999</v>
      </c>
      <c r="Q540" s="17">
        <f t="shared" ref="Q540" si="3625">P545</f>
        <v>-145487.78999999998</v>
      </c>
      <c r="R540" s="17">
        <f t="shared" ref="R540" si="3626">Q545</f>
        <v>-164161.66999999998</v>
      </c>
      <c r="S540" s="17">
        <f t="shared" ref="S540" si="3627">R545</f>
        <v>-183068.33999999997</v>
      </c>
      <c r="T540" s="17">
        <f t="shared" ref="T540" si="3628">S545</f>
        <v>-201831.23999999996</v>
      </c>
      <c r="U540" s="17">
        <f t="shared" ref="U540" si="3629">T545</f>
        <v>-220829.00999999995</v>
      </c>
      <c r="V540" s="17">
        <f t="shared" ref="V540" si="3630">U545</f>
        <v>-239934.23999999996</v>
      </c>
      <c r="W540" s="17">
        <f t="shared" ref="W540" si="3631">V545</f>
        <v>-259278.61</v>
      </c>
      <c r="X540" s="17">
        <f t="shared" ref="X540" si="3632">W545</f>
        <v>-278598.40999999997</v>
      </c>
      <c r="Y540" s="17">
        <f t="shared" ref="Y540" si="3633">X545</f>
        <v>-298216.96999999997</v>
      </c>
      <c r="Z540" s="17">
        <f t="shared" ref="Z540" si="3634">Y545</f>
        <v>-318040.98</v>
      </c>
      <c r="AA540" s="17">
        <f t="shared" ref="AA540" si="3635">Z545</f>
        <v>-337932.79999999999</v>
      </c>
      <c r="AB540" s="17">
        <f t="shared" ref="AB540" si="3636">AA545</f>
        <v>-358314.7</v>
      </c>
      <c r="AC540" s="17">
        <f t="shared" ref="AC540" si="3637">AB545</f>
        <v>-378618.59</v>
      </c>
      <c r="AD540" s="17">
        <f t="shared" ref="AD540" si="3638">AC545</f>
        <v>-399277.60000000003</v>
      </c>
      <c r="AE540" s="17">
        <f t="shared" ref="AE540" si="3639">AD545</f>
        <v>-419999.21</v>
      </c>
      <c r="AF540" s="17">
        <f t="shared" ref="AF540" si="3640">AE545</f>
        <v>-441236.01</v>
      </c>
      <c r="AG540" s="17">
        <f t="shared" ref="AG540" si="3641">AF545</f>
        <v>-462533.18</v>
      </c>
      <c r="AH540" s="17">
        <f t="shared" ref="AH540" si="3642">AG545</f>
        <v>-484203.37</v>
      </c>
      <c r="AI540" s="17">
        <f t="shared" ref="AI540" si="3643">AH545</f>
        <v>-505931.9</v>
      </c>
      <c r="AJ540" s="17">
        <f t="shared" ref="AJ540" si="3644">AI545</f>
        <v>-527713.36</v>
      </c>
      <c r="AK540" s="17">
        <f t="shared" ref="AK540" si="3645">AJ545</f>
        <v>-550042.27</v>
      </c>
      <c r="AL540" s="17">
        <f t="shared" ref="AL540" si="3646">AK545</f>
        <v>-572423.53</v>
      </c>
      <c r="AM540" s="17">
        <f t="shared" ref="AM540" si="3647">AL545</f>
        <v>-595368.11</v>
      </c>
      <c r="AN540" s="17">
        <f t="shared" ref="AN540" si="3648">AM545</f>
        <v>-618364.42000000004</v>
      </c>
      <c r="AO540" s="17">
        <f t="shared" ref="AO540" si="3649">AN545</f>
        <v>-641763.17000000004</v>
      </c>
      <c r="AP540" s="17">
        <f t="shared" ref="AP540" si="3650">AO545</f>
        <v>-665389.28</v>
      </c>
      <c r="AQ540" s="17">
        <f t="shared" ref="AQ540" si="3651">AP545</f>
        <v>-689060.32000000007</v>
      </c>
      <c r="AR540" s="17">
        <f t="shared" ref="AR540" si="3652">AQ545</f>
        <v>-713333.52</v>
      </c>
      <c r="AS540" s="17">
        <f t="shared" ref="AS540" si="3653">AR545</f>
        <v>-737648.70000000007</v>
      </c>
      <c r="AT540" s="17">
        <f t="shared" ref="AT540" si="3654">AS545</f>
        <v>-762194.81</v>
      </c>
      <c r="AU540" s="17">
        <f t="shared" ref="AU540" si="3655">AT545</f>
        <v>-787368.71000000008</v>
      </c>
      <c r="AV540" s="17">
        <f t="shared" ref="AV540" si="3656">AU545</f>
        <v>-812580.28</v>
      </c>
      <c r="AW540" s="17">
        <f t="shared" ref="AW540" si="3657">AV545</f>
        <v>-838028.51</v>
      </c>
      <c r="AX540" s="17">
        <f t="shared" ref="AX540" si="3658">AW545</f>
        <v>-864130.38</v>
      </c>
      <c r="AY540" s="17">
        <f t="shared" ref="AY540" si="3659">AX545</f>
        <v>-890264.24</v>
      </c>
      <c r="AZ540" s="17">
        <f t="shared" ref="AZ540" si="3660">AY545</f>
        <v>-916639.62</v>
      </c>
      <c r="BA540" s="17">
        <f t="shared" ref="BA540" si="3661">AZ545</f>
        <v>-943696.76</v>
      </c>
      <c r="BB540" s="17">
        <f t="shared" ref="BB540" si="3662">BA545</f>
        <v>-971004.21</v>
      </c>
      <c r="BC540" s="17">
        <f t="shared" ref="BC540" si="3663">BB545</f>
        <v>-998562.1</v>
      </c>
      <c r="BD540" s="17">
        <f t="shared" ref="BD540" si="3664">BC545</f>
        <v>-1026833.1799999999</v>
      </c>
      <c r="BE540" s="17">
        <f t="shared" ref="BE540" si="3665">BD545</f>
        <v>-1055128.5899999999</v>
      </c>
      <c r="BF540" s="17">
        <f t="shared" ref="BF540" si="3666">BE545</f>
        <v>-1083679.7599999998</v>
      </c>
      <c r="BG540" s="17">
        <f t="shared" ref="BG540" si="3667">BF545</f>
        <v>-1112486.7599999998</v>
      </c>
      <c r="BH540" s="17">
        <f t="shared" ref="BH540" si="3668">BG545</f>
        <v>-1142045.5099999998</v>
      </c>
      <c r="BI540" s="17">
        <f t="shared" ref="BI540" si="3669">BH545</f>
        <v>-1171869.7899999998</v>
      </c>
      <c r="BJ540" s="17">
        <f t="shared" ref="BJ540" si="3670">BI545</f>
        <v>-1201958.7099999997</v>
      </c>
      <c r="BK540" s="17">
        <f t="shared" ref="BK540" si="3671">BJ545</f>
        <v>-1232313.3399999996</v>
      </c>
      <c r="BL540" s="17">
        <f t="shared" ref="BL540" si="3672">BK545</f>
        <v>-1263730.9799999995</v>
      </c>
      <c r="BM540" s="17">
        <f t="shared" ref="BM540" si="3673">BL545</f>
        <v>-1295427.2699999996</v>
      </c>
      <c r="BN540" s="17">
        <f t="shared" ref="BN540" si="3674">BM545</f>
        <v>-1327403.3799999997</v>
      </c>
      <c r="BO540" s="17">
        <f t="shared" ref="BO540" si="3675">BN545</f>
        <v>-1359659.4499999997</v>
      </c>
      <c r="BP540" s="17">
        <f t="shared" ref="BP540" si="3676">BO545</f>
        <v>-1392764.2699999998</v>
      </c>
      <c r="BQ540" s="17">
        <f t="shared" ref="BQ540" si="3677">BP545</f>
        <v>-1426159.14</v>
      </c>
      <c r="BR540" s="17">
        <f t="shared" ref="BR540" si="3678">BQ545</f>
        <v>-1460138.1199999999</v>
      </c>
      <c r="BS540" s="17">
        <f t="shared" ref="BS540" si="3679">BR545</f>
        <v>-1494411.5599999998</v>
      </c>
      <c r="BT540" s="17">
        <f t="shared" ref="BT540" si="3680">BS545</f>
        <v>-1529590.2599999998</v>
      </c>
      <c r="BU540" s="17">
        <f t="shared" ref="BU540" si="3681">BT545</f>
        <v>-1565074.3399999999</v>
      </c>
      <c r="BV540" s="17">
        <f t="shared" ref="BV540" si="3682">BU545</f>
        <v>-1601179.13</v>
      </c>
      <c r="BW540" s="17">
        <f t="shared" ref="BW540" si="3683">BV545</f>
        <v>-1637594.21</v>
      </c>
      <c r="BX540" s="17">
        <f t="shared" ref="BX540" si="3684">BW545</f>
        <v>-1674318.79</v>
      </c>
      <c r="BY540" s="17">
        <f t="shared" ref="BY540" si="3685">BX545</f>
        <v>-1712351.98</v>
      </c>
      <c r="BZ540" s="17">
        <f t="shared" ref="BZ540" si="3686">BY545</f>
        <v>-1750712.35</v>
      </c>
      <c r="CA540" s="17">
        <f t="shared" ref="CA540" si="3687">BZ545</f>
        <v>-1789399.23</v>
      </c>
      <c r="CB540" s="17">
        <f t="shared" ref="CB540" si="3688">CA545</f>
        <v>-1828762.64</v>
      </c>
      <c r="CC540" s="17">
        <f t="shared" ref="CC540" si="3689">CB545</f>
        <v>-1868458.13</v>
      </c>
      <c r="CD540" s="17">
        <f t="shared" ref="CD540" si="3690">CC545</f>
        <v>-1908485.92</v>
      </c>
      <c r="CE540" s="17">
        <f t="shared" ref="CE540" si="3691">CD545</f>
        <v>-1949952.76</v>
      </c>
      <c r="CF540" s="17">
        <f t="shared" ref="CF540" si="3692">CE545</f>
        <v>-1992145.53</v>
      </c>
      <c r="CG540" s="17">
        <f t="shared" ref="CG540" si="3693">CF545</f>
        <v>-2034694.17</v>
      </c>
      <c r="CH540" s="17">
        <f t="shared" ref="CH540" si="3694">CG545</f>
        <v>-2077598.0699999998</v>
      </c>
      <c r="CI540" s="17">
        <f t="shared" ref="CI540" si="3695">CH545</f>
        <v>-2121252.61</v>
      </c>
      <c r="CJ540" s="17">
        <f t="shared" ref="CJ540" si="3696">CI545</f>
        <v>-2165267.8699999996</v>
      </c>
      <c r="CK540" s="17">
        <f t="shared" ref="CK540" si="3697">CJ545</f>
        <v>-2210873.3099999996</v>
      </c>
      <c r="CL540" s="17">
        <f t="shared" ref="CL540" si="3698">CK545</f>
        <v>-2257277.6999999997</v>
      </c>
      <c r="CM540" s="17">
        <f t="shared" ref="CM540" si="3699">CL545</f>
        <v>-2304069.5799999996</v>
      </c>
      <c r="CN540" s="17">
        <f t="shared" ref="CN540" si="3700">CM545</f>
        <v>-2351679.4299999997</v>
      </c>
      <c r="CO540" s="17">
        <f t="shared" ref="CO540" si="3701">CN545</f>
        <v>-2399683.2699999996</v>
      </c>
    </row>
    <row r="541" spans="2:93">
      <c r="B541" s="556" t="s">
        <v>1990</v>
      </c>
      <c r="C541" s="634" t="s">
        <v>2005</v>
      </c>
      <c r="D541" s="634"/>
      <c r="H541" s="17"/>
      <c r="I541" s="17">
        <f>ROUND(I543*(I525+I537)/2,2)</f>
        <v>-20740.349999999999</v>
      </c>
      <c r="J541" s="17">
        <f t="shared" ref="J541:BU541" si="3702">ROUND(J543*(J525+J537)/2,2)</f>
        <v>-21078.25</v>
      </c>
      <c r="K541" s="17">
        <f t="shared" si="3702"/>
        <v>-21065.96</v>
      </c>
      <c r="L541" s="17">
        <f t="shared" si="3702"/>
        <v>-21053.02</v>
      </c>
      <c r="M541" s="17">
        <f t="shared" si="3702"/>
        <v>-21158.29</v>
      </c>
      <c r="N541" s="17">
        <f t="shared" si="3702"/>
        <v>-21144.62</v>
      </c>
      <c r="O541" s="17">
        <f t="shared" si="3702"/>
        <v>-21329.84</v>
      </c>
      <c r="P541" s="17">
        <f t="shared" si="3702"/>
        <v>-21596.46</v>
      </c>
      <c r="Q541" s="17">
        <f t="shared" si="3702"/>
        <v>-21742.880000000001</v>
      </c>
      <c r="R541" s="17">
        <f t="shared" si="3702"/>
        <v>-22014.67</v>
      </c>
      <c r="S541" s="17">
        <f t="shared" si="3702"/>
        <v>-21909.9</v>
      </c>
      <c r="T541" s="17">
        <f t="shared" si="3702"/>
        <v>-22183.77</v>
      </c>
      <c r="U541" s="17">
        <f t="shared" si="3702"/>
        <v>-22331.23</v>
      </c>
      <c r="V541" s="17">
        <f t="shared" si="3702"/>
        <v>-22610.37</v>
      </c>
      <c r="W541" s="17">
        <f t="shared" si="3702"/>
        <v>-22626.799999999999</v>
      </c>
      <c r="X541" s="17">
        <f t="shared" si="3702"/>
        <v>-22966.560000000001</v>
      </c>
      <c r="Y541" s="17">
        <f t="shared" si="3702"/>
        <v>-23231.01</v>
      </c>
      <c r="Z541" s="17">
        <f t="shared" si="3702"/>
        <v>-23357.82</v>
      </c>
      <c r="AA541" s="17">
        <f t="shared" si="3702"/>
        <v>-23908.9</v>
      </c>
      <c r="AB541" s="17">
        <f t="shared" si="3702"/>
        <v>-23892.89</v>
      </c>
      <c r="AC541" s="17">
        <f t="shared" si="3702"/>
        <v>-24311.01</v>
      </c>
      <c r="AD541" s="17">
        <f t="shared" si="3702"/>
        <v>-24436.61</v>
      </c>
      <c r="AE541" s="17">
        <f t="shared" si="3702"/>
        <v>-25016.799999999999</v>
      </c>
      <c r="AF541" s="17">
        <f t="shared" si="3702"/>
        <v>-25144.17</v>
      </c>
      <c r="AG541" s="17">
        <f t="shared" si="3702"/>
        <v>-25584.19</v>
      </c>
      <c r="AH541" s="17">
        <f t="shared" si="3702"/>
        <v>-25710.53</v>
      </c>
      <c r="AI541" s="17">
        <f t="shared" si="3702"/>
        <v>-25833.46</v>
      </c>
      <c r="AJ541" s="17">
        <f t="shared" si="3702"/>
        <v>-26451.91</v>
      </c>
      <c r="AK541" s="17">
        <f t="shared" si="3702"/>
        <v>-26576.26</v>
      </c>
      <c r="AL541" s="17">
        <f t="shared" si="3702"/>
        <v>-27213.58</v>
      </c>
      <c r="AM541" s="17">
        <f t="shared" si="3702"/>
        <v>-27339.31</v>
      </c>
      <c r="AN541" s="17">
        <f t="shared" si="3702"/>
        <v>-27817.75</v>
      </c>
      <c r="AO541" s="17">
        <f t="shared" si="3702"/>
        <v>-28123.11</v>
      </c>
      <c r="AP541" s="17">
        <f t="shared" si="3702"/>
        <v>-28246.04</v>
      </c>
      <c r="AQ541" s="17">
        <f t="shared" si="3702"/>
        <v>-28928.2</v>
      </c>
      <c r="AR541" s="17">
        <f t="shared" si="3702"/>
        <v>-29052.18</v>
      </c>
      <c r="AS541" s="17">
        <f t="shared" si="3702"/>
        <v>-29366.11</v>
      </c>
      <c r="AT541" s="17">
        <f t="shared" si="3702"/>
        <v>-30077.9</v>
      </c>
      <c r="AU541" s="17">
        <f t="shared" si="3702"/>
        <v>-30201.57</v>
      </c>
      <c r="AV541" s="17">
        <f t="shared" si="3702"/>
        <v>-30525.23</v>
      </c>
      <c r="AW541" s="17">
        <f t="shared" si="3702"/>
        <v>-31267.87</v>
      </c>
      <c r="AX541" s="17">
        <f t="shared" si="3702"/>
        <v>-31390.86</v>
      </c>
      <c r="AY541" s="17">
        <f t="shared" si="3702"/>
        <v>-31724.38</v>
      </c>
      <c r="AZ541" s="17">
        <f t="shared" si="3702"/>
        <v>-32499.14</v>
      </c>
      <c r="BA541" s="17">
        <f t="shared" si="3702"/>
        <v>-32844.449999999997</v>
      </c>
      <c r="BB541" s="17">
        <f t="shared" si="3702"/>
        <v>-33191.89</v>
      </c>
      <c r="BC541" s="17">
        <f t="shared" si="3702"/>
        <v>-34004.080000000002</v>
      </c>
      <c r="BD541" s="17">
        <f t="shared" si="3702"/>
        <v>-34128.410000000003</v>
      </c>
      <c r="BE541" s="17">
        <f t="shared" si="3702"/>
        <v>-34486.17</v>
      </c>
      <c r="BF541" s="17">
        <f t="shared" si="3702"/>
        <v>-34846</v>
      </c>
      <c r="BG541" s="17">
        <f t="shared" si="3702"/>
        <v>-35703.75</v>
      </c>
      <c r="BH541" s="17">
        <f t="shared" si="3702"/>
        <v>-36076.28</v>
      </c>
      <c r="BI541" s="17">
        <f t="shared" si="3702"/>
        <v>-36450.92</v>
      </c>
      <c r="BJ541" s="17">
        <f t="shared" si="3702"/>
        <v>-36827.629999999997</v>
      </c>
      <c r="BK541" s="17">
        <f t="shared" si="3702"/>
        <v>-38003.64</v>
      </c>
      <c r="BL541" s="17">
        <f t="shared" si="3702"/>
        <v>-38398.29</v>
      </c>
      <c r="BM541" s="17">
        <f t="shared" si="3702"/>
        <v>-38795.11</v>
      </c>
      <c r="BN541" s="17">
        <f t="shared" si="3702"/>
        <v>-39194.07</v>
      </c>
      <c r="BO541" s="17">
        <f t="shared" si="3702"/>
        <v>-40164.82</v>
      </c>
      <c r="BP541" s="17">
        <f t="shared" si="3702"/>
        <v>-40577.870000000003</v>
      </c>
      <c r="BQ541" s="17">
        <f t="shared" si="3702"/>
        <v>-41287.980000000003</v>
      </c>
      <c r="BR541" s="17">
        <f t="shared" si="3702"/>
        <v>-41710.44</v>
      </c>
      <c r="BS541" s="17">
        <f t="shared" si="3702"/>
        <v>-42745.7</v>
      </c>
      <c r="BT541" s="17">
        <f t="shared" si="3702"/>
        <v>-43183.08</v>
      </c>
      <c r="BU541" s="17">
        <f t="shared" si="3702"/>
        <v>-43938.79</v>
      </c>
      <c r="BV541" s="17">
        <f t="shared" ref="BV541:CO541" si="3703">ROUND(BV543*(BV525+BV537)/2,2)</f>
        <v>-44386.080000000002</v>
      </c>
      <c r="BW541" s="17">
        <f t="shared" si="3703"/>
        <v>-44835.58</v>
      </c>
      <c r="BX541" s="17">
        <f t="shared" si="3703"/>
        <v>-46286.19</v>
      </c>
      <c r="BY541" s="17">
        <f t="shared" si="3703"/>
        <v>-46757.37</v>
      </c>
      <c r="BZ541" s="17">
        <f t="shared" si="3703"/>
        <v>-47230.879999999997</v>
      </c>
      <c r="CA541" s="17">
        <f t="shared" si="3703"/>
        <v>-48057.41</v>
      </c>
      <c r="CB541" s="17">
        <f t="shared" si="3703"/>
        <v>-48541.49</v>
      </c>
      <c r="CC541" s="17">
        <f t="shared" si="3703"/>
        <v>-49027.79</v>
      </c>
      <c r="CD541" s="17">
        <f t="shared" si="3703"/>
        <v>-50624.84</v>
      </c>
      <c r="CE541" s="17">
        <f t="shared" si="3703"/>
        <v>-51510.77</v>
      </c>
      <c r="CF541" s="17">
        <f t="shared" si="3703"/>
        <v>-52029.64</v>
      </c>
      <c r="CG541" s="17">
        <f t="shared" si="3703"/>
        <v>-52550.9</v>
      </c>
      <c r="CH541" s="17">
        <f t="shared" si="3703"/>
        <v>-53470.54</v>
      </c>
      <c r="CI541" s="17">
        <f t="shared" si="3703"/>
        <v>-54003.26</v>
      </c>
      <c r="CJ541" s="17">
        <f t="shared" si="3703"/>
        <v>-55768.44</v>
      </c>
      <c r="CK541" s="17">
        <f t="shared" si="3703"/>
        <v>-56744.39</v>
      </c>
      <c r="CL541" s="17">
        <f t="shared" si="3703"/>
        <v>-57312.88</v>
      </c>
      <c r="CM541" s="17">
        <f t="shared" si="3703"/>
        <v>-58315.85</v>
      </c>
      <c r="CN541" s="17">
        <f t="shared" si="3703"/>
        <v>-58896.84</v>
      </c>
      <c r="CO541" s="17">
        <f t="shared" si="3703"/>
        <v>-59927.53</v>
      </c>
    </row>
    <row r="542" spans="2:93">
      <c r="B542" s="556" t="s">
        <v>1943</v>
      </c>
      <c r="C542" s="634" t="s">
        <v>2005</v>
      </c>
      <c r="D542" s="634"/>
      <c r="H542" s="556">
        <f>H536</f>
        <v>56.2</v>
      </c>
      <c r="I542" s="556">
        <f>I536</f>
        <v>54.8</v>
      </c>
      <c r="J542" s="556">
        <f t="shared" ref="J542:BU542" si="3704">J536</f>
        <v>54.2</v>
      </c>
      <c r="K542" s="556">
        <f t="shared" si="3704"/>
        <v>53.5</v>
      </c>
      <c r="L542" s="556">
        <f t="shared" si="3704"/>
        <v>52.8</v>
      </c>
      <c r="M542" s="556">
        <f t="shared" si="3704"/>
        <v>52.1</v>
      </c>
      <c r="N542" s="556">
        <f t="shared" si="3704"/>
        <v>51.4</v>
      </c>
      <c r="O542" s="556">
        <f t="shared" si="3704"/>
        <v>50.7</v>
      </c>
      <c r="P542" s="556">
        <f t="shared" si="3704"/>
        <v>50.1</v>
      </c>
      <c r="Q542" s="556">
        <f t="shared" si="3704"/>
        <v>49.4</v>
      </c>
      <c r="R542" s="556">
        <f t="shared" si="3704"/>
        <v>49.4</v>
      </c>
      <c r="S542" s="556">
        <f t="shared" si="3704"/>
        <v>48.7</v>
      </c>
      <c r="T542" s="556">
        <f t="shared" si="3704"/>
        <v>48.1</v>
      </c>
      <c r="U542" s="556">
        <f t="shared" si="3704"/>
        <v>47.4</v>
      </c>
      <c r="V542" s="556">
        <f t="shared" si="3704"/>
        <v>47.4</v>
      </c>
      <c r="W542" s="556">
        <f t="shared" si="3704"/>
        <v>46.7</v>
      </c>
      <c r="X542" s="556">
        <f t="shared" si="3704"/>
        <v>46.1</v>
      </c>
      <c r="Y542" s="556">
        <f t="shared" si="3704"/>
        <v>46.1</v>
      </c>
      <c r="Z542" s="556">
        <f t="shared" si="3704"/>
        <v>45.4</v>
      </c>
      <c r="AA542" s="556">
        <f t="shared" si="3704"/>
        <v>45.4</v>
      </c>
      <c r="AB542" s="556">
        <f t="shared" si="3704"/>
        <v>44.8</v>
      </c>
      <c r="AC542" s="556">
        <f t="shared" si="3704"/>
        <v>44.8</v>
      </c>
      <c r="AD542" s="556">
        <f t="shared" si="3704"/>
        <v>44.1</v>
      </c>
      <c r="AE542" s="556">
        <f t="shared" si="3704"/>
        <v>44.1</v>
      </c>
      <c r="AF542" s="556">
        <f t="shared" si="3704"/>
        <v>43.5</v>
      </c>
      <c r="AG542" s="556">
        <f t="shared" si="3704"/>
        <v>43.5</v>
      </c>
      <c r="AH542" s="556">
        <f t="shared" si="3704"/>
        <v>43.5</v>
      </c>
      <c r="AI542" s="556">
        <f t="shared" si="3704"/>
        <v>42.9</v>
      </c>
      <c r="AJ542" s="556">
        <f t="shared" si="3704"/>
        <v>42.9</v>
      </c>
      <c r="AK542" s="556">
        <f t="shared" si="3704"/>
        <v>42.2</v>
      </c>
      <c r="AL542" s="556">
        <f t="shared" si="3704"/>
        <v>42.2</v>
      </c>
      <c r="AM542" s="556">
        <f t="shared" si="3704"/>
        <v>41.6</v>
      </c>
      <c r="AN542" s="556">
        <f t="shared" si="3704"/>
        <v>41.6</v>
      </c>
      <c r="AO542" s="556">
        <f t="shared" si="3704"/>
        <v>41.6</v>
      </c>
      <c r="AP542" s="556">
        <f t="shared" si="3704"/>
        <v>41</v>
      </c>
      <c r="AQ542" s="556">
        <f t="shared" si="3704"/>
        <v>41</v>
      </c>
      <c r="AR542" s="556">
        <f t="shared" si="3704"/>
        <v>41</v>
      </c>
      <c r="AS542" s="556">
        <f t="shared" si="3704"/>
        <v>40.299999999999997</v>
      </c>
      <c r="AT542" s="556">
        <f t="shared" si="3704"/>
        <v>40.299999999999997</v>
      </c>
      <c r="AU542" s="556">
        <f t="shared" si="3704"/>
        <v>40.299999999999997</v>
      </c>
      <c r="AV542" s="556">
        <f t="shared" si="3704"/>
        <v>39.700000000000003</v>
      </c>
      <c r="AW542" s="556">
        <f t="shared" si="3704"/>
        <v>39.700000000000003</v>
      </c>
      <c r="AX542" s="556">
        <f t="shared" si="3704"/>
        <v>39.700000000000003</v>
      </c>
      <c r="AY542" s="556">
        <f t="shared" si="3704"/>
        <v>39.1</v>
      </c>
      <c r="AZ542" s="556">
        <f t="shared" si="3704"/>
        <v>39.1</v>
      </c>
      <c r="BA542" s="556">
        <f t="shared" si="3704"/>
        <v>39.1</v>
      </c>
      <c r="BB542" s="556">
        <f t="shared" si="3704"/>
        <v>38.5</v>
      </c>
      <c r="BC542" s="556">
        <f t="shared" si="3704"/>
        <v>38.5</v>
      </c>
      <c r="BD542" s="556">
        <f t="shared" si="3704"/>
        <v>38.5</v>
      </c>
      <c r="BE542" s="556">
        <f t="shared" si="3704"/>
        <v>38.5</v>
      </c>
      <c r="BF542" s="556">
        <f t="shared" si="3704"/>
        <v>37.9</v>
      </c>
      <c r="BG542" s="556">
        <f t="shared" si="3704"/>
        <v>37.9</v>
      </c>
      <c r="BH542" s="556">
        <f t="shared" si="3704"/>
        <v>37.9</v>
      </c>
      <c r="BI542" s="556">
        <f t="shared" si="3704"/>
        <v>37.9</v>
      </c>
      <c r="BJ542" s="556">
        <f t="shared" si="3704"/>
        <v>37.299999999999997</v>
      </c>
      <c r="BK542" s="556">
        <f t="shared" si="3704"/>
        <v>37.299999999999997</v>
      </c>
      <c r="BL542" s="556">
        <f t="shared" si="3704"/>
        <v>37.299999999999997</v>
      </c>
      <c r="BM542" s="556">
        <f t="shared" si="3704"/>
        <v>37.299999999999997</v>
      </c>
      <c r="BN542" s="556">
        <f t="shared" si="3704"/>
        <v>36.700000000000003</v>
      </c>
      <c r="BO542" s="556">
        <f t="shared" si="3704"/>
        <v>36.700000000000003</v>
      </c>
      <c r="BP542" s="556">
        <f t="shared" si="3704"/>
        <v>36.700000000000003</v>
      </c>
      <c r="BQ542" s="556">
        <f t="shared" si="3704"/>
        <v>36.700000000000003</v>
      </c>
      <c r="BR542" s="556">
        <f t="shared" si="3704"/>
        <v>36.1</v>
      </c>
      <c r="BS542" s="556">
        <f t="shared" si="3704"/>
        <v>36.1</v>
      </c>
      <c r="BT542" s="556">
        <f t="shared" si="3704"/>
        <v>36.1</v>
      </c>
      <c r="BU542" s="556">
        <f t="shared" si="3704"/>
        <v>36.1</v>
      </c>
      <c r="BV542" s="556">
        <f t="shared" ref="BV542:CO542" si="3705">BV536</f>
        <v>36.1</v>
      </c>
      <c r="BW542" s="556">
        <f t="shared" si="3705"/>
        <v>35.5</v>
      </c>
      <c r="BX542" s="556">
        <f t="shared" si="3705"/>
        <v>35.5</v>
      </c>
      <c r="BY542" s="556">
        <f t="shared" si="3705"/>
        <v>35.5</v>
      </c>
      <c r="BZ542" s="556">
        <f t="shared" si="3705"/>
        <v>35.5</v>
      </c>
      <c r="CA542" s="556">
        <f t="shared" si="3705"/>
        <v>35.5</v>
      </c>
      <c r="CB542" s="556">
        <f t="shared" si="3705"/>
        <v>35.5</v>
      </c>
      <c r="CC542" s="556">
        <f t="shared" si="3705"/>
        <v>34.9</v>
      </c>
      <c r="CD542" s="556">
        <f t="shared" si="3705"/>
        <v>34.9</v>
      </c>
      <c r="CE542" s="556">
        <f t="shared" si="3705"/>
        <v>34.9</v>
      </c>
      <c r="CF542" s="556">
        <f t="shared" si="3705"/>
        <v>34.9</v>
      </c>
      <c r="CG542" s="556">
        <f t="shared" si="3705"/>
        <v>34.9</v>
      </c>
      <c r="CH542" s="556">
        <f t="shared" si="3705"/>
        <v>34.9</v>
      </c>
      <c r="CI542" s="556">
        <f t="shared" si="3705"/>
        <v>34.299999999999997</v>
      </c>
      <c r="CJ542" s="556">
        <f t="shared" si="3705"/>
        <v>34.299999999999997</v>
      </c>
      <c r="CK542" s="556">
        <f t="shared" si="3705"/>
        <v>34.299999999999997</v>
      </c>
      <c r="CL542" s="556">
        <f t="shared" si="3705"/>
        <v>34.299999999999997</v>
      </c>
      <c r="CM542" s="556">
        <f t="shared" si="3705"/>
        <v>34.299999999999997</v>
      </c>
      <c r="CN542" s="556">
        <f t="shared" si="3705"/>
        <v>34.299999999999997</v>
      </c>
      <c r="CO542" s="556">
        <f t="shared" si="3705"/>
        <v>34.299999999999997</v>
      </c>
    </row>
    <row r="543" spans="2:93">
      <c r="B543" s="556" t="s">
        <v>1977</v>
      </c>
      <c r="C543" s="634" t="s">
        <v>2005</v>
      </c>
      <c r="D543" s="634"/>
      <c r="H543" s="556"/>
      <c r="I543" s="26">
        <f>-ROUND((1+H550)/H542,4)</f>
        <v>-1.78E-2</v>
      </c>
      <c r="J543" s="26">
        <f t="shared" ref="J543:BU543" si="3706">-ROUND((1+I550)/I542,4)</f>
        <v>-1.7999999999999999E-2</v>
      </c>
      <c r="K543" s="26">
        <f t="shared" si="3706"/>
        <v>-1.7899999999999999E-2</v>
      </c>
      <c r="L543" s="26">
        <f t="shared" si="3706"/>
        <v>-1.78E-2</v>
      </c>
      <c r="M543" s="26">
        <f t="shared" si="3706"/>
        <v>-1.78E-2</v>
      </c>
      <c r="N543" s="26">
        <f t="shared" si="3706"/>
        <v>-1.77E-2</v>
      </c>
      <c r="O543" s="26">
        <f t="shared" si="3706"/>
        <v>-1.77E-2</v>
      </c>
      <c r="P543" s="26">
        <f t="shared" si="3706"/>
        <v>-1.77E-2</v>
      </c>
      <c r="Q543" s="26">
        <f t="shared" si="3706"/>
        <v>-1.7600000000000001E-2</v>
      </c>
      <c r="R543" s="26">
        <f t="shared" si="3706"/>
        <v>-1.7600000000000001E-2</v>
      </c>
      <c r="S543" s="26">
        <f t="shared" si="3706"/>
        <v>-1.7299999999999999E-2</v>
      </c>
      <c r="T543" s="26">
        <f t="shared" si="3706"/>
        <v>-1.7299999999999999E-2</v>
      </c>
      <c r="U543" s="26">
        <f t="shared" si="3706"/>
        <v>-1.72E-2</v>
      </c>
      <c r="V543" s="26">
        <f t="shared" si="3706"/>
        <v>-1.72E-2</v>
      </c>
      <c r="W543" s="26">
        <f t="shared" si="3706"/>
        <v>-1.7000000000000001E-2</v>
      </c>
      <c r="X543" s="26">
        <f t="shared" si="3706"/>
        <v>-1.7000000000000001E-2</v>
      </c>
      <c r="Y543" s="26">
        <f t="shared" si="3706"/>
        <v>-1.6899999999999998E-2</v>
      </c>
      <c r="Z543" s="26">
        <f t="shared" si="3706"/>
        <v>-1.67E-2</v>
      </c>
      <c r="AA543" s="26">
        <f t="shared" si="3706"/>
        <v>-1.6799999999999999E-2</v>
      </c>
      <c r="AB543" s="26">
        <f t="shared" si="3706"/>
        <v>-1.6500000000000001E-2</v>
      </c>
      <c r="AC543" s="26">
        <f t="shared" si="3706"/>
        <v>-1.6500000000000001E-2</v>
      </c>
      <c r="AD543" s="26">
        <f t="shared" si="3706"/>
        <v>-1.6299999999999999E-2</v>
      </c>
      <c r="AE543" s="26">
        <f t="shared" si="3706"/>
        <v>-1.6400000000000001E-2</v>
      </c>
      <c r="AF543" s="26">
        <f t="shared" si="3706"/>
        <v>-1.6199999999999999E-2</v>
      </c>
      <c r="AG543" s="26">
        <f t="shared" si="3706"/>
        <v>-1.6199999999999999E-2</v>
      </c>
      <c r="AH543" s="26">
        <f t="shared" si="3706"/>
        <v>-1.6E-2</v>
      </c>
      <c r="AI543" s="26">
        <f t="shared" si="3706"/>
        <v>-1.5800000000000002E-2</v>
      </c>
      <c r="AJ543" s="26">
        <f t="shared" si="3706"/>
        <v>-1.5900000000000001E-2</v>
      </c>
      <c r="AK543" s="26">
        <f t="shared" si="3706"/>
        <v>-1.5699999999999999E-2</v>
      </c>
      <c r="AL543" s="26">
        <f t="shared" si="3706"/>
        <v>-1.5800000000000002E-2</v>
      </c>
      <c r="AM543" s="26">
        <f t="shared" si="3706"/>
        <v>-1.5599999999999999E-2</v>
      </c>
      <c r="AN543" s="26">
        <f t="shared" si="3706"/>
        <v>-1.5599999999999999E-2</v>
      </c>
      <c r="AO543" s="26">
        <f t="shared" si="3706"/>
        <v>-1.55E-2</v>
      </c>
      <c r="AP543" s="26">
        <f t="shared" si="3706"/>
        <v>-1.5299999999999999E-2</v>
      </c>
      <c r="AQ543" s="26">
        <f t="shared" si="3706"/>
        <v>-1.54E-2</v>
      </c>
      <c r="AR543" s="26">
        <f t="shared" si="3706"/>
        <v>-1.52E-2</v>
      </c>
      <c r="AS543" s="26">
        <f t="shared" si="3706"/>
        <v>-1.5100000000000001E-2</v>
      </c>
      <c r="AT543" s="26">
        <f t="shared" si="3706"/>
        <v>-1.52E-2</v>
      </c>
      <c r="AU543" s="26">
        <f t="shared" si="3706"/>
        <v>-1.4999999999999999E-2</v>
      </c>
      <c r="AV543" s="26">
        <f t="shared" si="3706"/>
        <v>-1.49E-2</v>
      </c>
      <c r="AW543" s="26">
        <f t="shared" si="3706"/>
        <v>-1.4999999999999999E-2</v>
      </c>
      <c r="AX543" s="26">
        <f t="shared" si="3706"/>
        <v>-1.4800000000000001E-2</v>
      </c>
      <c r="AY543" s="26">
        <f t="shared" si="3706"/>
        <v>-1.47E-2</v>
      </c>
      <c r="AZ543" s="26">
        <f t="shared" si="3706"/>
        <v>-1.4800000000000001E-2</v>
      </c>
      <c r="BA543" s="26">
        <f t="shared" si="3706"/>
        <v>-1.47E-2</v>
      </c>
      <c r="BB543" s="26">
        <f t="shared" si="3706"/>
        <v>-1.46E-2</v>
      </c>
      <c r="BC543" s="26">
        <f t="shared" si="3706"/>
        <v>-1.47E-2</v>
      </c>
      <c r="BD543" s="26">
        <f t="shared" si="3706"/>
        <v>-1.4500000000000001E-2</v>
      </c>
      <c r="BE543" s="26">
        <f t="shared" si="3706"/>
        <v>-1.44E-2</v>
      </c>
      <c r="BF543" s="26">
        <f t="shared" si="3706"/>
        <v>-1.43E-2</v>
      </c>
      <c r="BG543" s="26">
        <f t="shared" si="3706"/>
        <v>-1.44E-2</v>
      </c>
      <c r="BH543" s="26">
        <f t="shared" si="3706"/>
        <v>-1.43E-2</v>
      </c>
      <c r="BI543" s="26">
        <f t="shared" si="3706"/>
        <v>-1.4200000000000001E-2</v>
      </c>
      <c r="BJ543" s="26">
        <f t="shared" si="3706"/>
        <v>-1.41E-2</v>
      </c>
      <c r="BK543" s="26">
        <f t="shared" si="3706"/>
        <v>-1.43E-2</v>
      </c>
      <c r="BL543" s="26">
        <f t="shared" si="3706"/>
        <v>-1.4200000000000001E-2</v>
      </c>
      <c r="BM543" s="26">
        <f t="shared" si="3706"/>
        <v>-1.41E-2</v>
      </c>
      <c r="BN543" s="26">
        <f t="shared" si="3706"/>
        <v>-1.4E-2</v>
      </c>
      <c r="BO543" s="26">
        <f t="shared" si="3706"/>
        <v>-1.41E-2</v>
      </c>
      <c r="BP543" s="26">
        <f t="shared" si="3706"/>
        <v>-1.4E-2</v>
      </c>
      <c r="BQ543" s="26">
        <f t="shared" si="3706"/>
        <v>-1.4E-2</v>
      </c>
      <c r="BR543" s="26">
        <f t="shared" si="3706"/>
        <v>-1.3899999999999999E-2</v>
      </c>
      <c r="BS543" s="26">
        <f t="shared" si="3706"/>
        <v>-1.4E-2</v>
      </c>
      <c r="BT543" s="26">
        <f t="shared" si="3706"/>
        <v>-1.3899999999999999E-2</v>
      </c>
      <c r="BU543" s="26">
        <f t="shared" si="3706"/>
        <v>-1.3899999999999999E-2</v>
      </c>
      <c r="BV543" s="26">
        <f t="shared" ref="BV543:CO543" si="3707">-ROUND((1+BU550)/BU542,4)</f>
        <v>-1.38E-2</v>
      </c>
      <c r="BW543" s="26">
        <f t="shared" si="3707"/>
        <v>-1.37E-2</v>
      </c>
      <c r="BX543" s="26">
        <f t="shared" si="3707"/>
        <v>-1.3899999999999999E-2</v>
      </c>
      <c r="BY543" s="26">
        <f t="shared" si="3707"/>
        <v>-1.38E-2</v>
      </c>
      <c r="BZ543" s="26">
        <f t="shared" si="3707"/>
        <v>-1.37E-2</v>
      </c>
      <c r="CA543" s="26">
        <f t="shared" si="3707"/>
        <v>-1.37E-2</v>
      </c>
      <c r="CB543" s="26">
        <f t="shared" si="3707"/>
        <v>-1.3599999999999999E-2</v>
      </c>
      <c r="CC543" s="26">
        <f t="shared" si="3707"/>
        <v>-1.35E-2</v>
      </c>
      <c r="CD543" s="26">
        <f t="shared" si="3707"/>
        <v>-1.37E-2</v>
      </c>
      <c r="CE543" s="26">
        <f t="shared" si="3707"/>
        <v>-1.37E-2</v>
      </c>
      <c r="CF543" s="26">
        <f t="shared" si="3707"/>
        <v>-1.3599999999999999E-2</v>
      </c>
      <c r="CG543" s="26">
        <f t="shared" si="3707"/>
        <v>-1.35E-2</v>
      </c>
      <c r="CH543" s="26">
        <f t="shared" si="3707"/>
        <v>-1.35E-2</v>
      </c>
      <c r="CI543" s="26">
        <f t="shared" si="3707"/>
        <v>-1.34E-2</v>
      </c>
      <c r="CJ543" s="26">
        <f t="shared" si="3707"/>
        <v>-1.3599999999999999E-2</v>
      </c>
      <c r="CK543" s="26">
        <f t="shared" si="3707"/>
        <v>-1.3599999999999999E-2</v>
      </c>
      <c r="CL543" s="26">
        <f t="shared" si="3707"/>
        <v>-1.35E-2</v>
      </c>
      <c r="CM543" s="26">
        <f t="shared" si="3707"/>
        <v>-1.35E-2</v>
      </c>
      <c r="CN543" s="26">
        <f t="shared" si="3707"/>
        <v>-1.34E-2</v>
      </c>
      <c r="CO543" s="26">
        <f t="shared" si="3707"/>
        <v>-1.34E-2</v>
      </c>
    </row>
    <row r="544" spans="2:93">
      <c r="B544" s="556" t="s">
        <v>1988</v>
      </c>
      <c r="C544" s="634" t="s">
        <v>2005</v>
      </c>
      <c r="D544" s="634"/>
      <c r="H544" s="17"/>
      <c r="I544" s="17">
        <f>-I528</f>
        <v>2906</v>
      </c>
      <c r="J544" s="17">
        <f t="shared" ref="J544:BU544" si="3708">-J528</f>
        <v>2920</v>
      </c>
      <c r="K544" s="17">
        <f t="shared" si="3708"/>
        <v>2935</v>
      </c>
      <c r="L544" s="17">
        <f t="shared" si="3708"/>
        <v>2950</v>
      </c>
      <c r="M544" s="17">
        <f t="shared" si="3708"/>
        <v>2964</v>
      </c>
      <c r="N544" s="17">
        <f t="shared" si="3708"/>
        <v>2979</v>
      </c>
      <c r="O544" s="17">
        <f t="shared" si="3708"/>
        <v>2994</v>
      </c>
      <c r="P544" s="17">
        <f t="shared" si="3708"/>
        <v>3031</v>
      </c>
      <c r="Q544" s="17">
        <f t="shared" si="3708"/>
        <v>3069</v>
      </c>
      <c r="R544" s="17">
        <f t="shared" si="3708"/>
        <v>3108</v>
      </c>
      <c r="S544" s="17">
        <f t="shared" si="3708"/>
        <v>3147</v>
      </c>
      <c r="T544" s="17">
        <f t="shared" si="3708"/>
        <v>3186</v>
      </c>
      <c r="U544" s="17">
        <f t="shared" si="3708"/>
        <v>3226</v>
      </c>
      <c r="V544" s="17">
        <f t="shared" si="3708"/>
        <v>3266</v>
      </c>
      <c r="W544" s="17">
        <f t="shared" si="3708"/>
        <v>3307</v>
      </c>
      <c r="X544" s="17">
        <f t="shared" si="3708"/>
        <v>3348</v>
      </c>
      <c r="Y544" s="17">
        <f t="shared" si="3708"/>
        <v>3407</v>
      </c>
      <c r="Z544" s="17">
        <f t="shared" si="3708"/>
        <v>3466</v>
      </c>
      <c r="AA544" s="17">
        <f t="shared" si="3708"/>
        <v>3527</v>
      </c>
      <c r="AB544" s="17">
        <f t="shared" si="3708"/>
        <v>3589</v>
      </c>
      <c r="AC544" s="17">
        <f t="shared" si="3708"/>
        <v>3652</v>
      </c>
      <c r="AD544" s="17">
        <f t="shared" si="3708"/>
        <v>3715</v>
      </c>
      <c r="AE544" s="17">
        <f t="shared" si="3708"/>
        <v>3780</v>
      </c>
      <c r="AF544" s="17">
        <f t="shared" si="3708"/>
        <v>3847</v>
      </c>
      <c r="AG544" s="17">
        <f t="shared" si="3708"/>
        <v>3914</v>
      </c>
      <c r="AH544" s="17">
        <f t="shared" si="3708"/>
        <v>3982</v>
      </c>
      <c r="AI544" s="17">
        <f t="shared" si="3708"/>
        <v>4052</v>
      </c>
      <c r="AJ544" s="17">
        <f t="shared" si="3708"/>
        <v>4123</v>
      </c>
      <c r="AK544" s="17">
        <f t="shared" si="3708"/>
        <v>4195</v>
      </c>
      <c r="AL544" s="17">
        <f t="shared" si="3708"/>
        <v>4269</v>
      </c>
      <c r="AM544" s="17">
        <f t="shared" si="3708"/>
        <v>4343</v>
      </c>
      <c r="AN544" s="17">
        <f t="shared" si="3708"/>
        <v>4419</v>
      </c>
      <c r="AO544" s="17">
        <f t="shared" si="3708"/>
        <v>4497</v>
      </c>
      <c r="AP544" s="17">
        <f t="shared" si="3708"/>
        <v>4575</v>
      </c>
      <c r="AQ544" s="17">
        <f t="shared" si="3708"/>
        <v>4655</v>
      </c>
      <c r="AR544" s="17">
        <f t="shared" si="3708"/>
        <v>4737</v>
      </c>
      <c r="AS544" s="17">
        <f t="shared" si="3708"/>
        <v>4820</v>
      </c>
      <c r="AT544" s="17">
        <f t="shared" si="3708"/>
        <v>4904</v>
      </c>
      <c r="AU544" s="17">
        <f t="shared" si="3708"/>
        <v>4990</v>
      </c>
      <c r="AV544" s="17">
        <f t="shared" si="3708"/>
        <v>5077</v>
      </c>
      <c r="AW544" s="17">
        <f t="shared" si="3708"/>
        <v>5166</v>
      </c>
      <c r="AX544" s="17">
        <f t="shared" si="3708"/>
        <v>5257</v>
      </c>
      <c r="AY544" s="17">
        <f t="shared" si="3708"/>
        <v>5349</v>
      </c>
      <c r="AZ544" s="17">
        <f t="shared" si="3708"/>
        <v>5442</v>
      </c>
      <c r="BA544" s="17">
        <f t="shared" si="3708"/>
        <v>5537</v>
      </c>
      <c r="BB544" s="17">
        <f t="shared" si="3708"/>
        <v>5634</v>
      </c>
      <c r="BC544" s="17">
        <f t="shared" si="3708"/>
        <v>5733</v>
      </c>
      <c r="BD544" s="17">
        <f t="shared" si="3708"/>
        <v>5833</v>
      </c>
      <c r="BE544" s="17">
        <f t="shared" si="3708"/>
        <v>5935</v>
      </c>
      <c r="BF544" s="17">
        <f t="shared" si="3708"/>
        <v>6039</v>
      </c>
      <c r="BG544" s="17">
        <f t="shared" si="3708"/>
        <v>6145</v>
      </c>
      <c r="BH544" s="17">
        <f t="shared" si="3708"/>
        <v>6252</v>
      </c>
      <c r="BI544" s="17">
        <f t="shared" si="3708"/>
        <v>6362</v>
      </c>
      <c r="BJ544" s="17">
        <f t="shared" si="3708"/>
        <v>6473</v>
      </c>
      <c r="BK544" s="17">
        <f t="shared" si="3708"/>
        <v>6586</v>
      </c>
      <c r="BL544" s="17">
        <f t="shared" si="3708"/>
        <v>6702</v>
      </c>
      <c r="BM544" s="17">
        <f t="shared" si="3708"/>
        <v>6819</v>
      </c>
      <c r="BN544" s="17">
        <f t="shared" si="3708"/>
        <v>6938</v>
      </c>
      <c r="BO544" s="17">
        <f t="shared" si="3708"/>
        <v>7060</v>
      </c>
      <c r="BP544" s="17">
        <f t="shared" si="3708"/>
        <v>7183</v>
      </c>
      <c r="BQ544" s="17">
        <f t="shared" si="3708"/>
        <v>7309</v>
      </c>
      <c r="BR544" s="17">
        <f t="shared" si="3708"/>
        <v>7437</v>
      </c>
      <c r="BS544" s="17">
        <f t="shared" si="3708"/>
        <v>7567</v>
      </c>
      <c r="BT544" s="17">
        <f t="shared" si="3708"/>
        <v>7699</v>
      </c>
      <c r="BU544" s="17">
        <f t="shared" si="3708"/>
        <v>7834</v>
      </c>
      <c r="BV544" s="17">
        <f t="shared" ref="BV544:CO544" si="3709">-BV528</f>
        <v>7971</v>
      </c>
      <c r="BW544" s="17">
        <f t="shared" si="3709"/>
        <v>8111</v>
      </c>
      <c r="BX544" s="17">
        <f t="shared" si="3709"/>
        <v>8253</v>
      </c>
      <c r="BY544" s="17">
        <f t="shared" si="3709"/>
        <v>8397</v>
      </c>
      <c r="BZ544" s="17">
        <f t="shared" si="3709"/>
        <v>8544</v>
      </c>
      <c r="CA544" s="17">
        <f t="shared" si="3709"/>
        <v>8694</v>
      </c>
      <c r="CB544" s="17">
        <f t="shared" si="3709"/>
        <v>8846</v>
      </c>
      <c r="CC544" s="17">
        <f t="shared" si="3709"/>
        <v>9000</v>
      </c>
      <c r="CD544" s="17">
        <f t="shared" si="3709"/>
        <v>9158</v>
      </c>
      <c r="CE544" s="17">
        <f t="shared" si="3709"/>
        <v>9318</v>
      </c>
      <c r="CF544" s="17">
        <f t="shared" si="3709"/>
        <v>9481</v>
      </c>
      <c r="CG544" s="17">
        <f t="shared" si="3709"/>
        <v>9647</v>
      </c>
      <c r="CH544" s="17">
        <f t="shared" si="3709"/>
        <v>9816</v>
      </c>
      <c r="CI544" s="17">
        <f t="shared" si="3709"/>
        <v>9988</v>
      </c>
      <c r="CJ544" s="17">
        <f t="shared" si="3709"/>
        <v>10163</v>
      </c>
      <c r="CK544" s="17">
        <f t="shared" si="3709"/>
        <v>10340</v>
      </c>
      <c r="CL544" s="17">
        <f t="shared" si="3709"/>
        <v>10521</v>
      </c>
      <c r="CM544" s="17">
        <f t="shared" si="3709"/>
        <v>10706</v>
      </c>
      <c r="CN544" s="17">
        <f t="shared" si="3709"/>
        <v>10893</v>
      </c>
      <c r="CO544" s="17">
        <f t="shared" si="3709"/>
        <v>11084</v>
      </c>
    </row>
    <row r="545" spans="2:93">
      <c r="B545" s="556" t="s">
        <v>1989</v>
      </c>
      <c r="C545" s="634" t="s">
        <v>2007</v>
      </c>
      <c r="D545" s="634"/>
      <c r="E545" s="639">
        <v>0</v>
      </c>
      <c r="H545" s="17">
        <f>E545</f>
        <v>0</v>
      </c>
      <c r="I545" s="17">
        <f>I540+I541+I544</f>
        <v>-17834.349999999999</v>
      </c>
      <c r="J545" s="17">
        <f t="shared" ref="J545:BU545" si="3710">J540+J541+J544</f>
        <v>-35992.6</v>
      </c>
      <c r="K545" s="17">
        <f t="shared" si="3710"/>
        <v>-54123.56</v>
      </c>
      <c r="L545" s="17">
        <f t="shared" si="3710"/>
        <v>-72226.58</v>
      </c>
      <c r="M545" s="17">
        <f t="shared" si="3710"/>
        <v>-90420.87</v>
      </c>
      <c r="N545" s="17">
        <f t="shared" si="3710"/>
        <v>-108586.48999999999</v>
      </c>
      <c r="O545" s="17">
        <f t="shared" si="3710"/>
        <v>-126922.32999999999</v>
      </c>
      <c r="P545" s="17">
        <f t="shared" si="3710"/>
        <v>-145487.78999999998</v>
      </c>
      <c r="Q545" s="17">
        <f t="shared" si="3710"/>
        <v>-164161.66999999998</v>
      </c>
      <c r="R545" s="17">
        <f t="shared" si="3710"/>
        <v>-183068.33999999997</v>
      </c>
      <c r="S545" s="17">
        <f t="shared" si="3710"/>
        <v>-201831.23999999996</v>
      </c>
      <c r="T545" s="17">
        <f t="shared" si="3710"/>
        <v>-220829.00999999995</v>
      </c>
      <c r="U545" s="17">
        <f t="shared" si="3710"/>
        <v>-239934.23999999996</v>
      </c>
      <c r="V545" s="17">
        <f t="shared" si="3710"/>
        <v>-259278.61</v>
      </c>
      <c r="W545" s="17">
        <f t="shared" si="3710"/>
        <v>-278598.40999999997</v>
      </c>
      <c r="X545" s="17">
        <f t="shared" si="3710"/>
        <v>-298216.96999999997</v>
      </c>
      <c r="Y545" s="17">
        <f t="shared" si="3710"/>
        <v>-318040.98</v>
      </c>
      <c r="Z545" s="17">
        <f t="shared" si="3710"/>
        <v>-337932.79999999999</v>
      </c>
      <c r="AA545" s="17">
        <f t="shared" si="3710"/>
        <v>-358314.7</v>
      </c>
      <c r="AB545" s="17">
        <f t="shared" si="3710"/>
        <v>-378618.59</v>
      </c>
      <c r="AC545" s="17">
        <f t="shared" si="3710"/>
        <v>-399277.60000000003</v>
      </c>
      <c r="AD545" s="17">
        <f t="shared" si="3710"/>
        <v>-419999.21</v>
      </c>
      <c r="AE545" s="17">
        <f t="shared" si="3710"/>
        <v>-441236.01</v>
      </c>
      <c r="AF545" s="17">
        <f t="shared" si="3710"/>
        <v>-462533.18</v>
      </c>
      <c r="AG545" s="17">
        <f t="shared" si="3710"/>
        <v>-484203.37</v>
      </c>
      <c r="AH545" s="17">
        <f t="shared" si="3710"/>
        <v>-505931.9</v>
      </c>
      <c r="AI545" s="17">
        <f t="shared" si="3710"/>
        <v>-527713.36</v>
      </c>
      <c r="AJ545" s="17">
        <f t="shared" si="3710"/>
        <v>-550042.27</v>
      </c>
      <c r="AK545" s="17">
        <f t="shared" si="3710"/>
        <v>-572423.53</v>
      </c>
      <c r="AL545" s="17">
        <f t="shared" si="3710"/>
        <v>-595368.11</v>
      </c>
      <c r="AM545" s="17">
        <f t="shared" si="3710"/>
        <v>-618364.42000000004</v>
      </c>
      <c r="AN545" s="17">
        <f t="shared" si="3710"/>
        <v>-641763.17000000004</v>
      </c>
      <c r="AO545" s="17">
        <f t="shared" si="3710"/>
        <v>-665389.28</v>
      </c>
      <c r="AP545" s="17">
        <f t="shared" si="3710"/>
        <v>-689060.32000000007</v>
      </c>
      <c r="AQ545" s="17">
        <f t="shared" si="3710"/>
        <v>-713333.52</v>
      </c>
      <c r="AR545" s="17">
        <f t="shared" si="3710"/>
        <v>-737648.70000000007</v>
      </c>
      <c r="AS545" s="17">
        <f t="shared" si="3710"/>
        <v>-762194.81</v>
      </c>
      <c r="AT545" s="17">
        <f t="shared" si="3710"/>
        <v>-787368.71000000008</v>
      </c>
      <c r="AU545" s="17">
        <f t="shared" si="3710"/>
        <v>-812580.28</v>
      </c>
      <c r="AV545" s="17">
        <f t="shared" si="3710"/>
        <v>-838028.51</v>
      </c>
      <c r="AW545" s="17">
        <f t="shared" si="3710"/>
        <v>-864130.38</v>
      </c>
      <c r="AX545" s="17">
        <f t="shared" si="3710"/>
        <v>-890264.24</v>
      </c>
      <c r="AY545" s="17">
        <f t="shared" si="3710"/>
        <v>-916639.62</v>
      </c>
      <c r="AZ545" s="17">
        <f t="shared" si="3710"/>
        <v>-943696.76</v>
      </c>
      <c r="BA545" s="17">
        <f t="shared" si="3710"/>
        <v>-971004.21</v>
      </c>
      <c r="BB545" s="17">
        <f t="shared" si="3710"/>
        <v>-998562.1</v>
      </c>
      <c r="BC545" s="17">
        <f t="shared" si="3710"/>
        <v>-1026833.1799999999</v>
      </c>
      <c r="BD545" s="17">
        <f t="shared" si="3710"/>
        <v>-1055128.5899999999</v>
      </c>
      <c r="BE545" s="17">
        <f t="shared" si="3710"/>
        <v>-1083679.7599999998</v>
      </c>
      <c r="BF545" s="17">
        <f t="shared" si="3710"/>
        <v>-1112486.7599999998</v>
      </c>
      <c r="BG545" s="17">
        <f t="shared" si="3710"/>
        <v>-1142045.5099999998</v>
      </c>
      <c r="BH545" s="17">
        <f t="shared" si="3710"/>
        <v>-1171869.7899999998</v>
      </c>
      <c r="BI545" s="17">
        <f t="shared" si="3710"/>
        <v>-1201958.7099999997</v>
      </c>
      <c r="BJ545" s="17">
        <f t="shared" si="3710"/>
        <v>-1232313.3399999996</v>
      </c>
      <c r="BK545" s="17">
        <f t="shared" si="3710"/>
        <v>-1263730.9799999995</v>
      </c>
      <c r="BL545" s="17">
        <f t="shared" si="3710"/>
        <v>-1295427.2699999996</v>
      </c>
      <c r="BM545" s="17">
        <f t="shared" si="3710"/>
        <v>-1327403.3799999997</v>
      </c>
      <c r="BN545" s="17">
        <f t="shared" si="3710"/>
        <v>-1359659.4499999997</v>
      </c>
      <c r="BO545" s="17">
        <f t="shared" si="3710"/>
        <v>-1392764.2699999998</v>
      </c>
      <c r="BP545" s="17">
        <f t="shared" si="3710"/>
        <v>-1426159.14</v>
      </c>
      <c r="BQ545" s="17">
        <f t="shared" si="3710"/>
        <v>-1460138.1199999999</v>
      </c>
      <c r="BR545" s="17">
        <f t="shared" si="3710"/>
        <v>-1494411.5599999998</v>
      </c>
      <c r="BS545" s="17">
        <f t="shared" si="3710"/>
        <v>-1529590.2599999998</v>
      </c>
      <c r="BT545" s="17">
        <f t="shared" si="3710"/>
        <v>-1565074.3399999999</v>
      </c>
      <c r="BU545" s="17">
        <f t="shared" si="3710"/>
        <v>-1601179.13</v>
      </c>
      <c r="BV545" s="17">
        <f t="shared" ref="BV545:CO545" si="3711">BV540+BV541+BV544</f>
        <v>-1637594.21</v>
      </c>
      <c r="BW545" s="17">
        <f t="shared" si="3711"/>
        <v>-1674318.79</v>
      </c>
      <c r="BX545" s="17">
        <f t="shared" si="3711"/>
        <v>-1712351.98</v>
      </c>
      <c r="BY545" s="17">
        <f t="shared" si="3711"/>
        <v>-1750712.35</v>
      </c>
      <c r="BZ545" s="17">
        <f t="shared" si="3711"/>
        <v>-1789399.23</v>
      </c>
      <c r="CA545" s="17">
        <f t="shared" si="3711"/>
        <v>-1828762.64</v>
      </c>
      <c r="CB545" s="17">
        <f t="shared" si="3711"/>
        <v>-1868458.13</v>
      </c>
      <c r="CC545" s="17">
        <f t="shared" si="3711"/>
        <v>-1908485.92</v>
      </c>
      <c r="CD545" s="17">
        <f t="shared" si="3711"/>
        <v>-1949952.76</v>
      </c>
      <c r="CE545" s="17">
        <f t="shared" si="3711"/>
        <v>-1992145.53</v>
      </c>
      <c r="CF545" s="17">
        <f t="shared" si="3711"/>
        <v>-2034694.17</v>
      </c>
      <c r="CG545" s="17">
        <f t="shared" si="3711"/>
        <v>-2077598.0699999998</v>
      </c>
      <c r="CH545" s="17">
        <f t="shared" si="3711"/>
        <v>-2121252.61</v>
      </c>
      <c r="CI545" s="17">
        <f t="shared" si="3711"/>
        <v>-2165267.8699999996</v>
      </c>
      <c r="CJ545" s="17">
        <f t="shared" si="3711"/>
        <v>-2210873.3099999996</v>
      </c>
      <c r="CK545" s="17">
        <f t="shared" si="3711"/>
        <v>-2257277.6999999997</v>
      </c>
      <c r="CL545" s="17">
        <f t="shared" si="3711"/>
        <v>-2304069.5799999996</v>
      </c>
      <c r="CM545" s="17">
        <f t="shared" si="3711"/>
        <v>-2351679.4299999997</v>
      </c>
      <c r="CN545" s="17">
        <f t="shared" si="3711"/>
        <v>-2399683.2699999996</v>
      </c>
      <c r="CO545" s="17">
        <f t="shared" si="3711"/>
        <v>-2448526.7999999993</v>
      </c>
    </row>
    <row r="546" spans="2:93">
      <c r="B546" s="556" t="s">
        <v>2008</v>
      </c>
      <c r="C546" s="634"/>
      <c r="D546" s="634"/>
      <c r="H546" s="17"/>
      <c r="I546" s="26">
        <f>-I545/I537</f>
        <v>1.5267913710157351E-2</v>
      </c>
      <c r="J546" s="26">
        <f t="shared" ref="J546" si="3712">-J545/J537</f>
        <v>3.0659803875761546E-2</v>
      </c>
      <c r="K546" s="26">
        <f t="shared" ref="K546" si="3713">-K545/K537</f>
        <v>4.5875026153698609E-2</v>
      </c>
      <c r="L546" s="26">
        <f t="shared" ref="L546" si="3714">-L545/L537</f>
        <v>6.0914539803354713E-2</v>
      </c>
      <c r="M546" s="26">
        <f t="shared" ref="M546" si="3715">-M545/M537</f>
        <v>7.5879831906222425E-2</v>
      </c>
      <c r="N546" s="26">
        <f t="shared" ref="N546" si="3716">-N545/N537</f>
        <v>9.0670804864885143E-2</v>
      </c>
      <c r="O546" s="26">
        <f t="shared" ref="O546" si="3717">-O545/O537</f>
        <v>0.1046729917671321</v>
      </c>
      <c r="P546" s="26">
        <f t="shared" ref="P546" si="3718">-P545/P537</f>
        <v>0.11850266525086858</v>
      </c>
      <c r="Q546" s="26">
        <f t="shared" ref="Q546" si="3719">-Q545/Q537</f>
        <v>0.13206207449662002</v>
      </c>
      <c r="R546" s="26">
        <f t="shared" ref="R546" si="3720">-R545/R537</f>
        <v>0.1454536656908621</v>
      </c>
      <c r="S546" s="26">
        <f t="shared" ref="S546" si="3721">-S545/S537</f>
        <v>0.15838168700532262</v>
      </c>
      <c r="T546" s="26">
        <f t="shared" ref="T546" si="3722">-T545/T537</f>
        <v>0.1711503259276235</v>
      </c>
      <c r="U546" s="26">
        <f t="shared" ref="U546" si="3723">-U545/U537</f>
        <v>0.18366182662937663</v>
      </c>
      <c r="V546" s="26">
        <f t="shared" ref="V546" si="3724">-V545/V537</f>
        <v>0.19601905601515723</v>
      </c>
      <c r="W546" s="26">
        <f t="shared" ref="W546" si="3725">-W545/W537</f>
        <v>0.20802484694014126</v>
      </c>
      <c r="X546" s="26">
        <f t="shared" ref="X546" si="3726">-X545/X537</f>
        <v>0.21884392916391368</v>
      </c>
      <c r="Y546" s="26">
        <f t="shared" ref="Y546" si="3727">-Y545/Y537</f>
        <v>0.22937751969480566</v>
      </c>
      <c r="Z546" s="26">
        <f t="shared" ref="Z546" si="3728">-Z545/Z537</f>
        <v>0.23953199183628887</v>
      </c>
      <c r="AA546" s="26">
        <f t="shared" ref="AA546" si="3729">-AA545/AA537</f>
        <v>0.24961082197902054</v>
      </c>
      <c r="AB546" s="26">
        <f t="shared" ref="AB546" si="3730">-AB545/AB537</f>
        <v>0.25921870757885496</v>
      </c>
      <c r="AC546" s="26">
        <f t="shared" ref="AC546" si="3731">-AC545/AC537</f>
        <v>0.2686613270736824</v>
      </c>
      <c r="AD546" s="26">
        <f t="shared" ref="AD546" si="3732">-AD545/AD537</f>
        <v>0.27774374051226425</v>
      </c>
      <c r="AE546" s="26">
        <f t="shared" ref="AE546" si="3733">-AE545/AE537</f>
        <v>0.28676893902429634</v>
      </c>
      <c r="AF546" s="26">
        <f t="shared" ref="AF546" si="3734">-AF545/AF537</f>
        <v>0.29544029086613016</v>
      </c>
      <c r="AG546" s="26">
        <f t="shared" ref="AG546" si="3735">-AG545/AG537</f>
        <v>0.30396274705707632</v>
      </c>
      <c r="AH546" s="26">
        <f t="shared" ref="AH546" si="3736">-AH545/AH537</f>
        <v>0.31214054853869722</v>
      </c>
      <c r="AI546" s="26">
        <f t="shared" ref="AI546" si="3737">-AI545/AI537</f>
        <v>0.31997919975634415</v>
      </c>
      <c r="AJ546" s="26">
        <f t="shared" ref="AJ546" si="3738">-AJ545/AJ537</f>
        <v>0.327782194386184</v>
      </c>
      <c r="AK546" s="26">
        <f t="shared" ref="AK546" si="3739">-AK545/AK537</f>
        <v>0.33525280515968237</v>
      </c>
      <c r="AL546" s="26">
        <f t="shared" ref="AL546" si="3740">-AL545/AL537</f>
        <v>0.34269371283082845</v>
      </c>
      <c r="AM546" s="26">
        <f t="shared" ref="AM546" si="3741">-AM545/AM537</f>
        <v>0.34980874390589084</v>
      </c>
      <c r="AN546" s="26">
        <f t="shared" ref="AN546" si="3742">-AN545/AN537</f>
        <v>0.35680141696876022</v>
      </c>
      <c r="AO546" s="26">
        <f t="shared" ref="AO546" si="3743">-AO545/AO537</f>
        <v>0.36357438501240719</v>
      </c>
      <c r="AP546" s="26">
        <f t="shared" ref="AP546" si="3744">-AP545/AP537</f>
        <v>0.37003273267886239</v>
      </c>
      <c r="AQ546" s="26">
        <f t="shared" ref="AQ546" si="3745">-AQ545/AQ537</f>
        <v>0.37647927354156169</v>
      </c>
      <c r="AR546" s="26">
        <f t="shared" ref="AR546" si="3746">-AR545/AR537</f>
        <v>0.38261643867626466</v>
      </c>
      <c r="AS546" s="26">
        <f t="shared" ref="AS546" si="3747">-AS545/AS537</f>
        <v>0.38854890854456325</v>
      </c>
      <c r="AT546" s="26">
        <f t="shared" ref="AT546" si="3748">-AT545/AT537</f>
        <v>0.39447854880033606</v>
      </c>
      <c r="AU546" s="26">
        <f t="shared" ref="AU546" si="3749">-AU545/AU537</f>
        <v>0.40010798155273292</v>
      </c>
      <c r="AV546" s="26">
        <f t="shared" ref="AV546" si="3750">-AV545/AV537</f>
        <v>0.40554146787805884</v>
      </c>
      <c r="AW546" s="26">
        <f t="shared" ref="AW546" si="3751">-AW545/AW537</f>
        <v>0.41098056176894154</v>
      </c>
      <c r="AX546" s="26">
        <f t="shared" ref="AX546" si="3752">-AX545/AX537</f>
        <v>0.4161277164694826</v>
      </c>
      <c r="AY546" s="26">
        <f t="shared" ref="AY546" si="3753">-AY545/AY537</f>
        <v>0.42108718624738894</v>
      </c>
      <c r="AZ546" s="26">
        <f t="shared" ref="AZ546" si="3754">-AZ545/AZ537</f>
        <v>0.42606061499444597</v>
      </c>
      <c r="BA546" s="26">
        <f t="shared" ref="BA546" si="3755">-BA545/BA537</f>
        <v>0.43084940704884761</v>
      </c>
      <c r="BB546" s="26">
        <f t="shared" ref="BB546" si="3756">-BB545/BB537</f>
        <v>0.43545671455498663</v>
      </c>
      <c r="BC546" s="26">
        <f t="shared" ref="BC546" si="3757">-BC545/BC537</f>
        <v>0.44008378893726902</v>
      </c>
      <c r="BD546" s="26">
        <f t="shared" ref="BD546" si="3758">-BD545/BD537</f>
        <v>0.44443318918253394</v>
      </c>
      <c r="BE546" s="26">
        <f t="shared" ref="BE546" si="3759">-BE545/BE537</f>
        <v>0.44860859502018585</v>
      </c>
      <c r="BF546" s="26">
        <f t="shared" ref="BF546" si="3760">-BF545/BF537</f>
        <v>0.45261300462348147</v>
      </c>
      <c r="BG546" s="26">
        <f t="shared" ref="BG546" si="3761">-BG545/BG537</f>
        <v>0.45664770088144474</v>
      </c>
      <c r="BH546" s="26">
        <f t="shared" ref="BH546" si="3762">-BH545/BH537</f>
        <v>0.46051384554908997</v>
      </c>
      <c r="BI546" s="26">
        <f t="shared" ref="BI546" si="3763">-BI545/BI537</f>
        <v>0.4642142925406329</v>
      </c>
      <c r="BJ546" s="26">
        <f t="shared" ref="BJ546" si="3764">-BJ545/BJ537</f>
        <v>0.46775196372184935</v>
      </c>
      <c r="BK546" s="26">
        <f t="shared" ref="BK546" si="3765">-BK545/BK537</f>
        <v>0.47142716851694255</v>
      </c>
      <c r="BL546" s="26">
        <f t="shared" ref="BL546" si="3766">-BL545/BL537</f>
        <v>0.47493989363278805</v>
      </c>
      <c r="BM546" s="26">
        <f t="shared" ref="BM546" si="3767">-BM545/BM537</f>
        <v>0.47829315429442382</v>
      </c>
      <c r="BN546" s="26">
        <f t="shared" ref="BN546" si="3768">-BN545/BN537</f>
        <v>0.48148960406311853</v>
      </c>
      <c r="BO546" s="26">
        <f t="shared" ref="BO546" si="3769">-BO545/BO537</f>
        <v>0.48473017111521888</v>
      </c>
      <c r="BP546" s="26">
        <f t="shared" ref="BP546" si="3770">-BP545/BP537</f>
        <v>0.48781585480813294</v>
      </c>
      <c r="BQ546" s="26">
        <f t="shared" ref="BQ546" si="3771">-BQ545/BQ537</f>
        <v>0.49084852269158752</v>
      </c>
      <c r="BR546" s="26">
        <f t="shared" ref="BR546" si="3772">-BR545/BR537</f>
        <v>0.49372991481093864</v>
      </c>
      <c r="BS546" s="26">
        <f t="shared" ref="BS546" si="3773">-BS545/BS537</f>
        <v>0.49666077760344346</v>
      </c>
      <c r="BT546" s="26">
        <f t="shared" ref="BT546" si="3774">-BT545/BT537</f>
        <v>0.4994422197451277</v>
      </c>
      <c r="BU546" s="26">
        <f t="shared" ref="BU546" si="3775">-BU545/BU537</f>
        <v>0.50217576948690135</v>
      </c>
      <c r="BV546" s="26">
        <f t="shared" ref="BV546" si="3776">-BV545/BV537</f>
        <v>0.50476314415842549</v>
      </c>
      <c r="BW546" s="26">
        <f t="shared" ref="BW546" si="3777">-BW545/BW537</f>
        <v>0.50720680126303164</v>
      </c>
      <c r="BX546" s="26">
        <f t="shared" ref="BX546" si="3778">-BX545/BX537</f>
        <v>0.50980677784253414</v>
      </c>
      <c r="BY546" s="26">
        <f t="shared" ref="BY546" si="3779">-BY545/BY537</f>
        <v>0.51226286229149121</v>
      </c>
      <c r="BZ546" s="26">
        <f t="shared" ref="BZ546" si="3780">-BZ545/BZ537</f>
        <v>0.5145776467851414</v>
      </c>
      <c r="CA546" s="26">
        <f t="shared" ref="CA546" si="3781">-CA545/CA537</f>
        <v>0.51685257427332121</v>
      </c>
      <c r="CB546" s="26">
        <f t="shared" ref="CB546" si="3782">-CB545/CB537</f>
        <v>0.51898926790305533</v>
      </c>
      <c r="CC546" s="26">
        <f t="shared" ref="CC546" si="3783">-CC545/CC537</f>
        <v>0.52099008939052016</v>
      </c>
      <c r="CD546" s="26">
        <f t="shared" ref="CD546" si="3784">-CD545/CD537</f>
        <v>0.5231547278725307</v>
      </c>
      <c r="CE546" s="26">
        <f t="shared" ref="CE546" si="3785">-CE545/CE537</f>
        <v>0.52528218506277524</v>
      </c>
      <c r="CF546" s="26">
        <f t="shared" ref="CF546" si="3786">-CF545/CF537</f>
        <v>0.52727399612445891</v>
      </c>
      <c r="CG546" s="26">
        <f t="shared" ref="CG546" si="3787">-CG545/CG537</f>
        <v>0.52913231782671888</v>
      </c>
      <c r="CH546" s="26">
        <f t="shared" ref="CH546" si="3788">-CH545/CH537</f>
        <v>0.53095873859327125</v>
      </c>
      <c r="CI546" s="26">
        <f t="shared" ref="CI546" si="3789">-CI545/CI537</f>
        <v>0.53265448091684042</v>
      </c>
      <c r="CJ546" s="26">
        <f t="shared" ref="CJ546" si="3790">-CJ545/CJ537</f>
        <v>0.53451935331443767</v>
      </c>
      <c r="CK546" s="26">
        <f t="shared" ref="CK546" si="3791">-CK545/CK537</f>
        <v>0.53635221692519108</v>
      </c>
      <c r="CL546" s="26">
        <f t="shared" ref="CL546" si="3792">-CL545/CL537</f>
        <v>0.53805449596517418</v>
      </c>
      <c r="CM546" s="26">
        <f t="shared" ref="CM546" si="3793">-CM545/CM537</f>
        <v>0.5397274021140529</v>
      </c>
      <c r="CN546" s="26">
        <f t="shared" ref="CN546" si="3794">-CN545/CN537</f>
        <v>0.54127240321897019</v>
      </c>
      <c r="CO546" s="26">
        <f t="shared" ref="CO546" si="3795">-CO545/CO537</f>
        <v>0.5427907935486832</v>
      </c>
    </row>
    <row r="547" spans="2:93">
      <c r="B547" s="556"/>
      <c r="C547" s="634"/>
      <c r="D547" s="634"/>
      <c r="H547" s="17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O547" s="26"/>
      <c r="BP547" s="26"/>
      <c r="BQ547" s="26"/>
      <c r="BR547" s="26"/>
      <c r="BS547" s="26"/>
      <c r="BT547" s="26"/>
      <c r="BU547" s="26"/>
      <c r="BV547" s="26"/>
      <c r="BW547" s="26"/>
      <c r="BX547" s="26"/>
      <c r="BY547" s="26"/>
      <c r="BZ547" s="26"/>
      <c r="CA547" s="26"/>
      <c r="CB547" s="26"/>
      <c r="CC547" s="26"/>
      <c r="CD547" s="26"/>
      <c r="CE547" s="26"/>
      <c r="CF547" s="26"/>
      <c r="CG547" s="26"/>
      <c r="CH547" s="26"/>
      <c r="CI547" s="26"/>
      <c r="CJ547" s="26"/>
      <c r="CK547" s="26"/>
      <c r="CL547" s="26"/>
      <c r="CM547" s="26"/>
      <c r="CN547" s="26"/>
      <c r="CO547" s="26"/>
    </row>
    <row r="548" spans="2:93">
      <c r="B548" s="556" t="s">
        <v>2000</v>
      </c>
      <c r="C548" s="634" t="s">
        <v>2005</v>
      </c>
      <c r="D548" s="634"/>
      <c r="H548" s="17">
        <f>H525+H540</f>
        <v>0</v>
      </c>
      <c r="I548" s="17">
        <f t="shared" ref="I548:BT548" si="3796">I525+I540</f>
        <v>1162282.45</v>
      </c>
      <c r="J548" s="17">
        <f t="shared" si="3796"/>
        <v>1150259.0999999999</v>
      </c>
      <c r="K548" s="17">
        <f t="shared" si="3796"/>
        <v>1137941.8499999999</v>
      </c>
      <c r="L548" s="17">
        <f t="shared" si="3796"/>
        <v>1125680.8899999999</v>
      </c>
      <c r="M548" s="17">
        <f t="shared" si="3796"/>
        <v>1113476.8699999999</v>
      </c>
      <c r="N548" s="17">
        <f t="shared" si="3796"/>
        <v>1101211.58</v>
      </c>
      <c r="O548" s="17">
        <f t="shared" si="3796"/>
        <v>1089003.96</v>
      </c>
      <c r="P548" s="17">
        <f t="shared" si="3796"/>
        <v>1085638.1199999999</v>
      </c>
      <c r="Q548" s="17">
        <f t="shared" si="3796"/>
        <v>1082229.6599999999</v>
      </c>
      <c r="R548" s="17">
        <f t="shared" si="3796"/>
        <v>1078902.78</v>
      </c>
      <c r="S548" s="17">
        <f t="shared" si="3796"/>
        <v>1075534.1099999999</v>
      </c>
      <c r="T548" s="17">
        <f t="shared" si="3796"/>
        <v>1072503.21</v>
      </c>
      <c r="U548" s="17">
        <f t="shared" si="3796"/>
        <v>1069434.44</v>
      </c>
      <c r="V548" s="17">
        <f t="shared" si="3796"/>
        <v>1066457.21</v>
      </c>
      <c r="W548" s="17">
        <f t="shared" si="3796"/>
        <v>1063442.8399999999</v>
      </c>
      <c r="X548" s="17">
        <f t="shared" si="3796"/>
        <v>1060657.04</v>
      </c>
      <c r="Y548" s="17">
        <f t="shared" si="3796"/>
        <v>1064475.48</v>
      </c>
      <c r="Z548" s="17">
        <f t="shared" si="3796"/>
        <v>1068498.47</v>
      </c>
      <c r="AA548" s="17">
        <f t="shared" si="3796"/>
        <v>1072871.6499999999</v>
      </c>
      <c r="AB548" s="17">
        <f t="shared" si="3796"/>
        <v>1077178.75</v>
      </c>
      <c r="AC548" s="17">
        <f t="shared" si="3796"/>
        <v>1081995.8599999999</v>
      </c>
      <c r="AD548" s="17">
        <f t="shared" si="3796"/>
        <v>1086896.8499999999</v>
      </c>
      <c r="AE548" s="17">
        <f t="shared" si="3796"/>
        <v>1092183.24</v>
      </c>
      <c r="AF548" s="17">
        <f t="shared" si="3796"/>
        <v>1097410.44</v>
      </c>
      <c r="AG548" s="17">
        <f t="shared" si="3796"/>
        <v>1103039.27</v>
      </c>
      <c r="AH548" s="17">
        <f t="shared" si="3796"/>
        <v>1108766.08</v>
      </c>
      <c r="AI548" s="17">
        <f t="shared" si="3796"/>
        <v>1114914.5499999998</v>
      </c>
      <c r="AJ548" s="17">
        <f t="shared" si="3796"/>
        <v>1121498.0899999999</v>
      </c>
      <c r="AK548" s="17">
        <f t="shared" si="3796"/>
        <v>1128030.18</v>
      </c>
      <c r="AL548" s="17">
        <f t="shared" si="3796"/>
        <v>1135014.92</v>
      </c>
      <c r="AM548" s="17">
        <f t="shared" si="3796"/>
        <v>1141950.3399999999</v>
      </c>
      <c r="AN548" s="17">
        <f t="shared" si="3796"/>
        <v>1149357.0299999998</v>
      </c>
      <c r="AO548" s="17">
        <f t="shared" si="3796"/>
        <v>1156893.2799999998</v>
      </c>
      <c r="AP548" s="17">
        <f t="shared" si="3796"/>
        <v>1164743.17</v>
      </c>
      <c r="AQ548" s="17">
        <f t="shared" si="3796"/>
        <v>1173100.1299999999</v>
      </c>
      <c r="AR548" s="17">
        <f t="shared" si="3796"/>
        <v>1181414.93</v>
      </c>
      <c r="AS548" s="17">
        <f t="shared" si="3796"/>
        <v>1190257.75</v>
      </c>
      <c r="AT548" s="17">
        <f t="shared" si="3796"/>
        <v>1199449.6399999999</v>
      </c>
      <c r="AU548" s="17">
        <f t="shared" si="3796"/>
        <v>1208604.7399999998</v>
      </c>
      <c r="AV548" s="17">
        <f t="shared" si="3796"/>
        <v>1218322.17</v>
      </c>
      <c r="AW548" s="17">
        <f t="shared" si="3796"/>
        <v>1228414.94</v>
      </c>
      <c r="AX548" s="17">
        <f t="shared" si="3796"/>
        <v>1238476.0700000003</v>
      </c>
      <c r="AY548" s="17">
        <f t="shared" si="3796"/>
        <v>1249137.2100000002</v>
      </c>
      <c r="AZ548" s="17">
        <f t="shared" si="3796"/>
        <v>1260200.83</v>
      </c>
      <c r="BA548" s="17">
        <f t="shared" si="3796"/>
        <v>1271238.6900000002</v>
      </c>
      <c r="BB548" s="17">
        <f t="shared" si="3796"/>
        <v>1282693.2400000002</v>
      </c>
      <c r="BC548" s="17">
        <f t="shared" si="3796"/>
        <v>1294575.3500000001</v>
      </c>
      <c r="BD548" s="17">
        <f t="shared" si="3796"/>
        <v>1306434.2700000003</v>
      </c>
      <c r="BE548" s="17">
        <f t="shared" si="3796"/>
        <v>1318970.8600000003</v>
      </c>
      <c r="BF548" s="17">
        <f t="shared" si="3796"/>
        <v>1331966.6900000004</v>
      </c>
      <c r="BG548" s="17">
        <f t="shared" si="3796"/>
        <v>1345433.6900000004</v>
      </c>
      <c r="BH548" s="17">
        <f t="shared" si="3796"/>
        <v>1358887.9400000004</v>
      </c>
      <c r="BI548" s="17">
        <f t="shared" si="3796"/>
        <v>1372830.6600000004</v>
      </c>
      <c r="BJ548" s="17">
        <f t="shared" si="3796"/>
        <v>1387273.7400000005</v>
      </c>
      <c r="BK548" s="17">
        <f t="shared" si="3796"/>
        <v>1402231.1100000006</v>
      </c>
      <c r="BL548" s="17">
        <f t="shared" si="3796"/>
        <v>1416918.4700000007</v>
      </c>
      <c r="BM548" s="17">
        <f t="shared" si="3796"/>
        <v>1432133.1800000006</v>
      </c>
      <c r="BN548" s="17">
        <f t="shared" si="3796"/>
        <v>1447889.0700000005</v>
      </c>
      <c r="BO548" s="17">
        <f t="shared" si="3796"/>
        <v>1464201.0000000005</v>
      </c>
      <c r="BP548" s="17">
        <f t="shared" si="3796"/>
        <v>1480513.1800000004</v>
      </c>
      <c r="BQ548" s="17">
        <f t="shared" si="3796"/>
        <v>1497401.3100000003</v>
      </c>
      <c r="BR548" s="17">
        <f t="shared" si="3796"/>
        <v>1514584.3300000003</v>
      </c>
      <c r="BS548" s="17">
        <f t="shared" si="3796"/>
        <v>1532367.8900000004</v>
      </c>
      <c r="BT548" s="17">
        <f t="shared" si="3796"/>
        <v>1550158.1900000004</v>
      </c>
      <c r="BU548" s="17">
        <f t="shared" ref="BU548:CO548" si="3797">BU525+BU540</f>
        <v>1568570.1100000003</v>
      </c>
      <c r="BV548" s="17">
        <f t="shared" si="3797"/>
        <v>1587304.3200000003</v>
      </c>
      <c r="BW548" s="17">
        <f t="shared" si="3797"/>
        <v>1606688.2400000002</v>
      </c>
      <c r="BX548" s="17">
        <f t="shared" si="3797"/>
        <v>1626738.6600000001</v>
      </c>
      <c r="BY548" s="17">
        <f t="shared" si="3797"/>
        <v>1646473.4700000002</v>
      </c>
      <c r="BZ548" s="17">
        <f t="shared" si="3797"/>
        <v>1666893.1</v>
      </c>
      <c r="CA548" s="17">
        <f t="shared" si="3797"/>
        <v>1688014.2200000002</v>
      </c>
      <c r="CB548" s="17">
        <f t="shared" si="3797"/>
        <v>1709504.8100000003</v>
      </c>
      <c r="CC548" s="17">
        <f t="shared" si="3797"/>
        <v>1731728.3200000003</v>
      </c>
      <c r="CD548" s="17">
        <f t="shared" si="3797"/>
        <v>1754704.5300000003</v>
      </c>
      <c r="CE548" s="17">
        <f t="shared" si="3797"/>
        <v>1777343.6900000002</v>
      </c>
      <c r="CF548" s="17">
        <f t="shared" si="3797"/>
        <v>1800378.9200000002</v>
      </c>
      <c r="CG548" s="17">
        <f t="shared" si="3797"/>
        <v>1824199.2800000003</v>
      </c>
      <c r="CH548" s="17">
        <f t="shared" si="3797"/>
        <v>1848826.3800000004</v>
      </c>
      <c r="CI548" s="17">
        <f t="shared" si="3797"/>
        <v>1873883.8400000003</v>
      </c>
      <c r="CJ548" s="17">
        <f t="shared" si="3797"/>
        <v>1899783.5800000005</v>
      </c>
      <c r="CK548" s="17">
        <f t="shared" si="3797"/>
        <v>1925316.1400000006</v>
      </c>
      <c r="CL548" s="17">
        <f t="shared" si="3797"/>
        <v>1951295.7500000005</v>
      </c>
      <c r="CM548" s="17">
        <f t="shared" si="3797"/>
        <v>1978153.8700000006</v>
      </c>
      <c r="CN548" s="17">
        <f t="shared" si="3797"/>
        <v>2005482.0200000005</v>
      </c>
      <c r="CO548" s="17">
        <f t="shared" si="3797"/>
        <v>2033728.1800000006</v>
      </c>
    </row>
    <row r="549" spans="2:93">
      <c r="B549" s="556" t="s">
        <v>1999</v>
      </c>
      <c r="C549" s="634" t="s">
        <v>2005</v>
      </c>
      <c r="D549" s="634"/>
      <c r="H549" s="17">
        <f>H537+H545</f>
        <v>1162282.45</v>
      </c>
      <c r="I549" s="17">
        <f t="shared" ref="I549:BT549" si="3798">I537+I545</f>
        <v>1150259.0999999999</v>
      </c>
      <c r="J549" s="17">
        <f t="shared" si="3798"/>
        <v>1137941.8499999999</v>
      </c>
      <c r="K549" s="17">
        <f t="shared" si="3798"/>
        <v>1125680.8899999999</v>
      </c>
      <c r="L549" s="17">
        <f t="shared" si="3798"/>
        <v>1113476.8699999999</v>
      </c>
      <c r="M549" s="17">
        <f t="shared" si="3798"/>
        <v>1101211.58</v>
      </c>
      <c r="N549" s="17">
        <f t="shared" si="3798"/>
        <v>1089003.96</v>
      </c>
      <c r="O549" s="17">
        <f t="shared" si="3798"/>
        <v>1085638.1199999999</v>
      </c>
      <c r="P549" s="17">
        <f t="shared" si="3798"/>
        <v>1082229.6599999999</v>
      </c>
      <c r="Q549" s="17">
        <f t="shared" si="3798"/>
        <v>1078902.78</v>
      </c>
      <c r="R549" s="17">
        <f t="shared" si="3798"/>
        <v>1075534.1099999999</v>
      </c>
      <c r="S549" s="17">
        <f t="shared" si="3798"/>
        <v>1072503.21</v>
      </c>
      <c r="T549" s="17">
        <f t="shared" si="3798"/>
        <v>1069434.44</v>
      </c>
      <c r="U549" s="17">
        <f t="shared" si="3798"/>
        <v>1066457.21</v>
      </c>
      <c r="V549" s="17">
        <f t="shared" si="3798"/>
        <v>1063442.8399999999</v>
      </c>
      <c r="W549" s="17">
        <f t="shared" si="3798"/>
        <v>1060657.04</v>
      </c>
      <c r="X549" s="17">
        <f t="shared" si="3798"/>
        <v>1064475.48</v>
      </c>
      <c r="Y549" s="17">
        <f t="shared" si="3798"/>
        <v>1068498.47</v>
      </c>
      <c r="Z549" s="17">
        <f t="shared" si="3798"/>
        <v>1072871.6499999999</v>
      </c>
      <c r="AA549" s="17">
        <f t="shared" si="3798"/>
        <v>1077178.75</v>
      </c>
      <c r="AB549" s="17">
        <f t="shared" si="3798"/>
        <v>1081995.8599999999</v>
      </c>
      <c r="AC549" s="17">
        <f t="shared" si="3798"/>
        <v>1086896.8499999999</v>
      </c>
      <c r="AD549" s="17">
        <f t="shared" si="3798"/>
        <v>1092183.24</v>
      </c>
      <c r="AE549" s="17">
        <f t="shared" si="3798"/>
        <v>1097410.44</v>
      </c>
      <c r="AF549" s="17">
        <f t="shared" si="3798"/>
        <v>1103039.27</v>
      </c>
      <c r="AG549" s="17">
        <f t="shared" si="3798"/>
        <v>1108766.08</v>
      </c>
      <c r="AH549" s="17">
        <f t="shared" si="3798"/>
        <v>1114914.5499999998</v>
      </c>
      <c r="AI549" s="17">
        <f t="shared" si="3798"/>
        <v>1121498.0899999999</v>
      </c>
      <c r="AJ549" s="17">
        <f t="shared" si="3798"/>
        <v>1128030.18</v>
      </c>
      <c r="AK549" s="17">
        <f t="shared" si="3798"/>
        <v>1135014.92</v>
      </c>
      <c r="AL549" s="17">
        <f t="shared" si="3798"/>
        <v>1141950.3399999999</v>
      </c>
      <c r="AM549" s="17">
        <f t="shared" si="3798"/>
        <v>1149357.0299999998</v>
      </c>
      <c r="AN549" s="17">
        <f t="shared" si="3798"/>
        <v>1156893.2799999998</v>
      </c>
      <c r="AO549" s="17">
        <f t="shared" si="3798"/>
        <v>1164743.17</v>
      </c>
      <c r="AP549" s="17">
        <f t="shared" si="3798"/>
        <v>1173100.1299999999</v>
      </c>
      <c r="AQ549" s="17">
        <f t="shared" si="3798"/>
        <v>1181414.93</v>
      </c>
      <c r="AR549" s="17">
        <f t="shared" si="3798"/>
        <v>1190257.75</v>
      </c>
      <c r="AS549" s="17">
        <f t="shared" si="3798"/>
        <v>1199449.6399999999</v>
      </c>
      <c r="AT549" s="17">
        <f t="shared" si="3798"/>
        <v>1208604.7399999998</v>
      </c>
      <c r="AU549" s="17">
        <f t="shared" si="3798"/>
        <v>1218322.17</v>
      </c>
      <c r="AV549" s="17">
        <f t="shared" si="3798"/>
        <v>1228414.94</v>
      </c>
      <c r="AW549" s="17">
        <f t="shared" si="3798"/>
        <v>1238476.0700000003</v>
      </c>
      <c r="AX549" s="17">
        <f t="shared" si="3798"/>
        <v>1249137.2100000002</v>
      </c>
      <c r="AY549" s="17">
        <f t="shared" si="3798"/>
        <v>1260200.83</v>
      </c>
      <c r="AZ549" s="17">
        <f t="shared" si="3798"/>
        <v>1271238.6900000002</v>
      </c>
      <c r="BA549" s="17">
        <f t="shared" si="3798"/>
        <v>1282693.2400000002</v>
      </c>
      <c r="BB549" s="17">
        <f t="shared" si="3798"/>
        <v>1294575.3500000001</v>
      </c>
      <c r="BC549" s="17">
        <f t="shared" si="3798"/>
        <v>1306434.2700000003</v>
      </c>
      <c r="BD549" s="17">
        <f t="shared" si="3798"/>
        <v>1318970.8600000003</v>
      </c>
      <c r="BE549" s="17">
        <f t="shared" si="3798"/>
        <v>1331966.6900000004</v>
      </c>
      <c r="BF549" s="17">
        <f t="shared" si="3798"/>
        <v>1345433.6900000004</v>
      </c>
      <c r="BG549" s="17">
        <f t="shared" si="3798"/>
        <v>1358887.9400000004</v>
      </c>
      <c r="BH549" s="17">
        <f t="shared" si="3798"/>
        <v>1372830.6600000004</v>
      </c>
      <c r="BI549" s="17">
        <f t="shared" si="3798"/>
        <v>1387273.7400000005</v>
      </c>
      <c r="BJ549" s="17">
        <f t="shared" si="3798"/>
        <v>1402231.1100000006</v>
      </c>
      <c r="BK549" s="17">
        <f t="shared" si="3798"/>
        <v>1416918.4700000007</v>
      </c>
      <c r="BL549" s="17">
        <f t="shared" si="3798"/>
        <v>1432133.1800000006</v>
      </c>
      <c r="BM549" s="17">
        <f t="shared" si="3798"/>
        <v>1447889.0700000005</v>
      </c>
      <c r="BN549" s="17">
        <f t="shared" si="3798"/>
        <v>1464201.0000000005</v>
      </c>
      <c r="BO549" s="17">
        <f t="shared" si="3798"/>
        <v>1480513.1800000004</v>
      </c>
      <c r="BP549" s="17">
        <f t="shared" si="3798"/>
        <v>1497401.3100000003</v>
      </c>
      <c r="BQ549" s="17">
        <f t="shared" si="3798"/>
        <v>1514584.3300000003</v>
      </c>
      <c r="BR549" s="17">
        <f t="shared" si="3798"/>
        <v>1532367.8900000004</v>
      </c>
      <c r="BS549" s="17">
        <f t="shared" si="3798"/>
        <v>1550158.1900000004</v>
      </c>
      <c r="BT549" s="17">
        <f t="shared" si="3798"/>
        <v>1568570.1100000003</v>
      </c>
      <c r="BU549" s="17">
        <f t="shared" ref="BU549:CO549" si="3799">BU537+BU545</f>
        <v>1587304.3200000003</v>
      </c>
      <c r="BV549" s="17">
        <f t="shared" si="3799"/>
        <v>1606688.2400000002</v>
      </c>
      <c r="BW549" s="17">
        <f t="shared" si="3799"/>
        <v>1626738.6600000001</v>
      </c>
      <c r="BX549" s="17">
        <f t="shared" si="3799"/>
        <v>1646473.4700000002</v>
      </c>
      <c r="BY549" s="17">
        <f t="shared" si="3799"/>
        <v>1666893.1</v>
      </c>
      <c r="BZ549" s="17">
        <f t="shared" si="3799"/>
        <v>1688014.2200000002</v>
      </c>
      <c r="CA549" s="17">
        <f t="shared" si="3799"/>
        <v>1709504.8100000003</v>
      </c>
      <c r="CB549" s="17">
        <f t="shared" si="3799"/>
        <v>1731728.3200000003</v>
      </c>
      <c r="CC549" s="17">
        <f t="shared" si="3799"/>
        <v>1754704.5300000003</v>
      </c>
      <c r="CD549" s="17">
        <f t="shared" si="3799"/>
        <v>1777343.6900000002</v>
      </c>
      <c r="CE549" s="17">
        <f t="shared" si="3799"/>
        <v>1800378.9200000002</v>
      </c>
      <c r="CF549" s="17">
        <f t="shared" si="3799"/>
        <v>1824199.2800000003</v>
      </c>
      <c r="CG549" s="17">
        <f t="shared" si="3799"/>
        <v>1848826.3800000004</v>
      </c>
      <c r="CH549" s="17">
        <f t="shared" si="3799"/>
        <v>1873883.8400000003</v>
      </c>
      <c r="CI549" s="17">
        <f t="shared" si="3799"/>
        <v>1899783.5800000005</v>
      </c>
      <c r="CJ549" s="17">
        <f t="shared" si="3799"/>
        <v>1925316.1400000006</v>
      </c>
      <c r="CK549" s="17">
        <f t="shared" si="3799"/>
        <v>1951295.7500000005</v>
      </c>
      <c r="CL549" s="17">
        <f t="shared" si="3799"/>
        <v>1978153.8700000006</v>
      </c>
      <c r="CM549" s="17">
        <f t="shared" si="3799"/>
        <v>2005482.0200000005</v>
      </c>
      <c r="CN549" s="17">
        <f t="shared" si="3799"/>
        <v>2033728.1800000006</v>
      </c>
      <c r="CO549" s="17">
        <f t="shared" si="3799"/>
        <v>2062468.6500000008</v>
      </c>
    </row>
    <row r="550" spans="2:93">
      <c r="B550" s="556" t="s">
        <v>2008</v>
      </c>
      <c r="C550" s="634" t="s">
        <v>2005</v>
      </c>
      <c r="D550" s="634"/>
      <c r="H550" s="26">
        <f>H545/H537</f>
        <v>0</v>
      </c>
      <c r="I550" s="26">
        <f t="shared" ref="I550:BT550" si="3800">I545/I537</f>
        <v>-1.5267913710157351E-2</v>
      </c>
      <c r="J550" s="26">
        <f t="shared" si="3800"/>
        <v>-3.0659803875761546E-2</v>
      </c>
      <c r="K550" s="26">
        <f t="shared" si="3800"/>
        <v>-4.5875026153698609E-2</v>
      </c>
      <c r="L550" s="26">
        <f t="shared" si="3800"/>
        <v>-6.0914539803354713E-2</v>
      </c>
      <c r="M550" s="26">
        <f t="shared" si="3800"/>
        <v>-7.5879831906222425E-2</v>
      </c>
      <c r="N550" s="26">
        <f t="shared" si="3800"/>
        <v>-9.0670804864885143E-2</v>
      </c>
      <c r="O550" s="26">
        <f t="shared" si="3800"/>
        <v>-0.1046729917671321</v>
      </c>
      <c r="P550" s="26">
        <f t="shared" si="3800"/>
        <v>-0.11850266525086858</v>
      </c>
      <c r="Q550" s="26">
        <f t="shared" si="3800"/>
        <v>-0.13206207449662002</v>
      </c>
      <c r="R550" s="26">
        <f t="shared" si="3800"/>
        <v>-0.1454536656908621</v>
      </c>
      <c r="S550" s="26">
        <f t="shared" si="3800"/>
        <v>-0.15838168700532262</v>
      </c>
      <c r="T550" s="26">
        <f t="shared" si="3800"/>
        <v>-0.1711503259276235</v>
      </c>
      <c r="U550" s="26">
        <f t="shared" si="3800"/>
        <v>-0.18366182662937663</v>
      </c>
      <c r="V550" s="26">
        <f t="shared" si="3800"/>
        <v>-0.19601905601515723</v>
      </c>
      <c r="W550" s="26">
        <f t="shared" si="3800"/>
        <v>-0.20802484694014126</v>
      </c>
      <c r="X550" s="26">
        <f t="shared" si="3800"/>
        <v>-0.21884392916391368</v>
      </c>
      <c r="Y550" s="26">
        <f t="shared" si="3800"/>
        <v>-0.22937751969480566</v>
      </c>
      <c r="Z550" s="26">
        <f t="shared" si="3800"/>
        <v>-0.23953199183628887</v>
      </c>
      <c r="AA550" s="26">
        <f t="shared" si="3800"/>
        <v>-0.24961082197902054</v>
      </c>
      <c r="AB550" s="26">
        <f t="shared" si="3800"/>
        <v>-0.25921870757885496</v>
      </c>
      <c r="AC550" s="26">
        <f t="shared" si="3800"/>
        <v>-0.2686613270736824</v>
      </c>
      <c r="AD550" s="26">
        <f t="shared" si="3800"/>
        <v>-0.27774374051226425</v>
      </c>
      <c r="AE550" s="26">
        <f t="shared" si="3800"/>
        <v>-0.28676893902429634</v>
      </c>
      <c r="AF550" s="26">
        <f t="shared" si="3800"/>
        <v>-0.29544029086613016</v>
      </c>
      <c r="AG550" s="26">
        <f t="shared" si="3800"/>
        <v>-0.30396274705707632</v>
      </c>
      <c r="AH550" s="26">
        <f t="shared" si="3800"/>
        <v>-0.31214054853869722</v>
      </c>
      <c r="AI550" s="26">
        <f t="shared" si="3800"/>
        <v>-0.31997919975634415</v>
      </c>
      <c r="AJ550" s="26">
        <f t="shared" si="3800"/>
        <v>-0.327782194386184</v>
      </c>
      <c r="AK550" s="26">
        <f t="shared" si="3800"/>
        <v>-0.33525280515968237</v>
      </c>
      <c r="AL550" s="26">
        <f t="shared" si="3800"/>
        <v>-0.34269371283082845</v>
      </c>
      <c r="AM550" s="26">
        <f t="shared" si="3800"/>
        <v>-0.34980874390589084</v>
      </c>
      <c r="AN550" s="26">
        <f t="shared" si="3800"/>
        <v>-0.35680141696876022</v>
      </c>
      <c r="AO550" s="26">
        <f t="shared" si="3800"/>
        <v>-0.36357438501240719</v>
      </c>
      <c r="AP550" s="26">
        <f t="shared" si="3800"/>
        <v>-0.37003273267886239</v>
      </c>
      <c r="AQ550" s="26">
        <f t="shared" si="3800"/>
        <v>-0.37647927354156169</v>
      </c>
      <c r="AR550" s="26">
        <f t="shared" si="3800"/>
        <v>-0.38261643867626466</v>
      </c>
      <c r="AS550" s="26">
        <f t="shared" si="3800"/>
        <v>-0.38854890854456325</v>
      </c>
      <c r="AT550" s="26">
        <f t="shared" si="3800"/>
        <v>-0.39447854880033606</v>
      </c>
      <c r="AU550" s="26">
        <f t="shared" si="3800"/>
        <v>-0.40010798155273292</v>
      </c>
      <c r="AV550" s="26">
        <f t="shared" si="3800"/>
        <v>-0.40554146787805884</v>
      </c>
      <c r="AW550" s="26">
        <f t="shared" si="3800"/>
        <v>-0.41098056176894154</v>
      </c>
      <c r="AX550" s="26">
        <f t="shared" si="3800"/>
        <v>-0.4161277164694826</v>
      </c>
      <c r="AY550" s="26">
        <f t="shared" si="3800"/>
        <v>-0.42108718624738894</v>
      </c>
      <c r="AZ550" s="26">
        <f t="shared" si="3800"/>
        <v>-0.42606061499444597</v>
      </c>
      <c r="BA550" s="26">
        <f t="shared" si="3800"/>
        <v>-0.43084940704884761</v>
      </c>
      <c r="BB550" s="26">
        <f t="shared" si="3800"/>
        <v>-0.43545671455498663</v>
      </c>
      <c r="BC550" s="26">
        <f t="shared" si="3800"/>
        <v>-0.44008378893726902</v>
      </c>
      <c r="BD550" s="26">
        <f t="shared" si="3800"/>
        <v>-0.44443318918253394</v>
      </c>
      <c r="BE550" s="26">
        <f t="shared" si="3800"/>
        <v>-0.44860859502018585</v>
      </c>
      <c r="BF550" s="26">
        <f t="shared" si="3800"/>
        <v>-0.45261300462348147</v>
      </c>
      <c r="BG550" s="26">
        <f t="shared" si="3800"/>
        <v>-0.45664770088144474</v>
      </c>
      <c r="BH550" s="26">
        <f t="shared" si="3800"/>
        <v>-0.46051384554908997</v>
      </c>
      <c r="BI550" s="26">
        <f t="shared" si="3800"/>
        <v>-0.4642142925406329</v>
      </c>
      <c r="BJ550" s="26">
        <f t="shared" si="3800"/>
        <v>-0.46775196372184935</v>
      </c>
      <c r="BK550" s="26">
        <f t="shared" si="3800"/>
        <v>-0.47142716851694255</v>
      </c>
      <c r="BL550" s="26">
        <f t="shared" si="3800"/>
        <v>-0.47493989363278805</v>
      </c>
      <c r="BM550" s="26">
        <f t="shared" si="3800"/>
        <v>-0.47829315429442382</v>
      </c>
      <c r="BN550" s="26">
        <f t="shared" si="3800"/>
        <v>-0.48148960406311853</v>
      </c>
      <c r="BO550" s="26">
        <f t="shared" si="3800"/>
        <v>-0.48473017111521888</v>
      </c>
      <c r="BP550" s="26">
        <f t="shared" si="3800"/>
        <v>-0.48781585480813294</v>
      </c>
      <c r="BQ550" s="26">
        <f t="shared" si="3800"/>
        <v>-0.49084852269158752</v>
      </c>
      <c r="BR550" s="26">
        <f t="shared" si="3800"/>
        <v>-0.49372991481093864</v>
      </c>
      <c r="BS550" s="26">
        <f t="shared" si="3800"/>
        <v>-0.49666077760344346</v>
      </c>
      <c r="BT550" s="26">
        <f t="shared" si="3800"/>
        <v>-0.4994422197451277</v>
      </c>
      <c r="BU550" s="26">
        <f t="shared" ref="BU550:CO550" si="3801">BU545/BU537</f>
        <v>-0.50217576948690135</v>
      </c>
      <c r="BV550" s="26">
        <f t="shared" si="3801"/>
        <v>-0.50476314415842549</v>
      </c>
      <c r="BW550" s="26">
        <f t="shared" si="3801"/>
        <v>-0.50720680126303164</v>
      </c>
      <c r="BX550" s="26">
        <f t="shared" si="3801"/>
        <v>-0.50980677784253414</v>
      </c>
      <c r="BY550" s="26">
        <f t="shared" si="3801"/>
        <v>-0.51226286229149121</v>
      </c>
      <c r="BZ550" s="26">
        <f t="shared" si="3801"/>
        <v>-0.5145776467851414</v>
      </c>
      <c r="CA550" s="26">
        <f t="shared" si="3801"/>
        <v>-0.51685257427332121</v>
      </c>
      <c r="CB550" s="26">
        <f t="shared" si="3801"/>
        <v>-0.51898926790305533</v>
      </c>
      <c r="CC550" s="26">
        <f t="shared" si="3801"/>
        <v>-0.52099008939052016</v>
      </c>
      <c r="CD550" s="26">
        <f t="shared" si="3801"/>
        <v>-0.5231547278725307</v>
      </c>
      <c r="CE550" s="26">
        <f t="shared" si="3801"/>
        <v>-0.52528218506277524</v>
      </c>
      <c r="CF550" s="26">
        <f t="shared" si="3801"/>
        <v>-0.52727399612445891</v>
      </c>
      <c r="CG550" s="26">
        <f t="shared" si="3801"/>
        <v>-0.52913231782671888</v>
      </c>
      <c r="CH550" s="26">
        <f t="shared" si="3801"/>
        <v>-0.53095873859327125</v>
      </c>
      <c r="CI550" s="26">
        <f t="shared" si="3801"/>
        <v>-0.53265448091684042</v>
      </c>
      <c r="CJ550" s="26">
        <f t="shared" si="3801"/>
        <v>-0.53451935331443767</v>
      </c>
      <c r="CK550" s="26">
        <f t="shared" si="3801"/>
        <v>-0.53635221692519108</v>
      </c>
      <c r="CL550" s="26">
        <f t="shared" si="3801"/>
        <v>-0.53805449596517418</v>
      </c>
      <c r="CM550" s="26">
        <f t="shared" si="3801"/>
        <v>-0.5397274021140529</v>
      </c>
      <c r="CN550" s="26">
        <f t="shared" si="3801"/>
        <v>-0.54127240321897019</v>
      </c>
      <c r="CO550" s="26">
        <f t="shared" si="3801"/>
        <v>-0.5427907935486832</v>
      </c>
    </row>
    <row r="551" spans="2:93">
      <c r="B551" s="556"/>
      <c r="C551" s="634"/>
      <c r="D551" s="634"/>
      <c r="H551" s="556"/>
      <c r="I551" s="556"/>
      <c r="J551" s="556"/>
      <c r="K551" s="556"/>
      <c r="L551" s="556"/>
      <c r="AK551" s="556"/>
      <c r="AL551" s="556"/>
      <c r="AM551" s="556"/>
      <c r="AN551" s="556"/>
      <c r="AO551" s="556"/>
      <c r="AP551" s="556"/>
      <c r="AQ551" s="556"/>
      <c r="AR551" s="556"/>
      <c r="AS551" s="556"/>
      <c r="AT551" s="556"/>
      <c r="AU551" s="556"/>
      <c r="AV551" s="556"/>
      <c r="AW551" s="556"/>
      <c r="AX551" s="556"/>
      <c r="AY551" s="556"/>
      <c r="AZ551" s="556"/>
      <c r="BA551" s="556"/>
      <c r="BB551" s="556"/>
      <c r="BC551" s="556"/>
      <c r="BD551" s="556"/>
      <c r="BE551" s="556"/>
      <c r="BF551" s="556"/>
      <c r="BG551" s="556"/>
      <c r="BH551" s="556"/>
      <c r="BI551" s="556"/>
      <c r="BJ551" s="556"/>
      <c r="BK551" s="556"/>
      <c r="BL551" s="556"/>
      <c r="BM551" s="556"/>
      <c r="BN551" s="556"/>
      <c r="BO551" s="556"/>
      <c r="BP551" s="556"/>
      <c r="BQ551" s="556"/>
      <c r="BR551" s="556"/>
      <c r="BS551" s="556"/>
      <c r="BT551" s="556"/>
      <c r="BU551" s="556"/>
      <c r="BV551" s="556"/>
      <c r="BW551" s="556"/>
      <c r="BX551" s="556"/>
      <c r="BY551" s="556"/>
      <c r="BZ551" s="556"/>
      <c r="CA551" s="556"/>
      <c r="CB551" s="556"/>
      <c r="CC551" s="556"/>
      <c r="CD551" s="556"/>
      <c r="CE551" s="556"/>
      <c r="CF551" s="556"/>
      <c r="CG551" s="556"/>
      <c r="CH551" s="556"/>
      <c r="CI551" s="556"/>
      <c r="CJ551" s="556"/>
      <c r="CK551" s="556"/>
      <c r="CL551" s="556"/>
      <c r="CM551" s="556"/>
      <c r="CN551" s="556"/>
      <c r="CO551" s="556"/>
    </row>
    <row r="552" spans="2:93">
      <c r="B552" s="556"/>
      <c r="C552" s="634"/>
      <c r="D552" s="634"/>
      <c r="H552" s="556"/>
      <c r="I552" s="556"/>
      <c r="J552" s="556"/>
      <c r="K552" s="556"/>
      <c r="L552" s="556"/>
      <c r="AK552" s="556"/>
      <c r="AL552" s="556"/>
      <c r="AM552" s="556"/>
      <c r="AN552" s="556"/>
      <c r="AO552" s="556"/>
      <c r="AP552" s="556"/>
      <c r="AQ552" s="556"/>
      <c r="AR552" s="556"/>
      <c r="AS552" s="556"/>
      <c r="AT552" s="556"/>
      <c r="AU552" s="556"/>
      <c r="AV552" s="556"/>
      <c r="AW552" s="556"/>
      <c r="AX552" s="556"/>
      <c r="AY552" s="556"/>
      <c r="AZ552" s="556"/>
      <c r="BA552" s="556"/>
      <c r="BB552" s="556"/>
      <c r="BC552" s="556"/>
      <c r="BD552" s="556"/>
      <c r="BE552" s="556"/>
      <c r="BF552" s="556"/>
      <c r="BG552" s="556"/>
      <c r="BH552" s="556"/>
      <c r="BI552" s="556"/>
      <c r="BJ552" s="556"/>
      <c r="BK552" s="556"/>
      <c r="BL552" s="556"/>
      <c r="BM552" s="556"/>
      <c r="BN552" s="556"/>
      <c r="BO552" s="556"/>
      <c r="BP552" s="556"/>
      <c r="BQ552" s="556"/>
      <c r="BR552" s="556"/>
      <c r="BS552" s="556"/>
      <c r="BT552" s="556"/>
      <c r="BU552" s="556"/>
      <c r="BV552" s="556"/>
      <c r="BW552" s="556"/>
      <c r="BX552" s="556"/>
      <c r="BY552" s="556"/>
      <c r="BZ552" s="556"/>
      <c r="CA552" s="556"/>
      <c r="CB552" s="556"/>
      <c r="CC552" s="556"/>
      <c r="CD552" s="556"/>
      <c r="CE552" s="556"/>
      <c r="CF552" s="556"/>
      <c r="CG552" s="556"/>
      <c r="CH552" s="556"/>
      <c r="CI552" s="556"/>
      <c r="CJ552" s="556"/>
      <c r="CK552" s="556"/>
      <c r="CL552" s="556"/>
      <c r="CM552" s="556"/>
      <c r="CN552" s="556"/>
      <c r="CO552" s="556"/>
    </row>
    <row r="553" spans="2:93">
      <c r="B553" s="46" t="s">
        <v>1991</v>
      </c>
      <c r="C553" s="634"/>
      <c r="D553" s="634"/>
      <c r="H553" s="556"/>
      <c r="I553" s="556"/>
      <c r="J553" s="556"/>
      <c r="K553" s="556"/>
      <c r="L553" s="556"/>
      <c r="AK553" s="556"/>
      <c r="AL553" s="556"/>
      <c r="AM553" s="556"/>
      <c r="AN553" s="556"/>
      <c r="AO553" s="556"/>
      <c r="AP553" s="556"/>
      <c r="AQ553" s="556"/>
      <c r="AR553" s="556"/>
      <c r="AS553" s="556"/>
      <c r="AT553" s="556"/>
      <c r="AU553" s="556"/>
      <c r="AV553" s="556"/>
      <c r="AW553" s="556"/>
      <c r="AX553" s="556"/>
      <c r="AY553" s="556"/>
      <c r="AZ553" s="556"/>
      <c r="BA553" s="556"/>
      <c r="BB553" s="556"/>
      <c r="BC553" s="556"/>
      <c r="BD553" s="556"/>
      <c r="BE553" s="556"/>
      <c r="BF553" s="556"/>
      <c r="BG553" s="556"/>
      <c r="BH553" s="556"/>
      <c r="BI553" s="556"/>
      <c r="BJ553" s="556"/>
      <c r="BK553" s="556"/>
      <c r="BL553" s="556"/>
      <c r="BM553" s="556"/>
      <c r="BN553" s="556"/>
      <c r="BO553" s="556"/>
      <c r="BP553" s="556"/>
      <c r="BQ553" s="556"/>
      <c r="BR553" s="556"/>
      <c r="BS553" s="556"/>
      <c r="BT553" s="556"/>
      <c r="BU553" s="556"/>
      <c r="BV553" s="556"/>
      <c r="BW553" s="556"/>
      <c r="BX553" s="556"/>
      <c r="BY553" s="556"/>
      <c r="BZ553" s="556"/>
      <c r="CA553" s="556"/>
      <c r="CB553" s="556"/>
      <c r="CC553" s="556"/>
      <c r="CD553" s="556"/>
      <c r="CE553" s="556"/>
      <c r="CF553" s="556"/>
      <c r="CG553" s="556"/>
      <c r="CH553" s="556"/>
      <c r="CI553" s="556"/>
      <c r="CJ553" s="556"/>
      <c r="CK553" s="556"/>
      <c r="CL553" s="556"/>
      <c r="CM553" s="556"/>
      <c r="CN553" s="556"/>
      <c r="CO553" s="556"/>
    </row>
    <row r="554" spans="2:93">
      <c r="B554" s="556"/>
      <c r="C554" s="556" t="s">
        <v>1975</v>
      </c>
      <c r="D554" s="556" t="s">
        <v>1982</v>
      </c>
      <c r="E554" s="556"/>
      <c r="F554" s="556"/>
      <c r="G554" s="556"/>
      <c r="H554" s="556"/>
      <c r="I554" s="556"/>
      <c r="J554" s="556"/>
      <c r="K554" s="556"/>
      <c r="L554" s="556"/>
      <c r="AK554" s="556"/>
      <c r="AL554" s="556"/>
      <c r="AM554" s="556"/>
      <c r="AN554" s="556"/>
      <c r="AO554" s="556"/>
      <c r="AP554" s="556"/>
      <c r="AQ554" s="556"/>
      <c r="AR554" s="556"/>
      <c r="AS554" s="556"/>
      <c r="AT554" s="556"/>
      <c r="AU554" s="556"/>
      <c r="AV554" s="556"/>
      <c r="AW554" s="556"/>
      <c r="AX554" s="556"/>
      <c r="AY554" s="556"/>
      <c r="AZ554" s="556"/>
      <c r="BA554" s="556"/>
      <c r="BB554" s="556"/>
      <c r="BC554" s="556"/>
      <c r="BD554" s="556"/>
      <c r="BE554" s="556"/>
      <c r="BF554" s="556"/>
      <c r="BG554" s="556"/>
      <c r="BH554" s="556"/>
      <c r="BI554" s="556"/>
      <c r="BJ554" s="556"/>
      <c r="BK554" s="556"/>
      <c r="BL554" s="556"/>
      <c r="BM554" s="556"/>
      <c r="BN554" s="556"/>
      <c r="BO554" s="556"/>
      <c r="BP554" s="556"/>
      <c r="BQ554" s="556"/>
      <c r="BR554" s="556"/>
      <c r="BS554" s="556"/>
      <c r="BT554" s="556"/>
      <c r="BU554" s="556"/>
      <c r="BV554" s="556"/>
      <c r="BW554" s="556"/>
      <c r="BX554" s="556"/>
      <c r="BY554" s="556"/>
      <c r="BZ554" s="556"/>
      <c r="CA554" s="556"/>
      <c r="CB554" s="556"/>
      <c r="CC554" s="556"/>
      <c r="CD554" s="556"/>
      <c r="CE554" s="556"/>
      <c r="CF554" s="556"/>
      <c r="CG554" s="556"/>
      <c r="CH554" s="556"/>
      <c r="CI554" s="556"/>
      <c r="CJ554" s="556"/>
      <c r="CK554" s="556"/>
      <c r="CL554" s="556"/>
      <c r="CM554" s="556"/>
      <c r="CN554" s="556"/>
      <c r="CO554" s="556"/>
    </row>
    <row r="555" spans="2:93">
      <c r="B555" s="556"/>
      <c r="C555" s="556" t="s">
        <v>1976</v>
      </c>
      <c r="D555" s="556" t="s">
        <v>737</v>
      </c>
      <c r="E555" s="556"/>
      <c r="F555" s="556"/>
      <c r="G555" s="556"/>
      <c r="H555" s="556">
        <v>0</v>
      </c>
      <c r="I555" s="556">
        <v>1</v>
      </c>
      <c r="J555" s="556">
        <v>2</v>
      </c>
      <c r="K555" s="556">
        <v>3</v>
      </c>
      <c r="L555" s="556">
        <v>4</v>
      </c>
      <c r="M555" s="556">
        <v>5</v>
      </c>
      <c r="N555" s="556">
        <v>6</v>
      </c>
      <c r="O555" s="556">
        <v>7</v>
      </c>
      <c r="P555" s="556">
        <v>8</v>
      </c>
      <c r="Q555" s="556">
        <v>9</v>
      </c>
      <c r="R555" s="556">
        <v>10</v>
      </c>
      <c r="S555" s="556">
        <v>11</v>
      </c>
      <c r="T555" s="556">
        <v>12</v>
      </c>
      <c r="U555" s="556">
        <v>13</v>
      </c>
      <c r="V555" s="556">
        <v>14</v>
      </c>
      <c r="W555" s="556">
        <v>15</v>
      </c>
      <c r="X555" s="556">
        <v>16</v>
      </c>
      <c r="Y555" s="556">
        <v>17</v>
      </c>
      <c r="Z555" s="556">
        <v>18</v>
      </c>
      <c r="AA555" s="556">
        <v>19</v>
      </c>
      <c r="AB555" s="556">
        <v>20</v>
      </c>
      <c r="AC555" s="556">
        <v>21</v>
      </c>
      <c r="AD555" s="556">
        <v>22</v>
      </c>
      <c r="AE555" s="556">
        <v>23</v>
      </c>
      <c r="AF555" s="556">
        <v>24</v>
      </c>
      <c r="AG555" s="556">
        <v>25</v>
      </c>
      <c r="AH555" s="556">
        <v>26</v>
      </c>
      <c r="AI555" s="556">
        <v>27</v>
      </c>
      <c r="AJ555" s="556">
        <v>28</v>
      </c>
      <c r="AK555" s="556">
        <v>29</v>
      </c>
      <c r="AL555" s="556">
        <v>30</v>
      </c>
      <c r="AM555" s="556">
        <v>31</v>
      </c>
      <c r="AN555" s="556">
        <v>32</v>
      </c>
      <c r="AO555" s="556">
        <v>33</v>
      </c>
      <c r="AP555" s="556">
        <v>34</v>
      </c>
      <c r="AQ555" s="556">
        <v>35</v>
      </c>
      <c r="AR555" s="556">
        <v>36</v>
      </c>
      <c r="AS555" s="556">
        <v>37</v>
      </c>
      <c r="AT555" s="556">
        <v>38</v>
      </c>
      <c r="AU555" s="556">
        <v>39</v>
      </c>
      <c r="AV555" s="556">
        <v>40</v>
      </c>
      <c r="AW555" s="556">
        <v>41</v>
      </c>
      <c r="AX555" s="556">
        <v>42</v>
      </c>
      <c r="AY555" s="556">
        <v>43</v>
      </c>
      <c r="AZ555" s="556">
        <v>44</v>
      </c>
      <c r="BA555" s="556">
        <v>45</v>
      </c>
      <c r="BB555" s="556">
        <v>46</v>
      </c>
      <c r="BC555" s="556">
        <v>47</v>
      </c>
      <c r="BD555" s="556">
        <v>48</v>
      </c>
      <c r="BE555" s="556">
        <v>49</v>
      </c>
      <c r="BF555" s="556">
        <v>50</v>
      </c>
      <c r="BG555" s="556">
        <v>51</v>
      </c>
      <c r="BH555" s="556">
        <v>52</v>
      </c>
      <c r="BI555" s="556">
        <v>53</v>
      </c>
      <c r="BJ555" s="556">
        <v>54</v>
      </c>
      <c r="BK555" s="556">
        <v>55</v>
      </c>
      <c r="BL555" s="556">
        <v>56</v>
      </c>
      <c r="BM555" s="556">
        <v>57</v>
      </c>
      <c r="BN555" s="556">
        <v>58</v>
      </c>
      <c r="BO555" s="556">
        <v>59</v>
      </c>
      <c r="BP555" s="556">
        <v>60</v>
      </c>
      <c r="BQ555" s="556">
        <v>61</v>
      </c>
      <c r="BR555" s="556">
        <v>62</v>
      </c>
      <c r="BS555" s="556">
        <v>63</v>
      </c>
      <c r="BT555" s="556">
        <v>64</v>
      </c>
      <c r="BU555" s="556">
        <v>65</v>
      </c>
      <c r="BV555" s="556">
        <v>66</v>
      </c>
      <c r="BW555" s="556">
        <v>67</v>
      </c>
      <c r="BX555" s="556">
        <v>68</v>
      </c>
      <c r="BY555" s="556">
        <v>69</v>
      </c>
      <c r="BZ555" s="556">
        <v>70</v>
      </c>
      <c r="CA555" s="556">
        <v>71</v>
      </c>
      <c r="CB555" s="556">
        <v>72</v>
      </c>
      <c r="CC555" s="556">
        <v>73</v>
      </c>
      <c r="CD555" s="556">
        <v>74</v>
      </c>
      <c r="CE555" s="556">
        <v>75</v>
      </c>
      <c r="CF555" s="556">
        <v>76</v>
      </c>
      <c r="CG555" s="556">
        <v>77</v>
      </c>
      <c r="CH555" s="556">
        <v>78</v>
      </c>
      <c r="CI555" s="556">
        <v>79</v>
      </c>
      <c r="CJ555" s="556">
        <v>80</v>
      </c>
      <c r="CK555" s="556">
        <v>81</v>
      </c>
      <c r="CL555" s="556">
        <v>82</v>
      </c>
      <c r="CM555" s="556">
        <v>83</v>
      </c>
      <c r="CN555" s="556">
        <v>84</v>
      </c>
      <c r="CO555" s="556">
        <v>85</v>
      </c>
    </row>
    <row r="556" spans="2:93">
      <c r="B556" s="556"/>
      <c r="C556" s="556"/>
      <c r="D556" s="10">
        <f>'DCF Forecast Parameters'!C103</f>
        <v>25</v>
      </c>
      <c r="E556" s="556"/>
      <c r="F556" s="556"/>
      <c r="G556" s="556"/>
      <c r="H556" s="17"/>
      <c r="I556" s="17">
        <f>H558</f>
        <v>1162282.45</v>
      </c>
      <c r="J556" s="17">
        <f t="shared" ref="J556" si="3802">I558</f>
        <v>1159376.45</v>
      </c>
      <c r="K556" s="17">
        <f t="shared" ref="K556" si="3803">J558</f>
        <v>1156456.45</v>
      </c>
      <c r="L556" s="17">
        <f t="shared" ref="L556" si="3804">K558</f>
        <v>1153521.45</v>
      </c>
      <c r="M556" s="17">
        <f t="shared" ref="M556" si="3805">L558</f>
        <v>1150571.45</v>
      </c>
      <c r="N556" s="17">
        <f t="shared" ref="N556" si="3806">M558</f>
        <v>1147607.45</v>
      </c>
      <c r="O556" s="17">
        <f t="shared" ref="O556" si="3807">N558</f>
        <v>1144628.45</v>
      </c>
      <c r="P556" s="17">
        <f t="shared" ref="P556" si="3808">O558</f>
        <v>1141634.45</v>
      </c>
      <c r="Q556" s="17">
        <f t="shared" ref="Q556" si="3809">P558</f>
        <v>1138603.45</v>
      </c>
      <c r="R556" s="17">
        <f t="shared" ref="R556" si="3810">Q558</f>
        <v>1135534.45</v>
      </c>
      <c r="S556" s="17">
        <f t="shared" ref="S556" si="3811">R558</f>
        <v>1132426.45</v>
      </c>
      <c r="T556" s="17">
        <f t="shared" ref="T556" si="3812">S558</f>
        <v>1129279.45</v>
      </c>
      <c r="U556" s="17">
        <f t="shared" ref="U556" si="3813">T558</f>
        <v>1126093.45</v>
      </c>
      <c r="V556" s="17">
        <f t="shared" ref="V556" si="3814">U558</f>
        <v>1122867.45</v>
      </c>
      <c r="W556" s="17">
        <f t="shared" ref="W556" si="3815">V558</f>
        <v>1119601.45</v>
      </c>
      <c r="X556" s="17">
        <f t="shared" ref="X556" si="3816">W558</f>
        <v>1116294.45</v>
      </c>
      <c r="Y556" s="17">
        <f t="shared" ref="Y556" si="3817">X558</f>
        <v>1112946.45</v>
      </c>
      <c r="Z556" s="17">
        <f t="shared" ref="Z556" si="3818">Y558</f>
        <v>1109539.45</v>
      </c>
      <c r="AA556" s="17">
        <f t="shared" ref="AA556" si="3819">Z558</f>
        <v>1106073.45</v>
      </c>
      <c r="AB556" s="17">
        <f t="shared" ref="AB556" si="3820">AA558</f>
        <v>1102546.45</v>
      </c>
      <c r="AC556" s="17">
        <f t="shared" ref="AC556" si="3821">AB558</f>
        <v>1098957.45</v>
      </c>
      <c r="AD556" s="17">
        <f t="shared" ref="AD556" si="3822">AC558</f>
        <v>1095305.45</v>
      </c>
      <c r="AE556" s="17">
        <f t="shared" ref="AE556" si="3823">AD558</f>
        <v>1091590.45</v>
      </c>
      <c r="AF556" s="17">
        <f t="shared" ref="AF556" si="3824">AE558</f>
        <v>1087810.45</v>
      </c>
      <c r="AG556" s="17">
        <f t="shared" ref="AG556" si="3825">AF558</f>
        <v>1083963.45</v>
      </c>
      <c r="AH556" s="17">
        <f t="shared" ref="AH556" si="3826">AG558</f>
        <v>1080049.45</v>
      </c>
      <c r="AI556" s="17">
        <f t="shared" ref="AI556" si="3827">AH558</f>
        <v>1076067.45</v>
      </c>
      <c r="AJ556" s="17">
        <f t="shared" ref="AJ556" si="3828">AI558</f>
        <v>1072015.45</v>
      </c>
      <c r="AK556" s="17">
        <f t="shared" ref="AK556" si="3829">AJ558</f>
        <v>1067892.45</v>
      </c>
      <c r="AL556" s="17">
        <f t="shared" ref="AL556" si="3830">AK558</f>
        <v>1063697.45</v>
      </c>
      <c r="AM556" s="17">
        <f t="shared" ref="AM556" si="3831">AL558</f>
        <v>1059428.45</v>
      </c>
      <c r="AN556" s="17">
        <f t="shared" ref="AN556" si="3832">AM558</f>
        <v>1055085.45</v>
      </c>
      <c r="AO556" s="17">
        <f t="shared" ref="AO556" si="3833">AN558</f>
        <v>1050666.45</v>
      </c>
      <c r="AP556" s="17">
        <f t="shared" ref="AP556" si="3834">AO558</f>
        <v>1046169.45</v>
      </c>
      <c r="AQ556" s="17">
        <f t="shared" ref="AQ556" si="3835">AP558</f>
        <v>1041594.45</v>
      </c>
      <c r="AR556" s="17">
        <f t="shared" ref="AR556" si="3836">AQ558</f>
        <v>1036939.45</v>
      </c>
      <c r="AS556" s="17">
        <f t="shared" ref="AS556" si="3837">AR558</f>
        <v>1032202.45</v>
      </c>
      <c r="AT556" s="17">
        <f t="shared" ref="AT556" si="3838">AS558</f>
        <v>1027382.45</v>
      </c>
      <c r="AU556" s="17">
        <f t="shared" ref="AU556" si="3839">AT558</f>
        <v>1022478.45</v>
      </c>
      <c r="AV556" s="17">
        <f t="shared" ref="AV556" si="3840">AU558</f>
        <v>1017488.45</v>
      </c>
      <c r="AW556" s="17">
        <f t="shared" ref="AW556" si="3841">AV558</f>
        <v>1012411.45</v>
      </c>
      <c r="AX556" s="17">
        <f t="shared" ref="AX556" si="3842">AW558</f>
        <v>1007245.45</v>
      </c>
      <c r="AY556" s="17">
        <f t="shared" ref="AY556" si="3843">AX558</f>
        <v>1001988.45</v>
      </c>
      <c r="AZ556" s="17">
        <f t="shared" ref="AZ556" si="3844">AY558</f>
        <v>996639.45</v>
      </c>
      <c r="BA556" s="17">
        <f t="shared" ref="BA556" si="3845">AZ558</f>
        <v>991197.45</v>
      </c>
      <c r="BB556" s="17">
        <f t="shared" ref="BB556" si="3846">BA558</f>
        <v>985660.45</v>
      </c>
      <c r="BC556" s="17">
        <f t="shared" ref="BC556" si="3847">BB558</f>
        <v>980026.45</v>
      </c>
      <c r="BD556" s="17">
        <f t="shared" ref="BD556" si="3848">BC558</f>
        <v>974293.45</v>
      </c>
      <c r="BE556" s="17">
        <f t="shared" ref="BE556" si="3849">BD558</f>
        <v>968460.45</v>
      </c>
      <c r="BF556" s="17">
        <f t="shared" ref="BF556" si="3850">BE558</f>
        <v>962525.45</v>
      </c>
      <c r="BG556" s="17">
        <f t="shared" ref="BG556" si="3851">BF558</f>
        <v>956486.45</v>
      </c>
      <c r="BH556" s="17">
        <f t="shared" ref="BH556" si="3852">BG558</f>
        <v>950341.45</v>
      </c>
      <c r="BI556" s="17">
        <f t="shared" ref="BI556" si="3853">BH558</f>
        <v>944089.45</v>
      </c>
      <c r="BJ556" s="17">
        <f t="shared" ref="BJ556" si="3854">BI558</f>
        <v>937727.45</v>
      </c>
      <c r="BK556" s="17">
        <f t="shared" ref="BK556" si="3855">BJ558</f>
        <v>931254.45</v>
      </c>
      <c r="BL556" s="17">
        <f t="shared" ref="BL556" si="3856">BK558</f>
        <v>924668.45</v>
      </c>
      <c r="BM556" s="17">
        <f t="shared" ref="BM556" si="3857">BL558</f>
        <v>917966.45</v>
      </c>
      <c r="BN556" s="17">
        <f t="shared" ref="BN556" si="3858">BM558</f>
        <v>911147.45</v>
      </c>
      <c r="BO556" s="17">
        <f t="shared" ref="BO556" si="3859">BN558</f>
        <v>904209.45</v>
      </c>
      <c r="BP556" s="17">
        <f t="shared" ref="BP556" si="3860">BO558</f>
        <v>897149.45</v>
      </c>
      <c r="BQ556" s="17">
        <f t="shared" ref="BQ556" si="3861">BP558</f>
        <v>889966.45</v>
      </c>
      <c r="BR556" s="17">
        <f t="shared" ref="BR556" si="3862">BQ558</f>
        <v>882657.45</v>
      </c>
      <c r="BS556" s="17">
        <f t="shared" ref="BS556" si="3863">BR558</f>
        <v>875220.45</v>
      </c>
      <c r="BT556" s="17">
        <f t="shared" ref="BT556" si="3864">BS558</f>
        <v>867653.45</v>
      </c>
      <c r="BU556" s="17">
        <f t="shared" ref="BU556" si="3865">BT558</f>
        <v>859954.45</v>
      </c>
      <c r="BV556" s="17">
        <f t="shared" ref="BV556" si="3866">BU558</f>
        <v>852120.45</v>
      </c>
      <c r="BW556" s="17">
        <f t="shared" ref="BW556" si="3867">BV558</f>
        <v>844149.45</v>
      </c>
      <c r="BX556" s="17">
        <f t="shared" ref="BX556" si="3868">BW558</f>
        <v>836038.45</v>
      </c>
      <c r="BY556" s="17">
        <f t="shared" ref="BY556" si="3869">BX558</f>
        <v>827785.45</v>
      </c>
      <c r="BZ556" s="17">
        <f t="shared" ref="BZ556" si="3870">BY558</f>
        <v>819388.45</v>
      </c>
      <c r="CA556" s="17">
        <f t="shared" ref="CA556" si="3871">BZ558</f>
        <v>810844.45</v>
      </c>
      <c r="CB556" s="17">
        <f t="shared" ref="CB556" si="3872">CA558</f>
        <v>802150.45</v>
      </c>
      <c r="CC556" s="17">
        <f t="shared" ref="CC556" si="3873">CB558</f>
        <v>793304.45</v>
      </c>
      <c r="CD556" s="17">
        <f t="shared" ref="CD556" si="3874">CC558</f>
        <v>784304.45</v>
      </c>
      <c r="CE556" s="17">
        <f t="shared" ref="CE556" si="3875">CD558</f>
        <v>775146.45</v>
      </c>
      <c r="CF556" s="17">
        <f t="shared" ref="CF556" si="3876">CE558</f>
        <v>765828.45</v>
      </c>
      <c r="CG556" s="17">
        <f t="shared" ref="CG556" si="3877">CF558</f>
        <v>756347.45</v>
      </c>
      <c r="CH556" s="17">
        <f t="shared" ref="CH556" si="3878">CG558</f>
        <v>746700.45</v>
      </c>
      <c r="CI556" s="17">
        <f t="shared" ref="CI556" si="3879">CH558</f>
        <v>736884.45</v>
      </c>
      <c r="CJ556" s="17">
        <f t="shared" ref="CJ556" si="3880">CI558</f>
        <v>726896.45</v>
      </c>
      <c r="CK556" s="17">
        <f t="shared" ref="CK556" si="3881">CJ558</f>
        <v>716733.45</v>
      </c>
      <c r="CL556" s="17">
        <f t="shared" ref="CL556" si="3882">CK558</f>
        <v>706393.45</v>
      </c>
      <c r="CM556" s="17">
        <f t="shared" ref="CM556" si="3883">CL558</f>
        <v>695872.45</v>
      </c>
      <c r="CN556" s="17">
        <f t="shared" ref="CN556" si="3884">CM558</f>
        <v>685166.45</v>
      </c>
      <c r="CO556" s="17">
        <f t="shared" ref="CO556" si="3885">CN558</f>
        <v>674273.45</v>
      </c>
    </row>
    <row r="557" spans="2:93">
      <c r="B557" s="556"/>
      <c r="C557" s="556"/>
      <c r="D557" s="556"/>
      <c r="E557" s="556"/>
      <c r="F557" s="556"/>
      <c r="G557" s="556"/>
      <c r="H557" s="17"/>
      <c r="I557" s="17">
        <f t="shared" ref="I557:AN557" si="3886">I528</f>
        <v>-2906</v>
      </c>
      <c r="J557" s="17">
        <f t="shared" si="3886"/>
        <v>-2920</v>
      </c>
      <c r="K557" s="17">
        <f t="shared" si="3886"/>
        <v>-2935</v>
      </c>
      <c r="L557" s="17">
        <f t="shared" si="3886"/>
        <v>-2950</v>
      </c>
      <c r="M557" s="17">
        <f t="shared" si="3886"/>
        <v>-2964</v>
      </c>
      <c r="N557" s="17">
        <f t="shared" si="3886"/>
        <v>-2979</v>
      </c>
      <c r="O557" s="17">
        <f t="shared" si="3886"/>
        <v>-2994</v>
      </c>
      <c r="P557" s="17">
        <f t="shared" si="3886"/>
        <v>-3031</v>
      </c>
      <c r="Q557" s="17">
        <f t="shared" si="3886"/>
        <v>-3069</v>
      </c>
      <c r="R557" s="17">
        <f t="shared" si="3886"/>
        <v>-3108</v>
      </c>
      <c r="S557" s="17">
        <f t="shared" si="3886"/>
        <v>-3147</v>
      </c>
      <c r="T557" s="17">
        <f t="shared" si="3886"/>
        <v>-3186</v>
      </c>
      <c r="U557" s="17">
        <f t="shared" si="3886"/>
        <v>-3226</v>
      </c>
      <c r="V557" s="17">
        <f t="shared" si="3886"/>
        <v>-3266</v>
      </c>
      <c r="W557" s="17">
        <f t="shared" si="3886"/>
        <v>-3307</v>
      </c>
      <c r="X557" s="17">
        <f t="shared" si="3886"/>
        <v>-3348</v>
      </c>
      <c r="Y557" s="17">
        <f t="shared" si="3886"/>
        <v>-3407</v>
      </c>
      <c r="Z557" s="17">
        <f t="shared" si="3886"/>
        <v>-3466</v>
      </c>
      <c r="AA557" s="17">
        <f t="shared" si="3886"/>
        <v>-3527</v>
      </c>
      <c r="AB557" s="17">
        <f t="shared" si="3886"/>
        <v>-3589</v>
      </c>
      <c r="AC557" s="17">
        <f t="shared" si="3886"/>
        <v>-3652</v>
      </c>
      <c r="AD557" s="17">
        <f t="shared" si="3886"/>
        <v>-3715</v>
      </c>
      <c r="AE557" s="17">
        <f t="shared" si="3886"/>
        <v>-3780</v>
      </c>
      <c r="AF557" s="17">
        <f t="shared" si="3886"/>
        <v>-3847</v>
      </c>
      <c r="AG557" s="17">
        <f t="shared" si="3886"/>
        <v>-3914</v>
      </c>
      <c r="AH557" s="17">
        <f t="shared" si="3886"/>
        <v>-3982</v>
      </c>
      <c r="AI557" s="17">
        <f t="shared" si="3886"/>
        <v>-4052</v>
      </c>
      <c r="AJ557" s="17">
        <f t="shared" si="3886"/>
        <v>-4123</v>
      </c>
      <c r="AK557" s="17">
        <f t="shared" si="3886"/>
        <v>-4195</v>
      </c>
      <c r="AL557" s="17">
        <f t="shared" si="3886"/>
        <v>-4269</v>
      </c>
      <c r="AM557" s="17">
        <f t="shared" si="3886"/>
        <v>-4343</v>
      </c>
      <c r="AN557" s="17">
        <f t="shared" si="3886"/>
        <v>-4419</v>
      </c>
      <c r="AO557" s="17">
        <f t="shared" ref="AO557:BT557" si="3887">AO528</f>
        <v>-4497</v>
      </c>
      <c r="AP557" s="17">
        <f t="shared" si="3887"/>
        <v>-4575</v>
      </c>
      <c r="AQ557" s="17">
        <f t="shared" si="3887"/>
        <v>-4655</v>
      </c>
      <c r="AR557" s="17">
        <f t="shared" si="3887"/>
        <v>-4737</v>
      </c>
      <c r="AS557" s="17">
        <f t="shared" si="3887"/>
        <v>-4820</v>
      </c>
      <c r="AT557" s="17">
        <f t="shared" si="3887"/>
        <v>-4904</v>
      </c>
      <c r="AU557" s="17">
        <f t="shared" si="3887"/>
        <v>-4990</v>
      </c>
      <c r="AV557" s="17">
        <f t="shared" si="3887"/>
        <v>-5077</v>
      </c>
      <c r="AW557" s="17">
        <f t="shared" si="3887"/>
        <v>-5166</v>
      </c>
      <c r="AX557" s="17">
        <f t="shared" si="3887"/>
        <v>-5257</v>
      </c>
      <c r="AY557" s="17">
        <f t="shared" si="3887"/>
        <v>-5349</v>
      </c>
      <c r="AZ557" s="17">
        <f t="shared" si="3887"/>
        <v>-5442</v>
      </c>
      <c r="BA557" s="17">
        <f t="shared" si="3887"/>
        <v>-5537</v>
      </c>
      <c r="BB557" s="17">
        <f t="shared" si="3887"/>
        <v>-5634</v>
      </c>
      <c r="BC557" s="17">
        <f t="shared" si="3887"/>
        <v>-5733</v>
      </c>
      <c r="BD557" s="17">
        <f t="shared" si="3887"/>
        <v>-5833</v>
      </c>
      <c r="BE557" s="17">
        <f t="shared" si="3887"/>
        <v>-5935</v>
      </c>
      <c r="BF557" s="17">
        <f t="shared" si="3887"/>
        <v>-6039</v>
      </c>
      <c r="BG557" s="17">
        <f t="shared" si="3887"/>
        <v>-6145</v>
      </c>
      <c r="BH557" s="17">
        <f t="shared" si="3887"/>
        <v>-6252</v>
      </c>
      <c r="BI557" s="17">
        <f t="shared" si="3887"/>
        <v>-6362</v>
      </c>
      <c r="BJ557" s="17">
        <f t="shared" si="3887"/>
        <v>-6473</v>
      </c>
      <c r="BK557" s="17">
        <f t="shared" si="3887"/>
        <v>-6586</v>
      </c>
      <c r="BL557" s="17">
        <f t="shared" si="3887"/>
        <v>-6702</v>
      </c>
      <c r="BM557" s="17">
        <f t="shared" si="3887"/>
        <v>-6819</v>
      </c>
      <c r="BN557" s="17">
        <f t="shared" si="3887"/>
        <v>-6938</v>
      </c>
      <c r="BO557" s="17">
        <f t="shared" si="3887"/>
        <v>-7060</v>
      </c>
      <c r="BP557" s="17">
        <f t="shared" si="3887"/>
        <v>-7183</v>
      </c>
      <c r="BQ557" s="17">
        <f t="shared" si="3887"/>
        <v>-7309</v>
      </c>
      <c r="BR557" s="17">
        <f t="shared" si="3887"/>
        <v>-7437</v>
      </c>
      <c r="BS557" s="17">
        <f t="shared" si="3887"/>
        <v>-7567</v>
      </c>
      <c r="BT557" s="17">
        <f t="shared" si="3887"/>
        <v>-7699</v>
      </c>
      <c r="BU557" s="17">
        <f t="shared" ref="BU557:CO557" si="3888">BU528</f>
        <v>-7834</v>
      </c>
      <c r="BV557" s="17">
        <f t="shared" si="3888"/>
        <v>-7971</v>
      </c>
      <c r="BW557" s="17">
        <f t="shared" si="3888"/>
        <v>-8111</v>
      </c>
      <c r="BX557" s="17">
        <f t="shared" si="3888"/>
        <v>-8253</v>
      </c>
      <c r="BY557" s="17">
        <f t="shared" si="3888"/>
        <v>-8397</v>
      </c>
      <c r="BZ557" s="17">
        <f t="shared" si="3888"/>
        <v>-8544</v>
      </c>
      <c r="CA557" s="17">
        <f t="shared" si="3888"/>
        <v>-8694</v>
      </c>
      <c r="CB557" s="17">
        <f t="shared" si="3888"/>
        <v>-8846</v>
      </c>
      <c r="CC557" s="17">
        <f t="shared" si="3888"/>
        <v>-9000</v>
      </c>
      <c r="CD557" s="17">
        <f t="shared" si="3888"/>
        <v>-9158</v>
      </c>
      <c r="CE557" s="17">
        <f t="shared" si="3888"/>
        <v>-9318</v>
      </c>
      <c r="CF557" s="17">
        <f t="shared" si="3888"/>
        <v>-9481</v>
      </c>
      <c r="CG557" s="17">
        <f t="shared" si="3888"/>
        <v>-9647</v>
      </c>
      <c r="CH557" s="17">
        <f t="shared" si="3888"/>
        <v>-9816</v>
      </c>
      <c r="CI557" s="17">
        <f t="shared" si="3888"/>
        <v>-9988</v>
      </c>
      <c r="CJ557" s="17">
        <f t="shared" si="3888"/>
        <v>-10163</v>
      </c>
      <c r="CK557" s="17">
        <f t="shared" si="3888"/>
        <v>-10340</v>
      </c>
      <c r="CL557" s="17">
        <f t="shared" si="3888"/>
        <v>-10521</v>
      </c>
      <c r="CM557" s="17">
        <f t="shared" si="3888"/>
        <v>-10706</v>
      </c>
      <c r="CN557" s="17">
        <f t="shared" si="3888"/>
        <v>-10893</v>
      </c>
      <c r="CO557" s="17">
        <f t="shared" si="3888"/>
        <v>-11084</v>
      </c>
    </row>
    <row r="558" spans="2:93">
      <c r="B558" s="556"/>
      <c r="C558" s="556"/>
      <c r="D558" s="556"/>
      <c r="E558" s="556"/>
      <c r="F558" s="556"/>
      <c r="G558" s="556"/>
      <c r="H558" s="17">
        <f>H537</f>
        <v>1162282.45</v>
      </c>
      <c r="I558" s="17">
        <f>I556+I557</f>
        <v>1159376.45</v>
      </c>
      <c r="J558" s="17">
        <f t="shared" ref="J558:BU558" si="3889">J556+J557</f>
        <v>1156456.45</v>
      </c>
      <c r="K558" s="17">
        <f t="shared" si="3889"/>
        <v>1153521.45</v>
      </c>
      <c r="L558" s="17">
        <f t="shared" si="3889"/>
        <v>1150571.45</v>
      </c>
      <c r="M558" s="17">
        <f t="shared" si="3889"/>
        <v>1147607.45</v>
      </c>
      <c r="N558" s="17">
        <f t="shared" si="3889"/>
        <v>1144628.45</v>
      </c>
      <c r="O558" s="17">
        <f t="shared" si="3889"/>
        <v>1141634.45</v>
      </c>
      <c r="P558" s="17">
        <f t="shared" si="3889"/>
        <v>1138603.45</v>
      </c>
      <c r="Q558" s="17">
        <f t="shared" si="3889"/>
        <v>1135534.45</v>
      </c>
      <c r="R558" s="17">
        <f t="shared" si="3889"/>
        <v>1132426.45</v>
      </c>
      <c r="S558" s="17">
        <f t="shared" si="3889"/>
        <v>1129279.45</v>
      </c>
      <c r="T558" s="17">
        <f t="shared" si="3889"/>
        <v>1126093.45</v>
      </c>
      <c r="U558" s="17">
        <f t="shared" si="3889"/>
        <v>1122867.45</v>
      </c>
      <c r="V558" s="17">
        <f t="shared" si="3889"/>
        <v>1119601.45</v>
      </c>
      <c r="W558" s="17">
        <f t="shared" si="3889"/>
        <v>1116294.45</v>
      </c>
      <c r="X558" s="17">
        <f t="shared" si="3889"/>
        <v>1112946.45</v>
      </c>
      <c r="Y558" s="17">
        <f t="shared" si="3889"/>
        <v>1109539.45</v>
      </c>
      <c r="Z558" s="17">
        <f t="shared" si="3889"/>
        <v>1106073.45</v>
      </c>
      <c r="AA558" s="17">
        <f t="shared" si="3889"/>
        <v>1102546.45</v>
      </c>
      <c r="AB558" s="17">
        <f t="shared" si="3889"/>
        <v>1098957.45</v>
      </c>
      <c r="AC558" s="17">
        <f t="shared" si="3889"/>
        <v>1095305.45</v>
      </c>
      <c r="AD558" s="17">
        <f t="shared" si="3889"/>
        <v>1091590.45</v>
      </c>
      <c r="AE558" s="17">
        <f t="shared" si="3889"/>
        <v>1087810.45</v>
      </c>
      <c r="AF558" s="17">
        <f t="shared" si="3889"/>
        <v>1083963.45</v>
      </c>
      <c r="AG558" s="17">
        <f t="shared" si="3889"/>
        <v>1080049.45</v>
      </c>
      <c r="AH558" s="17">
        <f t="shared" si="3889"/>
        <v>1076067.45</v>
      </c>
      <c r="AI558" s="17">
        <f t="shared" si="3889"/>
        <v>1072015.45</v>
      </c>
      <c r="AJ558" s="17">
        <f t="shared" si="3889"/>
        <v>1067892.45</v>
      </c>
      <c r="AK558" s="17">
        <f t="shared" si="3889"/>
        <v>1063697.45</v>
      </c>
      <c r="AL558" s="17">
        <f t="shared" si="3889"/>
        <v>1059428.45</v>
      </c>
      <c r="AM558" s="17">
        <f t="shared" si="3889"/>
        <v>1055085.45</v>
      </c>
      <c r="AN558" s="17">
        <f t="shared" si="3889"/>
        <v>1050666.45</v>
      </c>
      <c r="AO558" s="17">
        <f t="shared" si="3889"/>
        <v>1046169.45</v>
      </c>
      <c r="AP558" s="17">
        <f t="shared" si="3889"/>
        <v>1041594.45</v>
      </c>
      <c r="AQ558" s="17">
        <f t="shared" si="3889"/>
        <v>1036939.45</v>
      </c>
      <c r="AR558" s="17">
        <f t="shared" si="3889"/>
        <v>1032202.45</v>
      </c>
      <c r="AS558" s="17">
        <f t="shared" si="3889"/>
        <v>1027382.45</v>
      </c>
      <c r="AT558" s="17">
        <f t="shared" si="3889"/>
        <v>1022478.45</v>
      </c>
      <c r="AU558" s="17">
        <f t="shared" si="3889"/>
        <v>1017488.45</v>
      </c>
      <c r="AV558" s="17">
        <f t="shared" si="3889"/>
        <v>1012411.45</v>
      </c>
      <c r="AW558" s="17">
        <f t="shared" si="3889"/>
        <v>1007245.45</v>
      </c>
      <c r="AX558" s="17">
        <f t="shared" si="3889"/>
        <v>1001988.45</v>
      </c>
      <c r="AY558" s="17">
        <f t="shared" si="3889"/>
        <v>996639.45</v>
      </c>
      <c r="AZ558" s="17">
        <f t="shared" si="3889"/>
        <v>991197.45</v>
      </c>
      <c r="BA558" s="17">
        <f t="shared" si="3889"/>
        <v>985660.45</v>
      </c>
      <c r="BB558" s="17">
        <f t="shared" si="3889"/>
        <v>980026.45</v>
      </c>
      <c r="BC558" s="17">
        <f t="shared" si="3889"/>
        <v>974293.45</v>
      </c>
      <c r="BD558" s="17">
        <f t="shared" si="3889"/>
        <v>968460.45</v>
      </c>
      <c r="BE558" s="17">
        <f t="shared" si="3889"/>
        <v>962525.45</v>
      </c>
      <c r="BF558" s="17">
        <f t="shared" si="3889"/>
        <v>956486.45</v>
      </c>
      <c r="BG558" s="17">
        <f t="shared" si="3889"/>
        <v>950341.45</v>
      </c>
      <c r="BH558" s="17">
        <f t="shared" si="3889"/>
        <v>944089.45</v>
      </c>
      <c r="BI558" s="17">
        <f t="shared" si="3889"/>
        <v>937727.45</v>
      </c>
      <c r="BJ558" s="17">
        <f t="shared" si="3889"/>
        <v>931254.45</v>
      </c>
      <c r="BK558" s="17">
        <f t="shared" si="3889"/>
        <v>924668.45</v>
      </c>
      <c r="BL558" s="17">
        <f t="shared" si="3889"/>
        <v>917966.45</v>
      </c>
      <c r="BM558" s="17">
        <f t="shared" si="3889"/>
        <v>911147.45</v>
      </c>
      <c r="BN558" s="17">
        <f t="shared" si="3889"/>
        <v>904209.45</v>
      </c>
      <c r="BO558" s="17">
        <f t="shared" si="3889"/>
        <v>897149.45</v>
      </c>
      <c r="BP558" s="17">
        <f t="shared" si="3889"/>
        <v>889966.45</v>
      </c>
      <c r="BQ558" s="17">
        <f t="shared" si="3889"/>
        <v>882657.45</v>
      </c>
      <c r="BR558" s="17">
        <f t="shared" si="3889"/>
        <v>875220.45</v>
      </c>
      <c r="BS558" s="17">
        <f t="shared" si="3889"/>
        <v>867653.45</v>
      </c>
      <c r="BT558" s="17">
        <f t="shared" si="3889"/>
        <v>859954.45</v>
      </c>
      <c r="BU558" s="17">
        <f t="shared" si="3889"/>
        <v>852120.45</v>
      </c>
      <c r="BV558" s="17">
        <f t="shared" ref="BV558:CO558" si="3890">BV556+BV557</f>
        <v>844149.45</v>
      </c>
      <c r="BW558" s="17">
        <f t="shared" si="3890"/>
        <v>836038.45</v>
      </c>
      <c r="BX558" s="17">
        <f t="shared" si="3890"/>
        <v>827785.45</v>
      </c>
      <c r="BY558" s="17">
        <f t="shared" si="3890"/>
        <v>819388.45</v>
      </c>
      <c r="BZ558" s="17">
        <f t="shared" si="3890"/>
        <v>810844.45</v>
      </c>
      <c r="CA558" s="17">
        <f t="shared" si="3890"/>
        <v>802150.45</v>
      </c>
      <c r="CB558" s="17">
        <f t="shared" si="3890"/>
        <v>793304.45</v>
      </c>
      <c r="CC558" s="17">
        <f t="shared" si="3890"/>
        <v>784304.45</v>
      </c>
      <c r="CD558" s="17">
        <f t="shared" si="3890"/>
        <v>775146.45</v>
      </c>
      <c r="CE558" s="17">
        <f t="shared" si="3890"/>
        <v>765828.45</v>
      </c>
      <c r="CF558" s="17">
        <f t="shared" si="3890"/>
        <v>756347.45</v>
      </c>
      <c r="CG558" s="17">
        <f t="shared" si="3890"/>
        <v>746700.45</v>
      </c>
      <c r="CH558" s="17">
        <f t="shared" si="3890"/>
        <v>736884.45</v>
      </c>
      <c r="CI558" s="17">
        <f t="shared" si="3890"/>
        <v>726896.45</v>
      </c>
      <c r="CJ558" s="17">
        <f t="shared" si="3890"/>
        <v>716733.45</v>
      </c>
      <c r="CK558" s="17">
        <f t="shared" si="3890"/>
        <v>706393.45</v>
      </c>
      <c r="CL558" s="17">
        <f t="shared" si="3890"/>
        <v>695872.45</v>
      </c>
      <c r="CM558" s="17">
        <f t="shared" si="3890"/>
        <v>685166.45</v>
      </c>
      <c r="CN558" s="17">
        <f t="shared" si="3890"/>
        <v>674273.45</v>
      </c>
      <c r="CO558" s="17">
        <f t="shared" si="3890"/>
        <v>663189.44999999995</v>
      </c>
    </row>
    <row r="559" spans="2:93">
      <c r="B559" s="556"/>
      <c r="C559" s="556"/>
      <c r="D559" s="556"/>
      <c r="E559" s="556"/>
      <c r="F559" s="556"/>
      <c r="G559" s="556"/>
      <c r="H559" s="17"/>
      <c r="I559" s="17">
        <f t="shared" ref="I559:AN559" si="3891">I526</f>
        <v>8717</v>
      </c>
      <c r="J559" s="17">
        <f t="shared" si="3891"/>
        <v>8761</v>
      </c>
      <c r="K559" s="17">
        <f t="shared" si="3891"/>
        <v>8805</v>
      </c>
      <c r="L559" s="17">
        <f t="shared" si="3891"/>
        <v>8849</v>
      </c>
      <c r="M559" s="17">
        <f t="shared" si="3891"/>
        <v>8893</v>
      </c>
      <c r="N559" s="17">
        <f t="shared" si="3891"/>
        <v>8937</v>
      </c>
      <c r="O559" s="17">
        <f t="shared" si="3891"/>
        <v>17964</v>
      </c>
      <c r="P559" s="17">
        <f t="shared" si="3891"/>
        <v>18188</v>
      </c>
      <c r="Q559" s="17">
        <f t="shared" si="3891"/>
        <v>18416</v>
      </c>
      <c r="R559" s="17">
        <f t="shared" si="3891"/>
        <v>18646</v>
      </c>
      <c r="S559" s="17">
        <f t="shared" si="3891"/>
        <v>18879</v>
      </c>
      <c r="T559" s="17">
        <f t="shared" si="3891"/>
        <v>19115</v>
      </c>
      <c r="U559" s="17">
        <f t="shared" si="3891"/>
        <v>19354</v>
      </c>
      <c r="V559" s="17">
        <f t="shared" si="3891"/>
        <v>19596</v>
      </c>
      <c r="W559" s="17">
        <f t="shared" si="3891"/>
        <v>19841</v>
      </c>
      <c r="X559" s="17">
        <f t="shared" si="3891"/>
        <v>26785</v>
      </c>
      <c r="Y559" s="17">
        <f t="shared" si="3891"/>
        <v>27254</v>
      </c>
      <c r="Z559" s="17">
        <f t="shared" si="3891"/>
        <v>27731</v>
      </c>
      <c r="AA559" s="17">
        <f t="shared" si="3891"/>
        <v>28216</v>
      </c>
      <c r="AB559" s="17">
        <f t="shared" si="3891"/>
        <v>28710</v>
      </c>
      <c r="AC559" s="17">
        <f t="shared" si="3891"/>
        <v>29212</v>
      </c>
      <c r="AD559" s="17">
        <f t="shared" si="3891"/>
        <v>29723</v>
      </c>
      <c r="AE559" s="17">
        <f t="shared" si="3891"/>
        <v>30244</v>
      </c>
      <c r="AF559" s="17">
        <f t="shared" si="3891"/>
        <v>30773</v>
      </c>
      <c r="AG559" s="17">
        <f t="shared" si="3891"/>
        <v>31311</v>
      </c>
      <c r="AH559" s="17">
        <f t="shared" si="3891"/>
        <v>31859</v>
      </c>
      <c r="AI559" s="17">
        <f t="shared" si="3891"/>
        <v>32417</v>
      </c>
      <c r="AJ559" s="17">
        <f t="shared" si="3891"/>
        <v>32984</v>
      </c>
      <c r="AK559" s="17">
        <f t="shared" si="3891"/>
        <v>33561</v>
      </c>
      <c r="AL559" s="17">
        <f t="shared" si="3891"/>
        <v>34149</v>
      </c>
      <c r="AM559" s="17">
        <f t="shared" si="3891"/>
        <v>34746</v>
      </c>
      <c r="AN559" s="17">
        <f t="shared" si="3891"/>
        <v>35354</v>
      </c>
      <c r="AO559" s="17">
        <f t="shared" ref="AO559:BT559" si="3892">AO526</f>
        <v>35973</v>
      </c>
      <c r="AP559" s="17">
        <f t="shared" si="3892"/>
        <v>36603</v>
      </c>
      <c r="AQ559" s="17">
        <f t="shared" si="3892"/>
        <v>37243</v>
      </c>
      <c r="AR559" s="17">
        <f t="shared" si="3892"/>
        <v>37895</v>
      </c>
      <c r="AS559" s="17">
        <f t="shared" si="3892"/>
        <v>38558</v>
      </c>
      <c r="AT559" s="17">
        <f t="shared" si="3892"/>
        <v>39233</v>
      </c>
      <c r="AU559" s="17">
        <f t="shared" si="3892"/>
        <v>39919</v>
      </c>
      <c r="AV559" s="17">
        <f t="shared" si="3892"/>
        <v>40618</v>
      </c>
      <c r="AW559" s="17">
        <f t="shared" si="3892"/>
        <v>41329</v>
      </c>
      <c r="AX559" s="17">
        <f t="shared" si="3892"/>
        <v>42052</v>
      </c>
      <c r="AY559" s="17">
        <f t="shared" si="3892"/>
        <v>42788</v>
      </c>
      <c r="AZ559" s="17">
        <f t="shared" si="3892"/>
        <v>43537</v>
      </c>
      <c r="BA559" s="17">
        <f t="shared" si="3892"/>
        <v>44299</v>
      </c>
      <c r="BB559" s="17">
        <f t="shared" si="3892"/>
        <v>45074</v>
      </c>
      <c r="BC559" s="17">
        <f t="shared" si="3892"/>
        <v>45863</v>
      </c>
      <c r="BD559" s="17">
        <f t="shared" si="3892"/>
        <v>46665</v>
      </c>
      <c r="BE559" s="17">
        <f t="shared" si="3892"/>
        <v>47482</v>
      </c>
      <c r="BF559" s="17">
        <f t="shared" si="3892"/>
        <v>48313</v>
      </c>
      <c r="BG559" s="17">
        <f t="shared" si="3892"/>
        <v>49158</v>
      </c>
      <c r="BH559" s="17">
        <f t="shared" si="3892"/>
        <v>50019</v>
      </c>
      <c r="BI559" s="17">
        <f t="shared" si="3892"/>
        <v>50894</v>
      </c>
      <c r="BJ559" s="17">
        <f t="shared" si="3892"/>
        <v>51785</v>
      </c>
      <c r="BK559" s="17">
        <f t="shared" si="3892"/>
        <v>52691</v>
      </c>
      <c r="BL559" s="17">
        <f t="shared" si="3892"/>
        <v>53613</v>
      </c>
      <c r="BM559" s="17">
        <f t="shared" si="3892"/>
        <v>54551</v>
      </c>
      <c r="BN559" s="17">
        <f t="shared" si="3892"/>
        <v>55506</v>
      </c>
      <c r="BO559" s="17">
        <f t="shared" si="3892"/>
        <v>56477</v>
      </c>
      <c r="BP559" s="17">
        <f t="shared" si="3892"/>
        <v>57466</v>
      </c>
      <c r="BQ559" s="17">
        <f t="shared" si="3892"/>
        <v>58471</v>
      </c>
      <c r="BR559" s="17">
        <f t="shared" si="3892"/>
        <v>59494</v>
      </c>
      <c r="BS559" s="17">
        <f t="shared" si="3892"/>
        <v>60536</v>
      </c>
      <c r="BT559" s="17">
        <f t="shared" si="3892"/>
        <v>61595</v>
      </c>
      <c r="BU559" s="17">
        <f t="shared" ref="BU559:CO559" si="3893">BU526</f>
        <v>62673</v>
      </c>
      <c r="BV559" s="17">
        <f t="shared" si="3893"/>
        <v>63770</v>
      </c>
      <c r="BW559" s="17">
        <f t="shared" si="3893"/>
        <v>64886</v>
      </c>
      <c r="BX559" s="17">
        <f t="shared" si="3893"/>
        <v>66021</v>
      </c>
      <c r="BY559" s="17">
        <f t="shared" si="3893"/>
        <v>67177</v>
      </c>
      <c r="BZ559" s="17">
        <f t="shared" si="3893"/>
        <v>68352</v>
      </c>
      <c r="CA559" s="17">
        <f t="shared" si="3893"/>
        <v>69548</v>
      </c>
      <c r="CB559" s="17">
        <f t="shared" si="3893"/>
        <v>70765</v>
      </c>
      <c r="CC559" s="17">
        <f t="shared" si="3893"/>
        <v>72004</v>
      </c>
      <c r="CD559" s="17">
        <f t="shared" si="3893"/>
        <v>73264</v>
      </c>
      <c r="CE559" s="17">
        <f t="shared" si="3893"/>
        <v>74546</v>
      </c>
      <c r="CF559" s="17">
        <f t="shared" si="3893"/>
        <v>75850</v>
      </c>
      <c r="CG559" s="17">
        <f t="shared" si="3893"/>
        <v>77178</v>
      </c>
      <c r="CH559" s="17">
        <f t="shared" si="3893"/>
        <v>78528</v>
      </c>
      <c r="CI559" s="17">
        <f t="shared" si="3893"/>
        <v>79903</v>
      </c>
      <c r="CJ559" s="17">
        <f t="shared" si="3893"/>
        <v>81301</v>
      </c>
      <c r="CK559" s="17">
        <f t="shared" si="3893"/>
        <v>82724</v>
      </c>
      <c r="CL559" s="17">
        <f t="shared" si="3893"/>
        <v>84171</v>
      </c>
      <c r="CM559" s="17">
        <f t="shared" si="3893"/>
        <v>85644</v>
      </c>
      <c r="CN559" s="17">
        <f t="shared" si="3893"/>
        <v>87143</v>
      </c>
      <c r="CO559" s="17">
        <f t="shared" si="3893"/>
        <v>88668</v>
      </c>
    </row>
    <row r="560" spans="2:93">
      <c r="B560" s="556"/>
      <c r="C560" s="556">
        <v>1</v>
      </c>
      <c r="D560" s="632">
        <f>-1/D$556</f>
        <v>-0.04</v>
      </c>
      <c r="E560" s="632"/>
      <c r="F560" s="632"/>
      <c r="G560" s="632"/>
      <c r="H560" s="17"/>
      <c r="I560" s="17">
        <f>IF((I555-$H555)&gt;$D556,0,$D560*(I558)+$D560*I559)</f>
        <v>-46723.737999999998</v>
      </c>
      <c r="J560" s="17">
        <f t="shared" ref="J560" si="3894">IF((J555-$H555)&gt;$D556,0,$D560*(J558)+$D560*J559)</f>
        <v>-46608.698000000004</v>
      </c>
      <c r="K560" s="17">
        <f t="shared" ref="K560" si="3895">IF((K555-$H555)&gt;$D556,0,$D560*(K558)+$D560*K559)</f>
        <v>-46493.057999999997</v>
      </c>
      <c r="L560" s="17">
        <f t="shared" ref="L560" si="3896">IF((L555-$H555)&gt;$D556,0,$D560*(L558)+$D560*L559)</f>
        <v>-46376.817999999999</v>
      </c>
      <c r="M560" s="17">
        <f t="shared" ref="M560" si="3897">IF((M555-$H555)&gt;$D556,0,$D560*(M558)+$D560*M559)</f>
        <v>-46260.018000000004</v>
      </c>
      <c r="N560" s="17">
        <f t="shared" ref="N560" si="3898">IF((N555-$H555)&gt;$D556,0,$D560*(N558)+$D560*N559)</f>
        <v>-46142.618000000002</v>
      </c>
      <c r="O560" s="17">
        <f t="shared" ref="O560" si="3899">IF((O555-$H555)&gt;$D556,0,$D560*(O558)+$D560*O559)</f>
        <v>-46383.937999999995</v>
      </c>
      <c r="P560" s="17">
        <f t="shared" ref="P560" si="3900">IF((P555-$H555)&gt;$D556,0,$D560*(P558)+$D560*P559)</f>
        <v>-46271.657999999996</v>
      </c>
      <c r="Q560" s="17">
        <f t="shared" ref="Q560" si="3901">IF((Q555-$H555)&gt;$D556,0,$D560*(Q558)+$D560*Q559)</f>
        <v>-46158.017999999996</v>
      </c>
      <c r="R560" s="17">
        <f t="shared" ref="R560" si="3902">IF((R555-$H555)&gt;$D556,0,$D560*(R558)+$D560*R559)</f>
        <v>-46042.897999999994</v>
      </c>
      <c r="S560" s="17">
        <f t="shared" ref="S560" si="3903">IF((S555-$H555)&gt;$D556,0,$D560*(S558)+$D560*S559)</f>
        <v>-45926.338000000003</v>
      </c>
      <c r="T560" s="17">
        <f t="shared" ref="T560" si="3904">IF((T555-$H555)&gt;$D556,0,$D560*(T558)+$D560*T559)</f>
        <v>-45808.337999999996</v>
      </c>
      <c r="U560" s="17">
        <f t="shared" ref="U560" si="3905">IF((U555-$H555)&gt;$D556,0,$D560*(U558)+$D560*U559)</f>
        <v>-45688.858</v>
      </c>
      <c r="V560" s="17">
        <f t="shared" ref="V560" si="3906">IF((V555-$H555)&gt;$D556,0,$D560*(V558)+$D560*V559)</f>
        <v>-45567.897999999994</v>
      </c>
      <c r="W560" s="17">
        <f t="shared" ref="W560" si="3907">IF((W555-$H555)&gt;$D556,0,$D560*(W558)+$D560*W559)</f>
        <v>-45445.417999999998</v>
      </c>
      <c r="X560" s="17">
        <f t="shared" ref="X560" si="3908">IF((X555-$H555)&gt;$D556,0,$D560*(X558)+$D560*X559)</f>
        <v>-45589.258000000002</v>
      </c>
      <c r="Y560" s="17">
        <f t="shared" ref="Y560" si="3909">IF((Y555-$H555)&gt;$D556,0,$D560*(Y558)+$D560*Y559)</f>
        <v>-45471.738000000005</v>
      </c>
      <c r="Z560" s="17">
        <f t="shared" ref="Z560" si="3910">IF((Z555-$H555)&gt;$D556,0,$D560*(Z558)+$D560*Z559)</f>
        <v>-45352.178</v>
      </c>
      <c r="AA560" s="17">
        <f t="shared" ref="AA560" si="3911">IF((AA555-$H555)&gt;$D556,0,$D560*(AA558)+$D560*AA559)</f>
        <v>-45230.498</v>
      </c>
      <c r="AB560" s="17">
        <f t="shared" ref="AB560" si="3912">IF((AB555-$H555)&gt;$D556,0,$D560*(AB558)+$D560*AB559)</f>
        <v>-45106.698000000004</v>
      </c>
      <c r="AC560" s="17">
        <f t="shared" ref="AC560" si="3913">IF((AC555-$H555)&gt;$D556,0,$D560*(AC558)+$D560*AC559)</f>
        <v>-44980.698000000004</v>
      </c>
      <c r="AD560" s="17">
        <f t="shared" ref="AD560" si="3914">IF((AD555-$H555)&gt;$D556,0,$D560*(AD558)+$D560*AD559)</f>
        <v>-44852.538</v>
      </c>
      <c r="AE560" s="17">
        <f t="shared" ref="AE560" si="3915">IF((AE555-$H555)&gt;$D556,0,$D560*(AE558)+$D560*AE559)</f>
        <v>-44722.178</v>
      </c>
      <c r="AF560" s="17">
        <f t="shared" ref="AF560" si="3916">IF((AF555-$H555)&gt;$D556,0,$D560*(AF558)+$D560*AF559)</f>
        <v>-44589.457999999999</v>
      </c>
      <c r="AG560" s="17">
        <f t="shared" ref="AG560" si="3917">IF((AG555-$H555)&gt;$D556,0,$D560*(AG558)+$D560*AG559)</f>
        <v>-44454.417999999998</v>
      </c>
      <c r="AH560" s="17">
        <f t="shared" ref="AH560" si="3918">IF((AH555-$H555)&gt;$D556,0,$D560*(AH558)+$D560*AH559)</f>
        <v>0</v>
      </c>
      <c r="AI560" s="17">
        <f t="shared" ref="AI560" si="3919">IF((AI555-$H555)&gt;$D556,0,$D560*(AI558)+$D560*AI559)</f>
        <v>0</v>
      </c>
      <c r="AJ560" s="17">
        <f t="shared" ref="AJ560" si="3920">IF((AJ555-$H555)&gt;$D556,0,$D560*(AJ558)+$D560*AJ559)</f>
        <v>0</v>
      </c>
      <c r="AK560" s="17">
        <f t="shared" ref="AK560" si="3921">IF((AK555-$H555)&gt;$D556,0,$D560*(AK558)+$D560*AK559)</f>
        <v>0</v>
      </c>
      <c r="AL560" s="17">
        <f t="shared" ref="AL560" si="3922">IF((AL555-$H555)&gt;$D556,0,$D560*(AL558)+$D560*AL559)</f>
        <v>0</v>
      </c>
      <c r="AM560" s="17">
        <f t="shared" ref="AM560" si="3923">IF((AM555-$H555)&gt;$D556,0,$D560*(AM558)+$D560*AM559)</f>
        <v>0</v>
      </c>
      <c r="AN560" s="17">
        <f t="shared" ref="AN560" si="3924">IF((AN555-$H555)&gt;$D556,0,$D560*(AN558)+$D560*AN559)</f>
        <v>0</v>
      </c>
      <c r="AO560" s="17">
        <f t="shared" ref="AO560" si="3925">IF((AO555-$H555)&gt;$D556,0,$D560*(AO558)+$D560*AO559)</f>
        <v>0</v>
      </c>
      <c r="AP560" s="17">
        <f t="shared" ref="AP560" si="3926">IF((AP555-$H555)&gt;$D556,0,$D560*(AP558)+$D560*AP559)</f>
        <v>0</v>
      </c>
      <c r="AQ560" s="17">
        <f t="shared" ref="AQ560" si="3927">IF((AQ555-$H555)&gt;$D556,0,$D560*(AQ558)+$D560*AQ559)</f>
        <v>0</v>
      </c>
      <c r="AR560" s="17">
        <f t="shared" ref="AR560" si="3928">IF((AR555-$H555)&gt;$D556,0,$D560*(AR558)+$D560*AR559)</f>
        <v>0</v>
      </c>
      <c r="AS560" s="17">
        <f t="shared" ref="AS560" si="3929">IF((AS555-$H555)&gt;$D556,0,$D560*(AS558)+$D560*AS559)</f>
        <v>0</v>
      </c>
      <c r="AT560" s="17">
        <f t="shared" ref="AT560" si="3930">IF((AT555-$H555)&gt;$D556,0,$D560*(AT558)+$D560*AT559)</f>
        <v>0</v>
      </c>
      <c r="AU560" s="17">
        <f t="shared" ref="AU560" si="3931">IF((AU555-$H555)&gt;$D556,0,$D560*(AU558)+$D560*AU559)</f>
        <v>0</v>
      </c>
      <c r="AV560" s="17">
        <f t="shared" ref="AV560" si="3932">IF((AV555-$H555)&gt;$D556,0,$D560*(AV558)+$D560*AV559)</f>
        <v>0</v>
      </c>
      <c r="AW560" s="17">
        <f t="shared" ref="AW560" si="3933">IF((AW555-$H555)&gt;$D556,0,$D560*(AW558)+$D560*AW559)</f>
        <v>0</v>
      </c>
      <c r="AX560" s="17">
        <f t="shared" ref="AX560" si="3934">IF((AX555-$H555)&gt;$D556,0,$D560*(AX558)+$D560*AX559)</f>
        <v>0</v>
      </c>
      <c r="AY560" s="17">
        <f t="shared" ref="AY560" si="3935">IF((AY555-$H555)&gt;$D556,0,$D560*(AY558)+$D560*AY559)</f>
        <v>0</v>
      </c>
      <c r="AZ560" s="17">
        <f t="shared" ref="AZ560" si="3936">IF((AZ555-$H555)&gt;$D556,0,$D560*(AZ558)+$D560*AZ559)</f>
        <v>0</v>
      </c>
      <c r="BA560" s="17">
        <f t="shared" ref="BA560" si="3937">IF((BA555-$H555)&gt;$D556,0,$D560*(BA558)+$D560*BA559)</f>
        <v>0</v>
      </c>
      <c r="BB560" s="17">
        <f t="shared" ref="BB560" si="3938">IF((BB555-$H555)&gt;$D556,0,$D560*(BB558)+$D560*BB559)</f>
        <v>0</v>
      </c>
      <c r="BC560" s="17">
        <f t="shared" ref="BC560" si="3939">IF((BC555-$H555)&gt;$D556,0,$D560*(BC558)+$D560*BC559)</f>
        <v>0</v>
      </c>
      <c r="BD560" s="17">
        <f t="shared" ref="BD560" si="3940">IF((BD555-$H555)&gt;$D556,0,$D560*(BD558)+$D560*BD559)</f>
        <v>0</v>
      </c>
      <c r="BE560" s="17">
        <f t="shared" ref="BE560" si="3941">IF((BE555-$H555)&gt;$D556,0,$D560*(BE558)+$D560*BE559)</f>
        <v>0</v>
      </c>
      <c r="BF560" s="17">
        <f t="shared" ref="BF560" si="3942">IF((BF555-$H555)&gt;$D556,0,$D560*(BF558)+$D560*BF559)</f>
        <v>0</v>
      </c>
      <c r="BG560" s="17">
        <f t="shared" ref="BG560" si="3943">IF((BG555-$H555)&gt;$D556,0,$D560*(BG558)+$D560*BG559)</f>
        <v>0</v>
      </c>
      <c r="BH560" s="17">
        <f t="shared" ref="BH560" si="3944">IF((BH555-$H555)&gt;$D556,0,$D560*(BH558)+$D560*BH559)</f>
        <v>0</v>
      </c>
      <c r="BI560" s="17">
        <f t="shared" ref="BI560" si="3945">IF((BI555-$H555)&gt;$D556,0,$D560*(BI558)+$D560*BI559)</f>
        <v>0</v>
      </c>
      <c r="BJ560" s="17">
        <f t="shared" ref="BJ560" si="3946">IF((BJ555-$H555)&gt;$D556,0,$D560*(BJ558)+$D560*BJ559)</f>
        <v>0</v>
      </c>
      <c r="BK560" s="17">
        <f t="shared" ref="BK560" si="3947">IF((BK555-$H555)&gt;$D556,0,$D560*(BK558)+$D560*BK559)</f>
        <v>0</v>
      </c>
      <c r="BL560" s="17">
        <f t="shared" ref="BL560" si="3948">IF((BL555-$H555)&gt;$D556,0,$D560*(BL558)+$D560*BL559)</f>
        <v>0</v>
      </c>
      <c r="BM560" s="17">
        <f t="shared" ref="BM560" si="3949">IF((BM555-$H555)&gt;$D556,0,$D560*(BM558)+$D560*BM559)</f>
        <v>0</v>
      </c>
      <c r="BN560" s="17">
        <f t="shared" ref="BN560" si="3950">IF((BN555-$H555)&gt;$D556,0,$D560*(BN558)+$D560*BN559)</f>
        <v>0</v>
      </c>
      <c r="BO560" s="17">
        <f t="shared" ref="BO560" si="3951">IF((BO555-$H555)&gt;$D556,0,$D560*(BO558)+$D560*BO559)</f>
        <v>0</v>
      </c>
      <c r="BP560" s="17">
        <f t="shared" ref="BP560" si="3952">IF((BP555-$H555)&gt;$D556,0,$D560*(BP558)+$D560*BP559)</f>
        <v>0</v>
      </c>
      <c r="BQ560" s="17">
        <f t="shared" ref="BQ560" si="3953">IF((BQ555-$H555)&gt;$D556,0,$D560*(BQ558)+$D560*BQ559)</f>
        <v>0</v>
      </c>
      <c r="BR560" s="17">
        <f t="shared" ref="BR560" si="3954">IF((BR555-$H555)&gt;$D556,0,$D560*(BR558)+$D560*BR559)</f>
        <v>0</v>
      </c>
      <c r="BS560" s="17">
        <f t="shared" ref="BS560" si="3955">IF((BS555-$H555)&gt;$D556,0,$D560*(BS558)+$D560*BS559)</f>
        <v>0</v>
      </c>
      <c r="BT560" s="17">
        <f t="shared" ref="BT560" si="3956">IF((BT555-$H555)&gt;$D556,0,$D560*(BT558)+$D560*BT559)</f>
        <v>0</v>
      </c>
      <c r="BU560" s="17">
        <f t="shared" ref="BU560" si="3957">IF((BU555-$H555)&gt;$D556,0,$D560*(BU558)+$D560*BU559)</f>
        <v>0</v>
      </c>
      <c r="BV560" s="17">
        <f t="shared" ref="BV560" si="3958">IF((BV555-$H555)&gt;$D556,0,$D560*(BV558)+$D560*BV559)</f>
        <v>0</v>
      </c>
      <c r="BW560" s="17">
        <f t="shared" ref="BW560" si="3959">IF((BW555-$H555)&gt;$D556,0,$D560*(BW558)+$D560*BW559)</f>
        <v>0</v>
      </c>
      <c r="BX560" s="17">
        <f t="shared" ref="BX560" si="3960">IF((BX555-$H555)&gt;$D556,0,$D560*(BX558)+$D560*BX559)</f>
        <v>0</v>
      </c>
      <c r="BY560" s="17">
        <f t="shared" ref="BY560" si="3961">IF((BY555-$H555)&gt;$D556,0,$D560*(BY558)+$D560*BY559)</f>
        <v>0</v>
      </c>
      <c r="BZ560" s="17">
        <f t="shared" ref="BZ560" si="3962">IF((BZ555-$H555)&gt;$D556,0,$D560*(BZ558)+$D560*BZ559)</f>
        <v>0</v>
      </c>
      <c r="CA560" s="17">
        <f t="shared" ref="CA560" si="3963">IF((CA555-$H555)&gt;$D556,0,$D560*(CA558)+$D560*CA559)</f>
        <v>0</v>
      </c>
      <c r="CB560" s="17">
        <f t="shared" ref="CB560" si="3964">IF((CB555-$H555)&gt;$D556,0,$D560*(CB558)+$D560*CB559)</f>
        <v>0</v>
      </c>
      <c r="CC560" s="17">
        <f t="shared" ref="CC560" si="3965">IF((CC555-$H555)&gt;$D556,0,$D560*(CC558)+$D560*CC559)</f>
        <v>0</v>
      </c>
      <c r="CD560" s="17">
        <f t="shared" ref="CD560" si="3966">IF((CD555-$H555)&gt;$D556,0,$D560*(CD558)+$D560*CD559)</f>
        <v>0</v>
      </c>
      <c r="CE560" s="17">
        <f t="shared" ref="CE560" si="3967">IF((CE555-$H555)&gt;$D556,0,$D560*(CE558)+$D560*CE559)</f>
        <v>0</v>
      </c>
      <c r="CF560" s="17">
        <f t="shared" ref="CF560" si="3968">IF((CF555-$H555)&gt;$D556,0,$D560*(CF558)+$D560*CF559)</f>
        <v>0</v>
      </c>
      <c r="CG560" s="17">
        <f t="shared" ref="CG560" si="3969">IF((CG555-$H555)&gt;$D556,0,$D560*(CG558)+$D560*CG559)</f>
        <v>0</v>
      </c>
      <c r="CH560" s="17">
        <f t="shared" ref="CH560" si="3970">IF((CH555-$H555)&gt;$D556,0,$D560*(CH558)+$D560*CH559)</f>
        <v>0</v>
      </c>
      <c r="CI560" s="17">
        <f t="shared" ref="CI560" si="3971">IF((CI555-$H555)&gt;$D556,0,$D560*(CI558)+$D560*CI559)</f>
        <v>0</v>
      </c>
      <c r="CJ560" s="17">
        <f t="shared" ref="CJ560" si="3972">IF((CJ555-$H555)&gt;$D556,0,$D560*(CJ558)+$D560*CJ559)</f>
        <v>0</v>
      </c>
      <c r="CK560" s="17">
        <f t="shared" ref="CK560" si="3973">IF((CK555-$H555)&gt;$D556,0,$D560*(CK558)+$D560*CK559)</f>
        <v>0</v>
      </c>
      <c r="CL560" s="17">
        <f t="shared" ref="CL560" si="3974">IF((CL555-$H555)&gt;$D556,0,$D560*(CL558)+$D560*CL559)</f>
        <v>0</v>
      </c>
      <c r="CM560" s="17">
        <f t="shared" ref="CM560" si="3975">IF((CM555-$H555)&gt;$D556,0,$D560*(CM558)+$D560*CM559)</f>
        <v>0</v>
      </c>
      <c r="CN560" s="17">
        <f t="shared" ref="CN560" si="3976">IF((CN555-$H555)&gt;$D556,0,$D560*(CN558)+$D560*CN559)</f>
        <v>0</v>
      </c>
      <c r="CO560" s="17">
        <f t="shared" ref="CO560" si="3977">IF((CO555-$H555)&gt;$D556,0,$D560*(CO558)+$D560*CO559)</f>
        <v>0</v>
      </c>
    </row>
    <row r="561" spans="2:93">
      <c r="B561" s="556"/>
      <c r="C561" s="556">
        <f>C560+1</f>
        <v>2</v>
      </c>
      <c r="D561" s="632">
        <f t="shared" ref="D561:D624" si="3978">-1/D$556</f>
        <v>-0.04</v>
      </c>
      <c r="E561" s="632"/>
      <c r="F561" s="632"/>
      <c r="G561" s="632"/>
      <c r="H561" s="17"/>
      <c r="I561" s="17"/>
      <c r="J561" s="17">
        <f>IF((J555-$I555)&gt;$D556,0,$D561*(J559))</f>
        <v>-350.44</v>
      </c>
      <c r="K561" s="17">
        <f t="shared" ref="K561:BV561" si="3979">IF((K555-$I555)&gt;$D556,0,$D561*(K559))</f>
        <v>-352.2</v>
      </c>
      <c r="L561" s="17">
        <f t="shared" si="3979"/>
        <v>-353.96</v>
      </c>
      <c r="M561" s="17">
        <f t="shared" si="3979"/>
        <v>-355.72</v>
      </c>
      <c r="N561" s="17">
        <f t="shared" si="3979"/>
        <v>-357.48</v>
      </c>
      <c r="O561" s="17">
        <f t="shared" si="3979"/>
        <v>-718.56000000000006</v>
      </c>
      <c r="P561" s="17">
        <f t="shared" si="3979"/>
        <v>-727.52</v>
      </c>
      <c r="Q561" s="17">
        <f t="shared" si="3979"/>
        <v>-736.64</v>
      </c>
      <c r="R561" s="17">
        <f t="shared" si="3979"/>
        <v>-745.84</v>
      </c>
      <c r="S561" s="17">
        <f t="shared" si="3979"/>
        <v>-755.16</v>
      </c>
      <c r="T561" s="17">
        <f t="shared" si="3979"/>
        <v>-764.6</v>
      </c>
      <c r="U561" s="17">
        <f t="shared" si="3979"/>
        <v>-774.16</v>
      </c>
      <c r="V561" s="17">
        <f t="shared" si="3979"/>
        <v>-783.84</v>
      </c>
      <c r="W561" s="17">
        <f t="shared" si="3979"/>
        <v>-793.64</v>
      </c>
      <c r="X561" s="17">
        <f t="shared" si="3979"/>
        <v>-1071.4000000000001</v>
      </c>
      <c r="Y561" s="17">
        <f t="shared" si="3979"/>
        <v>-1090.1600000000001</v>
      </c>
      <c r="Z561" s="17">
        <f t="shared" si="3979"/>
        <v>-1109.24</v>
      </c>
      <c r="AA561" s="17">
        <f t="shared" si="3979"/>
        <v>-1128.6400000000001</v>
      </c>
      <c r="AB561" s="17">
        <f t="shared" si="3979"/>
        <v>-1148.4000000000001</v>
      </c>
      <c r="AC561" s="17">
        <f t="shared" si="3979"/>
        <v>-1168.48</v>
      </c>
      <c r="AD561" s="17">
        <f t="shared" si="3979"/>
        <v>-1188.92</v>
      </c>
      <c r="AE561" s="17">
        <f t="shared" si="3979"/>
        <v>-1209.76</v>
      </c>
      <c r="AF561" s="17">
        <f t="shared" si="3979"/>
        <v>-1230.92</v>
      </c>
      <c r="AG561" s="17">
        <f t="shared" si="3979"/>
        <v>-1252.44</v>
      </c>
      <c r="AH561" s="17">
        <f t="shared" si="3979"/>
        <v>-1274.3600000000001</v>
      </c>
      <c r="AI561" s="17">
        <f t="shared" si="3979"/>
        <v>0</v>
      </c>
      <c r="AJ561" s="17">
        <f t="shared" si="3979"/>
        <v>0</v>
      </c>
      <c r="AK561" s="17">
        <f t="shared" si="3979"/>
        <v>0</v>
      </c>
      <c r="AL561" s="17">
        <f t="shared" si="3979"/>
        <v>0</v>
      </c>
      <c r="AM561" s="17">
        <f t="shared" si="3979"/>
        <v>0</v>
      </c>
      <c r="AN561" s="17">
        <f t="shared" si="3979"/>
        <v>0</v>
      </c>
      <c r="AO561" s="17">
        <f t="shared" si="3979"/>
        <v>0</v>
      </c>
      <c r="AP561" s="17">
        <f t="shared" si="3979"/>
        <v>0</v>
      </c>
      <c r="AQ561" s="17">
        <f t="shared" si="3979"/>
        <v>0</v>
      </c>
      <c r="AR561" s="17">
        <f t="shared" si="3979"/>
        <v>0</v>
      </c>
      <c r="AS561" s="17">
        <f t="shared" si="3979"/>
        <v>0</v>
      </c>
      <c r="AT561" s="17">
        <f t="shared" si="3979"/>
        <v>0</v>
      </c>
      <c r="AU561" s="17">
        <f t="shared" si="3979"/>
        <v>0</v>
      </c>
      <c r="AV561" s="17">
        <f t="shared" si="3979"/>
        <v>0</v>
      </c>
      <c r="AW561" s="17">
        <f t="shared" si="3979"/>
        <v>0</v>
      </c>
      <c r="AX561" s="17">
        <f t="shared" si="3979"/>
        <v>0</v>
      </c>
      <c r="AY561" s="17">
        <f t="shared" si="3979"/>
        <v>0</v>
      </c>
      <c r="AZ561" s="17">
        <f t="shared" si="3979"/>
        <v>0</v>
      </c>
      <c r="BA561" s="17">
        <f t="shared" si="3979"/>
        <v>0</v>
      </c>
      <c r="BB561" s="17">
        <f t="shared" si="3979"/>
        <v>0</v>
      </c>
      <c r="BC561" s="17">
        <f t="shared" si="3979"/>
        <v>0</v>
      </c>
      <c r="BD561" s="17">
        <f t="shared" si="3979"/>
        <v>0</v>
      </c>
      <c r="BE561" s="17">
        <f t="shared" si="3979"/>
        <v>0</v>
      </c>
      <c r="BF561" s="17">
        <f t="shared" si="3979"/>
        <v>0</v>
      </c>
      <c r="BG561" s="17">
        <f t="shared" si="3979"/>
        <v>0</v>
      </c>
      <c r="BH561" s="17">
        <f t="shared" si="3979"/>
        <v>0</v>
      </c>
      <c r="BI561" s="17">
        <f t="shared" si="3979"/>
        <v>0</v>
      </c>
      <c r="BJ561" s="17">
        <f t="shared" si="3979"/>
        <v>0</v>
      </c>
      <c r="BK561" s="17">
        <f t="shared" si="3979"/>
        <v>0</v>
      </c>
      <c r="BL561" s="17">
        <f t="shared" si="3979"/>
        <v>0</v>
      </c>
      <c r="BM561" s="17">
        <f t="shared" si="3979"/>
        <v>0</v>
      </c>
      <c r="BN561" s="17">
        <f t="shared" si="3979"/>
        <v>0</v>
      </c>
      <c r="BO561" s="17">
        <f t="shared" si="3979"/>
        <v>0</v>
      </c>
      <c r="BP561" s="17">
        <f t="shared" si="3979"/>
        <v>0</v>
      </c>
      <c r="BQ561" s="17">
        <f t="shared" si="3979"/>
        <v>0</v>
      </c>
      <c r="BR561" s="17">
        <f t="shared" si="3979"/>
        <v>0</v>
      </c>
      <c r="BS561" s="17">
        <f t="shared" si="3979"/>
        <v>0</v>
      </c>
      <c r="BT561" s="17">
        <f t="shared" si="3979"/>
        <v>0</v>
      </c>
      <c r="BU561" s="17">
        <f t="shared" si="3979"/>
        <v>0</v>
      </c>
      <c r="BV561" s="17">
        <f t="shared" si="3979"/>
        <v>0</v>
      </c>
      <c r="BW561" s="17">
        <f t="shared" ref="BW561:CO561" si="3980">IF((BW555-$I555)&gt;$D556,0,$D561*(BW559))</f>
        <v>0</v>
      </c>
      <c r="BX561" s="17">
        <f t="shared" si="3980"/>
        <v>0</v>
      </c>
      <c r="BY561" s="17">
        <f t="shared" si="3980"/>
        <v>0</v>
      </c>
      <c r="BZ561" s="17">
        <f t="shared" si="3980"/>
        <v>0</v>
      </c>
      <c r="CA561" s="17">
        <f t="shared" si="3980"/>
        <v>0</v>
      </c>
      <c r="CB561" s="17">
        <f t="shared" si="3980"/>
        <v>0</v>
      </c>
      <c r="CC561" s="17">
        <f t="shared" si="3980"/>
        <v>0</v>
      </c>
      <c r="CD561" s="17">
        <f t="shared" si="3980"/>
        <v>0</v>
      </c>
      <c r="CE561" s="17">
        <f t="shared" si="3980"/>
        <v>0</v>
      </c>
      <c r="CF561" s="17">
        <f t="shared" si="3980"/>
        <v>0</v>
      </c>
      <c r="CG561" s="17">
        <f t="shared" si="3980"/>
        <v>0</v>
      </c>
      <c r="CH561" s="17">
        <f t="shared" si="3980"/>
        <v>0</v>
      </c>
      <c r="CI561" s="17">
        <f t="shared" si="3980"/>
        <v>0</v>
      </c>
      <c r="CJ561" s="17">
        <f t="shared" si="3980"/>
        <v>0</v>
      </c>
      <c r="CK561" s="17">
        <f t="shared" si="3980"/>
        <v>0</v>
      </c>
      <c r="CL561" s="17">
        <f t="shared" si="3980"/>
        <v>0</v>
      </c>
      <c r="CM561" s="17">
        <f t="shared" si="3980"/>
        <v>0</v>
      </c>
      <c r="CN561" s="17">
        <f t="shared" si="3980"/>
        <v>0</v>
      </c>
      <c r="CO561" s="17">
        <f t="shared" si="3980"/>
        <v>0</v>
      </c>
    </row>
    <row r="562" spans="2:93">
      <c r="B562" s="556"/>
      <c r="C562" s="556">
        <f t="shared" ref="C562:C625" si="3981">C561+1</f>
        <v>3</v>
      </c>
      <c r="D562" s="632">
        <f t="shared" si="3978"/>
        <v>-0.04</v>
      </c>
      <c r="E562" s="632"/>
      <c r="F562" s="632"/>
      <c r="G562" s="632"/>
      <c r="H562" s="17"/>
      <c r="I562" s="17"/>
      <c r="J562" s="17"/>
      <c r="K562" s="17">
        <f>IF((K555-$J555)&gt;$D556,0,$D562*(K559))</f>
        <v>-352.2</v>
      </c>
      <c r="L562" s="17">
        <f t="shared" ref="L562:BW562" si="3982">IF((L555-$J555)&gt;$D556,0,$D562*(L559))</f>
        <v>-353.96</v>
      </c>
      <c r="M562" s="17">
        <f t="shared" si="3982"/>
        <v>-355.72</v>
      </c>
      <c r="N562" s="17">
        <f t="shared" si="3982"/>
        <v>-357.48</v>
      </c>
      <c r="O562" s="17">
        <f t="shared" si="3982"/>
        <v>-718.56000000000006</v>
      </c>
      <c r="P562" s="17">
        <f t="shared" si="3982"/>
        <v>-727.52</v>
      </c>
      <c r="Q562" s="17">
        <f t="shared" si="3982"/>
        <v>-736.64</v>
      </c>
      <c r="R562" s="17">
        <f t="shared" si="3982"/>
        <v>-745.84</v>
      </c>
      <c r="S562" s="17">
        <f t="shared" si="3982"/>
        <v>-755.16</v>
      </c>
      <c r="T562" s="17">
        <f t="shared" si="3982"/>
        <v>-764.6</v>
      </c>
      <c r="U562" s="17">
        <f t="shared" si="3982"/>
        <v>-774.16</v>
      </c>
      <c r="V562" s="17">
        <f t="shared" si="3982"/>
        <v>-783.84</v>
      </c>
      <c r="W562" s="17">
        <f t="shared" si="3982"/>
        <v>-793.64</v>
      </c>
      <c r="X562" s="17">
        <f t="shared" si="3982"/>
        <v>-1071.4000000000001</v>
      </c>
      <c r="Y562" s="17">
        <f t="shared" si="3982"/>
        <v>-1090.1600000000001</v>
      </c>
      <c r="Z562" s="17">
        <f t="shared" si="3982"/>
        <v>-1109.24</v>
      </c>
      <c r="AA562" s="17">
        <f t="shared" si="3982"/>
        <v>-1128.6400000000001</v>
      </c>
      <c r="AB562" s="17">
        <f t="shared" si="3982"/>
        <v>-1148.4000000000001</v>
      </c>
      <c r="AC562" s="17">
        <f t="shared" si="3982"/>
        <v>-1168.48</v>
      </c>
      <c r="AD562" s="17">
        <f t="shared" si="3982"/>
        <v>-1188.92</v>
      </c>
      <c r="AE562" s="17">
        <f t="shared" si="3982"/>
        <v>-1209.76</v>
      </c>
      <c r="AF562" s="17">
        <f t="shared" si="3982"/>
        <v>-1230.92</v>
      </c>
      <c r="AG562" s="17">
        <f t="shared" si="3982"/>
        <v>-1252.44</v>
      </c>
      <c r="AH562" s="17">
        <f t="shared" si="3982"/>
        <v>-1274.3600000000001</v>
      </c>
      <c r="AI562" s="17">
        <f t="shared" si="3982"/>
        <v>-1296.68</v>
      </c>
      <c r="AJ562" s="17">
        <f t="shared" si="3982"/>
        <v>0</v>
      </c>
      <c r="AK562" s="17">
        <f t="shared" si="3982"/>
        <v>0</v>
      </c>
      <c r="AL562" s="17">
        <f t="shared" si="3982"/>
        <v>0</v>
      </c>
      <c r="AM562" s="17">
        <f t="shared" si="3982"/>
        <v>0</v>
      </c>
      <c r="AN562" s="17">
        <f t="shared" si="3982"/>
        <v>0</v>
      </c>
      <c r="AO562" s="17">
        <f t="shared" si="3982"/>
        <v>0</v>
      </c>
      <c r="AP562" s="17">
        <f t="shared" si="3982"/>
        <v>0</v>
      </c>
      <c r="AQ562" s="17">
        <f t="shared" si="3982"/>
        <v>0</v>
      </c>
      <c r="AR562" s="17">
        <f t="shared" si="3982"/>
        <v>0</v>
      </c>
      <c r="AS562" s="17">
        <f t="shared" si="3982"/>
        <v>0</v>
      </c>
      <c r="AT562" s="17">
        <f t="shared" si="3982"/>
        <v>0</v>
      </c>
      <c r="AU562" s="17">
        <f t="shared" si="3982"/>
        <v>0</v>
      </c>
      <c r="AV562" s="17">
        <f t="shared" si="3982"/>
        <v>0</v>
      </c>
      <c r="AW562" s="17">
        <f t="shared" si="3982"/>
        <v>0</v>
      </c>
      <c r="AX562" s="17">
        <f t="shared" si="3982"/>
        <v>0</v>
      </c>
      <c r="AY562" s="17">
        <f t="shared" si="3982"/>
        <v>0</v>
      </c>
      <c r="AZ562" s="17">
        <f t="shared" si="3982"/>
        <v>0</v>
      </c>
      <c r="BA562" s="17">
        <f t="shared" si="3982"/>
        <v>0</v>
      </c>
      <c r="BB562" s="17">
        <f t="shared" si="3982"/>
        <v>0</v>
      </c>
      <c r="BC562" s="17">
        <f t="shared" si="3982"/>
        <v>0</v>
      </c>
      <c r="BD562" s="17">
        <f t="shared" si="3982"/>
        <v>0</v>
      </c>
      <c r="BE562" s="17">
        <f t="shared" si="3982"/>
        <v>0</v>
      </c>
      <c r="BF562" s="17">
        <f t="shared" si="3982"/>
        <v>0</v>
      </c>
      <c r="BG562" s="17">
        <f t="shared" si="3982"/>
        <v>0</v>
      </c>
      <c r="BH562" s="17">
        <f t="shared" si="3982"/>
        <v>0</v>
      </c>
      <c r="BI562" s="17">
        <f t="shared" si="3982"/>
        <v>0</v>
      </c>
      <c r="BJ562" s="17">
        <f t="shared" si="3982"/>
        <v>0</v>
      </c>
      <c r="BK562" s="17">
        <f t="shared" si="3982"/>
        <v>0</v>
      </c>
      <c r="BL562" s="17">
        <f t="shared" si="3982"/>
        <v>0</v>
      </c>
      <c r="BM562" s="17">
        <f t="shared" si="3982"/>
        <v>0</v>
      </c>
      <c r="BN562" s="17">
        <f t="shared" si="3982"/>
        <v>0</v>
      </c>
      <c r="BO562" s="17">
        <f t="shared" si="3982"/>
        <v>0</v>
      </c>
      <c r="BP562" s="17">
        <f t="shared" si="3982"/>
        <v>0</v>
      </c>
      <c r="BQ562" s="17">
        <f t="shared" si="3982"/>
        <v>0</v>
      </c>
      <c r="BR562" s="17">
        <f t="shared" si="3982"/>
        <v>0</v>
      </c>
      <c r="BS562" s="17">
        <f t="shared" si="3982"/>
        <v>0</v>
      </c>
      <c r="BT562" s="17">
        <f t="shared" si="3982"/>
        <v>0</v>
      </c>
      <c r="BU562" s="17">
        <f t="shared" si="3982"/>
        <v>0</v>
      </c>
      <c r="BV562" s="17">
        <f t="shared" si="3982"/>
        <v>0</v>
      </c>
      <c r="BW562" s="17">
        <f t="shared" si="3982"/>
        <v>0</v>
      </c>
      <c r="BX562" s="17">
        <f t="shared" ref="BX562:CO562" si="3983">IF((BX555-$J555)&gt;$D556,0,$D562*(BX559))</f>
        <v>0</v>
      </c>
      <c r="BY562" s="17">
        <f t="shared" si="3983"/>
        <v>0</v>
      </c>
      <c r="BZ562" s="17">
        <f t="shared" si="3983"/>
        <v>0</v>
      </c>
      <c r="CA562" s="17">
        <f t="shared" si="3983"/>
        <v>0</v>
      </c>
      <c r="CB562" s="17">
        <f t="shared" si="3983"/>
        <v>0</v>
      </c>
      <c r="CC562" s="17">
        <f t="shared" si="3983"/>
        <v>0</v>
      </c>
      <c r="CD562" s="17">
        <f t="shared" si="3983"/>
        <v>0</v>
      </c>
      <c r="CE562" s="17">
        <f t="shared" si="3983"/>
        <v>0</v>
      </c>
      <c r="CF562" s="17">
        <f t="shared" si="3983"/>
        <v>0</v>
      </c>
      <c r="CG562" s="17">
        <f t="shared" si="3983"/>
        <v>0</v>
      </c>
      <c r="CH562" s="17">
        <f t="shared" si="3983"/>
        <v>0</v>
      </c>
      <c r="CI562" s="17">
        <f t="shared" si="3983"/>
        <v>0</v>
      </c>
      <c r="CJ562" s="17">
        <f t="shared" si="3983"/>
        <v>0</v>
      </c>
      <c r="CK562" s="17">
        <f t="shared" si="3983"/>
        <v>0</v>
      </c>
      <c r="CL562" s="17">
        <f t="shared" si="3983"/>
        <v>0</v>
      </c>
      <c r="CM562" s="17">
        <f t="shared" si="3983"/>
        <v>0</v>
      </c>
      <c r="CN562" s="17">
        <f t="shared" si="3983"/>
        <v>0</v>
      </c>
      <c r="CO562" s="17">
        <f t="shared" si="3983"/>
        <v>0</v>
      </c>
    </row>
    <row r="563" spans="2:93">
      <c r="B563" s="556"/>
      <c r="C563" s="556">
        <f t="shared" si="3981"/>
        <v>4</v>
      </c>
      <c r="D563" s="632">
        <f t="shared" si="3978"/>
        <v>-0.04</v>
      </c>
      <c r="E563" s="632"/>
      <c r="F563" s="632"/>
      <c r="G563" s="632"/>
      <c r="H563" s="17"/>
      <c r="I563" s="17"/>
      <c r="J563" s="17"/>
      <c r="K563" s="17"/>
      <c r="L563" s="17">
        <f>IF((L555-$K555)&gt;$D556,0,$D563*(L559))</f>
        <v>-353.96</v>
      </c>
      <c r="M563" s="17">
        <f t="shared" ref="M563:BX563" si="3984">IF((M555-$K555)&gt;$D556,0,$D563*(M559))</f>
        <v>-355.72</v>
      </c>
      <c r="N563" s="17">
        <f t="shared" si="3984"/>
        <v>-357.48</v>
      </c>
      <c r="O563" s="17">
        <f t="shared" si="3984"/>
        <v>-718.56000000000006</v>
      </c>
      <c r="P563" s="17">
        <f t="shared" si="3984"/>
        <v>-727.52</v>
      </c>
      <c r="Q563" s="17">
        <f t="shared" si="3984"/>
        <v>-736.64</v>
      </c>
      <c r="R563" s="17">
        <f t="shared" si="3984"/>
        <v>-745.84</v>
      </c>
      <c r="S563" s="17">
        <f t="shared" si="3984"/>
        <v>-755.16</v>
      </c>
      <c r="T563" s="17">
        <f t="shared" si="3984"/>
        <v>-764.6</v>
      </c>
      <c r="U563" s="17">
        <f t="shared" si="3984"/>
        <v>-774.16</v>
      </c>
      <c r="V563" s="17">
        <f t="shared" si="3984"/>
        <v>-783.84</v>
      </c>
      <c r="W563" s="17">
        <f t="shared" si="3984"/>
        <v>-793.64</v>
      </c>
      <c r="X563" s="17">
        <f t="shared" si="3984"/>
        <v>-1071.4000000000001</v>
      </c>
      <c r="Y563" s="17">
        <f t="shared" si="3984"/>
        <v>-1090.1600000000001</v>
      </c>
      <c r="Z563" s="17">
        <f t="shared" si="3984"/>
        <v>-1109.24</v>
      </c>
      <c r="AA563" s="17">
        <f t="shared" si="3984"/>
        <v>-1128.6400000000001</v>
      </c>
      <c r="AB563" s="17">
        <f t="shared" si="3984"/>
        <v>-1148.4000000000001</v>
      </c>
      <c r="AC563" s="17">
        <f t="shared" si="3984"/>
        <v>-1168.48</v>
      </c>
      <c r="AD563" s="17">
        <f t="shared" si="3984"/>
        <v>-1188.92</v>
      </c>
      <c r="AE563" s="17">
        <f t="shared" si="3984"/>
        <v>-1209.76</v>
      </c>
      <c r="AF563" s="17">
        <f t="shared" si="3984"/>
        <v>-1230.92</v>
      </c>
      <c r="AG563" s="17">
        <f t="shared" si="3984"/>
        <v>-1252.44</v>
      </c>
      <c r="AH563" s="17">
        <f t="shared" si="3984"/>
        <v>-1274.3600000000001</v>
      </c>
      <c r="AI563" s="17">
        <f t="shared" si="3984"/>
        <v>-1296.68</v>
      </c>
      <c r="AJ563" s="17">
        <f t="shared" si="3984"/>
        <v>-1319.3600000000001</v>
      </c>
      <c r="AK563" s="17">
        <f t="shared" si="3984"/>
        <v>0</v>
      </c>
      <c r="AL563" s="17">
        <f t="shared" si="3984"/>
        <v>0</v>
      </c>
      <c r="AM563" s="17">
        <f t="shared" si="3984"/>
        <v>0</v>
      </c>
      <c r="AN563" s="17">
        <f t="shared" si="3984"/>
        <v>0</v>
      </c>
      <c r="AO563" s="17">
        <f t="shared" si="3984"/>
        <v>0</v>
      </c>
      <c r="AP563" s="17">
        <f t="shared" si="3984"/>
        <v>0</v>
      </c>
      <c r="AQ563" s="17">
        <f t="shared" si="3984"/>
        <v>0</v>
      </c>
      <c r="AR563" s="17">
        <f t="shared" si="3984"/>
        <v>0</v>
      </c>
      <c r="AS563" s="17">
        <f t="shared" si="3984"/>
        <v>0</v>
      </c>
      <c r="AT563" s="17">
        <f t="shared" si="3984"/>
        <v>0</v>
      </c>
      <c r="AU563" s="17">
        <f t="shared" si="3984"/>
        <v>0</v>
      </c>
      <c r="AV563" s="17">
        <f t="shared" si="3984"/>
        <v>0</v>
      </c>
      <c r="AW563" s="17">
        <f t="shared" si="3984"/>
        <v>0</v>
      </c>
      <c r="AX563" s="17">
        <f t="shared" si="3984"/>
        <v>0</v>
      </c>
      <c r="AY563" s="17">
        <f t="shared" si="3984"/>
        <v>0</v>
      </c>
      <c r="AZ563" s="17">
        <f t="shared" si="3984"/>
        <v>0</v>
      </c>
      <c r="BA563" s="17">
        <f t="shared" si="3984"/>
        <v>0</v>
      </c>
      <c r="BB563" s="17">
        <f t="shared" si="3984"/>
        <v>0</v>
      </c>
      <c r="BC563" s="17">
        <f t="shared" si="3984"/>
        <v>0</v>
      </c>
      <c r="BD563" s="17">
        <f t="shared" si="3984"/>
        <v>0</v>
      </c>
      <c r="BE563" s="17">
        <f t="shared" si="3984"/>
        <v>0</v>
      </c>
      <c r="BF563" s="17">
        <f t="shared" si="3984"/>
        <v>0</v>
      </c>
      <c r="BG563" s="17">
        <f t="shared" si="3984"/>
        <v>0</v>
      </c>
      <c r="BH563" s="17">
        <f t="shared" si="3984"/>
        <v>0</v>
      </c>
      <c r="BI563" s="17">
        <f t="shared" si="3984"/>
        <v>0</v>
      </c>
      <c r="BJ563" s="17">
        <f t="shared" si="3984"/>
        <v>0</v>
      </c>
      <c r="BK563" s="17">
        <f t="shared" si="3984"/>
        <v>0</v>
      </c>
      <c r="BL563" s="17">
        <f t="shared" si="3984"/>
        <v>0</v>
      </c>
      <c r="BM563" s="17">
        <f t="shared" si="3984"/>
        <v>0</v>
      </c>
      <c r="BN563" s="17">
        <f t="shared" si="3984"/>
        <v>0</v>
      </c>
      <c r="BO563" s="17">
        <f t="shared" si="3984"/>
        <v>0</v>
      </c>
      <c r="BP563" s="17">
        <f t="shared" si="3984"/>
        <v>0</v>
      </c>
      <c r="BQ563" s="17">
        <f t="shared" si="3984"/>
        <v>0</v>
      </c>
      <c r="BR563" s="17">
        <f t="shared" si="3984"/>
        <v>0</v>
      </c>
      <c r="BS563" s="17">
        <f t="shared" si="3984"/>
        <v>0</v>
      </c>
      <c r="BT563" s="17">
        <f t="shared" si="3984"/>
        <v>0</v>
      </c>
      <c r="BU563" s="17">
        <f t="shared" si="3984"/>
        <v>0</v>
      </c>
      <c r="BV563" s="17">
        <f t="shared" si="3984"/>
        <v>0</v>
      </c>
      <c r="BW563" s="17">
        <f t="shared" si="3984"/>
        <v>0</v>
      </c>
      <c r="BX563" s="17">
        <f t="shared" si="3984"/>
        <v>0</v>
      </c>
      <c r="BY563" s="17">
        <f t="shared" ref="BY563:CO563" si="3985">IF((BY555-$K555)&gt;$D556,0,$D563*(BY559))</f>
        <v>0</v>
      </c>
      <c r="BZ563" s="17">
        <f t="shared" si="3985"/>
        <v>0</v>
      </c>
      <c r="CA563" s="17">
        <f t="shared" si="3985"/>
        <v>0</v>
      </c>
      <c r="CB563" s="17">
        <f t="shared" si="3985"/>
        <v>0</v>
      </c>
      <c r="CC563" s="17">
        <f t="shared" si="3985"/>
        <v>0</v>
      </c>
      <c r="CD563" s="17">
        <f t="shared" si="3985"/>
        <v>0</v>
      </c>
      <c r="CE563" s="17">
        <f t="shared" si="3985"/>
        <v>0</v>
      </c>
      <c r="CF563" s="17">
        <f t="shared" si="3985"/>
        <v>0</v>
      </c>
      <c r="CG563" s="17">
        <f t="shared" si="3985"/>
        <v>0</v>
      </c>
      <c r="CH563" s="17">
        <f t="shared" si="3985"/>
        <v>0</v>
      </c>
      <c r="CI563" s="17">
        <f t="shared" si="3985"/>
        <v>0</v>
      </c>
      <c r="CJ563" s="17">
        <f t="shared" si="3985"/>
        <v>0</v>
      </c>
      <c r="CK563" s="17">
        <f t="shared" si="3985"/>
        <v>0</v>
      </c>
      <c r="CL563" s="17">
        <f t="shared" si="3985"/>
        <v>0</v>
      </c>
      <c r="CM563" s="17">
        <f t="shared" si="3985"/>
        <v>0</v>
      </c>
      <c r="CN563" s="17">
        <f t="shared" si="3985"/>
        <v>0</v>
      </c>
      <c r="CO563" s="17">
        <f t="shared" si="3985"/>
        <v>0</v>
      </c>
    </row>
    <row r="564" spans="2:93">
      <c r="B564" s="556"/>
      <c r="C564" s="556">
        <f t="shared" si="3981"/>
        <v>5</v>
      </c>
      <c r="D564" s="632">
        <f t="shared" si="3978"/>
        <v>-0.04</v>
      </c>
      <c r="E564" s="632"/>
      <c r="F564" s="632"/>
      <c r="G564" s="632"/>
      <c r="H564" s="17"/>
      <c r="I564" s="17"/>
      <c r="J564" s="17"/>
      <c r="K564" s="17"/>
      <c r="L564" s="17"/>
      <c r="M564" s="17">
        <f>IF((M555-$L555)&gt;$D556,0,$D564*(M559))</f>
        <v>-355.72</v>
      </c>
      <c r="N564" s="17">
        <f t="shared" ref="N564:BY564" si="3986">IF((N555-$L555)&gt;$D556,0,$D564*(N559))</f>
        <v>-357.48</v>
      </c>
      <c r="O564" s="17">
        <f t="shared" si="3986"/>
        <v>-718.56000000000006</v>
      </c>
      <c r="P564" s="17">
        <f t="shared" si="3986"/>
        <v>-727.52</v>
      </c>
      <c r="Q564" s="17">
        <f t="shared" si="3986"/>
        <v>-736.64</v>
      </c>
      <c r="R564" s="17">
        <f t="shared" si="3986"/>
        <v>-745.84</v>
      </c>
      <c r="S564" s="17">
        <f t="shared" si="3986"/>
        <v>-755.16</v>
      </c>
      <c r="T564" s="17">
        <f t="shared" si="3986"/>
        <v>-764.6</v>
      </c>
      <c r="U564" s="17">
        <f t="shared" si="3986"/>
        <v>-774.16</v>
      </c>
      <c r="V564" s="17">
        <f t="shared" si="3986"/>
        <v>-783.84</v>
      </c>
      <c r="W564" s="17">
        <f t="shared" si="3986"/>
        <v>-793.64</v>
      </c>
      <c r="X564" s="17">
        <f t="shared" si="3986"/>
        <v>-1071.4000000000001</v>
      </c>
      <c r="Y564" s="17">
        <f t="shared" si="3986"/>
        <v>-1090.1600000000001</v>
      </c>
      <c r="Z564" s="17">
        <f t="shared" si="3986"/>
        <v>-1109.24</v>
      </c>
      <c r="AA564" s="17">
        <f t="shared" si="3986"/>
        <v>-1128.6400000000001</v>
      </c>
      <c r="AB564" s="17">
        <f t="shared" si="3986"/>
        <v>-1148.4000000000001</v>
      </c>
      <c r="AC564" s="17">
        <f t="shared" si="3986"/>
        <v>-1168.48</v>
      </c>
      <c r="AD564" s="17">
        <f t="shared" si="3986"/>
        <v>-1188.92</v>
      </c>
      <c r="AE564" s="17">
        <f t="shared" si="3986"/>
        <v>-1209.76</v>
      </c>
      <c r="AF564" s="17">
        <f t="shared" si="3986"/>
        <v>-1230.92</v>
      </c>
      <c r="AG564" s="17">
        <f t="shared" si="3986"/>
        <v>-1252.44</v>
      </c>
      <c r="AH564" s="17">
        <f t="shared" si="3986"/>
        <v>-1274.3600000000001</v>
      </c>
      <c r="AI564" s="17">
        <f t="shared" si="3986"/>
        <v>-1296.68</v>
      </c>
      <c r="AJ564" s="17">
        <f t="shared" si="3986"/>
        <v>-1319.3600000000001</v>
      </c>
      <c r="AK564" s="17">
        <f t="shared" si="3986"/>
        <v>-1342.44</v>
      </c>
      <c r="AL564" s="17">
        <f t="shared" si="3986"/>
        <v>0</v>
      </c>
      <c r="AM564" s="17">
        <f t="shared" si="3986"/>
        <v>0</v>
      </c>
      <c r="AN564" s="17">
        <f t="shared" si="3986"/>
        <v>0</v>
      </c>
      <c r="AO564" s="17">
        <f t="shared" si="3986"/>
        <v>0</v>
      </c>
      <c r="AP564" s="17">
        <f t="shared" si="3986"/>
        <v>0</v>
      </c>
      <c r="AQ564" s="17">
        <f t="shared" si="3986"/>
        <v>0</v>
      </c>
      <c r="AR564" s="17">
        <f t="shared" si="3986"/>
        <v>0</v>
      </c>
      <c r="AS564" s="17">
        <f t="shared" si="3986"/>
        <v>0</v>
      </c>
      <c r="AT564" s="17">
        <f t="shared" si="3986"/>
        <v>0</v>
      </c>
      <c r="AU564" s="17">
        <f t="shared" si="3986"/>
        <v>0</v>
      </c>
      <c r="AV564" s="17">
        <f t="shared" si="3986"/>
        <v>0</v>
      </c>
      <c r="AW564" s="17">
        <f t="shared" si="3986"/>
        <v>0</v>
      </c>
      <c r="AX564" s="17">
        <f t="shared" si="3986"/>
        <v>0</v>
      </c>
      <c r="AY564" s="17">
        <f t="shared" si="3986"/>
        <v>0</v>
      </c>
      <c r="AZ564" s="17">
        <f t="shared" si="3986"/>
        <v>0</v>
      </c>
      <c r="BA564" s="17">
        <f t="shared" si="3986"/>
        <v>0</v>
      </c>
      <c r="BB564" s="17">
        <f t="shared" si="3986"/>
        <v>0</v>
      </c>
      <c r="BC564" s="17">
        <f t="shared" si="3986"/>
        <v>0</v>
      </c>
      <c r="BD564" s="17">
        <f t="shared" si="3986"/>
        <v>0</v>
      </c>
      <c r="BE564" s="17">
        <f t="shared" si="3986"/>
        <v>0</v>
      </c>
      <c r="BF564" s="17">
        <f t="shared" si="3986"/>
        <v>0</v>
      </c>
      <c r="BG564" s="17">
        <f t="shared" si="3986"/>
        <v>0</v>
      </c>
      <c r="BH564" s="17">
        <f t="shared" si="3986"/>
        <v>0</v>
      </c>
      <c r="BI564" s="17">
        <f t="shared" si="3986"/>
        <v>0</v>
      </c>
      <c r="BJ564" s="17">
        <f t="shared" si="3986"/>
        <v>0</v>
      </c>
      <c r="BK564" s="17">
        <f t="shared" si="3986"/>
        <v>0</v>
      </c>
      <c r="BL564" s="17">
        <f t="shared" si="3986"/>
        <v>0</v>
      </c>
      <c r="BM564" s="17">
        <f t="shared" si="3986"/>
        <v>0</v>
      </c>
      <c r="BN564" s="17">
        <f t="shared" si="3986"/>
        <v>0</v>
      </c>
      <c r="BO564" s="17">
        <f t="shared" si="3986"/>
        <v>0</v>
      </c>
      <c r="BP564" s="17">
        <f t="shared" si="3986"/>
        <v>0</v>
      </c>
      <c r="BQ564" s="17">
        <f t="shared" si="3986"/>
        <v>0</v>
      </c>
      <c r="BR564" s="17">
        <f t="shared" si="3986"/>
        <v>0</v>
      </c>
      <c r="BS564" s="17">
        <f t="shared" si="3986"/>
        <v>0</v>
      </c>
      <c r="BT564" s="17">
        <f t="shared" si="3986"/>
        <v>0</v>
      </c>
      <c r="BU564" s="17">
        <f t="shared" si="3986"/>
        <v>0</v>
      </c>
      <c r="BV564" s="17">
        <f t="shared" si="3986"/>
        <v>0</v>
      </c>
      <c r="BW564" s="17">
        <f t="shared" si="3986"/>
        <v>0</v>
      </c>
      <c r="BX564" s="17">
        <f t="shared" si="3986"/>
        <v>0</v>
      </c>
      <c r="BY564" s="17">
        <f t="shared" si="3986"/>
        <v>0</v>
      </c>
      <c r="BZ564" s="17">
        <f t="shared" ref="BZ564:CO564" si="3987">IF((BZ555-$L555)&gt;$D556,0,$D564*(BZ559))</f>
        <v>0</v>
      </c>
      <c r="CA564" s="17">
        <f t="shared" si="3987"/>
        <v>0</v>
      </c>
      <c r="CB564" s="17">
        <f t="shared" si="3987"/>
        <v>0</v>
      </c>
      <c r="CC564" s="17">
        <f t="shared" si="3987"/>
        <v>0</v>
      </c>
      <c r="CD564" s="17">
        <f t="shared" si="3987"/>
        <v>0</v>
      </c>
      <c r="CE564" s="17">
        <f t="shared" si="3987"/>
        <v>0</v>
      </c>
      <c r="CF564" s="17">
        <f t="shared" si="3987"/>
        <v>0</v>
      </c>
      <c r="CG564" s="17">
        <f t="shared" si="3987"/>
        <v>0</v>
      </c>
      <c r="CH564" s="17">
        <f t="shared" si="3987"/>
        <v>0</v>
      </c>
      <c r="CI564" s="17">
        <f t="shared" si="3987"/>
        <v>0</v>
      </c>
      <c r="CJ564" s="17">
        <f t="shared" si="3987"/>
        <v>0</v>
      </c>
      <c r="CK564" s="17">
        <f t="shared" si="3987"/>
        <v>0</v>
      </c>
      <c r="CL564" s="17">
        <f t="shared" si="3987"/>
        <v>0</v>
      </c>
      <c r="CM564" s="17">
        <f t="shared" si="3987"/>
        <v>0</v>
      </c>
      <c r="CN564" s="17">
        <f t="shared" si="3987"/>
        <v>0</v>
      </c>
      <c r="CO564" s="17">
        <f t="shared" si="3987"/>
        <v>0</v>
      </c>
    </row>
    <row r="565" spans="2:93">
      <c r="B565" s="556"/>
      <c r="C565" s="556">
        <f t="shared" si="3981"/>
        <v>6</v>
      </c>
      <c r="D565" s="632">
        <f t="shared" si="3978"/>
        <v>-0.04</v>
      </c>
      <c r="E565" s="632"/>
      <c r="F565" s="632"/>
      <c r="G565" s="632"/>
      <c r="H565" s="17"/>
      <c r="I565" s="17"/>
      <c r="J565" s="17"/>
      <c r="K565" s="17"/>
      <c r="L565" s="17"/>
      <c r="M565" s="17"/>
      <c r="N565" s="17">
        <f>IF((N555-$M555)&gt;$D556,0,$D565*(N559))</f>
        <v>-357.48</v>
      </c>
      <c r="O565" s="17">
        <f t="shared" ref="O565:BZ565" si="3988">IF((O555-$M555)&gt;$D556,0,$D565*(O559))</f>
        <v>-718.56000000000006</v>
      </c>
      <c r="P565" s="17">
        <f t="shared" si="3988"/>
        <v>-727.52</v>
      </c>
      <c r="Q565" s="17">
        <f t="shared" si="3988"/>
        <v>-736.64</v>
      </c>
      <c r="R565" s="17">
        <f t="shared" si="3988"/>
        <v>-745.84</v>
      </c>
      <c r="S565" s="17">
        <f t="shared" si="3988"/>
        <v>-755.16</v>
      </c>
      <c r="T565" s="17">
        <f t="shared" si="3988"/>
        <v>-764.6</v>
      </c>
      <c r="U565" s="17">
        <f t="shared" si="3988"/>
        <v>-774.16</v>
      </c>
      <c r="V565" s="17">
        <f t="shared" si="3988"/>
        <v>-783.84</v>
      </c>
      <c r="W565" s="17">
        <f t="shared" si="3988"/>
        <v>-793.64</v>
      </c>
      <c r="X565" s="17">
        <f t="shared" si="3988"/>
        <v>-1071.4000000000001</v>
      </c>
      <c r="Y565" s="17">
        <f t="shared" si="3988"/>
        <v>-1090.1600000000001</v>
      </c>
      <c r="Z565" s="17">
        <f t="shared" si="3988"/>
        <v>-1109.24</v>
      </c>
      <c r="AA565" s="17">
        <f t="shared" si="3988"/>
        <v>-1128.6400000000001</v>
      </c>
      <c r="AB565" s="17">
        <f t="shared" si="3988"/>
        <v>-1148.4000000000001</v>
      </c>
      <c r="AC565" s="17">
        <f t="shared" si="3988"/>
        <v>-1168.48</v>
      </c>
      <c r="AD565" s="17">
        <f t="shared" si="3988"/>
        <v>-1188.92</v>
      </c>
      <c r="AE565" s="17">
        <f t="shared" si="3988"/>
        <v>-1209.76</v>
      </c>
      <c r="AF565" s="17">
        <f t="shared" si="3988"/>
        <v>-1230.92</v>
      </c>
      <c r="AG565" s="17">
        <f t="shared" si="3988"/>
        <v>-1252.44</v>
      </c>
      <c r="AH565" s="17">
        <f t="shared" si="3988"/>
        <v>-1274.3600000000001</v>
      </c>
      <c r="AI565" s="17">
        <f t="shared" si="3988"/>
        <v>-1296.68</v>
      </c>
      <c r="AJ565" s="17">
        <f t="shared" si="3988"/>
        <v>-1319.3600000000001</v>
      </c>
      <c r="AK565" s="17">
        <f t="shared" si="3988"/>
        <v>-1342.44</v>
      </c>
      <c r="AL565" s="17">
        <f t="shared" si="3988"/>
        <v>-1365.96</v>
      </c>
      <c r="AM565" s="17">
        <f t="shared" si="3988"/>
        <v>0</v>
      </c>
      <c r="AN565" s="17">
        <f t="shared" si="3988"/>
        <v>0</v>
      </c>
      <c r="AO565" s="17">
        <f t="shared" si="3988"/>
        <v>0</v>
      </c>
      <c r="AP565" s="17">
        <f t="shared" si="3988"/>
        <v>0</v>
      </c>
      <c r="AQ565" s="17">
        <f t="shared" si="3988"/>
        <v>0</v>
      </c>
      <c r="AR565" s="17">
        <f t="shared" si="3988"/>
        <v>0</v>
      </c>
      <c r="AS565" s="17">
        <f t="shared" si="3988"/>
        <v>0</v>
      </c>
      <c r="AT565" s="17">
        <f t="shared" si="3988"/>
        <v>0</v>
      </c>
      <c r="AU565" s="17">
        <f t="shared" si="3988"/>
        <v>0</v>
      </c>
      <c r="AV565" s="17">
        <f t="shared" si="3988"/>
        <v>0</v>
      </c>
      <c r="AW565" s="17">
        <f t="shared" si="3988"/>
        <v>0</v>
      </c>
      <c r="AX565" s="17">
        <f t="shared" si="3988"/>
        <v>0</v>
      </c>
      <c r="AY565" s="17">
        <f t="shared" si="3988"/>
        <v>0</v>
      </c>
      <c r="AZ565" s="17">
        <f t="shared" si="3988"/>
        <v>0</v>
      </c>
      <c r="BA565" s="17">
        <f t="shared" si="3988"/>
        <v>0</v>
      </c>
      <c r="BB565" s="17">
        <f t="shared" si="3988"/>
        <v>0</v>
      </c>
      <c r="BC565" s="17">
        <f t="shared" si="3988"/>
        <v>0</v>
      </c>
      <c r="BD565" s="17">
        <f t="shared" si="3988"/>
        <v>0</v>
      </c>
      <c r="BE565" s="17">
        <f t="shared" si="3988"/>
        <v>0</v>
      </c>
      <c r="BF565" s="17">
        <f t="shared" si="3988"/>
        <v>0</v>
      </c>
      <c r="BG565" s="17">
        <f t="shared" si="3988"/>
        <v>0</v>
      </c>
      <c r="BH565" s="17">
        <f t="shared" si="3988"/>
        <v>0</v>
      </c>
      <c r="BI565" s="17">
        <f t="shared" si="3988"/>
        <v>0</v>
      </c>
      <c r="BJ565" s="17">
        <f t="shared" si="3988"/>
        <v>0</v>
      </c>
      <c r="BK565" s="17">
        <f t="shared" si="3988"/>
        <v>0</v>
      </c>
      <c r="BL565" s="17">
        <f t="shared" si="3988"/>
        <v>0</v>
      </c>
      <c r="BM565" s="17">
        <f t="shared" si="3988"/>
        <v>0</v>
      </c>
      <c r="BN565" s="17">
        <f t="shared" si="3988"/>
        <v>0</v>
      </c>
      <c r="BO565" s="17">
        <f t="shared" si="3988"/>
        <v>0</v>
      </c>
      <c r="BP565" s="17">
        <f t="shared" si="3988"/>
        <v>0</v>
      </c>
      <c r="BQ565" s="17">
        <f t="shared" si="3988"/>
        <v>0</v>
      </c>
      <c r="BR565" s="17">
        <f t="shared" si="3988"/>
        <v>0</v>
      </c>
      <c r="BS565" s="17">
        <f t="shared" si="3988"/>
        <v>0</v>
      </c>
      <c r="BT565" s="17">
        <f t="shared" si="3988"/>
        <v>0</v>
      </c>
      <c r="BU565" s="17">
        <f t="shared" si="3988"/>
        <v>0</v>
      </c>
      <c r="BV565" s="17">
        <f t="shared" si="3988"/>
        <v>0</v>
      </c>
      <c r="BW565" s="17">
        <f t="shared" si="3988"/>
        <v>0</v>
      </c>
      <c r="BX565" s="17">
        <f t="shared" si="3988"/>
        <v>0</v>
      </c>
      <c r="BY565" s="17">
        <f t="shared" si="3988"/>
        <v>0</v>
      </c>
      <c r="BZ565" s="17">
        <f t="shared" si="3988"/>
        <v>0</v>
      </c>
      <c r="CA565" s="17">
        <f t="shared" ref="CA565:CO565" si="3989">IF((CA555-$M555)&gt;$D556,0,$D565*(CA559))</f>
        <v>0</v>
      </c>
      <c r="CB565" s="17">
        <f t="shared" si="3989"/>
        <v>0</v>
      </c>
      <c r="CC565" s="17">
        <f t="shared" si="3989"/>
        <v>0</v>
      </c>
      <c r="CD565" s="17">
        <f t="shared" si="3989"/>
        <v>0</v>
      </c>
      <c r="CE565" s="17">
        <f t="shared" si="3989"/>
        <v>0</v>
      </c>
      <c r="CF565" s="17">
        <f t="shared" si="3989"/>
        <v>0</v>
      </c>
      <c r="CG565" s="17">
        <f t="shared" si="3989"/>
        <v>0</v>
      </c>
      <c r="CH565" s="17">
        <f t="shared" si="3989"/>
        <v>0</v>
      </c>
      <c r="CI565" s="17">
        <f t="shared" si="3989"/>
        <v>0</v>
      </c>
      <c r="CJ565" s="17">
        <f t="shared" si="3989"/>
        <v>0</v>
      </c>
      <c r="CK565" s="17">
        <f t="shared" si="3989"/>
        <v>0</v>
      </c>
      <c r="CL565" s="17">
        <f t="shared" si="3989"/>
        <v>0</v>
      </c>
      <c r="CM565" s="17">
        <f t="shared" si="3989"/>
        <v>0</v>
      </c>
      <c r="CN565" s="17">
        <f t="shared" si="3989"/>
        <v>0</v>
      </c>
      <c r="CO565" s="17">
        <f t="shared" si="3989"/>
        <v>0</v>
      </c>
    </row>
    <row r="566" spans="2:93">
      <c r="B566" s="556"/>
      <c r="C566" s="556">
        <f t="shared" si="3981"/>
        <v>7</v>
      </c>
      <c r="D566" s="632">
        <f t="shared" si="3978"/>
        <v>-0.04</v>
      </c>
      <c r="E566" s="632"/>
      <c r="F566" s="632"/>
      <c r="G566" s="632"/>
      <c r="H566" s="17"/>
      <c r="I566" s="17"/>
      <c r="J566" s="17"/>
      <c r="K566" s="17"/>
      <c r="L566" s="17"/>
      <c r="M566" s="17"/>
      <c r="N566" s="17"/>
      <c r="O566" s="17">
        <f>IF((O555-$N555)&gt;$D556,0,$D566*(O559))</f>
        <v>-718.56000000000006</v>
      </c>
      <c r="P566" s="17">
        <f t="shared" ref="P566:CA566" si="3990">IF((P555-$N555)&gt;$D556,0,$D566*(P559))</f>
        <v>-727.52</v>
      </c>
      <c r="Q566" s="17">
        <f t="shared" si="3990"/>
        <v>-736.64</v>
      </c>
      <c r="R566" s="17">
        <f t="shared" si="3990"/>
        <v>-745.84</v>
      </c>
      <c r="S566" s="17">
        <f t="shared" si="3990"/>
        <v>-755.16</v>
      </c>
      <c r="T566" s="17">
        <f t="shared" si="3990"/>
        <v>-764.6</v>
      </c>
      <c r="U566" s="17">
        <f t="shared" si="3990"/>
        <v>-774.16</v>
      </c>
      <c r="V566" s="17">
        <f t="shared" si="3990"/>
        <v>-783.84</v>
      </c>
      <c r="W566" s="17">
        <f t="shared" si="3990"/>
        <v>-793.64</v>
      </c>
      <c r="X566" s="17">
        <f t="shared" si="3990"/>
        <v>-1071.4000000000001</v>
      </c>
      <c r="Y566" s="17">
        <f t="shared" si="3990"/>
        <v>-1090.1600000000001</v>
      </c>
      <c r="Z566" s="17">
        <f t="shared" si="3990"/>
        <v>-1109.24</v>
      </c>
      <c r="AA566" s="17">
        <f t="shared" si="3990"/>
        <v>-1128.6400000000001</v>
      </c>
      <c r="AB566" s="17">
        <f t="shared" si="3990"/>
        <v>-1148.4000000000001</v>
      </c>
      <c r="AC566" s="17">
        <f t="shared" si="3990"/>
        <v>-1168.48</v>
      </c>
      <c r="AD566" s="17">
        <f t="shared" si="3990"/>
        <v>-1188.92</v>
      </c>
      <c r="AE566" s="17">
        <f t="shared" si="3990"/>
        <v>-1209.76</v>
      </c>
      <c r="AF566" s="17">
        <f t="shared" si="3990"/>
        <v>-1230.92</v>
      </c>
      <c r="AG566" s="17">
        <f t="shared" si="3990"/>
        <v>-1252.44</v>
      </c>
      <c r="AH566" s="17">
        <f t="shared" si="3990"/>
        <v>-1274.3600000000001</v>
      </c>
      <c r="AI566" s="17">
        <f t="shared" si="3990"/>
        <v>-1296.68</v>
      </c>
      <c r="AJ566" s="17">
        <f t="shared" si="3990"/>
        <v>-1319.3600000000001</v>
      </c>
      <c r="AK566" s="17">
        <f t="shared" si="3990"/>
        <v>-1342.44</v>
      </c>
      <c r="AL566" s="17">
        <f t="shared" si="3990"/>
        <v>-1365.96</v>
      </c>
      <c r="AM566" s="17">
        <f t="shared" si="3990"/>
        <v>-1389.84</v>
      </c>
      <c r="AN566" s="17">
        <f t="shared" si="3990"/>
        <v>0</v>
      </c>
      <c r="AO566" s="17">
        <f t="shared" si="3990"/>
        <v>0</v>
      </c>
      <c r="AP566" s="17">
        <f t="shared" si="3990"/>
        <v>0</v>
      </c>
      <c r="AQ566" s="17">
        <f t="shared" si="3990"/>
        <v>0</v>
      </c>
      <c r="AR566" s="17">
        <f t="shared" si="3990"/>
        <v>0</v>
      </c>
      <c r="AS566" s="17">
        <f t="shared" si="3990"/>
        <v>0</v>
      </c>
      <c r="AT566" s="17">
        <f t="shared" si="3990"/>
        <v>0</v>
      </c>
      <c r="AU566" s="17">
        <f t="shared" si="3990"/>
        <v>0</v>
      </c>
      <c r="AV566" s="17">
        <f t="shared" si="3990"/>
        <v>0</v>
      </c>
      <c r="AW566" s="17">
        <f t="shared" si="3990"/>
        <v>0</v>
      </c>
      <c r="AX566" s="17">
        <f t="shared" si="3990"/>
        <v>0</v>
      </c>
      <c r="AY566" s="17">
        <f t="shared" si="3990"/>
        <v>0</v>
      </c>
      <c r="AZ566" s="17">
        <f t="shared" si="3990"/>
        <v>0</v>
      </c>
      <c r="BA566" s="17">
        <f t="shared" si="3990"/>
        <v>0</v>
      </c>
      <c r="BB566" s="17">
        <f t="shared" si="3990"/>
        <v>0</v>
      </c>
      <c r="BC566" s="17">
        <f t="shared" si="3990"/>
        <v>0</v>
      </c>
      <c r="BD566" s="17">
        <f t="shared" si="3990"/>
        <v>0</v>
      </c>
      <c r="BE566" s="17">
        <f t="shared" si="3990"/>
        <v>0</v>
      </c>
      <c r="BF566" s="17">
        <f t="shared" si="3990"/>
        <v>0</v>
      </c>
      <c r="BG566" s="17">
        <f t="shared" si="3990"/>
        <v>0</v>
      </c>
      <c r="BH566" s="17">
        <f t="shared" si="3990"/>
        <v>0</v>
      </c>
      <c r="BI566" s="17">
        <f t="shared" si="3990"/>
        <v>0</v>
      </c>
      <c r="BJ566" s="17">
        <f t="shared" si="3990"/>
        <v>0</v>
      </c>
      <c r="BK566" s="17">
        <f t="shared" si="3990"/>
        <v>0</v>
      </c>
      <c r="BL566" s="17">
        <f t="shared" si="3990"/>
        <v>0</v>
      </c>
      <c r="BM566" s="17">
        <f t="shared" si="3990"/>
        <v>0</v>
      </c>
      <c r="BN566" s="17">
        <f t="shared" si="3990"/>
        <v>0</v>
      </c>
      <c r="BO566" s="17">
        <f t="shared" si="3990"/>
        <v>0</v>
      </c>
      <c r="BP566" s="17">
        <f t="shared" si="3990"/>
        <v>0</v>
      </c>
      <c r="BQ566" s="17">
        <f t="shared" si="3990"/>
        <v>0</v>
      </c>
      <c r="BR566" s="17">
        <f t="shared" si="3990"/>
        <v>0</v>
      </c>
      <c r="BS566" s="17">
        <f t="shared" si="3990"/>
        <v>0</v>
      </c>
      <c r="BT566" s="17">
        <f t="shared" si="3990"/>
        <v>0</v>
      </c>
      <c r="BU566" s="17">
        <f t="shared" si="3990"/>
        <v>0</v>
      </c>
      <c r="BV566" s="17">
        <f t="shared" si="3990"/>
        <v>0</v>
      </c>
      <c r="BW566" s="17">
        <f t="shared" si="3990"/>
        <v>0</v>
      </c>
      <c r="BX566" s="17">
        <f t="shared" si="3990"/>
        <v>0</v>
      </c>
      <c r="BY566" s="17">
        <f t="shared" si="3990"/>
        <v>0</v>
      </c>
      <c r="BZ566" s="17">
        <f t="shared" si="3990"/>
        <v>0</v>
      </c>
      <c r="CA566" s="17">
        <f t="shared" si="3990"/>
        <v>0</v>
      </c>
      <c r="CB566" s="17">
        <f t="shared" ref="CB566:CO566" si="3991">IF((CB555-$N555)&gt;$D556,0,$D566*(CB559))</f>
        <v>0</v>
      </c>
      <c r="CC566" s="17">
        <f t="shared" si="3991"/>
        <v>0</v>
      </c>
      <c r="CD566" s="17">
        <f t="shared" si="3991"/>
        <v>0</v>
      </c>
      <c r="CE566" s="17">
        <f t="shared" si="3991"/>
        <v>0</v>
      </c>
      <c r="CF566" s="17">
        <f t="shared" si="3991"/>
        <v>0</v>
      </c>
      <c r="CG566" s="17">
        <f t="shared" si="3991"/>
        <v>0</v>
      </c>
      <c r="CH566" s="17">
        <f t="shared" si="3991"/>
        <v>0</v>
      </c>
      <c r="CI566" s="17">
        <f t="shared" si="3991"/>
        <v>0</v>
      </c>
      <c r="CJ566" s="17">
        <f t="shared" si="3991"/>
        <v>0</v>
      </c>
      <c r="CK566" s="17">
        <f t="shared" si="3991"/>
        <v>0</v>
      </c>
      <c r="CL566" s="17">
        <f t="shared" si="3991"/>
        <v>0</v>
      </c>
      <c r="CM566" s="17">
        <f t="shared" si="3991"/>
        <v>0</v>
      </c>
      <c r="CN566" s="17">
        <f t="shared" si="3991"/>
        <v>0</v>
      </c>
      <c r="CO566" s="17">
        <f t="shared" si="3991"/>
        <v>0</v>
      </c>
    </row>
    <row r="567" spans="2:93">
      <c r="B567" s="556"/>
      <c r="C567" s="556">
        <f t="shared" si="3981"/>
        <v>8</v>
      </c>
      <c r="D567" s="632">
        <f t="shared" si="3978"/>
        <v>-0.04</v>
      </c>
      <c r="E567" s="632"/>
      <c r="F567" s="632"/>
      <c r="G567" s="632"/>
      <c r="H567" s="17"/>
      <c r="I567" s="17"/>
      <c r="J567" s="17"/>
      <c r="K567" s="17"/>
      <c r="L567" s="17"/>
      <c r="M567" s="17"/>
      <c r="N567" s="17"/>
      <c r="O567" s="17"/>
      <c r="P567" s="17">
        <f>IF((P555-$O555)&gt;$D556,0,$D567*(P559))</f>
        <v>-727.52</v>
      </c>
      <c r="Q567" s="17">
        <f t="shared" ref="Q567:CB567" si="3992">IF((Q555-$O555)&gt;$D556,0,$D567*(Q559))</f>
        <v>-736.64</v>
      </c>
      <c r="R567" s="17">
        <f t="shared" si="3992"/>
        <v>-745.84</v>
      </c>
      <c r="S567" s="17">
        <f t="shared" si="3992"/>
        <v>-755.16</v>
      </c>
      <c r="T567" s="17">
        <f t="shared" si="3992"/>
        <v>-764.6</v>
      </c>
      <c r="U567" s="17">
        <f t="shared" si="3992"/>
        <v>-774.16</v>
      </c>
      <c r="V567" s="17">
        <f t="shared" si="3992"/>
        <v>-783.84</v>
      </c>
      <c r="W567" s="17">
        <f t="shared" si="3992"/>
        <v>-793.64</v>
      </c>
      <c r="X567" s="17">
        <f t="shared" si="3992"/>
        <v>-1071.4000000000001</v>
      </c>
      <c r="Y567" s="17">
        <f t="shared" si="3992"/>
        <v>-1090.1600000000001</v>
      </c>
      <c r="Z567" s="17">
        <f t="shared" si="3992"/>
        <v>-1109.24</v>
      </c>
      <c r="AA567" s="17">
        <f t="shared" si="3992"/>
        <v>-1128.6400000000001</v>
      </c>
      <c r="AB567" s="17">
        <f t="shared" si="3992"/>
        <v>-1148.4000000000001</v>
      </c>
      <c r="AC567" s="17">
        <f t="shared" si="3992"/>
        <v>-1168.48</v>
      </c>
      <c r="AD567" s="17">
        <f t="shared" si="3992"/>
        <v>-1188.92</v>
      </c>
      <c r="AE567" s="17">
        <f t="shared" si="3992"/>
        <v>-1209.76</v>
      </c>
      <c r="AF567" s="17">
        <f t="shared" si="3992"/>
        <v>-1230.92</v>
      </c>
      <c r="AG567" s="17">
        <f t="shared" si="3992"/>
        <v>-1252.44</v>
      </c>
      <c r="AH567" s="17">
        <f t="shared" si="3992"/>
        <v>-1274.3600000000001</v>
      </c>
      <c r="AI567" s="17">
        <f t="shared" si="3992"/>
        <v>-1296.68</v>
      </c>
      <c r="AJ567" s="17">
        <f t="shared" si="3992"/>
        <v>-1319.3600000000001</v>
      </c>
      <c r="AK567" s="17">
        <f t="shared" si="3992"/>
        <v>-1342.44</v>
      </c>
      <c r="AL567" s="17">
        <f t="shared" si="3992"/>
        <v>-1365.96</v>
      </c>
      <c r="AM567" s="17">
        <f t="shared" si="3992"/>
        <v>-1389.84</v>
      </c>
      <c r="AN567" s="17">
        <f t="shared" si="3992"/>
        <v>-1414.16</v>
      </c>
      <c r="AO567" s="17">
        <f t="shared" si="3992"/>
        <v>0</v>
      </c>
      <c r="AP567" s="17">
        <f t="shared" si="3992"/>
        <v>0</v>
      </c>
      <c r="AQ567" s="17">
        <f t="shared" si="3992"/>
        <v>0</v>
      </c>
      <c r="AR567" s="17">
        <f t="shared" si="3992"/>
        <v>0</v>
      </c>
      <c r="AS567" s="17">
        <f t="shared" si="3992"/>
        <v>0</v>
      </c>
      <c r="AT567" s="17">
        <f t="shared" si="3992"/>
        <v>0</v>
      </c>
      <c r="AU567" s="17">
        <f t="shared" si="3992"/>
        <v>0</v>
      </c>
      <c r="AV567" s="17">
        <f t="shared" si="3992"/>
        <v>0</v>
      </c>
      <c r="AW567" s="17">
        <f t="shared" si="3992"/>
        <v>0</v>
      </c>
      <c r="AX567" s="17">
        <f t="shared" si="3992"/>
        <v>0</v>
      </c>
      <c r="AY567" s="17">
        <f t="shared" si="3992"/>
        <v>0</v>
      </c>
      <c r="AZ567" s="17">
        <f t="shared" si="3992"/>
        <v>0</v>
      </c>
      <c r="BA567" s="17">
        <f t="shared" si="3992"/>
        <v>0</v>
      </c>
      <c r="BB567" s="17">
        <f t="shared" si="3992"/>
        <v>0</v>
      </c>
      <c r="BC567" s="17">
        <f t="shared" si="3992"/>
        <v>0</v>
      </c>
      <c r="BD567" s="17">
        <f t="shared" si="3992"/>
        <v>0</v>
      </c>
      <c r="BE567" s="17">
        <f t="shared" si="3992"/>
        <v>0</v>
      </c>
      <c r="BF567" s="17">
        <f t="shared" si="3992"/>
        <v>0</v>
      </c>
      <c r="BG567" s="17">
        <f t="shared" si="3992"/>
        <v>0</v>
      </c>
      <c r="BH567" s="17">
        <f t="shared" si="3992"/>
        <v>0</v>
      </c>
      <c r="BI567" s="17">
        <f t="shared" si="3992"/>
        <v>0</v>
      </c>
      <c r="BJ567" s="17">
        <f t="shared" si="3992"/>
        <v>0</v>
      </c>
      <c r="BK567" s="17">
        <f t="shared" si="3992"/>
        <v>0</v>
      </c>
      <c r="BL567" s="17">
        <f t="shared" si="3992"/>
        <v>0</v>
      </c>
      <c r="BM567" s="17">
        <f t="shared" si="3992"/>
        <v>0</v>
      </c>
      <c r="BN567" s="17">
        <f t="shared" si="3992"/>
        <v>0</v>
      </c>
      <c r="BO567" s="17">
        <f t="shared" si="3992"/>
        <v>0</v>
      </c>
      <c r="BP567" s="17">
        <f t="shared" si="3992"/>
        <v>0</v>
      </c>
      <c r="BQ567" s="17">
        <f t="shared" si="3992"/>
        <v>0</v>
      </c>
      <c r="BR567" s="17">
        <f t="shared" si="3992"/>
        <v>0</v>
      </c>
      <c r="BS567" s="17">
        <f t="shared" si="3992"/>
        <v>0</v>
      </c>
      <c r="BT567" s="17">
        <f t="shared" si="3992"/>
        <v>0</v>
      </c>
      <c r="BU567" s="17">
        <f t="shared" si="3992"/>
        <v>0</v>
      </c>
      <c r="BV567" s="17">
        <f t="shared" si="3992"/>
        <v>0</v>
      </c>
      <c r="BW567" s="17">
        <f t="shared" si="3992"/>
        <v>0</v>
      </c>
      <c r="BX567" s="17">
        <f t="shared" si="3992"/>
        <v>0</v>
      </c>
      <c r="BY567" s="17">
        <f t="shared" si="3992"/>
        <v>0</v>
      </c>
      <c r="BZ567" s="17">
        <f t="shared" si="3992"/>
        <v>0</v>
      </c>
      <c r="CA567" s="17">
        <f t="shared" si="3992"/>
        <v>0</v>
      </c>
      <c r="CB567" s="17">
        <f t="shared" si="3992"/>
        <v>0</v>
      </c>
      <c r="CC567" s="17">
        <f t="shared" ref="CC567:CO567" si="3993">IF((CC555-$O555)&gt;$D556,0,$D567*(CC559))</f>
        <v>0</v>
      </c>
      <c r="CD567" s="17">
        <f t="shared" si="3993"/>
        <v>0</v>
      </c>
      <c r="CE567" s="17">
        <f t="shared" si="3993"/>
        <v>0</v>
      </c>
      <c r="CF567" s="17">
        <f t="shared" si="3993"/>
        <v>0</v>
      </c>
      <c r="CG567" s="17">
        <f t="shared" si="3993"/>
        <v>0</v>
      </c>
      <c r="CH567" s="17">
        <f t="shared" si="3993"/>
        <v>0</v>
      </c>
      <c r="CI567" s="17">
        <f t="shared" si="3993"/>
        <v>0</v>
      </c>
      <c r="CJ567" s="17">
        <f t="shared" si="3993"/>
        <v>0</v>
      </c>
      <c r="CK567" s="17">
        <f t="shared" si="3993"/>
        <v>0</v>
      </c>
      <c r="CL567" s="17">
        <f t="shared" si="3993"/>
        <v>0</v>
      </c>
      <c r="CM567" s="17">
        <f t="shared" si="3993"/>
        <v>0</v>
      </c>
      <c r="CN567" s="17">
        <f t="shared" si="3993"/>
        <v>0</v>
      </c>
      <c r="CO567" s="17">
        <f t="shared" si="3993"/>
        <v>0</v>
      </c>
    </row>
    <row r="568" spans="2:93">
      <c r="B568" s="556"/>
      <c r="C568" s="556">
        <f t="shared" si="3981"/>
        <v>9</v>
      </c>
      <c r="D568" s="632">
        <f t="shared" si="3978"/>
        <v>-0.04</v>
      </c>
      <c r="E568" s="632"/>
      <c r="F568" s="632"/>
      <c r="G568" s="632"/>
      <c r="H568" s="17"/>
      <c r="I568" s="17"/>
      <c r="J568" s="17"/>
      <c r="K568" s="17"/>
      <c r="L568" s="17"/>
      <c r="M568" s="17"/>
      <c r="N568" s="17"/>
      <c r="O568" s="17"/>
      <c r="P568" s="17"/>
      <c r="Q568" s="17">
        <f>IF((Q555-$P555)&gt;$D556,0,$D568*(Q559))</f>
        <v>-736.64</v>
      </c>
      <c r="R568" s="17">
        <f t="shared" ref="R568:CC568" si="3994">IF((R555-$P555)&gt;$D556,0,$D568*(R559))</f>
        <v>-745.84</v>
      </c>
      <c r="S568" s="17">
        <f t="shared" si="3994"/>
        <v>-755.16</v>
      </c>
      <c r="T568" s="17">
        <f t="shared" si="3994"/>
        <v>-764.6</v>
      </c>
      <c r="U568" s="17">
        <f t="shared" si="3994"/>
        <v>-774.16</v>
      </c>
      <c r="V568" s="17">
        <f t="shared" si="3994"/>
        <v>-783.84</v>
      </c>
      <c r="W568" s="17">
        <f t="shared" si="3994"/>
        <v>-793.64</v>
      </c>
      <c r="X568" s="17">
        <f t="shared" si="3994"/>
        <v>-1071.4000000000001</v>
      </c>
      <c r="Y568" s="17">
        <f t="shared" si="3994"/>
        <v>-1090.1600000000001</v>
      </c>
      <c r="Z568" s="17">
        <f t="shared" si="3994"/>
        <v>-1109.24</v>
      </c>
      <c r="AA568" s="17">
        <f t="shared" si="3994"/>
        <v>-1128.6400000000001</v>
      </c>
      <c r="AB568" s="17">
        <f t="shared" si="3994"/>
        <v>-1148.4000000000001</v>
      </c>
      <c r="AC568" s="17">
        <f t="shared" si="3994"/>
        <v>-1168.48</v>
      </c>
      <c r="AD568" s="17">
        <f t="shared" si="3994"/>
        <v>-1188.92</v>
      </c>
      <c r="AE568" s="17">
        <f t="shared" si="3994"/>
        <v>-1209.76</v>
      </c>
      <c r="AF568" s="17">
        <f t="shared" si="3994"/>
        <v>-1230.92</v>
      </c>
      <c r="AG568" s="17">
        <f t="shared" si="3994"/>
        <v>-1252.44</v>
      </c>
      <c r="AH568" s="17">
        <f t="shared" si="3994"/>
        <v>-1274.3600000000001</v>
      </c>
      <c r="AI568" s="17">
        <f t="shared" si="3994"/>
        <v>-1296.68</v>
      </c>
      <c r="AJ568" s="17">
        <f t="shared" si="3994"/>
        <v>-1319.3600000000001</v>
      </c>
      <c r="AK568" s="17">
        <f t="shared" si="3994"/>
        <v>-1342.44</v>
      </c>
      <c r="AL568" s="17">
        <f t="shared" si="3994"/>
        <v>-1365.96</v>
      </c>
      <c r="AM568" s="17">
        <f t="shared" si="3994"/>
        <v>-1389.84</v>
      </c>
      <c r="AN568" s="17">
        <f t="shared" si="3994"/>
        <v>-1414.16</v>
      </c>
      <c r="AO568" s="17">
        <f t="shared" si="3994"/>
        <v>-1438.92</v>
      </c>
      <c r="AP568" s="17">
        <f t="shared" si="3994"/>
        <v>0</v>
      </c>
      <c r="AQ568" s="17">
        <f t="shared" si="3994"/>
        <v>0</v>
      </c>
      <c r="AR568" s="17">
        <f t="shared" si="3994"/>
        <v>0</v>
      </c>
      <c r="AS568" s="17">
        <f t="shared" si="3994"/>
        <v>0</v>
      </c>
      <c r="AT568" s="17">
        <f t="shared" si="3994"/>
        <v>0</v>
      </c>
      <c r="AU568" s="17">
        <f t="shared" si="3994"/>
        <v>0</v>
      </c>
      <c r="AV568" s="17">
        <f t="shared" si="3994"/>
        <v>0</v>
      </c>
      <c r="AW568" s="17">
        <f t="shared" si="3994"/>
        <v>0</v>
      </c>
      <c r="AX568" s="17">
        <f t="shared" si="3994"/>
        <v>0</v>
      </c>
      <c r="AY568" s="17">
        <f t="shared" si="3994"/>
        <v>0</v>
      </c>
      <c r="AZ568" s="17">
        <f t="shared" si="3994"/>
        <v>0</v>
      </c>
      <c r="BA568" s="17">
        <f t="shared" si="3994"/>
        <v>0</v>
      </c>
      <c r="BB568" s="17">
        <f t="shared" si="3994"/>
        <v>0</v>
      </c>
      <c r="BC568" s="17">
        <f t="shared" si="3994"/>
        <v>0</v>
      </c>
      <c r="BD568" s="17">
        <f t="shared" si="3994"/>
        <v>0</v>
      </c>
      <c r="BE568" s="17">
        <f t="shared" si="3994"/>
        <v>0</v>
      </c>
      <c r="BF568" s="17">
        <f t="shared" si="3994"/>
        <v>0</v>
      </c>
      <c r="BG568" s="17">
        <f t="shared" si="3994"/>
        <v>0</v>
      </c>
      <c r="BH568" s="17">
        <f t="shared" si="3994"/>
        <v>0</v>
      </c>
      <c r="BI568" s="17">
        <f t="shared" si="3994"/>
        <v>0</v>
      </c>
      <c r="BJ568" s="17">
        <f t="shared" si="3994"/>
        <v>0</v>
      </c>
      <c r="BK568" s="17">
        <f t="shared" si="3994"/>
        <v>0</v>
      </c>
      <c r="BL568" s="17">
        <f t="shared" si="3994"/>
        <v>0</v>
      </c>
      <c r="BM568" s="17">
        <f t="shared" si="3994"/>
        <v>0</v>
      </c>
      <c r="BN568" s="17">
        <f t="shared" si="3994"/>
        <v>0</v>
      </c>
      <c r="BO568" s="17">
        <f t="shared" si="3994"/>
        <v>0</v>
      </c>
      <c r="BP568" s="17">
        <f t="shared" si="3994"/>
        <v>0</v>
      </c>
      <c r="BQ568" s="17">
        <f t="shared" si="3994"/>
        <v>0</v>
      </c>
      <c r="BR568" s="17">
        <f t="shared" si="3994"/>
        <v>0</v>
      </c>
      <c r="BS568" s="17">
        <f t="shared" si="3994"/>
        <v>0</v>
      </c>
      <c r="BT568" s="17">
        <f t="shared" si="3994"/>
        <v>0</v>
      </c>
      <c r="BU568" s="17">
        <f t="shared" si="3994"/>
        <v>0</v>
      </c>
      <c r="BV568" s="17">
        <f t="shared" si="3994"/>
        <v>0</v>
      </c>
      <c r="BW568" s="17">
        <f t="shared" si="3994"/>
        <v>0</v>
      </c>
      <c r="BX568" s="17">
        <f t="shared" si="3994"/>
        <v>0</v>
      </c>
      <c r="BY568" s="17">
        <f t="shared" si="3994"/>
        <v>0</v>
      </c>
      <c r="BZ568" s="17">
        <f t="shared" si="3994"/>
        <v>0</v>
      </c>
      <c r="CA568" s="17">
        <f t="shared" si="3994"/>
        <v>0</v>
      </c>
      <c r="CB568" s="17">
        <f t="shared" si="3994"/>
        <v>0</v>
      </c>
      <c r="CC568" s="17">
        <f t="shared" si="3994"/>
        <v>0</v>
      </c>
      <c r="CD568" s="17">
        <f t="shared" ref="CD568:CO568" si="3995">IF((CD555-$P555)&gt;$D556,0,$D568*(CD559))</f>
        <v>0</v>
      </c>
      <c r="CE568" s="17">
        <f t="shared" si="3995"/>
        <v>0</v>
      </c>
      <c r="CF568" s="17">
        <f t="shared" si="3995"/>
        <v>0</v>
      </c>
      <c r="CG568" s="17">
        <f t="shared" si="3995"/>
        <v>0</v>
      </c>
      <c r="CH568" s="17">
        <f t="shared" si="3995"/>
        <v>0</v>
      </c>
      <c r="CI568" s="17">
        <f t="shared" si="3995"/>
        <v>0</v>
      </c>
      <c r="CJ568" s="17">
        <f t="shared" si="3995"/>
        <v>0</v>
      </c>
      <c r="CK568" s="17">
        <f t="shared" si="3995"/>
        <v>0</v>
      </c>
      <c r="CL568" s="17">
        <f t="shared" si="3995"/>
        <v>0</v>
      </c>
      <c r="CM568" s="17">
        <f t="shared" si="3995"/>
        <v>0</v>
      </c>
      <c r="CN568" s="17">
        <f t="shared" si="3995"/>
        <v>0</v>
      </c>
      <c r="CO568" s="17">
        <f t="shared" si="3995"/>
        <v>0</v>
      </c>
    </row>
    <row r="569" spans="2:93">
      <c r="B569" s="556"/>
      <c r="C569" s="556">
        <f t="shared" si="3981"/>
        <v>10</v>
      </c>
      <c r="D569" s="632">
        <f t="shared" si="3978"/>
        <v>-0.04</v>
      </c>
      <c r="E569" s="632"/>
      <c r="F569" s="632"/>
      <c r="G569" s="632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>
        <f>IF((R555-$Q555)&gt;$D556,0,$D569*(R559))</f>
        <v>-745.84</v>
      </c>
      <c r="S569" s="17">
        <f t="shared" ref="S569:CD569" si="3996">IF((S555-$Q555)&gt;$D556,0,$D569*(S559))</f>
        <v>-755.16</v>
      </c>
      <c r="T569" s="17">
        <f t="shared" si="3996"/>
        <v>-764.6</v>
      </c>
      <c r="U569" s="17">
        <f t="shared" si="3996"/>
        <v>-774.16</v>
      </c>
      <c r="V569" s="17">
        <f t="shared" si="3996"/>
        <v>-783.84</v>
      </c>
      <c r="W569" s="17">
        <f t="shared" si="3996"/>
        <v>-793.64</v>
      </c>
      <c r="X569" s="17">
        <f t="shared" si="3996"/>
        <v>-1071.4000000000001</v>
      </c>
      <c r="Y569" s="17">
        <f t="shared" si="3996"/>
        <v>-1090.1600000000001</v>
      </c>
      <c r="Z569" s="17">
        <f t="shared" si="3996"/>
        <v>-1109.24</v>
      </c>
      <c r="AA569" s="17">
        <f t="shared" si="3996"/>
        <v>-1128.6400000000001</v>
      </c>
      <c r="AB569" s="17">
        <f t="shared" si="3996"/>
        <v>-1148.4000000000001</v>
      </c>
      <c r="AC569" s="17">
        <f t="shared" si="3996"/>
        <v>-1168.48</v>
      </c>
      <c r="AD569" s="17">
        <f t="shared" si="3996"/>
        <v>-1188.92</v>
      </c>
      <c r="AE569" s="17">
        <f t="shared" si="3996"/>
        <v>-1209.76</v>
      </c>
      <c r="AF569" s="17">
        <f t="shared" si="3996"/>
        <v>-1230.92</v>
      </c>
      <c r="AG569" s="17">
        <f t="shared" si="3996"/>
        <v>-1252.44</v>
      </c>
      <c r="AH569" s="17">
        <f t="shared" si="3996"/>
        <v>-1274.3600000000001</v>
      </c>
      <c r="AI569" s="17">
        <f t="shared" si="3996"/>
        <v>-1296.68</v>
      </c>
      <c r="AJ569" s="17">
        <f t="shared" si="3996"/>
        <v>-1319.3600000000001</v>
      </c>
      <c r="AK569" s="17">
        <f t="shared" si="3996"/>
        <v>-1342.44</v>
      </c>
      <c r="AL569" s="17">
        <f t="shared" si="3996"/>
        <v>-1365.96</v>
      </c>
      <c r="AM569" s="17">
        <f t="shared" si="3996"/>
        <v>-1389.84</v>
      </c>
      <c r="AN569" s="17">
        <f t="shared" si="3996"/>
        <v>-1414.16</v>
      </c>
      <c r="AO569" s="17">
        <f t="shared" si="3996"/>
        <v>-1438.92</v>
      </c>
      <c r="AP569" s="17">
        <f t="shared" si="3996"/>
        <v>-1464.1200000000001</v>
      </c>
      <c r="AQ569" s="17">
        <f t="shared" si="3996"/>
        <v>0</v>
      </c>
      <c r="AR569" s="17">
        <f t="shared" si="3996"/>
        <v>0</v>
      </c>
      <c r="AS569" s="17">
        <f t="shared" si="3996"/>
        <v>0</v>
      </c>
      <c r="AT569" s="17">
        <f t="shared" si="3996"/>
        <v>0</v>
      </c>
      <c r="AU569" s="17">
        <f t="shared" si="3996"/>
        <v>0</v>
      </c>
      <c r="AV569" s="17">
        <f t="shared" si="3996"/>
        <v>0</v>
      </c>
      <c r="AW569" s="17">
        <f t="shared" si="3996"/>
        <v>0</v>
      </c>
      <c r="AX569" s="17">
        <f t="shared" si="3996"/>
        <v>0</v>
      </c>
      <c r="AY569" s="17">
        <f t="shared" si="3996"/>
        <v>0</v>
      </c>
      <c r="AZ569" s="17">
        <f t="shared" si="3996"/>
        <v>0</v>
      </c>
      <c r="BA569" s="17">
        <f t="shared" si="3996"/>
        <v>0</v>
      </c>
      <c r="BB569" s="17">
        <f t="shared" si="3996"/>
        <v>0</v>
      </c>
      <c r="BC569" s="17">
        <f t="shared" si="3996"/>
        <v>0</v>
      </c>
      <c r="BD569" s="17">
        <f t="shared" si="3996"/>
        <v>0</v>
      </c>
      <c r="BE569" s="17">
        <f t="shared" si="3996"/>
        <v>0</v>
      </c>
      <c r="BF569" s="17">
        <f t="shared" si="3996"/>
        <v>0</v>
      </c>
      <c r="BG569" s="17">
        <f t="shared" si="3996"/>
        <v>0</v>
      </c>
      <c r="BH569" s="17">
        <f t="shared" si="3996"/>
        <v>0</v>
      </c>
      <c r="BI569" s="17">
        <f t="shared" si="3996"/>
        <v>0</v>
      </c>
      <c r="BJ569" s="17">
        <f t="shared" si="3996"/>
        <v>0</v>
      </c>
      <c r="BK569" s="17">
        <f t="shared" si="3996"/>
        <v>0</v>
      </c>
      <c r="BL569" s="17">
        <f t="shared" si="3996"/>
        <v>0</v>
      </c>
      <c r="BM569" s="17">
        <f t="shared" si="3996"/>
        <v>0</v>
      </c>
      <c r="BN569" s="17">
        <f t="shared" si="3996"/>
        <v>0</v>
      </c>
      <c r="BO569" s="17">
        <f t="shared" si="3996"/>
        <v>0</v>
      </c>
      <c r="BP569" s="17">
        <f t="shared" si="3996"/>
        <v>0</v>
      </c>
      <c r="BQ569" s="17">
        <f t="shared" si="3996"/>
        <v>0</v>
      </c>
      <c r="BR569" s="17">
        <f t="shared" si="3996"/>
        <v>0</v>
      </c>
      <c r="BS569" s="17">
        <f t="shared" si="3996"/>
        <v>0</v>
      </c>
      <c r="BT569" s="17">
        <f t="shared" si="3996"/>
        <v>0</v>
      </c>
      <c r="BU569" s="17">
        <f t="shared" si="3996"/>
        <v>0</v>
      </c>
      <c r="BV569" s="17">
        <f t="shared" si="3996"/>
        <v>0</v>
      </c>
      <c r="BW569" s="17">
        <f t="shared" si="3996"/>
        <v>0</v>
      </c>
      <c r="BX569" s="17">
        <f t="shared" si="3996"/>
        <v>0</v>
      </c>
      <c r="BY569" s="17">
        <f t="shared" si="3996"/>
        <v>0</v>
      </c>
      <c r="BZ569" s="17">
        <f t="shared" si="3996"/>
        <v>0</v>
      </c>
      <c r="CA569" s="17">
        <f t="shared" si="3996"/>
        <v>0</v>
      </c>
      <c r="CB569" s="17">
        <f t="shared" si="3996"/>
        <v>0</v>
      </c>
      <c r="CC569" s="17">
        <f t="shared" si="3996"/>
        <v>0</v>
      </c>
      <c r="CD569" s="17">
        <f t="shared" si="3996"/>
        <v>0</v>
      </c>
      <c r="CE569" s="17">
        <f t="shared" ref="CE569:CO569" si="3997">IF((CE555-$Q555)&gt;$D556,0,$D569*(CE559))</f>
        <v>0</v>
      </c>
      <c r="CF569" s="17">
        <f t="shared" si="3997"/>
        <v>0</v>
      </c>
      <c r="CG569" s="17">
        <f t="shared" si="3997"/>
        <v>0</v>
      </c>
      <c r="CH569" s="17">
        <f t="shared" si="3997"/>
        <v>0</v>
      </c>
      <c r="CI569" s="17">
        <f t="shared" si="3997"/>
        <v>0</v>
      </c>
      <c r="CJ569" s="17">
        <f t="shared" si="3997"/>
        <v>0</v>
      </c>
      <c r="CK569" s="17">
        <f t="shared" si="3997"/>
        <v>0</v>
      </c>
      <c r="CL569" s="17">
        <f t="shared" si="3997"/>
        <v>0</v>
      </c>
      <c r="CM569" s="17">
        <f t="shared" si="3997"/>
        <v>0</v>
      </c>
      <c r="CN569" s="17">
        <f t="shared" si="3997"/>
        <v>0</v>
      </c>
      <c r="CO569" s="17">
        <f t="shared" si="3997"/>
        <v>0</v>
      </c>
    </row>
    <row r="570" spans="2:93">
      <c r="B570" s="556"/>
      <c r="C570" s="556">
        <f t="shared" si="3981"/>
        <v>11</v>
      </c>
      <c r="D570" s="632">
        <f t="shared" si="3978"/>
        <v>-0.04</v>
      </c>
      <c r="E570" s="632"/>
      <c r="F570" s="632"/>
      <c r="G570" s="632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>
        <f>IF((S555-$R555)&gt;$D556,0,$D570*(S559))</f>
        <v>-755.16</v>
      </c>
      <c r="T570" s="17">
        <f t="shared" ref="T570:CE570" si="3998">IF((T555-$R555)&gt;$D556,0,$D570*(T559))</f>
        <v>-764.6</v>
      </c>
      <c r="U570" s="17">
        <f t="shared" si="3998"/>
        <v>-774.16</v>
      </c>
      <c r="V570" s="17">
        <f t="shared" si="3998"/>
        <v>-783.84</v>
      </c>
      <c r="W570" s="17">
        <f t="shared" si="3998"/>
        <v>-793.64</v>
      </c>
      <c r="X570" s="17">
        <f t="shared" si="3998"/>
        <v>-1071.4000000000001</v>
      </c>
      <c r="Y570" s="17">
        <f t="shared" si="3998"/>
        <v>-1090.1600000000001</v>
      </c>
      <c r="Z570" s="17">
        <f t="shared" si="3998"/>
        <v>-1109.24</v>
      </c>
      <c r="AA570" s="17">
        <f t="shared" si="3998"/>
        <v>-1128.6400000000001</v>
      </c>
      <c r="AB570" s="17">
        <f t="shared" si="3998"/>
        <v>-1148.4000000000001</v>
      </c>
      <c r="AC570" s="17">
        <f t="shared" si="3998"/>
        <v>-1168.48</v>
      </c>
      <c r="AD570" s="17">
        <f t="shared" si="3998"/>
        <v>-1188.92</v>
      </c>
      <c r="AE570" s="17">
        <f t="shared" si="3998"/>
        <v>-1209.76</v>
      </c>
      <c r="AF570" s="17">
        <f t="shared" si="3998"/>
        <v>-1230.92</v>
      </c>
      <c r="AG570" s="17">
        <f t="shared" si="3998"/>
        <v>-1252.44</v>
      </c>
      <c r="AH570" s="17">
        <f t="shared" si="3998"/>
        <v>-1274.3600000000001</v>
      </c>
      <c r="AI570" s="17">
        <f t="shared" si="3998"/>
        <v>-1296.68</v>
      </c>
      <c r="AJ570" s="17">
        <f t="shared" si="3998"/>
        <v>-1319.3600000000001</v>
      </c>
      <c r="AK570" s="17">
        <f t="shared" si="3998"/>
        <v>-1342.44</v>
      </c>
      <c r="AL570" s="17">
        <f t="shared" si="3998"/>
        <v>-1365.96</v>
      </c>
      <c r="AM570" s="17">
        <f t="shared" si="3998"/>
        <v>-1389.84</v>
      </c>
      <c r="AN570" s="17">
        <f t="shared" si="3998"/>
        <v>-1414.16</v>
      </c>
      <c r="AO570" s="17">
        <f t="shared" si="3998"/>
        <v>-1438.92</v>
      </c>
      <c r="AP570" s="17">
        <f t="shared" si="3998"/>
        <v>-1464.1200000000001</v>
      </c>
      <c r="AQ570" s="17">
        <f t="shared" si="3998"/>
        <v>-1489.72</v>
      </c>
      <c r="AR570" s="17">
        <f t="shared" si="3998"/>
        <v>0</v>
      </c>
      <c r="AS570" s="17">
        <f t="shared" si="3998"/>
        <v>0</v>
      </c>
      <c r="AT570" s="17">
        <f t="shared" si="3998"/>
        <v>0</v>
      </c>
      <c r="AU570" s="17">
        <f t="shared" si="3998"/>
        <v>0</v>
      </c>
      <c r="AV570" s="17">
        <f t="shared" si="3998"/>
        <v>0</v>
      </c>
      <c r="AW570" s="17">
        <f t="shared" si="3998"/>
        <v>0</v>
      </c>
      <c r="AX570" s="17">
        <f t="shared" si="3998"/>
        <v>0</v>
      </c>
      <c r="AY570" s="17">
        <f t="shared" si="3998"/>
        <v>0</v>
      </c>
      <c r="AZ570" s="17">
        <f t="shared" si="3998"/>
        <v>0</v>
      </c>
      <c r="BA570" s="17">
        <f t="shared" si="3998"/>
        <v>0</v>
      </c>
      <c r="BB570" s="17">
        <f t="shared" si="3998"/>
        <v>0</v>
      </c>
      <c r="BC570" s="17">
        <f t="shared" si="3998"/>
        <v>0</v>
      </c>
      <c r="BD570" s="17">
        <f t="shared" si="3998"/>
        <v>0</v>
      </c>
      <c r="BE570" s="17">
        <f t="shared" si="3998"/>
        <v>0</v>
      </c>
      <c r="BF570" s="17">
        <f t="shared" si="3998"/>
        <v>0</v>
      </c>
      <c r="BG570" s="17">
        <f t="shared" si="3998"/>
        <v>0</v>
      </c>
      <c r="BH570" s="17">
        <f t="shared" si="3998"/>
        <v>0</v>
      </c>
      <c r="BI570" s="17">
        <f t="shared" si="3998"/>
        <v>0</v>
      </c>
      <c r="BJ570" s="17">
        <f t="shared" si="3998"/>
        <v>0</v>
      </c>
      <c r="BK570" s="17">
        <f t="shared" si="3998"/>
        <v>0</v>
      </c>
      <c r="BL570" s="17">
        <f t="shared" si="3998"/>
        <v>0</v>
      </c>
      <c r="BM570" s="17">
        <f t="shared" si="3998"/>
        <v>0</v>
      </c>
      <c r="BN570" s="17">
        <f t="shared" si="3998"/>
        <v>0</v>
      </c>
      <c r="BO570" s="17">
        <f t="shared" si="3998"/>
        <v>0</v>
      </c>
      <c r="BP570" s="17">
        <f t="shared" si="3998"/>
        <v>0</v>
      </c>
      <c r="BQ570" s="17">
        <f t="shared" si="3998"/>
        <v>0</v>
      </c>
      <c r="BR570" s="17">
        <f t="shared" si="3998"/>
        <v>0</v>
      </c>
      <c r="BS570" s="17">
        <f t="shared" si="3998"/>
        <v>0</v>
      </c>
      <c r="BT570" s="17">
        <f t="shared" si="3998"/>
        <v>0</v>
      </c>
      <c r="BU570" s="17">
        <f t="shared" si="3998"/>
        <v>0</v>
      </c>
      <c r="BV570" s="17">
        <f t="shared" si="3998"/>
        <v>0</v>
      </c>
      <c r="BW570" s="17">
        <f t="shared" si="3998"/>
        <v>0</v>
      </c>
      <c r="BX570" s="17">
        <f t="shared" si="3998"/>
        <v>0</v>
      </c>
      <c r="BY570" s="17">
        <f t="shared" si="3998"/>
        <v>0</v>
      </c>
      <c r="BZ570" s="17">
        <f t="shared" si="3998"/>
        <v>0</v>
      </c>
      <c r="CA570" s="17">
        <f t="shared" si="3998"/>
        <v>0</v>
      </c>
      <c r="CB570" s="17">
        <f t="shared" si="3998"/>
        <v>0</v>
      </c>
      <c r="CC570" s="17">
        <f t="shared" si="3998"/>
        <v>0</v>
      </c>
      <c r="CD570" s="17">
        <f t="shared" si="3998"/>
        <v>0</v>
      </c>
      <c r="CE570" s="17">
        <f t="shared" si="3998"/>
        <v>0</v>
      </c>
      <c r="CF570" s="17">
        <f t="shared" ref="CF570:CO570" si="3999">IF((CF555-$R555)&gt;$D556,0,$D570*(CF559))</f>
        <v>0</v>
      </c>
      <c r="CG570" s="17">
        <f t="shared" si="3999"/>
        <v>0</v>
      </c>
      <c r="CH570" s="17">
        <f t="shared" si="3999"/>
        <v>0</v>
      </c>
      <c r="CI570" s="17">
        <f t="shared" si="3999"/>
        <v>0</v>
      </c>
      <c r="CJ570" s="17">
        <f t="shared" si="3999"/>
        <v>0</v>
      </c>
      <c r="CK570" s="17">
        <f t="shared" si="3999"/>
        <v>0</v>
      </c>
      <c r="CL570" s="17">
        <f t="shared" si="3999"/>
        <v>0</v>
      </c>
      <c r="CM570" s="17">
        <f t="shared" si="3999"/>
        <v>0</v>
      </c>
      <c r="CN570" s="17">
        <f t="shared" si="3999"/>
        <v>0</v>
      </c>
      <c r="CO570" s="17">
        <f t="shared" si="3999"/>
        <v>0</v>
      </c>
    </row>
    <row r="571" spans="2:93">
      <c r="B571" s="556"/>
      <c r="C571" s="556">
        <f t="shared" si="3981"/>
        <v>12</v>
      </c>
      <c r="D571" s="632">
        <f t="shared" si="3978"/>
        <v>-0.04</v>
      </c>
      <c r="E571" s="632"/>
      <c r="F571" s="632"/>
      <c r="G571" s="632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>
        <f>IF((T555-$S555)&gt;$D556,0,$D571*(T559))</f>
        <v>-764.6</v>
      </c>
      <c r="U571" s="17">
        <f t="shared" ref="U571:CF571" si="4000">IF((U555-$S555)&gt;$D556,0,$D571*(U559))</f>
        <v>-774.16</v>
      </c>
      <c r="V571" s="17">
        <f t="shared" si="4000"/>
        <v>-783.84</v>
      </c>
      <c r="W571" s="17">
        <f t="shared" si="4000"/>
        <v>-793.64</v>
      </c>
      <c r="X571" s="17">
        <f t="shared" si="4000"/>
        <v>-1071.4000000000001</v>
      </c>
      <c r="Y571" s="17">
        <f t="shared" si="4000"/>
        <v>-1090.1600000000001</v>
      </c>
      <c r="Z571" s="17">
        <f t="shared" si="4000"/>
        <v>-1109.24</v>
      </c>
      <c r="AA571" s="17">
        <f t="shared" si="4000"/>
        <v>-1128.6400000000001</v>
      </c>
      <c r="AB571" s="17">
        <f t="shared" si="4000"/>
        <v>-1148.4000000000001</v>
      </c>
      <c r="AC571" s="17">
        <f t="shared" si="4000"/>
        <v>-1168.48</v>
      </c>
      <c r="AD571" s="17">
        <f t="shared" si="4000"/>
        <v>-1188.92</v>
      </c>
      <c r="AE571" s="17">
        <f t="shared" si="4000"/>
        <v>-1209.76</v>
      </c>
      <c r="AF571" s="17">
        <f t="shared" si="4000"/>
        <v>-1230.92</v>
      </c>
      <c r="AG571" s="17">
        <f t="shared" si="4000"/>
        <v>-1252.44</v>
      </c>
      <c r="AH571" s="17">
        <f t="shared" si="4000"/>
        <v>-1274.3600000000001</v>
      </c>
      <c r="AI571" s="17">
        <f t="shared" si="4000"/>
        <v>-1296.68</v>
      </c>
      <c r="AJ571" s="17">
        <f t="shared" si="4000"/>
        <v>-1319.3600000000001</v>
      </c>
      <c r="AK571" s="17">
        <f t="shared" si="4000"/>
        <v>-1342.44</v>
      </c>
      <c r="AL571" s="17">
        <f t="shared" si="4000"/>
        <v>-1365.96</v>
      </c>
      <c r="AM571" s="17">
        <f t="shared" si="4000"/>
        <v>-1389.84</v>
      </c>
      <c r="AN571" s="17">
        <f t="shared" si="4000"/>
        <v>-1414.16</v>
      </c>
      <c r="AO571" s="17">
        <f t="shared" si="4000"/>
        <v>-1438.92</v>
      </c>
      <c r="AP571" s="17">
        <f t="shared" si="4000"/>
        <v>-1464.1200000000001</v>
      </c>
      <c r="AQ571" s="17">
        <f t="shared" si="4000"/>
        <v>-1489.72</v>
      </c>
      <c r="AR571" s="17">
        <f t="shared" si="4000"/>
        <v>-1515.8</v>
      </c>
      <c r="AS571" s="17">
        <f t="shared" si="4000"/>
        <v>0</v>
      </c>
      <c r="AT571" s="17">
        <f t="shared" si="4000"/>
        <v>0</v>
      </c>
      <c r="AU571" s="17">
        <f t="shared" si="4000"/>
        <v>0</v>
      </c>
      <c r="AV571" s="17">
        <f t="shared" si="4000"/>
        <v>0</v>
      </c>
      <c r="AW571" s="17">
        <f t="shared" si="4000"/>
        <v>0</v>
      </c>
      <c r="AX571" s="17">
        <f t="shared" si="4000"/>
        <v>0</v>
      </c>
      <c r="AY571" s="17">
        <f t="shared" si="4000"/>
        <v>0</v>
      </c>
      <c r="AZ571" s="17">
        <f t="shared" si="4000"/>
        <v>0</v>
      </c>
      <c r="BA571" s="17">
        <f t="shared" si="4000"/>
        <v>0</v>
      </c>
      <c r="BB571" s="17">
        <f t="shared" si="4000"/>
        <v>0</v>
      </c>
      <c r="BC571" s="17">
        <f t="shared" si="4000"/>
        <v>0</v>
      </c>
      <c r="BD571" s="17">
        <f t="shared" si="4000"/>
        <v>0</v>
      </c>
      <c r="BE571" s="17">
        <f t="shared" si="4000"/>
        <v>0</v>
      </c>
      <c r="BF571" s="17">
        <f t="shared" si="4000"/>
        <v>0</v>
      </c>
      <c r="BG571" s="17">
        <f t="shared" si="4000"/>
        <v>0</v>
      </c>
      <c r="BH571" s="17">
        <f t="shared" si="4000"/>
        <v>0</v>
      </c>
      <c r="BI571" s="17">
        <f t="shared" si="4000"/>
        <v>0</v>
      </c>
      <c r="BJ571" s="17">
        <f t="shared" si="4000"/>
        <v>0</v>
      </c>
      <c r="BK571" s="17">
        <f t="shared" si="4000"/>
        <v>0</v>
      </c>
      <c r="BL571" s="17">
        <f t="shared" si="4000"/>
        <v>0</v>
      </c>
      <c r="BM571" s="17">
        <f t="shared" si="4000"/>
        <v>0</v>
      </c>
      <c r="BN571" s="17">
        <f t="shared" si="4000"/>
        <v>0</v>
      </c>
      <c r="BO571" s="17">
        <f t="shared" si="4000"/>
        <v>0</v>
      </c>
      <c r="BP571" s="17">
        <f t="shared" si="4000"/>
        <v>0</v>
      </c>
      <c r="BQ571" s="17">
        <f t="shared" si="4000"/>
        <v>0</v>
      </c>
      <c r="BR571" s="17">
        <f t="shared" si="4000"/>
        <v>0</v>
      </c>
      <c r="BS571" s="17">
        <f t="shared" si="4000"/>
        <v>0</v>
      </c>
      <c r="BT571" s="17">
        <f t="shared" si="4000"/>
        <v>0</v>
      </c>
      <c r="BU571" s="17">
        <f t="shared" si="4000"/>
        <v>0</v>
      </c>
      <c r="BV571" s="17">
        <f t="shared" si="4000"/>
        <v>0</v>
      </c>
      <c r="BW571" s="17">
        <f t="shared" si="4000"/>
        <v>0</v>
      </c>
      <c r="BX571" s="17">
        <f t="shared" si="4000"/>
        <v>0</v>
      </c>
      <c r="BY571" s="17">
        <f t="shared" si="4000"/>
        <v>0</v>
      </c>
      <c r="BZ571" s="17">
        <f t="shared" si="4000"/>
        <v>0</v>
      </c>
      <c r="CA571" s="17">
        <f t="shared" si="4000"/>
        <v>0</v>
      </c>
      <c r="CB571" s="17">
        <f t="shared" si="4000"/>
        <v>0</v>
      </c>
      <c r="CC571" s="17">
        <f t="shared" si="4000"/>
        <v>0</v>
      </c>
      <c r="CD571" s="17">
        <f t="shared" si="4000"/>
        <v>0</v>
      </c>
      <c r="CE571" s="17">
        <f t="shared" si="4000"/>
        <v>0</v>
      </c>
      <c r="CF571" s="17">
        <f t="shared" si="4000"/>
        <v>0</v>
      </c>
      <c r="CG571" s="17">
        <f t="shared" ref="CG571:CO571" si="4001">IF((CG555-$S555)&gt;$D556,0,$D571*(CG559))</f>
        <v>0</v>
      </c>
      <c r="CH571" s="17">
        <f t="shared" si="4001"/>
        <v>0</v>
      </c>
      <c r="CI571" s="17">
        <f t="shared" si="4001"/>
        <v>0</v>
      </c>
      <c r="CJ571" s="17">
        <f t="shared" si="4001"/>
        <v>0</v>
      </c>
      <c r="CK571" s="17">
        <f t="shared" si="4001"/>
        <v>0</v>
      </c>
      <c r="CL571" s="17">
        <f t="shared" si="4001"/>
        <v>0</v>
      </c>
      <c r="CM571" s="17">
        <f t="shared" si="4001"/>
        <v>0</v>
      </c>
      <c r="CN571" s="17">
        <f t="shared" si="4001"/>
        <v>0</v>
      </c>
      <c r="CO571" s="17">
        <f t="shared" si="4001"/>
        <v>0</v>
      </c>
    </row>
    <row r="572" spans="2:93">
      <c r="B572" s="556"/>
      <c r="C572" s="556">
        <f t="shared" si="3981"/>
        <v>13</v>
      </c>
      <c r="D572" s="632">
        <f t="shared" si="3978"/>
        <v>-0.04</v>
      </c>
      <c r="E572" s="632"/>
      <c r="F572" s="632"/>
      <c r="G572" s="632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>
        <f>IF((U555-$T555)&gt;$D556,0,$D572*(U559))</f>
        <v>-774.16</v>
      </c>
      <c r="V572" s="17">
        <f t="shared" ref="V572:CG572" si="4002">IF((V555-$T555)&gt;$D556,0,$D572*(V559))</f>
        <v>-783.84</v>
      </c>
      <c r="W572" s="17">
        <f t="shared" si="4002"/>
        <v>-793.64</v>
      </c>
      <c r="X572" s="17">
        <f t="shared" si="4002"/>
        <v>-1071.4000000000001</v>
      </c>
      <c r="Y572" s="17">
        <f t="shared" si="4002"/>
        <v>-1090.1600000000001</v>
      </c>
      <c r="Z572" s="17">
        <f t="shared" si="4002"/>
        <v>-1109.24</v>
      </c>
      <c r="AA572" s="17">
        <f t="shared" si="4002"/>
        <v>-1128.6400000000001</v>
      </c>
      <c r="AB572" s="17">
        <f t="shared" si="4002"/>
        <v>-1148.4000000000001</v>
      </c>
      <c r="AC572" s="17">
        <f t="shared" si="4002"/>
        <v>-1168.48</v>
      </c>
      <c r="AD572" s="17">
        <f t="shared" si="4002"/>
        <v>-1188.92</v>
      </c>
      <c r="AE572" s="17">
        <f t="shared" si="4002"/>
        <v>-1209.76</v>
      </c>
      <c r="AF572" s="17">
        <f t="shared" si="4002"/>
        <v>-1230.92</v>
      </c>
      <c r="AG572" s="17">
        <f t="shared" si="4002"/>
        <v>-1252.44</v>
      </c>
      <c r="AH572" s="17">
        <f t="shared" si="4002"/>
        <v>-1274.3600000000001</v>
      </c>
      <c r="AI572" s="17">
        <f t="shared" si="4002"/>
        <v>-1296.68</v>
      </c>
      <c r="AJ572" s="17">
        <f t="shared" si="4002"/>
        <v>-1319.3600000000001</v>
      </c>
      <c r="AK572" s="17">
        <f t="shared" si="4002"/>
        <v>-1342.44</v>
      </c>
      <c r="AL572" s="17">
        <f t="shared" si="4002"/>
        <v>-1365.96</v>
      </c>
      <c r="AM572" s="17">
        <f t="shared" si="4002"/>
        <v>-1389.84</v>
      </c>
      <c r="AN572" s="17">
        <f t="shared" si="4002"/>
        <v>-1414.16</v>
      </c>
      <c r="AO572" s="17">
        <f t="shared" si="4002"/>
        <v>-1438.92</v>
      </c>
      <c r="AP572" s="17">
        <f t="shared" si="4002"/>
        <v>-1464.1200000000001</v>
      </c>
      <c r="AQ572" s="17">
        <f t="shared" si="4002"/>
        <v>-1489.72</v>
      </c>
      <c r="AR572" s="17">
        <f t="shared" si="4002"/>
        <v>-1515.8</v>
      </c>
      <c r="AS572" s="17">
        <f t="shared" si="4002"/>
        <v>-1542.32</v>
      </c>
      <c r="AT572" s="17">
        <f t="shared" si="4002"/>
        <v>0</v>
      </c>
      <c r="AU572" s="17">
        <f t="shared" si="4002"/>
        <v>0</v>
      </c>
      <c r="AV572" s="17">
        <f t="shared" si="4002"/>
        <v>0</v>
      </c>
      <c r="AW572" s="17">
        <f t="shared" si="4002"/>
        <v>0</v>
      </c>
      <c r="AX572" s="17">
        <f t="shared" si="4002"/>
        <v>0</v>
      </c>
      <c r="AY572" s="17">
        <f t="shared" si="4002"/>
        <v>0</v>
      </c>
      <c r="AZ572" s="17">
        <f t="shared" si="4002"/>
        <v>0</v>
      </c>
      <c r="BA572" s="17">
        <f t="shared" si="4002"/>
        <v>0</v>
      </c>
      <c r="BB572" s="17">
        <f t="shared" si="4002"/>
        <v>0</v>
      </c>
      <c r="BC572" s="17">
        <f t="shared" si="4002"/>
        <v>0</v>
      </c>
      <c r="BD572" s="17">
        <f t="shared" si="4002"/>
        <v>0</v>
      </c>
      <c r="BE572" s="17">
        <f t="shared" si="4002"/>
        <v>0</v>
      </c>
      <c r="BF572" s="17">
        <f t="shared" si="4002"/>
        <v>0</v>
      </c>
      <c r="BG572" s="17">
        <f t="shared" si="4002"/>
        <v>0</v>
      </c>
      <c r="BH572" s="17">
        <f t="shared" si="4002"/>
        <v>0</v>
      </c>
      <c r="BI572" s="17">
        <f t="shared" si="4002"/>
        <v>0</v>
      </c>
      <c r="BJ572" s="17">
        <f t="shared" si="4002"/>
        <v>0</v>
      </c>
      <c r="BK572" s="17">
        <f t="shared" si="4002"/>
        <v>0</v>
      </c>
      <c r="BL572" s="17">
        <f t="shared" si="4002"/>
        <v>0</v>
      </c>
      <c r="BM572" s="17">
        <f t="shared" si="4002"/>
        <v>0</v>
      </c>
      <c r="BN572" s="17">
        <f t="shared" si="4002"/>
        <v>0</v>
      </c>
      <c r="BO572" s="17">
        <f t="shared" si="4002"/>
        <v>0</v>
      </c>
      <c r="BP572" s="17">
        <f t="shared" si="4002"/>
        <v>0</v>
      </c>
      <c r="BQ572" s="17">
        <f t="shared" si="4002"/>
        <v>0</v>
      </c>
      <c r="BR572" s="17">
        <f t="shared" si="4002"/>
        <v>0</v>
      </c>
      <c r="BS572" s="17">
        <f t="shared" si="4002"/>
        <v>0</v>
      </c>
      <c r="BT572" s="17">
        <f t="shared" si="4002"/>
        <v>0</v>
      </c>
      <c r="BU572" s="17">
        <f t="shared" si="4002"/>
        <v>0</v>
      </c>
      <c r="BV572" s="17">
        <f t="shared" si="4002"/>
        <v>0</v>
      </c>
      <c r="BW572" s="17">
        <f t="shared" si="4002"/>
        <v>0</v>
      </c>
      <c r="BX572" s="17">
        <f t="shared" si="4002"/>
        <v>0</v>
      </c>
      <c r="BY572" s="17">
        <f t="shared" si="4002"/>
        <v>0</v>
      </c>
      <c r="BZ572" s="17">
        <f t="shared" si="4002"/>
        <v>0</v>
      </c>
      <c r="CA572" s="17">
        <f t="shared" si="4002"/>
        <v>0</v>
      </c>
      <c r="CB572" s="17">
        <f t="shared" si="4002"/>
        <v>0</v>
      </c>
      <c r="CC572" s="17">
        <f t="shared" si="4002"/>
        <v>0</v>
      </c>
      <c r="CD572" s="17">
        <f t="shared" si="4002"/>
        <v>0</v>
      </c>
      <c r="CE572" s="17">
        <f t="shared" si="4002"/>
        <v>0</v>
      </c>
      <c r="CF572" s="17">
        <f t="shared" si="4002"/>
        <v>0</v>
      </c>
      <c r="CG572" s="17">
        <f t="shared" si="4002"/>
        <v>0</v>
      </c>
      <c r="CH572" s="17">
        <f t="shared" ref="CH572:CO572" si="4003">IF((CH555-$T555)&gt;$D556,0,$D572*(CH559))</f>
        <v>0</v>
      </c>
      <c r="CI572" s="17">
        <f t="shared" si="4003"/>
        <v>0</v>
      </c>
      <c r="CJ572" s="17">
        <f t="shared" si="4003"/>
        <v>0</v>
      </c>
      <c r="CK572" s="17">
        <f t="shared" si="4003"/>
        <v>0</v>
      </c>
      <c r="CL572" s="17">
        <f t="shared" si="4003"/>
        <v>0</v>
      </c>
      <c r="CM572" s="17">
        <f t="shared" si="4003"/>
        <v>0</v>
      </c>
      <c r="CN572" s="17">
        <f t="shared" si="4003"/>
        <v>0</v>
      </c>
      <c r="CO572" s="17">
        <f t="shared" si="4003"/>
        <v>0</v>
      </c>
    </row>
    <row r="573" spans="2:93">
      <c r="B573" s="556"/>
      <c r="C573" s="556">
        <f t="shared" si="3981"/>
        <v>14</v>
      </c>
      <c r="D573" s="632">
        <f t="shared" si="3978"/>
        <v>-0.04</v>
      </c>
      <c r="E573" s="632"/>
      <c r="F573" s="632"/>
      <c r="G573" s="632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>
        <f>IF((V555-$U555)&gt;$D556,0,$D573*(V559))</f>
        <v>-783.84</v>
      </c>
      <c r="W573" s="17">
        <f t="shared" ref="W573:CH573" si="4004">IF((W555-$U555)&gt;$D556,0,$D573*(W559))</f>
        <v>-793.64</v>
      </c>
      <c r="X573" s="17">
        <f t="shared" si="4004"/>
        <v>-1071.4000000000001</v>
      </c>
      <c r="Y573" s="17">
        <f t="shared" si="4004"/>
        <v>-1090.1600000000001</v>
      </c>
      <c r="Z573" s="17">
        <f t="shared" si="4004"/>
        <v>-1109.24</v>
      </c>
      <c r="AA573" s="17">
        <f t="shared" si="4004"/>
        <v>-1128.6400000000001</v>
      </c>
      <c r="AB573" s="17">
        <f t="shared" si="4004"/>
        <v>-1148.4000000000001</v>
      </c>
      <c r="AC573" s="17">
        <f t="shared" si="4004"/>
        <v>-1168.48</v>
      </c>
      <c r="AD573" s="17">
        <f t="shared" si="4004"/>
        <v>-1188.92</v>
      </c>
      <c r="AE573" s="17">
        <f t="shared" si="4004"/>
        <v>-1209.76</v>
      </c>
      <c r="AF573" s="17">
        <f t="shared" si="4004"/>
        <v>-1230.92</v>
      </c>
      <c r="AG573" s="17">
        <f t="shared" si="4004"/>
        <v>-1252.44</v>
      </c>
      <c r="AH573" s="17">
        <f t="shared" si="4004"/>
        <v>-1274.3600000000001</v>
      </c>
      <c r="AI573" s="17">
        <f t="shared" si="4004"/>
        <v>-1296.68</v>
      </c>
      <c r="AJ573" s="17">
        <f t="shared" si="4004"/>
        <v>-1319.3600000000001</v>
      </c>
      <c r="AK573" s="17">
        <f t="shared" si="4004"/>
        <v>-1342.44</v>
      </c>
      <c r="AL573" s="17">
        <f t="shared" si="4004"/>
        <v>-1365.96</v>
      </c>
      <c r="AM573" s="17">
        <f t="shared" si="4004"/>
        <v>-1389.84</v>
      </c>
      <c r="AN573" s="17">
        <f t="shared" si="4004"/>
        <v>-1414.16</v>
      </c>
      <c r="AO573" s="17">
        <f t="shared" si="4004"/>
        <v>-1438.92</v>
      </c>
      <c r="AP573" s="17">
        <f t="shared" si="4004"/>
        <v>-1464.1200000000001</v>
      </c>
      <c r="AQ573" s="17">
        <f t="shared" si="4004"/>
        <v>-1489.72</v>
      </c>
      <c r="AR573" s="17">
        <f t="shared" si="4004"/>
        <v>-1515.8</v>
      </c>
      <c r="AS573" s="17">
        <f t="shared" si="4004"/>
        <v>-1542.32</v>
      </c>
      <c r="AT573" s="17">
        <f t="shared" si="4004"/>
        <v>-1569.32</v>
      </c>
      <c r="AU573" s="17">
        <f t="shared" si="4004"/>
        <v>0</v>
      </c>
      <c r="AV573" s="17">
        <f t="shared" si="4004"/>
        <v>0</v>
      </c>
      <c r="AW573" s="17">
        <f t="shared" si="4004"/>
        <v>0</v>
      </c>
      <c r="AX573" s="17">
        <f t="shared" si="4004"/>
        <v>0</v>
      </c>
      <c r="AY573" s="17">
        <f t="shared" si="4004"/>
        <v>0</v>
      </c>
      <c r="AZ573" s="17">
        <f t="shared" si="4004"/>
        <v>0</v>
      </c>
      <c r="BA573" s="17">
        <f t="shared" si="4004"/>
        <v>0</v>
      </c>
      <c r="BB573" s="17">
        <f t="shared" si="4004"/>
        <v>0</v>
      </c>
      <c r="BC573" s="17">
        <f t="shared" si="4004"/>
        <v>0</v>
      </c>
      <c r="BD573" s="17">
        <f t="shared" si="4004"/>
        <v>0</v>
      </c>
      <c r="BE573" s="17">
        <f t="shared" si="4004"/>
        <v>0</v>
      </c>
      <c r="BF573" s="17">
        <f t="shared" si="4004"/>
        <v>0</v>
      </c>
      <c r="BG573" s="17">
        <f t="shared" si="4004"/>
        <v>0</v>
      </c>
      <c r="BH573" s="17">
        <f t="shared" si="4004"/>
        <v>0</v>
      </c>
      <c r="BI573" s="17">
        <f t="shared" si="4004"/>
        <v>0</v>
      </c>
      <c r="BJ573" s="17">
        <f t="shared" si="4004"/>
        <v>0</v>
      </c>
      <c r="BK573" s="17">
        <f t="shared" si="4004"/>
        <v>0</v>
      </c>
      <c r="BL573" s="17">
        <f t="shared" si="4004"/>
        <v>0</v>
      </c>
      <c r="BM573" s="17">
        <f t="shared" si="4004"/>
        <v>0</v>
      </c>
      <c r="BN573" s="17">
        <f t="shared" si="4004"/>
        <v>0</v>
      </c>
      <c r="BO573" s="17">
        <f t="shared" si="4004"/>
        <v>0</v>
      </c>
      <c r="BP573" s="17">
        <f t="shared" si="4004"/>
        <v>0</v>
      </c>
      <c r="BQ573" s="17">
        <f t="shared" si="4004"/>
        <v>0</v>
      </c>
      <c r="BR573" s="17">
        <f t="shared" si="4004"/>
        <v>0</v>
      </c>
      <c r="BS573" s="17">
        <f t="shared" si="4004"/>
        <v>0</v>
      </c>
      <c r="BT573" s="17">
        <f t="shared" si="4004"/>
        <v>0</v>
      </c>
      <c r="BU573" s="17">
        <f t="shared" si="4004"/>
        <v>0</v>
      </c>
      <c r="BV573" s="17">
        <f t="shared" si="4004"/>
        <v>0</v>
      </c>
      <c r="BW573" s="17">
        <f t="shared" si="4004"/>
        <v>0</v>
      </c>
      <c r="BX573" s="17">
        <f t="shared" si="4004"/>
        <v>0</v>
      </c>
      <c r="BY573" s="17">
        <f t="shared" si="4004"/>
        <v>0</v>
      </c>
      <c r="BZ573" s="17">
        <f t="shared" si="4004"/>
        <v>0</v>
      </c>
      <c r="CA573" s="17">
        <f t="shared" si="4004"/>
        <v>0</v>
      </c>
      <c r="CB573" s="17">
        <f t="shared" si="4004"/>
        <v>0</v>
      </c>
      <c r="CC573" s="17">
        <f t="shared" si="4004"/>
        <v>0</v>
      </c>
      <c r="CD573" s="17">
        <f t="shared" si="4004"/>
        <v>0</v>
      </c>
      <c r="CE573" s="17">
        <f t="shared" si="4004"/>
        <v>0</v>
      </c>
      <c r="CF573" s="17">
        <f t="shared" si="4004"/>
        <v>0</v>
      </c>
      <c r="CG573" s="17">
        <f t="shared" si="4004"/>
        <v>0</v>
      </c>
      <c r="CH573" s="17">
        <f t="shared" si="4004"/>
        <v>0</v>
      </c>
      <c r="CI573" s="17">
        <f t="shared" ref="CI573:CO573" si="4005">IF((CI555-$U555)&gt;$D556,0,$D573*(CI559))</f>
        <v>0</v>
      </c>
      <c r="CJ573" s="17">
        <f t="shared" si="4005"/>
        <v>0</v>
      </c>
      <c r="CK573" s="17">
        <f t="shared" si="4005"/>
        <v>0</v>
      </c>
      <c r="CL573" s="17">
        <f t="shared" si="4005"/>
        <v>0</v>
      </c>
      <c r="CM573" s="17">
        <f t="shared" si="4005"/>
        <v>0</v>
      </c>
      <c r="CN573" s="17">
        <f t="shared" si="4005"/>
        <v>0</v>
      </c>
      <c r="CO573" s="17">
        <f t="shared" si="4005"/>
        <v>0</v>
      </c>
    </row>
    <row r="574" spans="2:93">
      <c r="B574" s="556"/>
      <c r="C574" s="556">
        <f t="shared" si="3981"/>
        <v>15</v>
      </c>
      <c r="D574" s="632">
        <f t="shared" si="3978"/>
        <v>-0.04</v>
      </c>
      <c r="E574" s="632"/>
      <c r="F574" s="632"/>
      <c r="G574" s="632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>
        <f>IF((W555-$V555)&gt;$D556,0,$D574*(W559))</f>
        <v>-793.64</v>
      </c>
      <c r="X574" s="17">
        <f t="shared" ref="X574:CI574" si="4006">IF((X555-$V555)&gt;$D556,0,$D574*(X559))</f>
        <v>-1071.4000000000001</v>
      </c>
      <c r="Y574" s="17">
        <f t="shared" si="4006"/>
        <v>-1090.1600000000001</v>
      </c>
      <c r="Z574" s="17">
        <f t="shared" si="4006"/>
        <v>-1109.24</v>
      </c>
      <c r="AA574" s="17">
        <f t="shared" si="4006"/>
        <v>-1128.6400000000001</v>
      </c>
      <c r="AB574" s="17">
        <f t="shared" si="4006"/>
        <v>-1148.4000000000001</v>
      </c>
      <c r="AC574" s="17">
        <f t="shared" si="4006"/>
        <v>-1168.48</v>
      </c>
      <c r="AD574" s="17">
        <f t="shared" si="4006"/>
        <v>-1188.92</v>
      </c>
      <c r="AE574" s="17">
        <f t="shared" si="4006"/>
        <v>-1209.76</v>
      </c>
      <c r="AF574" s="17">
        <f t="shared" si="4006"/>
        <v>-1230.92</v>
      </c>
      <c r="AG574" s="17">
        <f t="shared" si="4006"/>
        <v>-1252.44</v>
      </c>
      <c r="AH574" s="17">
        <f t="shared" si="4006"/>
        <v>-1274.3600000000001</v>
      </c>
      <c r="AI574" s="17">
        <f t="shared" si="4006"/>
        <v>-1296.68</v>
      </c>
      <c r="AJ574" s="17">
        <f t="shared" si="4006"/>
        <v>-1319.3600000000001</v>
      </c>
      <c r="AK574" s="17">
        <f t="shared" si="4006"/>
        <v>-1342.44</v>
      </c>
      <c r="AL574" s="17">
        <f t="shared" si="4006"/>
        <v>-1365.96</v>
      </c>
      <c r="AM574" s="17">
        <f t="shared" si="4006"/>
        <v>-1389.84</v>
      </c>
      <c r="AN574" s="17">
        <f t="shared" si="4006"/>
        <v>-1414.16</v>
      </c>
      <c r="AO574" s="17">
        <f t="shared" si="4006"/>
        <v>-1438.92</v>
      </c>
      <c r="AP574" s="17">
        <f t="shared" si="4006"/>
        <v>-1464.1200000000001</v>
      </c>
      <c r="AQ574" s="17">
        <f t="shared" si="4006"/>
        <v>-1489.72</v>
      </c>
      <c r="AR574" s="17">
        <f t="shared" si="4006"/>
        <v>-1515.8</v>
      </c>
      <c r="AS574" s="17">
        <f t="shared" si="4006"/>
        <v>-1542.32</v>
      </c>
      <c r="AT574" s="17">
        <f t="shared" si="4006"/>
        <v>-1569.32</v>
      </c>
      <c r="AU574" s="17">
        <f t="shared" si="4006"/>
        <v>-1596.76</v>
      </c>
      <c r="AV574" s="17">
        <f t="shared" si="4006"/>
        <v>0</v>
      </c>
      <c r="AW574" s="17">
        <f t="shared" si="4006"/>
        <v>0</v>
      </c>
      <c r="AX574" s="17">
        <f t="shared" si="4006"/>
        <v>0</v>
      </c>
      <c r="AY574" s="17">
        <f t="shared" si="4006"/>
        <v>0</v>
      </c>
      <c r="AZ574" s="17">
        <f t="shared" si="4006"/>
        <v>0</v>
      </c>
      <c r="BA574" s="17">
        <f t="shared" si="4006"/>
        <v>0</v>
      </c>
      <c r="BB574" s="17">
        <f t="shared" si="4006"/>
        <v>0</v>
      </c>
      <c r="BC574" s="17">
        <f t="shared" si="4006"/>
        <v>0</v>
      </c>
      <c r="BD574" s="17">
        <f t="shared" si="4006"/>
        <v>0</v>
      </c>
      <c r="BE574" s="17">
        <f t="shared" si="4006"/>
        <v>0</v>
      </c>
      <c r="BF574" s="17">
        <f t="shared" si="4006"/>
        <v>0</v>
      </c>
      <c r="BG574" s="17">
        <f t="shared" si="4006"/>
        <v>0</v>
      </c>
      <c r="BH574" s="17">
        <f t="shared" si="4006"/>
        <v>0</v>
      </c>
      <c r="BI574" s="17">
        <f t="shared" si="4006"/>
        <v>0</v>
      </c>
      <c r="BJ574" s="17">
        <f t="shared" si="4006"/>
        <v>0</v>
      </c>
      <c r="BK574" s="17">
        <f t="shared" si="4006"/>
        <v>0</v>
      </c>
      <c r="BL574" s="17">
        <f t="shared" si="4006"/>
        <v>0</v>
      </c>
      <c r="BM574" s="17">
        <f t="shared" si="4006"/>
        <v>0</v>
      </c>
      <c r="BN574" s="17">
        <f t="shared" si="4006"/>
        <v>0</v>
      </c>
      <c r="BO574" s="17">
        <f t="shared" si="4006"/>
        <v>0</v>
      </c>
      <c r="BP574" s="17">
        <f t="shared" si="4006"/>
        <v>0</v>
      </c>
      <c r="BQ574" s="17">
        <f t="shared" si="4006"/>
        <v>0</v>
      </c>
      <c r="BR574" s="17">
        <f t="shared" si="4006"/>
        <v>0</v>
      </c>
      <c r="BS574" s="17">
        <f t="shared" si="4006"/>
        <v>0</v>
      </c>
      <c r="BT574" s="17">
        <f t="shared" si="4006"/>
        <v>0</v>
      </c>
      <c r="BU574" s="17">
        <f t="shared" si="4006"/>
        <v>0</v>
      </c>
      <c r="BV574" s="17">
        <f t="shared" si="4006"/>
        <v>0</v>
      </c>
      <c r="BW574" s="17">
        <f t="shared" si="4006"/>
        <v>0</v>
      </c>
      <c r="BX574" s="17">
        <f t="shared" si="4006"/>
        <v>0</v>
      </c>
      <c r="BY574" s="17">
        <f t="shared" si="4006"/>
        <v>0</v>
      </c>
      <c r="BZ574" s="17">
        <f t="shared" si="4006"/>
        <v>0</v>
      </c>
      <c r="CA574" s="17">
        <f t="shared" si="4006"/>
        <v>0</v>
      </c>
      <c r="CB574" s="17">
        <f t="shared" si="4006"/>
        <v>0</v>
      </c>
      <c r="CC574" s="17">
        <f t="shared" si="4006"/>
        <v>0</v>
      </c>
      <c r="CD574" s="17">
        <f t="shared" si="4006"/>
        <v>0</v>
      </c>
      <c r="CE574" s="17">
        <f t="shared" si="4006"/>
        <v>0</v>
      </c>
      <c r="CF574" s="17">
        <f t="shared" si="4006"/>
        <v>0</v>
      </c>
      <c r="CG574" s="17">
        <f t="shared" si="4006"/>
        <v>0</v>
      </c>
      <c r="CH574" s="17">
        <f t="shared" si="4006"/>
        <v>0</v>
      </c>
      <c r="CI574" s="17">
        <f t="shared" si="4006"/>
        <v>0</v>
      </c>
      <c r="CJ574" s="17">
        <f t="shared" ref="CJ574:CO574" si="4007">IF((CJ555-$V555)&gt;$D556,0,$D574*(CJ559))</f>
        <v>0</v>
      </c>
      <c r="CK574" s="17">
        <f t="shared" si="4007"/>
        <v>0</v>
      </c>
      <c r="CL574" s="17">
        <f t="shared" si="4007"/>
        <v>0</v>
      </c>
      <c r="CM574" s="17">
        <f t="shared" si="4007"/>
        <v>0</v>
      </c>
      <c r="CN574" s="17">
        <f t="shared" si="4007"/>
        <v>0</v>
      </c>
      <c r="CO574" s="17">
        <f t="shared" si="4007"/>
        <v>0</v>
      </c>
    </row>
    <row r="575" spans="2:93">
      <c r="B575" s="556"/>
      <c r="C575" s="556">
        <f t="shared" si="3981"/>
        <v>16</v>
      </c>
      <c r="D575" s="632">
        <f t="shared" si="3978"/>
        <v>-0.04</v>
      </c>
      <c r="E575" s="632"/>
      <c r="F575" s="632"/>
      <c r="G575" s="632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>
        <f>IF((X555-$W555)&gt;$D556,0,$D575*(X559))</f>
        <v>-1071.4000000000001</v>
      </c>
      <c r="Y575" s="17">
        <f t="shared" ref="Y575:CJ575" si="4008">IF((Y555-$W555)&gt;$D556,0,$D575*(Y559))</f>
        <v>-1090.1600000000001</v>
      </c>
      <c r="Z575" s="17">
        <f t="shared" si="4008"/>
        <v>-1109.24</v>
      </c>
      <c r="AA575" s="17">
        <f t="shared" si="4008"/>
        <v>-1128.6400000000001</v>
      </c>
      <c r="AB575" s="17">
        <f t="shared" si="4008"/>
        <v>-1148.4000000000001</v>
      </c>
      <c r="AC575" s="17">
        <f t="shared" si="4008"/>
        <v>-1168.48</v>
      </c>
      <c r="AD575" s="17">
        <f t="shared" si="4008"/>
        <v>-1188.92</v>
      </c>
      <c r="AE575" s="17">
        <f t="shared" si="4008"/>
        <v>-1209.76</v>
      </c>
      <c r="AF575" s="17">
        <f t="shared" si="4008"/>
        <v>-1230.92</v>
      </c>
      <c r="AG575" s="17">
        <f t="shared" si="4008"/>
        <v>-1252.44</v>
      </c>
      <c r="AH575" s="17">
        <f t="shared" si="4008"/>
        <v>-1274.3600000000001</v>
      </c>
      <c r="AI575" s="17">
        <f t="shared" si="4008"/>
        <v>-1296.68</v>
      </c>
      <c r="AJ575" s="17">
        <f t="shared" si="4008"/>
        <v>-1319.3600000000001</v>
      </c>
      <c r="AK575" s="17">
        <f t="shared" si="4008"/>
        <v>-1342.44</v>
      </c>
      <c r="AL575" s="17">
        <f t="shared" si="4008"/>
        <v>-1365.96</v>
      </c>
      <c r="AM575" s="17">
        <f t="shared" si="4008"/>
        <v>-1389.84</v>
      </c>
      <c r="AN575" s="17">
        <f t="shared" si="4008"/>
        <v>-1414.16</v>
      </c>
      <c r="AO575" s="17">
        <f t="shared" si="4008"/>
        <v>-1438.92</v>
      </c>
      <c r="AP575" s="17">
        <f t="shared" si="4008"/>
        <v>-1464.1200000000001</v>
      </c>
      <c r="AQ575" s="17">
        <f t="shared" si="4008"/>
        <v>-1489.72</v>
      </c>
      <c r="AR575" s="17">
        <f t="shared" si="4008"/>
        <v>-1515.8</v>
      </c>
      <c r="AS575" s="17">
        <f t="shared" si="4008"/>
        <v>-1542.32</v>
      </c>
      <c r="AT575" s="17">
        <f t="shared" si="4008"/>
        <v>-1569.32</v>
      </c>
      <c r="AU575" s="17">
        <f t="shared" si="4008"/>
        <v>-1596.76</v>
      </c>
      <c r="AV575" s="17">
        <f t="shared" si="4008"/>
        <v>-1624.72</v>
      </c>
      <c r="AW575" s="17">
        <f t="shared" si="4008"/>
        <v>0</v>
      </c>
      <c r="AX575" s="17">
        <f t="shared" si="4008"/>
        <v>0</v>
      </c>
      <c r="AY575" s="17">
        <f t="shared" si="4008"/>
        <v>0</v>
      </c>
      <c r="AZ575" s="17">
        <f t="shared" si="4008"/>
        <v>0</v>
      </c>
      <c r="BA575" s="17">
        <f t="shared" si="4008"/>
        <v>0</v>
      </c>
      <c r="BB575" s="17">
        <f t="shared" si="4008"/>
        <v>0</v>
      </c>
      <c r="BC575" s="17">
        <f t="shared" si="4008"/>
        <v>0</v>
      </c>
      <c r="BD575" s="17">
        <f t="shared" si="4008"/>
        <v>0</v>
      </c>
      <c r="BE575" s="17">
        <f t="shared" si="4008"/>
        <v>0</v>
      </c>
      <c r="BF575" s="17">
        <f t="shared" si="4008"/>
        <v>0</v>
      </c>
      <c r="BG575" s="17">
        <f t="shared" si="4008"/>
        <v>0</v>
      </c>
      <c r="BH575" s="17">
        <f t="shared" si="4008"/>
        <v>0</v>
      </c>
      <c r="BI575" s="17">
        <f t="shared" si="4008"/>
        <v>0</v>
      </c>
      <c r="BJ575" s="17">
        <f t="shared" si="4008"/>
        <v>0</v>
      </c>
      <c r="BK575" s="17">
        <f t="shared" si="4008"/>
        <v>0</v>
      </c>
      <c r="BL575" s="17">
        <f t="shared" si="4008"/>
        <v>0</v>
      </c>
      <c r="BM575" s="17">
        <f t="shared" si="4008"/>
        <v>0</v>
      </c>
      <c r="BN575" s="17">
        <f t="shared" si="4008"/>
        <v>0</v>
      </c>
      <c r="BO575" s="17">
        <f t="shared" si="4008"/>
        <v>0</v>
      </c>
      <c r="BP575" s="17">
        <f t="shared" si="4008"/>
        <v>0</v>
      </c>
      <c r="BQ575" s="17">
        <f t="shared" si="4008"/>
        <v>0</v>
      </c>
      <c r="BR575" s="17">
        <f t="shared" si="4008"/>
        <v>0</v>
      </c>
      <c r="BS575" s="17">
        <f t="shared" si="4008"/>
        <v>0</v>
      </c>
      <c r="BT575" s="17">
        <f t="shared" si="4008"/>
        <v>0</v>
      </c>
      <c r="BU575" s="17">
        <f t="shared" si="4008"/>
        <v>0</v>
      </c>
      <c r="BV575" s="17">
        <f t="shared" si="4008"/>
        <v>0</v>
      </c>
      <c r="BW575" s="17">
        <f t="shared" si="4008"/>
        <v>0</v>
      </c>
      <c r="BX575" s="17">
        <f t="shared" si="4008"/>
        <v>0</v>
      </c>
      <c r="BY575" s="17">
        <f t="shared" si="4008"/>
        <v>0</v>
      </c>
      <c r="BZ575" s="17">
        <f t="shared" si="4008"/>
        <v>0</v>
      </c>
      <c r="CA575" s="17">
        <f t="shared" si="4008"/>
        <v>0</v>
      </c>
      <c r="CB575" s="17">
        <f t="shared" si="4008"/>
        <v>0</v>
      </c>
      <c r="CC575" s="17">
        <f t="shared" si="4008"/>
        <v>0</v>
      </c>
      <c r="CD575" s="17">
        <f t="shared" si="4008"/>
        <v>0</v>
      </c>
      <c r="CE575" s="17">
        <f t="shared" si="4008"/>
        <v>0</v>
      </c>
      <c r="CF575" s="17">
        <f t="shared" si="4008"/>
        <v>0</v>
      </c>
      <c r="CG575" s="17">
        <f t="shared" si="4008"/>
        <v>0</v>
      </c>
      <c r="CH575" s="17">
        <f t="shared" si="4008"/>
        <v>0</v>
      </c>
      <c r="CI575" s="17">
        <f t="shared" si="4008"/>
        <v>0</v>
      </c>
      <c r="CJ575" s="17">
        <f t="shared" si="4008"/>
        <v>0</v>
      </c>
      <c r="CK575" s="17">
        <f t="shared" ref="CK575:CO575" si="4009">IF((CK555-$W555)&gt;$D556,0,$D575*(CK559))</f>
        <v>0</v>
      </c>
      <c r="CL575" s="17">
        <f t="shared" si="4009"/>
        <v>0</v>
      </c>
      <c r="CM575" s="17">
        <f t="shared" si="4009"/>
        <v>0</v>
      </c>
      <c r="CN575" s="17">
        <f t="shared" si="4009"/>
        <v>0</v>
      </c>
      <c r="CO575" s="17">
        <f t="shared" si="4009"/>
        <v>0</v>
      </c>
    </row>
    <row r="576" spans="2:93">
      <c r="B576" s="556"/>
      <c r="C576" s="556">
        <f t="shared" si="3981"/>
        <v>17</v>
      </c>
      <c r="D576" s="632">
        <f t="shared" si="3978"/>
        <v>-0.04</v>
      </c>
      <c r="E576" s="632"/>
      <c r="F576" s="632"/>
      <c r="G576" s="632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>
        <f>IF((Y555-$X555)&gt;$D556,0,$D576*(Y559))</f>
        <v>-1090.1600000000001</v>
      </c>
      <c r="Z576" s="17">
        <f t="shared" ref="Z576:CK576" si="4010">IF((Z555-$X555)&gt;$D556,0,$D576*(Z559))</f>
        <v>-1109.24</v>
      </c>
      <c r="AA576" s="17">
        <f t="shared" si="4010"/>
        <v>-1128.6400000000001</v>
      </c>
      <c r="AB576" s="17">
        <f t="shared" si="4010"/>
        <v>-1148.4000000000001</v>
      </c>
      <c r="AC576" s="17">
        <f t="shared" si="4010"/>
        <v>-1168.48</v>
      </c>
      <c r="AD576" s="17">
        <f t="shared" si="4010"/>
        <v>-1188.92</v>
      </c>
      <c r="AE576" s="17">
        <f t="shared" si="4010"/>
        <v>-1209.76</v>
      </c>
      <c r="AF576" s="17">
        <f t="shared" si="4010"/>
        <v>-1230.92</v>
      </c>
      <c r="AG576" s="17">
        <f t="shared" si="4010"/>
        <v>-1252.44</v>
      </c>
      <c r="AH576" s="17">
        <f t="shared" si="4010"/>
        <v>-1274.3600000000001</v>
      </c>
      <c r="AI576" s="17">
        <f t="shared" si="4010"/>
        <v>-1296.68</v>
      </c>
      <c r="AJ576" s="17">
        <f t="shared" si="4010"/>
        <v>-1319.3600000000001</v>
      </c>
      <c r="AK576" s="17">
        <f t="shared" si="4010"/>
        <v>-1342.44</v>
      </c>
      <c r="AL576" s="17">
        <f t="shared" si="4010"/>
        <v>-1365.96</v>
      </c>
      <c r="AM576" s="17">
        <f t="shared" si="4010"/>
        <v>-1389.84</v>
      </c>
      <c r="AN576" s="17">
        <f t="shared" si="4010"/>
        <v>-1414.16</v>
      </c>
      <c r="AO576" s="17">
        <f t="shared" si="4010"/>
        <v>-1438.92</v>
      </c>
      <c r="AP576" s="17">
        <f t="shared" si="4010"/>
        <v>-1464.1200000000001</v>
      </c>
      <c r="AQ576" s="17">
        <f t="shared" si="4010"/>
        <v>-1489.72</v>
      </c>
      <c r="AR576" s="17">
        <f t="shared" si="4010"/>
        <v>-1515.8</v>
      </c>
      <c r="AS576" s="17">
        <f t="shared" si="4010"/>
        <v>-1542.32</v>
      </c>
      <c r="AT576" s="17">
        <f t="shared" si="4010"/>
        <v>-1569.32</v>
      </c>
      <c r="AU576" s="17">
        <f t="shared" si="4010"/>
        <v>-1596.76</v>
      </c>
      <c r="AV576" s="17">
        <f t="shared" si="4010"/>
        <v>-1624.72</v>
      </c>
      <c r="AW576" s="17">
        <f t="shared" si="4010"/>
        <v>-1653.16</v>
      </c>
      <c r="AX576" s="17">
        <f t="shared" si="4010"/>
        <v>0</v>
      </c>
      <c r="AY576" s="17">
        <f t="shared" si="4010"/>
        <v>0</v>
      </c>
      <c r="AZ576" s="17">
        <f t="shared" si="4010"/>
        <v>0</v>
      </c>
      <c r="BA576" s="17">
        <f t="shared" si="4010"/>
        <v>0</v>
      </c>
      <c r="BB576" s="17">
        <f t="shared" si="4010"/>
        <v>0</v>
      </c>
      <c r="BC576" s="17">
        <f t="shared" si="4010"/>
        <v>0</v>
      </c>
      <c r="BD576" s="17">
        <f t="shared" si="4010"/>
        <v>0</v>
      </c>
      <c r="BE576" s="17">
        <f t="shared" si="4010"/>
        <v>0</v>
      </c>
      <c r="BF576" s="17">
        <f t="shared" si="4010"/>
        <v>0</v>
      </c>
      <c r="BG576" s="17">
        <f t="shared" si="4010"/>
        <v>0</v>
      </c>
      <c r="BH576" s="17">
        <f t="shared" si="4010"/>
        <v>0</v>
      </c>
      <c r="BI576" s="17">
        <f t="shared" si="4010"/>
        <v>0</v>
      </c>
      <c r="BJ576" s="17">
        <f t="shared" si="4010"/>
        <v>0</v>
      </c>
      <c r="BK576" s="17">
        <f t="shared" si="4010"/>
        <v>0</v>
      </c>
      <c r="BL576" s="17">
        <f t="shared" si="4010"/>
        <v>0</v>
      </c>
      <c r="BM576" s="17">
        <f t="shared" si="4010"/>
        <v>0</v>
      </c>
      <c r="BN576" s="17">
        <f t="shared" si="4010"/>
        <v>0</v>
      </c>
      <c r="BO576" s="17">
        <f t="shared" si="4010"/>
        <v>0</v>
      </c>
      <c r="BP576" s="17">
        <f t="shared" si="4010"/>
        <v>0</v>
      </c>
      <c r="BQ576" s="17">
        <f t="shared" si="4010"/>
        <v>0</v>
      </c>
      <c r="BR576" s="17">
        <f t="shared" si="4010"/>
        <v>0</v>
      </c>
      <c r="BS576" s="17">
        <f t="shared" si="4010"/>
        <v>0</v>
      </c>
      <c r="BT576" s="17">
        <f t="shared" si="4010"/>
        <v>0</v>
      </c>
      <c r="BU576" s="17">
        <f t="shared" si="4010"/>
        <v>0</v>
      </c>
      <c r="BV576" s="17">
        <f t="shared" si="4010"/>
        <v>0</v>
      </c>
      <c r="BW576" s="17">
        <f t="shared" si="4010"/>
        <v>0</v>
      </c>
      <c r="BX576" s="17">
        <f t="shared" si="4010"/>
        <v>0</v>
      </c>
      <c r="BY576" s="17">
        <f t="shared" si="4010"/>
        <v>0</v>
      </c>
      <c r="BZ576" s="17">
        <f t="shared" si="4010"/>
        <v>0</v>
      </c>
      <c r="CA576" s="17">
        <f t="shared" si="4010"/>
        <v>0</v>
      </c>
      <c r="CB576" s="17">
        <f t="shared" si="4010"/>
        <v>0</v>
      </c>
      <c r="CC576" s="17">
        <f t="shared" si="4010"/>
        <v>0</v>
      </c>
      <c r="CD576" s="17">
        <f t="shared" si="4010"/>
        <v>0</v>
      </c>
      <c r="CE576" s="17">
        <f t="shared" si="4010"/>
        <v>0</v>
      </c>
      <c r="CF576" s="17">
        <f t="shared" si="4010"/>
        <v>0</v>
      </c>
      <c r="CG576" s="17">
        <f t="shared" si="4010"/>
        <v>0</v>
      </c>
      <c r="CH576" s="17">
        <f t="shared" si="4010"/>
        <v>0</v>
      </c>
      <c r="CI576" s="17">
        <f t="shared" si="4010"/>
        <v>0</v>
      </c>
      <c r="CJ576" s="17">
        <f t="shared" si="4010"/>
        <v>0</v>
      </c>
      <c r="CK576" s="17">
        <f t="shared" si="4010"/>
        <v>0</v>
      </c>
      <c r="CL576" s="17">
        <f t="shared" ref="CL576:CO576" si="4011">IF((CL555-$X555)&gt;$D556,0,$D576*(CL559))</f>
        <v>0</v>
      </c>
      <c r="CM576" s="17">
        <f t="shared" si="4011"/>
        <v>0</v>
      </c>
      <c r="CN576" s="17">
        <f t="shared" si="4011"/>
        <v>0</v>
      </c>
      <c r="CO576" s="17">
        <f t="shared" si="4011"/>
        <v>0</v>
      </c>
    </row>
    <row r="577" spans="1:93">
      <c r="B577" s="556"/>
      <c r="C577" s="556">
        <f t="shared" si="3981"/>
        <v>18</v>
      </c>
      <c r="D577" s="632">
        <f t="shared" si="3978"/>
        <v>-0.04</v>
      </c>
      <c r="E577" s="632"/>
      <c r="F577" s="632"/>
      <c r="G577" s="632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>
        <f>IF((Z555-$Y555)&gt;$D$37,0,$D577*(Z559))</f>
        <v>0</v>
      </c>
      <c r="AA577" s="17">
        <f t="shared" ref="AA577:CL577" si="4012">IF((AA555-$Y555)&gt;$D$37,0,$D577*(AA559))</f>
        <v>0</v>
      </c>
      <c r="AB577" s="17">
        <f t="shared" si="4012"/>
        <v>0</v>
      </c>
      <c r="AC577" s="17">
        <f t="shared" si="4012"/>
        <v>0</v>
      </c>
      <c r="AD577" s="17">
        <f t="shared" si="4012"/>
        <v>0</v>
      </c>
      <c r="AE577" s="17">
        <f t="shared" si="4012"/>
        <v>0</v>
      </c>
      <c r="AF577" s="17">
        <f t="shared" si="4012"/>
        <v>0</v>
      </c>
      <c r="AG577" s="17">
        <f t="shared" si="4012"/>
        <v>0</v>
      </c>
      <c r="AH577" s="17">
        <f t="shared" si="4012"/>
        <v>0</v>
      </c>
      <c r="AI577" s="17">
        <f t="shared" si="4012"/>
        <v>0</v>
      </c>
      <c r="AJ577" s="17">
        <f t="shared" si="4012"/>
        <v>0</v>
      </c>
      <c r="AK577" s="17">
        <f t="shared" si="4012"/>
        <v>0</v>
      </c>
      <c r="AL577" s="17">
        <f t="shared" si="4012"/>
        <v>0</v>
      </c>
      <c r="AM577" s="17">
        <f t="shared" si="4012"/>
        <v>0</v>
      </c>
      <c r="AN577" s="17">
        <f t="shared" si="4012"/>
        <v>0</v>
      </c>
      <c r="AO577" s="17">
        <f t="shared" si="4012"/>
        <v>0</v>
      </c>
      <c r="AP577" s="17">
        <f t="shared" si="4012"/>
        <v>0</v>
      </c>
      <c r="AQ577" s="17">
        <f t="shared" si="4012"/>
        <v>0</v>
      </c>
      <c r="AR577" s="17">
        <f t="shared" si="4012"/>
        <v>0</v>
      </c>
      <c r="AS577" s="17">
        <f t="shared" si="4012"/>
        <v>0</v>
      </c>
      <c r="AT577" s="17">
        <f t="shared" si="4012"/>
        <v>0</v>
      </c>
      <c r="AU577" s="17">
        <f t="shared" si="4012"/>
        <v>0</v>
      </c>
      <c r="AV577" s="17">
        <f t="shared" si="4012"/>
        <v>0</v>
      </c>
      <c r="AW577" s="17">
        <f t="shared" si="4012"/>
        <v>0</v>
      </c>
      <c r="AX577" s="17">
        <f t="shared" si="4012"/>
        <v>0</v>
      </c>
      <c r="AY577" s="17">
        <f t="shared" si="4012"/>
        <v>0</v>
      </c>
      <c r="AZ577" s="17">
        <f t="shared" si="4012"/>
        <v>0</v>
      </c>
      <c r="BA577" s="17">
        <f t="shared" si="4012"/>
        <v>0</v>
      </c>
      <c r="BB577" s="17">
        <f t="shared" si="4012"/>
        <v>0</v>
      </c>
      <c r="BC577" s="17">
        <f t="shared" si="4012"/>
        <v>0</v>
      </c>
      <c r="BD577" s="17">
        <f t="shared" si="4012"/>
        <v>0</v>
      </c>
      <c r="BE577" s="17">
        <f t="shared" si="4012"/>
        <v>0</v>
      </c>
      <c r="BF577" s="17">
        <f t="shared" si="4012"/>
        <v>0</v>
      </c>
      <c r="BG577" s="17">
        <f t="shared" si="4012"/>
        <v>0</v>
      </c>
      <c r="BH577" s="17">
        <f t="shared" si="4012"/>
        <v>0</v>
      </c>
      <c r="BI577" s="17">
        <f t="shared" si="4012"/>
        <v>0</v>
      </c>
      <c r="BJ577" s="17">
        <f t="shared" si="4012"/>
        <v>0</v>
      </c>
      <c r="BK577" s="17">
        <f t="shared" si="4012"/>
        <v>0</v>
      </c>
      <c r="BL577" s="17">
        <f t="shared" si="4012"/>
        <v>0</v>
      </c>
      <c r="BM577" s="17">
        <f t="shared" si="4012"/>
        <v>0</v>
      </c>
      <c r="BN577" s="17">
        <f t="shared" si="4012"/>
        <v>0</v>
      </c>
      <c r="BO577" s="17">
        <f t="shared" si="4012"/>
        <v>0</v>
      </c>
      <c r="BP577" s="17">
        <f t="shared" si="4012"/>
        <v>0</v>
      </c>
      <c r="BQ577" s="17">
        <f t="shared" si="4012"/>
        <v>0</v>
      </c>
      <c r="BR577" s="17">
        <f t="shared" si="4012"/>
        <v>0</v>
      </c>
      <c r="BS577" s="17">
        <f t="shared" si="4012"/>
        <v>0</v>
      </c>
      <c r="BT577" s="17">
        <f t="shared" si="4012"/>
        <v>0</v>
      </c>
      <c r="BU577" s="17">
        <f t="shared" si="4012"/>
        <v>0</v>
      </c>
      <c r="BV577" s="17">
        <f t="shared" si="4012"/>
        <v>0</v>
      </c>
      <c r="BW577" s="17">
        <f t="shared" si="4012"/>
        <v>0</v>
      </c>
      <c r="BX577" s="17">
        <f t="shared" si="4012"/>
        <v>0</v>
      </c>
      <c r="BY577" s="17">
        <f t="shared" si="4012"/>
        <v>0</v>
      </c>
      <c r="BZ577" s="17">
        <f t="shared" si="4012"/>
        <v>0</v>
      </c>
      <c r="CA577" s="17">
        <f t="shared" si="4012"/>
        <v>0</v>
      </c>
      <c r="CB577" s="17">
        <f t="shared" si="4012"/>
        <v>0</v>
      </c>
      <c r="CC577" s="17">
        <f t="shared" si="4012"/>
        <v>0</v>
      </c>
      <c r="CD577" s="17">
        <f t="shared" si="4012"/>
        <v>0</v>
      </c>
      <c r="CE577" s="17">
        <f t="shared" si="4012"/>
        <v>0</v>
      </c>
      <c r="CF577" s="17">
        <f t="shared" si="4012"/>
        <v>0</v>
      </c>
      <c r="CG577" s="17">
        <f t="shared" si="4012"/>
        <v>0</v>
      </c>
      <c r="CH577" s="17">
        <f t="shared" si="4012"/>
        <v>0</v>
      </c>
      <c r="CI577" s="17">
        <f t="shared" si="4012"/>
        <v>0</v>
      </c>
      <c r="CJ577" s="17">
        <f t="shared" si="4012"/>
        <v>0</v>
      </c>
      <c r="CK577" s="17">
        <f t="shared" si="4012"/>
        <v>0</v>
      </c>
      <c r="CL577" s="17">
        <f t="shared" si="4012"/>
        <v>0</v>
      </c>
      <c r="CM577" s="17">
        <f t="shared" ref="CM577:CO577" si="4013">IF((CM555-$Y555)&gt;$D$37,0,$D577*(CM559))</f>
        <v>0</v>
      </c>
      <c r="CN577" s="17">
        <f t="shared" si="4013"/>
        <v>0</v>
      </c>
      <c r="CO577" s="17">
        <f t="shared" si="4013"/>
        <v>0</v>
      </c>
    </row>
    <row r="578" spans="1:93">
      <c r="B578" s="556"/>
      <c r="C578" s="556">
        <f t="shared" si="3981"/>
        <v>19</v>
      </c>
      <c r="D578" s="632">
        <f t="shared" si="3978"/>
        <v>-0.04</v>
      </c>
      <c r="E578" s="632"/>
      <c r="F578" s="632"/>
      <c r="G578" s="632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>
        <f>IF((AA555-$Z555)&gt;$D$37,0,$D578*(AA559))</f>
        <v>0</v>
      </c>
      <c r="AB578" s="17">
        <f t="shared" ref="AB578:CM578" si="4014">IF((AB555-$Z555)&gt;$D$37,0,$D578*(AB559))</f>
        <v>0</v>
      </c>
      <c r="AC578" s="17">
        <f t="shared" si="4014"/>
        <v>0</v>
      </c>
      <c r="AD578" s="17">
        <f t="shared" si="4014"/>
        <v>0</v>
      </c>
      <c r="AE578" s="17">
        <f t="shared" si="4014"/>
        <v>0</v>
      </c>
      <c r="AF578" s="17">
        <f t="shared" si="4014"/>
        <v>0</v>
      </c>
      <c r="AG578" s="17">
        <f t="shared" si="4014"/>
        <v>0</v>
      </c>
      <c r="AH578" s="17">
        <f t="shared" si="4014"/>
        <v>0</v>
      </c>
      <c r="AI578" s="17">
        <f t="shared" si="4014"/>
        <v>0</v>
      </c>
      <c r="AJ578" s="17">
        <f t="shared" si="4014"/>
        <v>0</v>
      </c>
      <c r="AK578" s="17">
        <f t="shared" si="4014"/>
        <v>0</v>
      </c>
      <c r="AL578" s="17">
        <f t="shared" si="4014"/>
        <v>0</v>
      </c>
      <c r="AM578" s="17">
        <f t="shared" si="4014"/>
        <v>0</v>
      </c>
      <c r="AN578" s="17">
        <f t="shared" si="4014"/>
        <v>0</v>
      </c>
      <c r="AO578" s="17">
        <f t="shared" si="4014"/>
        <v>0</v>
      </c>
      <c r="AP578" s="17">
        <f t="shared" si="4014"/>
        <v>0</v>
      </c>
      <c r="AQ578" s="17">
        <f t="shared" si="4014"/>
        <v>0</v>
      </c>
      <c r="AR578" s="17">
        <f t="shared" si="4014"/>
        <v>0</v>
      </c>
      <c r="AS578" s="17">
        <f t="shared" si="4014"/>
        <v>0</v>
      </c>
      <c r="AT578" s="17">
        <f t="shared" si="4014"/>
        <v>0</v>
      </c>
      <c r="AU578" s="17">
        <f t="shared" si="4014"/>
        <v>0</v>
      </c>
      <c r="AV578" s="17">
        <f t="shared" si="4014"/>
        <v>0</v>
      </c>
      <c r="AW578" s="17">
        <f t="shared" si="4014"/>
        <v>0</v>
      </c>
      <c r="AX578" s="17">
        <f t="shared" si="4014"/>
        <v>0</v>
      </c>
      <c r="AY578" s="17">
        <f t="shared" si="4014"/>
        <v>0</v>
      </c>
      <c r="AZ578" s="17">
        <f t="shared" si="4014"/>
        <v>0</v>
      </c>
      <c r="BA578" s="17">
        <f t="shared" si="4014"/>
        <v>0</v>
      </c>
      <c r="BB578" s="17">
        <f t="shared" si="4014"/>
        <v>0</v>
      </c>
      <c r="BC578" s="17">
        <f t="shared" si="4014"/>
        <v>0</v>
      </c>
      <c r="BD578" s="17">
        <f t="shared" si="4014"/>
        <v>0</v>
      </c>
      <c r="BE578" s="17">
        <f t="shared" si="4014"/>
        <v>0</v>
      </c>
      <c r="BF578" s="17">
        <f t="shared" si="4014"/>
        <v>0</v>
      </c>
      <c r="BG578" s="17">
        <f t="shared" si="4014"/>
        <v>0</v>
      </c>
      <c r="BH578" s="17">
        <f t="shared" si="4014"/>
        <v>0</v>
      </c>
      <c r="BI578" s="17">
        <f t="shared" si="4014"/>
        <v>0</v>
      </c>
      <c r="BJ578" s="17">
        <f t="shared" si="4014"/>
        <v>0</v>
      </c>
      <c r="BK578" s="17">
        <f t="shared" si="4014"/>
        <v>0</v>
      </c>
      <c r="BL578" s="17">
        <f t="shared" si="4014"/>
        <v>0</v>
      </c>
      <c r="BM578" s="17">
        <f t="shared" si="4014"/>
        <v>0</v>
      </c>
      <c r="BN578" s="17">
        <f t="shared" si="4014"/>
        <v>0</v>
      </c>
      <c r="BO578" s="17">
        <f t="shared" si="4014"/>
        <v>0</v>
      </c>
      <c r="BP578" s="17">
        <f t="shared" si="4014"/>
        <v>0</v>
      </c>
      <c r="BQ578" s="17">
        <f t="shared" si="4014"/>
        <v>0</v>
      </c>
      <c r="BR578" s="17">
        <f t="shared" si="4014"/>
        <v>0</v>
      </c>
      <c r="BS578" s="17">
        <f t="shared" si="4014"/>
        <v>0</v>
      </c>
      <c r="BT578" s="17">
        <f t="shared" si="4014"/>
        <v>0</v>
      </c>
      <c r="BU578" s="17">
        <f t="shared" si="4014"/>
        <v>0</v>
      </c>
      <c r="BV578" s="17">
        <f t="shared" si="4014"/>
        <v>0</v>
      </c>
      <c r="BW578" s="17">
        <f t="shared" si="4014"/>
        <v>0</v>
      </c>
      <c r="BX578" s="17">
        <f t="shared" si="4014"/>
        <v>0</v>
      </c>
      <c r="BY578" s="17">
        <f t="shared" si="4014"/>
        <v>0</v>
      </c>
      <c r="BZ578" s="17">
        <f t="shared" si="4014"/>
        <v>0</v>
      </c>
      <c r="CA578" s="17">
        <f t="shared" si="4014"/>
        <v>0</v>
      </c>
      <c r="CB578" s="17">
        <f t="shared" si="4014"/>
        <v>0</v>
      </c>
      <c r="CC578" s="17">
        <f t="shared" si="4014"/>
        <v>0</v>
      </c>
      <c r="CD578" s="17">
        <f t="shared" si="4014"/>
        <v>0</v>
      </c>
      <c r="CE578" s="17">
        <f t="shared" si="4014"/>
        <v>0</v>
      </c>
      <c r="CF578" s="17">
        <f t="shared" si="4014"/>
        <v>0</v>
      </c>
      <c r="CG578" s="17">
        <f t="shared" si="4014"/>
        <v>0</v>
      </c>
      <c r="CH578" s="17">
        <f t="shared" si="4014"/>
        <v>0</v>
      </c>
      <c r="CI578" s="17">
        <f t="shared" si="4014"/>
        <v>0</v>
      </c>
      <c r="CJ578" s="17">
        <f t="shared" si="4014"/>
        <v>0</v>
      </c>
      <c r="CK578" s="17">
        <f t="shared" si="4014"/>
        <v>0</v>
      </c>
      <c r="CL578" s="17">
        <f t="shared" si="4014"/>
        <v>0</v>
      </c>
      <c r="CM578" s="17">
        <f t="shared" si="4014"/>
        <v>0</v>
      </c>
      <c r="CN578" s="17">
        <f t="shared" ref="CN578:CO578" si="4015">IF((CN555-$Z555)&gt;$D$37,0,$D578*(CN559))</f>
        <v>0</v>
      </c>
      <c r="CO578" s="17">
        <f t="shared" si="4015"/>
        <v>0</v>
      </c>
    </row>
    <row r="579" spans="1:93">
      <c r="B579" s="556"/>
      <c r="C579" s="556">
        <f t="shared" si="3981"/>
        <v>20</v>
      </c>
      <c r="D579" s="632">
        <f t="shared" si="3978"/>
        <v>-0.04</v>
      </c>
      <c r="E579" s="632"/>
      <c r="F579" s="632"/>
      <c r="G579" s="632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>
        <f>IF((AB555-$AA555)&gt;$D556,0,$D579*(AB559))</f>
        <v>-1148.4000000000001</v>
      </c>
      <c r="AC579" s="17">
        <f t="shared" ref="AC579:CN579" si="4016">IF((AC555-$AA555)&gt;$D556,0,$D579*(AC559))</f>
        <v>-1168.48</v>
      </c>
      <c r="AD579" s="17">
        <f t="shared" si="4016"/>
        <v>-1188.92</v>
      </c>
      <c r="AE579" s="17">
        <f t="shared" si="4016"/>
        <v>-1209.76</v>
      </c>
      <c r="AF579" s="17">
        <f t="shared" si="4016"/>
        <v>-1230.92</v>
      </c>
      <c r="AG579" s="17">
        <f t="shared" si="4016"/>
        <v>-1252.44</v>
      </c>
      <c r="AH579" s="17">
        <f t="shared" si="4016"/>
        <v>-1274.3600000000001</v>
      </c>
      <c r="AI579" s="17">
        <f t="shared" si="4016"/>
        <v>-1296.68</v>
      </c>
      <c r="AJ579" s="17">
        <f t="shared" si="4016"/>
        <v>-1319.3600000000001</v>
      </c>
      <c r="AK579" s="17">
        <f t="shared" si="4016"/>
        <v>-1342.44</v>
      </c>
      <c r="AL579" s="17">
        <f t="shared" si="4016"/>
        <v>-1365.96</v>
      </c>
      <c r="AM579" s="17">
        <f t="shared" si="4016"/>
        <v>-1389.84</v>
      </c>
      <c r="AN579" s="17">
        <f t="shared" si="4016"/>
        <v>-1414.16</v>
      </c>
      <c r="AO579" s="17">
        <f t="shared" si="4016"/>
        <v>-1438.92</v>
      </c>
      <c r="AP579" s="17">
        <f t="shared" si="4016"/>
        <v>-1464.1200000000001</v>
      </c>
      <c r="AQ579" s="17">
        <f t="shared" si="4016"/>
        <v>-1489.72</v>
      </c>
      <c r="AR579" s="17">
        <f t="shared" si="4016"/>
        <v>-1515.8</v>
      </c>
      <c r="AS579" s="17">
        <f t="shared" si="4016"/>
        <v>-1542.32</v>
      </c>
      <c r="AT579" s="17">
        <f t="shared" si="4016"/>
        <v>-1569.32</v>
      </c>
      <c r="AU579" s="17">
        <f t="shared" si="4016"/>
        <v>-1596.76</v>
      </c>
      <c r="AV579" s="17">
        <f t="shared" si="4016"/>
        <v>-1624.72</v>
      </c>
      <c r="AW579" s="17">
        <f t="shared" si="4016"/>
        <v>-1653.16</v>
      </c>
      <c r="AX579" s="17">
        <f t="shared" si="4016"/>
        <v>-1682.08</v>
      </c>
      <c r="AY579" s="17">
        <f t="shared" si="4016"/>
        <v>-1711.52</v>
      </c>
      <c r="AZ579" s="17">
        <f t="shared" si="4016"/>
        <v>-1741.48</v>
      </c>
      <c r="BA579" s="17">
        <f t="shared" si="4016"/>
        <v>0</v>
      </c>
      <c r="BB579" s="17">
        <f t="shared" si="4016"/>
        <v>0</v>
      </c>
      <c r="BC579" s="17">
        <f t="shared" si="4016"/>
        <v>0</v>
      </c>
      <c r="BD579" s="17">
        <f t="shared" si="4016"/>
        <v>0</v>
      </c>
      <c r="BE579" s="17">
        <f t="shared" si="4016"/>
        <v>0</v>
      </c>
      <c r="BF579" s="17">
        <f t="shared" si="4016"/>
        <v>0</v>
      </c>
      <c r="BG579" s="17">
        <f t="shared" si="4016"/>
        <v>0</v>
      </c>
      <c r="BH579" s="17">
        <f t="shared" si="4016"/>
        <v>0</v>
      </c>
      <c r="BI579" s="17">
        <f t="shared" si="4016"/>
        <v>0</v>
      </c>
      <c r="BJ579" s="17">
        <f t="shared" si="4016"/>
        <v>0</v>
      </c>
      <c r="BK579" s="17">
        <f t="shared" si="4016"/>
        <v>0</v>
      </c>
      <c r="BL579" s="17">
        <f t="shared" si="4016"/>
        <v>0</v>
      </c>
      <c r="BM579" s="17">
        <f t="shared" si="4016"/>
        <v>0</v>
      </c>
      <c r="BN579" s="17">
        <f t="shared" si="4016"/>
        <v>0</v>
      </c>
      <c r="BO579" s="17">
        <f t="shared" si="4016"/>
        <v>0</v>
      </c>
      <c r="BP579" s="17">
        <f t="shared" si="4016"/>
        <v>0</v>
      </c>
      <c r="BQ579" s="17">
        <f t="shared" si="4016"/>
        <v>0</v>
      </c>
      <c r="BR579" s="17">
        <f t="shared" si="4016"/>
        <v>0</v>
      </c>
      <c r="BS579" s="17">
        <f t="shared" si="4016"/>
        <v>0</v>
      </c>
      <c r="BT579" s="17">
        <f t="shared" si="4016"/>
        <v>0</v>
      </c>
      <c r="BU579" s="17">
        <f t="shared" si="4016"/>
        <v>0</v>
      </c>
      <c r="BV579" s="17">
        <f t="shared" si="4016"/>
        <v>0</v>
      </c>
      <c r="BW579" s="17">
        <f t="shared" si="4016"/>
        <v>0</v>
      </c>
      <c r="BX579" s="17">
        <f t="shared" si="4016"/>
        <v>0</v>
      </c>
      <c r="BY579" s="17">
        <f t="shared" si="4016"/>
        <v>0</v>
      </c>
      <c r="BZ579" s="17">
        <f t="shared" si="4016"/>
        <v>0</v>
      </c>
      <c r="CA579" s="17">
        <f t="shared" si="4016"/>
        <v>0</v>
      </c>
      <c r="CB579" s="17">
        <f t="shared" si="4016"/>
        <v>0</v>
      </c>
      <c r="CC579" s="17">
        <f t="shared" si="4016"/>
        <v>0</v>
      </c>
      <c r="CD579" s="17">
        <f t="shared" si="4016"/>
        <v>0</v>
      </c>
      <c r="CE579" s="17">
        <f t="shared" si="4016"/>
        <v>0</v>
      </c>
      <c r="CF579" s="17">
        <f t="shared" si="4016"/>
        <v>0</v>
      </c>
      <c r="CG579" s="17">
        <f t="shared" si="4016"/>
        <v>0</v>
      </c>
      <c r="CH579" s="17">
        <f t="shared" si="4016"/>
        <v>0</v>
      </c>
      <c r="CI579" s="17">
        <f t="shared" si="4016"/>
        <v>0</v>
      </c>
      <c r="CJ579" s="17">
        <f t="shared" si="4016"/>
        <v>0</v>
      </c>
      <c r="CK579" s="17">
        <f t="shared" si="4016"/>
        <v>0</v>
      </c>
      <c r="CL579" s="17">
        <f t="shared" si="4016"/>
        <v>0</v>
      </c>
      <c r="CM579" s="17">
        <f t="shared" si="4016"/>
        <v>0</v>
      </c>
      <c r="CN579" s="17">
        <f t="shared" si="4016"/>
        <v>0</v>
      </c>
      <c r="CO579" s="17">
        <f t="shared" ref="CO579" si="4017">IF((CO555-$AA555)&gt;$D556,0,$D579*(CO559))</f>
        <v>0</v>
      </c>
    </row>
    <row r="580" spans="1:93">
      <c r="B580" s="556"/>
      <c r="C580" s="556">
        <f t="shared" si="3981"/>
        <v>21</v>
      </c>
      <c r="D580" s="632">
        <f t="shared" si="3978"/>
        <v>-0.04</v>
      </c>
      <c r="E580" s="632"/>
      <c r="F580" s="632"/>
      <c r="G580" s="632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>
        <f>IF((AC555-$AB555)&gt;$D556,0,$D580*(AC559))</f>
        <v>-1168.48</v>
      </c>
      <c r="AD580" s="17">
        <f t="shared" ref="AD580:CO580" si="4018">IF((AD555-$AB555)&gt;$D556,0,$D580*(AD559))</f>
        <v>-1188.92</v>
      </c>
      <c r="AE580" s="17">
        <f t="shared" si="4018"/>
        <v>-1209.76</v>
      </c>
      <c r="AF580" s="17">
        <f t="shared" si="4018"/>
        <v>-1230.92</v>
      </c>
      <c r="AG580" s="17">
        <f t="shared" si="4018"/>
        <v>-1252.44</v>
      </c>
      <c r="AH580" s="17">
        <f t="shared" si="4018"/>
        <v>-1274.3600000000001</v>
      </c>
      <c r="AI580" s="17">
        <f t="shared" si="4018"/>
        <v>-1296.68</v>
      </c>
      <c r="AJ580" s="17">
        <f t="shared" si="4018"/>
        <v>-1319.3600000000001</v>
      </c>
      <c r="AK580" s="17">
        <f t="shared" si="4018"/>
        <v>-1342.44</v>
      </c>
      <c r="AL580" s="17">
        <f t="shared" si="4018"/>
        <v>-1365.96</v>
      </c>
      <c r="AM580" s="17">
        <f t="shared" si="4018"/>
        <v>-1389.84</v>
      </c>
      <c r="AN580" s="17">
        <f t="shared" si="4018"/>
        <v>-1414.16</v>
      </c>
      <c r="AO580" s="17">
        <f t="shared" si="4018"/>
        <v>-1438.92</v>
      </c>
      <c r="AP580" s="17">
        <f t="shared" si="4018"/>
        <v>-1464.1200000000001</v>
      </c>
      <c r="AQ580" s="17">
        <f t="shared" si="4018"/>
        <v>-1489.72</v>
      </c>
      <c r="AR580" s="17">
        <f t="shared" si="4018"/>
        <v>-1515.8</v>
      </c>
      <c r="AS580" s="17">
        <f t="shared" si="4018"/>
        <v>-1542.32</v>
      </c>
      <c r="AT580" s="17">
        <f t="shared" si="4018"/>
        <v>-1569.32</v>
      </c>
      <c r="AU580" s="17">
        <f t="shared" si="4018"/>
        <v>-1596.76</v>
      </c>
      <c r="AV580" s="17">
        <f t="shared" si="4018"/>
        <v>-1624.72</v>
      </c>
      <c r="AW580" s="17">
        <f t="shared" si="4018"/>
        <v>-1653.16</v>
      </c>
      <c r="AX580" s="17">
        <f t="shared" si="4018"/>
        <v>-1682.08</v>
      </c>
      <c r="AY580" s="17">
        <f t="shared" si="4018"/>
        <v>-1711.52</v>
      </c>
      <c r="AZ580" s="17">
        <f t="shared" si="4018"/>
        <v>-1741.48</v>
      </c>
      <c r="BA580" s="17">
        <f t="shared" si="4018"/>
        <v>-1771.96</v>
      </c>
      <c r="BB580" s="17">
        <f t="shared" si="4018"/>
        <v>0</v>
      </c>
      <c r="BC580" s="17">
        <f t="shared" si="4018"/>
        <v>0</v>
      </c>
      <c r="BD580" s="17">
        <f t="shared" si="4018"/>
        <v>0</v>
      </c>
      <c r="BE580" s="17">
        <f t="shared" si="4018"/>
        <v>0</v>
      </c>
      <c r="BF580" s="17">
        <f t="shared" si="4018"/>
        <v>0</v>
      </c>
      <c r="BG580" s="17">
        <f t="shared" si="4018"/>
        <v>0</v>
      </c>
      <c r="BH580" s="17">
        <f t="shared" si="4018"/>
        <v>0</v>
      </c>
      <c r="BI580" s="17">
        <f t="shared" si="4018"/>
        <v>0</v>
      </c>
      <c r="BJ580" s="17">
        <f t="shared" si="4018"/>
        <v>0</v>
      </c>
      <c r="BK580" s="17">
        <f t="shared" si="4018"/>
        <v>0</v>
      </c>
      <c r="BL580" s="17">
        <f t="shared" si="4018"/>
        <v>0</v>
      </c>
      <c r="BM580" s="17">
        <f t="shared" si="4018"/>
        <v>0</v>
      </c>
      <c r="BN580" s="17">
        <f t="shared" si="4018"/>
        <v>0</v>
      </c>
      <c r="BO580" s="17">
        <f t="shared" si="4018"/>
        <v>0</v>
      </c>
      <c r="BP580" s="17">
        <f t="shared" si="4018"/>
        <v>0</v>
      </c>
      <c r="BQ580" s="17">
        <f t="shared" si="4018"/>
        <v>0</v>
      </c>
      <c r="BR580" s="17">
        <f t="shared" si="4018"/>
        <v>0</v>
      </c>
      <c r="BS580" s="17">
        <f t="shared" si="4018"/>
        <v>0</v>
      </c>
      <c r="BT580" s="17">
        <f t="shared" si="4018"/>
        <v>0</v>
      </c>
      <c r="BU580" s="17">
        <f t="shared" si="4018"/>
        <v>0</v>
      </c>
      <c r="BV580" s="17">
        <f t="shared" si="4018"/>
        <v>0</v>
      </c>
      <c r="BW580" s="17">
        <f t="shared" si="4018"/>
        <v>0</v>
      </c>
      <c r="BX580" s="17">
        <f t="shared" si="4018"/>
        <v>0</v>
      </c>
      <c r="BY580" s="17">
        <f t="shared" si="4018"/>
        <v>0</v>
      </c>
      <c r="BZ580" s="17">
        <f t="shared" si="4018"/>
        <v>0</v>
      </c>
      <c r="CA580" s="17">
        <f t="shared" si="4018"/>
        <v>0</v>
      </c>
      <c r="CB580" s="17">
        <f t="shared" si="4018"/>
        <v>0</v>
      </c>
      <c r="CC580" s="17">
        <f t="shared" si="4018"/>
        <v>0</v>
      </c>
      <c r="CD580" s="17">
        <f t="shared" si="4018"/>
        <v>0</v>
      </c>
      <c r="CE580" s="17">
        <f t="shared" si="4018"/>
        <v>0</v>
      </c>
      <c r="CF580" s="17">
        <f t="shared" si="4018"/>
        <v>0</v>
      </c>
      <c r="CG580" s="17">
        <f t="shared" si="4018"/>
        <v>0</v>
      </c>
      <c r="CH580" s="17">
        <f t="shared" si="4018"/>
        <v>0</v>
      </c>
      <c r="CI580" s="17">
        <f t="shared" si="4018"/>
        <v>0</v>
      </c>
      <c r="CJ580" s="17">
        <f t="shared" si="4018"/>
        <v>0</v>
      </c>
      <c r="CK580" s="17">
        <f t="shared" si="4018"/>
        <v>0</v>
      </c>
      <c r="CL580" s="17">
        <f t="shared" si="4018"/>
        <v>0</v>
      </c>
      <c r="CM580" s="17">
        <f t="shared" si="4018"/>
        <v>0</v>
      </c>
      <c r="CN580" s="17">
        <f t="shared" si="4018"/>
        <v>0</v>
      </c>
      <c r="CO580" s="17">
        <f t="shared" si="4018"/>
        <v>0</v>
      </c>
    </row>
    <row r="581" spans="1:93">
      <c r="B581" s="556"/>
      <c r="C581" s="556">
        <f t="shared" si="3981"/>
        <v>22</v>
      </c>
      <c r="D581" s="632">
        <f t="shared" si="3978"/>
        <v>-0.04</v>
      </c>
      <c r="E581" s="632"/>
      <c r="F581" s="632"/>
      <c r="G581" s="632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>
        <f>IF((AD555-$AC555)&gt;$D556,0,$D581*(AD559))</f>
        <v>-1188.92</v>
      </c>
      <c r="AE581" s="17">
        <f t="shared" ref="AE581:CO581" si="4019">IF((AE555-$AC555)&gt;$D556,0,$D581*(AE559))</f>
        <v>-1209.76</v>
      </c>
      <c r="AF581" s="17">
        <f t="shared" si="4019"/>
        <v>-1230.92</v>
      </c>
      <c r="AG581" s="17">
        <f t="shared" si="4019"/>
        <v>-1252.44</v>
      </c>
      <c r="AH581" s="17">
        <f t="shared" si="4019"/>
        <v>-1274.3600000000001</v>
      </c>
      <c r="AI581" s="17">
        <f t="shared" si="4019"/>
        <v>-1296.68</v>
      </c>
      <c r="AJ581" s="17">
        <f t="shared" si="4019"/>
        <v>-1319.3600000000001</v>
      </c>
      <c r="AK581" s="17">
        <f t="shared" si="4019"/>
        <v>-1342.44</v>
      </c>
      <c r="AL581" s="17">
        <f t="shared" si="4019"/>
        <v>-1365.96</v>
      </c>
      <c r="AM581" s="17">
        <f t="shared" si="4019"/>
        <v>-1389.84</v>
      </c>
      <c r="AN581" s="17">
        <f t="shared" si="4019"/>
        <v>-1414.16</v>
      </c>
      <c r="AO581" s="17">
        <f t="shared" si="4019"/>
        <v>-1438.92</v>
      </c>
      <c r="AP581" s="17">
        <f t="shared" si="4019"/>
        <v>-1464.1200000000001</v>
      </c>
      <c r="AQ581" s="17">
        <f t="shared" si="4019"/>
        <v>-1489.72</v>
      </c>
      <c r="AR581" s="17">
        <f t="shared" si="4019"/>
        <v>-1515.8</v>
      </c>
      <c r="AS581" s="17">
        <f t="shared" si="4019"/>
        <v>-1542.32</v>
      </c>
      <c r="AT581" s="17">
        <f t="shared" si="4019"/>
        <v>-1569.32</v>
      </c>
      <c r="AU581" s="17">
        <f t="shared" si="4019"/>
        <v>-1596.76</v>
      </c>
      <c r="AV581" s="17">
        <f t="shared" si="4019"/>
        <v>-1624.72</v>
      </c>
      <c r="AW581" s="17">
        <f t="shared" si="4019"/>
        <v>-1653.16</v>
      </c>
      <c r="AX581" s="17">
        <f t="shared" si="4019"/>
        <v>-1682.08</v>
      </c>
      <c r="AY581" s="17">
        <f t="shared" si="4019"/>
        <v>-1711.52</v>
      </c>
      <c r="AZ581" s="17">
        <f t="shared" si="4019"/>
        <v>-1741.48</v>
      </c>
      <c r="BA581" s="17">
        <f t="shared" si="4019"/>
        <v>-1771.96</v>
      </c>
      <c r="BB581" s="17">
        <f t="shared" si="4019"/>
        <v>-1802.96</v>
      </c>
      <c r="BC581" s="17">
        <f t="shared" si="4019"/>
        <v>0</v>
      </c>
      <c r="BD581" s="17">
        <f t="shared" si="4019"/>
        <v>0</v>
      </c>
      <c r="BE581" s="17">
        <f t="shared" si="4019"/>
        <v>0</v>
      </c>
      <c r="BF581" s="17">
        <f t="shared" si="4019"/>
        <v>0</v>
      </c>
      <c r="BG581" s="17">
        <f t="shared" si="4019"/>
        <v>0</v>
      </c>
      <c r="BH581" s="17">
        <f t="shared" si="4019"/>
        <v>0</v>
      </c>
      <c r="BI581" s="17">
        <f t="shared" si="4019"/>
        <v>0</v>
      </c>
      <c r="BJ581" s="17">
        <f t="shared" si="4019"/>
        <v>0</v>
      </c>
      <c r="BK581" s="17">
        <f t="shared" si="4019"/>
        <v>0</v>
      </c>
      <c r="BL581" s="17">
        <f t="shared" si="4019"/>
        <v>0</v>
      </c>
      <c r="BM581" s="17">
        <f t="shared" si="4019"/>
        <v>0</v>
      </c>
      <c r="BN581" s="17">
        <f t="shared" si="4019"/>
        <v>0</v>
      </c>
      <c r="BO581" s="17">
        <f t="shared" si="4019"/>
        <v>0</v>
      </c>
      <c r="BP581" s="17">
        <f t="shared" si="4019"/>
        <v>0</v>
      </c>
      <c r="BQ581" s="17">
        <f t="shared" si="4019"/>
        <v>0</v>
      </c>
      <c r="BR581" s="17">
        <f t="shared" si="4019"/>
        <v>0</v>
      </c>
      <c r="BS581" s="17">
        <f t="shared" si="4019"/>
        <v>0</v>
      </c>
      <c r="BT581" s="17">
        <f t="shared" si="4019"/>
        <v>0</v>
      </c>
      <c r="BU581" s="17">
        <f t="shared" si="4019"/>
        <v>0</v>
      </c>
      <c r="BV581" s="17">
        <f t="shared" si="4019"/>
        <v>0</v>
      </c>
      <c r="BW581" s="17">
        <f t="shared" si="4019"/>
        <v>0</v>
      </c>
      <c r="BX581" s="17">
        <f t="shared" si="4019"/>
        <v>0</v>
      </c>
      <c r="BY581" s="17">
        <f t="shared" si="4019"/>
        <v>0</v>
      </c>
      <c r="BZ581" s="17">
        <f t="shared" si="4019"/>
        <v>0</v>
      </c>
      <c r="CA581" s="17">
        <f t="shared" si="4019"/>
        <v>0</v>
      </c>
      <c r="CB581" s="17">
        <f t="shared" si="4019"/>
        <v>0</v>
      </c>
      <c r="CC581" s="17">
        <f t="shared" si="4019"/>
        <v>0</v>
      </c>
      <c r="CD581" s="17">
        <f t="shared" si="4019"/>
        <v>0</v>
      </c>
      <c r="CE581" s="17">
        <f t="shared" si="4019"/>
        <v>0</v>
      </c>
      <c r="CF581" s="17">
        <f t="shared" si="4019"/>
        <v>0</v>
      </c>
      <c r="CG581" s="17">
        <f t="shared" si="4019"/>
        <v>0</v>
      </c>
      <c r="CH581" s="17">
        <f t="shared" si="4019"/>
        <v>0</v>
      </c>
      <c r="CI581" s="17">
        <f t="shared" si="4019"/>
        <v>0</v>
      </c>
      <c r="CJ581" s="17">
        <f t="shared" si="4019"/>
        <v>0</v>
      </c>
      <c r="CK581" s="17">
        <f t="shared" si="4019"/>
        <v>0</v>
      </c>
      <c r="CL581" s="17">
        <f t="shared" si="4019"/>
        <v>0</v>
      </c>
      <c r="CM581" s="17">
        <f t="shared" si="4019"/>
        <v>0</v>
      </c>
      <c r="CN581" s="17">
        <f t="shared" si="4019"/>
        <v>0</v>
      </c>
      <c r="CO581" s="17">
        <f t="shared" si="4019"/>
        <v>0</v>
      </c>
    </row>
    <row r="582" spans="1:93">
      <c r="B582" s="556"/>
      <c r="C582" s="556">
        <f t="shared" si="3981"/>
        <v>23</v>
      </c>
      <c r="D582" s="632">
        <f t="shared" si="3978"/>
        <v>-0.04</v>
      </c>
      <c r="E582" s="632"/>
      <c r="F582" s="632"/>
      <c r="G582" s="632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>
        <f>IF((AE555-$AD555)&gt;$D556,0,$D582*(AE559))</f>
        <v>-1209.76</v>
      </c>
      <c r="AF582" s="17">
        <f t="shared" ref="AF582:CO582" si="4020">IF((AF555-$AD555)&gt;$D556,0,$D582*(AF559))</f>
        <v>-1230.92</v>
      </c>
      <c r="AG582" s="17">
        <f t="shared" si="4020"/>
        <v>-1252.44</v>
      </c>
      <c r="AH582" s="17">
        <f t="shared" si="4020"/>
        <v>-1274.3600000000001</v>
      </c>
      <c r="AI582" s="17">
        <f t="shared" si="4020"/>
        <v>-1296.68</v>
      </c>
      <c r="AJ582" s="17">
        <f t="shared" si="4020"/>
        <v>-1319.3600000000001</v>
      </c>
      <c r="AK582" s="17">
        <f t="shared" si="4020"/>
        <v>-1342.44</v>
      </c>
      <c r="AL582" s="17">
        <f t="shared" si="4020"/>
        <v>-1365.96</v>
      </c>
      <c r="AM582" s="17">
        <f t="shared" si="4020"/>
        <v>-1389.84</v>
      </c>
      <c r="AN582" s="17">
        <f t="shared" si="4020"/>
        <v>-1414.16</v>
      </c>
      <c r="AO582" s="17">
        <f t="shared" si="4020"/>
        <v>-1438.92</v>
      </c>
      <c r="AP582" s="17">
        <f t="shared" si="4020"/>
        <v>-1464.1200000000001</v>
      </c>
      <c r="AQ582" s="17">
        <f t="shared" si="4020"/>
        <v>-1489.72</v>
      </c>
      <c r="AR582" s="17">
        <f t="shared" si="4020"/>
        <v>-1515.8</v>
      </c>
      <c r="AS582" s="17">
        <f t="shared" si="4020"/>
        <v>-1542.32</v>
      </c>
      <c r="AT582" s="17">
        <f t="shared" si="4020"/>
        <v>-1569.32</v>
      </c>
      <c r="AU582" s="17">
        <f t="shared" si="4020"/>
        <v>-1596.76</v>
      </c>
      <c r="AV582" s="17">
        <f t="shared" si="4020"/>
        <v>-1624.72</v>
      </c>
      <c r="AW582" s="17">
        <f t="shared" si="4020"/>
        <v>-1653.16</v>
      </c>
      <c r="AX582" s="17">
        <f t="shared" si="4020"/>
        <v>-1682.08</v>
      </c>
      <c r="AY582" s="17">
        <f t="shared" si="4020"/>
        <v>-1711.52</v>
      </c>
      <c r="AZ582" s="17">
        <f t="shared" si="4020"/>
        <v>-1741.48</v>
      </c>
      <c r="BA582" s="17">
        <f t="shared" si="4020"/>
        <v>-1771.96</v>
      </c>
      <c r="BB582" s="17">
        <f t="shared" si="4020"/>
        <v>-1802.96</v>
      </c>
      <c r="BC582" s="17">
        <f t="shared" si="4020"/>
        <v>-1834.52</v>
      </c>
      <c r="BD582" s="17">
        <f t="shared" si="4020"/>
        <v>0</v>
      </c>
      <c r="BE582" s="17">
        <f t="shared" si="4020"/>
        <v>0</v>
      </c>
      <c r="BF582" s="17">
        <f t="shared" si="4020"/>
        <v>0</v>
      </c>
      <c r="BG582" s="17">
        <f t="shared" si="4020"/>
        <v>0</v>
      </c>
      <c r="BH582" s="17">
        <f t="shared" si="4020"/>
        <v>0</v>
      </c>
      <c r="BI582" s="17">
        <f t="shared" si="4020"/>
        <v>0</v>
      </c>
      <c r="BJ582" s="17">
        <f t="shared" si="4020"/>
        <v>0</v>
      </c>
      <c r="BK582" s="17">
        <f t="shared" si="4020"/>
        <v>0</v>
      </c>
      <c r="BL582" s="17">
        <f t="shared" si="4020"/>
        <v>0</v>
      </c>
      <c r="BM582" s="17">
        <f t="shared" si="4020"/>
        <v>0</v>
      </c>
      <c r="BN582" s="17">
        <f t="shared" si="4020"/>
        <v>0</v>
      </c>
      <c r="BO582" s="17">
        <f t="shared" si="4020"/>
        <v>0</v>
      </c>
      <c r="BP582" s="17">
        <f t="shared" si="4020"/>
        <v>0</v>
      </c>
      <c r="BQ582" s="17">
        <f t="shared" si="4020"/>
        <v>0</v>
      </c>
      <c r="BR582" s="17">
        <f t="shared" si="4020"/>
        <v>0</v>
      </c>
      <c r="BS582" s="17">
        <f t="shared" si="4020"/>
        <v>0</v>
      </c>
      <c r="BT582" s="17">
        <f t="shared" si="4020"/>
        <v>0</v>
      </c>
      <c r="BU582" s="17">
        <f t="shared" si="4020"/>
        <v>0</v>
      </c>
      <c r="BV582" s="17">
        <f t="shared" si="4020"/>
        <v>0</v>
      </c>
      <c r="BW582" s="17">
        <f t="shared" si="4020"/>
        <v>0</v>
      </c>
      <c r="BX582" s="17">
        <f t="shared" si="4020"/>
        <v>0</v>
      </c>
      <c r="BY582" s="17">
        <f t="shared" si="4020"/>
        <v>0</v>
      </c>
      <c r="BZ582" s="17">
        <f t="shared" si="4020"/>
        <v>0</v>
      </c>
      <c r="CA582" s="17">
        <f t="shared" si="4020"/>
        <v>0</v>
      </c>
      <c r="CB582" s="17">
        <f t="shared" si="4020"/>
        <v>0</v>
      </c>
      <c r="CC582" s="17">
        <f t="shared" si="4020"/>
        <v>0</v>
      </c>
      <c r="CD582" s="17">
        <f t="shared" si="4020"/>
        <v>0</v>
      </c>
      <c r="CE582" s="17">
        <f t="shared" si="4020"/>
        <v>0</v>
      </c>
      <c r="CF582" s="17">
        <f t="shared" si="4020"/>
        <v>0</v>
      </c>
      <c r="CG582" s="17">
        <f t="shared" si="4020"/>
        <v>0</v>
      </c>
      <c r="CH582" s="17">
        <f t="shared" si="4020"/>
        <v>0</v>
      </c>
      <c r="CI582" s="17">
        <f t="shared" si="4020"/>
        <v>0</v>
      </c>
      <c r="CJ582" s="17">
        <f t="shared" si="4020"/>
        <v>0</v>
      </c>
      <c r="CK582" s="17">
        <f t="shared" si="4020"/>
        <v>0</v>
      </c>
      <c r="CL582" s="17">
        <f t="shared" si="4020"/>
        <v>0</v>
      </c>
      <c r="CM582" s="17">
        <f t="shared" si="4020"/>
        <v>0</v>
      </c>
      <c r="CN582" s="17">
        <f t="shared" si="4020"/>
        <v>0</v>
      </c>
      <c r="CO582" s="17">
        <f t="shared" si="4020"/>
        <v>0</v>
      </c>
    </row>
    <row r="583" spans="1:93">
      <c r="B583" s="556"/>
      <c r="C583" s="556">
        <f t="shared" si="3981"/>
        <v>24</v>
      </c>
      <c r="D583" s="632">
        <f t="shared" si="3978"/>
        <v>-0.04</v>
      </c>
      <c r="E583" s="632"/>
      <c r="F583" s="632"/>
      <c r="G583" s="632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>
        <f>IF((AF555-$AE555)&gt;$D556,0,$D583*(AF559))</f>
        <v>-1230.92</v>
      </c>
      <c r="AG583" s="17">
        <f t="shared" ref="AG583:CO583" si="4021">IF((AG555-$AE555)&gt;$D556,0,$D583*(AG559))</f>
        <v>-1252.44</v>
      </c>
      <c r="AH583" s="17">
        <f t="shared" si="4021"/>
        <v>-1274.3600000000001</v>
      </c>
      <c r="AI583" s="17">
        <f t="shared" si="4021"/>
        <v>-1296.68</v>
      </c>
      <c r="AJ583" s="17">
        <f t="shared" si="4021"/>
        <v>-1319.3600000000001</v>
      </c>
      <c r="AK583" s="17">
        <f t="shared" si="4021"/>
        <v>-1342.44</v>
      </c>
      <c r="AL583" s="17">
        <f t="shared" si="4021"/>
        <v>-1365.96</v>
      </c>
      <c r="AM583" s="17">
        <f t="shared" si="4021"/>
        <v>-1389.84</v>
      </c>
      <c r="AN583" s="17">
        <f t="shared" si="4021"/>
        <v>-1414.16</v>
      </c>
      <c r="AO583" s="17">
        <f t="shared" si="4021"/>
        <v>-1438.92</v>
      </c>
      <c r="AP583" s="17">
        <f t="shared" si="4021"/>
        <v>-1464.1200000000001</v>
      </c>
      <c r="AQ583" s="17">
        <f t="shared" si="4021"/>
        <v>-1489.72</v>
      </c>
      <c r="AR583" s="17">
        <f t="shared" si="4021"/>
        <v>-1515.8</v>
      </c>
      <c r="AS583" s="17">
        <f t="shared" si="4021"/>
        <v>-1542.32</v>
      </c>
      <c r="AT583" s="17">
        <f t="shared" si="4021"/>
        <v>-1569.32</v>
      </c>
      <c r="AU583" s="17">
        <f t="shared" si="4021"/>
        <v>-1596.76</v>
      </c>
      <c r="AV583" s="17">
        <f t="shared" si="4021"/>
        <v>-1624.72</v>
      </c>
      <c r="AW583" s="17">
        <f t="shared" si="4021"/>
        <v>-1653.16</v>
      </c>
      <c r="AX583" s="17">
        <f t="shared" si="4021"/>
        <v>-1682.08</v>
      </c>
      <c r="AY583" s="17">
        <f t="shared" si="4021"/>
        <v>-1711.52</v>
      </c>
      <c r="AZ583" s="17">
        <f t="shared" si="4021"/>
        <v>-1741.48</v>
      </c>
      <c r="BA583" s="17">
        <f t="shared" si="4021"/>
        <v>-1771.96</v>
      </c>
      <c r="BB583" s="17">
        <f t="shared" si="4021"/>
        <v>-1802.96</v>
      </c>
      <c r="BC583" s="17">
        <f t="shared" si="4021"/>
        <v>-1834.52</v>
      </c>
      <c r="BD583" s="17">
        <f t="shared" si="4021"/>
        <v>-1866.6000000000001</v>
      </c>
      <c r="BE583" s="17">
        <f t="shared" si="4021"/>
        <v>0</v>
      </c>
      <c r="BF583" s="17">
        <f t="shared" si="4021"/>
        <v>0</v>
      </c>
      <c r="BG583" s="17">
        <f t="shared" si="4021"/>
        <v>0</v>
      </c>
      <c r="BH583" s="17">
        <f t="shared" si="4021"/>
        <v>0</v>
      </c>
      <c r="BI583" s="17">
        <f t="shared" si="4021"/>
        <v>0</v>
      </c>
      <c r="BJ583" s="17">
        <f t="shared" si="4021"/>
        <v>0</v>
      </c>
      <c r="BK583" s="17">
        <f t="shared" si="4021"/>
        <v>0</v>
      </c>
      <c r="BL583" s="17">
        <f t="shared" si="4021"/>
        <v>0</v>
      </c>
      <c r="BM583" s="17">
        <f t="shared" si="4021"/>
        <v>0</v>
      </c>
      <c r="BN583" s="17">
        <f t="shared" si="4021"/>
        <v>0</v>
      </c>
      <c r="BO583" s="17">
        <f t="shared" si="4021"/>
        <v>0</v>
      </c>
      <c r="BP583" s="17">
        <f t="shared" si="4021"/>
        <v>0</v>
      </c>
      <c r="BQ583" s="17">
        <f t="shared" si="4021"/>
        <v>0</v>
      </c>
      <c r="BR583" s="17">
        <f t="shared" si="4021"/>
        <v>0</v>
      </c>
      <c r="BS583" s="17">
        <f t="shared" si="4021"/>
        <v>0</v>
      </c>
      <c r="BT583" s="17">
        <f t="shared" si="4021"/>
        <v>0</v>
      </c>
      <c r="BU583" s="17">
        <f t="shared" si="4021"/>
        <v>0</v>
      </c>
      <c r="BV583" s="17">
        <f t="shared" si="4021"/>
        <v>0</v>
      </c>
      <c r="BW583" s="17">
        <f t="shared" si="4021"/>
        <v>0</v>
      </c>
      <c r="BX583" s="17">
        <f t="shared" si="4021"/>
        <v>0</v>
      </c>
      <c r="BY583" s="17">
        <f t="shared" si="4021"/>
        <v>0</v>
      </c>
      <c r="BZ583" s="17">
        <f t="shared" si="4021"/>
        <v>0</v>
      </c>
      <c r="CA583" s="17">
        <f t="shared" si="4021"/>
        <v>0</v>
      </c>
      <c r="CB583" s="17">
        <f t="shared" si="4021"/>
        <v>0</v>
      </c>
      <c r="CC583" s="17">
        <f t="shared" si="4021"/>
        <v>0</v>
      </c>
      <c r="CD583" s="17">
        <f t="shared" si="4021"/>
        <v>0</v>
      </c>
      <c r="CE583" s="17">
        <f t="shared" si="4021"/>
        <v>0</v>
      </c>
      <c r="CF583" s="17">
        <f t="shared" si="4021"/>
        <v>0</v>
      </c>
      <c r="CG583" s="17">
        <f t="shared" si="4021"/>
        <v>0</v>
      </c>
      <c r="CH583" s="17">
        <f t="shared" si="4021"/>
        <v>0</v>
      </c>
      <c r="CI583" s="17">
        <f t="shared" si="4021"/>
        <v>0</v>
      </c>
      <c r="CJ583" s="17">
        <f t="shared" si="4021"/>
        <v>0</v>
      </c>
      <c r="CK583" s="17">
        <f t="shared" si="4021"/>
        <v>0</v>
      </c>
      <c r="CL583" s="17">
        <f t="shared" si="4021"/>
        <v>0</v>
      </c>
      <c r="CM583" s="17">
        <f t="shared" si="4021"/>
        <v>0</v>
      </c>
      <c r="CN583" s="17">
        <f t="shared" si="4021"/>
        <v>0</v>
      </c>
      <c r="CO583" s="17">
        <f t="shared" si="4021"/>
        <v>0</v>
      </c>
    </row>
    <row r="584" spans="1:93">
      <c r="B584" s="556"/>
      <c r="C584" s="556">
        <f t="shared" si="3981"/>
        <v>25</v>
      </c>
      <c r="D584" s="632">
        <f t="shared" si="3978"/>
        <v>-0.04</v>
      </c>
      <c r="E584" s="632"/>
      <c r="F584" s="632"/>
      <c r="G584" s="632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>
        <f>IF((AG555-$AF555)&gt;$D556,0,$D584*(AG559))</f>
        <v>-1252.44</v>
      </c>
      <c r="AH584" s="17">
        <f t="shared" ref="AH584:CO584" si="4022">IF((AH555-$AF555)&gt;$D556,0,$D584*(AH559))</f>
        <v>-1274.3600000000001</v>
      </c>
      <c r="AI584" s="17">
        <f t="shared" si="4022"/>
        <v>-1296.68</v>
      </c>
      <c r="AJ584" s="17">
        <f t="shared" si="4022"/>
        <v>-1319.3600000000001</v>
      </c>
      <c r="AK584" s="17">
        <f t="shared" si="4022"/>
        <v>-1342.44</v>
      </c>
      <c r="AL584" s="17">
        <f t="shared" si="4022"/>
        <v>-1365.96</v>
      </c>
      <c r="AM584" s="17">
        <f t="shared" si="4022"/>
        <v>-1389.84</v>
      </c>
      <c r="AN584" s="17">
        <f t="shared" si="4022"/>
        <v>-1414.16</v>
      </c>
      <c r="AO584" s="17">
        <f t="shared" si="4022"/>
        <v>-1438.92</v>
      </c>
      <c r="AP584" s="17">
        <f t="shared" si="4022"/>
        <v>-1464.1200000000001</v>
      </c>
      <c r="AQ584" s="17">
        <f t="shared" si="4022"/>
        <v>-1489.72</v>
      </c>
      <c r="AR584" s="17">
        <f t="shared" si="4022"/>
        <v>-1515.8</v>
      </c>
      <c r="AS584" s="17">
        <f t="shared" si="4022"/>
        <v>-1542.32</v>
      </c>
      <c r="AT584" s="17">
        <f t="shared" si="4022"/>
        <v>-1569.32</v>
      </c>
      <c r="AU584" s="17">
        <f t="shared" si="4022"/>
        <v>-1596.76</v>
      </c>
      <c r="AV584" s="17">
        <f t="shared" si="4022"/>
        <v>-1624.72</v>
      </c>
      <c r="AW584" s="17">
        <f t="shared" si="4022"/>
        <v>-1653.16</v>
      </c>
      <c r="AX584" s="17">
        <f t="shared" si="4022"/>
        <v>-1682.08</v>
      </c>
      <c r="AY584" s="17">
        <f t="shared" si="4022"/>
        <v>-1711.52</v>
      </c>
      <c r="AZ584" s="17">
        <f t="shared" si="4022"/>
        <v>-1741.48</v>
      </c>
      <c r="BA584" s="17">
        <f t="shared" si="4022"/>
        <v>-1771.96</v>
      </c>
      <c r="BB584" s="17">
        <f t="shared" si="4022"/>
        <v>-1802.96</v>
      </c>
      <c r="BC584" s="17">
        <f t="shared" si="4022"/>
        <v>-1834.52</v>
      </c>
      <c r="BD584" s="17">
        <f t="shared" si="4022"/>
        <v>-1866.6000000000001</v>
      </c>
      <c r="BE584" s="17">
        <f t="shared" si="4022"/>
        <v>-1899.28</v>
      </c>
      <c r="BF584" s="17">
        <f t="shared" si="4022"/>
        <v>0</v>
      </c>
      <c r="BG584" s="17">
        <f t="shared" si="4022"/>
        <v>0</v>
      </c>
      <c r="BH584" s="17">
        <f t="shared" si="4022"/>
        <v>0</v>
      </c>
      <c r="BI584" s="17">
        <f t="shared" si="4022"/>
        <v>0</v>
      </c>
      <c r="BJ584" s="17">
        <f t="shared" si="4022"/>
        <v>0</v>
      </c>
      <c r="BK584" s="17">
        <f t="shared" si="4022"/>
        <v>0</v>
      </c>
      <c r="BL584" s="17">
        <f t="shared" si="4022"/>
        <v>0</v>
      </c>
      <c r="BM584" s="17">
        <f t="shared" si="4022"/>
        <v>0</v>
      </c>
      <c r="BN584" s="17">
        <f t="shared" si="4022"/>
        <v>0</v>
      </c>
      <c r="BO584" s="17">
        <f t="shared" si="4022"/>
        <v>0</v>
      </c>
      <c r="BP584" s="17">
        <f t="shared" si="4022"/>
        <v>0</v>
      </c>
      <c r="BQ584" s="17">
        <f t="shared" si="4022"/>
        <v>0</v>
      </c>
      <c r="BR584" s="17">
        <f t="shared" si="4022"/>
        <v>0</v>
      </c>
      <c r="BS584" s="17">
        <f t="shared" si="4022"/>
        <v>0</v>
      </c>
      <c r="BT584" s="17">
        <f t="shared" si="4022"/>
        <v>0</v>
      </c>
      <c r="BU584" s="17">
        <f t="shared" si="4022"/>
        <v>0</v>
      </c>
      <c r="BV584" s="17">
        <f t="shared" si="4022"/>
        <v>0</v>
      </c>
      <c r="BW584" s="17">
        <f t="shared" si="4022"/>
        <v>0</v>
      </c>
      <c r="BX584" s="17">
        <f t="shared" si="4022"/>
        <v>0</v>
      </c>
      <c r="BY584" s="17">
        <f t="shared" si="4022"/>
        <v>0</v>
      </c>
      <c r="BZ584" s="17">
        <f t="shared" si="4022"/>
        <v>0</v>
      </c>
      <c r="CA584" s="17">
        <f t="shared" si="4022"/>
        <v>0</v>
      </c>
      <c r="CB584" s="17">
        <f t="shared" si="4022"/>
        <v>0</v>
      </c>
      <c r="CC584" s="17">
        <f t="shared" si="4022"/>
        <v>0</v>
      </c>
      <c r="CD584" s="17">
        <f t="shared" si="4022"/>
        <v>0</v>
      </c>
      <c r="CE584" s="17">
        <f t="shared" si="4022"/>
        <v>0</v>
      </c>
      <c r="CF584" s="17">
        <f t="shared" si="4022"/>
        <v>0</v>
      </c>
      <c r="CG584" s="17">
        <f t="shared" si="4022"/>
        <v>0</v>
      </c>
      <c r="CH584" s="17">
        <f t="shared" si="4022"/>
        <v>0</v>
      </c>
      <c r="CI584" s="17">
        <f t="shared" si="4022"/>
        <v>0</v>
      </c>
      <c r="CJ584" s="17">
        <f t="shared" si="4022"/>
        <v>0</v>
      </c>
      <c r="CK584" s="17">
        <f t="shared" si="4022"/>
        <v>0</v>
      </c>
      <c r="CL584" s="17">
        <f t="shared" si="4022"/>
        <v>0</v>
      </c>
      <c r="CM584" s="17">
        <f t="shared" si="4022"/>
        <v>0</v>
      </c>
      <c r="CN584" s="17">
        <f t="shared" si="4022"/>
        <v>0</v>
      </c>
      <c r="CO584" s="17">
        <f t="shared" si="4022"/>
        <v>0</v>
      </c>
    </row>
    <row r="585" spans="1:93">
      <c r="B585" s="556"/>
      <c r="C585" s="556">
        <f t="shared" si="3981"/>
        <v>26</v>
      </c>
      <c r="D585" s="632">
        <f t="shared" si="3978"/>
        <v>-0.04</v>
      </c>
      <c r="E585" s="632"/>
      <c r="F585" s="632"/>
      <c r="G585" s="632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>
        <f>IF((AH555-$AG555)&gt;$D556,0,$D585*(AH559))</f>
        <v>-1274.3600000000001</v>
      </c>
      <c r="AI585" s="17">
        <f t="shared" ref="AI585:CO585" si="4023">IF((AI555-$AG555)&gt;$D556,0,$D585*(AI559))</f>
        <v>-1296.68</v>
      </c>
      <c r="AJ585" s="17">
        <f t="shared" si="4023"/>
        <v>-1319.3600000000001</v>
      </c>
      <c r="AK585" s="17">
        <f t="shared" si="4023"/>
        <v>-1342.44</v>
      </c>
      <c r="AL585" s="17">
        <f t="shared" si="4023"/>
        <v>-1365.96</v>
      </c>
      <c r="AM585" s="17">
        <f t="shared" si="4023"/>
        <v>-1389.84</v>
      </c>
      <c r="AN585" s="17">
        <f t="shared" si="4023"/>
        <v>-1414.16</v>
      </c>
      <c r="AO585" s="17">
        <f t="shared" si="4023"/>
        <v>-1438.92</v>
      </c>
      <c r="AP585" s="17">
        <f t="shared" si="4023"/>
        <v>-1464.1200000000001</v>
      </c>
      <c r="AQ585" s="17">
        <f t="shared" si="4023"/>
        <v>-1489.72</v>
      </c>
      <c r="AR585" s="17">
        <f t="shared" si="4023"/>
        <v>-1515.8</v>
      </c>
      <c r="AS585" s="17">
        <f t="shared" si="4023"/>
        <v>-1542.32</v>
      </c>
      <c r="AT585" s="17">
        <f t="shared" si="4023"/>
        <v>-1569.32</v>
      </c>
      <c r="AU585" s="17">
        <f t="shared" si="4023"/>
        <v>-1596.76</v>
      </c>
      <c r="AV585" s="17">
        <f t="shared" si="4023"/>
        <v>-1624.72</v>
      </c>
      <c r="AW585" s="17">
        <f t="shared" si="4023"/>
        <v>-1653.16</v>
      </c>
      <c r="AX585" s="17">
        <f t="shared" si="4023"/>
        <v>-1682.08</v>
      </c>
      <c r="AY585" s="17">
        <f t="shared" si="4023"/>
        <v>-1711.52</v>
      </c>
      <c r="AZ585" s="17">
        <f t="shared" si="4023"/>
        <v>-1741.48</v>
      </c>
      <c r="BA585" s="17">
        <f t="shared" si="4023"/>
        <v>-1771.96</v>
      </c>
      <c r="BB585" s="17">
        <f t="shared" si="4023"/>
        <v>-1802.96</v>
      </c>
      <c r="BC585" s="17">
        <f t="shared" si="4023"/>
        <v>-1834.52</v>
      </c>
      <c r="BD585" s="17">
        <f t="shared" si="4023"/>
        <v>-1866.6000000000001</v>
      </c>
      <c r="BE585" s="17">
        <f t="shared" si="4023"/>
        <v>-1899.28</v>
      </c>
      <c r="BF585" s="17">
        <f t="shared" si="4023"/>
        <v>-1932.52</v>
      </c>
      <c r="BG585" s="17">
        <f t="shared" si="4023"/>
        <v>0</v>
      </c>
      <c r="BH585" s="17">
        <f t="shared" si="4023"/>
        <v>0</v>
      </c>
      <c r="BI585" s="17">
        <f t="shared" si="4023"/>
        <v>0</v>
      </c>
      <c r="BJ585" s="17">
        <f t="shared" si="4023"/>
        <v>0</v>
      </c>
      <c r="BK585" s="17">
        <f t="shared" si="4023"/>
        <v>0</v>
      </c>
      <c r="BL585" s="17">
        <f t="shared" si="4023"/>
        <v>0</v>
      </c>
      <c r="BM585" s="17">
        <f t="shared" si="4023"/>
        <v>0</v>
      </c>
      <c r="BN585" s="17">
        <f t="shared" si="4023"/>
        <v>0</v>
      </c>
      <c r="BO585" s="17">
        <f t="shared" si="4023"/>
        <v>0</v>
      </c>
      <c r="BP585" s="17">
        <f t="shared" si="4023"/>
        <v>0</v>
      </c>
      <c r="BQ585" s="17">
        <f t="shared" si="4023"/>
        <v>0</v>
      </c>
      <c r="BR585" s="17">
        <f t="shared" si="4023"/>
        <v>0</v>
      </c>
      <c r="BS585" s="17">
        <f t="shared" si="4023"/>
        <v>0</v>
      </c>
      <c r="BT585" s="17">
        <f t="shared" si="4023"/>
        <v>0</v>
      </c>
      <c r="BU585" s="17">
        <f t="shared" si="4023"/>
        <v>0</v>
      </c>
      <c r="BV585" s="17">
        <f t="shared" si="4023"/>
        <v>0</v>
      </c>
      <c r="BW585" s="17">
        <f t="shared" si="4023"/>
        <v>0</v>
      </c>
      <c r="BX585" s="17">
        <f t="shared" si="4023"/>
        <v>0</v>
      </c>
      <c r="BY585" s="17">
        <f t="shared" si="4023"/>
        <v>0</v>
      </c>
      <c r="BZ585" s="17">
        <f t="shared" si="4023"/>
        <v>0</v>
      </c>
      <c r="CA585" s="17">
        <f t="shared" si="4023"/>
        <v>0</v>
      </c>
      <c r="CB585" s="17">
        <f t="shared" si="4023"/>
        <v>0</v>
      </c>
      <c r="CC585" s="17">
        <f t="shared" si="4023"/>
        <v>0</v>
      </c>
      <c r="CD585" s="17">
        <f t="shared" si="4023"/>
        <v>0</v>
      </c>
      <c r="CE585" s="17">
        <f t="shared" si="4023"/>
        <v>0</v>
      </c>
      <c r="CF585" s="17">
        <f t="shared" si="4023"/>
        <v>0</v>
      </c>
      <c r="CG585" s="17">
        <f t="shared" si="4023"/>
        <v>0</v>
      </c>
      <c r="CH585" s="17">
        <f t="shared" si="4023"/>
        <v>0</v>
      </c>
      <c r="CI585" s="17">
        <f t="shared" si="4023"/>
        <v>0</v>
      </c>
      <c r="CJ585" s="17">
        <f t="shared" si="4023"/>
        <v>0</v>
      </c>
      <c r="CK585" s="17">
        <f t="shared" si="4023"/>
        <v>0</v>
      </c>
      <c r="CL585" s="17">
        <f t="shared" si="4023"/>
        <v>0</v>
      </c>
      <c r="CM585" s="17">
        <f t="shared" si="4023"/>
        <v>0</v>
      </c>
      <c r="CN585" s="17">
        <f t="shared" si="4023"/>
        <v>0</v>
      </c>
      <c r="CO585" s="17">
        <f t="shared" si="4023"/>
        <v>0</v>
      </c>
    </row>
    <row r="586" spans="1:93">
      <c r="B586" s="556"/>
      <c r="C586" s="556">
        <f t="shared" si="3981"/>
        <v>27</v>
      </c>
      <c r="D586" s="632">
        <f t="shared" si="3978"/>
        <v>-0.04</v>
      </c>
      <c r="E586" s="632"/>
      <c r="F586" s="632"/>
      <c r="G586" s="632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>
        <f>IF((AI555-$AH555)&gt;$D556,0,$D586*(AI559))</f>
        <v>-1296.68</v>
      </c>
      <c r="AJ586" s="17">
        <f t="shared" ref="AJ586:CO586" si="4024">IF((AJ555-$AH555)&gt;$D556,0,$D586*(AJ559))</f>
        <v>-1319.3600000000001</v>
      </c>
      <c r="AK586" s="17">
        <f t="shared" si="4024"/>
        <v>-1342.44</v>
      </c>
      <c r="AL586" s="17">
        <f t="shared" si="4024"/>
        <v>-1365.96</v>
      </c>
      <c r="AM586" s="17">
        <f t="shared" si="4024"/>
        <v>-1389.84</v>
      </c>
      <c r="AN586" s="17">
        <f t="shared" si="4024"/>
        <v>-1414.16</v>
      </c>
      <c r="AO586" s="17">
        <f t="shared" si="4024"/>
        <v>-1438.92</v>
      </c>
      <c r="AP586" s="17">
        <f t="shared" si="4024"/>
        <v>-1464.1200000000001</v>
      </c>
      <c r="AQ586" s="17">
        <f t="shared" si="4024"/>
        <v>-1489.72</v>
      </c>
      <c r="AR586" s="17">
        <f t="shared" si="4024"/>
        <v>-1515.8</v>
      </c>
      <c r="AS586" s="17">
        <f t="shared" si="4024"/>
        <v>-1542.32</v>
      </c>
      <c r="AT586" s="17">
        <f t="shared" si="4024"/>
        <v>-1569.32</v>
      </c>
      <c r="AU586" s="17">
        <f t="shared" si="4024"/>
        <v>-1596.76</v>
      </c>
      <c r="AV586" s="17">
        <f t="shared" si="4024"/>
        <v>-1624.72</v>
      </c>
      <c r="AW586" s="17">
        <f t="shared" si="4024"/>
        <v>-1653.16</v>
      </c>
      <c r="AX586" s="17">
        <f t="shared" si="4024"/>
        <v>-1682.08</v>
      </c>
      <c r="AY586" s="17">
        <f t="shared" si="4024"/>
        <v>-1711.52</v>
      </c>
      <c r="AZ586" s="17">
        <f t="shared" si="4024"/>
        <v>-1741.48</v>
      </c>
      <c r="BA586" s="17">
        <f t="shared" si="4024"/>
        <v>-1771.96</v>
      </c>
      <c r="BB586" s="17">
        <f t="shared" si="4024"/>
        <v>-1802.96</v>
      </c>
      <c r="BC586" s="17">
        <f t="shared" si="4024"/>
        <v>-1834.52</v>
      </c>
      <c r="BD586" s="17">
        <f t="shared" si="4024"/>
        <v>-1866.6000000000001</v>
      </c>
      <c r="BE586" s="17">
        <f t="shared" si="4024"/>
        <v>-1899.28</v>
      </c>
      <c r="BF586" s="17">
        <f t="shared" si="4024"/>
        <v>-1932.52</v>
      </c>
      <c r="BG586" s="17">
        <f t="shared" si="4024"/>
        <v>-1966.32</v>
      </c>
      <c r="BH586" s="17">
        <f t="shared" si="4024"/>
        <v>0</v>
      </c>
      <c r="BI586" s="17">
        <f t="shared" si="4024"/>
        <v>0</v>
      </c>
      <c r="BJ586" s="17">
        <f t="shared" si="4024"/>
        <v>0</v>
      </c>
      <c r="BK586" s="17">
        <f t="shared" si="4024"/>
        <v>0</v>
      </c>
      <c r="BL586" s="17">
        <f t="shared" si="4024"/>
        <v>0</v>
      </c>
      <c r="BM586" s="17">
        <f t="shared" si="4024"/>
        <v>0</v>
      </c>
      <c r="BN586" s="17">
        <f t="shared" si="4024"/>
        <v>0</v>
      </c>
      <c r="BO586" s="17">
        <f t="shared" si="4024"/>
        <v>0</v>
      </c>
      <c r="BP586" s="17">
        <f t="shared" si="4024"/>
        <v>0</v>
      </c>
      <c r="BQ586" s="17">
        <f t="shared" si="4024"/>
        <v>0</v>
      </c>
      <c r="BR586" s="17">
        <f t="shared" si="4024"/>
        <v>0</v>
      </c>
      <c r="BS586" s="17">
        <f t="shared" si="4024"/>
        <v>0</v>
      </c>
      <c r="BT586" s="17">
        <f t="shared" si="4024"/>
        <v>0</v>
      </c>
      <c r="BU586" s="17">
        <f t="shared" si="4024"/>
        <v>0</v>
      </c>
      <c r="BV586" s="17">
        <f t="shared" si="4024"/>
        <v>0</v>
      </c>
      <c r="BW586" s="17">
        <f t="shared" si="4024"/>
        <v>0</v>
      </c>
      <c r="BX586" s="17">
        <f t="shared" si="4024"/>
        <v>0</v>
      </c>
      <c r="BY586" s="17">
        <f t="shared" si="4024"/>
        <v>0</v>
      </c>
      <c r="BZ586" s="17">
        <f t="shared" si="4024"/>
        <v>0</v>
      </c>
      <c r="CA586" s="17">
        <f t="shared" si="4024"/>
        <v>0</v>
      </c>
      <c r="CB586" s="17">
        <f t="shared" si="4024"/>
        <v>0</v>
      </c>
      <c r="CC586" s="17">
        <f t="shared" si="4024"/>
        <v>0</v>
      </c>
      <c r="CD586" s="17">
        <f t="shared" si="4024"/>
        <v>0</v>
      </c>
      <c r="CE586" s="17">
        <f t="shared" si="4024"/>
        <v>0</v>
      </c>
      <c r="CF586" s="17">
        <f t="shared" si="4024"/>
        <v>0</v>
      </c>
      <c r="CG586" s="17">
        <f t="shared" si="4024"/>
        <v>0</v>
      </c>
      <c r="CH586" s="17">
        <f t="shared" si="4024"/>
        <v>0</v>
      </c>
      <c r="CI586" s="17">
        <f t="shared" si="4024"/>
        <v>0</v>
      </c>
      <c r="CJ586" s="17">
        <f t="shared" si="4024"/>
        <v>0</v>
      </c>
      <c r="CK586" s="17">
        <f t="shared" si="4024"/>
        <v>0</v>
      </c>
      <c r="CL586" s="17">
        <f t="shared" si="4024"/>
        <v>0</v>
      </c>
      <c r="CM586" s="17">
        <f t="shared" si="4024"/>
        <v>0</v>
      </c>
      <c r="CN586" s="17">
        <f t="shared" si="4024"/>
        <v>0</v>
      </c>
      <c r="CO586" s="17">
        <f t="shared" si="4024"/>
        <v>0</v>
      </c>
    </row>
    <row r="587" spans="1:93">
      <c r="B587" s="556"/>
      <c r="C587" s="556">
        <f t="shared" si="3981"/>
        <v>28</v>
      </c>
      <c r="D587" s="632">
        <f t="shared" si="3978"/>
        <v>-0.04</v>
      </c>
      <c r="E587" s="632"/>
      <c r="F587" s="632"/>
      <c r="G587" s="632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>
        <f>IF((AJ555-$AI555)&gt;$D556,0,$D587*(AJ559))</f>
        <v>-1319.3600000000001</v>
      </c>
      <c r="AK587" s="17">
        <f t="shared" ref="AK587:CO587" si="4025">IF((AK555-$AI555)&gt;$D556,0,$D587*(AK559))</f>
        <v>-1342.44</v>
      </c>
      <c r="AL587" s="17">
        <f t="shared" si="4025"/>
        <v>-1365.96</v>
      </c>
      <c r="AM587" s="17">
        <f t="shared" si="4025"/>
        <v>-1389.84</v>
      </c>
      <c r="AN587" s="17">
        <f t="shared" si="4025"/>
        <v>-1414.16</v>
      </c>
      <c r="AO587" s="17">
        <f t="shared" si="4025"/>
        <v>-1438.92</v>
      </c>
      <c r="AP587" s="17">
        <f t="shared" si="4025"/>
        <v>-1464.1200000000001</v>
      </c>
      <c r="AQ587" s="17">
        <f t="shared" si="4025"/>
        <v>-1489.72</v>
      </c>
      <c r="AR587" s="17">
        <f t="shared" si="4025"/>
        <v>-1515.8</v>
      </c>
      <c r="AS587" s="17">
        <f t="shared" si="4025"/>
        <v>-1542.32</v>
      </c>
      <c r="AT587" s="17">
        <f t="shared" si="4025"/>
        <v>-1569.32</v>
      </c>
      <c r="AU587" s="17">
        <f t="shared" si="4025"/>
        <v>-1596.76</v>
      </c>
      <c r="AV587" s="17">
        <f t="shared" si="4025"/>
        <v>-1624.72</v>
      </c>
      <c r="AW587" s="17">
        <f t="shared" si="4025"/>
        <v>-1653.16</v>
      </c>
      <c r="AX587" s="17">
        <f t="shared" si="4025"/>
        <v>-1682.08</v>
      </c>
      <c r="AY587" s="17">
        <f t="shared" si="4025"/>
        <v>-1711.52</v>
      </c>
      <c r="AZ587" s="17">
        <f t="shared" si="4025"/>
        <v>-1741.48</v>
      </c>
      <c r="BA587" s="17">
        <f t="shared" si="4025"/>
        <v>-1771.96</v>
      </c>
      <c r="BB587" s="17">
        <f t="shared" si="4025"/>
        <v>-1802.96</v>
      </c>
      <c r="BC587" s="17">
        <f t="shared" si="4025"/>
        <v>-1834.52</v>
      </c>
      <c r="BD587" s="17">
        <f t="shared" si="4025"/>
        <v>-1866.6000000000001</v>
      </c>
      <c r="BE587" s="17">
        <f t="shared" si="4025"/>
        <v>-1899.28</v>
      </c>
      <c r="BF587" s="17">
        <f t="shared" si="4025"/>
        <v>-1932.52</v>
      </c>
      <c r="BG587" s="17">
        <f t="shared" si="4025"/>
        <v>-1966.32</v>
      </c>
      <c r="BH587" s="17">
        <f t="shared" si="4025"/>
        <v>-2000.76</v>
      </c>
      <c r="BI587" s="17">
        <f t="shared" si="4025"/>
        <v>0</v>
      </c>
      <c r="BJ587" s="17">
        <f t="shared" si="4025"/>
        <v>0</v>
      </c>
      <c r="BK587" s="17">
        <f t="shared" si="4025"/>
        <v>0</v>
      </c>
      <c r="BL587" s="17">
        <f t="shared" si="4025"/>
        <v>0</v>
      </c>
      <c r="BM587" s="17">
        <f t="shared" si="4025"/>
        <v>0</v>
      </c>
      <c r="BN587" s="17">
        <f t="shared" si="4025"/>
        <v>0</v>
      </c>
      <c r="BO587" s="17">
        <f t="shared" si="4025"/>
        <v>0</v>
      </c>
      <c r="BP587" s="17">
        <f t="shared" si="4025"/>
        <v>0</v>
      </c>
      <c r="BQ587" s="17">
        <f t="shared" si="4025"/>
        <v>0</v>
      </c>
      <c r="BR587" s="17">
        <f t="shared" si="4025"/>
        <v>0</v>
      </c>
      <c r="BS587" s="17">
        <f t="shared" si="4025"/>
        <v>0</v>
      </c>
      <c r="BT587" s="17">
        <f t="shared" si="4025"/>
        <v>0</v>
      </c>
      <c r="BU587" s="17">
        <f t="shared" si="4025"/>
        <v>0</v>
      </c>
      <c r="BV587" s="17">
        <f t="shared" si="4025"/>
        <v>0</v>
      </c>
      <c r="BW587" s="17">
        <f t="shared" si="4025"/>
        <v>0</v>
      </c>
      <c r="BX587" s="17">
        <f t="shared" si="4025"/>
        <v>0</v>
      </c>
      <c r="BY587" s="17">
        <f t="shared" si="4025"/>
        <v>0</v>
      </c>
      <c r="BZ587" s="17">
        <f t="shared" si="4025"/>
        <v>0</v>
      </c>
      <c r="CA587" s="17">
        <f t="shared" si="4025"/>
        <v>0</v>
      </c>
      <c r="CB587" s="17">
        <f t="shared" si="4025"/>
        <v>0</v>
      </c>
      <c r="CC587" s="17">
        <f t="shared" si="4025"/>
        <v>0</v>
      </c>
      <c r="CD587" s="17">
        <f t="shared" si="4025"/>
        <v>0</v>
      </c>
      <c r="CE587" s="17">
        <f t="shared" si="4025"/>
        <v>0</v>
      </c>
      <c r="CF587" s="17">
        <f t="shared" si="4025"/>
        <v>0</v>
      </c>
      <c r="CG587" s="17">
        <f t="shared" si="4025"/>
        <v>0</v>
      </c>
      <c r="CH587" s="17">
        <f t="shared" si="4025"/>
        <v>0</v>
      </c>
      <c r="CI587" s="17">
        <f t="shared" si="4025"/>
        <v>0</v>
      </c>
      <c r="CJ587" s="17">
        <f t="shared" si="4025"/>
        <v>0</v>
      </c>
      <c r="CK587" s="17">
        <f t="shared" si="4025"/>
        <v>0</v>
      </c>
      <c r="CL587" s="17">
        <f t="shared" si="4025"/>
        <v>0</v>
      </c>
      <c r="CM587" s="17">
        <f t="shared" si="4025"/>
        <v>0</v>
      </c>
      <c r="CN587" s="17">
        <f t="shared" si="4025"/>
        <v>0</v>
      </c>
      <c r="CO587" s="17">
        <f t="shared" si="4025"/>
        <v>0</v>
      </c>
    </row>
    <row r="588" spans="1:93">
      <c r="A588" s="10"/>
      <c r="B588" s="10"/>
      <c r="C588" s="556">
        <f t="shared" si="3981"/>
        <v>29</v>
      </c>
      <c r="D588" s="632">
        <f t="shared" si="3978"/>
        <v>-0.04</v>
      </c>
      <c r="E588" s="97"/>
      <c r="F588" s="97"/>
      <c r="G588" s="97"/>
      <c r="H588" s="289"/>
      <c r="I588" s="289"/>
      <c r="J588" s="289"/>
      <c r="K588" s="289"/>
      <c r="L588" s="289"/>
      <c r="M588" s="289"/>
      <c r="N588" s="289"/>
      <c r="O588" s="289"/>
      <c r="P588" s="289"/>
      <c r="Q588" s="289"/>
      <c r="R588" s="289"/>
      <c r="S588" s="289"/>
      <c r="T588" s="289"/>
      <c r="U588" s="289"/>
      <c r="V588" s="289"/>
      <c r="W588" s="289"/>
      <c r="X588" s="289"/>
      <c r="Y588" s="289"/>
      <c r="Z588" s="289"/>
      <c r="AA588" s="289"/>
      <c r="AB588" s="289"/>
      <c r="AC588" s="289"/>
      <c r="AD588" s="289"/>
      <c r="AE588" s="289"/>
      <c r="AF588" s="289"/>
      <c r="AG588" s="289"/>
      <c r="AH588" s="289"/>
      <c r="AI588" s="289"/>
      <c r="AJ588" s="289"/>
      <c r="AK588" s="289">
        <f>IF((AK555-$AJ555)&gt;$D556,0,$D588*(AK559))</f>
        <v>-1342.44</v>
      </c>
      <c r="AL588" s="289">
        <f t="shared" ref="AL588:CO588" si="4026">IF((AL555-$AJ555)&gt;$D556,0,$D588*(AL559))</f>
        <v>-1365.96</v>
      </c>
      <c r="AM588" s="289">
        <f t="shared" si="4026"/>
        <v>-1389.84</v>
      </c>
      <c r="AN588" s="289">
        <f t="shared" si="4026"/>
        <v>-1414.16</v>
      </c>
      <c r="AO588" s="289">
        <f t="shared" si="4026"/>
        <v>-1438.92</v>
      </c>
      <c r="AP588" s="289">
        <f t="shared" si="4026"/>
        <v>-1464.1200000000001</v>
      </c>
      <c r="AQ588" s="289">
        <f t="shared" si="4026"/>
        <v>-1489.72</v>
      </c>
      <c r="AR588" s="289">
        <f t="shared" si="4026"/>
        <v>-1515.8</v>
      </c>
      <c r="AS588" s="289">
        <f t="shared" si="4026"/>
        <v>-1542.32</v>
      </c>
      <c r="AT588" s="289">
        <f t="shared" si="4026"/>
        <v>-1569.32</v>
      </c>
      <c r="AU588" s="289">
        <f t="shared" si="4026"/>
        <v>-1596.76</v>
      </c>
      <c r="AV588" s="289">
        <f t="shared" si="4026"/>
        <v>-1624.72</v>
      </c>
      <c r="AW588" s="289">
        <f t="shared" si="4026"/>
        <v>-1653.16</v>
      </c>
      <c r="AX588" s="289">
        <f t="shared" si="4026"/>
        <v>-1682.08</v>
      </c>
      <c r="AY588" s="289">
        <f t="shared" si="4026"/>
        <v>-1711.52</v>
      </c>
      <c r="AZ588" s="289">
        <f t="shared" si="4026"/>
        <v>-1741.48</v>
      </c>
      <c r="BA588" s="289">
        <f t="shared" si="4026"/>
        <v>-1771.96</v>
      </c>
      <c r="BB588" s="289">
        <f t="shared" si="4026"/>
        <v>-1802.96</v>
      </c>
      <c r="BC588" s="289">
        <f t="shared" si="4026"/>
        <v>-1834.52</v>
      </c>
      <c r="BD588" s="289">
        <f t="shared" si="4026"/>
        <v>-1866.6000000000001</v>
      </c>
      <c r="BE588" s="289">
        <f t="shared" si="4026"/>
        <v>-1899.28</v>
      </c>
      <c r="BF588" s="289">
        <f t="shared" si="4026"/>
        <v>-1932.52</v>
      </c>
      <c r="BG588" s="289">
        <f t="shared" si="4026"/>
        <v>-1966.32</v>
      </c>
      <c r="BH588" s="289">
        <f t="shared" si="4026"/>
        <v>-2000.76</v>
      </c>
      <c r="BI588" s="289">
        <f t="shared" si="4026"/>
        <v>-2035.76</v>
      </c>
      <c r="BJ588" s="289">
        <f t="shared" si="4026"/>
        <v>0</v>
      </c>
      <c r="BK588" s="289">
        <f t="shared" si="4026"/>
        <v>0</v>
      </c>
      <c r="BL588" s="289">
        <f t="shared" si="4026"/>
        <v>0</v>
      </c>
      <c r="BM588" s="289">
        <f t="shared" si="4026"/>
        <v>0</v>
      </c>
      <c r="BN588" s="289">
        <f t="shared" si="4026"/>
        <v>0</v>
      </c>
      <c r="BO588" s="289">
        <f t="shared" si="4026"/>
        <v>0</v>
      </c>
      <c r="BP588" s="289">
        <f t="shared" si="4026"/>
        <v>0</v>
      </c>
      <c r="BQ588" s="289">
        <f t="shared" si="4026"/>
        <v>0</v>
      </c>
      <c r="BR588" s="289">
        <f t="shared" si="4026"/>
        <v>0</v>
      </c>
      <c r="BS588" s="289">
        <f t="shared" si="4026"/>
        <v>0</v>
      </c>
      <c r="BT588" s="289">
        <f t="shared" si="4026"/>
        <v>0</v>
      </c>
      <c r="BU588" s="289">
        <f t="shared" si="4026"/>
        <v>0</v>
      </c>
      <c r="BV588" s="289">
        <f t="shared" si="4026"/>
        <v>0</v>
      </c>
      <c r="BW588" s="289">
        <f t="shared" si="4026"/>
        <v>0</v>
      </c>
      <c r="BX588" s="289">
        <f t="shared" si="4026"/>
        <v>0</v>
      </c>
      <c r="BY588" s="289">
        <f t="shared" si="4026"/>
        <v>0</v>
      </c>
      <c r="BZ588" s="289">
        <f t="shared" si="4026"/>
        <v>0</v>
      </c>
      <c r="CA588" s="289">
        <f t="shared" si="4026"/>
        <v>0</v>
      </c>
      <c r="CB588" s="289">
        <f t="shared" si="4026"/>
        <v>0</v>
      </c>
      <c r="CC588" s="289">
        <f t="shared" si="4026"/>
        <v>0</v>
      </c>
      <c r="CD588" s="289">
        <f t="shared" si="4026"/>
        <v>0</v>
      </c>
      <c r="CE588" s="289">
        <f t="shared" si="4026"/>
        <v>0</v>
      </c>
      <c r="CF588" s="289">
        <f t="shared" si="4026"/>
        <v>0</v>
      </c>
      <c r="CG588" s="289">
        <f t="shared" si="4026"/>
        <v>0</v>
      </c>
      <c r="CH588" s="289">
        <f t="shared" si="4026"/>
        <v>0</v>
      </c>
      <c r="CI588" s="289">
        <f t="shared" si="4026"/>
        <v>0</v>
      </c>
      <c r="CJ588" s="289">
        <f t="shared" si="4026"/>
        <v>0</v>
      </c>
      <c r="CK588" s="289">
        <f t="shared" si="4026"/>
        <v>0</v>
      </c>
      <c r="CL588" s="289">
        <f t="shared" si="4026"/>
        <v>0</v>
      </c>
      <c r="CM588" s="289">
        <f t="shared" si="4026"/>
        <v>0</v>
      </c>
      <c r="CN588" s="289">
        <f t="shared" si="4026"/>
        <v>0</v>
      </c>
      <c r="CO588" s="289">
        <f t="shared" si="4026"/>
        <v>0</v>
      </c>
    </row>
    <row r="589" spans="1:93">
      <c r="B589" s="556"/>
      <c r="C589" s="556">
        <f t="shared" si="3981"/>
        <v>30</v>
      </c>
      <c r="D589" s="632">
        <f t="shared" si="3978"/>
        <v>-0.04</v>
      </c>
      <c r="E589" s="632"/>
      <c r="F589" s="632"/>
      <c r="G589" s="632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>
        <f>IF((AL555-$AK555)&gt;$D556,0,$D589*(AL559))</f>
        <v>-1365.96</v>
      </c>
      <c r="AM589" s="17">
        <f t="shared" ref="AM589:CO589" si="4027">IF((AM555-$AK555)&gt;$D556,0,$D589*(AM559))</f>
        <v>-1389.84</v>
      </c>
      <c r="AN589" s="17">
        <f t="shared" si="4027"/>
        <v>-1414.16</v>
      </c>
      <c r="AO589" s="17">
        <f t="shared" si="4027"/>
        <v>-1438.92</v>
      </c>
      <c r="AP589" s="17">
        <f t="shared" si="4027"/>
        <v>-1464.1200000000001</v>
      </c>
      <c r="AQ589" s="17">
        <f t="shared" si="4027"/>
        <v>-1489.72</v>
      </c>
      <c r="AR589" s="17">
        <f t="shared" si="4027"/>
        <v>-1515.8</v>
      </c>
      <c r="AS589" s="17">
        <f t="shared" si="4027"/>
        <v>-1542.32</v>
      </c>
      <c r="AT589" s="17">
        <f t="shared" si="4027"/>
        <v>-1569.32</v>
      </c>
      <c r="AU589" s="17">
        <f t="shared" si="4027"/>
        <v>-1596.76</v>
      </c>
      <c r="AV589" s="17">
        <f t="shared" si="4027"/>
        <v>-1624.72</v>
      </c>
      <c r="AW589" s="17">
        <f t="shared" si="4027"/>
        <v>-1653.16</v>
      </c>
      <c r="AX589" s="17">
        <f t="shared" si="4027"/>
        <v>-1682.08</v>
      </c>
      <c r="AY589" s="17">
        <f t="shared" si="4027"/>
        <v>-1711.52</v>
      </c>
      <c r="AZ589" s="17">
        <f t="shared" si="4027"/>
        <v>-1741.48</v>
      </c>
      <c r="BA589" s="17">
        <f t="shared" si="4027"/>
        <v>-1771.96</v>
      </c>
      <c r="BB589" s="17">
        <f t="shared" si="4027"/>
        <v>-1802.96</v>
      </c>
      <c r="BC589" s="17">
        <f t="shared" si="4027"/>
        <v>-1834.52</v>
      </c>
      <c r="BD589" s="17">
        <f t="shared" si="4027"/>
        <v>-1866.6000000000001</v>
      </c>
      <c r="BE589" s="17">
        <f t="shared" si="4027"/>
        <v>-1899.28</v>
      </c>
      <c r="BF589" s="17">
        <f t="shared" si="4027"/>
        <v>-1932.52</v>
      </c>
      <c r="BG589" s="17">
        <f t="shared" si="4027"/>
        <v>-1966.32</v>
      </c>
      <c r="BH589" s="17">
        <f t="shared" si="4027"/>
        <v>-2000.76</v>
      </c>
      <c r="BI589" s="17">
        <f t="shared" si="4027"/>
        <v>-2035.76</v>
      </c>
      <c r="BJ589" s="17">
        <f t="shared" si="4027"/>
        <v>-2071.4</v>
      </c>
      <c r="BK589" s="17">
        <f t="shared" si="4027"/>
        <v>0</v>
      </c>
      <c r="BL589" s="17">
        <f t="shared" si="4027"/>
        <v>0</v>
      </c>
      <c r="BM589" s="17">
        <f t="shared" si="4027"/>
        <v>0</v>
      </c>
      <c r="BN589" s="17">
        <f t="shared" si="4027"/>
        <v>0</v>
      </c>
      <c r="BO589" s="17">
        <f t="shared" si="4027"/>
        <v>0</v>
      </c>
      <c r="BP589" s="17">
        <f t="shared" si="4027"/>
        <v>0</v>
      </c>
      <c r="BQ589" s="17">
        <f t="shared" si="4027"/>
        <v>0</v>
      </c>
      <c r="BR589" s="17">
        <f t="shared" si="4027"/>
        <v>0</v>
      </c>
      <c r="BS589" s="17">
        <f t="shared" si="4027"/>
        <v>0</v>
      </c>
      <c r="BT589" s="17">
        <f t="shared" si="4027"/>
        <v>0</v>
      </c>
      <c r="BU589" s="17">
        <f t="shared" si="4027"/>
        <v>0</v>
      </c>
      <c r="BV589" s="17">
        <f t="shared" si="4027"/>
        <v>0</v>
      </c>
      <c r="BW589" s="17">
        <f t="shared" si="4027"/>
        <v>0</v>
      </c>
      <c r="BX589" s="17">
        <f t="shared" si="4027"/>
        <v>0</v>
      </c>
      <c r="BY589" s="17">
        <f t="shared" si="4027"/>
        <v>0</v>
      </c>
      <c r="BZ589" s="17">
        <f t="shared" si="4027"/>
        <v>0</v>
      </c>
      <c r="CA589" s="17">
        <f t="shared" si="4027"/>
        <v>0</v>
      </c>
      <c r="CB589" s="17">
        <f t="shared" si="4027"/>
        <v>0</v>
      </c>
      <c r="CC589" s="17">
        <f t="shared" si="4027"/>
        <v>0</v>
      </c>
      <c r="CD589" s="17">
        <f t="shared" si="4027"/>
        <v>0</v>
      </c>
      <c r="CE589" s="17">
        <f t="shared" si="4027"/>
        <v>0</v>
      </c>
      <c r="CF589" s="17">
        <f t="shared" si="4027"/>
        <v>0</v>
      </c>
      <c r="CG589" s="17">
        <f t="shared" si="4027"/>
        <v>0</v>
      </c>
      <c r="CH589" s="17">
        <f t="shared" si="4027"/>
        <v>0</v>
      </c>
      <c r="CI589" s="17">
        <f t="shared" si="4027"/>
        <v>0</v>
      </c>
      <c r="CJ589" s="17">
        <f t="shared" si="4027"/>
        <v>0</v>
      </c>
      <c r="CK589" s="17">
        <f t="shared" si="4027"/>
        <v>0</v>
      </c>
      <c r="CL589" s="17">
        <f t="shared" si="4027"/>
        <v>0</v>
      </c>
      <c r="CM589" s="17">
        <f t="shared" si="4027"/>
        <v>0</v>
      </c>
      <c r="CN589" s="17">
        <f t="shared" si="4027"/>
        <v>0</v>
      </c>
      <c r="CO589" s="17">
        <f t="shared" si="4027"/>
        <v>0</v>
      </c>
    </row>
    <row r="590" spans="1:93">
      <c r="B590" s="556"/>
      <c r="C590" s="556">
        <f t="shared" si="3981"/>
        <v>31</v>
      </c>
      <c r="D590" s="632">
        <f t="shared" si="3978"/>
        <v>-0.04</v>
      </c>
      <c r="E590" s="632"/>
      <c r="F590" s="632"/>
      <c r="G590" s="632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>
        <f>IF((AM555-$AL555)&gt;$D556,0,$D590*(AM559))</f>
        <v>-1389.84</v>
      </c>
      <c r="AN590" s="17">
        <f t="shared" ref="AN590:CO590" si="4028">IF((AN555-$AL555)&gt;$D556,0,$D590*(AN559))</f>
        <v>-1414.16</v>
      </c>
      <c r="AO590" s="17">
        <f t="shared" si="4028"/>
        <v>-1438.92</v>
      </c>
      <c r="AP590" s="17">
        <f t="shared" si="4028"/>
        <v>-1464.1200000000001</v>
      </c>
      <c r="AQ590" s="17">
        <f t="shared" si="4028"/>
        <v>-1489.72</v>
      </c>
      <c r="AR590" s="17">
        <f t="shared" si="4028"/>
        <v>-1515.8</v>
      </c>
      <c r="AS590" s="17">
        <f t="shared" si="4028"/>
        <v>-1542.32</v>
      </c>
      <c r="AT590" s="17">
        <f t="shared" si="4028"/>
        <v>-1569.32</v>
      </c>
      <c r="AU590" s="17">
        <f t="shared" si="4028"/>
        <v>-1596.76</v>
      </c>
      <c r="AV590" s="17">
        <f t="shared" si="4028"/>
        <v>-1624.72</v>
      </c>
      <c r="AW590" s="17">
        <f t="shared" si="4028"/>
        <v>-1653.16</v>
      </c>
      <c r="AX590" s="17">
        <f t="shared" si="4028"/>
        <v>-1682.08</v>
      </c>
      <c r="AY590" s="17">
        <f t="shared" si="4028"/>
        <v>-1711.52</v>
      </c>
      <c r="AZ590" s="17">
        <f t="shared" si="4028"/>
        <v>-1741.48</v>
      </c>
      <c r="BA590" s="17">
        <f t="shared" si="4028"/>
        <v>-1771.96</v>
      </c>
      <c r="BB590" s="17">
        <f t="shared" si="4028"/>
        <v>-1802.96</v>
      </c>
      <c r="BC590" s="17">
        <f t="shared" si="4028"/>
        <v>-1834.52</v>
      </c>
      <c r="BD590" s="17">
        <f t="shared" si="4028"/>
        <v>-1866.6000000000001</v>
      </c>
      <c r="BE590" s="17">
        <f t="shared" si="4028"/>
        <v>-1899.28</v>
      </c>
      <c r="BF590" s="17">
        <f t="shared" si="4028"/>
        <v>-1932.52</v>
      </c>
      <c r="BG590" s="17">
        <f t="shared" si="4028"/>
        <v>-1966.32</v>
      </c>
      <c r="BH590" s="17">
        <f t="shared" si="4028"/>
        <v>-2000.76</v>
      </c>
      <c r="BI590" s="17">
        <f t="shared" si="4028"/>
        <v>-2035.76</v>
      </c>
      <c r="BJ590" s="17">
        <f t="shared" si="4028"/>
        <v>-2071.4</v>
      </c>
      <c r="BK590" s="17">
        <f t="shared" si="4028"/>
        <v>-2107.64</v>
      </c>
      <c r="BL590" s="17">
        <f t="shared" si="4028"/>
        <v>0</v>
      </c>
      <c r="BM590" s="17">
        <f t="shared" si="4028"/>
        <v>0</v>
      </c>
      <c r="BN590" s="17">
        <f t="shared" si="4028"/>
        <v>0</v>
      </c>
      <c r="BO590" s="17">
        <f t="shared" si="4028"/>
        <v>0</v>
      </c>
      <c r="BP590" s="17">
        <f t="shared" si="4028"/>
        <v>0</v>
      </c>
      <c r="BQ590" s="17">
        <f t="shared" si="4028"/>
        <v>0</v>
      </c>
      <c r="BR590" s="17">
        <f t="shared" si="4028"/>
        <v>0</v>
      </c>
      <c r="BS590" s="17">
        <f t="shared" si="4028"/>
        <v>0</v>
      </c>
      <c r="BT590" s="17">
        <f t="shared" si="4028"/>
        <v>0</v>
      </c>
      <c r="BU590" s="17">
        <f t="shared" si="4028"/>
        <v>0</v>
      </c>
      <c r="BV590" s="17">
        <f t="shared" si="4028"/>
        <v>0</v>
      </c>
      <c r="BW590" s="17">
        <f t="shared" si="4028"/>
        <v>0</v>
      </c>
      <c r="BX590" s="17">
        <f t="shared" si="4028"/>
        <v>0</v>
      </c>
      <c r="BY590" s="17">
        <f t="shared" si="4028"/>
        <v>0</v>
      </c>
      <c r="BZ590" s="17">
        <f t="shared" si="4028"/>
        <v>0</v>
      </c>
      <c r="CA590" s="17">
        <f t="shared" si="4028"/>
        <v>0</v>
      </c>
      <c r="CB590" s="17">
        <f t="shared" si="4028"/>
        <v>0</v>
      </c>
      <c r="CC590" s="17">
        <f t="shared" si="4028"/>
        <v>0</v>
      </c>
      <c r="CD590" s="17">
        <f t="shared" si="4028"/>
        <v>0</v>
      </c>
      <c r="CE590" s="17">
        <f t="shared" si="4028"/>
        <v>0</v>
      </c>
      <c r="CF590" s="17">
        <f t="shared" si="4028"/>
        <v>0</v>
      </c>
      <c r="CG590" s="17">
        <f t="shared" si="4028"/>
        <v>0</v>
      </c>
      <c r="CH590" s="17">
        <f t="shared" si="4028"/>
        <v>0</v>
      </c>
      <c r="CI590" s="17">
        <f t="shared" si="4028"/>
        <v>0</v>
      </c>
      <c r="CJ590" s="17">
        <f t="shared" si="4028"/>
        <v>0</v>
      </c>
      <c r="CK590" s="17">
        <f t="shared" si="4028"/>
        <v>0</v>
      </c>
      <c r="CL590" s="17">
        <f t="shared" si="4028"/>
        <v>0</v>
      </c>
      <c r="CM590" s="17">
        <f t="shared" si="4028"/>
        <v>0</v>
      </c>
      <c r="CN590" s="17">
        <f t="shared" si="4028"/>
        <v>0</v>
      </c>
      <c r="CO590" s="17">
        <f t="shared" si="4028"/>
        <v>0</v>
      </c>
    </row>
    <row r="591" spans="1:93">
      <c r="B591" s="556"/>
      <c r="C591" s="556">
        <f t="shared" si="3981"/>
        <v>32</v>
      </c>
      <c r="D591" s="632">
        <f t="shared" si="3978"/>
        <v>-0.04</v>
      </c>
      <c r="E591" s="632"/>
      <c r="F591" s="632"/>
      <c r="G591" s="632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>
        <f>IF((AN555-$AM555)&gt;$D556,0,$D591*(AN559))</f>
        <v>-1414.16</v>
      </c>
      <c r="AO591" s="17">
        <f t="shared" ref="AO591:CO591" si="4029">IF((AO555-$AM555)&gt;$D556,0,$D591*(AO559))</f>
        <v>-1438.92</v>
      </c>
      <c r="AP591" s="17">
        <f t="shared" si="4029"/>
        <v>-1464.1200000000001</v>
      </c>
      <c r="AQ591" s="17">
        <f t="shared" si="4029"/>
        <v>-1489.72</v>
      </c>
      <c r="AR591" s="17">
        <f t="shared" si="4029"/>
        <v>-1515.8</v>
      </c>
      <c r="AS591" s="17">
        <f t="shared" si="4029"/>
        <v>-1542.32</v>
      </c>
      <c r="AT591" s="17">
        <f t="shared" si="4029"/>
        <v>-1569.32</v>
      </c>
      <c r="AU591" s="17">
        <f t="shared" si="4029"/>
        <v>-1596.76</v>
      </c>
      <c r="AV591" s="17">
        <f t="shared" si="4029"/>
        <v>-1624.72</v>
      </c>
      <c r="AW591" s="17">
        <f t="shared" si="4029"/>
        <v>-1653.16</v>
      </c>
      <c r="AX591" s="17">
        <f t="shared" si="4029"/>
        <v>-1682.08</v>
      </c>
      <c r="AY591" s="17">
        <f t="shared" si="4029"/>
        <v>-1711.52</v>
      </c>
      <c r="AZ591" s="17">
        <f t="shared" si="4029"/>
        <v>-1741.48</v>
      </c>
      <c r="BA591" s="17">
        <f t="shared" si="4029"/>
        <v>-1771.96</v>
      </c>
      <c r="BB591" s="17">
        <f t="shared" si="4029"/>
        <v>-1802.96</v>
      </c>
      <c r="BC591" s="17">
        <f t="shared" si="4029"/>
        <v>-1834.52</v>
      </c>
      <c r="BD591" s="17">
        <f t="shared" si="4029"/>
        <v>-1866.6000000000001</v>
      </c>
      <c r="BE591" s="17">
        <f t="shared" si="4029"/>
        <v>-1899.28</v>
      </c>
      <c r="BF591" s="17">
        <f t="shared" si="4029"/>
        <v>-1932.52</v>
      </c>
      <c r="BG591" s="17">
        <f t="shared" si="4029"/>
        <v>-1966.32</v>
      </c>
      <c r="BH591" s="17">
        <f t="shared" si="4029"/>
        <v>-2000.76</v>
      </c>
      <c r="BI591" s="17">
        <f t="shared" si="4029"/>
        <v>-2035.76</v>
      </c>
      <c r="BJ591" s="17">
        <f t="shared" si="4029"/>
        <v>-2071.4</v>
      </c>
      <c r="BK591" s="17">
        <f t="shared" si="4029"/>
        <v>-2107.64</v>
      </c>
      <c r="BL591" s="17">
        <f t="shared" si="4029"/>
        <v>-2144.52</v>
      </c>
      <c r="BM591" s="17">
        <f t="shared" si="4029"/>
        <v>0</v>
      </c>
      <c r="BN591" s="17">
        <f t="shared" si="4029"/>
        <v>0</v>
      </c>
      <c r="BO591" s="17">
        <f t="shared" si="4029"/>
        <v>0</v>
      </c>
      <c r="BP591" s="17">
        <f t="shared" si="4029"/>
        <v>0</v>
      </c>
      <c r="BQ591" s="17">
        <f t="shared" si="4029"/>
        <v>0</v>
      </c>
      <c r="BR591" s="17">
        <f t="shared" si="4029"/>
        <v>0</v>
      </c>
      <c r="BS591" s="17">
        <f t="shared" si="4029"/>
        <v>0</v>
      </c>
      <c r="BT591" s="17">
        <f t="shared" si="4029"/>
        <v>0</v>
      </c>
      <c r="BU591" s="17">
        <f t="shared" si="4029"/>
        <v>0</v>
      </c>
      <c r="BV591" s="17">
        <f t="shared" si="4029"/>
        <v>0</v>
      </c>
      <c r="BW591" s="17">
        <f t="shared" si="4029"/>
        <v>0</v>
      </c>
      <c r="BX591" s="17">
        <f t="shared" si="4029"/>
        <v>0</v>
      </c>
      <c r="BY591" s="17">
        <f t="shared" si="4029"/>
        <v>0</v>
      </c>
      <c r="BZ591" s="17">
        <f t="shared" si="4029"/>
        <v>0</v>
      </c>
      <c r="CA591" s="17">
        <f t="shared" si="4029"/>
        <v>0</v>
      </c>
      <c r="CB591" s="17">
        <f t="shared" si="4029"/>
        <v>0</v>
      </c>
      <c r="CC591" s="17">
        <f t="shared" si="4029"/>
        <v>0</v>
      </c>
      <c r="CD591" s="17">
        <f t="shared" si="4029"/>
        <v>0</v>
      </c>
      <c r="CE591" s="17">
        <f t="shared" si="4029"/>
        <v>0</v>
      </c>
      <c r="CF591" s="17">
        <f t="shared" si="4029"/>
        <v>0</v>
      </c>
      <c r="CG591" s="17">
        <f t="shared" si="4029"/>
        <v>0</v>
      </c>
      <c r="CH591" s="17">
        <f t="shared" si="4029"/>
        <v>0</v>
      </c>
      <c r="CI591" s="17">
        <f t="shared" si="4029"/>
        <v>0</v>
      </c>
      <c r="CJ591" s="17">
        <f t="shared" si="4029"/>
        <v>0</v>
      </c>
      <c r="CK591" s="17">
        <f t="shared" si="4029"/>
        <v>0</v>
      </c>
      <c r="CL591" s="17">
        <f t="shared" si="4029"/>
        <v>0</v>
      </c>
      <c r="CM591" s="17">
        <f t="shared" si="4029"/>
        <v>0</v>
      </c>
      <c r="CN591" s="17">
        <f t="shared" si="4029"/>
        <v>0</v>
      </c>
      <c r="CO591" s="17">
        <f t="shared" si="4029"/>
        <v>0</v>
      </c>
    </row>
    <row r="592" spans="1:93">
      <c r="B592" s="556"/>
      <c r="C592" s="556">
        <f t="shared" si="3981"/>
        <v>33</v>
      </c>
      <c r="D592" s="632">
        <f t="shared" si="3978"/>
        <v>-0.04</v>
      </c>
      <c r="E592" s="632"/>
      <c r="F592" s="632"/>
      <c r="G592" s="632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641"/>
      <c r="AO592" s="17">
        <f>IF((AO555-$AN555)&gt;$D556,0,$D592*(AO559))</f>
        <v>-1438.92</v>
      </c>
      <c r="AP592" s="17">
        <f t="shared" ref="AP592:CO592" si="4030">IF((AP555-$AN555)&gt;$D556,0,$D592*(AP559))</f>
        <v>-1464.1200000000001</v>
      </c>
      <c r="AQ592" s="17">
        <f t="shared" si="4030"/>
        <v>-1489.72</v>
      </c>
      <c r="AR592" s="17">
        <f t="shared" si="4030"/>
        <v>-1515.8</v>
      </c>
      <c r="AS592" s="17">
        <f t="shared" si="4030"/>
        <v>-1542.32</v>
      </c>
      <c r="AT592" s="17">
        <f t="shared" si="4030"/>
        <v>-1569.32</v>
      </c>
      <c r="AU592" s="17">
        <f t="shared" si="4030"/>
        <v>-1596.76</v>
      </c>
      <c r="AV592" s="17">
        <f t="shared" si="4030"/>
        <v>-1624.72</v>
      </c>
      <c r="AW592" s="17">
        <f t="shared" si="4030"/>
        <v>-1653.16</v>
      </c>
      <c r="AX592" s="17">
        <f t="shared" si="4030"/>
        <v>-1682.08</v>
      </c>
      <c r="AY592" s="17">
        <f t="shared" si="4030"/>
        <v>-1711.52</v>
      </c>
      <c r="AZ592" s="17">
        <f t="shared" si="4030"/>
        <v>-1741.48</v>
      </c>
      <c r="BA592" s="17">
        <f t="shared" si="4030"/>
        <v>-1771.96</v>
      </c>
      <c r="BB592" s="17">
        <f t="shared" si="4030"/>
        <v>-1802.96</v>
      </c>
      <c r="BC592" s="17">
        <f t="shared" si="4030"/>
        <v>-1834.52</v>
      </c>
      <c r="BD592" s="17">
        <f t="shared" si="4030"/>
        <v>-1866.6000000000001</v>
      </c>
      <c r="BE592" s="17">
        <f t="shared" si="4030"/>
        <v>-1899.28</v>
      </c>
      <c r="BF592" s="17">
        <f t="shared" si="4030"/>
        <v>-1932.52</v>
      </c>
      <c r="BG592" s="17">
        <f t="shared" si="4030"/>
        <v>-1966.32</v>
      </c>
      <c r="BH592" s="17">
        <f t="shared" si="4030"/>
        <v>-2000.76</v>
      </c>
      <c r="BI592" s="17">
        <f t="shared" si="4030"/>
        <v>-2035.76</v>
      </c>
      <c r="BJ592" s="17">
        <f t="shared" si="4030"/>
        <v>-2071.4</v>
      </c>
      <c r="BK592" s="17">
        <f t="shared" si="4030"/>
        <v>-2107.64</v>
      </c>
      <c r="BL592" s="17">
        <f t="shared" si="4030"/>
        <v>-2144.52</v>
      </c>
      <c r="BM592" s="17">
        <f t="shared" si="4030"/>
        <v>-2182.04</v>
      </c>
      <c r="BN592" s="17">
        <f t="shared" si="4030"/>
        <v>0</v>
      </c>
      <c r="BO592" s="17">
        <f t="shared" si="4030"/>
        <v>0</v>
      </c>
      <c r="BP592" s="17">
        <f t="shared" si="4030"/>
        <v>0</v>
      </c>
      <c r="BQ592" s="17">
        <f t="shared" si="4030"/>
        <v>0</v>
      </c>
      <c r="BR592" s="17">
        <f t="shared" si="4030"/>
        <v>0</v>
      </c>
      <c r="BS592" s="17">
        <f t="shared" si="4030"/>
        <v>0</v>
      </c>
      <c r="BT592" s="17">
        <f t="shared" si="4030"/>
        <v>0</v>
      </c>
      <c r="BU592" s="17">
        <f t="shared" si="4030"/>
        <v>0</v>
      </c>
      <c r="BV592" s="17">
        <f t="shared" si="4030"/>
        <v>0</v>
      </c>
      <c r="BW592" s="17">
        <f t="shared" si="4030"/>
        <v>0</v>
      </c>
      <c r="BX592" s="17">
        <f t="shared" si="4030"/>
        <v>0</v>
      </c>
      <c r="BY592" s="17">
        <f t="shared" si="4030"/>
        <v>0</v>
      </c>
      <c r="BZ592" s="17">
        <f t="shared" si="4030"/>
        <v>0</v>
      </c>
      <c r="CA592" s="17">
        <f t="shared" si="4030"/>
        <v>0</v>
      </c>
      <c r="CB592" s="17">
        <f t="shared" si="4030"/>
        <v>0</v>
      </c>
      <c r="CC592" s="17">
        <f t="shared" si="4030"/>
        <v>0</v>
      </c>
      <c r="CD592" s="17">
        <f t="shared" si="4030"/>
        <v>0</v>
      </c>
      <c r="CE592" s="17">
        <f t="shared" si="4030"/>
        <v>0</v>
      </c>
      <c r="CF592" s="17">
        <f t="shared" si="4030"/>
        <v>0</v>
      </c>
      <c r="CG592" s="17">
        <f t="shared" si="4030"/>
        <v>0</v>
      </c>
      <c r="CH592" s="17">
        <f t="shared" si="4030"/>
        <v>0</v>
      </c>
      <c r="CI592" s="17">
        <f t="shared" si="4030"/>
        <v>0</v>
      </c>
      <c r="CJ592" s="17">
        <f t="shared" si="4030"/>
        <v>0</v>
      </c>
      <c r="CK592" s="17">
        <f t="shared" si="4030"/>
        <v>0</v>
      </c>
      <c r="CL592" s="17">
        <f t="shared" si="4030"/>
        <v>0</v>
      </c>
      <c r="CM592" s="17">
        <f t="shared" si="4030"/>
        <v>0</v>
      </c>
      <c r="CN592" s="17">
        <f t="shared" si="4030"/>
        <v>0</v>
      </c>
      <c r="CO592" s="17">
        <f t="shared" si="4030"/>
        <v>0</v>
      </c>
    </row>
    <row r="593" spans="2:93">
      <c r="B593" s="556"/>
      <c r="C593" s="556">
        <f t="shared" si="3981"/>
        <v>34</v>
      </c>
      <c r="D593" s="632">
        <f t="shared" si="3978"/>
        <v>-0.04</v>
      </c>
      <c r="E593" s="632"/>
      <c r="F593" s="632"/>
      <c r="G593" s="632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>
        <f>IF((AP555-$AO555)&gt;$D556,0,$D593*(AP559))</f>
        <v>-1464.1200000000001</v>
      </c>
      <c r="AQ593" s="17">
        <f t="shared" ref="AQ593:CO593" si="4031">IF((AQ555-$AO555)&gt;$D556,0,$D593*(AQ559))</f>
        <v>-1489.72</v>
      </c>
      <c r="AR593" s="17">
        <f t="shared" si="4031"/>
        <v>-1515.8</v>
      </c>
      <c r="AS593" s="17">
        <f t="shared" si="4031"/>
        <v>-1542.32</v>
      </c>
      <c r="AT593" s="17">
        <f t="shared" si="4031"/>
        <v>-1569.32</v>
      </c>
      <c r="AU593" s="17">
        <f t="shared" si="4031"/>
        <v>-1596.76</v>
      </c>
      <c r="AV593" s="17">
        <f t="shared" si="4031"/>
        <v>-1624.72</v>
      </c>
      <c r="AW593" s="17">
        <f t="shared" si="4031"/>
        <v>-1653.16</v>
      </c>
      <c r="AX593" s="17">
        <f t="shared" si="4031"/>
        <v>-1682.08</v>
      </c>
      <c r="AY593" s="17">
        <f t="shared" si="4031"/>
        <v>-1711.52</v>
      </c>
      <c r="AZ593" s="17">
        <f t="shared" si="4031"/>
        <v>-1741.48</v>
      </c>
      <c r="BA593" s="17">
        <f t="shared" si="4031"/>
        <v>-1771.96</v>
      </c>
      <c r="BB593" s="17">
        <f t="shared" si="4031"/>
        <v>-1802.96</v>
      </c>
      <c r="BC593" s="17">
        <f t="shared" si="4031"/>
        <v>-1834.52</v>
      </c>
      <c r="BD593" s="17">
        <f t="shared" si="4031"/>
        <v>-1866.6000000000001</v>
      </c>
      <c r="BE593" s="17">
        <f t="shared" si="4031"/>
        <v>-1899.28</v>
      </c>
      <c r="BF593" s="17">
        <f t="shared" si="4031"/>
        <v>-1932.52</v>
      </c>
      <c r="BG593" s="17">
        <f t="shared" si="4031"/>
        <v>-1966.32</v>
      </c>
      <c r="BH593" s="17">
        <f t="shared" si="4031"/>
        <v>-2000.76</v>
      </c>
      <c r="BI593" s="17">
        <f t="shared" si="4031"/>
        <v>-2035.76</v>
      </c>
      <c r="BJ593" s="17">
        <f t="shared" si="4031"/>
        <v>-2071.4</v>
      </c>
      <c r="BK593" s="17">
        <f t="shared" si="4031"/>
        <v>-2107.64</v>
      </c>
      <c r="BL593" s="17">
        <f t="shared" si="4031"/>
        <v>-2144.52</v>
      </c>
      <c r="BM593" s="17">
        <f t="shared" si="4031"/>
        <v>-2182.04</v>
      </c>
      <c r="BN593" s="17">
        <f t="shared" si="4031"/>
        <v>-2220.2400000000002</v>
      </c>
      <c r="BO593" s="17">
        <f t="shared" si="4031"/>
        <v>0</v>
      </c>
      <c r="BP593" s="17">
        <f t="shared" si="4031"/>
        <v>0</v>
      </c>
      <c r="BQ593" s="17">
        <f t="shared" si="4031"/>
        <v>0</v>
      </c>
      <c r="BR593" s="17">
        <f t="shared" si="4031"/>
        <v>0</v>
      </c>
      <c r="BS593" s="17">
        <f t="shared" si="4031"/>
        <v>0</v>
      </c>
      <c r="BT593" s="17">
        <f t="shared" si="4031"/>
        <v>0</v>
      </c>
      <c r="BU593" s="17">
        <f t="shared" si="4031"/>
        <v>0</v>
      </c>
      <c r="BV593" s="17">
        <f t="shared" si="4031"/>
        <v>0</v>
      </c>
      <c r="BW593" s="17">
        <f t="shared" si="4031"/>
        <v>0</v>
      </c>
      <c r="BX593" s="17">
        <f t="shared" si="4031"/>
        <v>0</v>
      </c>
      <c r="BY593" s="17">
        <f t="shared" si="4031"/>
        <v>0</v>
      </c>
      <c r="BZ593" s="17">
        <f t="shared" si="4031"/>
        <v>0</v>
      </c>
      <c r="CA593" s="17">
        <f t="shared" si="4031"/>
        <v>0</v>
      </c>
      <c r="CB593" s="17">
        <f t="shared" si="4031"/>
        <v>0</v>
      </c>
      <c r="CC593" s="17">
        <f t="shared" si="4031"/>
        <v>0</v>
      </c>
      <c r="CD593" s="17">
        <f t="shared" si="4031"/>
        <v>0</v>
      </c>
      <c r="CE593" s="17">
        <f t="shared" si="4031"/>
        <v>0</v>
      </c>
      <c r="CF593" s="17">
        <f t="shared" si="4031"/>
        <v>0</v>
      </c>
      <c r="CG593" s="17">
        <f t="shared" si="4031"/>
        <v>0</v>
      </c>
      <c r="CH593" s="17">
        <f t="shared" si="4031"/>
        <v>0</v>
      </c>
      <c r="CI593" s="17">
        <f t="shared" si="4031"/>
        <v>0</v>
      </c>
      <c r="CJ593" s="17">
        <f t="shared" si="4031"/>
        <v>0</v>
      </c>
      <c r="CK593" s="17">
        <f t="shared" si="4031"/>
        <v>0</v>
      </c>
      <c r="CL593" s="17">
        <f t="shared" si="4031"/>
        <v>0</v>
      </c>
      <c r="CM593" s="17">
        <f t="shared" si="4031"/>
        <v>0</v>
      </c>
      <c r="CN593" s="17">
        <f t="shared" si="4031"/>
        <v>0</v>
      </c>
      <c r="CO593" s="17">
        <f t="shared" si="4031"/>
        <v>0</v>
      </c>
    </row>
    <row r="594" spans="2:93">
      <c r="B594" s="556"/>
      <c r="C594" s="556">
        <f t="shared" si="3981"/>
        <v>35</v>
      </c>
      <c r="D594" s="632">
        <f t="shared" si="3978"/>
        <v>-0.04</v>
      </c>
      <c r="E594" s="632"/>
      <c r="F594" s="632"/>
      <c r="G594" s="632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>
        <f>IF((AQ555-$AP555)&gt;$D556,0,$D594*(AQ559))</f>
        <v>-1489.72</v>
      </c>
      <c r="AR594" s="17">
        <f t="shared" ref="AR594:CO594" si="4032">IF((AR555-$AP555)&gt;$D556,0,$D594*(AR559))</f>
        <v>-1515.8</v>
      </c>
      <c r="AS594" s="17">
        <f t="shared" si="4032"/>
        <v>-1542.32</v>
      </c>
      <c r="AT594" s="17">
        <f t="shared" si="4032"/>
        <v>-1569.32</v>
      </c>
      <c r="AU594" s="17">
        <f t="shared" si="4032"/>
        <v>-1596.76</v>
      </c>
      <c r="AV594" s="17">
        <f t="shared" si="4032"/>
        <v>-1624.72</v>
      </c>
      <c r="AW594" s="17">
        <f t="shared" si="4032"/>
        <v>-1653.16</v>
      </c>
      <c r="AX594" s="17">
        <f t="shared" si="4032"/>
        <v>-1682.08</v>
      </c>
      <c r="AY594" s="17">
        <f t="shared" si="4032"/>
        <v>-1711.52</v>
      </c>
      <c r="AZ594" s="17">
        <f t="shared" si="4032"/>
        <v>-1741.48</v>
      </c>
      <c r="BA594" s="17">
        <f t="shared" si="4032"/>
        <v>-1771.96</v>
      </c>
      <c r="BB594" s="17">
        <f t="shared" si="4032"/>
        <v>-1802.96</v>
      </c>
      <c r="BC594" s="17">
        <f t="shared" si="4032"/>
        <v>-1834.52</v>
      </c>
      <c r="BD594" s="17">
        <f t="shared" si="4032"/>
        <v>-1866.6000000000001</v>
      </c>
      <c r="BE594" s="17">
        <f t="shared" si="4032"/>
        <v>-1899.28</v>
      </c>
      <c r="BF594" s="17">
        <f t="shared" si="4032"/>
        <v>-1932.52</v>
      </c>
      <c r="BG594" s="17">
        <f t="shared" si="4032"/>
        <v>-1966.32</v>
      </c>
      <c r="BH594" s="17">
        <f t="shared" si="4032"/>
        <v>-2000.76</v>
      </c>
      <c r="BI594" s="17">
        <f t="shared" si="4032"/>
        <v>-2035.76</v>
      </c>
      <c r="BJ594" s="17">
        <f t="shared" si="4032"/>
        <v>-2071.4</v>
      </c>
      <c r="BK594" s="17">
        <f t="shared" si="4032"/>
        <v>-2107.64</v>
      </c>
      <c r="BL594" s="17">
        <f t="shared" si="4032"/>
        <v>-2144.52</v>
      </c>
      <c r="BM594" s="17">
        <f t="shared" si="4032"/>
        <v>-2182.04</v>
      </c>
      <c r="BN594" s="17">
        <f t="shared" si="4032"/>
        <v>-2220.2400000000002</v>
      </c>
      <c r="BO594" s="17">
        <f t="shared" si="4032"/>
        <v>-2259.08</v>
      </c>
      <c r="BP594" s="17">
        <f t="shared" si="4032"/>
        <v>0</v>
      </c>
      <c r="BQ594" s="17">
        <f t="shared" si="4032"/>
        <v>0</v>
      </c>
      <c r="BR594" s="17">
        <f t="shared" si="4032"/>
        <v>0</v>
      </c>
      <c r="BS594" s="17">
        <f t="shared" si="4032"/>
        <v>0</v>
      </c>
      <c r="BT594" s="17">
        <f t="shared" si="4032"/>
        <v>0</v>
      </c>
      <c r="BU594" s="17">
        <f t="shared" si="4032"/>
        <v>0</v>
      </c>
      <c r="BV594" s="17">
        <f t="shared" si="4032"/>
        <v>0</v>
      </c>
      <c r="BW594" s="17">
        <f t="shared" si="4032"/>
        <v>0</v>
      </c>
      <c r="BX594" s="17">
        <f t="shared" si="4032"/>
        <v>0</v>
      </c>
      <c r="BY594" s="17">
        <f t="shared" si="4032"/>
        <v>0</v>
      </c>
      <c r="BZ594" s="17">
        <f t="shared" si="4032"/>
        <v>0</v>
      </c>
      <c r="CA594" s="17">
        <f t="shared" si="4032"/>
        <v>0</v>
      </c>
      <c r="CB594" s="17">
        <f t="shared" si="4032"/>
        <v>0</v>
      </c>
      <c r="CC594" s="17">
        <f t="shared" si="4032"/>
        <v>0</v>
      </c>
      <c r="CD594" s="17">
        <f t="shared" si="4032"/>
        <v>0</v>
      </c>
      <c r="CE594" s="17">
        <f t="shared" si="4032"/>
        <v>0</v>
      </c>
      <c r="CF594" s="17">
        <f t="shared" si="4032"/>
        <v>0</v>
      </c>
      <c r="CG594" s="17">
        <f t="shared" si="4032"/>
        <v>0</v>
      </c>
      <c r="CH594" s="17">
        <f t="shared" si="4032"/>
        <v>0</v>
      </c>
      <c r="CI594" s="17">
        <f t="shared" si="4032"/>
        <v>0</v>
      </c>
      <c r="CJ594" s="17">
        <f t="shared" si="4032"/>
        <v>0</v>
      </c>
      <c r="CK594" s="17">
        <f t="shared" si="4032"/>
        <v>0</v>
      </c>
      <c r="CL594" s="17">
        <f t="shared" si="4032"/>
        <v>0</v>
      </c>
      <c r="CM594" s="17">
        <f t="shared" si="4032"/>
        <v>0</v>
      </c>
      <c r="CN594" s="17">
        <f t="shared" si="4032"/>
        <v>0</v>
      </c>
      <c r="CO594" s="17">
        <f t="shared" si="4032"/>
        <v>0</v>
      </c>
    </row>
    <row r="595" spans="2:93">
      <c r="B595" s="556"/>
      <c r="C595" s="556">
        <f t="shared" si="3981"/>
        <v>36</v>
      </c>
      <c r="D595" s="632">
        <f t="shared" si="3978"/>
        <v>-0.04</v>
      </c>
      <c r="E595" s="632"/>
      <c r="F595" s="632"/>
      <c r="G595" s="632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>
        <f>IF((AR555-$AQ555)&gt;$D556,0,$D595*(AR559))</f>
        <v>-1515.8</v>
      </c>
      <c r="AS595" s="17">
        <f t="shared" ref="AS595:CO595" si="4033">IF((AS555-$AQ555)&gt;$D556,0,$D595*(AS559))</f>
        <v>-1542.32</v>
      </c>
      <c r="AT595" s="17">
        <f t="shared" si="4033"/>
        <v>-1569.32</v>
      </c>
      <c r="AU595" s="17">
        <f t="shared" si="4033"/>
        <v>-1596.76</v>
      </c>
      <c r="AV595" s="17">
        <f t="shared" si="4033"/>
        <v>-1624.72</v>
      </c>
      <c r="AW595" s="17">
        <f t="shared" si="4033"/>
        <v>-1653.16</v>
      </c>
      <c r="AX595" s="17">
        <f t="shared" si="4033"/>
        <v>-1682.08</v>
      </c>
      <c r="AY595" s="17">
        <f t="shared" si="4033"/>
        <v>-1711.52</v>
      </c>
      <c r="AZ595" s="17">
        <f t="shared" si="4033"/>
        <v>-1741.48</v>
      </c>
      <c r="BA595" s="17">
        <f t="shared" si="4033"/>
        <v>-1771.96</v>
      </c>
      <c r="BB595" s="17">
        <f t="shared" si="4033"/>
        <v>-1802.96</v>
      </c>
      <c r="BC595" s="17">
        <f t="shared" si="4033"/>
        <v>-1834.52</v>
      </c>
      <c r="BD595" s="17">
        <f t="shared" si="4033"/>
        <v>-1866.6000000000001</v>
      </c>
      <c r="BE595" s="17">
        <f t="shared" si="4033"/>
        <v>-1899.28</v>
      </c>
      <c r="BF595" s="17">
        <f t="shared" si="4033"/>
        <v>-1932.52</v>
      </c>
      <c r="BG595" s="17">
        <f t="shared" si="4033"/>
        <v>-1966.32</v>
      </c>
      <c r="BH595" s="17">
        <f t="shared" si="4033"/>
        <v>-2000.76</v>
      </c>
      <c r="BI595" s="17">
        <f t="shared" si="4033"/>
        <v>-2035.76</v>
      </c>
      <c r="BJ595" s="17">
        <f t="shared" si="4033"/>
        <v>-2071.4</v>
      </c>
      <c r="BK595" s="17">
        <f t="shared" si="4033"/>
        <v>-2107.64</v>
      </c>
      <c r="BL595" s="17">
        <f t="shared" si="4033"/>
        <v>-2144.52</v>
      </c>
      <c r="BM595" s="17">
        <f t="shared" si="4033"/>
        <v>-2182.04</v>
      </c>
      <c r="BN595" s="17">
        <f t="shared" si="4033"/>
        <v>-2220.2400000000002</v>
      </c>
      <c r="BO595" s="17">
        <f t="shared" si="4033"/>
        <v>-2259.08</v>
      </c>
      <c r="BP595" s="17">
        <f t="shared" si="4033"/>
        <v>-2298.64</v>
      </c>
      <c r="BQ595" s="17">
        <f t="shared" si="4033"/>
        <v>0</v>
      </c>
      <c r="BR595" s="17">
        <f t="shared" si="4033"/>
        <v>0</v>
      </c>
      <c r="BS595" s="17">
        <f t="shared" si="4033"/>
        <v>0</v>
      </c>
      <c r="BT595" s="17">
        <f t="shared" si="4033"/>
        <v>0</v>
      </c>
      <c r="BU595" s="17">
        <f t="shared" si="4033"/>
        <v>0</v>
      </c>
      <c r="BV595" s="17">
        <f t="shared" si="4033"/>
        <v>0</v>
      </c>
      <c r="BW595" s="17">
        <f t="shared" si="4033"/>
        <v>0</v>
      </c>
      <c r="BX595" s="17">
        <f t="shared" si="4033"/>
        <v>0</v>
      </c>
      <c r="BY595" s="17">
        <f t="shared" si="4033"/>
        <v>0</v>
      </c>
      <c r="BZ595" s="17">
        <f t="shared" si="4033"/>
        <v>0</v>
      </c>
      <c r="CA595" s="17">
        <f t="shared" si="4033"/>
        <v>0</v>
      </c>
      <c r="CB595" s="17">
        <f t="shared" si="4033"/>
        <v>0</v>
      </c>
      <c r="CC595" s="17">
        <f t="shared" si="4033"/>
        <v>0</v>
      </c>
      <c r="CD595" s="17">
        <f t="shared" si="4033"/>
        <v>0</v>
      </c>
      <c r="CE595" s="17">
        <f t="shared" si="4033"/>
        <v>0</v>
      </c>
      <c r="CF595" s="17">
        <f t="shared" si="4033"/>
        <v>0</v>
      </c>
      <c r="CG595" s="17">
        <f t="shared" si="4033"/>
        <v>0</v>
      </c>
      <c r="CH595" s="17">
        <f t="shared" si="4033"/>
        <v>0</v>
      </c>
      <c r="CI595" s="17">
        <f t="shared" si="4033"/>
        <v>0</v>
      </c>
      <c r="CJ595" s="17">
        <f t="shared" si="4033"/>
        <v>0</v>
      </c>
      <c r="CK595" s="17">
        <f t="shared" si="4033"/>
        <v>0</v>
      </c>
      <c r="CL595" s="17">
        <f t="shared" si="4033"/>
        <v>0</v>
      </c>
      <c r="CM595" s="17">
        <f t="shared" si="4033"/>
        <v>0</v>
      </c>
      <c r="CN595" s="17">
        <f t="shared" si="4033"/>
        <v>0</v>
      </c>
      <c r="CO595" s="17">
        <f t="shared" si="4033"/>
        <v>0</v>
      </c>
    </row>
    <row r="596" spans="2:93">
      <c r="B596" s="556"/>
      <c r="C596" s="556">
        <f t="shared" si="3981"/>
        <v>37</v>
      </c>
      <c r="D596" s="632">
        <f t="shared" si="3978"/>
        <v>-0.04</v>
      </c>
      <c r="E596" s="632"/>
      <c r="F596" s="632"/>
      <c r="G596" s="632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>
        <f>IF((AS555-$AR555)&gt;$D556,0,$D596*(AS559))</f>
        <v>-1542.32</v>
      </c>
      <c r="AT596" s="17">
        <f t="shared" ref="AT596:CO596" si="4034">IF((AT555-$AR555)&gt;$D556,0,$D596*(AT559))</f>
        <v>-1569.32</v>
      </c>
      <c r="AU596" s="17">
        <f t="shared" si="4034"/>
        <v>-1596.76</v>
      </c>
      <c r="AV596" s="17">
        <f t="shared" si="4034"/>
        <v>-1624.72</v>
      </c>
      <c r="AW596" s="17">
        <f t="shared" si="4034"/>
        <v>-1653.16</v>
      </c>
      <c r="AX596" s="17">
        <f t="shared" si="4034"/>
        <v>-1682.08</v>
      </c>
      <c r="AY596" s="17">
        <f t="shared" si="4034"/>
        <v>-1711.52</v>
      </c>
      <c r="AZ596" s="17">
        <f t="shared" si="4034"/>
        <v>-1741.48</v>
      </c>
      <c r="BA596" s="17">
        <f t="shared" si="4034"/>
        <v>-1771.96</v>
      </c>
      <c r="BB596" s="17">
        <f t="shared" si="4034"/>
        <v>-1802.96</v>
      </c>
      <c r="BC596" s="17">
        <f t="shared" si="4034"/>
        <v>-1834.52</v>
      </c>
      <c r="BD596" s="17">
        <f t="shared" si="4034"/>
        <v>-1866.6000000000001</v>
      </c>
      <c r="BE596" s="17">
        <f t="shared" si="4034"/>
        <v>-1899.28</v>
      </c>
      <c r="BF596" s="17">
        <f t="shared" si="4034"/>
        <v>-1932.52</v>
      </c>
      <c r="BG596" s="17">
        <f t="shared" si="4034"/>
        <v>-1966.32</v>
      </c>
      <c r="BH596" s="17">
        <f t="shared" si="4034"/>
        <v>-2000.76</v>
      </c>
      <c r="BI596" s="17">
        <f t="shared" si="4034"/>
        <v>-2035.76</v>
      </c>
      <c r="BJ596" s="17">
        <f t="shared" si="4034"/>
        <v>-2071.4</v>
      </c>
      <c r="BK596" s="17">
        <f t="shared" si="4034"/>
        <v>-2107.64</v>
      </c>
      <c r="BL596" s="17">
        <f t="shared" si="4034"/>
        <v>-2144.52</v>
      </c>
      <c r="BM596" s="17">
        <f t="shared" si="4034"/>
        <v>-2182.04</v>
      </c>
      <c r="BN596" s="17">
        <f t="shared" si="4034"/>
        <v>-2220.2400000000002</v>
      </c>
      <c r="BO596" s="17">
        <f t="shared" si="4034"/>
        <v>-2259.08</v>
      </c>
      <c r="BP596" s="17">
        <f t="shared" si="4034"/>
        <v>-2298.64</v>
      </c>
      <c r="BQ596" s="17">
        <f t="shared" si="4034"/>
        <v>-2338.84</v>
      </c>
      <c r="BR596" s="17">
        <f t="shared" si="4034"/>
        <v>0</v>
      </c>
      <c r="BS596" s="17">
        <f t="shared" si="4034"/>
        <v>0</v>
      </c>
      <c r="BT596" s="17">
        <f t="shared" si="4034"/>
        <v>0</v>
      </c>
      <c r="BU596" s="17">
        <f t="shared" si="4034"/>
        <v>0</v>
      </c>
      <c r="BV596" s="17">
        <f t="shared" si="4034"/>
        <v>0</v>
      </c>
      <c r="BW596" s="17">
        <f t="shared" si="4034"/>
        <v>0</v>
      </c>
      <c r="BX596" s="17">
        <f t="shared" si="4034"/>
        <v>0</v>
      </c>
      <c r="BY596" s="17">
        <f t="shared" si="4034"/>
        <v>0</v>
      </c>
      <c r="BZ596" s="17">
        <f t="shared" si="4034"/>
        <v>0</v>
      </c>
      <c r="CA596" s="17">
        <f t="shared" si="4034"/>
        <v>0</v>
      </c>
      <c r="CB596" s="17">
        <f t="shared" si="4034"/>
        <v>0</v>
      </c>
      <c r="CC596" s="17">
        <f t="shared" si="4034"/>
        <v>0</v>
      </c>
      <c r="CD596" s="17">
        <f t="shared" si="4034"/>
        <v>0</v>
      </c>
      <c r="CE596" s="17">
        <f t="shared" si="4034"/>
        <v>0</v>
      </c>
      <c r="CF596" s="17">
        <f t="shared" si="4034"/>
        <v>0</v>
      </c>
      <c r="CG596" s="17">
        <f t="shared" si="4034"/>
        <v>0</v>
      </c>
      <c r="CH596" s="17">
        <f t="shared" si="4034"/>
        <v>0</v>
      </c>
      <c r="CI596" s="17">
        <f t="shared" si="4034"/>
        <v>0</v>
      </c>
      <c r="CJ596" s="17">
        <f t="shared" si="4034"/>
        <v>0</v>
      </c>
      <c r="CK596" s="17">
        <f t="shared" si="4034"/>
        <v>0</v>
      </c>
      <c r="CL596" s="17">
        <f t="shared" si="4034"/>
        <v>0</v>
      </c>
      <c r="CM596" s="17">
        <f t="shared" si="4034"/>
        <v>0</v>
      </c>
      <c r="CN596" s="17">
        <f t="shared" si="4034"/>
        <v>0</v>
      </c>
      <c r="CO596" s="17">
        <f t="shared" si="4034"/>
        <v>0</v>
      </c>
    </row>
    <row r="597" spans="2:93">
      <c r="B597" s="556"/>
      <c r="C597" s="556">
        <f t="shared" si="3981"/>
        <v>38</v>
      </c>
      <c r="D597" s="632">
        <f t="shared" si="3978"/>
        <v>-0.04</v>
      </c>
      <c r="E597" s="632"/>
      <c r="F597" s="632"/>
      <c r="G597" s="632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>
        <f>IF((AT555-$AS555)&gt;$D556,0,$D597*(AT559))</f>
        <v>-1569.32</v>
      </c>
      <c r="AU597" s="17">
        <f t="shared" ref="AU597:CO597" si="4035">IF((AU555-$AS555)&gt;$D556,0,$D597*(AU559))</f>
        <v>-1596.76</v>
      </c>
      <c r="AV597" s="17">
        <f t="shared" si="4035"/>
        <v>-1624.72</v>
      </c>
      <c r="AW597" s="17">
        <f t="shared" si="4035"/>
        <v>-1653.16</v>
      </c>
      <c r="AX597" s="17">
        <f t="shared" si="4035"/>
        <v>-1682.08</v>
      </c>
      <c r="AY597" s="17">
        <f t="shared" si="4035"/>
        <v>-1711.52</v>
      </c>
      <c r="AZ597" s="17">
        <f t="shared" si="4035"/>
        <v>-1741.48</v>
      </c>
      <c r="BA597" s="17">
        <f t="shared" si="4035"/>
        <v>-1771.96</v>
      </c>
      <c r="BB597" s="17">
        <f t="shared" si="4035"/>
        <v>-1802.96</v>
      </c>
      <c r="BC597" s="17">
        <f t="shared" si="4035"/>
        <v>-1834.52</v>
      </c>
      <c r="BD597" s="17">
        <f t="shared" si="4035"/>
        <v>-1866.6000000000001</v>
      </c>
      <c r="BE597" s="17">
        <f t="shared" si="4035"/>
        <v>-1899.28</v>
      </c>
      <c r="BF597" s="17">
        <f t="shared" si="4035"/>
        <v>-1932.52</v>
      </c>
      <c r="BG597" s="17">
        <f t="shared" si="4035"/>
        <v>-1966.32</v>
      </c>
      <c r="BH597" s="17">
        <f t="shared" si="4035"/>
        <v>-2000.76</v>
      </c>
      <c r="BI597" s="17">
        <f t="shared" si="4035"/>
        <v>-2035.76</v>
      </c>
      <c r="BJ597" s="17">
        <f t="shared" si="4035"/>
        <v>-2071.4</v>
      </c>
      <c r="BK597" s="17">
        <f t="shared" si="4035"/>
        <v>-2107.64</v>
      </c>
      <c r="BL597" s="17">
        <f t="shared" si="4035"/>
        <v>-2144.52</v>
      </c>
      <c r="BM597" s="17">
        <f t="shared" si="4035"/>
        <v>-2182.04</v>
      </c>
      <c r="BN597" s="17">
        <f t="shared" si="4035"/>
        <v>-2220.2400000000002</v>
      </c>
      <c r="BO597" s="17">
        <f t="shared" si="4035"/>
        <v>-2259.08</v>
      </c>
      <c r="BP597" s="17">
        <f t="shared" si="4035"/>
        <v>-2298.64</v>
      </c>
      <c r="BQ597" s="17">
        <f t="shared" si="4035"/>
        <v>-2338.84</v>
      </c>
      <c r="BR597" s="17">
        <f t="shared" si="4035"/>
        <v>-2379.7600000000002</v>
      </c>
      <c r="BS597" s="17">
        <f t="shared" si="4035"/>
        <v>0</v>
      </c>
      <c r="BT597" s="17">
        <f t="shared" si="4035"/>
        <v>0</v>
      </c>
      <c r="BU597" s="17">
        <f t="shared" si="4035"/>
        <v>0</v>
      </c>
      <c r="BV597" s="17">
        <f t="shared" si="4035"/>
        <v>0</v>
      </c>
      <c r="BW597" s="17">
        <f t="shared" si="4035"/>
        <v>0</v>
      </c>
      <c r="BX597" s="17">
        <f t="shared" si="4035"/>
        <v>0</v>
      </c>
      <c r="BY597" s="17">
        <f t="shared" si="4035"/>
        <v>0</v>
      </c>
      <c r="BZ597" s="17">
        <f t="shared" si="4035"/>
        <v>0</v>
      </c>
      <c r="CA597" s="17">
        <f t="shared" si="4035"/>
        <v>0</v>
      </c>
      <c r="CB597" s="17">
        <f t="shared" si="4035"/>
        <v>0</v>
      </c>
      <c r="CC597" s="17">
        <f t="shared" si="4035"/>
        <v>0</v>
      </c>
      <c r="CD597" s="17">
        <f t="shared" si="4035"/>
        <v>0</v>
      </c>
      <c r="CE597" s="17">
        <f t="shared" si="4035"/>
        <v>0</v>
      </c>
      <c r="CF597" s="17">
        <f t="shared" si="4035"/>
        <v>0</v>
      </c>
      <c r="CG597" s="17">
        <f t="shared" si="4035"/>
        <v>0</v>
      </c>
      <c r="CH597" s="17">
        <f t="shared" si="4035"/>
        <v>0</v>
      </c>
      <c r="CI597" s="17">
        <f t="shared" si="4035"/>
        <v>0</v>
      </c>
      <c r="CJ597" s="17">
        <f t="shared" si="4035"/>
        <v>0</v>
      </c>
      <c r="CK597" s="17">
        <f t="shared" si="4035"/>
        <v>0</v>
      </c>
      <c r="CL597" s="17">
        <f t="shared" si="4035"/>
        <v>0</v>
      </c>
      <c r="CM597" s="17">
        <f t="shared" si="4035"/>
        <v>0</v>
      </c>
      <c r="CN597" s="17">
        <f t="shared" si="4035"/>
        <v>0</v>
      </c>
      <c r="CO597" s="17">
        <f t="shared" si="4035"/>
        <v>0</v>
      </c>
    </row>
    <row r="598" spans="2:93">
      <c r="B598" s="556"/>
      <c r="C598" s="556">
        <f t="shared" si="3981"/>
        <v>39</v>
      </c>
      <c r="D598" s="632">
        <f t="shared" si="3978"/>
        <v>-0.04</v>
      </c>
      <c r="E598" s="632"/>
      <c r="F598" s="632"/>
      <c r="G598" s="632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>
        <f>IF((AU555-$AT555)&gt;$D556,0,$D598*(AU559))</f>
        <v>-1596.76</v>
      </c>
      <c r="AV598" s="17">
        <f t="shared" ref="AV598:CO598" si="4036">IF((AV555-$AT555)&gt;$D556,0,$D598*(AV559))</f>
        <v>-1624.72</v>
      </c>
      <c r="AW598" s="17">
        <f t="shared" si="4036"/>
        <v>-1653.16</v>
      </c>
      <c r="AX598" s="17">
        <f t="shared" si="4036"/>
        <v>-1682.08</v>
      </c>
      <c r="AY598" s="17">
        <f t="shared" si="4036"/>
        <v>-1711.52</v>
      </c>
      <c r="AZ598" s="17">
        <f t="shared" si="4036"/>
        <v>-1741.48</v>
      </c>
      <c r="BA598" s="17">
        <f t="shared" si="4036"/>
        <v>-1771.96</v>
      </c>
      <c r="BB598" s="17">
        <f t="shared" si="4036"/>
        <v>-1802.96</v>
      </c>
      <c r="BC598" s="17">
        <f t="shared" si="4036"/>
        <v>-1834.52</v>
      </c>
      <c r="BD598" s="17">
        <f t="shared" si="4036"/>
        <v>-1866.6000000000001</v>
      </c>
      <c r="BE598" s="17">
        <f t="shared" si="4036"/>
        <v>-1899.28</v>
      </c>
      <c r="BF598" s="17">
        <f t="shared" si="4036"/>
        <v>-1932.52</v>
      </c>
      <c r="BG598" s="17">
        <f t="shared" si="4036"/>
        <v>-1966.32</v>
      </c>
      <c r="BH598" s="17">
        <f t="shared" si="4036"/>
        <v>-2000.76</v>
      </c>
      <c r="BI598" s="17">
        <f t="shared" si="4036"/>
        <v>-2035.76</v>
      </c>
      <c r="BJ598" s="17">
        <f t="shared" si="4036"/>
        <v>-2071.4</v>
      </c>
      <c r="BK598" s="17">
        <f t="shared" si="4036"/>
        <v>-2107.64</v>
      </c>
      <c r="BL598" s="17">
        <f t="shared" si="4036"/>
        <v>-2144.52</v>
      </c>
      <c r="BM598" s="17">
        <f t="shared" si="4036"/>
        <v>-2182.04</v>
      </c>
      <c r="BN598" s="17">
        <f t="shared" si="4036"/>
        <v>-2220.2400000000002</v>
      </c>
      <c r="BO598" s="17">
        <f t="shared" si="4036"/>
        <v>-2259.08</v>
      </c>
      <c r="BP598" s="17">
        <f t="shared" si="4036"/>
        <v>-2298.64</v>
      </c>
      <c r="BQ598" s="17">
        <f t="shared" si="4036"/>
        <v>-2338.84</v>
      </c>
      <c r="BR598" s="17">
        <f t="shared" si="4036"/>
        <v>-2379.7600000000002</v>
      </c>
      <c r="BS598" s="17">
        <f t="shared" si="4036"/>
        <v>-2421.44</v>
      </c>
      <c r="BT598" s="17">
        <f t="shared" si="4036"/>
        <v>0</v>
      </c>
      <c r="BU598" s="17">
        <f t="shared" si="4036"/>
        <v>0</v>
      </c>
      <c r="BV598" s="17">
        <f t="shared" si="4036"/>
        <v>0</v>
      </c>
      <c r="BW598" s="17">
        <f t="shared" si="4036"/>
        <v>0</v>
      </c>
      <c r="BX598" s="17">
        <f t="shared" si="4036"/>
        <v>0</v>
      </c>
      <c r="BY598" s="17">
        <f t="shared" si="4036"/>
        <v>0</v>
      </c>
      <c r="BZ598" s="17">
        <f t="shared" si="4036"/>
        <v>0</v>
      </c>
      <c r="CA598" s="17">
        <f t="shared" si="4036"/>
        <v>0</v>
      </c>
      <c r="CB598" s="17">
        <f t="shared" si="4036"/>
        <v>0</v>
      </c>
      <c r="CC598" s="17">
        <f t="shared" si="4036"/>
        <v>0</v>
      </c>
      <c r="CD598" s="17">
        <f t="shared" si="4036"/>
        <v>0</v>
      </c>
      <c r="CE598" s="17">
        <f t="shared" si="4036"/>
        <v>0</v>
      </c>
      <c r="CF598" s="17">
        <f t="shared" si="4036"/>
        <v>0</v>
      </c>
      <c r="CG598" s="17">
        <f t="shared" si="4036"/>
        <v>0</v>
      </c>
      <c r="CH598" s="17">
        <f t="shared" si="4036"/>
        <v>0</v>
      </c>
      <c r="CI598" s="17">
        <f t="shared" si="4036"/>
        <v>0</v>
      </c>
      <c r="CJ598" s="17">
        <f t="shared" si="4036"/>
        <v>0</v>
      </c>
      <c r="CK598" s="17">
        <f t="shared" si="4036"/>
        <v>0</v>
      </c>
      <c r="CL598" s="17">
        <f t="shared" si="4036"/>
        <v>0</v>
      </c>
      <c r="CM598" s="17">
        <f t="shared" si="4036"/>
        <v>0</v>
      </c>
      <c r="CN598" s="17">
        <f t="shared" si="4036"/>
        <v>0</v>
      </c>
      <c r="CO598" s="17">
        <f t="shared" si="4036"/>
        <v>0</v>
      </c>
    </row>
    <row r="599" spans="2:93">
      <c r="B599" s="556"/>
      <c r="C599" s="556">
        <f t="shared" si="3981"/>
        <v>40</v>
      </c>
      <c r="D599" s="632">
        <f t="shared" si="3978"/>
        <v>-0.04</v>
      </c>
      <c r="E599" s="632"/>
      <c r="F599" s="632"/>
      <c r="G599" s="632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>
        <f>IF((AV555-$AU555)&gt;$D556,0,$D599*(AV559))</f>
        <v>-1624.72</v>
      </c>
      <c r="AW599" s="17">
        <f t="shared" ref="AW599:CO599" si="4037">IF((AW555-$AU555)&gt;$D556,0,$D599*(AW559))</f>
        <v>-1653.16</v>
      </c>
      <c r="AX599" s="17">
        <f t="shared" si="4037"/>
        <v>-1682.08</v>
      </c>
      <c r="AY599" s="17">
        <f t="shared" si="4037"/>
        <v>-1711.52</v>
      </c>
      <c r="AZ599" s="17">
        <f t="shared" si="4037"/>
        <v>-1741.48</v>
      </c>
      <c r="BA599" s="17">
        <f t="shared" si="4037"/>
        <v>-1771.96</v>
      </c>
      <c r="BB599" s="17">
        <f t="shared" si="4037"/>
        <v>-1802.96</v>
      </c>
      <c r="BC599" s="17">
        <f t="shared" si="4037"/>
        <v>-1834.52</v>
      </c>
      <c r="BD599" s="17">
        <f t="shared" si="4037"/>
        <v>-1866.6000000000001</v>
      </c>
      <c r="BE599" s="17">
        <f t="shared" si="4037"/>
        <v>-1899.28</v>
      </c>
      <c r="BF599" s="17">
        <f t="shared" si="4037"/>
        <v>-1932.52</v>
      </c>
      <c r="BG599" s="17">
        <f t="shared" si="4037"/>
        <v>-1966.32</v>
      </c>
      <c r="BH599" s="17">
        <f t="shared" si="4037"/>
        <v>-2000.76</v>
      </c>
      <c r="BI599" s="17">
        <f t="shared" si="4037"/>
        <v>-2035.76</v>
      </c>
      <c r="BJ599" s="17">
        <f t="shared" si="4037"/>
        <v>-2071.4</v>
      </c>
      <c r="BK599" s="17">
        <f t="shared" si="4037"/>
        <v>-2107.64</v>
      </c>
      <c r="BL599" s="17">
        <f t="shared" si="4037"/>
        <v>-2144.52</v>
      </c>
      <c r="BM599" s="17">
        <f t="shared" si="4037"/>
        <v>-2182.04</v>
      </c>
      <c r="BN599" s="17">
        <f t="shared" si="4037"/>
        <v>-2220.2400000000002</v>
      </c>
      <c r="BO599" s="17">
        <f t="shared" si="4037"/>
        <v>-2259.08</v>
      </c>
      <c r="BP599" s="17">
        <f t="shared" si="4037"/>
        <v>-2298.64</v>
      </c>
      <c r="BQ599" s="17">
        <f t="shared" si="4037"/>
        <v>-2338.84</v>
      </c>
      <c r="BR599" s="17">
        <f t="shared" si="4037"/>
        <v>-2379.7600000000002</v>
      </c>
      <c r="BS599" s="17">
        <f t="shared" si="4037"/>
        <v>-2421.44</v>
      </c>
      <c r="BT599" s="17">
        <f t="shared" si="4037"/>
        <v>-2463.8000000000002</v>
      </c>
      <c r="BU599" s="17">
        <f t="shared" si="4037"/>
        <v>0</v>
      </c>
      <c r="BV599" s="17">
        <f t="shared" si="4037"/>
        <v>0</v>
      </c>
      <c r="BW599" s="17">
        <f t="shared" si="4037"/>
        <v>0</v>
      </c>
      <c r="BX599" s="17">
        <f t="shared" si="4037"/>
        <v>0</v>
      </c>
      <c r="BY599" s="17">
        <f t="shared" si="4037"/>
        <v>0</v>
      </c>
      <c r="BZ599" s="17">
        <f t="shared" si="4037"/>
        <v>0</v>
      </c>
      <c r="CA599" s="17">
        <f t="shared" si="4037"/>
        <v>0</v>
      </c>
      <c r="CB599" s="17">
        <f t="shared" si="4037"/>
        <v>0</v>
      </c>
      <c r="CC599" s="17">
        <f t="shared" si="4037"/>
        <v>0</v>
      </c>
      <c r="CD599" s="17">
        <f t="shared" si="4037"/>
        <v>0</v>
      </c>
      <c r="CE599" s="17">
        <f t="shared" si="4037"/>
        <v>0</v>
      </c>
      <c r="CF599" s="17">
        <f t="shared" si="4037"/>
        <v>0</v>
      </c>
      <c r="CG599" s="17">
        <f t="shared" si="4037"/>
        <v>0</v>
      </c>
      <c r="CH599" s="17">
        <f t="shared" si="4037"/>
        <v>0</v>
      </c>
      <c r="CI599" s="17">
        <f t="shared" si="4037"/>
        <v>0</v>
      </c>
      <c r="CJ599" s="17">
        <f t="shared" si="4037"/>
        <v>0</v>
      </c>
      <c r="CK599" s="17">
        <f t="shared" si="4037"/>
        <v>0</v>
      </c>
      <c r="CL599" s="17">
        <f t="shared" si="4037"/>
        <v>0</v>
      </c>
      <c r="CM599" s="17">
        <f t="shared" si="4037"/>
        <v>0</v>
      </c>
      <c r="CN599" s="17">
        <f t="shared" si="4037"/>
        <v>0</v>
      </c>
      <c r="CO599" s="17">
        <f t="shared" si="4037"/>
        <v>0</v>
      </c>
    </row>
    <row r="600" spans="2:93">
      <c r="B600" s="556"/>
      <c r="C600" s="556">
        <f t="shared" si="3981"/>
        <v>41</v>
      </c>
      <c r="D600" s="632">
        <f t="shared" si="3978"/>
        <v>-0.04</v>
      </c>
      <c r="E600" s="632"/>
      <c r="F600" s="632"/>
      <c r="G600" s="632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>
        <f>IF((AW555-$AV555)&gt;$D556,0,$D600*(AW559))</f>
        <v>-1653.16</v>
      </c>
      <c r="AX600" s="17">
        <f t="shared" ref="AX600:CO600" si="4038">IF((AX555-$AV555)&gt;$D556,0,$D600*(AX559))</f>
        <v>-1682.08</v>
      </c>
      <c r="AY600" s="17">
        <f t="shared" si="4038"/>
        <v>-1711.52</v>
      </c>
      <c r="AZ600" s="17">
        <f t="shared" si="4038"/>
        <v>-1741.48</v>
      </c>
      <c r="BA600" s="17">
        <f t="shared" si="4038"/>
        <v>-1771.96</v>
      </c>
      <c r="BB600" s="17">
        <f t="shared" si="4038"/>
        <v>-1802.96</v>
      </c>
      <c r="BC600" s="17">
        <f t="shared" si="4038"/>
        <v>-1834.52</v>
      </c>
      <c r="BD600" s="17">
        <f t="shared" si="4038"/>
        <v>-1866.6000000000001</v>
      </c>
      <c r="BE600" s="17">
        <f t="shared" si="4038"/>
        <v>-1899.28</v>
      </c>
      <c r="BF600" s="17">
        <f t="shared" si="4038"/>
        <v>-1932.52</v>
      </c>
      <c r="BG600" s="17">
        <f t="shared" si="4038"/>
        <v>-1966.32</v>
      </c>
      <c r="BH600" s="17">
        <f t="shared" si="4038"/>
        <v>-2000.76</v>
      </c>
      <c r="BI600" s="17">
        <f t="shared" si="4038"/>
        <v>-2035.76</v>
      </c>
      <c r="BJ600" s="17">
        <f t="shared" si="4038"/>
        <v>-2071.4</v>
      </c>
      <c r="BK600" s="17">
        <f t="shared" si="4038"/>
        <v>-2107.64</v>
      </c>
      <c r="BL600" s="17">
        <f t="shared" si="4038"/>
        <v>-2144.52</v>
      </c>
      <c r="BM600" s="17">
        <f t="shared" si="4038"/>
        <v>-2182.04</v>
      </c>
      <c r="BN600" s="17">
        <f t="shared" si="4038"/>
        <v>-2220.2400000000002</v>
      </c>
      <c r="BO600" s="17">
        <f t="shared" si="4038"/>
        <v>-2259.08</v>
      </c>
      <c r="BP600" s="17">
        <f t="shared" si="4038"/>
        <v>-2298.64</v>
      </c>
      <c r="BQ600" s="17">
        <f t="shared" si="4038"/>
        <v>-2338.84</v>
      </c>
      <c r="BR600" s="17">
        <f t="shared" si="4038"/>
        <v>-2379.7600000000002</v>
      </c>
      <c r="BS600" s="17">
        <f t="shared" si="4038"/>
        <v>-2421.44</v>
      </c>
      <c r="BT600" s="17">
        <f t="shared" si="4038"/>
        <v>-2463.8000000000002</v>
      </c>
      <c r="BU600" s="17">
        <f t="shared" si="4038"/>
        <v>-2506.92</v>
      </c>
      <c r="BV600" s="17">
        <f t="shared" si="4038"/>
        <v>0</v>
      </c>
      <c r="BW600" s="17">
        <f t="shared" si="4038"/>
        <v>0</v>
      </c>
      <c r="BX600" s="17">
        <f t="shared" si="4038"/>
        <v>0</v>
      </c>
      <c r="BY600" s="17">
        <f t="shared" si="4038"/>
        <v>0</v>
      </c>
      <c r="BZ600" s="17">
        <f t="shared" si="4038"/>
        <v>0</v>
      </c>
      <c r="CA600" s="17">
        <f t="shared" si="4038"/>
        <v>0</v>
      </c>
      <c r="CB600" s="17">
        <f t="shared" si="4038"/>
        <v>0</v>
      </c>
      <c r="CC600" s="17">
        <f t="shared" si="4038"/>
        <v>0</v>
      </c>
      <c r="CD600" s="17">
        <f t="shared" si="4038"/>
        <v>0</v>
      </c>
      <c r="CE600" s="17">
        <f t="shared" si="4038"/>
        <v>0</v>
      </c>
      <c r="CF600" s="17">
        <f t="shared" si="4038"/>
        <v>0</v>
      </c>
      <c r="CG600" s="17">
        <f t="shared" si="4038"/>
        <v>0</v>
      </c>
      <c r="CH600" s="17">
        <f t="shared" si="4038"/>
        <v>0</v>
      </c>
      <c r="CI600" s="17">
        <f t="shared" si="4038"/>
        <v>0</v>
      </c>
      <c r="CJ600" s="17">
        <f t="shared" si="4038"/>
        <v>0</v>
      </c>
      <c r="CK600" s="17">
        <f t="shared" si="4038"/>
        <v>0</v>
      </c>
      <c r="CL600" s="17">
        <f t="shared" si="4038"/>
        <v>0</v>
      </c>
      <c r="CM600" s="17">
        <f t="shared" si="4038"/>
        <v>0</v>
      </c>
      <c r="CN600" s="17">
        <f t="shared" si="4038"/>
        <v>0</v>
      </c>
      <c r="CO600" s="17">
        <f t="shared" si="4038"/>
        <v>0</v>
      </c>
    </row>
    <row r="601" spans="2:93">
      <c r="B601" s="556"/>
      <c r="C601" s="556">
        <f t="shared" si="3981"/>
        <v>42</v>
      </c>
      <c r="D601" s="632">
        <f t="shared" si="3978"/>
        <v>-0.04</v>
      </c>
      <c r="E601" s="632"/>
      <c r="F601" s="632"/>
      <c r="G601" s="632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>
        <f>IF((AX555-$AW555)&gt;$D556,0,$D601*(AX559))</f>
        <v>-1682.08</v>
      </c>
      <c r="AY601" s="17">
        <f t="shared" ref="AY601:CO601" si="4039">IF((AY555-$AW555)&gt;$D556,0,$D601*(AY559))</f>
        <v>-1711.52</v>
      </c>
      <c r="AZ601" s="17">
        <f t="shared" si="4039"/>
        <v>-1741.48</v>
      </c>
      <c r="BA601" s="17">
        <f t="shared" si="4039"/>
        <v>-1771.96</v>
      </c>
      <c r="BB601" s="17">
        <f t="shared" si="4039"/>
        <v>-1802.96</v>
      </c>
      <c r="BC601" s="17">
        <f t="shared" si="4039"/>
        <v>-1834.52</v>
      </c>
      <c r="BD601" s="17">
        <f t="shared" si="4039"/>
        <v>-1866.6000000000001</v>
      </c>
      <c r="BE601" s="17">
        <f t="shared" si="4039"/>
        <v>-1899.28</v>
      </c>
      <c r="BF601" s="17">
        <f t="shared" si="4039"/>
        <v>-1932.52</v>
      </c>
      <c r="BG601" s="17">
        <f t="shared" si="4039"/>
        <v>-1966.32</v>
      </c>
      <c r="BH601" s="17">
        <f t="shared" si="4039"/>
        <v>-2000.76</v>
      </c>
      <c r="BI601" s="17">
        <f t="shared" si="4039"/>
        <v>-2035.76</v>
      </c>
      <c r="BJ601" s="17">
        <f t="shared" si="4039"/>
        <v>-2071.4</v>
      </c>
      <c r="BK601" s="17">
        <f t="shared" si="4039"/>
        <v>-2107.64</v>
      </c>
      <c r="BL601" s="17">
        <f t="shared" si="4039"/>
        <v>-2144.52</v>
      </c>
      <c r="BM601" s="17">
        <f t="shared" si="4039"/>
        <v>-2182.04</v>
      </c>
      <c r="BN601" s="17">
        <f t="shared" si="4039"/>
        <v>-2220.2400000000002</v>
      </c>
      <c r="BO601" s="17">
        <f t="shared" si="4039"/>
        <v>-2259.08</v>
      </c>
      <c r="BP601" s="17">
        <f t="shared" si="4039"/>
        <v>-2298.64</v>
      </c>
      <c r="BQ601" s="17">
        <f t="shared" si="4039"/>
        <v>-2338.84</v>
      </c>
      <c r="BR601" s="17">
        <f t="shared" si="4039"/>
        <v>-2379.7600000000002</v>
      </c>
      <c r="BS601" s="17">
        <f t="shared" si="4039"/>
        <v>-2421.44</v>
      </c>
      <c r="BT601" s="17">
        <f t="shared" si="4039"/>
        <v>-2463.8000000000002</v>
      </c>
      <c r="BU601" s="17">
        <f t="shared" si="4039"/>
        <v>-2506.92</v>
      </c>
      <c r="BV601" s="17">
        <f t="shared" si="4039"/>
        <v>-2550.8000000000002</v>
      </c>
      <c r="BW601" s="17">
        <f t="shared" si="4039"/>
        <v>0</v>
      </c>
      <c r="BX601" s="17">
        <f t="shared" si="4039"/>
        <v>0</v>
      </c>
      <c r="BY601" s="17">
        <f t="shared" si="4039"/>
        <v>0</v>
      </c>
      <c r="BZ601" s="17">
        <f t="shared" si="4039"/>
        <v>0</v>
      </c>
      <c r="CA601" s="17">
        <f t="shared" si="4039"/>
        <v>0</v>
      </c>
      <c r="CB601" s="17">
        <f t="shared" si="4039"/>
        <v>0</v>
      </c>
      <c r="CC601" s="17">
        <f t="shared" si="4039"/>
        <v>0</v>
      </c>
      <c r="CD601" s="17">
        <f t="shared" si="4039"/>
        <v>0</v>
      </c>
      <c r="CE601" s="17">
        <f t="shared" si="4039"/>
        <v>0</v>
      </c>
      <c r="CF601" s="17">
        <f t="shared" si="4039"/>
        <v>0</v>
      </c>
      <c r="CG601" s="17">
        <f t="shared" si="4039"/>
        <v>0</v>
      </c>
      <c r="CH601" s="17">
        <f t="shared" si="4039"/>
        <v>0</v>
      </c>
      <c r="CI601" s="17">
        <f t="shared" si="4039"/>
        <v>0</v>
      </c>
      <c r="CJ601" s="17">
        <f t="shared" si="4039"/>
        <v>0</v>
      </c>
      <c r="CK601" s="17">
        <f t="shared" si="4039"/>
        <v>0</v>
      </c>
      <c r="CL601" s="17">
        <f t="shared" si="4039"/>
        <v>0</v>
      </c>
      <c r="CM601" s="17">
        <f t="shared" si="4039"/>
        <v>0</v>
      </c>
      <c r="CN601" s="17">
        <f t="shared" si="4039"/>
        <v>0</v>
      </c>
      <c r="CO601" s="17">
        <f t="shared" si="4039"/>
        <v>0</v>
      </c>
    </row>
    <row r="602" spans="2:93">
      <c r="B602" s="556"/>
      <c r="C602" s="556">
        <f t="shared" si="3981"/>
        <v>43</v>
      </c>
      <c r="D602" s="632">
        <f t="shared" si="3978"/>
        <v>-0.04</v>
      </c>
      <c r="E602" s="632"/>
      <c r="F602" s="632"/>
      <c r="G602" s="632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>
        <f>IF((AY555-$AX555)&gt;$D556,0,$D602*(AY559))</f>
        <v>-1711.52</v>
      </c>
      <c r="AZ602" s="17">
        <f t="shared" ref="AZ602:CO602" si="4040">IF((AZ555-$AX555)&gt;$D556,0,$D602*(AZ559))</f>
        <v>-1741.48</v>
      </c>
      <c r="BA602" s="17">
        <f t="shared" si="4040"/>
        <v>-1771.96</v>
      </c>
      <c r="BB602" s="17">
        <f t="shared" si="4040"/>
        <v>-1802.96</v>
      </c>
      <c r="BC602" s="17">
        <f t="shared" si="4040"/>
        <v>-1834.52</v>
      </c>
      <c r="BD602" s="17">
        <f t="shared" si="4040"/>
        <v>-1866.6000000000001</v>
      </c>
      <c r="BE602" s="17">
        <f t="shared" si="4040"/>
        <v>-1899.28</v>
      </c>
      <c r="BF602" s="17">
        <f t="shared" si="4040"/>
        <v>-1932.52</v>
      </c>
      <c r="BG602" s="17">
        <f t="shared" si="4040"/>
        <v>-1966.32</v>
      </c>
      <c r="BH602" s="17">
        <f t="shared" si="4040"/>
        <v>-2000.76</v>
      </c>
      <c r="BI602" s="17">
        <f t="shared" si="4040"/>
        <v>-2035.76</v>
      </c>
      <c r="BJ602" s="17">
        <f t="shared" si="4040"/>
        <v>-2071.4</v>
      </c>
      <c r="BK602" s="17">
        <f t="shared" si="4040"/>
        <v>-2107.64</v>
      </c>
      <c r="BL602" s="17">
        <f t="shared" si="4040"/>
        <v>-2144.52</v>
      </c>
      <c r="BM602" s="17">
        <f t="shared" si="4040"/>
        <v>-2182.04</v>
      </c>
      <c r="BN602" s="17">
        <f t="shared" si="4040"/>
        <v>-2220.2400000000002</v>
      </c>
      <c r="BO602" s="17">
        <f t="shared" si="4040"/>
        <v>-2259.08</v>
      </c>
      <c r="BP602" s="17">
        <f t="shared" si="4040"/>
        <v>-2298.64</v>
      </c>
      <c r="BQ602" s="17">
        <f t="shared" si="4040"/>
        <v>-2338.84</v>
      </c>
      <c r="BR602" s="17">
        <f t="shared" si="4040"/>
        <v>-2379.7600000000002</v>
      </c>
      <c r="BS602" s="17">
        <f t="shared" si="4040"/>
        <v>-2421.44</v>
      </c>
      <c r="BT602" s="17">
        <f t="shared" si="4040"/>
        <v>-2463.8000000000002</v>
      </c>
      <c r="BU602" s="17">
        <f t="shared" si="4040"/>
        <v>-2506.92</v>
      </c>
      <c r="BV602" s="17">
        <f t="shared" si="4040"/>
        <v>-2550.8000000000002</v>
      </c>
      <c r="BW602" s="17">
        <f t="shared" si="4040"/>
        <v>-2595.44</v>
      </c>
      <c r="BX602" s="17">
        <f t="shared" si="4040"/>
        <v>0</v>
      </c>
      <c r="BY602" s="17">
        <f t="shared" si="4040"/>
        <v>0</v>
      </c>
      <c r="BZ602" s="17">
        <f t="shared" si="4040"/>
        <v>0</v>
      </c>
      <c r="CA602" s="17">
        <f t="shared" si="4040"/>
        <v>0</v>
      </c>
      <c r="CB602" s="17">
        <f t="shared" si="4040"/>
        <v>0</v>
      </c>
      <c r="CC602" s="17">
        <f t="shared" si="4040"/>
        <v>0</v>
      </c>
      <c r="CD602" s="17">
        <f t="shared" si="4040"/>
        <v>0</v>
      </c>
      <c r="CE602" s="17">
        <f t="shared" si="4040"/>
        <v>0</v>
      </c>
      <c r="CF602" s="17">
        <f t="shared" si="4040"/>
        <v>0</v>
      </c>
      <c r="CG602" s="17">
        <f t="shared" si="4040"/>
        <v>0</v>
      </c>
      <c r="CH602" s="17">
        <f t="shared" si="4040"/>
        <v>0</v>
      </c>
      <c r="CI602" s="17">
        <f t="shared" si="4040"/>
        <v>0</v>
      </c>
      <c r="CJ602" s="17">
        <f t="shared" si="4040"/>
        <v>0</v>
      </c>
      <c r="CK602" s="17">
        <f t="shared" si="4040"/>
        <v>0</v>
      </c>
      <c r="CL602" s="17">
        <f t="shared" si="4040"/>
        <v>0</v>
      </c>
      <c r="CM602" s="17">
        <f t="shared" si="4040"/>
        <v>0</v>
      </c>
      <c r="CN602" s="17">
        <f t="shared" si="4040"/>
        <v>0</v>
      </c>
      <c r="CO602" s="17">
        <f t="shared" si="4040"/>
        <v>0</v>
      </c>
    </row>
    <row r="603" spans="2:93">
      <c r="B603" s="556"/>
      <c r="C603" s="556">
        <f t="shared" si="3981"/>
        <v>44</v>
      </c>
      <c r="D603" s="632">
        <f t="shared" si="3978"/>
        <v>-0.04</v>
      </c>
      <c r="E603" s="632"/>
      <c r="F603" s="632"/>
      <c r="G603" s="632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>
        <f>IF((AZ555-$AY555)&gt;$D556,0,$D603*(AZ559))</f>
        <v>-1741.48</v>
      </c>
      <c r="BA603" s="17">
        <f t="shared" ref="BA603:CO603" si="4041">IF((BA555-$AY555)&gt;$D556,0,$D603*(BA559))</f>
        <v>-1771.96</v>
      </c>
      <c r="BB603" s="17">
        <f t="shared" si="4041"/>
        <v>-1802.96</v>
      </c>
      <c r="BC603" s="17">
        <f t="shared" si="4041"/>
        <v>-1834.52</v>
      </c>
      <c r="BD603" s="17">
        <f t="shared" si="4041"/>
        <v>-1866.6000000000001</v>
      </c>
      <c r="BE603" s="17">
        <f t="shared" si="4041"/>
        <v>-1899.28</v>
      </c>
      <c r="BF603" s="17">
        <f t="shared" si="4041"/>
        <v>-1932.52</v>
      </c>
      <c r="BG603" s="17">
        <f t="shared" si="4041"/>
        <v>-1966.32</v>
      </c>
      <c r="BH603" s="17">
        <f t="shared" si="4041"/>
        <v>-2000.76</v>
      </c>
      <c r="BI603" s="17">
        <f t="shared" si="4041"/>
        <v>-2035.76</v>
      </c>
      <c r="BJ603" s="17">
        <f t="shared" si="4041"/>
        <v>-2071.4</v>
      </c>
      <c r="BK603" s="17">
        <f t="shared" si="4041"/>
        <v>-2107.64</v>
      </c>
      <c r="BL603" s="17">
        <f t="shared" si="4041"/>
        <v>-2144.52</v>
      </c>
      <c r="BM603" s="17">
        <f t="shared" si="4041"/>
        <v>-2182.04</v>
      </c>
      <c r="BN603" s="17">
        <f t="shared" si="4041"/>
        <v>-2220.2400000000002</v>
      </c>
      <c r="BO603" s="17">
        <f t="shared" si="4041"/>
        <v>-2259.08</v>
      </c>
      <c r="BP603" s="17">
        <f t="shared" si="4041"/>
        <v>-2298.64</v>
      </c>
      <c r="BQ603" s="17">
        <f t="shared" si="4041"/>
        <v>-2338.84</v>
      </c>
      <c r="BR603" s="17">
        <f t="shared" si="4041"/>
        <v>-2379.7600000000002</v>
      </c>
      <c r="BS603" s="17">
        <f t="shared" si="4041"/>
        <v>-2421.44</v>
      </c>
      <c r="BT603" s="17">
        <f t="shared" si="4041"/>
        <v>-2463.8000000000002</v>
      </c>
      <c r="BU603" s="17">
        <f t="shared" si="4041"/>
        <v>-2506.92</v>
      </c>
      <c r="BV603" s="17">
        <f t="shared" si="4041"/>
        <v>-2550.8000000000002</v>
      </c>
      <c r="BW603" s="17">
        <f t="shared" si="4041"/>
        <v>-2595.44</v>
      </c>
      <c r="BX603" s="17">
        <f t="shared" si="4041"/>
        <v>-2640.84</v>
      </c>
      <c r="BY603" s="17">
        <f t="shared" si="4041"/>
        <v>0</v>
      </c>
      <c r="BZ603" s="17">
        <f t="shared" si="4041"/>
        <v>0</v>
      </c>
      <c r="CA603" s="17">
        <f t="shared" si="4041"/>
        <v>0</v>
      </c>
      <c r="CB603" s="17">
        <f t="shared" si="4041"/>
        <v>0</v>
      </c>
      <c r="CC603" s="17">
        <f t="shared" si="4041"/>
        <v>0</v>
      </c>
      <c r="CD603" s="17">
        <f t="shared" si="4041"/>
        <v>0</v>
      </c>
      <c r="CE603" s="17">
        <f t="shared" si="4041"/>
        <v>0</v>
      </c>
      <c r="CF603" s="17">
        <f t="shared" si="4041"/>
        <v>0</v>
      </c>
      <c r="CG603" s="17">
        <f t="shared" si="4041"/>
        <v>0</v>
      </c>
      <c r="CH603" s="17">
        <f t="shared" si="4041"/>
        <v>0</v>
      </c>
      <c r="CI603" s="17">
        <f t="shared" si="4041"/>
        <v>0</v>
      </c>
      <c r="CJ603" s="17">
        <f t="shared" si="4041"/>
        <v>0</v>
      </c>
      <c r="CK603" s="17">
        <f t="shared" si="4041"/>
        <v>0</v>
      </c>
      <c r="CL603" s="17">
        <f t="shared" si="4041"/>
        <v>0</v>
      </c>
      <c r="CM603" s="17">
        <f t="shared" si="4041"/>
        <v>0</v>
      </c>
      <c r="CN603" s="17">
        <f t="shared" si="4041"/>
        <v>0</v>
      </c>
      <c r="CO603" s="17">
        <f t="shared" si="4041"/>
        <v>0</v>
      </c>
    </row>
    <row r="604" spans="2:93">
      <c r="B604" s="556"/>
      <c r="C604" s="556">
        <f t="shared" si="3981"/>
        <v>45</v>
      </c>
      <c r="D604" s="632">
        <f t="shared" si="3978"/>
        <v>-0.04</v>
      </c>
      <c r="E604" s="632"/>
      <c r="F604" s="632"/>
      <c r="G604" s="632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>
        <f>IF((BA555-$AZ555)&gt;$D556,0,$D604*(BA559))</f>
        <v>-1771.96</v>
      </c>
      <c r="BB604" s="17">
        <f t="shared" ref="BB604:CO604" si="4042">IF((BB555-$AZ555)&gt;$D556,0,$D604*(BB559))</f>
        <v>-1802.96</v>
      </c>
      <c r="BC604" s="17">
        <f t="shared" si="4042"/>
        <v>-1834.52</v>
      </c>
      <c r="BD604" s="17">
        <f t="shared" si="4042"/>
        <v>-1866.6000000000001</v>
      </c>
      <c r="BE604" s="17">
        <f t="shared" si="4042"/>
        <v>-1899.28</v>
      </c>
      <c r="BF604" s="17">
        <f t="shared" si="4042"/>
        <v>-1932.52</v>
      </c>
      <c r="BG604" s="17">
        <f t="shared" si="4042"/>
        <v>-1966.32</v>
      </c>
      <c r="BH604" s="17">
        <f t="shared" si="4042"/>
        <v>-2000.76</v>
      </c>
      <c r="BI604" s="17">
        <f t="shared" si="4042"/>
        <v>-2035.76</v>
      </c>
      <c r="BJ604" s="17">
        <f t="shared" si="4042"/>
        <v>-2071.4</v>
      </c>
      <c r="BK604" s="17">
        <f t="shared" si="4042"/>
        <v>-2107.64</v>
      </c>
      <c r="BL604" s="17">
        <f t="shared" si="4042"/>
        <v>-2144.52</v>
      </c>
      <c r="BM604" s="17">
        <f t="shared" si="4042"/>
        <v>-2182.04</v>
      </c>
      <c r="BN604" s="17">
        <f t="shared" si="4042"/>
        <v>-2220.2400000000002</v>
      </c>
      <c r="BO604" s="17">
        <f t="shared" si="4042"/>
        <v>-2259.08</v>
      </c>
      <c r="BP604" s="17">
        <f t="shared" si="4042"/>
        <v>-2298.64</v>
      </c>
      <c r="BQ604" s="17">
        <f t="shared" si="4042"/>
        <v>-2338.84</v>
      </c>
      <c r="BR604" s="17">
        <f t="shared" si="4042"/>
        <v>-2379.7600000000002</v>
      </c>
      <c r="BS604" s="17">
        <f t="shared" si="4042"/>
        <v>-2421.44</v>
      </c>
      <c r="BT604" s="17">
        <f t="shared" si="4042"/>
        <v>-2463.8000000000002</v>
      </c>
      <c r="BU604" s="17">
        <f t="shared" si="4042"/>
        <v>-2506.92</v>
      </c>
      <c r="BV604" s="17">
        <f t="shared" si="4042"/>
        <v>-2550.8000000000002</v>
      </c>
      <c r="BW604" s="17">
        <f t="shared" si="4042"/>
        <v>-2595.44</v>
      </c>
      <c r="BX604" s="17">
        <f t="shared" si="4042"/>
        <v>-2640.84</v>
      </c>
      <c r="BY604" s="17">
        <f t="shared" si="4042"/>
        <v>-2687.08</v>
      </c>
      <c r="BZ604" s="17">
        <f t="shared" si="4042"/>
        <v>0</v>
      </c>
      <c r="CA604" s="17">
        <f t="shared" si="4042"/>
        <v>0</v>
      </c>
      <c r="CB604" s="17">
        <f t="shared" si="4042"/>
        <v>0</v>
      </c>
      <c r="CC604" s="17">
        <f t="shared" si="4042"/>
        <v>0</v>
      </c>
      <c r="CD604" s="17">
        <f t="shared" si="4042"/>
        <v>0</v>
      </c>
      <c r="CE604" s="17">
        <f t="shared" si="4042"/>
        <v>0</v>
      </c>
      <c r="CF604" s="17">
        <f t="shared" si="4042"/>
        <v>0</v>
      </c>
      <c r="CG604" s="17">
        <f t="shared" si="4042"/>
        <v>0</v>
      </c>
      <c r="CH604" s="17">
        <f t="shared" si="4042"/>
        <v>0</v>
      </c>
      <c r="CI604" s="17">
        <f t="shared" si="4042"/>
        <v>0</v>
      </c>
      <c r="CJ604" s="17">
        <f t="shared" si="4042"/>
        <v>0</v>
      </c>
      <c r="CK604" s="17">
        <f t="shared" si="4042"/>
        <v>0</v>
      </c>
      <c r="CL604" s="17">
        <f t="shared" si="4042"/>
        <v>0</v>
      </c>
      <c r="CM604" s="17">
        <f t="shared" si="4042"/>
        <v>0</v>
      </c>
      <c r="CN604" s="17">
        <f t="shared" si="4042"/>
        <v>0</v>
      </c>
      <c r="CO604" s="17">
        <f t="shared" si="4042"/>
        <v>0</v>
      </c>
    </row>
    <row r="605" spans="2:93">
      <c r="B605" s="556"/>
      <c r="C605" s="556">
        <f t="shared" si="3981"/>
        <v>46</v>
      </c>
      <c r="D605" s="632">
        <f t="shared" si="3978"/>
        <v>-0.04</v>
      </c>
      <c r="E605" s="632"/>
      <c r="F605" s="632"/>
      <c r="G605" s="632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>
        <f>IF((BB555-$BA555)&gt;$D556,0,$D605*(BB559))</f>
        <v>-1802.96</v>
      </c>
      <c r="BC605" s="17">
        <f t="shared" ref="BC605:CO605" si="4043">IF((BC555-$BA555)&gt;$D556,0,$D605*(BC559))</f>
        <v>-1834.52</v>
      </c>
      <c r="BD605" s="17">
        <f t="shared" si="4043"/>
        <v>-1866.6000000000001</v>
      </c>
      <c r="BE605" s="17">
        <f t="shared" si="4043"/>
        <v>-1899.28</v>
      </c>
      <c r="BF605" s="17">
        <f t="shared" si="4043"/>
        <v>-1932.52</v>
      </c>
      <c r="BG605" s="17">
        <f t="shared" si="4043"/>
        <v>-1966.32</v>
      </c>
      <c r="BH605" s="17">
        <f t="shared" si="4043"/>
        <v>-2000.76</v>
      </c>
      <c r="BI605" s="17">
        <f t="shared" si="4043"/>
        <v>-2035.76</v>
      </c>
      <c r="BJ605" s="17">
        <f t="shared" si="4043"/>
        <v>-2071.4</v>
      </c>
      <c r="BK605" s="17">
        <f t="shared" si="4043"/>
        <v>-2107.64</v>
      </c>
      <c r="BL605" s="17">
        <f t="shared" si="4043"/>
        <v>-2144.52</v>
      </c>
      <c r="BM605" s="17">
        <f t="shared" si="4043"/>
        <v>-2182.04</v>
      </c>
      <c r="BN605" s="17">
        <f t="shared" si="4043"/>
        <v>-2220.2400000000002</v>
      </c>
      <c r="BO605" s="17">
        <f t="shared" si="4043"/>
        <v>-2259.08</v>
      </c>
      <c r="BP605" s="17">
        <f t="shared" si="4043"/>
        <v>-2298.64</v>
      </c>
      <c r="BQ605" s="17">
        <f t="shared" si="4043"/>
        <v>-2338.84</v>
      </c>
      <c r="BR605" s="17">
        <f t="shared" si="4043"/>
        <v>-2379.7600000000002</v>
      </c>
      <c r="BS605" s="17">
        <f t="shared" si="4043"/>
        <v>-2421.44</v>
      </c>
      <c r="BT605" s="17">
        <f t="shared" si="4043"/>
        <v>-2463.8000000000002</v>
      </c>
      <c r="BU605" s="17">
        <f t="shared" si="4043"/>
        <v>-2506.92</v>
      </c>
      <c r="BV605" s="17">
        <f t="shared" si="4043"/>
        <v>-2550.8000000000002</v>
      </c>
      <c r="BW605" s="17">
        <f t="shared" si="4043"/>
        <v>-2595.44</v>
      </c>
      <c r="BX605" s="17">
        <f t="shared" si="4043"/>
        <v>-2640.84</v>
      </c>
      <c r="BY605" s="17">
        <f t="shared" si="4043"/>
        <v>-2687.08</v>
      </c>
      <c r="BZ605" s="17">
        <f t="shared" si="4043"/>
        <v>-2734.08</v>
      </c>
      <c r="CA605" s="17">
        <f t="shared" si="4043"/>
        <v>0</v>
      </c>
      <c r="CB605" s="17">
        <f t="shared" si="4043"/>
        <v>0</v>
      </c>
      <c r="CC605" s="17">
        <f t="shared" si="4043"/>
        <v>0</v>
      </c>
      <c r="CD605" s="17">
        <f t="shared" si="4043"/>
        <v>0</v>
      </c>
      <c r="CE605" s="17">
        <f t="shared" si="4043"/>
        <v>0</v>
      </c>
      <c r="CF605" s="17">
        <f t="shared" si="4043"/>
        <v>0</v>
      </c>
      <c r="CG605" s="17">
        <f t="shared" si="4043"/>
        <v>0</v>
      </c>
      <c r="CH605" s="17">
        <f t="shared" si="4043"/>
        <v>0</v>
      </c>
      <c r="CI605" s="17">
        <f t="shared" si="4043"/>
        <v>0</v>
      </c>
      <c r="CJ605" s="17">
        <f t="shared" si="4043"/>
        <v>0</v>
      </c>
      <c r="CK605" s="17">
        <f t="shared" si="4043"/>
        <v>0</v>
      </c>
      <c r="CL605" s="17">
        <f t="shared" si="4043"/>
        <v>0</v>
      </c>
      <c r="CM605" s="17">
        <f t="shared" si="4043"/>
        <v>0</v>
      </c>
      <c r="CN605" s="17">
        <f t="shared" si="4043"/>
        <v>0</v>
      </c>
      <c r="CO605" s="17">
        <f t="shared" si="4043"/>
        <v>0</v>
      </c>
    </row>
    <row r="606" spans="2:93">
      <c r="B606" s="556"/>
      <c r="C606" s="556">
        <f t="shared" si="3981"/>
        <v>47</v>
      </c>
      <c r="D606" s="632">
        <f t="shared" si="3978"/>
        <v>-0.04</v>
      </c>
      <c r="E606" s="632"/>
      <c r="F606" s="632"/>
      <c r="G606" s="632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>
        <f>IF((BC555-$BB555)&gt;$D556,0,$D606*(BC559))</f>
        <v>-1834.52</v>
      </c>
      <c r="BD606" s="17">
        <f t="shared" ref="BD606:CO606" si="4044">IF((BD555-$BB555)&gt;$D556,0,$D606*(BD559))</f>
        <v>-1866.6000000000001</v>
      </c>
      <c r="BE606" s="17">
        <f t="shared" si="4044"/>
        <v>-1899.28</v>
      </c>
      <c r="BF606" s="17">
        <f t="shared" si="4044"/>
        <v>-1932.52</v>
      </c>
      <c r="BG606" s="17">
        <f t="shared" si="4044"/>
        <v>-1966.32</v>
      </c>
      <c r="BH606" s="17">
        <f t="shared" si="4044"/>
        <v>-2000.76</v>
      </c>
      <c r="BI606" s="17">
        <f t="shared" si="4044"/>
        <v>-2035.76</v>
      </c>
      <c r="BJ606" s="17">
        <f t="shared" si="4044"/>
        <v>-2071.4</v>
      </c>
      <c r="BK606" s="17">
        <f t="shared" si="4044"/>
        <v>-2107.64</v>
      </c>
      <c r="BL606" s="17">
        <f t="shared" si="4044"/>
        <v>-2144.52</v>
      </c>
      <c r="BM606" s="17">
        <f t="shared" si="4044"/>
        <v>-2182.04</v>
      </c>
      <c r="BN606" s="17">
        <f t="shared" si="4044"/>
        <v>-2220.2400000000002</v>
      </c>
      <c r="BO606" s="17">
        <f t="shared" si="4044"/>
        <v>-2259.08</v>
      </c>
      <c r="BP606" s="17">
        <f t="shared" si="4044"/>
        <v>-2298.64</v>
      </c>
      <c r="BQ606" s="17">
        <f t="shared" si="4044"/>
        <v>-2338.84</v>
      </c>
      <c r="BR606" s="17">
        <f t="shared" si="4044"/>
        <v>-2379.7600000000002</v>
      </c>
      <c r="BS606" s="17">
        <f t="shared" si="4044"/>
        <v>-2421.44</v>
      </c>
      <c r="BT606" s="17">
        <f t="shared" si="4044"/>
        <v>-2463.8000000000002</v>
      </c>
      <c r="BU606" s="17">
        <f t="shared" si="4044"/>
        <v>-2506.92</v>
      </c>
      <c r="BV606" s="17">
        <f t="shared" si="4044"/>
        <v>-2550.8000000000002</v>
      </c>
      <c r="BW606" s="17">
        <f t="shared" si="4044"/>
        <v>-2595.44</v>
      </c>
      <c r="BX606" s="17">
        <f t="shared" si="4044"/>
        <v>-2640.84</v>
      </c>
      <c r="BY606" s="17">
        <f t="shared" si="4044"/>
        <v>-2687.08</v>
      </c>
      <c r="BZ606" s="17">
        <f t="shared" si="4044"/>
        <v>-2734.08</v>
      </c>
      <c r="CA606" s="17">
        <f t="shared" si="4044"/>
        <v>-2781.92</v>
      </c>
      <c r="CB606" s="17">
        <f t="shared" si="4044"/>
        <v>0</v>
      </c>
      <c r="CC606" s="17">
        <f t="shared" si="4044"/>
        <v>0</v>
      </c>
      <c r="CD606" s="17">
        <f t="shared" si="4044"/>
        <v>0</v>
      </c>
      <c r="CE606" s="17">
        <f t="shared" si="4044"/>
        <v>0</v>
      </c>
      <c r="CF606" s="17">
        <f t="shared" si="4044"/>
        <v>0</v>
      </c>
      <c r="CG606" s="17">
        <f t="shared" si="4044"/>
        <v>0</v>
      </c>
      <c r="CH606" s="17">
        <f t="shared" si="4044"/>
        <v>0</v>
      </c>
      <c r="CI606" s="17">
        <f t="shared" si="4044"/>
        <v>0</v>
      </c>
      <c r="CJ606" s="17">
        <f t="shared" si="4044"/>
        <v>0</v>
      </c>
      <c r="CK606" s="17">
        <f t="shared" si="4044"/>
        <v>0</v>
      </c>
      <c r="CL606" s="17">
        <f t="shared" si="4044"/>
        <v>0</v>
      </c>
      <c r="CM606" s="17">
        <f t="shared" si="4044"/>
        <v>0</v>
      </c>
      <c r="CN606" s="17">
        <f t="shared" si="4044"/>
        <v>0</v>
      </c>
      <c r="CO606" s="17">
        <f t="shared" si="4044"/>
        <v>0</v>
      </c>
    </row>
    <row r="607" spans="2:93">
      <c r="B607" s="556"/>
      <c r="C607" s="556">
        <f t="shared" si="3981"/>
        <v>48</v>
      </c>
      <c r="D607" s="632">
        <f t="shared" si="3978"/>
        <v>-0.04</v>
      </c>
      <c r="E607" s="632"/>
      <c r="F607" s="632"/>
      <c r="G607" s="632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>
        <f>IF((BD555-$BC555)&gt;$D556,0,$D607*(BD559))</f>
        <v>-1866.6000000000001</v>
      </c>
      <c r="BE607" s="17">
        <f t="shared" ref="BE607:CO607" si="4045">IF((BE555-$BC555)&gt;$D556,0,$D607*(BE559))</f>
        <v>-1899.28</v>
      </c>
      <c r="BF607" s="17">
        <f t="shared" si="4045"/>
        <v>-1932.52</v>
      </c>
      <c r="BG607" s="17">
        <f t="shared" si="4045"/>
        <v>-1966.32</v>
      </c>
      <c r="BH607" s="17">
        <f t="shared" si="4045"/>
        <v>-2000.76</v>
      </c>
      <c r="BI607" s="17">
        <f t="shared" si="4045"/>
        <v>-2035.76</v>
      </c>
      <c r="BJ607" s="17">
        <f t="shared" si="4045"/>
        <v>-2071.4</v>
      </c>
      <c r="BK607" s="17">
        <f t="shared" si="4045"/>
        <v>-2107.64</v>
      </c>
      <c r="BL607" s="17">
        <f t="shared" si="4045"/>
        <v>-2144.52</v>
      </c>
      <c r="BM607" s="17">
        <f t="shared" si="4045"/>
        <v>-2182.04</v>
      </c>
      <c r="BN607" s="17">
        <f t="shared" si="4045"/>
        <v>-2220.2400000000002</v>
      </c>
      <c r="BO607" s="17">
        <f t="shared" si="4045"/>
        <v>-2259.08</v>
      </c>
      <c r="BP607" s="17">
        <f t="shared" si="4045"/>
        <v>-2298.64</v>
      </c>
      <c r="BQ607" s="17">
        <f t="shared" si="4045"/>
        <v>-2338.84</v>
      </c>
      <c r="BR607" s="17">
        <f t="shared" si="4045"/>
        <v>-2379.7600000000002</v>
      </c>
      <c r="BS607" s="17">
        <f t="shared" si="4045"/>
        <v>-2421.44</v>
      </c>
      <c r="BT607" s="17">
        <f t="shared" si="4045"/>
        <v>-2463.8000000000002</v>
      </c>
      <c r="BU607" s="17">
        <f t="shared" si="4045"/>
        <v>-2506.92</v>
      </c>
      <c r="BV607" s="17">
        <f t="shared" si="4045"/>
        <v>-2550.8000000000002</v>
      </c>
      <c r="BW607" s="17">
        <f t="shared" si="4045"/>
        <v>-2595.44</v>
      </c>
      <c r="BX607" s="17">
        <f t="shared" si="4045"/>
        <v>-2640.84</v>
      </c>
      <c r="BY607" s="17">
        <f t="shared" si="4045"/>
        <v>-2687.08</v>
      </c>
      <c r="BZ607" s="17">
        <f t="shared" si="4045"/>
        <v>-2734.08</v>
      </c>
      <c r="CA607" s="17">
        <f t="shared" si="4045"/>
        <v>-2781.92</v>
      </c>
      <c r="CB607" s="17">
        <f t="shared" si="4045"/>
        <v>-2830.6</v>
      </c>
      <c r="CC607" s="17">
        <f t="shared" si="4045"/>
        <v>0</v>
      </c>
      <c r="CD607" s="17">
        <f t="shared" si="4045"/>
        <v>0</v>
      </c>
      <c r="CE607" s="17">
        <f t="shared" si="4045"/>
        <v>0</v>
      </c>
      <c r="CF607" s="17">
        <f t="shared" si="4045"/>
        <v>0</v>
      </c>
      <c r="CG607" s="17">
        <f t="shared" si="4045"/>
        <v>0</v>
      </c>
      <c r="CH607" s="17">
        <f t="shared" si="4045"/>
        <v>0</v>
      </c>
      <c r="CI607" s="17">
        <f t="shared" si="4045"/>
        <v>0</v>
      </c>
      <c r="CJ607" s="17">
        <f t="shared" si="4045"/>
        <v>0</v>
      </c>
      <c r="CK607" s="17">
        <f t="shared" si="4045"/>
        <v>0</v>
      </c>
      <c r="CL607" s="17">
        <f t="shared" si="4045"/>
        <v>0</v>
      </c>
      <c r="CM607" s="17">
        <f t="shared" si="4045"/>
        <v>0</v>
      </c>
      <c r="CN607" s="17">
        <f t="shared" si="4045"/>
        <v>0</v>
      </c>
      <c r="CO607" s="17">
        <f t="shared" si="4045"/>
        <v>0</v>
      </c>
    </row>
    <row r="608" spans="2:93">
      <c r="B608" s="556"/>
      <c r="C608" s="556">
        <f t="shared" si="3981"/>
        <v>49</v>
      </c>
      <c r="D608" s="632">
        <f t="shared" si="3978"/>
        <v>-0.04</v>
      </c>
      <c r="E608" s="632"/>
      <c r="F608" s="632"/>
      <c r="G608" s="632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>
        <f>IF((BE555-$BD555)&gt;$D556,0,$D608*(BE559))</f>
        <v>-1899.28</v>
      </c>
      <c r="BF608" s="17">
        <f t="shared" ref="BF608:CO608" si="4046">IF((BF555-$BD555)&gt;$D556,0,$D608*(BF559))</f>
        <v>-1932.52</v>
      </c>
      <c r="BG608" s="17">
        <f t="shared" si="4046"/>
        <v>-1966.32</v>
      </c>
      <c r="BH608" s="17">
        <f t="shared" si="4046"/>
        <v>-2000.76</v>
      </c>
      <c r="BI608" s="17">
        <f t="shared" si="4046"/>
        <v>-2035.76</v>
      </c>
      <c r="BJ608" s="17">
        <f t="shared" si="4046"/>
        <v>-2071.4</v>
      </c>
      <c r="BK608" s="17">
        <f t="shared" si="4046"/>
        <v>-2107.64</v>
      </c>
      <c r="BL608" s="17">
        <f t="shared" si="4046"/>
        <v>-2144.52</v>
      </c>
      <c r="BM608" s="17">
        <f t="shared" si="4046"/>
        <v>-2182.04</v>
      </c>
      <c r="BN608" s="17">
        <f t="shared" si="4046"/>
        <v>-2220.2400000000002</v>
      </c>
      <c r="BO608" s="17">
        <f t="shared" si="4046"/>
        <v>-2259.08</v>
      </c>
      <c r="BP608" s="17">
        <f t="shared" si="4046"/>
        <v>-2298.64</v>
      </c>
      <c r="BQ608" s="17">
        <f t="shared" si="4046"/>
        <v>-2338.84</v>
      </c>
      <c r="BR608" s="17">
        <f t="shared" si="4046"/>
        <v>-2379.7600000000002</v>
      </c>
      <c r="BS608" s="17">
        <f t="shared" si="4046"/>
        <v>-2421.44</v>
      </c>
      <c r="BT608" s="17">
        <f t="shared" si="4046"/>
        <v>-2463.8000000000002</v>
      </c>
      <c r="BU608" s="17">
        <f t="shared" si="4046"/>
        <v>-2506.92</v>
      </c>
      <c r="BV608" s="17">
        <f t="shared" si="4046"/>
        <v>-2550.8000000000002</v>
      </c>
      <c r="BW608" s="17">
        <f t="shared" si="4046"/>
        <v>-2595.44</v>
      </c>
      <c r="BX608" s="17">
        <f t="shared" si="4046"/>
        <v>-2640.84</v>
      </c>
      <c r="BY608" s="17">
        <f t="shared" si="4046"/>
        <v>-2687.08</v>
      </c>
      <c r="BZ608" s="17">
        <f t="shared" si="4046"/>
        <v>-2734.08</v>
      </c>
      <c r="CA608" s="17">
        <f t="shared" si="4046"/>
        <v>-2781.92</v>
      </c>
      <c r="CB608" s="17">
        <f t="shared" si="4046"/>
        <v>-2830.6</v>
      </c>
      <c r="CC608" s="17">
        <f t="shared" si="4046"/>
        <v>-2880.16</v>
      </c>
      <c r="CD608" s="17">
        <f t="shared" si="4046"/>
        <v>0</v>
      </c>
      <c r="CE608" s="17">
        <f t="shared" si="4046"/>
        <v>0</v>
      </c>
      <c r="CF608" s="17">
        <f t="shared" si="4046"/>
        <v>0</v>
      </c>
      <c r="CG608" s="17">
        <f t="shared" si="4046"/>
        <v>0</v>
      </c>
      <c r="CH608" s="17">
        <f t="shared" si="4046"/>
        <v>0</v>
      </c>
      <c r="CI608" s="17">
        <f t="shared" si="4046"/>
        <v>0</v>
      </c>
      <c r="CJ608" s="17">
        <f t="shared" si="4046"/>
        <v>0</v>
      </c>
      <c r="CK608" s="17">
        <f t="shared" si="4046"/>
        <v>0</v>
      </c>
      <c r="CL608" s="17">
        <f t="shared" si="4046"/>
        <v>0</v>
      </c>
      <c r="CM608" s="17">
        <f t="shared" si="4046"/>
        <v>0</v>
      </c>
      <c r="CN608" s="17">
        <f t="shared" si="4046"/>
        <v>0</v>
      </c>
      <c r="CO608" s="17">
        <f t="shared" si="4046"/>
        <v>0</v>
      </c>
    </row>
    <row r="609" spans="2:93">
      <c r="B609" s="556"/>
      <c r="C609" s="556">
        <f t="shared" si="3981"/>
        <v>50</v>
      </c>
      <c r="D609" s="632">
        <f t="shared" si="3978"/>
        <v>-0.04</v>
      </c>
      <c r="E609" s="632"/>
      <c r="F609" s="632"/>
      <c r="G609" s="632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>
        <f>IF((BF555-$BE555)&gt;$D556,0,$D609*(BF559))</f>
        <v>-1932.52</v>
      </c>
      <c r="BG609" s="17">
        <f t="shared" ref="BG609:CO609" si="4047">IF((BG555-$BE555)&gt;$D556,0,$D609*(BG559))</f>
        <v>-1966.32</v>
      </c>
      <c r="BH609" s="17">
        <f t="shared" si="4047"/>
        <v>-2000.76</v>
      </c>
      <c r="BI609" s="17">
        <f t="shared" si="4047"/>
        <v>-2035.76</v>
      </c>
      <c r="BJ609" s="17">
        <f t="shared" si="4047"/>
        <v>-2071.4</v>
      </c>
      <c r="BK609" s="17">
        <f t="shared" si="4047"/>
        <v>-2107.64</v>
      </c>
      <c r="BL609" s="17">
        <f t="shared" si="4047"/>
        <v>-2144.52</v>
      </c>
      <c r="BM609" s="17">
        <f t="shared" si="4047"/>
        <v>-2182.04</v>
      </c>
      <c r="BN609" s="17">
        <f t="shared" si="4047"/>
        <v>-2220.2400000000002</v>
      </c>
      <c r="BO609" s="17">
        <f t="shared" si="4047"/>
        <v>-2259.08</v>
      </c>
      <c r="BP609" s="17">
        <f t="shared" si="4047"/>
        <v>-2298.64</v>
      </c>
      <c r="BQ609" s="17">
        <f t="shared" si="4047"/>
        <v>-2338.84</v>
      </c>
      <c r="BR609" s="17">
        <f t="shared" si="4047"/>
        <v>-2379.7600000000002</v>
      </c>
      <c r="BS609" s="17">
        <f t="shared" si="4047"/>
        <v>-2421.44</v>
      </c>
      <c r="BT609" s="17">
        <f t="shared" si="4047"/>
        <v>-2463.8000000000002</v>
      </c>
      <c r="BU609" s="17">
        <f t="shared" si="4047"/>
        <v>-2506.92</v>
      </c>
      <c r="BV609" s="17">
        <f t="shared" si="4047"/>
        <v>-2550.8000000000002</v>
      </c>
      <c r="BW609" s="17">
        <f t="shared" si="4047"/>
        <v>-2595.44</v>
      </c>
      <c r="BX609" s="17">
        <f t="shared" si="4047"/>
        <v>-2640.84</v>
      </c>
      <c r="BY609" s="17">
        <f t="shared" si="4047"/>
        <v>-2687.08</v>
      </c>
      <c r="BZ609" s="17">
        <f t="shared" si="4047"/>
        <v>-2734.08</v>
      </c>
      <c r="CA609" s="17">
        <f t="shared" si="4047"/>
        <v>-2781.92</v>
      </c>
      <c r="CB609" s="17">
        <f t="shared" si="4047"/>
        <v>-2830.6</v>
      </c>
      <c r="CC609" s="17">
        <f t="shared" si="4047"/>
        <v>-2880.16</v>
      </c>
      <c r="CD609" s="17">
        <f t="shared" si="4047"/>
        <v>-2930.56</v>
      </c>
      <c r="CE609" s="17">
        <f t="shared" si="4047"/>
        <v>0</v>
      </c>
      <c r="CF609" s="17">
        <f t="shared" si="4047"/>
        <v>0</v>
      </c>
      <c r="CG609" s="17">
        <f t="shared" si="4047"/>
        <v>0</v>
      </c>
      <c r="CH609" s="17">
        <f t="shared" si="4047"/>
        <v>0</v>
      </c>
      <c r="CI609" s="17">
        <f t="shared" si="4047"/>
        <v>0</v>
      </c>
      <c r="CJ609" s="17">
        <f t="shared" si="4047"/>
        <v>0</v>
      </c>
      <c r="CK609" s="17">
        <f t="shared" si="4047"/>
        <v>0</v>
      </c>
      <c r="CL609" s="17">
        <f t="shared" si="4047"/>
        <v>0</v>
      </c>
      <c r="CM609" s="17">
        <f t="shared" si="4047"/>
        <v>0</v>
      </c>
      <c r="CN609" s="17">
        <f t="shared" si="4047"/>
        <v>0</v>
      </c>
      <c r="CO609" s="17">
        <f t="shared" si="4047"/>
        <v>0</v>
      </c>
    </row>
    <row r="610" spans="2:93">
      <c r="B610" s="556"/>
      <c r="C610" s="556">
        <f t="shared" si="3981"/>
        <v>51</v>
      </c>
      <c r="D610" s="632">
        <f t="shared" si="3978"/>
        <v>-0.04</v>
      </c>
      <c r="E610" s="632"/>
      <c r="F610" s="632"/>
      <c r="G610" s="632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>
        <f>IF((BG555-$BF555)&gt;$D556,0,$D610*(BG559))</f>
        <v>-1966.32</v>
      </c>
      <c r="BH610" s="17">
        <f t="shared" ref="BH610:CO610" si="4048">IF((BH555-$BF555)&gt;$D556,0,$D610*(BH559))</f>
        <v>-2000.76</v>
      </c>
      <c r="BI610" s="17">
        <f t="shared" si="4048"/>
        <v>-2035.76</v>
      </c>
      <c r="BJ610" s="17">
        <f t="shared" si="4048"/>
        <v>-2071.4</v>
      </c>
      <c r="BK610" s="17">
        <f t="shared" si="4048"/>
        <v>-2107.64</v>
      </c>
      <c r="BL610" s="17">
        <f t="shared" si="4048"/>
        <v>-2144.52</v>
      </c>
      <c r="BM610" s="17">
        <f t="shared" si="4048"/>
        <v>-2182.04</v>
      </c>
      <c r="BN610" s="17">
        <f t="shared" si="4048"/>
        <v>-2220.2400000000002</v>
      </c>
      <c r="BO610" s="17">
        <f t="shared" si="4048"/>
        <v>-2259.08</v>
      </c>
      <c r="BP610" s="17">
        <f t="shared" si="4048"/>
        <v>-2298.64</v>
      </c>
      <c r="BQ610" s="17">
        <f t="shared" si="4048"/>
        <v>-2338.84</v>
      </c>
      <c r="BR610" s="17">
        <f t="shared" si="4048"/>
        <v>-2379.7600000000002</v>
      </c>
      <c r="BS610" s="17">
        <f t="shared" si="4048"/>
        <v>-2421.44</v>
      </c>
      <c r="BT610" s="17">
        <f t="shared" si="4048"/>
        <v>-2463.8000000000002</v>
      </c>
      <c r="BU610" s="17">
        <f t="shared" si="4048"/>
        <v>-2506.92</v>
      </c>
      <c r="BV610" s="17">
        <f t="shared" si="4048"/>
        <v>-2550.8000000000002</v>
      </c>
      <c r="BW610" s="17">
        <f t="shared" si="4048"/>
        <v>-2595.44</v>
      </c>
      <c r="BX610" s="17">
        <f t="shared" si="4048"/>
        <v>-2640.84</v>
      </c>
      <c r="BY610" s="17">
        <f t="shared" si="4048"/>
        <v>-2687.08</v>
      </c>
      <c r="BZ610" s="17">
        <f t="shared" si="4048"/>
        <v>-2734.08</v>
      </c>
      <c r="CA610" s="17">
        <f t="shared" si="4048"/>
        <v>-2781.92</v>
      </c>
      <c r="CB610" s="17">
        <f t="shared" si="4048"/>
        <v>-2830.6</v>
      </c>
      <c r="CC610" s="17">
        <f t="shared" si="4048"/>
        <v>-2880.16</v>
      </c>
      <c r="CD610" s="17">
        <f t="shared" si="4048"/>
        <v>-2930.56</v>
      </c>
      <c r="CE610" s="17">
        <f t="shared" si="4048"/>
        <v>-2981.84</v>
      </c>
      <c r="CF610" s="17">
        <f t="shared" si="4048"/>
        <v>0</v>
      </c>
      <c r="CG610" s="17">
        <f t="shared" si="4048"/>
        <v>0</v>
      </c>
      <c r="CH610" s="17">
        <f t="shared" si="4048"/>
        <v>0</v>
      </c>
      <c r="CI610" s="17">
        <f t="shared" si="4048"/>
        <v>0</v>
      </c>
      <c r="CJ610" s="17">
        <f t="shared" si="4048"/>
        <v>0</v>
      </c>
      <c r="CK610" s="17">
        <f t="shared" si="4048"/>
        <v>0</v>
      </c>
      <c r="CL610" s="17">
        <f t="shared" si="4048"/>
        <v>0</v>
      </c>
      <c r="CM610" s="17">
        <f t="shared" si="4048"/>
        <v>0</v>
      </c>
      <c r="CN610" s="17">
        <f t="shared" si="4048"/>
        <v>0</v>
      </c>
      <c r="CO610" s="17">
        <f t="shared" si="4048"/>
        <v>0</v>
      </c>
    </row>
    <row r="611" spans="2:93">
      <c r="B611" s="556"/>
      <c r="C611" s="556">
        <f t="shared" si="3981"/>
        <v>52</v>
      </c>
      <c r="D611" s="632">
        <f t="shared" si="3978"/>
        <v>-0.04</v>
      </c>
      <c r="E611" s="632"/>
      <c r="F611" s="632"/>
      <c r="G611" s="632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>
        <f>IF((BH555-$BG555)&gt;$D556,0,$D611*(BH559))</f>
        <v>-2000.76</v>
      </c>
      <c r="BI611" s="17">
        <f t="shared" ref="BI611:CO611" si="4049">IF((BI555-$BG555)&gt;$D556,0,$D611*(BI559))</f>
        <v>-2035.76</v>
      </c>
      <c r="BJ611" s="17">
        <f t="shared" si="4049"/>
        <v>-2071.4</v>
      </c>
      <c r="BK611" s="17">
        <f t="shared" si="4049"/>
        <v>-2107.64</v>
      </c>
      <c r="BL611" s="17">
        <f t="shared" si="4049"/>
        <v>-2144.52</v>
      </c>
      <c r="BM611" s="17">
        <f t="shared" si="4049"/>
        <v>-2182.04</v>
      </c>
      <c r="BN611" s="17">
        <f t="shared" si="4049"/>
        <v>-2220.2400000000002</v>
      </c>
      <c r="BO611" s="17">
        <f t="shared" si="4049"/>
        <v>-2259.08</v>
      </c>
      <c r="BP611" s="17">
        <f t="shared" si="4049"/>
        <v>-2298.64</v>
      </c>
      <c r="BQ611" s="17">
        <f t="shared" si="4049"/>
        <v>-2338.84</v>
      </c>
      <c r="BR611" s="17">
        <f t="shared" si="4049"/>
        <v>-2379.7600000000002</v>
      </c>
      <c r="BS611" s="17">
        <f t="shared" si="4049"/>
        <v>-2421.44</v>
      </c>
      <c r="BT611" s="17">
        <f t="shared" si="4049"/>
        <v>-2463.8000000000002</v>
      </c>
      <c r="BU611" s="17">
        <f t="shared" si="4049"/>
        <v>-2506.92</v>
      </c>
      <c r="BV611" s="17">
        <f t="shared" si="4049"/>
        <v>-2550.8000000000002</v>
      </c>
      <c r="BW611" s="17">
        <f t="shared" si="4049"/>
        <v>-2595.44</v>
      </c>
      <c r="BX611" s="17">
        <f t="shared" si="4049"/>
        <v>-2640.84</v>
      </c>
      <c r="BY611" s="17">
        <f t="shared" si="4049"/>
        <v>-2687.08</v>
      </c>
      <c r="BZ611" s="17">
        <f t="shared" si="4049"/>
        <v>-2734.08</v>
      </c>
      <c r="CA611" s="17">
        <f t="shared" si="4049"/>
        <v>-2781.92</v>
      </c>
      <c r="CB611" s="17">
        <f t="shared" si="4049"/>
        <v>-2830.6</v>
      </c>
      <c r="CC611" s="17">
        <f t="shared" si="4049"/>
        <v>-2880.16</v>
      </c>
      <c r="CD611" s="17">
        <f t="shared" si="4049"/>
        <v>-2930.56</v>
      </c>
      <c r="CE611" s="17">
        <f t="shared" si="4049"/>
        <v>-2981.84</v>
      </c>
      <c r="CF611" s="17">
        <f t="shared" si="4049"/>
        <v>-3034</v>
      </c>
      <c r="CG611" s="17">
        <f t="shared" si="4049"/>
        <v>0</v>
      </c>
      <c r="CH611" s="17">
        <f t="shared" si="4049"/>
        <v>0</v>
      </c>
      <c r="CI611" s="17">
        <f t="shared" si="4049"/>
        <v>0</v>
      </c>
      <c r="CJ611" s="17">
        <f t="shared" si="4049"/>
        <v>0</v>
      </c>
      <c r="CK611" s="17">
        <f t="shared" si="4049"/>
        <v>0</v>
      </c>
      <c r="CL611" s="17">
        <f t="shared" si="4049"/>
        <v>0</v>
      </c>
      <c r="CM611" s="17">
        <f t="shared" si="4049"/>
        <v>0</v>
      </c>
      <c r="CN611" s="17">
        <f t="shared" si="4049"/>
        <v>0</v>
      </c>
      <c r="CO611" s="17">
        <f t="shared" si="4049"/>
        <v>0</v>
      </c>
    </row>
    <row r="612" spans="2:93">
      <c r="B612" s="556"/>
      <c r="C612" s="556">
        <f t="shared" si="3981"/>
        <v>53</v>
      </c>
      <c r="D612" s="632">
        <f t="shared" si="3978"/>
        <v>-0.04</v>
      </c>
      <c r="E612" s="632"/>
      <c r="F612" s="632"/>
      <c r="G612" s="632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>
        <f>IF((BI555-$BH555)&gt;$D556,0,$D612*(BI559))</f>
        <v>-2035.76</v>
      </c>
      <c r="BJ612" s="17">
        <f t="shared" ref="BJ612:CO612" si="4050">IF((BJ555-$BH555)&gt;$D556,0,$D612*(BJ559))</f>
        <v>-2071.4</v>
      </c>
      <c r="BK612" s="17">
        <f t="shared" si="4050"/>
        <v>-2107.64</v>
      </c>
      <c r="BL612" s="17">
        <f t="shared" si="4050"/>
        <v>-2144.52</v>
      </c>
      <c r="BM612" s="17">
        <f t="shared" si="4050"/>
        <v>-2182.04</v>
      </c>
      <c r="BN612" s="17">
        <f t="shared" si="4050"/>
        <v>-2220.2400000000002</v>
      </c>
      <c r="BO612" s="17">
        <f t="shared" si="4050"/>
        <v>-2259.08</v>
      </c>
      <c r="BP612" s="17">
        <f t="shared" si="4050"/>
        <v>-2298.64</v>
      </c>
      <c r="BQ612" s="17">
        <f t="shared" si="4050"/>
        <v>-2338.84</v>
      </c>
      <c r="BR612" s="17">
        <f t="shared" si="4050"/>
        <v>-2379.7600000000002</v>
      </c>
      <c r="BS612" s="17">
        <f t="shared" si="4050"/>
        <v>-2421.44</v>
      </c>
      <c r="BT612" s="17">
        <f t="shared" si="4050"/>
        <v>-2463.8000000000002</v>
      </c>
      <c r="BU612" s="17">
        <f t="shared" si="4050"/>
        <v>-2506.92</v>
      </c>
      <c r="BV612" s="17">
        <f t="shared" si="4050"/>
        <v>-2550.8000000000002</v>
      </c>
      <c r="BW612" s="17">
        <f t="shared" si="4050"/>
        <v>-2595.44</v>
      </c>
      <c r="BX612" s="17">
        <f t="shared" si="4050"/>
        <v>-2640.84</v>
      </c>
      <c r="BY612" s="17">
        <f t="shared" si="4050"/>
        <v>-2687.08</v>
      </c>
      <c r="BZ612" s="17">
        <f t="shared" si="4050"/>
        <v>-2734.08</v>
      </c>
      <c r="CA612" s="17">
        <f t="shared" si="4050"/>
        <v>-2781.92</v>
      </c>
      <c r="CB612" s="17">
        <f t="shared" si="4050"/>
        <v>-2830.6</v>
      </c>
      <c r="CC612" s="17">
        <f t="shared" si="4050"/>
        <v>-2880.16</v>
      </c>
      <c r="CD612" s="17">
        <f t="shared" si="4050"/>
        <v>-2930.56</v>
      </c>
      <c r="CE612" s="17">
        <f t="shared" si="4050"/>
        <v>-2981.84</v>
      </c>
      <c r="CF612" s="17">
        <f t="shared" si="4050"/>
        <v>-3034</v>
      </c>
      <c r="CG612" s="17">
        <f t="shared" si="4050"/>
        <v>-3087.12</v>
      </c>
      <c r="CH612" s="17">
        <f t="shared" si="4050"/>
        <v>0</v>
      </c>
      <c r="CI612" s="17">
        <f t="shared" si="4050"/>
        <v>0</v>
      </c>
      <c r="CJ612" s="17">
        <f t="shared" si="4050"/>
        <v>0</v>
      </c>
      <c r="CK612" s="17">
        <f t="shared" si="4050"/>
        <v>0</v>
      </c>
      <c r="CL612" s="17">
        <f t="shared" si="4050"/>
        <v>0</v>
      </c>
      <c r="CM612" s="17">
        <f t="shared" si="4050"/>
        <v>0</v>
      </c>
      <c r="CN612" s="17">
        <f t="shared" si="4050"/>
        <v>0</v>
      </c>
      <c r="CO612" s="17">
        <f t="shared" si="4050"/>
        <v>0</v>
      </c>
    </row>
    <row r="613" spans="2:93">
      <c r="B613" s="556"/>
      <c r="C613" s="556">
        <f t="shared" si="3981"/>
        <v>54</v>
      </c>
      <c r="D613" s="632">
        <f t="shared" si="3978"/>
        <v>-0.04</v>
      </c>
      <c r="E613" s="632"/>
      <c r="F613" s="632"/>
      <c r="G613" s="632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>
        <f>IF((BJ555-$BI555)&gt;$D556,0,$D613*(BJ559))</f>
        <v>-2071.4</v>
      </c>
      <c r="BK613" s="17">
        <f t="shared" ref="BK613:CO613" si="4051">IF((BK555-$BI555)&gt;$D556,0,$D613*(BK559))</f>
        <v>-2107.64</v>
      </c>
      <c r="BL613" s="17">
        <f t="shared" si="4051"/>
        <v>-2144.52</v>
      </c>
      <c r="BM613" s="17">
        <f t="shared" si="4051"/>
        <v>-2182.04</v>
      </c>
      <c r="BN613" s="17">
        <f t="shared" si="4051"/>
        <v>-2220.2400000000002</v>
      </c>
      <c r="BO613" s="17">
        <f t="shared" si="4051"/>
        <v>-2259.08</v>
      </c>
      <c r="BP613" s="17">
        <f t="shared" si="4051"/>
        <v>-2298.64</v>
      </c>
      <c r="BQ613" s="17">
        <f t="shared" si="4051"/>
        <v>-2338.84</v>
      </c>
      <c r="BR613" s="17">
        <f t="shared" si="4051"/>
        <v>-2379.7600000000002</v>
      </c>
      <c r="BS613" s="17">
        <f t="shared" si="4051"/>
        <v>-2421.44</v>
      </c>
      <c r="BT613" s="17">
        <f t="shared" si="4051"/>
        <v>-2463.8000000000002</v>
      </c>
      <c r="BU613" s="17">
        <f t="shared" si="4051"/>
        <v>-2506.92</v>
      </c>
      <c r="BV613" s="17">
        <f t="shared" si="4051"/>
        <v>-2550.8000000000002</v>
      </c>
      <c r="BW613" s="17">
        <f t="shared" si="4051"/>
        <v>-2595.44</v>
      </c>
      <c r="BX613" s="17">
        <f t="shared" si="4051"/>
        <v>-2640.84</v>
      </c>
      <c r="BY613" s="17">
        <f t="shared" si="4051"/>
        <v>-2687.08</v>
      </c>
      <c r="BZ613" s="17">
        <f t="shared" si="4051"/>
        <v>-2734.08</v>
      </c>
      <c r="CA613" s="17">
        <f t="shared" si="4051"/>
        <v>-2781.92</v>
      </c>
      <c r="CB613" s="17">
        <f t="shared" si="4051"/>
        <v>-2830.6</v>
      </c>
      <c r="CC613" s="17">
        <f t="shared" si="4051"/>
        <v>-2880.16</v>
      </c>
      <c r="CD613" s="17">
        <f t="shared" si="4051"/>
        <v>-2930.56</v>
      </c>
      <c r="CE613" s="17">
        <f t="shared" si="4051"/>
        <v>-2981.84</v>
      </c>
      <c r="CF613" s="17">
        <f t="shared" si="4051"/>
        <v>-3034</v>
      </c>
      <c r="CG613" s="17">
        <f t="shared" si="4051"/>
        <v>-3087.12</v>
      </c>
      <c r="CH613" s="17">
        <f t="shared" si="4051"/>
        <v>-3141.12</v>
      </c>
      <c r="CI613" s="17">
        <f t="shared" si="4051"/>
        <v>0</v>
      </c>
      <c r="CJ613" s="17">
        <f t="shared" si="4051"/>
        <v>0</v>
      </c>
      <c r="CK613" s="17">
        <f t="shared" si="4051"/>
        <v>0</v>
      </c>
      <c r="CL613" s="17">
        <f t="shared" si="4051"/>
        <v>0</v>
      </c>
      <c r="CM613" s="17">
        <f t="shared" si="4051"/>
        <v>0</v>
      </c>
      <c r="CN613" s="17">
        <f t="shared" si="4051"/>
        <v>0</v>
      </c>
      <c r="CO613" s="17">
        <f t="shared" si="4051"/>
        <v>0</v>
      </c>
    </row>
    <row r="614" spans="2:93">
      <c r="B614" s="556"/>
      <c r="C614" s="556">
        <f t="shared" si="3981"/>
        <v>55</v>
      </c>
      <c r="D614" s="632">
        <f t="shared" si="3978"/>
        <v>-0.04</v>
      </c>
      <c r="E614" s="632"/>
      <c r="F614" s="632"/>
      <c r="G614" s="632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>
        <f>IF((BK555-$BJ555)&gt;$D556,0,$D614*(BK559))</f>
        <v>-2107.64</v>
      </c>
      <c r="BL614" s="17">
        <f t="shared" ref="BL614:CO614" si="4052">IF((BL555-$BJ555)&gt;$D556,0,$D614*(BL559))</f>
        <v>-2144.52</v>
      </c>
      <c r="BM614" s="17">
        <f t="shared" si="4052"/>
        <v>-2182.04</v>
      </c>
      <c r="BN614" s="17">
        <f t="shared" si="4052"/>
        <v>-2220.2400000000002</v>
      </c>
      <c r="BO614" s="17">
        <f t="shared" si="4052"/>
        <v>-2259.08</v>
      </c>
      <c r="BP614" s="17">
        <f t="shared" si="4052"/>
        <v>-2298.64</v>
      </c>
      <c r="BQ614" s="17">
        <f t="shared" si="4052"/>
        <v>-2338.84</v>
      </c>
      <c r="BR614" s="17">
        <f t="shared" si="4052"/>
        <v>-2379.7600000000002</v>
      </c>
      <c r="BS614" s="17">
        <f t="shared" si="4052"/>
        <v>-2421.44</v>
      </c>
      <c r="BT614" s="17">
        <f t="shared" si="4052"/>
        <v>-2463.8000000000002</v>
      </c>
      <c r="BU614" s="17">
        <f t="shared" si="4052"/>
        <v>-2506.92</v>
      </c>
      <c r="BV614" s="17">
        <f t="shared" si="4052"/>
        <v>-2550.8000000000002</v>
      </c>
      <c r="BW614" s="17">
        <f t="shared" si="4052"/>
        <v>-2595.44</v>
      </c>
      <c r="BX614" s="17">
        <f t="shared" si="4052"/>
        <v>-2640.84</v>
      </c>
      <c r="BY614" s="17">
        <f t="shared" si="4052"/>
        <v>-2687.08</v>
      </c>
      <c r="BZ614" s="17">
        <f t="shared" si="4052"/>
        <v>-2734.08</v>
      </c>
      <c r="CA614" s="17">
        <f t="shared" si="4052"/>
        <v>-2781.92</v>
      </c>
      <c r="CB614" s="17">
        <f t="shared" si="4052"/>
        <v>-2830.6</v>
      </c>
      <c r="CC614" s="17">
        <f t="shared" si="4052"/>
        <v>-2880.16</v>
      </c>
      <c r="CD614" s="17">
        <f t="shared" si="4052"/>
        <v>-2930.56</v>
      </c>
      <c r="CE614" s="17">
        <f t="shared" si="4052"/>
        <v>-2981.84</v>
      </c>
      <c r="CF614" s="17">
        <f t="shared" si="4052"/>
        <v>-3034</v>
      </c>
      <c r="CG614" s="17">
        <f t="shared" si="4052"/>
        <v>-3087.12</v>
      </c>
      <c r="CH614" s="17">
        <f t="shared" si="4052"/>
        <v>-3141.12</v>
      </c>
      <c r="CI614" s="17">
        <f t="shared" si="4052"/>
        <v>-3196.12</v>
      </c>
      <c r="CJ614" s="17">
        <f t="shared" si="4052"/>
        <v>0</v>
      </c>
      <c r="CK614" s="17">
        <f t="shared" si="4052"/>
        <v>0</v>
      </c>
      <c r="CL614" s="17">
        <f t="shared" si="4052"/>
        <v>0</v>
      </c>
      <c r="CM614" s="17">
        <f t="shared" si="4052"/>
        <v>0</v>
      </c>
      <c r="CN614" s="17">
        <f t="shared" si="4052"/>
        <v>0</v>
      </c>
      <c r="CO614" s="17">
        <f t="shared" si="4052"/>
        <v>0</v>
      </c>
    </row>
    <row r="615" spans="2:93">
      <c r="B615" s="556"/>
      <c r="C615" s="556">
        <f t="shared" si="3981"/>
        <v>56</v>
      </c>
      <c r="D615" s="632">
        <f t="shared" si="3978"/>
        <v>-0.04</v>
      </c>
      <c r="E615" s="632"/>
      <c r="F615" s="632"/>
      <c r="G615" s="632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>
        <f>IF((BL555-$BK555)&gt;$D556,0,$D615*(BL559))</f>
        <v>-2144.52</v>
      </c>
      <c r="BM615" s="17">
        <f t="shared" ref="BM615:CO615" si="4053">IF((BM555-$BK555)&gt;$D556,0,$D615*(BM559))</f>
        <v>-2182.04</v>
      </c>
      <c r="BN615" s="17">
        <f t="shared" si="4053"/>
        <v>-2220.2400000000002</v>
      </c>
      <c r="BO615" s="17">
        <f t="shared" si="4053"/>
        <v>-2259.08</v>
      </c>
      <c r="BP615" s="17">
        <f t="shared" si="4053"/>
        <v>-2298.64</v>
      </c>
      <c r="BQ615" s="17">
        <f t="shared" si="4053"/>
        <v>-2338.84</v>
      </c>
      <c r="BR615" s="17">
        <f t="shared" si="4053"/>
        <v>-2379.7600000000002</v>
      </c>
      <c r="BS615" s="17">
        <f t="shared" si="4053"/>
        <v>-2421.44</v>
      </c>
      <c r="BT615" s="17">
        <f t="shared" si="4053"/>
        <v>-2463.8000000000002</v>
      </c>
      <c r="BU615" s="17">
        <f t="shared" si="4053"/>
        <v>-2506.92</v>
      </c>
      <c r="BV615" s="17">
        <f t="shared" si="4053"/>
        <v>-2550.8000000000002</v>
      </c>
      <c r="BW615" s="17">
        <f t="shared" si="4053"/>
        <v>-2595.44</v>
      </c>
      <c r="BX615" s="17">
        <f t="shared" si="4053"/>
        <v>-2640.84</v>
      </c>
      <c r="BY615" s="17">
        <f t="shared" si="4053"/>
        <v>-2687.08</v>
      </c>
      <c r="BZ615" s="17">
        <f t="shared" si="4053"/>
        <v>-2734.08</v>
      </c>
      <c r="CA615" s="17">
        <f t="shared" si="4053"/>
        <v>-2781.92</v>
      </c>
      <c r="CB615" s="17">
        <f t="shared" si="4053"/>
        <v>-2830.6</v>
      </c>
      <c r="CC615" s="17">
        <f t="shared" si="4053"/>
        <v>-2880.16</v>
      </c>
      <c r="CD615" s="17">
        <f t="shared" si="4053"/>
        <v>-2930.56</v>
      </c>
      <c r="CE615" s="17">
        <f t="shared" si="4053"/>
        <v>-2981.84</v>
      </c>
      <c r="CF615" s="17">
        <f t="shared" si="4053"/>
        <v>-3034</v>
      </c>
      <c r="CG615" s="17">
        <f t="shared" si="4053"/>
        <v>-3087.12</v>
      </c>
      <c r="CH615" s="17">
        <f t="shared" si="4053"/>
        <v>-3141.12</v>
      </c>
      <c r="CI615" s="17">
        <f t="shared" si="4053"/>
        <v>-3196.12</v>
      </c>
      <c r="CJ615" s="17">
        <f t="shared" si="4053"/>
        <v>-3252.04</v>
      </c>
      <c r="CK615" s="17">
        <f t="shared" si="4053"/>
        <v>0</v>
      </c>
      <c r="CL615" s="17">
        <f t="shared" si="4053"/>
        <v>0</v>
      </c>
      <c r="CM615" s="17">
        <f t="shared" si="4053"/>
        <v>0</v>
      </c>
      <c r="CN615" s="17">
        <f t="shared" si="4053"/>
        <v>0</v>
      </c>
      <c r="CO615" s="17">
        <f t="shared" si="4053"/>
        <v>0</v>
      </c>
    </row>
    <row r="616" spans="2:93">
      <c r="B616" s="556"/>
      <c r="C616" s="556">
        <f t="shared" si="3981"/>
        <v>57</v>
      </c>
      <c r="D616" s="632">
        <f t="shared" si="3978"/>
        <v>-0.04</v>
      </c>
      <c r="E616" s="632"/>
      <c r="F616" s="632"/>
      <c r="G616" s="632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>
        <f>IF((BM555-$BL555)&gt;$D556,0,$D616*(BM559))</f>
        <v>-2182.04</v>
      </c>
      <c r="BN616" s="17">
        <f t="shared" ref="BN616:CO616" si="4054">IF((BN555-$BL555)&gt;$D556,0,$D616*(BN559))</f>
        <v>-2220.2400000000002</v>
      </c>
      <c r="BO616" s="17">
        <f t="shared" si="4054"/>
        <v>-2259.08</v>
      </c>
      <c r="BP616" s="17">
        <f t="shared" si="4054"/>
        <v>-2298.64</v>
      </c>
      <c r="BQ616" s="17">
        <f t="shared" si="4054"/>
        <v>-2338.84</v>
      </c>
      <c r="BR616" s="17">
        <f t="shared" si="4054"/>
        <v>-2379.7600000000002</v>
      </c>
      <c r="BS616" s="17">
        <f t="shared" si="4054"/>
        <v>-2421.44</v>
      </c>
      <c r="BT616" s="17">
        <f t="shared" si="4054"/>
        <v>-2463.8000000000002</v>
      </c>
      <c r="BU616" s="17">
        <f t="shared" si="4054"/>
        <v>-2506.92</v>
      </c>
      <c r="BV616" s="17">
        <f t="shared" si="4054"/>
        <v>-2550.8000000000002</v>
      </c>
      <c r="BW616" s="17">
        <f t="shared" si="4054"/>
        <v>-2595.44</v>
      </c>
      <c r="BX616" s="17">
        <f t="shared" si="4054"/>
        <v>-2640.84</v>
      </c>
      <c r="BY616" s="17">
        <f t="shared" si="4054"/>
        <v>-2687.08</v>
      </c>
      <c r="BZ616" s="17">
        <f t="shared" si="4054"/>
        <v>-2734.08</v>
      </c>
      <c r="CA616" s="17">
        <f t="shared" si="4054"/>
        <v>-2781.92</v>
      </c>
      <c r="CB616" s="17">
        <f t="shared" si="4054"/>
        <v>-2830.6</v>
      </c>
      <c r="CC616" s="17">
        <f t="shared" si="4054"/>
        <v>-2880.16</v>
      </c>
      <c r="CD616" s="17">
        <f t="shared" si="4054"/>
        <v>-2930.56</v>
      </c>
      <c r="CE616" s="17">
        <f t="shared" si="4054"/>
        <v>-2981.84</v>
      </c>
      <c r="CF616" s="17">
        <f t="shared" si="4054"/>
        <v>-3034</v>
      </c>
      <c r="CG616" s="17">
        <f t="shared" si="4054"/>
        <v>-3087.12</v>
      </c>
      <c r="CH616" s="17">
        <f t="shared" si="4054"/>
        <v>-3141.12</v>
      </c>
      <c r="CI616" s="17">
        <f t="shared" si="4054"/>
        <v>-3196.12</v>
      </c>
      <c r="CJ616" s="17">
        <f t="shared" si="4054"/>
        <v>-3252.04</v>
      </c>
      <c r="CK616" s="17">
        <f t="shared" si="4054"/>
        <v>-3308.96</v>
      </c>
      <c r="CL616" s="17">
        <f t="shared" si="4054"/>
        <v>0</v>
      </c>
      <c r="CM616" s="17">
        <f t="shared" si="4054"/>
        <v>0</v>
      </c>
      <c r="CN616" s="17">
        <f t="shared" si="4054"/>
        <v>0</v>
      </c>
      <c r="CO616" s="17">
        <f t="shared" si="4054"/>
        <v>0</v>
      </c>
    </row>
    <row r="617" spans="2:93">
      <c r="B617" s="556"/>
      <c r="C617" s="556">
        <f t="shared" si="3981"/>
        <v>58</v>
      </c>
      <c r="D617" s="632">
        <f t="shared" si="3978"/>
        <v>-0.04</v>
      </c>
      <c r="E617" s="632"/>
      <c r="F617" s="632"/>
      <c r="G617" s="632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>
        <f>IF((BN555-$BM555)&gt;$D556,0,$D617*(BN559))</f>
        <v>-2220.2400000000002</v>
      </c>
      <c r="BO617" s="17">
        <f t="shared" ref="BO617:CO617" si="4055">IF((BO555-$BM555)&gt;$D556,0,$D617*(BO559))</f>
        <v>-2259.08</v>
      </c>
      <c r="BP617" s="17">
        <f t="shared" si="4055"/>
        <v>-2298.64</v>
      </c>
      <c r="BQ617" s="17">
        <f t="shared" si="4055"/>
        <v>-2338.84</v>
      </c>
      <c r="BR617" s="17">
        <f t="shared" si="4055"/>
        <v>-2379.7600000000002</v>
      </c>
      <c r="BS617" s="17">
        <f t="shared" si="4055"/>
        <v>-2421.44</v>
      </c>
      <c r="BT617" s="17">
        <f t="shared" si="4055"/>
        <v>-2463.8000000000002</v>
      </c>
      <c r="BU617" s="17">
        <f t="shared" si="4055"/>
        <v>-2506.92</v>
      </c>
      <c r="BV617" s="17">
        <f t="shared" si="4055"/>
        <v>-2550.8000000000002</v>
      </c>
      <c r="BW617" s="17">
        <f t="shared" si="4055"/>
        <v>-2595.44</v>
      </c>
      <c r="BX617" s="17">
        <f t="shared" si="4055"/>
        <v>-2640.84</v>
      </c>
      <c r="BY617" s="17">
        <f t="shared" si="4055"/>
        <v>-2687.08</v>
      </c>
      <c r="BZ617" s="17">
        <f t="shared" si="4055"/>
        <v>-2734.08</v>
      </c>
      <c r="CA617" s="17">
        <f t="shared" si="4055"/>
        <v>-2781.92</v>
      </c>
      <c r="CB617" s="17">
        <f t="shared" si="4055"/>
        <v>-2830.6</v>
      </c>
      <c r="CC617" s="17">
        <f t="shared" si="4055"/>
        <v>-2880.16</v>
      </c>
      <c r="CD617" s="17">
        <f t="shared" si="4055"/>
        <v>-2930.56</v>
      </c>
      <c r="CE617" s="17">
        <f t="shared" si="4055"/>
        <v>-2981.84</v>
      </c>
      <c r="CF617" s="17">
        <f t="shared" si="4055"/>
        <v>-3034</v>
      </c>
      <c r="CG617" s="17">
        <f t="shared" si="4055"/>
        <v>-3087.12</v>
      </c>
      <c r="CH617" s="17">
        <f t="shared" si="4055"/>
        <v>-3141.12</v>
      </c>
      <c r="CI617" s="17">
        <f t="shared" si="4055"/>
        <v>-3196.12</v>
      </c>
      <c r="CJ617" s="17">
        <f t="shared" si="4055"/>
        <v>-3252.04</v>
      </c>
      <c r="CK617" s="17">
        <f t="shared" si="4055"/>
        <v>-3308.96</v>
      </c>
      <c r="CL617" s="17">
        <f t="shared" si="4055"/>
        <v>-3366.84</v>
      </c>
      <c r="CM617" s="17">
        <f t="shared" si="4055"/>
        <v>0</v>
      </c>
      <c r="CN617" s="17">
        <f t="shared" si="4055"/>
        <v>0</v>
      </c>
      <c r="CO617" s="17">
        <f t="shared" si="4055"/>
        <v>0</v>
      </c>
    </row>
    <row r="618" spans="2:93">
      <c r="B618" s="556"/>
      <c r="C618" s="556">
        <f t="shared" si="3981"/>
        <v>59</v>
      </c>
      <c r="D618" s="632">
        <f t="shared" si="3978"/>
        <v>-0.04</v>
      </c>
      <c r="E618" s="632"/>
      <c r="F618" s="632"/>
      <c r="G618" s="632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>
        <f>IF((BO555-$BN555)&gt;$D556,0,$D618*(BO559))</f>
        <v>-2259.08</v>
      </c>
      <c r="BP618" s="17">
        <f t="shared" ref="BP618:CO618" si="4056">IF((BP555-$BN555)&gt;$D556,0,$D618*(BP559))</f>
        <v>-2298.64</v>
      </c>
      <c r="BQ618" s="17">
        <f t="shared" si="4056"/>
        <v>-2338.84</v>
      </c>
      <c r="BR618" s="17">
        <f t="shared" si="4056"/>
        <v>-2379.7600000000002</v>
      </c>
      <c r="BS618" s="17">
        <f t="shared" si="4056"/>
        <v>-2421.44</v>
      </c>
      <c r="BT618" s="17">
        <f t="shared" si="4056"/>
        <v>-2463.8000000000002</v>
      </c>
      <c r="BU618" s="17">
        <f t="shared" si="4056"/>
        <v>-2506.92</v>
      </c>
      <c r="BV618" s="17">
        <f t="shared" si="4056"/>
        <v>-2550.8000000000002</v>
      </c>
      <c r="BW618" s="17">
        <f t="shared" si="4056"/>
        <v>-2595.44</v>
      </c>
      <c r="BX618" s="17">
        <f t="shared" si="4056"/>
        <v>-2640.84</v>
      </c>
      <c r="BY618" s="17">
        <f t="shared" si="4056"/>
        <v>-2687.08</v>
      </c>
      <c r="BZ618" s="17">
        <f t="shared" si="4056"/>
        <v>-2734.08</v>
      </c>
      <c r="CA618" s="17">
        <f t="shared" si="4056"/>
        <v>-2781.92</v>
      </c>
      <c r="CB618" s="17">
        <f t="shared" si="4056"/>
        <v>-2830.6</v>
      </c>
      <c r="CC618" s="17">
        <f t="shared" si="4056"/>
        <v>-2880.16</v>
      </c>
      <c r="CD618" s="17">
        <f t="shared" si="4056"/>
        <v>-2930.56</v>
      </c>
      <c r="CE618" s="17">
        <f t="shared" si="4056"/>
        <v>-2981.84</v>
      </c>
      <c r="CF618" s="17">
        <f t="shared" si="4056"/>
        <v>-3034</v>
      </c>
      <c r="CG618" s="17">
        <f t="shared" si="4056"/>
        <v>-3087.12</v>
      </c>
      <c r="CH618" s="17">
        <f t="shared" si="4056"/>
        <v>-3141.12</v>
      </c>
      <c r="CI618" s="17">
        <f t="shared" si="4056"/>
        <v>-3196.12</v>
      </c>
      <c r="CJ618" s="17">
        <f t="shared" si="4056"/>
        <v>-3252.04</v>
      </c>
      <c r="CK618" s="17">
        <f t="shared" si="4056"/>
        <v>-3308.96</v>
      </c>
      <c r="CL618" s="17">
        <f t="shared" si="4056"/>
        <v>-3366.84</v>
      </c>
      <c r="CM618" s="17">
        <f t="shared" si="4056"/>
        <v>-3425.76</v>
      </c>
      <c r="CN618" s="17">
        <f t="shared" si="4056"/>
        <v>0</v>
      </c>
      <c r="CO618" s="17">
        <f t="shared" si="4056"/>
        <v>0</v>
      </c>
    </row>
    <row r="619" spans="2:93">
      <c r="B619" s="556"/>
      <c r="C619" s="556">
        <f t="shared" si="3981"/>
        <v>60</v>
      </c>
      <c r="D619" s="632">
        <f t="shared" si="3978"/>
        <v>-0.04</v>
      </c>
      <c r="E619" s="632"/>
      <c r="F619" s="632"/>
      <c r="G619" s="632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>
        <f>IF((BP555-$BO555)&gt;$D556,0,$D619*(BP559))</f>
        <v>-2298.64</v>
      </c>
      <c r="BQ619" s="17">
        <f t="shared" ref="BQ619:CO619" si="4057">IF((BQ555-$BO555)&gt;$D556,0,$D619*(BQ559))</f>
        <v>-2338.84</v>
      </c>
      <c r="BR619" s="17">
        <f t="shared" si="4057"/>
        <v>-2379.7600000000002</v>
      </c>
      <c r="BS619" s="17">
        <f t="shared" si="4057"/>
        <v>-2421.44</v>
      </c>
      <c r="BT619" s="17">
        <f t="shared" si="4057"/>
        <v>-2463.8000000000002</v>
      </c>
      <c r="BU619" s="17">
        <f t="shared" si="4057"/>
        <v>-2506.92</v>
      </c>
      <c r="BV619" s="17">
        <f t="shared" si="4057"/>
        <v>-2550.8000000000002</v>
      </c>
      <c r="BW619" s="17">
        <f t="shared" si="4057"/>
        <v>-2595.44</v>
      </c>
      <c r="BX619" s="17">
        <f t="shared" si="4057"/>
        <v>-2640.84</v>
      </c>
      <c r="BY619" s="17">
        <f t="shared" si="4057"/>
        <v>-2687.08</v>
      </c>
      <c r="BZ619" s="17">
        <f t="shared" si="4057"/>
        <v>-2734.08</v>
      </c>
      <c r="CA619" s="17">
        <f t="shared" si="4057"/>
        <v>-2781.92</v>
      </c>
      <c r="CB619" s="17">
        <f t="shared" si="4057"/>
        <v>-2830.6</v>
      </c>
      <c r="CC619" s="17">
        <f t="shared" si="4057"/>
        <v>-2880.16</v>
      </c>
      <c r="CD619" s="17">
        <f t="shared" si="4057"/>
        <v>-2930.56</v>
      </c>
      <c r="CE619" s="17">
        <f t="shared" si="4057"/>
        <v>-2981.84</v>
      </c>
      <c r="CF619" s="17">
        <f t="shared" si="4057"/>
        <v>-3034</v>
      </c>
      <c r="CG619" s="17">
        <f t="shared" si="4057"/>
        <v>-3087.12</v>
      </c>
      <c r="CH619" s="17">
        <f t="shared" si="4057"/>
        <v>-3141.12</v>
      </c>
      <c r="CI619" s="17">
        <f t="shared" si="4057"/>
        <v>-3196.12</v>
      </c>
      <c r="CJ619" s="17">
        <f t="shared" si="4057"/>
        <v>-3252.04</v>
      </c>
      <c r="CK619" s="17">
        <f t="shared" si="4057"/>
        <v>-3308.96</v>
      </c>
      <c r="CL619" s="17">
        <f t="shared" si="4057"/>
        <v>-3366.84</v>
      </c>
      <c r="CM619" s="17">
        <f t="shared" si="4057"/>
        <v>-3425.76</v>
      </c>
      <c r="CN619" s="17">
        <f t="shared" si="4057"/>
        <v>-3485.7200000000003</v>
      </c>
      <c r="CO619" s="17">
        <f t="shared" si="4057"/>
        <v>0</v>
      </c>
    </row>
    <row r="620" spans="2:93">
      <c r="B620" s="556"/>
      <c r="C620" s="556">
        <f t="shared" si="3981"/>
        <v>61</v>
      </c>
      <c r="D620" s="632">
        <f t="shared" si="3978"/>
        <v>-0.04</v>
      </c>
      <c r="E620" s="632"/>
      <c r="F620" s="632"/>
      <c r="G620" s="632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>
        <f>IF((BQ555-$BP555)&gt;$D556,0,$D620*(BQ559))</f>
        <v>-2338.84</v>
      </c>
      <c r="BR620" s="17">
        <f t="shared" ref="BR620:CO620" si="4058">IF((BR555-$BP555)&gt;$D556,0,$D620*(BR559))</f>
        <v>-2379.7600000000002</v>
      </c>
      <c r="BS620" s="17">
        <f t="shared" si="4058"/>
        <v>-2421.44</v>
      </c>
      <c r="BT620" s="17">
        <f t="shared" si="4058"/>
        <v>-2463.8000000000002</v>
      </c>
      <c r="BU620" s="17">
        <f t="shared" si="4058"/>
        <v>-2506.92</v>
      </c>
      <c r="BV620" s="17">
        <f t="shared" si="4058"/>
        <v>-2550.8000000000002</v>
      </c>
      <c r="BW620" s="17">
        <f t="shared" si="4058"/>
        <v>-2595.44</v>
      </c>
      <c r="BX620" s="17">
        <f t="shared" si="4058"/>
        <v>-2640.84</v>
      </c>
      <c r="BY620" s="17">
        <f t="shared" si="4058"/>
        <v>-2687.08</v>
      </c>
      <c r="BZ620" s="17">
        <f t="shared" si="4058"/>
        <v>-2734.08</v>
      </c>
      <c r="CA620" s="17">
        <f t="shared" si="4058"/>
        <v>-2781.92</v>
      </c>
      <c r="CB620" s="17">
        <f t="shared" si="4058"/>
        <v>-2830.6</v>
      </c>
      <c r="CC620" s="17">
        <f t="shared" si="4058"/>
        <v>-2880.16</v>
      </c>
      <c r="CD620" s="17">
        <f t="shared" si="4058"/>
        <v>-2930.56</v>
      </c>
      <c r="CE620" s="17">
        <f t="shared" si="4058"/>
        <v>-2981.84</v>
      </c>
      <c r="CF620" s="17">
        <f t="shared" si="4058"/>
        <v>-3034</v>
      </c>
      <c r="CG620" s="17">
        <f t="shared" si="4058"/>
        <v>-3087.12</v>
      </c>
      <c r="CH620" s="17">
        <f t="shared" si="4058"/>
        <v>-3141.12</v>
      </c>
      <c r="CI620" s="17">
        <f t="shared" si="4058"/>
        <v>-3196.12</v>
      </c>
      <c r="CJ620" s="17">
        <f t="shared" si="4058"/>
        <v>-3252.04</v>
      </c>
      <c r="CK620" s="17">
        <f t="shared" si="4058"/>
        <v>-3308.96</v>
      </c>
      <c r="CL620" s="17">
        <f t="shared" si="4058"/>
        <v>-3366.84</v>
      </c>
      <c r="CM620" s="17">
        <f t="shared" si="4058"/>
        <v>-3425.76</v>
      </c>
      <c r="CN620" s="17">
        <f t="shared" si="4058"/>
        <v>-3485.7200000000003</v>
      </c>
      <c r="CO620" s="17">
        <f t="shared" si="4058"/>
        <v>-3546.7200000000003</v>
      </c>
    </row>
    <row r="621" spans="2:93">
      <c r="B621" s="556"/>
      <c r="C621" s="556">
        <f t="shared" si="3981"/>
        <v>62</v>
      </c>
      <c r="D621" s="632">
        <f t="shared" si="3978"/>
        <v>-0.04</v>
      </c>
      <c r="E621" s="632"/>
      <c r="F621" s="632"/>
      <c r="G621" s="632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>
        <f>IF((BR555-$BQ555)&gt;$D556,0,$D621*(BR559))</f>
        <v>-2379.7600000000002</v>
      </c>
      <c r="BS621" s="17">
        <f t="shared" ref="BS621:CO621" si="4059">IF((BS555-$BQ555)&gt;$D556,0,$D621*(BS559))</f>
        <v>-2421.44</v>
      </c>
      <c r="BT621" s="17">
        <f t="shared" si="4059"/>
        <v>-2463.8000000000002</v>
      </c>
      <c r="BU621" s="17">
        <f t="shared" si="4059"/>
        <v>-2506.92</v>
      </c>
      <c r="BV621" s="17">
        <f t="shared" si="4059"/>
        <v>-2550.8000000000002</v>
      </c>
      <c r="BW621" s="17">
        <f t="shared" si="4059"/>
        <v>-2595.44</v>
      </c>
      <c r="BX621" s="17">
        <f t="shared" si="4059"/>
        <v>-2640.84</v>
      </c>
      <c r="BY621" s="17">
        <f t="shared" si="4059"/>
        <v>-2687.08</v>
      </c>
      <c r="BZ621" s="17">
        <f t="shared" si="4059"/>
        <v>-2734.08</v>
      </c>
      <c r="CA621" s="17">
        <f t="shared" si="4059"/>
        <v>-2781.92</v>
      </c>
      <c r="CB621" s="17">
        <f t="shared" si="4059"/>
        <v>-2830.6</v>
      </c>
      <c r="CC621" s="17">
        <f t="shared" si="4059"/>
        <v>-2880.16</v>
      </c>
      <c r="CD621" s="17">
        <f t="shared" si="4059"/>
        <v>-2930.56</v>
      </c>
      <c r="CE621" s="17">
        <f t="shared" si="4059"/>
        <v>-2981.84</v>
      </c>
      <c r="CF621" s="17">
        <f t="shared" si="4059"/>
        <v>-3034</v>
      </c>
      <c r="CG621" s="17">
        <f t="shared" si="4059"/>
        <v>-3087.12</v>
      </c>
      <c r="CH621" s="17">
        <f t="shared" si="4059"/>
        <v>-3141.12</v>
      </c>
      <c r="CI621" s="17">
        <f t="shared" si="4059"/>
        <v>-3196.12</v>
      </c>
      <c r="CJ621" s="17">
        <f t="shared" si="4059"/>
        <v>-3252.04</v>
      </c>
      <c r="CK621" s="17">
        <f t="shared" si="4059"/>
        <v>-3308.96</v>
      </c>
      <c r="CL621" s="17">
        <f t="shared" si="4059"/>
        <v>-3366.84</v>
      </c>
      <c r="CM621" s="17">
        <f t="shared" si="4059"/>
        <v>-3425.76</v>
      </c>
      <c r="CN621" s="17">
        <f t="shared" si="4059"/>
        <v>-3485.7200000000003</v>
      </c>
      <c r="CO621" s="17">
        <f t="shared" si="4059"/>
        <v>-3546.7200000000003</v>
      </c>
    </row>
    <row r="622" spans="2:93">
      <c r="B622" s="556"/>
      <c r="C622" s="556">
        <f t="shared" si="3981"/>
        <v>63</v>
      </c>
      <c r="D622" s="632">
        <f t="shared" si="3978"/>
        <v>-0.04</v>
      </c>
      <c r="E622" s="632"/>
      <c r="F622" s="632"/>
      <c r="G622" s="632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>
        <f>IF((BS555-$BR555)&gt;$D556,0,$D622*(BS559))</f>
        <v>-2421.44</v>
      </c>
      <c r="BT622" s="17">
        <f t="shared" ref="BT622:CO622" si="4060">IF((BT555-$BR555)&gt;$D556,0,$D622*(BT559))</f>
        <v>-2463.8000000000002</v>
      </c>
      <c r="BU622" s="17">
        <f t="shared" si="4060"/>
        <v>-2506.92</v>
      </c>
      <c r="BV622" s="17">
        <f t="shared" si="4060"/>
        <v>-2550.8000000000002</v>
      </c>
      <c r="BW622" s="17">
        <f t="shared" si="4060"/>
        <v>-2595.44</v>
      </c>
      <c r="BX622" s="17">
        <f t="shared" si="4060"/>
        <v>-2640.84</v>
      </c>
      <c r="BY622" s="17">
        <f t="shared" si="4060"/>
        <v>-2687.08</v>
      </c>
      <c r="BZ622" s="17">
        <f t="shared" si="4060"/>
        <v>-2734.08</v>
      </c>
      <c r="CA622" s="17">
        <f t="shared" si="4060"/>
        <v>-2781.92</v>
      </c>
      <c r="CB622" s="17">
        <f t="shared" si="4060"/>
        <v>-2830.6</v>
      </c>
      <c r="CC622" s="17">
        <f t="shared" si="4060"/>
        <v>-2880.16</v>
      </c>
      <c r="CD622" s="17">
        <f t="shared" si="4060"/>
        <v>-2930.56</v>
      </c>
      <c r="CE622" s="17">
        <f t="shared" si="4060"/>
        <v>-2981.84</v>
      </c>
      <c r="CF622" s="17">
        <f t="shared" si="4060"/>
        <v>-3034</v>
      </c>
      <c r="CG622" s="17">
        <f t="shared" si="4060"/>
        <v>-3087.12</v>
      </c>
      <c r="CH622" s="17">
        <f t="shared" si="4060"/>
        <v>-3141.12</v>
      </c>
      <c r="CI622" s="17">
        <f t="shared" si="4060"/>
        <v>-3196.12</v>
      </c>
      <c r="CJ622" s="17">
        <f t="shared" si="4060"/>
        <v>-3252.04</v>
      </c>
      <c r="CK622" s="17">
        <f t="shared" si="4060"/>
        <v>-3308.96</v>
      </c>
      <c r="CL622" s="17">
        <f t="shared" si="4060"/>
        <v>-3366.84</v>
      </c>
      <c r="CM622" s="17">
        <f t="shared" si="4060"/>
        <v>-3425.76</v>
      </c>
      <c r="CN622" s="17">
        <f t="shared" si="4060"/>
        <v>-3485.7200000000003</v>
      </c>
      <c r="CO622" s="17">
        <f t="shared" si="4060"/>
        <v>-3546.7200000000003</v>
      </c>
    </row>
    <row r="623" spans="2:93">
      <c r="B623" s="556"/>
      <c r="C623" s="556">
        <f t="shared" si="3981"/>
        <v>64</v>
      </c>
      <c r="D623" s="632">
        <f t="shared" si="3978"/>
        <v>-0.04</v>
      </c>
      <c r="E623" s="632"/>
      <c r="F623" s="632"/>
      <c r="G623" s="632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>
        <f>IF((BT555-$BS555)&gt;$D556,0,$D623*(BT559))</f>
        <v>-2463.8000000000002</v>
      </c>
      <c r="BU623" s="17">
        <f t="shared" ref="BU623:CO623" si="4061">IF((BU555-$BS555)&gt;$D556,0,$D623*(BU559))</f>
        <v>-2506.92</v>
      </c>
      <c r="BV623" s="17">
        <f t="shared" si="4061"/>
        <v>-2550.8000000000002</v>
      </c>
      <c r="BW623" s="17">
        <f t="shared" si="4061"/>
        <v>-2595.44</v>
      </c>
      <c r="BX623" s="17">
        <f t="shared" si="4061"/>
        <v>-2640.84</v>
      </c>
      <c r="BY623" s="17">
        <f t="shared" si="4061"/>
        <v>-2687.08</v>
      </c>
      <c r="BZ623" s="17">
        <f t="shared" si="4061"/>
        <v>-2734.08</v>
      </c>
      <c r="CA623" s="17">
        <f t="shared" si="4061"/>
        <v>-2781.92</v>
      </c>
      <c r="CB623" s="17">
        <f t="shared" si="4061"/>
        <v>-2830.6</v>
      </c>
      <c r="CC623" s="17">
        <f t="shared" si="4061"/>
        <v>-2880.16</v>
      </c>
      <c r="CD623" s="17">
        <f t="shared" si="4061"/>
        <v>-2930.56</v>
      </c>
      <c r="CE623" s="17">
        <f t="shared" si="4061"/>
        <v>-2981.84</v>
      </c>
      <c r="CF623" s="17">
        <f t="shared" si="4061"/>
        <v>-3034</v>
      </c>
      <c r="CG623" s="17">
        <f t="shared" si="4061"/>
        <v>-3087.12</v>
      </c>
      <c r="CH623" s="17">
        <f t="shared" si="4061"/>
        <v>-3141.12</v>
      </c>
      <c r="CI623" s="17">
        <f t="shared" si="4061"/>
        <v>-3196.12</v>
      </c>
      <c r="CJ623" s="17">
        <f t="shared" si="4061"/>
        <v>-3252.04</v>
      </c>
      <c r="CK623" s="17">
        <f t="shared" si="4061"/>
        <v>-3308.96</v>
      </c>
      <c r="CL623" s="17">
        <f t="shared" si="4061"/>
        <v>-3366.84</v>
      </c>
      <c r="CM623" s="17">
        <f t="shared" si="4061"/>
        <v>-3425.76</v>
      </c>
      <c r="CN623" s="17">
        <f t="shared" si="4061"/>
        <v>-3485.7200000000003</v>
      </c>
      <c r="CO623" s="17">
        <f t="shared" si="4061"/>
        <v>-3546.7200000000003</v>
      </c>
    </row>
    <row r="624" spans="2:93">
      <c r="B624" s="556"/>
      <c r="C624" s="556">
        <f t="shared" si="3981"/>
        <v>65</v>
      </c>
      <c r="D624" s="632">
        <f t="shared" si="3978"/>
        <v>-0.04</v>
      </c>
      <c r="E624" s="632"/>
      <c r="F624" s="632"/>
      <c r="G624" s="632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>
        <f>IF((BU555-$BT555)&gt;$D556,0,$D624*(BU559))</f>
        <v>-2506.92</v>
      </c>
      <c r="BV624" s="17">
        <f t="shared" ref="BV624:CO624" si="4062">IF((BV555-$BT555)&gt;$D556,0,$D624*(BV559))</f>
        <v>-2550.8000000000002</v>
      </c>
      <c r="BW624" s="17">
        <f t="shared" si="4062"/>
        <v>-2595.44</v>
      </c>
      <c r="BX624" s="17">
        <f t="shared" si="4062"/>
        <v>-2640.84</v>
      </c>
      <c r="BY624" s="17">
        <f t="shared" si="4062"/>
        <v>-2687.08</v>
      </c>
      <c r="BZ624" s="17">
        <f t="shared" si="4062"/>
        <v>-2734.08</v>
      </c>
      <c r="CA624" s="17">
        <f t="shared" si="4062"/>
        <v>-2781.92</v>
      </c>
      <c r="CB624" s="17">
        <f t="shared" si="4062"/>
        <v>-2830.6</v>
      </c>
      <c r="CC624" s="17">
        <f t="shared" si="4062"/>
        <v>-2880.16</v>
      </c>
      <c r="CD624" s="17">
        <f t="shared" si="4062"/>
        <v>-2930.56</v>
      </c>
      <c r="CE624" s="17">
        <f t="shared" si="4062"/>
        <v>-2981.84</v>
      </c>
      <c r="CF624" s="17">
        <f t="shared" si="4062"/>
        <v>-3034</v>
      </c>
      <c r="CG624" s="17">
        <f t="shared" si="4062"/>
        <v>-3087.12</v>
      </c>
      <c r="CH624" s="17">
        <f t="shared" si="4062"/>
        <v>-3141.12</v>
      </c>
      <c r="CI624" s="17">
        <f t="shared" si="4062"/>
        <v>-3196.12</v>
      </c>
      <c r="CJ624" s="17">
        <f t="shared" si="4062"/>
        <v>-3252.04</v>
      </c>
      <c r="CK624" s="17">
        <f t="shared" si="4062"/>
        <v>-3308.96</v>
      </c>
      <c r="CL624" s="17">
        <f t="shared" si="4062"/>
        <v>-3366.84</v>
      </c>
      <c r="CM624" s="17">
        <f t="shared" si="4062"/>
        <v>-3425.76</v>
      </c>
      <c r="CN624" s="17">
        <f t="shared" si="4062"/>
        <v>-3485.7200000000003</v>
      </c>
      <c r="CO624" s="17">
        <f t="shared" si="4062"/>
        <v>-3546.7200000000003</v>
      </c>
    </row>
    <row r="625" spans="2:93">
      <c r="B625" s="556"/>
      <c r="C625" s="556">
        <f t="shared" si="3981"/>
        <v>66</v>
      </c>
      <c r="D625" s="632">
        <f t="shared" ref="D625:D644" si="4063">-1/D$556</f>
        <v>-0.04</v>
      </c>
      <c r="E625" s="632"/>
      <c r="F625" s="632"/>
      <c r="G625" s="632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>
        <f>IF((BV555-$BU555)&gt;$D556,0,$D625*(BV559))</f>
        <v>-2550.8000000000002</v>
      </c>
      <c r="BW625" s="17">
        <f t="shared" ref="BW625:CO625" si="4064">IF((BW555-$BU555)&gt;$D556,0,$D625*(BW559))</f>
        <v>-2595.44</v>
      </c>
      <c r="BX625" s="17">
        <f t="shared" si="4064"/>
        <v>-2640.84</v>
      </c>
      <c r="BY625" s="17">
        <f t="shared" si="4064"/>
        <v>-2687.08</v>
      </c>
      <c r="BZ625" s="17">
        <f t="shared" si="4064"/>
        <v>-2734.08</v>
      </c>
      <c r="CA625" s="17">
        <f t="shared" si="4064"/>
        <v>-2781.92</v>
      </c>
      <c r="CB625" s="17">
        <f t="shared" si="4064"/>
        <v>-2830.6</v>
      </c>
      <c r="CC625" s="17">
        <f t="shared" si="4064"/>
        <v>-2880.16</v>
      </c>
      <c r="CD625" s="17">
        <f t="shared" si="4064"/>
        <v>-2930.56</v>
      </c>
      <c r="CE625" s="17">
        <f t="shared" si="4064"/>
        <v>-2981.84</v>
      </c>
      <c r="CF625" s="17">
        <f t="shared" si="4064"/>
        <v>-3034</v>
      </c>
      <c r="CG625" s="17">
        <f t="shared" si="4064"/>
        <v>-3087.12</v>
      </c>
      <c r="CH625" s="17">
        <f t="shared" si="4064"/>
        <v>-3141.12</v>
      </c>
      <c r="CI625" s="17">
        <f t="shared" si="4064"/>
        <v>-3196.12</v>
      </c>
      <c r="CJ625" s="17">
        <f t="shared" si="4064"/>
        <v>-3252.04</v>
      </c>
      <c r="CK625" s="17">
        <f t="shared" si="4064"/>
        <v>-3308.96</v>
      </c>
      <c r="CL625" s="17">
        <f t="shared" si="4064"/>
        <v>-3366.84</v>
      </c>
      <c r="CM625" s="17">
        <f t="shared" si="4064"/>
        <v>-3425.76</v>
      </c>
      <c r="CN625" s="17">
        <f t="shared" si="4064"/>
        <v>-3485.7200000000003</v>
      </c>
      <c r="CO625" s="17">
        <f t="shared" si="4064"/>
        <v>-3546.7200000000003</v>
      </c>
    </row>
    <row r="626" spans="2:93">
      <c r="B626" s="556"/>
      <c r="C626" s="556">
        <f t="shared" ref="C626:C644" si="4065">C625+1</f>
        <v>67</v>
      </c>
      <c r="D626" s="632">
        <f t="shared" si="4063"/>
        <v>-0.04</v>
      </c>
      <c r="E626" s="632"/>
      <c r="F626" s="632"/>
      <c r="G626" s="632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>
        <f>IF((BW555-$BV555)&gt;$D556,0,$D626*(BW559))</f>
        <v>-2595.44</v>
      </c>
      <c r="BX626" s="17">
        <f t="shared" ref="BX626:CO626" si="4066">IF((BX555-$BV555)&gt;$D556,0,$D626*(BX559))</f>
        <v>-2640.84</v>
      </c>
      <c r="BY626" s="17">
        <f t="shared" si="4066"/>
        <v>-2687.08</v>
      </c>
      <c r="BZ626" s="17">
        <f t="shared" si="4066"/>
        <v>-2734.08</v>
      </c>
      <c r="CA626" s="17">
        <f t="shared" si="4066"/>
        <v>-2781.92</v>
      </c>
      <c r="CB626" s="17">
        <f t="shared" si="4066"/>
        <v>-2830.6</v>
      </c>
      <c r="CC626" s="17">
        <f t="shared" si="4066"/>
        <v>-2880.16</v>
      </c>
      <c r="CD626" s="17">
        <f t="shared" si="4066"/>
        <v>-2930.56</v>
      </c>
      <c r="CE626" s="17">
        <f t="shared" si="4066"/>
        <v>-2981.84</v>
      </c>
      <c r="CF626" s="17">
        <f t="shared" si="4066"/>
        <v>-3034</v>
      </c>
      <c r="CG626" s="17">
        <f t="shared" si="4066"/>
        <v>-3087.12</v>
      </c>
      <c r="CH626" s="17">
        <f t="shared" si="4066"/>
        <v>-3141.12</v>
      </c>
      <c r="CI626" s="17">
        <f t="shared" si="4066"/>
        <v>-3196.12</v>
      </c>
      <c r="CJ626" s="17">
        <f t="shared" si="4066"/>
        <v>-3252.04</v>
      </c>
      <c r="CK626" s="17">
        <f t="shared" si="4066"/>
        <v>-3308.96</v>
      </c>
      <c r="CL626" s="17">
        <f t="shared" si="4066"/>
        <v>-3366.84</v>
      </c>
      <c r="CM626" s="17">
        <f t="shared" si="4066"/>
        <v>-3425.76</v>
      </c>
      <c r="CN626" s="17">
        <f t="shared" si="4066"/>
        <v>-3485.7200000000003</v>
      </c>
      <c r="CO626" s="17">
        <f t="shared" si="4066"/>
        <v>-3546.7200000000003</v>
      </c>
    </row>
    <row r="627" spans="2:93">
      <c r="B627" s="556"/>
      <c r="C627" s="556">
        <f t="shared" si="4065"/>
        <v>68</v>
      </c>
      <c r="D627" s="632">
        <f t="shared" si="4063"/>
        <v>-0.04</v>
      </c>
      <c r="E627" s="632"/>
      <c r="F627" s="632"/>
      <c r="G627" s="632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>
        <f>IF((BX555-$BW555)&gt;$D556,0,$D627*(BX559))</f>
        <v>-2640.84</v>
      </c>
      <c r="BY627" s="17">
        <f t="shared" ref="BY627:CO627" si="4067">IF((BY555-$BW555)&gt;$D556,0,$D627*(BY559))</f>
        <v>-2687.08</v>
      </c>
      <c r="BZ627" s="17">
        <f t="shared" si="4067"/>
        <v>-2734.08</v>
      </c>
      <c r="CA627" s="17">
        <f t="shared" si="4067"/>
        <v>-2781.92</v>
      </c>
      <c r="CB627" s="17">
        <f t="shared" si="4067"/>
        <v>-2830.6</v>
      </c>
      <c r="CC627" s="17">
        <f t="shared" si="4067"/>
        <v>-2880.16</v>
      </c>
      <c r="CD627" s="17">
        <f t="shared" si="4067"/>
        <v>-2930.56</v>
      </c>
      <c r="CE627" s="17">
        <f t="shared" si="4067"/>
        <v>-2981.84</v>
      </c>
      <c r="CF627" s="17">
        <f t="shared" si="4067"/>
        <v>-3034</v>
      </c>
      <c r="CG627" s="17">
        <f t="shared" si="4067"/>
        <v>-3087.12</v>
      </c>
      <c r="CH627" s="17">
        <f t="shared" si="4067"/>
        <v>-3141.12</v>
      </c>
      <c r="CI627" s="17">
        <f t="shared" si="4067"/>
        <v>-3196.12</v>
      </c>
      <c r="CJ627" s="17">
        <f t="shared" si="4067"/>
        <v>-3252.04</v>
      </c>
      <c r="CK627" s="17">
        <f t="shared" si="4067"/>
        <v>-3308.96</v>
      </c>
      <c r="CL627" s="17">
        <f t="shared" si="4067"/>
        <v>-3366.84</v>
      </c>
      <c r="CM627" s="17">
        <f t="shared" si="4067"/>
        <v>-3425.76</v>
      </c>
      <c r="CN627" s="17">
        <f t="shared" si="4067"/>
        <v>-3485.7200000000003</v>
      </c>
      <c r="CO627" s="17">
        <f t="shared" si="4067"/>
        <v>-3546.7200000000003</v>
      </c>
    </row>
    <row r="628" spans="2:93">
      <c r="B628" s="556"/>
      <c r="C628" s="556">
        <f t="shared" si="4065"/>
        <v>69</v>
      </c>
      <c r="D628" s="632">
        <f t="shared" si="4063"/>
        <v>-0.04</v>
      </c>
      <c r="E628" s="632"/>
      <c r="F628" s="632"/>
      <c r="G628" s="632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>
        <f>IF((BY555-$BX555)&gt;$D556,0,$D628*(BY559))</f>
        <v>-2687.08</v>
      </c>
      <c r="BZ628" s="17">
        <f t="shared" ref="BZ628:CO628" si="4068">IF((BZ555-$BX555)&gt;$D556,0,$D628*(BZ559))</f>
        <v>-2734.08</v>
      </c>
      <c r="CA628" s="17">
        <f t="shared" si="4068"/>
        <v>-2781.92</v>
      </c>
      <c r="CB628" s="17">
        <f t="shared" si="4068"/>
        <v>-2830.6</v>
      </c>
      <c r="CC628" s="17">
        <f t="shared" si="4068"/>
        <v>-2880.16</v>
      </c>
      <c r="CD628" s="17">
        <f t="shared" si="4068"/>
        <v>-2930.56</v>
      </c>
      <c r="CE628" s="17">
        <f t="shared" si="4068"/>
        <v>-2981.84</v>
      </c>
      <c r="CF628" s="17">
        <f t="shared" si="4068"/>
        <v>-3034</v>
      </c>
      <c r="CG628" s="17">
        <f t="shared" si="4068"/>
        <v>-3087.12</v>
      </c>
      <c r="CH628" s="17">
        <f t="shared" si="4068"/>
        <v>-3141.12</v>
      </c>
      <c r="CI628" s="17">
        <f t="shared" si="4068"/>
        <v>-3196.12</v>
      </c>
      <c r="CJ628" s="17">
        <f t="shared" si="4068"/>
        <v>-3252.04</v>
      </c>
      <c r="CK628" s="17">
        <f t="shared" si="4068"/>
        <v>-3308.96</v>
      </c>
      <c r="CL628" s="17">
        <f t="shared" si="4068"/>
        <v>-3366.84</v>
      </c>
      <c r="CM628" s="17">
        <f t="shared" si="4068"/>
        <v>-3425.76</v>
      </c>
      <c r="CN628" s="17">
        <f t="shared" si="4068"/>
        <v>-3485.7200000000003</v>
      </c>
      <c r="CO628" s="17">
        <f t="shared" si="4068"/>
        <v>-3546.7200000000003</v>
      </c>
    </row>
    <row r="629" spans="2:93">
      <c r="B629" s="556"/>
      <c r="C629" s="556">
        <f t="shared" si="4065"/>
        <v>70</v>
      </c>
      <c r="D629" s="632">
        <f t="shared" si="4063"/>
        <v>-0.04</v>
      </c>
      <c r="E629" s="632"/>
      <c r="F629" s="632"/>
      <c r="G629" s="632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>
        <f>IF((BZ555-$BY555)&gt;$D556,0,$D629*(BZ559))</f>
        <v>-2734.08</v>
      </c>
      <c r="CA629" s="17">
        <f t="shared" ref="CA629:CO629" si="4069">IF((CA555-$BY555)&gt;$D556,0,$D629*(CA559))</f>
        <v>-2781.92</v>
      </c>
      <c r="CB629" s="17">
        <f t="shared" si="4069"/>
        <v>-2830.6</v>
      </c>
      <c r="CC629" s="17">
        <f t="shared" si="4069"/>
        <v>-2880.16</v>
      </c>
      <c r="CD629" s="17">
        <f t="shared" si="4069"/>
        <v>-2930.56</v>
      </c>
      <c r="CE629" s="17">
        <f t="shared" si="4069"/>
        <v>-2981.84</v>
      </c>
      <c r="CF629" s="17">
        <f t="shared" si="4069"/>
        <v>-3034</v>
      </c>
      <c r="CG629" s="17">
        <f t="shared" si="4069"/>
        <v>-3087.12</v>
      </c>
      <c r="CH629" s="17">
        <f t="shared" si="4069"/>
        <v>-3141.12</v>
      </c>
      <c r="CI629" s="17">
        <f t="shared" si="4069"/>
        <v>-3196.12</v>
      </c>
      <c r="CJ629" s="17">
        <f t="shared" si="4069"/>
        <v>-3252.04</v>
      </c>
      <c r="CK629" s="17">
        <f t="shared" si="4069"/>
        <v>-3308.96</v>
      </c>
      <c r="CL629" s="17">
        <f t="shared" si="4069"/>
        <v>-3366.84</v>
      </c>
      <c r="CM629" s="17">
        <f t="shared" si="4069"/>
        <v>-3425.76</v>
      </c>
      <c r="CN629" s="17">
        <f t="shared" si="4069"/>
        <v>-3485.7200000000003</v>
      </c>
      <c r="CO629" s="17">
        <f t="shared" si="4069"/>
        <v>-3546.7200000000003</v>
      </c>
    </row>
    <row r="630" spans="2:93">
      <c r="B630" s="556"/>
      <c r="C630" s="556">
        <f t="shared" si="4065"/>
        <v>71</v>
      </c>
      <c r="D630" s="632">
        <f t="shared" si="4063"/>
        <v>-0.04</v>
      </c>
      <c r="E630" s="632"/>
      <c r="F630" s="632"/>
      <c r="G630" s="632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>
        <f>IF((CA555-$BZ555)&gt;$D556,0,$D630*(CA559))</f>
        <v>-2781.92</v>
      </c>
      <c r="CB630" s="17">
        <f t="shared" ref="CB630:CO630" si="4070">IF((CB555-$BZ555)&gt;$D556,0,$D630*(CB559))</f>
        <v>-2830.6</v>
      </c>
      <c r="CC630" s="17">
        <f t="shared" si="4070"/>
        <v>-2880.16</v>
      </c>
      <c r="CD630" s="17">
        <f t="shared" si="4070"/>
        <v>-2930.56</v>
      </c>
      <c r="CE630" s="17">
        <f t="shared" si="4070"/>
        <v>-2981.84</v>
      </c>
      <c r="CF630" s="17">
        <f t="shared" si="4070"/>
        <v>-3034</v>
      </c>
      <c r="CG630" s="17">
        <f t="shared" si="4070"/>
        <v>-3087.12</v>
      </c>
      <c r="CH630" s="17">
        <f t="shared" si="4070"/>
        <v>-3141.12</v>
      </c>
      <c r="CI630" s="17">
        <f t="shared" si="4070"/>
        <v>-3196.12</v>
      </c>
      <c r="CJ630" s="17">
        <f t="shared" si="4070"/>
        <v>-3252.04</v>
      </c>
      <c r="CK630" s="17">
        <f t="shared" si="4070"/>
        <v>-3308.96</v>
      </c>
      <c r="CL630" s="17">
        <f t="shared" si="4070"/>
        <v>-3366.84</v>
      </c>
      <c r="CM630" s="17">
        <f t="shared" si="4070"/>
        <v>-3425.76</v>
      </c>
      <c r="CN630" s="17">
        <f t="shared" si="4070"/>
        <v>-3485.7200000000003</v>
      </c>
      <c r="CO630" s="17">
        <f t="shared" si="4070"/>
        <v>-3546.7200000000003</v>
      </c>
    </row>
    <row r="631" spans="2:93">
      <c r="B631" s="556"/>
      <c r="C631" s="556">
        <f t="shared" si="4065"/>
        <v>72</v>
      </c>
      <c r="D631" s="632">
        <f t="shared" si="4063"/>
        <v>-0.04</v>
      </c>
      <c r="E631" s="632"/>
      <c r="F631" s="632"/>
      <c r="G631" s="632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>
        <f>IF((CB555-$CA555)&gt;$D556,0,$D631*(CB559))</f>
        <v>-2830.6</v>
      </c>
      <c r="CC631" s="17">
        <f t="shared" ref="CC631:CO631" si="4071">IF((CC555-$CA555)&gt;$D556,0,$D631*(CC559))</f>
        <v>-2880.16</v>
      </c>
      <c r="CD631" s="17">
        <f t="shared" si="4071"/>
        <v>-2930.56</v>
      </c>
      <c r="CE631" s="17">
        <f t="shared" si="4071"/>
        <v>-2981.84</v>
      </c>
      <c r="CF631" s="17">
        <f t="shared" si="4071"/>
        <v>-3034</v>
      </c>
      <c r="CG631" s="17">
        <f t="shared" si="4071"/>
        <v>-3087.12</v>
      </c>
      <c r="CH631" s="17">
        <f t="shared" si="4071"/>
        <v>-3141.12</v>
      </c>
      <c r="CI631" s="17">
        <f t="shared" si="4071"/>
        <v>-3196.12</v>
      </c>
      <c r="CJ631" s="17">
        <f t="shared" si="4071"/>
        <v>-3252.04</v>
      </c>
      <c r="CK631" s="17">
        <f t="shared" si="4071"/>
        <v>-3308.96</v>
      </c>
      <c r="CL631" s="17">
        <f t="shared" si="4071"/>
        <v>-3366.84</v>
      </c>
      <c r="CM631" s="17">
        <f t="shared" si="4071"/>
        <v>-3425.76</v>
      </c>
      <c r="CN631" s="17">
        <f t="shared" si="4071"/>
        <v>-3485.7200000000003</v>
      </c>
      <c r="CO631" s="17">
        <f t="shared" si="4071"/>
        <v>-3546.7200000000003</v>
      </c>
    </row>
    <row r="632" spans="2:93">
      <c r="B632" s="556"/>
      <c r="C632" s="556">
        <f t="shared" si="4065"/>
        <v>73</v>
      </c>
      <c r="D632" s="632">
        <f t="shared" si="4063"/>
        <v>-0.04</v>
      </c>
      <c r="E632" s="632"/>
      <c r="F632" s="632"/>
      <c r="G632" s="632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>
        <f>IF((CC555-$CB555)&gt;$D556,0,$D632*(CC559))</f>
        <v>-2880.16</v>
      </c>
      <c r="CD632" s="17">
        <f t="shared" ref="CD632:CO632" si="4072">IF((CD555-$CB555)&gt;$D556,0,$D632*(CD559))</f>
        <v>-2930.56</v>
      </c>
      <c r="CE632" s="17">
        <f t="shared" si="4072"/>
        <v>-2981.84</v>
      </c>
      <c r="CF632" s="17">
        <f t="shared" si="4072"/>
        <v>-3034</v>
      </c>
      <c r="CG632" s="17">
        <f t="shared" si="4072"/>
        <v>-3087.12</v>
      </c>
      <c r="CH632" s="17">
        <f t="shared" si="4072"/>
        <v>-3141.12</v>
      </c>
      <c r="CI632" s="17">
        <f t="shared" si="4072"/>
        <v>-3196.12</v>
      </c>
      <c r="CJ632" s="17">
        <f t="shared" si="4072"/>
        <v>-3252.04</v>
      </c>
      <c r="CK632" s="17">
        <f t="shared" si="4072"/>
        <v>-3308.96</v>
      </c>
      <c r="CL632" s="17">
        <f t="shared" si="4072"/>
        <v>-3366.84</v>
      </c>
      <c r="CM632" s="17">
        <f t="shared" si="4072"/>
        <v>-3425.76</v>
      </c>
      <c r="CN632" s="17">
        <f t="shared" si="4072"/>
        <v>-3485.7200000000003</v>
      </c>
      <c r="CO632" s="17">
        <f t="shared" si="4072"/>
        <v>-3546.7200000000003</v>
      </c>
    </row>
    <row r="633" spans="2:93">
      <c r="B633" s="556"/>
      <c r="C633" s="556">
        <f t="shared" si="4065"/>
        <v>74</v>
      </c>
      <c r="D633" s="632">
        <f t="shared" si="4063"/>
        <v>-0.04</v>
      </c>
      <c r="E633" s="632"/>
      <c r="F633" s="632"/>
      <c r="G633" s="632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>
        <f>IF((CD555-$CC555)&gt;$D556,0,$D633*(CD559))</f>
        <v>-2930.56</v>
      </c>
      <c r="CE633" s="17">
        <f t="shared" ref="CE633:CO633" si="4073">IF((CE555-$CC555)&gt;$D556,0,$D633*(CE559))</f>
        <v>-2981.84</v>
      </c>
      <c r="CF633" s="17">
        <f t="shared" si="4073"/>
        <v>-3034</v>
      </c>
      <c r="CG633" s="17">
        <f t="shared" si="4073"/>
        <v>-3087.12</v>
      </c>
      <c r="CH633" s="17">
        <f t="shared" si="4073"/>
        <v>-3141.12</v>
      </c>
      <c r="CI633" s="17">
        <f t="shared" si="4073"/>
        <v>-3196.12</v>
      </c>
      <c r="CJ633" s="17">
        <f t="shared" si="4073"/>
        <v>-3252.04</v>
      </c>
      <c r="CK633" s="17">
        <f t="shared" si="4073"/>
        <v>-3308.96</v>
      </c>
      <c r="CL633" s="17">
        <f t="shared" si="4073"/>
        <v>-3366.84</v>
      </c>
      <c r="CM633" s="17">
        <f t="shared" si="4073"/>
        <v>-3425.76</v>
      </c>
      <c r="CN633" s="17">
        <f t="shared" si="4073"/>
        <v>-3485.7200000000003</v>
      </c>
      <c r="CO633" s="17">
        <f t="shared" si="4073"/>
        <v>-3546.7200000000003</v>
      </c>
    </row>
    <row r="634" spans="2:93">
      <c r="B634" s="556"/>
      <c r="C634" s="556">
        <f t="shared" si="4065"/>
        <v>75</v>
      </c>
      <c r="D634" s="632">
        <f t="shared" si="4063"/>
        <v>-0.04</v>
      </c>
      <c r="E634" s="632"/>
      <c r="F634" s="632"/>
      <c r="G634" s="632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>
        <f>IF((CE555-$CD555)&gt;$D556,0,$D634*(CE559))</f>
        <v>-2981.84</v>
      </c>
      <c r="CF634" s="17">
        <f t="shared" ref="CF634:CO634" si="4074">IF((CF555-$CD555)&gt;$D556,0,$D634*(CF559))</f>
        <v>-3034</v>
      </c>
      <c r="CG634" s="17">
        <f t="shared" si="4074"/>
        <v>-3087.12</v>
      </c>
      <c r="CH634" s="17">
        <f t="shared" si="4074"/>
        <v>-3141.12</v>
      </c>
      <c r="CI634" s="17">
        <f t="shared" si="4074"/>
        <v>-3196.12</v>
      </c>
      <c r="CJ634" s="17">
        <f t="shared" si="4074"/>
        <v>-3252.04</v>
      </c>
      <c r="CK634" s="17">
        <f t="shared" si="4074"/>
        <v>-3308.96</v>
      </c>
      <c r="CL634" s="17">
        <f t="shared" si="4074"/>
        <v>-3366.84</v>
      </c>
      <c r="CM634" s="17">
        <f t="shared" si="4074"/>
        <v>-3425.76</v>
      </c>
      <c r="CN634" s="17">
        <f t="shared" si="4074"/>
        <v>-3485.7200000000003</v>
      </c>
      <c r="CO634" s="17">
        <f t="shared" si="4074"/>
        <v>-3546.7200000000003</v>
      </c>
    </row>
    <row r="635" spans="2:93">
      <c r="B635" s="556"/>
      <c r="C635" s="556">
        <f t="shared" si="4065"/>
        <v>76</v>
      </c>
      <c r="D635" s="632">
        <f t="shared" si="4063"/>
        <v>-0.04</v>
      </c>
      <c r="E635" s="632"/>
      <c r="F635" s="632"/>
      <c r="G635" s="632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>
        <f>IF((CF555-$CE555)&gt;$D556,0,$D635*(CF559))</f>
        <v>-3034</v>
      </c>
      <c r="CG635" s="17">
        <f t="shared" ref="CG635:CO635" si="4075">IF((CG555-$CE555)&gt;$D556,0,$D635*(CG559))</f>
        <v>-3087.12</v>
      </c>
      <c r="CH635" s="17">
        <f t="shared" si="4075"/>
        <v>-3141.12</v>
      </c>
      <c r="CI635" s="17">
        <f t="shared" si="4075"/>
        <v>-3196.12</v>
      </c>
      <c r="CJ635" s="17">
        <f t="shared" si="4075"/>
        <v>-3252.04</v>
      </c>
      <c r="CK635" s="17">
        <f t="shared" si="4075"/>
        <v>-3308.96</v>
      </c>
      <c r="CL635" s="17">
        <f t="shared" si="4075"/>
        <v>-3366.84</v>
      </c>
      <c r="CM635" s="17">
        <f t="shared" si="4075"/>
        <v>-3425.76</v>
      </c>
      <c r="CN635" s="17">
        <f t="shared" si="4075"/>
        <v>-3485.7200000000003</v>
      </c>
      <c r="CO635" s="17">
        <f t="shared" si="4075"/>
        <v>-3546.7200000000003</v>
      </c>
    </row>
    <row r="636" spans="2:93">
      <c r="B636" s="556"/>
      <c r="C636" s="556">
        <f t="shared" si="4065"/>
        <v>77</v>
      </c>
      <c r="D636" s="632">
        <f t="shared" si="4063"/>
        <v>-0.04</v>
      </c>
      <c r="E636" s="632"/>
      <c r="F636" s="632"/>
      <c r="G636" s="632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>
        <f>IF((CG555-$CF555)&gt;$D556,0,$D636*(CG559))</f>
        <v>-3087.12</v>
      </c>
      <c r="CH636" s="17">
        <f t="shared" ref="CH636:CO636" si="4076">IF((CH555-$CF555)&gt;$D556,0,$D636*(CH559))</f>
        <v>-3141.12</v>
      </c>
      <c r="CI636" s="17">
        <f t="shared" si="4076"/>
        <v>-3196.12</v>
      </c>
      <c r="CJ636" s="17">
        <f t="shared" si="4076"/>
        <v>-3252.04</v>
      </c>
      <c r="CK636" s="17">
        <f t="shared" si="4076"/>
        <v>-3308.96</v>
      </c>
      <c r="CL636" s="17">
        <f t="shared" si="4076"/>
        <v>-3366.84</v>
      </c>
      <c r="CM636" s="17">
        <f t="shared" si="4076"/>
        <v>-3425.76</v>
      </c>
      <c r="CN636" s="17">
        <f t="shared" si="4076"/>
        <v>-3485.7200000000003</v>
      </c>
      <c r="CO636" s="17">
        <f t="shared" si="4076"/>
        <v>-3546.7200000000003</v>
      </c>
    </row>
    <row r="637" spans="2:93">
      <c r="B637" s="556"/>
      <c r="C637" s="556">
        <f t="shared" si="4065"/>
        <v>78</v>
      </c>
      <c r="D637" s="632">
        <f t="shared" si="4063"/>
        <v>-0.04</v>
      </c>
      <c r="E637" s="632"/>
      <c r="F637" s="632"/>
      <c r="G637" s="632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>
        <f>IF((CH555-$CG555)&gt;$D556,0,$D637*(CH559))</f>
        <v>-3141.12</v>
      </c>
      <c r="CI637" s="17">
        <f t="shared" ref="CI637:CO637" si="4077">IF((CI555-$CG555)&gt;$D556,0,$D637*(CI559))</f>
        <v>-3196.12</v>
      </c>
      <c r="CJ637" s="17">
        <f t="shared" si="4077"/>
        <v>-3252.04</v>
      </c>
      <c r="CK637" s="17">
        <f t="shared" si="4077"/>
        <v>-3308.96</v>
      </c>
      <c r="CL637" s="17">
        <f t="shared" si="4077"/>
        <v>-3366.84</v>
      </c>
      <c r="CM637" s="17">
        <f t="shared" si="4077"/>
        <v>-3425.76</v>
      </c>
      <c r="CN637" s="17">
        <f t="shared" si="4077"/>
        <v>-3485.7200000000003</v>
      </c>
      <c r="CO637" s="17">
        <f t="shared" si="4077"/>
        <v>-3546.7200000000003</v>
      </c>
    </row>
    <row r="638" spans="2:93">
      <c r="B638" s="556"/>
      <c r="C638" s="556">
        <f t="shared" si="4065"/>
        <v>79</v>
      </c>
      <c r="D638" s="632">
        <f t="shared" si="4063"/>
        <v>-0.04</v>
      </c>
      <c r="E638" s="632"/>
      <c r="F638" s="632"/>
      <c r="G638" s="632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>
        <f>IF((CI555-$CH555)&gt;$D556,0,$D638*(CI559))</f>
        <v>-3196.12</v>
      </c>
      <c r="CJ638" s="17">
        <f t="shared" ref="CJ638:CO638" si="4078">IF((CJ555-$CH555)&gt;$D556,0,$D638*(CJ559))</f>
        <v>-3252.04</v>
      </c>
      <c r="CK638" s="17">
        <f t="shared" si="4078"/>
        <v>-3308.96</v>
      </c>
      <c r="CL638" s="17">
        <f t="shared" si="4078"/>
        <v>-3366.84</v>
      </c>
      <c r="CM638" s="17">
        <f t="shared" si="4078"/>
        <v>-3425.76</v>
      </c>
      <c r="CN638" s="17">
        <f t="shared" si="4078"/>
        <v>-3485.7200000000003</v>
      </c>
      <c r="CO638" s="17">
        <f t="shared" si="4078"/>
        <v>-3546.7200000000003</v>
      </c>
    </row>
    <row r="639" spans="2:93">
      <c r="B639" s="556"/>
      <c r="C639" s="556">
        <f t="shared" si="4065"/>
        <v>80</v>
      </c>
      <c r="D639" s="632">
        <f t="shared" si="4063"/>
        <v>-0.04</v>
      </c>
      <c r="E639" s="632"/>
      <c r="F639" s="632"/>
      <c r="G639" s="632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>
        <f>IF((CJ555-$CI555)&gt;$D556,0,$D639*(CJ559))</f>
        <v>-3252.04</v>
      </c>
      <c r="CK639" s="17">
        <f t="shared" ref="CK639:CO639" si="4079">IF((CK555-$CI555)&gt;$D556,0,$D639*(CK559))</f>
        <v>-3308.96</v>
      </c>
      <c r="CL639" s="17">
        <f t="shared" si="4079"/>
        <v>-3366.84</v>
      </c>
      <c r="CM639" s="17">
        <f t="shared" si="4079"/>
        <v>-3425.76</v>
      </c>
      <c r="CN639" s="17">
        <f t="shared" si="4079"/>
        <v>-3485.7200000000003</v>
      </c>
      <c r="CO639" s="17">
        <f t="shared" si="4079"/>
        <v>-3546.7200000000003</v>
      </c>
    </row>
    <row r="640" spans="2:93">
      <c r="B640" s="556"/>
      <c r="C640" s="556">
        <f t="shared" si="4065"/>
        <v>81</v>
      </c>
      <c r="D640" s="632">
        <f t="shared" si="4063"/>
        <v>-0.04</v>
      </c>
      <c r="E640" s="632"/>
      <c r="F640" s="632"/>
      <c r="G640" s="632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>
        <f>IF((CK555-$CJ555)&gt;$D556,0,$D640*(CK559))</f>
        <v>-3308.96</v>
      </c>
      <c r="CL640" s="17">
        <f t="shared" ref="CL640:CO640" si="4080">IF((CL555-$CJ555)&gt;$D556,0,$D640*(CL559))</f>
        <v>-3366.84</v>
      </c>
      <c r="CM640" s="17">
        <f t="shared" si="4080"/>
        <v>-3425.76</v>
      </c>
      <c r="CN640" s="17">
        <f t="shared" si="4080"/>
        <v>-3485.7200000000003</v>
      </c>
      <c r="CO640" s="17">
        <f t="shared" si="4080"/>
        <v>-3546.7200000000003</v>
      </c>
    </row>
    <row r="641" spans="2:93">
      <c r="B641" s="556"/>
      <c r="C641" s="556">
        <f t="shared" si="4065"/>
        <v>82</v>
      </c>
      <c r="D641" s="632">
        <f t="shared" si="4063"/>
        <v>-0.04</v>
      </c>
      <c r="E641" s="632"/>
      <c r="F641" s="632"/>
      <c r="G641" s="632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>
        <f>IF((CL555-$CK555)&gt;$D556,0,$D641*(CL559))</f>
        <v>-3366.84</v>
      </c>
      <c r="CM641" s="17">
        <f t="shared" ref="CM641:CO641" si="4081">IF((CM555-$CK555)&gt;$D556,0,$D641*(CM559))</f>
        <v>-3425.76</v>
      </c>
      <c r="CN641" s="17">
        <f t="shared" si="4081"/>
        <v>-3485.7200000000003</v>
      </c>
      <c r="CO641" s="17">
        <f t="shared" si="4081"/>
        <v>-3546.7200000000003</v>
      </c>
    </row>
    <row r="642" spans="2:93">
      <c r="B642" s="556"/>
      <c r="C642" s="556">
        <f t="shared" si="4065"/>
        <v>83</v>
      </c>
      <c r="D642" s="632">
        <f t="shared" si="4063"/>
        <v>-0.04</v>
      </c>
      <c r="E642" s="632"/>
      <c r="F642" s="632"/>
      <c r="G642" s="632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>
        <f>IF((CM555-$CL555)&gt;$D556,0,$D642*(CM559))</f>
        <v>-3425.76</v>
      </c>
      <c r="CN642" s="17">
        <f t="shared" ref="CN642:CO642" si="4082">IF((CN555-$CL555)&gt;$D556,0,$D642*(CN559))</f>
        <v>-3485.7200000000003</v>
      </c>
      <c r="CO642" s="17">
        <f t="shared" si="4082"/>
        <v>-3546.7200000000003</v>
      </c>
    </row>
    <row r="643" spans="2:93">
      <c r="B643" s="556"/>
      <c r="C643" s="556">
        <f t="shared" si="4065"/>
        <v>84</v>
      </c>
      <c r="D643" s="632">
        <f t="shared" si="4063"/>
        <v>-0.04</v>
      </c>
      <c r="E643" s="632"/>
      <c r="F643" s="632"/>
      <c r="G643" s="632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>
        <f>IF((CN555-$CM555)&gt;$D556,0,$D643*(CN559))</f>
        <v>-3485.7200000000003</v>
      </c>
      <c r="CO643" s="17">
        <f>IF((CO555-$CM555)&gt;$D556,0,$D643*(CO559))</f>
        <v>-3546.7200000000003</v>
      </c>
    </row>
    <row r="644" spans="2:93">
      <c r="B644" s="556"/>
      <c r="C644" s="556">
        <f t="shared" si="4065"/>
        <v>85</v>
      </c>
      <c r="D644" s="632">
        <f t="shared" si="4063"/>
        <v>-0.04</v>
      </c>
      <c r="E644" s="632"/>
      <c r="F644" s="632"/>
      <c r="G644" s="632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>
        <f>IF((CO555-$CN555)&gt;$D556,0,$D644*(CO559))</f>
        <v>-3546.7200000000003</v>
      </c>
    </row>
    <row r="645" spans="2:93">
      <c r="B645" s="556"/>
      <c r="C645" s="556" t="s">
        <v>1978</v>
      </c>
      <c r="D645" s="556"/>
      <c r="E645" s="556"/>
      <c r="F645" s="556"/>
      <c r="G645" s="556"/>
      <c r="H645" s="556"/>
      <c r="I645" s="9">
        <f>SUM(I560:I644)</f>
        <v>-46723.737999999998</v>
      </c>
      <c r="J645" s="9">
        <f t="shared" ref="J645" si="4083">SUM(J560:J644)</f>
        <v>-46959.138000000006</v>
      </c>
      <c r="K645" s="9">
        <f t="shared" ref="K645" si="4084">SUM(K560:K644)</f>
        <v>-47197.457999999991</v>
      </c>
      <c r="L645" s="9">
        <f t="shared" ref="L645" si="4085">SUM(L560:L644)</f>
        <v>-47438.697999999997</v>
      </c>
      <c r="M645" s="9">
        <f t="shared" ref="M645" si="4086">SUM(M560:M644)</f>
        <v>-47682.898000000008</v>
      </c>
      <c r="N645" s="9">
        <f t="shared" ref="N645" si="4087">SUM(N560:N644)</f>
        <v>-47930.018000000018</v>
      </c>
      <c r="O645" s="9">
        <f t="shared" ref="O645" si="4088">SUM(O560:O644)</f>
        <v>-50695.297999999981</v>
      </c>
      <c r="P645" s="9">
        <f t="shared" ref="P645" si="4089">SUM(P560:P644)</f>
        <v>-51364.297999999973</v>
      </c>
      <c r="Q645" s="9">
        <f t="shared" ref="Q645" si="4090">SUM(Q560:Q644)</f>
        <v>-52051.137999999992</v>
      </c>
      <c r="R645" s="9">
        <f t="shared" ref="R645" si="4091">SUM(R560:R644)</f>
        <v>-52755.457999999962</v>
      </c>
      <c r="S645" s="9">
        <f t="shared" ref="S645" si="4092">SUM(S560:S644)</f>
        <v>-53477.938000000038</v>
      </c>
      <c r="T645" s="9">
        <f t="shared" ref="T645" si="4093">SUM(T560:T644)</f>
        <v>-54218.93799999998</v>
      </c>
      <c r="U645" s="9">
        <f t="shared" ref="U645" si="4094">SUM(U560:U644)</f>
        <v>-54978.778000000042</v>
      </c>
      <c r="V645" s="9">
        <f t="shared" ref="V645" si="4095">SUM(V560:V644)</f>
        <v>-55757.817999999948</v>
      </c>
      <c r="W645" s="9">
        <f t="shared" ref="W645" si="4096">SUM(W560:W644)</f>
        <v>-56556.37799999999</v>
      </c>
      <c r="X645" s="9">
        <f t="shared" ref="X645" si="4097">SUM(X560:X644)</f>
        <v>-61660.258000000023</v>
      </c>
      <c r="Y645" s="9">
        <f t="shared" ref="Y645" si="4098">SUM(Y560:Y644)</f>
        <v>-62914.298000000061</v>
      </c>
      <c r="Z645" s="9">
        <f t="shared" ref="Z645" si="4099">SUM(Z560:Z644)</f>
        <v>-63100.017999999967</v>
      </c>
      <c r="AA645" s="9">
        <f t="shared" ref="AA645" si="4100">SUM(AA560:AA644)</f>
        <v>-63288.73799999999</v>
      </c>
      <c r="AB645" s="9">
        <f t="shared" ref="AB645" si="4101">SUM(AB560:AB644)</f>
        <v>-64629.498000000029</v>
      </c>
      <c r="AC645" s="9">
        <f t="shared" ref="AC645" si="4102">SUM(AC560:AC644)</f>
        <v>-66013.338000000062</v>
      </c>
      <c r="AD645" s="9">
        <f t="shared" ref="AD645" si="4103">SUM(AD560:AD644)</f>
        <v>-67442.017999999967</v>
      </c>
      <c r="AE645" s="9">
        <f t="shared" ref="AE645" si="4104">SUM(AE560:AE644)</f>
        <v>-68917.378000000026</v>
      </c>
      <c r="AF645" s="9">
        <f t="shared" ref="AF645" si="4105">SUM(AF560:AF644)</f>
        <v>-70438.777999999962</v>
      </c>
      <c r="AG645" s="9">
        <f t="shared" ref="AG645" si="4106">SUM(AG560:AG644)</f>
        <v>-72008.098000000042</v>
      </c>
      <c r="AH645" s="9">
        <f t="shared" ref="AH645" si="4107">SUM(AH560:AH644)</f>
        <v>-29310.28000000001</v>
      </c>
      <c r="AI645" s="9">
        <f t="shared" ref="AI645" si="4108">SUM(AI560:AI644)</f>
        <v>-29823.640000000003</v>
      </c>
      <c r="AJ645" s="9">
        <f t="shared" ref="AJ645" si="4109">SUM(AJ560:AJ644)</f>
        <v>-30345.28000000001</v>
      </c>
      <c r="AK645" s="9">
        <f t="shared" ref="AK645" si="4110">SUM(AK560:AK644)</f>
        <v>-30876.119999999992</v>
      </c>
      <c r="AL645" s="9">
        <f t="shared" ref="AL645" si="4111">SUM(AL560:AL644)</f>
        <v>-31417.079999999987</v>
      </c>
      <c r="AM645" s="9">
        <f t="shared" ref="AM645" si="4112">SUM(AM560:AM644)</f>
        <v>-31966.32</v>
      </c>
      <c r="AN645" s="9">
        <f t="shared" ref="AN645" si="4113">SUM(AN560:AN644)</f>
        <v>-32525.68</v>
      </c>
      <c r="AO645" s="9">
        <f t="shared" ref="AO645" si="4114">SUM(AO560:AO644)</f>
        <v>-33095.159999999982</v>
      </c>
      <c r="AP645" s="9">
        <f t="shared" ref="AP645" si="4115">SUM(AP560:AP644)</f>
        <v>-33674.759999999995</v>
      </c>
      <c r="AQ645" s="9">
        <f t="shared" ref="AQ645" si="4116">SUM(AQ560:AQ644)</f>
        <v>-34263.560000000012</v>
      </c>
      <c r="AR645" s="9">
        <f t="shared" ref="AR645" si="4117">SUM(AR560:AR644)</f>
        <v>-34863.399999999994</v>
      </c>
      <c r="AS645" s="9">
        <f t="shared" ref="AS645" si="4118">SUM(AS560:AS644)</f>
        <v>-35473.360000000001</v>
      </c>
      <c r="AT645" s="9">
        <f t="shared" ref="AT645" si="4119">SUM(AT560:AT644)</f>
        <v>-36094.36</v>
      </c>
      <c r="AU645" s="9">
        <f t="shared" ref="AU645" si="4120">SUM(AU560:AU644)</f>
        <v>-36725.479999999989</v>
      </c>
      <c r="AV645" s="9">
        <f t="shared" ref="AV645" si="4121">SUM(AV560:AV644)</f>
        <v>-37368.560000000012</v>
      </c>
      <c r="AW645" s="9">
        <f t="shared" ref="AW645" si="4122">SUM(AW560:AW644)</f>
        <v>-38022.680000000015</v>
      </c>
      <c r="AX645" s="9">
        <f t="shared" ref="AX645" si="4123">SUM(AX560:AX644)</f>
        <v>-38687.840000000018</v>
      </c>
      <c r="AY645" s="9">
        <f t="shared" ref="AY645" si="4124">SUM(AY560:AY644)</f>
        <v>-41076.479999999989</v>
      </c>
      <c r="AZ645" s="9">
        <f t="shared" ref="AZ645" si="4125">SUM(AZ560:AZ644)</f>
        <v>-43537.000000000015</v>
      </c>
      <c r="BA645" s="9">
        <f t="shared" ref="BA645" si="4126">SUM(BA560:BA644)</f>
        <v>-44298.999999999985</v>
      </c>
      <c r="BB645" s="9">
        <f t="shared" ref="BB645" si="4127">SUM(BB560:BB644)</f>
        <v>-45073.999999999985</v>
      </c>
      <c r="BC645" s="9">
        <f t="shared" ref="BC645" si="4128">SUM(BC560:BC644)</f>
        <v>-45862.999999999978</v>
      </c>
      <c r="BD645" s="9">
        <f t="shared" ref="BD645" si="4129">SUM(BD560:BD644)</f>
        <v>-46664.999999999978</v>
      </c>
      <c r="BE645" s="9">
        <f t="shared" ref="BE645" si="4130">SUM(BE560:BE644)</f>
        <v>-47481.999999999985</v>
      </c>
      <c r="BF645" s="9">
        <f t="shared" ref="BF645" si="4131">SUM(BF560:BF644)</f>
        <v>-48312.999999999978</v>
      </c>
      <c r="BG645" s="9">
        <f t="shared" ref="BG645" si="4132">SUM(BG560:BG644)</f>
        <v>-49158</v>
      </c>
      <c r="BH645" s="9">
        <f t="shared" ref="BH645" si="4133">SUM(BH560:BH644)</f>
        <v>-50019.000000000007</v>
      </c>
      <c r="BI645" s="9">
        <f t="shared" ref="BI645" si="4134">SUM(BI560:BI644)</f>
        <v>-50894.000000000007</v>
      </c>
      <c r="BJ645" s="9">
        <f t="shared" ref="BJ645" si="4135">SUM(BJ560:BJ644)</f>
        <v>-51785.000000000022</v>
      </c>
      <c r="BK645" s="9">
        <f t="shared" ref="BK645" si="4136">SUM(BK560:BK644)</f>
        <v>-52690.999999999993</v>
      </c>
      <c r="BL645" s="9">
        <f t="shared" ref="BL645" si="4137">SUM(BL560:BL644)</f>
        <v>-53612.999999999971</v>
      </c>
      <c r="BM645" s="9">
        <f t="shared" ref="BM645" si="4138">SUM(BM560:BM644)</f>
        <v>-54551.000000000015</v>
      </c>
      <c r="BN645" s="9">
        <f t="shared" ref="BN645" si="4139">SUM(BN560:BN644)</f>
        <v>-55505.999999999993</v>
      </c>
      <c r="BO645" s="9">
        <f t="shared" ref="BO645" si="4140">SUM(BO560:BO644)</f>
        <v>-56477.000000000029</v>
      </c>
      <c r="BP645" s="9">
        <f t="shared" ref="BP645" si="4141">SUM(BP560:BP644)</f>
        <v>-57465.999999999993</v>
      </c>
      <c r="BQ645" s="9">
        <f t="shared" ref="BQ645" si="4142">SUM(BQ560:BQ644)</f>
        <v>-58470.999999999971</v>
      </c>
      <c r="BR645" s="9">
        <f t="shared" ref="BR645" si="4143">SUM(BR560:BR644)</f>
        <v>-59494.000000000036</v>
      </c>
      <c r="BS645" s="9">
        <f t="shared" ref="BS645" si="4144">SUM(BS560:BS644)</f>
        <v>-60536.000000000022</v>
      </c>
      <c r="BT645" s="9">
        <f t="shared" ref="BT645" si="4145">SUM(BT560:BT644)</f>
        <v>-61595.000000000029</v>
      </c>
      <c r="BU645" s="9">
        <f t="shared" ref="BU645" si="4146">SUM(BU560:BU644)</f>
        <v>-62672.999999999971</v>
      </c>
      <c r="BV645" s="9">
        <f t="shared" ref="BV645" si="4147">SUM(BV560:BV644)</f>
        <v>-63770.000000000029</v>
      </c>
      <c r="BW645" s="9">
        <f t="shared" ref="BW645" si="4148">SUM(BW560:BW644)</f>
        <v>-64886.000000000022</v>
      </c>
      <c r="BX645" s="9">
        <f t="shared" ref="BX645" si="4149">SUM(BX560:BX644)</f>
        <v>-66020.999999999956</v>
      </c>
      <c r="BY645" s="9">
        <f t="shared" ref="BY645" si="4150">SUM(BY560:BY644)</f>
        <v>-67177.000000000029</v>
      </c>
      <c r="BZ645" s="9">
        <f t="shared" ref="BZ645" si="4151">SUM(BZ560:BZ644)</f>
        <v>-68352.000000000029</v>
      </c>
      <c r="CA645" s="9">
        <f t="shared" ref="CA645" si="4152">SUM(CA560:CA644)</f>
        <v>-69547.999999999971</v>
      </c>
      <c r="CB645" s="9">
        <f t="shared" ref="CB645" si="4153">SUM(CB560:CB644)</f>
        <v>-70764.999999999985</v>
      </c>
      <c r="CC645" s="9">
        <f t="shared" ref="CC645" si="4154">SUM(CC560:CC644)</f>
        <v>-72004.000000000044</v>
      </c>
      <c r="CD645" s="9">
        <f t="shared" ref="CD645" si="4155">SUM(CD560:CD644)</f>
        <v>-73263.999999999985</v>
      </c>
      <c r="CE645" s="9">
        <f t="shared" ref="CE645" si="4156">SUM(CE560:CE644)</f>
        <v>-74545.999999999956</v>
      </c>
      <c r="CF645" s="9">
        <f t="shared" ref="CF645" si="4157">SUM(CF560:CF644)</f>
        <v>-75850</v>
      </c>
      <c r="CG645" s="9">
        <f t="shared" ref="CG645" si="4158">SUM(CG560:CG644)</f>
        <v>-77178</v>
      </c>
      <c r="CH645" s="9">
        <f t="shared" ref="CH645" si="4159">SUM(CH560:CH644)</f>
        <v>-78528</v>
      </c>
      <c r="CI645" s="9">
        <f t="shared" ref="CI645" si="4160">SUM(CI560:CI644)</f>
        <v>-79903</v>
      </c>
      <c r="CJ645" s="9">
        <f t="shared" ref="CJ645" si="4161">SUM(CJ560:CJ644)</f>
        <v>-81300.999999999985</v>
      </c>
      <c r="CK645" s="9">
        <f t="shared" ref="CK645" si="4162">SUM(CK560:CK644)</f>
        <v>-82724.000000000029</v>
      </c>
      <c r="CL645" s="9">
        <f t="shared" ref="CL645" si="4163">SUM(CL560:CL644)</f>
        <v>-84170.999999999956</v>
      </c>
      <c r="CM645" s="9">
        <f t="shared" ref="CM645" si="4164">SUM(CM560:CM644)</f>
        <v>-85644</v>
      </c>
      <c r="CN645" s="9">
        <f t="shared" ref="CN645" si="4165">SUM(CN560:CN644)</f>
        <v>-87143.000000000015</v>
      </c>
      <c r="CO645" s="9">
        <f t="shared" ref="CO645" si="4166">SUM(CO560:CO644)</f>
        <v>-88668.000000000015</v>
      </c>
    </row>
    <row r="646" spans="2:93">
      <c r="B646" s="556"/>
      <c r="C646" s="556" t="s">
        <v>1979</v>
      </c>
      <c r="D646" s="556"/>
      <c r="E646" s="556"/>
      <c r="F646" s="556"/>
      <c r="G646" s="556"/>
      <c r="H646" s="556"/>
      <c r="I646" s="9">
        <f>I541</f>
        <v>-20740.349999999999</v>
      </c>
      <c r="J646" s="9">
        <f t="shared" ref="J646:BU646" si="4167">J541</f>
        <v>-21078.25</v>
      </c>
      <c r="K646" s="9">
        <f t="shared" si="4167"/>
        <v>-21065.96</v>
      </c>
      <c r="L646" s="9">
        <f t="shared" si="4167"/>
        <v>-21053.02</v>
      </c>
      <c r="M646" s="9">
        <f t="shared" si="4167"/>
        <v>-21158.29</v>
      </c>
      <c r="N646" s="9">
        <f t="shared" si="4167"/>
        <v>-21144.62</v>
      </c>
      <c r="O646" s="9">
        <f t="shared" si="4167"/>
        <v>-21329.84</v>
      </c>
      <c r="P646" s="9">
        <f t="shared" si="4167"/>
        <v>-21596.46</v>
      </c>
      <c r="Q646" s="9">
        <f t="shared" si="4167"/>
        <v>-21742.880000000001</v>
      </c>
      <c r="R646" s="9">
        <f t="shared" si="4167"/>
        <v>-22014.67</v>
      </c>
      <c r="S646" s="9">
        <f t="shared" si="4167"/>
        <v>-21909.9</v>
      </c>
      <c r="T646" s="9">
        <f t="shared" si="4167"/>
        <v>-22183.77</v>
      </c>
      <c r="U646" s="9">
        <f t="shared" si="4167"/>
        <v>-22331.23</v>
      </c>
      <c r="V646" s="9">
        <f t="shared" si="4167"/>
        <v>-22610.37</v>
      </c>
      <c r="W646" s="9">
        <f t="shared" si="4167"/>
        <v>-22626.799999999999</v>
      </c>
      <c r="X646" s="9">
        <f t="shared" si="4167"/>
        <v>-22966.560000000001</v>
      </c>
      <c r="Y646" s="9">
        <f t="shared" si="4167"/>
        <v>-23231.01</v>
      </c>
      <c r="Z646" s="9">
        <f t="shared" si="4167"/>
        <v>-23357.82</v>
      </c>
      <c r="AA646" s="9">
        <f t="shared" si="4167"/>
        <v>-23908.9</v>
      </c>
      <c r="AB646" s="9">
        <f t="shared" si="4167"/>
        <v>-23892.89</v>
      </c>
      <c r="AC646" s="9">
        <f t="shared" si="4167"/>
        <v>-24311.01</v>
      </c>
      <c r="AD646" s="9">
        <f t="shared" si="4167"/>
        <v>-24436.61</v>
      </c>
      <c r="AE646" s="9">
        <f t="shared" si="4167"/>
        <v>-25016.799999999999</v>
      </c>
      <c r="AF646" s="9">
        <f t="shared" si="4167"/>
        <v>-25144.17</v>
      </c>
      <c r="AG646" s="9">
        <f t="shared" si="4167"/>
        <v>-25584.19</v>
      </c>
      <c r="AH646" s="9">
        <f t="shared" si="4167"/>
        <v>-25710.53</v>
      </c>
      <c r="AI646" s="9">
        <f t="shared" si="4167"/>
        <v>-25833.46</v>
      </c>
      <c r="AJ646" s="9">
        <f t="shared" si="4167"/>
        <v>-26451.91</v>
      </c>
      <c r="AK646" s="9">
        <f t="shared" si="4167"/>
        <v>-26576.26</v>
      </c>
      <c r="AL646" s="9">
        <f t="shared" si="4167"/>
        <v>-27213.58</v>
      </c>
      <c r="AM646" s="9">
        <f t="shared" si="4167"/>
        <v>-27339.31</v>
      </c>
      <c r="AN646" s="9">
        <f t="shared" si="4167"/>
        <v>-27817.75</v>
      </c>
      <c r="AO646" s="9">
        <f t="shared" si="4167"/>
        <v>-28123.11</v>
      </c>
      <c r="AP646" s="9">
        <f t="shared" si="4167"/>
        <v>-28246.04</v>
      </c>
      <c r="AQ646" s="9">
        <f t="shared" si="4167"/>
        <v>-28928.2</v>
      </c>
      <c r="AR646" s="9">
        <f t="shared" si="4167"/>
        <v>-29052.18</v>
      </c>
      <c r="AS646" s="9">
        <f t="shared" si="4167"/>
        <v>-29366.11</v>
      </c>
      <c r="AT646" s="9">
        <f t="shared" si="4167"/>
        <v>-30077.9</v>
      </c>
      <c r="AU646" s="9">
        <f t="shared" si="4167"/>
        <v>-30201.57</v>
      </c>
      <c r="AV646" s="9">
        <f t="shared" si="4167"/>
        <v>-30525.23</v>
      </c>
      <c r="AW646" s="9">
        <f t="shared" si="4167"/>
        <v>-31267.87</v>
      </c>
      <c r="AX646" s="9">
        <f t="shared" si="4167"/>
        <v>-31390.86</v>
      </c>
      <c r="AY646" s="9">
        <f t="shared" si="4167"/>
        <v>-31724.38</v>
      </c>
      <c r="AZ646" s="9">
        <f t="shared" si="4167"/>
        <v>-32499.14</v>
      </c>
      <c r="BA646" s="9">
        <f t="shared" si="4167"/>
        <v>-32844.449999999997</v>
      </c>
      <c r="BB646" s="9">
        <f t="shared" si="4167"/>
        <v>-33191.89</v>
      </c>
      <c r="BC646" s="9">
        <f t="shared" si="4167"/>
        <v>-34004.080000000002</v>
      </c>
      <c r="BD646" s="9">
        <f t="shared" si="4167"/>
        <v>-34128.410000000003</v>
      </c>
      <c r="BE646" s="9">
        <f t="shared" si="4167"/>
        <v>-34486.17</v>
      </c>
      <c r="BF646" s="9">
        <f t="shared" si="4167"/>
        <v>-34846</v>
      </c>
      <c r="BG646" s="9">
        <f t="shared" si="4167"/>
        <v>-35703.75</v>
      </c>
      <c r="BH646" s="9">
        <f t="shared" si="4167"/>
        <v>-36076.28</v>
      </c>
      <c r="BI646" s="9">
        <f t="shared" si="4167"/>
        <v>-36450.92</v>
      </c>
      <c r="BJ646" s="9">
        <f t="shared" si="4167"/>
        <v>-36827.629999999997</v>
      </c>
      <c r="BK646" s="9">
        <f t="shared" si="4167"/>
        <v>-38003.64</v>
      </c>
      <c r="BL646" s="9">
        <f t="shared" si="4167"/>
        <v>-38398.29</v>
      </c>
      <c r="BM646" s="9">
        <f t="shared" si="4167"/>
        <v>-38795.11</v>
      </c>
      <c r="BN646" s="9">
        <f t="shared" si="4167"/>
        <v>-39194.07</v>
      </c>
      <c r="BO646" s="9">
        <f t="shared" si="4167"/>
        <v>-40164.82</v>
      </c>
      <c r="BP646" s="9">
        <f t="shared" si="4167"/>
        <v>-40577.870000000003</v>
      </c>
      <c r="BQ646" s="9">
        <f t="shared" si="4167"/>
        <v>-41287.980000000003</v>
      </c>
      <c r="BR646" s="9">
        <f t="shared" si="4167"/>
        <v>-41710.44</v>
      </c>
      <c r="BS646" s="9">
        <f t="shared" si="4167"/>
        <v>-42745.7</v>
      </c>
      <c r="BT646" s="9">
        <f t="shared" si="4167"/>
        <v>-43183.08</v>
      </c>
      <c r="BU646" s="9">
        <f t="shared" si="4167"/>
        <v>-43938.79</v>
      </c>
      <c r="BV646" s="9">
        <f t="shared" ref="BV646:CO646" si="4168">BV541</f>
        <v>-44386.080000000002</v>
      </c>
      <c r="BW646" s="9">
        <f t="shared" si="4168"/>
        <v>-44835.58</v>
      </c>
      <c r="BX646" s="9">
        <f t="shared" si="4168"/>
        <v>-46286.19</v>
      </c>
      <c r="BY646" s="9">
        <f t="shared" si="4168"/>
        <v>-46757.37</v>
      </c>
      <c r="BZ646" s="9">
        <f t="shared" si="4168"/>
        <v>-47230.879999999997</v>
      </c>
      <c r="CA646" s="9">
        <f t="shared" si="4168"/>
        <v>-48057.41</v>
      </c>
      <c r="CB646" s="9">
        <f t="shared" si="4168"/>
        <v>-48541.49</v>
      </c>
      <c r="CC646" s="9">
        <f t="shared" si="4168"/>
        <v>-49027.79</v>
      </c>
      <c r="CD646" s="9">
        <f t="shared" si="4168"/>
        <v>-50624.84</v>
      </c>
      <c r="CE646" s="9">
        <f t="shared" si="4168"/>
        <v>-51510.77</v>
      </c>
      <c r="CF646" s="9">
        <f t="shared" si="4168"/>
        <v>-52029.64</v>
      </c>
      <c r="CG646" s="9">
        <f t="shared" si="4168"/>
        <v>-52550.9</v>
      </c>
      <c r="CH646" s="9">
        <f t="shared" si="4168"/>
        <v>-53470.54</v>
      </c>
      <c r="CI646" s="9">
        <f t="shared" si="4168"/>
        <v>-54003.26</v>
      </c>
      <c r="CJ646" s="9">
        <f t="shared" si="4168"/>
        <v>-55768.44</v>
      </c>
      <c r="CK646" s="9">
        <f t="shared" si="4168"/>
        <v>-56744.39</v>
      </c>
      <c r="CL646" s="9">
        <f t="shared" si="4168"/>
        <v>-57312.88</v>
      </c>
      <c r="CM646" s="9">
        <f t="shared" si="4168"/>
        <v>-58315.85</v>
      </c>
      <c r="CN646" s="9">
        <f t="shared" si="4168"/>
        <v>-58896.84</v>
      </c>
      <c r="CO646" s="9">
        <f t="shared" si="4168"/>
        <v>-59927.53</v>
      </c>
    </row>
    <row r="647" spans="2:93">
      <c r="B647" s="556"/>
      <c r="C647" s="556" t="s">
        <v>1980</v>
      </c>
      <c r="D647" s="556"/>
      <c r="E647" s="556"/>
      <c r="F647" s="556"/>
      <c r="G647" s="556"/>
      <c r="H647" s="556"/>
      <c r="I647" s="9">
        <f>I645-I646</f>
        <v>-25983.387999999999</v>
      </c>
      <c r="J647" s="9">
        <f t="shared" ref="J647" si="4169">J645-J646</f>
        <v>-25880.888000000006</v>
      </c>
      <c r="K647" s="9">
        <f t="shared" ref="K647" si="4170">K645-K646</f>
        <v>-26131.497999999992</v>
      </c>
      <c r="L647" s="9">
        <f t="shared" ref="L647" si="4171">L645-L646</f>
        <v>-26385.677999999996</v>
      </c>
      <c r="M647" s="9">
        <f t="shared" ref="M647" si="4172">M645-M646</f>
        <v>-26524.608000000007</v>
      </c>
      <c r="N647" s="9">
        <f t="shared" ref="N647" si="4173">N645-N646</f>
        <v>-26785.398000000019</v>
      </c>
      <c r="O647" s="9">
        <f t="shared" ref="O647" si="4174">O645-O646</f>
        <v>-29365.457999999981</v>
      </c>
      <c r="P647" s="9">
        <f t="shared" ref="P647" si="4175">P645-P646</f>
        <v>-29767.837999999974</v>
      </c>
      <c r="Q647" s="9">
        <f t="shared" ref="Q647" si="4176">Q645-Q646</f>
        <v>-30308.257999999991</v>
      </c>
      <c r="R647" s="9">
        <f t="shared" ref="R647" si="4177">R645-R646</f>
        <v>-30740.787999999964</v>
      </c>
      <c r="S647" s="9">
        <f t="shared" ref="S647" si="4178">S645-S646</f>
        <v>-31568.038000000037</v>
      </c>
      <c r="T647" s="9">
        <f t="shared" ref="T647" si="4179">T645-T646</f>
        <v>-32035.16799999998</v>
      </c>
      <c r="U647" s="9">
        <f t="shared" ref="U647" si="4180">U645-U646</f>
        <v>-32647.548000000043</v>
      </c>
      <c r="V647" s="9">
        <f t="shared" ref="V647" si="4181">V645-V646</f>
        <v>-33147.447999999946</v>
      </c>
      <c r="W647" s="9">
        <f t="shared" ref="W647" si="4182">W645-W646</f>
        <v>-33929.577999999994</v>
      </c>
      <c r="X647" s="9">
        <f t="shared" ref="X647" si="4183">X645-X646</f>
        <v>-38693.698000000019</v>
      </c>
      <c r="Y647" s="9">
        <f t="shared" ref="Y647" si="4184">Y645-Y646</f>
        <v>-39683.288000000059</v>
      </c>
      <c r="Z647" s="9">
        <f t="shared" ref="Z647" si="4185">Z645-Z646</f>
        <v>-39742.197999999968</v>
      </c>
      <c r="AA647" s="9">
        <f t="shared" ref="AA647" si="4186">AA645-AA646</f>
        <v>-39379.837999999989</v>
      </c>
      <c r="AB647" s="9">
        <f t="shared" ref="AB647" si="4187">AB645-AB646</f>
        <v>-40736.608000000029</v>
      </c>
      <c r="AC647" s="9">
        <f t="shared" ref="AC647" si="4188">AC645-AC646</f>
        <v>-41702.328000000067</v>
      </c>
      <c r="AD647" s="9">
        <f t="shared" ref="AD647" si="4189">AD645-AD646</f>
        <v>-43005.407999999967</v>
      </c>
      <c r="AE647" s="9">
        <f t="shared" ref="AE647" si="4190">AE645-AE646</f>
        <v>-43900.578000000023</v>
      </c>
      <c r="AF647" s="9">
        <f t="shared" ref="AF647" si="4191">AF645-AF646</f>
        <v>-45294.607999999964</v>
      </c>
      <c r="AG647" s="9">
        <f t="shared" ref="AG647" si="4192">AG645-AG646</f>
        <v>-46423.908000000039</v>
      </c>
      <c r="AH647" s="9">
        <f t="shared" ref="AH647" si="4193">AH645-AH646</f>
        <v>-3599.7500000000109</v>
      </c>
      <c r="AI647" s="9">
        <f t="shared" ref="AI647" si="4194">AI645-AI646</f>
        <v>-3990.1800000000039</v>
      </c>
      <c r="AJ647" s="9">
        <f t="shared" ref="AJ647" si="4195">AJ645-AJ646</f>
        <v>-3893.3700000000099</v>
      </c>
      <c r="AK647" s="9">
        <f t="shared" ref="AK647" si="4196">AK645-AK646</f>
        <v>-4299.8599999999933</v>
      </c>
      <c r="AL647" s="9">
        <f t="shared" ref="AL647" si="4197">AL645-AL646</f>
        <v>-4203.4999999999854</v>
      </c>
      <c r="AM647" s="9">
        <f t="shared" ref="AM647" si="4198">AM645-AM646</f>
        <v>-4627.0099999999984</v>
      </c>
      <c r="AN647" s="9">
        <f t="shared" ref="AN647" si="4199">AN645-AN646</f>
        <v>-4707.93</v>
      </c>
      <c r="AO647" s="9">
        <f t="shared" ref="AO647" si="4200">AO645-AO646</f>
        <v>-4972.0499999999811</v>
      </c>
      <c r="AP647" s="9">
        <f t="shared" ref="AP647" si="4201">AP645-AP646</f>
        <v>-5428.7199999999939</v>
      </c>
      <c r="AQ647" s="9">
        <f t="shared" ref="AQ647" si="4202">AQ645-AQ646</f>
        <v>-5335.3600000000115</v>
      </c>
      <c r="AR647" s="9">
        <f t="shared" ref="AR647" si="4203">AR645-AR646</f>
        <v>-5811.2199999999939</v>
      </c>
      <c r="AS647" s="9">
        <f t="shared" ref="AS647" si="4204">AS645-AS646</f>
        <v>-6107.25</v>
      </c>
      <c r="AT647" s="9">
        <f t="shared" ref="AT647" si="4205">AT645-AT646</f>
        <v>-6016.4599999999991</v>
      </c>
      <c r="AU647" s="9">
        <f t="shared" ref="AU647" si="4206">AU645-AU646</f>
        <v>-6523.9099999999889</v>
      </c>
      <c r="AV647" s="9">
        <f t="shared" ref="AV647" si="4207">AV645-AV646</f>
        <v>-6843.3300000000127</v>
      </c>
      <c r="AW647" s="9">
        <f t="shared" ref="AW647" si="4208">AW645-AW646</f>
        <v>-6754.8100000000159</v>
      </c>
      <c r="AX647" s="9">
        <f t="shared" ref="AX647" si="4209">AX645-AX646</f>
        <v>-7296.9800000000178</v>
      </c>
      <c r="AY647" s="9">
        <f t="shared" ref="AY647" si="4210">AY645-AY646</f>
        <v>-9352.0999999999876</v>
      </c>
      <c r="AZ647" s="9">
        <f t="shared" ref="AZ647" si="4211">AZ645-AZ646</f>
        <v>-11037.860000000015</v>
      </c>
      <c r="BA647" s="9">
        <f t="shared" ref="BA647" si="4212">BA645-BA646</f>
        <v>-11454.549999999988</v>
      </c>
      <c r="BB647" s="9">
        <f t="shared" ref="BB647" si="4213">BB645-BB646</f>
        <v>-11882.109999999986</v>
      </c>
      <c r="BC647" s="9">
        <f t="shared" ref="BC647" si="4214">BC645-BC646</f>
        <v>-11858.919999999976</v>
      </c>
      <c r="BD647" s="9">
        <f t="shared" ref="BD647" si="4215">BD645-BD646</f>
        <v>-12536.589999999975</v>
      </c>
      <c r="BE647" s="9">
        <f t="shared" ref="BE647" si="4216">BE645-BE646</f>
        <v>-12995.829999999987</v>
      </c>
      <c r="BF647" s="9">
        <f t="shared" ref="BF647" si="4217">BF645-BF646</f>
        <v>-13466.999999999978</v>
      </c>
      <c r="BG647" s="9">
        <f t="shared" ref="BG647" si="4218">BG645-BG646</f>
        <v>-13454.25</v>
      </c>
      <c r="BH647" s="9">
        <f t="shared" ref="BH647" si="4219">BH645-BH646</f>
        <v>-13942.720000000008</v>
      </c>
      <c r="BI647" s="9">
        <f t="shared" ref="BI647" si="4220">BI645-BI646</f>
        <v>-14443.080000000009</v>
      </c>
      <c r="BJ647" s="9">
        <f t="shared" ref="BJ647" si="4221">BJ645-BJ646</f>
        <v>-14957.370000000024</v>
      </c>
      <c r="BK647" s="9">
        <f t="shared" ref="BK647" si="4222">BK645-BK646</f>
        <v>-14687.359999999993</v>
      </c>
      <c r="BL647" s="9">
        <f t="shared" ref="BL647" si="4223">BL645-BL646</f>
        <v>-15214.70999999997</v>
      </c>
      <c r="BM647" s="9">
        <f t="shared" ref="BM647" si="4224">BM645-BM646</f>
        <v>-15755.890000000014</v>
      </c>
      <c r="BN647" s="9">
        <f t="shared" ref="BN647" si="4225">BN645-BN646</f>
        <v>-16311.929999999993</v>
      </c>
      <c r="BO647" s="9">
        <f t="shared" ref="BO647" si="4226">BO645-BO646</f>
        <v>-16312.180000000029</v>
      </c>
      <c r="BP647" s="9">
        <f t="shared" ref="BP647" si="4227">BP645-BP646</f>
        <v>-16888.12999999999</v>
      </c>
      <c r="BQ647" s="9">
        <f t="shared" ref="BQ647" si="4228">BQ645-BQ646</f>
        <v>-17183.019999999968</v>
      </c>
      <c r="BR647" s="9">
        <f t="shared" ref="BR647" si="4229">BR645-BR646</f>
        <v>-17783.560000000034</v>
      </c>
      <c r="BS647" s="9">
        <f t="shared" ref="BS647" si="4230">BS645-BS646</f>
        <v>-17790.300000000025</v>
      </c>
      <c r="BT647" s="9">
        <f t="shared" ref="BT647" si="4231">BT645-BT646</f>
        <v>-18411.920000000027</v>
      </c>
      <c r="BU647" s="9">
        <f t="shared" ref="BU647" si="4232">BU645-BU646</f>
        <v>-18734.20999999997</v>
      </c>
      <c r="BV647" s="9">
        <f t="shared" ref="BV647" si="4233">BV645-BV646</f>
        <v>-19383.920000000027</v>
      </c>
      <c r="BW647" s="9">
        <f t="shared" ref="BW647" si="4234">BW645-BW646</f>
        <v>-20050.42000000002</v>
      </c>
      <c r="BX647" s="9">
        <f t="shared" ref="BX647" si="4235">BX645-BX646</f>
        <v>-19734.809999999954</v>
      </c>
      <c r="BY647" s="9">
        <f t="shared" ref="BY647" si="4236">BY645-BY646</f>
        <v>-20419.630000000026</v>
      </c>
      <c r="BZ647" s="9">
        <f t="shared" ref="BZ647" si="4237">BZ645-BZ646</f>
        <v>-21121.120000000032</v>
      </c>
      <c r="CA647" s="9">
        <f t="shared" ref="CA647" si="4238">CA645-CA646</f>
        <v>-21490.589999999967</v>
      </c>
      <c r="CB647" s="9">
        <f t="shared" ref="CB647" si="4239">CB645-CB646</f>
        <v>-22223.509999999987</v>
      </c>
      <c r="CC647" s="9">
        <f t="shared" ref="CC647" si="4240">CC645-CC646</f>
        <v>-22976.210000000043</v>
      </c>
      <c r="CD647" s="9">
        <f t="shared" ref="CD647" si="4241">CD645-CD646</f>
        <v>-22639.159999999989</v>
      </c>
      <c r="CE647" s="9">
        <f t="shared" ref="CE647" si="4242">CE645-CE646</f>
        <v>-23035.22999999996</v>
      </c>
      <c r="CF647" s="9">
        <f t="shared" ref="CF647" si="4243">CF645-CF646</f>
        <v>-23820.36</v>
      </c>
      <c r="CG647" s="9">
        <f t="shared" ref="CG647" si="4244">CG645-CG646</f>
        <v>-24627.1</v>
      </c>
      <c r="CH647" s="9">
        <f t="shared" ref="CH647" si="4245">CH645-CH646</f>
        <v>-25057.46</v>
      </c>
      <c r="CI647" s="9">
        <f t="shared" ref="CI647" si="4246">CI645-CI646</f>
        <v>-25899.739999999998</v>
      </c>
      <c r="CJ647" s="9">
        <f t="shared" ref="CJ647" si="4247">CJ645-CJ646</f>
        <v>-25532.559999999983</v>
      </c>
      <c r="CK647" s="9">
        <f t="shared" ref="CK647" si="4248">CK645-CK646</f>
        <v>-25979.61000000003</v>
      </c>
      <c r="CL647" s="9">
        <f t="shared" ref="CL647" si="4249">CL645-CL646</f>
        <v>-26858.119999999959</v>
      </c>
      <c r="CM647" s="9">
        <f t="shared" ref="CM647" si="4250">CM645-CM646</f>
        <v>-27328.15</v>
      </c>
      <c r="CN647" s="9">
        <f t="shared" ref="CN647" si="4251">CN645-CN646</f>
        <v>-28246.160000000018</v>
      </c>
      <c r="CO647" s="9">
        <f t="shared" ref="CO647" si="4252">CO645-CO646</f>
        <v>-28740.470000000016</v>
      </c>
    </row>
    <row r="648" spans="2:93">
      <c r="B648" s="556"/>
      <c r="C648" s="556" t="s">
        <v>1981</v>
      </c>
      <c r="D648" s="556"/>
      <c r="E648" s="556"/>
      <c r="F648" s="556"/>
      <c r="G648" s="556"/>
      <c r="H648" s="556"/>
      <c r="I648" s="9">
        <f>SUM($I647:I647)</f>
        <v>-25983.387999999999</v>
      </c>
      <c r="J648" s="9">
        <f>SUM($I647:J647)</f>
        <v>-51864.276000000005</v>
      </c>
      <c r="K648" s="9">
        <f>SUM($I647:K647)</f>
        <v>-77995.774000000005</v>
      </c>
      <c r="L648" s="9">
        <f>SUM($I647:L647)</f>
        <v>-104381.452</v>
      </c>
      <c r="M648" s="9">
        <f>SUM($I647:M647)</f>
        <v>-130906.06000000001</v>
      </c>
      <c r="N648" s="9">
        <f>SUM($I647:N647)</f>
        <v>-157691.45800000004</v>
      </c>
      <c r="O648" s="9">
        <f>SUM($I647:O647)</f>
        <v>-187056.91600000003</v>
      </c>
      <c r="P648" s="9">
        <f>SUM($I647:P647)</f>
        <v>-216824.75400000002</v>
      </c>
      <c r="Q648" s="9">
        <f>SUM($I647:Q647)</f>
        <v>-247133.01200000002</v>
      </c>
      <c r="R648" s="9">
        <f>SUM($I647:R647)</f>
        <v>-277873.8</v>
      </c>
      <c r="S648" s="9">
        <f>SUM($I647:S647)</f>
        <v>-309441.83800000005</v>
      </c>
      <c r="T648" s="9">
        <f>SUM($I647:T647)</f>
        <v>-341477.00600000005</v>
      </c>
      <c r="U648" s="9">
        <f>SUM($I647:U647)</f>
        <v>-374124.55400000012</v>
      </c>
      <c r="V648" s="9">
        <f>SUM($I647:V647)</f>
        <v>-407272.00200000009</v>
      </c>
      <c r="W648" s="9">
        <f>SUM($I647:W647)</f>
        <v>-441201.58000000007</v>
      </c>
      <c r="X648" s="9">
        <f>SUM($I647:X647)</f>
        <v>-479895.27800000011</v>
      </c>
      <c r="Y648" s="9">
        <f>SUM($I647:Y647)</f>
        <v>-519578.56600000017</v>
      </c>
      <c r="Z648" s="9">
        <f>SUM($I647:Z647)</f>
        <v>-559320.76400000008</v>
      </c>
      <c r="AA648" s="9">
        <f>SUM($I647:AA647)</f>
        <v>-598700.60200000007</v>
      </c>
      <c r="AB648" s="9">
        <f>SUM($I647:AB647)</f>
        <v>-639437.21000000008</v>
      </c>
      <c r="AC648" s="9">
        <f>SUM($I647:AC647)</f>
        <v>-681139.53800000018</v>
      </c>
      <c r="AD648" s="9">
        <f>SUM($I647:AD647)</f>
        <v>-724144.94600000011</v>
      </c>
      <c r="AE648" s="9">
        <f>SUM($I647:AE647)</f>
        <v>-768045.52400000009</v>
      </c>
      <c r="AF648" s="9">
        <f>SUM($I647:AF647)</f>
        <v>-813340.1320000001</v>
      </c>
      <c r="AG648" s="9">
        <f>SUM($I647:AG647)</f>
        <v>-859764.04000000015</v>
      </c>
      <c r="AH648" s="9">
        <f>SUM($I647:AH647)</f>
        <v>-863363.79000000015</v>
      </c>
      <c r="AI648" s="9">
        <f>SUM($I647:AI647)</f>
        <v>-867353.9700000002</v>
      </c>
      <c r="AJ648" s="9">
        <f>SUM($I647:AJ647)</f>
        <v>-871247.3400000002</v>
      </c>
      <c r="AK648" s="9">
        <f>SUM($I647:AK647)</f>
        <v>-875547.20000000019</v>
      </c>
      <c r="AL648" s="9">
        <f>SUM($I647:AL647)</f>
        <v>-879750.70000000019</v>
      </c>
      <c r="AM648" s="9">
        <f>SUM($I647:AM647)</f>
        <v>-884377.7100000002</v>
      </c>
      <c r="AN648" s="9">
        <f>SUM($I647:AN647)</f>
        <v>-889085.64000000025</v>
      </c>
      <c r="AO648" s="9">
        <f>SUM($I647:AO647)</f>
        <v>-894057.69000000018</v>
      </c>
      <c r="AP648" s="9">
        <f>SUM($I647:AP647)</f>
        <v>-899486.41000000015</v>
      </c>
      <c r="AQ648" s="9">
        <f>SUM($I647:AQ647)</f>
        <v>-904821.77000000014</v>
      </c>
      <c r="AR648" s="9">
        <f>SUM($I647:AR647)</f>
        <v>-910632.99000000011</v>
      </c>
      <c r="AS648" s="9">
        <f>SUM($I647:AS647)</f>
        <v>-916740.24000000011</v>
      </c>
      <c r="AT648" s="9">
        <f>SUM($I647:AT647)</f>
        <v>-922756.70000000007</v>
      </c>
      <c r="AU648" s="9">
        <f>SUM($I647:AU647)</f>
        <v>-929280.6100000001</v>
      </c>
      <c r="AV648" s="9">
        <f>SUM($I647:AV647)</f>
        <v>-936123.94000000006</v>
      </c>
      <c r="AW648" s="9">
        <f>SUM($I647:AW647)</f>
        <v>-942878.75000000012</v>
      </c>
      <c r="AX648" s="9">
        <f>SUM($I647:AX647)</f>
        <v>-950175.7300000001</v>
      </c>
      <c r="AY648" s="9">
        <f>SUM($I647:AY647)</f>
        <v>-959527.83000000007</v>
      </c>
      <c r="AZ648" s="9">
        <f>SUM($I647:AZ647)</f>
        <v>-970565.69000000006</v>
      </c>
      <c r="BA648" s="9">
        <f>SUM($I647:BA647)</f>
        <v>-982020.24</v>
      </c>
      <c r="BB648" s="9">
        <f>SUM($I647:BB647)</f>
        <v>-993902.35</v>
      </c>
      <c r="BC648" s="9">
        <f>SUM($I647:BC647)</f>
        <v>-1005761.2699999999</v>
      </c>
      <c r="BD648" s="9">
        <f>SUM($I647:BD647)</f>
        <v>-1018297.8599999999</v>
      </c>
      <c r="BE648" s="9">
        <f>SUM($I647:BE647)</f>
        <v>-1031293.6899999998</v>
      </c>
      <c r="BF648" s="9">
        <f>SUM($I647:BF647)</f>
        <v>-1044760.6899999998</v>
      </c>
      <c r="BG648" s="9">
        <f>SUM($I647:BG647)</f>
        <v>-1058214.94</v>
      </c>
      <c r="BH648" s="9">
        <f>SUM($I647:BH647)</f>
        <v>-1072157.6599999999</v>
      </c>
      <c r="BI648" s="9">
        <f>SUM($I647:BI647)</f>
        <v>-1086600.74</v>
      </c>
      <c r="BJ648" s="9">
        <f>SUM($I647:BJ647)</f>
        <v>-1101558.1100000001</v>
      </c>
      <c r="BK648" s="9">
        <f>SUM($I647:BK647)</f>
        <v>-1116245.4700000002</v>
      </c>
      <c r="BL648" s="9">
        <f>SUM($I647:BL647)</f>
        <v>-1131460.1800000002</v>
      </c>
      <c r="BM648" s="9">
        <f>SUM($I647:BM647)</f>
        <v>-1147216.0700000003</v>
      </c>
      <c r="BN648" s="9">
        <f>SUM($I647:BN647)</f>
        <v>-1163528.0000000002</v>
      </c>
      <c r="BO648" s="9">
        <f>SUM($I647:BO647)</f>
        <v>-1179840.1800000002</v>
      </c>
      <c r="BP648" s="9">
        <f>SUM($I647:BP647)</f>
        <v>-1196728.31</v>
      </c>
      <c r="BQ648" s="9">
        <f>SUM($I647:BQ647)</f>
        <v>-1213911.33</v>
      </c>
      <c r="BR648" s="9">
        <f>SUM($I647:BR647)</f>
        <v>-1231694.8900000001</v>
      </c>
      <c r="BS648" s="9">
        <f>SUM($I647:BS647)</f>
        <v>-1249485.1900000002</v>
      </c>
      <c r="BT648" s="9">
        <f>SUM($I647:BT647)</f>
        <v>-1267897.1100000001</v>
      </c>
      <c r="BU648" s="9">
        <f>SUM($I647:BU647)</f>
        <v>-1286631.32</v>
      </c>
      <c r="BV648" s="9">
        <f>SUM($I647:BV647)</f>
        <v>-1306015.24</v>
      </c>
      <c r="BW648" s="9">
        <f>SUM($I647:BW647)</f>
        <v>-1326065.6599999999</v>
      </c>
      <c r="BX648" s="9">
        <f>SUM($I647:BX647)</f>
        <v>-1345800.47</v>
      </c>
      <c r="BY648" s="9">
        <f>SUM($I647:BY647)</f>
        <v>-1366220.1</v>
      </c>
      <c r="BZ648" s="9">
        <f>SUM($I647:BZ647)</f>
        <v>-1387341.2200000002</v>
      </c>
      <c r="CA648" s="9">
        <f>SUM($I647:CA647)</f>
        <v>-1408831.81</v>
      </c>
      <c r="CB648" s="9">
        <f>SUM($I647:CB647)</f>
        <v>-1431055.32</v>
      </c>
      <c r="CC648" s="9">
        <f>SUM($I647:CC647)</f>
        <v>-1454031.53</v>
      </c>
      <c r="CD648" s="9">
        <f>SUM($I647:CD647)</f>
        <v>-1476670.69</v>
      </c>
      <c r="CE648" s="9">
        <f>SUM($I647:CE647)</f>
        <v>-1499705.92</v>
      </c>
      <c r="CF648" s="9">
        <f>SUM($I647:CF647)</f>
        <v>-1523526.28</v>
      </c>
      <c r="CG648" s="9">
        <f>SUM($I647:CG647)</f>
        <v>-1548153.3800000001</v>
      </c>
      <c r="CH648" s="9">
        <f>SUM($I647:CH647)</f>
        <v>-1573210.84</v>
      </c>
      <c r="CI648" s="9">
        <f>SUM($I647:CI647)</f>
        <v>-1599110.58</v>
      </c>
      <c r="CJ648" s="9">
        <f>SUM($I647:CJ647)</f>
        <v>-1624643.1400000001</v>
      </c>
      <c r="CK648" s="9">
        <f>SUM($I647:CK647)</f>
        <v>-1650622.7500000002</v>
      </c>
      <c r="CL648" s="9">
        <f>SUM($I647:CL647)</f>
        <v>-1677480.87</v>
      </c>
      <c r="CM648" s="9">
        <f>SUM($I647:CM647)</f>
        <v>-1704809.02</v>
      </c>
      <c r="CN648" s="9">
        <f>SUM($I647:CN647)</f>
        <v>-1733055.18</v>
      </c>
      <c r="CO648" s="9">
        <f>SUM($I647:CO647)</f>
        <v>-1761795.65</v>
      </c>
    </row>
    <row r="649" spans="2:93">
      <c r="B649" s="556"/>
      <c r="C649" s="556"/>
      <c r="D649" s="634"/>
      <c r="H649" s="556"/>
      <c r="I649" s="634"/>
      <c r="J649" s="556"/>
      <c r="K649" s="556"/>
      <c r="L649" s="556"/>
      <c r="AK649" s="556"/>
      <c r="AL649" s="556"/>
      <c r="AM649" s="556"/>
      <c r="AN649" s="556"/>
      <c r="AO649" s="556"/>
      <c r="AP649" s="556"/>
      <c r="AQ649" s="556"/>
      <c r="AR649" s="556"/>
      <c r="AS649" s="556"/>
      <c r="AT649" s="556"/>
      <c r="AU649" s="556"/>
      <c r="AV649" s="556"/>
      <c r="AW649" s="556"/>
      <c r="AX649" s="556"/>
      <c r="AY649" s="556"/>
      <c r="AZ649" s="556"/>
      <c r="BA649" s="556"/>
      <c r="BB649" s="556"/>
      <c r="BC649" s="556"/>
      <c r="BD649" s="556"/>
      <c r="BE649" s="556"/>
      <c r="BF649" s="556"/>
      <c r="BG649" s="556"/>
      <c r="BH649" s="556"/>
      <c r="BI649" s="556"/>
      <c r="BJ649" s="556"/>
      <c r="BK649" s="556"/>
      <c r="BL649" s="556"/>
      <c r="BM649" s="556"/>
      <c r="BN649" s="556"/>
      <c r="BO649" s="556"/>
      <c r="BP649" s="556"/>
      <c r="BQ649" s="556"/>
      <c r="BR649" s="556"/>
      <c r="BS649" s="556"/>
      <c r="BT649" s="556"/>
      <c r="BU649" s="556"/>
      <c r="BV649" s="556"/>
      <c r="BW649" s="556"/>
      <c r="BX649" s="556"/>
      <c r="BY649" s="556"/>
      <c r="BZ649" s="556"/>
      <c r="CA649" s="556"/>
      <c r="CB649" s="556"/>
      <c r="CC649" s="556"/>
      <c r="CD649" s="556"/>
      <c r="CE649" s="556"/>
      <c r="CF649" s="556"/>
      <c r="CG649" s="556"/>
      <c r="CH649" s="556"/>
      <c r="CI649" s="556"/>
      <c r="CJ649" s="556"/>
      <c r="CK649" s="556"/>
      <c r="CL649" s="556"/>
      <c r="CM649" s="556"/>
      <c r="CN649" s="556"/>
      <c r="CO649" s="556"/>
    </row>
    <row r="652" spans="2:93">
      <c r="B652" s="556" t="s">
        <v>434</v>
      </c>
      <c r="C652" s="634">
        <v>361</v>
      </c>
      <c r="D652" s="45" t="str">
        <f>VLOOKUP(C652,AcctName,2,FALSE)</f>
        <v>Collection Sewers - Gravity</v>
      </c>
      <c r="H652" s="556"/>
      <c r="I652" s="556"/>
      <c r="J652" s="556"/>
      <c r="K652" s="556"/>
      <c r="L652" s="556"/>
      <c r="AK652" s="556"/>
      <c r="AL652" s="556"/>
      <c r="AM652" s="556"/>
      <c r="AN652" s="556"/>
      <c r="AO652" s="556"/>
      <c r="AP652" s="556"/>
      <c r="AQ652" s="556"/>
      <c r="AR652" s="556"/>
      <c r="AS652" s="556"/>
      <c r="AT652" s="556"/>
      <c r="AU652" s="556"/>
      <c r="AV652" s="556"/>
      <c r="AW652" s="556"/>
      <c r="AX652" s="556"/>
      <c r="AY652" s="556"/>
      <c r="AZ652" s="556"/>
      <c r="BA652" s="556"/>
      <c r="BB652" s="556"/>
      <c r="BC652" s="556"/>
      <c r="BD652" s="556"/>
      <c r="BE652" s="556"/>
      <c r="BF652" s="556"/>
      <c r="BG652" s="556"/>
      <c r="BH652" s="556"/>
      <c r="BI652" s="556"/>
      <c r="BJ652" s="556"/>
      <c r="BK652" s="556"/>
      <c r="BL652" s="556"/>
      <c r="BM652" s="556"/>
      <c r="BN652" s="556"/>
      <c r="BO652" s="556"/>
      <c r="BP652" s="556"/>
      <c r="BQ652" s="556"/>
      <c r="BR652" s="556"/>
      <c r="BS652" s="556"/>
      <c r="BT652" s="556"/>
      <c r="BU652" s="556"/>
      <c r="BV652" s="556"/>
      <c r="BW652" s="556"/>
      <c r="BX652" s="556"/>
      <c r="BY652" s="556"/>
      <c r="BZ652" s="556"/>
      <c r="CA652" s="556"/>
      <c r="CB652" s="556"/>
      <c r="CC652" s="556"/>
      <c r="CD652" s="556"/>
      <c r="CE652" s="556"/>
      <c r="CF652" s="556"/>
      <c r="CG652" s="556"/>
      <c r="CH652" s="556"/>
      <c r="CI652" s="556"/>
      <c r="CJ652" s="556"/>
      <c r="CK652" s="556"/>
      <c r="CL652" s="556"/>
      <c r="CM652" s="556"/>
      <c r="CN652" s="556"/>
      <c r="CO652" s="556"/>
    </row>
    <row r="653" spans="2:93">
      <c r="B653" s="46" t="s">
        <v>441</v>
      </c>
      <c r="C653" s="634"/>
      <c r="D653" s="634" t="s">
        <v>681</v>
      </c>
      <c r="H653" s="556"/>
      <c r="I653" s="556"/>
      <c r="J653" s="556"/>
      <c r="K653" s="556"/>
      <c r="L653" s="556"/>
      <c r="AK653" s="556"/>
      <c r="AL653" s="556"/>
      <c r="AM653" s="556"/>
      <c r="AN653" s="556"/>
      <c r="AO653" s="556"/>
      <c r="AP653" s="556"/>
      <c r="AQ653" s="556"/>
      <c r="AR653" s="556"/>
      <c r="AS653" s="556"/>
      <c r="AT653" s="556"/>
      <c r="AU653" s="556"/>
      <c r="AV653" s="556"/>
      <c r="AW653" s="556"/>
      <c r="AX653" s="556"/>
      <c r="AY653" s="556"/>
      <c r="AZ653" s="556"/>
      <c r="BA653" s="556"/>
      <c r="BB653" s="556"/>
      <c r="BC653" s="556"/>
      <c r="BD653" s="556"/>
      <c r="BE653" s="556"/>
      <c r="BF653" s="556"/>
      <c r="BG653" s="556"/>
      <c r="BH653" s="556"/>
      <c r="BI653" s="556"/>
      <c r="BJ653" s="556"/>
      <c r="BK653" s="556"/>
      <c r="BL653" s="556"/>
      <c r="BM653" s="556"/>
      <c r="BN653" s="556"/>
      <c r="BO653" s="556"/>
      <c r="BP653" s="556"/>
      <c r="BQ653" s="556"/>
      <c r="BR653" s="556"/>
      <c r="BS653" s="556"/>
      <c r="BT653" s="556"/>
      <c r="BU653" s="556"/>
      <c r="BV653" s="556"/>
      <c r="BW653" s="556"/>
      <c r="BX653" s="556"/>
      <c r="BY653" s="556"/>
      <c r="BZ653" s="556"/>
      <c r="CA653" s="556"/>
      <c r="CB653" s="556"/>
      <c r="CC653" s="556"/>
      <c r="CD653" s="556"/>
      <c r="CE653" s="556"/>
      <c r="CF653" s="556"/>
      <c r="CG653" s="556"/>
      <c r="CH653" s="556"/>
      <c r="CI653" s="556"/>
      <c r="CJ653" s="556"/>
      <c r="CK653" s="556"/>
      <c r="CL653" s="556"/>
      <c r="CM653" s="556"/>
      <c r="CN653" s="556"/>
      <c r="CO653" s="556"/>
    </row>
    <row r="654" spans="2:93">
      <c r="B654" s="556" t="s">
        <v>1986</v>
      </c>
      <c r="C654" s="634" t="s">
        <v>2005</v>
      </c>
      <c r="D654" s="634"/>
      <c r="H654" s="556"/>
      <c r="I654" s="17">
        <f>H666</f>
        <v>33989896.209999986</v>
      </c>
      <c r="J654" s="17">
        <f t="shared" ref="J654" si="4253">I666</f>
        <v>34584719.209999986</v>
      </c>
      <c r="K654" s="17">
        <f t="shared" ref="K654" si="4254">J666</f>
        <v>35189951.209999986</v>
      </c>
      <c r="L654" s="17">
        <f t="shared" ref="L654" si="4255">K666</f>
        <v>35805775.209999986</v>
      </c>
      <c r="M654" s="17">
        <f t="shared" ref="M654" si="4256">L666</f>
        <v>36432377.209999986</v>
      </c>
      <c r="N654" s="17">
        <f t="shared" ref="N654" si="4257">M666</f>
        <v>37069944.209999986</v>
      </c>
      <c r="O654" s="17">
        <f t="shared" ref="O654" si="4258">N666</f>
        <v>37718668.209999986</v>
      </c>
      <c r="P654" s="17">
        <f t="shared" ref="P654" si="4259">O666</f>
        <v>38567338.209999986</v>
      </c>
      <c r="Q654" s="17">
        <f t="shared" ref="Q654" si="4260">P666</f>
        <v>39435103.209999986</v>
      </c>
      <c r="R654" s="17">
        <f t="shared" ref="R654" si="4261">Q666</f>
        <v>40322393.209999986</v>
      </c>
      <c r="S654" s="17">
        <f t="shared" ref="S654" si="4262">R666</f>
        <v>41229647.209999986</v>
      </c>
      <c r="T654" s="17">
        <f t="shared" ref="T654" si="4263">S666</f>
        <v>42157314.209999986</v>
      </c>
      <c r="U654" s="17">
        <f t="shared" ref="U654" si="4264">T666</f>
        <v>43105854.209999986</v>
      </c>
      <c r="V654" s="17">
        <f t="shared" ref="V654" si="4265">U666</f>
        <v>44075735.209999986</v>
      </c>
      <c r="W654" s="17">
        <f t="shared" ref="W654" si="4266">V666</f>
        <v>45067439.209999986</v>
      </c>
      <c r="X654" s="17">
        <f t="shared" ref="X654" si="4267">W666</f>
        <v>46081456.209999986</v>
      </c>
      <c r="Y654" s="17">
        <f t="shared" ref="Y654" si="4268">X666</f>
        <v>46887881.209999986</v>
      </c>
      <c r="Z654" s="17">
        <f t="shared" ref="Z654" si="4269">Y666</f>
        <v>47708419.209999986</v>
      </c>
      <c r="AA654" s="17">
        <f t="shared" ref="AA654" si="4270">Z666</f>
        <v>48543316.209999986</v>
      </c>
      <c r="AB654" s="17">
        <f t="shared" ref="AB654" si="4271">AA666</f>
        <v>49392824.209999986</v>
      </c>
      <c r="AC654" s="17">
        <f t="shared" ref="AC654" si="4272">AB666</f>
        <v>50257198.209999986</v>
      </c>
      <c r="AD654" s="17">
        <f t="shared" ref="AD654" si="4273">AC666</f>
        <v>51136699.209999986</v>
      </c>
      <c r="AE654" s="17">
        <f t="shared" ref="AE654" si="4274">AD666</f>
        <v>52031591.209999986</v>
      </c>
      <c r="AF654" s="17">
        <f t="shared" ref="AF654" si="4275">AE666</f>
        <v>52942144.209999986</v>
      </c>
      <c r="AG654" s="17">
        <f t="shared" ref="AG654" si="4276">AF666</f>
        <v>53868632.209999986</v>
      </c>
      <c r="AH654" s="17">
        <f t="shared" ref="AH654" si="4277">AG666</f>
        <v>54811333.209999986</v>
      </c>
      <c r="AI654" s="17">
        <f t="shared" ref="AI654" si="4278">AH666</f>
        <v>55770532.209999986</v>
      </c>
      <c r="AJ654" s="17">
        <f t="shared" ref="AJ654" si="4279">AI666</f>
        <v>56746517.209999986</v>
      </c>
      <c r="AK654" s="17">
        <f t="shared" ref="AK654" si="4280">AJ666</f>
        <v>57739581.209999986</v>
      </c>
      <c r="AL654" s="17">
        <f t="shared" ref="AL654" si="4281">AK666</f>
        <v>58750024.209999986</v>
      </c>
      <c r="AM654" s="17">
        <f t="shared" ref="AM654" si="4282">AL666</f>
        <v>59778149.209999986</v>
      </c>
      <c r="AN654" s="17">
        <f t="shared" ref="AN654" si="4283">AM666</f>
        <v>60824267.209999986</v>
      </c>
      <c r="AO654" s="17">
        <f t="shared" ref="AO654" si="4284">AN666</f>
        <v>61888691.209999986</v>
      </c>
      <c r="AP654" s="17">
        <f t="shared" ref="AP654" si="4285">AO666</f>
        <v>62971743.209999986</v>
      </c>
      <c r="AQ654" s="17">
        <f t="shared" ref="AQ654" si="4286">AP666</f>
        <v>64073749.209999986</v>
      </c>
      <c r="AR654" s="17">
        <f t="shared" ref="AR654" si="4287">AQ666</f>
        <v>65195040.209999986</v>
      </c>
      <c r="AS654" s="17">
        <f t="shared" ref="AS654" si="4288">AR666</f>
        <v>66335953.209999986</v>
      </c>
      <c r="AT654" s="17">
        <f t="shared" ref="AT654" si="4289">AS666</f>
        <v>67496832.209999979</v>
      </c>
      <c r="AU654" s="17">
        <f t="shared" ref="AU654" si="4290">AT666</f>
        <v>68678027.209999979</v>
      </c>
      <c r="AV654" s="17">
        <f t="shared" ref="AV654" si="4291">AU666</f>
        <v>69879893.209999979</v>
      </c>
      <c r="AW654" s="17">
        <f t="shared" ref="AW654" si="4292">AV666</f>
        <v>71102791.209999979</v>
      </c>
      <c r="AX654" s="17">
        <f t="shared" ref="AX654" si="4293">AW666</f>
        <v>72347090.209999979</v>
      </c>
      <c r="AY654" s="17">
        <f t="shared" ref="AY654" si="4294">AX666</f>
        <v>73613164.209999979</v>
      </c>
      <c r="AZ654" s="17">
        <f t="shared" ref="AZ654" si="4295">AY666</f>
        <v>74901394.209999979</v>
      </c>
      <c r="BA654" s="17">
        <f t="shared" ref="BA654" si="4296">AZ666</f>
        <v>76212169.209999979</v>
      </c>
      <c r="BB654" s="17">
        <f t="shared" ref="BB654" si="4297">BA666</f>
        <v>77545882.209999979</v>
      </c>
      <c r="BC654" s="17">
        <f t="shared" ref="BC654" si="4298">BB666</f>
        <v>78902935.209999979</v>
      </c>
      <c r="BD654" s="17">
        <f t="shared" ref="BD654" si="4299">BC666</f>
        <v>80283737.209999979</v>
      </c>
      <c r="BE654" s="17">
        <f t="shared" ref="BE654" si="4300">BD666</f>
        <v>81688703.209999979</v>
      </c>
      <c r="BF654" s="17">
        <f t="shared" ref="BF654" si="4301">BE666</f>
        <v>83118255.209999979</v>
      </c>
      <c r="BG654" s="17">
        <f t="shared" ref="BG654" si="4302">BF666</f>
        <v>84572824.209999979</v>
      </c>
      <c r="BH654" s="17">
        <f t="shared" ref="BH654" si="4303">BG666</f>
        <v>86052848.209999979</v>
      </c>
      <c r="BI654" s="17">
        <f t="shared" ref="BI654" si="4304">BH666</f>
        <v>87558773.209999979</v>
      </c>
      <c r="BJ654" s="17">
        <f t="shared" ref="BJ654" si="4305">BI666</f>
        <v>89091051.209999979</v>
      </c>
      <c r="BK654" s="17">
        <f t="shared" ref="BK654" si="4306">BJ666</f>
        <v>90650144.209999979</v>
      </c>
      <c r="BL654" s="17">
        <f t="shared" ref="BL654" si="4307">BK666</f>
        <v>92236522.209999979</v>
      </c>
      <c r="BM654" s="17">
        <f t="shared" ref="BM654" si="4308">BL666</f>
        <v>93850661.209999979</v>
      </c>
      <c r="BN654" s="17">
        <f t="shared" ref="BN654" si="4309">BM666</f>
        <v>95493047.209999979</v>
      </c>
      <c r="BO654" s="17">
        <f t="shared" ref="BO654" si="4310">BN666</f>
        <v>97164175.209999979</v>
      </c>
      <c r="BP654" s="17">
        <f t="shared" ref="BP654" si="4311">BO666</f>
        <v>98864549.209999979</v>
      </c>
      <c r="BQ654" s="17">
        <f t="shared" ref="BQ654" si="4312">BP666</f>
        <v>100594679.20999998</v>
      </c>
      <c r="BR654" s="17">
        <f t="shared" ref="BR654" si="4313">BQ666</f>
        <v>102355086.20999998</v>
      </c>
      <c r="BS654" s="17">
        <f t="shared" ref="BS654" si="4314">BR666</f>
        <v>104146300.20999998</v>
      </c>
      <c r="BT654" s="17">
        <f t="shared" ref="BT654" si="4315">BS666</f>
        <v>105968860.20999998</v>
      </c>
      <c r="BU654" s="17">
        <f t="shared" ref="BU654" si="4316">BT666</f>
        <v>107823315.20999998</v>
      </c>
      <c r="BV654" s="17">
        <f t="shared" ref="BV654" si="4317">BU666</f>
        <v>109710223.20999998</v>
      </c>
      <c r="BW654" s="17">
        <f t="shared" ref="BW654" si="4318">BV666</f>
        <v>111630151.20999998</v>
      </c>
      <c r="BX654" s="17">
        <f t="shared" ref="BX654" si="4319">BW666</f>
        <v>113583679.20999998</v>
      </c>
      <c r="BY654" s="17">
        <f t="shared" ref="BY654" si="4320">BX666</f>
        <v>115571394.20999998</v>
      </c>
      <c r="BZ654" s="17">
        <f t="shared" ref="BZ654" si="4321">BY666</f>
        <v>117593894.20999998</v>
      </c>
      <c r="CA654" s="17">
        <f t="shared" ref="CA654" si="4322">BZ666</f>
        <v>119651787.20999998</v>
      </c>
      <c r="CB654" s="17">
        <f t="shared" ref="CB654" si="4323">CA666</f>
        <v>121745694.20999998</v>
      </c>
      <c r="CC654" s="17">
        <f t="shared" ref="CC654" si="4324">CB666</f>
        <v>123876244.20999998</v>
      </c>
      <c r="CD654" s="17">
        <f t="shared" ref="CD654" si="4325">CC666</f>
        <v>126044078.20999998</v>
      </c>
      <c r="CE654" s="17">
        <f t="shared" ref="CE654" si="4326">CD666</f>
        <v>128249850.20999998</v>
      </c>
      <c r="CF654" s="17">
        <f t="shared" ref="CF654" si="4327">CE666</f>
        <v>130494222.20999998</v>
      </c>
      <c r="CG654" s="17">
        <f t="shared" ref="CG654" si="4328">CF666</f>
        <v>132777870.20999998</v>
      </c>
      <c r="CH654" s="17">
        <f t="shared" ref="CH654" si="4329">CG666</f>
        <v>135101482.20999998</v>
      </c>
      <c r="CI654" s="17">
        <f t="shared" ref="CI654" si="4330">CH666</f>
        <v>137465758.20999998</v>
      </c>
      <c r="CJ654" s="17">
        <f t="shared" ref="CJ654" si="4331">CI666</f>
        <v>139871409.20999998</v>
      </c>
      <c r="CK654" s="17">
        <f t="shared" ref="CK654" si="4332">CJ666</f>
        <v>142319158.20999998</v>
      </c>
      <c r="CL654" s="17">
        <f t="shared" ref="CL654" si="4333">CK666</f>
        <v>144809743.20999998</v>
      </c>
      <c r="CM654" s="17">
        <f t="shared" ref="CM654" si="4334">CL666</f>
        <v>147343914.20999998</v>
      </c>
      <c r="CN654" s="17">
        <f t="shared" ref="CN654" si="4335">CM666</f>
        <v>149922432.20999998</v>
      </c>
      <c r="CO654" s="17">
        <f t="shared" ref="CO654" si="4336">CN666</f>
        <v>152546075.20999998</v>
      </c>
    </row>
    <row r="655" spans="2:93">
      <c r="B655" s="556" t="s">
        <v>1987</v>
      </c>
      <c r="C655" s="634" t="s">
        <v>2005</v>
      </c>
      <c r="D655" s="634"/>
      <c r="H655" s="556"/>
      <c r="I655" s="17">
        <f>ROUND(I654*I656,0)</f>
        <v>679798</v>
      </c>
      <c r="J655" s="17">
        <f t="shared" ref="J655:BU655" si="4337">ROUND(J654*J656,0)</f>
        <v>691694</v>
      </c>
      <c r="K655" s="17">
        <f t="shared" si="4337"/>
        <v>703799</v>
      </c>
      <c r="L655" s="17">
        <f t="shared" si="4337"/>
        <v>716116</v>
      </c>
      <c r="M655" s="17">
        <f t="shared" si="4337"/>
        <v>728648</v>
      </c>
      <c r="N655" s="17">
        <f t="shared" si="4337"/>
        <v>741399</v>
      </c>
      <c r="O655" s="17">
        <f t="shared" si="4337"/>
        <v>942967</v>
      </c>
      <c r="P655" s="17">
        <f t="shared" si="4337"/>
        <v>964183</v>
      </c>
      <c r="Q655" s="17">
        <f t="shared" si="4337"/>
        <v>985878</v>
      </c>
      <c r="R655" s="17">
        <f t="shared" si="4337"/>
        <v>1008060</v>
      </c>
      <c r="S655" s="17">
        <f t="shared" si="4337"/>
        <v>1030741</v>
      </c>
      <c r="T655" s="17">
        <f t="shared" si="4337"/>
        <v>1053933</v>
      </c>
      <c r="U655" s="17">
        <f t="shared" si="4337"/>
        <v>1077646</v>
      </c>
      <c r="V655" s="17">
        <f t="shared" si="4337"/>
        <v>1101893</v>
      </c>
      <c r="W655" s="17">
        <f t="shared" si="4337"/>
        <v>1126686</v>
      </c>
      <c r="X655" s="17">
        <f t="shared" si="4337"/>
        <v>921629</v>
      </c>
      <c r="Y655" s="17">
        <f t="shared" si="4337"/>
        <v>937758</v>
      </c>
      <c r="Z655" s="17">
        <f t="shared" si="4337"/>
        <v>954168</v>
      </c>
      <c r="AA655" s="17">
        <f t="shared" si="4337"/>
        <v>970866</v>
      </c>
      <c r="AB655" s="17">
        <f t="shared" si="4337"/>
        <v>987856</v>
      </c>
      <c r="AC655" s="17">
        <f t="shared" si="4337"/>
        <v>1005144</v>
      </c>
      <c r="AD655" s="17">
        <f t="shared" si="4337"/>
        <v>1022734</v>
      </c>
      <c r="AE655" s="17">
        <f t="shared" si="4337"/>
        <v>1040632</v>
      </c>
      <c r="AF655" s="17">
        <f t="shared" si="4337"/>
        <v>1058843</v>
      </c>
      <c r="AG655" s="17">
        <f t="shared" si="4337"/>
        <v>1077373</v>
      </c>
      <c r="AH655" s="17">
        <f t="shared" si="4337"/>
        <v>1096227</v>
      </c>
      <c r="AI655" s="17">
        <f t="shared" si="4337"/>
        <v>1115411</v>
      </c>
      <c r="AJ655" s="17">
        <f t="shared" si="4337"/>
        <v>1134930</v>
      </c>
      <c r="AK655" s="17">
        <f t="shared" si="4337"/>
        <v>1154792</v>
      </c>
      <c r="AL655" s="17">
        <f t="shared" si="4337"/>
        <v>1175000</v>
      </c>
      <c r="AM655" s="17">
        <f t="shared" si="4337"/>
        <v>1195563</v>
      </c>
      <c r="AN655" s="17">
        <f t="shared" si="4337"/>
        <v>1216485</v>
      </c>
      <c r="AO655" s="17">
        <f t="shared" si="4337"/>
        <v>1237774</v>
      </c>
      <c r="AP655" s="17">
        <f t="shared" si="4337"/>
        <v>1259435</v>
      </c>
      <c r="AQ655" s="17">
        <f t="shared" si="4337"/>
        <v>1281475</v>
      </c>
      <c r="AR655" s="17">
        <f t="shared" si="4337"/>
        <v>1303901</v>
      </c>
      <c r="AS655" s="17">
        <f t="shared" si="4337"/>
        <v>1326719</v>
      </c>
      <c r="AT655" s="17">
        <f t="shared" si="4337"/>
        <v>1349937</v>
      </c>
      <c r="AU655" s="17">
        <f t="shared" si="4337"/>
        <v>1373561</v>
      </c>
      <c r="AV655" s="17">
        <f t="shared" si="4337"/>
        <v>1397598</v>
      </c>
      <c r="AW655" s="17">
        <f t="shared" si="4337"/>
        <v>1422056</v>
      </c>
      <c r="AX655" s="17">
        <f t="shared" si="4337"/>
        <v>1446942</v>
      </c>
      <c r="AY655" s="17">
        <f t="shared" si="4337"/>
        <v>1472263</v>
      </c>
      <c r="AZ655" s="17">
        <f t="shared" si="4337"/>
        <v>1498028</v>
      </c>
      <c r="BA655" s="17">
        <f t="shared" si="4337"/>
        <v>1524243</v>
      </c>
      <c r="BB655" s="17">
        <f t="shared" si="4337"/>
        <v>1550918</v>
      </c>
      <c r="BC655" s="17">
        <f t="shared" si="4337"/>
        <v>1578059</v>
      </c>
      <c r="BD655" s="17">
        <f t="shared" si="4337"/>
        <v>1605675</v>
      </c>
      <c r="BE655" s="17">
        <f t="shared" si="4337"/>
        <v>1633774</v>
      </c>
      <c r="BF655" s="17">
        <f t="shared" si="4337"/>
        <v>1662365</v>
      </c>
      <c r="BG655" s="17">
        <f t="shared" si="4337"/>
        <v>1691456</v>
      </c>
      <c r="BH655" s="17">
        <f t="shared" si="4337"/>
        <v>1721057</v>
      </c>
      <c r="BI655" s="17">
        <f t="shared" si="4337"/>
        <v>1751175</v>
      </c>
      <c r="BJ655" s="17">
        <f t="shared" si="4337"/>
        <v>1781821</v>
      </c>
      <c r="BK655" s="17">
        <f t="shared" si="4337"/>
        <v>1813003</v>
      </c>
      <c r="BL655" s="17">
        <f t="shared" si="4337"/>
        <v>1844730</v>
      </c>
      <c r="BM655" s="17">
        <f t="shared" si="4337"/>
        <v>1877013</v>
      </c>
      <c r="BN655" s="17">
        <f t="shared" si="4337"/>
        <v>1909861</v>
      </c>
      <c r="BO655" s="17">
        <f t="shared" si="4337"/>
        <v>1943284</v>
      </c>
      <c r="BP655" s="17">
        <f t="shared" si="4337"/>
        <v>1977291</v>
      </c>
      <c r="BQ655" s="17">
        <f t="shared" si="4337"/>
        <v>2011894</v>
      </c>
      <c r="BR655" s="17">
        <f t="shared" si="4337"/>
        <v>2047102</v>
      </c>
      <c r="BS655" s="17">
        <f t="shared" si="4337"/>
        <v>2082926</v>
      </c>
      <c r="BT655" s="17">
        <f t="shared" si="4337"/>
        <v>2119377</v>
      </c>
      <c r="BU655" s="17">
        <f t="shared" si="4337"/>
        <v>2156466</v>
      </c>
      <c r="BV655" s="17">
        <f t="shared" ref="BV655:CO655" si="4338">ROUND(BV654*BV656,0)</f>
        <v>2194204</v>
      </c>
      <c r="BW655" s="17">
        <f t="shared" si="4338"/>
        <v>2232603</v>
      </c>
      <c r="BX655" s="17">
        <f t="shared" si="4338"/>
        <v>2271674</v>
      </c>
      <c r="BY655" s="17">
        <f t="shared" si="4338"/>
        <v>2311428</v>
      </c>
      <c r="BZ655" s="17">
        <f t="shared" si="4338"/>
        <v>2351878</v>
      </c>
      <c r="CA655" s="17">
        <f t="shared" si="4338"/>
        <v>2393036</v>
      </c>
      <c r="CB655" s="17">
        <f t="shared" si="4338"/>
        <v>2434914</v>
      </c>
      <c r="CC655" s="17">
        <f t="shared" si="4338"/>
        <v>2477525</v>
      </c>
      <c r="CD655" s="17">
        <f t="shared" si="4338"/>
        <v>2520882</v>
      </c>
      <c r="CE655" s="17">
        <f t="shared" si="4338"/>
        <v>2564997</v>
      </c>
      <c r="CF655" s="17">
        <f t="shared" si="4338"/>
        <v>2609884</v>
      </c>
      <c r="CG655" s="17">
        <f t="shared" si="4338"/>
        <v>2655557</v>
      </c>
      <c r="CH655" s="17">
        <f t="shared" si="4338"/>
        <v>2702030</v>
      </c>
      <c r="CI655" s="17">
        <f t="shared" si="4338"/>
        <v>2749315</v>
      </c>
      <c r="CJ655" s="17">
        <f t="shared" si="4338"/>
        <v>2797428</v>
      </c>
      <c r="CK655" s="17">
        <f t="shared" si="4338"/>
        <v>2846383</v>
      </c>
      <c r="CL655" s="17">
        <f t="shared" si="4338"/>
        <v>2896195</v>
      </c>
      <c r="CM655" s="17">
        <f t="shared" si="4338"/>
        <v>2946878</v>
      </c>
      <c r="CN655" s="17">
        <f t="shared" si="4338"/>
        <v>2998449</v>
      </c>
      <c r="CO655" s="17">
        <f t="shared" si="4338"/>
        <v>3050922</v>
      </c>
    </row>
    <row r="656" spans="2:93">
      <c r="B656" s="556" t="s">
        <v>1992</v>
      </c>
      <c r="C656" s="634" t="s">
        <v>2002</v>
      </c>
      <c r="D656" s="634"/>
      <c r="E656" s="640">
        <f>'DCF Forecast Parameters'!C195</f>
        <v>0.02</v>
      </c>
      <c r="F656" s="640">
        <f>'DCF Forecast Parameters'!D195</f>
        <v>2.5000000000000001E-2</v>
      </c>
      <c r="G656" s="640">
        <f>'DCF Forecast Parameters'!E195</f>
        <v>0.02</v>
      </c>
      <c r="H656" s="29">
        <f>$E656</f>
        <v>0.02</v>
      </c>
      <c r="I656" s="29">
        <f t="shared" ref="I656:N656" si="4339">$E656</f>
        <v>0.02</v>
      </c>
      <c r="J656" s="29">
        <f t="shared" si="4339"/>
        <v>0.02</v>
      </c>
      <c r="K656" s="29">
        <f t="shared" si="4339"/>
        <v>0.02</v>
      </c>
      <c r="L656" s="29">
        <f t="shared" si="4339"/>
        <v>0.02</v>
      </c>
      <c r="M656" s="29">
        <f t="shared" si="4339"/>
        <v>0.02</v>
      </c>
      <c r="N656" s="29">
        <f t="shared" si="4339"/>
        <v>0.02</v>
      </c>
      <c r="O656" s="29">
        <f>$F656</f>
        <v>2.5000000000000001E-2</v>
      </c>
      <c r="P656" s="29">
        <f t="shared" ref="P656:W656" si="4340">$F656</f>
        <v>2.5000000000000001E-2</v>
      </c>
      <c r="Q656" s="29">
        <f t="shared" si="4340"/>
        <v>2.5000000000000001E-2</v>
      </c>
      <c r="R656" s="29">
        <f t="shared" si="4340"/>
        <v>2.5000000000000001E-2</v>
      </c>
      <c r="S656" s="29">
        <f t="shared" si="4340"/>
        <v>2.5000000000000001E-2</v>
      </c>
      <c r="T656" s="29">
        <f t="shared" si="4340"/>
        <v>2.5000000000000001E-2</v>
      </c>
      <c r="U656" s="29">
        <f t="shared" si="4340"/>
        <v>2.5000000000000001E-2</v>
      </c>
      <c r="V656" s="29">
        <f t="shared" si="4340"/>
        <v>2.5000000000000001E-2</v>
      </c>
      <c r="W656" s="29">
        <f t="shared" si="4340"/>
        <v>2.5000000000000001E-2</v>
      </c>
      <c r="X656" s="29">
        <f>$G656</f>
        <v>0.02</v>
      </c>
      <c r="Y656" s="29">
        <f t="shared" ref="Y656:CJ656" si="4341">$G656</f>
        <v>0.02</v>
      </c>
      <c r="Z656" s="29">
        <f t="shared" si="4341"/>
        <v>0.02</v>
      </c>
      <c r="AA656" s="29">
        <f t="shared" si="4341"/>
        <v>0.02</v>
      </c>
      <c r="AB656" s="29">
        <f t="shared" si="4341"/>
        <v>0.02</v>
      </c>
      <c r="AC656" s="29">
        <f t="shared" si="4341"/>
        <v>0.02</v>
      </c>
      <c r="AD656" s="29">
        <f t="shared" si="4341"/>
        <v>0.02</v>
      </c>
      <c r="AE656" s="29">
        <f t="shared" si="4341"/>
        <v>0.02</v>
      </c>
      <c r="AF656" s="29">
        <f t="shared" si="4341"/>
        <v>0.02</v>
      </c>
      <c r="AG656" s="29">
        <f t="shared" si="4341"/>
        <v>0.02</v>
      </c>
      <c r="AH656" s="29">
        <f t="shared" si="4341"/>
        <v>0.02</v>
      </c>
      <c r="AI656" s="29">
        <f t="shared" si="4341"/>
        <v>0.02</v>
      </c>
      <c r="AJ656" s="29">
        <f t="shared" si="4341"/>
        <v>0.02</v>
      </c>
      <c r="AK656" s="29">
        <f t="shared" si="4341"/>
        <v>0.02</v>
      </c>
      <c r="AL656" s="29">
        <f t="shared" si="4341"/>
        <v>0.02</v>
      </c>
      <c r="AM656" s="29">
        <f t="shared" si="4341"/>
        <v>0.02</v>
      </c>
      <c r="AN656" s="29">
        <f t="shared" si="4341"/>
        <v>0.02</v>
      </c>
      <c r="AO656" s="29">
        <f t="shared" si="4341"/>
        <v>0.02</v>
      </c>
      <c r="AP656" s="29">
        <f t="shared" si="4341"/>
        <v>0.02</v>
      </c>
      <c r="AQ656" s="29">
        <f t="shared" si="4341"/>
        <v>0.02</v>
      </c>
      <c r="AR656" s="29">
        <f t="shared" si="4341"/>
        <v>0.02</v>
      </c>
      <c r="AS656" s="29">
        <f t="shared" si="4341"/>
        <v>0.02</v>
      </c>
      <c r="AT656" s="29">
        <f t="shared" si="4341"/>
        <v>0.02</v>
      </c>
      <c r="AU656" s="29">
        <f t="shared" si="4341"/>
        <v>0.02</v>
      </c>
      <c r="AV656" s="29">
        <f t="shared" si="4341"/>
        <v>0.02</v>
      </c>
      <c r="AW656" s="29">
        <f t="shared" si="4341"/>
        <v>0.02</v>
      </c>
      <c r="AX656" s="29">
        <f t="shared" si="4341"/>
        <v>0.02</v>
      </c>
      <c r="AY656" s="29">
        <f t="shared" si="4341"/>
        <v>0.02</v>
      </c>
      <c r="AZ656" s="29">
        <f t="shared" si="4341"/>
        <v>0.02</v>
      </c>
      <c r="BA656" s="29">
        <f t="shared" si="4341"/>
        <v>0.02</v>
      </c>
      <c r="BB656" s="29">
        <f t="shared" si="4341"/>
        <v>0.02</v>
      </c>
      <c r="BC656" s="29">
        <f t="shared" si="4341"/>
        <v>0.02</v>
      </c>
      <c r="BD656" s="29">
        <f t="shared" si="4341"/>
        <v>0.02</v>
      </c>
      <c r="BE656" s="29">
        <f t="shared" si="4341"/>
        <v>0.02</v>
      </c>
      <c r="BF656" s="29">
        <f t="shared" si="4341"/>
        <v>0.02</v>
      </c>
      <c r="BG656" s="29">
        <f t="shared" si="4341"/>
        <v>0.02</v>
      </c>
      <c r="BH656" s="29">
        <f t="shared" si="4341"/>
        <v>0.02</v>
      </c>
      <c r="BI656" s="29">
        <f t="shared" si="4341"/>
        <v>0.02</v>
      </c>
      <c r="BJ656" s="29">
        <f t="shared" si="4341"/>
        <v>0.02</v>
      </c>
      <c r="BK656" s="29">
        <f t="shared" si="4341"/>
        <v>0.02</v>
      </c>
      <c r="BL656" s="29">
        <f t="shared" si="4341"/>
        <v>0.02</v>
      </c>
      <c r="BM656" s="29">
        <f t="shared" si="4341"/>
        <v>0.02</v>
      </c>
      <c r="BN656" s="29">
        <f t="shared" si="4341"/>
        <v>0.02</v>
      </c>
      <c r="BO656" s="29">
        <f t="shared" si="4341"/>
        <v>0.02</v>
      </c>
      <c r="BP656" s="29">
        <f t="shared" si="4341"/>
        <v>0.02</v>
      </c>
      <c r="BQ656" s="29">
        <f t="shared" si="4341"/>
        <v>0.02</v>
      </c>
      <c r="BR656" s="29">
        <f t="shared" si="4341"/>
        <v>0.02</v>
      </c>
      <c r="BS656" s="29">
        <f t="shared" si="4341"/>
        <v>0.02</v>
      </c>
      <c r="BT656" s="29">
        <f t="shared" si="4341"/>
        <v>0.02</v>
      </c>
      <c r="BU656" s="29">
        <f t="shared" si="4341"/>
        <v>0.02</v>
      </c>
      <c r="BV656" s="29">
        <f t="shared" si="4341"/>
        <v>0.02</v>
      </c>
      <c r="BW656" s="29">
        <f t="shared" si="4341"/>
        <v>0.02</v>
      </c>
      <c r="BX656" s="29">
        <f t="shared" si="4341"/>
        <v>0.02</v>
      </c>
      <c r="BY656" s="29">
        <f t="shared" si="4341"/>
        <v>0.02</v>
      </c>
      <c r="BZ656" s="29">
        <f t="shared" si="4341"/>
        <v>0.02</v>
      </c>
      <c r="CA656" s="29">
        <f t="shared" si="4341"/>
        <v>0.02</v>
      </c>
      <c r="CB656" s="29">
        <f t="shared" si="4341"/>
        <v>0.02</v>
      </c>
      <c r="CC656" s="29">
        <f t="shared" si="4341"/>
        <v>0.02</v>
      </c>
      <c r="CD656" s="29">
        <f t="shared" si="4341"/>
        <v>0.02</v>
      </c>
      <c r="CE656" s="29">
        <f t="shared" si="4341"/>
        <v>0.02</v>
      </c>
      <c r="CF656" s="29">
        <f t="shared" si="4341"/>
        <v>0.02</v>
      </c>
      <c r="CG656" s="29">
        <f t="shared" si="4341"/>
        <v>0.02</v>
      </c>
      <c r="CH656" s="29">
        <f t="shared" si="4341"/>
        <v>0.02</v>
      </c>
      <c r="CI656" s="29">
        <f t="shared" si="4341"/>
        <v>0.02</v>
      </c>
      <c r="CJ656" s="29">
        <f t="shared" si="4341"/>
        <v>0.02</v>
      </c>
      <c r="CK656" s="29">
        <f t="shared" ref="CK656:CO656" si="4342">$G656</f>
        <v>0.02</v>
      </c>
      <c r="CL656" s="29">
        <f t="shared" si="4342"/>
        <v>0.02</v>
      </c>
      <c r="CM656" s="29">
        <f t="shared" si="4342"/>
        <v>0.02</v>
      </c>
      <c r="CN656" s="29">
        <f t="shared" si="4342"/>
        <v>0.02</v>
      </c>
      <c r="CO656" s="29">
        <f t="shared" si="4342"/>
        <v>0.02</v>
      </c>
    </row>
    <row r="657" spans="2:93">
      <c r="B657" s="556" t="s">
        <v>1988</v>
      </c>
      <c r="C657" s="634" t="s">
        <v>2005</v>
      </c>
      <c r="D657" s="634"/>
      <c r="H657" s="556"/>
      <c r="I657" s="17">
        <f>ROUND(I654*I658,0)</f>
        <v>-84975</v>
      </c>
      <c r="J657" s="17">
        <f t="shared" ref="J657:BU657" si="4343">ROUND(J654*J658,0)</f>
        <v>-86462</v>
      </c>
      <c r="K657" s="17">
        <f t="shared" si="4343"/>
        <v>-87975</v>
      </c>
      <c r="L657" s="17">
        <f t="shared" si="4343"/>
        <v>-89514</v>
      </c>
      <c r="M657" s="17">
        <f t="shared" si="4343"/>
        <v>-91081</v>
      </c>
      <c r="N657" s="17">
        <f t="shared" si="4343"/>
        <v>-92675</v>
      </c>
      <c r="O657" s="17">
        <f t="shared" si="4343"/>
        <v>-94297</v>
      </c>
      <c r="P657" s="17">
        <f t="shared" si="4343"/>
        <v>-96418</v>
      </c>
      <c r="Q657" s="17">
        <f t="shared" si="4343"/>
        <v>-98588</v>
      </c>
      <c r="R657" s="17">
        <f t="shared" si="4343"/>
        <v>-100806</v>
      </c>
      <c r="S657" s="17">
        <f t="shared" si="4343"/>
        <v>-103074</v>
      </c>
      <c r="T657" s="17">
        <f t="shared" si="4343"/>
        <v>-105393</v>
      </c>
      <c r="U657" s="17">
        <f t="shared" si="4343"/>
        <v>-107765</v>
      </c>
      <c r="V657" s="17">
        <f t="shared" si="4343"/>
        <v>-110189</v>
      </c>
      <c r="W657" s="17">
        <f t="shared" si="4343"/>
        <v>-112669</v>
      </c>
      <c r="X657" s="17">
        <f t="shared" si="4343"/>
        <v>-115204</v>
      </c>
      <c r="Y657" s="17">
        <f t="shared" si="4343"/>
        <v>-117220</v>
      </c>
      <c r="Z657" s="17">
        <f t="shared" si="4343"/>
        <v>-119271</v>
      </c>
      <c r="AA657" s="17">
        <f t="shared" si="4343"/>
        <v>-121358</v>
      </c>
      <c r="AB657" s="17">
        <f t="shared" si="4343"/>
        <v>-123482</v>
      </c>
      <c r="AC657" s="17">
        <f t="shared" si="4343"/>
        <v>-125643</v>
      </c>
      <c r="AD657" s="17">
        <f t="shared" si="4343"/>
        <v>-127842</v>
      </c>
      <c r="AE657" s="17">
        <f t="shared" si="4343"/>
        <v>-130079</v>
      </c>
      <c r="AF657" s="17">
        <f t="shared" si="4343"/>
        <v>-132355</v>
      </c>
      <c r="AG657" s="17">
        <f t="shared" si="4343"/>
        <v>-134672</v>
      </c>
      <c r="AH657" s="17">
        <f t="shared" si="4343"/>
        <v>-137028</v>
      </c>
      <c r="AI657" s="17">
        <f t="shared" si="4343"/>
        <v>-139426</v>
      </c>
      <c r="AJ657" s="17">
        <f t="shared" si="4343"/>
        <v>-141866</v>
      </c>
      <c r="AK657" s="17">
        <f t="shared" si="4343"/>
        <v>-144349</v>
      </c>
      <c r="AL657" s="17">
        <f t="shared" si="4343"/>
        <v>-146875</v>
      </c>
      <c r="AM657" s="17">
        <f t="shared" si="4343"/>
        <v>-149445</v>
      </c>
      <c r="AN657" s="17">
        <f t="shared" si="4343"/>
        <v>-152061</v>
      </c>
      <c r="AO657" s="17">
        <f t="shared" si="4343"/>
        <v>-154722</v>
      </c>
      <c r="AP657" s="17">
        <f t="shared" si="4343"/>
        <v>-157429</v>
      </c>
      <c r="AQ657" s="17">
        <f t="shared" si="4343"/>
        <v>-160184</v>
      </c>
      <c r="AR657" s="17">
        <f t="shared" si="4343"/>
        <v>-162988</v>
      </c>
      <c r="AS657" s="17">
        <f t="shared" si="4343"/>
        <v>-165840</v>
      </c>
      <c r="AT657" s="17">
        <f t="shared" si="4343"/>
        <v>-168742</v>
      </c>
      <c r="AU657" s="17">
        <f t="shared" si="4343"/>
        <v>-171695</v>
      </c>
      <c r="AV657" s="17">
        <f t="shared" si="4343"/>
        <v>-174700</v>
      </c>
      <c r="AW657" s="17">
        <f t="shared" si="4343"/>
        <v>-177757</v>
      </c>
      <c r="AX657" s="17">
        <f t="shared" si="4343"/>
        <v>-180868</v>
      </c>
      <c r="AY657" s="17">
        <f t="shared" si="4343"/>
        <v>-184033</v>
      </c>
      <c r="AZ657" s="17">
        <f t="shared" si="4343"/>
        <v>-187253</v>
      </c>
      <c r="BA657" s="17">
        <f t="shared" si="4343"/>
        <v>-190530</v>
      </c>
      <c r="BB657" s="17">
        <f t="shared" si="4343"/>
        <v>-193865</v>
      </c>
      <c r="BC657" s="17">
        <f t="shared" si="4343"/>
        <v>-197257</v>
      </c>
      <c r="BD657" s="17">
        <f t="shared" si="4343"/>
        <v>-200709</v>
      </c>
      <c r="BE657" s="17">
        <f t="shared" si="4343"/>
        <v>-204222</v>
      </c>
      <c r="BF657" s="17">
        <f t="shared" si="4343"/>
        <v>-207796</v>
      </c>
      <c r="BG657" s="17">
        <f t="shared" si="4343"/>
        <v>-211432</v>
      </c>
      <c r="BH657" s="17">
        <f t="shared" si="4343"/>
        <v>-215132</v>
      </c>
      <c r="BI657" s="17">
        <f t="shared" si="4343"/>
        <v>-218897</v>
      </c>
      <c r="BJ657" s="17">
        <f t="shared" si="4343"/>
        <v>-222728</v>
      </c>
      <c r="BK657" s="17">
        <f t="shared" si="4343"/>
        <v>-226625</v>
      </c>
      <c r="BL657" s="17">
        <f t="shared" si="4343"/>
        <v>-230591</v>
      </c>
      <c r="BM657" s="17">
        <f t="shared" si="4343"/>
        <v>-234627</v>
      </c>
      <c r="BN657" s="17">
        <f t="shared" si="4343"/>
        <v>-238733</v>
      </c>
      <c r="BO657" s="17">
        <f t="shared" si="4343"/>
        <v>-242910</v>
      </c>
      <c r="BP657" s="17">
        <f t="shared" si="4343"/>
        <v>-247161</v>
      </c>
      <c r="BQ657" s="17">
        <f t="shared" si="4343"/>
        <v>-251487</v>
      </c>
      <c r="BR657" s="17">
        <f t="shared" si="4343"/>
        <v>-255888</v>
      </c>
      <c r="BS657" s="17">
        <f t="shared" si="4343"/>
        <v>-260366</v>
      </c>
      <c r="BT657" s="17">
        <f t="shared" si="4343"/>
        <v>-264922</v>
      </c>
      <c r="BU657" s="17">
        <f t="shared" si="4343"/>
        <v>-269558</v>
      </c>
      <c r="BV657" s="17">
        <f t="shared" ref="BV657:CO657" si="4344">ROUND(BV654*BV658,0)</f>
        <v>-274276</v>
      </c>
      <c r="BW657" s="17">
        <f t="shared" si="4344"/>
        <v>-279075</v>
      </c>
      <c r="BX657" s="17">
        <f t="shared" si="4344"/>
        <v>-283959</v>
      </c>
      <c r="BY657" s="17">
        <f t="shared" si="4344"/>
        <v>-288928</v>
      </c>
      <c r="BZ657" s="17">
        <f t="shared" si="4344"/>
        <v>-293985</v>
      </c>
      <c r="CA657" s="17">
        <f t="shared" si="4344"/>
        <v>-299129</v>
      </c>
      <c r="CB657" s="17">
        <f t="shared" si="4344"/>
        <v>-304364</v>
      </c>
      <c r="CC657" s="17">
        <f t="shared" si="4344"/>
        <v>-309691</v>
      </c>
      <c r="CD657" s="17">
        <f t="shared" si="4344"/>
        <v>-315110</v>
      </c>
      <c r="CE657" s="17">
        <f t="shared" si="4344"/>
        <v>-320625</v>
      </c>
      <c r="CF657" s="17">
        <f t="shared" si="4344"/>
        <v>-326236</v>
      </c>
      <c r="CG657" s="17">
        <f t="shared" si="4344"/>
        <v>-331945</v>
      </c>
      <c r="CH657" s="17">
        <f t="shared" si="4344"/>
        <v>-337754</v>
      </c>
      <c r="CI657" s="17">
        <f t="shared" si="4344"/>
        <v>-343664</v>
      </c>
      <c r="CJ657" s="17">
        <f t="shared" si="4344"/>
        <v>-349679</v>
      </c>
      <c r="CK657" s="17">
        <f t="shared" si="4344"/>
        <v>-355798</v>
      </c>
      <c r="CL657" s="17">
        <f t="shared" si="4344"/>
        <v>-362024</v>
      </c>
      <c r="CM657" s="17">
        <f t="shared" si="4344"/>
        <v>-368360</v>
      </c>
      <c r="CN657" s="17">
        <f t="shared" si="4344"/>
        <v>-374806</v>
      </c>
      <c r="CO657" s="17">
        <f t="shared" si="4344"/>
        <v>-381365</v>
      </c>
    </row>
    <row r="658" spans="2:93">
      <c r="B658" s="556" t="s">
        <v>1993</v>
      </c>
      <c r="C658" s="634" t="s">
        <v>2001</v>
      </c>
      <c r="D658" s="634"/>
      <c r="E658" s="640">
        <f>'DCF Forecast Parameters'!C197</f>
        <v>-2.5000000000000001E-3</v>
      </c>
      <c r="F658" s="640">
        <f>'DCF Forecast Parameters'!D197</f>
        <v>-2.5000000000000001E-3</v>
      </c>
      <c r="G658" s="640">
        <f>'DCF Forecast Parameters'!E197</f>
        <v>-2.5000000000000001E-3</v>
      </c>
      <c r="H658" s="29">
        <f>$E658</f>
        <v>-2.5000000000000001E-3</v>
      </c>
      <c r="I658" s="29">
        <f t="shared" ref="I658:N658" si="4345">$E658</f>
        <v>-2.5000000000000001E-3</v>
      </c>
      <c r="J658" s="29">
        <f t="shared" si="4345"/>
        <v>-2.5000000000000001E-3</v>
      </c>
      <c r="K658" s="29">
        <f t="shared" si="4345"/>
        <v>-2.5000000000000001E-3</v>
      </c>
      <c r="L658" s="29">
        <f t="shared" si="4345"/>
        <v>-2.5000000000000001E-3</v>
      </c>
      <c r="M658" s="29">
        <f t="shared" si="4345"/>
        <v>-2.5000000000000001E-3</v>
      </c>
      <c r="N658" s="29">
        <f t="shared" si="4345"/>
        <v>-2.5000000000000001E-3</v>
      </c>
      <c r="O658" s="29">
        <f>$F658</f>
        <v>-2.5000000000000001E-3</v>
      </c>
      <c r="P658" s="29">
        <f t="shared" ref="P658:W658" si="4346">$F658</f>
        <v>-2.5000000000000001E-3</v>
      </c>
      <c r="Q658" s="29">
        <f t="shared" si="4346"/>
        <v>-2.5000000000000001E-3</v>
      </c>
      <c r="R658" s="29">
        <f t="shared" si="4346"/>
        <v>-2.5000000000000001E-3</v>
      </c>
      <c r="S658" s="29">
        <f t="shared" si="4346"/>
        <v>-2.5000000000000001E-3</v>
      </c>
      <c r="T658" s="29">
        <f t="shared" si="4346"/>
        <v>-2.5000000000000001E-3</v>
      </c>
      <c r="U658" s="29">
        <f t="shared" si="4346"/>
        <v>-2.5000000000000001E-3</v>
      </c>
      <c r="V658" s="29">
        <f t="shared" si="4346"/>
        <v>-2.5000000000000001E-3</v>
      </c>
      <c r="W658" s="29">
        <f t="shared" si="4346"/>
        <v>-2.5000000000000001E-3</v>
      </c>
      <c r="X658" s="29">
        <f>$G658</f>
        <v>-2.5000000000000001E-3</v>
      </c>
      <c r="Y658" s="29">
        <f t="shared" ref="Y658:CJ658" si="4347">$G658</f>
        <v>-2.5000000000000001E-3</v>
      </c>
      <c r="Z658" s="29">
        <f t="shared" si="4347"/>
        <v>-2.5000000000000001E-3</v>
      </c>
      <c r="AA658" s="29">
        <f t="shared" si="4347"/>
        <v>-2.5000000000000001E-3</v>
      </c>
      <c r="AB658" s="29">
        <f t="shared" si="4347"/>
        <v>-2.5000000000000001E-3</v>
      </c>
      <c r="AC658" s="29">
        <f t="shared" si="4347"/>
        <v>-2.5000000000000001E-3</v>
      </c>
      <c r="AD658" s="29">
        <f t="shared" si="4347"/>
        <v>-2.5000000000000001E-3</v>
      </c>
      <c r="AE658" s="29">
        <f t="shared" si="4347"/>
        <v>-2.5000000000000001E-3</v>
      </c>
      <c r="AF658" s="29">
        <f t="shared" si="4347"/>
        <v>-2.5000000000000001E-3</v>
      </c>
      <c r="AG658" s="29">
        <f t="shared" si="4347"/>
        <v>-2.5000000000000001E-3</v>
      </c>
      <c r="AH658" s="29">
        <f t="shared" si="4347"/>
        <v>-2.5000000000000001E-3</v>
      </c>
      <c r="AI658" s="29">
        <f t="shared" si="4347"/>
        <v>-2.5000000000000001E-3</v>
      </c>
      <c r="AJ658" s="29">
        <f t="shared" si="4347"/>
        <v>-2.5000000000000001E-3</v>
      </c>
      <c r="AK658" s="29">
        <f t="shared" si="4347"/>
        <v>-2.5000000000000001E-3</v>
      </c>
      <c r="AL658" s="29">
        <f t="shared" si="4347"/>
        <v>-2.5000000000000001E-3</v>
      </c>
      <c r="AM658" s="29">
        <f t="shared" si="4347"/>
        <v>-2.5000000000000001E-3</v>
      </c>
      <c r="AN658" s="29">
        <f t="shared" si="4347"/>
        <v>-2.5000000000000001E-3</v>
      </c>
      <c r="AO658" s="29">
        <f t="shared" si="4347"/>
        <v>-2.5000000000000001E-3</v>
      </c>
      <c r="AP658" s="29">
        <f t="shared" si="4347"/>
        <v>-2.5000000000000001E-3</v>
      </c>
      <c r="AQ658" s="29">
        <f t="shared" si="4347"/>
        <v>-2.5000000000000001E-3</v>
      </c>
      <c r="AR658" s="29">
        <f t="shared" si="4347"/>
        <v>-2.5000000000000001E-3</v>
      </c>
      <c r="AS658" s="29">
        <f t="shared" si="4347"/>
        <v>-2.5000000000000001E-3</v>
      </c>
      <c r="AT658" s="29">
        <f t="shared" si="4347"/>
        <v>-2.5000000000000001E-3</v>
      </c>
      <c r="AU658" s="29">
        <f t="shared" si="4347"/>
        <v>-2.5000000000000001E-3</v>
      </c>
      <c r="AV658" s="29">
        <f t="shared" si="4347"/>
        <v>-2.5000000000000001E-3</v>
      </c>
      <c r="AW658" s="29">
        <f t="shared" si="4347"/>
        <v>-2.5000000000000001E-3</v>
      </c>
      <c r="AX658" s="29">
        <f t="shared" si="4347"/>
        <v>-2.5000000000000001E-3</v>
      </c>
      <c r="AY658" s="29">
        <f t="shared" si="4347"/>
        <v>-2.5000000000000001E-3</v>
      </c>
      <c r="AZ658" s="29">
        <f t="shared" si="4347"/>
        <v>-2.5000000000000001E-3</v>
      </c>
      <c r="BA658" s="29">
        <f t="shared" si="4347"/>
        <v>-2.5000000000000001E-3</v>
      </c>
      <c r="BB658" s="29">
        <f t="shared" si="4347"/>
        <v>-2.5000000000000001E-3</v>
      </c>
      <c r="BC658" s="29">
        <f t="shared" si="4347"/>
        <v>-2.5000000000000001E-3</v>
      </c>
      <c r="BD658" s="29">
        <f t="shared" si="4347"/>
        <v>-2.5000000000000001E-3</v>
      </c>
      <c r="BE658" s="29">
        <f t="shared" si="4347"/>
        <v>-2.5000000000000001E-3</v>
      </c>
      <c r="BF658" s="29">
        <f t="shared" si="4347"/>
        <v>-2.5000000000000001E-3</v>
      </c>
      <c r="BG658" s="29">
        <f t="shared" si="4347"/>
        <v>-2.5000000000000001E-3</v>
      </c>
      <c r="BH658" s="29">
        <f t="shared" si="4347"/>
        <v>-2.5000000000000001E-3</v>
      </c>
      <c r="BI658" s="29">
        <f t="shared" si="4347"/>
        <v>-2.5000000000000001E-3</v>
      </c>
      <c r="BJ658" s="29">
        <f t="shared" si="4347"/>
        <v>-2.5000000000000001E-3</v>
      </c>
      <c r="BK658" s="29">
        <f t="shared" si="4347"/>
        <v>-2.5000000000000001E-3</v>
      </c>
      <c r="BL658" s="29">
        <f t="shared" si="4347"/>
        <v>-2.5000000000000001E-3</v>
      </c>
      <c r="BM658" s="29">
        <f t="shared" si="4347"/>
        <v>-2.5000000000000001E-3</v>
      </c>
      <c r="BN658" s="29">
        <f t="shared" si="4347"/>
        <v>-2.5000000000000001E-3</v>
      </c>
      <c r="BO658" s="29">
        <f t="shared" si="4347"/>
        <v>-2.5000000000000001E-3</v>
      </c>
      <c r="BP658" s="29">
        <f t="shared" si="4347"/>
        <v>-2.5000000000000001E-3</v>
      </c>
      <c r="BQ658" s="29">
        <f t="shared" si="4347"/>
        <v>-2.5000000000000001E-3</v>
      </c>
      <c r="BR658" s="29">
        <f t="shared" si="4347"/>
        <v>-2.5000000000000001E-3</v>
      </c>
      <c r="BS658" s="29">
        <f t="shared" si="4347"/>
        <v>-2.5000000000000001E-3</v>
      </c>
      <c r="BT658" s="29">
        <f t="shared" si="4347"/>
        <v>-2.5000000000000001E-3</v>
      </c>
      <c r="BU658" s="29">
        <f t="shared" si="4347"/>
        <v>-2.5000000000000001E-3</v>
      </c>
      <c r="BV658" s="29">
        <f t="shared" si="4347"/>
        <v>-2.5000000000000001E-3</v>
      </c>
      <c r="BW658" s="29">
        <f t="shared" si="4347"/>
        <v>-2.5000000000000001E-3</v>
      </c>
      <c r="BX658" s="29">
        <f t="shared" si="4347"/>
        <v>-2.5000000000000001E-3</v>
      </c>
      <c r="BY658" s="29">
        <f t="shared" si="4347"/>
        <v>-2.5000000000000001E-3</v>
      </c>
      <c r="BZ658" s="29">
        <f t="shared" si="4347"/>
        <v>-2.5000000000000001E-3</v>
      </c>
      <c r="CA658" s="29">
        <f t="shared" si="4347"/>
        <v>-2.5000000000000001E-3</v>
      </c>
      <c r="CB658" s="29">
        <f t="shared" si="4347"/>
        <v>-2.5000000000000001E-3</v>
      </c>
      <c r="CC658" s="29">
        <f t="shared" si="4347"/>
        <v>-2.5000000000000001E-3</v>
      </c>
      <c r="CD658" s="29">
        <f t="shared" si="4347"/>
        <v>-2.5000000000000001E-3</v>
      </c>
      <c r="CE658" s="29">
        <f t="shared" si="4347"/>
        <v>-2.5000000000000001E-3</v>
      </c>
      <c r="CF658" s="29">
        <f t="shared" si="4347"/>
        <v>-2.5000000000000001E-3</v>
      </c>
      <c r="CG658" s="29">
        <f t="shared" si="4347"/>
        <v>-2.5000000000000001E-3</v>
      </c>
      <c r="CH658" s="29">
        <f t="shared" si="4347"/>
        <v>-2.5000000000000001E-3</v>
      </c>
      <c r="CI658" s="29">
        <f t="shared" si="4347"/>
        <v>-2.5000000000000001E-3</v>
      </c>
      <c r="CJ658" s="29">
        <f t="shared" si="4347"/>
        <v>-2.5000000000000001E-3</v>
      </c>
      <c r="CK658" s="29">
        <f t="shared" ref="CK658:CO658" si="4348">$G658</f>
        <v>-2.5000000000000001E-3</v>
      </c>
      <c r="CL658" s="29">
        <f t="shared" si="4348"/>
        <v>-2.5000000000000001E-3</v>
      </c>
      <c r="CM658" s="29">
        <f t="shared" si="4348"/>
        <v>-2.5000000000000001E-3</v>
      </c>
      <c r="CN658" s="29">
        <f t="shared" si="4348"/>
        <v>-2.5000000000000001E-3</v>
      </c>
      <c r="CO658" s="29">
        <f t="shared" si="4348"/>
        <v>-2.5000000000000001E-3</v>
      </c>
    </row>
    <row r="659" spans="2:93">
      <c r="B659" s="556" t="s">
        <v>223</v>
      </c>
      <c r="C659" s="634" t="s">
        <v>2003</v>
      </c>
      <c r="D659" s="634"/>
      <c r="E659" s="634">
        <f>'DCF Forecast Parameters'!R104</f>
        <v>38.130000000000003</v>
      </c>
      <c r="H659" s="556">
        <f>E659</f>
        <v>38.130000000000003</v>
      </c>
      <c r="I659" s="556">
        <f>ROUND((I654*(H659+1)+0.5*I655+I657*(H659+0.5))/I666,2)</f>
        <v>38.369999999999997</v>
      </c>
      <c r="J659" s="556">
        <f t="shared" ref="J659" si="4349">ROUND((J654*(I659+1)+0.5*J655+J657*(I659+0.5))/J666,2)</f>
        <v>38.61</v>
      </c>
      <c r="K659" s="556">
        <f t="shared" ref="K659" si="4350">ROUND((K654*(J659+1)+0.5*K655+K657*(J659+0.5))/K666,2)</f>
        <v>38.840000000000003</v>
      </c>
      <c r="L659" s="556">
        <f t="shared" ref="L659" si="4351">ROUND((L654*(K659+1)+0.5*L655+L657*(K659+0.5))/L666,2)</f>
        <v>39.07</v>
      </c>
      <c r="M659" s="556">
        <f t="shared" ref="M659" si="4352">ROUND((M654*(L659+1)+0.5*M655+M657*(L659+0.5))/M666,2)</f>
        <v>39.29</v>
      </c>
      <c r="N659" s="556">
        <f t="shared" ref="N659" si="4353">ROUND((N654*(M659+1)+0.5*N655+N657*(M659+0.5))/N666,2)</f>
        <v>39.51</v>
      </c>
      <c r="O659" s="556">
        <f t="shared" ref="O659" si="4354">ROUND((O654*(N659+1)+0.5*O655+O657*(N659+0.5))/O666,2)</f>
        <v>39.53</v>
      </c>
      <c r="P659" s="556">
        <f t="shared" ref="P659" si="4355">ROUND((P654*(O659+1)+0.5*P655+P657*(O659+0.5))/P666,2)</f>
        <v>39.549999999999997</v>
      </c>
      <c r="Q659" s="556">
        <f t="shared" ref="Q659" si="4356">ROUND((Q654*(P659+1)+0.5*Q655+Q657*(P659+0.5))/Q666,2)</f>
        <v>39.57</v>
      </c>
      <c r="R659" s="556">
        <f t="shared" ref="R659" si="4357">ROUND((R654*(Q659+1)+0.5*R655+R657*(Q659+0.5))/R666,2)</f>
        <v>39.590000000000003</v>
      </c>
      <c r="S659" s="556">
        <f t="shared" ref="S659" si="4358">ROUND((S654*(R659+1)+0.5*S655+S657*(R659+0.5))/S666,2)</f>
        <v>39.61</v>
      </c>
      <c r="T659" s="556">
        <f t="shared" ref="T659" si="4359">ROUND((T654*(S659+1)+0.5*T655+T657*(S659+0.5))/T666,2)</f>
        <v>39.630000000000003</v>
      </c>
      <c r="U659" s="556">
        <f t="shared" ref="U659" si="4360">ROUND((U654*(T659+1)+0.5*U655+U657*(T659+0.5))/U666,2)</f>
        <v>39.65</v>
      </c>
      <c r="V659" s="556">
        <f t="shared" ref="V659" si="4361">ROUND((V654*(U659+1)+0.5*V655+V657*(U659+0.5))/V666,2)</f>
        <v>39.67</v>
      </c>
      <c r="W659" s="556">
        <f t="shared" ref="W659" si="4362">ROUND((W654*(V659+1)+0.5*W655+W657*(V659+0.5))/W666,2)</f>
        <v>39.69</v>
      </c>
      <c r="X659" s="556">
        <f t="shared" ref="X659" si="4363">ROUND((X654*(W659+1)+0.5*X655+X657*(W659+0.5))/X666,2)</f>
        <v>39.9</v>
      </c>
      <c r="Y659" s="556">
        <f t="shared" ref="Y659" si="4364">ROUND((Y654*(X659+1)+0.5*Y655+Y657*(X659+0.5))/Y666,2)</f>
        <v>40.11</v>
      </c>
      <c r="Z659" s="556">
        <f t="shared" ref="Z659" si="4365">ROUND((Z654*(Y659+1)+0.5*Z655+Z657*(Y659+0.5))/Z666,2)</f>
        <v>40.31</v>
      </c>
      <c r="AA659" s="556">
        <f t="shared" ref="AA659" si="4366">ROUND((AA654*(Z659+1)+0.5*AA655+AA657*(Z659+0.5))/AA666,2)</f>
        <v>40.51</v>
      </c>
      <c r="AB659" s="556">
        <f t="shared" ref="AB659" si="4367">ROUND((AB654*(AA659+1)+0.5*AB655+AB657*(AA659+0.5))/AB666,2)</f>
        <v>40.71</v>
      </c>
      <c r="AC659" s="556">
        <f t="shared" ref="AC659" si="4368">ROUND((AC654*(AB659+1)+0.5*AC655+AC657*(AB659+0.5))/AC666,2)</f>
        <v>40.9</v>
      </c>
      <c r="AD659" s="556">
        <f t="shared" ref="AD659" si="4369">ROUND((AD654*(AC659+1)+0.5*AD655+AD657*(AC659+0.5))/AD666,2)</f>
        <v>41.09</v>
      </c>
      <c r="AE659" s="556">
        <f t="shared" ref="AE659" si="4370">ROUND((AE654*(AD659+1)+0.5*AE655+AE657*(AD659+0.5))/AE666,2)</f>
        <v>41.27</v>
      </c>
      <c r="AF659" s="556">
        <f t="shared" ref="AF659" si="4371">ROUND((AF654*(AE659+1)+0.5*AF655+AF657*(AE659+0.5))/AF666,2)</f>
        <v>41.45</v>
      </c>
      <c r="AG659" s="556">
        <f t="shared" ref="AG659" si="4372">ROUND((AG654*(AF659+1)+0.5*AG655+AG657*(AF659+0.5))/AG666,2)</f>
        <v>41.63</v>
      </c>
      <c r="AH659" s="556">
        <f t="shared" ref="AH659" si="4373">ROUND((AH654*(AG659+1)+0.5*AH655+AH657*(AG659+0.5))/AH666,2)</f>
        <v>41.8</v>
      </c>
      <c r="AI659" s="556">
        <f t="shared" ref="AI659" si="4374">ROUND((AI654*(AH659+1)+0.5*AI655+AI657*(AH659+0.5))/AI666,2)</f>
        <v>41.97</v>
      </c>
      <c r="AJ659" s="556">
        <f t="shared" ref="AJ659" si="4375">ROUND((AJ654*(AI659+1)+0.5*AJ655+AJ657*(AI659+0.5))/AJ666,2)</f>
        <v>42.14</v>
      </c>
      <c r="AK659" s="556">
        <f t="shared" ref="AK659" si="4376">ROUND((AK654*(AJ659+1)+0.5*AK655+AK657*(AJ659+0.5))/AK666,2)</f>
        <v>42.3</v>
      </c>
      <c r="AL659" s="556">
        <f t="shared" ref="AL659" si="4377">ROUND((AL654*(AK659+1)+0.5*AL655+AL657*(AK659+0.5))/AL666,2)</f>
        <v>42.46</v>
      </c>
      <c r="AM659" s="556">
        <f t="shared" ref="AM659" si="4378">ROUND((AM654*(AL659+1)+0.5*AM655+AM657*(AL659+0.5))/AM666,2)</f>
        <v>42.62</v>
      </c>
      <c r="AN659" s="556">
        <f t="shared" ref="AN659" si="4379">ROUND((AN654*(AM659+1)+0.5*AN655+AN657*(AM659+0.5))/AN666,2)</f>
        <v>42.77</v>
      </c>
      <c r="AO659" s="556">
        <f t="shared" ref="AO659" si="4380">ROUND((AO654*(AN659+1)+0.5*AO655+AO657*(AN659+0.5))/AO666,2)</f>
        <v>42.92</v>
      </c>
      <c r="AP659" s="556">
        <f t="shared" ref="AP659" si="4381">ROUND((AP654*(AO659+1)+0.5*AP655+AP657*(AO659+0.5))/AP666,2)</f>
        <v>43.07</v>
      </c>
      <c r="AQ659" s="556">
        <f t="shared" ref="AQ659" si="4382">ROUND((AQ654*(AP659+1)+0.5*AQ655+AQ657*(AP659+0.5))/AQ666,2)</f>
        <v>43.21</v>
      </c>
      <c r="AR659" s="556">
        <f t="shared" ref="AR659" si="4383">ROUND((AR654*(AQ659+1)+0.5*AR655+AR657*(AQ659+0.5))/AR666,2)</f>
        <v>43.35</v>
      </c>
      <c r="AS659" s="556">
        <f t="shared" ref="AS659" si="4384">ROUND((AS654*(AR659+1)+0.5*AS655+AS657*(AR659+0.5))/AS666,2)</f>
        <v>43.49</v>
      </c>
      <c r="AT659" s="556">
        <f t="shared" ref="AT659" si="4385">ROUND((AT654*(AS659+1)+0.5*AT655+AT657*(AS659+0.5))/AT666,2)</f>
        <v>43.63</v>
      </c>
      <c r="AU659" s="556">
        <f t="shared" ref="AU659" si="4386">ROUND((AU654*(AT659+1)+0.5*AU655+AU657*(AT659+0.5))/AU666,2)</f>
        <v>43.76</v>
      </c>
      <c r="AV659" s="556">
        <f t="shared" ref="AV659" si="4387">ROUND((AV654*(AU659+1)+0.5*AV655+AV657*(AU659+0.5))/AV666,2)</f>
        <v>43.89</v>
      </c>
      <c r="AW659" s="556">
        <f t="shared" ref="AW659" si="4388">ROUND((AW654*(AV659+1)+0.5*AW655+AW657*(AV659+0.5))/AW666,2)</f>
        <v>44.02</v>
      </c>
      <c r="AX659" s="556">
        <f t="shared" ref="AX659" si="4389">ROUND((AX654*(AW659+1)+0.5*AX655+AX657*(AW659+0.5))/AX666,2)</f>
        <v>44.15</v>
      </c>
      <c r="AY659" s="556">
        <f t="shared" ref="AY659" si="4390">ROUND((AY654*(AX659+1)+0.5*AY655+AY657*(AX659+0.5))/AY666,2)</f>
        <v>44.27</v>
      </c>
      <c r="AZ659" s="556">
        <f t="shared" ref="AZ659" si="4391">ROUND((AZ654*(AY659+1)+0.5*AZ655+AZ657*(AY659+0.5))/AZ666,2)</f>
        <v>44.39</v>
      </c>
      <c r="BA659" s="556">
        <f t="shared" ref="BA659" si="4392">ROUND((BA654*(AZ659+1)+0.5*BA655+BA657*(AZ659+0.5))/BA666,2)</f>
        <v>44.51</v>
      </c>
      <c r="BB659" s="556">
        <f t="shared" ref="BB659" si="4393">ROUND((BB654*(BA659+1)+0.5*BB655+BB657*(BA659+0.5))/BB666,2)</f>
        <v>44.63</v>
      </c>
      <c r="BC659" s="556">
        <f t="shared" ref="BC659" si="4394">ROUND((BC654*(BB659+1)+0.5*BC655+BC657*(BB659+0.5))/BC666,2)</f>
        <v>44.74</v>
      </c>
      <c r="BD659" s="556">
        <f t="shared" ref="BD659" si="4395">ROUND((BD654*(BC659+1)+0.5*BD655+BD657*(BC659+0.5))/BD666,2)</f>
        <v>44.85</v>
      </c>
      <c r="BE659" s="556">
        <f t="shared" ref="BE659" si="4396">ROUND((BE654*(BD659+1)+0.5*BE655+BE657*(BD659+0.5))/BE666,2)</f>
        <v>44.96</v>
      </c>
      <c r="BF659" s="556">
        <f t="shared" ref="BF659" si="4397">ROUND((BF654*(BE659+1)+0.5*BF655+BF657*(BE659+0.5))/BF666,2)</f>
        <v>45.07</v>
      </c>
      <c r="BG659" s="556">
        <f t="shared" ref="BG659" si="4398">ROUND((BG654*(BF659+1)+0.5*BG655+BG657*(BF659+0.5))/BG666,2)</f>
        <v>45.18</v>
      </c>
      <c r="BH659" s="556">
        <f t="shared" ref="BH659" si="4399">ROUND((BH654*(BG659+1)+0.5*BH655+BH657*(BG659+0.5))/BH666,2)</f>
        <v>45.28</v>
      </c>
      <c r="BI659" s="556">
        <f t="shared" ref="BI659" si="4400">ROUND((BI654*(BH659+1)+0.5*BI655+BI657*(BH659+0.5))/BI666,2)</f>
        <v>45.38</v>
      </c>
      <c r="BJ659" s="556">
        <f t="shared" ref="BJ659" si="4401">ROUND((BJ654*(BI659+1)+0.5*BJ655+BJ657*(BI659+0.5))/BJ666,2)</f>
        <v>45.48</v>
      </c>
      <c r="BK659" s="556">
        <f t="shared" ref="BK659" si="4402">ROUND((BK654*(BJ659+1)+0.5*BK655+BK657*(BJ659+0.5))/BK666,2)</f>
        <v>45.58</v>
      </c>
      <c r="BL659" s="556">
        <f t="shared" ref="BL659" si="4403">ROUND((BL654*(BK659+1)+0.5*BL655+BL657*(BK659+0.5))/BL666,2)</f>
        <v>45.68</v>
      </c>
      <c r="BM659" s="556">
        <f t="shared" ref="BM659" si="4404">ROUND((BM654*(BL659+1)+0.5*BM655+BM657*(BL659+0.5))/BM666,2)</f>
        <v>45.77</v>
      </c>
      <c r="BN659" s="556">
        <f t="shared" ref="BN659" si="4405">ROUND((BN654*(BM659+1)+0.5*BN655+BN657*(BM659+0.5))/BN666,2)</f>
        <v>45.86</v>
      </c>
      <c r="BO659" s="556">
        <f t="shared" ref="BO659" si="4406">ROUND((BO654*(BN659+1)+0.5*BO655+BO657*(BN659+0.5))/BO666,2)</f>
        <v>45.95</v>
      </c>
      <c r="BP659" s="556">
        <f t="shared" ref="BP659" si="4407">ROUND((BP654*(BO659+1)+0.5*BP655+BP657*(BO659+0.5))/BP666,2)</f>
        <v>46.04</v>
      </c>
      <c r="BQ659" s="556">
        <f t="shared" ref="BQ659" si="4408">ROUND((BQ654*(BP659+1)+0.5*BQ655+BQ657*(BP659+0.5))/BQ666,2)</f>
        <v>46.13</v>
      </c>
      <c r="BR659" s="556">
        <f t="shared" ref="BR659" si="4409">ROUND((BR654*(BQ659+1)+0.5*BR655+BR657*(BQ659+0.5))/BR666,2)</f>
        <v>46.21</v>
      </c>
      <c r="BS659" s="556">
        <f t="shared" ref="BS659" si="4410">ROUND((BS654*(BR659+1)+0.5*BS655+BS657*(BR659+0.5))/BS666,2)</f>
        <v>46.29</v>
      </c>
      <c r="BT659" s="556">
        <f t="shared" ref="BT659" si="4411">ROUND((BT654*(BS659+1)+0.5*BT655+BT657*(BS659+0.5))/BT666,2)</f>
        <v>46.37</v>
      </c>
      <c r="BU659" s="556">
        <f t="shared" ref="BU659" si="4412">ROUND((BU654*(BT659+1)+0.5*BU655+BU657*(BT659+0.5))/BU666,2)</f>
        <v>46.45</v>
      </c>
      <c r="BV659" s="556">
        <f t="shared" ref="BV659" si="4413">ROUND((BV654*(BU659+1)+0.5*BV655+BV657*(BU659+0.5))/BV666,2)</f>
        <v>46.53</v>
      </c>
      <c r="BW659" s="556">
        <f t="shared" ref="BW659" si="4414">ROUND((BW654*(BV659+1)+0.5*BW655+BW657*(BV659+0.5))/BW666,2)</f>
        <v>46.61</v>
      </c>
      <c r="BX659" s="556">
        <f t="shared" ref="BX659" si="4415">ROUND((BX654*(BW659+1)+0.5*BX655+BX657*(BW659+0.5))/BX666,2)</f>
        <v>46.69</v>
      </c>
      <c r="BY659" s="556">
        <f t="shared" ref="BY659" si="4416">ROUND((BY654*(BX659+1)+0.5*BY655+BY657*(BX659+0.5))/BY666,2)</f>
        <v>46.76</v>
      </c>
      <c r="BZ659" s="556">
        <f t="shared" ref="BZ659" si="4417">ROUND((BZ654*(BY659+1)+0.5*BZ655+BZ657*(BY659+0.5))/BZ666,2)</f>
        <v>46.83</v>
      </c>
      <c r="CA659" s="556">
        <f t="shared" ref="CA659" si="4418">ROUND((CA654*(BZ659+1)+0.5*CA655+CA657*(BZ659+0.5))/CA666,2)</f>
        <v>46.9</v>
      </c>
      <c r="CB659" s="556">
        <f t="shared" ref="CB659" si="4419">ROUND((CB654*(CA659+1)+0.5*CB655+CB657*(CA659+0.5))/CB666,2)</f>
        <v>46.97</v>
      </c>
      <c r="CC659" s="556">
        <f t="shared" ref="CC659" si="4420">ROUND((CC654*(CB659+1)+0.5*CC655+CC657*(CB659+0.5))/CC666,2)</f>
        <v>47.04</v>
      </c>
      <c r="CD659" s="556">
        <f t="shared" ref="CD659" si="4421">ROUND((CD654*(CC659+1)+0.5*CD655+CD657*(CC659+0.5))/CD666,2)</f>
        <v>47.11</v>
      </c>
      <c r="CE659" s="556">
        <f t="shared" ref="CE659" si="4422">ROUND((CE654*(CD659+1)+0.5*CE655+CE657*(CD659+0.5))/CE666,2)</f>
        <v>47.18</v>
      </c>
      <c r="CF659" s="556">
        <f t="shared" ref="CF659" si="4423">ROUND((CF654*(CE659+1)+0.5*CF655+CF657*(CE659+0.5))/CF666,2)</f>
        <v>47.24</v>
      </c>
      <c r="CG659" s="556">
        <f t="shared" ref="CG659" si="4424">ROUND((CG654*(CF659+1)+0.5*CG655+CG657*(CF659+0.5))/CG666,2)</f>
        <v>47.3</v>
      </c>
      <c r="CH659" s="556">
        <f t="shared" ref="CH659" si="4425">ROUND((CH654*(CG659+1)+0.5*CH655+CH657*(CG659+0.5))/CH666,2)</f>
        <v>47.36</v>
      </c>
      <c r="CI659" s="556">
        <f t="shared" ref="CI659" si="4426">ROUND((CI654*(CH659+1)+0.5*CI655+CI657*(CH659+0.5))/CI666,2)</f>
        <v>47.42</v>
      </c>
      <c r="CJ659" s="556">
        <f t="shared" ref="CJ659" si="4427">ROUND((CJ654*(CI659+1)+0.5*CJ655+CJ657*(CI659+0.5))/CJ666,2)</f>
        <v>47.48</v>
      </c>
      <c r="CK659" s="556">
        <f t="shared" ref="CK659" si="4428">ROUND((CK654*(CJ659+1)+0.5*CK655+CK657*(CJ659+0.5))/CK666,2)</f>
        <v>47.54</v>
      </c>
      <c r="CL659" s="556">
        <f t="shared" ref="CL659" si="4429">ROUND((CL654*(CK659+1)+0.5*CL655+CL657*(CK659+0.5))/CL666,2)</f>
        <v>47.6</v>
      </c>
      <c r="CM659" s="556">
        <f t="shared" ref="CM659" si="4430">ROUND((CM654*(CL659+1)+0.5*CM655+CM657*(CL659+0.5))/CM666,2)</f>
        <v>47.66</v>
      </c>
      <c r="CN659" s="556">
        <f t="shared" ref="CN659" si="4431">ROUND((CN654*(CM659+1)+0.5*CN655+CN657*(CM659+0.5))/CN666,2)</f>
        <v>47.71</v>
      </c>
      <c r="CO659" s="556">
        <f t="shared" ref="CO659" si="4432">ROUND((CO654*(CN659+1)+0.5*CO655+CO657*(CN659+0.5))/CO666,2)</f>
        <v>47.76</v>
      </c>
    </row>
    <row r="660" spans="2:93">
      <c r="B660" s="556" t="s">
        <v>1994</v>
      </c>
      <c r="C660" s="634" t="s">
        <v>2004</v>
      </c>
      <c r="D660" s="634"/>
      <c r="E660" s="11" t="str">
        <f>'DCF Forecast Parameters'!P104</f>
        <v>R3.0</v>
      </c>
      <c r="H660" s="634" t="s">
        <v>206</v>
      </c>
      <c r="I660" s="634" t="str">
        <f>$H660</f>
        <v>R3.0</v>
      </c>
      <c r="J660" s="634" t="str">
        <f t="shared" ref="J660:AK661" si="4433">$H660</f>
        <v>R3.0</v>
      </c>
      <c r="K660" s="634" t="str">
        <f t="shared" si="4433"/>
        <v>R3.0</v>
      </c>
      <c r="L660" s="634" t="str">
        <f t="shared" si="4433"/>
        <v>R3.0</v>
      </c>
      <c r="M660" s="634" t="str">
        <f t="shared" si="4433"/>
        <v>R3.0</v>
      </c>
      <c r="N660" s="634" t="str">
        <f t="shared" si="4433"/>
        <v>R3.0</v>
      </c>
      <c r="O660" s="634" t="str">
        <f t="shared" si="4433"/>
        <v>R3.0</v>
      </c>
      <c r="P660" s="634" t="str">
        <f t="shared" si="4433"/>
        <v>R3.0</v>
      </c>
      <c r="Q660" s="634" t="str">
        <f t="shared" si="4433"/>
        <v>R3.0</v>
      </c>
      <c r="R660" s="634" t="str">
        <f t="shared" si="4433"/>
        <v>R3.0</v>
      </c>
      <c r="S660" s="634" t="str">
        <f t="shared" si="4433"/>
        <v>R3.0</v>
      </c>
      <c r="T660" s="634" t="str">
        <f t="shared" si="4433"/>
        <v>R3.0</v>
      </c>
      <c r="U660" s="634" t="str">
        <f t="shared" si="4433"/>
        <v>R3.0</v>
      </c>
      <c r="V660" s="634" t="str">
        <f t="shared" si="4433"/>
        <v>R3.0</v>
      </c>
      <c r="W660" s="634" t="str">
        <f t="shared" si="4433"/>
        <v>R3.0</v>
      </c>
      <c r="X660" s="634" t="str">
        <f t="shared" si="4433"/>
        <v>R3.0</v>
      </c>
      <c r="Y660" s="634" t="str">
        <f t="shared" si="4433"/>
        <v>R3.0</v>
      </c>
      <c r="Z660" s="634" t="str">
        <f t="shared" si="4433"/>
        <v>R3.0</v>
      </c>
      <c r="AA660" s="634" t="str">
        <f t="shared" si="4433"/>
        <v>R3.0</v>
      </c>
      <c r="AB660" s="634" t="str">
        <f t="shared" si="4433"/>
        <v>R3.0</v>
      </c>
      <c r="AC660" s="634" t="str">
        <f t="shared" si="4433"/>
        <v>R3.0</v>
      </c>
      <c r="AD660" s="634" t="str">
        <f t="shared" si="4433"/>
        <v>R3.0</v>
      </c>
      <c r="AE660" s="634" t="str">
        <f t="shared" si="4433"/>
        <v>R3.0</v>
      </c>
      <c r="AF660" s="634" t="str">
        <f t="shared" si="4433"/>
        <v>R3.0</v>
      </c>
      <c r="AG660" s="634" t="str">
        <f t="shared" si="4433"/>
        <v>R3.0</v>
      </c>
      <c r="AH660" s="634" t="str">
        <f t="shared" si="4433"/>
        <v>R3.0</v>
      </c>
      <c r="AI660" s="634" t="str">
        <f t="shared" si="4433"/>
        <v>R3.0</v>
      </c>
      <c r="AJ660" s="634" t="str">
        <f t="shared" si="4433"/>
        <v>R3.0</v>
      </c>
      <c r="AK660" s="634" t="str">
        <f t="shared" si="4433"/>
        <v>R3.0</v>
      </c>
      <c r="AL660" s="634" t="str">
        <f t="shared" ref="AL660:CO661" si="4434">$H660</f>
        <v>R3.0</v>
      </c>
      <c r="AM660" s="634" t="str">
        <f t="shared" si="4434"/>
        <v>R3.0</v>
      </c>
      <c r="AN660" s="634" t="str">
        <f t="shared" si="4434"/>
        <v>R3.0</v>
      </c>
      <c r="AO660" s="634" t="str">
        <f t="shared" si="4434"/>
        <v>R3.0</v>
      </c>
      <c r="AP660" s="634" t="str">
        <f t="shared" si="4434"/>
        <v>R3.0</v>
      </c>
      <c r="AQ660" s="634" t="str">
        <f t="shared" si="4434"/>
        <v>R3.0</v>
      </c>
      <c r="AR660" s="634" t="str">
        <f t="shared" si="4434"/>
        <v>R3.0</v>
      </c>
      <c r="AS660" s="634" t="str">
        <f t="shared" si="4434"/>
        <v>R3.0</v>
      </c>
      <c r="AT660" s="634" t="str">
        <f t="shared" si="4434"/>
        <v>R3.0</v>
      </c>
      <c r="AU660" s="634" t="str">
        <f t="shared" si="4434"/>
        <v>R3.0</v>
      </c>
      <c r="AV660" s="634" t="str">
        <f t="shared" si="4434"/>
        <v>R3.0</v>
      </c>
      <c r="AW660" s="634" t="str">
        <f t="shared" si="4434"/>
        <v>R3.0</v>
      </c>
      <c r="AX660" s="634" t="str">
        <f t="shared" si="4434"/>
        <v>R3.0</v>
      </c>
      <c r="AY660" s="634" t="str">
        <f t="shared" si="4434"/>
        <v>R3.0</v>
      </c>
      <c r="AZ660" s="634" t="str">
        <f t="shared" si="4434"/>
        <v>R3.0</v>
      </c>
      <c r="BA660" s="634" t="str">
        <f t="shared" si="4434"/>
        <v>R3.0</v>
      </c>
      <c r="BB660" s="634" t="str">
        <f t="shared" si="4434"/>
        <v>R3.0</v>
      </c>
      <c r="BC660" s="634" t="str">
        <f t="shared" si="4434"/>
        <v>R3.0</v>
      </c>
      <c r="BD660" s="634" t="str">
        <f t="shared" si="4434"/>
        <v>R3.0</v>
      </c>
      <c r="BE660" s="634" t="str">
        <f t="shared" si="4434"/>
        <v>R3.0</v>
      </c>
      <c r="BF660" s="634" t="str">
        <f t="shared" si="4434"/>
        <v>R3.0</v>
      </c>
      <c r="BG660" s="634" t="str">
        <f t="shared" si="4434"/>
        <v>R3.0</v>
      </c>
      <c r="BH660" s="634" t="str">
        <f t="shared" si="4434"/>
        <v>R3.0</v>
      </c>
      <c r="BI660" s="634" t="str">
        <f t="shared" si="4434"/>
        <v>R3.0</v>
      </c>
      <c r="BJ660" s="634" t="str">
        <f t="shared" si="4434"/>
        <v>R3.0</v>
      </c>
      <c r="BK660" s="634" t="str">
        <f t="shared" si="4434"/>
        <v>R3.0</v>
      </c>
      <c r="BL660" s="634" t="str">
        <f t="shared" si="4434"/>
        <v>R3.0</v>
      </c>
      <c r="BM660" s="634" t="str">
        <f t="shared" si="4434"/>
        <v>R3.0</v>
      </c>
      <c r="BN660" s="634" t="str">
        <f t="shared" si="4434"/>
        <v>R3.0</v>
      </c>
      <c r="BO660" s="634" t="str">
        <f t="shared" si="4434"/>
        <v>R3.0</v>
      </c>
      <c r="BP660" s="634" t="str">
        <f t="shared" si="4434"/>
        <v>R3.0</v>
      </c>
      <c r="BQ660" s="634" t="str">
        <f t="shared" si="4434"/>
        <v>R3.0</v>
      </c>
      <c r="BR660" s="634" t="str">
        <f t="shared" si="4434"/>
        <v>R3.0</v>
      </c>
      <c r="BS660" s="634" t="str">
        <f t="shared" si="4434"/>
        <v>R3.0</v>
      </c>
      <c r="BT660" s="634" t="str">
        <f t="shared" si="4434"/>
        <v>R3.0</v>
      </c>
      <c r="BU660" s="634" t="str">
        <f t="shared" si="4434"/>
        <v>R3.0</v>
      </c>
      <c r="BV660" s="634" t="str">
        <f t="shared" si="4434"/>
        <v>R3.0</v>
      </c>
      <c r="BW660" s="634" t="str">
        <f t="shared" si="4434"/>
        <v>R3.0</v>
      </c>
      <c r="BX660" s="634" t="str">
        <f t="shared" si="4434"/>
        <v>R3.0</v>
      </c>
      <c r="BY660" s="634" t="str">
        <f t="shared" si="4434"/>
        <v>R3.0</v>
      </c>
      <c r="BZ660" s="634" t="str">
        <f t="shared" si="4434"/>
        <v>R3.0</v>
      </c>
      <c r="CA660" s="634" t="str">
        <f t="shared" si="4434"/>
        <v>R3.0</v>
      </c>
      <c r="CB660" s="634" t="str">
        <f t="shared" si="4434"/>
        <v>R3.0</v>
      </c>
      <c r="CC660" s="634" t="str">
        <f t="shared" si="4434"/>
        <v>R3.0</v>
      </c>
      <c r="CD660" s="634" t="str">
        <f t="shared" si="4434"/>
        <v>R3.0</v>
      </c>
      <c r="CE660" s="634" t="str">
        <f t="shared" si="4434"/>
        <v>R3.0</v>
      </c>
      <c r="CF660" s="634" t="str">
        <f t="shared" si="4434"/>
        <v>R3.0</v>
      </c>
      <c r="CG660" s="634" t="str">
        <f t="shared" si="4434"/>
        <v>R3.0</v>
      </c>
      <c r="CH660" s="634" t="str">
        <f t="shared" si="4434"/>
        <v>R3.0</v>
      </c>
      <c r="CI660" s="634" t="str">
        <f t="shared" si="4434"/>
        <v>R3.0</v>
      </c>
      <c r="CJ660" s="634" t="str">
        <f t="shared" si="4434"/>
        <v>R3.0</v>
      </c>
      <c r="CK660" s="634" t="str">
        <f t="shared" si="4434"/>
        <v>R3.0</v>
      </c>
      <c r="CL660" s="634" t="str">
        <f t="shared" si="4434"/>
        <v>R3.0</v>
      </c>
      <c r="CM660" s="634" t="str">
        <f t="shared" si="4434"/>
        <v>R3.0</v>
      </c>
      <c r="CN660" s="634" t="str">
        <f t="shared" si="4434"/>
        <v>R3.0</v>
      </c>
      <c r="CO660" s="634" t="str">
        <f t="shared" si="4434"/>
        <v>R3.0</v>
      </c>
    </row>
    <row r="661" spans="2:93">
      <c r="B661" s="556" t="s">
        <v>1995</v>
      </c>
      <c r="C661" s="634" t="s">
        <v>2003</v>
      </c>
      <c r="D661" s="634"/>
      <c r="E661" s="634">
        <f>'DCF Forecast Parameters'!Q104</f>
        <v>80</v>
      </c>
      <c r="H661" s="556">
        <v>75</v>
      </c>
      <c r="I661" s="556">
        <f>$H661</f>
        <v>75</v>
      </c>
      <c r="J661" s="556">
        <f t="shared" si="4433"/>
        <v>75</v>
      </c>
      <c r="K661" s="556">
        <f t="shared" si="4433"/>
        <v>75</v>
      </c>
      <c r="L661" s="556">
        <f t="shared" si="4433"/>
        <v>75</v>
      </c>
      <c r="M661" s="556">
        <f t="shared" si="4433"/>
        <v>75</v>
      </c>
      <c r="N661" s="556">
        <f t="shared" si="4433"/>
        <v>75</v>
      </c>
      <c r="O661" s="556">
        <f t="shared" si="4433"/>
        <v>75</v>
      </c>
      <c r="P661" s="556">
        <f t="shared" si="4433"/>
        <v>75</v>
      </c>
      <c r="Q661" s="556">
        <f t="shared" si="4433"/>
        <v>75</v>
      </c>
      <c r="R661" s="556">
        <f t="shared" si="4433"/>
        <v>75</v>
      </c>
      <c r="S661" s="556">
        <f t="shared" si="4433"/>
        <v>75</v>
      </c>
      <c r="T661" s="556">
        <f t="shared" si="4433"/>
        <v>75</v>
      </c>
      <c r="U661" s="556">
        <f t="shared" si="4433"/>
        <v>75</v>
      </c>
      <c r="V661" s="556">
        <f t="shared" si="4433"/>
        <v>75</v>
      </c>
      <c r="W661" s="556">
        <f t="shared" si="4433"/>
        <v>75</v>
      </c>
      <c r="X661" s="556">
        <f t="shared" si="4433"/>
        <v>75</v>
      </c>
      <c r="Y661" s="556">
        <f t="shared" si="4433"/>
        <v>75</v>
      </c>
      <c r="Z661" s="556">
        <f t="shared" si="4433"/>
        <v>75</v>
      </c>
      <c r="AA661" s="556">
        <f t="shared" si="4433"/>
        <v>75</v>
      </c>
      <c r="AB661" s="556">
        <f t="shared" si="4433"/>
        <v>75</v>
      </c>
      <c r="AC661" s="556">
        <f t="shared" si="4433"/>
        <v>75</v>
      </c>
      <c r="AD661" s="556">
        <f t="shared" si="4433"/>
        <v>75</v>
      </c>
      <c r="AE661" s="556">
        <f t="shared" si="4433"/>
        <v>75</v>
      </c>
      <c r="AF661" s="556">
        <f t="shared" si="4433"/>
        <v>75</v>
      </c>
      <c r="AG661" s="556">
        <f t="shared" si="4433"/>
        <v>75</v>
      </c>
      <c r="AH661" s="556">
        <f t="shared" si="4433"/>
        <v>75</v>
      </c>
      <c r="AI661" s="556">
        <f t="shared" si="4433"/>
        <v>75</v>
      </c>
      <c r="AJ661" s="556">
        <f t="shared" si="4433"/>
        <v>75</v>
      </c>
      <c r="AK661" s="556">
        <f t="shared" si="4433"/>
        <v>75</v>
      </c>
      <c r="AL661" s="556">
        <f t="shared" si="4434"/>
        <v>75</v>
      </c>
      <c r="AM661" s="556">
        <f t="shared" si="4434"/>
        <v>75</v>
      </c>
      <c r="AN661" s="556">
        <f t="shared" si="4434"/>
        <v>75</v>
      </c>
      <c r="AO661" s="556">
        <f t="shared" si="4434"/>
        <v>75</v>
      </c>
      <c r="AP661" s="556">
        <f t="shared" si="4434"/>
        <v>75</v>
      </c>
      <c r="AQ661" s="556">
        <f t="shared" si="4434"/>
        <v>75</v>
      </c>
      <c r="AR661" s="556">
        <f t="shared" si="4434"/>
        <v>75</v>
      </c>
      <c r="AS661" s="556">
        <f t="shared" si="4434"/>
        <v>75</v>
      </c>
      <c r="AT661" s="556">
        <f t="shared" si="4434"/>
        <v>75</v>
      </c>
      <c r="AU661" s="556">
        <f t="shared" si="4434"/>
        <v>75</v>
      </c>
      <c r="AV661" s="556">
        <f t="shared" si="4434"/>
        <v>75</v>
      </c>
      <c r="AW661" s="556">
        <f t="shared" si="4434"/>
        <v>75</v>
      </c>
      <c r="AX661" s="556">
        <f t="shared" si="4434"/>
        <v>75</v>
      </c>
      <c r="AY661" s="556">
        <f t="shared" si="4434"/>
        <v>75</v>
      </c>
      <c r="AZ661" s="556">
        <f t="shared" si="4434"/>
        <v>75</v>
      </c>
      <c r="BA661" s="556">
        <f t="shared" si="4434"/>
        <v>75</v>
      </c>
      <c r="BB661" s="556">
        <f t="shared" si="4434"/>
        <v>75</v>
      </c>
      <c r="BC661" s="556">
        <f t="shared" si="4434"/>
        <v>75</v>
      </c>
      <c r="BD661" s="556">
        <f t="shared" si="4434"/>
        <v>75</v>
      </c>
      <c r="BE661" s="556">
        <f t="shared" si="4434"/>
        <v>75</v>
      </c>
      <c r="BF661" s="556">
        <f t="shared" si="4434"/>
        <v>75</v>
      </c>
      <c r="BG661" s="556">
        <f t="shared" si="4434"/>
        <v>75</v>
      </c>
      <c r="BH661" s="556">
        <f t="shared" si="4434"/>
        <v>75</v>
      </c>
      <c r="BI661" s="556">
        <f t="shared" si="4434"/>
        <v>75</v>
      </c>
      <c r="BJ661" s="556">
        <f t="shared" si="4434"/>
        <v>75</v>
      </c>
      <c r="BK661" s="556">
        <f t="shared" si="4434"/>
        <v>75</v>
      </c>
      <c r="BL661" s="556">
        <f t="shared" si="4434"/>
        <v>75</v>
      </c>
      <c r="BM661" s="556">
        <f t="shared" si="4434"/>
        <v>75</v>
      </c>
      <c r="BN661" s="556">
        <f t="shared" si="4434"/>
        <v>75</v>
      </c>
      <c r="BO661" s="556">
        <f t="shared" si="4434"/>
        <v>75</v>
      </c>
      <c r="BP661" s="556">
        <f t="shared" si="4434"/>
        <v>75</v>
      </c>
      <c r="BQ661" s="556">
        <f t="shared" si="4434"/>
        <v>75</v>
      </c>
      <c r="BR661" s="556">
        <f t="shared" si="4434"/>
        <v>75</v>
      </c>
      <c r="BS661" s="556">
        <f t="shared" si="4434"/>
        <v>75</v>
      </c>
      <c r="BT661" s="556">
        <f t="shared" si="4434"/>
        <v>75</v>
      </c>
      <c r="BU661" s="556">
        <f t="shared" si="4434"/>
        <v>75</v>
      </c>
      <c r="BV661" s="556">
        <f t="shared" si="4434"/>
        <v>75</v>
      </c>
      <c r="BW661" s="556">
        <f t="shared" si="4434"/>
        <v>75</v>
      </c>
      <c r="BX661" s="556">
        <f t="shared" si="4434"/>
        <v>75</v>
      </c>
      <c r="BY661" s="556">
        <f t="shared" si="4434"/>
        <v>75</v>
      </c>
      <c r="BZ661" s="556">
        <f t="shared" si="4434"/>
        <v>75</v>
      </c>
      <c r="CA661" s="556">
        <f t="shared" si="4434"/>
        <v>75</v>
      </c>
      <c r="CB661" s="556">
        <f t="shared" si="4434"/>
        <v>75</v>
      </c>
      <c r="CC661" s="556">
        <f t="shared" si="4434"/>
        <v>75</v>
      </c>
      <c r="CD661" s="556">
        <f t="shared" si="4434"/>
        <v>75</v>
      </c>
      <c r="CE661" s="556">
        <f t="shared" si="4434"/>
        <v>75</v>
      </c>
      <c r="CF661" s="556">
        <f t="shared" si="4434"/>
        <v>75</v>
      </c>
      <c r="CG661" s="556">
        <f t="shared" si="4434"/>
        <v>75</v>
      </c>
      <c r="CH661" s="556">
        <f t="shared" si="4434"/>
        <v>75</v>
      </c>
      <c r="CI661" s="556">
        <f t="shared" si="4434"/>
        <v>75</v>
      </c>
      <c r="CJ661" s="556">
        <f t="shared" si="4434"/>
        <v>75</v>
      </c>
      <c r="CK661" s="556">
        <f t="shared" si="4434"/>
        <v>75</v>
      </c>
      <c r="CL661" s="556">
        <f t="shared" si="4434"/>
        <v>75</v>
      </c>
      <c r="CM661" s="556">
        <f t="shared" si="4434"/>
        <v>75</v>
      </c>
      <c r="CN661" s="556">
        <f t="shared" si="4434"/>
        <v>75</v>
      </c>
      <c r="CO661" s="556">
        <f t="shared" si="4434"/>
        <v>75</v>
      </c>
    </row>
    <row r="662" spans="2:93">
      <c r="B662" s="556" t="s">
        <v>1998</v>
      </c>
      <c r="C662" s="634" t="s">
        <v>2003</v>
      </c>
      <c r="D662" s="634"/>
      <c r="H662" s="556">
        <f>ROUND(H659*100/H661,0)</f>
        <v>51</v>
      </c>
      <c r="I662" s="556">
        <f t="shared" ref="I662:BT662" si="4435">ROUND(I659*100/I661,0)</f>
        <v>51</v>
      </c>
      <c r="J662" s="556">
        <f t="shared" si="4435"/>
        <v>51</v>
      </c>
      <c r="K662" s="556">
        <f t="shared" si="4435"/>
        <v>52</v>
      </c>
      <c r="L662" s="556">
        <f t="shared" si="4435"/>
        <v>52</v>
      </c>
      <c r="M662" s="556">
        <f t="shared" si="4435"/>
        <v>52</v>
      </c>
      <c r="N662" s="556">
        <f t="shared" si="4435"/>
        <v>53</v>
      </c>
      <c r="O662" s="556">
        <f t="shared" si="4435"/>
        <v>53</v>
      </c>
      <c r="P662" s="556">
        <f t="shared" si="4435"/>
        <v>53</v>
      </c>
      <c r="Q662" s="556">
        <f t="shared" si="4435"/>
        <v>53</v>
      </c>
      <c r="R662" s="556">
        <f t="shared" si="4435"/>
        <v>53</v>
      </c>
      <c r="S662" s="556">
        <f t="shared" si="4435"/>
        <v>53</v>
      </c>
      <c r="T662" s="556">
        <f t="shared" si="4435"/>
        <v>53</v>
      </c>
      <c r="U662" s="556">
        <f t="shared" si="4435"/>
        <v>53</v>
      </c>
      <c r="V662" s="556">
        <f t="shared" si="4435"/>
        <v>53</v>
      </c>
      <c r="W662" s="556">
        <f t="shared" si="4435"/>
        <v>53</v>
      </c>
      <c r="X662" s="556">
        <f t="shared" si="4435"/>
        <v>53</v>
      </c>
      <c r="Y662" s="556">
        <f t="shared" si="4435"/>
        <v>53</v>
      </c>
      <c r="Z662" s="556">
        <f t="shared" si="4435"/>
        <v>54</v>
      </c>
      <c r="AA662" s="556">
        <f t="shared" si="4435"/>
        <v>54</v>
      </c>
      <c r="AB662" s="556">
        <f t="shared" si="4435"/>
        <v>54</v>
      </c>
      <c r="AC662" s="556">
        <f t="shared" si="4435"/>
        <v>55</v>
      </c>
      <c r="AD662" s="556">
        <f t="shared" si="4435"/>
        <v>55</v>
      </c>
      <c r="AE662" s="556">
        <f t="shared" si="4435"/>
        <v>55</v>
      </c>
      <c r="AF662" s="556">
        <f t="shared" si="4435"/>
        <v>55</v>
      </c>
      <c r="AG662" s="556">
        <f t="shared" si="4435"/>
        <v>56</v>
      </c>
      <c r="AH662" s="556">
        <f t="shared" si="4435"/>
        <v>56</v>
      </c>
      <c r="AI662" s="556">
        <f t="shared" si="4435"/>
        <v>56</v>
      </c>
      <c r="AJ662" s="556">
        <f t="shared" si="4435"/>
        <v>56</v>
      </c>
      <c r="AK662" s="556">
        <f t="shared" si="4435"/>
        <v>56</v>
      </c>
      <c r="AL662" s="556">
        <f t="shared" si="4435"/>
        <v>57</v>
      </c>
      <c r="AM662" s="556">
        <f t="shared" si="4435"/>
        <v>57</v>
      </c>
      <c r="AN662" s="556">
        <f t="shared" si="4435"/>
        <v>57</v>
      </c>
      <c r="AO662" s="556">
        <f t="shared" si="4435"/>
        <v>57</v>
      </c>
      <c r="AP662" s="556">
        <f t="shared" si="4435"/>
        <v>57</v>
      </c>
      <c r="AQ662" s="556">
        <f t="shared" si="4435"/>
        <v>58</v>
      </c>
      <c r="AR662" s="556">
        <f t="shared" si="4435"/>
        <v>58</v>
      </c>
      <c r="AS662" s="556">
        <f t="shared" si="4435"/>
        <v>58</v>
      </c>
      <c r="AT662" s="556">
        <f t="shared" si="4435"/>
        <v>58</v>
      </c>
      <c r="AU662" s="556">
        <f t="shared" si="4435"/>
        <v>58</v>
      </c>
      <c r="AV662" s="556">
        <f t="shared" si="4435"/>
        <v>59</v>
      </c>
      <c r="AW662" s="556">
        <f t="shared" si="4435"/>
        <v>59</v>
      </c>
      <c r="AX662" s="556">
        <f t="shared" si="4435"/>
        <v>59</v>
      </c>
      <c r="AY662" s="556">
        <f t="shared" si="4435"/>
        <v>59</v>
      </c>
      <c r="AZ662" s="556">
        <f t="shared" si="4435"/>
        <v>59</v>
      </c>
      <c r="BA662" s="556">
        <f t="shared" si="4435"/>
        <v>59</v>
      </c>
      <c r="BB662" s="556">
        <f t="shared" si="4435"/>
        <v>60</v>
      </c>
      <c r="BC662" s="556">
        <f t="shared" si="4435"/>
        <v>60</v>
      </c>
      <c r="BD662" s="556">
        <f t="shared" si="4435"/>
        <v>60</v>
      </c>
      <c r="BE662" s="556">
        <f t="shared" si="4435"/>
        <v>60</v>
      </c>
      <c r="BF662" s="556">
        <f t="shared" si="4435"/>
        <v>60</v>
      </c>
      <c r="BG662" s="556">
        <f t="shared" si="4435"/>
        <v>60</v>
      </c>
      <c r="BH662" s="556">
        <f t="shared" si="4435"/>
        <v>60</v>
      </c>
      <c r="BI662" s="556">
        <f t="shared" si="4435"/>
        <v>61</v>
      </c>
      <c r="BJ662" s="556">
        <f t="shared" si="4435"/>
        <v>61</v>
      </c>
      <c r="BK662" s="556">
        <f t="shared" si="4435"/>
        <v>61</v>
      </c>
      <c r="BL662" s="556">
        <f t="shared" si="4435"/>
        <v>61</v>
      </c>
      <c r="BM662" s="556">
        <f t="shared" si="4435"/>
        <v>61</v>
      </c>
      <c r="BN662" s="556">
        <f t="shared" si="4435"/>
        <v>61</v>
      </c>
      <c r="BO662" s="556">
        <f t="shared" si="4435"/>
        <v>61</v>
      </c>
      <c r="BP662" s="556">
        <f t="shared" si="4435"/>
        <v>61</v>
      </c>
      <c r="BQ662" s="556">
        <f t="shared" si="4435"/>
        <v>62</v>
      </c>
      <c r="BR662" s="556">
        <f t="shared" si="4435"/>
        <v>62</v>
      </c>
      <c r="BS662" s="556">
        <f t="shared" si="4435"/>
        <v>62</v>
      </c>
      <c r="BT662" s="556">
        <f t="shared" si="4435"/>
        <v>62</v>
      </c>
      <c r="BU662" s="556">
        <f t="shared" ref="BU662:CO662" si="4436">ROUND(BU659*100/BU661,0)</f>
        <v>62</v>
      </c>
      <c r="BV662" s="556">
        <f t="shared" si="4436"/>
        <v>62</v>
      </c>
      <c r="BW662" s="556">
        <f t="shared" si="4436"/>
        <v>62</v>
      </c>
      <c r="BX662" s="556">
        <f t="shared" si="4436"/>
        <v>62</v>
      </c>
      <c r="BY662" s="556">
        <f t="shared" si="4436"/>
        <v>62</v>
      </c>
      <c r="BZ662" s="556">
        <f t="shared" si="4436"/>
        <v>62</v>
      </c>
      <c r="CA662" s="556">
        <f t="shared" si="4436"/>
        <v>63</v>
      </c>
      <c r="CB662" s="556">
        <f t="shared" si="4436"/>
        <v>63</v>
      </c>
      <c r="CC662" s="556">
        <f t="shared" si="4436"/>
        <v>63</v>
      </c>
      <c r="CD662" s="556">
        <f t="shared" si="4436"/>
        <v>63</v>
      </c>
      <c r="CE662" s="556">
        <f t="shared" si="4436"/>
        <v>63</v>
      </c>
      <c r="CF662" s="556">
        <f t="shared" si="4436"/>
        <v>63</v>
      </c>
      <c r="CG662" s="556">
        <f t="shared" si="4436"/>
        <v>63</v>
      </c>
      <c r="CH662" s="556">
        <f t="shared" si="4436"/>
        <v>63</v>
      </c>
      <c r="CI662" s="556">
        <f t="shared" si="4436"/>
        <v>63</v>
      </c>
      <c r="CJ662" s="556">
        <f t="shared" si="4436"/>
        <v>63</v>
      </c>
      <c r="CK662" s="556">
        <f t="shared" si="4436"/>
        <v>63</v>
      </c>
      <c r="CL662" s="556">
        <f t="shared" si="4436"/>
        <v>63</v>
      </c>
      <c r="CM662" s="556">
        <f t="shared" si="4436"/>
        <v>64</v>
      </c>
      <c r="CN662" s="556">
        <f t="shared" si="4436"/>
        <v>64</v>
      </c>
      <c r="CO662" s="556">
        <f t="shared" si="4436"/>
        <v>64</v>
      </c>
    </row>
    <row r="663" spans="2:93">
      <c r="B663" s="556" t="s">
        <v>1996</v>
      </c>
      <c r="C663" s="634" t="s">
        <v>2005</v>
      </c>
      <c r="D663" s="634"/>
      <c r="H663" s="634" t="str">
        <f>CONCATENATE(H660,IF(H662&lt;10,CONCATENATE("00",H662),IF(H662&lt;100,CONCATENATE("0",H662),H662)))</f>
        <v>R3.0051</v>
      </c>
      <c r="I663" s="634" t="str">
        <f t="shared" ref="I663:BT663" si="4437">CONCATENATE(I660,IF(I662&lt;10,CONCATENATE("00",I662),IF(I662&lt;100,CONCATENATE("0",I662),I662)))</f>
        <v>R3.0051</v>
      </c>
      <c r="J663" s="634" t="str">
        <f t="shared" si="4437"/>
        <v>R3.0051</v>
      </c>
      <c r="K663" s="634" t="str">
        <f t="shared" si="4437"/>
        <v>R3.0052</v>
      </c>
      <c r="L663" s="634" t="str">
        <f t="shared" si="4437"/>
        <v>R3.0052</v>
      </c>
      <c r="M663" s="634" t="str">
        <f t="shared" si="4437"/>
        <v>R3.0052</v>
      </c>
      <c r="N663" s="634" t="str">
        <f t="shared" si="4437"/>
        <v>R3.0053</v>
      </c>
      <c r="O663" s="634" t="str">
        <f t="shared" si="4437"/>
        <v>R3.0053</v>
      </c>
      <c r="P663" s="634" t="str">
        <f t="shared" si="4437"/>
        <v>R3.0053</v>
      </c>
      <c r="Q663" s="634" t="str">
        <f t="shared" si="4437"/>
        <v>R3.0053</v>
      </c>
      <c r="R663" s="634" t="str">
        <f t="shared" si="4437"/>
        <v>R3.0053</v>
      </c>
      <c r="S663" s="634" t="str">
        <f t="shared" si="4437"/>
        <v>R3.0053</v>
      </c>
      <c r="T663" s="634" t="str">
        <f t="shared" si="4437"/>
        <v>R3.0053</v>
      </c>
      <c r="U663" s="634" t="str">
        <f t="shared" si="4437"/>
        <v>R3.0053</v>
      </c>
      <c r="V663" s="634" t="str">
        <f t="shared" si="4437"/>
        <v>R3.0053</v>
      </c>
      <c r="W663" s="634" t="str">
        <f t="shared" si="4437"/>
        <v>R3.0053</v>
      </c>
      <c r="X663" s="634" t="str">
        <f t="shared" si="4437"/>
        <v>R3.0053</v>
      </c>
      <c r="Y663" s="634" t="str">
        <f t="shared" si="4437"/>
        <v>R3.0053</v>
      </c>
      <c r="Z663" s="634" t="str">
        <f t="shared" si="4437"/>
        <v>R3.0054</v>
      </c>
      <c r="AA663" s="634" t="str">
        <f t="shared" si="4437"/>
        <v>R3.0054</v>
      </c>
      <c r="AB663" s="634" t="str">
        <f t="shared" si="4437"/>
        <v>R3.0054</v>
      </c>
      <c r="AC663" s="634" t="str">
        <f t="shared" si="4437"/>
        <v>R3.0055</v>
      </c>
      <c r="AD663" s="634" t="str">
        <f t="shared" si="4437"/>
        <v>R3.0055</v>
      </c>
      <c r="AE663" s="634" t="str">
        <f t="shared" si="4437"/>
        <v>R3.0055</v>
      </c>
      <c r="AF663" s="634" t="str">
        <f t="shared" si="4437"/>
        <v>R3.0055</v>
      </c>
      <c r="AG663" s="634" t="str">
        <f t="shared" si="4437"/>
        <v>R3.0056</v>
      </c>
      <c r="AH663" s="634" t="str">
        <f t="shared" si="4437"/>
        <v>R3.0056</v>
      </c>
      <c r="AI663" s="634" t="str">
        <f t="shared" si="4437"/>
        <v>R3.0056</v>
      </c>
      <c r="AJ663" s="634" t="str">
        <f t="shared" si="4437"/>
        <v>R3.0056</v>
      </c>
      <c r="AK663" s="634" t="str">
        <f t="shared" si="4437"/>
        <v>R3.0056</v>
      </c>
      <c r="AL663" s="634" t="str">
        <f t="shared" si="4437"/>
        <v>R3.0057</v>
      </c>
      <c r="AM663" s="634" t="str">
        <f t="shared" si="4437"/>
        <v>R3.0057</v>
      </c>
      <c r="AN663" s="634" t="str">
        <f t="shared" si="4437"/>
        <v>R3.0057</v>
      </c>
      <c r="AO663" s="634" t="str">
        <f t="shared" si="4437"/>
        <v>R3.0057</v>
      </c>
      <c r="AP663" s="634" t="str">
        <f t="shared" si="4437"/>
        <v>R3.0057</v>
      </c>
      <c r="AQ663" s="634" t="str">
        <f t="shared" si="4437"/>
        <v>R3.0058</v>
      </c>
      <c r="AR663" s="634" t="str">
        <f t="shared" si="4437"/>
        <v>R3.0058</v>
      </c>
      <c r="AS663" s="634" t="str">
        <f t="shared" si="4437"/>
        <v>R3.0058</v>
      </c>
      <c r="AT663" s="634" t="str">
        <f t="shared" si="4437"/>
        <v>R3.0058</v>
      </c>
      <c r="AU663" s="634" t="str">
        <f t="shared" si="4437"/>
        <v>R3.0058</v>
      </c>
      <c r="AV663" s="634" t="str">
        <f t="shared" si="4437"/>
        <v>R3.0059</v>
      </c>
      <c r="AW663" s="634" t="str">
        <f t="shared" si="4437"/>
        <v>R3.0059</v>
      </c>
      <c r="AX663" s="634" t="str">
        <f t="shared" si="4437"/>
        <v>R3.0059</v>
      </c>
      <c r="AY663" s="634" t="str">
        <f t="shared" si="4437"/>
        <v>R3.0059</v>
      </c>
      <c r="AZ663" s="634" t="str">
        <f t="shared" si="4437"/>
        <v>R3.0059</v>
      </c>
      <c r="BA663" s="634" t="str">
        <f t="shared" si="4437"/>
        <v>R3.0059</v>
      </c>
      <c r="BB663" s="634" t="str">
        <f t="shared" si="4437"/>
        <v>R3.0060</v>
      </c>
      <c r="BC663" s="634" t="str">
        <f t="shared" si="4437"/>
        <v>R3.0060</v>
      </c>
      <c r="BD663" s="634" t="str">
        <f t="shared" si="4437"/>
        <v>R3.0060</v>
      </c>
      <c r="BE663" s="634" t="str">
        <f t="shared" si="4437"/>
        <v>R3.0060</v>
      </c>
      <c r="BF663" s="634" t="str">
        <f t="shared" si="4437"/>
        <v>R3.0060</v>
      </c>
      <c r="BG663" s="634" t="str">
        <f t="shared" si="4437"/>
        <v>R3.0060</v>
      </c>
      <c r="BH663" s="634" t="str">
        <f t="shared" si="4437"/>
        <v>R3.0060</v>
      </c>
      <c r="BI663" s="634" t="str">
        <f t="shared" si="4437"/>
        <v>R3.0061</v>
      </c>
      <c r="BJ663" s="634" t="str">
        <f t="shared" si="4437"/>
        <v>R3.0061</v>
      </c>
      <c r="BK663" s="634" t="str">
        <f t="shared" si="4437"/>
        <v>R3.0061</v>
      </c>
      <c r="BL663" s="634" t="str">
        <f t="shared" si="4437"/>
        <v>R3.0061</v>
      </c>
      <c r="BM663" s="634" t="str">
        <f t="shared" si="4437"/>
        <v>R3.0061</v>
      </c>
      <c r="BN663" s="634" t="str">
        <f t="shared" si="4437"/>
        <v>R3.0061</v>
      </c>
      <c r="BO663" s="634" t="str">
        <f t="shared" si="4437"/>
        <v>R3.0061</v>
      </c>
      <c r="BP663" s="634" t="str">
        <f t="shared" si="4437"/>
        <v>R3.0061</v>
      </c>
      <c r="BQ663" s="634" t="str">
        <f t="shared" si="4437"/>
        <v>R3.0062</v>
      </c>
      <c r="BR663" s="634" t="str">
        <f t="shared" si="4437"/>
        <v>R3.0062</v>
      </c>
      <c r="BS663" s="634" t="str">
        <f t="shared" si="4437"/>
        <v>R3.0062</v>
      </c>
      <c r="BT663" s="634" t="str">
        <f t="shared" si="4437"/>
        <v>R3.0062</v>
      </c>
      <c r="BU663" s="634" t="str">
        <f t="shared" ref="BU663:CO663" si="4438">CONCATENATE(BU660,IF(BU662&lt;10,CONCATENATE("00",BU662),IF(BU662&lt;100,CONCATENATE("0",BU662),BU662)))</f>
        <v>R3.0062</v>
      </c>
      <c r="BV663" s="634" t="str">
        <f t="shared" si="4438"/>
        <v>R3.0062</v>
      </c>
      <c r="BW663" s="634" t="str">
        <f t="shared" si="4438"/>
        <v>R3.0062</v>
      </c>
      <c r="BX663" s="634" t="str">
        <f t="shared" si="4438"/>
        <v>R3.0062</v>
      </c>
      <c r="BY663" s="634" t="str">
        <f t="shared" si="4438"/>
        <v>R3.0062</v>
      </c>
      <c r="BZ663" s="634" t="str">
        <f t="shared" si="4438"/>
        <v>R3.0062</v>
      </c>
      <c r="CA663" s="634" t="str">
        <f t="shared" si="4438"/>
        <v>R3.0063</v>
      </c>
      <c r="CB663" s="634" t="str">
        <f t="shared" si="4438"/>
        <v>R3.0063</v>
      </c>
      <c r="CC663" s="634" t="str">
        <f t="shared" si="4438"/>
        <v>R3.0063</v>
      </c>
      <c r="CD663" s="634" t="str">
        <f t="shared" si="4438"/>
        <v>R3.0063</v>
      </c>
      <c r="CE663" s="634" t="str">
        <f t="shared" si="4438"/>
        <v>R3.0063</v>
      </c>
      <c r="CF663" s="634" t="str">
        <f t="shared" si="4438"/>
        <v>R3.0063</v>
      </c>
      <c r="CG663" s="634" t="str">
        <f t="shared" si="4438"/>
        <v>R3.0063</v>
      </c>
      <c r="CH663" s="634" t="str">
        <f t="shared" si="4438"/>
        <v>R3.0063</v>
      </c>
      <c r="CI663" s="634" t="str">
        <f t="shared" si="4438"/>
        <v>R3.0063</v>
      </c>
      <c r="CJ663" s="634" t="str">
        <f t="shared" si="4438"/>
        <v>R3.0063</v>
      </c>
      <c r="CK663" s="634" t="str">
        <f t="shared" si="4438"/>
        <v>R3.0063</v>
      </c>
      <c r="CL663" s="634" t="str">
        <f t="shared" si="4438"/>
        <v>R3.0063</v>
      </c>
      <c r="CM663" s="634" t="str">
        <f t="shared" si="4438"/>
        <v>R3.0064</v>
      </c>
      <c r="CN663" s="634" t="str">
        <f t="shared" si="4438"/>
        <v>R3.0064</v>
      </c>
      <c r="CO663" s="634" t="str">
        <f t="shared" si="4438"/>
        <v>R3.0064</v>
      </c>
    </row>
    <row r="664" spans="2:93">
      <c r="B664" s="556" t="s">
        <v>1997</v>
      </c>
      <c r="C664" s="634" t="s">
        <v>2005</v>
      </c>
      <c r="D664" s="634"/>
      <c r="H664" s="556">
        <f t="shared" ref="H664" si="4439">VLOOKUP(H663,IowaCurves,6)/100</f>
        <v>0.52964702606201175</v>
      </c>
      <c r="I664" s="556">
        <f t="shared" ref="I664" si="4440">VLOOKUP(I663,IowaCurves,6)/100</f>
        <v>0.52964702606201175</v>
      </c>
      <c r="J664" s="556">
        <f t="shared" ref="J664" si="4441">VLOOKUP(J663,IowaCurves,6)/100</f>
        <v>0.52964702606201175</v>
      </c>
      <c r="K664" s="556">
        <f t="shared" ref="K664" si="4442">VLOOKUP(K663,IowaCurves,6)/100</f>
        <v>0.52142345428466796</v>
      </c>
      <c r="L664" s="556">
        <f t="shared" ref="L664" si="4443">VLOOKUP(L663,IowaCurves,6)/100</f>
        <v>0.52142345428466796</v>
      </c>
      <c r="M664" s="556">
        <f t="shared" ref="M664" si="4444">VLOOKUP(M663,IowaCurves,6)/100</f>
        <v>0.52142345428466796</v>
      </c>
      <c r="N664" s="556">
        <f t="shared" ref="N664" si="4445">VLOOKUP(N663,IowaCurves,6)/100</f>
        <v>0.5132501602172852</v>
      </c>
      <c r="O664" s="556">
        <f t="shared" ref="O664" si="4446">VLOOKUP(O663,IowaCurves,6)/100</f>
        <v>0.5132501602172852</v>
      </c>
      <c r="P664" s="556">
        <f t="shared" ref="P664" si="4447">VLOOKUP(P663,IowaCurves,6)/100</f>
        <v>0.5132501602172852</v>
      </c>
      <c r="Q664" s="556">
        <f t="shared" ref="Q664" si="4448">VLOOKUP(Q663,IowaCurves,6)/100</f>
        <v>0.5132501602172852</v>
      </c>
      <c r="R664" s="556">
        <f t="shared" ref="R664" si="4449">VLOOKUP(R663,IowaCurves,6)/100</f>
        <v>0.5132501602172852</v>
      </c>
      <c r="S664" s="556">
        <f t="shared" ref="S664" si="4450">VLOOKUP(S663,IowaCurves,6)/100</f>
        <v>0.5132501602172852</v>
      </c>
      <c r="T664" s="556">
        <f t="shared" ref="T664" si="4451">VLOOKUP(T663,IowaCurves,6)/100</f>
        <v>0.5132501602172852</v>
      </c>
      <c r="U664" s="556">
        <f t="shared" ref="U664" si="4452">VLOOKUP(U663,IowaCurves,6)/100</f>
        <v>0.5132501602172852</v>
      </c>
      <c r="V664" s="556">
        <f t="shared" ref="V664" si="4453">VLOOKUP(V663,IowaCurves,6)/100</f>
        <v>0.5132501602172852</v>
      </c>
      <c r="W664" s="556">
        <f t="shared" ref="W664" si="4454">VLOOKUP(W663,IowaCurves,6)/100</f>
        <v>0.5132501602172852</v>
      </c>
      <c r="X664" s="556">
        <f t="shared" ref="X664" si="4455">VLOOKUP(X663,IowaCurves,6)/100</f>
        <v>0.5132501602172852</v>
      </c>
      <c r="Y664" s="556">
        <f t="shared" ref="Y664" si="4456">VLOOKUP(Y663,IowaCurves,6)/100</f>
        <v>0.5132501602172852</v>
      </c>
      <c r="Z664" s="556">
        <f t="shared" ref="Z664" si="4457">VLOOKUP(Z663,IowaCurves,6)/100</f>
        <v>0.50512779235839844</v>
      </c>
      <c r="AA664" s="556">
        <f t="shared" ref="AA664" si="4458">VLOOKUP(AA663,IowaCurves,6)/100</f>
        <v>0.50512779235839844</v>
      </c>
      <c r="AB664" s="556">
        <f t="shared" ref="AB664" si="4459">VLOOKUP(AB663,IowaCurves,6)/100</f>
        <v>0.50512779235839844</v>
      </c>
      <c r="AC664" s="556">
        <f t="shared" ref="AC664" si="4460">VLOOKUP(AC663,IowaCurves,6)/100</f>
        <v>0.49705684661865235</v>
      </c>
      <c r="AD664" s="556">
        <f t="shared" ref="AD664" si="4461">VLOOKUP(AD663,IowaCurves,6)/100</f>
        <v>0.49705684661865235</v>
      </c>
      <c r="AE664" s="556">
        <f t="shared" ref="AE664" si="4462">VLOOKUP(AE663,IowaCurves,6)/100</f>
        <v>0.49705684661865235</v>
      </c>
      <c r="AF664" s="556">
        <f t="shared" ref="AF664" si="4463">VLOOKUP(AF663,IowaCurves,6)/100</f>
        <v>0.49705684661865235</v>
      </c>
      <c r="AG664" s="556">
        <f t="shared" ref="AG664" si="4464">VLOOKUP(AG663,IowaCurves,6)/100</f>
        <v>0.48903789520263674</v>
      </c>
      <c r="AH664" s="556">
        <f t="shared" ref="AH664" si="4465">VLOOKUP(AH663,IowaCurves,6)/100</f>
        <v>0.48903789520263674</v>
      </c>
      <c r="AI664" s="556">
        <f t="shared" ref="AI664" si="4466">VLOOKUP(AI663,IowaCurves,6)/100</f>
        <v>0.48903789520263674</v>
      </c>
      <c r="AJ664" s="556">
        <f t="shared" ref="AJ664" si="4467">VLOOKUP(AJ663,IowaCurves,6)/100</f>
        <v>0.48903789520263674</v>
      </c>
      <c r="AK664" s="556">
        <f t="shared" ref="AK664" si="4468">VLOOKUP(AK663,IowaCurves,6)/100</f>
        <v>0.48903789520263674</v>
      </c>
      <c r="AL664" s="556">
        <f t="shared" ref="AL664" si="4469">VLOOKUP(AL663,IowaCurves,6)/100</f>
        <v>0.48107154846191408</v>
      </c>
      <c r="AM664" s="556">
        <f t="shared" ref="AM664" si="4470">VLOOKUP(AM663,IowaCurves,6)/100</f>
        <v>0.48107154846191408</v>
      </c>
      <c r="AN664" s="556">
        <f t="shared" ref="AN664" si="4471">VLOOKUP(AN663,IowaCurves,6)/100</f>
        <v>0.48107154846191408</v>
      </c>
      <c r="AO664" s="556">
        <f t="shared" ref="AO664" si="4472">VLOOKUP(AO663,IowaCurves,6)/100</f>
        <v>0.48107154846191408</v>
      </c>
      <c r="AP664" s="556">
        <f t="shared" ref="AP664" si="4473">VLOOKUP(AP663,IowaCurves,6)/100</f>
        <v>0.48107154846191408</v>
      </c>
      <c r="AQ664" s="556">
        <f t="shared" ref="AQ664" si="4474">VLOOKUP(AQ663,IowaCurves,6)/100</f>
        <v>0.47315837860107424</v>
      </c>
      <c r="AR664" s="556">
        <f t="shared" ref="AR664" si="4475">VLOOKUP(AR663,IowaCurves,6)/100</f>
        <v>0.47315837860107424</v>
      </c>
      <c r="AS664" s="556">
        <f t="shared" ref="AS664" si="4476">VLOOKUP(AS663,IowaCurves,6)/100</f>
        <v>0.47315837860107424</v>
      </c>
      <c r="AT664" s="556">
        <f t="shared" ref="AT664" si="4477">VLOOKUP(AT663,IowaCurves,6)/100</f>
        <v>0.47315837860107424</v>
      </c>
      <c r="AU664" s="556">
        <f t="shared" ref="AU664" si="4478">VLOOKUP(AU663,IowaCurves,6)/100</f>
        <v>0.47315837860107424</v>
      </c>
      <c r="AV664" s="556">
        <f t="shared" ref="AV664" si="4479">VLOOKUP(AV663,IowaCurves,6)/100</f>
        <v>0.46529899597167967</v>
      </c>
      <c r="AW664" s="556">
        <f t="shared" ref="AW664" si="4480">VLOOKUP(AW663,IowaCurves,6)/100</f>
        <v>0.46529899597167967</v>
      </c>
      <c r="AX664" s="556">
        <f t="shared" ref="AX664" si="4481">VLOOKUP(AX663,IowaCurves,6)/100</f>
        <v>0.46529899597167967</v>
      </c>
      <c r="AY664" s="556">
        <f t="shared" ref="AY664" si="4482">VLOOKUP(AY663,IowaCurves,6)/100</f>
        <v>0.46529899597167967</v>
      </c>
      <c r="AZ664" s="556">
        <f t="shared" ref="AZ664" si="4483">VLOOKUP(AZ663,IowaCurves,6)/100</f>
        <v>0.46529899597167967</v>
      </c>
      <c r="BA664" s="556">
        <f t="shared" ref="BA664" si="4484">VLOOKUP(BA663,IowaCurves,6)/100</f>
        <v>0.46529899597167967</v>
      </c>
      <c r="BB664" s="556">
        <f t="shared" ref="BB664" si="4485">VLOOKUP(BB663,IowaCurves,6)/100</f>
        <v>0.45749408721923829</v>
      </c>
      <c r="BC664" s="556">
        <f t="shared" ref="BC664" si="4486">VLOOKUP(BC663,IowaCurves,6)/100</f>
        <v>0.45749408721923829</v>
      </c>
      <c r="BD664" s="556">
        <f t="shared" ref="BD664" si="4487">VLOOKUP(BD663,IowaCurves,6)/100</f>
        <v>0.45749408721923829</v>
      </c>
      <c r="BE664" s="556">
        <f t="shared" ref="BE664" si="4488">VLOOKUP(BE663,IowaCurves,6)/100</f>
        <v>0.45749408721923829</v>
      </c>
      <c r="BF664" s="556">
        <f t="shared" ref="BF664" si="4489">VLOOKUP(BF663,IowaCurves,6)/100</f>
        <v>0.45749408721923829</v>
      </c>
      <c r="BG664" s="556">
        <f t="shared" ref="BG664" si="4490">VLOOKUP(BG663,IowaCurves,6)/100</f>
        <v>0.45749408721923829</v>
      </c>
      <c r="BH664" s="556">
        <f t="shared" ref="BH664" si="4491">VLOOKUP(BH663,IowaCurves,6)/100</f>
        <v>0.45749408721923829</v>
      </c>
      <c r="BI664" s="556">
        <f t="shared" ref="BI664" si="4492">VLOOKUP(BI663,IowaCurves,6)/100</f>
        <v>0.44974430084228517</v>
      </c>
      <c r="BJ664" s="556">
        <f t="shared" ref="BJ664" si="4493">VLOOKUP(BJ663,IowaCurves,6)/100</f>
        <v>0.44974430084228517</v>
      </c>
      <c r="BK664" s="556">
        <f t="shared" ref="BK664" si="4494">VLOOKUP(BK663,IowaCurves,6)/100</f>
        <v>0.44974430084228517</v>
      </c>
      <c r="BL664" s="556">
        <f t="shared" ref="BL664" si="4495">VLOOKUP(BL663,IowaCurves,6)/100</f>
        <v>0.44974430084228517</v>
      </c>
      <c r="BM664" s="556">
        <f t="shared" ref="BM664" si="4496">VLOOKUP(BM663,IowaCurves,6)/100</f>
        <v>0.44974430084228517</v>
      </c>
      <c r="BN664" s="556">
        <f t="shared" ref="BN664" si="4497">VLOOKUP(BN663,IowaCurves,6)/100</f>
        <v>0.44974430084228517</v>
      </c>
      <c r="BO664" s="556">
        <f t="shared" ref="BO664" si="4498">VLOOKUP(BO663,IowaCurves,6)/100</f>
        <v>0.44974430084228517</v>
      </c>
      <c r="BP664" s="556">
        <f t="shared" ref="BP664" si="4499">VLOOKUP(BP663,IowaCurves,6)/100</f>
        <v>0.44974430084228517</v>
      </c>
      <c r="BQ664" s="556">
        <f t="shared" ref="BQ664" si="4500">VLOOKUP(BQ663,IowaCurves,6)/100</f>
        <v>0.4420503616333008</v>
      </c>
      <c r="BR664" s="556">
        <f t="shared" ref="BR664" si="4501">VLOOKUP(BR663,IowaCurves,6)/100</f>
        <v>0.4420503616333008</v>
      </c>
      <c r="BS664" s="556">
        <f t="shared" ref="BS664" si="4502">VLOOKUP(BS663,IowaCurves,6)/100</f>
        <v>0.4420503616333008</v>
      </c>
      <c r="BT664" s="556">
        <f t="shared" ref="BT664" si="4503">VLOOKUP(BT663,IowaCurves,6)/100</f>
        <v>0.4420503616333008</v>
      </c>
      <c r="BU664" s="556">
        <f t="shared" ref="BU664" si="4504">VLOOKUP(BU663,IowaCurves,6)/100</f>
        <v>0.4420503616333008</v>
      </c>
      <c r="BV664" s="556">
        <f t="shared" ref="BV664" si="4505">VLOOKUP(BV663,IowaCurves,6)/100</f>
        <v>0.4420503616333008</v>
      </c>
      <c r="BW664" s="556">
        <f t="shared" ref="BW664" si="4506">VLOOKUP(BW663,IowaCurves,6)/100</f>
        <v>0.4420503616333008</v>
      </c>
      <c r="BX664" s="556">
        <f t="shared" ref="BX664" si="4507">VLOOKUP(BX663,IowaCurves,6)/100</f>
        <v>0.4420503616333008</v>
      </c>
      <c r="BY664" s="556">
        <f t="shared" ref="BY664" si="4508">VLOOKUP(BY663,IowaCurves,6)/100</f>
        <v>0.4420503616333008</v>
      </c>
      <c r="BZ664" s="556">
        <f t="shared" ref="BZ664" si="4509">VLOOKUP(BZ663,IowaCurves,6)/100</f>
        <v>0.4420503616333008</v>
      </c>
      <c r="CA664" s="556">
        <f t="shared" ref="CA664" si="4510">VLOOKUP(CA663,IowaCurves,6)/100</f>
        <v>0.43441299438476561</v>
      </c>
      <c r="CB664" s="556">
        <f t="shared" ref="CB664" si="4511">VLOOKUP(CB663,IowaCurves,6)/100</f>
        <v>0.43441299438476561</v>
      </c>
      <c r="CC664" s="556">
        <f t="shared" ref="CC664" si="4512">VLOOKUP(CC663,IowaCurves,6)/100</f>
        <v>0.43441299438476561</v>
      </c>
      <c r="CD664" s="556">
        <f t="shared" ref="CD664" si="4513">VLOOKUP(CD663,IowaCurves,6)/100</f>
        <v>0.43441299438476561</v>
      </c>
      <c r="CE664" s="556">
        <f t="shared" ref="CE664" si="4514">VLOOKUP(CE663,IowaCurves,6)/100</f>
        <v>0.43441299438476561</v>
      </c>
      <c r="CF664" s="556">
        <f t="shared" ref="CF664" si="4515">VLOOKUP(CF663,IowaCurves,6)/100</f>
        <v>0.43441299438476561</v>
      </c>
      <c r="CG664" s="556">
        <f t="shared" ref="CG664" si="4516">VLOOKUP(CG663,IowaCurves,6)/100</f>
        <v>0.43441299438476561</v>
      </c>
      <c r="CH664" s="556">
        <f t="shared" ref="CH664" si="4517">VLOOKUP(CH663,IowaCurves,6)/100</f>
        <v>0.43441299438476561</v>
      </c>
      <c r="CI664" s="556">
        <f t="shared" ref="CI664" si="4518">VLOOKUP(CI663,IowaCurves,6)/100</f>
        <v>0.43441299438476561</v>
      </c>
      <c r="CJ664" s="556">
        <f t="shared" ref="CJ664" si="4519">VLOOKUP(CJ663,IowaCurves,6)/100</f>
        <v>0.43441299438476561</v>
      </c>
      <c r="CK664" s="556">
        <f t="shared" ref="CK664" si="4520">VLOOKUP(CK663,IowaCurves,6)/100</f>
        <v>0.43441299438476561</v>
      </c>
      <c r="CL664" s="556">
        <f t="shared" ref="CL664" si="4521">VLOOKUP(CL663,IowaCurves,6)/100</f>
        <v>0.43441299438476561</v>
      </c>
      <c r="CM664" s="556">
        <f t="shared" ref="CM664" si="4522">VLOOKUP(CM663,IowaCurves,6)/100</f>
        <v>0.4268329620361328</v>
      </c>
      <c r="CN664" s="556">
        <f t="shared" ref="CN664" si="4523">VLOOKUP(CN663,IowaCurves,6)/100</f>
        <v>0.4268329620361328</v>
      </c>
      <c r="CO664" s="556">
        <f t="shared" ref="CO664" si="4524">VLOOKUP(CO663,IowaCurves,6)/100</f>
        <v>0.4268329620361328</v>
      </c>
    </row>
    <row r="665" spans="2:93">
      <c r="B665" s="556" t="s">
        <v>1943</v>
      </c>
      <c r="C665" s="634" t="s">
        <v>2005</v>
      </c>
      <c r="D665" s="634"/>
      <c r="H665" s="556">
        <f>ROUND(H661*H664,1)</f>
        <v>39.700000000000003</v>
      </c>
      <c r="I665" s="556">
        <f t="shared" ref="I665:BT665" si="4525">ROUND(I661*I664,1)</f>
        <v>39.700000000000003</v>
      </c>
      <c r="J665" s="556">
        <f t="shared" si="4525"/>
        <v>39.700000000000003</v>
      </c>
      <c r="K665" s="556">
        <f t="shared" si="4525"/>
        <v>39.1</v>
      </c>
      <c r="L665" s="556">
        <f t="shared" si="4525"/>
        <v>39.1</v>
      </c>
      <c r="M665" s="556">
        <f t="shared" si="4525"/>
        <v>39.1</v>
      </c>
      <c r="N665" s="556">
        <f t="shared" si="4525"/>
        <v>38.5</v>
      </c>
      <c r="O665" s="556">
        <f t="shared" si="4525"/>
        <v>38.5</v>
      </c>
      <c r="P665" s="556">
        <f t="shared" si="4525"/>
        <v>38.5</v>
      </c>
      <c r="Q665" s="556">
        <f t="shared" si="4525"/>
        <v>38.5</v>
      </c>
      <c r="R665" s="556">
        <f t="shared" si="4525"/>
        <v>38.5</v>
      </c>
      <c r="S665" s="556">
        <f t="shared" si="4525"/>
        <v>38.5</v>
      </c>
      <c r="T665" s="556">
        <f t="shared" si="4525"/>
        <v>38.5</v>
      </c>
      <c r="U665" s="556">
        <f t="shared" si="4525"/>
        <v>38.5</v>
      </c>
      <c r="V665" s="556">
        <f t="shared" si="4525"/>
        <v>38.5</v>
      </c>
      <c r="W665" s="556">
        <f t="shared" si="4525"/>
        <v>38.5</v>
      </c>
      <c r="X665" s="556">
        <f t="shared" si="4525"/>
        <v>38.5</v>
      </c>
      <c r="Y665" s="556">
        <f t="shared" si="4525"/>
        <v>38.5</v>
      </c>
      <c r="Z665" s="556">
        <f t="shared" si="4525"/>
        <v>37.9</v>
      </c>
      <c r="AA665" s="556">
        <f t="shared" si="4525"/>
        <v>37.9</v>
      </c>
      <c r="AB665" s="556">
        <f t="shared" si="4525"/>
        <v>37.9</v>
      </c>
      <c r="AC665" s="556">
        <f t="shared" si="4525"/>
        <v>37.299999999999997</v>
      </c>
      <c r="AD665" s="556">
        <f t="shared" si="4525"/>
        <v>37.299999999999997</v>
      </c>
      <c r="AE665" s="556">
        <f t="shared" si="4525"/>
        <v>37.299999999999997</v>
      </c>
      <c r="AF665" s="556">
        <f t="shared" si="4525"/>
        <v>37.299999999999997</v>
      </c>
      <c r="AG665" s="556">
        <f t="shared" si="4525"/>
        <v>36.700000000000003</v>
      </c>
      <c r="AH665" s="556">
        <f t="shared" si="4525"/>
        <v>36.700000000000003</v>
      </c>
      <c r="AI665" s="556">
        <f t="shared" si="4525"/>
        <v>36.700000000000003</v>
      </c>
      <c r="AJ665" s="556">
        <f t="shared" si="4525"/>
        <v>36.700000000000003</v>
      </c>
      <c r="AK665" s="556">
        <f t="shared" si="4525"/>
        <v>36.700000000000003</v>
      </c>
      <c r="AL665" s="556">
        <f t="shared" si="4525"/>
        <v>36.1</v>
      </c>
      <c r="AM665" s="556">
        <f t="shared" si="4525"/>
        <v>36.1</v>
      </c>
      <c r="AN665" s="556">
        <f t="shared" si="4525"/>
        <v>36.1</v>
      </c>
      <c r="AO665" s="556">
        <f t="shared" si="4525"/>
        <v>36.1</v>
      </c>
      <c r="AP665" s="556">
        <f t="shared" si="4525"/>
        <v>36.1</v>
      </c>
      <c r="AQ665" s="556">
        <f t="shared" si="4525"/>
        <v>35.5</v>
      </c>
      <c r="AR665" s="556">
        <f t="shared" si="4525"/>
        <v>35.5</v>
      </c>
      <c r="AS665" s="556">
        <f t="shared" si="4525"/>
        <v>35.5</v>
      </c>
      <c r="AT665" s="556">
        <f t="shared" si="4525"/>
        <v>35.5</v>
      </c>
      <c r="AU665" s="556">
        <f t="shared" si="4525"/>
        <v>35.5</v>
      </c>
      <c r="AV665" s="556">
        <f t="shared" si="4525"/>
        <v>34.9</v>
      </c>
      <c r="AW665" s="556">
        <f t="shared" si="4525"/>
        <v>34.9</v>
      </c>
      <c r="AX665" s="556">
        <f t="shared" si="4525"/>
        <v>34.9</v>
      </c>
      <c r="AY665" s="556">
        <f t="shared" si="4525"/>
        <v>34.9</v>
      </c>
      <c r="AZ665" s="556">
        <f t="shared" si="4525"/>
        <v>34.9</v>
      </c>
      <c r="BA665" s="556">
        <f t="shared" si="4525"/>
        <v>34.9</v>
      </c>
      <c r="BB665" s="556">
        <f t="shared" si="4525"/>
        <v>34.299999999999997</v>
      </c>
      <c r="BC665" s="556">
        <f t="shared" si="4525"/>
        <v>34.299999999999997</v>
      </c>
      <c r="BD665" s="556">
        <f t="shared" si="4525"/>
        <v>34.299999999999997</v>
      </c>
      <c r="BE665" s="556">
        <f t="shared" si="4525"/>
        <v>34.299999999999997</v>
      </c>
      <c r="BF665" s="556">
        <f t="shared" si="4525"/>
        <v>34.299999999999997</v>
      </c>
      <c r="BG665" s="556">
        <f t="shared" si="4525"/>
        <v>34.299999999999997</v>
      </c>
      <c r="BH665" s="556">
        <f t="shared" si="4525"/>
        <v>34.299999999999997</v>
      </c>
      <c r="BI665" s="556">
        <f t="shared" si="4525"/>
        <v>33.700000000000003</v>
      </c>
      <c r="BJ665" s="556">
        <f t="shared" si="4525"/>
        <v>33.700000000000003</v>
      </c>
      <c r="BK665" s="556">
        <f t="shared" si="4525"/>
        <v>33.700000000000003</v>
      </c>
      <c r="BL665" s="556">
        <f t="shared" si="4525"/>
        <v>33.700000000000003</v>
      </c>
      <c r="BM665" s="556">
        <f t="shared" si="4525"/>
        <v>33.700000000000003</v>
      </c>
      <c r="BN665" s="556">
        <f t="shared" si="4525"/>
        <v>33.700000000000003</v>
      </c>
      <c r="BO665" s="556">
        <f t="shared" si="4525"/>
        <v>33.700000000000003</v>
      </c>
      <c r="BP665" s="556">
        <f t="shared" si="4525"/>
        <v>33.700000000000003</v>
      </c>
      <c r="BQ665" s="556">
        <f t="shared" si="4525"/>
        <v>33.200000000000003</v>
      </c>
      <c r="BR665" s="556">
        <f t="shared" si="4525"/>
        <v>33.200000000000003</v>
      </c>
      <c r="BS665" s="556">
        <f t="shared" si="4525"/>
        <v>33.200000000000003</v>
      </c>
      <c r="BT665" s="556">
        <f t="shared" si="4525"/>
        <v>33.200000000000003</v>
      </c>
      <c r="BU665" s="556">
        <f t="shared" ref="BU665:CO665" si="4526">ROUND(BU661*BU664,1)</f>
        <v>33.200000000000003</v>
      </c>
      <c r="BV665" s="556">
        <f t="shared" si="4526"/>
        <v>33.200000000000003</v>
      </c>
      <c r="BW665" s="556">
        <f t="shared" si="4526"/>
        <v>33.200000000000003</v>
      </c>
      <c r="BX665" s="556">
        <f t="shared" si="4526"/>
        <v>33.200000000000003</v>
      </c>
      <c r="BY665" s="556">
        <f t="shared" si="4526"/>
        <v>33.200000000000003</v>
      </c>
      <c r="BZ665" s="556">
        <f t="shared" si="4526"/>
        <v>33.200000000000003</v>
      </c>
      <c r="CA665" s="556">
        <f t="shared" si="4526"/>
        <v>32.6</v>
      </c>
      <c r="CB665" s="556">
        <f t="shared" si="4526"/>
        <v>32.6</v>
      </c>
      <c r="CC665" s="556">
        <f t="shared" si="4526"/>
        <v>32.6</v>
      </c>
      <c r="CD665" s="556">
        <f t="shared" si="4526"/>
        <v>32.6</v>
      </c>
      <c r="CE665" s="556">
        <f t="shared" si="4526"/>
        <v>32.6</v>
      </c>
      <c r="CF665" s="556">
        <f t="shared" si="4526"/>
        <v>32.6</v>
      </c>
      <c r="CG665" s="556">
        <f t="shared" si="4526"/>
        <v>32.6</v>
      </c>
      <c r="CH665" s="556">
        <f t="shared" si="4526"/>
        <v>32.6</v>
      </c>
      <c r="CI665" s="556">
        <f t="shared" si="4526"/>
        <v>32.6</v>
      </c>
      <c r="CJ665" s="556">
        <f t="shared" si="4526"/>
        <v>32.6</v>
      </c>
      <c r="CK665" s="556">
        <f t="shared" si="4526"/>
        <v>32.6</v>
      </c>
      <c r="CL665" s="556">
        <f t="shared" si="4526"/>
        <v>32.6</v>
      </c>
      <c r="CM665" s="556">
        <f t="shared" si="4526"/>
        <v>32</v>
      </c>
      <c r="CN665" s="556">
        <f t="shared" si="4526"/>
        <v>32</v>
      </c>
      <c r="CO665" s="556">
        <f t="shared" si="4526"/>
        <v>32</v>
      </c>
    </row>
    <row r="666" spans="2:93">
      <c r="B666" s="556" t="s">
        <v>1989</v>
      </c>
      <c r="C666" s="634" t="s">
        <v>2006</v>
      </c>
      <c r="D666" s="45" t="s">
        <v>156</v>
      </c>
      <c r="E666" s="639">
        <f>'DCF Forecast Parameters'!C198</f>
        <v>33989896.209999986</v>
      </c>
      <c r="H666" s="16">
        <f>E666</f>
        <v>33989896.209999986</v>
      </c>
      <c r="I666" s="17">
        <f>I654+I655+I657</f>
        <v>34584719.209999986</v>
      </c>
      <c r="J666" s="17">
        <f t="shared" ref="J666:BU666" si="4527">J654+J655+J657</f>
        <v>35189951.209999986</v>
      </c>
      <c r="K666" s="17">
        <f t="shared" si="4527"/>
        <v>35805775.209999986</v>
      </c>
      <c r="L666" s="17">
        <f t="shared" si="4527"/>
        <v>36432377.209999986</v>
      </c>
      <c r="M666" s="17">
        <f t="shared" si="4527"/>
        <v>37069944.209999986</v>
      </c>
      <c r="N666" s="17">
        <f t="shared" si="4527"/>
        <v>37718668.209999986</v>
      </c>
      <c r="O666" s="17">
        <f t="shared" si="4527"/>
        <v>38567338.209999986</v>
      </c>
      <c r="P666" s="17">
        <f t="shared" si="4527"/>
        <v>39435103.209999986</v>
      </c>
      <c r="Q666" s="17">
        <f t="shared" si="4527"/>
        <v>40322393.209999986</v>
      </c>
      <c r="R666" s="17">
        <f t="shared" si="4527"/>
        <v>41229647.209999986</v>
      </c>
      <c r="S666" s="17">
        <f t="shared" si="4527"/>
        <v>42157314.209999986</v>
      </c>
      <c r="T666" s="17">
        <f t="shared" si="4527"/>
        <v>43105854.209999986</v>
      </c>
      <c r="U666" s="17">
        <f t="shared" si="4527"/>
        <v>44075735.209999986</v>
      </c>
      <c r="V666" s="17">
        <f t="shared" si="4527"/>
        <v>45067439.209999986</v>
      </c>
      <c r="W666" s="17">
        <f t="shared" si="4527"/>
        <v>46081456.209999986</v>
      </c>
      <c r="X666" s="17">
        <f t="shared" si="4527"/>
        <v>46887881.209999986</v>
      </c>
      <c r="Y666" s="17">
        <f t="shared" si="4527"/>
        <v>47708419.209999986</v>
      </c>
      <c r="Z666" s="17">
        <f t="shared" si="4527"/>
        <v>48543316.209999986</v>
      </c>
      <c r="AA666" s="17">
        <f t="shared" si="4527"/>
        <v>49392824.209999986</v>
      </c>
      <c r="AB666" s="17">
        <f t="shared" si="4527"/>
        <v>50257198.209999986</v>
      </c>
      <c r="AC666" s="17">
        <f t="shared" si="4527"/>
        <v>51136699.209999986</v>
      </c>
      <c r="AD666" s="17">
        <f t="shared" si="4527"/>
        <v>52031591.209999986</v>
      </c>
      <c r="AE666" s="17">
        <f t="shared" si="4527"/>
        <v>52942144.209999986</v>
      </c>
      <c r="AF666" s="17">
        <f t="shared" si="4527"/>
        <v>53868632.209999986</v>
      </c>
      <c r="AG666" s="17">
        <f t="shared" si="4527"/>
        <v>54811333.209999986</v>
      </c>
      <c r="AH666" s="17">
        <f t="shared" si="4527"/>
        <v>55770532.209999986</v>
      </c>
      <c r="AI666" s="17">
        <f t="shared" si="4527"/>
        <v>56746517.209999986</v>
      </c>
      <c r="AJ666" s="17">
        <f t="shared" si="4527"/>
        <v>57739581.209999986</v>
      </c>
      <c r="AK666" s="17">
        <f t="shared" si="4527"/>
        <v>58750024.209999986</v>
      </c>
      <c r="AL666" s="17">
        <f t="shared" si="4527"/>
        <v>59778149.209999986</v>
      </c>
      <c r="AM666" s="17">
        <f t="shared" si="4527"/>
        <v>60824267.209999986</v>
      </c>
      <c r="AN666" s="17">
        <f t="shared" si="4527"/>
        <v>61888691.209999986</v>
      </c>
      <c r="AO666" s="17">
        <f t="shared" si="4527"/>
        <v>62971743.209999986</v>
      </c>
      <c r="AP666" s="17">
        <f t="shared" si="4527"/>
        <v>64073749.209999986</v>
      </c>
      <c r="AQ666" s="17">
        <f t="shared" si="4527"/>
        <v>65195040.209999986</v>
      </c>
      <c r="AR666" s="17">
        <f t="shared" si="4527"/>
        <v>66335953.209999986</v>
      </c>
      <c r="AS666" s="17">
        <f t="shared" si="4527"/>
        <v>67496832.209999979</v>
      </c>
      <c r="AT666" s="17">
        <f t="shared" si="4527"/>
        <v>68678027.209999979</v>
      </c>
      <c r="AU666" s="17">
        <f t="shared" si="4527"/>
        <v>69879893.209999979</v>
      </c>
      <c r="AV666" s="17">
        <f t="shared" si="4527"/>
        <v>71102791.209999979</v>
      </c>
      <c r="AW666" s="17">
        <f t="shared" si="4527"/>
        <v>72347090.209999979</v>
      </c>
      <c r="AX666" s="17">
        <f t="shared" si="4527"/>
        <v>73613164.209999979</v>
      </c>
      <c r="AY666" s="17">
        <f t="shared" si="4527"/>
        <v>74901394.209999979</v>
      </c>
      <c r="AZ666" s="17">
        <f t="shared" si="4527"/>
        <v>76212169.209999979</v>
      </c>
      <c r="BA666" s="17">
        <f t="shared" si="4527"/>
        <v>77545882.209999979</v>
      </c>
      <c r="BB666" s="17">
        <f t="shared" si="4527"/>
        <v>78902935.209999979</v>
      </c>
      <c r="BC666" s="17">
        <f t="shared" si="4527"/>
        <v>80283737.209999979</v>
      </c>
      <c r="BD666" s="17">
        <f t="shared" si="4527"/>
        <v>81688703.209999979</v>
      </c>
      <c r="BE666" s="17">
        <f t="shared" si="4527"/>
        <v>83118255.209999979</v>
      </c>
      <c r="BF666" s="17">
        <f t="shared" si="4527"/>
        <v>84572824.209999979</v>
      </c>
      <c r="BG666" s="17">
        <f t="shared" si="4527"/>
        <v>86052848.209999979</v>
      </c>
      <c r="BH666" s="17">
        <f t="shared" si="4527"/>
        <v>87558773.209999979</v>
      </c>
      <c r="BI666" s="17">
        <f t="shared" si="4527"/>
        <v>89091051.209999979</v>
      </c>
      <c r="BJ666" s="17">
        <f t="shared" si="4527"/>
        <v>90650144.209999979</v>
      </c>
      <c r="BK666" s="17">
        <f t="shared" si="4527"/>
        <v>92236522.209999979</v>
      </c>
      <c r="BL666" s="17">
        <f t="shared" si="4527"/>
        <v>93850661.209999979</v>
      </c>
      <c r="BM666" s="17">
        <f t="shared" si="4527"/>
        <v>95493047.209999979</v>
      </c>
      <c r="BN666" s="17">
        <f t="shared" si="4527"/>
        <v>97164175.209999979</v>
      </c>
      <c r="BO666" s="17">
        <f t="shared" si="4527"/>
        <v>98864549.209999979</v>
      </c>
      <c r="BP666" s="17">
        <f t="shared" si="4527"/>
        <v>100594679.20999998</v>
      </c>
      <c r="BQ666" s="17">
        <f t="shared" si="4527"/>
        <v>102355086.20999998</v>
      </c>
      <c r="BR666" s="17">
        <f t="shared" si="4527"/>
        <v>104146300.20999998</v>
      </c>
      <c r="BS666" s="17">
        <f t="shared" si="4527"/>
        <v>105968860.20999998</v>
      </c>
      <c r="BT666" s="17">
        <f t="shared" si="4527"/>
        <v>107823315.20999998</v>
      </c>
      <c r="BU666" s="17">
        <f t="shared" si="4527"/>
        <v>109710223.20999998</v>
      </c>
      <c r="BV666" s="17">
        <f t="shared" ref="BV666:CO666" si="4528">BV654+BV655+BV657</f>
        <v>111630151.20999998</v>
      </c>
      <c r="BW666" s="17">
        <f t="shared" si="4528"/>
        <v>113583679.20999998</v>
      </c>
      <c r="BX666" s="17">
        <f t="shared" si="4528"/>
        <v>115571394.20999998</v>
      </c>
      <c r="BY666" s="17">
        <f t="shared" si="4528"/>
        <v>117593894.20999998</v>
      </c>
      <c r="BZ666" s="17">
        <f t="shared" si="4528"/>
        <v>119651787.20999998</v>
      </c>
      <c r="CA666" s="17">
        <f t="shared" si="4528"/>
        <v>121745694.20999998</v>
      </c>
      <c r="CB666" s="17">
        <f t="shared" si="4528"/>
        <v>123876244.20999998</v>
      </c>
      <c r="CC666" s="17">
        <f t="shared" si="4528"/>
        <v>126044078.20999998</v>
      </c>
      <c r="CD666" s="17">
        <f t="shared" si="4528"/>
        <v>128249850.20999998</v>
      </c>
      <c r="CE666" s="17">
        <f t="shared" si="4528"/>
        <v>130494222.20999998</v>
      </c>
      <c r="CF666" s="17">
        <f t="shared" si="4528"/>
        <v>132777870.20999998</v>
      </c>
      <c r="CG666" s="17">
        <f t="shared" si="4528"/>
        <v>135101482.20999998</v>
      </c>
      <c r="CH666" s="17">
        <f t="shared" si="4528"/>
        <v>137465758.20999998</v>
      </c>
      <c r="CI666" s="17">
        <f t="shared" si="4528"/>
        <v>139871409.20999998</v>
      </c>
      <c r="CJ666" s="17">
        <f t="shared" si="4528"/>
        <v>142319158.20999998</v>
      </c>
      <c r="CK666" s="17">
        <f t="shared" si="4528"/>
        <v>144809743.20999998</v>
      </c>
      <c r="CL666" s="17">
        <f t="shared" si="4528"/>
        <v>147343914.20999998</v>
      </c>
      <c r="CM666" s="17">
        <f t="shared" si="4528"/>
        <v>149922432.20999998</v>
      </c>
      <c r="CN666" s="17">
        <f t="shared" si="4528"/>
        <v>152546075.20999998</v>
      </c>
      <c r="CO666" s="17">
        <f t="shared" si="4528"/>
        <v>155215632.20999998</v>
      </c>
    </row>
    <row r="667" spans="2:93">
      <c r="B667" s="556"/>
      <c r="C667" s="634"/>
      <c r="D667" s="634"/>
      <c r="H667" s="556"/>
      <c r="I667" s="556"/>
      <c r="J667" s="556"/>
      <c r="K667" s="556"/>
      <c r="L667" s="556"/>
      <c r="AK667" s="556"/>
      <c r="AL667" s="556"/>
      <c r="AM667" s="556"/>
      <c r="AN667" s="556"/>
      <c r="AO667" s="556"/>
      <c r="AP667" s="556"/>
      <c r="AQ667" s="556"/>
      <c r="AR667" s="556"/>
      <c r="AS667" s="556"/>
      <c r="AT667" s="556"/>
      <c r="AU667" s="556"/>
      <c r="AV667" s="556"/>
      <c r="AW667" s="556"/>
      <c r="AX667" s="556"/>
      <c r="AY667" s="556"/>
      <c r="AZ667" s="556"/>
      <c r="BA667" s="556"/>
      <c r="BB667" s="556"/>
      <c r="BC667" s="556"/>
      <c r="BD667" s="556"/>
      <c r="BE667" s="556"/>
      <c r="BF667" s="556"/>
      <c r="BG667" s="556"/>
      <c r="BH667" s="556"/>
      <c r="BI667" s="556"/>
      <c r="BJ667" s="556"/>
      <c r="BK667" s="556"/>
      <c r="BL667" s="556"/>
      <c r="BM667" s="556"/>
      <c r="BN667" s="556"/>
      <c r="BO667" s="556"/>
      <c r="BP667" s="556"/>
      <c r="BQ667" s="556"/>
      <c r="BR667" s="556"/>
      <c r="BS667" s="556"/>
      <c r="BT667" s="556"/>
      <c r="BU667" s="556"/>
      <c r="BV667" s="556"/>
      <c r="BW667" s="556"/>
      <c r="BX667" s="556"/>
      <c r="BY667" s="556"/>
      <c r="BZ667" s="556"/>
      <c r="CA667" s="556"/>
      <c r="CB667" s="556"/>
      <c r="CC667" s="556"/>
      <c r="CD667" s="556"/>
      <c r="CE667" s="556"/>
      <c r="CF667" s="556"/>
      <c r="CG667" s="556"/>
      <c r="CH667" s="556"/>
      <c r="CI667" s="556"/>
      <c r="CJ667" s="556"/>
      <c r="CK667" s="556"/>
      <c r="CL667" s="556"/>
      <c r="CM667" s="556"/>
      <c r="CN667" s="556"/>
      <c r="CO667" s="556"/>
    </row>
    <row r="668" spans="2:93">
      <c r="B668" s="46" t="s">
        <v>1990</v>
      </c>
      <c r="C668" s="634"/>
      <c r="D668" s="634"/>
      <c r="H668" s="556"/>
      <c r="I668" s="556"/>
      <c r="J668" s="556"/>
      <c r="K668" s="556"/>
      <c r="L668" s="556"/>
      <c r="AK668" s="556"/>
      <c r="AL668" s="556"/>
      <c r="AM668" s="556"/>
      <c r="AN668" s="556"/>
      <c r="AO668" s="556"/>
      <c r="AP668" s="556"/>
      <c r="AQ668" s="556"/>
      <c r="AR668" s="556"/>
      <c r="AS668" s="556"/>
      <c r="AT668" s="556"/>
      <c r="AU668" s="556"/>
      <c r="AV668" s="556"/>
      <c r="AW668" s="556"/>
      <c r="AX668" s="556"/>
      <c r="AY668" s="556"/>
      <c r="AZ668" s="556"/>
      <c r="BA668" s="556"/>
      <c r="BB668" s="556"/>
      <c r="BC668" s="556"/>
      <c r="BD668" s="556"/>
      <c r="BE668" s="556"/>
      <c r="BF668" s="556"/>
      <c r="BG668" s="556"/>
      <c r="BH668" s="556"/>
      <c r="BI668" s="556"/>
      <c r="BJ668" s="556"/>
      <c r="BK668" s="556"/>
      <c r="BL668" s="556"/>
      <c r="BM668" s="556"/>
      <c r="BN668" s="556"/>
      <c r="BO668" s="556"/>
      <c r="BP668" s="556"/>
      <c r="BQ668" s="556"/>
      <c r="BR668" s="556"/>
      <c r="BS668" s="556"/>
      <c r="BT668" s="556"/>
      <c r="BU668" s="556"/>
      <c r="BV668" s="556"/>
      <c r="BW668" s="556"/>
      <c r="BX668" s="556"/>
      <c r="BY668" s="556"/>
      <c r="BZ668" s="556"/>
      <c r="CA668" s="556"/>
      <c r="CB668" s="556"/>
      <c r="CC668" s="556"/>
      <c r="CD668" s="556"/>
      <c r="CE668" s="556"/>
      <c r="CF668" s="556"/>
      <c r="CG668" s="556"/>
      <c r="CH668" s="556"/>
      <c r="CI668" s="556"/>
      <c r="CJ668" s="556"/>
      <c r="CK668" s="556"/>
      <c r="CL668" s="556"/>
      <c r="CM668" s="556"/>
      <c r="CN668" s="556"/>
      <c r="CO668" s="556"/>
    </row>
    <row r="669" spans="2:93">
      <c r="B669" s="556" t="s">
        <v>1986</v>
      </c>
      <c r="C669" s="634" t="s">
        <v>2005</v>
      </c>
      <c r="D669" s="634"/>
      <c r="H669" s="17"/>
      <c r="I669" s="17">
        <f>H674</f>
        <v>0</v>
      </c>
      <c r="J669" s="17">
        <f t="shared" ref="J669" si="4529">I674</f>
        <v>-779065.15</v>
      </c>
      <c r="K669" s="17">
        <f t="shared" ref="K669" si="4530">J674</f>
        <v>-1550831.6</v>
      </c>
      <c r="L669" s="17">
        <f t="shared" ref="L669" si="4531">K674</f>
        <v>-2318355.1</v>
      </c>
      <c r="M669" s="17">
        <f t="shared" ref="M669" si="4532">L674</f>
        <v>-3092087.02</v>
      </c>
      <c r="N669" s="17">
        <f t="shared" ref="N669" si="4533">M674</f>
        <v>-3860983.18</v>
      </c>
      <c r="O669" s="17">
        <f t="shared" ref="O669" si="4534">N674</f>
        <v>-4624637.79</v>
      </c>
      <c r="P669" s="17">
        <f t="shared" ref="P669" si="4535">O674</f>
        <v>-5400001.2599999998</v>
      </c>
      <c r="Q669" s="17">
        <f t="shared" ref="Q669" si="4536">P674</f>
        <v>-6173310.4799999995</v>
      </c>
      <c r="R669" s="17">
        <f t="shared" ref="R669" si="4537">Q674</f>
        <v>-6948067.0699999994</v>
      </c>
      <c r="S669" s="17">
        <f t="shared" ref="S669" si="4538">R674</f>
        <v>-7723945.4999999991</v>
      </c>
      <c r="T669" s="17">
        <f t="shared" ref="T669" si="4539">S674</f>
        <v>-8500603.9399999995</v>
      </c>
      <c r="U669" s="17">
        <f t="shared" ref="U669" si="4540">T674</f>
        <v>-9277684.7300000004</v>
      </c>
      <c r="V669" s="17">
        <f t="shared" ref="V669" si="4541">U674</f>
        <v>-10059171.940000001</v>
      </c>
      <c r="W669" s="17">
        <f t="shared" ref="W669" si="4542">V674</f>
        <v>-10840414.680000002</v>
      </c>
      <c r="X669" s="17">
        <f t="shared" ref="X669" si="4543">W674</f>
        <v>-11625562.300000001</v>
      </c>
      <c r="Y669" s="17">
        <f t="shared" ref="Y669" si="4544">X674</f>
        <v>-12412160.870000001</v>
      </c>
      <c r="Z669" s="17">
        <f t="shared" ref="Z669" si="4545">Y674</f>
        <v>-13198335.540000001</v>
      </c>
      <c r="AA669" s="17">
        <f t="shared" ref="AA669" si="4546">Z674</f>
        <v>-13983830.850000001</v>
      </c>
      <c r="AB669" s="17">
        <f t="shared" ref="AB669" si="4547">AA674</f>
        <v>-14783072.570000002</v>
      </c>
      <c r="AC669" s="17">
        <f t="shared" ref="AC669" si="4548">AB674</f>
        <v>-15581353.280000001</v>
      </c>
      <c r="AD669" s="17">
        <f t="shared" ref="AD669" si="4549">AC674</f>
        <v>-16378394.750000002</v>
      </c>
      <c r="AE669" s="17">
        <f t="shared" ref="AE669" si="4550">AD674</f>
        <v>-17189384.190000001</v>
      </c>
      <c r="AF669" s="17">
        <f t="shared" ref="AF669" si="4551">AE674</f>
        <v>-18004068.810000002</v>
      </c>
      <c r="AG669" s="17">
        <f t="shared" ref="AG669" si="4552">AF674</f>
        <v>-18816989.180000003</v>
      </c>
      <c r="AH669" s="17">
        <f t="shared" ref="AH669" si="4553">AG674</f>
        <v>-19627832.880000003</v>
      </c>
      <c r="AI669" s="17">
        <f t="shared" ref="AI669" si="4554">AH674</f>
        <v>-20458396.200000003</v>
      </c>
      <c r="AJ669" s="17">
        <f t="shared" ref="AJ669" si="4555">AI674</f>
        <v>-21292242.680000003</v>
      </c>
      <c r="AK669" s="17">
        <f t="shared" ref="AK669" si="4556">AJ674</f>
        <v>-22123508.520000003</v>
      </c>
      <c r="AL669" s="17">
        <f t="shared" ref="AL669" si="4557">AK674</f>
        <v>-22957672.210000005</v>
      </c>
      <c r="AM669" s="17">
        <f t="shared" ref="AM669" si="4558">AL674</f>
        <v>-23794581.050000004</v>
      </c>
      <c r="AN669" s="17">
        <f t="shared" ref="AN669" si="4559">AM674</f>
        <v>-24652166.230000004</v>
      </c>
      <c r="AO669" s="17">
        <f t="shared" ref="AO669" si="4560">AN674</f>
        <v>-25512487.140000004</v>
      </c>
      <c r="AP669" s="17">
        <f t="shared" ref="AP669" si="4561">AO674</f>
        <v>-26375377.680000003</v>
      </c>
      <c r="AQ669" s="17">
        <f t="shared" ref="AQ669" si="4562">AP674</f>
        <v>-27240664.890000004</v>
      </c>
      <c r="AR669" s="17">
        <f t="shared" ref="AR669" si="4563">AQ674</f>
        <v>-28108167.770000003</v>
      </c>
      <c r="AS669" s="17">
        <f t="shared" ref="AS669" si="4564">AR674</f>
        <v>-28997427.720000003</v>
      </c>
      <c r="AT669" s="17">
        <f t="shared" ref="AT669" si="4565">AS674</f>
        <v>-29895558.360000003</v>
      </c>
      <c r="AU669" s="17">
        <f t="shared" ref="AU669" si="4566">AT674</f>
        <v>-30795789.010000002</v>
      </c>
      <c r="AV669" s="17">
        <f t="shared" ref="AV669" si="4567">AU674</f>
        <v>-31697917.890000001</v>
      </c>
      <c r="AW669" s="17">
        <f t="shared" ref="AW669" si="4568">AV674</f>
        <v>-32608784.560000002</v>
      </c>
      <c r="AX669" s="17">
        <f t="shared" ref="AX669" si="4569">AW674</f>
        <v>-33542764.140000001</v>
      </c>
      <c r="AY669" s="17">
        <f t="shared" ref="AY669" si="4570">AX674</f>
        <v>-34485790.100000001</v>
      </c>
      <c r="AZ669" s="17">
        <f t="shared" ref="AZ669" si="4571">AY674</f>
        <v>-35430467.740000002</v>
      </c>
      <c r="BA669" s="17">
        <f t="shared" ref="BA669" si="4572">AZ674</f>
        <v>-36384122.140000001</v>
      </c>
      <c r="BB669" s="17">
        <f t="shared" ref="BB669" si="4573">BA674</f>
        <v>-37346777.530000001</v>
      </c>
      <c r="BC669" s="17">
        <f t="shared" ref="BC669" si="4574">BB674</f>
        <v>-38318456.219999999</v>
      </c>
      <c r="BD669" s="17">
        <f t="shared" ref="BD669" si="4575">BC674</f>
        <v>-39315099.259999998</v>
      </c>
      <c r="BE669" s="17">
        <f t="shared" ref="BE669" si="4576">BD674</f>
        <v>-40321084.939999998</v>
      </c>
      <c r="BF669" s="17">
        <f t="shared" ref="BF669" si="4577">BE674</f>
        <v>-41336434.43</v>
      </c>
      <c r="BG669" s="17">
        <f t="shared" ref="BG669" si="4578">BF674</f>
        <v>-42361167.859999999</v>
      </c>
      <c r="BH669" s="17">
        <f t="shared" ref="BH669" si="4579">BG674</f>
        <v>-43395303.269999996</v>
      </c>
      <c r="BI669" s="17">
        <f t="shared" ref="BI669" si="4580">BH674</f>
        <v>-44438855.529999994</v>
      </c>
      <c r="BJ669" s="17">
        <f t="shared" ref="BJ669" si="4581">BI674</f>
        <v>-45491837.269999996</v>
      </c>
      <c r="BK669" s="17">
        <f t="shared" ref="BK669" si="4582">BJ674</f>
        <v>-46572232.939999998</v>
      </c>
      <c r="BL669" s="17">
        <f t="shared" ref="BL669" si="4583">BK674</f>
        <v>-47662391.939999998</v>
      </c>
      <c r="BM669" s="17">
        <f t="shared" ref="BM669" si="4584">BL674</f>
        <v>-48762324.299999997</v>
      </c>
      <c r="BN669" s="17">
        <f t="shared" ref="BN669" si="4585">BM674</f>
        <v>-49881504.82</v>
      </c>
      <c r="BO669" s="17">
        <f t="shared" ref="BO669" si="4586">BN674</f>
        <v>-51010638.100000001</v>
      </c>
      <c r="BP669" s="17">
        <f t="shared" ref="BP669" si="4587">BO674</f>
        <v>-52149730.609999999</v>
      </c>
      <c r="BQ669" s="17">
        <f t="shared" ref="BQ669" si="4588">BP674</f>
        <v>-53298784.210000001</v>
      </c>
      <c r="BR669" s="17">
        <f t="shared" ref="BR669" si="4589">BQ674</f>
        <v>-54467945.57</v>
      </c>
      <c r="BS669" s="17">
        <f t="shared" ref="BS669" si="4590">BR674</f>
        <v>-55667892.340000004</v>
      </c>
      <c r="BT669" s="17">
        <f t="shared" ref="BT669" si="4591">BS674</f>
        <v>-56878332.460000001</v>
      </c>
      <c r="BU669" s="17">
        <f t="shared" ref="BU669" si="4592">BT674</f>
        <v>-58109955.689999998</v>
      </c>
      <c r="BV669" s="17">
        <f t="shared" ref="BV669" si="4593">BU674</f>
        <v>-59352255.780000001</v>
      </c>
      <c r="BW669" s="17">
        <f t="shared" ref="BW669" si="4594">BV674</f>
        <v>-60605228.359999999</v>
      </c>
      <c r="BX669" s="17">
        <f t="shared" ref="BX669" si="4595">BW674</f>
        <v>-61880128.789999999</v>
      </c>
      <c r="BY669" s="17">
        <f t="shared" ref="BY669" si="4596">BX674</f>
        <v>-63165882.039999999</v>
      </c>
      <c r="BZ669" s="17">
        <f t="shared" ref="BZ669" si="4597">BY674</f>
        <v>-64474136.269999996</v>
      </c>
      <c r="CA669" s="17">
        <f t="shared" ref="CA669" si="4598">BZ674</f>
        <v>-65793421.899999999</v>
      </c>
      <c r="CB669" s="17">
        <f t="shared" ref="CB669" si="4599">CA674</f>
        <v>-67135795.769999996</v>
      </c>
      <c r="CC669" s="17">
        <f t="shared" ref="CC669" si="4600">CB674</f>
        <v>-68526223.149999991</v>
      </c>
      <c r="CD669" s="17">
        <f t="shared" ref="CD669" si="4601">CC674</f>
        <v>-69928486.359999985</v>
      </c>
      <c r="CE669" s="17">
        <f t="shared" ref="CE669" si="4602">CD674</f>
        <v>-71355289.769999981</v>
      </c>
      <c r="CF669" s="17">
        <f t="shared" ref="CF669" si="4603">CE674</f>
        <v>-72794124.459999979</v>
      </c>
      <c r="CG669" s="17">
        <f t="shared" ref="CG669" si="4604">CF674</f>
        <v>-74258138.689999983</v>
      </c>
      <c r="CH669" s="17">
        <f t="shared" ref="CH669" si="4605">CG674</f>
        <v>-75734379.319999978</v>
      </c>
      <c r="CI669" s="17">
        <f t="shared" ref="CI669" si="4606">CH674</f>
        <v>-77236454.189999983</v>
      </c>
      <c r="CJ669" s="17">
        <f t="shared" ref="CJ669" si="4607">CI674</f>
        <v>-78750949.209999979</v>
      </c>
      <c r="CK669" s="17">
        <f t="shared" ref="CK669" si="4608">CJ674</f>
        <v>-80291947.009999976</v>
      </c>
      <c r="CL669" s="17">
        <f t="shared" ref="CL669" si="4609">CK674</f>
        <v>-81859912.649999976</v>
      </c>
      <c r="CM669" s="17">
        <f t="shared" ref="CM669" si="4610">CL674</f>
        <v>-83440710.469999969</v>
      </c>
      <c r="CN669" s="17">
        <f t="shared" ref="CN669" si="4611">CM674</f>
        <v>-85049171.669999972</v>
      </c>
      <c r="CO669" s="17">
        <f t="shared" ref="CO669" si="4612">CN674</f>
        <v>-86716028.099999979</v>
      </c>
    </row>
    <row r="670" spans="2:93">
      <c r="B670" s="556" t="s">
        <v>1990</v>
      </c>
      <c r="C670" s="634" t="s">
        <v>2005</v>
      </c>
      <c r="D670" s="634"/>
      <c r="H670" s="17"/>
      <c r="I670" s="17">
        <f>ROUND(I672*(I654+I666)/2,2)</f>
        <v>-864040.15</v>
      </c>
      <c r="J670" s="17">
        <f t="shared" ref="J670:BU670" si="4613">ROUND(J672*(J654+J666)/2,2)</f>
        <v>-858228.45</v>
      </c>
      <c r="K670" s="17">
        <f t="shared" si="4613"/>
        <v>-855498.5</v>
      </c>
      <c r="L670" s="17">
        <f t="shared" si="4613"/>
        <v>-863245.92</v>
      </c>
      <c r="M670" s="17">
        <f t="shared" si="4613"/>
        <v>-859977.16</v>
      </c>
      <c r="N670" s="17">
        <f t="shared" si="4613"/>
        <v>-856329.61</v>
      </c>
      <c r="O670" s="17">
        <f t="shared" si="4613"/>
        <v>-869660.47</v>
      </c>
      <c r="P670" s="17">
        <f t="shared" si="4613"/>
        <v>-869727.22</v>
      </c>
      <c r="Q670" s="17">
        <f t="shared" si="4613"/>
        <v>-873344.59</v>
      </c>
      <c r="R670" s="17">
        <f t="shared" si="4613"/>
        <v>-876684.43</v>
      </c>
      <c r="S670" s="17">
        <f t="shared" si="4613"/>
        <v>-879732.44</v>
      </c>
      <c r="T670" s="17">
        <f t="shared" si="4613"/>
        <v>-882473.79</v>
      </c>
      <c r="U670" s="17">
        <f t="shared" si="4613"/>
        <v>-889252.21</v>
      </c>
      <c r="V670" s="17">
        <f t="shared" si="4613"/>
        <v>-891431.74</v>
      </c>
      <c r="W670" s="17">
        <f t="shared" si="4613"/>
        <v>-897816.62</v>
      </c>
      <c r="X670" s="17">
        <f t="shared" si="4613"/>
        <v>-901802.57</v>
      </c>
      <c r="Y670" s="17">
        <f t="shared" si="4613"/>
        <v>-903394.67</v>
      </c>
      <c r="Z670" s="17">
        <f t="shared" si="4613"/>
        <v>-904766.31</v>
      </c>
      <c r="AA670" s="17">
        <f t="shared" si="4613"/>
        <v>-920599.72</v>
      </c>
      <c r="AB670" s="17">
        <f t="shared" si="4613"/>
        <v>-921762.71</v>
      </c>
      <c r="AC670" s="17">
        <f t="shared" si="4613"/>
        <v>-922684.47</v>
      </c>
      <c r="AD670" s="17">
        <f t="shared" si="4613"/>
        <v>-938831.44</v>
      </c>
      <c r="AE670" s="17">
        <f t="shared" si="4613"/>
        <v>-944763.62</v>
      </c>
      <c r="AF670" s="17">
        <f t="shared" si="4613"/>
        <v>-945275.37</v>
      </c>
      <c r="AG670" s="17">
        <f t="shared" si="4613"/>
        <v>-945515.7</v>
      </c>
      <c r="AH670" s="17">
        <f t="shared" si="4613"/>
        <v>-967591.32</v>
      </c>
      <c r="AI670" s="17">
        <f t="shared" si="4613"/>
        <v>-973272.48</v>
      </c>
      <c r="AJ670" s="17">
        <f t="shared" si="4613"/>
        <v>-973131.84</v>
      </c>
      <c r="AK670" s="17">
        <f t="shared" si="4613"/>
        <v>-978512.69</v>
      </c>
      <c r="AL670" s="17">
        <f t="shared" si="4613"/>
        <v>-983783.84</v>
      </c>
      <c r="AM670" s="17">
        <f t="shared" si="4613"/>
        <v>-1007030.18</v>
      </c>
      <c r="AN670" s="17">
        <f t="shared" si="4613"/>
        <v>-1012381.91</v>
      </c>
      <c r="AO670" s="17">
        <f t="shared" si="4613"/>
        <v>-1017612.54</v>
      </c>
      <c r="AP670" s="17">
        <f t="shared" si="4613"/>
        <v>-1022716.21</v>
      </c>
      <c r="AQ670" s="17">
        <f t="shared" si="4613"/>
        <v>-1027686.88</v>
      </c>
      <c r="AR670" s="17">
        <f t="shared" si="4613"/>
        <v>-1052247.95</v>
      </c>
      <c r="AS670" s="17">
        <f t="shared" si="4613"/>
        <v>-1063970.6399999999</v>
      </c>
      <c r="AT670" s="17">
        <f t="shared" si="4613"/>
        <v>-1068972.6499999999</v>
      </c>
      <c r="AU670" s="17">
        <f t="shared" si="4613"/>
        <v>-1073823.8799999999</v>
      </c>
      <c r="AV670" s="17">
        <f t="shared" si="4613"/>
        <v>-1085566.67</v>
      </c>
      <c r="AW670" s="17">
        <f t="shared" si="4613"/>
        <v>-1111736.58</v>
      </c>
      <c r="AX670" s="17">
        <f t="shared" si="4613"/>
        <v>-1123893.96</v>
      </c>
      <c r="AY670" s="17">
        <f t="shared" si="4613"/>
        <v>-1128710.6399999999</v>
      </c>
      <c r="AZ670" s="17">
        <f t="shared" si="4613"/>
        <v>-1140907.3999999999</v>
      </c>
      <c r="BA670" s="17">
        <f t="shared" si="4613"/>
        <v>-1153185.3899999999</v>
      </c>
      <c r="BB670" s="17">
        <f t="shared" si="4613"/>
        <v>-1165543.69</v>
      </c>
      <c r="BC670" s="17">
        <f t="shared" si="4613"/>
        <v>-1193900.04</v>
      </c>
      <c r="BD670" s="17">
        <f t="shared" si="4613"/>
        <v>-1206694.68</v>
      </c>
      <c r="BE670" s="17">
        <f t="shared" si="4613"/>
        <v>-1219571.49</v>
      </c>
      <c r="BF670" s="17">
        <f t="shared" si="4613"/>
        <v>-1232529.43</v>
      </c>
      <c r="BG670" s="17">
        <f t="shared" si="4613"/>
        <v>-1245567.4099999999</v>
      </c>
      <c r="BH670" s="17">
        <f t="shared" si="4613"/>
        <v>-1258684.26</v>
      </c>
      <c r="BI670" s="17">
        <f t="shared" si="4613"/>
        <v>-1271878.74</v>
      </c>
      <c r="BJ670" s="17">
        <f t="shared" si="4613"/>
        <v>-1303123.67</v>
      </c>
      <c r="BK670" s="17">
        <f t="shared" si="4613"/>
        <v>-1316784</v>
      </c>
      <c r="BL670" s="17">
        <f t="shared" si="4613"/>
        <v>-1330523.3600000001</v>
      </c>
      <c r="BM670" s="17">
        <f t="shared" si="4613"/>
        <v>-1353807.52</v>
      </c>
      <c r="BN670" s="17">
        <f t="shared" si="4613"/>
        <v>-1367866.28</v>
      </c>
      <c r="BO670" s="17">
        <f t="shared" si="4613"/>
        <v>-1382002.51</v>
      </c>
      <c r="BP670" s="17">
        <f t="shared" si="4613"/>
        <v>-1396214.6</v>
      </c>
      <c r="BQ670" s="17">
        <f t="shared" si="4613"/>
        <v>-1420648.36</v>
      </c>
      <c r="BR670" s="17">
        <f t="shared" si="4613"/>
        <v>-1455834.77</v>
      </c>
      <c r="BS670" s="17">
        <f t="shared" si="4613"/>
        <v>-1470806.12</v>
      </c>
      <c r="BT670" s="17">
        <f t="shared" si="4613"/>
        <v>-1496545.23</v>
      </c>
      <c r="BU670" s="17">
        <f t="shared" si="4613"/>
        <v>-1511858.09</v>
      </c>
      <c r="BV670" s="17">
        <f t="shared" ref="BV670:CO670" si="4614">ROUND(BV672*(BV654+BV666)/2,2)</f>
        <v>-1527248.58</v>
      </c>
      <c r="BW670" s="17">
        <f t="shared" si="4614"/>
        <v>-1553975.43</v>
      </c>
      <c r="BX670" s="17">
        <f t="shared" si="4614"/>
        <v>-1569712.25</v>
      </c>
      <c r="BY670" s="17">
        <f t="shared" si="4614"/>
        <v>-1597182.23</v>
      </c>
      <c r="BZ670" s="17">
        <f t="shared" si="4614"/>
        <v>-1613270.63</v>
      </c>
      <c r="CA670" s="17">
        <f t="shared" si="4614"/>
        <v>-1641502.87</v>
      </c>
      <c r="CB670" s="17">
        <f t="shared" si="4614"/>
        <v>-1694791.38</v>
      </c>
      <c r="CC670" s="17">
        <f t="shared" si="4614"/>
        <v>-1711954.21</v>
      </c>
      <c r="CD670" s="17">
        <f t="shared" si="4614"/>
        <v>-1741913.41</v>
      </c>
      <c r="CE670" s="17">
        <f t="shared" si="4614"/>
        <v>-1759459.69</v>
      </c>
      <c r="CF670" s="17">
        <f t="shared" si="4614"/>
        <v>-1790250.23</v>
      </c>
      <c r="CG670" s="17">
        <f t="shared" si="4614"/>
        <v>-1808185.63</v>
      </c>
      <c r="CH670" s="17">
        <f t="shared" si="4614"/>
        <v>-1839828.87</v>
      </c>
      <c r="CI670" s="17">
        <f t="shared" si="4614"/>
        <v>-1858159.02</v>
      </c>
      <c r="CJ670" s="17">
        <f t="shared" si="4614"/>
        <v>-1890676.8</v>
      </c>
      <c r="CK670" s="17">
        <f t="shared" si="4614"/>
        <v>-1923763.64</v>
      </c>
      <c r="CL670" s="17">
        <f t="shared" si="4614"/>
        <v>-1942821.82</v>
      </c>
      <c r="CM670" s="17">
        <f t="shared" si="4614"/>
        <v>-1976821.2</v>
      </c>
      <c r="CN670" s="17">
        <f t="shared" si="4614"/>
        <v>-2041662.43</v>
      </c>
      <c r="CO670" s="17">
        <f t="shared" si="4614"/>
        <v>-2077391.53</v>
      </c>
    </row>
    <row r="671" spans="2:93">
      <c r="B671" s="556" t="s">
        <v>1943</v>
      </c>
      <c r="C671" s="634" t="s">
        <v>2005</v>
      </c>
      <c r="D671" s="634"/>
      <c r="H671" s="556">
        <f>H665</f>
        <v>39.700000000000003</v>
      </c>
      <c r="I671" s="556">
        <f>I665</f>
        <v>39.700000000000003</v>
      </c>
      <c r="J671" s="556">
        <f t="shared" ref="J671:BU671" si="4615">J665</f>
        <v>39.700000000000003</v>
      </c>
      <c r="K671" s="556">
        <f t="shared" si="4615"/>
        <v>39.1</v>
      </c>
      <c r="L671" s="556">
        <f t="shared" si="4615"/>
        <v>39.1</v>
      </c>
      <c r="M671" s="556">
        <f t="shared" si="4615"/>
        <v>39.1</v>
      </c>
      <c r="N671" s="556">
        <f t="shared" si="4615"/>
        <v>38.5</v>
      </c>
      <c r="O671" s="556">
        <f t="shared" si="4615"/>
        <v>38.5</v>
      </c>
      <c r="P671" s="556">
        <f t="shared" si="4615"/>
        <v>38.5</v>
      </c>
      <c r="Q671" s="556">
        <f t="shared" si="4615"/>
        <v>38.5</v>
      </c>
      <c r="R671" s="556">
        <f t="shared" si="4615"/>
        <v>38.5</v>
      </c>
      <c r="S671" s="556">
        <f t="shared" si="4615"/>
        <v>38.5</v>
      </c>
      <c r="T671" s="556">
        <f t="shared" si="4615"/>
        <v>38.5</v>
      </c>
      <c r="U671" s="556">
        <f t="shared" si="4615"/>
        <v>38.5</v>
      </c>
      <c r="V671" s="556">
        <f t="shared" si="4615"/>
        <v>38.5</v>
      </c>
      <c r="W671" s="556">
        <f t="shared" si="4615"/>
        <v>38.5</v>
      </c>
      <c r="X671" s="556">
        <f t="shared" si="4615"/>
        <v>38.5</v>
      </c>
      <c r="Y671" s="556">
        <f t="shared" si="4615"/>
        <v>38.5</v>
      </c>
      <c r="Z671" s="556">
        <f t="shared" si="4615"/>
        <v>37.9</v>
      </c>
      <c r="AA671" s="556">
        <f t="shared" si="4615"/>
        <v>37.9</v>
      </c>
      <c r="AB671" s="556">
        <f t="shared" si="4615"/>
        <v>37.9</v>
      </c>
      <c r="AC671" s="556">
        <f t="shared" si="4615"/>
        <v>37.299999999999997</v>
      </c>
      <c r="AD671" s="556">
        <f t="shared" si="4615"/>
        <v>37.299999999999997</v>
      </c>
      <c r="AE671" s="556">
        <f t="shared" si="4615"/>
        <v>37.299999999999997</v>
      </c>
      <c r="AF671" s="556">
        <f t="shared" si="4615"/>
        <v>37.299999999999997</v>
      </c>
      <c r="AG671" s="556">
        <f t="shared" si="4615"/>
        <v>36.700000000000003</v>
      </c>
      <c r="AH671" s="556">
        <f t="shared" si="4615"/>
        <v>36.700000000000003</v>
      </c>
      <c r="AI671" s="556">
        <f t="shared" si="4615"/>
        <v>36.700000000000003</v>
      </c>
      <c r="AJ671" s="556">
        <f t="shared" si="4615"/>
        <v>36.700000000000003</v>
      </c>
      <c r="AK671" s="556">
        <f t="shared" si="4615"/>
        <v>36.700000000000003</v>
      </c>
      <c r="AL671" s="556">
        <f t="shared" si="4615"/>
        <v>36.1</v>
      </c>
      <c r="AM671" s="556">
        <f t="shared" si="4615"/>
        <v>36.1</v>
      </c>
      <c r="AN671" s="556">
        <f t="shared" si="4615"/>
        <v>36.1</v>
      </c>
      <c r="AO671" s="556">
        <f t="shared" si="4615"/>
        <v>36.1</v>
      </c>
      <c r="AP671" s="556">
        <f t="shared" si="4615"/>
        <v>36.1</v>
      </c>
      <c r="AQ671" s="556">
        <f t="shared" si="4615"/>
        <v>35.5</v>
      </c>
      <c r="AR671" s="556">
        <f t="shared" si="4615"/>
        <v>35.5</v>
      </c>
      <c r="AS671" s="556">
        <f t="shared" si="4615"/>
        <v>35.5</v>
      </c>
      <c r="AT671" s="556">
        <f t="shared" si="4615"/>
        <v>35.5</v>
      </c>
      <c r="AU671" s="556">
        <f t="shared" si="4615"/>
        <v>35.5</v>
      </c>
      <c r="AV671" s="556">
        <f t="shared" si="4615"/>
        <v>34.9</v>
      </c>
      <c r="AW671" s="556">
        <f t="shared" si="4615"/>
        <v>34.9</v>
      </c>
      <c r="AX671" s="556">
        <f t="shared" si="4615"/>
        <v>34.9</v>
      </c>
      <c r="AY671" s="556">
        <f t="shared" si="4615"/>
        <v>34.9</v>
      </c>
      <c r="AZ671" s="556">
        <f t="shared" si="4615"/>
        <v>34.9</v>
      </c>
      <c r="BA671" s="556">
        <f t="shared" si="4615"/>
        <v>34.9</v>
      </c>
      <c r="BB671" s="556">
        <f t="shared" si="4615"/>
        <v>34.299999999999997</v>
      </c>
      <c r="BC671" s="556">
        <f t="shared" si="4615"/>
        <v>34.299999999999997</v>
      </c>
      <c r="BD671" s="556">
        <f t="shared" si="4615"/>
        <v>34.299999999999997</v>
      </c>
      <c r="BE671" s="556">
        <f t="shared" si="4615"/>
        <v>34.299999999999997</v>
      </c>
      <c r="BF671" s="556">
        <f t="shared" si="4615"/>
        <v>34.299999999999997</v>
      </c>
      <c r="BG671" s="556">
        <f t="shared" si="4615"/>
        <v>34.299999999999997</v>
      </c>
      <c r="BH671" s="556">
        <f t="shared" si="4615"/>
        <v>34.299999999999997</v>
      </c>
      <c r="BI671" s="556">
        <f t="shared" si="4615"/>
        <v>33.700000000000003</v>
      </c>
      <c r="BJ671" s="556">
        <f t="shared" si="4615"/>
        <v>33.700000000000003</v>
      </c>
      <c r="BK671" s="556">
        <f t="shared" si="4615"/>
        <v>33.700000000000003</v>
      </c>
      <c r="BL671" s="556">
        <f t="shared" si="4615"/>
        <v>33.700000000000003</v>
      </c>
      <c r="BM671" s="556">
        <f t="shared" si="4615"/>
        <v>33.700000000000003</v>
      </c>
      <c r="BN671" s="556">
        <f t="shared" si="4615"/>
        <v>33.700000000000003</v>
      </c>
      <c r="BO671" s="556">
        <f t="shared" si="4615"/>
        <v>33.700000000000003</v>
      </c>
      <c r="BP671" s="556">
        <f t="shared" si="4615"/>
        <v>33.700000000000003</v>
      </c>
      <c r="BQ671" s="556">
        <f t="shared" si="4615"/>
        <v>33.200000000000003</v>
      </c>
      <c r="BR671" s="556">
        <f t="shared" si="4615"/>
        <v>33.200000000000003</v>
      </c>
      <c r="BS671" s="556">
        <f t="shared" si="4615"/>
        <v>33.200000000000003</v>
      </c>
      <c r="BT671" s="556">
        <f t="shared" si="4615"/>
        <v>33.200000000000003</v>
      </c>
      <c r="BU671" s="556">
        <f t="shared" si="4615"/>
        <v>33.200000000000003</v>
      </c>
      <c r="BV671" s="556">
        <f t="shared" ref="BV671:CO671" si="4616">BV665</f>
        <v>33.200000000000003</v>
      </c>
      <c r="BW671" s="556">
        <f t="shared" si="4616"/>
        <v>33.200000000000003</v>
      </c>
      <c r="BX671" s="556">
        <f t="shared" si="4616"/>
        <v>33.200000000000003</v>
      </c>
      <c r="BY671" s="556">
        <f t="shared" si="4616"/>
        <v>33.200000000000003</v>
      </c>
      <c r="BZ671" s="556">
        <f t="shared" si="4616"/>
        <v>33.200000000000003</v>
      </c>
      <c r="CA671" s="556">
        <f t="shared" si="4616"/>
        <v>32.6</v>
      </c>
      <c r="CB671" s="556">
        <f t="shared" si="4616"/>
        <v>32.6</v>
      </c>
      <c r="CC671" s="556">
        <f t="shared" si="4616"/>
        <v>32.6</v>
      </c>
      <c r="CD671" s="556">
        <f t="shared" si="4616"/>
        <v>32.6</v>
      </c>
      <c r="CE671" s="556">
        <f t="shared" si="4616"/>
        <v>32.6</v>
      </c>
      <c r="CF671" s="556">
        <f t="shared" si="4616"/>
        <v>32.6</v>
      </c>
      <c r="CG671" s="556">
        <f t="shared" si="4616"/>
        <v>32.6</v>
      </c>
      <c r="CH671" s="556">
        <f t="shared" si="4616"/>
        <v>32.6</v>
      </c>
      <c r="CI671" s="556">
        <f t="shared" si="4616"/>
        <v>32.6</v>
      </c>
      <c r="CJ671" s="556">
        <f t="shared" si="4616"/>
        <v>32.6</v>
      </c>
      <c r="CK671" s="556">
        <f t="shared" si="4616"/>
        <v>32.6</v>
      </c>
      <c r="CL671" s="556">
        <f t="shared" si="4616"/>
        <v>32.6</v>
      </c>
      <c r="CM671" s="556">
        <f t="shared" si="4616"/>
        <v>32</v>
      </c>
      <c r="CN671" s="556">
        <f t="shared" si="4616"/>
        <v>32</v>
      </c>
      <c r="CO671" s="556">
        <f t="shared" si="4616"/>
        <v>32</v>
      </c>
    </row>
    <row r="672" spans="2:93">
      <c r="B672" s="556" t="s">
        <v>1977</v>
      </c>
      <c r="C672" s="634" t="s">
        <v>2005</v>
      </c>
      <c r="D672" s="634"/>
      <c r="H672" s="556"/>
      <c r="I672" s="26">
        <f>-ROUND((1+H679)/H671,4)</f>
        <v>-2.52E-2</v>
      </c>
      <c r="J672" s="26">
        <f t="shared" ref="J672:BU672" si="4617">-ROUND((1+I679)/I671,4)</f>
        <v>-2.46E-2</v>
      </c>
      <c r="K672" s="26">
        <f t="shared" si="4617"/>
        <v>-2.41E-2</v>
      </c>
      <c r="L672" s="26">
        <f t="shared" si="4617"/>
        <v>-2.3900000000000001E-2</v>
      </c>
      <c r="M672" s="26">
        <f t="shared" si="4617"/>
        <v>-2.3400000000000001E-2</v>
      </c>
      <c r="N672" s="26">
        <f t="shared" si="4617"/>
        <v>-2.29E-2</v>
      </c>
      <c r="O672" s="26">
        <f t="shared" si="4617"/>
        <v>-2.2800000000000001E-2</v>
      </c>
      <c r="P672" s="26">
        <f t="shared" si="4617"/>
        <v>-2.23E-2</v>
      </c>
      <c r="Q672" s="26">
        <f t="shared" si="4617"/>
        <v>-2.1899999999999999E-2</v>
      </c>
      <c r="R672" s="26">
        <f t="shared" si="4617"/>
        <v>-2.1499999999999998E-2</v>
      </c>
      <c r="S672" s="26">
        <f t="shared" si="4617"/>
        <v>-2.1100000000000001E-2</v>
      </c>
      <c r="T672" s="26">
        <f t="shared" si="4617"/>
        <v>-2.07E-2</v>
      </c>
      <c r="U672" s="26">
        <f t="shared" si="4617"/>
        <v>-2.0400000000000001E-2</v>
      </c>
      <c r="V672" s="26">
        <f t="shared" si="4617"/>
        <v>-0.02</v>
      </c>
      <c r="W672" s="26">
        <f t="shared" si="4617"/>
        <v>-1.9699999999999999E-2</v>
      </c>
      <c r="X672" s="26">
        <f t="shared" si="4617"/>
        <v>-1.9400000000000001E-2</v>
      </c>
      <c r="Y672" s="26">
        <f t="shared" si="4617"/>
        <v>-1.9099999999999999E-2</v>
      </c>
      <c r="Z672" s="26">
        <f t="shared" si="4617"/>
        <v>-1.8800000000000001E-2</v>
      </c>
      <c r="AA672" s="26">
        <f t="shared" si="4617"/>
        <v>-1.8800000000000001E-2</v>
      </c>
      <c r="AB672" s="26">
        <f t="shared" si="4617"/>
        <v>-1.8499999999999999E-2</v>
      </c>
      <c r="AC672" s="26">
        <f t="shared" si="4617"/>
        <v>-1.8200000000000001E-2</v>
      </c>
      <c r="AD672" s="26">
        <f t="shared" si="4617"/>
        <v>-1.8200000000000001E-2</v>
      </c>
      <c r="AE672" s="26">
        <f t="shared" si="4617"/>
        <v>-1.7999999999999999E-2</v>
      </c>
      <c r="AF672" s="26">
        <f t="shared" si="4617"/>
        <v>-1.77E-2</v>
      </c>
      <c r="AG672" s="26">
        <f t="shared" si="4617"/>
        <v>-1.7399999999999999E-2</v>
      </c>
      <c r="AH672" s="26">
        <f t="shared" si="4617"/>
        <v>-1.7500000000000002E-2</v>
      </c>
      <c r="AI672" s="26">
        <f t="shared" si="4617"/>
        <v>-1.7299999999999999E-2</v>
      </c>
      <c r="AJ672" s="26">
        <f t="shared" si="4617"/>
        <v>-1.7000000000000001E-2</v>
      </c>
      <c r="AK672" s="26">
        <f t="shared" si="4617"/>
        <v>-1.6799999999999999E-2</v>
      </c>
      <c r="AL672" s="26">
        <f t="shared" si="4617"/>
        <v>-1.66E-2</v>
      </c>
      <c r="AM672" s="26">
        <f t="shared" si="4617"/>
        <v>-1.67E-2</v>
      </c>
      <c r="AN672" s="26">
        <f t="shared" si="4617"/>
        <v>-1.6500000000000001E-2</v>
      </c>
      <c r="AO672" s="26">
        <f t="shared" si="4617"/>
        <v>-1.6299999999999999E-2</v>
      </c>
      <c r="AP672" s="26">
        <f t="shared" si="4617"/>
        <v>-1.61E-2</v>
      </c>
      <c r="AQ672" s="26">
        <f t="shared" si="4617"/>
        <v>-1.5900000000000001E-2</v>
      </c>
      <c r="AR672" s="26">
        <f t="shared" si="4617"/>
        <v>-1.6E-2</v>
      </c>
      <c r="AS672" s="26">
        <f t="shared" si="4617"/>
        <v>-1.5900000000000001E-2</v>
      </c>
      <c r="AT672" s="26">
        <f t="shared" si="4617"/>
        <v>-1.5699999999999999E-2</v>
      </c>
      <c r="AU672" s="26">
        <f t="shared" si="4617"/>
        <v>-1.55E-2</v>
      </c>
      <c r="AV672" s="26">
        <f t="shared" si="4617"/>
        <v>-1.54E-2</v>
      </c>
      <c r="AW672" s="26">
        <f t="shared" si="4617"/>
        <v>-1.55E-2</v>
      </c>
      <c r="AX672" s="26">
        <f t="shared" si="4617"/>
        <v>-1.54E-2</v>
      </c>
      <c r="AY672" s="26">
        <f t="shared" si="4617"/>
        <v>-1.52E-2</v>
      </c>
      <c r="AZ672" s="26">
        <f t="shared" si="4617"/>
        <v>-1.5100000000000001E-2</v>
      </c>
      <c r="BA672" s="26">
        <f t="shared" si="4617"/>
        <v>-1.4999999999999999E-2</v>
      </c>
      <c r="BB672" s="26">
        <f t="shared" si="4617"/>
        <v>-1.49E-2</v>
      </c>
      <c r="BC672" s="26">
        <f t="shared" si="4617"/>
        <v>-1.4999999999999999E-2</v>
      </c>
      <c r="BD672" s="26">
        <f t="shared" si="4617"/>
        <v>-1.49E-2</v>
      </c>
      <c r="BE672" s="26">
        <f t="shared" si="4617"/>
        <v>-1.4800000000000001E-2</v>
      </c>
      <c r="BF672" s="26">
        <f t="shared" si="4617"/>
        <v>-1.47E-2</v>
      </c>
      <c r="BG672" s="26">
        <f t="shared" si="4617"/>
        <v>-1.46E-2</v>
      </c>
      <c r="BH672" s="26">
        <f t="shared" si="4617"/>
        <v>-1.4500000000000001E-2</v>
      </c>
      <c r="BI672" s="26">
        <f t="shared" si="4617"/>
        <v>-1.44E-2</v>
      </c>
      <c r="BJ672" s="26">
        <f t="shared" si="4617"/>
        <v>-1.4500000000000001E-2</v>
      </c>
      <c r="BK672" s="26">
        <f t="shared" si="4617"/>
        <v>-1.44E-2</v>
      </c>
      <c r="BL672" s="26">
        <f t="shared" si="4617"/>
        <v>-1.43E-2</v>
      </c>
      <c r="BM672" s="26">
        <f t="shared" si="4617"/>
        <v>-1.43E-2</v>
      </c>
      <c r="BN672" s="26">
        <f t="shared" si="4617"/>
        <v>-1.4200000000000001E-2</v>
      </c>
      <c r="BO672" s="26">
        <f t="shared" si="4617"/>
        <v>-1.41E-2</v>
      </c>
      <c r="BP672" s="26">
        <f t="shared" si="4617"/>
        <v>-1.4E-2</v>
      </c>
      <c r="BQ672" s="26">
        <f t="shared" si="4617"/>
        <v>-1.4E-2</v>
      </c>
      <c r="BR672" s="26">
        <f t="shared" si="4617"/>
        <v>-1.41E-2</v>
      </c>
      <c r="BS672" s="26">
        <f t="shared" si="4617"/>
        <v>-1.4E-2</v>
      </c>
      <c r="BT672" s="26">
        <f t="shared" si="4617"/>
        <v>-1.4E-2</v>
      </c>
      <c r="BU672" s="26">
        <f t="shared" si="4617"/>
        <v>-1.3899999999999999E-2</v>
      </c>
      <c r="BV672" s="26">
        <f t="shared" ref="BV672:CO672" si="4618">-ROUND((1+BU679)/BU671,4)</f>
        <v>-1.38E-2</v>
      </c>
      <c r="BW672" s="26">
        <f t="shared" si="4618"/>
        <v>-1.38E-2</v>
      </c>
      <c r="BX672" s="26">
        <f t="shared" si="4618"/>
        <v>-1.37E-2</v>
      </c>
      <c r="BY672" s="26">
        <f t="shared" si="4618"/>
        <v>-1.37E-2</v>
      </c>
      <c r="BZ672" s="26">
        <f t="shared" si="4618"/>
        <v>-1.3599999999999999E-2</v>
      </c>
      <c r="CA672" s="26">
        <f t="shared" si="4618"/>
        <v>-1.3599999999999999E-2</v>
      </c>
      <c r="CB672" s="26">
        <f t="shared" si="4618"/>
        <v>-1.38E-2</v>
      </c>
      <c r="CC672" s="26">
        <f t="shared" si="4618"/>
        <v>-1.37E-2</v>
      </c>
      <c r="CD672" s="26">
        <f t="shared" si="4618"/>
        <v>-1.37E-2</v>
      </c>
      <c r="CE672" s="26">
        <f t="shared" si="4618"/>
        <v>-1.3599999999999999E-2</v>
      </c>
      <c r="CF672" s="26">
        <f t="shared" si="4618"/>
        <v>-1.3599999999999999E-2</v>
      </c>
      <c r="CG672" s="26">
        <f t="shared" si="4618"/>
        <v>-1.35E-2</v>
      </c>
      <c r="CH672" s="26">
        <f t="shared" si="4618"/>
        <v>-1.35E-2</v>
      </c>
      <c r="CI672" s="26">
        <f t="shared" si="4618"/>
        <v>-1.34E-2</v>
      </c>
      <c r="CJ672" s="26">
        <f t="shared" si="4618"/>
        <v>-1.34E-2</v>
      </c>
      <c r="CK672" s="26">
        <f t="shared" si="4618"/>
        <v>-1.34E-2</v>
      </c>
      <c r="CL672" s="26">
        <f t="shared" si="4618"/>
        <v>-1.3299999999999999E-2</v>
      </c>
      <c r="CM672" s="26">
        <f t="shared" si="4618"/>
        <v>-1.3299999999999999E-2</v>
      </c>
      <c r="CN672" s="26">
        <f t="shared" si="4618"/>
        <v>-1.35E-2</v>
      </c>
      <c r="CO672" s="26">
        <f t="shared" si="4618"/>
        <v>-1.35E-2</v>
      </c>
    </row>
    <row r="673" spans="2:93">
      <c r="B673" s="556" t="s">
        <v>1988</v>
      </c>
      <c r="C673" s="634" t="s">
        <v>2005</v>
      </c>
      <c r="D673" s="634"/>
      <c r="H673" s="17"/>
      <c r="I673" s="17">
        <f>-I657</f>
        <v>84975</v>
      </c>
      <c r="J673" s="17">
        <f t="shared" ref="J673:BU673" si="4619">-J657</f>
        <v>86462</v>
      </c>
      <c r="K673" s="17">
        <f t="shared" si="4619"/>
        <v>87975</v>
      </c>
      <c r="L673" s="17">
        <f t="shared" si="4619"/>
        <v>89514</v>
      </c>
      <c r="M673" s="17">
        <f t="shared" si="4619"/>
        <v>91081</v>
      </c>
      <c r="N673" s="17">
        <f t="shared" si="4619"/>
        <v>92675</v>
      </c>
      <c r="O673" s="17">
        <f t="shared" si="4619"/>
        <v>94297</v>
      </c>
      <c r="P673" s="17">
        <f t="shared" si="4619"/>
        <v>96418</v>
      </c>
      <c r="Q673" s="17">
        <f t="shared" si="4619"/>
        <v>98588</v>
      </c>
      <c r="R673" s="17">
        <f t="shared" si="4619"/>
        <v>100806</v>
      </c>
      <c r="S673" s="17">
        <f t="shared" si="4619"/>
        <v>103074</v>
      </c>
      <c r="T673" s="17">
        <f t="shared" si="4619"/>
        <v>105393</v>
      </c>
      <c r="U673" s="17">
        <f t="shared" si="4619"/>
        <v>107765</v>
      </c>
      <c r="V673" s="17">
        <f t="shared" si="4619"/>
        <v>110189</v>
      </c>
      <c r="W673" s="17">
        <f t="shared" si="4619"/>
        <v>112669</v>
      </c>
      <c r="X673" s="17">
        <f t="shared" si="4619"/>
        <v>115204</v>
      </c>
      <c r="Y673" s="17">
        <f t="shared" si="4619"/>
        <v>117220</v>
      </c>
      <c r="Z673" s="17">
        <f t="shared" si="4619"/>
        <v>119271</v>
      </c>
      <c r="AA673" s="17">
        <f t="shared" si="4619"/>
        <v>121358</v>
      </c>
      <c r="AB673" s="17">
        <f t="shared" si="4619"/>
        <v>123482</v>
      </c>
      <c r="AC673" s="17">
        <f t="shared" si="4619"/>
        <v>125643</v>
      </c>
      <c r="AD673" s="17">
        <f t="shared" si="4619"/>
        <v>127842</v>
      </c>
      <c r="AE673" s="17">
        <f t="shared" si="4619"/>
        <v>130079</v>
      </c>
      <c r="AF673" s="17">
        <f t="shared" si="4619"/>
        <v>132355</v>
      </c>
      <c r="AG673" s="17">
        <f t="shared" si="4619"/>
        <v>134672</v>
      </c>
      <c r="AH673" s="17">
        <f t="shared" si="4619"/>
        <v>137028</v>
      </c>
      <c r="AI673" s="17">
        <f t="shared" si="4619"/>
        <v>139426</v>
      </c>
      <c r="AJ673" s="17">
        <f t="shared" si="4619"/>
        <v>141866</v>
      </c>
      <c r="AK673" s="17">
        <f t="shared" si="4619"/>
        <v>144349</v>
      </c>
      <c r="AL673" s="17">
        <f t="shared" si="4619"/>
        <v>146875</v>
      </c>
      <c r="AM673" s="17">
        <f t="shared" si="4619"/>
        <v>149445</v>
      </c>
      <c r="AN673" s="17">
        <f t="shared" si="4619"/>
        <v>152061</v>
      </c>
      <c r="AO673" s="17">
        <f t="shared" si="4619"/>
        <v>154722</v>
      </c>
      <c r="AP673" s="17">
        <f t="shared" si="4619"/>
        <v>157429</v>
      </c>
      <c r="AQ673" s="17">
        <f t="shared" si="4619"/>
        <v>160184</v>
      </c>
      <c r="AR673" s="17">
        <f t="shared" si="4619"/>
        <v>162988</v>
      </c>
      <c r="AS673" s="17">
        <f t="shared" si="4619"/>
        <v>165840</v>
      </c>
      <c r="AT673" s="17">
        <f t="shared" si="4619"/>
        <v>168742</v>
      </c>
      <c r="AU673" s="17">
        <f t="shared" si="4619"/>
        <v>171695</v>
      </c>
      <c r="AV673" s="17">
        <f t="shared" si="4619"/>
        <v>174700</v>
      </c>
      <c r="AW673" s="17">
        <f t="shared" si="4619"/>
        <v>177757</v>
      </c>
      <c r="AX673" s="17">
        <f t="shared" si="4619"/>
        <v>180868</v>
      </c>
      <c r="AY673" s="17">
        <f t="shared" si="4619"/>
        <v>184033</v>
      </c>
      <c r="AZ673" s="17">
        <f t="shared" si="4619"/>
        <v>187253</v>
      </c>
      <c r="BA673" s="17">
        <f t="shared" si="4619"/>
        <v>190530</v>
      </c>
      <c r="BB673" s="17">
        <f t="shared" si="4619"/>
        <v>193865</v>
      </c>
      <c r="BC673" s="17">
        <f t="shared" si="4619"/>
        <v>197257</v>
      </c>
      <c r="BD673" s="17">
        <f t="shared" si="4619"/>
        <v>200709</v>
      </c>
      <c r="BE673" s="17">
        <f t="shared" si="4619"/>
        <v>204222</v>
      </c>
      <c r="BF673" s="17">
        <f t="shared" si="4619"/>
        <v>207796</v>
      </c>
      <c r="BG673" s="17">
        <f t="shared" si="4619"/>
        <v>211432</v>
      </c>
      <c r="BH673" s="17">
        <f t="shared" si="4619"/>
        <v>215132</v>
      </c>
      <c r="BI673" s="17">
        <f t="shared" si="4619"/>
        <v>218897</v>
      </c>
      <c r="BJ673" s="17">
        <f t="shared" si="4619"/>
        <v>222728</v>
      </c>
      <c r="BK673" s="17">
        <f t="shared" si="4619"/>
        <v>226625</v>
      </c>
      <c r="BL673" s="17">
        <f t="shared" si="4619"/>
        <v>230591</v>
      </c>
      <c r="BM673" s="17">
        <f t="shared" si="4619"/>
        <v>234627</v>
      </c>
      <c r="BN673" s="17">
        <f t="shared" si="4619"/>
        <v>238733</v>
      </c>
      <c r="BO673" s="17">
        <f t="shared" si="4619"/>
        <v>242910</v>
      </c>
      <c r="BP673" s="17">
        <f t="shared" si="4619"/>
        <v>247161</v>
      </c>
      <c r="BQ673" s="17">
        <f t="shared" si="4619"/>
        <v>251487</v>
      </c>
      <c r="BR673" s="17">
        <f t="shared" si="4619"/>
        <v>255888</v>
      </c>
      <c r="BS673" s="17">
        <f t="shared" si="4619"/>
        <v>260366</v>
      </c>
      <c r="BT673" s="17">
        <f t="shared" si="4619"/>
        <v>264922</v>
      </c>
      <c r="BU673" s="17">
        <f t="shared" si="4619"/>
        <v>269558</v>
      </c>
      <c r="BV673" s="17">
        <f t="shared" ref="BV673:CO673" si="4620">-BV657</f>
        <v>274276</v>
      </c>
      <c r="BW673" s="17">
        <f t="shared" si="4620"/>
        <v>279075</v>
      </c>
      <c r="BX673" s="17">
        <f t="shared" si="4620"/>
        <v>283959</v>
      </c>
      <c r="BY673" s="17">
        <f t="shared" si="4620"/>
        <v>288928</v>
      </c>
      <c r="BZ673" s="17">
        <f t="shared" si="4620"/>
        <v>293985</v>
      </c>
      <c r="CA673" s="17">
        <f t="shared" si="4620"/>
        <v>299129</v>
      </c>
      <c r="CB673" s="17">
        <f t="shared" si="4620"/>
        <v>304364</v>
      </c>
      <c r="CC673" s="17">
        <f t="shared" si="4620"/>
        <v>309691</v>
      </c>
      <c r="CD673" s="17">
        <f t="shared" si="4620"/>
        <v>315110</v>
      </c>
      <c r="CE673" s="17">
        <f t="shared" si="4620"/>
        <v>320625</v>
      </c>
      <c r="CF673" s="17">
        <f t="shared" si="4620"/>
        <v>326236</v>
      </c>
      <c r="CG673" s="17">
        <f t="shared" si="4620"/>
        <v>331945</v>
      </c>
      <c r="CH673" s="17">
        <f t="shared" si="4620"/>
        <v>337754</v>
      </c>
      <c r="CI673" s="17">
        <f t="shared" si="4620"/>
        <v>343664</v>
      </c>
      <c r="CJ673" s="17">
        <f t="shared" si="4620"/>
        <v>349679</v>
      </c>
      <c r="CK673" s="17">
        <f t="shared" si="4620"/>
        <v>355798</v>
      </c>
      <c r="CL673" s="17">
        <f t="shared" si="4620"/>
        <v>362024</v>
      </c>
      <c r="CM673" s="17">
        <f t="shared" si="4620"/>
        <v>368360</v>
      </c>
      <c r="CN673" s="17">
        <f t="shared" si="4620"/>
        <v>374806</v>
      </c>
      <c r="CO673" s="17">
        <f t="shared" si="4620"/>
        <v>381365</v>
      </c>
    </row>
    <row r="674" spans="2:93">
      <c r="B674" s="556" t="s">
        <v>1989</v>
      </c>
      <c r="C674" s="634" t="s">
        <v>2007</v>
      </c>
      <c r="D674" s="634"/>
      <c r="E674" s="639">
        <v>0</v>
      </c>
      <c r="H674" s="17">
        <f>E674</f>
        <v>0</v>
      </c>
      <c r="I674" s="17">
        <f>I669+I670+I673</f>
        <v>-779065.15</v>
      </c>
      <c r="J674" s="17">
        <f t="shared" ref="J674:BU674" si="4621">J669+J670+J673</f>
        <v>-1550831.6</v>
      </c>
      <c r="K674" s="17">
        <f t="shared" si="4621"/>
        <v>-2318355.1</v>
      </c>
      <c r="L674" s="17">
        <f t="shared" si="4621"/>
        <v>-3092087.02</v>
      </c>
      <c r="M674" s="17">
        <f t="shared" si="4621"/>
        <v>-3860983.18</v>
      </c>
      <c r="N674" s="17">
        <f t="shared" si="4621"/>
        <v>-4624637.79</v>
      </c>
      <c r="O674" s="17">
        <f t="shared" si="4621"/>
        <v>-5400001.2599999998</v>
      </c>
      <c r="P674" s="17">
        <f t="shared" si="4621"/>
        <v>-6173310.4799999995</v>
      </c>
      <c r="Q674" s="17">
        <f t="shared" si="4621"/>
        <v>-6948067.0699999994</v>
      </c>
      <c r="R674" s="17">
        <f t="shared" si="4621"/>
        <v>-7723945.4999999991</v>
      </c>
      <c r="S674" s="17">
        <f t="shared" si="4621"/>
        <v>-8500603.9399999995</v>
      </c>
      <c r="T674" s="17">
        <f t="shared" si="4621"/>
        <v>-9277684.7300000004</v>
      </c>
      <c r="U674" s="17">
        <f t="shared" si="4621"/>
        <v>-10059171.940000001</v>
      </c>
      <c r="V674" s="17">
        <f t="shared" si="4621"/>
        <v>-10840414.680000002</v>
      </c>
      <c r="W674" s="17">
        <f t="shared" si="4621"/>
        <v>-11625562.300000001</v>
      </c>
      <c r="X674" s="17">
        <f t="shared" si="4621"/>
        <v>-12412160.870000001</v>
      </c>
      <c r="Y674" s="17">
        <f t="shared" si="4621"/>
        <v>-13198335.540000001</v>
      </c>
      <c r="Z674" s="17">
        <f t="shared" si="4621"/>
        <v>-13983830.850000001</v>
      </c>
      <c r="AA674" s="17">
        <f t="shared" si="4621"/>
        <v>-14783072.570000002</v>
      </c>
      <c r="AB674" s="17">
        <f t="shared" si="4621"/>
        <v>-15581353.280000001</v>
      </c>
      <c r="AC674" s="17">
        <f t="shared" si="4621"/>
        <v>-16378394.750000002</v>
      </c>
      <c r="AD674" s="17">
        <f t="shared" si="4621"/>
        <v>-17189384.190000001</v>
      </c>
      <c r="AE674" s="17">
        <f t="shared" si="4621"/>
        <v>-18004068.810000002</v>
      </c>
      <c r="AF674" s="17">
        <f t="shared" si="4621"/>
        <v>-18816989.180000003</v>
      </c>
      <c r="AG674" s="17">
        <f t="shared" si="4621"/>
        <v>-19627832.880000003</v>
      </c>
      <c r="AH674" s="17">
        <f t="shared" si="4621"/>
        <v>-20458396.200000003</v>
      </c>
      <c r="AI674" s="17">
        <f t="shared" si="4621"/>
        <v>-21292242.680000003</v>
      </c>
      <c r="AJ674" s="17">
        <f t="shared" si="4621"/>
        <v>-22123508.520000003</v>
      </c>
      <c r="AK674" s="17">
        <f t="shared" si="4621"/>
        <v>-22957672.210000005</v>
      </c>
      <c r="AL674" s="17">
        <f t="shared" si="4621"/>
        <v>-23794581.050000004</v>
      </c>
      <c r="AM674" s="17">
        <f t="shared" si="4621"/>
        <v>-24652166.230000004</v>
      </c>
      <c r="AN674" s="17">
        <f t="shared" si="4621"/>
        <v>-25512487.140000004</v>
      </c>
      <c r="AO674" s="17">
        <f t="shared" si="4621"/>
        <v>-26375377.680000003</v>
      </c>
      <c r="AP674" s="17">
        <f t="shared" si="4621"/>
        <v>-27240664.890000004</v>
      </c>
      <c r="AQ674" s="17">
        <f t="shared" si="4621"/>
        <v>-28108167.770000003</v>
      </c>
      <c r="AR674" s="17">
        <f t="shared" si="4621"/>
        <v>-28997427.720000003</v>
      </c>
      <c r="AS674" s="17">
        <f t="shared" si="4621"/>
        <v>-29895558.360000003</v>
      </c>
      <c r="AT674" s="17">
        <f t="shared" si="4621"/>
        <v>-30795789.010000002</v>
      </c>
      <c r="AU674" s="17">
        <f t="shared" si="4621"/>
        <v>-31697917.890000001</v>
      </c>
      <c r="AV674" s="17">
        <f t="shared" si="4621"/>
        <v>-32608784.560000002</v>
      </c>
      <c r="AW674" s="17">
        <f t="shared" si="4621"/>
        <v>-33542764.140000001</v>
      </c>
      <c r="AX674" s="17">
        <f t="shared" si="4621"/>
        <v>-34485790.100000001</v>
      </c>
      <c r="AY674" s="17">
        <f t="shared" si="4621"/>
        <v>-35430467.740000002</v>
      </c>
      <c r="AZ674" s="17">
        <f t="shared" si="4621"/>
        <v>-36384122.140000001</v>
      </c>
      <c r="BA674" s="17">
        <f t="shared" si="4621"/>
        <v>-37346777.530000001</v>
      </c>
      <c r="BB674" s="17">
        <f t="shared" si="4621"/>
        <v>-38318456.219999999</v>
      </c>
      <c r="BC674" s="17">
        <f t="shared" si="4621"/>
        <v>-39315099.259999998</v>
      </c>
      <c r="BD674" s="17">
        <f t="shared" si="4621"/>
        <v>-40321084.939999998</v>
      </c>
      <c r="BE674" s="17">
        <f t="shared" si="4621"/>
        <v>-41336434.43</v>
      </c>
      <c r="BF674" s="17">
        <f t="shared" si="4621"/>
        <v>-42361167.859999999</v>
      </c>
      <c r="BG674" s="17">
        <f t="shared" si="4621"/>
        <v>-43395303.269999996</v>
      </c>
      <c r="BH674" s="17">
        <f t="shared" si="4621"/>
        <v>-44438855.529999994</v>
      </c>
      <c r="BI674" s="17">
        <f t="shared" si="4621"/>
        <v>-45491837.269999996</v>
      </c>
      <c r="BJ674" s="17">
        <f t="shared" si="4621"/>
        <v>-46572232.939999998</v>
      </c>
      <c r="BK674" s="17">
        <f t="shared" si="4621"/>
        <v>-47662391.939999998</v>
      </c>
      <c r="BL674" s="17">
        <f t="shared" si="4621"/>
        <v>-48762324.299999997</v>
      </c>
      <c r="BM674" s="17">
        <f t="shared" si="4621"/>
        <v>-49881504.82</v>
      </c>
      <c r="BN674" s="17">
        <f t="shared" si="4621"/>
        <v>-51010638.100000001</v>
      </c>
      <c r="BO674" s="17">
        <f t="shared" si="4621"/>
        <v>-52149730.609999999</v>
      </c>
      <c r="BP674" s="17">
        <f t="shared" si="4621"/>
        <v>-53298784.210000001</v>
      </c>
      <c r="BQ674" s="17">
        <f t="shared" si="4621"/>
        <v>-54467945.57</v>
      </c>
      <c r="BR674" s="17">
        <f t="shared" si="4621"/>
        <v>-55667892.340000004</v>
      </c>
      <c r="BS674" s="17">
        <f t="shared" si="4621"/>
        <v>-56878332.460000001</v>
      </c>
      <c r="BT674" s="17">
        <f t="shared" si="4621"/>
        <v>-58109955.689999998</v>
      </c>
      <c r="BU674" s="17">
        <f t="shared" si="4621"/>
        <v>-59352255.780000001</v>
      </c>
      <c r="BV674" s="17">
        <f t="shared" ref="BV674:CO674" si="4622">BV669+BV670+BV673</f>
        <v>-60605228.359999999</v>
      </c>
      <c r="BW674" s="17">
        <f t="shared" si="4622"/>
        <v>-61880128.789999999</v>
      </c>
      <c r="BX674" s="17">
        <f t="shared" si="4622"/>
        <v>-63165882.039999999</v>
      </c>
      <c r="BY674" s="17">
        <f t="shared" si="4622"/>
        <v>-64474136.269999996</v>
      </c>
      <c r="BZ674" s="17">
        <f t="shared" si="4622"/>
        <v>-65793421.899999999</v>
      </c>
      <c r="CA674" s="17">
        <f t="shared" si="4622"/>
        <v>-67135795.769999996</v>
      </c>
      <c r="CB674" s="17">
        <f t="shared" si="4622"/>
        <v>-68526223.149999991</v>
      </c>
      <c r="CC674" s="17">
        <f t="shared" si="4622"/>
        <v>-69928486.359999985</v>
      </c>
      <c r="CD674" s="17">
        <f t="shared" si="4622"/>
        <v>-71355289.769999981</v>
      </c>
      <c r="CE674" s="17">
        <f t="shared" si="4622"/>
        <v>-72794124.459999979</v>
      </c>
      <c r="CF674" s="17">
        <f t="shared" si="4622"/>
        <v>-74258138.689999983</v>
      </c>
      <c r="CG674" s="17">
        <f t="shared" si="4622"/>
        <v>-75734379.319999978</v>
      </c>
      <c r="CH674" s="17">
        <f t="shared" si="4622"/>
        <v>-77236454.189999983</v>
      </c>
      <c r="CI674" s="17">
        <f t="shared" si="4622"/>
        <v>-78750949.209999979</v>
      </c>
      <c r="CJ674" s="17">
        <f t="shared" si="4622"/>
        <v>-80291947.009999976</v>
      </c>
      <c r="CK674" s="17">
        <f t="shared" si="4622"/>
        <v>-81859912.649999976</v>
      </c>
      <c r="CL674" s="17">
        <f t="shared" si="4622"/>
        <v>-83440710.469999969</v>
      </c>
      <c r="CM674" s="17">
        <f t="shared" si="4622"/>
        <v>-85049171.669999972</v>
      </c>
      <c r="CN674" s="17">
        <f t="shared" si="4622"/>
        <v>-86716028.099999979</v>
      </c>
      <c r="CO674" s="17">
        <f t="shared" si="4622"/>
        <v>-88412054.62999998</v>
      </c>
    </row>
    <row r="675" spans="2:93">
      <c r="B675" s="556" t="s">
        <v>2008</v>
      </c>
      <c r="C675" s="634"/>
      <c r="D675" s="634"/>
      <c r="H675" s="17"/>
      <c r="I675" s="26">
        <f>-I674/I666</f>
        <v>2.2526282352315224E-2</v>
      </c>
      <c r="J675" s="26">
        <f t="shared" ref="J675" si="4623">-J674/J666</f>
        <v>4.4070296964756742E-2</v>
      </c>
      <c r="K675" s="26">
        <f t="shared" ref="K675" si="4624">-K674/K666</f>
        <v>6.474807726973944E-2</v>
      </c>
      <c r="L675" s="26">
        <f t="shared" ref="L675" si="4625">-L674/L666</f>
        <v>8.4871953377538084E-2</v>
      </c>
      <c r="M675" s="26">
        <f t="shared" ref="M675" si="4626">-M674/M666</f>
        <v>0.10415400568524356</v>
      </c>
      <c r="N675" s="26">
        <f t="shared" ref="N675" si="4627">-N674/N666</f>
        <v>0.12260872425962045</v>
      </c>
      <c r="O675" s="26">
        <f t="shared" ref="O675" si="4628">-O674/O666</f>
        <v>0.14001488074175295</v>
      </c>
      <c r="P675" s="26">
        <f t="shared" ref="P675" si="4629">-P674/P666</f>
        <v>0.15654353551773045</v>
      </c>
      <c r="Q675" s="26">
        <f t="shared" ref="Q675" si="4630">-Q674/Q666</f>
        <v>0.17231286431374002</v>
      </c>
      <c r="R675" s="26">
        <f t="shared" ref="R675" si="4631">-R674/R666</f>
        <v>0.1873395971752726</v>
      </c>
      <c r="S675" s="26">
        <f t="shared" ref="S675" si="4632">-S674/S666</f>
        <v>0.20164007359803773</v>
      </c>
      <c r="T675" s="26">
        <f t="shared" ref="T675" si="4633">-T674/T666</f>
        <v>0.21523027208326848</v>
      </c>
      <c r="U675" s="26">
        <f t="shared" ref="U675" si="4634">-U674/U666</f>
        <v>0.22822471121747182</v>
      </c>
      <c r="V675" s="26">
        <f t="shared" ref="V675" si="4635">-V674/V666</f>
        <v>0.24053762250584296</v>
      </c>
      <c r="W675" s="26">
        <f t="shared" ref="W675" si="4636">-W674/W666</f>
        <v>0.25228287593648518</v>
      </c>
      <c r="X675" s="26">
        <f t="shared" ref="X675" si="4637">-X674/X666</f>
        <v>0.26472002039095777</v>
      </c>
      <c r="Y675" s="26">
        <f t="shared" ref="Y675" si="4638">-Y674/Y666</f>
        <v>0.276645836490712</v>
      </c>
      <c r="Z675" s="26">
        <f t="shared" ref="Z675" si="4639">-Z674/Z666</f>
        <v>0.28806912963064757</v>
      </c>
      <c r="AA675" s="26">
        <f t="shared" ref="AA675" si="4640">-AA674/AA666</f>
        <v>0.29929595657757602</v>
      </c>
      <c r="AB675" s="26">
        <f t="shared" ref="AB675" si="4641">-AB674/AB666</f>
        <v>0.31003227069868139</v>
      </c>
      <c r="AC675" s="26">
        <f t="shared" ref="AC675" si="4642">-AC674/AC666</f>
        <v>0.32028650661904945</v>
      </c>
      <c r="AD675" s="26">
        <f t="shared" ref="AD675" si="4643">-AD674/AD666</f>
        <v>0.33036437653085576</v>
      </c>
      <c r="AE675" s="26">
        <f t="shared" ref="AE675" si="4644">-AE674/AE666</f>
        <v>0.34007063897119794</v>
      </c>
      <c r="AF675" s="26">
        <f t="shared" ref="AF675" si="4645">-AF674/AF666</f>
        <v>0.34931254810117274</v>
      </c>
      <c r="AG675" s="26">
        <f t="shared" ref="AG675" si="4646">-AG674/AG666</f>
        <v>0.35809807444017849</v>
      </c>
      <c r="AH675" s="26">
        <f t="shared" ref="AH675" si="4647">-AH674/AH666</f>
        <v>0.36683164727504058</v>
      </c>
      <c r="AI675" s="26">
        <f t="shared" ref="AI675" si="4648">-AI674/AI666</f>
        <v>0.37521673094411229</v>
      </c>
      <c r="AJ675" s="26">
        <f t="shared" ref="AJ675" si="4649">-AJ674/AJ666</f>
        <v>0.38316018329846158</v>
      </c>
      <c r="AK675" s="26">
        <f t="shared" ref="AK675" si="4650">-AK674/AK666</f>
        <v>0.39076872765087856</v>
      </c>
      <c r="AL675" s="26">
        <f t="shared" ref="AL675" si="4651">-AL674/AL666</f>
        <v>0.39804813906850645</v>
      </c>
      <c r="AM675" s="26">
        <f t="shared" ref="AM675" si="4652">-AM674/AM666</f>
        <v>0.40530149167086055</v>
      </c>
      <c r="AN675" s="26">
        <f t="shared" ref="AN675" si="4653">-AN674/AN666</f>
        <v>0.41223180909467499</v>
      </c>
      <c r="AO675" s="26">
        <f t="shared" ref="AO675" si="4654">-AO674/AO666</f>
        <v>0.41884464897283585</v>
      </c>
      <c r="AP675" s="26">
        <f t="shared" ref="AP675" si="4655">-AP674/AP666</f>
        <v>0.4251454804169405</v>
      </c>
      <c r="AQ675" s="26">
        <f t="shared" ref="AQ675" si="4656">-AQ674/AQ666</f>
        <v>0.43113966460425024</v>
      </c>
      <c r="AR675" s="26">
        <f t="shared" ref="AR675" si="4657">-AR674/AR666</f>
        <v>0.43712988683832932</v>
      </c>
      <c r="AS675" s="26">
        <f t="shared" ref="AS675" si="4658">-AS674/AS666</f>
        <v>0.44291794712657395</v>
      </c>
      <c r="AT675" s="26">
        <f t="shared" ref="AT675" si="4659">-AT674/AT666</f>
        <v>0.44840817741945754</v>
      </c>
      <c r="AU675" s="26">
        <f t="shared" ref="AU675" si="4660">-AU674/AU666</f>
        <v>0.45360570020825325</v>
      </c>
      <c r="AV675" s="26">
        <f t="shared" ref="AV675" si="4661">-AV674/AV666</f>
        <v>0.45861469015598738</v>
      </c>
      <c r="AW675" s="26">
        <f t="shared" ref="AW675" si="4662">-AW674/AW666</f>
        <v>0.46363667208503218</v>
      </c>
      <c r="AX675" s="26">
        <f t="shared" ref="AX675" si="4663">-AX674/AX666</f>
        <v>0.46847313887527853</v>
      </c>
      <c r="AY675" s="26">
        <f t="shared" ref="AY675" si="4664">-AY674/AY666</f>
        <v>0.47302814738887372</v>
      </c>
      <c r="AZ675" s="26">
        <f t="shared" ref="AZ675" si="4665">-AZ674/AZ666</f>
        <v>0.47740567572279458</v>
      </c>
      <c r="BA675" s="26">
        <f t="shared" ref="BA675" si="4666">-BA674/BA666</f>
        <v>0.48160877748301539</v>
      </c>
      <c r="BB675" s="26">
        <f t="shared" ref="BB675" si="4667">-BB674/BB666</f>
        <v>0.4856404405997764</v>
      </c>
      <c r="BC675" s="26">
        <f t="shared" ref="BC675" si="4668">-BC674/BC666</f>
        <v>0.48970190758761772</v>
      </c>
      <c r="BD675" s="26">
        <f t="shared" ref="BD675" si="4669">-BD674/BD666</f>
        <v>0.49359438154312707</v>
      </c>
      <c r="BE675" s="26">
        <f t="shared" ref="BE675" si="4670">-BE674/BE666</f>
        <v>0.49732076696704774</v>
      </c>
      <c r="BF675" s="26">
        <f t="shared" ref="BF675" si="4671">-BF674/BF666</f>
        <v>0.50088392170532681</v>
      </c>
      <c r="BG675" s="26">
        <f t="shared" ref="BG675" si="4672">-BG674/BG666</f>
        <v>0.50428665840437736</v>
      </c>
      <c r="BH675" s="26">
        <f t="shared" ref="BH675" si="4673">-BH674/BH666</f>
        <v>0.50753172869860042</v>
      </c>
      <c r="BI675" s="26">
        <f t="shared" ref="BI675" si="4674">-BI674/BI666</f>
        <v>0.5106218486834263</v>
      </c>
      <c r="BJ675" s="26">
        <f t="shared" ref="BJ675" si="4675">-BJ674/BJ666</f>
        <v>0.51375795753960229</v>
      </c>
      <c r="BK675" s="26">
        <f t="shared" ref="BK675" si="4676">-BK674/BK666</f>
        <v>0.51674099150751152</v>
      </c>
      <c r="BL675" s="26">
        <f t="shared" ref="BL675" si="4677">-BL674/BL666</f>
        <v>0.51957358287428101</v>
      </c>
      <c r="BM675" s="26">
        <f t="shared" ref="BM675" si="4678">-BM674/BM666</f>
        <v>0.52235745195464278</v>
      </c>
      <c r="BN675" s="26">
        <f t="shared" ref="BN675" si="4679">-BN674/BN666</f>
        <v>0.52499429949105425</v>
      </c>
      <c r="BO675" s="26">
        <f t="shared" ref="BO675" si="4680">-BO674/BO666</f>
        <v>0.52748665751995505</v>
      </c>
      <c r="BP675" s="26">
        <f t="shared" ref="BP675" si="4681">-BP674/BP666</f>
        <v>0.52983701154545404</v>
      </c>
      <c r="BQ675" s="26">
        <f t="shared" ref="BQ675" si="4682">-BQ674/BQ666</f>
        <v>0.53214693657967471</v>
      </c>
      <c r="BR675" s="26">
        <f t="shared" ref="BR675" si="4683">-BR674/BR666</f>
        <v>0.53451627400830948</v>
      </c>
      <c r="BS675" s="26">
        <f t="shared" ref="BS675" si="4684">-BS674/BS666</f>
        <v>0.53674572272725596</v>
      </c>
      <c r="BT675" s="26">
        <f t="shared" ref="BT675" si="4685">-BT674/BT666</f>
        <v>0.53893682991311553</v>
      </c>
      <c r="BU675" s="26">
        <f t="shared" ref="BU675" si="4686">-BU674/BU666</f>
        <v>0.54099111316537818</v>
      </c>
      <c r="BV675" s="26">
        <f t="shared" ref="BV675" si="4687">-BV674/BV666</f>
        <v>0.54291092239039185</v>
      </c>
      <c r="BW675" s="26">
        <f t="shared" ref="BW675" si="4688">-BW674/BW666</f>
        <v>0.54479771407644306</v>
      </c>
      <c r="BX675" s="26">
        <f t="shared" ref="BX675" si="4689">-BX674/BX666</f>
        <v>0.54655291191887756</v>
      </c>
      <c r="BY675" s="26">
        <f t="shared" ref="BY675" si="4690">-BY674/BY666</f>
        <v>0.54827792465875513</v>
      </c>
      <c r="BZ675" s="26">
        <f t="shared" ref="BZ675" si="4691">-BZ674/BZ666</f>
        <v>0.54987412586262874</v>
      </c>
      <c r="CA675" s="26">
        <f t="shared" ref="CA675" si="4692">-CA674/CA666</f>
        <v>0.55144287611680953</v>
      </c>
      <c r="CB675" s="26">
        <f t="shared" ref="CB675" si="4693">-CB674/CB666</f>
        <v>0.55318292532207858</v>
      </c>
      <c r="CC675" s="26">
        <f t="shared" ref="CC675" si="4694">-CC674/CC666</f>
        <v>0.55479390506147597</v>
      </c>
      <c r="CD675" s="26">
        <f t="shared" ref="CD675" si="4695">-CD674/CD666</f>
        <v>0.55637717824356747</v>
      </c>
      <c r="CE675" s="26">
        <f t="shared" ref="CE675" si="4696">-CE674/CE666</f>
        <v>0.55783408052239147</v>
      </c>
      <c r="CF675" s="26">
        <f t="shared" ref="CF675" si="4697">-CF674/CF666</f>
        <v>0.55926592716507761</v>
      </c>
      <c r="CG675" s="26">
        <f t="shared" ref="CG675" si="4698">-CG674/CG666</f>
        <v>0.56057400763582632</v>
      </c>
      <c r="CH675" s="26">
        <f t="shared" ref="CH675" si="4699">-CH674/CH666</f>
        <v>0.56185958740364628</v>
      </c>
      <c r="CI675" s="26">
        <f t="shared" ref="CI675" si="4700">-CI674/CI666</f>
        <v>0.56302392071967311</v>
      </c>
      <c r="CJ675" s="26">
        <f t="shared" ref="CJ675" si="4701">-CJ674/CJ666</f>
        <v>0.56416822597787331</v>
      </c>
      <c r="CK675" s="26">
        <f t="shared" ref="CK675" si="4702">-CK674/CK666</f>
        <v>0.5652928514021911</v>
      </c>
      <c r="CL675" s="26">
        <f t="shared" ref="CL675" si="4703">-CL674/CL666</f>
        <v>0.56629899454874799</v>
      </c>
      <c r="CM675" s="26">
        <f t="shared" ref="CM675" si="4704">-CM674/CM666</f>
        <v>0.567287832889941</v>
      </c>
      <c r="CN675" s="26">
        <f t="shared" ref="CN675" si="4705">-CN674/CN666</f>
        <v>0.56845794282562712</v>
      </c>
      <c r="CO675" s="26">
        <f t="shared" ref="CO675" si="4706">-CO674/CO666</f>
        <v>0.56960792783024794</v>
      </c>
    </row>
    <row r="676" spans="2:93">
      <c r="B676" s="556"/>
      <c r="C676" s="634"/>
      <c r="D676" s="634"/>
      <c r="H676" s="17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O676" s="26"/>
      <c r="BP676" s="26"/>
      <c r="BQ676" s="26"/>
      <c r="BR676" s="26"/>
      <c r="BS676" s="26"/>
      <c r="BT676" s="26"/>
      <c r="BU676" s="26"/>
      <c r="BV676" s="26"/>
      <c r="BW676" s="26"/>
      <c r="BX676" s="26"/>
      <c r="BY676" s="26"/>
      <c r="BZ676" s="26"/>
      <c r="CA676" s="26"/>
      <c r="CB676" s="26"/>
      <c r="CC676" s="26"/>
      <c r="CD676" s="26"/>
      <c r="CE676" s="26"/>
      <c r="CF676" s="26"/>
      <c r="CG676" s="26"/>
      <c r="CH676" s="26"/>
      <c r="CI676" s="26"/>
      <c r="CJ676" s="26"/>
      <c r="CK676" s="26"/>
      <c r="CL676" s="26"/>
      <c r="CM676" s="26"/>
      <c r="CN676" s="26"/>
      <c r="CO676" s="26"/>
    </row>
    <row r="677" spans="2:93">
      <c r="B677" s="556" t="s">
        <v>2000</v>
      </c>
      <c r="C677" s="634" t="s">
        <v>2005</v>
      </c>
      <c r="D677" s="634"/>
      <c r="H677" s="17">
        <f>H654+H669</f>
        <v>0</v>
      </c>
      <c r="I677" s="17">
        <f t="shared" ref="I677:BT677" si="4707">I654+I669</f>
        <v>33989896.209999986</v>
      </c>
      <c r="J677" s="17">
        <f t="shared" si="4707"/>
        <v>33805654.059999987</v>
      </c>
      <c r="K677" s="17">
        <f t="shared" si="4707"/>
        <v>33639119.609999985</v>
      </c>
      <c r="L677" s="17">
        <f t="shared" si="4707"/>
        <v>33487420.109999985</v>
      </c>
      <c r="M677" s="17">
        <f t="shared" si="4707"/>
        <v>33340290.189999986</v>
      </c>
      <c r="N677" s="17">
        <f t="shared" si="4707"/>
        <v>33208961.029999986</v>
      </c>
      <c r="O677" s="17">
        <f t="shared" si="4707"/>
        <v>33094030.419999987</v>
      </c>
      <c r="P677" s="17">
        <f t="shared" si="4707"/>
        <v>33167336.949999988</v>
      </c>
      <c r="Q677" s="17">
        <f t="shared" si="4707"/>
        <v>33261792.729999986</v>
      </c>
      <c r="R677" s="17">
        <f t="shared" si="4707"/>
        <v>33374326.139999986</v>
      </c>
      <c r="S677" s="17">
        <f t="shared" si="4707"/>
        <v>33505701.709999986</v>
      </c>
      <c r="T677" s="17">
        <f t="shared" si="4707"/>
        <v>33656710.269999988</v>
      </c>
      <c r="U677" s="17">
        <f t="shared" si="4707"/>
        <v>33828169.479999989</v>
      </c>
      <c r="V677" s="17">
        <f t="shared" si="4707"/>
        <v>34016563.269999981</v>
      </c>
      <c r="W677" s="17">
        <f t="shared" si="4707"/>
        <v>34227024.529999986</v>
      </c>
      <c r="X677" s="17">
        <f t="shared" si="4707"/>
        <v>34455893.909999982</v>
      </c>
      <c r="Y677" s="17">
        <f t="shared" si="4707"/>
        <v>34475720.339999989</v>
      </c>
      <c r="Z677" s="17">
        <f t="shared" si="4707"/>
        <v>34510083.669999987</v>
      </c>
      <c r="AA677" s="17">
        <f t="shared" si="4707"/>
        <v>34559485.359999985</v>
      </c>
      <c r="AB677" s="17">
        <f t="shared" si="4707"/>
        <v>34609751.639999986</v>
      </c>
      <c r="AC677" s="17">
        <f t="shared" si="4707"/>
        <v>34675844.929999985</v>
      </c>
      <c r="AD677" s="17">
        <f t="shared" si="4707"/>
        <v>34758304.459999986</v>
      </c>
      <c r="AE677" s="17">
        <f t="shared" si="4707"/>
        <v>34842207.019999981</v>
      </c>
      <c r="AF677" s="17">
        <f t="shared" si="4707"/>
        <v>34938075.399999984</v>
      </c>
      <c r="AG677" s="17">
        <f t="shared" si="4707"/>
        <v>35051643.029999986</v>
      </c>
      <c r="AH677" s="17">
        <f t="shared" si="4707"/>
        <v>35183500.329999983</v>
      </c>
      <c r="AI677" s="17">
        <f t="shared" si="4707"/>
        <v>35312136.009999983</v>
      </c>
      <c r="AJ677" s="17">
        <f t="shared" si="4707"/>
        <v>35454274.529999986</v>
      </c>
      <c r="AK677" s="17">
        <f t="shared" si="4707"/>
        <v>35616072.689999983</v>
      </c>
      <c r="AL677" s="17">
        <f t="shared" si="4707"/>
        <v>35792351.999999985</v>
      </c>
      <c r="AM677" s="17">
        <f t="shared" si="4707"/>
        <v>35983568.159999982</v>
      </c>
      <c r="AN677" s="17">
        <f t="shared" si="4707"/>
        <v>36172100.979999982</v>
      </c>
      <c r="AO677" s="17">
        <f t="shared" si="4707"/>
        <v>36376204.069999978</v>
      </c>
      <c r="AP677" s="17">
        <f t="shared" si="4707"/>
        <v>36596365.529999986</v>
      </c>
      <c r="AQ677" s="17">
        <f t="shared" si="4707"/>
        <v>36833084.319999978</v>
      </c>
      <c r="AR677" s="17">
        <f t="shared" si="4707"/>
        <v>37086872.439999983</v>
      </c>
      <c r="AS677" s="17">
        <f t="shared" si="4707"/>
        <v>37338525.48999998</v>
      </c>
      <c r="AT677" s="17">
        <f t="shared" si="4707"/>
        <v>37601273.849999979</v>
      </c>
      <c r="AU677" s="17">
        <f t="shared" si="4707"/>
        <v>37882238.199999973</v>
      </c>
      <c r="AV677" s="17">
        <f t="shared" si="4707"/>
        <v>38181975.319999978</v>
      </c>
      <c r="AW677" s="17">
        <f t="shared" si="4707"/>
        <v>38494006.649999976</v>
      </c>
      <c r="AX677" s="17">
        <f t="shared" si="4707"/>
        <v>38804326.069999978</v>
      </c>
      <c r="AY677" s="17">
        <f t="shared" si="4707"/>
        <v>39127374.109999977</v>
      </c>
      <c r="AZ677" s="17">
        <f t="shared" si="4707"/>
        <v>39470926.469999976</v>
      </c>
      <c r="BA677" s="17">
        <f t="shared" si="4707"/>
        <v>39828047.069999978</v>
      </c>
      <c r="BB677" s="17">
        <f t="shared" si="4707"/>
        <v>40199104.679999977</v>
      </c>
      <c r="BC677" s="17">
        <f t="shared" si="4707"/>
        <v>40584478.98999998</v>
      </c>
      <c r="BD677" s="17">
        <f t="shared" si="4707"/>
        <v>40968637.949999981</v>
      </c>
      <c r="BE677" s="17">
        <f t="shared" si="4707"/>
        <v>41367618.269999981</v>
      </c>
      <c r="BF677" s="17">
        <f t="shared" si="4707"/>
        <v>41781820.779999979</v>
      </c>
      <c r="BG677" s="17">
        <f t="shared" si="4707"/>
        <v>42211656.349999979</v>
      </c>
      <c r="BH677" s="17">
        <f t="shared" si="4707"/>
        <v>42657544.939999983</v>
      </c>
      <c r="BI677" s="17">
        <f t="shared" si="4707"/>
        <v>43119917.679999985</v>
      </c>
      <c r="BJ677" s="17">
        <f t="shared" si="4707"/>
        <v>43599213.939999983</v>
      </c>
      <c r="BK677" s="17">
        <f t="shared" si="4707"/>
        <v>44077911.269999981</v>
      </c>
      <c r="BL677" s="17">
        <f t="shared" si="4707"/>
        <v>44574130.269999981</v>
      </c>
      <c r="BM677" s="17">
        <f t="shared" si="4707"/>
        <v>45088336.909999982</v>
      </c>
      <c r="BN677" s="17">
        <f t="shared" si="4707"/>
        <v>45611542.389999978</v>
      </c>
      <c r="BO677" s="17">
        <f t="shared" si="4707"/>
        <v>46153537.109999977</v>
      </c>
      <c r="BP677" s="17">
        <f t="shared" si="4707"/>
        <v>46714818.599999979</v>
      </c>
      <c r="BQ677" s="17">
        <f t="shared" si="4707"/>
        <v>47295894.999999978</v>
      </c>
      <c r="BR677" s="17">
        <f t="shared" si="4707"/>
        <v>47887140.639999978</v>
      </c>
      <c r="BS677" s="17">
        <f t="shared" si="4707"/>
        <v>48478407.869999975</v>
      </c>
      <c r="BT677" s="17">
        <f t="shared" si="4707"/>
        <v>49090527.749999978</v>
      </c>
      <c r="BU677" s="17">
        <f t="shared" ref="BU677:CO677" si="4708">BU654+BU669</f>
        <v>49713359.519999981</v>
      </c>
      <c r="BV677" s="17">
        <f t="shared" si="4708"/>
        <v>50357967.429999977</v>
      </c>
      <c r="BW677" s="17">
        <f t="shared" si="4708"/>
        <v>51024922.849999979</v>
      </c>
      <c r="BX677" s="17">
        <f t="shared" si="4708"/>
        <v>51703550.419999979</v>
      </c>
      <c r="BY677" s="17">
        <f t="shared" si="4708"/>
        <v>52405512.169999979</v>
      </c>
      <c r="BZ677" s="17">
        <f t="shared" si="4708"/>
        <v>53119757.939999983</v>
      </c>
      <c r="CA677" s="17">
        <f t="shared" si="4708"/>
        <v>53858365.30999998</v>
      </c>
      <c r="CB677" s="17">
        <f t="shared" si="4708"/>
        <v>54609898.439999983</v>
      </c>
      <c r="CC677" s="17">
        <f t="shared" si="4708"/>
        <v>55350021.059999987</v>
      </c>
      <c r="CD677" s="17">
        <f t="shared" si="4708"/>
        <v>56115591.849999994</v>
      </c>
      <c r="CE677" s="17">
        <f t="shared" si="4708"/>
        <v>56894560.439999998</v>
      </c>
      <c r="CF677" s="17">
        <f t="shared" si="4708"/>
        <v>57700097.75</v>
      </c>
      <c r="CG677" s="17">
        <f t="shared" si="4708"/>
        <v>58519731.519999996</v>
      </c>
      <c r="CH677" s="17">
        <f t="shared" si="4708"/>
        <v>59367102.890000001</v>
      </c>
      <c r="CI677" s="17">
        <f t="shared" si="4708"/>
        <v>60229304.019999996</v>
      </c>
      <c r="CJ677" s="17">
        <f t="shared" si="4708"/>
        <v>61120460</v>
      </c>
      <c r="CK677" s="17">
        <f t="shared" si="4708"/>
        <v>62027211.200000003</v>
      </c>
      <c r="CL677" s="17">
        <f t="shared" si="4708"/>
        <v>62949830.560000002</v>
      </c>
      <c r="CM677" s="17">
        <f t="shared" si="4708"/>
        <v>63903203.74000001</v>
      </c>
      <c r="CN677" s="17">
        <f t="shared" si="4708"/>
        <v>64873260.540000007</v>
      </c>
      <c r="CO677" s="17">
        <f t="shared" si="4708"/>
        <v>65830047.109999999</v>
      </c>
    </row>
    <row r="678" spans="2:93">
      <c r="B678" s="556" t="s">
        <v>1999</v>
      </c>
      <c r="C678" s="634" t="s">
        <v>2005</v>
      </c>
      <c r="D678" s="634"/>
      <c r="H678" s="17">
        <f>H666+H674</f>
        <v>33989896.209999986</v>
      </c>
      <c r="I678" s="17">
        <f t="shared" ref="I678:BT678" si="4709">I666+I674</f>
        <v>33805654.059999987</v>
      </c>
      <c r="J678" s="17">
        <f t="shared" si="4709"/>
        <v>33639119.609999985</v>
      </c>
      <c r="K678" s="17">
        <f t="shared" si="4709"/>
        <v>33487420.109999985</v>
      </c>
      <c r="L678" s="17">
        <f t="shared" si="4709"/>
        <v>33340290.189999986</v>
      </c>
      <c r="M678" s="17">
        <f t="shared" si="4709"/>
        <v>33208961.029999986</v>
      </c>
      <c r="N678" s="17">
        <f t="shared" si="4709"/>
        <v>33094030.419999987</v>
      </c>
      <c r="O678" s="17">
        <f t="shared" si="4709"/>
        <v>33167336.949999988</v>
      </c>
      <c r="P678" s="17">
        <f t="shared" si="4709"/>
        <v>33261792.729999986</v>
      </c>
      <c r="Q678" s="17">
        <f t="shared" si="4709"/>
        <v>33374326.139999986</v>
      </c>
      <c r="R678" s="17">
        <f t="shared" si="4709"/>
        <v>33505701.709999986</v>
      </c>
      <c r="S678" s="17">
        <f t="shared" si="4709"/>
        <v>33656710.269999988</v>
      </c>
      <c r="T678" s="17">
        <f t="shared" si="4709"/>
        <v>33828169.479999989</v>
      </c>
      <c r="U678" s="17">
        <f t="shared" si="4709"/>
        <v>34016563.269999981</v>
      </c>
      <c r="V678" s="17">
        <f t="shared" si="4709"/>
        <v>34227024.529999986</v>
      </c>
      <c r="W678" s="17">
        <f t="shared" si="4709"/>
        <v>34455893.909999982</v>
      </c>
      <c r="X678" s="17">
        <f t="shared" si="4709"/>
        <v>34475720.339999989</v>
      </c>
      <c r="Y678" s="17">
        <f t="shared" si="4709"/>
        <v>34510083.669999987</v>
      </c>
      <c r="Z678" s="17">
        <f t="shared" si="4709"/>
        <v>34559485.359999985</v>
      </c>
      <c r="AA678" s="17">
        <f t="shared" si="4709"/>
        <v>34609751.639999986</v>
      </c>
      <c r="AB678" s="17">
        <f t="shared" si="4709"/>
        <v>34675844.929999985</v>
      </c>
      <c r="AC678" s="17">
        <f t="shared" si="4709"/>
        <v>34758304.459999986</v>
      </c>
      <c r="AD678" s="17">
        <f t="shared" si="4709"/>
        <v>34842207.019999981</v>
      </c>
      <c r="AE678" s="17">
        <f t="shared" si="4709"/>
        <v>34938075.399999984</v>
      </c>
      <c r="AF678" s="17">
        <f t="shared" si="4709"/>
        <v>35051643.029999986</v>
      </c>
      <c r="AG678" s="17">
        <f t="shared" si="4709"/>
        <v>35183500.329999983</v>
      </c>
      <c r="AH678" s="17">
        <f t="shared" si="4709"/>
        <v>35312136.009999983</v>
      </c>
      <c r="AI678" s="17">
        <f t="shared" si="4709"/>
        <v>35454274.529999986</v>
      </c>
      <c r="AJ678" s="17">
        <f t="shared" si="4709"/>
        <v>35616072.689999983</v>
      </c>
      <c r="AK678" s="17">
        <f t="shared" si="4709"/>
        <v>35792351.999999985</v>
      </c>
      <c r="AL678" s="17">
        <f t="shared" si="4709"/>
        <v>35983568.159999982</v>
      </c>
      <c r="AM678" s="17">
        <f t="shared" si="4709"/>
        <v>36172100.979999982</v>
      </c>
      <c r="AN678" s="17">
        <f t="shared" si="4709"/>
        <v>36376204.069999978</v>
      </c>
      <c r="AO678" s="17">
        <f t="shared" si="4709"/>
        <v>36596365.529999986</v>
      </c>
      <c r="AP678" s="17">
        <f t="shared" si="4709"/>
        <v>36833084.319999978</v>
      </c>
      <c r="AQ678" s="17">
        <f t="shared" si="4709"/>
        <v>37086872.439999983</v>
      </c>
      <c r="AR678" s="17">
        <f t="shared" si="4709"/>
        <v>37338525.48999998</v>
      </c>
      <c r="AS678" s="17">
        <f t="shared" si="4709"/>
        <v>37601273.849999979</v>
      </c>
      <c r="AT678" s="17">
        <f t="shared" si="4709"/>
        <v>37882238.199999973</v>
      </c>
      <c r="AU678" s="17">
        <f t="shared" si="4709"/>
        <v>38181975.319999978</v>
      </c>
      <c r="AV678" s="17">
        <f t="shared" si="4709"/>
        <v>38494006.649999976</v>
      </c>
      <c r="AW678" s="17">
        <f t="shared" si="4709"/>
        <v>38804326.069999978</v>
      </c>
      <c r="AX678" s="17">
        <f t="shared" si="4709"/>
        <v>39127374.109999977</v>
      </c>
      <c r="AY678" s="17">
        <f t="shared" si="4709"/>
        <v>39470926.469999976</v>
      </c>
      <c r="AZ678" s="17">
        <f t="shared" si="4709"/>
        <v>39828047.069999978</v>
      </c>
      <c r="BA678" s="17">
        <f t="shared" si="4709"/>
        <v>40199104.679999977</v>
      </c>
      <c r="BB678" s="17">
        <f t="shared" si="4709"/>
        <v>40584478.98999998</v>
      </c>
      <c r="BC678" s="17">
        <f t="shared" si="4709"/>
        <v>40968637.949999981</v>
      </c>
      <c r="BD678" s="17">
        <f t="shared" si="4709"/>
        <v>41367618.269999981</v>
      </c>
      <c r="BE678" s="17">
        <f t="shared" si="4709"/>
        <v>41781820.779999979</v>
      </c>
      <c r="BF678" s="17">
        <f t="shared" si="4709"/>
        <v>42211656.349999979</v>
      </c>
      <c r="BG678" s="17">
        <f t="shared" si="4709"/>
        <v>42657544.939999983</v>
      </c>
      <c r="BH678" s="17">
        <f t="shared" si="4709"/>
        <v>43119917.679999985</v>
      </c>
      <c r="BI678" s="17">
        <f t="shared" si="4709"/>
        <v>43599213.939999983</v>
      </c>
      <c r="BJ678" s="17">
        <f t="shared" si="4709"/>
        <v>44077911.269999981</v>
      </c>
      <c r="BK678" s="17">
        <f t="shared" si="4709"/>
        <v>44574130.269999981</v>
      </c>
      <c r="BL678" s="17">
        <f t="shared" si="4709"/>
        <v>45088336.909999982</v>
      </c>
      <c r="BM678" s="17">
        <f t="shared" si="4709"/>
        <v>45611542.389999978</v>
      </c>
      <c r="BN678" s="17">
        <f t="shared" si="4709"/>
        <v>46153537.109999977</v>
      </c>
      <c r="BO678" s="17">
        <f t="shared" si="4709"/>
        <v>46714818.599999979</v>
      </c>
      <c r="BP678" s="17">
        <f t="shared" si="4709"/>
        <v>47295894.999999978</v>
      </c>
      <c r="BQ678" s="17">
        <f t="shared" si="4709"/>
        <v>47887140.639999978</v>
      </c>
      <c r="BR678" s="17">
        <f t="shared" si="4709"/>
        <v>48478407.869999975</v>
      </c>
      <c r="BS678" s="17">
        <f t="shared" si="4709"/>
        <v>49090527.749999978</v>
      </c>
      <c r="BT678" s="17">
        <f t="shared" si="4709"/>
        <v>49713359.519999981</v>
      </c>
      <c r="BU678" s="17">
        <f t="shared" ref="BU678:CO678" si="4710">BU666+BU674</f>
        <v>50357967.429999977</v>
      </c>
      <c r="BV678" s="17">
        <f t="shared" si="4710"/>
        <v>51024922.849999979</v>
      </c>
      <c r="BW678" s="17">
        <f t="shared" si="4710"/>
        <v>51703550.419999979</v>
      </c>
      <c r="BX678" s="17">
        <f t="shared" si="4710"/>
        <v>52405512.169999979</v>
      </c>
      <c r="BY678" s="17">
        <f t="shared" si="4710"/>
        <v>53119757.939999983</v>
      </c>
      <c r="BZ678" s="17">
        <f t="shared" si="4710"/>
        <v>53858365.30999998</v>
      </c>
      <c r="CA678" s="17">
        <f t="shared" si="4710"/>
        <v>54609898.439999983</v>
      </c>
      <c r="CB678" s="17">
        <f t="shared" si="4710"/>
        <v>55350021.059999987</v>
      </c>
      <c r="CC678" s="17">
        <f t="shared" si="4710"/>
        <v>56115591.849999994</v>
      </c>
      <c r="CD678" s="17">
        <f t="shared" si="4710"/>
        <v>56894560.439999998</v>
      </c>
      <c r="CE678" s="17">
        <f t="shared" si="4710"/>
        <v>57700097.75</v>
      </c>
      <c r="CF678" s="17">
        <f t="shared" si="4710"/>
        <v>58519731.519999996</v>
      </c>
      <c r="CG678" s="17">
        <f t="shared" si="4710"/>
        <v>59367102.890000001</v>
      </c>
      <c r="CH678" s="17">
        <f t="shared" si="4710"/>
        <v>60229304.019999996</v>
      </c>
      <c r="CI678" s="17">
        <f t="shared" si="4710"/>
        <v>61120460</v>
      </c>
      <c r="CJ678" s="17">
        <f t="shared" si="4710"/>
        <v>62027211.200000003</v>
      </c>
      <c r="CK678" s="17">
        <f t="shared" si="4710"/>
        <v>62949830.560000002</v>
      </c>
      <c r="CL678" s="17">
        <f t="shared" si="4710"/>
        <v>63903203.74000001</v>
      </c>
      <c r="CM678" s="17">
        <f t="shared" si="4710"/>
        <v>64873260.540000007</v>
      </c>
      <c r="CN678" s="17">
        <f t="shared" si="4710"/>
        <v>65830047.109999999</v>
      </c>
      <c r="CO678" s="17">
        <f t="shared" si="4710"/>
        <v>66803577.579999998</v>
      </c>
    </row>
    <row r="679" spans="2:93">
      <c r="B679" s="556" t="s">
        <v>2008</v>
      </c>
      <c r="C679" s="634" t="s">
        <v>2005</v>
      </c>
      <c r="D679" s="634"/>
      <c r="H679" s="26">
        <f>H674/H666</f>
        <v>0</v>
      </c>
      <c r="I679" s="26">
        <f t="shared" ref="I679:BT679" si="4711">I674/I666</f>
        <v>-2.2526282352315224E-2</v>
      </c>
      <c r="J679" s="26">
        <f t="shared" si="4711"/>
        <v>-4.4070296964756742E-2</v>
      </c>
      <c r="K679" s="26">
        <f t="shared" si="4711"/>
        <v>-6.474807726973944E-2</v>
      </c>
      <c r="L679" s="26">
        <f t="shared" si="4711"/>
        <v>-8.4871953377538084E-2</v>
      </c>
      <c r="M679" s="26">
        <f t="shared" si="4711"/>
        <v>-0.10415400568524356</v>
      </c>
      <c r="N679" s="26">
        <f t="shared" si="4711"/>
        <v>-0.12260872425962045</v>
      </c>
      <c r="O679" s="26">
        <f t="shared" si="4711"/>
        <v>-0.14001488074175295</v>
      </c>
      <c r="P679" s="26">
        <f t="shared" si="4711"/>
        <v>-0.15654353551773045</v>
      </c>
      <c r="Q679" s="26">
        <f t="shared" si="4711"/>
        <v>-0.17231286431374002</v>
      </c>
      <c r="R679" s="26">
        <f t="shared" si="4711"/>
        <v>-0.1873395971752726</v>
      </c>
      <c r="S679" s="26">
        <f t="shared" si="4711"/>
        <v>-0.20164007359803773</v>
      </c>
      <c r="T679" s="26">
        <f t="shared" si="4711"/>
        <v>-0.21523027208326848</v>
      </c>
      <c r="U679" s="26">
        <f t="shared" si="4711"/>
        <v>-0.22822471121747182</v>
      </c>
      <c r="V679" s="26">
        <f t="shared" si="4711"/>
        <v>-0.24053762250584296</v>
      </c>
      <c r="W679" s="26">
        <f t="shared" si="4711"/>
        <v>-0.25228287593648518</v>
      </c>
      <c r="X679" s="26">
        <f t="shared" si="4711"/>
        <v>-0.26472002039095777</v>
      </c>
      <c r="Y679" s="26">
        <f t="shared" si="4711"/>
        <v>-0.276645836490712</v>
      </c>
      <c r="Z679" s="26">
        <f t="shared" si="4711"/>
        <v>-0.28806912963064757</v>
      </c>
      <c r="AA679" s="26">
        <f t="shared" si="4711"/>
        <v>-0.29929595657757602</v>
      </c>
      <c r="AB679" s="26">
        <f t="shared" si="4711"/>
        <v>-0.31003227069868139</v>
      </c>
      <c r="AC679" s="26">
        <f t="shared" si="4711"/>
        <v>-0.32028650661904945</v>
      </c>
      <c r="AD679" s="26">
        <f t="shared" si="4711"/>
        <v>-0.33036437653085576</v>
      </c>
      <c r="AE679" s="26">
        <f t="shared" si="4711"/>
        <v>-0.34007063897119794</v>
      </c>
      <c r="AF679" s="26">
        <f t="shared" si="4711"/>
        <v>-0.34931254810117274</v>
      </c>
      <c r="AG679" s="26">
        <f t="shared" si="4711"/>
        <v>-0.35809807444017849</v>
      </c>
      <c r="AH679" s="26">
        <f t="shared" si="4711"/>
        <v>-0.36683164727504058</v>
      </c>
      <c r="AI679" s="26">
        <f t="shared" si="4711"/>
        <v>-0.37521673094411229</v>
      </c>
      <c r="AJ679" s="26">
        <f t="shared" si="4711"/>
        <v>-0.38316018329846158</v>
      </c>
      <c r="AK679" s="26">
        <f t="shared" si="4711"/>
        <v>-0.39076872765087856</v>
      </c>
      <c r="AL679" s="26">
        <f t="shared" si="4711"/>
        <v>-0.39804813906850645</v>
      </c>
      <c r="AM679" s="26">
        <f t="shared" si="4711"/>
        <v>-0.40530149167086055</v>
      </c>
      <c r="AN679" s="26">
        <f t="shared" si="4711"/>
        <v>-0.41223180909467499</v>
      </c>
      <c r="AO679" s="26">
        <f t="shared" si="4711"/>
        <v>-0.41884464897283585</v>
      </c>
      <c r="AP679" s="26">
        <f t="shared" si="4711"/>
        <v>-0.4251454804169405</v>
      </c>
      <c r="AQ679" s="26">
        <f t="shared" si="4711"/>
        <v>-0.43113966460425024</v>
      </c>
      <c r="AR679" s="26">
        <f t="shared" si="4711"/>
        <v>-0.43712988683832932</v>
      </c>
      <c r="AS679" s="26">
        <f t="shared" si="4711"/>
        <v>-0.44291794712657395</v>
      </c>
      <c r="AT679" s="26">
        <f t="shared" si="4711"/>
        <v>-0.44840817741945754</v>
      </c>
      <c r="AU679" s="26">
        <f t="shared" si="4711"/>
        <v>-0.45360570020825325</v>
      </c>
      <c r="AV679" s="26">
        <f t="shared" si="4711"/>
        <v>-0.45861469015598738</v>
      </c>
      <c r="AW679" s="26">
        <f t="shared" si="4711"/>
        <v>-0.46363667208503218</v>
      </c>
      <c r="AX679" s="26">
        <f t="shared" si="4711"/>
        <v>-0.46847313887527853</v>
      </c>
      <c r="AY679" s="26">
        <f t="shared" si="4711"/>
        <v>-0.47302814738887372</v>
      </c>
      <c r="AZ679" s="26">
        <f t="shared" si="4711"/>
        <v>-0.47740567572279458</v>
      </c>
      <c r="BA679" s="26">
        <f t="shared" si="4711"/>
        <v>-0.48160877748301539</v>
      </c>
      <c r="BB679" s="26">
        <f t="shared" si="4711"/>
        <v>-0.4856404405997764</v>
      </c>
      <c r="BC679" s="26">
        <f t="shared" si="4711"/>
        <v>-0.48970190758761772</v>
      </c>
      <c r="BD679" s="26">
        <f t="shared" si="4711"/>
        <v>-0.49359438154312707</v>
      </c>
      <c r="BE679" s="26">
        <f t="shared" si="4711"/>
        <v>-0.49732076696704774</v>
      </c>
      <c r="BF679" s="26">
        <f t="shared" si="4711"/>
        <v>-0.50088392170532681</v>
      </c>
      <c r="BG679" s="26">
        <f t="shared" si="4711"/>
        <v>-0.50428665840437736</v>
      </c>
      <c r="BH679" s="26">
        <f t="shared" si="4711"/>
        <v>-0.50753172869860042</v>
      </c>
      <c r="BI679" s="26">
        <f t="shared" si="4711"/>
        <v>-0.5106218486834263</v>
      </c>
      <c r="BJ679" s="26">
        <f t="shared" si="4711"/>
        <v>-0.51375795753960229</v>
      </c>
      <c r="BK679" s="26">
        <f t="shared" si="4711"/>
        <v>-0.51674099150751152</v>
      </c>
      <c r="BL679" s="26">
        <f t="shared" si="4711"/>
        <v>-0.51957358287428101</v>
      </c>
      <c r="BM679" s="26">
        <f t="shared" si="4711"/>
        <v>-0.52235745195464278</v>
      </c>
      <c r="BN679" s="26">
        <f t="shared" si="4711"/>
        <v>-0.52499429949105425</v>
      </c>
      <c r="BO679" s="26">
        <f t="shared" si="4711"/>
        <v>-0.52748665751995505</v>
      </c>
      <c r="BP679" s="26">
        <f t="shared" si="4711"/>
        <v>-0.52983701154545404</v>
      </c>
      <c r="BQ679" s="26">
        <f t="shared" si="4711"/>
        <v>-0.53214693657967471</v>
      </c>
      <c r="BR679" s="26">
        <f t="shared" si="4711"/>
        <v>-0.53451627400830948</v>
      </c>
      <c r="BS679" s="26">
        <f t="shared" si="4711"/>
        <v>-0.53674572272725596</v>
      </c>
      <c r="BT679" s="26">
        <f t="shared" si="4711"/>
        <v>-0.53893682991311553</v>
      </c>
      <c r="BU679" s="26">
        <f t="shared" ref="BU679:CO679" si="4712">BU674/BU666</f>
        <v>-0.54099111316537818</v>
      </c>
      <c r="BV679" s="26">
        <f t="shared" si="4712"/>
        <v>-0.54291092239039185</v>
      </c>
      <c r="BW679" s="26">
        <f t="shared" si="4712"/>
        <v>-0.54479771407644306</v>
      </c>
      <c r="BX679" s="26">
        <f t="shared" si="4712"/>
        <v>-0.54655291191887756</v>
      </c>
      <c r="BY679" s="26">
        <f t="shared" si="4712"/>
        <v>-0.54827792465875513</v>
      </c>
      <c r="BZ679" s="26">
        <f t="shared" si="4712"/>
        <v>-0.54987412586262874</v>
      </c>
      <c r="CA679" s="26">
        <f t="shared" si="4712"/>
        <v>-0.55144287611680953</v>
      </c>
      <c r="CB679" s="26">
        <f t="shared" si="4712"/>
        <v>-0.55318292532207858</v>
      </c>
      <c r="CC679" s="26">
        <f t="shared" si="4712"/>
        <v>-0.55479390506147597</v>
      </c>
      <c r="CD679" s="26">
        <f t="shared" si="4712"/>
        <v>-0.55637717824356747</v>
      </c>
      <c r="CE679" s="26">
        <f t="shared" si="4712"/>
        <v>-0.55783408052239147</v>
      </c>
      <c r="CF679" s="26">
        <f t="shared" si="4712"/>
        <v>-0.55926592716507761</v>
      </c>
      <c r="CG679" s="26">
        <f t="shared" si="4712"/>
        <v>-0.56057400763582632</v>
      </c>
      <c r="CH679" s="26">
        <f t="shared" si="4712"/>
        <v>-0.56185958740364628</v>
      </c>
      <c r="CI679" s="26">
        <f t="shared" si="4712"/>
        <v>-0.56302392071967311</v>
      </c>
      <c r="CJ679" s="26">
        <f t="shared" si="4712"/>
        <v>-0.56416822597787331</v>
      </c>
      <c r="CK679" s="26">
        <f t="shared" si="4712"/>
        <v>-0.5652928514021911</v>
      </c>
      <c r="CL679" s="26">
        <f t="shared" si="4712"/>
        <v>-0.56629899454874799</v>
      </c>
      <c r="CM679" s="26">
        <f t="shared" si="4712"/>
        <v>-0.567287832889941</v>
      </c>
      <c r="CN679" s="26">
        <f t="shared" si="4712"/>
        <v>-0.56845794282562712</v>
      </c>
      <c r="CO679" s="26">
        <f t="shared" si="4712"/>
        <v>-0.56960792783024794</v>
      </c>
    </row>
    <row r="680" spans="2:93">
      <c r="B680" s="556"/>
      <c r="C680" s="634"/>
      <c r="D680" s="634"/>
      <c r="H680" s="556"/>
      <c r="I680" s="556"/>
      <c r="J680" s="556"/>
      <c r="K680" s="556"/>
      <c r="L680" s="556"/>
      <c r="AK680" s="556"/>
      <c r="AL680" s="556"/>
      <c r="AM680" s="556"/>
      <c r="AN680" s="556"/>
      <c r="AO680" s="556"/>
      <c r="AP680" s="556"/>
      <c r="AQ680" s="556"/>
      <c r="AR680" s="556"/>
      <c r="AS680" s="556"/>
      <c r="AT680" s="556"/>
      <c r="AU680" s="556"/>
      <c r="AV680" s="556"/>
      <c r="AW680" s="556"/>
      <c r="AX680" s="556"/>
      <c r="AY680" s="556"/>
      <c r="AZ680" s="556"/>
      <c r="BA680" s="556"/>
      <c r="BB680" s="556"/>
      <c r="BC680" s="556"/>
      <c r="BD680" s="556"/>
      <c r="BE680" s="556"/>
      <c r="BF680" s="556"/>
      <c r="BG680" s="556"/>
      <c r="BH680" s="556"/>
      <c r="BI680" s="556"/>
      <c r="BJ680" s="556"/>
      <c r="BK680" s="556"/>
      <c r="BL680" s="556"/>
      <c r="BM680" s="556"/>
      <c r="BN680" s="556"/>
      <c r="BO680" s="556"/>
      <c r="BP680" s="556"/>
      <c r="BQ680" s="556"/>
      <c r="BR680" s="556"/>
      <c r="BS680" s="556"/>
      <c r="BT680" s="556"/>
      <c r="BU680" s="556"/>
      <c r="BV680" s="556"/>
      <c r="BW680" s="556"/>
      <c r="BX680" s="556"/>
      <c r="BY680" s="556"/>
      <c r="BZ680" s="556"/>
      <c r="CA680" s="556"/>
      <c r="CB680" s="556"/>
      <c r="CC680" s="556"/>
      <c r="CD680" s="556"/>
      <c r="CE680" s="556"/>
      <c r="CF680" s="556"/>
      <c r="CG680" s="556"/>
      <c r="CH680" s="556"/>
      <c r="CI680" s="556"/>
      <c r="CJ680" s="556"/>
      <c r="CK680" s="556"/>
      <c r="CL680" s="556"/>
      <c r="CM680" s="556"/>
      <c r="CN680" s="556"/>
      <c r="CO680" s="556"/>
    </row>
    <row r="681" spans="2:93">
      <c r="B681" s="556"/>
      <c r="C681" s="634"/>
      <c r="D681" s="634"/>
      <c r="H681" s="556"/>
      <c r="I681" s="556"/>
      <c r="J681" s="556"/>
      <c r="K681" s="556"/>
      <c r="L681" s="556"/>
      <c r="AK681" s="556"/>
      <c r="AL681" s="556"/>
      <c r="AM681" s="556"/>
      <c r="AN681" s="556"/>
      <c r="AO681" s="556"/>
      <c r="AP681" s="556"/>
      <c r="AQ681" s="556"/>
      <c r="AR681" s="556"/>
      <c r="AS681" s="556"/>
      <c r="AT681" s="556"/>
      <c r="AU681" s="556"/>
      <c r="AV681" s="556"/>
      <c r="AW681" s="556"/>
      <c r="AX681" s="556"/>
      <c r="AY681" s="556"/>
      <c r="AZ681" s="556"/>
      <c r="BA681" s="556"/>
      <c r="BB681" s="556"/>
      <c r="BC681" s="556"/>
      <c r="BD681" s="556"/>
      <c r="BE681" s="556"/>
      <c r="BF681" s="556"/>
      <c r="BG681" s="556"/>
      <c r="BH681" s="556"/>
      <c r="BI681" s="556"/>
      <c r="BJ681" s="556"/>
      <c r="BK681" s="556"/>
      <c r="BL681" s="556"/>
      <c r="BM681" s="556"/>
      <c r="BN681" s="556"/>
      <c r="BO681" s="556"/>
      <c r="BP681" s="556"/>
      <c r="BQ681" s="556"/>
      <c r="BR681" s="556"/>
      <c r="BS681" s="556"/>
      <c r="BT681" s="556"/>
      <c r="BU681" s="556"/>
      <c r="BV681" s="556"/>
      <c r="BW681" s="556"/>
      <c r="BX681" s="556"/>
      <c r="BY681" s="556"/>
      <c r="BZ681" s="556"/>
      <c r="CA681" s="556"/>
      <c r="CB681" s="556"/>
      <c r="CC681" s="556"/>
      <c r="CD681" s="556"/>
      <c r="CE681" s="556"/>
      <c r="CF681" s="556"/>
      <c r="CG681" s="556"/>
      <c r="CH681" s="556"/>
      <c r="CI681" s="556"/>
      <c r="CJ681" s="556"/>
      <c r="CK681" s="556"/>
      <c r="CL681" s="556"/>
      <c r="CM681" s="556"/>
      <c r="CN681" s="556"/>
      <c r="CO681" s="556"/>
    </row>
    <row r="682" spans="2:93">
      <c r="B682" s="46" t="s">
        <v>1991</v>
      </c>
      <c r="C682" s="634"/>
      <c r="D682" s="634"/>
      <c r="H682" s="556"/>
      <c r="I682" s="556"/>
      <c r="J682" s="556"/>
      <c r="K682" s="556"/>
      <c r="L682" s="556"/>
      <c r="AK682" s="556"/>
      <c r="AL682" s="556"/>
      <c r="AM682" s="556"/>
      <c r="AN682" s="556"/>
      <c r="AO682" s="556"/>
      <c r="AP682" s="556"/>
      <c r="AQ682" s="556"/>
      <c r="AR682" s="556"/>
      <c r="AS682" s="556"/>
      <c r="AT682" s="556"/>
      <c r="AU682" s="556"/>
      <c r="AV682" s="556"/>
      <c r="AW682" s="556"/>
      <c r="AX682" s="556"/>
      <c r="AY682" s="556"/>
      <c r="AZ682" s="556"/>
      <c r="BA682" s="556"/>
      <c r="BB682" s="556"/>
      <c r="BC682" s="556"/>
      <c r="BD682" s="556"/>
      <c r="BE682" s="556"/>
      <c r="BF682" s="556"/>
      <c r="BG682" s="556"/>
      <c r="BH682" s="556"/>
      <c r="BI682" s="556"/>
      <c r="BJ682" s="556"/>
      <c r="BK682" s="556"/>
      <c r="BL682" s="556"/>
      <c r="BM682" s="556"/>
      <c r="BN682" s="556"/>
      <c r="BO682" s="556"/>
      <c r="BP682" s="556"/>
      <c r="BQ682" s="556"/>
      <c r="BR682" s="556"/>
      <c r="BS682" s="556"/>
      <c r="BT682" s="556"/>
      <c r="BU682" s="556"/>
      <c r="BV682" s="556"/>
      <c r="BW682" s="556"/>
      <c r="BX682" s="556"/>
      <c r="BY682" s="556"/>
      <c r="BZ682" s="556"/>
      <c r="CA682" s="556"/>
      <c r="CB682" s="556"/>
      <c r="CC682" s="556"/>
      <c r="CD682" s="556"/>
      <c r="CE682" s="556"/>
      <c r="CF682" s="556"/>
      <c r="CG682" s="556"/>
      <c r="CH682" s="556"/>
      <c r="CI682" s="556"/>
      <c r="CJ682" s="556"/>
      <c r="CK682" s="556"/>
      <c r="CL682" s="556"/>
      <c r="CM682" s="556"/>
      <c r="CN682" s="556"/>
      <c r="CO682" s="556"/>
    </row>
    <row r="683" spans="2:93">
      <c r="B683" s="556"/>
      <c r="C683" s="556" t="s">
        <v>1975</v>
      </c>
      <c r="D683" s="556" t="s">
        <v>1982</v>
      </c>
      <c r="E683" s="556"/>
      <c r="F683" s="556"/>
      <c r="G683" s="556"/>
      <c r="H683" s="556"/>
      <c r="I683" s="556"/>
      <c r="J683" s="556"/>
      <c r="K683" s="556"/>
      <c r="L683" s="556"/>
      <c r="AK683" s="556"/>
      <c r="AL683" s="556"/>
      <c r="AM683" s="556"/>
      <c r="AN683" s="556"/>
      <c r="AO683" s="556"/>
      <c r="AP683" s="556"/>
      <c r="AQ683" s="556"/>
      <c r="AR683" s="556"/>
      <c r="AS683" s="556"/>
      <c r="AT683" s="556"/>
      <c r="AU683" s="556"/>
      <c r="AV683" s="556"/>
      <c r="AW683" s="556"/>
      <c r="AX683" s="556"/>
      <c r="AY683" s="556"/>
      <c r="AZ683" s="556"/>
      <c r="BA683" s="556"/>
      <c r="BB683" s="556"/>
      <c r="BC683" s="556"/>
      <c r="BD683" s="556"/>
      <c r="BE683" s="556"/>
      <c r="BF683" s="556"/>
      <c r="BG683" s="556"/>
      <c r="BH683" s="556"/>
      <c r="BI683" s="556"/>
      <c r="BJ683" s="556"/>
      <c r="BK683" s="556"/>
      <c r="BL683" s="556"/>
      <c r="BM683" s="556"/>
      <c r="BN683" s="556"/>
      <c r="BO683" s="556"/>
      <c r="BP683" s="556"/>
      <c r="BQ683" s="556"/>
      <c r="BR683" s="556"/>
      <c r="BS683" s="556"/>
      <c r="BT683" s="556"/>
      <c r="BU683" s="556"/>
      <c r="BV683" s="556"/>
      <c r="BW683" s="556"/>
      <c r="BX683" s="556"/>
      <c r="BY683" s="556"/>
      <c r="BZ683" s="556"/>
      <c r="CA683" s="556"/>
      <c r="CB683" s="556"/>
      <c r="CC683" s="556"/>
      <c r="CD683" s="556"/>
      <c r="CE683" s="556"/>
      <c r="CF683" s="556"/>
      <c r="CG683" s="556"/>
      <c r="CH683" s="556"/>
      <c r="CI683" s="556"/>
      <c r="CJ683" s="556"/>
      <c r="CK683" s="556"/>
      <c r="CL683" s="556"/>
      <c r="CM683" s="556"/>
      <c r="CN683" s="556"/>
      <c r="CO683" s="556"/>
    </row>
    <row r="684" spans="2:93">
      <c r="B684" s="556"/>
      <c r="C684" s="556" t="s">
        <v>1976</v>
      </c>
      <c r="D684" s="556" t="s">
        <v>737</v>
      </c>
      <c r="E684" s="556"/>
      <c r="F684" s="556"/>
      <c r="G684" s="556"/>
      <c r="H684" s="556">
        <v>0</v>
      </c>
      <c r="I684" s="556">
        <v>1</v>
      </c>
      <c r="J684" s="556">
        <v>2</v>
      </c>
      <c r="K684" s="556">
        <v>3</v>
      </c>
      <c r="L684" s="556">
        <v>4</v>
      </c>
      <c r="M684" s="556">
        <v>5</v>
      </c>
      <c r="N684" s="556">
        <v>6</v>
      </c>
      <c r="O684" s="556">
        <v>7</v>
      </c>
      <c r="P684" s="556">
        <v>8</v>
      </c>
      <c r="Q684" s="556">
        <v>9</v>
      </c>
      <c r="R684" s="556">
        <v>10</v>
      </c>
      <c r="S684" s="556">
        <v>11</v>
      </c>
      <c r="T684" s="556">
        <v>12</v>
      </c>
      <c r="U684" s="556">
        <v>13</v>
      </c>
      <c r="V684" s="556">
        <v>14</v>
      </c>
      <c r="W684" s="556">
        <v>15</v>
      </c>
      <c r="X684" s="556">
        <v>16</v>
      </c>
      <c r="Y684" s="556">
        <v>17</v>
      </c>
      <c r="Z684" s="556">
        <v>18</v>
      </c>
      <c r="AA684" s="556">
        <v>19</v>
      </c>
      <c r="AB684" s="556">
        <v>20</v>
      </c>
      <c r="AC684" s="556">
        <v>21</v>
      </c>
      <c r="AD684" s="556">
        <v>22</v>
      </c>
      <c r="AE684" s="556">
        <v>23</v>
      </c>
      <c r="AF684" s="556">
        <v>24</v>
      </c>
      <c r="AG684" s="556">
        <v>25</v>
      </c>
      <c r="AH684" s="556">
        <v>26</v>
      </c>
      <c r="AI684" s="556">
        <v>27</v>
      </c>
      <c r="AJ684" s="556">
        <v>28</v>
      </c>
      <c r="AK684" s="556">
        <v>29</v>
      </c>
      <c r="AL684" s="556">
        <v>30</v>
      </c>
      <c r="AM684" s="556">
        <v>31</v>
      </c>
      <c r="AN684" s="556">
        <v>32</v>
      </c>
      <c r="AO684" s="556">
        <v>33</v>
      </c>
      <c r="AP684" s="556">
        <v>34</v>
      </c>
      <c r="AQ684" s="556">
        <v>35</v>
      </c>
      <c r="AR684" s="556">
        <v>36</v>
      </c>
      <c r="AS684" s="556">
        <v>37</v>
      </c>
      <c r="AT684" s="556">
        <v>38</v>
      </c>
      <c r="AU684" s="556">
        <v>39</v>
      </c>
      <c r="AV684" s="556">
        <v>40</v>
      </c>
      <c r="AW684" s="556">
        <v>41</v>
      </c>
      <c r="AX684" s="556">
        <v>42</v>
      </c>
      <c r="AY684" s="556">
        <v>43</v>
      </c>
      <c r="AZ684" s="556">
        <v>44</v>
      </c>
      <c r="BA684" s="556">
        <v>45</v>
      </c>
      <c r="BB684" s="556">
        <v>46</v>
      </c>
      <c r="BC684" s="556">
        <v>47</v>
      </c>
      <c r="BD684" s="556">
        <v>48</v>
      </c>
      <c r="BE684" s="556">
        <v>49</v>
      </c>
      <c r="BF684" s="556">
        <v>50</v>
      </c>
      <c r="BG684" s="556">
        <v>51</v>
      </c>
      <c r="BH684" s="556">
        <v>52</v>
      </c>
      <c r="BI684" s="556">
        <v>53</v>
      </c>
      <c r="BJ684" s="556">
        <v>54</v>
      </c>
      <c r="BK684" s="556">
        <v>55</v>
      </c>
      <c r="BL684" s="556">
        <v>56</v>
      </c>
      <c r="BM684" s="556">
        <v>57</v>
      </c>
      <c r="BN684" s="556">
        <v>58</v>
      </c>
      <c r="BO684" s="556">
        <v>59</v>
      </c>
      <c r="BP684" s="556">
        <v>60</v>
      </c>
      <c r="BQ684" s="556">
        <v>61</v>
      </c>
      <c r="BR684" s="556">
        <v>62</v>
      </c>
      <c r="BS684" s="556">
        <v>63</v>
      </c>
      <c r="BT684" s="556">
        <v>64</v>
      </c>
      <c r="BU684" s="556">
        <v>65</v>
      </c>
      <c r="BV684" s="556">
        <v>66</v>
      </c>
      <c r="BW684" s="556">
        <v>67</v>
      </c>
      <c r="BX684" s="556">
        <v>68</v>
      </c>
      <c r="BY684" s="556">
        <v>69</v>
      </c>
      <c r="BZ684" s="556">
        <v>70</v>
      </c>
      <c r="CA684" s="556">
        <v>71</v>
      </c>
      <c r="CB684" s="556">
        <v>72</v>
      </c>
      <c r="CC684" s="556">
        <v>73</v>
      </c>
      <c r="CD684" s="556">
        <v>74</v>
      </c>
      <c r="CE684" s="556">
        <v>75</v>
      </c>
      <c r="CF684" s="556">
        <v>76</v>
      </c>
      <c r="CG684" s="556">
        <v>77</v>
      </c>
      <c r="CH684" s="556">
        <v>78</v>
      </c>
      <c r="CI684" s="556">
        <v>79</v>
      </c>
      <c r="CJ684" s="556">
        <v>80</v>
      </c>
      <c r="CK684" s="556">
        <v>81</v>
      </c>
      <c r="CL684" s="556">
        <v>82</v>
      </c>
      <c r="CM684" s="556">
        <v>83</v>
      </c>
      <c r="CN684" s="556">
        <v>84</v>
      </c>
      <c r="CO684" s="556">
        <v>85</v>
      </c>
    </row>
    <row r="685" spans="2:93">
      <c r="B685" s="556"/>
      <c r="C685" s="556"/>
      <c r="D685" s="10">
        <f>'DCF Forecast Parameters'!C104</f>
        <v>25</v>
      </c>
      <c r="E685" s="556"/>
      <c r="F685" s="556"/>
      <c r="G685" s="556"/>
      <c r="H685" s="17"/>
      <c r="I685" s="17">
        <f>H687</f>
        <v>33989896.209999986</v>
      </c>
      <c r="J685" s="17">
        <f t="shared" ref="J685" si="4713">I687</f>
        <v>33904921.209999986</v>
      </c>
      <c r="K685" s="17">
        <f t="shared" ref="K685" si="4714">J687</f>
        <v>33818459.209999986</v>
      </c>
      <c r="L685" s="17">
        <f t="shared" ref="L685" si="4715">K687</f>
        <v>33730484.209999986</v>
      </c>
      <c r="M685" s="17">
        <f t="shared" ref="M685" si="4716">L687</f>
        <v>33640970.209999986</v>
      </c>
      <c r="N685" s="17">
        <f t="shared" ref="N685" si="4717">M687</f>
        <v>33549889.209999986</v>
      </c>
      <c r="O685" s="17">
        <f t="shared" ref="O685" si="4718">N687</f>
        <v>33457214.209999986</v>
      </c>
      <c r="P685" s="17">
        <f t="shared" ref="P685" si="4719">O687</f>
        <v>33362917.209999986</v>
      </c>
      <c r="Q685" s="17">
        <f t="shared" ref="Q685" si="4720">P687</f>
        <v>33266499.209999986</v>
      </c>
      <c r="R685" s="17">
        <f t="shared" ref="R685" si="4721">Q687</f>
        <v>33167911.209999986</v>
      </c>
      <c r="S685" s="17">
        <f t="shared" ref="S685" si="4722">R687</f>
        <v>33067105.209999986</v>
      </c>
      <c r="T685" s="17">
        <f t="shared" ref="T685" si="4723">S687</f>
        <v>32964031.209999986</v>
      </c>
      <c r="U685" s="17">
        <f t="shared" ref="U685" si="4724">T687</f>
        <v>32858638.209999986</v>
      </c>
      <c r="V685" s="17">
        <f t="shared" ref="V685" si="4725">U687</f>
        <v>32750873.209999986</v>
      </c>
      <c r="W685" s="17">
        <f t="shared" ref="W685" si="4726">V687</f>
        <v>32640684.209999986</v>
      </c>
      <c r="X685" s="17">
        <f t="shared" ref="X685" si="4727">W687</f>
        <v>32528015.209999986</v>
      </c>
      <c r="Y685" s="17">
        <f t="shared" ref="Y685" si="4728">X687</f>
        <v>32412811.209999986</v>
      </c>
      <c r="Z685" s="17">
        <f t="shared" ref="Z685" si="4729">Y687</f>
        <v>32295591.209999986</v>
      </c>
      <c r="AA685" s="17">
        <f t="shared" ref="AA685" si="4730">Z687</f>
        <v>32176320.209999986</v>
      </c>
      <c r="AB685" s="17">
        <f t="shared" ref="AB685" si="4731">AA687</f>
        <v>32054962.209999986</v>
      </c>
      <c r="AC685" s="17">
        <f t="shared" ref="AC685" si="4732">AB687</f>
        <v>31931480.209999986</v>
      </c>
      <c r="AD685" s="17">
        <f t="shared" ref="AD685" si="4733">AC687</f>
        <v>31805837.209999986</v>
      </c>
      <c r="AE685" s="17">
        <f t="shared" ref="AE685" si="4734">AD687</f>
        <v>31677995.209999986</v>
      </c>
      <c r="AF685" s="17">
        <f t="shared" ref="AF685" si="4735">AE687</f>
        <v>31547916.209999986</v>
      </c>
      <c r="AG685" s="17">
        <f t="shared" ref="AG685" si="4736">AF687</f>
        <v>31415561.209999986</v>
      </c>
      <c r="AH685" s="17">
        <f t="shared" ref="AH685" si="4737">AG687</f>
        <v>31280889.209999986</v>
      </c>
      <c r="AI685" s="17">
        <f t="shared" ref="AI685" si="4738">AH687</f>
        <v>31143861.209999986</v>
      </c>
      <c r="AJ685" s="17">
        <f t="shared" ref="AJ685" si="4739">AI687</f>
        <v>31004435.209999986</v>
      </c>
      <c r="AK685" s="17">
        <f t="shared" ref="AK685" si="4740">AJ687</f>
        <v>30862569.209999986</v>
      </c>
      <c r="AL685" s="17">
        <f t="shared" ref="AL685" si="4741">AK687</f>
        <v>30718220.209999986</v>
      </c>
      <c r="AM685" s="17">
        <f t="shared" ref="AM685" si="4742">AL687</f>
        <v>30571345.209999986</v>
      </c>
      <c r="AN685" s="17">
        <f t="shared" ref="AN685" si="4743">AM687</f>
        <v>30421900.209999986</v>
      </c>
      <c r="AO685" s="17">
        <f t="shared" ref="AO685" si="4744">AN687</f>
        <v>30269839.209999986</v>
      </c>
      <c r="AP685" s="17">
        <f t="shared" ref="AP685" si="4745">AO687</f>
        <v>30115117.209999986</v>
      </c>
      <c r="AQ685" s="17">
        <f t="shared" ref="AQ685" si="4746">AP687</f>
        <v>29957688.209999986</v>
      </c>
      <c r="AR685" s="17">
        <f t="shared" ref="AR685" si="4747">AQ687</f>
        <v>29797504.209999986</v>
      </c>
      <c r="AS685" s="17">
        <f t="shared" ref="AS685" si="4748">AR687</f>
        <v>29634516.209999986</v>
      </c>
      <c r="AT685" s="17">
        <f t="shared" ref="AT685" si="4749">AS687</f>
        <v>29468676.209999986</v>
      </c>
      <c r="AU685" s="17">
        <f t="shared" ref="AU685" si="4750">AT687</f>
        <v>29299934.209999986</v>
      </c>
      <c r="AV685" s="17">
        <f t="shared" ref="AV685" si="4751">AU687</f>
        <v>29128239.209999986</v>
      </c>
      <c r="AW685" s="17">
        <f t="shared" ref="AW685" si="4752">AV687</f>
        <v>28953539.209999986</v>
      </c>
      <c r="AX685" s="17">
        <f t="shared" ref="AX685" si="4753">AW687</f>
        <v>28775782.209999986</v>
      </c>
      <c r="AY685" s="17">
        <f t="shared" ref="AY685" si="4754">AX687</f>
        <v>28594914.209999986</v>
      </c>
      <c r="AZ685" s="17">
        <f t="shared" ref="AZ685" si="4755">AY687</f>
        <v>28410881.209999986</v>
      </c>
      <c r="BA685" s="17">
        <f t="shared" ref="BA685" si="4756">AZ687</f>
        <v>28223628.209999986</v>
      </c>
      <c r="BB685" s="17">
        <f t="shared" ref="BB685" si="4757">BA687</f>
        <v>28033098.209999986</v>
      </c>
      <c r="BC685" s="17">
        <f t="shared" ref="BC685" si="4758">BB687</f>
        <v>27839233.209999986</v>
      </c>
      <c r="BD685" s="17">
        <f t="shared" ref="BD685" si="4759">BC687</f>
        <v>27641976.209999986</v>
      </c>
      <c r="BE685" s="17">
        <f t="shared" ref="BE685" si="4760">BD687</f>
        <v>27441267.209999986</v>
      </c>
      <c r="BF685" s="17">
        <f t="shared" ref="BF685" si="4761">BE687</f>
        <v>27237045.209999986</v>
      </c>
      <c r="BG685" s="17">
        <f t="shared" ref="BG685" si="4762">BF687</f>
        <v>27029249.209999986</v>
      </c>
      <c r="BH685" s="17">
        <f t="shared" ref="BH685" si="4763">BG687</f>
        <v>26817817.209999986</v>
      </c>
      <c r="BI685" s="17">
        <f t="shared" ref="BI685" si="4764">BH687</f>
        <v>26602685.209999986</v>
      </c>
      <c r="BJ685" s="17">
        <f t="shared" ref="BJ685" si="4765">BI687</f>
        <v>26383788.209999986</v>
      </c>
      <c r="BK685" s="17">
        <f t="shared" ref="BK685" si="4766">BJ687</f>
        <v>26161060.209999986</v>
      </c>
      <c r="BL685" s="17">
        <f t="shared" ref="BL685" si="4767">BK687</f>
        <v>25934435.209999986</v>
      </c>
      <c r="BM685" s="17">
        <f t="shared" ref="BM685" si="4768">BL687</f>
        <v>25703844.209999986</v>
      </c>
      <c r="BN685" s="17">
        <f t="shared" ref="BN685" si="4769">BM687</f>
        <v>25469217.209999986</v>
      </c>
      <c r="BO685" s="17">
        <f t="shared" ref="BO685" si="4770">BN687</f>
        <v>25230484.209999986</v>
      </c>
      <c r="BP685" s="17">
        <f t="shared" ref="BP685" si="4771">BO687</f>
        <v>24987574.209999986</v>
      </c>
      <c r="BQ685" s="17">
        <f t="shared" ref="BQ685" si="4772">BP687</f>
        <v>24740413.209999986</v>
      </c>
      <c r="BR685" s="17">
        <f t="shared" ref="BR685" si="4773">BQ687</f>
        <v>24488926.209999986</v>
      </c>
      <c r="BS685" s="17">
        <f t="shared" ref="BS685" si="4774">BR687</f>
        <v>24233038.209999986</v>
      </c>
      <c r="BT685" s="17">
        <f t="shared" ref="BT685" si="4775">BS687</f>
        <v>23972672.209999986</v>
      </c>
      <c r="BU685" s="17">
        <f t="shared" ref="BU685" si="4776">BT687</f>
        <v>23707750.209999986</v>
      </c>
      <c r="BV685" s="17">
        <f t="shared" ref="BV685" si="4777">BU687</f>
        <v>23438192.209999986</v>
      </c>
      <c r="BW685" s="17">
        <f t="shared" ref="BW685" si="4778">BV687</f>
        <v>23163916.209999986</v>
      </c>
      <c r="BX685" s="17">
        <f t="shared" ref="BX685" si="4779">BW687</f>
        <v>22884841.209999986</v>
      </c>
      <c r="BY685" s="17">
        <f t="shared" ref="BY685" si="4780">BX687</f>
        <v>22600882.209999986</v>
      </c>
      <c r="BZ685" s="17">
        <f t="shared" ref="BZ685" si="4781">BY687</f>
        <v>22311954.209999986</v>
      </c>
      <c r="CA685" s="17">
        <f t="shared" ref="CA685" si="4782">BZ687</f>
        <v>22017969.209999986</v>
      </c>
      <c r="CB685" s="17">
        <f t="shared" ref="CB685" si="4783">CA687</f>
        <v>21718840.209999986</v>
      </c>
      <c r="CC685" s="17">
        <f t="shared" ref="CC685" si="4784">CB687</f>
        <v>21414476.209999986</v>
      </c>
      <c r="CD685" s="17">
        <f t="shared" ref="CD685" si="4785">CC687</f>
        <v>21104785.209999986</v>
      </c>
      <c r="CE685" s="17">
        <f t="shared" ref="CE685" si="4786">CD687</f>
        <v>20789675.209999986</v>
      </c>
      <c r="CF685" s="17">
        <f t="shared" ref="CF685" si="4787">CE687</f>
        <v>20469050.209999986</v>
      </c>
      <c r="CG685" s="17">
        <f t="shared" ref="CG685" si="4788">CF687</f>
        <v>20142814.209999986</v>
      </c>
      <c r="CH685" s="17">
        <f t="shared" ref="CH685" si="4789">CG687</f>
        <v>19810869.209999986</v>
      </c>
      <c r="CI685" s="17">
        <f t="shared" ref="CI685" si="4790">CH687</f>
        <v>19473115.209999986</v>
      </c>
      <c r="CJ685" s="17">
        <f t="shared" ref="CJ685" si="4791">CI687</f>
        <v>19129451.209999986</v>
      </c>
      <c r="CK685" s="17">
        <f t="shared" ref="CK685" si="4792">CJ687</f>
        <v>18779772.209999986</v>
      </c>
      <c r="CL685" s="17">
        <f t="shared" ref="CL685" si="4793">CK687</f>
        <v>18423974.209999986</v>
      </c>
      <c r="CM685" s="17">
        <f t="shared" ref="CM685" si="4794">CL687</f>
        <v>18061950.209999986</v>
      </c>
      <c r="CN685" s="17">
        <f t="shared" ref="CN685" si="4795">CM687</f>
        <v>17693590.209999986</v>
      </c>
      <c r="CO685" s="17">
        <f t="shared" ref="CO685" si="4796">CN687</f>
        <v>17318784.209999986</v>
      </c>
    </row>
    <row r="686" spans="2:93">
      <c r="B686" s="556"/>
      <c r="C686" s="556"/>
      <c r="D686" s="556"/>
      <c r="E686" s="556"/>
      <c r="F686" s="556"/>
      <c r="G686" s="556"/>
      <c r="H686" s="17"/>
      <c r="I686" s="17">
        <f t="shared" ref="I686:AN686" si="4797">I657</f>
        <v>-84975</v>
      </c>
      <c r="J686" s="17">
        <f t="shared" si="4797"/>
        <v>-86462</v>
      </c>
      <c r="K686" s="17">
        <f t="shared" si="4797"/>
        <v>-87975</v>
      </c>
      <c r="L686" s="17">
        <f t="shared" si="4797"/>
        <v>-89514</v>
      </c>
      <c r="M686" s="17">
        <f t="shared" si="4797"/>
        <v>-91081</v>
      </c>
      <c r="N686" s="17">
        <f t="shared" si="4797"/>
        <v>-92675</v>
      </c>
      <c r="O686" s="17">
        <f t="shared" si="4797"/>
        <v>-94297</v>
      </c>
      <c r="P686" s="17">
        <f t="shared" si="4797"/>
        <v>-96418</v>
      </c>
      <c r="Q686" s="17">
        <f t="shared" si="4797"/>
        <v>-98588</v>
      </c>
      <c r="R686" s="17">
        <f t="shared" si="4797"/>
        <v>-100806</v>
      </c>
      <c r="S686" s="17">
        <f t="shared" si="4797"/>
        <v>-103074</v>
      </c>
      <c r="T686" s="17">
        <f t="shared" si="4797"/>
        <v>-105393</v>
      </c>
      <c r="U686" s="17">
        <f t="shared" si="4797"/>
        <v>-107765</v>
      </c>
      <c r="V686" s="17">
        <f t="shared" si="4797"/>
        <v>-110189</v>
      </c>
      <c r="W686" s="17">
        <f t="shared" si="4797"/>
        <v>-112669</v>
      </c>
      <c r="X686" s="17">
        <f t="shared" si="4797"/>
        <v>-115204</v>
      </c>
      <c r="Y686" s="17">
        <f t="shared" si="4797"/>
        <v>-117220</v>
      </c>
      <c r="Z686" s="17">
        <f t="shared" si="4797"/>
        <v>-119271</v>
      </c>
      <c r="AA686" s="17">
        <f t="shared" si="4797"/>
        <v>-121358</v>
      </c>
      <c r="AB686" s="17">
        <f t="shared" si="4797"/>
        <v>-123482</v>
      </c>
      <c r="AC686" s="17">
        <f t="shared" si="4797"/>
        <v>-125643</v>
      </c>
      <c r="AD686" s="17">
        <f t="shared" si="4797"/>
        <v>-127842</v>
      </c>
      <c r="AE686" s="17">
        <f t="shared" si="4797"/>
        <v>-130079</v>
      </c>
      <c r="AF686" s="17">
        <f t="shared" si="4797"/>
        <v>-132355</v>
      </c>
      <c r="AG686" s="17">
        <f t="shared" si="4797"/>
        <v>-134672</v>
      </c>
      <c r="AH686" s="17">
        <f t="shared" si="4797"/>
        <v>-137028</v>
      </c>
      <c r="AI686" s="17">
        <f t="shared" si="4797"/>
        <v>-139426</v>
      </c>
      <c r="AJ686" s="17">
        <f t="shared" si="4797"/>
        <v>-141866</v>
      </c>
      <c r="AK686" s="17">
        <f t="shared" si="4797"/>
        <v>-144349</v>
      </c>
      <c r="AL686" s="17">
        <f t="shared" si="4797"/>
        <v>-146875</v>
      </c>
      <c r="AM686" s="17">
        <f t="shared" si="4797"/>
        <v>-149445</v>
      </c>
      <c r="AN686" s="17">
        <f t="shared" si="4797"/>
        <v>-152061</v>
      </c>
      <c r="AO686" s="17">
        <f t="shared" ref="AO686:BT686" si="4798">AO657</f>
        <v>-154722</v>
      </c>
      <c r="AP686" s="17">
        <f t="shared" si="4798"/>
        <v>-157429</v>
      </c>
      <c r="AQ686" s="17">
        <f t="shared" si="4798"/>
        <v>-160184</v>
      </c>
      <c r="AR686" s="17">
        <f t="shared" si="4798"/>
        <v>-162988</v>
      </c>
      <c r="AS686" s="17">
        <f t="shared" si="4798"/>
        <v>-165840</v>
      </c>
      <c r="AT686" s="17">
        <f t="shared" si="4798"/>
        <v>-168742</v>
      </c>
      <c r="AU686" s="17">
        <f t="shared" si="4798"/>
        <v>-171695</v>
      </c>
      <c r="AV686" s="17">
        <f t="shared" si="4798"/>
        <v>-174700</v>
      </c>
      <c r="AW686" s="17">
        <f t="shared" si="4798"/>
        <v>-177757</v>
      </c>
      <c r="AX686" s="17">
        <f t="shared" si="4798"/>
        <v>-180868</v>
      </c>
      <c r="AY686" s="17">
        <f t="shared" si="4798"/>
        <v>-184033</v>
      </c>
      <c r="AZ686" s="17">
        <f t="shared" si="4798"/>
        <v>-187253</v>
      </c>
      <c r="BA686" s="17">
        <f t="shared" si="4798"/>
        <v>-190530</v>
      </c>
      <c r="BB686" s="17">
        <f t="shared" si="4798"/>
        <v>-193865</v>
      </c>
      <c r="BC686" s="17">
        <f t="shared" si="4798"/>
        <v>-197257</v>
      </c>
      <c r="BD686" s="17">
        <f t="shared" si="4798"/>
        <v>-200709</v>
      </c>
      <c r="BE686" s="17">
        <f t="shared" si="4798"/>
        <v>-204222</v>
      </c>
      <c r="BF686" s="17">
        <f t="shared" si="4798"/>
        <v>-207796</v>
      </c>
      <c r="BG686" s="17">
        <f t="shared" si="4798"/>
        <v>-211432</v>
      </c>
      <c r="BH686" s="17">
        <f t="shared" si="4798"/>
        <v>-215132</v>
      </c>
      <c r="BI686" s="17">
        <f t="shared" si="4798"/>
        <v>-218897</v>
      </c>
      <c r="BJ686" s="17">
        <f t="shared" si="4798"/>
        <v>-222728</v>
      </c>
      <c r="BK686" s="17">
        <f t="shared" si="4798"/>
        <v>-226625</v>
      </c>
      <c r="BL686" s="17">
        <f t="shared" si="4798"/>
        <v>-230591</v>
      </c>
      <c r="BM686" s="17">
        <f t="shared" si="4798"/>
        <v>-234627</v>
      </c>
      <c r="BN686" s="17">
        <f t="shared" si="4798"/>
        <v>-238733</v>
      </c>
      <c r="BO686" s="17">
        <f t="shared" si="4798"/>
        <v>-242910</v>
      </c>
      <c r="BP686" s="17">
        <f t="shared" si="4798"/>
        <v>-247161</v>
      </c>
      <c r="BQ686" s="17">
        <f t="shared" si="4798"/>
        <v>-251487</v>
      </c>
      <c r="BR686" s="17">
        <f t="shared" si="4798"/>
        <v>-255888</v>
      </c>
      <c r="BS686" s="17">
        <f t="shared" si="4798"/>
        <v>-260366</v>
      </c>
      <c r="BT686" s="17">
        <f t="shared" si="4798"/>
        <v>-264922</v>
      </c>
      <c r="BU686" s="17">
        <f t="shared" ref="BU686:CO686" si="4799">BU657</f>
        <v>-269558</v>
      </c>
      <c r="BV686" s="17">
        <f t="shared" si="4799"/>
        <v>-274276</v>
      </c>
      <c r="BW686" s="17">
        <f t="shared" si="4799"/>
        <v>-279075</v>
      </c>
      <c r="BX686" s="17">
        <f t="shared" si="4799"/>
        <v>-283959</v>
      </c>
      <c r="BY686" s="17">
        <f t="shared" si="4799"/>
        <v>-288928</v>
      </c>
      <c r="BZ686" s="17">
        <f t="shared" si="4799"/>
        <v>-293985</v>
      </c>
      <c r="CA686" s="17">
        <f t="shared" si="4799"/>
        <v>-299129</v>
      </c>
      <c r="CB686" s="17">
        <f t="shared" si="4799"/>
        <v>-304364</v>
      </c>
      <c r="CC686" s="17">
        <f t="shared" si="4799"/>
        <v>-309691</v>
      </c>
      <c r="CD686" s="17">
        <f t="shared" si="4799"/>
        <v>-315110</v>
      </c>
      <c r="CE686" s="17">
        <f t="shared" si="4799"/>
        <v>-320625</v>
      </c>
      <c r="CF686" s="17">
        <f t="shared" si="4799"/>
        <v>-326236</v>
      </c>
      <c r="CG686" s="17">
        <f t="shared" si="4799"/>
        <v>-331945</v>
      </c>
      <c r="CH686" s="17">
        <f t="shared" si="4799"/>
        <v>-337754</v>
      </c>
      <c r="CI686" s="17">
        <f t="shared" si="4799"/>
        <v>-343664</v>
      </c>
      <c r="CJ686" s="17">
        <f t="shared" si="4799"/>
        <v>-349679</v>
      </c>
      <c r="CK686" s="17">
        <f t="shared" si="4799"/>
        <v>-355798</v>
      </c>
      <c r="CL686" s="17">
        <f t="shared" si="4799"/>
        <v>-362024</v>
      </c>
      <c r="CM686" s="17">
        <f t="shared" si="4799"/>
        <v>-368360</v>
      </c>
      <c r="CN686" s="17">
        <f t="shared" si="4799"/>
        <v>-374806</v>
      </c>
      <c r="CO686" s="17">
        <f t="shared" si="4799"/>
        <v>-381365</v>
      </c>
    </row>
    <row r="687" spans="2:93">
      <c r="B687" s="556"/>
      <c r="C687" s="556"/>
      <c r="D687" s="556"/>
      <c r="E687" s="556"/>
      <c r="F687" s="556"/>
      <c r="G687" s="556"/>
      <c r="H687" s="17">
        <f>H666</f>
        <v>33989896.209999986</v>
      </c>
      <c r="I687" s="17">
        <f>I685+I686</f>
        <v>33904921.209999986</v>
      </c>
      <c r="J687" s="17">
        <f t="shared" ref="J687:BU687" si="4800">J685+J686</f>
        <v>33818459.209999986</v>
      </c>
      <c r="K687" s="17">
        <f t="shared" si="4800"/>
        <v>33730484.209999986</v>
      </c>
      <c r="L687" s="17">
        <f t="shared" si="4800"/>
        <v>33640970.209999986</v>
      </c>
      <c r="M687" s="17">
        <f t="shared" si="4800"/>
        <v>33549889.209999986</v>
      </c>
      <c r="N687" s="17">
        <f t="shared" si="4800"/>
        <v>33457214.209999986</v>
      </c>
      <c r="O687" s="17">
        <f t="shared" si="4800"/>
        <v>33362917.209999986</v>
      </c>
      <c r="P687" s="17">
        <f t="shared" si="4800"/>
        <v>33266499.209999986</v>
      </c>
      <c r="Q687" s="17">
        <f t="shared" si="4800"/>
        <v>33167911.209999986</v>
      </c>
      <c r="R687" s="17">
        <f t="shared" si="4800"/>
        <v>33067105.209999986</v>
      </c>
      <c r="S687" s="17">
        <f t="shared" si="4800"/>
        <v>32964031.209999986</v>
      </c>
      <c r="T687" s="17">
        <f t="shared" si="4800"/>
        <v>32858638.209999986</v>
      </c>
      <c r="U687" s="17">
        <f t="shared" si="4800"/>
        <v>32750873.209999986</v>
      </c>
      <c r="V687" s="17">
        <f t="shared" si="4800"/>
        <v>32640684.209999986</v>
      </c>
      <c r="W687" s="17">
        <f t="shared" si="4800"/>
        <v>32528015.209999986</v>
      </c>
      <c r="X687" s="17">
        <f t="shared" si="4800"/>
        <v>32412811.209999986</v>
      </c>
      <c r="Y687" s="17">
        <f t="shared" si="4800"/>
        <v>32295591.209999986</v>
      </c>
      <c r="Z687" s="17">
        <f t="shared" si="4800"/>
        <v>32176320.209999986</v>
      </c>
      <c r="AA687" s="17">
        <f t="shared" si="4800"/>
        <v>32054962.209999986</v>
      </c>
      <c r="AB687" s="17">
        <f t="shared" si="4800"/>
        <v>31931480.209999986</v>
      </c>
      <c r="AC687" s="17">
        <f t="shared" si="4800"/>
        <v>31805837.209999986</v>
      </c>
      <c r="AD687" s="17">
        <f t="shared" si="4800"/>
        <v>31677995.209999986</v>
      </c>
      <c r="AE687" s="17">
        <f t="shared" si="4800"/>
        <v>31547916.209999986</v>
      </c>
      <c r="AF687" s="17">
        <f t="shared" si="4800"/>
        <v>31415561.209999986</v>
      </c>
      <c r="AG687" s="17">
        <f t="shared" si="4800"/>
        <v>31280889.209999986</v>
      </c>
      <c r="AH687" s="17">
        <f t="shared" si="4800"/>
        <v>31143861.209999986</v>
      </c>
      <c r="AI687" s="17">
        <f t="shared" si="4800"/>
        <v>31004435.209999986</v>
      </c>
      <c r="AJ687" s="17">
        <f t="shared" si="4800"/>
        <v>30862569.209999986</v>
      </c>
      <c r="AK687" s="17">
        <f t="shared" si="4800"/>
        <v>30718220.209999986</v>
      </c>
      <c r="AL687" s="17">
        <f t="shared" si="4800"/>
        <v>30571345.209999986</v>
      </c>
      <c r="AM687" s="17">
        <f t="shared" si="4800"/>
        <v>30421900.209999986</v>
      </c>
      <c r="AN687" s="17">
        <f t="shared" si="4800"/>
        <v>30269839.209999986</v>
      </c>
      <c r="AO687" s="17">
        <f t="shared" si="4800"/>
        <v>30115117.209999986</v>
      </c>
      <c r="AP687" s="17">
        <f t="shared" si="4800"/>
        <v>29957688.209999986</v>
      </c>
      <c r="AQ687" s="17">
        <f t="shared" si="4800"/>
        <v>29797504.209999986</v>
      </c>
      <c r="AR687" s="17">
        <f t="shared" si="4800"/>
        <v>29634516.209999986</v>
      </c>
      <c r="AS687" s="17">
        <f t="shared" si="4800"/>
        <v>29468676.209999986</v>
      </c>
      <c r="AT687" s="17">
        <f t="shared" si="4800"/>
        <v>29299934.209999986</v>
      </c>
      <c r="AU687" s="17">
        <f t="shared" si="4800"/>
        <v>29128239.209999986</v>
      </c>
      <c r="AV687" s="17">
        <f t="shared" si="4800"/>
        <v>28953539.209999986</v>
      </c>
      <c r="AW687" s="17">
        <f t="shared" si="4800"/>
        <v>28775782.209999986</v>
      </c>
      <c r="AX687" s="17">
        <f t="shared" si="4800"/>
        <v>28594914.209999986</v>
      </c>
      <c r="AY687" s="17">
        <f t="shared" si="4800"/>
        <v>28410881.209999986</v>
      </c>
      <c r="AZ687" s="17">
        <f t="shared" si="4800"/>
        <v>28223628.209999986</v>
      </c>
      <c r="BA687" s="17">
        <f t="shared" si="4800"/>
        <v>28033098.209999986</v>
      </c>
      <c r="BB687" s="17">
        <f t="shared" si="4800"/>
        <v>27839233.209999986</v>
      </c>
      <c r="BC687" s="17">
        <f t="shared" si="4800"/>
        <v>27641976.209999986</v>
      </c>
      <c r="BD687" s="17">
        <f t="shared" si="4800"/>
        <v>27441267.209999986</v>
      </c>
      <c r="BE687" s="17">
        <f t="shared" si="4800"/>
        <v>27237045.209999986</v>
      </c>
      <c r="BF687" s="17">
        <f t="shared" si="4800"/>
        <v>27029249.209999986</v>
      </c>
      <c r="BG687" s="17">
        <f t="shared" si="4800"/>
        <v>26817817.209999986</v>
      </c>
      <c r="BH687" s="17">
        <f t="shared" si="4800"/>
        <v>26602685.209999986</v>
      </c>
      <c r="BI687" s="17">
        <f t="shared" si="4800"/>
        <v>26383788.209999986</v>
      </c>
      <c r="BJ687" s="17">
        <f t="shared" si="4800"/>
        <v>26161060.209999986</v>
      </c>
      <c r="BK687" s="17">
        <f t="shared" si="4800"/>
        <v>25934435.209999986</v>
      </c>
      <c r="BL687" s="17">
        <f t="shared" si="4800"/>
        <v>25703844.209999986</v>
      </c>
      <c r="BM687" s="17">
        <f t="shared" si="4800"/>
        <v>25469217.209999986</v>
      </c>
      <c r="BN687" s="17">
        <f t="shared" si="4800"/>
        <v>25230484.209999986</v>
      </c>
      <c r="BO687" s="17">
        <f t="shared" si="4800"/>
        <v>24987574.209999986</v>
      </c>
      <c r="BP687" s="17">
        <f t="shared" si="4800"/>
        <v>24740413.209999986</v>
      </c>
      <c r="BQ687" s="17">
        <f t="shared" si="4800"/>
        <v>24488926.209999986</v>
      </c>
      <c r="BR687" s="17">
        <f t="shared" si="4800"/>
        <v>24233038.209999986</v>
      </c>
      <c r="BS687" s="17">
        <f t="shared" si="4800"/>
        <v>23972672.209999986</v>
      </c>
      <c r="BT687" s="17">
        <f t="shared" si="4800"/>
        <v>23707750.209999986</v>
      </c>
      <c r="BU687" s="17">
        <f t="shared" si="4800"/>
        <v>23438192.209999986</v>
      </c>
      <c r="BV687" s="17">
        <f t="shared" ref="BV687:CO687" si="4801">BV685+BV686</f>
        <v>23163916.209999986</v>
      </c>
      <c r="BW687" s="17">
        <f t="shared" si="4801"/>
        <v>22884841.209999986</v>
      </c>
      <c r="BX687" s="17">
        <f t="shared" si="4801"/>
        <v>22600882.209999986</v>
      </c>
      <c r="BY687" s="17">
        <f t="shared" si="4801"/>
        <v>22311954.209999986</v>
      </c>
      <c r="BZ687" s="17">
        <f t="shared" si="4801"/>
        <v>22017969.209999986</v>
      </c>
      <c r="CA687" s="17">
        <f t="shared" si="4801"/>
        <v>21718840.209999986</v>
      </c>
      <c r="CB687" s="17">
        <f t="shared" si="4801"/>
        <v>21414476.209999986</v>
      </c>
      <c r="CC687" s="17">
        <f t="shared" si="4801"/>
        <v>21104785.209999986</v>
      </c>
      <c r="CD687" s="17">
        <f t="shared" si="4801"/>
        <v>20789675.209999986</v>
      </c>
      <c r="CE687" s="17">
        <f t="shared" si="4801"/>
        <v>20469050.209999986</v>
      </c>
      <c r="CF687" s="17">
        <f t="shared" si="4801"/>
        <v>20142814.209999986</v>
      </c>
      <c r="CG687" s="17">
        <f t="shared" si="4801"/>
        <v>19810869.209999986</v>
      </c>
      <c r="CH687" s="17">
        <f t="shared" si="4801"/>
        <v>19473115.209999986</v>
      </c>
      <c r="CI687" s="17">
        <f t="shared" si="4801"/>
        <v>19129451.209999986</v>
      </c>
      <c r="CJ687" s="17">
        <f t="shared" si="4801"/>
        <v>18779772.209999986</v>
      </c>
      <c r="CK687" s="17">
        <f t="shared" si="4801"/>
        <v>18423974.209999986</v>
      </c>
      <c r="CL687" s="17">
        <f t="shared" si="4801"/>
        <v>18061950.209999986</v>
      </c>
      <c r="CM687" s="17">
        <f t="shared" si="4801"/>
        <v>17693590.209999986</v>
      </c>
      <c r="CN687" s="17">
        <f t="shared" si="4801"/>
        <v>17318784.209999986</v>
      </c>
      <c r="CO687" s="17">
        <f t="shared" si="4801"/>
        <v>16937419.209999986</v>
      </c>
    </row>
    <row r="688" spans="2:93">
      <c r="B688" s="556"/>
      <c r="C688" s="556"/>
      <c r="D688" s="556"/>
      <c r="E688" s="556"/>
      <c r="F688" s="556"/>
      <c r="G688" s="556"/>
      <c r="H688" s="17"/>
      <c r="I688" s="17">
        <f t="shared" ref="I688:AN688" si="4802">I655</f>
        <v>679798</v>
      </c>
      <c r="J688" s="17">
        <f t="shared" si="4802"/>
        <v>691694</v>
      </c>
      <c r="K688" s="17">
        <f t="shared" si="4802"/>
        <v>703799</v>
      </c>
      <c r="L688" s="17">
        <f t="shared" si="4802"/>
        <v>716116</v>
      </c>
      <c r="M688" s="17">
        <f t="shared" si="4802"/>
        <v>728648</v>
      </c>
      <c r="N688" s="17">
        <f t="shared" si="4802"/>
        <v>741399</v>
      </c>
      <c r="O688" s="17">
        <f t="shared" si="4802"/>
        <v>942967</v>
      </c>
      <c r="P688" s="17">
        <f t="shared" si="4802"/>
        <v>964183</v>
      </c>
      <c r="Q688" s="17">
        <f t="shared" si="4802"/>
        <v>985878</v>
      </c>
      <c r="R688" s="17">
        <f t="shared" si="4802"/>
        <v>1008060</v>
      </c>
      <c r="S688" s="17">
        <f t="shared" si="4802"/>
        <v>1030741</v>
      </c>
      <c r="T688" s="17">
        <f t="shared" si="4802"/>
        <v>1053933</v>
      </c>
      <c r="U688" s="17">
        <f t="shared" si="4802"/>
        <v>1077646</v>
      </c>
      <c r="V688" s="17">
        <f t="shared" si="4802"/>
        <v>1101893</v>
      </c>
      <c r="W688" s="17">
        <f t="shared" si="4802"/>
        <v>1126686</v>
      </c>
      <c r="X688" s="17">
        <f t="shared" si="4802"/>
        <v>921629</v>
      </c>
      <c r="Y688" s="17">
        <f t="shared" si="4802"/>
        <v>937758</v>
      </c>
      <c r="Z688" s="17">
        <f t="shared" si="4802"/>
        <v>954168</v>
      </c>
      <c r="AA688" s="17">
        <f t="shared" si="4802"/>
        <v>970866</v>
      </c>
      <c r="AB688" s="17">
        <f t="shared" si="4802"/>
        <v>987856</v>
      </c>
      <c r="AC688" s="17">
        <f t="shared" si="4802"/>
        <v>1005144</v>
      </c>
      <c r="AD688" s="17">
        <f t="shared" si="4802"/>
        <v>1022734</v>
      </c>
      <c r="AE688" s="17">
        <f t="shared" si="4802"/>
        <v>1040632</v>
      </c>
      <c r="AF688" s="17">
        <f t="shared" si="4802"/>
        <v>1058843</v>
      </c>
      <c r="AG688" s="17">
        <f t="shared" si="4802"/>
        <v>1077373</v>
      </c>
      <c r="AH688" s="17">
        <f t="shared" si="4802"/>
        <v>1096227</v>
      </c>
      <c r="AI688" s="17">
        <f t="shared" si="4802"/>
        <v>1115411</v>
      </c>
      <c r="AJ688" s="17">
        <f t="shared" si="4802"/>
        <v>1134930</v>
      </c>
      <c r="AK688" s="17">
        <f t="shared" si="4802"/>
        <v>1154792</v>
      </c>
      <c r="AL688" s="17">
        <f t="shared" si="4802"/>
        <v>1175000</v>
      </c>
      <c r="AM688" s="17">
        <f t="shared" si="4802"/>
        <v>1195563</v>
      </c>
      <c r="AN688" s="17">
        <f t="shared" si="4802"/>
        <v>1216485</v>
      </c>
      <c r="AO688" s="17">
        <f t="shared" ref="AO688:BT688" si="4803">AO655</f>
        <v>1237774</v>
      </c>
      <c r="AP688" s="17">
        <f t="shared" si="4803"/>
        <v>1259435</v>
      </c>
      <c r="AQ688" s="17">
        <f t="shared" si="4803"/>
        <v>1281475</v>
      </c>
      <c r="AR688" s="17">
        <f t="shared" si="4803"/>
        <v>1303901</v>
      </c>
      <c r="AS688" s="17">
        <f t="shared" si="4803"/>
        <v>1326719</v>
      </c>
      <c r="AT688" s="17">
        <f t="shared" si="4803"/>
        <v>1349937</v>
      </c>
      <c r="AU688" s="17">
        <f t="shared" si="4803"/>
        <v>1373561</v>
      </c>
      <c r="AV688" s="17">
        <f t="shared" si="4803"/>
        <v>1397598</v>
      </c>
      <c r="AW688" s="17">
        <f t="shared" si="4803"/>
        <v>1422056</v>
      </c>
      <c r="AX688" s="17">
        <f t="shared" si="4803"/>
        <v>1446942</v>
      </c>
      <c r="AY688" s="17">
        <f t="shared" si="4803"/>
        <v>1472263</v>
      </c>
      <c r="AZ688" s="17">
        <f t="shared" si="4803"/>
        <v>1498028</v>
      </c>
      <c r="BA688" s="17">
        <f t="shared" si="4803"/>
        <v>1524243</v>
      </c>
      <c r="BB688" s="17">
        <f t="shared" si="4803"/>
        <v>1550918</v>
      </c>
      <c r="BC688" s="17">
        <f t="shared" si="4803"/>
        <v>1578059</v>
      </c>
      <c r="BD688" s="17">
        <f t="shared" si="4803"/>
        <v>1605675</v>
      </c>
      <c r="BE688" s="17">
        <f t="shared" si="4803"/>
        <v>1633774</v>
      </c>
      <c r="BF688" s="17">
        <f t="shared" si="4803"/>
        <v>1662365</v>
      </c>
      <c r="BG688" s="17">
        <f t="shared" si="4803"/>
        <v>1691456</v>
      </c>
      <c r="BH688" s="17">
        <f t="shared" si="4803"/>
        <v>1721057</v>
      </c>
      <c r="BI688" s="17">
        <f t="shared" si="4803"/>
        <v>1751175</v>
      </c>
      <c r="BJ688" s="17">
        <f t="shared" si="4803"/>
        <v>1781821</v>
      </c>
      <c r="BK688" s="17">
        <f t="shared" si="4803"/>
        <v>1813003</v>
      </c>
      <c r="BL688" s="17">
        <f t="shared" si="4803"/>
        <v>1844730</v>
      </c>
      <c r="BM688" s="17">
        <f t="shared" si="4803"/>
        <v>1877013</v>
      </c>
      <c r="BN688" s="17">
        <f t="shared" si="4803"/>
        <v>1909861</v>
      </c>
      <c r="BO688" s="17">
        <f t="shared" si="4803"/>
        <v>1943284</v>
      </c>
      <c r="BP688" s="17">
        <f t="shared" si="4803"/>
        <v>1977291</v>
      </c>
      <c r="BQ688" s="17">
        <f t="shared" si="4803"/>
        <v>2011894</v>
      </c>
      <c r="BR688" s="17">
        <f t="shared" si="4803"/>
        <v>2047102</v>
      </c>
      <c r="BS688" s="17">
        <f t="shared" si="4803"/>
        <v>2082926</v>
      </c>
      <c r="BT688" s="17">
        <f t="shared" si="4803"/>
        <v>2119377</v>
      </c>
      <c r="BU688" s="17">
        <f t="shared" ref="BU688:CO688" si="4804">BU655</f>
        <v>2156466</v>
      </c>
      <c r="BV688" s="17">
        <f t="shared" si="4804"/>
        <v>2194204</v>
      </c>
      <c r="BW688" s="17">
        <f t="shared" si="4804"/>
        <v>2232603</v>
      </c>
      <c r="BX688" s="17">
        <f t="shared" si="4804"/>
        <v>2271674</v>
      </c>
      <c r="BY688" s="17">
        <f t="shared" si="4804"/>
        <v>2311428</v>
      </c>
      <c r="BZ688" s="17">
        <f t="shared" si="4804"/>
        <v>2351878</v>
      </c>
      <c r="CA688" s="17">
        <f t="shared" si="4804"/>
        <v>2393036</v>
      </c>
      <c r="CB688" s="17">
        <f t="shared" si="4804"/>
        <v>2434914</v>
      </c>
      <c r="CC688" s="17">
        <f t="shared" si="4804"/>
        <v>2477525</v>
      </c>
      <c r="CD688" s="17">
        <f t="shared" si="4804"/>
        <v>2520882</v>
      </c>
      <c r="CE688" s="17">
        <f t="shared" si="4804"/>
        <v>2564997</v>
      </c>
      <c r="CF688" s="17">
        <f t="shared" si="4804"/>
        <v>2609884</v>
      </c>
      <c r="CG688" s="17">
        <f t="shared" si="4804"/>
        <v>2655557</v>
      </c>
      <c r="CH688" s="17">
        <f t="shared" si="4804"/>
        <v>2702030</v>
      </c>
      <c r="CI688" s="17">
        <f t="shared" si="4804"/>
        <v>2749315</v>
      </c>
      <c r="CJ688" s="17">
        <f t="shared" si="4804"/>
        <v>2797428</v>
      </c>
      <c r="CK688" s="17">
        <f t="shared" si="4804"/>
        <v>2846383</v>
      </c>
      <c r="CL688" s="17">
        <f t="shared" si="4804"/>
        <v>2896195</v>
      </c>
      <c r="CM688" s="17">
        <f t="shared" si="4804"/>
        <v>2946878</v>
      </c>
      <c r="CN688" s="17">
        <f t="shared" si="4804"/>
        <v>2998449</v>
      </c>
      <c r="CO688" s="17">
        <f t="shared" si="4804"/>
        <v>3050922</v>
      </c>
    </row>
    <row r="689" spans="2:93">
      <c r="B689" s="556"/>
      <c r="C689" s="556">
        <v>1</v>
      </c>
      <c r="D689" s="632">
        <f>-1/D$685</f>
        <v>-0.04</v>
      </c>
      <c r="E689" s="632"/>
      <c r="F689" s="632"/>
      <c r="G689" s="632"/>
      <c r="H689" s="17"/>
      <c r="I689" s="17">
        <f>IF((I684-$H684)&gt;$D685,0,$D689*(I687)+$D689*I688)</f>
        <v>-1383388.7683999995</v>
      </c>
      <c r="J689" s="17">
        <f t="shared" ref="J689" si="4805">IF((J684-$H684)&gt;$D685,0,$D689*(J687)+$D689*J688)</f>
        <v>-1380406.1283999996</v>
      </c>
      <c r="K689" s="17">
        <f t="shared" ref="K689" si="4806">IF((K684-$H684)&gt;$D685,0,$D689*(K687)+$D689*K688)</f>
        <v>-1377371.3283999995</v>
      </c>
      <c r="L689" s="17">
        <f t="shared" ref="L689" si="4807">IF((L684-$H684)&gt;$D685,0,$D689*(L687)+$D689*L688)</f>
        <v>-1374283.4483999994</v>
      </c>
      <c r="M689" s="17">
        <f t="shared" ref="M689" si="4808">IF((M684-$H684)&gt;$D685,0,$D689*(M687)+$D689*M688)</f>
        <v>-1371141.4883999994</v>
      </c>
      <c r="N689" s="17">
        <f t="shared" ref="N689" si="4809">IF((N684-$H684)&gt;$D685,0,$D689*(N687)+$D689*N688)</f>
        <v>-1367944.5283999995</v>
      </c>
      <c r="O689" s="17">
        <f t="shared" ref="O689" si="4810">IF((O684-$H684)&gt;$D685,0,$D689*(O687)+$D689*O688)</f>
        <v>-1372235.3683999993</v>
      </c>
      <c r="P689" s="17">
        <f t="shared" ref="P689" si="4811">IF((P684-$H684)&gt;$D685,0,$D689*(P687)+$D689*P688)</f>
        <v>-1369227.2883999995</v>
      </c>
      <c r="Q689" s="17">
        <f t="shared" ref="Q689" si="4812">IF((Q684-$H684)&gt;$D685,0,$D689*(Q687)+$D689*Q688)</f>
        <v>-1366151.5683999995</v>
      </c>
      <c r="R689" s="17">
        <f t="shared" ref="R689" si="4813">IF((R684-$H684)&gt;$D685,0,$D689*(R687)+$D689*R688)</f>
        <v>-1363006.6083999993</v>
      </c>
      <c r="S689" s="17">
        <f t="shared" ref="S689" si="4814">IF((S684-$H684)&gt;$D685,0,$D689*(S687)+$D689*S688)</f>
        <v>-1359790.8883999994</v>
      </c>
      <c r="T689" s="17">
        <f t="shared" ref="T689" si="4815">IF((T684-$H684)&gt;$D685,0,$D689*(T687)+$D689*T688)</f>
        <v>-1356502.8483999996</v>
      </c>
      <c r="U689" s="17">
        <f t="shared" ref="U689" si="4816">IF((U684-$H684)&gt;$D685,0,$D689*(U687)+$D689*U688)</f>
        <v>-1353140.7683999995</v>
      </c>
      <c r="V689" s="17">
        <f t="shared" ref="V689" si="4817">IF((V684-$H684)&gt;$D685,0,$D689*(V687)+$D689*V688)</f>
        <v>-1349703.0883999995</v>
      </c>
      <c r="W689" s="17">
        <f t="shared" ref="W689" si="4818">IF((W684-$H684)&gt;$D685,0,$D689*(W687)+$D689*W688)</f>
        <v>-1346188.0483999995</v>
      </c>
      <c r="X689" s="17">
        <f t="shared" ref="X689" si="4819">IF((X684-$H684)&gt;$D685,0,$D689*(X687)+$D689*X688)</f>
        <v>-1333377.6083999993</v>
      </c>
      <c r="Y689" s="17">
        <f t="shared" ref="Y689" si="4820">IF((Y684-$H684)&gt;$D685,0,$D689*(Y687)+$D689*Y688)</f>
        <v>-1329333.9683999994</v>
      </c>
      <c r="Z689" s="17">
        <f t="shared" ref="Z689" si="4821">IF((Z684-$H684)&gt;$D685,0,$D689*(Z687)+$D689*Z688)</f>
        <v>-1325219.5283999995</v>
      </c>
      <c r="AA689" s="17">
        <f t="shared" ref="AA689" si="4822">IF((AA684-$H684)&gt;$D685,0,$D689*(AA687)+$D689*AA688)</f>
        <v>-1321033.1283999993</v>
      </c>
      <c r="AB689" s="17">
        <f t="shared" ref="AB689" si="4823">IF((AB684-$H684)&gt;$D685,0,$D689*(AB687)+$D689*AB688)</f>
        <v>-1316773.4483999994</v>
      </c>
      <c r="AC689" s="17">
        <f t="shared" ref="AC689" si="4824">IF((AC684-$H684)&gt;$D685,0,$D689*(AC687)+$D689*AC688)</f>
        <v>-1312439.2483999995</v>
      </c>
      <c r="AD689" s="17">
        <f t="shared" ref="AD689" si="4825">IF((AD684-$H684)&gt;$D685,0,$D689*(AD687)+$D689*AD688)</f>
        <v>-1308029.1683999996</v>
      </c>
      <c r="AE689" s="17">
        <f t="shared" ref="AE689" si="4826">IF((AE684-$H684)&gt;$D685,0,$D689*(AE687)+$D689*AE688)</f>
        <v>-1303541.9283999994</v>
      </c>
      <c r="AF689" s="17">
        <f t="shared" ref="AF689" si="4827">IF((AF684-$H684)&gt;$D685,0,$D689*(AF687)+$D689*AF688)</f>
        <v>-1298976.1683999994</v>
      </c>
      <c r="AG689" s="17">
        <f t="shared" ref="AG689" si="4828">IF((AG684-$H684)&gt;$D685,0,$D689*(AG687)+$D689*AG688)</f>
        <v>-1294330.4883999994</v>
      </c>
      <c r="AH689" s="17">
        <f t="shared" ref="AH689" si="4829">IF((AH684-$H684)&gt;$D685,0,$D689*(AH687)+$D689*AH688)</f>
        <v>0</v>
      </c>
      <c r="AI689" s="17">
        <f t="shared" ref="AI689" si="4830">IF((AI684-$H684)&gt;$D685,0,$D689*(AI687)+$D689*AI688)</f>
        <v>0</v>
      </c>
      <c r="AJ689" s="17">
        <f t="shared" ref="AJ689" si="4831">IF((AJ684-$H684)&gt;$D685,0,$D689*(AJ687)+$D689*AJ688)</f>
        <v>0</v>
      </c>
      <c r="AK689" s="17">
        <f t="shared" ref="AK689" si="4832">IF((AK684-$H684)&gt;$D685,0,$D689*(AK687)+$D689*AK688)</f>
        <v>0</v>
      </c>
      <c r="AL689" s="17">
        <f t="shared" ref="AL689" si="4833">IF((AL684-$H684)&gt;$D685,0,$D689*(AL687)+$D689*AL688)</f>
        <v>0</v>
      </c>
      <c r="AM689" s="17">
        <f t="shared" ref="AM689" si="4834">IF((AM684-$H684)&gt;$D685,0,$D689*(AM687)+$D689*AM688)</f>
        <v>0</v>
      </c>
      <c r="AN689" s="17">
        <f t="shared" ref="AN689" si="4835">IF((AN684-$H684)&gt;$D685,0,$D689*(AN687)+$D689*AN688)</f>
        <v>0</v>
      </c>
      <c r="AO689" s="17">
        <f t="shared" ref="AO689" si="4836">IF((AO684-$H684)&gt;$D685,0,$D689*(AO687)+$D689*AO688)</f>
        <v>0</v>
      </c>
      <c r="AP689" s="17">
        <f t="shared" ref="AP689" si="4837">IF((AP684-$H684)&gt;$D685,0,$D689*(AP687)+$D689*AP688)</f>
        <v>0</v>
      </c>
      <c r="AQ689" s="17">
        <f t="shared" ref="AQ689" si="4838">IF((AQ684-$H684)&gt;$D685,0,$D689*(AQ687)+$D689*AQ688)</f>
        <v>0</v>
      </c>
      <c r="AR689" s="17">
        <f t="shared" ref="AR689" si="4839">IF((AR684-$H684)&gt;$D685,0,$D689*(AR687)+$D689*AR688)</f>
        <v>0</v>
      </c>
      <c r="AS689" s="17">
        <f t="shared" ref="AS689" si="4840">IF((AS684-$H684)&gt;$D685,0,$D689*(AS687)+$D689*AS688)</f>
        <v>0</v>
      </c>
      <c r="AT689" s="17">
        <f t="shared" ref="AT689" si="4841">IF((AT684-$H684)&gt;$D685,0,$D689*(AT687)+$D689*AT688)</f>
        <v>0</v>
      </c>
      <c r="AU689" s="17">
        <f t="shared" ref="AU689" si="4842">IF((AU684-$H684)&gt;$D685,0,$D689*(AU687)+$D689*AU688)</f>
        <v>0</v>
      </c>
      <c r="AV689" s="17">
        <f t="shared" ref="AV689" si="4843">IF((AV684-$H684)&gt;$D685,0,$D689*(AV687)+$D689*AV688)</f>
        <v>0</v>
      </c>
      <c r="AW689" s="17">
        <f t="shared" ref="AW689" si="4844">IF((AW684-$H684)&gt;$D685,0,$D689*(AW687)+$D689*AW688)</f>
        <v>0</v>
      </c>
      <c r="AX689" s="17">
        <f t="shared" ref="AX689" si="4845">IF((AX684-$H684)&gt;$D685,0,$D689*(AX687)+$D689*AX688)</f>
        <v>0</v>
      </c>
      <c r="AY689" s="17">
        <f t="shared" ref="AY689" si="4846">IF((AY684-$H684)&gt;$D685,0,$D689*(AY687)+$D689*AY688)</f>
        <v>0</v>
      </c>
      <c r="AZ689" s="17">
        <f t="shared" ref="AZ689" si="4847">IF((AZ684-$H684)&gt;$D685,0,$D689*(AZ687)+$D689*AZ688)</f>
        <v>0</v>
      </c>
      <c r="BA689" s="17">
        <f t="shared" ref="BA689" si="4848">IF((BA684-$H684)&gt;$D685,0,$D689*(BA687)+$D689*BA688)</f>
        <v>0</v>
      </c>
      <c r="BB689" s="17">
        <f t="shared" ref="BB689" si="4849">IF((BB684-$H684)&gt;$D685,0,$D689*(BB687)+$D689*BB688)</f>
        <v>0</v>
      </c>
      <c r="BC689" s="17">
        <f t="shared" ref="BC689" si="4850">IF((BC684-$H684)&gt;$D685,0,$D689*(BC687)+$D689*BC688)</f>
        <v>0</v>
      </c>
      <c r="BD689" s="17">
        <f t="shared" ref="BD689" si="4851">IF((BD684-$H684)&gt;$D685,0,$D689*(BD687)+$D689*BD688)</f>
        <v>0</v>
      </c>
      <c r="BE689" s="17">
        <f t="shared" ref="BE689" si="4852">IF((BE684-$H684)&gt;$D685,0,$D689*(BE687)+$D689*BE688)</f>
        <v>0</v>
      </c>
      <c r="BF689" s="17">
        <f t="shared" ref="BF689" si="4853">IF((BF684-$H684)&gt;$D685,0,$D689*(BF687)+$D689*BF688)</f>
        <v>0</v>
      </c>
      <c r="BG689" s="17">
        <f t="shared" ref="BG689" si="4854">IF((BG684-$H684)&gt;$D685,0,$D689*(BG687)+$D689*BG688)</f>
        <v>0</v>
      </c>
      <c r="BH689" s="17">
        <f t="shared" ref="BH689" si="4855">IF((BH684-$H684)&gt;$D685,0,$D689*(BH687)+$D689*BH688)</f>
        <v>0</v>
      </c>
      <c r="BI689" s="17">
        <f t="shared" ref="BI689" si="4856">IF((BI684-$H684)&gt;$D685,0,$D689*(BI687)+$D689*BI688)</f>
        <v>0</v>
      </c>
      <c r="BJ689" s="17">
        <f t="shared" ref="BJ689" si="4857">IF((BJ684-$H684)&gt;$D685,0,$D689*(BJ687)+$D689*BJ688)</f>
        <v>0</v>
      </c>
      <c r="BK689" s="17">
        <f t="shared" ref="BK689" si="4858">IF((BK684-$H684)&gt;$D685,0,$D689*(BK687)+$D689*BK688)</f>
        <v>0</v>
      </c>
      <c r="BL689" s="17">
        <f t="shared" ref="BL689" si="4859">IF((BL684-$H684)&gt;$D685,0,$D689*(BL687)+$D689*BL688)</f>
        <v>0</v>
      </c>
      <c r="BM689" s="17">
        <f t="shared" ref="BM689" si="4860">IF((BM684-$H684)&gt;$D685,0,$D689*(BM687)+$D689*BM688)</f>
        <v>0</v>
      </c>
      <c r="BN689" s="17">
        <f t="shared" ref="BN689" si="4861">IF((BN684-$H684)&gt;$D685,0,$D689*(BN687)+$D689*BN688)</f>
        <v>0</v>
      </c>
      <c r="BO689" s="17">
        <f t="shared" ref="BO689" si="4862">IF((BO684-$H684)&gt;$D685,0,$D689*(BO687)+$D689*BO688)</f>
        <v>0</v>
      </c>
      <c r="BP689" s="17">
        <f t="shared" ref="BP689" si="4863">IF((BP684-$H684)&gt;$D685,0,$D689*(BP687)+$D689*BP688)</f>
        <v>0</v>
      </c>
      <c r="BQ689" s="17">
        <f t="shared" ref="BQ689" si="4864">IF((BQ684-$H684)&gt;$D685,0,$D689*(BQ687)+$D689*BQ688)</f>
        <v>0</v>
      </c>
      <c r="BR689" s="17">
        <f t="shared" ref="BR689" si="4865">IF((BR684-$H684)&gt;$D685,0,$D689*(BR687)+$D689*BR688)</f>
        <v>0</v>
      </c>
      <c r="BS689" s="17">
        <f t="shared" ref="BS689" si="4866">IF((BS684-$H684)&gt;$D685,0,$D689*(BS687)+$D689*BS688)</f>
        <v>0</v>
      </c>
      <c r="BT689" s="17">
        <f t="shared" ref="BT689" si="4867">IF((BT684-$H684)&gt;$D685,0,$D689*(BT687)+$D689*BT688)</f>
        <v>0</v>
      </c>
      <c r="BU689" s="17">
        <f t="shared" ref="BU689" si="4868">IF((BU684-$H684)&gt;$D685,0,$D689*(BU687)+$D689*BU688)</f>
        <v>0</v>
      </c>
      <c r="BV689" s="17">
        <f t="shared" ref="BV689" si="4869">IF((BV684-$H684)&gt;$D685,0,$D689*(BV687)+$D689*BV688)</f>
        <v>0</v>
      </c>
      <c r="BW689" s="17">
        <f t="shared" ref="BW689" si="4870">IF((BW684-$H684)&gt;$D685,0,$D689*(BW687)+$D689*BW688)</f>
        <v>0</v>
      </c>
      <c r="BX689" s="17">
        <f t="shared" ref="BX689" si="4871">IF((BX684-$H684)&gt;$D685,0,$D689*(BX687)+$D689*BX688)</f>
        <v>0</v>
      </c>
      <c r="BY689" s="17">
        <f t="shared" ref="BY689" si="4872">IF((BY684-$H684)&gt;$D685,0,$D689*(BY687)+$D689*BY688)</f>
        <v>0</v>
      </c>
      <c r="BZ689" s="17">
        <f t="shared" ref="BZ689" si="4873">IF((BZ684-$H684)&gt;$D685,0,$D689*(BZ687)+$D689*BZ688)</f>
        <v>0</v>
      </c>
      <c r="CA689" s="17">
        <f t="shared" ref="CA689" si="4874">IF((CA684-$H684)&gt;$D685,0,$D689*(CA687)+$D689*CA688)</f>
        <v>0</v>
      </c>
      <c r="CB689" s="17">
        <f t="shared" ref="CB689" si="4875">IF((CB684-$H684)&gt;$D685,0,$D689*(CB687)+$D689*CB688)</f>
        <v>0</v>
      </c>
      <c r="CC689" s="17">
        <f t="shared" ref="CC689" si="4876">IF((CC684-$H684)&gt;$D685,0,$D689*(CC687)+$D689*CC688)</f>
        <v>0</v>
      </c>
      <c r="CD689" s="17">
        <f t="shared" ref="CD689" si="4877">IF((CD684-$H684)&gt;$D685,0,$D689*(CD687)+$D689*CD688)</f>
        <v>0</v>
      </c>
      <c r="CE689" s="17">
        <f t="shared" ref="CE689" si="4878">IF((CE684-$H684)&gt;$D685,0,$D689*(CE687)+$D689*CE688)</f>
        <v>0</v>
      </c>
      <c r="CF689" s="17">
        <f t="shared" ref="CF689" si="4879">IF((CF684-$H684)&gt;$D685,0,$D689*(CF687)+$D689*CF688)</f>
        <v>0</v>
      </c>
      <c r="CG689" s="17">
        <f t="shared" ref="CG689" si="4880">IF((CG684-$H684)&gt;$D685,0,$D689*(CG687)+$D689*CG688)</f>
        <v>0</v>
      </c>
      <c r="CH689" s="17">
        <f t="shared" ref="CH689" si="4881">IF((CH684-$H684)&gt;$D685,0,$D689*(CH687)+$D689*CH688)</f>
        <v>0</v>
      </c>
      <c r="CI689" s="17">
        <f t="shared" ref="CI689" si="4882">IF((CI684-$H684)&gt;$D685,0,$D689*(CI687)+$D689*CI688)</f>
        <v>0</v>
      </c>
      <c r="CJ689" s="17">
        <f t="shared" ref="CJ689" si="4883">IF((CJ684-$H684)&gt;$D685,0,$D689*(CJ687)+$D689*CJ688)</f>
        <v>0</v>
      </c>
      <c r="CK689" s="17">
        <f t="shared" ref="CK689" si="4884">IF((CK684-$H684)&gt;$D685,0,$D689*(CK687)+$D689*CK688)</f>
        <v>0</v>
      </c>
      <c r="CL689" s="17">
        <f t="shared" ref="CL689" si="4885">IF((CL684-$H684)&gt;$D685,0,$D689*(CL687)+$D689*CL688)</f>
        <v>0</v>
      </c>
      <c r="CM689" s="17">
        <f t="shared" ref="CM689" si="4886">IF((CM684-$H684)&gt;$D685,0,$D689*(CM687)+$D689*CM688)</f>
        <v>0</v>
      </c>
      <c r="CN689" s="17">
        <f t="shared" ref="CN689" si="4887">IF((CN684-$H684)&gt;$D685,0,$D689*(CN687)+$D689*CN688)</f>
        <v>0</v>
      </c>
      <c r="CO689" s="17">
        <f t="shared" ref="CO689" si="4888">IF((CO684-$H684)&gt;$D685,0,$D689*(CO687)+$D689*CO688)</f>
        <v>0</v>
      </c>
    </row>
    <row r="690" spans="2:93">
      <c r="B690" s="556"/>
      <c r="C690" s="556">
        <f>C689+1</f>
        <v>2</v>
      </c>
      <c r="D690" s="632">
        <f t="shared" ref="D690:D753" si="4889">-1/D$685</f>
        <v>-0.04</v>
      </c>
      <c r="E690" s="632"/>
      <c r="F690" s="632"/>
      <c r="G690" s="632"/>
      <c r="H690" s="17"/>
      <c r="I690" s="17"/>
      <c r="J690" s="17">
        <f>IF((J684-$I684)&gt;$D685,0,$D690*(J688))</f>
        <v>-27667.760000000002</v>
      </c>
      <c r="K690" s="17">
        <f t="shared" ref="K690:BV690" si="4890">IF((K684-$I684)&gt;$D685,0,$D690*(K688))</f>
        <v>-28151.96</v>
      </c>
      <c r="L690" s="17">
        <f t="shared" si="4890"/>
        <v>-28644.639999999999</v>
      </c>
      <c r="M690" s="17">
        <f t="shared" si="4890"/>
        <v>-29145.920000000002</v>
      </c>
      <c r="N690" s="17">
        <f t="shared" si="4890"/>
        <v>-29655.96</v>
      </c>
      <c r="O690" s="17">
        <f t="shared" si="4890"/>
        <v>-37718.68</v>
      </c>
      <c r="P690" s="17">
        <f t="shared" si="4890"/>
        <v>-38567.32</v>
      </c>
      <c r="Q690" s="17">
        <f t="shared" si="4890"/>
        <v>-39435.120000000003</v>
      </c>
      <c r="R690" s="17">
        <f t="shared" si="4890"/>
        <v>-40322.400000000001</v>
      </c>
      <c r="S690" s="17">
        <f t="shared" si="4890"/>
        <v>-41229.64</v>
      </c>
      <c r="T690" s="17">
        <f t="shared" si="4890"/>
        <v>-42157.32</v>
      </c>
      <c r="U690" s="17">
        <f t="shared" si="4890"/>
        <v>-43105.840000000004</v>
      </c>
      <c r="V690" s="17">
        <f t="shared" si="4890"/>
        <v>-44075.72</v>
      </c>
      <c r="W690" s="17">
        <f t="shared" si="4890"/>
        <v>-45067.44</v>
      </c>
      <c r="X690" s="17">
        <f t="shared" si="4890"/>
        <v>-36865.160000000003</v>
      </c>
      <c r="Y690" s="17">
        <f t="shared" si="4890"/>
        <v>-37510.32</v>
      </c>
      <c r="Z690" s="17">
        <f t="shared" si="4890"/>
        <v>-38166.720000000001</v>
      </c>
      <c r="AA690" s="17">
        <f t="shared" si="4890"/>
        <v>-38834.639999999999</v>
      </c>
      <c r="AB690" s="17">
        <f t="shared" si="4890"/>
        <v>-39514.239999999998</v>
      </c>
      <c r="AC690" s="17">
        <f t="shared" si="4890"/>
        <v>-40205.760000000002</v>
      </c>
      <c r="AD690" s="17">
        <f t="shared" si="4890"/>
        <v>-40909.360000000001</v>
      </c>
      <c r="AE690" s="17">
        <f t="shared" si="4890"/>
        <v>-41625.279999999999</v>
      </c>
      <c r="AF690" s="17">
        <f t="shared" si="4890"/>
        <v>-42353.72</v>
      </c>
      <c r="AG690" s="17">
        <f t="shared" si="4890"/>
        <v>-43094.92</v>
      </c>
      <c r="AH690" s="17">
        <f t="shared" si="4890"/>
        <v>-43849.08</v>
      </c>
      <c r="AI690" s="17">
        <f t="shared" si="4890"/>
        <v>0</v>
      </c>
      <c r="AJ690" s="17">
        <f t="shared" si="4890"/>
        <v>0</v>
      </c>
      <c r="AK690" s="17">
        <f t="shared" si="4890"/>
        <v>0</v>
      </c>
      <c r="AL690" s="17">
        <f t="shared" si="4890"/>
        <v>0</v>
      </c>
      <c r="AM690" s="17">
        <f t="shared" si="4890"/>
        <v>0</v>
      </c>
      <c r="AN690" s="17">
        <f t="shared" si="4890"/>
        <v>0</v>
      </c>
      <c r="AO690" s="17">
        <f t="shared" si="4890"/>
        <v>0</v>
      </c>
      <c r="AP690" s="17">
        <f t="shared" si="4890"/>
        <v>0</v>
      </c>
      <c r="AQ690" s="17">
        <f t="shared" si="4890"/>
        <v>0</v>
      </c>
      <c r="AR690" s="17">
        <f t="shared" si="4890"/>
        <v>0</v>
      </c>
      <c r="AS690" s="17">
        <f t="shared" si="4890"/>
        <v>0</v>
      </c>
      <c r="AT690" s="17">
        <f t="shared" si="4890"/>
        <v>0</v>
      </c>
      <c r="AU690" s="17">
        <f t="shared" si="4890"/>
        <v>0</v>
      </c>
      <c r="AV690" s="17">
        <f t="shared" si="4890"/>
        <v>0</v>
      </c>
      <c r="AW690" s="17">
        <f t="shared" si="4890"/>
        <v>0</v>
      </c>
      <c r="AX690" s="17">
        <f t="shared" si="4890"/>
        <v>0</v>
      </c>
      <c r="AY690" s="17">
        <f t="shared" si="4890"/>
        <v>0</v>
      </c>
      <c r="AZ690" s="17">
        <f t="shared" si="4890"/>
        <v>0</v>
      </c>
      <c r="BA690" s="17">
        <f t="shared" si="4890"/>
        <v>0</v>
      </c>
      <c r="BB690" s="17">
        <f t="shared" si="4890"/>
        <v>0</v>
      </c>
      <c r="BC690" s="17">
        <f t="shared" si="4890"/>
        <v>0</v>
      </c>
      <c r="BD690" s="17">
        <f t="shared" si="4890"/>
        <v>0</v>
      </c>
      <c r="BE690" s="17">
        <f t="shared" si="4890"/>
        <v>0</v>
      </c>
      <c r="BF690" s="17">
        <f t="shared" si="4890"/>
        <v>0</v>
      </c>
      <c r="BG690" s="17">
        <f t="shared" si="4890"/>
        <v>0</v>
      </c>
      <c r="BH690" s="17">
        <f t="shared" si="4890"/>
        <v>0</v>
      </c>
      <c r="BI690" s="17">
        <f t="shared" si="4890"/>
        <v>0</v>
      </c>
      <c r="BJ690" s="17">
        <f t="shared" si="4890"/>
        <v>0</v>
      </c>
      <c r="BK690" s="17">
        <f t="shared" si="4890"/>
        <v>0</v>
      </c>
      <c r="BL690" s="17">
        <f t="shared" si="4890"/>
        <v>0</v>
      </c>
      <c r="BM690" s="17">
        <f t="shared" si="4890"/>
        <v>0</v>
      </c>
      <c r="BN690" s="17">
        <f t="shared" si="4890"/>
        <v>0</v>
      </c>
      <c r="BO690" s="17">
        <f t="shared" si="4890"/>
        <v>0</v>
      </c>
      <c r="BP690" s="17">
        <f t="shared" si="4890"/>
        <v>0</v>
      </c>
      <c r="BQ690" s="17">
        <f t="shared" si="4890"/>
        <v>0</v>
      </c>
      <c r="BR690" s="17">
        <f t="shared" si="4890"/>
        <v>0</v>
      </c>
      <c r="BS690" s="17">
        <f t="shared" si="4890"/>
        <v>0</v>
      </c>
      <c r="BT690" s="17">
        <f t="shared" si="4890"/>
        <v>0</v>
      </c>
      <c r="BU690" s="17">
        <f t="shared" si="4890"/>
        <v>0</v>
      </c>
      <c r="BV690" s="17">
        <f t="shared" si="4890"/>
        <v>0</v>
      </c>
      <c r="BW690" s="17">
        <f t="shared" ref="BW690:CO690" si="4891">IF((BW684-$I684)&gt;$D685,0,$D690*(BW688))</f>
        <v>0</v>
      </c>
      <c r="BX690" s="17">
        <f t="shared" si="4891"/>
        <v>0</v>
      </c>
      <c r="BY690" s="17">
        <f t="shared" si="4891"/>
        <v>0</v>
      </c>
      <c r="BZ690" s="17">
        <f t="shared" si="4891"/>
        <v>0</v>
      </c>
      <c r="CA690" s="17">
        <f t="shared" si="4891"/>
        <v>0</v>
      </c>
      <c r="CB690" s="17">
        <f t="shared" si="4891"/>
        <v>0</v>
      </c>
      <c r="CC690" s="17">
        <f t="shared" si="4891"/>
        <v>0</v>
      </c>
      <c r="CD690" s="17">
        <f t="shared" si="4891"/>
        <v>0</v>
      </c>
      <c r="CE690" s="17">
        <f t="shared" si="4891"/>
        <v>0</v>
      </c>
      <c r="CF690" s="17">
        <f t="shared" si="4891"/>
        <v>0</v>
      </c>
      <c r="CG690" s="17">
        <f t="shared" si="4891"/>
        <v>0</v>
      </c>
      <c r="CH690" s="17">
        <f t="shared" si="4891"/>
        <v>0</v>
      </c>
      <c r="CI690" s="17">
        <f t="shared" si="4891"/>
        <v>0</v>
      </c>
      <c r="CJ690" s="17">
        <f t="shared" si="4891"/>
        <v>0</v>
      </c>
      <c r="CK690" s="17">
        <f t="shared" si="4891"/>
        <v>0</v>
      </c>
      <c r="CL690" s="17">
        <f t="shared" si="4891"/>
        <v>0</v>
      </c>
      <c r="CM690" s="17">
        <f t="shared" si="4891"/>
        <v>0</v>
      </c>
      <c r="CN690" s="17">
        <f t="shared" si="4891"/>
        <v>0</v>
      </c>
      <c r="CO690" s="17">
        <f t="shared" si="4891"/>
        <v>0</v>
      </c>
    </row>
    <row r="691" spans="2:93">
      <c r="B691" s="556"/>
      <c r="C691" s="556">
        <f t="shared" ref="C691:C754" si="4892">C690+1</f>
        <v>3</v>
      </c>
      <c r="D691" s="632">
        <f t="shared" si="4889"/>
        <v>-0.04</v>
      </c>
      <c r="E691" s="632"/>
      <c r="F691" s="632"/>
      <c r="G691" s="632"/>
      <c r="H691" s="17"/>
      <c r="I691" s="17"/>
      <c r="J691" s="17"/>
      <c r="K691" s="17">
        <f>IF((K684-$J684)&gt;$D685,0,$D691*(K688))</f>
        <v>-28151.96</v>
      </c>
      <c r="L691" s="17">
        <f t="shared" ref="L691:BW691" si="4893">IF((L684-$J684)&gt;$D685,0,$D691*(L688))</f>
        <v>-28644.639999999999</v>
      </c>
      <c r="M691" s="17">
        <f t="shared" si="4893"/>
        <v>-29145.920000000002</v>
      </c>
      <c r="N691" s="17">
        <f t="shared" si="4893"/>
        <v>-29655.96</v>
      </c>
      <c r="O691" s="17">
        <f t="shared" si="4893"/>
        <v>-37718.68</v>
      </c>
      <c r="P691" s="17">
        <f t="shared" si="4893"/>
        <v>-38567.32</v>
      </c>
      <c r="Q691" s="17">
        <f t="shared" si="4893"/>
        <v>-39435.120000000003</v>
      </c>
      <c r="R691" s="17">
        <f t="shared" si="4893"/>
        <v>-40322.400000000001</v>
      </c>
      <c r="S691" s="17">
        <f t="shared" si="4893"/>
        <v>-41229.64</v>
      </c>
      <c r="T691" s="17">
        <f t="shared" si="4893"/>
        <v>-42157.32</v>
      </c>
      <c r="U691" s="17">
        <f t="shared" si="4893"/>
        <v>-43105.840000000004</v>
      </c>
      <c r="V691" s="17">
        <f t="shared" si="4893"/>
        <v>-44075.72</v>
      </c>
      <c r="W691" s="17">
        <f t="shared" si="4893"/>
        <v>-45067.44</v>
      </c>
      <c r="X691" s="17">
        <f t="shared" si="4893"/>
        <v>-36865.160000000003</v>
      </c>
      <c r="Y691" s="17">
        <f t="shared" si="4893"/>
        <v>-37510.32</v>
      </c>
      <c r="Z691" s="17">
        <f t="shared" si="4893"/>
        <v>-38166.720000000001</v>
      </c>
      <c r="AA691" s="17">
        <f t="shared" si="4893"/>
        <v>-38834.639999999999</v>
      </c>
      <c r="AB691" s="17">
        <f t="shared" si="4893"/>
        <v>-39514.239999999998</v>
      </c>
      <c r="AC691" s="17">
        <f t="shared" si="4893"/>
        <v>-40205.760000000002</v>
      </c>
      <c r="AD691" s="17">
        <f t="shared" si="4893"/>
        <v>-40909.360000000001</v>
      </c>
      <c r="AE691" s="17">
        <f t="shared" si="4893"/>
        <v>-41625.279999999999</v>
      </c>
      <c r="AF691" s="17">
        <f t="shared" si="4893"/>
        <v>-42353.72</v>
      </c>
      <c r="AG691" s="17">
        <f t="shared" si="4893"/>
        <v>-43094.92</v>
      </c>
      <c r="AH691" s="17">
        <f t="shared" si="4893"/>
        <v>-43849.08</v>
      </c>
      <c r="AI691" s="17">
        <f t="shared" si="4893"/>
        <v>-44616.44</v>
      </c>
      <c r="AJ691" s="17">
        <f t="shared" si="4893"/>
        <v>0</v>
      </c>
      <c r="AK691" s="17">
        <f t="shared" si="4893"/>
        <v>0</v>
      </c>
      <c r="AL691" s="17">
        <f t="shared" si="4893"/>
        <v>0</v>
      </c>
      <c r="AM691" s="17">
        <f t="shared" si="4893"/>
        <v>0</v>
      </c>
      <c r="AN691" s="17">
        <f t="shared" si="4893"/>
        <v>0</v>
      </c>
      <c r="AO691" s="17">
        <f t="shared" si="4893"/>
        <v>0</v>
      </c>
      <c r="AP691" s="17">
        <f t="shared" si="4893"/>
        <v>0</v>
      </c>
      <c r="AQ691" s="17">
        <f t="shared" si="4893"/>
        <v>0</v>
      </c>
      <c r="AR691" s="17">
        <f t="shared" si="4893"/>
        <v>0</v>
      </c>
      <c r="AS691" s="17">
        <f t="shared" si="4893"/>
        <v>0</v>
      </c>
      <c r="AT691" s="17">
        <f t="shared" si="4893"/>
        <v>0</v>
      </c>
      <c r="AU691" s="17">
        <f t="shared" si="4893"/>
        <v>0</v>
      </c>
      <c r="AV691" s="17">
        <f t="shared" si="4893"/>
        <v>0</v>
      </c>
      <c r="AW691" s="17">
        <f t="shared" si="4893"/>
        <v>0</v>
      </c>
      <c r="AX691" s="17">
        <f t="shared" si="4893"/>
        <v>0</v>
      </c>
      <c r="AY691" s="17">
        <f t="shared" si="4893"/>
        <v>0</v>
      </c>
      <c r="AZ691" s="17">
        <f t="shared" si="4893"/>
        <v>0</v>
      </c>
      <c r="BA691" s="17">
        <f t="shared" si="4893"/>
        <v>0</v>
      </c>
      <c r="BB691" s="17">
        <f t="shared" si="4893"/>
        <v>0</v>
      </c>
      <c r="BC691" s="17">
        <f t="shared" si="4893"/>
        <v>0</v>
      </c>
      <c r="BD691" s="17">
        <f t="shared" si="4893"/>
        <v>0</v>
      </c>
      <c r="BE691" s="17">
        <f t="shared" si="4893"/>
        <v>0</v>
      </c>
      <c r="BF691" s="17">
        <f t="shared" si="4893"/>
        <v>0</v>
      </c>
      <c r="BG691" s="17">
        <f t="shared" si="4893"/>
        <v>0</v>
      </c>
      <c r="BH691" s="17">
        <f t="shared" si="4893"/>
        <v>0</v>
      </c>
      <c r="BI691" s="17">
        <f t="shared" si="4893"/>
        <v>0</v>
      </c>
      <c r="BJ691" s="17">
        <f t="shared" si="4893"/>
        <v>0</v>
      </c>
      <c r="BK691" s="17">
        <f t="shared" si="4893"/>
        <v>0</v>
      </c>
      <c r="BL691" s="17">
        <f t="shared" si="4893"/>
        <v>0</v>
      </c>
      <c r="BM691" s="17">
        <f t="shared" si="4893"/>
        <v>0</v>
      </c>
      <c r="BN691" s="17">
        <f t="shared" si="4893"/>
        <v>0</v>
      </c>
      <c r="BO691" s="17">
        <f t="shared" si="4893"/>
        <v>0</v>
      </c>
      <c r="BP691" s="17">
        <f t="shared" si="4893"/>
        <v>0</v>
      </c>
      <c r="BQ691" s="17">
        <f t="shared" si="4893"/>
        <v>0</v>
      </c>
      <c r="BR691" s="17">
        <f t="shared" si="4893"/>
        <v>0</v>
      </c>
      <c r="BS691" s="17">
        <f t="shared" si="4893"/>
        <v>0</v>
      </c>
      <c r="BT691" s="17">
        <f t="shared" si="4893"/>
        <v>0</v>
      </c>
      <c r="BU691" s="17">
        <f t="shared" si="4893"/>
        <v>0</v>
      </c>
      <c r="BV691" s="17">
        <f t="shared" si="4893"/>
        <v>0</v>
      </c>
      <c r="BW691" s="17">
        <f t="shared" si="4893"/>
        <v>0</v>
      </c>
      <c r="BX691" s="17">
        <f t="shared" ref="BX691:CO691" si="4894">IF((BX684-$J684)&gt;$D685,0,$D691*(BX688))</f>
        <v>0</v>
      </c>
      <c r="BY691" s="17">
        <f t="shared" si="4894"/>
        <v>0</v>
      </c>
      <c r="BZ691" s="17">
        <f t="shared" si="4894"/>
        <v>0</v>
      </c>
      <c r="CA691" s="17">
        <f t="shared" si="4894"/>
        <v>0</v>
      </c>
      <c r="CB691" s="17">
        <f t="shared" si="4894"/>
        <v>0</v>
      </c>
      <c r="CC691" s="17">
        <f t="shared" si="4894"/>
        <v>0</v>
      </c>
      <c r="CD691" s="17">
        <f t="shared" si="4894"/>
        <v>0</v>
      </c>
      <c r="CE691" s="17">
        <f t="shared" si="4894"/>
        <v>0</v>
      </c>
      <c r="CF691" s="17">
        <f t="shared" si="4894"/>
        <v>0</v>
      </c>
      <c r="CG691" s="17">
        <f t="shared" si="4894"/>
        <v>0</v>
      </c>
      <c r="CH691" s="17">
        <f t="shared" si="4894"/>
        <v>0</v>
      </c>
      <c r="CI691" s="17">
        <f t="shared" si="4894"/>
        <v>0</v>
      </c>
      <c r="CJ691" s="17">
        <f t="shared" si="4894"/>
        <v>0</v>
      </c>
      <c r="CK691" s="17">
        <f t="shared" si="4894"/>
        <v>0</v>
      </c>
      <c r="CL691" s="17">
        <f t="shared" si="4894"/>
        <v>0</v>
      </c>
      <c r="CM691" s="17">
        <f t="shared" si="4894"/>
        <v>0</v>
      </c>
      <c r="CN691" s="17">
        <f t="shared" si="4894"/>
        <v>0</v>
      </c>
      <c r="CO691" s="17">
        <f t="shared" si="4894"/>
        <v>0</v>
      </c>
    </row>
    <row r="692" spans="2:93">
      <c r="B692" s="556"/>
      <c r="C692" s="556">
        <f t="shared" si="4892"/>
        <v>4</v>
      </c>
      <c r="D692" s="632">
        <f t="shared" si="4889"/>
        <v>-0.04</v>
      </c>
      <c r="E692" s="632"/>
      <c r="F692" s="632"/>
      <c r="G692" s="632"/>
      <c r="H692" s="17"/>
      <c r="I692" s="17"/>
      <c r="J692" s="17"/>
      <c r="K692" s="17"/>
      <c r="L692" s="17">
        <f>IF((L684-$K684)&gt;$D685,0,$D692*(L688))</f>
        <v>-28644.639999999999</v>
      </c>
      <c r="M692" s="17">
        <f t="shared" ref="M692:BX692" si="4895">IF((M684-$K684)&gt;$D685,0,$D692*(M688))</f>
        <v>-29145.920000000002</v>
      </c>
      <c r="N692" s="17">
        <f t="shared" si="4895"/>
        <v>-29655.96</v>
      </c>
      <c r="O692" s="17">
        <f t="shared" si="4895"/>
        <v>-37718.68</v>
      </c>
      <c r="P692" s="17">
        <f t="shared" si="4895"/>
        <v>-38567.32</v>
      </c>
      <c r="Q692" s="17">
        <f t="shared" si="4895"/>
        <v>-39435.120000000003</v>
      </c>
      <c r="R692" s="17">
        <f t="shared" si="4895"/>
        <v>-40322.400000000001</v>
      </c>
      <c r="S692" s="17">
        <f t="shared" si="4895"/>
        <v>-41229.64</v>
      </c>
      <c r="T692" s="17">
        <f t="shared" si="4895"/>
        <v>-42157.32</v>
      </c>
      <c r="U692" s="17">
        <f t="shared" si="4895"/>
        <v>-43105.840000000004</v>
      </c>
      <c r="V692" s="17">
        <f t="shared" si="4895"/>
        <v>-44075.72</v>
      </c>
      <c r="W692" s="17">
        <f t="shared" si="4895"/>
        <v>-45067.44</v>
      </c>
      <c r="X692" s="17">
        <f t="shared" si="4895"/>
        <v>-36865.160000000003</v>
      </c>
      <c r="Y692" s="17">
        <f t="shared" si="4895"/>
        <v>-37510.32</v>
      </c>
      <c r="Z692" s="17">
        <f t="shared" si="4895"/>
        <v>-38166.720000000001</v>
      </c>
      <c r="AA692" s="17">
        <f t="shared" si="4895"/>
        <v>-38834.639999999999</v>
      </c>
      <c r="AB692" s="17">
        <f t="shared" si="4895"/>
        <v>-39514.239999999998</v>
      </c>
      <c r="AC692" s="17">
        <f t="shared" si="4895"/>
        <v>-40205.760000000002</v>
      </c>
      <c r="AD692" s="17">
        <f t="shared" si="4895"/>
        <v>-40909.360000000001</v>
      </c>
      <c r="AE692" s="17">
        <f t="shared" si="4895"/>
        <v>-41625.279999999999</v>
      </c>
      <c r="AF692" s="17">
        <f t="shared" si="4895"/>
        <v>-42353.72</v>
      </c>
      <c r="AG692" s="17">
        <f t="shared" si="4895"/>
        <v>-43094.92</v>
      </c>
      <c r="AH692" s="17">
        <f t="shared" si="4895"/>
        <v>-43849.08</v>
      </c>
      <c r="AI692" s="17">
        <f t="shared" si="4895"/>
        <v>-44616.44</v>
      </c>
      <c r="AJ692" s="17">
        <f t="shared" si="4895"/>
        <v>-45397.200000000004</v>
      </c>
      <c r="AK692" s="17">
        <f t="shared" si="4895"/>
        <v>0</v>
      </c>
      <c r="AL692" s="17">
        <f t="shared" si="4895"/>
        <v>0</v>
      </c>
      <c r="AM692" s="17">
        <f t="shared" si="4895"/>
        <v>0</v>
      </c>
      <c r="AN692" s="17">
        <f t="shared" si="4895"/>
        <v>0</v>
      </c>
      <c r="AO692" s="17">
        <f t="shared" si="4895"/>
        <v>0</v>
      </c>
      <c r="AP692" s="17">
        <f t="shared" si="4895"/>
        <v>0</v>
      </c>
      <c r="AQ692" s="17">
        <f t="shared" si="4895"/>
        <v>0</v>
      </c>
      <c r="AR692" s="17">
        <f t="shared" si="4895"/>
        <v>0</v>
      </c>
      <c r="AS692" s="17">
        <f t="shared" si="4895"/>
        <v>0</v>
      </c>
      <c r="AT692" s="17">
        <f t="shared" si="4895"/>
        <v>0</v>
      </c>
      <c r="AU692" s="17">
        <f t="shared" si="4895"/>
        <v>0</v>
      </c>
      <c r="AV692" s="17">
        <f t="shared" si="4895"/>
        <v>0</v>
      </c>
      <c r="AW692" s="17">
        <f t="shared" si="4895"/>
        <v>0</v>
      </c>
      <c r="AX692" s="17">
        <f t="shared" si="4895"/>
        <v>0</v>
      </c>
      <c r="AY692" s="17">
        <f t="shared" si="4895"/>
        <v>0</v>
      </c>
      <c r="AZ692" s="17">
        <f t="shared" si="4895"/>
        <v>0</v>
      </c>
      <c r="BA692" s="17">
        <f t="shared" si="4895"/>
        <v>0</v>
      </c>
      <c r="BB692" s="17">
        <f t="shared" si="4895"/>
        <v>0</v>
      </c>
      <c r="BC692" s="17">
        <f t="shared" si="4895"/>
        <v>0</v>
      </c>
      <c r="BD692" s="17">
        <f t="shared" si="4895"/>
        <v>0</v>
      </c>
      <c r="BE692" s="17">
        <f t="shared" si="4895"/>
        <v>0</v>
      </c>
      <c r="BF692" s="17">
        <f t="shared" si="4895"/>
        <v>0</v>
      </c>
      <c r="BG692" s="17">
        <f t="shared" si="4895"/>
        <v>0</v>
      </c>
      <c r="BH692" s="17">
        <f t="shared" si="4895"/>
        <v>0</v>
      </c>
      <c r="BI692" s="17">
        <f t="shared" si="4895"/>
        <v>0</v>
      </c>
      <c r="BJ692" s="17">
        <f t="shared" si="4895"/>
        <v>0</v>
      </c>
      <c r="BK692" s="17">
        <f t="shared" si="4895"/>
        <v>0</v>
      </c>
      <c r="BL692" s="17">
        <f t="shared" si="4895"/>
        <v>0</v>
      </c>
      <c r="BM692" s="17">
        <f t="shared" si="4895"/>
        <v>0</v>
      </c>
      <c r="BN692" s="17">
        <f t="shared" si="4895"/>
        <v>0</v>
      </c>
      <c r="BO692" s="17">
        <f t="shared" si="4895"/>
        <v>0</v>
      </c>
      <c r="BP692" s="17">
        <f t="shared" si="4895"/>
        <v>0</v>
      </c>
      <c r="BQ692" s="17">
        <f t="shared" si="4895"/>
        <v>0</v>
      </c>
      <c r="BR692" s="17">
        <f t="shared" si="4895"/>
        <v>0</v>
      </c>
      <c r="BS692" s="17">
        <f t="shared" si="4895"/>
        <v>0</v>
      </c>
      <c r="BT692" s="17">
        <f t="shared" si="4895"/>
        <v>0</v>
      </c>
      <c r="BU692" s="17">
        <f t="shared" si="4895"/>
        <v>0</v>
      </c>
      <c r="BV692" s="17">
        <f t="shared" si="4895"/>
        <v>0</v>
      </c>
      <c r="BW692" s="17">
        <f t="shared" si="4895"/>
        <v>0</v>
      </c>
      <c r="BX692" s="17">
        <f t="shared" si="4895"/>
        <v>0</v>
      </c>
      <c r="BY692" s="17">
        <f t="shared" ref="BY692:CO692" si="4896">IF((BY684-$K684)&gt;$D685,0,$D692*(BY688))</f>
        <v>0</v>
      </c>
      <c r="BZ692" s="17">
        <f t="shared" si="4896"/>
        <v>0</v>
      </c>
      <c r="CA692" s="17">
        <f t="shared" si="4896"/>
        <v>0</v>
      </c>
      <c r="CB692" s="17">
        <f t="shared" si="4896"/>
        <v>0</v>
      </c>
      <c r="CC692" s="17">
        <f t="shared" si="4896"/>
        <v>0</v>
      </c>
      <c r="CD692" s="17">
        <f t="shared" si="4896"/>
        <v>0</v>
      </c>
      <c r="CE692" s="17">
        <f t="shared" si="4896"/>
        <v>0</v>
      </c>
      <c r="CF692" s="17">
        <f t="shared" si="4896"/>
        <v>0</v>
      </c>
      <c r="CG692" s="17">
        <f t="shared" si="4896"/>
        <v>0</v>
      </c>
      <c r="CH692" s="17">
        <f t="shared" si="4896"/>
        <v>0</v>
      </c>
      <c r="CI692" s="17">
        <f t="shared" si="4896"/>
        <v>0</v>
      </c>
      <c r="CJ692" s="17">
        <f t="shared" si="4896"/>
        <v>0</v>
      </c>
      <c r="CK692" s="17">
        <f t="shared" si="4896"/>
        <v>0</v>
      </c>
      <c r="CL692" s="17">
        <f t="shared" si="4896"/>
        <v>0</v>
      </c>
      <c r="CM692" s="17">
        <f t="shared" si="4896"/>
        <v>0</v>
      </c>
      <c r="CN692" s="17">
        <f t="shared" si="4896"/>
        <v>0</v>
      </c>
      <c r="CO692" s="17">
        <f t="shared" si="4896"/>
        <v>0</v>
      </c>
    </row>
    <row r="693" spans="2:93">
      <c r="B693" s="556"/>
      <c r="C693" s="556">
        <f t="shared" si="4892"/>
        <v>5</v>
      </c>
      <c r="D693" s="632">
        <f t="shared" si="4889"/>
        <v>-0.04</v>
      </c>
      <c r="E693" s="632"/>
      <c r="F693" s="632"/>
      <c r="G693" s="632"/>
      <c r="H693" s="17"/>
      <c r="I693" s="17"/>
      <c r="J693" s="17"/>
      <c r="K693" s="17"/>
      <c r="L693" s="17"/>
      <c r="M693" s="17">
        <f>IF((M684-$L684)&gt;$D685,0,$D693*(M688))</f>
        <v>-29145.920000000002</v>
      </c>
      <c r="N693" s="17">
        <f t="shared" ref="N693:BY693" si="4897">IF((N684-$L684)&gt;$D685,0,$D693*(N688))</f>
        <v>-29655.96</v>
      </c>
      <c r="O693" s="17">
        <f t="shared" si="4897"/>
        <v>-37718.68</v>
      </c>
      <c r="P693" s="17">
        <f t="shared" si="4897"/>
        <v>-38567.32</v>
      </c>
      <c r="Q693" s="17">
        <f t="shared" si="4897"/>
        <v>-39435.120000000003</v>
      </c>
      <c r="R693" s="17">
        <f t="shared" si="4897"/>
        <v>-40322.400000000001</v>
      </c>
      <c r="S693" s="17">
        <f t="shared" si="4897"/>
        <v>-41229.64</v>
      </c>
      <c r="T693" s="17">
        <f t="shared" si="4897"/>
        <v>-42157.32</v>
      </c>
      <c r="U693" s="17">
        <f t="shared" si="4897"/>
        <v>-43105.840000000004</v>
      </c>
      <c r="V693" s="17">
        <f t="shared" si="4897"/>
        <v>-44075.72</v>
      </c>
      <c r="W693" s="17">
        <f t="shared" si="4897"/>
        <v>-45067.44</v>
      </c>
      <c r="X693" s="17">
        <f t="shared" si="4897"/>
        <v>-36865.160000000003</v>
      </c>
      <c r="Y693" s="17">
        <f t="shared" si="4897"/>
        <v>-37510.32</v>
      </c>
      <c r="Z693" s="17">
        <f t="shared" si="4897"/>
        <v>-38166.720000000001</v>
      </c>
      <c r="AA693" s="17">
        <f t="shared" si="4897"/>
        <v>-38834.639999999999</v>
      </c>
      <c r="AB693" s="17">
        <f t="shared" si="4897"/>
        <v>-39514.239999999998</v>
      </c>
      <c r="AC693" s="17">
        <f t="shared" si="4897"/>
        <v>-40205.760000000002</v>
      </c>
      <c r="AD693" s="17">
        <f t="shared" si="4897"/>
        <v>-40909.360000000001</v>
      </c>
      <c r="AE693" s="17">
        <f t="shared" si="4897"/>
        <v>-41625.279999999999</v>
      </c>
      <c r="AF693" s="17">
        <f t="shared" si="4897"/>
        <v>-42353.72</v>
      </c>
      <c r="AG693" s="17">
        <f t="shared" si="4897"/>
        <v>-43094.92</v>
      </c>
      <c r="AH693" s="17">
        <f t="shared" si="4897"/>
        <v>-43849.08</v>
      </c>
      <c r="AI693" s="17">
        <f t="shared" si="4897"/>
        <v>-44616.44</v>
      </c>
      <c r="AJ693" s="17">
        <f t="shared" si="4897"/>
        <v>-45397.200000000004</v>
      </c>
      <c r="AK693" s="17">
        <f t="shared" si="4897"/>
        <v>-46191.68</v>
      </c>
      <c r="AL693" s="17">
        <f t="shared" si="4897"/>
        <v>0</v>
      </c>
      <c r="AM693" s="17">
        <f t="shared" si="4897"/>
        <v>0</v>
      </c>
      <c r="AN693" s="17">
        <f t="shared" si="4897"/>
        <v>0</v>
      </c>
      <c r="AO693" s="17">
        <f t="shared" si="4897"/>
        <v>0</v>
      </c>
      <c r="AP693" s="17">
        <f t="shared" si="4897"/>
        <v>0</v>
      </c>
      <c r="AQ693" s="17">
        <f t="shared" si="4897"/>
        <v>0</v>
      </c>
      <c r="AR693" s="17">
        <f t="shared" si="4897"/>
        <v>0</v>
      </c>
      <c r="AS693" s="17">
        <f t="shared" si="4897"/>
        <v>0</v>
      </c>
      <c r="AT693" s="17">
        <f t="shared" si="4897"/>
        <v>0</v>
      </c>
      <c r="AU693" s="17">
        <f t="shared" si="4897"/>
        <v>0</v>
      </c>
      <c r="AV693" s="17">
        <f t="shared" si="4897"/>
        <v>0</v>
      </c>
      <c r="AW693" s="17">
        <f t="shared" si="4897"/>
        <v>0</v>
      </c>
      <c r="AX693" s="17">
        <f t="shared" si="4897"/>
        <v>0</v>
      </c>
      <c r="AY693" s="17">
        <f t="shared" si="4897"/>
        <v>0</v>
      </c>
      <c r="AZ693" s="17">
        <f t="shared" si="4897"/>
        <v>0</v>
      </c>
      <c r="BA693" s="17">
        <f t="shared" si="4897"/>
        <v>0</v>
      </c>
      <c r="BB693" s="17">
        <f t="shared" si="4897"/>
        <v>0</v>
      </c>
      <c r="BC693" s="17">
        <f t="shared" si="4897"/>
        <v>0</v>
      </c>
      <c r="BD693" s="17">
        <f t="shared" si="4897"/>
        <v>0</v>
      </c>
      <c r="BE693" s="17">
        <f t="shared" si="4897"/>
        <v>0</v>
      </c>
      <c r="BF693" s="17">
        <f t="shared" si="4897"/>
        <v>0</v>
      </c>
      <c r="BG693" s="17">
        <f t="shared" si="4897"/>
        <v>0</v>
      </c>
      <c r="BH693" s="17">
        <f t="shared" si="4897"/>
        <v>0</v>
      </c>
      <c r="BI693" s="17">
        <f t="shared" si="4897"/>
        <v>0</v>
      </c>
      <c r="BJ693" s="17">
        <f t="shared" si="4897"/>
        <v>0</v>
      </c>
      <c r="BK693" s="17">
        <f t="shared" si="4897"/>
        <v>0</v>
      </c>
      <c r="BL693" s="17">
        <f t="shared" si="4897"/>
        <v>0</v>
      </c>
      <c r="BM693" s="17">
        <f t="shared" si="4897"/>
        <v>0</v>
      </c>
      <c r="BN693" s="17">
        <f t="shared" si="4897"/>
        <v>0</v>
      </c>
      <c r="BO693" s="17">
        <f t="shared" si="4897"/>
        <v>0</v>
      </c>
      <c r="BP693" s="17">
        <f t="shared" si="4897"/>
        <v>0</v>
      </c>
      <c r="BQ693" s="17">
        <f t="shared" si="4897"/>
        <v>0</v>
      </c>
      <c r="BR693" s="17">
        <f t="shared" si="4897"/>
        <v>0</v>
      </c>
      <c r="BS693" s="17">
        <f t="shared" si="4897"/>
        <v>0</v>
      </c>
      <c r="BT693" s="17">
        <f t="shared" si="4897"/>
        <v>0</v>
      </c>
      <c r="BU693" s="17">
        <f t="shared" si="4897"/>
        <v>0</v>
      </c>
      <c r="BV693" s="17">
        <f t="shared" si="4897"/>
        <v>0</v>
      </c>
      <c r="BW693" s="17">
        <f t="shared" si="4897"/>
        <v>0</v>
      </c>
      <c r="BX693" s="17">
        <f t="shared" si="4897"/>
        <v>0</v>
      </c>
      <c r="BY693" s="17">
        <f t="shared" si="4897"/>
        <v>0</v>
      </c>
      <c r="BZ693" s="17">
        <f t="shared" ref="BZ693:CO693" si="4898">IF((BZ684-$L684)&gt;$D685,0,$D693*(BZ688))</f>
        <v>0</v>
      </c>
      <c r="CA693" s="17">
        <f t="shared" si="4898"/>
        <v>0</v>
      </c>
      <c r="CB693" s="17">
        <f t="shared" si="4898"/>
        <v>0</v>
      </c>
      <c r="CC693" s="17">
        <f t="shared" si="4898"/>
        <v>0</v>
      </c>
      <c r="CD693" s="17">
        <f t="shared" si="4898"/>
        <v>0</v>
      </c>
      <c r="CE693" s="17">
        <f t="shared" si="4898"/>
        <v>0</v>
      </c>
      <c r="CF693" s="17">
        <f t="shared" si="4898"/>
        <v>0</v>
      </c>
      <c r="CG693" s="17">
        <f t="shared" si="4898"/>
        <v>0</v>
      </c>
      <c r="CH693" s="17">
        <f t="shared" si="4898"/>
        <v>0</v>
      </c>
      <c r="CI693" s="17">
        <f t="shared" si="4898"/>
        <v>0</v>
      </c>
      <c r="CJ693" s="17">
        <f t="shared" si="4898"/>
        <v>0</v>
      </c>
      <c r="CK693" s="17">
        <f t="shared" si="4898"/>
        <v>0</v>
      </c>
      <c r="CL693" s="17">
        <f t="shared" si="4898"/>
        <v>0</v>
      </c>
      <c r="CM693" s="17">
        <f t="shared" si="4898"/>
        <v>0</v>
      </c>
      <c r="CN693" s="17">
        <f t="shared" si="4898"/>
        <v>0</v>
      </c>
      <c r="CO693" s="17">
        <f t="shared" si="4898"/>
        <v>0</v>
      </c>
    </row>
    <row r="694" spans="2:93">
      <c r="B694" s="556"/>
      <c r="C694" s="556">
        <f t="shared" si="4892"/>
        <v>6</v>
      </c>
      <c r="D694" s="632">
        <f t="shared" si="4889"/>
        <v>-0.04</v>
      </c>
      <c r="E694" s="632"/>
      <c r="F694" s="632"/>
      <c r="G694" s="632"/>
      <c r="H694" s="17"/>
      <c r="I694" s="17"/>
      <c r="J694" s="17"/>
      <c r="K694" s="17"/>
      <c r="L694" s="17"/>
      <c r="M694" s="17"/>
      <c r="N694" s="17">
        <f>IF((N684-$M684)&gt;$D685,0,$D694*(N688))</f>
        <v>-29655.96</v>
      </c>
      <c r="O694" s="17">
        <f t="shared" ref="O694:BZ694" si="4899">IF((O684-$M684)&gt;$D685,0,$D694*(O688))</f>
        <v>-37718.68</v>
      </c>
      <c r="P694" s="17">
        <f t="shared" si="4899"/>
        <v>-38567.32</v>
      </c>
      <c r="Q694" s="17">
        <f t="shared" si="4899"/>
        <v>-39435.120000000003</v>
      </c>
      <c r="R694" s="17">
        <f t="shared" si="4899"/>
        <v>-40322.400000000001</v>
      </c>
      <c r="S694" s="17">
        <f t="shared" si="4899"/>
        <v>-41229.64</v>
      </c>
      <c r="T694" s="17">
        <f t="shared" si="4899"/>
        <v>-42157.32</v>
      </c>
      <c r="U694" s="17">
        <f t="shared" si="4899"/>
        <v>-43105.840000000004</v>
      </c>
      <c r="V694" s="17">
        <f t="shared" si="4899"/>
        <v>-44075.72</v>
      </c>
      <c r="W694" s="17">
        <f t="shared" si="4899"/>
        <v>-45067.44</v>
      </c>
      <c r="X694" s="17">
        <f t="shared" si="4899"/>
        <v>-36865.160000000003</v>
      </c>
      <c r="Y694" s="17">
        <f t="shared" si="4899"/>
        <v>-37510.32</v>
      </c>
      <c r="Z694" s="17">
        <f t="shared" si="4899"/>
        <v>-38166.720000000001</v>
      </c>
      <c r="AA694" s="17">
        <f t="shared" si="4899"/>
        <v>-38834.639999999999</v>
      </c>
      <c r="AB694" s="17">
        <f t="shared" si="4899"/>
        <v>-39514.239999999998</v>
      </c>
      <c r="AC694" s="17">
        <f t="shared" si="4899"/>
        <v>-40205.760000000002</v>
      </c>
      <c r="AD694" s="17">
        <f t="shared" si="4899"/>
        <v>-40909.360000000001</v>
      </c>
      <c r="AE694" s="17">
        <f t="shared" si="4899"/>
        <v>-41625.279999999999</v>
      </c>
      <c r="AF694" s="17">
        <f t="shared" si="4899"/>
        <v>-42353.72</v>
      </c>
      <c r="AG694" s="17">
        <f t="shared" si="4899"/>
        <v>-43094.92</v>
      </c>
      <c r="AH694" s="17">
        <f t="shared" si="4899"/>
        <v>-43849.08</v>
      </c>
      <c r="AI694" s="17">
        <f t="shared" si="4899"/>
        <v>-44616.44</v>
      </c>
      <c r="AJ694" s="17">
        <f t="shared" si="4899"/>
        <v>-45397.200000000004</v>
      </c>
      <c r="AK694" s="17">
        <f t="shared" si="4899"/>
        <v>-46191.68</v>
      </c>
      <c r="AL694" s="17">
        <f t="shared" si="4899"/>
        <v>-47000</v>
      </c>
      <c r="AM694" s="17">
        <f t="shared" si="4899"/>
        <v>0</v>
      </c>
      <c r="AN694" s="17">
        <f t="shared" si="4899"/>
        <v>0</v>
      </c>
      <c r="AO694" s="17">
        <f t="shared" si="4899"/>
        <v>0</v>
      </c>
      <c r="AP694" s="17">
        <f t="shared" si="4899"/>
        <v>0</v>
      </c>
      <c r="AQ694" s="17">
        <f t="shared" si="4899"/>
        <v>0</v>
      </c>
      <c r="AR694" s="17">
        <f t="shared" si="4899"/>
        <v>0</v>
      </c>
      <c r="AS694" s="17">
        <f t="shared" si="4899"/>
        <v>0</v>
      </c>
      <c r="AT694" s="17">
        <f t="shared" si="4899"/>
        <v>0</v>
      </c>
      <c r="AU694" s="17">
        <f t="shared" si="4899"/>
        <v>0</v>
      </c>
      <c r="AV694" s="17">
        <f t="shared" si="4899"/>
        <v>0</v>
      </c>
      <c r="AW694" s="17">
        <f t="shared" si="4899"/>
        <v>0</v>
      </c>
      <c r="AX694" s="17">
        <f t="shared" si="4899"/>
        <v>0</v>
      </c>
      <c r="AY694" s="17">
        <f t="shared" si="4899"/>
        <v>0</v>
      </c>
      <c r="AZ694" s="17">
        <f t="shared" si="4899"/>
        <v>0</v>
      </c>
      <c r="BA694" s="17">
        <f t="shared" si="4899"/>
        <v>0</v>
      </c>
      <c r="BB694" s="17">
        <f t="shared" si="4899"/>
        <v>0</v>
      </c>
      <c r="BC694" s="17">
        <f t="shared" si="4899"/>
        <v>0</v>
      </c>
      <c r="BD694" s="17">
        <f t="shared" si="4899"/>
        <v>0</v>
      </c>
      <c r="BE694" s="17">
        <f t="shared" si="4899"/>
        <v>0</v>
      </c>
      <c r="BF694" s="17">
        <f t="shared" si="4899"/>
        <v>0</v>
      </c>
      <c r="BG694" s="17">
        <f t="shared" si="4899"/>
        <v>0</v>
      </c>
      <c r="BH694" s="17">
        <f t="shared" si="4899"/>
        <v>0</v>
      </c>
      <c r="BI694" s="17">
        <f t="shared" si="4899"/>
        <v>0</v>
      </c>
      <c r="BJ694" s="17">
        <f t="shared" si="4899"/>
        <v>0</v>
      </c>
      <c r="BK694" s="17">
        <f t="shared" si="4899"/>
        <v>0</v>
      </c>
      <c r="BL694" s="17">
        <f t="shared" si="4899"/>
        <v>0</v>
      </c>
      <c r="BM694" s="17">
        <f t="shared" si="4899"/>
        <v>0</v>
      </c>
      <c r="BN694" s="17">
        <f t="shared" si="4899"/>
        <v>0</v>
      </c>
      <c r="BO694" s="17">
        <f t="shared" si="4899"/>
        <v>0</v>
      </c>
      <c r="BP694" s="17">
        <f t="shared" si="4899"/>
        <v>0</v>
      </c>
      <c r="BQ694" s="17">
        <f t="shared" si="4899"/>
        <v>0</v>
      </c>
      <c r="BR694" s="17">
        <f t="shared" si="4899"/>
        <v>0</v>
      </c>
      <c r="BS694" s="17">
        <f t="shared" si="4899"/>
        <v>0</v>
      </c>
      <c r="BT694" s="17">
        <f t="shared" si="4899"/>
        <v>0</v>
      </c>
      <c r="BU694" s="17">
        <f t="shared" si="4899"/>
        <v>0</v>
      </c>
      <c r="BV694" s="17">
        <f t="shared" si="4899"/>
        <v>0</v>
      </c>
      <c r="BW694" s="17">
        <f t="shared" si="4899"/>
        <v>0</v>
      </c>
      <c r="BX694" s="17">
        <f t="shared" si="4899"/>
        <v>0</v>
      </c>
      <c r="BY694" s="17">
        <f t="shared" si="4899"/>
        <v>0</v>
      </c>
      <c r="BZ694" s="17">
        <f t="shared" si="4899"/>
        <v>0</v>
      </c>
      <c r="CA694" s="17">
        <f t="shared" ref="CA694:CO694" si="4900">IF((CA684-$M684)&gt;$D685,0,$D694*(CA688))</f>
        <v>0</v>
      </c>
      <c r="CB694" s="17">
        <f t="shared" si="4900"/>
        <v>0</v>
      </c>
      <c r="CC694" s="17">
        <f t="shared" si="4900"/>
        <v>0</v>
      </c>
      <c r="CD694" s="17">
        <f t="shared" si="4900"/>
        <v>0</v>
      </c>
      <c r="CE694" s="17">
        <f t="shared" si="4900"/>
        <v>0</v>
      </c>
      <c r="CF694" s="17">
        <f t="shared" si="4900"/>
        <v>0</v>
      </c>
      <c r="CG694" s="17">
        <f t="shared" si="4900"/>
        <v>0</v>
      </c>
      <c r="CH694" s="17">
        <f t="shared" si="4900"/>
        <v>0</v>
      </c>
      <c r="CI694" s="17">
        <f t="shared" si="4900"/>
        <v>0</v>
      </c>
      <c r="CJ694" s="17">
        <f t="shared" si="4900"/>
        <v>0</v>
      </c>
      <c r="CK694" s="17">
        <f t="shared" si="4900"/>
        <v>0</v>
      </c>
      <c r="CL694" s="17">
        <f t="shared" si="4900"/>
        <v>0</v>
      </c>
      <c r="CM694" s="17">
        <f t="shared" si="4900"/>
        <v>0</v>
      </c>
      <c r="CN694" s="17">
        <f t="shared" si="4900"/>
        <v>0</v>
      </c>
      <c r="CO694" s="17">
        <f t="shared" si="4900"/>
        <v>0</v>
      </c>
    </row>
    <row r="695" spans="2:93">
      <c r="B695" s="556"/>
      <c r="C695" s="556">
        <f t="shared" si="4892"/>
        <v>7</v>
      </c>
      <c r="D695" s="632">
        <f t="shared" si="4889"/>
        <v>-0.04</v>
      </c>
      <c r="E695" s="632"/>
      <c r="F695" s="632"/>
      <c r="G695" s="632"/>
      <c r="H695" s="17"/>
      <c r="I695" s="17"/>
      <c r="J695" s="17"/>
      <c r="K695" s="17"/>
      <c r="L695" s="17"/>
      <c r="M695" s="17"/>
      <c r="N695" s="17"/>
      <c r="O695" s="17">
        <f>IF((O684-$N684)&gt;$D685,0,$D695*(O688))</f>
        <v>-37718.68</v>
      </c>
      <c r="P695" s="17">
        <f t="shared" ref="P695:CA695" si="4901">IF((P684-$N684)&gt;$D685,0,$D695*(P688))</f>
        <v>-38567.32</v>
      </c>
      <c r="Q695" s="17">
        <f t="shared" si="4901"/>
        <v>-39435.120000000003</v>
      </c>
      <c r="R695" s="17">
        <f t="shared" si="4901"/>
        <v>-40322.400000000001</v>
      </c>
      <c r="S695" s="17">
        <f t="shared" si="4901"/>
        <v>-41229.64</v>
      </c>
      <c r="T695" s="17">
        <f t="shared" si="4901"/>
        <v>-42157.32</v>
      </c>
      <c r="U695" s="17">
        <f t="shared" si="4901"/>
        <v>-43105.840000000004</v>
      </c>
      <c r="V695" s="17">
        <f t="shared" si="4901"/>
        <v>-44075.72</v>
      </c>
      <c r="W695" s="17">
        <f t="shared" si="4901"/>
        <v>-45067.44</v>
      </c>
      <c r="X695" s="17">
        <f t="shared" si="4901"/>
        <v>-36865.160000000003</v>
      </c>
      <c r="Y695" s="17">
        <f t="shared" si="4901"/>
        <v>-37510.32</v>
      </c>
      <c r="Z695" s="17">
        <f t="shared" si="4901"/>
        <v>-38166.720000000001</v>
      </c>
      <c r="AA695" s="17">
        <f t="shared" si="4901"/>
        <v>-38834.639999999999</v>
      </c>
      <c r="AB695" s="17">
        <f t="shared" si="4901"/>
        <v>-39514.239999999998</v>
      </c>
      <c r="AC695" s="17">
        <f t="shared" si="4901"/>
        <v>-40205.760000000002</v>
      </c>
      <c r="AD695" s="17">
        <f t="shared" si="4901"/>
        <v>-40909.360000000001</v>
      </c>
      <c r="AE695" s="17">
        <f t="shared" si="4901"/>
        <v>-41625.279999999999</v>
      </c>
      <c r="AF695" s="17">
        <f t="shared" si="4901"/>
        <v>-42353.72</v>
      </c>
      <c r="AG695" s="17">
        <f t="shared" si="4901"/>
        <v>-43094.92</v>
      </c>
      <c r="AH695" s="17">
        <f t="shared" si="4901"/>
        <v>-43849.08</v>
      </c>
      <c r="AI695" s="17">
        <f t="shared" si="4901"/>
        <v>-44616.44</v>
      </c>
      <c r="AJ695" s="17">
        <f t="shared" si="4901"/>
        <v>-45397.200000000004</v>
      </c>
      <c r="AK695" s="17">
        <f t="shared" si="4901"/>
        <v>-46191.68</v>
      </c>
      <c r="AL695" s="17">
        <f t="shared" si="4901"/>
        <v>-47000</v>
      </c>
      <c r="AM695" s="17">
        <f t="shared" si="4901"/>
        <v>-47822.520000000004</v>
      </c>
      <c r="AN695" s="17">
        <f t="shared" si="4901"/>
        <v>0</v>
      </c>
      <c r="AO695" s="17">
        <f t="shared" si="4901"/>
        <v>0</v>
      </c>
      <c r="AP695" s="17">
        <f t="shared" si="4901"/>
        <v>0</v>
      </c>
      <c r="AQ695" s="17">
        <f t="shared" si="4901"/>
        <v>0</v>
      </c>
      <c r="AR695" s="17">
        <f t="shared" si="4901"/>
        <v>0</v>
      </c>
      <c r="AS695" s="17">
        <f t="shared" si="4901"/>
        <v>0</v>
      </c>
      <c r="AT695" s="17">
        <f t="shared" si="4901"/>
        <v>0</v>
      </c>
      <c r="AU695" s="17">
        <f t="shared" si="4901"/>
        <v>0</v>
      </c>
      <c r="AV695" s="17">
        <f t="shared" si="4901"/>
        <v>0</v>
      </c>
      <c r="AW695" s="17">
        <f t="shared" si="4901"/>
        <v>0</v>
      </c>
      <c r="AX695" s="17">
        <f t="shared" si="4901"/>
        <v>0</v>
      </c>
      <c r="AY695" s="17">
        <f t="shared" si="4901"/>
        <v>0</v>
      </c>
      <c r="AZ695" s="17">
        <f t="shared" si="4901"/>
        <v>0</v>
      </c>
      <c r="BA695" s="17">
        <f t="shared" si="4901"/>
        <v>0</v>
      </c>
      <c r="BB695" s="17">
        <f t="shared" si="4901"/>
        <v>0</v>
      </c>
      <c r="BC695" s="17">
        <f t="shared" si="4901"/>
        <v>0</v>
      </c>
      <c r="BD695" s="17">
        <f t="shared" si="4901"/>
        <v>0</v>
      </c>
      <c r="BE695" s="17">
        <f t="shared" si="4901"/>
        <v>0</v>
      </c>
      <c r="BF695" s="17">
        <f t="shared" si="4901"/>
        <v>0</v>
      </c>
      <c r="BG695" s="17">
        <f t="shared" si="4901"/>
        <v>0</v>
      </c>
      <c r="BH695" s="17">
        <f t="shared" si="4901"/>
        <v>0</v>
      </c>
      <c r="BI695" s="17">
        <f t="shared" si="4901"/>
        <v>0</v>
      </c>
      <c r="BJ695" s="17">
        <f t="shared" si="4901"/>
        <v>0</v>
      </c>
      <c r="BK695" s="17">
        <f t="shared" si="4901"/>
        <v>0</v>
      </c>
      <c r="BL695" s="17">
        <f t="shared" si="4901"/>
        <v>0</v>
      </c>
      <c r="BM695" s="17">
        <f t="shared" si="4901"/>
        <v>0</v>
      </c>
      <c r="BN695" s="17">
        <f t="shared" si="4901"/>
        <v>0</v>
      </c>
      <c r="BO695" s="17">
        <f t="shared" si="4901"/>
        <v>0</v>
      </c>
      <c r="BP695" s="17">
        <f t="shared" si="4901"/>
        <v>0</v>
      </c>
      <c r="BQ695" s="17">
        <f t="shared" si="4901"/>
        <v>0</v>
      </c>
      <c r="BR695" s="17">
        <f t="shared" si="4901"/>
        <v>0</v>
      </c>
      <c r="BS695" s="17">
        <f t="shared" si="4901"/>
        <v>0</v>
      </c>
      <c r="BT695" s="17">
        <f t="shared" si="4901"/>
        <v>0</v>
      </c>
      <c r="BU695" s="17">
        <f t="shared" si="4901"/>
        <v>0</v>
      </c>
      <c r="BV695" s="17">
        <f t="shared" si="4901"/>
        <v>0</v>
      </c>
      <c r="BW695" s="17">
        <f t="shared" si="4901"/>
        <v>0</v>
      </c>
      <c r="BX695" s="17">
        <f t="shared" si="4901"/>
        <v>0</v>
      </c>
      <c r="BY695" s="17">
        <f t="shared" si="4901"/>
        <v>0</v>
      </c>
      <c r="BZ695" s="17">
        <f t="shared" si="4901"/>
        <v>0</v>
      </c>
      <c r="CA695" s="17">
        <f t="shared" si="4901"/>
        <v>0</v>
      </c>
      <c r="CB695" s="17">
        <f t="shared" ref="CB695:CO695" si="4902">IF((CB684-$N684)&gt;$D685,0,$D695*(CB688))</f>
        <v>0</v>
      </c>
      <c r="CC695" s="17">
        <f t="shared" si="4902"/>
        <v>0</v>
      </c>
      <c r="CD695" s="17">
        <f t="shared" si="4902"/>
        <v>0</v>
      </c>
      <c r="CE695" s="17">
        <f t="shared" si="4902"/>
        <v>0</v>
      </c>
      <c r="CF695" s="17">
        <f t="shared" si="4902"/>
        <v>0</v>
      </c>
      <c r="CG695" s="17">
        <f t="shared" si="4902"/>
        <v>0</v>
      </c>
      <c r="CH695" s="17">
        <f t="shared" si="4902"/>
        <v>0</v>
      </c>
      <c r="CI695" s="17">
        <f t="shared" si="4902"/>
        <v>0</v>
      </c>
      <c r="CJ695" s="17">
        <f t="shared" si="4902"/>
        <v>0</v>
      </c>
      <c r="CK695" s="17">
        <f t="shared" si="4902"/>
        <v>0</v>
      </c>
      <c r="CL695" s="17">
        <f t="shared" si="4902"/>
        <v>0</v>
      </c>
      <c r="CM695" s="17">
        <f t="shared" si="4902"/>
        <v>0</v>
      </c>
      <c r="CN695" s="17">
        <f t="shared" si="4902"/>
        <v>0</v>
      </c>
      <c r="CO695" s="17">
        <f t="shared" si="4902"/>
        <v>0</v>
      </c>
    </row>
    <row r="696" spans="2:93">
      <c r="B696" s="556"/>
      <c r="C696" s="556">
        <f t="shared" si="4892"/>
        <v>8</v>
      </c>
      <c r="D696" s="632">
        <f t="shared" si="4889"/>
        <v>-0.04</v>
      </c>
      <c r="E696" s="632"/>
      <c r="F696" s="632"/>
      <c r="G696" s="632"/>
      <c r="H696" s="17"/>
      <c r="I696" s="17"/>
      <c r="J696" s="17"/>
      <c r="K696" s="17"/>
      <c r="L696" s="17"/>
      <c r="M696" s="17"/>
      <c r="N696" s="17"/>
      <c r="O696" s="17"/>
      <c r="P696" s="17">
        <f>IF((P684-$O684)&gt;$D685,0,$D696*(P688))</f>
        <v>-38567.32</v>
      </c>
      <c r="Q696" s="17">
        <f t="shared" ref="Q696:CB696" si="4903">IF((Q684-$O684)&gt;$D685,0,$D696*(Q688))</f>
        <v>-39435.120000000003</v>
      </c>
      <c r="R696" s="17">
        <f t="shared" si="4903"/>
        <v>-40322.400000000001</v>
      </c>
      <c r="S696" s="17">
        <f t="shared" si="4903"/>
        <v>-41229.64</v>
      </c>
      <c r="T696" s="17">
        <f t="shared" si="4903"/>
        <v>-42157.32</v>
      </c>
      <c r="U696" s="17">
        <f t="shared" si="4903"/>
        <v>-43105.840000000004</v>
      </c>
      <c r="V696" s="17">
        <f t="shared" si="4903"/>
        <v>-44075.72</v>
      </c>
      <c r="W696" s="17">
        <f t="shared" si="4903"/>
        <v>-45067.44</v>
      </c>
      <c r="X696" s="17">
        <f t="shared" si="4903"/>
        <v>-36865.160000000003</v>
      </c>
      <c r="Y696" s="17">
        <f t="shared" si="4903"/>
        <v>-37510.32</v>
      </c>
      <c r="Z696" s="17">
        <f t="shared" si="4903"/>
        <v>-38166.720000000001</v>
      </c>
      <c r="AA696" s="17">
        <f t="shared" si="4903"/>
        <v>-38834.639999999999</v>
      </c>
      <c r="AB696" s="17">
        <f t="shared" si="4903"/>
        <v>-39514.239999999998</v>
      </c>
      <c r="AC696" s="17">
        <f t="shared" si="4903"/>
        <v>-40205.760000000002</v>
      </c>
      <c r="AD696" s="17">
        <f t="shared" si="4903"/>
        <v>-40909.360000000001</v>
      </c>
      <c r="AE696" s="17">
        <f t="shared" si="4903"/>
        <v>-41625.279999999999</v>
      </c>
      <c r="AF696" s="17">
        <f t="shared" si="4903"/>
        <v>-42353.72</v>
      </c>
      <c r="AG696" s="17">
        <f t="shared" si="4903"/>
        <v>-43094.92</v>
      </c>
      <c r="AH696" s="17">
        <f t="shared" si="4903"/>
        <v>-43849.08</v>
      </c>
      <c r="AI696" s="17">
        <f t="shared" si="4903"/>
        <v>-44616.44</v>
      </c>
      <c r="AJ696" s="17">
        <f t="shared" si="4903"/>
        <v>-45397.200000000004</v>
      </c>
      <c r="AK696" s="17">
        <f t="shared" si="4903"/>
        <v>-46191.68</v>
      </c>
      <c r="AL696" s="17">
        <f t="shared" si="4903"/>
        <v>-47000</v>
      </c>
      <c r="AM696" s="17">
        <f t="shared" si="4903"/>
        <v>-47822.520000000004</v>
      </c>
      <c r="AN696" s="17">
        <f t="shared" si="4903"/>
        <v>-48659.4</v>
      </c>
      <c r="AO696" s="17">
        <f t="shared" si="4903"/>
        <v>0</v>
      </c>
      <c r="AP696" s="17">
        <f t="shared" si="4903"/>
        <v>0</v>
      </c>
      <c r="AQ696" s="17">
        <f t="shared" si="4903"/>
        <v>0</v>
      </c>
      <c r="AR696" s="17">
        <f t="shared" si="4903"/>
        <v>0</v>
      </c>
      <c r="AS696" s="17">
        <f t="shared" si="4903"/>
        <v>0</v>
      </c>
      <c r="AT696" s="17">
        <f t="shared" si="4903"/>
        <v>0</v>
      </c>
      <c r="AU696" s="17">
        <f t="shared" si="4903"/>
        <v>0</v>
      </c>
      <c r="AV696" s="17">
        <f t="shared" si="4903"/>
        <v>0</v>
      </c>
      <c r="AW696" s="17">
        <f t="shared" si="4903"/>
        <v>0</v>
      </c>
      <c r="AX696" s="17">
        <f t="shared" si="4903"/>
        <v>0</v>
      </c>
      <c r="AY696" s="17">
        <f t="shared" si="4903"/>
        <v>0</v>
      </c>
      <c r="AZ696" s="17">
        <f t="shared" si="4903"/>
        <v>0</v>
      </c>
      <c r="BA696" s="17">
        <f t="shared" si="4903"/>
        <v>0</v>
      </c>
      <c r="BB696" s="17">
        <f t="shared" si="4903"/>
        <v>0</v>
      </c>
      <c r="BC696" s="17">
        <f t="shared" si="4903"/>
        <v>0</v>
      </c>
      <c r="BD696" s="17">
        <f t="shared" si="4903"/>
        <v>0</v>
      </c>
      <c r="BE696" s="17">
        <f t="shared" si="4903"/>
        <v>0</v>
      </c>
      <c r="BF696" s="17">
        <f t="shared" si="4903"/>
        <v>0</v>
      </c>
      <c r="BG696" s="17">
        <f t="shared" si="4903"/>
        <v>0</v>
      </c>
      <c r="BH696" s="17">
        <f t="shared" si="4903"/>
        <v>0</v>
      </c>
      <c r="BI696" s="17">
        <f t="shared" si="4903"/>
        <v>0</v>
      </c>
      <c r="BJ696" s="17">
        <f t="shared" si="4903"/>
        <v>0</v>
      </c>
      <c r="BK696" s="17">
        <f t="shared" si="4903"/>
        <v>0</v>
      </c>
      <c r="BL696" s="17">
        <f t="shared" si="4903"/>
        <v>0</v>
      </c>
      <c r="BM696" s="17">
        <f t="shared" si="4903"/>
        <v>0</v>
      </c>
      <c r="BN696" s="17">
        <f t="shared" si="4903"/>
        <v>0</v>
      </c>
      <c r="BO696" s="17">
        <f t="shared" si="4903"/>
        <v>0</v>
      </c>
      <c r="BP696" s="17">
        <f t="shared" si="4903"/>
        <v>0</v>
      </c>
      <c r="BQ696" s="17">
        <f t="shared" si="4903"/>
        <v>0</v>
      </c>
      <c r="BR696" s="17">
        <f t="shared" si="4903"/>
        <v>0</v>
      </c>
      <c r="BS696" s="17">
        <f t="shared" si="4903"/>
        <v>0</v>
      </c>
      <c r="BT696" s="17">
        <f t="shared" si="4903"/>
        <v>0</v>
      </c>
      <c r="BU696" s="17">
        <f t="shared" si="4903"/>
        <v>0</v>
      </c>
      <c r="BV696" s="17">
        <f t="shared" si="4903"/>
        <v>0</v>
      </c>
      <c r="BW696" s="17">
        <f t="shared" si="4903"/>
        <v>0</v>
      </c>
      <c r="BX696" s="17">
        <f t="shared" si="4903"/>
        <v>0</v>
      </c>
      <c r="BY696" s="17">
        <f t="shared" si="4903"/>
        <v>0</v>
      </c>
      <c r="BZ696" s="17">
        <f t="shared" si="4903"/>
        <v>0</v>
      </c>
      <c r="CA696" s="17">
        <f t="shared" si="4903"/>
        <v>0</v>
      </c>
      <c r="CB696" s="17">
        <f t="shared" si="4903"/>
        <v>0</v>
      </c>
      <c r="CC696" s="17">
        <f t="shared" ref="CC696:CO696" si="4904">IF((CC684-$O684)&gt;$D685,0,$D696*(CC688))</f>
        <v>0</v>
      </c>
      <c r="CD696" s="17">
        <f t="shared" si="4904"/>
        <v>0</v>
      </c>
      <c r="CE696" s="17">
        <f t="shared" si="4904"/>
        <v>0</v>
      </c>
      <c r="CF696" s="17">
        <f t="shared" si="4904"/>
        <v>0</v>
      </c>
      <c r="CG696" s="17">
        <f t="shared" si="4904"/>
        <v>0</v>
      </c>
      <c r="CH696" s="17">
        <f t="shared" si="4904"/>
        <v>0</v>
      </c>
      <c r="CI696" s="17">
        <f t="shared" si="4904"/>
        <v>0</v>
      </c>
      <c r="CJ696" s="17">
        <f t="shared" si="4904"/>
        <v>0</v>
      </c>
      <c r="CK696" s="17">
        <f t="shared" si="4904"/>
        <v>0</v>
      </c>
      <c r="CL696" s="17">
        <f t="shared" si="4904"/>
        <v>0</v>
      </c>
      <c r="CM696" s="17">
        <f t="shared" si="4904"/>
        <v>0</v>
      </c>
      <c r="CN696" s="17">
        <f t="shared" si="4904"/>
        <v>0</v>
      </c>
      <c r="CO696" s="17">
        <f t="shared" si="4904"/>
        <v>0</v>
      </c>
    </row>
    <row r="697" spans="2:93">
      <c r="B697" s="556"/>
      <c r="C697" s="556">
        <f t="shared" si="4892"/>
        <v>9</v>
      </c>
      <c r="D697" s="632">
        <f t="shared" si="4889"/>
        <v>-0.04</v>
      </c>
      <c r="E697" s="632"/>
      <c r="F697" s="632"/>
      <c r="G697" s="632"/>
      <c r="H697" s="17"/>
      <c r="I697" s="17"/>
      <c r="J697" s="17"/>
      <c r="K697" s="17"/>
      <c r="L697" s="17"/>
      <c r="M697" s="17"/>
      <c r="N697" s="17"/>
      <c r="O697" s="17"/>
      <c r="P697" s="17"/>
      <c r="Q697" s="17">
        <f>IF((Q684-$P684)&gt;$D685,0,$D697*(Q688))</f>
        <v>-39435.120000000003</v>
      </c>
      <c r="R697" s="17">
        <f t="shared" ref="R697:CC697" si="4905">IF((R684-$P684)&gt;$D685,0,$D697*(R688))</f>
        <v>-40322.400000000001</v>
      </c>
      <c r="S697" s="17">
        <f t="shared" si="4905"/>
        <v>-41229.64</v>
      </c>
      <c r="T697" s="17">
        <f t="shared" si="4905"/>
        <v>-42157.32</v>
      </c>
      <c r="U697" s="17">
        <f t="shared" si="4905"/>
        <v>-43105.840000000004</v>
      </c>
      <c r="V697" s="17">
        <f t="shared" si="4905"/>
        <v>-44075.72</v>
      </c>
      <c r="W697" s="17">
        <f t="shared" si="4905"/>
        <v>-45067.44</v>
      </c>
      <c r="X697" s="17">
        <f t="shared" si="4905"/>
        <v>-36865.160000000003</v>
      </c>
      <c r="Y697" s="17">
        <f t="shared" si="4905"/>
        <v>-37510.32</v>
      </c>
      <c r="Z697" s="17">
        <f t="shared" si="4905"/>
        <v>-38166.720000000001</v>
      </c>
      <c r="AA697" s="17">
        <f t="shared" si="4905"/>
        <v>-38834.639999999999</v>
      </c>
      <c r="AB697" s="17">
        <f t="shared" si="4905"/>
        <v>-39514.239999999998</v>
      </c>
      <c r="AC697" s="17">
        <f t="shared" si="4905"/>
        <v>-40205.760000000002</v>
      </c>
      <c r="AD697" s="17">
        <f t="shared" si="4905"/>
        <v>-40909.360000000001</v>
      </c>
      <c r="AE697" s="17">
        <f t="shared" si="4905"/>
        <v>-41625.279999999999</v>
      </c>
      <c r="AF697" s="17">
        <f t="shared" si="4905"/>
        <v>-42353.72</v>
      </c>
      <c r="AG697" s="17">
        <f t="shared" si="4905"/>
        <v>-43094.92</v>
      </c>
      <c r="AH697" s="17">
        <f t="shared" si="4905"/>
        <v>-43849.08</v>
      </c>
      <c r="AI697" s="17">
        <f t="shared" si="4905"/>
        <v>-44616.44</v>
      </c>
      <c r="AJ697" s="17">
        <f t="shared" si="4905"/>
        <v>-45397.200000000004</v>
      </c>
      <c r="AK697" s="17">
        <f t="shared" si="4905"/>
        <v>-46191.68</v>
      </c>
      <c r="AL697" s="17">
        <f t="shared" si="4905"/>
        <v>-47000</v>
      </c>
      <c r="AM697" s="17">
        <f t="shared" si="4905"/>
        <v>-47822.520000000004</v>
      </c>
      <c r="AN697" s="17">
        <f t="shared" si="4905"/>
        <v>-48659.4</v>
      </c>
      <c r="AO697" s="17">
        <f t="shared" si="4905"/>
        <v>-49510.96</v>
      </c>
      <c r="AP697" s="17">
        <f t="shared" si="4905"/>
        <v>0</v>
      </c>
      <c r="AQ697" s="17">
        <f t="shared" si="4905"/>
        <v>0</v>
      </c>
      <c r="AR697" s="17">
        <f t="shared" si="4905"/>
        <v>0</v>
      </c>
      <c r="AS697" s="17">
        <f t="shared" si="4905"/>
        <v>0</v>
      </c>
      <c r="AT697" s="17">
        <f t="shared" si="4905"/>
        <v>0</v>
      </c>
      <c r="AU697" s="17">
        <f t="shared" si="4905"/>
        <v>0</v>
      </c>
      <c r="AV697" s="17">
        <f t="shared" si="4905"/>
        <v>0</v>
      </c>
      <c r="AW697" s="17">
        <f t="shared" si="4905"/>
        <v>0</v>
      </c>
      <c r="AX697" s="17">
        <f t="shared" si="4905"/>
        <v>0</v>
      </c>
      <c r="AY697" s="17">
        <f t="shared" si="4905"/>
        <v>0</v>
      </c>
      <c r="AZ697" s="17">
        <f t="shared" si="4905"/>
        <v>0</v>
      </c>
      <c r="BA697" s="17">
        <f t="shared" si="4905"/>
        <v>0</v>
      </c>
      <c r="BB697" s="17">
        <f t="shared" si="4905"/>
        <v>0</v>
      </c>
      <c r="BC697" s="17">
        <f t="shared" si="4905"/>
        <v>0</v>
      </c>
      <c r="BD697" s="17">
        <f t="shared" si="4905"/>
        <v>0</v>
      </c>
      <c r="BE697" s="17">
        <f t="shared" si="4905"/>
        <v>0</v>
      </c>
      <c r="BF697" s="17">
        <f t="shared" si="4905"/>
        <v>0</v>
      </c>
      <c r="BG697" s="17">
        <f t="shared" si="4905"/>
        <v>0</v>
      </c>
      <c r="BH697" s="17">
        <f t="shared" si="4905"/>
        <v>0</v>
      </c>
      <c r="BI697" s="17">
        <f t="shared" si="4905"/>
        <v>0</v>
      </c>
      <c r="BJ697" s="17">
        <f t="shared" si="4905"/>
        <v>0</v>
      </c>
      <c r="BK697" s="17">
        <f t="shared" si="4905"/>
        <v>0</v>
      </c>
      <c r="BL697" s="17">
        <f t="shared" si="4905"/>
        <v>0</v>
      </c>
      <c r="BM697" s="17">
        <f t="shared" si="4905"/>
        <v>0</v>
      </c>
      <c r="BN697" s="17">
        <f t="shared" si="4905"/>
        <v>0</v>
      </c>
      <c r="BO697" s="17">
        <f t="shared" si="4905"/>
        <v>0</v>
      </c>
      <c r="BP697" s="17">
        <f t="shared" si="4905"/>
        <v>0</v>
      </c>
      <c r="BQ697" s="17">
        <f t="shared" si="4905"/>
        <v>0</v>
      </c>
      <c r="BR697" s="17">
        <f t="shared" si="4905"/>
        <v>0</v>
      </c>
      <c r="BS697" s="17">
        <f t="shared" si="4905"/>
        <v>0</v>
      </c>
      <c r="BT697" s="17">
        <f t="shared" si="4905"/>
        <v>0</v>
      </c>
      <c r="BU697" s="17">
        <f t="shared" si="4905"/>
        <v>0</v>
      </c>
      <c r="BV697" s="17">
        <f t="shared" si="4905"/>
        <v>0</v>
      </c>
      <c r="BW697" s="17">
        <f t="shared" si="4905"/>
        <v>0</v>
      </c>
      <c r="BX697" s="17">
        <f t="shared" si="4905"/>
        <v>0</v>
      </c>
      <c r="BY697" s="17">
        <f t="shared" si="4905"/>
        <v>0</v>
      </c>
      <c r="BZ697" s="17">
        <f t="shared" si="4905"/>
        <v>0</v>
      </c>
      <c r="CA697" s="17">
        <f t="shared" si="4905"/>
        <v>0</v>
      </c>
      <c r="CB697" s="17">
        <f t="shared" si="4905"/>
        <v>0</v>
      </c>
      <c r="CC697" s="17">
        <f t="shared" si="4905"/>
        <v>0</v>
      </c>
      <c r="CD697" s="17">
        <f t="shared" ref="CD697:CO697" si="4906">IF((CD684-$P684)&gt;$D685,0,$D697*(CD688))</f>
        <v>0</v>
      </c>
      <c r="CE697" s="17">
        <f t="shared" si="4906"/>
        <v>0</v>
      </c>
      <c r="CF697" s="17">
        <f t="shared" si="4906"/>
        <v>0</v>
      </c>
      <c r="CG697" s="17">
        <f t="shared" si="4906"/>
        <v>0</v>
      </c>
      <c r="CH697" s="17">
        <f t="shared" si="4906"/>
        <v>0</v>
      </c>
      <c r="CI697" s="17">
        <f t="shared" si="4906"/>
        <v>0</v>
      </c>
      <c r="CJ697" s="17">
        <f t="shared" si="4906"/>
        <v>0</v>
      </c>
      <c r="CK697" s="17">
        <f t="shared" si="4906"/>
        <v>0</v>
      </c>
      <c r="CL697" s="17">
        <f t="shared" si="4906"/>
        <v>0</v>
      </c>
      <c r="CM697" s="17">
        <f t="shared" si="4906"/>
        <v>0</v>
      </c>
      <c r="CN697" s="17">
        <f t="shared" si="4906"/>
        <v>0</v>
      </c>
      <c r="CO697" s="17">
        <f t="shared" si="4906"/>
        <v>0</v>
      </c>
    </row>
    <row r="698" spans="2:93">
      <c r="B698" s="556"/>
      <c r="C698" s="556">
        <f t="shared" si="4892"/>
        <v>10</v>
      </c>
      <c r="D698" s="632">
        <f t="shared" si="4889"/>
        <v>-0.04</v>
      </c>
      <c r="E698" s="632"/>
      <c r="F698" s="632"/>
      <c r="G698" s="632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>
        <f>IF((R684-$Q684)&gt;$D685,0,$D698*(R688))</f>
        <v>-40322.400000000001</v>
      </c>
      <c r="S698" s="17">
        <f t="shared" ref="S698:CD698" si="4907">IF((S684-$Q684)&gt;$D685,0,$D698*(S688))</f>
        <v>-41229.64</v>
      </c>
      <c r="T698" s="17">
        <f t="shared" si="4907"/>
        <v>-42157.32</v>
      </c>
      <c r="U698" s="17">
        <f t="shared" si="4907"/>
        <v>-43105.840000000004</v>
      </c>
      <c r="V698" s="17">
        <f t="shared" si="4907"/>
        <v>-44075.72</v>
      </c>
      <c r="W698" s="17">
        <f t="shared" si="4907"/>
        <v>-45067.44</v>
      </c>
      <c r="X698" s="17">
        <f t="shared" si="4907"/>
        <v>-36865.160000000003</v>
      </c>
      <c r="Y698" s="17">
        <f t="shared" si="4907"/>
        <v>-37510.32</v>
      </c>
      <c r="Z698" s="17">
        <f t="shared" si="4907"/>
        <v>-38166.720000000001</v>
      </c>
      <c r="AA698" s="17">
        <f t="shared" si="4907"/>
        <v>-38834.639999999999</v>
      </c>
      <c r="AB698" s="17">
        <f t="shared" si="4907"/>
        <v>-39514.239999999998</v>
      </c>
      <c r="AC698" s="17">
        <f t="shared" si="4907"/>
        <v>-40205.760000000002</v>
      </c>
      <c r="AD698" s="17">
        <f t="shared" si="4907"/>
        <v>-40909.360000000001</v>
      </c>
      <c r="AE698" s="17">
        <f t="shared" si="4907"/>
        <v>-41625.279999999999</v>
      </c>
      <c r="AF698" s="17">
        <f t="shared" si="4907"/>
        <v>-42353.72</v>
      </c>
      <c r="AG698" s="17">
        <f t="shared" si="4907"/>
        <v>-43094.92</v>
      </c>
      <c r="AH698" s="17">
        <f t="shared" si="4907"/>
        <v>-43849.08</v>
      </c>
      <c r="AI698" s="17">
        <f t="shared" si="4907"/>
        <v>-44616.44</v>
      </c>
      <c r="AJ698" s="17">
        <f t="shared" si="4907"/>
        <v>-45397.200000000004</v>
      </c>
      <c r="AK698" s="17">
        <f t="shared" si="4907"/>
        <v>-46191.68</v>
      </c>
      <c r="AL698" s="17">
        <f t="shared" si="4907"/>
        <v>-47000</v>
      </c>
      <c r="AM698" s="17">
        <f t="shared" si="4907"/>
        <v>-47822.520000000004</v>
      </c>
      <c r="AN698" s="17">
        <f t="shared" si="4907"/>
        <v>-48659.4</v>
      </c>
      <c r="AO698" s="17">
        <f t="shared" si="4907"/>
        <v>-49510.96</v>
      </c>
      <c r="AP698" s="17">
        <f t="shared" si="4907"/>
        <v>-50377.4</v>
      </c>
      <c r="AQ698" s="17">
        <f t="shared" si="4907"/>
        <v>0</v>
      </c>
      <c r="AR698" s="17">
        <f t="shared" si="4907"/>
        <v>0</v>
      </c>
      <c r="AS698" s="17">
        <f t="shared" si="4907"/>
        <v>0</v>
      </c>
      <c r="AT698" s="17">
        <f t="shared" si="4907"/>
        <v>0</v>
      </c>
      <c r="AU698" s="17">
        <f t="shared" si="4907"/>
        <v>0</v>
      </c>
      <c r="AV698" s="17">
        <f t="shared" si="4907"/>
        <v>0</v>
      </c>
      <c r="AW698" s="17">
        <f t="shared" si="4907"/>
        <v>0</v>
      </c>
      <c r="AX698" s="17">
        <f t="shared" si="4907"/>
        <v>0</v>
      </c>
      <c r="AY698" s="17">
        <f t="shared" si="4907"/>
        <v>0</v>
      </c>
      <c r="AZ698" s="17">
        <f t="shared" si="4907"/>
        <v>0</v>
      </c>
      <c r="BA698" s="17">
        <f t="shared" si="4907"/>
        <v>0</v>
      </c>
      <c r="BB698" s="17">
        <f t="shared" si="4907"/>
        <v>0</v>
      </c>
      <c r="BC698" s="17">
        <f t="shared" si="4907"/>
        <v>0</v>
      </c>
      <c r="BD698" s="17">
        <f t="shared" si="4907"/>
        <v>0</v>
      </c>
      <c r="BE698" s="17">
        <f t="shared" si="4907"/>
        <v>0</v>
      </c>
      <c r="BF698" s="17">
        <f t="shared" si="4907"/>
        <v>0</v>
      </c>
      <c r="BG698" s="17">
        <f t="shared" si="4907"/>
        <v>0</v>
      </c>
      <c r="BH698" s="17">
        <f t="shared" si="4907"/>
        <v>0</v>
      </c>
      <c r="BI698" s="17">
        <f t="shared" si="4907"/>
        <v>0</v>
      </c>
      <c r="BJ698" s="17">
        <f t="shared" si="4907"/>
        <v>0</v>
      </c>
      <c r="BK698" s="17">
        <f t="shared" si="4907"/>
        <v>0</v>
      </c>
      <c r="BL698" s="17">
        <f t="shared" si="4907"/>
        <v>0</v>
      </c>
      <c r="BM698" s="17">
        <f t="shared" si="4907"/>
        <v>0</v>
      </c>
      <c r="BN698" s="17">
        <f t="shared" si="4907"/>
        <v>0</v>
      </c>
      <c r="BO698" s="17">
        <f t="shared" si="4907"/>
        <v>0</v>
      </c>
      <c r="BP698" s="17">
        <f t="shared" si="4907"/>
        <v>0</v>
      </c>
      <c r="BQ698" s="17">
        <f t="shared" si="4907"/>
        <v>0</v>
      </c>
      <c r="BR698" s="17">
        <f t="shared" si="4907"/>
        <v>0</v>
      </c>
      <c r="BS698" s="17">
        <f t="shared" si="4907"/>
        <v>0</v>
      </c>
      <c r="BT698" s="17">
        <f t="shared" si="4907"/>
        <v>0</v>
      </c>
      <c r="BU698" s="17">
        <f t="shared" si="4907"/>
        <v>0</v>
      </c>
      <c r="BV698" s="17">
        <f t="shared" si="4907"/>
        <v>0</v>
      </c>
      <c r="BW698" s="17">
        <f t="shared" si="4907"/>
        <v>0</v>
      </c>
      <c r="BX698" s="17">
        <f t="shared" si="4907"/>
        <v>0</v>
      </c>
      <c r="BY698" s="17">
        <f t="shared" si="4907"/>
        <v>0</v>
      </c>
      <c r="BZ698" s="17">
        <f t="shared" si="4907"/>
        <v>0</v>
      </c>
      <c r="CA698" s="17">
        <f t="shared" si="4907"/>
        <v>0</v>
      </c>
      <c r="CB698" s="17">
        <f t="shared" si="4907"/>
        <v>0</v>
      </c>
      <c r="CC698" s="17">
        <f t="shared" si="4907"/>
        <v>0</v>
      </c>
      <c r="CD698" s="17">
        <f t="shared" si="4907"/>
        <v>0</v>
      </c>
      <c r="CE698" s="17">
        <f t="shared" ref="CE698:CO698" si="4908">IF((CE684-$Q684)&gt;$D685,0,$D698*(CE688))</f>
        <v>0</v>
      </c>
      <c r="CF698" s="17">
        <f t="shared" si="4908"/>
        <v>0</v>
      </c>
      <c r="CG698" s="17">
        <f t="shared" si="4908"/>
        <v>0</v>
      </c>
      <c r="CH698" s="17">
        <f t="shared" si="4908"/>
        <v>0</v>
      </c>
      <c r="CI698" s="17">
        <f t="shared" si="4908"/>
        <v>0</v>
      </c>
      <c r="CJ698" s="17">
        <f t="shared" si="4908"/>
        <v>0</v>
      </c>
      <c r="CK698" s="17">
        <f t="shared" si="4908"/>
        <v>0</v>
      </c>
      <c r="CL698" s="17">
        <f t="shared" si="4908"/>
        <v>0</v>
      </c>
      <c r="CM698" s="17">
        <f t="shared" si="4908"/>
        <v>0</v>
      </c>
      <c r="CN698" s="17">
        <f t="shared" si="4908"/>
        <v>0</v>
      </c>
      <c r="CO698" s="17">
        <f t="shared" si="4908"/>
        <v>0</v>
      </c>
    </row>
    <row r="699" spans="2:93">
      <c r="B699" s="556"/>
      <c r="C699" s="556">
        <f t="shared" si="4892"/>
        <v>11</v>
      </c>
      <c r="D699" s="632">
        <f t="shared" si="4889"/>
        <v>-0.04</v>
      </c>
      <c r="E699" s="632"/>
      <c r="F699" s="632"/>
      <c r="G699" s="632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>
        <f>IF((S684-$R684)&gt;$D685,0,$D699*(S688))</f>
        <v>-41229.64</v>
      </c>
      <c r="T699" s="17">
        <f t="shared" ref="T699:CE699" si="4909">IF((T684-$R684)&gt;$D685,0,$D699*(T688))</f>
        <v>-42157.32</v>
      </c>
      <c r="U699" s="17">
        <f t="shared" si="4909"/>
        <v>-43105.840000000004</v>
      </c>
      <c r="V699" s="17">
        <f t="shared" si="4909"/>
        <v>-44075.72</v>
      </c>
      <c r="W699" s="17">
        <f t="shared" si="4909"/>
        <v>-45067.44</v>
      </c>
      <c r="X699" s="17">
        <f t="shared" si="4909"/>
        <v>-36865.160000000003</v>
      </c>
      <c r="Y699" s="17">
        <f t="shared" si="4909"/>
        <v>-37510.32</v>
      </c>
      <c r="Z699" s="17">
        <f t="shared" si="4909"/>
        <v>-38166.720000000001</v>
      </c>
      <c r="AA699" s="17">
        <f t="shared" si="4909"/>
        <v>-38834.639999999999</v>
      </c>
      <c r="AB699" s="17">
        <f t="shared" si="4909"/>
        <v>-39514.239999999998</v>
      </c>
      <c r="AC699" s="17">
        <f t="shared" si="4909"/>
        <v>-40205.760000000002</v>
      </c>
      <c r="AD699" s="17">
        <f t="shared" si="4909"/>
        <v>-40909.360000000001</v>
      </c>
      <c r="AE699" s="17">
        <f t="shared" si="4909"/>
        <v>-41625.279999999999</v>
      </c>
      <c r="AF699" s="17">
        <f t="shared" si="4909"/>
        <v>-42353.72</v>
      </c>
      <c r="AG699" s="17">
        <f t="shared" si="4909"/>
        <v>-43094.92</v>
      </c>
      <c r="AH699" s="17">
        <f t="shared" si="4909"/>
        <v>-43849.08</v>
      </c>
      <c r="AI699" s="17">
        <f t="shared" si="4909"/>
        <v>-44616.44</v>
      </c>
      <c r="AJ699" s="17">
        <f t="shared" si="4909"/>
        <v>-45397.200000000004</v>
      </c>
      <c r="AK699" s="17">
        <f t="shared" si="4909"/>
        <v>-46191.68</v>
      </c>
      <c r="AL699" s="17">
        <f t="shared" si="4909"/>
        <v>-47000</v>
      </c>
      <c r="AM699" s="17">
        <f t="shared" si="4909"/>
        <v>-47822.520000000004</v>
      </c>
      <c r="AN699" s="17">
        <f t="shared" si="4909"/>
        <v>-48659.4</v>
      </c>
      <c r="AO699" s="17">
        <f t="shared" si="4909"/>
        <v>-49510.96</v>
      </c>
      <c r="AP699" s="17">
        <f t="shared" si="4909"/>
        <v>-50377.4</v>
      </c>
      <c r="AQ699" s="17">
        <f t="shared" si="4909"/>
        <v>-51259</v>
      </c>
      <c r="AR699" s="17">
        <f t="shared" si="4909"/>
        <v>0</v>
      </c>
      <c r="AS699" s="17">
        <f t="shared" si="4909"/>
        <v>0</v>
      </c>
      <c r="AT699" s="17">
        <f t="shared" si="4909"/>
        <v>0</v>
      </c>
      <c r="AU699" s="17">
        <f t="shared" si="4909"/>
        <v>0</v>
      </c>
      <c r="AV699" s="17">
        <f t="shared" si="4909"/>
        <v>0</v>
      </c>
      <c r="AW699" s="17">
        <f t="shared" si="4909"/>
        <v>0</v>
      </c>
      <c r="AX699" s="17">
        <f t="shared" si="4909"/>
        <v>0</v>
      </c>
      <c r="AY699" s="17">
        <f t="shared" si="4909"/>
        <v>0</v>
      </c>
      <c r="AZ699" s="17">
        <f t="shared" si="4909"/>
        <v>0</v>
      </c>
      <c r="BA699" s="17">
        <f t="shared" si="4909"/>
        <v>0</v>
      </c>
      <c r="BB699" s="17">
        <f t="shared" si="4909"/>
        <v>0</v>
      </c>
      <c r="BC699" s="17">
        <f t="shared" si="4909"/>
        <v>0</v>
      </c>
      <c r="BD699" s="17">
        <f t="shared" si="4909"/>
        <v>0</v>
      </c>
      <c r="BE699" s="17">
        <f t="shared" si="4909"/>
        <v>0</v>
      </c>
      <c r="BF699" s="17">
        <f t="shared" si="4909"/>
        <v>0</v>
      </c>
      <c r="BG699" s="17">
        <f t="shared" si="4909"/>
        <v>0</v>
      </c>
      <c r="BH699" s="17">
        <f t="shared" si="4909"/>
        <v>0</v>
      </c>
      <c r="BI699" s="17">
        <f t="shared" si="4909"/>
        <v>0</v>
      </c>
      <c r="BJ699" s="17">
        <f t="shared" si="4909"/>
        <v>0</v>
      </c>
      <c r="BK699" s="17">
        <f t="shared" si="4909"/>
        <v>0</v>
      </c>
      <c r="BL699" s="17">
        <f t="shared" si="4909"/>
        <v>0</v>
      </c>
      <c r="BM699" s="17">
        <f t="shared" si="4909"/>
        <v>0</v>
      </c>
      <c r="BN699" s="17">
        <f t="shared" si="4909"/>
        <v>0</v>
      </c>
      <c r="BO699" s="17">
        <f t="shared" si="4909"/>
        <v>0</v>
      </c>
      <c r="BP699" s="17">
        <f t="shared" si="4909"/>
        <v>0</v>
      </c>
      <c r="BQ699" s="17">
        <f t="shared" si="4909"/>
        <v>0</v>
      </c>
      <c r="BR699" s="17">
        <f t="shared" si="4909"/>
        <v>0</v>
      </c>
      <c r="BS699" s="17">
        <f t="shared" si="4909"/>
        <v>0</v>
      </c>
      <c r="BT699" s="17">
        <f t="shared" si="4909"/>
        <v>0</v>
      </c>
      <c r="BU699" s="17">
        <f t="shared" si="4909"/>
        <v>0</v>
      </c>
      <c r="BV699" s="17">
        <f t="shared" si="4909"/>
        <v>0</v>
      </c>
      <c r="BW699" s="17">
        <f t="shared" si="4909"/>
        <v>0</v>
      </c>
      <c r="BX699" s="17">
        <f t="shared" si="4909"/>
        <v>0</v>
      </c>
      <c r="BY699" s="17">
        <f t="shared" si="4909"/>
        <v>0</v>
      </c>
      <c r="BZ699" s="17">
        <f t="shared" si="4909"/>
        <v>0</v>
      </c>
      <c r="CA699" s="17">
        <f t="shared" si="4909"/>
        <v>0</v>
      </c>
      <c r="CB699" s="17">
        <f t="shared" si="4909"/>
        <v>0</v>
      </c>
      <c r="CC699" s="17">
        <f t="shared" si="4909"/>
        <v>0</v>
      </c>
      <c r="CD699" s="17">
        <f t="shared" si="4909"/>
        <v>0</v>
      </c>
      <c r="CE699" s="17">
        <f t="shared" si="4909"/>
        <v>0</v>
      </c>
      <c r="CF699" s="17">
        <f t="shared" ref="CF699:CO699" si="4910">IF((CF684-$R684)&gt;$D685,0,$D699*(CF688))</f>
        <v>0</v>
      </c>
      <c r="CG699" s="17">
        <f t="shared" si="4910"/>
        <v>0</v>
      </c>
      <c r="CH699" s="17">
        <f t="shared" si="4910"/>
        <v>0</v>
      </c>
      <c r="CI699" s="17">
        <f t="shared" si="4910"/>
        <v>0</v>
      </c>
      <c r="CJ699" s="17">
        <f t="shared" si="4910"/>
        <v>0</v>
      </c>
      <c r="CK699" s="17">
        <f t="shared" si="4910"/>
        <v>0</v>
      </c>
      <c r="CL699" s="17">
        <f t="shared" si="4910"/>
        <v>0</v>
      </c>
      <c r="CM699" s="17">
        <f t="shared" si="4910"/>
        <v>0</v>
      </c>
      <c r="CN699" s="17">
        <f t="shared" si="4910"/>
        <v>0</v>
      </c>
      <c r="CO699" s="17">
        <f t="shared" si="4910"/>
        <v>0</v>
      </c>
    </row>
    <row r="700" spans="2:93">
      <c r="B700" s="556"/>
      <c r="C700" s="556">
        <f t="shared" si="4892"/>
        <v>12</v>
      </c>
      <c r="D700" s="632">
        <f t="shared" si="4889"/>
        <v>-0.04</v>
      </c>
      <c r="E700" s="632"/>
      <c r="F700" s="632"/>
      <c r="G700" s="632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>
        <f>IF((T684-$S684)&gt;$D685,0,$D700*(T688))</f>
        <v>-42157.32</v>
      </c>
      <c r="U700" s="17">
        <f t="shared" ref="U700:CF700" si="4911">IF((U684-$S684)&gt;$D685,0,$D700*(U688))</f>
        <v>-43105.840000000004</v>
      </c>
      <c r="V700" s="17">
        <f t="shared" si="4911"/>
        <v>-44075.72</v>
      </c>
      <c r="W700" s="17">
        <f t="shared" si="4911"/>
        <v>-45067.44</v>
      </c>
      <c r="X700" s="17">
        <f t="shared" si="4911"/>
        <v>-36865.160000000003</v>
      </c>
      <c r="Y700" s="17">
        <f t="shared" si="4911"/>
        <v>-37510.32</v>
      </c>
      <c r="Z700" s="17">
        <f t="shared" si="4911"/>
        <v>-38166.720000000001</v>
      </c>
      <c r="AA700" s="17">
        <f t="shared" si="4911"/>
        <v>-38834.639999999999</v>
      </c>
      <c r="AB700" s="17">
        <f t="shared" si="4911"/>
        <v>-39514.239999999998</v>
      </c>
      <c r="AC700" s="17">
        <f t="shared" si="4911"/>
        <v>-40205.760000000002</v>
      </c>
      <c r="AD700" s="17">
        <f t="shared" si="4911"/>
        <v>-40909.360000000001</v>
      </c>
      <c r="AE700" s="17">
        <f t="shared" si="4911"/>
        <v>-41625.279999999999</v>
      </c>
      <c r="AF700" s="17">
        <f t="shared" si="4911"/>
        <v>-42353.72</v>
      </c>
      <c r="AG700" s="17">
        <f t="shared" si="4911"/>
        <v>-43094.92</v>
      </c>
      <c r="AH700" s="17">
        <f t="shared" si="4911"/>
        <v>-43849.08</v>
      </c>
      <c r="AI700" s="17">
        <f t="shared" si="4911"/>
        <v>-44616.44</v>
      </c>
      <c r="AJ700" s="17">
        <f t="shared" si="4911"/>
        <v>-45397.200000000004</v>
      </c>
      <c r="AK700" s="17">
        <f t="shared" si="4911"/>
        <v>-46191.68</v>
      </c>
      <c r="AL700" s="17">
        <f t="shared" si="4911"/>
        <v>-47000</v>
      </c>
      <c r="AM700" s="17">
        <f t="shared" si="4911"/>
        <v>-47822.520000000004</v>
      </c>
      <c r="AN700" s="17">
        <f t="shared" si="4911"/>
        <v>-48659.4</v>
      </c>
      <c r="AO700" s="17">
        <f t="shared" si="4911"/>
        <v>-49510.96</v>
      </c>
      <c r="AP700" s="17">
        <f t="shared" si="4911"/>
        <v>-50377.4</v>
      </c>
      <c r="AQ700" s="17">
        <f t="shared" si="4911"/>
        <v>-51259</v>
      </c>
      <c r="AR700" s="17">
        <f t="shared" si="4911"/>
        <v>-52156.04</v>
      </c>
      <c r="AS700" s="17">
        <f t="shared" si="4911"/>
        <v>0</v>
      </c>
      <c r="AT700" s="17">
        <f t="shared" si="4911"/>
        <v>0</v>
      </c>
      <c r="AU700" s="17">
        <f t="shared" si="4911"/>
        <v>0</v>
      </c>
      <c r="AV700" s="17">
        <f t="shared" si="4911"/>
        <v>0</v>
      </c>
      <c r="AW700" s="17">
        <f t="shared" si="4911"/>
        <v>0</v>
      </c>
      <c r="AX700" s="17">
        <f t="shared" si="4911"/>
        <v>0</v>
      </c>
      <c r="AY700" s="17">
        <f t="shared" si="4911"/>
        <v>0</v>
      </c>
      <c r="AZ700" s="17">
        <f t="shared" si="4911"/>
        <v>0</v>
      </c>
      <c r="BA700" s="17">
        <f t="shared" si="4911"/>
        <v>0</v>
      </c>
      <c r="BB700" s="17">
        <f t="shared" si="4911"/>
        <v>0</v>
      </c>
      <c r="BC700" s="17">
        <f t="shared" si="4911"/>
        <v>0</v>
      </c>
      <c r="BD700" s="17">
        <f t="shared" si="4911"/>
        <v>0</v>
      </c>
      <c r="BE700" s="17">
        <f t="shared" si="4911"/>
        <v>0</v>
      </c>
      <c r="BF700" s="17">
        <f t="shared" si="4911"/>
        <v>0</v>
      </c>
      <c r="BG700" s="17">
        <f t="shared" si="4911"/>
        <v>0</v>
      </c>
      <c r="BH700" s="17">
        <f t="shared" si="4911"/>
        <v>0</v>
      </c>
      <c r="BI700" s="17">
        <f t="shared" si="4911"/>
        <v>0</v>
      </c>
      <c r="BJ700" s="17">
        <f t="shared" si="4911"/>
        <v>0</v>
      </c>
      <c r="BK700" s="17">
        <f t="shared" si="4911"/>
        <v>0</v>
      </c>
      <c r="BL700" s="17">
        <f t="shared" si="4911"/>
        <v>0</v>
      </c>
      <c r="BM700" s="17">
        <f t="shared" si="4911"/>
        <v>0</v>
      </c>
      <c r="BN700" s="17">
        <f t="shared" si="4911"/>
        <v>0</v>
      </c>
      <c r="BO700" s="17">
        <f t="shared" si="4911"/>
        <v>0</v>
      </c>
      <c r="BP700" s="17">
        <f t="shared" si="4911"/>
        <v>0</v>
      </c>
      <c r="BQ700" s="17">
        <f t="shared" si="4911"/>
        <v>0</v>
      </c>
      <c r="BR700" s="17">
        <f t="shared" si="4911"/>
        <v>0</v>
      </c>
      <c r="BS700" s="17">
        <f t="shared" si="4911"/>
        <v>0</v>
      </c>
      <c r="BT700" s="17">
        <f t="shared" si="4911"/>
        <v>0</v>
      </c>
      <c r="BU700" s="17">
        <f t="shared" si="4911"/>
        <v>0</v>
      </c>
      <c r="BV700" s="17">
        <f t="shared" si="4911"/>
        <v>0</v>
      </c>
      <c r="BW700" s="17">
        <f t="shared" si="4911"/>
        <v>0</v>
      </c>
      <c r="BX700" s="17">
        <f t="shared" si="4911"/>
        <v>0</v>
      </c>
      <c r="BY700" s="17">
        <f t="shared" si="4911"/>
        <v>0</v>
      </c>
      <c r="BZ700" s="17">
        <f t="shared" si="4911"/>
        <v>0</v>
      </c>
      <c r="CA700" s="17">
        <f t="shared" si="4911"/>
        <v>0</v>
      </c>
      <c r="CB700" s="17">
        <f t="shared" si="4911"/>
        <v>0</v>
      </c>
      <c r="CC700" s="17">
        <f t="shared" si="4911"/>
        <v>0</v>
      </c>
      <c r="CD700" s="17">
        <f t="shared" si="4911"/>
        <v>0</v>
      </c>
      <c r="CE700" s="17">
        <f t="shared" si="4911"/>
        <v>0</v>
      </c>
      <c r="CF700" s="17">
        <f t="shared" si="4911"/>
        <v>0</v>
      </c>
      <c r="CG700" s="17">
        <f t="shared" ref="CG700:CO700" si="4912">IF((CG684-$S684)&gt;$D685,0,$D700*(CG688))</f>
        <v>0</v>
      </c>
      <c r="CH700" s="17">
        <f t="shared" si="4912"/>
        <v>0</v>
      </c>
      <c r="CI700" s="17">
        <f t="shared" si="4912"/>
        <v>0</v>
      </c>
      <c r="CJ700" s="17">
        <f t="shared" si="4912"/>
        <v>0</v>
      </c>
      <c r="CK700" s="17">
        <f t="shared" si="4912"/>
        <v>0</v>
      </c>
      <c r="CL700" s="17">
        <f t="shared" si="4912"/>
        <v>0</v>
      </c>
      <c r="CM700" s="17">
        <f t="shared" si="4912"/>
        <v>0</v>
      </c>
      <c r="CN700" s="17">
        <f t="shared" si="4912"/>
        <v>0</v>
      </c>
      <c r="CO700" s="17">
        <f t="shared" si="4912"/>
        <v>0</v>
      </c>
    </row>
    <row r="701" spans="2:93">
      <c r="B701" s="556"/>
      <c r="C701" s="556">
        <f t="shared" si="4892"/>
        <v>13</v>
      </c>
      <c r="D701" s="632">
        <f t="shared" si="4889"/>
        <v>-0.04</v>
      </c>
      <c r="E701" s="632"/>
      <c r="F701" s="632"/>
      <c r="G701" s="632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>
        <f>IF((U684-$T684)&gt;$D685,0,$D701*(U688))</f>
        <v>-43105.840000000004</v>
      </c>
      <c r="V701" s="17">
        <f t="shared" ref="V701:CG701" si="4913">IF((V684-$T684)&gt;$D685,0,$D701*(V688))</f>
        <v>-44075.72</v>
      </c>
      <c r="W701" s="17">
        <f t="shared" si="4913"/>
        <v>-45067.44</v>
      </c>
      <c r="X701" s="17">
        <f t="shared" si="4913"/>
        <v>-36865.160000000003</v>
      </c>
      <c r="Y701" s="17">
        <f t="shared" si="4913"/>
        <v>-37510.32</v>
      </c>
      <c r="Z701" s="17">
        <f t="shared" si="4913"/>
        <v>-38166.720000000001</v>
      </c>
      <c r="AA701" s="17">
        <f t="shared" si="4913"/>
        <v>-38834.639999999999</v>
      </c>
      <c r="AB701" s="17">
        <f t="shared" si="4913"/>
        <v>-39514.239999999998</v>
      </c>
      <c r="AC701" s="17">
        <f t="shared" si="4913"/>
        <v>-40205.760000000002</v>
      </c>
      <c r="AD701" s="17">
        <f t="shared" si="4913"/>
        <v>-40909.360000000001</v>
      </c>
      <c r="AE701" s="17">
        <f t="shared" si="4913"/>
        <v>-41625.279999999999</v>
      </c>
      <c r="AF701" s="17">
        <f t="shared" si="4913"/>
        <v>-42353.72</v>
      </c>
      <c r="AG701" s="17">
        <f t="shared" si="4913"/>
        <v>-43094.92</v>
      </c>
      <c r="AH701" s="17">
        <f t="shared" si="4913"/>
        <v>-43849.08</v>
      </c>
      <c r="AI701" s="17">
        <f t="shared" si="4913"/>
        <v>-44616.44</v>
      </c>
      <c r="AJ701" s="17">
        <f t="shared" si="4913"/>
        <v>-45397.200000000004</v>
      </c>
      <c r="AK701" s="17">
        <f t="shared" si="4913"/>
        <v>-46191.68</v>
      </c>
      <c r="AL701" s="17">
        <f t="shared" si="4913"/>
        <v>-47000</v>
      </c>
      <c r="AM701" s="17">
        <f t="shared" si="4913"/>
        <v>-47822.520000000004</v>
      </c>
      <c r="AN701" s="17">
        <f t="shared" si="4913"/>
        <v>-48659.4</v>
      </c>
      <c r="AO701" s="17">
        <f t="shared" si="4913"/>
        <v>-49510.96</v>
      </c>
      <c r="AP701" s="17">
        <f t="shared" si="4913"/>
        <v>-50377.4</v>
      </c>
      <c r="AQ701" s="17">
        <f t="shared" si="4913"/>
        <v>-51259</v>
      </c>
      <c r="AR701" s="17">
        <f t="shared" si="4913"/>
        <v>-52156.04</v>
      </c>
      <c r="AS701" s="17">
        <f t="shared" si="4913"/>
        <v>-53068.76</v>
      </c>
      <c r="AT701" s="17">
        <f t="shared" si="4913"/>
        <v>0</v>
      </c>
      <c r="AU701" s="17">
        <f t="shared" si="4913"/>
        <v>0</v>
      </c>
      <c r="AV701" s="17">
        <f t="shared" si="4913"/>
        <v>0</v>
      </c>
      <c r="AW701" s="17">
        <f t="shared" si="4913"/>
        <v>0</v>
      </c>
      <c r="AX701" s="17">
        <f t="shared" si="4913"/>
        <v>0</v>
      </c>
      <c r="AY701" s="17">
        <f t="shared" si="4913"/>
        <v>0</v>
      </c>
      <c r="AZ701" s="17">
        <f t="shared" si="4913"/>
        <v>0</v>
      </c>
      <c r="BA701" s="17">
        <f t="shared" si="4913"/>
        <v>0</v>
      </c>
      <c r="BB701" s="17">
        <f t="shared" si="4913"/>
        <v>0</v>
      </c>
      <c r="BC701" s="17">
        <f t="shared" si="4913"/>
        <v>0</v>
      </c>
      <c r="BD701" s="17">
        <f t="shared" si="4913"/>
        <v>0</v>
      </c>
      <c r="BE701" s="17">
        <f t="shared" si="4913"/>
        <v>0</v>
      </c>
      <c r="BF701" s="17">
        <f t="shared" si="4913"/>
        <v>0</v>
      </c>
      <c r="BG701" s="17">
        <f t="shared" si="4913"/>
        <v>0</v>
      </c>
      <c r="BH701" s="17">
        <f t="shared" si="4913"/>
        <v>0</v>
      </c>
      <c r="BI701" s="17">
        <f t="shared" si="4913"/>
        <v>0</v>
      </c>
      <c r="BJ701" s="17">
        <f t="shared" si="4913"/>
        <v>0</v>
      </c>
      <c r="BK701" s="17">
        <f t="shared" si="4913"/>
        <v>0</v>
      </c>
      <c r="BL701" s="17">
        <f t="shared" si="4913"/>
        <v>0</v>
      </c>
      <c r="BM701" s="17">
        <f t="shared" si="4913"/>
        <v>0</v>
      </c>
      <c r="BN701" s="17">
        <f t="shared" si="4913"/>
        <v>0</v>
      </c>
      <c r="BO701" s="17">
        <f t="shared" si="4913"/>
        <v>0</v>
      </c>
      <c r="BP701" s="17">
        <f t="shared" si="4913"/>
        <v>0</v>
      </c>
      <c r="BQ701" s="17">
        <f t="shared" si="4913"/>
        <v>0</v>
      </c>
      <c r="BR701" s="17">
        <f t="shared" si="4913"/>
        <v>0</v>
      </c>
      <c r="BS701" s="17">
        <f t="shared" si="4913"/>
        <v>0</v>
      </c>
      <c r="BT701" s="17">
        <f t="shared" si="4913"/>
        <v>0</v>
      </c>
      <c r="BU701" s="17">
        <f t="shared" si="4913"/>
        <v>0</v>
      </c>
      <c r="BV701" s="17">
        <f t="shared" si="4913"/>
        <v>0</v>
      </c>
      <c r="BW701" s="17">
        <f t="shared" si="4913"/>
        <v>0</v>
      </c>
      <c r="BX701" s="17">
        <f t="shared" si="4913"/>
        <v>0</v>
      </c>
      <c r="BY701" s="17">
        <f t="shared" si="4913"/>
        <v>0</v>
      </c>
      <c r="BZ701" s="17">
        <f t="shared" si="4913"/>
        <v>0</v>
      </c>
      <c r="CA701" s="17">
        <f t="shared" si="4913"/>
        <v>0</v>
      </c>
      <c r="CB701" s="17">
        <f t="shared" si="4913"/>
        <v>0</v>
      </c>
      <c r="CC701" s="17">
        <f t="shared" si="4913"/>
        <v>0</v>
      </c>
      <c r="CD701" s="17">
        <f t="shared" si="4913"/>
        <v>0</v>
      </c>
      <c r="CE701" s="17">
        <f t="shared" si="4913"/>
        <v>0</v>
      </c>
      <c r="CF701" s="17">
        <f t="shared" si="4913"/>
        <v>0</v>
      </c>
      <c r="CG701" s="17">
        <f t="shared" si="4913"/>
        <v>0</v>
      </c>
      <c r="CH701" s="17">
        <f t="shared" ref="CH701:CO701" si="4914">IF((CH684-$T684)&gt;$D685,0,$D701*(CH688))</f>
        <v>0</v>
      </c>
      <c r="CI701" s="17">
        <f t="shared" si="4914"/>
        <v>0</v>
      </c>
      <c r="CJ701" s="17">
        <f t="shared" si="4914"/>
        <v>0</v>
      </c>
      <c r="CK701" s="17">
        <f t="shared" si="4914"/>
        <v>0</v>
      </c>
      <c r="CL701" s="17">
        <f t="shared" si="4914"/>
        <v>0</v>
      </c>
      <c r="CM701" s="17">
        <f t="shared" si="4914"/>
        <v>0</v>
      </c>
      <c r="CN701" s="17">
        <f t="shared" si="4914"/>
        <v>0</v>
      </c>
      <c r="CO701" s="17">
        <f t="shared" si="4914"/>
        <v>0</v>
      </c>
    </row>
    <row r="702" spans="2:93">
      <c r="B702" s="556"/>
      <c r="C702" s="556">
        <f t="shared" si="4892"/>
        <v>14</v>
      </c>
      <c r="D702" s="632">
        <f t="shared" si="4889"/>
        <v>-0.04</v>
      </c>
      <c r="E702" s="632"/>
      <c r="F702" s="632"/>
      <c r="G702" s="632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>
        <f>IF((V684-$U684)&gt;$D685,0,$D702*(V688))</f>
        <v>-44075.72</v>
      </c>
      <c r="W702" s="17">
        <f t="shared" ref="W702:CH702" si="4915">IF((W684-$U684)&gt;$D685,0,$D702*(W688))</f>
        <v>-45067.44</v>
      </c>
      <c r="X702" s="17">
        <f t="shared" si="4915"/>
        <v>-36865.160000000003</v>
      </c>
      <c r="Y702" s="17">
        <f t="shared" si="4915"/>
        <v>-37510.32</v>
      </c>
      <c r="Z702" s="17">
        <f t="shared" si="4915"/>
        <v>-38166.720000000001</v>
      </c>
      <c r="AA702" s="17">
        <f t="shared" si="4915"/>
        <v>-38834.639999999999</v>
      </c>
      <c r="AB702" s="17">
        <f t="shared" si="4915"/>
        <v>-39514.239999999998</v>
      </c>
      <c r="AC702" s="17">
        <f t="shared" si="4915"/>
        <v>-40205.760000000002</v>
      </c>
      <c r="AD702" s="17">
        <f t="shared" si="4915"/>
        <v>-40909.360000000001</v>
      </c>
      <c r="AE702" s="17">
        <f t="shared" si="4915"/>
        <v>-41625.279999999999</v>
      </c>
      <c r="AF702" s="17">
        <f t="shared" si="4915"/>
        <v>-42353.72</v>
      </c>
      <c r="AG702" s="17">
        <f t="shared" si="4915"/>
        <v>-43094.92</v>
      </c>
      <c r="AH702" s="17">
        <f t="shared" si="4915"/>
        <v>-43849.08</v>
      </c>
      <c r="AI702" s="17">
        <f t="shared" si="4915"/>
        <v>-44616.44</v>
      </c>
      <c r="AJ702" s="17">
        <f t="shared" si="4915"/>
        <v>-45397.200000000004</v>
      </c>
      <c r="AK702" s="17">
        <f t="shared" si="4915"/>
        <v>-46191.68</v>
      </c>
      <c r="AL702" s="17">
        <f t="shared" si="4915"/>
        <v>-47000</v>
      </c>
      <c r="AM702" s="17">
        <f t="shared" si="4915"/>
        <v>-47822.520000000004</v>
      </c>
      <c r="AN702" s="17">
        <f t="shared" si="4915"/>
        <v>-48659.4</v>
      </c>
      <c r="AO702" s="17">
        <f t="shared" si="4915"/>
        <v>-49510.96</v>
      </c>
      <c r="AP702" s="17">
        <f t="shared" si="4915"/>
        <v>-50377.4</v>
      </c>
      <c r="AQ702" s="17">
        <f t="shared" si="4915"/>
        <v>-51259</v>
      </c>
      <c r="AR702" s="17">
        <f t="shared" si="4915"/>
        <v>-52156.04</v>
      </c>
      <c r="AS702" s="17">
        <f t="shared" si="4915"/>
        <v>-53068.76</v>
      </c>
      <c r="AT702" s="17">
        <f t="shared" si="4915"/>
        <v>-53997.48</v>
      </c>
      <c r="AU702" s="17">
        <f t="shared" si="4915"/>
        <v>0</v>
      </c>
      <c r="AV702" s="17">
        <f t="shared" si="4915"/>
        <v>0</v>
      </c>
      <c r="AW702" s="17">
        <f t="shared" si="4915"/>
        <v>0</v>
      </c>
      <c r="AX702" s="17">
        <f t="shared" si="4915"/>
        <v>0</v>
      </c>
      <c r="AY702" s="17">
        <f t="shared" si="4915"/>
        <v>0</v>
      </c>
      <c r="AZ702" s="17">
        <f t="shared" si="4915"/>
        <v>0</v>
      </c>
      <c r="BA702" s="17">
        <f t="shared" si="4915"/>
        <v>0</v>
      </c>
      <c r="BB702" s="17">
        <f t="shared" si="4915"/>
        <v>0</v>
      </c>
      <c r="BC702" s="17">
        <f t="shared" si="4915"/>
        <v>0</v>
      </c>
      <c r="BD702" s="17">
        <f t="shared" si="4915"/>
        <v>0</v>
      </c>
      <c r="BE702" s="17">
        <f t="shared" si="4915"/>
        <v>0</v>
      </c>
      <c r="BF702" s="17">
        <f t="shared" si="4915"/>
        <v>0</v>
      </c>
      <c r="BG702" s="17">
        <f t="shared" si="4915"/>
        <v>0</v>
      </c>
      <c r="BH702" s="17">
        <f t="shared" si="4915"/>
        <v>0</v>
      </c>
      <c r="BI702" s="17">
        <f t="shared" si="4915"/>
        <v>0</v>
      </c>
      <c r="BJ702" s="17">
        <f t="shared" si="4915"/>
        <v>0</v>
      </c>
      <c r="BK702" s="17">
        <f t="shared" si="4915"/>
        <v>0</v>
      </c>
      <c r="BL702" s="17">
        <f t="shared" si="4915"/>
        <v>0</v>
      </c>
      <c r="BM702" s="17">
        <f t="shared" si="4915"/>
        <v>0</v>
      </c>
      <c r="BN702" s="17">
        <f t="shared" si="4915"/>
        <v>0</v>
      </c>
      <c r="BO702" s="17">
        <f t="shared" si="4915"/>
        <v>0</v>
      </c>
      <c r="BP702" s="17">
        <f t="shared" si="4915"/>
        <v>0</v>
      </c>
      <c r="BQ702" s="17">
        <f t="shared" si="4915"/>
        <v>0</v>
      </c>
      <c r="BR702" s="17">
        <f t="shared" si="4915"/>
        <v>0</v>
      </c>
      <c r="BS702" s="17">
        <f t="shared" si="4915"/>
        <v>0</v>
      </c>
      <c r="BT702" s="17">
        <f t="shared" si="4915"/>
        <v>0</v>
      </c>
      <c r="BU702" s="17">
        <f t="shared" si="4915"/>
        <v>0</v>
      </c>
      <c r="BV702" s="17">
        <f t="shared" si="4915"/>
        <v>0</v>
      </c>
      <c r="BW702" s="17">
        <f t="shared" si="4915"/>
        <v>0</v>
      </c>
      <c r="BX702" s="17">
        <f t="shared" si="4915"/>
        <v>0</v>
      </c>
      <c r="BY702" s="17">
        <f t="shared" si="4915"/>
        <v>0</v>
      </c>
      <c r="BZ702" s="17">
        <f t="shared" si="4915"/>
        <v>0</v>
      </c>
      <c r="CA702" s="17">
        <f t="shared" si="4915"/>
        <v>0</v>
      </c>
      <c r="CB702" s="17">
        <f t="shared" si="4915"/>
        <v>0</v>
      </c>
      <c r="CC702" s="17">
        <f t="shared" si="4915"/>
        <v>0</v>
      </c>
      <c r="CD702" s="17">
        <f t="shared" si="4915"/>
        <v>0</v>
      </c>
      <c r="CE702" s="17">
        <f t="shared" si="4915"/>
        <v>0</v>
      </c>
      <c r="CF702" s="17">
        <f t="shared" si="4915"/>
        <v>0</v>
      </c>
      <c r="CG702" s="17">
        <f t="shared" si="4915"/>
        <v>0</v>
      </c>
      <c r="CH702" s="17">
        <f t="shared" si="4915"/>
        <v>0</v>
      </c>
      <c r="CI702" s="17">
        <f t="shared" ref="CI702:CO702" si="4916">IF((CI684-$U684)&gt;$D685,0,$D702*(CI688))</f>
        <v>0</v>
      </c>
      <c r="CJ702" s="17">
        <f t="shared" si="4916"/>
        <v>0</v>
      </c>
      <c r="CK702" s="17">
        <f t="shared" si="4916"/>
        <v>0</v>
      </c>
      <c r="CL702" s="17">
        <f t="shared" si="4916"/>
        <v>0</v>
      </c>
      <c r="CM702" s="17">
        <f t="shared" si="4916"/>
        <v>0</v>
      </c>
      <c r="CN702" s="17">
        <f t="shared" si="4916"/>
        <v>0</v>
      </c>
      <c r="CO702" s="17">
        <f t="shared" si="4916"/>
        <v>0</v>
      </c>
    </row>
    <row r="703" spans="2:93">
      <c r="B703" s="556"/>
      <c r="C703" s="556">
        <f t="shared" si="4892"/>
        <v>15</v>
      </c>
      <c r="D703" s="632">
        <f t="shared" si="4889"/>
        <v>-0.04</v>
      </c>
      <c r="E703" s="632"/>
      <c r="F703" s="632"/>
      <c r="G703" s="632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>
        <f>IF((W684-$V684)&gt;$D685,0,$D703*(W688))</f>
        <v>-45067.44</v>
      </c>
      <c r="X703" s="17">
        <f t="shared" ref="X703:CI703" si="4917">IF((X684-$V684)&gt;$D685,0,$D703*(X688))</f>
        <v>-36865.160000000003</v>
      </c>
      <c r="Y703" s="17">
        <f t="shared" si="4917"/>
        <v>-37510.32</v>
      </c>
      <c r="Z703" s="17">
        <f t="shared" si="4917"/>
        <v>-38166.720000000001</v>
      </c>
      <c r="AA703" s="17">
        <f t="shared" si="4917"/>
        <v>-38834.639999999999</v>
      </c>
      <c r="AB703" s="17">
        <f t="shared" si="4917"/>
        <v>-39514.239999999998</v>
      </c>
      <c r="AC703" s="17">
        <f t="shared" si="4917"/>
        <v>-40205.760000000002</v>
      </c>
      <c r="AD703" s="17">
        <f t="shared" si="4917"/>
        <v>-40909.360000000001</v>
      </c>
      <c r="AE703" s="17">
        <f t="shared" si="4917"/>
        <v>-41625.279999999999</v>
      </c>
      <c r="AF703" s="17">
        <f t="shared" si="4917"/>
        <v>-42353.72</v>
      </c>
      <c r="AG703" s="17">
        <f t="shared" si="4917"/>
        <v>-43094.92</v>
      </c>
      <c r="AH703" s="17">
        <f t="shared" si="4917"/>
        <v>-43849.08</v>
      </c>
      <c r="AI703" s="17">
        <f t="shared" si="4917"/>
        <v>-44616.44</v>
      </c>
      <c r="AJ703" s="17">
        <f t="shared" si="4917"/>
        <v>-45397.200000000004</v>
      </c>
      <c r="AK703" s="17">
        <f t="shared" si="4917"/>
        <v>-46191.68</v>
      </c>
      <c r="AL703" s="17">
        <f t="shared" si="4917"/>
        <v>-47000</v>
      </c>
      <c r="AM703" s="17">
        <f t="shared" si="4917"/>
        <v>-47822.520000000004</v>
      </c>
      <c r="AN703" s="17">
        <f t="shared" si="4917"/>
        <v>-48659.4</v>
      </c>
      <c r="AO703" s="17">
        <f t="shared" si="4917"/>
        <v>-49510.96</v>
      </c>
      <c r="AP703" s="17">
        <f t="shared" si="4917"/>
        <v>-50377.4</v>
      </c>
      <c r="AQ703" s="17">
        <f t="shared" si="4917"/>
        <v>-51259</v>
      </c>
      <c r="AR703" s="17">
        <f t="shared" si="4917"/>
        <v>-52156.04</v>
      </c>
      <c r="AS703" s="17">
        <f t="shared" si="4917"/>
        <v>-53068.76</v>
      </c>
      <c r="AT703" s="17">
        <f t="shared" si="4917"/>
        <v>-53997.48</v>
      </c>
      <c r="AU703" s="17">
        <f t="shared" si="4917"/>
        <v>-54942.44</v>
      </c>
      <c r="AV703" s="17">
        <f t="shared" si="4917"/>
        <v>0</v>
      </c>
      <c r="AW703" s="17">
        <f t="shared" si="4917"/>
        <v>0</v>
      </c>
      <c r="AX703" s="17">
        <f t="shared" si="4917"/>
        <v>0</v>
      </c>
      <c r="AY703" s="17">
        <f t="shared" si="4917"/>
        <v>0</v>
      </c>
      <c r="AZ703" s="17">
        <f t="shared" si="4917"/>
        <v>0</v>
      </c>
      <c r="BA703" s="17">
        <f t="shared" si="4917"/>
        <v>0</v>
      </c>
      <c r="BB703" s="17">
        <f t="shared" si="4917"/>
        <v>0</v>
      </c>
      <c r="BC703" s="17">
        <f t="shared" si="4917"/>
        <v>0</v>
      </c>
      <c r="BD703" s="17">
        <f t="shared" si="4917"/>
        <v>0</v>
      </c>
      <c r="BE703" s="17">
        <f t="shared" si="4917"/>
        <v>0</v>
      </c>
      <c r="BF703" s="17">
        <f t="shared" si="4917"/>
        <v>0</v>
      </c>
      <c r="BG703" s="17">
        <f t="shared" si="4917"/>
        <v>0</v>
      </c>
      <c r="BH703" s="17">
        <f t="shared" si="4917"/>
        <v>0</v>
      </c>
      <c r="BI703" s="17">
        <f t="shared" si="4917"/>
        <v>0</v>
      </c>
      <c r="BJ703" s="17">
        <f t="shared" si="4917"/>
        <v>0</v>
      </c>
      <c r="BK703" s="17">
        <f t="shared" si="4917"/>
        <v>0</v>
      </c>
      <c r="BL703" s="17">
        <f t="shared" si="4917"/>
        <v>0</v>
      </c>
      <c r="BM703" s="17">
        <f t="shared" si="4917"/>
        <v>0</v>
      </c>
      <c r="BN703" s="17">
        <f t="shared" si="4917"/>
        <v>0</v>
      </c>
      <c r="BO703" s="17">
        <f t="shared" si="4917"/>
        <v>0</v>
      </c>
      <c r="BP703" s="17">
        <f t="shared" si="4917"/>
        <v>0</v>
      </c>
      <c r="BQ703" s="17">
        <f t="shared" si="4917"/>
        <v>0</v>
      </c>
      <c r="BR703" s="17">
        <f t="shared" si="4917"/>
        <v>0</v>
      </c>
      <c r="BS703" s="17">
        <f t="shared" si="4917"/>
        <v>0</v>
      </c>
      <c r="BT703" s="17">
        <f t="shared" si="4917"/>
        <v>0</v>
      </c>
      <c r="BU703" s="17">
        <f t="shared" si="4917"/>
        <v>0</v>
      </c>
      <c r="BV703" s="17">
        <f t="shared" si="4917"/>
        <v>0</v>
      </c>
      <c r="BW703" s="17">
        <f t="shared" si="4917"/>
        <v>0</v>
      </c>
      <c r="BX703" s="17">
        <f t="shared" si="4917"/>
        <v>0</v>
      </c>
      <c r="BY703" s="17">
        <f t="shared" si="4917"/>
        <v>0</v>
      </c>
      <c r="BZ703" s="17">
        <f t="shared" si="4917"/>
        <v>0</v>
      </c>
      <c r="CA703" s="17">
        <f t="shared" si="4917"/>
        <v>0</v>
      </c>
      <c r="CB703" s="17">
        <f t="shared" si="4917"/>
        <v>0</v>
      </c>
      <c r="CC703" s="17">
        <f t="shared" si="4917"/>
        <v>0</v>
      </c>
      <c r="CD703" s="17">
        <f t="shared" si="4917"/>
        <v>0</v>
      </c>
      <c r="CE703" s="17">
        <f t="shared" si="4917"/>
        <v>0</v>
      </c>
      <c r="CF703" s="17">
        <f t="shared" si="4917"/>
        <v>0</v>
      </c>
      <c r="CG703" s="17">
        <f t="shared" si="4917"/>
        <v>0</v>
      </c>
      <c r="CH703" s="17">
        <f t="shared" si="4917"/>
        <v>0</v>
      </c>
      <c r="CI703" s="17">
        <f t="shared" si="4917"/>
        <v>0</v>
      </c>
      <c r="CJ703" s="17">
        <f t="shared" ref="CJ703:CO703" si="4918">IF((CJ684-$V684)&gt;$D685,0,$D703*(CJ688))</f>
        <v>0</v>
      </c>
      <c r="CK703" s="17">
        <f t="shared" si="4918"/>
        <v>0</v>
      </c>
      <c r="CL703" s="17">
        <f t="shared" si="4918"/>
        <v>0</v>
      </c>
      <c r="CM703" s="17">
        <f t="shared" si="4918"/>
        <v>0</v>
      </c>
      <c r="CN703" s="17">
        <f t="shared" si="4918"/>
        <v>0</v>
      </c>
      <c r="CO703" s="17">
        <f t="shared" si="4918"/>
        <v>0</v>
      </c>
    </row>
    <row r="704" spans="2:93">
      <c r="B704" s="556"/>
      <c r="C704" s="556">
        <f t="shared" si="4892"/>
        <v>16</v>
      </c>
      <c r="D704" s="632">
        <f t="shared" si="4889"/>
        <v>-0.04</v>
      </c>
      <c r="E704" s="632"/>
      <c r="F704" s="632"/>
      <c r="G704" s="632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>
        <f>IF((X684-$W684)&gt;$D685,0,$D704*(X688))</f>
        <v>-36865.160000000003</v>
      </c>
      <c r="Y704" s="17">
        <f t="shared" ref="Y704:CJ704" si="4919">IF((Y684-$W684)&gt;$D685,0,$D704*(Y688))</f>
        <v>-37510.32</v>
      </c>
      <c r="Z704" s="17">
        <f t="shared" si="4919"/>
        <v>-38166.720000000001</v>
      </c>
      <c r="AA704" s="17">
        <f t="shared" si="4919"/>
        <v>-38834.639999999999</v>
      </c>
      <c r="AB704" s="17">
        <f t="shared" si="4919"/>
        <v>-39514.239999999998</v>
      </c>
      <c r="AC704" s="17">
        <f t="shared" si="4919"/>
        <v>-40205.760000000002</v>
      </c>
      <c r="AD704" s="17">
        <f t="shared" si="4919"/>
        <v>-40909.360000000001</v>
      </c>
      <c r="AE704" s="17">
        <f t="shared" si="4919"/>
        <v>-41625.279999999999</v>
      </c>
      <c r="AF704" s="17">
        <f t="shared" si="4919"/>
        <v>-42353.72</v>
      </c>
      <c r="AG704" s="17">
        <f t="shared" si="4919"/>
        <v>-43094.92</v>
      </c>
      <c r="AH704" s="17">
        <f t="shared" si="4919"/>
        <v>-43849.08</v>
      </c>
      <c r="AI704" s="17">
        <f t="shared" si="4919"/>
        <v>-44616.44</v>
      </c>
      <c r="AJ704" s="17">
        <f t="shared" si="4919"/>
        <v>-45397.200000000004</v>
      </c>
      <c r="AK704" s="17">
        <f t="shared" si="4919"/>
        <v>-46191.68</v>
      </c>
      <c r="AL704" s="17">
        <f t="shared" si="4919"/>
        <v>-47000</v>
      </c>
      <c r="AM704" s="17">
        <f t="shared" si="4919"/>
        <v>-47822.520000000004</v>
      </c>
      <c r="AN704" s="17">
        <f t="shared" si="4919"/>
        <v>-48659.4</v>
      </c>
      <c r="AO704" s="17">
        <f t="shared" si="4919"/>
        <v>-49510.96</v>
      </c>
      <c r="AP704" s="17">
        <f t="shared" si="4919"/>
        <v>-50377.4</v>
      </c>
      <c r="AQ704" s="17">
        <f t="shared" si="4919"/>
        <v>-51259</v>
      </c>
      <c r="AR704" s="17">
        <f t="shared" si="4919"/>
        <v>-52156.04</v>
      </c>
      <c r="AS704" s="17">
        <f t="shared" si="4919"/>
        <v>-53068.76</v>
      </c>
      <c r="AT704" s="17">
        <f t="shared" si="4919"/>
        <v>-53997.48</v>
      </c>
      <c r="AU704" s="17">
        <f t="shared" si="4919"/>
        <v>-54942.44</v>
      </c>
      <c r="AV704" s="17">
        <f t="shared" si="4919"/>
        <v>-55903.92</v>
      </c>
      <c r="AW704" s="17">
        <f t="shared" si="4919"/>
        <v>0</v>
      </c>
      <c r="AX704" s="17">
        <f t="shared" si="4919"/>
        <v>0</v>
      </c>
      <c r="AY704" s="17">
        <f t="shared" si="4919"/>
        <v>0</v>
      </c>
      <c r="AZ704" s="17">
        <f t="shared" si="4919"/>
        <v>0</v>
      </c>
      <c r="BA704" s="17">
        <f t="shared" si="4919"/>
        <v>0</v>
      </c>
      <c r="BB704" s="17">
        <f t="shared" si="4919"/>
        <v>0</v>
      </c>
      <c r="BC704" s="17">
        <f t="shared" si="4919"/>
        <v>0</v>
      </c>
      <c r="BD704" s="17">
        <f t="shared" si="4919"/>
        <v>0</v>
      </c>
      <c r="BE704" s="17">
        <f t="shared" si="4919"/>
        <v>0</v>
      </c>
      <c r="BF704" s="17">
        <f t="shared" si="4919"/>
        <v>0</v>
      </c>
      <c r="BG704" s="17">
        <f t="shared" si="4919"/>
        <v>0</v>
      </c>
      <c r="BH704" s="17">
        <f t="shared" si="4919"/>
        <v>0</v>
      </c>
      <c r="BI704" s="17">
        <f t="shared" si="4919"/>
        <v>0</v>
      </c>
      <c r="BJ704" s="17">
        <f t="shared" si="4919"/>
        <v>0</v>
      </c>
      <c r="BK704" s="17">
        <f t="shared" si="4919"/>
        <v>0</v>
      </c>
      <c r="BL704" s="17">
        <f t="shared" si="4919"/>
        <v>0</v>
      </c>
      <c r="BM704" s="17">
        <f t="shared" si="4919"/>
        <v>0</v>
      </c>
      <c r="BN704" s="17">
        <f t="shared" si="4919"/>
        <v>0</v>
      </c>
      <c r="BO704" s="17">
        <f t="shared" si="4919"/>
        <v>0</v>
      </c>
      <c r="BP704" s="17">
        <f t="shared" si="4919"/>
        <v>0</v>
      </c>
      <c r="BQ704" s="17">
        <f t="shared" si="4919"/>
        <v>0</v>
      </c>
      <c r="BR704" s="17">
        <f t="shared" si="4919"/>
        <v>0</v>
      </c>
      <c r="BS704" s="17">
        <f t="shared" si="4919"/>
        <v>0</v>
      </c>
      <c r="BT704" s="17">
        <f t="shared" si="4919"/>
        <v>0</v>
      </c>
      <c r="BU704" s="17">
        <f t="shared" si="4919"/>
        <v>0</v>
      </c>
      <c r="BV704" s="17">
        <f t="shared" si="4919"/>
        <v>0</v>
      </c>
      <c r="BW704" s="17">
        <f t="shared" si="4919"/>
        <v>0</v>
      </c>
      <c r="BX704" s="17">
        <f t="shared" si="4919"/>
        <v>0</v>
      </c>
      <c r="BY704" s="17">
        <f t="shared" si="4919"/>
        <v>0</v>
      </c>
      <c r="BZ704" s="17">
        <f t="shared" si="4919"/>
        <v>0</v>
      </c>
      <c r="CA704" s="17">
        <f t="shared" si="4919"/>
        <v>0</v>
      </c>
      <c r="CB704" s="17">
        <f t="shared" si="4919"/>
        <v>0</v>
      </c>
      <c r="CC704" s="17">
        <f t="shared" si="4919"/>
        <v>0</v>
      </c>
      <c r="CD704" s="17">
        <f t="shared" si="4919"/>
        <v>0</v>
      </c>
      <c r="CE704" s="17">
        <f t="shared" si="4919"/>
        <v>0</v>
      </c>
      <c r="CF704" s="17">
        <f t="shared" si="4919"/>
        <v>0</v>
      </c>
      <c r="CG704" s="17">
        <f t="shared" si="4919"/>
        <v>0</v>
      </c>
      <c r="CH704" s="17">
        <f t="shared" si="4919"/>
        <v>0</v>
      </c>
      <c r="CI704" s="17">
        <f t="shared" si="4919"/>
        <v>0</v>
      </c>
      <c r="CJ704" s="17">
        <f t="shared" si="4919"/>
        <v>0</v>
      </c>
      <c r="CK704" s="17">
        <f t="shared" ref="CK704:CO704" si="4920">IF((CK684-$W684)&gt;$D685,0,$D704*(CK688))</f>
        <v>0</v>
      </c>
      <c r="CL704" s="17">
        <f t="shared" si="4920"/>
        <v>0</v>
      </c>
      <c r="CM704" s="17">
        <f t="shared" si="4920"/>
        <v>0</v>
      </c>
      <c r="CN704" s="17">
        <f t="shared" si="4920"/>
        <v>0</v>
      </c>
      <c r="CO704" s="17">
        <f t="shared" si="4920"/>
        <v>0</v>
      </c>
    </row>
    <row r="705" spans="1:93">
      <c r="B705" s="556"/>
      <c r="C705" s="556">
        <f t="shared" si="4892"/>
        <v>17</v>
      </c>
      <c r="D705" s="632">
        <f t="shared" si="4889"/>
        <v>-0.04</v>
      </c>
      <c r="E705" s="632"/>
      <c r="F705" s="632"/>
      <c r="G705" s="632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>
        <f>IF((Y684-$X684)&gt;$D685,0,$D705*(Y688))</f>
        <v>-37510.32</v>
      </c>
      <c r="Z705" s="17">
        <f t="shared" ref="Z705:CK705" si="4921">IF((Z684-$X684)&gt;$D685,0,$D705*(Z688))</f>
        <v>-38166.720000000001</v>
      </c>
      <c r="AA705" s="17">
        <f t="shared" si="4921"/>
        <v>-38834.639999999999</v>
      </c>
      <c r="AB705" s="17">
        <f t="shared" si="4921"/>
        <v>-39514.239999999998</v>
      </c>
      <c r="AC705" s="17">
        <f t="shared" si="4921"/>
        <v>-40205.760000000002</v>
      </c>
      <c r="AD705" s="17">
        <f t="shared" si="4921"/>
        <v>-40909.360000000001</v>
      </c>
      <c r="AE705" s="17">
        <f t="shared" si="4921"/>
        <v>-41625.279999999999</v>
      </c>
      <c r="AF705" s="17">
        <f t="shared" si="4921"/>
        <v>-42353.72</v>
      </c>
      <c r="AG705" s="17">
        <f t="shared" si="4921"/>
        <v>-43094.92</v>
      </c>
      <c r="AH705" s="17">
        <f t="shared" si="4921"/>
        <v>-43849.08</v>
      </c>
      <c r="AI705" s="17">
        <f t="shared" si="4921"/>
        <v>-44616.44</v>
      </c>
      <c r="AJ705" s="17">
        <f t="shared" si="4921"/>
        <v>-45397.200000000004</v>
      </c>
      <c r="AK705" s="17">
        <f t="shared" si="4921"/>
        <v>-46191.68</v>
      </c>
      <c r="AL705" s="17">
        <f t="shared" si="4921"/>
        <v>-47000</v>
      </c>
      <c r="AM705" s="17">
        <f t="shared" si="4921"/>
        <v>-47822.520000000004</v>
      </c>
      <c r="AN705" s="17">
        <f t="shared" si="4921"/>
        <v>-48659.4</v>
      </c>
      <c r="AO705" s="17">
        <f t="shared" si="4921"/>
        <v>-49510.96</v>
      </c>
      <c r="AP705" s="17">
        <f t="shared" si="4921"/>
        <v>-50377.4</v>
      </c>
      <c r="AQ705" s="17">
        <f t="shared" si="4921"/>
        <v>-51259</v>
      </c>
      <c r="AR705" s="17">
        <f t="shared" si="4921"/>
        <v>-52156.04</v>
      </c>
      <c r="AS705" s="17">
        <f t="shared" si="4921"/>
        <v>-53068.76</v>
      </c>
      <c r="AT705" s="17">
        <f t="shared" si="4921"/>
        <v>-53997.48</v>
      </c>
      <c r="AU705" s="17">
        <f t="shared" si="4921"/>
        <v>-54942.44</v>
      </c>
      <c r="AV705" s="17">
        <f t="shared" si="4921"/>
        <v>-55903.92</v>
      </c>
      <c r="AW705" s="17">
        <f t="shared" si="4921"/>
        <v>-56882.239999999998</v>
      </c>
      <c r="AX705" s="17">
        <f t="shared" si="4921"/>
        <v>0</v>
      </c>
      <c r="AY705" s="17">
        <f t="shared" si="4921"/>
        <v>0</v>
      </c>
      <c r="AZ705" s="17">
        <f t="shared" si="4921"/>
        <v>0</v>
      </c>
      <c r="BA705" s="17">
        <f t="shared" si="4921"/>
        <v>0</v>
      </c>
      <c r="BB705" s="17">
        <f t="shared" si="4921"/>
        <v>0</v>
      </c>
      <c r="BC705" s="17">
        <f t="shared" si="4921"/>
        <v>0</v>
      </c>
      <c r="BD705" s="17">
        <f t="shared" si="4921"/>
        <v>0</v>
      </c>
      <c r="BE705" s="17">
        <f t="shared" si="4921"/>
        <v>0</v>
      </c>
      <c r="BF705" s="17">
        <f t="shared" si="4921"/>
        <v>0</v>
      </c>
      <c r="BG705" s="17">
        <f t="shared" si="4921"/>
        <v>0</v>
      </c>
      <c r="BH705" s="17">
        <f t="shared" si="4921"/>
        <v>0</v>
      </c>
      <c r="BI705" s="17">
        <f t="shared" si="4921"/>
        <v>0</v>
      </c>
      <c r="BJ705" s="17">
        <f t="shared" si="4921"/>
        <v>0</v>
      </c>
      <c r="BK705" s="17">
        <f t="shared" si="4921"/>
        <v>0</v>
      </c>
      <c r="BL705" s="17">
        <f t="shared" si="4921"/>
        <v>0</v>
      </c>
      <c r="BM705" s="17">
        <f t="shared" si="4921"/>
        <v>0</v>
      </c>
      <c r="BN705" s="17">
        <f t="shared" si="4921"/>
        <v>0</v>
      </c>
      <c r="BO705" s="17">
        <f t="shared" si="4921"/>
        <v>0</v>
      </c>
      <c r="BP705" s="17">
        <f t="shared" si="4921"/>
        <v>0</v>
      </c>
      <c r="BQ705" s="17">
        <f t="shared" si="4921"/>
        <v>0</v>
      </c>
      <c r="BR705" s="17">
        <f t="shared" si="4921"/>
        <v>0</v>
      </c>
      <c r="BS705" s="17">
        <f t="shared" si="4921"/>
        <v>0</v>
      </c>
      <c r="BT705" s="17">
        <f t="shared" si="4921"/>
        <v>0</v>
      </c>
      <c r="BU705" s="17">
        <f t="shared" si="4921"/>
        <v>0</v>
      </c>
      <c r="BV705" s="17">
        <f t="shared" si="4921"/>
        <v>0</v>
      </c>
      <c r="BW705" s="17">
        <f t="shared" si="4921"/>
        <v>0</v>
      </c>
      <c r="BX705" s="17">
        <f t="shared" si="4921"/>
        <v>0</v>
      </c>
      <c r="BY705" s="17">
        <f t="shared" si="4921"/>
        <v>0</v>
      </c>
      <c r="BZ705" s="17">
        <f t="shared" si="4921"/>
        <v>0</v>
      </c>
      <c r="CA705" s="17">
        <f t="shared" si="4921"/>
        <v>0</v>
      </c>
      <c r="CB705" s="17">
        <f t="shared" si="4921"/>
        <v>0</v>
      </c>
      <c r="CC705" s="17">
        <f t="shared" si="4921"/>
        <v>0</v>
      </c>
      <c r="CD705" s="17">
        <f t="shared" si="4921"/>
        <v>0</v>
      </c>
      <c r="CE705" s="17">
        <f t="shared" si="4921"/>
        <v>0</v>
      </c>
      <c r="CF705" s="17">
        <f t="shared" si="4921"/>
        <v>0</v>
      </c>
      <c r="CG705" s="17">
        <f t="shared" si="4921"/>
        <v>0</v>
      </c>
      <c r="CH705" s="17">
        <f t="shared" si="4921"/>
        <v>0</v>
      </c>
      <c r="CI705" s="17">
        <f t="shared" si="4921"/>
        <v>0</v>
      </c>
      <c r="CJ705" s="17">
        <f t="shared" si="4921"/>
        <v>0</v>
      </c>
      <c r="CK705" s="17">
        <f t="shared" si="4921"/>
        <v>0</v>
      </c>
      <c r="CL705" s="17">
        <f t="shared" ref="CL705:CO705" si="4922">IF((CL684-$X684)&gt;$D685,0,$D705*(CL688))</f>
        <v>0</v>
      </c>
      <c r="CM705" s="17">
        <f t="shared" si="4922"/>
        <v>0</v>
      </c>
      <c r="CN705" s="17">
        <f t="shared" si="4922"/>
        <v>0</v>
      </c>
      <c r="CO705" s="17">
        <f t="shared" si="4922"/>
        <v>0</v>
      </c>
    </row>
    <row r="706" spans="1:93">
      <c r="B706" s="556"/>
      <c r="C706" s="556">
        <f t="shared" si="4892"/>
        <v>18</v>
      </c>
      <c r="D706" s="632">
        <f t="shared" si="4889"/>
        <v>-0.04</v>
      </c>
      <c r="E706" s="632"/>
      <c r="F706" s="632"/>
      <c r="G706" s="632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>
        <f>IF((Z684-$Y684)&gt;$D$37,0,$D706*(Z688))</f>
        <v>0</v>
      </c>
      <c r="AA706" s="17">
        <f t="shared" ref="AA706:CL706" si="4923">IF((AA684-$Y684)&gt;$D$37,0,$D706*(AA688))</f>
        <v>0</v>
      </c>
      <c r="AB706" s="17">
        <f t="shared" si="4923"/>
        <v>0</v>
      </c>
      <c r="AC706" s="17">
        <f t="shared" si="4923"/>
        <v>0</v>
      </c>
      <c r="AD706" s="17">
        <f t="shared" si="4923"/>
        <v>0</v>
      </c>
      <c r="AE706" s="17">
        <f t="shared" si="4923"/>
        <v>0</v>
      </c>
      <c r="AF706" s="17">
        <f t="shared" si="4923"/>
        <v>0</v>
      </c>
      <c r="AG706" s="17">
        <f t="shared" si="4923"/>
        <v>0</v>
      </c>
      <c r="AH706" s="17">
        <f t="shared" si="4923"/>
        <v>0</v>
      </c>
      <c r="AI706" s="17">
        <f t="shared" si="4923"/>
        <v>0</v>
      </c>
      <c r="AJ706" s="17">
        <f t="shared" si="4923"/>
        <v>0</v>
      </c>
      <c r="AK706" s="17">
        <f t="shared" si="4923"/>
        <v>0</v>
      </c>
      <c r="AL706" s="17">
        <f t="shared" si="4923"/>
        <v>0</v>
      </c>
      <c r="AM706" s="17">
        <f t="shared" si="4923"/>
        <v>0</v>
      </c>
      <c r="AN706" s="17">
        <f t="shared" si="4923"/>
        <v>0</v>
      </c>
      <c r="AO706" s="17">
        <f t="shared" si="4923"/>
        <v>0</v>
      </c>
      <c r="AP706" s="17">
        <f t="shared" si="4923"/>
        <v>0</v>
      </c>
      <c r="AQ706" s="17">
        <f t="shared" si="4923"/>
        <v>0</v>
      </c>
      <c r="AR706" s="17">
        <f t="shared" si="4923"/>
        <v>0</v>
      </c>
      <c r="AS706" s="17">
        <f t="shared" si="4923"/>
        <v>0</v>
      </c>
      <c r="AT706" s="17">
        <f t="shared" si="4923"/>
        <v>0</v>
      </c>
      <c r="AU706" s="17">
        <f t="shared" si="4923"/>
        <v>0</v>
      </c>
      <c r="AV706" s="17">
        <f t="shared" si="4923"/>
        <v>0</v>
      </c>
      <c r="AW706" s="17">
        <f t="shared" si="4923"/>
        <v>0</v>
      </c>
      <c r="AX706" s="17">
        <f t="shared" si="4923"/>
        <v>0</v>
      </c>
      <c r="AY706" s="17">
        <f t="shared" si="4923"/>
        <v>0</v>
      </c>
      <c r="AZ706" s="17">
        <f t="shared" si="4923"/>
        <v>0</v>
      </c>
      <c r="BA706" s="17">
        <f t="shared" si="4923"/>
        <v>0</v>
      </c>
      <c r="BB706" s="17">
        <f t="shared" si="4923"/>
        <v>0</v>
      </c>
      <c r="BC706" s="17">
        <f t="shared" si="4923"/>
        <v>0</v>
      </c>
      <c r="BD706" s="17">
        <f t="shared" si="4923"/>
        <v>0</v>
      </c>
      <c r="BE706" s="17">
        <f t="shared" si="4923"/>
        <v>0</v>
      </c>
      <c r="BF706" s="17">
        <f t="shared" si="4923"/>
        <v>0</v>
      </c>
      <c r="BG706" s="17">
        <f t="shared" si="4923"/>
        <v>0</v>
      </c>
      <c r="BH706" s="17">
        <f t="shared" si="4923"/>
        <v>0</v>
      </c>
      <c r="BI706" s="17">
        <f t="shared" si="4923"/>
        <v>0</v>
      </c>
      <c r="BJ706" s="17">
        <f t="shared" si="4923"/>
        <v>0</v>
      </c>
      <c r="BK706" s="17">
        <f t="shared" si="4923"/>
        <v>0</v>
      </c>
      <c r="BL706" s="17">
        <f t="shared" si="4923"/>
        <v>0</v>
      </c>
      <c r="BM706" s="17">
        <f t="shared" si="4923"/>
        <v>0</v>
      </c>
      <c r="BN706" s="17">
        <f t="shared" si="4923"/>
        <v>0</v>
      </c>
      <c r="BO706" s="17">
        <f t="shared" si="4923"/>
        <v>0</v>
      </c>
      <c r="BP706" s="17">
        <f t="shared" si="4923"/>
        <v>0</v>
      </c>
      <c r="BQ706" s="17">
        <f t="shared" si="4923"/>
        <v>0</v>
      </c>
      <c r="BR706" s="17">
        <f t="shared" si="4923"/>
        <v>0</v>
      </c>
      <c r="BS706" s="17">
        <f t="shared" si="4923"/>
        <v>0</v>
      </c>
      <c r="BT706" s="17">
        <f t="shared" si="4923"/>
        <v>0</v>
      </c>
      <c r="BU706" s="17">
        <f t="shared" si="4923"/>
        <v>0</v>
      </c>
      <c r="BV706" s="17">
        <f t="shared" si="4923"/>
        <v>0</v>
      </c>
      <c r="BW706" s="17">
        <f t="shared" si="4923"/>
        <v>0</v>
      </c>
      <c r="BX706" s="17">
        <f t="shared" si="4923"/>
        <v>0</v>
      </c>
      <c r="BY706" s="17">
        <f t="shared" si="4923"/>
        <v>0</v>
      </c>
      <c r="BZ706" s="17">
        <f t="shared" si="4923"/>
        <v>0</v>
      </c>
      <c r="CA706" s="17">
        <f t="shared" si="4923"/>
        <v>0</v>
      </c>
      <c r="CB706" s="17">
        <f t="shared" si="4923"/>
        <v>0</v>
      </c>
      <c r="CC706" s="17">
        <f t="shared" si="4923"/>
        <v>0</v>
      </c>
      <c r="CD706" s="17">
        <f t="shared" si="4923"/>
        <v>0</v>
      </c>
      <c r="CE706" s="17">
        <f t="shared" si="4923"/>
        <v>0</v>
      </c>
      <c r="CF706" s="17">
        <f t="shared" si="4923"/>
        <v>0</v>
      </c>
      <c r="CG706" s="17">
        <f t="shared" si="4923"/>
        <v>0</v>
      </c>
      <c r="CH706" s="17">
        <f t="shared" si="4923"/>
        <v>0</v>
      </c>
      <c r="CI706" s="17">
        <f t="shared" si="4923"/>
        <v>0</v>
      </c>
      <c r="CJ706" s="17">
        <f t="shared" si="4923"/>
        <v>0</v>
      </c>
      <c r="CK706" s="17">
        <f t="shared" si="4923"/>
        <v>0</v>
      </c>
      <c r="CL706" s="17">
        <f t="shared" si="4923"/>
        <v>0</v>
      </c>
      <c r="CM706" s="17">
        <f t="shared" ref="CM706:CO706" si="4924">IF((CM684-$Y684)&gt;$D$37,0,$D706*(CM688))</f>
        <v>0</v>
      </c>
      <c r="CN706" s="17">
        <f t="shared" si="4924"/>
        <v>0</v>
      </c>
      <c r="CO706" s="17">
        <f t="shared" si="4924"/>
        <v>0</v>
      </c>
    </row>
    <row r="707" spans="1:93">
      <c r="B707" s="556"/>
      <c r="C707" s="556">
        <f t="shared" si="4892"/>
        <v>19</v>
      </c>
      <c r="D707" s="632">
        <f t="shared" si="4889"/>
        <v>-0.04</v>
      </c>
      <c r="E707" s="632"/>
      <c r="F707" s="632"/>
      <c r="G707" s="632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>
        <f>IF((AA684-$Z684)&gt;$D$37,0,$D707*(AA688))</f>
        <v>0</v>
      </c>
      <c r="AB707" s="17">
        <f t="shared" ref="AB707:CM707" si="4925">IF((AB684-$Z684)&gt;$D$37,0,$D707*(AB688))</f>
        <v>0</v>
      </c>
      <c r="AC707" s="17">
        <f t="shared" si="4925"/>
        <v>0</v>
      </c>
      <c r="AD707" s="17">
        <f t="shared" si="4925"/>
        <v>0</v>
      </c>
      <c r="AE707" s="17">
        <f t="shared" si="4925"/>
        <v>0</v>
      </c>
      <c r="AF707" s="17">
        <f t="shared" si="4925"/>
        <v>0</v>
      </c>
      <c r="AG707" s="17">
        <f t="shared" si="4925"/>
        <v>0</v>
      </c>
      <c r="AH707" s="17">
        <f t="shared" si="4925"/>
        <v>0</v>
      </c>
      <c r="AI707" s="17">
        <f t="shared" si="4925"/>
        <v>0</v>
      </c>
      <c r="AJ707" s="17">
        <f t="shared" si="4925"/>
        <v>0</v>
      </c>
      <c r="AK707" s="17">
        <f t="shared" si="4925"/>
        <v>0</v>
      </c>
      <c r="AL707" s="17">
        <f t="shared" si="4925"/>
        <v>0</v>
      </c>
      <c r="AM707" s="17">
        <f t="shared" si="4925"/>
        <v>0</v>
      </c>
      <c r="AN707" s="17">
        <f t="shared" si="4925"/>
        <v>0</v>
      </c>
      <c r="AO707" s="17">
        <f t="shared" si="4925"/>
        <v>0</v>
      </c>
      <c r="AP707" s="17">
        <f t="shared" si="4925"/>
        <v>0</v>
      </c>
      <c r="AQ707" s="17">
        <f t="shared" si="4925"/>
        <v>0</v>
      </c>
      <c r="AR707" s="17">
        <f t="shared" si="4925"/>
        <v>0</v>
      </c>
      <c r="AS707" s="17">
        <f t="shared" si="4925"/>
        <v>0</v>
      </c>
      <c r="AT707" s="17">
        <f t="shared" si="4925"/>
        <v>0</v>
      </c>
      <c r="AU707" s="17">
        <f t="shared" si="4925"/>
        <v>0</v>
      </c>
      <c r="AV707" s="17">
        <f t="shared" si="4925"/>
        <v>0</v>
      </c>
      <c r="AW707" s="17">
        <f t="shared" si="4925"/>
        <v>0</v>
      </c>
      <c r="AX707" s="17">
        <f t="shared" si="4925"/>
        <v>0</v>
      </c>
      <c r="AY707" s="17">
        <f t="shared" si="4925"/>
        <v>0</v>
      </c>
      <c r="AZ707" s="17">
        <f t="shared" si="4925"/>
        <v>0</v>
      </c>
      <c r="BA707" s="17">
        <f t="shared" si="4925"/>
        <v>0</v>
      </c>
      <c r="BB707" s="17">
        <f t="shared" si="4925"/>
        <v>0</v>
      </c>
      <c r="BC707" s="17">
        <f t="shared" si="4925"/>
        <v>0</v>
      </c>
      <c r="BD707" s="17">
        <f t="shared" si="4925"/>
        <v>0</v>
      </c>
      <c r="BE707" s="17">
        <f t="shared" si="4925"/>
        <v>0</v>
      </c>
      <c r="BF707" s="17">
        <f t="shared" si="4925"/>
        <v>0</v>
      </c>
      <c r="BG707" s="17">
        <f t="shared" si="4925"/>
        <v>0</v>
      </c>
      <c r="BH707" s="17">
        <f t="shared" si="4925"/>
        <v>0</v>
      </c>
      <c r="BI707" s="17">
        <f t="shared" si="4925"/>
        <v>0</v>
      </c>
      <c r="BJ707" s="17">
        <f t="shared" si="4925"/>
        <v>0</v>
      </c>
      <c r="BK707" s="17">
        <f t="shared" si="4925"/>
        <v>0</v>
      </c>
      <c r="BL707" s="17">
        <f t="shared" si="4925"/>
        <v>0</v>
      </c>
      <c r="BM707" s="17">
        <f t="shared" si="4925"/>
        <v>0</v>
      </c>
      <c r="BN707" s="17">
        <f t="shared" si="4925"/>
        <v>0</v>
      </c>
      <c r="BO707" s="17">
        <f t="shared" si="4925"/>
        <v>0</v>
      </c>
      <c r="BP707" s="17">
        <f t="shared" si="4925"/>
        <v>0</v>
      </c>
      <c r="BQ707" s="17">
        <f t="shared" si="4925"/>
        <v>0</v>
      </c>
      <c r="BR707" s="17">
        <f t="shared" si="4925"/>
        <v>0</v>
      </c>
      <c r="BS707" s="17">
        <f t="shared" si="4925"/>
        <v>0</v>
      </c>
      <c r="BT707" s="17">
        <f t="shared" si="4925"/>
        <v>0</v>
      </c>
      <c r="BU707" s="17">
        <f t="shared" si="4925"/>
        <v>0</v>
      </c>
      <c r="BV707" s="17">
        <f t="shared" si="4925"/>
        <v>0</v>
      </c>
      <c r="BW707" s="17">
        <f t="shared" si="4925"/>
        <v>0</v>
      </c>
      <c r="BX707" s="17">
        <f t="shared" si="4925"/>
        <v>0</v>
      </c>
      <c r="BY707" s="17">
        <f t="shared" si="4925"/>
        <v>0</v>
      </c>
      <c r="BZ707" s="17">
        <f t="shared" si="4925"/>
        <v>0</v>
      </c>
      <c r="CA707" s="17">
        <f t="shared" si="4925"/>
        <v>0</v>
      </c>
      <c r="CB707" s="17">
        <f t="shared" si="4925"/>
        <v>0</v>
      </c>
      <c r="CC707" s="17">
        <f t="shared" si="4925"/>
        <v>0</v>
      </c>
      <c r="CD707" s="17">
        <f t="shared" si="4925"/>
        <v>0</v>
      </c>
      <c r="CE707" s="17">
        <f t="shared" si="4925"/>
        <v>0</v>
      </c>
      <c r="CF707" s="17">
        <f t="shared" si="4925"/>
        <v>0</v>
      </c>
      <c r="CG707" s="17">
        <f t="shared" si="4925"/>
        <v>0</v>
      </c>
      <c r="CH707" s="17">
        <f t="shared" si="4925"/>
        <v>0</v>
      </c>
      <c r="CI707" s="17">
        <f t="shared" si="4925"/>
        <v>0</v>
      </c>
      <c r="CJ707" s="17">
        <f t="shared" si="4925"/>
        <v>0</v>
      </c>
      <c r="CK707" s="17">
        <f t="shared" si="4925"/>
        <v>0</v>
      </c>
      <c r="CL707" s="17">
        <f t="shared" si="4925"/>
        <v>0</v>
      </c>
      <c r="CM707" s="17">
        <f t="shared" si="4925"/>
        <v>0</v>
      </c>
      <c r="CN707" s="17">
        <f t="shared" ref="CN707:CO707" si="4926">IF((CN684-$Z684)&gt;$D$37,0,$D707*(CN688))</f>
        <v>0</v>
      </c>
      <c r="CO707" s="17">
        <f t="shared" si="4926"/>
        <v>0</v>
      </c>
    </row>
    <row r="708" spans="1:93">
      <c r="B708" s="556"/>
      <c r="C708" s="556">
        <f t="shared" si="4892"/>
        <v>20</v>
      </c>
      <c r="D708" s="632">
        <f t="shared" si="4889"/>
        <v>-0.04</v>
      </c>
      <c r="E708" s="632"/>
      <c r="F708" s="632"/>
      <c r="G708" s="632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>
        <f>IF((AB684-$AA684)&gt;$D685,0,$D708*(AB688))</f>
        <v>-39514.239999999998</v>
      </c>
      <c r="AC708" s="17">
        <f t="shared" ref="AC708:CN708" si="4927">IF((AC684-$AA684)&gt;$D685,0,$D708*(AC688))</f>
        <v>-40205.760000000002</v>
      </c>
      <c r="AD708" s="17">
        <f t="shared" si="4927"/>
        <v>-40909.360000000001</v>
      </c>
      <c r="AE708" s="17">
        <f t="shared" si="4927"/>
        <v>-41625.279999999999</v>
      </c>
      <c r="AF708" s="17">
        <f t="shared" si="4927"/>
        <v>-42353.72</v>
      </c>
      <c r="AG708" s="17">
        <f t="shared" si="4927"/>
        <v>-43094.92</v>
      </c>
      <c r="AH708" s="17">
        <f t="shared" si="4927"/>
        <v>-43849.08</v>
      </c>
      <c r="AI708" s="17">
        <f t="shared" si="4927"/>
        <v>-44616.44</v>
      </c>
      <c r="AJ708" s="17">
        <f t="shared" si="4927"/>
        <v>-45397.200000000004</v>
      </c>
      <c r="AK708" s="17">
        <f t="shared" si="4927"/>
        <v>-46191.68</v>
      </c>
      <c r="AL708" s="17">
        <f t="shared" si="4927"/>
        <v>-47000</v>
      </c>
      <c r="AM708" s="17">
        <f t="shared" si="4927"/>
        <v>-47822.520000000004</v>
      </c>
      <c r="AN708" s="17">
        <f t="shared" si="4927"/>
        <v>-48659.4</v>
      </c>
      <c r="AO708" s="17">
        <f t="shared" si="4927"/>
        <v>-49510.96</v>
      </c>
      <c r="AP708" s="17">
        <f t="shared" si="4927"/>
        <v>-50377.4</v>
      </c>
      <c r="AQ708" s="17">
        <f t="shared" si="4927"/>
        <v>-51259</v>
      </c>
      <c r="AR708" s="17">
        <f t="shared" si="4927"/>
        <v>-52156.04</v>
      </c>
      <c r="AS708" s="17">
        <f t="shared" si="4927"/>
        <v>-53068.76</v>
      </c>
      <c r="AT708" s="17">
        <f t="shared" si="4927"/>
        <v>-53997.48</v>
      </c>
      <c r="AU708" s="17">
        <f t="shared" si="4927"/>
        <v>-54942.44</v>
      </c>
      <c r="AV708" s="17">
        <f t="shared" si="4927"/>
        <v>-55903.92</v>
      </c>
      <c r="AW708" s="17">
        <f t="shared" si="4927"/>
        <v>-56882.239999999998</v>
      </c>
      <c r="AX708" s="17">
        <f t="shared" si="4927"/>
        <v>-57877.68</v>
      </c>
      <c r="AY708" s="17">
        <f t="shared" si="4927"/>
        <v>-58890.520000000004</v>
      </c>
      <c r="AZ708" s="17">
        <f t="shared" si="4927"/>
        <v>-59921.120000000003</v>
      </c>
      <c r="BA708" s="17">
        <f t="shared" si="4927"/>
        <v>0</v>
      </c>
      <c r="BB708" s="17">
        <f t="shared" si="4927"/>
        <v>0</v>
      </c>
      <c r="BC708" s="17">
        <f t="shared" si="4927"/>
        <v>0</v>
      </c>
      <c r="BD708" s="17">
        <f t="shared" si="4927"/>
        <v>0</v>
      </c>
      <c r="BE708" s="17">
        <f t="shared" si="4927"/>
        <v>0</v>
      </c>
      <c r="BF708" s="17">
        <f t="shared" si="4927"/>
        <v>0</v>
      </c>
      <c r="BG708" s="17">
        <f t="shared" si="4927"/>
        <v>0</v>
      </c>
      <c r="BH708" s="17">
        <f t="shared" si="4927"/>
        <v>0</v>
      </c>
      <c r="BI708" s="17">
        <f t="shared" si="4927"/>
        <v>0</v>
      </c>
      <c r="BJ708" s="17">
        <f t="shared" si="4927"/>
        <v>0</v>
      </c>
      <c r="BK708" s="17">
        <f t="shared" si="4927"/>
        <v>0</v>
      </c>
      <c r="BL708" s="17">
        <f t="shared" si="4927"/>
        <v>0</v>
      </c>
      <c r="BM708" s="17">
        <f t="shared" si="4927"/>
        <v>0</v>
      </c>
      <c r="BN708" s="17">
        <f t="shared" si="4927"/>
        <v>0</v>
      </c>
      <c r="BO708" s="17">
        <f t="shared" si="4927"/>
        <v>0</v>
      </c>
      <c r="BP708" s="17">
        <f t="shared" si="4927"/>
        <v>0</v>
      </c>
      <c r="BQ708" s="17">
        <f t="shared" si="4927"/>
        <v>0</v>
      </c>
      <c r="BR708" s="17">
        <f t="shared" si="4927"/>
        <v>0</v>
      </c>
      <c r="BS708" s="17">
        <f t="shared" si="4927"/>
        <v>0</v>
      </c>
      <c r="BT708" s="17">
        <f t="shared" si="4927"/>
        <v>0</v>
      </c>
      <c r="BU708" s="17">
        <f t="shared" si="4927"/>
        <v>0</v>
      </c>
      <c r="BV708" s="17">
        <f t="shared" si="4927"/>
        <v>0</v>
      </c>
      <c r="BW708" s="17">
        <f t="shared" si="4927"/>
        <v>0</v>
      </c>
      <c r="BX708" s="17">
        <f t="shared" si="4927"/>
        <v>0</v>
      </c>
      <c r="BY708" s="17">
        <f t="shared" si="4927"/>
        <v>0</v>
      </c>
      <c r="BZ708" s="17">
        <f t="shared" si="4927"/>
        <v>0</v>
      </c>
      <c r="CA708" s="17">
        <f t="shared" si="4927"/>
        <v>0</v>
      </c>
      <c r="CB708" s="17">
        <f t="shared" si="4927"/>
        <v>0</v>
      </c>
      <c r="CC708" s="17">
        <f t="shared" si="4927"/>
        <v>0</v>
      </c>
      <c r="CD708" s="17">
        <f t="shared" si="4927"/>
        <v>0</v>
      </c>
      <c r="CE708" s="17">
        <f t="shared" si="4927"/>
        <v>0</v>
      </c>
      <c r="CF708" s="17">
        <f t="shared" si="4927"/>
        <v>0</v>
      </c>
      <c r="CG708" s="17">
        <f t="shared" si="4927"/>
        <v>0</v>
      </c>
      <c r="CH708" s="17">
        <f t="shared" si="4927"/>
        <v>0</v>
      </c>
      <c r="CI708" s="17">
        <f t="shared" si="4927"/>
        <v>0</v>
      </c>
      <c r="CJ708" s="17">
        <f t="shared" si="4927"/>
        <v>0</v>
      </c>
      <c r="CK708" s="17">
        <f t="shared" si="4927"/>
        <v>0</v>
      </c>
      <c r="CL708" s="17">
        <f t="shared" si="4927"/>
        <v>0</v>
      </c>
      <c r="CM708" s="17">
        <f t="shared" si="4927"/>
        <v>0</v>
      </c>
      <c r="CN708" s="17">
        <f t="shared" si="4927"/>
        <v>0</v>
      </c>
      <c r="CO708" s="17">
        <f t="shared" ref="CO708" si="4928">IF((CO684-$AA684)&gt;$D685,0,$D708*(CO688))</f>
        <v>0</v>
      </c>
    </row>
    <row r="709" spans="1:93">
      <c r="B709" s="556"/>
      <c r="C709" s="556">
        <f t="shared" si="4892"/>
        <v>21</v>
      </c>
      <c r="D709" s="632">
        <f t="shared" si="4889"/>
        <v>-0.04</v>
      </c>
      <c r="E709" s="632"/>
      <c r="F709" s="632"/>
      <c r="G709" s="632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>
        <f>IF((AC684-$AB684)&gt;$D685,0,$D709*(AC688))</f>
        <v>-40205.760000000002</v>
      </c>
      <c r="AD709" s="17">
        <f t="shared" ref="AD709:CO709" si="4929">IF((AD684-$AB684)&gt;$D685,0,$D709*(AD688))</f>
        <v>-40909.360000000001</v>
      </c>
      <c r="AE709" s="17">
        <f t="shared" si="4929"/>
        <v>-41625.279999999999</v>
      </c>
      <c r="AF709" s="17">
        <f t="shared" si="4929"/>
        <v>-42353.72</v>
      </c>
      <c r="AG709" s="17">
        <f t="shared" si="4929"/>
        <v>-43094.92</v>
      </c>
      <c r="AH709" s="17">
        <f t="shared" si="4929"/>
        <v>-43849.08</v>
      </c>
      <c r="AI709" s="17">
        <f t="shared" si="4929"/>
        <v>-44616.44</v>
      </c>
      <c r="AJ709" s="17">
        <f t="shared" si="4929"/>
        <v>-45397.200000000004</v>
      </c>
      <c r="AK709" s="17">
        <f t="shared" si="4929"/>
        <v>-46191.68</v>
      </c>
      <c r="AL709" s="17">
        <f t="shared" si="4929"/>
        <v>-47000</v>
      </c>
      <c r="AM709" s="17">
        <f t="shared" si="4929"/>
        <v>-47822.520000000004</v>
      </c>
      <c r="AN709" s="17">
        <f t="shared" si="4929"/>
        <v>-48659.4</v>
      </c>
      <c r="AO709" s="17">
        <f t="shared" si="4929"/>
        <v>-49510.96</v>
      </c>
      <c r="AP709" s="17">
        <f t="shared" si="4929"/>
        <v>-50377.4</v>
      </c>
      <c r="AQ709" s="17">
        <f t="shared" si="4929"/>
        <v>-51259</v>
      </c>
      <c r="AR709" s="17">
        <f t="shared" si="4929"/>
        <v>-52156.04</v>
      </c>
      <c r="AS709" s="17">
        <f t="shared" si="4929"/>
        <v>-53068.76</v>
      </c>
      <c r="AT709" s="17">
        <f t="shared" si="4929"/>
        <v>-53997.48</v>
      </c>
      <c r="AU709" s="17">
        <f t="shared" si="4929"/>
        <v>-54942.44</v>
      </c>
      <c r="AV709" s="17">
        <f t="shared" si="4929"/>
        <v>-55903.92</v>
      </c>
      <c r="AW709" s="17">
        <f t="shared" si="4929"/>
        <v>-56882.239999999998</v>
      </c>
      <c r="AX709" s="17">
        <f t="shared" si="4929"/>
        <v>-57877.68</v>
      </c>
      <c r="AY709" s="17">
        <f t="shared" si="4929"/>
        <v>-58890.520000000004</v>
      </c>
      <c r="AZ709" s="17">
        <f t="shared" si="4929"/>
        <v>-59921.120000000003</v>
      </c>
      <c r="BA709" s="17">
        <f t="shared" si="4929"/>
        <v>-60969.72</v>
      </c>
      <c r="BB709" s="17">
        <f t="shared" si="4929"/>
        <v>0</v>
      </c>
      <c r="BC709" s="17">
        <f t="shared" si="4929"/>
        <v>0</v>
      </c>
      <c r="BD709" s="17">
        <f t="shared" si="4929"/>
        <v>0</v>
      </c>
      <c r="BE709" s="17">
        <f t="shared" si="4929"/>
        <v>0</v>
      </c>
      <c r="BF709" s="17">
        <f t="shared" si="4929"/>
        <v>0</v>
      </c>
      <c r="BG709" s="17">
        <f t="shared" si="4929"/>
        <v>0</v>
      </c>
      <c r="BH709" s="17">
        <f t="shared" si="4929"/>
        <v>0</v>
      </c>
      <c r="BI709" s="17">
        <f t="shared" si="4929"/>
        <v>0</v>
      </c>
      <c r="BJ709" s="17">
        <f t="shared" si="4929"/>
        <v>0</v>
      </c>
      <c r="BK709" s="17">
        <f t="shared" si="4929"/>
        <v>0</v>
      </c>
      <c r="BL709" s="17">
        <f t="shared" si="4929"/>
        <v>0</v>
      </c>
      <c r="BM709" s="17">
        <f t="shared" si="4929"/>
        <v>0</v>
      </c>
      <c r="BN709" s="17">
        <f t="shared" si="4929"/>
        <v>0</v>
      </c>
      <c r="BO709" s="17">
        <f t="shared" si="4929"/>
        <v>0</v>
      </c>
      <c r="BP709" s="17">
        <f t="shared" si="4929"/>
        <v>0</v>
      </c>
      <c r="BQ709" s="17">
        <f t="shared" si="4929"/>
        <v>0</v>
      </c>
      <c r="BR709" s="17">
        <f t="shared" si="4929"/>
        <v>0</v>
      </c>
      <c r="BS709" s="17">
        <f t="shared" si="4929"/>
        <v>0</v>
      </c>
      <c r="BT709" s="17">
        <f t="shared" si="4929"/>
        <v>0</v>
      </c>
      <c r="BU709" s="17">
        <f t="shared" si="4929"/>
        <v>0</v>
      </c>
      <c r="BV709" s="17">
        <f t="shared" si="4929"/>
        <v>0</v>
      </c>
      <c r="BW709" s="17">
        <f t="shared" si="4929"/>
        <v>0</v>
      </c>
      <c r="BX709" s="17">
        <f t="shared" si="4929"/>
        <v>0</v>
      </c>
      <c r="BY709" s="17">
        <f t="shared" si="4929"/>
        <v>0</v>
      </c>
      <c r="BZ709" s="17">
        <f t="shared" si="4929"/>
        <v>0</v>
      </c>
      <c r="CA709" s="17">
        <f t="shared" si="4929"/>
        <v>0</v>
      </c>
      <c r="CB709" s="17">
        <f t="shared" si="4929"/>
        <v>0</v>
      </c>
      <c r="CC709" s="17">
        <f t="shared" si="4929"/>
        <v>0</v>
      </c>
      <c r="CD709" s="17">
        <f t="shared" si="4929"/>
        <v>0</v>
      </c>
      <c r="CE709" s="17">
        <f t="shared" si="4929"/>
        <v>0</v>
      </c>
      <c r="CF709" s="17">
        <f t="shared" si="4929"/>
        <v>0</v>
      </c>
      <c r="CG709" s="17">
        <f t="shared" si="4929"/>
        <v>0</v>
      </c>
      <c r="CH709" s="17">
        <f t="shared" si="4929"/>
        <v>0</v>
      </c>
      <c r="CI709" s="17">
        <f t="shared" si="4929"/>
        <v>0</v>
      </c>
      <c r="CJ709" s="17">
        <f t="shared" si="4929"/>
        <v>0</v>
      </c>
      <c r="CK709" s="17">
        <f t="shared" si="4929"/>
        <v>0</v>
      </c>
      <c r="CL709" s="17">
        <f t="shared" si="4929"/>
        <v>0</v>
      </c>
      <c r="CM709" s="17">
        <f t="shared" si="4929"/>
        <v>0</v>
      </c>
      <c r="CN709" s="17">
        <f t="shared" si="4929"/>
        <v>0</v>
      </c>
      <c r="CO709" s="17">
        <f t="shared" si="4929"/>
        <v>0</v>
      </c>
    </row>
    <row r="710" spans="1:93">
      <c r="B710" s="556"/>
      <c r="C710" s="556">
        <f t="shared" si="4892"/>
        <v>22</v>
      </c>
      <c r="D710" s="632">
        <f t="shared" si="4889"/>
        <v>-0.04</v>
      </c>
      <c r="E710" s="632"/>
      <c r="F710" s="632"/>
      <c r="G710" s="632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>
        <f>IF((AD684-$AC684)&gt;$D685,0,$D710*(AD688))</f>
        <v>-40909.360000000001</v>
      </c>
      <c r="AE710" s="17">
        <f t="shared" ref="AE710:CO710" si="4930">IF((AE684-$AC684)&gt;$D685,0,$D710*(AE688))</f>
        <v>-41625.279999999999</v>
      </c>
      <c r="AF710" s="17">
        <f t="shared" si="4930"/>
        <v>-42353.72</v>
      </c>
      <c r="AG710" s="17">
        <f t="shared" si="4930"/>
        <v>-43094.92</v>
      </c>
      <c r="AH710" s="17">
        <f t="shared" si="4930"/>
        <v>-43849.08</v>
      </c>
      <c r="AI710" s="17">
        <f t="shared" si="4930"/>
        <v>-44616.44</v>
      </c>
      <c r="AJ710" s="17">
        <f t="shared" si="4930"/>
        <v>-45397.200000000004</v>
      </c>
      <c r="AK710" s="17">
        <f t="shared" si="4930"/>
        <v>-46191.68</v>
      </c>
      <c r="AL710" s="17">
        <f t="shared" si="4930"/>
        <v>-47000</v>
      </c>
      <c r="AM710" s="17">
        <f t="shared" si="4930"/>
        <v>-47822.520000000004</v>
      </c>
      <c r="AN710" s="17">
        <f t="shared" si="4930"/>
        <v>-48659.4</v>
      </c>
      <c r="AO710" s="17">
        <f t="shared" si="4930"/>
        <v>-49510.96</v>
      </c>
      <c r="AP710" s="17">
        <f t="shared" si="4930"/>
        <v>-50377.4</v>
      </c>
      <c r="AQ710" s="17">
        <f t="shared" si="4930"/>
        <v>-51259</v>
      </c>
      <c r="AR710" s="17">
        <f t="shared" si="4930"/>
        <v>-52156.04</v>
      </c>
      <c r="AS710" s="17">
        <f t="shared" si="4930"/>
        <v>-53068.76</v>
      </c>
      <c r="AT710" s="17">
        <f t="shared" si="4930"/>
        <v>-53997.48</v>
      </c>
      <c r="AU710" s="17">
        <f t="shared" si="4930"/>
        <v>-54942.44</v>
      </c>
      <c r="AV710" s="17">
        <f t="shared" si="4930"/>
        <v>-55903.92</v>
      </c>
      <c r="AW710" s="17">
        <f t="shared" si="4930"/>
        <v>-56882.239999999998</v>
      </c>
      <c r="AX710" s="17">
        <f t="shared" si="4930"/>
        <v>-57877.68</v>
      </c>
      <c r="AY710" s="17">
        <f t="shared" si="4930"/>
        <v>-58890.520000000004</v>
      </c>
      <c r="AZ710" s="17">
        <f t="shared" si="4930"/>
        <v>-59921.120000000003</v>
      </c>
      <c r="BA710" s="17">
        <f t="shared" si="4930"/>
        <v>-60969.72</v>
      </c>
      <c r="BB710" s="17">
        <f t="shared" si="4930"/>
        <v>-62036.72</v>
      </c>
      <c r="BC710" s="17">
        <f t="shared" si="4930"/>
        <v>0</v>
      </c>
      <c r="BD710" s="17">
        <f t="shared" si="4930"/>
        <v>0</v>
      </c>
      <c r="BE710" s="17">
        <f t="shared" si="4930"/>
        <v>0</v>
      </c>
      <c r="BF710" s="17">
        <f t="shared" si="4930"/>
        <v>0</v>
      </c>
      <c r="BG710" s="17">
        <f t="shared" si="4930"/>
        <v>0</v>
      </c>
      <c r="BH710" s="17">
        <f t="shared" si="4930"/>
        <v>0</v>
      </c>
      <c r="BI710" s="17">
        <f t="shared" si="4930"/>
        <v>0</v>
      </c>
      <c r="BJ710" s="17">
        <f t="shared" si="4930"/>
        <v>0</v>
      </c>
      <c r="BK710" s="17">
        <f t="shared" si="4930"/>
        <v>0</v>
      </c>
      <c r="BL710" s="17">
        <f t="shared" si="4930"/>
        <v>0</v>
      </c>
      <c r="BM710" s="17">
        <f t="shared" si="4930"/>
        <v>0</v>
      </c>
      <c r="BN710" s="17">
        <f t="shared" si="4930"/>
        <v>0</v>
      </c>
      <c r="BO710" s="17">
        <f t="shared" si="4930"/>
        <v>0</v>
      </c>
      <c r="BP710" s="17">
        <f t="shared" si="4930"/>
        <v>0</v>
      </c>
      <c r="BQ710" s="17">
        <f t="shared" si="4930"/>
        <v>0</v>
      </c>
      <c r="BR710" s="17">
        <f t="shared" si="4930"/>
        <v>0</v>
      </c>
      <c r="BS710" s="17">
        <f t="shared" si="4930"/>
        <v>0</v>
      </c>
      <c r="BT710" s="17">
        <f t="shared" si="4930"/>
        <v>0</v>
      </c>
      <c r="BU710" s="17">
        <f t="shared" si="4930"/>
        <v>0</v>
      </c>
      <c r="BV710" s="17">
        <f t="shared" si="4930"/>
        <v>0</v>
      </c>
      <c r="BW710" s="17">
        <f t="shared" si="4930"/>
        <v>0</v>
      </c>
      <c r="BX710" s="17">
        <f t="shared" si="4930"/>
        <v>0</v>
      </c>
      <c r="BY710" s="17">
        <f t="shared" si="4930"/>
        <v>0</v>
      </c>
      <c r="BZ710" s="17">
        <f t="shared" si="4930"/>
        <v>0</v>
      </c>
      <c r="CA710" s="17">
        <f t="shared" si="4930"/>
        <v>0</v>
      </c>
      <c r="CB710" s="17">
        <f t="shared" si="4930"/>
        <v>0</v>
      </c>
      <c r="CC710" s="17">
        <f t="shared" si="4930"/>
        <v>0</v>
      </c>
      <c r="CD710" s="17">
        <f t="shared" si="4930"/>
        <v>0</v>
      </c>
      <c r="CE710" s="17">
        <f t="shared" si="4930"/>
        <v>0</v>
      </c>
      <c r="CF710" s="17">
        <f t="shared" si="4930"/>
        <v>0</v>
      </c>
      <c r="CG710" s="17">
        <f t="shared" si="4930"/>
        <v>0</v>
      </c>
      <c r="CH710" s="17">
        <f t="shared" si="4930"/>
        <v>0</v>
      </c>
      <c r="CI710" s="17">
        <f t="shared" si="4930"/>
        <v>0</v>
      </c>
      <c r="CJ710" s="17">
        <f t="shared" si="4930"/>
        <v>0</v>
      </c>
      <c r="CK710" s="17">
        <f t="shared" si="4930"/>
        <v>0</v>
      </c>
      <c r="CL710" s="17">
        <f t="shared" si="4930"/>
        <v>0</v>
      </c>
      <c r="CM710" s="17">
        <f t="shared" si="4930"/>
        <v>0</v>
      </c>
      <c r="CN710" s="17">
        <f t="shared" si="4930"/>
        <v>0</v>
      </c>
      <c r="CO710" s="17">
        <f t="shared" si="4930"/>
        <v>0</v>
      </c>
    </row>
    <row r="711" spans="1:93">
      <c r="B711" s="556"/>
      <c r="C711" s="556">
        <f t="shared" si="4892"/>
        <v>23</v>
      </c>
      <c r="D711" s="632">
        <f t="shared" si="4889"/>
        <v>-0.04</v>
      </c>
      <c r="E711" s="632"/>
      <c r="F711" s="632"/>
      <c r="G711" s="632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>
        <f>IF((AE684-$AD684)&gt;$D685,0,$D711*(AE688))</f>
        <v>-41625.279999999999</v>
      </c>
      <c r="AF711" s="17">
        <f t="shared" ref="AF711:CO711" si="4931">IF((AF684-$AD684)&gt;$D685,0,$D711*(AF688))</f>
        <v>-42353.72</v>
      </c>
      <c r="AG711" s="17">
        <f t="shared" si="4931"/>
        <v>-43094.92</v>
      </c>
      <c r="AH711" s="17">
        <f t="shared" si="4931"/>
        <v>-43849.08</v>
      </c>
      <c r="AI711" s="17">
        <f t="shared" si="4931"/>
        <v>-44616.44</v>
      </c>
      <c r="AJ711" s="17">
        <f t="shared" si="4931"/>
        <v>-45397.200000000004</v>
      </c>
      <c r="AK711" s="17">
        <f t="shared" si="4931"/>
        <v>-46191.68</v>
      </c>
      <c r="AL711" s="17">
        <f t="shared" si="4931"/>
        <v>-47000</v>
      </c>
      <c r="AM711" s="17">
        <f t="shared" si="4931"/>
        <v>-47822.520000000004</v>
      </c>
      <c r="AN711" s="17">
        <f t="shared" si="4931"/>
        <v>-48659.4</v>
      </c>
      <c r="AO711" s="17">
        <f t="shared" si="4931"/>
        <v>-49510.96</v>
      </c>
      <c r="AP711" s="17">
        <f t="shared" si="4931"/>
        <v>-50377.4</v>
      </c>
      <c r="AQ711" s="17">
        <f t="shared" si="4931"/>
        <v>-51259</v>
      </c>
      <c r="AR711" s="17">
        <f t="shared" si="4931"/>
        <v>-52156.04</v>
      </c>
      <c r="AS711" s="17">
        <f t="shared" si="4931"/>
        <v>-53068.76</v>
      </c>
      <c r="AT711" s="17">
        <f t="shared" si="4931"/>
        <v>-53997.48</v>
      </c>
      <c r="AU711" s="17">
        <f t="shared" si="4931"/>
        <v>-54942.44</v>
      </c>
      <c r="AV711" s="17">
        <f t="shared" si="4931"/>
        <v>-55903.92</v>
      </c>
      <c r="AW711" s="17">
        <f t="shared" si="4931"/>
        <v>-56882.239999999998</v>
      </c>
      <c r="AX711" s="17">
        <f t="shared" si="4931"/>
        <v>-57877.68</v>
      </c>
      <c r="AY711" s="17">
        <f t="shared" si="4931"/>
        <v>-58890.520000000004</v>
      </c>
      <c r="AZ711" s="17">
        <f t="shared" si="4931"/>
        <v>-59921.120000000003</v>
      </c>
      <c r="BA711" s="17">
        <f t="shared" si="4931"/>
        <v>-60969.72</v>
      </c>
      <c r="BB711" s="17">
        <f t="shared" si="4931"/>
        <v>-62036.72</v>
      </c>
      <c r="BC711" s="17">
        <f t="shared" si="4931"/>
        <v>-63122.36</v>
      </c>
      <c r="BD711" s="17">
        <f t="shared" si="4931"/>
        <v>0</v>
      </c>
      <c r="BE711" s="17">
        <f t="shared" si="4931"/>
        <v>0</v>
      </c>
      <c r="BF711" s="17">
        <f t="shared" si="4931"/>
        <v>0</v>
      </c>
      <c r="BG711" s="17">
        <f t="shared" si="4931"/>
        <v>0</v>
      </c>
      <c r="BH711" s="17">
        <f t="shared" si="4931"/>
        <v>0</v>
      </c>
      <c r="BI711" s="17">
        <f t="shared" si="4931"/>
        <v>0</v>
      </c>
      <c r="BJ711" s="17">
        <f t="shared" si="4931"/>
        <v>0</v>
      </c>
      <c r="BK711" s="17">
        <f t="shared" si="4931"/>
        <v>0</v>
      </c>
      <c r="BL711" s="17">
        <f t="shared" si="4931"/>
        <v>0</v>
      </c>
      <c r="BM711" s="17">
        <f t="shared" si="4931"/>
        <v>0</v>
      </c>
      <c r="BN711" s="17">
        <f t="shared" si="4931"/>
        <v>0</v>
      </c>
      <c r="BO711" s="17">
        <f t="shared" si="4931"/>
        <v>0</v>
      </c>
      <c r="BP711" s="17">
        <f t="shared" si="4931"/>
        <v>0</v>
      </c>
      <c r="BQ711" s="17">
        <f t="shared" si="4931"/>
        <v>0</v>
      </c>
      <c r="BR711" s="17">
        <f t="shared" si="4931"/>
        <v>0</v>
      </c>
      <c r="BS711" s="17">
        <f t="shared" si="4931"/>
        <v>0</v>
      </c>
      <c r="BT711" s="17">
        <f t="shared" si="4931"/>
        <v>0</v>
      </c>
      <c r="BU711" s="17">
        <f t="shared" si="4931"/>
        <v>0</v>
      </c>
      <c r="BV711" s="17">
        <f t="shared" si="4931"/>
        <v>0</v>
      </c>
      <c r="BW711" s="17">
        <f t="shared" si="4931"/>
        <v>0</v>
      </c>
      <c r="BX711" s="17">
        <f t="shared" si="4931"/>
        <v>0</v>
      </c>
      <c r="BY711" s="17">
        <f t="shared" si="4931"/>
        <v>0</v>
      </c>
      <c r="BZ711" s="17">
        <f t="shared" si="4931"/>
        <v>0</v>
      </c>
      <c r="CA711" s="17">
        <f t="shared" si="4931"/>
        <v>0</v>
      </c>
      <c r="CB711" s="17">
        <f t="shared" si="4931"/>
        <v>0</v>
      </c>
      <c r="CC711" s="17">
        <f t="shared" si="4931"/>
        <v>0</v>
      </c>
      <c r="CD711" s="17">
        <f t="shared" si="4931"/>
        <v>0</v>
      </c>
      <c r="CE711" s="17">
        <f t="shared" si="4931"/>
        <v>0</v>
      </c>
      <c r="CF711" s="17">
        <f t="shared" si="4931"/>
        <v>0</v>
      </c>
      <c r="CG711" s="17">
        <f t="shared" si="4931"/>
        <v>0</v>
      </c>
      <c r="CH711" s="17">
        <f t="shared" si="4931"/>
        <v>0</v>
      </c>
      <c r="CI711" s="17">
        <f t="shared" si="4931"/>
        <v>0</v>
      </c>
      <c r="CJ711" s="17">
        <f t="shared" si="4931"/>
        <v>0</v>
      </c>
      <c r="CK711" s="17">
        <f t="shared" si="4931"/>
        <v>0</v>
      </c>
      <c r="CL711" s="17">
        <f t="shared" si="4931"/>
        <v>0</v>
      </c>
      <c r="CM711" s="17">
        <f t="shared" si="4931"/>
        <v>0</v>
      </c>
      <c r="CN711" s="17">
        <f t="shared" si="4931"/>
        <v>0</v>
      </c>
      <c r="CO711" s="17">
        <f t="shared" si="4931"/>
        <v>0</v>
      </c>
    </row>
    <row r="712" spans="1:93">
      <c r="B712" s="556"/>
      <c r="C712" s="556">
        <f t="shared" si="4892"/>
        <v>24</v>
      </c>
      <c r="D712" s="632">
        <f t="shared" si="4889"/>
        <v>-0.04</v>
      </c>
      <c r="E712" s="632"/>
      <c r="F712" s="632"/>
      <c r="G712" s="632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>
        <f>IF((AF684-$AE684)&gt;$D685,0,$D712*(AF688))</f>
        <v>-42353.72</v>
      </c>
      <c r="AG712" s="17">
        <f t="shared" ref="AG712:CO712" si="4932">IF((AG684-$AE684)&gt;$D685,0,$D712*(AG688))</f>
        <v>-43094.92</v>
      </c>
      <c r="AH712" s="17">
        <f t="shared" si="4932"/>
        <v>-43849.08</v>
      </c>
      <c r="AI712" s="17">
        <f t="shared" si="4932"/>
        <v>-44616.44</v>
      </c>
      <c r="AJ712" s="17">
        <f t="shared" si="4932"/>
        <v>-45397.200000000004</v>
      </c>
      <c r="AK712" s="17">
        <f t="shared" si="4932"/>
        <v>-46191.68</v>
      </c>
      <c r="AL712" s="17">
        <f t="shared" si="4932"/>
        <v>-47000</v>
      </c>
      <c r="AM712" s="17">
        <f t="shared" si="4932"/>
        <v>-47822.520000000004</v>
      </c>
      <c r="AN712" s="17">
        <f t="shared" si="4932"/>
        <v>-48659.4</v>
      </c>
      <c r="AO712" s="17">
        <f t="shared" si="4932"/>
        <v>-49510.96</v>
      </c>
      <c r="AP712" s="17">
        <f t="shared" si="4932"/>
        <v>-50377.4</v>
      </c>
      <c r="AQ712" s="17">
        <f t="shared" si="4932"/>
        <v>-51259</v>
      </c>
      <c r="AR712" s="17">
        <f t="shared" si="4932"/>
        <v>-52156.04</v>
      </c>
      <c r="AS712" s="17">
        <f t="shared" si="4932"/>
        <v>-53068.76</v>
      </c>
      <c r="AT712" s="17">
        <f t="shared" si="4932"/>
        <v>-53997.48</v>
      </c>
      <c r="AU712" s="17">
        <f t="shared" si="4932"/>
        <v>-54942.44</v>
      </c>
      <c r="AV712" s="17">
        <f t="shared" si="4932"/>
        <v>-55903.92</v>
      </c>
      <c r="AW712" s="17">
        <f t="shared" si="4932"/>
        <v>-56882.239999999998</v>
      </c>
      <c r="AX712" s="17">
        <f t="shared" si="4932"/>
        <v>-57877.68</v>
      </c>
      <c r="AY712" s="17">
        <f t="shared" si="4932"/>
        <v>-58890.520000000004</v>
      </c>
      <c r="AZ712" s="17">
        <f t="shared" si="4932"/>
        <v>-59921.120000000003</v>
      </c>
      <c r="BA712" s="17">
        <f t="shared" si="4932"/>
        <v>-60969.72</v>
      </c>
      <c r="BB712" s="17">
        <f t="shared" si="4932"/>
        <v>-62036.72</v>
      </c>
      <c r="BC712" s="17">
        <f t="shared" si="4932"/>
        <v>-63122.36</v>
      </c>
      <c r="BD712" s="17">
        <f t="shared" si="4932"/>
        <v>-64227</v>
      </c>
      <c r="BE712" s="17">
        <f t="shared" si="4932"/>
        <v>0</v>
      </c>
      <c r="BF712" s="17">
        <f t="shared" si="4932"/>
        <v>0</v>
      </c>
      <c r="BG712" s="17">
        <f t="shared" si="4932"/>
        <v>0</v>
      </c>
      <c r="BH712" s="17">
        <f t="shared" si="4932"/>
        <v>0</v>
      </c>
      <c r="BI712" s="17">
        <f t="shared" si="4932"/>
        <v>0</v>
      </c>
      <c r="BJ712" s="17">
        <f t="shared" si="4932"/>
        <v>0</v>
      </c>
      <c r="BK712" s="17">
        <f t="shared" si="4932"/>
        <v>0</v>
      </c>
      <c r="BL712" s="17">
        <f t="shared" si="4932"/>
        <v>0</v>
      </c>
      <c r="BM712" s="17">
        <f t="shared" si="4932"/>
        <v>0</v>
      </c>
      <c r="BN712" s="17">
        <f t="shared" si="4932"/>
        <v>0</v>
      </c>
      <c r="BO712" s="17">
        <f t="shared" si="4932"/>
        <v>0</v>
      </c>
      <c r="BP712" s="17">
        <f t="shared" si="4932"/>
        <v>0</v>
      </c>
      <c r="BQ712" s="17">
        <f t="shared" si="4932"/>
        <v>0</v>
      </c>
      <c r="BR712" s="17">
        <f t="shared" si="4932"/>
        <v>0</v>
      </c>
      <c r="BS712" s="17">
        <f t="shared" si="4932"/>
        <v>0</v>
      </c>
      <c r="BT712" s="17">
        <f t="shared" si="4932"/>
        <v>0</v>
      </c>
      <c r="BU712" s="17">
        <f t="shared" si="4932"/>
        <v>0</v>
      </c>
      <c r="BV712" s="17">
        <f t="shared" si="4932"/>
        <v>0</v>
      </c>
      <c r="BW712" s="17">
        <f t="shared" si="4932"/>
        <v>0</v>
      </c>
      <c r="BX712" s="17">
        <f t="shared" si="4932"/>
        <v>0</v>
      </c>
      <c r="BY712" s="17">
        <f t="shared" si="4932"/>
        <v>0</v>
      </c>
      <c r="BZ712" s="17">
        <f t="shared" si="4932"/>
        <v>0</v>
      </c>
      <c r="CA712" s="17">
        <f t="shared" si="4932"/>
        <v>0</v>
      </c>
      <c r="CB712" s="17">
        <f t="shared" si="4932"/>
        <v>0</v>
      </c>
      <c r="CC712" s="17">
        <f t="shared" si="4932"/>
        <v>0</v>
      </c>
      <c r="CD712" s="17">
        <f t="shared" si="4932"/>
        <v>0</v>
      </c>
      <c r="CE712" s="17">
        <f t="shared" si="4932"/>
        <v>0</v>
      </c>
      <c r="CF712" s="17">
        <f t="shared" si="4932"/>
        <v>0</v>
      </c>
      <c r="CG712" s="17">
        <f t="shared" si="4932"/>
        <v>0</v>
      </c>
      <c r="CH712" s="17">
        <f t="shared" si="4932"/>
        <v>0</v>
      </c>
      <c r="CI712" s="17">
        <f t="shared" si="4932"/>
        <v>0</v>
      </c>
      <c r="CJ712" s="17">
        <f t="shared" si="4932"/>
        <v>0</v>
      </c>
      <c r="CK712" s="17">
        <f t="shared" si="4932"/>
        <v>0</v>
      </c>
      <c r="CL712" s="17">
        <f t="shared" si="4932"/>
        <v>0</v>
      </c>
      <c r="CM712" s="17">
        <f t="shared" si="4932"/>
        <v>0</v>
      </c>
      <c r="CN712" s="17">
        <f t="shared" si="4932"/>
        <v>0</v>
      </c>
      <c r="CO712" s="17">
        <f t="shared" si="4932"/>
        <v>0</v>
      </c>
    </row>
    <row r="713" spans="1:93">
      <c r="B713" s="556"/>
      <c r="C713" s="556">
        <f t="shared" si="4892"/>
        <v>25</v>
      </c>
      <c r="D713" s="632">
        <f t="shared" si="4889"/>
        <v>-0.04</v>
      </c>
      <c r="E713" s="632"/>
      <c r="F713" s="632"/>
      <c r="G713" s="632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>
        <f>IF((AG684-$AF684)&gt;$D685,0,$D713*(AG688))</f>
        <v>-43094.92</v>
      </c>
      <c r="AH713" s="17">
        <f t="shared" ref="AH713:CO713" si="4933">IF((AH684-$AF684)&gt;$D685,0,$D713*(AH688))</f>
        <v>-43849.08</v>
      </c>
      <c r="AI713" s="17">
        <f t="shared" si="4933"/>
        <v>-44616.44</v>
      </c>
      <c r="AJ713" s="17">
        <f t="shared" si="4933"/>
        <v>-45397.200000000004</v>
      </c>
      <c r="AK713" s="17">
        <f t="shared" si="4933"/>
        <v>-46191.68</v>
      </c>
      <c r="AL713" s="17">
        <f t="shared" si="4933"/>
        <v>-47000</v>
      </c>
      <c r="AM713" s="17">
        <f t="shared" si="4933"/>
        <v>-47822.520000000004</v>
      </c>
      <c r="AN713" s="17">
        <f t="shared" si="4933"/>
        <v>-48659.4</v>
      </c>
      <c r="AO713" s="17">
        <f t="shared" si="4933"/>
        <v>-49510.96</v>
      </c>
      <c r="AP713" s="17">
        <f t="shared" si="4933"/>
        <v>-50377.4</v>
      </c>
      <c r="AQ713" s="17">
        <f t="shared" si="4933"/>
        <v>-51259</v>
      </c>
      <c r="AR713" s="17">
        <f t="shared" si="4933"/>
        <v>-52156.04</v>
      </c>
      <c r="AS713" s="17">
        <f t="shared" si="4933"/>
        <v>-53068.76</v>
      </c>
      <c r="AT713" s="17">
        <f t="shared" si="4933"/>
        <v>-53997.48</v>
      </c>
      <c r="AU713" s="17">
        <f t="shared" si="4933"/>
        <v>-54942.44</v>
      </c>
      <c r="AV713" s="17">
        <f t="shared" si="4933"/>
        <v>-55903.92</v>
      </c>
      <c r="AW713" s="17">
        <f t="shared" si="4933"/>
        <v>-56882.239999999998</v>
      </c>
      <c r="AX713" s="17">
        <f t="shared" si="4933"/>
        <v>-57877.68</v>
      </c>
      <c r="AY713" s="17">
        <f t="shared" si="4933"/>
        <v>-58890.520000000004</v>
      </c>
      <c r="AZ713" s="17">
        <f t="shared" si="4933"/>
        <v>-59921.120000000003</v>
      </c>
      <c r="BA713" s="17">
        <f t="shared" si="4933"/>
        <v>-60969.72</v>
      </c>
      <c r="BB713" s="17">
        <f t="shared" si="4933"/>
        <v>-62036.72</v>
      </c>
      <c r="BC713" s="17">
        <f t="shared" si="4933"/>
        <v>-63122.36</v>
      </c>
      <c r="BD713" s="17">
        <f t="shared" si="4933"/>
        <v>-64227</v>
      </c>
      <c r="BE713" s="17">
        <f t="shared" si="4933"/>
        <v>-65350.96</v>
      </c>
      <c r="BF713" s="17">
        <f t="shared" si="4933"/>
        <v>0</v>
      </c>
      <c r="BG713" s="17">
        <f t="shared" si="4933"/>
        <v>0</v>
      </c>
      <c r="BH713" s="17">
        <f t="shared" si="4933"/>
        <v>0</v>
      </c>
      <c r="BI713" s="17">
        <f t="shared" si="4933"/>
        <v>0</v>
      </c>
      <c r="BJ713" s="17">
        <f t="shared" si="4933"/>
        <v>0</v>
      </c>
      <c r="BK713" s="17">
        <f t="shared" si="4933"/>
        <v>0</v>
      </c>
      <c r="BL713" s="17">
        <f t="shared" si="4933"/>
        <v>0</v>
      </c>
      <c r="BM713" s="17">
        <f t="shared" si="4933"/>
        <v>0</v>
      </c>
      <c r="BN713" s="17">
        <f t="shared" si="4933"/>
        <v>0</v>
      </c>
      <c r="BO713" s="17">
        <f t="shared" si="4933"/>
        <v>0</v>
      </c>
      <c r="BP713" s="17">
        <f t="shared" si="4933"/>
        <v>0</v>
      </c>
      <c r="BQ713" s="17">
        <f t="shared" si="4933"/>
        <v>0</v>
      </c>
      <c r="BR713" s="17">
        <f t="shared" si="4933"/>
        <v>0</v>
      </c>
      <c r="BS713" s="17">
        <f t="shared" si="4933"/>
        <v>0</v>
      </c>
      <c r="BT713" s="17">
        <f t="shared" si="4933"/>
        <v>0</v>
      </c>
      <c r="BU713" s="17">
        <f t="shared" si="4933"/>
        <v>0</v>
      </c>
      <c r="BV713" s="17">
        <f t="shared" si="4933"/>
        <v>0</v>
      </c>
      <c r="BW713" s="17">
        <f t="shared" si="4933"/>
        <v>0</v>
      </c>
      <c r="BX713" s="17">
        <f t="shared" si="4933"/>
        <v>0</v>
      </c>
      <c r="BY713" s="17">
        <f t="shared" si="4933"/>
        <v>0</v>
      </c>
      <c r="BZ713" s="17">
        <f t="shared" si="4933"/>
        <v>0</v>
      </c>
      <c r="CA713" s="17">
        <f t="shared" si="4933"/>
        <v>0</v>
      </c>
      <c r="CB713" s="17">
        <f t="shared" si="4933"/>
        <v>0</v>
      </c>
      <c r="CC713" s="17">
        <f t="shared" si="4933"/>
        <v>0</v>
      </c>
      <c r="CD713" s="17">
        <f t="shared" si="4933"/>
        <v>0</v>
      </c>
      <c r="CE713" s="17">
        <f t="shared" si="4933"/>
        <v>0</v>
      </c>
      <c r="CF713" s="17">
        <f t="shared" si="4933"/>
        <v>0</v>
      </c>
      <c r="CG713" s="17">
        <f t="shared" si="4933"/>
        <v>0</v>
      </c>
      <c r="CH713" s="17">
        <f t="shared" si="4933"/>
        <v>0</v>
      </c>
      <c r="CI713" s="17">
        <f t="shared" si="4933"/>
        <v>0</v>
      </c>
      <c r="CJ713" s="17">
        <f t="shared" si="4933"/>
        <v>0</v>
      </c>
      <c r="CK713" s="17">
        <f t="shared" si="4933"/>
        <v>0</v>
      </c>
      <c r="CL713" s="17">
        <f t="shared" si="4933"/>
        <v>0</v>
      </c>
      <c r="CM713" s="17">
        <f t="shared" si="4933"/>
        <v>0</v>
      </c>
      <c r="CN713" s="17">
        <f t="shared" si="4933"/>
        <v>0</v>
      </c>
      <c r="CO713" s="17">
        <f t="shared" si="4933"/>
        <v>0</v>
      </c>
    </row>
    <row r="714" spans="1:93">
      <c r="B714" s="556"/>
      <c r="C714" s="556">
        <f t="shared" si="4892"/>
        <v>26</v>
      </c>
      <c r="D714" s="632">
        <f t="shared" si="4889"/>
        <v>-0.04</v>
      </c>
      <c r="E714" s="632"/>
      <c r="F714" s="632"/>
      <c r="G714" s="632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>
        <f>IF((AH684-$AG684)&gt;$D685,0,$D714*(AH688))</f>
        <v>-43849.08</v>
      </c>
      <c r="AI714" s="17">
        <f t="shared" ref="AI714:CO714" si="4934">IF((AI684-$AG684)&gt;$D685,0,$D714*(AI688))</f>
        <v>-44616.44</v>
      </c>
      <c r="AJ714" s="17">
        <f t="shared" si="4934"/>
        <v>-45397.200000000004</v>
      </c>
      <c r="AK714" s="17">
        <f t="shared" si="4934"/>
        <v>-46191.68</v>
      </c>
      <c r="AL714" s="17">
        <f t="shared" si="4934"/>
        <v>-47000</v>
      </c>
      <c r="AM714" s="17">
        <f t="shared" si="4934"/>
        <v>-47822.520000000004</v>
      </c>
      <c r="AN714" s="17">
        <f t="shared" si="4934"/>
        <v>-48659.4</v>
      </c>
      <c r="AO714" s="17">
        <f t="shared" si="4934"/>
        <v>-49510.96</v>
      </c>
      <c r="AP714" s="17">
        <f t="shared" si="4934"/>
        <v>-50377.4</v>
      </c>
      <c r="AQ714" s="17">
        <f t="shared" si="4934"/>
        <v>-51259</v>
      </c>
      <c r="AR714" s="17">
        <f t="shared" si="4934"/>
        <v>-52156.04</v>
      </c>
      <c r="AS714" s="17">
        <f t="shared" si="4934"/>
        <v>-53068.76</v>
      </c>
      <c r="AT714" s="17">
        <f t="shared" si="4934"/>
        <v>-53997.48</v>
      </c>
      <c r="AU714" s="17">
        <f t="shared" si="4934"/>
        <v>-54942.44</v>
      </c>
      <c r="AV714" s="17">
        <f t="shared" si="4934"/>
        <v>-55903.92</v>
      </c>
      <c r="AW714" s="17">
        <f t="shared" si="4934"/>
        <v>-56882.239999999998</v>
      </c>
      <c r="AX714" s="17">
        <f t="shared" si="4934"/>
        <v>-57877.68</v>
      </c>
      <c r="AY714" s="17">
        <f t="shared" si="4934"/>
        <v>-58890.520000000004</v>
      </c>
      <c r="AZ714" s="17">
        <f t="shared" si="4934"/>
        <v>-59921.120000000003</v>
      </c>
      <c r="BA714" s="17">
        <f t="shared" si="4934"/>
        <v>-60969.72</v>
      </c>
      <c r="BB714" s="17">
        <f t="shared" si="4934"/>
        <v>-62036.72</v>
      </c>
      <c r="BC714" s="17">
        <f t="shared" si="4934"/>
        <v>-63122.36</v>
      </c>
      <c r="BD714" s="17">
        <f t="shared" si="4934"/>
        <v>-64227</v>
      </c>
      <c r="BE714" s="17">
        <f t="shared" si="4934"/>
        <v>-65350.96</v>
      </c>
      <c r="BF714" s="17">
        <f t="shared" si="4934"/>
        <v>-66494.600000000006</v>
      </c>
      <c r="BG714" s="17">
        <f t="shared" si="4934"/>
        <v>0</v>
      </c>
      <c r="BH714" s="17">
        <f t="shared" si="4934"/>
        <v>0</v>
      </c>
      <c r="BI714" s="17">
        <f t="shared" si="4934"/>
        <v>0</v>
      </c>
      <c r="BJ714" s="17">
        <f t="shared" si="4934"/>
        <v>0</v>
      </c>
      <c r="BK714" s="17">
        <f t="shared" si="4934"/>
        <v>0</v>
      </c>
      <c r="BL714" s="17">
        <f t="shared" si="4934"/>
        <v>0</v>
      </c>
      <c r="BM714" s="17">
        <f t="shared" si="4934"/>
        <v>0</v>
      </c>
      <c r="BN714" s="17">
        <f t="shared" si="4934"/>
        <v>0</v>
      </c>
      <c r="BO714" s="17">
        <f t="shared" si="4934"/>
        <v>0</v>
      </c>
      <c r="BP714" s="17">
        <f t="shared" si="4934"/>
        <v>0</v>
      </c>
      <c r="BQ714" s="17">
        <f t="shared" si="4934"/>
        <v>0</v>
      </c>
      <c r="BR714" s="17">
        <f t="shared" si="4934"/>
        <v>0</v>
      </c>
      <c r="BS714" s="17">
        <f t="shared" si="4934"/>
        <v>0</v>
      </c>
      <c r="BT714" s="17">
        <f t="shared" si="4934"/>
        <v>0</v>
      </c>
      <c r="BU714" s="17">
        <f t="shared" si="4934"/>
        <v>0</v>
      </c>
      <c r="BV714" s="17">
        <f t="shared" si="4934"/>
        <v>0</v>
      </c>
      <c r="BW714" s="17">
        <f t="shared" si="4934"/>
        <v>0</v>
      </c>
      <c r="BX714" s="17">
        <f t="shared" si="4934"/>
        <v>0</v>
      </c>
      <c r="BY714" s="17">
        <f t="shared" si="4934"/>
        <v>0</v>
      </c>
      <c r="BZ714" s="17">
        <f t="shared" si="4934"/>
        <v>0</v>
      </c>
      <c r="CA714" s="17">
        <f t="shared" si="4934"/>
        <v>0</v>
      </c>
      <c r="CB714" s="17">
        <f t="shared" si="4934"/>
        <v>0</v>
      </c>
      <c r="CC714" s="17">
        <f t="shared" si="4934"/>
        <v>0</v>
      </c>
      <c r="CD714" s="17">
        <f t="shared" si="4934"/>
        <v>0</v>
      </c>
      <c r="CE714" s="17">
        <f t="shared" si="4934"/>
        <v>0</v>
      </c>
      <c r="CF714" s="17">
        <f t="shared" si="4934"/>
        <v>0</v>
      </c>
      <c r="CG714" s="17">
        <f t="shared" si="4934"/>
        <v>0</v>
      </c>
      <c r="CH714" s="17">
        <f t="shared" si="4934"/>
        <v>0</v>
      </c>
      <c r="CI714" s="17">
        <f t="shared" si="4934"/>
        <v>0</v>
      </c>
      <c r="CJ714" s="17">
        <f t="shared" si="4934"/>
        <v>0</v>
      </c>
      <c r="CK714" s="17">
        <f t="shared" si="4934"/>
        <v>0</v>
      </c>
      <c r="CL714" s="17">
        <f t="shared" si="4934"/>
        <v>0</v>
      </c>
      <c r="CM714" s="17">
        <f t="shared" si="4934"/>
        <v>0</v>
      </c>
      <c r="CN714" s="17">
        <f t="shared" si="4934"/>
        <v>0</v>
      </c>
      <c r="CO714" s="17">
        <f t="shared" si="4934"/>
        <v>0</v>
      </c>
    </row>
    <row r="715" spans="1:93">
      <c r="B715" s="556"/>
      <c r="C715" s="556">
        <f t="shared" si="4892"/>
        <v>27</v>
      </c>
      <c r="D715" s="632">
        <f t="shared" si="4889"/>
        <v>-0.04</v>
      </c>
      <c r="E715" s="632"/>
      <c r="F715" s="632"/>
      <c r="G715" s="632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>
        <f>IF((AI684-$AH684)&gt;$D685,0,$D715*(AI688))</f>
        <v>-44616.44</v>
      </c>
      <c r="AJ715" s="17">
        <f t="shared" ref="AJ715:CO715" si="4935">IF((AJ684-$AH684)&gt;$D685,0,$D715*(AJ688))</f>
        <v>-45397.200000000004</v>
      </c>
      <c r="AK715" s="17">
        <f t="shared" si="4935"/>
        <v>-46191.68</v>
      </c>
      <c r="AL715" s="17">
        <f t="shared" si="4935"/>
        <v>-47000</v>
      </c>
      <c r="AM715" s="17">
        <f t="shared" si="4935"/>
        <v>-47822.520000000004</v>
      </c>
      <c r="AN715" s="17">
        <f t="shared" si="4935"/>
        <v>-48659.4</v>
      </c>
      <c r="AO715" s="17">
        <f t="shared" si="4935"/>
        <v>-49510.96</v>
      </c>
      <c r="AP715" s="17">
        <f t="shared" si="4935"/>
        <v>-50377.4</v>
      </c>
      <c r="AQ715" s="17">
        <f t="shared" si="4935"/>
        <v>-51259</v>
      </c>
      <c r="AR715" s="17">
        <f t="shared" si="4935"/>
        <v>-52156.04</v>
      </c>
      <c r="AS715" s="17">
        <f t="shared" si="4935"/>
        <v>-53068.76</v>
      </c>
      <c r="AT715" s="17">
        <f t="shared" si="4935"/>
        <v>-53997.48</v>
      </c>
      <c r="AU715" s="17">
        <f t="shared" si="4935"/>
        <v>-54942.44</v>
      </c>
      <c r="AV715" s="17">
        <f t="shared" si="4935"/>
        <v>-55903.92</v>
      </c>
      <c r="AW715" s="17">
        <f t="shared" si="4935"/>
        <v>-56882.239999999998</v>
      </c>
      <c r="AX715" s="17">
        <f t="shared" si="4935"/>
        <v>-57877.68</v>
      </c>
      <c r="AY715" s="17">
        <f t="shared" si="4935"/>
        <v>-58890.520000000004</v>
      </c>
      <c r="AZ715" s="17">
        <f t="shared" si="4935"/>
        <v>-59921.120000000003</v>
      </c>
      <c r="BA715" s="17">
        <f t="shared" si="4935"/>
        <v>-60969.72</v>
      </c>
      <c r="BB715" s="17">
        <f t="shared" si="4935"/>
        <v>-62036.72</v>
      </c>
      <c r="BC715" s="17">
        <f t="shared" si="4935"/>
        <v>-63122.36</v>
      </c>
      <c r="BD715" s="17">
        <f t="shared" si="4935"/>
        <v>-64227</v>
      </c>
      <c r="BE715" s="17">
        <f t="shared" si="4935"/>
        <v>-65350.96</v>
      </c>
      <c r="BF715" s="17">
        <f t="shared" si="4935"/>
        <v>-66494.600000000006</v>
      </c>
      <c r="BG715" s="17">
        <f t="shared" si="4935"/>
        <v>-67658.240000000005</v>
      </c>
      <c r="BH715" s="17">
        <f t="shared" si="4935"/>
        <v>0</v>
      </c>
      <c r="BI715" s="17">
        <f t="shared" si="4935"/>
        <v>0</v>
      </c>
      <c r="BJ715" s="17">
        <f t="shared" si="4935"/>
        <v>0</v>
      </c>
      <c r="BK715" s="17">
        <f t="shared" si="4935"/>
        <v>0</v>
      </c>
      <c r="BL715" s="17">
        <f t="shared" si="4935"/>
        <v>0</v>
      </c>
      <c r="BM715" s="17">
        <f t="shared" si="4935"/>
        <v>0</v>
      </c>
      <c r="BN715" s="17">
        <f t="shared" si="4935"/>
        <v>0</v>
      </c>
      <c r="BO715" s="17">
        <f t="shared" si="4935"/>
        <v>0</v>
      </c>
      <c r="BP715" s="17">
        <f t="shared" si="4935"/>
        <v>0</v>
      </c>
      <c r="BQ715" s="17">
        <f t="shared" si="4935"/>
        <v>0</v>
      </c>
      <c r="BR715" s="17">
        <f t="shared" si="4935"/>
        <v>0</v>
      </c>
      <c r="BS715" s="17">
        <f t="shared" si="4935"/>
        <v>0</v>
      </c>
      <c r="BT715" s="17">
        <f t="shared" si="4935"/>
        <v>0</v>
      </c>
      <c r="BU715" s="17">
        <f t="shared" si="4935"/>
        <v>0</v>
      </c>
      <c r="BV715" s="17">
        <f t="shared" si="4935"/>
        <v>0</v>
      </c>
      <c r="BW715" s="17">
        <f t="shared" si="4935"/>
        <v>0</v>
      </c>
      <c r="BX715" s="17">
        <f t="shared" si="4935"/>
        <v>0</v>
      </c>
      <c r="BY715" s="17">
        <f t="shared" si="4935"/>
        <v>0</v>
      </c>
      <c r="BZ715" s="17">
        <f t="shared" si="4935"/>
        <v>0</v>
      </c>
      <c r="CA715" s="17">
        <f t="shared" si="4935"/>
        <v>0</v>
      </c>
      <c r="CB715" s="17">
        <f t="shared" si="4935"/>
        <v>0</v>
      </c>
      <c r="CC715" s="17">
        <f t="shared" si="4935"/>
        <v>0</v>
      </c>
      <c r="CD715" s="17">
        <f t="shared" si="4935"/>
        <v>0</v>
      </c>
      <c r="CE715" s="17">
        <f t="shared" si="4935"/>
        <v>0</v>
      </c>
      <c r="CF715" s="17">
        <f t="shared" si="4935"/>
        <v>0</v>
      </c>
      <c r="CG715" s="17">
        <f t="shared" si="4935"/>
        <v>0</v>
      </c>
      <c r="CH715" s="17">
        <f t="shared" si="4935"/>
        <v>0</v>
      </c>
      <c r="CI715" s="17">
        <f t="shared" si="4935"/>
        <v>0</v>
      </c>
      <c r="CJ715" s="17">
        <f t="shared" si="4935"/>
        <v>0</v>
      </c>
      <c r="CK715" s="17">
        <f t="shared" si="4935"/>
        <v>0</v>
      </c>
      <c r="CL715" s="17">
        <f t="shared" si="4935"/>
        <v>0</v>
      </c>
      <c r="CM715" s="17">
        <f t="shared" si="4935"/>
        <v>0</v>
      </c>
      <c r="CN715" s="17">
        <f t="shared" si="4935"/>
        <v>0</v>
      </c>
      <c r="CO715" s="17">
        <f t="shared" si="4935"/>
        <v>0</v>
      </c>
    </row>
    <row r="716" spans="1:93">
      <c r="B716" s="556"/>
      <c r="C716" s="556">
        <f t="shared" si="4892"/>
        <v>28</v>
      </c>
      <c r="D716" s="632">
        <f t="shared" si="4889"/>
        <v>-0.04</v>
      </c>
      <c r="E716" s="632"/>
      <c r="F716" s="632"/>
      <c r="G716" s="632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>
        <f>IF((AJ684-$AI684)&gt;$D685,0,$D716*(AJ688))</f>
        <v>-45397.200000000004</v>
      </c>
      <c r="AK716" s="17">
        <f t="shared" ref="AK716:CO716" si="4936">IF((AK684-$AI684)&gt;$D685,0,$D716*(AK688))</f>
        <v>-46191.68</v>
      </c>
      <c r="AL716" s="17">
        <f t="shared" si="4936"/>
        <v>-47000</v>
      </c>
      <c r="AM716" s="17">
        <f t="shared" si="4936"/>
        <v>-47822.520000000004</v>
      </c>
      <c r="AN716" s="17">
        <f t="shared" si="4936"/>
        <v>-48659.4</v>
      </c>
      <c r="AO716" s="17">
        <f t="shared" si="4936"/>
        <v>-49510.96</v>
      </c>
      <c r="AP716" s="17">
        <f t="shared" si="4936"/>
        <v>-50377.4</v>
      </c>
      <c r="AQ716" s="17">
        <f t="shared" si="4936"/>
        <v>-51259</v>
      </c>
      <c r="AR716" s="17">
        <f t="shared" si="4936"/>
        <v>-52156.04</v>
      </c>
      <c r="AS716" s="17">
        <f t="shared" si="4936"/>
        <v>-53068.76</v>
      </c>
      <c r="AT716" s="17">
        <f t="shared" si="4936"/>
        <v>-53997.48</v>
      </c>
      <c r="AU716" s="17">
        <f t="shared" si="4936"/>
        <v>-54942.44</v>
      </c>
      <c r="AV716" s="17">
        <f t="shared" si="4936"/>
        <v>-55903.92</v>
      </c>
      <c r="AW716" s="17">
        <f t="shared" si="4936"/>
        <v>-56882.239999999998</v>
      </c>
      <c r="AX716" s="17">
        <f t="shared" si="4936"/>
        <v>-57877.68</v>
      </c>
      <c r="AY716" s="17">
        <f t="shared" si="4936"/>
        <v>-58890.520000000004</v>
      </c>
      <c r="AZ716" s="17">
        <f t="shared" si="4936"/>
        <v>-59921.120000000003</v>
      </c>
      <c r="BA716" s="17">
        <f t="shared" si="4936"/>
        <v>-60969.72</v>
      </c>
      <c r="BB716" s="17">
        <f t="shared" si="4936"/>
        <v>-62036.72</v>
      </c>
      <c r="BC716" s="17">
        <f t="shared" si="4936"/>
        <v>-63122.36</v>
      </c>
      <c r="BD716" s="17">
        <f t="shared" si="4936"/>
        <v>-64227</v>
      </c>
      <c r="BE716" s="17">
        <f t="shared" si="4936"/>
        <v>-65350.96</v>
      </c>
      <c r="BF716" s="17">
        <f t="shared" si="4936"/>
        <v>-66494.600000000006</v>
      </c>
      <c r="BG716" s="17">
        <f t="shared" si="4936"/>
        <v>-67658.240000000005</v>
      </c>
      <c r="BH716" s="17">
        <f t="shared" si="4936"/>
        <v>-68842.28</v>
      </c>
      <c r="BI716" s="17">
        <f t="shared" si="4936"/>
        <v>0</v>
      </c>
      <c r="BJ716" s="17">
        <f t="shared" si="4936"/>
        <v>0</v>
      </c>
      <c r="BK716" s="17">
        <f t="shared" si="4936"/>
        <v>0</v>
      </c>
      <c r="BL716" s="17">
        <f t="shared" si="4936"/>
        <v>0</v>
      </c>
      <c r="BM716" s="17">
        <f t="shared" si="4936"/>
        <v>0</v>
      </c>
      <c r="BN716" s="17">
        <f t="shared" si="4936"/>
        <v>0</v>
      </c>
      <c r="BO716" s="17">
        <f t="shared" si="4936"/>
        <v>0</v>
      </c>
      <c r="BP716" s="17">
        <f t="shared" si="4936"/>
        <v>0</v>
      </c>
      <c r="BQ716" s="17">
        <f t="shared" si="4936"/>
        <v>0</v>
      </c>
      <c r="BR716" s="17">
        <f t="shared" si="4936"/>
        <v>0</v>
      </c>
      <c r="BS716" s="17">
        <f t="shared" si="4936"/>
        <v>0</v>
      </c>
      <c r="BT716" s="17">
        <f t="shared" si="4936"/>
        <v>0</v>
      </c>
      <c r="BU716" s="17">
        <f t="shared" si="4936"/>
        <v>0</v>
      </c>
      <c r="BV716" s="17">
        <f t="shared" si="4936"/>
        <v>0</v>
      </c>
      <c r="BW716" s="17">
        <f t="shared" si="4936"/>
        <v>0</v>
      </c>
      <c r="BX716" s="17">
        <f t="shared" si="4936"/>
        <v>0</v>
      </c>
      <c r="BY716" s="17">
        <f t="shared" si="4936"/>
        <v>0</v>
      </c>
      <c r="BZ716" s="17">
        <f t="shared" si="4936"/>
        <v>0</v>
      </c>
      <c r="CA716" s="17">
        <f t="shared" si="4936"/>
        <v>0</v>
      </c>
      <c r="CB716" s="17">
        <f t="shared" si="4936"/>
        <v>0</v>
      </c>
      <c r="CC716" s="17">
        <f t="shared" si="4936"/>
        <v>0</v>
      </c>
      <c r="CD716" s="17">
        <f t="shared" si="4936"/>
        <v>0</v>
      </c>
      <c r="CE716" s="17">
        <f t="shared" si="4936"/>
        <v>0</v>
      </c>
      <c r="CF716" s="17">
        <f t="shared" si="4936"/>
        <v>0</v>
      </c>
      <c r="CG716" s="17">
        <f t="shared" si="4936"/>
        <v>0</v>
      </c>
      <c r="CH716" s="17">
        <f t="shared" si="4936"/>
        <v>0</v>
      </c>
      <c r="CI716" s="17">
        <f t="shared" si="4936"/>
        <v>0</v>
      </c>
      <c r="CJ716" s="17">
        <f t="shared" si="4936"/>
        <v>0</v>
      </c>
      <c r="CK716" s="17">
        <f t="shared" si="4936"/>
        <v>0</v>
      </c>
      <c r="CL716" s="17">
        <f t="shared" si="4936"/>
        <v>0</v>
      </c>
      <c r="CM716" s="17">
        <f t="shared" si="4936"/>
        <v>0</v>
      </c>
      <c r="CN716" s="17">
        <f t="shared" si="4936"/>
        <v>0</v>
      </c>
      <c r="CO716" s="17">
        <f t="shared" si="4936"/>
        <v>0</v>
      </c>
    </row>
    <row r="717" spans="1:93">
      <c r="A717" s="10"/>
      <c r="B717" s="10"/>
      <c r="C717" s="556">
        <f t="shared" si="4892"/>
        <v>29</v>
      </c>
      <c r="D717" s="632">
        <f t="shared" si="4889"/>
        <v>-0.04</v>
      </c>
      <c r="E717" s="97"/>
      <c r="F717" s="97"/>
      <c r="G717" s="97"/>
      <c r="H717" s="289"/>
      <c r="I717" s="289"/>
      <c r="J717" s="289"/>
      <c r="K717" s="289"/>
      <c r="L717" s="289"/>
      <c r="M717" s="289"/>
      <c r="N717" s="289"/>
      <c r="O717" s="289"/>
      <c r="P717" s="289"/>
      <c r="Q717" s="289"/>
      <c r="R717" s="289"/>
      <c r="S717" s="289"/>
      <c r="T717" s="289"/>
      <c r="U717" s="289"/>
      <c r="V717" s="289"/>
      <c r="W717" s="289"/>
      <c r="X717" s="289"/>
      <c r="Y717" s="289"/>
      <c r="Z717" s="289"/>
      <c r="AA717" s="289"/>
      <c r="AB717" s="289"/>
      <c r="AC717" s="289"/>
      <c r="AD717" s="289"/>
      <c r="AE717" s="289"/>
      <c r="AF717" s="289"/>
      <c r="AG717" s="289"/>
      <c r="AH717" s="289"/>
      <c r="AI717" s="289"/>
      <c r="AJ717" s="289"/>
      <c r="AK717" s="289">
        <f>IF((AK684-$AJ684)&gt;$D685,0,$D717*(AK688))</f>
        <v>-46191.68</v>
      </c>
      <c r="AL717" s="289">
        <f t="shared" ref="AL717:CO717" si="4937">IF((AL684-$AJ684)&gt;$D685,0,$D717*(AL688))</f>
        <v>-47000</v>
      </c>
      <c r="AM717" s="289">
        <f t="shared" si="4937"/>
        <v>-47822.520000000004</v>
      </c>
      <c r="AN717" s="289">
        <f t="shared" si="4937"/>
        <v>-48659.4</v>
      </c>
      <c r="AO717" s="289">
        <f t="shared" si="4937"/>
        <v>-49510.96</v>
      </c>
      <c r="AP717" s="289">
        <f t="shared" si="4937"/>
        <v>-50377.4</v>
      </c>
      <c r="AQ717" s="289">
        <f t="shared" si="4937"/>
        <v>-51259</v>
      </c>
      <c r="AR717" s="289">
        <f t="shared" si="4937"/>
        <v>-52156.04</v>
      </c>
      <c r="AS717" s="289">
        <f t="shared" si="4937"/>
        <v>-53068.76</v>
      </c>
      <c r="AT717" s="289">
        <f t="shared" si="4937"/>
        <v>-53997.48</v>
      </c>
      <c r="AU717" s="289">
        <f t="shared" si="4937"/>
        <v>-54942.44</v>
      </c>
      <c r="AV717" s="289">
        <f t="shared" si="4937"/>
        <v>-55903.92</v>
      </c>
      <c r="AW717" s="289">
        <f t="shared" si="4937"/>
        <v>-56882.239999999998</v>
      </c>
      <c r="AX717" s="289">
        <f t="shared" si="4937"/>
        <v>-57877.68</v>
      </c>
      <c r="AY717" s="289">
        <f t="shared" si="4937"/>
        <v>-58890.520000000004</v>
      </c>
      <c r="AZ717" s="289">
        <f t="shared" si="4937"/>
        <v>-59921.120000000003</v>
      </c>
      <c r="BA717" s="289">
        <f t="shared" si="4937"/>
        <v>-60969.72</v>
      </c>
      <c r="BB717" s="289">
        <f t="shared" si="4937"/>
        <v>-62036.72</v>
      </c>
      <c r="BC717" s="289">
        <f t="shared" si="4937"/>
        <v>-63122.36</v>
      </c>
      <c r="BD717" s="289">
        <f t="shared" si="4937"/>
        <v>-64227</v>
      </c>
      <c r="BE717" s="289">
        <f t="shared" si="4937"/>
        <v>-65350.96</v>
      </c>
      <c r="BF717" s="289">
        <f t="shared" si="4937"/>
        <v>-66494.600000000006</v>
      </c>
      <c r="BG717" s="289">
        <f t="shared" si="4937"/>
        <v>-67658.240000000005</v>
      </c>
      <c r="BH717" s="289">
        <f t="shared" si="4937"/>
        <v>-68842.28</v>
      </c>
      <c r="BI717" s="289">
        <f t="shared" si="4937"/>
        <v>-70047</v>
      </c>
      <c r="BJ717" s="289">
        <f t="shared" si="4937"/>
        <v>0</v>
      </c>
      <c r="BK717" s="289">
        <f t="shared" si="4937"/>
        <v>0</v>
      </c>
      <c r="BL717" s="289">
        <f t="shared" si="4937"/>
        <v>0</v>
      </c>
      <c r="BM717" s="289">
        <f t="shared" si="4937"/>
        <v>0</v>
      </c>
      <c r="BN717" s="289">
        <f t="shared" si="4937"/>
        <v>0</v>
      </c>
      <c r="BO717" s="289">
        <f t="shared" si="4937"/>
        <v>0</v>
      </c>
      <c r="BP717" s="289">
        <f t="shared" si="4937"/>
        <v>0</v>
      </c>
      <c r="BQ717" s="289">
        <f t="shared" si="4937"/>
        <v>0</v>
      </c>
      <c r="BR717" s="289">
        <f t="shared" si="4937"/>
        <v>0</v>
      </c>
      <c r="BS717" s="289">
        <f t="shared" si="4937"/>
        <v>0</v>
      </c>
      <c r="BT717" s="289">
        <f t="shared" si="4937"/>
        <v>0</v>
      </c>
      <c r="BU717" s="289">
        <f t="shared" si="4937"/>
        <v>0</v>
      </c>
      <c r="BV717" s="289">
        <f t="shared" si="4937"/>
        <v>0</v>
      </c>
      <c r="BW717" s="289">
        <f t="shared" si="4937"/>
        <v>0</v>
      </c>
      <c r="BX717" s="289">
        <f t="shared" si="4937"/>
        <v>0</v>
      </c>
      <c r="BY717" s="289">
        <f t="shared" si="4937"/>
        <v>0</v>
      </c>
      <c r="BZ717" s="289">
        <f t="shared" si="4937"/>
        <v>0</v>
      </c>
      <c r="CA717" s="289">
        <f t="shared" si="4937"/>
        <v>0</v>
      </c>
      <c r="CB717" s="289">
        <f t="shared" si="4937"/>
        <v>0</v>
      </c>
      <c r="CC717" s="289">
        <f t="shared" si="4937"/>
        <v>0</v>
      </c>
      <c r="CD717" s="289">
        <f t="shared" si="4937"/>
        <v>0</v>
      </c>
      <c r="CE717" s="289">
        <f t="shared" si="4937"/>
        <v>0</v>
      </c>
      <c r="CF717" s="289">
        <f t="shared" si="4937"/>
        <v>0</v>
      </c>
      <c r="CG717" s="289">
        <f t="shared" si="4937"/>
        <v>0</v>
      </c>
      <c r="CH717" s="289">
        <f t="shared" si="4937"/>
        <v>0</v>
      </c>
      <c r="CI717" s="289">
        <f t="shared" si="4937"/>
        <v>0</v>
      </c>
      <c r="CJ717" s="289">
        <f t="shared" si="4937"/>
        <v>0</v>
      </c>
      <c r="CK717" s="289">
        <f t="shared" si="4937"/>
        <v>0</v>
      </c>
      <c r="CL717" s="289">
        <f t="shared" si="4937"/>
        <v>0</v>
      </c>
      <c r="CM717" s="289">
        <f t="shared" si="4937"/>
        <v>0</v>
      </c>
      <c r="CN717" s="289">
        <f t="shared" si="4937"/>
        <v>0</v>
      </c>
      <c r="CO717" s="289">
        <f t="shared" si="4937"/>
        <v>0</v>
      </c>
    </row>
    <row r="718" spans="1:93">
      <c r="B718" s="556"/>
      <c r="C718" s="556">
        <f t="shared" si="4892"/>
        <v>30</v>
      </c>
      <c r="D718" s="632">
        <f t="shared" si="4889"/>
        <v>-0.04</v>
      </c>
      <c r="E718" s="632"/>
      <c r="F718" s="632"/>
      <c r="G718" s="632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>
        <f>IF((AL684-$AK684)&gt;$D685,0,$D718*(AL688))</f>
        <v>-47000</v>
      </c>
      <c r="AM718" s="17">
        <f t="shared" ref="AM718:CO718" si="4938">IF((AM684-$AK684)&gt;$D685,0,$D718*(AM688))</f>
        <v>-47822.520000000004</v>
      </c>
      <c r="AN718" s="17">
        <f t="shared" si="4938"/>
        <v>-48659.4</v>
      </c>
      <c r="AO718" s="17">
        <f t="shared" si="4938"/>
        <v>-49510.96</v>
      </c>
      <c r="AP718" s="17">
        <f t="shared" si="4938"/>
        <v>-50377.4</v>
      </c>
      <c r="AQ718" s="17">
        <f t="shared" si="4938"/>
        <v>-51259</v>
      </c>
      <c r="AR718" s="17">
        <f t="shared" si="4938"/>
        <v>-52156.04</v>
      </c>
      <c r="AS718" s="17">
        <f t="shared" si="4938"/>
        <v>-53068.76</v>
      </c>
      <c r="AT718" s="17">
        <f t="shared" si="4938"/>
        <v>-53997.48</v>
      </c>
      <c r="AU718" s="17">
        <f t="shared" si="4938"/>
        <v>-54942.44</v>
      </c>
      <c r="AV718" s="17">
        <f t="shared" si="4938"/>
        <v>-55903.92</v>
      </c>
      <c r="AW718" s="17">
        <f t="shared" si="4938"/>
        <v>-56882.239999999998</v>
      </c>
      <c r="AX718" s="17">
        <f t="shared" si="4938"/>
        <v>-57877.68</v>
      </c>
      <c r="AY718" s="17">
        <f t="shared" si="4938"/>
        <v>-58890.520000000004</v>
      </c>
      <c r="AZ718" s="17">
        <f t="shared" si="4938"/>
        <v>-59921.120000000003</v>
      </c>
      <c r="BA718" s="17">
        <f t="shared" si="4938"/>
        <v>-60969.72</v>
      </c>
      <c r="BB718" s="17">
        <f t="shared" si="4938"/>
        <v>-62036.72</v>
      </c>
      <c r="BC718" s="17">
        <f t="shared" si="4938"/>
        <v>-63122.36</v>
      </c>
      <c r="BD718" s="17">
        <f t="shared" si="4938"/>
        <v>-64227</v>
      </c>
      <c r="BE718" s="17">
        <f t="shared" si="4938"/>
        <v>-65350.96</v>
      </c>
      <c r="BF718" s="17">
        <f t="shared" si="4938"/>
        <v>-66494.600000000006</v>
      </c>
      <c r="BG718" s="17">
        <f t="shared" si="4938"/>
        <v>-67658.240000000005</v>
      </c>
      <c r="BH718" s="17">
        <f t="shared" si="4938"/>
        <v>-68842.28</v>
      </c>
      <c r="BI718" s="17">
        <f t="shared" si="4938"/>
        <v>-70047</v>
      </c>
      <c r="BJ718" s="17">
        <f t="shared" si="4938"/>
        <v>-71272.84</v>
      </c>
      <c r="BK718" s="17">
        <f t="shared" si="4938"/>
        <v>0</v>
      </c>
      <c r="BL718" s="17">
        <f t="shared" si="4938"/>
        <v>0</v>
      </c>
      <c r="BM718" s="17">
        <f t="shared" si="4938"/>
        <v>0</v>
      </c>
      <c r="BN718" s="17">
        <f t="shared" si="4938"/>
        <v>0</v>
      </c>
      <c r="BO718" s="17">
        <f t="shared" si="4938"/>
        <v>0</v>
      </c>
      <c r="BP718" s="17">
        <f t="shared" si="4938"/>
        <v>0</v>
      </c>
      <c r="BQ718" s="17">
        <f t="shared" si="4938"/>
        <v>0</v>
      </c>
      <c r="BR718" s="17">
        <f t="shared" si="4938"/>
        <v>0</v>
      </c>
      <c r="BS718" s="17">
        <f t="shared" si="4938"/>
        <v>0</v>
      </c>
      <c r="BT718" s="17">
        <f t="shared" si="4938"/>
        <v>0</v>
      </c>
      <c r="BU718" s="17">
        <f t="shared" si="4938"/>
        <v>0</v>
      </c>
      <c r="BV718" s="17">
        <f t="shared" si="4938"/>
        <v>0</v>
      </c>
      <c r="BW718" s="17">
        <f t="shared" si="4938"/>
        <v>0</v>
      </c>
      <c r="BX718" s="17">
        <f t="shared" si="4938"/>
        <v>0</v>
      </c>
      <c r="BY718" s="17">
        <f t="shared" si="4938"/>
        <v>0</v>
      </c>
      <c r="BZ718" s="17">
        <f t="shared" si="4938"/>
        <v>0</v>
      </c>
      <c r="CA718" s="17">
        <f t="shared" si="4938"/>
        <v>0</v>
      </c>
      <c r="CB718" s="17">
        <f t="shared" si="4938"/>
        <v>0</v>
      </c>
      <c r="CC718" s="17">
        <f t="shared" si="4938"/>
        <v>0</v>
      </c>
      <c r="CD718" s="17">
        <f t="shared" si="4938"/>
        <v>0</v>
      </c>
      <c r="CE718" s="17">
        <f t="shared" si="4938"/>
        <v>0</v>
      </c>
      <c r="CF718" s="17">
        <f t="shared" si="4938"/>
        <v>0</v>
      </c>
      <c r="CG718" s="17">
        <f t="shared" si="4938"/>
        <v>0</v>
      </c>
      <c r="CH718" s="17">
        <f t="shared" si="4938"/>
        <v>0</v>
      </c>
      <c r="CI718" s="17">
        <f t="shared" si="4938"/>
        <v>0</v>
      </c>
      <c r="CJ718" s="17">
        <f t="shared" si="4938"/>
        <v>0</v>
      </c>
      <c r="CK718" s="17">
        <f t="shared" si="4938"/>
        <v>0</v>
      </c>
      <c r="CL718" s="17">
        <f t="shared" si="4938"/>
        <v>0</v>
      </c>
      <c r="CM718" s="17">
        <f t="shared" si="4938"/>
        <v>0</v>
      </c>
      <c r="CN718" s="17">
        <f t="shared" si="4938"/>
        <v>0</v>
      </c>
      <c r="CO718" s="17">
        <f t="shared" si="4938"/>
        <v>0</v>
      </c>
    </row>
    <row r="719" spans="1:93">
      <c r="B719" s="556"/>
      <c r="C719" s="556">
        <f t="shared" si="4892"/>
        <v>31</v>
      </c>
      <c r="D719" s="632">
        <f t="shared" si="4889"/>
        <v>-0.04</v>
      </c>
      <c r="E719" s="632"/>
      <c r="F719" s="632"/>
      <c r="G719" s="632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>
        <f>IF((AM684-$AL684)&gt;$D685,0,$D719*(AM688))</f>
        <v>-47822.520000000004</v>
      </c>
      <c r="AN719" s="17">
        <f t="shared" ref="AN719:CO719" si="4939">IF((AN684-$AL684)&gt;$D685,0,$D719*(AN688))</f>
        <v>-48659.4</v>
      </c>
      <c r="AO719" s="17">
        <f t="shared" si="4939"/>
        <v>-49510.96</v>
      </c>
      <c r="AP719" s="17">
        <f t="shared" si="4939"/>
        <v>-50377.4</v>
      </c>
      <c r="AQ719" s="17">
        <f t="shared" si="4939"/>
        <v>-51259</v>
      </c>
      <c r="AR719" s="17">
        <f t="shared" si="4939"/>
        <v>-52156.04</v>
      </c>
      <c r="AS719" s="17">
        <f t="shared" si="4939"/>
        <v>-53068.76</v>
      </c>
      <c r="AT719" s="17">
        <f t="shared" si="4939"/>
        <v>-53997.48</v>
      </c>
      <c r="AU719" s="17">
        <f t="shared" si="4939"/>
        <v>-54942.44</v>
      </c>
      <c r="AV719" s="17">
        <f t="shared" si="4939"/>
        <v>-55903.92</v>
      </c>
      <c r="AW719" s="17">
        <f t="shared" si="4939"/>
        <v>-56882.239999999998</v>
      </c>
      <c r="AX719" s="17">
        <f t="shared" si="4939"/>
        <v>-57877.68</v>
      </c>
      <c r="AY719" s="17">
        <f t="shared" si="4939"/>
        <v>-58890.520000000004</v>
      </c>
      <c r="AZ719" s="17">
        <f t="shared" si="4939"/>
        <v>-59921.120000000003</v>
      </c>
      <c r="BA719" s="17">
        <f t="shared" si="4939"/>
        <v>-60969.72</v>
      </c>
      <c r="BB719" s="17">
        <f t="shared" si="4939"/>
        <v>-62036.72</v>
      </c>
      <c r="BC719" s="17">
        <f t="shared" si="4939"/>
        <v>-63122.36</v>
      </c>
      <c r="BD719" s="17">
        <f t="shared" si="4939"/>
        <v>-64227</v>
      </c>
      <c r="BE719" s="17">
        <f t="shared" si="4939"/>
        <v>-65350.96</v>
      </c>
      <c r="BF719" s="17">
        <f t="shared" si="4939"/>
        <v>-66494.600000000006</v>
      </c>
      <c r="BG719" s="17">
        <f t="shared" si="4939"/>
        <v>-67658.240000000005</v>
      </c>
      <c r="BH719" s="17">
        <f t="shared" si="4939"/>
        <v>-68842.28</v>
      </c>
      <c r="BI719" s="17">
        <f t="shared" si="4939"/>
        <v>-70047</v>
      </c>
      <c r="BJ719" s="17">
        <f t="shared" si="4939"/>
        <v>-71272.84</v>
      </c>
      <c r="BK719" s="17">
        <f t="shared" si="4939"/>
        <v>-72520.12</v>
      </c>
      <c r="BL719" s="17">
        <f t="shared" si="4939"/>
        <v>0</v>
      </c>
      <c r="BM719" s="17">
        <f t="shared" si="4939"/>
        <v>0</v>
      </c>
      <c r="BN719" s="17">
        <f t="shared" si="4939"/>
        <v>0</v>
      </c>
      <c r="BO719" s="17">
        <f t="shared" si="4939"/>
        <v>0</v>
      </c>
      <c r="BP719" s="17">
        <f t="shared" si="4939"/>
        <v>0</v>
      </c>
      <c r="BQ719" s="17">
        <f t="shared" si="4939"/>
        <v>0</v>
      </c>
      <c r="BR719" s="17">
        <f t="shared" si="4939"/>
        <v>0</v>
      </c>
      <c r="BS719" s="17">
        <f t="shared" si="4939"/>
        <v>0</v>
      </c>
      <c r="BT719" s="17">
        <f t="shared" si="4939"/>
        <v>0</v>
      </c>
      <c r="BU719" s="17">
        <f t="shared" si="4939"/>
        <v>0</v>
      </c>
      <c r="BV719" s="17">
        <f t="shared" si="4939"/>
        <v>0</v>
      </c>
      <c r="BW719" s="17">
        <f t="shared" si="4939"/>
        <v>0</v>
      </c>
      <c r="BX719" s="17">
        <f t="shared" si="4939"/>
        <v>0</v>
      </c>
      <c r="BY719" s="17">
        <f t="shared" si="4939"/>
        <v>0</v>
      </c>
      <c r="BZ719" s="17">
        <f t="shared" si="4939"/>
        <v>0</v>
      </c>
      <c r="CA719" s="17">
        <f t="shared" si="4939"/>
        <v>0</v>
      </c>
      <c r="CB719" s="17">
        <f t="shared" si="4939"/>
        <v>0</v>
      </c>
      <c r="CC719" s="17">
        <f t="shared" si="4939"/>
        <v>0</v>
      </c>
      <c r="CD719" s="17">
        <f t="shared" si="4939"/>
        <v>0</v>
      </c>
      <c r="CE719" s="17">
        <f t="shared" si="4939"/>
        <v>0</v>
      </c>
      <c r="CF719" s="17">
        <f t="shared" si="4939"/>
        <v>0</v>
      </c>
      <c r="CG719" s="17">
        <f t="shared" si="4939"/>
        <v>0</v>
      </c>
      <c r="CH719" s="17">
        <f t="shared" si="4939"/>
        <v>0</v>
      </c>
      <c r="CI719" s="17">
        <f t="shared" si="4939"/>
        <v>0</v>
      </c>
      <c r="CJ719" s="17">
        <f t="shared" si="4939"/>
        <v>0</v>
      </c>
      <c r="CK719" s="17">
        <f t="shared" si="4939"/>
        <v>0</v>
      </c>
      <c r="CL719" s="17">
        <f t="shared" si="4939"/>
        <v>0</v>
      </c>
      <c r="CM719" s="17">
        <f t="shared" si="4939"/>
        <v>0</v>
      </c>
      <c r="CN719" s="17">
        <f t="shared" si="4939"/>
        <v>0</v>
      </c>
      <c r="CO719" s="17">
        <f t="shared" si="4939"/>
        <v>0</v>
      </c>
    </row>
    <row r="720" spans="1:93">
      <c r="B720" s="556"/>
      <c r="C720" s="556">
        <f t="shared" si="4892"/>
        <v>32</v>
      </c>
      <c r="D720" s="632">
        <f t="shared" si="4889"/>
        <v>-0.04</v>
      </c>
      <c r="E720" s="632"/>
      <c r="F720" s="632"/>
      <c r="G720" s="632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>
        <f>IF((AN684-$AM684)&gt;$D685,0,$D720*(AN688))</f>
        <v>-48659.4</v>
      </c>
      <c r="AO720" s="17">
        <f t="shared" ref="AO720:CO720" si="4940">IF((AO684-$AM684)&gt;$D685,0,$D720*(AO688))</f>
        <v>-49510.96</v>
      </c>
      <c r="AP720" s="17">
        <f t="shared" si="4940"/>
        <v>-50377.4</v>
      </c>
      <c r="AQ720" s="17">
        <f t="shared" si="4940"/>
        <v>-51259</v>
      </c>
      <c r="AR720" s="17">
        <f t="shared" si="4940"/>
        <v>-52156.04</v>
      </c>
      <c r="AS720" s="17">
        <f t="shared" si="4940"/>
        <v>-53068.76</v>
      </c>
      <c r="AT720" s="17">
        <f t="shared" si="4940"/>
        <v>-53997.48</v>
      </c>
      <c r="AU720" s="17">
        <f t="shared" si="4940"/>
        <v>-54942.44</v>
      </c>
      <c r="AV720" s="17">
        <f t="shared" si="4940"/>
        <v>-55903.92</v>
      </c>
      <c r="AW720" s="17">
        <f t="shared" si="4940"/>
        <v>-56882.239999999998</v>
      </c>
      <c r="AX720" s="17">
        <f t="shared" si="4940"/>
        <v>-57877.68</v>
      </c>
      <c r="AY720" s="17">
        <f t="shared" si="4940"/>
        <v>-58890.520000000004</v>
      </c>
      <c r="AZ720" s="17">
        <f t="shared" si="4940"/>
        <v>-59921.120000000003</v>
      </c>
      <c r="BA720" s="17">
        <f t="shared" si="4940"/>
        <v>-60969.72</v>
      </c>
      <c r="BB720" s="17">
        <f t="shared" si="4940"/>
        <v>-62036.72</v>
      </c>
      <c r="BC720" s="17">
        <f t="shared" si="4940"/>
        <v>-63122.36</v>
      </c>
      <c r="BD720" s="17">
        <f t="shared" si="4940"/>
        <v>-64227</v>
      </c>
      <c r="BE720" s="17">
        <f t="shared" si="4940"/>
        <v>-65350.96</v>
      </c>
      <c r="BF720" s="17">
        <f t="shared" si="4940"/>
        <v>-66494.600000000006</v>
      </c>
      <c r="BG720" s="17">
        <f t="shared" si="4940"/>
        <v>-67658.240000000005</v>
      </c>
      <c r="BH720" s="17">
        <f t="shared" si="4940"/>
        <v>-68842.28</v>
      </c>
      <c r="BI720" s="17">
        <f t="shared" si="4940"/>
        <v>-70047</v>
      </c>
      <c r="BJ720" s="17">
        <f t="shared" si="4940"/>
        <v>-71272.84</v>
      </c>
      <c r="BK720" s="17">
        <f t="shared" si="4940"/>
        <v>-72520.12</v>
      </c>
      <c r="BL720" s="17">
        <f t="shared" si="4940"/>
        <v>-73789.2</v>
      </c>
      <c r="BM720" s="17">
        <f t="shared" si="4940"/>
        <v>0</v>
      </c>
      <c r="BN720" s="17">
        <f t="shared" si="4940"/>
        <v>0</v>
      </c>
      <c r="BO720" s="17">
        <f t="shared" si="4940"/>
        <v>0</v>
      </c>
      <c r="BP720" s="17">
        <f t="shared" si="4940"/>
        <v>0</v>
      </c>
      <c r="BQ720" s="17">
        <f t="shared" si="4940"/>
        <v>0</v>
      </c>
      <c r="BR720" s="17">
        <f t="shared" si="4940"/>
        <v>0</v>
      </c>
      <c r="BS720" s="17">
        <f t="shared" si="4940"/>
        <v>0</v>
      </c>
      <c r="BT720" s="17">
        <f t="shared" si="4940"/>
        <v>0</v>
      </c>
      <c r="BU720" s="17">
        <f t="shared" si="4940"/>
        <v>0</v>
      </c>
      <c r="BV720" s="17">
        <f t="shared" si="4940"/>
        <v>0</v>
      </c>
      <c r="BW720" s="17">
        <f t="shared" si="4940"/>
        <v>0</v>
      </c>
      <c r="BX720" s="17">
        <f t="shared" si="4940"/>
        <v>0</v>
      </c>
      <c r="BY720" s="17">
        <f t="shared" si="4940"/>
        <v>0</v>
      </c>
      <c r="BZ720" s="17">
        <f t="shared" si="4940"/>
        <v>0</v>
      </c>
      <c r="CA720" s="17">
        <f t="shared" si="4940"/>
        <v>0</v>
      </c>
      <c r="CB720" s="17">
        <f t="shared" si="4940"/>
        <v>0</v>
      </c>
      <c r="CC720" s="17">
        <f t="shared" si="4940"/>
        <v>0</v>
      </c>
      <c r="CD720" s="17">
        <f t="shared" si="4940"/>
        <v>0</v>
      </c>
      <c r="CE720" s="17">
        <f t="shared" si="4940"/>
        <v>0</v>
      </c>
      <c r="CF720" s="17">
        <f t="shared" si="4940"/>
        <v>0</v>
      </c>
      <c r="CG720" s="17">
        <f t="shared" si="4940"/>
        <v>0</v>
      </c>
      <c r="CH720" s="17">
        <f t="shared" si="4940"/>
        <v>0</v>
      </c>
      <c r="CI720" s="17">
        <f t="shared" si="4940"/>
        <v>0</v>
      </c>
      <c r="CJ720" s="17">
        <f t="shared" si="4940"/>
        <v>0</v>
      </c>
      <c r="CK720" s="17">
        <f t="shared" si="4940"/>
        <v>0</v>
      </c>
      <c r="CL720" s="17">
        <f t="shared" si="4940"/>
        <v>0</v>
      </c>
      <c r="CM720" s="17">
        <f t="shared" si="4940"/>
        <v>0</v>
      </c>
      <c r="CN720" s="17">
        <f t="shared" si="4940"/>
        <v>0</v>
      </c>
      <c r="CO720" s="17">
        <f t="shared" si="4940"/>
        <v>0</v>
      </c>
    </row>
    <row r="721" spans="2:93">
      <c r="B721" s="556"/>
      <c r="C721" s="556">
        <f t="shared" si="4892"/>
        <v>33</v>
      </c>
      <c r="D721" s="632">
        <f t="shared" si="4889"/>
        <v>-0.04</v>
      </c>
      <c r="E721" s="632"/>
      <c r="F721" s="632"/>
      <c r="G721" s="632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641"/>
      <c r="AO721" s="17">
        <f>IF((AO684-$AN684)&gt;$D685,0,$D721*(AO688))</f>
        <v>-49510.96</v>
      </c>
      <c r="AP721" s="17">
        <f t="shared" ref="AP721:CO721" si="4941">IF((AP684-$AN684)&gt;$D685,0,$D721*(AP688))</f>
        <v>-50377.4</v>
      </c>
      <c r="AQ721" s="17">
        <f t="shared" si="4941"/>
        <v>-51259</v>
      </c>
      <c r="AR721" s="17">
        <f t="shared" si="4941"/>
        <v>-52156.04</v>
      </c>
      <c r="AS721" s="17">
        <f t="shared" si="4941"/>
        <v>-53068.76</v>
      </c>
      <c r="AT721" s="17">
        <f t="shared" si="4941"/>
        <v>-53997.48</v>
      </c>
      <c r="AU721" s="17">
        <f t="shared" si="4941"/>
        <v>-54942.44</v>
      </c>
      <c r="AV721" s="17">
        <f t="shared" si="4941"/>
        <v>-55903.92</v>
      </c>
      <c r="AW721" s="17">
        <f t="shared" si="4941"/>
        <v>-56882.239999999998</v>
      </c>
      <c r="AX721" s="17">
        <f t="shared" si="4941"/>
        <v>-57877.68</v>
      </c>
      <c r="AY721" s="17">
        <f t="shared" si="4941"/>
        <v>-58890.520000000004</v>
      </c>
      <c r="AZ721" s="17">
        <f t="shared" si="4941"/>
        <v>-59921.120000000003</v>
      </c>
      <c r="BA721" s="17">
        <f t="shared" si="4941"/>
        <v>-60969.72</v>
      </c>
      <c r="BB721" s="17">
        <f t="shared" si="4941"/>
        <v>-62036.72</v>
      </c>
      <c r="BC721" s="17">
        <f t="shared" si="4941"/>
        <v>-63122.36</v>
      </c>
      <c r="BD721" s="17">
        <f t="shared" si="4941"/>
        <v>-64227</v>
      </c>
      <c r="BE721" s="17">
        <f t="shared" si="4941"/>
        <v>-65350.96</v>
      </c>
      <c r="BF721" s="17">
        <f t="shared" si="4941"/>
        <v>-66494.600000000006</v>
      </c>
      <c r="BG721" s="17">
        <f t="shared" si="4941"/>
        <v>-67658.240000000005</v>
      </c>
      <c r="BH721" s="17">
        <f t="shared" si="4941"/>
        <v>-68842.28</v>
      </c>
      <c r="BI721" s="17">
        <f t="shared" si="4941"/>
        <v>-70047</v>
      </c>
      <c r="BJ721" s="17">
        <f t="shared" si="4941"/>
        <v>-71272.84</v>
      </c>
      <c r="BK721" s="17">
        <f t="shared" si="4941"/>
        <v>-72520.12</v>
      </c>
      <c r="BL721" s="17">
        <f t="shared" si="4941"/>
        <v>-73789.2</v>
      </c>
      <c r="BM721" s="17">
        <f t="shared" si="4941"/>
        <v>-75080.52</v>
      </c>
      <c r="BN721" s="17">
        <f t="shared" si="4941"/>
        <v>0</v>
      </c>
      <c r="BO721" s="17">
        <f t="shared" si="4941"/>
        <v>0</v>
      </c>
      <c r="BP721" s="17">
        <f t="shared" si="4941"/>
        <v>0</v>
      </c>
      <c r="BQ721" s="17">
        <f t="shared" si="4941"/>
        <v>0</v>
      </c>
      <c r="BR721" s="17">
        <f t="shared" si="4941"/>
        <v>0</v>
      </c>
      <c r="BS721" s="17">
        <f t="shared" si="4941"/>
        <v>0</v>
      </c>
      <c r="BT721" s="17">
        <f t="shared" si="4941"/>
        <v>0</v>
      </c>
      <c r="BU721" s="17">
        <f t="shared" si="4941"/>
        <v>0</v>
      </c>
      <c r="BV721" s="17">
        <f t="shared" si="4941"/>
        <v>0</v>
      </c>
      <c r="BW721" s="17">
        <f t="shared" si="4941"/>
        <v>0</v>
      </c>
      <c r="BX721" s="17">
        <f t="shared" si="4941"/>
        <v>0</v>
      </c>
      <c r="BY721" s="17">
        <f t="shared" si="4941"/>
        <v>0</v>
      </c>
      <c r="BZ721" s="17">
        <f t="shared" si="4941"/>
        <v>0</v>
      </c>
      <c r="CA721" s="17">
        <f t="shared" si="4941"/>
        <v>0</v>
      </c>
      <c r="CB721" s="17">
        <f t="shared" si="4941"/>
        <v>0</v>
      </c>
      <c r="CC721" s="17">
        <f t="shared" si="4941"/>
        <v>0</v>
      </c>
      <c r="CD721" s="17">
        <f t="shared" si="4941"/>
        <v>0</v>
      </c>
      <c r="CE721" s="17">
        <f t="shared" si="4941"/>
        <v>0</v>
      </c>
      <c r="CF721" s="17">
        <f t="shared" si="4941"/>
        <v>0</v>
      </c>
      <c r="CG721" s="17">
        <f t="shared" si="4941"/>
        <v>0</v>
      </c>
      <c r="CH721" s="17">
        <f t="shared" si="4941"/>
        <v>0</v>
      </c>
      <c r="CI721" s="17">
        <f t="shared" si="4941"/>
        <v>0</v>
      </c>
      <c r="CJ721" s="17">
        <f t="shared" si="4941"/>
        <v>0</v>
      </c>
      <c r="CK721" s="17">
        <f t="shared" si="4941"/>
        <v>0</v>
      </c>
      <c r="CL721" s="17">
        <f t="shared" si="4941"/>
        <v>0</v>
      </c>
      <c r="CM721" s="17">
        <f t="shared" si="4941"/>
        <v>0</v>
      </c>
      <c r="CN721" s="17">
        <f t="shared" si="4941"/>
        <v>0</v>
      </c>
      <c r="CO721" s="17">
        <f t="shared" si="4941"/>
        <v>0</v>
      </c>
    </row>
    <row r="722" spans="2:93">
      <c r="B722" s="556"/>
      <c r="C722" s="556">
        <f t="shared" si="4892"/>
        <v>34</v>
      </c>
      <c r="D722" s="632">
        <f t="shared" si="4889"/>
        <v>-0.04</v>
      </c>
      <c r="E722" s="632"/>
      <c r="F722" s="632"/>
      <c r="G722" s="632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>
        <f>IF((AP684-$AO684)&gt;$D685,0,$D722*(AP688))</f>
        <v>-50377.4</v>
      </c>
      <c r="AQ722" s="17">
        <f t="shared" ref="AQ722:CO722" si="4942">IF((AQ684-$AO684)&gt;$D685,0,$D722*(AQ688))</f>
        <v>-51259</v>
      </c>
      <c r="AR722" s="17">
        <f t="shared" si="4942"/>
        <v>-52156.04</v>
      </c>
      <c r="AS722" s="17">
        <f t="shared" si="4942"/>
        <v>-53068.76</v>
      </c>
      <c r="AT722" s="17">
        <f t="shared" si="4942"/>
        <v>-53997.48</v>
      </c>
      <c r="AU722" s="17">
        <f t="shared" si="4942"/>
        <v>-54942.44</v>
      </c>
      <c r="AV722" s="17">
        <f t="shared" si="4942"/>
        <v>-55903.92</v>
      </c>
      <c r="AW722" s="17">
        <f t="shared" si="4942"/>
        <v>-56882.239999999998</v>
      </c>
      <c r="AX722" s="17">
        <f t="shared" si="4942"/>
        <v>-57877.68</v>
      </c>
      <c r="AY722" s="17">
        <f t="shared" si="4942"/>
        <v>-58890.520000000004</v>
      </c>
      <c r="AZ722" s="17">
        <f t="shared" si="4942"/>
        <v>-59921.120000000003</v>
      </c>
      <c r="BA722" s="17">
        <f t="shared" si="4942"/>
        <v>-60969.72</v>
      </c>
      <c r="BB722" s="17">
        <f t="shared" si="4942"/>
        <v>-62036.72</v>
      </c>
      <c r="BC722" s="17">
        <f t="shared" si="4942"/>
        <v>-63122.36</v>
      </c>
      <c r="BD722" s="17">
        <f t="shared" si="4942"/>
        <v>-64227</v>
      </c>
      <c r="BE722" s="17">
        <f t="shared" si="4942"/>
        <v>-65350.96</v>
      </c>
      <c r="BF722" s="17">
        <f t="shared" si="4942"/>
        <v>-66494.600000000006</v>
      </c>
      <c r="BG722" s="17">
        <f t="shared" si="4942"/>
        <v>-67658.240000000005</v>
      </c>
      <c r="BH722" s="17">
        <f t="shared" si="4942"/>
        <v>-68842.28</v>
      </c>
      <c r="BI722" s="17">
        <f t="shared" si="4942"/>
        <v>-70047</v>
      </c>
      <c r="BJ722" s="17">
        <f t="shared" si="4942"/>
        <v>-71272.84</v>
      </c>
      <c r="BK722" s="17">
        <f t="shared" si="4942"/>
        <v>-72520.12</v>
      </c>
      <c r="BL722" s="17">
        <f t="shared" si="4942"/>
        <v>-73789.2</v>
      </c>
      <c r="BM722" s="17">
        <f t="shared" si="4942"/>
        <v>-75080.52</v>
      </c>
      <c r="BN722" s="17">
        <f t="shared" si="4942"/>
        <v>-76394.44</v>
      </c>
      <c r="BO722" s="17">
        <f t="shared" si="4942"/>
        <v>0</v>
      </c>
      <c r="BP722" s="17">
        <f t="shared" si="4942"/>
        <v>0</v>
      </c>
      <c r="BQ722" s="17">
        <f t="shared" si="4942"/>
        <v>0</v>
      </c>
      <c r="BR722" s="17">
        <f t="shared" si="4942"/>
        <v>0</v>
      </c>
      <c r="BS722" s="17">
        <f t="shared" si="4942"/>
        <v>0</v>
      </c>
      <c r="BT722" s="17">
        <f t="shared" si="4942"/>
        <v>0</v>
      </c>
      <c r="BU722" s="17">
        <f t="shared" si="4942"/>
        <v>0</v>
      </c>
      <c r="BV722" s="17">
        <f t="shared" si="4942"/>
        <v>0</v>
      </c>
      <c r="BW722" s="17">
        <f t="shared" si="4942"/>
        <v>0</v>
      </c>
      <c r="BX722" s="17">
        <f t="shared" si="4942"/>
        <v>0</v>
      </c>
      <c r="BY722" s="17">
        <f t="shared" si="4942"/>
        <v>0</v>
      </c>
      <c r="BZ722" s="17">
        <f t="shared" si="4942"/>
        <v>0</v>
      </c>
      <c r="CA722" s="17">
        <f t="shared" si="4942"/>
        <v>0</v>
      </c>
      <c r="CB722" s="17">
        <f t="shared" si="4942"/>
        <v>0</v>
      </c>
      <c r="CC722" s="17">
        <f t="shared" si="4942"/>
        <v>0</v>
      </c>
      <c r="CD722" s="17">
        <f t="shared" si="4942"/>
        <v>0</v>
      </c>
      <c r="CE722" s="17">
        <f t="shared" si="4942"/>
        <v>0</v>
      </c>
      <c r="CF722" s="17">
        <f t="shared" si="4942"/>
        <v>0</v>
      </c>
      <c r="CG722" s="17">
        <f t="shared" si="4942"/>
        <v>0</v>
      </c>
      <c r="CH722" s="17">
        <f t="shared" si="4942"/>
        <v>0</v>
      </c>
      <c r="CI722" s="17">
        <f t="shared" si="4942"/>
        <v>0</v>
      </c>
      <c r="CJ722" s="17">
        <f t="shared" si="4942"/>
        <v>0</v>
      </c>
      <c r="CK722" s="17">
        <f t="shared" si="4942"/>
        <v>0</v>
      </c>
      <c r="CL722" s="17">
        <f t="shared" si="4942"/>
        <v>0</v>
      </c>
      <c r="CM722" s="17">
        <f t="shared" si="4942"/>
        <v>0</v>
      </c>
      <c r="CN722" s="17">
        <f t="shared" si="4942"/>
        <v>0</v>
      </c>
      <c r="CO722" s="17">
        <f t="shared" si="4942"/>
        <v>0</v>
      </c>
    </row>
    <row r="723" spans="2:93">
      <c r="B723" s="556"/>
      <c r="C723" s="556">
        <f t="shared" si="4892"/>
        <v>35</v>
      </c>
      <c r="D723" s="632">
        <f t="shared" si="4889"/>
        <v>-0.04</v>
      </c>
      <c r="E723" s="632"/>
      <c r="F723" s="632"/>
      <c r="G723" s="632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>
        <f>IF((AQ684-$AP684)&gt;$D685,0,$D723*(AQ688))</f>
        <v>-51259</v>
      </c>
      <c r="AR723" s="17">
        <f t="shared" ref="AR723:CO723" si="4943">IF((AR684-$AP684)&gt;$D685,0,$D723*(AR688))</f>
        <v>-52156.04</v>
      </c>
      <c r="AS723" s="17">
        <f t="shared" si="4943"/>
        <v>-53068.76</v>
      </c>
      <c r="AT723" s="17">
        <f t="shared" si="4943"/>
        <v>-53997.48</v>
      </c>
      <c r="AU723" s="17">
        <f t="shared" si="4943"/>
        <v>-54942.44</v>
      </c>
      <c r="AV723" s="17">
        <f t="shared" si="4943"/>
        <v>-55903.92</v>
      </c>
      <c r="AW723" s="17">
        <f t="shared" si="4943"/>
        <v>-56882.239999999998</v>
      </c>
      <c r="AX723" s="17">
        <f t="shared" si="4943"/>
        <v>-57877.68</v>
      </c>
      <c r="AY723" s="17">
        <f t="shared" si="4943"/>
        <v>-58890.520000000004</v>
      </c>
      <c r="AZ723" s="17">
        <f t="shared" si="4943"/>
        <v>-59921.120000000003</v>
      </c>
      <c r="BA723" s="17">
        <f t="shared" si="4943"/>
        <v>-60969.72</v>
      </c>
      <c r="BB723" s="17">
        <f t="shared" si="4943"/>
        <v>-62036.72</v>
      </c>
      <c r="BC723" s="17">
        <f t="shared" si="4943"/>
        <v>-63122.36</v>
      </c>
      <c r="BD723" s="17">
        <f t="shared" si="4943"/>
        <v>-64227</v>
      </c>
      <c r="BE723" s="17">
        <f t="shared" si="4943"/>
        <v>-65350.96</v>
      </c>
      <c r="BF723" s="17">
        <f t="shared" si="4943"/>
        <v>-66494.600000000006</v>
      </c>
      <c r="BG723" s="17">
        <f t="shared" si="4943"/>
        <v>-67658.240000000005</v>
      </c>
      <c r="BH723" s="17">
        <f t="shared" si="4943"/>
        <v>-68842.28</v>
      </c>
      <c r="BI723" s="17">
        <f t="shared" si="4943"/>
        <v>-70047</v>
      </c>
      <c r="BJ723" s="17">
        <f t="shared" si="4943"/>
        <v>-71272.84</v>
      </c>
      <c r="BK723" s="17">
        <f t="shared" si="4943"/>
        <v>-72520.12</v>
      </c>
      <c r="BL723" s="17">
        <f t="shared" si="4943"/>
        <v>-73789.2</v>
      </c>
      <c r="BM723" s="17">
        <f t="shared" si="4943"/>
        <v>-75080.52</v>
      </c>
      <c r="BN723" s="17">
        <f t="shared" si="4943"/>
        <v>-76394.44</v>
      </c>
      <c r="BO723" s="17">
        <f t="shared" si="4943"/>
        <v>-77731.360000000001</v>
      </c>
      <c r="BP723" s="17">
        <f t="shared" si="4943"/>
        <v>0</v>
      </c>
      <c r="BQ723" s="17">
        <f t="shared" si="4943"/>
        <v>0</v>
      </c>
      <c r="BR723" s="17">
        <f t="shared" si="4943"/>
        <v>0</v>
      </c>
      <c r="BS723" s="17">
        <f t="shared" si="4943"/>
        <v>0</v>
      </c>
      <c r="BT723" s="17">
        <f t="shared" si="4943"/>
        <v>0</v>
      </c>
      <c r="BU723" s="17">
        <f t="shared" si="4943"/>
        <v>0</v>
      </c>
      <c r="BV723" s="17">
        <f t="shared" si="4943"/>
        <v>0</v>
      </c>
      <c r="BW723" s="17">
        <f t="shared" si="4943"/>
        <v>0</v>
      </c>
      <c r="BX723" s="17">
        <f t="shared" si="4943"/>
        <v>0</v>
      </c>
      <c r="BY723" s="17">
        <f t="shared" si="4943"/>
        <v>0</v>
      </c>
      <c r="BZ723" s="17">
        <f t="shared" si="4943"/>
        <v>0</v>
      </c>
      <c r="CA723" s="17">
        <f t="shared" si="4943"/>
        <v>0</v>
      </c>
      <c r="CB723" s="17">
        <f t="shared" si="4943"/>
        <v>0</v>
      </c>
      <c r="CC723" s="17">
        <f t="shared" si="4943"/>
        <v>0</v>
      </c>
      <c r="CD723" s="17">
        <f t="shared" si="4943"/>
        <v>0</v>
      </c>
      <c r="CE723" s="17">
        <f t="shared" si="4943"/>
        <v>0</v>
      </c>
      <c r="CF723" s="17">
        <f t="shared" si="4943"/>
        <v>0</v>
      </c>
      <c r="CG723" s="17">
        <f t="shared" si="4943"/>
        <v>0</v>
      </c>
      <c r="CH723" s="17">
        <f t="shared" si="4943"/>
        <v>0</v>
      </c>
      <c r="CI723" s="17">
        <f t="shared" si="4943"/>
        <v>0</v>
      </c>
      <c r="CJ723" s="17">
        <f t="shared" si="4943"/>
        <v>0</v>
      </c>
      <c r="CK723" s="17">
        <f t="shared" si="4943"/>
        <v>0</v>
      </c>
      <c r="CL723" s="17">
        <f t="shared" si="4943"/>
        <v>0</v>
      </c>
      <c r="CM723" s="17">
        <f t="shared" si="4943"/>
        <v>0</v>
      </c>
      <c r="CN723" s="17">
        <f t="shared" si="4943"/>
        <v>0</v>
      </c>
      <c r="CO723" s="17">
        <f t="shared" si="4943"/>
        <v>0</v>
      </c>
    </row>
    <row r="724" spans="2:93">
      <c r="B724" s="556"/>
      <c r="C724" s="556">
        <f t="shared" si="4892"/>
        <v>36</v>
      </c>
      <c r="D724" s="632">
        <f t="shared" si="4889"/>
        <v>-0.04</v>
      </c>
      <c r="E724" s="632"/>
      <c r="F724" s="632"/>
      <c r="G724" s="632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>
        <f>IF((AR684-$AQ684)&gt;$D685,0,$D724*(AR688))</f>
        <v>-52156.04</v>
      </c>
      <c r="AS724" s="17">
        <f t="shared" ref="AS724:CO724" si="4944">IF((AS684-$AQ684)&gt;$D685,0,$D724*(AS688))</f>
        <v>-53068.76</v>
      </c>
      <c r="AT724" s="17">
        <f t="shared" si="4944"/>
        <v>-53997.48</v>
      </c>
      <c r="AU724" s="17">
        <f t="shared" si="4944"/>
        <v>-54942.44</v>
      </c>
      <c r="AV724" s="17">
        <f t="shared" si="4944"/>
        <v>-55903.92</v>
      </c>
      <c r="AW724" s="17">
        <f t="shared" si="4944"/>
        <v>-56882.239999999998</v>
      </c>
      <c r="AX724" s="17">
        <f t="shared" si="4944"/>
        <v>-57877.68</v>
      </c>
      <c r="AY724" s="17">
        <f t="shared" si="4944"/>
        <v>-58890.520000000004</v>
      </c>
      <c r="AZ724" s="17">
        <f t="shared" si="4944"/>
        <v>-59921.120000000003</v>
      </c>
      <c r="BA724" s="17">
        <f t="shared" si="4944"/>
        <v>-60969.72</v>
      </c>
      <c r="BB724" s="17">
        <f t="shared" si="4944"/>
        <v>-62036.72</v>
      </c>
      <c r="BC724" s="17">
        <f t="shared" si="4944"/>
        <v>-63122.36</v>
      </c>
      <c r="BD724" s="17">
        <f t="shared" si="4944"/>
        <v>-64227</v>
      </c>
      <c r="BE724" s="17">
        <f t="shared" si="4944"/>
        <v>-65350.96</v>
      </c>
      <c r="BF724" s="17">
        <f t="shared" si="4944"/>
        <v>-66494.600000000006</v>
      </c>
      <c r="BG724" s="17">
        <f t="shared" si="4944"/>
        <v>-67658.240000000005</v>
      </c>
      <c r="BH724" s="17">
        <f t="shared" si="4944"/>
        <v>-68842.28</v>
      </c>
      <c r="BI724" s="17">
        <f t="shared" si="4944"/>
        <v>-70047</v>
      </c>
      <c r="BJ724" s="17">
        <f t="shared" si="4944"/>
        <v>-71272.84</v>
      </c>
      <c r="BK724" s="17">
        <f t="shared" si="4944"/>
        <v>-72520.12</v>
      </c>
      <c r="BL724" s="17">
        <f t="shared" si="4944"/>
        <v>-73789.2</v>
      </c>
      <c r="BM724" s="17">
        <f t="shared" si="4944"/>
        <v>-75080.52</v>
      </c>
      <c r="BN724" s="17">
        <f t="shared" si="4944"/>
        <v>-76394.44</v>
      </c>
      <c r="BO724" s="17">
        <f t="shared" si="4944"/>
        <v>-77731.360000000001</v>
      </c>
      <c r="BP724" s="17">
        <f t="shared" si="4944"/>
        <v>-79091.64</v>
      </c>
      <c r="BQ724" s="17">
        <f t="shared" si="4944"/>
        <v>0</v>
      </c>
      <c r="BR724" s="17">
        <f t="shared" si="4944"/>
        <v>0</v>
      </c>
      <c r="BS724" s="17">
        <f t="shared" si="4944"/>
        <v>0</v>
      </c>
      <c r="BT724" s="17">
        <f t="shared" si="4944"/>
        <v>0</v>
      </c>
      <c r="BU724" s="17">
        <f t="shared" si="4944"/>
        <v>0</v>
      </c>
      <c r="BV724" s="17">
        <f t="shared" si="4944"/>
        <v>0</v>
      </c>
      <c r="BW724" s="17">
        <f t="shared" si="4944"/>
        <v>0</v>
      </c>
      <c r="BX724" s="17">
        <f t="shared" si="4944"/>
        <v>0</v>
      </c>
      <c r="BY724" s="17">
        <f t="shared" si="4944"/>
        <v>0</v>
      </c>
      <c r="BZ724" s="17">
        <f t="shared" si="4944"/>
        <v>0</v>
      </c>
      <c r="CA724" s="17">
        <f t="shared" si="4944"/>
        <v>0</v>
      </c>
      <c r="CB724" s="17">
        <f t="shared" si="4944"/>
        <v>0</v>
      </c>
      <c r="CC724" s="17">
        <f t="shared" si="4944"/>
        <v>0</v>
      </c>
      <c r="CD724" s="17">
        <f t="shared" si="4944"/>
        <v>0</v>
      </c>
      <c r="CE724" s="17">
        <f t="shared" si="4944"/>
        <v>0</v>
      </c>
      <c r="CF724" s="17">
        <f t="shared" si="4944"/>
        <v>0</v>
      </c>
      <c r="CG724" s="17">
        <f t="shared" si="4944"/>
        <v>0</v>
      </c>
      <c r="CH724" s="17">
        <f t="shared" si="4944"/>
        <v>0</v>
      </c>
      <c r="CI724" s="17">
        <f t="shared" si="4944"/>
        <v>0</v>
      </c>
      <c r="CJ724" s="17">
        <f t="shared" si="4944"/>
        <v>0</v>
      </c>
      <c r="CK724" s="17">
        <f t="shared" si="4944"/>
        <v>0</v>
      </c>
      <c r="CL724" s="17">
        <f t="shared" si="4944"/>
        <v>0</v>
      </c>
      <c r="CM724" s="17">
        <f t="shared" si="4944"/>
        <v>0</v>
      </c>
      <c r="CN724" s="17">
        <f t="shared" si="4944"/>
        <v>0</v>
      </c>
      <c r="CO724" s="17">
        <f t="shared" si="4944"/>
        <v>0</v>
      </c>
    </row>
    <row r="725" spans="2:93">
      <c r="B725" s="556"/>
      <c r="C725" s="556">
        <f t="shared" si="4892"/>
        <v>37</v>
      </c>
      <c r="D725" s="632">
        <f t="shared" si="4889"/>
        <v>-0.04</v>
      </c>
      <c r="E725" s="632"/>
      <c r="F725" s="632"/>
      <c r="G725" s="632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>
        <f>IF((AS684-$AR684)&gt;$D685,0,$D725*(AS688))</f>
        <v>-53068.76</v>
      </c>
      <c r="AT725" s="17">
        <f t="shared" ref="AT725:CO725" si="4945">IF((AT684-$AR684)&gt;$D685,0,$D725*(AT688))</f>
        <v>-53997.48</v>
      </c>
      <c r="AU725" s="17">
        <f t="shared" si="4945"/>
        <v>-54942.44</v>
      </c>
      <c r="AV725" s="17">
        <f t="shared" si="4945"/>
        <v>-55903.92</v>
      </c>
      <c r="AW725" s="17">
        <f t="shared" si="4945"/>
        <v>-56882.239999999998</v>
      </c>
      <c r="AX725" s="17">
        <f t="shared" si="4945"/>
        <v>-57877.68</v>
      </c>
      <c r="AY725" s="17">
        <f t="shared" si="4945"/>
        <v>-58890.520000000004</v>
      </c>
      <c r="AZ725" s="17">
        <f t="shared" si="4945"/>
        <v>-59921.120000000003</v>
      </c>
      <c r="BA725" s="17">
        <f t="shared" si="4945"/>
        <v>-60969.72</v>
      </c>
      <c r="BB725" s="17">
        <f t="shared" si="4945"/>
        <v>-62036.72</v>
      </c>
      <c r="BC725" s="17">
        <f t="shared" si="4945"/>
        <v>-63122.36</v>
      </c>
      <c r="BD725" s="17">
        <f t="shared" si="4945"/>
        <v>-64227</v>
      </c>
      <c r="BE725" s="17">
        <f t="shared" si="4945"/>
        <v>-65350.96</v>
      </c>
      <c r="BF725" s="17">
        <f t="shared" si="4945"/>
        <v>-66494.600000000006</v>
      </c>
      <c r="BG725" s="17">
        <f t="shared" si="4945"/>
        <v>-67658.240000000005</v>
      </c>
      <c r="BH725" s="17">
        <f t="shared" si="4945"/>
        <v>-68842.28</v>
      </c>
      <c r="BI725" s="17">
        <f t="shared" si="4945"/>
        <v>-70047</v>
      </c>
      <c r="BJ725" s="17">
        <f t="shared" si="4945"/>
        <v>-71272.84</v>
      </c>
      <c r="BK725" s="17">
        <f t="shared" si="4945"/>
        <v>-72520.12</v>
      </c>
      <c r="BL725" s="17">
        <f t="shared" si="4945"/>
        <v>-73789.2</v>
      </c>
      <c r="BM725" s="17">
        <f t="shared" si="4945"/>
        <v>-75080.52</v>
      </c>
      <c r="BN725" s="17">
        <f t="shared" si="4945"/>
        <v>-76394.44</v>
      </c>
      <c r="BO725" s="17">
        <f t="shared" si="4945"/>
        <v>-77731.360000000001</v>
      </c>
      <c r="BP725" s="17">
        <f t="shared" si="4945"/>
        <v>-79091.64</v>
      </c>
      <c r="BQ725" s="17">
        <f t="shared" si="4945"/>
        <v>-80475.759999999995</v>
      </c>
      <c r="BR725" s="17">
        <f t="shared" si="4945"/>
        <v>0</v>
      </c>
      <c r="BS725" s="17">
        <f t="shared" si="4945"/>
        <v>0</v>
      </c>
      <c r="BT725" s="17">
        <f t="shared" si="4945"/>
        <v>0</v>
      </c>
      <c r="BU725" s="17">
        <f t="shared" si="4945"/>
        <v>0</v>
      </c>
      <c r="BV725" s="17">
        <f t="shared" si="4945"/>
        <v>0</v>
      </c>
      <c r="BW725" s="17">
        <f t="shared" si="4945"/>
        <v>0</v>
      </c>
      <c r="BX725" s="17">
        <f t="shared" si="4945"/>
        <v>0</v>
      </c>
      <c r="BY725" s="17">
        <f t="shared" si="4945"/>
        <v>0</v>
      </c>
      <c r="BZ725" s="17">
        <f t="shared" si="4945"/>
        <v>0</v>
      </c>
      <c r="CA725" s="17">
        <f t="shared" si="4945"/>
        <v>0</v>
      </c>
      <c r="CB725" s="17">
        <f t="shared" si="4945"/>
        <v>0</v>
      </c>
      <c r="CC725" s="17">
        <f t="shared" si="4945"/>
        <v>0</v>
      </c>
      <c r="CD725" s="17">
        <f t="shared" si="4945"/>
        <v>0</v>
      </c>
      <c r="CE725" s="17">
        <f t="shared" si="4945"/>
        <v>0</v>
      </c>
      <c r="CF725" s="17">
        <f t="shared" si="4945"/>
        <v>0</v>
      </c>
      <c r="CG725" s="17">
        <f t="shared" si="4945"/>
        <v>0</v>
      </c>
      <c r="CH725" s="17">
        <f t="shared" si="4945"/>
        <v>0</v>
      </c>
      <c r="CI725" s="17">
        <f t="shared" si="4945"/>
        <v>0</v>
      </c>
      <c r="CJ725" s="17">
        <f t="shared" si="4945"/>
        <v>0</v>
      </c>
      <c r="CK725" s="17">
        <f t="shared" si="4945"/>
        <v>0</v>
      </c>
      <c r="CL725" s="17">
        <f t="shared" si="4945"/>
        <v>0</v>
      </c>
      <c r="CM725" s="17">
        <f t="shared" si="4945"/>
        <v>0</v>
      </c>
      <c r="CN725" s="17">
        <f t="shared" si="4945"/>
        <v>0</v>
      </c>
      <c r="CO725" s="17">
        <f t="shared" si="4945"/>
        <v>0</v>
      </c>
    </row>
    <row r="726" spans="2:93">
      <c r="B726" s="556"/>
      <c r="C726" s="556">
        <f t="shared" si="4892"/>
        <v>38</v>
      </c>
      <c r="D726" s="632">
        <f t="shared" si="4889"/>
        <v>-0.04</v>
      </c>
      <c r="E726" s="632"/>
      <c r="F726" s="632"/>
      <c r="G726" s="632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>
        <f>IF((AT684-$AS684)&gt;$D685,0,$D726*(AT688))</f>
        <v>-53997.48</v>
      </c>
      <c r="AU726" s="17">
        <f t="shared" ref="AU726:CO726" si="4946">IF((AU684-$AS684)&gt;$D685,0,$D726*(AU688))</f>
        <v>-54942.44</v>
      </c>
      <c r="AV726" s="17">
        <f t="shared" si="4946"/>
        <v>-55903.92</v>
      </c>
      <c r="AW726" s="17">
        <f t="shared" si="4946"/>
        <v>-56882.239999999998</v>
      </c>
      <c r="AX726" s="17">
        <f t="shared" si="4946"/>
        <v>-57877.68</v>
      </c>
      <c r="AY726" s="17">
        <f t="shared" si="4946"/>
        <v>-58890.520000000004</v>
      </c>
      <c r="AZ726" s="17">
        <f t="shared" si="4946"/>
        <v>-59921.120000000003</v>
      </c>
      <c r="BA726" s="17">
        <f t="shared" si="4946"/>
        <v>-60969.72</v>
      </c>
      <c r="BB726" s="17">
        <f t="shared" si="4946"/>
        <v>-62036.72</v>
      </c>
      <c r="BC726" s="17">
        <f t="shared" si="4946"/>
        <v>-63122.36</v>
      </c>
      <c r="BD726" s="17">
        <f t="shared" si="4946"/>
        <v>-64227</v>
      </c>
      <c r="BE726" s="17">
        <f t="shared" si="4946"/>
        <v>-65350.96</v>
      </c>
      <c r="BF726" s="17">
        <f t="shared" si="4946"/>
        <v>-66494.600000000006</v>
      </c>
      <c r="BG726" s="17">
        <f t="shared" si="4946"/>
        <v>-67658.240000000005</v>
      </c>
      <c r="BH726" s="17">
        <f t="shared" si="4946"/>
        <v>-68842.28</v>
      </c>
      <c r="BI726" s="17">
        <f t="shared" si="4946"/>
        <v>-70047</v>
      </c>
      <c r="BJ726" s="17">
        <f t="shared" si="4946"/>
        <v>-71272.84</v>
      </c>
      <c r="BK726" s="17">
        <f t="shared" si="4946"/>
        <v>-72520.12</v>
      </c>
      <c r="BL726" s="17">
        <f t="shared" si="4946"/>
        <v>-73789.2</v>
      </c>
      <c r="BM726" s="17">
        <f t="shared" si="4946"/>
        <v>-75080.52</v>
      </c>
      <c r="BN726" s="17">
        <f t="shared" si="4946"/>
        <v>-76394.44</v>
      </c>
      <c r="BO726" s="17">
        <f t="shared" si="4946"/>
        <v>-77731.360000000001</v>
      </c>
      <c r="BP726" s="17">
        <f t="shared" si="4946"/>
        <v>-79091.64</v>
      </c>
      <c r="BQ726" s="17">
        <f t="shared" si="4946"/>
        <v>-80475.759999999995</v>
      </c>
      <c r="BR726" s="17">
        <f t="shared" si="4946"/>
        <v>-81884.08</v>
      </c>
      <c r="BS726" s="17">
        <f t="shared" si="4946"/>
        <v>0</v>
      </c>
      <c r="BT726" s="17">
        <f t="shared" si="4946"/>
        <v>0</v>
      </c>
      <c r="BU726" s="17">
        <f t="shared" si="4946"/>
        <v>0</v>
      </c>
      <c r="BV726" s="17">
        <f t="shared" si="4946"/>
        <v>0</v>
      </c>
      <c r="BW726" s="17">
        <f t="shared" si="4946"/>
        <v>0</v>
      </c>
      <c r="BX726" s="17">
        <f t="shared" si="4946"/>
        <v>0</v>
      </c>
      <c r="BY726" s="17">
        <f t="shared" si="4946"/>
        <v>0</v>
      </c>
      <c r="BZ726" s="17">
        <f t="shared" si="4946"/>
        <v>0</v>
      </c>
      <c r="CA726" s="17">
        <f t="shared" si="4946"/>
        <v>0</v>
      </c>
      <c r="CB726" s="17">
        <f t="shared" si="4946"/>
        <v>0</v>
      </c>
      <c r="CC726" s="17">
        <f t="shared" si="4946"/>
        <v>0</v>
      </c>
      <c r="CD726" s="17">
        <f t="shared" si="4946"/>
        <v>0</v>
      </c>
      <c r="CE726" s="17">
        <f t="shared" si="4946"/>
        <v>0</v>
      </c>
      <c r="CF726" s="17">
        <f t="shared" si="4946"/>
        <v>0</v>
      </c>
      <c r="CG726" s="17">
        <f t="shared" si="4946"/>
        <v>0</v>
      </c>
      <c r="CH726" s="17">
        <f t="shared" si="4946"/>
        <v>0</v>
      </c>
      <c r="CI726" s="17">
        <f t="shared" si="4946"/>
        <v>0</v>
      </c>
      <c r="CJ726" s="17">
        <f t="shared" si="4946"/>
        <v>0</v>
      </c>
      <c r="CK726" s="17">
        <f t="shared" si="4946"/>
        <v>0</v>
      </c>
      <c r="CL726" s="17">
        <f t="shared" si="4946"/>
        <v>0</v>
      </c>
      <c r="CM726" s="17">
        <f t="shared" si="4946"/>
        <v>0</v>
      </c>
      <c r="CN726" s="17">
        <f t="shared" si="4946"/>
        <v>0</v>
      </c>
      <c r="CO726" s="17">
        <f t="shared" si="4946"/>
        <v>0</v>
      </c>
    </row>
    <row r="727" spans="2:93">
      <c r="B727" s="556"/>
      <c r="C727" s="556">
        <f t="shared" si="4892"/>
        <v>39</v>
      </c>
      <c r="D727" s="632">
        <f t="shared" si="4889"/>
        <v>-0.04</v>
      </c>
      <c r="E727" s="632"/>
      <c r="F727" s="632"/>
      <c r="G727" s="632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>
        <f>IF((AU684-$AT684)&gt;$D685,0,$D727*(AU688))</f>
        <v>-54942.44</v>
      </c>
      <c r="AV727" s="17">
        <f t="shared" ref="AV727:CO727" si="4947">IF((AV684-$AT684)&gt;$D685,0,$D727*(AV688))</f>
        <v>-55903.92</v>
      </c>
      <c r="AW727" s="17">
        <f t="shared" si="4947"/>
        <v>-56882.239999999998</v>
      </c>
      <c r="AX727" s="17">
        <f t="shared" si="4947"/>
        <v>-57877.68</v>
      </c>
      <c r="AY727" s="17">
        <f t="shared" si="4947"/>
        <v>-58890.520000000004</v>
      </c>
      <c r="AZ727" s="17">
        <f t="shared" si="4947"/>
        <v>-59921.120000000003</v>
      </c>
      <c r="BA727" s="17">
        <f t="shared" si="4947"/>
        <v>-60969.72</v>
      </c>
      <c r="BB727" s="17">
        <f t="shared" si="4947"/>
        <v>-62036.72</v>
      </c>
      <c r="BC727" s="17">
        <f t="shared" si="4947"/>
        <v>-63122.36</v>
      </c>
      <c r="BD727" s="17">
        <f t="shared" si="4947"/>
        <v>-64227</v>
      </c>
      <c r="BE727" s="17">
        <f t="shared" si="4947"/>
        <v>-65350.96</v>
      </c>
      <c r="BF727" s="17">
        <f t="shared" si="4947"/>
        <v>-66494.600000000006</v>
      </c>
      <c r="BG727" s="17">
        <f t="shared" si="4947"/>
        <v>-67658.240000000005</v>
      </c>
      <c r="BH727" s="17">
        <f t="shared" si="4947"/>
        <v>-68842.28</v>
      </c>
      <c r="BI727" s="17">
        <f t="shared" si="4947"/>
        <v>-70047</v>
      </c>
      <c r="BJ727" s="17">
        <f t="shared" si="4947"/>
        <v>-71272.84</v>
      </c>
      <c r="BK727" s="17">
        <f t="shared" si="4947"/>
        <v>-72520.12</v>
      </c>
      <c r="BL727" s="17">
        <f t="shared" si="4947"/>
        <v>-73789.2</v>
      </c>
      <c r="BM727" s="17">
        <f t="shared" si="4947"/>
        <v>-75080.52</v>
      </c>
      <c r="BN727" s="17">
        <f t="shared" si="4947"/>
        <v>-76394.44</v>
      </c>
      <c r="BO727" s="17">
        <f t="shared" si="4947"/>
        <v>-77731.360000000001</v>
      </c>
      <c r="BP727" s="17">
        <f t="shared" si="4947"/>
        <v>-79091.64</v>
      </c>
      <c r="BQ727" s="17">
        <f t="shared" si="4947"/>
        <v>-80475.759999999995</v>
      </c>
      <c r="BR727" s="17">
        <f t="shared" si="4947"/>
        <v>-81884.08</v>
      </c>
      <c r="BS727" s="17">
        <f t="shared" si="4947"/>
        <v>-83317.040000000008</v>
      </c>
      <c r="BT727" s="17">
        <f t="shared" si="4947"/>
        <v>0</v>
      </c>
      <c r="BU727" s="17">
        <f t="shared" si="4947"/>
        <v>0</v>
      </c>
      <c r="BV727" s="17">
        <f t="shared" si="4947"/>
        <v>0</v>
      </c>
      <c r="BW727" s="17">
        <f t="shared" si="4947"/>
        <v>0</v>
      </c>
      <c r="BX727" s="17">
        <f t="shared" si="4947"/>
        <v>0</v>
      </c>
      <c r="BY727" s="17">
        <f t="shared" si="4947"/>
        <v>0</v>
      </c>
      <c r="BZ727" s="17">
        <f t="shared" si="4947"/>
        <v>0</v>
      </c>
      <c r="CA727" s="17">
        <f t="shared" si="4947"/>
        <v>0</v>
      </c>
      <c r="CB727" s="17">
        <f t="shared" si="4947"/>
        <v>0</v>
      </c>
      <c r="CC727" s="17">
        <f t="shared" si="4947"/>
        <v>0</v>
      </c>
      <c r="CD727" s="17">
        <f t="shared" si="4947"/>
        <v>0</v>
      </c>
      <c r="CE727" s="17">
        <f t="shared" si="4947"/>
        <v>0</v>
      </c>
      <c r="CF727" s="17">
        <f t="shared" si="4947"/>
        <v>0</v>
      </c>
      <c r="CG727" s="17">
        <f t="shared" si="4947"/>
        <v>0</v>
      </c>
      <c r="CH727" s="17">
        <f t="shared" si="4947"/>
        <v>0</v>
      </c>
      <c r="CI727" s="17">
        <f t="shared" si="4947"/>
        <v>0</v>
      </c>
      <c r="CJ727" s="17">
        <f t="shared" si="4947"/>
        <v>0</v>
      </c>
      <c r="CK727" s="17">
        <f t="shared" si="4947"/>
        <v>0</v>
      </c>
      <c r="CL727" s="17">
        <f t="shared" si="4947"/>
        <v>0</v>
      </c>
      <c r="CM727" s="17">
        <f t="shared" si="4947"/>
        <v>0</v>
      </c>
      <c r="CN727" s="17">
        <f t="shared" si="4947"/>
        <v>0</v>
      </c>
      <c r="CO727" s="17">
        <f t="shared" si="4947"/>
        <v>0</v>
      </c>
    </row>
    <row r="728" spans="2:93">
      <c r="B728" s="556"/>
      <c r="C728" s="556">
        <f t="shared" si="4892"/>
        <v>40</v>
      </c>
      <c r="D728" s="632">
        <f t="shared" si="4889"/>
        <v>-0.04</v>
      </c>
      <c r="E728" s="632"/>
      <c r="F728" s="632"/>
      <c r="G728" s="632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>
        <f>IF((AV684-$AU684)&gt;$D685,0,$D728*(AV688))</f>
        <v>-55903.92</v>
      </c>
      <c r="AW728" s="17">
        <f t="shared" ref="AW728:CO728" si="4948">IF((AW684-$AU684)&gt;$D685,0,$D728*(AW688))</f>
        <v>-56882.239999999998</v>
      </c>
      <c r="AX728" s="17">
        <f t="shared" si="4948"/>
        <v>-57877.68</v>
      </c>
      <c r="AY728" s="17">
        <f t="shared" si="4948"/>
        <v>-58890.520000000004</v>
      </c>
      <c r="AZ728" s="17">
        <f t="shared" si="4948"/>
        <v>-59921.120000000003</v>
      </c>
      <c r="BA728" s="17">
        <f t="shared" si="4948"/>
        <v>-60969.72</v>
      </c>
      <c r="BB728" s="17">
        <f t="shared" si="4948"/>
        <v>-62036.72</v>
      </c>
      <c r="BC728" s="17">
        <f t="shared" si="4948"/>
        <v>-63122.36</v>
      </c>
      <c r="BD728" s="17">
        <f t="shared" si="4948"/>
        <v>-64227</v>
      </c>
      <c r="BE728" s="17">
        <f t="shared" si="4948"/>
        <v>-65350.96</v>
      </c>
      <c r="BF728" s="17">
        <f t="shared" si="4948"/>
        <v>-66494.600000000006</v>
      </c>
      <c r="BG728" s="17">
        <f t="shared" si="4948"/>
        <v>-67658.240000000005</v>
      </c>
      <c r="BH728" s="17">
        <f t="shared" si="4948"/>
        <v>-68842.28</v>
      </c>
      <c r="BI728" s="17">
        <f t="shared" si="4948"/>
        <v>-70047</v>
      </c>
      <c r="BJ728" s="17">
        <f t="shared" si="4948"/>
        <v>-71272.84</v>
      </c>
      <c r="BK728" s="17">
        <f t="shared" si="4948"/>
        <v>-72520.12</v>
      </c>
      <c r="BL728" s="17">
        <f t="shared" si="4948"/>
        <v>-73789.2</v>
      </c>
      <c r="BM728" s="17">
        <f t="shared" si="4948"/>
        <v>-75080.52</v>
      </c>
      <c r="BN728" s="17">
        <f t="shared" si="4948"/>
        <v>-76394.44</v>
      </c>
      <c r="BO728" s="17">
        <f t="shared" si="4948"/>
        <v>-77731.360000000001</v>
      </c>
      <c r="BP728" s="17">
        <f t="shared" si="4948"/>
        <v>-79091.64</v>
      </c>
      <c r="BQ728" s="17">
        <f t="shared" si="4948"/>
        <v>-80475.759999999995</v>
      </c>
      <c r="BR728" s="17">
        <f t="shared" si="4948"/>
        <v>-81884.08</v>
      </c>
      <c r="BS728" s="17">
        <f t="shared" si="4948"/>
        <v>-83317.040000000008</v>
      </c>
      <c r="BT728" s="17">
        <f t="shared" si="4948"/>
        <v>-84775.08</v>
      </c>
      <c r="BU728" s="17">
        <f t="shared" si="4948"/>
        <v>0</v>
      </c>
      <c r="BV728" s="17">
        <f t="shared" si="4948"/>
        <v>0</v>
      </c>
      <c r="BW728" s="17">
        <f t="shared" si="4948"/>
        <v>0</v>
      </c>
      <c r="BX728" s="17">
        <f t="shared" si="4948"/>
        <v>0</v>
      </c>
      <c r="BY728" s="17">
        <f t="shared" si="4948"/>
        <v>0</v>
      </c>
      <c r="BZ728" s="17">
        <f t="shared" si="4948"/>
        <v>0</v>
      </c>
      <c r="CA728" s="17">
        <f t="shared" si="4948"/>
        <v>0</v>
      </c>
      <c r="CB728" s="17">
        <f t="shared" si="4948"/>
        <v>0</v>
      </c>
      <c r="CC728" s="17">
        <f t="shared" si="4948"/>
        <v>0</v>
      </c>
      <c r="CD728" s="17">
        <f t="shared" si="4948"/>
        <v>0</v>
      </c>
      <c r="CE728" s="17">
        <f t="shared" si="4948"/>
        <v>0</v>
      </c>
      <c r="CF728" s="17">
        <f t="shared" si="4948"/>
        <v>0</v>
      </c>
      <c r="CG728" s="17">
        <f t="shared" si="4948"/>
        <v>0</v>
      </c>
      <c r="CH728" s="17">
        <f t="shared" si="4948"/>
        <v>0</v>
      </c>
      <c r="CI728" s="17">
        <f t="shared" si="4948"/>
        <v>0</v>
      </c>
      <c r="CJ728" s="17">
        <f t="shared" si="4948"/>
        <v>0</v>
      </c>
      <c r="CK728" s="17">
        <f t="shared" si="4948"/>
        <v>0</v>
      </c>
      <c r="CL728" s="17">
        <f t="shared" si="4948"/>
        <v>0</v>
      </c>
      <c r="CM728" s="17">
        <f t="shared" si="4948"/>
        <v>0</v>
      </c>
      <c r="CN728" s="17">
        <f t="shared" si="4948"/>
        <v>0</v>
      </c>
      <c r="CO728" s="17">
        <f t="shared" si="4948"/>
        <v>0</v>
      </c>
    </row>
    <row r="729" spans="2:93">
      <c r="B729" s="556"/>
      <c r="C729" s="556">
        <f t="shared" si="4892"/>
        <v>41</v>
      </c>
      <c r="D729" s="632">
        <f t="shared" si="4889"/>
        <v>-0.04</v>
      </c>
      <c r="E729" s="632"/>
      <c r="F729" s="632"/>
      <c r="G729" s="632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>
        <f>IF((AW684-$AV684)&gt;$D685,0,$D729*(AW688))</f>
        <v>-56882.239999999998</v>
      </c>
      <c r="AX729" s="17">
        <f t="shared" ref="AX729:CO729" si="4949">IF((AX684-$AV684)&gt;$D685,0,$D729*(AX688))</f>
        <v>-57877.68</v>
      </c>
      <c r="AY729" s="17">
        <f t="shared" si="4949"/>
        <v>-58890.520000000004</v>
      </c>
      <c r="AZ729" s="17">
        <f t="shared" si="4949"/>
        <v>-59921.120000000003</v>
      </c>
      <c r="BA729" s="17">
        <f t="shared" si="4949"/>
        <v>-60969.72</v>
      </c>
      <c r="BB729" s="17">
        <f t="shared" si="4949"/>
        <v>-62036.72</v>
      </c>
      <c r="BC729" s="17">
        <f t="shared" si="4949"/>
        <v>-63122.36</v>
      </c>
      <c r="BD729" s="17">
        <f t="shared" si="4949"/>
        <v>-64227</v>
      </c>
      <c r="BE729" s="17">
        <f t="shared" si="4949"/>
        <v>-65350.96</v>
      </c>
      <c r="BF729" s="17">
        <f t="shared" si="4949"/>
        <v>-66494.600000000006</v>
      </c>
      <c r="BG729" s="17">
        <f t="shared" si="4949"/>
        <v>-67658.240000000005</v>
      </c>
      <c r="BH729" s="17">
        <f t="shared" si="4949"/>
        <v>-68842.28</v>
      </c>
      <c r="BI729" s="17">
        <f t="shared" si="4949"/>
        <v>-70047</v>
      </c>
      <c r="BJ729" s="17">
        <f t="shared" si="4949"/>
        <v>-71272.84</v>
      </c>
      <c r="BK729" s="17">
        <f t="shared" si="4949"/>
        <v>-72520.12</v>
      </c>
      <c r="BL729" s="17">
        <f t="shared" si="4949"/>
        <v>-73789.2</v>
      </c>
      <c r="BM729" s="17">
        <f t="shared" si="4949"/>
        <v>-75080.52</v>
      </c>
      <c r="BN729" s="17">
        <f t="shared" si="4949"/>
        <v>-76394.44</v>
      </c>
      <c r="BO729" s="17">
        <f t="shared" si="4949"/>
        <v>-77731.360000000001</v>
      </c>
      <c r="BP729" s="17">
        <f t="shared" si="4949"/>
        <v>-79091.64</v>
      </c>
      <c r="BQ729" s="17">
        <f t="shared" si="4949"/>
        <v>-80475.759999999995</v>
      </c>
      <c r="BR729" s="17">
        <f t="shared" si="4949"/>
        <v>-81884.08</v>
      </c>
      <c r="BS729" s="17">
        <f t="shared" si="4949"/>
        <v>-83317.040000000008</v>
      </c>
      <c r="BT729" s="17">
        <f t="shared" si="4949"/>
        <v>-84775.08</v>
      </c>
      <c r="BU729" s="17">
        <f t="shared" si="4949"/>
        <v>-86258.64</v>
      </c>
      <c r="BV729" s="17">
        <f t="shared" si="4949"/>
        <v>0</v>
      </c>
      <c r="BW729" s="17">
        <f t="shared" si="4949"/>
        <v>0</v>
      </c>
      <c r="BX729" s="17">
        <f t="shared" si="4949"/>
        <v>0</v>
      </c>
      <c r="BY729" s="17">
        <f t="shared" si="4949"/>
        <v>0</v>
      </c>
      <c r="BZ729" s="17">
        <f t="shared" si="4949"/>
        <v>0</v>
      </c>
      <c r="CA729" s="17">
        <f t="shared" si="4949"/>
        <v>0</v>
      </c>
      <c r="CB729" s="17">
        <f t="shared" si="4949"/>
        <v>0</v>
      </c>
      <c r="CC729" s="17">
        <f t="shared" si="4949"/>
        <v>0</v>
      </c>
      <c r="CD729" s="17">
        <f t="shared" si="4949"/>
        <v>0</v>
      </c>
      <c r="CE729" s="17">
        <f t="shared" si="4949"/>
        <v>0</v>
      </c>
      <c r="CF729" s="17">
        <f t="shared" si="4949"/>
        <v>0</v>
      </c>
      <c r="CG729" s="17">
        <f t="shared" si="4949"/>
        <v>0</v>
      </c>
      <c r="CH729" s="17">
        <f t="shared" si="4949"/>
        <v>0</v>
      </c>
      <c r="CI729" s="17">
        <f t="shared" si="4949"/>
        <v>0</v>
      </c>
      <c r="CJ729" s="17">
        <f t="shared" si="4949"/>
        <v>0</v>
      </c>
      <c r="CK729" s="17">
        <f t="shared" si="4949"/>
        <v>0</v>
      </c>
      <c r="CL729" s="17">
        <f t="shared" si="4949"/>
        <v>0</v>
      </c>
      <c r="CM729" s="17">
        <f t="shared" si="4949"/>
        <v>0</v>
      </c>
      <c r="CN729" s="17">
        <f t="shared" si="4949"/>
        <v>0</v>
      </c>
      <c r="CO729" s="17">
        <f t="shared" si="4949"/>
        <v>0</v>
      </c>
    </row>
    <row r="730" spans="2:93">
      <c r="B730" s="556"/>
      <c r="C730" s="556">
        <f t="shared" si="4892"/>
        <v>42</v>
      </c>
      <c r="D730" s="632">
        <f t="shared" si="4889"/>
        <v>-0.04</v>
      </c>
      <c r="E730" s="632"/>
      <c r="F730" s="632"/>
      <c r="G730" s="632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>
        <f>IF((AX684-$AW684)&gt;$D685,0,$D730*(AX688))</f>
        <v>-57877.68</v>
      </c>
      <c r="AY730" s="17">
        <f t="shared" ref="AY730:CO730" si="4950">IF((AY684-$AW684)&gt;$D685,0,$D730*(AY688))</f>
        <v>-58890.520000000004</v>
      </c>
      <c r="AZ730" s="17">
        <f t="shared" si="4950"/>
        <v>-59921.120000000003</v>
      </c>
      <c r="BA730" s="17">
        <f t="shared" si="4950"/>
        <v>-60969.72</v>
      </c>
      <c r="BB730" s="17">
        <f t="shared" si="4950"/>
        <v>-62036.72</v>
      </c>
      <c r="BC730" s="17">
        <f t="shared" si="4950"/>
        <v>-63122.36</v>
      </c>
      <c r="BD730" s="17">
        <f t="shared" si="4950"/>
        <v>-64227</v>
      </c>
      <c r="BE730" s="17">
        <f t="shared" si="4950"/>
        <v>-65350.96</v>
      </c>
      <c r="BF730" s="17">
        <f t="shared" si="4950"/>
        <v>-66494.600000000006</v>
      </c>
      <c r="BG730" s="17">
        <f t="shared" si="4950"/>
        <v>-67658.240000000005</v>
      </c>
      <c r="BH730" s="17">
        <f t="shared" si="4950"/>
        <v>-68842.28</v>
      </c>
      <c r="BI730" s="17">
        <f t="shared" si="4950"/>
        <v>-70047</v>
      </c>
      <c r="BJ730" s="17">
        <f t="shared" si="4950"/>
        <v>-71272.84</v>
      </c>
      <c r="BK730" s="17">
        <f t="shared" si="4950"/>
        <v>-72520.12</v>
      </c>
      <c r="BL730" s="17">
        <f t="shared" si="4950"/>
        <v>-73789.2</v>
      </c>
      <c r="BM730" s="17">
        <f t="shared" si="4950"/>
        <v>-75080.52</v>
      </c>
      <c r="BN730" s="17">
        <f t="shared" si="4950"/>
        <v>-76394.44</v>
      </c>
      <c r="BO730" s="17">
        <f t="shared" si="4950"/>
        <v>-77731.360000000001</v>
      </c>
      <c r="BP730" s="17">
        <f t="shared" si="4950"/>
        <v>-79091.64</v>
      </c>
      <c r="BQ730" s="17">
        <f t="shared" si="4950"/>
        <v>-80475.759999999995</v>
      </c>
      <c r="BR730" s="17">
        <f t="shared" si="4950"/>
        <v>-81884.08</v>
      </c>
      <c r="BS730" s="17">
        <f t="shared" si="4950"/>
        <v>-83317.040000000008</v>
      </c>
      <c r="BT730" s="17">
        <f t="shared" si="4950"/>
        <v>-84775.08</v>
      </c>
      <c r="BU730" s="17">
        <f t="shared" si="4950"/>
        <v>-86258.64</v>
      </c>
      <c r="BV730" s="17">
        <f t="shared" si="4950"/>
        <v>-87768.16</v>
      </c>
      <c r="BW730" s="17">
        <f t="shared" si="4950"/>
        <v>0</v>
      </c>
      <c r="BX730" s="17">
        <f t="shared" si="4950"/>
        <v>0</v>
      </c>
      <c r="BY730" s="17">
        <f t="shared" si="4950"/>
        <v>0</v>
      </c>
      <c r="BZ730" s="17">
        <f t="shared" si="4950"/>
        <v>0</v>
      </c>
      <c r="CA730" s="17">
        <f t="shared" si="4950"/>
        <v>0</v>
      </c>
      <c r="CB730" s="17">
        <f t="shared" si="4950"/>
        <v>0</v>
      </c>
      <c r="CC730" s="17">
        <f t="shared" si="4950"/>
        <v>0</v>
      </c>
      <c r="CD730" s="17">
        <f t="shared" si="4950"/>
        <v>0</v>
      </c>
      <c r="CE730" s="17">
        <f t="shared" si="4950"/>
        <v>0</v>
      </c>
      <c r="CF730" s="17">
        <f t="shared" si="4950"/>
        <v>0</v>
      </c>
      <c r="CG730" s="17">
        <f t="shared" si="4950"/>
        <v>0</v>
      </c>
      <c r="CH730" s="17">
        <f t="shared" si="4950"/>
        <v>0</v>
      </c>
      <c r="CI730" s="17">
        <f t="shared" si="4950"/>
        <v>0</v>
      </c>
      <c r="CJ730" s="17">
        <f t="shared" si="4950"/>
        <v>0</v>
      </c>
      <c r="CK730" s="17">
        <f t="shared" si="4950"/>
        <v>0</v>
      </c>
      <c r="CL730" s="17">
        <f t="shared" si="4950"/>
        <v>0</v>
      </c>
      <c r="CM730" s="17">
        <f t="shared" si="4950"/>
        <v>0</v>
      </c>
      <c r="CN730" s="17">
        <f t="shared" si="4950"/>
        <v>0</v>
      </c>
      <c r="CO730" s="17">
        <f t="shared" si="4950"/>
        <v>0</v>
      </c>
    </row>
    <row r="731" spans="2:93">
      <c r="B731" s="556"/>
      <c r="C731" s="556">
        <f t="shared" si="4892"/>
        <v>43</v>
      </c>
      <c r="D731" s="632">
        <f t="shared" si="4889"/>
        <v>-0.04</v>
      </c>
      <c r="E731" s="632"/>
      <c r="F731" s="632"/>
      <c r="G731" s="632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>
        <f>IF((AY684-$AX684)&gt;$D685,0,$D731*(AY688))</f>
        <v>-58890.520000000004</v>
      </c>
      <c r="AZ731" s="17">
        <f t="shared" ref="AZ731:CO731" si="4951">IF((AZ684-$AX684)&gt;$D685,0,$D731*(AZ688))</f>
        <v>-59921.120000000003</v>
      </c>
      <c r="BA731" s="17">
        <f t="shared" si="4951"/>
        <v>-60969.72</v>
      </c>
      <c r="BB731" s="17">
        <f t="shared" si="4951"/>
        <v>-62036.72</v>
      </c>
      <c r="BC731" s="17">
        <f t="shared" si="4951"/>
        <v>-63122.36</v>
      </c>
      <c r="BD731" s="17">
        <f t="shared" si="4951"/>
        <v>-64227</v>
      </c>
      <c r="BE731" s="17">
        <f t="shared" si="4951"/>
        <v>-65350.96</v>
      </c>
      <c r="BF731" s="17">
        <f t="shared" si="4951"/>
        <v>-66494.600000000006</v>
      </c>
      <c r="BG731" s="17">
        <f t="shared" si="4951"/>
        <v>-67658.240000000005</v>
      </c>
      <c r="BH731" s="17">
        <f t="shared" si="4951"/>
        <v>-68842.28</v>
      </c>
      <c r="BI731" s="17">
        <f t="shared" si="4951"/>
        <v>-70047</v>
      </c>
      <c r="BJ731" s="17">
        <f t="shared" si="4951"/>
        <v>-71272.84</v>
      </c>
      <c r="BK731" s="17">
        <f t="shared" si="4951"/>
        <v>-72520.12</v>
      </c>
      <c r="BL731" s="17">
        <f t="shared" si="4951"/>
        <v>-73789.2</v>
      </c>
      <c r="BM731" s="17">
        <f t="shared" si="4951"/>
        <v>-75080.52</v>
      </c>
      <c r="BN731" s="17">
        <f t="shared" si="4951"/>
        <v>-76394.44</v>
      </c>
      <c r="BO731" s="17">
        <f t="shared" si="4951"/>
        <v>-77731.360000000001</v>
      </c>
      <c r="BP731" s="17">
        <f t="shared" si="4951"/>
        <v>-79091.64</v>
      </c>
      <c r="BQ731" s="17">
        <f t="shared" si="4951"/>
        <v>-80475.759999999995</v>
      </c>
      <c r="BR731" s="17">
        <f t="shared" si="4951"/>
        <v>-81884.08</v>
      </c>
      <c r="BS731" s="17">
        <f t="shared" si="4951"/>
        <v>-83317.040000000008</v>
      </c>
      <c r="BT731" s="17">
        <f t="shared" si="4951"/>
        <v>-84775.08</v>
      </c>
      <c r="BU731" s="17">
        <f t="shared" si="4951"/>
        <v>-86258.64</v>
      </c>
      <c r="BV731" s="17">
        <f t="shared" si="4951"/>
        <v>-87768.16</v>
      </c>
      <c r="BW731" s="17">
        <f t="shared" si="4951"/>
        <v>-89304.12</v>
      </c>
      <c r="BX731" s="17">
        <f t="shared" si="4951"/>
        <v>0</v>
      </c>
      <c r="BY731" s="17">
        <f t="shared" si="4951"/>
        <v>0</v>
      </c>
      <c r="BZ731" s="17">
        <f t="shared" si="4951"/>
        <v>0</v>
      </c>
      <c r="CA731" s="17">
        <f t="shared" si="4951"/>
        <v>0</v>
      </c>
      <c r="CB731" s="17">
        <f t="shared" si="4951"/>
        <v>0</v>
      </c>
      <c r="CC731" s="17">
        <f t="shared" si="4951"/>
        <v>0</v>
      </c>
      <c r="CD731" s="17">
        <f t="shared" si="4951"/>
        <v>0</v>
      </c>
      <c r="CE731" s="17">
        <f t="shared" si="4951"/>
        <v>0</v>
      </c>
      <c r="CF731" s="17">
        <f t="shared" si="4951"/>
        <v>0</v>
      </c>
      <c r="CG731" s="17">
        <f t="shared" si="4951"/>
        <v>0</v>
      </c>
      <c r="CH731" s="17">
        <f t="shared" si="4951"/>
        <v>0</v>
      </c>
      <c r="CI731" s="17">
        <f t="shared" si="4951"/>
        <v>0</v>
      </c>
      <c r="CJ731" s="17">
        <f t="shared" si="4951"/>
        <v>0</v>
      </c>
      <c r="CK731" s="17">
        <f t="shared" si="4951"/>
        <v>0</v>
      </c>
      <c r="CL731" s="17">
        <f t="shared" si="4951"/>
        <v>0</v>
      </c>
      <c r="CM731" s="17">
        <f t="shared" si="4951"/>
        <v>0</v>
      </c>
      <c r="CN731" s="17">
        <f t="shared" si="4951"/>
        <v>0</v>
      </c>
      <c r="CO731" s="17">
        <f t="shared" si="4951"/>
        <v>0</v>
      </c>
    </row>
    <row r="732" spans="2:93">
      <c r="B732" s="556"/>
      <c r="C732" s="556">
        <f t="shared" si="4892"/>
        <v>44</v>
      </c>
      <c r="D732" s="632">
        <f t="shared" si="4889"/>
        <v>-0.04</v>
      </c>
      <c r="E732" s="632"/>
      <c r="F732" s="632"/>
      <c r="G732" s="632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>
        <f>IF((AZ684-$AY684)&gt;$D685,0,$D732*(AZ688))</f>
        <v>-59921.120000000003</v>
      </c>
      <c r="BA732" s="17">
        <f t="shared" ref="BA732:CO732" si="4952">IF((BA684-$AY684)&gt;$D685,0,$D732*(BA688))</f>
        <v>-60969.72</v>
      </c>
      <c r="BB732" s="17">
        <f t="shared" si="4952"/>
        <v>-62036.72</v>
      </c>
      <c r="BC732" s="17">
        <f t="shared" si="4952"/>
        <v>-63122.36</v>
      </c>
      <c r="BD732" s="17">
        <f t="shared" si="4952"/>
        <v>-64227</v>
      </c>
      <c r="BE732" s="17">
        <f t="shared" si="4952"/>
        <v>-65350.96</v>
      </c>
      <c r="BF732" s="17">
        <f t="shared" si="4952"/>
        <v>-66494.600000000006</v>
      </c>
      <c r="BG732" s="17">
        <f t="shared" si="4952"/>
        <v>-67658.240000000005</v>
      </c>
      <c r="BH732" s="17">
        <f t="shared" si="4952"/>
        <v>-68842.28</v>
      </c>
      <c r="BI732" s="17">
        <f t="shared" si="4952"/>
        <v>-70047</v>
      </c>
      <c r="BJ732" s="17">
        <f t="shared" si="4952"/>
        <v>-71272.84</v>
      </c>
      <c r="BK732" s="17">
        <f t="shared" si="4952"/>
        <v>-72520.12</v>
      </c>
      <c r="BL732" s="17">
        <f t="shared" si="4952"/>
        <v>-73789.2</v>
      </c>
      <c r="BM732" s="17">
        <f t="shared" si="4952"/>
        <v>-75080.52</v>
      </c>
      <c r="BN732" s="17">
        <f t="shared" si="4952"/>
        <v>-76394.44</v>
      </c>
      <c r="BO732" s="17">
        <f t="shared" si="4952"/>
        <v>-77731.360000000001</v>
      </c>
      <c r="BP732" s="17">
        <f t="shared" si="4952"/>
        <v>-79091.64</v>
      </c>
      <c r="BQ732" s="17">
        <f t="shared" si="4952"/>
        <v>-80475.759999999995</v>
      </c>
      <c r="BR732" s="17">
        <f t="shared" si="4952"/>
        <v>-81884.08</v>
      </c>
      <c r="BS732" s="17">
        <f t="shared" si="4952"/>
        <v>-83317.040000000008</v>
      </c>
      <c r="BT732" s="17">
        <f t="shared" si="4952"/>
        <v>-84775.08</v>
      </c>
      <c r="BU732" s="17">
        <f t="shared" si="4952"/>
        <v>-86258.64</v>
      </c>
      <c r="BV732" s="17">
        <f t="shared" si="4952"/>
        <v>-87768.16</v>
      </c>
      <c r="BW732" s="17">
        <f t="shared" si="4952"/>
        <v>-89304.12</v>
      </c>
      <c r="BX732" s="17">
        <f t="shared" si="4952"/>
        <v>-90866.96</v>
      </c>
      <c r="BY732" s="17">
        <f t="shared" si="4952"/>
        <v>0</v>
      </c>
      <c r="BZ732" s="17">
        <f t="shared" si="4952"/>
        <v>0</v>
      </c>
      <c r="CA732" s="17">
        <f t="shared" si="4952"/>
        <v>0</v>
      </c>
      <c r="CB732" s="17">
        <f t="shared" si="4952"/>
        <v>0</v>
      </c>
      <c r="CC732" s="17">
        <f t="shared" si="4952"/>
        <v>0</v>
      </c>
      <c r="CD732" s="17">
        <f t="shared" si="4952"/>
        <v>0</v>
      </c>
      <c r="CE732" s="17">
        <f t="shared" si="4952"/>
        <v>0</v>
      </c>
      <c r="CF732" s="17">
        <f t="shared" si="4952"/>
        <v>0</v>
      </c>
      <c r="CG732" s="17">
        <f t="shared" si="4952"/>
        <v>0</v>
      </c>
      <c r="CH732" s="17">
        <f t="shared" si="4952"/>
        <v>0</v>
      </c>
      <c r="CI732" s="17">
        <f t="shared" si="4952"/>
        <v>0</v>
      </c>
      <c r="CJ732" s="17">
        <f t="shared" si="4952"/>
        <v>0</v>
      </c>
      <c r="CK732" s="17">
        <f t="shared" si="4952"/>
        <v>0</v>
      </c>
      <c r="CL732" s="17">
        <f t="shared" si="4952"/>
        <v>0</v>
      </c>
      <c r="CM732" s="17">
        <f t="shared" si="4952"/>
        <v>0</v>
      </c>
      <c r="CN732" s="17">
        <f t="shared" si="4952"/>
        <v>0</v>
      </c>
      <c r="CO732" s="17">
        <f t="shared" si="4952"/>
        <v>0</v>
      </c>
    </row>
    <row r="733" spans="2:93">
      <c r="B733" s="556"/>
      <c r="C733" s="556">
        <f t="shared" si="4892"/>
        <v>45</v>
      </c>
      <c r="D733" s="632">
        <f t="shared" si="4889"/>
        <v>-0.04</v>
      </c>
      <c r="E733" s="632"/>
      <c r="F733" s="632"/>
      <c r="G733" s="632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>
        <f>IF((BA684-$AZ684)&gt;$D685,0,$D733*(BA688))</f>
        <v>-60969.72</v>
      </c>
      <c r="BB733" s="17">
        <f t="shared" ref="BB733:CO733" si="4953">IF((BB684-$AZ684)&gt;$D685,0,$D733*(BB688))</f>
        <v>-62036.72</v>
      </c>
      <c r="BC733" s="17">
        <f t="shared" si="4953"/>
        <v>-63122.36</v>
      </c>
      <c r="BD733" s="17">
        <f t="shared" si="4953"/>
        <v>-64227</v>
      </c>
      <c r="BE733" s="17">
        <f t="shared" si="4953"/>
        <v>-65350.96</v>
      </c>
      <c r="BF733" s="17">
        <f t="shared" si="4953"/>
        <v>-66494.600000000006</v>
      </c>
      <c r="BG733" s="17">
        <f t="shared" si="4953"/>
        <v>-67658.240000000005</v>
      </c>
      <c r="BH733" s="17">
        <f t="shared" si="4953"/>
        <v>-68842.28</v>
      </c>
      <c r="BI733" s="17">
        <f t="shared" si="4953"/>
        <v>-70047</v>
      </c>
      <c r="BJ733" s="17">
        <f t="shared" si="4953"/>
        <v>-71272.84</v>
      </c>
      <c r="BK733" s="17">
        <f t="shared" si="4953"/>
        <v>-72520.12</v>
      </c>
      <c r="BL733" s="17">
        <f t="shared" si="4953"/>
        <v>-73789.2</v>
      </c>
      <c r="BM733" s="17">
        <f t="shared" si="4953"/>
        <v>-75080.52</v>
      </c>
      <c r="BN733" s="17">
        <f t="shared" si="4953"/>
        <v>-76394.44</v>
      </c>
      <c r="BO733" s="17">
        <f t="shared" si="4953"/>
        <v>-77731.360000000001</v>
      </c>
      <c r="BP733" s="17">
        <f t="shared" si="4953"/>
        <v>-79091.64</v>
      </c>
      <c r="BQ733" s="17">
        <f t="shared" si="4953"/>
        <v>-80475.759999999995</v>
      </c>
      <c r="BR733" s="17">
        <f t="shared" si="4953"/>
        <v>-81884.08</v>
      </c>
      <c r="BS733" s="17">
        <f t="shared" si="4953"/>
        <v>-83317.040000000008</v>
      </c>
      <c r="BT733" s="17">
        <f t="shared" si="4953"/>
        <v>-84775.08</v>
      </c>
      <c r="BU733" s="17">
        <f t="shared" si="4953"/>
        <v>-86258.64</v>
      </c>
      <c r="BV733" s="17">
        <f t="shared" si="4953"/>
        <v>-87768.16</v>
      </c>
      <c r="BW733" s="17">
        <f t="shared" si="4953"/>
        <v>-89304.12</v>
      </c>
      <c r="BX733" s="17">
        <f t="shared" si="4953"/>
        <v>-90866.96</v>
      </c>
      <c r="BY733" s="17">
        <f t="shared" si="4953"/>
        <v>-92457.12</v>
      </c>
      <c r="BZ733" s="17">
        <f t="shared" si="4953"/>
        <v>0</v>
      </c>
      <c r="CA733" s="17">
        <f t="shared" si="4953"/>
        <v>0</v>
      </c>
      <c r="CB733" s="17">
        <f t="shared" si="4953"/>
        <v>0</v>
      </c>
      <c r="CC733" s="17">
        <f t="shared" si="4953"/>
        <v>0</v>
      </c>
      <c r="CD733" s="17">
        <f t="shared" si="4953"/>
        <v>0</v>
      </c>
      <c r="CE733" s="17">
        <f t="shared" si="4953"/>
        <v>0</v>
      </c>
      <c r="CF733" s="17">
        <f t="shared" si="4953"/>
        <v>0</v>
      </c>
      <c r="CG733" s="17">
        <f t="shared" si="4953"/>
        <v>0</v>
      </c>
      <c r="CH733" s="17">
        <f t="shared" si="4953"/>
        <v>0</v>
      </c>
      <c r="CI733" s="17">
        <f t="shared" si="4953"/>
        <v>0</v>
      </c>
      <c r="CJ733" s="17">
        <f t="shared" si="4953"/>
        <v>0</v>
      </c>
      <c r="CK733" s="17">
        <f t="shared" si="4953"/>
        <v>0</v>
      </c>
      <c r="CL733" s="17">
        <f t="shared" si="4953"/>
        <v>0</v>
      </c>
      <c r="CM733" s="17">
        <f t="shared" si="4953"/>
        <v>0</v>
      </c>
      <c r="CN733" s="17">
        <f t="shared" si="4953"/>
        <v>0</v>
      </c>
      <c r="CO733" s="17">
        <f t="shared" si="4953"/>
        <v>0</v>
      </c>
    </row>
    <row r="734" spans="2:93">
      <c r="B734" s="556"/>
      <c r="C734" s="556">
        <f t="shared" si="4892"/>
        <v>46</v>
      </c>
      <c r="D734" s="632">
        <f t="shared" si="4889"/>
        <v>-0.04</v>
      </c>
      <c r="E734" s="632"/>
      <c r="F734" s="632"/>
      <c r="G734" s="632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>
        <f>IF((BB684-$BA684)&gt;$D685,0,$D734*(BB688))</f>
        <v>-62036.72</v>
      </c>
      <c r="BC734" s="17">
        <f t="shared" ref="BC734:CO734" si="4954">IF((BC684-$BA684)&gt;$D685,0,$D734*(BC688))</f>
        <v>-63122.36</v>
      </c>
      <c r="BD734" s="17">
        <f t="shared" si="4954"/>
        <v>-64227</v>
      </c>
      <c r="BE734" s="17">
        <f t="shared" si="4954"/>
        <v>-65350.96</v>
      </c>
      <c r="BF734" s="17">
        <f t="shared" si="4954"/>
        <v>-66494.600000000006</v>
      </c>
      <c r="BG734" s="17">
        <f t="shared" si="4954"/>
        <v>-67658.240000000005</v>
      </c>
      <c r="BH734" s="17">
        <f t="shared" si="4954"/>
        <v>-68842.28</v>
      </c>
      <c r="BI734" s="17">
        <f t="shared" si="4954"/>
        <v>-70047</v>
      </c>
      <c r="BJ734" s="17">
        <f t="shared" si="4954"/>
        <v>-71272.84</v>
      </c>
      <c r="BK734" s="17">
        <f t="shared" si="4954"/>
        <v>-72520.12</v>
      </c>
      <c r="BL734" s="17">
        <f t="shared" si="4954"/>
        <v>-73789.2</v>
      </c>
      <c r="BM734" s="17">
        <f t="shared" si="4954"/>
        <v>-75080.52</v>
      </c>
      <c r="BN734" s="17">
        <f t="shared" si="4954"/>
        <v>-76394.44</v>
      </c>
      <c r="BO734" s="17">
        <f t="shared" si="4954"/>
        <v>-77731.360000000001</v>
      </c>
      <c r="BP734" s="17">
        <f t="shared" si="4954"/>
        <v>-79091.64</v>
      </c>
      <c r="BQ734" s="17">
        <f t="shared" si="4954"/>
        <v>-80475.759999999995</v>
      </c>
      <c r="BR734" s="17">
        <f t="shared" si="4954"/>
        <v>-81884.08</v>
      </c>
      <c r="BS734" s="17">
        <f t="shared" si="4954"/>
        <v>-83317.040000000008</v>
      </c>
      <c r="BT734" s="17">
        <f t="shared" si="4954"/>
        <v>-84775.08</v>
      </c>
      <c r="BU734" s="17">
        <f t="shared" si="4954"/>
        <v>-86258.64</v>
      </c>
      <c r="BV734" s="17">
        <f t="shared" si="4954"/>
        <v>-87768.16</v>
      </c>
      <c r="BW734" s="17">
        <f t="shared" si="4954"/>
        <v>-89304.12</v>
      </c>
      <c r="BX734" s="17">
        <f t="shared" si="4954"/>
        <v>-90866.96</v>
      </c>
      <c r="BY734" s="17">
        <f t="shared" si="4954"/>
        <v>-92457.12</v>
      </c>
      <c r="BZ734" s="17">
        <f t="shared" si="4954"/>
        <v>-94075.12</v>
      </c>
      <c r="CA734" s="17">
        <f t="shared" si="4954"/>
        <v>0</v>
      </c>
      <c r="CB734" s="17">
        <f t="shared" si="4954"/>
        <v>0</v>
      </c>
      <c r="CC734" s="17">
        <f t="shared" si="4954"/>
        <v>0</v>
      </c>
      <c r="CD734" s="17">
        <f t="shared" si="4954"/>
        <v>0</v>
      </c>
      <c r="CE734" s="17">
        <f t="shared" si="4954"/>
        <v>0</v>
      </c>
      <c r="CF734" s="17">
        <f t="shared" si="4954"/>
        <v>0</v>
      </c>
      <c r="CG734" s="17">
        <f t="shared" si="4954"/>
        <v>0</v>
      </c>
      <c r="CH734" s="17">
        <f t="shared" si="4954"/>
        <v>0</v>
      </c>
      <c r="CI734" s="17">
        <f t="shared" si="4954"/>
        <v>0</v>
      </c>
      <c r="CJ734" s="17">
        <f t="shared" si="4954"/>
        <v>0</v>
      </c>
      <c r="CK734" s="17">
        <f t="shared" si="4954"/>
        <v>0</v>
      </c>
      <c r="CL734" s="17">
        <f t="shared" si="4954"/>
        <v>0</v>
      </c>
      <c r="CM734" s="17">
        <f t="shared" si="4954"/>
        <v>0</v>
      </c>
      <c r="CN734" s="17">
        <f t="shared" si="4954"/>
        <v>0</v>
      </c>
      <c r="CO734" s="17">
        <f t="shared" si="4954"/>
        <v>0</v>
      </c>
    </row>
    <row r="735" spans="2:93">
      <c r="B735" s="556"/>
      <c r="C735" s="556">
        <f t="shared" si="4892"/>
        <v>47</v>
      </c>
      <c r="D735" s="632">
        <f t="shared" si="4889"/>
        <v>-0.04</v>
      </c>
      <c r="E735" s="632"/>
      <c r="F735" s="632"/>
      <c r="G735" s="632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>
        <f>IF((BC684-$BB684)&gt;$D685,0,$D735*(BC688))</f>
        <v>-63122.36</v>
      </c>
      <c r="BD735" s="17">
        <f t="shared" ref="BD735:CO735" si="4955">IF((BD684-$BB684)&gt;$D685,0,$D735*(BD688))</f>
        <v>-64227</v>
      </c>
      <c r="BE735" s="17">
        <f t="shared" si="4955"/>
        <v>-65350.96</v>
      </c>
      <c r="BF735" s="17">
        <f t="shared" si="4955"/>
        <v>-66494.600000000006</v>
      </c>
      <c r="BG735" s="17">
        <f t="shared" si="4955"/>
        <v>-67658.240000000005</v>
      </c>
      <c r="BH735" s="17">
        <f t="shared" si="4955"/>
        <v>-68842.28</v>
      </c>
      <c r="BI735" s="17">
        <f t="shared" si="4955"/>
        <v>-70047</v>
      </c>
      <c r="BJ735" s="17">
        <f t="shared" si="4955"/>
        <v>-71272.84</v>
      </c>
      <c r="BK735" s="17">
        <f t="shared" si="4955"/>
        <v>-72520.12</v>
      </c>
      <c r="BL735" s="17">
        <f t="shared" si="4955"/>
        <v>-73789.2</v>
      </c>
      <c r="BM735" s="17">
        <f t="shared" si="4955"/>
        <v>-75080.52</v>
      </c>
      <c r="BN735" s="17">
        <f t="shared" si="4955"/>
        <v>-76394.44</v>
      </c>
      <c r="BO735" s="17">
        <f t="shared" si="4955"/>
        <v>-77731.360000000001</v>
      </c>
      <c r="BP735" s="17">
        <f t="shared" si="4955"/>
        <v>-79091.64</v>
      </c>
      <c r="BQ735" s="17">
        <f t="shared" si="4955"/>
        <v>-80475.759999999995</v>
      </c>
      <c r="BR735" s="17">
        <f t="shared" si="4955"/>
        <v>-81884.08</v>
      </c>
      <c r="BS735" s="17">
        <f t="shared" si="4955"/>
        <v>-83317.040000000008</v>
      </c>
      <c r="BT735" s="17">
        <f t="shared" si="4955"/>
        <v>-84775.08</v>
      </c>
      <c r="BU735" s="17">
        <f t="shared" si="4955"/>
        <v>-86258.64</v>
      </c>
      <c r="BV735" s="17">
        <f t="shared" si="4955"/>
        <v>-87768.16</v>
      </c>
      <c r="BW735" s="17">
        <f t="shared" si="4955"/>
        <v>-89304.12</v>
      </c>
      <c r="BX735" s="17">
        <f t="shared" si="4955"/>
        <v>-90866.96</v>
      </c>
      <c r="BY735" s="17">
        <f t="shared" si="4955"/>
        <v>-92457.12</v>
      </c>
      <c r="BZ735" s="17">
        <f t="shared" si="4955"/>
        <v>-94075.12</v>
      </c>
      <c r="CA735" s="17">
        <f t="shared" si="4955"/>
        <v>-95721.44</v>
      </c>
      <c r="CB735" s="17">
        <f t="shared" si="4955"/>
        <v>0</v>
      </c>
      <c r="CC735" s="17">
        <f t="shared" si="4955"/>
        <v>0</v>
      </c>
      <c r="CD735" s="17">
        <f t="shared" si="4955"/>
        <v>0</v>
      </c>
      <c r="CE735" s="17">
        <f t="shared" si="4955"/>
        <v>0</v>
      </c>
      <c r="CF735" s="17">
        <f t="shared" si="4955"/>
        <v>0</v>
      </c>
      <c r="CG735" s="17">
        <f t="shared" si="4955"/>
        <v>0</v>
      </c>
      <c r="CH735" s="17">
        <f t="shared" si="4955"/>
        <v>0</v>
      </c>
      <c r="CI735" s="17">
        <f t="shared" si="4955"/>
        <v>0</v>
      </c>
      <c r="CJ735" s="17">
        <f t="shared" si="4955"/>
        <v>0</v>
      </c>
      <c r="CK735" s="17">
        <f t="shared" si="4955"/>
        <v>0</v>
      </c>
      <c r="CL735" s="17">
        <f t="shared" si="4955"/>
        <v>0</v>
      </c>
      <c r="CM735" s="17">
        <f t="shared" si="4955"/>
        <v>0</v>
      </c>
      <c r="CN735" s="17">
        <f t="shared" si="4955"/>
        <v>0</v>
      </c>
      <c r="CO735" s="17">
        <f t="shared" si="4955"/>
        <v>0</v>
      </c>
    </row>
    <row r="736" spans="2:93">
      <c r="B736" s="556"/>
      <c r="C736" s="556">
        <f t="shared" si="4892"/>
        <v>48</v>
      </c>
      <c r="D736" s="632">
        <f t="shared" si="4889"/>
        <v>-0.04</v>
      </c>
      <c r="E736" s="632"/>
      <c r="F736" s="632"/>
      <c r="G736" s="632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>
        <f>IF((BD684-$BC684)&gt;$D685,0,$D736*(BD688))</f>
        <v>-64227</v>
      </c>
      <c r="BE736" s="17">
        <f t="shared" ref="BE736:CO736" si="4956">IF((BE684-$BC684)&gt;$D685,0,$D736*(BE688))</f>
        <v>-65350.96</v>
      </c>
      <c r="BF736" s="17">
        <f t="shared" si="4956"/>
        <v>-66494.600000000006</v>
      </c>
      <c r="BG736" s="17">
        <f t="shared" si="4956"/>
        <v>-67658.240000000005</v>
      </c>
      <c r="BH736" s="17">
        <f t="shared" si="4956"/>
        <v>-68842.28</v>
      </c>
      <c r="BI736" s="17">
        <f t="shared" si="4956"/>
        <v>-70047</v>
      </c>
      <c r="BJ736" s="17">
        <f t="shared" si="4956"/>
        <v>-71272.84</v>
      </c>
      <c r="BK736" s="17">
        <f t="shared" si="4956"/>
        <v>-72520.12</v>
      </c>
      <c r="BL736" s="17">
        <f t="shared" si="4956"/>
        <v>-73789.2</v>
      </c>
      <c r="BM736" s="17">
        <f t="shared" si="4956"/>
        <v>-75080.52</v>
      </c>
      <c r="BN736" s="17">
        <f t="shared" si="4956"/>
        <v>-76394.44</v>
      </c>
      <c r="BO736" s="17">
        <f t="shared" si="4956"/>
        <v>-77731.360000000001</v>
      </c>
      <c r="BP736" s="17">
        <f t="shared" si="4956"/>
        <v>-79091.64</v>
      </c>
      <c r="BQ736" s="17">
        <f t="shared" si="4956"/>
        <v>-80475.759999999995</v>
      </c>
      <c r="BR736" s="17">
        <f t="shared" si="4956"/>
        <v>-81884.08</v>
      </c>
      <c r="BS736" s="17">
        <f t="shared" si="4956"/>
        <v>-83317.040000000008</v>
      </c>
      <c r="BT736" s="17">
        <f t="shared" si="4956"/>
        <v>-84775.08</v>
      </c>
      <c r="BU736" s="17">
        <f t="shared" si="4956"/>
        <v>-86258.64</v>
      </c>
      <c r="BV736" s="17">
        <f t="shared" si="4956"/>
        <v>-87768.16</v>
      </c>
      <c r="BW736" s="17">
        <f t="shared" si="4956"/>
        <v>-89304.12</v>
      </c>
      <c r="BX736" s="17">
        <f t="shared" si="4956"/>
        <v>-90866.96</v>
      </c>
      <c r="BY736" s="17">
        <f t="shared" si="4956"/>
        <v>-92457.12</v>
      </c>
      <c r="BZ736" s="17">
        <f t="shared" si="4956"/>
        <v>-94075.12</v>
      </c>
      <c r="CA736" s="17">
        <f t="shared" si="4956"/>
        <v>-95721.44</v>
      </c>
      <c r="CB736" s="17">
        <f t="shared" si="4956"/>
        <v>-97396.56</v>
      </c>
      <c r="CC736" s="17">
        <f t="shared" si="4956"/>
        <v>0</v>
      </c>
      <c r="CD736" s="17">
        <f t="shared" si="4956"/>
        <v>0</v>
      </c>
      <c r="CE736" s="17">
        <f t="shared" si="4956"/>
        <v>0</v>
      </c>
      <c r="CF736" s="17">
        <f t="shared" si="4956"/>
        <v>0</v>
      </c>
      <c r="CG736" s="17">
        <f t="shared" si="4956"/>
        <v>0</v>
      </c>
      <c r="CH736" s="17">
        <f t="shared" si="4956"/>
        <v>0</v>
      </c>
      <c r="CI736" s="17">
        <f t="shared" si="4956"/>
        <v>0</v>
      </c>
      <c r="CJ736" s="17">
        <f t="shared" si="4956"/>
        <v>0</v>
      </c>
      <c r="CK736" s="17">
        <f t="shared" si="4956"/>
        <v>0</v>
      </c>
      <c r="CL736" s="17">
        <f t="shared" si="4956"/>
        <v>0</v>
      </c>
      <c r="CM736" s="17">
        <f t="shared" si="4956"/>
        <v>0</v>
      </c>
      <c r="CN736" s="17">
        <f t="shared" si="4956"/>
        <v>0</v>
      </c>
      <c r="CO736" s="17">
        <f t="shared" si="4956"/>
        <v>0</v>
      </c>
    </row>
    <row r="737" spans="2:93">
      <c r="B737" s="556"/>
      <c r="C737" s="556">
        <f t="shared" si="4892"/>
        <v>49</v>
      </c>
      <c r="D737" s="632">
        <f t="shared" si="4889"/>
        <v>-0.04</v>
      </c>
      <c r="E737" s="632"/>
      <c r="F737" s="632"/>
      <c r="G737" s="632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>
        <f>IF((BE684-$BD684)&gt;$D685,0,$D737*(BE688))</f>
        <v>-65350.96</v>
      </c>
      <c r="BF737" s="17">
        <f t="shared" ref="BF737:CO737" si="4957">IF((BF684-$BD684)&gt;$D685,0,$D737*(BF688))</f>
        <v>-66494.600000000006</v>
      </c>
      <c r="BG737" s="17">
        <f t="shared" si="4957"/>
        <v>-67658.240000000005</v>
      </c>
      <c r="BH737" s="17">
        <f t="shared" si="4957"/>
        <v>-68842.28</v>
      </c>
      <c r="BI737" s="17">
        <f t="shared" si="4957"/>
        <v>-70047</v>
      </c>
      <c r="BJ737" s="17">
        <f t="shared" si="4957"/>
        <v>-71272.84</v>
      </c>
      <c r="BK737" s="17">
        <f t="shared" si="4957"/>
        <v>-72520.12</v>
      </c>
      <c r="BL737" s="17">
        <f t="shared" si="4957"/>
        <v>-73789.2</v>
      </c>
      <c r="BM737" s="17">
        <f t="shared" si="4957"/>
        <v>-75080.52</v>
      </c>
      <c r="BN737" s="17">
        <f t="shared" si="4957"/>
        <v>-76394.44</v>
      </c>
      <c r="BO737" s="17">
        <f t="shared" si="4957"/>
        <v>-77731.360000000001</v>
      </c>
      <c r="BP737" s="17">
        <f t="shared" si="4957"/>
        <v>-79091.64</v>
      </c>
      <c r="BQ737" s="17">
        <f t="shared" si="4957"/>
        <v>-80475.759999999995</v>
      </c>
      <c r="BR737" s="17">
        <f t="shared" si="4957"/>
        <v>-81884.08</v>
      </c>
      <c r="BS737" s="17">
        <f t="shared" si="4957"/>
        <v>-83317.040000000008</v>
      </c>
      <c r="BT737" s="17">
        <f t="shared" si="4957"/>
        <v>-84775.08</v>
      </c>
      <c r="BU737" s="17">
        <f t="shared" si="4957"/>
        <v>-86258.64</v>
      </c>
      <c r="BV737" s="17">
        <f t="shared" si="4957"/>
        <v>-87768.16</v>
      </c>
      <c r="BW737" s="17">
        <f t="shared" si="4957"/>
        <v>-89304.12</v>
      </c>
      <c r="BX737" s="17">
        <f t="shared" si="4957"/>
        <v>-90866.96</v>
      </c>
      <c r="BY737" s="17">
        <f t="shared" si="4957"/>
        <v>-92457.12</v>
      </c>
      <c r="BZ737" s="17">
        <f t="shared" si="4957"/>
        <v>-94075.12</v>
      </c>
      <c r="CA737" s="17">
        <f t="shared" si="4957"/>
        <v>-95721.44</v>
      </c>
      <c r="CB737" s="17">
        <f t="shared" si="4957"/>
        <v>-97396.56</v>
      </c>
      <c r="CC737" s="17">
        <f t="shared" si="4957"/>
        <v>-99101</v>
      </c>
      <c r="CD737" s="17">
        <f t="shared" si="4957"/>
        <v>0</v>
      </c>
      <c r="CE737" s="17">
        <f t="shared" si="4957"/>
        <v>0</v>
      </c>
      <c r="CF737" s="17">
        <f t="shared" si="4957"/>
        <v>0</v>
      </c>
      <c r="CG737" s="17">
        <f t="shared" si="4957"/>
        <v>0</v>
      </c>
      <c r="CH737" s="17">
        <f t="shared" si="4957"/>
        <v>0</v>
      </c>
      <c r="CI737" s="17">
        <f t="shared" si="4957"/>
        <v>0</v>
      </c>
      <c r="CJ737" s="17">
        <f t="shared" si="4957"/>
        <v>0</v>
      </c>
      <c r="CK737" s="17">
        <f t="shared" si="4957"/>
        <v>0</v>
      </c>
      <c r="CL737" s="17">
        <f t="shared" si="4957"/>
        <v>0</v>
      </c>
      <c r="CM737" s="17">
        <f t="shared" si="4957"/>
        <v>0</v>
      </c>
      <c r="CN737" s="17">
        <f t="shared" si="4957"/>
        <v>0</v>
      </c>
      <c r="CO737" s="17">
        <f t="shared" si="4957"/>
        <v>0</v>
      </c>
    </row>
    <row r="738" spans="2:93">
      <c r="B738" s="556"/>
      <c r="C738" s="556">
        <f t="shared" si="4892"/>
        <v>50</v>
      </c>
      <c r="D738" s="632">
        <f t="shared" si="4889"/>
        <v>-0.04</v>
      </c>
      <c r="E738" s="632"/>
      <c r="F738" s="632"/>
      <c r="G738" s="632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>
        <f>IF((BF684-$BE684)&gt;$D685,0,$D738*(BF688))</f>
        <v>-66494.600000000006</v>
      </c>
      <c r="BG738" s="17">
        <f t="shared" ref="BG738:CO738" si="4958">IF((BG684-$BE684)&gt;$D685,0,$D738*(BG688))</f>
        <v>-67658.240000000005</v>
      </c>
      <c r="BH738" s="17">
        <f t="shared" si="4958"/>
        <v>-68842.28</v>
      </c>
      <c r="BI738" s="17">
        <f t="shared" si="4958"/>
        <v>-70047</v>
      </c>
      <c r="BJ738" s="17">
        <f t="shared" si="4958"/>
        <v>-71272.84</v>
      </c>
      <c r="BK738" s="17">
        <f t="shared" si="4958"/>
        <v>-72520.12</v>
      </c>
      <c r="BL738" s="17">
        <f t="shared" si="4958"/>
        <v>-73789.2</v>
      </c>
      <c r="BM738" s="17">
        <f t="shared" si="4958"/>
        <v>-75080.52</v>
      </c>
      <c r="BN738" s="17">
        <f t="shared" si="4958"/>
        <v>-76394.44</v>
      </c>
      <c r="BO738" s="17">
        <f t="shared" si="4958"/>
        <v>-77731.360000000001</v>
      </c>
      <c r="BP738" s="17">
        <f t="shared" si="4958"/>
        <v>-79091.64</v>
      </c>
      <c r="BQ738" s="17">
        <f t="shared" si="4958"/>
        <v>-80475.759999999995</v>
      </c>
      <c r="BR738" s="17">
        <f t="shared" si="4958"/>
        <v>-81884.08</v>
      </c>
      <c r="BS738" s="17">
        <f t="shared" si="4958"/>
        <v>-83317.040000000008</v>
      </c>
      <c r="BT738" s="17">
        <f t="shared" si="4958"/>
        <v>-84775.08</v>
      </c>
      <c r="BU738" s="17">
        <f t="shared" si="4958"/>
        <v>-86258.64</v>
      </c>
      <c r="BV738" s="17">
        <f t="shared" si="4958"/>
        <v>-87768.16</v>
      </c>
      <c r="BW738" s="17">
        <f t="shared" si="4958"/>
        <v>-89304.12</v>
      </c>
      <c r="BX738" s="17">
        <f t="shared" si="4958"/>
        <v>-90866.96</v>
      </c>
      <c r="BY738" s="17">
        <f t="shared" si="4958"/>
        <v>-92457.12</v>
      </c>
      <c r="BZ738" s="17">
        <f t="shared" si="4958"/>
        <v>-94075.12</v>
      </c>
      <c r="CA738" s="17">
        <f t="shared" si="4958"/>
        <v>-95721.44</v>
      </c>
      <c r="CB738" s="17">
        <f t="shared" si="4958"/>
        <v>-97396.56</v>
      </c>
      <c r="CC738" s="17">
        <f t="shared" si="4958"/>
        <v>-99101</v>
      </c>
      <c r="CD738" s="17">
        <f t="shared" si="4958"/>
        <v>-100835.28</v>
      </c>
      <c r="CE738" s="17">
        <f t="shared" si="4958"/>
        <v>0</v>
      </c>
      <c r="CF738" s="17">
        <f t="shared" si="4958"/>
        <v>0</v>
      </c>
      <c r="CG738" s="17">
        <f t="shared" si="4958"/>
        <v>0</v>
      </c>
      <c r="CH738" s="17">
        <f t="shared" si="4958"/>
        <v>0</v>
      </c>
      <c r="CI738" s="17">
        <f t="shared" si="4958"/>
        <v>0</v>
      </c>
      <c r="CJ738" s="17">
        <f t="shared" si="4958"/>
        <v>0</v>
      </c>
      <c r="CK738" s="17">
        <f t="shared" si="4958"/>
        <v>0</v>
      </c>
      <c r="CL738" s="17">
        <f t="shared" si="4958"/>
        <v>0</v>
      </c>
      <c r="CM738" s="17">
        <f t="shared" si="4958"/>
        <v>0</v>
      </c>
      <c r="CN738" s="17">
        <f t="shared" si="4958"/>
        <v>0</v>
      </c>
      <c r="CO738" s="17">
        <f t="shared" si="4958"/>
        <v>0</v>
      </c>
    </row>
    <row r="739" spans="2:93">
      <c r="B739" s="556"/>
      <c r="C739" s="556">
        <f t="shared" si="4892"/>
        <v>51</v>
      </c>
      <c r="D739" s="632">
        <f t="shared" si="4889"/>
        <v>-0.04</v>
      </c>
      <c r="E739" s="632"/>
      <c r="F739" s="632"/>
      <c r="G739" s="632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>
        <f>IF((BG684-$BF684)&gt;$D685,0,$D739*(BG688))</f>
        <v>-67658.240000000005</v>
      </c>
      <c r="BH739" s="17">
        <f t="shared" ref="BH739:CO739" si="4959">IF((BH684-$BF684)&gt;$D685,0,$D739*(BH688))</f>
        <v>-68842.28</v>
      </c>
      <c r="BI739" s="17">
        <f t="shared" si="4959"/>
        <v>-70047</v>
      </c>
      <c r="BJ739" s="17">
        <f t="shared" si="4959"/>
        <v>-71272.84</v>
      </c>
      <c r="BK739" s="17">
        <f t="shared" si="4959"/>
        <v>-72520.12</v>
      </c>
      <c r="BL739" s="17">
        <f t="shared" si="4959"/>
        <v>-73789.2</v>
      </c>
      <c r="BM739" s="17">
        <f t="shared" si="4959"/>
        <v>-75080.52</v>
      </c>
      <c r="BN739" s="17">
        <f t="shared" si="4959"/>
        <v>-76394.44</v>
      </c>
      <c r="BO739" s="17">
        <f t="shared" si="4959"/>
        <v>-77731.360000000001</v>
      </c>
      <c r="BP739" s="17">
        <f t="shared" si="4959"/>
        <v>-79091.64</v>
      </c>
      <c r="BQ739" s="17">
        <f t="shared" si="4959"/>
        <v>-80475.759999999995</v>
      </c>
      <c r="BR739" s="17">
        <f t="shared" si="4959"/>
        <v>-81884.08</v>
      </c>
      <c r="BS739" s="17">
        <f t="shared" si="4959"/>
        <v>-83317.040000000008</v>
      </c>
      <c r="BT739" s="17">
        <f t="shared" si="4959"/>
        <v>-84775.08</v>
      </c>
      <c r="BU739" s="17">
        <f t="shared" si="4959"/>
        <v>-86258.64</v>
      </c>
      <c r="BV739" s="17">
        <f t="shared" si="4959"/>
        <v>-87768.16</v>
      </c>
      <c r="BW739" s="17">
        <f t="shared" si="4959"/>
        <v>-89304.12</v>
      </c>
      <c r="BX739" s="17">
        <f t="shared" si="4959"/>
        <v>-90866.96</v>
      </c>
      <c r="BY739" s="17">
        <f t="shared" si="4959"/>
        <v>-92457.12</v>
      </c>
      <c r="BZ739" s="17">
        <f t="shared" si="4959"/>
        <v>-94075.12</v>
      </c>
      <c r="CA739" s="17">
        <f t="shared" si="4959"/>
        <v>-95721.44</v>
      </c>
      <c r="CB739" s="17">
        <f t="shared" si="4959"/>
        <v>-97396.56</v>
      </c>
      <c r="CC739" s="17">
        <f t="shared" si="4959"/>
        <v>-99101</v>
      </c>
      <c r="CD739" s="17">
        <f t="shared" si="4959"/>
        <v>-100835.28</v>
      </c>
      <c r="CE739" s="17">
        <f t="shared" si="4959"/>
        <v>-102599.88</v>
      </c>
      <c r="CF739" s="17">
        <f t="shared" si="4959"/>
        <v>0</v>
      </c>
      <c r="CG739" s="17">
        <f t="shared" si="4959"/>
        <v>0</v>
      </c>
      <c r="CH739" s="17">
        <f t="shared" si="4959"/>
        <v>0</v>
      </c>
      <c r="CI739" s="17">
        <f t="shared" si="4959"/>
        <v>0</v>
      </c>
      <c r="CJ739" s="17">
        <f t="shared" si="4959"/>
        <v>0</v>
      </c>
      <c r="CK739" s="17">
        <f t="shared" si="4959"/>
        <v>0</v>
      </c>
      <c r="CL739" s="17">
        <f t="shared" si="4959"/>
        <v>0</v>
      </c>
      <c r="CM739" s="17">
        <f t="shared" si="4959"/>
        <v>0</v>
      </c>
      <c r="CN739" s="17">
        <f t="shared" si="4959"/>
        <v>0</v>
      </c>
      <c r="CO739" s="17">
        <f t="shared" si="4959"/>
        <v>0</v>
      </c>
    </row>
    <row r="740" spans="2:93">
      <c r="B740" s="556"/>
      <c r="C740" s="556">
        <f t="shared" si="4892"/>
        <v>52</v>
      </c>
      <c r="D740" s="632">
        <f t="shared" si="4889"/>
        <v>-0.04</v>
      </c>
      <c r="E740" s="632"/>
      <c r="F740" s="632"/>
      <c r="G740" s="632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>
        <f>IF((BH684-$BG684)&gt;$D685,0,$D740*(BH688))</f>
        <v>-68842.28</v>
      </c>
      <c r="BI740" s="17">
        <f t="shared" ref="BI740:CO740" si="4960">IF((BI684-$BG684)&gt;$D685,0,$D740*(BI688))</f>
        <v>-70047</v>
      </c>
      <c r="BJ740" s="17">
        <f t="shared" si="4960"/>
        <v>-71272.84</v>
      </c>
      <c r="BK740" s="17">
        <f t="shared" si="4960"/>
        <v>-72520.12</v>
      </c>
      <c r="BL740" s="17">
        <f t="shared" si="4960"/>
        <v>-73789.2</v>
      </c>
      <c r="BM740" s="17">
        <f t="shared" si="4960"/>
        <v>-75080.52</v>
      </c>
      <c r="BN740" s="17">
        <f t="shared" si="4960"/>
        <v>-76394.44</v>
      </c>
      <c r="BO740" s="17">
        <f t="shared" si="4960"/>
        <v>-77731.360000000001</v>
      </c>
      <c r="BP740" s="17">
        <f t="shared" si="4960"/>
        <v>-79091.64</v>
      </c>
      <c r="BQ740" s="17">
        <f t="shared" si="4960"/>
        <v>-80475.759999999995</v>
      </c>
      <c r="BR740" s="17">
        <f t="shared" si="4960"/>
        <v>-81884.08</v>
      </c>
      <c r="BS740" s="17">
        <f t="shared" si="4960"/>
        <v>-83317.040000000008</v>
      </c>
      <c r="BT740" s="17">
        <f t="shared" si="4960"/>
        <v>-84775.08</v>
      </c>
      <c r="BU740" s="17">
        <f t="shared" si="4960"/>
        <v>-86258.64</v>
      </c>
      <c r="BV740" s="17">
        <f t="shared" si="4960"/>
        <v>-87768.16</v>
      </c>
      <c r="BW740" s="17">
        <f t="shared" si="4960"/>
        <v>-89304.12</v>
      </c>
      <c r="BX740" s="17">
        <f t="shared" si="4960"/>
        <v>-90866.96</v>
      </c>
      <c r="BY740" s="17">
        <f t="shared" si="4960"/>
        <v>-92457.12</v>
      </c>
      <c r="BZ740" s="17">
        <f t="shared" si="4960"/>
        <v>-94075.12</v>
      </c>
      <c r="CA740" s="17">
        <f t="shared" si="4960"/>
        <v>-95721.44</v>
      </c>
      <c r="CB740" s="17">
        <f t="shared" si="4960"/>
        <v>-97396.56</v>
      </c>
      <c r="CC740" s="17">
        <f t="shared" si="4960"/>
        <v>-99101</v>
      </c>
      <c r="CD740" s="17">
        <f t="shared" si="4960"/>
        <v>-100835.28</v>
      </c>
      <c r="CE740" s="17">
        <f t="shared" si="4960"/>
        <v>-102599.88</v>
      </c>
      <c r="CF740" s="17">
        <f t="shared" si="4960"/>
        <v>-104395.36</v>
      </c>
      <c r="CG740" s="17">
        <f t="shared" si="4960"/>
        <v>0</v>
      </c>
      <c r="CH740" s="17">
        <f t="shared" si="4960"/>
        <v>0</v>
      </c>
      <c r="CI740" s="17">
        <f t="shared" si="4960"/>
        <v>0</v>
      </c>
      <c r="CJ740" s="17">
        <f t="shared" si="4960"/>
        <v>0</v>
      </c>
      <c r="CK740" s="17">
        <f t="shared" si="4960"/>
        <v>0</v>
      </c>
      <c r="CL740" s="17">
        <f t="shared" si="4960"/>
        <v>0</v>
      </c>
      <c r="CM740" s="17">
        <f t="shared" si="4960"/>
        <v>0</v>
      </c>
      <c r="CN740" s="17">
        <f t="shared" si="4960"/>
        <v>0</v>
      </c>
      <c r="CO740" s="17">
        <f t="shared" si="4960"/>
        <v>0</v>
      </c>
    </row>
    <row r="741" spans="2:93">
      <c r="B741" s="556"/>
      <c r="C741" s="556">
        <f t="shared" si="4892"/>
        <v>53</v>
      </c>
      <c r="D741" s="632">
        <f t="shared" si="4889"/>
        <v>-0.04</v>
      </c>
      <c r="E741" s="632"/>
      <c r="F741" s="632"/>
      <c r="G741" s="632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>
        <f>IF((BI684-$BH684)&gt;$D685,0,$D741*(BI688))</f>
        <v>-70047</v>
      </c>
      <c r="BJ741" s="17">
        <f t="shared" ref="BJ741:CO741" si="4961">IF((BJ684-$BH684)&gt;$D685,0,$D741*(BJ688))</f>
        <v>-71272.84</v>
      </c>
      <c r="BK741" s="17">
        <f t="shared" si="4961"/>
        <v>-72520.12</v>
      </c>
      <c r="BL741" s="17">
        <f t="shared" si="4961"/>
        <v>-73789.2</v>
      </c>
      <c r="BM741" s="17">
        <f t="shared" si="4961"/>
        <v>-75080.52</v>
      </c>
      <c r="BN741" s="17">
        <f t="shared" si="4961"/>
        <v>-76394.44</v>
      </c>
      <c r="BO741" s="17">
        <f t="shared" si="4961"/>
        <v>-77731.360000000001</v>
      </c>
      <c r="BP741" s="17">
        <f t="shared" si="4961"/>
        <v>-79091.64</v>
      </c>
      <c r="BQ741" s="17">
        <f t="shared" si="4961"/>
        <v>-80475.759999999995</v>
      </c>
      <c r="BR741" s="17">
        <f t="shared" si="4961"/>
        <v>-81884.08</v>
      </c>
      <c r="BS741" s="17">
        <f t="shared" si="4961"/>
        <v>-83317.040000000008</v>
      </c>
      <c r="BT741" s="17">
        <f t="shared" si="4961"/>
        <v>-84775.08</v>
      </c>
      <c r="BU741" s="17">
        <f t="shared" si="4961"/>
        <v>-86258.64</v>
      </c>
      <c r="BV741" s="17">
        <f t="shared" si="4961"/>
        <v>-87768.16</v>
      </c>
      <c r="BW741" s="17">
        <f t="shared" si="4961"/>
        <v>-89304.12</v>
      </c>
      <c r="BX741" s="17">
        <f t="shared" si="4961"/>
        <v>-90866.96</v>
      </c>
      <c r="BY741" s="17">
        <f t="shared" si="4961"/>
        <v>-92457.12</v>
      </c>
      <c r="BZ741" s="17">
        <f t="shared" si="4961"/>
        <v>-94075.12</v>
      </c>
      <c r="CA741" s="17">
        <f t="shared" si="4961"/>
        <v>-95721.44</v>
      </c>
      <c r="CB741" s="17">
        <f t="shared" si="4961"/>
        <v>-97396.56</v>
      </c>
      <c r="CC741" s="17">
        <f t="shared" si="4961"/>
        <v>-99101</v>
      </c>
      <c r="CD741" s="17">
        <f t="shared" si="4961"/>
        <v>-100835.28</v>
      </c>
      <c r="CE741" s="17">
        <f t="shared" si="4961"/>
        <v>-102599.88</v>
      </c>
      <c r="CF741" s="17">
        <f t="shared" si="4961"/>
        <v>-104395.36</v>
      </c>
      <c r="CG741" s="17">
        <f t="shared" si="4961"/>
        <v>-106222.28</v>
      </c>
      <c r="CH741" s="17">
        <f t="shared" si="4961"/>
        <v>0</v>
      </c>
      <c r="CI741" s="17">
        <f t="shared" si="4961"/>
        <v>0</v>
      </c>
      <c r="CJ741" s="17">
        <f t="shared" si="4961"/>
        <v>0</v>
      </c>
      <c r="CK741" s="17">
        <f t="shared" si="4961"/>
        <v>0</v>
      </c>
      <c r="CL741" s="17">
        <f t="shared" si="4961"/>
        <v>0</v>
      </c>
      <c r="CM741" s="17">
        <f t="shared" si="4961"/>
        <v>0</v>
      </c>
      <c r="CN741" s="17">
        <f t="shared" si="4961"/>
        <v>0</v>
      </c>
      <c r="CO741" s="17">
        <f t="shared" si="4961"/>
        <v>0</v>
      </c>
    </row>
    <row r="742" spans="2:93">
      <c r="B742" s="556"/>
      <c r="C742" s="556">
        <f t="shared" si="4892"/>
        <v>54</v>
      </c>
      <c r="D742" s="632">
        <f t="shared" si="4889"/>
        <v>-0.04</v>
      </c>
      <c r="E742" s="632"/>
      <c r="F742" s="632"/>
      <c r="G742" s="632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>
        <f>IF((BJ684-$BI684)&gt;$D685,0,$D742*(BJ688))</f>
        <v>-71272.84</v>
      </c>
      <c r="BK742" s="17">
        <f t="shared" ref="BK742:CO742" si="4962">IF((BK684-$BI684)&gt;$D685,0,$D742*(BK688))</f>
        <v>-72520.12</v>
      </c>
      <c r="BL742" s="17">
        <f t="shared" si="4962"/>
        <v>-73789.2</v>
      </c>
      <c r="BM742" s="17">
        <f t="shared" si="4962"/>
        <v>-75080.52</v>
      </c>
      <c r="BN742" s="17">
        <f t="shared" si="4962"/>
        <v>-76394.44</v>
      </c>
      <c r="BO742" s="17">
        <f t="shared" si="4962"/>
        <v>-77731.360000000001</v>
      </c>
      <c r="BP742" s="17">
        <f t="shared" si="4962"/>
        <v>-79091.64</v>
      </c>
      <c r="BQ742" s="17">
        <f t="shared" si="4962"/>
        <v>-80475.759999999995</v>
      </c>
      <c r="BR742" s="17">
        <f t="shared" si="4962"/>
        <v>-81884.08</v>
      </c>
      <c r="BS742" s="17">
        <f t="shared" si="4962"/>
        <v>-83317.040000000008</v>
      </c>
      <c r="BT742" s="17">
        <f t="shared" si="4962"/>
        <v>-84775.08</v>
      </c>
      <c r="BU742" s="17">
        <f t="shared" si="4962"/>
        <v>-86258.64</v>
      </c>
      <c r="BV742" s="17">
        <f t="shared" si="4962"/>
        <v>-87768.16</v>
      </c>
      <c r="BW742" s="17">
        <f t="shared" si="4962"/>
        <v>-89304.12</v>
      </c>
      <c r="BX742" s="17">
        <f t="shared" si="4962"/>
        <v>-90866.96</v>
      </c>
      <c r="BY742" s="17">
        <f t="shared" si="4962"/>
        <v>-92457.12</v>
      </c>
      <c r="BZ742" s="17">
        <f t="shared" si="4962"/>
        <v>-94075.12</v>
      </c>
      <c r="CA742" s="17">
        <f t="shared" si="4962"/>
        <v>-95721.44</v>
      </c>
      <c r="CB742" s="17">
        <f t="shared" si="4962"/>
        <v>-97396.56</v>
      </c>
      <c r="CC742" s="17">
        <f t="shared" si="4962"/>
        <v>-99101</v>
      </c>
      <c r="CD742" s="17">
        <f t="shared" si="4962"/>
        <v>-100835.28</v>
      </c>
      <c r="CE742" s="17">
        <f t="shared" si="4962"/>
        <v>-102599.88</v>
      </c>
      <c r="CF742" s="17">
        <f t="shared" si="4962"/>
        <v>-104395.36</v>
      </c>
      <c r="CG742" s="17">
        <f t="shared" si="4962"/>
        <v>-106222.28</v>
      </c>
      <c r="CH742" s="17">
        <f t="shared" si="4962"/>
        <v>-108081.2</v>
      </c>
      <c r="CI742" s="17">
        <f t="shared" si="4962"/>
        <v>0</v>
      </c>
      <c r="CJ742" s="17">
        <f t="shared" si="4962"/>
        <v>0</v>
      </c>
      <c r="CK742" s="17">
        <f t="shared" si="4962"/>
        <v>0</v>
      </c>
      <c r="CL742" s="17">
        <f t="shared" si="4962"/>
        <v>0</v>
      </c>
      <c r="CM742" s="17">
        <f t="shared" si="4962"/>
        <v>0</v>
      </c>
      <c r="CN742" s="17">
        <f t="shared" si="4962"/>
        <v>0</v>
      </c>
      <c r="CO742" s="17">
        <f t="shared" si="4962"/>
        <v>0</v>
      </c>
    </row>
    <row r="743" spans="2:93">
      <c r="B743" s="556"/>
      <c r="C743" s="556">
        <f t="shared" si="4892"/>
        <v>55</v>
      </c>
      <c r="D743" s="632">
        <f t="shared" si="4889"/>
        <v>-0.04</v>
      </c>
      <c r="E743" s="632"/>
      <c r="F743" s="632"/>
      <c r="G743" s="632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>
        <f>IF((BK684-$BJ684)&gt;$D685,0,$D743*(BK688))</f>
        <v>-72520.12</v>
      </c>
      <c r="BL743" s="17">
        <f t="shared" ref="BL743:CO743" si="4963">IF((BL684-$BJ684)&gt;$D685,0,$D743*(BL688))</f>
        <v>-73789.2</v>
      </c>
      <c r="BM743" s="17">
        <f t="shared" si="4963"/>
        <v>-75080.52</v>
      </c>
      <c r="BN743" s="17">
        <f t="shared" si="4963"/>
        <v>-76394.44</v>
      </c>
      <c r="BO743" s="17">
        <f t="shared" si="4963"/>
        <v>-77731.360000000001</v>
      </c>
      <c r="BP743" s="17">
        <f t="shared" si="4963"/>
        <v>-79091.64</v>
      </c>
      <c r="BQ743" s="17">
        <f t="shared" si="4963"/>
        <v>-80475.759999999995</v>
      </c>
      <c r="BR743" s="17">
        <f t="shared" si="4963"/>
        <v>-81884.08</v>
      </c>
      <c r="BS743" s="17">
        <f t="shared" si="4963"/>
        <v>-83317.040000000008</v>
      </c>
      <c r="BT743" s="17">
        <f t="shared" si="4963"/>
        <v>-84775.08</v>
      </c>
      <c r="BU743" s="17">
        <f t="shared" si="4963"/>
        <v>-86258.64</v>
      </c>
      <c r="BV743" s="17">
        <f t="shared" si="4963"/>
        <v>-87768.16</v>
      </c>
      <c r="BW743" s="17">
        <f t="shared" si="4963"/>
        <v>-89304.12</v>
      </c>
      <c r="BX743" s="17">
        <f t="shared" si="4963"/>
        <v>-90866.96</v>
      </c>
      <c r="BY743" s="17">
        <f t="shared" si="4963"/>
        <v>-92457.12</v>
      </c>
      <c r="BZ743" s="17">
        <f t="shared" si="4963"/>
        <v>-94075.12</v>
      </c>
      <c r="CA743" s="17">
        <f t="shared" si="4963"/>
        <v>-95721.44</v>
      </c>
      <c r="CB743" s="17">
        <f t="shared" si="4963"/>
        <v>-97396.56</v>
      </c>
      <c r="CC743" s="17">
        <f t="shared" si="4963"/>
        <v>-99101</v>
      </c>
      <c r="CD743" s="17">
        <f t="shared" si="4963"/>
        <v>-100835.28</v>
      </c>
      <c r="CE743" s="17">
        <f t="shared" si="4963"/>
        <v>-102599.88</v>
      </c>
      <c r="CF743" s="17">
        <f t="shared" si="4963"/>
        <v>-104395.36</v>
      </c>
      <c r="CG743" s="17">
        <f t="shared" si="4963"/>
        <v>-106222.28</v>
      </c>
      <c r="CH743" s="17">
        <f t="shared" si="4963"/>
        <v>-108081.2</v>
      </c>
      <c r="CI743" s="17">
        <f t="shared" si="4963"/>
        <v>-109972.6</v>
      </c>
      <c r="CJ743" s="17">
        <f t="shared" si="4963"/>
        <v>0</v>
      </c>
      <c r="CK743" s="17">
        <f t="shared" si="4963"/>
        <v>0</v>
      </c>
      <c r="CL743" s="17">
        <f t="shared" si="4963"/>
        <v>0</v>
      </c>
      <c r="CM743" s="17">
        <f t="shared" si="4963"/>
        <v>0</v>
      </c>
      <c r="CN743" s="17">
        <f t="shared" si="4963"/>
        <v>0</v>
      </c>
      <c r="CO743" s="17">
        <f t="shared" si="4963"/>
        <v>0</v>
      </c>
    </row>
    <row r="744" spans="2:93">
      <c r="B744" s="556"/>
      <c r="C744" s="556">
        <f t="shared" si="4892"/>
        <v>56</v>
      </c>
      <c r="D744" s="632">
        <f t="shared" si="4889"/>
        <v>-0.04</v>
      </c>
      <c r="E744" s="632"/>
      <c r="F744" s="632"/>
      <c r="G744" s="632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>
        <f>IF((BL684-$BK684)&gt;$D685,0,$D744*(BL688))</f>
        <v>-73789.2</v>
      </c>
      <c r="BM744" s="17">
        <f t="shared" ref="BM744:CO744" si="4964">IF((BM684-$BK684)&gt;$D685,0,$D744*(BM688))</f>
        <v>-75080.52</v>
      </c>
      <c r="BN744" s="17">
        <f t="shared" si="4964"/>
        <v>-76394.44</v>
      </c>
      <c r="BO744" s="17">
        <f t="shared" si="4964"/>
        <v>-77731.360000000001</v>
      </c>
      <c r="BP744" s="17">
        <f t="shared" si="4964"/>
        <v>-79091.64</v>
      </c>
      <c r="BQ744" s="17">
        <f t="shared" si="4964"/>
        <v>-80475.759999999995</v>
      </c>
      <c r="BR744" s="17">
        <f t="shared" si="4964"/>
        <v>-81884.08</v>
      </c>
      <c r="BS744" s="17">
        <f t="shared" si="4964"/>
        <v>-83317.040000000008</v>
      </c>
      <c r="BT744" s="17">
        <f t="shared" si="4964"/>
        <v>-84775.08</v>
      </c>
      <c r="BU744" s="17">
        <f t="shared" si="4964"/>
        <v>-86258.64</v>
      </c>
      <c r="BV744" s="17">
        <f t="shared" si="4964"/>
        <v>-87768.16</v>
      </c>
      <c r="BW744" s="17">
        <f t="shared" si="4964"/>
        <v>-89304.12</v>
      </c>
      <c r="BX744" s="17">
        <f t="shared" si="4964"/>
        <v>-90866.96</v>
      </c>
      <c r="BY744" s="17">
        <f t="shared" si="4964"/>
        <v>-92457.12</v>
      </c>
      <c r="BZ744" s="17">
        <f t="shared" si="4964"/>
        <v>-94075.12</v>
      </c>
      <c r="CA744" s="17">
        <f t="shared" si="4964"/>
        <v>-95721.44</v>
      </c>
      <c r="CB744" s="17">
        <f t="shared" si="4964"/>
        <v>-97396.56</v>
      </c>
      <c r="CC744" s="17">
        <f t="shared" si="4964"/>
        <v>-99101</v>
      </c>
      <c r="CD744" s="17">
        <f t="shared" si="4964"/>
        <v>-100835.28</v>
      </c>
      <c r="CE744" s="17">
        <f t="shared" si="4964"/>
        <v>-102599.88</v>
      </c>
      <c r="CF744" s="17">
        <f t="shared" si="4964"/>
        <v>-104395.36</v>
      </c>
      <c r="CG744" s="17">
        <f t="shared" si="4964"/>
        <v>-106222.28</v>
      </c>
      <c r="CH744" s="17">
        <f t="shared" si="4964"/>
        <v>-108081.2</v>
      </c>
      <c r="CI744" s="17">
        <f t="shared" si="4964"/>
        <v>-109972.6</v>
      </c>
      <c r="CJ744" s="17">
        <f t="shared" si="4964"/>
        <v>-111897.12</v>
      </c>
      <c r="CK744" s="17">
        <f t="shared" si="4964"/>
        <v>0</v>
      </c>
      <c r="CL744" s="17">
        <f t="shared" si="4964"/>
        <v>0</v>
      </c>
      <c r="CM744" s="17">
        <f t="shared" si="4964"/>
        <v>0</v>
      </c>
      <c r="CN744" s="17">
        <f t="shared" si="4964"/>
        <v>0</v>
      </c>
      <c r="CO744" s="17">
        <f t="shared" si="4964"/>
        <v>0</v>
      </c>
    </row>
    <row r="745" spans="2:93">
      <c r="B745" s="556"/>
      <c r="C745" s="556">
        <f t="shared" si="4892"/>
        <v>57</v>
      </c>
      <c r="D745" s="632">
        <f t="shared" si="4889"/>
        <v>-0.04</v>
      </c>
      <c r="E745" s="632"/>
      <c r="F745" s="632"/>
      <c r="G745" s="632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>
        <f>IF((BM684-$BL684)&gt;$D685,0,$D745*(BM688))</f>
        <v>-75080.52</v>
      </c>
      <c r="BN745" s="17">
        <f t="shared" ref="BN745:CO745" si="4965">IF((BN684-$BL684)&gt;$D685,0,$D745*(BN688))</f>
        <v>-76394.44</v>
      </c>
      <c r="BO745" s="17">
        <f t="shared" si="4965"/>
        <v>-77731.360000000001</v>
      </c>
      <c r="BP745" s="17">
        <f t="shared" si="4965"/>
        <v>-79091.64</v>
      </c>
      <c r="BQ745" s="17">
        <f t="shared" si="4965"/>
        <v>-80475.759999999995</v>
      </c>
      <c r="BR745" s="17">
        <f t="shared" si="4965"/>
        <v>-81884.08</v>
      </c>
      <c r="BS745" s="17">
        <f t="shared" si="4965"/>
        <v>-83317.040000000008</v>
      </c>
      <c r="BT745" s="17">
        <f t="shared" si="4965"/>
        <v>-84775.08</v>
      </c>
      <c r="BU745" s="17">
        <f t="shared" si="4965"/>
        <v>-86258.64</v>
      </c>
      <c r="BV745" s="17">
        <f t="shared" si="4965"/>
        <v>-87768.16</v>
      </c>
      <c r="BW745" s="17">
        <f t="shared" si="4965"/>
        <v>-89304.12</v>
      </c>
      <c r="BX745" s="17">
        <f t="shared" si="4965"/>
        <v>-90866.96</v>
      </c>
      <c r="BY745" s="17">
        <f t="shared" si="4965"/>
        <v>-92457.12</v>
      </c>
      <c r="BZ745" s="17">
        <f t="shared" si="4965"/>
        <v>-94075.12</v>
      </c>
      <c r="CA745" s="17">
        <f t="shared" si="4965"/>
        <v>-95721.44</v>
      </c>
      <c r="CB745" s="17">
        <f t="shared" si="4965"/>
        <v>-97396.56</v>
      </c>
      <c r="CC745" s="17">
        <f t="shared" si="4965"/>
        <v>-99101</v>
      </c>
      <c r="CD745" s="17">
        <f t="shared" si="4965"/>
        <v>-100835.28</v>
      </c>
      <c r="CE745" s="17">
        <f t="shared" si="4965"/>
        <v>-102599.88</v>
      </c>
      <c r="CF745" s="17">
        <f t="shared" si="4965"/>
        <v>-104395.36</v>
      </c>
      <c r="CG745" s="17">
        <f t="shared" si="4965"/>
        <v>-106222.28</v>
      </c>
      <c r="CH745" s="17">
        <f t="shared" si="4965"/>
        <v>-108081.2</v>
      </c>
      <c r="CI745" s="17">
        <f t="shared" si="4965"/>
        <v>-109972.6</v>
      </c>
      <c r="CJ745" s="17">
        <f t="shared" si="4965"/>
        <v>-111897.12</v>
      </c>
      <c r="CK745" s="17">
        <f t="shared" si="4965"/>
        <v>-113855.32</v>
      </c>
      <c r="CL745" s="17">
        <f t="shared" si="4965"/>
        <v>0</v>
      </c>
      <c r="CM745" s="17">
        <f t="shared" si="4965"/>
        <v>0</v>
      </c>
      <c r="CN745" s="17">
        <f t="shared" si="4965"/>
        <v>0</v>
      </c>
      <c r="CO745" s="17">
        <f t="shared" si="4965"/>
        <v>0</v>
      </c>
    </row>
    <row r="746" spans="2:93">
      <c r="B746" s="556"/>
      <c r="C746" s="556">
        <f t="shared" si="4892"/>
        <v>58</v>
      </c>
      <c r="D746" s="632">
        <f t="shared" si="4889"/>
        <v>-0.04</v>
      </c>
      <c r="E746" s="632"/>
      <c r="F746" s="632"/>
      <c r="G746" s="632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>
        <f>IF((BN684-$BM684)&gt;$D685,0,$D746*(BN688))</f>
        <v>-76394.44</v>
      </c>
      <c r="BO746" s="17">
        <f t="shared" ref="BO746:CO746" si="4966">IF((BO684-$BM684)&gt;$D685,0,$D746*(BO688))</f>
        <v>-77731.360000000001</v>
      </c>
      <c r="BP746" s="17">
        <f t="shared" si="4966"/>
        <v>-79091.64</v>
      </c>
      <c r="BQ746" s="17">
        <f t="shared" si="4966"/>
        <v>-80475.759999999995</v>
      </c>
      <c r="BR746" s="17">
        <f t="shared" si="4966"/>
        <v>-81884.08</v>
      </c>
      <c r="BS746" s="17">
        <f t="shared" si="4966"/>
        <v>-83317.040000000008</v>
      </c>
      <c r="BT746" s="17">
        <f t="shared" si="4966"/>
        <v>-84775.08</v>
      </c>
      <c r="BU746" s="17">
        <f t="shared" si="4966"/>
        <v>-86258.64</v>
      </c>
      <c r="BV746" s="17">
        <f t="shared" si="4966"/>
        <v>-87768.16</v>
      </c>
      <c r="BW746" s="17">
        <f t="shared" si="4966"/>
        <v>-89304.12</v>
      </c>
      <c r="BX746" s="17">
        <f t="shared" si="4966"/>
        <v>-90866.96</v>
      </c>
      <c r="BY746" s="17">
        <f t="shared" si="4966"/>
        <v>-92457.12</v>
      </c>
      <c r="BZ746" s="17">
        <f t="shared" si="4966"/>
        <v>-94075.12</v>
      </c>
      <c r="CA746" s="17">
        <f t="shared" si="4966"/>
        <v>-95721.44</v>
      </c>
      <c r="CB746" s="17">
        <f t="shared" si="4966"/>
        <v>-97396.56</v>
      </c>
      <c r="CC746" s="17">
        <f t="shared" si="4966"/>
        <v>-99101</v>
      </c>
      <c r="CD746" s="17">
        <f t="shared" si="4966"/>
        <v>-100835.28</v>
      </c>
      <c r="CE746" s="17">
        <f t="shared" si="4966"/>
        <v>-102599.88</v>
      </c>
      <c r="CF746" s="17">
        <f t="shared" si="4966"/>
        <v>-104395.36</v>
      </c>
      <c r="CG746" s="17">
        <f t="shared" si="4966"/>
        <v>-106222.28</v>
      </c>
      <c r="CH746" s="17">
        <f t="shared" si="4966"/>
        <v>-108081.2</v>
      </c>
      <c r="CI746" s="17">
        <f t="shared" si="4966"/>
        <v>-109972.6</v>
      </c>
      <c r="CJ746" s="17">
        <f t="shared" si="4966"/>
        <v>-111897.12</v>
      </c>
      <c r="CK746" s="17">
        <f t="shared" si="4966"/>
        <v>-113855.32</v>
      </c>
      <c r="CL746" s="17">
        <f t="shared" si="4966"/>
        <v>-115847.8</v>
      </c>
      <c r="CM746" s="17">
        <f t="shared" si="4966"/>
        <v>0</v>
      </c>
      <c r="CN746" s="17">
        <f t="shared" si="4966"/>
        <v>0</v>
      </c>
      <c r="CO746" s="17">
        <f t="shared" si="4966"/>
        <v>0</v>
      </c>
    </row>
    <row r="747" spans="2:93">
      <c r="B747" s="556"/>
      <c r="C747" s="556">
        <f t="shared" si="4892"/>
        <v>59</v>
      </c>
      <c r="D747" s="632">
        <f t="shared" si="4889"/>
        <v>-0.04</v>
      </c>
      <c r="E747" s="632"/>
      <c r="F747" s="632"/>
      <c r="G747" s="632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>
        <f>IF((BO684-$BN684)&gt;$D685,0,$D747*(BO688))</f>
        <v>-77731.360000000001</v>
      </c>
      <c r="BP747" s="17">
        <f t="shared" ref="BP747:CO747" si="4967">IF((BP684-$BN684)&gt;$D685,0,$D747*(BP688))</f>
        <v>-79091.64</v>
      </c>
      <c r="BQ747" s="17">
        <f t="shared" si="4967"/>
        <v>-80475.759999999995</v>
      </c>
      <c r="BR747" s="17">
        <f t="shared" si="4967"/>
        <v>-81884.08</v>
      </c>
      <c r="BS747" s="17">
        <f t="shared" si="4967"/>
        <v>-83317.040000000008</v>
      </c>
      <c r="BT747" s="17">
        <f t="shared" si="4967"/>
        <v>-84775.08</v>
      </c>
      <c r="BU747" s="17">
        <f t="shared" si="4967"/>
        <v>-86258.64</v>
      </c>
      <c r="BV747" s="17">
        <f t="shared" si="4967"/>
        <v>-87768.16</v>
      </c>
      <c r="BW747" s="17">
        <f t="shared" si="4967"/>
        <v>-89304.12</v>
      </c>
      <c r="BX747" s="17">
        <f t="shared" si="4967"/>
        <v>-90866.96</v>
      </c>
      <c r="BY747" s="17">
        <f t="shared" si="4967"/>
        <v>-92457.12</v>
      </c>
      <c r="BZ747" s="17">
        <f t="shared" si="4967"/>
        <v>-94075.12</v>
      </c>
      <c r="CA747" s="17">
        <f t="shared" si="4967"/>
        <v>-95721.44</v>
      </c>
      <c r="CB747" s="17">
        <f t="shared" si="4967"/>
        <v>-97396.56</v>
      </c>
      <c r="CC747" s="17">
        <f t="shared" si="4967"/>
        <v>-99101</v>
      </c>
      <c r="CD747" s="17">
        <f t="shared" si="4967"/>
        <v>-100835.28</v>
      </c>
      <c r="CE747" s="17">
        <f t="shared" si="4967"/>
        <v>-102599.88</v>
      </c>
      <c r="CF747" s="17">
        <f t="shared" si="4967"/>
        <v>-104395.36</v>
      </c>
      <c r="CG747" s="17">
        <f t="shared" si="4967"/>
        <v>-106222.28</v>
      </c>
      <c r="CH747" s="17">
        <f t="shared" si="4967"/>
        <v>-108081.2</v>
      </c>
      <c r="CI747" s="17">
        <f t="shared" si="4967"/>
        <v>-109972.6</v>
      </c>
      <c r="CJ747" s="17">
        <f t="shared" si="4967"/>
        <v>-111897.12</v>
      </c>
      <c r="CK747" s="17">
        <f t="shared" si="4967"/>
        <v>-113855.32</v>
      </c>
      <c r="CL747" s="17">
        <f t="shared" si="4967"/>
        <v>-115847.8</v>
      </c>
      <c r="CM747" s="17">
        <f t="shared" si="4967"/>
        <v>-117875.12</v>
      </c>
      <c r="CN747" s="17">
        <f t="shared" si="4967"/>
        <v>0</v>
      </c>
      <c r="CO747" s="17">
        <f t="shared" si="4967"/>
        <v>0</v>
      </c>
    </row>
    <row r="748" spans="2:93">
      <c r="B748" s="556"/>
      <c r="C748" s="556">
        <f t="shared" si="4892"/>
        <v>60</v>
      </c>
      <c r="D748" s="632">
        <f t="shared" si="4889"/>
        <v>-0.04</v>
      </c>
      <c r="E748" s="632"/>
      <c r="F748" s="632"/>
      <c r="G748" s="632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>
        <f>IF((BP684-$BO684)&gt;$D685,0,$D748*(BP688))</f>
        <v>-79091.64</v>
      </c>
      <c r="BQ748" s="17">
        <f t="shared" ref="BQ748:CO748" si="4968">IF((BQ684-$BO684)&gt;$D685,0,$D748*(BQ688))</f>
        <v>-80475.759999999995</v>
      </c>
      <c r="BR748" s="17">
        <f t="shared" si="4968"/>
        <v>-81884.08</v>
      </c>
      <c r="BS748" s="17">
        <f t="shared" si="4968"/>
        <v>-83317.040000000008</v>
      </c>
      <c r="BT748" s="17">
        <f t="shared" si="4968"/>
        <v>-84775.08</v>
      </c>
      <c r="BU748" s="17">
        <f t="shared" si="4968"/>
        <v>-86258.64</v>
      </c>
      <c r="BV748" s="17">
        <f t="shared" si="4968"/>
        <v>-87768.16</v>
      </c>
      <c r="BW748" s="17">
        <f t="shared" si="4968"/>
        <v>-89304.12</v>
      </c>
      <c r="BX748" s="17">
        <f t="shared" si="4968"/>
        <v>-90866.96</v>
      </c>
      <c r="BY748" s="17">
        <f t="shared" si="4968"/>
        <v>-92457.12</v>
      </c>
      <c r="BZ748" s="17">
        <f t="shared" si="4968"/>
        <v>-94075.12</v>
      </c>
      <c r="CA748" s="17">
        <f t="shared" si="4968"/>
        <v>-95721.44</v>
      </c>
      <c r="CB748" s="17">
        <f t="shared" si="4968"/>
        <v>-97396.56</v>
      </c>
      <c r="CC748" s="17">
        <f t="shared" si="4968"/>
        <v>-99101</v>
      </c>
      <c r="CD748" s="17">
        <f t="shared" si="4968"/>
        <v>-100835.28</v>
      </c>
      <c r="CE748" s="17">
        <f t="shared" si="4968"/>
        <v>-102599.88</v>
      </c>
      <c r="CF748" s="17">
        <f t="shared" si="4968"/>
        <v>-104395.36</v>
      </c>
      <c r="CG748" s="17">
        <f t="shared" si="4968"/>
        <v>-106222.28</v>
      </c>
      <c r="CH748" s="17">
        <f t="shared" si="4968"/>
        <v>-108081.2</v>
      </c>
      <c r="CI748" s="17">
        <f t="shared" si="4968"/>
        <v>-109972.6</v>
      </c>
      <c r="CJ748" s="17">
        <f t="shared" si="4968"/>
        <v>-111897.12</v>
      </c>
      <c r="CK748" s="17">
        <f t="shared" si="4968"/>
        <v>-113855.32</v>
      </c>
      <c r="CL748" s="17">
        <f t="shared" si="4968"/>
        <v>-115847.8</v>
      </c>
      <c r="CM748" s="17">
        <f t="shared" si="4968"/>
        <v>-117875.12</v>
      </c>
      <c r="CN748" s="17">
        <f t="shared" si="4968"/>
        <v>-119937.96</v>
      </c>
      <c r="CO748" s="17">
        <f t="shared" si="4968"/>
        <v>0</v>
      </c>
    </row>
    <row r="749" spans="2:93">
      <c r="B749" s="556"/>
      <c r="C749" s="556">
        <f t="shared" si="4892"/>
        <v>61</v>
      </c>
      <c r="D749" s="632">
        <f t="shared" si="4889"/>
        <v>-0.04</v>
      </c>
      <c r="E749" s="632"/>
      <c r="F749" s="632"/>
      <c r="G749" s="632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>
        <f>IF((BQ684-$BP684)&gt;$D685,0,$D749*(BQ688))</f>
        <v>-80475.759999999995</v>
      </c>
      <c r="BR749" s="17">
        <f t="shared" ref="BR749:CO749" si="4969">IF((BR684-$BP684)&gt;$D685,0,$D749*(BR688))</f>
        <v>-81884.08</v>
      </c>
      <c r="BS749" s="17">
        <f t="shared" si="4969"/>
        <v>-83317.040000000008</v>
      </c>
      <c r="BT749" s="17">
        <f t="shared" si="4969"/>
        <v>-84775.08</v>
      </c>
      <c r="BU749" s="17">
        <f t="shared" si="4969"/>
        <v>-86258.64</v>
      </c>
      <c r="BV749" s="17">
        <f t="shared" si="4969"/>
        <v>-87768.16</v>
      </c>
      <c r="BW749" s="17">
        <f t="shared" si="4969"/>
        <v>-89304.12</v>
      </c>
      <c r="BX749" s="17">
        <f t="shared" si="4969"/>
        <v>-90866.96</v>
      </c>
      <c r="BY749" s="17">
        <f t="shared" si="4969"/>
        <v>-92457.12</v>
      </c>
      <c r="BZ749" s="17">
        <f t="shared" si="4969"/>
        <v>-94075.12</v>
      </c>
      <c r="CA749" s="17">
        <f t="shared" si="4969"/>
        <v>-95721.44</v>
      </c>
      <c r="CB749" s="17">
        <f t="shared" si="4969"/>
        <v>-97396.56</v>
      </c>
      <c r="CC749" s="17">
        <f t="shared" si="4969"/>
        <v>-99101</v>
      </c>
      <c r="CD749" s="17">
        <f t="shared" si="4969"/>
        <v>-100835.28</v>
      </c>
      <c r="CE749" s="17">
        <f t="shared" si="4969"/>
        <v>-102599.88</v>
      </c>
      <c r="CF749" s="17">
        <f t="shared" si="4969"/>
        <v>-104395.36</v>
      </c>
      <c r="CG749" s="17">
        <f t="shared" si="4969"/>
        <v>-106222.28</v>
      </c>
      <c r="CH749" s="17">
        <f t="shared" si="4969"/>
        <v>-108081.2</v>
      </c>
      <c r="CI749" s="17">
        <f t="shared" si="4969"/>
        <v>-109972.6</v>
      </c>
      <c r="CJ749" s="17">
        <f t="shared" si="4969"/>
        <v>-111897.12</v>
      </c>
      <c r="CK749" s="17">
        <f t="shared" si="4969"/>
        <v>-113855.32</v>
      </c>
      <c r="CL749" s="17">
        <f t="shared" si="4969"/>
        <v>-115847.8</v>
      </c>
      <c r="CM749" s="17">
        <f t="shared" si="4969"/>
        <v>-117875.12</v>
      </c>
      <c r="CN749" s="17">
        <f t="shared" si="4969"/>
        <v>-119937.96</v>
      </c>
      <c r="CO749" s="17">
        <f t="shared" si="4969"/>
        <v>-122036.88</v>
      </c>
    </row>
    <row r="750" spans="2:93">
      <c r="B750" s="556"/>
      <c r="C750" s="556">
        <f t="shared" si="4892"/>
        <v>62</v>
      </c>
      <c r="D750" s="632">
        <f t="shared" si="4889"/>
        <v>-0.04</v>
      </c>
      <c r="E750" s="632"/>
      <c r="F750" s="632"/>
      <c r="G750" s="632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>
        <f>IF((BR684-$BQ684)&gt;$D685,0,$D750*(BR688))</f>
        <v>-81884.08</v>
      </c>
      <c r="BS750" s="17">
        <f t="shared" ref="BS750:CO750" si="4970">IF((BS684-$BQ684)&gt;$D685,0,$D750*(BS688))</f>
        <v>-83317.040000000008</v>
      </c>
      <c r="BT750" s="17">
        <f t="shared" si="4970"/>
        <v>-84775.08</v>
      </c>
      <c r="BU750" s="17">
        <f t="shared" si="4970"/>
        <v>-86258.64</v>
      </c>
      <c r="BV750" s="17">
        <f t="shared" si="4970"/>
        <v>-87768.16</v>
      </c>
      <c r="BW750" s="17">
        <f t="shared" si="4970"/>
        <v>-89304.12</v>
      </c>
      <c r="BX750" s="17">
        <f t="shared" si="4970"/>
        <v>-90866.96</v>
      </c>
      <c r="BY750" s="17">
        <f t="shared" si="4970"/>
        <v>-92457.12</v>
      </c>
      <c r="BZ750" s="17">
        <f t="shared" si="4970"/>
        <v>-94075.12</v>
      </c>
      <c r="CA750" s="17">
        <f t="shared" si="4970"/>
        <v>-95721.44</v>
      </c>
      <c r="CB750" s="17">
        <f t="shared" si="4970"/>
        <v>-97396.56</v>
      </c>
      <c r="CC750" s="17">
        <f t="shared" si="4970"/>
        <v>-99101</v>
      </c>
      <c r="CD750" s="17">
        <f t="shared" si="4970"/>
        <v>-100835.28</v>
      </c>
      <c r="CE750" s="17">
        <f t="shared" si="4970"/>
        <v>-102599.88</v>
      </c>
      <c r="CF750" s="17">
        <f t="shared" si="4970"/>
        <v>-104395.36</v>
      </c>
      <c r="CG750" s="17">
        <f t="shared" si="4970"/>
        <v>-106222.28</v>
      </c>
      <c r="CH750" s="17">
        <f t="shared" si="4970"/>
        <v>-108081.2</v>
      </c>
      <c r="CI750" s="17">
        <f t="shared" si="4970"/>
        <v>-109972.6</v>
      </c>
      <c r="CJ750" s="17">
        <f t="shared" si="4970"/>
        <v>-111897.12</v>
      </c>
      <c r="CK750" s="17">
        <f t="shared" si="4970"/>
        <v>-113855.32</v>
      </c>
      <c r="CL750" s="17">
        <f t="shared" si="4970"/>
        <v>-115847.8</v>
      </c>
      <c r="CM750" s="17">
        <f t="shared" si="4970"/>
        <v>-117875.12</v>
      </c>
      <c r="CN750" s="17">
        <f t="shared" si="4970"/>
        <v>-119937.96</v>
      </c>
      <c r="CO750" s="17">
        <f t="shared" si="4970"/>
        <v>-122036.88</v>
      </c>
    </row>
    <row r="751" spans="2:93">
      <c r="B751" s="556"/>
      <c r="C751" s="556">
        <f t="shared" si="4892"/>
        <v>63</v>
      </c>
      <c r="D751" s="632">
        <f t="shared" si="4889"/>
        <v>-0.04</v>
      </c>
      <c r="E751" s="632"/>
      <c r="F751" s="632"/>
      <c r="G751" s="632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>
        <f>IF((BS684-$BR684)&gt;$D685,0,$D751*(BS688))</f>
        <v>-83317.040000000008</v>
      </c>
      <c r="BT751" s="17">
        <f t="shared" ref="BT751:CO751" si="4971">IF((BT684-$BR684)&gt;$D685,0,$D751*(BT688))</f>
        <v>-84775.08</v>
      </c>
      <c r="BU751" s="17">
        <f t="shared" si="4971"/>
        <v>-86258.64</v>
      </c>
      <c r="BV751" s="17">
        <f t="shared" si="4971"/>
        <v>-87768.16</v>
      </c>
      <c r="BW751" s="17">
        <f t="shared" si="4971"/>
        <v>-89304.12</v>
      </c>
      <c r="BX751" s="17">
        <f t="shared" si="4971"/>
        <v>-90866.96</v>
      </c>
      <c r="BY751" s="17">
        <f t="shared" si="4971"/>
        <v>-92457.12</v>
      </c>
      <c r="BZ751" s="17">
        <f t="shared" si="4971"/>
        <v>-94075.12</v>
      </c>
      <c r="CA751" s="17">
        <f t="shared" si="4971"/>
        <v>-95721.44</v>
      </c>
      <c r="CB751" s="17">
        <f t="shared" si="4971"/>
        <v>-97396.56</v>
      </c>
      <c r="CC751" s="17">
        <f t="shared" si="4971"/>
        <v>-99101</v>
      </c>
      <c r="CD751" s="17">
        <f t="shared" si="4971"/>
        <v>-100835.28</v>
      </c>
      <c r="CE751" s="17">
        <f t="shared" si="4971"/>
        <v>-102599.88</v>
      </c>
      <c r="CF751" s="17">
        <f t="shared" si="4971"/>
        <v>-104395.36</v>
      </c>
      <c r="CG751" s="17">
        <f t="shared" si="4971"/>
        <v>-106222.28</v>
      </c>
      <c r="CH751" s="17">
        <f t="shared" si="4971"/>
        <v>-108081.2</v>
      </c>
      <c r="CI751" s="17">
        <f t="shared" si="4971"/>
        <v>-109972.6</v>
      </c>
      <c r="CJ751" s="17">
        <f t="shared" si="4971"/>
        <v>-111897.12</v>
      </c>
      <c r="CK751" s="17">
        <f t="shared" si="4971"/>
        <v>-113855.32</v>
      </c>
      <c r="CL751" s="17">
        <f t="shared" si="4971"/>
        <v>-115847.8</v>
      </c>
      <c r="CM751" s="17">
        <f t="shared" si="4971"/>
        <v>-117875.12</v>
      </c>
      <c r="CN751" s="17">
        <f t="shared" si="4971"/>
        <v>-119937.96</v>
      </c>
      <c r="CO751" s="17">
        <f t="shared" si="4971"/>
        <v>-122036.88</v>
      </c>
    </row>
    <row r="752" spans="2:93">
      <c r="B752" s="556"/>
      <c r="C752" s="556">
        <f t="shared" si="4892"/>
        <v>64</v>
      </c>
      <c r="D752" s="632">
        <f t="shared" si="4889"/>
        <v>-0.04</v>
      </c>
      <c r="E752" s="632"/>
      <c r="F752" s="632"/>
      <c r="G752" s="632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>
        <f>IF((BT684-$BS684)&gt;$D685,0,$D752*(BT688))</f>
        <v>-84775.08</v>
      </c>
      <c r="BU752" s="17">
        <f t="shared" ref="BU752:CO752" si="4972">IF((BU684-$BS684)&gt;$D685,0,$D752*(BU688))</f>
        <v>-86258.64</v>
      </c>
      <c r="BV752" s="17">
        <f t="shared" si="4972"/>
        <v>-87768.16</v>
      </c>
      <c r="BW752" s="17">
        <f t="shared" si="4972"/>
        <v>-89304.12</v>
      </c>
      <c r="BX752" s="17">
        <f t="shared" si="4972"/>
        <v>-90866.96</v>
      </c>
      <c r="BY752" s="17">
        <f t="shared" si="4972"/>
        <v>-92457.12</v>
      </c>
      <c r="BZ752" s="17">
        <f t="shared" si="4972"/>
        <v>-94075.12</v>
      </c>
      <c r="CA752" s="17">
        <f t="shared" si="4972"/>
        <v>-95721.44</v>
      </c>
      <c r="CB752" s="17">
        <f t="shared" si="4972"/>
        <v>-97396.56</v>
      </c>
      <c r="CC752" s="17">
        <f t="shared" si="4972"/>
        <v>-99101</v>
      </c>
      <c r="CD752" s="17">
        <f t="shared" si="4972"/>
        <v>-100835.28</v>
      </c>
      <c r="CE752" s="17">
        <f t="shared" si="4972"/>
        <v>-102599.88</v>
      </c>
      <c r="CF752" s="17">
        <f t="shared" si="4972"/>
        <v>-104395.36</v>
      </c>
      <c r="CG752" s="17">
        <f t="shared" si="4972"/>
        <v>-106222.28</v>
      </c>
      <c r="CH752" s="17">
        <f t="shared" si="4972"/>
        <v>-108081.2</v>
      </c>
      <c r="CI752" s="17">
        <f t="shared" si="4972"/>
        <v>-109972.6</v>
      </c>
      <c r="CJ752" s="17">
        <f t="shared" si="4972"/>
        <v>-111897.12</v>
      </c>
      <c r="CK752" s="17">
        <f t="shared" si="4972"/>
        <v>-113855.32</v>
      </c>
      <c r="CL752" s="17">
        <f t="shared" si="4972"/>
        <v>-115847.8</v>
      </c>
      <c r="CM752" s="17">
        <f t="shared" si="4972"/>
        <v>-117875.12</v>
      </c>
      <c r="CN752" s="17">
        <f t="shared" si="4972"/>
        <v>-119937.96</v>
      </c>
      <c r="CO752" s="17">
        <f t="shared" si="4972"/>
        <v>-122036.88</v>
      </c>
    </row>
    <row r="753" spans="2:93">
      <c r="B753" s="556"/>
      <c r="C753" s="556">
        <f t="shared" si="4892"/>
        <v>65</v>
      </c>
      <c r="D753" s="632">
        <f t="shared" si="4889"/>
        <v>-0.04</v>
      </c>
      <c r="E753" s="632"/>
      <c r="F753" s="632"/>
      <c r="G753" s="632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>
        <f>IF((BU684-$BT684)&gt;$D685,0,$D753*(BU688))</f>
        <v>-86258.64</v>
      </c>
      <c r="BV753" s="17">
        <f t="shared" ref="BV753:CO753" si="4973">IF((BV684-$BT684)&gt;$D685,0,$D753*(BV688))</f>
        <v>-87768.16</v>
      </c>
      <c r="BW753" s="17">
        <f t="shared" si="4973"/>
        <v>-89304.12</v>
      </c>
      <c r="BX753" s="17">
        <f t="shared" si="4973"/>
        <v>-90866.96</v>
      </c>
      <c r="BY753" s="17">
        <f t="shared" si="4973"/>
        <v>-92457.12</v>
      </c>
      <c r="BZ753" s="17">
        <f t="shared" si="4973"/>
        <v>-94075.12</v>
      </c>
      <c r="CA753" s="17">
        <f t="shared" si="4973"/>
        <v>-95721.44</v>
      </c>
      <c r="CB753" s="17">
        <f t="shared" si="4973"/>
        <v>-97396.56</v>
      </c>
      <c r="CC753" s="17">
        <f t="shared" si="4973"/>
        <v>-99101</v>
      </c>
      <c r="CD753" s="17">
        <f t="shared" si="4973"/>
        <v>-100835.28</v>
      </c>
      <c r="CE753" s="17">
        <f t="shared" si="4973"/>
        <v>-102599.88</v>
      </c>
      <c r="CF753" s="17">
        <f t="shared" si="4973"/>
        <v>-104395.36</v>
      </c>
      <c r="CG753" s="17">
        <f t="shared" si="4973"/>
        <v>-106222.28</v>
      </c>
      <c r="CH753" s="17">
        <f t="shared" si="4973"/>
        <v>-108081.2</v>
      </c>
      <c r="CI753" s="17">
        <f t="shared" si="4973"/>
        <v>-109972.6</v>
      </c>
      <c r="CJ753" s="17">
        <f t="shared" si="4973"/>
        <v>-111897.12</v>
      </c>
      <c r="CK753" s="17">
        <f t="shared" si="4973"/>
        <v>-113855.32</v>
      </c>
      <c r="CL753" s="17">
        <f t="shared" si="4973"/>
        <v>-115847.8</v>
      </c>
      <c r="CM753" s="17">
        <f t="shared" si="4973"/>
        <v>-117875.12</v>
      </c>
      <c r="CN753" s="17">
        <f t="shared" si="4973"/>
        <v>-119937.96</v>
      </c>
      <c r="CO753" s="17">
        <f t="shared" si="4973"/>
        <v>-122036.88</v>
      </c>
    </row>
    <row r="754" spans="2:93">
      <c r="B754" s="556"/>
      <c r="C754" s="556">
        <f t="shared" si="4892"/>
        <v>66</v>
      </c>
      <c r="D754" s="632">
        <f t="shared" ref="D754:D773" si="4974">-1/D$685</f>
        <v>-0.04</v>
      </c>
      <c r="E754" s="632"/>
      <c r="F754" s="632"/>
      <c r="G754" s="632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>
        <f>IF((BV684-$BU684)&gt;$D685,0,$D754*(BV688))</f>
        <v>-87768.16</v>
      </c>
      <c r="BW754" s="17">
        <f t="shared" ref="BW754:CO754" si="4975">IF((BW684-$BU684)&gt;$D685,0,$D754*(BW688))</f>
        <v>-89304.12</v>
      </c>
      <c r="BX754" s="17">
        <f t="shared" si="4975"/>
        <v>-90866.96</v>
      </c>
      <c r="BY754" s="17">
        <f t="shared" si="4975"/>
        <v>-92457.12</v>
      </c>
      <c r="BZ754" s="17">
        <f t="shared" si="4975"/>
        <v>-94075.12</v>
      </c>
      <c r="CA754" s="17">
        <f t="shared" si="4975"/>
        <v>-95721.44</v>
      </c>
      <c r="CB754" s="17">
        <f t="shared" si="4975"/>
        <v>-97396.56</v>
      </c>
      <c r="CC754" s="17">
        <f t="shared" si="4975"/>
        <v>-99101</v>
      </c>
      <c r="CD754" s="17">
        <f t="shared" si="4975"/>
        <v>-100835.28</v>
      </c>
      <c r="CE754" s="17">
        <f t="shared" si="4975"/>
        <v>-102599.88</v>
      </c>
      <c r="CF754" s="17">
        <f t="shared" si="4975"/>
        <v>-104395.36</v>
      </c>
      <c r="CG754" s="17">
        <f t="shared" si="4975"/>
        <v>-106222.28</v>
      </c>
      <c r="CH754" s="17">
        <f t="shared" si="4975"/>
        <v>-108081.2</v>
      </c>
      <c r="CI754" s="17">
        <f t="shared" si="4975"/>
        <v>-109972.6</v>
      </c>
      <c r="CJ754" s="17">
        <f t="shared" si="4975"/>
        <v>-111897.12</v>
      </c>
      <c r="CK754" s="17">
        <f t="shared" si="4975"/>
        <v>-113855.32</v>
      </c>
      <c r="CL754" s="17">
        <f t="shared" si="4975"/>
        <v>-115847.8</v>
      </c>
      <c r="CM754" s="17">
        <f t="shared" si="4975"/>
        <v>-117875.12</v>
      </c>
      <c r="CN754" s="17">
        <f t="shared" si="4975"/>
        <v>-119937.96</v>
      </c>
      <c r="CO754" s="17">
        <f t="shared" si="4975"/>
        <v>-122036.88</v>
      </c>
    </row>
    <row r="755" spans="2:93">
      <c r="B755" s="556"/>
      <c r="C755" s="556">
        <f t="shared" ref="C755:C773" si="4976">C754+1</f>
        <v>67</v>
      </c>
      <c r="D755" s="632">
        <f t="shared" si="4974"/>
        <v>-0.04</v>
      </c>
      <c r="E755" s="632"/>
      <c r="F755" s="632"/>
      <c r="G755" s="632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>
        <f>IF((BW684-$BV684)&gt;$D685,0,$D755*(BW688))</f>
        <v>-89304.12</v>
      </c>
      <c r="BX755" s="17">
        <f t="shared" ref="BX755:CO755" si="4977">IF((BX684-$BV684)&gt;$D685,0,$D755*(BX688))</f>
        <v>-90866.96</v>
      </c>
      <c r="BY755" s="17">
        <f t="shared" si="4977"/>
        <v>-92457.12</v>
      </c>
      <c r="BZ755" s="17">
        <f t="shared" si="4977"/>
        <v>-94075.12</v>
      </c>
      <c r="CA755" s="17">
        <f t="shared" si="4977"/>
        <v>-95721.44</v>
      </c>
      <c r="CB755" s="17">
        <f t="shared" si="4977"/>
        <v>-97396.56</v>
      </c>
      <c r="CC755" s="17">
        <f t="shared" si="4977"/>
        <v>-99101</v>
      </c>
      <c r="CD755" s="17">
        <f t="shared" si="4977"/>
        <v>-100835.28</v>
      </c>
      <c r="CE755" s="17">
        <f t="shared" si="4977"/>
        <v>-102599.88</v>
      </c>
      <c r="CF755" s="17">
        <f t="shared" si="4977"/>
        <v>-104395.36</v>
      </c>
      <c r="CG755" s="17">
        <f t="shared" si="4977"/>
        <v>-106222.28</v>
      </c>
      <c r="CH755" s="17">
        <f t="shared" si="4977"/>
        <v>-108081.2</v>
      </c>
      <c r="CI755" s="17">
        <f t="shared" si="4977"/>
        <v>-109972.6</v>
      </c>
      <c r="CJ755" s="17">
        <f t="shared" si="4977"/>
        <v>-111897.12</v>
      </c>
      <c r="CK755" s="17">
        <f t="shared" si="4977"/>
        <v>-113855.32</v>
      </c>
      <c r="CL755" s="17">
        <f t="shared" si="4977"/>
        <v>-115847.8</v>
      </c>
      <c r="CM755" s="17">
        <f t="shared" si="4977"/>
        <v>-117875.12</v>
      </c>
      <c r="CN755" s="17">
        <f t="shared" si="4977"/>
        <v>-119937.96</v>
      </c>
      <c r="CO755" s="17">
        <f t="shared" si="4977"/>
        <v>-122036.88</v>
      </c>
    </row>
    <row r="756" spans="2:93">
      <c r="B756" s="556"/>
      <c r="C756" s="556">
        <f t="shared" si="4976"/>
        <v>68</v>
      </c>
      <c r="D756" s="632">
        <f t="shared" si="4974"/>
        <v>-0.04</v>
      </c>
      <c r="E756" s="632"/>
      <c r="F756" s="632"/>
      <c r="G756" s="632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>
        <f>IF((BX684-$BW684)&gt;$D685,0,$D756*(BX688))</f>
        <v>-90866.96</v>
      </c>
      <c r="BY756" s="17">
        <f t="shared" ref="BY756:CO756" si="4978">IF((BY684-$BW684)&gt;$D685,0,$D756*(BY688))</f>
        <v>-92457.12</v>
      </c>
      <c r="BZ756" s="17">
        <f t="shared" si="4978"/>
        <v>-94075.12</v>
      </c>
      <c r="CA756" s="17">
        <f t="shared" si="4978"/>
        <v>-95721.44</v>
      </c>
      <c r="CB756" s="17">
        <f t="shared" si="4978"/>
        <v>-97396.56</v>
      </c>
      <c r="CC756" s="17">
        <f t="shared" si="4978"/>
        <v>-99101</v>
      </c>
      <c r="CD756" s="17">
        <f t="shared" si="4978"/>
        <v>-100835.28</v>
      </c>
      <c r="CE756" s="17">
        <f t="shared" si="4978"/>
        <v>-102599.88</v>
      </c>
      <c r="CF756" s="17">
        <f t="shared" si="4978"/>
        <v>-104395.36</v>
      </c>
      <c r="CG756" s="17">
        <f t="shared" si="4978"/>
        <v>-106222.28</v>
      </c>
      <c r="CH756" s="17">
        <f t="shared" si="4978"/>
        <v>-108081.2</v>
      </c>
      <c r="CI756" s="17">
        <f t="shared" si="4978"/>
        <v>-109972.6</v>
      </c>
      <c r="CJ756" s="17">
        <f t="shared" si="4978"/>
        <v>-111897.12</v>
      </c>
      <c r="CK756" s="17">
        <f t="shared" si="4978"/>
        <v>-113855.32</v>
      </c>
      <c r="CL756" s="17">
        <f t="shared" si="4978"/>
        <v>-115847.8</v>
      </c>
      <c r="CM756" s="17">
        <f t="shared" si="4978"/>
        <v>-117875.12</v>
      </c>
      <c r="CN756" s="17">
        <f t="shared" si="4978"/>
        <v>-119937.96</v>
      </c>
      <c r="CO756" s="17">
        <f t="shared" si="4978"/>
        <v>-122036.88</v>
      </c>
    </row>
    <row r="757" spans="2:93">
      <c r="B757" s="556"/>
      <c r="C757" s="556">
        <f t="shared" si="4976"/>
        <v>69</v>
      </c>
      <c r="D757" s="632">
        <f t="shared" si="4974"/>
        <v>-0.04</v>
      </c>
      <c r="E757" s="632"/>
      <c r="F757" s="632"/>
      <c r="G757" s="632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>
        <f>IF((BY684-$BX684)&gt;$D685,0,$D757*(BY688))</f>
        <v>-92457.12</v>
      </c>
      <c r="BZ757" s="17">
        <f t="shared" ref="BZ757:CO757" si="4979">IF((BZ684-$BX684)&gt;$D685,0,$D757*(BZ688))</f>
        <v>-94075.12</v>
      </c>
      <c r="CA757" s="17">
        <f t="shared" si="4979"/>
        <v>-95721.44</v>
      </c>
      <c r="CB757" s="17">
        <f t="shared" si="4979"/>
        <v>-97396.56</v>
      </c>
      <c r="CC757" s="17">
        <f t="shared" si="4979"/>
        <v>-99101</v>
      </c>
      <c r="CD757" s="17">
        <f t="shared" si="4979"/>
        <v>-100835.28</v>
      </c>
      <c r="CE757" s="17">
        <f t="shared" si="4979"/>
        <v>-102599.88</v>
      </c>
      <c r="CF757" s="17">
        <f t="shared" si="4979"/>
        <v>-104395.36</v>
      </c>
      <c r="CG757" s="17">
        <f t="shared" si="4979"/>
        <v>-106222.28</v>
      </c>
      <c r="CH757" s="17">
        <f t="shared" si="4979"/>
        <v>-108081.2</v>
      </c>
      <c r="CI757" s="17">
        <f t="shared" si="4979"/>
        <v>-109972.6</v>
      </c>
      <c r="CJ757" s="17">
        <f t="shared" si="4979"/>
        <v>-111897.12</v>
      </c>
      <c r="CK757" s="17">
        <f t="shared" si="4979"/>
        <v>-113855.32</v>
      </c>
      <c r="CL757" s="17">
        <f t="shared" si="4979"/>
        <v>-115847.8</v>
      </c>
      <c r="CM757" s="17">
        <f t="shared" si="4979"/>
        <v>-117875.12</v>
      </c>
      <c r="CN757" s="17">
        <f t="shared" si="4979"/>
        <v>-119937.96</v>
      </c>
      <c r="CO757" s="17">
        <f t="shared" si="4979"/>
        <v>-122036.88</v>
      </c>
    </row>
    <row r="758" spans="2:93">
      <c r="B758" s="556"/>
      <c r="C758" s="556">
        <f t="shared" si="4976"/>
        <v>70</v>
      </c>
      <c r="D758" s="632">
        <f t="shared" si="4974"/>
        <v>-0.04</v>
      </c>
      <c r="E758" s="632"/>
      <c r="F758" s="632"/>
      <c r="G758" s="632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>
        <f>IF((BZ684-$BY684)&gt;$D685,0,$D758*(BZ688))</f>
        <v>-94075.12</v>
      </c>
      <c r="CA758" s="17">
        <f t="shared" ref="CA758:CO758" si="4980">IF((CA684-$BY684)&gt;$D685,0,$D758*(CA688))</f>
        <v>-95721.44</v>
      </c>
      <c r="CB758" s="17">
        <f t="shared" si="4980"/>
        <v>-97396.56</v>
      </c>
      <c r="CC758" s="17">
        <f t="shared" si="4980"/>
        <v>-99101</v>
      </c>
      <c r="CD758" s="17">
        <f t="shared" si="4980"/>
        <v>-100835.28</v>
      </c>
      <c r="CE758" s="17">
        <f t="shared" si="4980"/>
        <v>-102599.88</v>
      </c>
      <c r="CF758" s="17">
        <f t="shared" si="4980"/>
        <v>-104395.36</v>
      </c>
      <c r="CG758" s="17">
        <f t="shared" si="4980"/>
        <v>-106222.28</v>
      </c>
      <c r="CH758" s="17">
        <f t="shared" si="4980"/>
        <v>-108081.2</v>
      </c>
      <c r="CI758" s="17">
        <f t="shared" si="4980"/>
        <v>-109972.6</v>
      </c>
      <c r="CJ758" s="17">
        <f t="shared" si="4980"/>
        <v>-111897.12</v>
      </c>
      <c r="CK758" s="17">
        <f t="shared" si="4980"/>
        <v>-113855.32</v>
      </c>
      <c r="CL758" s="17">
        <f t="shared" si="4980"/>
        <v>-115847.8</v>
      </c>
      <c r="CM758" s="17">
        <f t="shared" si="4980"/>
        <v>-117875.12</v>
      </c>
      <c r="CN758" s="17">
        <f t="shared" si="4980"/>
        <v>-119937.96</v>
      </c>
      <c r="CO758" s="17">
        <f t="shared" si="4980"/>
        <v>-122036.88</v>
      </c>
    </row>
    <row r="759" spans="2:93">
      <c r="B759" s="556"/>
      <c r="C759" s="556">
        <f t="shared" si="4976"/>
        <v>71</v>
      </c>
      <c r="D759" s="632">
        <f t="shared" si="4974"/>
        <v>-0.04</v>
      </c>
      <c r="E759" s="632"/>
      <c r="F759" s="632"/>
      <c r="G759" s="632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>
        <f>IF((CA684-$BZ684)&gt;$D685,0,$D759*(CA688))</f>
        <v>-95721.44</v>
      </c>
      <c r="CB759" s="17">
        <f t="shared" ref="CB759:CO759" si="4981">IF((CB684-$BZ684)&gt;$D685,0,$D759*(CB688))</f>
        <v>-97396.56</v>
      </c>
      <c r="CC759" s="17">
        <f t="shared" si="4981"/>
        <v>-99101</v>
      </c>
      <c r="CD759" s="17">
        <f t="shared" si="4981"/>
        <v>-100835.28</v>
      </c>
      <c r="CE759" s="17">
        <f t="shared" si="4981"/>
        <v>-102599.88</v>
      </c>
      <c r="CF759" s="17">
        <f t="shared" si="4981"/>
        <v>-104395.36</v>
      </c>
      <c r="CG759" s="17">
        <f t="shared" si="4981"/>
        <v>-106222.28</v>
      </c>
      <c r="CH759" s="17">
        <f t="shared" si="4981"/>
        <v>-108081.2</v>
      </c>
      <c r="CI759" s="17">
        <f t="shared" si="4981"/>
        <v>-109972.6</v>
      </c>
      <c r="CJ759" s="17">
        <f t="shared" si="4981"/>
        <v>-111897.12</v>
      </c>
      <c r="CK759" s="17">
        <f t="shared" si="4981"/>
        <v>-113855.32</v>
      </c>
      <c r="CL759" s="17">
        <f t="shared" si="4981"/>
        <v>-115847.8</v>
      </c>
      <c r="CM759" s="17">
        <f t="shared" si="4981"/>
        <v>-117875.12</v>
      </c>
      <c r="CN759" s="17">
        <f t="shared" si="4981"/>
        <v>-119937.96</v>
      </c>
      <c r="CO759" s="17">
        <f t="shared" si="4981"/>
        <v>-122036.88</v>
      </c>
    </row>
    <row r="760" spans="2:93">
      <c r="B760" s="556"/>
      <c r="C760" s="556">
        <f t="shared" si="4976"/>
        <v>72</v>
      </c>
      <c r="D760" s="632">
        <f t="shared" si="4974"/>
        <v>-0.04</v>
      </c>
      <c r="E760" s="632"/>
      <c r="F760" s="632"/>
      <c r="G760" s="632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>
        <f>IF((CB684-$CA684)&gt;$D685,0,$D760*(CB688))</f>
        <v>-97396.56</v>
      </c>
      <c r="CC760" s="17">
        <f t="shared" ref="CC760:CO760" si="4982">IF((CC684-$CA684)&gt;$D685,0,$D760*(CC688))</f>
        <v>-99101</v>
      </c>
      <c r="CD760" s="17">
        <f t="shared" si="4982"/>
        <v>-100835.28</v>
      </c>
      <c r="CE760" s="17">
        <f t="shared" si="4982"/>
        <v>-102599.88</v>
      </c>
      <c r="CF760" s="17">
        <f t="shared" si="4982"/>
        <v>-104395.36</v>
      </c>
      <c r="CG760" s="17">
        <f t="shared" si="4982"/>
        <v>-106222.28</v>
      </c>
      <c r="CH760" s="17">
        <f t="shared" si="4982"/>
        <v>-108081.2</v>
      </c>
      <c r="CI760" s="17">
        <f t="shared" si="4982"/>
        <v>-109972.6</v>
      </c>
      <c r="CJ760" s="17">
        <f t="shared" si="4982"/>
        <v>-111897.12</v>
      </c>
      <c r="CK760" s="17">
        <f t="shared" si="4982"/>
        <v>-113855.32</v>
      </c>
      <c r="CL760" s="17">
        <f t="shared" si="4982"/>
        <v>-115847.8</v>
      </c>
      <c r="CM760" s="17">
        <f t="shared" si="4982"/>
        <v>-117875.12</v>
      </c>
      <c r="CN760" s="17">
        <f t="shared" si="4982"/>
        <v>-119937.96</v>
      </c>
      <c r="CO760" s="17">
        <f t="shared" si="4982"/>
        <v>-122036.88</v>
      </c>
    </row>
    <row r="761" spans="2:93">
      <c r="B761" s="556"/>
      <c r="C761" s="556">
        <f t="shared" si="4976"/>
        <v>73</v>
      </c>
      <c r="D761" s="632">
        <f t="shared" si="4974"/>
        <v>-0.04</v>
      </c>
      <c r="E761" s="632"/>
      <c r="F761" s="632"/>
      <c r="G761" s="632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>
        <f>IF((CC684-$CB684)&gt;$D685,0,$D761*(CC688))</f>
        <v>-99101</v>
      </c>
      <c r="CD761" s="17">
        <f t="shared" ref="CD761:CO761" si="4983">IF((CD684-$CB684)&gt;$D685,0,$D761*(CD688))</f>
        <v>-100835.28</v>
      </c>
      <c r="CE761" s="17">
        <f t="shared" si="4983"/>
        <v>-102599.88</v>
      </c>
      <c r="CF761" s="17">
        <f t="shared" si="4983"/>
        <v>-104395.36</v>
      </c>
      <c r="CG761" s="17">
        <f t="shared" si="4983"/>
        <v>-106222.28</v>
      </c>
      <c r="CH761" s="17">
        <f t="shared" si="4983"/>
        <v>-108081.2</v>
      </c>
      <c r="CI761" s="17">
        <f t="shared" si="4983"/>
        <v>-109972.6</v>
      </c>
      <c r="CJ761" s="17">
        <f t="shared" si="4983"/>
        <v>-111897.12</v>
      </c>
      <c r="CK761" s="17">
        <f t="shared" si="4983"/>
        <v>-113855.32</v>
      </c>
      <c r="CL761" s="17">
        <f t="shared" si="4983"/>
        <v>-115847.8</v>
      </c>
      <c r="CM761" s="17">
        <f t="shared" si="4983"/>
        <v>-117875.12</v>
      </c>
      <c r="CN761" s="17">
        <f t="shared" si="4983"/>
        <v>-119937.96</v>
      </c>
      <c r="CO761" s="17">
        <f t="shared" si="4983"/>
        <v>-122036.88</v>
      </c>
    </row>
    <row r="762" spans="2:93">
      <c r="B762" s="556"/>
      <c r="C762" s="556">
        <f t="shared" si="4976"/>
        <v>74</v>
      </c>
      <c r="D762" s="632">
        <f t="shared" si="4974"/>
        <v>-0.04</v>
      </c>
      <c r="E762" s="632"/>
      <c r="F762" s="632"/>
      <c r="G762" s="632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>
        <f>IF((CD684-$CC684)&gt;$D685,0,$D762*(CD688))</f>
        <v>-100835.28</v>
      </c>
      <c r="CE762" s="17">
        <f t="shared" ref="CE762:CO762" si="4984">IF((CE684-$CC684)&gt;$D685,0,$D762*(CE688))</f>
        <v>-102599.88</v>
      </c>
      <c r="CF762" s="17">
        <f t="shared" si="4984"/>
        <v>-104395.36</v>
      </c>
      <c r="CG762" s="17">
        <f t="shared" si="4984"/>
        <v>-106222.28</v>
      </c>
      <c r="CH762" s="17">
        <f t="shared" si="4984"/>
        <v>-108081.2</v>
      </c>
      <c r="CI762" s="17">
        <f t="shared" si="4984"/>
        <v>-109972.6</v>
      </c>
      <c r="CJ762" s="17">
        <f t="shared" si="4984"/>
        <v>-111897.12</v>
      </c>
      <c r="CK762" s="17">
        <f t="shared" si="4984"/>
        <v>-113855.32</v>
      </c>
      <c r="CL762" s="17">
        <f t="shared" si="4984"/>
        <v>-115847.8</v>
      </c>
      <c r="CM762" s="17">
        <f t="shared" si="4984"/>
        <v>-117875.12</v>
      </c>
      <c r="CN762" s="17">
        <f t="shared" si="4984"/>
        <v>-119937.96</v>
      </c>
      <c r="CO762" s="17">
        <f t="shared" si="4984"/>
        <v>-122036.88</v>
      </c>
    </row>
    <row r="763" spans="2:93">
      <c r="B763" s="556"/>
      <c r="C763" s="556">
        <f t="shared" si="4976"/>
        <v>75</v>
      </c>
      <c r="D763" s="632">
        <f t="shared" si="4974"/>
        <v>-0.04</v>
      </c>
      <c r="E763" s="632"/>
      <c r="F763" s="632"/>
      <c r="G763" s="632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>
        <f>IF((CE684-$CD684)&gt;$D685,0,$D763*(CE688))</f>
        <v>-102599.88</v>
      </c>
      <c r="CF763" s="17">
        <f t="shared" ref="CF763:CO763" si="4985">IF((CF684-$CD684)&gt;$D685,0,$D763*(CF688))</f>
        <v>-104395.36</v>
      </c>
      <c r="CG763" s="17">
        <f t="shared" si="4985"/>
        <v>-106222.28</v>
      </c>
      <c r="CH763" s="17">
        <f t="shared" si="4985"/>
        <v>-108081.2</v>
      </c>
      <c r="CI763" s="17">
        <f t="shared" si="4985"/>
        <v>-109972.6</v>
      </c>
      <c r="CJ763" s="17">
        <f t="shared" si="4985"/>
        <v>-111897.12</v>
      </c>
      <c r="CK763" s="17">
        <f t="shared" si="4985"/>
        <v>-113855.32</v>
      </c>
      <c r="CL763" s="17">
        <f t="shared" si="4985"/>
        <v>-115847.8</v>
      </c>
      <c r="CM763" s="17">
        <f t="shared" si="4985"/>
        <v>-117875.12</v>
      </c>
      <c r="CN763" s="17">
        <f t="shared" si="4985"/>
        <v>-119937.96</v>
      </c>
      <c r="CO763" s="17">
        <f t="shared" si="4985"/>
        <v>-122036.88</v>
      </c>
    </row>
    <row r="764" spans="2:93">
      <c r="B764" s="556"/>
      <c r="C764" s="556">
        <f t="shared" si="4976"/>
        <v>76</v>
      </c>
      <c r="D764" s="632">
        <f t="shared" si="4974"/>
        <v>-0.04</v>
      </c>
      <c r="E764" s="632"/>
      <c r="F764" s="632"/>
      <c r="G764" s="632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>
        <f>IF((CF684-$CE684)&gt;$D685,0,$D764*(CF688))</f>
        <v>-104395.36</v>
      </c>
      <c r="CG764" s="17">
        <f t="shared" ref="CG764:CO764" si="4986">IF((CG684-$CE684)&gt;$D685,0,$D764*(CG688))</f>
        <v>-106222.28</v>
      </c>
      <c r="CH764" s="17">
        <f t="shared" si="4986"/>
        <v>-108081.2</v>
      </c>
      <c r="CI764" s="17">
        <f t="shared" si="4986"/>
        <v>-109972.6</v>
      </c>
      <c r="CJ764" s="17">
        <f t="shared" si="4986"/>
        <v>-111897.12</v>
      </c>
      <c r="CK764" s="17">
        <f t="shared" si="4986"/>
        <v>-113855.32</v>
      </c>
      <c r="CL764" s="17">
        <f t="shared" si="4986"/>
        <v>-115847.8</v>
      </c>
      <c r="CM764" s="17">
        <f t="shared" si="4986"/>
        <v>-117875.12</v>
      </c>
      <c r="CN764" s="17">
        <f t="shared" si="4986"/>
        <v>-119937.96</v>
      </c>
      <c r="CO764" s="17">
        <f t="shared" si="4986"/>
        <v>-122036.88</v>
      </c>
    </row>
    <row r="765" spans="2:93">
      <c r="B765" s="556"/>
      <c r="C765" s="556">
        <f t="shared" si="4976"/>
        <v>77</v>
      </c>
      <c r="D765" s="632">
        <f t="shared" si="4974"/>
        <v>-0.04</v>
      </c>
      <c r="E765" s="632"/>
      <c r="F765" s="632"/>
      <c r="G765" s="632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>
        <f>IF((CG684-$CF684)&gt;$D685,0,$D765*(CG688))</f>
        <v>-106222.28</v>
      </c>
      <c r="CH765" s="17">
        <f t="shared" ref="CH765:CO765" si="4987">IF((CH684-$CF684)&gt;$D685,0,$D765*(CH688))</f>
        <v>-108081.2</v>
      </c>
      <c r="CI765" s="17">
        <f t="shared" si="4987"/>
        <v>-109972.6</v>
      </c>
      <c r="CJ765" s="17">
        <f t="shared" si="4987"/>
        <v>-111897.12</v>
      </c>
      <c r="CK765" s="17">
        <f t="shared" si="4987"/>
        <v>-113855.32</v>
      </c>
      <c r="CL765" s="17">
        <f t="shared" si="4987"/>
        <v>-115847.8</v>
      </c>
      <c r="CM765" s="17">
        <f t="shared" si="4987"/>
        <v>-117875.12</v>
      </c>
      <c r="CN765" s="17">
        <f t="shared" si="4987"/>
        <v>-119937.96</v>
      </c>
      <c r="CO765" s="17">
        <f t="shared" si="4987"/>
        <v>-122036.88</v>
      </c>
    </row>
    <row r="766" spans="2:93">
      <c r="B766" s="556"/>
      <c r="C766" s="556">
        <f t="shared" si="4976"/>
        <v>78</v>
      </c>
      <c r="D766" s="632">
        <f t="shared" si="4974"/>
        <v>-0.04</v>
      </c>
      <c r="E766" s="632"/>
      <c r="F766" s="632"/>
      <c r="G766" s="632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>
        <f>IF((CH684-$CG684)&gt;$D685,0,$D766*(CH688))</f>
        <v>-108081.2</v>
      </c>
      <c r="CI766" s="17">
        <f t="shared" ref="CI766:CO766" si="4988">IF((CI684-$CG684)&gt;$D685,0,$D766*(CI688))</f>
        <v>-109972.6</v>
      </c>
      <c r="CJ766" s="17">
        <f t="shared" si="4988"/>
        <v>-111897.12</v>
      </c>
      <c r="CK766" s="17">
        <f t="shared" si="4988"/>
        <v>-113855.32</v>
      </c>
      <c r="CL766" s="17">
        <f t="shared" si="4988"/>
        <v>-115847.8</v>
      </c>
      <c r="CM766" s="17">
        <f t="shared" si="4988"/>
        <v>-117875.12</v>
      </c>
      <c r="CN766" s="17">
        <f t="shared" si="4988"/>
        <v>-119937.96</v>
      </c>
      <c r="CO766" s="17">
        <f t="shared" si="4988"/>
        <v>-122036.88</v>
      </c>
    </row>
    <row r="767" spans="2:93">
      <c r="B767" s="556"/>
      <c r="C767" s="556">
        <f t="shared" si="4976"/>
        <v>79</v>
      </c>
      <c r="D767" s="632">
        <f t="shared" si="4974"/>
        <v>-0.04</v>
      </c>
      <c r="E767" s="632"/>
      <c r="F767" s="632"/>
      <c r="G767" s="632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>
        <f>IF((CI684-$CH684)&gt;$D685,0,$D767*(CI688))</f>
        <v>-109972.6</v>
      </c>
      <c r="CJ767" s="17">
        <f t="shared" ref="CJ767:CO767" si="4989">IF((CJ684-$CH684)&gt;$D685,0,$D767*(CJ688))</f>
        <v>-111897.12</v>
      </c>
      <c r="CK767" s="17">
        <f t="shared" si="4989"/>
        <v>-113855.32</v>
      </c>
      <c r="CL767" s="17">
        <f t="shared" si="4989"/>
        <v>-115847.8</v>
      </c>
      <c r="CM767" s="17">
        <f t="shared" si="4989"/>
        <v>-117875.12</v>
      </c>
      <c r="CN767" s="17">
        <f t="shared" si="4989"/>
        <v>-119937.96</v>
      </c>
      <c r="CO767" s="17">
        <f t="shared" si="4989"/>
        <v>-122036.88</v>
      </c>
    </row>
    <row r="768" spans="2:93">
      <c r="B768" s="556"/>
      <c r="C768" s="556">
        <f t="shared" si="4976"/>
        <v>80</v>
      </c>
      <c r="D768" s="632">
        <f t="shared" si="4974"/>
        <v>-0.04</v>
      </c>
      <c r="E768" s="632"/>
      <c r="F768" s="632"/>
      <c r="G768" s="632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>
        <f>IF((CJ684-$CI684)&gt;$D685,0,$D768*(CJ688))</f>
        <v>-111897.12</v>
      </c>
      <c r="CK768" s="17">
        <f t="shared" ref="CK768:CO768" si="4990">IF((CK684-$CI684)&gt;$D685,0,$D768*(CK688))</f>
        <v>-113855.32</v>
      </c>
      <c r="CL768" s="17">
        <f t="shared" si="4990"/>
        <v>-115847.8</v>
      </c>
      <c r="CM768" s="17">
        <f t="shared" si="4990"/>
        <v>-117875.12</v>
      </c>
      <c r="CN768" s="17">
        <f t="shared" si="4990"/>
        <v>-119937.96</v>
      </c>
      <c r="CO768" s="17">
        <f t="shared" si="4990"/>
        <v>-122036.88</v>
      </c>
    </row>
    <row r="769" spans="2:93">
      <c r="B769" s="556"/>
      <c r="C769" s="556">
        <f t="shared" si="4976"/>
        <v>81</v>
      </c>
      <c r="D769" s="632">
        <f t="shared" si="4974"/>
        <v>-0.04</v>
      </c>
      <c r="E769" s="632"/>
      <c r="F769" s="632"/>
      <c r="G769" s="632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>
        <f>IF((CK684-$CJ684)&gt;$D685,0,$D769*(CK688))</f>
        <v>-113855.32</v>
      </c>
      <c r="CL769" s="17">
        <f t="shared" ref="CL769:CO769" si="4991">IF((CL684-$CJ684)&gt;$D685,0,$D769*(CL688))</f>
        <v>-115847.8</v>
      </c>
      <c r="CM769" s="17">
        <f t="shared" si="4991"/>
        <v>-117875.12</v>
      </c>
      <c r="CN769" s="17">
        <f t="shared" si="4991"/>
        <v>-119937.96</v>
      </c>
      <c r="CO769" s="17">
        <f t="shared" si="4991"/>
        <v>-122036.88</v>
      </c>
    </row>
    <row r="770" spans="2:93">
      <c r="B770" s="556"/>
      <c r="C770" s="556">
        <f t="shared" si="4976"/>
        <v>82</v>
      </c>
      <c r="D770" s="632">
        <f t="shared" si="4974"/>
        <v>-0.04</v>
      </c>
      <c r="E770" s="632"/>
      <c r="F770" s="632"/>
      <c r="G770" s="632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>
        <f>IF((CL684-$CK684)&gt;$D685,0,$D770*(CL688))</f>
        <v>-115847.8</v>
      </c>
      <c r="CM770" s="17">
        <f t="shared" ref="CM770:CO770" si="4992">IF((CM684-$CK684)&gt;$D685,0,$D770*(CM688))</f>
        <v>-117875.12</v>
      </c>
      <c r="CN770" s="17">
        <f t="shared" si="4992"/>
        <v>-119937.96</v>
      </c>
      <c r="CO770" s="17">
        <f t="shared" si="4992"/>
        <v>-122036.88</v>
      </c>
    </row>
    <row r="771" spans="2:93">
      <c r="B771" s="556"/>
      <c r="C771" s="556">
        <f t="shared" si="4976"/>
        <v>83</v>
      </c>
      <c r="D771" s="632">
        <f t="shared" si="4974"/>
        <v>-0.04</v>
      </c>
      <c r="E771" s="632"/>
      <c r="F771" s="632"/>
      <c r="G771" s="632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>
        <f>IF((CM684-$CL684)&gt;$D685,0,$D771*(CM688))</f>
        <v>-117875.12</v>
      </c>
      <c r="CN771" s="17">
        <f t="shared" ref="CN771:CO771" si="4993">IF((CN684-$CL684)&gt;$D685,0,$D771*(CN688))</f>
        <v>-119937.96</v>
      </c>
      <c r="CO771" s="17">
        <f t="shared" si="4993"/>
        <v>-122036.88</v>
      </c>
    </row>
    <row r="772" spans="2:93">
      <c r="B772" s="556"/>
      <c r="C772" s="556">
        <f t="shared" si="4976"/>
        <v>84</v>
      </c>
      <c r="D772" s="632">
        <f t="shared" si="4974"/>
        <v>-0.04</v>
      </c>
      <c r="E772" s="632"/>
      <c r="F772" s="632"/>
      <c r="G772" s="632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>
        <f>IF((CN684-$CM684)&gt;$D685,0,$D772*(CN688))</f>
        <v>-119937.96</v>
      </c>
      <c r="CO772" s="17">
        <f>IF((CO684-$CM684)&gt;$D685,0,$D772*(CO688))</f>
        <v>-122036.88</v>
      </c>
    </row>
    <row r="773" spans="2:93">
      <c r="B773" s="556"/>
      <c r="C773" s="556">
        <f t="shared" si="4976"/>
        <v>85</v>
      </c>
      <c r="D773" s="632">
        <f t="shared" si="4974"/>
        <v>-0.04</v>
      </c>
      <c r="E773" s="632"/>
      <c r="F773" s="632"/>
      <c r="G773" s="632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>
        <f>IF((CO684-$CN684)&gt;$D685,0,$D773*(CO688))</f>
        <v>-122036.88</v>
      </c>
    </row>
    <row r="774" spans="2:93">
      <c r="B774" s="556"/>
      <c r="C774" s="556" t="s">
        <v>1978</v>
      </c>
      <c r="D774" s="556"/>
      <c r="E774" s="556"/>
      <c r="F774" s="556"/>
      <c r="G774" s="556"/>
      <c r="H774" s="556"/>
      <c r="I774" s="9">
        <f>SUM(I689:I773)</f>
        <v>-1383388.7683999995</v>
      </c>
      <c r="J774" s="9">
        <f t="shared" ref="J774" si="4994">SUM(J689:J773)</f>
        <v>-1408073.8883999996</v>
      </c>
      <c r="K774" s="9">
        <f t="shared" ref="K774" si="4995">SUM(K689:K773)</f>
        <v>-1433675.2483999995</v>
      </c>
      <c r="L774" s="9">
        <f t="shared" ref="L774" si="4996">SUM(L689:L773)</f>
        <v>-1460217.3683999991</v>
      </c>
      <c r="M774" s="9">
        <f t="shared" ref="M774" si="4997">SUM(M689:M773)</f>
        <v>-1487725.1683999992</v>
      </c>
      <c r="N774" s="9">
        <f t="shared" ref="N774" si="4998">SUM(N689:N773)</f>
        <v>-1516224.3283999993</v>
      </c>
      <c r="O774" s="9">
        <f t="shared" ref="O774" si="4999">SUM(O689:O773)</f>
        <v>-1598547.4483999989</v>
      </c>
      <c r="P774" s="9">
        <f t="shared" ref="P774" si="5000">SUM(P689:P773)</f>
        <v>-1639198.5284</v>
      </c>
      <c r="Q774" s="9">
        <f t="shared" ref="Q774" si="5001">SUM(Q689:Q773)</f>
        <v>-1681632.5284000004</v>
      </c>
      <c r="R774" s="9">
        <f t="shared" ref="R774" si="5002">SUM(R689:R773)</f>
        <v>-1725908.2083999985</v>
      </c>
      <c r="S774" s="9">
        <f t="shared" ref="S774" si="5003">SUM(S689:S773)</f>
        <v>-1772087.2883999983</v>
      </c>
      <c r="T774" s="9">
        <f t="shared" ref="T774" si="5004">SUM(T689:T773)</f>
        <v>-1820233.3684000003</v>
      </c>
      <c r="U774" s="9">
        <f t="shared" ref="U774" si="5005">SUM(U689:U773)</f>
        <v>-1870410.8484000005</v>
      </c>
      <c r="V774" s="9">
        <f t="shared" ref="V774" si="5006">SUM(V689:V773)</f>
        <v>-1922687.4483999992</v>
      </c>
      <c r="W774" s="9">
        <f t="shared" ref="W774" si="5007">SUM(W689:W773)</f>
        <v>-1977132.2083999987</v>
      </c>
      <c r="X774" s="9">
        <f t="shared" ref="X774" si="5008">SUM(X689:X773)</f>
        <v>-1886355.0083999981</v>
      </c>
      <c r="Y774" s="9">
        <f t="shared" ref="Y774" si="5009">SUM(Y689:Y773)</f>
        <v>-1929499.0884000005</v>
      </c>
      <c r="Z774" s="9">
        <f t="shared" ref="Z774" si="5010">SUM(Z689:Z773)</f>
        <v>-1935887.048399999</v>
      </c>
      <c r="AA774" s="9">
        <f t="shared" ref="AA774" si="5011">SUM(AA689:AA773)</f>
        <v>-1942387.3683999977</v>
      </c>
      <c r="AB774" s="9">
        <f t="shared" ref="AB774" si="5012">SUM(AB689:AB773)</f>
        <v>-1988515.5283999993</v>
      </c>
      <c r="AC774" s="9">
        <f t="shared" ref="AC774" si="5013">SUM(AC689:AC773)</f>
        <v>-2036142.9283999996</v>
      </c>
      <c r="AD774" s="9">
        <f t="shared" ref="AD774" si="5014">SUM(AD689:AD773)</f>
        <v>-2085307.0084000016</v>
      </c>
      <c r="AE774" s="9">
        <f t="shared" ref="AE774" si="5015">SUM(AE689:AE773)</f>
        <v>-2136047.5283999997</v>
      </c>
      <c r="AF774" s="9">
        <f t="shared" ref="AF774" si="5016">SUM(AF689:AF773)</f>
        <v>-2188404.2883999995</v>
      </c>
      <c r="AG774" s="9">
        <f t="shared" ref="AG774" si="5017">SUM(AG689:AG773)</f>
        <v>-2242418.728399998</v>
      </c>
      <c r="AH774" s="9">
        <f t="shared" ref="AH774" si="5018">SUM(AH689:AH773)</f>
        <v>-1008528.8399999996</v>
      </c>
      <c r="AI774" s="9">
        <f t="shared" ref="AI774" si="5019">SUM(AI689:AI773)</f>
        <v>-1026178.1199999994</v>
      </c>
      <c r="AJ774" s="9">
        <f t="shared" ref="AJ774" si="5020">SUM(AJ689:AJ773)</f>
        <v>-1044135.5999999995</v>
      </c>
      <c r="AK774" s="9">
        <f t="shared" ref="AK774" si="5021">SUM(AK689:AK773)</f>
        <v>-1062408.6400000006</v>
      </c>
      <c r="AL774" s="9">
        <f t="shared" ref="AL774" si="5022">SUM(AL689:AL773)</f>
        <v>-1081000</v>
      </c>
      <c r="AM774" s="9">
        <f t="shared" ref="AM774" si="5023">SUM(AM689:AM773)</f>
        <v>-1099917.9600000002</v>
      </c>
      <c r="AN774" s="9">
        <f t="shared" ref="AN774" si="5024">SUM(AN689:AN773)</f>
        <v>-1119166.2000000002</v>
      </c>
      <c r="AO774" s="9">
        <f t="shared" ref="AO774" si="5025">SUM(AO689:AO773)</f>
        <v>-1138752.0799999996</v>
      </c>
      <c r="AP774" s="9">
        <f t="shared" ref="AP774" si="5026">SUM(AP689:AP773)</f>
        <v>-1158680.2000000002</v>
      </c>
      <c r="AQ774" s="9">
        <f t="shared" ref="AQ774" si="5027">SUM(AQ689:AQ773)</f>
        <v>-1178957</v>
      </c>
      <c r="AR774" s="9">
        <f t="shared" ref="AR774" si="5028">SUM(AR689:AR773)</f>
        <v>-1199588.9200000004</v>
      </c>
      <c r="AS774" s="9">
        <f t="shared" ref="AS774" si="5029">SUM(AS689:AS773)</f>
        <v>-1220581.48</v>
      </c>
      <c r="AT774" s="9">
        <f t="shared" ref="AT774" si="5030">SUM(AT689:AT773)</f>
        <v>-1241942.0399999998</v>
      </c>
      <c r="AU774" s="9">
        <f t="shared" ref="AU774" si="5031">SUM(AU689:AU773)</f>
        <v>-1263676.1199999994</v>
      </c>
      <c r="AV774" s="9">
        <f t="shared" ref="AV774" si="5032">SUM(AV689:AV773)</f>
        <v>-1285790.1599999999</v>
      </c>
      <c r="AW774" s="9">
        <f t="shared" ref="AW774" si="5033">SUM(AW689:AW773)</f>
        <v>-1308291.52</v>
      </c>
      <c r="AX774" s="9">
        <f t="shared" ref="AX774" si="5034">SUM(AX689:AX773)</f>
        <v>-1331186.6400000001</v>
      </c>
      <c r="AY774" s="9">
        <f t="shared" ref="AY774" si="5035">SUM(AY689:AY773)</f>
        <v>-1413372.4800000002</v>
      </c>
      <c r="AZ774" s="9">
        <f t="shared" ref="AZ774" si="5036">SUM(AZ689:AZ773)</f>
        <v>-1498028.0000000009</v>
      </c>
      <c r="BA774" s="9">
        <f t="shared" ref="BA774" si="5037">SUM(BA689:BA773)</f>
        <v>-1524242.9999999995</v>
      </c>
      <c r="BB774" s="9">
        <f t="shared" ref="BB774" si="5038">SUM(BB689:BB773)</f>
        <v>-1550917.9999999995</v>
      </c>
      <c r="BC774" s="9">
        <f t="shared" ref="BC774" si="5039">SUM(BC689:BC773)</f>
        <v>-1578059.0000000007</v>
      </c>
      <c r="BD774" s="9">
        <f t="shared" ref="BD774" si="5040">SUM(BD689:BD773)</f>
        <v>-1605675</v>
      </c>
      <c r="BE774" s="9">
        <f t="shared" ref="BE774" si="5041">SUM(BE689:BE773)</f>
        <v>-1633773.9999999995</v>
      </c>
      <c r="BF774" s="9">
        <f t="shared" ref="BF774" si="5042">SUM(BF689:BF773)</f>
        <v>-1662365.0000000007</v>
      </c>
      <c r="BG774" s="9">
        <f t="shared" ref="BG774" si="5043">SUM(BG689:BG773)</f>
        <v>-1691456</v>
      </c>
      <c r="BH774" s="9">
        <f t="shared" ref="BH774" si="5044">SUM(BH689:BH773)</f>
        <v>-1721057.0000000005</v>
      </c>
      <c r="BI774" s="9">
        <f t="shared" ref="BI774" si="5045">SUM(BI689:BI773)</f>
        <v>-1751175</v>
      </c>
      <c r="BJ774" s="9">
        <f t="shared" ref="BJ774" si="5046">SUM(BJ689:BJ773)</f>
        <v>-1781821.0000000005</v>
      </c>
      <c r="BK774" s="9">
        <f t="shared" ref="BK774" si="5047">SUM(BK689:BK773)</f>
        <v>-1813003.0000000009</v>
      </c>
      <c r="BL774" s="9">
        <f t="shared" ref="BL774" si="5048">SUM(BL689:BL773)</f>
        <v>-1844729.9999999993</v>
      </c>
      <c r="BM774" s="9">
        <f t="shared" ref="BM774" si="5049">SUM(BM689:BM773)</f>
        <v>-1877013.0000000002</v>
      </c>
      <c r="BN774" s="9">
        <f t="shared" ref="BN774" si="5050">SUM(BN689:BN773)</f>
        <v>-1909860.9999999991</v>
      </c>
      <c r="BO774" s="9">
        <f t="shared" ref="BO774" si="5051">SUM(BO689:BO773)</f>
        <v>-1943284.0000000012</v>
      </c>
      <c r="BP774" s="9">
        <f t="shared" ref="BP774" si="5052">SUM(BP689:BP773)</f>
        <v>-1977290.9999999988</v>
      </c>
      <c r="BQ774" s="9">
        <f t="shared" ref="BQ774" si="5053">SUM(BQ689:BQ773)</f>
        <v>-2011894</v>
      </c>
      <c r="BR774" s="9">
        <f t="shared" ref="BR774" si="5054">SUM(BR689:BR773)</f>
        <v>-2047102.0000000007</v>
      </c>
      <c r="BS774" s="9">
        <f t="shared" ref="BS774" si="5055">SUM(BS689:BS773)</f>
        <v>-2082926.0000000007</v>
      </c>
      <c r="BT774" s="9">
        <f t="shared" ref="BT774" si="5056">SUM(BT689:BT773)</f>
        <v>-2119377.0000000005</v>
      </c>
      <c r="BU774" s="9">
        <f t="shared" ref="BU774" si="5057">SUM(BU689:BU773)</f>
        <v>-2156465.9999999991</v>
      </c>
      <c r="BV774" s="9">
        <f t="shared" ref="BV774" si="5058">SUM(BV689:BV773)</f>
        <v>-2194203.9999999995</v>
      </c>
      <c r="BW774" s="9">
        <f t="shared" ref="BW774" si="5059">SUM(BW689:BW773)</f>
        <v>-2232603.0000000014</v>
      </c>
      <c r="BX774" s="9">
        <f t="shared" ref="BX774" si="5060">SUM(BX689:BX773)</f>
        <v>-2271673.9999999995</v>
      </c>
      <c r="BY774" s="9">
        <f t="shared" ref="BY774" si="5061">SUM(BY689:BY773)</f>
        <v>-2311428.0000000014</v>
      </c>
      <c r="BZ774" s="9">
        <f t="shared" ref="BZ774" si="5062">SUM(BZ689:BZ773)</f>
        <v>-2351878.0000000014</v>
      </c>
      <c r="CA774" s="9">
        <f t="shared" ref="CA774" si="5063">SUM(CA689:CA773)</f>
        <v>-2393035.9999999991</v>
      </c>
      <c r="CB774" s="9">
        <f t="shared" ref="CB774" si="5064">SUM(CB689:CB773)</f>
        <v>-2434914.0000000009</v>
      </c>
      <c r="CC774" s="9">
        <f t="shared" ref="CC774" si="5065">SUM(CC689:CC773)</f>
        <v>-2477525</v>
      </c>
      <c r="CD774" s="9">
        <f t="shared" ref="CD774" si="5066">SUM(CD689:CD773)</f>
        <v>-2520881.9999999995</v>
      </c>
      <c r="CE774" s="9">
        <f t="shared" ref="CE774" si="5067">SUM(CE689:CE773)</f>
        <v>-2564996.9999999986</v>
      </c>
      <c r="CF774" s="9">
        <f t="shared" ref="CF774" si="5068">SUM(CF689:CF773)</f>
        <v>-2609884.0000000005</v>
      </c>
      <c r="CG774" s="9">
        <f t="shared" ref="CG774" si="5069">SUM(CG689:CG773)</f>
        <v>-2655556.9999999991</v>
      </c>
      <c r="CH774" s="9">
        <f t="shared" ref="CH774" si="5070">SUM(CH689:CH773)</f>
        <v>-2702030.0000000005</v>
      </c>
      <c r="CI774" s="9">
        <f t="shared" ref="CI774" si="5071">SUM(CI689:CI773)</f>
        <v>-2749315.0000000014</v>
      </c>
      <c r="CJ774" s="9">
        <f t="shared" ref="CJ774" si="5072">SUM(CJ689:CJ773)</f>
        <v>-2797428.0000000014</v>
      </c>
      <c r="CK774" s="9">
        <f t="shared" ref="CK774" si="5073">SUM(CK689:CK773)</f>
        <v>-2846383</v>
      </c>
      <c r="CL774" s="9">
        <f t="shared" ref="CL774" si="5074">SUM(CL689:CL773)</f>
        <v>-2896194.9999999995</v>
      </c>
      <c r="CM774" s="9">
        <f t="shared" ref="CM774" si="5075">SUM(CM689:CM773)</f>
        <v>-2946878.0000000019</v>
      </c>
      <c r="CN774" s="9">
        <f t="shared" ref="CN774" si="5076">SUM(CN689:CN773)</f>
        <v>-2998448.9999999995</v>
      </c>
      <c r="CO774" s="9">
        <f t="shared" ref="CO774" si="5077">SUM(CO689:CO773)</f>
        <v>-3050921.9999999981</v>
      </c>
    </row>
    <row r="775" spans="2:93">
      <c r="B775" s="556"/>
      <c r="C775" s="556" t="s">
        <v>1979</v>
      </c>
      <c r="D775" s="556"/>
      <c r="E775" s="556"/>
      <c r="F775" s="556"/>
      <c r="G775" s="556"/>
      <c r="H775" s="556"/>
      <c r="I775" s="9">
        <f>I670</f>
        <v>-864040.15</v>
      </c>
      <c r="J775" s="9">
        <f t="shared" ref="J775:BU775" si="5078">J670</f>
        <v>-858228.45</v>
      </c>
      <c r="K775" s="9">
        <f t="shared" si="5078"/>
        <v>-855498.5</v>
      </c>
      <c r="L775" s="9">
        <f t="shared" si="5078"/>
        <v>-863245.92</v>
      </c>
      <c r="M775" s="9">
        <f t="shared" si="5078"/>
        <v>-859977.16</v>
      </c>
      <c r="N775" s="9">
        <f t="shared" si="5078"/>
        <v>-856329.61</v>
      </c>
      <c r="O775" s="9">
        <f t="shared" si="5078"/>
        <v>-869660.47</v>
      </c>
      <c r="P775" s="9">
        <f t="shared" si="5078"/>
        <v>-869727.22</v>
      </c>
      <c r="Q775" s="9">
        <f t="shared" si="5078"/>
        <v>-873344.59</v>
      </c>
      <c r="R775" s="9">
        <f t="shared" si="5078"/>
        <v>-876684.43</v>
      </c>
      <c r="S775" s="9">
        <f t="shared" si="5078"/>
        <v>-879732.44</v>
      </c>
      <c r="T775" s="9">
        <f t="shared" si="5078"/>
        <v>-882473.79</v>
      </c>
      <c r="U775" s="9">
        <f t="shared" si="5078"/>
        <v>-889252.21</v>
      </c>
      <c r="V775" s="9">
        <f t="shared" si="5078"/>
        <v>-891431.74</v>
      </c>
      <c r="W775" s="9">
        <f t="shared" si="5078"/>
        <v>-897816.62</v>
      </c>
      <c r="X775" s="9">
        <f t="shared" si="5078"/>
        <v>-901802.57</v>
      </c>
      <c r="Y775" s="9">
        <f t="shared" si="5078"/>
        <v>-903394.67</v>
      </c>
      <c r="Z775" s="9">
        <f t="shared" si="5078"/>
        <v>-904766.31</v>
      </c>
      <c r="AA775" s="9">
        <f t="shared" si="5078"/>
        <v>-920599.72</v>
      </c>
      <c r="AB775" s="9">
        <f t="shared" si="5078"/>
        <v>-921762.71</v>
      </c>
      <c r="AC775" s="9">
        <f t="shared" si="5078"/>
        <v>-922684.47</v>
      </c>
      <c r="AD775" s="9">
        <f t="shared" si="5078"/>
        <v>-938831.44</v>
      </c>
      <c r="AE775" s="9">
        <f t="shared" si="5078"/>
        <v>-944763.62</v>
      </c>
      <c r="AF775" s="9">
        <f t="shared" si="5078"/>
        <v>-945275.37</v>
      </c>
      <c r="AG775" s="9">
        <f t="shared" si="5078"/>
        <v>-945515.7</v>
      </c>
      <c r="AH775" s="9">
        <f t="shared" si="5078"/>
        <v>-967591.32</v>
      </c>
      <c r="AI775" s="9">
        <f t="shared" si="5078"/>
        <v>-973272.48</v>
      </c>
      <c r="AJ775" s="9">
        <f t="shared" si="5078"/>
        <v>-973131.84</v>
      </c>
      <c r="AK775" s="9">
        <f t="shared" si="5078"/>
        <v>-978512.69</v>
      </c>
      <c r="AL775" s="9">
        <f t="shared" si="5078"/>
        <v>-983783.84</v>
      </c>
      <c r="AM775" s="9">
        <f t="shared" si="5078"/>
        <v>-1007030.18</v>
      </c>
      <c r="AN775" s="9">
        <f t="shared" si="5078"/>
        <v>-1012381.91</v>
      </c>
      <c r="AO775" s="9">
        <f t="shared" si="5078"/>
        <v>-1017612.54</v>
      </c>
      <c r="AP775" s="9">
        <f t="shared" si="5078"/>
        <v>-1022716.21</v>
      </c>
      <c r="AQ775" s="9">
        <f t="shared" si="5078"/>
        <v>-1027686.88</v>
      </c>
      <c r="AR775" s="9">
        <f t="shared" si="5078"/>
        <v>-1052247.95</v>
      </c>
      <c r="AS775" s="9">
        <f t="shared" si="5078"/>
        <v>-1063970.6399999999</v>
      </c>
      <c r="AT775" s="9">
        <f t="shared" si="5078"/>
        <v>-1068972.6499999999</v>
      </c>
      <c r="AU775" s="9">
        <f t="shared" si="5078"/>
        <v>-1073823.8799999999</v>
      </c>
      <c r="AV775" s="9">
        <f t="shared" si="5078"/>
        <v>-1085566.67</v>
      </c>
      <c r="AW775" s="9">
        <f t="shared" si="5078"/>
        <v>-1111736.58</v>
      </c>
      <c r="AX775" s="9">
        <f t="shared" si="5078"/>
        <v>-1123893.96</v>
      </c>
      <c r="AY775" s="9">
        <f t="shared" si="5078"/>
        <v>-1128710.6399999999</v>
      </c>
      <c r="AZ775" s="9">
        <f t="shared" si="5078"/>
        <v>-1140907.3999999999</v>
      </c>
      <c r="BA775" s="9">
        <f t="shared" si="5078"/>
        <v>-1153185.3899999999</v>
      </c>
      <c r="BB775" s="9">
        <f t="shared" si="5078"/>
        <v>-1165543.69</v>
      </c>
      <c r="BC775" s="9">
        <f t="shared" si="5078"/>
        <v>-1193900.04</v>
      </c>
      <c r="BD775" s="9">
        <f t="shared" si="5078"/>
        <v>-1206694.68</v>
      </c>
      <c r="BE775" s="9">
        <f t="shared" si="5078"/>
        <v>-1219571.49</v>
      </c>
      <c r="BF775" s="9">
        <f t="shared" si="5078"/>
        <v>-1232529.43</v>
      </c>
      <c r="BG775" s="9">
        <f t="shared" si="5078"/>
        <v>-1245567.4099999999</v>
      </c>
      <c r="BH775" s="9">
        <f t="shared" si="5078"/>
        <v>-1258684.26</v>
      </c>
      <c r="BI775" s="9">
        <f t="shared" si="5078"/>
        <v>-1271878.74</v>
      </c>
      <c r="BJ775" s="9">
        <f t="shared" si="5078"/>
        <v>-1303123.67</v>
      </c>
      <c r="BK775" s="9">
        <f t="shared" si="5078"/>
        <v>-1316784</v>
      </c>
      <c r="BL775" s="9">
        <f t="shared" si="5078"/>
        <v>-1330523.3600000001</v>
      </c>
      <c r="BM775" s="9">
        <f t="shared" si="5078"/>
        <v>-1353807.52</v>
      </c>
      <c r="BN775" s="9">
        <f t="shared" si="5078"/>
        <v>-1367866.28</v>
      </c>
      <c r="BO775" s="9">
        <f t="shared" si="5078"/>
        <v>-1382002.51</v>
      </c>
      <c r="BP775" s="9">
        <f t="shared" si="5078"/>
        <v>-1396214.6</v>
      </c>
      <c r="BQ775" s="9">
        <f t="shared" si="5078"/>
        <v>-1420648.36</v>
      </c>
      <c r="BR775" s="9">
        <f t="shared" si="5078"/>
        <v>-1455834.77</v>
      </c>
      <c r="BS775" s="9">
        <f t="shared" si="5078"/>
        <v>-1470806.12</v>
      </c>
      <c r="BT775" s="9">
        <f t="shared" si="5078"/>
        <v>-1496545.23</v>
      </c>
      <c r="BU775" s="9">
        <f t="shared" si="5078"/>
        <v>-1511858.09</v>
      </c>
      <c r="BV775" s="9">
        <f t="shared" ref="BV775:CO775" si="5079">BV670</f>
        <v>-1527248.58</v>
      </c>
      <c r="BW775" s="9">
        <f t="shared" si="5079"/>
        <v>-1553975.43</v>
      </c>
      <c r="BX775" s="9">
        <f t="shared" si="5079"/>
        <v>-1569712.25</v>
      </c>
      <c r="BY775" s="9">
        <f t="shared" si="5079"/>
        <v>-1597182.23</v>
      </c>
      <c r="BZ775" s="9">
        <f t="shared" si="5079"/>
        <v>-1613270.63</v>
      </c>
      <c r="CA775" s="9">
        <f t="shared" si="5079"/>
        <v>-1641502.87</v>
      </c>
      <c r="CB775" s="9">
        <f t="shared" si="5079"/>
        <v>-1694791.38</v>
      </c>
      <c r="CC775" s="9">
        <f t="shared" si="5079"/>
        <v>-1711954.21</v>
      </c>
      <c r="CD775" s="9">
        <f t="shared" si="5079"/>
        <v>-1741913.41</v>
      </c>
      <c r="CE775" s="9">
        <f t="shared" si="5079"/>
        <v>-1759459.69</v>
      </c>
      <c r="CF775" s="9">
        <f t="shared" si="5079"/>
        <v>-1790250.23</v>
      </c>
      <c r="CG775" s="9">
        <f t="shared" si="5079"/>
        <v>-1808185.63</v>
      </c>
      <c r="CH775" s="9">
        <f t="shared" si="5079"/>
        <v>-1839828.87</v>
      </c>
      <c r="CI775" s="9">
        <f t="shared" si="5079"/>
        <v>-1858159.02</v>
      </c>
      <c r="CJ775" s="9">
        <f t="shared" si="5079"/>
        <v>-1890676.8</v>
      </c>
      <c r="CK775" s="9">
        <f t="shared" si="5079"/>
        <v>-1923763.64</v>
      </c>
      <c r="CL775" s="9">
        <f t="shared" si="5079"/>
        <v>-1942821.82</v>
      </c>
      <c r="CM775" s="9">
        <f t="shared" si="5079"/>
        <v>-1976821.2</v>
      </c>
      <c r="CN775" s="9">
        <f t="shared" si="5079"/>
        <v>-2041662.43</v>
      </c>
      <c r="CO775" s="9">
        <f t="shared" si="5079"/>
        <v>-2077391.53</v>
      </c>
    </row>
    <row r="776" spans="2:93">
      <c r="B776" s="556"/>
      <c r="C776" s="556" t="s">
        <v>1980</v>
      </c>
      <c r="D776" s="556"/>
      <c r="E776" s="556"/>
      <c r="F776" s="556"/>
      <c r="G776" s="556"/>
      <c r="H776" s="556"/>
      <c r="I776" s="9">
        <f>I774-I775</f>
        <v>-519348.61839999945</v>
      </c>
      <c r="J776" s="9">
        <f t="shared" ref="J776" si="5080">J774-J775</f>
        <v>-549845.43839999964</v>
      </c>
      <c r="K776" s="9">
        <f t="shared" ref="K776" si="5081">K774-K775</f>
        <v>-578176.74839999946</v>
      </c>
      <c r="L776" s="9">
        <f t="shared" ref="L776" si="5082">L774-L775</f>
        <v>-596971.44839999906</v>
      </c>
      <c r="M776" s="9">
        <f t="shared" ref="M776" si="5083">M774-M775</f>
        <v>-627748.00839999912</v>
      </c>
      <c r="N776" s="9">
        <f t="shared" ref="N776" si="5084">N774-N775</f>
        <v>-659894.71839999931</v>
      </c>
      <c r="O776" s="9">
        <f t="shared" ref="O776" si="5085">O774-O775</f>
        <v>-728886.97839999897</v>
      </c>
      <c r="P776" s="9">
        <f t="shared" ref="P776" si="5086">P774-P775</f>
        <v>-769471.30839999998</v>
      </c>
      <c r="Q776" s="9">
        <f t="shared" ref="Q776" si="5087">Q774-Q775</f>
        <v>-808287.93840000045</v>
      </c>
      <c r="R776" s="9">
        <f t="shared" ref="R776" si="5088">R774-R775</f>
        <v>-849223.77839999844</v>
      </c>
      <c r="S776" s="9">
        <f t="shared" ref="S776" si="5089">S774-S775</f>
        <v>-892354.84839999839</v>
      </c>
      <c r="T776" s="9">
        <f t="shared" ref="T776" si="5090">T774-T775</f>
        <v>-937759.57840000023</v>
      </c>
      <c r="U776" s="9">
        <f t="shared" ref="U776" si="5091">U774-U775</f>
        <v>-981158.63840000052</v>
      </c>
      <c r="V776" s="9">
        <f t="shared" ref="V776" si="5092">V774-V775</f>
        <v>-1031255.7083999992</v>
      </c>
      <c r="W776" s="9">
        <f t="shared" ref="W776" si="5093">W774-W775</f>
        <v>-1079315.5883999988</v>
      </c>
      <c r="X776" s="9">
        <f t="shared" ref="X776" si="5094">X774-X775</f>
        <v>-984552.43839999812</v>
      </c>
      <c r="Y776" s="9">
        <f t="shared" ref="Y776" si="5095">Y774-Y775</f>
        <v>-1026104.4184000004</v>
      </c>
      <c r="Z776" s="9">
        <f t="shared" ref="Z776" si="5096">Z774-Z775</f>
        <v>-1031120.738399999</v>
      </c>
      <c r="AA776" s="9">
        <f t="shared" ref="AA776" si="5097">AA774-AA775</f>
        <v>-1021787.6483999977</v>
      </c>
      <c r="AB776" s="9">
        <f t="shared" ref="AB776" si="5098">AB774-AB775</f>
        <v>-1066752.8183999993</v>
      </c>
      <c r="AC776" s="9">
        <f t="shared" ref="AC776" si="5099">AC774-AC775</f>
        <v>-1113458.4583999997</v>
      </c>
      <c r="AD776" s="9">
        <f t="shared" ref="AD776" si="5100">AD774-AD775</f>
        <v>-1146475.5684000016</v>
      </c>
      <c r="AE776" s="9">
        <f t="shared" ref="AE776" si="5101">AE774-AE775</f>
        <v>-1191283.9083999996</v>
      </c>
      <c r="AF776" s="9">
        <f t="shared" ref="AF776" si="5102">AF774-AF775</f>
        <v>-1243128.9183999994</v>
      </c>
      <c r="AG776" s="9">
        <f t="shared" ref="AG776" si="5103">AG774-AG775</f>
        <v>-1296903.0283999981</v>
      </c>
      <c r="AH776" s="9">
        <f t="shared" ref="AH776" si="5104">AH774-AH775</f>
        <v>-40937.519999999669</v>
      </c>
      <c r="AI776" s="9">
        <f t="shared" ref="AI776" si="5105">AI774-AI775</f>
        <v>-52905.639999999432</v>
      </c>
      <c r="AJ776" s="9">
        <f t="shared" ref="AJ776" si="5106">AJ774-AJ775</f>
        <v>-71003.759999999544</v>
      </c>
      <c r="AK776" s="9">
        <f t="shared" ref="AK776" si="5107">AK774-AK775</f>
        <v>-83895.950000000652</v>
      </c>
      <c r="AL776" s="9">
        <f t="shared" ref="AL776" si="5108">AL774-AL775</f>
        <v>-97216.160000000033</v>
      </c>
      <c r="AM776" s="9">
        <f t="shared" ref="AM776" si="5109">AM774-AM775</f>
        <v>-92887.780000000144</v>
      </c>
      <c r="AN776" s="9">
        <f t="shared" ref="AN776" si="5110">AN774-AN775</f>
        <v>-106784.29000000015</v>
      </c>
      <c r="AO776" s="9">
        <f t="shared" ref="AO776" si="5111">AO774-AO775</f>
        <v>-121139.53999999957</v>
      </c>
      <c r="AP776" s="9">
        <f t="shared" ref="AP776" si="5112">AP774-AP775</f>
        <v>-135963.99000000022</v>
      </c>
      <c r="AQ776" s="9">
        <f t="shared" ref="AQ776" si="5113">AQ774-AQ775</f>
        <v>-151270.12</v>
      </c>
      <c r="AR776" s="9">
        <f t="shared" ref="AR776" si="5114">AR774-AR775</f>
        <v>-147340.97000000044</v>
      </c>
      <c r="AS776" s="9">
        <f t="shared" ref="AS776" si="5115">AS774-AS775</f>
        <v>-156610.84000000008</v>
      </c>
      <c r="AT776" s="9">
        <f t="shared" ref="AT776" si="5116">AT774-AT775</f>
        <v>-172969.3899999999</v>
      </c>
      <c r="AU776" s="9">
        <f t="shared" ref="AU776" si="5117">AU774-AU775</f>
        <v>-189852.23999999953</v>
      </c>
      <c r="AV776" s="9">
        <f t="shared" ref="AV776" si="5118">AV774-AV775</f>
        <v>-200223.49</v>
      </c>
      <c r="AW776" s="9">
        <f t="shared" ref="AW776" si="5119">AW774-AW775</f>
        <v>-196554.93999999994</v>
      </c>
      <c r="AX776" s="9">
        <f t="shared" ref="AX776" si="5120">AX774-AX775</f>
        <v>-207292.68000000017</v>
      </c>
      <c r="AY776" s="9">
        <f t="shared" ref="AY776" si="5121">AY774-AY775</f>
        <v>-284661.84000000032</v>
      </c>
      <c r="AZ776" s="9">
        <f t="shared" ref="AZ776" si="5122">AZ774-AZ775</f>
        <v>-357120.60000000102</v>
      </c>
      <c r="BA776" s="9">
        <f t="shared" ref="BA776" si="5123">BA774-BA775</f>
        <v>-371057.60999999964</v>
      </c>
      <c r="BB776" s="9">
        <f t="shared" ref="BB776" si="5124">BB774-BB775</f>
        <v>-385374.30999999959</v>
      </c>
      <c r="BC776" s="9">
        <f t="shared" ref="BC776" si="5125">BC774-BC775</f>
        <v>-384158.96000000066</v>
      </c>
      <c r="BD776" s="9">
        <f t="shared" ref="BD776" si="5126">BD774-BD775</f>
        <v>-398980.32000000007</v>
      </c>
      <c r="BE776" s="9">
        <f t="shared" ref="BE776" si="5127">BE774-BE775</f>
        <v>-414202.50999999954</v>
      </c>
      <c r="BF776" s="9">
        <f t="shared" ref="BF776" si="5128">BF774-BF775</f>
        <v>-429835.57000000076</v>
      </c>
      <c r="BG776" s="9">
        <f t="shared" ref="BG776" si="5129">BG774-BG775</f>
        <v>-445888.59000000008</v>
      </c>
      <c r="BH776" s="9">
        <f t="shared" ref="BH776" si="5130">BH774-BH775</f>
        <v>-462372.74000000046</v>
      </c>
      <c r="BI776" s="9">
        <f t="shared" ref="BI776" si="5131">BI774-BI775</f>
        <v>-479296.26</v>
      </c>
      <c r="BJ776" s="9">
        <f t="shared" ref="BJ776" si="5132">BJ774-BJ775</f>
        <v>-478697.33000000054</v>
      </c>
      <c r="BK776" s="9">
        <f t="shared" ref="BK776" si="5133">BK774-BK775</f>
        <v>-496219.00000000093</v>
      </c>
      <c r="BL776" s="9">
        <f t="shared" ref="BL776" si="5134">BL774-BL775</f>
        <v>-514206.6399999992</v>
      </c>
      <c r="BM776" s="9">
        <f t="shared" ref="BM776" si="5135">BM774-BM775</f>
        <v>-523205.48000000021</v>
      </c>
      <c r="BN776" s="9">
        <f t="shared" ref="BN776" si="5136">BN774-BN775</f>
        <v>-541994.71999999904</v>
      </c>
      <c r="BO776" s="9">
        <f t="shared" ref="BO776" si="5137">BO774-BO775</f>
        <v>-561281.49000000115</v>
      </c>
      <c r="BP776" s="9">
        <f t="shared" ref="BP776" si="5138">BP774-BP775</f>
        <v>-581076.39999999874</v>
      </c>
      <c r="BQ776" s="9">
        <f t="shared" ref="BQ776" si="5139">BQ774-BQ775</f>
        <v>-591245.6399999999</v>
      </c>
      <c r="BR776" s="9">
        <f t="shared" ref="BR776" si="5140">BR774-BR775</f>
        <v>-591267.23000000068</v>
      </c>
      <c r="BS776" s="9">
        <f t="shared" ref="BS776" si="5141">BS774-BS775</f>
        <v>-612119.88000000059</v>
      </c>
      <c r="BT776" s="9">
        <f t="shared" ref="BT776" si="5142">BT774-BT775</f>
        <v>-622831.77000000048</v>
      </c>
      <c r="BU776" s="9">
        <f t="shared" ref="BU776" si="5143">BU774-BU775</f>
        <v>-644607.90999999898</v>
      </c>
      <c r="BV776" s="9">
        <f t="shared" ref="BV776" si="5144">BV774-BV775</f>
        <v>-666955.41999999946</v>
      </c>
      <c r="BW776" s="9">
        <f t="shared" ref="BW776" si="5145">BW774-BW775</f>
        <v>-678627.57000000146</v>
      </c>
      <c r="BX776" s="9">
        <f t="shared" ref="BX776" si="5146">BX774-BX775</f>
        <v>-701961.74999999953</v>
      </c>
      <c r="BY776" s="9">
        <f t="shared" ref="BY776" si="5147">BY774-BY775</f>
        <v>-714245.77000000142</v>
      </c>
      <c r="BZ776" s="9">
        <f t="shared" ref="BZ776" si="5148">BZ774-BZ775</f>
        <v>-738607.37000000151</v>
      </c>
      <c r="CA776" s="9">
        <f t="shared" ref="CA776" si="5149">CA774-CA775</f>
        <v>-751533.12999999896</v>
      </c>
      <c r="CB776" s="9">
        <f t="shared" ref="CB776" si="5150">CB774-CB775</f>
        <v>-740122.62000000104</v>
      </c>
      <c r="CC776" s="9">
        <f t="shared" ref="CC776" si="5151">CC774-CC775</f>
        <v>-765570.79</v>
      </c>
      <c r="CD776" s="9">
        <f t="shared" ref="CD776" si="5152">CD774-CD775</f>
        <v>-778968.58999999962</v>
      </c>
      <c r="CE776" s="9">
        <f t="shared" ref="CE776" si="5153">CE774-CE775</f>
        <v>-805537.30999999866</v>
      </c>
      <c r="CF776" s="9">
        <f t="shared" ref="CF776" si="5154">CF774-CF775</f>
        <v>-819633.77000000048</v>
      </c>
      <c r="CG776" s="9">
        <f t="shared" ref="CG776" si="5155">CG774-CG775</f>
        <v>-847371.36999999918</v>
      </c>
      <c r="CH776" s="9">
        <f t="shared" ref="CH776" si="5156">CH774-CH775</f>
        <v>-862201.13000000035</v>
      </c>
      <c r="CI776" s="9">
        <f t="shared" ref="CI776" si="5157">CI774-CI775</f>
        <v>-891155.98000000138</v>
      </c>
      <c r="CJ776" s="9">
        <f t="shared" ref="CJ776" si="5158">CJ774-CJ775</f>
        <v>-906751.20000000135</v>
      </c>
      <c r="CK776" s="9">
        <f t="shared" ref="CK776" si="5159">CK774-CK775</f>
        <v>-922619.3600000001</v>
      </c>
      <c r="CL776" s="9">
        <f t="shared" ref="CL776" si="5160">CL774-CL775</f>
        <v>-953373.17999999947</v>
      </c>
      <c r="CM776" s="9">
        <f t="shared" ref="CM776" si="5161">CM774-CM775</f>
        <v>-970056.80000000191</v>
      </c>
      <c r="CN776" s="9">
        <f t="shared" ref="CN776" si="5162">CN774-CN775</f>
        <v>-956786.5699999996</v>
      </c>
      <c r="CO776" s="9">
        <f t="shared" ref="CO776" si="5163">CO774-CO775</f>
        <v>-973530.46999999811</v>
      </c>
    </row>
    <row r="777" spans="2:93">
      <c r="B777" s="556"/>
      <c r="C777" s="556" t="s">
        <v>1981</v>
      </c>
      <c r="D777" s="556"/>
      <c r="E777" s="556"/>
      <c r="F777" s="556"/>
      <c r="G777" s="556"/>
      <c r="H777" s="556"/>
      <c r="I777" s="9">
        <f>SUM($I776:I776)</f>
        <v>-519348.61839999945</v>
      </c>
      <c r="J777" s="9">
        <f>SUM($I776:J776)</f>
        <v>-1069194.056799999</v>
      </c>
      <c r="K777" s="9">
        <f>SUM($I776:K776)</f>
        <v>-1647370.8051999984</v>
      </c>
      <c r="L777" s="9">
        <f>SUM($I776:L776)</f>
        <v>-2244342.2535999976</v>
      </c>
      <c r="M777" s="9">
        <f>SUM($I776:M776)</f>
        <v>-2872090.2619999968</v>
      </c>
      <c r="N777" s="9">
        <f>SUM($I776:N776)</f>
        <v>-3531984.980399996</v>
      </c>
      <c r="O777" s="9">
        <f>SUM($I776:O776)</f>
        <v>-4260871.9587999955</v>
      </c>
      <c r="P777" s="9">
        <f>SUM($I776:P776)</f>
        <v>-5030343.267199995</v>
      </c>
      <c r="Q777" s="9">
        <f>SUM($I776:Q776)</f>
        <v>-5838631.2055999953</v>
      </c>
      <c r="R777" s="9">
        <f>SUM($I776:R776)</f>
        <v>-6687854.9839999937</v>
      </c>
      <c r="S777" s="9">
        <f>SUM($I776:S776)</f>
        <v>-7580209.8323999923</v>
      </c>
      <c r="T777" s="9">
        <f>SUM($I776:T776)</f>
        <v>-8517969.4107999932</v>
      </c>
      <c r="U777" s="9">
        <f>SUM($I776:U776)</f>
        <v>-9499128.0491999947</v>
      </c>
      <c r="V777" s="9">
        <f>SUM($I776:V776)</f>
        <v>-10530383.757599995</v>
      </c>
      <c r="W777" s="9">
        <f>SUM($I776:W776)</f>
        <v>-11609699.345999993</v>
      </c>
      <c r="X777" s="9">
        <f>SUM($I776:X776)</f>
        <v>-12594251.784399992</v>
      </c>
      <c r="Y777" s="9">
        <f>SUM($I776:Y776)</f>
        <v>-13620356.202799993</v>
      </c>
      <c r="Z777" s="9">
        <f>SUM($I776:Z776)</f>
        <v>-14651476.941199992</v>
      </c>
      <c r="AA777" s="9">
        <f>SUM($I776:AA776)</f>
        <v>-15673264.589599989</v>
      </c>
      <c r="AB777" s="9">
        <f>SUM($I776:AB776)</f>
        <v>-16740017.407999989</v>
      </c>
      <c r="AC777" s="9">
        <f>SUM($I776:AC776)</f>
        <v>-17853475.866399989</v>
      </c>
      <c r="AD777" s="9">
        <f>SUM($I776:AD776)</f>
        <v>-18999951.434799992</v>
      </c>
      <c r="AE777" s="9">
        <f>SUM($I776:AE776)</f>
        <v>-20191235.343199991</v>
      </c>
      <c r="AF777" s="9">
        <f>SUM($I776:AF776)</f>
        <v>-21434364.261599991</v>
      </c>
      <c r="AG777" s="9">
        <f>SUM($I776:AG776)</f>
        <v>-22731267.289999988</v>
      </c>
      <c r="AH777" s="9">
        <f>SUM($I776:AH776)</f>
        <v>-22772204.809999987</v>
      </c>
      <c r="AI777" s="9">
        <f>SUM($I776:AI776)</f>
        <v>-22825110.449999988</v>
      </c>
      <c r="AJ777" s="9">
        <f>SUM($I776:AJ776)</f>
        <v>-22896114.209999986</v>
      </c>
      <c r="AK777" s="9">
        <f>SUM($I776:AK776)</f>
        <v>-22980010.159999985</v>
      </c>
      <c r="AL777" s="9">
        <f>SUM($I776:AL776)</f>
        <v>-23077226.319999985</v>
      </c>
      <c r="AM777" s="9">
        <f>SUM($I776:AM776)</f>
        <v>-23170114.099999987</v>
      </c>
      <c r="AN777" s="9">
        <f>SUM($I776:AN776)</f>
        <v>-23276898.389999986</v>
      </c>
      <c r="AO777" s="9">
        <f>SUM($I776:AO776)</f>
        <v>-23398037.929999985</v>
      </c>
      <c r="AP777" s="9">
        <f>SUM($I776:AP776)</f>
        <v>-23534001.919999987</v>
      </c>
      <c r="AQ777" s="9">
        <f>SUM($I776:AQ776)</f>
        <v>-23685272.039999988</v>
      </c>
      <c r="AR777" s="9">
        <f>SUM($I776:AR776)</f>
        <v>-23832613.009999987</v>
      </c>
      <c r="AS777" s="9">
        <f>SUM($I776:AS776)</f>
        <v>-23989223.849999987</v>
      </c>
      <c r="AT777" s="9">
        <f>SUM($I776:AT776)</f>
        <v>-24162193.239999987</v>
      </c>
      <c r="AU777" s="9">
        <f>SUM($I776:AU776)</f>
        <v>-24352045.479999986</v>
      </c>
      <c r="AV777" s="9">
        <f>SUM($I776:AV776)</f>
        <v>-24552268.969999984</v>
      </c>
      <c r="AW777" s="9">
        <f>SUM($I776:AW776)</f>
        <v>-24748823.909999985</v>
      </c>
      <c r="AX777" s="9">
        <f>SUM($I776:AX776)</f>
        <v>-24956116.589999985</v>
      </c>
      <c r="AY777" s="9">
        <f>SUM($I776:AY776)</f>
        <v>-25240778.429999985</v>
      </c>
      <c r="AZ777" s="9">
        <f>SUM($I776:AZ776)</f>
        <v>-25597899.029999986</v>
      </c>
      <c r="BA777" s="9">
        <f>SUM($I776:BA776)</f>
        <v>-25968956.639999986</v>
      </c>
      <c r="BB777" s="9">
        <f>SUM($I776:BB776)</f>
        <v>-26354330.949999984</v>
      </c>
      <c r="BC777" s="9">
        <f>SUM($I776:BC776)</f>
        <v>-26738489.909999985</v>
      </c>
      <c r="BD777" s="9">
        <f>SUM($I776:BD776)</f>
        <v>-27137470.229999986</v>
      </c>
      <c r="BE777" s="9">
        <f>SUM($I776:BE776)</f>
        <v>-27551672.739999983</v>
      </c>
      <c r="BF777" s="9">
        <f>SUM($I776:BF776)</f>
        <v>-27981508.309999984</v>
      </c>
      <c r="BG777" s="9">
        <f>SUM($I776:BG776)</f>
        <v>-28427396.899999984</v>
      </c>
      <c r="BH777" s="9">
        <f>SUM($I776:BH776)</f>
        <v>-28889769.639999986</v>
      </c>
      <c r="BI777" s="9">
        <f>SUM($I776:BI776)</f>
        <v>-29369065.899999987</v>
      </c>
      <c r="BJ777" s="9">
        <f>SUM($I776:BJ776)</f>
        <v>-29847763.229999989</v>
      </c>
      <c r="BK777" s="9">
        <f>SUM($I776:BK776)</f>
        <v>-30343982.229999989</v>
      </c>
      <c r="BL777" s="9">
        <f>SUM($I776:BL776)</f>
        <v>-30858188.86999999</v>
      </c>
      <c r="BM777" s="9">
        <f>SUM($I776:BM776)</f>
        <v>-31381394.34999999</v>
      </c>
      <c r="BN777" s="9">
        <f>SUM($I776:BN776)</f>
        <v>-31923389.069999989</v>
      </c>
      <c r="BO777" s="9">
        <f>SUM($I776:BO776)</f>
        <v>-32484670.559999991</v>
      </c>
      <c r="BP777" s="9">
        <f>SUM($I776:BP776)</f>
        <v>-33065746.95999999</v>
      </c>
      <c r="BQ777" s="9">
        <f>SUM($I776:BQ776)</f>
        <v>-33656992.599999987</v>
      </c>
      <c r="BR777" s="9">
        <f>SUM($I776:BR776)</f>
        <v>-34248259.829999991</v>
      </c>
      <c r="BS777" s="9">
        <f>SUM($I776:BS776)</f>
        <v>-34860379.709999993</v>
      </c>
      <c r="BT777" s="9">
        <f>SUM($I776:BT776)</f>
        <v>-35483211.479999997</v>
      </c>
      <c r="BU777" s="9">
        <f>SUM($I776:BU776)</f>
        <v>-36127819.389999993</v>
      </c>
      <c r="BV777" s="9">
        <f>SUM($I776:BV776)</f>
        <v>-36794774.809999995</v>
      </c>
      <c r="BW777" s="9">
        <f>SUM($I776:BW776)</f>
        <v>-37473402.379999995</v>
      </c>
      <c r="BX777" s="9">
        <f>SUM($I776:BX776)</f>
        <v>-38175364.129999995</v>
      </c>
      <c r="BY777" s="9">
        <f>SUM($I776:BY776)</f>
        <v>-38889609.899999999</v>
      </c>
      <c r="BZ777" s="9">
        <f>SUM($I776:BZ776)</f>
        <v>-39628217.270000003</v>
      </c>
      <c r="CA777" s="9">
        <f>SUM($I776:CA776)</f>
        <v>-40379750.400000006</v>
      </c>
      <c r="CB777" s="9">
        <f>SUM($I776:CB776)</f>
        <v>-41119873.020000011</v>
      </c>
      <c r="CC777" s="9">
        <f>SUM($I776:CC776)</f>
        <v>-41885443.81000001</v>
      </c>
      <c r="CD777" s="9">
        <f>SUM($I776:CD776)</f>
        <v>-42664412.400000006</v>
      </c>
      <c r="CE777" s="9">
        <f>SUM($I776:CE776)</f>
        <v>-43469949.710000008</v>
      </c>
      <c r="CF777" s="9">
        <f>SUM($I776:CF776)</f>
        <v>-44289583.480000012</v>
      </c>
      <c r="CG777" s="9">
        <f>SUM($I776:CG776)</f>
        <v>-45136954.850000009</v>
      </c>
      <c r="CH777" s="9">
        <f>SUM($I776:CH776)</f>
        <v>-45999155.980000012</v>
      </c>
      <c r="CI777" s="9">
        <f>SUM($I776:CI776)</f>
        <v>-46890311.960000016</v>
      </c>
      <c r="CJ777" s="9">
        <f>SUM($I776:CJ776)</f>
        <v>-47797063.160000019</v>
      </c>
      <c r="CK777" s="9">
        <f>SUM($I776:CK776)</f>
        <v>-48719682.520000018</v>
      </c>
      <c r="CL777" s="9">
        <f>SUM($I776:CL776)</f>
        <v>-49673055.700000018</v>
      </c>
      <c r="CM777" s="9">
        <f>SUM($I776:CM776)</f>
        <v>-50643112.500000022</v>
      </c>
      <c r="CN777" s="9">
        <f>SUM($I776:CN776)</f>
        <v>-51599899.070000023</v>
      </c>
      <c r="CO777" s="9">
        <f>SUM($I776:CO776)</f>
        <v>-52573429.540000021</v>
      </c>
    </row>
    <row r="778" spans="2:93">
      <c r="B778" s="556"/>
      <c r="C778" s="556"/>
      <c r="D778" s="634"/>
      <c r="H778" s="556"/>
      <c r="I778" s="634"/>
      <c r="J778" s="556"/>
      <c r="K778" s="556"/>
      <c r="L778" s="556"/>
      <c r="AK778" s="556"/>
      <c r="AL778" s="556"/>
      <c r="AM778" s="556"/>
      <c r="AN778" s="556"/>
      <c r="AO778" s="556"/>
      <c r="AP778" s="556"/>
      <c r="AQ778" s="556"/>
      <c r="AR778" s="556"/>
      <c r="AS778" s="556"/>
      <c r="AT778" s="556"/>
      <c r="AU778" s="556"/>
      <c r="AV778" s="556"/>
      <c r="AW778" s="556"/>
      <c r="AX778" s="556"/>
      <c r="AY778" s="556"/>
      <c r="AZ778" s="556"/>
      <c r="BA778" s="556"/>
      <c r="BB778" s="556"/>
      <c r="BC778" s="556"/>
      <c r="BD778" s="556"/>
      <c r="BE778" s="556"/>
      <c r="BF778" s="556"/>
      <c r="BG778" s="556"/>
      <c r="BH778" s="556"/>
      <c r="BI778" s="556"/>
      <c r="BJ778" s="556"/>
      <c r="BK778" s="556"/>
      <c r="BL778" s="556"/>
      <c r="BM778" s="556"/>
      <c r="BN778" s="556"/>
      <c r="BO778" s="556"/>
      <c r="BP778" s="556"/>
      <c r="BQ778" s="556"/>
      <c r="BR778" s="556"/>
      <c r="BS778" s="556"/>
      <c r="BT778" s="556"/>
      <c r="BU778" s="556"/>
      <c r="BV778" s="556"/>
      <c r="BW778" s="556"/>
      <c r="BX778" s="556"/>
      <c r="BY778" s="556"/>
      <c r="BZ778" s="556"/>
      <c r="CA778" s="556"/>
      <c r="CB778" s="556"/>
      <c r="CC778" s="556"/>
      <c r="CD778" s="556"/>
      <c r="CE778" s="556"/>
      <c r="CF778" s="556"/>
      <c r="CG778" s="556"/>
      <c r="CH778" s="556"/>
      <c r="CI778" s="556"/>
      <c r="CJ778" s="556"/>
      <c r="CK778" s="556"/>
      <c r="CL778" s="556"/>
      <c r="CM778" s="556"/>
      <c r="CN778" s="556"/>
      <c r="CO778" s="556"/>
    </row>
    <row r="783" spans="2:93">
      <c r="B783" s="556" t="s">
        <v>434</v>
      </c>
      <c r="C783" s="634">
        <v>363</v>
      </c>
      <c r="D783" s="45" t="str">
        <f>VLOOKUP(C783,AcctName,2,FALSE)</f>
        <v>Service Laterals</v>
      </c>
      <c r="H783" s="556"/>
      <c r="I783" s="556"/>
      <c r="J783" s="556"/>
      <c r="K783" s="556"/>
      <c r="L783" s="556"/>
      <c r="AK783" s="556"/>
      <c r="AL783" s="556"/>
      <c r="AM783" s="556"/>
      <c r="AN783" s="556"/>
      <c r="AO783" s="556"/>
      <c r="AP783" s="556"/>
      <c r="AQ783" s="556"/>
      <c r="AR783" s="556"/>
      <c r="AS783" s="556"/>
      <c r="AT783" s="556"/>
      <c r="AU783" s="556"/>
      <c r="AV783" s="556"/>
      <c r="AW783" s="556"/>
      <c r="AX783" s="556"/>
      <c r="AY783" s="556"/>
      <c r="AZ783" s="556"/>
      <c r="BA783" s="556"/>
      <c r="BB783" s="556"/>
      <c r="BC783" s="556"/>
      <c r="BD783" s="556"/>
      <c r="BE783" s="556"/>
      <c r="BF783" s="556"/>
      <c r="BG783" s="556"/>
      <c r="BH783" s="556"/>
      <c r="BI783" s="556"/>
      <c r="BJ783" s="556"/>
      <c r="BK783" s="556"/>
      <c r="BL783" s="556"/>
      <c r="BM783" s="556"/>
      <c r="BN783" s="556"/>
      <c r="BO783" s="556"/>
      <c r="BP783" s="556"/>
      <c r="BQ783" s="556"/>
      <c r="BR783" s="556"/>
      <c r="BS783" s="556"/>
      <c r="BT783" s="556"/>
      <c r="BU783" s="556"/>
      <c r="BV783" s="556"/>
      <c r="BW783" s="556"/>
      <c r="BX783" s="556"/>
      <c r="BY783" s="556"/>
      <c r="BZ783" s="556"/>
      <c r="CA783" s="556"/>
      <c r="CB783" s="556"/>
      <c r="CC783" s="556"/>
      <c r="CD783" s="556"/>
      <c r="CE783" s="556"/>
      <c r="CF783" s="556"/>
      <c r="CG783" s="556"/>
      <c r="CH783" s="556"/>
      <c r="CI783" s="556"/>
      <c r="CJ783" s="556"/>
      <c r="CK783" s="556"/>
      <c r="CL783" s="556"/>
      <c r="CM783" s="556"/>
      <c r="CN783" s="556"/>
      <c r="CO783" s="556"/>
    </row>
    <row r="784" spans="2:93">
      <c r="B784" s="46" t="s">
        <v>441</v>
      </c>
      <c r="C784" s="634"/>
      <c r="D784" s="634" t="s">
        <v>681</v>
      </c>
      <c r="H784" s="556"/>
      <c r="I784" s="556"/>
      <c r="J784" s="556"/>
      <c r="K784" s="556"/>
      <c r="L784" s="556"/>
      <c r="AK784" s="556"/>
      <c r="AL784" s="556"/>
      <c r="AM784" s="556"/>
      <c r="AN784" s="556"/>
      <c r="AO784" s="556"/>
      <c r="AP784" s="556"/>
      <c r="AQ784" s="556"/>
      <c r="AR784" s="556"/>
      <c r="AS784" s="556"/>
      <c r="AT784" s="556"/>
      <c r="AU784" s="556"/>
      <c r="AV784" s="556"/>
      <c r="AW784" s="556"/>
      <c r="AX784" s="556"/>
      <c r="AY784" s="556"/>
      <c r="AZ784" s="556"/>
      <c r="BA784" s="556"/>
      <c r="BB784" s="556"/>
      <c r="BC784" s="556"/>
      <c r="BD784" s="556"/>
      <c r="BE784" s="556"/>
      <c r="BF784" s="556"/>
      <c r="BG784" s="556"/>
      <c r="BH784" s="556"/>
      <c r="BI784" s="556"/>
      <c r="BJ784" s="556"/>
      <c r="BK784" s="556"/>
      <c r="BL784" s="556"/>
      <c r="BM784" s="556"/>
      <c r="BN784" s="556"/>
      <c r="BO784" s="556"/>
      <c r="BP784" s="556"/>
      <c r="BQ784" s="556"/>
      <c r="BR784" s="556"/>
      <c r="BS784" s="556"/>
      <c r="BT784" s="556"/>
      <c r="BU784" s="556"/>
      <c r="BV784" s="556"/>
      <c r="BW784" s="556"/>
      <c r="BX784" s="556"/>
      <c r="BY784" s="556"/>
      <c r="BZ784" s="556"/>
      <c r="CA784" s="556"/>
      <c r="CB784" s="556"/>
      <c r="CC784" s="556"/>
      <c r="CD784" s="556"/>
      <c r="CE784" s="556"/>
      <c r="CF784" s="556"/>
      <c r="CG784" s="556"/>
      <c r="CH784" s="556"/>
      <c r="CI784" s="556"/>
      <c r="CJ784" s="556"/>
      <c r="CK784" s="556"/>
      <c r="CL784" s="556"/>
      <c r="CM784" s="556"/>
      <c r="CN784" s="556"/>
      <c r="CO784" s="556"/>
    </row>
    <row r="785" spans="2:93">
      <c r="B785" s="556" t="s">
        <v>1986</v>
      </c>
      <c r="C785" s="634" t="s">
        <v>2005</v>
      </c>
      <c r="D785" s="634"/>
      <c r="H785" s="556"/>
      <c r="I785" s="17">
        <f>H797</f>
        <v>11253482.310000002</v>
      </c>
      <c r="J785" s="17">
        <f t="shared" ref="J785" si="5164">I797</f>
        <v>11337883.310000002</v>
      </c>
      <c r="K785" s="17">
        <f t="shared" ref="K785" si="5165">J797</f>
        <v>11422917.310000002</v>
      </c>
      <c r="L785" s="17">
        <f t="shared" ref="L785" si="5166">K797</f>
        <v>11508589.310000002</v>
      </c>
      <c r="M785" s="17">
        <f t="shared" ref="M785" si="5167">L797</f>
        <v>11594904.310000002</v>
      </c>
      <c r="N785" s="17">
        <f t="shared" ref="N785" si="5168">M797</f>
        <v>11681866.310000002</v>
      </c>
      <c r="O785" s="17">
        <f t="shared" ref="O785" si="5169">N797</f>
        <v>11769480.310000002</v>
      </c>
      <c r="P785" s="17">
        <f t="shared" ref="P785" si="5170">O797</f>
        <v>11769480.310000002</v>
      </c>
      <c r="Q785" s="17">
        <f t="shared" ref="Q785" si="5171">P797</f>
        <v>11769480.310000002</v>
      </c>
      <c r="R785" s="17">
        <f t="shared" ref="R785" si="5172">Q797</f>
        <v>11769480.310000002</v>
      </c>
      <c r="S785" s="17">
        <f t="shared" ref="S785" si="5173">R797</f>
        <v>11769480.310000002</v>
      </c>
      <c r="T785" s="17">
        <f t="shared" ref="T785" si="5174">S797</f>
        <v>11769480.310000002</v>
      </c>
      <c r="U785" s="17">
        <f t="shared" ref="U785" si="5175">T797</f>
        <v>11769480.310000002</v>
      </c>
      <c r="V785" s="17">
        <f t="shared" ref="V785" si="5176">U797</f>
        <v>11769480.310000002</v>
      </c>
      <c r="W785" s="17">
        <f t="shared" ref="W785" si="5177">V797</f>
        <v>11769480.310000002</v>
      </c>
      <c r="X785" s="17">
        <f t="shared" ref="X785" si="5178">W797</f>
        <v>11769480.310000002</v>
      </c>
      <c r="Y785" s="17">
        <f t="shared" ref="Y785" si="5179">X797</f>
        <v>11769480.310000002</v>
      </c>
      <c r="Z785" s="17">
        <f t="shared" ref="Z785" si="5180">Y797</f>
        <v>11769480.310000002</v>
      </c>
      <c r="AA785" s="17">
        <f t="shared" ref="AA785" si="5181">Z797</f>
        <v>11769480.310000002</v>
      </c>
      <c r="AB785" s="17">
        <f t="shared" ref="AB785" si="5182">AA797</f>
        <v>11769480.310000002</v>
      </c>
      <c r="AC785" s="17">
        <f t="shared" ref="AC785" si="5183">AB797</f>
        <v>11769480.310000002</v>
      </c>
      <c r="AD785" s="17">
        <f t="shared" ref="AD785" si="5184">AC797</f>
        <v>11769480.310000002</v>
      </c>
      <c r="AE785" s="17">
        <f t="shared" ref="AE785" si="5185">AD797</f>
        <v>11769480.310000002</v>
      </c>
      <c r="AF785" s="17">
        <f t="shared" ref="AF785" si="5186">AE797</f>
        <v>11769480.310000002</v>
      </c>
      <c r="AG785" s="17">
        <f t="shared" ref="AG785" si="5187">AF797</f>
        <v>11769480.310000002</v>
      </c>
      <c r="AH785" s="17">
        <f t="shared" ref="AH785" si="5188">AG797</f>
        <v>11769480.310000002</v>
      </c>
      <c r="AI785" s="17">
        <f t="shared" ref="AI785" si="5189">AH797</f>
        <v>11769480.310000002</v>
      </c>
      <c r="AJ785" s="17">
        <f t="shared" ref="AJ785" si="5190">AI797</f>
        <v>11769480.310000002</v>
      </c>
      <c r="AK785" s="17">
        <f t="shared" ref="AK785" si="5191">AJ797</f>
        <v>11769480.310000002</v>
      </c>
      <c r="AL785" s="17">
        <f t="shared" ref="AL785" si="5192">AK797</f>
        <v>11769480.310000002</v>
      </c>
      <c r="AM785" s="17">
        <f t="shared" ref="AM785" si="5193">AL797</f>
        <v>11769480.310000002</v>
      </c>
      <c r="AN785" s="17">
        <f t="shared" ref="AN785" si="5194">AM797</f>
        <v>11769480.310000002</v>
      </c>
      <c r="AO785" s="17">
        <f t="shared" ref="AO785" si="5195">AN797</f>
        <v>11769480.310000002</v>
      </c>
      <c r="AP785" s="17">
        <f t="shared" ref="AP785" si="5196">AO797</f>
        <v>11769480.310000002</v>
      </c>
      <c r="AQ785" s="17">
        <f t="shared" ref="AQ785" si="5197">AP797</f>
        <v>11769480.310000002</v>
      </c>
      <c r="AR785" s="17">
        <f t="shared" ref="AR785" si="5198">AQ797</f>
        <v>11769480.310000002</v>
      </c>
      <c r="AS785" s="17">
        <f t="shared" ref="AS785" si="5199">AR797</f>
        <v>11769480.310000002</v>
      </c>
      <c r="AT785" s="17">
        <f t="shared" ref="AT785" si="5200">AS797</f>
        <v>11769480.310000002</v>
      </c>
      <c r="AU785" s="17">
        <f t="shared" ref="AU785" si="5201">AT797</f>
        <v>11769480.310000002</v>
      </c>
      <c r="AV785" s="17">
        <f t="shared" ref="AV785" si="5202">AU797</f>
        <v>11769480.310000002</v>
      </c>
      <c r="AW785" s="17">
        <f t="shared" ref="AW785" si="5203">AV797</f>
        <v>11769480.310000002</v>
      </c>
      <c r="AX785" s="17">
        <f t="shared" ref="AX785" si="5204">AW797</f>
        <v>11769480.310000002</v>
      </c>
      <c r="AY785" s="17">
        <f t="shared" ref="AY785" si="5205">AX797</f>
        <v>11769480.310000002</v>
      </c>
      <c r="AZ785" s="17">
        <f t="shared" ref="AZ785" si="5206">AY797</f>
        <v>11769480.310000002</v>
      </c>
      <c r="BA785" s="17">
        <f t="shared" ref="BA785" si="5207">AZ797</f>
        <v>11769480.310000002</v>
      </c>
      <c r="BB785" s="17">
        <f t="shared" ref="BB785" si="5208">BA797</f>
        <v>11769480.310000002</v>
      </c>
      <c r="BC785" s="17">
        <f t="shared" ref="BC785" si="5209">BB797</f>
        <v>11769480.310000002</v>
      </c>
      <c r="BD785" s="17">
        <f t="shared" ref="BD785" si="5210">BC797</f>
        <v>11769480.310000002</v>
      </c>
      <c r="BE785" s="17">
        <f t="shared" ref="BE785" si="5211">BD797</f>
        <v>11769480.310000002</v>
      </c>
      <c r="BF785" s="17">
        <f t="shared" ref="BF785" si="5212">BE797</f>
        <v>11769480.310000002</v>
      </c>
      <c r="BG785" s="17">
        <f t="shared" ref="BG785" si="5213">BF797</f>
        <v>11769480.310000002</v>
      </c>
      <c r="BH785" s="17">
        <f t="shared" ref="BH785" si="5214">BG797</f>
        <v>11769480.310000002</v>
      </c>
      <c r="BI785" s="17">
        <f t="shared" ref="BI785" si="5215">BH797</f>
        <v>11769480.310000002</v>
      </c>
      <c r="BJ785" s="17">
        <f t="shared" ref="BJ785" si="5216">BI797</f>
        <v>11769480.310000002</v>
      </c>
      <c r="BK785" s="17">
        <f t="shared" ref="BK785" si="5217">BJ797</f>
        <v>11769480.310000002</v>
      </c>
      <c r="BL785" s="17">
        <f t="shared" ref="BL785" si="5218">BK797</f>
        <v>11769480.310000002</v>
      </c>
      <c r="BM785" s="17">
        <f t="shared" ref="BM785" si="5219">BL797</f>
        <v>11769480.310000002</v>
      </c>
      <c r="BN785" s="17">
        <f t="shared" ref="BN785" si="5220">BM797</f>
        <v>11769480.310000002</v>
      </c>
      <c r="BO785" s="17">
        <f t="shared" ref="BO785" si="5221">BN797</f>
        <v>11769480.310000002</v>
      </c>
      <c r="BP785" s="17">
        <f t="shared" ref="BP785" si="5222">BO797</f>
        <v>11769480.310000002</v>
      </c>
      <c r="BQ785" s="17">
        <f t="shared" ref="BQ785" si="5223">BP797</f>
        <v>11769480.310000002</v>
      </c>
      <c r="BR785" s="17">
        <f t="shared" ref="BR785" si="5224">BQ797</f>
        <v>11769480.310000002</v>
      </c>
      <c r="BS785" s="17">
        <f t="shared" ref="BS785" si="5225">BR797</f>
        <v>11769480.310000002</v>
      </c>
      <c r="BT785" s="17">
        <f t="shared" ref="BT785" si="5226">BS797</f>
        <v>11769480.310000002</v>
      </c>
      <c r="BU785" s="17">
        <f t="shared" ref="BU785" si="5227">BT797</f>
        <v>11769480.310000002</v>
      </c>
      <c r="BV785" s="17">
        <f t="shared" ref="BV785" si="5228">BU797</f>
        <v>11769480.310000002</v>
      </c>
      <c r="BW785" s="17">
        <f t="shared" ref="BW785" si="5229">BV797</f>
        <v>11769480.310000002</v>
      </c>
      <c r="BX785" s="17">
        <f t="shared" ref="BX785" si="5230">BW797</f>
        <v>11769480.310000002</v>
      </c>
      <c r="BY785" s="17">
        <f t="shared" ref="BY785" si="5231">BX797</f>
        <v>11769480.310000002</v>
      </c>
      <c r="BZ785" s="17">
        <f t="shared" ref="BZ785" si="5232">BY797</f>
        <v>11769480.310000002</v>
      </c>
      <c r="CA785" s="17">
        <f t="shared" ref="CA785" si="5233">BZ797</f>
        <v>11769480.310000002</v>
      </c>
      <c r="CB785" s="17">
        <f t="shared" ref="CB785" si="5234">CA797</f>
        <v>11769480.310000002</v>
      </c>
      <c r="CC785" s="17">
        <f t="shared" ref="CC785" si="5235">CB797</f>
        <v>11769480.310000002</v>
      </c>
      <c r="CD785" s="17">
        <f t="shared" ref="CD785" si="5236">CC797</f>
        <v>11769480.310000002</v>
      </c>
      <c r="CE785" s="17">
        <f t="shared" ref="CE785" si="5237">CD797</f>
        <v>11769480.310000002</v>
      </c>
      <c r="CF785" s="17">
        <f t="shared" ref="CF785" si="5238">CE797</f>
        <v>11769480.310000002</v>
      </c>
      <c r="CG785" s="17">
        <f t="shared" ref="CG785" si="5239">CF797</f>
        <v>11769480.310000002</v>
      </c>
      <c r="CH785" s="17">
        <f t="shared" ref="CH785" si="5240">CG797</f>
        <v>11769480.310000002</v>
      </c>
      <c r="CI785" s="17">
        <f t="shared" ref="CI785" si="5241">CH797</f>
        <v>11769480.310000002</v>
      </c>
      <c r="CJ785" s="17">
        <f t="shared" ref="CJ785" si="5242">CI797</f>
        <v>11769480.310000002</v>
      </c>
      <c r="CK785" s="17">
        <f t="shared" ref="CK785" si="5243">CJ797</f>
        <v>11769480.310000002</v>
      </c>
      <c r="CL785" s="17">
        <f t="shared" ref="CL785" si="5244">CK797</f>
        <v>11769480.310000002</v>
      </c>
      <c r="CM785" s="17">
        <f t="shared" ref="CM785" si="5245">CL797</f>
        <v>11769480.310000002</v>
      </c>
      <c r="CN785" s="17">
        <f t="shared" ref="CN785" si="5246">CM797</f>
        <v>11769480.310000002</v>
      </c>
      <c r="CO785" s="17">
        <f t="shared" ref="CO785" si="5247">CN797</f>
        <v>11769480.310000002</v>
      </c>
    </row>
    <row r="786" spans="2:93">
      <c r="B786" s="556" t="s">
        <v>1987</v>
      </c>
      <c r="C786" s="634" t="s">
        <v>2005</v>
      </c>
      <c r="D786" s="634"/>
      <c r="H786" s="556"/>
      <c r="I786" s="17">
        <f>ROUND(I785*I787,0)</f>
        <v>112535</v>
      </c>
      <c r="J786" s="17">
        <f t="shared" ref="J786:BU786" si="5248">ROUND(J785*J787,0)</f>
        <v>113379</v>
      </c>
      <c r="K786" s="17">
        <f t="shared" si="5248"/>
        <v>114229</v>
      </c>
      <c r="L786" s="17">
        <f t="shared" si="5248"/>
        <v>115086</v>
      </c>
      <c r="M786" s="17">
        <f t="shared" si="5248"/>
        <v>115949</v>
      </c>
      <c r="N786" s="17">
        <f t="shared" si="5248"/>
        <v>116819</v>
      </c>
      <c r="O786" s="17">
        <f t="shared" si="5248"/>
        <v>0</v>
      </c>
      <c r="P786" s="17">
        <f t="shared" si="5248"/>
        <v>0</v>
      </c>
      <c r="Q786" s="17">
        <f t="shared" si="5248"/>
        <v>0</v>
      </c>
      <c r="R786" s="17">
        <f t="shared" si="5248"/>
        <v>0</v>
      </c>
      <c r="S786" s="17">
        <f t="shared" si="5248"/>
        <v>0</v>
      </c>
      <c r="T786" s="17">
        <f t="shared" si="5248"/>
        <v>0</v>
      </c>
      <c r="U786" s="17">
        <f t="shared" si="5248"/>
        <v>0</v>
      </c>
      <c r="V786" s="17">
        <f t="shared" si="5248"/>
        <v>0</v>
      </c>
      <c r="W786" s="17">
        <f t="shared" si="5248"/>
        <v>0</v>
      </c>
      <c r="X786" s="17">
        <f t="shared" si="5248"/>
        <v>0</v>
      </c>
      <c r="Y786" s="17">
        <f t="shared" si="5248"/>
        <v>0</v>
      </c>
      <c r="Z786" s="17">
        <f t="shared" si="5248"/>
        <v>0</v>
      </c>
      <c r="AA786" s="17">
        <f t="shared" si="5248"/>
        <v>0</v>
      </c>
      <c r="AB786" s="17">
        <f t="shared" si="5248"/>
        <v>0</v>
      </c>
      <c r="AC786" s="17">
        <f t="shared" si="5248"/>
        <v>0</v>
      </c>
      <c r="AD786" s="17">
        <f t="shared" si="5248"/>
        <v>0</v>
      </c>
      <c r="AE786" s="17">
        <f t="shared" si="5248"/>
        <v>0</v>
      </c>
      <c r="AF786" s="17">
        <f t="shared" si="5248"/>
        <v>0</v>
      </c>
      <c r="AG786" s="17">
        <f t="shared" si="5248"/>
        <v>0</v>
      </c>
      <c r="AH786" s="17">
        <f t="shared" si="5248"/>
        <v>0</v>
      </c>
      <c r="AI786" s="17">
        <f t="shared" si="5248"/>
        <v>0</v>
      </c>
      <c r="AJ786" s="17">
        <f t="shared" si="5248"/>
        <v>0</v>
      </c>
      <c r="AK786" s="17">
        <f t="shared" si="5248"/>
        <v>0</v>
      </c>
      <c r="AL786" s="17">
        <f t="shared" si="5248"/>
        <v>0</v>
      </c>
      <c r="AM786" s="17">
        <f t="shared" si="5248"/>
        <v>0</v>
      </c>
      <c r="AN786" s="17">
        <f t="shared" si="5248"/>
        <v>0</v>
      </c>
      <c r="AO786" s="17">
        <f t="shared" si="5248"/>
        <v>0</v>
      </c>
      <c r="AP786" s="17">
        <f t="shared" si="5248"/>
        <v>0</v>
      </c>
      <c r="AQ786" s="17">
        <f t="shared" si="5248"/>
        <v>0</v>
      </c>
      <c r="AR786" s="17">
        <f t="shared" si="5248"/>
        <v>0</v>
      </c>
      <c r="AS786" s="17">
        <f t="shared" si="5248"/>
        <v>0</v>
      </c>
      <c r="AT786" s="17">
        <f t="shared" si="5248"/>
        <v>0</v>
      </c>
      <c r="AU786" s="17">
        <f t="shared" si="5248"/>
        <v>0</v>
      </c>
      <c r="AV786" s="17">
        <f t="shared" si="5248"/>
        <v>0</v>
      </c>
      <c r="AW786" s="17">
        <f t="shared" si="5248"/>
        <v>0</v>
      </c>
      <c r="AX786" s="17">
        <f t="shared" si="5248"/>
        <v>0</v>
      </c>
      <c r="AY786" s="17">
        <f t="shared" si="5248"/>
        <v>0</v>
      </c>
      <c r="AZ786" s="17">
        <f t="shared" si="5248"/>
        <v>0</v>
      </c>
      <c r="BA786" s="17">
        <f t="shared" si="5248"/>
        <v>0</v>
      </c>
      <c r="BB786" s="17">
        <f t="shared" si="5248"/>
        <v>0</v>
      </c>
      <c r="BC786" s="17">
        <f t="shared" si="5248"/>
        <v>0</v>
      </c>
      <c r="BD786" s="17">
        <f t="shared" si="5248"/>
        <v>0</v>
      </c>
      <c r="BE786" s="17">
        <f t="shared" si="5248"/>
        <v>0</v>
      </c>
      <c r="BF786" s="17">
        <f t="shared" si="5248"/>
        <v>0</v>
      </c>
      <c r="BG786" s="17">
        <f t="shared" si="5248"/>
        <v>0</v>
      </c>
      <c r="BH786" s="17">
        <f t="shared" si="5248"/>
        <v>0</v>
      </c>
      <c r="BI786" s="17">
        <f t="shared" si="5248"/>
        <v>0</v>
      </c>
      <c r="BJ786" s="17">
        <f t="shared" si="5248"/>
        <v>0</v>
      </c>
      <c r="BK786" s="17">
        <f t="shared" si="5248"/>
        <v>0</v>
      </c>
      <c r="BL786" s="17">
        <f t="shared" si="5248"/>
        <v>0</v>
      </c>
      <c r="BM786" s="17">
        <f t="shared" si="5248"/>
        <v>0</v>
      </c>
      <c r="BN786" s="17">
        <f t="shared" si="5248"/>
        <v>0</v>
      </c>
      <c r="BO786" s="17">
        <f t="shared" si="5248"/>
        <v>0</v>
      </c>
      <c r="BP786" s="17">
        <f t="shared" si="5248"/>
        <v>0</v>
      </c>
      <c r="BQ786" s="17">
        <f t="shared" si="5248"/>
        <v>0</v>
      </c>
      <c r="BR786" s="17">
        <f t="shared" si="5248"/>
        <v>0</v>
      </c>
      <c r="BS786" s="17">
        <f t="shared" si="5248"/>
        <v>0</v>
      </c>
      <c r="BT786" s="17">
        <f t="shared" si="5248"/>
        <v>0</v>
      </c>
      <c r="BU786" s="17">
        <f t="shared" si="5248"/>
        <v>0</v>
      </c>
      <c r="BV786" s="17">
        <f t="shared" ref="BV786:CO786" si="5249">ROUND(BV785*BV787,0)</f>
        <v>0</v>
      </c>
      <c r="BW786" s="17">
        <f t="shared" si="5249"/>
        <v>0</v>
      </c>
      <c r="BX786" s="17">
        <f t="shared" si="5249"/>
        <v>0</v>
      </c>
      <c r="BY786" s="17">
        <f t="shared" si="5249"/>
        <v>0</v>
      </c>
      <c r="BZ786" s="17">
        <f t="shared" si="5249"/>
        <v>0</v>
      </c>
      <c r="CA786" s="17">
        <f t="shared" si="5249"/>
        <v>0</v>
      </c>
      <c r="CB786" s="17">
        <f t="shared" si="5249"/>
        <v>0</v>
      </c>
      <c r="CC786" s="17">
        <f t="shared" si="5249"/>
        <v>0</v>
      </c>
      <c r="CD786" s="17">
        <f t="shared" si="5249"/>
        <v>0</v>
      </c>
      <c r="CE786" s="17">
        <f t="shared" si="5249"/>
        <v>0</v>
      </c>
      <c r="CF786" s="17">
        <f t="shared" si="5249"/>
        <v>0</v>
      </c>
      <c r="CG786" s="17">
        <f t="shared" si="5249"/>
        <v>0</v>
      </c>
      <c r="CH786" s="17">
        <f t="shared" si="5249"/>
        <v>0</v>
      </c>
      <c r="CI786" s="17">
        <f t="shared" si="5249"/>
        <v>0</v>
      </c>
      <c r="CJ786" s="17">
        <f t="shared" si="5249"/>
        <v>0</v>
      </c>
      <c r="CK786" s="17">
        <f t="shared" si="5249"/>
        <v>0</v>
      </c>
      <c r="CL786" s="17">
        <f t="shared" si="5249"/>
        <v>0</v>
      </c>
      <c r="CM786" s="17">
        <f t="shared" si="5249"/>
        <v>0</v>
      </c>
      <c r="CN786" s="17">
        <f t="shared" si="5249"/>
        <v>0</v>
      </c>
      <c r="CO786" s="17">
        <f t="shared" si="5249"/>
        <v>0</v>
      </c>
    </row>
    <row r="787" spans="2:93">
      <c r="B787" s="556" t="s">
        <v>1992</v>
      </c>
      <c r="C787" s="634" t="s">
        <v>2002</v>
      </c>
      <c r="D787" s="634"/>
      <c r="E787" s="640">
        <f>'DCF Forecast Parameters'!C202</f>
        <v>0.01</v>
      </c>
      <c r="F787" s="640">
        <f>'DCF Forecast Parameters'!D814</f>
        <v>0</v>
      </c>
      <c r="G787" s="640">
        <f>'DCF Forecast Parameters'!E814</f>
        <v>0</v>
      </c>
      <c r="H787" s="29">
        <f>$E787</f>
        <v>0.01</v>
      </c>
      <c r="I787" s="29">
        <f t="shared" ref="I787:N787" si="5250">$E787</f>
        <v>0.01</v>
      </c>
      <c r="J787" s="29">
        <f t="shared" si="5250"/>
        <v>0.01</v>
      </c>
      <c r="K787" s="29">
        <f t="shared" si="5250"/>
        <v>0.01</v>
      </c>
      <c r="L787" s="29">
        <f t="shared" si="5250"/>
        <v>0.01</v>
      </c>
      <c r="M787" s="29">
        <f t="shared" si="5250"/>
        <v>0.01</v>
      </c>
      <c r="N787" s="29">
        <f t="shared" si="5250"/>
        <v>0.01</v>
      </c>
      <c r="O787" s="29">
        <f>$F787</f>
        <v>0</v>
      </c>
      <c r="P787" s="29">
        <f t="shared" ref="P787:W787" si="5251">$F787</f>
        <v>0</v>
      </c>
      <c r="Q787" s="29">
        <f t="shared" si="5251"/>
        <v>0</v>
      </c>
      <c r="R787" s="29">
        <f t="shared" si="5251"/>
        <v>0</v>
      </c>
      <c r="S787" s="29">
        <f t="shared" si="5251"/>
        <v>0</v>
      </c>
      <c r="T787" s="29">
        <f t="shared" si="5251"/>
        <v>0</v>
      </c>
      <c r="U787" s="29">
        <f t="shared" si="5251"/>
        <v>0</v>
      </c>
      <c r="V787" s="29">
        <f t="shared" si="5251"/>
        <v>0</v>
      </c>
      <c r="W787" s="29">
        <f t="shared" si="5251"/>
        <v>0</v>
      </c>
      <c r="X787" s="29">
        <f>$G787</f>
        <v>0</v>
      </c>
      <c r="Y787" s="29">
        <f t="shared" ref="Y787:CJ787" si="5252">$G787</f>
        <v>0</v>
      </c>
      <c r="Z787" s="29">
        <f t="shared" si="5252"/>
        <v>0</v>
      </c>
      <c r="AA787" s="29">
        <f t="shared" si="5252"/>
        <v>0</v>
      </c>
      <c r="AB787" s="29">
        <f t="shared" si="5252"/>
        <v>0</v>
      </c>
      <c r="AC787" s="29">
        <f t="shared" si="5252"/>
        <v>0</v>
      </c>
      <c r="AD787" s="29">
        <f t="shared" si="5252"/>
        <v>0</v>
      </c>
      <c r="AE787" s="29">
        <f t="shared" si="5252"/>
        <v>0</v>
      </c>
      <c r="AF787" s="29">
        <f t="shared" si="5252"/>
        <v>0</v>
      </c>
      <c r="AG787" s="29">
        <f t="shared" si="5252"/>
        <v>0</v>
      </c>
      <c r="AH787" s="29">
        <f t="shared" si="5252"/>
        <v>0</v>
      </c>
      <c r="AI787" s="29">
        <f t="shared" si="5252"/>
        <v>0</v>
      </c>
      <c r="AJ787" s="29">
        <f t="shared" si="5252"/>
        <v>0</v>
      </c>
      <c r="AK787" s="29">
        <f t="shared" si="5252"/>
        <v>0</v>
      </c>
      <c r="AL787" s="29">
        <f t="shared" si="5252"/>
        <v>0</v>
      </c>
      <c r="AM787" s="29">
        <f t="shared" si="5252"/>
        <v>0</v>
      </c>
      <c r="AN787" s="29">
        <f t="shared" si="5252"/>
        <v>0</v>
      </c>
      <c r="AO787" s="29">
        <f t="shared" si="5252"/>
        <v>0</v>
      </c>
      <c r="AP787" s="29">
        <f t="shared" si="5252"/>
        <v>0</v>
      </c>
      <c r="AQ787" s="29">
        <f t="shared" si="5252"/>
        <v>0</v>
      </c>
      <c r="AR787" s="29">
        <f t="shared" si="5252"/>
        <v>0</v>
      </c>
      <c r="AS787" s="29">
        <f t="shared" si="5252"/>
        <v>0</v>
      </c>
      <c r="AT787" s="29">
        <f t="shared" si="5252"/>
        <v>0</v>
      </c>
      <c r="AU787" s="29">
        <f t="shared" si="5252"/>
        <v>0</v>
      </c>
      <c r="AV787" s="29">
        <f t="shared" si="5252"/>
        <v>0</v>
      </c>
      <c r="AW787" s="29">
        <f t="shared" si="5252"/>
        <v>0</v>
      </c>
      <c r="AX787" s="29">
        <f t="shared" si="5252"/>
        <v>0</v>
      </c>
      <c r="AY787" s="29">
        <f t="shared" si="5252"/>
        <v>0</v>
      </c>
      <c r="AZ787" s="29">
        <f t="shared" si="5252"/>
        <v>0</v>
      </c>
      <c r="BA787" s="29">
        <f t="shared" si="5252"/>
        <v>0</v>
      </c>
      <c r="BB787" s="29">
        <f t="shared" si="5252"/>
        <v>0</v>
      </c>
      <c r="BC787" s="29">
        <f t="shared" si="5252"/>
        <v>0</v>
      </c>
      <c r="BD787" s="29">
        <f t="shared" si="5252"/>
        <v>0</v>
      </c>
      <c r="BE787" s="29">
        <f t="shared" si="5252"/>
        <v>0</v>
      </c>
      <c r="BF787" s="29">
        <f t="shared" si="5252"/>
        <v>0</v>
      </c>
      <c r="BG787" s="29">
        <f t="shared" si="5252"/>
        <v>0</v>
      </c>
      <c r="BH787" s="29">
        <f t="shared" si="5252"/>
        <v>0</v>
      </c>
      <c r="BI787" s="29">
        <f t="shared" si="5252"/>
        <v>0</v>
      </c>
      <c r="BJ787" s="29">
        <f t="shared" si="5252"/>
        <v>0</v>
      </c>
      <c r="BK787" s="29">
        <f t="shared" si="5252"/>
        <v>0</v>
      </c>
      <c r="BL787" s="29">
        <f t="shared" si="5252"/>
        <v>0</v>
      </c>
      <c r="BM787" s="29">
        <f t="shared" si="5252"/>
        <v>0</v>
      </c>
      <c r="BN787" s="29">
        <f t="shared" si="5252"/>
        <v>0</v>
      </c>
      <c r="BO787" s="29">
        <f t="shared" si="5252"/>
        <v>0</v>
      </c>
      <c r="BP787" s="29">
        <f t="shared" si="5252"/>
        <v>0</v>
      </c>
      <c r="BQ787" s="29">
        <f t="shared" si="5252"/>
        <v>0</v>
      </c>
      <c r="BR787" s="29">
        <f t="shared" si="5252"/>
        <v>0</v>
      </c>
      <c r="BS787" s="29">
        <f t="shared" si="5252"/>
        <v>0</v>
      </c>
      <c r="BT787" s="29">
        <f t="shared" si="5252"/>
        <v>0</v>
      </c>
      <c r="BU787" s="29">
        <f t="shared" si="5252"/>
        <v>0</v>
      </c>
      <c r="BV787" s="29">
        <f t="shared" si="5252"/>
        <v>0</v>
      </c>
      <c r="BW787" s="29">
        <f t="shared" si="5252"/>
        <v>0</v>
      </c>
      <c r="BX787" s="29">
        <f t="shared" si="5252"/>
        <v>0</v>
      </c>
      <c r="BY787" s="29">
        <f t="shared" si="5252"/>
        <v>0</v>
      </c>
      <c r="BZ787" s="29">
        <f t="shared" si="5252"/>
        <v>0</v>
      </c>
      <c r="CA787" s="29">
        <f t="shared" si="5252"/>
        <v>0</v>
      </c>
      <c r="CB787" s="29">
        <f t="shared" si="5252"/>
        <v>0</v>
      </c>
      <c r="CC787" s="29">
        <f t="shared" si="5252"/>
        <v>0</v>
      </c>
      <c r="CD787" s="29">
        <f t="shared" si="5252"/>
        <v>0</v>
      </c>
      <c r="CE787" s="29">
        <f t="shared" si="5252"/>
        <v>0</v>
      </c>
      <c r="CF787" s="29">
        <f t="shared" si="5252"/>
        <v>0</v>
      </c>
      <c r="CG787" s="29">
        <f t="shared" si="5252"/>
        <v>0</v>
      </c>
      <c r="CH787" s="29">
        <f t="shared" si="5252"/>
        <v>0</v>
      </c>
      <c r="CI787" s="29">
        <f t="shared" si="5252"/>
        <v>0</v>
      </c>
      <c r="CJ787" s="29">
        <f t="shared" si="5252"/>
        <v>0</v>
      </c>
      <c r="CK787" s="29">
        <f t="shared" ref="CK787:CO787" si="5253">$G787</f>
        <v>0</v>
      </c>
      <c r="CL787" s="29">
        <f t="shared" si="5253"/>
        <v>0</v>
      </c>
      <c r="CM787" s="29">
        <f t="shared" si="5253"/>
        <v>0</v>
      </c>
      <c r="CN787" s="29">
        <f t="shared" si="5253"/>
        <v>0</v>
      </c>
      <c r="CO787" s="29">
        <f t="shared" si="5253"/>
        <v>0</v>
      </c>
    </row>
    <row r="788" spans="2:93">
      <c r="B788" s="556" t="s">
        <v>1988</v>
      </c>
      <c r="C788" s="634" t="s">
        <v>2005</v>
      </c>
      <c r="D788" s="634"/>
      <c r="H788" s="556"/>
      <c r="I788" s="17">
        <f>ROUND(I785*I789,0)</f>
        <v>-28134</v>
      </c>
      <c r="J788" s="17">
        <f t="shared" ref="J788:BU788" si="5254">ROUND(J785*J789,0)</f>
        <v>-28345</v>
      </c>
      <c r="K788" s="17">
        <f t="shared" si="5254"/>
        <v>-28557</v>
      </c>
      <c r="L788" s="17">
        <f t="shared" si="5254"/>
        <v>-28771</v>
      </c>
      <c r="M788" s="17">
        <f t="shared" si="5254"/>
        <v>-28987</v>
      </c>
      <c r="N788" s="17">
        <f t="shared" si="5254"/>
        <v>-29205</v>
      </c>
      <c r="O788" s="17">
        <f t="shared" si="5254"/>
        <v>0</v>
      </c>
      <c r="P788" s="17">
        <f t="shared" si="5254"/>
        <v>0</v>
      </c>
      <c r="Q788" s="17">
        <f t="shared" si="5254"/>
        <v>0</v>
      </c>
      <c r="R788" s="17">
        <f t="shared" si="5254"/>
        <v>0</v>
      </c>
      <c r="S788" s="17">
        <f t="shared" si="5254"/>
        <v>0</v>
      </c>
      <c r="T788" s="17">
        <f t="shared" si="5254"/>
        <v>0</v>
      </c>
      <c r="U788" s="17">
        <f t="shared" si="5254"/>
        <v>0</v>
      </c>
      <c r="V788" s="17">
        <f t="shared" si="5254"/>
        <v>0</v>
      </c>
      <c r="W788" s="17">
        <f t="shared" si="5254"/>
        <v>0</v>
      </c>
      <c r="X788" s="17">
        <f t="shared" si="5254"/>
        <v>0</v>
      </c>
      <c r="Y788" s="17">
        <f t="shared" si="5254"/>
        <v>0</v>
      </c>
      <c r="Z788" s="17">
        <f t="shared" si="5254"/>
        <v>0</v>
      </c>
      <c r="AA788" s="17">
        <f t="shared" si="5254"/>
        <v>0</v>
      </c>
      <c r="AB788" s="17">
        <f t="shared" si="5254"/>
        <v>0</v>
      </c>
      <c r="AC788" s="17">
        <f t="shared" si="5254"/>
        <v>0</v>
      </c>
      <c r="AD788" s="17">
        <f t="shared" si="5254"/>
        <v>0</v>
      </c>
      <c r="AE788" s="17">
        <f t="shared" si="5254"/>
        <v>0</v>
      </c>
      <c r="AF788" s="17">
        <f t="shared" si="5254"/>
        <v>0</v>
      </c>
      <c r="AG788" s="17">
        <f t="shared" si="5254"/>
        <v>0</v>
      </c>
      <c r="AH788" s="17">
        <f t="shared" si="5254"/>
        <v>0</v>
      </c>
      <c r="AI788" s="17">
        <f t="shared" si="5254"/>
        <v>0</v>
      </c>
      <c r="AJ788" s="17">
        <f t="shared" si="5254"/>
        <v>0</v>
      </c>
      <c r="AK788" s="17">
        <f t="shared" si="5254"/>
        <v>0</v>
      </c>
      <c r="AL788" s="17">
        <f t="shared" si="5254"/>
        <v>0</v>
      </c>
      <c r="AM788" s="17">
        <f t="shared" si="5254"/>
        <v>0</v>
      </c>
      <c r="AN788" s="17">
        <f t="shared" si="5254"/>
        <v>0</v>
      </c>
      <c r="AO788" s="17">
        <f t="shared" si="5254"/>
        <v>0</v>
      </c>
      <c r="AP788" s="17">
        <f t="shared" si="5254"/>
        <v>0</v>
      </c>
      <c r="AQ788" s="17">
        <f t="shared" si="5254"/>
        <v>0</v>
      </c>
      <c r="AR788" s="17">
        <f t="shared" si="5254"/>
        <v>0</v>
      </c>
      <c r="AS788" s="17">
        <f t="shared" si="5254"/>
        <v>0</v>
      </c>
      <c r="AT788" s="17">
        <f t="shared" si="5254"/>
        <v>0</v>
      </c>
      <c r="AU788" s="17">
        <f t="shared" si="5254"/>
        <v>0</v>
      </c>
      <c r="AV788" s="17">
        <f t="shared" si="5254"/>
        <v>0</v>
      </c>
      <c r="AW788" s="17">
        <f t="shared" si="5254"/>
        <v>0</v>
      </c>
      <c r="AX788" s="17">
        <f t="shared" si="5254"/>
        <v>0</v>
      </c>
      <c r="AY788" s="17">
        <f t="shared" si="5254"/>
        <v>0</v>
      </c>
      <c r="AZ788" s="17">
        <f t="shared" si="5254"/>
        <v>0</v>
      </c>
      <c r="BA788" s="17">
        <f t="shared" si="5254"/>
        <v>0</v>
      </c>
      <c r="BB788" s="17">
        <f t="shared" si="5254"/>
        <v>0</v>
      </c>
      <c r="BC788" s="17">
        <f t="shared" si="5254"/>
        <v>0</v>
      </c>
      <c r="BD788" s="17">
        <f t="shared" si="5254"/>
        <v>0</v>
      </c>
      <c r="BE788" s="17">
        <f t="shared" si="5254"/>
        <v>0</v>
      </c>
      <c r="BF788" s="17">
        <f t="shared" si="5254"/>
        <v>0</v>
      </c>
      <c r="BG788" s="17">
        <f t="shared" si="5254"/>
        <v>0</v>
      </c>
      <c r="BH788" s="17">
        <f t="shared" si="5254"/>
        <v>0</v>
      </c>
      <c r="BI788" s="17">
        <f t="shared" si="5254"/>
        <v>0</v>
      </c>
      <c r="BJ788" s="17">
        <f t="shared" si="5254"/>
        <v>0</v>
      </c>
      <c r="BK788" s="17">
        <f t="shared" si="5254"/>
        <v>0</v>
      </c>
      <c r="BL788" s="17">
        <f t="shared" si="5254"/>
        <v>0</v>
      </c>
      <c r="BM788" s="17">
        <f t="shared" si="5254"/>
        <v>0</v>
      </c>
      <c r="BN788" s="17">
        <f t="shared" si="5254"/>
        <v>0</v>
      </c>
      <c r="BO788" s="17">
        <f t="shared" si="5254"/>
        <v>0</v>
      </c>
      <c r="BP788" s="17">
        <f t="shared" si="5254"/>
        <v>0</v>
      </c>
      <c r="BQ788" s="17">
        <f t="shared" si="5254"/>
        <v>0</v>
      </c>
      <c r="BR788" s="17">
        <f t="shared" si="5254"/>
        <v>0</v>
      </c>
      <c r="BS788" s="17">
        <f t="shared" si="5254"/>
        <v>0</v>
      </c>
      <c r="BT788" s="17">
        <f t="shared" si="5254"/>
        <v>0</v>
      </c>
      <c r="BU788" s="17">
        <f t="shared" si="5254"/>
        <v>0</v>
      </c>
      <c r="BV788" s="17">
        <f t="shared" ref="BV788:CO788" si="5255">ROUND(BV785*BV789,0)</f>
        <v>0</v>
      </c>
      <c r="BW788" s="17">
        <f t="shared" si="5255"/>
        <v>0</v>
      </c>
      <c r="BX788" s="17">
        <f t="shared" si="5255"/>
        <v>0</v>
      </c>
      <c r="BY788" s="17">
        <f t="shared" si="5255"/>
        <v>0</v>
      </c>
      <c r="BZ788" s="17">
        <f t="shared" si="5255"/>
        <v>0</v>
      </c>
      <c r="CA788" s="17">
        <f t="shared" si="5255"/>
        <v>0</v>
      </c>
      <c r="CB788" s="17">
        <f t="shared" si="5255"/>
        <v>0</v>
      </c>
      <c r="CC788" s="17">
        <f t="shared" si="5255"/>
        <v>0</v>
      </c>
      <c r="CD788" s="17">
        <f t="shared" si="5255"/>
        <v>0</v>
      </c>
      <c r="CE788" s="17">
        <f t="shared" si="5255"/>
        <v>0</v>
      </c>
      <c r="CF788" s="17">
        <f t="shared" si="5255"/>
        <v>0</v>
      </c>
      <c r="CG788" s="17">
        <f t="shared" si="5255"/>
        <v>0</v>
      </c>
      <c r="CH788" s="17">
        <f t="shared" si="5255"/>
        <v>0</v>
      </c>
      <c r="CI788" s="17">
        <f t="shared" si="5255"/>
        <v>0</v>
      </c>
      <c r="CJ788" s="17">
        <f t="shared" si="5255"/>
        <v>0</v>
      </c>
      <c r="CK788" s="17">
        <f t="shared" si="5255"/>
        <v>0</v>
      </c>
      <c r="CL788" s="17">
        <f t="shared" si="5255"/>
        <v>0</v>
      </c>
      <c r="CM788" s="17">
        <f t="shared" si="5255"/>
        <v>0</v>
      </c>
      <c r="CN788" s="17">
        <f t="shared" si="5255"/>
        <v>0</v>
      </c>
      <c r="CO788" s="17">
        <f t="shared" si="5255"/>
        <v>0</v>
      </c>
    </row>
    <row r="789" spans="2:93">
      <c r="B789" s="556" t="s">
        <v>1993</v>
      </c>
      <c r="C789" s="634" t="s">
        <v>2001</v>
      </c>
      <c r="D789" s="634"/>
      <c r="E789" s="640">
        <f>'DCF Forecast Parameters'!C204</f>
        <v>-2.5000000000000001E-3</v>
      </c>
      <c r="F789" s="640">
        <f>'DCF Forecast Parameters'!D816</f>
        <v>0</v>
      </c>
      <c r="G789" s="640">
        <f>'DCF Forecast Parameters'!E816</f>
        <v>0</v>
      </c>
      <c r="H789" s="29">
        <f>$E789</f>
        <v>-2.5000000000000001E-3</v>
      </c>
      <c r="I789" s="29">
        <f t="shared" ref="I789:N789" si="5256">$E789</f>
        <v>-2.5000000000000001E-3</v>
      </c>
      <c r="J789" s="29">
        <f t="shared" si="5256"/>
        <v>-2.5000000000000001E-3</v>
      </c>
      <c r="K789" s="29">
        <f t="shared" si="5256"/>
        <v>-2.5000000000000001E-3</v>
      </c>
      <c r="L789" s="29">
        <f t="shared" si="5256"/>
        <v>-2.5000000000000001E-3</v>
      </c>
      <c r="M789" s="29">
        <f t="shared" si="5256"/>
        <v>-2.5000000000000001E-3</v>
      </c>
      <c r="N789" s="29">
        <f t="shared" si="5256"/>
        <v>-2.5000000000000001E-3</v>
      </c>
      <c r="O789" s="29">
        <f>$F789</f>
        <v>0</v>
      </c>
      <c r="P789" s="29">
        <f t="shared" ref="P789:W789" si="5257">$F789</f>
        <v>0</v>
      </c>
      <c r="Q789" s="29">
        <f t="shared" si="5257"/>
        <v>0</v>
      </c>
      <c r="R789" s="29">
        <f t="shared" si="5257"/>
        <v>0</v>
      </c>
      <c r="S789" s="29">
        <f t="shared" si="5257"/>
        <v>0</v>
      </c>
      <c r="T789" s="29">
        <f t="shared" si="5257"/>
        <v>0</v>
      </c>
      <c r="U789" s="29">
        <f t="shared" si="5257"/>
        <v>0</v>
      </c>
      <c r="V789" s="29">
        <f t="shared" si="5257"/>
        <v>0</v>
      </c>
      <c r="W789" s="29">
        <f t="shared" si="5257"/>
        <v>0</v>
      </c>
      <c r="X789" s="29">
        <f>$G789</f>
        <v>0</v>
      </c>
      <c r="Y789" s="29">
        <f t="shared" ref="Y789:CJ789" si="5258">$G789</f>
        <v>0</v>
      </c>
      <c r="Z789" s="29">
        <f t="shared" si="5258"/>
        <v>0</v>
      </c>
      <c r="AA789" s="29">
        <f t="shared" si="5258"/>
        <v>0</v>
      </c>
      <c r="AB789" s="29">
        <f t="shared" si="5258"/>
        <v>0</v>
      </c>
      <c r="AC789" s="29">
        <f t="shared" si="5258"/>
        <v>0</v>
      </c>
      <c r="AD789" s="29">
        <f t="shared" si="5258"/>
        <v>0</v>
      </c>
      <c r="AE789" s="29">
        <f t="shared" si="5258"/>
        <v>0</v>
      </c>
      <c r="AF789" s="29">
        <f t="shared" si="5258"/>
        <v>0</v>
      </c>
      <c r="AG789" s="29">
        <f t="shared" si="5258"/>
        <v>0</v>
      </c>
      <c r="AH789" s="29">
        <f t="shared" si="5258"/>
        <v>0</v>
      </c>
      <c r="AI789" s="29">
        <f t="shared" si="5258"/>
        <v>0</v>
      </c>
      <c r="AJ789" s="29">
        <f t="shared" si="5258"/>
        <v>0</v>
      </c>
      <c r="AK789" s="29">
        <f t="shared" si="5258"/>
        <v>0</v>
      </c>
      <c r="AL789" s="29">
        <f t="shared" si="5258"/>
        <v>0</v>
      </c>
      <c r="AM789" s="29">
        <f t="shared" si="5258"/>
        <v>0</v>
      </c>
      <c r="AN789" s="29">
        <f t="shared" si="5258"/>
        <v>0</v>
      </c>
      <c r="AO789" s="29">
        <f t="shared" si="5258"/>
        <v>0</v>
      </c>
      <c r="AP789" s="29">
        <f t="shared" si="5258"/>
        <v>0</v>
      </c>
      <c r="AQ789" s="29">
        <f t="shared" si="5258"/>
        <v>0</v>
      </c>
      <c r="AR789" s="29">
        <f t="shared" si="5258"/>
        <v>0</v>
      </c>
      <c r="AS789" s="29">
        <f t="shared" si="5258"/>
        <v>0</v>
      </c>
      <c r="AT789" s="29">
        <f t="shared" si="5258"/>
        <v>0</v>
      </c>
      <c r="AU789" s="29">
        <f t="shared" si="5258"/>
        <v>0</v>
      </c>
      <c r="AV789" s="29">
        <f t="shared" si="5258"/>
        <v>0</v>
      </c>
      <c r="AW789" s="29">
        <f t="shared" si="5258"/>
        <v>0</v>
      </c>
      <c r="AX789" s="29">
        <f t="shared" si="5258"/>
        <v>0</v>
      </c>
      <c r="AY789" s="29">
        <f t="shared" si="5258"/>
        <v>0</v>
      </c>
      <c r="AZ789" s="29">
        <f t="shared" si="5258"/>
        <v>0</v>
      </c>
      <c r="BA789" s="29">
        <f t="shared" si="5258"/>
        <v>0</v>
      </c>
      <c r="BB789" s="29">
        <f t="shared" si="5258"/>
        <v>0</v>
      </c>
      <c r="BC789" s="29">
        <f t="shared" si="5258"/>
        <v>0</v>
      </c>
      <c r="BD789" s="29">
        <f t="shared" si="5258"/>
        <v>0</v>
      </c>
      <c r="BE789" s="29">
        <f t="shared" si="5258"/>
        <v>0</v>
      </c>
      <c r="BF789" s="29">
        <f t="shared" si="5258"/>
        <v>0</v>
      </c>
      <c r="BG789" s="29">
        <f t="shared" si="5258"/>
        <v>0</v>
      </c>
      <c r="BH789" s="29">
        <f t="shared" si="5258"/>
        <v>0</v>
      </c>
      <c r="BI789" s="29">
        <f t="shared" si="5258"/>
        <v>0</v>
      </c>
      <c r="BJ789" s="29">
        <f t="shared" si="5258"/>
        <v>0</v>
      </c>
      <c r="BK789" s="29">
        <f t="shared" si="5258"/>
        <v>0</v>
      </c>
      <c r="BL789" s="29">
        <f t="shared" si="5258"/>
        <v>0</v>
      </c>
      <c r="BM789" s="29">
        <f t="shared" si="5258"/>
        <v>0</v>
      </c>
      <c r="BN789" s="29">
        <f t="shared" si="5258"/>
        <v>0</v>
      </c>
      <c r="BO789" s="29">
        <f t="shared" si="5258"/>
        <v>0</v>
      </c>
      <c r="BP789" s="29">
        <f t="shared" si="5258"/>
        <v>0</v>
      </c>
      <c r="BQ789" s="29">
        <f t="shared" si="5258"/>
        <v>0</v>
      </c>
      <c r="BR789" s="29">
        <f t="shared" si="5258"/>
        <v>0</v>
      </c>
      <c r="BS789" s="29">
        <f t="shared" si="5258"/>
        <v>0</v>
      </c>
      <c r="BT789" s="29">
        <f t="shared" si="5258"/>
        <v>0</v>
      </c>
      <c r="BU789" s="29">
        <f t="shared" si="5258"/>
        <v>0</v>
      </c>
      <c r="BV789" s="29">
        <f t="shared" si="5258"/>
        <v>0</v>
      </c>
      <c r="BW789" s="29">
        <f t="shared" si="5258"/>
        <v>0</v>
      </c>
      <c r="BX789" s="29">
        <f t="shared" si="5258"/>
        <v>0</v>
      </c>
      <c r="BY789" s="29">
        <f t="shared" si="5258"/>
        <v>0</v>
      </c>
      <c r="BZ789" s="29">
        <f t="shared" si="5258"/>
        <v>0</v>
      </c>
      <c r="CA789" s="29">
        <f t="shared" si="5258"/>
        <v>0</v>
      </c>
      <c r="CB789" s="29">
        <f t="shared" si="5258"/>
        <v>0</v>
      </c>
      <c r="CC789" s="29">
        <f t="shared" si="5258"/>
        <v>0</v>
      </c>
      <c r="CD789" s="29">
        <f t="shared" si="5258"/>
        <v>0</v>
      </c>
      <c r="CE789" s="29">
        <f t="shared" si="5258"/>
        <v>0</v>
      </c>
      <c r="CF789" s="29">
        <f t="shared" si="5258"/>
        <v>0</v>
      </c>
      <c r="CG789" s="29">
        <f t="shared" si="5258"/>
        <v>0</v>
      </c>
      <c r="CH789" s="29">
        <f t="shared" si="5258"/>
        <v>0</v>
      </c>
      <c r="CI789" s="29">
        <f t="shared" si="5258"/>
        <v>0</v>
      </c>
      <c r="CJ789" s="29">
        <f t="shared" si="5258"/>
        <v>0</v>
      </c>
      <c r="CK789" s="29">
        <f t="shared" ref="CK789:CO789" si="5259">$G789</f>
        <v>0</v>
      </c>
      <c r="CL789" s="29">
        <f t="shared" si="5259"/>
        <v>0</v>
      </c>
      <c r="CM789" s="29">
        <f t="shared" si="5259"/>
        <v>0</v>
      </c>
      <c r="CN789" s="29">
        <f t="shared" si="5259"/>
        <v>0</v>
      </c>
      <c r="CO789" s="29">
        <f t="shared" si="5259"/>
        <v>0</v>
      </c>
    </row>
    <row r="790" spans="2:93">
      <c r="B790" s="556" t="s">
        <v>223</v>
      </c>
      <c r="C790" s="634" t="s">
        <v>2003</v>
      </c>
      <c r="D790" s="634"/>
      <c r="E790" s="634">
        <f>'DCF Forecast Parameters'!R105</f>
        <v>35.96</v>
      </c>
      <c r="H790" s="556">
        <f>E790</f>
        <v>35.96</v>
      </c>
      <c r="I790" s="556">
        <f>ROUND((I785*(H790+1)+0.5*I786+I788*(H790+0.5))/I797,2)</f>
        <v>36.6</v>
      </c>
      <c r="J790" s="556">
        <f t="shared" ref="J790" si="5260">ROUND((J785*(I790+1)+0.5*J786+J788*(I790+0.5))/J797,2)</f>
        <v>37.229999999999997</v>
      </c>
      <c r="K790" s="556">
        <f t="shared" ref="K790" si="5261">ROUND((K785*(J790+1)+0.5*K786+K788*(J790+0.5))/K797,2)</f>
        <v>37.86</v>
      </c>
      <c r="L790" s="556">
        <f t="shared" ref="L790" si="5262">ROUND((L785*(K790+1)+0.5*L786+L788*(K790+0.5))/L797,2)</f>
        <v>38.479999999999997</v>
      </c>
      <c r="M790" s="556">
        <f t="shared" ref="M790" si="5263">ROUND((M785*(L790+1)+0.5*M786+M788*(L790+0.5))/M797,2)</f>
        <v>39.090000000000003</v>
      </c>
      <c r="N790" s="556">
        <f t="shared" ref="N790" si="5264">ROUND((N785*(M790+1)+0.5*N786+N788*(M790+0.5))/N797,2)</f>
        <v>39.700000000000003</v>
      </c>
      <c r="O790" s="556">
        <f t="shared" ref="O790" si="5265">ROUND((O785*(N790+1)+0.5*O786+O788*(N790+0.5))/O797,2)</f>
        <v>40.700000000000003</v>
      </c>
      <c r="P790" s="556">
        <f t="shared" ref="P790" si="5266">ROUND((P785*(O790+1)+0.5*P786+P788*(O790+0.5))/P797,2)</f>
        <v>41.7</v>
      </c>
      <c r="Q790" s="556">
        <f t="shared" ref="Q790" si="5267">ROUND((Q785*(P790+1)+0.5*Q786+Q788*(P790+0.5))/Q797,2)</f>
        <v>42.7</v>
      </c>
      <c r="R790" s="556">
        <f t="shared" ref="R790" si="5268">ROUND((R785*(Q790+1)+0.5*R786+R788*(Q790+0.5))/R797,2)</f>
        <v>43.7</v>
      </c>
      <c r="S790" s="556">
        <f t="shared" ref="S790" si="5269">ROUND((S785*(R790+1)+0.5*S786+S788*(R790+0.5))/S797,2)</f>
        <v>44.7</v>
      </c>
      <c r="T790" s="556">
        <f t="shared" ref="T790" si="5270">ROUND((T785*(S790+1)+0.5*T786+T788*(S790+0.5))/T797,2)</f>
        <v>45.7</v>
      </c>
      <c r="U790" s="556">
        <f t="shared" ref="U790" si="5271">ROUND((U785*(T790+1)+0.5*U786+U788*(T790+0.5))/U797,2)</f>
        <v>46.7</v>
      </c>
      <c r="V790" s="556">
        <f t="shared" ref="V790" si="5272">ROUND((V785*(U790+1)+0.5*V786+V788*(U790+0.5))/V797,2)</f>
        <v>47.7</v>
      </c>
      <c r="W790" s="556">
        <f t="shared" ref="W790" si="5273">ROUND((W785*(V790+1)+0.5*W786+W788*(V790+0.5))/W797,2)</f>
        <v>48.7</v>
      </c>
      <c r="X790" s="556">
        <f t="shared" ref="X790" si="5274">ROUND((X785*(W790+1)+0.5*X786+X788*(W790+0.5))/X797,2)</f>
        <v>49.7</v>
      </c>
      <c r="Y790" s="556">
        <f t="shared" ref="Y790" si="5275">ROUND((Y785*(X790+1)+0.5*Y786+Y788*(X790+0.5))/Y797,2)</f>
        <v>50.7</v>
      </c>
      <c r="Z790" s="556">
        <f t="shared" ref="Z790" si="5276">ROUND((Z785*(Y790+1)+0.5*Z786+Z788*(Y790+0.5))/Z797,2)</f>
        <v>51.7</v>
      </c>
      <c r="AA790" s="556">
        <f t="shared" ref="AA790" si="5277">ROUND((AA785*(Z790+1)+0.5*AA786+AA788*(Z790+0.5))/AA797,2)</f>
        <v>52.7</v>
      </c>
      <c r="AB790" s="556">
        <f t="shared" ref="AB790" si="5278">ROUND((AB785*(AA790+1)+0.5*AB786+AB788*(AA790+0.5))/AB797,2)</f>
        <v>53.7</v>
      </c>
      <c r="AC790" s="556">
        <f t="shared" ref="AC790" si="5279">ROUND((AC785*(AB790+1)+0.5*AC786+AC788*(AB790+0.5))/AC797,2)</f>
        <v>54.7</v>
      </c>
      <c r="AD790" s="556">
        <f t="shared" ref="AD790" si="5280">ROUND((AD785*(AC790+1)+0.5*AD786+AD788*(AC790+0.5))/AD797,2)</f>
        <v>55.7</v>
      </c>
      <c r="AE790" s="556">
        <f t="shared" ref="AE790" si="5281">ROUND((AE785*(AD790+1)+0.5*AE786+AE788*(AD790+0.5))/AE797,2)</f>
        <v>56.7</v>
      </c>
      <c r="AF790" s="556">
        <f t="shared" ref="AF790" si="5282">ROUND((AF785*(AE790+1)+0.5*AF786+AF788*(AE790+0.5))/AF797,2)</f>
        <v>57.7</v>
      </c>
      <c r="AG790" s="556">
        <f t="shared" ref="AG790" si="5283">ROUND((AG785*(AF790+1)+0.5*AG786+AG788*(AF790+0.5))/AG797,2)</f>
        <v>58.7</v>
      </c>
      <c r="AH790" s="556">
        <f t="shared" ref="AH790" si="5284">ROUND((AH785*(AG790+1)+0.5*AH786+AH788*(AG790+0.5))/AH797,2)</f>
        <v>59.7</v>
      </c>
      <c r="AI790" s="556">
        <f t="shared" ref="AI790" si="5285">ROUND((AI785*(AH790+1)+0.5*AI786+AI788*(AH790+0.5))/AI797,2)</f>
        <v>60.7</v>
      </c>
      <c r="AJ790" s="556">
        <f t="shared" ref="AJ790" si="5286">ROUND((AJ785*(AI790+1)+0.5*AJ786+AJ788*(AI790+0.5))/AJ797,2)</f>
        <v>61.7</v>
      </c>
      <c r="AK790" s="556">
        <f t="shared" ref="AK790" si="5287">ROUND((AK785*(AJ790+1)+0.5*AK786+AK788*(AJ790+0.5))/AK797,2)</f>
        <v>62.7</v>
      </c>
      <c r="AL790" s="556">
        <f t="shared" ref="AL790" si="5288">ROUND((AL785*(AK790+1)+0.5*AL786+AL788*(AK790+0.5))/AL797,2)</f>
        <v>63.7</v>
      </c>
      <c r="AM790" s="556">
        <f t="shared" ref="AM790" si="5289">ROUND((AM785*(AL790+1)+0.5*AM786+AM788*(AL790+0.5))/AM797,2)</f>
        <v>64.7</v>
      </c>
      <c r="AN790" s="556">
        <f t="shared" ref="AN790" si="5290">ROUND((AN785*(AM790+1)+0.5*AN786+AN788*(AM790+0.5))/AN797,2)</f>
        <v>65.7</v>
      </c>
      <c r="AO790" s="556">
        <f t="shared" ref="AO790" si="5291">ROUND((AO785*(AN790+1)+0.5*AO786+AO788*(AN790+0.5))/AO797,2)</f>
        <v>66.7</v>
      </c>
      <c r="AP790" s="556">
        <f t="shared" ref="AP790" si="5292">ROUND((AP785*(AO790+1)+0.5*AP786+AP788*(AO790+0.5))/AP797,2)</f>
        <v>67.7</v>
      </c>
      <c r="AQ790" s="556">
        <f t="shared" ref="AQ790" si="5293">ROUND((AQ785*(AP790+1)+0.5*AQ786+AQ788*(AP790+0.5))/AQ797,2)</f>
        <v>68.7</v>
      </c>
      <c r="AR790" s="556">
        <f t="shared" ref="AR790" si="5294">ROUND((AR785*(AQ790+1)+0.5*AR786+AR788*(AQ790+0.5))/AR797,2)</f>
        <v>69.7</v>
      </c>
      <c r="AS790" s="556">
        <f t="shared" ref="AS790" si="5295">ROUND((AS785*(AR790+1)+0.5*AS786+AS788*(AR790+0.5))/AS797,2)</f>
        <v>70.7</v>
      </c>
      <c r="AT790" s="556">
        <f t="shared" ref="AT790" si="5296">ROUND((AT785*(AS790+1)+0.5*AT786+AT788*(AS790+0.5))/AT797,2)</f>
        <v>71.7</v>
      </c>
      <c r="AU790" s="556">
        <f t="shared" ref="AU790" si="5297">ROUND((AU785*(AT790+1)+0.5*AU786+AU788*(AT790+0.5))/AU797,2)</f>
        <v>72.7</v>
      </c>
      <c r="AV790" s="556">
        <f t="shared" ref="AV790" si="5298">ROUND((AV785*(AU790+1)+0.5*AV786+AV788*(AU790+0.5))/AV797,2)</f>
        <v>73.7</v>
      </c>
      <c r="AW790" s="556">
        <f t="shared" ref="AW790" si="5299">ROUND((AW785*(AV790+1)+0.5*AW786+AW788*(AV790+0.5))/AW797,2)</f>
        <v>74.7</v>
      </c>
      <c r="AX790" s="556">
        <f t="shared" ref="AX790" si="5300">ROUND((AX785*(AW790+1)+0.5*AX786+AX788*(AW790+0.5))/AX797,2)</f>
        <v>75.7</v>
      </c>
      <c r="AY790" s="556">
        <f t="shared" ref="AY790" si="5301">ROUND((AY785*(AX790+1)+0.5*AY786+AY788*(AX790+0.5))/AY797,2)</f>
        <v>76.7</v>
      </c>
      <c r="AZ790" s="556">
        <f t="shared" ref="AZ790" si="5302">ROUND((AZ785*(AY790+1)+0.5*AZ786+AZ788*(AY790+0.5))/AZ797,2)</f>
        <v>77.7</v>
      </c>
      <c r="BA790" s="556">
        <f t="shared" ref="BA790" si="5303">ROUND((BA785*(AZ790+1)+0.5*BA786+BA788*(AZ790+0.5))/BA797,2)</f>
        <v>78.7</v>
      </c>
      <c r="BB790" s="556">
        <f t="shared" ref="BB790" si="5304">ROUND((BB785*(BA790+1)+0.5*BB786+BB788*(BA790+0.5))/BB797,2)</f>
        <v>79.7</v>
      </c>
      <c r="BC790" s="556">
        <f t="shared" ref="BC790" si="5305">ROUND((BC785*(BB790+1)+0.5*BC786+BC788*(BB790+0.5))/BC797,2)</f>
        <v>80.7</v>
      </c>
      <c r="BD790" s="556">
        <f t="shared" ref="BD790" si="5306">ROUND((BD785*(BC790+1)+0.5*BD786+BD788*(BC790+0.5))/BD797,2)</f>
        <v>81.7</v>
      </c>
      <c r="BE790" s="556">
        <f t="shared" ref="BE790" si="5307">ROUND((BE785*(BD790+1)+0.5*BE786+BE788*(BD790+0.5))/BE797,2)</f>
        <v>82.7</v>
      </c>
      <c r="BF790" s="556">
        <f t="shared" ref="BF790" si="5308">ROUND((BF785*(BE790+1)+0.5*BF786+BF788*(BE790+0.5))/BF797,2)</f>
        <v>83.7</v>
      </c>
      <c r="BG790" s="556">
        <f t="shared" ref="BG790" si="5309">ROUND((BG785*(BF790+1)+0.5*BG786+BG788*(BF790+0.5))/BG797,2)</f>
        <v>84.7</v>
      </c>
      <c r="BH790" s="556">
        <f t="shared" ref="BH790" si="5310">ROUND((BH785*(BG790+1)+0.5*BH786+BH788*(BG790+0.5))/BH797,2)</f>
        <v>85.7</v>
      </c>
      <c r="BI790" s="556">
        <f t="shared" ref="BI790" si="5311">ROUND((BI785*(BH790+1)+0.5*BI786+BI788*(BH790+0.5))/BI797,2)</f>
        <v>86.7</v>
      </c>
      <c r="BJ790" s="556">
        <f t="shared" ref="BJ790" si="5312">ROUND((BJ785*(BI790+1)+0.5*BJ786+BJ788*(BI790+0.5))/BJ797,2)</f>
        <v>87.7</v>
      </c>
      <c r="BK790" s="556">
        <f t="shared" ref="BK790" si="5313">ROUND((BK785*(BJ790+1)+0.5*BK786+BK788*(BJ790+0.5))/BK797,2)</f>
        <v>88.7</v>
      </c>
      <c r="BL790" s="556">
        <f t="shared" ref="BL790" si="5314">ROUND((BL785*(BK790+1)+0.5*BL786+BL788*(BK790+0.5))/BL797,2)</f>
        <v>89.7</v>
      </c>
      <c r="BM790" s="556">
        <f t="shared" ref="BM790" si="5315">ROUND((BM785*(BL790+1)+0.5*BM786+BM788*(BL790+0.5))/BM797,2)</f>
        <v>90.7</v>
      </c>
      <c r="BN790" s="556">
        <f t="shared" ref="BN790" si="5316">ROUND((BN785*(BM790+1)+0.5*BN786+BN788*(BM790+0.5))/BN797,2)</f>
        <v>91.7</v>
      </c>
      <c r="BO790" s="556">
        <f t="shared" ref="BO790" si="5317">ROUND((BO785*(BN790+1)+0.5*BO786+BO788*(BN790+0.5))/BO797,2)</f>
        <v>92.7</v>
      </c>
      <c r="BP790" s="556">
        <f t="shared" ref="BP790" si="5318">ROUND((BP785*(BO790+1)+0.5*BP786+BP788*(BO790+0.5))/BP797,2)</f>
        <v>93.7</v>
      </c>
      <c r="BQ790" s="556">
        <f t="shared" ref="BQ790" si="5319">ROUND((BQ785*(BP790+1)+0.5*BQ786+BQ788*(BP790+0.5))/BQ797,2)</f>
        <v>94.7</v>
      </c>
      <c r="BR790" s="556">
        <f t="shared" ref="BR790" si="5320">ROUND((BR785*(BQ790+1)+0.5*BR786+BR788*(BQ790+0.5))/BR797,2)</f>
        <v>95.7</v>
      </c>
      <c r="BS790" s="556">
        <f t="shared" ref="BS790" si="5321">ROUND((BS785*(BR790+1)+0.5*BS786+BS788*(BR790+0.5))/BS797,2)</f>
        <v>96.7</v>
      </c>
      <c r="BT790" s="556">
        <f t="shared" ref="BT790" si="5322">ROUND((BT785*(BS790+1)+0.5*BT786+BT788*(BS790+0.5))/BT797,2)</f>
        <v>97.7</v>
      </c>
      <c r="BU790" s="556">
        <f t="shared" ref="BU790" si="5323">ROUND((BU785*(BT790+1)+0.5*BU786+BU788*(BT790+0.5))/BU797,2)</f>
        <v>98.7</v>
      </c>
      <c r="BV790" s="556">
        <f t="shared" ref="BV790" si="5324">ROUND((BV785*(BU790+1)+0.5*BV786+BV788*(BU790+0.5))/BV797,2)</f>
        <v>99.7</v>
      </c>
      <c r="BW790" s="556">
        <f t="shared" ref="BW790" si="5325">ROUND((BW785*(BV790+1)+0.5*BW786+BW788*(BV790+0.5))/BW797,2)</f>
        <v>100.7</v>
      </c>
      <c r="BX790" s="556">
        <f t="shared" ref="BX790" si="5326">ROUND((BX785*(BW790+1)+0.5*BX786+BX788*(BW790+0.5))/BX797,2)</f>
        <v>101.7</v>
      </c>
      <c r="BY790" s="556">
        <f t="shared" ref="BY790" si="5327">ROUND((BY785*(BX790+1)+0.5*BY786+BY788*(BX790+0.5))/BY797,2)</f>
        <v>102.7</v>
      </c>
      <c r="BZ790" s="556">
        <f t="shared" ref="BZ790" si="5328">ROUND((BZ785*(BY790+1)+0.5*BZ786+BZ788*(BY790+0.5))/BZ797,2)</f>
        <v>103.7</v>
      </c>
      <c r="CA790" s="556">
        <f t="shared" ref="CA790" si="5329">ROUND((CA785*(BZ790+1)+0.5*CA786+CA788*(BZ790+0.5))/CA797,2)</f>
        <v>104.7</v>
      </c>
      <c r="CB790" s="556">
        <f t="shared" ref="CB790" si="5330">ROUND((CB785*(CA790+1)+0.5*CB786+CB788*(CA790+0.5))/CB797,2)</f>
        <v>105.7</v>
      </c>
      <c r="CC790" s="556">
        <f t="shared" ref="CC790" si="5331">ROUND((CC785*(CB790+1)+0.5*CC786+CC788*(CB790+0.5))/CC797,2)</f>
        <v>106.7</v>
      </c>
      <c r="CD790" s="556">
        <f t="shared" ref="CD790" si="5332">ROUND((CD785*(CC790+1)+0.5*CD786+CD788*(CC790+0.5))/CD797,2)</f>
        <v>107.7</v>
      </c>
      <c r="CE790" s="556">
        <f t="shared" ref="CE790" si="5333">ROUND((CE785*(CD790+1)+0.5*CE786+CE788*(CD790+0.5))/CE797,2)</f>
        <v>108.7</v>
      </c>
      <c r="CF790" s="556">
        <f t="shared" ref="CF790" si="5334">ROUND((CF785*(CE790+1)+0.5*CF786+CF788*(CE790+0.5))/CF797,2)</f>
        <v>109.7</v>
      </c>
      <c r="CG790" s="556">
        <f t="shared" ref="CG790" si="5335">ROUND((CG785*(CF790+1)+0.5*CG786+CG788*(CF790+0.5))/CG797,2)</f>
        <v>110.7</v>
      </c>
      <c r="CH790" s="556">
        <f t="shared" ref="CH790" si="5336">ROUND((CH785*(CG790+1)+0.5*CH786+CH788*(CG790+0.5))/CH797,2)</f>
        <v>111.7</v>
      </c>
      <c r="CI790" s="556">
        <f t="shared" ref="CI790" si="5337">ROUND((CI785*(CH790+1)+0.5*CI786+CI788*(CH790+0.5))/CI797,2)</f>
        <v>112.7</v>
      </c>
      <c r="CJ790" s="556">
        <f t="shared" ref="CJ790" si="5338">ROUND((CJ785*(CI790+1)+0.5*CJ786+CJ788*(CI790+0.5))/CJ797,2)</f>
        <v>113.7</v>
      </c>
      <c r="CK790" s="556">
        <f t="shared" ref="CK790" si="5339">ROUND((CK785*(CJ790+1)+0.5*CK786+CK788*(CJ790+0.5))/CK797,2)</f>
        <v>114.7</v>
      </c>
      <c r="CL790" s="556">
        <f t="shared" ref="CL790" si="5340">ROUND((CL785*(CK790+1)+0.5*CL786+CL788*(CK790+0.5))/CL797,2)</f>
        <v>115.7</v>
      </c>
      <c r="CM790" s="556">
        <f t="shared" ref="CM790" si="5341">ROUND((CM785*(CL790+1)+0.5*CM786+CM788*(CL790+0.5))/CM797,2)</f>
        <v>116.7</v>
      </c>
      <c r="CN790" s="556">
        <f t="shared" ref="CN790" si="5342">ROUND((CN785*(CM790+1)+0.5*CN786+CN788*(CM790+0.5))/CN797,2)</f>
        <v>117.7</v>
      </c>
      <c r="CO790" s="556">
        <f t="shared" ref="CO790" si="5343">ROUND((CO785*(CN790+1)+0.5*CO786+CO788*(CN790+0.5))/CO797,2)</f>
        <v>118.7</v>
      </c>
    </row>
    <row r="791" spans="2:93">
      <c r="B791" s="556" t="s">
        <v>1994</v>
      </c>
      <c r="C791" s="634" t="s">
        <v>2004</v>
      </c>
      <c r="D791" s="634"/>
      <c r="E791" s="11" t="str">
        <f>'DCF Forecast Parameters'!P105</f>
        <v>R3.0</v>
      </c>
      <c r="H791" s="634" t="s">
        <v>206</v>
      </c>
      <c r="I791" s="634" t="str">
        <f>$H791</f>
        <v>R3.0</v>
      </c>
      <c r="J791" s="634" t="str">
        <f t="shared" ref="J791:AK792" si="5344">$H791</f>
        <v>R3.0</v>
      </c>
      <c r="K791" s="634" t="str">
        <f t="shared" si="5344"/>
        <v>R3.0</v>
      </c>
      <c r="L791" s="634" t="str">
        <f t="shared" si="5344"/>
        <v>R3.0</v>
      </c>
      <c r="M791" s="634" t="str">
        <f t="shared" si="5344"/>
        <v>R3.0</v>
      </c>
      <c r="N791" s="634" t="str">
        <f t="shared" si="5344"/>
        <v>R3.0</v>
      </c>
      <c r="O791" s="634" t="str">
        <f t="shared" si="5344"/>
        <v>R3.0</v>
      </c>
      <c r="P791" s="634" t="str">
        <f t="shared" si="5344"/>
        <v>R3.0</v>
      </c>
      <c r="Q791" s="634" t="str">
        <f t="shared" si="5344"/>
        <v>R3.0</v>
      </c>
      <c r="R791" s="634" t="str">
        <f t="shared" si="5344"/>
        <v>R3.0</v>
      </c>
      <c r="S791" s="634" t="str">
        <f t="shared" si="5344"/>
        <v>R3.0</v>
      </c>
      <c r="T791" s="634" t="str">
        <f t="shared" si="5344"/>
        <v>R3.0</v>
      </c>
      <c r="U791" s="634" t="str">
        <f t="shared" si="5344"/>
        <v>R3.0</v>
      </c>
      <c r="V791" s="634" t="str">
        <f t="shared" si="5344"/>
        <v>R3.0</v>
      </c>
      <c r="W791" s="634" t="str">
        <f t="shared" si="5344"/>
        <v>R3.0</v>
      </c>
      <c r="X791" s="634" t="str">
        <f t="shared" si="5344"/>
        <v>R3.0</v>
      </c>
      <c r="Y791" s="634" t="str">
        <f t="shared" si="5344"/>
        <v>R3.0</v>
      </c>
      <c r="Z791" s="634" t="str">
        <f t="shared" si="5344"/>
        <v>R3.0</v>
      </c>
      <c r="AA791" s="634" t="str">
        <f t="shared" si="5344"/>
        <v>R3.0</v>
      </c>
      <c r="AB791" s="634" t="str">
        <f t="shared" si="5344"/>
        <v>R3.0</v>
      </c>
      <c r="AC791" s="634" t="str">
        <f t="shared" si="5344"/>
        <v>R3.0</v>
      </c>
      <c r="AD791" s="634" t="str">
        <f t="shared" si="5344"/>
        <v>R3.0</v>
      </c>
      <c r="AE791" s="634" t="str">
        <f t="shared" si="5344"/>
        <v>R3.0</v>
      </c>
      <c r="AF791" s="634" t="str">
        <f t="shared" si="5344"/>
        <v>R3.0</v>
      </c>
      <c r="AG791" s="634" t="str">
        <f t="shared" si="5344"/>
        <v>R3.0</v>
      </c>
      <c r="AH791" s="634" t="str">
        <f t="shared" si="5344"/>
        <v>R3.0</v>
      </c>
      <c r="AI791" s="634" t="str">
        <f t="shared" si="5344"/>
        <v>R3.0</v>
      </c>
      <c r="AJ791" s="634" t="str">
        <f t="shared" si="5344"/>
        <v>R3.0</v>
      </c>
      <c r="AK791" s="634" t="str">
        <f t="shared" si="5344"/>
        <v>R3.0</v>
      </c>
      <c r="AL791" s="634" t="str">
        <f t="shared" ref="AL791:CO792" si="5345">$H791</f>
        <v>R3.0</v>
      </c>
      <c r="AM791" s="634" t="str">
        <f t="shared" si="5345"/>
        <v>R3.0</v>
      </c>
      <c r="AN791" s="634" t="str">
        <f t="shared" si="5345"/>
        <v>R3.0</v>
      </c>
      <c r="AO791" s="634" t="str">
        <f t="shared" si="5345"/>
        <v>R3.0</v>
      </c>
      <c r="AP791" s="634" t="str">
        <f t="shared" si="5345"/>
        <v>R3.0</v>
      </c>
      <c r="AQ791" s="634" t="str">
        <f t="shared" si="5345"/>
        <v>R3.0</v>
      </c>
      <c r="AR791" s="634" t="str">
        <f t="shared" si="5345"/>
        <v>R3.0</v>
      </c>
      <c r="AS791" s="634" t="str">
        <f t="shared" si="5345"/>
        <v>R3.0</v>
      </c>
      <c r="AT791" s="634" t="str">
        <f t="shared" si="5345"/>
        <v>R3.0</v>
      </c>
      <c r="AU791" s="634" t="str">
        <f t="shared" si="5345"/>
        <v>R3.0</v>
      </c>
      <c r="AV791" s="634" t="str">
        <f t="shared" si="5345"/>
        <v>R3.0</v>
      </c>
      <c r="AW791" s="634" t="str">
        <f t="shared" si="5345"/>
        <v>R3.0</v>
      </c>
      <c r="AX791" s="634" t="str">
        <f t="shared" si="5345"/>
        <v>R3.0</v>
      </c>
      <c r="AY791" s="634" t="str">
        <f t="shared" si="5345"/>
        <v>R3.0</v>
      </c>
      <c r="AZ791" s="634" t="str">
        <f t="shared" si="5345"/>
        <v>R3.0</v>
      </c>
      <c r="BA791" s="634" t="str">
        <f t="shared" si="5345"/>
        <v>R3.0</v>
      </c>
      <c r="BB791" s="634" t="str">
        <f t="shared" si="5345"/>
        <v>R3.0</v>
      </c>
      <c r="BC791" s="634" t="str">
        <f t="shared" si="5345"/>
        <v>R3.0</v>
      </c>
      <c r="BD791" s="634" t="str">
        <f t="shared" si="5345"/>
        <v>R3.0</v>
      </c>
      <c r="BE791" s="634" t="str">
        <f t="shared" si="5345"/>
        <v>R3.0</v>
      </c>
      <c r="BF791" s="634" t="str">
        <f t="shared" si="5345"/>
        <v>R3.0</v>
      </c>
      <c r="BG791" s="634" t="str">
        <f t="shared" si="5345"/>
        <v>R3.0</v>
      </c>
      <c r="BH791" s="634" t="str">
        <f t="shared" si="5345"/>
        <v>R3.0</v>
      </c>
      <c r="BI791" s="634" t="str">
        <f t="shared" si="5345"/>
        <v>R3.0</v>
      </c>
      <c r="BJ791" s="634" t="str">
        <f t="shared" si="5345"/>
        <v>R3.0</v>
      </c>
      <c r="BK791" s="634" t="str">
        <f t="shared" si="5345"/>
        <v>R3.0</v>
      </c>
      <c r="BL791" s="634" t="str">
        <f t="shared" si="5345"/>
        <v>R3.0</v>
      </c>
      <c r="BM791" s="634" t="str">
        <f t="shared" si="5345"/>
        <v>R3.0</v>
      </c>
      <c r="BN791" s="634" t="str">
        <f t="shared" si="5345"/>
        <v>R3.0</v>
      </c>
      <c r="BO791" s="634" t="str">
        <f t="shared" si="5345"/>
        <v>R3.0</v>
      </c>
      <c r="BP791" s="634" t="str">
        <f t="shared" si="5345"/>
        <v>R3.0</v>
      </c>
      <c r="BQ791" s="634" t="str">
        <f t="shared" si="5345"/>
        <v>R3.0</v>
      </c>
      <c r="BR791" s="634" t="str">
        <f t="shared" si="5345"/>
        <v>R3.0</v>
      </c>
      <c r="BS791" s="634" t="str">
        <f t="shared" si="5345"/>
        <v>R3.0</v>
      </c>
      <c r="BT791" s="634" t="str">
        <f t="shared" si="5345"/>
        <v>R3.0</v>
      </c>
      <c r="BU791" s="634" t="str">
        <f t="shared" si="5345"/>
        <v>R3.0</v>
      </c>
      <c r="BV791" s="634" t="str">
        <f t="shared" si="5345"/>
        <v>R3.0</v>
      </c>
      <c r="BW791" s="634" t="str">
        <f t="shared" si="5345"/>
        <v>R3.0</v>
      </c>
      <c r="BX791" s="634" t="str">
        <f t="shared" si="5345"/>
        <v>R3.0</v>
      </c>
      <c r="BY791" s="634" t="str">
        <f t="shared" si="5345"/>
        <v>R3.0</v>
      </c>
      <c r="BZ791" s="634" t="str">
        <f t="shared" si="5345"/>
        <v>R3.0</v>
      </c>
      <c r="CA791" s="634" t="str">
        <f t="shared" si="5345"/>
        <v>R3.0</v>
      </c>
      <c r="CB791" s="634" t="str">
        <f t="shared" si="5345"/>
        <v>R3.0</v>
      </c>
      <c r="CC791" s="634" t="str">
        <f t="shared" si="5345"/>
        <v>R3.0</v>
      </c>
      <c r="CD791" s="634" t="str">
        <f t="shared" si="5345"/>
        <v>R3.0</v>
      </c>
      <c r="CE791" s="634" t="str">
        <f t="shared" si="5345"/>
        <v>R3.0</v>
      </c>
      <c r="CF791" s="634" t="str">
        <f t="shared" si="5345"/>
        <v>R3.0</v>
      </c>
      <c r="CG791" s="634" t="str">
        <f t="shared" si="5345"/>
        <v>R3.0</v>
      </c>
      <c r="CH791" s="634" t="str">
        <f t="shared" si="5345"/>
        <v>R3.0</v>
      </c>
      <c r="CI791" s="634" t="str">
        <f t="shared" si="5345"/>
        <v>R3.0</v>
      </c>
      <c r="CJ791" s="634" t="str">
        <f t="shared" si="5345"/>
        <v>R3.0</v>
      </c>
      <c r="CK791" s="634" t="str">
        <f t="shared" si="5345"/>
        <v>R3.0</v>
      </c>
      <c r="CL791" s="634" t="str">
        <f t="shared" si="5345"/>
        <v>R3.0</v>
      </c>
      <c r="CM791" s="634" t="str">
        <f t="shared" si="5345"/>
        <v>R3.0</v>
      </c>
      <c r="CN791" s="634" t="str">
        <f t="shared" si="5345"/>
        <v>R3.0</v>
      </c>
      <c r="CO791" s="634" t="str">
        <f t="shared" si="5345"/>
        <v>R3.0</v>
      </c>
    </row>
    <row r="792" spans="2:93">
      <c r="B792" s="556" t="s">
        <v>1995</v>
      </c>
      <c r="C792" s="634" t="s">
        <v>2003</v>
      </c>
      <c r="D792" s="634"/>
      <c r="E792" s="634">
        <f>'DCF Forecast Parameters'!Q105</f>
        <v>55</v>
      </c>
      <c r="H792" s="556">
        <v>75</v>
      </c>
      <c r="I792" s="556">
        <f>$H792</f>
        <v>75</v>
      </c>
      <c r="J792" s="556">
        <f t="shared" si="5344"/>
        <v>75</v>
      </c>
      <c r="K792" s="556">
        <f t="shared" si="5344"/>
        <v>75</v>
      </c>
      <c r="L792" s="556">
        <f t="shared" si="5344"/>
        <v>75</v>
      </c>
      <c r="M792" s="556">
        <f t="shared" si="5344"/>
        <v>75</v>
      </c>
      <c r="N792" s="556">
        <f t="shared" si="5344"/>
        <v>75</v>
      </c>
      <c r="O792" s="556">
        <f t="shared" si="5344"/>
        <v>75</v>
      </c>
      <c r="P792" s="556">
        <f t="shared" si="5344"/>
        <v>75</v>
      </c>
      <c r="Q792" s="556">
        <f t="shared" si="5344"/>
        <v>75</v>
      </c>
      <c r="R792" s="556">
        <f t="shared" si="5344"/>
        <v>75</v>
      </c>
      <c r="S792" s="556">
        <f t="shared" si="5344"/>
        <v>75</v>
      </c>
      <c r="T792" s="556">
        <f t="shared" si="5344"/>
        <v>75</v>
      </c>
      <c r="U792" s="556">
        <f t="shared" si="5344"/>
        <v>75</v>
      </c>
      <c r="V792" s="556">
        <f t="shared" si="5344"/>
        <v>75</v>
      </c>
      <c r="W792" s="556">
        <f t="shared" si="5344"/>
        <v>75</v>
      </c>
      <c r="X792" s="556">
        <f t="shared" si="5344"/>
        <v>75</v>
      </c>
      <c r="Y792" s="556">
        <f t="shared" si="5344"/>
        <v>75</v>
      </c>
      <c r="Z792" s="556">
        <f t="shared" si="5344"/>
        <v>75</v>
      </c>
      <c r="AA792" s="556">
        <f t="shared" si="5344"/>
        <v>75</v>
      </c>
      <c r="AB792" s="556">
        <f t="shared" si="5344"/>
        <v>75</v>
      </c>
      <c r="AC792" s="556">
        <f t="shared" si="5344"/>
        <v>75</v>
      </c>
      <c r="AD792" s="556">
        <f t="shared" si="5344"/>
        <v>75</v>
      </c>
      <c r="AE792" s="556">
        <f t="shared" si="5344"/>
        <v>75</v>
      </c>
      <c r="AF792" s="556">
        <f t="shared" si="5344"/>
        <v>75</v>
      </c>
      <c r="AG792" s="556">
        <f t="shared" si="5344"/>
        <v>75</v>
      </c>
      <c r="AH792" s="556">
        <f t="shared" si="5344"/>
        <v>75</v>
      </c>
      <c r="AI792" s="556">
        <f t="shared" si="5344"/>
        <v>75</v>
      </c>
      <c r="AJ792" s="556">
        <f t="shared" si="5344"/>
        <v>75</v>
      </c>
      <c r="AK792" s="556">
        <f t="shared" si="5344"/>
        <v>75</v>
      </c>
      <c r="AL792" s="556">
        <f t="shared" si="5345"/>
        <v>75</v>
      </c>
      <c r="AM792" s="556">
        <f t="shared" si="5345"/>
        <v>75</v>
      </c>
      <c r="AN792" s="556">
        <f t="shared" si="5345"/>
        <v>75</v>
      </c>
      <c r="AO792" s="556">
        <f t="shared" si="5345"/>
        <v>75</v>
      </c>
      <c r="AP792" s="556">
        <f t="shared" si="5345"/>
        <v>75</v>
      </c>
      <c r="AQ792" s="556">
        <f t="shared" si="5345"/>
        <v>75</v>
      </c>
      <c r="AR792" s="556">
        <f t="shared" si="5345"/>
        <v>75</v>
      </c>
      <c r="AS792" s="556">
        <f t="shared" si="5345"/>
        <v>75</v>
      </c>
      <c r="AT792" s="556">
        <f t="shared" si="5345"/>
        <v>75</v>
      </c>
      <c r="AU792" s="556">
        <f t="shared" si="5345"/>
        <v>75</v>
      </c>
      <c r="AV792" s="556">
        <f t="shared" si="5345"/>
        <v>75</v>
      </c>
      <c r="AW792" s="556">
        <f t="shared" si="5345"/>
        <v>75</v>
      </c>
      <c r="AX792" s="556">
        <f t="shared" si="5345"/>
        <v>75</v>
      </c>
      <c r="AY792" s="556">
        <f t="shared" si="5345"/>
        <v>75</v>
      </c>
      <c r="AZ792" s="556">
        <f t="shared" si="5345"/>
        <v>75</v>
      </c>
      <c r="BA792" s="556">
        <f t="shared" si="5345"/>
        <v>75</v>
      </c>
      <c r="BB792" s="556">
        <f t="shared" si="5345"/>
        <v>75</v>
      </c>
      <c r="BC792" s="556">
        <f t="shared" si="5345"/>
        <v>75</v>
      </c>
      <c r="BD792" s="556">
        <f t="shared" si="5345"/>
        <v>75</v>
      </c>
      <c r="BE792" s="556">
        <f t="shared" si="5345"/>
        <v>75</v>
      </c>
      <c r="BF792" s="556">
        <f t="shared" si="5345"/>
        <v>75</v>
      </c>
      <c r="BG792" s="556">
        <f t="shared" si="5345"/>
        <v>75</v>
      </c>
      <c r="BH792" s="556">
        <f t="shared" si="5345"/>
        <v>75</v>
      </c>
      <c r="BI792" s="556">
        <f t="shared" si="5345"/>
        <v>75</v>
      </c>
      <c r="BJ792" s="556">
        <f t="shared" si="5345"/>
        <v>75</v>
      </c>
      <c r="BK792" s="556">
        <f t="shared" si="5345"/>
        <v>75</v>
      </c>
      <c r="BL792" s="556">
        <f t="shared" si="5345"/>
        <v>75</v>
      </c>
      <c r="BM792" s="556">
        <f t="shared" si="5345"/>
        <v>75</v>
      </c>
      <c r="BN792" s="556">
        <f t="shared" si="5345"/>
        <v>75</v>
      </c>
      <c r="BO792" s="556">
        <f t="shared" si="5345"/>
        <v>75</v>
      </c>
      <c r="BP792" s="556">
        <f t="shared" si="5345"/>
        <v>75</v>
      </c>
      <c r="BQ792" s="556">
        <f t="shared" si="5345"/>
        <v>75</v>
      </c>
      <c r="BR792" s="556">
        <f t="shared" si="5345"/>
        <v>75</v>
      </c>
      <c r="BS792" s="556">
        <f t="shared" si="5345"/>
        <v>75</v>
      </c>
      <c r="BT792" s="556">
        <f t="shared" si="5345"/>
        <v>75</v>
      </c>
      <c r="BU792" s="556">
        <f t="shared" si="5345"/>
        <v>75</v>
      </c>
      <c r="BV792" s="556">
        <f t="shared" si="5345"/>
        <v>75</v>
      </c>
      <c r="BW792" s="556">
        <f t="shared" si="5345"/>
        <v>75</v>
      </c>
      <c r="BX792" s="556">
        <f t="shared" si="5345"/>
        <v>75</v>
      </c>
      <c r="BY792" s="556">
        <f t="shared" si="5345"/>
        <v>75</v>
      </c>
      <c r="BZ792" s="556">
        <f t="shared" si="5345"/>
        <v>75</v>
      </c>
      <c r="CA792" s="556">
        <f t="shared" si="5345"/>
        <v>75</v>
      </c>
      <c r="CB792" s="556">
        <f t="shared" si="5345"/>
        <v>75</v>
      </c>
      <c r="CC792" s="556">
        <f t="shared" si="5345"/>
        <v>75</v>
      </c>
      <c r="CD792" s="556">
        <f t="shared" si="5345"/>
        <v>75</v>
      </c>
      <c r="CE792" s="556">
        <f t="shared" si="5345"/>
        <v>75</v>
      </c>
      <c r="CF792" s="556">
        <f t="shared" si="5345"/>
        <v>75</v>
      </c>
      <c r="CG792" s="556">
        <f t="shared" si="5345"/>
        <v>75</v>
      </c>
      <c r="CH792" s="556">
        <f t="shared" si="5345"/>
        <v>75</v>
      </c>
      <c r="CI792" s="556">
        <f t="shared" si="5345"/>
        <v>75</v>
      </c>
      <c r="CJ792" s="556">
        <f t="shared" si="5345"/>
        <v>75</v>
      </c>
      <c r="CK792" s="556">
        <f t="shared" si="5345"/>
        <v>75</v>
      </c>
      <c r="CL792" s="556">
        <f t="shared" si="5345"/>
        <v>75</v>
      </c>
      <c r="CM792" s="556">
        <f t="shared" si="5345"/>
        <v>75</v>
      </c>
      <c r="CN792" s="556">
        <f t="shared" si="5345"/>
        <v>75</v>
      </c>
      <c r="CO792" s="556">
        <f t="shared" si="5345"/>
        <v>75</v>
      </c>
    </row>
    <row r="793" spans="2:93">
      <c r="B793" s="556" t="s">
        <v>1998</v>
      </c>
      <c r="C793" s="634" t="s">
        <v>2003</v>
      </c>
      <c r="D793" s="634"/>
      <c r="H793" s="556">
        <f>ROUND(H790*100/H792,0)</f>
        <v>48</v>
      </c>
      <c r="I793" s="556">
        <f t="shared" ref="I793:BT793" si="5346">ROUND(I790*100/I792,0)</f>
        <v>49</v>
      </c>
      <c r="J793" s="556">
        <f t="shared" si="5346"/>
        <v>50</v>
      </c>
      <c r="K793" s="556">
        <f t="shared" si="5346"/>
        <v>50</v>
      </c>
      <c r="L793" s="556">
        <f t="shared" si="5346"/>
        <v>51</v>
      </c>
      <c r="M793" s="556">
        <f t="shared" si="5346"/>
        <v>52</v>
      </c>
      <c r="N793" s="556">
        <f t="shared" si="5346"/>
        <v>53</v>
      </c>
      <c r="O793" s="556">
        <f t="shared" si="5346"/>
        <v>54</v>
      </c>
      <c r="P793" s="556">
        <f t="shared" si="5346"/>
        <v>56</v>
      </c>
      <c r="Q793" s="556">
        <f t="shared" si="5346"/>
        <v>57</v>
      </c>
      <c r="R793" s="556">
        <f t="shared" si="5346"/>
        <v>58</v>
      </c>
      <c r="S793" s="556">
        <f t="shared" si="5346"/>
        <v>60</v>
      </c>
      <c r="T793" s="556">
        <f t="shared" si="5346"/>
        <v>61</v>
      </c>
      <c r="U793" s="556">
        <f t="shared" si="5346"/>
        <v>62</v>
      </c>
      <c r="V793" s="556">
        <f t="shared" si="5346"/>
        <v>64</v>
      </c>
      <c r="W793" s="556">
        <f t="shared" si="5346"/>
        <v>65</v>
      </c>
      <c r="X793" s="556">
        <f t="shared" si="5346"/>
        <v>66</v>
      </c>
      <c r="Y793" s="556">
        <f t="shared" si="5346"/>
        <v>68</v>
      </c>
      <c r="Z793" s="556">
        <f t="shared" si="5346"/>
        <v>69</v>
      </c>
      <c r="AA793" s="556">
        <f t="shared" si="5346"/>
        <v>70</v>
      </c>
      <c r="AB793" s="556">
        <f t="shared" si="5346"/>
        <v>72</v>
      </c>
      <c r="AC793" s="556">
        <f t="shared" si="5346"/>
        <v>73</v>
      </c>
      <c r="AD793" s="556">
        <f t="shared" si="5346"/>
        <v>74</v>
      </c>
      <c r="AE793" s="556">
        <f t="shared" si="5346"/>
        <v>76</v>
      </c>
      <c r="AF793" s="556">
        <f t="shared" si="5346"/>
        <v>77</v>
      </c>
      <c r="AG793" s="556">
        <f t="shared" si="5346"/>
        <v>78</v>
      </c>
      <c r="AH793" s="556">
        <f t="shared" si="5346"/>
        <v>80</v>
      </c>
      <c r="AI793" s="556">
        <f t="shared" si="5346"/>
        <v>81</v>
      </c>
      <c r="AJ793" s="556">
        <f t="shared" si="5346"/>
        <v>82</v>
      </c>
      <c r="AK793" s="556">
        <f t="shared" si="5346"/>
        <v>84</v>
      </c>
      <c r="AL793" s="556">
        <f t="shared" si="5346"/>
        <v>85</v>
      </c>
      <c r="AM793" s="556">
        <f t="shared" si="5346"/>
        <v>86</v>
      </c>
      <c r="AN793" s="556">
        <f t="shared" si="5346"/>
        <v>88</v>
      </c>
      <c r="AO793" s="556">
        <f t="shared" si="5346"/>
        <v>89</v>
      </c>
      <c r="AP793" s="556">
        <f t="shared" si="5346"/>
        <v>90</v>
      </c>
      <c r="AQ793" s="556">
        <f t="shared" si="5346"/>
        <v>92</v>
      </c>
      <c r="AR793" s="556">
        <f t="shared" si="5346"/>
        <v>93</v>
      </c>
      <c r="AS793" s="556">
        <f t="shared" si="5346"/>
        <v>94</v>
      </c>
      <c r="AT793" s="556">
        <f t="shared" si="5346"/>
        <v>96</v>
      </c>
      <c r="AU793" s="556">
        <f t="shared" si="5346"/>
        <v>97</v>
      </c>
      <c r="AV793" s="556">
        <f t="shared" si="5346"/>
        <v>98</v>
      </c>
      <c r="AW793" s="556">
        <f t="shared" si="5346"/>
        <v>100</v>
      </c>
      <c r="AX793" s="556">
        <f t="shared" si="5346"/>
        <v>101</v>
      </c>
      <c r="AY793" s="556">
        <f t="shared" si="5346"/>
        <v>102</v>
      </c>
      <c r="AZ793" s="556">
        <f t="shared" si="5346"/>
        <v>104</v>
      </c>
      <c r="BA793" s="556">
        <f t="shared" si="5346"/>
        <v>105</v>
      </c>
      <c r="BB793" s="556">
        <f t="shared" si="5346"/>
        <v>106</v>
      </c>
      <c r="BC793" s="556">
        <f t="shared" si="5346"/>
        <v>108</v>
      </c>
      <c r="BD793" s="556">
        <f t="shared" si="5346"/>
        <v>109</v>
      </c>
      <c r="BE793" s="556">
        <f t="shared" si="5346"/>
        <v>110</v>
      </c>
      <c r="BF793" s="556">
        <f t="shared" si="5346"/>
        <v>112</v>
      </c>
      <c r="BG793" s="556">
        <f t="shared" si="5346"/>
        <v>113</v>
      </c>
      <c r="BH793" s="556">
        <f t="shared" si="5346"/>
        <v>114</v>
      </c>
      <c r="BI793" s="556">
        <f t="shared" si="5346"/>
        <v>116</v>
      </c>
      <c r="BJ793" s="556">
        <f t="shared" si="5346"/>
        <v>117</v>
      </c>
      <c r="BK793" s="556">
        <f t="shared" si="5346"/>
        <v>118</v>
      </c>
      <c r="BL793" s="556">
        <f t="shared" si="5346"/>
        <v>120</v>
      </c>
      <c r="BM793" s="556">
        <f t="shared" si="5346"/>
        <v>121</v>
      </c>
      <c r="BN793" s="556">
        <f t="shared" si="5346"/>
        <v>122</v>
      </c>
      <c r="BO793" s="556">
        <f t="shared" si="5346"/>
        <v>124</v>
      </c>
      <c r="BP793" s="556">
        <f t="shared" si="5346"/>
        <v>125</v>
      </c>
      <c r="BQ793" s="556">
        <f t="shared" si="5346"/>
        <v>126</v>
      </c>
      <c r="BR793" s="556">
        <f t="shared" si="5346"/>
        <v>128</v>
      </c>
      <c r="BS793" s="556">
        <f t="shared" si="5346"/>
        <v>129</v>
      </c>
      <c r="BT793" s="556">
        <f t="shared" si="5346"/>
        <v>130</v>
      </c>
      <c r="BU793" s="556">
        <f t="shared" ref="BU793:CO793" si="5347">ROUND(BU790*100/BU792,0)</f>
        <v>132</v>
      </c>
      <c r="BV793" s="556">
        <f t="shared" si="5347"/>
        <v>133</v>
      </c>
      <c r="BW793" s="556">
        <f t="shared" si="5347"/>
        <v>134</v>
      </c>
      <c r="BX793" s="556">
        <f t="shared" si="5347"/>
        <v>136</v>
      </c>
      <c r="BY793" s="556">
        <f t="shared" si="5347"/>
        <v>137</v>
      </c>
      <c r="BZ793" s="556">
        <f t="shared" si="5347"/>
        <v>138</v>
      </c>
      <c r="CA793" s="556">
        <f t="shared" si="5347"/>
        <v>140</v>
      </c>
      <c r="CB793" s="556">
        <f t="shared" si="5347"/>
        <v>141</v>
      </c>
      <c r="CC793" s="556">
        <f t="shared" si="5347"/>
        <v>142</v>
      </c>
      <c r="CD793" s="556">
        <f t="shared" si="5347"/>
        <v>144</v>
      </c>
      <c r="CE793" s="556">
        <f t="shared" si="5347"/>
        <v>145</v>
      </c>
      <c r="CF793" s="556">
        <f t="shared" si="5347"/>
        <v>146</v>
      </c>
      <c r="CG793" s="556">
        <f t="shared" si="5347"/>
        <v>148</v>
      </c>
      <c r="CH793" s="556">
        <f t="shared" si="5347"/>
        <v>149</v>
      </c>
      <c r="CI793" s="556">
        <f t="shared" si="5347"/>
        <v>150</v>
      </c>
      <c r="CJ793" s="556">
        <f t="shared" si="5347"/>
        <v>152</v>
      </c>
      <c r="CK793" s="556">
        <f t="shared" si="5347"/>
        <v>153</v>
      </c>
      <c r="CL793" s="556">
        <f t="shared" si="5347"/>
        <v>154</v>
      </c>
      <c r="CM793" s="556">
        <f t="shared" si="5347"/>
        <v>156</v>
      </c>
      <c r="CN793" s="556">
        <f t="shared" si="5347"/>
        <v>157</v>
      </c>
      <c r="CO793" s="556">
        <f t="shared" si="5347"/>
        <v>158</v>
      </c>
    </row>
    <row r="794" spans="2:93">
      <c r="B794" s="556" t="s">
        <v>1996</v>
      </c>
      <c r="C794" s="634" t="s">
        <v>2005</v>
      </c>
      <c r="D794" s="634"/>
      <c r="H794" s="634" t="str">
        <f>CONCATENATE(H791,IF(H793&lt;10,CONCATENATE("00",H793),IF(H793&lt;100,CONCATENATE("0",H793),H793)))</f>
        <v>R3.0048</v>
      </c>
      <c r="I794" s="634" t="str">
        <f t="shared" ref="I794:BT794" si="5348">CONCATENATE(I791,IF(I793&lt;10,CONCATENATE("00",I793),IF(I793&lt;100,CONCATENATE("0",I793),I793)))</f>
        <v>R3.0049</v>
      </c>
      <c r="J794" s="634" t="str">
        <f t="shared" si="5348"/>
        <v>R3.0050</v>
      </c>
      <c r="K794" s="634" t="str">
        <f t="shared" si="5348"/>
        <v>R3.0050</v>
      </c>
      <c r="L794" s="634" t="str">
        <f t="shared" si="5348"/>
        <v>R3.0051</v>
      </c>
      <c r="M794" s="634" t="str">
        <f t="shared" si="5348"/>
        <v>R3.0052</v>
      </c>
      <c r="N794" s="634" t="str">
        <f t="shared" si="5348"/>
        <v>R3.0053</v>
      </c>
      <c r="O794" s="634" t="str">
        <f t="shared" si="5348"/>
        <v>R3.0054</v>
      </c>
      <c r="P794" s="634" t="str">
        <f t="shared" si="5348"/>
        <v>R3.0056</v>
      </c>
      <c r="Q794" s="634" t="str">
        <f t="shared" si="5348"/>
        <v>R3.0057</v>
      </c>
      <c r="R794" s="634" t="str">
        <f t="shared" si="5348"/>
        <v>R3.0058</v>
      </c>
      <c r="S794" s="634" t="str">
        <f t="shared" si="5348"/>
        <v>R3.0060</v>
      </c>
      <c r="T794" s="634" t="str">
        <f t="shared" si="5348"/>
        <v>R3.0061</v>
      </c>
      <c r="U794" s="634" t="str">
        <f t="shared" si="5348"/>
        <v>R3.0062</v>
      </c>
      <c r="V794" s="634" t="str">
        <f t="shared" si="5348"/>
        <v>R3.0064</v>
      </c>
      <c r="W794" s="634" t="str">
        <f t="shared" si="5348"/>
        <v>R3.0065</v>
      </c>
      <c r="X794" s="634" t="str">
        <f t="shared" si="5348"/>
        <v>R3.0066</v>
      </c>
      <c r="Y794" s="634" t="str">
        <f t="shared" si="5348"/>
        <v>R3.0068</v>
      </c>
      <c r="Z794" s="634" t="str">
        <f t="shared" si="5348"/>
        <v>R3.0069</v>
      </c>
      <c r="AA794" s="634" t="str">
        <f t="shared" si="5348"/>
        <v>R3.0070</v>
      </c>
      <c r="AB794" s="634" t="str">
        <f t="shared" si="5348"/>
        <v>R3.0072</v>
      </c>
      <c r="AC794" s="634" t="str">
        <f t="shared" si="5348"/>
        <v>R3.0073</v>
      </c>
      <c r="AD794" s="634" t="str">
        <f t="shared" si="5348"/>
        <v>R3.0074</v>
      </c>
      <c r="AE794" s="634" t="str">
        <f t="shared" si="5348"/>
        <v>R3.0076</v>
      </c>
      <c r="AF794" s="634" t="str">
        <f t="shared" si="5348"/>
        <v>R3.0077</v>
      </c>
      <c r="AG794" s="634" t="str">
        <f t="shared" si="5348"/>
        <v>R3.0078</v>
      </c>
      <c r="AH794" s="634" t="str">
        <f t="shared" si="5348"/>
        <v>R3.0080</v>
      </c>
      <c r="AI794" s="634" t="str">
        <f t="shared" si="5348"/>
        <v>R3.0081</v>
      </c>
      <c r="AJ794" s="634" t="str">
        <f t="shared" si="5348"/>
        <v>R3.0082</v>
      </c>
      <c r="AK794" s="634" t="str">
        <f t="shared" si="5348"/>
        <v>R3.0084</v>
      </c>
      <c r="AL794" s="634" t="str">
        <f t="shared" si="5348"/>
        <v>R3.0085</v>
      </c>
      <c r="AM794" s="634" t="str">
        <f t="shared" si="5348"/>
        <v>R3.0086</v>
      </c>
      <c r="AN794" s="634" t="str">
        <f t="shared" si="5348"/>
        <v>R3.0088</v>
      </c>
      <c r="AO794" s="634" t="str">
        <f t="shared" si="5348"/>
        <v>R3.0089</v>
      </c>
      <c r="AP794" s="634" t="str">
        <f t="shared" si="5348"/>
        <v>R3.0090</v>
      </c>
      <c r="AQ794" s="634" t="str">
        <f t="shared" si="5348"/>
        <v>R3.0092</v>
      </c>
      <c r="AR794" s="634" t="str">
        <f t="shared" si="5348"/>
        <v>R3.0093</v>
      </c>
      <c r="AS794" s="634" t="str">
        <f t="shared" si="5348"/>
        <v>R3.0094</v>
      </c>
      <c r="AT794" s="634" t="str">
        <f t="shared" si="5348"/>
        <v>R3.0096</v>
      </c>
      <c r="AU794" s="634" t="str">
        <f t="shared" si="5348"/>
        <v>R3.0097</v>
      </c>
      <c r="AV794" s="634" t="str">
        <f t="shared" si="5348"/>
        <v>R3.0098</v>
      </c>
      <c r="AW794" s="634" t="str">
        <f t="shared" si="5348"/>
        <v>R3.0100</v>
      </c>
      <c r="AX794" s="634" t="str">
        <f t="shared" si="5348"/>
        <v>R3.0101</v>
      </c>
      <c r="AY794" s="634" t="str">
        <f t="shared" si="5348"/>
        <v>R3.0102</v>
      </c>
      <c r="AZ794" s="634" t="str">
        <f t="shared" si="5348"/>
        <v>R3.0104</v>
      </c>
      <c r="BA794" s="634" t="str">
        <f t="shared" si="5348"/>
        <v>R3.0105</v>
      </c>
      <c r="BB794" s="634" t="str">
        <f t="shared" si="5348"/>
        <v>R3.0106</v>
      </c>
      <c r="BC794" s="634" t="str">
        <f t="shared" si="5348"/>
        <v>R3.0108</v>
      </c>
      <c r="BD794" s="634" t="str">
        <f t="shared" si="5348"/>
        <v>R3.0109</v>
      </c>
      <c r="BE794" s="634" t="str">
        <f t="shared" si="5348"/>
        <v>R3.0110</v>
      </c>
      <c r="BF794" s="634" t="str">
        <f t="shared" si="5348"/>
        <v>R3.0112</v>
      </c>
      <c r="BG794" s="634" t="str">
        <f t="shared" si="5348"/>
        <v>R3.0113</v>
      </c>
      <c r="BH794" s="634" t="str">
        <f t="shared" si="5348"/>
        <v>R3.0114</v>
      </c>
      <c r="BI794" s="634" t="str">
        <f t="shared" si="5348"/>
        <v>R3.0116</v>
      </c>
      <c r="BJ794" s="634" t="str">
        <f t="shared" si="5348"/>
        <v>R3.0117</v>
      </c>
      <c r="BK794" s="634" t="str">
        <f t="shared" si="5348"/>
        <v>R3.0118</v>
      </c>
      <c r="BL794" s="634" t="str">
        <f t="shared" si="5348"/>
        <v>R3.0120</v>
      </c>
      <c r="BM794" s="634" t="str">
        <f t="shared" si="5348"/>
        <v>R3.0121</v>
      </c>
      <c r="BN794" s="634" t="str">
        <f t="shared" si="5348"/>
        <v>R3.0122</v>
      </c>
      <c r="BO794" s="634" t="str">
        <f t="shared" si="5348"/>
        <v>R3.0124</v>
      </c>
      <c r="BP794" s="634" t="str">
        <f t="shared" si="5348"/>
        <v>R3.0125</v>
      </c>
      <c r="BQ794" s="634" t="str">
        <f t="shared" si="5348"/>
        <v>R3.0126</v>
      </c>
      <c r="BR794" s="634" t="str">
        <f t="shared" si="5348"/>
        <v>R3.0128</v>
      </c>
      <c r="BS794" s="634" t="str">
        <f t="shared" si="5348"/>
        <v>R3.0129</v>
      </c>
      <c r="BT794" s="634" t="str">
        <f t="shared" si="5348"/>
        <v>R3.0130</v>
      </c>
      <c r="BU794" s="634" t="str">
        <f t="shared" ref="BU794:CO794" si="5349">CONCATENATE(BU791,IF(BU793&lt;10,CONCATENATE("00",BU793),IF(BU793&lt;100,CONCATENATE("0",BU793),BU793)))</f>
        <v>R3.0132</v>
      </c>
      <c r="BV794" s="634" t="str">
        <f t="shared" si="5349"/>
        <v>R3.0133</v>
      </c>
      <c r="BW794" s="634" t="str">
        <f t="shared" si="5349"/>
        <v>R3.0134</v>
      </c>
      <c r="BX794" s="634" t="str">
        <f t="shared" si="5349"/>
        <v>R3.0136</v>
      </c>
      <c r="BY794" s="634" t="str">
        <f t="shared" si="5349"/>
        <v>R3.0137</v>
      </c>
      <c r="BZ794" s="634" t="str">
        <f t="shared" si="5349"/>
        <v>R3.0138</v>
      </c>
      <c r="CA794" s="634" t="str">
        <f t="shared" si="5349"/>
        <v>R3.0140</v>
      </c>
      <c r="CB794" s="634" t="str">
        <f t="shared" si="5349"/>
        <v>R3.0141</v>
      </c>
      <c r="CC794" s="634" t="str">
        <f t="shared" si="5349"/>
        <v>R3.0142</v>
      </c>
      <c r="CD794" s="634" t="str">
        <f t="shared" si="5349"/>
        <v>R3.0144</v>
      </c>
      <c r="CE794" s="634" t="str">
        <f t="shared" si="5349"/>
        <v>R3.0145</v>
      </c>
      <c r="CF794" s="634" t="str">
        <f t="shared" si="5349"/>
        <v>R3.0146</v>
      </c>
      <c r="CG794" s="634" t="str">
        <f t="shared" si="5349"/>
        <v>R3.0148</v>
      </c>
      <c r="CH794" s="634" t="str">
        <f t="shared" si="5349"/>
        <v>R3.0149</v>
      </c>
      <c r="CI794" s="634" t="str">
        <f t="shared" si="5349"/>
        <v>R3.0150</v>
      </c>
      <c r="CJ794" s="634" t="str">
        <f t="shared" si="5349"/>
        <v>R3.0152</v>
      </c>
      <c r="CK794" s="634" t="str">
        <f t="shared" si="5349"/>
        <v>R3.0153</v>
      </c>
      <c r="CL794" s="634" t="str">
        <f t="shared" si="5349"/>
        <v>R3.0154</v>
      </c>
      <c r="CM794" s="634" t="str">
        <f t="shared" si="5349"/>
        <v>R3.0156</v>
      </c>
      <c r="CN794" s="634" t="str">
        <f t="shared" si="5349"/>
        <v>R3.0157</v>
      </c>
      <c r="CO794" s="634" t="str">
        <f t="shared" si="5349"/>
        <v>R3.0158</v>
      </c>
    </row>
    <row r="795" spans="2:93">
      <c r="B795" s="556" t="s">
        <v>1997</v>
      </c>
      <c r="C795" s="634" t="s">
        <v>2005</v>
      </c>
      <c r="D795" s="634"/>
      <c r="H795" s="556">
        <f t="shared" ref="H795" si="5350">VLOOKUP(H794,IowaCurves,6)/100</f>
        <v>0.55461429595947265</v>
      </c>
      <c r="I795" s="556">
        <f t="shared" ref="I795" si="5351">VLOOKUP(I794,IowaCurves,6)/100</f>
        <v>0.54624298095703128</v>
      </c>
      <c r="J795" s="556">
        <f t="shared" ref="J795" si="5352">VLOOKUP(J794,IowaCurves,6)/100</f>
        <v>0.5379203796386719</v>
      </c>
      <c r="K795" s="556">
        <f t="shared" ref="K795" si="5353">VLOOKUP(K794,IowaCurves,6)/100</f>
        <v>0.5379203796386719</v>
      </c>
      <c r="L795" s="556">
        <f t="shared" ref="L795" si="5354">VLOOKUP(L794,IowaCurves,6)/100</f>
        <v>0.52964702606201175</v>
      </c>
      <c r="M795" s="556">
        <f t="shared" ref="M795" si="5355">VLOOKUP(M794,IowaCurves,6)/100</f>
        <v>0.52142345428466796</v>
      </c>
      <c r="N795" s="556">
        <f t="shared" ref="N795" si="5356">VLOOKUP(N794,IowaCurves,6)/100</f>
        <v>0.5132501602172852</v>
      </c>
      <c r="O795" s="556">
        <f t="shared" ref="O795" si="5357">VLOOKUP(O794,IowaCurves,6)/100</f>
        <v>0.50512779235839844</v>
      </c>
      <c r="P795" s="556">
        <f t="shared" ref="P795" si="5358">VLOOKUP(P794,IowaCurves,6)/100</f>
        <v>0.48903789520263674</v>
      </c>
      <c r="Q795" s="556">
        <f t="shared" ref="Q795" si="5359">VLOOKUP(Q794,IowaCurves,6)/100</f>
        <v>0.48107154846191408</v>
      </c>
      <c r="R795" s="556">
        <f t="shared" ref="R795" si="5360">VLOOKUP(R794,IowaCurves,6)/100</f>
        <v>0.47315837860107424</v>
      </c>
      <c r="S795" s="556">
        <f t="shared" ref="S795" si="5361">VLOOKUP(S794,IowaCurves,6)/100</f>
        <v>0.45749408721923829</v>
      </c>
      <c r="T795" s="556">
        <f t="shared" ref="T795" si="5362">VLOOKUP(T794,IowaCurves,6)/100</f>
        <v>0.44974430084228517</v>
      </c>
      <c r="U795" s="556">
        <f t="shared" ref="U795" si="5363">VLOOKUP(U794,IowaCurves,6)/100</f>
        <v>0.4420503616333008</v>
      </c>
      <c r="V795" s="556">
        <f t="shared" ref="V795" si="5364">VLOOKUP(V794,IowaCurves,6)/100</f>
        <v>0.4268329620361328</v>
      </c>
      <c r="W795" s="556">
        <f t="shared" ref="W795" si="5365">VLOOKUP(W794,IowaCurves,6)/100</f>
        <v>0.41931114196777342</v>
      </c>
      <c r="X795" s="556">
        <f t="shared" ref="X795" si="5366">VLOOKUP(X794,IowaCurves,6)/100</f>
        <v>0.41184837341308594</v>
      </c>
      <c r="Y795" s="556">
        <f t="shared" ref="Y795" si="5367">VLOOKUP(Y794,IowaCurves,6)/100</f>
        <v>0.39710369110107424</v>
      </c>
      <c r="Z795" s="556">
        <f t="shared" ref="Z795" si="5368">VLOOKUP(Z794,IowaCurves,6)/100</f>
        <v>0.38982372283935546</v>
      </c>
      <c r="AA795" s="556">
        <f t="shared" ref="AA795" si="5369">VLOOKUP(AA794,IowaCurves,6)/100</f>
        <v>0.38260673522949218</v>
      </c>
      <c r="AB795" s="556">
        <f t="shared" ref="AB795" si="5370">VLOOKUP(AB794,IowaCurves,6)/100</f>
        <v>0.36836624145507813</v>
      </c>
      <c r="AC795" s="556">
        <f t="shared" ref="AC795" si="5371">VLOOKUP(AC794,IowaCurves,6)/100</f>
        <v>0.36134506225585938</v>
      </c>
      <c r="AD795" s="556">
        <f t="shared" ref="AD795" si="5372">VLOOKUP(AD794,IowaCurves,6)/100</f>
        <v>0.35439155578613279</v>
      </c>
      <c r="AE795" s="556">
        <f t="shared" ref="AE795" si="5373">VLOOKUP(AE794,IowaCurves,6)/100</f>
        <v>0.34069286346435546</v>
      </c>
      <c r="AF795" s="556">
        <f t="shared" ref="AF795" si="5374">VLOOKUP(AF794,IowaCurves,6)/100</f>
        <v>0.33395038604736327</v>
      </c>
      <c r="AG795" s="556">
        <f t="shared" ref="AG795" si="5375">VLOOKUP(AG794,IowaCurves,6)/100</f>
        <v>0.32728092193603514</v>
      </c>
      <c r="AH795" s="556">
        <f t="shared" ref="AH795" si="5376">VLOOKUP(AH794,IowaCurves,6)/100</f>
        <v>0.31416692733764651</v>
      </c>
      <c r="AI795" s="556">
        <f t="shared" ref="AI795" si="5377">VLOOKUP(AI794,IowaCurves,6)/100</f>
        <v>0.30772521972656253</v>
      </c>
      <c r="AJ795" s="556">
        <f t="shared" ref="AJ795" si="5378">VLOOKUP(AJ794,IowaCurves,6)/100</f>
        <v>0.30136234283447266</v>
      </c>
      <c r="AK795" s="556">
        <f t="shared" ref="AK795" si="5379">VLOOKUP(AK794,IowaCurves,6)/100</f>
        <v>0.28887874603271485</v>
      </c>
      <c r="AL795" s="556">
        <f t="shared" ref="AL795" si="5380">VLOOKUP(AL794,IowaCurves,6)/100</f>
        <v>0.28276086807250977</v>
      </c>
      <c r="AM795" s="556">
        <f t="shared" ref="AM795" si="5381">VLOOKUP(AM794,IowaCurves,6)/100</f>
        <v>0.27672744750976563</v>
      </c>
      <c r="AN795" s="556">
        <f t="shared" ref="AN795" si="5382">VLOOKUP(AN794,IowaCurves,6)/100</f>
        <v>0.26491930007934572</v>
      </c>
      <c r="AO795" s="556">
        <f t="shared" ref="AO795" si="5383">VLOOKUP(AO794,IowaCurves,6)/100</f>
        <v>0.25914705276489258</v>
      </c>
      <c r="AP795" s="556">
        <f t="shared" ref="AP795" si="5384">VLOOKUP(AP794,IowaCurves,6)/100</f>
        <v>0.25346431732177732</v>
      </c>
      <c r="AQ795" s="556">
        <f t="shared" ref="AQ795" si="5385">VLOOKUP(AQ794,IowaCurves,6)/100</f>
        <v>0.24237146377563476</v>
      </c>
      <c r="AR795" s="556">
        <f t="shared" ref="AR795" si="5386">VLOOKUP(AR794,IowaCurves,6)/100</f>
        <v>0.23696331024169923</v>
      </c>
      <c r="AS795" s="556">
        <f t="shared" ref="AS795" si="5387">VLOOKUP(AS794,IowaCurves,6)/100</f>
        <v>0.23164840698242187</v>
      </c>
      <c r="AT795" s="556">
        <f t="shared" ref="AT795" si="5388">VLOOKUP(AT794,IowaCurves,6)/100</f>
        <v>0.22130102157592774</v>
      </c>
      <c r="AU795" s="556">
        <f t="shared" ref="AU795" si="5389">VLOOKUP(AU794,IowaCurves,6)/100</f>
        <v>0.21626958847045899</v>
      </c>
      <c r="AV795" s="556">
        <f t="shared" ref="AV795" si="5390">VLOOKUP(AV794,IowaCurves,6)/100</f>
        <v>0.21133344650268554</v>
      </c>
      <c r="AW795" s="556">
        <f t="shared" ref="AW795" si="5391">VLOOKUP(AW794,IowaCurves,6)/100</f>
        <v>0.20174762725830078</v>
      </c>
      <c r="AX795" s="556">
        <f t="shared" ref="AX795" si="5392">VLOOKUP(AX794,IowaCurves,6)/100</f>
        <v>0.19709789276123046</v>
      </c>
      <c r="AY795" s="556">
        <f t="shared" ref="AY795" si="5393">VLOOKUP(AY794,IowaCurves,6)/100</f>
        <v>0.19254333496093751</v>
      </c>
      <c r="AZ795" s="556">
        <f t="shared" ref="AZ795" si="5394">VLOOKUP(AZ794,IowaCurves,6)/100</f>
        <v>0.18371788024902344</v>
      </c>
      <c r="BA795" s="556">
        <f t="shared" ref="BA795" si="5395">VLOOKUP(BA794,IowaCurves,6)/100</f>
        <v>0.17944566726684572</v>
      </c>
      <c r="BB795" s="556">
        <f t="shared" ref="BB795" si="5396">VLOOKUP(BB794,IowaCurves,6)/100</f>
        <v>0.17526601791381835</v>
      </c>
      <c r="BC795" s="556">
        <f t="shared" ref="BC795" si="5397">VLOOKUP(BC794,IowaCurves,6)/100</f>
        <v>0.16717992782592772</v>
      </c>
      <c r="BD795" s="556">
        <f t="shared" ref="BD795" si="5398">VLOOKUP(BD794,IowaCurves,6)/100</f>
        <v>0.16327087402343751</v>
      </c>
      <c r="BE795" s="556">
        <f t="shared" ref="BE795" si="5399">VLOOKUP(BE794,IowaCurves,6)/100</f>
        <v>0.15944910049438477</v>
      </c>
      <c r="BF795" s="556">
        <f t="shared" ref="BF795" si="5400">VLOOKUP(BF794,IowaCurves,6)/100</f>
        <v>0.15206026077270507</v>
      </c>
      <c r="BG795" s="556">
        <f t="shared" ref="BG795" si="5401">VLOOKUP(BG794,IowaCurves,6)/100</f>
        <v>0.14848917961120606</v>
      </c>
      <c r="BH795" s="556">
        <f t="shared" ref="BH795" si="5402">VLOOKUP(BH794,IowaCurves,6)/100</f>
        <v>0.14499735832214355</v>
      </c>
      <c r="BI795" s="556">
        <f t="shared" ref="BI795" si="5403">VLOOKUP(BI794,IowaCurves,6)/100</f>
        <v>0.13824152946472168</v>
      </c>
      <c r="BJ795" s="556">
        <f t="shared" ref="BJ795" si="5404">VLOOKUP(BJ794,IowaCurves,6)/100</f>
        <v>0.13497217178344725</v>
      </c>
      <c r="BK795" s="556">
        <f t="shared" ref="BK795" si="5405">VLOOKUP(BK794,IowaCurves,6)/100</f>
        <v>0.13177127838134767</v>
      </c>
      <c r="BL795" s="556">
        <f t="shared" ref="BL795" si="5406">VLOOKUP(BL794,IowaCurves,6)/100</f>
        <v>0.12556236267089843</v>
      </c>
      <c r="BM795" s="556">
        <f t="shared" ref="BM795" si="5407">VLOOKUP(BM794,IowaCurves,6)/100</f>
        <v>0.12254764556884766</v>
      </c>
      <c r="BN795" s="556">
        <f t="shared" ref="BN795" si="5408">VLOOKUP(BN794,IowaCurves,6)/100</f>
        <v>0.11958810806274414</v>
      </c>
      <c r="BO795" s="556">
        <f t="shared" ref="BO795" si="5409">VLOOKUP(BO794,IowaCurves,6)/100</f>
        <v>0.11381974220275878</v>
      </c>
      <c r="BP795" s="556">
        <f t="shared" ref="BP795" si="5410">VLOOKUP(BP794,IowaCurves,6)/100</f>
        <v>0.11100332260131836</v>
      </c>
      <c r="BQ795" s="556">
        <f t="shared" ref="BQ795" si="5411">VLOOKUP(BQ794,IowaCurves,6)/100</f>
        <v>0.10822688102722168</v>
      </c>
      <c r="BR795" s="556">
        <f t="shared" ref="BR795" si="5412">VLOOKUP(BR794,IowaCurves,6)/100</f>
        <v>0.1027782154083252</v>
      </c>
      <c r="BS795" s="556">
        <f t="shared" ref="BS795" si="5413">VLOOKUP(BS794,IowaCurves,6)/100</f>
        <v>0.10009819030761719</v>
      </c>
      <c r="BT795" s="556">
        <f t="shared" ref="BT795" si="5414">VLOOKUP(BT794,IowaCurves,6)/100</f>
        <v>9.7442569732666018E-2</v>
      </c>
      <c r="BU795" s="556">
        <f t="shared" ref="BU795" si="5415">VLOOKUP(BU794,IowaCurves,6)/100</f>
        <v>9.2189998626708985E-2</v>
      </c>
      <c r="BV795" s="556">
        <f t="shared" ref="BV795" si="5416">VLOOKUP(BV794,IowaCurves,6)/100</f>
        <v>8.9586191177368157E-2</v>
      </c>
      <c r="BW795" s="556">
        <f t="shared" ref="BW795" si="5417">VLOOKUP(BW794,IowaCurves,6)/100</f>
        <v>8.6993198394775387E-2</v>
      </c>
      <c r="BX795" s="556">
        <f t="shared" ref="BX795" si="5418">VLOOKUP(BX794,IowaCurves,6)/100</f>
        <v>8.1829080581665034E-2</v>
      </c>
      <c r="BY795" s="556">
        <f t="shared" ref="BY795" si="5419">VLOOKUP(BY794,IowaCurves,6)/100</f>
        <v>7.92534589767456E-2</v>
      </c>
      <c r="BZ795" s="556">
        <f t="shared" ref="BZ795" si="5420">VLOOKUP(BZ794,IowaCurves,6)/100</f>
        <v>7.6679811477661133E-2</v>
      </c>
      <c r="CA795" s="556">
        <f t="shared" ref="CA795" si="5421">VLOOKUP(CA794,IowaCurves,6)/100</f>
        <v>7.1534118652343756E-2</v>
      </c>
      <c r="CB795" s="556">
        <f t="shared" ref="CB795" si="5422">VLOOKUP(CB794,IowaCurves,6)/100</f>
        <v>6.8960928916931147E-2</v>
      </c>
      <c r="CC795" s="556">
        <f t="shared" ref="CC795" si="5423">VLOOKUP(CC794,IowaCurves,6)/100</f>
        <v>6.6387510299682623E-2</v>
      </c>
      <c r="CD795" s="556">
        <f t="shared" ref="CD795" si="5424">VLOOKUP(CD794,IowaCurves,6)/100</f>
        <v>6.1242289543151855E-2</v>
      </c>
      <c r="CE795" s="556">
        <f t="shared" ref="CE795" si="5425">VLOOKUP(CE794,IowaCurves,6)/100</f>
        <v>5.8672542572021487E-2</v>
      </c>
      <c r="CF795" s="556">
        <f t="shared" ref="CF795" si="5426">VLOOKUP(CF794,IowaCurves,6)/100</f>
        <v>5.6106529235839843E-2</v>
      </c>
      <c r="CG795" s="556">
        <f t="shared" ref="CG795" si="5427">VLOOKUP(CG794,IowaCurves,6)/100</f>
        <v>5.0992460250854493E-2</v>
      </c>
      <c r="CH795" s="556">
        <f t="shared" ref="CH795" si="5428">VLOOKUP(CH794,IowaCurves,6)/100</f>
        <v>4.8448219299316406E-2</v>
      </c>
      <c r="CI795" s="556">
        <f t="shared" ref="CI795" si="5429">VLOOKUP(CI794,IowaCurves,6)/100</f>
        <v>4.5915160179138187E-2</v>
      </c>
      <c r="CJ795" s="556">
        <f t="shared" ref="CJ795" si="5430">VLOOKUP(CJ794,IowaCurves,6)/100</f>
        <v>4.0890002250671388E-2</v>
      </c>
      <c r="CK795" s="556">
        <f t="shared" ref="CK795" si="5431">VLOOKUP(CK794,IowaCurves,6)/100</f>
        <v>3.8401529788970948E-2</v>
      </c>
      <c r="CL795" s="556">
        <f t="shared" ref="CL795" si="5432">VLOOKUP(CL794,IowaCurves,6)/100</f>
        <v>3.5931401252746582E-2</v>
      </c>
      <c r="CM795" s="556">
        <f t="shared" ref="CM795" si="5433">VLOOKUP(CM794,IowaCurves,6)/100</f>
        <v>3.1051630973815917E-2</v>
      </c>
      <c r="CN795" s="556">
        <f t="shared" ref="CN795" si="5434">VLOOKUP(CN794,IowaCurves,6)/100</f>
        <v>2.8644800186157227E-2</v>
      </c>
      <c r="CO795" s="556">
        <f t="shared" ref="CO795" si="5435">VLOOKUP(CO794,IowaCurves,6)/100</f>
        <v>2.626149892807007E-2</v>
      </c>
    </row>
    <row r="796" spans="2:93">
      <c r="B796" s="556" t="s">
        <v>1943</v>
      </c>
      <c r="C796" s="634" t="s">
        <v>2005</v>
      </c>
      <c r="D796" s="634"/>
      <c r="H796" s="556">
        <f>ROUND(H792*H795,1)</f>
        <v>41.6</v>
      </c>
      <c r="I796" s="556">
        <f t="shared" ref="I796:BT796" si="5436">ROUND(I792*I795,1)</f>
        <v>41</v>
      </c>
      <c r="J796" s="556">
        <f t="shared" si="5436"/>
        <v>40.299999999999997</v>
      </c>
      <c r="K796" s="556">
        <f t="shared" si="5436"/>
        <v>40.299999999999997</v>
      </c>
      <c r="L796" s="556">
        <f t="shared" si="5436"/>
        <v>39.700000000000003</v>
      </c>
      <c r="M796" s="556">
        <f t="shared" si="5436"/>
        <v>39.1</v>
      </c>
      <c r="N796" s="556">
        <f t="shared" si="5436"/>
        <v>38.5</v>
      </c>
      <c r="O796" s="556">
        <f t="shared" si="5436"/>
        <v>37.9</v>
      </c>
      <c r="P796" s="556">
        <f t="shared" si="5436"/>
        <v>36.700000000000003</v>
      </c>
      <c r="Q796" s="556">
        <f t="shared" si="5436"/>
        <v>36.1</v>
      </c>
      <c r="R796" s="556">
        <f t="shared" si="5436"/>
        <v>35.5</v>
      </c>
      <c r="S796" s="556">
        <f t="shared" si="5436"/>
        <v>34.299999999999997</v>
      </c>
      <c r="T796" s="556">
        <f t="shared" si="5436"/>
        <v>33.700000000000003</v>
      </c>
      <c r="U796" s="556">
        <f t="shared" si="5436"/>
        <v>33.200000000000003</v>
      </c>
      <c r="V796" s="556">
        <f t="shared" si="5436"/>
        <v>32</v>
      </c>
      <c r="W796" s="556">
        <f t="shared" si="5436"/>
        <v>31.4</v>
      </c>
      <c r="X796" s="556">
        <f t="shared" si="5436"/>
        <v>30.9</v>
      </c>
      <c r="Y796" s="556">
        <f t="shared" si="5436"/>
        <v>29.8</v>
      </c>
      <c r="Z796" s="556">
        <f t="shared" si="5436"/>
        <v>29.2</v>
      </c>
      <c r="AA796" s="556">
        <f t="shared" si="5436"/>
        <v>28.7</v>
      </c>
      <c r="AB796" s="556">
        <f t="shared" si="5436"/>
        <v>27.6</v>
      </c>
      <c r="AC796" s="556">
        <f t="shared" si="5436"/>
        <v>27.1</v>
      </c>
      <c r="AD796" s="556">
        <f t="shared" si="5436"/>
        <v>26.6</v>
      </c>
      <c r="AE796" s="556">
        <f t="shared" si="5436"/>
        <v>25.6</v>
      </c>
      <c r="AF796" s="556">
        <f t="shared" si="5436"/>
        <v>25</v>
      </c>
      <c r="AG796" s="556">
        <f t="shared" si="5436"/>
        <v>24.5</v>
      </c>
      <c r="AH796" s="556">
        <f t="shared" si="5436"/>
        <v>23.6</v>
      </c>
      <c r="AI796" s="556">
        <f t="shared" si="5436"/>
        <v>23.1</v>
      </c>
      <c r="AJ796" s="556">
        <f t="shared" si="5436"/>
        <v>22.6</v>
      </c>
      <c r="AK796" s="556">
        <f t="shared" si="5436"/>
        <v>21.7</v>
      </c>
      <c r="AL796" s="556">
        <f t="shared" si="5436"/>
        <v>21.2</v>
      </c>
      <c r="AM796" s="556">
        <f t="shared" si="5436"/>
        <v>20.8</v>
      </c>
      <c r="AN796" s="556">
        <f t="shared" si="5436"/>
        <v>19.899999999999999</v>
      </c>
      <c r="AO796" s="556">
        <f t="shared" si="5436"/>
        <v>19.399999999999999</v>
      </c>
      <c r="AP796" s="556">
        <f t="shared" si="5436"/>
        <v>19</v>
      </c>
      <c r="AQ796" s="556">
        <f t="shared" si="5436"/>
        <v>18.2</v>
      </c>
      <c r="AR796" s="556">
        <f t="shared" si="5436"/>
        <v>17.8</v>
      </c>
      <c r="AS796" s="556">
        <f t="shared" si="5436"/>
        <v>17.399999999999999</v>
      </c>
      <c r="AT796" s="556">
        <f t="shared" si="5436"/>
        <v>16.600000000000001</v>
      </c>
      <c r="AU796" s="556">
        <f t="shared" si="5436"/>
        <v>16.2</v>
      </c>
      <c r="AV796" s="556">
        <f t="shared" si="5436"/>
        <v>15.9</v>
      </c>
      <c r="AW796" s="556">
        <f t="shared" si="5436"/>
        <v>15.1</v>
      </c>
      <c r="AX796" s="556">
        <f t="shared" si="5436"/>
        <v>14.8</v>
      </c>
      <c r="AY796" s="556">
        <f t="shared" si="5436"/>
        <v>14.4</v>
      </c>
      <c r="AZ796" s="556">
        <f t="shared" si="5436"/>
        <v>13.8</v>
      </c>
      <c r="BA796" s="556">
        <f t="shared" si="5436"/>
        <v>13.5</v>
      </c>
      <c r="BB796" s="556">
        <f t="shared" si="5436"/>
        <v>13.1</v>
      </c>
      <c r="BC796" s="556">
        <f t="shared" si="5436"/>
        <v>12.5</v>
      </c>
      <c r="BD796" s="556">
        <f t="shared" si="5436"/>
        <v>12.2</v>
      </c>
      <c r="BE796" s="556">
        <f t="shared" si="5436"/>
        <v>12</v>
      </c>
      <c r="BF796" s="556">
        <f t="shared" si="5436"/>
        <v>11.4</v>
      </c>
      <c r="BG796" s="556">
        <f t="shared" si="5436"/>
        <v>11.1</v>
      </c>
      <c r="BH796" s="556">
        <f t="shared" si="5436"/>
        <v>10.9</v>
      </c>
      <c r="BI796" s="556">
        <f t="shared" si="5436"/>
        <v>10.4</v>
      </c>
      <c r="BJ796" s="556">
        <f t="shared" si="5436"/>
        <v>10.1</v>
      </c>
      <c r="BK796" s="556">
        <f t="shared" si="5436"/>
        <v>9.9</v>
      </c>
      <c r="BL796" s="556">
        <f t="shared" si="5436"/>
        <v>9.4</v>
      </c>
      <c r="BM796" s="556">
        <f t="shared" si="5436"/>
        <v>9.1999999999999993</v>
      </c>
      <c r="BN796" s="556">
        <f t="shared" si="5436"/>
        <v>9</v>
      </c>
      <c r="BO796" s="556">
        <f t="shared" si="5436"/>
        <v>8.5</v>
      </c>
      <c r="BP796" s="556">
        <f t="shared" si="5436"/>
        <v>8.3000000000000007</v>
      </c>
      <c r="BQ796" s="556">
        <f t="shared" si="5436"/>
        <v>8.1</v>
      </c>
      <c r="BR796" s="556">
        <f t="shared" si="5436"/>
        <v>7.7</v>
      </c>
      <c r="BS796" s="556">
        <f t="shared" si="5436"/>
        <v>7.5</v>
      </c>
      <c r="BT796" s="556">
        <f t="shared" si="5436"/>
        <v>7.3</v>
      </c>
      <c r="BU796" s="556">
        <f t="shared" ref="BU796:CO796" si="5437">ROUND(BU792*BU795,1)</f>
        <v>6.9</v>
      </c>
      <c r="BV796" s="556">
        <f t="shared" si="5437"/>
        <v>6.7</v>
      </c>
      <c r="BW796" s="556">
        <f t="shared" si="5437"/>
        <v>6.5</v>
      </c>
      <c r="BX796" s="556">
        <f t="shared" si="5437"/>
        <v>6.1</v>
      </c>
      <c r="BY796" s="556">
        <f t="shared" si="5437"/>
        <v>5.9</v>
      </c>
      <c r="BZ796" s="556">
        <f t="shared" si="5437"/>
        <v>5.8</v>
      </c>
      <c r="CA796" s="556">
        <f t="shared" si="5437"/>
        <v>5.4</v>
      </c>
      <c r="CB796" s="556">
        <f t="shared" si="5437"/>
        <v>5.2</v>
      </c>
      <c r="CC796" s="556">
        <f t="shared" si="5437"/>
        <v>5</v>
      </c>
      <c r="CD796" s="556">
        <f t="shared" si="5437"/>
        <v>4.5999999999999996</v>
      </c>
      <c r="CE796" s="556">
        <f t="shared" si="5437"/>
        <v>4.4000000000000004</v>
      </c>
      <c r="CF796" s="556">
        <f t="shared" si="5437"/>
        <v>4.2</v>
      </c>
      <c r="CG796" s="556">
        <f t="shared" si="5437"/>
        <v>3.8</v>
      </c>
      <c r="CH796" s="556">
        <f t="shared" si="5437"/>
        <v>3.6</v>
      </c>
      <c r="CI796" s="556">
        <f t="shared" si="5437"/>
        <v>3.4</v>
      </c>
      <c r="CJ796" s="556">
        <f t="shared" si="5437"/>
        <v>3.1</v>
      </c>
      <c r="CK796" s="556">
        <f t="shared" si="5437"/>
        <v>2.9</v>
      </c>
      <c r="CL796" s="556">
        <f t="shared" si="5437"/>
        <v>2.7</v>
      </c>
      <c r="CM796" s="556">
        <f t="shared" si="5437"/>
        <v>2.2999999999999998</v>
      </c>
      <c r="CN796" s="556">
        <f t="shared" si="5437"/>
        <v>2.1</v>
      </c>
      <c r="CO796" s="556">
        <f t="shared" si="5437"/>
        <v>2</v>
      </c>
    </row>
    <row r="797" spans="2:93">
      <c r="B797" s="556" t="s">
        <v>1989</v>
      </c>
      <c r="C797" s="634" t="s">
        <v>2006</v>
      </c>
      <c r="D797" s="45" t="s">
        <v>156</v>
      </c>
      <c r="E797" s="639">
        <f>'DCF Forecast Parameters'!C205</f>
        <v>11253482.310000002</v>
      </c>
      <c r="H797" s="16">
        <f>E797</f>
        <v>11253482.310000002</v>
      </c>
      <c r="I797" s="17">
        <f>I785+I786+I788</f>
        <v>11337883.310000002</v>
      </c>
      <c r="J797" s="17">
        <f t="shared" ref="J797:BU797" si="5438">J785+J786+J788</f>
        <v>11422917.310000002</v>
      </c>
      <c r="K797" s="17">
        <f t="shared" si="5438"/>
        <v>11508589.310000002</v>
      </c>
      <c r="L797" s="17">
        <f t="shared" si="5438"/>
        <v>11594904.310000002</v>
      </c>
      <c r="M797" s="17">
        <f t="shared" si="5438"/>
        <v>11681866.310000002</v>
      </c>
      <c r="N797" s="17">
        <f t="shared" si="5438"/>
        <v>11769480.310000002</v>
      </c>
      <c r="O797" s="17">
        <f t="shared" si="5438"/>
        <v>11769480.310000002</v>
      </c>
      <c r="P797" s="17">
        <f t="shared" si="5438"/>
        <v>11769480.310000002</v>
      </c>
      <c r="Q797" s="17">
        <f t="shared" si="5438"/>
        <v>11769480.310000002</v>
      </c>
      <c r="R797" s="17">
        <f t="shared" si="5438"/>
        <v>11769480.310000002</v>
      </c>
      <c r="S797" s="17">
        <f t="shared" si="5438"/>
        <v>11769480.310000002</v>
      </c>
      <c r="T797" s="17">
        <f t="shared" si="5438"/>
        <v>11769480.310000002</v>
      </c>
      <c r="U797" s="17">
        <f t="shared" si="5438"/>
        <v>11769480.310000002</v>
      </c>
      <c r="V797" s="17">
        <f t="shared" si="5438"/>
        <v>11769480.310000002</v>
      </c>
      <c r="W797" s="17">
        <f t="shared" si="5438"/>
        <v>11769480.310000002</v>
      </c>
      <c r="X797" s="17">
        <f t="shared" si="5438"/>
        <v>11769480.310000002</v>
      </c>
      <c r="Y797" s="17">
        <f t="shared" si="5438"/>
        <v>11769480.310000002</v>
      </c>
      <c r="Z797" s="17">
        <f t="shared" si="5438"/>
        <v>11769480.310000002</v>
      </c>
      <c r="AA797" s="17">
        <f t="shared" si="5438"/>
        <v>11769480.310000002</v>
      </c>
      <c r="AB797" s="17">
        <f t="shared" si="5438"/>
        <v>11769480.310000002</v>
      </c>
      <c r="AC797" s="17">
        <f t="shared" si="5438"/>
        <v>11769480.310000002</v>
      </c>
      <c r="AD797" s="17">
        <f t="shared" si="5438"/>
        <v>11769480.310000002</v>
      </c>
      <c r="AE797" s="17">
        <f t="shared" si="5438"/>
        <v>11769480.310000002</v>
      </c>
      <c r="AF797" s="17">
        <f t="shared" si="5438"/>
        <v>11769480.310000002</v>
      </c>
      <c r="AG797" s="17">
        <f t="shared" si="5438"/>
        <v>11769480.310000002</v>
      </c>
      <c r="AH797" s="17">
        <f t="shared" si="5438"/>
        <v>11769480.310000002</v>
      </c>
      <c r="AI797" s="17">
        <f t="shared" si="5438"/>
        <v>11769480.310000002</v>
      </c>
      <c r="AJ797" s="17">
        <f t="shared" si="5438"/>
        <v>11769480.310000002</v>
      </c>
      <c r="AK797" s="17">
        <f t="shared" si="5438"/>
        <v>11769480.310000002</v>
      </c>
      <c r="AL797" s="17">
        <f t="shared" si="5438"/>
        <v>11769480.310000002</v>
      </c>
      <c r="AM797" s="17">
        <f t="shared" si="5438"/>
        <v>11769480.310000002</v>
      </c>
      <c r="AN797" s="17">
        <f t="shared" si="5438"/>
        <v>11769480.310000002</v>
      </c>
      <c r="AO797" s="17">
        <f t="shared" si="5438"/>
        <v>11769480.310000002</v>
      </c>
      <c r="AP797" s="17">
        <f t="shared" si="5438"/>
        <v>11769480.310000002</v>
      </c>
      <c r="AQ797" s="17">
        <f t="shared" si="5438"/>
        <v>11769480.310000002</v>
      </c>
      <c r="AR797" s="17">
        <f t="shared" si="5438"/>
        <v>11769480.310000002</v>
      </c>
      <c r="AS797" s="17">
        <f t="shared" si="5438"/>
        <v>11769480.310000002</v>
      </c>
      <c r="AT797" s="17">
        <f t="shared" si="5438"/>
        <v>11769480.310000002</v>
      </c>
      <c r="AU797" s="17">
        <f t="shared" si="5438"/>
        <v>11769480.310000002</v>
      </c>
      <c r="AV797" s="17">
        <f t="shared" si="5438"/>
        <v>11769480.310000002</v>
      </c>
      <c r="AW797" s="17">
        <f t="shared" si="5438"/>
        <v>11769480.310000002</v>
      </c>
      <c r="AX797" s="17">
        <f t="shared" si="5438"/>
        <v>11769480.310000002</v>
      </c>
      <c r="AY797" s="17">
        <f t="shared" si="5438"/>
        <v>11769480.310000002</v>
      </c>
      <c r="AZ797" s="17">
        <f t="shared" si="5438"/>
        <v>11769480.310000002</v>
      </c>
      <c r="BA797" s="17">
        <f t="shared" si="5438"/>
        <v>11769480.310000002</v>
      </c>
      <c r="BB797" s="17">
        <f t="shared" si="5438"/>
        <v>11769480.310000002</v>
      </c>
      <c r="BC797" s="17">
        <f t="shared" si="5438"/>
        <v>11769480.310000002</v>
      </c>
      <c r="BD797" s="17">
        <f t="shared" si="5438"/>
        <v>11769480.310000002</v>
      </c>
      <c r="BE797" s="17">
        <f t="shared" si="5438"/>
        <v>11769480.310000002</v>
      </c>
      <c r="BF797" s="17">
        <f t="shared" si="5438"/>
        <v>11769480.310000002</v>
      </c>
      <c r="BG797" s="17">
        <f t="shared" si="5438"/>
        <v>11769480.310000002</v>
      </c>
      <c r="BH797" s="17">
        <f t="shared" si="5438"/>
        <v>11769480.310000002</v>
      </c>
      <c r="BI797" s="17">
        <f t="shared" si="5438"/>
        <v>11769480.310000002</v>
      </c>
      <c r="BJ797" s="17">
        <f t="shared" si="5438"/>
        <v>11769480.310000002</v>
      </c>
      <c r="BK797" s="17">
        <f t="shared" si="5438"/>
        <v>11769480.310000002</v>
      </c>
      <c r="BL797" s="17">
        <f t="shared" si="5438"/>
        <v>11769480.310000002</v>
      </c>
      <c r="BM797" s="17">
        <f t="shared" si="5438"/>
        <v>11769480.310000002</v>
      </c>
      <c r="BN797" s="17">
        <f t="shared" si="5438"/>
        <v>11769480.310000002</v>
      </c>
      <c r="BO797" s="17">
        <f t="shared" si="5438"/>
        <v>11769480.310000002</v>
      </c>
      <c r="BP797" s="17">
        <f t="shared" si="5438"/>
        <v>11769480.310000002</v>
      </c>
      <c r="BQ797" s="17">
        <f t="shared" si="5438"/>
        <v>11769480.310000002</v>
      </c>
      <c r="BR797" s="17">
        <f t="shared" si="5438"/>
        <v>11769480.310000002</v>
      </c>
      <c r="BS797" s="17">
        <f t="shared" si="5438"/>
        <v>11769480.310000002</v>
      </c>
      <c r="BT797" s="17">
        <f t="shared" si="5438"/>
        <v>11769480.310000002</v>
      </c>
      <c r="BU797" s="17">
        <f t="shared" si="5438"/>
        <v>11769480.310000002</v>
      </c>
      <c r="BV797" s="17">
        <f t="shared" ref="BV797:CO797" si="5439">BV785+BV786+BV788</f>
        <v>11769480.310000002</v>
      </c>
      <c r="BW797" s="17">
        <f t="shared" si="5439"/>
        <v>11769480.310000002</v>
      </c>
      <c r="BX797" s="17">
        <f t="shared" si="5439"/>
        <v>11769480.310000002</v>
      </c>
      <c r="BY797" s="17">
        <f t="shared" si="5439"/>
        <v>11769480.310000002</v>
      </c>
      <c r="BZ797" s="17">
        <f t="shared" si="5439"/>
        <v>11769480.310000002</v>
      </c>
      <c r="CA797" s="17">
        <f t="shared" si="5439"/>
        <v>11769480.310000002</v>
      </c>
      <c r="CB797" s="17">
        <f t="shared" si="5439"/>
        <v>11769480.310000002</v>
      </c>
      <c r="CC797" s="17">
        <f t="shared" si="5439"/>
        <v>11769480.310000002</v>
      </c>
      <c r="CD797" s="17">
        <f t="shared" si="5439"/>
        <v>11769480.310000002</v>
      </c>
      <c r="CE797" s="17">
        <f t="shared" si="5439"/>
        <v>11769480.310000002</v>
      </c>
      <c r="CF797" s="17">
        <f t="shared" si="5439"/>
        <v>11769480.310000002</v>
      </c>
      <c r="CG797" s="17">
        <f t="shared" si="5439"/>
        <v>11769480.310000002</v>
      </c>
      <c r="CH797" s="17">
        <f t="shared" si="5439"/>
        <v>11769480.310000002</v>
      </c>
      <c r="CI797" s="17">
        <f t="shared" si="5439"/>
        <v>11769480.310000002</v>
      </c>
      <c r="CJ797" s="17">
        <f t="shared" si="5439"/>
        <v>11769480.310000002</v>
      </c>
      <c r="CK797" s="17">
        <f t="shared" si="5439"/>
        <v>11769480.310000002</v>
      </c>
      <c r="CL797" s="17">
        <f t="shared" si="5439"/>
        <v>11769480.310000002</v>
      </c>
      <c r="CM797" s="17">
        <f t="shared" si="5439"/>
        <v>11769480.310000002</v>
      </c>
      <c r="CN797" s="17">
        <f t="shared" si="5439"/>
        <v>11769480.310000002</v>
      </c>
      <c r="CO797" s="17">
        <f t="shared" si="5439"/>
        <v>11769480.310000002</v>
      </c>
    </row>
    <row r="798" spans="2:93">
      <c r="B798" s="556"/>
      <c r="C798" s="634"/>
      <c r="D798" s="634"/>
      <c r="H798" s="556"/>
      <c r="I798" s="556"/>
      <c r="J798" s="556"/>
      <c r="K798" s="556"/>
      <c r="L798" s="556"/>
      <c r="AK798" s="556"/>
      <c r="AL798" s="556"/>
      <c r="AM798" s="556"/>
      <c r="AN798" s="556"/>
      <c r="AO798" s="556"/>
      <c r="AP798" s="556"/>
      <c r="AQ798" s="556"/>
      <c r="AR798" s="556"/>
      <c r="AS798" s="556"/>
      <c r="AT798" s="556"/>
      <c r="AU798" s="556"/>
      <c r="AV798" s="556"/>
      <c r="AW798" s="556"/>
      <c r="AX798" s="556"/>
      <c r="AY798" s="556"/>
      <c r="AZ798" s="556"/>
      <c r="BA798" s="556"/>
      <c r="BB798" s="556"/>
      <c r="BC798" s="556"/>
      <c r="BD798" s="556"/>
      <c r="BE798" s="556"/>
      <c r="BF798" s="556"/>
      <c r="BG798" s="556"/>
      <c r="BH798" s="556"/>
      <c r="BI798" s="556"/>
      <c r="BJ798" s="556"/>
      <c r="BK798" s="556"/>
      <c r="BL798" s="556"/>
      <c r="BM798" s="556"/>
      <c r="BN798" s="556"/>
      <c r="BO798" s="556"/>
      <c r="BP798" s="556"/>
      <c r="BQ798" s="556"/>
      <c r="BR798" s="556"/>
      <c r="BS798" s="556"/>
      <c r="BT798" s="556"/>
      <c r="BU798" s="556"/>
      <c r="BV798" s="556"/>
      <c r="BW798" s="556"/>
      <c r="BX798" s="556"/>
      <c r="BY798" s="556"/>
      <c r="BZ798" s="556"/>
      <c r="CA798" s="556"/>
      <c r="CB798" s="556"/>
      <c r="CC798" s="556"/>
      <c r="CD798" s="556"/>
      <c r="CE798" s="556"/>
      <c r="CF798" s="556"/>
      <c r="CG798" s="556"/>
      <c r="CH798" s="556"/>
      <c r="CI798" s="556"/>
      <c r="CJ798" s="556"/>
      <c r="CK798" s="556"/>
      <c r="CL798" s="556"/>
      <c r="CM798" s="556"/>
      <c r="CN798" s="556"/>
      <c r="CO798" s="556"/>
    </row>
    <row r="799" spans="2:93">
      <c r="B799" s="46" t="s">
        <v>1990</v>
      </c>
      <c r="C799" s="634"/>
      <c r="D799" s="634"/>
      <c r="H799" s="556"/>
      <c r="I799" s="556"/>
      <c r="J799" s="556"/>
      <c r="K799" s="556"/>
      <c r="L799" s="556"/>
      <c r="AK799" s="556"/>
      <c r="AL799" s="556"/>
      <c r="AM799" s="556"/>
      <c r="AN799" s="556"/>
      <c r="AO799" s="556"/>
      <c r="AP799" s="556"/>
      <c r="AQ799" s="556"/>
      <c r="AR799" s="556"/>
      <c r="AS799" s="556"/>
      <c r="AT799" s="556"/>
      <c r="AU799" s="556"/>
      <c r="AV799" s="556"/>
      <c r="AW799" s="556"/>
      <c r="AX799" s="556"/>
      <c r="AY799" s="556"/>
      <c r="AZ799" s="556"/>
      <c r="BA799" s="556"/>
      <c r="BB799" s="556"/>
      <c r="BC799" s="556"/>
      <c r="BD799" s="556"/>
      <c r="BE799" s="556"/>
      <c r="BF799" s="556"/>
      <c r="BG799" s="556"/>
      <c r="BH799" s="556"/>
      <c r="BI799" s="556"/>
      <c r="BJ799" s="556"/>
      <c r="BK799" s="556"/>
      <c r="BL799" s="556"/>
      <c r="BM799" s="556"/>
      <c r="BN799" s="556"/>
      <c r="BO799" s="556"/>
      <c r="BP799" s="556"/>
      <c r="BQ799" s="556"/>
      <c r="BR799" s="556"/>
      <c r="BS799" s="556"/>
      <c r="BT799" s="556"/>
      <c r="BU799" s="556"/>
      <c r="BV799" s="556"/>
      <c r="BW799" s="556"/>
      <c r="BX799" s="556"/>
      <c r="BY799" s="556"/>
      <c r="BZ799" s="556"/>
      <c r="CA799" s="556"/>
      <c r="CB799" s="556"/>
      <c r="CC799" s="556"/>
      <c r="CD799" s="556"/>
      <c r="CE799" s="556"/>
      <c r="CF799" s="556"/>
      <c r="CG799" s="556"/>
      <c r="CH799" s="556"/>
      <c r="CI799" s="556"/>
      <c r="CJ799" s="556"/>
      <c r="CK799" s="556"/>
      <c r="CL799" s="556"/>
      <c r="CM799" s="556"/>
      <c r="CN799" s="556"/>
      <c r="CO799" s="556"/>
    </row>
    <row r="800" spans="2:93">
      <c r="B800" s="556" t="s">
        <v>1986</v>
      </c>
      <c r="C800" s="634" t="s">
        <v>2005</v>
      </c>
      <c r="D800" s="634"/>
      <c r="H800" s="17"/>
      <c r="I800" s="17">
        <f>H805</f>
        <v>0</v>
      </c>
      <c r="J800" s="17">
        <f t="shared" ref="J800" si="5440">I805</f>
        <v>-242962.39</v>
      </c>
      <c r="K800" s="17">
        <f t="shared" ref="K800" si="5441">J805</f>
        <v>-486608.96</v>
      </c>
      <c r="L800" s="17">
        <f t="shared" ref="L800" si="5442">K805</f>
        <v>-730936.89</v>
      </c>
      <c r="M800" s="17">
        <f t="shared" ref="M800" si="5443">L805</f>
        <v>-970166.42</v>
      </c>
      <c r="N800" s="17">
        <f t="shared" ref="N800" si="5444">M805</f>
        <v>-1210026.1200000001</v>
      </c>
      <c r="O800" s="17">
        <f t="shared" ref="O800" si="5445">N805</f>
        <v>-1449339.04</v>
      </c>
      <c r="P800" s="17">
        <f t="shared" ref="P800" si="5446">O805</f>
        <v>-1717683.19</v>
      </c>
      <c r="Q800" s="17">
        <f t="shared" ref="Q800" si="5447">P805</f>
        <v>-1982496.5</v>
      </c>
      <c r="R800" s="17">
        <f t="shared" ref="R800" si="5448">Q805</f>
        <v>-2249663.7000000002</v>
      </c>
      <c r="S800" s="17">
        <f t="shared" ref="S800" si="5449">R805</f>
        <v>-2513300.06</v>
      </c>
      <c r="T800" s="17">
        <f t="shared" ref="T800" si="5450">S805</f>
        <v>-2774582.52</v>
      </c>
      <c r="U800" s="17">
        <f t="shared" ref="U800" si="5451">T805</f>
        <v>-3037041.93</v>
      </c>
      <c r="V800" s="17">
        <f t="shared" ref="V800" si="5452">U805</f>
        <v>-3295970.5</v>
      </c>
      <c r="W800" s="17">
        <f t="shared" ref="W800" si="5453">V805</f>
        <v>-3551368.22</v>
      </c>
      <c r="X800" s="17">
        <f t="shared" ref="X800" si="5454">W805</f>
        <v>-3807942.89</v>
      </c>
      <c r="Y800" s="17">
        <f t="shared" ref="Y800" si="5455">X805</f>
        <v>-4060986.72</v>
      </c>
      <c r="Z800" s="17">
        <f t="shared" ref="Z800" si="5456">Y805</f>
        <v>-4310499.7</v>
      </c>
      <c r="AA800" s="17">
        <f t="shared" ref="AA800" si="5457">Z805</f>
        <v>-4561189.63</v>
      </c>
      <c r="AB800" s="17">
        <f t="shared" ref="AB800" si="5458">AA805</f>
        <v>-4808348.72</v>
      </c>
      <c r="AC800" s="17">
        <f t="shared" ref="AC800" si="5459">AB805</f>
        <v>-5050800.01</v>
      </c>
      <c r="AD800" s="17">
        <f t="shared" ref="AD800" si="5460">AC805</f>
        <v>-5294428.25</v>
      </c>
      <c r="AE800" s="17">
        <f t="shared" ref="AE800" si="5461">AD805</f>
        <v>-5533348.7000000002</v>
      </c>
      <c r="AF800" s="17">
        <f t="shared" ref="AF800" si="5462">AE805</f>
        <v>-5767561.3600000003</v>
      </c>
      <c r="AG800" s="17">
        <f t="shared" ref="AG800" si="5463">AF805</f>
        <v>-6001774.0200000005</v>
      </c>
      <c r="AH800" s="17">
        <f t="shared" ref="AH800" si="5464">AG805</f>
        <v>-6232455.8300000001</v>
      </c>
      <c r="AI800" s="17">
        <f t="shared" ref="AI800" si="5465">AH805</f>
        <v>-6458429.8499999996</v>
      </c>
      <c r="AJ800" s="17">
        <f t="shared" ref="AJ800" si="5466">AI805</f>
        <v>-6683226.9199999999</v>
      </c>
      <c r="AK800" s="17">
        <f t="shared" ref="AK800" si="5467">AJ805</f>
        <v>-6903316.2000000002</v>
      </c>
      <c r="AL800" s="17">
        <f t="shared" ref="AL800" si="5468">AK805</f>
        <v>-7118697.6900000004</v>
      </c>
      <c r="AM800" s="17">
        <f t="shared" ref="AM800" si="5469">AL805</f>
        <v>-7332902.2300000004</v>
      </c>
      <c r="AN800" s="17">
        <f t="shared" ref="AN800" si="5470">AM805</f>
        <v>-7542398.9800000004</v>
      </c>
      <c r="AO800" s="17">
        <f t="shared" ref="AO800" si="5471">AN805</f>
        <v>-7746010.9900000002</v>
      </c>
      <c r="AP800" s="17">
        <f t="shared" ref="AP800" si="5472">AO805</f>
        <v>-7948446.0499999998</v>
      </c>
      <c r="AQ800" s="17">
        <f t="shared" ref="AQ800" si="5473">AP805</f>
        <v>-8144996.3700000001</v>
      </c>
      <c r="AR800" s="17">
        <f t="shared" ref="AR800" si="5474">AQ805</f>
        <v>-8335661.9500000002</v>
      </c>
      <c r="AS800" s="17">
        <f t="shared" ref="AS800" si="5475">AR805</f>
        <v>-8523973.6300000008</v>
      </c>
      <c r="AT800" s="17">
        <f t="shared" ref="AT800" si="5476">AS805</f>
        <v>-8706400.5700000003</v>
      </c>
      <c r="AU800" s="17">
        <f t="shared" ref="AU800" si="5477">AT805</f>
        <v>-8882942.7699999996</v>
      </c>
      <c r="AV800" s="17">
        <f t="shared" ref="AV800" si="5478">AU805</f>
        <v>-9057131.0800000001</v>
      </c>
      <c r="AW800" s="17">
        <f t="shared" ref="AW800" si="5479">AV805</f>
        <v>-9224257.6999999993</v>
      </c>
      <c r="AX800" s="17">
        <f t="shared" ref="AX800" si="5480">AW805</f>
        <v>-9384322.629999999</v>
      </c>
      <c r="AY800" s="17">
        <f t="shared" ref="AY800" si="5481">AX805</f>
        <v>-9542033.6699999981</v>
      </c>
      <c r="AZ800" s="17">
        <f t="shared" ref="AZ800" si="5482">AY805</f>
        <v>-9692683.0199999977</v>
      </c>
      <c r="BA800" s="17">
        <f t="shared" ref="BA800" si="5483">AZ805</f>
        <v>-9837447.6299999971</v>
      </c>
      <c r="BB800" s="17">
        <f t="shared" ref="BB800" si="5484">BA805</f>
        <v>-9977504.4499999974</v>
      </c>
      <c r="BC800" s="17">
        <f t="shared" ref="BC800" si="5485">BB805</f>
        <v>-10110499.579999998</v>
      </c>
      <c r="BD800" s="17">
        <f t="shared" ref="BD800" si="5486">BC805</f>
        <v>-10237609.969999999</v>
      </c>
      <c r="BE800" s="17">
        <f t="shared" ref="BE800" si="5487">BD805</f>
        <v>-10360012.569999998</v>
      </c>
      <c r="BF800" s="17">
        <f t="shared" ref="BF800" si="5488">BE805</f>
        <v>-10475353.479999999</v>
      </c>
      <c r="BG800" s="17">
        <f t="shared" ref="BG800" si="5489">BF805</f>
        <v>-10583632.699999999</v>
      </c>
      <c r="BH800" s="17">
        <f t="shared" ref="BH800" si="5490">BG805</f>
        <v>-10687204.129999999</v>
      </c>
      <c r="BI800" s="17">
        <f t="shared" ref="BI800" si="5491">BH805</f>
        <v>-10784890.819999998</v>
      </c>
      <c r="BJ800" s="17">
        <f t="shared" ref="BJ800" si="5492">BI805</f>
        <v>-10875515.819999998</v>
      </c>
      <c r="BK800" s="17">
        <f t="shared" ref="BK800" si="5493">BJ805</f>
        <v>-10961433.029999999</v>
      </c>
      <c r="BL800" s="17">
        <f t="shared" ref="BL800" si="5494">BK805</f>
        <v>-11041465.5</v>
      </c>
      <c r="BM800" s="17">
        <f t="shared" ref="BM800" si="5495">BL805</f>
        <v>-11114436.279999999</v>
      </c>
      <c r="BN800" s="17">
        <f t="shared" ref="BN800" si="5496">BM805</f>
        <v>-11183876.209999999</v>
      </c>
      <c r="BO800" s="17">
        <f t="shared" ref="BO800" si="5497">BN805</f>
        <v>-11247431.399999999</v>
      </c>
      <c r="BP800" s="17">
        <f t="shared" ref="BP800" si="5498">BO805</f>
        <v>-11305101.849999998</v>
      </c>
      <c r="BQ800" s="17">
        <f t="shared" ref="BQ800" si="5499">BP805</f>
        <v>-11359241.459999997</v>
      </c>
      <c r="BR800" s="17">
        <f t="shared" ref="BR800" si="5500">BQ805</f>
        <v>-11408673.279999997</v>
      </c>
      <c r="BS800" s="17">
        <f t="shared" ref="BS800" si="5501">BR805</f>
        <v>-11453397.309999997</v>
      </c>
      <c r="BT800" s="17">
        <f t="shared" ref="BT800" si="5502">BS805</f>
        <v>-11494590.489999996</v>
      </c>
      <c r="BU800" s="17">
        <f t="shared" ref="BU800" si="5503">BT805</f>
        <v>-11531075.879999997</v>
      </c>
      <c r="BV800" s="17">
        <f t="shared" ref="BV800" si="5504">BU805</f>
        <v>-11564030.419999996</v>
      </c>
      <c r="BW800" s="17">
        <f t="shared" ref="BW800" si="5505">BV805</f>
        <v>-11593454.119999995</v>
      </c>
      <c r="BX800" s="17">
        <f t="shared" ref="BX800" si="5506">BW805</f>
        <v>-11619346.979999995</v>
      </c>
      <c r="BY800" s="17">
        <f t="shared" ref="BY800" si="5507">BX805</f>
        <v>-11642885.939999996</v>
      </c>
      <c r="BZ800" s="17">
        <f t="shared" ref="BZ800" si="5508">BY805</f>
        <v>-11664070.999999996</v>
      </c>
      <c r="CA800" s="17">
        <f t="shared" ref="CA800" si="5509">BZ805</f>
        <v>-11681725.219999997</v>
      </c>
      <c r="CB800" s="17">
        <f t="shared" ref="CB800" si="5510">CA805</f>
        <v>-11697025.539999997</v>
      </c>
      <c r="CC800" s="17">
        <f t="shared" ref="CC800" si="5511">CB805</f>
        <v>-11709971.969999997</v>
      </c>
      <c r="CD800" s="17">
        <f t="shared" ref="CD800" si="5512">CC805</f>
        <v>-11721741.449999997</v>
      </c>
      <c r="CE800" s="17">
        <f t="shared" ref="CE800" si="5513">CD805</f>
        <v>-11731157.029999997</v>
      </c>
      <c r="CF800" s="17">
        <f t="shared" ref="CF800" si="5514">CE805</f>
        <v>-11739395.669999998</v>
      </c>
      <c r="CG800" s="17">
        <f t="shared" ref="CG800" si="5515">CF805</f>
        <v>-11746457.359999998</v>
      </c>
      <c r="CH800" s="17">
        <f t="shared" ref="CH800" si="5516">CG805</f>
        <v>-11752342.099999998</v>
      </c>
      <c r="CI800" s="17">
        <f t="shared" ref="CI800" si="5517">CH805</f>
        <v>-11757049.889999997</v>
      </c>
      <c r="CJ800" s="17">
        <f t="shared" ref="CJ800" si="5518">CI805</f>
        <v>-11760580.729999997</v>
      </c>
      <c r="CK800" s="17">
        <f t="shared" ref="CK800" si="5519">CJ805</f>
        <v>-11762934.629999997</v>
      </c>
      <c r="CL800" s="17">
        <f t="shared" ref="CL800" si="5520">CK805</f>
        <v>-11765288.529999997</v>
      </c>
      <c r="CM800" s="17">
        <f t="shared" ref="CM800" si="5521">CL805</f>
        <v>-11766465.479999997</v>
      </c>
      <c r="CN800" s="17">
        <f t="shared" ref="CN800" si="5522">CM805</f>
        <v>-11767642.429999996</v>
      </c>
      <c r="CO800" s="17">
        <f t="shared" ref="CO800" si="5523">CN805</f>
        <v>-11768819.379999995</v>
      </c>
    </row>
    <row r="801" spans="2:93">
      <c r="B801" s="556" t="s">
        <v>1990</v>
      </c>
      <c r="C801" s="634" t="s">
        <v>2005</v>
      </c>
      <c r="D801" s="634"/>
      <c r="H801" s="17"/>
      <c r="I801" s="17">
        <f>ROUND(I803*(I785+I797)/2,2)</f>
        <v>-271096.39</v>
      </c>
      <c r="J801" s="17">
        <f t="shared" ref="J801:BU801" si="5524">ROUND(J803*(J785+J797)/2,2)</f>
        <v>-271991.57</v>
      </c>
      <c r="K801" s="17">
        <f t="shared" si="5524"/>
        <v>-272884.93</v>
      </c>
      <c r="L801" s="17">
        <f t="shared" si="5524"/>
        <v>-268000.53000000003</v>
      </c>
      <c r="M801" s="17">
        <f t="shared" si="5524"/>
        <v>-268846.7</v>
      </c>
      <c r="N801" s="17">
        <f t="shared" si="5524"/>
        <v>-268517.92</v>
      </c>
      <c r="O801" s="17">
        <f t="shared" si="5524"/>
        <v>-268344.15000000002</v>
      </c>
      <c r="P801" s="17">
        <f t="shared" si="5524"/>
        <v>-264813.31</v>
      </c>
      <c r="Q801" s="17">
        <f t="shared" si="5524"/>
        <v>-267167.2</v>
      </c>
      <c r="R801" s="17">
        <f t="shared" si="5524"/>
        <v>-263636.36</v>
      </c>
      <c r="S801" s="17">
        <f t="shared" si="5524"/>
        <v>-261282.46</v>
      </c>
      <c r="T801" s="17">
        <f t="shared" si="5524"/>
        <v>-262459.40999999997</v>
      </c>
      <c r="U801" s="17">
        <f t="shared" si="5524"/>
        <v>-258928.57</v>
      </c>
      <c r="V801" s="17">
        <f t="shared" si="5524"/>
        <v>-255397.72</v>
      </c>
      <c r="W801" s="17">
        <f t="shared" si="5524"/>
        <v>-256574.67</v>
      </c>
      <c r="X801" s="17">
        <f t="shared" si="5524"/>
        <v>-253043.83</v>
      </c>
      <c r="Y801" s="17">
        <f t="shared" si="5524"/>
        <v>-249512.98</v>
      </c>
      <c r="Z801" s="17">
        <f t="shared" si="5524"/>
        <v>-250689.93</v>
      </c>
      <c r="AA801" s="17">
        <f t="shared" si="5524"/>
        <v>-247159.09</v>
      </c>
      <c r="AB801" s="17">
        <f t="shared" si="5524"/>
        <v>-242451.29</v>
      </c>
      <c r="AC801" s="17">
        <f t="shared" si="5524"/>
        <v>-243628.24</v>
      </c>
      <c r="AD801" s="17">
        <f t="shared" si="5524"/>
        <v>-238920.45</v>
      </c>
      <c r="AE801" s="17">
        <f t="shared" si="5524"/>
        <v>-234212.66</v>
      </c>
      <c r="AF801" s="17">
        <f t="shared" si="5524"/>
        <v>-234212.66</v>
      </c>
      <c r="AG801" s="17">
        <f t="shared" si="5524"/>
        <v>-230681.81</v>
      </c>
      <c r="AH801" s="17">
        <f t="shared" si="5524"/>
        <v>-225974.02</v>
      </c>
      <c r="AI801" s="17">
        <f t="shared" si="5524"/>
        <v>-224797.07</v>
      </c>
      <c r="AJ801" s="17">
        <f t="shared" si="5524"/>
        <v>-220089.28</v>
      </c>
      <c r="AK801" s="17">
        <f t="shared" si="5524"/>
        <v>-215381.49</v>
      </c>
      <c r="AL801" s="17">
        <f t="shared" si="5524"/>
        <v>-214204.54</v>
      </c>
      <c r="AM801" s="17">
        <f t="shared" si="5524"/>
        <v>-209496.75</v>
      </c>
      <c r="AN801" s="17">
        <f t="shared" si="5524"/>
        <v>-203612.01</v>
      </c>
      <c r="AO801" s="17">
        <f t="shared" si="5524"/>
        <v>-202435.06</v>
      </c>
      <c r="AP801" s="17">
        <f t="shared" si="5524"/>
        <v>-196550.32</v>
      </c>
      <c r="AQ801" s="17">
        <f t="shared" si="5524"/>
        <v>-190665.58</v>
      </c>
      <c r="AR801" s="17">
        <f t="shared" si="5524"/>
        <v>-188311.67999999999</v>
      </c>
      <c r="AS801" s="17">
        <f t="shared" si="5524"/>
        <v>-182426.94</v>
      </c>
      <c r="AT801" s="17">
        <f t="shared" si="5524"/>
        <v>-176542.2</v>
      </c>
      <c r="AU801" s="17">
        <f t="shared" si="5524"/>
        <v>-174188.31</v>
      </c>
      <c r="AV801" s="17">
        <f t="shared" si="5524"/>
        <v>-167126.62</v>
      </c>
      <c r="AW801" s="17">
        <f t="shared" si="5524"/>
        <v>-160064.93</v>
      </c>
      <c r="AX801" s="17">
        <f t="shared" si="5524"/>
        <v>-157711.04000000001</v>
      </c>
      <c r="AY801" s="17">
        <f t="shared" si="5524"/>
        <v>-150649.35</v>
      </c>
      <c r="AZ801" s="17">
        <f t="shared" si="5524"/>
        <v>-144764.60999999999</v>
      </c>
      <c r="BA801" s="17">
        <f t="shared" si="5524"/>
        <v>-140056.82</v>
      </c>
      <c r="BB801" s="17">
        <f t="shared" si="5524"/>
        <v>-132995.13</v>
      </c>
      <c r="BC801" s="17">
        <f t="shared" si="5524"/>
        <v>-127110.39</v>
      </c>
      <c r="BD801" s="17">
        <f t="shared" si="5524"/>
        <v>-122402.6</v>
      </c>
      <c r="BE801" s="17">
        <f t="shared" si="5524"/>
        <v>-115340.91</v>
      </c>
      <c r="BF801" s="17">
        <f t="shared" si="5524"/>
        <v>-108279.22</v>
      </c>
      <c r="BG801" s="17">
        <f t="shared" si="5524"/>
        <v>-103571.43</v>
      </c>
      <c r="BH801" s="17">
        <f t="shared" si="5524"/>
        <v>-97686.69</v>
      </c>
      <c r="BI801" s="17">
        <f t="shared" si="5524"/>
        <v>-90625</v>
      </c>
      <c r="BJ801" s="17">
        <f t="shared" si="5524"/>
        <v>-85917.21</v>
      </c>
      <c r="BK801" s="17">
        <f t="shared" si="5524"/>
        <v>-80032.47</v>
      </c>
      <c r="BL801" s="17">
        <f t="shared" si="5524"/>
        <v>-72970.78</v>
      </c>
      <c r="BM801" s="17">
        <f t="shared" si="5524"/>
        <v>-69439.929999999993</v>
      </c>
      <c r="BN801" s="17">
        <f t="shared" si="5524"/>
        <v>-63555.19</v>
      </c>
      <c r="BO801" s="17">
        <f t="shared" si="5524"/>
        <v>-57670.45</v>
      </c>
      <c r="BP801" s="17">
        <f t="shared" si="5524"/>
        <v>-54139.61</v>
      </c>
      <c r="BQ801" s="17">
        <f t="shared" si="5524"/>
        <v>-49431.82</v>
      </c>
      <c r="BR801" s="17">
        <f t="shared" si="5524"/>
        <v>-44724.03</v>
      </c>
      <c r="BS801" s="17">
        <f t="shared" si="5524"/>
        <v>-41193.18</v>
      </c>
      <c r="BT801" s="17">
        <f t="shared" si="5524"/>
        <v>-36485.39</v>
      </c>
      <c r="BU801" s="17">
        <f t="shared" si="5524"/>
        <v>-32954.54</v>
      </c>
      <c r="BV801" s="17">
        <f t="shared" ref="BV801:CO801" si="5525">ROUND(BV803*(BV785+BV797)/2,2)</f>
        <v>-29423.7</v>
      </c>
      <c r="BW801" s="17">
        <f t="shared" si="5525"/>
        <v>-25892.86</v>
      </c>
      <c r="BX801" s="17">
        <f t="shared" si="5525"/>
        <v>-23538.959999999999</v>
      </c>
      <c r="BY801" s="17">
        <f t="shared" si="5525"/>
        <v>-21185.06</v>
      </c>
      <c r="BZ801" s="17">
        <f t="shared" si="5525"/>
        <v>-17654.22</v>
      </c>
      <c r="CA801" s="17">
        <f t="shared" si="5525"/>
        <v>-15300.32</v>
      </c>
      <c r="CB801" s="17">
        <f t="shared" si="5525"/>
        <v>-12946.43</v>
      </c>
      <c r="CC801" s="17">
        <f t="shared" si="5525"/>
        <v>-11769.48</v>
      </c>
      <c r="CD801" s="17">
        <f t="shared" si="5525"/>
        <v>-9415.58</v>
      </c>
      <c r="CE801" s="17">
        <f t="shared" si="5525"/>
        <v>-8238.64</v>
      </c>
      <c r="CF801" s="17">
        <f t="shared" si="5525"/>
        <v>-7061.69</v>
      </c>
      <c r="CG801" s="17">
        <f t="shared" si="5525"/>
        <v>-5884.74</v>
      </c>
      <c r="CH801" s="17">
        <f t="shared" si="5525"/>
        <v>-4707.79</v>
      </c>
      <c r="CI801" s="17">
        <f t="shared" si="5525"/>
        <v>-3530.84</v>
      </c>
      <c r="CJ801" s="17">
        <f t="shared" si="5525"/>
        <v>-2353.9</v>
      </c>
      <c r="CK801" s="17">
        <f t="shared" si="5525"/>
        <v>-2353.9</v>
      </c>
      <c r="CL801" s="17">
        <f t="shared" si="5525"/>
        <v>-1176.95</v>
      </c>
      <c r="CM801" s="17">
        <f t="shared" si="5525"/>
        <v>-1176.95</v>
      </c>
      <c r="CN801" s="17">
        <f t="shared" si="5525"/>
        <v>-1176.95</v>
      </c>
      <c r="CO801" s="17">
        <f t="shared" si="5525"/>
        <v>0</v>
      </c>
    </row>
    <row r="802" spans="2:93">
      <c r="B802" s="556" t="s">
        <v>1943</v>
      </c>
      <c r="C802" s="634" t="s">
        <v>2005</v>
      </c>
      <c r="D802" s="634"/>
      <c r="H802" s="556">
        <f>H796</f>
        <v>41.6</v>
      </c>
      <c r="I802" s="556">
        <f>I796</f>
        <v>41</v>
      </c>
      <c r="J802" s="556">
        <f t="shared" ref="J802:BU802" si="5526">J796</f>
        <v>40.299999999999997</v>
      </c>
      <c r="K802" s="556">
        <f t="shared" si="5526"/>
        <v>40.299999999999997</v>
      </c>
      <c r="L802" s="556">
        <f t="shared" si="5526"/>
        <v>39.700000000000003</v>
      </c>
      <c r="M802" s="556">
        <f t="shared" si="5526"/>
        <v>39.1</v>
      </c>
      <c r="N802" s="556">
        <f t="shared" si="5526"/>
        <v>38.5</v>
      </c>
      <c r="O802" s="556">
        <f t="shared" si="5526"/>
        <v>37.9</v>
      </c>
      <c r="P802" s="556">
        <f t="shared" si="5526"/>
        <v>36.700000000000003</v>
      </c>
      <c r="Q802" s="556">
        <f t="shared" si="5526"/>
        <v>36.1</v>
      </c>
      <c r="R802" s="556">
        <f t="shared" si="5526"/>
        <v>35.5</v>
      </c>
      <c r="S802" s="556">
        <f t="shared" si="5526"/>
        <v>34.299999999999997</v>
      </c>
      <c r="T802" s="556">
        <f t="shared" si="5526"/>
        <v>33.700000000000003</v>
      </c>
      <c r="U802" s="556">
        <f t="shared" si="5526"/>
        <v>33.200000000000003</v>
      </c>
      <c r="V802" s="556">
        <f t="shared" si="5526"/>
        <v>32</v>
      </c>
      <c r="W802" s="556">
        <f t="shared" si="5526"/>
        <v>31.4</v>
      </c>
      <c r="X802" s="556">
        <f t="shared" si="5526"/>
        <v>30.9</v>
      </c>
      <c r="Y802" s="556">
        <f t="shared" si="5526"/>
        <v>29.8</v>
      </c>
      <c r="Z802" s="556">
        <f t="shared" si="5526"/>
        <v>29.2</v>
      </c>
      <c r="AA802" s="556">
        <f t="shared" si="5526"/>
        <v>28.7</v>
      </c>
      <c r="AB802" s="556">
        <f t="shared" si="5526"/>
        <v>27.6</v>
      </c>
      <c r="AC802" s="556">
        <f t="shared" si="5526"/>
        <v>27.1</v>
      </c>
      <c r="AD802" s="556">
        <f t="shared" si="5526"/>
        <v>26.6</v>
      </c>
      <c r="AE802" s="556">
        <f t="shared" si="5526"/>
        <v>25.6</v>
      </c>
      <c r="AF802" s="556">
        <f t="shared" si="5526"/>
        <v>25</v>
      </c>
      <c r="AG802" s="556">
        <f t="shared" si="5526"/>
        <v>24.5</v>
      </c>
      <c r="AH802" s="556">
        <f t="shared" si="5526"/>
        <v>23.6</v>
      </c>
      <c r="AI802" s="556">
        <f t="shared" si="5526"/>
        <v>23.1</v>
      </c>
      <c r="AJ802" s="556">
        <f t="shared" si="5526"/>
        <v>22.6</v>
      </c>
      <c r="AK802" s="556">
        <f t="shared" si="5526"/>
        <v>21.7</v>
      </c>
      <c r="AL802" s="556">
        <f t="shared" si="5526"/>
        <v>21.2</v>
      </c>
      <c r="AM802" s="556">
        <f t="shared" si="5526"/>
        <v>20.8</v>
      </c>
      <c r="AN802" s="556">
        <f t="shared" si="5526"/>
        <v>19.899999999999999</v>
      </c>
      <c r="AO802" s="556">
        <f t="shared" si="5526"/>
        <v>19.399999999999999</v>
      </c>
      <c r="AP802" s="556">
        <f t="shared" si="5526"/>
        <v>19</v>
      </c>
      <c r="AQ802" s="556">
        <f t="shared" si="5526"/>
        <v>18.2</v>
      </c>
      <c r="AR802" s="556">
        <f t="shared" si="5526"/>
        <v>17.8</v>
      </c>
      <c r="AS802" s="556">
        <f t="shared" si="5526"/>
        <v>17.399999999999999</v>
      </c>
      <c r="AT802" s="556">
        <f t="shared" si="5526"/>
        <v>16.600000000000001</v>
      </c>
      <c r="AU802" s="556">
        <f t="shared" si="5526"/>
        <v>16.2</v>
      </c>
      <c r="AV802" s="556">
        <f t="shared" si="5526"/>
        <v>15.9</v>
      </c>
      <c r="AW802" s="556">
        <f t="shared" si="5526"/>
        <v>15.1</v>
      </c>
      <c r="AX802" s="556">
        <f t="shared" si="5526"/>
        <v>14.8</v>
      </c>
      <c r="AY802" s="556">
        <f t="shared" si="5526"/>
        <v>14.4</v>
      </c>
      <c r="AZ802" s="556">
        <f t="shared" si="5526"/>
        <v>13.8</v>
      </c>
      <c r="BA802" s="556">
        <f t="shared" si="5526"/>
        <v>13.5</v>
      </c>
      <c r="BB802" s="556">
        <f t="shared" si="5526"/>
        <v>13.1</v>
      </c>
      <c r="BC802" s="556">
        <f t="shared" si="5526"/>
        <v>12.5</v>
      </c>
      <c r="BD802" s="556">
        <f t="shared" si="5526"/>
        <v>12.2</v>
      </c>
      <c r="BE802" s="556">
        <f t="shared" si="5526"/>
        <v>12</v>
      </c>
      <c r="BF802" s="556">
        <f t="shared" si="5526"/>
        <v>11.4</v>
      </c>
      <c r="BG802" s="556">
        <f t="shared" si="5526"/>
        <v>11.1</v>
      </c>
      <c r="BH802" s="556">
        <f t="shared" si="5526"/>
        <v>10.9</v>
      </c>
      <c r="BI802" s="556">
        <f t="shared" si="5526"/>
        <v>10.4</v>
      </c>
      <c r="BJ802" s="556">
        <f t="shared" si="5526"/>
        <v>10.1</v>
      </c>
      <c r="BK802" s="556">
        <f t="shared" si="5526"/>
        <v>9.9</v>
      </c>
      <c r="BL802" s="556">
        <f t="shared" si="5526"/>
        <v>9.4</v>
      </c>
      <c r="BM802" s="556">
        <f t="shared" si="5526"/>
        <v>9.1999999999999993</v>
      </c>
      <c r="BN802" s="556">
        <f t="shared" si="5526"/>
        <v>9</v>
      </c>
      <c r="BO802" s="556">
        <f t="shared" si="5526"/>
        <v>8.5</v>
      </c>
      <c r="BP802" s="556">
        <f t="shared" si="5526"/>
        <v>8.3000000000000007</v>
      </c>
      <c r="BQ802" s="556">
        <f t="shared" si="5526"/>
        <v>8.1</v>
      </c>
      <c r="BR802" s="556">
        <f t="shared" si="5526"/>
        <v>7.7</v>
      </c>
      <c r="BS802" s="556">
        <f t="shared" si="5526"/>
        <v>7.5</v>
      </c>
      <c r="BT802" s="556">
        <f t="shared" si="5526"/>
        <v>7.3</v>
      </c>
      <c r="BU802" s="556">
        <f t="shared" si="5526"/>
        <v>6.9</v>
      </c>
      <c r="BV802" s="556">
        <f t="shared" ref="BV802:CO802" si="5527">BV796</f>
        <v>6.7</v>
      </c>
      <c r="BW802" s="556">
        <f t="shared" si="5527"/>
        <v>6.5</v>
      </c>
      <c r="BX802" s="556">
        <f t="shared" si="5527"/>
        <v>6.1</v>
      </c>
      <c r="BY802" s="556">
        <f t="shared" si="5527"/>
        <v>5.9</v>
      </c>
      <c r="BZ802" s="556">
        <f t="shared" si="5527"/>
        <v>5.8</v>
      </c>
      <c r="CA802" s="556">
        <f t="shared" si="5527"/>
        <v>5.4</v>
      </c>
      <c r="CB802" s="556">
        <f t="shared" si="5527"/>
        <v>5.2</v>
      </c>
      <c r="CC802" s="556">
        <f t="shared" si="5527"/>
        <v>5</v>
      </c>
      <c r="CD802" s="556">
        <f t="shared" si="5527"/>
        <v>4.5999999999999996</v>
      </c>
      <c r="CE802" s="556">
        <f t="shared" si="5527"/>
        <v>4.4000000000000004</v>
      </c>
      <c r="CF802" s="556">
        <f t="shared" si="5527"/>
        <v>4.2</v>
      </c>
      <c r="CG802" s="556">
        <f t="shared" si="5527"/>
        <v>3.8</v>
      </c>
      <c r="CH802" s="556">
        <f t="shared" si="5527"/>
        <v>3.6</v>
      </c>
      <c r="CI802" s="556">
        <f t="shared" si="5527"/>
        <v>3.4</v>
      </c>
      <c r="CJ802" s="556">
        <f t="shared" si="5527"/>
        <v>3.1</v>
      </c>
      <c r="CK802" s="556">
        <f t="shared" si="5527"/>
        <v>2.9</v>
      </c>
      <c r="CL802" s="556">
        <f t="shared" si="5527"/>
        <v>2.7</v>
      </c>
      <c r="CM802" s="556">
        <f t="shared" si="5527"/>
        <v>2.2999999999999998</v>
      </c>
      <c r="CN802" s="556">
        <f t="shared" si="5527"/>
        <v>2.1</v>
      </c>
      <c r="CO802" s="556">
        <f t="shared" si="5527"/>
        <v>2</v>
      </c>
    </row>
    <row r="803" spans="2:93">
      <c r="B803" s="556" t="s">
        <v>1977</v>
      </c>
      <c r="C803" s="634" t="s">
        <v>2005</v>
      </c>
      <c r="D803" s="634"/>
      <c r="H803" s="556"/>
      <c r="I803" s="26">
        <f>-ROUND((1+H810)/H802,4)</f>
        <v>-2.4E-2</v>
      </c>
      <c r="J803" s="26">
        <f t="shared" ref="J803:BU803" si="5528">-ROUND((1+I810)/I802,4)</f>
        <v>-2.3900000000000001E-2</v>
      </c>
      <c r="K803" s="26">
        <f t="shared" si="5528"/>
        <v>-2.3800000000000002E-2</v>
      </c>
      <c r="L803" s="26">
        <f t="shared" si="5528"/>
        <v>-2.3199999999999998E-2</v>
      </c>
      <c r="M803" s="26">
        <f t="shared" si="5528"/>
        <v>-2.3099999999999999E-2</v>
      </c>
      <c r="N803" s="26">
        <f t="shared" si="5528"/>
        <v>-2.29E-2</v>
      </c>
      <c r="O803" s="26">
        <f t="shared" si="5528"/>
        <v>-2.2800000000000001E-2</v>
      </c>
      <c r="P803" s="26">
        <f t="shared" si="5528"/>
        <v>-2.2499999999999999E-2</v>
      </c>
      <c r="Q803" s="26">
        <f t="shared" si="5528"/>
        <v>-2.2700000000000001E-2</v>
      </c>
      <c r="R803" s="26">
        <f t="shared" si="5528"/>
        <v>-2.24E-2</v>
      </c>
      <c r="S803" s="26">
        <f t="shared" si="5528"/>
        <v>-2.2200000000000001E-2</v>
      </c>
      <c r="T803" s="26">
        <f t="shared" si="5528"/>
        <v>-2.23E-2</v>
      </c>
      <c r="U803" s="26">
        <f t="shared" si="5528"/>
        <v>-2.1999999999999999E-2</v>
      </c>
      <c r="V803" s="26">
        <f t="shared" si="5528"/>
        <v>-2.1700000000000001E-2</v>
      </c>
      <c r="W803" s="26">
        <f t="shared" si="5528"/>
        <v>-2.18E-2</v>
      </c>
      <c r="X803" s="26">
        <f t="shared" si="5528"/>
        <v>-2.1499999999999998E-2</v>
      </c>
      <c r="Y803" s="26">
        <f t="shared" si="5528"/>
        <v>-2.12E-2</v>
      </c>
      <c r="Z803" s="26">
        <f t="shared" si="5528"/>
        <v>-2.1299999999999999E-2</v>
      </c>
      <c r="AA803" s="26">
        <f t="shared" si="5528"/>
        <v>-2.1000000000000001E-2</v>
      </c>
      <c r="AB803" s="26">
        <f t="shared" si="5528"/>
        <v>-2.06E-2</v>
      </c>
      <c r="AC803" s="26">
        <f t="shared" si="5528"/>
        <v>-2.07E-2</v>
      </c>
      <c r="AD803" s="26">
        <f t="shared" si="5528"/>
        <v>-2.0299999999999999E-2</v>
      </c>
      <c r="AE803" s="26">
        <f t="shared" si="5528"/>
        <v>-1.9900000000000001E-2</v>
      </c>
      <c r="AF803" s="26">
        <f t="shared" si="5528"/>
        <v>-1.9900000000000001E-2</v>
      </c>
      <c r="AG803" s="26">
        <f t="shared" si="5528"/>
        <v>-1.9599999999999999E-2</v>
      </c>
      <c r="AH803" s="26">
        <f t="shared" si="5528"/>
        <v>-1.9199999999999998E-2</v>
      </c>
      <c r="AI803" s="26">
        <f t="shared" si="5528"/>
        <v>-1.9099999999999999E-2</v>
      </c>
      <c r="AJ803" s="26">
        <f t="shared" si="5528"/>
        <v>-1.8700000000000001E-2</v>
      </c>
      <c r="AK803" s="26">
        <f t="shared" si="5528"/>
        <v>-1.83E-2</v>
      </c>
      <c r="AL803" s="26">
        <f t="shared" si="5528"/>
        <v>-1.8200000000000001E-2</v>
      </c>
      <c r="AM803" s="26">
        <f t="shared" si="5528"/>
        <v>-1.78E-2</v>
      </c>
      <c r="AN803" s="26">
        <f t="shared" si="5528"/>
        <v>-1.7299999999999999E-2</v>
      </c>
      <c r="AO803" s="26">
        <f t="shared" si="5528"/>
        <v>-1.72E-2</v>
      </c>
      <c r="AP803" s="26">
        <f t="shared" si="5528"/>
        <v>-1.67E-2</v>
      </c>
      <c r="AQ803" s="26">
        <f t="shared" si="5528"/>
        <v>-1.6199999999999999E-2</v>
      </c>
      <c r="AR803" s="26">
        <f t="shared" si="5528"/>
        <v>-1.6E-2</v>
      </c>
      <c r="AS803" s="26">
        <f t="shared" si="5528"/>
        <v>-1.55E-2</v>
      </c>
      <c r="AT803" s="26">
        <f t="shared" si="5528"/>
        <v>-1.4999999999999999E-2</v>
      </c>
      <c r="AU803" s="26">
        <f t="shared" si="5528"/>
        <v>-1.4800000000000001E-2</v>
      </c>
      <c r="AV803" s="26">
        <f t="shared" si="5528"/>
        <v>-1.4200000000000001E-2</v>
      </c>
      <c r="AW803" s="26">
        <f t="shared" si="5528"/>
        <v>-1.3599999999999999E-2</v>
      </c>
      <c r="AX803" s="26">
        <f t="shared" si="5528"/>
        <v>-1.34E-2</v>
      </c>
      <c r="AY803" s="26">
        <f t="shared" si="5528"/>
        <v>-1.2800000000000001E-2</v>
      </c>
      <c r="AZ803" s="26">
        <f t="shared" si="5528"/>
        <v>-1.23E-2</v>
      </c>
      <c r="BA803" s="26">
        <f t="shared" si="5528"/>
        <v>-1.1900000000000001E-2</v>
      </c>
      <c r="BB803" s="26">
        <f t="shared" si="5528"/>
        <v>-1.1299999999999999E-2</v>
      </c>
      <c r="BC803" s="26">
        <f t="shared" si="5528"/>
        <v>-1.0800000000000001E-2</v>
      </c>
      <c r="BD803" s="26">
        <f t="shared" si="5528"/>
        <v>-1.04E-2</v>
      </c>
      <c r="BE803" s="26">
        <f t="shared" si="5528"/>
        <v>-9.7999999999999997E-3</v>
      </c>
      <c r="BF803" s="26">
        <f t="shared" si="5528"/>
        <v>-9.1999999999999998E-3</v>
      </c>
      <c r="BG803" s="26">
        <f t="shared" si="5528"/>
        <v>-8.8000000000000005E-3</v>
      </c>
      <c r="BH803" s="26">
        <f t="shared" si="5528"/>
        <v>-8.3000000000000001E-3</v>
      </c>
      <c r="BI803" s="26">
        <f t="shared" si="5528"/>
        <v>-7.7000000000000002E-3</v>
      </c>
      <c r="BJ803" s="26">
        <f t="shared" si="5528"/>
        <v>-7.3000000000000001E-3</v>
      </c>
      <c r="BK803" s="26">
        <f t="shared" si="5528"/>
        <v>-6.7999999999999996E-3</v>
      </c>
      <c r="BL803" s="26">
        <f t="shared" si="5528"/>
        <v>-6.1999999999999998E-3</v>
      </c>
      <c r="BM803" s="26">
        <f t="shared" si="5528"/>
        <v>-5.8999999999999999E-3</v>
      </c>
      <c r="BN803" s="26">
        <f t="shared" si="5528"/>
        <v>-5.4000000000000003E-3</v>
      </c>
      <c r="BO803" s="26">
        <f t="shared" si="5528"/>
        <v>-4.8999999999999998E-3</v>
      </c>
      <c r="BP803" s="26">
        <f t="shared" si="5528"/>
        <v>-4.5999999999999999E-3</v>
      </c>
      <c r="BQ803" s="26">
        <f t="shared" si="5528"/>
        <v>-4.1999999999999997E-3</v>
      </c>
      <c r="BR803" s="26">
        <f t="shared" si="5528"/>
        <v>-3.8E-3</v>
      </c>
      <c r="BS803" s="26">
        <f t="shared" si="5528"/>
        <v>-3.5000000000000001E-3</v>
      </c>
      <c r="BT803" s="26">
        <f t="shared" si="5528"/>
        <v>-3.0999999999999999E-3</v>
      </c>
      <c r="BU803" s="26">
        <f t="shared" si="5528"/>
        <v>-2.8E-3</v>
      </c>
      <c r="BV803" s="26">
        <f t="shared" ref="BV803:CO803" si="5529">-ROUND((1+BU810)/BU802,4)</f>
        <v>-2.5000000000000001E-3</v>
      </c>
      <c r="BW803" s="26">
        <f t="shared" si="5529"/>
        <v>-2.2000000000000001E-3</v>
      </c>
      <c r="BX803" s="26">
        <f t="shared" si="5529"/>
        <v>-2E-3</v>
      </c>
      <c r="BY803" s="26">
        <f t="shared" si="5529"/>
        <v>-1.8E-3</v>
      </c>
      <c r="BZ803" s="26">
        <f t="shared" si="5529"/>
        <v>-1.5E-3</v>
      </c>
      <c r="CA803" s="26">
        <f t="shared" si="5529"/>
        <v>-1.2999999999999999E-3</v>
      </c>
      <c r="CB803" s="26">
        <f t="shared" si="5529"/>
        <v>-1.1000000000000001E-3</v>
      </c>
      <c r="CC803" s="26">
        <f t="shared" si="5529"/>
        <v>-1E-3</v>
      </c>
      <c r="CD803" s="26">
        <f t="shared" si="5529"/>
        <v>-8.0000000000000004E-4</v>
      </c>
      <c r="CE803" s="26">
        <f t="shared" si="5529"/>
        <v>-6.9999999999999999E-4</v>
      </c>
      <c r="CF803" s="26">
        <f t="shared" si="5529"/>
        <v>-5.9999999999999995E-4</v>
      </c>
      <c r="CG803" s="26">
        <f t="shared" si="5529"/>
        <v>-5.0000000000000001E-4</v>
      </c>
      <c r="CH803" s="26">
        <f t="shared" si="5529"/>
        <v>-4.0000000000000002E-4</v>
      </c>
      <c r="CI803" s="26">
        <f t="shared" si="5529"/>
        <v>-2.9999999999999997E-4</v>
      </c>
      <c r="CJ803" s="26">
        <f t="shared" si="5529"/>
        <v>-2.0000000000000001E-4</v>
      </c>
      <c r="CK803" s="26">
        <f t="shared" si="5529"/>
        <v>-2.0000000000000001E-4</v>
      </c>
      <c r="CL803" s="26">
        <f t="shared" si="5529"/>
        <v>-1E-4</v>
      </c>
      <c r="CM803" s="26">
        <f t="shared" si="5529"/>
        <v>-1E-4</v>
      </c>
      <c r="CN803" s="26">
        <f t="shared" si="5529"/>
        <v>-1E-4</v>
      </c>
      <c r="CO803" s="26">
        <f t="shared" si="5529"/>
        <v>0</v>
      </c>
    </row>
    <row r="804" spans="2:93">
      <c r="B804" s="556" t="s">
        <v>1988</v>
      </c>
      <c r="C804" s="634" t="s">
        <v>2005</v>
      </c>
      <c r="D804" s="634"/>
      <c r="H804" s="17"/>
      <c r="I804" s="17">
        <f>-I788</f>
        <v>28134</v>
      </c>
      <c r="J804" s="17">
        <f t="shared" ref="J804:BU804" si="5530">-J788</f>
        <v>28345</v>
      </c>
      <c r="K804" s="17">
        <f t="shared" si="5530"/>
        <v>28557</v>
      </c>
      <c r="L804" s="17">
        <f t="shared" si="5530"/>
        <v>28771</v>
      </c>
      <c r="M804" s="17">
        <f t="shared" si="5530"/>
        <v>28987</v>
      </c>
      <c r="N804" s="17">
        <f t="shared" si="5530"/>
        <v>29205</v>
      </c>
      <c r="O804" s="17">
        <f t="shared" si="5530"/>
        <v>0</v>
      </c>
      <c r="P804" s="17">
        <f t="shared" si="5530"/>
        <v>0</v>
      </c>
      <c r="Q804" s="17">
        <f t="shared" si="5530"/>
        <v>0</v>
      </c>
      <c r="R804" s="17">
        <f t="shared" si="5530"/>
        <v>0</v>
      </c>
      <c r="S804" s="17">
        <f t="shared" si="5530"/>
        <v>0</v>
      </c>
      <c r="T804" s="17">
        <f t="shared" si="5530"/>
        <v>0</v>
      </c>
      <c r="U804" s="17">
        <f t="shared" si="5530"/>
        <v>0</v>
      </c>
      <c r="V804" s="17">
        <f t="shared" si="5530"/>
        <v>0</v>
      </c>
      <c r="W804" s="17">
        <f t="shared" si="5530"/>
        <v>0</v>
      </c>
      <c r="X804" s="17">
        <f t="shared" si="5530"/>
        <v>0</v>
      </c>
      <c r="Y804" s="17">
        <f t="shared" si="5530"/>
        <v>0</v>
      </c>
      <c r="Z804" s="17">
        <f t="shared" si="5530"/>
        <v>0</v>
      </c>
      <c r="AA804" s="17">
        <f t="shared" si="5530"/>
        <v>0</v>
      </c>
      <c r="AB804" s="17">
        <f t="shared" si="5530"/>
        <v>0</v>
      </c>
      <c r="AC804" s="17">
        <f t="shared" si="5530"/>
        <v>0</v>
      </c>
      <c r="AD804" s="17">
        <f t="shared" si="5530"/>
        <v>0</v>
      </c>
      <c r="AE804" s="17">
        <f t="shared" si="5530"/>
        <v>0</v>
      </c>
      <c r="AF804" s="17">
        <f t="shared" si="5530"/>
        <v>0</v>
      </c>
      <c r="AG804" s="17">
        <f t="shared" si="5530"/>
        <v>0</v>
      </c>
      <c r="AH804" s="17">
        <f t="shared" si="5530"/>
        <v>0</v>
      </c>
      <c r="AI804" s="17">
        <f t="shared" si="5530"/>
        <v>0</v>
      </c>
      <c r="AJ804" s="17">
        <f t="shared" si="5530"/>
        <v>0</v>
      </c>
      <c r="AK804" s="17">
        <f t="shared" si="5530"/>
        <v>0</v>
      </c>
      <c r="AL804" s="17">
        <f t="shared" si="5530"/>
        <v>0</v>
      </c>
      <c r="AM804" s="17">
        <f t="shared" si="5530"/>
        <v>0</v>
      </c>
      <c r="AN804" s="17">
        <f t="shared" si="5530"/>
        <v>0</v>
      </c>
      <c r="AO804" s="17">
        <f t="shared" si="5530"/>
        <v>0</v>
      </c>
      <c r="AP804" s="17">
        <f t="shared" si="5530"/>
        <v>0</v>
      </c>
      <c r="AQ804" s="17">
        <f t="shared" si="5530"/>
        <v>0</v>
      </c>
      <c r="AR804" s="17">
        <f t="shared" si="5530"/>
        <v>0</v>
      </c>
      <c r="AS804" s="17">
        <f t="shared" si="5530"/>
        <v>0</v>
      </c>
      <c r="AT804" s="17">
        <f t="shared" si="5530"/>
        <v>0</v>
      </c>
      <c r="AU804" s="17">
        <f t="shared" si="5530"/>
        <v>0</v>
      </c>
      <c r="AV804" s="17">
        <f t="shared" si="5530"/>
        <v>0</v>
      </c>
      <c r="AW804" s="17">
        <f t="shared" si="5530"/>
        <v>0</v>
      </c>
      <c r="AX804" s="17">
        <f t="shared" si="5530"/>
        <v>0</v>
      </c>
      <c r="AY804" s="17">
        <f t="shared" si="5530"/>
        <v>0</v>
      </c>
      <c r="AZ804" s="17">
        <f t="shared" si="5530"/>
        <v>0</v>
      </c>
      <c r="BA804" s="17">
        <f t="shared" si="5530"/>
        <v>0</v>
      </c>
      <c r="BB804" s="17">
        <f t="shared" si="5530"/>
        <v>0</v>
      </c>
      <c r="BC804" s="17">
        <f t="shared" si="5530"/>
        <v>0</v>
      </c>
      <c r="BD804" s="17">
        <f t="shared" si="5530"/>
        <v>0</v>
      </c>
      <c r="BE804" s="17">
        <f t="shared" si="5530"/>
        <v>0</v>
      </c>
      <c r="BF804" s="17">
        <f t="shared" si="5530"/>
        <v>0</v>
      </c>
      <c r="BG804" s="17">
        <f t="shared" si="5530"/>
        <v>0</v>
      </c>
      <c r="BH804" s="17">
        <f t="shared" si="5530"/>
        <v>0</v>
      </c>
      <c r="BI804" s="17">
        <f t="shared" si="5530"/>
        <v>0</v>
      </c>
      <c r="BJ804" s="17">
        <f t="shared" si="5530"/>
        <v>0</v>
      </c>
      <c r="BK804" s="17">
        <f t="shared" si="5530"/>
        <v>0</v>
      </c>
      <c r="BL804" s="17">
        <f t="shared" si="5530"/>
        <v>0</v>
      </c>
      <c r="BM804" s="17">
        <f t="shared" si="5530"/>
        <v>0</v>
      </c>
      <c r="BN804" s="17">
        <f t="shared" si="5530"/>
        <v>0</v>
      </c>
      <c r="BO804" s="17">
        <f t="shared" si="5530"/>
        <v>0</v>
      </c>
      <c r="BP804" s="17">
        <f t="shared" si="5530"/>
        <v>0</v>
      </c>
      <c r="BQ804" s="17">
        <f t="shared" si="5530"/>
        <v>0</v>
      </c>
      <c r="BR804" s="17">
        <f t="shared" si="5530"/>
        <v>0</v>
      </c>
      <c r="BS804" s="17">
        <f t="shared" si="5530"/>
        <v>0</v>
      </c>
      <c r="BT804" s="17">
        <f t="shared" si="5530"/>
        <v>0</v>
      </c>
      <c r="BU804" s="17">
        <f t="shared" si="5530"/>
        <v>0</v>
      </c>
      <c r="BV804" s="17">
        <f t="shared" ref="BV804:CO804" si="5531">-BV788</f>
        <v>0</v>
      </c>
      <c r="BW804" s="17">
        <f t="shared" si="5531"/>
        <v>0</v>
      </c>
      <c r="BX804" s="17">
        <f t="shared" si="5531"/>
        <v>0</v>
      </c>
      <c r="BY804" s="17">
        <f t="shared" si="5531"/>
        <v>0</v>
      </c>
      <c r="BZ804" s="17">
        <f t="shared" si="5531"/>
        <v>0</v>
      </c>
      <c r="CA804" s="17">
        <f t="shared" si="5531"/>
        <v>0</v>
      </c>
      <c r="CB804" s="17">
        <f t="shared" si="5531"/>
        <v>0</v>
      </c>
      <c r="CC804" s="17">
        <f t="shared" si="5531"/>
        <v>0</v>
      </c>
      <c r="CD804" s="17">
        <f t="shared" si="5531"/>
        <v>0</v>
      </c>
      <c r="CE804" s="17">
        <f t="shared" si="5531"/>
        <v>0</v>
      </c>
      <c r="CF804" s="17">
        <f t="shared" si="5531"/>
        <v>0</v>
      </c>
      <c r="CG804" s="17">
        <f t="shared" si="5531"/>
        <v>0</v>
      </c>
      <c r="CH804" s="17">
        <f t="shared" si="5531"/>
        <v>0</v>
      </c>
      <c r="CI804" s="17">
        <f t="shared" si="5531"/>
        <v>0</v>
      </c>
      <c r="CJ804" s="17">
        <f t="shared" si="5531"/>
        <v>0</v>
      </c>
      <c r="CK804" s="17">
        <f t="shared" si="5531"/>
        <v>0</v>
      </c>
      <c r="CL804" s="17">
        <f t="shared" si="5531"/>
        <v>0</v>
      </c>
      <c r="CM804" s="17">
        <f t="shared" si="5531"/>
        <v>0</v>
      </c>
      <c r="CN804" s="17">
        <f t="shared" si="5531"/>
        <v>0</v>
      </c>
      <c r="CO804" s="17">
        <f t="shared" si="5531"/>
        <v>0</v>
      </c>
    </row>
    <row r="805" spans="2:93">
      <c r="B805" s="556" t="s">
        <v>1989</v>
      </c>
      <c r="C805" s="634" t="s">
        <v>2007</v>
      </c>
      <c r="D805" s="634"/>
      <c r="E805" s="639">
        <v>0</v>
      </c>
      <c r="H805" s="17">
        <f>E805</f>
        <v>0</v>
      </c>
      <c r="I805" s="17">
        <f>I800+I801+I804</f>
        <v>-242962.39</v>
      </c>
      <c r="J805" s="17">
        <f t="shared" ref="J805:BU805" si="5532">J800+J801+J804</f>
        <v>-486608.96</v>
      </c>
      <c r="K805" s="17">
        <f t="shared" si="5532"/>
        <v>-730936.89</v>
      </c>
      <c r="L805" s="17">
        <f t="shared" si="5532"/>
        <v>-970166.42</v>
      </c>
      <c r="M805" s="17">
        <f t="shared" si="5532"/>
        <v>-1210026.1200000001</v>
      </c>
      <c r="N805" s="17">
        <f t="shared" si="5532"/>
        <v>-1449339.04</v>
      </c>
      <c r="O805" s="17">
        <f t="shared" si="5532"/>
        <v>-1717683.19</v>
      </c>
      <c r="P805" s="17">
        <f t="shared" si="5532"/>
        <v>-1982496.5</v>
      </c>
      <c r="Q805" s="17">
        <f t="shared" si="5532"/>
        <v>-2249663.7000000002</v>
      </c>
      <c r="R805" s="17">
        <f t="shared" si="5532"/>
        <v>-2513300.06</v>
      </c>
      <c r="S805" s="17">
        <f t="shared" si="5532"/>
        <v>-2774582.52</v>
      </c>
      <c r="T805" s="17">
        <f t="shared" si="5532"/>
        <v>-3037041.93</v>
      </c>
      <c r="U805" s="17">
        <f t="shared" si="5532"/>
        <v>-3295970.5</v>
      </c>
      <c r="V805" s="17">
        <f t="shared" si="5532"/>
        <v>-3551368.22</v>
      </c>
      <c r="W805" s="17">
        <f t="shared" si="5532"/>
        <v>-3807942.89</v>
      </c>
      <c r="X805" s="17">
        <f t="shared" si="5532"/>
        <v>-4060986.72</v>
      </c>
      <c r="Y805" s="17">
        <f t="shared" si="5532"/>
        <v>-4310499.7</v>
      </c>
      <c r="Z805" s="17">
        <f t="shared" si="5532"/>
        <v>-4561189.63</v>
      </c>
      <c r="AA805" s="17">
        <f t="shared" si="5532"/>
        <v>-4808348.72</v>
      </c>
      <c r="AB805" s="17">
        <f t="shared" si="5532"/>
        <v>-5050800.01</v>
      </c>
      <c r="AC805" s="17">
        <f t="shared" si="5532"/>
        <v>-5294428.25</v>
      </c>
      <c r="AD805" s="17">
        <f t="shared" si="5532"/>
        <v>-5533348.7000000002</v>
      </c>
      <c r="AE805" s="17">
        <f t="shared" si="5532"/>
        <v>-5767561.3600000003</v>
      </c>
      <c r="AF805" s="17">
        <f t="shared" si="5532"/>
        <v>-6001774.0200000005</v>
      </c>
      <c r="AG805" s="17">
        <f t="shared" si="5532"/>
        <v>-6232455.8300000001</v>
      </c>
      <c r="AH805" s="17">
        <f t="shared" si="5532"/>
        <v>-6458429.8499999996</v>
      </c>
      <c r="AI805" s="17">
        <f t="shared" si="5532"/>
        <v>-6683226.9199999999</v>
      </c>
      <c r="AJ805" s="17">
        <f t="shared" si="5532"/>
        <v>-6903316.2000000002</v>
      </c>
      <c r="AK805" s="17">
        <f t="shared" si="5532"/>
        <v>-7118697.6900000004</v>
      </c>
      <c r="AL805" s="17">
        <f t="shared" si="5532"/>
        <v>-7332902.2300000004</v>
      </c>
      <c r="AM805" s="17">
        <f t="shared" si="5532"/>
        <v>-7542398.9800000004</v>
      </c>
      <c r="AN805" s="17">
        <f t="shared" si="5532"/>
        <v>-7746010.9900000002</v>
      </c>
      <c r="AO805" s="17">
        <f t="shared" si="5532"/>
        <v>-7948446.0499999998</v>
      </c>
      <c r="AP805" s="17">
        <f t="shared" si="5532"/>
        <v>-8144996.3700000001</v>
      </c>
      <c r="AQ805" s="17">
        <f t="shared" si="5532"/>
        <v>-8335661.9500000002</v>
      </c>
      <c r="AR805" s="17">
        <f t="shared" si="5532"/>
        <v>-8523973.6300000008</v>
      </c>
      <c r="AS805" s="17">
        <f t="shared" si="5532"/>
        <v>-8706400.5700000003</v>
      </c>
      <c r="AT805" s="17">
        <f t="shared" si="5532"/>
        <v>-8882942.7699999996</v>
      </c>
      <c r="AU805" s="17">
        <f t="shared" si="5532"/>
        <v>-9057131.0800000001</v>
      </c>
      <c r="AV805" s="17">
        <f t="shared" si="5532"/>
        <v>-9224257.6999999993</v>
      </c>
      <c r="AW805" s="17">
        <f t="shared" si="5532"/>
        <v>-9384322.629999999</v>
      </c>
      <c r="AX805" s="17">
        <f t="shared" si="5532"/>
        <v>-9542033.6699999981</v>
      </c>
      <c r="AY805" s="17">
        <f t="shared" si="5532"/>
        <v>-9692683.0199999977</v>
      </c>
      <c r="AZ805" s="17">
        <f t="shared" si="5532"/>
        <v>-9837447.6299999971</v>
      </c>
      <c r="BA805" s="17">
        <f t="shared" si="5532"/>
        <v>-9977504.4499999974</v>
      </c>
      <c r="BB805" s="17">
        <f t="shared" si="5532"/>
        <v>-10110499.579999998</v>
      </c>
      <c r="BC805" s="17">
        <f t="shared" si="5532"/>
        <v>-10237609.969999999</v>
      </c>
      <c r="BD805" s="17">
        <f t="shared" si="5532"/>
        <v>-10360012.569999998</v>
      </c>
      <c r="BE805" s="17">
        <f t="shared" si="5532"/>
        <v>-10475353.479999999</v>
      </c>
      <c r="BF805" s="17">
        <f t="shared" si="5532"/>
        <v>-10583632.699999999</v>
      </c>
      <c r="BG805" s="17">
        <f t="shared" si="5532"/>
        <v>-10687204.129999999</v>
      </c>
      <c r="BH805" s="17">
        <f t="shared" si="5532"/>
        <v>-10784890.819999998</v>
      </c>
      <c r="BI805" s="17">
        <f t="shared" si="5532"/>
        <v>-10875515.819999998</v>
      </c>
      <c r="BJ805" s="17">
        <f t="shared" si="5532"/>
        <v>-10961433.029999999</v>
      </c>
      <c r="BK805" s="17">
        <f t="shared" si="5532"/>
        <v>-11041465.5</v>
      </c>
      <c r="BL805" s="17">
        <f t="shared" si="5532"/>
        <v>-11114436.279999999</v>
      </c>
      <c r="BM805" s="17">
        <f t="shared" si="5532"/>
        <v>-11183876.209999999</v>
      </c>
      <c r="BN805" s="17">
        <f t="shared" si="5532"/>
        <v>-11247431.399999999</v>
      </c>
      <c r="BO805" s="17">
        <f t="shared" si="5532"/>
        <v>-11305101.849999998</v>
      </c>
      <c r="BP805" s="17">
        <f t="shared" si="5532"/>
        <v>-11359241.459999997</v>
      </c>
      <c r="BQ805" s="17">
        <f t="shared" si="5532"/>
        <v>-11408673.279999997</v>
      </c>
      <c r="BR805" s="17">
        <f t="shared" si="5532"/>
        <v>-11453397.309999997</v>
      </c>
      <c r="BS805" s="17">
        <f t="shared" si="5532"/>
        <v>-11494590.489999996</v>
      </c>
      <c r="BT805" s="17">
        <f t="shared" si="5532"/>
        <v>-11531075.879999997</v>
      </c>
      <c r="BU805" s="17">
        <f t="shared" si="5532"/>
        <v>-11564030.419999996</v>
      </c>
      <c r="BV805" s="17">
        <f t="shared" ref="BV805:CO805" si="5533">BV800+BV801+BV804</f>
        <v>-11593454.119999995</v>
      </c>
      <c r="BW805" s="17">
        <f t="shared" si="5533"/>
        <v>-11619346.979999995</v>
      </c>
      <c r="BX805" s="17">
        <f t="shared" si="5533"/>
        <v>-11642885.939999996</v>
      </c>
      <c r="BY805" s="17">
        <f t="shared" si="5533"/>
        <v>-11664070.999999996</v>
      </c>
      <c r="BZ805" s="17">
        <f t="shared" si="5533"/>
        <v>-11681725.219999997</v>
      </c>
      <c r="CA805" s="17">
        <f t="shared" si="5533"/>
        <v>-11697025.539999997</v>
      </c>
      <c r="CB805" s="17">
        <f t="shared" si="5533"/>
        <v>-11709971.969999997</v>
      </c>
      <c r="CC805" s="17">
        <f t="shared" si="5533"/>
        <v>-11721741.449999997</v>
      </c>
      <c r="CD805" s="17">
        <f t="shared" si="5533"/>
        <v>-11731157.029999997</v>
      </c>
      <c r="CE805" s="17">
        <f t="shared" si="5533"/>
        <v>-11739395.669999998</v>
      </c>
      <c r="CF805" s="17">
        <f t="shared" si="5533"/>
        <v>-11746457.359999998</v>
      </c>
      <c r="CG805" s="17">
        <f t="shared" si="5533"/>
        <v>-11752342.099999998</v>
      </c>
      <c r="CH805" s="17">
        <f t="shared" si="5533"/>
        <v>-11757049.889999997</v>
      </c>
      <c r="CI805" s="17">
        <f t="shared" si="5533"/>
        <v>-11760580.729999997</v>
      </c>
      <c r="CJ805" s="17">
        <f t="shared" si="5533"/>
        <v>-11762934.629999997</v>
      </c>
      <c r="CK805" s="17">
        <f t="shared" si="5533"/>
        <v>-11765288.529999997</v>
      </c>
      <c r="CL805" s="17">
        <f t="shared" si="5533"/>
        <v>-11766465.479999997</v>
      </c>
      <c r="CM805" s="17">
        <f t="shared" si="5533"/>
        <v>-11767642.429999996</v>
      </c>
      <c r="CN805" s="17">
        <f t="shared" si="5533"/>
        <v>-11768819.379999995</v>
      </c>
      <c r="CO805" s="17">
        <f t="shared" si="5533"/>
        <v>-11768819.379999995</v>
      </c>
    </row>
    <row r="806" spans="2:93">
      <c r="B806" s="556" t="s">
        <v>2008</v>
      </c>
      <c r="C806" s="634"/>
      <c r="D806" s="634"/>
      <c r="H806" s="17"/>
      <c r="I806" s="26">
        <f>-I805/I797</f>
        <v>2.1429254769777653E-2</v>
      </c>
      <c r="J806" s="26">
        <f t="shared" ref="J806" si="5534">-J805/J797</f>
        <v>4.2599359410052488E-2</v>
      </c>
      <c r="K806" s="26">
        <f t="shared" ref="K806" si="5535">-K805/K797</f>
        <v>6.3512292454895133E-2</v>
      </c>
      <c r="L806" s="26">
        <f t="shared" ref="L806" si="5536">-L805/L797</f>
        <v>8.3671791854572006E-2</v>
      </c>
      <c r="M806" s="26">
        <f t="shared" ref="M806" si="5537">-M805/M797</f>
        <v>0.10358157574224112</v>
      </c>
      <c r="N806" s="26">
        <f t="shared" ref="N806" si="5538">-N805/N797</f>
        <v>0.12314384338351468</v>
      </c>
      <c r="O806" s="26">
        <f t="shared" ref="O806" si="5539">-O805/O797</f>
        <v>0.14594384329277149</v>
      </c>
      <c r="P806" s="26">
        <f t="shared" ref="P806" si="5540">-P805/P797</f>
        <v>0.16844384354979219</v>
      </c>
      <c r="Q806" s="26">
        <f t="shared" ref="Q806" si="5541">-Q805/Q797</f>
        <v>0.19114384329175191</v>
      </c>
      <c r="R806" s="26">
        <f t="shared" ref="R806" si="5542">-R805/R797</f>
        <v>0.21354384338147547</v>
      </c>
      <c r="S806" s="26">
        <f t="shared" ref="S806" si="5543">-S805/S797</f>
        <v>0.23574384313660485</v>
      </c>
      <c r="T806" s="26">
        <f t="shared" ref="T806" si="5544">-T805/T797</f>
        <v>0.25804384305903133</v>
      </c>
      <c r="U806" s="26">
        <f t="shared" ref="U806" si="5545">-U805/U797</f>
        <v>0.28004384332922166</v>
      </c>
      <c r="V806" s="26">
        <f t="shared" ref="V806" si="5546">-V805/V797</f>
        <v>0.30174384309752073</v>
      </c>
      <c r="W806" s="26">
        <f t="shared" ref="W806" si="5547">-W805/W797</f>
        <v>0.32354384303311684</v>
      </c>
      <c r="X806" s="26">
        <f t="shared" ref="X806" si="5548">-X805/X797</f>
        <v>0.34504384331647686</v>
      </c>
      <c r="Y806" s="26">
        <f t="shared" ref="Y806" si="5549">-Y805/Y797</f>
        <v>0.36624384309794555</v>
      </c>
      <c r="Z806" s="26">
        <f t="shared" ref="Z806" si="5550">-Z805/Z797</f>
        <v>0.3875438430467113</v>
      </c>
      <c r="AA806" s="26">
        <f t="shared" ref="AA806" si="5551">-AA805/AA797</f>
        <v>0.40854384334324095</v>
      </c>
      <c r="AB806" s="26">
        <f t="shared" ref="AB806" si="5552">-AB805/AB797</f>
        <v>0.42914384297058217</v>
      </c>
      <c r="AC806" s="26">
        <f t="shared" ref="AC806" si="5553">-AC805/AC797</f>
        <v>0.44984384276522055</v>
      </c>
      <c r="AD806" s="26">
        <f t="shared" ref="AD806" si="5554">-AD805/AD797</f>
        <v>0.47014384274032561</v>
      </c>
      <c r="AE806" s="26">
        <f t="shared" ref="AE806" si="5555">-AE805/AE797</f>
        <v>0.49004384289589753</v>
      </c>
      <c r="AF806" s="26">
        <f t="shared" ref="AF806" si="5556">-AF805/AF797</f>
        <v>0.50994384305146934</v>
      </c>
      <c r="AG806" s="26">
        <f t="shared" ref="AG806" si="5557">-AG805/AG797</f>
        <v>0.52954384270514987</v>
      </c>
      <c r="AH806" s="26">
        <f t="shared" ref="AH806" si="5558">-AH805/AH797</f>
        <v>0.5487438425392972</v>
      </c>
      <c r="AI806" s="26">
        <f t="shared" ref="AI806" si="5559">-AI805/AI797</f>
        <v>0.56784384220614736</v>
      </c>
      <c r="AJ806" s="26">
        <f t="shared" ref="AJ806" si="5560">-AJ805/AJ797</f>
        <v>0.58654384205346433</v>
      </c>
      <c r="AK806" s="26">
        <f t="shared" ref="AK806" si="5561">-AK805/AK797</f>
        <v>0.60484384208124808</v>
      </c>
      <c r="AL806" s="26">
        <f t="shared" ref="AL806" si="5562">-AL805/AL797</f>
        <v>0.62304384194173468</v>
      </c>
      <c r="AM806" s="26">
        <f t="shared" ref="AM806" si="5563">-AM805/AM797</f>
        <v>0.64084384198268807</v>
      </c>
      <c r="AN806" s="26">
        <f t="shared" ref="AN806" si="5564">-AN805/AN797</f>
        <v>0.65814384203681109</v>
      </c>
      <c r="AO806" s="26">
        <f t="shared" ref="AO806" si="5565">-AO805/AO797</f>
        <v>0.67534384192363706</v>
      </c>
      <c r="AP806" s="26">
        <f t="shared" ref="AP806" si="5566">-AP805/AP797</f>
        <v>0.69204384182363265</v>
      </c>
      <c r="AQ806" s="26">
        <f t="shared" ref="AQ806" si="5567">-AQ805/AQ797</f>
        <v>0.70824384173679789</v>
      </c>
      <c r="AR806" s="26">
        <f t="shared" ref="AR806" si="5568">-AR805/AR797</f>
        <v>0.7242438413153689</v>
      </c>
      <c r="AS806" s="26">
        <f t="shared" ref="AS806" si="5569">-AS805/AS797</f>
        <v>0.73974384090710954</v>
      </c>
      <c r="AT806" s="26">
        <f t="shared" ref="AT806" si="5570">-AT805/AT797</f>
        <v>0.75474384051201981</v>
      </c>
      <c r="AU806" s="26">
        <f t="shared" ref="AU806" si="5571">-AU805/AU797</f>
        <v>0.76954384063199122</v>
      </c>
      <c r="AV806" s="26">
        <f t="shared" ref="AV806" si="5572">-AV805/AV797</f>
        <v>0.78374384059783497</v>
      </c>
      <c r="AW806" s="26">
        <f t="shared" ref="AW806" si="5573">-AW805/AW797</f>
        <v>0.79734384040955131</v>
      </c>
      <c r="AX806" s="26">
        <f t="shared" ref="AX806" si="5574">-AX805/AX797</f>
        <v>0.81074384073632866</v>
      </c>
      <c r="AY806" s="26">
        <f t="shared" ref="AY806" si="5575">-AY805/AY797</f>
        <v>0.82354384090897859</v>
      </c>
      <c r="AZ806" s="26">
        <f t="shared" ref="AZ806" si="5576">-AZ805/AZ797</f>
        <v>0.83584384109479815</v>
      </c>
      <c r="BA806" s="26">
        <f t="shared" ref="BA806" si="5577">-BA805/BA797</f>
        <v>0.8477438414610845</v>
      </c>
      <c r="BB806" s="26">
        <f t="shared" ref="BB806" si="5578">-BB805/BB797</f>
        <v>0.85904384167324344</v>
      </c>
      <c r="BC806" s="26">
        <f t="shared" ref="BC806" si="5579">-BC805/BC797</f>
        <v>0.869843841898572</v>
      </c>
      <c r="BD806" s="26">
        <f t="shared" ref="BD806" si="5580">-BD805/BD797</f>
        <v>0.88024384230436736</v>
      </c>
      <c r="BE806" s="26">
        <f t="shared" ref="BE806" si="5581">-BE805/BE797</f>
        <v>0.89004384255603519</v>
      </c>
      <c r="BF806" s="26">
        <f t="shared" ref="BF806" si="5582">-BF805/BF797</f>
        <v>0.89924384265357571</v>
      </c>
      <c r="BG806" s="26">
        <f t="shared" ref="BG806" si="5583">-BG805/BG797</f>
        <v>0.9080438429315828</v>
      </c>
      <c r="BH806" s="26">
        <f t="shared" ref="BH806" si="5584">-BH805/BH797</f>
        <v>0.91634384322275964</v>
      </c>
      <c r="BI806" s="26">
        <f t="shared" ref="BI806" si="5585">-BI805/BI797</f>
        <v>0.92404384335980905</v>
      </c>
      <c r="BJ806" s="26">
        <f t="shared" ref="BJ806" si="5586">-BJ805/BJ797</f>
        <v>0.93134384367732526</v>
      </c>
      <c r="BK806" s="26">
        <f t="shared" ref="BK806" si="5587">-BK805/BK797</f>
        <v>0.9381438440080111</v>
      </c>
      <c r="BL806" s="26">
        <f t="shared" ref="BL806" si="5588">-BL805/BL797</f>
        <v>0.9443438441845694</v>
      </c>
      <c r="BM806" s="26">
        <f t="shared" ref="BM806" si="5589">-BM805/BM797</f>
        <v>0.95024384385923633</v>
      </c>
      <c r="BN806" s="26">
        <f t="shared" ref="BN806" si="5590">-BN805/BN797</f>
        <v>0.95564384354707299</v>
      </c>
      <c r="BO806" s="26">
        <f t="shared" ref="BO806" si="5591">-BO805/BO797</f>
        <v>0.96054384324807929</v>
      </c>
      <c r="BP806" s="26">
        <f t="shared" ref="BP806" si="5592">-BP805/BP797</f>
        <v>0.96514384329684944</v>
      </c>
      <c r="BQ806" s="26">
        <f t="shared" ref="BQ806" si="5593">-BQ805/BQ797</f>
        <v>0.96934384352608638</v>
      </c>
      <c r="BR806" s="26">
        <f t="shared" ref="BR806" si="5594">-BR805/BR797</f>
        <v>0.97314384393579012</v>
      </c>
      <c r="BS806" s="26">
        <f t="shared" ref="BS806" si="5595">-BS805/BS797</f>
        <v>0.97664384384360248</v>
      </c>
      <c r="BT806" s="26">
        <f t="shared" ref="BT806" si="5596">-BT805/BT797</f>
        <v>0.97974384393188174</v>
      </c>
      <c r="BU806" s="26">
        <f t="shared" ref="BU806" si="5597">-BU805/BU797</f>
        <v>0.98254384351826951</v>
      </c>
      <c r="BV806" s="26">
        <f t="shared" ref="BV806" si="5598">-BV805/BV797</f>
        <v>0.98504384345242113</v>
      </c>
      <c r="BW806" s="26">
        <f t="shared" ref="BW806" si="5599">-BW805/BW797</f>
        <v>0.98724384373433671</v>
      </c>
      <c r="BX806" s="26">
        <f t="shared" ref="BX806" si="5600">-BX805/BX797</f>
        <v>0.98924384368165819</v>
      </c>
      <c r="BY806" s="26">
        <f t="shared" ref="BY806" si="5601">-BY805/BY797</f>
        <v>0.99104384329438533</v>
      </c>
      <c r="BZ806" s="26">
        <f t="shared" ref="BZ806" si="5602">-BZ805/BZ797</f>
        <v>0.99254384325487643</v>
      </c>
      <c r="CA806" s="26">
        <f t="shared" ref="CA806" si="5603">-CA805/CA797</f>
        <v>0.99384384288077332</v>
      </c>
      <c r="CB806" s="26">
        <f t="shared" ref="CB806" si="5604">-CB805/CB797</f>
        <v>0.99494384302173111</v>
      </c>
      <c r="CC806" s="26">
        <f t="shared" ref="CC806" si="5605">-CC805/CC797</f>
        <v>0.99594384299539174</v>
      </c>
      <c r="CD806" s="26">
        <f t="shared" ref="CD806" si="5606">-CD805/CD797</f>
        <v>0.99674384263445825</v>
      </c>
      <c r="CE806" s="26">
        <f t="shared" ref="CE806" si="5607">-CE805/CE797</f>
        <v>0.99744384295588284</v>
      </c>
      <c r="CF806" s="26">
        <f t="shared" ref="CF806" si="5608">-CF805/CF797</f>
        <v>0.99804384311001026</v>
      </c>
      <c r="CG806" s="26">
        <f t="shared" ref="CG806" si="5609">-CG805/CG797</f>
        <v>0.99854384309684063</v>
      </c>
      <c r="CH806" s="26">
        <f t="shared" ref="CH806" si="5610">-CH805/CH797</f>
        <v>0.99894384291637384</v>
      </c>
      <c r="CI806" s="26">
        <f t="shared" ref="CI806" si="5611">-CI805/CI797</f>
        <v>0.99924384256860987</v>
      </c>
      <c r="CJ806" s="26">
        <f t="shared" ref="CJ806" si="5612">-CJ805/CJ797</f>
        <v>0.9994438429032042</v>
      </c>
      <c r="CK806" s="26">
        <f t="shared" ref="CK806" si="5613">-CK805/CK797</f>
        <v>0.99964384323779842</v>
      </c>
      <c r="CL806" s="26">
        <f t="shared" ref="CL806" si="5614">-CL805/CL797</f>
        <v>0.99974384340509548</v>
      </c>
      <c r="CM806" s="26">
        <f t="shared" ref="CM806" si="5615">-CM805/CM797</f>
        <v>0.99984384357239253</v>
      </c>
      <c r="CN806" s="26">
        <f t="shared" ref="CN806" si="5616">-CN805/CN797</f>
        <v>0.99994384373968959</v>
      </c>
      <c r="CO806" s="26">
        <f t="shared" ref="CO806" si="5617">-CO805/CO797</f>
        <v>0.99994384373968959</v>
      </c>
    </row>
    <row r="807" spans="2:93">
      <c r="B807" s="556"/>
      <c r="C807" s="634"/>
      <c r="D807" s="634"/>
      <c r="H807" s="17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O807" s="26"/>
      <c r="BP807" s="26"/>
      <c r="BQ807" s="26"/>
      <c r="BR807" s="26"/>
      <c r="BS807" s="26"/>
      <c r="BT807" s="26"/>
      <c r="BU807" s="26"/>
      <c r="BV807" s="26"/>
      <c r="BW807" s="26"/>
      <c r="BX807" s="26"/>
      <c r="BY807" s="26"/>
      <c r="BZ807" s="26"/>
      <c r="CA807" s="26"/>
      <c r="CB807" s="26"/>
      <c r="CC807" s="26"/>
      <c r="CD807" s="26"/>
      <c r="CE807" s="26"/>
      <c r="CF807" s="26"/>
      <c r="CG807" s="26"/>
      <c r="CH807" s="26"/>
      <c r="CI807" s="26"/>
      <c r="CJ807" s="26"/>
      <c r="CK807" s="26"/>
      <c r="CL807" s="26"/>
      <c r="CM807" s="26"/>
      <c r="CN807" s="26"/>
      <c r="CO807" s="26"/>
    </row>
    <row r="808" spans="2:93">
      <c r="B808" s="556" t="s">
        <v>2000</v>
      </c>
      <c r="C808" s="634" t="s">
        <v>2005</v>
      </c>
      <c r="D808" s="634"/>
      <c r="H808" s="17">
        <f>H785+H800</f>
        <v>0</v>
      </c>
      <c r="I808" s="17">
        <f t="shared" ref="I808:BT808" si="5618">I785+I800</f>
        <v>11253482.310000002</v>
      </c>
      <c r="J808" s="17">
        <f t="shared" si="5618"/>
        <v>11094920.920000002</v>
      </c>
      <c r="K808" s="17">
        <f t="shared" si="5618"/>
        <v>10936308.350000001</v>
      </c>
      <c r="L808" s="17">
        <f t="shared" si="5618"/>
        <v>10777652.420000002</v>
      </c>
      <c r="M808" s="17">
        <f t="shared" si="5618"/>
        <v>10624737.890000002</v>
      </c>
      <c r="N808" s="17">
        <f t="shared" si="5618"/>
        <v>10471840.190000001</v>
      </c>
      <c r="O808" s="17">
        <f t="shared" si="5618"/>
        <v>10320141.270000003</v>
      </c>
      <c r="P808" s="17">
        <f t="shared" si="5618"/>
        <v>10051797.120000003</v>
      </c>
      <c r="Q808" s="17">
        <f t="shared" si="5618"/>
        <v>9786983.8100000024</v>
      </c>
      <c r="R808" s="17">
        <f t="shared" si="5618"/>
        <v>9519816.6100000031</v>
      </c>
      <c r="S808" s="17">
        <f t="shared" si="5618"/>
        <v>9256180.2500000019</v>
      </c>
      <c r="T808" s="17">
        <f t="shared" si="5618"/>
        <v>8994897.7900000028</v>
      </c>
      <c r="U808" s="17">
        <f t="shared" si="5618"/>
        <v>8732438.3800000027</v>
      </c>
      <c r="V808" s="17">
        <f t="shared" si="5618"/>
        <v>8473509.8100000024</v>
      </c>
      <c r="W808" s="17">
        <f t="shared" si="5618"/>
        <v>8218112.0900000017</v>
      </c>
      <c r="X808" s="17">
        <f t="shared" si="5618"/>
        <v>7961537.4200000018</v>
      </c>
      <c r="Y808" s="17">
        <f t="shared" si="5618"/>
        <v>7708493.5900000017</v>
      </c>
      <c r="Z808" s="17">
        <f t="shared" si="5618"/>
        <v>7458980.6100000022</v>
      </c>
      <c r="AA808" s="17">
        <f t="shared" si="5618"/>
        <v>7208290.6800000025</v>
      </c>
      <c r="AB808" s="17">
        <f t="shared" si="5618"/>
        <v>6961131.5900000026</v>
      </c>
      <c r="AC808" s="17">
        <f t="shared" si="5618"/>
        <v>6718680.3000000026</v>
      </c>
      <c r="AD808" s="17">
        <f t="shared" si="5618"/>
        <v>6475052.0600000024</v>
      </c>
      <c r="AE808" s="17">
        <f t="shared" si="5618"/>
        <v>6236131.6100000022</v>
      </c>
      <c r="AF808" s="17">
        <f t="shared" si="5618"/>
        <v>6001918.950000002</v>
      </c>
      <c r="AG808" s="17">
        <f t="shared" si="5618"/>
        <v>5767706.2900000019</v>
      </c>
      <c r="AH808" s="17">
        <f t="shared" si="5618"/>
        <v>5537024.4800000023</v>
      </c>
      <c r="AI808" s="17">
        <f t="shared" si="5618"/>
        <v>5311050.4600000028</v>
      </c>
      <c r="AJ808" s="17">
        <f t="shared" si="5618"/>
        <v>5086253.3900000025</v>
      </c>
      <c r="AK808" s="17">
        <f t="shared" si="5618"/>
        <v>4866164.1100000022</v>
      </c>
      <c r="AL808" s="17">
        <f t="shared" si="5618"/>
        <v>4650782.620000002</v>
      </c>
      <c r="AM808" s="17">
        <f t="shared" si="5618"/>
        <v>4436578.0800000019</v>
      </c>
      <c r="AN808" s="17">
        <f t="shared" si="5618"/>
        <v>4227081.3300000019</v>
      </c>
      <c r="AO808" s="17">
        <f t="shared" si="5618"/>
        <v>4023469.3200000022</v>
      </c>
      <c r="AP808" s="17">
        <f t="shared" si="5618"/>
        <v>3821034.2600000026</v>
      </c>
      <c r="AQ808" s="17">
        <f t="shared" si="5618"/>
        <v>3624483.9400000023</v>
      </c>
      <c r="AR808" s="17">
        <f t="shared" si="5618"/>
        <v>3433818.3600000022</v>
      </c>
      <c r="AS808" s="17">
        <f t="shared" si="5618"/>
        <v>3245506.6800000016</v>
      </c>
      <c r="AT808" s="17">
        <f t="shared" si="5618"/>
        <v>3063079.7400000021</v>
      </c>
      <c r="AU808" s="17">
        <f t="shared" si="5618"/>
        <v>2886537.5400000028</v>
      </c>
      <c r="AV808" s="17">
        <f t="shared" si="5618"/>
        <v>2712349.2300000023</v>
      </c>
      <c r="AW808" s="17">
        <f t="shared" si="5618"/>
        <v>2545222.6100000031</v>
      </c>
      <c r="AX808" s="17">
        <f t="shared" si="5618"/>
        <v>2385157.6800000034</v>
      </c>
      <c r="AY808" s="17">
        <f t="shared" si="5618"/>
        <v>2227446.6400000043</v>
      </c>
      <c r="AZ808" s="17">
        <f t="shared" si="5618"/>
        <v>2076797.2900000047</v>
      </c>
      <c r="BA808" s="17">
        <f t="shared" si="5618"/>
        <v>1932032.6800000053</v>
      </c>
      <c r="BB808" s="17">
        <f t="shared" si="5618"/>
        <v>1791975.860000005</v>
      </c>
      <c r="BC808" s="17">
        <f t="shared" si="5618"/>
        <v>1658980.7300000042</v>
      </c>
      <c r="BD808" s="17">
        <f t="shared" si="5618"/>
        <v>1531870.3400000036</v>
      </c>
      <c r="BE808" s="17">
        <f t="shared" si="5618"/>
        <v>1409467.7400000039</v>
      </c>
      <c r="BF808" s="17">
        <f t="shared" si="5618"/>
        <v>1294126.8300000038</v>
      </c>
      <c r="BG808" s="17">
        <f t="shared" si="5618"/>
        <v>1185847.6100000031</v>
      </c>
      <c r="BH808" s="17">
        <f t="shared" si="5618"/>
        <v>1082276.1800000034</v>
      </c>
      <c r="BI808" s="17">
        <f t="shared" si="5618"/>
        <v>984589.49000000395</v>
      </c>
      <c r="BJ808" s="17">
        <f t="shared" si="5618"/>
        <v>893964.49000000395</v>
      </c>
      <c r="BK808" s="17">
        <f t="shared" si="5618"/>
        <v>808047.28000000305</v>
      </c>
      <c r="BL808" s="17">
        <f t="shared" si="5618"/>
        <v>728014.81000000238</v>
      </c>
      <c r="BM808" s="17">
        <f t="shared" si="5618"/>
        <v>655044.03000000305</v>
      </c>
      <c r="BN808" s="17">
        <f t="shared" si="5618"/>
        <v>585604.10000000335</v>
      </c>
      <c r="BO808" s="17">
        <f t="shared" si="5618"/>
        <v>522048.91000000387</v>
      </c>
      <c r="BP808" s="17">
        <f t="shared" si="5618"/>
        <v>464378.46000000462</v>
      </c>
      <c r="BQ808" s="17">
        <f t="shared" si="5618"/>
        <v>410238.85000000522</v>
      </c>
      <c r="BR808" s="17">
        <f t="shared" si="5618"/>
        <v>360807.03000000492</v>
      </c>
      <c r="BS808" s="17">
        <f t="shared" si="5618"/>
        <v>316083.00000000559</v>
      </c>
      <c r="BT808" s="17">
        <f t="shared" si="5618"/>
        <v>274889.82000000589</v>
      </c>
      <c r="BU808" s="17">
        <f t="shared" ref="BU808:CO808" si="5619">BU785+BU800</f>
        <v>238404.43000000529</v>
      </c>
      <c r="BV808" s="17">
        <f t="shared" si="5619"/>
        <v>205449.89000000618</v>
      </c>
      <c r="BW808" s="17">
        <f t="shared" si="5619"/>
        <v>176026.19000000693</v>
      </c>
      <c r="BX808" s="17">
        <f t="shared" si="5619"/>
        <v>150133.33000000753</v>
      </c>
      <c r="BY808" s="17">
        <f t="shared" si="5619"/>
        <v>126594.37000000663</v>
      </c>
      <c r="BZ808" s="17">
        <f t="shared" si="5619"/>
        <v>105409.31000000611</v>
      </c>
      <c r="CA808" s="17">
        <f t="shared" si="5619"/>
        <v>87755.090000005439</v>
      </c>
      <c r="CB808" s="17">
        <f t="shared" si="5619"/>
        <v>72454.770000005141</v>
      </c>
      <c r="CC808" s="17">
        <f t="shared" si="5619"/>
        <v>59508.340000005439</v>
      </c>
      <c r="CD808" s="17">
        <f t="shared" si="5619"/>
        <v>47738.860000004992</v>
      </c>
      <c r="CE808" s="17">
        <f t="shared" si="5619"/>
        <v>38323.280000004917</v>
      </c>
      <c r="CF808" s="17">
        <f t="shared" si="5619"/>
        <v>30084.640000004321</v>
      </c>
      <c r="CG808" s="17">
        <f t="shared" si="5619"/>
        <v>23022.950000004843</v>
      </c>
      <c r="CH808" s="17">
        <f t="shared" si="5619"/>
        <v>17138.210000004619</v>
      </c>
      <c r="CI808" s="17">
        <f t="shared" si="5619"/>
        <v>12430.420000005513</v>
      </c>
      <c r="CJ808" s="17">
        <f t="shared" si="5619"/>
        <v>8899.5800000056624</v>
      </c>
      <c r="CK808" s="17">
        <f t="shared" si="5619"/>
        <v>6545.6800000052899</v>
      </c>
      <c r="CL808" s="17">
        <f t="shared" si="5619"/>
        <v>4191.7800000049174</v>
      </c>
      <c r="CM808" s="17">
        <f t="shared" si="5619"/>
        <v>3014.8300000056624</v>
      </c>
      <c r="CN808" s="17">
        <f t="shared" si="5619"/>
        <v>1837.8800000064075</v>
      </c>
      <c r="CO808" s="17">
        <f t="shared" si="5619"/>
        <v>660.93000000715256</v>
      </c>
    </row>
    <row r="809" spans="2:93">
      <c r="B809" s="556" t="s">
        <v>1999</v>
      </c>
      <c r="C809" s="634" t="s">
        <v>2005</v>
      </c>
      <c r="D809" s="634"/>
      <c r="H809" s="17">
        <f>H797+H805</f>
        <v>11253482.310000002</v>
      </c>
      <c r="I809" s="17">
        <f t="shared" ref="I809:BT809" si="5620">I797+I805</f>
        <v>11094920.920000002</v>
      </c>
      <c r="J809" s="17">
        <f t="shared" si="5620"/>
        <v>10936308.350000001</v>
      </c>
      <c r="K809" s="17">
        <f t="shared" si="5620"/>
        <v>10777652.420000002</v>
      </c>
      <c r="L809" s="17">
        <f t="shared" si="5620"/>
        <v>10624737.890000002</v>
      </c>
      <c r="M809" s="17">
        <f t="shared" si="5620"/>
        <v>10471840.190000001</v>
      </c>
      <c r="N809" s="17">
        <f t="shared" si="5620"/>
        <v>10320141.270000003</v>
      </c>
      <c r="O809" s="17">
        <f t="shared" si="5620"/>
        <v>10051797.120000003</v>
      </c>
      <c r="P809" s="17">
        <f t="shared" si="5620"/>
        <v>9786983.8100000024</v>
      </c>
      <c r="Q809" s="17">
        <f t="shared" si="5620"/>
        <v>9519816.6100000031</v>
      </c>
      <c r="R809" s="17">
        <f t="shared" si="5620"/>
        <v>9256180.2500000019</v>
      </c>
      <c r="S809" s="17">
        <f t="shared" si="5620"/>
        <v>8994897.7900000028</v>
      </c>
      <c r="T809" s="17">
        <f t="shared" si="5620"/>
        <v>8732438.3800000027</v>
      </c>
      <c r="U809" s="17">
        <f t="shared" si="5620"/>
        <v>8473509.8100000024</v>
      </c>
      <c r="V809" s="17">
        <f t="shared" si="5620"/>
        <v>8218112.0900000017</v>
      </c>
      <c r="W809" s="17">
        <f t="shared" si="5620"/>
        <v>7961537.4200000018</v>
      </c>
      <c r="X809" s="17">
        <f t="shared" si="5620"/>
        <v>7708493.5900000017</v>
      </c>
      <c r="Y809" s="17">
        <f t="shared" si="5620"/>
        <v>7458980.6100000022</v>
      </c>
      <c r="Z809" s="17">
        <f t="shared" si="5620"/>
        <v>7208290.6800000025</v>
      </c>
      <c r="AA809" s="17">
        <f t="shared" si="5620"/>
        <v>6961131.5900000026</v>
      </c>
      <c r="AB809" s="17">
        <f t="shared" si="5620"/>
        <v>6718680.3000000026</v>
      </c>
      <c r="AC809" s="17">
        <f t="shared" si="5620"/>
        <v>6475052.0600000024</v>
      </c>
      <c r="AD809" s="17">
        <f t="shared" si="5620"/>
        <v>6236131.6100000022</v>
      </c>
      <c r="AE809" s="17">
        <f t="shared" si="5620"/>
        <v>6001918.950000002</v>
      </c>
      <c r="AF809" s="17">
        <f t="shared" si="5620"/>
        <v>5767706.2900000019</v>
      </c>
      <c r="AG809" s="17">
        <f t="shared" si="5620"/>
        <v>5537024.4800000023</v>
      </c>
      <c r="AH809" s="17">
        <f t="shared" si="5620"/>
        <v>5311050.4600000028</v>
      </c>
      <c r="AI809" s="17">
        <f t="shared" si="5620"/>
        <v>5086253.3900000025</v>
      </c>
      <c r="AJ809" s="17">
        <f t="shared" si="5620"/>
        <v>4866164.1100000022</v>
      </c>
      <c r="AK809" s="17">
        <f t="shared" si="5620"/>
        <v>4650782.620000002</v>
      </c>
      <c r="AL809" s="17">
        <f t="shared" si="5620"/>
        <v>4436578.0800000019</v>
      </c>
      <c r="AM809" s="17">
        <f t="shared" si="5620"/>
        <v>4227081.3300000019</v>
      </c>
      <c r="AN809" s="17">
        <f t="shared" si="5620"/>
        <v>4023469.3200000022</v>
      </c>
      <c r="AO809" s="17">
        <f t="shared" si="5620"/>
        <v>3821034.2600000026</v>
      </c>
      <c r="AP809" s="17">
        <f t="shared" si="5620"/>
        <v>3624483.9400000023</v>
      </c>
      <c r="AQ809" s="17">
        <f t="shared" si="5620"/>
        <v>3433818.3600000022</v>
      </c>
      <c r="AR809" s="17">
        <f t="shared" si="5620"/>
        <v>3245506.6800000016</v>
      </c>
      <c r="AS809" s="17">
        <f t="shared" si="5620"/>
        <v>3063079.7400000021</v>
      </c>
      <c r="AT809" s="17">
        <f t="shared" si="5620"/>
        <v>2886537.5400000028</v>
      </c>
      <c r="AU809" s="17">
        <f t="shared" si="5620"/>
        <v>2712349.2300000023</v>
      </c>
      <c r="AV809" s="17">
        <f t="shared" si="5620"/>
        <v>2545222.6100000031</v>
      </c>
      <c r="AW809" s="17">
        <f t="shared" si="5620"/>
        <v>2385157.6800000034</v>
      </c>
      <c r="AX809" s="17">
        <f t="shared" si="5620"/>
        <v>2227446.6400000043</v>
      </c>
      <c r="AY809" s="17">
        <f t="shared" si="5620"/>
        <v>2076797.2900000047</v>
      </c>
      <c r="AZ809" s="17">
        <f t="shared" si="5620"/>
        <v>1932032.6800000053</v>
      </c>
      <c r="BA809" s="17">
        <f t="shared" si="5620"/>
        <v>1791975.860000005</v>
      </c>
      <c r="BB809" s="17">
        <f t="shared" si="5620"/>
        <v>1658980.7300000042</v>
      </c>
      <c r="BC809" s="17">
        <f t="shared" si="5620"/>
        <v>1531870.3400000036</v>
      </c>
      <c r="BD809" s="17">
        <f t="shared" si="5620"/>
        <v>1409467.7400000039</v>
      </c>
      <c r="BE809" s="17">
        <f t="shared" si="5620"/>
        <v>1294126.8300000038</v>
      </c>
      <c r="BF809" s="17">
        <f t="shared" si="5620"/>
        <v>1185847.6100000031</v>
      </c>
      <c r="BG809" s="17">
        <f t="shared" si="5620"/>
        <v>1082276.1800000034</v>
      </c>
      <c r="BH809" s="17">
        <f t="shared" si="5620"/>
        <v>984589.49000000395</v>
      </c>
      <c r="BI809" s="17">
        <f t="shared" si="5620"/>
        <v>893964.49000000395</v>
      </c>
      <c r="BJ809" s="17">
        <f t="shared" si="5620"/>
        <v>808047.28000000305</v>
      </c>
      <c r="BK809" s="17">
        <f t="shared" si="5620"/>
        <v>728014.81000000238</v>
      </c>
      <c r="BL809" s="17">
        <f t="shared" si="5620"/>
        <v>655044.03000000305</v>
      </c>
      <c r="BM809" s="17">
        <f t="shared" si="5620"/>
        <v>585604.10000000335</v>
      </c>
      <c r="BN809" s="17">
        <f t="shared" si="5620"/>
        <v>522048.91000000387</v>
      </c>
      <c r="BO809" s="17">
        <f t="shared" si="5620"/>
        <v>464378.46000000462</v>
      </c>
      <c r="BP809" s="17">
        <f t="shared" si="5620"/>
        <v>410238.85000000522</v>
      </c>
      <c r="BQ809" s="17">
        <f t="shared" si="5620"/>
        <v>360807.03000000492</v>
      </c>
      <c r="BR809" s="17">
        <f t="shared" si="5620"/>
        <v>316083.00000000559</v>
      </c>
      <c r="BS809" s="17">
        <f t="shared" si="5620"/>
        <v>274889.82000000589</v>
      </c>
      <c r="BT809" s="17">
        <f t="shared" si="5620"/>
        <v>238404.43000000529</v>
      </c>
      <c r="BU809" s="17">
        <f t="shared" ref="BU809:CO809" si="5621">BU797+BU805</f>
        <v>205449.89000000618</v>
      </c>
      <c r="BV809" s="17">
        <f t="shared" si="5621"/>
        <v>176026.19000000693</v>
      </c>
      <c r="BW809" s="17">
        <f t="shared" si="5621"/>
        <v>150133.33000000753</v>
      </c>
      <c r="BX809" s="17">
        <f t="shared" si="5621"/>
        <v>126594.37000000663</v>
      </c>
      <c r="BY809" s="17">
        <f t="shared" si="5621"/>
        <v>105409.31000000611</v>
      </c>
      <c r="BZ809" s="17">
        <f t="shared" si="5621"/>
        <v>87755.090000005439</v>
      </c>
      <c r="CA809" s="17">
        <f t="shared" si="5621"/>
        <v>72454.770000005141</v>
      </c>
      <c r="CB809" s="17">
        <f t="shared" si="5621"/>
        <v>59508.340000005439</v>
      </c>
      <c r="CC809" s="17">
        <f t="shared" si="5621"/>
        <v>47738.860000004992</v>
      </c>
      <c r="CD809" s="17">
        <f t="shared" si="5621"/>
        <v>38323.280000004917</v>
      </c>
      <c r="CE809" s="17">
        <f t="shared" si="5621"/>
        <v>30084.640000004321</v>
      </c>
      <c r="CF809" s="17">
        <f t="shared" si="5621"/>
        <v>23022.950000004843</v>
      </c>
      <c r="CG809" s="17">
        <f t="shared" si="5621"/>
        <v>17138.210000004619</v>
      </c>
      <c r="CH809" s="17">
        <f t="shared" si="5621"/>
        <v>12430.420000005513</v>
      </c>
      <c r="CI809" s="17">
        <f t="shared" si="5621"/>
        <v>8899.5800000056624</v>
      </c>
      <c r="CJ809" s="17">
        <f t="shared" si="5621"/>
        <v>6545.6800000052899</v>
      </c>
      <c r="CK809" s="17">
        <f t="shared" si="5621"/>
        <v>4191.7800000049174</v>
      </c>
      <c r="CL809" s="17">
        <f t="shared" si="5621"/>
        <v>3014.8300000056624</v>
      </c>
      <c r="CM809" s="17">
        <f t="shared" si="5621"/>
        <v>1837.8800000064075</v>
      </c>
      <c r="CN809" s="17">
        <f t="shared" si="5621"/>
        <v>660.93000000715256</v>
      </c>
      <c r="CO809" s="17">
        <f t="shared" si="5621"/>
        <v>660.93000000715256</v>
      </c>
    </row>
    <row r="810" spans="2:93">
      <c r="B810" s="556" t="s">
        <v>2008</v>
      </c>
      <c r="C810" s="634" t="s">
        <v>2005</v>
      </c>
      <c r="D810" s="634"/>
      <c r="H810" s="26">
        <f>H805/H797</f>
        <v>0</v>
      </c>
      <c r="I810" s="26">
        <f t="shared" ref="I810:BT810" si="5622">I805/I797</f>
        <v>-2.1429254769777653E-2</v>
      </c>
      <c r="J810" s="26">
        <f t="shared" si="5622"/>
        <v>-4.2599359410052488E-2</v>
      </c>
      <c r="K810" s="26">
        <f t="shared" si="5622"/>
        <v>-6.3512292454895133E-2</v>
      </c>
      <c r="L810" s="26">
        <f t="shared" si="5622"/>
        <v>-8.3671791854572006E-2</v>
      </c>
      <c r="M810" s="26">
        <f t="shared" si="5622"/>
        <v>-0.10358157574224112</v>
      </c>
      <c r="N810" s="26">
        <f t="shared" si="5622"/>
        <v>-0.12314384338351468</v>
      </c>
      <c r="O810" s="26">
        <f t="shared" si="5622"/>
        <v>-0.14594384329277149</v>
      </c>
      <c r="P810" s="26">
        <f t="shared" si="5622"/>
        <v>-0.16844384354979219</v>
      </c>
      <c r="Q810" s="26">
        <f t="shared" si="5622"/>
        <v>-0.19114384329175191</v>
      </c>
      <c r="R810" s="26">
        <f t="shared" si="5622"/>
        <v>-0.21354384338147547</v>
      </c>
      <c r="S810" s="26">
        <f t="shared" si="5622"/>
        <v>-0.23574384313660485</v>
      </c>
      <c r="T810" s="26">
        <f t="shared" si="5622"/>
        <v>-0.25804384305903133</v>
      </c>
      <c r="U810" s="26">
        <f t="shared" si="5622"/>
        <v>-0.28004384332922166</v>
      </c>
      <c r="V810" s="26">
        <f t="shared" si="5622"/>
        <v>-0.30174384309752073</v>
      </c>
      <c r="W810" s="26">
        <f t="shared" si="5622"/>
        <v>-0.32354384303311684</v>
      </c>
      <c r="X810" s="26">
        <f t="shared" si="5622"/>
        <v>-0.34504384331647686</v>
      </c>
      <c r="Y810" s="26">
        <f t="shared" si="5622"/>
        <v>-0.36624384309794555</v>
      </c>
      <c r="Z810" s="26">
        <f t="shared" si="5622"/>
        <v>-0.3875438430467113</v>
      </c>
      <c r="AA810" s="26">
        <f t="shared" si="5622"/>
        <v>-0.40854384334324095</v>
      </c>
      <c r="AB810" s="26">
        <f t="shared" si="5622"/>
        <v>-0.42914384297058217</v>
      </c>
      <c r="AC810" s="26">
        <f t="shared" si="5622"/>
        <v>-0.44984384276522055</v>
      </c>
      <c r="AD810" s="26">
        <f t="shared" si="5622"/>
        <v>-0.47014384274032561</v>
      </c>
      <c r="AE810" s="26">
        <f t="shared" si="5622"/>
        <v>-0.49004384289589753</v>
      </c>
      <c r="AF810" s="26">
        <f t="shared" si="5622"/>
        <v>-0.50994384305146934</v>
      </c>
      <c r="AG810" s="26">
        <f t="shared" si="5622"/>
        <v>-0.52954384270514987</v>
      </c>
      <c r="AH810" s="26">
        <f t="shared" si="5622"/>
        <v>-0.5487438425392972</v>
      </c>
      <c r="AI810" s="26">
        <f t="shared" si="5622"/>
        <v>-0.56784384220614736</v>
      </c>
      <c r="AJ810" s="26">
        <f t="shared" si="5622"/>
        <v>-0.58654384205346433</v>
      </c>
      <c r="AK810" s="26">
        <f t="shared" si="5622"/>
        <v>-0.60484384208124808</v>
      </c>
      <c r="AL810" s="26">
        <f t="shared" si="5622"/>
        <v>-0.62304384194173468</v>
      </c>
      <c r="AM810" s="26">
        <f t="shared" si="5622"/>
        <v>-0.64084384198268807</v>
      </c>
      <c r="AN810" s="26">
        <f t="shared" si="5622"/>
        <v>-0.65814384203681109</v>
      </c>
      <c r="AO810" s="26">
        <f t="shared" si="5622"/>
        <v>-0.67534384192363706</v>
      </c>
      <c r="AP810" s="26">
        <f t="shared" si="5622"/>
        <v>-0.69204384182363265</v>
      </c>
      <c r="AQ810" s="26">
        <f t="shared" si="5622"/>
        <v>-0.70824384173679789</v>
      </c>
      <c r="AR810" s="26">
        <f t="shared" si="5622"/>
        <v>-0.7242438413153689</v>
      </c>
      <c r="AS810" s="26">
        <f t="shared" si="5622"/>
        <v>-0.73974384090710954</v>
      </c>
      <c r="AT810" s="26">
        <f t="shared" si="5622"/>
        <v>-0.75474384051201981</v>
      </c>
      <c r="AU810" s="26">
        <f t="shared" si="5622"/>
        <v>-0.76954384063199122</v>
      </c>
      <c r="AV810" s="26">
        <f t="shared" si="5622"/>
        <v>-0.78374384059783497</v>
      </c>
      <c r="AW810" s="26">
        <f t="shared" si="5622"/>
        <v>-0.79734384040955131</v>
      </c>
      <c r="AX810" s="26">
        <f t="shared" si="5622"/>
        <v>-0.81074384073632866</v>
      </c>
      <c r="AY810" s="26">
        <f t="shared" si="5622"/>
        <v>-0.82354384090897859</v>
      </c>
      <c r="AZ810" s="26">
        <f t="shared" si="5622"/>
        <v>-0.83584384109479815</v>
      </c>
      <c r="BA810" s="26">
        <f t="shared" si="5622"/>
        <v>-0.8477438414610845</v>
      </c>
      <c r="BB810" s="26">
        <f t="shared" si="5622"/>
        <v>-0.85904384167324344</v>
      </c>
      <c r="BC810" s="26">
        <f t="shared" si="5622"/>
        <v>-0.869843841898572</v>
      </c>
      <c r="BD810" s="26">
        <f t="shared" si="5622"/>
        <v>-0.88024384230436736</v>
      </c>
      <c r="BE810" s="26">
        <f t="shared" si="5622"/>
        <v>-0.89004384255603519</v>
      </c>
      <c r="BF810" s="26">
        <f t="shared" si="5622"/>
        <v>-0.89924384265357571</v>
      </c>
      <c r="BG810" s="26">
        <f t="shared" si="5622"/>
        <v>-0.9080438429315828</v>
      </c>
      <c r="BH810" s="26">
        <f t="shared" si="5622"/>
        <v>-0.91634384322275964</v>
      </c>
      <c r="BI810" s="26">
        <f t="shared" si="5622"/>
        <v>-0.92404384335980905</v>
      </c>
      <c r="BJ810" s="26">
        <f t="shared" si="5622"/>
        <v>-0.93134384367732526</v>
      </c>
      <c r="BK810" s="26">
        <f t="shared" si="5622"/>
        <v>-0.9381438440080111</v>
      </c>
      <c r="BL810" s="26">
        <f t="shared" si="5622"/>
        <v>-0.9443438441845694</v>
      </c>
      <c r="BM810" s="26">
        <f t="shared" si="5622"/>
        <v>-0.95024384385923633</v>
      </c>
      <c r="BN810" s="26">
        <f t="shared" si="5622"/>
        <v>-0.95564384354707299</v>
      </c>
      <c r="BO810" s="26">
        <f t="shared" si="5622"/>
        <v>-0.96054384324807929</v>
      </c>
      <c r="BP810" s="26">
        <f t="shared" si="5622"/>
        <v>-0.96514384329684944</v>
      </c>
      <c r="BQ810" s="26">
        <f t="shared" si="5622"/>
        <v>-0.96934384352608638</v>
      </c>
      <c r="BR810" s="26">
        <f t="shared" si="5622"/>
        <v>-0.97314384393579012</v>
      </c>
      <c r="BS810" s="26">
        <f t="shared" si="5622"/>
        <v>-0.97664384384360248</v>
      </c>
      <c r="BT810" s="26">
        <f t="shared" si="5622"/>
        <v>-0.97974384393188174</v>
      </c>
      <c r="BU810" s="26">
        <f t="shared" ref="BU810:CO810" si="5623">BU805/BU797</f>
        <v>-0.98254384351826951</v>
      </c>
      <c r="BV810" s="26">
        <f t="shared" si="5623"/>
        <v>-0.98504384345242113</v>
      </c>
      <c r="BW810" s="26">
        <f t="shared" si="5623"/>
        <v>-0.98724384373433671</v>
      </c>
      <c r="BX810" s="26">
        <f t="shared" si="5623"/>
        <v>-0.98924384368165819</v>
      </c>
      <c r="BY810" s="26">
        <f t="shared" si="5623"/>
        <v>-0.99104384329438533</v>
      </c>
      <c r="BZ810" s="26">
        <f t="shared" si="5623"/>
        <v>-0.99254384325487643</v>
      </c>
      <c r="CA810" s="26">
        <f t="shared" si="5623"/>
        <v>-0.99384384288077332</v>
      </c>
      <c r="CB810" s="26">
        <f t="shared" si="5623"/>
        <v>-0.99494384302173111</v>
      </c>
      <c r="CC810" s="26">
        <f t="shared" si="5623"/>
        <v>-0.99594384299539174</v>
      </c>
      <c r="CD810" s="26">
        <f t="shared" si="5623"/>
        <v>-0.99674384263445825</v>
      </c>
      <c r="CE810" s="26">
        <f t="shared" si="5623"/>
        <v>-0.99744384295588284</v>
      </c>
      <c r="CF810" s="26">
        <f t="shared" si="5623"/>
        <v>-0.99804384311001026</v>
      </c>
      <c r="CG810" s="26">
        <f t="shared" si="5623"/>
        <v>-0.99854384309684063</v>
      </c>
      <c r="CH810" s="26">
        <f t="shared" si="5623"/>
        <v>-0.99894384291637384</v>
      </c>
      <c r="CI810" s="26">
        <f t="shared" si="5623"/>
        <v>-0.99924384256860987</v>
      </c>
      <c r="CJ810" s="26">
        <f t="shared" si="5623"/>
        <v>-0.9994438429032042</v>
      </c>
      <c r="CK810" s="26">
        <f t="shared" si="5623"/>
        <v>-0.99964384323779842</v>
      </c>
      <c r="CL810" s="26">
        <f t="shared" si="5623"/>
        <v>-0.99974384340509548</v>
      </c>
      <c r="CM810" s="26">
        <f t="shared" si="5623"/>
        <v>-0.99984384357239253</v>
      </c>
      <c r="CN810" s="26">
        <f t="shared" si="5623"/>
        <v>-0.99994384373968959</v>
      </c>
      <c r="CO810" s="26">
        <f t="shared" si="5623"/>
        <v>-0.99994384373968959</v>
      </c>
    </row>
    <row r="811" spans="2:93">
      <c r="B811" s="556"/>
      <c r="C811" s="634"/>
      <c r="D811" s="634"/>
      <c r="H811" s="556"/>
      <c r="I811" s="556"/>
      <c r="J811" s="556"/>
      <c r="K811" s="556"/>
      <c r="L811" s="556"/>
      <c r="AK811" s="556"/>
      <c r="AL811" s="556"/>
      <c r="AM811" s="556"/>
      <c r="AN811" s="556"/>
      <c r="AO811" s="556"/>
      <c r="AP811" s="556"/>
      <c r="AQ811" s="556"/>
      <c r="AR811" s="556"/>
      <c r="AS811" s="556"/>
      <c r="AT811" s="556"/>
      <c r="AU811" s="556"/>
      <c r="AV811" s="556"/>
      <c r="AW811" s="556"/>
      <c r="AX811" s="556"/>
      <c r="AY811" s="556"/>
      <c r="AZ811" s="556"/>
      <c r="BA811" s="556"/>
      <c r="BB811" s="556"/>
      <c r="BC811" s="556"/>
      <c r="BD811" s="556"/>
      <c r="BE811" s="556"/>
      <c r="BF811" s="556"/>
      <c r="BG811" s="556"/>
      <c r="BH811" s="556"/>
      <c r="BI811" s="556"/>
      <c r="BJ811" s="556"/>
      <c r="BK811" s="556"/>
      <c r="BL811" s="556"/>
      <c r="BM811" s="556"/>
      <c r="BN811" s="556"/>
      <c r="BO811" s="556"/>
      <c r="BP811" s="556"/>
      <c r="BQ811" s="556"/>
      <c r="BR811" s="556"/>
      <c r="BS811" s="556"/>
      <c r="BT811" s="556"/>
      <c r="BU811" s="556"/>
      <c r="BV811" s="556"/>
      <c r="BW811" s="556"/>
      <c r="BX811" s="556"/>
      <c r="BY811" s="556"/>
      <c r="BZ811" s="556"/>
      <c r="CA811" s="556"/>
      <c r="CB811" s="556"/>
      <c r="CC811" s="556"/>
      <c r="CD811" s="556"/>
      <c r="CE811" s="556"/>
      <c r="CF811" s="556"/>
      <c r="CG811" s="556"/>
      <c r="CH811" s="556"/>
      <c r="CI811" s="556"/>
      <c r="CJ811" s="556"/>
      <c r="CK811" s="556"/>
      <c r="CL811" s="556"/>
      <c r="CM811" s="556"/>
      <c r="CN811" s="556"/>
      <c r="CO811" s="556"/>
    </row>
    <row r="812" spans="2:93">
      <c r="B812" s="556"/>
      <c r="C812" s="634"/>
      <c r="D812" s="634"/>
      <c r="H812" s="556"/>
      <c r="I812" s="556"/>
      <c r="J812" s="556"/>
      <c r="K812" s="556"/>
      <c r="L812" s="556"/>
      <c r="AK812" s="556"/>
      <c r="AL812" s="556"/>
      <c r="AM812" s="556"/>
      <c r="AN812" s="556"/>
      <c r="AO812" s="556"/>
      <c r="AP812" s="556"/>
      <c r="AQ812" s="556"/>
      <c r="AR812" s="556"/>
      <c r="AS812" s="556"/>
      <c r="AT812" s="556"/>
      <c r="AU812" s="556"/>
      <c r="AV812" s="556"/>
      <c r="AW812" s="556"/>
      <c r="AX812" s="556"/>
      <c r="AY812" s="556"/>
      <c r="AZ812" s="556"/>
      <c r="BA812" s="556"/>
      <c r="BB812" s="556"/>
      <c r="BC812" s="556"/>
      <c r="BD812" s="556"/>
      <c r="BE812" s="556"/>
      <c r="BF812" s="556"/>
      <c r="BG812" s="556"/>
      <c r="BH812" s="556"/>
      <c r="BI812" s="556"/>
      <c r="BJ812" s="556"/>
      <c r="BK812" s="556"/>
      <c r="BL812" s="556"/>
      <c r="BM812" s="556"/>
      <c r="BN812" s="556"/>
      <c r="BO812" s="556"/>
      <c r="BP812" s="556"/>
      <c r="BQ812" s="556"/>
      <c r="BR812" s="556"/>
      <c r="BS812" s="556"/>
      <c r="BT812" s="556"/>
      <c r="BU812" s="556"/>
      <c r="BV812" s="556"/>
      <c r="BW812" s="556"/>
      <c r="BX812" s="556"/>
      <c r="BY812" s="556"/>
      <c r="BZ812" s="556"/>
      <c r="CA812" s="556"/>
      <c r="CB812" s="556"/>
      <c r="CC812" s="556"/>
      <c r="CD812" s="556"/>
      <c r="CE812" s="556"/>
      <c r="CF812" s="556"/>
      <c r="CG812" s="556"/>
      <c r="CH812" s="556"/>
      <c r="CI812" s="556"/>
      <c r="CJ812" s="556"/>
      <c r="CK812" s="556"/>
      <c r="CL812" s="556"/>
      <c r="CM812" s="556"/>
      <c r="CN812" s="556"/>
      <c r="CO812" s="556"/>
    </row>
    <row r="813" spans="2:93">
      <c r="B813" s="46" t="s">
        <v>1991</v>
      </c>
      <c r="C813" s="634"/>
      <c r="D813" s="634"/>
      <c r="H813" s="556"/>
      <c r="I813" s="556"/>
      <c r="J813" s="556"/>
      <c r="K813" s="556"/>
      <c r="L813" s="556"/>
      <c r="AK813" s="556"/>
      <c r="AL813" s="556"/>
      <c r="AM813" s="556"/>
      <c r="AN813" s="556"/>
      <c r="AO813" s="556"/>
      <c r="AP813" s="556"/>
      <c r="AQ813" s="556"/>
      <c r="AR813" s="556"/>
      <c r="AS813" s="556"/>
      <c r="AT813" s="556"/>
      <c r="AU813" s="556"/>
      <c r="AV813" s="556"/>
      <c r="AW813" s="556"/>
      <c r="AX813" s="556"/>
      <c r="AY813" s="556"/>
      <c r="AZ813" s="556"/>
      <c r="BA813" s="556"/>
      <c r="BB813" s="556"/>
      <c r="BC813" s="556"/>
      <c r="BD813" s="556"/>
      <c r="BE813" s="556"/>
      <c r="BF813" s="556"/>
      <c r="BG813" s="556"/>
      <c r="BH813" s="556"/>
      <c r="BI813" s="556"/>
      <c r="BJ813" s="556"/>
      <c r="BK813" s="556"/>
      <c r="BL813" s="556"/>
      <c r="BM813" s="556"/>
      <c r="BN813" s="556"/>
      <c r="BO813" s="556"/>
      <c r="BP813" s="556"/>
      <c r="BQ813" s="556"/>
      <c r="BR813" s="556"/>
      <c r="BS813" s="556"/>
      <c r="BT813" s="556"/>
      <c r="BU813" s="556"/>
      <c r="BV813" s="556"/>
      <c r="BW813" s="556"/>
      <c r="BX813" s="556"/>
      <c r="BY813" s="556"/>
      <c r="BZ813" s="556"/>
      <c r="CA813" s="556"/>
      <c r="CB813" s="556"/>
      <c r="CC813" s="556"/>
      <c r="CD813" s="556"/>
      <c r="CE813" s="556"/>
      <c r="CF813" s="556"/>
      <c r="CG813" s="556"/>
      <c r="CH813" s="556"/>
      <c r="CI813" s="556"/>
      <c r="CJ813" s="556"/>
      <c r="CK813" s="556"/>
      <c r="CL813" s="556"/>
      <c r="CM813" s="556"/>
      <c r="CN813" s="556"/>
      <c r="CO813" s="556"/>
    </row>
    <row r="814" spans="2:93">
      <c r="B814" s="556"/>
      <c r="C814" s="556" t="s">
        <v>1975</v>
      </c>
      <c r="D814" s="556" t="s">
        <v>1982</v>
      </c>
      <c r="E814" s="556"/>
      <c r="F814" s="556"/>
      <c r="G814" s="556"/>
      <c r="H814" s="556"/>
      <c r="I814" s="556"/>
      <c r="J814" s="556"/>
      <c r="K814" s="556"/>
      <c r="L814" s="556"/>
      <c r="AK814" s="556"/>
      <c r="AL814" s="556"/>
      <c r="AM814" s="556"/>
      <c r="AN814" s="556"/>
      <c r="AO814" s="556"/>
      <c r="AP814" s="556"/>
      <c r="AQ814" s="556"/>
      <c r="AR814" s="556"/>
      <c r="AS814" s="556"/>
      <c r="AT814" s="556"/>
      <c r="AU814" s="556"/>
      <c r="AV814" s="556"/>
      <c r="AW814" s="556"/>
      <c r="AX814" s="556"/>
      <c r="AY814" s="556"/>
      <c r="AZ814" s="556"/>
      <c r="BA814" s="556"/>
      <c r="BB814" s="556"/>
      <c r="BC814" s="556"/>
      <c r="BD814" s="556"/>
      <c r="BE814" s="556"/>
      <c r="BF814" s="556"/>
      <c r="BG814" s="556"/>
      <c r="BH814" s="556"/>
      <c r="BI814" s="556"/>
      <c r="BJ814" s="556"/>
      <c r="BK814" s="556"/>
      <c r="BL814" s="556"/>
      <c r="BM814" s="556"/>
      <c r="BN814" s="556"/>
      <c r="BO814" s="556"/>
      <c r="BP814" s="556"/>
      <c r="BQ814" s="556"/>
      <c r="BR814" s="556"/>
      <c r="BS814" s="556"/>
      <c r="BT814" s="556"/>
      <c r="BU814" s="556"/>
      <c r="BV814" s="556"/>
      <c r="BW814" s="556"/>
      <c r="BX814" s="556"/>
      <c r="BY814" s="556"/>
      <c r="BZ814" s="556"/>
      <c r="CA814" s="556"/>
      <c r="CB814" s="556"/>
      <c r="CC814" s="556"/>
      <c r="CD814" s="556"/>
      <c r="CE814" s="556"/>
      <c r="CF814" s="556"/>
      <c r="CG814" s="556"/>
      <c r="CH814" s="556"/>
      <c r="CI814" s="556"/>
      <c r="CJ814" s="556"/>
      <c r="CK814" s="556"/>
      <c r="CL814" s="556"/>
      <c r="CM814" s="556"/>
      <c r="CN814" s="556"/>
      <c r="CO814" s="556"/>
    </row>
    <row r="815" spans="2:93">
      <c r="B815" s="556"/>
      <c r="C815" s="556" t="s">
        <v>1976</v>
      </c>
      <c r="D815" s="556" t="s">
        <v>737</v>
      </c>
      <c r="E815" s="556"/>
      <c r="F815" s="556"/>
      <c r="G815" s="556"/>
      <c r="H815" s="556">
        <v>0</v>
      </c>
      <c r="I815" s="556">
        <v>1</v>
      </c>
      <c r="J815" s="556">
        <v>2</v>
      </c>
      <c r="K815" s="556">
        <v>3</v>
      </c>
      <c r="L815" s="556">
        <v>4</v>
      </c>
      <c r="M815" s="556">
        <v>5</v>
      </c>
      <c r="N815" s="556">
        <v>6</v>
      </c>
      <c r="O815" s="556">
        <v>7</v>
      </c>
      <c r="P815" s="556">
        <v>8</v>
      </c>
      <c r="Q815" s="556">
        <v>9</v>
      </c>
      <c r="R815" s="556">
        <v>10</v>
      </c>
      <c r="S815" s="556">
        <v>11</v>
      </c>
      <c r="T815" s="556">
        <v>12</v>
      </c>
      <c r="U815" s="556">
        <v>13</v>
      </c>
      <c r="V815" s="556">
        <v>14</v>
      </c>
      <c r="W815" s="556">
        <v>15</v>
      </c>
      <c r="X815" s="556">
        <v>16</v>
      </c>
      <c r="Y815" s="556">
        <v>17</v>
      </c>
      <c r="Z815" s="556">
        <v>18</v>
      </c>
      <c r="AA815" s="556">
        <v>19</v>
      </c>
      <c r="AB815" s="556">
        <v>20</v>
      </c>
      <c r="AC815" s="556">
        <v>21</v>
      </c>
      <c r="AD815" s="556">
        <v>22</v>
      </c>
      <c r="AE815" s="556">
        <v>23</v>
      </c>
      <c r="AF815" s="556">
        <v>24</v>
      </c>
      <c r="AG815" s="556">
        <v>25</v>
      </c>
      <c r="AH815" s="556">
        <v>26</v>
      </c>
      <c r="AI815" s="556">
        <v>27</v>
      </c>
      <c r="AJ815" s="556">
        <v>28</v>
      </c>
      <c r="AK815" s="556">
        <v>29</v>
      </c>
      <c r="AL815" s="556">
        <v>30</v>
      </c>
      <c r="AM815" s="556">
        <v>31</v>
      </c>
      <c r="AN815" s="556">
        <v>32</v>
      </c>
      <c r="AO815" s="556">
        <v>33</v>
      </c>
      <c r="AP815" s="556">
        <v>34</v>
      </c>
      <c r="AQ815" s="556">
        <v>35</v>
      </c>
      <c r="AR815" s="556">
        <v>36</v>
      </c>
      <c r="AS815" s="556">
        <v>37</v>
      </c>
      <c r="AT815" s="556">
        <v>38</v>
      </c>
      <c r="AU815" s="556">
        <v>39</v>
      </c>
      <c r="AV815" s="556">
        <v>40</v>
      </c>
      <c r="AW815" s="556">
        <v>41</v>
      </c>
      <c r="AX815" s="556">
        <v>42</v>
      </c>
      <c r="AY815" s="556">
        <v>43</v>
      </c>
      <c r="AZ815" s="556">
        <v>44</v>
      </c>
      <c r="BA815" s="556">
        <v>45</v>
      </c>
      <c r="BB815" s="556">
        <v>46</v>
      </c>
      <c r="BC815" s="556">
        <v>47</v>
      </c>
      <c r="BD815" s="556">
        <v>48</v>
      </c>
      <c r="BE815" s="556">
        <v>49</v>
      </c>
      <c r="BF815" s="556">
        <v>50</v>
      </c>
      <c r="BG815" s="556">
        <v>51</v>
      </c>
      <c r="BH815" s="556">
        <v>52</v>
      </c>
      <c r="BI815" s="556">
        <v>53</v>
      </c>
      <c r="BJ815" s="556">
        <v>54</v>
      </c>
      <c r="BK815" s="556">
        <v>55</v>
      </c>
      <c r="BL815" s="556">
        <v>56</v>
      </c>
      <c r="BM815" s="556">
        <v>57</v>
      </c>
      <c r="BN815" s="556">
        <v>58</v>
      </c>
      <c r="BO815" s="556">
        <v>59</v>
      </c>
      <c r="BP815" s="556">
        <v>60</v>
      </c>
      <c r="BQ815" s="556">
        <v>61</v>
      </c>
      <c r="BR815" s="556">
        <v>62</v>
      </c>
      <c r="BS815" s="556">
        <v>63</v>
      </c>
      <c r="BT815" s="556">
        <v>64</v>
      </c>
      <c r="BU815" s="556">
        <v>65</v>
      </c>
      <c r="BV815" s="556">
        <v>66</v>
      </c>
      <c r="BW815" s="556">
        <v>67</v>
      </c>
      <c r="BX815" s="556">
        <v>68</v>
      </c>
      <c r="BY815" s="556">
        <v>69</v>
      </c>
      <c r="BZ815" s="556">
        <v>70</v>
      </c>
      <c r="CA815" s="556">
        <v>71</v>
      </c>
      <c r="CB815" s="556">
        <v>72</v>
      </c>
      <c r="CC815" s="556">
        <v>73</v>
      </c>
      <c r="CD815" s="556">
        <v>74</v>
      </c>
      <c r="CE815" s="556">
        <v>75</v>
      </c>
      <c r="CF815" s="556">
        <v>76</v>
      </c>
      <c r="CG815" s="556">
        <v>77</v>
      </c>
      <c r="CH815" s="556">
        <v>78</v>
      </c>
      <c r="CI815" s="556">
        <v>79</v>
      </c>
      <c r="CJ815" s="556">
        <v>80</v>
      </c>
      <c r="CK815" s="556">
        <v>81</v>
      </c>
      <c r="CL815" s="556">
        <v>82</v>
      </c>
      <c r="CM815" s="556">
        <v>83</v>
      </c>
      <c r="CN815" s="556">
        <v>84</v>
      </c>
      <c r="CO815" s="556">
        <v>85</v>
      </c>
    </row>
    <row r="816" spans="2:93">
      <c r="B816" s="556"/>
      <c r="C816" s="556"/>
      <c r="D816" s="10">
        <f>'DCF Forecast Parameters'!C105</f>
        <v>25</v>
      </c>
      <c r="E816" s="556"/>
      <c r="F816" s="556"/>
      <c r="G816" s="556"/>
      <c r="H816" s="17"/>
      <c r="I816" s="17">
        <f>H818</f>
        <v>11253482.310000002</v>
      </c>
      <c r="J816" s="17">
        <f t="shared" ref="J816" si="5624">I818</f>
        <v>11225348.310000002</v>
      </c>
      <c r="K816" s="17">
        <f t="shared" ref="K816" si="5625">J818</f>
        <v>11197003.310000002</v>
      </c>
      <c r="L816" s="17">
        <f t="shared" ref="L816" si="5626">K818</f>
        <v>11168446.310000002</v>
      </c>
      <c r="M816" s="17">
        <f t="shared" ref="M816" si="5627">L818</f>
        <v>11139675.310000002</v>
      </c>
      <c r="N816" s="17">
        <f t="shared" ref="N816" si="5628">M818</f>
        <v>11110688.310000002</v>
      </c>
      <c r="O816" s="17">
        <f t="shared" ref="O816" si="5629">N818</f>
        <v>11081483.310000002</v>
      </c>
      <c r="P816" s="17">
        <f t="shared" ref="P816" si="5630">O818</f>
        <v>11081483.310000002</v>
      </c>
      <c r="Q816" s="17">
        <f t="shared" ref="Q816" si="5631">P818</f>
        <v>11081483.310000002</v>
      </c>
      <c r="R816" s="17">
        <f t="shared" ref="R816" si="5632">Q818</f>
        <v>11081483.310000002</v>
      </c>
      <c r="S816" s="17">
        <f t="shared" ref="S816" si="5633">R818</f>
        <v>11081483.310000002</v>
      </c>
      <c r="T816" s="17">
        <f t="shared" ref="T816" si="5634">S818</f>
        <v>11081483.310000002</v>
      </c>
      <c r="U816" s="17">
        <f t="shared" ref="U816" si="5635">T818</f>
        <v>11081483.310000002</v>
      </c>
      <c r="V816" s="17">
        <f t="shared" ref="V816" si="5636">U818</f>
        <v>11081483.310000002</v>
      </c>
      <c r="W816" s="17">
        <f t="shared" ref="W816" si="5637">V818</f>
        <v>11081483.310000002</v>
      </c>
      <c r="X816" s="17">
        <f t="shared" ref="X816" si="5638">W818</f>
        <v>11081483.310000002</v>
      </c>
      <c r="Y816" s="17">
        <f t="shared" ref="Y816" si="5639">X818</f>
        <v>11081483.310000002</v>
      </c>
      <c r="Z816" s="17">
        <f t="shared" ref="Z816" si="5640">Y818</f>
        <v>11081483.310000002</v>
      </c>
      <c r="AA816" s="17">
        <f t="shared" ref="AA816" si="5641">Z818</f>
        <v>11081483.310000002</v>
      </c>
      <c r="AB816" s="17">
        <f t="shared" ref="AB816" si="5642">AA818</f>
        <v>11081483.310000002</v>
      </c>
      <c r="AC816" s="17">
        <f t="shared" ref="AC816" si="5643">AB818</f>
        <v>11081483.310000002</v>
      </c>
      <c r="AD816" s="17">
        <f t="shared" ref="AD816" si="5644">AC818</f>
        <v>11081483.310000002</v>
      </c>
      <c r="AE816" s="17">
        <f t="shared" ref="AE816" si="5645">AD818</f>
        <v>11081483.310000002</v>
      </c>
      <c r="AF816" s="17">
        <f t="shared" ref="AF816" si="5646">AE818</f>
        <v>11081483.310000002</v>
      </c>
      <c r="AG816" s="17">
        <f t="shared" ref="AG816" si="5647">AF818</f>
        <v>11081483.310000002</v>
      </c>
      <c r="AH816" s="17">
        <f t="shared" ref="AH816" si="5648">AG818</f>
        <v>11081483.310000002</v>
      </c>
      <c r="AI816" s="17">
        <f t="shared" ref="AI816" si="5649">AH818</f>
        <v>11081483.310000002</v>
      </c>
      <c r="AJ816" s="17">
        <f t="shared" ref="AJ816" si="5650">AI818</f>
        <v>11081483.310000002</v>
      </c>
      <c r="AK816" s="17">
        <f t="shared" ref="AK816" si="5651">AJ818</f>
        <v>11081483.310000002</v>
      </c>
      <c r="AL816" s="17">
        <f t="shared" ref="AL816" si="5652">AK818</f>
        <v>11081483.310000002</v>
      </c>
      <c r="AM816" s="17">
        <f t="shared" ref="AM816" si="5653">AL818</f>
        <v>11081483.310000002</v>
      </c>
      <c r="AN816" s="17">
        <f t="shared" ref="AN816" si="5654">AM818</f>
        <v>11081483.310000002</v>
      </c>
      <c r="AO816" s="17">
        <f t="shared" ref="AO816" si="5655">AN818</f>
        <v>11081483.310000002</v>
      </c>
      <c r="AP816" s="17">
        <f t="shared" ref="AP816" si="5656">AO818</f>
        <v>11081483.310000002</v>
      </c>
      <c r="AQ816" s="17">
        <f t="shared" ref="AQ816" si="5657">AP818</f>
        <v>11081483.310000002</v>
      </c>
      <c r="AR816" s="17">
        <f t="shared" ref="AR816" si="5658">AQ818</f>
        <v>11081483.310000002</v>
      </c>
      <c r="AS816" s="17">
        <f t="shared" ref="AS816" si="5659">AR818</f>
        <v>11081483.310000002</v>
      </c>
      <c r="AT816" s="17">
        <f t="shared" ref="AT816" si="5660">AS818</f>
        <v>11081483.310000002</v>
      </c>
      <c r="AU816" s="17">
        <f t="shared" ref="AU816" si="5661">AT818</f>
        <v>11081483.310000002</v>
      </c>
      <c r="AV816" s="17">
        <f t="shared" ref="AV816" si="5662">AU818</f>
        <v>11081483.310000002</v>
      </c>
      <c r="AW816" s="17">
        <f t="shared" ref="AW816" si="5663">AV818</f>
        <v>11081483.310000002</v>
      </c>
      <c r="AX816" s="17">
        <f t="shared" ref="AX816" si="5664">AW818</f>
        <v>11081483.310000002</v>
      </c>
      <c r="AY816" s="17">
        <f t="shared" ref="AY816" si="5665">AX818</f>
        <v>11081483.310000002</v>
      </c>
      <c r="AZ816" s="17">
        <f t="shared" ref="AZ816" si="5666">AY818</f>
        <v>11081483.310000002</v>
      </c>
      <c r="BA816" s="17">
        <f t="shared" ref="BA816" si="5667">AZ818</f>
        <v>11081483.310000002</v>
      </c>
      <c r="BB816" s="17">
        <f t="shared" ref="BB816" si="5668">BA818</f>
        <v>11081483.310000002</v>
      </c>
      <c r="BC816" s="17">
        <f t="shared" ref="BC816" si="5669">BB818</f>
        <v>11081483.310000002</v>
      </c>
      <c r="BD816" s="17">
        <f t="shared" ref="BD816" si="5670">BC818</f>
        <v>11081483.310000002</v>
      </c>
      <c r="BE816" s="17">
        <f t="shared" ref="BE816" si="5671">BD818</f>
        <v>11081483.310000002</v>
      </c>
      <c r="BF816" s="17">
        <f t="shared" ref="BF816" si="5672">BE818</f>
        <v>11081483.310000002</v>
      </c>
      <c r="BG816" s="17">
        <f t="shared" ref="BG816" si="5673">BF818</f>
        <v>11081483.310000002</v>
      </c>
      <c r="BH816" s="17">
        <f t="shared" ref="BH816" si="5674">BG818</f>
        <v>11081483.310000002</v>
      </c>
      <c r="BI816" s="17">
        <f t="shared" ref="BI816" si="5675">BH818</f>
        <v>11081483.310000002</v>
      </c>
      <c r="BJ816" s="17">
        <f t="shared" ref="BJ816" si="5676">BI818</f>
        <v>11081483.310000002</v>
      </c>
      <c r="BK816" s="17">
        <f t="shared" ref="BK816" si="5677">BJ818</f>
        <v>11081483.310000002</v>
      </c>
      <c r="BL816" s="17">
        <f t="shared" ref="BL816" si="5678">BK818</f>
        <v>11081483.310000002</v>
      </c>
      <c r="BM816" s="17">
        <f t="shared" ref="BM816" si="5679">BL818</f>
        <v>11081483.310000002</v>
      </c>
      <c r="BN816" s="17">
        <f t="shared" ref="BN816" si="5680">BM818</f>
        <v>11081483.310000002</v>
      </c>
      <c r="BO816" s="17">
        <f t="shared" ref="BO816" si="5681">BN818</f>
        <v>11081483.310000002</v>
      </c>
      <c r="BP816" s="17">
        <f t="shared" ref="BP816" si="5682">BO818</f>
        <v>11081483.310000002</v>
      </c>
      <c r="BQ816" s="17">
        <f t="shared" ref="BQ816" si="5683">BP818</f>
        <v>11081483.310000002</v>
      </c>
      <c r="BR816" s="17">
        <f t="shared" ref="BR816" si="5684">BQ818</f>
        <v>11081483.310000002</v>
      </c>
      <c r="BS816" s="17">
        <f t="shared" ref="BS816" si="5685">BR818</f>
        <v>11081483.310000002</v>
      </c>
      <c r="BT816" s="17">
        <f t="shared" ref="BT816" si="5686">BS818</f>
        <v>11081483.310000002</v>
      </c>
      <c r="BU816" s="17">
        <f t="shared" ref="BU816" si="5687">BT818</f>
        <v>11081483.310000002</v>
      </c>
      <c r="BV816" s="17">
        <f t="shared" ref="BV816" si="5688">BU818</f>
        <v>11081483.310000002</v>
      </c>
      <c r="BW816" s="17">
        <f t="shared" ref="BW816" si="5689">BV818</f>
        <v>11081483.310000002</v>
      </c>
      <c r="BX816" s="17">
        <f t="shared" ref="BX816" si="5690">BW818</f>
        <v>11081483.310000002</v>
      </c>
      <c r="BY816" s="17">
        <f t="shared" ref="BY816" si="5691">BX818</f>
        <v>11081483.310000002</v>
      </c>
      <c r="BZ816" s="17">
        <f t="shared" ref="BZ816" si="5692">BY818</f>
        <v>11081483.310000002</v>
      </c>
      <c r="CA816" s="17">
        <f t="shared" ref="CA816" si="5693">BZ818</f>
        <v>11081483.310000002</v>
      </c>
      <c r="CB816" s="17">
        <f t="shared" ref="CB816" si="5694">CA818</f>
        <v>11081483.310000002</v>
      </c>
      <c r="CC816" s="17">
        <f t="shared" ref="CC816" si="5695">CB818</f>
        <v>11081483.310000002</v>
      </c>
      <c r="CD816" s="17">
        <f t="shared" ref="CD816" si="5696">CC818</f>
        <v>11081483.310000002</v>
      </c>
      <c r="CE816" s="17">
        <f t="shared" ref="CE816" si="5697">CD818</f>
        <v>11081483.310000002</v>
      </c>
      <c r="CF816" s="17">
        <f t="shared" ref="CF816" si="5698">CE818</f>
        <v>11081483.310000002</v>
      </c>
      <c r="CG816" s="17">
        <f t="shared" ref="CG816" si="5699">CF818</f>
        <v>11081483.310000002</v>
      </c>
      <c r="CH816" s="17">
        <f t="shared" ref="CH816" si="5700">CG818</f>
        <v>11081483.310000002</v>
      </c>
      <c r="CI816" s="17">
        <f t="shared" ref="CI816" si="5701">CH818</f>
        <v>11081483.310000002</v>
      </c>
      <c r="CJ816" s="17">
        <f t="shared" ref="CJ816" si="5702">CI818</f>
        <v>11081483.310000002</v>
      </c>
      <c r="CK816" s="17">
        <f t="shared" ref="CK816" si="5703">CJ818</f>
        <v>11081483.310000002</v>
      </c>
      <c r="CL816" s="17">
        <f t="shared" ref="CL816" si="5704">CK818</f>
        <v>11081483.310000002</v>
      </c>
      <c r="CM816" s="17">
        <f t="shared" ref="CM816" si="5705">CL818</f>
        <v>11081483.310000002</v>
      </c>
      <c r="CN816" s="17">
        <f t="shared" ref="CN816" si="5706">CM818</f>
        <v>11081483.310000002</v>
      </c>
      <c r="CO816" s="17">
        <f t="shared" ref="CO816" si="5707">CN818</f>
        <v>11081483.310000002</v>
      </c>
    </row>
    <row r="817" spans="2:93">
      <c r="B817" s="556"/>
      <c r="C817" s="556"/>
      <c r="D817" s="556"/>
      <c r="E817" s="556"/>
      <c r="F817" s="556"/>
      <c r="G817" s="556"/>
      <c r="H817" s="17"/>
      <c r="I817" s="17">
        <f t="shared" ref="I817:AN817" si="5708">I788</f>
        <v>-28134</v>
      </c>
      <c r="J817" s="17">
        <f t="shared" si="5708"/>
        <v>-28345</v>
      </c>
      <c r="K817" s="17">
        <f t="shared" si="5708"/>
        <v>-28557</v>
      </c>
      <c r="L817" s="17">
        <f t="shared" si="5708"/>
        <v>-28771</v>
      </c>
      <c r="M817" s="17">
        <f t="shared" si="5708"/>
        <v>-28987</v>
      </c>
      <c r="N817" s="17">
        <f t="shared" si="5708"/>
        <v>-29205</v>
      </c>
      <c r="O817" s="17">
        <f t="shared" si="5708"/>
        <v>0</v>
      </c>
      <c r="P817" s="17">
        <f t="shared" si="5708"/>
        <v>0</v>
      </c>
      <c r="Q817" s="17">
        <f t="shared" si="5708"/>
        <v>0</v>
      </c>
      <c r="R817" s="17">
        <f t="shared" si="5708"/>
        <v>0</v>
      </c>
      <c r="S817" s="17">
        <f t="shared" si="5708"/>
        <v>0</v>
      </c>
      <c r="T817" s="17">
        <f t="shared" si="5708"/>
        <v>0</v>
      </c>
      <c r="U817" s="17">
        <f t="shared" si="5708"/>
        <v>0</v>
      </c>
      <c r="V817" s="17">
        <f t="shared" si="5708"/>
        <v>0</v>
      </c>
      <c r="W817" s="17">
        <f t="shared" si="5708"/>
        <v>0</v>
      </c>
      <c r="X817" s="17">
        <f t="shared" si="5708"/>
        <v>0</v>
      </c>
      <c r="Y817" s="17">
        <f t="shared" si="5708"/>
        <v>0</v>
      </c>
      <c r="Z817" s="17">
        <f t="shared" si="5708"/>
        <v>0</v>
      </c>
      <c r="AA817" s="17">
        <f t="shared" si="5708"/>
        <v>0</v>
      </c>
      <c r="AB817" s="17">
        <f t="shared" si="5708"/>
        <v>0</v>
      </c>
      <c r="AC817" s="17">
        <f t="shared" si="5708"/>
        <v>0</v>
      </c>
      <c r="AD817" s="17">
        <f t="shared" si="5708"/>
        <v>0</v>
      </c>
      <c r="AE817" s="17">
        <f t="shared" si="5708"/>
        <v>0</v>
      </c>
      <c r="AF817" s="17">
        <f t="shared" si="5708"/>
        <v>0</v>
      </c>
      <c r="AG817" s="17">
        <f t="shared" si="5708"/>
        <v>0</v>
      </c>
      <c r="AH817" s="17">
        <f t="shared" si="5708"/>
        <v>0</v>
      </c>
      <c r="AI817" s="17">
        <f t="shared" si="5708"/>
        <v>0</v>
      </c>
      <c r="AJ817" s="17">
        <f t="shared" si="5708"/>
        <v>0</v>
      </c>
      <c r="AK817" s="17">
        <f t="shared" si="5708"/>
        <v>0</v>
      </c>
      <c r="AL817" s="17">
        <f t="shared" si="5708"/>
        <v>0</v>
      </c>
      <c r="AM817" s="17">
        <f t="shared" si="5708"/>
        <v>0</v>
      </c>
      <c r="AN817" s="17">
        <f t="shared" si="5708"/>
        <v>0</v>
      </c>
      <c r="AO817" s="17">
        <f t="shared" ref="AO817:BT817" si="5709">AO788</f>
        <v>0</v>
      </c>
      <c r="AP817" s="17">
        <f t="shared" si="5709"/>
        <v>0</v>
      </c>
      <c r="AQ817" s="17">
        <f t="shared" si="5709"/>
        <v>0</v>
      </c>
      <c r="AR817" s="17">
        <f t="shared" si="5709"/>
        <v>0</v>
      </c>
      <c r="AS817" s="17">
        <f t="shared" si="5709"/>
        <v>0</v>
      </c>
      <c r="AT817" s="17">
        <f t="shared" si="5709"/>
        <v>0</v>
      </c>
      <c r="AU817" s="17">
        <f t="shared" si="5709"/>
        <v>0</v>
      </c>
      <c r="AV817" s="17">
        <f t="shared" si="5709"/>
        <v>0</v>
      </c>
      <c r="AW817" s="17">
        <f t="shared" si="5709"/>
        <v>0</v>
      </c>
      <c r="AX817" s="17">
        <f t="shared" si="5709"/>
        <v>0</v>
      </c>
      <c r="AY817" s="17">
        <f t="shared" si="5709"/>
        <v>0</v>
      </c>
      <c r="AZ817" s="17">
        <f t="shared" si="5709"/>
        <v>0</v>
      </c>
      <c r="BA817" s="17">
        <f t="shared" si="5709"/>
        <v>0</v>
      </c>
      <c r="BB817" s="17">
        <f t="shared" si="5709"/>
        <v>0</v>
      </c>
      <c r="BC817" s="17">
        <f t="shared" si="5709"/>
        <v>0</v>
      </c>
      <c r="BD817" s="17">
        <f t="shared" si="5709"/>
        <v>0</v>
      </c>
      <c r="BE817" s="17">
        <f t="shared" si="5709"/>
        <v>0</v>
      </c>
      <c r="BF817" s="17">
        <f t="shared" si="5709"/>
        <v>0</v>
      </c>
      <c r="BG817" s="17">
        <f t="shared" si="5709"/>
        <v>0</v>
      </c>
      <c r="BH817" s="17">
        <f t="shared" si="5709"/>
        <v>0</v>
      </c>
      <c r="BI817" s="17">
        <f t="shared" si="5709"/>
        <v>0</v>
      </c>
      <c r="BJ817" s="17">
        <f t="shared" si="5709"/>
        <v>0</v>
      </c>
      <c r="BK817" s="17">
        <f t="shared" si="5709"/>
        <v>0</v>
      </c>
      <c r="BL817" s="17">
        <f t="shared" si="5709"/>
        <v>0</v>
      </c>
      <c r="BM817" s="17">
        <f t="shared" si="5709"/>
        <v>0</v>
      </c>
      <c r="BN817" s="17">
        <f t="shared" si="5709"/>
        <v>0</v>
      </c>
      <c r="BO817" s="17">
        <f t="shared" si="5709"/>
        <v>0</v>
      </c>
      <c r="BP817" s="17">
        <f t="shared" si="5709"/>
        <v>0</v>
      </c>
      <c r="BQ817" s="17">
        <f t="shared" si="5709"/>
        <v>0</v>
      </c>
      <c r="BR817" s="17">
        <f t="shared" si="5709"/>
        <v>0</v>
      </c>
      <c r="BS817" s="17">
        <f t="shared" si="5709"/>
        <v>0</v>
      </c>
      <c r="BT817" s="17">
        <f t="shared" si="5709"/>
        <v>0</v>
      </c>
      <c r="BU817" s="17">
        <f t="shared" ref="BU817:CO817" si="5710">BU788</f>
        <v>0</v>
      </c>
      <c r="BV817" s="17">
        <f t="shared" si="5710"/>
        <v>0</v>
      </c>
      <c r="BW817" s="17">
        <f t="shared" si="5710"/>
        <v>0</v>
      </c>
      <c r="BX817" s="17">
        <f t="shared" si="5710"/>
        <v>0</v>
      </c>
      <c r="BY817" s="17">
        <f t="shared" si="5710"/>
        <v>0</v>
      </c>
      <c r="BZ817" s="17">
        <f t="shared" si="5710"/>
        <v>0</v>
      </c>
      <c r="CA817" s="17">
        <f t="shared" si="5710"/>
        <v>0</v>
      </c>
      <c r="CB817" s="17">
        <f t="shared" si="5710"/>
        <v>0</v>
      </c>
      <c r="CC817" s="17">
        <f t="shared" si="5710"/>
        <v>0</v>
      </c>
      <c r="CD817" s="17">
        <f t="shared" si="5710"/>
        <v>0</v>
      </c>
      <c r="CE817" s="17">
        <f t="shared" si="5710"/>
        <v>0</v>
      </c>
      <c r="CF817" s="17">
        <f t="shared" si="5710"/>
        <v>0</v>
      </c>
      <c r="CG817" s="17">
        <f t="shared" si="5710"/>
        <v>0</v>
      </c>
      <c r="CH817" s="17">
        <f t="shared" si="5710"/>
        <v>0</v>
      </c>
      <c r="CI817" s="17">
        <f t="shared" si="5710"/>
        <v>0</v>
      </c>
      <c r="CJ817" s="17">
        <f t="shared" si="5710"/>
        <v>0</v>
      </c>
      <c r="CK817" s="17">
        <f t="shared" si="5710"/>
        <v>0</v>
      </c>
      <c r="CL817" s="17">
        <f t="shared" si="5710"/>
        <v>0</v>
      </c>
      <c r="CM817" s="17">
        <f t="shared" si="5710"/>
        <v>0</v>
      </c>
      <c r="CN817" s="17">
        <f t="shared" si="5710"/>
        <v>0</v>
      </c>
      <c r="CO817" s="17">
        <f t="shared" si="5710"/>
        <v>0</v>
      </c>
    </row>
    <row r="818" spans="2:93">
      <c r="B818" s="556"/>
      <c r="C818" s="556"/>
      <c r="D818" s="556"/>
      <c r="E818" s="556"/>
      <c r="F818" s="556"/>
      <c r="G818" s="556"/>
      <c r="H818" s="17">
        <f>H797</f>
        <v>11253482.310000002</v>
      </c>
      <c r="I818" s="17">
        <f>I816+I817</f>
        <v>11225348.310000002</v>
      </c>
      <c r="J818" s="17">
        <f t="shared" ref="J818:BU818" si="5711">J816+J817</f>
        <v>11197003.310000002</v>
      </c>
      <c r="K818" s="17">
        <f t="shared" si="5711"/>
        <v>11168446.310000002</v>
      </c>
      <c r="L818" s="17">
        <f t="shared" si="5711"/>
        <v>11139675.310000002</v>
      </c>
      <c r="M818" s="17">
        <f t="shared" si="5711"/>
        <v>11110688.310000002</v>
      </c>
      <c r="N818" s="17">
        <f t="shared" si="5711"/>
        <v>11081483.310000002</v>
      </c>
      <c r="O818" s="17">
        <f t="shared" si="5711"/>
        <v>11081483.310000002</v>
      </c>
      <c r="P818" s="17">
        <f t="shared" si="5711"/>
        <v>11081483.310000002</v>
      </c>
      <c r="Q818" s="17">
        <f t="shared" si="5711"/>
        <v>11081483.310000002</v>
      </c>
      <c r="R818" s="17">
        <f t="shared" si="5711"/>
        <v>11081483.310000002</v>
      </c>
      <c r="S818" s="17">
        <f t="shared" si="5711"/>
        <v>11081483.310000002</v>
      </c>
      <c r="T818" s="17">
        <f t="shared" si="5711"/>
        <v>11081483.310000002</v>
      </c>
      <c r="U818" s="17">
        <f t="shared" si="5711"/>
        <v>11081483.310000002</v>
      </c>
      <c r="V818" s="17">
        <f t="shared" si="5711"/>
        <v>11081483.310000002</v>
      </c>
      <c r="W818" s="17">
        <f t="shared" si="5711"/>
        <v>11081483.310000002</v>
      </c>
      <c r="X818" s="17">
        <f t="shared" si="5711"/>
        <v>11081483.310000002</v>
      </c>
      <c r="Y818" s="17">
        <f t="shared" si="5711"/>
        <v>11081483.310000002</v>
      </c>
      <c r="Z818" s="17">
        <f t="shared" si="5711"/>
        <v>11081483.310000002</v>
      </c>
      <c r="AA818" s="17">
        <f t="shared" si="5711"/>
        <v>11081483.310000002</v>
      </c>
      <c r="AB818" s="17">
        <f t="shared" si="5711"/>
        <v>11081483.310000002</v>
      </c>
      <c r="AC818" s="17">
        <f t="shared" si="5711"/>
        <v>11081483.310000002</v>
      </c>
      <c r="AD818" s="17">
        <f t="shared" si="5711"/>
        <v>11081483.310000002</v>
      </c>
      <c r="AE818" s="17">
        <f t="shared" si="5711"/>
        <v>11081483.310000002</v>
      </c>
      <c r="AF818" s="17">
        <f t="shared" si="5711"/>
        <v>11081483.310000002</v>
      </c>
      <c r="AG818" s="17">
        <f t="shared" si="5711"/>
        <v>11081483.310000002</v>
      </c>
      <c r="AH818" s="17">
        <f t="shared" si="5711"/>
        <v>11081483.310000002</v>
      </c>
      <c r="AI818" s="17">
        <f t="shared" si="5711"/>
        <v>11081483.310000002</v>
      </c>
      <c r="AJ818" s="17">
        <f t="shared" si="5711"/>
        <v>11081483.310000002</v>
      </c>
      <c r="AK818" s="17">
        <f t="shared" si="5711"/>
        <v>11081483.310000002</v>
      </c>
      <c r="AL818" s="17">
        <f t="shared" si="5711"/>
        <v>11081483.310000002</v>
      </c>
      <c r="AM818" s="17">
        <f t="shared" si="5711"/>
        <v>11081483.310000002</v>
      </c>
      <c r="AN818" s="17">
        <f t="shared" si="5711"/>
        <v>11081483.310000002</v>
      </c>
      <c r="AO818" s="17">
        <f t="shared" si="5711"/>
        <v>11081483.310000002</v>
      </c>
      <c r="AP818" s="17">
        <f t="shared" si="5711"/>
        <v>11081483.310000002</v>
      </c>
      <c r="AQ818" s="17">
        <f t="shared" si="5711"/>
        <v>11081483.310000002</v>
      </c>
      <c r="AR818" s="17">
        <f t="shared" si="5711"/>
        <v>11081483.310000002</v>
      </c>
      <c r="AS818" s="17">
        <f t="shared" si="5711"/>
        <v>11081483.310000002</v>
      </c>
      <c r="AT818" s="17">
        <f t="shared" si="5711"/>
        <v>11081483.310000002</v>
      </c>
      <c r="AU818" s="17">
        <f t="shared" si="5711"/>
        <v>11081483.310000002</v>
      </c>
      <c r="AV818" s="17">
        <f t="shared" si="5711"/>
        <v>11081483.310000002</v>
      </c>
      <c r="AW818" s="17">
        <f t="shared" si="5711"/>
        <v>11081483.310000002</v>
      </c>
      <c r="AX818" s="17">
        <f t="shared" si="5711"/>
        <v>11081483.310000002</v>
      </c>
      <c r="AY818" s="17">
        <f t="shared" si="5711"/>
        <v>11081483.310000002</v>
      </c>
      <c r="AZ818" s="17">
        <f t="shared" si="5711"/>
        <v>11081483.310000002</v>
      </c>
      <c r="BA818" s="17">
        <f t="shared" si="5711"/>
        <v>11081483.310000002</v>
      </c>
      <c r="BB818" s="17">
        <f t="shared" si="5711"/>
        <v>11081483.310000002</v>
      </c>
      <c r="BC818" s="17">
        <f t="shared" si="5711"/>
        <v>11081483.310000002</v>
      </c>
      <c r="BD818" s="17">
        <f t="shared" si="5711"/>
        <v>11081483.310000002</v>
      </c>
      <c r="BE818" s="17">
        <f t="shared" si="5711"/>
        <v>11081483.310000002</v>
      </c>
      <c r="BF818" s="17">
        <f t="shared" si="5711"/>
        <v>11081483.310000002</v>
      </c>
      <c r="BG818" s="17">
        <f t="shared" si="5711"/>
        <v>11081483.310000002</v>
      </c>
      <c r="BH818" s="17">
        <f t="shared" si="5711"/>
        <v>11081483.310000002</v>
      </c>
      <c r="BI818" s="17">
        <f t="shared" si="5711"/>
        <v>11081483.310000002</v>
      </c>
      <c r="BJ818" s="17">
        <f t="shared" si="5711"/>
        <v>11081483.310000002</v>
      </c>
      <c r="BK818" s="17">
        <f t="shared" si="5711"/>
        <v>11081483.310000002</v>
      </c>
      <c r="BL818" s="17">
        <f t="shared" si="5711"/>
        <v>11081483.310000002</v>
      </c>
      <c r="BM818" s="17">
        <f t="shared" si="5711"/>
        <v>11081483.310000002</v>
      </c>
      <c r="BN818" s="17">
        <f t="shared" si="5711"/>
        <v>11081483.310000002</v>
      </c>
      <c r="BO818" s="17">
        <f t="shared" si="5711"/>
        <v>11081483.310000002</v>
      </c>
      <c r="BP818" s="17">
        <f t="shared" si="5711"/>
        <v>11081483.310000002</v>
      </c>
      <c r="BQ818" s="17">
        <f t="shared" si="5711"/>
        <v>11081483.310000002</v>
      </c>
      <c r="BR818" s="17">
        <f t="shared" si="5711"/>
        <v>11081483.310000002</v>
      </c>
      <c r="BS818" s="17">
        <f t="shared" si="5711"/>
        <v>11081483.310000002</v>
      </c>
      <c r="BT818" s="17">
        <f t="shared" si="5711"/>
        <v>11081483.310000002</v>
      </c>
      <c r="BU818" s="17">
        <f t="shared" si="5711"/>
        <v>11081483.310000002</v>
      </c>
      <c r="BV818" s="17">
        <f t="shared" ref="BV818:CO818" si="5712">BV816+BV817</f>
        <v>11081483.310000002</v>
      </c>
      <c r="BW818" s="17">
        <f t="shared" si="5712"/>
        <v>11081483.310000002</v>
      </c>
      <c r="BX818" s="17">
        <f t="shared" si="5712"/>
        <v>11081483.310000002</v>
      </c>
      <c r="BY818" s="17">
        <f t="shared" si="5712"/>
        <v>11081483.310000002</v>
      </c>
      <c r="BZ818" s="17">
        <f t="shared" si="5712"/>
        <v>11081483.310000002</v>
      </c>
      <c r="CA818" s="17">
        <f t="shared" si="5712"/>
        <v>11081483.310000002</v>
      </c>
      <c r="CB818" s="17">
        <f t="shared" si="5712"/>
        <v>11081483.310000002</v>
      </c>
      <c r="CC818" s="17">
        <f t="shared" si="5712"/>
        <v>11081483.310000002</v>
      </c>
      <c r="CD818" s="17">
        <f t="shared" si="5712"/>
        <v>11081483.310000002</v>
      </c>
      <c r="CE818" s="17">
        <f t="shared" si="5712"/>
        <v>11081483.310000002</v>
      </c>
      <c r="CF818" s="17">
        <f t="shared" si="5712"/>
        <v>11081483.310000002</v>
      </c>
      <c r="CG818" s="17">
        <f t="shared" si="5712"/>
        <v>11081483.310000002</v>
      </c>
      <c r="CH818" s="17">
        <f t="shared" si="5712"/>
        <v>11081483.310000002</v>
      </c>
      <c r="CI818" s="17">
        <f t="shared" si="5712"/>
        <v>11081483.310000002</v>
      </c>
      <c r="CJ818" s="17">
        <f t="shared" si="5712"/>
        <v>11081483.310000002</v>
      </c>
      <c r="CK818" s="17">
        <f t="shared" si="5712"/>
        <v>11081483.310000002</v>
      </c>
      <c r="CL818" s="17">
        <f t="shared" si="5712"/>
        <v>11081483.310000002</v>
      </c>
      <c r="CM818" s="17">
        <f t="shared" si="5712"/>
        <v>11081483.310000002</v>
      </c>
      <c r="CN818" s="17">
        <f t="shared" si="5712"/>
        <v>11081483.310000002</v>
      </c>
      <c r="CO818" s="17">
        <f t="shared" si="5712"/>
        <v>11081483.310000002</v>
      </c>
    </row>
    <row r="819" spans="2:93">
      <c r="B819" s="556"/>
      <c r="C819" s="556"/>
      <c r="D819" s="556"/>
      <c r="E819" s="556"/>
      <c r="F819" s="556"/>
      <c r="G819" s="556"/>
      <c r="H819" s="17"/>
      <c r="I819" s="17">
        <f t="shared" ref="I819:AN819" si="5713">I786</f>
        <v>112535</v>
      </c>
      <c r="J819" s="17">
        <f t="shared" si="5713"/>
        <v>113379</v>
      </c>
      <c r="K819" s="17">
        <f t="shared" si="5713"/>
        <v>114229</v>
      </c>
      <c r="L819" s="17">
        <f t="shared" si="5713"/>
        <v>115086</v>
      </c>
      <c r="M819" s="17">
        <f t="shared" si="5713"/>
        <v>115949</v>
      </c>
      <c r="N819" s="17">
        <f t="shared" si="5713"/>
        <v>116819</v>
      </c>
      <c r="O819" s="17">
        <f t="shared" si="5713"/>
        <v>0</v>
      </c>
      <c r="P819" s="17">
        <f t="shared" si="5713"/>
        <v>0</v>
      </c>
      <c r="Q819" s="17">
        <f t="shared" si="5713"/>
        <v>0</v>
      </c>
      <c r="R819" s="17">
        <f t="shared" si="5713"/>
        <v>0</v>
      </c>
      <c r="S819" s="17">
        <f t="shared" si="5713"/>
        <v>0</v>
      </c>
      <c r="T819" s="17">
        <f t="shared" si="5713"/>
        <v>0</v>
      </c>
      <c r="U819" s="17">
        <f t="shared" si="5713"/>
        <v>0</v>
      </c>
      <c r="V819" s="17">
        <f t="shared" si="5713"/>
        <v>0</v>
      </c>
      <c r="W819" s="17">
        <f t="shared" si="5713"/>
        <v>0</v>
      </c>
      <c r="X819" s="17">
        <f t="shared" si="5713"/>
        <v>0</v>
      </c>
      <c r="Y819" s="17">
        <f t="shared" si="5713"/>
        <v>0</v>
      </c>
      <c r="Z819" s="17">
        <f t="shared" si="5713"/>
        <v>0</v>
      </c>
      <c r="AA819" s="17">
        <f t="shared" si="5713"/>
        <v>0</v>
      </c>
      <c r="AB819" s="17">
        <f t="shared" si="5713"/>
        <v>0</v>
      </c>
      <c r="AC819" s="17">
        <f t="shared" si="5713"/>
        <v>0</v>
      </c>
      <c r="AD819" s="17">
        <f t="shared" si="5713"/>
        <v>0</v>
      </c>
      <c r="AE819" s="17">
        <f t="shared" si="5713"/>
        <v>0</v>
      </c>
      <c r="AF819" s="17">
        <f t="shared" si="5713"/>
        <v>0</v>
      </c>
      <c r="AG819" s="17">
        <f t="shared" si="5713"/>
        <v>0</v>
      </c>
      <c r="AH819" s="17">
        <f t="shared" si="5713"/>
        <v>0</v>
      </c>
      <c r="AI819" s="17">
        <f t="shared" si="5713"/>
        <v>0</v>
      </c>
      <c r="AJ819" s="17">
        <f t="shared" si="5713"/>
        <v>0</v>
      </c>
      <c r="AK819" s="17">
        <f t="shared" si="5713"/>
        <v>0</v>
      </c>
      <c r="AL819" s="17">
        <f t="shared" si="5713"/>
        <v>0</v>
      </c>
      <c r="AM819" s="17">
        <f t="shared" si="5713"/>
        <v>0</v>
      </c>
      <c r="AN819" s="17">
        <f t="shared" si="5713"/>
        <v>0</v>
      </c>
      <c r="AO819" s="17">
        <f t="shared" ref="AO819:BT819" si="5714">AO786</f>
        <v>0</v>
      </c>
      <c r="AP819" s="17">
        <f t="shared" si="5714"/>
        <v>0</v>
      </c>
      <c r="AQ819" s="17">
        <f t="shared" si="5714"/>
        <v>0</v>
      </c>
      <c r="AR819" s="17">
        <f t="shared" si="5714"/>
        <v>0</v>
      </c>
      <c r="AS819" s="17">
        <f t="shared" si="5714"/>
        <v>0</v>
      </c>
      <c r="AT819" s="17">
        <f t="shared" si="5714"/>
        <v>0</v>
      </c>
      <c r="AU819" s="17">
        <f t="shared" si="5714"/>
        <v>0</v>
      </c>
      <c r="AV819" s="17">
        <f t="shared" si="5714"/>
        <v>0</v>
      </c>
      <c r="AW819" s="17">
        <f t="shared" si="5714"/>
        <v>0</v>
      </c>
      <c r="AX819" s="17">
        <f t="shared" si="5714"/>
        <v>0</v>
      </c>
      <c r="AY819" s="17">
        <f t="shared" si="5714"/>
        <v>0</v>
      </c>
      <c r="AZ819" s="17">
        <f t="shared" si="5714"/>
        <v>0</v>
      </c>
      <c r="BA819" s="17">
        <f t="shared" si="5714"/>
        <v>0</v>
      </c>
      <c r="BB819" s="17">
        <f t="shared" si="5714"/>
        <v>0</v>
      </c>
      <c r="BC819" s="17">
        <f t="shared" si="5714"/>
        <v>0</v>
      </c>
      <c r="BD819" s="17">
        <f t="shared" si="5714"/>
        <v>0</v>
      </c>
      <c r="BE819" s="17">
        <f t="shared" si="5714"/>
        <v>0</v>
      </c>
      <c r="BF819" s="17">
        <f t="shared" si="5714"/>
        <v>0</v>
      </c>
      <c r="BG819" s="17">
        <f t="shared" si="5714"/>
        <v>0</v>
      </c>
      <c r="BH819" s="17">
        <f t="shared" si="5714"/>
        <v>0</v>
      </c>
      <c r="BI819" s="17">
        <f t="shared" si="5714"/>
        <v>0</v>
      </c>
      <c r="BJ819" s="17">
        <f t="shared" si="5714"/>
        <v>0</v>
      </c>
      <c r="BK819" s="17">
        <f t="shared" si="5714"/>
        <v>0</v>
      </c>
      <c r="BL819" s="17">
        <f t="shared" si="5714"/>
        <v>0</v>
      </c>
      <c r="BM819" s="17">
        <f t="shared" si="5714"/>
        <v>0</v>
      </c>
      <c r="BN819" s="17">
        <f t="shared" si="5714"/>
        <v>0</v>
      </c>
      <c r="BO819" s="17">
        <f t="shared" si="5714"/>
        <v>0</v>
      </c>
      <c r="BP819" s="17">
        <f t="shared" si="5714"/>
        <v>0</v>
      </c>
      <c r="BQ819" s="17">
        <f t="shared" si="5714"/>
        <v>0</v>
      </c>
      <c r="BR819" s="17">
        <f t="shared" si="5714"/>
        <v>0</v>
      </c>
      <c r="BS819" s="17">
        <f t="shared" si="5714"/>
        <v>0</v>
      </c>
      <c r="BT819" s="17">
        <f t="shared" si="5714"/>
        <v>0</v>
      </c>
      <c r="BU819" s="17">
        <f t="shared" ref="BU819:CO819" si="5715">BU786</f>
        <v>0</v>
      </c>
      <c r="BV819" s="17">
        <f t="shared" si="5715"/>
        <v>0</v>
      </c>
      <c r="BW819" s="17">
        <f t="shared" si="5715"/>
        <v>0</v>
      </c>
      <c r="BX819" s="17">
        <f t="shared" si="5715"/>
        <v>0</v>
      </c>
      <c r="BY819" s="17">
        <f t="shared" si="5715"/>
        <v>0</v>
      </c>
      <c r="BZ819" s="17">
        <f t="shared" si="5715"/>
        <v>0</v>
      </c>
      <c r="CA819" s="17">
        <f t="shared" si="5715"/>
        <v>0</v>
      </c>
      <c r="CB819" s="17">
        <f t="shared" si="5715"/>
        <v>0</v>
      </c>
      <c r="CC819" s="17">
        <f t="shared" si="5715"/>
        <v>0</v>
      </c>
      <c r="CD819" s="17">
        <f t="shared" si="5715"/>
        <v>0</v>
      </c>
      <c r="CE819" s="17">
        <f t="shared" si="5715"/>
        <v>0</v>
      </c>
      <c r="CF819" s="17">
        <f t="shared" si="5715"/>
        <v>0</v>
      </c>
      <c r="CG819" s="17">
        <f t="shared" si="5715"/>
        <v>0</v>
      </c>
      <c r="CH819" s="17">
        <f t="shared" si="5715"/>
        <v>0</v>
      </c>
      <c r="CI819" s="17">
        <f t="shared" si="5715"/>
        <v>0</v>
      </c>
      <c r="CJ819" s="17">
        <f t="shared" si="5715"/>
        <v>0</v>
      </c>
      <c r="CK819" s="17">
        <f t="shared" si="5715"/>
        <v>0</v>
      </c>
      <c r="CL819" s="17">
        <f t="shared" si="5715"/>
        <v>0</v>
      </c>
      <c r="CM819" s="17">
        <f t="shared" si="5715"/>
        <v>0</v>
      </c>
      <c r="CN819" s="17">
        <f t="shared" si="5715"/>
        <v>0</v>
      </c>
      <c r="CO819" s="17">
        <f t="shared" si="5715"/>
        <v>0</v>
      </c>
    </row>
    <row r="820" spans="2:93">
      <c r="B820" s="556"/>
      <c r="C820" s="556">
        <v>1</v>
      </c>
      <c r="D820" s="632">
        <f>-1/D$816</f>
        <v>-0.04</v>
      </c>
      <c r="E820" s="632"/>
      <c r="F820" s="632"/>
      <c r="G820" s="632"/>
      <c r="H820" s="17"/>
      <c r="I820" s="17">
        <f>IF((I815-$H815)&gt;$D816,0,$D820*(I818)+$D820*I819)</f>
        <v>-453515.33240000013</v>
      </c>
      <c r="J820" s="17">
        <f t="shared" ref="J820" si="5716">IF((J815-$H815)&gt;$D816,0,$D820*(J818)+$D820*J819)</f>
        <v>-452415.29240000009</v>
      </c>
      <c r="K820" s="17">
        <f t="shared" ref="K820" si="5717">IF((K815-$H815)&gt;$D816,0,$D820*(K818)+$D820*K819)</f>
        <v>-451307.01240000007</v>
      </c>
      <c r="L820" s="17">
        <f t="shared" ref="L820" si="5718">IF((L815-$H815)&gt;$D816,0,$D820*(L818)+$D820*L819)</f>
        <v>-450190.45240000013</v>
      </c>
      <c r="M820" s="17">
        <f t="shared" ref="M820" si="5719">IF((M815-$H815)&gt;$D816,0,$D820*(M818)+$D820*M819)</f>
        <v>-449065.4924000001</v>
      </c>
      <c r="N820" s="17">
        <f t="shared" ref="N820" si="5720">IF((N815-$H815)&gt;$D816,0,$D820*(N818)+$D820*N819)</f>
        <v>-447932.09240000014</v>
      </c>
      <c r="O820" s="17">
        <f t="shared" ref="O820" si="5721">IF((O815-$H815)&gt;$D816,0,$D820*(O818)+$D820*O819)</f>
        <v>-443259.33240000013</v>
      </c>
      <c r="P820" s="17">
        <f t="shared" ref="P820" si="5722">IF((P815-$H815)&gt;$D816,0,$D820*(P818)+$D820*P819)</f>
        <v>-443259.33240000013</v>
      </c>
      <c r="Q820" s="17">
        <f t="shared" ref="Q820" si="5723">IF((Q815-$H815)&gt;$D816,0,$D820*(Q818)+$D820*Q819)</f>
        <v>-443259.33240000013</v>
      </c>
      <c r="R820" s="17">
        <f t="shared" ref="R820" si="5724">IF((R815-$H815)&gt;$D816,0,$D820*(R818)+$D820*R819)</f>
        <v>-443259.33240000013</v>
      </c>
      <c r="S820" s="17">
        <f t="shared" ref="S820" si="5725">IF((S815-$H815)&gt;$D816,0,$D820*(S818)+$D820*S819)</f>
        <v>-443259.33240000013</v>
      </c>
      <c r="T820" s="17">
        <f t="shared" ref="T820" si="5726">IF((T815-$H815)&gt;$D816,0,$D820*(T818)+$D820*T819)</f>
        <v>-443259.33240000013</v>
      </c>
      <c r="U820" s="17">
        <f t="shared" ref="U820" si="5727">IF((U815-$H815)&gt;$D816,0,$D820*(U818)+$D820*U819)</f>
        <v>-443259.33240000013</v>
      </c>
      <c r="V820" s="17">
        <f t="shared" ref="V820" si="5728">IF((V815-$H815)&gt;$D816,0,$D820*(V818)+$D820*V819)</f>
        <v>-443259.33240000013</v>
      </c>
      <c r="W820" s="17">
        <f t="shared" ref="W820" si="5729">IF((W815-$H815)&gt;$D816,0,$D820*(W818)+$D820*W819)</f>
        <v>-443259.33240000013</v>
      </c>
      <c r="X820" s="17">
        <f t="shared" ref="X820" si="5730">IF((X815-$H815)&gt;$D816,0,$D820*(X818)+$D820*X819)</f>
        <v>-443259.33240000013</v>
      </c>
      <c r="Y820" s="17">
        <f t="shared" ref="Y820" si="5731">IF((Y815-$H815)&gt;$D816,0,$D820*(Y818)+$D820*Y819)</f>
        <v>-443259.33240000013</v>
      </c>
      <c r="Z820" s="17">
        <f t="shared" ref="Z820" si="5732">IF((Z815-$H815)&gt;$D816,0,$D820*(Z818)+$D820*Z819)</f>
        <v>-443259.33240000013</v>
      </c>
      <c r="AA820" s="17">
        <f t="shared" ref="AA820" si="5733">IF((AA815-$H815)&gt;$D816,0,$D820*(AA818)+$D820*AA819)</f>
        <v>-443259.33240000013</v>
      </c>
      <c r="AB820" s="17">
        <f t="shared" ref="AB820" si="5734">IF((AB815-$H815)&gt;$D816,0,$D820*(AB818)+$D820*AB819)</f>
        <v>-443259.33240000013</v>
      </c>
      <c r="AC820" s="17">
        <f t="shared" ref="AC820" si="5735">IF((AC815-$H815)&gt;$D816,0,$D820*(AC818)+$D820*AC819)</f>
        <v>-443259.33240000013</v>
      </c>
      <c r="AD820" s="17">
        <f t="shared" ref="AD820" si="5736">IF((AD815-$H815)&gt;$D816,0,$D820*(AD818)+$D820*AD819)</f>
        <v>-443259.33240000013</v>
      </c>
      <c r="AE820" s="17">
        <f t="shared" ref="AE820" si="5737">IF((AE815-$H815)&gt;$D816,0,$D820*(AE818)+$D820*AE819)</f>
        <v>-443259.33240000013</v>
      </c>
      <c r="AF820" s="17">
        <f t="shared" ref="AF820" si="5738">IF((AF815-$H815)&gt;$D816,0,$D820*(AF818)+$D820*AF819)</f>
        <v>-443259.33240000013</v>
      </c>
      <c r="AG820" s="17">
        <f t="shared" ref="AG820" si="5739">IF((AG815-$H815)&gt;$D816,0,$D820*(AG818)+$D820*AG819)</f>
        <v>-443259.33240000013</v>
      </c>
      <c r="AH820" s="17">
        <f t="shared" ref="AH820" si="5740">IF((AH815-$H815)&gt;$D816,0,$D820*(AH818)+$D820*AH819)</f>
        <v>0</v>
      </c>
      <c r="AI820" s="17">
        <f t="shared" ref="AI820" si="5741">IF((AI815-$H815)&gt;$D816,0,$D820*(AI818)+$D820*AI819)</f>
        <v>0</v>
      </c>
      <c r="AJ820" s="17">
        <f t="shared" ref="AJ820" si="5742">IF((AJ815-$H815)&gt;$D816,0,$D820*(AJ818)+$D820*AJ819)</f>
        <v>0</v>
      </c>
      <c r="AK820" s="17">
        <f t="shared" ref="AK820" si="5743">IF((AK815-$H815)&gt;$D816,0,$D820*(AK818)+$D820*AK819)</f>
        <v>0</v>
      </c>
      <c r="AL820" s="17">
        <f t="shared" ref="AL820" si="5744">IF((AL815-$H815)&gt;$D816,0,$D820*(AL818)+$D820*AL819)</f>
        <v>0</v>
      </c>
      <c r="AM820" s="17">
        <f t="shared" ref="AM820" si="5745">IF((AM815-$H815)&gt;$D816,0,$D820*(AM818)+$D820*AM819)</f>
        <v>0</v>
      </c>
      <c r="AN820" s="17">
        <f t="shared" ref="AN820" si="5746">IF((AN815-$H815)&gt;$D816,0,$D820*(AN818)+$D820*AN819)</f>
        <v>0</v>
      </c>
      <c r="AO820" s="17">
        <f t="shared" ref="AO820" si="5747">IF((AO815-$H815)&gt;$D816,0,$D820*(AO818)+$D820*AO819)</f>
        <v>0</v>
      </c>
      <c r="AP820" s="17">
        <f t="shared" ref="AP820" si="5748">IF((AP815-$H815)&gt;$D816,0,$D820*(AP818)+$D820*AP819)</f>
        <v>0</v>
      </c>
      <c r="AQ820" s="17">
        <f t="shared" ref="AQ820" si="5749">IF((AQ815-$H815)&gt;$D816,0,$D820*(AQ818)+$D820*AQ819)</f>
        <v>0</v>
      </c>
      <c r="AR820" s="17">
        <f t="shared" ref="AR820" si="5750">IF((AR815-$H815)&gt;$D816,0,$D820*(AR818)+$D820*AR819)</f>
        <v>0</v>
      </c>
      <c r="AS820" s="17">
        <f t="shared" ref="AS820" si="5751">IF((AS815-$H815)&gt;$D816,0,$D820*(AS818)+$D820*AS819)</f>
        <v>0</v>
      </c>
      <c r="AT820" s="17">
        <f t="shared" ref="AT820" si="5752">IF((AT815-$H815)&gt;$D816,0,$D820*(AT818)+$D820*AT819)</f>
        <v>0</v>
      </c>
      <c r="AU820" s="17">
        <f t="shared" ref="AU820" si="5753">IF((AU815-$H815)&gt;$D816,0,$D820*(AU818)+$D820*AU819)</f>
        <v>0</v>
      </c>
      <c r="AV820" s="17">
        <f t="shared" ref="AV820" si="5754">IF((AV815-$H815)&gt;$D816,0,$D820*(AV818)+$D820*AV819)</f>
        <v>0</v>
      </c>
      <c r="AW820" s="17">
        <f t="shared" ref="AW820" si="5755">IF((AW815-$H815)&gt;$D816,0,$D820*(AW818)+$D820*AW819)</f>
        <v>0</v>
      </c>
      <c r="AX820" s="17">
        <f t="shared" ref="AX820" si="5756">IF((AX815-$H815)&gt;$D816,0,$D820*(AX818)+$D820*AX819)</f>
        <v>0</v>
      </c>
      <c r="AY820" s="17">
        <f t="shared" ref="AY820" si="5757">IF((AY815-$H815)&gt;$D816,0,$D820*(AY818)+$D820*AY819)</f>
        <v>0</v>
      </c>
      <c r="AZ820" s="17">
        <f t="shared" ref="AZ820" si="5758">IF((AZ815-$H815)&gt;$D816,0,$D820*(AZ818)+$D820*AZ819)</f>
        <v>0</v>
      </c>
      <c r="BA820" s="17">
        <f t="shared" ref="BA820" si="5759">IF((BA815-$H815)&gt;$D816,0,$D820*(BA818)+$D820*BA819)</f>
        <v>0</v>
      </c>
      <c r="BB820" s="17">
        <f t="shared" ref="BB820" si="5760">IF((BB815-$H815)&gt;$D816,0,$D820*(BB818)+$D820*BB819)</f>
        <v>0</v>
      </c>
      <c r="BC820" s="17">
        <f t="shared" ref="BC820" si="5761">IF((BC815-$H815)&gt;$D816,0,$D820*(BC818)+$D820*BC819)</f>
        <v>0</v>
      </c>
      <c r="BD820" s="17">
        <f t="shared" ref="BD820" si="5762">IF((BD815-$H815)&gt;$D816,0,$D820*(BD818)+$D820*BD819)</f>
        <v>0</v>
      </c>
      <c r="BE820" s="17">
        <f t="shared" ref="BE820" si="5763">IF((BE815-$H815)&gt;$D816,0,$D820*(BE818)+$D820*BE819)</f>
        <v>0</v>
      </c>
      <c r="BF820" s="17">
        <f t="shared" ref="BF820" si="5764">IF((BF815-$H815)&gt;$D816,0,$D820*(BF818)+$D820*BF819)</f>
        <v>0</v>
      </c>
      <c r="BG820" s="17">
        <f t="shared" ref="BG820" si="5765">IF((BG815-$H815)&gt;$D816,0,$D820*(BG818)+$D820*BG819)</f>
        <v>0</v>
      </c>
      <c r="BH820" s="17">
        <f t="shared" ref="BH820" si="5766">IF((BH815-$H815)&gt;$D816,0,$D820*(BH818)+$D820*BH819)</f>
        <v>0</v>
      </c>
      <c r="BI820" s="17">
        <f t="shared" ref="BI820" si="5767">IF((BI815-$H815)&gt;$D816,0,$D820*(BI818)+$D820*BI819)</f>
        <v>0</v>
      </c>
      <c r="BJ820" s="17">
        <f t="shared" ref="BJ820" si="5768">IF((BJ815-$H815)&gt;$D816,0,$D820*(BJ818)+$D820*BJ819)</f>
        <v>0</v>
      </c>
      <c r="BK820" s="17">
        <f t="shared" ref="BK820" si="5769">IF((BK815-$H815)&gt;$D816,0,$D820*(BK818)+$D820*BK819)</f>
        <v>0</v>
      </c>
      <c r="BL820" s="17">
        <f t="shared" ref="BL820" si="5770">IF((BL815-$H815)&gt;$D816,0,$D820*(BL818)+$D820*BL819)</f>
        <v>0</v>
      </c>
      <c r="BM820" s="17">
        <f t="shared" ref="BM820" si="5771">IF((BM815-$H815)&gt;$D816,0,$D820*(BM818)+$D820*BM819)</f>
        <v>0</v>
      </c>
      <c r="BN820" s="17">
        <f t="shared" ref="BN820" si="5772">IF((BN815-$H815)&gt;$D816,0,$D820*(BN818)+$D820*BN819)</f>
        <v>0</v>
      </c>
      <c r="BO820" s="17">
        <f t="shared" ref="BO820" si="5773">IF((BO815-$H815)&gt;$D816,0,$D820*(BO818)+$D820*BO819)</f>
        <v>0</v>
      </c>
      <c r="BP820" s="17">
        <f t="shared" ref="BP820" si="5774">IF((BP815-$H815)&gt;$D816,0,$D820*(BP818)+$D820*BP819)</f>
        <v>0</v>
      </c>
      <c r="BQ820" s="17">
        <f t="shared" ref="BQ820" si="5775">IF((BQ815-$H815)&gt;$D816,0,$D820*(BQ818)+$D820*BQ819)</f>
        <v>0</v>
      </c>
      <c r="BR820" s="17">
        <f t="shared" ref="BR820" si="5776">IF((BR815-$H815)&gt;$D816,0,$D820*(BR818)+$D820*BR819)</f>
        <v>0</v>
      </c>
      <c r="BS820" s="17">
        <f t="shared" ref="BS820" si="5777">IF((BS815-$H815)&gt;$D816,0,$D820*(BS818)+$D820*BS819)</f>
        <v>0</v>
      </c>
      <c r="BT820" s="17">
        <f t="shared" ref="BT820" si="5778">IF((BT815-$H815)&gt;$D816,0,$D820*(BT818)+$D820*BT819)</f>
        <v>0</v>
      </c>
      <c r="BU820" s="17">
        <f t="shared" ref="BU820" si="5779">IF((BU815-$H815)&gt;$D816,0,$D820*(BU818)+$D820*BU819)</f>
        <v>0</v>
      </c>
      <c r="BV820" s="17">
        <f t="shared" ref="BV820" si="5780">IF((BV815-$H815)&gt;$D816,0,$D820*(BV818)+$D820*BV819)</f>
        <v>0</v>
      </c>
      <c r="BW820" s="17">
        <f t="shared" ref="BW820" si="5781">IF((BW815-$H815)&gt;$D816,0,$D820*(BW818)+$D820*BW819)</f>
        <v>0</v>
      </c>
      <c r="BX820" s="17">
        <f t="shared" ref="BX820" si="5782">IF((BX815-$H815)&gt;$D816,0,$D820*(BX818)+$D820*BX819)</f>
        <v>0</v>
      </c>
      <c r="BY820" s="17">
        <f t="shared" ref="BY820" si="5783">IF((BY815-$H815)&gt;$D816,0,$D820*(BY818)+$D820*BY819)</f>
        <v>0</v>
      </c>
      <c r="BZ820" s="17">
        <f t="shared" ref="BZ820" si="5784">IF((BZ815-$H815)&gt;$D816,0,$D820*(BZ818)+$D820*BZ819)</f>
        <v>0</v>
      </c>
      <c r="CA820" s="17">
        <f t="shared" ref="CA820" si="5785">IF((CA815-$H815)&gt;$D816,0,$D820*(CA818)+$D820*CA819)</f>
        <v>0</v>
      </c>
      <c r="CB820" s="17">
        <f t="shared" ref="CB820" si="5786">IF((CB815-$H815)&gt;$D816,0,$D820*(CB818)+$D820*CB819)</f>
        <v>0</v>
      </c>
      <c r="CC820" s="17">
        <f t="shared" ref="CC820" si="5787">IF((CC815-$H815)&gt;$D816,0,$D820*(CC818)+$D820*CC819)</f>
        <v>0</v>
      </c>
      <c r="CD820" s="17">
        <f t="shared" ref="CD820" si="5788">IF((CD815-$H815)&gt;$D816,0,$D820*(CD818)+$D820*CD819)</f>
        <v>0</v>
      </c>
      <c r="CE820" s="17">
        <f t="shared" ref="CE820" si="5789">IF((CE815-$H815)&gt;$D816,0,$D820*(CE818)+$D820*CE819)</f>
        <v>0</v>
      </c>
      <c r="CF820" s="17">
        <f t="shared" ref="CF820" si="5790">IF((CF815-$H815)&gt;$D816,0,$D820*(CF818)+$D820*CF819)</f>
        <v>0</v>
      </c>
      <c r="CG820" s="17">
        <f t="shared" ref="CG820" si="5791">IF((CG815-$H815)&gt;$D816,0,$D820*(CG818)+$D820*CG819)</f>
        <v>0</v>
      </c>
      <c r="CH820" s="17">
        <f t="shared" ref="CH820" si="5792">IF((CH815-$H815)&gt;$D816,0,$D820*(CH818)+$D820*CH819)</f>
        <v>0</v>
      </c>
      <c r="CI820" s="17">
        <f t="shared" ref="CI820" si="5793">IF((CI815-$H815)&gt;$D816,0,$D820*(CI818)+$D820*CI819)</f>
        <v>0</v>
      </c>
      <c r="CJ820" s="17">
        <f t="shared" ref="CJ820" si="5794">IF((CJ815-$H815)&gt;$D816,0,$D820*(CJ818)+$D820*CJ819)</f>
        <v>0</v>
      </c>
      <c r="CK820" s="17">
        <f t="shared" ref="CK820" si="5795">IF((CK815-$H815)&gt;$D816,0,$D820*(CK818)+$D820*CK819)</f>
        <v>0</v>
      </c>
      <c r="CL820" s="17">
        <f t="shared" ref="CL820" si="5796">IF((CL815-$H815)&gt;$D816,0,$D820*(CL818)+$D820*CL819)</f>
        <v>0</v>
      </c>
      <c r="CM820" s="17">
        <f t="shared" ref="CM820" si="5797">IF((CM815-$H815)&gt;$D816,0,$D820*(CM818)+$D820*CM819)</f>
        <v>0</v>
      </c>
      <c r="CN820" s="17">
        <f t="shared" ref="CN820" si="5798">IF((CN815-$H815)&gt;$D816,0,$D820*(CN818)+$D820*CN819)</f>
        <v>0</v>
      </c>
      <c r="CO820" s="17">
        <f t="shared" ref="CO820" si="5799">IF((CO815-$H815)&gt;$D816,0,$D820*(CO818)+$D820*CO819)</f>
        <v>0</v>
      </c>
    </row>
    <row r="821" spans="2:93">
      <c r="B821" s="556"/>
      <c r="C821" s="556">
        <f>C820+1</f>
        <v>2</v>
      </c>
      <c r="D821" s="632">
        <f t="shared" ref="D821:D884" si="5800">-1/D$816</f>
        <v>-0.04</v>
      </c>
      <c r="E821" s="632"/>
      <c r="F821" s="632"/>
      <c r="G821" s="632"/>
      <c r="H821" s="17"/>
      <c r="I821" s="17"/>
      <c r="J821" s="17">
        <f>IF((J815-$I815)&gt;$D816,0,$D821*(J819))</f>
        <v>-4535.16</v>
      </c>
      <c r="K821" s="17">
        <f t="shared" ref="K821:BV821" si="5801">IF((K815-$I815)&gt;$D816,0,$D821*(K819))</f>
        <v>-4569.16</v>
      </c>
      <c r="L821" s="17">
        <f t="shared" si="5801"/>
        <v>-4603.4400000000005</v>
      </c>
      <c r="M821" s="17">
        <f t="shared" si="5801"/>
        <v>-4637.96</v>
      </c>
      <c r="N821" s="17">
        <f t="shared" si="5801"/>
        <v>-4672.76</v>
      </c>
      <c r="O821" s="17">
        <f t="shared" si="5801"/>
        <v>0</v>
      </c>
      <c r="P821" s="17">
        <f t="shared" si="5801"/>
        <v>0</v>
      </c>
      <c r="Q821" s="17">
        <f t="shared" si="5801"/>
        <v>0</v>
      </c>
      <c r="R821" s="17">
        <f t="shared" si="5801"/>
        <v>0</v>
      </c>
      <c r="S821" s="17">
        <f t="shared" si="5801"/>
        <v>0</v>
      </c>
      <c r="T821" s="17">
        <f t="shared" si="5801"/>
        <v>0</v>
      </c>
      <c r="U821" s="17">
        <f t="shared" si="5801"/>
        <v>0</v>
      </c>
      <c r="V821" s="17">
        <f t="shared" si="5801"/>
        <v>0</v>
      </c>
      <c r="W821" s="17">
        <f t="shared" si="5801"/>
        <v>0</v>
      </c>
      <c r="X821" s="17">
        <f t="shared" si="5801"/>
        <v>0</v>
      </c>
      <c r="Y821" s="17">
        <f t="shared" si="5801"/>
        <v>0</v>
      </c>
      <c r="Z821" s="17">
        <f t="shared" si="5801"/>
        <v>0</v>
      </c>
      <c r="AA821" s="17">
        <f t="shared" si="5801"/>
        <v>0</v>
      </c>
      <c r="AB821" s="17">
        <f t="shared" si="5801"/>
        <v>0</v>
      </c>
      <c r="AC821" s="17">
        <f t="shared" si="5801"/>
        <v>0</v>
      </c>
      <c r="AD821" s="17">
        <f t="shared" si="5801"/>
        <v>0</v>
      </c>
      <c r="AE821" s="17">
        <f t="shared" si="5801"/>
        <v>0</v>
      </c>
      <c r="AF821" s="17">
        <f t="shared" si="5801"/>
        <v>0</v>
      </c>
      <c r="AG821" s="17">
        <f t="shared" si="5801"/>
        <v>0</v>
      </c>
      <c r="AH821" s="17">
        <f t="shared" si="5801"/>
        <v>0</v>
      </c>
      <c r="AI821" s="17">
        <f t="shared" si="5801"/>
        <v>0</v>
      </c>
      <c r="AJ821" s="17">
        <f t="shared" si="5801"/>
        <v>0</v>
      </c>
      <c r="AK821" s="17">
        <f t="shared" si="5801"/>
        <v>0</v>
      </c>
      <c r="AL821" s="17">
        <f t="shared" si="5801"/>
        <v>0</v>
      </c>
      <c r="AM821" s="17">
        <f t="shared" si="5801"/>
        <v>0</v>
      </c>
      <c r="AN821" s="17">
        <f t="shared" si="5801"/>
        <v>0</v>
      </c>
      <c r="AO821" s="17">
        <f t="shared" si="5801"/>
        <v>0</v>
      </c>
      <c r="AP821" s="17">
        <f t="shared" si="5801"/>
        <v>0</v>
      </c>
      <c r="AQ821" s="17">
        <f t="shared" si="5801"/>
        <v>0</v>
      </c>
      <c r="AR821" s="17">
        <f t="shared" si="5801"/>
        <v>0</v>
      </c>
      <c r="AS821" s="17">
        <f t="shared" si="5801"/>
        <v>0</v>
      </c>
      <c r="AT821" s="17">
        <f t="shared" si="5801"/>
        <v>0</v>
      </c>
      <c r="AU821" s="17">
        <f t="shared" si="5801"/>
        <v>0</v>
      </c>
      <c r="AV821" s="17">
        <f t="shared" si="5801"/>
        <v>0</v>
      </c>
      <c r="AW821" s="17">
        <f t="shared" si="5801"/>
        <v>0</v>
      </c>
      <c r="AX821" s="17">
        <f t="shared" si="5801"/>
        <v>0</v>
      </c>
      <c r="AY821" s="17">
        <f t="shared" si="5801"/>
        <v>0</v>
      </c>
      <c r="AZ821" s="17">
        <f t="shared" si="5801"/>
        <v>0</v>
      </c>
      <c r="BA821" s="17">
        <f t="shared" si="5801"/>
        <v>0</v>
      </c>
      <c r="BB821" s="17">
        <f t="shared" si="5801"/>
        <v>0</v>
      </c>
      <c r="BC821" s="17">
        <f t="shared" si="5801"/>
        <v>0</v>
      </c>
      <c r="BD821" s="17">
        <f t="shared" si="5801"/>
        <v>0</v>
      </c>
      <c r="BE821" s="17">
        <f t="shared" si="5801"/>
        <v>0</v>
      </c>
      <c r="BF821" s="17">
        <f t="shared" si="5801"/>
        <v>0</v>
      </c>
      <c r="BG821" s="17">
        <f t="shared" si="5801"/>
        <v>0</v>
      </c>
      <c r="BH821" s="17">
        <f t="shared" si="5801"/>
        <v>0</v>
      </c>
      <c r="BI821" s="17">
        <f t="shared" si="5801"/>
        <v>0</v>
      </c>
      <c r="BJ821" s="17">
        <f t="shared" si="5801"/>
        <v>0</v>
      </c>
      <c r="BK821" s="17">
        <f t="shared" si="5801"/>
        <v>0</v>
      </c>
      <c r="BL821" s="17">
        <f t="shared" si="5801"/>
        <v>0</v>
      </c>
      <c r="BM821" s="17">
        <f t="shared" si="5801"/>
        <v>0</v>
      </c>
      <c r="BN821" s="17">
        <f t="shared" si="5801"/>
        <v>0</v>
      </c>
      <c r="BO821" s="17">
        <f t="shared" si="5801"/>
        <v>0</v>
      </c>
      <c r="BP821" s="17">
        <f t="shared" si="5801"/>
        <v>0</v>
      </c>
      <c r="BQ821" s="17">
        <f t="shared" si="5801"/>
        <v>0</v>
      </c>
      <c r="BR821" s="17">
        <f t="shared" si="5801"/>
        <v>0</v>
      </c>
      <c r="BS821" s="17">
        <f t="shared" si="5801"/>
        <v>0</v>
      </c>
      <c r="BT821" s="17">
        <f t="shared" si="5801"/>
        <v>0</v>
      </c>
      <c r="BU821" s="17">
        <f t="shared" si="5801"/>
        <v>0</v>
      </c>
      <c r="BV821" s="17">
        <f t="shared" si="5801"/>
        <v>0</v>
      </c>
      <c r="BW821" s="17">
        <f t="shared" ref="BW821:CO821" si="5802">IF((BW815-$I815)&gt;$D816,0,$D821*(BW819))</f>
        <v>0</v>
      </c>
      <c r="BX821" s="17">
        <f t="shared" si="5802"/>
        <v>0</v>
      </c>
      <c r="BY821" s="17">
        <f t="shared" si="5802"/>
        <v>0</v>
      </c>
      <c r="BZ821" s="17">
        <f t="shared" si="5802"/>
        <v>0</v>
      </c>
      <c r="CA821" s="17">
        <f t="shared" si="5802"/>
        <v>0</v>
      </c>
      <c r="CB821" s="17">
        <f t="shared" si="5802"/>
        <v>0</v>
      </c>
      <c r="CC821" s="17">
        <f t="shared" si="5802"/>
        <v>0</v>
      </c>
      <c r="CD821" s="17">
        <f t="shared" si="5802"/>
        <v>0</v>
      </c>
      <c r="CE821" s="17">
        <f t="shared" si="5802"/>
        <v>0</v>
      </c>
      <c r="CF821" s="17">
        <f t="shared" si="5802"/>
        <v>0</v>
      </c>
      <c r="CG821" s="17">
        <f t="shared" si="5802"/>
        <v>0</v>
      </c>
      <c r="CH821" s="17">
        <f t="shared" si="5802"/>
        <v>0</v>
      </c>
      <c r="CI821" s="17">
        <f t="shared" si="5802"/>
        <v>0</v>
      </c>
      <c r="CJ821" s="17">
        <f t="shared" si="5802"/>
        <v>0</v>
      </c>
      <c r="CK821" s="17">
        <f t="shared" si="5802"/>
        <v>0</v>
      </c>
      <c r="CL821" s="17">
        <f t="shared" si="5802"/>
        <v>0</v>
      </c>
      <c r="CM821" s="17">
        <f t="shared" si="5802"/>
        <v>0</v>
      </c>
      <c r="CN821" s="17">
        <f t="shared" si="5802"/>
        <v>0</v>
      </c>
      <c r="CO821" s="17">
        <f t="shared" si="5802"/>
        <v>0</v>
      </c>
    </row>
    <row r="822" spans="2:93">
      <c r="B822" s="556"/>
      <c r="C822" s="556">
        <f t="shared" ref="C822:C885" si="5803">C821+1</f>
        <v>3</v>
      </c>
      <c r="D822" s="632">
        <f t="shared" si="5800"/>
        <v>-0.04</v>
      </c>
      <c r="E822" s="632"/>
      <c r="F822" s="632"/>
      <c r="G822" s="632"/>
      <c r="H822" s="17"/>
      <c r="I822" s="17"/>
      <c r="J822" s="17"/>
      <c r="K822" s="17">
        <f>IF((K815-$J815)&gt;$D816,0,$D822*(K819))</f>
        <v>-4569.16</v>
      </c>
      <c r="L822" s="17">
        <f t="shared" ref="L822:BW822" si="5804">IF((L815-$J815)&gt;$D816,0,$D822*(L819))</f>
        <v>-4603.4400000000005</v>
      </c>
      <c r="M822" s="17">
        <f t="shared" si="5804"/>
        <v>-4637.96</v>
      </c>
      <c r="N822" s="17">
        <f t="shared" si="5804"/>
        <v>-4672.76</v>
      </c>
      <c r="O822" s="17">
        <f t="shared" si="5804"/>
        <v>0</v>
      </c>
      <c r="P822" s="17">
        <f t="shared" si="5804"/>
        <v>0</v>
      </c>
      <c r="Q822" s="17">
        <f t="shared" si="5804"/>
        <v>0</v>
      </c>
      <c r="R822" s="17">
        <f t="shared" si="5804"/>
        <v>0</v>
      </c>
      <c r="S822" s="17">
        <f t="shared" si="5804"/>
        <v>0</v>
      </c>
      <c r="T822" s="17">
        <f t="shared" si="5804"/>
        <v>0</v>
      </c>
      <c r="U822" s="17">
        <f t="shared" si="5804"/>
        <v>0</v>
      </c>
      <c r="V822" s="17">
        <f t="shared" si="5804"/>
        <v>0</v>
      </c>
      <c r="W822" s="17">
        <f t="shared" si="5804"/>
        <v>0</v>
      </c>
      <c r="X822" s="17">
        <f t="shared" si="5804"/>
        <v>0</v>
      </c>
      <c r="Y822" s="17">
        <f t="shared" si="5804"/>
        <v>0</v>
      </c>
      <c r="Z822" s="17">
        <f t="shared" si="5804"/>
        <v>0</v>
      </c>
      <c r="AA822" s="17">
        <f t="shared" si="5804"/>
        <v>0</v>
      </c>
      <c r="AB822" s="17">
        <f t="shared" si="5804"/>
        <v>0</v>
      </c>
      <c r="AC822" s="17">
        <f t="shared" si="5804"/>
        <v>0</v>
      </c>
      <c r="AD822" s="17">
        <f t="shared" si="5804"/>
        <v>0</v>
      </c>
      <c r="AE822" s="17">
        <f t="shared" si="5804"/>
        <v>0</v>
      </c>
      <c r="AF822" s="17">
        <f t="shared" si="5804"/>
        <v>0</v>
      </c>
      <c r="AG822" s="17">
        <f t="shared" si="5804"/>
        <v>0</v>
      </c>
      <c r="AH822" s="17">
        <f t="shared" si="5804"/>
        <v>0</v>
      </c>
      <c r="AI822" s="17">
        <f t="shared" si="5804"/>
        <v>0</v>
      </c>
      <c r="AJ822" s="17">
        <f t="shared" si="5804"/>
        <v>0</v>
      </c>
      <c r="AK822" s="17">
        <f t="shared" si="5804"/>
        <v>0</v>
      </c>
      <c r="AL822" s="17">
        <f t="shared" si="5804"/>
        <v>0</v>
      </c>
      <c r="AM822" s="17">
        <f t="shared" si="5804"/>
        <v>0</v>
      </c>
      <c r="AN822" s="17">
        <f t="shared" si="5804"/>
        <v>0</v>
      </c>
      <c r="AO822" s="17">
        <f t="shared" si="5804"/>
        <v>0</v>
      </c>
      <c r="AP822" s="17">
        <f t="shared" si="5804"/>
        <v>0</v>
      </c>
      <c r="AQ822" s="17">
        <f t="shared" si="5804"/>
        <v>0</v>
      </c>
      <c r="AR822" s="17">
        <f t="shared" si="5804"/>
        <v>0</v>
      </c>
      <c r="AS822" s="17">
        <f t="shared" si="5804"/>
        <v>0</v>
      </c>
      <c r="AT822" s="17">
        <f t="shared" si="5804"/>
        <v>0</v>
      </c>
      <c r="AU822" s="17">
        <f t="shared" si="5804"/>
        <v>0</v>
      </c>
      <c r="AV822" s="17">
        <f t="shared" si="5804"/>
        <v>0</v>
      </c>
      <c r="AW822" s="17">
        <f t="shared" si="5804"/>
        <v>0</v>
      </c>
      <c r="AX822" s="17">
        <f t="shared" si="5804"/>
        <v>0</v>
      </c>
      <c r="AY822" s="17">
        <f t="shared" si="5804"/>
        <v>0</v>
      </c>
      <c r="AZ822" s="17">
        <f t="shared" si="5804"/>
        <v>0</v>
      </c>
      <c r="BA822" s="17">
        <f t="shared" si="5804"/>
        <v>0</v>
      </c>
      <c r="BB822" s="17">
        <f t="shared" si="5804"/>
        <v>0</v>
      </c>
      <c r="BC822" s="17">
        <f t="shared" si="5804"/>
        <v>0</v>
      </c>
      <c r="BD822" s="17">
        <f t="shared" si="5804"/>
        <v>0</v>
      </c>
      <c r="BE822" s="17">
        <f t="shared" si="5804"/>
        <v>0</v>
      </c>
      <c r="BF822" s="17">
        <f t="shared" si="5804"/>
        <v>0</v>
      </c>
      <c r="BG822" s="17">
        <f t="shared" si="5804"/>
        <v>0</v>
      </c>
      <c r="BH822" s="17">
        <f t="shared" si="5804"/>
        <v>0</v>
      </c>
      <c r="BI822" s="17">
        <f t="shared" si="5804"/>
        <v>0</v>
      </c>
      <c r="BJ822" s="17">
        <f t="shared" si="5804"/>
        <v>0</v>
      </c>
      <c r="BK822" s="17">
        <f t="shared" si="5804"/>
        <v>0</v>
      </c>
      <c r="BL822" s="17">
        <f t="shared" si="5804"/>
        <v>0</v>
      </c>
      <c r="BM822" s="17">
        <f t="shared" si="5804"/>
        <v>0</v>
      </c>
      <c r="BN822" s="17">
        <f t="shared" si="5804"/>
        <v>0</v>
      </c>
      <c r="BO822" s="17">
        <f t="shared" si="5804"/>
        <v>0</v>
      </c>
      <c r="BP822" s="17">
        <f t="shared" si="5804"/>
        <v>0</v>
      </c>
      <c r="BQ822" s="17">
        <f t="shared" si="5804"/>
        <v>0</v>
      </c>
      <c r="BR822" s="17">
        <f t="shared" si="5804"/>
        <v>0</v>
      </c>
      <c r="BS822" s="17">
        <f t="shared" si="5804"/>
        <v>0</v>
      </c>
      <c r="BT822" s="17">
        <f t="shared" si="5804"/>
        <v>0</v>
      </c>
      <c r="BU822" s="17">
        <f t="shared" si="5804"/>
        <v>0</v>
      </c>
      <c r="BV822" s="17">
        <f t="shared" si="5804"/>
        <v>0</v>
      </c>
      <c r="BW822" s="17">
        <f t="shared" si="5804"/>
        <v>0</v>
      </c>
      <c r="BX822" s="17">
        <f t="shared" ref="BX822:CO822" si="5805">IF((BX815-$J815)&gt;$D816,0,$D822*(BX819))</f>
        <v>0</v>
      </c>
      <c r="BY822" s="17">
        <f t="shared" si="5805"/>
        <v>0</v>
      </c>
      <c r="BZ822" s="17">
        <f t="shared" si="5805"/>
        <v>0</v>
      </c>
      <c r="CA822" s="17">
        <f t="shared" si="5805"/>
        <v>0</v>
      </c>
      <c r="CB822" s="17">
        <f t="shared" si="5805"/>
        <v>0</v>
      </c>
      <c r="CC822" s="17">
        <f t="shared" si="5805"/>
        <v>0</v>
      </c>
      <c r="CD822" s="17">
        <f t="shared" si="5805"/>
        <v>0</v>
      </c>
      <c r="CE822" s="17">
        <f t="shared" si="5805"/>
        <v>0</v>
      </c>
      <c r="CF822" s="17">
        <f t="shared" si="5805"/>
        <v>0</v>
      </c>
      <c r="CG822" s="17">
        <f t="shared" si="5805"/>
        <v>0</v>
      </c>
      <c r="CH822" s="17">
        <f t="shared" si="5805"/>
        <v>0</v>
      </c>
      <c r="CI822" s="17">
        <f t="shared" si="5805"/>
        <v>0</v>
      </c>
      <c r="CJ822" s="17">
        <f t="shared" si="5805"/>
        <v>0</v>
      </c>
      <c r="CK822" s="17">
        <f t="shared" si="5805"/>
        <v>0</v>
      </c>
      <c r="CL822" s="17">
        <f t="shared" si="5805"/>
        <v>0</v>
      </c>
      <c r="CM822" s="17">
        <f t="shared" si="5805"/>
        <v>0</v>
      </c>
      <c r="CN822" s="17">
        <f t="shared" si="5805"/>
        <v>0</v>
      </c>
      <c r="CO822" s="17">
        <f t="shared" si="5805"/>
        <v>0</v>
      </c>
    </row>
    <row r="823" spans="2:93">
      <c r="B823" s="556"/>
      <c r="C823" s="556">
        <f t="shared" si="5803"/>
        <v>4</v>
      </c>
      <c r="D823" s="632">
        <f t="shared" si="5800"/>
        <v>-0.04</v>
      </c>
      <c r="E823" s="632"/>
      <c r="F823" s="632"/>
      <c r="G823" s="632"/>
      <c r="H823" s="17"/>
      <c r="I823" s="17"/>
      <c r="J823" s="17"/>
      <c r="K823" s="17"/>
      <c r="L823" s="17">
        <f>IF((L815-$K815)&gt;$D816,0,$D823*(L819))</f>
        <v>-4603.4400000000005</v>
      </c>
      <c r="M823" s="17">
        <f t="shared" ref="M823:BX823" si="5806">IF((M815-$K815)&gt;$D816,0,$D823*(M819))</f>
        <v>-4637.96</v>
      </c>
      <c r="N823" s="17">
        <f t="shared" si="5806"/>
        <v>-4672.76</v>
      </c>
      <c r="O823" s="17">
        <f t="shared" si="5806"/>
        <v>0</v>
      </c>
      <c r="P823" s="17">
        <f t="shared" si="5806"/>
        <v>0</v>
      </c>
      <c r="Q823" s="17">
        <f t="shared" si="5806"/>
        <v>0</v>
      </c>
      <c r="R823" s="17">
        <f t="shared" si="5806"/>
        <v>0</v>
      </c>
      <c r="S823" s="17">
        <f t="shared" si="5806"/>
        <v>0</v>
      </c>
      <c r="T823" s="17">
        <f t="shared" si="5806"/>
        <v>0</v>
      </c>
      <c r="U823" s="17">
        <f t="shared" si="5806"/>
        <v>0</v>
      </c>
      <c r="V823" s="17">
        <f t="shared" si="5806"/>
        <v>0</v>
      </c>
      <c r="W823" s="17">
        <f t="shared" si="5806"/>
        <v>0</v>
      </c>
      <c r="X823" s="17">
        <f t="shared" si="5806"/>
        <v>0</v>
      </c>
      <c r="Y823" s="17">
        <f t="shared" si="5806"/>
        <v>0</v>
      </c>
      <c r="Z823" s="17">
        <f t="shared" si="5806"/>
        <v>0</v>
      </c>
      <c r="AA823" s="17">
        <f t="shared" si="5806"/>
        <v>0</v>
      </c>
      <c r="AB823" s="17">
        <f t="shared" si="5806"/>
        <v>0</v>
      </c>
      <c r="AC823" s="17">
        <f t="shared" si="5806"/>
        <v>0</v>
      </c>
      <c r="AD823" s="17">
        <f t="shared" si="5806"/>
        <v>0</v>
      </c>
      <c r="AE823" s="17">
        <f t="shared" si="5806"/>
        <v>0</v>
      </c>
      <c r="AF823" s="17">
        <f t="shared" si="5806"/>
        <v>0</v>
      </c>
      <c r="AG823" s="17">
        <f t="shared" si="5806"/>
        <v>0</v>
      </c>
      <c r="AH823" s="17">
        <f t="shared" si="5806"/>
        <v>0</v>
      </c>
      <c r="AI823" s="17">
        <f t="shared" si="5806"/>
        <v>0</v>
      </c>
      <c r="AJ823" s="17">
        <f t="shared" si="5806"/>
        <v>0</v>
      </c>
      <c r="AK823" s="17">
        <f t="shared" si="5806"/>
        <v>0</v>
      </c>
      <c r="AL823" s="17">
        <f t="shared" si="5806"/>
        <v>0</v>
      </c>
      <c r="AM823" s="17">
        <f t="shared" si="5806"/>
        <v>0</v>
      </c>
      <c r="AN823" s="17">
        <f t="shared" si="5806"/>
        <v>0</v>
      </c>
      <c r="AO823" s="17">
        <f t="shared" si="5806"/>
        <v>0</v>
      </c>
      <c r="AP823" s="17">
        <f t="shared" si="5806"/>
        <v>0</v>
      </c>
      <c r="AQ823" s="17">
        <f t="shared" si="5806"/>
        <v>0</v>
      </c>
      <c r="AR823" s="17">
        <f t="shared" si="5806"/>
        <v>0</v>
      </c>
      <c r="AS823" s="17">
        <f t="shared" si="5806"/>
        <v>0</v>
      </c>
      <c r="AT823" s="17">
        <f t="shared" si="5806"/>
        <v>0</v>
      </c>
      <c r="AU823" s="17">
        <f t="shared" si="5806"/>
        <v>0</v>
      </c>
      <c r="AV823" s="17">
        <f t="shared" si="5806"/>
        <v>0</v>
      </c>
      <c r="AW823" s="17">
        <f t="shared" si="5806"/>
        <v>0</v>
      </c>
      <c r="AX823" s="17">
        <f t="shared" si="5806"/>
        <v>0</v>
      </c>
      <c r="AY823" s="17">
        <f t="shared" si="5806"/>
        <v>0</v>
      </c>
      <c r="AZ823" s="17">
        <f t="shared" si="5806"/>
        <v>0</v>
      </c>
      <c r="BA823" s="17">
        <f t="shared" si="5806"/>
        <v>0</v>
      </c>
      <c r="BB823" s="17">
        <f t="shared" si="5806"/>
        <v>0</v>
      </c>
      <c r="BC823" s="17">
        <f t="shared" si="5806"/>
        <v>0</v>
      </c>
      <c r="BD823" s="17">
        <f t="shared" si="5806"/>
        <v>0</v>
      </c>
      <c r="BE823" s="17">
        <f t="shared" si="5806"/>
        <v>0</v>
      </c>
      <c r="BF823" s="17">
        <f t="shared" si="5806"/>
        <v>0</v>
      </c>
      <c r="BG823" s="17">
        <f t="shared" si="5806"/>
        <v>0</v>
      </c>
      <c r="BH823" s="17">
        <f t="shared" si="5806"/>
        <v>0</v>
      </c>
      <c r="BI823" s="17">
        <f t="shared" si="5806"/>
        <v>0</v>
      </c>
      <c r="BJ823" s="17">
        <f t="shared" si="5806"/>
        <v>0</v>
      </c>
      <c r="BK823" s="17">
        <f t="shared" si="5806"/>
        <v>0</v>
      </c>
      <c r="BL823" s="17">
        <f t="shared" si="5806"/>
        <v>0</v>
      </c>
      <c r="BM823" s="17">
        <f t="shared" si="5806"/>
        <v>0</v>
      </c>
      <c r="BN823" s="17">
        <f t="shared" si="5806"/>
        <v>0</v>
      </c>
      <c r="BO823" s="17">
        <f t="shared" si="5806"/>
        <v>0</v>
      </c>
      <c r="BP823" s="17">
        <f t="shared" si="5806"/>
        <v>0</v>
      </c>
      <c r="BQ823" s="17">
        <f t="shared" si="5806"/>
        <v>0</v>
      </c>
      <c r="BR823" s="17">
        <f t="shared" si="5806"/>
        <v>0</v>
      </c>
      <c r="BS823" s="17">
        <f t="shared" si="5806"/>
        <v>0</v>
      </c>
      <c r="BT823" s="17">
        <f t="shared" si="5806"/>
        <v>0</v>
      </c>
      <c r="BU823" s="17">
        <f t="shared" si="5806"/>
        <v>0</v>
      </c>
      <c r="BV823" s="17">
        <f t="shared" si="5806"/>
        <v>0</v>
      </c>
      <c r="BW823" s="17">
        <f t="shared" si="5806"/>
        <v>0</v>
      </c>
      <c r="BX823" s="17">
        <f t="shared" si="5806"/>
        <v>0</v>
      </c>
      <c r="BY823" s="17">
        <f t="shared" ref="BY823:CO823" si="5807">IF((BY815-$K815)&gt;$D816,0,$D823*(BY819))</f>
        <v>0</v>
      </c>
      <c r="BZ823" s="17">
        <f t="shared" si="5807"/>
        <v>0</v>
      </c>
      <c r="CA823" s="17">
        <f t="shared" si="5807"/>
        <v>0</v>
      </c>
      <c r="CB823" s="17">
        <f t="shared" si="5807"/>
        <v>0</v>
      </c>
      <c r="CC823" s="17">
        <f t="shared" si="5807"/>
        <v>0</v>
      </c>
      <c r="CD823" s="17">
        <f t="shared" si="5807"/>
        <v>0</v>
      </c>
      <c r="CE823" s="17">
        <f t="shared" si="5807"/>
        <v>0</v>
      </c>
      <c r="CF823" s="17">
        <f t="shared" si="5807"/>
        <v>0</v>
      </c>
      <c r="CG823" s="17">
        <f t="shared" si="5807"/>
        <v>0</v>
      </c>
      <c r="CH823" s="17">
        <f t="shared" si="5807"/>
        <v>0</v>
      </c>
      <c r="CI823" s="17">
        <f t="shared" si="5807"/>
        <v>0</v>
      </c>
      <c r="CJ823" s="17">
        <f t="shared" si="5807"/>
        <v>0</v>
      </c>
      <c r="CK823" s="17">
        <f t="shared" si="5807"/>
        <v>0</v>
      </c>
      <c r="CL823" s="17">
        <f t="shared" si="5807"/>
        <v>0</v>
      </c>
      <c r="CM823" s="17">
        <f t="shared" si="5807"/>
        <v>0</v>
      </c>
      <c r="CN823" s="17">
        <f t="shared" si="5807"/>
        <v>0</v>
      </c>
      <c r="CO823" s="17">
        <f t="shared" si="5807"/>
        <v>0</v>
      </c>
    </row>
    <row r="824" spans="2:93">
      <c r="B824" s="556"/>
      <c r="C824" s="556">
        <f t="shared" si="5803"/>
        <v>5</v>
      </c>
      <c r="D824" s="632">
        <f t="shared" si="5800"/>
        <v>-0.04</v>
      </c>
      <c r="E824" s="632"/>
      <c r="F824" s="632"/>
      <c r="G824" s="632"/>
      <c r="H824" s="17"/>
      <c r="I824" s="17"/>
      <c r="J824" s="17"/>
      <c r="K824" s="17"/>
      <c r="L824" s="17"/>
      <c r="M824" s="17">
        <f>IF((M815-$L815)&gt;$D816,0,$D824*(M819))</f>
        <v>-4637.96</v>
      </c>
      <c r="N824" s="17">
        <f t="shared" ref="N824:BY824" si="5808">IF((N815-$L815)&gt;$D816,0,$D824*(N819))</f>
        <v>-4672.76</v>
      </c>
      <c r="O824" s="17">
        <f t="shared" si="5808"/>
        <v>0</v>
      </c>
      <c r="P824" s="17">
        <f t="shared" si="5808"/>
        <v>0</v>
      </c>
      <c r="Q824" s="17">
        <f t="shared" si="5808"/>
        <v>0</v>
      </c>
      <c r="R824" s="17">
        <f t="shared" si="5808"/>
        <v>0</v>
      </c>
      <c r="S824" s="17">
        <f t="shared" si="5808"/>
        <v>0</v>
      </c>
      <c r="T824" s="17">
        <f t="shared" si="5808"/>
        <v>0</v>
      </c>
      <c r="U824" s="17">
        <f t="shared" si="5808"/>
        <v>0</v>
      </c>
      <c r="V824" s="17">
        <f t="shared" si="5808"/>
        <v>0</v>
      </c>
      <c r="W824" s="17">
        <f t="shared" si="5808"/>
        <v>0</v>
      </c>
      <c r="X824" s="17">
        <f t="shared" si="5808"/>
        <v>0</v>
      </c>
      <c r="Y824" s="17">
        <f t="shared" si="5808"/>
        <v>0</v>
      </c>
      <c r="Z824" s="17">
        <f t="shared" si="5808"/>
        <v>0</v>
      </c>
      <c r="AA824" s="17">
        <f t="shared" si="5808"/>
        <v>0</v>
      </c>
      <c r="AB824" s="17">
        <f t="shared" si="5808"/>
        <v>0</v>
      </c>
      <c r="AC824" s="17">
        <f t="shared" si="5808"/>
        <v>0</v>
      </c>
      <c r="AD824" s="17">
        <f t="shared" si="5808"/>
        <v>0</v>
      </c>
      <c r="AE824" s="17">
        <f t="shared" si="5808"/>
        <v>0</v>
      </c>
      <c r="AF824" s="17">
        <f t="shared" si="5808"/>
        <v>0</v>
      </c>
      <c r="AG824" s="17">
        <f t="shared" si="5808"/>
        <v>0</v>
      </c>
      <c r="AH824" s="17">
        <f t="shared" si="5808"/>
        <v>0</v>
      </c>
      <c r="AI824" s="17">
        <f t="shared" si="5808"/>
        <v>0</v>
      </c>
      <c r="AJ824" s="17">
        <f t="shared" si="5808"/>
        <v>0</v>
      </c>
      <c r="AK824" s="17">
        <f t="shared" si="5808"/>
        <v>0</v>
      </c>
      <c r="AL824" s="17">
        <f t="shared" si="5808"/>
        <v>0</v>
      </c>
      <c r="AM824" s="17">
        <f t="shared" si="5808"/>
        <v>0</v>
      </c>
      <c r="AN824" s="17">
        <f t="shared" si="5808"/>
        <v>0</v>
      </c>
      <c r="AO824" s="17">
        <f t="shared" si="5808"/>
        <v>0</v>
      </c>
      <c r="AP824" s="17">
        <f t="shared" si="5808"/>
        <v>0</v>
      </c>
      <c r="AQ824" s="17">
        <f t="shared" si="5808"/>
        <v>0</v>
      </c>
      <c r="AR824" s="17">
        <f t="shared" si="5808"/>
        <v>0</v>
      </c>
      <c r="AS824" s="17">
        <f t="shared" si="5808"/>
        <v>0</v>
      </c>
      <c r="AT824" s="17">
        <f t="shared" si="5808"/>
        <v>0</v>
      </c>
      <c r="AU824" s="17">
        <f t="shared" si="5808"/>
        <v>0</v>
      </c>
      <c r="AV824" s="17">
        <f t="shared" si="5808"/>
        <v>0</v>
      </c>
      <c r="AW824" s="17">
        <f t="shared" si="5808"/>
        <v>0</v>
      </c>
      <c r="AX824" s="17">
        <f t="shared" si="5808"/>
        <v>0</v>
      </c>
      <c r="AY824" s="17">
        <f t="shared" si="5808"/>
        <v>0</v>
      </c>
      <c r="AZ824" s="17">
        <f t="shared" si="5808"/>
        <v>0</v>
      </c>
      <c r="BA824" s="17">
        <f t="shared" si="5808"/>
        <v>0</v>
      </c>
      <c r="BB824" s="17">
        <f t="shared" si="5808"/>
        <v>0</v>
      </c>
      <c r="BC824" s="17">
        <f t="shared" si="5808"/>
        <v>0</v>
      </c>
      <c r="BD824" s="17">
        <f t="shared" si="5808"/>
        <v>0</v>
      </c>
      <c r="BE824" s="17">
        <f t="shared" si="5808"/>
        <v>0</v>
      </c>
      <c r="BF824" s="17">
        <f t="shared" si="5808"/>
        <v>0</v>
      </c>
      <c r="BG824" s="17">
        <f t="shared" si="5808"/>
        <v>0</v>
      </c>
      <c r="BH824" s="17">
        <f t="shared" si="5808"/>
        <v>0</v>
      </c>
      <c r="BI824" s="17">
        <f t="shared" si="5808"/>
        <v>0</v>
      </c>
      <c r="BJ824" s="17">
        <f t="shared" si="5808"/>
        <v>0</v>
      </c>
      <c r="BK824" s="17">
        <f t="shared" si="5808"/>
        <v>0</v>
      </c>
      <c r="BL824" s="17">
        <f t="shared" si="5808"/>
        <v>0</v>
      </c>
      <c r="BM824" s="17">
        <f t="shared" si="5808"/>
        <v>0</v>
      </c>
      <c r="BN824" s="17">
        <f t="shared" si="5808"/>
        <v>0</v>
      </c>
      <c r="BO824" s="17">
        <f t="shared" si="5808"/>
        <v>0</v>
      </c>
      <c r="BP824" s="17">
        <f t="shared" si="5808"/>
        <v>0</v>
      </c>
      <c r="BQ824" s="17">
        <f t="shared" si="5808"/>
        <v>0</v>
      </c>
      <c r="BR824" s="17">
        <f t="shared" si="5808"/>
        <v>0</v>
      </c>
      <c r="BS824" s="17">
        <f t="shared" si="5808"/>
        <v>0</v>
      </c>
      <c r="BT824" s="17">
        <f t="shared" si="5808"/>
        <v>0</v>
      </c>
      <c r="BU824" s="17">
        <f t="shared" si="5808"/>
        <v>0</v>
      </c>
      <c r="BV824" s="17">
        <f t="shared" si="5808"/>
        <v>0</v>
      </c>
      <c r="BW824" s="17">
        <f t="shared" si="5808"/>
        <v>0</v>
      </c>
      <c r="BX824" s="17">
        <f t="shared" si="5808"/>
        <v>0</v>
      </c>
      <c r="BY824" s="17">
        <f t="shared" si="5808"/>
        <v>0</v>
      </c>
      <c r="BZ824" s="17">
        <f t="shared" ref="BZ824:CO824" si="5809">IF((BZ815-$L815)&gt;$D816,0,$D824*(BZ819))</f>
        <v>0</v>
      </c>
      <c r="CA824" s="17">
        <f t="shared" si="5809"/>
        <v>0</v>
      </c>
      <c r="CB824" s="17">
        <f t="shared" si="5809"/>
        <v>0</v>
      </c>
      <c r="CC824" s="17">
        <f t="shared" si="5809"/>
        <v>0</v>
      </c>
      <c r="CD824" s="17">
        <f t="shared" si="5809"/>
        <v>0</v>
      </c>
      <c r="CE824" s="17">
        <f t="shared" si="5809"/>
        <v>0</v>
      </c>
      <c r="CF824" s="17">
        <f t="shared" si="5809"/>
        <v>0</v>
      </c>
      <c r="CG824" s="17">
        <f t="shared" si="5809"/>
        <v>0</v>
      </c>
      <c r="CH824" s="17">
        <f t="shared" si="5809"/>
        <v>0</v>
      </c>
      <c r="CI824" s="17">
        <f t="shared" si="5809"/>
        <v>0</v>
      </c>
      <c r="CJ824" s="17">
        <f t="shared" si="5809"/>
        <v>0</v>
      </c>
      <c r="CK824" s="17">
        <f t="shared" si="5809"/>
        <v>0</v>
      </c>
      <c r="CL824" s="17">
        <f t="shared" si="5809"/>
        <v>0</v>
      </c>
      <c r="CM824" s="17">
        <f t="shared" si="5809"/>
        <v>0</v>
      </c>
      <c r="CN824" s="17">
        <f t="shared" si="5809"/>
        <v>0</v>
      </c>
      <c r="CO824" s="17">
        <f t="shared" si="5809"/>
        <v>0</v>
      </c>
    </row>
    <row r="825" spans="2:93">
      <c r="B825" s="556"/>
      <c r="C825" s="556">
        <f t="shared" si="5803"/>
        <v>6</v>
      </c>
      <c r="D825" s="632">
        <f t="shared" si="5800"/>
        <v>-0.04</v>
      </c>
      <c r="E825" s="632"/>
      <c r="F825" s="632"/>
      <c r="G825" s="632"/>
      <c r="H825" s="17"/>
      <c r="I825" s="17"/>
      <c r="J825" s="17"/>
      <c r="K825" s="17"/>
      <c r="L825" s="17"/>
      <c r="M825" s="17"/>
      <c r="N825" s="17">
        <f>IF((N815-$M815)&gt;$D816,0,$D825*(N819))</f>
        <v>-4672.76</v>
      </c>
      <c r="O825" s="17">
        <f t="shared" ref="O825:BZ825" si="5810">IF((O815-$M815)&gt;$D816,0,$D825*(O819))</f>
        <v>0</v>
      </c>
      <c r="P825" s="17">
        <f t="shared" si="5810"/>
        <v>0</v>
      </c>
      <c r="Q825" s="17">
        <f t="shared" si="5810"/>
        <v>0</v>
      </c>
      <c r="R825" s="17">
        <f t="shared" si="5810"/>
        <v>0</v>
      </c>
      <c r="S825" s="17">
        <f t="shared" si="5810"/>
        <v>0</v>
      </c>
      <c r="T825" s="17">
        <f t="shared" si="5810"/>
        <v>0</v>
      </c>
      <c r="U825" s="17">
        <f t="shared" si="5810"/>
        <v>0</v>
      </c>
      <c r="V825" s="17">
        <f t="shared" si="5810"/>
        <v>0</v>
      </c>
      <c r="W825" s="17">
        <f t="shared" si="5810"/>
        <v>0</v>
      </c>
      <c r="X825" s="17">
        <f t="shared" si="5810"/>
        <v>0</v>
      </c>
      <c r="Y825" s="17">
        <f t="shared" si="5810"/>
        <v>0</v>
      </c>
      <c r="Z825" s="17">
        <f t="shared" si="5810"/>
        <v>0</v>
      </c>
      <c r="AA825" s="17">
        <f t="shared" si="5810"/>
        <v>0</v>
      </c>
      <c r="AB825" s="17">
        <f t="shared" si="5810"/>
        <v>0</v>
      </c>
      <c r="AC825" s="17">
        <f t="shared" si="5810"/>
        <v>0</v>
      </c>
      <c r="AD825" s="17">
        <f t="shared" si="5810"/>
        <v>0</v>
      </c>
      <c r="AE825" s="17">
        <f t="shared" si="5810"/>
        <v>0</v>
      </c>
      <c r="AF825" s="17">
        <f t="shared" si="5810"/>
        <v>0</v>
      </c>
      <c r="AG825" s="17">
        <f t="shared" si="5810"/>
        <v>0</v>
      </c>
      <c r="AH825" s="17">
        <f t="shared" si="5810"/>
        <v>0</v>
      </c>
      <c r="AI825" s="17">
        <f t="shared" si="5810"/>
        <v>0</v>
      </c>
      <c r="AJ825" s="17">
        <f t="shared" si="5810"/>
        <v>0</v>
      </c>
      <c r="AK825" s="17">
        <f t="shared" si="5810"/>
        <v>0</v>
      </c>
      <c r="AL825" s="17">
        <f t="shared" si="5810"/>
        <v>0</v>
      </c>
      <c r="AM825" s="17">
        <f t="shared" si="5810"/>
        <v>0</v>
      </c>
      <c r="AN825" s="17">
        <f t="shared" si="5810"/>
        <v>0</v>
      </c>
      <c r="AO825" s="17">
        <f t="shared" si="5810"/>
        <v>0</v>
      </c>
      <c r="AP825" s="17">
        <f t="shared" si="5810"/>
        <v>0</v>
      </c>
      <c r="AQ825" s="17">
        <f t="shared" si="5810"/>
        <v>0</v>
      </c>
      <c r="AR825" s="17">
        <f t="shared" si="5810"/>
        <v>0</v>
      </c>
      <c r="AS825" s="17">
        <f t="shared" si="5810"/>
        <v>0</v>
      </c>
      <c r="AT825" s="17">
        <f t="shared" si="5810"/>
        <v>0</v>
      </c>
      <c r="AU825" s="17">
        <f t="shared" si="5810"/>
        <v>0</v>
      </c>
      <c r="AV825" s="17">
        <f t="shared" si="5810"/>
        <v>0</v>
      </c>
      <c r="AW825" s="17">
        <f t="shared" si="5810"/>
        <v>0</v>
      </c>
      <c r="AX825" s="17">
        <f t="shared" si="5810"/>
        <v>0</v>
      </c>
      <c r="AY825" s="17">
        <f t="shared" si="5810"/>
        <v>0</v>
      </c>
      <c r="AZ825" s="17">
        <f t="shared" si="5810"/>
        <v>0</v>
      </c>
      <c r="BA825" s="17">
        <f t="shared" si="5810"/>
        <v>0</v>
      </c>
      <c r="BB825" s="17">
        <f t="shared" si="5810"/>
        <v>0</v>
      </c>
      <c r="BC825" s="17">
        <f t="shared" si="5810"/>
        <v>0</v>
      </c>
      <c r="BD825" s="17">
        <f t="shared" si="5810"/>
        <v>0</v>
      </c>
      <c r="BE825" s="17">
        <f t="shared" si="5810"/>
        <v>0</v>
      </c>
      <c r="BF825" s="17">
        <f t="shared" si="5810"/>
        <v>0</v>
      </c>
      <c r="BG825" s="17">
        <f t="shared" si="5810"/>
        <v>0</v>
      </c>
      <c r="BH825" s="17">
        <f t="shared" si="5810"/>
        <v>0</v>
      </c>
      <c r="BI825" s="17">
        <f t="shared" si="5810"/>
        <v>0</v>
      </c>
      <c r="BJ825" s="17">
        <f t="shared" si="5810"/>
        <v>0</v>
      </c>
      <c r="BK825" s="17">
        <f t="shared" si="5810"/>
        <v>0</v>
      </c>
      <c r="BL825" s="17">
        <f t="shared" si="5810"/>
        <v>0</v>
      </c>
      <c r="BM825" s="17">
        <f t="shared" si="5810"/>
        <v>0</v>
      </c>
      <c r="BN825" s="17">
        <f t="shared" si="5810"/>
        <v>0</v>
      </c>
      <c r="BO825" s="17">
        <f t="shared" si="5810"/>
        <v>0</v>
      </c>
      <c r="BP825" s="17">
        <f t="shared" si="5810"/>
        <v>0</v>
      </c>
      <c r="BQ825" s="17">
        <f t="shared" si="5810"/>
        <v>0</v>
      </c>
      <c r="BR825" s="17">
        <f t="shared" si="5810"/>
        <v>0</v>
      </c>
      <c r="BS825" s="17">
        <f t="shared" si="5810"/>
        <v>0</v>
      </c>
      <c r="BT825" s="17">
        <f t="shared" si="5810"/>
        <v>0</v>
      </c>
      <c r="BU825" s="17">
        <f t="shared" si="5810"/>
        <v>0</v>
      </c>
      <c r="BV825" s="17">
        <f t="shared" si="5810"/>
        <v>0</v>
      </c>
      <c r="BW825" s="17">
        <f t="shared" si="5810"/>
        <v>0</v>
      </c>
      <c r="BX825" s="17">
        <f t="shared" si="5810"/>
        <v>0</v>
      </c>
      <c r="BY825" s="17">
        <f t="shared" si="5810"/>
        <v>0</v>
      </c>
      <c r="BZ825" s="17">
        <f t="shared" si="5810"/>
        <v>0</v>
      </c>
      <c r="CA825" s="17">
        <f t="shared" ref="CA825:CO825" si="5811">IF((CA815-$M815)&gt;$D816,0,$D825*(CA819))</f>
        <v>0</v>
      </c>
      <c r="CB825" s="17">
        <f t="shared" si="5811"/>
        <v>0</v>
      </c>
      <c r="CC825" s="17">
        <f t="shared" si="5811"/>
        <v>0</v>
      </c>
      <c r="CD825" s="17">
        <f t="shared" si="5811"/>
        <v>0</v>
      </c>
      <c r="CE825" s="17">
        <f t="shared" si="5811"/>
        <v>0</v>
      </c>
      <c r="CF825" s="17">
        <f t="shared" si="5811"/>
        <v>0</v>
      </c>
      <c r="CG825" s="17">
        <f t="shared" si="5811"/>
        <v>0</v>
      </c>
      <c r="CH825" s="17">
        <f t="shared" si="5811"/>
        <v>0</v>
      </c>
      <c r="CI825" s="17">
        <f t="shared" si="5811"/>
        <v>0</v>
      </c>
      <c r="CJ825" s="17">
        <f t="shared" si="5811"/>
        <v>0</v>
      </c>
      <c r="CK825" s="17">
        <f t="shared" si="5811"/>
        <v>0</v>
      </c>
      <c r="CL825" s="17">
        <f t="shared" si="5811"/>
        <v>0</v>
      </c>
      <c r="CM825" s="17">
        <f t="shared" si="5811"/>
        <v>0</v>
      </c>
      <c r="CN825" s="17">
        <f t="shared" si="5811"/>
        <v>0</v>
      </c>
      <c r="CO825" s="17">
        <f t="shared" si="5811"/>
        <v>0</v>
      </c>
    </row>
    <row r="826" spans="2:93">
      <c r="B826" s="556"/>
      <c r="C826" s="556">
        <f t="shared" si="5803"/>
        <v>7</v>
      </c>
      <c r="D826" s="632">
        <f t="shared" si="5800"/>
        <v>-0.04</v>
      </c>
      <c r="E826" s="632"/>
      <c r="F826" s="632"/>
      <c r="G826" s="632"/>
      <c r="H826" s="17"/>
      <c r="I826" s="17"/>
      <c r="J826" s="17"/>
      <c r="K826" s="17"/>
      <c r="L826" s="17"/>
      <c r="M826" s="17"/>
      <c r="N826" s="17"/>
      <c r="O826" s="17">
        <f>IF((O815-$N815)&gt;$D816,0,$D826*(O819))</f>
        <v>0</v>
      </c>
      <c r="P826" s="17">
        <f t="shared" ref="P826:CA826" si="5812">IF((P815-$N815)&gt;$D816,0,$D826*(P819))</f>
        <v>0</v>
      </c>
      <c r="Q826" s="17">
        <f t="shared" si="5812"/>
        <v>0</v>
      </c>
      <c r="R826" s="17">
        <f t="shared" si="5812"/>
        <v>0</v>
      </c>
      <c r="S826" s="17">
        <f t="shared" si="5812"/>
        <v>0</v>
      </c>
      <c r="T826" s="17">
        <f t="shared" si="5812"/>
        <v>0</v>
      </c>
      <c r="U826" s="17">
        <f t="shared" si="5812"/>
        <v>0</v>
      </c>
      <c r="V826" s="17">
        <f t="shared" si="5812"/>
        <v>0</v>
      </c>
      <c r="W826" s="17">
        <f t="shared" si="5812"/>
        <v>0</v>
      </c>
      <c r="X826" s="17">
        <f t="shared" si="5812"/>
        <v>0</v>
      </c>
      <c r="Y826" s="17">
        <f t="shared" si="5812"/>
        <v>0</v>
      </c>
      <c r="Z826" s="17">
        <f t="shared" si="5812"/>
        <v>0</v>
      </c>
      <c r="AA826" s="17">
        <f t="shared" si="5812"/>
        <v>0</v>
      </c>
      <c r="AB826" s="17">
        <f t="shared" si="5812"/>
        <v>0</v>
      </c>
      <c r="AC826" s="17">
        <f t="shared" si="5812"/>
        <v>0</v>
      </c>
      <c r="AD826" s="17">
        <f t="shared" si="5812"/>
        <v>0</v>
      </c>
      <c r="AE826" s="17">
        <f t="shared" si="5812"/>
        <v>0</v>
      </c>
      <c r="AF826" s="17">
        <f t="shared" si="5812"/>
        <v>0</v>
      </c>
      <c r="AG826" s="17">
        <f t="shared" si="5812"/>
        <v>0</v>
      </c>
      <c r="AH826" s="17">
        <f t="shared" si="5812"/>
        <v>0</v>
      </c>
      <c r="AI826" s="17">
        <f t="shared" si="5812"/>
        <v>0</v>
      </c>
      <c r="AJ826" s="17">
        <f t="shared" si="5812"/>
        <v>0</v>
      </c>
      <c r="AK826" s="17">
        <f t="shared" si="5812"/>
        <v>0</v>
      </c>
      <c r="AL826" s="17">
        <f t="shared" si="5812"/>
        <v>0</v>
      </c>
      <c r="AM826" s="17">
        <f t="shared" si="5812"/>
        <v>0</v>
      </c>
      <c r="AN826" s="17">
        <f t="shared" si="5812"/>
        <v>0</v>
      </c>
      <c r="AO826" s="17">
        <f t="shared" si="5812"/>
        <v>0</v>
      </c>
      <c r="AP826" s="17">
        <f t="shared" si="5812"/>
        <v>0</v>
      </c>
      <c r="AQ826" s="17">
        <f t="shared" si="5812"/>
        <v>0</v>
      </c>
      <c r="AR826" s="17">
        <f t="shared" si="5812"/>
        <v>0</v>
      </c>
      <c r="AS826" s="17">
        <f t="shared" si="5812"/>
        <v>0</v>
      </c>
      <c r="AT826" s="17">
        <f t="shared" si="5812"/>
        <v>0</v>
      </c>
      <c r="AU826" s="17">
        <f t="shared" si="5812"/>
        <v>0</v>
      </c>
      <c r="AV826" s="17">
        <f t="shared" si="5812"/>
        <v>0</v>
      </c>
      <c r="AW826" s="17">
        <f t="shared" si="5812"/>
        <v>0</v>
      </c>
      <c r="AX826" s="17">
        <f t="shared" si="5812"/>
        <v>0</v>
      </c>
      <c r="AY826" s="17">
        <f t="shared" si="5812"/>
        <v>0</v>
      </c>
      <c r="AZ826" s="17">
        <f t="shared" si="5812"/>
        <v>0</v>
      </c>
      <c r="BA826" s="17">
        <f t="shared" si="5812"/>
        <v>0</v>
      </c>
      <c r="BB826" s="17">
        <f t="shared" si="5812"/>
        <v>0</v>
      </c>
      <c r="BC826" s="17">
        <f t="shared" si="5812"/>
        <v>0</v>
      </c>
      <c r="BD826" s="17">
        <f t="shared" si="5812"/>
        <v>0</v>
      </c>
      <c r="BE826" s="17">
        <f t="shared" si="5812"/>
        <v>0</v>
      </c>
      <c r="BF826" s="17">
        <f t="shared" si="5812"/>
        <v>0</v>
      </c>
      <c r="BG826" s="17">
        <f t="shared" si="5812"/>
        <v>0</v>
      </c>
      <c r="BH826" s="17">
        <f t="shared" si="5812"/>
        <v>0</v>
      </c>
      <c r="BI826" s="17">
        <f t="shared" si="5812"/>
        <v>0</v>
      </c>
      <c r="BJ826" s="17">
        <f t="shared" si="5812"/>
        <v>0</v>
      </c>
      <c r="BK826" s="17">
        <f t="shared" si="5812"/>
        <v>0</v>
      </c>
      <c r="BL826" s="17">
        <f t="shared" si="5812"/>
        <v>0</v>
      </c>
      <c r="BM826" s="17">
        <f t="shared" si="5812"/>
        <v>0</v>
      </c>
      <c r="BN826" s="17">
        <f t="shared" si="5812"/>
        <v>0</v>
      </c>
      <c r="BO826" s="17">
        <f t="shared" si="5812"/>
        <v>0</v>
      </c>
      <c r="BP826" s="17">
        <f t="shared" si="5812"/>
        <v>0</v>
      </c>
      <c r="BQ826" s="17">
        <f t="shared" si="5812"/>
        <v>0</v>
      </c>
      <c r="BR826" s="17">
        <f t="shared" si="5812"/>
        <v>0</v>
      </c>
      <c r="BS826" s="17">
        <f t="shared" si="5812"/>
        <v>0</v>
      </c>
      <c r="BT826" s="17">
        <f t="shared" si="5812"/>
        <v>0</v>
      </c>
      <c r="BU826" s="17">
        <f t="shared" si="5812"/>
        <v>0</v>
      </c>
      <c r="BV826" s="17">
        <f t="shared" si="5812"/>
        <v>0</v>
      </c>
      <c r="BW826" s="17">
        <f t="shared" si="5812"/>
        <v>0</v>
      </c>
      <c r="BX826" s="17">
        <f t="shared" si="5812"/>
        <v>0</v>
      </c>
      <c r="BY826" s="17">
        <f t="shared" si="5812"/>
        <v>0</v>
      </c>
      <c r="BZ826" s="17">
        <f t="shared" si="5812"/>
        <v>0</v>
      </c>
      <c r="CA826" s="17">
        <f t="shared" si="5812"/>
        <v>0</v>
      </c>
      <c r="CB826" s="17">
        <f t="shared" ref="CB826:CO826" si="5813">IF((CB815-$N815)&gt;$D816,0,$D826*(CB819))</f>
        <v>0</v>
      </c>
      <c r="CC826" s="17">
        <f t="shared" si="5813"/>
        <v>0</v>
      </c>
      <c r="CD826" s="17">
        <f t="shared" si="5813"/>
        <v>0</v>
      </c>
      <c r="CE826" s="17">
        <f t="shared" si="5813"/>
        <v>0</v>
      </c>
      <c r="CF826" s="17">
        <f t="shared" si="5813"/>
        <v>0</v>
      </c>
      <c r="CG826" s="17">
        <f t="shared" si="5813"/>
        <v>0</v>
      </c>
      <c r="CH826" s="17">
        <f t="shared" si="5813"/>
        <v>0</v>
      </c>
      <c r="CI826" s="17">
        <f t="shared" si="5813"/>
        <v>0</v>
      </c>
      <c r="CJ826" s="17">
        <f t="shared" si="5813"/>
        <v>0</v>
      </c>
      <c r="CK826" s="17">
        <f t="shared" si="5813"/>
        <v>0</v>
      </c>
      <c r="CL826" s="17">
        <f t="shared" si="5813"/>
        <v>0</v>
      </c>
      <c r="CM826" s="17">
        <f t="shared" si="5813"/>
        <v>0</v>
      </c>
      <c r="CN826" s="17">
        <f t="shared" si="5813"/>
        <v>0</v>
      </c>
      <c r="CO826" s="17">
        <f t="shared" si="5813"/>
        <v>0</v>
      </c>
    </row>
    <row r="827" spans="2:93">
      <c r="B827" s="556"/>
      <c r="C827" s="556">
        <f t="shared" si="5803"/>
        <v>8</v>
      </c>
      <c r="D827" s="632">
        <f t="shared" si="5800"/>
        <v>-0.04</v>
      </c>
      <c r="E827" s="632"/>
      <c r="F827" s="632"/>
      <c r="G827" s="632"/>
      <c r="H827" s="17"/>
      <c r="I827" s="17"/>
      <c r="J827" s="17"/>
      <c r="K827" s="17"/>
      <c r="L827" s="17"/>
      <c r="M827" s="17"/>
      <c r="N827" s="17"/>
      <c r="O827" s="17"/>
      <c r="P827" s="17">
        <f>IF((P815-$O815)&gt;$D816,0,$D827*(P819))</f>
        <v>0</v>
      </c>
      <c r="Q827" s="17">
        <f t="shared" ref="Q827:CB827" si="5814">IF((Q815-$O815)&gt;$D816,0,$D827*(Q819))</f>
        <v>0</v>
      </c>
      <c r="R827" s="17">
        <f t="shared" si="5814"/>
        <v>0</v>
      </c>
      <c r="S827" s="17">
        <f t="shared" si="5814"/>
        <v>0</v>
      </c>
      <c r="T827" s="17">
        <f t="shared" si="5814"/>
        <v>0</v>
      </c>
      <c r="U827" s="17">
        <f t="shared" si="5814"/>
        <v>0</v>
      </c>
      <c r="V827" s="17">
        <f t="shared" si="5814"/>
        <v>0</v>
      </c>
      <c r="W827" s="17">
        <f t="shared" si="5814"/>
        <v>0</v>
      </c>
      <c r="X827" s="17">
        <f t="shared" si="5814"/>
        <v>0</v>
      </c>
      <c r="Y827" s="17">
        <f t="shared" si="5814"/>
        <v>0</v>
      </c>
      <c r="Z827" s="17">
        <f t="shared" si="5814"/>
        <v>0</v>
      </c>
      <c r="AA827" s="17">
        <f t="shared" si="5814"/>
        <v>0</v>
      </c>
      <c r="AB827" s="17">
        <f t="shared" si="5814"/>
        <v>0</v>
      </c>
      <c r="AC827" s="17">
        <f t="shared" si="5814"/>
        <v>0</v>
      </c>
      <c r="AD827" s="17">
        <f t="shared" si="5814"/>
        <v>0</v>
      </c>
      <c r="AE827" s="17">
        <f t="shared" si="5814"/>
        <v>0</v>
      </c>
      <c r="AF827" s="17">
        <f t="shared" si="5814"/>
        <v>0</v>
      </c>
      <c r="AG827" s="17">
        <f t="shared" si="5814"/>
        <v>0</v>
      </c>
      <c r="AH827" s="17">
        <f t="shared" si="5814"/>
        <v>0</v>
      </c>
      <c r="AI827" s="17">
        <f t="shared" si="5814"/>
        <v>0</v>
      </c>
      <c r="AJ827" s="17">
        <f t="shared" si="5814"/>
        <v>0</v>
      </c>
      <c r="AK827" s="17">
        <f t="shared" si="5814"/>
        <v>0</v>
      </c>
      <c r="AL827" s="17">
        <f t="shared" si="5814"/>
        <v>0</v>
      </c>
      <c r="AM827" s="17">
        <f t="shared" si="5814"/>
        <v>0</v>
      </c>
      <c r="AN827" s="17">
        <f t="shared" si="5814"/>
        <v>0</v>
      </c>
      <c r="AO827" s="17">
        <f t="shared" si="5814"/>
        <v>0</v>
      </c>
      <c r="AP827" s="17">
        <f t="shared" si="5814"/>
        <v>0</v>
      </c>
      <c r="AQ827" s="17">
        <f t="shared" si="5814"/>
        <v>0</v>
      </c>
      <c r="AR827" s="17">
        <f t="shared" si="5814"/>
        <v>0</v>
      </c>
      <c r="AS827" s="17">
        <f t="shared" si="5814"/>
        <v>0</v>
      </c>
      <c r="AT827" s="17">
        <f t="shared" si="5814"/>
        <v>0</v>
      </c>
      <c r="AU827" s="17">
        <f t="shared" si="5814"/>
        <v>0</v>
      </c>
      <c r="AV827" s="17">
        <f t="shared" si="5814"/>
        <v>0</v>
      </c>
      <c r="AW827" s="17">
        <f t="shared" si="5814"/>
        <v>0</v>
      </c>
      <c r="AX827" s="17">
        <f t="shared" si="5814"/>
        <v>0</v>
      </c>
      <c r="AY827" s="17">
        <f t="shared" si="5814"/>
        <v>0</v>
      </c>
      <c r="AZ827" s="17">
        <f t="shared" si="5814"/>
        <v>0</v>
      </c>
      <c r="BA827" s="17">
        <f t="shared" si="5814"/>
        <v>0</v>
      </c>
      <c r="BB827" s="17">
        <f t="shared" si="5814"/>
        <v>0</v>
      </c>
      <c r="BC827" s="17">
        <f t="shared" si="5814"/>
        <v>0</v>
      </c>
      <c r="BD827" s="17">
        <f t="shared" si="5814"/>
        <v>0</v>
      </c>
      <c r="BE827" s="17">
        <f t="shared" si="5814"/>
        <v>0</v>
      </c>
      <c r="BF827" s="17">
        <f t="shared" si="5814"/>
        <v>0</v>
      </c>
      <c r="BG827" s="17">
        <f t="shared" si="5814"/>
        <v>0</v>
      </c>
      <c r="BH827" s="17">
        <f t="shared" si="5814"/>
        <v>0</v>
      </c>
      <c r="BI827" s="17">
        <f t="shared" si="5814"/>
        <v>0</v>
      </c>
      <c r="BJ827" s="17">
        <f t="shared" si="5814"/>
        <v>0</v>
      </c>
      <c r="BK827" s="17">
        <f t="shared" si="5814"/>
        <v>0</v>
      </c>
      <c r="BL827" s="17">
        <f t="shared" si="5814"/>
        <v>0</v>
      </c>
      <c r="BM827" s="17">
        <f t="shared" si="5814"/>
        <v>0</v>
      </c>
      <c r="BN827" s="17">
        <f t="shared" si="5814"/>
        <v>0</v>
      </c>
      <c r="BO827" s="17">
        <f t="shared" si="5814"/>
        <v>0</v>
      </c>
      <c r="BP827" s="17">
        <f t="shared" si="5814"/>
        <v>0</v>
      </c>
      <c r="BQ827" s="17">
        <f t="shared" si="5814"/>
        <v>0</v>
      </c>
      <c r="BR827" s="17">
        <f t="shared" si="5814"/>
        <v>0</v>
      </c>
      <c r="BS827" s="17">
        <f t="shared" si="5814"/>
        <v>0</v>
      </c>
      <c r="BT827" s="17">
        <f t="shared" si="5814"/>
        <v>0</v>
      </c>
      <c r="BU827" s="17">
        <f t="shared" si="5814"/>
        <v>0</v>
      </c>
      <c r="BV827" s="17">
        <f t="shared" si="5814"/>
        <v>0</v>
      </c>
      <c r="BW827" s="17">
        <f t="shared" si="5814"/>
        <v>0</v>
      </c>
      <c r="BX827" s="17">
        <f t="shared" si="5814"/>
        <v>0</v>
      </c>
      <c r="BY827" s="17">
        <f t="shared" si="5814"/>
        <v>0</v>
      </c>
      <c r="BZ827" s="17">
        <f t="shared" si="5814"/>
        <v>0</v>
      </c>
      <c r="CA827" s="17">
        <f t="shared" si="5814"/>
        <v>0</v>
      </c>
      <c r="CB827" s="17">
        <f t="shared" si="5814"/>
        <v>0</v>
      </c>
      <c r="CC827" s="17">
        <f t="shared" ref="CC827:CO827" si="5815">IF((CC815-$O815)&gt;$D816,0,$D827*(CC819))</f>
        <v>0</v>
      </c>
      <c r="CD827" s="17">
        <f t="shared" si="5815"/>
        <v>0</v>
      </c>
      <c r="CE827" s="17">
        <f t="shared" si="5815"/>
        <v>0</v>
      </c>
      <c r="CF827" s="17">
        <f t="shared" si="5815"/>
        <v>0</v>
      </c>
      <c r="CG827" s="17">
        <f t="shared" si="5815"/>
        <v>0</v>
      </c>
      <c r="CH827" s="17">
        <f t="shared" si="5815"/>
        <v>0</v>
      </c>
      <c r="CI827" s="17">
        <f t="shared" si="5815"/>
        <v>0</v>
      </c>
      <c r="CJ827" s="17">
        <f t="shared" si="5815"/>
        <v>0</v>
      </c>
      <c r="CK827" s="17">
        <f t="shared" si="5815"/>
        <v>0</v>
      </c>
      <c r="CL827" s="17">
        <f t="shared" si="5815"/>
        <v>0</v>
      </c>
      <c r="CM827" s="17">
        <f t="shared" si="5815"/>
        <v>0</v>
      </c>
      <c r="CN827" s="17">
        <f t="shared" si="5815"/>
        <v>0</v>
      </c>
      <c r="CO827" s="17">
        <f t="shared" si="5815"/>
        <v>0</v>
      </c>
    </row>
    <row r="828" spans="2:93">
      <c r="B828" s="556"/>
      <c r="C828" s="556">
        <f t="shared" si="5803"/>
        <v>9</v>
      </c>
      <c r="D828" s="632">
        <f t="shared" si="5800"/>
        <v>-0.04</v>
      </c>
      <c r="E828" s="632"/>
      <c r="F828" s="632"/>
      <c r="G828" s="632"/>
      <c r="H828" s="17"/>
      <c r="I828" s="17"/>
      <c r="J828" s="17"/>
      <c r="K828" s="17"/>
      <c r="L828" s="17"/>
      <c r="M828" s="17"/>
      <c r="N828" s="17"/>
      <c r="O828" s="17"/>
      <c r="P828" s="17"/>
      <c r="Q828" s="17">
        <f>IF((Q815-$P815)&gt;$D816,0,$D828*(Q819))</f>
        <v>0</v>
      </c>
      <c r="R828" s="17">
        <f t="shared" ref="R828:CC828" si="5816">IF((R815-$P815)&gt;$D816,0,$D828*(R819))</f>
        <v>0</v>
      </c>
      <c r="S828" s="17">
        <f t="shared" si="5816"/>
        <v>0</v>
      </c>
      <c r="T828" s="17">
        <f t="shared" si="5816"/>
        <v>0</v>
      </c>
      <c r="U828" s="17">
        <f t="shared" si="5816"/>
        <v>0</v>
      </c>
      <c r="V828" s="17">
        <f t="shared" si="5816"/>
        <v>0</v>
      </c>
      <c r="W828" s="17">
        <f t="shared" si="5816"/>
        <v>0</v>
      </c>
      <c r="X828" s="17">
        <f t="shared" si="5816"/>
        <v>0</v>
      </c>
      <c r="Y828" s="17">
        <f t="shared" si="5816"/>
        <v>0</v>
      </c>
      <c r="Z828" s="17">
        <f t="shared" si="5816"/>
        <v>0</v>
      </c>
      <c r="AA828" s="17">
        <f t="shared" si="5816"/>
        <v>0</v>
      </c>
      <c r="AB828" s="17">
        <f t="shared" si="5816"/>
        <v>0</v>
      </c>
      <c r="AC828" s="17">
        <f t="shared" si="5816"/>
        <v>0</v>
      </c>
      <c r="AD828" s="17">
        <f t="shared" si="5816"/>
        <v>0</v>
      </c>
      <c r="AE828" s="17">
        <f t="shared" si="5816"/>
        <v>0</v>
      </c>
      <c r="AF828" s="17">
        <f t="shared" si="5816"/>
        <v>0</v>
      </c>
      <c r="AG828" s="17">
        <f t="shared" si="5816"/>
        <v>0</v>
      </c>
      <c r="AH828" s="17">
        <f t="shared" si="5816"/>
        <v>0</v>
      </c>
      <c r="AI828" s="17">
        <f t="shared" si="5816"/>
        <v>0</v>
      </c>
      <c r="AJ828" s="17">
        <f t="shared" si="5816"/>
        <v>0</v>
      </c>
      <c r="AK828" s="17">
        <f t="shared" si="5816"/>
        <v>0</v>
      </c>
      <c r="AL828" s="17">
        <f t="shared" si="5816"/>
        <v>0</v>
      </c>
      <c r="AM828" s="17">
        <f t="shared" si="5816"/>
        <v>0</v>
      </c>
      <c r="AN828" s="17">
        <f t="shared" si="5816"/>
        <v>0</v>
      </c>
      <c r="AO828" s="17">
        <f t="shared" si="5816"/>
        <v>0</v>
      </c>
      <c r="AP828" s="17">
        <f t="shared" si="5816"/>
        <v>0</v>
      </c>
      <c r="AQ828" s="17">
        <f t="shared" si="5816"/>
        <v>0</v>
      </c>
      <c r="AR828" s="17">
        <f t="shared" si="5816"/>
        <v>0</v>
      </c>
      <c r="AS828" s="17">
        <f t="shared" si="5816"/>
        <v>0</v>
      </c>
      <c r="AT828" s="17">
        <f t="shared" si="5816"/>
        <v>0</v>
      </c>
      <c r="AU828" s="17">
        <f t="shared" si="5816"/>
        <v>0</v>
      </c>
      <c r="AV828" s="17">
        <f t="shared" si="5816"/>
        <v>0</v>
      </c>
      <c r="AW828" s="17">
        <f t="shared" si="5816"/>
        <v>0</v>
      </c>
      <c r="AX828" s="17">
        <f t="shared" si="5816"/>
        <v>0</v>
      </c>
      <c r="AY828" s="17">
        <f t="shared" si="5816"/>
        <v>0</v>
      </c>
      <c r="AZ828" s="17">
        <f t="shared" si="5816"/>
        <v>0</v>
      </c>
      <c r="BA828" s="17">
        <f t="shared" si="5816"/>
        <v>0</v>
      </c>
      <c r="BB828" s="17">
        <f t="shared" si="5816"/>
        <v>0</v>
      </c>
      <c r="BC828" s="17">
        <f t="shared" si="5816"/>
        <v>0</v>
      </c>
      <c r="BD828" s="17">
        <f t="shared" si="5816"/>
        <v>0</v>
      </c>
      <c r="BE828" s="17">
        <f t="shared" si="5816"/>
        <v>0</v>
      </c>
      <c r="BF828" s="17">
        <f t="shared" si="5816"/>
        <v>0</v>
      </c>
      <c r="BG828" s="17">
        <f t="shared" si="5816"/>
        <v>0</v>
      </c>
      <c r="BH828" s="17">
        <f t="shared" si="5816"/>
        <v>0</v>
      </c>
      <c r="BI828" s="17">
        <f t="shared" si="5816"/>
        <v>0</v>
      </c>
      <c r="BJ828" s="17">
        <f t="shared" si="5816"/>
        <v>0</v>
      </c>
      <c r="BK828" s="17">
        <f t="shared" si="5816"/>
        <v>0</v>
      </c>
      <c r="BL828" s="17">
        <f t="shared" si="5816"/>
        <v>0</v>
      </c>
      <c r="BM828" s="17">
        <f t="shared" si="5816"/>
        <v>0</v>
      </c>
      <c r="BN828" s="17">
        <f t="shared" si="5816"/>
        <v>0</v>
      </c>
      <c r="BO828" s="17">
        <f t="shared" si="5816"/>
        <v>0</v>
      </c>
      <c r="BP828" s="17">
        <f t="shared" si="5816"/>
        <v>0</v>
      </c>
      <c r="BQ828" s="17">
        <f t="shared" si="5816"/>
        <v>0</v>
      </c>
      <c r="BR828" s="17">
        <f t="shared" si="5816"/>
        <v>0</v>
      </c>
      <c r="BS828" s="17">
        <f t="shared" si="5816"/>
        <v>0</v>
      </c>
      <c r="BT828" s="17">
        <f t="shared" si="5816"/>
        <v>0</v>
      </c>
      <c r="BU828" s="17">
        <f t="shared" si="5816"/>
        <v>0</v>
      </c>
      <c r="BV828" s="17">
        <f t="shared" si="5816"/>
        <v>0</v>
      </c>
      <c r="BW828" s="17">
        <f t="shared" si="5816"/>
        <v>0</v>
      </c>
      <c r="BX828" s="17">
        <f t="shared" si="5816"/>
        <v>0</v>
      </c>
      <c r="BY828" s="17">
        <f t="shared" si="5816"/>
        <v>0</v>
      </c>
      <c r="BZ828" s="17">
        <f t="shared" si="5816"/>
        <v>0</v>
      </c>
      <c r="CA828" s="17">
        <f t="shared" si="5816"/>
        <v>0</v>
      </c>
      <c r="CB828" s="17">
        <f t="shared" si="5816"/>
        <v>0</v>
      </c>
      <c r="CC828" s="17">
        <f t="shared" si="5816"/>
        <v>0</v>
      </c>
      <c r="CD828" s="17">
        <f t="shared" ref="CD828:CO828" si="5817">IF((CD815-$P815)&gt;$D816,0,$D828*(CD819))</f>
        <v>0</v>
      </c>
      <c r="CE828" s="17">
        <f t="shared" si="5817"/>
        <v>0</v>
      </c>
      <c r="CF828" s="17">
        <f t="shared" si="5817"/>
        <v>0</v>
      </c>
      <c r="CG828" s="17">
        <f t="shared" si="5817"/>
        <v>0</v>
      </c>
      <c r="CH828" s="17">
        <f t="shared" si="5817"/>
        <v>0</v>
      </c>
      <c r="CI828" s="17">
        <f t="shared" si="5817"/>
        <v>0</v>
      </c>
      <c r="CJ828" s="17">
        <f t="shared" si="5817"/>
        <v>0</v>
      </c>
      <c r="CK828" s="17">
        <f t="shared" si="5817"/>
        <v>0</v>
      </c>
      <c r="CL828" s="17">
        <f t="shared" si="5817"/>
        <v>0</v>
      </c>
      <c r="CM828" s="17">
        <f t="shared" si="5817"/>
        <v>0</v>
      </c>
      <c r="CN828" s="17">
        <f t="shared" si="5817"/>
        <v>0</v>
      </c>
      <c r="CO828" s="17">
        <f t="shared" si="5817"/>
        <v>0</v>
      </c>
    </row>
    <row r="829" spans="2:93">
      <c r="B829" s="556"/>
      <c r="C829" s="556">
        <f t="shared" si="5803"/>
        <v>10</v>
      </c>
      <c r="D829" s="632">
        <f t="shared" si="5800"/>
        <v>-0.04</v>
      </c>
      <c r="E829" s="632"/>
      <c r="F829" s="632"/>
      <c r="G829" s="632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>
        <f>IF((R815-$Q815)&gt;$D816,0,$D829*(R819))</f>
        <v>0</v>
      </c>
      <c r="S829" s="17">
        <f t="shared" ref="S829:CD829" si="5818">IF((S815-$Q815)&gt;$D816,0,$D829*(S819))</f>
        <v>0</v>
      </c>
      <c r="T829" s="17">
        <f t="shared" si="5818"/>
        <v>0</v>
      </c>
      <c r="U829" s="17">
        <f t="shared" si="5818"/>
        <v>0</v>
      </c>
      <c r="V829" s="17">
        <f t="shared" si="5818"/>
        <v>0</v>
      </c>
      <c r="W829" s="17">
        <f t="shared" si="5818"/>
        <v>0</v>
      </c>
      <c r="X829" s="17">
        <f t="shared" si="5818"/>
        <v>0</v>
      </c>
      <c r="Y829" s="17">
        <f t="shared" si="5818"/>
        <v>0</v>
      </c>
      <c r="Z829" s="17">
        <f t="shared" si="5818"/>
        <v>0</v>
      </c>
      <c r="AA829" s="17">
        <f t="shared" si="5818"/>
        <v>0</v>
      </c>
      <c r="AB829" s="17">
        <f t="shared" si="5818"/>
        <v>0</v>
      </c>
      <c r="AC829" s="17">
        <f t="shared" si="5818"/>
        <v>0</v>
      </c>
      <c r="AD829" s="17">
        <f t="shared" si="5818"/>
        <v>0</v>
      </c>
      <c r="AE829" s="17">
        <f t="shared" si="5818"/>
        <v>0</v>
      </c>
      <c r="AF829" s="17">
        <f t="shared" si="5818"/>
        <v>0</v>
      </c>
      <c r="AG829" s="17">
        <f t="shared" si="5818"/>
        <v>0</v>
      </c>
      <c r="AH829" s="17">
        <f t="shared" si="5818"/>
        <v>0</v>
      </c>
      <c r="AI829" s="17">
        <f t="shared" si="5818"/>
        <v>0</v>
      </c>
      <c r="AJ829" s="17">
        <f t="shared" si="5818"/>
        <v>0</v>
      </c>
      <c r="AK829" s="17">
        <f t="shared" si="5818"/>
        <v>0</v>
      </c>
      <c r="AL829" s="17">
        <f t="shared" si="5818"/>
        <v>0</v>
      </c>
      <c r="AM829" s="17">
        <f t="shared" si="5818"/>
        <v>0</v>
      </c>
      <c r="AN829" s="17">
        <f t="shared" si="5818"/>
        <v>0</v>
      </c>
      <c r="AO829" s="17">
        <f t="shared" si="5818"/>
        <v>0</v>
      </c>
      <c r="AP829" s="17">
        <f t="shared" si="5818"/>
        <v>0</v>
      </c>
      <c r="AQ829" s="17">
        <f t="shared" si="5818"/>
        <v>0</v>
      </c>
      <c r="AR829" s="17">
        <f t="shared" si="5818"/>
        <v>0</v>
      </c>
      <c r="AS829" s="17">
        <f t="shared" si="5818"/>
        <v>0</v>
      </c>
      <c r="AT829" s="17">
        <f t="shared" si="5818"/>
        <v>0</v>
      </c>
      <c r="AU829" s="17">
        <f t="shared" si="5818"/>
        <v>0</v>
      </c>
      <c r="AV829" s="17">
        <f t="shared" si="5818"/>
        <v>0</v>
      </c>
      <c r="AW829" s="17">
        <f t="shared" si="5818"/>
        <v>0</v>
      </c>
      <c r="AX829" s="17">
        <f t="shared" si="5818"/>
        <v>0</v>
      </c>
      <c r="AY829" s="17">
        <f t="shared" si="5818"/>
        <v>0</v>
      </c>
      <c r="AZ829" s="17">
        <f t="shared" si="5818"/>
        <v>0</v>
      </c>
      <c r="BA829" s="17">
        <f t="shared" si="5818"/>
        <v>0</v>
      </c>
      <c r="BB829" s="17">
        <f t="shared" si="5818"/>
        <v>0</v>
      </c>
      <c r="BC829" s="17">
        <f t="shared" si="5818"/>
        <v>0</v>
      </c>
      <c r="BD829" s="17">
        <f t="shared" si="5818"/>
        <v>0</v>
      </c>
      <c r="BE829" s="17">
        <f t="shared" si="5818"/>
        <v>0</v>
      </c>
      <c r="BF829" s="17">
        <f t="shared" si="5818"/>
        <v>0</v>
      </c>
      <c r="BG829" s="17">
        <f t="shared" si="5818"/>
        <v>0</v>
      </c>
      <c r="BH829" s="17">
        <f t="shared" si="5818"/>
        <v>0</v>
      </c>
      <c r="BI829" s="17">
        <f t="shared" si="5818"/>
        <v>0</v>
      </c>
      <c r="BJ829" s="17">
        <f t="shared" si="5818"/>
        <v>0</v>
      </c>
      <c r="BK829" s="17">
        <f t="shared" si="5818"/>
        <v>0</v>
      </c>
      <c r="BL829" s="17">
        <f t="shared" si="5818"/>
        <v>0</v>
      </c>
      <c r="BM829" s="17">
        <f t="shared" si="5818"/>
        <v>0</v>
      </c>
      <c r="BN829" s="17">
        <f t="shared" si="5818"/>
        <v>0</v>
      </c>
      <c r="BO829" s="17">
        <f t="shared" si="5818"/>
        <v>0</v>
      </c>
      <c r="BP829" s="17">
        <f t="shared" si="5818"/>
        <v>0</v>
      </c>
      <c r="BQ829" s="17">
        <f t="shared" si="5818"/>
        <v>0</v>
      </c>
      <c r="BR829" s="17">
        <f t="shared" si="5818"/>
        <v>0</v>
      </c>
      <c r="BS829" s="17">
        <f t="shared" si="5818"/>
        <v>0</v>
      </c>
      <c r="BT829" s="17">
        <f t="shared" si="5818"/>
        <v>0</v>
      </c>
      <c r="BU829" s="17">
        <f t="shared" si="5818"/>
        <v>0</v>
      </c>
      <c r="BV829" s="17">
        <f t="shared" si="5818"/>
        <v>0</v>
      </c>
      <c r="BW829" s="17">
        <f t="shared" si="5818"/>
        <v>0</v>
      </c>
      <c r="BX829" s="17">
        <f t="shared" si="5818"/>
        <v>0</v>
      </c>
      <c r="BY829" s="17">
        <f t="shared" si="5818"/>
        <v>0</v>
      </c>
      <c r="BZ829" s="17">
        <f t="shared" si="5818"/>
        <v>0</v>
      </c>
      <c r="CA829" s="17">
        <f t="shared" si="5818"/>
        <v>0</v>
      </c>
      <c r="CB829" s="17">
        <f t="shared" si="5818"/>
        <v>0</v>
      </c>
      <c r="CC829" s="17">
        <f t="shared" si="5818"/>
        <v>0</v>
      </c>
      <c r="CD829" s="17">
        <f t="shared" si="5818"/>
        <v>0</v>
      </c>
      <c r="CE829" s="17">
        <f t="shared" ref="CE829:CO829" si="5819">IF((CE815-$Q815)&gt;$D816,0,$D829*(CE819))</f>
        <v>0</v>
      </c>
      <c r="CF829" s="17">
        <f t="shared" si="5819"/>
        <v>0</v>
      </c>
      <c r="CG829" s="17">
        <f t="shared" si="5819"/>
        <v>0</v>
      </c>
      <c r="CH829" s="17">
        <f t="shared" si="5819"/>
        <v>0</v>
      </c>
      <c r="CI829" s="17">
        <f t="shared" si="5819"/>
        <v>0</v>
      </c>
      <c r="CJ829" s="17">
        <f t="shared" si="5819"/>
        <v>0</v>
      </c>
      <c r="CK829" s="17">
        <f t="shared" si="5819"/>
        <v>0</v>
      </c>
      <c r="CL829" s="17">
        <f t="shared" si="5819"/>
        <v>0</v>
      </c>
      <c r="CM829" s="17">
        <f t="shared" si="5819"/>
        <v>0</v>
      </c>
      <c r="CN829" s="17">
        <f t="shared" si="5819"/>
        <v>0</v>
      </c>
      <c r="CO829" s="17">
        <f t="shared" si="5819"/>
        <v>0</v>
      </c>
    </row>
    <row r="830" spans="2:93">
      <c r="B830" s="556"/>
      <c r="C830" s="556">
        <f t="shared" si="5803"/>
        <v>11</v>
      </c>
      <c r="D830" s="632">
        <f t="shared" si="5800"/>
        <v>-0.04</v>
      </c>
      <c r="E830" s="632"/>
      <c r="F830" s="632"/>
      <c r="G830" s="632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>
        <f>IF((S815-$R815)&gt;$D816,0,$D830*(S819))</f>
        <v>0</v>
      </c>
      <c r="T830" s="17">
        <f t="shared" ref="T830:CE830" si="5820">IF((T815-$R815)&gt;$D816,0,$D830*(T819))</f>
        <v>0</v>
      </c>
      <c r="U830" s="17">
        <f t="shared" si="5820"/>
        <v>0</v>
      </c>
      <c r="V830" s="17">
        <f t="shared" si="5820"/>
        <v>0</v>
      </c>
      <c r="W830" s="17">
        <f t="shared" si="5820"/>
        <v>0</v>
      </c>
      <c r="X830" s="17">
        <f t="shared" si="5820"/>
        <v>0</v>
      </c>
      <c r="Y830" s="17">
        <f t="shared" si="5820"/>
        <v>0</v>
      </c>
      <c r="Z830" s="17">
        <f t="shared" si="5820"/>
        <v>0</v>
      </c>
      <c r="AA830" s="17">
        <f t="shared" si="5820"/>
        <v>0</v>
      </c>
      <c r="AB830" s="17">
        <f t="shared" si="5820"/>
        <v>0</v>
      </c>
      <c r="AC830" s="17">
        <f t="shared" si="5820"/>
        <v>0</v>
      </c>
      <c r="AD830" s="17">
        <f t="shared" si="5820"/>
        <v>0</v>
      </c>
      <c r="AE830" s="17">
        <f t="shared" si="5820"/>
        <v>0</v>
      </c>
      <c r="AF830" s="17">
        <f t="shared" si="5820"/>
        <v>0</v>
      </c>
      <c r="AG830" s="17">
        <f t="shared" si="5820"/>
        <v>0</v>
      </c>
      <c r="AH830" s="17">
        <f t="shared" si="5820"/>
        <v>0</v>
      </c>
      <c r="AI830" s="17">
        <f t="shared" si="5820"/>
        <v>0</v>
      </c>
      <c r="AJ830" s="17">
        <f t="shared" si="5820"/>
        <v>0</v>
      </c>
      <c r="AK830" s="17">
        <f t="shared" si="5820"/>
        <v>0</v>
      </c>
      <c r="AL830" s="17">
        <f t="shared" si="5820"/>
        <v>0</v>
      </c>
      <c r="AM830" s="17">
        <f t="shared" si="5820"/>
        <v>0</v>
      </c>
      <c r="AN830" s="17">
        <f t="shared" si="5820"/>
        <v>0</v>
      </c>
      <c r="AO830" s="17">
        <f t="shared" si="5820"/>
        <v>0</v>
      </c>
      <c r="AP830" s="17">
        <f t="shared" si="5820"/>
        <v>0</v>
      </c>
      <c r="AQ830" s="17">
        <f t="shared" si="5820"/>
        <v>0</v>
      </c>
      <c r="AR830" s="17">
        <f t="shared" si="5820"/>
        <v>0</v>
      </c>
      <c r="AS830" s="17">
        <f t="shared" si="5820"/>
        <v>0</v>
      </c>
      <c r="AT830" s="17">
        <f t="shared" si="5820"/>
        <v>0</v>
      </c>
      <c r="AU830" s="17">
        <f t="shared" si="5820"/>
        <v>0</v>
      </c>
      <c r="AV830" s="17">
        <f t="shared" si="5820"/>
        <v>0</v>
      </c>
      <c r="AW830" s="17">
        <f t="shared" si="5820"/>
        <v>0</v>
      </c>
      <c r="AX830" s="17">
        <f t="shared" si="5820"/>
        <v>0</v>
      </c>
      <c r="AY830" s="17">
        <f t="shared" si="5820"/>
        <v>0</v>
      </c>
      <c r="AZ830" s="17">
        <f t="shared" si="5820"/>
        <v>0</v>
      </c>
      <c r="BA830" s="17">
        <f t="shared" si="5820"/>
        <v>0</v>
      </c>
      <c r="BB830" s="17">
        <f t="shared" si="5820"/>
        <v>0</v>
      </c>
      <c r="BC830" s="17">
        <f t="shared" si="5820"/>
        <v>0</v>
      </c>
      <c r="BD830" s="17">
        <f t="shared" si="5820"/>
        <v>0</v>
      </c>
      <c r="BE830" s="17">
        <f t="shared" si="5820"/>
        <v>0</v>
      </c>
      <c r="BF830" s="17">
        <f t="shared" si="5820"/>
        <v>0</v>
      </c>
      <c r="BG830" s="17">
        <f t="shared" si="5820"/>
        <v>0</v>
      </c>
      <c r="BH830" s="17">
        <f t="shared" si="5820"/>
        <v>0</v>
      </c>
      <c r="BI830" s="17">
        <f t="shared" si="5820"/>
        <v>0</v>
      </c>
      <c r="BJ830" s="17">
        <f t="shared" si="5820"/>
        <v>0</v>
      </c>
      <c r="BK830" s="17">
        <f t="shared" si="5820"/>
        <v>0</v>
      </c>
      <c r="BL830" s="17">
        <f t="shared" si="5820"/>
        <v>0</v>
      </c>
      <c r="BM830" s="17">
        <f t="shared" si="5820"/>
        <v>0</v>
      </c>
      <c r="BN830" s="17">
        <f t="shared" si="5820"/>
        <v>0</v>
      </c>
      <c r="BO830" s="17">
        <f t="shared" si="5820"/>
        <v>0</v>
      </c>
      <c r="BP830" s="17">
        <f t="shared" si="5820"/>
        <v>0</v>
      </c>
      <c r="BQ830" s="17">
        <f t="shared" si="5820"/>
        <v>0</v>
      </c>
      <c r="BR830" s="17">
        <f t="shared" si="5820"/>
        <v>0</v>
      </c>
      <c r="BS830" s="17">
        <f t="shared" si="5820"/>
        <v>0</v>
      </c>
      <c r="BT830" s="17">
        <f t="shared" si="5820"/>
        <v>0</v>
      </c>
      <c r="BU830" s="17">
        <f t="shared" si="5820"/>
        <v>0</v>
      </c>
      <c r="BV830" s="17">
        <f t="shared" si="5820"/>
        <v>0</v>
      </c>
      <c r="BW830" s="17">
        <f t="shared" si="5820"/>
        <v>0</v>
      </c>
      <c r="BX830" s="17">
        <f t="shared" si="5820"/>
        <v>0</v>
      </c>
      <c r="BY830" s="17">
        <f t="shared" si="5820"/>
        <v>0</v>
      </c>
      <c r="BZ830" s="17">
        <f t="shared" si="5820"/>
        <v>0</v>
      </c>
      <c r="CA830" s="17">
        <f t="shared" si="5820"/>
        <v>0</v>
      </c>
      <c r="CB830" s="17">
        <f t="shared" si="5820"/>
        <v>0</v>
      </c>
      <c r="CC830" s="17">
        <f t="shared" si="5820"/>
        <v>0</v>
      </c>
      <c r="CD830" s="17">
        <f t="shared" si="5820"/>
        <v>0</v>
      </c>
      <c r="CE830" s="17">
        <f t="shared" si="5820"/>
        <v>0</v>
      </c>
      <c r="CF830" s="17">
        <f t="shared" ref="CF830:CO830" si="5821">IF((CF815-$R815)&gt;$D816,0,$D830*(CF819))</f>
        <v>0</v>
      </c>
      <c r="CG830" s="17">
        <f t="shared" si="5821"/>
        <v>0</v>
      </c>
      <c r="CH830" s="17">
        <f t="shared" si="5821"/>
        <v>0</v>
      </c>
      <c r="CI830" s="17">
        <f t="shared" si="5821"/>
        <v>0</v>
      </c>
      <c r="CJ830" s="17">
        <f t="shared" si="5821"/>
        <v>0</v>
      </c>
      <c r="CK830" s="17">
        <f t="shared" si="5821"/>
        <v>0</v>
      </c>
      <c r="CL830" s="17">
        <f t="shared" si="5821"/>
        <v>0</v>
      </c>
      <c r="CM830" s="17">
        <f t="shared" si="5821"/>
        <v>0</v>
      </c>
      <c r="CN830" s="17">
        <f t="shared" si="5821"/>
        <v>0</v>
      </c>
      <c r="CO830" s="17">
        <f t="shared" si="5821"/>
        <v>0</v>
      </c>
    </row>
    <row r="831" spans="2:93">
      <c r="B831" s="556"/>
      <c r="C831" s="556">
        <f t="shared" si="5803"/>
        <v>12</v>
      </c>
      <c r="D831" s="632">
        <f t="shared" si="5800"/>
        <v>-0.04</v>
      </c>
      <c r="E831" s="632"/>
      <c r="F831" s="632"/>
      <c r="G831" s="632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>
        <f>IF((T815-$S815)&gt;$D816,0,$D831*(T819))</f>
        <v>0</v>
      </c>
      <c r="U831" s="17">
        <f t="shared" ref="U831:CF831" si="5822">IF((U815-$S815)&gt;$D816,0,$D831*(U819))</f>
        <v>0</v>
      </c>
      <c r="V831" s="17">
        <f t="shared" si="5822"/>
        <v>0</v>
      </c>
      <c r="W831" s="17">
        <f t="shared" si="5822"/>
        <v>0</v>
      </c>
      <c r="X831" s="17">
        <f t="shared" si="5822"/>
        <v>0</v>
      </c>
      <c r="Y831" s="17">
        <f t="shared" si="5822"/>
        <v>0</v>
      </c>
      <c r="Z831" s="17">
        <f t="shared" si="5822"/>
        <v>0</v>
      </c>
      <c r="AA831" s="17">
        <f t="shared" si="5822"/>
        <v>0</v>
      </c>
      <c r="AB831" s="17">
        <f t="shared" si="5822"/>
        <v>0</v>
      </c>
      <c r="AC831" s="17">
        <f t="shared" si="5822"/>
        <v>0</v>
      </c>
      <c r="AD831" s="17">
        <f t="shared" si="5822"/>
        <v>0</v>
      </c>
      <c r="AE831" s="17">
        <f t="shared" si="5822"/>
        <v>0</v>
      </c>
      <c r="AF831" s="17">
        <f t="shared" si="5822"/>
        <v>0</v>
      </c>
      <c r="AG831" s="17">
        <f t="shared" si="5822"/>
        <v>0</v>
      </c>
      <c r="AH831" s="17">
        <f t="shared" si="5822"/>
        <v>0</v>
      </c>
      <c r="AI831" s="17">
        <f t="shared" si="5822"/>
        <v>0</v>
      </c>
      <c r="AJ831" s="17">
        <f t="shared" si="5822"/>
        <v>0</v>
      </c>
      <c r="AK831" s="17">
        <f t="shared" si="5822"/>
        <v>0</v>
      </c>
      <c r="AL831" s="17">
        <f t="shared" si="5822"/>
        <v>0</v>
      </c>
      <c r="AM831" s="17">
        <f t="shared" si="5822"/>
        <v>0</v>
      </c>
      <c r="AN831" s="17">
        <f t="shared" si="5822"/>
        <v>0</v>
      </c>
      <c r="AO831" s="17">
        <f t="shared" si="5822"/>
        <v>0</v>
      </c>
      <c r="AP831" s="17">
        <f t="shared" si="5822"/>
        <v>0</v>
      </c>
      <c r="AQ831" s="17">
        <f t="shared" si="5822"/>
        <v>0</v>
      </c>
      <c r="AR831" s="17">
        <f t="shared" si="5822"/>
        <v>0</v>
      </c>
      <c r="AS831" s="17">
        <f t="shared" si="5822"/>
        <v>0</v>
      </c>
      <c r="AT831" s="17">
        <f t="shared" si="5822"/>
        <v>0</v>
      </c>
      <c r="AU831" s="17">
        <f t="shared" si="5822"/>
        <v>0</v>
      </c>
      <c r="AV831" s="17">
        <f t="shared" si="5822"/>
        <v>0</v>
      </c>
      <c r="AW831" s="17">
        <f t="shared" si="5822"/>
        <v>0</v>
      </c>
      <c r="AX831" s="17">
        <f t="shared" si="5822"/>
        <v>0</v>
      </c>
      <c r="AY831" s="17">
        <f t="shared" si="5822"/>
        <v>0</v>
      </c>
      <c r="AZ831" s="17">
        <f t="shared" si="5822"/>
        <v>0</v>
      </c>
      <c r="BA831" s="17">
        <f t="shared" si="5822"/>
        <v>0</v>
      </c>
      <c r="BB831" s="17">
        <f t="shared" si="5822"/>
        <v>0</v>
      </c>
      <c r="BC831" s="17">
        <f t="shared" si="5822"/>
        <v>0</v>
      </c>
      <c r="BD831" s="17">
        <f t="shared" si="5822"/>
        <v>0</v>
      </c>
      <c r="BE831" s="17">
        <f t="shared" si="5822"/>
        <v>0</v>
      </c>
      <c r="BF831" s="17">
        <f t="shared" si="5822"/>
        <v>0</v>
      </c>
      <c r="BG831" s="17">
        <f t="shared" si="5822"/>
        <v>0</v>
      </c>
      <c r="BH831" s="17">
        <f t="shared" si="5822"/>
        <v>0</v>
      </c>
      <c r="BI831" s="17">
        <f t="shared" si="5822"/>
        <v>0</v>
      </c>
      <c r="BJ831" s="17">
        <f t="shared" si="5822"/>
        <v>0</v>
      </c>
      <c r="BK831" s="17">
        <f t="shared" si="5822"/>
        <v>0</v>
      </c>
      <c r="BL831" s="17">
        <f t="shared" si="5822"/>
        <v>0</v>
      </c>
      <c r="BM831" s="17">
        <f t="shared" si="5822"/>
        <v>0</v>
      </c>
      <c r="BN831" s="17">
        <f t="shared" si="5822"/>
        <v>0</v>
      </c>
      <c r="BO831" s="17">
        <f t="shared" si="5822"/>
        <v>0</v>
      </c>
      <c r="BP831" s="17">
        <f t="shared" si="5822"/>
        <v>0</v>
      </c>
      <c r="BQ831" s="17">
        <f t="shared" si="5822"/>
        <v>0</v>
      </c>
      <c r="BR831" s="17">
        <f t="shared" si="5822"/>
        <v>0</v>
      </c>
      <c r="BS831" s="17">
        <f t="shared" si="5822"/>
        <v>0</v>
      </c>
      <c r="BT831" s="17">
        <f t="shared" si="5822"/>
        <v>0</v>
      </c>
      <c r="BU831" s="17">
        <f t="shared" si="5822"/>
        <v>0</v>
      </c>
      <c r="BV831" s="17">
        <f t="shared" si="5822"/>
        <v>0</v>
      </c>
      <c r="BW831" s="17">
        <f t="shared" si="5822"/>
        <v>0</v>
      </c>
      <c r="BX831" s="17">
        <f t="shared" si="5822"/>
        <v>0</v>
      </c>
      <c r="BY831" s="17">
        <f t="shared" si="5822"/>
        <v>0</v>
      </c>
      <c r="BZ831" s="17">
        <f t="shared" si="5822"/>
        <v>0</v>
      </c>
      <c r="CA831" s="17">
        <f t="shared" si="5822"/>
        <v>0</v>
      </c>
      <c r="CB831" s="17">
        <f t="shared" si="5822"/>
        <v>0</v>
      </c>
      <c r="CC831" s="17">
        <f t="shared" si="5822"/>
        <v>0</v>
      </c>
      <c r="CD831" s="17">
        <f t="shared" si="5822"/>
        <v>0</v>
      </c>
      <c r="CE831" s="17">
        <f t="shared" si="5822"/>
        <v>0</v>
      </c>
      <c r="CF831" s="17">
        <f t="shared" si="5822"/>
        <v>0</v>
      </c>
      <c r="CG831" s="17">
        <f t="shared" ref="CG831:CO831" si="5823">IF((CG815-$S815)&gt;$D816,0,$D831*(CG819))</f>
        <v>0</v>
      </c>
      <c r="CH831" s="17">
        <f t="shared" si="5823"/>
        <v>0</v>
      </c>
      <c r="CI831" s="17">
        <f t="shared" si="5823"/>
        <v>0</v>
      </c>
      <c r="CJ831" s="17">
        <f t="shared" si="5823"/>
        <v>0</v>
      </c>
      <c r="CK831" s="17">
        <f t="shared" si="5823"/>
        <v>0</v>
      </c>
      <c r="CL831" s="17">
        <f t="shared" si="5823"/>
        <v>0</v>
      </c>
      <c r="CM831" s="17">
        <f t="shared" si="5823"/>
        <v>0</v>
      </c>
      <c r="CN831" s="17">
        <f t="shared" si="5823"/>
        <v>0</v>
      </c>
      <c r="CO831" s="17">
        <f t="shared" si="5823"/>
        <v>0</v>
      </c>
    </row>
    <row r="832" spans="2:93">
      <c r="B832" s="556"/>
      <c r="C832" s="556">
        <f t="shared" si="5803"/>
        <v>13</v>
      </c>
      <c r="D832" s="632">
        <f t="shared" si="5800"/>
        <v>-0.04</v>
      </c>
      <c r="E832" s="632"/>
      <c r="F832" s="632"/>
      <c r="G832" s="632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>
        <f>IF((U815-$T815)&gt;$D816,0,$D832*(U819))</f>
        <v>0</v>
      </c>
      <c r="V832" s="17">
        <f t="shared" ref="V832:CG832" si="5824">IF((V815-$T815)&gt;$D816,0,$D832*(V819))</f>
        <v>0</v>
      </c>
      <c r="W832" s="17">
        <f t="shared" si="5824"/>
        <v>0</v>
      </c>
      <c r="X832" s="17">
        <f t="shared" si="5824"/>
        <v>0</v>
      </c>
      <c r="Y832" s="17">
        <f t="shared" si="5824"/>
        <v>0</v>
      </c>
      <c r="Z832" s="17">
        <f t="shared" si="5824"/>
        <v>0</v>
      </c>
      <c r="AA832" s="17">
        <f t="shared" si="5824"/>
        <v>0</v>
      </c>
      <c r="AB832" s="17">
        <f t="shared" si="5824"/>
        <v>0</v>
      </c>
      <c r="AC832" s="17">
        <f t="shared" si="5824"/>
        <v>0</v>
      </c>
      <c r="AD832" s="17">
        <f t="shared" si="5824"/>
        <v>0</v>
      </c>
      <c r="AE832" s="17">
        <f t="shared" si="5824"/>
        <v>0</v>
      </c>
      <c r="AF832" s="17">
        <f t="shared" si="5824"/>
        <v>0</v>
      </c>
      <c r="AG832" s="17">
        <f t="shared" si="5824"/>
        <v>0</v>
      </c>
      <c r="AH832" s="17">
        <f t="shared" si="5824"/>
        <v>0</v>
      </c>
      <c r="AI832" s="17">
        <f t="shared" si="5824"/>
        <v>0</v>
      </c>
      <c r="AJ832" s="17">
        <f t="shared" si="5824"/>
        <v>0</v>
      </c>
      <c r="AK832" s="17">
        <f t="shared" si="5824"/>
        <v>0</v>
      </c>
      <c r="AL832" s="17">
        <f t="shared" si="5824"/>
        <v>0</v>
      </c>
      <c r="AM832" s="17">
        <f t="shared" si="5824"/>
        <v>0</v>
      </c>
      <c r="AN832" s="17">
        <f t="shared" si="5824"/>
        <v>0</v>
      </c>
      <c r="AO832" s="17">
        <f t="shared" si="5824"/>
        <v>0</v>
      </c>
      <c r="AP832" s="17">
        <f t="shared" si="5824"/>
        <v>0</v>
      </c>
      <c r="AQ832" s="17">
        <f t="shared" si="5824"/>
        <v>0</v>
      </c>
      <c r="AR832" s="17">
        <f t="shared" si="5824"/>
        <v>0</v>
      </c>
      <c r="AS832" s="17">
        <f t="shared" si="5824"/>
        <v>0</v>
      </c>
      <c r="AT832" s="17">
        <f t="shared" si="5824"/>
        <v>0</v>
      </c>
      <c r="AU832" s="17">
        <f t="shared" si="5824"/>
        <v>0</v>
      </c>
      <c r="AV832" s="17">
        <f t="shared" si="5824"/>
        <v>0</v>
      </c>
      <c r="AW832" s="17">
        <f t="shared" si="5824"/>
        <v>0</v>
      </c>
      <c r="AX832" s="17">
        <f t="shared" si="5824"/>
        <v>0</v>
      </c>
      <c r="AY832" s="17">
        <f t="shared" si="5824"/>
        <v>0</v>
      </c>
      <c r="AZ832" s="17">
        <f t="shared" si="5824"/>
        <v>0</v>
      </c>
      <c r="BA832" s="17">
        <f t="shared" si="5824"/>
        <v>0</v>
      </c>
      <c r="BB832" s="17">
        <f t="shared" si="5824"/>
        <v>0</v>
      </c>
      <c r="BC832" s="17">
        <f t="shared" si="5824"/>
        <v>0</v>
      </c>
      <c r="BD832" s="17">
        <f t="shared" si="5824"/>
        <v>0</v>
      </c>
      <c r="BE832" s="17">
        <f t="shared" si="5824"/>
        <v>0</v>
      </c>
      <c r="BF832" s="17">
        <f t="shared" si="5824"/>
        <v>0</v>
      </c>
      <c r="BG832" s="17">
        <f t="shared" si="5824"/>
        <v>0</v>
      </c>
      <c r="BH832" s="17">
        <f t="shared" si="5824"/>
        <v>0</v>
      </c>
      <c r="BI832" s="17">
        <f t="shared" si="5824"/>
        <v>0</v>
      </c>
      <c r="BJ832" s="17">
        <f t="shared" si="5824"/>
        <v>0</v>
      </c>
      <c r="BK832" s="17">
        <f t="shared" si="5824"/>
        <v>0</v>
      </c>
      <c r="BL832" s="17">
        <f t="shared" si="5824"/>
        <v>0</v>
      </c>
      <c r="BM832" s="17">
        <f t="shared" si="5824"/>
        <v>0</v>
      </c>
      <c r="BN832" s="17">
        <f t="shared" si="5824"/>
        <v>0</v>
      </c>
      <c r="BO832" s="17">
        <f t="shared" si="5824"/>
        <v>0</v>
      </c>
      <c r="BP832" s="17">
        <f t="shared" si="5824"/>
        <v>0</v>
      </c>
      <c r="BQ832" s="17">
        <f t="shared" si="5824"/>
        <v>0</v>
      </c>
      <c r="BR832" s="17">
        <f t="shared" si="5824"/>
        <v>0</v>
      </c>
      <c r="BS832" s="17">
        <f t="shared" si="5824"/>
        <v>0</v>
      </c>
      <c r="BT832" s="17">
        <f t="shared" si="5824"/>
        <v>0</v>
      </c>
      <c r="BU832" s="17">
        <f t="shared" si="5824"/>
        <v>0</v>
      </c>
      <c r="BV832" s="17">
        <f t="shared" si="5824"/>
        <v>0</v>
      </c>
      <c r="BW832" s="17">
        <f t="shared" si="5824"/>
        <v>0</v>
      </c>
      <c r="BX832" s="17">
        <f t="shared" si="5824"/>
        <v>0</v>
      </c>
      <c r="BY832" s="17">
        <f t="shared" si="5824"/>
        <v>0</v>
      </c>
      <c r="BZ832" s="17">
        <f t="shared" si="5824"/>
        <v>0</v>
      </c>
      <c r="CA832" s="17">
        <f t="shared" si="5824"/>
        <v>0</v>
      </c>
      <c r="CB832" s="17">
        <f t="shared" si="5824"/>
        <v>0</v>
      </c>
      <c r="CC832" s="17">
        <f t="shared" si="5824"/>
        <v>0</v>
      </c>
      <c r="CD832" s="17">
        <f t="shared" si="5824"/>
        <v>0</v>
      </c>
      <c r="CE832" s="17">
        <f t="shared" si="5824"/>
        <v>0</v>
      </c>
      <c r="CF832" s="17">
        <f t="shared" si="5824"/>
        <v>0</v>
      </c>
      <c r="CG832" s="17">
        <f t="shared" si="5824"/>
        <v>0</v>
      </c>
      <c r="CH832" s="17">
        <f t="shared" ref="CH832:CO832" si="5825">IF((CH815-$T815)&gt;$D816,0,$D832*(CH819))</f>
        <v>0</v>
      </c>
      <c r="CI832" s="17">
        <f t="shared" si="5825"/>
        <v>0</v>
      </c>
      <c r="CJ832" s="17">
        <f t="shared" si="5825"/>
        <v>0</v>
      </c>
      <c r="CK832" s="17">
        <f t="shared" si="5825"/>
        <v>0</v>
      </c>
      <c r="CL832" s="17">
        <f t="shared" si="5825"/>
        <v>0</v>
      </c>
      <c r="CM832" s="17">
        <f t="shared" si="5825"/>
        <v>0</v>
      </c>
      <c r="CN832" s="17">
        <f t="shared" si="5825"/>
        <v>0</v>
      </c>
      <c r="CO832" s="17">
        <f t="shared" si="5825"/>
        <v>0</v>
      </c>
    </row>
    <row r="833" spans="1:93">
      <c r="B833" s="556"/>
      <c r="C833" s="556">
        <f t="shared" si="5803"/>
        <v>14</v>
      </c>
      <c r="D833" s="632">
        <f t="shared" si="5800"/>
        <v>-0.04</v>
      </c>
      <c r="E833" s="632"/>
      <c r="F833" s="632"/>
      <c r="G833" s="632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>
        <f>IF((V815-$U815)&gt;$D816,0,$D833*(V819))</f>
        <v>0</v>
      </c>
      <c r="W833" s="17">
        <f t="shared" ref="W833:CH833" si="5826">IF((W815-$U815)&gt;$D816,0,$D833*(W819))</f>
        <v>0</v>
      </c>
      <c r="X833" s="17">
        <f t="shared" si="5826"/>
        <v>0</v>
      </c>
      <c r="Y833" s="17">
        <f t="shared" si="5826"/>
        <v>0</v>
      </c>
      <c r="Z833" s="17">
        <f t="shared" si="5826"/>
        <v>0</v>
      </c>
      <c r="AA833" s="17">
        <f t="shared" si="5826"/>
        <v>0</v>
      </c>
      <c r="AB833" s="17">
        <f t="shared" si="5826"/>
        <v>0</v>
      </c>
      <c r="AC833" s="17">
        <f t="shared" si="5826"/>
        <v>0</v>
      </c>
      <c r="AD833" s="17">
        <f t="shared" si="5826"/>
        <v>0</v>
      </c>
      <c r="AE833" s="17">
        <f t="shared" si="5826"/>
        <v>0</v>
      </c>
      <c r="AF833" s="17">
        <f t="shared" si="5826"/>
        <v>0</v>
      </c>
      <c r="AG833" s="17">
        <f t="shared" si="5826"/>
        <v>0</v>
      </c>
      <c r="AH833" s="17">
        <f t="shared" si="5826"/>
        <v>0</v>
      </c>
      <c r="AI833" s="17">
        <f t="shared" si="5826"/>
        <v>0</v>
      </c>
      <c r="AJ833" s="17">
        <f t="shared" si="5826"/>
        <v>0</v>
      </c>
      <c r="AK833" s="17">
        <f t="shared" si="5826"/>
        <v>0</v>
      </c>
      <c r="AL833" s="17">
        <f t="shared" si="5826"/>
        <v>0</v>
      </c>
      <c r="AM833" s="17">
        <f t="shared" si="5826"/>
        <v>0</v>
      </c>
      <c r="AN833" s="17">
        <f t="shared" si="5826"/>
        <v>0</v>
      </c>
      <c r="AO833" s="17">
        <f t="shared" si="5826"/>
        <v>0</v>
      </c>
      <c r="AP833" s="17">
        <f t="shared" si="5826"/>
        <v>0</v>
      </c>
      <c r="AQ833" s="17">
        <f t="shared" si="5826"/>
        <v>0</v>
      </c>
      <c r="AR833" s="17">
        <f t="shared" si="5826"/>
        <v>0</v>
      </c>
      <c r="AS833" s="17">
        <f t="shared" si="5826"/>
        <v>0</v>
      </c>
      <c r="AT833" s="17">
        <f t="shared" si="5826"/>
        <v>0</v>
      </c>
      <c r="AU833" s="17">
        <f t="shared" si="5826"/>
        <v>0</v>
      </c>
      <c r="AV833" s="17">
        <f t="shared" si="5826"/>
        <v>0</v>
      </c>
      <c r="AW833" s="17">
        <f t="shared" si="5826"/>
        <v>0</v>
      </c>
      <c r="AX833" s="17">
        <f t="shared" si="5826"/>
        <v>0</v>
      </c>
      <c r="AY833" s="17">
        <f t="shared" si="5826"/>
        <v>0</v>
      </c>
      <c r="AZ833" s="17">
        <f t="shared" si="5826"/>
        <v>0</v>
      </c>
      <c r="BA833" s="17">
        <f t="shared" si="5826"/>
        <v>0</v>
      </c>
      <c r="BB833" s="17">
        <f t="shared" si="5826"/>
        <v>0</v>
      </c>
      <c r="BC833" s="17">
        <f t="shared" si="5826"/>
        <v>0</v>
      </c>
      <c r="BD833" s="17">
        <f t="shared" si="5826"/>
        <v>0</v>
      </c>
      <c r="BE833" s="17">
        <f t="shared" si="5826"/>
        <v>0</v>
      </c>
      <c r="BF833" s="17">
        <f t="shared" si="5826"/>
        <v>0</v>
      </c>
      <c r="BG833" s="17">
        <f t="shared" si="5826"/>
        <v>0</v>
      </c>
      <c r="BH833" s="17">
        <f t="shared" si="5826"/>
        <v>0</v>
      </c>
      <c r="BI833" s="17">
        <f t="shared" si="5826"/>
        <v>0</v>
      </c>
      <c r="BJ833" s="17">
        <f t="shared" si="5826"/>
        <v>0</v>
      </c>
      <c r="BK833" s="17">
        <f t="shared" si="5826"/>
        <v>0</v>
      </c>
      <c r="BL833" s="17">
        <f t="shared" si="5826"/>
        <v>0</v>
      </c>
      <c r="BM833" s="17">
        <f t="shared" si="5826"/>
        <v>0</v>
      </c>
      <c r="BN833" s="17">
        <f t="shared" si="5826"/>
        <v>0</v>
      </c>
      <c r="BO833" s="17">
        <f t="shared" si="5826"/>
        <v>0</v>
      </c>
      <c r="BP833" s="17">
        <f t="shared" si="5826"/>
        <v>0</v>
      </c>
      <c r="BQ833" s="17">
        <f t="shared" si="5826"/>
        <v>0</v>
      </c>
      <c r="BR833" s="17">
        <f t="shared" si="5826"/>
        <v>0</v>
      </c>
      <c r="BS833" s="17">
        <f t="shared" si="5826"/>
        <v>0</v>
      </c>
      <c r="BT833" s="17">
        <f t="shared" si="5826"/>
        <v>0</v>
      </c>
      <c r="BU833" s="17">
        <f t="shared" si="5826"/>
        <v>0</v>
      </c>
      <c r="BV833" s="17">
        <f t="shared" si="5826"/>
        <v>0</v>
      </c>
      <c r="BW833" s="17">
        <f t="shared" si="5826"/>
        <v>0</v>
      </c>
      <c r="BX833" s="17">
        <f t="shared" si="5826"/>
        <v>0</v>
      </c>
      <c r="BY833" s="17">
        <f t="shared" si="5826"/>
        <v>0</v>
      </c>
      <c r="BZ833" s="17">
        <f t="shared" si="5826"/>
        <v>0</v>
      </c>
      <c r="CA833" s="17">
        <f t="shared" si="5826"/>
        <v>0</v>
      </c>
      <c r="CB833" s="17">
        <f t="shared" si="5826"/>
        <v>0</v>
      </c>
      <c r="CC833" s="17">
        <f t="shared" si="5826"/>
        <v>0</v>
      </c>
      <c r="CD833" s="17">
        <f t="shared" si="5826"/>
        <v>0</v>
      </c>
      <c r="CE833" s="17">
        <f t="shared" si="5826"/>
        <v>0</v>
      </c>
      <c r="CF833" s="17">
        <f t="shared" si="5826"/>
        <v>0</v>
      </c>
      <c r="CG833" s="17">
        <f t="shared" si="5826"/>
        <v>0</v>
      </c>
      <c r="CH833" s="17">
        <f t="shared" si="5826"/>
        <v>0</v>
      </c>
      <c r="CI833" s="17">
        <f t="shared" ref="CI833:CO833" si="5827">IF((CI815-$U815)&gt;$D816,0,$D833*(CI819))</f>
        <v>0</v>
      </c>
      <c r="CJ833" s="17">
        <f t="shared" si="5827"/>
        <v>0</v>
      </c>
      <c r="CK833" s="17">
        <f t="shared" si="5827"/>
        <v>0</v>
      </c>
      <c r="CL833" s="17">
        <f t="shared" si="5827"/>
        <v>0</v>
      </c>
      <c r="CM833" s="17">
        <f t="shared" si="5827"/>
        <v>0</v>
      </c>
      <c r="CN833" s="17">
        <f t="shared" si="5827"/>
        <v>0</v>
      </c>
      <c r="CO833" s="17">
        <f t="shared" si="5827"/>
        <v>0</v>
      </c>
    </row>
    <row r="834" spans="1:93">
      <c r="B834" s="556"/>
      <c r="C834" s="556">
        <f t="shared" si="5803"/>
        <v>15</v>
      </c>
      <c r="D834" s="632">
        <f t="shared" si="5800"/>
        <v>-0.04</v>
      </c>
      <c r="E834" s="632"/>
      <c r="F834" s="632"/>
      <c r="G834" s="632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>
        <f>IF((W815-$V815)&gt;$D816,0,$D834*(W819))</f>
        <v>0</v>
      </c>
      <c r="X834" s="17">
        <f t="shared" ref="X834:CI834" si="5828">IF((X815-$V815)&gt;$D816,0,$D834*(X819))</f>
        <v>0</v>
      </c>
      <c r="Y834" s="17">
        <f t="shared" si="5828"/>
        <v>0</v>
      </c>
      <c r="Z834" s="17">
        <f t="shared" si="5828"/>
        <v>0</v>
      </c>
      <c r="AA834" s="17">
        <f t="shared" si="5828"/>
        <v>0</v>
      </c>
      <c r="AB834" s="17">
        <f t="shared" si="5828"/>
        <v>0</v>
      </c>
      <c r="AC834" s="17">
        <f t="shared" si="5828"/>
        <v>0</v>
      </c>
      <c r="AD834" s="17">
        <f t="shared" si="5828"/>
        <v>0</v>
      </c>
      <c r="AE834" s="17">
        <f t="shared" si="5828"/>
        <v>0</v>
      </c>
      <c r="AF834" s="17">
        <f t="shared" si="5828"/>
        <v>0</v>
      </c>
      <c r="AG834" s="17">
        <f t="shared" si="5828"/>
        <v>0</v>
      </c>
      <c r="AH834" s="17">
        <f t="shared" si="5828"/>
        <v>0</v>
      </c>
      <c r="AI834" s="17">
        <f t="shared" si="5828"/>
        <v>0</v>
      </c>
      <c r="AJ834" s="17">
        <f t="shared" si="5828"/>
        <v>0</v>
      </c>
      <c r="AK834" s="17">
        <f t="shared" si="5828"/>
        <v>0</v>
      </c>
      <c r="AL834" s="17">
        <f t="shared" si="5828"/>
        <v>0</v>
      </c>
      <c r="AM834" s="17">
        <f t="shared" si="5828"/>
        <v>0</v>
      </c>
      <c r="AN834" s="17">
        <f t="shared" si="5828"/>
        <v>0</v>
      </c>
      <c r="AO834" s="17">
        <f t="shared" si="5828"/>
        <v>0</v>
      </c>
      <c r="AP834" s="17">
        <f t="shared" si="5828"/>
        <v>0</v>
      </c>
      <c r="AQ834" s="17">
        <f t="shared" si="5828"/>
        <v>0</v>
      </c>
      <c r="AR834" s="17">
        <f t="shared" si="5828"/>
        <v>0</v>
      </c>
      <c r="AS834" s="17">
        <f t="shared" si="5828"/>
        <v>0</v>
      </c>
      <c r="AT834" s="17">
        <f t="shared" si="5828"/>
        <v>0</v>
      </c>
      <c r="AU834" s="17">
        <f t="shared" si="5828"/>
        <v>0</v>
      </c>
      <c r="AV834" s="17">
        <f t="shared" si="5828"/>
        <v>0</v>
      </c>
      <c r="AW834" s="17">
        <f t="shared" si="5828"/>
        <v>0</v>
      </c>
      <c r="AX834" s="17">
        <f t="shared" si="5828"/>
        <v>0</v>
      </c>
      <c r="AY834" s="17">
        <f t="shared" si="5828"/>
        <v>0</v>
      </c>
      <c r="AZ834" s="17">
        <f t="shared" si="5828"/>
        <v>0</v>
      </c>
      <c r="BA834" s="17">
        <f t="shared" si="5828"/>
        <v>0</v>
      </c>
      <c r="BB834" s="17">
        <f t="shared" si="5828"/>
        <v>0</v>
      </c>
      <c r="BC834" s="17">
        <f t="shared" si="5828"/>
        <v>0</v>
      </c>
      <c r="BD834" s="17">
        <f t="shared" si="5828"/>
        <v>0</v>
      </c>
      <c r="BE834" s="17">
        <f t="shared" si="5828"/>
        <v>0</v>
      </c>
      <c r="BF834" s="17">
        <f t="shared" si="5828"/>
        <v>0</v>
      </c>
      <c r="BG834" s="17">
        <f t="shared" si="5828"/>
        <v>0</v>
      </c>
      <c r="BH834" s="17">
        <f t="shared" si="5828"/>
        <v>0</v>
      </c>
      <c r="BI834" s="17">
        <f t="shared" si="5828"/>
        <v>0</v>
      </c>
      <c r="BJ834" s="17">
        <f t="shared" si="5828"/>
        <v>0</v>
      </c>
      <c r="BK834" s="17">
        <f t="shared" si="5828"/>
        <v>0</v>
      </c>
      <c r="BL834" s="17">
        <f t="shared" si="5828"/>
        <v>0</v>
      </c>
      <c r="BM834" s="17">
        <f t="shared" si="5828"/>
        <v>0</v>
      </c>
      <c r="BN834" s="17">
        <f t="shared" si="5828"/>
        <v>0</v>
      </c>
      <c r="BO834" s="17">
        <f t="shared" si="5828"/>
        <v>0</v>
      </c>
      <c r="BP834" s="17">
        <f t="shared" si="5828"/>
        <v>0</v>
      </c>
      <c r="BQ834" s="17">
        <f t="shared" si="5828"/>
        <v>0</v>
      </c>
      <c r="BR834" s="17">
        <f t="shared" si="5828"/>
        <v>0</v>
      </c>
      <c r="BS834" s="17">
        <f t="shared" si="5828"/>
        <v>0</v>
      </c>
      <c r="BT834" s="17">
        <f t="shared" si="5828"/>
        <v>0</v>
      </c>
      <c r="BU834" s="17">
        <f t="shared" si="5828"/>
        <v>0</v>
      </c>
      <c r="BV834" s="17">
        <f t="shared" si="5828"/>
        <v>0</v>
      </c>
      <c r="BW834" s="17">
        <f t="shared" si="5828"/>
        <v>0</v>
      </c>
      <c r="BX834" s="17">
        <f t="shared" si="5828"/>
        <v>0</v>
      </c>
      <c r="BY834" s="17">
        <f t="shared" si="5828"/>
        <v>0</v>
      </c>
      <c r="BZ834" s="17">
        <f t="shared" si="5828"/>
        <v>0</v>
      </c>
      <c r="CA834" s="17">
        <f t="shared" si="5828"/>
        <v>0</v>
      </c>
      <c r="CB834" s="17">
        <f t="shared" si="5828"/>
        <v>0</v>
      </c>
      <c r="CC834" s="17">
        <f t="shared" si="5828"/>
        <v>0</v>
      </c>
      <c r="CD834" s="17">
        <f t="shared" si="5828"/>
        <v>0</v>
      </c>
      <c r="CE834" s="17">
        <f t="shared" si="5828"/>
        <v>0</v>
      </c>
      <c r="CF834" s="17">
        <f t="shared" si="5828"/>
        <v>0</v>
      </c>
      <c r="CG834" s="17">
        <f t="shared" si="5828"/>
        <v>0</v>
      </c>
      <c r="CH834" s="17">
        <f t="shared" si="5828"/>
        <v>0</v>
      </c>
      <c r="CI834" s="17">
        <f t="shared" si="5828"/>
        <v>0</v>
      </c>
      <c r="CJ834" s="17">
        <f t="shared" ref="CJ834:CO834" si="5829">IF((CJ815-$V815)&gt;$D816,0,$D834*(CJ819))</f>
        <v>0</v>
      </c>
      <c r="CK834" s="17">
        <f t="shared" si="5829"/>
        <v>0</v>
      </c>
      <c r="CL834" s="17">
        <f t="shared" si="5829"/>
        <v>0</v>
      </c>
      <c r="CM834" s="17">
        <f t="shared" si="5829"/>
        <v>0</v>
      </c>
      <c r="CN834" s="17">
        <f t="shared" si="5829"/>
        <v>0</v>
      </c>
      <c r="CO834" s="17">
        <f t="shared" si="5829"/>
        <v>0</v>
      </c>
    </row>
    <row r="835" spans="1:93">
      <c r="B835" s="556"/>
      <c r="C835" s="556">
        <f t="shared" si="5803"/>
        <v>16</v>
      </c>
      <c r="D835" s="632">
        <f t="shared" si="5800"/>
        <v>-0.04</v>
      </c>
      <c r="E835" s="632"/>
      <c r="F835" s="632"/>
      <c r="G835" s="632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>
        <f>IF((X815-$W815)&gt;$D816,0,$D835*(X819))</f>
        <v>0</v>
      </c>
      <c r="Y835" s="17">
        <f t="shared" ref="Y835:CJ835" si="5830">IF((Y815-$W815)&gt;$D816,0,$D835*(Y819))</f>
        <v>0</v>
      </c>
      <c r="Z835" s="17">
        <f t="shared" si="5830"/>
        <v>0</v>
      </c>
      <c r="AA835" s="17">
        <f t="shared" si="5830"/>
        <v>0</v>
      </c>
      <c r="AB835" s="17">
        <f t="shared" si="5830"/>
        <v>0</v>
      </c>
      <c r="AC835" s="17">
        <f t="shared" si="5830"/>
        <v>0</v>
      </c>
      <c r="AD835" s="17">
        <f t="shared" si="5830"/>
        <v>0</v>
      </c>
      <c r="AE835" s="17">
        <f t="shared" si="5830"/>
        <v>0</v>
      </c>
      <c r="AF835" s="17">
        <f t="shared" si="5830"/>
        <v>0</v>
      </c>
      <c r="AG835" s="17">
        <f t="shared" si="5830"/>
        <v>0</v>
      </c>
      <c r="AH835" s="17">
        <f t="shared" si="5830"/>
        <v>0</v>
      </c>
      <c r="AI835" s="17">
        <f t="shared" si="5830"/>
        <v>0</v>
      </c>
      <c r="AJ835" s="17">
        <f t="shared" si="5830"/>
        <v>0</v>
      </c>
      <c r="AK835" s="17">
        <f t="shared" si="5830"/>
        <v>0</v>
      </c>
      <c r="AL835" s="17">
        <f t="shared" si="5830"/>
        <v>0</v>
      </c>
      <c r="AM835" s="17">
        <f t="shared" si="5830"/>
        <v>0</v>
      </c>
      <c r="AN835" s="17">
        <f t="shared" si="5830"/>
        <v>0</v>
      </c>
      <c r="AO835" s="17">
        <f t="shared" si="5830"/>
        <v>0</v>
      </c>
      <c r="AP835" s="17">
        <f t="shared" si="5830"/>
        <v>0</v>
      </c>
      <c r="AQ835" s="17">
        <f t="shared" si="5830"/>
        <v>0</v>
      </c>
      <c r="AR835" s="17">
        <f t="shared" si="5830"/>
        <v>0</v>
      </c>
      <c r="AS835" s="17">
        <f t="shared" si="5830"/>
        <v>0</v>
      </c>
      <c r="AT835" s="17">
        <f t="shared" si="5830"/>
        <v>0</v>
      </c>
      <c r="AU835" s="17">
        <f t="shared" si="5830"/>
        <v>0</v>
      </c>
      <c r="AV835" s="17">
        <f t="shared" si="5830"/>
        <v>0</v>
      </c>
      <c r="AW835" s="17">
        <f t="shared" si="5830"/>
        <v>0</v>
      </c>
      <c r="AX835" s="17">
        <f t="shared" si="5830"/>
        <v>0</v>
      </c>
      <c r="AY835" s="17">
        <f t="shared" si="5830"/>
        <v>0</v>
      </c>
      <c r="AZ835" s="17">
        <f t="shared" si="5830"/>
        <v>0</v>
      </c>
      <c r="BA835" s="17">
        <f t="shared" si="5830"/>
        <v>0</v>
      </c>
      <c r="BB835" s="17">
        <f t="shared" si="5830"/>
        <v>0</v>
      </c>
      <c r="BC835" s="17">
        <f t="shared" si="5830"/>
        <v>0</v>
      </c>
      <c r="BD835" s="17">
        <f t="shared" si="5830"/>
        <v>0</v>
      </c>
      <c r="BE835" s="17">
        <f t="shared" si="5830"/>
        <v>0</v>
      </c>
      <c r="BF835" s="17">
        <f t="shared" si="5830"/>
        <v>0</v>
      </c>
      <c r="BG835" s="17">
        <f t="shared" si="5830"/>
        <v>0</v>
      </c>
      <c r="BH835" s="17">
        <f t="shared" si="5830"/>
        <v>0</v>
      </c>
      <c r="BI835" s="17">
        <f t="shared" si="5830"/>
        <v>0</v>
      </c>
      <c r="BJ835" s="17">
        <f t="shared" si="5830"/>
        <v>0</v>
      </c>
      <c r="BK835" s="17">
        <f t="shared" si="5830"/>
        <v>0</v>
      </c>
      <c r="BL835" s="17">
        <f t="shared" si="5830"/>
        <v>0</v>
      </c>
      <c r="BM835" s="17">
        <f t="shared" si="5830"/>
        <v>0</v>
      </c>
      <c r="BN835" s="17">
        <f t="shared" si="5830"/>
        <v>0</v>
      </c>
      <c r="BO835" s="17">
        <f t="shared" si="5830"/>
        <v>0</v>
      </c>
      <c r="BP835" s="17">
        <f t="shared" si="5830"/>
        <v>0</v>
      </c>
      <c r="BQ835" s="17">
        <f t="shared" si="5830"/>
        <v>0</v>
      </c>
      <c r="BR835" s="17">
        <f t="shared" si="5830"/>
        <v>0</v>
      </c>
      <c r="BS835" s="17">
        <f t="shared" si="5830"/>
        <v>0</v>
      </c>
      <c r="BT835" s="17">
        <f t="shared" si="5830"/>
        <v>0</v>
      </c>
      <c r="BU835" s="17">
        <f t="shared" si="5830"/>
        <v>0</v>
      </c>
      <c r="BV835" s="17">
        <f t="shared" si="5830"/>
        <v>0</v>
      </c>
      <c r="BW835" s="17">
        <f t="shared" si="5830"/>
        <v>0</v>
      </c>
      <c r="BX835" s="17">
        <f t="shared" si="5830"/>
        <v>0</v>
      </c>
      <c r="BY835" s="17">
        <f t="shared" si="5830"/>
        <v>0</v>
      </c>
      <c r="BZ835" s="17">
        <f t="shared" si="5830"/>
        <v>0</v>
      </c>
      <c r="CA835" s="17">
        <f t="shared" si="5830"/>
        <v>0</v>
      </c>
      <c r="CB835" s="17">
        <f t="shared" si="5830"/>
        <v>0</v>
      </c>
      <c r="CC835" s="17">
        <f t="shared" si="5830"/>
        <v>0</v>
      </c>
      <c r="CD835" s="17">
        <f t="shared" si="5830"/>
        <v>0</v>
      </c>
      <c r="CE835" s="17">
        <f t="shared" si="5830"/>
        <v>0</v>
      </c>
      <c r="CF835" s="17">
        <f t="shared" si="5830"/>
        <v>0</v>
      </c>
      <c r="CG835" s="17">
        <f t="shared" si="5830"/>
        <v>0</v>
      </c>
      <c r="CH835" s="17">
        <f t="shared" si="5830"/>
        <v>0</v>
      </c>
      <c r="CI835" s="17">
        <f t="shared" si="5830"/>
        <v>0</v>
      </c>
      <c r="CJ835" s="17">
        <f t="shared" si="5830"/>
        <v>0</v>
      </c>
      <c r="CK835" s="17">
        <f t="shared" ref="CK835:CO835" si="5831">IF((CK815-$W815)&gt;$D816,0,$D835*(CK819))</f>
        <v>0</v>
      </c>
      <c r="CL835" s="17">
        <f t="shared" si="5831"/>
        <v>0</v>
      </c>
      <c r="CM835" s="17">
        <f t="shared" si="5831"/>
        <v>0</v>
      </c>
      <c r="CN835" s="17">
        <f t="shared" si="5831"/>
        <v>0</v>
      </c>
      <c r="CO835" s="17">
        <f t="shared" si="5831"/>
        <v>0</v>
      </c>
    </row>
    <row r="836" spans="1:93">
      <c r="B836" s="556"/>
      <c r="C836" s="556">
        <f t="shared" si="5803"/>
        <v>17</v>
      </c>
      <c r="D836" s="632">
        <f t="shared" si="5800"/>
        <v>-0.04</v>
      </c>
      <c r="E836" s="632"/>
      <c r="F836" s="632"/>
      <c r="G836" s="632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>
        <f>IF((Y815-$X815)&gt;$D816,0,$D836*(Y819))</f>
        <v>0</v>
      </c>
      <c r="Z836" s="17">
        <f t="shared" ref="Z836:CK836" si="5832">IF((Z815-$X815)&gt;$D816,0,$D836*(Z819))</f>
        <v>0</v>
      </c>
      <c r="AA836" s="17">
        <f t="shared" si="5832"/>
        <v>0</v>
      </c>
      <c r="AB836" s="17">
        <f t="shared" si="5832"/>
        <v>0</v>
      </c>
      <c r="AC836" s="17">
        <f t="shared" si="5832"/>
        <v>0</v>
      </c>
      <c r="AD836" s="17">
        <f t="shared" si="5832"/>
        <v>0</v>
      </c>
      <c r="AE836" s="17">
        <f t="shared" si="5832"/>
        <v>0</v>
      </c>
      <c r="AF836" s="17">
        <f t="shared" si="5832"/>
        <v>0</v>
      </c>
      <c r="AG836" s="17">
        <f t="shared" si="5832"/>
        <v>0</v>
      </c>
      <c r="AH836" s="17">
        <f t="shared" si="5832"/>
        <v>0</v>
      </c>
      <c r="AI836" s="17">
        <f t="shared" si="5832"/>
        <v>0</v>
      </c>
      <c r="AJ836" s="17">
        <f t="shared" si="5832"/>
        <v>0</v>
      </c>
      <c r="AK836" s="17">
        <f t="shared" si="5832"/>
        <v>0</v>
      </c>
      <c r="AL836" s="17">
        <f t="shared" si="5832"/>
        <v>0</v>
      </c>
      <c r="AM836" s="17">
        <f t="shared" si="5832"/>
        <v>0</v>
      </c>
      <c r="AN836" s="17">
        <f t="shared" si="5832"/>
        <v>0</v>
      </c>
      <c r="AO836" s="17">
        <f t="shared" si="5832"/>
        <v>0</v>
      </c>
      <c r="AP836" s="17">
        <f t="shared" si="5832"/>
        <v>0</v>
      </c>
      <c r="AQ836" s="17">
        <f t="shared" si="5832"/>
        <v>0</v>
      </c>
      <c r="AR836" s="17">
        <f t="shared" si="5832"/>
        <v>0</v>
      </c>
      <c r="AS836" s="17">
        <f t="shared" si="5832"/>
        <v>0</v>
      </c>
      <c r="AT836" s="17">
        <f t="shared" si="5832"/>
        <v>0</v>
      </c>
      <c r="AU836" s="17">
        <f t="shared" si="5832"/>
        <v>0</v>
      </c>
      <c r="AV836" s="17">
        <f t="shared" si="5832"/>
        <v>0</v>
      </c>
      <c r="AW836" s="17">
        <f t="shared" si="5832"/>
        <v>0</v>
      </c>
      <c r="AX836" s="17">
        <f t="shared" si="5832"/>
        <v>0</v>
      </c>
      <c r="AY836" s="17">
        <f t="shared" si="5832"/>
        <v>0</v>
      </c>
      <c r="AZ836" s="17">
        <f t="shared" si="5832"/>
        <v>0</v>
      </c>
      <c r="BA836" s="17">
        <f t="shared" si="5832"/>
        <v>0</v>
      </c>
      <c r="BB836" s="17">
        <f t="shared" si="5832"/>
        <v>0</v>
      </c>
      <c r="BC836" s="17">
        <f t="shared" si="5832"/>
        <v>0</v>
      </c>
      <c r="BD836" s="17">
        <f t="shared" si="5832"/>
        <v>0</v>
      </c>
      <c r="BE836" s="17">
        <f t="shared" si="5832"/>
        <v>0</v>
      </c>
      <c r="BF836" s="17">
        <f t="shared" si="5832"/>
        <v>0</v>
      </c>
      <c r="BG836" s="17">
        <f t="shared" si="5832"/>
        <v>0</v>
      </c>
      <c r="BH836" s="17">
        <f t="shared" si="5832"/>
        <v>0</v>
      </c>
      <c r="BI836" s="17">
        <f t="shared" si="5832"/>
        <v>0</v>
      </c>
      <c r="BJ836" s="17">
        <f t="shared" si="5832"/>
        <v>0</v>
      </c>
      <c r="BK836" s="17">
        <f t="shared" si="5832"/>
        <v>0</v>
      </c>
      <c r="BL836" s="17">
        <f t="shared" si="5832"/>
        <v>0</v>
      </c>
      <c r="BM836" s="17">
        <f t="shared" si="5832"/>
        <v>0</v>
      </c>
      <c r="BN836" s="17">
        <f t="shared" si="5832"/>
        <v>0</v>
      </c>
      <c r="BO836" s="17">
        <f t="shared" si="5832"/>
        <v>0</v>
      </c>
      <c r="BP836" s="17">
        <f t="shared" si="5832"/>
        <v>0</v>
      </c>
      <c r="BQ836" s="17">
        <f t="shared" si="5832"/>
        <v>0</v>
      </c>
      <c r="BR836" s="17">
        <f t="shared" si="5832"/>
        <v>0</v>
      </c>
      <c r="BS836" s="17">
        <f t="shared" si="5832"/>
        <v>0</v>
      </c>
      <c r="BT836" s="17">
        <f t="shared" si="5832"/>
        <v>0</v>
      </c>
      <c r="BU836" s="17">
        <f t="shared" si="5832"/>
        <v>0</v>
      </c>
      <c r="BV836" s="17">
        <f t="shared" si="5832"/>
        <v>0</v>
      </c>
      <c r="BW836" s="17">
        <f t="shared" si="5832"/>
        <v>0</v>
      </c>
      <c r="BX836" s="17">
        <f t="shared" si="5832"/>
        <v>0</v>
      </c>
      <c r="BY836" s="17">
        <f t="shared" si="5832"/>
        <v>0</v>
      </c>
      <c r="BZ836" s="17">
        <f t="shared" si="5832"/>
        <v>0</v>
      </c>
      <c r="CA836" s="17">
        <f t="shared" si="5832"/>
        <v>0</v>
      </c>
      <c r="CB836" s="17">
        <f t="shared" si="5832"/>
        <v>0</v>
      </c>
      <c r="CC836" s="17">
        <f t="shared" si="5832"/>
        <v>0</v>
      </c>
      <c r="CD836" s="17">
        <f t="shared" si="5832"/>
        <v>0</v>
      </c>
      <c r="CE836" s="17">
        <f t="shared" si="5832"/>
        <v>0</v>
      </c>
      <c r="CF836" s="17">
        <f t="shared" si="5832"/>
        <v>0</v>
      </c>
      <c r="CG836" s="17">
        <f t="shared" si="5832"/>
        <v>0</v>
      </c>
      <c r="CH836" s="17">
        <f t="shared" si="5832"/>
        <v>0</v>
      </c>
      <c r="CI836" s="17">
        <f t="shared" si="5832"/>
        <v>0</v>
      </c>
      <c r="CJ836" s="17">
        <f t="shared" si="5832"/>
        <v>0</v>
      </c>
      <c r="CK836" s="17">
        <f t="shared" si="5832"/>
        <v>0</v>
      </c>
      <c r="CL836" s="17">
        <f t="shared" ref="CL836:CO836" si="5833">IF((CL815-$X815)&gt;$D816,0,$D836*(CL819))</f>
        <v>0</v>
      </c>
      <c r="CM836" s="17">
        <f t="shared" si="5833"/>
        <v>0</v>
      </c>
      <c r="CN836" s="17">
        <f t="shared" si="5833"/>
        <v>0</v>
      </c>
      <c r="CO836" s="17">
        <f t="shared" si="5833"/>
        <v>0</v>
      </c>
    </row>
    <row r="837" spans="1:93">
      <c r="B837" s="556"/>
      <c r="C837" s="556">
        <f t="shared" si="5803"/>
        <v>18</v>
      </c>
      <c r="D837" s="632">
        <f t="shared" si="5800"/>
        <v>-0.04</v>
      </c>
      <c r="E837" s="632"/>
      <c r="F837" s="632"/>
      <c r="G837" s="632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>
        <f>IF((Z815-$Y815)&gt;$D$37,0,$D837*(Z819))</f>
        <v>0</v>
      </c>
      <c r="AA837" s="17">
        <f t="shared" ref="AA837:CL837" si="5834">IF((AA815-$Y815)&gt;$D$37,0,$D837*(AA819))</f>
        <v>0</v>
      </c>
      <c r="AB837" s="17">
        <f t="shared" si="5834"/>
        <v>0</v>
      </c>
      <c r="AC837" s="17">
        <f t="shared" si="5834"/>
        <v>0</v>
      </c>
      <c r="AD837" s="17">
        <f t="shared" si="5834"/>
        <v>0</v>
      </c>
      <c r="AE837" s="17">
        <f t="shared" si="5834"/>
        <v>0</v>
      </c>
      <c r="AF837" s="17">
        <f t="shared" si="5834"/>
        <v>0</v>
      </c>
      <c r="AG837" s="17">
        <f t="shared" si="5834"/>
        <v>0</v>
      </c>
      <c r="AH837" s="17">
        <f t="shared" si="5834"/>
        <v>0</v>
      </c>
      <c r="AI837" s="17">
        <f t="shared" si="5834"/>
        <v>0</v>
      </c>
      <c r="AJ837" s="17">
        <f t="shared" si="5834"/>
        <v>0</v>
      </c>
      <c r="AK837" s="17">
        <f t="shared" si="5834"/>
        <v>0</v>
      </c>
      <c r="AL837" s="17">
        <f t="shared" si="5834"/>
        <v>0</v>
      </c>
      <c r="AM837" s="17">
        <f t="shared" si="5834"/>
        <v>0</v>
      </c>
      <c r="AN837" s="17">
        <f t="shared" si="5834"/>
        <v>0</v>
      </c>
      <c r="AO837" s="17">
        <f t="shared" si="5834"/>
        <v>0</v>
      </c>
      <c r="AP837" s="17">
        <f t="shared" si="5834"/>
        <v>0</v>
      </c>
      <c r="AQ837" s="17">
        <f t="shared" si="5834"/>
        <v>0</v>
      </c>
      <c r="AR837" s="17">
        <f t="shared" si="5834"/>
        <v>0</v>
      </c>
      <c r="AS837" s="17">
        <f t="shared" si="5834"/>
        <v>0</v>
      </c>
      <c r="AT837" s="17">
        <f t="shared" si="5834"/>
        <v>0</v>
      </c>
      <c r="AU837" s="17">
        <f t="shared" si="5834"/>
        <v>0</v>
      </c>
      <c r="AV837" s="17">
        <f t="shared" si="5834"/>
        <v>0</v>
      </c>
      <c r="AW837" s="17">
        <f t="shared" si="5834"/>
        <v>0</v>
      </c>
      <c r="AX837" s="17">
        <f t="shared" si="5834"/>
        <v>0</v>
      </c>
      <c r="AY837" s="17">
        <f t="shared" si="5834"/>
        <v>0</v>
      </c>
      <c r="AZ837" s="17">
        <f t="shared" si="5834"/>
        <v>0</v>
      </c>
      <c r="BA837" s="17">
        <f t="shared" si="5834"/>
        <v>0</v>
      </c>
      <c r="BB837" s="17">
        <f t="shared" si="5834"/>
        <v>0</v>
      </c>
      <c r="BC837" s="17">
        <f t="shared" si="5834"/>
        <v>0</v>
      </c>
      <c r="BD837" s="17">
        <f t="shared" si="5834"/>
        <v>0</v>
      </c>
      <c r="BE837" s="17">
        <f t="shared" si="5834"/>
        <v>0</v>
      </c>
      <c r="BF837" s="17">
        <f t="shared" si="5834"/>
        <v>0</v>
      </c>
      <c r="BG837" s="17">
        <f t="shared" si="5834"/>
        <v>0</v>
      </c>
      <c r="BH837" s="17">
        <f t="shared" si="5834"/>
        <v>0</v>
      </c>
      <c r="BI837" s="17">
        <f t="shared" si="5834"/>
        <v>0</v>
      </c>
      <c r="BJ837" s="17">
        <f t="shared" si="5834"/>
        <v>0</v>
      </c>
      <c r="BK837" s="17">
        <f t="shared" si="5834"/>
        <v>0</v>
      </c>
      <c r="BL837" s="17">
        <f t="shared" si="5834"/>
        <v>0</v>
      </c>
      <c r="BM837" s="17">
        <f t="shared" si="5834"/>
        <v>0</v>
      </c>
      <c r="BN837" s="17">
        <f t="shared" si="5834"/>
        <v>0</v>
      </c>
      <c r="BO837" s="17">
        <f t="shared" si="5834"/>
        <v>0</v>
      </c>
      <c r="BP837" s="17">
        <f t="shared" si="5834"/>
        <v>0</v>
      </c>
      <c r="BQ837" s="17">
        <f t="shared" si="5834"/>
        <v>0</v>
      </c>
      <c r="BR837" s="17">
        <f t="shared" si="5834"/>
        <v>0</v>
      </c>
      <c r="BS837" s="17">
        <f t="shared" si="5834"/>
        <v>0</v>
      </c>
      <c r="BT837" s="17">
        <f t="shared" si="5834"/>
        <v>0</v>
      </c>
      <c r="BU837" s="17">
        <f t="shared" si="5834"/>
        <v>0</v>
      </c>
      <c r="BV837" s="17">
        <f t="shared" si="5834"/>
        <v>0</v>
      </c>
      <c r="BW837" s="17">
        <f t="shared" si="5834"/>
        <v>0</v>
      </c>
      <c r="BX837" s="17">
        <f t="shared" si="5834"/>
        <v>0</v>
      </c>
      <c r="BY837" s="17">
        <f t="shared" si="5834"/>
        <v>0</v>
      </c>
      <c r="BZ837" s="17">
        <f t="shared" si="5834"/>
        <v>0</v>
      </c>
      <c r="CA837" s="17">
        <f t="shared" si="5834"/>
        <v>0</v>
      </c>
      <c r="CB837" s="17">
        <f t="shared" si="5834"/>
        <v>0</v>
      </c>
      <c r="CC837" s="17">
        <f t="shared" si="5834"/>
        <v>0</v>
      </c>
      <c r="CD837" s="17">
        <f t="shared" si="5834"/>
        <v>0</v>
      </c>
      <c r="CE837" s="17">
        <f t="shared" si="5834"/>
        <v>0</v>
      </c>
      <c r="CF837" s="17">
        <f t="shared" si="5834"/>
        <v>0</v>
      </c>
      <c r="CG837" s="17">
        <f t="shared" si="5834"/>
        <v>0</v>
      </c>
      <c r="CH837" s="17">
        <f t="shared" si="5834"/>
        <v>0</v>
      </c>
      <c r="CI837" s="17">
        <f t="shared" si="5834"/>
        <v>0</v>
      </c>
      <c r="CJ837" s="17">
        <f t="shared" si="5834"/>
        <v>0</v>
      </c>
      <c r="CK837" s="17">
        <f t="shared" si="5834"/>
        <v>0</v>
      </c>
      <c r="CL837" s="17">
        <f t="shared" si="5834"/>
        <v>0</v>
      </c>
      <c r="CM837" s="17">
        <f t="shared" ref="CM837:CO837" si="5835">IF((CM815-$Y815)&gt;$D$37,0,$D837*(CM819))</f>
        <v>0</v>
      </c>
      <c r="CN837" s="17">
        <f t="shared" si="5835"/>
        <v>0</v>
      </c>
      <c r="CO837" s="17">
        <f t="shared" si="5835"/>
        <v>0</v>
      </c>
    </row>
    <row r="838" spans="1:93">
      <c r="B838" s="556"/>
      <c r="C838" s="556">
        <f t="shared" si="5803"/>
        <v>19</v>
      </c>
      <c r="D838" s="632">
        <f t="shared" si="5800"/>
        <v>-0.04</v>
      </c>
      <c r="E838" s="632"/>
      <c r="F838" s="632"/>
      <c r="G838" s="632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>
        <f>IF((AA815-$Z815)&gt;$D$37,0,$D838*(AA819))</f>
        <v>0</v>
      </c>
      <c r="AB838" s="17">
        <f t="shared" ref="AB838:CM838" si="5836">IF((AB815-$Z815)&gt;$D$37,0,$D838*(AB819))</f>
        <v>0</v>
      </c>
      <c r="AC838" s="17">
        <f t="shared" si="5836"/>
        <v>0</v>
      </c>
      <c r="AD838" s="17">
        <f t="shared" si="5836"/>
        <v>0</v>
      </c>
      <c r="AE838" s="17">
        <f t="shared" si="5836"/>
        <v>0</v>
      </c>
      <c r="AF838" s="17">
        <f t="shared" si="5836"/>
        <v>0</v>
      </c>
      <c r="AG838" s="17">
        <f t="shared" si="5836"/>
        <v>0</v>
      </c>
      <c r="AH838" s="17">
        <f t="shared" si="5836"/>
        <v>0</v>
      </c>
      <c r="AI838" s="17">
        <f t="shared" si="5836"/>
        <v>0</v>
      </c>
      <c r="AJ838" s="17">
        <f t="shared" si="5836"/>
        <v>0</v>
      </c>
      <c r="AK838" s="17">
        <f t="shared" si="5836"/>
        <v>0</v>
      </c>
      <c r="AL838" s="17">
        <f t="shared" si="5836"/>
        <v>0</v>
      </c>
      <c r="AM838" s="17">
        <f t="shared" si="5836"/>
        <v>0</v>
      </c>
      <c r="AN838" s="17">
        <f t="shared" si="5836"/>
        <v>0</v>
      </c>
      <c r="AO838" s="17">
        <f t="shared" si="5836"/>
        <v>0</v>
      </c>
      <c r="AP838" s="17">
        <f t="shared" si="5836"/>
        <v>0</v>
      </c>
      <c r="AQ838" s="17">
        <f t="shared" si="5836"/>
        <v>0</v>
      </c>
      <c r="AR838" s="17">
        <f t="shared" si="5836"/>
        <v>0</v>
      </c>
      <c r="AS838" s="17">
        <f t="shared" si="5836"/>
        <v>0</v>
      </c>
      <c r="AT838" s="17">
        <f t="shared" si="5836"/>
        <v>0</v>
      </c>
      <c r="AU838" s="17">
        <f t="shared" si="5836"/>
        <v>0</v>
      </c>
      <c r="AV838" s="17">
        <f t="shared" si="5836"/>
        <v>0</v>
      </c>
      <c r="AW838" s="17">
        <f t="shared" si="5836"/>
        <v>0</v>
      </c>
      <c r="AX838" s="17">
        <f t="shared" si="5836"/>
        <v>0</v>
      </c>
      <c r="AY838" s="17">
        <f t="shared" si="5836"/>
        <v>0</v>
      </c>
      <c r="AZ838" s="17">
        <f t="shared" si="5836"/>
        <v>0</v>
      </c>
      <c r="BA838" s="17">
        <f t="shared" si="5836"/>
        <v>0</v>
      </c>
      <c r="BB838" s="17">
        <f t="shared" si="5836"/>
        <v>0</v>
      </c>
      <c r="BC838" s="17">
        <f t="shared" si="5836"/>
        <v>0</v>
      </c>
      <c r="BD838" s="17">
        <f t="shared" si="5836"/>
        <v>0</v>
      </c>
      <c r="BE838" s="17">
        <f t="shared" si="5836"/>
        <v>0</v>
      </c>
      <c r="BF838" s="17">
        <f t="shared" si="5836"/>
        <v>0</v>
      </c>
      <c r="BG838" s="17">
        <f t="shared" si="5836"/>
        <v>0</v>
      </c>
      <c r="BH838" s="17">
        <f t="shared" si="5836"/>
        <v>0</v>
      </c>
      <c r="BI838" s="17">
        <f t="shared" si="5836"/>
        <v>0</v>
      </c>
      <c r="BJ838" s="17">
        <f t="shared" si="5836"/>
        <v>0</v>
      </c>
      <c r="BK838" s="17">
        <f t="shared" si="5836"/>
        <v>0</v>
      </c>
      <c r="BL838" s="17">
        <f t="shared" si="5836"/>
        <v>0</v>
      </c>
      <c r="BM838" s="17">
        <f t="shared" si="5836"/>
        <v>0</v>
      </c>
      <c r="BN838" s="17">
        <f t="shared" si="5836"/>
        <v>0</v>
      </c>
      <c r="BO838" s="17">
        <f t="shared" si="5836"/>
        <v>0</v>
      </c>
      <c r="BP838" s="17">
        <f t="shared" si="5836"/>
        <v>0</v>
      </c>
      <c r="BQ838" s="17">
        <f t="shared" si="5836"/>
        <v>0</v>
      </c>
      <c r="BR838" s="17">
        <f t="shared" si="5836"/>
        <v>0</v>
      </c>
      <c r="BS838" s="17">
        <f t="shared" si="5836"/>
        <v>0</v>
      </c>
      <c r="BT838" s="17">
        <f t="shared" si="5836"/>
        <v>0</v>
      </c>
      <c r="BU838" s="17">
        <f t="shared" si="5836"/>
        <v>0</v>
      </c>
      <c r="BV838" s="17">
        <f t="shared" si="5836"/>
        <v>0</v>
      </c>
      <c r="BW838" s="17">
        <f t="shared" si="5836"/>
        <v>0</v>
      </c>
      <c r="BX838" s="17">
        <f t="shared" si="5836"/>
        <v>0</v>
      </c>
      <c r="BY838" s="17">
        <f t="shared" si="5836"/>
        <v>0</v>
      </c>
      <c r="BZ838" s="17">
        <f t="shared" si="5836"/>
        <v>0</v>
      </c>
      <c r="CA838" s="17">
        <f t="shared" si="5836"/>
        <v>0</v>
      </c>
      <c r="CB838" s="17">
        <f t="shared" si="5836"/>
        <v>0</v>
      </c>
      <c r="CC838" s="17">
        <f t="shared" si="5836"/>
        <v>0</v>
      </c>
      <c r="CD838" s="17">
        <f t="shared" si="5836"/>
        <v>0</v>
      </c>
      <c r="CE838" s="17">
        <f t="shared" si="5836"/>
        <v>0</v>
      </c>
      <c r="CF838" s="17">
        <f t="shared" si="5836"/>
        <v>0</v>
      </c>
      <c r="CG838" s="17">
        <f t="shared" si="5836"/>
        <v>0</v>
      </c>
      <c r="CH838" s="17">
        <f t="shared" si="5836"/>
        <v>0</v>
      </c>
      <c r="CI838" s="17">
        <f t="shared" si="5836"/>
        <v>0</v>
      </c>
      <c r="CJ838" s="17">
        <f t="shared" si="5836"/>
        <v>0</v>
      </c>
      <c r="CK838" s="17">
        <f t="shared" si="5836"/>
        <v>0</v>
      </c>
      <c r="CL838" s="17">
        <f t="shared" si="5836"/>
        <v>0</v>
      </c>
      <c r="CM838" s="17">
        <f t="shared" si="5836"/>
        <v>0</v>
      </c>
      <c r="CN838" s="17">
        <f t="shared" ref="CN838:CO838" si="5837">IF((CN815-$Z815)&gt;$D$37,0,$D838*(CN819))</f>
        <v>0</v>
      </c>
      <c r="CO838" s="17">
        <f t="shared" si="5837"/>
        <v>0</v>
      </c>
    </row>
    <row r="839" spans="1:93">
      <c r="B839" s="556"/>
      <c r="C839" s="556">
        <f t="shared" si="5803"/>
        <v>20</v>
      </c>
      <c r="D839" s="632">
        <f t="shared" si="5800"/>
        <v>-0.04</v>
      </c>
      <c r="E839" s="632"/>
      <c r="F839" s="632"/>
      <c r="G839" s="632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>
        <f>IF((AB815-$AA815)&gt;$D816,0,$D839*(AB819))</f>
        <v>0</v>
      </c>
      <c r="AC839" s="17">
        <f t="shared" ref="AC839:CN839" si="5838">IF((AC815-$AA815)&gt;$D816,0,$D839*(AC819))</f>
        <v>0</v>
      </c>
      <c r="AD839" s="17">
        <f t="shared" si="5838"/>
        <v>0</v>
      </c>
      <c r="AE839" s="17">
        <f t="shared" si="5838"/>
        <v>0</v>
      </c>
      <c r="AF839" s="17">
        <f t="shared" si="5838"/>
        <v>0</v>
      </c>
      <c r="AG839" s="17">
        <f t="shared" si="5838"/>
        <v>0</v>
      </c>
      <c r="AH839" s="17">
        <f t="shared" si="5838"/>
        <v>0</v>
      </c>
      <c r="AI839" s="17">
        <f t="shared" si="5838"/>
        <v>0</v>
      </c>
      <c r="AJ839" s="17">
        <f t="shared" si="5838"/>
        <v>0</v>
      </c>
      <c r="AK839" s="17">
        <f t="shared" si="5838"/>
        <v>0</v>
      </c>
      <c r="AL839" s="17">
        <f t="shared" si="5838"/>
        <v>0</v>
      </c>
      <c r="AM839" s="17">
        <f t="shared" si="5838"/>
        <v>0</v>
      </c>
      <c r="AN839" s="17">
        <f t="shared" si="5838"/>
        <v>0</v>
      </c>
      <c r="AO839" s="17">
        <f t="shared" si="5838"/>
        <v>0</v>
      </c>
      <c r="AP839" s="17">
        <f t="shared" si="5838"/>
        <v>0</v>
      </c>
      <c r="AQ839" s="17">
        <f t="shared" si="5838"/>
        <v>0</v>
      </c>
      <c r="AR839" s="17">
        <f t="shared" si="5838"/>
        <v>0</v>
      </c>
      <c r="AS839" s="17">
        <f t="shared" si="5838"/>
        <v>0</v>
      </c>
      <c r="AT839" s="17">
        <f t="shared" si="5838"/>
        <v>0</v>
      </c>
      <c r="AU839" s="17">
        <f t="shared" si="5838"/>
        <v>0</v>
      </c>
      <c r="AV839" s="17">
        <f t="shared" si="5838"/>
        <v>0</v>
      </c>
      <c r="AW839" s="17">
        <f t="shared" si="5838"/>
        <v>0</v>
      </c>
      <c r="AX839" s="17">
        <f t="shared" si="5838"/>
        <v>0</v>
      </c>
      <c r="AY839" s="17">
        <f t="shared" si="5838"/>
        <v>0</v>
      </c>
      <c r="AZ839" s="17">
        <f t="shared" si="5838"/>
        <v>0</v>
      </c>
      <c r="BA839" s="17">
        <f t="shared" si="5838"/>
        <v>0</v>
      </c>
      <c r="BB839" s="17">
        <f t="shared" si="5838"/>
        <v>0</v>
      </c>
      <c r="BC839" s="17">
        <f t="shared" si="5838"/>
        <v>0</v>
      </c>
      <c r="BD839" s="17">
        <f t="shared" si="5838"/>
        <v>0</v>
      </c>
      <c r="BE839" s="17">
        <f t="shared" si="5838"/>
        <v>0</v>
      </c>
      <c r="BF839" s="17">
        <f t="shared" si="5838"/>
        <v>0</v>
      </c>
      <c r="BG839" s="17">
        <f t="shared" si="5838"/>
        <v>0</v>
      </c>
      <c r="BH839" s="17">
        <f t="shared" si="5838"/>
        <v>0</v>
      </c>
      <c r="BI839" s="17">
        <f t="shared" si="5838"/>
        <v>0</v>
      </c>
      <c r="BJ839" s="17">
        <f t="shared" si="5838"/>
        <v>0</v>
      </c>
      <c r="BK839" s="17">
        <f t="shared" si="5838"/>
        <v>0</v>
      </c>
      <c r="BL839" s="17">
        <f t="shared" si="5838"/>
        <v>0</v>
      </c>
      <c r="BM839" s="17">
        <f t="shared" si="5838"/>
        <v>0</v>
      </c>
      <c r="BN839" s="17">
        <f t="shared" si="5838"/>
        <v>0</v>
      </c>
      <c r="BO839" s="17">
        <f t="shared" si="5838"/>
        <v>0</v>
      </c>
      <c r="BP839" s="17">
        <f t="shared" si="5838"/>
        <v>0</v>
      </c>
      <c r="BQ839" s="17">
        <f t="shared" si="5838"/>
        <v>0</v>
      </c>
      <c r="BR839" s="17">
        <f t="shared" si="5838"/>
        <v>0</v>
      </c>
      <c r="BS839" s="17">
        <f t="shared" si="5838"/>
        <v>0</v>
      </c>
      <c r="BT839" s="17">
        <f t="shared" si="5838"/>
        <v>0</v>
      </c>
      <c r="BU839" s="17">
        <f t="shared" si="5838"/>
        <v>0</v>
      </c>
      <c r="BV839" s="17">
        <f t="shared" si="5838"/>
        <v>0</v>
      </c>
      <c r="BW839" s="17">
        <f t="shared" si="5838"/>
        <v>0</v>
      </c>
      <c r="BX839" s="17">
        <f t="shared" si="5838"/>
        <v>0</v>
      </c>
      <c r="BY839" s="17">
        <f t="shared" si="5838"/>
        <v>0</v>
      </c>
      <c r="BZ839" s="17">
        <f t="shared" si="5838"/>
        <v>0</v>
      </c>
      <c r="CA839" s="17">
        <f t="shared" si="5838"/>
        <v>0</v>
      </c>
      <c r="CB839" s="17">
        <f t="shared" si="5838"/>
        <v>0</v>
      </c>
      <c r="CC839" s="17">
        <f t="shared" si="5838"/>
        <v>0</v>
      </c>
      <c r="CD839" s="17">
        <f t="shared" si="5838"/>
        <v>0</v>
      </c>
      <c r="CE839" s="17">
        <f t="shared" si="5838"/>
        <v>0</v>
      </c>
      <c r="CF839" s="17">
        <f t="shared" si="5838"/>
        <v>0</v>
      </c>
      <c r="CG839" s="17">
        <f t="shared" si="5838"/>
        <v>0</v>
      </c>
      <c r="CH839" s="17">
        <f t="shared" si="5838"/>
        <v>0</v>
      </c>
      <c r="CI839" s="17">
        <f t="shared" si="5838"/>
        <v>0</v>
      </c>
      <c r="CJ839" s="17">
        <f t="shared" si="5838"/>
        <v>0</v>
      </c>
      <c r="CK839" s="17">
        <f t="shared" si="5838"/>
        <v>0</v>
      </c>
      <c r="CL839" s="17">
        <f t="shared" si="5838"/>
        <v>0</v>
      </c>
      <c r="CM839" s="17">
        <f t="shared" si="5838"/>
        <v>0</v>
      </c>
      <c r="CN839" s="17">
        <f t="shared" si="5838"/>
        <v>0</v>
      </c>
      <c r="CO839" s="17">
        <f t="shared" ref="CO839" si="5839">IF((CO815-$AA815)&gt;$D816,0,$D839*(CO819))</f>
        <v>0</v>
      </c>
    </row>
    <row r="840" spans="1:93">
      <c r="B840" s="556"/>
      <c r="C840" s="556">
        <f t="shared" si="5803"/>
        <v>21</v>
      </c>
      <c r="D840" s="632">
        <f t="shared" si="5800"/>
        <v>-0.04</v>
      </c>
      <c r="E840" s="632"/>
      <c r="F840" s="632"/>
      <c r="G840" s="632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>
        <f>IF((AC815-$AB815)&gt;$D816,0,$D840*(AC819))</f>
        <v>0</v>
      </c>
      <c r="AD840" s="17">
        <f t="shared" ref="AD840:CO840" si="5840">IF((AD815-$AB815)&gt;$D816,0,$D840*(AD819))</f>
        <v>0</v>
      </c>
      <c r="AE840" s="17">
        <f t="shared" si="5840"/>
        <v>0</v>
      </c>
      <c r="AF840" s="17">
        <f t="shared" si="5840"/>
        <v>0</v>
      </c>
      <c r="AG840" s="17">
        <f t="shared" si="5840"/>
        <v>0</v>
      </c>
      <c r="AH840" s="17">
        <f t="shared" si="5840"/>
        <v>0</v>
      </c>
      <c r="AI840" s="17">
        <f t="shared" si="5840"/>
        <v>0</v>
      </c>
      <c r="AJ840" s="17">
        <f t="shared" si="5840"/>
        <v>0</v>
      </c>
      <c r="AK840" s="17">
        <f t="shared" si="5840"/>
        <v>0</v>
      </c>
      <c r="AL840" s="17">
        <f t="shared" si="5840"/>
        <v>0</v>
      </c>
      <c r="AM840" s="17">
        <f t="shared" si="5840"/>
        <v>0</v>
      </c>
      <c r="AN840" s="17">
        <f t="shared" si="5840"/>
        <v>0</v>
      </c>
      <c r="AO840" s="17">
        <f t="shared" si="5840"/>
        <v>0</v>
      </c>
      <c r="AP840" s="17">
        <f t="shared" si="5840"/>
        <v>0</v>
      </c>
      <c r="AQ840" s="17">
        <f t="shared" si="5840"/>
        <v>0</v>
      </c>
      <c r="AR840" s="17">
        <f t="shared" si="5840"/>
        <v>0</v>
      </c>
      <c r="AS840" s="17">
        <f t="shared" si="5840"/>
        <v>0</v>
      </c>
      <c r="AT840" s="17">
        <f t="shared" si="5840"/>
        <v>0</v>
      </c>
      <c r="AU840" s="17">
        <f t="shared" si="5840"/>
        <v>0</v>
      </c>
      <c r="AV840" s="17">
        <f t="shared" si="5840"/>
        <v>0</v>
      </c>
      <c r="AW840" s="17">
        <f t="shared" si="5840"/>
        <v>0</v>
      </c>
      <c r="AX840" s="17">
        <f t="shared" si="5840"/>
        <v>0</v>
      </c>
      <c r="AY840" s="17">
        <f t="shared" si="5840"/>
        <v>0</v>
      </c>
      <c r="AZ840" s="17">
        <f t="shared" si="5840"/>
        <v>0</v>
      </c>
      <c r="BA840" s="17">
        <f t="shared" si="5840"/>
        <v>0</v>
      </c>
      <c r="BB840" s="17">
        <f t="shared" si="5840"/>
        <v>0</v>
      </c>
      <c r="BC840" s="17">
        <f t="shared" si="5840"/>
        <v>0</v>
      </c>
      <c r="BD840" s="17">
        <f t="shared" si="5840"/>
        <v>0</v>
      </c>
      <c r="BE840" s="17">
        <f t="shared" si="5840"/>
        <v>0</v>
      </c>
      <c r="BF840" s="17">
        <f t="shared" si="5840"/>
        <v>0</v>
      </c>
      <c r="BG840" s="17">
        <f t="shared" si="5840"/>
        <v>0</v>
      </c>
      <c r="BH840" s="17">
        <f t="shared" si="5840"/>
        <v>0</v>
      </c>
      <c r="BI840" s="17">
        <f t="shared" si="5840"/>
        <v>0</v>
      </c>
      <c r="BJ840" s="17">
        <f t="shared" si="5840"/>
        <v>0</v>
      </c>
      <c r="BK840" s="17">
        <f t="shared" si="5840"/>
        <v>0</v>
      </c>
      <c r="BL840" s="17">
        <f t="shared" si="5840"/>
        <v>0</v>
      </c>
      <c r="BM840" s="17">
        <f t="shared" si="5840"/>
        <v>0</v>
      </c>
      <c r="BN840" s="17">
        <f t="shared" si="5840"/>
        <v>0</v>
      </c>
      <c r="BO840" s="17">
        <f t="shared" si="5840"/>
        <v>0</v>
      </c>
      <c r="BP840" s="17">
        <f t="shared" si="5840"/>
        <v>0</v>
      </c>
      <c r="BQ840" s="17">
        <f t="shared" si="5840"/>
        <v>0</v>
      </c>
      <c r="BR840" s="17">
        <f t="shared" si="5840"/>
        <v>0</v>
      </c>
      <c r="BS840" s="17">
        <f t="shared" si="5840"/>
        <v>0</v>
      </c>
      <c r="BT840" s="17">
        <f t="shared" si="5840"/>
        <v>0</v>
      </c>
      <c r="BU840" s="17">
        <f t="shared" si="5840"/>
        <v>0</v>
      </c>
      <c r="BV840" s="17">
        <f t="shared" si="5840"/>
        <v>0</v>
      </c>
      <c r="BW840" s="17">
        <f t="shared" si="5840"/>
        <v>0</v>
      </c>
      <c r="BX840" s="17">
        <f t="shared" si="5840"/>
        <v>0</v>
      </c>
      <c r="BY840" s="17">
        <f t="shared" si="5840"/>
        <v>0</v>
      </c>
      <c r="BZ840" s="17">
        <f t="shared" si="5840"/>
        <v>0</v>
      </c>
      <c r="CA840" s="17">
        <f t="shared" si="5840"/>
        <v>0</v>
      </c>
      <c r="CB840" s="17">
        <f t="shared" si="5840"/>
        <v>0</v>
      </c>
      <c r="CC840" s="17">
        <f t="shared" si="5840"/>
        <v>0</v>
      </c>
      <c r="CD840" s="17">
        <f t="shared" si="5840"/>
        <v>0</v>
      </c>
      <c r="CE840" s="17">
        <f t="shared" si="5840"/>
        <v>0</v>
      </c>
      <c r="CF840" s="17">
        <f t="shared" si="5840"/>
        <v>0</v>
      </c>
      <c r="CG840" s="17">
        <f t="shared" si="5840"/>
        <v>0</v>
      </c>
      <c r="CH840" s="17">
        <f t="shared" si="5840"/>
        <v>0</v>
      </c>
      <c r="CI840" s="17">
        <f t="shared" si="5840"/>
        <v>0</v>
      </c>
      <c r="CJ840" s="17">
        <f t="shared" si="5840"/>
        <v>0</v>
      </c>
      <c r="CK840" s="17">
        <f t="shared" si="5840"/>
        <v>0</v>
      </c>
      <c r="CL840" s="17">
        <f t="shared" si="5840"/>
        <v>0</v>
      </c>
      <c r="CM840" s="17">
        <f t="shared" si="5840"/>
        <v>0</v>
      </c>
      <c r="CN840" s="17">
        <f t="shared" si="5840"/>
        <v>0</v>
      </c>
      <c r="CO840" s="17">
        <f t="shared" si="5840"/>
        <v>0</v>
      </c>
    </row>
    <row r="841" spans="1:93">
      <c r="B841" s="556"/>
      <c r="C841" s="556">
        <f t="shared" si="5803"/>
        <v>22</v>
      </c>
      <c r="D841" s="632">
        <f t="shared" si="5800"/>
        <v>-0.04</v>
      </c>
      <c r="E841" s="632"/>
      <c r="F841" s="632"/>
      <c r="G841" s="632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>
        <f>IF((AD815-$AC815)&gt;$D816,0,$D841*(AD819))</f>
        <v>0</v>
      </c>
      <c r="AE841" s="17">
        <f t="shared" ref="AE841:CO841" si="5841">IF((AE815-$AC815)&gt;$D816,0,$D841*(AE819))</f>
        <v>0</v>
      </c>
      <c r="AF841" s="17">
        <f t="shared" si="5841"/>
        <v>0</v>
      </c>
      <c r="AG841" s="17">
        <f t="shared" si="5841"/>
        <v>0</v>
      </c>
      <c r="AH841" s="17">
        <f t="shared" si="5841"/>
        <v>0</v>
      </c>
      <c r="AI841" s="17">
        <f t="shared" si="5841"/>
        <v>0</v>
      </c>
      <c r="AJ841" s="17">
        <f t="shared" si="5841"/>
        <v>0</v>
      </c>
      <c r="AK841" s="17">
        <f t="shared" si="5841"/>
        <v>0</v>
      </c>
      <c r="AL841" s="17">
        <f t="shared" si="5841"/>
        <v>0</v>
      </c>
      <c r="AM841" s="17">
        <f t="shared" si="5841"/>
        <v>0</v>
      </c>
      <c r="AN841" s="17">
        <f t="shared" si="5841"/>
        <v>0</v>
      </c>
      <c r="AO841" s="17">
        <f t="shared" si="5841"/>
        <v>0</v>
      </c>
      <c r="AP841" s="17">
        <f t="shared" si="5841"/>
        <v>0</v>
      </c>
      <c r="AQ841" s="17">
        <f t="shared" si="5841"/>
        <v>0</v>
      </c>
      <c r="AR841" s="17">
        <f t="shared" si="5841"/>
        <v>0</v>
      </c>
      <c r="AS841" s="17">
        <f t="shared" si="5841"/>
        <v>0</v>
      </c>
      <c r="AT841" s="17">
        <f t="shared" si="5841"/>
        <v>0</v>
      </c>
      <c r="AU841" s="17">
        <f t="shared" si="5841"/>
        <v>0</v>
      </c>
      <c r="AV841" s="17">
        <f t="shared" si="5841"/>
        <v>0</v>
      </c>
      <c r="AW841" s="17">
        <f t="shared" si="5841"/>
        <v>0</v>
      </c>
      <c r="AX841" s="17">
        <f t="shared" si="5841"/>
        <v>0</v>
      </c>
      <c r="AY841" s="17">
        <f t="shared" si="5841"/>
        <v>0</v>
      </c>
      <c r="AZ841" s="17">
        <f t="shared" si="5841"/>
        <v>0</v>
      </c>
      <c r="BA841" s="17">
        <f t="shared" si="5841"/>
        <v>0</v>
      </c>
      <c r="BB841" s="17">
        <f t="shared" si="5841"/>
        <v>0</v>
      </c>
      <c r="BC841" s="17">
        <f t="shared" si="5841"/>
        <v>0</v>
      </c>
      <c r="BD841" s="17">
        <f t="shared" si="5841"/>
        <v>0</v>
      </c>
      <c r="BE841" s="17">
        <f t="shared" si="5841"/>
        <v>0</v>
      </c>
      <c r="BF841" s="17">
        <f t="shared" si="5841"/>
        <v>0</v>
      </c>
      <c r="BG841" s="17">
        <f t="shared" si="5841"/>
        <v>0</v>
      </c>
      <c r="BH841" s="17">
        <f t="shared" si="5841"/>
        <v>0</v>
      </c>
      <c r="BI841" s="17">
        <f t="shared" si="5841"/>
        <v>0</v>
      </c>
      <c r="BJ841" s="17">
        <f t="shared" si="5841"/>
        <v>0</v>
      </c>
      <c r="BK841" s="17">
        <f t="shared" si="5841"/>
        <v>0</v>
      </c>
      <c r="BL841" s="17">
        <f t="shared" si="5841"/>
        <v>0</v>
      </c>
      <c r="BM841" s="17">
        <f t="shared" si="5841"/>
        <v>0</v>
      </c>
      <c r="BN841" s="17">
        <f t="shared" si="5841"/>
        <v>0</v>
      </c>
      <c r="BO841" s="17">
        <f t="shared" si="5841"/>
        <v>0</v>
      </c>
      <c r="BP841" s="17">
        <f t="shared" si="5841"/>
        <v>0</v>
      </c>
      <c r="BQ841" s="17">
        <f t="shared" si="5841"/>
        <v>0</v>
      </c>
      <c r="BR841" s="17">
        <f t="shared" si="5841"/>
        <v>0</v>
      </c>
      <c r="BS841" s="17">
        <f t="shared" si="5841"/>
        <v>0</v>
      </c>
      <c r="BT841" s="17">
        <f t="shared" si="5841"/>
        <v>0</v>
      </c>
      <c r="BU841" s="17">
        <f t="shared" si="5841"/>
        <v>0</v>
      </c>
      <c r="BV841" s="17">
        <f t="shared" si="5841"/>
        <v>0</v>
      </c>
      <c r="BW841" s="17">
        <f t="shared" si="5841"/>
        <v>0</v>
      </c>
      <c r="BX841" s="17">
        <f t="shared" si="5841"/>
        <v>0</v>
      </c>
      <c r="BY841" s="17">
        <f t="shared" si="5841"/>
        <v>0</v>
      </c>
      <c r="BZ841" s="17">
        <f t="shared" si="5841"/>
        <v>0</v>
      </c>
      <c r="CA841" s="17">
        <f t="shared" si="5841"/>
        <v>0</v>
      </c>
      <c r="CB841" s="17">
        <f t="shared" si="5841"/>
        <v>0</v>
      </c>
      <c r="CC841" s="17">
        <f t="shared" si="5841"/>
        <v>0</v>
      </c>
      <c r="CD841" s="17">
        <f t="shared" si="5841"/>
        <v>0</v>
      </c>
      <c r="CE841" s="17">
        <f t="shared" si="5841"/>
        <v>0</v>
      </c>
      <c r="CF841" s="17">
        <f t="shared" si="5841"/>
        <v>0</v>
      </c>
      <c r="CG841" s="17">
        <f t="shared" si="5841"/>
        <v>0</v>
      </c>
      <c r="CH841" s="17">
        <f t="shared" si="5841"/>
        <v>0</v>
      </c>
      <c r="CI841" s="17">
        <f t="shared" si="5841"/>
        <v>0</v>
      </c>
      <c r="CJ841" s="17">
        <f t="shared" si="5841"/>
        <v>0</v>
      </c>
      <c r="CK841" s="17">
        <f t="shared" si="5841"/>
        <v>0</v>
      </c>
      <c r="CL841" s="17">
        <f t="shared" si="5841"/>
        <v>0</v>
      </c>
      <c r="CM841" s="17">
        <f t="shared" si="5841"/>
        <v>0</v>
      </c>
      <c r="CN841" s="17">
        <f t="shared" si="5841"/>
        <v>0</v>
      </c>
      <c r="CO841" s="17">
        <f t="shared" si="5841"/>
        <v>0</v>
      </c>
    </row>
    <row r="842" spans="1:93">
      <c r="B842" s="556"/>
      <c r="C842" s="556">
        <f t="shared" si="5803"/>
        <v>23</v>
      </c>
      <c r="D842" s="632">
        <f t="shared" si="5800"/>
        <v>-0.04</v>
      </c>
      <c r="E842" s="632"/>
      <c r="F842" s="632"/>
      <c r="G842" s="632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>
        <f>IF((AE815-$AD815)&gt;$D816,0,$D842*(AE819))</f>
        <v>0</v>
      </c>
      <c r="AF842" s="17">
        <f t="shared" ref="AF842:CO842" si="5842">IF((AF815-$AD815)&gt;$D816,0,$D842*(AF819))</f>
        <v>0</v>
      </c>
      <c r="AG842" s="17">
        <f t="shared" si="5842"/>
        <v>0</v>
      </c>
      <c r="AH842" s="17">
        <f t="shared" si="5842"/>
        <v>0</v>
      </c>
      <c r="AI842" s="17">
        <f t="shared" si="5842"/>
        <v>0</v>
      </c>
      <c r="AJ842" s="17">
        <f t="shared" si="5842"/>
        <v>0</v>
      </c>
      <c r="AK842" s="17">
        <f t="shared" si="5842"/>
        <v>0</v>
      </c>
      <c r="AL842" s="17">
        <f t="shared" si="5842"/>
        <v>0</v>
      </c>
      <c r="AM842" s="17">
        <f t="shared" si="5842"/>
        <v>0</v>
      </c>
      <c r="AN842" s="17">
        <f t="shared" si="5842"/>
        <v>0</v>
      </c>
      <c r="AO842" s="17">
        <f t="shared" si="5842"/>
        <v>0</v>
      </c>
      <c r="AP842" s="17">
        <f t="shared" si="5842"/>
        <v>0</v>
      </c>
      <c r="AQ842" s="17">
        <f t="shared" si="5842"/>
        <v>0</v>
      </c>
      <c r="AR842" s="17">
        <f t="shared" si="5842"/>
        <v>0</v>
      </c>
      <c r="AS842" s="17">
        <f t="shared" si="5842"/>
        <v>0</v>
      </c>
      <c r="AT842" s="17">
        <f t="shared" si="5842"/>
        <v>0</v>
      </c>
      <c r="AU842" s="17">
        <f t="shared" si="5842"/>
        <v>0</v>
      </c>
      <c r="AV842" s="17">
        <f t="shared" si="5842"/>
        <v>0</v>
      </c>
      <c r="AW842" s="17">
        <f t="shared" si="5842"/>
        <v>0</v>
      </c>
      <c r="AX842" s="17">
        <f t="shared" si="5842"/>
        <v>0</v>
      </c>
      <c r="AY842" s="17">
        <f t="shared" si="5842"/>
        <v>0</v>
      </c>
      <c r="AZ842" s="17">
        <f t="shared" si="5842"/>
        <v>0</v>
      </c>
      <c r="BA842" s="17">
        <f t="shared" si="5842"/>
        <v>0</v>
      </c>
      <c r="BB842" s="17">
        <f t="shared" si="5842"/>
        <v>0</v>
      </c>
      <c r="BC842" s="17">
        <f t="shared" si="5842"/>
        <v>0</v>
      </c>
      <c r="BD842" s="17">
        <f t="shared" si="5842"/>
        <v>0</v>
      </c>
      <c r="BE842" s="17">
        <f t="shared" si="5842"/>
        <v>0</v>
      </c>
      <c r="BF842" s="17">
        <f t="shared" si="5842"/>
        <v>0</v>
      </c>
      <c r="BG842" s="17">
        <f t="shared" si="5842"/>
        <v>0</v>
      </c>
      <c r="BH842" s="17">
        <f t="shared" si="5842"/>
        <v>0</v>
      </c>
      <c r="BI842" s="17">
        <f t="shared" si="5842"/>
        <v>0</v>
      </c>
      <c r="BJ842" s="17">
        <f t="shared" si="5842"/>
        <v>0</v>
      </c>
      <c r="BK842" s="17">
        <f t="shared" si="5842"/>
        <v>0</v>
      </c>
      <c r="BL842" s="17">
        <f t="shared" si="5842"/>
        <v>0</v>
      </c>
      <c r="BM842" s="17">
        <f t="shared" si="5842"/>
        <v>0</v>
      </c>
      <c r="BN842" s="17">
        <f t="shared" si="5842"/>
        <v>0</v>
      </c>
      <c r="BO842" s="17">
        <f t="shared" si="5842"/>
        <v>0</v>
      </c>
      <c r="BP842" s="17">
        <f t="shared" si="5842"/>
        <v>0</v>
      </c>
      <c r="BQ842" s="17">
        <f t="shared" si="5842"/>
        <v>0</v>
      </c>
      <c r="BR842" s="17">
        <f t="shared" si="5842"/>
        <v>0</v>
      </c>
      <c r="BS842" s="17">
        <f t="shared" si="5842"/>
        <v>0</v>
      </c>
      <c r="BT842" s="17">
        <f t="shared" si="5842"/>
        <v>0</v>
      </c>
      <c r="BU842" s="17">
        <f t="shared" si="5842"/>
        <v>0</v>
      </c>
      <c r="BV842" s="17">
        <f t="shared" si="5842"/>
        <v>0</v>
      </c>
      <c r="BW842" s="17">
        <f t="shared" si="5842"/>
        <v>0</v>
      </c>
      <c r="BX842" s="17">
        <f t="shared" si="5842"/>
        <v>0</v>
      </c>
      <c r="BY842" s="17">
        <f t="shared" si="5842"/>
        <v>0</v>
      </c>
      <c r="BZ842" s="17">
        <f t="shared" si="5842"/>
        <v>0</v>
      </c>
      <c r="CA842" s="17">
        <f t="shared" si="5842"/>
        <v>0</v>
      </c>
      <c r="CB842" s="17">
        <f t="shared" si="5842"/>
        <v>0</v>
      </c>
      <c r="CC842" s="17">
        <f t="shared" si="5842"/>
        <v>0</v>
      </c>
      <c r="CD842" s="17">
        <f t="shared" si="5842"/>
        <v>0</v>
      </c>
      <c r="CE842" s="17">
        <f t="shared" si="5842"/>
        <v>0</v>
      </c>
      <c r="CF842" s="17">
        <f t="shared" si="5842"/>
        <v>0</v>
      </c>
      <c r="CG842" s="17">
        <f t="shared" si="5842"/>
        <v>0</v>
      </c>
      <c r="CH842" s="17">
        <f t="shared" si="5842"/>
        <v>0</v>
      </c>
      <c r="CI842" s="17">
        <f t="shared" si="5842"/>
        <v>0</v>
      </c>
      <c r="CJ842" s="17">
        <f t="shared" si="5842"/>
        <v>0</v>
      </c>
      <c r="CK842" s="17">
        <f t="shared" si="5842"/>
        <v>0</v>
      </c>
      <c r="CL842" s="17">
        <f t="shared" si="5842"/>
        <v>0</v>
      </c>
      <c r="CM842" s="17">
        <f t="shared" si="5842"/>
        <v>0</v>
      </c>
      <c r="CN842" s="17">
        <f t="shared" si="5842"/>
        <v>0</v>
      </c>
      <c r="CO842" s="17">
        <f t="shared" si="5842"/>
        <v>0</v>
      </c>
    </row>
    <row r="843" spans="1:93">
      <c r="B843" s="556"/>
      <c r="C843" s="556">
        <f t="shared" si="5803"/>
        <v>24</v>
      </c>
      <c r="D843" s="632">
        <f t="shared" si="5800"/>
        <v>-0.04</v>
      </c>
      <c r="E843" s="632"/>
      <c r="F843" s="632"/>
      <c r="G843" s="632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>
        <f>IF((AF815-$AE815)&gt;$D816,0,$D843*(AF819))</f>
        <v>0</v>
      </c>
      <c r="AG843" s="17">
        <f t="shared" ref="AG843:CO843" si="5843">IF((AG815-$AE815)&gt;$D816,0,$D843*(AG819))</f>
        <v>0</v>
      </c>
      <c r="AH843" s="17">
        <f t="shared" si="5843"/>
        <v>0</v>
      </c>
      <c r="AI843" s="17">
        <f t="shared" si="5843"/>
        <v>0</v>
      </c>
      <c r="AJ843" s="17">
        <f t="shared" si="5843"/>
        <v>0</v>
      </c>
      <c r="AK843" s="17">
        <f t="shared" si="5843"/>
        <v>0</v>
      </c>
      <c r="AL843" s="17">
        <f t="shared" si="5843"/>
        <v>0</v>
      </c>
      <c r="AM843" s="17">
        <f t="shared" si="5843"/>
        <v>0</v>
      </c>
      <c r="AN843" s="17">
        <f t="shared" si="5843"/>
        <v>0</v>
      </c>
      <c r="AO843" s="17">
        <f t="shared" si="5843"/>
        <v>0</v>
      </c>
      <c r="AP843" s="17">
        <f t="shared" si="5843"/>
        <v>0</v>
      </c>
      <c r="AQ843" s="17">
        <f t="shared" si="5843"/>
        <v>0</v>
      </c>
      <c r="AR843" s="17">
        <f t="shared" si="5843"/>
        <v>0</v>
      </c>
      <c r="AS843" s="17">
        <f t="shared" si="5843"/>
        <v>0</v>
      </c>
      <c r="AT843" s="17">
        <f t="shared" si="5843"/>
        <v>0</v>
      </c>
      <c r="AU843" s="17">
        <f t="shared" si="5843"/>
        <v>0</v>
      </c>
      <c r="AV843" s="17">
        <f t="shared" si="5843"/>
        <v>0</v>
      </c>
      <c r="AW843" s="17">
        <f t="shared" si="5843"/>
        <v>0</v>
      </c>
      <c r="AX843" s="17">
        <f t="shared" si="5843"/>
        <v>0</v>
      </c>
      <c r="AY843" s="17">
        <f t="shared" si="5843"/>
        <v>0</v>
      </c>
      <c r="AZ843" s="17">
        <f t="shared" si="5843"/>
        <v>0</v>
      </c>
      <c r="BA843" s="17">
        <f t="shared" si="5843"/>
        <v>0</v>
      </c>
      <c r="BB843" s="17">
        <f t="shared" si="5843"/>
        <v>0</v>
      </c>
      <c r="BC843" s="17">
        <f t="shared" si="5843"/>
        <v>0</v>
      </c>
      <c r="BD843" s="17">
        <f t="shared" si="5843"/>
        <v>0</v>
      </c>
      <c r="BE843" s="17">
        <f t="shared" si="5843"/>
        <v>0</v>
      </c>
      <c r="BF843" s="17">
        <f t="shared" si="5843"/>
        <v>0</v>
      </c>
      <c r="BG843" s="17">
        <f t="shared" si="5843"/>
        <v>0</v>
      </c>
      <c r="BH843" s="17">
        <f t="shared" si="5843"/>
        <v>0</v>
      </c>
      <c r="BI843" s="17">
        <f t="shared" si="5843"/>
        <v>0</v>
      </c>
      <c r="BJ843" s="17">
        <f t="shared" si="5843"/>
        <v>0</v>
      </c>
      <c r="BK843" s="17">
        <f t="shared" si="5843"/>
        <v>0</v>
      </c>
      <c r="BL843" s="17">
        <f t="shared" si="5843"/>
        <v>0</v>
      </c>
      <c r="BM843" s="17">
        <f t="shared" si="5843"/>
        <v>0</v>
      </c>
      <c r="BN843" s="17">
        <f t="shared" si="5843"/>
        <v>0</v>
      </c>
      <c r="BO843" s="17">
        <f t="shared" si="5843"/>
        <v>0</v>
      </c>
      <c r="BP843" s="17">
        <f t="shared" si="5843"/>
        <v>0</v>
      </c>
      <c r="BQ843" s="17">
        <f t="shared" si="5843"/>
        <v>0</v>
      </c>
      <c r="BR843" s="17">
        <f t="shared" si="5843"/>
        <v>0</v>
      </c>
      <c r="BS843" s="17">
        <f t="shared" si="5843"/>
        <v>0</v>
      </c>
      <c r="BT843" s="17">
        <f t="shared" si="5843"/>
        <v>0</v>
      </c>
      <c r="BU843" s="17">
        <f t="shared" si="5843"/>
        <v>0</v>
      </c>
      <c r="BV843" s="17">
        <f t="shared" si="5843"/>
        <v>0</v>
      </c>
      <c r="BW843" s="17">
        <f t="shared" si="5843"/>
        <v>0</v>
      </c>
      <c r="BX843" s="17">
        <f t="shared" si="5843"/>
        <v>0</v>
      </c>
      <c r="BY843" s="17">
        <f t="shared" si="5843"/>
        <v>0</v>
      </c>
      <c r="BZ843" s="17">
        <f t="shared" si="5843"/>
        <v>0</v>
      </c>
      <c r="CA843" s="17">
        <f t="shared" si="5843"/>
        <v>0</v>
      </c>
      <c r="CB843" s="17">
        <f t="shared" si="5843"/>
        <v>0</v>
      </c>
      <c r="CC843" s="17">
        <f t="shared" si="5843"/>
        <v>0</v>
      </c>
      <c r="CD843" s="17">
        <f t="shared" si="5843"/>
        <v>0</v>
      </c>
      <c r="CE843" s="17">
        <f t="shared" si="5843"/>
        <v>0</v>
      </c>
      <c r="CF843" s="17">
        <f t="shared" si="5843"/>
        <v>0</v>
      </c>
      <c r="CG843" s="17">
        <f t="shared" si="5843"/>
        <v>0</v>
      </c>
      <c r="CH843" s="17">
        <f t="shared" si="5843"/>
        <v>0</v>
      </c>
      <c r="CI843" s="17">
        <f t="shared" si="5843"/>
        <v>0</v>
      </c>
      <c r="CJ843" s="17">
        <f t="shared" si="5843"/>
        <v>0</v>
      </c>
      <c r="CK843" s="17">
        <f t="shared" si="5843"/>
        <v>0</v>
      </c>
      <c r="CL843" s="17">
        <f t="shared" si="5843"/>
        <v>0</v>
      </c>
      <c r="CM843" s="17">
        <f t="shared" si="5843"/>
        <v>0</v>
      </c>
      <c r="CN843" s="17">
        <f t="shared" si="5843"/>
        <v>0</v>
      </c>
      <c r="CO843" s="17">
        <f t="shared" si="5843"/>
        <v>0</v>
      </c>
    </row>
    <row r="844" spans="1:93">
      <c r="B844" s="556"/>
      <c r="C844" s="556">
        <f t="shared" si="5803"/>
        <v>25</v>
      </c>
      <c r="D844" s="632">
        <f t="shared" si="5800"/>
        <v>-0.04</v>
      </c>
      <c r="E844" s="632"/>
      <c r="F844" s="632"/>
      <c r="G844" s="632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>
        <f>IF((AG815-$AF815)&gt;$D816,0,$D844*(AG819))</f>
        <v>0</v>
      </c>
      <c r="AH844" s="17">
        <f t="shared" ref="AH844:CO844" si="5844">IF((AH815-$AF815)&gt;$D816,0,$D844*(AH819))</f>
        <v>0</v>
      </c>
      <c r="AI844" s="17">
        <f t="shared" si="5844"/>
        <v>0</v>
      </c>
      <c r="AJ844" s="17">
        <f t="shared" si="5844"/>
        <v>0</v>
      </c>
      <c r="AK844" s="17">
        <f t="shared" si="5844"/>
        <v>0</v>
      </c>
      <c r="AL844" s="17">
        <f t="shared" si="5844"/>
        <v>0</v>
      </c>
      <c r="AM844" s="17">
        <f t="shared" si="5844"/>
        <v>0</v>
      </c>
      <c r="AN844" s="17">
        <f t="shared" si="5844"/>
        <v>0</v>
      </c>
      <c r="AO844" s="17">
        <f t="shared" si="5844"/>
        <v>0</v>
      </c>
      <c r="AP844" s="17">
        <f t="shared" si="5844"/>
        <v>0</v>
      </c>
      <c r="AQ844" s="17">
        <f t="shared" si="5844"/>
        <v>0</v>
      </c>
      <c r="AR844" s="17">
        <f t="shared" si="5844"/>
        <v>0</v>
      </c>
      <c r="AS844" s="17">
        <f t="shared" si="5844"/>
        <v>0</v>
      </c>
      <c r="AT844" s="17">
        <f t="shared" si="5844"/>
        <v>0</v>
      </c>
      <c r="AU844" s="17">
        <f t="shared" si="5844"/>
        <v>0</v>
      </c>
      <c r="AV844" s="17">
        <f t="shared" si="5844"/>
        <v>0</v>
      </c>
      <c r="AW844" s="17">
        <f t="shared" si="5844"/>
        <v>0</v>
      </c>
      <c r="AX844" s="17">
        <f t="shared" si="5844"/>
        <v>0</v>
      </c>
      <c r="AY844" s="17">
        <f t="shared" si="5844"/>
        <v>0</v>
      </c>
      <c r="AZ844" s="17">
        <f t="shared" si="5844"/>
        <v>0</v>
      </c>
      <c r="BA844" s="17">
        <f t="shared" si="5844"/>
        <v>0</v>
      </c>
      <c r="BB844" s="17">
        <f t="shared" si="5844"/>
        <v>0</v>
      </c>
      <c r="BC844" s="17">
        <f t="shared" si="5844"/>
        <v>0</v>
      </c>
      <c r="BD844" s="17">
        <f t="shared" si="5844"/>
        <v>0</v>
      </c>
      <c r="BE844" s="17">
        <f t="shared" si="5844"/>
        <v>0</v>
      </c>
      <c r="BF844" s="17">
        <f t="shared" si="5844"/>
        <v>0</v>
      </c>
      <c r="BG844" s="17">
        <f t="shared" si="5844"/>
        <v>0</v>
      </c>
      <c r="BH844" s="17">
        <f t="shared" si="5844"/>
        <v>0</v>
      </c>
      <c r="BI844" s="17">
        <f t="shared" si="5844"/>
        <v>0</v>
      </c>
      <c r="BJ844" s="17">
        <f t="shared" si="5844"/>
        <v>0</v>
      </c>
      <c r="BK844" s="17">
        <f t="shared" si="5844"/>
        <v>0</v>
      </c>
      <c r="BL844" s="17">
        <f t="shared" si="5844"/>
        <v>0</v>
      </c>
      <c r="BM844" s="17">
        <f t="shared" si="5844"/>
        <v>0</v>
      </c>
      <c r="BN844" s="17">
        <f t="shared" si="5844"/>
        <v>0</v>
      </c>
      <c r="BO844" s="17">
        <f t="shared" si="5844"/>
        <v>0</v>
      </c>
      <c r="BP844" s="17">
        <f t="shared" si="5844"/>
        <v>0</v>
      </c>
      <c r="BQ844" s="17">
        <f t="shared" si="5844"/>
        <v>0</v>
      </c>
      <c r="BR844" s="17">
        <f t="shared" si="5844"/>
        <v>0</v>
      </c>
      <c r="BS844" s="17">
        <f t="shared" si="5844"/>
        <v>0</v>
      </c>
      <c r="BT844" s="17">
        <f t="shared" si="5844"/>
        <v>0</v>
      </c>
      <c r="BU844" s="17">
        <f t="shared" si="5844"/>
        <v>0</v>
      </c>
      <c r="BV844" s="17">
        <f t="shared" si="5844"/>
        <v>0</v>
      </c>
      <c r="BW844" s="17">
        <f t="shared" si="5844"/>
        <v>0</v>
      </c>
      <c r="BX844" s="17">
        <f t="shared" si="5844"/>
        <v>0</v>
      </c>
      <c r="BY844" s="17">
        <f t="shared" si="5844"/>
        <v>0</v>
      </c>
      <c r="BZ844" s="17">
        <f t="shared" si="5844"/>
        <v>0</v>
      </c>
      <c r="CA844" s="17">
        <f t="shared" si="5844"/>
        <v>0</v>
      </c>
      <c r="CB844" s="17">
        <f t="shared" si="5844"/>
        <v>0</v>
      </c>
      <c r="CC844" s="17">
        <f t="shared" si="5844"/>
        <v>0</v>
      </c>
      <c r="CD844" s="17">
        <f t="shared" si="5844"/>
        <v>0</v>
      </c>
      <c r="CE844" s="17">
        <f t="shared" si="5844"/>
        <v>0</v>
      </c>
      <c r="CF844" s="17">
        <f t="shared" si="5844"/>
        <v>0</v>
      </c>
      <c r="CG844" s="17">
        <f t="shared" si="5844"/>
        <v>0</v>
      </c>
      <c r="CH844" s="17">
        <f t="shared" si="5844"/>
        <v>0</v>
      </c>
      <c r="CI844" s="17">
        <f t="shared" si="5844"/>
        <v>0</v>
      </c>
      <c r="CJ844" s="17">
        <f t="shared" si="5844"/>
        <v>0</v>
      </c>
      <c r="CK844" s="17">
        <f t="shared" si="5844"/>
        <v>0</v>
      </c>
      <c r="CL844" s="17">
        <f t="shared" si="5844"/>
        <v>0</v>
      </c>
      <c r="CM844" s="17">
        <f t="shared" si="5844"/>
        <v>0</v>
      </c>
      <c r="CN844" s="17">
        <f t="shared" si="5844"/>
        <v>0</v>
      </c>
      <c r="CO844" s="17">
        <f t="shared" si="5844"/>
        <v>0</v>
      </c>
    </row>
    <row r="845" spans="1:93">
      <c r="B845" s="556"/>
      <c r="C845" s="556">
        <f t="shared" si="5803"/>
        <v>26</v>
      </c>
      <c r="D845" s="632">
        <f t="shared" si="5800"/>
        <v>-0.04</v>
      </c>
      <c r="E845" s="632"/>
      <c r="F845" s="632"/>
      <c r="G845" s="632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>
        <f>IF((AH815-$AG815)&gt;$D816,0,$D845*(AH819))</f>
        <v>0</v>
      </c>
      <c r="AI845" s="17">
        <f t="shared" ref="AI845:CO845" si="5845">IF((AI815-$AG815)&gt;$D816,0,$D845*(AI819))</f>
        <v>0</v>
      </c>
      <c r="AJ845" s="17">
        <f t="shared" si="5845"/>
        <v>0</v>
      </c>
      <c r="AK845" s="17">
        <f t="shared" si="5845"/>
        <v>0</v>
      </c>
      <c r="AL845" s="17">
        <f t="shared" si="5845"/>
        <v>0</v>
      </c>
      <c r="AM845" s="17">
        <f t="shared" si="5845"/>
        <v>0</v>
      </c>
      <c r="AN845" s="17">
        <f t="shared" si="5845"/>
        <v>0</v>
      </c>
      <c r="AO845" s="17">
        <f t="shared" si="5845"/>
        <v>0</v>
      </c>
      <c r="AP845" s="17">
        <f t="shared" si="5845"/>
        <v>0</v>
      </c>
      <c r="AQ845" s="17">
        <f t="shared" si="5845"/>
        <v>0</v>
      </c>
      <c r="AR845" s="17">
        <f t="shared" si="5845"/>
        <v>0</v>
      </c>
      <c r="AS845" s="17">
        <f t="shared" si="5845"/>
        <v>0</v>
      </c>
      <c r="AT845" s="17">
        <f t="shared" si="5845"/>
        <v>0</v>
      </c>
      <c r="AU845" s="17">
        <f t="shared" si="5845"/>
        <v>0</v>
      </c>
      <c r="AV845" s="17">
        <f t="shared" si="5845"/>
        <v>0</v>
      </c>
      <c r="AW845" s="17">
        <f t="shared" si="5845"/>
        <v>0</v>
      </c>
      <c r="AX845" s="17">
        <f t="shared" si="5845"/>
        <v>0</v>
      </c>
      <c r="AY845" s="17">
        <f t="shared" si="5845"/>
        <v>0</v>
      </c>
      <c r="AZ845" s="17">
        <f t="shared" si="5845"/>
        <v>0</v>
      </c>
      <c r="BA845" s="17">
        <f t="shared" si="5845"/>
        <v>0</v>
      </c>
      <c r="BB845" s="17">
        <f t="shared" si="5845"/>
        <v>0</v>
      </c>
      <c r="BC845" s="17">
        <f t="shared" si="5845"/>
        <v>0</v>
      </c>
      <c r="BD845" s="17">
        <f t="shared" si="5845"/>
        <v>0</v>
      </c>
      <c r="BE845" s="17">
        <f t="shared" si="5845"/>
        <v>0</v>
      </c>
      <c r="BF845" s="17">
        <f t="shared" si="5845"/>
        <v>0</v>
      </c>
      <c r="BG845" s="17">
        <f t="shared" si="5845"/>
        <v>0</v>
      </c>
      <c r="BH845" s="17">
        <f t="shared" si="5845"/>
        <v>0</v>
      </c>
      <c r="BI845" s="17">
        <f t="shared" si="5845"/>
        <v>0</v>
      </c>
      <c r="BJ845" s="17">
        <f t="shared" si="5845"/>
        <v>0</v>
      </c>
      <c r="BK845" s="17">
        <f t="shared" si="5845"/>
        <v>0</v>
      </c>
      <c r="BL845" s="17">
        <f t="shared" si="5845"/>
        <v>0</v>
      </c>
      <c r="BM845" s="17">
        <f t="shared" si="5845"/>
        <v>0</v>
      </c>
      <c r="BN845" s="17">
        <f t="shared" si="5845"/>
        <v>0</v>
      </c>
      <c r="BO845" s="17">
        <f t="shared" si="5845"/>
        <v>0</v>
      </c>
      <c r="BP845" s="17">
        <f t="shared" si="5845"/>
        <v>0</v>
      </c>
      <c r="BQ845" s="17">
        <f t="shared" si="5845"/>
        <v>0</v>
      </c>
      <c r="BR845" s="17">
        <f t="shared" si="5845"/>
        <v>0</v>
      </c>
      <c r="BS845" s="17">
        <f t="shared" si="5845"/>
        <v>0</v>
      </c>
      <c r="BT845" s="17">
        <f t="shared" si="5845"/>
        <v>0</v>
      </c>
      <c r="BU845" s="17">
        <f t="shared" si="5845"/>
        <v>0</v>
      </c>
      <c r="BV845" s="17">
        <f t="shared" si="5845"/>
        <v>0</v>
      </c>
      <c r="BW845" s="17">
        <f t="shared" si="5845"/>
        <v>0</v>
      </c>
      <c r="BX845" s="17">
        <f t="shared" si="5845"/>
        <v>0</v>
      </c>
      <c r="BY845" s="17">
        <f t="shared" si="5845"/>
        <v>0</v>
      </c>
      <c r="BZ845" s="17">
        <f t="shared" si="5845"/>
        <v>0</v>
      </c>
      <c r="CA845" s="17">
        <f t="shared" si="5845"/>
        <v>0</v>
      </c>
      <c r="CB845" s="17">
        <f t="shared" si="5845"/>
        <v>0</v>
      </c>
      <c r="CC845" s="17">
        <f t="shared" si="5845"/>
        <v>0</v>
      </c>
      <c r="CD845" s="17">
        <f t="shared" si="5845"/>
        <v>0</v>
      </c>
      <c r="CE845" s="17">
        <f t="shared" si="5845"/>
        <v>0</v>
      </c>
      <c r="CF845" s="17">
        <f t="shared" si="5845"/>
        <v>0</v>
      </c>
      <c r="CG845" s="17">
        <f t="shared" si="5845"/>
        <v>0</v>
      </c>
      <c r="CH845" s="17">
        <f t="shared" si="5845"/>
        <v>0</v>
      </c>
      <c r="CI845" s="17">
        <f t="shared" si="5845"/>
        <v>0</v>
      </c>
      <c r="CJ845" s="17">
        <f t="shared" si="5845"/>
        <v>0</v>
      </c>
      <c r="CK845" s="17">
        <f t="shared" si="5845"/>
        <v>0</v>
      </c>
      <c r="CL845" s="17">
        <f t="shared" si="5845"/>
        <v>0</v>
      </c>
      <c r="CM845" s="17">
        <f t="shared" si="5845"/>
        <v>0</v>
      </c>
      <c r="CN845" s="17">
        <f t="shared" si="5845"/>
        <v>0</v>
      </c>
      <c r="CO845" s="17">
        <f t="shared" si="5845"/>
        <v>0</v>
      </c>
    </row>
    <row r="846" spans="1:93">
      <c r="B846" s="556"/>
      <c r="C846" s="556">
        <f t="shared" si="5803"/>
        <v>27</v>
      </c>
      <c r="D846" s="632">
        <f t="shared" si="5800"/>
        <v>-0.04</v>
      </c>
      <c r="E846" s="632"/>
      <c r="F846" s="632"/>
      <c r="G846" s="632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>
        <f>IF((AI815-$AH815)&gt;$D816,0,$D846*(AI819))</f>
        <v>0</v>
      </c>
      <c r="AJ846" s="17">
        <f t="shared" ref="AJ846:CO846" si="5846">IF((AJ815-$AH815)&gt;$D816,0,$D846*(AJ819))</f>
        <v>0</v>
      </c>
      <c r="AK846" s="17">
        <f t="shared" si="5846"/>
        <v>0</v>
      </c>
      <c r="AL846" s="17">
        <f t="shared" si="5846"/>
        <v>0</v>
      </c>
      <c r="AM846" s="17">
        <f t="shared" si="5846"/>
        <v>0</v>
      </c>
      <c r="AN846" s="17">
        <f t="shared" si="5846"/>
        <v>0</v>
      </c>
      <c r="AO846" s="17">
        <f t="shared" si="5846"/>
        <v>0</v>
      </c>
      <c r="AP846" s="17">
        <f t="shared" si="5846"/>
        <v>0</v>
      </c>
      <c r="AQ846" s="17">
        <f t="shared" si="5846"/>
        <v>0</v>
      </c>
      <c r="AR846" s="17">
        <f t="shared" si="5846"/>
        <v>0</v>
      </c>
      <c r="AS846" s="17">
        <f t="shared" si="5846"/>
        <v>0</v>
      </c>
      <c r="AT846" s="17">
        <f t="shared" si="5846"/>
        <v>0</v>
      </c>
      <c r="AU846" s="17">
        <f t="shared" si="5846"/>
        <v>0</v>
      </c>
      <c r="AV846" s="17">
        <f t="shared" si="5846"/>
        <v>0</v>
      </c>
      <c r="AW846" s="17">
        <f t="shared" si="5846"/>
        <v>0</v>
      </c>
      <c r="AX846" s="17">
        <f t="shared" si="5846"/>
        <v>0</v>
      </c>
      <c r="AY846" s="17">
        <f t="shared" si="5846"/>
        <v>0</v>
      </c>
      <c r="AZ846" s="17">
        <f t="shared" si="5846"/>
        <v>0</v>
      </c>
      <c r="BA846" s="17">
        <f t="shared" si="5846"/>
        <v>0</v>
      </c>
      <c r="BB846" s="17">
        <f t="shared" si="5846"/>
        <v>0</v>
      </c>
      <c r="BC846" s="17">
        <f t="shared" si="5846"/>
        <v>0</v>
      </c>
      <c r="BD846" s="17">
        <f t="shared" si="5846"/>
        <v>0</v>
      </c>
      <c r="BE846" s="17">
        <f t="shared" si="5846"/>
        <v>0</v>
      </c>
      <c r="BF846" s="17">
        <f t="shared" si="5846"/>
        <v>0</v>
      </c>
      <c r="BG846" s="17">
        <f t="shared" si="5846"/>
        <v>0</v>
      </c>
      <c r="BH846" s="17">
        <f t="shared" si="5846"/>
        <v>0</v>
      </c>
      <c r="BI846" s="17">
        <f t="shared" si="5846"/>
        <v>0</v>
      </c>
      <c r="BJ846" s="17">
        <f t="shared" si="5846"/>
        <v>0</v>
      </c>
      <c r="BK846" s="17">
        <f t="shared" si="5846"/>
        <v>0</v>
      </c>
      <c r="BL846" s="17">
        <f t="shared" si="5846"/>
        <v>0</v>
      </c>
      <c r="BM846" s="17">
        <f t="shared" si="5846"/>
        <v>0</v>
      </c>
      <c r="BN846" s="17">
        <f t="shared" si="5846"/>
        <v>0</v>
      </c>
      <c r="BO846" s="17">
        <f t="shared" si="5846"/>
        <v>0</v>
      </c>
      <c r="BP846" s="17">
        <f t="shared" si="5846"/>
        <v>0</v>
      </c>
      <c r="BQ846" s="17">
        <f t="shared" si="5846"/>
        <v>0</v>
      </c>
      <c r="BR846" s="17">
        <f t="shared" si="5846"/>
        <v>0</v>
      </c>
      <c r="BS846" s="17">
        <f t="shared" si="5846"/>
        <v>0</v>
      </c>
      <c r="BT846" s="17">
        <f t="shared" si="5846"/>
        <v>0</v>
      </c>
      <c r="BU846" s="17">
        <f t="shared" si="5846"/>
        <v>0</v>
      </c>
      <c r="BV846" s="17">
        <f t="shared" si="5846"/>
        <v>0</v>
      </c>
      <c r="BW846" s="17">
        <f t="shared" si="5846"/>
        <v>0</v>
      </c>
      <c r="BX846" s="17">
        <f t="shared" si="5846"/>
        <v>0</v>
      </c>
      <c r="BY846" s="17">
        <f t="shared" si="5846"/>
        <v>0</v>
      </c>
      <c r="BZ846" s="17">
        <f t="shared" si="5846"/>
        <v>0</v>
      </c>
      <c r="CA846" s="17">
        <f t="shared" si="5846"/>
        <v>0</v>
      </c>
      <c r="CB846" s="17">
        <f t="shared" si="5846"/>
        <v>0</v>
      </c>
      <c r="CC846" s="17">
        <f t="shared" si="5846"/>
        <v>0</v>
      </c>
      <c r="CD846" s="17">
        <f t="shared" si="5846"/>
        <v>0</v>
      </c>
      <c r="CE846" s="17">
        <f t="shared" si="5846"/>
        <v>0</v>
      </c>
      <c r="CF846" s="17">
        <f t="shared" si="5846"/>
        <v>0</v>
      </c>
      <c r="CG846" s="17">
        <f t="shared" si="5846"/>
        <v>0</v>
      </c>
      <c r="CH846" s="17">
        <f t="shared" si="5846"/>
        <v>0</v>
      </c>
      <c r="CI846" s="17">
        <f t="shared" si="5846"/>
        <v>0</v>
      </c>
      <c r="CJ846" s="17">
        <f t="shared" si="5846"/>
        <v>0</v>
      </c>
      <c r="CK846" s="17">
        <f t="shared" si="5846"/>
        <v>0</v>
      </c>
      <c r="CL846" s="17">
        <f t="shared" si="5846"/>
        <v>0</v>
      </c>
      <c r="CM846" s="17">
        <f t="shared" si="5846"/>
        <v>0</v>
      </c>
      <c r="CN846" s="17">
        <f t="shared" si="5846"/>
        <v>0</v>
      </c>
      <c r="CO846" s="17">
        <f t="shared" si="5846"/>
        <v>0</v>
      </c>
    </row>
    <row r="847" spans="1:93">
      <c r="B847" s="556"/>
      <c r="C847" s="556">
        <f t="shared" si="5803"/>
        <v>28</v>
      </c>
      <c r="D847" s="632">
        <f t="shared" si="5800"/>
        <v>-0.04</v>
      </c>
      <c r="E847" s="632"/>
      <c r="F847" s="632"/>
      <c r="G847" s="632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>
        <f>IF((AJ815-$AI815)&gt;$D816,0,$D847*(AJ819))</f>
        <v>0</v>
      </c>
      <c r="AK847" s="17">
        <f t="shared" ref="AK847:CO847" si="5847">IF((AK815-$AI815)&gt;$D816,0,$D847*(AK819))</f>
        <v>0</v>
      </c>
      <c r="AL847" s="17">
        <f t="shared" si="5847"/>
        <v>0</v>
      </c>
      <c r="AM847" s="17">
        <f t="shared" si="5847"/>
        <v>0</v>
      </c>
      <c r="AN847" s="17">
        <f t="shared" si="5847"/>
        <v>0</v>
      </c>
      <c r="AO847" s="17">
        <f t="shared" si="5847"/>
        <v>0</v>
      </c>
      <c r="AP847" s="17">
        <f t="shared" si="5847"/>
        <v>0</v>
      </c>
      <c r="AQ847" s="17">
        <f t="shared" si="5847"/>
        <v>0</v>
      </c>
      <c r="AR847" s="17">
        <f t="shared" si="5847"/>
        <v>0</v>
      </c>
      <c r="AS847" s="17">
        <f t="shared" si="5847"/>
        <v>0</v>
      </c>
      <c r="AT847" s="17">
        <f t="shared" si="5847"/>
        <v>0</v>
      </c>
      <c r="AU847" s="17">
        <f t="shared" si="5847"/>
        <v>0</v>
      </c>
      <c r="AV847" s="17">
        <f t="shared" si="5847"/>
        <v>0</v>
      </c>
      <c r="AW847" s="17">
        <f t="shared" si="5847"/>
        <v>0</v>
      </c>
      <c r="AX847" s="17">
        <f t="shared" si="5847"/>
        <v>0</v>
      </c>
      <c r="AY847" s="17">
        <f t="shared" si="5847"/>
        <v>0</v>
      </c>
      <c r="AZ847" s="17">
        <f t="shared" si="5847"/>
        <v>0</v>
      </c>
      <c r="BA847" s="17">
        <f t="shared" si="5847"/>
        <v>0</v>
      </c>
      <c r="BB847" s="17">
        <f t="shared" si="5847"/>
        <v>0</v>
      </c>
      <c r="BC847" s="17">
        <f t="shared" si="5847"/>
        <v>0</v>
      </c>
      <c r="BD847" s="17">
        <f t="shared" si="5847"/>
        <v>0</v>
      </c>
      <c r="BE847" s="17">
        <f t="shared" si="5847"/>
        <v>0</v>
      </c>
      <c r="BF847" s="17">
        <f t="shared" si="5847"/>
        <v>0</v>
      </c>
      <c r="BG847" s="17">
        <f t="shared" si="5847"/>
        <v>0</v>
      </c>
      <c r="BH847" s="17">
        <f t="shared" si="5847"/>
        <v>0</v>
      </c>
      <c r="BI847" s="17">
        <f t="shared" si="5847"/>
        <v>0</v>
      </c>
      <c r="BJ847" s="17">
        <f t="shared" si="5847"/>
        <v>0</v>
      </c>
      <c r="BK847" s="17">
        <f t="shared" si="5847"/>
        <v>0</v>
      </c>
      <c r="BL847" s="17">
        <f t="shared" si="5847"/>
        <v>0</v>
      </c>
      <c r="BM847" s="17">
        <f t="shared" si="5847"/>
        <v>0</v>
      </c>
      <c r="BN847" s="17">
        <f t="shared" si="5847"/>
        <v>0</v>
      </c>
      <c r="BO847" s="17">
        <f t="shared" si="5847"/>
        <v>0</v>
      </c>
      <c r="BP847" s="17">
        <f t="shared" si="5847"/>
        <v>0</v>
      </c>
      <c r="BQ847" s="17">
        <f t="shared" si="5847"/>
        <v>0</v>
      </c>
      <c r="BR847" s="17">
        <f t="shared" si="5847"/>
        <v>0</v>
      </c>
      <c r="BS847" s="17">
        <f t="shared" si="5847"/>
        <v>0</v>
      </c>
      <c r="BT847" s="17">
        <f t="shared" si="5847"/>
        <v>0</v>
      </c>
      <c r="BU847" s="17">
        <f t="shared" si="5847"/>
        <v>0</v>
      </c>
      <c r="BV847" s="17">
        <f t="shared" si="5847"/>
        <v>0</v>
      </c>
      <c r="BW847" s="17">
        <f t="shared" si="5847"/>
        <v>0</v>
      </c>
      <c r="BX847" s="17">
        <f t="shared" si="5847"/>
        <v>0</v>
      </c>
      <c r="BY847" s="17">
        <f t="shared" si="5847"/>
        <v>0</v>
      </c>
      <c r="BZ847" s="17">
        <f t="shared" si="5847"/>
        <v>0</v>
      </c>
      <c r="CA847" s="17">
        <f t="shared" si="5847"/>
        <v>0</v>
      </c>
      <c r="CB847" s="17">
        <f t="shared" si="5847"/>
        <v>0</v>
      </c>
      <c r="CC847" s="17">
        <f t="shared" si="5847"/>
        <v>0</v>
      </c>
      <c r="CD847" s="17">
        <f t="shared" si="5847"/>
        <v>0</v>
      </c>
      <c r="CE847" s="17">
        <f t="shared" si="5847"/>
        <v>0</v>
      </c>
      <c r="CF847" s="17">
        <f t="shared" si="5847"/>
        <v>0</v>
      </c>
      <c r="CG847" s="17">
        <f t="shared" si="5847"/>
        <v>0</v>
      </c>
      <c r="CH847" s="17">
        <f t="shared" si="5847"/>
        <v>0</v>
      </c>
      <c r="CI847" s="17">
        <f t="shared" si="5847"/>
        <v>0</v>
      </c>
      <c r="CJ847" s="17">
        <f t="shared" si="5847"/>
        <v>0</v>
      </c>
      <c r="CK847" s="17">
        <f t="shared" si="5847"/>
        <v>0</v>
      </c>
      <c r="CL847" s="17">
        <f t="shared" si="5847"/>
        <v>0</v>
      </c>
      <c r="CM847" s="17">
        <f t="shared" si="5847"/>
        <v>0</v>
      </c>
      <c r="CN847" s="17">
        <f t="shared" si="5847"/>
        <v>0</v>
      </c>
      <c r="CO847" s="17">
        <f t="shared" si="5847"/>
        <v>0</v>
      </c>
    </row>
    <row r="848" spans="1:93">
      <c r="A848" s="10"/>
      <c r="B848" s="10"/>
      <c r="C848" s="556">
        <f t="shared" si="5803"/>
        <v>29</v>
      </c>
      <c r="D848" s="632">
        <f t="shared" si="5800"/>
        <v>-0.04</v>
      </c>
      <c r="E848" s="97"/>
      <c r="F848" s="97"/>
      <c r="G848" s="97"/>
      <c r="H848" s="289"/>
      <c r="I848" s="289"/>
      <c r="J848" s="289"/>
      <c r="K848" s="289"/>
      <c r="L848" s="289"/>
      <c r="M848" s="289"/>
      <c r="N848" s="289"/>
      <c r="O848" s="289"/>
      <c r="P848" s="289"/>
      <c r="Q848" s="289"/>
      <c r="R848" s="289"/>
      <c r="S848" s="289"/>
      <c r="T848" s="289"/>
      <c r="U848" s="289"/>
      <c r="V848" s="289"/>
      <c r="W848" s="289"/>
      <c r="X848" s="289"/>
      <c r="Y848" s="289"/>
      <c r="Z848" s="289"/>
      <c r="AA848" s="289"/>
      <c r="AB848" s="289"/>
      <c r="AC848" s="289"/>
      <c r="AD848" s="289"/>
      <c r="AE848" s="289"/>
      <c r="AF848" s="289"/>
      <c r="AG848" s="289"/>
      <c r="AH848" s="289"/>
      <c r="AI848" s="289"/>
      <c r="AJ848" s="289"/>
      <c r="AK848" s="289">
        <f>IF((AK815-$AJ815)&gt;$D816,0,$D848*(AK819))</f>
        <v>0</v>
      </c>
      <c r="AL848" s="289">
        <f t="shared" ref="AL848:CO848" si="5848">IF((AL815-$AJ815)&gt;$D816,0,$D848*(AL819))</f>
        <v>0</v>
      </c>
      <c r="AM848" s="289">
        <f t="shared" si="5848"/>
        <v>0</v>
      </c>
      <c r="AN848" s="289">
        <f t="shared" si="5848"/>
        <v>0</v>
      </c>
      <c r="AO848" s="289">
        <f t="shared" si="5848"/>
        <v>0</v>
      </c>
      <c r="AP848" s="289">
        <f t="shared" si="5848"/>
        <v>0</v>
      </c>
      <c r="AQ848" s="289">
        <f t="shared" si="5848"/>
        <v>0</v>
      </c>
      <c r="AR848" s="289">
        <f t="shared" si="5848"/>
        <v>0</v>
      </c>
      <c r="AS848" s="289">
        <f t="shared" si="5848"/>
        <v>0</v>
      </c>
      <c r="AT848" s="289">
        <f t="shared" si="5848"/>
        <v>0</v>
      </c>
      <c r="AU848" s="289">
        <f t="shared" si="5848"/>
        <v>0</v>
      </c>
      <c r="AV848" s="289">
        <f t="shared" si="5848"/>
        <v>0</v>
      </c>
      <c r="AW848" s="289">
        <f t="shared" si="5848"/>
        <v>0</v>
      </c>
      <c r="AX848" s="289">
        <f t="shared" si="5848"/>
        <v>0</v>
      </c>
      <c r="AY848" s="289">
        <f t="shared" si="5848"/>
        <v>0</v>
      </c>
      <c r="AZ848" s="289">
        <f t="shared" si="5848"/>
        <v>0</v>
      </c>
      <c r="BA848" s="289">
        <f t="shared" si="5848"/>
        <v>0</v>
      </c>
      <c r="BB848" s="289">
        <f t="shared" si="5848"/>
        <v>0</v>
      </c>
      <c r="BC848" s="289">
        <f t="shared" si="5848"/>
        <v>0</v>
      </c>
      <c r="BD848" s="289">
        <f t="shared" si="5848"/>
        <v>0</v>
      </c>
      <c r="BE848" s="289">
        <f t="shared" si="5848"/>
        <v>0</v>
      </c>
      <c r="BF848" s="289">
        <f t="shared" si="5848"/>
        <v>0</v>
      </c>
      <c r="BG848" s="289">
        <f t="shared" si="5848"/>
        <v>0</v>
      </c>
      <c r="BH848" s="289">
        <f t="shared" si="5848"/>
        <v>0</v>
      </c>
      <c r="BI848" s="289">
        <f t="shared" si="5848"/>
        <v>0</v>
      </c>
      <c r="BJ848" s="289">
        <f t="shared" si="5848"/>
        <v>0</v>
      </c>
      <c r="BK848" s="289">
        <f t="shared" si="5848"/>
        <v>0</v>
      </c>
      <c r="BL848" s="289">
        <f t="shared" si="5848"/>
        <v>0</v>
      </c>
      <c r="BM848" s="289">
        <f t="shared" si="5848"/>
        <v>0</v>
      </c>
      <c r="BN848" s="289">
        <f t="shared" si="5848"/>
        <v>0</v>
      </c>
      <c r="BO848" s="289">
        <f t="shared" si="5848"/>
        <v>0</v>
      </c>
      <c r="BP848" s="289">
        <f t="shared" si="5848"/>
        <v>0</v>
      </c>
      <c r="BQ848" s="289">
        <f t="shared" si="5848"/>
        <v>0</v>
      </c>
      <c r="BR848" s="289">
        <f t="shared" si="5848"/>
        <v>0</v>
      </c>
      <c r="BS848" s="289">
        <f t="shared" si="5848"/>
        <v>0</v>
      </c>
      <c r="BT848" s="289">
        <f t="shared" si="5848"/>
        <v>0</v>
      </c>
      <c r="BU848" s="289">
        <f t="shared" si="5848"/>
        <v>0</v>
      </c>
      <c r="BV848" s="289">
        <f t="shared" si="5848"/>
        <v>0</v>
      </c>
      <c r="BW848" s="289">
        <f t="shared" si="5848"/>
        <v>0</v>
      </c>
      <c r="BX848" s="289">
        <f t="shared" si="5848"/>
        <v>0</v>
      </c>
      <c r="BY848" s="289">
        <f t="shared" si="5848"/>
        <v>0</v>
      </c>
      <c r="BZ848" s="289">
        <f t="shared" si="5848"/>
        <v>0</v>
      </c>
      <c r="CA848" s="289">
        <f t="shared" si="5848"/>
        <v>0</v>
      </c>
      <c r="CB848" s="289">
        <f t="shared" si="5848"/>
        <v>0</v>
      </c>
      <c r="CC848" s="289">
        <f t="shared" si="5848"/>
        <v>0</v>
      </c>
      <c r="CD848" s="289">
        <f t="shared" si="5848"/>
        <v>0</v>
      </c>
      <c r="CE848" s="289">
        <f t="shared" si="5848"/>
        <v>0</v>
      </c>
      <c r="CF848" s="289">
        <f t="shared" si="5848"/>
        <v>0</v>
      </c>
      <c r="CG848" s="289">
        <f t="shared" si="5848"/>
        <v>0</v>
      </c>
      <c r="CH848" s="289">
        <f t="shared" si="5848"/>
        <v>0</v>
      </c>
      <c r="CI848" s="289">
        <f t="shared" si="5848"/>
        <v>0</v>
      </c>
      <c r="CJ848" s="289">
        <f t="shared" si="5848"/>
        <v>0</v>
      </c>
      <c r="CK848" s="289">
        <f t="shared" si="5848"/>
        <v>0</v>
      </c>
      <c r="CL848" s="289">
        <f t="shared" si="5848"/>
        <v>0</v>
      </c>
      <c r="CM848" s="289">
        <f t="shared" si="5848"/>
        <v>0</v>
      </c>
      <c r="CN848" s="289">
        <f t="shared" si="5848"/>
        <v>0</v>
      </c>
      <c r="CO848" s="289">
        <f t="shared" si="5848"/>
        <v>0</v>
      </c>
    </row>
    <row r="849" spans="2:93">
      <c r="B849" s="556"/>
      <c r="C849" s="556">
        <f t="shared" si="5803"/>
        <v>30</v>
      </c>
      <c r="D849" s="632">
        <f t="shared" si="5800"/>
        <v>-0.04</v>
      </c>
      <c r="E849" s="632"/>
      <c r="F849" s="632"/>
      <c r="G849" s="632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>
        <f>IF((AL815-$AK815)&gt;$D816,0,$D849*(AL819))</f>
        <v>0</v>
      </c>
      <c r="AM849" s="17">
        <f t="shared" ref="AM849:CO849" si="5849">IF((AM815-$AK815)&gt;$D816,0,$D849*(AM819))</f>
        <v>0</v>
      </c>
      <c r="AN849" s="17">
        <f t="shared" si="5849"/>
        <v>0</v>
      </c>
      <c r="AO849" s="17">
        <f t="shared" si="5849"/>
        <v>0</v>
      </c>
      <c r="AP849" s="17">
        <f t="shared" si="5849"/>
        <v>0</v>
      </c>
      <c r="AQ849" s="17">
        <f t="shared" si="5849"/>
        <v>0</v>
      </c>
      <c r="AR849" s="17">
        <f t="shared" si="5849"/>
        <v>0</v>
      </c>
      <c r="AS849" s="17">
        <f t="shared" si="5849"/>
        <v>0</v>
      </c>
      <c r="AT849" s="17">
        <f t="shared" si="5849"/>
        <v>0</v>
      </c>
      <c r="AU849" s="17">
        <f t="shared" si="5849"/>
        <v>0</v>
      </c>
      <c r="AV849" s="17">
        <f t="shared" si="5849"/>
        <v>0</v>
      </c>
      <c r="AW849" s="17">
        <f t="shared" si="5849"/>
        <v>0</v>
      </c>
      <c r="AX849" s="17">
        <f t="shared" si="5849"/>
        <v>0</v>
      </c>
      <c r="AY849" s="17">
        <f t="shared" si="5849"/>
        <v>0</v>
      </c>
      <c r="AZ849" s="17">
        <f t="shared" si="5849"/>
        <v>0</v>
      </c>
      <c r="BA849" s="17">
        <f t="shared" si="5849"/>
        <v>0</v>
      </c>
      <c r="BB849" s="17">
        <f t="shared" si="5849"/>
        <v>0</v>
      </c>
      <c r="BC849" s="17">
        <f t="shared" si="5849"/>
        <v>0</v>
      </c>
      <c r="BD849" s="17">
        <f t="shared" si="5849"/>
        <v>0</v>
      </c>
      <c r="BE849" s="17">
        <f t="shared" si="5849"/>
        <v>0</v>
      </c>
      <c r="BF849" s="17">
        <f t="shared" si="5849"/>
        <v>0</v>
      </c>
      <c r="BG849" s="17">
        <f t="shared" si="5849"/>
        <v>0</v>
      </c>
      <c r="BH849" s="17">
        <f t="shared" si="5849"/>
        <v>0</v>
      </c>
      <c r="BI849" s="17">
        <f t="shared" si="5849"/>
        <v>0</v>
      </c>
      <c r="BJ849" s="17">
        <f t="shared" si="5849"/>
        <v>0</v>
      </c>
      <c r="BK849" s="17">
        <f t="shared" si="5849"/>
        <v>0</v>
      </c>
      <c r="BL849" s="17">
        <f t="shared" si="5849"/>
        <v>0</v>
      </c>
      <c r="BM849" s="17">
        <f t="shared" si="5849"/>
        <v>0</v>
      </c>
      <c r="BN849" s="17">
        <f t="shared" si="5849"/>
        <v>0</v>
      </c>
      <c r="BO849" s="17">
        <f t="shared" si="5849"/>
        <v>0</v>
      </c>
      <c r="BP849" s="17">
        <f t="shared" si="5849"/>
        <v>0</v>
      </c>
      <c r="BQ849" s="17">
        <f t="shared" si="5849"/>
        <v>0</v>
      </c>
      <c r="BR849" s="17">
        <f t="shared" si="5849"/>
        <v>0</v>
      </c>
      <c r="BS849" s="17">
        <f t="shared" si="5849"/>
        <v>0</v>
      </c>
      <c r="BT849" s="17">
        <f t="shared" si="5849"/>
        <v>0</v>
      </c>
      <c r="BU849" s="17">
        <f t="shared" si="5849"/>
        <v>0</v>
      </c>
      <c r="BV849" s="17">
        <f t="shared" si="5849"/>
        <v>0</v>
      </c>
      <c r="BW849" s="17">
        <f t="shared" si="5849"/>
        <v>0</v>
      </c>
      <c r="BX849" s="17">
        <f t="shared" si="5849"/>
        <v>0</v>
      </c>
      <c r="BY849" s="17">
        <f t="shared" si="5849"/>
        <v>0</v>
      </c>
      <c r="BZ849" s="17">
        <f t="shared" si="5849"/>
        <v>0</v>
      </c>
      <c r="CA849" s="17">
        <f t="shared" si="5849"/>
        <v>0</v>
      </c>
      <c r="CB849" s="17">
        <f t="shared" si="5849"/>
        <v>0</v>
      </c>
      <c r="CC849" s="17">
        <f t="shared" si="5849"/>
        <v>0</v>
      </c>
      <c r="CD849" s="17">
        <f t="shared" si="5849"/>
        <v>0</v>
      </c>
      <c r="CE849" s="17">
        <f t="shared" si="5849"/>
        <v>0</v>
      </c>
      <c r="CF849" s="17">
        <f t="shared" si="5849"/>
        <v>0</v>
      </c>
      <c r="CG849" s="17">
        <f t="shared" si="5849"/>
        <v>0</v>
      </c>
      <c r="CH849" s="17">
        <f t="shared" si="5849"/>
        <v>0</v>
      </c>
      <c r="CI849" s="17">
        <f t="shared" si="5849"/>
        <v>0</v>
      </c>
      <c r="CJ849" s="17">
        <f t="shared" si="5849"/>
        <v>0</v>
      </c>
      <c r="CK849" s="17">
        <f t="shared" si="5849"/>
        <v>0</v>
      </c>
      <c r="CL849" s="17">
        <f t="shared" si="5849"/>
        <v>0</v>
      </c>
      <c r="CM849" s="17">
        <f t="shared" si="5849"/>
        <v>0</v>
      </c>
      <c r="CN849" s="17">
        <f t="shared" si="5849"/>
        <v>0</v>
      </c>
      <c r="CO849" s="17">
        <f t="shared" si="5849"/>
        <v>0</v>
      </c>
    </row>
    <row r="850" spans="2:93">
      <c r="B850" s="556"/>
      <c r="C850" s="556">
        <f t="shared" si="5803"/>
        <v>31</v>
      </c>
      <c r="D850" s="632">
        <f t="shared" si="5800"/>
        <v>-0.04</v>
      </c>
      <c r="E850" s="632"/>
      <c r="F850" s="632"/>
      <c r="G850" s="632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>
        <f>IF((AM815-$AL815)&gt;$D816,0,$D850*(AM819))</f>
        <v>0</v>
      </c>
      <c r="AN850" s="17">
        <f t="shared" ref="AN850:CO850" si="5850">IF((AN815-$AL815)&gt;$D816,0,$D850*(AN819))</f>
        <v>0</v>
      </c>
      <c r="AO850" s="17">
        <f t="shared" si="5850"/>
        <v>0</v>
      </c>
      <c r="AP850" s="17">
        <f t="shared" si="5850"/>
        <v>0</v>
      </c>
      <c r="AQ850" s="17">
        <f t="shared" si="5850"/>
        <v>0</v>
      </c>
      <c r="AR850" s="17">
        <f t="shared" si="5850"/>
        <v>0</v>
      </c>
      <c r="AS850" s="17">
        <f t="shared" si="5850"/>
        <v>0</v>
      </c>
      <c r="AT850" s="17">
        <f t="shared" si="5850"/>
        <v>0</v>
      </c>
      <c r="AU850" s="17">
        <f t="shared" si="5850"/>
        <v>0</v>
      </c>
      <c r="AV850" s="17">
        <f t="shared" si="5850"/>
        <v>0</v>
      </c>
      <c r="AW850" s="17">
        <f t="shared" si="5850"/>
        <v>0</v>
      </c>
      <c r="AX850" s="17">
        <f t="shared" si="5850"/>
        <v>0</v>
      </c>
      <c r="AY850" s="17">
        <f t="shared" si="5850"/>
        <v>0</v>
      </c>
      <c r="AZ850" s="17">
        <f t="shared" si="5850"/>
        <v>0</v>
      </c>
      <c r="BA850" s="17">
        <f t="shared" si="5850"/>
        <v>0</v>
      </c>
      <c r="BB850" s="17">
        <f t="shared" si="5850"/>
        <v>0</v>
      </c>
      <c r="BC850" s="17">
        <f t="shared" si="5850"/>
        <v>0</v>
      </c>
      <c r="BD850" s="17">
        <f t="shared" si="5850"/>
        <v>0</v>
      </c>
      <c r="BE850" s="17">
        <f t="shared" si="5850"/>
        <v>0</v>
      </c>
      <c r="BF850" s="17">
        <f t="shared" si="5850"/>
        <v>0</v>
      </c>
      <c r="BG850" s="17">
        <f t="shared" si="5850"/>
        <v>0</v>
      </c>
      <c r="BH850" s="17">
        <f t="shared" si="5850"/>
        <v>0</v>
      </c>
      <c r="BI850" s="17">
        <f t="shared" si="5850"/>
        <v>0</v>
      </c>
      <c r="BJ850" s="17">
        <f t="shared" si="5850"/>
        <v>0</v>
      </c>
      <c r="BK850" s="17">
        <f t="shared" si="5850"/>
        <v>0</v>
      </c>
      <c r="BL850" s="17">
        <f t="shared" si="5850"/>
        <v>0</v>
      </c>
      <c r="BM850" s="17">
        <f t="shared" si="5850"/>
        <v>0</v>
      </c>
      <c r="BN850" s="17">
        <f t="shared" si="5850"/>
        <v>0</v>
      </c>
      <c r="BO850" s="17">
        <f t="shared" si="5850"/>
        <v>0</v>
      </c>
      <c r="BP850" s="17">
        <f t="shared" si="5850"/>
        <v>0</v>
      </c>
      <c r="BQ850" s="17">
        <f t="shared" si="5850"/>
        <v>0</v>
      </c>
      <c r="BR850" s="17">
        <f t="shared" si="5850"/>
        <v>0</v>
      </c>
      <c r="BS850" s="17">
        <f t="shared" si="5850"/>
        <v>0</v>
      </c>
      <c r="BT850" s="17">
        <f t="shared" si="5850"/>
        <v>0</v>
      </c>
      <c r="BU850" s="17">
        <f t="shared" si="5850"/>
        <v>0</v>
      </c>
      <c r="BV850" s="17">
        <f t="shared" si="5850"/>
        <v>0</v>
      </c>
      <c r="BW850" s="17">
        <f t="shared" si="5850"/>
        <v>0</v>
      </c>
      <c r="BX850" s="17">
        <f t="shared" si="5850"/>
        <v>0</v>
      </c>
      <c r="BY850" s="17">
        <f t="shared" si="5850"/>
        <v>0</v>
      </c>
      <c r="BZ850" s="17">
        <f t="shared" si="5850"/>
        <v>0</v>
      </c>
      <c r="CA850" s="17">
        <f t="shared" si="5850"/>
        <v>0</v>
      </c>
      <c r="CB850" s="17">
        <f t="shared" si="5850"/>
        <v>0</v>
      </c>
      <c r="CC850" s="17">
        <f t="shared" si="5850"/>
        <v>0</v>
      </c>
      <c r="CD850" s="17">
        <f t="shared" si="5850"/>
        <v>0</v>
      </c>
      <c r="CE850" s="17">
        <f t="shared" si="5850"/>
        <v>0</v>
      </c>
      <c r="CF850" s="17">
        <f t="shared" si="5850"/>
        <v>0</v>
      </c>
      <c r="CG850" s="17">
        <f t="shared" si="5850"/>
        <v>0</v>
      </c>
      <c r="CH850" s="17">
        <f t="shared" si="5850"/>
        <v>0</v>
      </c>
      <c r="CI850" s="17">
        <f t="shared" si="5850"/>
        <v>0</v>
      </c>
      <c r="CJ850" s="17">
        <f t="shared" si="5850"/>
        <v>0</v>
      </c>
      <c r="CK850" s="17">
        <f t="shared" si="5850"/>
        <v>0</v>
      </c>
      <c r="CL850" s="17">
        <f t="shared" si="5850"/>
        <v>0</v>
      </c>
      <c r="CM850" s="17">
        <f t="shared" si="5850"/>
        <v>0</v>
      </c>
      <c r="CN850" s="17">
        <f t="shared" si="5850"/>
        <v>0</v>
      </c>
      <c r="CO850" s="17">
        <f t="shared" si="5850"/>
        <v>0</v>
      </c>
    </row>
    <row r="851" spans="2:93">
      <c r="B851" s="556"/>
      <c r="C851" s="556">
        <f t="shared" si="5803"/>
        <v>32</v>
      </c>
      <c r="D851" s="632">
        <f t="shared" si="5800"/>
        <v>-0.04</v>
      </c>
      <c r="E851" s="632"/>
      <c r="F851" s="632"/>
      <c r="G851" s="632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>
        <f>IF((AN815-$AM815)&gt;$D816,0,$D851*(AN819))</f>
        <v>0</v>
      </c>
      <c r="AO851" s="17">
        <f t="shared" ref="AO851:CO851" si="5851">IF((AO815-$AM815)&gt;$D816,0,$D851*(AO819))</f>
        <v>0</v>
      </c>
      <c r="AP851" s="17">
        <f t="shared" si="5851"/>
        <v>0</v>
      </c>
      <c r="AQ851" s="17">
        <f t="shared" si="5851"/>
        <v>0</v>
      </c>
      <c r="AR851" s="17">
        <f t="shared" si="5851"/>
        <v>0</v>
      </c>
      <c r="AS851" s="17">
        <f t="shared" si="5851"/>
        <v>0</v>
      </c>
      <c r="AT851" s="17">
        <f t="shared" si="5851"/>
        <v>0</v>
      </c>
      <c r="AU851" s="17">
        <f t="shared" si="5851"/>
        <v>0</v>
      </c>
      <c r="AV851" s="17">
        <f t="shared" si="5851"/>
        <v>0</v>
      </c>
      <c r="AW851" s="17">
        <f t="shared" si="5851"/>
        <v>0</v>
      </c>
      <c r="AX851" s="17">
        <f t="shared" si="5851"/>
        <v>0</v>
      </c>
      <c r="AY851" s="17">
        <f t="shared" si="5851"/>
        <v>0</v>
      </c>
      <c r="AZ851" s="17">
        <f t="shared" si="5851"/>
        <v>0</v>
      </c>
      <c r="BA851" s="17">
        <f t="shared" si="5851"/>
        <v>0</v>
      </c>
      <c r="BB851" s="17">
        <f t="shared" si="5851"/>
        <v>0</v>
      </c>
      <c r="BC851" s="17">
        <f t="shared" si="5851"/>
        <v>0</v>
      </c>
      <c r="BD851" s="17">
        <f t="shared" si="5851"/>
        <v>0</v>
      </c>
      <c r="BE851" s="17">
        <f t="shared" si="5851"/>
        <v>0</v>
      </c>
      <c r="BF851" s="17">
        <f t="shared" si="5851"/>
        <v>0</v>
      </c>
      <c r="BG851" s="17">
        <f t="shared" si="5851"/>
        <v>0</v>
      </c>
      <c r="BH851" s="17">
        <f t="shared" si="5851"/>
        <v>0</v>
      </c>
      <c r="BI851" s="17">
        <f t="shared" si="5851"/>
        <v>0</v>
      </c>
      <c r="BJ851" s="17">
        <f t="shared" si="5851"/>
        <v>0</v>
      </c>
      <c r="BK851" s="17">
        <f t="shared" si="5851"/>
        <v>0</v>
      </c>
      <c r="BL851" s="17">
        <f t="shared" si="5851"/>
        <v>0</v>
      </c>
      <c r="BM851" s="17">
        <f t="shared" si="5851"/>
        <v>0</v>
      </c>
      <c r="BN851" s="17">
        <f t="shared" si="5851"/>
        <v>0</v>
      </c>
      <c r="BO851" s="17">
        <f t="shared" si="5851"/>
        <v>0</v>
      </c>
      <c r="BP851" s="17">
        <f t="shared" si="5851"/>
        <v>0</v>
      </c>
      <c r="BQ851" s="17">
        <f t="shared" si="5851"/>
        <v>0</v>
      </c>
      <c r="BR851" s="17">
        <f t="shared" si="5851"/>
        <v>0</v>
      </c>
      <c r="BS851" s="17">
        <f t="shared" si="5851"/>
        <v>0</v>
      </c>
      <c r="BT851" s="17">
        <f t="shared" si="5851"/>
        <v>0</v>
      </c>
      <c r="BU851" s="17">
        <f t="shared" si="5851"/>
        <v>0</v>
      </c>
      <c r="BV851" s="17">
        <f t="shared" si="5851"/>
        <v>0</v>
      </c>
      <c r="BW851" s="17">
        <f t="shared" si="5851"/>
        <v>0</v>
      </c>
      <c r="BX851" s="17">
        <f t="shared" si="5851"/>
        <v>0</v>
      </c>
      <c r="BY851" s="17">
        <f t="shared" si="5851"/>
        <v>0</v>
      </c>
      <c r="BZ851" s="17">
        <f t="shared" si="5851"/>
        <v>0</v>
      </c>
      <c r="CA851" s="17">
        <f t="shared" si="5851"/>
        <v>0</v>
      </c>
      <c r="CB851" s="17">
        <f t="shared" si="5851"/>
        <v>0</v>
      </c>
      <c r="CC851" s="17">
        <f t="shared" si="5851"/>
        <v>0</v>
      </c>
      <c r="CD851" s="17">
        <f t="shared" si="5851"/>
        <v>0</v>
      </c>
      <c r="CE851" s="17">
        <f t="shared" si="5851"/>
        <v>0</v>
      </c>
      <c r="CF851" s="17">
        <f t="shared" si="5851"/>
        <v>0</v>
      </c>
      <c r="CG851" s="17">
        <f t="shared" si="5851"/>
        <v>0</v>
      </c>
      <c r="CH851" s="17">
        <f t="shared" si="5851"/>
        <v>0</v>
      </c>
      <c r="CI851" s="17">
        <f t="shared" si="5851"/>
        <v>0</v>
      </c>
      <c r="CJ851" s="17">
        <f t="shared" si="5851"/>
        <v>0</v>
      </c>
      <c r="CK851" s="17">
        <f t="shared" si="5851"/>
        <v>0</v>
      </c>
      <c r="CL851" s="17">
        <f t="shared" si="5851"/>
        <v>0</v>
      </c>
      <c r="CM851" s="17">
        <f t="shared" si="5851"/>
        <v>0</v>
      </c>
      <c r="CN851" s="17">
        <f t="shared" si="5851"/>
        <v>0</v>
      </c>
      <c r="CO851" s="17">
        <f t="shared" si="5851"/>
        <v>0</v>
      </c>
    </row>
    <row r="852" spans="2:93">
      <c r="B852" s="556"/>
      <c r="C852" s="556">
        <f t="shared" si="5803"/>
        <v>33</v>
      </c>
      <c r="D852" s="632">
        <f t="shared" si="5800"/>
        <v>-0.04</v>
      </c>
      <c r="E852" s="632"/>
      <c r="F852" s="632"/>
      <c r="G852" s="632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641"/>
      <c r="AO852" s="17">
        <f>IF((AO815-$AN815)&gt;$D816,0,$D852*(AO819))</f>
        <v>0</v>
      </c>
      <c r="AP852" s="17">
        <f t="shared" ref="AP852:CO852" si="5852">IF((AP815-$AN815)&gt;$D816,0,$D852*(AP819))</f>
        <v>0</v>
      </c>
      <c r="AQ852" s="17">
        <f t="shared" si="5852"/>
        <v>0</v>
      </c>
      <c r="AR852" s="17">
        <f t="shared" si="5852"/>
        <v>0</v>
      </c>
      <c r="AS852" s="17">
        <f t="shared" si="5852"/>
        <v>0</v>
      </c>
      <c r="AT852" s="17">
        <f t="shared" si="5852"/>
        <v>0</v>
      </c>
      <c r="AU852" s="17">
        <f t="shared" si="5852"/>
        <v>0</v>
      </c>
      <c r="AV852" s="17">
        <f t="shared" si="5852"/>
        <v>0</v>
      </c>
      <c r="AW852" s="17">
        <f t="shared" si="5852"/>
        <v>0</v>
      </c>
      <c r="AX852" s="17">
        <f t="shared" si="5852"/>
        <v>0</v>
      </c>
      <c r="AY852" s="17">
        <f t="shared" si="5852"/>
        <v>0</v>
      </c>
      <c r="AZ852" s="17">
        <f t="shared" si="5852"/>
        <v>0</v>
      </c>
      <c r="BA852" s="17">
        <f t="shared" si="5852"/>
        <v>0</v>
      </c>
      <c r="BB852" s="17">
        <f t="shared" si="5852"/>
        <v>0</v>
      </c>
      <c r="BC852" s="17">
        <f t="shared" si="5852"/>
        <v>0</v>
      </c>
      <c r="BD852" s="17">
        <f t="shared" si="5852"/>
        <v>0</v>
      </c>
      <c r="BE852" s="17">
        <f t="shared" si="5852"/>
        <v>0</v>
      </c>
      <c r="BF852" s="17">
        <f t="shared" si="5852"/>
        <v>0</v>
      </c>
      <c r="BG852" s="17">
        <f t="shared" si="5852"/>
        <v>0</v>
      </c>
      <c r="BH852" s="17">
        <f t="shared" si="5852"/>
        <v>0</v>
      </c>
      <c r="BI852" s="17">
        <f t="shared" si="5852"/>
        <v>0</v>
      </c>
      <c r="BJ852" s="17">
        <f t="shared" si="5852"/>
        <v>0</v>
      </c>
      <c r="BK852" s="17">
        <f t="shared" si="5852"/>
        <v>0</v>
      </c>
      <c r="BL852" s="17">
        <f t="shared" si="5852"/>
        <v>0</v>
      </c>
      <c r="BM852" s="17">
        <f t="shared" si="5852"/>
        <v>0</v>
      </c>
      <c r="BN852" s="17">
        <f t="shared" si="5852"/>
        <v>0</v>
      </c>
      <c r="BO852" s="17">
        <f t="shared" si="5852"/>
        <v>0</v>
      </c>
      <c r="BP852" s="17">
        <f t="shared" si="5852"/>
        <v>0</v>
      </c>
      <c r="BQ852" s="17">
        <f t="shared" si="5852"/>
        <v>0</v>
      </c>
      <c r="BR852" s="17">
        <f t="shared" si="5852"/>
        <v>0</v>
      </c>
      <c r="BS852" s="17">
        <f t="shared" si="5852"/>
        <v>0</v>
      </c>
      <c r="BT852" s="17">
        <f t="shared" si="5852"/>
        <v>0</v>
      </c>
      <c r="BU852" s="17">
        <f t="shared" si="5852"/>
        <v>0</v>
      </c>
      <c r="BV852" s="17">
        <f t="shared" si="5852"/>
        <v>0</v>
      </c>
      <c r="BW852" s="17">
        <f t="shared" si="5852"/>
        <v>0</v>
      </c>
      <c r="BX852" s="17">
        <f t="shared" si="5852"/>
        <v>0</v>
      </c>
      <c r="BY852" s="17">
        <f t="shared" si="5852"/>
        <v>0</v>
      </c>
      <c r="BZ852" s="17">
        <f t="shared" si="5852"/>
        <v>0</v>
      </c>
      <c r="CA852" s="17">
        <f t="shared" si="5852"/>
        <v>0</v>
      </c>
      <c r="CB852" s="17">
        <f t="shared" si="5852"/>
        <v>0</v>
      </c>
      <c r="CC852" s="17">
        <f t="shared" si="5852"/>
        <v>0</v>
      </c>
      <c r="CD852" s="17">
        <f t="shared" si="5852"/>
        <v>0</v>
      </c>
      <c r="CE852" s="17">
        <f t="shared" si="5852"/>
        <v>0</v>
      </c>
      <c r="CF852" s="17">
        <f t="shared" si="5852"/>
        <v>0</v>
      </c>
      <c r="CG852" s="17">
        <f t="shared" si="5852"/>
        <v>0</v>
      </c>
      <c r="CH852" s="17">
        <f t="shared" si="5852"/>
        <v>0</v>
      </c>
      <c r="CI852" s="17">
        <f t="shared" si="5852"/>
        <v>0</v>
      </c>
      <c r="CJ852" s="17">
        <f t="shared" si="5852"/>
        <v>0</v>
      </c>
      <c r="CK852" s="17">
        <f t="shared" si="5852"/>
        <v>0</v>
      </c>
      <c r="CL852" s="17">
        <f t="shared" si="5852"/>
        <v>0</v>
      </c>
      <c r="CM852" s="17">
        <f t="shared" si="5852"/>
        <v>0</v>
      </c>
      <c r="CN852" s="17">
        <f t="shared" si="5852"/>
        <v>0</v>
      </c>
      <c r="CO852" s="17">
        <f t="shared" si="5852"/>
        <v>0</v>
      </c>
    </row>
    <row r="853" spans="2:93">
      <c r="B853" s="556"/>
      <c r="C853" s="556">
        <f t="shared" si="5803"/>
        <v>34</v>
      </c>
      <c r="D853" s="632">
        <f t="shared" si="5800"/>
        <v>-0.04</v>
      </c>
      <c r="E853" s="632"/>
      <c r="F853" s="632"/>
      <c r="G853" s="632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>
        <f>IF((AP815-$AO815)&gt;$D816,0,$D853*(AP819))</f>
        <v>0</v>
      </c>
      <c r="AQ853" s="17">
        <f t="shared" ref="AQ853:CO853" si="5853">IF((AQ815-$AO815)&gt;$D816,0,$D853*(AQ819))</f>
        <v>0</v>
      </c>
      <c r="AR853" s="17">
        <f t="shared" si="5853"/>
        <v>0</v>
      </c>
      <c r="AS853" s="17">
        <f t="shared" si="5853"/>
        <v>0</v>
      </c>
      <c r="AT853" s="17">
        <f t="shared" si="5853"/>
        <v>0</v>
      </c>
      <c r="AU853" s="17">
        <f t="shared" si="5853"/>
        <v>0</v>
      </c>
      <c r="AV853" s="17">
        <f t="shared" si="5853"/>
        <v>0</v>
      </c>
      <c r="AW853" s="17">
        <f t="shared" si="5853"/>
        <v>0</v>
      </c>
      <c r="AX853" s="17">
        <f t="shared" si="5853"/>
        <v>0</v>
      </c>
      <c r="AY853" s="17">
        <f t="shared" si="5853"/>
        <v>0</v>
      </c>
      <c r="AZ853" s="17">
        <f t="shared" si="5853"/>
        <v>0</v>
      </c>
      <c r="BA853" s="17">
        <f t="shared" si="5853"/>
        <v>0</v>
      </c>
      <c r="BB853" s="17">
        <f t="shared" si="5853"/>
        <v>0</v>
      </c>
      <c r="BC853" s="17">
        <f t="shared" si="5853"/>
        <v>0</v>
      </c>
      <c r="BD853" s="17">
        <f t="shared" si="5853"/>
        <v>0</v>
      </c>
      <c r="BE853" s="17">
        <f t="shared" si="5853"/>
        <v>0</v>
      </c>
      <c r="BF853" s="17">
        <f t="shared" si="5853"/>
        <v>0</v>
      </c>
      <c r="BG853" s="17">
        <f t="shared" si="5853"/>
        <v>0</v>
      </c>
      <c r="BH853" s="17">
        <f t="shared" si="5853"/>
        <v>0</v>
      </c>
      <c r="BI853" s="17">
        <f t="shared" si="5853"/>
        <v>0</v>
      </c>
      <c r="BJ853" s="17">
        <f t="shared" si="5853"/>
        <v>0</v>
      </c>
      <c r="BK853" s="17">
        <f t="shared" si="5853"/>
        <v>0</v>
      </c>
      <c r="BL853" s="17">
        <f t="shared" si="5853"/>
        <v>0</v>
      </c>
      <c r="BM853" s="17">
        <f t="shared" si="5853"/>
        <v>0</v>
      </c>
      <c r="BN853" s="17">
        <f t="shared" si="5853"/>
        <v>0</v>
      </c>
      <c r="BO853" s="17">
        <f t="shared" si="5853"/>
        <v>0</v>
      </c>
      <c r="BP853" s="17">
        <f t="shared" si="5853"/>
        <v>0</v>
      </c>
      <c r="BQ853" s="17">
        <f t="shared" si="5853"/>
        <v>0</v>
      </c>
      <c r="BR853" s="17">
        <f t="shared" si="5853"/>
        <v>0</v>
      </c>
      <c r="BS853" s="17">
        <f t="shared" si="5853"/>
        <v>0</v>
      </c>
      <c r="BT853" s="17">
        <f t="shared" si="5853"/>
        <v>0</v>
      </c>
      <c r="BU853" s="17">
        <f t="shared" si="5853"/>
        <v>0</v>
      </c>
      <c r="BV853" s="17">
        <f t="shared" si="5853"/>
        <v>0</v>
      </c>
      <c r="BW853" s="17">
        <f t="shared" si="5853"/>
        <v>0</v>
      </c>
      <c r="BX853" s="17">
        <f t="shared" si="5853"/>
        <v>0</v>
      </c>
      <c r="BY853" s="17">
        <f t="shared" si="5853"/>
        <v>0</v>
      </c>
      <c r="BZ853" s="17">
        <f t="shared" si="5853"/>
        <v>0</v>
      </c>
      <c r="CA853" s="17">
        <f t="shared" si="5853"/>
        <v>0</v>
      </c>
      <c r="CB853" s="17">
        <f t="shared" si="5853"/>
        <v>0</v>
      </c>
      <c r="CC853" s="17">
        <f t="shared" si="5853"/>
        <v>0</v>
      </c>
      <c r="CD853" s="17">
        <f t="shared" si="5853"/>
        <v>0</v>
      </c>
      <c r="CE853" s="17">
        <f t="shared" si="5853"/>
        <v>0</v>
      </c>
      <c r="CF853" s="17">
        <f t="shared" si="5853"/>
        <v>0</v>
      </c>
      <c r="CG853" s="17">
        <f t="shared" si="5853"/>
        <v>0</v>
      </c>
      <c r="CH853" s="17">
        <f t="shared" si="5853"/>
        <v>0</v>
      </c>
      <c r="CI853" s="17">
        <f t="shared" si="5853"/>
        <v>0</v>
      </c>
      <c r="CJ853" s="17">
        <f t="shared" si="5853"/>
        <v>0</v>
      </c>
      <c r="CK853" s="17">
        <f t="shared" si="5853"/>
        <v>0</v>
      </c>
      <c r="CL853" s="17">
        <f t="shared" si="5853"/>
        <v>0</v>
      </c>
      <c r="CM853" s="17">
        <f t="shared" si="5853"/>
        <v>0</v>
      </c>
      <c r="CN853" s="17">
        <f t="shared" si="5853"/>
        <v>0</v>
      </c>
      <c r="CO853" s="17">
        <f t="shared" si="5853"/>
        <v>0</v>
      </c>
    </row>
    <row r="854" spans="2:93">
      <c r="B854" s="556"/>
      <c r="C854" s="556">
        <f t="shared" si="5803"/>
        <v>35</v>
      </c>
      <c r="D854" s="632">
        <f t="shared" si="5800"/>
        <v>-0.04</v>
      </c>
      <c r="E854" s="632"/>
      <c r="F854" s="632"/>
      <c r="G854" s="632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>
        <f>IF((AQ815-$AP815)&gt;$D816,0,$D854*(AQ819))</f>
        <v>0</v>
      </c>
      <c r="AR854" s="17">
        <f t="shared" ref="AR854:CO854" si="5854">IF((AR815-$AP815)&gt;$D816,0,$D854*(AR819))</f>
        <v>0</v>
      </c>
      <c r="AS854" s="17">
        <f t="shared" si="5854"/>
        <v>0</v>
      </c>
      <c r="AT854" s="17">
        <f t="shared" si="5854"/>
        <v>0</v>
      </c>
      <c r="AU854" s="17">
        <f t="shared" si="5854"/>
        <v>0</v>
      </c>
      <c r="AV854" s="17">
        <f t="shared" si="5854"/>
        <v>0</v>
      </c>
      <c r="AW854" s="17">
        <f t="shared" si="5854"/>
        <v>0</v>
      </c>
      <c r="AX854" s="17">
        <f t="shared" si="5854"/>
        <v>0</v>
      </c>
      <c r="AY854" s="17">
        <f t="shared" si="5854"/>
        <v>0</v>
      </c>
      <c r="AZ854" s="17">
        <f t="shared" si="5854"/>
        <v>0</v>
      </c>
      <c r="BA854" s="17">
        <f t="shared" si="5854"/>
        <v>0</v>
      </c>
      <c r="BB854" s="17">
        <f t="shared" si="5854"/>
        <v>0</v>
      </c>
      <c r="BC854" s="17">
        <f t="shared" si="5854"/>
        <v>0</v>
      </c>
      <c r="BD854" s="17">
        <f t="shared" si="5854"/>
        <v>0</v>
      </c>
      <c r="BE854" s="17">
        <f t="shared" si="5854"/>
        <v>0</v>
      </c>
      <c r="BF854" s="17">
        <f t="shared" si="5854"/>
        <v>0</v>
      </c>
      <c r="BG854" s="17">
        <f t="shared" si="5854"/>
        <v>0</v>
      </c>
      <c r="BH854" s="17">
        <f t="shared" si="5854"/>
        <v>0</v>
      </c>
      <c r="BI854" s="17">
        <f t="shared" si="5854"/>
        <v>0</v>
      </c>
      <c r="BJ854" s="17">
        <f t="shared" si="5854"/>
        <v>0</v>
      </c>
      <c r="BK854" s="17">
        <f t="shared" si="5854"/>
        <v>0</v>
      </c>
      <c r="BL854" s="17">
        <f t="shared" si="5854"/>
        <v>0</v>
      </c>
      <c r="BM854" s="17">
        <f t="shared" si="5854"/>
        <v>0</v>
      </c>
      <c r="BN854" s="17">
        <f t="shared" si="5854"/>
        <v>0</v>
      </c>
      <c r="BO854" s="17">
        <f t="shared" si="5854"/>
        <v>0</v>
      </c>
      <c r="BP854" s="17">
        <f t="shared" si="5854"/>
        <v>0</v>
      </c>
      <c r="BQ854" s="17">
        <f t="shared" si="5854"/>
        <v>0</v>
      </c>
      <c r="BR854" s="17">
        <f t="shared" si="5854"/>
        <v>0</v>
      </c>
      <c r="BS854" s="17">
        <f t="shared" si="5854"/>
        <v>0</v>
      </c>
      <c r="BT854" s="17">
        <f t="shared" si="5854"/>
        <v>0</v>
      </c>
      <c r="BU854" s="17">
        <f t="shared" si="5854"/>
        <v>0</v>
      </c>
      <c r="BV854" s="17">
        <f t="shared" si="5854"/>
        <v>0</v>
      </c>
      <c r="BW854" s="17">
        <f t="shared" si="5854"/>
        <v>0</v>
      </c>
      <c r="BX854" s="17">
        <f t="shared" si="5854"/>
        <v>0</v>
      </c>
      <c r="BY854" s="17">
        <f t="shared" si="5854"/>
        <v>0</v>
      </c>
      <c r="BZ854" s="17">
        <f t="shared" si="5854"/>
        <v>0</v>
      </c>
      <c r="CA854" s="17">
        <f t="shared" si="5854"/>
        <v>0</v>
      </c>
      <c r="CB854" s="17">
        <f t="shared" si="5854"/>
        <v>0</v>
      </c>
      <c r="CC854" s="17">
        <f t="shared" si="5854"/>
        <v>0</v>
      </c>
      <c r="CD854" s="17">
        <f t="shared" si="5854"/>
        <v>0</v>
      </c>
      <c r="CE854" s="17">
        <f t="shared" si="5854"/>
        <v>0</v>
      </c>
      <c r="CF854" s="17">
        <f t="shared" si="5854"/>
        <v>0</v>
      </c>
      <c r="CG854" s="17">
        <f t="shared" si="5854"/>
        <v>0</v>
      </c>
      <c r="CH854" s="17">
        <f t="shared" si="5854"/>
        <v>0</v>
      </c>
      <c r="CI854" s="17">
        <f t="shared" si="5854"/>
        <v>0</v>
      </c>
      <c r="CJ854" s="17">
        <f t="shared" si="5854"/>
        <v>0</v>
      </c>
      <c r="CK854" s="17">
        <f t="shared" si="5854"/>
        <v>0</v>
      </c>
      <c r="CL854" s="17">
        <f t="shared" si="5854"/>
        <v>0</v>
      </c>
      <c r="CM854" s="17">
        <f t="shared" si="5854"/>
        <v>0</v>
      </c>
      <c r="CN854" s="17">
        <f t="shared" si="5854"/>
        <v>0</v>
      </c>
      <c r="CO854" s="17">
        <f t="shared" si="5854"/>
        <v>0</v>
      </c>
    </row>
    <row r="855" spans="2:93">
      <c r="B855" s="556"/>
      <c r="C855" s="556">
        <f t="shared" si="5803"/>
        <v>36</v>
      </c>
      <c r="D855" s="632">
        <f t="shared" si="5800"/>
        <v>-0.04</v>
      </c>
      <c r="E855" s="632"/>
      <c r="F855" s="632"/>
      <c r="G855" s="632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>
        <f>IF((AR815-$AQ815)&gt;$D816,0,$D855*(AR819))</f>
        <v>0</v>
      </c>
      <c r="AS855" s="17">
        <f t="shared" ref="AS855:CO855" si="5855">IF((AS815-$AQ815)&gt;$D816,0,$D855*(AS819))</f>
        <v>0</v>
      </c>
      <c r="AT855" s="17">
        <f t="shared" si="5855"/>
        <v>0</v>
      </c>
      <c r="AU855" s="17">
        <f t="shared" si="5855"/>
        <v>0</v>
      </c>
      <c r="AV855" s="17">
        <f t="shared" si="5855"/>
        <v>0</v>
      </c>
      <c r="AW855" s="17">
        <f t="shared" si="5855"/>
        <v>0</v>
      </c>
      <c r="AX855" s="17">
        <f t="shared" si="5855"/>
        <v>0</v>
      </c>
      <c r="AY855" s="17">
        <f t="shared" si="5855"/>
        <v>0</v>
      </c>
      <c r="AZ855" s="17">
        <f t="shared" si="5855"/>
        <v>0</v>
      </c>
      <c r="BA855" s="17">
        <f t="shared" si="5855"/>
        <v>0</v>
      </c>
      <c r="BB855" s="17">
        <f t="shared" si="5855"/>
        <v>0</v>
      </c>
      <c r="BC855" s="17">
        <f t="shared" si="5855"/>
        <v>0</v>
      </c>
      <c r="BD855" s="17">
        <f t="shared" si="5855"/>
        <v>0</v>
      </c>
      <c r="BE855" s="17">
        <f t="shared" si="5855"/>
        <v>0</v>
      </c>
      <c r="BF855" s="17">
        <f t="shared" si="5855"/>
        <v>0</v>
      </c>
      <c r="BG855" s="17">
        <f t="shared" si="5855"/>
        <v>0</v>
      </c>
      <c r="BH855" s="17">
        <f t="shared" si="5855"/>
        <v>0</v>
      </c>
      <c r="BI855" s="17">
        <f t="shared" si="5855"/>
        <v>0</v>
      </c>
      <c r="BJ855" s="17">
        <f t="shared" si="5855"/>
        <v>0</v>
      </c>
      <c r="BK855" s="17">
        <f t="shared" si="5855"/>
        <v>0</v>
      </c>
      <c r="BL855" s="17">
        <f t="shared" si="5855"/>
        <v>0</v>
      </c>
      <c r="BM855" s="17">
        <f t="shared" si="5855"/>
        <v>0</v>
      </c>
      <c r="BN855" s="17">
        <f t="shared" si="5855"/>
        <v>0</v>
      </c>
      <c r="BO855" s="17">
        <f t="shared" si="5855"/>
        <v>0</v>
      </c>
      <c r="BP855" s="17">
        <f t="shared" si="5855"/>
        <v>0</v>
      </c>
      <c r="BQ855" s="17">
        <f t="shared" si="5855"/>
        <v>0</v>
      </c>
      <c r="BR855" s="17">
        <f t="shared" si="5855"/>
        <v>0</v>
      </c>
      <c r="BS855" s="17">
        <f t="shared" si="5855"/>
        <v>0</v>
      </c>
      <c r="BT855" s="17">
        <f t="shared" si="5855"/>
        <v>0</v>
      </c>
      <c r="BU855" s="17">
        <f t="shared" si="5855"/>
        <v>0</v>
      </c>
      <c r="BV855" s="17">
        <f t="shared" si="5855"/>
        <v>0</v>
      </c>
      <c r="BW855" s="17">
        <f t="shared" si="5855"/>
        <v>0</v>
      </c>
      <c r="BX855" s="17">
        <f t="shared" si="5855"/>
        <v>0</v>
      </c>
      <c r="BY855" s="17">
        <f t="shared" si="5855"/>
        <v>0</v>
      </c>
      <c r="BZ855" s="17">
        <f t="shared" si="5855"/>
        <v>0</v>
      </c>
      <c r="CA855" s="17">
        <f t="shared" si="5855"/>
        <v>0</v>
      </c>
      <c r="CB855" s="17">
        <f t="shared" si="5855"/>
        <v>0</v>
      </c>
      <c r="CC855" s="17">
        <f t="shared" si="5855"/>
        <v>0</v>
      </c>
      <c r="CD855" s="17">
        <f t="shared" si="5855"/>
        <v>0</v>
      </c>
      <c r="CE855" s="17">
        <f t="shared" si="5855"/>
        <v>0</v>
      </c>
      <c r="CF855" s="17">
        <f t="shared" si="5855"/>
        <v>0</v>
      </c>
      <c r="CG855" s="17">
        <f t="shared" si="5855"/>
        <v>0</v>
      </c>
      <c r="CH855" s="17">
        <f t="shared" si="5855"/>
        <v>0</v>
      </c>
      <c r="CI855" s="17">
        <f t="shared" si="5855"/>
        <v>0</v>
      </c>
      <c r="CJ855" s="17">
        <f t="shared" si="5855"/>
        <v>0</v>
      </c>
      <c r="CK855" s="17">
        <f t="shared" si="5855"/>
        <v>0</v>
      </c>
      <c r="CL855" s="17">
        <f t="shared" si="5855"/>
        <v>0</v>
      </c>
      <c r="CM855" s="17">
        <f t="shared" si="5855"/>
        <v>0</v>
      </c>
      <c r="CN855" s="17">
        <f t="shared" si="5855"/>
        <v>0</v>
      </c>
      <c r="CO855" s="17">
        <f t="shared" si="5855"/>
        <v>0</v>
      </c>
    </row>
    <row r="856" spans="2:93">
      <c r="B856" s="556"/>
      <c r="C856" s="556">
        <f t="shared" si="5803"/>
        <v>37</v>
      </c>
      <c r="D856" s="632">
        <f t="shared" si="5800"/>
        <v>-0.04</v>
      </c>
      <c r="E856" s="632"/>
      <c r="F856" s="632"/>
      <c r="G856" s="632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>
        <f>IF((AS815-$AR815)&gt;$D816,0,$D856*(AS819))</f>
        <v>0</v>
      </c>
      <c r="AT856" s="17">
        <f t="shared" ref="AT856:CO856" si="5856">IF((AT815-$AR815)&gt;$D816,0,$D856*(AT819))</f>
        <v>0</v>
      </c>
      <c r="AU856" s="17">
        <f t="shared" si="5856"/>
        <v>0</v>
      </c>
      <c r="AV856" s="17">
        <f t="shared" si="5856"/>
        <v>0</v>
      </c>
      <c r="AW856" s="17">
        <f t="shared" si="5856"/>
        <v>0</v>
      </c>
      <c r="AX856" s="17">
        <f t="shared" si="5856"/>
        <v>0</v>
      </c>
      <c r="AY856" s="17">
        <f t="shared" si="5856"/>
        <v>0</v>
      </c>
      <c r="AZ856" s="17">
        <f t="shared" si="5856"/>
        <v>0</v>
      </c>
      <c r="BA856" s="17">
        <f t="shared" si="5856"/>
        <v>0</v>
      </c>
      <c r="BB856" s="17">
        <f t="shared" si="5856"/>
        <v>0</v>
      </c>
      <c r="BC856" s="17">
        <f t="shared" si="5856"/>
        <v>0</v>
      </c>
      <c r="BD856" s="17">
        <f t="shared" si="5856"/>
        <v>0</v>
      </c>
      <c r="BE856" s="17">
        <f t="shared" si="5856"/>
        <v>0</v>
      </c>
      <c r="BF856" s="17">
        <f t="shared" si="5856"/>
        <v>0</v>
      </c>
      <c r="BG856" s="17">
        <f t="shared" si="5856"/>
        <v>0</v>
      </c>
      <c r="BH856" s="17">
        <f t="shared" si="5856"/>
        <v>0</v>
      </c>
      <c r="BI856" s="17">
        <f t="shared" si="5856"/>
        <v>0</v>
      </c>
      <c r="BJ856" s="17">
        <f t="shared" si="5856"/>
        <v>0</v>
      </c>
      <c r="BK856" s="17">
        <f t="shared" si="5856"/>
        <v>0</v>
      </c>
      <c r="BL856" s="17">
        <f t="shared" si="5856"/>
        <v>0</v>
      </c>
      <c r="BM856" s="17">
        <f t="shared" si="5856"/>
        <v>0</v>
      </c>
      <c r="BN856" s="17">
        <f t="shared" si="5856"/>
        <v>0</v>
      </c>
      <c r="BO856" s="17">
        <f t="shared" si="5856"/>
        <v>0</v>
      </c>
      <c r="BP856" s="17">
        <f t="shared" si="5856"/>
        <v>0</v>
      </c>
      <c r="BQ856" s="17">
        <f t="shared" si="5856"/>
        <v>0</v>
      </c>
      <c r="BR856" s="17">
        <f t="shared" si="5856"/>
        <v>0</v>
      </c>
      <c r="BS856" s="17">
        <f t="shared" si="5856"/>
        <v>0</v>
      </c>
      <c r="BT856" s="17">
        <f t="shared" si="5856"/>
        <v>0</v>
      </c>
      <c r="BU856" s="17">
        <f t="shared" si="5856"/>
        <v>0</v>
      </c>
      <c r="BV856" s="17">
        <f t="shared" si="5856"/>
        <v>0</v>
      </c>
      <c r="BW856" s="17">
        <f t="shared" si="5856"/>
        <v>0</v>
      </c>
      <c r="BX856" s="17">
        <f t="shared" si="5856"/>
        <v>0</v>
      </c>
      <c r="BY856" s="17">
        <f t="shared" si="5856"/>
        <v>0</v>
      </c>
      <c r="BZ856" s="17">
        <f t="shared" si="5856"/>
        <v>0</v>
      </c>
      <c r="CA856" s="17">
        <f t="shared" si="5856"/>
        <v>0</v>
      </c>
      <c r="CB856" s="17">
        <f t="shared" si="5856"/>
        <v>0</v>
      </c>
      <c r="CC856" s="17">
        <f t="shared" si="5856"/>
        <v>0</v>
      </c>
      <c r="CD856" s="17">
        <f t="shared" si="5856"/>
        <v>0</v>
      </c>
      <c r="CE856" s="17">
        <f t="shared" si="5856"/>
        <v>0</v>
      </c>
      <c r="CF856" s="17">
        <f t="shared" si="5856"/>
        <v>0</v>
      </c>
      <c r="CG856" s="17">
        <f t="shared" si="5856"/>
        <v>0</v>
      </c>
      <c r="CH856" s="17">
        <f t="shared" si="5856"/>
        <v>0</v>
      </c>
      <c r="CI856" s="17">
        <f t="shared" si="5856"/>
        <v>0</v>
      </c>
      <c r="CJ856" s="17">
        <f t="shared" si="5856"/>
        <v>0</v>
      </c>
      <c r="CK856" s="17">
        <f t="shared" si="5856"/>
        <v>0</v>
      </c>
      <c r="CL856" s="17">
        <f t="shared" si="5856"/>
        <v>0</v>
      </c>
      <c r="CM856" s="17">
        <f t="shared" si="5856"/>
        <v>0</v>
      </c>
      <c r="CN856" s="17">
        <f t="shared" si="5856"/>
        <v>0</v>
      </c>
      <c r="CO856" s="17">
        <f t="shared" si="5856"/>
        <v>0</v>
      </c>
    </row>
    <row r="857" spans="2:93">
      <c r="B857" s="556"/>
      <c r="C857" s="556">
        <f t="shared" si="5803"/>
        <v>38</v>
      </c>
      <c r="D857" s="632">
        <f t="shared" si="5800"/>
        <v>-0.04</v>
      </c>
      <c r="E857" s="632"/>
      <c r="F857" s="632"/>
      <c r="G857" s="632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>
        <f>IF((AT815-$AS815)&gt;$D816,0,$D857*(AT819))</f>
        <v>0</v>
      </c>
      <c r="AU857" s="17">
        <f t="shared" ref="AU857:CO857" si="5857">IF((AU815-$AS815)&gt;$D816,0,$D857*(AU819))</f>
        <v>0</v>
      </c>
      <c r="AV857" s="17">
        <f t="shared" si="5857"/>
        <v>0</v>
      </c>
      <c r="AW857" s="17">
        <f t="shared" si="5857"/>
        <v>0</v>
      </c>
      <c r="AX857" s="17">
        <f t="shared" si="5857"/>
        <v>0</v>
      </c>
      <c r="AY857" s="17">
        <f t="shared" si="5857"/>
        <v>0</v>
      </c>
      <c r="AZ857" s="17">
        <f t="shared" si="5857"/>
        <v>0</v>
      </c>
      <c r="BA857" s="17">
        <f t="shared" si="5857"/>
        <v>0</v>
      </c>
      <c r="BB857" s="17">
        <f t="shared" si="5857"/>
        <v>0</v>
      </c>
      <c r="BC857" s="17">
        <f t="shared" si="5857"/>
        <v>0</v>
      </c>
      <c r="BD857" s="17">
        <f t="shared" si="5857"/>
        <v>0</v>
      </c>
      <c r="BE857" s="17">
        <f t="shared" si="5857"/>
        <v>0</v>
      </c>
      <c r="BF857" s="17">
        <f t="shared" si="5857"/>
        <v>0</v>
      </c>
      <c r="BG857" s="17">
        <f t="shared" si="5857"/>
        <v>0</v>
      </c>
      <c r="BH857" s="17">
        <f t="shared" si="5857"/>
        <v>0</v>
      </c>
      <c r="BI857" s="17">
        <f t="shared" si="5857"/>
        <v>0</v>
      </c>
      <c r="BJ857" s="17">
        <f t="shared" si="5857"/>
        <v>0</v>
      </c>
      <c r="BK857" s="17">
        <f t="shared" si="5857"/>
        <v>0</v>
      </c>
      <c r="BL857" s="17">
        <f t="shared" si="5857"/>
        <v>0</v>
      </c>
      <c r="BM857" s="17">
        <f t="shared" si="5857"/>
        <v>0</v>
      </c>
      <c r="BN857" s="17">
        <f t="shared" si="5857"/>
        <v>0</v>
      </c>
      <c r="BO857" s="17">
        <f t="shared" si="5857"/>
        <v>0</v>
      </c>
      <c r="BP857" s="17">
        <f t="shared" si="5857"/>
        <v>0</v>
      </c>
      <c r="BQ857" s="17">
        <f t="shared" si="5857"/>
        <v>0</v>
      </c>
      <c r="BR857" s="17">
        <f t="shared" si="5857"/>
        <v>0</v>
      </c>
      <c r="BS857" s="17">
        <f t="shared" si="5857"/>
        <v>0</v>
      </c>
      <c r="BT857" s="17">
        <f t="shared" si="5857"/>
        <v>0</v>
      </c>
      <c r="BU857" s="17">
        <f t="shared" si="5857"/>
        <v>0</v>
      </c>
      <c r="BV857" s="17">
        <f t="shared" si="5857"/>
        <v>0</v>
      </c>
      <c r="BW857" s="17">
        <f t="shared" si="5857"/>
        <v>0</v>
      </c>
      <c r="BX857" s="17">
        <f t="shared" si="5857"/>
        <v>0</v>
      </c>
      <c r="BY857" s="17">
        <f t="shared" si="5857"/>
        <v>0</v>
      </c>
      <c r="BZ857" s="17">
        <f t="shared" si="5857"/>
        <v>0</v>
      </c>
      <c r="CA857" s="17">
        <f t="shared" si="5857"/>
        <v>0</v>
      </c>
      <c r="CB857" s="17">
        <f t="shared" si="5857"/>
        <v>0</v>
      </c>
      <c r="CC857" s="17">
        <f t="shared" si="5857"/>
        <v>0</v>
      </c>
      <c r="CD857" s="17">
        <f t="shared" si="5857"/>
        <v>0</v>
      </c>
      <c r="CE857" s="17">
        <f t="shared" si="5857"/>
        <v>0</v>
      </c>
      <c r="CF857" s="17">
        <f t="shared" si="5857"/>
        <v>0</v>
      </c>
      <c r="CG857" s="17">
        <f t="shared" si="5857"/>
        <v>0</v>
      </c>
      <c r="CH857" s="17">
        <f t="shared" si="5857"/>
        <v>0</v>
      </c>
      <c r="CI857" s="17">
        <f t="shared" si="5857"/>
        <v>0</v>
      </c>
      <c r="CJ857" s="17">
        <f t="shared" si="5857"/>
        <v>0</v>
      </c>
      <c r="CK857" s="17">
        <f t="shared" si="5857"/>
        <v>0</v>
      </c>
      <c r="CL857" s="17">
        <f t="shared" si="5857"/>
        <v>0</v>
      </c>
      <c r="CM857" s="17">
        <f t="shared" si="5857"/>
        <v>0</v>
      </c>
      <c r="CN857" s="17">
        <f t="shared" si="5857"/>
        <v>0</v>
      </c>
      <c r="CO857" s="17">
        <f t="shared" si="5857"/>
        <v>0</v>
      </c>
    </row>
    <row r="858" spans="2:93">
      <c r="B858" s="556"/>
      <c r="C858" s="556">
        <f t="shared" si="5803"/>
        <v>39</v>
      </c>
      <c r="D858" s="632">
        <f t="shared" si="5800"/>
        <v>-0.04</v>
      </c>
      <c r="E858" s="632"/>
      <c r="F858" s="632"/>
      <c r="G858" s="632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>
        <f>IF((AU815-$AT815)&gt;$D816,0,$D858*(AU819))</f>
        <v>0</v>
      </c>
      <c r="AV858" s="17">
        <f t="shared" ref="AV858:CO858" si="5858">IF((AV815-$AT815)&gt;$D816,0,$D858*(AV819))</f>
        <v>0</v>
      </c>
      <c r="AW858" s="17">
        <f t="shared" si="5858"/>
        <v>0</v>
      </c>
      <c r="AX858" s="17">
        <f t="shared" si="5858"/>
        <v>0</v>
      </c>
      <c r="AY858" s="17">
        <f t="shared" si="5858"/>
        <v>0</v>
      </c>
      <c r="AZ858" s="17">
        <f t="shared" si="5858"/>
        <v>0</v>
      </c>
      <c r="BA858" s="17">
        <f t="shared" si="5858"/>
        <v>0</v>
      </c>
      <c r="BB858" s="17">
        <f t="shared" si="5858"/>
        <v>0</v>
      </c>
      <c r="BC858" s="17">
        <f t="shared" si="5858"/>
        <v>0</v>
      </c>
      <c r="BD858" s="17">
        <f t="shared" si="5858"/>
        <v>0</v>
      </c>
      <c r="BE858" s="17">
        <f t="shared" si="5858"/>
        <v>0</v>
      </c>
      <c r="BF858" s="17">
        <f t="shared" si="5858"/>
        <v>0</v>
      </c>
      <c r="BG858" s="17">
        <f t="shared" si="5858"/>
        <v>0</v>
      </c>
      <c r="BH858" s="17">
        <f t="shared" si="5858"/>
        <v>0</v>
      </c>
      <c r="BI858" s="17">
        <f t="shared" si="5858"/>
        <v>0</v>
      </c>
      <c r="BJ858" s="17">
        <f t="shared" si="5858"/>
        <v>0</v>
      </c>
      <c r="BK858" s="17">
        <f t="shared" si="5858"/>
        <v>0</v>
      </c>
      <c r="BL858" s="17">
        <f t="shared" si="5858"/>
        <v>0</v>
      </c>
      <c r="BM858" s="17">
        <f t="shared" si="5858"/>
        <v>0</v>
      </c>
      <c r="BN858" s="17">
        <f t="shared" si="5858"/>
        <v>0</v>
      </c>
      <c r="BO858" s="17">
        <f t="shared" si="5858"/>
        <v>0</v>
      </c>
      <c r="BP858" s="17">
        <f t="shared" si="5858"/>
        <v>0</v>
      </c>
      <c r="BQ858" s="17">
        <f t="shared" si="5858"/>
        <v>0</v>
      </c>
      <c r="BR858" s="17">
        <f t="shared" si="5858"/>
        <v>0</v>
      </c>
      <c r="BS858" s="17">
        <f t="shared" si="5858"/>
        <v>0</v>
      </c>
      <c r="BT858" s="17">
        <f t="shared" si="5858"/>
        <v>0</v>
      </c>
      <c r="BU858" s="17">
        <f t="shared" si="5858"/>
        <v>0</v>
      </c>
      <c r="BV858" s="17">
        <f t="shared" si="5858"/>
        <v>0</v>
      </c>
      <c r="BW858" s="17">
        <f t="shared" si="5858"/>
        <v>0</v>
      </c>
      <c r="BX858" s="17">
        <f t="shared" si="5858"/>
        <v>0</v>
      </c>
      <c r="BY858" s="17">
        <f t="shared" si="5858"/>
        <v>0</v>
      </c>
      <c r="BZ858" s="17">
        <f t="shared" si="5858"/>
        <v>0</v>
      </c>
      <c r="CA858" s="17">
        <f t="shared" si="5858"/>
        <v>0</v>
      </c>
      <c r="CB858" s="17">
        <f t="shared" si="5858"/>
        <v>0</v>
      </c>
      <c r="CC858" s="17">
        <f t="shared" si="5858"/>
        <v>0</v>
      </c>
      <c r="CD858" s="17">
        <f t="shared" si="5858"/>
        <v>0</v>
      </c>
      <c r="CE858" s="17">
        <f t="shared" si="5858"/>
        <v>0</v>
      </c>
      <c r="CF858" s="17">
        <f t="shared" si="5858"/>
        <v>0</v>
      </c>
      <c r="CG858" s="17">
        <f t="shared" si="5858"/>
        <v>0</v>
      </c>
      <c r="CH858" s="17">
        <f t="shared" si="5858"/>
        <v>0</v>
      </c>
      <c r="CI858" s="17">
        <f t="shared" si="5858"/>
        <v>0</v>
      </c>
      <c r="CJ858" s="17">
        <f t="shared" si="5858"/>
        <v>0</v>
      </c>
      <c r="CK858" s="17">
        <f t="shared" si="5858"/>
        <v>0</v>
      </c>
      <c r="CL858" s="17">
        <f t="shared" si="5858"/>
        <v>0</v>
      </c>
      <c r="CM858" s="17">
        <f t="shared" si="5858"/>
        <v>0</v>
      </c>
      <c r="CN858" s="17">
        <f t="shared" si="5858"/>
        <v>0</v>
      </c>
      <c r="CO858" s="17">
        <f t="shared" si="5858"/>
        <v>0</v>
      </c>
    </row>
    <row r="859" spans="2:93">
      <c r="B859" s="556"/>
      <c r="C859" s="556">
        <f t="shared" si="5803"/>
        <v>40</v>
      </c>
      <c r="D859" s="632">
        <f t="shared" si="5800"/>
        <v>-0.04</v>
      </c>
      <c r="E859" s="632"/>
      <c r="F859" s="632"/>
      <c r="G859" s="632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>
        <f>IF((AV815-$AU815)&gt;$D816,0,$D859*(AV819))</f>
        <v>0</v>
      </c>
      <c r="AW859" s="17">
        <f t="shared" ref="AW859:CO859" si="5859">IF((AW815-$AU815)&gt;$D816,0,$D859*(AW819))</f>
        <v>0</v>
      </c>
      <c r="AX859" s="17">
        <f t="shared" si="5859"/>
        <v>0</v>
      </c>
      <c r="AY859" s="17">
        <f t="shared" si="5859"/>
        <v>0</v>
      </c>
      <c r="AZ859" s="17">
        <f t="shared" si="5859"/>
        <v>0</v>
      </c>
      <c r="BA859" s="17">
        <f t="shared" si="5859"/>
        <v>0</v>
      </c>
      <c r="BB859" s="17">
        <f t="shared" si="5859"/>
        <v>0</v>
      </c>
      <c r="BC859" s="17">
        <f t="shared" si="5859"/>
        <v>0</v>
      </c>
      <c r="BD859" s="17">
        <f t="shared" si="5859"/>
        <v>0</v>
      </c>
      <c r="BE859" s="17">
        <f t="shared" si="5859"/>
        <v>0</v>
      </c>
      <c r="BF859" s="17">
        <f t="shared" si="5859"/>
        <v>0</v>
      </c>
      <c r="BG859" s="17">
        <f t="shared" si="5859"/>
        <v>0</v>
      </c>
      <c r="BH859" s="17">
        <f t="shared" si="5859"/>
        <v>0</v>
      </c>
      <c r="BI859" s="17">
        <f t="shared" si="5859"/>
        <v>0</v>
      </c>
      <c r="BJ859" s="17">
        <f t="shared" si="5859"/>
        <v>0</v>
      </c>
      <c r="BK859" s="17">
        <f t="shared" si="5859"/>
        <v>0</v>
      </c>
      <c r="BL859" s="17">
        <f t="shared" si="5859"/>
        <v>0</v>
      </c>
      <c r="BM859" s="17">
        <f t="shared" si="5859"/>
        <v>0</v>
      </c>
      <c r="BN859" s="17">
        <f t="shared" si="5859"/>
        <v>0</v>
      </c>
      <c r="BO859" s="17">
        <f t="shared" si="5859"/>
        <v>0</v>
      </c>
      <c r="BP859" s="17">
        <f t="shared" si="5859"/>
        <v>0</v>
      </c>
      <c r="BQ859" s="17">
        <f t="shared" si="5859"/>
        <v>0</v>
      </c>
      <c r="BR859" s="17">
        <f t="shared" si="5859"/>
        <v>0</v>
      </c>
      <c r="BS859" s="17">
        <f t="shared" si="5859"/>
        <v>0</v>
      </c>
      <c r="BT859" s="17">
        <f t="shared" si="5859"/>
        <v>0</v>
      </c>
      <c r="BU859" s="17">
        <f t="shared" si="5859"/>
        <v>0</v>
      </c>
      <c r="BV859" s="17">
        <f t="shared" si="5859"/>
        <v>0</v>
      </c>
      <c r="BW859" s="17">
        <f t="shared" si="5859"/>
        <v>0</v>
      </c>
      <c r="BX859" s="17">
        <f t="shared" si="5859"/>
        <v>0</v>
      </c>
      <c r="BY859" s="17">
        <f t="shared" si="5859"/>
        <v>0</v>
      </c>
      <c r="BZ859" s="17">
        <f t="shared" si="5859"/>
        <v>0</v>
      </c>
      <c r="CA859" s="17">
        <f t="shared" si="5859"/>
        <v>0</v>
      </c>
      <c r="CB859" s="17">
        <f t="shared" si="5859"/>
        <v>0</v>
      </c>
      <c r="CC859" s="17">
        <f t="shared" si="5859"/>
        <v>0</v>
      </c>
      <c r="CD859" s="17">
        <f t="shared" si="5859"/>
        <v>0</v>
      </c>
      <c r="CE859" s="17">
        <f t="shared" si="5859"/>
        <v>0</v>
      </c>
      <c r="CF859" s="17">
        <f t="shared" si="5859"/>
        <v>0</v>
      </c>
      <c r="CG859" s="17">
        <f t="shared" si="5859"/>
        <v>0</v>
      </c>
      <c r="CH859" s="17">
        <f t="shared" si="5859"/>
        <v>0</v>
      </c>
      <c r="CI859" s="17">
        <f t="shared" si="5859"/>
        <v>0</v>
      </c>
      <c r="CJ859" s="17">
        <f t="shared" si="5859"/>
        <v>0</v>
      </c>
      <c r="CK859" s="17">
        <f t="shared" si="5859"/>
        <v>0</v>
      </c>
      <c r="CL859" s="17">
        <f t="shared" si="5859"/>
        <v>0</v>
      </c>
      <c r="CM859" s="17">
        <f t="shared" si="5859"/>
        <v>0</v>
      </c>
      <c r="CN859" s="17">
        <f t="shared" si="5859"/>
        <v>0</v>
      </c>
      <c r="CO859" s="17">
        <f t="shared" si="5859"/>
        <v>0</v>
      </c>
    </row>
    <row r="860" spans="2:93">
      <c r="B860" s="556"/>
      <c r="C860" s="556">
        <f t="shared" si="5803"/>
        <v>41</v>
      </c>
      <c r="D860" s="632">
        <f t="shared" si="5800"/>
        <v>-0.04</v>
      </c>
      <c r="E860" s="632"/>
      <c r="F860" s="632"/>
      <c r="G860" s="632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>
        <f>IF((AW815-$AV815)&gt;$D816,0,$D860*(AW819))</f>
        <v>0</v>
      </c>
      <c r="AX860" s="17">
        <f t="shared" ref="AX860:CO860" si="5860">IF((AX815-$AV815)&gt;$D816,0,$D860*(AX819))</f>
        <v>0</v>
      </c>
      <c r="AY860" s="17">
        <f t="shared" si="5860"/>
        <v>0</v>
      </c>
      <c r="AZ860" s="17">
        <f t="shared" si="5860"/>
        <v>0</v>
      </c>
      <c r="BA860" s="17">
        <f t="shared" si="5860"/>
        <v>0</v>
      </c>
      <c r="BB860" s="17">
        <f t="shared" si="5860"/>
        <v>0</v>
      </c>
      <c r="BC860" s="17">
        <f t="shared" si="5860"/>
        <v>0</v>
      </c>
      <c r="BD860" s="17">
        <f t="shared" si="5860"/>
        <v>0</v>
      </c>
      <c r="BE860" s="17">
        <f t="shared" si="5860"/>
        <v>0</v>
      </c>
      <c r="BF860" s="17">
        <f t="shared" si="5860"/>
        <v>0</v>
      </c>
      <c r="BG860" s="17">
        <f t="shared" si="5860"/>
        <v>0</v>
      </c>
      <c r="BH860" s="17">
        <f t="shared" si="5860"/>
        <v>0</v>
      </c>
      <c r="BI860" s="17">
        <f t="shared" si="5860"/>
        <v>0</v>
      </c>
      <c r="BJ860" s="17">
        <f t="shared" si="5860"/>
        <v>0</v>
      </c>
      <c r="BK860" s="17">
        <f t="shared" si="5860"/>
        <v>0</v>
      </c>
      <c r="BL860" s="17">
        <f t="shared" si="5860"/>
        <v>0</v>
      </c>
      <c r="BM860" s="17">
        <f t="shared" si="5860"/>
        <v>0</v>
      </c>
      <c r="BN860" s="17">
        <f t="shared" si="5860"/>
        <v>0</v>
      </c>
      <c r="BO860" s="17">
        <f t="shared" si="5860"/>
        <v>0</v>
      </c>
      <c r="BP860" s="17">
        <f t="shared" si="5860"/>
        <v>0</v>
      </c>
      <c r="BQ860" s="17">
        <f t="shared" si="5860"/>
        <v>0</v>
      </c>
      <c r="BR860" s="17">
        <f t="shared" si="5860"/>
        <v>0</v>
      </c>
      <c r="BS860" s="17">
        <f t="shared" si="5860"/>
        <v>0</v>
      </c>
      <c r="BT860" s="17">
        <f t="shared" si="5860"/>
        <v>0</v>
      </c>
      <c r="BU860" s="17">
        <f t="shared" si="5860"/>
        <v>0</v>
      </c>
      <c r="BV860" s="17">
        <f t="shared" si="5860"/>
        <v>0</v>
      </c>
      <c r="BW860" s="17">
        <f t="shared" si="5860"/>
        <v>0</v>
      </c>
      <c r="BX860" s="17">
        <f t="shared" si="5860"/>
        <v>0</v>
      </c>
      <c r="BY860" s="17">
        <f t="shared" si="5860"/>
        <v>0</v>
      </c>
      <c r="BZ860" s="17">
        <f t="shared" si="5860"/>
        <v>0</v>
      </c>
      <c r="CA860" s="17">
        <f t="shared" si="5860"/>
        <v>0</v>
      </c>
      <c r="CB860" s="17">
        <f t="shared" si="5860"/>
        <v>0</v>
      </c>
      <c r="CC860" s="17">
        <f t="shared" si="5860"/>
        <v>0</v>
      </c>
      <c r="CD860" s="17">
        <f t="shared" si="5860"/>
        <v>0</v>
      </c>
      <c r="CE860" s="17">
        <f t="shared" si="5860"/>
        <v>0</v>
      </c>
      <c r="CF860" s="17">
        <f t="shared" si="5860"/>
        <v>0</v>
      </c>
      <c r="CG860" s="17">
        <f t="shared" si="5860"/>
        <v>0</v>
      </c>
      <c r="CH860" s="17">
        <f t="shared" si="5860"/>
        <v>0</v>
      </c>
      <c r="CI860" s="17">
        <f t="shared" si="5860"/>
        <v>0</v>
      </c>
      <c r="CJ860" s="17">
        <f t="shared" si="5860"/>
        <v>0</v>
      </c>
      <c r="CK860" s="17">
        <f t="shared" si="5860"/>
        <v>0</v>
      </c>
      <c r="CL860" s="17">
        <f t="shared" si="5860"/>
        <v>0</v>
      </c>
      <c r="CM860" s="17">
        <f t="shared" si="5860"/>
        <v>0</v>
      </c>
      <c r="CN860" s="17">
        <f t="shared" si="5860"/>
        <v>0</v>
      </c>
      <c r="CO860" s="17">
        <f t="shared" si="5860"/>
        <v>0</v>
      </c>
    </row>
    <row r="861" spans="2:93">
      <c r="B861" s="556"/>
      <c r="C861" s="556">
        <f t="shared" si="5803"/>
        <v>42</v>
      </c>
      <c r="D861" s="632">
        <f t="shared" si="5800"/>
        <v>-0.04</v>
      </c>
      <c r="E861" s="632"/>
      <c r="F861" s="632"/>
      <c r="G861" s="632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>
        <f>IF((AX815-$AW815)&gt;$D816,0,$D861*(AX819))</f>
        <v>0</v>
      </c>
      <c r="AY861" s="17">
        <f t="shared" ref="AY861:CO861" si="5861">IF((AY815-$AW815)&gt;$D816,0,$D861*(AY819))</f>
        <v>0</v>
      </c>
      <c r="AZ861" s="17">
        <f t="shared" si="5861"/>
        <v>0</v>
      </c>
      <c r="BA861" s="17">
        <f t="shared" si="5861"/>
        <v>0</v>
      </c>
      <c r="BB861" s="17">
        <f t="shared" si="5861"/>
        <v>0</v>
      </c>
      <c r="BC861" s="17">
        <f t="shared" si="5861"/>
        <v>0</v>
      </c>
      <c r="BD861" s="17">
        <f t="shared" si="5861"/>
        <v>0</v>
      </c>
      <c r="BE861" s="17">
        <f t="shared" si="5861"/>
        <v>0</v>
      </c>
      <c r="BF861" s="17">
        <f t="shared" si="5861"/>
        <v>0</v>
      </c>
      <c r="BG861" s="17">
        <f t="shared" si="5861"/>
        <v>0</v>
      </c>
      <c r="BH861" s="17">
        <f t="shared" si="5861"/>
        <v>0</v>
      </c>
      <c r="BI861" s="17">
        <f t="shared" si="5861"/>
        <v>0</v>
      </c>
      <c r="BJ861" s="17">
        <f t="shared" si="5861"/>
        <v>0</v>
      </c>
      <c r="BK861" s="17">
        <f t="shared" si="5861"/>
        <v>0</v>
      </c>
      <c r="BL861" s="17">
        <f t="shared" si="5861"/>
        <v>0</v>
      </c>
      <c r="BM861" s="17">
        <f t="shared" si="5861"/>
        <v>0</v>
      </c>
      <c r="BN861" s="17">
        <f t="shared" si="5861"/>
        <v>0</v>
      </c>
      <c r="BO861" s="17">
        <f t="shared" si="5861"/>
        <v>0</v>
      </c>
      <c r="BP861" s="17">
        <f t="shared" si="5861"/>
        <v>0</v>
      </c>
      <c r="BQ861" s="17">
        <f t="shared" si="5861"/>
        <v>0</v>
      </c>
      <c r="BR861" s="17">
        <f t="shared" si="5861"/>
        <v>0</v>
      </c>
      <c r="BS861" s="17">
        <f t="shared" si="5861"/>
        <v>0</v>
      </c>
      <c r="BT861" s="17">
        <f t="shared" si="5861"/>
        <v>0</v>
      </c>
      <c r="BU861" s="17">
        <f t="shared" si="5861"/>
        <v>0</v>
      </c>
      <c r="BV861" s="17">
        <f t="shared" si="5861"/>
        <v>0</v>
      </c>
      <c r="BW861" s="17">
        <f t="shared" si="5861"/>
        <v>0</v>
      </c>
      <c r="BX861" s="17">
        <f t="shared" si="5861"/>
        <v>0</v>
      </c>
      <c r="BY861" s="17">
        <f t="shared" si="5861"/>
        <v>0</v>
      </c>
      <c r="BZ861" s="17">
        <f t="shared" si="5861"/>
        <v>0</v>
      </c>
      <c r="CA861" s="17">
        <f t="shared" si="5861"/>
        <v>0</v>
      </c>
      <c r="CB861" s="17">
        <f t="shared" si="5861"/>
        <v>0</v>
      </c>
      <c r="CC861" s="17">
        <f t="shared" si="5861"/>
        <v>0</v>
      </c>
      <c r="CD861" s="17">
        <f t="shared" si="5861"/>
        <v>0</v>
      </c>
      <c r="CE861" s="17">
        <f t="shared" si="5861"/>
        <v>0</v>
      </c>
      <c r="CF861" s="17">
        <f t="shared" si="5861"/>
        <v>0</v>
      </c>
      <c r="CG861" s="17">
        <f t="shared" si="5861"/>
        <v>0</v>
      </c>
      <c r="CH861" s="17">
        <f t="shared" si="5861"/>
        <v>0</v>
      </c>
      <c r="CI861" s="17">
        <f t="shared" si="5861"/>
        <v>0</v>
      </c>
      <c r="CJ861" s="17">
        <f t="shared" si="5861"/>
        <v>0</v>
      </c>
      <c r="CK861" s="17">
        <f t="shared" si="5861"/>
        <v>0</v>
      </c>
      <c r="CL861" s="17">
        <f t="shared" si="5861"/>
        <v>0</v>
      </c>
      <c r="CM861" s="17">
        <f t="shared" si="5861"/>
        <v>0</v>
      </c>
      <c r="CN861" s="17">
        <f t="shared" si="5861"/>
        <v>0</v>
      </c>
      <c r="CO861" s="17">
        <f t="shared" si="5861"/>
        <v>0</v>
      </c>
    </row>
    <row r="862" spans="2:93">
      <c r="B862" s="556"/>
      <c r="C862" s="556">
        <f t="shared" si="5803"/>
        <v>43</v>
      </c>
      <c r="D862" s="632">
        <f t="shared" si="5800"/>
        <v>-0.04</v>
      </c>
      <c r="E862" s="632"/>
      <c r="F862" s="632"/>
      <c r="G862" s="632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>
        <f>IF((AY815-$AX815)&gt;$D816,0,$D862*(AY819))</f>
        <v>0</v>
      </c>
      <c r="AZ862" s="17">
        <f t="shared" ref="AZ862:CO862" si="5862">IF((AZ815-$AX815)&gt;$D816,0,$D862*(AZ819))</f>
        <v>0</v>
      </c>
      <c r="BA862" s="17">
        <f t="shared" si="5862"/>
        <v>0</v>
      </c>
      <c r="BB862" s="17">
        <f t="shared" si="5862"/>
        <v>0</v>
      </c>
      <c r="BC862" s="17">
        <f t="shared" si="5862"/>
        <v>0</v>
      </c>
      <c r="BD862" s="17">
        <f t="shared" si="5862"/>
        <v>0</v>
      </c>
      <c r="BE862" s="17">
        <f t="shared" si="5862"/>
        <v>0</v>
      </c>
      <c r="BF862" s="17">
        <f t="shared" si="5862"/>
        <v>0</v>
      </c>
      <c r="BG862" s="17">
        <f t="shared" si="5862"/>
        <v>0</v>
      </c>
      <c r="BH862" s="17">
        <f t="shared" si="5862"/>
        <v>0</v>
      </c>
      <c r="BI862" s="17">
        <f t="shared" si="5862"/>
        <v>0</v>
      </c>
      <c r="BJ862" s="17">
        <f t="shared" si="5862"/>
        <v>0</v>
      </c>
      <c r="BK862" s="17">
        <f t="shared" si="5862"/>
        <v>0</v>
      </c>
      <c r="BL862" s="17">
        <f t="shared" si="5862"/>
        <v>0</v>
      </c>
      <c r="BM862" s="17">
        <f t="shared" si="5862"/>
        <v>0</v>
      </c>
      <c r="BN862" s="17">
        <f t="shared" si="5862"/>
        <v>0</v>
      </c>
      <c r="BO862" s="17">
        <f t="shared" si="5862"/>
        <v>0</v>
      </c>
      <c r="BP862" s="17">
        <f t="shared" si="5862"/>
        <v>0</v>
      </c>
      <c r="BQ862" s="17">
        <f t="shared" si="5862"/>
        <v>0</v>
      </c>
      <c r="BR862" s="17">
        <f t="shared" si="5862"/>
        <v>0</v>
      </c>
      <c r="BS862" s="17">
        <f t="shared" si="5862"/>
        <v>0</v>
      </c>
      <c r="BT862" s="17">
        <f t="shared" si="5862"/>
        <v>0</v>
      </c>
      <c r="BU862" s="17">
        <f t="shared" si="5862"/>
        <v>0</v>
      </c>
      <c r="BV862" s="17">
        <f t="shared" si="5862"/>
        <v>0</v>
      </c>
      <c r="BW862" s="17">
        <f t="shared" si="5862"/>
        <v>0</v>
      </c>
      <c r="BX862" s="17">
        <f t="shared" si="5862"/>
        <v>0</v>
      </c>
      <c r="BY862" s="17">
        <f t="shared" si="5862"/>
        <v>0</v>
      </c>
      <c r="BZ862" s="17">
        <f t="shared" si="5862"/>
        <v>0</v>
      </c>
      <c r="CA862" s="17">
        <f t="shared" si="5862"/>
        <v>0</v>
      </c>
      <c r="CB862" s="17">
        <f t="shared" si="5862"/>
        <v>0</v>
      </c>
      <c r="CC862" s="17">
        <f t="shared" si="5862"/>
        <v>0</v>
      </c>
      <c r="CD862" s="17">
        <f t="shared" si="5862"/>
        <v>0</v>
      </c>
      <c r="CE862" s="17">
        <f t="shared" si="5862"/>
        <v>0</v>
      </c>
      <c r="CF862" s="17">
        <f t="shared" si="5862"/>
        <v>0</v>
      </c>
      <c r="CG862" s="17">
        <f t="shared" si="5862"/>
        <v>0</v>
      </c>
      <c r="CH862" s="17">
        <f t="shared" si="5862"/>
        <v>0</v>
      </c>
      <c r="CI862" s="17">
        <f t="shared" si="5862"/>
        <v>0</v>
      </c>
      <c r="CJ862" s="17">
        <f t="shared" si="5862"/>
        <v>0</v>
      </c>
      <c r="CK862" s="17">
        <f t="shared" si="5862"/>
        <v>0</v>
      </c>
      <c r="CL862" s="17">
        <f t="shared" si="5862"/>
        <v>0</v>
      </c>
      <c r="CM862" s="17">
        <f t="shared" si="5862"/>
        <v>0</v>
      </c>
      <c r="CN862" s="17">
        <f t="shared" si="5862"/>
        <v>0</v>
      </c>
      <c r="CO862" s="17">
        <f t="shared" si="5862"/>
        <v>0</v>
      </c>
    </row>
    <row r="863" spans="2:93">
      <c r="B863" s="556"/>
      <c r="C863" s="556">
        <f t="shared" si="5803"/>
        <v>44</v>
      </c>
      <c r="D863" s="632">
        <f t="shared" si="5800"/>
        <v>-0.04</v>
      </c>
      <c r="E863" s="632"/>
      <c r="F863" s="632"/>
      <c r="G863" s="632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>
        <f>IF((AZ815-$AY815)&gt;$D816,0,$D863*(AZ819))</f>
        <v>0</v>
      </c>
      <c r="BA863" s="17">
        <f t="shared" ref="BA863:CO863" si="5863">IF((BA815-$AY815)&gt;$D816,0,$D863*(BA819))</f>
        <v>0</v>
      </c>
      <c r="BB863" s="17">
        <f t="shared" si="5863"/>
        <v>0</v>
      </c>
      <c r="BC863" s="17">
        <f t="shared" si="5863"/>
        <v>0</v>
      </c>
      <c r="BD863" s="17">
        <f t="shared" si="5863"/>
        <v>0</v>
      </c>
      <c r="BE863" s="17">
        <f t="shared" si="5863"/>
        <v>0</v>
      </c>
      <c r="BF863" s="17">
        <f t="shared" si="5863"/>
        <v>0</v>
      </c>
      <c r="BG863" s="17">
        <f t="shared" si="5863"/>
        <v>0</v>
      </c>
      <c r="BH863" s="17">
        <f t="shared" si="5863"/>
        <v>0</v>
      </c>
      <c r="BI863" s="17">
        <f t="shared" si="5863"/>
        <v>0</v>
      </c>
      <c r="BJ863" s="17">
        <f t="shared" si="5863"/>
        <v>0</v>
      </c>
      <c r="BK863" s="17">
        <f t="shared" si="5863"/>
        <v>0</v>
      </c>
      <c r="BL863" s="17">
        <f t="shared" si="5863"/>
        <v>0</v>
      </c>
      <c r="BM863" s="17">
        <f t="shared" si="5863"/>
        <v>0</v>
      </c>
      <c r="BN863" s="17">
        <f t="shared" si="5863"/>
        <v>0</v>
      </c>
      <c r="BO863" s="17">
        <f t="shared" si="5863"/>
        <v>0</v>
      </c>
      <c r="BP863" s="17">
        <f t="shared" si="5863"/>
        <v>0</v>
      </c>
      <c r="BQ863" s="17">
        <f t="shared" si="5863"/>
        <v>0</v>
      </c>
      <c r="BR863" s="17">
        <f t="shared" si="5863"/>
        <v>0</v>
      </c>
      <c r="BS863" s="17">
        <f t="shared" si="5863"/>
        <v>0</v>
      </c>
      <c r="BT863" s="17">
        <f t="shared" si="5863"/>
        <v>0</v>
      </c>
      <c r="BU863" s="17">
        <f t="shared" si="5863"/>
        <v>0</v>
      </c>
      <c r="BV863" s="17">
        <f t="shared" si="5863"/>
        <v>0</v>
      </c>
      <c r="BW863" s="17">
        <f t="shared" si="5863"/>
        <v>0</v>
      </c>
      <c r="BX863" s="17">
        <f t="shared" si="5863"/>
        <v>0</v>
      </c>
      <c r="BY863" s="17">
        <f t="shared" si="5863"/>
        <v>0</v>
      </c>
      <c r="BZ863" s="17">
        <f t="shared" si="5863"/>
        <v>0</v>
      </c>
      <c r="CA863" s="17">
        <f t="shared" si="5863"/>
        <v>0</v>
      </c>
      <c r="CB863" s="17">
        <f t="shared" si="5863"/>
        <v>0</v>
      </c>
      <c r="CC863" s="17">
        <f t="shared" si="5863"/>
        <v>0</v>
      </c>
      <c r="CD863" s="17">
        <f t="shared" si="5863"/>
        <v>0</v>
      </c>
      <c r="CE863" s="17">
        <f t="shared" si="5863"/>
        <v>0</v>
      </c>
      <c r="CF863" s="17">
        <f t="shared" si="5863"/>
        <v>0</v>
      </c>
      <c r="CG863" s="17">
        <f t="shared" si="5863"/>
        <v>0</v>
      </c>
      <c r="CH863" s="17">
        <f t="shared" si="5863"/>
        <v>0</v>
      </c>
      <c r="CI863" s="17">
        <f t="shared" si="5863"/>
        <v>0</v>
      </c>
      <c r="CJ863" s="17">
        <f t="shared" si="5863"/>
        <v>0</v>
      </c>
      <c r="CK863" s="17">
        <f t="shared" si="5863"/>
        <v>0</v>
      </c>
      <c r="CL863" s="17">
        <f t="shared" si="5863"/>
        <v>0</v>
      </c>
      <c r="CM863" s="17">
        <f t="shared" si="5863"/>
        <v>0</v>
      </c>
      <c r="CN863" s="17">
        <f t="shared" si="5863"/>
        <v>0</v>
      </c>
      <c r="CO863" s="17">
        <f t="shared" si="5863"/>
        <v>0</v>
      </c>
    </row>
    <row r="864" spans="2:93">
      <c r="B864" s="556"/>
      <c r="C864" s="556">
        <f t="shared" si="5803"/>
        <v>45</v>
      </c>
      <c r="D864" s="632">
        <f t="shared" si="5800"/>
        <v>-0.04</v>
      </c>
      <c r="E864" s="632"/>
      <c r="F864" s="632"/>
      <c r="G864" s="632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>
        <f>IF((BA815-$AZ815)&gt;$D816,0,$D864*(BA819))</f>
        <v>0</v>
      </c>
      <c r="BB864" s="17">
        <f t="shared" ref="BB864:CO864" si="5864">IF((BB815-$AZ815)&gt;$D816,0,$D864*(BB819))</f>
        <v>0</v>
      </c>
      <c r="BC864" s="17">
        <f t="shared" si="5864"/>
        <v>0</v>
      </c>
      <c r="BD864" s="17">
        <f t="shared" si="5864"/>
        <v>0</v>
      </c>
      <c r="BE864" s="17">
        <f t="shared" si="5864"/>
        <v>0</v>
      </c>
      <c r="BF864" s="17">
        <f t="shared" si="5864"/>
        <v>0</v>
      </c>
      <c r="BG864" s="17">
        <f t="shared" si="5864"/>
        <v>0</v>
      </c>
      <c r="BH864" s="17">
        <f t="shared" si="5864"/>
        <v>0</v>
      </c>
      <c r="BI864" s="17">
        <f t="shared" si="5864"/>
        <v>0</v>
      </c>
      <c r="BJ864" s="17">
        <f t="shared" si="5864"/>
        <v>0</v>
      </c>
      <c r="BK864" s="17">
        <f t="shared" si="5864"/>
        <v>0</v>
      </c>
      <c r="BL864" s="17">
        <f t="shared" si="5864"/>
        <v>0</v>
      </c>
      <c r="BM864" s="17">
        <f t="shared" si="5864"/>
        <v>0</v>
      </c>
      <c r="BN864" s="17">
        <f t="shared" si="5864"/>
        <v>0</v>
      </c>
      <c r="BO864" s="17">
        <f t="shared" si="5864"/>
        <v>0</v>
      </c>
      <c r="BP864" s="17">
        <f t="shared" si="5864"/>
        <v>0</v>
      </c>
      <c r="BQ864" s="17">
        <f t="shared" si="5864"/>
        <v>0</v>
      </c>
      <c r="BR864" s="17">
        <f t="shared" si="5864"/>
        <v>0</v>
      </c>
      <c r="BS864" s="17">
        <f t="shared" si="5864"/>
        <v>0</v>
      </c>
      <c r="BT864" s="17">
        <f t="shared" si="5864"/>
        <v>0</v>
      </c>
      <c r="BU864" s="17">
        <f t="shared" si="5864"/>
        <v>0</v>
      </c>
      <c r="BV864" s="17">
        <f t="shared" si="5864"/>
        <v>0</v>
      </c>
      <c r="BW864" s="17">
        <f t="shared" si="5864"/>
        <v>0</v>
      </c>
      <c r="BX864" s="17">
        <f t="shared" si="5864"/>
        <v>0</v>
      </c>
      <c r="BY864" s="17">
        <f t="shared" si="5864"/>
        <v>0</v>
      </c>
      <c r="BZ864" s="17">
        <f t="shared" si="5864"/>
        <v>0</v>
      </c>
      <c r="CA864" s="17">
        <f t="shared" si="5864"/>
        <v>0</v>
      </c>
      <c r="CB864" s="17">
        <f t="shared" si="5864"/>
        <v>0</v>
      </c>
      <c r="CC864" s="17">
        <f t="shared" si="5864"/>
        <v>0</v>
      </c>
      <c r="CD864" s="17">
        <f t="shared" si="5864"/>
        <v>0</v>
      </c>
      <c r="CE864" s="17">
        <f t="shared" si="5864"/>
        <v>0</v>
      </c>
      <c r="CF864" s="17">
        <f t="shared" si="5864"/>
        <v>0</v>
      </c>
      <c r="CG864" s="17">
        <f t="shared" si="5864"/>
        <v>0</v>
      </c>
      <c r="CH864" s="17">
        <f t="shared" si="5864"/>
        <v>0</v>
      </c>
      <c r="CI864" s="17">
        <f t="shared" si="5864"/>
        <v>0</v>
      </c>
      <c r="CJ864" s="17">
        <f t="shared" si="5864"/>
        <v>0</v>
      </c>
      <c r="CK864" s="17">
        <f t="shared" si="5864"/>
        <v>0</v>
      </c>
      <c r="CL864" s="17">
        <f t="shared" si="5864"/>
        <v>0</v>
      </c>
      <c r="CM864" s="17">
        <f t="shared" si="5864"/>
        <v>0</v>
      </c>
      <c r="CN864" s="17">
        <f t="shared" si="5864"/>
        <v>0</v>
      </c>
      <c r="CO864" s="17">
        <f t="shared" si="5864"/>
        <v>0</v>
      </c>
    </row>
    <row r="865" spans="2:93">
      <c r="B865" s="556"/>
      <c r="C865" s="556">
        <f t="shared" si="5803"/>
        <v>46</v>
      </c>
      <c r="D865" s="632">
        <f t="shared" si="5800"/>
        <v>-0.04</v>
      </c>
      <c r="E865" s="632"/>
      <c r="F865" s="632"/>
      <c r="G865" s="632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>
        <f>IF((BB815-$BA815)&gt;$D816,0,$D865*(BB819))</f>
        <v>0</v>
      </c>
      <c r="BC865" s="17">
        <f t="shared" ref="BC865:CO865" si="5865">IF((BC815-$BA815)&gt;$D816,0,$D865*(BC819))</f>
        <v>0</v>
      </c>
      <c r="BD865" s="17">
        <f t="shared" si="5865"/>
        <v>0</v>
      </c>
      <c r="BE865" s="17">
        <f t="shared" si="5865"/>
        <v>0</v>
      </c>
      <c r="BF865" s="17">
        <f t="shared" si="5865"/>
        <v>0</v>
      </c>
      <c r="BG865" s="17">
        <f t="shared" si="5865"/>
        <v>0</v>
      </c>
      <c r="BH865" s="17">
        <f t="shared" si="5865"/>
        <v>0</v>
      </c>
      <c r="BI865" s="17">
        <f t="shared" si="5865"/>
        <v>0</v>
      </c>
      <c r="BJ865" s="17">
        <f t="shared" si="5865"/>
        <v>0</v>
      </c>
      <c r="BK865" s="17">
        <f t="shared" si="5865"/>
        <v>0</v>
      </c>
      <c r="BL865" s="17">
        <f t="shared" si="5865"/>
        <v>0</v>
      </c>
      <c r="BM865" s="17">
        <f t="shared" si="5865"/>
        <v>0</v>
      </c>
      <c r="BN865" s="17">
        <f t="shared" si="5865"/>
        <v>0</v>
      </c>
      <c r="BO865" s="17">
        <f t="shared" si="5865"/>
        <v>0</v>
      </c>
      <c r="BP865" s="17">
        <f t="shared" si="5865"/>
        <v>0</v>
      </c>
      <c r="BQ865" s="17">
        <f t="shared" si="5865"/>
        <v>0</v>
      </c>
      <c r="BR865" s="17">
        <f t="shared" si="5865"/>
        <v>0</v>
      </c>
      <c r="BS865" s="17">
        <f t="shared" si="5865"/>
        <v>0</v>
      </c>
      <c r="BT865" s="17">
        <f t="shared" si="5865"/>
        <v>0</v>
      </c>
      <c r="BU865" s="17">
        <f t="shared" si="5865"/>
        <v>0</v>
      </c>
      <c r="BV865" s="17">
        <f t="shared" si="5865"/>
        <v>0</v>
      </c>
      <c r="BW865" s="17">
        <f t="shared" si="5865"/>
        <v>0</v>
      </c>
      <c r="BX865" s="17">
        <f t="shared" si="5865"/>
        <v>0</v>
      </c>
      <c r="BY865" s="17">
        <f t="shared" si="5865"/>
        <v>0</v>
      </c>
      <c r="BZ865" s="17">
        <f t="shared" si="5865"/>
        <v>0</v>
      </c>
      <c r="CA865" s="17">
        <f t="shared" si="5865"/>
        <v>0</v>
      </c>
      <c r="CB865" s="17">
        <f t="shared" si="5865"/>
        <v>0</v>
      </c>
      <c r="CC865" s="17">
        <f t="shared" si="5865"/>
        <v>0</v>
      </c>
      <c r="CD865" s="17">
        <f t="shared" si="5865"/>
        <v>0</v>
      </c>
      <c r="CE865" s="17">
        <f t="shared" si="5865"/>
        <v>0</v>
      </c>
      <c r="CF865" s="17">
        <f t="shared" si="5865"/>
        <v>0</v>
      </c>
      <c r="CG865" s="17">
        <f t="shared" si="5865"/>
        <v>0</v>
      </c>
      <c r="CH865" s="17">
        <f t="shared" si="5865"/>
        <v>0</v>
      </c>
      <c r="CI865" s="17">
        <f t="shared" si="5865"/>
        <v>0</v>
      </c>
      <c r="CJ865" s="17">
        <f t="shared" si="5865"/>
        <v>0</v>
      </c>
      <c r="CK865" s="17">
        <f t="shared" si="5865"/>
        <v>0</v>
      </c>
      <c r="CL865" s="17">
        <f t="shared" si="5865"/>
        <v>0</v>
      </c>
      <c r="CM865" s="17">
        <f t="shared" si="5865"/>
        <v>0</v>
      </c>
      <c r="CN865" s="17">
        <f t="shared" si="5865"/>
        <v>0</v>
      </c>
      <c r="CO865" s="17">
        <f t="shared" si="5865"/>
        <v>0</v>
      </c>
    </row>
    <row r="866" spans="2:93">
      <c r="B866" s="556"/>
      <c r="C866" s="556">
        <f t="shared" si="5803"/>
        <v>47</v>
      </c>
      <c r="D866" s="632">
        <f t="shared" si="5800"/>
        <v>-0.04</v>
      </c>
      <c r="E866" s="632"/>
      <c r="F866" s="632"/>
      <c r="G866" s="632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>
        <f>IF((BC815-$BB815)&gt;$D816,0,$D866*(BC819))</f>
        <v>0</v>
      </c>
      <c r="BD866" s="17">
        <f t="shared" ref="BD866:CO866" si="5866">IF((BD815-$BB815)&gt;$D816,0,$D866*(BD819))</f>
        <v>0</v>
      </c>
      <c r="BE866" s="17">
        <f t="shared" si="5866"/>
        <v>0</v>
      </c>
      <c r="BF866" s="17">
        <f t="shared" si="5866"/>
        <v>0</v>
      </c>
      <c r="BG866" s="17">
        <f t="shared" si="5866"/>
        <v>0</v>
      </c>
      <c r="BH866" s="17">
        <f t="shared" si="5866"/>
        <v>0</v>
      </c>
      <c r="BI866" s="17">
        <f t="shared" si="5866"/>
        <v>0</v>
      </c>
      <c r="BJ866" s="17">
        <f t="shared" si="5866"/>
        <v>0</v>
      </c>
      <c r="BK866" s="17">
        <f t="shared" si="5866"/>
        <v>0</v>
      </c>
      <c r="BL866" s="17">
        <f t="shared" si="5866"/>
        <v>0</v>
      </c>
      <c r="BM866" s="17">
        <f t="shared" si="5866"/>
        <v>0</v>
      </c>
      <c r="BN866" s="17">
        <f t="shared" si="5866"/>
        <v>0</v>
      </c>
      <c r="BO866" s="17">
        <f t="shared" si="5866"/>
        <v>0</v>
      </c>
      <c r="BP866" s="17">
        <f t="shared" si="5866"/>
        <v>0</v>
      </c>
      <c r="BQ866" s="17">
        <f t="shared" si="5866"/>
        <v>0</v>
      </c>
      <c r="BR866" s="17">
        <f t="shared" si="5866"/>
        <v>0</v>
      </c>
      <c r="BS866" s="17">
        <f t="shared" si="5866"/>
        <v>0</v>
      </c>
      <c r="BT866" s="17">
        <f t="shared" si="5866"/>
        <v>0</v>
      </c>
      <c r="BU866" s="17">
        <f t="shared" si="5866"/>
        <v>0</v>
      </c>
      <c r="BV866" s="17">
        <f t="shared" si="5866"/>
        <v>0</v>
      </c>
      <c r="BW866" s="17">
        <f t="shared" si="5866"/>
        <v>0</v>
      </c>
      <c r="BX866" s="17">
        <f t="shared" si="5866"/>
        <v>0</v>
      </c>
      <c r="BY866" s="17">
        <f t="shared" si="5866"/>
        <v>0</v>
      </c>
      <c r="BZ866" s="17">
        <f t="shared" si="5866"/>
        <v>0</v>
      </c>
      <c r="CA866" s="17">
        <f t="shared" si="5866"/>
        <v>0</v>
      </c>
      <c r="CB866" s="17">
        <f t="shared" si="5866"/>
        <v>0</v>
      </c>
      <c r="CC866" s="17">
        <f t="shared" si="5866"/>
        <v>0</v>
      </c>
      <c r="CD866" s="17">
        <f t="shared" si="5866"/>
        <v>0</v>
      </c>
      <c r="CE866" s="17">
        <f t="shared" si="5866"/>
        <v>0</v>
      </c>
      <c r="CF866" s="17">
        <f t="shared" si="5866"/>
        <v>0</v>
      </c>
      <c r="CG866" s="17">
        <f t="shared" si="5866"/>
        <v>0</v>
      </c>
      <c r="CH866" s="17">
        <f t="shared" si="5866"/>
        <v>0</v>
      </c>
      <c r="CI866" s="17">
        <f t="shared" si="5866"/>
        <v>0</v>
      </c>
      <c r="CJ866" s="17">
        <f t="shared" si="5866"/>
        <v>0</v>
      </c>
      <c r="CK866" s="17">
        <f t="shared" si="5866"/>
        <v>0</v>
      </c>
      <c r="CL866" s="17">
        <f t="shared" si="5866"/>
        <v>0</v>
      </c>
      <c r="CM866" s="17">
        <f t="shared" si="5866"/>
        <v>0</v>
      </c>
      <c r="CN866" s="17">
        <f t="shared" si="5866"/>
        <v>0</v>
      </c>
      <c r="CO866" s="17">
        <f t="shared" si="5866"/>
        <v>0</v>
      </c>
    </row>
    <row r="867" spans="2:93">
      <c r="B867" s="556"/>
      <c r="C867" s="556">
        <f t="shared" si="5803"/>
        <v>48</v>
      </c>
      <c r="D867" s="632">
        <f t="shared" si="5800"/>
        <v>-0.04</v>
      </c>
      <c r="E867" s="632"/>
      <c r="F867" s="632"/>
      <c r="G867" s="632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>
        <f>IF((BD815-$BC815)&gt;$D816,0,$D867*(BD819))</f>
        <v>0</v>
      </c>
      <c r="BE867" s="17">
        <f t="shared" ref="BE867:CO867" si="5867">IF((BE815-$BC815)&gt;$D816,0,$D867*(BE819))</f>
        <v>0</v>
      </c>
      <c r="BF867" s="17">
        <f t="shared" si="5867"/>
        <v>0</v>
      </c>
      <c r="BG867" s="17">
        <f t="shared" si="5867"/>
        <v>0</v>
      </c>
      <c r="BH867" s="17">
        <f t="shared" si="5867"/>
        <v>0</v>
      </c>
      <c r="BI867" s="17">
        <f t="shared" si="5867"/>
        <v>0</v>
      </c>
      <c r="BJ867" s="17">
        <f t="shared" si="5867"/>
        <v>0</v>
      </c>
      <c r="BK867" s="17">
        <f t="shared" si="5867"/>
        <v>0</v>
      </c>
      <c r="BL867" s="17">
        <f t="shared" si="5867"/>
        <v>0</v>
      </c>
      <c r="BM867" s="17">
        <f t="shared" si="5867"/>
        <v>0</v>
      </c>
      <c r="BN867" s="17">
        <f t="shared" si="5867"/>
        <v>0</v>
      </c>
      <c r="BO867" s="17">
        <f t="shared" si="5867"/>
        <v>0</v>
      </c>
      <c r="BP867" s="17">
        <f t="shared" si="5867"/>
        <v>0</v>
      </c>
      <c r="BQ867" s="17">
        <f t="shared" si="5867"/>
        <v>0</v>
      </c>
      <c r="BR867" s="17">
        <f t="shared" si="5867"/>
        <v>0</v>
      </c>
      <c r="BS867" s="17">
        <f t="shared" si="5867"/>
        <v>0</v>
      </c>
      <c r="BT867" s="17">
        <f t="shared" si="5867"/>
        <v>0</v>
      </c>
      <c r="BU867" s="17">
        <f t="shared" si="5867"/>
        <v>0</v>
      </c>
      <c r="BV867" s="17">
        <f t="shared" si="5867"/>
        <v>0</v>
      </c>
      <c r="BW867" s="17">
        <f t="shared" si="5867"/>
        <v>0</v>
      </c>
      <c r="BX867" s="17">
        <f t="shared" si="5867"/>
        <v>0</v>
      </c>
      <c r="BY867" s="17">
        <f t="shared" si="5867"/>
        <v>0</v>
      </c>
      <c r="BZ867" s="17">
        <f t="shared" si="5867"/>
        <v>0</v>
      </c>
      <c r="CA867" s="17">
        <f t="shared" si="5867"/>
        <v>0</v>
      </c>
      <c r="CB867" s="17">
        <f t="shared" si="5867"/>
        <v>0</v>
      </c>
      <c r="CC867" s="17">
        <f t="shared" si="5867"/>
        <v>0</v>
      </c>
      <c r="CD867" s="17">
        <f t="shared" si="5867"/>
        <v>0</v>
      </c>
      <c r="CE867" s="17">
        <f t="shared" si="5867"/>
        <v>0</v>
      </c>
      <c r="CF867" s="17">
        <f t="shared" si="5867"/>
        <v>0</v>
      </c>
      <c r="CG867" s="17">
        <f t="shared" si="5867"/>
        <v>0</v>
      </c>
      <c r="CH867" s="17">
        <f t="shared" si="5867"/>
        <v>0</v>
      </c>
      <c r="CI867" s="17">
        <f t="shared" si="5867"/>
        <v>0</v>
      </c>
      <c r="CJ867" s="17">
        <f t="shared" si="5867"/>
        <v>0</v>
      </c>
      <c r="CK867" s="17">
        <f t="shared" si="5867"/>
        <v>0</v>
      </c>
      <c r="CL867" s="17">
        <f t="shared" si="5867"/>
        <v>0</v>
      </c>
      <c r="CM867" s="17">
        <f t="shared" si="5867"/>
        <v>0</v>
      </c>
      <c r="CN867" s="17">
        <f t="shared" si="5867"/>
        <v>0</v>
      </c>
      <c r="CO867" s="17">
        <f t="shared" si="5867"/>
        <v>0</v>
      </c>
    </row>
    <row r="868" spans="2:93">
      <c r="B868" s="556"/>
      <c r="C868" s="556">
        <f t="shared" si="5803"/>
        <v>49</v>
      </c>
      <c r="D868" s="632">
        <f t="shared" si="5800"/>
        <v>-0.04</v>
      </c>
      <c r="E868" s="632"/>
      <c r="F868" s="632"/>
      <c r="G868" s="632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>
        <f>IF((BE815-$BD815)&gt;$D816,0,$D868*(BE819))</f>
        <v>0</v>
      </c>
      <c r="BF868" s="17">
        <f t="shared" ref="BF868:CO868" si="5868">IF((BF815-$BD815)&gt;$D816,0,$D868*(BF819))</f>
        <v>0</v>
      </c>
      <c r="BG868" s="17">
        <f t="shared" si="5868"/>
        <v>0</v>
      </c>
      <c r="BH868" s="17">
        <f t="shared" si="5868"/>
        <v>0</v>
      </c>
      <c r="BI868" s="17">
        <f t="shared" si="5868"/>
        <v>0</v>
      </c>
      <c r="BJ868" s="17">
        <f t="shared" si="5868"/>
        <v>0</v>
      </c>
      <c r="BK868" s="17">
        <f t="shared" si="5868"/>
        <v>0</v>
      </c>
      <c r="BL868" s="17">
        <f t="shared" si="5868"/>
        <v>0</v>
      </c>
      <c r="BM868" s="17">
        <f t="shared" si="5868"/>
        <v>0</v>
      </c>
      <c r="BN868" s="17">
        <f t="shared" si="5868"/>
        <v>0</v>
      </c>
      <c r="BO868" s="17">
        <f t="shared" si="5868"/>
        <v>0</v>
      </c>
      <c r="BP868" s="17">
        <f t="shared" si="5868"/>
        <v>0</v>
      </c>
      <c r="BQ868" s="17">
        <f t="shared" si="5868"/>
        <v>0</v>
      </c>
      <c r="BR868" s="17">
        <f t="shared" si="5868"/>
        <v>0</v>
      </c>
      <c r="BS868" s="17">
        <f t="shared" si="5868"/>
        <v>0</v>
      </c>
      <c r="BT868" s="17">
        <f t="shared" si="5868"/>
        <v>0</v>
      </c>
      <c r="BU868" s="17">
        <f t="shared" si="5868"/>
        <v>0</v>
      </c>
      <c r="BV868" s="17">
        <f t="shared" si="5868"/>
        <v>0</v>
      </c>
      <c r="BW868" s="17">
        <f t="shared" si="5868"/>
        <v>0</v>
      </c>
      <c r="BX868" s="17">
        <f t="shared" si="5868"/>
        <v>0</v>
      </c>
      <c r="BY868" s="17">
        <f t="shared" si="5868"/>
        <v>0</v>
      </c>
      <c r="BZ868" s="17">
        <f t="shared" si="5868"/>
        <v>0</v>
      </c>
      <c r="CA868" s="17">
        <f t="shared" si="5868"/>
        <v>0</v>
      </c>
      <c r="CB868" s="17">
        <f t="shared" si="5868"/>
        <v>0</v>
      </c>
      <c r="CC868" s="17">
        <f t="shared" si="5868"/>
        <v>0</v>
      </c>
      <c r="CD868" s="17">
        <f t="shared" si="5868"/>
        <v>0</v>
      </c>
      <c r="CE868" s="17">
        <f t="shared" si="5868"/>
        <v>0</v>
      </c>
      <c r="CF868" s="17">
        <f t="shared" si="5868"/>
        <v>0</v>
      </c>
      <c r="CG868" s="17">
        <f t="shared" si="5868"/>
        <v>0</v>
      </c>
      <c r="CH868" s="17">
        <f t="shared" si="5868"/>
        <v>0</v>
      </c>
      <c r="CI868" s="17">
        <f t="shared" si="5868"/>
        <v>0</v>
      </c>
      <c r="CJ868" s="17">
        <f t="shared" si="5868"/>
        <v>0</v>
      </c>
      <c r="CK868" s="17">
        <f t="shared" si="5868"/>
        <v>0</v>
      </c>
      <c r="CL868" s="17">
        <f t="shared" si="5868"/>
        <v>0</v>
      </c>
      <c r="CM868" s="17">
        <f t="shared" si="5868"/>
        <v>0</v>
      </c>
      <c r="CN868" s="17">
        <f t="shared" si="5868"/>
        <v>0</v>
      </c>
      <c r="CO868" s="17">
        <f t="shared" si="5868"/>
        <v>0</v>
      </c>
    </row>
    <row r="869" spans="2:93">
      <c r="B869" s="556"/>
      <c r="C869" s="556">
        <f t="shared" si="5803"/>
        <v>50</v>
      </c>
      <c r="D869" s="632">
        <f t="shared" si="5800"/>
        <v>-0.04</v>
      </c>
      <c r="E869" s="632"/>
      <c r="F869" s="632"/>
      <c r="G869" s="632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>
        <f>IF((BF815-$BE815)&gt;$D816,0,$D869*(BF819))</f>
        <v>0</v>
      </c>
      <c r="BG869" s="17">
        <f t="shared" ref="BG869:CO869" si="5869">IF((BG815-$BE815)&gt;$D816,0,$D869*(BG819))</f>
        <v>0</v>
      </c>
      <c r="BH869" s="17">
        <f t="shared" si="5869"/>
        <v>0</v>
      </c>
      <c r="BI869" s="17">
        <f t="shared" si="5869"/>
        <v>0</v>
      </c>
      <c r="BJ869" s="17">
        <f t="shared" si="5869"/>
        <v>0</v>
      </c>
      <c r="BK869" s="17">
        <f t="shared" si="5869"/>
        <v>0</v>
      </c>
      <c r="BL869" s="17">
        <f t="shared" si="5869"/>
        <v>0</v>
      </c>
      <c r="BM869" s="17">
        <f t="shared" si="5869"/>
        <v>0</v>
      </c>
      <c r="BN869" s="17">
        <f t="shared" si="5869"/>
        <v>0</v>
      </c>
      <c r="BO869" s="17">
        <f t="shared" si="5869"/>
        <v>0</v>
      </c>
      <c r="BP869" s="17">
        <f t="shared" si="5869"/>
        <v>0</v>
      </c>
      <c r="BQ869" s="17">
        <f t="shared" si="5869"/>
        <v>0</v>
      </c>
      <c r="BR869" s="17">
        <f t="shared" si="5869"/>
        <v>0</v>
      </c>
      <c r="BS869" s="17">
        <f t="shared" si="5869"/>
        <v>0</v>
      </c>
      <c r="BT869" s="17">
        <f t="shared" si="5869"/>
        <v>0</v>
      </c>
      <c r="BU869" s="17">
        <f t="shared" si="5869"/>
        <v>0</v>
      </c>
      <c r="BV869" s="17">
        <f t="shared" si="5869"/>
        <v>0</v>
      </c>
      <c r="BW869" s="17">
        <f t="shared" si="5869"/>
        <v>0</v>
      </c>
      <c r="BX869" s="17">
        <f t="shared" si="5869"/>
        <v>0</v>
      </c>
      <c r="BY869" s="17">
        <f t="shared" si="5869"/>
        <v>0</v>
      </c>
      <c r="BZ869" s="17">
        <f t="shared" si="5869"/>
        <v>0</v>
      </c>
      <c r="CA869" s="17">
        <f t="shared" si="5869"/>
        <v>0</v>
      </c>
      <c r="CB869" s="17">
        <f t="shared" si="5869"/>
        <v>0</v>
      </c>
      <c r="CC869" s="17">
        <f t="shared" si="5869"/>
        <v>0</v>
      </c>
      <c r="CD869" s="17">
        <f t="shared" si="5869"/>
        <v>0</v>
      </c>
      <c r="CE869" s="17">
        <f t="shared" si="5869"/>
        <v>0</v>
      </c>
      <c r="CF869" s="17">
        <f t="shared" si="5869"/>
        <v>0</v>
      </c>
      <c r="CG869" s="17">
        <f t="shared" si="5869"/>
        <v>0</v>
      </c>
      <c r="CH869" s="17">
        <f t="shared" si="5869"/>
        <v>0</v>
      </c>
      <c r="CI869" s="17">
        <f t="shared" si="5869"/>
        <v>0</v>
      </c>
      <c r="CJ869" s="17">
        <f t="shared" si="5869"/>
        <v>0</v>
      </c>
      <c r="CK869" s="17">
        <f t="shared" si="5869"/>
        <v>0</v>
      </c>
      <c r="CL869" s="17">
        <f t="shared" si="5869"/>
        <v>0</v>
      </c>
      <c r="CM869" s="17">
        <f t="shared" si="5869"/>
        <v>0</v>
      </c>
      <c r="CN869" s="17">
        <f t="shared" si="5869"/>
        <v>0</v>
      </c>
      <c r="CO869" s="17">
        <f t="shared" si="5869"/>
        <v>0</v>
      </c>
    </row>
    <row r="870" spans="2:93">
      <c r="B870" s="556"/>
      <c r="C870" s="556">
        <f t="shared" si="5803"/>
        <v>51</v>
      </c>
      <c r="D870" s="632">
        <f t="shared" si="5800"/>
        <v>-0.04</v>
      </c>
      <c r="E870" s="632"/>
      <c r="F870" s="632"/>
      <c r="G870" s="632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>
        <f>IF((BG815-$BF815)&gt;$D816,0,$D870*(BG819))</f>
        <v>0</v>
      </c>
      <c r="BH870" s="17">
        <f t="shared" ref="BH870:CO870" si="5870">IF((BH815-$BF815)&gt;$D816,0,$D870*(BH819))</f>
        <v>0</v>
      </c>
      <c r="BI870" s="17">
        <f t="shared" si="5870"/>
        <v>0</v>
      </c>
      <c r="BJ870" s="17">
        <f t="shared" si="5870"/>
        <v>0</v>
      </c>
      <c r="BK870" s="17">
        <f t="shared" si="5870"/>
        <v>0</v>
      </c>
      <c r="BL870" s="17">
        <f t="shared" si="5870"/>
        <v>0</v>
      </c>
      <c r="BM870" s="17">
        <f t="shared" si="5870"/>
        <v>0</v>
      </c>
      <c r="BN870" s="17">
        <f t="shared" si="5870"/>
        <v>0</v>
      </c>
      <c r="BO870" s="17">
        <f t="shared" si="5870"/>
        <v>0</v>
      </c>
      <c r="BP870" s="17">
        <f t="shared" si="5870"/>
        <v>0</v>
      </c>
      <c r="BQ870" s="17">
        <f t="shared" si="5870"/>
        <v>0</v>
      </c>
      <c r="BR870" s="17">
        <f t="shared" si="5870"/>
        <v>0</v>
      </c>
      <c r="BS870" s="17">
        <f t="shared" si="5870"/>
        <v>0</v>
      </c>
      <c r="BT870" s="17">
        <f t="shared" si="5870"/>
        <v>0</v>
      </c>
      <c r="BU870" s="17">
        <f t="shared" si="5870"/>
        <v>0</v>
      </c>
      <c r="BV870" s="17">
        <f t="shared" si="5870"/>
        <v>0</v>
      </c>
      <c r="BW870" s="17">
        <f t="shared" si="5870"/>
        <v>0</v>
      </c>
      <c r="BX870" s="17">
        <f t="shared" si="5870"/>
        <v>0</v>
      </c>
      <c r="BY870" s="17">
        <f t="shared" si="5870"/>
        <v>0</v>
      </c>
      <c r="BZ870" s="17">
        <f t="shared" si="5870"/>
        <v>0</v>
      </c>
      <c r="CA870" s="17">
        <f t="shared" si="5870"/>
        <v>0</v>
      </c>
      <c r="CB870" s="17">
        <f t="shared" si="5870"/>
        <v>0</v>
      </c>
      <c r="CC870" s="17">
        <f t="shared" si="5870"/>
        <v>0</v>
      </c>
      <c r="CD870" s="17">
        <f t="shared" si="5870"/>
        <v>0</v>
      </c>
      <c r="CE870" s="17">
        <f t="shared" si="5870"/>
        <v>0</v>
      </c>
      <c r="CF870" s="17">
        <f t="shared" si="5870"/>
        <v>0</v>
      </c>
      <c r="CG870" s="17">
        <f t="shared" si="5870"/>
        <v>0</v>
      </c>
      <c r="CH870" s="17">
        <f t="shared" si="5870"/>
        <v>0</v>
      </c>
      <c r="CI870" s="17">
        <f t="shared" si="5870"/>
        <v>0</v>
      </c>
      <c r="CJ870" s="17">
        <f t="shared" si="5870"/>
        <v>0</v>
      </c>
      <c r="CK870" s="17">
        <f t="shared" si="5870"/>
        <v>0</v>
      </c>
      <c r="CL870" s="17">
        <f t="shared" si="5870"/>
        <v>0</v>
      </c>
      <c r="CM870" s="17">
        <f t="shared" si="5870"/>
        <v>0</v>
      </c>
      <c r="CN870" s="17">
        <f t="shared" si="5870"/>
        <v>0</v>
      </c>
      <c r="CO870" s="17">
        <f t="shared" si="5870"/>
        <v>0</v>
      </c>
    </row>
    <row r="871" spans="2:93">
      <c r="B871" s="556"/>
      <c r="C871" s="556">
        <f t="shared" si="5803"/>
        <v>52</v>
      </c>
      <c r="D871" s="632">
        <f t="shared" si="5800"/>
        <v>-0.04</v>
      </c>
      <c r="E871" s="632"/>
      <c r="F871" s="632"/>
      <c r="G871" s="632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>
        <f>IF((BH815-$BG815)&gt;$D816,0,$D871*(BH819))</f>
        <v>0</v>
      </c>
      <c r="BI871" s="17">
        <f t="shared" ref="BI871:CO871" si="5871">IF((BI815-$BG815)&gt;$D816,0,$D871*(BI819))</f>
        <v>0</v>
      </c>
      <c r="BJ871" s="17">
        <f t="shared" si="5871"/>
        <v>0</v>
      </c>
      <c r="BK871" s="17">
        <f t="shared" si="5871"/>
        <v>0</v>
      </c>
      <c r="BL871" s="17">
        <f t="shared" si="5871"/>
        <v>0</v>
      </c>
      <c r="BM871" s="17">
        <f t="shared" si="5871"/>
        <v>0</v>
      </c>
      <c r="BN871" s="17">
        <f t="shared" si="5871"/>
        <v>0</v>
      </c>
      <c r="BO871" s="17">
        <f t="shared" si="5871"/>
        <v>0</v>
      </c>
      <c r="BP871" s="17">
        <f t="shared" si="5871"/>
        <v>0</v>
      </c>
      <c r="BQ871" s="17">
        <f t="shared" si="5871"/>
        <v>0</v>
      </c>
      <c r="BR871" s="17">
        <f t="shared" si="5871"/>
        <v>0</v>
      </c>
      <c r="BS871" s="17">
        <f t="shared" si="5871"/>
        <v>0</v>
      </c>
      <c r="BT871" s="17">
        <f t="shared" si="5871"/>
        <v>0</v>
      </c>
      <c r="BU871" s="17">
        <f t="shared" si="5871"/>
        <v>0</v>
      </c>
      <c r="BV871" s="17">
        <f t="shared" si="5871"/>
        <v>0</v>
      </c>
      <c r="BW871" s="17">
        <f t="shared" si="5871"/>
        <v>0</v>
      </c>
      <c r="BX871" s="17">
        <f t="shared" si="5871"/>
        <v>0</v>
      </c>
      <c r="BY871" s="17">
        <f t="shared" si="5871"/>
        <v>0</v>
      </c>
      <c r="BZ871" s="17">
        <f t="shared" si="5871"/>
        <v>0</v>
      </c>
      <c r="CA871" s="17">
        <f t="shared" si="5871"/>
        <v>0</v>
      </c>
      <c r="CB871" s="17">
        <f t="shared" si="5871"/>
        <v>0</v>
      </c>
      <c r="CC871" s="17">
        <f t="shared" si="5871"/>
        <v>0</v>
      </c>
      <c r="CD871" s="17">
        <f t="shared" si="5871"/>
        <v>0</v>
      </c>
      <c r="CE871" s="17">
        <f t="shared" si="5871"/>
        <v>0</v>
      </c>
      <c r="CF871" s="17">
        <f t="shared" si="5871"/>
        <v>0</v>
      </c>
      <c r="CG871" s="17">
        <f t="shared" si="5871"/>
        <v>0</v>
      </c>
      <c r="CH871" s="17">
        <f t="shared" si="5871"/>
        <v>0</v>
      </c>
      <c r="CI871" s="17">
        <f t="shared" si="5871"/>
        <v>0</v>
      </c>
      <c r="CJ871" s="17">
        <f t="shared" si="5871"/>
        <v>0</v>
      </c>
      <c r="CK871" s="17">
        <f t="shared" si="5871"/>
        <v>0</v>
      </c>
      <c r="CL871" s="17">
        <f t="shared" si="5871"/>
        <v>0</v>
      </c>
      <c r="CM871" s="17">
        <f t="shared" si="5871"/>
        <v>0</v>
      </c>
      <c r="CN871" s="17">
        <f t="shared" si="5871"/>
        <v>0</v>
      </c>
      <c r="CO871" s="17">
        <f t="shared" si="5871"/>
        <v>0</v>
      </c>
    </row>
    <row r="872" spans="2:93">
      <c r="B872" s="556"/>
      <c r="C872" s="556">
        <f t="shared" si="5803"/>
        <v>53</v>
      </c>
      <c r="D872" s="632">
        <f t="shared" si="5800"/>
        <v>-0.04</v>
      </c>
      <c r="E872" s="632"/>
      <c r="F872" s="632"/>
      <c r="G872" s="632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>
        <f>IF((BI815-$BH815)&gt;$D816,0,$D872*(BI819))</f>
        <v>0</v>
      </c>
      <c r="BJ872" s="17">
        <f t="shared" ref="BJ872:CO872" si="5872">IF((BJ815-$BH815)&gt;$D816,0,$D872*(BJ819))</f>
        <v>0</v>
      </c>
      <c r="BK872" s="17">
        <f t="shared" si="5872"/>
        <v>0</v>
      </c>
      <c r="BL872" s="17">
        <f t="shared" si="5872"/>
        <v>0</v>
      </c>
      <c r="BM872" s="17">
        <f t="shared" si="5872"/>
        <v>0</v>
      </c>
      <c r="BN872" s="17">
        <f t="shared" si="5872"/>
        <v>0</v>
      </c>
      <c r="BO872" s="17">
        <f t="shared" si="5872"/>
        <v>0</v>
      </c>
      <c r="BP872" s="17">
        <f t="shared" si="5872"/>
        <v>0</v>
      </c>
      <c r="BQ872" s="17">
        <f t="shared" si="5872"/>
        <v>0</v>
      </c>
      <c r="BR872" s="17">
        <f t="shared" si="5872"/>
        <v>0</v>
      </c>
      <c r="BS872" s="17">
        <f t="shared" si="5872"/>
        <v>0</v>
      </c>
      <c r="BT872" s="17">
        <f t="shared" si="5872"/>
        <v>0</v>
      </c>
      <c r="BU872" s="17">
        <f t="shared" si="5872"/>
        <v>0</v>
      </c>
      <c r="BV872" s="17">
        <f t="shared" si="5872"/>
        <v>0</v>
      </c>
      <c r="BW872" s="17">
        <f t="shared" si="5872"/>
        <v>0</v>
      </c>
      <c r="BX872" s="17">
        <f t="shared" si="5872"/>
        <v>0</v>
      </c>
      <c r="BY872" s="17">
        <f t="shared" si="5872"/>
        <v>0</v>
      </c>
      <c r="BZ872" s="17">
        <f t="shared" si="5872"/>
        <v>0</v>
      </c>
      <c r="CA872" s="17">
        <f t="shared" si="5872"/>
        <v>0</v>
      </c>
      <c r="CB872" s="17">
        <f t="shared" si="5872"/>
        <v>0</v>
      </c>
      <c r="CC872" s="17">
        <f t="shared" si="5872"/>
        <v>0</v>
      </c>
      <c r="CD872" s="17">
        <f t="shared" si="5872"/>
        <v>0</v>
      </c>
      <c r="CE872" s="17">
        <f t="shared" si="5872"/>
        <v>0</v>
      </c>
      <c r="CF872" s="17">
        <f t="shared" si="5872"/>
        <v>0</v>
      </c>
      <c r="CG872" s="17">
        <f t="shared" si="5872"/>
        <v>0</v>
      </c>
      <c r="CH872" s="17">
        <f t="shared" si="5872"/>
        <v>0</v>
      </c>
      <c r="CI872" s="17">
        <f t="shared" si="5872"/>
        <v>0</v>
      </c>
      <c r="CJ872" s="17">
        <f t="shared" si="5872"/>
        <v>0</v>
      </c>
      <c r="CK872" s="17">
        <f t="shared" si="5872"/>
        <v>0</v>
      </c>
      <c r="CL872" s="17">
        <f t="shared" si="5872"/>
        <v>0</v>
      </c>
      <c r="CM872" s="17">
        <f t="shared" si="5872"/>
        <v>0</v>
      </c>
      <c r="CN872" s="17">
        <f t="shared" si="5872"/>
        <v>0</v>
      </c>
      <c r="CO872" s="17">
        <f t="shared" si="5872"/>
        <v>0</v>
      </c>
    </row>
    <row r="873" spans="2:93">
      <c r="B873" s="556"/>
      <c r="C873" s="556">
        <f t="shared" si="5803"/>
        <v>54</v>
      </c>
      <c r="D873" s="632">
        <f t="shared" si="5800"/>
        <v>-0.04</v>
      </c>
      <c r="E873" s="632"/>
      <c r="F873" s="632"/>
      <c r="G873" s="632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>
        <f>IF((BJ815-$BI815)&gt;$D816,0,$D873*(BJ819))</f>
        <v>0</v>
      </c>
      <c r="BK873" s="17">
        <f t="shared" ref="BK873:CO873" si="5873">IF((BK815-$BI815)&gt;$D816,0,$D873*(BK819))</f>
        <v>0</v>
      </c>
      <c r="BL873" s="17">
        <f t="shared" si="5873"/>
        <v>0</v>
      </c>
      <c r="BM873" s="17">
        <f t="shared" si="5873"/>
        <v>0</v>
      </c>
      <c r="BN873" s="17">
        <f t="shared" si="5873"/>
        <v>0</v>
      </c>
      <c r="BO873" s="17">
        <f t="shared" si="5873"/>
        <v>0</v>
      </c>
      <c r="BP873" s="17">
        <f t="shared" si="5873"/>
        <v>0</v>
      </c>
      <c r="BQ873" s="17">
        <f t="shared" si="5873"/>
        <v>0</v>
      </c>
      <c r="BR873" s="17">
        <f t="shared" si="5873"/>
        <v>0</v>
      </c>
      <c r="BS873" s="17">
        <f t="shared" si="5873"/>
        <v>0</v>
      </c>
      <c r="BT873" s="17">
        <f t="shared" si="5873"/>
        <v>0</v>
      </c>
      <c r="BU873" s="17">
        <f t="shared" si="5873"/>
        <v>0</v>
      </c>
      <c r="BV873" s="17">
        <f t="shared" si="5873"/>
        <v>0</v>
      </c>
      <c r="BW873" s="17">
        <f t="shared" si="5873"/>
        <v>0</v>
      </c>
      <c r="BX873" s="17">
        <f t="shared" si="5873"/>
        <v>0</v>
      </c>
      <c r="BY873" s="17">
        <f t="shared" si="5873"/>
        <v>0</v>
      </c>
      <c r="BZ873" s="17">
        <f t="shared" si="5873"/>
        <v>0</v>
      </c>
      <c r="CA873" s="17">
        <f t="shared" si="5873"/>
        <v>0</v>
      </c>
      <c r="CB873" s="17">
        <f t="shared" si="5873"/>
        <v>0</v>
      </c>
      <c r="CC873" s="17">
        <f t="shared" si="5873"/>
        <v>0</v>
      </c>
      <c r="CD873" s="17">
        <f t="shared" si="5873"/>
        <v>0</v>
      </c>
      <c r="CE873" s="17">
        <f t="shared" si="5873"/>
        <v>0</v>
      </c>
      <c r="CF873" s="17">
        <f t="shared" si="5873"/>
        <v>0</v>
      </c>
      <c r="CG873" s="17">
        <f t="shared" si="5873"/>
        <v>0</v>
      </c>
      <c r="CH873" s="17">
        <f t="shared" si="5873"/>
        <v>0</v>
      </c>
      <c r="CI873" s="17">
        <f t="shared" si="5873"/>
        <v>0</v>
      </c>
      <c r="CJ873" s="17">
        <f t="shared" si="5873"/>
        <v>0</v>
      </c>
      <c r="CK873" s="17">
        <f t="shared" si="5873"/>
        <v>0</v>
      </c>
      <c r="CL873" s="17">
        <f t="shared" si="5873"/>
        <v>0</v>
      </c>
      <c r="CM873" s="17">
        <f t="shared" si="5873"/>
        <v>0</v>
      </c>
      <c r="CN873" s="17">
        <f t="shared" si="5873"/>
        <v>0</v>
      </c>
      <c r="CO873" s="17">
        <f t="shared" si="5873"/>
        <v>0</v>
      </c>
    </row>
    <row r="874" spans="2:93">
      <c r="B874" s="556"/>
      <c r="C874" s="556">
        <f t="shared" si="5803"/>
        <v>55</v>
      </c>
      <c r="D874" s="632">
        <f t="shared" si="5800"/>
        <v>-0.04</v>
      </c>
      <c r="E874" s="632"/>
      <c r="F874" s="632"/>
      <c r="G874" s="632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>
        <f>IF((BK815-$BJ815)&gt;$D816,0,$D874*(BK819))</f>
        <v>0</v>
      </c>
      <c r="BL874" s="17">
        <f t="shared" ref="BL874:CO874" si="5874">IF((BL815-$BJ815)&gt;$D816,0,$D874*(BL819))</f>
        <v>0</v>
      </c>
      <c r="BM874" s="17">
        <f t="shared" si="5874"/>
        <v>0</v>
      </c>
      <c r="BN874" s="17">
        <f t="shared" si="5874"/>
        <v>0</v>
      </c>
      <c r="BO874" s="17">
        <f t="shared" si="5874"/>
        <v>0</v>
      </c>
      <c r="BP874" s="17">
        <f t="shared" si="5874"/>
        <v>0</v>
      </c>
      <c r="BQ874" s="17">
        <f t="shared" si="5874"/>
        <v>0</v>
      </c>
      <c r="BR874" s="17">
        <f t="shared" si="5874"/>
        <v>0</v>
      </c>
      <c r="BS874" s="17">
        <f t="shared" si="5874"/>
        <v>0</v>
      </c>
      <c r="BT874" s="17">
        <f t="shared" si="5874"/>
        <v>0</v>
      </c>
      <c r="BU874" s="17">
        <f t="shared" si="5874"/>
        <v>0</v>
      </c>
      <c r="BV874" s="17">
        <f t="shared" si="5874"/>
        <v>0</v>
      </c>
      <c r="BW874" s="17">
        <f t="shared" si="5874"/>
        <v>0</v>
      </c>
      <c r="BX874" s="17">
        <f t="shared" si="5874"/>
        <v>0</v>
      </c>
      <c r="BY874" s="17">
        <f t="shared" si="5874"/>
        <v>0</v>
      </c>
      <c r="BZ874" s="17">
        <f t="shared" si="5874"/>
        <v>0</v>
      </c>
      <c r="CA874" s="17">
        <f t="shared" si="5874"/>
        <v>0</v>
      </c>
      <c r="CB874" s="17">
        <f t="shared" si="5874"/>
        <v>0</v>
      </c>
      <c r="CC874" s="17">
        <f t="shared" si="5874"/>
        <v>0</v>
      </c>
      <c r="CD874" s="17">
        <f t="shared" si="5874"/>
        <v>0</v>
      </c>
      <c r="CE874" s="17">
        <f t="shared" si="5874"/>
        <v>0</v>
      </c>
      <c r="CF874" s="17">
        <f t="shared" si="5874"/>
        <v>0</v>
      </c>
      <c r="CG874" s="17">
        <f t="shared" si="5874"/>
        <v>0</v>
      </c>
      <c r="CH874" s="17">
        <f t="shared" si="5874"/>
        <v>0</v>
      </c>
      <c r="CI874" s="17">
        <f t="shared" si="5874"/>
        <v>0</v>
      </c>
      <c r="CJ874" s="17">
        <f t="shared" si="5874"/>
        <v>0</v>
      </c>
      <c r="CK874" s="17">
        <f t="shared" si="5874"/>
        <v>0</v>
      </c>
      <c r="CL874" s="17">
        <f t="shared" si="5874"/>
        <v>0</v>
      </c>
      <c r="CM874" s="17">
        <f t="shared" si="5874"/>
        <v>0</v>
      </c>
      <c r="CN874" s="17">
        <f t="shared" si="5874"/>
        <v>0</v>
      </c>
      <c r="CO874" s="17">
        <f t="shared" si="5874"/>
        <v>0</v>
      </c>
    </row>
    <row r="875" spans="2:93">
      <c r="B875" s="556"/>
      <c r="C875" s="556">
        <f t="shared" si="5803"/>
        <v>56</v>
      </c>
      <c r="D875" s="632">
        <f t="shared" si="5800"/>
        <v>-0.04</v>
      </c>
      <c r="E875" s="632"/>
      <c r="F875" s="632"/>
      <c r="G875" s="632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>
        <f>IF((BL815-$BK815)&gt;$D816,0,$D875*(BL819))</f>
        <v>0</v>
      </c>
      <c r="BM875" s="17">
        <f t="shared" ref="BM875:CO875" si="5875">IF((BM815-$BK815)&gt;$D816,0,$D875*(BM819))</f>
        <v>0</v>
      </c>
      <c r="BN875" s="17">
        <f t="shared" si="5875"/>
        <v>0</v>
      </c>
      <c r="BO875" s="17">
        <f t="shared" si="5875"/>
        <v>0</v>
      </c>
      <c r="BP875" s="17">
        <f t="shared" si="5875"/>
        <v>0</v>
      </c>
      <c r="BQ875" s="17">
        <f t="shared" si="5875"/>
        <v>0</v>
      </c>
      <c r="BR875" s="17">
        <f t="shared" si="5875"/>
        <v>0</v>
      </c>
      <c r="BS875" s="17">
        <f t="shared" si="5875"/>
        <v>0</v>
      </c>
      <c r="BT875" s="17">
        <f t="shared" si="5875"/>
        <v>0</v>
      </c>
      <c r="BU875" s="17">
        <f t="shared" si="5875"/>
        <v>0</v>
      </c>
      <c r="BV875" s="17">
        <f t="shared" si="5875"/>
        <v>0</v>
      </c>
      <c r="BW875" s="17">
        <f t="shared" si="5875"/>
        <v>0</v>
      </c>
      <c r="BX875" s="17">
        <f t="shared" si="5875"/>
        <v>0</v>
      </c>
      <c r="BY875" s="17">
        <f t="shared" si="5875"/>
        <v>0</v>
      </c>
      <c r="BZ875" s="17">
        <f t="shared" si="5875"/>
        <v>0</v>
      </c>
      <c r="CA875" s="17">
        <f t="shared" si="5875"/>
        <v>0</v>
      </c>
      <c r="CB875" s="17">
        <f t="shared" si="5875"/>
        <v>0</v>
      </c>
      <c r="CC875" s="17">
        <f t="shared" si="5875"/>
        <v>0</v>
      </c>
      <c r="CD875" s="17">
        <f t="shared" si="5875"/>
        <v>0</v>
      </c>
      <c r="CE875" s="17">
        <f t="shared" si="5875"/>
        <v>0</v>
      </c>
      <c r="CF875" s="17">
        <f t="shared" si="5875"/>
        <v>0</v>
      </c>
      <c r="CG875" s="17">
        <f t="shared" si="5875"/>
        <v>0</v>
      </c>
      <c r="CH875" s="17">
        <f t="shared" si="5875"/>
        <v>0</v>
      </c>
      <c r="CI875" s="17">
        <f t="shared" si="5875"/>
        <v>0</v>
      </c>
      <c r="CJ875" s="17">
        <f t="shared" si="5875"/>
        <v>0</v>
      </c>
      <c r="CK875" s="17">
        <f t="shared" si="5875"/>
        <v>0</v>
      </c>
      <c r="CL875" s="17">
        <f t="shared" si="5875"/>
        <v>0</v>
      </c>
      <c r="CM875" s="17">
        <f t="shared" si="5875"/>
        <v>0</v>
      </c>
      <c r="CN875" s="17">
        <f t="shared" si="5875"/>
        <v>0</v>
      </c>
      <c r="CO875" s="17">
        <f t="shared" si="5875"/>
        <v>0</v>
      </c>
    </row>
    <row r="876" spans="2:93">
      <c r="B876" s="556"/>
      <c r="C876" s="556">
        <f t="shared" si="5803"/>
        <v>57</v>
      </c>
      <c r="D876" s="632">
        <f t="shared" si="5800"/>
        <v>-0.04</v>
      </c>
      <c r="E876" s="632"/>
      <c r="F876" s="632"/>
      <c r="G876" s="632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>
        <f>IF((BM815-$BL815)&gt;$D816,0,$D876*(BM819))</f>
        <v>0</v>
      </c>
      <c r="BN876" s="17">
        <f t="shared" ref="BN876:CO876" si="5876">IF((BN815-$BL815)&gt;$D816,0,$D876*(BN819))</f>
        <v>0</v>
      </c>
      <c r="BO876" s="17">
        <f t="shared" si="5876"/>
        <v>0</v>
      </c>
      <c r="BP876" s="17">
        <f t="shared" si="5876"/>
        <v>0</v>
      </c>
      <c r="BQ876" s="17">
        <f t="shared" si="5876"/>
        <v>0</v>
      </c>
      <c r="BR876" s="17">
        <f t="shared" si="5876"/>
        <v>0</v>
      </c>
      <c r="BS876" s="17">
        <f t="shared" si="5876"/>
        <v>0</v>
      </c>
      <c r="BT876" s="17">
        <f t="shared" si="5876"/>
        <v>0</v>
      </c>
      <c r="BU876" s="17">
        <f t="shared" si="5876"/>
        <v>0</v>
      </c>
      <c r="BV876" s="17">
        <f t="shared" si="5876"/>
        <v>0</v>
      </c>
      <c r="BW876" s="17">
        <f t="shared" si="5876"/>
        <v>0</v>
      </c>
      <c r="BX876" s="17">
        <f t="shared" si="5876"/>
        <v>0</v>
      </c>
      <c r="BY876" s="17">
        <f t="shared" si="5876"/>
        <v>0</v>
      </c>
      <c r="BZ876" s="17">
        <f t="shared" si="5876"/>
        <v>0</v>
      </c>
      <c r="CA876" s="17">
        <f t="shared" si="5876"/>
        <v>0</v>
      </c>
      <c r="CB876" s="17">
        <f t="shared" si="5876"/>
        <v>0</v>
      </c>
      <c r="CC876" s="17">
        <f t="shared" si="5876"/>
        <v>0</v>
      </c>
      <c r="CD876" s="17">
        <f t="shared" si="5876"/>
        <v>0</v>
      </c>
      <c r="CE876" s="17">
        <f t="shared" si="5876"/>
        <v>0</v>
      </c>
      <c r="CF876" s="17">
        <f t="shared" si="5876"/>
        <v>0</v>
      </c>
      <c r="CG876" s="17">
        <f t="shared" si="5876"/>
        <v>0</v>
      </c>
      <c r="CH876" s="17">
        <f t="shared" si="5876"/>
        <v>0</v>
      </c>
      <c r="CI876" s="17">
        <f t="shared" si="5876"/>
        <v>0</v>
      </c>
      <c r="CJ876" s="17">
        <f t="shared" si="5876"/>
        <v>0</v>
      </c>
      <c r="CK876" s="17">
        <f t="shared" si="5876"/>
        <v>0</v>
      </c>
      <c r="CL876" s="17">
        <f t="shared" si="5876"/>
        <v>0</v>
      </c>
      <c r="CM876" s="17">
        <f t="shared" si="5876"/>
        <v>0</v>
      </c>
      <c r="CN876" s="17">
        <f t="shared" si="5876"/>
        <v>0</v>
      </c>
      <c r="CO876" s="17">
        <f t="shared" si="5876"/>
        <v>0</v>
      </c>
    </row>
    <row r="877" spans="2:93">
      <c r="B877" s="556"/>
      <c r="C877" s="556">
        <f t="shared" si="5803"/>
        <v>58</v>
      </c>
      <c r="D877" s="632">
        <f t="shared" si="5800"/>
        <v>-0.04</v>
      </c>
      <c r="E877" s="632"/>
      <c r="F877" s="632"/>
      <c r="G877" s="632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>
        <f>IF((BN815-$BM815)&gt;$D816,0,$D877*(BN819))</f>
        <v>0</v>
      </c>
      <c r="BO877" s="17">
        <f t="shared" ref="BO877:CO877" si="5877">IF((BO815-$BM815)&gt;$D816,0,$D877*(BO819))</f>
        <v>0</v>
      </c>
      <c r="BP877" s="17">
        <f t="shared" si="5877"/>
        <v>0</v>
      </c>
      <c r="BQ877" s="17">
        <f t="shared" si="5877"/>
        <v>0</v>
      </c>
      <c r="BR877" s="17">
        <f t="shared" si="5877"/>
        <v>0</v>
      </c>
      <c r="BS877" s="17">
        <f t="shared" si="5877"/>
        <v>0</v>
      </c>
      <c r="BT877" s="17">
        <f t="shared" si="5877"/>
        <v>0</v>
      </c>
      <c r="BU877" s="17">
        <f t="shared" si="5877"/>
        <v>0</v>
      </c>
      <c r="BV877" s="17">
        <f t="shared" si="5877"/>
        <v>0</v>
      </c>
      <c r="BW877" s="17">
        <f t="shared" si="5877"/>
        <v>0</v>
      </c>
      <c r="BX877" s="17">
        <f t="shared" si="5877"/>
        <v>0</v>
      </c>
      <c r="BY877" s="17">
        <f t="shared" si="5877"/>
        <v>0</v>
      </c>
      <c r="BZ877" s="17">
        <f t="shared" si="5877"/>
        <v>0</v>
      </c>
      <c r="CA877" s="17">
        <f t="shared" si="5877"/>
        <v>0</v>
      </c>
      <c r="CB877" s="17">
        <f t="shared" si="5877"/>
        <v>0</v>
      </c>
      <c r="CC877" s="17">
        <f t="shared" si="5877"/>
        <v>0</v>
      </c>
      <c r="CD877" s="17">
        <f t="shared" si="5877"/>
        <v>0</v>
      </c>
      <c r="CE877" s="17">
        <f t="shared" si="5877"/>
        <v>0</v>
      </c>
      <c r="CF877" s="17">
        <f t="shared" si="5877"/>
        <v>0</v>
      </c>
      <c r="CG877" s="17">
        <f t="shared" si="5877"/>
        <v>0</v>
      </c>
      <c r="CH877" s="17">
        <f t="shared" si="5877"/>
        <v>0</v>
      </c>
      <c r="CI877" s="17">
        <f t="shared" si="5877"/>
        <v>0</v>
      </c>
      <c r="CJ877" s="17">
        <f t="shared" si="5877"/>
        <v>0</v>
      </c>
      <c r="CK877" s="17">
        <f t="shared" si="5877"/>
        <v>0</v>
      </c>
      <c r="CL877" s="17">
        <f t="shared" si="5877"/>
        <v>0</v>
      </c>
      <c r="CM877" s="17">
        <f t="shared" si="5877"/>
        <v>0</v>
      </c>
      <c r="CN877" s="17">
        <f t="shared" si="5877"/>
        <v>0</v>
      </c>
      <c r="CO877" s="17">
        <f t="shared" si="5877"/>
        <v>0</v>
      </c>
    </row>
    <row r="878" spans="2:93">
      <c r="B878" s="556"/>
      <c r="C878" s="556">
        <f t="shared" si="5803"/>
        <v>59</v>
      </c>
      <c r="D878" s="632">
        <f t="shared" si="5800"/>
        <v>-0.04</v>
      </c>
      <c r="E878" s="632"/>
      <c r="F878" s="632"/>
      <c r="G878" s="632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>
        <f>IF((BO815-$BN815)&gt;$D816,0,$D878*(BO819))</f>
        <v>0</v>
      </c>
      <c r="BP878" s="17">
        <f t="shared" ref="BP878:CO878" si="5878">IF((BP815-$BN815)&gt;$D816,0,$D878*(BP819))</f>
        <v>0</v>
      </c>
      <c r="BQ878" s="17">
        <f t="shared" si="5878"/>
        <v>0</v>
      </c>
      <c r="BR878" s="17">
        <f t="shared" si="5878"/>
        <v>0</v>
      </c>
      <c r="BS878" s="17">
        <f t="shared" si="5878"/>
        <v>0</v>
      </c>
      <c r="BT878" s="17">
        <f t="shared" si="5878"/>
        <v>0</v>
      </c>
      <c r="BU878" s="17">
        <f t="shared" si="5878"/>
        <v>0</v>
      </c>
      <c r="BV878" s="17">
        <f t="shared" si="5878"/>
        <v>0</v>
      </c>
      <c r="BW878" s="17">
        <f t="shared" si="5878"/>
        <v>0</v>
      </c>
      <c r="BX878" s="17">
        <f t="shared" si="5878"/>
        <v>0</v>
      </c>
      <c r="BY878" s="17">
        <f t="shared" si="5878"/>
        <v>0</v>
      </c>
      <c r="BZ878" s="17">
        <f t="shared" si="5878"/>
        <v>0</v>
      </c>
      <c r="CA878" s="17">
        <f t="shared" si="5878"/>
        <v>0</v>
      </c>
      <c r="CB878" s="17">
        <f t="shared" si="5878"/>
        <v>0</v>
      </c>
      <c r="CC878" s="17">
        <f t="shared" si="5878"/>
        <v>0</v>
      </c>
      <c r="CD878" s="17">
        <f t="shared" si="5878"/>
        <v>0</v>
      </c>
      <c r="CE878" s="17">
        <f t="shared" si="5878"/>
        <v>0</v>
      </c>
      <c r="CF878" s="17">
        <f t="shared" si="5878"/>
        <v>0</v>
      </c>
      <c r="CG878" s="17">
        <f t="shared" si="5878"/>
        <v>0</v>
      </c>
      <c r="CH878" s="17">
        <f t="shared" si="5878"/>
        <v>0</v>
      </c>
      <c r="CI878" s="17">
        <f t="shared" si="5878"/>
        <v>0</v>
      </c>
      <c r="CJ878" s="17">
        <f t="shared" si="5878"/>
        <v>0</v>
      </c>
      <c r="CK878" s="17">
        <f t="shared" si="5878"/>
        <v>0</v>
      </c>
      <c r="CL878" s="17">
        <f t="shared" si="5878"/>
        <v>0</v>
      </c>
      <c r="CM878" s="17">
        <f t="shared" si="5878"/>
        <v>0</v>
      </c>
      <c r="CN878" s="17">
        <f t="shared" si="5878"/>
        <v>0</v>
      </c>
      <c r="CO878" s="17">
        <f t="shared" si="5878"/>
        <v>0</v>
      </c>
    </row>
    <row r="879" spans="2:93">
      <c r="B879" s="556"/>
      <c r="C879" s="556">
        <f t="shared" si="5803"/>
        <v>60</v>
      </c>
      <c r="D879" s="632">
        <f t="shared" si="5800"/>
        <v>-0.04</v>
      </c>
      <c r="E879" s="632"/>
      <c r="F879" s="632"/>
      <c r="G879" s="632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>
        <f>IF((BP815-$BO815)&gt;$D816,0,$D879*(BP819))</f>
        <v>0</v>
      </c>
      <c r="BQ879" s="17">
        <f t="shared" ref="BQ879:CO879" si="5879">IF((BQ815-$BO815)&gt;$D816,0,$D879*(BQ819))</f>
        <v>0</v>
      </c>
      <c r="BR879" s="17">
        <f t="shared" si="5879"/>
        <v>0</v>
      </c>
      <c r="BS879" s="17">
        <f t="shared" si="5879"/>
        <v>0</v>
      </c>
      <c r="BT879" s="17">
        <f t="shared" si="5879"/>
        <v>0</v>
      </c>
      <c r="BU879" s="17">
        <f t="shared" si="5879"/>
        <v>0</v>
      </c>
      <c r="BV879" s="17">
        <f t="shared" si="5879"/>
        <v>0</v>
      </c>
      <c r="BW879" s="17">
        <f t="shared" si="5879"/>
        <v>0</v>
      </c>
      <c r="BX879" s="17">
        <f t="shared" si="5879"/>
        <v>0</v>
      </c>
      <c r="BY879" s="17">
        <f t="shared" si="5879"/>
        <v>0</v>
      </c>
      <c r="BZ879" s="17">
        <f t="shared" si="5879"/>
        <v>0</v>
      </c>
      <c r="CA879" s="17">
        <f t="shared" si="5879"/>
        <v>0</v>
      </c>
      <c r="CB879" s="17">
        <f t="shared" si="5879"/>
        <v>0</v>
      </c>
      <c r="CC879" s="17">
        <f t="shared" si="5879"/>
        <v>0</v>
      </c>
      <c r="CD879" s="17">
        <f t="shared" si="5879"/>
        <v>0</v>
      </c>
      <c r="CE879" s="17">
        <f t="shared" si="5879"/>
        <v>0</v>
      </c>
      <c r="CF879" s="17">
        <f t="shared" si="5879"/>
        <v>0</v>
      </c>
      <c r="CG879" s="17">
        <f t="shared" si="5879"/>
        <v>0</v>
      </c>
      <c r="CH879" s="17">
        <f t="shared" si="5879"/>
        <v>0</v>
      </c>
      <c r="CI879" s="17">
        <f t="shared" si="5879"/>
        <v>0</v>
      </c>
      <c r="CJ879" s="17">
        <f t="shared" si="5879"/>
        <v>0</v>
      </c>
      <c r="CK879" s="17">
        <f t="shared" si="5879"/>
        <v>0</v>
      </c>
      <c r="CL879" s="17">
        <f t="shared" si="5879"/>
        <v>0</v>
      </c>
      <c r="CM879" s="17">
        <f t="shared" si="5879"/>
        <v>0</v>
      </c>
      <c r="CN879" s="17">
        <f t="shared" si="5879"/>
        <v>0</v>
      </c>
      <c r="CO879" s="17">
        <f t="shared" si="5879"/>
        <v>0</v>
      </c>
    </row>
    <row r="880" spans="2:93">
      <c r="B880" s="556"/>
      <c r="C880" s="556">
        <f t="shared" si="5803"/>
        <v>61</v>
      </c>
      <c r="D880" s="632">
        <f t="shared" si="5800"/>
        <v>-0.04</v>
      </c>
      <c r="E880" s="632"/>
      <c r="F880" s="632"/>
      <c r="G880" s="632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7">
        <f>IF((BQ815-$BP815)&gt;$D816,0,$D880*(BQ819))</f>
        <v>0</v>
      </c>
      <c r="BR880" s="17">
        <f t="shared" ref="BR880:CO880" si="5880">IF((BR815-$BP815)&gt;$D816,0,$D880*(BR819))</f>
        <v>0</v>
      </c>
      <c r="BS880" s="17">
        <f t="shared" si="5880"/>
        <v>0</v>
      </c>
      <c r="BT880" s="17">
        <f t="shared" si="5880"/>
        <v>0</v>
      </c>
      <c r="BU880" s="17">
        <f t="shared" si="5880"/>
        <v>0</v>
      </c>
      <c r="BV880" s="17">
        <f t="shared" si="5880"/>
        <v>0</v>
      </c>
      <c r="BW880" s="17">
        <f t="shared" si="5880"/>
        <v>0</v>
      </c>
      <c r="BX880" s="17">
        <f t="shared" si="5880"/>
        <v>0</v>
      </c>
      <c r="BY880" s="17">
        <f t="shared" si="5880"/>
        <v>0</v>
      </c>
      <c r="BZ880" s="17">
        <f t="shared" si="5880"/>
        <v>0</v>
      </c>
      <c r="CA880" s="17">
        <f t="shared" si="5880"/>
        <v>0</v>
      </c>
      <c r="CB880" s="17">
        <f t="shared" si="5880"/>
        <v>0</v>
      </c>
      <c r="CC880" s="17">
        <f t="shared" si="5880"/>
        <v>0</v>
      </c>
      <c r="CD880" s="17">
        <f t="shared" si="5880"/>
        <v>0</v>
      </c>
      <c r="CE880" s="17">
        <f t="shared" si="5880"/>
        <v>0</v>
      </c>
      <c r="CF880" s="17">
        <f t="shared" si="5880"/>
        <v>0</v>
      </c>
      <c r="CG880" s="17">
        <f t="shared" si="5880"/>
        <v>0</v>
      </c>
      <c r="CH880" s="17">
        <f t="shared" si="5880"/>
        <v>0</v>
      </c>
      <c r="CI880" s="17">
        <f t="shared" si="5880"/>
        <v>0</v>
      </c>
      <c r="CJ880" s="17">
        <f t="shared" si="5880"/>
        <v>0</v>
      </c>
      <c r="CK880" s="17">
        <f t="shared" si="5880"/>
        <v>0</v>
      </c>
      <c r="CL880" s="17">
        <f t="shared" si="5880"/>
        <v>0</v>
      </c>
      <c r="CM880" s="17">
        <f t="shared" si="5880"/>
        <v>0</v>
      </c>
      <c r="CN880" s="17">
        <f t="shared" si="5880"/>
        <v>0</v>
      </c>
      <c r="CO880" s="17">
        <f t="shared" si="5880"/>
        <v>0</v>
      </c>
    </row>
    <row r="881" spans="2:93">
      <c r="B881" s="556"/>
      <c r="C881" s="556">
        <f t="shared" si="5803"/>
        <v>62</v>
      </c>
      <c r="D881" s="632">
        <f t="shared" si="5800"/>
        <v>-0.04</v>
      </c>
      <c r="E881" s="632"/>
      <c r="F881" s="632"/>
      <c r="G881" s="632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17"/>
      <c r="BR881" s="17">
        <f>IF((BR815-$BQ815)&gt;$D816,0,$D881*(BR819))</f>
        <v>0</v>
      </c>
      <c r="BS881" s="17">
        <f t="shared" ref="BS881:CO881" si="5881">IF((BS815-$BQ815)&gt;$D816,0,$D881*(BS819))</f>
        <v>0</v>
      </c>
      <c r="BT881" s="17">
        <f t="shared" si="5881"/>
        <v>0</v>
      </c>
      <c r="BU881" s="17">
        <f t="shared" si="5881"/>
        <v>0</v>
      </c>
      <c r="BV881" s="17">
        <f t="shared" si="5881"/>
        <v>0</v>
      </c>
      <c r="BW881" s="17">
        <f t="shared" si="5881"/>
        <v>0</v>
      </c>
      <c r="BX881" s="17">
        <f t="shared" si="5881"/>
        <v>0</v>
      </c>
      <c r="BY881" s="17">
        <f t="shared" si="5881"/>
        <v>0</v>
      </c>
      <c r="BZ881" s="17">
        <f t="shared" si="5881"/>
        <v>0</v>
      </c>
      <c r="CA881" s="17">
        <f t="shared" si="5881"/>
        <v>0</v>
      </c>
      <c r="CB881" s="17">
        <f t="shared" si="5881"/>
        <v>0</v>
      </c>
      <c r="CC881" s="17">
        <f t="shared" si="5881"/>
        <v>0</v>
      </c>
      <c r="CD881" s="17">
        <f t="shared" si="5881"/>
        <v>0</v>
      </c>
      <c r="CE881" s="17">
        <f t="shared" si="5881"/>
        <v>0</v>
      </c>
      <c r="CF881" s="17">
        <f t="shared" si="5881"/>
        <v>0</v>
      </c>
      <c r="CG881" s="17">
        <f t="shared" si="5881"/>
        <v>0</v>
      </c>
      <c r="CH881" s="17">
        <f t="shared" si="5881"/>
        <v>0</v>
      </c>
      <c r="CI881" s="17">
        <f t="shared" si="5881"/>
        <v>0</v>
      </c>
      <c r="CJ881" s="17">
        <f t="shared" si="5881"/>
        <v>0</v>
      </c>
      <c r="CK881" s="17">
        <f t="shared" si="5881"/>
        <v>0</v>
      </c>
      <c r="CL881" s="17">
        <f t="shared" si="5881"/>
        <v>0</v>
      </c>
      <c r="CM881" s="17">
        <f t="shared" si="5881"/>
        <v>0</v>
      </c>
      <c r="CN881" s="17">
        <f t="shared" si="5881"/>
        <v>0</v>
      </c>
      <c r="CO881" s="17">
        <f t="shared" si="5881"/>
        <v>0</v>
      </c>
    </row>
    <row r="882" spans="2:93">
      <c r="B882" s="556"/>
      <c r="C882" s="556">
        <f t="shared" si="5803"/>
        <v>63</v>
      </c>
      <c r="D882" s="632">
        <f t="shared" si="5800"/>
        <v>-0.04</v>
      </c>
      <c r="E882" s="632"/>
      <c r="F882" s="632"/>
      <c r="G882" s="632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  <c r="BO882" s="17"/>
      <c r="BP882" s="17"/>
      <c r="BQ882" s="17"/>
      <c r="BR882" s="17"/>
      <c r="BS882" s="17">
        <f>IF((BS815-$BR815)&gt;$D816,0,$D882*(BS819))</f>
        <v>0</v>
      </c>
      <c r="BT882" s="17">
        <f t="shared" ref="BT882:CO882" si="5882">IF((BT815-$BR815)&gt;$D816,0,$D882*(BT819))</f>
        <v>0</v>
      </c>
      <c r="BU882" s="17">
        <f t="shared" si="5882"/>
        <v>0</v>
      </c>
      <c r="BV882" s="17">
        <f t="shared" si="5882"/>
        <v>0</v>
      </c>
      <c r="BW882" s="17">
        <f t="shared" si="5882"/>
        <v>0</v>
      </c>
      <c r="BX882" s="17">
        <f t="shared" si="5882"/>
        <v>0</v>
      </c>
      <c r="BY882" s="17">
        <f t="shared" si="5882"/>
        <v>0</v>
      </c>
      <c r="BZ882" s="17">
        <f t="shared" si="5882"/>
        <v>0</v>
      </c>
      <c r="CA882" s="17">
        <f t="shared" si="5882"/>
        <v>0</v>
      </c>
      <c r="CB882" s="17">
        <f t="shared" si="5882"/>
        <v>0</v>
      </c>
      <c r="CC882" s="17">
        <f t="shared" si="5882"/>
        <v>0</v>
      </c>
      <c r="CD882" s="17">
        <f t="shared" si="5882"/>
        <v>0</v>
      </c>
      <c r="CE882" s="17">
        <f t="shared" si="5882"/>
        <v>0</v>
      </c>
      <c r="CF882" s="17">
        <f t="shared" si="5882"/>
        <v>0</v>
      </c>
      <c r="CG882" s="17">
        <f t="shared" si="5882"/>
        <v>0</v>
      </c>
      <c r="CH882" s="17">
        <f t="shared" si="5882"/>
        <v>0</v>
      </c>
      <c r="CI882" s="17">
        <f t="shared" si="5882"/>
        <v>0</v>
      </c>
      <c r="CJ882" s="17">
        <f t="shared" si="5882"/>
        <v>0</v>
      </c>
      <c r="CK882" s="17">
        <f t="shared" si="5882"/>
        <v>0</v>
      </c>
      <c r="CL882" s="17">
        <f t="shared" si="5882"/>
        <v>0</v>
      </c>
      <c r="CM882" s="17">
        <f t="shared" si="5882"/>
        <v>0</v>
      </c>
      <c r="CN882" s="17">
        <f t="shared" si="5882"/>
        <v>0</v>
      </c>
      <c r="CO882" s="17">
        <f t="shared" si="5882"/>
        <v>0</v>
      </c>
    </row>
    <row r="883" spans="2:93">
      <c r="B883" s="556"/>
      <c r="C883" s="556">
        <f t="shared" si="5803"/>
        <v>64</v>
      </c>
      <c r="D883" s="632">
        <f t="shared" si="5800"/>
        <v>-0.04</v>
      </c>
      <c r="E883" s="632"/>
      <c r="F883" s="632"/>
      <c r="G883" s="632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  <c r="BR883" s="17"/>
      <c r="BS883" s="17"/>
      <c r="BT883" s="17">
        <f>IF((BT815-$BS815)&gt;$D816,0,$D883*(BT819))</f>
        <v>0</v>
      </c>
      <c r="BU883" s="17">
        <f t="shared" ref="BU883:CO883" si="5883">IF((BU815-$BS815)&gt;$D816,0,$D883*(BU819))</f>
        <v>0</v>
      </c>
      <c r="BV883" s="17">
        <f t="shared" si="5883"/>
        <v>0</v>
      </c>
      <c r="BW883" s="17">
        <f t="shared" si="5883"/>
        <v>0</v>
      </c>
      <c r="BX883" s="17">
        <f t="shared" si="5883"/>
        <v>0</v>
      </c>
      <c r="BY883" s="17">
        <f t="shared" si="5883"/>
        <v>0</v>
      </c>
      <c r="BZ883" s="17">
        <f t="shared" si="5883"/>
        <v>0</v>
      </c>
      <c r="CA883" s="17">
        <f t="shared" si="5883"/>
        <v>0</v>
      </c>
      <c r="CB883" s="17">
        <f t="shared" si="5883"/>
        <v>0</v>
      </c>
      <c r="CC883" s="17">
        <f t="shared" si="5883"/>
        <v>0</v>
      </c>
      <c r="CD883" s="17">
        <f t="shared" si="5883"/>
        <v>0</v>
      </c>
      <c r="CE883" s="17">
        <f t="shared" si="5883"/>
        <v>0</v>
      </c>
      <c r="CF883" s="17">
        <f t="shared" si="5883"/>
        <v>0</v>
      </c>
      <c r="CG883" s="17">
        <f t="shared" si="5883"/>
        <v>0</v>
      </c>
      <c r="CH883" s="17">
        <f t="shared" si="5883"/>
        <v>0</v>
      </c>
      <c r="CI883" s="17">
        <f t="shared" si="5883"/>
        <v>0</v>
      </c>
      <c r="CJ883" s="17">
        <f t="shared" si="5883"/>
        <v>0</v>
      </c>
      <c r="CK883" s="17">
        <f t="shared" si="5883"/>
        <v>0</v>
      </c>
      <c r="CL883" s="17">
        <f t="shared" si="5883"/>
        <v>0</v>
      </c>
      <c r="CM883" s="17">
        <f t="shared" si="5883"/>
        <v>0</v>
      </c>
      <c r="CN883" s="17">
        <f t="shared" si="5883"/>
        <v>0</v>
      </c>
      <c r="CO883" s="17">
        <f t="shared" si="5883"/>
        <v>0</v>
      </c>
    </row>
    <row r="884" spans="2:93">
      <c r="B884" s="556"/>
      <c r="C884" s="556">
        <f t="shared" si="5803"/>
        <v>65</v>
      </c>
      <c r="D884" s="632">
        <f t="shared" si="5800"/>
        <v>-0.04</v>
      </c>
      <c r="E884" s="632"/>
      <c r="F884" s="632"/>
      <c r="G884" s="632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17"/>
      <c r="BR884" s="17"/>
      <c r="BS884" s="17"/>
      <c r="BT884" s="17"/>
      <c r="BU884" s="17">
        <f>IF((BU815-$BT815)&gt;$D816,0,$D884*(BU819))</f>
        <v>0</v>
      </c>
      <c r="BV884" s="17">
        <f t="shared" ref="BV884:CO884" si="5884">IF((BV815-$BT815)&gt;$D816,0,$D884*(BV819))</f>
        <v>0</v>
      </c>
      <c r="BW884" s="17">
        <f t="shared" si="5884"/>
        <v>0</v>
      </c>
      <c r="BX884" s="17">
        <f t="shared" si="5884"/>
        <v>0</v>
      </c>
      <c r="BY884" s="17">
        <f t="shared" si="5884"/>
        <v>0</v>
      </c>
      <c r="BZ884" s="17">
        <f t="shared" si="5884"/>
        <v>0</v>
      </c>
      <c r="CA884" s="17">
        <f t="shared" si="5884"/>
        <v>0</v>
      </c>
      <c r="CB884" s="17">
        <f t="shared" si="5884"/>
        <v>0</v>
      </c>
      <c r="CC884" s="17">
        <f t="shared" si="5884"/>
        <v>0</v>
      </c>
      <c r="CD884" s="17">
        <f t="shared" si="5884"/>
        <v>0</v>
      </c>
      <c r="CE884" s="17">
        <f t="shared" si="5884"/>
        <v>0</v>
      </c>
      <c r="CF884" s="17">
        <f t="shared" si="5884"/>
        <v>0</v>
      </c>
      <c r="CG884" s="17">
        <f t="shared" si="5884"/>
        <v>0</v>
      </c>
      <c r="CH884" s="17">
        <f t="shared" si="5884"/>
        <v>0</v>
      </c>
      <c r="CI884" s="17">
        <f t="shared" si="5884"/>
        <v>0</v>
      </c>
      <c r="CJ884" s="17">
        <f t="shared" si="5884"/>
        <v>0</v>
      </c>
      <c r="CK884" s="17">
        <f t="shared" si="5884"/>
        <v>0</v>
      </c>
      <c r="CL884" s="17">
        <f t="shared" si="5884"/>
        <v>0</v>
      </c>
      <c r="CM884" s="17">
        <f t="shared" si="5884"/>
        <v>0</v>
      </c>
      <c r="CN884" s="17">
        <f t="shared" si="5884"/>
        <v>0</v>
      </c>
      <c r="CO884" s="17">
        <f t="shared" si="5884"/>
        <v>0</v>
      </c>
    </row>
    <row r="885" spans="2:93">
      <c r="B885" s="556"/>
      <c r="C885" s="556">
        <f t="shared" si="5803"/>
        <v>66</v>
      </c>
      <c r="D885" s="632">
        <f t="shared" ref="D885:D904" si="5885">-1/D$816</f>
        <v>-0.04</v>
      </c>
      <c r="E885" s="632"/>
      <c r="F885" s="632"/>
      <c r="G885" s="632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17"/>
      <c r="BR885" s="17"/>
      <c r="BS885" s="17"/>
      <c r="BT885" s="17"/>
      <c r="BU885" s="17"/>
      <c r="BV885" s="17">
        <f>IF((BV815-$BU815)&gt;$D816,0,$D885*(BV819))</f>
        <v>0</v>
      </c>
      <c r="BW885" s="17">
        <f t="shared" ref="BW885:CO885" si="5886">IF((BW815-$BU815)&gt;$D816,0,$D885*(BW819))</f>
        <v>0</v>
      </c>
      <c r="BX885" s="17">
        <f t="shared" si="5886"/>
        <v>0</v>
      </c>
      <c r="BY885" s="17">
        <f t="shared" si="5886"/>
        <v>0</v>
      </c>
      <c r="BZ885" s="17">
        <f t="shared" si="5886"/>
        <v>0</v>
      </c>
      <c r="CA885" s="17">
        <f t="shared" si="5886"/>
        <v>0</v>
      </c>
      <c r="CB885" s="17">
        <f t="shared" si="5886"/>
        <v>0</v>
      </c>
      <c r="CC885" s="17">
        <f t="shared" si="5886"/>
        <v>0</v>
      </c>
      <c r="CD885" s="17">
        <f t="shared" si="5886"/>
        <v>0</v>
      </c>
      <c r="CE885" s="17">
        <f t="shared" si="5886"/>
        <v>0</v>
      </c>
      <c r="CF885" s="17">
        <f t="shared" si="5886"/>
        <v>0</v>
      </c>
      <c r="CG885" s="17">
        <f t="shared" si="5886"/>
        <v>0</v>
      </c>
      <c r="CH885" s="17">
        <f t="shared" si="5886"/>
        <v>0</v>
      </c>
      <c r="CI885" s="17">
        <f t="shared" si="5886"/>
        <v>0</v>
      </c>
      <c r="CJ885" s="17">
        <f t="shared" si="5886"/>
        <v>0</v>
      </c>
      <c r="CK885" s="17">
        <f t="shared" si="5886"/>
        <v>0</v>
      </c>
      <c r="CL885" s="17">
        <f t="shared" si="5886"/>
        <v>0</v>
      </c>
      <c r="CM885" s="17">
        <f t="shared" si="5886"/>
        <v>0</v>
      </c>
      <c r="CN885" s="17">
        <f t="shared" si="5886"/>
        <v>0</v>
      </c>
      <c r="CO885" s="17">
        <f t="shared" si="5886"/>
        <v>0</v>
      </c>
    </row>
    <row r="886" spans="2:93">
      <c r="B886" s="556"/>
      <c r="C886" s="556">
        <f t="shared" ref="C886:C904" si="5887">C885+1</f>
        <v>67</v>
      </c>
      <c r="D886" s="632">
        <f t="shared" si="5885"/>
        <v>-0.04</v>
      </c>
      <c r="E886" s="632"/>
      <c r="F886" s="632"/>
      <c r="G886" s="632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17"/>
      <c r="BR886" s="17"/>
      <c r="BS886" s="17"/>
      <c r="BT886" s="17"/>
      <c r="BU886" s="17"/>
      <c r="BV886" s="17"/>
      <c r="BW886" s="17">
        <f>IF((BW815-$BV815)&gt;$D816,0,$D886*(BW819))</f>
        <v>0</v>
      </c>
      <c r="BX886" s="17">
        <f t="shared" ref="BX886:CO886" si="5888">IF((BX815-$BV815)&gt;$D816,0,$D886*(BX819))</f>
        <v>0</v>
      </c>
      <c r="BY886" s="17">
        <f t="shared" si="5888"/>
        <v>0</v>
      </c>
      <c r="BZ886" s="17">
        <f t="shared" si="5888"/>
        <v>0</v>
      </c>
      <c r="CA886" s="17">
        <f t="shared" si="5888"/>
        <v>0</v>
      </c>
      <c r="CB886" s="17">
        <f t="shared" si="5888"/>
        <v>0</v>
      </c>
      <c r="CC886" s="17">
        <f t="shared" si="5888"/>
        <v>0</v>
      </c>
      <c r="CD886" s="17">
        <f t="shared" si="5888"/>
        <v>0</v>
      </c>
      <c r="CE886" s="17">
        <f t="shared" si="5888"/>
        <v>0</v>
      </c>
      <c r="CF886" s="17">
        <f t="shared" si="5888"/>
        <v>0</v>
      </c>
      <c r="CG886" s="17">
        <f t="shared" si="5888"/>
        <v>0</v>
      </c>
      <c r="CH886" s="17">
        <f t="shared" si="5888"/>
        <v>0</v>
      </c>
      <c r="CI886" s="17">
        <f t="shared" si="5888"/>
        <v>0</v>
      </c>
      <c r="CJ886" s="17">
        <f t="shared" si="5888"/>
        <v>0</v>
      </c>
      <c r="CK886" s="17">
        <f t="shared" si="5888"/>
        <v>0</v>
      </c>
      <c r="CL886" s="17">
        <f t="shared" si="5888"/>
        <v>0</v>
      </c>
      <c r="CM886" s="17">
        <f t="shared" si="5888"/>
        <v>0</v>
      </c>
      <c r="CN886" s="17">
        <f t="shared" si="5888"/>
        <v>0</v>
      </c>
      <c r="CO886" s="17">
        <f t="shared" si="5888"/>
        <v>0</v>
      </c>
    </row>
    <row r="887" spans="2:93">
      <c r="B887" s="556"/>
      <c r="C887" s="556">
        <f t="shared" si="5887"/>
        <v>68</v>
      </c>
      <c r="D887" s="632">
        <f t="shared" si="5885"/>
        <v>-0.04</v>
      </c>
      <c r="E887" s="632"/>
      <c r="F887" s="632"/>
      <c r="G887" s="632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17"/>
      <c r="BR887" s="17"/>
      <c r="BS887" s="17"/>
      <c r="BT887" s="17"/>
      <c r="BU887" s="17"/>
      <c r="BV887" s="17"/>
      <c r="BW887" s="17"/>
      <c r="BX887" s="17">
        <f>IF((BX815-$BW815)&gt;$D816,0,$D887*(BX819))</f>
        <v>0</v>
      </c>
      <c r="BY887" s="17">
        <f t="shared" ref="BY887:CO887" si="5889">IF((BY815-$BW815)&gt;$D816,0,$D887*(BY819))</f>
        <v>0</v>
      </c>
      <c r="BZ887" s="17">
        <f t="shared" si="5889"/>
        <v>0</v>
      </c>
      <c r="CA887" s="17">
        <f t="shared" si="5889"/>
        <v>0</v>
      </c>
      <c r="CB887" s="17">
        <f t="shared" si="5889"/>
        <v>0</v>
      </c>
      <c r="CC887" s="17">
        <f t="shared" si="5889"/>
        <v>0</v>
      </c>
      <c r="CD887" s="17">
        <f t="shared" si="5889"/>
        <v>0</v>
      </c>
      <c r="CE887" s="17">
        <f t="shared" si="5889"/>
        <v>0</v>
      </c>
      <c r="CF887" s="17">
        <f t="shared" si="5889"/>
        <v>0</v>
      </c>
      <c r="CG887" s="17">
        <f t="shared" si="5889"/>
        <v>0</v>
      </c>
      <c r="CH887" s="17">
        <f t="shared" si="5889"/>
        <v>0</v>
      </c>
      <c r="CI887" s="17">
        <f t="shared" si="5889"/>
        <v>0</v>
      </c>
      <c r="CJ887" s="17">
        <f t="shared" si="5889"/>
        <v>0</v>
      </c>
      <c r="CK887" s="17">
        <f t="shared" si="5889"/>
        <v>0</v>
      </c>
      <c r="CL887" s="17">
        <f t="shared" si="5889"/>
        <v>0</v>
      </c>
      <c r="CM887" s="17">
        <f t="shared" si="5889"/>
        <v>0</v>
      </c>
      <c r="CN887" s="17">
        <f t="shared" si="5889"/>
        <v>0</v>
      </c>
      <c r="CO887" s="17">
        <f t="shared" si="5889"/>
        <v>0</v>
      </c>
    </row>
    <row r="888" spans="2:93">
      <c r="B888" s="556"/>
      <c r="C888" s="556">
        <f t="shared" si="5887"/>
        <v>69</v>
      </c>
      <c r="D888" s="632">
        <f t="shared" si="5885"/>
        <v>-0.04</v>
      </c>
      <c r="E888" s="632"/>
      <c r="F888" s="632"/>
      <c r="G888" s="632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17"/>
      <c r="BR888" s="17"/>
      <c r="BS888" s="17"/>
      <c r="BT888" s="17"/>
      <c r="BU888" s="17"/>
      <c r="BV888" s="17"/>
      <c r="BW888" s="17"/>
      <c r="BX888" s="17"/>
      <c r="BY888" s="17">
        <f>IF((BY815-$BX815)&gt;$D816,0,$D888*(BY819))</f>
        <v>0</v>
      </c>
      <c r="BZ888" s="17">
        <f t="shared" ref="BZ888:CO888" si="5890">IF((BZ815-$BX815)&gt;$D816,0,$D888*(BZ819))</f>
        <v>0</v>
      </c>
      <c r="CA888" s="17">
        <f t="shared" si="5890"/>
        <v>0</v>
      </c>
      <c r="CB888" s="17">
        <f t="shared" si="5890"/>
        <v>0</v>
      </c>
      <c r="CC888" s="17">
        <f t="shared" si="5890"/>
        <v>0</v>
      </c>
      <c r="CD888" s="17">
        <f t="shared" si="5890"/>
        <v>0</v>
      </c>
      <c r="CE888" s="17">
        <f t="shared" si="5890"/>
        <v>0</v>
      </c>
      <c r="CF888" s="17">
        <f t="shared" si="5890"/>
        <v>0</v>
      </c>
      <c r="CG888" s="17">
        <f t="shared" si="5890"/>
        <v>0</v>
      </c>
      <c r="CH888" s="17">
        <f t="shared" si="5890"/>
        <v>0</v>
      </c>
      <c r="CI888" s="17">
        <f t="shared" si="5890"/>
        <v>0</v>
      </c>
      <c r="CJ888" s="17">
        <f t="shared" si="5890"/>
        <v>0</v>
      </c>
      <c r="CK888" s="17">
        <f t="shared" si="5890"/>
        <v>0</v>
      </c>
      <c r="CL888" s="17">
        <f t="shared" si="5890"/>
        <v>0</v>
      </c>
      <c r="CM888" s="17">
        <f t="shared" si="5890"/>
        <v>0</v>
      </c>
      <c r="CN888" s="17">
        <f t="shared" si="5890"/>
        <v>0</v>
      </c>
      <c r="CO888" s="17">
        <f t="shared" si="5890"/>
        <v>0</v>
      </c>
    </row>
    <row r="889" spans="2:93">
      <c r="B889" s="556"/>
      <c r="C889" s="556">
        <f t="shared" si="5887"/>
        <v>70</v>
      </c>
      <c r="D889" s="632">
        <f t="shared" si="5885"/>
        <v>-0.04</v>
      </c>
      <c r="E889" s="632"/>
      <c r="F889" s="632"/>
      <c r="G889" s="632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  <c r="BZ889" s="17">
        <f>IF((BZ815-$BY815)&gt;$D816,0,$D889*(BZ819))</f>
        <v>0</v>
      </c>
      <c r="CA889" s="17">
        <f t="shared" ref="CA889:CO889" si="5891">IF((CA815-$BY815)&gt;$D816,0,$D889*(CA819))</f>
        <v>0</v>
      </c>
      <c r="CB889" s="17">
        <f t="shared" si="5891"/>
        <v>0</v>
      </c>
      <c r="CC889" s="17">
        <f t="shared" si="5891"/>
        <v>0</v>
      </c>
      <c r="CD889" s="17">
        <f t="shared" si="5891"/>
        <v>0</v>
      </c>
      <c r="CE889" s="17">
        <f t="shared" si="5891"/>
        <v>0</v>
      </c>
      <c r="CF889" s="17">
        <f t="shared" si="5891"/>
        <v>0</v>
      </c>
      <c r="CG889" s="17">
        <f t="shared" si="5891"/>
        <v>0</v>
      </c>
      <c r="CH889" s="17">
        <f t="shared" si="5891"/>
        <v>0</v>
      </c>
      <c r="CI889" s="17">
        <f t="shared" si="5891"/>
        <v>0</v>
      </c>
      <c r="CJ889" s="17">
        <f t="shared" si="5891"/>
        <v>0</v>
      </c>
      <c r="CK889" s="17">
        <f t="shared" si="5891"/>
        <v>0</v>
      </c>
      <c r="CL889" s="17">
        <f t="shared" si="5891"/>
        <v>0</v>
      </c>
      <c r="CM889" s="17">
        <f t="shared" si="5891"/>
        <v>0</v>
      </c>
      <c r="CN889" s="17">
        <f t="shared" si="5891"/>
        <v>0</v>
      </c>
      <c r="CO889" s="17">
        <f t="shared" si="5891"/>
        <v>0</v>
      </c>
    </row>
    <row r="890" spans="2:93">
      <c r="B890" s="556"/>
      <c r="C890" s="556">
        <f t="shared" si="5887"/>
        <v>71</v>
      </c>
      <c r="D890" s="632">
        <f t="shared" si="5885"/>
        <v>-0.04</v>
      </c>
      <c r="E890" s="632"/>
      <c r="F890" s="632"/>
      <c r="G890" s="632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  <c r="BR890" s="17"/>
      <c r="BS890" s="17"/>
      <c r="BT890" s="17"/>
      <c r="BU890" s="17"/>
      <c r="BV890" s="17"/>
      <c r="BW890" s="17"/>
      <c r="BX890" s="17"/>
      <c r="BY890" s="17"/>
      <c r="BZ890" s="17"/>
      <c r="CA890" s="17">
        <f>IF((CA815-$BZ815)&gt;$D816,0,$D890*(CA819))</f>
        <v>0</v>
      </c>
      <c r="CB890" s="17">
        <f t="shared" ref="CB890:CO890" si="5892">IF((CB815-$BZ815)&gt;$D816,0,$D890*(CB819))</f>
        <v>0</v>
      </c>
      <c r="CC890" s="17">
        <f t="shared" si="5892"/>
        <v>0</v>
      </c>
      <c r="CD890" s="17">
        <f t="shared" si="5892"/>
        <v>0</v>
      </c>
      <c r="CE890" s="17">
        <f t="shared" si="5892"/>
        <v>0</v>
      </c>
      <c r="CF890" s="17">
        <f t="shared" si="5892"/>
        <v>0</v>
      </c>
      <c r="CG890" s="17">
        <f t="shared" si="5892"/>
        <v>0</v>
      </c>
      <c r="CH890" s="17">
        <f t="shared" si="5892"/>
        <v>0</v>
      </c>
      <c r="CI890" s="17">
        <f t="shared" si="5892"/>
        <v>0</v>
      </c>
      <c r="CJ890" s="17">
        <f t="shared" si="5892"/>
        <v>0</v>
      </c>
      <c r="CK890" s="17">
        <f t="shared" si="5892"/>
        <v>0</v>
      </c>
      <c r="CL890" s="17">
        <f t="shared" si="5892"/>
        <v>0</v>
      </c>
      <c r="CM890" s="17">
        <f t="shared" si="5892"/>
        <v>0</v>
      </c>
      <c r="CN890" s="17">
        <f t="shared" si="5892"/>
        <v>0</v>
      </c>
      <c r="CO890" s="17">
        <f t="shared" si="5892"/>
        <v>0</v>
      </c>
    </row>
    <row r="891" spans="2:93">
      <c r="B891" s="556"/>
      <c r="C891" s="556">
        <f t="shared" si="5887"/>
        <v>72</v>
      </c>
      <c r="D891" s="632">
        <f t="shared" si="5885"/>
        <v>-0.04</v>
      </c>
      <c r="E891" s="632"/>
      <c r="F891" s="632"/>
      <c r="G891" s="632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  <c r="BR891" s="17"/>
      <c r="BS891" s="17"/>
      <c r="BT891" s="17"/>
      <c r="BU891" s="17"/>
      <c r="BV891" s="17"/>
      <c r="BW891" s="17"/>
      <c r="BX891" s="17"/>
      <c r="BY891" s="17"/>
      <c r="BZ891" s="17"/>
      <c r="CA891" s="17"/>
      <c r="CB891" s="17">
        <f>IF((CB815-$CA815)&gt;$D816,0,$D891*(CB819))</f>
        <v>0</v>
      </c>
      <c r="CC891" s="17">
        <f t="shared" ref="CC891:CO891" si="5893">IF((CC815-$CA815)&gt;$D816,0,$D891*(CC819))</f>
        <v>0</v>
      </c>
      <c r="CD891" s="17">
        <f t="shared" si="5893"/>
        <v>0</v>
      </c>
      <c r="CE891" s="17">
        <f t="shared" si="5893"/>
        <v>0</v>
      </c>
      <c r="CF891" s="17">
        <f t="shared" si="5893"/>
        <v>0</v>
      </c>
      <c r="CG891" s="17">
        <f t="shared" si="5893"/>
        <v>0</v>
      </c>
      <c r="CH891" s="17">
        <f t="shared" si="5893"/>
        <v>0</v>
      </c>
      <c r="CI891" s="17">
        <f t="shared" si="5893"/>
        <v>0</v>
      </c>
      <c r="CJ891" s="17">
        <f t="shared" si="5893"/>
        <v>0</v>
      </c>
      <c r="CK891" s="17">
        <f t="shared" si="5893"/>
        <v>0</v>
      </c>
      <c r="CL891" s="17">
        <f t="shared" si="5893"/>
        <v>0</v>
      </c>
      <c r="CM891" s="17">
        <f t="shared" si="5893"/>
        <v>0</v>
      </c>
      <c r="CN891" s="17">
        <f t="shared" si="5893"/>
        <v>0</v>
      </c>
      <c r="CO891" s="17">
        <f t="shared" si="5893"/>
        <v>0</v>
      </c>
    </row>
    <row r="892" spans="2:93">
      <c r="B892" s="556"/>
      <c r="C892" s="556">
        <f t="shared" si="5887"/>
        <v>73</v>
      </c>
      <c r="D892" s="632">
        <f t="shared" si="5885"/>
        <v>-0.04</v>
      </c>
      <c r="E892" s="632"/>
      <c r="F892" s="632"/>
      <c r="G892" s="632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17"/>
      <c r="BR892" s="17"/>
      <c r="BS892" s="17"/>
      <c r="BT892" s="17"/>
      <c r="BU892" s="17"/>
      <c r="BV892" s="17"/>
      <c r="BW892" s="17"/>
      <c r="BX892" s="17"/>
      <c r="BY892" s="17"/>
      <c r="BZ892" s="17"/>
      <c r="CA892" s="17"/>
      <c r="CB892" s="17"/>
      <c r="CC892" s="17">
        <f>IF((CC815-$CB815)&gt;$D816,0,$D892*(CC819))</f>
        <v>0</v>
      </c>
      <c r="CD892" s="17">
        <f t="shared" ref="CD892:CO892" si="5894">IF((CD815-$CB815)&gt;$D816,0,$D892*(CD819))</f>
        <v>0</v>
      </c>
      <c r="CE892" s="17">
        <f t="shared" si="5894"/>
        <v>0</v>
      </c>
      <c r="CF892" s="17">
        <f t="shared" si="5894"/>
        <v>0</v>
      </c>
      <c r="CG892" s="17">
        <f t="shared" si="5894"/>
        <v>0</v>
      </c>
      <c r="CH892" s="17">
        <f t="shared" si="5894"/>
        <v>0</v>
      </c>
      <c r="CI892" s="17">
        <f t="shared" si="5894"/>
        <v>0</v>
      </c>
      <c r="CJ892" s="17">
        <f t="shared" si="5894"/>
        <v>0</v>
      </c>
      <c r="CK892" s="17">
        <f t="shared" si="5894"/>
        <v>0</v>
      </c>
      <c r="CL892" s="17">
        <f t="shared" si="5894"/>
        <v>0</v>
      </c>
      <c r="CM892" s="17">
        <f t="shared" si="5894"/>
        <v>0</v>
      </c>
      <c r="CN892" s="17">
        <f t="shared" si="5894"/>
        <v>0</v>
      </c>
      <c r="CO892" s="17">
        <f t="shared" si="5894"/>
        <v>0</v>
      </c>
    </row>
    <row r="893" spans="2:93">
      <c r="B893" s="556"/>
      <c r="C893" s="556">
        <f t="shared" si="5887"/>
        <v>74</v>
      </c>
      <c r="D893" s="632">
        <f t="shared" si="5885"/>
        <v>-0.04</v>
      </c>
      <c r="E893" s="632"/>
      <c r="F893" s="632"/>
      <c r="G893" s="632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17"/>
      <c r="BR893" s="17"/>
      <c r="BS893" s="17"/>
      <c r="BT893" s="17"/>
      <c r="BU893" s="17"/>
      <c r="BV893" s="17"/>
      <c r="BW893" s="17"/>
      <c r="BX893" s="17"/>
      <c r="BY893" s="17"/>
      <c r="BZ893" s="17"/>
      <c r="CA893" s="17"/>
      <c r="CB893" s="17"/>
      <c r="CC893" s="17"/>
      <c r="CD893" s="17">
        <f>IF((CD815-$CC815)&gt;$D816,0,$D893*(CD819))</f>
        <v>0</v>
      </c>
      <c r="CE893" s="17">
        <f t="shared" ref="CE893:CO893" si="5895">IF((CE815-$CC815)&gt;$D816,0,$D893*(CE819))</f>
        <v>0</v>
      </c>
      <c r="CF893" s="17">
        <f t="shared" si="5895"/>
        <v>0</v>
      </c>
      <c r="CG893" s="17">
        <f t="shared" si="5895"/>
        <v>0</v>
      </c>
      <c r="CH893" s="17">
        <f t="shared" si="5895"/>
        <v>0</v>
      </c>
      <c r="CI893" s="17">
        <f t="shared" si="5895"/>
        <v>0</v>
      </c>
      <c r="CJ893" s="17">
        <f t="shared" si="5895"/>
        <v>0</v>
      </c>
      <c r="CK893" s="17">
        <f t="shared" si="5895"/>
        <v>0</v>
      </c>
      <c r="CL893" s="17">
        <f t="shared" si="5895"/>
        <v>0</v>
      </c>
      <c r="CM893" s="17">
        <f t="shared" si="5895"/>
        <v>0</v>
      </c>
      <c r="CN893" s="17">
        <f t="shared" si="5895"/>
        <v>0</v>
      </c>
      <c r="CO893" s="17">
        <f t="shared" si="5895"/>
        <v>0</v>
      </c>
    </row>
    <row r="894" spans="2:93">
      <c r="B894" s="556"/>
      <c r="C894" s="556">
        <f t="shared" si="5887"/>
        <v>75</v>
      </c>
      <c r="D894" s="632">
        <f t="shared" si="5885"/>
        <v>-0.04</v>
      </c>
      <c r="E894" s="632"/>
      <c r="F894" s="632"/>
      <c r="G894" s="632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17"/>
      <c r="BR894" s="17"/>
      <c r="BS894" s="17"/>
      <c r="BT894" s="17"/>
      <c r="BU894" s="17"/>
      <c r="BV894" s="17"/>
      <c r="BW894" s="17"/>
      <c r="BX894" s="17"/>
      <c r="BY894" s="17"/>
      <c r="BZ894" s="17"/>
      <c r="CA894" s="17"/>
      <c r="CB894" s="17"/>
      <c r="CC894" s="17"/>
      <c r="CD894" s="17"/>
      <c r="CE894" s="17">
        <f>IF((CE815-$CD815)&gt;$D816,0,$D894*(CE819))</f>
        <v>0</v>
      </c>
      <c r="CF894" s="17">
        <f t="shared" ref="CF894:CO894" si="5896">IF((CF815-$CD815)&gt;$D816,0,$D894*(CF819))</f>
        <v>0</v>
      </c>
      <c r="CG894" s="17">
        <f t="shared" si="5896"/>
        <v>0</v>
      </c>
      <c r="CH894" s="17">
        <f t="shared" si="5896"/>
        <v>0</v>
      </c>
      <c r="CI894" s="17">
        <f t="shared" si="5896"/>
        <v>0</v>
      </c>
      <c r="CJ894" s="17">
        <f t="shared" si="5896"/>
        <v>0</v>
      </c>
      <c r="CK894" s="17">
        <f t="shared" si="5896"/>
        <v>0</v>
      </c>
      <c r="CL894" s="17">
        <f t="shared" si="5896"/>
        <v>0</v>
      </c>
      <c r="CM894" s="17">
        <f t="shared" si="5896"/>
        <v>0</v>
      </c>
      <c r="CN894" s="17">
        <f t="shared" si="5896"/>
        <v>0</v>
      </c>
      <c r="CO894" s="17">
        <f t="shared" si="5896"/>
        <v>0</v>
      </c>
    </row>
    <row r="895" spans="2:93">
      <c r="B895" s="556"/>
      <c r="C895" s="556">
        <f t="shared" si="5887"/>
        <v>76</v>
      </c>
      <c r="D895" s="632">
        <f t="shared" si="5885"/>
        <v>-0.04</v>
      </c>
      <c r="E895" s="632"/>
      <c r="F895" s="632"/>
      <c r="G895" s="632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17"/>
      <c r="BR895" s="17"/>
      <c r="BS895" s="17"/>
      <c r="BT895" s="17"/>
      <c r="BU895" s="17"/>
      <c r="BV895" s="17"/>
      <c r="BW895" s="17"/>
      <c r="BX895" s="17"/>
      <c r="BY895" s="17"/>
      <c r="BZ895" s="17"/>
      <c r="CA895" s="17"/>
      <c r="CB895" s="17"/>
      <c r="CC895" s="17"/>
      <c r="CD895" s="17"/>
      <c r="CE895" s="17"/>
      <c r="CF895" s="17">
        <f>IF((CF815-$CE815)&gt;$D816,0,$D895*(CF819))</f>
        <v>0</v>
      </c>
      <c r="CG895" s="17">
        <f t="shared" ref="CG895:CO895" si="5897">IF((CG815-$CE815)&gt;$D816,0,$D895*(CG819))</f>
        <v>0</v>
      </c>
      <c r="CH895" s="17">
        <f t="shared" si="5897"/>
        <v>0</v>
      </c>
      <c r="CI895" s="17">
        <f t="shared" si="5897"/>
        <v>0</v>
      </c>
      <c r="CJ895" s="17">
        <f t="shared" si="5897"/>
        <v>0</v>
      </c>
      <c r="CK895" s="17">
        <f t="shared" si="5897"/>
        <v>0</v>
      </c>
      <c r="CL895" s="17">
        <f t="shared" si="5897"/>
        <v>0</v>
      </c>
      <c r="CM895" s="17">
        <f t="shared" si="5897"/>
        <v>0</v>
      </c>
      <c r="CN895" s="17">
        <f t="shared" si="5897"/>
        <v>0</v>
      </c>
      <c r="CO895" s="17">
        <f t="shared" si="5897"/>
        <v>0</v>
      </c>
    </row>
    <row r="896" spans="2:93">
      <c r="B896" s="556"/>
      <c r="C896" s="556">
        <f t="shared" si="5887"/>
        <v>77</v>
      </c>
      <c r="D896" s="632">
        <f t="shared" si="5885"/>
        <v>-0.04</v>
      </c>
      <c r="E896" s="632"/>
      <c r="F896" s="632"/>
      <c r="G896" s="632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17"/>
      <c r="BR896" s="17"/>
      <c r="BS896" s="17"/>
      <c r="BT896" s="17"/>
      <c r="BU896" s="17"/>
      <c r="BV896" s="17"/>
      <c r="BW896" s="17"/>
      <c r="BX896" s="17"/>
      <c r="BY896" s="17"/>
      <c r="BZ896" s="17"/>
      <c r="CA896" s="17"/>
      <c r="CB896" s="17"/>
      <c r="CC896" s="17"/>
      <c r="CD896" s="17"/>
      <c r="CE896" s="17"/>
      <c r="CF896" s="17"/>
      <c r="CG896" s="17">
        <f>IF((CG815-$CF815)&gt;$D816,0,$D896*(CG819))</f>
        <v>0</v>
      </c>
      <c r="CH896" s="17">
        <f t="shared" ref="CH896:CO896" si="5898">IF((CH815-$CF815)&gt;$D816,0,$D896*(CH819))</f>
        <v>0</v>
      </c>
      <c r="CI896" s="17">
        <f t="shared" si="5898"/>
        <v>0</v>
      </c>
      <c r="CJ896" s="17">
        <f t="shared" si="5898"/>
        <v>0</v>
      </c>
      <c r="CK896" s="17">
        <f t="shared" si="5898"/>
        <v>0</v>
      </c>
      <c r="CL896" s="17">
        <f t="shared" si="5898"/>
        <v>0</v>
      </c>
      <c r="CM896" s="17">
        <f t="shared" si="5898"/>
        <v>0</v>
      </c>
      <c r="CN896" s="17">
        <f t="shared" si="5898"/>
        <v>0</v>
      </c>
      <c r="CO896" s="17">
        <f t="shared" si="5898"/>
        <v>0</v>
      </c>
    </row>
    <row r="897" spans="2:93">
      <c r="B897" s="556"/>
      <c r="C897" s="556">
        <f t="shared" si="5887"/>
        <v>78</v>
      </c>
      <c r="D897" s="632">
        <f t="shared" si="5885"/>
        <v>-0.04</v>
      </c>
      <c r="E897" s="632"/>
      <c r="F897" s="632"/>
      <c r="G897" s="632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17"/>
      <c r="BR897" s="17"/>
      <c r="BS897" s="17"/>
      <c r="BT897" s="17"/>
      <c r="BU897" s="17"/>
      <c r="BV897" s="17"/>
      <c r="BW897" s="17"/>
      <c r="BX897" s="17"/>
      <c r="BY897" s="17"/>
      <c r="BZ897" s="17"/>
      <c r="CA897" s="17"/>
      <c r="CB897" s="17"/>
      <c r="CC897" s="17"/>
      <c r="CD897" s="17"/>
      <c r="CE897" s="17"/>
      <c r="CF897" s="17"/>
      <c r="CG897" s="17"/>
      <c r="CH897" s="17">
        <f>IF((CH815-$CG815)&gt;$D816,0,$D897*(CH819))</f>
        <v>0</v>
      </c>
      <c r="CI897" s="17">
        <f t="shared" ref="CI897:CO897" si="5899">IF((CI815-$CG815)&gt;$D816,0,$D897*(CI819))</f>
        <v>0</v>
      </c>
      <c r="CJ897" s="17">
        <f t="shared" si="5899"/>
        <v>0</v>
      </c>
      <c r="CK897" s="17">
        <f t="shared" si="5899"/>
        <v>0</v>
      </c>
      <c r="CL897" s="17">
        <f t="shared" si="5899"/>
        <v>0</v>
      </c>
      <c r="CM897" s="17">
        <f t="shared" si="5899"/>
        <v>0</v>
      </c>
      <c r="CN897" s="17">
        <f t="shared" si="5899"/>
        <v>0</v>
      </c>
      <c r="CO897" s="17">
        <f t="shared" si="5899"/>
        <v>0</v>
      </c>
    </row>
    <row r="898" spans="2:93">
      <c r="B898" s="556"/>
      <c r="C898" s="556">
        <f t="shared" si="5887"/>
        <v>79</v>
      </c>
      <c r="D898" s="632">
        <f t="shared" si="5885"/>
        <v>-0.04</v>
      </c>
      <c r="E898" s="632"/>
      <c r="F898" s="632"/>
      <c r="G898" s="632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/>
      <c r="BP898" s="17"/>
      <c r="BQ898" s="17"/>
      <c r="BR898" s="17"/>
      <c r="BS898" s="17"/>
      <c r="BT898" s="17"/>
      <c r="BU898" s="17"/>
      <c r="BV898" s="17"/>
      <c r="BW898" s="17"/>
      <c r="BX898" s="17"/>
      <c r="BY898" s="17"/>
      <c r="BZ898" s="17"/>
      <c r="CA898" s="17"/>
      <c r="CB898" s="17"/>
      <c r="CC898" s="17"/>
      <c r="CD898" s="17"/>
      <c r="CE898" s="17"/>
      <c r="CF898" s="17"/>
      <c r="CG898" s="17"/>
      <c r="CH898" s="17"/>
      <c r="CI898" s="17">
        <f>IF((CI815-$CH815)&gt;$D816,0,$D898*(CI819))</f>
        <v>0</v>
      </c>
      <c r="CJ898" s="17">
        <f t="shared" ref="CJ898:CO898" si="5900">IF((CJ815-$CH815)&gt;$D816,0,$D898*(CJ819))</f>
        <v>0</v>
      </c>
      <c r="CK898" s="17">
        <f t="shared" si="5900"/>
        <v>0</v>
      </c>
      <c r="CL898" s="17">
        <f t="shared" si="5900"/>
        <v>0</v>
      </c>
      <c r="CM898" s="17">
        <f t="shared" si="5900"/>
        <v>0</v>
      </c>
      <c r="CN898" s="17">
        <f t="shared" si="5900"/>
        <v>0</v>
      </c>
      <c r="CO898" s="17">
        <f t="shared" si="5900"/>
        <v>0</v>
      </c>
    </row>
    <row r="899" spans="2:93">
      <c r="B899" s="556"/>
      <c r="C899" s="556">
        <f t="shared" si="5887"/>
        <v>80</v>
      </c>
      <c r="D899" s="632">
        <f t="shared" si="5885"/>
        <v>-0.04</v>
      </c>
      <c r="E899" s="632"/>
      <c r="F899" s="632"/>
      <c r="G899" s="632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7"/>
      <c r="BR899" s="17"/>
      <c r="BS899" s="17"/>
      <c r="BT899" s="17"/>
      <c r="BU899" s="17"/>
      <c r="BV899" s="17"/>
      <c r="BW899" s="17"/>
      <c r="BX899" s="17"/>
      <c r="BY899" s="17"/>
      <c r="BZ899" s="17"/>
      <c r="CA899" s="17"/>
      <c r="CB899" s="17"/>
      <c r="CC899" s="17"/>
      <c r="CD899" s="17"/>
      <c r="CE899" s="17"/>
      <c r="CF899" s="17"/>
      <c r="CG899" s="17"/>
      <c r="CH899" s="17"/>
      <c r="CI899" s="17"/>
      <c r="CJ899" s="17">
        <f>IF((CJ815-$CI815)&gt;$D816,0,$D899*(CJ819))</f>
        <v>0</v>
      </c>
      <c r="CK899" s="17">
        <f t="shared" ref="CK899:CO899" si="5901">IF((CK815-$CI815)&gt;$D816,0,$D899*(CK819))</f>
        <v>0</v>
      </c>
      <c r="CL899" s="17">
        <f t="shared" si="5901"/>
        <v>0</v>
      </c>
      <c r="CM899" s="17">
        <f t="shared" si="5901"/>
        <v>0</v>
      </c>
      <c r="CN899" s="17">
        <f t="shared" si="5901"/>
        <v>0</v>
      </c>
      <c r="CO899" s="17">
        <f t="shared" si="5901"/>
        <v>0</v>
      </c>
    </row>
    <row r="900" spans="2:93">
      <c r="B900" s="556"/>
      <c r="C900" s="556">
        <f t="shared" si="5887"/>
        <v>81</v>
      </c>
      <c r="D900" s="632">
        <f t="shared" si="5885"/>
        <v>-0.04</v>
      </c>
      <c r="E900" s="632"/>
      <c r="F900" s="632"/>
      <c r="G900" s="632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7"/>
      <c r="BR900" s="17"/>
      <c r="BS900" s="17"/>
      <c r="BT900" s="17"/>
      <c r="BU900" s="17"/>
      <c r="BV900" s="17"/>
      <c r="BW900" s="17"/>
      <c r="BX900" s="17"/>
      <c r="BY900" s="17"/>
      <c r="BZ900" s="17"/>
      <c r="CA900" s="17"/>
      <c r="CB900" s="17"/>
      <c r="CC900" s="17"/>
      <c r="CD900" s="17"/>
      <c r="CE900" s="17"/>
      <c r="CF900" s="17"/>
      <c r="CG900" s="17"/>
      <c r="CH900" s="17"/>
      <c r="CI900" s="17"/>
      <c r="CJ900" s="17"/>
      <c r="CK900" s="17">
        <f>IF((CK815-$CJ815)&gt;$D816,0,$D900*(CK819))</f>
        <v>0</v>
      </c>
      <c r="CL900" s="17">
        <f t="shared" ref="CL900:CO900" si="5902">IF((CL815-$CJ815)&gt;$D816,0,$D900*(CL819))</f>
        <v>0</v>
      </c>
      <c r="CM900" s="17">
        <f t="shared" si="5902"/>
        <v>0</v>
      </c>
      <c r="CN900" s="17">
        <f t="shared" si="5902"/>
        <v>0</v>
      </c>
      <c r="CO900" s="17">
        <f t="shared" si="5902"/>
        <v>0</v>
      </c>
    </row>
    <row r="901" spans="2:93">
      <c r="B901" s="556"/>
      <c r="C901" s="556">
        <f t="shared" si="5887"/>
        <v>82</v>
      </c>
      <c r="D901" s="632">
        <f t="shared" si="5885"/>
        <v>-0.04</v>
      </c>
      <c r="E901" s="632"/>
      <c r="F901" s="632"/>
      <c r="G901" s="632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  <c r="BR901" s="17"/>
      <c r="BS901" s="17"/>
      <c r="BT901" s="17"/>
      <c r="BU901" s="17"/>
      <c r="BV901" s="17"/>
      <c r="BW901" s="17"/>
      <c r="BX901" s="17"/>
      <c r="BY901" s="17"/>
      <c r="BZ901" s="17"/>
      <c r="CA901" s="17"/>
      <c r="CB901" s="17"/>
      <c r="CC901" s="17"/>
      <c r="CD901" s="17"/>
      <c r="CE901" s="17"/>
      <c r="CF901" s="17"/>
      <c r="CG901" s="17"/>
      <c r="CH901" s="17"/>
      <c r="CI901" s="17"/>
      <c r="CJ901" s="17"/>
      <c r="CK901" s="17"/>
      <c r="CL901" s="17">
        <f>IF((CL815-$CK815)&gt;$D816,0,$D901*(CL819))</f>
        <v>0</v>
      </c>
      <c r="CM901" s="17">
        <f t="shared" ref="CM901:CO901" si="5903">IF((CM815-$CK815)&gt;$D816,0,$D901*(CM819))</f>
        <v>0</v>
      </c>
      <c r="CN901" s="17">
        <f t="shared" si="5903"/>
        <v>0</v>
      </c>
      <c r="CO901" s="17">
        <f t="shared" si="5903"/>
        <v>0</v>
      </c>
    </row>
    <row r="902" spans="2:93">
      <c r="B902" s="556"/>
      <c r="C902" s="556">
        <f t="shared" si="5887"/>
        <v>83</v>
      </c>
      <c r="D902" s="632">
        <f t="shared" si="5885"/>
        <v>-0.04</v>
      </c>
      <c r="E902" s="632"/>
      <c r="F902" s="632"/>
      <c r="G902" s="632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  <c r="BR902" s="17"/>
      <c r="BS902" s="17"/>
      <c r="BT902" s="17"/>
      <c r="BU902" s="17"/>
      <c r="BV902" s="17"/>
      <c r="BW902" s="17"/>
      <c r="BX902" s="17"/>
      <c r="BY902" s="17"/>
      <c r="BZ902" s="17"/>
      <c r="CA902" s="17"/>
      <c r="CB902" s="17"/>
      <c r="CC902" s="17"/>
      <c r="CD902" s="17"/>
      <c r="CE902" s="17"/>
      <c r="CF902" s="17"/>
      <c r="CG902" s="17"/>
      <c r="CH902" s="17"/>
      <c r="CI902" s="17"/>
      <c r="CJ902" s="17"/>
      <c r="CK902" s="17"/>
      <c r="CL902" s="17"/>
      <c r="CM902" s="17">
        <f>IF((CM815-$CL815)&gt;$D816,0,$D902*(CM819))</f>
        <v>0</v>
      </c>
      <c r="CN902" s="17">
        <f t="shared" ref="CN902:CO902" si="5904">IF((CN815-$CL815)&gt;$D816,0,$D902*(CN819))</f>
        <v>0</v>
      </c>
      <c r="CO902" s="17">
        <f t="shared" si="5904"/>
        <v>0</v>
      </c>
    </row>
    <row r="903" spans="2:93">
      <c r="B903" s="556"/>
      <c r="C903" s="556">
        <f t="shared" si="5887"/>
        <v>84</v>
      </c>
      <c r="D903" s="632">
        <f t="shared" si="5885"/>
        <v>-0.04</v>
      </c>
      <c r="E903" s="632"/>
      <c r="F903" s="632"/>
      <c r="G903" s="632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7"/>
      <c r="BR903" s="17"/>
      <c r="BS903" s="17"/>
      <c r="BT903" s="17"/>
      <c r="BU903" s="17"/>
      <c r="BV903" s="17"/>
      <c r="BW903" s="17"/>
      <c r="BX903" s="17"/>
      <c r="BY903" s="17"/>
      <c r="BZ903" s="17"/>
      <c r="CA903" s="17"/>
      <c r="CB903" s="17"/>
      <c r="CC903" s="17"/>
      <c r="CD903" s="17"/>
      <c r="CE903" s="17"/>
      <c r="CF903" s="17"/>
      <c r="CG903" s="17"/>
      <c r="CH903" s="17"/>
      <c r="CI903" s="17"/>
      <c r="CJ903" s="17"/>
      <c r="CK903" s="17"/>
      <c r="CL903" s="17"/>
      <c r="CM903" s="17"/>
      <c r="CN903" s="17">
        <f>IF((CN815-$CM815)&gt;$D816,0,$D903*(CN819))</f>
        <v>0</v>
      </c>
      <c r="CO903" s="17">
        <f>IF((CO815-$CM815)&gt;$D816,0,$D903*(CO819))</f>
        <v>0</v>
      </c>
    </row>
    <row r="904" spans="2:93">
      <c r="B904" s="556"/>
      <c r="C904" s="556">
        <f t="shared" si="5887"/>
        <v>85</v>
      </c>
      <c r="D904" s="632">
        <f t="shared" si="5885"/>
        <v>-0.04</v>
      </c>
      <c r="E904" s="632"/>
      <c r="F904" s="632"/>
      <c r="G904" s="632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7"/>
      <c r="BR904" s="17"/>
      <c r="BS904" s="17"/>
      <c r="BT904" s="17"/>
      <c r="BU904" s="17"/>
      <c r="BV904" s="17"/>
      <c r="BW904" s="17"/>
      <c r="BX904" s="17"/>
      <c r="BY904" s="17"/>
      <c r="BZ904" s="17"/>
      <c r="CA904" s="17"/>
      <c r="CB904" s="17"/>
      <c r="CC904" s="17"/>
      <c r="CD904" s="17"/>
      <c r="CE904" s="17"/>
      <c r="CF904" s="17"/>
      <c r="CG904" s="17"/>
      <c r="CH904" s="17"/>
      <c r="CI904" s="17"/>
      <c r="CJ904" s="17"/>
      <c r="CK904" s="17"/>
      <c r="CL904" s="17"/>
      <c r="CM904" s="17"/>
      <c r="CN904" s="17"/>
      <c r="CO904" s="17">
        <f>IF((CO815-$CN815)&gt;$D816,0,$D904*(CO819))</f>
        <v>0</v>
      </c>
    </row>
    <row r="905" spans="2:93">
      <c r="B905" s="556"/>
      <c r="C905" s="556" t="s">
        <v>1978</v>
      </c>
      <c r="D905" s="556"/>
      <c r="E905" s="556"/>
      <c r="F905" s="556"/>
      <c r="G905" s="556"/>
      <c r="H905" s="556"/>
      <c r="I905" s="9">
        <f>SUM(I820:I904)</f>
        <v>-453515.33240000013</v>
      </c>
      <c r="J905" s="9">
        <f t="shared" ref="J905" si="5905">SUM(J820:J904)</f>
        <v>-456950.45240000007</v>
      </c>
      <c r="K905" s="9">
        <f t="shared" ref="K905" si="5906">SUM(K820:K904)</f>
        <v>-460445.33240000001</v>
      </c>
      <c r="L905" s="9">
        <f t="shared" ref="L905" si="5907">SUM(L820:L904)</f>
        <v>-464000.77240000013</v>
      </c>
      <c r="M905" s="9">
        <f t="shared" ref="M905" si="5908">SUM(M820:M904)</f>
        <v>-467617.33240000019</v>
      </c>
      <c r="N905" s="9">
        <f t="shared" ref="N905" si="5909">SUM(N820:N904)</f>
        <v>-471295.89240000019</v>
      </c>
      <c r="O905" s="9">
        <f t="shared" ref="O905" si="5910">SUM(O820:O904)</f>
        <v>-443259.33240000013</v>
      </c>
      <c r="P905" s="9">
        <f t="shared" ref="P905" si="5911">SUM(P820:P904)</f>
        <v>-443259.33240000013</v>
      </c>
      <c r="Q905" s="9">
        <f t="shared" ref="Q905" si="5912">SUM(Q820:Q904)</f>
        <v>-443259.33240000013</v>
      </c>
      <c r="R905" s="9">
        <f t="shared" ref="R905" si="5913">SUM(R820:R904)</f>
        <v>-443259.33240000013</v>
      </c>
      <c r="S905" s="9">
        <f t="shared" ref="S905" si="5914">SUM(S820:S904)</f>
        <v>-443259.33240000013</v>
      </c>
      <c r="T905" s="9">
        <f t="shared" ref="T905" si="5915">SUM(T820:T904)</f>
        <v>-443259.33240000013</v>
      </c>
      <c r="U905" s="9">
        <f t="shared" ref="U905" si="5916">SUM(U820:U904)</f>
        <v>-443259.33240000013</v>
      </c>
      <c r="V905" s="9">
        <f t="shared" ref="V905" si="5917">SUM(V820:V904)</f>
        <v>-443259.33240000013</v>
      </c>
      <c r="W905" s="9">
        <f t="shared" ref="W905" si="5918">SUM(W820:W904)</f>
        <v>-443259.33240000013</v>
      </c>
      <c r="X905" s="9">
        <f t="shared" ref="X905" si="5919">SUM(X820:X904)</f>
        <v>-443259.33240000013</v>
      </c>
      <c r="Y905" s="9">
        <f t="shared" ref="Y905" si="5920">SUM(Y820:Y904)</f>
        <v>-443259.33240000013</v>
      </c>
      <c r="Z905" s="9">
        <f t="shared" ref="Z905" si="5921">SUM(Z820:Z904)</f>
        <v>-443259.33240000013</v>
      </c>
      <c r="AA905" s="9">
        <f t="shared" ref="AA905" si="5922">SUM(AA820:AA904)</f>
        <v>-443259.33240000013</v>
      </c>
      <c r="AB905" s="9">
        <f t="shared" ref="AB905" si="5923">SUM(AB820:AB904)</f>
        <v>-443259.33240000013</v>
      </c>
      <c r="AC905" s="9">
        <f t="shared" ref="AC905" si="5924">SUM(AC820:AC904)</f>
        <v>-443259.33240000013</v>
      </c>
      <c r="AD905" s="9">
        <f t="shared" ref="AD905" si="5925">SUM(AD820:AD904)</f>
        <v>-443259.33240000013</v>
      </c>
      <c r="AE905" s="9">
        <f t="shared" ref="AE905" si="5926">SUM(AE820:AE904)</f>
        <v>-443259.33240000013</v>
      </c>
      <c r="AF905" s="9">
        <f t="shared" ref="AF905" si="5927">SUM(AF820:AF904)</f>
        <v>-443259.33240000013</v>
      </c>
      <c r="AG905" s="9">
        <f t="shared" ref="AG905" si="5928">SUM(AG820:AG904)</f>
        <v>-443259.33240000013</v>
      </c>
      <c r="AH905" s="9">
        <f t="shared" ref="AH905" si="5929">SUM(AH820:AH904)</f>
        <v>0</v>
      </c>
      <c r="AI905" s="9">
        <f t="shared" ref="AI905" si="5930">SUM(AI820:AI904)</f>
        <v>0</v>
      </c>
      <c r="AJ905" s="9">
        <f t="shared" ref="AJ905" si="5931">SUM(AJ820:AJ904)</f>
        <v>0</v>
      </c>
      <c r="AK905" s="9">
        <f t="shared" ref="AK905" si="5932">SUM(AK820:AK904)</f>
        <v>0</v>
      </c>
      <c r="AL905" s="9">
        <f t="shared" ref="AL905" si="5933">SUM(AL820:AL904)</f>
        <v>0</v>
      </c>
      <c r="AM905" s="9">
        <f t="shared" ref="AM905" si="5934">SUM(AM820:AM904)</f>
        <v>0</v>
      </c>
      <c r="AN905" s="9">
        <f t="shared" ref="AN905" si="5935">SUM(AN820:AN904)</f>
        <v>0</v>
      </c>
      <c r="AO905" s="9">
        <f t="shared" ref="AO905" si="5936">SUM(AO820:AO904)</f>
        <v>0</v>
      </c>
      <c r="AP905" s="9">
        <f t="shared" ref="AP905" si="5937">SUM(AP820:AP904)</f>
        <v>0</v>
      </c>
      <c r="AQ905" s="9">
        <f t="shared" ref="AQ905" si="5938">SUM(AQ820:AQ904)</f>
        <v>0</v>
      </c>
      <c r="AR905" s="9">
        <f t="shared" ref="AR905" si="5939">SUM(AR820:AR904)</f>
        <v>0</v>
      </c>
      <c r="AS905" s="9">
        <f t="shared" ref="AS905" si="5940">SUM(AS820:AS904)</f>
        <v>0</v>
      </c>
      <c r="AT905" s="9">
        <f t="shared" ref="AT905" si="5941">SUM(AT820:AT904)</f>
        <v>0</v>
      </c>
      <c r="AU905" s="9">
        <f t="shared" ref="AU905" si="5942">SUM(AU820:AU904)</f>
        <v>0</v>
      </c>
      <c r="AV905" s="9">
        <f t="shared" ref="AV905" si="5943">SUM(AV820:AV904)</f>
        <v>0</v>
      </c>
      <c r="AW905" s="9">
        <f t="shared" ref="AW905" si="5944">SUM(AW820:AW904)</f>
        <v>0</v>
      </c>
      <c r="AX905" s="9">
        <f t="shared" ref="AX905" si="5945">SUM(AX820:AX904)</f>
        <v>0</v>
      </c>
      <c r="AY905" s="9">
        <f t="shared" ref="AY905" si="5946">SUM(AY820:AY904)</f>
        <v>0</v>
      </c>
      <c r="AZ905" s="9">
        <f t="shared" ref="AZ905" si="5947">SUM(AZ820:AZ904)</f>
        <v>0</v>
      </c>
      <c r="BA905" s="9">
        <f t="shared" ref="BA905" si="5948">SUM(BA820:BA904)</f>
        <v>0</v>
      </c>
      <c r="BB905" s="9">
        <f t="shared" ref="BB905" si="5949">SUM(BB820:BB904)</f>
        <v>0</v>
      </c>
      <c r="BC905" s="9">
        <f t="shared" ref="BC905" si="5950">SUM(BC820:BC904)</f>
        <v>0</v>
      </c>
      <c r="BD905" s="9">
        <f t="shared" ref="BD905" si="5951">SUM(BD820:BD904)</f>
        <v>0</v>
      </c>
      <c r="BE905" s="9">
        <f t="shared" ref="BE905" si="5952">SUM(BE820:BE904)</f>
        <v>0</v>
      </c>
      <c r="BF905" s="9">
        <f t="shared" ref="BF905" si="5953">SUM(BF820:BF904)</f>
        <v>0</v>
      </c>
      <c r="BG905" s="9">
        <f t="shared" ref="BG905" si="5954">SUM(BG820:BG904)</f>
        <v>0</v>
      </c>
      <c r="BH905" s="9">
        <f t="shared" ref="BH905" si="5955">SUM(BH820:BH904)</f>
        <v>0</v>
      </c>
      <c r="BI905" s="9">
        <f t="shared" ref="BI905" si="5956">SUM(BI820:BI904)</f>
        <v>0</v>
      </c>
      <c r="BJ905" s="9">
        <f t="shared" ref="BJ905" si="5957">SUM(BJ820:BJ904)</f>
        <v>0</v>
      </c>
      <c r="BK905" s="9">
        <f t="shared" ref="BK905" si="5958">SUM(BK820:BK904)</f>
        <v>0</v>
      </c>
      <c r="BL905" s="9">
        <f t="shared" ref="BL905" si="5959">SUM(BL820:BL904)</f>
        <v>0</v>
      </c>
      <c r="BM905" s="9">
        <f t="shared" ref="BM905" si="5960">SUM(BM820:BM904)</f>
        <v>0</v>
      </c>
      <c r="BN905" s="9">
        <f t="shared" ref="BN905" si="5961">SUM(BN820:BN904)</f>
        <v>0</v>
      </c>
      <c r="BO905" s="9">
        <f t="shared" ref="BO905" si="5962">SUM(BO820:BO904)</f>
        <v>0</v>
      </c>
      <c r="BP905" s="9">
        <f t="shared" ref="BP905" si="5963">SUM(BP820:BP904)</f>
        <v>0</v>
      </c>
      <c r="BQ905" s="9">
        <f t="shared" ref="BQ905" si="5964">SUM(BQ820:BQ904)</f>
        <v>0</v>
      </c>
      <c r="BR905" s="9">
        <f t="shared" ref="BR905" si="5965">SUM(BR820:BR904)</f>
        <v>0</v>
      </c>
      <c r="BS905" s="9">
        <f t="shared" ref="BS905" si="5966">SUM(BS820:BS904)</f>
        <v>0</v>
      </c>
      <c r="BT905" s="9">
        <f t="shared" ref="BT905" si="5967">SUM(BT820:BT904)</f>
        <v>0</v>
      </c>
      <c r="BU905" s="9">
        <f t="shared" ref="BU905" si="5968">SUM(BU820:BU904)</f>
        <v>0</v>
      </c>
      <c r="BV905" s="9">
        <f t="shared" ref="BV905" si="5969">SUM(BV820:BV904)</f>
        <v>0</v>
      </c>
      <c r="BW905" s="9">
        <f t="shared" ref="BW905" si="5970">SUM(BW820:BW904)</f>
        <v>0</v>
      </c>
      <c r="BX905" s="9">
        <f t="shared" ref="BX905" si="5971">SUM(BX820:BX904)</f>
        <v>0</v>
      </c>
      <c r="BY905" s="9">
        <f t="shared" ref="BY905" si="5972">SUM(BY820:BY904)</f>
        <v>0</v>
      </c>
      <c r="BZ905" s="9">
        <f t="shared" ref="BZ905" si="5973">SUM(BZ820:BZ904)</f>
        <v>0</v>
      </c>
      <c r="CA905" s="9">
        <f t="shared" ref="CA905" si="5974">SUM(CA820:CA904)</f>
        <v>0</v>
      </c>
      <c r="CB905" s="9">
        <f t="shared" ref="CB905" si="5975">SUM(CB820:CB904)</f>
        <v>0</v>
      </c>
      <c r="CC905" s="9">
        <f t="shared" ref="CC905" si="5976">SUM(CC820:CC904)</f>
        <v>0</v>
      </c>
      <c r="CD905" s="9">
        <f t="shared" ref="CD905" si="5977">SUM(CD820:CD904)</f>
        <v>0</v>
      </c>
      <c r="CE905" s="9">
        <f t="shared" ref="CE905" si="5978">SUM(CE820:CE904)</f>
        <v>0</v>
      </c>
      <c r="CF905" s="9">
        <f t="shared" ref="CF905" si="5979">SUM(CF820:CF904)</f>
        <v>0</v>
      </c>
      <c r="CG905" s="9">
        <f t="shared" ref="CG905" si="5980">SUM(CG820:CG904)</f>
        <v>0</v>
      </c>
      <c r="CH905" s="9">
        <f t="shared" ref="CH905" si="5981">SUM(CH820:CH904)</f>
        <v>0</v>
      </c>
      <c r="CI905" s="9">
        <f t="shared" ref="CI905" si="5982">SUM(CI820:CI904)</f>
        <v>0</v>
      </c>
      <c r="CJ905" s="9">
        <f t="shared" ref="CJ905" si="5983">SUM(CJ820:CJ904)</f>
        <v>0</v>
      </c>
      <c r="CK905" s="9">
        <f t="shared" ref="CK905" si="5984">SUM(CK820:CK904)</f>
        <v>0</v>
      </c>
      <c r="CL905" s="9">
        <f t="shared" ref="CL905" si="5985">SUM(CL820:CL904)</f>
        <v>0</v>
      </c>
      <c r="CM905" s="9">
        <f t="shared" ref="CM905" si="5986">SUM(CM820:CM904)</f>
        <v>0</v>
      </c>
      <c r="CN905" s="9">
        <f t="shared" ref="CN905" si="5987">SUM(CN820:CN904)</f>
        <v>0</v>
      </c>
      <c r="CO905" s="9">
        <f t="shared" ref="CO905" si="5988">SUM(CO820:CO904)</f>
        <v>0</v>
      </c>
    </row>
    <row r="906" spans="2:93">
      <c r="B906" s="556"/>
      <c r="C906" s="556" t="s">
        <v>1979</v>
      </c>
      <c r="D906" s="556"/>
      <c r="E906" s="556"/>
      <c r="F906" s="556"/>
      <c r="G906" s="556"/>
      <c r="H906" s="556"/>
      <c r="I906" s="9">
        <f>I801</f>
        <v>-271096.39</v>
      </c>
      <c r="J906" s="9">
        <f t="shared" ref="J906:BU906" si="5989">J801</f>
        <v>-271991.57</v>
      </c>
      <c r="K906" s="9">
        <f t="shared" si="5989"/>
        <v>-272884.93</v>
      </c>
      <c r="L906" s="9">
        <f t="shared" si="5989"/>
        <v>-268000.53000000003</v>
      </c>
      <c r="M906" s="9">
        <f t="shared" si="5989"/>
        <v>-268846.7</v>
      </c>
      <c r="N906" s="9">
        <f t="shared" si="5989"/>
        <v>-268517.92</v>
      </c>
      <c r="O906" s="9">
        <f t="shared" si="5989"/>
        <v>-268344.15000000002</v>
      </c>
      <c r="P906" s="9">
        <f t="shared" si="5989"/>
        <v>-264813.31</v>
      </c>
      <c r="Q906" s="9">
        <f t="shared" si="5989"/>
        <v>-267167.2</v>
      </c>
      <c r="R906" s="9">
        <f t="shared" si="5989"/>
        <v>-263636.36</v>
      </c>
      <c r="S906" s="9">
        <f t="shared" si="5989"/>
        <v>-261282.46</v>
      </c>
      <c r="T906" s="9">
        <f t="shared" si="5989"/>
        <v>-262459.40999999997</v>
      </c>
      <c r="U906" s="9">
        <f t="shared" si="5989"/>
        <v>-258928.57</v>
      </c>
      <c r="V906" s="9">
        <f t="shared" si="5989"/>
        <v>-255397.72</v>
      </c>
      <c r="W906" s="9">
        <f t="shared" si="5989"/>
        <v>-256574.67</v>
      </c>
      <c r="X906" s="9">
        <f t="shared" si="5989"/>
        <v>-253043.83</v>
      </c>
      <c r="Y906" s="9">
        <f t="shared" si="5989"/>
        <v>-249512.98</v>
      </c>
      <c r="Z906" s="9">
        <f t="shared" si="5989"/>
        <v>-250689.93</v>
      </c>
      <c r="AA906" s="9">
        <f t="shared" si="5989"/>
        <v>-247159.09</v>
      </c>
      <c r="AB906" s="9">
        <f t="shared" si="5989"/>
        <v>-242451.29</v>
      </c>
      <c r="AC906" s="9">
        <f t="shared" si="5989"/>
        <v>-243628.24</v>
      </c>
      <c r="AD906" s="9">
        <f t="shared" si="5989"/>
        <v>-238920.45</v>
      </c>
      <c r="AE906" s="9">
        <f t="shared" si="5989"/>
        <v>-234212.66</v>
      </c>
      <c r="AF906" s="9">
        <f t="shared" si="5989"/>
        <v>-234212.66</v>
      </c>
      <c r="AG906" s="9">
        <f t="shared" si="5989"/>
        <v>-230681.81</v>
      </c>
      <c r="AH906" s="9">
        <f t="shared" si="5989"/>
        <v>-225974.02</v>
      </c>
      <c r="AI906" s="9">
        <f t="shared" si="5989"/>
        <v>-224797.07</v>
      </c>
      <c r="AJ906" s="9">
        <f t="shared" si="5989"/>
        <v>-220089.28</v>
      </c>
      <c r="AK906" s="9">
        <f t="shared" si="5989"/>
        <v>-215381.49</v>
      </c>
      <c r="AL906" s="9">
        <f t="shared" si="5989"/>
        <v>-214204.54</v>
      </c>
      <c r="AM906" s="9">
        <f t="shared" si="5989"/>
        <v>-209496.75</v>
      </c>
      <c r="AN906" s="9">
        <f t="shared" si="5989"/>
        <v>-203612.01</v>
      </c>
      <c r="AO906" s="9">
        <f t="shared" si="5989"/>
        <v>-202435.06</v>
      </c>
      <c r="AP906" s="9">
        <f t="shared" si="5989"/>
        <v>-196550.32</v>
      </c>
      <c r="AQ906" s="9">
        <f t="shared" si="5989"/>
        <v>-190665.58</v>
      </c>
      <c r="AR906" s="9">
        <f t="shared" si="5989"/>
        <v>-188311.67999999999</v>
      </c>
      <c r="AS906" s="9">
        <f t="shared" si="5989"/>
        <v>-182426.94</v>
      </c>
      <c r="AT906" s="9">
        <f t="shared" si="5989"/>
        <v>-176542.2</v>
      </c>
      <c r="AU906" s="9">
        <f t="shared" si="5989"/>
        <v>-174188.31</v>
      </c>
      <c r="AV906" s="9">
        <f t="shared" si="5989"/>
        <v>-167126.62</v>
      </c>
      <c r="AW906" s="9">
        <f t="shared" si="5989"/>
        <v>-160064.93</v>
      </c>
      <c r="AX906" s="9">
        <f t="shared" si="5989"/>
        <v>-157711.04000000001</v>
      </c>
      <c r="AY906" s="9">
        <f t="shared" si="5989"/>
        <v>-150649.35</v>
      </c>
      <c r="AZ906" s="9">
        <f t="shared" si="5989"/>
        <v>-144764.60999999999</v>
      </c>
      <c r="BA906" s="9">
        <f t="shared" si="5989"/>
        <v>-140056.82</v>
      </c>
      <c r="BB906" s="9">
        <f t="shared" si="5989"/>
        <v>-132995.13</v>
      </c>
      <c r="BC906" s="9">
        <f t="shared" si="5989"/>
        <v>-127110.39</v>
      </c>
      <c r="BD906" s="9">
        <f t="shared" si="5989"/>
        <v>-122402.6</v>
      </c>
      <c r="BE906" s="9">
        <f t="shared" si="5989"/>
        <v>-115340.91</v>
      </c>
      <c r="BF906" s="9">
        <f t="shared" si="5989"/>
        <v>-108279.22</v>
      </c>
      <c r="BG906" s="9">
        <f t="shared" si="5989"/>
        <v>-103571.43</v>
      </c>
      <c r="BH906" s="9">
        <f t="shared" si="5989"/>
        <v>-97686.69</v>
      </c>
      <c r="BI906" s="9">
        <f t="shared" si="5989"/>
        <v>-90625</v>
      </c>
      <c r="BJ906" s="9">
        <f t="shared" si="5989"/>
        <v>-85917.21</v>
      </c>
      <c r="BK906" s="9">
        <f t="shared" si="5989"/>
        <v>-80032.47</v>
      </c>
      <c r="BL906" s="9">
        <f t="shared" si="5989"/>
        <v>-72970.78</v>
      </c>
      <c r="BM906" s="9">
        <f t="shared" si="5989"/>
        <v>-69439.929999999993</v>
      </c>
      <c r="BN906" s="9">
        <f t="shared" si="5989"/>
        <v>-63555.19</v>
      </c>
      <c r="BO906" s="9">
        <f t="shared" si="5989"/>
        <v>-57670.45</v>
      </c>
      <c r="BP906" s="9">
        <f t="shared" si="5989"/>
        <v>-54139.61</v>
      </c>
      <c r="BQ906" s="9">
        <f t="shared" si="5989"/>
        <v>-49431.82</v>
      </c>
      <c r="BR906" s="9">
        <f t="shared" si="5989"/>
        <v>-44724.03</v>
      </c>
      <c r="BS906" s="9">
        <f t="shared" si="5989"/>
        <v>-41193.18</v>
      </c>
      <c r="BT906" s="9">
        <f t="shared" si="5989"/>
        <v>-36485.39</v>
      </c>
      <c r="BU906" s="9">
        <f t="shared" si="5989"/>
        <v>-32954.54</v>
      </c>
      <c r="BV906" s="9">
        <f t="shared" ref="BV906:CO906" si="5990">BV801</f>
        <v>-29423.7</v>
      </c>
      <c r="BW906" s="9">
        <f t="shared" si="5990"/>
        <v>-25892.86</v>
      </c>
      <c r="BX906" s="9">
        <f t="shared" si="5990"/>
        <v>-23538.959999999999</v>
      </c>
      <c r="BY906" s="9">
        <f t="shared" si="5990"/>
        <v>-21185.06</v>
      </c>
      <c r="BZ906" s="9">
        <f t="shared" si="5990"/>
        <v>-17654.22</v>
      </c>
      <c r="CA906" s="9">
        <f t="shared" si="5990"/>
        <v>-15300.32</v>
      </c>
      <c r="CB906" s="9">
        <f t="shared" si="5990"/>
        <v>-12946.43</v>
      </c>
      <c r="CC906" s="9">
        <f t="shared" si="5990"/>
        <v>-11769.48</v>
      </c>
      <c r="CD906" s="9">
        <f t="shared" si="5990"/>
        <v>-9415.58</v>
      </c>
      <c r="CE906" s="9">
        <f t="shared" si="5990"/>
        <v>-8238.64</v>
      </c>
      <c r="CF906" s="9">
        <f t="shared" si="5990"/>
        <v>-7061.69</v>
      </c>
      <c r="CG906" s="9">
        <f t="shared" si="5990"/>
        <v>-5884.74</v>
      </c>
      <c r="CH906" s="9">
        <f t="shared" si="5990"/>
        <v>-4707.79</v>
      </c>
      <c r="CI906" s="9">
        <f t="shared" si="5990"/>
        <v>-3530.84</v>
      </c>
      <c r="CJ906" s="9">
        <f t="shared" si="5990"/>
        <v>-2353.9</v>
      </c>
      <c r="CK906" s="9">
        <f t="shared" si="5990"/>
        <v>-2353.9</v>
      </c>
      <c r="CL906" s="9">
        <f t="shared" si="5990"/>
        <v>-1176.95</v>
      </c>
      <c r="CM906" s="9">
        <f t="shared" si="5990"/>
        <v>-1176.95</v>
      </c>
      <c r="CN906" s="9">
        <f t="shared" si="5990"/>
        <v>-1176.95</v>
      </c>
      <c r="CO906" s="9">
        <f t="shared" si="5990"/>
        <v>0</v>
      </c>
    </row>
    <row r="907" spans="2:93">
      <c r="B907" s="556"/>
      <c r="C907" s="556" t="s">
        <v>1980</v>
      </c>
      <c r="D907" s="556"/>
      <c r="E907" s="556"/>
      <c r="F907" s="556"/>
      <c r="G907" s="556"/>
      <c r="H907" s="556"/>
      <c r="I907" s="9">
        <f>I905-I906</f>
        <v>-182418.94240000012</v>
      </c>
      <c r="J907" s="9">
        <f t="shared" ref="J907" si="5991">J905-J906</f>
        <v>-184958.88240000006</v>
      </c>
      <c r="K907" s="9">
        <f t="shared" ref="K907" si="5992">K905-K906</f>
        <v>-187560.40240000002</v>
      </c>
      <c r="L907" s="9">
        <f t="shared" ref="L907" si="5993">L905-L906</f>
        <v>-196000.2424000001</v>
      </c>
      <c r="M907" s="9">
        <f t="shared" ref="M907" si="5994">M905-M906</f>
        <v>-198770.63240000018</v>
      </c>
      <c r="N907" s="9">
        <f t="shared" ref="N907" si="5995">N905-N906</f>
        <v>-202777.9724000002</v>
      </c>
      <c r="O907" s="9">
        <f t="shared" ref="O907" si="5996">O905-O906</f>
        <v>-174915.18240000011</v>
      </c>
      <c r="P907" s="9">
        <f t="shared" ref="P907" si="5997">P905-P906</f>
        <v>-178446.02240000013</v>
      </c>
      <c r="Q907" s="9">
        <f t="shared" ref="Q907" si="5998">Q905-Q906</f>
        <v>-176092.13240000012</v>
      </c>
      <c r="R907" s="9">
        <f t="shared" ref="R907" si="5999">R905-R906</f>
        <v>-179622.97240000014</v>
      </c>
      <c r="S907" s="9">
        <f t="shared" ref="S907" si="6000">S905-S906</f>
        <v>-181976.87240000014</v>
      </c>
      <c r="T907" s="9">
        <f t="shared" ref="T907" si="6001">T905-T906</f>
        <v>-180799.92240000016</v>
      </c>
      <c r="U907" s="9">
        <f t="shared" ref="U907" si="6002">U905-U906</f>
        <v>-184330.76240000012</v>
      </c>
      <c r="V907" s="9">
        <f t="shared" ref="V907" si="6003">V905-V906</f>
        <v>-187861.61240000013</v>
      </c>
      <c r="W907" s="9">
        <f t="shared" ref="W907" si="6004">W905-W906</f>
        <v>-186684.66240000012</v>
      </c>
      <c r="X907" s="9">
        <f t="shared" ref="X907" si="6005">X905-X906</f>
        <v>-190215.50240000014</v>
      </c>
      <c r="Y907" s="9">
        <f t="shared" ref="Y907" si="6006">Y905-Y906</f>
        <v>-193746.35240000012</v>
      </c>
      <c r="Z907" s="9">
        <f t="shared" ref="Z907" si="6007">Z905-Z906</f>
        <v>-192569.40240000014</v>
      </c>
      <c r="AA907" s="9">
        <f t="shared" ref="AA907" si="6008">AA905-AA906</f>
        <v>-196100.24240000013</v>
      </c>
      <c r="AB907" s="9">
        <f t="shared" ref="AB907" si="6009">AB905-AB906</f>
        <v>-200808.04240000012</v>
      </c>
      <c r="AC907" s="9">
        <f t="shared" ref="AC907" si="6010">AC905-AC906</f>
        <v>-199631.09240000014</v>
      </c>
      <c r="AD907" s="9">
        <f t="shared" ref="AD907" si="6011">AD905-AD906</f>
        <v>-204338.88240000012</v>
      </c>
      <c r="AE907" s="9">
        <f t="shared" ref="AE907" si="6012">AE905-AE906</f>
        <v>-209046.67240000013</v>
      </c>
      <c r="AF907" s="9">
        <f t="shared" ref="AF907" si="6013">AF905-AF906</f>
        <v>-209046.67240000013</v>
      </c>
      <c r="AG907" s="9">
        <f t="shared" ref="AG907" si="6014">AG905-AG906</f>
        <v>-212577.52240000013</v>
      </c>
      <c r="AH907" s="9">
        <f t="shared" ref="AH907" si="6015">AH905-AH906</f>
        <v>225974.02</v>
      </c>
      <c r="AI907" s="9">
        <f t="shared" ref="AI907" si="6016">AI905-AI906</f>
        <v>224797.07</v>
      </c>
      <c r="AJ907" s="9">
        <f t="shared" ref="AJ907" si="6017">AJ905-AJ906</f>
        <v>220089.28</v>
      </c>
      <c r="AK907" s="9">
        <f t="shared" ref="AK907" si="6018">AK905-AK906</f>
        <v>215381.49</v>
      </c>
      <c r="AL907" s="9">
        <f t="shared" ref="AL907" si="6019">AL905-AL906</f>
        <v>214204.54</v>
      </c>
      <c r="AM907" s="9">
        <f t="shared" ref="AM907" si="6020">AM905-AM906</f>
        <v>209496.75</v>
      </c>
      <c r="AN907" s="9">
        <f t="shared" ref="AN907" si="6021">AN905-AN906</f>
        <v>203612.01</v>
      </c>
      <c r="AO907" s="9">
        <f t="shared" ref="AO907" si="6022">AO905-AO906</f>
        <v>202435.06</v>
      </c>
      <c r="AP907" s="9">
        <f t="shared" ref="AP907" si="6023">AP905-AP906</f>
        <v>196550.32</v>
      </c>
      <c r="AQ907" s="9">
        <f t="shared" ref="AQ907" si="6024">AQ905-AQ906</f>
        <v>190665.58</v>
      </c>
      <c r="AR907" s="9">
        <f t="shared" ref="AR907" si="6025">AR905-AR906</f>
        <v>188311.67999999999</v>
      </c>
      <c r="AS907" s="9">
        <f t="shared" ref="AS907" si="6026">AS905-AS906</f>
        <v>182426.94</v>
      </c>
      <c r="AT907" s="9">
        <f t="shared" ref="AT907" si="6027">AT905-AT906</f>
        <v>176542.2</v>
      </c>
      <c r="AU907" s="9">
        <f t="shared" ref="AU907" si="6028">AU905-AU906</f>
        <v>174188.31</v>
      </c>
      <c r="AV907" s="9">
        <f t="shared" ref="AV907" si="6029">AV905-AV906</f>
        <v>167126.62</v>
      </c>
      <c r="AW907" s="9">
        <f t="shared" ref="AW907" si="6030">AW905-AW906</f>
        <v>160064.93</v>
      </c>
      <c r="AX907" s="9">
        <f t="shared" ref="AX907" si="6031">AX905-AX906</f>
        <v>157711.04000000001</v>
      </c>
      <c r="AY907" s="9">
        <f t="shared" ref="AY907" si="6032">AY905-AY906</f>
        <v>150649.35</v>
      </c>
      <c r="AZ907" s="9">
        <f t="shared" ref="AZ907" si="6033">AZ905-AZ906</f>
        <v>144764.60999999999</v>
      </c>
      <c r="BA907" s="9">
        <f t="shared" ref="BA907" si="6034">BA905-BA906</f>
        <v>140056.82</v>
      </c>
      <c r="BB907" s="9">
        <f t="shared" ref="BB907" si="6035">BB905-BB906</f>
        <v>132995.13</v>
      </c>
      <c r="BC907" s="9">
        <f t="shared" ref="BC907" si="6036">BC905-BC906</f>
        <v>127110.39</v>
      </c>
      <c r="BD907" s="9">
        <f t="shared" ref="BD907" si="6037">BD905-BD906</f>
        <v>122402.6</v>
      </c>
      <c r="BE907" s="9">
        <f t="shared" ref="BE907" si="6038">BE905-BE906</f>
        <v>115340.91</v>
      </c>
      <c r="BF907" s="9">
        <f t="shared" ref="BF907" si="6039">BF905-BF906</f>
        <v>108279.22</v>
      </c>
      <c r="BG907" s="9">
        <f t="shared" ref="BG907" si="6040">BG905-BG906</f>
        <v>103571.43</v>
      </c>
      <c r="BH907" s="9">
        <f t="shared" ref="BH907" si="6041">BH905-BH906</f>
        <v>97686.69</v>
      </c>
      <c r="BI907" s="9">
        <f t="shared" ref="BI907" si="6042">BI905-BI906</f>
        <v>90625</v>
      </c>
      <c r="BJ907" s="9">
        <f t="shared" ref="BJ907" si="6043">BJ905-BJ906</f>
        <v>85917.21</v>
      </c>
      <c r="BK907" s="9">
        <f t="shared" ref="BK907" si="6044">BK905-BK906</f>
        <v>80032.47</v>
      </c>
      <c r="BL907" s="9">
        <f t="shared" ref="BL907" si="6045">BL905-BL906</f>
        <v>72970.78</v>
      </c>
      <c r="BM907" s="9">
        <f t="shared" ref="BM907" si="6046">BM905-BM906</f>
        <v>69439.929999999993</v>
      </c>
      <c r="BN907" s="9">
        <f t="shared" ref="BN907" si="6047">BN905-BN906</f>
        <v>63555.19</v>
      </c>
      <c r="BO907" s="9">
        <f t="shared" ref="BO907" si="6048">BO905-BO906</f>
        <v>57670.45</v>
      </c>
      <c r="BP907" s="9">
        <f t="shared" ref="BP907" si="6049">BP905-BP906</f>
        <v>54139.61</v>
      </c>
      <c r="BQ907" s="9">
        <f t="shared" ref="BQ907" si="6050">BQ905-BQ906</f>
        <v>49431.82</v>
      </c>
      <c r="BR907" s="9">
        <f t="shared" ref="BR907" si="6051">BR905-BR906</f>
        <v>44724.03</v>
      </c>
      <c r="BS907" s="9">
        <f t="shared" ref="BS907" si="6052">BS905-BS906</f>
        <v>41193.18</v>
      </c>
      <c r="BT907" s="9">
        <f t="shared" ref="BT907" si="6053">BT905-BT906</f>
        <v>36485.39</v>
      </c>
      <c r="BU907" s="9">
        <f t="shared" ref="BU907" si="6054">BU905-BU906</f>
        <v>32954.54</v>
      </c>
      <c r="BV907" s="9">
        <f t="shared" ref="BV907" si="6055">BV905-BV906</f>
        <v>29423.7</v>
      </c>
      <c r="BW907" s="9">
        <f t="shared" ref="BW907" si="6056">BW905-BW906</f>
        <v>25892.86</v>
      </c>
      <c r="BX907" s="9">
        <f t="shared" ref="BX907" si="6057">BX905-BX906</f>
        <v>23538.959999999999</v>
      </c>
      <c r="BY907" s="9">
        <f t="shared" ref="BY907" si="6058">BY905-BY906</f>
        <v>21185.06</v>
      </c>
      <c r="BZ907" s="9">
        <f t="shared" ref="BZ907" si="6059">BZ905-BZ906</f>
        <v>17654.22</v>
      </c>
      <c r="CA907" s="9">
        <f t="shared" ref="CA907" si="6060">CA905-CA906</f>
        <v>15300.32</v>
      </c>
      <c r="CB907" s="9">
        <f t="shared" ref="CB907" si="6061">CB905-CB906</f>
        <v>12946.43</v>
      </c>
      <c r="CC907" s="9">
        <f t="shared" ref="CC907" si="6062">CC905-CC906</f>
        <v>11769.48</v>
      </c>
      <c r="CD907" s="9">
        <f t="shared" ref="CD907" si="6063">CD905-CD906</f>
        <v>9415.58</v>
      </c>
      <c r="CE907" s="9">
        <f t="shared" ref="CE907" si="6064">CE905-CE906</f>
        <v>8238.64</v>
      </c>
      <c r="CF907" s="9">
        <f t="shared" ref="CF907" si="6065">CF905-CF906</f>
        <v>7061.69</v>
      </c>
      <c r="CG907" s="9">
        <f t="shared" ref="CG907" si="6066">CG905-CG906</f>
        <v>5884.74</v>
      </c>
      <c r="CH907" s="9">
        <f t="shared" ref="CH907" si="6067">CH905-CH906</f>
        <v>4707.79</v>
      </c>
      <c r="CI907" s="9">
        <f t="shared" ref="CI907" si="6068">CI905-CI906</f>
        <v>3530.84</v>
      </c>
      <c r="CJ907" s="9">
        <f t="shared" ref="CJ907" si="6069">CJ905-CJ906</f>
        <v>2353.9</v>
      </c>
      <c r="CK907" s="9">
        <f t="shared" ref="CK907" si="6070">CK905-CK906</f>
        <v>2353.9</v>
      </c>
      <c r="CL907" s="9">
        <f t="shared" ref="CL907" si="6071">CL905-CL906</f>
        <v>1176.95</v>
      </c>
      <c r="CM907" s="9">
        <f t="shared" ref="CM907" si="6072">CM905-CM906</f>
        <v>1176.95</v>
      </c>
      <c r="CN907" s="9">
        <f t="shared" ref="CN907" si="6073">CN905-CN906</f>
        <v>1176.95</v>
      </c>
      <c r="CO907" s="9">
        <f t="shared" ref="CO907" si="6074">CO905-CO906</f>
        <v>0</v>
      </c>
    </row>
    <row r="908" spans="2:93">
      <c r="B908" s="556"/>
      <c r="C908" s="556" t="s">
        <v>1981</v>
      </c>
      <c r="D908" s="556"/>
      <c r="E908" s="556"/>
      <c r="F908" s="556"/>
      <c r="G908" s="556"/>
      <c r="H908" s="556"/>
      <c r="I908" s="9">
        <f>SUM($I907:I907)</f>
        <v>-182418.94240000012</v>
      </c>
      <c r="J908" s="9">
        <f>SUM($I907:J907)</f>
        <v>-367377.82480000018</v>
      </c>
      <c r="K908" s="9">
        <f>SUM($I907:K907)</f>
        <v>-554938.2272000002</v>
      </c>
      <c r="L908" s="9">
        <f>SUM($I907:L907)</f>
        <v>-750938.4696000003</v>
      </c>
      <c r="M908" s="9">
        <f>SUM($I907:M907)</f>
        <v>-949709.10200000042</v>
      </c>
      <c r="N908" s="9">
        <f>SUM($I907:N907)</f>
        <v>-1152487.0744000007</v>
      </c>
      <c r="O908" s="9">
        <f>SUM($I907:O907)</f>
        <v>-1327402.2568000008</v>
      </c>
      <c r="P908" s="9">
        <f>SUM($I907:P907)</f>
        <v>-1505848.2792000009</v>
      </c>
      <c r="Q908" s="9">
        <f>SUM($I907:Q907)</f>
        <v>-1681940.4116000012</v>
      </c>
      <c r="R908" s="9">
        <f>SUM($I907:R907)</f>
        <v>-1861563.3840000012</v>
      </c>
      <c r="S908" s="9">
        <f>SUM($I907:S907)</f>
        <v>-2043540.2564000015</v>
      </c>
      <c r="T908" s="9">
        <f>SUM($I907:T907)</f>
        <v>-2224340.1788000017</v>
      </c>
      <c r="U908" s="9">
        <f>SUM($I907:U907)</f>
        <v>-2408670.9412000021</v>
      </c>
      <c r="V908" s="9">
        <f>SUM($I907:V907)</f>
        <v>-2596532.5536000021</v>
      </c>
      <c r="W908" s="9">
        <f>SUM($I907:W907)</f>
        <v>-2783217.2160000023</v>
      </c>
      <c r="X908" s="9">
        <f>SUM($I907:X907)</f>
        <v>-2973432.7184000025</v>
      </c>
      <c r="Y908" s="9">
        <f>SUM($I907:Y907)</f>
        <v>-3167179.0708000027</v>
      </c>
      <c r="Z908" s="9">
        <f>SUM($I907:Z907)</f>
        <v>-3359748.4732000027</v>
      </c>
      <c r="AA908" s="9">
        <f>SUM($I907:AA907)</f>
        <v>-3555848.715600003</v>
      </c>
      <c r="AB908" s="9">
        <f>SUM($I907:AB907)</f>
        <v>-3756656.7580000032</v>
      </c>
      <c r="AC908" s="9">
        <f>SUM($I907:AC907)</f>
        <v>-3956287.8504000031</v>
      </c>
      <c r="AD908" s="9">
        <f>SUM($I907:AD907)</f>
        <v>-4160626.7328000031</v>
      </c>
      <c r="AE908" s="9">
        <f>SUM($I907:AE907)</f>
        <v>-4369673.4052000036</v>
      </c>
      <c r="AF908" s="9">
        <f>SUM($I907:AF907)</f>
        <v>-4578720.0776000042</v>
      </c>
      <c r="AG908" s="9">
        <f>SUM($I907:AG907)</f>
        <v>-4791297.6000000043</v>
      </c>
      <c r="AH908" s="9">
        <f>SUM($I907:AH907)</f>
        <v>-4565323.5800000047</v>
      </c>
      <c r="AI908" s="9">
        <f>SUM($I907:AI907)</f>
        <v>-4340526.5100000044</v>
      </c>
      <c r="AJ908" s="9">
        <f>SUM($I907:AJ907)</f>
        <v>-4120437.2300000046</v>
      </c>
      <c r="AK908" s="9">
        <f>SUM($I907:AK907)</f>
        <v>-3905055.7400000049</v>
      </c>
      <c r="AL908" s="9">
        <f>SUM($I907:AL907)</f>
        <v>-3690851.2000000048</v>
      </c>
      <c r="AM908" s="9">
        <f>SUM($I907:AM907)</f>
        <v>-3481354.4500000048</v>
      </c>
      <c r="AN908" s="9">
        <f>SUM($I907:AN907)</f>
        <v>-3277742.4400000051</v>
      </c>
      <c r="AO908" s="9">
        <f>SUM($I907:AO907)</f>
        <v>-3075307.380000005</v>
      </c>
      <c r="AP908" s="9">
        <f>SUM($I907:AP907)</f>
        <v>-2878757.0600000052</v>
      </c>
      <c r="AQ908" s="9">
        <f>SUM($I907:AQ907)</f>
        <v>-2688091.4800000051</v>
      </c>
      <c r="AR908" s="9">
        <f>SUM($I907:AR907)</f>
        <v>-2499779.8000000049</v>
      </c>
      <c r="AS908" s="9">
        <f>SUM($I907:AS907)</f>
        <v>-2317352.860000005</v>
      </c>
      <c r="AT908" s="9">
        <f>SUM($I907:AT907)</f>
        <v>-2140810.6600000048</v>
      </c>
      <c r="AU908" s="9">
        <f>SUM($I907:AU907)</f>
        <v>-1966622.3500000047</v>
      </c>
      <c r="AV908" s="9">
        <f>SUM($I907:AV907)</f>
        <v>-1799495.7300000046</v>
      </c>
      <c r="AW908" s="9">
        <f>SUM($I907:AW907)</f>
        <v>-1639430.8000000047</v>
      </c>
      <c r="AX908" s="9">
        <f>SUM($I907:AX907)</f>
        <v>-1481719.7600000047</v>
      </c>
      <c r="AY908" s="9">
        <f>SUM($I907:AY907)</f>
        <v>-1331070.4100000046</v>
      </c>
      <c r="AZ908" s="9">
        <f>SUM($I907:AZ907)</f>
        <v>-1186305.8000000045</v>
      </c>
      <c r="BA908" s="9">
        <f>SUM($I907:BA907)</f>
        <v>-1046248.9800000044</v>
      </c>
      <c r="BB908" s="9">
        <f>SUM($I907:BB907)</f>
        <v>-913253.8500000044</v>
      </c>
      <c r="BC908" s="9">
        <f>SUM($I907:BC907)</f>
        <v>-786143.46000000439</v>
      </c>
      <c r="BD908" s="9">
        <f>SUM($I907:BD907)</f>
        <v>-663740.86000000441</v>
      </c>
      <c r="BE908" s="9">
        <f>SUM($I907:BE907)</f>
        <v>-548399.95000000438</v>
      </c>
      <c r="BF908" s="9">
        <f>SUM($I907:BF907)</f>
        <v>-440120.73000000441</v>
      </c>
      <c r="BG908" s="9">
        <f>SUM($I907:BG907)</f>
        <v>-336549.30000000441</v>
      </c>
      <c r="BH908" s="9">
        <f>SUM($I907:BH907)</f>
        <v>-238862.61000000441</v>
      </c>
      <c r="BI908" s="9">
        <f>SUM($I907:BI907)</f>
        <v>-148237.61000000441</v>
      </c>
      <c r="BJ908" s="9">
        <f>SUM($I907:BJ907)</f>
        <v>-62320.400000004403</v>
      </c>
      <c r="BK908" s="9">
        <f>SUM($I907:BK907)</f>
        <v>17712.069999995598</v>
      </c>
      <c r="BL908" s="9">
        <f>SUM($I907:BL907)</f>
        <v>90682.849999995597</v>
      </c>
      <c r="BM908" s="9">
        <f>SUM($I907:BM907)</f>
        <v>160122.7799999956</v>
      </c>
      <c r="BN908" s="9">
        <f>SUM($I907:BN907)</f>
        <v>223677.96999999561</v>
      </c>
      <c r="BO908" s="9">
        <f>SUM($I907:BO907)</f>
        <v>281348.41999999562</v>
      </c>
      <c r="BP908" s="9">
        <f>SUM($I907:BP907)</f>
        <v>335488.0299999956</v>
      </c>
      <c r="BQ908" s="9">
        <f>SUM($I907:BQ907)</f>
        <v>384919.84999999561</v>
      </c>
      <c r="BR908" s="9">
        <f>SUM($I907:BR907)</f>
        <v>429643.87999999558</v>
      </c>
      <c r="BS908" s="9">
        <f>SUM($I907:BS907)</f>
        <v>470837.05999999557</v>
      </c>
      <c r="BT908" s="9">
        <f>SUM($I907:BT907)</f>
        <v>507322.44999999559</v>
      </c>
      <c r="BU908" s="9">
        <f>SUM($I907:BU907)</f>
        <v>540276.98999999557</v>
      </c>
      <c r="BV908" s="9">
        <f>SUM($I907:BV907)</f>
        <v>569700.68999999552</v>
      </c>
      <c r="BW908" s="9">
        <f>SUM($I907:BW907)</f>
        <v>595593.54999999551</v>
      </c>
      <c r="BX908" s="9">
        <f>SUM($I907:BX907)</f>
        <v>619132.50999999547</v>
      </c>
      <c r="BY908" s="9">
        <f>SUM($I907:BY907)</f>
        <v>640317.56999999552</v>
      </c>
      <c r="BZ908" s="9">
        <f>SUM($I907:BZ907)</f>
        <v>657971.7899999955</v>
      </c>
      <c r="CA908" s="9">
        <f>SUM($I907:CA907)</f>
        <v>673272.10999999545</v>
      </c>
      <c r="CB908" s="9">
        <f>SUM($I907:CB907)</f>
        <v>686218.5399999955</v>
      </c>
      <c r="CC908" s="9">
        <f>SUM($I907:CC907)</f>
        <v>697988.01999999548</v>
      </c>
      <c r="CD908" s="9">
        <f>SUM($I907:CD907)</f>
        <v>707403.59999999544</v>
      </c>
      <c r="CE908" s="9">
        <f>SUM($I907:CE907)</f>
        <v>715642.23999999545</v>
      </c>
      <c r="CF908" s="9">
        <f>SUM($I907:CF907)</f>
        <v>722703.92999999539</v>
      </c>
      <c r="CG908" s="9">
        <f>SUM($I907:CG907)</f>
        <v>728588.66999999539</v>
      </c>
      <c r="CH908" s="9">
        <f>SUM($I907:CH907)</f>
        <v>733296.45999999542</v>
      </c>
      <c r="CI908" s="9">
        <f>SUM($I907:CI907)</f>
        <v>736827.29999999539</v>
      </c>
      <c r="CJ908" s="9">
        <f>SUM($I907:CJ907)</f>
        <v>739181.19999999541</v>
      </c>
      <c r="CK908" s="9">
        <f>SUM($I907:CK907)</f>
        <v>741535.09999999544</v>
      </c>
      <c r="CL908" s="9">
        <f>SUM($I907:CL907)</f>
        <v>742712.04999999539</v>
      </c>
      <c r="CM908" s="9">
        <f>SUM($I907:CM907)</f>
        <v>743888.99999999534</v>
      </c>
      <c r="CN908" s="9">
        <f>SUM($I907:CN907)</f>
        <v>745065.9499999953</v>
      </c>
      <c r="CO908" s="9">
        <f>SUM($I907:CO907)</f>
        <v>745065.9499999953</v>
      </c>
    </row>
    <row r="909" spans="2:93">
      <c r="B909" s="556"/>
      <c r="C909" s="556"/>
      <c r="D909" s="634"/>
      <c r="H909" s="556"/>
      <c r="I909" s="634"/>
      <c r="J909" s="556"/>
      <c r="K909" s="556"/>
      <c r="L909" s="556"/>
      <c r="AK909" s="556"/>
      <c r="AL909" s="556"/>
      <c r="AM909" s="556"/>
      <c r="AN909" s="556"/>
      <c r="AO909" s="556"/>
      <c r="AP909" s="556"/>
      <c r="AQ909" s="556"/>
      <c r="AR909" s="556"/>
      <c r="AS909" s="556"/>
      <c r="AT909" s="556"/>
      <c r="AU909" s="556"/>
      <c r="AV909" s="556"/>
      <c r="AW909" s="556"/>
      <c r="AX909" s="556"/>
      <c r="AY909" s="556"/>
      <c r="AZ909" s="556"/>
      <c r="BA909" s="556"/>
      <c r="BB909" s="556"/>
      <c r="BC909" s="556"/>
      <c r="BD909" s="556"/>
      <c r="BE909" s="556"/>
      <c r="BF909" s="556"/>
      <c r="BG909" s="556"/>
      <c r="BH909" s="556"/>
      <c r="BI909" s="556"/>
      <c r="BJ909" s="556"/>
      <c r="BK909" s="556"/>
      <c r="BL909" s="556"/>
      <c r="BM909" s="556"/>
      <c r="BN909" s="556"/>
      <c r="BO909" s="556"/>
      <c r="BP909" s="556"/>
      <c r="BQ909" s="556"/>
      <c r="BR909" s="556"/>
      <c r="BS909" s="556"/>
      <c r="BT909" s="556"/>
      <c r="BU909" s="556"/>
      <c r="BV909" s="556"/>
      <c r="BW909" s="556"/>
      <c r="BX909" s="556"/>
      <c r="BY909" s="556"/>
      <c r="BZ909" s="556"/>
      <c r="CA909" s="556"/>
      <c r="CB909" s="556"/>
      <c r="CC909" s="556"/>
      <c r="CD909" s="556"/>
      <c r="CE909" s="556"/>
      <c r="CF909" s="556"/>
      <c r="CG909" s="556"/>
      <c r="CH909" s="556"/>
      <c r="CI909" s="556"/>
      <c r="CJ909" s="556"/>
      <c r="CK909" s="556"/>
      <c r="CL909" s="556"/>
      <c r="CM909" s="556"/>
      <c r="CN909" s="556"/>
      <c r="CO909" s="556"/>
    </row>
    <row r="913" spans="2:93">
      <c r="B913" s="556" t="s">
        <v>434</v>
      </c>
      <c r="C913" s="634">
        <v>364</v>
      </c>
      <c r="D913" s="45" t="str">
        <f>VLOOKUP(C913,AcctName,2,FALSE)</f>
        <v>Flow Measuring Equipment</v>
      </c>
      <c r="H913" s="556"/>
      <c r="I913" s="556"/>
      <c r="J913" s="556"/>
      <c r="K913" s="556"/>
      <c r="L913" s="556"/>
      <c r="AK913" s="556"/>
      <c r="AL913" s="556"/>
      <c r="AM913" s="556"/>
      <c r="AN913" s="556"/>
      <c r="AO913" s="556"/>
      <c r="AP913" s="556"/>
      <c r="AQ913" s="556"/>
      <c r="AR913" s="556"/>
      <c r="AS913" s="556"/>
      <c r="AT913" s="556"/>
      <c r="AU913" s="556"/>
      <c r="AV913" s="556"/>
      <c r="AW913" s="556"/>
      <c r="AX913" s="556"/>
      <c r="AY913" s="556"/>
      <c r="AZ913" s="556"/>
      <c r="BA913" s="556"/>
      <c r="BB913" s="556"/>
      <c r="BC913" s="556"/>
      <c r="BD913" s="556"/>
      <c r="BE913" s="556"/>
      <c r="BF913" s="556"/>
      <c r="BG913" s="556"/>
      <c r="BH913" s="556"/>
      <c r="BI913" s="556"/>
      <c r="BJ913" s="556"/>
      <c r="BK913" s="556"/>
      <c r="BL913" s="556"/>
      <c r="BM913" s="556"/>
      <c r="BN913" s="556"/>
      <c r="BO913" s="556"/>
      <c r="BP913" s="556"/>
      <c r="BQ913" s="556"/>
      <c r="BR913" s="556"/>
      <c r="BS913" s="556"/>
      <c r="BT913" s="556"/>
      <c r="BU913" s="556"/>
      <c r="BV913" s="556"/>
      <c r="BW913" s="556"/>
      <c r="BX913" s="556"/>
      <c r="BY913" s="556"/>
      <c r="BZ913" s="556"/>
      <c r="CA913" s="556"/>
      <c r="CB913" s="556"/>
      <c r="CC913" s="556"/>
      <c r="CD913" s="556"/>
      <c r="CE913" s="556"/>
      <c r="CF913" s="556"/>
      <c r="CG913" s="556"/>
      <c r="CH913" s="556"/>
      <c r="CI913" s="556"/>
      <c r="CJ913" s="556"/>
      <c r="CK913" s="556"/>
      <c r="CL913" s="556"/>
      <c r="CM913" s="556"/>
      <c r="CN913" s="556"/>
      <c r="CO913" s="556"/>
    </row>
    <row r="914" spans="2:93">
      <c r="B914" s="46" t="s">
        <v>441</v>
      </c>
      <c r="C914" s="634"/>
      <c r="D914" s="634" t="s">
        <v>681</v>
      </c>
      <c r="H914" s="556"/>
      <c r="I914" s="556"/>
      <c r="J914" s="556"/>
      <c r="K914" s="556"/>
      <c r="L914" s="556"/>
      <c r="AK914" s="556"/>
      <c r="AL914" s="556"/>
      <c r="AM914" s="556"/>
      <c r="AN914" s="556"/>
      <c r="AO914" s="556"/>
      <c r="AP914" s="556"/>
      <c r="AQ914" s="556"/>
      <c r="AR914" s="556"/>
      <c r="AS914" s="556"/>
      <c r="AT914" s="556"/>
      <c r="AU914" s="556"/>
      <c r="AV914" s="556"/>
      <c r="AW914" s="556"/>
      <c r="AX914" s="556"/>
      <c r="AY914" s="556"/>
      <c r="AZ914" s="556"/>
      <c r="BA914" s="556"/>
      <c r="BB914" s="556"/>
      <c r="BC914" s="556"/>
      <c r="BD914" s="556"/>
      <c r="BE914" s="556"/>
      <c r="BF914" s="556"/>
      <c r="BG914" s="556"/>
      <c r="BH914" s="556"/>
      <c r="BI914" s="556"/>
      <c r="BJ914" s="556"/>
      <c r="BK914" s="556"/>
      <c r="BL914" s="556"/>
      <c r="BM914" s="556"/>
      <c r="BN914" s="556"/>
      <c r="BO914" s="556"/>
      <c r="BP914" s="556"/>
      <c r="BQ914" s="556"/>
      <c r="BR914" s="556"/>
      <c r="BS914" s="556"/>
      <c r="BT914" s="556"/>
      <c r="BU914" s="556"/>
      <c r="BV914" s="556"/>
      <c r="BW914" s="556"/>
      <c r="BX914" s="556"/>
      <c r="BY914" s="556"/>
      <c r="BZ914" s="556"/>
      <c r="CA914" s="556"/>
      <c r="CB914" s="556"/>
      <c r="CC914" s="556"/>
      <c r="CD914" s="556"/>
      <c r="CE914" s="556"/>
      <c r="CF914" s="556"/>
      <c r="CG914" s="556"/>
      <c r="CH914" s="556"/>
      <c r="CI914" s="556"/>
      <c r="CJ914" s="556"/>
      <c r="CK914" s="556"/>
      <c r="CL914" s="556"/>
      <c r="CM914" s="556"/>
      <c r="CN914" s="556"/>
      <c r="CO914" s="556"/>
    </row>
    <row r="915" spans="2:93">
      <c r="B915" s="556" t="s">
        <v>1986</v>
      </c>
      <c r="C915" s="634" t="s">
        <v>2005</v>
      </c>
      <c r="D915" s="634"/>
      <c r="H915" s="556"/>
      <c r="I915" s="17">
        <f>H927</f>
        <v>102729.41</v>
      </c>
      <c r="J915" s="17">
        <f t="shared" ref="J915" si="6075">I927</f>
        <v>102986.41</v>
      </c>
      <c r="K915" s="17">
        <f t="shared" ref="K915" si="6076">J927</f>
        <v>103244.41</v>
      </c>
      <c r="L915" s="17">
        <f t="shared" ref="L915" si="6077">K927</f>
        <v>103502.41</v>
      </c>
      <c r="M915" s="17">
        <f t="shared" ref="M915" si="6078">L927</f>
        <v>103761.41</v>
      </c>
      <c r="N915" s="17">
        <f t="shared" ref="N915" si="6079">M927</f>
        <v>104021.41</v>
      </c>
      <c r="O915" s="17">
        <f t="shared" ref="O915" si="6080">N927</f>
        <v>104281.41</v>
      </c>
      <c r="P915" s="17">
        <f t="shared" ref="P915" si="6081">O927</f>
        <v>104541.41</v>
      </c>
      <c r="Q915" s="17">
        <f t="shared" ref="Q915" si="6082">P927</f>
        <v>104803.41</v>
      </c>
      <c r="R915" s="17">
        <f t="shared" ref="R915" si="6083">Q927</f>
        <v>105065.41</v>
      </c>
      <c r="S915" s="17">
        <f t="shared" ref="S915" si="6084">R927</f>
        <v>105327.41</v>
      </c>
      <c r="T915" s="17">
        <f t="shared" ref="T915" si="6085">S927</f>
        <v>105591.41</v>
      </c>
      <c r="U915" s="17">
        <f t="shared" ref="U915" si="6086">T927</f>
        <v>105855.41</v>
      </c>
      <c r="V915" s="17">
        <f t="shared" ref="V915" si="6087">U927</f>
        <v>106119.41</v>
      </c>
      <c r="W915" s="17">
        <f t="shared" ref="W915" si="6088">V927</f>
        <v>106385.41</v>
      </c>
      <c r="X915" s="17">
        <f t="shared" ref="X915" si="6089">W927</f>
        <v>106651.41</v>
      </c>
      <c r="Y915" s="17">
        <f t="shared" ref="Y915" si="6090">X927</f>
        <v>106917.41</v>
      </c>
      <c r="Z915" s="17">
        <f t="shared" ref="Z915" si="6091">Y927</f>
        <v>107185.41</v>
      </c>
      <c r="AA915" s="17">
        <f t="shared" ref="AA915" si="6092">Z927</f>
        <v>107453.41</v>
      </c>
      <c r="AB915" s="17">
        <f t="shared" ref="AB915" si="6093">AA927</f>
        <v>107721.41</v>
      </c>
      <c r="AC915" s="17">
        <f t="shared" ref="AC915" si="6094">AB927</f>
        <v>107991.41</v>
      </c>
      <c r="AD915" s="17">
        <f t="shared" ref="AD915" si="6095">AC927</f>
        <v>108261.41</v>
      </c>
      <c r="AE915" s="17">
        <f t="shared" ref="AE915" si="6096">AD927</f>
        <v>108531.41</v>
      </c>
      <c r="AF915" s="17">
        <f t="shared" ref="AF915" si="6097">AE927</f>
        <v>108803.41</v>
      </c>
      <c r="AG915" s="17">
        <f t="shared" ref="AG915" si="6098">AF927</f>
        <v>109075.41</v>
      </c>
      <c r="AH915" s="17">
        <f t="shared" ref="AH915" si="6099">AG927</f>
        <v>109347.41</v>
      </c>
      <c r="AI915" s="17">
        <f t="shared" ref="AI915" si="6100">AH927</f>
        <v>109621.41</v>
      </c>
      <c r="AJ915" s="17">
        <f t="shared" ref="AJ915" si="6101">AI927</f>
        <v>109895.41</v>
      </c>
      <c r="AK915" s="17">
        <f t="shared" ref="AK915" si="6102">AJ927</f>
        <v>110169.41</v>
      </c>
      <c r="AL915" s="17">
        <f t="shared" ref="AL915" si="6103">AK927</f>
        <v>110445.41</v>
      </c>
      <c r="AM915" s="17">
        <f t="shared" ref="AM915" si="6104">AL927</f>
        <v>110721.41</v>
      </c>
      <c r="AN915" s="17">
        <f t="shared" ref="AN915" si="6105">AM927</f>
        <v>110998.41</v>
      </c>
      <c r="AO915" s="17">
        <f t="shared" ref="AO915" si="6106">AN927</f>
        <v>111276.41</v>
      </c>
      <c r="AP915" s="17">
        <f t="shared" ref="AP915" si="6107">AO927</f>
        <v>111554.41</v>
      </c>
      <c r="AQ915" s="17">
        <f t="shared" ref="AQ915" si="6108">AP927</f>
        <v>111833.41</v>
      </c>
      <c r="AR915" s="17">
        <f t="shared" ref="AR915" si="6109">AQ927</f>
        <v>112112.41</v>
      </c>
      <c r="AS915" s="17">
        <f t="shared" ref="AS915" si="6110">AR927</f>
        <v>112393.41</v>
      </c>
      <c r="AT915" s="17">
        <f t="shared" ref="AT915" si="6111">AS927</f>
        <v>112674.41</v>
      </c>
      <c r="AU915" s="17">
        <f t="shared" ref="AU915" si="6112">AT927</f>
        <v>112955.41</v>
      </c>
      <c r="AV915" s="17">
        <f t="shared" ref="AV915" si="6113">AU927</f>
        <v>113238.41</v>
      </c>
      <c r="AW915" s="17">
        <f t="shared" ref="AW915" si="6114">AV927</f>
        <v>113521.41</v>
      </c>
      <c r="AX915" s="17">
        <f t="shared" ref="AX915" si="6115">AW927</f>
        <v>113805.41</v>
      </c>
      <c r="AY915" s="17">
        <f t="shared" ref="AY915" si="6116">AX927</f>
        <v>114089.41</v>
      </c>
      <c r="AZ915" s="17">
        <f t="shared" ref="AZ915" si="6117">AY927</f>
        <v>114374.41</v>
      </c>
      <c r="BA915" s="17">
        <f t="shared" ref="BA915" si="6118">AZ927</f>
        <v>114660.41</v>
      </c>
      <c r="BB915" s="17">
        <f t="shared" ref="BB915" si="6119">BA927</f>
        <v>114946.41</v>
      </c>
      <c r="BC915" s="17">
        <f t="shared" ref="BC915" si="6120">BB927</f>
        <v>115234.41</v>
      </c>
      <c r="BD915" s="17">
        <f t="shared" ref="BD915" si="6121">BC927</f>
        <v>115522.41</v>
      </c>
      <c r="BE915" s="17">
        <f t="shared" ref="BE915" si="6122">BD927</f>
        <v>115811.41</v>
      </c>
      <c r="BF915" s="17">
        <f t="shared" ref="BF915" si="6123">BE927</f>
        <v>116100.41</v>
      </c>
      <c r="BG915" s="17">
        <f t="shared" ref="BG915" si="6124">BF927</f>
        <v>116391.41</v>
      </c>
      <c r="BH915" s="17">
        <f t="shared" ref="BH915" si="6125">BG927</f>
        <v>116682.41</v>
      </c>
      <c r="BI915" s="17">
        <f t="shared" ref="BI915" si="6126">BH927</f>
        <v>116973.41</v>
      </c>
      <c r="BJ915" s="17">
        <f t="shared" ref="BJ915" si="6127">BI927</f>
        <v>117266.41</v>
      </c>
      <c r="BK915" s="17">
        <f t="shared" ref="BK915" si="6128">BJ927</f>
        <v>117559.41</v>
      </c>
      <c r="BL915" s="17">
        <f t="shared" ref="BL915" si="6129">BK927</f>
        <v>117853.41</v>
      </c>
      <c r="BM915" s="17">
        <f t="shared" ref="BM915" si="6130">BL927</f>
        <v>118147.41</v>
      </c>
      <c r="BN915" s="17">
        <f t="shared" ref="BN915" si="6131">BM927</f>
        <v>118443.41</v>
      </c>
      <c r="BO915" s="17">
        <f t="shared" ref="BO915" si="6132">BN927</f>
        <v>118739.41</v>
      </c>
      <c r="BP915" s="17">
        <f t="shared" ref="BP915" si="6133">BO927</f>
        <v>119036.41</v>
      </c>
      <c r="BQ915" s="17">
        <f t="shared" ref="BQ915" si="6134">BP927</f>
        <v>119333.41</v>
      </c>
      <c r="BR915" s="17">
        <f t="shared" ref="BR915" si="6135">BQ927</f>
        <v>119632.41</v>
      </c>
      <c r="BS915" s="17">
        <f t="shared" ref="BS915" si="6136">BR927</f>
        <v>119931.41</v>
      </c>
      <c r="BT915" s="17">
        <f t="shared" ref="BT915" si="6137">BS927</f>
        <v>120231.41</v>
      </c>
      <c r="BU915" s="17">
        <f t="shared" ref="BU915" si="6138">BT927</f>
        <v>120531.41</v>
      </c>
      <c r="BV915" s="17">
        <f t="shared" ref="BV915" si="6139">BU927</f>
        <v>120833.41</v>
      </c>
      <c r="BW915" s="17">
        <f t="shared" ref="BW915" si="6140">BV927</f>
        <v>121135.41</v>
      </c>
      <c r="BX915" s="17">
        <f t="shared" ref="BX915" si="6141">BW927</f>
        <v>121438.41</v>
      </c>
      <c r="BY915" s="17">
        <f t="shared" ref="BY915" si="6142">BX927</f>
        <v>121741.41</v>
      </c>
      <c r="BZ915" s="17">
        <f t="shared" ref="BZ915" si="6143">BY927</f>
        <v>122046.41</v>
      </c>
      <c r="CA915" s="17">
        <f t="shared" ref="CA915" si="6144">BZ927</f>
        <v>122351.41</v>
      </c>
      <c r="CB915" s="17">
        <f t="shared" ref="CB915" si="6145">CA927</f>
        <v>122657.41</v>
      </c>
      <c r="CC915" s="17">
        <f t="shared" ref="CC915" si="6146">CB927</f>
        <v>122963.41</v>
      </c>
      <c r="CD915" s="17">
        <f t="shared" ref="CD915" si="6147">CC927</f>
        <v>123271.41</v>
      </c>
      <c r="CE915" s="17">
        <f t="shared" ref="CE915" si="6148">CD927</f>
        <v>123579.41</v>
      </c>
      <c r="CF915" s="17">
        <f t="shared" ref="CF915" si="6149">CE927</f>
        <v>123888.41</v>
      </c>
      <c r="CG915" s="17">
        <f t="shared" ref="CG915" si="6150">CF927</f>
        <v>124197.41</v>
      </c>
      <c r="CH915" s="17">
        <f t="shared" ref="CH915" si="6151">CG927</f>
        <v>124508.41</v>
      </c>
      <c r="CI915" s="17">
        <f t="shared" ref="CI915" si="6152">CH927</f>
        <v>124820.41</v>
      </c>
      <c r="CJ915" s="17">
        <f t="shared" ref="CJ915" si="6153">CI927</f>
        <v>125132.41</v>
      </c>
      <c r="CK915" s="17">
        <f t="shared" ref="CK915" si="6154">CJ927</f>
        <v>125445.41</v>
      </c>
      <c r="CL915" s="17">
        <f t="shared" ref="CL915" si="6155">CK927</f>
        <v>125758.41</v>
      </c>
      <c r="CM915" s="17">
        <f t="shared" ref="CM915" si="6156">CL927</f>
        <v>126073.41</v>
      </c>
      <c r="CN915" s="17">
        <f t="shared" ref="CN915" si="6157">CM927</f>
        <v>126388.41</v>
      </c>
      <c r="CO915" s="17">
        <f t="shared" ref="CO915" si="6158">CN927</f>
        <v>126704.41</v>
      </c>
    </row>
    <row r="916" spans="2:93">
      <c r="B916" s="556" t="s">
        <v>1987</v>
      </c>
      <c r="C916" s="634" t="s">
        <v>2005</v>
      </c>
      <c r="D916" s="634"/>
      <c r="H916" s="556"/>
      <c r="I916" s="17">
        <f>ROUND(I915*I917,0)</f>
        <v>514</v>
      </c>
      <c r="J916" s="17">
        <f t="shared" ref="J916:BU916" si="6159">ROUND(J915*J917,0)</f>
        <v>515</v>
      </c>
      <c r="K916" s="17">
        <f t="shared" si="6159"/>
        <v>516</v>
      </c>
      <c r="L916" s="17">
        <f t="shared" si="6159"/>
        <v>518</v>
      </c>
      <c r="M916" s="17">
        <f t="shared" si="6159"/>
        <v>519</v>
      </c>
      <c r="N916" s="17">
        <f t="shared" si="6159"/>
        <v>520</v>
      </c>
      <c r="O916" s="17">
        <f t="shared" si="6159"/>
        <v>521</v>
      </c>
      <c r="P916" s="17">
        <f t="shared" si="6159"/>
        <v>523</v>
      </c>
      <c r="Q916" s="17">
        <f t="shared" si="6159"/>
        <v>524</v>
      </c>
      <c r="R916" s="17">
        <f t="shared" si="6159"/>
        <v>525</v>
      </c>
      <c r="S916" s="17">
        <f t="shared" si="6159"/>
        <v>527</v>
      </c>
      <c r="T916" s="17">
        <f t="shared" si="6159"/>
        <v>528</v>
      </c>
      <c r="U916" s="17">
        <f t="shared" si="6159"/>
        <v>529</v>
      </c>
      <c r="V916" s="17">
        <f t="shared" si="6159"/>
        <v>531</v>
      </c>
      <c r="W916" s="17">
        <f t="shared" si="6159"/>
        <v>532</v>
      </c>
      <c r="X916" s="17">
        <f t="shared" si="6159"/>
        <v>533</v>
      </c>
      <c r="Y916" s="17">
        <f t="shared" si="6159"/>
        <v>535</v>
      </c>
      <c r="Z916" s="17">
        <f t="shared" si="6159"/>
        <v>536</v>
      </c>
      <c r="AA916" s="17">
        <f t="shared" si="6159"/>
        <v>537</v>
      </c>
      <c r="AB916" s="17">
        <f t="shared" si="6159"/>
        <v>539</v>
      </c>
      <c r="AC916" s="17">
        <f t="shared" si="6159"/>
        <v>540</v>
      </c>
      <c r="AD916" s="17">
        <f t="shared" si="6159"/>
        <v>541</v>
      </c>
      <c r="AE916" s="17">
        <f t="shared" si="6159"/>
        <v>543</v>
      </c>
      <c r="AF916" s="17">
        <f t="shared" si="6159"/>
        <v>544</v>
      </c>
      <c r="AG916" s="17">
        <f t="shared" si="6159"/>
        <v>545</v>
      </c>
      <c r="AH916" s="17">
        <f t="shared" si="6159"/>
        <v>547</v>
      </c>
      <c r="AI916" s="17">
        <f t="shared" si="6159"/>
        <v>548</v>
      </c>
      <c r="AJ916" s="17">
        <f t="shared" si="6159"/>
        <v>549</v>
      </c>
      <c r="AK916" s="17">
        <f t="shared" si="6159"/>
        <v>551</v>
      </c>
      <c r="AL916" s="17">
        <f t="shared" si="6159"/>
        <v>552</v>
      </c>
      <c r="AM916" s="17">
        <f t="shared" si="6159"/>
        <v>554</v>
      </c>
      <c r="AN916" s="17">
        <f t="shared" si="6159"/>
        <v>555</v>
      </c>
      <c r="AO916" s="17">
        <f t="shared" si="6159"/>
        <v>556</v>
      </c>
      <c r="AP916" s="17">
        <f t="shared" si="6159"/>
        <v>558</v>
      </c>
      <c r="AQ916" s="17">
        <f t="shared" si="6159"/>
        <v>559</v>
      </c>
      <c r="AR916" s="17">
        <f t="shared" si="6159"/>
        <v>561</v>
      </c>
      <c r="AS916" s="17">
        <f t="shared" si="6159"/>
        <v>562</v>
      </c>
      <c r="AT916" s="17">
        <f t="shared" si="6159"/>
        <v>563</v>
      </c>
      <c r="AU916" s="17">
        <f t="shared" si="6159"/>
        <v>565</v>
      </c>
      <c r="AV916" s="17">
        <f t="shared" si="6159"/>
        <v>566</v>
      </c>
      <c r="AW916" s="17">
        <f t="shared" si="6159"/>
        <v>568</v>
      </c>
      <c r="AX916" s="17">
        <f t="shared" si="6159"/>
        <v>569</v>
      </c>
      <c r="AY916" s="17">
        <f t="shared" si="6159"/>
        <v>570</v>
      </c>
      <c r="AZ916" s="17">
        <f t="shared" si="6159"/>
        <v>572</v>
      </c>
      <c r="BA916" s="17">
        <f t="shared" si="6159"/>
        <v>573</v>
      </c>
      <c r="BB916" s="17">
        <f t="shared" si="6159"/>
        <v>575</v>
      </c>
      <c r="BC916" s="17">
        <f t="shared" si="6159"/>
        <v>576</v>
      </c>
      <c r="BD916" s="17">
        <f t="shared" si="6159"/>
        <v>578</v>
      </c>
      <c r="BE916" s="17">
        <f t="shared" si="6159"/>
        <v>579</v>
      </c>
      <c r="BF916" s="17">
        <f t="shared" si="6159"/>
        <v>581</v>
      </c>
      <c r="BG916" s="17">
        <f t="shared" si="6159"/>
        <v>582</v>
      </c>
      <c r="BH916" s="17">
        <f t="shared" si="6159"/>
        <v>583</v>
      </c>
      <c r="BI916" s="17">
        <f t="shared" si="6159"/>
        <v>585</v>
      </c>
      <c r="BJ916" s="17">
        <f t="shared" si="6159"/>
        <v>586</v>
      </c>
      <c r="BK916" s="17">
        <f t="shared" si="6159"/>
        <v>588</v>
      </c>
      <c r="BL916" s="17">
        <f t="shared" si="6159"/>
        <v>589</v>
      </c>
      <c r="BM916" s="17">
        <f t="shared" si="6159"/>
        <v>591</v>
      </c>
      <c r="BN916" s="17">
        <f t="shared" si="6159"/>
        <v>592</v>
      </c>
      <c r="BO916" s="17">
        <f t="shared" si="6159"/>
        <v>594</v>
      </c>
      <c r="BP916" s="17">
        <f t="shared" si="6159"/>
        <v>595</v>
      </c>
      <c r="BQ916" s="17">
        <f t="shared" si="6159"/>
        <v>597</v>
      </c>
      <c r="BR916" s="17">
        <f t="shared" si="6159"/>
        <v>598</v>
      </c>
      <c r="BS916" s="17">
        <f t="shared" si="6159"/>
        <v>600</v>
      </c>
      <c r="BT916" s="17">
        <f t="shared" si="6159"/>
        <v>601</v>
      </c>
      <c r="BU916" s="17">
        <f t="shared" si="6159"/>
        <v>603</v>
      </c>
      <c r="BV916" s="17">
        <f t="shared" ref="BV916:CO916" si="6160">ROUND(BV915*BV917,0)</f>
        <v>604</v>
      </c>
      <c r="BW916" s="17">
        <f t="shared" si="6160"/>
        <v>606</v>
      </c>
      <c r="BX916" s="17">
        <f t="shared" si="6160"/>
        <v>607</v>
      </c>
      <c r="BY916" s="17">
        <f t="shared" si="6160"/>
        <v>609</v>
      </c>
      <c r="BZ916" s="17">
        <f t="shared" si="6160"/>
        <v>610</v>
      </c>
      <c r="CA916" s="17">
        <f t="shared" si="6160"/>
        <v>612</v>
      </c>
      <c r="CB916" s="17">
        <f t="shared" si="6160"/>
        <v>613</v>
      </c>
      <c r="CC916" s="17">
        <f t="shared" si="6160"/>
        <v>615</v>
      </c>
      <c r="CD916" s="17">
        <f t="shared" si="6160"/>
        <v>616</v>
      </c>
      <c r="CE916" s="17">
        <f t="shared" si="6160"/>
        <v>618</v>
      </c>
      <c r="CF916" s="17">
        <f t="shared" si="6160"/>
        <v>619</v>
      </c>
      <c r="CG916" s="17">
        <f t="shared" si="6160"/>
        <v>621</v>
      </c>
      <c r="CH916" s="17">
        <f t="shared" si="6160"/>
        <v>623</v>
      </c>
      <c r="CI916" s="17">
        <f t="shared" si="6160"/>
        <v>624</v>
      </c>
      <c r="CJ916" s="17">
        <f t="shared" si="6160"/>
        <v>626</v>
      </c>
      <c r="CK916" s="17">
        <f t="shared" si="6160"/>
        <v>627</v>
      </c>
      <c r="CL916" s="17">
        <f t="shared" si="6160"/>
        <v>629</v>
      </c>
      <c r="CM916" s="17">
        <f t="shared" si="6160"/>
        <v>630</v>
      </c>
      <c r="CN916" s="17">
        <f t="shared" si="6160"/>
        <v>632</v>
      </c>
      <c r="CO916" s="17">
        <f t="shared" si="6160"/>
        <v>634</v>
      </c>
    </row>
    <row r="917" spans="2:93">
      <c r="B917" s="556" t="s">
        <v>1992</v>
      </c>
      <c r="C917" s="634" t="s">
        <v>2002</v>
      </c>
      <c r="D917" s="634"/>
      <c r="E917" s="640">
        <f>'DCF Forecast Parameters'!C209</f>
        <v>5.0000000000000001E-3</v>
      </c>
      <c r="F917" s="640">
        <f>'DCF Forecast Parameters'!D209</f>
        <v>5.0000000000000001E-3</v>
      </c>
      <c r="G917" s="640">
        <f>'DCF Forecast Parameters'!E209</f>
        <v>5.0000000000000001E-3</v>
      </c>
      <c r="H917" s="29">
        <f>$E917</f>
        <v>5.0000000000000001E-3</v>
      </c>
      <c r="I917" s="29">
        <f t="shared" ref="I917:N917" si="6161">$E917</f>
        <v>5.0000000000000001E-3</v>
      </c>
      <c r="J917" s="29">
        <f t="shared" si="6161"/>
        <v>5.0000000000000001E-3</v>
      </c>
      <c r="K917" s="29">
        <f t="shared" si="6161"/>
        <v>5.0000000000000001E-3</v>
      </c>
      <c r="L917" s="29">
        <f t="shared" si="6161"/>
        <v>5.0000000000000001E-3</v>
      </c>
      <c r="M917" s="29">
        <f t="shared" si="6161"/>
        <v>5.0000000000000001E-3</v>
      </c>
      <c r="N917" s="29">
        <f t="shared" si="6161"/>
        <v>5.0000000000000001E-3</v>
      </c>
      <c r="O917" s="29">
        <f>$F917</f>
        <v>5.0000000000000001E-3</v>
      </c>
      <c r="P917" s="29">
        <f t="shared" ref="P917:W917" si="6162">$F917</f>
        <v>5.0000000000000001E-3</v>
      </c>
      <c r="Q917" s="29">
        <f t="shared" si="6162"/>
        <v>5.0000000000000001E-3</v>
      </c>
      <c r="R917" s="29">
        <f t="shared" si="6162"/>
        <v>5.0000000000000001E-3</v>
      </c>
      <c r="S917" s="29">
        <f t="shared" si="6162"/>
        <v>5.0000000000000001E-3</v>
      </c>
      <c r="T917" s="29">
        <f t="shared" si="6162"/>
        <v>5.0000000000000001E-3</v>
      </c>
      <c r="U917" s="29">
        <f t="shared" si="6162"/>
        <v>5.0000000000000001E-3</v>
      </c>
      <c r="V917" s="29">
        <f t="shared" si="6162"/>
        <v>5.0000000000000001E-3</v>
      </c>
      <c r="W917" s="29">
        <f t="shared" si="6162"/>
        <v>5.0000000000000001E-3</v>
      </c>
      <c r="X917" s="29">
        <f>$G917</f>
        <v>5.0000000000000001E-3</v>
      </c>
      <c r="Y917" s="29">
        <f t="shared" ref="Y917:CJ917" si="6163">$G917</f>
        <v>5.0000000000000001E-3</v>
      </c>
      <c r="Z917" s="29">
        <f t="shared" si="6163"/>
        <v>5.0000000000000001E-3</v>
      </c>
      <c r="AA917" s="29">
        <f t="shared" si="6163"/>
        <v>5.0000000000000001E-3</v>
      </c>
      <c r="AB917" s="29">
        <f t="shared" si="6163"/>
        <v>5.0000000000000001E-3</v>
      </c>
      <c r="AC917" s="29">
        <f t="shared" si="6163"/>
        <v>5.0000000000000001E-3</v>
      </c>
      <c r="AD917" s="29">
        <f t="shared" si="6163"/>
        <v>5.0000000000000001E-3</v>
      </c>
      <c r="AE917" s="29">
        <f t="shared" si="6163"/>
        <v>5.0000000000000001E-3</v>
      </c>
      <c r="AF917" s="29">
        <f t="shared" si="6163"/>
        <v>5.0000000000000001E-3</v>
      </c>
      <c r="AG917" s="29">
        <f t="shared" si="6163"/>
        <v>5.0000000000000001E-3</v>
      </c>
      <c r="AH917" s="29">
        <f t="shared" si="6163"/>
        <v>5.0000000000000001E-3</v>
      </c>
      <c r="AI917" s="29">
        <f t="shared" si="6163"/>
        <v>5.0000000000000001E-3</v>
      </c>
      <c r="AJ917" s="29">
        <f t="shared" si="6163"/>
        <v>5.0000000000000001E-3</v>
      </c>
      <c r="AK917" s="29">
        <f t="shared" si="6163"/>
        <v>5.0000000000000001E-3</v>
      </c>
      <c r="AL917" s="29">
        <f t="shared" si="6163"/>
        <v>5.0000000000000001E-3</v>
      </c>
      <c r="AM917" s="29">
        <f t="shared" si="6163"/>
        <v>5.0000000000000001E-3</v>
      </c>
      <c r="AN917" s="29">
        <f t="shared" si="6163"/>
        <v>5.0000000000000001E-3</v>
      </c>
      <c r="AO917" s="29">
        <f t="shared" si="6163"/>
        <v>5.0000000000000001E-3</v>
      </c>
      <c r="AP917" s="29">
        <f t="shared" si="6163"/>
        <v>5.0000000000000001E-3</v>
      </c>
      <c r="AQ917" s="29">
        <f t="shared" si="6163"/>
        <v>5.0000000000000001E-3</v>
      </c>
      <c r="AR917" s="29">
        <f t="shared" si="6163"/>
        <v>5.0000000000000001E-3</v>
      </c>
      <c r="AS917" s="29">
        <f t="shared" si="6163"/>
        <v>5.0000000000000001E-3</v>
      </c>
      <c r="AT917" s="29">
        <f t="shared" si="6163"/>
        <v>5.0000000000000001E-3</v>
      </c>
      <c r="AU917" s="29">
        <f t="shared" si="6163"/>
        <v>5.0000000000000001E-3</v>
      </c>
      <c r="AV917" s="29">
        <f t="shared" si="6163"/>
        <v>5.0000000000000001E-3</v>
      </c>
      <c r="AW917" s="29">
        <f t="shared" si="6163"/>
        <v>5.0000000000000001E-3</v>
      </c>
      <c r="AX917" s="29">
        <f t="shared" si="6163"/>
        <v>5.0000000000000001E-3</v>
      </c>
      <c r="AY917" s="29">
        <f t="shared" si="6163"/>
        <v>5.0000000000000001E-3</v>
      </c>
      <c r="AZ917" s="29">
        <f t="shared" si="6163"/>
        <v>5.0000000000000001E-3</v>
      </c>
      <c r="BA917" s="29">
        <f t="shared" si="6163"/>
        <v>5.0000000000000001E-3</v>
      </c>
      <c r="BB917" s="29">
        <f t="shared" si="6163"/>
        <v>5.0000000000000001E-3</v>
      </c>
      <c r="BC917" s="29">
        <f t="shared" si="6163"/>
        <v>5.0000000000000001E-3</v>
      </c>
      <c r="BD917" s="29">
        <f t="shared" si="6163"/>
        <v>5.0000000000000001E-3</v>
      </c>
      <c r="BE917" s="29">
        <f t="shared" si="6163"/>
        <v>5.0000000000000001E-3</v>
      </c>
      <c r="BF917" s="29">
        <f t="shared" si="6163"/>
        <v>5.0000000000000001E-3</v>
      </c>
      <c r="BG917" s="29">
        <f t="shared" si="6163"/>
        <v>5.0000000000000001E-3</v>
      </c>
      <c r="BH917" s="29">
        <f t="shared" si="6163"/>
        <v>5.0000000000000001E-3</v>
      </c>
      <c r="BI917" s="29">
        <f t="shared" si="6163"/>
        <v>5.0000000000000001E-3</v>
      </c>
      <c r="BJ917" s="29">
        <f t="shared" si="6163"/>
        <v>5.0000000000000001E-3</v>
      </c>
      <c r="BK917" s="29">
        <f t="shared" si="6163"/>
        <v>5.0000000000000001E-3</v>
      </c>
      <c r="BL917" s="29">
        <f t="shared" si="6163"/>
        <v>5.0000000000000001E-3</v>
      </c>
      <c r="BM917" s="29">
        <f t="shared" si="6163"/>
        <v>5.0000000000000001E-3</v>
      </c>
      <c r="BN917" s="29">
        <f t="shared" si="6163"/>
        <v>5.0000000000000001E-3</v>
      </c>
      <c r="BO917" s="29">
        <f t="shared" si="6163"/>
        <v>5.0000000000000001E-3</v>
      </c>
      <c r="BP917" s="29">
        <f t="shared" si="6163"/>
        <v>5.0000000000000001E-3</v>
      </c>
      <c r="BQ917" s="29">
        <f t="shared" si="6163"/>
        <v>5.0000000000000001E-3</v>
      </c>
      <c r="BR917" s="29">
        <f t="shared" si="6163"/>
        <v>5.0000000000000001E-3</v>
      </c>
      <c r="BS917" s="29">
        <f t="shared" si="6163"/>
        <v>5.0000000000000001E-3</v>
      </c>
      <c r="BT917" s="29">
        <f t="shared" si="6163"/>
        <v>5.0000000000000001E-3</v>
      </c>
      <c r="BU917" s="29">
        <f t="shared" si="6163"/>
        <v>5.0000000000000001E-3</v>
      </c>
      <c r="BV917" s="29">
        <f t="shared" si="6163"/>
        <v>5.0000000000000001E-3</v>
      </c>
      <c r="BW917" s="29">
        <f t="shared" si="6163"/>
        <v>5.0000000000000001E-3</v>
      </c>
      <c r="BX917" s="29">
        <f t="shared" si="6163"/>
        <v>5.0000000000000001E-3</v>
      </c>
      <c r="BY917" s="29">
        <f t="shared" si="6163"/>
        <v>5.0000000000000001E-3</v>
      </c>
      <c r="BZ917" s="29">
        <f t="shared" si="6163"/>
        <v>5.0000000000000001E-3</v>
      </c>
      <c r="CA917" s="29">
        <f t="shared" si="6163"/>
        <v>5.0000000000000001E-3</v>
      </c>
      <c r="CB917" s="29">
        <f t="shared" si="6163"/>
        <v>5.0000000000000001E-3</v>
      </c>
      <c r="CC917" s="29">
        <f t="shared" si="6163"/>
        <v>5.0000000000000001E-3</v>
      </c>
      <c r="CD917" s="29">
        <f t="shared" si="6163"/>
        <v>5.0000000000000001E-3</v>
      </c>
      <c r="CE917" s="29">
        <f t="shared" si="6163"/>
        <v>5.0000000000000001E-3</v>
      </c>
      <c r="CF917" s="29">
        <f t="shared" si="6163"/>
        <v>5.0000000000000001E-3</v>
      </c>
      <c r="CG917" s="29">
        <f t="shared" si="6163"/>
        <v>5.0000000000000001E-3</v>
      </c>
      <c r="CH917" s="29">
        <f t="shared" si="6163"/>
        <v>5.0000000000000001E-3</v>
      </c>
      <c r="CI917" s="29">
        <f t="shared" si="6163"/>
        <v>5.0000000000000001E-3</v>
      </c>
      <c r="CJ917" s="29">
        <f t="shared" si="6163"/>
        <v>5.0000000000000001E-3</v>
      </c>
      <c r="CK917" s="29">
        <f t="shared" ref="CK917:CO917" si="6164">$G917</f>
        <v>5.0000000000000001E-3</v>
      </c>
      <c r="CL917" s="29">
        <f t="shared" si="6164"/>
        <v>5.0000000000000001E-3</v>
      </c>
      <c r="CM917" s="29">
        <f t="shared" si="6164"/>
        <v>5.0000000000000001E-3</v>
      </c>
      <c r="CN917" s="29">
        <f t="shared" si="6164"/>
        <v>5.0000000000000001E-3</v>
      </c>
      <c r="CO917" s="29">
        <f t="shared" si="6164"/>
        <v>5.0000000000000001E-3</v>
      </c>
    </row>
    <row r="918" spans="2:93">
      <c r="B918" s="556" t="s">
        <v>1988</v>
      </c>
      <c r="C918" s="634" t="s">
        <v>2005</v>
      </c>
      <c r="D918" s="634"/>
      <c r="H918" s="556"/>
      <c r="I918" s="17">
        <f>ROUND(I915*I919,0)</f>
        <v>-257</v>
      </c>
      <c r="J918" s="17">
        <f t="shared" ref="J918:BU918" si="6165">ROUND(J915*J919,0)</f>
        <v>-257</v>
      </c>
      <c r="K918" s="17">
        <f t="shared" si="6165"/>
        <v>-258</v>
      </c>
      <c r="L918" s="17">
        <f t="shared" si="6165"/>
        <v>-259</v>
      </c>
      <c r="M918" s="17">
        <f t="shared" si="6165"/>
        <v>-259</v>
      </c>
      <c r="N918" s="17">
        <f t="shared" si="6165"/>
        <v>-260</v>
      </c>
      <c r="O918" s="17">
        <f t="shared" si="6165"/>
        <v>-261</v>
      </c>
      <c r="P918" s="17">
        <f t="shared" si="6165"/>
        <v>-261</v>
      </c>
      <c r="Q918" s="17">
        <f t="shared" si="6165"/>
        <v>-262</v>
      </c>
      <c r="R918" s="17">
        <f t="shared" si="6165"/>
        <v>-263</v>
      </c>
      <c r="S918" s="17">
        <f t="shared" si="6165"/>
        <v>-263</v>
      </c>
      <c r="T918" s="17">
        <f t="shared" si="6165"/>
        <v>-264</v>
      </c>
      <c r="U918" s="17">
        <f t="shared" si="6165"/>
        <v>-265</v>
      </c>
      <c r="V918" s="17">
        <f t="shared" si="6165"/>
        <v>-265</v>
      </c>
      <c r="W918" s="17">
        <f t="shared" si="6165"/>
        <v>-266</v>
      </c>
      <c r="X918" s="17">
        <f t="shared" si="6165"/>
        <v>-267</v>
      </c>
      <c r="Y918" s="17">
        <f t="shared" si="6165"/>
        <v>-267</v>
      </c>
      <c r="Z918" s="17">
        <f t="shared" si="6165"/>
        <v>-268</v>
      </c>
      <c r="AA918" s="17">
        <f t="shared" si="6165"/>
        <v>-269</v>
      </c>
      <c r="AB918" s="17">
        <f t="shared" si="6165"/>
        <v>-269</v>
      </c>
      <c r="AC918" s="17">
        <f t="shared" si="6165"/>
        <v>-270</v>
      </c>
      <c r="AD918" s="17">
        <f t="shared" si="6165"/>
        <v>-271</v>
      </c>
      <c r="AE918" s="17">
        <f t="shared" si="6165"/>
        <v>-271</v>
      </c>
      <c r="AF918" s="17">
        <f t="shared" si="6165"/>
        <v>-272</v>
      </c>
      <c r="AG918" s="17">
        <f t="shared" si="6165"/>
        <v>-273</v>
      </c>
      <c r="AH918" s="17">
        <f t="shared" si="6165"/>
        <v>-273</v>
      </c>
      <c r="AI918" s="17">
        <f t="shared" si="6165"/>
        <v>-274</v>
      </c>
      <c r="AJ918" s="17">
        <f t="shared" si="6165"/>
        <v>-275</v>
      </c>
      <c r="AK918" s="17">
        <f t="shared" si="6165"/>
        <v>-275</v>
      </c>
      <c r="AL918" s="17">
        <f t="shared" si="6165"/>
        <v>-276</v>
      </c>
      <c r="AM918" s="17">
        <f t="shared" si="6165"/>
        <v>-277</v>
      </c>
      <c r="AN918" s="17">
        <f t="shared" si="6165"/>
        <v>-277</v>
      </c>
      <c r="AO918" s="17">
        <f t="shared" si="6165"/>
        <v>-278</v>
      </c>
      <c r="AP918" s="17">
        <f t="shared" si="6165"/>
        <v>-279</v>
      </c>
      <c r="AQ918" s="17">
        <f t="shared" si="6165"/>
        <v>-280</v>
      </c>
      <c r="AR918" s="17">
        <f t="shared" si="6165"/>
        <v>-280</v>
      </c>
      <c r="AS918" s="17">
        <f t="shared" si="6165"/>
        <v>-281</v>
      </c>
      <c r="AT918" s="17">
        <f t="shared" si="6165"/>
        <v>-282</v>
      </c>
      <c r="AU918" s="17">
        <f t="shared" si="6165"/>
        <v>-282</v>
      </c>
      <c r="AV918" s="17">
        <f t="shared" si="6165"/>
        <v>-283</v>
      </c>
      <c r="AW918" s="17">
        <f t="shared" si="6165"/>
        <v>-284</v>
      </c>
      <c r="AX918" s="17">
        <f t="shared" si="6165"/>
        <v>-285</v>
      </c>
      <c r="AY918" s="17">
        <f t="shared" si="6165"/>
        <v>-285</v>
      </c>
      <c r="AZ918" s="17">
        <f t="shared" si="6165"/>
        <v>-286</v>
      </c>
      <c r="BA918" s="17">
        <f t="shared" si="6165"/>
        <v>-287</v>
      </c>
      <c r="BB918" s="17">
        <f t="shared" si="6165"/>
        <v>-287</v>
      </c>
      <c r="BC918" s="17">
        <f t="shared" si="6165"/>
        <v>-288</v>
      </c>
      <c r="BD918" s="17">
        <f t="shared" si="6165"/>
        <v>-289</v>
      </c>
      <c r="BE918" s="17">
        <f t="shared" si="6165"/>
        <v>-290</v>
      </c>
      <c r="BF918" s="17">
        <f t="shared" si="6165"/>
        <v>-290</v>
      </c>
      <c r="BG918" s="17">
        <f t="shared" si="6165"/>
        <v>-291</v>
      </c>
      <c r="BH918" s="17">
        <f t="shared" si="6165"/>
        <v>-292</v>
      </c>
      <c r="BI918" s="17">
        <f t="shared" si="6165"/>
        <v>-292</v>
      </c>
      <c r="BJ918" s="17">
        <f t="shared" si="6165"/>
        <v>-293</v>
      </c>
      <c r="BK918" s="17">
        <f t="shared" si="6165"/>
        <v>-294</v>
      </c>
      <c r="BL918" s="17">
        <f t="shared" si="6165"/>
        <v>-295</v>
      </c>
      <c r="BM918" s="17">
        <f t="shared" si="6165"/>
        <v>-295</v>
      </c>
      <c r="BN918" s="17">
        <f t="shared" si="6165"/>
        <v>-296</v>
      </c>
      <c r="BO918" s="17">
        <f t="shared" si="6165"/>
        <v>-297</v>
      </c>
      <c r="BP918" s="17">
        <f t="shared" si="6165"/>
        <v>-298</v>
      </c>
      <c r="BQ918" s="17">
        <f t="shared" si="6165"/>
        <v>-298</v>
      </c>
      <c r="BR918" s="17">
        <f t="shared" si="6165"/>
        <v>-299</v>
      </c>
      <c r="BS918" s="17">
        <f t="shared" si="6165"/>
        <v>-300</v>
      </c>
      <c r="BT918" s="17">
        <f t="shared" si="6165"/>
        <v>-301</v>
      </c>
      <c r="BU918" s="17">
        <f t="shared" si="6165"/>
        <v>-301</v>
      </c>
      <c r="BV918" s="17">
        <f t="shared" ref="BV918:CO918" si="6166">ROUND(BV915*BV919,0)</f>
        <v>-302</v>
      </c>
      <c r="BW918" s="17">
        <f t="shared" si="6166"/>
        <v>-303</v>
      </c>
      <c r="BX918" s="17">
        <f t="shared" si="6166"/>
        <v>-304</v>
      </c>
      <c r="BY918" s="17">
        <f t="shared" si="6166"/>
        <v>-304</v>
      </c>
      <c r="BZ918" s="17">
        <f t="shared" si="6166"/>
        <v>-305</v>
      </c>
      <c r="CA918" s="17">
        <f t="shared" si="6166"/>
        <v>-306</v>
      </c>
      <c r="CB918" s="17">
        <f t="shared" si="6166"/>
        <v>-307</v>
      </c>
      <c r="CC918" s="17">
        <f t="shared" si="6166"/>
        <v>-307</v>
      </c>
      <c r="CD918" s="17">
        <f t="shared" si="6166"/>
        <v>-308</v>
      </c>
      <c r="CE918" s="17">
        <f t="shared" si="6166"/>
        <v>-309</v>
      </c>
      <c r="CF918" s="17">
        <f t="shared" si="6166"/>
        <v>-310</v>
      </c>
      <c r="CG918" s="17">
        <f t="shared" si="6166"/>
        <v>-310</v>
      </c>
      <c r="CH918" s="17">
        <f t="shared" si="6166"/>
        <v>-311</v>
      </c>
      <c r="CI918" s="17">
        <f t="shared" si="6166"/>
        <v>-312</v>
      </c>
      <c r="CJ918" s="17">
        <f t="shared" si="6166"/>
        <v>-313</v>
      </c>
      <c r="CK918" s="17">
        <f t="shared" si="6166"/>
        <v>-314</v>
      </c>
      <c r="CL918" s="17">
        <f t="shared" si="6166"/>
        <v>-314</v>
      </c>
      <c r="CM918" s="17">
        <f t="shared" si="6166"/>
        <v>-315</v>
      </c>
      <c r="CN918" s="17">
        <f t="shared" si="6166"/>
        <v>-316</v>
      </c>
      <c r="CO918" s="17">
        <f t="shared" si="6166"/>
        <v>-317</v>
      </c>
    </row>
    <row r="919" spans="2:93">
      <c r="B919" s="556" t="s">
        <v>1993</v>
      </c>
      <c r="C919" s="634" t="s">
        <v>2001</v>
      </c>
      <c r="D919" s="634"/>
      <c r="E919" s="640">
        <f>'DCF Forecast Parameters'!C218</f>
        <v>-2.5000000000000001E-3</v>
      </c>
      <c r="F919" s="640">
        <f>'DCF Forecast Parameters'!D218</f>
        <v>-2.5000000000000001E-3</v>
      </c>
      <c r="G919" s="640">
        <f>'DCF Forecast Parameters'!E218</f>
        <v>-2.5000000000000001E-3</v>
      </c>
      <c r="H919" s="29">
        <f>$E919</f>
        <v>-2.5000000000000001E-3</v>
      </c>
      <c r="I919" s="29">
        <f t="shared" ref="I919:N919" si="6167">$E919</f>
        <v>-2.5000000000000001E-3</v>
      </c>
      <c r="J919" s="29">
        <f t="shared" si="6167"/>
        <v>-2.5000000000000001E-3</v>
      </c>
      <c r="K919" s="29">
        <f t="shared" si="6167"/>
        <v>-2.5000000000000001E-3</v>
      </c>
      <c r="L919" s="29">
        <f t="shared" si="6167"/>
        <v>-2.5000000000000001E-3</v>
      </c>
      <c r="M919" s="29">
        <f t="shared" si="6167"/>
        <v>-2.5000000000000001E-3</v>
      </c>
      <c r="N919" s="29">
        <f t="shared" si="6167"/>
        <v>-2.5000000000000001E-3</v>
      </c>
      <c r="O919" s="29">
        <f>$F919</f>
        <v>-2.5000000000000001E-3</v>
      </c>
      <c r="P919" s="29">
        <f t="shared" ref="P919:W919" si="6168">$F919</f>
        <v>-2.5000000000000001E-3</v>
      </c>
      <c r="Q919" s="29">
        <f t="shared" si="6168"/>
        <v>-2.5000000000000001E-3</v>
      </c>
      <c r="R919" s="29">
        <f t="shared" si="6168"/>
        <v>-2.5000000000000001E-3</v>
      </c>
      <c r="S919" s="29">
        <f t="shared" si="6168"/>
        <v>-2.5000000000000001E-3</v>
      </c>
      <c r="T919" s="29">
        <f t="shared" si="6168"/>
        <v>-2.5000000000000001E-3</v>
      </c>
      <c r="U919" s="29">
        <f t="shared" si="6168"/>
        <v>-2.5000000000000001E-3</v>
      </c>
      <c r="V919" s="29">
        <f t="shared" si="6168"/>
        <v>-2.5000000000000001E-3</v>
      </c>
      <c r="W919" s="29">
        <f t="shared" si="6168"/>
        <v>-2.5000000000000001E-3</v>
      </c>
      <c r="X919" s="29">
        <f>$G919</f>
        <v>-2.5000000000000001E-3</v>
      </c>
      <c r="Y919" s="29">
        <f t="shared" ref="Y919:CJ919" si="6169">$G919</f>
        <v>-2.5000000000000001E-3</v>
      </c>
      <c r="Z919" s="29">
        <f t="shared" si="6169"/>
        <v>-2.5000000000000001E-3</v>
      </c>
      <c r="AA919" s="29">
        <f t="shared" si="6169"/>
        <v>-2.5000000000000001E-3</v>
      </c>
      <c r="AB919" s="29">
        <f t="shared" si="6169"/>
        <v>-2.5000000000000001E-3</v>
      </c>
      <c r="AC919" s="29">
        <f t="shared" si="6169"/>
        <v>-2.5000000000000001E-3</v>
      </c>
      <c r="AD919" s="29">
        <f t="shared" si="6169"/>
        <v>-2.5000000000000001E-3</v>
      </c>
      <c r="AE919" s="29">
        <f t="shared" si="6169"/>
        <v>-2.5000000000000001E-3</v>
      </c>
      <c r="AF919" s="29">
        <f t="shared" si="6169"/>
        <v>-2.5000000000000001E-3</v>
      </c>
      <c r="AG919" s="29">
        <f t="shared" si="6169"/>
        <v>-2.5000000000000001E-3</v>
      </c>
      <c r="AH919" s="29">
        <f t="shared" si="6169"/>
        <v>-2.5000000000000001E-3</v>
      </c>
      <c r="AI919" s="29">
        <f t="shared" si="6169"/>
        <v>-2.5000000000000001E-3</v>
      </c>
      <c r="AJ919" s="29">
        <f t="shared" si="6169"/>
        <v>-2.5000000000000001E-3</v>
      </c>
      <c r="AK919" s="29">
        <f t="shared" si="6169"/>
        <v>-2.5000000000000001E-3</v>
      </c>
      <c r="AL919" s="29">
        <f t="shared" si="6169"/>
        <v>-2.5000000000000001E-3</v>
      </c>
      <c r="AM919" s="29">
        <f t="shared" si="6169"/>
        <v>-2.5000000000000001E-3</v>
      </c>
      <c r="AN919" s="29">
        <f t="shared" si="6169"/>
        <v>-2.5000000000000001E-3</v>
      </c>
      <c r="AO919" s="29">
        <f t="shared" si="6169"/>
        <v>-2.5000000000000001E-3</v>
      </c>
      <c r="AP919" s="29">
        <f t="shared" si="6169"/>
        <v>-2.5000000000000001E-3</v>
      </c>
      <c r="AQ919" s="29">
        <f t="shared" si="6169"/>
        <v>-2.5000000000000001E-3</v>
      </c>
      <c r="AR919" s="29">
        <f t="shared" si="6169"/>
        <v>-2.5000000000000001E-3</v>
      </c>
      <c r="AS919" s="29">
        <f t="shared" si="6169"/>
        <v>-2.5000000000000001E-3</v>
      </c>
      <c r="AT919" s="29">
        <f t="shared" si="6169"/>
        <v>-2.5000000000000001E-3</v>
      </c>
      <c r="AU919" s="29">
        <f t="shared" si="6169"/>
        <v>-2.5000000000000001E-3</v>
      </c>
      <c r="AV919" s="29">
        <f t="shared" si="6169"/>
        <v>-2.5000000000000001E-3</v>
      </c>
      <c r="AW919" s="29">
        <f t="shared" si="6169"/>
        <v>-2.5000000000000001E-3</v>
      </c>
      <c r="AX919" s="29">
        <f t="shared" si="6169"/>
        <v>-2.5000000000000001E-3</v>
      </c>
      <c r="AY919" s="29">
        <f t="shared" si="6169"/>
        <v>-2.5000000000000001E-3</v>
      </c>
      <c r="AZ919" s="29">
        <f t="shared" si="6169"/>
        <v>-2.5000000000000001E-3</v>
      </c>
      <c r="BA919" s="29">
        <f t="shared" si="6169"/>
        <v>-2.5000000000000001E-3</v>
      </c>
      <c r="BB919" s="29">
        <f t="shared" si="6169"/>
        <v>-2.5000000000000001E-3</v>
      </c>
      <c r="BC919" s="29">
        <f t="shared" si="6169"/>
        <v>-2.5000000000000001E-3</v>
      </c>
      <c r="BD919" s="29">
        <f t="shared" si="6169"/>
        <v>-2.5000000000000001E-3</v>
      </c>
      <c r="BE919" s="29">
        <f t="shared" si="6169"/>
        <v>-2.5000000000000001E-3</v>
      </c>
      <c r="BF919" s="29">
        <f t="shared" si="6169"/>
        <v>-2.5000000000000001E-3</v>
      </c>
      <c r="BG919" s="29">
        <f t="shared" si="6169"/>
        <v>-2.5000000000000001E-3</v>
      </c>
      <c r="BH919" s="29">
        <f t="shared" si="6169"/>
        <v>-2.5000000000000001E-3</v>
      </c>
      <c r="BI919" s="29">
        <f t="shared" si="6169"/>
        <v>-2.5000000000000001E-3</v>
      </c>
      <c r="BJ919" s="29">
        <f t="shared" si="6169"/>
        <v>-2.5000000000000001E-3</v>
      </c>
      <c r="BK919" s="29">
        <f t="shared" si="6169"/>
        <v>-2.5000000000000001E-3</v>
      </c>
      <c r="BL919" s="29">
        <f t="shared" si="6169"/>
        <v>-2.5000000000000001E-3</v>
      </c>
      <c r="BM919" s="29">
        <f t="shared" si="6169"/>
        <v>-2.5000000000000001E-3</v>
      </c>
      <c r="BN919" s="29">
        <f t="shared" si="6169"/>
        <v>-2.5000000000000001E-3</v>
      </c>
      <c r="BO919" s="29">
        <f t="shared" si="6169"/>
        <v>-2.5000000000000001E-3</v>
      </c>
      <c r="BP919" s="29">
        <f t="shared" si="6169"/>
        <v>-2.5000000000000001E-3</v>
      </c>
      <c r="BQ919" s="29">
        <f t="shared" si="6169"/>
        <v>-2.5000000000000001E-3</v>
      </c>
      <c r="BR919" s="29">
        <f t="shared" si="6169"/>
        <v>-2.5000000000000001E-3</v>
      </c>
      <c r="BS919" s="29">
        <f t="shared" si="6169"/>
        <v>-2.5000000000000001E-3</v>
      </c>
      <c r="BT919" s="29">
        <f t="shared" si="6169"/>
        <v>-2.5000000000000001E-3</v>
      </c>
      <c r="BU919" s="29">
        <f t="shared" si="6169"/>
        <v>-2.5000000000000001E-3</v>
      </c>
      <c r="BV919" s="29">
        <f t="shared" si="6169"/>
        <v>-2.5000000000000001E-3</v>
      </c>
      <c r="BW919" s="29">
        <f t="shared" si="6169"/>
        <v>-2.5000000000000001E-3</v>
      </c>
      <c r="BX919" s="29">
        <f t="shared" si="6169"/>
        <v>-2.5000000000000001E-3</v>
      </c>
      <c r="BY919" s="29">
        <f t="shared" si="6169"/>
        <v>-2.5000000000000001E-3</v>
      </c>
      <c r="BZ919" s="29">
        <f t="shared" si="6169"/>
        <v>-2.5000000000000001E-3</v>
      </c>
      <c r="CA919" s="29">
        <f t="shared" si="6169"/>
        <v>-2.5000000000000001E-3</v>
      </c>
      <c r="CB919" s="29">
        <f t="shared" si="6169"/>
        <v>-2.5000000000000001E-3</v>
      </c>
      <c r="CC919" s="29">
        <f t="shared" si="6169"/>
        <v>-2.5000000000000001E-3</v>
      </c>
      <c r="CD919" s="29">
        <f t="shared" si="6169"/>
        <v>-2.5000000000000001E-3</v>
      </c>
      <c r="CE919" s="29">
        <f t="shared" si="6169"/>
        <v>-2.5000000000000001E-3</v>
      </c>
      <c r="CF919" s="29">
        <f t="shared" si="6169"/>
        <v>-2.5000000000000001E-3</v>
      </c>
      <c r="CG919" s="29">
        <f t="shared" si="6169"/>
        <v>-2.5000000000000001E-3</v>
      </c>
      <c r="CH919" s="29">
        <f t="shared" si="6169"/>
        <v>-2.5000000000000001E-3</v>
      </c>
      <c r="CI919" s="29">
        <f t="shared" si="6169"/>
        <v>-2.5000000000000001E-3</v>
      </c>
      <c r="CJ919" s="29">
        <f t="shared" si="6169"/>
        <v>-2.5000000000000001E-3</v>
      </c>
      <c r="CK919" s="29">
        <f t="shared" ref="CK919:CO919" si="6170">$G919</f>
        <v>-2.5000000000000001E-3</v>
      </c>
      <c r="CL919" s="29">
        <f t="shared" si="6170"/>
        <v>-2.5000000000000001E-3</v>
      </c>
      <c r="CM919" s="29">
        <f t="shared" si="6170"/>
        <v>-2.5000000000000001E-3</v>
      </c>
      <c r="CN919" s="29">
        <f t="shared" si="6170"/>
        <v>-2.5000000000000001E-3</v>
      </c>
      <c r="CO919" s="29">
        <f t="shared" si="6170"/>
        <v>-2.5000000000000001E-3</v>
      </c>
    </row>
    <row r="920" spans="2:93">
      <c r="B920" s="556" t="s">
        <v>223</v>
      </c>
      <c r="C920" s="634" t="s">
        <v>2003</v>
      </c>
      <c r="D920" s="634"/>
      <c r="E920" s="634">
        <f>'DCF Forecast Parameters'!R106</f>
        <v>24.58</v>
      </c>
      <c r="H920" s="556">
        <f>E920</f>
        <v>24.58</v>
      </c>
      <c r="I920" s="556">
        <f>ROUND((I915*(H920+1)+0.5*I916+I918*(H920+0.5))/I927,2)</f>
        <v>25.46</v>
      </c>
      <c r="J920" s="556">
        <f t="shared" ref="J920" si="6171">ROUND((J915*(I920+1)+0.5*J916+J918*(I920+0.5))/J927,2)</f>
        <v>26.33</v>
      </c>
      <c r="K920" s="556">
        <f t="shared" ref="K920" si="6172">ROUND((K915*(J920+1)+0.5*K916+K918*(J920+0.5))/K927,2)</f>
        <v>27.2</v>
      </c>
      <c r="L920" s="556">
        <f t="shared" ref="L920" si="6173">ROUND((L915*(K920+1)+0.5*L916+L918*(K920+0.5))/L927,2)</f>
        <v>28.06</v>
      </c>
      <c r="M920" s="556">
        <f t="shared" ref="M920" si="6174">ROUND((M915*(L920+1)+0.5*M916+M918*(L920+0.5))/M927,2)</f>
        <v>28.92</v>
      </c>
      <c r="N920" s="556">
        <f t="shared" ref="N920" si="6175">ROUND((N915*(M920+1)+0.5*N916+N918*(M920+0.5))/N927,2)</f>
        <v>29.77</v>
      </c>
      <c r="O920" s="556">
        <f t="shared" ref="O920" si="6176">ROUND((O915*(N920+1)+0.5*O916+O918*(N920+0.5))/O927,2)</f>
        <v>30.62</v>
      </c>
      <c r="P920" s="556">
        <f t="shared" ref="P920" si="6177">ROUND((P915*(O920+1)+0.5*P916+P918*(O920+0.5))/P927,2)</f>
        <v>31.47</v>
      </c>
      <c r="Q920" s="556">
        <f t="shared" ref="Q920" si="6178">ROUND((Q915*(P920+1)+0.5*Q916+Q918*(P920+0.5))/Q927,2)</f>
        <v>32.31</v>
      </c>
      <c r="R920" s="556">
        <f t="shared" ref="R920" si="6179">ROUND((R915*(Q920+1)+0.5*R916+R918*(Q920+0.5))/R927,2)</f>
        <v>33.15</v>
      </c>
      <c r="S920" s="556">
        <f t="shared" ref="S920" si="6180">ROUND((S915*(R920+1)+0.5*S916+S918*(R920+0.5))/S927,2)</f>
        <v>33.979999999999997</v>
      </c>
      <c r="T920" s="556">
        <f t="shared" ref="T920" si="6181">ROUND((T915*(S920+1)+0.5*T916+T918*(S920+0.5))/T927,2)</f>
        <v>34.81</v>
      </c>
      <c r="U920" s="556">
        <f t="shared" ref="U920" si="6182">ROUND((U915*(T920+1)+0.5*U916+U918*(T920+0.5))/U927,2)</f>
        <v>35.64</v>
      </c>
      <c r="V920" s="556">
        <f t="shared" ref="V920" si="6183">ROUND((V915*(U920+1)+0.5*V916+V918*(U920+0.5))/V927,2)</f>
        <v>36.46</v>
      </c>
      <c r="W920" s="556">
        <f t="shared" ref="W920" si="6184">ROUND((W915*(V920+1)+0.5*W916+W918*(V920+0.5))/W927,2)</f>
        <v>37.28</v>
      </c>
      <c r="X920" s="556">
        <f t="shared" ref="X920" si="6185">ROUND((X915*(W920+1)+0.5*X916+X918*(W920+0.5))/X927,2)</f>
        <v>38.090000000000003</v>
      </c>
      <c r="Y920" s="556">
        <f t="shared" ref="Y920" si="6186">ROUND((Y915*(X920+1)+0.5*Y916+Y918*(X920+0.5))/Y927,2)</f>
        <v>38.9</v>
      </c>
      <c r="Z920" s="556">
        <f t="shared" ref="Z920" si="6187">ROUND((Z915*(Y920+1)+0.5*Z916+Z918*(Y920+0.5))/Z927,2)</f>
        <v>39.700000000000003</v>
      </c>
      <c r="AA920" s="556">
        <f t="shared" ref="AA920" si="6188">ROUND((AA915*(Z920+1)+0.5*AA916+AA918*(Z920+0.5))/AA927,2)</f>
        <v>40.5</v>
      </c>
      <c r="AB920" s="556">
        <f t="shared" ref="AB920" si="6189">ROUND((AB915*(AA920+1)+0.5*AB916+AB918*(AA920+0.5))/AB927,2)</f>
        <v>41.3</v>
      </c>
      <c r="AC920" s="556">
        <f t="shared" ref="AC920" si="6190">ROUND((AC915*(AB920+1)+0.5*AC916+AC918*(AB920+0.5))/AC927,2)</f>
        <v>42.09</v>
      </c>
      <c r="AD920" s="556">
        <f t="shared" ref="AD920" si="6191">ROUND((AD915*(AC920+1)+0.5*AD916+AD918*(AC920+0.5))/AD927,2)</f>
        <v>42.88</v>
      </c>
      <c r="AE920" s="556">
        <f t="shared" ref="AE920" si="6192">ROUND((AE915*(AD920+1)+0.5*AE916+AE918*(AD920+0.5))/AE927,2)</f>
        <v>43.66</v>
      </c>
      <c r="AF920" s="556">
        <f t="shared" ref="AF920" si="6193">ROUND((AF915*(AE920+1)+0.5*AF916+AF918*(AE920+0.5))/AF927,2)</f>
        <v>44.44</v>
      </c>
      <c r="AG920" s="556">
        <f t="shared" ref="AG920" si="6194">ROUND((AG915*(AF920+1)+0.5*AG916+AG918*(AF920+0.5))/AG927,2)</f>
        <v>45.22</v>
      </c>
      <c r="AH920" s="556">
        <f t="shared" ref="AH920" si="6195">ROUND((AH915*(AG920+1)+0.5*AH916+AH918*(AG920+0.5))/AH927,2)</f>
        <v>45.99</v>
      </c>
      <c r="AI920" s="556">
        <f t="shared" ref="AI920" si="6196">ROUND((AI915*(AH920+1)+0.5*AI916+AI918*(AH920+0.5))/AI927,2)</f>
        <v>46.76</v>
      </c>
      <c r="AJ920" s="556">
        <f t="shared" ref="AJ920" si="6197">ROUND((AJ915*(AI920+1)+0.5*AJ916+AJ918*(AI920+0.5))/AJ927,2)</f>
        <v>47.53</v>
      </c>
      <c r="AK920" s="556">
        <f t="shared" ref="AK920" si="6198">ROUND((AK915*(AJ920+1)+0.5*AK916+AK918*(AJ920+0.5))/AK927,2)</f>
        <v>48.29</v>
      </c>
      <c r="AL920" s="556">
        <f t="shared" ref="AL920" si="6199">ROUND((AL915*(AK920+1)+0.5*AL916+AL918*(AK920+0.5))/AL927,2)</f>
        <v>49.05</v>
      </c>
      <c r="AM920" s="556">
        <f t="shared" ref="AM920" si="6200">ROUND((AM915*(AL920+1)+0.5*AM916+AM918*(AL920+0.5))/AM927,2)</f>
        <v>49.8</v>
      </c>
      <c r="AN920" s="556">
        <f t="shared" ref="AN920" si="6201">ROUND((AN915*(AM920+1)+0.5*AN916+AN918*(AM920+0.5))/AN927,2)</f>
        <v>50.55</v>
      </c>
      <c r="AO920" s="556">
        <f t="shared" ref="AO920" si="6202">ROUND((AO915*(AN920+1)+0.5*AO916+AO918*(AN920+0.5))/AO927,2)</f>
        <v>51.3</v>
      </c>
      <c r="AP920" s="556">
        <f t="shared" ref="AP920" si="6203">ROUND((AP915*(AO920+1)+0.5*AP916+AP918*(AO920+0.5))/AP927,2)</f>
        <v>52.04</v>
      </c>
      <c r="AQ920" s="556">
        <f t="shared" ref="AQ920" si="6204">ROUND((AQ915*(AP920+1)+0.5*AQ916+AQ918*(AP920+0.5))/AQ927,2)</f>
        <v>52.78</v>
      </c>
      <c r="AR920" s="556">
        <f t="shared" ref="AR920" si="6205">ROUND((AR915*(AQ920+1)+0.5*AR916+AR918*(AQ920+0.5))/AR927,2)</f>
        <v>53.52</v>
      </c>
      <c r="AS920" s="556">
        <f t="shared" ref="AS920" si="6206">ROUND((AS915*(AR920+1)+0.5*AS916+AS918*(AR920+0.5))/AS927,2)</f>
        <v>54.25</v>
      </c>
      <c r="AT920" s="556">
        <f t="shared" ref="AT920" si="6207">ROUND((AT915*(AS920+1)+0.5*AT916+AT918*(AS920+0.5))/AT927,2)</f>
        <v>54.98</v>
      </c>
      <c r="AU920" s="556">
        <f t="shared" ref="AU920" si="6208">ROUND((AU915*(AT920+1)+0.5*AU916+AU918*(AT920+0.5))/AU927,2)</f>
        <v>55.7</v>
      </c>
      <c r="AV920" s="556">
        <f t="shared" ref="AV920" si="6209">ROUND((AV915*(AU920+1)+0.5*AV916+AV918*(AU920+0.5))/AV927,2)</f>
        <v>56.42</v>
      </c>
      <c r="AW920" s="556">
        <f t="shared" ref="AW920" si="6210">ROUND((AW915*(AV920+1)+0.5*AW916+AW918*(AV920+0.5))/AW927,2)</f>
        <v>57.14</v>
      </c>
      <c r="AX920" s="556">
        <f t="shared" ref="AX920" si="6211">ROUND((AX915*(AW920+1)+0.5*AX916+AX918*(AW920+0.5))/AX927,2)</f>
        <v>57.85</v>
      </c>
      <c r="AY920" s="556">
        <f t="shared" ref="AY920" si="6212">ROUND((AY915*(AX920+1)+0.5*AY916+AY918*(AX920+0.5))/AY927,2)</f>
        <v>58.56</v>
      </c>
      <c r="AZ920" s="556">
        <f t="shared" ref="AZ920" si="6213">ROUND((AZ915*(AY920+1)+0.5*AZ916+AZ918*(AY920+0.5))/AZ927,2)</f>
        <v>59.27</v>
      </c>
      <c r="BA920" s="556">
        <f t="shared" ref="BA920" si="6214">ROUND((BA915*(AZ920+1)+0.5*BA916+BA918*(AZ920+0.5))/BA927,2)</f>
        <v>59.97</v>
      </c>
      <c r="BB920" s="556">
        <f t="shared" ref="BB920" si="6215">ROUND((BB915*(BA920+1)+0.5*BB916+BB918*(BA920+0.5))/BB927,2)</f>
        <v>60.67</v>
      </c>
      <c r="BC920" s="556">
        <f t="shared" ref="BC920" si="6216">ROUND((BC915*(BB920+1)+0.5*BC916+BC918*(BB920+0.5))/BC927,2)</f>
        <v>61.37</v>
      </c>
      <c r="BD920" s="556">
        <f t="shared" ref="BD920" si="6217">ROUND((BD915*(BC920+1)+0.5*BD916+BD918*(BC920+0.5))/BD927,2)</f>
        <v>62.06</v>
      </c>
      <c r="BE920" s="556">
        <f t="shared" ref="BE920" si="6218">ROUND((BE915*(BD920+1)+0.5*BE916+BE918*(BD920+0.5))/BE927,2)</f>
        <v>62.75</v>
      </c>
      <c r="BF920" s="556">
        <f t="shared" ref="BF920" si="6219">ROUND((BF915*(BE920+1)+0.5*BF916+BF918*(BE920+0.5))/BF927,2)</f>
        <v>63.44</v>
      </c>
      <c r="BG920" s="556">
        <f t="shared" ref="BG920" si="6220">ROUND((BG915*(BF920+1)+0.5*BG916+BG918*(BF920+0.5))/BG927,2)</f>
        <v>64.12</v>
      </c>
      <c r="BH920" s="556">
        <f t="shared" ref="BH920" si="6221">ROUND((BH915*(BG920+1)+0.5*BH916+BH918*(BG920+0.5))/BH927,2)</f>
        <v>64.8</v>
      </c>
      <c r="BI920" s="556">
        <f t="shared" ref="BI920" si="6222">ROUND((BI915*(BH920+1)+0.5*BI916+BI918*(BH920+0.5))/BI927,2)</f>
        <v>65.48</v>
      </c>
      <c r="BJ920" s="556">
        <f t="shared" ref="BJ920" si="6223">ROUND((BJ915*(BI920+1)+0.5*BJ916+BJ918*(BI920+0.5))/BJ927,2)</f>
        <v>66.150000000000006</v>
      </c>
      <c r="BK920" s="556">
        <f t="shared" ref="BK920" si="6224">ROUND((BK915*(BJ920+1)+0.5*BK916+BK918*(BJ920+0.5))/BK927,2)</f>
        <v>66.819999999999993</v>
      </c>
      <c r="BL920" s="556">
        <f t="shared" ref="BL920" si="6225">ROUND((BL915*(BK920+1)+0.5*BL916+BL918*(BK920+0.5))/BL927,2)</f>
        <v>67.489999999999995</v>
      </c>
      <c r="BM920" s="556">
        <f t="shared" ref="BM920" si="6226">ROUND((BM915*(BL920+1)+0.5*BM916+BM918*(BL920+0.5))/BM927,2)</f>
        <v>68.150000000000006</v>
      </c>
      <c r="BN920" s="556">
        <f t="shared" ref="BN920" si="6227">ROUND((BN915*(BM920+1)+0.5*BN916+BN918*(BM920+0.5))/BN927,2)</f>
        <v>68.81</v>
      </c>
      <c r="BO920" s="556">
        <f t="shared" ref="BO920" si="6228">ROUND((BO915*(BN920+1)+0.5*BO916+BO918*(BN920+0.5))/BO927,2)</f>
        <v>69.47</v>
      </c>
      <c r="BP920" s="556">
        <f t="shared" ref="BP920" si="6229">ROUND((BP915*(BO920+1)+0.5*BP916+BP918*(BO920+0.5))/BP927,2)</f>
        <v>70.12</v>
      </c>
      <c r="BQ920" s="556">
        <f t="shared" ref="BQ920" si="6230">ROUND((BQ915*(BP920+1)+0.5*BQ916+BQ918*(BP920+0.5))/BQ927,2)</f>
        <v>70.77</v>
      </c>
      <c r="BR920" s="556">
        <f t="shared" ref="BR920" si="6231">ROUND((BR915*(BQ920+1)+0.5*BR916+BR918*(BQ920+0.5))/BR927,2)</f>
        <v>71.42</v>
      </c>
      <c r="BS920" s="556">
        <f t="shared" ref="BS920" si="6232">ROUND((BS915*(BR920+1)+0.5*BS916+BS918*(BR920+0.5))/BS927,2)</f>
        <v>72.06</v>
      </c>
      <c r="BT920" s="556">
        <f t="shared" ref="BT920" si="6233">ROUND((BT915*(BS920+1)+0.5*BT916+BT918*(BS920+0.5))/BT927,2)</f>
        <v>72.7</v>
      </c>
      <c r="BU920" s="556">
        <f t="shared" ref="BU920" si="6234">ROUND((BU915*(BT920+1)+0.5*BU916+BU918*(BT920+0.5))/BU927,2)</f>
        <v>73.34</v>
      </c>
      <c r="BV920" s="556">
        <f t="shared" ref="BV920" si="6235">ROUND((BV915*(BU920+1)+0.5*BV916+BV918*(BU920+0.5))/BV927,2)</f>
        <v>73.97</v>
      </c>
      <c r="BW920" s="556">
        <f t="shared" ref="BW920" si="6236">ROUND((BW915*(BV920+1)+0.5*BW916+BW918*(BV920+0.5))/BW927,2)</f>
        <v>74.599999999999994</v>
      </c>
      <c r="BX920" s="556">
        <f t="shared" ref="BX920" si="6237">ROUND((BX915*(BW920+1)+0.5*BX916+BX918*(BW920+0.5))/BX927,2)</f>
        <v>75.23</v>
      </c>
      <c r="BY920" s="556">
        <f t="shared" ref="BY920" si="6238">ROUND((BY915*(BX920+1)+0.5*BY916+BY918*(BX920+0.5))/BY927,2)</f>
        <v>75.849999999999994</v>
      </c>
      <c r="BZ920" s="556">
        <f t="shared" ref="BZ920" si="6239">ROUND((BZ915*(BY920+1)+0.5*BZ916+BZ918*(BY920+0.5))/BZ927,2)</f>
        <v>76.47</v>
      </c>
      <c r="CA920" s="556">
        <f t="shared" ref="CA920" si="6240">ROUND((CA915*(BZ920+1)+0.5*CA916+CA918*(BZ920+0.5))/CA927,2)</f>
        <v>77.09</v>
      </c>
      <c r="CB920" s="556">
        <f t="shared" ref="CB920" si="6241">ROUND((CB915*(CA920+1)+0.5*CB916+CB918*(CA920+0.5))/CB927,2)</f>
        <v>77.7</v>
      </c>
      <c r="CC920" s="556">
        <f t="shared" ref="CC920" si="6242">ROUND((CC915*(CB920+1)+0.5*CC916+CC918*(CB920+0.5))/CC927,2)</f>
        <v>78.31</v>
      </c>
      <c r="CD920" s="556">
        <f t="shared" ref="CD920" si="6243">ROUND((CD915*(CC920+1)+0.5*CD916+CD918*(CC920+0.5))/CD927,2)</f>
        <v>78.92</v>
      </c>
      <c r="CE920" s="556">
        <f t="shared" ref="CE920" si="6244">ROUND((CE915*(CD920+1)+0.5*CE916+CE918*(CD920+0.5))/CE927,2)</f>
        <v>79.53</v>
      </c>
      <c r="CF920" s="556">
        <f t="shared" ref="CF920" si="6245">ROUND((CF915*(CE920+1)+0.5*CF916+CF918*(CE920+0.5))/CF927,2)</f>
        <v>80.13</v>
      </c>
      <c r="CG920" s="556">
        <f t="shared" ref="CG920" si="6246">ROUND((CG915*(CF920+1)+0.5*CG916+CG918*(CF920+0.5))/CG927,2)</f>
        <v>80.73</v>
      </c>
      <c r="CH920" s="556">
        <f t="shared" ref="CH920" si="6247">ROUND((CH915*(CG920+1)+0.5*CH916+CH918*(CG920+0.5))/CH927,2)</f>
        <v>81.33</v>
      </c>
      <c r="CI920" s="556">
        <f t="shared" ref="CI920" si="6248">ROUND((CI915*(CH920+1)+0.5*CI916+CI918*(CH920+0.5))/CI927,2)</f>
        <v>81.92</v>
      </c>
      <c r="CJ920" s="556">
        <f t="shared" ref="CJ920" si="6249">ROUND((CJ915*(CI920+1)+0.5*CJ916+CJ918*(CI920+0.5))/CJ927,2)</f>
        <v>82.51</v>
      </c>
      <c r="CK920" s="556">
        <f t="shared" ref="CK920" si="6250">ROUND((CK915*(CJ920+1)+0.5*CK916+CK918*(CJ920+0.5))/CK927,2)</f>
        <v>83.1</v>
      </c>
      <c r="CL920" s="556">
        <f t="shared" ref="CL920" si="6251">ROUND((CL915*(CK920+1)+0.5*CL916+CL918*(CK920+0.5))/CL927,2)</f>
        <v>83.68</v>
      </c>
      <c r="CM920" s="556">
        <f t="shared" ref="CM920" si="6252">ROUND((CM915*(CL920+1)+0.5*CM916+CM918*(CL920+0.5))/CM927,2)</f>
        <v>84.26</v>
      </c>
      <c r="CN920" s="556">
        <f t="shared" ref="CN920" si="6253">ROUND((CN915*(CM920+1)+0.5*CN916+CN918*(CM920+0.5))/CN927,2)</f>
        <v>84.84</v>
      </c>
      <c r="CO920" s="556">
        <f t="shared" ref="CO920" si="6254">ROUND((CO915*(CN920+1)+0.5*CO916+CO918*(CN920+0.5))/CO927,2)</f>
        <v>85.42</v>
      </c>
    </row>
    <row r="921" spans="2:93">
      <c r="B921" s="556" t="s">
        <v>1994</v>
      </c>
      <c r="C921" s="634" t="s">
        <v>2004</v>
      </c>
      <c r="D921" s="634"/>
      <c r="E921" s="11" t="str">
        <f>'DCF Forecast Parameters'!P106</f>
        <v>R3.0</v>
      </c>
      <c r="H921" s="634" t="s">
        <v>206</v>
      </c>
      <c r="I921" s="634" t="str">
        <f>$H921</f>
        <v>R3.0</v>
      </c>
      <c r="J921" s="634" t="str">
        <f t="shared" ref="J921:AK922" si="6255">$H921</f>
        <v>R3.0</v>
      </c>
      <c r="K921" s="634" t="str">
        <f t="shared" si="6255"/>
        <v>R3.0</v>
      </c>
      <c r="L921" s="634" t="str">
        <f t="shared" si="6255"/>
        <v>R3.0</v>
      </c>
      <c r="M921" s="634" t="str">
        <f t="shared" si="6255"/>
        <v>R3.0</v>
      </c>
      <c r="N921" s="634" t="str">
        <f t="shared" si="6255"/>
        <v>R3.0</v>
      </c>
      <c r="O921" s="634" t="str">
        <f t="shared" si="6255"/>
        <v>R3.0</v>
      </c>
      <c r="P921" s="634" t="str">
        <f t="shared" si="6255"/>
        <v>R3.0</v>
      </c>
      <c r="Q921" s="634" t="str">
        <f t="shared" si="6255"/>
        <v>R3.0</v>
      </c>
      <c r="R921" s="634" t="str">
        <f t="shared" si="6255"/>
        <v>R3.0</v>
      </c>
      <c r="S921" s="634" t="str">
        <f t="shared" si="6255"/>
        <v>R3.0</v>
      </c>
      <c r="T921" s="634" t="str">
        <f t="shared" si="6255"/>
        <v>R3.0</v>
      </c>
      <c r="U921" s="634" t="str">
        <f t="shared" si="6255"/>
        <v>R3.0</v>
      </c>
      <c r="V921" s="634" t="str">
        <f t="shared" si="6255"/>
        <v>R3.0</v>
      </c>
      <c r="W921" s="634" t="str">
        <f t="shared" si="6255"/>
        <v>R3.0</v>
      </c>
      <c r="X921" s="634" t="str">
        <f t="shared" si="6255"/>
        <v>R3.0</v>
      </c>
      <c r="Y921" s="634" t="str">
        <f t="shared" si="6255"/>
        <v>R3.0</v>
      </c>
      <c r="Z921" s="634" t="str">
        <f t="shared" si="6255"/>
        <v>R3.0</v>
      </c>
      <c r="AA921" s="634" t="str">
        <f t="shared" si="6255"/>
        <v>R3.0</v>
      </c>
      <c r="AB921" s="634" t="str">
        <f t="shared" si="6255"/>
        <v>R3.0</v>
      </c>
      <c r="AC921" s="634" t="str">
        <f t="shared" si="6255"/>
        <v>R3.0</v>
      </c>
      <c r="AD921" s="634" t="str">
        <f t="shared" si="6255"/>
        <v>R3.0</v>
      </c>
      <c r="AE921" s="634" t="str">
        <f t="shared" si="6255"/>
        <v>R3.0</v>
      </c>
      <c r="AF921" s="634" t="str">
        <f t="shared" si="6255"/>
        <v>R3.0</v>
      </c>
      <c r="AG921" s="634" t="str">
        <f t="shared" si="6255"/>
        <v>R3.0</v>
      </c>
      <c r="AH921" s="634" t="str">
        <f t="shared" si="6255"/>
        <v>R3.0</v>
      </c>
      <c r="AI921" s="634" t="str">
        <f t="shared" si="6255"/>
        <v>R3.0</v>
      </c>
      <c r="AJ921" s="634" t="str">
        <f t="shared" si="6255"/>
        <v>R3.0</v>
      </c>
      <c r="AK921" s="634" t="str">
        <f t="shared" si="6255"/>
        <v>R3.0</v>
      </c>
      <c r="AL921" s="634" t="str">
        <f t="shared" ref="AL921:CO922" si="6256">$H921</f>
        <v>R3.0</v>
      </c>
      <c r="AM921" s="634" t="str">
        <f t="shared" si="6256"/>
        <v>R3.0</v>
      </c>
      <c r="AN921" s="634" t="str">
        <f t="shared" si="6256"/>
        <v>R3.0</v>
      </c>
      <c r="AO921" s="634" t="str">
        <f t="shared" si="6256"/>
        <v>R3.0</v>
      </c>
      <c r="AP921" s="634" t="str">
        <f t="shared" si="6256"/>
        <v>R3.0</v>
      </c>
      <c r="AQ921" s="634" t="str">
        <f t="shared" si="6256"/>
        <v>R3.0</v>
      </c>
      <c r="AR921" s="634" t="str">
        <f t="shared" si="6256"/>
        <v>R3.0</v>
      </c>
      <c r="AS921" s="634" t="str">
        <f t="shared" si="6256"/>
        <v>R3.0</v>
      </c>
      <c r="AT921" s="634" t="str">
        <f t="shared" si="6256"/>
        <v>R3.0</v>
      </c>
      <c r="AU921" s="634" t="str">
        <f t="shared" si="6256"/>
        <v>R3.0</v>
      </c>
      <c r="AV921" s="634" t="str">
        <f t="shared" si="6256"/>
        <v>R3.0</v>
      </c>
      <c r="AW921" s="634" t="str">
        <f t="shared" si="6256"/>
        <v>R3.0</v>
      </c>
      <c r="AX921" s="634" t="str">
        <f t="shared" si="6256"/>
        <v>R3.0</v>
      </c>
      <c r="AY921" s="634" t="str">
        <f t="shared" si="6256"/>
        <v>R3.0</v>
      </c>
      <c r="AZ921" s="634" t="str">
        <f t="shared" si="6256"/>
        <v>R3.0</v>
      </c>
      <c r="BA921" s="634" t="str">
        <f t="shared" si="6256"/>
        <v>R3.0</v>
      </c>
      <c r="BB921" s="634" t="str">
        <f t="shared" si="6256"/>
        <v>R3.0</v>
      </c>
      <c r="BC921" s="634" t="str">
        <f t="shared" si="6256"/>
        <v>R3.0</v>
      </c>
      <c r="BD921" s="634" t="str">
        <f t="shared" si="6256"/>
        <v>R3.0</v>
      </c>
      <c r="BE921" s="634" t="str">
        <f t="shared" si="6256"/>
        <v>R3.0</v>
      </c>
      <c r="BF921" s="634" t="str">
        <f t="shared" si="6256"/>
        <v>R3.0</v>
      </c>
      <c r="BG921" s="634" t="str">
        <f t="shared" si="6256"/>
        <v>R3.0</v>
      </c>
      <c r="BH921" s="634" t="str">
        <f t="shared" si="6256"/>
        <v>R3.0</v>
      </c>
      <c r="BI921" s="634" t="str">
        <f t="shared" si="6256"/>
        <v>R3.0</v>
      </c>
      <c r="BJ921" s="634" t="str">
        <f t="shared" si="6256"/>
        <v>R3.0</v>
      </c>
      <c r="BK921" s="634" t="str">
        <f t="shared" si="6256"/>
        <v>R3.0</v>
      </c>
      <c r="BL921" s="634" t="str">
        <f t="shared" si="6256"/>
        <v>R3.0</v>
      </c>
      <c r="BM921" s="634" t="str">
        <f t="shared" si="6256"/>
        <v>R3.0</v>
      </c>
      <c r="BN921" s="634" t="str">
        <f t="shared" si="6256"/>
        <v>R3.0</v>
      </c>
      <c r="BO921" s="634" t="str">
        <f t="shared" si="6256"/>
        <v>R3.0</v>
      </c>
      <c r="BP921" s="634" t="str">
        <f t="shared" si="6256"/>
        <v>R3.0</v>
      </c>
      <c r="BQ921" s="634" t="str">
        <f t="shared" si="6256"/>
        <v>R3.0</v>
      </c>
      <c r="BR921" s="634" t="str">
        <f t="shared" si="6256"/>
        <v>R3.0</v>
      </c>
      <c r="BS921" s="634" t="str">
        <f t="shared" si="6256"/>
        <v>R3.0</v>
      </c>
      <c r="BT921" s="634" t="str">
        <f t="shared" si="6256"/>
        <v>R3.0</v>
      </c>
      <c r="BU921" s="634" t="str">
        <f t="shared" si="6256"/>
        <v>R3.0</v>
      </c>
      <c r="BV921" s="634" t="str">
        <f t="shared" si="6256"/>
        <v>R3.0</v>
      </c>
      <c r="BW921" s="634" t="str">
        <f t="shared" si="6256"/>
        <v>R3.0</v>
      </c>
      <c r="BX921" s="634" t="str">
        <f t="shared" si="6256"/>
        <v>R3.0</v>
      </c>
      <c r="BY921" s="634" t="str">
        <f t="shared" si="6256"/>
        <v>R3.0</v>
      </c>
      <c r="BZ921" s="634" t="str">
        <f t="shared" si="6256"/>
        <v>R3.0</v>
      </c>
      <c r="CA921" s="634" t="str">
        <f t="shared" si="6256"/>
        <v>R3.0</v>
      </c>
      <c r="CB921" s="634" t="str">
        <f t="shared" si="6256"/>
        <v>R3.0</v>
      </c>
      <c r="CC921" s="634" t="str">
        <f t="shared" si="6256"/>
        <v>R3.0</v>
      </c>
      <c r="CD921" s="634" t="str">
        <f t="shared" si="6256"/>
        <v>R3.0</v>
      </c>
      <c r="CE921" s="634" t="str">
        <f t="shared" si="6256"/>
        <v>R3.0</v>
      </c>
      <c r="CF921" s="634" t="str">
        <f t="shared" si="6256"/>
        <v>R3.0</v>
      </c>
      <c r="CG921" s="634" t="str">
        <f t="shared" si="6256"/>
        <v>R3.0</v>
      </c>
      <c r="CH921" s="634" t="str">
        <f t="shared" si="6256"/>
        <v>R3.0</v>
      </c>
      <c r="CI921" s="634" t="str">
        <f t="shared" si="6256"/>
        <v>R3.0</v>
      </c>
      <c r="CJ921" s="634" t="str">
        <f t="shared" si="6256"/>
        <v>R3.0</v>
      </c>
      <c r="CK921" s="634" t="str">
        <f t="shared" si="6256"/>
        <v>R3.0</v>
      </c>
      <c r="CL921" s="634" t="str">
        <f t="shared" si="6256"/>
        <v>R3.0</v>
      </c>
      <c r="CM921" s="634" t="str">
        <f t="shared" si="6256"/>
        <v>R3.0</v>
      </c>
      <c r="CN921" s="634" t="str">
        <f t="shared" si="6256"/>
        <v>R3.0</v>
      </c>
      <c r="CO921" s="634" t="str">
        <f t="shared" si="6256"/>
        <v>R3.0</v>
      </c>
    </row>
    <row r="922" spans="2:93">
      <c r="B922" s="556" t="s">
        <v>1995</v>
      </c>
      <c r="C922" s="634" t="s">
        <v>2003</v>
      </c>
      <c r="D922" s="634"/>
      <c r="E922" s="634">
        <f>'DCF Forecast Parameters'!Q106</f>
        <v>35</v>
      </c>
      <c r="H922" s="556">
        <v>75</v>
      </c>
      <c r="I922" s="556">
        <f>$H922</f>
        <v>75</v>
      </c>
      <c r="J922" s="556">
        <f t="shared" si="6255"/>
        <v>75</v>
      </c>
      <c r="K922" s="556">
        <f t="shared" si="6255"/>
        <v>75</v>
      </c>
      <c r="L922" s="556">
        <f t="shared" si="6255"/>
        <v>75</v>
      </c>
      <c r="M922" s="556">
        <f t="shared" si="6255"/>
        <v>75</v>
      </c>
      <c r="N922" s="556">
        <f t="shared" si="6255"/>
        <v>75</v>
      </c>
      <c r="O922" s="556">
        <f t="shared" si="6255"/>
        <v>75</v>
      </c>
      <c r="P922" s="556">
        <f t="shared" si="6255"/>
        <v>75</v>
      </c>
      <c r="Q922" s="556">
        <f t="shared" si="6255"/>
        <v>75</v>
      </c>
      <c r="R922" s="556">
        <f t="shared" si="6255"/>
        <v>75</v>
      </c>
      <c r="S922" s="556">
        <f t="shared" si="6255"/>
        <v>75</v>
      </c>
      <c r="T922" s="556">
        <f t="shared" si="6255"/>
        <v>75</v>
      </c>
      <c r="U922" s="556">
        <f t="shared" si="6255"/>
        <v>75</v>
      </c>
      <c r="V922" s="556">
        <f t="shared" si="6255"/>
        <v>75</v>
      </c>
      <c r="W922" s="556">
        <f t="shared" si="6255"/>
        <v>75</v>
      </c>
      <c r="X922" s="556">
        <f t="shared" si="6255"/>
        <v>75</v>
      </c>
      <c r="Y922" s="556">
        <f t="shared" si="6255"/>
        <v>75</v>
      </c>
      <c r="Z922" s="556">
        <f t="shared" si="6255"/>
        <v>75</v>
      </c>
      <c r="AA922" s="556">
        <f t="shared" si="6255"/>
        <v>75</v>
      </c>
      <c r="AB922" s="556">
        <f t="shared" si="6255"/>
        <v>75</v>
      </c>
      <c r="AC922" s="556">
        <f t="shared" si="6255"/>
        <v>75</v>
      </c>
      <c r="AD922" s="556">
        <f t="shared" si="6255"/>
        <v>75</v>
      </c>
      <c r="AE922" s="556">
        <f t="shared" si="6255"/>
        <v>75</v>
      </c>
      <c r="AF922" s="556">
        <f t="shared" si="6255"/>
        <v>75</v>
      </c>
      <c r="AG922" s="556">
        <f t="shared" si="6255"/>
        <v>75</v>
      </c>
      <c r="AH922" s="556">
        <f t="shared" si="6255"/>
        <v>75</v>
      </c>
      <c r="AI922" s="556">
        <f t="shared" si="6255"/>
        <v>75</v>
      </c>
      <c r="AJ922" s="556">
        <f t="shared" si="6255"/>
        <v>75</v>
      </c>
      <c r="AK922" s="556">
        <f t="shared" si="6255"/>
        <v>75</v>
      </c>
      <c r="AL922" s="556">
        <f t="shared" si="6256"/>
        <v>75</v>
      </c>
      <c r="AM922" s="556">
        <f t="shared" si="6256"/>
        <v>75</v>
      </c>
      <c r="AN922" s="556">
        <f t="shared" si="6256"/>
        <v>75</v>
      </c>
      <c r="AO922" s="556">
        <f t="shared" si="6256"/>
        <v>75</v>
      </c>
      <c r="AP922" s="556">
        <f t="shared" si="6256"/>
        <v>75</v>
      </c>
      <c r="AQ922" s="556">
        <f t="shared" si="6256"/>
        <v>75</v>
      </c>
      <c r="AR922" s="556">
        <f t="shared" si="6256"/>
        <v>75</v>
      </c>
      <c r="AS922" s="556">
        <f t="shared" si="6256"/>
        <v>75</v>
      </c>
      <c r="AT922" s="556">
        <f t="shared" si="6256"/>
        <v>75</v>
      </c>
      <c r="AU922" s="556">
        <f t="shared" si="6256"/>
        <v>75</v>
      </c>
      <c r="AV922" s="556">
        <f t="shared" si="6256"/>
        <v>75</v>
      </c>
      <c r="AW922" s="556">
        <f t="shared" si="6256"/>
        <v>75</v>
      </c>
      <c r="AX922" s="556">
        <f t="shared" si="6256"/>
        <v>75</v>
      </c>
      <c r="AY922" s="556">
        <f t="shared" si="6256"/>
        <v>75</v>
      </c>
      <c r="AZ922" s="556">
        <f t="shared" si="6256"/>
        <v>75</v>
      </c>
      <c r="BA922" s="556">
        <f t="shared" si="6256"/>
        <v>75</v>
      </c>
      <c r="BB922" s="556">
        <f t="shared" si="6256"/>
        <v>75</v>
      </c>
      <c r="BC922" s="556">
        <f t="shared" si="6256"/>
        <v>75</v>
      </c>
      <c r="BD922" s="556">
        <f t="shared" si="6256"/>
        <v>75</v>
      </c>
      <c r="BE922" s="556">
        <f t="shared" si="6256"/>
        <v>75</v>
      </c>
      <c r="BF922" s="556">
        <f t="shared" si="6256"/>
        <v>75</v>
      </c>
      <c r="BG922" s="556">
        <f t="shared" si="6256"/>
        <v>75</v>
      </c>
      <c r="BH922" s="556">
        <f t="shared" si="6256"/>
        <v>75</v>
      </c>
      <c r="BI922" s="556">
        <f t="shared" si="6256"/>
        <v>75</v>
      </c>
      <c r="BJ922" s="556">
        <f t="shared" si="6256"/>
        <v>75</v>
      </c>
      <c r="BK922" s="556">
        <f t="shared" si="6256"/>
        <v>75</v>
      </c>
      <c r="BL922" s="556">
        <f t="shared" si="6256"/>
        <v>75</v>
      </c>
      <c r="BM922" s="556">
        <f t="shared" si="6256"/>
        <v>75</v>
      </c>
      <c r="BN922" s="556">
        <f t="shared" si="6256"/>
        <v>75</v>
      </c>
      <c r="BO922" s="556">
        <f t="shared" si="6256"/>
        <v>75</v>
      </c>
      <c r="BP922" s="556">
        <f t="shared" si="6256"/>
        <v>75</v>
      </c>
      <c r="BQ922" s="556">
        <f t="shared" si="6256"/>
        <v>75</v>
      </c>
      <c r="BR922" s="556">
        <f t="shared" si="6256"/>
        <v>75</v>
      </c>
      <c r="BS922" s="556">
        <f t="shared" si="6256"/>
        <v>75</v>
      </c>
      <c r="BT922" s="556">
        <f t="shared" si="6256"/>
        <v>75</v>
      </c>
      <c r="BU922" s="556">
        <f t="shared" si="6256"/>
        <v>75</v>
      </c>
      <c r="BV922" s="556">
        <f t="shared" si="6256"/>
        <v>75</v>
      </c>
      <c r="BW922" s="556">
        <f t="shared" si="6256"/>
        <v>75</v>
      </c>
      <c r="BX922" s="556">
        <f t="shared" si="6256"/>
        <v>75</v>
      </c>
      <c r="BY922" s="556">
        <f t="shared" si="6256"/>
        <v>75</v>
      </c>
      <c r="BZ922" s="556">
        <f t="shared" si="6256"/>
        <v>75</v>
      </c>
      <c r="CA922" s="556">
        <f t="shared" si="6256"/>
        <v>75</v>
      </c>
      <c r="CB922" s="556">
        <f t="shared" si="6256"/>
        <v>75</v>
      </c>
      <c r="CC922" s="556">
        <f t="shared" si="6256"/>
        <v>75</v>
      </c>
      <c r="CD922" s="556">
        <f t="shared" si="6256"/>
        <v>75</v>
      </c>
      <c r="CE922" s="556">
        <f t="shared" si="6256"/>
        <v>75</v>
      </c>
      <c r="CF922" s="556">
        <f t="shared" si="6256"/>
        <v>75</v>
      </c>
      <c r="CG922" s="556">
        <f t="shared" si="6256"/>
        <v>75</v>
      </c>
      <c r="CH922" s="556">
        <f t="shared" si="6256"/>
        <v>75</v>
      </c>
      <c r="CI922" s="556">
        <f t="shared" si="6256"/>
        <v>75</v>
      </c>
      <c r="CJ922" s="556">
        <f t="shared" si="6256"/>
        <v>75</v>
      </c>
      <c r="CK922" s="556">
        <f t="shared" si="6256"/>
        <v>75</v>
      </c>
      <c r="CL922" s="556">
        <f t="shared" si="6256"/>
        <v>75</v>
      </c>
      <c r="CM922" s="556">
        <f t="shared" si="6256"/>
        <v>75</v>
      </c>
      <c r="CN922" s="556">
        <f t="shared" si="6256"/>
        <v>75</v>
      </c>
      <c r="CO922" s="556">
        <f t="shared" si="6256"/>
        <v>75</v>
      </c>
    </row>
    <row r="923" spans="2:93">
      <c r="B923" s="556" t="s">
        <v>1998</v>
      </c>
      <c r="C923" s="634" t="s">
        <v>2003</v>
      </c>
      <c r="D923" s="634"/>
      <c r="H923" s="556">
        <f>ROUND(H920*100/H922,0)</f>
        <v>33</v>
      </c>
      <c r="I923" s="556">
        <f t="shared" ref="I923:BT923" si="6257">ROUND(I920*100/I922,0)</f>
        <v>34</v>
      </c>
      <c r="J923" s="556">
        <f t="shared" si="6257"/>
        <v>35</v>
      </c>
      <c r="K923" s="556">
        <f t="shared" si="6257"/>
        <v>36</v>
      </c>
      <c r="L923" s="556">
        <f t="shared" si="6257"/>
        <v>37</v>
      </c>
      <c r="M923" s="556">
        <f t="shared" si="6257"/>
        <v>39</v>
      </c>
      <c r="N923" s="556">
        <f t="shared" si="6257"/>
        <v>40</v>
      </c>
      <c r="O923" s="556">
        <f t="shared" si="6257"/>
        <v>41</v>
      </c>
      <c r="P923" s="556">
        <f t="shared" si="6257"/>
        <v>42</v>
      </c>
      <c r="Q923" s="556">
        <f t="shared" si="6257"/>
        <v>43</v>
      </c>
      <c r="R923" s="556">
        <f t="shared" si="6257"/>
        <v>44</v>
      </c>
      <c r="S923" s="556">
        <f t="shared" si="6257"/>
        <v>45</v>
      </c>
      <c r="T923" s="556">
        <f t="shared" si="6257"/>
        <v>46</v>
      </c>
      <c r="U923" s="556">
        <f t="shared" si="6257"/>
        <v>48</v>
      </c>
      <c r="V923" s="556">
        <f t="shared" si="6257"/>
        <v>49</v>
      </c>
      <c r="W923" s="556">
        <f t="shared" si="6257"/>
        <v>50</v>
      </c>
      <c r="X923" s="556">
        <f t="shared" si="6257"/>
        <v>51</v>
      </c>
      <c r="Y923" s="556">
        <f t="shared" si="6257"/>
        <v>52</v>
      </c>
      <c r="Z923" s="556">
        <f t="shared" si="6257"/>
        <v>53</v>
      </c>
      <c r="AA923" s="556">
        <f t="shared" si="6257"/>
        <v>54</v>
      </c>
      <c r="AB923" s="556">
        <f t="shared" si="6257"/>
        <v>55</v>
      </c>
      <c r="AC923" s="556">
        <f t="shared" si="6257"/>
        <v>56</v>
      </c>
      <c r="AD923" s="556">
        <f t="shared" si="6257"/>
        <v>57</v>
      </c>
      <c r="AE923" s="556">
        <f t="shared" si="6257"/>
        <v>58</v>
      </c>
      <c r="AF923" s="556">
        <f t="shared" si="6257"/>
        <v>59</v>
      </c>
      <c r="AG923" s="556">
        <f t="shared" si="6257"/>
        <v>60</v>
      </c>
      <c r="AH923" s="556">
        <f t="shared" si="6257"/>
        <v>61</v>
      </c>
      <c r="AI923" s="556">
        <f t="shared" si="6257"/>
        <v>62</v>
      </c>
      <c r="AJ923" s="556">
        <f t="shared" si="6257"/>
        <v>63</v>
      </c>
      <c r="AK923" s="556">
        <f t="shared" si="6257"/>
        <v>64</v>
      </c>
      <c r="AL923" s="556">
        <f t="shared" si="6257"/>
        <v>65</v>
      </c>
      <c r="AM923" s="556">
        <f t="shared" si="6257"/>
        <v>66</v>
      </c>
      <c r="AN923" s="556">
        <f t="shared" si="6257"/>
        <v>67</v>
      </c>
      <c r="AO923" s="556">
        <f t="shared" si="6257"/>
        <v>68</v>
      </c>
      <c r="AP923" s="556">
        <f t="shared" si="6257"/>
        <v>69</v>
      </c>
      <c r="AQ923" s="556">
        <f t="shared" si="6257"/>
        <v>70</v>
      </c>
      <c r="AR923" s="556">
        <f t="shared" si="6257"/>
        <v>71</v>
      </c>
      <c r="AS923" s="556">
        <f t="shared" si="6257"/>
        <v>72</v>
      </c>
      <c r="AT923" s="556">
        <f t="shared" si="6257"/>
        <v>73</v>
      </c>
      <c r="AU923" s="556">
        <f t="shared" si="6257"/>
        <v>74</v>
      </c>
      <c r="AV923" s="556">
        <f t="shared" si="6257"/>
        <v>75</v>
      </c>
      <c r="AW923" s="556">
        <f t="shared" si="6257"/>
        <v>76</v>
      </c>
      <c r="AX923" s="556">
        <f t="shared" si="6257"/>
        <v>77</v>
      </c>
      <c r="AY923" s="556">
        <f t="shared" si="6257"/>
        <v>78</v>
      </c>
      <c r="AZ923" s="556">
        <f t="shared" si="6257"/>
        <v>79</v>
      </c>
      <c r="BA923" s="556">
        <f t="shared" si="6257"/>
        <v>80</v>
      </c>
      <c r="BB923" s="556">
        <f t="shared" si="6257"/>
        <v>81</v>
      </c>
      <c r="BC923" s="556">
        <f t="shared" si="6257"/>
        <v>82</v>
      </c>
      <c r="BD923" s="556">
        <f t="shared" si="6257"/>
        <v>83</v>
      </c>
      <c r="BE923" s="556">
        <f t="shared" si="6257"/>
        <v>84</v>
      </c>
      <c r="BF923" s="556">
        <f t="shared" si="6257"/>
        <v>85</v>
      </c>
      <c r="BG923" s="556">
        <f t="shared" si="6257"/>
        <v>85</v>
      </c>
      <c r="BH923" s="556">
        <f t="shared" si="6257"/>
        <v>86</v>
      </c>
      <c r="BI923" s="556">
        <f t="shared" si="6257"/>
        <v>87</v>
      </c>
      <c r="BJ923" s="556">
        <f t="shared" si="6257"/>
        <v>88</v>
      </c>
      <c r="BK923" s="556">
        <f t="shared" si="6257"/>
        <v>89</v>
      </c>
      <c r="BL923" s="556">
        <f t="shared" si="6257"/>
        <v>90</v>
      </c>
      <c r="BM923" s="556">
        <f t="shared" si="6257"/>
        <v>91</v>
      </c>
      <c r="BN923" s="556">
        <f t="shared" si="6257"/>
        <v>92</v>
      </c>
      <c r="BO923" s="556">
        <f t="shared" si="6257"/>
        <v>93</v>
      </c>
      <c r="BP923" s="556">
        <f t="shared" si="6257"/>
        <v>93</v>
      </c>
      <c r="BQ923" s="556">
        <f t="shared" si="6257"/>
        <v>94</v>
      </c>
      <c r="BR923" s="556">
        <f t="shared" si="6257"/>
        <v>95</v>
      </c>
      <c r="BS923" s="556">
        <f t="shared" si="6257"/>
        <v>96</v>
      </c>
      <c r="BT923" s="556">
        <f t="shared" si="6257"/>
        <v>97</v>
      </c>
      <c r="BU923" s="556">
        <f t="shared" ref="BU923:CO923" si="6258">ROUND(BU920*100/BU922,0)</f>
        <v>98</v>
      </c>
      <c r="BV923" s="556">
        <f t="shared" si="6258"/>
        <v>99</v>
      </c>
      <c r="BW923" s="556">
        <f t="shared" si="6258"/>
        <v>99</v>
      </c>
      <c r="BX923" s="556">
        <f t="shared" si="6258"/>
        <v>100</v>
      </c>
      <c r="BY923" s="556">
        <f t="shared" si="6258"/>
        <v>101</v>
      </c>
      <c r="BZ923" s="556">
        <f t="shared" si="6258"/>
        <v>102</v>
      </c>
      <c r="CA923" s="556">
        <f t="shared" si="6258"/>
        <v>103</v>
      </c>
      <c r="CB923" s="556">
        <f t="shared" si="6258"/>
        <v>104</v>
      </c>
      <c r="CC923" s="556">
        <f t="shared" si="6258"/>
        <v>104</v>
      </c>
      <c r="CD923" s="556">
        <f t="shared" si="6258"/>
        <v>105</v>
      </c>
      <c r="CE923" s="556">
        <f t="shared" si="6258"/>
        <v>106</v>
      </c>
      <c r="CF923" s="556">
        <f t="shared" si="6258"/>
        <v>107</v>
      </c>
      <c r="CG923" s="556">
        <f t="shared" si="6258"/>
        <v>108</v>
      </c>
      <c r="CH923" s="556">
        <f t="shared" si="6258"/>
        <v>108</v>
      </c>
      <c r="CI923" s="556">
        <f t="shared" si="6258"/>
        <v>109</v>
      </c>
      <c r="CJ923" s="556">
        <f t="shared" si="6258"/>
        <v>110</v>
      </c>
      <c r="CK923" s="556">
        <f t="shared" si="6258"/>
        <v>111</v>
      </c>
      <c r="CL923" s="556">
        <f t="shared" si="6258"/>
        <v>112</v>
      </c>
      <c r="CM923" s="556">
        <f t="shared" si="6258"/>
        <v>112</v>
      </c>
      <c r="CN923" s="556">
        <f t="shared" si="6258"/>
        <v>113</v>
      </c>
      <c r="CO923" s="556">
        <f t="shared" si="6258"/>
        <v>114</v>
      </c>
    </row>
    <row r="924" spans="2:93">
      <c r="B924" s="556" t="s">
        <v>1996</v>
      </c>
      <c r="C924" s="634" t="s">
        <v>2005</v>
      </c>
      <c r="D924" s="634"/>
      <c r="H924" s="634" t="str">
        <f>CONCATENATE(H921,IF(H923&lt;10,CONCATENATE("00",H923),IF(H923&lt;100,CONCATENATE("0",H923),H923)))</f>
        <v>R3.0033</v>
      </c>
      <c r="I924" s="634" t="str">
        <f t="shared" ref="I924:BT924" si="6259">CONCATENATE(I921,IF(I923&lt;10,CONCATENATE("00",I923),IF(I923&lt;100,CONCATENATE("0",I923),I923)))</f>
        <v>R3.0034</v>
      </c>
      <c r="J924" s="634" t="str">
        <f t="shared" si="6259"/>
        <v>R3.0035</v>
      </c>
      <c r="K924" s="634" t="str">
        <f t="shared" si="6259"/>
        <v>R3.0036</v>
      </c>
      <c r="L924" s="634" t="str">
        <f t="shared" si="6259"/>
        <v>R3.0037</v>
      </c>
      <c r="M924" s="634" t="str">
        <f t="shared" si="6259"/>
        <v>R3.0039</v>
      </c>
      <c r="N924" s="634" t="str">
        <f t="shared" si="6259"/>
        <v>R3.0040</v>
      </c>
      <c r="O924" s="634" t="str">
        <f t="shared" si="6259"/>
        <v>R3.0041</v>
      </c>
      <c r="P924" s="634" t="str">
        <f t="shared" si="6259"/>
        <v>R3.0042</v>
      </c>
      <c r="Q924" s="634" t="str">
        <f t="shared" si="6259"/>
        <v>R3.0043</v>
      </c>
      <c r="R924" s="634" t="str">
        <f t="shared" si="6259"/>
        <v>R3.0044</v>
      </c>
      <c r="S924" s="634" t="str">
        <f t="shared" si="6259"/>
        <v>R3.0045</v>
      </c>
      <c r="T924" s="634" t="str">
        <f t="shared" si="6259"/>
        <v>R3.0046</v>
      </c>
      <c r="U924" s="634" t="str">
        <f t="shared" si="6259"/>
        <v>R3.0048</v>
      </c>
      <c r="V924" s="634" t="str">
        <f t="shared" si="6259"/>
        <v>R3.0049</v>
      </c>
      <c r="W924" s="634" t="str">
        <f t="shared" si="6259"/>
        <v>R3.0050</v>
      </c>
      <c r="X924" s="634" t="str">
        <f t="shared" si="6259"/>
        <v>R3.0051</v>
      </c>
      <c r="Y924" s="634" t="str">
        <f t="shared" si="6259"/>
        <v>R3.0052</v>
      </c>
      <c r="Z924" s="634" t="str">
        <f t="shared" si="6259"/>
        <v>R3.0053</v>
      </c>
      <c r="AA924" s="634" t="str">
        <f t="shared" si="6259"/>
        <v>R3.0054</v>
      </c>
      <c r="AB924" s="634" t="str">
        <f t="shared" si="6259"/>
        <v>R3.0055</v>
      </c>
      <c r="AC924" s="634" t="str">
        <f t="shared" si="6259"/>
        <v>R3.0056</v>
      </c>
      <c r="AD924" s="634" t="str">
        <f t="shared" si="6259"/>
        <v>R3.0057</v>
      </c>
      <c r="AE924" s="634" t="str">
        <f t="shared" si="6259"/>
        <v>R3.0058</v>
      </c>
      <c r="AF924" s="634" t="str">
        <f t="shared" si="6259"/>
        <v>R3.0059</v>
      </c>
      <c r="AG924" s="634" t="str">
        <f t="shared" si="6259"/>
        <v>R3.0060</v>
      </c>
      <c r="AH924" s="634" t="str">
        <f t="shared" si="6259"/>
        <v>R3.0061</v>
      </c>
      <c r="AI924" s="634" t="str">
        <f t="shared" si="6259"/>
        <v>R3.0062</v>
      </c>
      <c r="AJ924" s="634" t="str">
        <f t="shared" si="6259"/>
        <v>R3.0063</v>
      </c>
      <c r="AK924" s="634" t="str">
        <f t="shared" si="6259"/>
        <v>R3.0064</v>
      </c>
      <c r="AL924" s="634" t="str">
        <f t="shared" si="6259"/>
        <v>R3.0065</v>
      </c>
      <c r="AM924" s="634" t="str">
        <f t="shared" si="6259"/>
        <v>R3.0066</v>
      </c>
      <c r="AN924" s="634" t="str">
        <f t="shared" si="6259"/>
        <v>R3.0067</v>
      </c>
      <c r="AO924" s="634" t="str">
        <f t="shared" si="6259"/>
        <v>R3.0068</v>
      </c>
      <c r="AP924" s="634" t="str">
        <f t="shared" si="6259"/>
        <v>R3.0069</v>
      </c>
      <c r="AQ924" s="634" t="str">
        <f t="shared" si="6259"/>
        <v>R3.0070</v>
      </c>
      <c r="AR924" s="634" t="str">
        <f t="shared" si="6259"/>
        <v>R3.0071</v>
      </c>
      <c r="AS924" s="634" t="str">
        <f t="shared" si="6259"/>
        <v>R3.0072</v>
      </c>
      <c r="AT924" s="634" t="str">
        <f t="shared" si="6259"/>
        <v>R3.0073</v>
      </c>
      <c r="AU924" s="634" t="str">
        <f t="shared" si="6259"/>
        <v>R3.0074</v>
      </c>
      <c r="AV924" s="634" t="str">
        <f t="shared" si="6259"/>
        <v>R3.0075</v>
      </c>
      <c r="AW924" s="634" t="str">
        <f t="shared" si="6259"/>
        <v>R3.0076</v>
      </c>
      <c r="AX924" s="634" t="str">
        <f t="shared" si="6259"/>
        <v>R3.0077</v>
      </c>
      <c r="AY924" s="634" t="str">
        <f t="shared" si="6259"/>
        <v>R3.0078</v>
      </c>
      <c r="AZ924" s="634" t="str">
        <f t="shared" si="6259"/>
        <v>R3.0079</v>
      </c>
      <c r="BA924" s="634" t="str">
        <f t="shared" si="6259"/>
        <v>R3.0080</v>
      </c>
      <c r="BB924" s="634" t="str">
        <f t="shared" si="6259"/>
        <v>R3.0081</v>
      </c>
      <c r="BC924" s="634" t="str">
        <f t="shared" si="6259"/>
        <v>R3.0082</v>
      </c>
      <c r="BD924" s="634" t="str">
        <f t="shared" si="6259"/>
        <v>R3.0083</v>
      </c>
      <c r="BE924" s="634" t="str">
        <f t="shared" si="6259"/>
        <v>R3.0084</v>
      </c>
      <c r="BF924" s="634" t="str">
        <f t="shared" si="6259"/>
        <v>R3.0085</v>
      </c>
      <c r="BG924" s="634" t="str">
        <f t="shared" si="6259"/>
        <v>R3.0085</v>
      </c>
      <c r="BH924" s="634" t="str">
        <f t="shared" si="6259"/>
        <v>R3.0086</v>
      </c>
      <c r="BI924" s="634" t="str">
        <f t="shared" si="6259"/>
        <v>R3.0087</v>
      </c>
      <c r="BJ924" s="634" t="str">
        <f t="shared" si="6259"/>
        <v>R3.0088</v>
      </c>
      <c r="BK924" s="634" t="str">
        <f t="shared" si="6259"/>
        <v>R3.0089</v>
      </c>
      <c r="BL924" s="634" t="str">
        <f t="shared" si="6259"/>
        <v>R3.0090</v>
      </c>
      <c r="BM924" s="634" t="str">
        <f t="shared" si="6259"/>
        <v>R3.0091</v>
      </c>
      <c r="BN924" s="634" t="str">
        <f t="shared" si="6259"/>
        <v>R3.0092</v>
      </c>
      <c r="BO924" s="634" t="str">
        <f t="shared" si="6259"/>
        <v>R3.0093</v>
      </c>
      <c r="BP924" s="634" t="str">
        <f t="shared" si="6259"/>
        <v>R3.0093</v>
      </c>
      <c r="BQ924" s="634" t="str">
        <f t="shared" si="6259"/>
        <v>R3.0094</v>
      </c>
      <c r="BR924" s="634" t="str">
        <f t="shared" si="6259"/>
        <v>R3.0095</v>
      </c>
      <c r="BS924" s="634" t="str">
        <f t="shared" si="6259"/>
        <v>R3.0096</v>
      </c>
      <c r="BT924" s="634" t="str">
        <f t="shared" si="6259"/>
        <v>R3.0097</v>
      </c>
      <c r="BU924" s="634" t="str">
        <f t="shared" ref="BU924:CO924" si="6260">CONCATENATE(BU921,IF(BU923&lt;10,CONCATENATE("00",BU923),IF(BU923&lt;100,CONCATENATE("0",BU923),BU923)))</f>
        <v>R3.0098</v>
      </c>
      <c r="BV924" s="634" t="str">
        <f t="shared" si="6260"/>
        <v>R3.0099</v>
      </c>
      <c r="BW924" s="634" t="str">
        <f t="shared" si="6260"/>
        <v>R3.0099</v>
      </c>
      <c r="BX924" s="634" t="str">
        <f t="shared" si="6260"/>
        <v>R3.0100</v>
      </c>
      <c r="BY924" s="634" t="str">
        <f t="shared" si="6260"/>
        <v>R3.0101</v>
      </c>
      <c r="BZ924" s="634" t="str">
        <f t="shared" si="6260"/>
        <v>R3.0102</v>
      </c>
      <c r="CA924" s="634" t="str">
        <f t="shared" si="6260"/>
        <v>R3.0103</v>
      </c>
      <c r="CB924" s="634" t="str">
        <f t="shared" si="6260"/>
        <v>R3.0104</v>
      </c>
      <c r="CC924" s="634" t="str">
        <f t="shared" si="6260"/>
        <v>R3.0104</v>
      </c>
      <c r="CD924" s="634" t="str">
        <f t="shared" si="6260"/>
        <v>R3.0105</v>
      </c>
      <c r="CE924" s="634" t="str">
        <f t="shared" si="6260"/>
        <v>R3.0106</v>
      </c>
      <c r="CF924" s="634" t="str">
        <f t="shared" si="6260"/>
        <v>R3.0107</v>
      </c>
      <c r="CG924" s="634" t="str">
        <f t="shared" si="6260"/>
        <v>R3.0108</v>
      </c>
      <c r="CH924" s="634" t="str">
        <f t="shared" si="6260"/>
        <v>R3.0108</v>
      </c>
      <c r="CI924" s="634" t="str">
        <f t="shared" si="6260"/>
        <v>R3.0109</v>
      </c>
      <c r="CJ924" s="634" t="str">
        <f t="shared" si="6260"/>
        <v>R3.0110</v>
      </c>
      <c r="CK924" s="634" t="str">
        <f t="shared" si="6260"/>
        <v>R3.0111</v>
      </c>
      <c r="CL924" s="634" t="str">
        <f t="shared" si="6260"/>
        <v>R3.0112</v>
      </c>
      <c r="CM924" s="634" t="str">
        <f t="shared" si="6260"/>
        <v>R3.0112</v>
      </c>
      <c r="CN924" s="634" t="str">
        <f t="shared" si="6260"/>
        <v>R3.0113</v>
      </c>
      <c r="CO924" s="634" t="str">
        <f t="shared" si="6260"/>
        <v>R3.0114</v>
      </c>
    </row>
    <row r="925" spans="2:93">
      <c r="B925" s="556" t="s">
        <v>1997</v>
      </c>
      <c r="C925" s="634" t="s">
        <v>2005</v>
      </c>
      <c r="D925" s="634"/>
      <c r="H925" s="556">
        <f t="shared" ref="H925" si="6261">VLOOKUP(H924,IowaCurves,6)/100</f>
        <v>0.68562690734863285</v>
      </c>
      <c r="I925" s="556">
        <f t="shared" ref="I925" si="6262">VLOOKUP(I924,IowaCurves,6)/100</f>
        <v>0.67659782409667968</v>
      </c>
      <c r="J925" s="556">
        <f t="shared" ref="J925" si="6263">VLOOKUP(J924,IowaCurves,6)/100</f>
        <v>0.66760787963867185</v>
      </c>
      <c r="K925" s="556">
        <f t="shared" ref="K925" si="6264">VLOOKUP(K924,IowaCurves,6)/100</f>
        <v>0.65865768432617189</v>
      </c>
      <c r="L925" s="556">
        <f t="shared" ref="L925" si="6265">VLOOKUP(L924,IowaCurves,6)/100</f>
        <v>0.64974807739257812</v>
      </c>
      <c r="M925" s="556">
        <f t="shared" ref="M925" si="6266">VLOOKUP(M924,IowaCurves,6)/100</f>
        <v>0.63205348968505859</v>
      </c>
      <c r="N925" s="556">
        <f t="shared" ref="N925" si="6267">VLOOKUP(N924,IowaCurves,6)/100</f>
        <v>0.62326984405517583</v>
      </c>
      <c r="O925" s="556">
        <f t="shared" ref="O925" si="6268">VLOOKUP(O924,IowaCurves,6)/100</f>
        <v>0.61452960968017578</v>
      </c>
      <c r="P925" s="556">
        <f t="shared" ref="P925" si="6269">VLOOKUP(P924,IowaCurves,6)/100</f>
        <v>0.60583335876464839</v>
      </c>
      <c r="Q925" s="556">
        <f t="shared" ref="Q925" si="6270">VLOOKUP(Q924,IowaCurves,6)/100</f>
        <v>0.59718170166015627</v>
      </c>
      <c r="R925" s="556">
        <f t="shared" ref="R925" si="6271">VLOOKUP(R924,IowaCurves,6)/100</f>
        <v>0.588575325012207</v>
      </c>
      <c r="S925" s="556">
        <f t="shared" ref="S925" si="6272">VLOOKUP(S924,IowaCurves,6)/100</f>
        <v>0.58001483917236329</v>
      </c>
      <c r="T925" s="556">
        <f t="shared" ref="T925" si="6273">VLOOKUP(T924,IowaCurves,6)/100</f>
        <v>0.57150077819824219</v>
      </c>
      <c r="U925" s="556">
        <f t="shared" ref="U925" si="6274">VLOOKUP(U924,IowaCurves,6)/100</f>
        <v>0.55461429595947265</v>
      </c>
      <c r="V925" s="556">
        <f t="shared" ref="V925" si="6275">VLOOKUP(V924,IowaCurves,6)/100</f>
        <v>0.54624298095703128</v>
      </c>
      <c r="W925" s="556">
        <f t="shared" ref="W925" si="6276">VLOOKUP(W924,IowaCurves,6)/100</f>
        <v>0.5379203796386719</v>
      </c>
      <c r="X925" s="556">
        <f t="shared" ref="X925" si="6277">VLOOKUP(X924,IowaCurves,6)/100</f>
        <v>0.52964702606201175</v>
      </c>
      <c r="Y925" s="556">
        <f t="shared" ref="Y925" si="6278">VLOOKUP(Y924,IowaCurves,6)/100</f>
        <v>0.52142345428466796</v>
      </c>
      <c r="Z925" s="556">
        <f t="shared" ref="Z925" si="6279">VLOOKUP(Z924,IowaCurves,6)/100</f>
        <v>0.5132501602172852</v>
      </c>
      <c r="AA925" s="556">
        <f t="shared" ref="AA925" si="6280">VLOOKUP(AA924,IowaCurves,6)/100</f>
        <v>0.50512779235839844</v>
      </c>
      <c r="AB925" s="556">
        <f t="shared" ref="AB925" si="6281">VLOOKUP(AB924,IowaCurves,6)/100</f>
        <v>0.49705684661865235</v>
      </c>
      <c r="AC925" s="556">
        <f t="shared" ref="AC925" si="6282">VLOOKUP(AC924,IowaCurves,6)/100</f>
        <v>0.48903789520263674</v>
      </c>
      <c r="AD925" s="556">
        <f t="shared" ref="AD925" si="6283">VLOOKUP(AD924,IowaCurves,6)/100</f>
        <v>0.48107154846191408</v>
      </c>
      <c r="AE925" s="556">
        <f t="shared" ref="AE925" si="6284">VLOOKUP(AE924,IowaCurves,6)/100</f>
        <v>0.47315837860107424</v>
      </c>
      <c r="AF925" s="556">
        <f t="shared" ref="AF925" si="6285">VLOOKUP(AF924,IowaCurves,6)/100</f>
        <v>0.46529899597167967</v>
      </c>
      <c r="AG925" s="556">
        <f t="shared" ref="AG925" si="6286">VLOOKUP(AG924,IowaCurves,6)/100</f>
        <v>0.45749408721923829</v>
      </c>
      <c r="AH925" s="556">
        <f t="shared" ref="AH925" si="6287">VLOOKUP(AH924,IowaCurves,6)/100</f>
        <v>0.44974430084228517</v>
      </c>
      <c r="AI925" s="556">
        <f t="shared" ref="AI925" si="6288">VLOOKUP(AI924,IowaCurves,6)/100</f>
        <v>0.4420503616333008</v>
      </c>
      <c r="AJ925" s="556">
        <f t="shared" ref="AJ925" si="6289">VLOOKUP(AJ924,IowaCurves,6)/100</f>
        <v>0.43441299438476561</v>
      </c>
      <c r="AK925" s="556">
        <f t="shared" ref="AK925" si="6290">VLOOKUP(AK924,IowaCurves,6)/100</f>
        <v>0.4268329620361328</v>
      </c>
      <c r="AL925" s="556">
        <f t="shared" ref="AL925" si="6291">VLOOKUP(AL924,IowaCurves,6)/100</f>
        <v>0.41931114196777342</v>
      </c>
      <c r="AM925" s="556">
        <f t="shared" ref="AM925" si="6292">VLOOKUP(AM924,IowaCurves,6)/100</f>
        <v>0.41184837341308594</v>
      </c>
      <c r="AN925" s="556">
        <f t="shared" ref="AN925" si="6293">VLOOKUP(AN924,IowaCurves,6)/100</f>
        <v>0.40444557189941405</v>
      </c>
      <c r="AO925" s="556">
        <f t="shared" ref="AO925" si="6294">VLOOKUP(AO924,IowaCurves,6)/100</f>
        <v>0.39710369110107424</v>
      </c>
      <c r="AP925" s="556">
        <f t="shared" ref="AP925" si="6295">VLOOKUP(AP924,IowaCurves,6)/100</f>
        <v>0.38982372283935546</v>
      </c>
      <c r="AQ925" s="556">
        <f t="shared" ref="AQ925" si="6296">VLOOKUP(AQ924,IowaCurves,6)/100</f>
        <v>0.38260673522949218</v>
      </c>
      <c r="AR925" s="556">
        <f t="shared" ref="AR925" si="6297">VLOOKUP(AR924,IowaCurves,6)/100</f>
        <v>0.37545387268066405</v>
      </c>
      <c r="AS925" s="556">
        <f t="shared" ref="AS925" si="6298">VLOOKUP(AS924,IowaCurves,6)/100</f>
        <v>0.36836624145507813</v>
      </c>
      <c r="AT925" s="556">
        <f t="shared" ref="AT925" si="6299">VLOOKUP(AT924,IowaCurves,6)/100</f>
        <v>0.36134506225585938</v>
      </c>
      <c r="AU925" s="556">
        <f t="shared" ref="AU925" si="6300">VLOOKUP(AU924,IowaCurves,6)/100</f>
        <v>0.35439155578613279</v>
      </c>
      <c r="AV925" s="556">
        <f t="shared" ref="AV925" si="6301">VLOOKUP(AV924,IowaCurves,6)/100</f>
        <v>0.3475070571899414</v>
      </c>
      <c r="AW925" s="556">
        <f t="shared" ref="AW925" si="6302">VLOOKUP(AW924,IowaCurves,6)/100</f>
        <v>0.34069286346435546</v>
      </c>
      <c r="AX925" s="556">
        <f t="shared" ref="AX925" si="6303">VLOOKUP(AX924,IowaCurves,6)/100</f>
        <v>0.33395038604736327</v>
      </c>
      <c r="AY925" s="556">
        <f t="shared" ref="AY925" si="6304">VLOOKUP(AY924,IowaCurves,6)/100</f>
        <v>0.32728092193603514</v>
      </c>
      <c r="AZ925" s="556">
        <f t="shared" ref="AZ925" si="6305">VLOOKUP(AZ924,IowaCurves,6)/100</f>
        <v>0.32068595886230467</v>
      </c>
      <c r="BA925" s="556">
        <f t="shared" ref="BA925" si="6306">VLOOKUP(BA924,IowaCurves,6)/100</f>
        <v>0.31416692733764651</v>
      </c>
      <c r="BB925" s="556">
        <f t="shared" ref="BB925" si="6307">VLOOKUP(BB924,IowaCurves,6)/100</f>
        <v>0.30772521972656253</v>
      </c>
      <c r="BC925" s="556">
        <f t="shared" ref="BC925" si="6308">VLOOKUP(BC924,IowaCurves,6)/100</f>
        <v>0.30136234283447266</v>
      </c>
      <c r="BD925" s="556">
        <f t="shared" ref="BD925" si="6309">VLOOKUP(BD924,IowaCurves,6)/100</f>
        <v>0.29507970809936523</v>
      </c>
      <c r="BE925" s="556">
        <f t="shared" ref="BE925" si="6310">VLOOKUP(BE924,IowaCurves,6)/100</f>
        <v>0.28887874603271485</v>
      </c>
      <c r="BF925" s="556">
        <f t="shared" ref="BF925" si="6311">VLOOKUP(BF924,IowaCurves,6)/100</f>
        <v>0.28276086807250977</v>
      </c>
      <c r="BG925" s="556">
        <f t="shared" ref="BG925" si="6312">VLOOKUP(BG924,IowaCurves,6)/100</f>
        <v>0.28276086807250977</v>
      </c>
      <c r="BH925" s="556">
        <f t="shared" ref="BH925" si="6313">VLOOKUP(BH924,IowaCurves,6)/100</f>
        <v>0.27672744750976563</v>
      </c>
      <c r="BI925" s="556">
        <f t="shared" ref="BI925" si="6314">VLOOKUP(BI924,IowaCurves,6)/100</f>
        <v>0.27077981948852536</v>
      </c>
      <c r="BJ925" s="556">
        <f t="shared" ref="BJ925" si="6315">VLOOKUP(BJ924,IowaCurves,6)/100</f>
        <v>0.26491930007934572</v>
      </c>
      <c r="BK925" s="556">
        <f t="shared" ref="BK925" si="6316">VLOOKUP(BK924,IowaCurves,6)/100</f>
        <v>0.25914705276489258</v>
      </c>
      <c r="BL925" s="556">
        <f t="shared" ref="BL925" si="6317">VLOOKUP(BL924,IowaCurves,6)/100</f>
        <v>0.25346431732177732</v>
      </c>
      <c r="BM925" s="556">
        <f t="shared" ref="BM925" si="6318">VLOOKUP(BM924,IowaCurves,6)/100</f>
        <v>0.24787210464477538</v>
      </c>
      <c r="BN925" s="556">
        <f t="shared" ref="BN925" si="6319">VLOOKUP(BN924,IowaCurves,6)/100</f>
        <v>0.24237146377563476</v>
      </c>
      <c r="BO925" s="556">
        <f t="shared" ref="BO925" si="6320">VLOOKUP(BO924,IowaCurves,6)/100</f>
        <v>0.23696331024169923</v>
      </c>
      <c r="BP925" s="556">
        <f t="shared" ref="BP925" si="6321">VLOOKUP(BP924,IowaCurves,6)/100</f>
        <v>0.23696331024169923</v>
      </c>
      <c r="BQ925" s="556">
        <f t="shared" ref="BQ925" si="6322">VLOOKUP(BQ924,IowaCurves,6)/100</f>
        <v>0.23164840698242187</v>
      </c>
      <c r="BR925" s="556">
        <f t="shared" ref="BR925" si="6323">VLOOKUP(BR924,IowaCurves,6)/100</f>
        <v>0.22642744064331055</v>
      </c>
      <c r="BS925" s="556">
        <f t="shared" ref="BS925" si="6324">VLOOKUP(BS924,IowaCurves,6)/100</f>
        <v>0.22130102157592774</v>
      </c>
      <c r="BT925" s="556">
        <f t="shared" ref="BT925" si="6325">VLOOKUP(BT924,IowaCurves,6)/100</f>
        <v>0.21626958847045899</v>
      </c>
      <c r="BU925" s="556">
        <f t="shared" ref="BU925" si="6326">VLOOKUP(BU924,IowaCurves,6)/100</f>
        <v>0.21133344650268554</v>
      </c>
      <c r="BV925" s="556">
        <f t="shared" ref="BV925" si="6327">VLOOKUP(BV924,IowaCurves,6)/100</f>
        <v>0.20649276733398436</v>
      </c>
      <c r="BW925" s="556">
        <f t="shared" ref="BW925" si="6328">VLOOKUP(BW924,IowaCurves,6)/100</f>
        <v>0.20649276733398436</v>
      </c>
      <c r="BX925" s="556">
        <f t="shared" ref="BX925" si="6329">VLOOKUP(BX924,IowaCurves,6)/100</f>
        <v>0.20174762725830078</v>
      </c>
      <c r="BY925" s="556">
        <f t="shared" ref="BY925" si="6330">VLOOKUP(BY924,IowaCurves,6)/100</f>
        <v>0.19709789276123046</v>
      </c>
      <c r="BZ925" s="556">
        <f t="shared" ref="BZ925" si="6331">VLOOKUP(BZ924,IowaCurves,6)/100</f>
        <v>0.19254333496093751</v>
      </c>
      <c r="CA925" s="556">
        <f t="shared" ref="CA925" si="6332">VLOOKUP(CA924,IowaCurves,6)/100</f>
        <v>0.18808351516723631</v>
      </c>
      <c r="CB925" s="556">
        <f t="shared" ref="CB925" si="6333">VLOOKUP(CB924,IowaCurves,6)/100</f>
        <v>0.18371788024902344</v>
      </c>
      <c r="CC925" s="556">
        <f t="shared" ref="CC925" si="6334">VLOOKUP(CC924,IowaCurves,6)/100</f>
        <v>0.18371788024902344</v>
      </c>
      <c r="CD925" s="556">
        <f t="shared" ref="CD925" si="6335">VLOOKUP(CD924,IowaCurves,6)/100</f>
        <v>0.17944566726684572</v>
      </c>
      <c r="CE925" s="556">
        <f t="shared" ref="CE925" si="6336">VLOOKUP(CE924,IowaCurves,6)/100</f>
        <v>0.17526601791381835</v>
      </c>
      <c r="CF925" s="556">
        <f t="shared" ref="CF925" si="6337">VLOOKUP(CF924,IowaCurves,6)/100</f>
        <v>0.17117784500122071</v>
      </c>
      <c r="CG925" s="556">
        <f t="shared" ref="CG925" si="6338">VLOOKUP(CG924,IowaCurves,6)/100</f>
        <v>0.16717992782592772</v>
      </c>
      <c r="CH925" s="556">
        <f t="shared" ref="CH925" si="6339">VLOOKUP(CH924,IowaCurves,6)/100</f>
        <v>0.16717992782592772</v>
      </c>
      <c r="CI925" s="556">
        <f t="shared" ref="CI925" si="6340">VLOOKUP(CI924,IowaCurves,6)/100</f>
        <v>0.16327087402343751</v>
      </c>
      <c r="CJ925" s="556">
        <f t="shared" ref="CJ925" si="6341">VLOOKUP(CJ924,IowaCurves,6)/100</f>
        <v>0.15944910049438477</v>
      </c>
      <c r="CK925" s="556">
        <f t="shared" ref="CK925" si="6342">VLOOKUP(CK924,IowaCurves,6)/100</f>
        <v>0.15571287155151367</v>
      </c>
      <c r="CL925" s="556">
        <f t="shared" ref="CL925" si="6343">VLOOKUP(CL924,IowaCurves,6)/100</f>
        <v>0.15206026077270507</v>
      </c>
      <c r="CM925" s="556">
        <f t="shared" ref="CM925" si="6344">VLOOKUP(CM924,IowaCurves,6)/100</f>
        <v>0.15206026077270507</v>
      </c>
      <c r="CN925" s="556">
        <f t="shared" ref="CN925" si="6345">VLOOKUP(CN924,IowaCurves,6)/100</f>
        <v>0.14848917961120606</v>
      </c>
      <c r="CO925" s="556">
        <f t="shared" ref="CO925" si="6346">VLOOKUP(CO924,IowaCurves,6)/100</f>
        <v>0.14499735832214355</v>
      </c>
    </row>
    <row r="926" spans="2:93">
      <c r="B926" s="556" t="s">
        <v>1943</v>
      </c>
      <c r="C926" s="634" t="s">
        <v>2005</v>
      </c>
      <c r="D926" s="634"/>
      <c r="H926" s="556">
        <f>ROUND(H922*H925,1)</f>
        <v>51.4</v>
      </c>
      <c r="I926" s="556">
        <f t="shared" ref="I926:BT926" si="6347">ROUND(I922*I925,1)</f>
        <v>50.7</v>
      </c>
      <c r="J926" s="556">
        <f t="shared" si="6347"/>
        <v>50.1</v>
      </c>
      <c r="K926" s="556">
        <f t="shared" si="6347"/>
        <v>49.4</v>
      </c>
      <c r="L926" s="556">
        <f t="shared" si="6347"/>
        <v>48.7</v>
      </c>
      <c r="M926" s="556">
        <f t="shared" si="6347"/>
        <v>47.4</v>
      </c>
      <c r="N926" s="556">
        <f t="shared" si="6347"/>
        <v>46.7</v>
      </c>
      <c r="O926" s="556">
        <f t="shared" si="6347"/>
        <v>46.1</v>
      </c>
      <c r="P926" s="556">
        <f t="shared" si="6347"/>
        <v>45.4</v>
      </c>
      <c r="Q926" s="556">
        <f t="shared" si="6347"/>
        <v>44.8</v>
      </c>
      <c r="R926" s="556">
        <f t="shared" si="6347"/>
        <v>44.1</v>
      </c>
      <c r="S926" s="556">
        <f t="shared" si="6347"/>
        <v>43.5</v>
      </c>
      <c r="T926" s="556">
        <f t="shared" si="6347"/>
        <v>42.9</v>
      </c>
      <c r="U926" s="556">
        <f t="shared" si="6347"/>
        <v>41.6</v>
      </c>
      <c r="V926" s="556">
        <f t="shared" si="6347"/>
        <v>41</v>
      </c>
      <c r="W926" s="556">
        <f t="shared" si="6347"/>
        <v>40.299999999999997</v>
      </c>
      <c r="X926" s="556">
        <f t="shared" si="6347"/>
        <v>39.700000000000003</v>
      </c>
      <c r="Y926" s="556">
        <f t="shared" si="6347"/>
        <v>39.1</v>
      </c>
      <c r="Z926" s="556">
        <f t="shared" si="6347"/>
        <v>38.5</v>
      </c>
      <c r="AA926" s="556">
        <f t="shared" si="6347"/>
        <v>37.9</v>
      </c>
      <c r="AB926" s="556">
        <f t="shared" si="6347"/>
        <v>37.299999999999997</v>
      </c>
      <c r="AC926" s="556">
        <f t="shared" si="6347"/>
        <v>36.700000000000003</v>
      </c>
      <c r="AD926" s="556">
        <f t="shared" si="6347"/>
        <v>36.1</v>
      </c>
      <c r="AE926" s="556">
        <f t="shared" si="6347"/>
        <v>35.5</v>
      </c>
      <c r="AF926" s="556">
        <f t="shared" si="6347"/>
        <v>34.9</v>
      </c>
      <c r="AG926" s="556">
        <f t="shared" si="6347"/>
        <v>34.299999999999997</v>
      </c>
      <c r="AH926" s="556">
        <f t="shared" si="6347"/>
        <v>33.700000000000003</v>
      </c>
      <c r="AI926" s="556">
        <f t="shared" si="6347"/>
        <v>33.200000000000003</v>
      </c>
      <c r="AJ926" s="556">
        <f t="shared" si="6347"/>
        <v>32.6</v>
      </c>
      <c r="AK926" s="556">
        <f t="shared" si="6347"/>
        <v>32</v>
      </c>
      <c r="AL926" s="556">
        <f t="shared" si="6347"/>
        <v>31.4</v>
      </c>
      <c r="AM926" s="556">
        <f t="shared" si="6347"/>
        <v>30.9</v>
      </c>
      <c r="AN926" s="556">
        <f t="shared" si="6347"/>
        <v>30.3</v>
      </c>
      <c r="AO926" s="556">
        <f t="shared" si="6347"/>
        <v>29.8</v>
      </c>
      <c r="AP926" s="556">
        <f t="shared" si="6347"/>
        <v>29.2</v>
      </c>
      <c r="AQ926" s="556">
        <f t="shared" si="6347"/>
        <v>28.7</v>
      </c>
      <c r="AR926" s="556">
        <f t="shared" si="6347"/>
        <v>28.2</v>
      </c>
      <c r="AS926" s="556">
        <f t="shared" si="6347"/>
        <v>27.6</v>
      </c>
      <c r="AT926" s="556">
        <f t="shared" si="6347"/>
        <v>27.1</v>
      </c>
      <c r="AU926" s="556">
        <f t="shared" si="6347"/>
        <v>26.6</v>
      </c>
      <c r="AV926" s="556">
        <f t="shared" si="6347"/>
        <v>26.1</v>
      </c>
      <c r="AW926" s="556">
        <f t="shared" si="6347"/>
        <v>25.6</v>
      </c>
      <c r="AX926" s="556">
        <f t="shared" si="6347"/>
        <v>25</v>
      </c>
      <c r="AY926" s="556">
        <f t="shared" si="6347"/>
        <v>24.5</v>
      </c>
      <c r="AZ926" s="556">
        <f t="shared" si="6347"/>
        <v>24.1</v>
      </c>
      <c r="BA926" s="556">
        <f t="shared" si="6347"/>
        <v>23.6</v>
      </c>
      <c r="BB926" s="556">
        <f t="shared" si="6347"/>
        <v>23.1</v>
      </c>
      <c r="BC926" s="556">
        <f t="shared" si="6347"/>
        <v>22.6</v>
      </c>
      <c r="BD926" s="556">
        <f t="shared" si="6347"/>
        <v>22.1</v>
      </c>
      <c r="BE926" s="556">
        <f t="shared" si="6347"/>
        <v>21.7</v>
      </c>
      <c r="BF926" s="556">
        <f t="shared" si="6347"/>
        <v>21.2</v>
      </c>
      <c r="BG926" s="556">
        <f t="shared" si="6347"/>
        <v>21.2</v>
      </c>
      <c r="BH926" s="556">
        <f t="shared" si="6347"/>
        <v>20.8</v>
      </c>
      <c r="BI926" s="556">
        <f t="shared" si="6347"/>
        <v>20.3</v>
      </c>
      <c r="BJ926" s="556">
        <f t="shared" si="6347"/>
        <v>19.899999999999999</v>
      </c>
      <c r="BK926" s="556">
        <f t="shared" si="6347"/>
        <v>19.399999999999999</v>
      </c>
      <c r="BL926" s="556">
        <f t="shared" si="6347"/>
        <v>19</v>
      </c>
      <c r="BM926" s="556">
        <f t="shared" si="6347"/>
        <v>18.600000000000001</v>
      </c>
      <c r="BN926" s="556">
        <f t="shared" si="6347"/>
        <v>18.2</v>
      </c>
      <c r="BO926" s="556">
        <f t="shared" si="6347"/>
        <v>17.8</v>
      </c>
      <c r="BP926" s="556">
        <f t="shared" si="6347"/>
        <v>17.8</v>
      </c>
      <c r="BQ926" s="556">
        <f t="shared" si="6347"/>
        <v>17.399999999999999</v>
      </c>
      <c r="BR926" s="556">
        <f t="shared" si="6347"/>
        <v>17</v>
      </c>
      <c r="BS926" s="556">
        <f t="shared" si="6347"/>
        <v>16.600000000000001</v>
      </c>
      <c r="BT926" s="556">
        <f t="shared" si="6347"/>
        <v>16.2</v>
      </c>
      <c r="BU926" s="556">
        <f t="shared" ref="BU926:CO926" si="6348">ROUND(BU922*BU925,1)</f>
        <v>15.9</v>
      </c>
      <c r="BV926" s="556">
        <f t="shared" si="6348"/>
        <v>15.5</v>
      </c>
      <c r="BW926" s="556">
        <f t="shared" si="6348"/>
        <v>15.5</v>
      </c>
      <c r="BX926" s="556">
        <f t="shared" si="6348"/>
        <v>15.1</v>
      </c>
      <c r="BY926" s="556">
        <f t="shared" si="6348"/>
        <v>14.8</v>
      </c>
      <c r="BZ926" s="556">
        <f t="shared" si="6348"/>
        <v>14.4</v>
      </c>
      <c r="CA926" s="556">
        <f t="shared" si="6348"/>
        <v>14.1</v>
      </c>
      <c r="CB926" s="556">
        <f t="shared" si="6348"/>
        <v>13.8</v>
      </c>
      <c r="CC926" s="556">
        <f t="shared" si="6348"/>
        <v>13.8</v>
      </c>
      <c r="CD926" s="556">
        <f t="shared" si="6348"/>
        <v>13.5</v>
      </c>
      <c r="CE926" s="556">
        <f t="shared" si="6348"/>
        <v>13.1</v>
      </c>
      <c r="CF926" s="556">
        <f t="shared" si="6348"/>
        <v>12.8</v>
      </c>
      <c r="CG926" s="556">
        <f t="shared" si="6348"/>
        <v>12.5</v>
      </c>
      <c r="CH926" s="556">
        <f t="shared" si="6348"/>
        <v>12.5</v>
      </c>
      <c r="CI926" s="556">
        <f t="shared" si="6348"/>
        <v>12.2</v>
      </c>
      <c r="CJ926" s="556">
        <f t="shared" si="6348"/>
        <v>12</v>
      </c>
      <c r="CK926" s="556">
        <f t="shared" si="6348"/>
        <v>11.7</v>
      </c>
      <c r="CL926" s="556">
        <f t="shared" si="6348"/>
        <v>11.4</v>
      </c>
      <c r="CM926" s="556">
        <f t="shared" si="6348"/>
        <v>11.4</v>
      </c>
      <c r="CN926" s="556">
        <f t="shared" si="6348"/>
        <v>11.1</v>
      </c>
      <c r="CO926" s="556">
        <f t="shared" si="6348"/>
        <v>10.9</v>
      </c>
    </row>
    <row r="927" spans="2:93">
      <c r="B927" s="556" t="s">
        <v>1989</v>
      </c>
      <c r="C927" s="634" t="s">
        <v>2006</v>
      </c>
      <c r="D927" s="45" t="s">
        <v>156</v>
      </c>
      <c r="E927" s="639">
        <f>'DCF Forecast Parameters'!C212</f>
        <v>102729.41</v>
      </c>
      <c r="H927" s="16">
        <f>E927</f>
        <v>102729.41</v>
      </c>
      <c r="I927" s="17">
        <f>I915+I916+I918</f>
        <v>102986.41</v>
      </c>
      <c r="J927" s="17">
        <f t="shared" ref="J927:BU927" si="6349">J915+J916+J918</f>
        <v>103244.41</v>
      </c>
      <c r="K927" s="17">
        <f t="shared" si="6349"/>
        <v>103502.41</v>
      </c>
      <c r="L927" s="17">
        <f t="shared" si="6349"/>
        <v>103761.41</v>
      </c>
      <c r="M927" s="17">
        <f t="shared" si="6349"/>
        <v>104021.41</v>
      </c>
      <c r="N927" s="17">
        <f t="shared" si="6349"/>
        <v>104281.41</v>
      </c>
      <c r="O927" s="17">
        <f t="shared" si="6349"/>
        <v>104541.41</v>
      </c>
      <c r="P927" s="17">
        <f t="shared" si="6349"/>
        <v>104803.41</v>
      </c>
      <c r="Q927" s="17">
        <f t="shared" si="6349"/>
        <v>105065.41</v>
      </c>
      <c r="R927" s="17">
        <f t="shared" si="6349"/>
        <v>105327.41</v>
      </c>
      <c r="S927" s="17">
        <f t="shared" si="6349"/>
        <v>105591.41</v>
      </c>
      <c r="T927" s="17">
        <f t="shared" si="6349"/>
        <v>105855.41</v>
      </c>
      <c r="U927" s="17">
        <f t="shared" si="6349"/>
        <v>106119.41</v>
      </c>
      <c r="V927" s="17">
        <f t="shared" si="6349"/>
        <v>106385.41</v>
      </c>
      <c r="W927" s="17">
        <f t="shared" si="6349"/>
        <v>106651.41</v>
      </c>
      <c r="X927" s="17">
        <f t="shared" si="6349"/>
        <v>106917.41</v>
      </c>
      <c r="Y927" s="17">
        <f t="shared" si="6349"/>
        <v>107185.41</v>
      </c>
      <c r="Z927" s="17">
        <f t="shared" si="6349"/>
        <v>107453.41</v>
      </c>
      <c r="AA927" s="17">
        <f t="shared" si="6349"/>
        <v>107721.41</v>
      </c>
      <c r="AB927" s="17">
        <f t="shared" si="6349"/>
        <v>107991.41</v>
      </c>
      <c r="AC927" s="17">
        <f t="shared" si="6349"/>
        <v>108261.41</v>
      </c>
      <c r="AD927" s="17">
        <f t="shared" si="6349"/>
        <v>108531.41</v>
      </c>
      <c r="AE927" s="17">
        <f t="shared" si="6349"/>
        <v>108803.41</v>
      </c>
      <c r="AF927" s="17">
        <f t="shared" si="6349"/>
        <v>109075.41</v>
      </c>
      <c r="AG927" s="17">
        <f t="shared" si="6349"/>
        <v>109347.41</v>
      </c>
      <c r="AH927" s="17">
        <f t="shared" si="6349"/>
        <v>109621.41</v>
      </c>
      <c r="AI927" s="17">
        <f t="shared" si="6349"/>
        <v>109895.41</v>
      </c>
      <c r="AJ927" s="17">
        <f t="shared" si="6349"/>
        <v>110169.41</v>
      </c>
      <c r="AK927" s="17">
        <f t="shared" si="6349"/>
        <v>110445.41</v>
      </c>
      <c r="AL927" s="17">
        <f t="shared" si="6349"/>
        <v>110721.41</v>
      </c>
      <c r="AM927" s="17">
        <f t="shared" si="6349"/>
        <v>110998.41</v>
      </c>
      <c r="AN927" s="17">
        <f t="shared" si="6349"/>
        <v>111276.41</v>
      </c>
      <c r="AO927" s="17">
        <f t="shared" si="6349"/>
        <v>111554.41</v>
      </c>
      <c r="AP927" s="17">
        <f t="shared" si="6349"/>
        <v>111833.41</v>
      </c>
      <c r="AQ927" s="17">
        <f t="shared" si="6349"/>
        <v>112112.41</v>
      </c>
      <c r="AR927" s="17">
        <f t="shared" si="6349"/>
        <v>112393.41</v>
      </c>
      <c r="AS927" s="17">
        <f t="shared" si="6349"/>
        <v>112674.41</v>
      </c>
      <c r="AT927" s="17">
        <f t="shared" si="6349"/>
        <v>112955.41</v>
      </c>
      <c r="AU927" s="17">
        <f t="shared" si="6349"/>
        <v>113238.41</v>
      </c>
      <c r="AV927" s="17">
        <f t="shared" si="6349"/>
        <v>113521.41</v>
      </c>
      <c r="AW927" s="17">
        <f t="shared" si="6349"/>
        <v>113805.41</v>
      </c>
      <c r="AX927" s="17">
        <f t="shared" si="6349"/>
        <v>114089.41</v>
      </c>
      <c r="AY927" s="17">
        <f t="shared" si="6349"/>
        <v>114374.41</v>
      </c>
      <c r="AZ927" s="17">
        <f t="shared" si="6349"/>
        <v>114660.41</v>
      </c>
      <c r="BA927" s="17">
        <f t="shared" si="6349"/>
        <v>114946.41</v>
      </c>
      <c r="BB927" s="17">
        <f t="shared" si="6349"/>
        <v>115234.41</v>
      </c>
      <c r="BC927" s="17">
        <f t="shared" si="6349"/>
        <v>115522.41</v>
      </c>
      <c r="BD927" s="17">
        <f t="shared" si="6349"/>
        <v>115811.41</v>
      </c>
      <c r="BE927" s="17">
        <f t="shared" si="6349"/>
        <v>116100.41</v>
      </c>
      <c r="BF927" s="17">
        <f t="shared" si="6349"/>
        <v>116391.41</v>
      </c>
      <c r="BG927" s="17">
        <f t="shared" si="6349"/>
        <v>116682.41</v>
      </c>
      <c r="BH927" s="17">
        <f t="shared" si="6349"/>
        <v>116973.41</v>
      </c>
      <c r="BI927" s="17">
        <f t="shared" si="6349"/>
        <v>117266.41</v>
      </c>
      <c r="BJ927" s="17">
        <f t="shared" si="6349"/>
        <v>117559.41</v>
      </c>
      <c r="BK927" s="17">
        <f t="shared" si="6349"/>
        <v>117853.41</v>
      </c>
      <c r="BL927" s="17">
        <f t="shared" si="6349"/>
        <v>118147.41</v>
      </c>
      <c r="BM927" s="17">
        <f t="shared" si="6349"/>
        <v>118443.41</v>
      </c>
      <c r="BN927" s="17">
        <f t="shared" si="6349"/>
        <v>118739.41</v>
      </c>
      <c r="BO927" s="17">
        <f t="shared" si="6349"/>
        <v>119036.41</v>
      </c>
      <c r="BP927" s="17">
        <f t="shared" si="6349"/>
        <v>119333.41</v>
      </c>
      <c r="BQ927" s="17">
        <f t="shared" si="6349"/>
        <v>119632.41</v>
      </c>
      <c r="BR927" s="17">
        <f t="shared" si="6349"/>
        <v>119931.41</v>
      </c>
      <c r="BS927" s="17">
        <f t="shared" si="6349"/>
        <v>120231.41</v>
      </c>
      <c r="BT927" s="17">
        <f t="shared" si="6349"/>
        <v>120531.41</v>
      </c>
      <c r="BU927" s="17">
        <f t="shared" si="6349"/>
        <v>120833.41</v>
      </c>
      <c r="BV927" s="17">
        <f t="shared" ref="BV927:CO927" si="6350">BV915+BV916+BV918</f>
        <v>121135.41</v>
      </c>
      <c r="BW927" s="17">
        <f t="shared" si="6350"/>
        <v>121438.41</v>
      </c>
      <c r="BX927" s="17">
        <f t="shared" si="6350"/>
        <v>121741.41</v>
      </c>
      <c r="BY927" s="17">
        <f t="shared" si="6350"/>
        <v>122046.41</v>
      </c>
      <c r="BZ927" s="17">
        <f t="shared" si="6350"/>
        <v>122351.41</v>
      </c>
      <c r="CA927" s="17">
        <f t="shared" si="6350"/>
        <v>122657.41</v>
      </c>
      <c r="CB927" s="17">
        <f t="shared" si="6350"/>
        <v>122963.41</v>
      </c>
      <c r="CC927" s="17">
        <f t="shared" si="6350"/>
        <v>123271.41</v>
      </c>
      <c r="CD927" s="17">
        <f t="shared" si="6350"/>
        <v>123579.41</v>
      </c>
      <c r="CE927" s="17">
        <f t="shared" si="6350"/>
        <v>123888.41</v>
      </c>
      <c r="CF927" s="17">
        <f t="shared" si="6350"/>
        <v>124197.41</v>
      </c>
      <c r="CG927" s="17">
        <f t="shared" si="6350"/>
        <v>124508.41</v>
      </c>
      <c r="CH927" s="17">
        <f t="shared" si="6350"/>
        <v>124820.41</v>
      </c>
      <c r="CI927" s="17">
        <f t="shared" si="6350"/>
        <v>125132.41</v>
      </c>
      <c r="CJ927" s="17">
        <f t="shared" si="6350"/>
        <v>125445.41</v>
      </c>
      <c r="CK927" s="17">
        <f t="shared" si="6350"/>
        <v>125758.41</v>
      </c>
      <c r="CL927" s="17">
        <f t="shared" si="6350"/>
        <v>126073.41</v>
      </c>
      <c r="CM927" s="17">
        <f t="shared" si="6350"/>
        <v>126388.41</v>
      </c>
      <c r="CN927" s="17">
        <f t="shared" si="6350"/>
        <v>126704.41</v>
      </c>
      <c r="CO927" s="17">
        <f t="shared" si="6350"/>
        <v>127021.41</v>
      </c>
    </row>
    <row r="928" spans="2:93">
      <c r="B928" s="556"/>
      <c r="C928" s="634"/>
      <c r="D928" s="634"/>
      <c r="H928" s="556"/>
      <c r="I928" s="556"/>
      <c r="J928" s="556"/>
      <c r="K928" s="556"/>
      <c r="L928" s="556"/>
      <c r="AK928" s="556"/>
      <c r="AL928" s="556"/>
      <c r="AM928" s="556"/>
      <c r="AN928" s="556"/>
      <c r="AO928" s="556"/>
      <c r="AP928" s="556"/>
      <c r="AQ928" s="556"/>
      <c r="AR928" s="556"/>
      <c r="AS928" s="556"/>
      <c r="AT928" s="556"/>
      <c r="AU928" s="556"/>
      <c r="AV928" s="556"/>
      <c r="AW928" s="556"/>
      <c r="AX928" s="556"/>
      <c r="AY928" s="556"/>
      <c r="AZ928" s="556"/>
      <c r="BA928" s="556"/>
      <c r="BB928" s="556"/>
      <c r="BC928" s="556"/>
      <c r="BD928" s="556"/>
      <c r="BE928" s="556"/>
      <c r="BF928" s="556"/>
      <c r="BG928" s="556"/>
      <c r="BH928" s="556"/>
      <c r="BI928" s="556"/>
      <c r="BJ928" s="556"/>
      <c r="BK928" s="556"/>
      <c r="BL928" s="556"/>
      <c r="BM928" s="556"/>
      <c r="BN928" s="556"/>
      <c r="BO928" s="556"/>
      <c r="BP928" s="556"/>
      <c r="BQ928" s="556"/>
      <c r="BR928" s="556"/>
      <c r="BS928" s="556"/>
      <c r="BT928" s="556"/>
      <c r="BU928" s="556"/>
      <c r="BV928" s="556"/>
      <c r="BW928" s="556"/>
      <c r="BX928" s="556"/>
      <c r="BY928" s="556"/>
      <c r="BZ928" s="556"/>
      <c r="CA928" s="556"/>
      <c r="CB928" s="556"/>
      <c r="CC928" s="556"/>
      <c r="CD928" s="556"/>
      <c r="CE928" s="556"/>
      <c r="CF928" s="556"/>
      <c r="CG928" s="556"/>
      <c r="CH928" s="556"/>
      <c r="CI928" s="556"/>
      <c r="CJ928" s="556"/>
      <c r="CK928" s="556"/>
      <c r="CL928" s="556"/>
      <c r="CM928" s="556"/>
      <c r="CN928" s="556"/>
      <c r="CO928" s="556"/>
    </row>
    <row r="929" spans="2:93">
      <c r="B929" s="46" t="s">
        <v>1990</v>
      </c>
      <c r="C929" s="634"/>
      <c r="D929" s="634"/>
      <c r="H929" s="556"/>
      <c r="I929" s="556"/>
      <c r="J929" s="556"/>
      <c r="K929" s="556"/>
      <c r="L929" s="556"/>
      <c r="AK929" s="556"/>
      <c r="AL929" s="556"/>
      <c r="AM929" s="556"/>
      <c r="AN929" s="556"/>
      <c r="AO929" s="556"/>
      <c r="AP929" s="556"/>
      <c r="AQ929" s="556"/>
      <c r="AR929" s="556"/>
      <c r="AS929" s="556"/>
      <c r="AT929" s="556"/>
      <c r="AU929" s="556"/>
      <c r="AV929" s="556"/>
      <c r="AW929" s="556"/>
      <c r="AX929" s="556"/>
      <c r="AY929" s="556"/>
      <c r="AZ929" s="556"/>
      <c r="BA929" s="556"/>
      <c r="BB929" s="556"/>
      <c r="BC929" s="556"/>
      <c r="BD929" s="556"/>
      <c r="BE929" s="556"/>
      <c r="BF929" s="556"/>
      <c r="BG929" s="556"/>
      <c r="BH929" s="556"/>
      <c r="BI929" s="556"/>
      <c r="BJ929" s="556"/>
      <c r="BK929" s="556"/>
      <c r="BL929" s="556"/>
      <c r="BM929" s="556"/>
      <c r="BN929" s="556"/>
      <c r="BO929" s="556"/>
      <c r="BP929" s="556"/>
      <c r="BQ929" s="556"/>
      <c r="BR929" s="556"/>
      <c r="BS929" s="556"/>
      <c r="BT929" s="556"/>
      <c r="BU929" s="556"/>
      <c r="BV929" s="556"/>
      <c r="BW929" s="556"/>
      <c r="BX929" s="556"/>
      <c r="BY929" s="556"/>
      <c r="BZ929" s="556"/>
      <c r="CA929" s="556"/>
      <c r="CB929" s="556"/>
      <c r="CC929" s="556"/>
      <c r="CD929" s="556"/>
      <c r="CE929" s="556"/>
      <c r="CF929" s="556"/>
      <c r="CG929" s="556"/>
      <c r="CH929" s="556"/>
      <c r="CI929" s="556"/>
      <c r="CJ929" s="556"/>
      <c r="CK929" s="556"/>
      <c r="CL929" s="556"/>
      <c r="CM929" s="556"/>
      <c r="CN929" s="556"/>
      <c r="CO929" s="556"/>
    </row>
    <row r="930" spans="2:93">
      <c r="B930" s="556" t="s">
        <v>1986</v>
      </c>
      <c r="C930" s="634" t="s">
        <v>2005</v>
      </c>
      <c r="D930" s="634"/>
      <c r="H930" s="17"/>
      <c r="I930" s="17">
        <f>H935</f>
        <v>0</v>
      </c>
      <c r="J930" s="17">
        <f t="shared" ref="J930" si="6351">I935</f>
        <v>-1748.73</v>
      </c>
      <c r="K930" s="17">
        <f t="shared" ref="K930" si="6352">J935</f>
        <v>-3492.17</v>
      </c>
      <c r="L930" s="17">
        <f t="shared" ref="L930" si="6353">K935</f>
        <v>-5229.28</v>
      </c>
      <c r="M930" s="17">
        <f t="shared" ref="M930" si="6354">L935</f>
        <v>-6960.01</v>
      </c>
      <c r="N930" s="17">
        <f t="shared" ref="N930" si="6355">M935</f>
        <v>-8695.73</v>
      </c>
      <c r="O930" s="17">
        <f t="shared" ref="O930" si="6356">N935</f>
        <v>-10445.849999999999</v>
      </c>
      <c r="P930" s="17">
        <f t="shared" ref="P930" si="6357">O935</f>
        <v>-12199.989999999998</v>
      </c>
      <c r="Q930" s="17">
        <f t="shared" ref="Q930" si="6358">P935</f>
        <v>-13948.699999999997</v>
      </c>
      <c r="R930" s="17">
        <f t="shared" ref="R930" si="6359">Q935</f>
        <v>-15690.949999999997</v>
      </c>
      <c r="S930" s="17">
        <f t="shared" ref="S930" si="6360">R935</f>
        <v>-17426.679999999997</v>
      </c>
      <c r="T930" s="17">
        <f t="shared" ref="T930" si="6361">S935</f>
        <v>-19156.859999999997</v>
      </c>
      <c r="U930" s="17">
        <f t="shared" ref="U930" si="6362">T935</f>
        <v>-20880.459999999995</v>
      </c>
      <c r="V930" s="17">
        <f t="shared" ref="V930" si="6363">U935</f>
        <v>-22597.419999999995</v>
      </c>
      <c r="W930" s="17">
        <f t="shared" ref="W930" si="6364">V935</f>
        <v>-24340.589999999997</v>
      </c>
      <c r="X930" s="17">
        <f t="shared" ref="X930" si="6365">W935</f>
        <v>-26077.139999999996</v>
      </c>
      <c r="Y930" s="17">
        <f t="shared" ref="Y930" si="6366">X935</f>
        <v>-27807.009999999995</v>
      </c>
      <c r="Z930" s="17">
        <f t="shared" ref="Z930" si="6367">Y935</f>
        <v>-29531.169999999995</v>
      </c>
      <c r="AA930" s="17">
        <f t="shared" ref="AA930" si="6368">Z935</f>
        <v>-31248.579999999994</v>
      </c>
      <c r="AB930" s="17">
        <f t="shared" ref="AB930" si="6369">AA935</f>
        <v>-32959.189999999995</v>
      </c>
      <c r="AC930" s="17">
        <f t="shared" ref="AC930" si="6370">AB935</f>
        <v>-34663.959999999992</v>
      </c>
      <c r="AD930" s="17">
        <f t="shared" ref="AD930" si="6371">AC935</f>
        <v>-36361.859999999993</v>
      </c>
      <c r="AE930" s="17">
        <f t="shared" ref="AE930" si="6372">AD935</f>
        <v>-38052.839999999997</v>
      </c>
      <c r="AF930" s="17">
        <f t="shared" ref="AF930" si="6373">AE935</f>
        <v>-39737.85</v>
      </c>
      <c r="AG930" s="17">
        <f t="shared" ref="AG930" si="6374">AF935</f>
        <v>-41415.869999999995</v>
      </c>
      <c r="AH930" s="17">
        <f t="shared" ref="AH930" si="6375">AG935</f>
        <v>-43086.829999999994</v>
      </c>
      <c r="AI930" s="17">
        <f t="shared" ref="AI930" si="6376">AH935</f>
        <v>-44751.7</v>
      </c>
      <c r="AJ930" s="17">
        <f t="shared" ref="AJ930" si="6377">AI935</f>
        <v>-46409.45</v>
      </c>
      <c r="AK930" s="17">
        <f t="shared" ref="AK930" si="6378">AJ935</f>
        <v>-48049.009999999995</v>
      </c>
      <c r="AL930" s="17">
        <f t="shared" ref="AL930" si="6379">AK935</f>
        <v>-49682.329999999994</v>
      </c>
      <c r="AM930" s="17">
        <f t="shared" ref="AM930" si="6380">AL935</f>
        <v>-51308.359999999993</v>
      </c>
      <c r="AN930" s="17">
        <f t="shared" ref="AN930" si="6381">AM935</f>
        <v>-52927.05999999999</v>
      </c>
      <c r="AO930" s="17">
        <f t="shared" ref="AO930" si="6382">AN935</f>
        <v>-54528.279999999992</v>
      </c>
      <c r="AP930" s="17">
        <f t="shared" ref="AP930" si="6383">AO935</f>
        <v>-56122.05999999999</v>
      </c>
      <c r="AQ930" s="17">
        <f t="shared" ref="AQ930" si="6384">AP935</f>
        <v>-57708.349999999991</v>
      </c>
      <c r="AR930" s="17">
        <f t="shared" ref="AR930" si="6385">AQ935</f>
        <v>-59287.099999999991</v>
      </c>
      <c r="AS930" s="17">
        <f t="shared" ref="AS930" si="6386">AR935</f>
        <v>-60848.049999999988</v>
      </c>
      <c r="AT930" s="17">
        <f t="shared" ref="AT930" si="6387">AS935</f>
        <v>-62401.349999999991</v>
      </c>
      <c r="AU930" s="17">
        <f t="shared" ref="AU930" si="6388">AT935</f>
        <v>-63946.94999999999</v>
      </c>
      <c r="AV930" s="17">
        <f t="shared" ref="AV930" si="6389">AU935</f>
        <v>-65474.499999999985</v>
      </c>
      <c r="AW930" s="17">
        <f t="shared" ref="AW930" si="6390">AV935</f>
        <v>-66994.239999999991</v>
      </c>
      <c r="AX930" s="17">
        <f t="shared" ref="AX930" si="6391">AW935</f>
        <v>-68494.759999999995</v>
      </c>
      <c r="AY930" s="17">
        <f t="shared" ref="AY930" si="6392">AX935</f>
        <v>-69987.34</v>
      </c>
      <c r="AZ930" s="17">
        <f t="shared" ref="AZ930" si="6393">AY935</f>
        <v>-71472.929999999993</v>
      </c>
      <c r="BA930" s="17">
        <f t="shared" ref="BA930" si="6394">AZ935</f>
        <v>-72939.049999999988</v>
      </c>
      <c r="BB930" s="17">
        <f t="shared" ref="BB930" si="6395">BA935</f>
        <v>-74385.579999999987</v>
      </c>
      <c r="BC930" s="17">
        <f t="shared" ref="BC930" si="6396">BB935</f>
        <v>-75824.939999999988</v>
      </c>
      <c r="BD930" s="17">
        <f t="shared" ref="BD930" si="6397">BC935</f>
        <v>-77244.539999999994</v>
      </c>
      <c r="BE930" s="17">
        <f t="shared" ref="BE930" si="6398">BD935</f>
        <v>-78655.839999999997</v>
      </c>
      <c r="BF930" s="17">
        <f t="shared" ref="BF930" si="6399">BE935</f>
        <v>-80047.199999999997</v>
      </c>
      <c r="BG930" s="17">
        <f t="shared" ref="BG930" si="6400">BF935</f>
        <v>-81419.520000000004</v>
      </c>
      <c r="BH930" s="17">
        <f t="shared" ref="BH930" si="6401">BG935</f>
        <v>-82783.340000000011</v>
      </c>
      <c r="BI930" s="17">
        <f t="shared" ref="BI930" si="6402">BH935</f>
        <v>-84091.88</v>
      </c>
      <c r="BJ930" s="17">
        <f t="shared" ref="BJ930" si="6403">BI935</f>
        <v>-85381</v>
      </c>
      <c r="BK930" s="17">
        <f t="shared" ref="BK930" si="6404">BJ935</f>
        <v>-86661.33</v>
      </c>
      <c r="BL930" s="17">
        <f t="shared" ref="BL930" si="6405">BK935</f>
        <v>-87921.05</v>
      </c>
      <c r="BM930" s="17">
        <f t="shared" ref="BM930" si="6406">BL935</f>
        <v>-89171.86</v>
      </c>
      <c r="BN930" s="17">
        <f t="shared" ref="BN930" si="6407">BM935</f>
        <v>-90402.87</v>
      </c>
      <c r="BO930" s="17">
        <f t="shared" ref="BO930" si="6408">BN935</f>
        <v>-91612.98</v>
      </c>
      <c r="BP930" s="17">
        <f t="shared" ref="BP930" si="6409">BO935</f>
        <v>-92813.97</v>
      </c>
      <c r="BQ930" s="17">
        <f t="shared" ref="BQ930" si="6410">BP935</f>
        <v>-93993.86</v>
      </c>
      <c r="BR930" s="17">
        <f t="shared" ref="BR930" si="6411">BQ935</f>
        <v>-95117.71</v>
      </c>
      <c r="BS930" s="17">
        <f t="shared" ref="BS930" si="6412">BR935</f>
        <v>-96232.14</v>
      </c>
      <c r="BT930" s="17">
        <f t="shared" ref="BT930" si="6413">BS935</f>
        <v>-97325.08</v>
      </c>
      <c r="BU930" s="17">
        <f t="shared" ref="BU930" si="6414">BT935</f>
        <v>-98408.47</v>
      </c>
      <c r="BV930" s="17">
        <f t="shared" ref="BV930" si="6415">BU935</f>
        <v>-99471.180000000008</v>
      </c>
      <c r="BW930" s="17">
        <f t="shared" ref="BW930" si="6416">BV935</f>
        <v>-100512.11</v>
      </c>
      <c r="BX930" s="17">
        <f t="shared" ref="BX930" si="6417">BW935</f>
        <v>-101543.27</v>
      </c>
      <c r="BY930" s="17">
        <f t="shared" ref="BY930" si="6418">BX935</f>
        <v>-102528.12000000001</v>
      </c>
      <c r="BZ930" s="17">
        <f t="shared" ref="BZ930" si="6419">BY935</f>
        <v>-103504.01000000001</v>
      </c>
      <c r="CA930" s="17">
        <f t="shared" ref="CA930" si="6420">BZ935</f>
        <v>-104457.66</v>
      </c>
      <c r="CB930" s="17">
        <f t="shared" ref="CB930" si="6421">CA935</f>
        <v>-105401.2</v>
      </c>
      <c r="CC930" s="17">
        <f t="shared" ref="CC930" si="6422">CB935</f>
        <v>-106322.3</v>
      </c>
      <c r="CD930" s="17">
        <f t="shared" ref="CD930" si="6423">CC935</f>
        <v>-107221.85</v>
      </c>
      <c r="CE930" s="17">
        <f t="shared" ref="CE930" si="6424">CD935</f>
        <v>-108074.05</v>
      </c>
      <c r="CF930" s="17">
        <f t="shared" ref="CF930" si="6425">CE935</f>
        <v>-108915.78</v>
      </c>
      <c r="CG930" s="17">
        <f t="shared" ref="CG930" si="6426">CF935</f>
        <v>-109746.97</v>
      </c>
      <c r="CH930" s="17">
        <f t="shared" ref="CH930" si="6427">CG935</f>
        <v>-110568.58</v>
      </c>
      <c r="CI930" s="17">
        <f t="shared" ref="CI930" si="6428">CH935</f>
        <v>-111379.56</v>
      </c>
      <c r="CJ930" s="17">
        <f t="shared" ref="CJ930" si="6429">CI935</f>
        <v>-112142.36</v>
      </c>
      <c r="CK930" s="17">
        <f t="shared" ref="CK930" si="6430">CJ935</f>
        <v>-112894.32</v>
      </c>
      <c r="CL930" s="17">
        <f t="shared" ref="CL930" si="6431">CK935</f>
        <v>-113622.82</v>
      </c>
      <c r="CM930" s="17">
        <f t="shared" ref="CM930" si="6432">CL935</f>
        <v>-114341.33</v>
      </c>
      <c r="CN930" s="17">
        <f t="shared" ref="CN930" si="6433">CM935</f>
        <v>-115061.42</v>
      </c>
      <c r="CO930" s="17">
        <f t="shared" ref="CO930" si="6434">CN935</f>
        <v>-115745.14</v>
      </c>
    </row>
    <row r="931" spans="2:93">
      <c r="B931" s="556" t="s">
        <v>1990</v>
      </c>
      <c r="C931" s="634" t="s">
        <v>2005</v>
      </c>
      <c r="D931" s="634"/>
      <c r="H931" s="17"/>
      <c r="I931" s="17">
        <f>ROUND(I933*(I915+I927)/2,2)</f>
        <v>-2005.73</v>
      </c>
      <c r="J931" s="17">
        <f t="shared" ref="J931:BU931" si="6435">ROUND(J933*(J915+J927)/2,2)</f>
        <v>-2000.44</v>
      </c>
      <c r="K931" s="17">
        <f t="shared" si="6435"/>
        <v>-1995.11</v>
      </c>
      <c r="L931" s="17">
        <f t="shared" si="6435"/>
        <v>-1989.73</v>
      </c>
      <c r="M931" s="17">
        <f t="shared" si="6435"/>
        <v>-1994.72</v>
      </c>
      <c r="N931" s="17">
        <f t="shared" si="6435"/>
        <v>-2010.12</v>
      </c>
      <c r="O931" s="17">
        <f t="shared" si="6435"/>
        <v>-2015.14</v>
      </c>
      <c r="P931" s="17">
        <f t="shared" si="6435"/>
        <v>-2009.71</v>
      </c>
      <c r="Q931" s="17">
        <f t="shared" si="6435"/>
        <v>-2004.25</v>
      </c>
      <c r="R931" s="17">
        <f t="shared" si="6435"/>
        <v>-1998.73</v>
      </c>
      <c r="S931" s="17">
        <f t="shared" si="6435"/>
        <v>-1993.18</v>
      </c>
      <c r="T931" s="17">
        <f t="shared" si="6435"/>
        <v>-1987.6</v>
      </c>
      <c r="U931" s="17">
        <f t="shared" si="6435"/>
        <v>-1981.96</v>
      </c>
      <c r="V931" s="17">
        <f t="shared" si="6435"/>
        <v>-2008.17</v>
      </c>
      <c r="W931" s="17">
        <f t="shared" si="6435"/>
        <v>-2002.55</v>
      </c>
      <c r="X931" s="17">
        <f t="shared" si="6435"/>
        <v>-1996.87</v>
      </c>
      <c r="Y931" s="17">
        <f t="shared" si="6435"/>
        <v>-1991.16</v>
      </c>
      <c r="Z931" s="17">
        <f t="shared" si="6435"/>
        <v>-1985.41</v>
      </c>
      <c r="AA931" s="17">
        <f t="shared" si="6435"/>
        <v>-1979.61</v>
      </c>
      <c r="AB931" s="17">
        <f t="shared" si="6435"/>
        <v>-1973.77</v>
      </c>
      <c r="AC931" s="17">
        <f t="shared" si="6435"/>
        <v>-1967.9</v>
      </c>
      <c r="AD931" s="17">
        <f t="shared" si="6435"/>
        <v>-1961.98</v>
      </c>
      <c r="AE931" s="17">
        <f t="shared" si="6435"/>
        <v>-1956.01</v>
      </c>
      <c r="AF931" s="17">
        <f t="shared" si="6435"/>
        <v>-1950.02</v>
      </c>
      <c r="AG931" s="17">
        <f t="shared" si="6435"/>
        <v>-1943.96</v>
      </c>
      <c r="AH931" s="17">
        <f t="shared" si="6435"/>
        <v>-1937.87</v>
      </c>
      <c r="AI931" s="17">
        <f t="shared" si="6435"/>
        <v>-1931.75</v>
      </c>
      <c r="AJ931" s="17">
        <f t="shared" si="6435"/>
        <v>-1914.56</v>
      </c>
      <c r="AK931" s="17">
        <f t="shared" si="6435"/>
        <v>-1908.32</v>
      </c>
      <c r="AL931" s="17">
        <f t="shared" si="6435"/>
        <v>-1902.03</v>
      </c>
      <c r="AM931" s="17">
        <f t="shared" si="6435"/>
        <v>-1895.7</v>
      </c>
      <c r="AN931" s="17">
        <f t="shared" si="6435"/>
        <v>-1878.22</v>
      </c>
      <c r="AO931" s="17">
        <f t="shared" si="6435"/>
        <v>-1871.78</v>
      </c>
      <c r="AP931" s="17">
        <f t="shared" si="6435"/>
        <v>-1865.29</v>
      </c>
      <c r="AQ931" s="17">
        <f t="shared" si="6435"/>
        <v>-1858.75</v>
      </c>
      <c r="AR931" s="17">
        <f t="shared" si="6435"/>
        <v>-1840.95</v>
      </c>
      <c r="AS931" s="17">
        <f t="shared" si="6435"/>
        <v>-1834.3</v>
      </c>
      <c r="AT931" s="17">
        <f t="shared" si="6435"/>
        <v>-1827.6</v>
      </c>
      <c r="AU931" s="17">
        <f t="shared" si="6435"/>
        <v>-1809.55</v>
      </c>
      <c r="AV931" s="17">
        <f t="shared" si="6435"/>
        <v>-1802.74</v>
      </c>
      <c r="AW931" s="17">
        <f t="shared" si="6435"/>
        <v>-1784.52</v>
      </c>
      <c r="AX931" s="17">
        <f t="shared" si="6435"/>
        <v>-1777.58</v>
      </c>
      <c r="AY931" s="17">
        <f t="shared" si="6435"/>
        <v>-1770.59</v>
      </c>
      <c r="AZ931" s="17">
        <f t="shared" si="6435"/>
        <v>-1752.12</v>
      </c>
      <c r="BA931" s="17">
        <f t="shared" si="6435"/>
        <v>-1733.53</v>
      </c>
      <c r="BB931" s="17">
        <f t="shared" si="6435"/>
        <v>-1726.36</v>
      </c>
      <c r="BC931" s="17">
        <f t="shared" si="6435"/>
        <v>-1707.6</v>
      </c>
      <c r="BD931" s="17">
        <f t="shared" si="6435"/>
        <v>-1700.3</v>
      </c>
      <c r="BE931" s="17">
        <f t="shared" si="6435"/>
        <v>-1681.36</v>
      </c>
      <c r="BF931" s="17">
        <f t="shared" si="6435"/>
        <v>-1662.32</v>
      </c>
      <c r="BG931" s="17">
        <f t="shared" si="6435"/>
        <v>-1654.82</v>
      </c>
      <c r="BH931" s="17">
        <f t="shared" si="6435"/>
        <v>-1600.54</v>
      </c>
      <c r="BI931" s="17">
        <f t="shared" si="6435"/>
        <v>-1581.12</v>
      </c>
      <c r="BJ931" s="17">
        <f t="shared" si="6435"/>
        <v>-1573.33</v>
      </c>
      <c r="BK931" s="17">
        <f t="shared" si="6435"/>
        <v>-1553.72</v>
      </c>
      <c r="BL931" s="17">
        <f t="shared" si="6435"/>
        <v>-1545.81</v>
      </c>
      <c r="BM931" s="17">
        <f t="shared" si="6435"/>
        <v>-1526.01</v>
      </c>
      <c r="BN931" s="17">
        <f t="shared" si="6435"/>
        <v>-1506.11</v>
      </c>
      <c r="BO931" s="17">
        <f t="shared" si="6435"/>
        <v>-1497.99</v>
      </c>
      <c r="BP931" s="17">
        <f t="shared" si="6435"/>
        <v>-1477.89</v>
      </c>
      <c r="BQ931" s="17">
        <f t="shared" si="6435"/>
        <v>-1421.85</v>
      </c>
      <c r="BR931" s="17">
        <f t="shared" si="6435"/>
        <v>-1413.43</v>
      </c>
      <c r="BS931" s="17">
        <f t="shared" si="6435"/>
        <v>-1392.94</v>
      </c>
      <c r="BT931" s="17">
        <f t="shared" si="6435"/>
        <v>-1384.39</v>
      </c>
      <c r="BU931" s="17">
        <f t="shared" si="6435"/>
        <v>-1363.71</v>
      </c>
      <c r="BV931" s="17">
        <f t="shared" ref="BV931:CO931" si="6436">ROUND(BV933*(BV915+BV927)/2,2)</f>
        <v>-1342.93</v>
      </c>
      <c r="BW931" s="17">
        <f t="shared" si="6436"/>
        <v>-1334.16</v>
      </c>
      <c r="BX931" s="17">
        <f t="shared" si="6436"/>
        <v>-1288.8499999999999</v>
      </c>
      <c r="BY931" s="17">
        <f t="shared" si="6436"/>
        <v>-1279.8900000000001</v>
      </c>
      <c r="BZ931" s="17">
        <f t="shared" si="6436"/>
        <v>-1258.6500000000001</v>
      </c>
      <c r="CA931" s="17">
        <f t="shared" si="6436"/>
        <v>-1249.54</v>
      </c>
      <c r="CB931" s="17">
        <f t="shared" si="6436"/>
        <v>-1228.0999999999999</v>
      </c>
      <c r="CC931" s="17">
        <f t="shared" si="6436"/>
        <v>-1206.55</v>
      </c>
      <c r="CD931" s="17">
        <f t="shared" si="6436"/>
        <v>-1160.2</v>
      </c>
      <c r="CE931" s="17">
        <f t="shared" si="6436"/>
        <v>-1150.73</v>
      </c>
      <c r="CF931" s="17">
        <f t="shared" si="6436"/>
        <v>-1141.19</v>
      </c>
      <c r="CG931" s="17">
        <f t="shared" si="6436"/>
        <v>-1131.6099999999999</v>
      </c>
      <c r="CH931" s="17">
        <f t="shared" si="6436"/>
        <v>-1121.98</v>
      </c>
      <c r="CI931" s="17">
        <f t="shared" si="6436"/>
        <v>-1074.8</v>
      </c>
      <c r="CJ931" s="17">
        <f t="shared" si="6436"/>
        <v>-1064.96</v>
      </c>
      <c r="CK931" s="17">
        <f t="shared" si="6436"/>
        <v>-1042.5</v>
      </c>
      <c r="CL931" s="17">
        <f t="shared" si="6436"/>
        <v>-1032.51</v>
      </c>
      <c r="CM931" s="17">
        <f t="shared" si="6436"/>
        <v>-1035.0899999999999</v>
      </c>
      <c r="CN931" s="17">
        <f t="shared" si="6436"/>
        <v>-999.72</v>
      </c>
      <c r="CO931" s="17">
        <f t="shared" si="6436"/>
        <v>-989.53</v>
      </c>
    </row>
    <row r="932" spans="2:93">
      <c r="B932" s="556" t="s">
        <v>1943</v>
      </c>
      <c r="C932" s="634" t="s">
        <v>2005</v>
      </c>
      <c r="D932" s="634"/>
      <c r="H932" s="556">
        <f>H926</f>
        <v>51.4</v>
      </c>
      <c r="I932" s="556">
        <f>I926</f>
        <v>50.7</v>
      </c>
      <c r="J932" s="556">
        <f t="shared" ref="J932:BU932" si="6437">J926</f>
        <v>50.1</v>
      </c>
      <c r="K932" s="556">
        <f t="shared" si="6437"/>
        <v>49.4</v>
      </c>
      <c r="L932" s="556">
        <f t="shared" si="6437"/>
        <v>48.7</v>
      </c>
      <c r="M932" s="556">
        <f t="shared" si="6437"/>
        <v>47.4</v>
      </c>
      <c r="N932" s="556">
        <f t="shared" si="6437"/>
        <v>46.7</v>
      </c>
      <c r="O932" s="556">
        <f t="shared" si="6437"/>
        <v>46.1</v>
      </c>
      <c r="P932" s="556">
        <f t="shared" si="6437"/>
        <v>45.4</v>
      </c>
      <c r="Q932" s="556">
        <f t="shared" si="6437"/>
        <v>44.8</v>
      </c>
      <c r="R932" s="556">
        <f t="shared" si="6437"/>
        <v>44.1</v>
      </c>
      <c r="S932" s="556">
        <f t="shared" si="6437"/>
        <v>43.5</v>
      </c>
      <c r="T932" s="556">
        <f t="shared" si="6437"/>
        <v>42.9</v>
      </c>
      <c r="U932" s="556">
        <f t="shared" si="6437"/>
        <v>41.6</v>
      </c>
      <c r="V932" s="556">
        <f t="shared" si="6437"/>
        <v>41</v>
      </c>
      <c r="W932" s="556">
        <f t="shared" si="6437"/>
        <v>40.299999999999997</v>
      </c>
      <c r="X932" s="556">
        <f t="shared" si="6437"/>
        <v>39.700000000000003</v>
      </c>
      <c r="Y932" s="556">
        <f t="shared" si="6437"/>
        <v>39.1</v>
      </c>
      <c r="Z932" s="556">
        <f t="shared" si="6437"/>
        <v>38.5</v>
      </c>
      <c r="AA932" s="556">
        <f t="shared" si="6437"/>
        <v>37.9</v>
      </c>
      <c r="AB932" s="556">
        <f t="shared" si="6437"/>
        <v>37.299999999999997</v>
      </c>
      <c r="AC932" s="556">
        <f t="shared" si="6437"/>
        <v>36.700000000000003</v>
      </c>
      <c r="AD932" s="556">
        <f t="shared" si="6437"/>
        <v>36.1</v>
      </c>
      <c r="AE932" s="556">
        <f t="shared" si="6437"/>
        <v>35.5</v>
      </c>
      <c r="AF932" s="556">
        <f t="shared" si="6437"/>
        <v>34.9</v>
      </c>
      <c r="AG932" s="556">
        <f t="shared" si="6437"/>
        <v>34.299999999999997</v>
      </c>
      <c r="AH932" s="556">
        <f t="shared" si="6437"/>
        <v>33.700000000000003</v>
      </c>
      <c r="AI932" s="556">
        <f t="shared" si="6437"/>
        <v>33.200000000000003</v>
      </c>
      <c r="AJ932" s="556">
        <f t="shared" si="6437"/>
        <v>32.6</v>
      </c>
      <c r="AK932" s="556">
        <f t="shared" si="6437"/>
        <v>32</v>
      </c>
      <c r="AL932" s="556">
        <f t="shared" si="6437"/>
        <v>31.4</v>
      </c>
      <c r="AM932" s="556">
        <f t="shared" si="6437"/>
        <v>30.9</v>
      </c>
      <c r="AN932" s="556">
        <f t="shared" si="6437"/>
        <v>30.3</v>
      </c>
      <c r="AO932" s="556">
        <f t="shared" si="6437"/>
        <v>29.8</v>
      </c>
      <c r="AP932" s="556">
        <f t="shared" si="6437"/>
        <v>29.2</v>
      </c>
      <c r="AQ932" s="556">
        <f t="shared" si="6437"/>
        <v>28.7</v>
      </c>
      <c r="AR932" s="556">
        <f t="shared" si="6437"/>
        <v>28.2</v>
      </c>
      <c r="AS932" s="556">
        <f t="shared" si="6437"/>
        <v>27.6</v>
      </c>
      <c r="AT932" s="556">
        <f t="shared" si="6437"/>
        <v>27.1</v>
      </c>
      <c r="AU932" s="556">
        <f t="shared" si="6437"/>
        <v>26.6</v>
      </c>
      <c r="AV932" s="556">
        <f t="shared" si="6437"/>
        <v>26.1</v>
      </c>
      <c r="AW932" s="556">
        <f t="shared" si="6437"/>
        <v>25.6</v>
      </c>
      <c r="AX932" s="556">
        <f t="shared" si="6437"/>
        <v>25</v>
      </c>
      <c r="AY932" s="556">
        <f t="shared" si="6437"/>
        <v>24.5</v>
      </c>
      <c r="AZ932" s="556">
        <f t="shared" si="6437"/>
        <v>24.1</v>
      </c>
      <c r="BA932" s="556">
        <f t="shared" si="6437"/>
        <v>23.6</v>
      </c>
      <c r="BB932" s="556">
        <f t="shared" si="6437"/>
        <v>23.1</v>
      </c>
      <c r="BC932" s="556">
        <f t="shared" si="6437"/>
        <v>22.6</v>
      </c>
      <c r="BD932" s="556">
        <f t="shared" si="6437"/>
        <v>22.1</v>
      </c>
      <c r="BE932" s="556">
        <f t="shared" si="6437"/>
        <v>21.7</v>
      </c>
      <c r="BF932" s="556">
        <f t="shared" si="6437"/>
        <v>21.2</v>
      </c>
      <c r="BG932" s="556">
        <f t="shared" si="6437"/>
        <v>21.2</v>
      </c>
      <c r="BH932" s="556">
        <f t="shared" si="6437"/>
        <v>20.8</v>
      </c>
      <c r="BI932" s="556">
        <f t="shared" si="6437"/>
        <v>20.3</v>
      </c>
      <c r="BJ932" s="556">
        <f t="shared" si="6437"/>
        <v>19.899999999999999</v>
      </c>
      <c r="BK932" s="556">
        <f t="shared" si="6437"/>
        <v>19.399999999999999</v>
      </c>
      <c r="BL932" s="556">
        <f t="shared" si="6437"/>
        <v>19</v>
      </c>
      <c r="BM932" s="556">
        <f t="shared" si="6437"/>
        <v>18.600000000000001</v>
      </c>
      <c r="BN932" s="556">
        <f t="shared" si="6437"/>
        <v>18.2</v>
      </c>
      <c r="BO932" s="556">
        <f t="shared" si="6437"/>
        <v>17.8</v>
      </c>
      <c r="BP932" s="556">
        <f t="shared" si="6437"/>
        <v>17.8</v>
      </c>
      <c r="BQ932" s="556">
        <f t="shared" si="6437"/>
        <v>17.399999999999999</v>
      </c>
      <c r="BR932" s="556">
        <f t="shared" si="6437"/>
        <v>17</v>
      </c>
      <c r="BS932" s="556">
        <f t="shared" si="6437"/>
        <v>16.600000000000001</v>
      </c>
      <c r="BT932" s="556">
        <f t="shared" si="6437"/>
        <v>16.2</v>
      </c>
      <c r="BU932" s="556">
        <f t="shared" si="6437"/>
        <v>15.9</v>
      </c>
      <c r="BV932" s="556">
        <f t="shared" ref="BV932:CO932" si="6438">BV926</f>
        <v>15.5</v>
      </c>
      <c r="BW932" s="556">
        <f t="shared" si="6438"/>
        <v>15.5</v>
      </c>
      <c r="BX932" s="556">
        <f t="shared" si="6438"/>
        <v>15.1</v>
      </c>
      <c r="BY932" s="556">
        <f t="shared" si="6438"/>
        <v>14.8</v>
      </c>
      <c r="BZ932" s="556">
        <f t="shared" si="6438"/>
        <v>14.4</v>
      </c>
      <c r="CA932" s="556">
        <f t="shared" si="6438"/>
        <v>14.1</v>
      </c>
      <c r="CB932" s="556">
        <f t="shared" si="6438"/>
        <v>13.8</v>
      </c>
      <c r="CC932" s="556">
        <f t="shared" si="6438"/>
        <v>13.8</v>
      </c>
      <c r="CD932" s="556">
        <f t="shared" si="6438"/>
        <v>13.5</v>
      </c>
      <c r="CE932" s="556">
        <f t="shared" si="6438"/>
        <v>13.1</v>
      </c>
      <c r="CF932" s="556">
        <f t="shared" si="6438"/>
        <v>12.8</v>
      </c>
      <c r="CG932" s="556">
        <f t="shared" si="6438"/>
        <v>12.5</v>
      </c>
      <c r="CH932" s="556">
        <f t="shared" si="6438"/>
        <v>12.5</v>
      </c>
      <c r="CI932" s="556">
        <f t="shared" si="6438"/>
        <v>12.2</v>
      </c>
      <c r="CJ932" s="556">
        <f t="shared" si="6438"/>
        <v>12</v>
      </c>
      <c r="CK932" s="556">
        <f t="shared" si="6438"/>
        <v>11.7</v>
      </c>
      <c r="CL932" s="556">
        <f t="shared" si="6438"/>
        <v>11.4</v>
      </c>
      <c r="CM932" s="556">
        <f t="shared" si="6438"/>
        <v>11.4</v>
      </c>
      <c r="CN932" s="556">
        <f t="shared" si="6438"/>
        <v>11.1</v>
      </c>
      <c r="CO932" s="556">
        <f t="shared" si="6438"/>
        <v>10.9</v>
      </c>
    </row>
    <row r="933" spans="2:93">
      <c r="B933" s="556" t="s">
        <v>1977</v>
      </c>
      <c r="C933" s="634" t="s">
        <v>2005</v>
      </c>
      <c r="D933" s="634"/>
      <c r="H933" s="556"/>
      <c r="I933" s="26">
        <f>-ROUND((1+H940)/H932,4)</f>
        <v>-1.95E-2</v>
      </c>
      <c r="J933" s="26">
        <f t="shared" ref="J933:BU933" si="6439">-ROUND((1+I940)/I932,4)</f>
        <v>-1.9400000000000001E-2</v>
      </c>
      <c r="K933" s="26">
        <f t="shared" si="6439"/>
        <v>-1.9300000000000001E-2</v>
      </c>
      <c r="L933" s="26">
        <f t="shared" si="6439"/>
        <v>-1.9199999999999998E-2</v>
      </c>
      <c r="M933" s="26">
        <f t="shared" si="6439"/>
        <v>-1.9199999999999998E-2</v>
      </c>
      <c r="N933" s="26">
        <f t="shared" si="6439"/>
        <v>-1.9300000000000001E-2</v>
      </c>
      <c r="O933" s="26">
        <f t="shared" si="6439"/>
        <v>-1.9300000000000001E-2</v>
      </c>
      <c r="P933" s="26">
        <f t="shared" si="6439"/>
        <v>-1.9199999999999998E-2</v>
      </c>
      <c r="Q933" s="26">
        <f t="shared" si="6439"/>
        <v>-1.9099999999999999E-2</v>
      </c>
      <c r="R933" s="26">
        <f t="shared" si="6439"/>
        <v>-1.9E-2</v>
      </c>
      <c r="S933" s="26">
        <f t="shared" si="6439"/>
        <v>-1.89E-2</v>
      </c>
      <c r="T933" s="26">
        <f t="shared" si="6439"/>
        <v>-1.8800000000000001E-2</v>
      </c>
      <c r="U933" s="26">
        <f t="shared" si="6439"/>
        <v>-1.8700000000000001E-2</v>
      </c>
      <c r="V933" s="26">
        <f t="shared" si="6439"/>
        <v>-1.89E-2</v>
      </c>
      <c r="W933" s="26">
        <f t="shared" si="6439"/>
        <v>-1.8800000000000001E-2</v>
      </c>
      <c r="X933" s="26">
        <f t="shared" si="6439"/>
        <v>-1.8700000000000001E-2</v>
      </c>
      <c r="Y933" s="26">
        <f t="shared" si="6439"/>
        <v>-1.8599999999999998E-2</v>
      </c>
      <c r="Z933" s="26">
        <f t="shared" si="6439"/>
        <v>-1.8499999999999999E-2</v>
      </c>
      <c r="AA933" s="26">
        <f t="shared" si="6439"/>
        <v>-1.84E-2</v>
      </c>
      <c r="AB933" s="26">
        <f t="shared" si="6439"/>
        <v>-1.83E-2</v>
      </c>
      <c r="AC933" s="26">
        <f t="shared" si="6439"/>
        <v>-1.8200000000000001E-2</v>
      </c>
      <c r="AD933" s="26">
        <f t="shared" si="6439"/>
        <v>-1.8100000000000002E-2</v>
      </c>
      <c r="AE933" s="26">
        <f t="shared" si="6439"/>
        <v>-1.7999999999999999E-2</v>
      </c>
      <c r="AF933" s="26">
        <f t="shared" si="6439"/>
        <v>-1.7899999999999999E-2</v>
      </c>
      <c r="AG933" s="26">
        <f t="shared" si="6439"/>
        <v>-1.78E-2</v>
      </c>
      <c r="AH933" s="26">
        <f t="shared" si="6439"/>
        <v>-1.77E-2</v>
      </c>
      <c r="AI933" s="26">
        <f t="shared" si="6439"/>
        <v>-1.7600000000000001E-2</v>
      </c>
      <c r="AJ933" s="26">
        <f t="shared" si="6439"/>
        <v>-1.7399999999999999E-2</v>
      </c>
      <c r="AK933" s="26">
        <f t="shared" si="6439"/>
        <v>-1.7299999999999999E-2</v>
      </c>
      <c r="AL933" s="26">
        <f t="shared" si="6439"/>
        <v>-1.72E-2</v>
      </c>
      <c r="AM933" s="26">
        <f t="shared" si="6439"/>
        <v>-1.7100000000000001E-2</v>
      </c>
      <c r="AN933" s="26">
        <f t="shared" si="6439"/>
        <v>-1.6899999999999998E-2</v>
      </c>
      <c r="AO933" s="26">
        <f t="shared" si="6439"/>
        <v>-1.6799999999999999E-2</v>
      </c>
      <c r="AP933" s="26">
        <f t="shared" si="6439"/>
        <v>-1.67E-2</v>
      </c>
      <c r="AQ933" s="26">
        <f t="shared" si="6439"/>
        <v>-1.66E-2</v>
      </c>
      <c r="AR933" s="26">
        <f t="shared" si="6439"/>
        <v>-1.6400000000000001E-2</v>
      </c>
      <c r="AS933" s="26">
        <f t="shared" si="6439"/>
        <v>-1.6299999999999999E-2</v>
      </c>
      <c r="AT933" s="26">
        <f t="shared" si="6439"/>
        <v>-1.6199999999999999E-2</v>
      </c>
      <c r="AU933" s="26">
        <f t="shared" si="6439"/>
        <v>-1.6E-2</v>
      </c>
      <c r="AV933" s="26">
        <f t="shared" si="6439"/>
        <v>-1.5900000000000001E-2</v>
      </c>
      <c r="AW933" s="26">
        <f t="shared" si="6439"/>
        <v>-1.5699999999999999E-2</v>
      </c>
      <c r="AX933" s="26">
        <f t="shared" si="6439"/>
        <v>-1.5599999999999999E-2</v>
      </c>
      <c r="AY933" s="26">
        <f t="shared" si="6439"/>
        <v>-1.55E-2</v>
      </c>
      <c r="AZ933" s="26">
        <f t="shared" si="6439"/>
        <v>-1.5299999999999999E-2</v>
      </c>
      <c r="BA933" s="26">
        <f t="shared" si="6439"/>
        <v>-1.5100000000000001E-2</v>
      </c>
      <c r="BB933" s="26">
        <f t="shared" si="6439"/>
        <v>-1.4999999999999999E-2</v>
      </c>
      <c r="BC933" s="26">
        <f t="shared" si="6439"/>
        <v>-1.4800000000000001E-2</v>
      </c>
      <c r="BD933" s="26">
        <f t="shared" si="6439"/>
        <v>-1.47E-2</v>
      </c>
      <c r="BE933" s="26">
        <f t="shared" si="6439"/>
        <v>-1.4500000000000001E-2</v>
      </c>
      <c r="BF933" s="26">
        <f t="shared" si="6439"/>
        <v>-1.43E-2</v>
      </c>
      <c r="BG933" s="26">
        <f t="shared" si="6439"/>
        <v>-1.4200000000000001E-2</v>
      </c>
      <c r="BH933" s="26">
        <f t="shared" si="6439"/>
        <v>-1.37E-2</v>
      </c>
      <c r="BI933" s="26">
        <f t="shared" si="6439"/>
        <v>-1.35E-2</v>
      </c>
      <c r="BJ933" s="26">
        <f t="shared" si="6439"/>
        <v>-1.34E-2</v>
      </c>
      <c r="BK933" s="26">
        <f t="shared" si="6439"/>
        <v>-1.32E-2</v>
      </c>
      <c r="BL933" s="26">
        <f t="shared" si="6439"/>
        <v>-1.3100000000000001E-2</v>
      </c>
      <c r="BM933" s="26">
        <f t="shared" si="6439"/>
        <v>-1.29E-2</v>
      </c>
      <c r="BN933" s="26">
        <f t="shared" si="6439"/>
        <v>-1.2699999999999999E-2</v>
      </c>
      <c r="BO933" s="26">
        <f t="shared" si="6439"/>
        <v>-1.26E-2</v>
      </c>
      <c r="BP933" s="26">
        <f t="shared" si="6439"/>
        <v>-1.24E-2</v>
      </c>
      <c r="BQ933" s="26">
        <f t="shared" si="6439"/>
        <v>-1.1900000000000001E-2</v>
      </c>
      <c r="BR933" s="26">
        <f t="shared" si="6439"/>
        <v>-1.18E-2</v>
      </c>
      <c r="BS933" s="26">
        <f t="shared" si="6439"/>
        <v>-1.1599999999999999E-2</v>
      </c>
      <c r="BT933" s="26">
        <f t="shared" si="6439"/>
        <v>-1.15E-2</v>
      </c>
      <c r="BU933" s="26">
        <f t="shared" si="6439"/>
        <v>-1.1299999999999999E-2</v>
      </c>
      <c r="BV933" s="26">
        <f t="shared" ref="BV933:CO933" si="6440">-ROUND((1+BU940)/BU932,4)</f>
        <v>-1.11E-2</v>
      </c>
      <c r="BW933" s="26">
        <f t="shared" si="6440"/>
        <v>-1.0999999999999999E-2</v>
      </c>
      <c r="BX933" s="26">
        <f t="shared" si="6440"/>
        <v>-1.06E-2</v>
      </c>
      <c r="BY933" s="26">
        <f t="shared" si="6440"/>
        <v>-1.0500000000000001E-2</v>
      </c>
      <c r="BZ933" s="26">
        <f t="shared" si="6440"/>
        <v>-1.03E-2</v>
      </c>
      <c r="CA933" s="26">
        <f t="shared" si="6440"/>
        <v>-1.0200000000000001E-2</v>
      </c>
      <c r="CB933" s="26">
        <f t="shared" si="6440"/>
        <v>-0.01</v>
      </c>
      <c r="CC933" s="26">
        <f t="shared" si="6440"/>
        <v>-9.7999999999999997E-3</v>
      </c>
      <c r="CD933" s="26">
        <f t="shared" si="6440"/>
        <v>-9.4000000000000004E-3</v>
      </c>
      <c r="CE933" s="26">
        <f t="shared" si="6440"/>
        <v>-9.2999999999999992E-3</v>
      </c>
      <c r="CF933" s="26">
        <f t="shared" si="6440"/>
        <v>-9.1999999999999998E-3</v>
      </c>
      <c r="CG933" s="26">
        <f t="shared" si="6440"/>
        <v>-9.1000000000000004E-3</v>
      </c>
      <c r="CH933" s="26">
        <f t="shared" si="6440"/>
        <v>-8.9999999999999993E-3</v>
      </c>
      <c r="CI933" s="26">
        <f t="shared" si="6440"/>
        <v>-8.6E-3</v>
      </c>
      <c r="CJ933" s="26">
        <f t="shared" si="6440"/>
        <v>-8.5000000000000006E-3</v>
      </c>
      <c r="CK933" s="26">
        <f t="shared" si="6440"/>
        <v>-8.3000000000000001E-3</v>
      </c>
      <c r="CL933" s="26">
        <f t="shared" si="6440"/>
        <v>-8.2000000000000007E-3</v>
      </c>
      <c r="CM933" s="26">
        <f t="shared" si="6440"/>
        <v>-8.2000000000000007E-3</v>
      </c>
      <c r="CN933" s="26">
        <f t="shared" si="6440"/>
        <v>-7.9000000000000008E-3</v>
      </c>
      <c r="CO933" s="26">
        <f t="shared" si="6440"/>
        <v>-7.7999999999999996E-3</v>
      </c>
    </row>
    <row r="934" spans="2:93">
      <c r="B934" s="556" t="s">
        <v>1988</v>
      </c>
      <c r="C934" s="634" t="s">
        <v>2005</v>
      </c>
      <c r="D934" s="634"/>
      <c r="H934" s="17"/>
      <c r="I934" s="17">
        <f>-I918</f>
        <v>257</v>
      </c>
      <c r="J934" s="17">
        <f t="shared" ref="J934:BU934" si="6441">-J918</f>
        <v>257</v>
      </c>
      <c r="K934" s="17">
        <f t="shared" si="6441"/>
        <v>258</v>
      </c>
      <c r="L934" s="17">
        <f t="shared" si="6441"/>
        <v>259</v>
      </c>
      <c r="M934" s="17">
        <f t="shared" si="6441"/>
        <v>259</v>
      </c>
      <c r="N934" s="17">
        <f t="shared" si="6441"/>
        <v>260</v>
      </c>
      <c r="O934" s="17">
        <f t="shared" si="6441"/>
        <v>261</v>
      </c>
      <c r="P934" s="17">
        <f t="shared" si="6441"/>
        <v>261</v>
      </c>
      <c r="Q934" s="17">
        <f t="shared" si="6441"/>
        <v>262</v>
      </c>
      <c r="R934" s="17">
        <f t="shared" si="6441"/>
        <v>263</v>
      </c>
      <c r="S934" s="17">
        <f t="shared" si="6441"/>
        <v>263</v>
      </c>
      <c r="T934" s="17">
        <f t="shared" si="6441"/>
        <v>264</v>
      </c>
      <c r="U934" s="17">
        <f t="shared" si="6441"/>
        <v>265</v>
      </c>
      <c r="V934" s="17">
        <f t="shared" si="6441"/>
        <v>265</v>
      </c>
      <c r="W934" s="17">
        <f t="shared" si="6441"/>
        <v>266</v>
      </c>
      <c r="X934" s="17">
        <f t="shared" si="6441"/>
        <v>267</v>
      </c>
      <c r="Y934" s="17">
        <f t="shared" si="6441"/>
        <v>267</v>
      </c>
      <c r="Z934" s="17">
        <f t="shared" si="6441"/>
        <v>268</v>
      </c>
      <c r="AA934" s="17">
        <f t="shared" si="6441"/>
        <v>269</v>
      </c>
      <c r="AB934" s="17">
        <f t="shared" si="6441"/>
        <v>269</v>
      </c>
      <c r="AC934" s="17">
        <f t="shared" si="6441"/>
        <v>270</v>
      </c>
      <c r="AD934" s="17">
        <f t="shared" si="6441"/>
        <v>271</v>
      </c>
      <c r="AE934" s="17">
        <f t="shared" si="6441"/>
        <v>271</v>
      </c>
      <c r="AF934" s="17">
        <f t="shared" si="6441"/>
        <v>272</v>
      </c>
      <c r="AG934" s="17">
        <f t="shared" si="6441"/>
        <v>273</v>
      </c>
      <c r="AH934" s="17">
        <f t="shared" si="6441"/>
        <v>273</v>
      </c>
      <c r="AI934" s="17">
        <f t="shared" si="6441"/>
        <v>274</v>
      </c>
      <c r="AJ934" s="17">
        <f t="shared" si="6441"/>
        <v>275</v>
      </c>
      <c r="AK934" s="17">
        <f t="shared" si="6441"/>
        <v>275</v>
      </c>
      <c r="AL934" s="17">
        <f t="shared" si="6441"/>
        <v>276</v>
      </c>
      <c r="AM934" s="17">
        <f t="shared" si="6441"/>
        <v>277</v>
      </c>
      <c r="AN934" s="17">
        <f t="shared" si="6441"/>
        <v>277</v>
      </c>
      <c r="AO934" s="17">
        <f t="shared" si="6441"/>
        <v>278</v>
      </c>
      <c r="AP934" s="17">
        <f t="shared" si="6441"/>
        <v>279</v>
      </c>
      <c r="AQ934" s="17">
        <f t="shared" si="6441"/>
        <v>280</v>
      </c>
      <c r="AR934" s="17">
        <f t="shared" si="6441"/>
        <v>280</v>
      </c>
      <c r="AS934" s="17">
        <f t="shared" si="6441"/>
        <v>281</v>
      </c>
      <c r="AT934" s="17">
        <f t="shared" si="6441"/>
        <v>282</v>
      </c>
      <c r="AU934" s="17">
        <f t="shared" si="6441"/>
        <v>282</v>
      </c>
      <c r="AV934" s="17">
        <f t="shared" si="6441"/>
        <v>283</v>
      </c>
      <c r="AW934" s="17">
        <f t="shared" si="6441"/>
        <v>284</v>
      </c>
      <c r="AX934" s="17">
        <f t="shared" si="6441"/>
        <v>285</v>
      </c>
      <c r="AY934" s="17">
        <f t="shared" si="6441"/>
        <v>285</v>
      </c>
      <c r="AZ934" s="17">
        <f t="shared" si="6441"/>
        <v>286</v>
      </c>
      <c r="BA934" s="17">
        <f t="shared" si="6441"/>
        <v>287</v>
      </c>
      <c r="BB934" s="17">
        <f t="shared" si="6441"/>
        <v>287</v>
      </c>
      <c r="BC934" s="17">
        <f t="shared" si="6441"/>
        <v>288</v>
      </c>
      <c r="BD934" s="17">
        <f t="shared" si="6441"/>
        <v>289</v>
      </c>
      <c r="BE934" s="17">
        <f t="shared" si="6441"/>
        <v>290</v>
      </c>
      <c r="BF934" s="17">
        <f t="shared" si="6441"/>
        <v>290</v>
      </c>
      <c r="BG934" s="17">
        <f t="shared" si="6441"/>
        <v>291</v>
      </c>
      <c r="BH934" s="17">
        <f t="shared" si="6441"/>
        <v>292</v>
      </c>
      <c r="BI934" s="17">
        <f t="shared" si="6441"/>
        <v>292</v>
      </c>
      <c r="BJ934" s="17">
        <f t="shared" si="6441"/>
        <v>293</v>
      </c>
      <c r="BK934" s="17">
        <f t="shared" si="6441"/>
        <v>294</v>
      </c>
      <c r="BL934" s="17">
        <f t="shared" si="6441"/>
        <v>295</v>
      </c>
      <c r="BM934" s="17">
        <f t="shared" si="6441"/>
        <v>295</v>
      </c>
      <c r="BN934" s="17">
        <f t="shared" si="6441"/>
        <v>296</v>
      </c>
      <c r="BO934" s="17">
        <f t="shared" si="6441"/>
        <v>297</v>
      </c>
      <c r="BP934" s="17">
        <f t="shared" si="6441"/>
        <v>298</v>
      </c>
      <c r="BQ934" s="17">
        <f t="shared" si="6441"/>
        <v>298</v>
      </c>
      <c r="BR934" s="17">
        <f t="shared" si="6441"/>
        <v>299</v>
      </c>
      <c r="BS934" s="17">
        <f t="shared" si="6441"/>
        <v>300</v>
      </c>
      <c r="BT934" s="17">
        <f t="shared" si="6441"/>
        <v>301</v>
      </c>
      <c r="BU934" s="17">
        <f t="shared" si="6441"/>
        <v>301</v>
      </c>
      <c r="BV934" s="17">
        <f t="shared" ref="BV934:CO934" si="6442">-BV918</f>
        <v>302</v>
      </c>
      <c r="BW934" s="17">
        <f t="shared" si="6442"/>
        <v>303</v>
      </c>
      <c r="BX934" s="17">
        <f t="shared" si="6442"/>
        <v>304</v>
      </c>
      <c r="BY934" s="17">
        <f t="shared" si="6442"/>
        <v>304</v>
      </c>
      <c r="BZ934" s="17">
        <f t="shared" si="6442"/>
        <v>305</v>
      </c>
      <c r="CA934" s="17">
        <f t="shared" si="6442"/>
        <v>306</v>
      </c>
      <c r="CB934" s="17">
        <f t="shared" si="6442"/>
        <v>307</v>
      </c>
      <c r="CC934" s="17">
        <f t="shared" si="6442"/>
        <v>307</v>
      </c>
      <c r="CD934" s="17">
        <f t="shared" si="6442"/>
        <v>308</v>
      </c>
      <c r="CE934" s="17">
        <f t="shared" si="6442"/>
        <v>309</v>
      </c>
      <c r="CF934" s="17">
        <f t="shared" si="6442"/>
        <v>310</v>
      </c>
      <c r="CG934" s="17">
        <f t="shared" si="6442"/>
        <v>310</v>
      </c>
      <c r="CH934" s="17">
        <f t="shared" si="6442"/>
        <v>311</v>
      </c>
      <c r="CI934" s="17">
        <f t="shared" si="6442"/>
        <v>312</v>
      </c>
      <c r="CJ934" s="17">
        <f t="shared" si="6442"/>
        <v>313</v>
      </c>
      <c r="CK934" s="17">
        <f t="shared" si="6442"/>
        <v>314</v>
      </c>
      <c r="CL934" s="17">
        <f t="shared" si="6442"/>
        <v>314</v>
      </c>
      <c r="CM934" s="17">
        <f t="shared" si="6442"/>
        <v>315</v>
      </c>
      <c r="CN934" s="17">
        <f t="shared" si="6442"/>
        <v>316</v>
      </c>
      <c r="CO934" s="17">
        <f t="shared" si="6442"/>
        <v>317</v>
      </c>
    </row>
    <row r="935" spans="2:93">
      <c r="B935" s="556" t="s">
        <v>1989</v>
      </c>
      <c r="C935" s="634" t="s">
        <v>2007</v>
      </c>
      <c r="D935" s="634"/>
      <c r="E935" s="639">
        <v>0</v>
      </c>
      <c r="H935" s="17">
        <f>E935</f>
        <v>0</v>
      </c>
      <c r="I935" s="17">
        <f>I930+I931+I934</f>
        <v>-1748.73</v>
      </c>
      <c r="J935" s="17">
        <f t="shared" ref="J935:BU935" si="6443">J930+J931+J934</f>
        <v>-3492.17</v>
      </c>
      <c r="K935" s="17">
        <f t="shared" si="6443"/>
        <v>-5229.28</v>
      </c>
      <c r="L935" s="17">
        <f t="shared" si="6443"/>
        <v>-6960.01</v>
      </c>
      <c r="M935" s="17">
        <f t="shared" si="6443"/>
        <v>-8695.73</v>
      </c>
      <c r="N935" s="17">
        <f t="shared" si="6443"/>
        <v>-10445.849999999999</v>
      </c>
      <c r="O935" s="17">
        <f t="shared" si="6443"/>
        <v>-12199.989999999998</v>
      </c>
      <c r="P935" s="17">
        <f t="shared" si="6443"/>
        <v>-13948.699999999997</v>
      </c>
      <c r="Q935" s="17">
        <f t="shared" si="6443"/>
        <v>-15690.949999999997</v>
      </c>
      <c r="R935" s="17">
        <f t="shared" si="6443"/>
        <v>-17426.679999999997</v>
      </c>
      <c r="S935" s="17">
        <f t="shared" si="6443"/>
        <v>-19156.859999999997</v>
      </c>
      <c r="T935" s="17">
        <f t="shared" si="6443"/>
        <v>-20880.459999999995</v>
      </c>
      <c r="U935" s="17">
        <f t="shared" si="6443"/>
        <v>-22597.419999999995</v>
      </c>
      <c r="V935" s="17">
        <f t="shared" si="6443"/>
        <v>-24340.589999999997</v>
      </c>
      <c r="W935" s="17">
        <f t="shared" si="6443"/>
        <v>-26077.139999999996</v>
      </c>
      <c r="X935" s="17">
        <f t="shared" si="6443"/>
        <v>-27807.009999999995</v>
      </c>
      <c r="Y935" s="17">
        <f t="shared" si="6443"/>
        <v>-29531.169999999995</v>
      </c>
      <c r="Z935" s="17">
        <f t="shared" si="6443"/>
        <v>-31248.579999999994</v>
      </c>
      <c r="AA935" s="17">
        <f t="shared" si="6443"/>
        <v>-32959.189999999995</v>
      </c>
      <c r="AB935" s="17">
        <f t="shared" si="6443"/>
        <v>-34663.959999999992</v>
      </c>
      <c r="AC935" s="17">
        <f t="shared" si="6443"/>
        <v>-36361.859999999993</v>
      </c>
      <c r="AD935" s="17">
        <f t="shared" si="6443"/>
        <v>-38052.839999999997</v>
      </c>
      <c r="AE935" s="17">
        <f t="shared" si="6443"/>
        <v>-39737.85</v>
      </c>
      <c r="AF935" s="17">
        <f t="shared" si="6443"/>
        <v>-41415.869999999995</v>
      </c>
      <c r="AG935" s="17">
        <f t="shared" si="6443"/>
        <v>-43086.829999999994</v>
      </c>
      <c r="AH935" s="17">
        <f t="shared" si="6443"/>
        <v>-44751.7</v>
      </c>
      <c r="AI935" s="17">
        <f t="shared" si="6443"/>
        <v>-46409.45</v>
      </c>
      <c r="AJ935" s="17">
        <f t="shared" si="6443"/>
        <v>-48049.009999999995</v>
      </c>
      <c r="AK935" s="17">
        <f t="shared" si="6443"/>
        <v>-49682.329999999994</v>
      </c>
      <c r="AL935" s="17">
        <f t="shared" si="6443"/>
        <v>-51308.359999999993</v>
      </c>
      <c r="AM935" s="17">
        <f t="shared" si="6443"/>
        <v>-52927.05999999999</v>
      </c>
      <c r="AN935" s="17">
        <f t="shared" si="6443"/>
        <v>-54528.279999999992</v>
      </c>
      <c r="AO935" s="17">
        <f t="shared" si="6443"/>
        <v>-56122.05999999999</v>
      </c>
      <c r="AP935" s="17">
        <f t="shared" si="6443"/>
        <v>-57708.349999999991</v>
      </c>
      <c r="AQ935" s="17">
        <f t="shared" si="6443"/>
        <v>-59287.099999999991</v>
      </c>
      <c r="AR935" s="17">
        <f t="shared" si="6443"/>
        <v>-60848.049999999988</v>
      </c>
      <c r="AS935" s="17">
        <f t="shared" si="6443"/>
        <v>-62401.349999999991</v>
      </c>
      <c r="AT935" s="17">
        <f t="shared" si="6443"/>
        <v>-63946.94999999999</v>
      </c>
      <c r="AU935" s="17">
        <f t="shared" si="6443"/>
        <v>-65474.499999999985</v>
      </c>
      <c r="AV935" s="17">
        <f t="shared" si="6443"/>
        <v>-66994.239999999991</v>
      </c>
      <c r="AW935" s="17">
        <f t="shared" si="6443"/>
        <v>-68494.759999999995</v>
      </c>
      <c r="AX935" s="17">
        <f t="shared" si="6443"/>
        <v>-69987.34</v>
      </c>
      <c r="AY935" s="17">
        <f t="shared" si="6443"/>
        <v>-71472.929999999993</v>
      </c>
      <c r="AZ935" s="17">
        <f t="shared" si="6443"/>
        <v>-72939.049999999988</v>
      </c>
      <c r="BA935" s="17">
        <f t="shared" si="6443"/>
        <v>-74385.579999999987</v>
      </c>
      <c r="BB935" s="17">
        <f t="shared" si="6443"/>
        <v>-75824.939999999988</v>
      </c>
      <c r="BC935" s="17">
        <f t="shared" si="6443"/>
        <v>-77244.539999999994</v>
      </c>
      <c r="BD935" s="17">
        <f t="shared" si="6443"/>
        <v>-78655.839999999997</v>
      </c>
      <c r="BE935" s="17">
        <f t="shared" si="6443"/>
        <v>-80047.199999999997</v>
      </c>
      <c r="BF935" s="17">
        <f t="shared" si="6443"/>
        <v>-81419.520000000004</v>
      </c>
      <c r="BG935" s="17">
        <f t="shared" si="6443"/>
        <v>-82783.340000000011</v>
      </c>
      <c r="BH935" s="17">
        <f t="shared" si="6443"/>
        <v>-84091.88</v>
      </c>
      <c r="BI935" s="17">
        <f t="shared" si="6443"/>
        <v>-85381</v>
      </c>
      <c r="BJ935" s="17">
        <f t="shared" si="6443"/>
        <v>-86661.33</v>
      </c>
      <c r="BK935" s="17">
        <f t="shared" si="6443"/>
        <v>-87921.05</v>
      </c>
      <c r="BL935" s="17">
        <f t="shared" si="6443"/>
        <v>-89171.86</v>
      </c>
      <c r="BM935" s="17">
        <f t="shared" si="6443"/>
        <v>-90402.87</v>
      </c>
      <c r="BN935" s="17">
        <f t="shared" si="6443"/>
        <v>-91612.98</v>
      </c>
      <c r="BO935" s="17">
        <f t="shared" si="6443"/>
        <v>-92813.97</v>
      </c>
      <c r="BP935" s="17">
        <f t="shared" si="6443"/>
        <v>-93993.86</v>
      </c>
      <c r="BQ935" s="17">
        <f t="shared" si="6443"/>
        <v>-95117.71</v>
      </c>
      <c r="BR935" s="17">
        <f t="shared" si="6443"/>
        <v>-96232.14</v>
      </c>
      <c r="BS935" s="17">
        <f t="shared" si="6443"/>
        <v>-97325.08</v>
      </c>
      <c r="BT935" s="17">
        <f t="shared" si="6443"/>
        <v>-98408.47</v>
      </c>
      <c r="BU935" s="17">
        <f t="shared" si="6443"/>
        <v>-99471.180000000008</v>
      </c>
      <c r="BV935" s="17">
        <f t="shared" ref="BV935:CO935" si="6444">BV930+BV931+BV934</f>
        <v>-100512.11</v>
      </c>
      <c r="BW935" s="17">
        <f t="shared" si="6444"/>
        <v>-101543.27</v>
      </c>
      <c r="BX935" s="17">
        <f t="shared" si="6444"/>
        <v>-102528.12000000001</v>
      </c>
      <c r="BY935" s="17">
        <f t="shared" si="6444"/>
        <v>-103504.01000000001</v>
      </c>
      <c r="BZ935" s="17">
        <f t="shared" si="6444"/>
        <v>-104457.66</v>
      </c>
      <c r="CA935" s="17">
        <f t="shared" si="6444"/>
        <v>-105401.2</v>
      </c>
      <c r="CB935" s="17">
        <f t="shared" si="6444"/>
        <v>-106322.3</v>
      </c>
      <c r="CC935" s="17">
        <f t="shared" si="6444"/>
        <v>-107221.85</v>
      </c>
      <c r="CD935" s="17">
        <f t="shared" si="6444"/>
        <v>-108074.05</v>
      </c>
      <c r="CE935" s="17">
        <f t="shared" si="6444"/>
        <v>-108915.78</v>
      </c>
      <c r="CF935" s="17">
        <f t="shared" si="6444"/>
        <v>-109746.97</v>
      </c>
      <c r="CG935" s="17">
        <f t="shared" si="6444"/>
        <v>-110568.58</v>
      </c>
      <c r="CH935" s="17">
        <f t="shared" si="6444"/>
        <v>-111379.56</v>
      </c>
      <c r="CI935" s="17">
        <f t="shared" si="6444"/>
        <v>-112142.36</v>
      </c>
      <c r="CJ935" s="17">
        <f t="shared" si="6444"/>
        <v>-112894.32</v>
      </c>
      <c r="CK935" s="17">
        <f t="shared" si="6444"/>
        <v>-113622.82</v>
      </c>
      <c r="CL935" s="17">
        <f t="shared" si="6444"/>
        <v>-114341.33</v>
      </c>
      <c r="CM935" s="17">
        <f t="shared" si="6444"/>
        <v>-115061.42</v>
      </c>
      <c r="CN935" s="17">
        <f t="shared" si="6444"/>
        <v>-115745.14</v>
      </c>
      <c r="CO935" s="17">
        <f t="shared" si="6444"/>
        <v>-116417.67</v>
      </c>
    </row>
    <row r="936" spans="2:93">
      <c r="B936" s="556" t="s">
        <v>2008</v>
      </c>
      <c r="C936" s="634"/>
      <c r="D936" s="634"/>
      <c r="H936" s="17"/>
      <c r="I936" s="26">
        <f>-I935/I927</f>
        <v>1.6980201562516839E-2</v>
      </c>
      <c r="J936" s="26">
        <f t="shared" ref="J936" si="6445">-J935/J927</f>
        <v>3.3824300996053928E-2</v>
      </c>
      <c r="K936" s="26">
        <f t="shared" ref="K936" si="6446">-K935/K927</f>
        <v>5.0523268008928486E-2</v>
      </c>
      <c r="L936" s="26">
        <f t="shared" ref="L936" si="6447">-L935/L927</f>
        <v>6.7077056874998139E-2</v>
      </c>
      <c r="M936" s="26">
        <f t="shared" ref="M936" si="6448">-M935/M927</f>
        <v>8.3595579025510222E-2</v>
      </c>
      <c r="N936" s="26">
        <f t="shared" ref="N936" si="6449">-N935/N927</f>
        <v>0.10016981933788581</v>
      </c>
      <c r="O936" s="26">
        <f t="shared" ref="O936" si="6450">-O935/O927</f>
        <v>0.11670007129232328</v>
      </c>
      <c r="P936" s="26">
        <f t="shared" ref="P936" si="6451">-P935/P927</f>
        <v>0.13309395180939243</v>
      </c>
      <c r="Q936" s="26">
        <f t="shared" ref="Q936" si="6452">-Q935/Q927</f>
        <v>0.1493445844831329</v>
      </c>
      <c r="R936" s="26">
        <f t="shared" ref="R936" si="6453">-R935/R927</f>
        <v>0.16545246864040419</v>
      </c>
      <c r="S936" s="26">
        <f t="shared" ref="S936" si="6454">-S935/S927</f>
        <v>0.18142441700513323</v>
      </c>
      <c r="T936" s="26">
        <f t="shared" ref="T936" si="6455">-T935/T927</f>
        <v>0.19725453805336918</v>
      </c>
      <c r="U936" s="26">
        <f t="shared" ref="U936" si="6456">-U935/U927</f>
        <v>0.21294332488279</v>
      </c>
      <c r="V936" s="26">
        <f t="shared" ref="V936" si="6457">-V935/V927</f>
        <v>0.22879631708896922</v>
      </c>
      <c r="W936" s="26">
        <f t="shared" ref="W936" si="6458">-W935/W927</f>
        <v>0.24450815980773244</v>
      </c>
      <c r="X936" s="26">
        <f t="shared" ref="X936" si="6459">-X935/X927</f>
        <v>0.26007934535638294</v>
      </c>
      <c r="Y936" s="26">
        <f t="shared" ref="Y936" si="6460">-Y935/Y927</f>
        <v>0.27551482986350467</v>
      </c>
      <c r="Z936" s="26">
        <f t="shared" ref="Z936" si="6461">-Z935/Z927</f>
        <v>0.29081050103482053</v>
      </c>
      <c r="AA936" s="26">
        <f t="shared" ref="AA936" si="6462">-AA935/AA927</f>
        <v>0.30596693823446974</v>
      </c>
      <c r="AB936" s="26">
        <f t="shared" ref="AB936" si="6463">-AB935/AB927</f>
        <v>0.32098812303682295</v>
      </c>
      <c r="AC936" s="26">
        <f t="shared" ref="AC936" si="6464">-AC935/AC927</f>
        <v>0.33587092575276817</v>
      </c>
      <c r="AD936" s="26">
        <f t="shared" ref="AD936" si="6465">-AD935/AD927</f>
        <v>0.35061591847005391</v>
      </c>
      <c r="AE936" s="26">
        <f t="shared" ref="AE936" si="6466">-AE935/AE927</f>
        <v>0.36522614502615308</v>
      </c>
      <c r="AF936" s="26">
        <f t="shared" ref="AF936" si="6467">-AF935/AF927</f>
        <v>0.37969942079520941</v>
      </c>
      <c r="AG936" s="26">
        <f t="shared" ref="AG936" si="6468">-AG935/AG927</f>
        <v>0.39403612760466838</v>
      </c>
      <c r="AH936" s="26">
        <f t="shared" ref="AH936" si="6469">-AH935/AH927</f>
        <v>0.40823868257122398</v>
      </c>
      <c r="AI936" s="26">
        <f t="shared" ref="AI936" si="6470">-AI935/AI927</f>
        <v>0.42230562677731487</v>
      </c>
      <c r="AJ936" s="26">
        <f t="shared" ref="AJ936" si="6471">-AJ935/AJ927</f>
        <v>0.43613749043405053</v>
      </c>
      <c r="AK936" s="26">
        <f t="shared" ref="AK936" si="6472">-AK935/AK927</f>
        <v>0.44983607738882037</v>
      </c>
      <c r="AL936" s="26">
        <f t="shared" ref="AL936" si="6473">-AL935/AL927</f>
        <v>0.46340052931045578</v>
      </c>
      <c r="AM936" s="26">
        <f t="shared" ref="AM936" si="6474">-AM935/AM927</f>
        <v>0.47682719058768491</v>
      </c>
      <c r="AN936" s="26">
        <f t="shared" ref="AN936" si="6475">-AN935/AN927</f>
        <v>0.49002551394316179</v>
      </c>
      <c r="AO936" s="26">
        <f t="shared" ref="AO936" si="6476">-AO935/AO927</f>
        <v>0.50309136142623123</v>
      </c>
      <c r="AP936" s="26">
        <f t="shared" ref="AP936" si="6477">-AP935/AP927</f>
        <v>0.51602065965796795</v>
      </c>
      <c r="AQ936" s="26">
        <f t="shared" ref="AQ936" si="6478">-AQ935/AQ927</f>
        <v>0.52881835293702084</v>
      </c>
      <c r="AR936" s="26">
        <f t="shared" ref="AR936" si="6479">-AR935/AR927</f>
        <v>0.54138449932251353</v>
      </c>
      <c r="AS936" s="26">
        <f t="shared" ref="AS936" si="6480">-AS935/AS927</f>
        <v>0.55382007325354521</v>
      </c>
      <c r="AT936" s="26">
        <f t="shared" ref="AT936" si="6481">-AT935/AT927</f>
        <v>0.56612560655571953</v>
      </c>
      <c r="AU936" s="26">
        <f t="shared" ref="AU936" si="6482">-AU935/AU927</f>
        <v>0.57820045336207015</v>
      </c>
      <c r="AV936" s="26">
        <f t="shared" ref="AV936" si="6483">-AV935/AV927</f>
        <v>0.59014629927517626</v>
      </c>
      <c r="AW936" s="26">
        <f t="shared" ref="AW936" si="6484">-AW935/AW927</f>
        <v>0.60185855839366509</v>
      </c>
      <c r="AX936" s="26">
        <f t="shared" ref="AX936" si="6485">-AX935/AX927</f>
        <v>0.61344291288735731</v>
      </c>
      <c r="AY936" s="26">
        <f t="shared" ref="AY936" si="6486">-AY935/AY927</f>
        <v>0.62490315797038853</v>
      </c>
      <c r="AZ936" s="26">
        <f t="shared" ref="AZ936" si="6487">-AZ935/AZ927</f>
        <v>0.63613107610551878</v>
      </c>
      <c r="BA936" s="26">
        <f t="shared" ref="BA936" si="6488">-BA935/BA927</f>
        <v>0.64713269427031239</v>
      </c>
      <c r="BB936" s="26">
        <f t="shared" ref="BB936" si="6489">-BB935/BB927</f>
        <v>0.65800605912765109</v>
      </c>
      <c r="BC936" s="26">
        <f t="shared" ref="BC936" si="6490">-BC935/BC927</f>
        <v>0.66865415982924858</v>
      </c>
      <c r="BD936" s="26">
        <f t="shared" ref="BD936" si="6491">-BD935/BD927</f>
        <v>0.67917176727232653</v>
      </c>
      <c r="BE936" s="26">
        <f t="shared" ref="BE936" si="6492">-BE935/BE927</f>
        <v>0.68946526545427356</v>
      </c>
      <c r="BF936" s="26">
        <f t="shared" ref="BF936" si="6493">-BF935/BF927</f>
        <v>0.6995320359122722</v>
      </c>
      <c r="BG936" s="26">
        <f t="shared" ref="BG936" si="6494">-BG935/BG927</f>
        <v>0.70947574702990801</v>
      </c>
      <c r="BH936" s="26">
        <f t="shared" ref="BH936" si="6495">-BH935/BH927</f>
        <v>0.7188973972802879</v>
      </c>
      <c r="BI936" s="26">
        <f t="shared" ref="BI936" si="6496">-BI935/BI927</f>
        <v>0.72809425989931809</v>
      </c>
      <c r="BJ936" s="26">
        <f t="shared" ref="BJ936" si="6497">-BJ935/BJ927</f>
        <v>0.73717050808608175</v>
      </c>
      <c r="BK936" s="26">
        <f t="shared" ref="BK936" si="6498">-BK935/BK927</f>
        <v>0.74602041637997574</v>
      </c>
      <c r="BL936" s="26">
        <f t="shared" ref="BL936" si="6499">-BL935/BL927</f>
        <v>0.7547508658886386</v>
      </c>
      <c r="BM936" s="26">
        <f t="shared" ref="BM936" si="6500">-BM935/BM927</f>
        <v>0.76325791363149709</v>
      </c>
      <c r="BN936" s="26">
        <f t="shared" ref="BN936" si="6501">-BN935/BN927</f>
        <v>0.77154653202336099</v>
      </c>
      <c r="BO936" s="26">
        <f t="shared" ref="BO936" si="6502">-BO935/BO927</f>
        <v>0.77971076244654891</v>
      </c>
      <c r="BP936" s="26">
        <f t="shared" ref="BP936" si="6503">-BP935/BP927</f>
        <v>0.78765753865577126</v>
      </c>
      <c r="BQ936" s="26">
        <f t="shared" ref="BQ936" si="6504">-BQ935/BQ927</f>
        <v>0.79508312170589901</v>
      </c>
      <c r="BR936" s="26">
        <f t="shared" ref="BR936" si="6505">-BR935/BR927</f>
        <v>0.80239313454248551</v>
      </c>
      <c r="BS936" s="26">
        <f t="shared" ref="BS936" si="6506">-BS935/BS927</f>
        <v>0.80948131607206464</v>
      </c>
      <c r="BT936" s="26">
        <f t="shared" ref="BT936" si="6507">-BT935/BT927</f>
        <v>0.81645498049014775</v>
      </c>
      <c r="BU936" s="26">
        <f t="shared" ref="BU936" si="6508">-BU935/BU927</f>
        <v>0.82320924320516986</v>
      </c>
      <c r="BV936" s="26">
        <f t="shared" ref="BV936" si="6509">-BV935/BV927</f>
        <v>0.82975002932668485</v>
      </c>
      <c r="BW936" s="26">
        <f t="shared" ref="BW936" si="6510">-BW935/BW927</f>
        <v>0.8361709445965243</v>
      </c>
      <c r="BX936" s="26">
        <f t="shared" ref="BX936" si="6511">-BX935/BX927</f>
        <v>0.84217950161740374</v>
      </c>
      <c r="BY936" s="26">
        <f t="shared" ref="BY936" si="6512">-BY935/BY927</f>
        <v>0.8480709100742907</v>
      </c>
      <c r="BZ936" s="26">
        <f t="shared" ref="BZ936" si="6513">-BZ935/BZ927</f>
        <v>0.85375117458801664</v>
      </c>
      <c r="CA936" s="26">
        <f t="shared" ref="CA936" si="6514">-CA935/CA927</f>
        <v>0.85931375854096381</v>
      </c>
      <c r="CB936" s="26">
        <f t="shared" ref="CB936" si="6515">-CB935/CB927</f>
        <v>0.86466616369861571</v>
      </c>
      <c r="CC936" s="26">
        <f t="shared" ref="CC936" si="6516">-CC935/CC927</f>
        <v>0.86980306301355681</v>
      </c>
      <c r="CD936" s="26">
        <f t="shared" ref="CD936" si="6517">-CD935/CD927</f>
        <v>0.87453120224477521</v>
      </c>
      <c r="CE936" s="26">
        <f t="shared" ref="CE936" si="6518">-CE935/CE927</f>
        <v>0.87914422341847798</v>
      </c>
      <c r="CF936" s="26">
        <f t="shared" ref="CF936" si="6519">-CF935/CF927</f>
        <v>0.88364942553955028</v>
      </c>
      <c r="CG936" s="26">
        <f t="shared" ref="CG936" si="6520">-CG935/CG927</f>
        <v>0.88804105682499679</v>
      </c>
      <c r="CH936" s="26">
        <f t="shared" ref="CH936" si="6521">-CH935/CH927</f>
        <v>0.8923184918235727</v>
      </c>
      <c r="CI936" s="26">
        <f t="shared" ref="CI936" si="6522">-CI935/CI927</f>
        <v>0.89618956431830887</v>
      </c>
      <c r="CJ936" s="26">
        <f t="shared" ref="CJ936" si="6523">-CJ935/CJ927</f>
        <v>0.89994779402450842</v>
      </c>
      <c r="CK936" s="26">
        <f t="shared" ref="CK936" si="6524">-CK935/CK927</f>
        <v>0.90350076786117128</v>
      </c>
      <c r="CL936" s="26">
        <f t="shared" ref="CL936" si="6525">-CL935/CL927</f>
        <v>0.90694247105714043</v>
      </c>
      <c r="CM936" s="26">
        <f t="shared" ref="CM936" si="6526">-CM935/CM927</f>
        <v>0.91037951976767484</v>
      </c>
      <c r="CN936" s="26">
        <f t="shared" ref="CN936" si="6527">-CN935/CN927</f>
        <v>0.91350522053652272</v>
      </c>
      <c r="CO936" s="26">
        <f t="shared" ref="CO936" si="6528">-CO935/CO927</f>
        <v>0.91652005752416066</v>
      </c>
    </row>
    <row r="937" spans="2:93">
      <c r="B937" s="556"/>
      <c r="C937" s="634"/>
      <c r="D937" s="634"/>
      <c r="H937" s="17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O937" s="26"/>
      <c r="BP937" s="26"/>
      <c r="BQ937" s="26"/>
      <c r="BR937" s="26"/>
      <c r="BS937" s="26"/>
      <c r="BT937" s="26"/>
      <c r="BU937" s="26"/>
      <c r="BV937" s="26"/>
      <c r="BW937" s="26"/>
      <c r="BX937" s="26"/>
      <c r="BY937" s="26"/>
      <c r="BZ937" s="26"/>
      <c r="CA937" s="26"/>
      <c r="CB937" s="26"/>
      <c r="CC937" s="26"/>
      <c r="CD937" s="26"/>
      <c r="CE937" s="26"/>
      <c r="CF937" s="26"/>
      <c r="CG937" s="26"/>
      <c r="CH937" s="26"/>
      <c r="CI937" s="26"/>
      <c r="CJ937" s="26"/>
      <c r="CK937" s="26"/>
      <c r="CL937" s="26"/>
      <c r="CM937" s="26"/>
      <c r="CN937" s="26"/>
      <c r="CO937" s="26"/>
    </row>
    <row r="938" spans="2:93">
      <c r="B938" s="556" t="s">
        <v>2000</v>
      </c>
      <c r="C938" s="634" t="s">
        <v>2005</v>
      </c>
      <c r="D938" s="634"/>
      <c r="H938" s="17">
        <f>H915+H930</f>
        <v>0</v>
      </c>
      <c r="I938" s="17">
        <f t="shared" ref="I938:BT938" si="6529">I915+I930</f>
        <v>102729.41</v>
      </c>
      <c r="J938" s="17">
        <f t="shared" si="6529"/>
        <v>101237.68000000001</v>
      </c>
      <c r="K938" s="17">
        <f t="shared" si="6529"/>
        <v>99752.24</v>
      </c>
      <c r="L938" s="17">
        <f t="shared" si="6529"/>
        <v>98273.13</v>
      </c>
      <c r="M938" s="17">
        <f t="shared" si="6529"/>
        <v>96801.400000000009</v>
      </c>
      <c r="N938" s="17">
        <f t="shared" si="6529"/>
        <v>95325.680000000008</v>
      </c>
      <c r="O938" s="17">
        <f t="shared" si="6529"/>
        <v>93835.56</v>
      </c>
      <c r="P938" s="17">
        <f t="shared" si="6529"/>
        <v>92341.420000000013</v>
      </c>
      <c r="Q938" s="17">
        <f t="shared" si="6529"/>
        <v>90854.71</v>
      </c>
      <c r="R938" s="17">
        <f t="shared" si="6529"/>
        <v>89374.46</v>
      </c>
      <c r="S938" s="17">
        <f t="shared" si="6529"/>
        <v>87900.73000000001</v>
      </c>
      <c r="T938" s="17">
        <f t="shared" si="6529"/>
        <v>86434.55</v>
      </c>
      <c r="U938" s="17">
        <f t="shared" si="6529"/>
        <v>84974.950000000012</v>
      </c>
      <c r="V938" s="17">
        <f t="shared" si="6529"/>
        <v>83521.990000000005</v>
      </c>
      <c r="W938" s="17">
        <f t="shared" si="6529"/>
        <v>82044.820000000007</v>
      </c>
      <c r="X938" s="17">
        <f t="shared" si="6529"/>
        <v>80574.27</v>
      </c>
      <c r="Y938" s="17">
        <f t="shared" si="6529"/>
        <v>79110.400000000009</v>
      </c>
      <c r="Z938" s="17">
        <f t="shared" si="6529"/>
        <v>77654.240000000005</v>
      </c>
      <c r="AA938" s="17">
        <f t="shared" si="6529"/>
        <v>76204.830000000016</v>
      </c>
      <c r="AB938" s="17">
        <f t="shared" si="6529"/>
        <v>74762.22</v>
      </c>
      <c r="AC938" s="17">
        <f t="shared" si="6529"/>
        <v>73327.450000000012</v>
      </c>
      <c r="AD938" s="17">
        <f t="shared" si="6529"/>
        <v>71899.550000000017</v>
      </c>
      <c r="AE938" s="17">
        <f t="shared" si="6529"/>
        <v>70478.570000000007</v>
      </c>
      <c r="AF938" s="17">
        <f t="shared" si="6529"/>
        <v>69065.56</v>
      </c>
      <c r="AG938" s="17">
        <f t="shared" si="6529"/>
        <v>67659.540000000008</v>
      </c>
      <c r="AH938" s="17">
        <f t="shared" si="6529"/>
        <v>66260.580000000016</v>
      </c>
      <c r="AI938" s="17">
        <f t="shared" si="6529"/>
        <v>64869.710000000006</v>
      </c>
      <c r="AJ938" s="17">
        <f t="shared" si="6529"/>
        <v>63485.960000000006</v>
      </c>
      <c r="AK938" s="17">
        <f t="shared" si="6529"/>
        <v>62120.400000000009</v>
      </c>
      <c r="AL938" s="17">
        <f t="shared" si="6529"/>
        <v>60763.080000000009</v>
      </c>
      <c r="AM938" s="17">
        <f t="shared" si="6529"/>
        <v>59413.05000000001</v>
      </c>
      <c r="AN938" s="17">
        <f t="shared" si="6529"/>
        <v>58071.350000000013</v>
      </c>
      <c r="AO938" s="17">
        <f t="shared" si="6529"/>
        <v>56748.130000000012</v>
      </c>
      <c r="AP938" s="17">
        <f t="shared" si="6529"/>
        <v>55432.350000000013</v>
      </c>
      <c r="AQ938" s="17">
        <f t="shared" si="6529"/>
        <v>54125.060000000012</v>
      </c>
      <c r="AR938" s="17">
        <f t="shared" si="6529"/>
        <v>52825.310000000012</v>
      </c>
      <c r="AS938" s="17">
        <f t="shared" si="6529"/>
        <v>51545.360000000015</v>
      </c>
      <c r="AT938" s="17">
        <f t="shared" si="6529"/>
        <v>50273.060000000012</v>
      </c>
      <c r="AU938" s="17">
        <f t="shared" si="6529"/>
        <v>49008.460000000014</v>
      </c>
      <c r="AV938" s="17">
        <f t="shared" si="6529"/>
        <v>47763.910000000018</v>
      </c>
      <c r="AW938" s="17">
        <f t="shared" si="6529"/>
        <v>46527.170000000013</v>
      </c>
      <c r="AX938" s="17">
        <f t="shared" si="6529"/>
        <v>45310.650000000009</v>
      </c>
      <c r="AY938" s="17">
        <f t="shared" si="6529"/>
        <v>44102.070000000007</v>
      </c>
      <c r="AZ938" s="17">
        <f t="shared" si="6529"/>
        <v>42901.48000000001</v>
      </c>
      <c r="BA938" s="17">
        <f t="shared" si="6529"/>
        <v>41721.360000000015</v>
      </c>
      <c r="BB938" s="17">
        <f t="shared" si="6529"/>
        <v>40560.830000000016</v>
      </c>
      <c r="BC938" s="17">
        <f t="shared" si="6529"/>
        <v>39409.470000000016</v>
      </c>
      <c r="BD938" s="17">
        <f t="shared" si="6529"/>
        <v>38277.87000000001</v>
      </c>
      <c r="BE938" s="17">
        <f t="shared" si="6529"/>
        <v>37155.570000000007</v>
      </c>
      <c r="BF938" s="17">
        <f t="shared" si="6529"/>
        <v>36053.210000000006</v>
      </c>
      <c r="BG938" s="17">
        <f t="shared" si="6529"/>
        <v>34971.89</v>
      </c>
      <c r="BH938" s="17">
        <f t="shared" si="6529"/>
        <v>33899.069999999992</v>
      </c>
      <c r="BI938" s="17">
        <f t="shared" si="6529"/>
        <v>32881.53</v>
      </c>
      <c r="BJ938" s="17">
        <f t="shared" si="6529"/>
        <v>31885.410000000003</v>
      </c>
      <c r="BK938" s="17">
        <f t="shared" si="6529"/>
        <v>30898.080000000002</v>
      </c>
      <c r="BL938" s="17">
        <f t="shared" si="6529"/>
        <v>29932.36</v>
      </c>
      <c r="BM938" s="17">
        <f t="shared" si="6529"/>
        <v>28975.550000000003</v>
      </c>
      <c r="BN938" s="17">
        <f t="shared" si="6529"/>
        <v>28040.540000000008</v>
      </c>
      <c r="BO938" s="17">
        <f t="shared" si="6529"/>
        <v>27126.430000000008</v>
      </c>
      <c r="BP938" s="17">
        <f t="shared" si="6529"/>
        <v>26222.440000000002</v>
      </c>
      <c r="BQ938" s="17">
        <f t="shared" si="6529"/>
        <v>25339.550000000003</v>
      </c>
      <c r="BR938" s="17">
        <f t="shared" si="6529"/>
        <v>24514.699999999997</v>
      </c>
      <c r="BS938" s="17">
        <f t="shared" si="6529"/>
        <v>23699.270000000004</v>
      </c>
      <c r="BT938" s="17">
        <f t="shared" si="6529"/>
        <v>22906.33</v>
      </c>
      <c r="BU938" s="17">
        <f t="shared" ref="BU938:CO938" si="6530">BU915+BU930</f>
        <v>22122.940000000002</v>
      </c>
      <c r="BV938" s="17">
        <f t="shared" si="6530"/>
        <v>21362.229999999996</v>
      </c>
      <c r="BW938" s="17">
        <f t="shared" si="6530"/>
        <v>20623.300000000003</v>
      </c>
      <c r="BX938" s="17">
        <f t="shared" si="6530"/>
        <v>19895.14</v>
      </c>
      <c r="BY938" s="17">
        <f t="shared" si="6530"/>
        <v>19213.289999999994</v>
      </c>
      <c r="BZ938" s="17">
        <f t="shared" si="6530"/>
        <v>18542.399999999994</v>
      </c>
      <c r="CA938" s="17">
        <f t="shared" si="6530"/>
        <v>17893.75</v>
      </c>
      <c r="CB938" s="17">
        <f t="shared" si="6530"/>
        <v>17256.210000000006</v>
      </c>
      <c r="CC938" s="17">
        <f t="shared" si="6530"/>
        <v>16641.11</v>
      </c>
      <c r="CD938" s="17">
        <f t="shared" si="6530"/>
        <v>16049.559999999998</v>
      </c>
      <c r="CE938" s="17">
        <f t="shared" si="6530"/>
        <v>15505.36</v>
      </c>
      <c r="CF938" s="17">
        <f t="shared" si="6530"/>
        <v>14972.630000000005</v>
      </c>
      <c r="CG938" s="17">
        <f t="shared" si="6530"/>
        <v>14450.440000000002</v>
      </c>
      <c r="CH938" s="17">
        <f t="shared" si="6530"/>
        <v>13939.830000000002</v>
      </c>
      <c r="CI938" s="17">
        <f t="shared" si="6530"/>
        <v>13440.850000000006</v>
      </c>
      <c r="CJ938" s="17">
        <f t="shared" si="6530"/>
        <v>12990.050000000003</v>
      </c>
      <c r="CK938" s="17">
        <f t="shared" si="6530"/>
        <v>12551.089999999997</v>
      </c>
      <c r="CL938" s="17">
        <f t="shared" si="6530"/>
        <v>12135.589999999997</v>
      </c>
      <c r="CM938" s="17">
        <f t="shared" si="6530"/>
        <v>11732.080000000002</v>
      </c>
      <c r="CN938" s="17">
        <f t="shared" si="6530"/>
        <v>11326.990000000005</v>
      </c>
      <c r="CO938" s="17">
        <f t="shared" si="6530"/>
        <v>10959.270000000004</v>
      </c>
    </row>
    <row r="939" spans="2:93">
      <c r="B939" s="556" t="s">
        <v>1999</v>
      </c>
      <c r="C939" s="634" t="s">
        <v>2005</v>
      </c>
      <c r="D939" s="634"/>
      <c r="H939" s="17">
        <f>H927+H935</f>
        <v>102729.41</v>
      </c>
      <c r="I939" s="17">
        <f t="shared" ref="I939:BT939" si="6531">I927+I935</f>
        <v>101237.68000000001</v>
      </c>
      <c r="J939" s="17">
        <f t="shared" si="6531"/>
        <v>99752.24</v>
      </c>
      <c r="K939" s="17">
        <f t="shared" si="6531"/>
        <v>98273.13</v>
      </c>
      <c r="L939" s="17">
        <f t="shared" si="6531"/>
        <v>96801.400000000009</v>
      </c>
      <c r="M939" s="17">
        <f t="shared" si="6531"/>
        <v>95325.680000000008</v>
      </c>
      <c r="N939" s="17">
        <f t="shared" si="6531"/>
        <v>93835.56</v>
      </c>
      <c r="O939" s="17">
        <f t="shared" si="6531"/>
        <v>92341.420000000013</v>
      </c>
      <c r="P939" s="17">
        <f t="shared" si="6531"/>
        <v>90854.71</v>
      </c>
      <c r="Q939" s="17">
        <f t="shared" si="6531"/>
        <v>89374.46</v>
      </c>
      <c r="R939" s="17">
        <f t="shared" si="6531"/>
        <v>87900.73000000001</v>
      </c>
      <c r="S939" s="17">
        <f t="shared" si="6531"/>
        <v>86434.55</v>
      </c>
      <c r="T939" s="17">
        <f t="shared" si="6531"/>
        <v>84974.950000000012</v>
      </c>
      <c r="U939" s="17">
        <f t="shared" si="6531"/>
        <v>83521.990000000005</v>
      </c>
      <c r="V939" s="17">
        <f t="shared" si="6531"/>
        <v>82044.820000000007</v>
      </c>
      <c r="W939" s="17">
        <f t="shared" si="6531"/>
        <v>80574.27</v>
      </c>
      <c r="X939" s="17">
        <f t="shared" si="6531"/>
        <v>79110.400000000009</v>
      </c>
      <c r="Y939" s="17">
        <f t="shared" si="6531"/>
        <v>77654.240000000005</v>
      </c>
      <c r="Z939" s="17">
        <f t="shared" si="6531"/>
        <v>76204.830000000016</v>
      </c>
      <c r="AA939" s="17">
        <f t="shared" si="6531"/>
        <v>74762.22</v>
      </c>
      <c r="AB939" s="17">
        <f t="shared" si="6531"/>
        <v>73327.450000000012</v>
      </c>
      <c r="AC939" s="17">
        <f t="shared" si="6531"/>
        <v>71899.550000000017</v>
      </c>
      <c r="AD939" s="17">
        <f t="shared" si="6531"/>
        <v>70478.570000000007</v>
      </c>
      <c r="AE939" s="17">
        <f t="shared" si="6531"/>
        <v>69065.56</v>
      </c>
      <c r="AF939" s="17">
        <f t="shared" si="6531"/>
        <v>67659.540000000008</v>
      </c>
      <c r="AG939" s="17">
        <f t="shared" si="6531"/>
        <v>66260.580000000016</v>
      </c>
      <c r="AH939" s="17">
        <f t="shared" si="6531"/>
        <v>64869.710000000006</v>
      </c>
      <c r="AI939" s="17">
        <f t="shared" si="6531"/>
        <v>63485.960000000006</v>
      </c>
      <c r="AJ939" s="17">
        <f t="shared" si="6531"/>
        <v>62120.400000000009</v>
      </c>
      <c r="AK939" s="17">
        <f t="shared" si="6531"/>
        <v>60763.080000000009</v>
      </c>
      <c r="AL939" s="17">
        <f t="shared" si="6531"/>
        <v>59413.05000000001</v>
      </c>
      <c r="AM939" s="17">
        <f t="shared" si="6531"/>
        <v>58071.350000000013</v>
      </c>
      <c r="AN939" s="17">
        <f t="shared" si="6531"/>
        <v>56748.130000000012</v>
      </c>
      <c r="AO939" s="17">
        <f t="shared" si="6531"/>
        <v>55432.350000000013</v>
      </c>
      <c r="AP939" s="17">
        <f t="shared" si="6531"/>
        <v>54125.060000000012</v>
      </c>
      <c r="AQ939" s="17">
        <f t="shared" si="6531"/>
        <v>52825.310000000012</v>
      </c>
      <c r="AR939" s="17">
        <f t="shared" si="6531"/>
        <v>51545.360000000015</v>
      </c>
      <c r="AS939" s="17">
        <f t="shared" si="6531"/>
        <v>50273.060000000012</v>
      </c>
      <c r="AT939" s="17">
        <f t="shared" si="6531"/>
        <v>49008.460000000014</v>
      </c>
      <c r="AU939" s="17">
        <f t="shared" si="6531"/>
        <v>47763.910000000018</v>
      </c>
      <c r="AV939" s="17">
        <f t="shared" si="6531"/>
        <v>46527.170000000013</v>
      </c>
      <c r="AW939" s="17">
        <f t="shared" si="6531"/>
        <v>45310.650000000009</v>
      </c>
      <c r="AX939" s="17">
        <f t="shared" si="6531"/>
        <v>44102.070000000007</v>
      </c>
      <c r="AY939" s="17">
        <f t="shared" si="6531"/>
        <v>42901.48000000001</v>
      </c>
      <c r="AZ939" s="17">
        <f t="shared" si="6531"/>
        <v>41721.360000000015</v>
      </c>
      <c r="BA939" s="17">
        <f t="shared" si="6531"/>
        <v>40560.830000000016</v>
      </c>
      <c r="BB939" s="17">
        <f t="shared" si="6531"/>
        <v>39409.470000000016</v>
      </c>
      <c r="BC939" s="17">
        <f t="shared" si="6531"/>
        <v>38277.87000000001</v>
      </c>
      <c r="BD939" s="17">
        <f t="shared" si="6531"/>
        <v>37155.570000000007</v>
      </c>
      <c r="BE939" s="17">
        <f t="shared" si="6531"/>
        <v>36053.210000000006</v>
      </c>
      <c r="BF939" s="17">
        <f t="shared" si="6531"/>
        <v>34971.89</v>
      </c>
      <c r="BG939" s="17">
        <f t="shared" si="6531"/>
        <v>33899.069999999992</v>
      </c>
      <c r="BH939" s="17">
        <f t="shared" si="6531"/>
        <v>32881.53</v>
      </c>
      <c r="BI939" s="17">
        <f t="shared" si="6531"/>
        <v>31885.410000000003</v>
      </c>
      <c r="BJ939" s="17">
        <f t="shared" si="6531"/>
        <v>30898.080000000002</v>
      </c>
      <c r="BK939" s="17">
        <f t="shared" si="6531"/>
        <v>29932.36</v>
      </c>
      <c r="BL939" s="17">
        <f t="shared" si="6531"/>
        <v>28975.550000000003</v>
      </c>
      <c r="BM939" s="17">
        <f t="shared" si="6531"/>
        <v>28040.540000000008</v>
      </c>
      <c r="BN939" s="17">
        <f t="shared" si="6531"/>
        <v>27126.430000000008</v>
      </c>
      <c r="BO939" s="17">
        <f t="shared" si="6531"/>
        <v>26222.440000000002</v>
      </c>
      <c r="BP939" s="17">
        <f t="shared" si="6531"/>
        <v>25339.550000000003</v>
      </c>
      <c r="BQ939" s="17">
        <f t="shared" si="6531"/>
        <v>24514.699999999997</v>
      </c>
      <c r="BR939" s="17">
        <f t="shared" si="6531"/>
        <v>23699.270000000004</v>
      </c>
      <c r="BS939" s="17">
        <f t="shared" si="6531"/>
        <v>22906.33</v>
      </c>
      <c r="BT939" s="17">
        <f t="shared" si="6531"/>
        <v>22122.940000000002</v>
      </c>
      <c r="BU939" s="17">
        <f t="shared" ref="BU939:CO939" si="6532">BU927+BU935</f>
        <v>21362.229999999996</v>
      </c>
      <c r="BV939" s="17">
        <f t="shared" si="6532"/>
        <v>20623.300000000003</v>
      </c>
      <c r="BW939" s="17">
        <f t="shared" si="6532"/>
        <v>19895.14</v>
      </c>
      <c r="BX939" s="17">
        <f t="shared" si="6532"/>
        <v>19213.289999999994</v>
      </c>
      <c r="BY939" s="17">
        <f t="shared" si="6532"/>
        <v>18542.399999999994</v>
      </c>
      <c r="BZ939" s="17">
        <f t="shared" si="6532"/>
        <v>17893.75</v>
      </c>
      <c r="CA939" s="17">
        <f t="shared" si="6532"/>
        <v>17256.210000000006</v>
      </c>
      <c r="CB939" s="17">
        <f t="shared" si="6532"/>
        <v>16641.11</v>
      </c>
      <c r="CC939" s="17">
        <f t="shared" si="6532"/>
        <v>16049.559999999998</v>
      </c>
      <c r="CD939" s="17">
        <f t="shared" si="6532"/>
        <v>15505.36</v>
      </c>
      <c r="CE939" s="17">
        <f t="shared" si="6532"/>
        <v>14972.630000000005</v>
      </c>
      <c r="CF939" s="17">
        <f t="shared" si="6532"/>
        <v>14450.440000000002</v>
      </c>
      <c r="CG939" s="17">
        <f t="shared" si="6532"/>
        <v>13939.830000000002</v>
      </c>
      <c r="CH939" s="17">
        <f t="shared" si="6532"/>
        <v>13440.850000000006</v>
      </c>
      <c r="CI939" s="17">
        <f t="shared" si="6532"/>
        <v>12990.050000000003</v>
      </c>
      <c r="CJ939" s="17">
        <f t="shared" si="6532"/>
        <v>12551.089999999997</v>
      </c>
      <c r="CK939" s="17">
        <f t="shared" si="6532"/>
        <v>12135.589999999997</v>
      </c>
      <c r="CL939" s="17">
        <f t="shared" si="6532"/>
        <v>11732.080000000002</v>
      </c>
      <c r="CM939" s="17">
        <f t="shared" si="6532"/>
        <v>11326.990000000005</v>
      </c>
      <c r="CN939" s="17">
        <f t="shared" si="6532"/>
        <v>10959.270000000004</v>
      </c>
      <c r="CO939" s="17">
        <f t="shared" si="6532"/>
        <v>10603.740000000005</v>
      </c>
    </row>
    <row r="940" spans="2:93">
      <c r="B940" s="556" t="s">
        <v>2008</v>
      </c>
      <c r="C940" s="634" t="s">
        <v>2005</v>
      </c>
      <c r="D940" s="634"/>
      <c r="H940" s="26">
        <f>H935/H927</f>
        <v>0</v>
      </c>
      <c r="I940" s="26">
        <f t="shared" ref="I940:BT940" si="6533">I935/I927</f>
        <v>-1.6980201562516839E-2</v>
      </c>
      <c r="J940" s="26">
        <f t="shared" si="6533"/>
        <v>-3.3824300996053928E-2</v>
      </c>
      <c r="K940" s="26">
        <f t="shared" si="6533"/>
        <v>-5.0523268008928486E-2</v>
      </c>
      <c r="L940" s="26">
        <f t="shared" si="6533"/>
        <v>-6.7077056874998139E-2</v>
      </c>
      <c r="M940" s="26">
        <f t="shared" si="6533"/>
        <v>-8.3595579025510222E-2</v>
      </c>
      <c r="N940" s="26">
        <f t="shared" si="6533"/>
        <v>-0.10016981933788581</v>
      </c>
      <c r="O940" s="26">
        <f t="shared" si="6533"/>
        <v>-0.11670007129232328</v>
      </c>
      <c r="P940" s="26">
        <f t="shared" si="6533"/>
        <v>-0.13309395180939243</v>
      </c>
      <c r="Q940" s="26">
        <f t="shared" si="6533"/>
        <v>-0.1493445844831329</v>
      </c>
      <c r="R940" s="26">
        <f t="shared" si="6533"/>
        <v>-0.16545246864040419</v>
      </c>
      <c r="S940" s="26">
        <f t="shared" si="6533"/>
        <v>-0.18142441700513323</v>
      </c>
      <c r="T940" s="26">
        <f t="shared" si="6533"/>
        <v>-0.19725453805336918</v>
      </c>
      <c r="U940" s="26">
        <f t="shared" si="6533"/>
        <v>-0.21294332488279</v>
      </c>
      <c r="V940" s="26">
        <f t="shared" si="6533"/>
        <v>-0.22879631708896922</v>
      </c>
      <c r="W940" s="26">
        <f t="shared" si="6533"/>
        <v>-0.24450815980773244</v>
      </c>
      <c r="X940" s="26">
        <f t="shared" si="6533"/>
        <v>-0.26007934535638294</v>
      </c>
      <c r="Y940" s="26">
        <f t="shared" si="6533"/>
        <v>-0.27551482986350467</v>
      </c>
      <c r="Z940" s="26">
        <f t="shared" si="6533"/>
        <v>-0.29081050103482053</v>
      </c>
      <c r="AA940" s="26">
        <f t="shared" si="6533"/>
        <v>-0.30596693823446974</v>
      </c>
      <c r="AB940" s="26">
        <f t="shared" si="6533"/>
        <v>-0.32098812303682295</v>
      </c>
      <c r="AC940" s="26">
        <f t="shared" si="6533"/>
        <v>-0.33587092575276817</v>
      </c>
      <c r="AD940" s="26">
        <f t="shared" si="6533"/>
        <v>-0.35061591847005391</v>
      </c>
      <c r="AE940" s="26">
        <f t="shared" si="6533"/>
        <v>-0.36522614502615308</v>
      </c>
      <c r="AF940" s="26">
        <f t="shared" si="6533"/>
        <v>-0.37969942079520941</v>
      </c>
      <c r="AG940" s="26">
        <f t="shared" si="6533"/>
        <v>-0.39403612760466838</v>
      </c>
      <c r="AH940" s="26">
        <f t="shared" si="6533"/>
        <v>-0.40823868257122398</v>
      </c>
      <c r="AI940" s="26">
        <f t="shared" si="6533"/>
        <v>-0.42230562677731487</v>
      </c>
      <c r="AJ940" s="26">
        <f t="shared" si="6533"/>
        <v>-0.43613749043405053</v>
      </c>
      <c r="AK940" s="26">
        <f t="shared" si="6533"/>
        <v>-0.44983607738882037</v>
      </c>
      <c r="AL940" s="26">
        <f t="shared" si="6533"/>
        <v>-0.46340052931045578</v>
      </c>
      <c r="AM940" s="26">
        <f t="shared" si="6533"/>
        <v>-0.47682719058768491</v>
      </c>
      <c r="AN940" s="26">
        <f t="shared" si="6533"/>
        <v>-0.49002551394316179</v>
      </c>
      <c r="AO940" s="26">
        <f t="shared" si="6533"/>
        <v>-0.50309136142623123</v>
      </c>
      <c r="AP940" s="26">
        <f t="shared" si="6533"/>
        <v>-0.51602065965796795</v>
      </c>
      <c r="AQ940" s="26">
        <f t="shared" si="6533"/>
        <v>-0.52881835293702084</v>
      </c>
      <c r="AR940" s="26">
        <f t="shared" si="6533"/>
        <v>-0.54138449932251353</v>
      </c>
      <c r="AS940" s="26">
        <f t="shared" si="6533"/>
        <v>-0.55382007325354521</v>
      </c>
      <c r="AT940" s="26">
        <f t="shared" si="6533"/>
        <v>-0.56612560655571953</v>
      </c>
      <c r="AU940" s="26">
        <f t="shared" si="6533"/>
        <v>-0.57820045336207015</v>
      </c>
      <c r="AV940" s="26">
        <f t="shared" si="6533"/>
        <v>-0.59014629927517626</v>
      </c>
      <c r="AW940" s="26">
        <f t="shared" si="6533"/>
        <v>-0.60185855839366509</v>
      </c>
      <c r="AX940" s="26">
        <f t="shared" si="6533"/>
        <v>-0.61344291288735731</v>
      </c>
      <c r="AY940" s="26">
        <f t="shared" si="6533"/>
        <v>-0.62490315797038853</v>
      </c>
      <c r="AZ940" s="26">
        <f t="shared" si="6533"/>
        <v>-0.63613107610551878</v>
      </c>
      <c r="BA940" s="26">
        <f t="shared" si="6533"/>
        <v>-0.64713269427031239</v>
      </c>
      <c r="BB940" s="26">
        <f t="shared" si="6533"/>
        <v>-0.65800605912765109</v>
      </c>
      <c r="BC940" s="26">
        <f t="shared" si="6533"/>
        <v>-0.66865415982924858</v>
      </c>
      <c r="BD940" s="26">
        <f t="shared" si="6533"/>
        <v>-0.67917176727232653</v>
      </c>
      <c r="BE940" s="26">
        <f t="shared" si="6533"/>
        <v>-0.68946526545427356</v>
      </c>
      <c r="BF940" s="26">
        <f t="shared" si="6533"/>
        <v>-0.6995320359122722</v>
      </c>
      <c r="BG940" s="26">
        <f t="shared" si="6533"/>
        <v>-0.70947574702990801</v>
      </c>
      <c r="BH940" s="26">
        <f t="shared" si="6533"/>
        <v>-0.7188973972802879</v>
      </c>
      <c r="BI940" s="26">
        <f t="shared" si="6533"/>
        <v>-0.72809425989931809</v>
      </c>
      <c r="BJ940" s="26">
        <f t="shared" si="6533"/>
        <v>-0.73717050808608175</v>
      </c>
      <c r="BK940" s="26">
        <f t="shared" si="6533"/>
        <v>-0.74602041637997574</v>
      </c>
      <c r="BL940" s="26">
        <f t="shared" si="6533"/>
        <v>-0.7547508658886386</v>
      </c>
      <c r="BM940" s="26">
        <f t="shared" si="6533"/>
        <v>-0.76325791363149709</v>
      </c>
      <c r="BN940" s="26">
        <f t="shared" si="6533"/>
        <v>-0.77154653202336099</v>
      </c>
      <c r="BO940" s="26">
        <f t="shared" si="6533"/>
        <v>-0.77971076244654891</v>
      </c>
      <c r="BP940" s="26">
        <f t="shared" si="6533"/>
        <v>-0.78765753865577126</v>
      </c>
      <c r="BQ940" s="26">
        <f t="shared" si="6533"/>
        <v>-0.79508312170589901</v>
      </c>
      <c r="BR940" s="26">
        <f t="shared" si="6533"/>
        <v>-0.80239313454248551</v>
      </c>
      <c r="BS940" s="26">
        <f t="shared" si="6533"/>
        <v>-0.80948131607206464</v>
      </c>
      <c r="BT940" s="26">
        <f t="shared" si="6533"/>
        <v>-0.81645498049014775</v>
      </c>
      <c r="BU940" s="26">
        <f t="shared" ref="BU940:CO940" si="6534">BU935/BU927</f>
        <v>-0.82320924320516986</v>
      </c>
      <c r="BV940" s="26">
        <f t="shared" si="6534"/>
        <v>-0.82975002932668485</v>
      </c>
      <c r="BW940" s="26">
        <f t="shared" si="6534"/>
        <v>-0.8361709445965243</v>
      </c>
      <c r="BX940" s="26">
        <f t="shared" si="6534"/>
        <v>-0.84217950161740374</v>
      </c>
      <c r="BY940" s="26">
        <f t="shared" si="6534"/>
        <v>-0.8480709100742907</v>
      </c>
      <c r="BZ940" s="26">
        <f t="shared" si="6534"/>
        <v>-0.85375117458801664</v>
      </c>
      <c r="CA940" s="26">
        <f t="shared" si="6534"/>
        <v>-0.85931375854096381</v>
      </c>
      <c r="CB940" s="26">
        <f t="shared" si="6534"/>
        <v>-0.86466616369861571</v>
      </c>
      <c r="CC940" s="26">
        <f t="shared" si="6534"/>
        <v>-0.86980306301355681</v>
      </c>
      <c r="CD940" s="26">
        <f t="shared" si="6534"/>
        <v>-0.87453120224477521</v>
      </c>
      <c r="CE940" s="26">
        <f t="shared" si="6534"/>
        <v>-0.87914422341847798</v>
      </c>
      <c r="CF940" s="26">
        <f t="shared" si="6534"/>
        <v>-0.88364942553955028</v>
      </c>
      <c r="CG940" s="26">
        <f t="shared" si="6534"/>
        <v>-0.88804105682499679</v>
      </c>
      <c r="CH940" s="26">
        <f t="shared" si="6534"/>
        <v>-0.8923184918235727</v>
      </c>
      <c r="CI940" s="26">
        <f t="shared" si="6534"/>
        <v>-0.89618956431830887</v>
      </c>
      <c r="CJ940" s="26">
        <f t="shared" si="6534"/>
        <v>-0.89994779402450842</v>
      </c>
      <c r="CK940" s="26">
        <f t="shared" si="6534"/>
        <v>-0.90350076786117128</v>
      </c>
      <c r="CL940" s="26">
        <f t="shared" si="6534"/>
        <v>-0.90694247105714043</v>
      </c>
      <c r="CM940" s="26">
        <f t="shared" si="6534"/>
        <v>-0.91037951976767484</v>
      </c>
      <c r="CN940" s="26">
        <f t="shared" si="6534"/>
        <v>-0.91350522053652272</v>
      </c>
      <c r="CO940" s="26">
        <f t="shared" si="6534"/>
        <v>-0.91652005752416066</v>
      </c>
    </row>
    <row r="941" spans="2:93">
      <c r="B941" s="556"/>
      <c r="C941" s="634"/>
      <c r="D941" s="634"/>
      <c r="H941" s="556"/>
      <c r="I941" s="556"/>
      <c r="J941" s="556"/>
      <c r="K941" s="556"/>
      <c r="L941" s="556"/>
      <c r="AK941" s="556"/>
      <c r="AL941" s="556"/>
      <c r="AM941" s="556"/>
      <c r="AN941" s="556"/>
      <c r="AO941" s="556"/>
      <c r="AP941" s="556"/>
      <c r="AQ941" s="556"/>
      <c r="AR941" s="556"/>
      <c r="AS941" s="556"/>
      <c r="AT941" s="556"/>
      <c r="AU941" s="556"/>
      <c r="AV941" s="556"/>
      <c r="AW941" s="556"/>
      <c r="AX941" s="556"/>
      <c r="AY941" s="556"/>
      <c r="AZ941" s="556"/>
      <c r="BA941" s="556"/>
      <c r="BB941" s="556"/>
      <c r="BC941" s="556"/>
      <c r="BD941" s="556"/>
      <c r="BE941" s="556"/>
      <c r="BF941" s="556"/>
      <c r="BG941" s="556"/>
      <c r="BH941" s="556"/>
      <c r="BI941" s="556"/>
      <c r="BJ941" s="556"/>
      <c r="BK941" s="556"/>
      <c r="BL941" s="556"/>
      <c r="BM941" s="556"/>
      <c r="BN941" s="556"/>
      <c r="BO941" s="556"/>
      <c r="BP941" s="556"/>
      <c r="BQ941" s="556"/>
      <c r="BR941" s="556"/>
      <c r="BS941" s="556"/>
      <c r="BT941" s="556"/>
      <c r="BU941" s="556"/>
      <c r="BV941" s="556"/>
      <c r="BW941" s="556"/>
      <c r="BX941" s="556"/>
      <c r="BY941" s="556"/>
      <c r="BZ941" s="556"/>
      <c r="CA941" s="556"/>
      <c r="CB941" s="556"/>
      <c r="CC941" s="556"/>
      <c r="CD941" s="556"/>
      <c r="CE941" s="556"/>
      <c r="CF941" s="556"/>
      <c r="CG941" s="556"/>
      <c r="CH941" s="556"/>
      <c r="CI941" s="556"/>
      <c r="CJ941" s="556"/>
      <c r="CK941" s="556"/>
      <c r="CL941" s="556"/>
      <c r="CM941" s="556"/>
      <c r="CN941" s="556"/>
      <c r="CO941" s="556"/>
    </row>
    <row r="942" spans="2:93">
      <c r="B942" s="556"/>
      <c r="C942" s="634"/>
      <c r="D942" s="634"/>
      <c r="H942" s="556"/>
      <c r="I942" s="556"/>
      <c r="J942" s="556"/>
      <c r="K942" s="556"/>
      <c r="L942" s="556"/>
      <c r="AK942" s="556"/>
      <c r="AL942" s="556"/>
      <c r="AM942" s="556"/>
      <c r="AN942" s="556"/>
      <c r="AO942" s="556"/>
      <c r="AP942" s="556"/>
      <c r="AQ942" s="556"/>
      <c r="AR942" s="556"/>
      <c r="AS942" s="556"/>
      <c r="AT942" s="556"/>
      <c r="AU942" s="556"/>
      <c r="AV942" s="556"/>
      <c r="AW942" s="556"/>
      <c r="AX942" s="556"/>
      <c r="AY942" s="556"/>
      <c r="AZ942" s="556"/>
      <c r="BA942" s="556"/>
      <c r="BB942" s="556"/>
      <c r="BC942" s="556"/>
      <c r="BD942" s="556"/>
      <c r="BE942" s="556"/>
      <c r="BF942" s="556"/>
      <c r="BG942" s="556"/>
      <c r="BH942" s="556"/>
      <c r="BI942" s="556"/>
      <c r="BJ942" s="556"/>
      <c r="BK942" s="556"/>
      <c r="BL942" s="556"/>
      <c r="BM942" s="556"/>
      <c r="BN942" s="556"/>
      <c r="BO942" s="556"/>
      <c r="BP942" s="556"/>
      <c r="BQ942" s="556"/>
      <c r="BR942" s="556"/>
      <c r="BS942" s="556"/>
      <c r="BT942" s="556"/>
      <c r="BU942" s="556"/>
      <c r="BV942" s="556"/>
      <c r="BW942" s="556"/>
      <c r="BX942" s="556"/>
      <c r="BY942" s="556"/>
      <c r="BZ942" s="556"/>
      <c r="CA942" s="556"/>
      <c r="CB942" s="556"/>
      <c r="CC942" s="556"/>
      <c r="CD942" s="556"/>
      <c r="CE942" s="556"/>
      <c r="CF942" s="556"/>
      <c r="CG942" s="556"/>
      <c r="CH942" s="556"/>
      <c r="CI942" s="556"/>
      <c r="CJ942" s="556"/>
      <c r="CK942" s="556"/>
      <c r="CL942" s="556"/>
      <c r="CM942" s="556"/>
      <c r="CN942" s="556"/>
      <c r="CO942" s="556"/>
    </row>
    <row r="943" spans="2:93">
      <c r="B943" s="46" t="s">
        <v>1991</v>
      </c>
      <c r="C943" s="634"/>
      <c r="D943" s="634"/>
      <c r="H943" s="556"/>
      <c r="I943" s="556"/>
      <c r="J943" s="556"/>
      <c r="K943" s="556"/>
      <c r="L943" s="556"/>
      <c r="AK943" s="556"/>
      <c r="AL943" s="556"/>
      <c r="AM943" s="556"/>
      <c r="AN943" s="556"/>
      <c r="AO943" s="556"/>
      <c r="AP943" s="556"/>
      <c r="AQ943" s="556"/>
      <c r="AR943" s="556"/>
      <c r="AS943" s="556"/>
      <c r="AT943" s="556"/>
      <c r="AU943" s="556"/>
      <c r="AV943" s="556"/>
      <c r="AW943" s="556"/>
      <c r="AX943" s="556"/>
      <c r="AY943" s="556"/>
      <c r="AZ943" s="556"/>
      <c r="BA943" s="556"/>
      <c r="BB943" s="556"/>
      <c r="BC943" s="556"/>
      <c r="BD943" s="556"/>
      <c r="BE943" s="556"/>
      <c r="BF943" s="556"/>
      <c r="BG943" s="556"/>
      <c r="BH943" s="556"/>
      <c r="BI943" s="556"/>
      <c r="BJ943" s="556"/>
      <c r="BK943" s="556"/>
      <c r="BL943" s="556"/>
      <c r="BM943" s="556"/>
      <c r="BN943" s="556"/>
      <c r="BO943" s="556"/>
      <c r="BP943" s="556"/>
      <c r="BQ943" s="556"/>
      <c r="BR943" s="556"/>
      <c r="BS943" s="556"/>
      <c r="BT943" s="556"/>
      <c r="BU943" s="556"/>
      <c r="BV943" s="556"/>
      <c r="BW943" s="556"/>
      <c r="BX943" s="556"/>
      <c r="BY943" s="556"/>
      <c r="BZ943" s="556"/>
      <c r="CA943" s="556"/>
      <c r="CB943" s="556"/>
      <c r="CC943" s="556"/>
      <c r="CD943" s="556"/>
      <c r="CE943" s="556"/>
      <c r="CF943" s="556"/>
      <c r="CG943" s="556"/>
      <c r="CH943" s="556"/>
      <c r="CI943" s="556"/>
      <c r="CJ943" s="556"/>
      <c r="CK943" s="556"/>
      <c r="CL943" s="556"/>
      <c r="CM943" s="556"/>
      <c r="CN943" s="556"/>
      <c r="CO943" s="556"/>
    </row>
    <row r="944" spans="2:93">
      <c r="B944" s="556"/>
      <c r="C944" s="556" t="s">
        <v>1975</v>
      </c>
      <c r="D944" s="556" t="s">
        <v>1982</v>
      </c>
      <c r="E944" s="556"/>
      <c r="F944" s="556"/>
      <c r="G944" s="556"/>
      <c r="H944" s="556"/>
      <c r="I944" s="556"/>
      <c r="J944" s="556"/>
      <c r="K944" s="556"/>
      <c r="L944" s="556"/>
      <c r="AK944" s="556"/>
      <c r="AL944" s="556"/>
      <c r="AM944" s="556"/>
      <c r="AN944" s="556"/>
      <c r="AO944" s="556"/>
      <c r="AP944" s="556"/>
      <c r="AQ944" s="556"/>
      <c r="AR944" s="556"/>
      <c r="AS944" s="556"/>
      <c r="AT944" s="556"/>
      <c r="AU944" s="556"/>
      <c r="AV944" s="556"/>
      <c r="AW944" s="556"/>
      <c r="AX944" s="556"/>
      <c r="AY944" s="556"/>
      <c r="AZ944" s="556"/>
      <c r="BA944" s="556"/>
      <c r="BB944" s="556"/>
      <c r="BC944" s="556"/>
      <c r="BD944" s="556"/>
      <c r="BE944" s="556"/>
      <c r="BF944" s="556"/>
      <c r="BG944" s="556"/>
      <c r="BH944" s="556"/>
      <c r="BI944" s="556"/>
      <c r="BJ944" s="556"/>
      <c r="BK944" s="556"/>
      <c r="BL944" s="556"/>
      <c r="BM944" s="556"/>
      <c r="BN944" s="556"/>
      <c r="BO944" s="556"/>
      <c r="BP944" s="556"/>
      <c r="BQ944" s="556"/>
      <c r="BR944" s="556"/>
      <c r="BS944" s="556"/>
      <c r="BT944" s="556"/>
      <c r="BU944" s="556"/>
      <c r="BV944" s="556"/>
      <c r="BW944" s="556"/>
      <c r="BX944" s="556"/>
      <c r="BY944" s="556"/>
      <c r="BZ944" s="556"/>
      <c r="CA944" s="556"/>
      <c r="CB944" s="556"/>
      <c r="CC944" s="556"/>
      <c r="CD944" s="556"/>
      <c r="CE944" s="556"/>
      <c r="CF944" s="556"/>
      <c r="CG944" s="556"/>
      <c r="CH944" s="556"/>
      <c r="CI944" s="556"/>
      <c r="CJ944" s="556"/>
      <c r="CK944" s="556"/>
      <c r="CL944" s="556"/>
      <c r="CM944" s="556"/>
      <c r="CN944" s="556"/>
      <c r="CO944" s="556"/>
    </row>
    <row r="945" spans="2:93">
      <c r="B945" s="556"/>
      <c r="C945" s="556" t="s">
        <v>1976</v>
      </c>
      <c r="D945" s="556" t="s">
        <v>737</v>
      </c>
      <c r="E945" s="556"/>
      <c r="F945" s="556"/>
      <c r="G945" s="556"/>
      <c r="H945" s="556">
        <v>0</v>
      </c>
      <c r="I945" s="556">
        <v>1</v>
      </c>
      <c r="J945" s="556">
        <v>2</v>
      </c>
      <c r="K945" s="556">
        <v>3</v>
      </c>
      <c r="L945" s="556">
        <v>4</v>
      </c>
      <c r="M945" s="556">
        <v>5</v>
      </c>
      <c r="N945" s="556">
        <v>6</v>
      </c>
      <c r="O945" s="556">
        <v>7</v>
      </c>
      <c r="P945" s="556">
        <v>8</v>
      </c>
      <c r="Q945" s="556">
        <v>9</v>
      </c>
      <c r="R945" s="556">
        <v>10</v>
      </c>
      <c r="S945" s="556">
        <v>11</v>
      </c>
      <c r="T945" s="556">
        <v>12</v>
      </c>
      <c r="U945" s="556">
        <v>13</v>
      </c>
      <c r="V945" s="556">
        <v>14</v>
      </c>
      <c r="W945" s="556">
        <v>15</v>
      </c>
      <c r="X945" s="556">
        <v>16</v>
      </c>
      <c r="Y945" s="556">
        <v>17</v>
      </c>
      <c r="Z945" s="556">
        <v>18</v>
      </c>
      <c r="AA945" s="556">
        <v>19</v>
      </c>
      <c r="AB945" s="556">
        <v>20</v>
      </c>
      <c r="AC945" s="556">
        <v>21</v>
      </c>
      <c r="AD945" s="556">
        <v>22</v>
      </c>
      <c r="AE945" s="556">
        <v>23</v>
      </c>
      <c r="AF945" s="556">
        <v>24</v>
      </c>
      <c r="AG945" s="556">
        <v>25</v>
      </c>
      <c r="AH945" s="556">
        <v>26</v>
      </c>
      <c r="AI945" s="556">
        <v>27</v>
      </c>
      <c r="AJ945" s="556">
        <v>28</v>
      </c>
      <c r="AK945" s="556">
        <v>29</v>
      </c>
      <c r="AL945" s="556">
        <v>30</v>
      </c>
      <c r="AM945" s="556">
        <v>31</v>
      </c>
      <c r="AN945" s="556">
        <v>32</v>
      </c>
      <c r="AO945" s="556">
        <v>33</v>
      </c>
      <c r="AP945" s="556">
        <v>34</v>
      </c>
      <c r="AQ945" s="556">
        <v>35</v>
      </c>
      <c r="AR945" s="556">
        <v>36</v>
      </c>
      <c r="AS945" s="556">
        <v>37</v>
      </c>
      <c r="AT945" s="556">
        <v>38</v>
      </c>
      <c r="AU945" s="556">
        <v>39</v>
      </c>
      <c r="AV945" s="556">
        <v>40</v>
      </c>
      <c r="AW945" s="556">
        <v>41</v>
      </c>
      <c r="AX945" s="556">
        <v>42</v>
      </c>
      <c r="AY945" s="556">
        <v>43</v>
      </c>
      <c r="AZ945" s="556">
        <v>44</v>
      </c>
      <c r="BA945" s="556">
        <v>45</v>
      </c>
      <c r="BB945" s="556">
        <v>46</v>
      </c>
      <c r="BC945" s="556">
        <v>47</v>
      </c>
      <c r="BD945" s="556">
        <v>48</v>
      </c>
      <c r="BE945" s="556">
        <v>49</v>
      </c>
      <c r="BF945" s="556">
        <v>50</v>
      </c>
      <c r="BG945" s="556">
        <v>51</v>
      </c>
      <c r="BH945" s="556">
        <v>52</v>
      </c>
      <c r="BI945" s="556">
        <v>53</v>
      </c>
      <c r="BJ945" s="556">
        <v>54</v>
      </c>
      <c r="BK945" s="556">
        <v>55</v>
      </c>
      <c r="BL945" s="556">
        <v>56</v>
      </c>
      <c r="BM945" s="556">
        <v>57</v>
      </c>
      <c r="BN945" s="556">
        <v>58</v>
      </c>
      <c r="BO945" s="556">
        <v>59</v>
      </c>
      <c r="BP945" s="556">
        <v>60</v>
      </c>
      <c r="BQ945" s="556">
        <v>61</v>
      </c>
      <c r="BR945" s="556">
        <v>62</v>
      </c>
      <c r="BS945" s="556">
        <v>63</v>
      </c>
      <c r="BT945" s="556">
        <v>64</v>
      </c>
      <c r="BU945" s="556">
        <v>65</v>
      </c>
      <c r="BV945" s="556">
        <v>66</v>
      </c>
      <c r="BW945" s="556">
        <v>67</v>
      </c>
      <c r="BX945" s="556">
        <v>68</v>
      </c>
      <c r="BY945" s="556">
        <v>69</v>
      </c>
      <c r="BZ945" s="556">
        <v>70</v>
      </c>
      <c r="CA945" s="556">
        <v>71</v>
      </c>
      <c r="CB945" s="556">
        <v>72</v>
      </c>
      <c r="CC945" s="556">
        <v>73</v>
      </c>
      <c r="CD945" s="556">
        <v>74</v>
      </c>
      <c r="CE945" s="556">
        <v>75</v>
      </c>
      <c r="CF945" s="556">
        <v>76</v>
      </c>
      <c r="CG945" s="556">
        <v>77</v>
      </c>
      <c r="CH945" s="556">
        <v>78</v>
      </c>
      <c r="CI945" s="556">
        <v>79</v>
      </c>
      <c r="CJ945" s="556">
        <v>80</v>
      </c>
      <c r="CK945" s="556">
        <v>81</v>
      </c>
      <c r="CL945" s="556">
        <v>82</v>
      </c>
      <c r="CM945" s="556">
        <v>83</v>
      </c>
      <c r="CN945" s="556">
        <v>84</v>
      </c>
      <c r="CO945" s="556">
        <v>85</v>
      </c>
    </row>
    <row r="946" spans="2:93">
      <c r="B946" s="556"/>
      <c r="C946" s="556"/>
      <c r="D946" s="10">
        <f>'DCF Forecast Parameters'!C106</f>
        <v>25</v>
      </c>
      <c r="E946" s="556"/>
      <c r="F946" s="556"/>
      <c r="G946" s="556"/>
      <c r="H946" s="17"/>
      <c r="I946" s="17">
        <f>H948</f>
        <v>102729.41</v>
      </c>
      <c r="J946" s="17">
        <f t="shared" ref="J946" si="6535">I948</f>
        <v>102472.41</v>
      </c>
      <c r="K946" s="17">
        <f t="shared" ref="K946" si="6536">J948</f>
        <v>102215.41</v>
      </c>
      <c r="L946" s="17">
        <f t="shared" ref="L946" si="6537">K948</f>
        <v>101957.41</v>
      </c>
      <c r="M946" s="17">
        <f t="shared" ref="M946" si="6538">L948</f>
        <v>101698.41</v>
      </c>
      <c r="N946" s="17">
        <f t="shared" ref="N946" si="6539">M948</f>
        <v>101439.41</v>
      </c>
      <c r="O946" s="17">
        <f t="shared" ref="O946" si="6540">N948</f>
        <v>101179.41</v>
      </c>
      <c r="P946" s="17">
        <f t="shared" ref="P946" si="6541">O948</f>
        <v>100918.41</v>
      </c>
      <c r="Q946" s="17">
        <f t="shared" ref="Q946" si="6542">P948</f>
        <v>100657.41</v>
      </c>
      <c r="R946" s="17">
        <f t="shared" ref="R946" si="6543">Q948</f>
        <v>100395.41</v>
      </c>
      <c r="S946" s="17">
        <f t="shared" ref="S946" si="6544">R948</f>
        <v>100132.41</v>
      </c>
      <c r="T946" s="17">
        <f t="shared" ref="T946" si="6545">S948</f>
        <v>99869.41</v>
      </c>
      <c r="U946" s="17">
        <f t="shared" ref="U946" si="6546">T948</f>
        <v>99605.41</v>
      </c>
      <c r="V946" s="17">
        <f t="shared" ref="V946" si="6547">U948</f>
        <v>99340.41</v>
      </c>
      <c r="W946" s="17">
        <f t="shared" ref="W946" si="6548">V948</f>
        <v>99075.41</v>
      </c>
      <c r="X946" s="17">
        <f t="shared" ref="X946" si="6549">W948</f>
        <v>98809.41</v>
      </c>
      <c r="Y946" s="17">
        <f t="shared" ref="Y946" si="6550">X948</f>
        <v>98542.41</v>
      </c>
      <c r="Z946" s="17">
        <f t="shared" ref="Z946" si="6551">Y948</f>
        <v>98275.41</v>
      </c>
      <c r="AA946" s="17">
        <f t="shared" ref="AA946" si="6552">Z948</f>
        <v>98007.41</v>
      </c>
      <c r="AB946" s="17">
        <f t="shared" ref="AB946" si="6553">AA948</f>
        <v>97738.41</v>
      </c>
      <c r="AC946" s="17">
        <f t="shared" ref="AC946" si="6554">AB948</f>
        <v>97469.41</v>
      </c>
      <c r="AD946" s="17">
        <f t="shared" ref="AD946" si="6555">AC948</f>
        <v>97199.41</v>
      </c>
      <c r="AE946" s="17">
        <f t="shared" ref="AE946" si="6556">AD948</f>
        <v>96928.41</v>
      </c>
      <c r="AF946" s="17">
        <f t="shared" ref="AF946" si="6557">AE948</f>
        <v>96657.41</v>
      </c>
      <c r="AG946" s="17">
        <f t="shared" ref="AG946" si="6558">AF948</f>
        <v>96385.41</v>
      </c>
      <c r="AH946" s="17">
        <f t="shared" ref="AH946" si="6559">AG948</f>
        <v>96112.41</v>
      </c>
      <c r="AI946" s="17">
        <f t="shared" ref="AI946" si="6560">AH948</f>
        <v>95839.41</v>
      </c>
      <c r="AJ946" s="17">
        <f t="shared" ref="AJ946" si="6561">AI948</f>
        <v>95565.41</v>
      </c>
      <c r="AK946" s="17">
        <f t="shared" ref="AK946" si="6562">AJ948</f>
        <v>95290.41</v>
      </c>
      <c r="AL946" s="17">
        <f t="shared" ref="AL946" si="6563">AK948</f>
        <v>95015.41</v>
      </c>
      <c r="AM946" s="17">
        <f t="shared" ref="AM946" si="6564">AL948</f>
        <v>94739.41</v>
      </c>
      <c r="AN946" s="17">
        <f t="shared" ref="AN946" si="6565">AM948</f>
        <v>94462.41</v>
      </c>
      <c r="AO946" s="17">
        <f t="shared" ref="AO946" si="6566">AN948</f>
        <v>94185.41</v>
      </c>
      <c r="AP946" s="17">
        <f t="shared" ref="AP946" si="6567">AO948</f>
        <v>93907.41</v>
      </c>
      <c r="AQ946" s="17">
        <f t="shared" ref="AQ946" si="6568">AP948</f>
        <v>93628.41</v>
      </c>
      <c r="AR946" s="17">
        <f t="shared" ref="AR946" si="6569">AQ948</f>
        <v>93348.41</v>
      </c>
      <c r="AS946" s="17">
        <f t="shared" ref="AS946" si="6570">AR948</f>
        <v>93068.41</v>
      </c>
      <c r="AT946" s="17">
        <f t="shared" ref="AT946" si="6571">AS948</f>
        <v>92787.41</v>
      </c>
      <c r="AU946" s="17">
        <f t="shared" ref="AU946" si="6572">AT948</f>
        <v>92505.41</v>
      </c>
      <c r="AV946" s="17">
        <f t="shared" ref="AV946" si="6573">AU948</f>
        <v>92223.41</v>
      </c>
      <c r="AW946" s="17">
        <f t="shared" ref="AW946" si="6574">AV948</f>
        <v>91940.41</v>
      </c>
      <c r="AX946" s="17">
        <f t="shared" ref="AX946" si="6575">AW948</f>
        <v>91656.41</v>
      </c>
      <c r="AY946" s="17">
        <f t="shared" ref="AY946" si="6576">AX948</f>
        <v>91371.41</v>
      </c>
      <c r="AZ946" s="17">
        <f t="shared" ref="AZ946" si="6577">AY948</f>
        <v>91086.41</v>
      </c>
      <c r="BA946" s="17">
        <f t="shared" ref="BA946" si="6578">AZ948</f>
        <v>90800.41</v>
      </c>
      <c r="BB946" s="17">
        <f t="shared" ref="BB946" si="6579">BA948</f>
        <v>90513.41</v>
      </c>
      <c r="BC946" s="17">
        <f t="shared" ref="BC946" si="6580">BB948</f>
        <v>90226.41</v>
      </c>
      <c r="BD946" s="17">
        <f t="shared" ref="BD946" si="6581">BC948</f>
        <v>89938.41</v>
      </c>
      <c r="BE946" s="17">
        <f t="shared" ref="BE946" si="6582">BD948</f>
        <v>89649.41</v>
      </c>
      <c r="BF946" s="17">
        <f t="shared" ref="BF946" si="6583">BE948</f>
        <v>89359.41</v>
      </c>
      <c r="BG946" s="17">
        <f t="shared" ref="BG946" si="6584">BF948</f>
        <v>89069.41</v>
      </c>
      <c r="BH946" s="17">
        <f t="shared" ref="BH946" si="6585">BG948</f>
        <v>88778.41</v>
      </c>
      <c r="BI946" s="17">
        <f t="shared" ref="BI946" si="6586">BH948</f>
        <v>88486.41</v>
      </c>
      <c r="BJ946" s="17">
        <f t="shared" ref="BJ946" si="6587">BI948</f>
        <v>88194.41</v>
      </c>
      <c r="BK946" s="17">
        <f t="shared" ref="BK946" si="6588">BJ948</f>
        <v>87901.41</v>
      </c>
      <c r="BL946" s="17">
        <f t="shared" ref="BL946" si="6589">BK948</f>
        <v>87607.41</v>
      </c>
      <c r="BM946" s="17">
        <f t="shared" ref="BM946" si="6590">BL948</f>
        <v>87312.41</v>
      </c>
      <c r="BN946" s="17">
        <f t="shared" ref="BN946" si="6591">BM948</f>
        <v>87017.41</v>
      </c>
      <c r="BO946" s="17">
        <f t="shared" ref="BO946" si="6592">BN948</f>
        <v>86721.41</v>
      </c>
      <c r="BP946" s="17">
        <f t="shared" ref="BP946" si="6593">BO948</f>
        <v>86424.41</v>
      </c>
      <c r="BQ946" s="17">
        <f t="shared" ref="BQ946" si="6594">BP948</f>
        <v>86126.41</v>
      </c>
      <c r="BR946" s="17">
        <f t="shared" ref="BR946" si="6595">BQ948</f>
        <v>85828.41</v>
      </c>
      <c r="BS946" s="17">
        <f t="shared" ref="BS946" si="6596">BR948</f>
        <v>85529.41</v>
      </c>
      <c r="BT946" s="17">
        <f t="shared" ref="BT946" si="6597">BS948</f>
        <v>85229.41</v>
      </c>
      <c r="BU946" s="17">
        <f t="shared" ref="BU946" si="6598">BT948</f>
        <v>84928.41</v>
      </c>
      <c r="BV946" s="17">
        <f t="shared" ref="BV946" si="6599">BU948</f>
        <v>84627.41</v>
      </c>
      <c r="BW946" s="17">
        <f t="shared" ref="BW946" si="6600">BV948</f>
        <v>84325.41</v>
      </c>
      <c r="BX946" s="17">
        <f t="shared" ref="BX946" si="6601">BW948</f>
        <v>84022.41</v>
      </c>
      <c r="BY946" s="17">
        <f t="shared" ref="BY946" si="6602">BX948</f>
        <v>83718.41</v>
      </c>
      <c r="BZ946" s="17">
        <f t="shared" ref="BZ946" si="6603">BY948</f>
        <v>83414.41</v>
      </c>
      <c r="CA946" s="17">
        <f t="shared" ref="CA946" si="6604">BZ948</f>
        <v>83109.41</v>
      </c>
      <c r="CB946" s="17">
        <f t="shared" ref="CB946" si="6605">CA948</f>
        <v>82803.41</v>
      </c>
      <c r="CC946" s="17">
        <f t="shared" ref="CC946" si="6606">CB948</f>
        <v>82496.41</v>
      </c>
      <c r="CD946" s="17">
        <f t="shared" ref="CD946" si="6607">CC948</f>
        <v>82189.41</v>
      </c>
      <c r="CE946" s="17">
        <f t="shared" ref="CE946" si="6608">CD948</f>
        <v>81881.41</v>
      </c>
      <c r="CF946" s="17">
        <f t="shared" ref="CF946" si="6609">CE948</f>
        <v>81572.41</v>
      </c>
      <c r="CG946" s="17">
        <f t="shared" ref="CG946" si="6610">CF948</f>
        <v>81262.41</v>
      </c>
      <c r="CH946" s="17">
        <f t="shared" ref="CH946" si="6611">CG948</f>
        <v>80952.41</v>
      </c>
      <c r="CI946" s="17">
        <f t="shared" ref="CI946" si="6612">CH948</f>
        <v>80641.41</v>
      </c>
      <c r="CJ946" s="17">
        <f t="shared" ref="CJ946" si="6613">CI948</f>
        <v>80329.41</v>
      </c>
      <c r="CK946" s="17">
        <f t="shared" ref="CK946" si="6614">CJ948</f>
        <v>80016.41</v>
      </c>
      <c r="CL946" s="17">
        <f t="shared" ref="CL946" si="6615">CK948</f>
        <v>79702.41</v>
      </c>
      <c r="CM946" s="17">
        <f t="shared" ref="CM946" si="6616">CL948</f>
        <v>79388.41</v>
      </c>
      <c r="CN946" s="17">
        <f t="shared" ref="CN946" si="6617">CM948</f>
        <v>79073.41</v>
      </c>
      <c r="CO946" s="17">
        <f t="shared" ref="CO946" si="6618">CN948</f>
        <v>78757.41</v>
      </c>
    </row>
    <row r="947" spans="2:93">
      <c r="B947" s="556"/>
      <c r="C947" s="556"/>
      <c r="D947" s="556"/>
      <c r="E947" s="556"/>
      <c r="F947" s="556"/>
      <c r="G947" s="556"/>
      <c r="H947" s="17"/>
      <c r="I947" s="17">
        <f t="shared" ref="I947:AN947" si="6619">I918</f>
        <v>-257</v>
      </c>
      <c r="J947" s="17">
        <f t="shared" si="6619"/>
        <v>-257</v>
      </c>
      <c r="K947" s="17">
        <f t="shared" si="6619"/>
        <v>-258</v>
      </c>
      <c r="L947" s="17">
        <f t="shared" si="6619"/>
        <v>-259</v>
      </c>
      <c r="M947" s="17">
        <f t="shared" si="6619"/>
        <v>-259</v>
      </c>
      <c r="N947" s="17">
        <f t="shared" si="6619"/>
        <v>-260</v>
      </c>
      <c r="O947" s="17">
        <f t="shared" si="6619"/>
        <v>-261</v>
      </c>
      <c r="P947" s="17">
        <f t="shared" si="6619"/>
        <v>-261</v>
      </c>
      <c r="Q947" s="17">
        <f t="shared" si="6619"/>
        <v>-262</v>
      </c>
      <c r="R947" s="17">
        <f t="shared" si="6619"/>
        <v>-263</v>
      </c>
      <c r="S947" s="17">
        <f t="shared" si="6619"/>
        <v>-263</v>
      </c>
      <c r="T947" s="17">
        <f t="shared" si="6619"/>
        <v>-264</v>
      </c>
      <c r="U947" s="17">
        <f t="shared" si="6619"/>
        <v>-265</v>
      </c>
      <c r="V947" s="17">
        <f t="shared" si="6619"/>
        <v>-265</v>
      </c>
      <c r="W947" s="17">
        <f t="shared" si="6619"/>
        <v>-266</v>
      </c>
      <c r="X947" s="17">
        <f t="shared" si="6619"/>
        <v>-267</v>
      </c>
      <c r="Y947" s="17">
        <f t="shared" si="6619"/>
        <v>-267</v>
      </c>
      <c r="Z947" s="17">
        <f t="shared" si="6619"/>
        <v>-268</v>
      </c>
      <c r="AA947" s="17">
        <f t="shared" si="6619"/>
        <v>-269</v>
      </c>
      <c r="AB947" s="17">
        <f t="shared" si="6619"/>
        <v>-269</v>
      </c>
      <c r="AC947" s="17">
        <f t="shared" si="6619"/>
        <v>-270</v>
      </c>
      <c r="AD947" s="17">
        <f t="shared" si="6619"/>
        <v>-271</v>
      </c>
      <c r="AE947" s="17">
        <f t="shared" si="6619"/>
        <v>-271</v>
      </c>
      <c r="AF947" s="17">
        <f t="shared" si="6619"/>
        <v>-272</v>
      </c>
      <c r="AG947" s="17">
        <f t="shared" si="6619"/>
        <v>-273</v>
      </c>
      <c r="AH947" s="17">
        <f t="shared" si="6619"/>
        <v>-273</v>
      </c>
      <c r="AI947" s="17">
        <f t="shared" si="6619"/>
        <v>-274</v>
      </c>
      <c r="AJ947" s="17">
        <f t="shared" si="6619"/>
        <v>-275</v>
      </c>
      <c r="AK947" s="17">
        <f t="shared" si="6619"/>
        <v>-275</v>
      </c>
      <c r="AL947" s="17">
        <f t="shared" si="6619"/>
        <v>-276</v>
      </c>
      <c r="AM947" s="17">
        <f t="shared" si="6619"/>
        <v>-277</v>
      </c>
      <c r="AN947" s="17">
        <f t="shared" si="6619"/>
        <v>-277</v>
      </c>
      <c r="AO947" s="17">
        <f t="shared" ref="AO947:BT947" si="6620">AO918</f>
        <v>-278</v>
      </c>
      <c r="AP947" s="17">
        <f t="shared" si="6620"/>
        <v>-279</v>
      </c>
      <c r="AQ947" s="17">
        <f t="shared" si="6620"/>
        <v>-280</v>
      </c>
      <c r="AR947" s="17">
        <f t="shared" si="6620"/>
        <v>-280</v>
      </c>
      <c r="AS947" s="17">
        <f t="shared" si="6620"/>
        <v>-281</v>
      </c>
      <c r="AT947" s="17">
        <f t="shared" si="6620"/>
        <v>-282</v>
      </c>
      <c r="AU947" s="17">
        <f t="shared" si="6620"/>
        <v>-282</v>
      </c>
      <c r="AV947" s="17">
        <f t="shared" si="6620"/>
        <v>-283</v>
      </c>
      <c r="AW947" s="17">
        <f t="shared" si="6620"/>
        <v>-284</v>
      </c>
      <c r="AX947" s="17">
        <f t="shared" si="6620"/>
        <v>-285</v>
      </c>
      <c r="AY947" s="17">
        <f t="shared" si="6620"/>
        <v>-285</v>
      </c>
      <c r="AZ947" s="17">
        <f t="shared" si="6620"/>
        <v>-286</v>
      </c>
      <c r="BA947" s="17">
        <f t="shared" si="6620"/>
        <v>-287</v>
      </c>
      <c r="BB947" s="17">
        <f t="shared" si="6620"/>
        <v>-287</v>
      </c>
      <c r="BC947" s="17">
        <f t="shared" si="6620"/>
        <v>-288</v>
      </c>
      <c r="BD947" s="17">
        <f t="shared" si="6620"/>
        <v>-289</v>
      </c>
      <c r="BE947" s="17">
        <f t="shared" si="6620"/>
        <v>-290</v>
      </c>
      <c r="BF947" s="17">
        <f t="shared" si="6620"/>
        <v>-290</v>
      </c>
      <c r="BG947" s="17">
        <f t="shared" si="6620"/>
        <v>-291</v>
      </c>
      <c r="BH947" s="17">
        <f t="shared" si="6620"/>
        <v>-292</v>
      </c>
      <c r="BI947" s="17">
        <f t="shared" si="6620"/>
        <v>-292</v>
      </c>
      <c r="BJ947" s="17">
        <f t="shared" si="6620"/>
        <v>-293</v>
      </c>
      <c r="BK947" s="17">
        <f t="shared" si="6620"/>
        <v>-294</v>
      </c>
      <c r="BL947" s="17">
        <f t="shared" si="6620"/>
        <v>-295</v>
      </c>
      <c r="BM947" s="17">
        <f t="shared" si="6620"/>
        <v>-295</v>
      </c>
      <c r="BN947" s="17">
        <f t="shared" si="6620"/>
        <v>-296</v>
      </c>
      <c r="BO947" s="17">
        <f t="shared" si="6620"/>
        <v>-297</v>
      </c>
      <c r="BP947" s="17">
        <f t="shared" si="6620"/>
        <v>-298</v>
      </c>
      <c r="BQ947" s="17">
        <f t="shared" si="6620"/>
        <v>-298</v>
      </c>
      <c r="BR947" s="17">
        <f t="shared" si="6620"/>
        <v>-299</v>
      </c>
      <c r="BS947" s="17">
        <f t="shared" si="6620"/>
        <v>-300</v>
      </c>
      <c r="BT947" s="17">
        <f t="shared" si="6620"/>
        <v>-301</v>
      </c>
      <c r="BU947" s="17">
        <f t="shared" ref="BU947:CO947" si="6621">BU918</f>
        <v>-301</v>
      </c>
      <c r="BV947" s="17">
        <f t="shared" si="6621"/>
        <v>-302</v>
      </c>
      <c r="BW947" s="17">
        <f t="shared" si="6621"/>
        <v>-303</v>
      </c>
      <c r="BX947" s="17">
        <f t="shared" si="6621"/>
        <v>-304</v>
      </c>
      <c r="BY947" s="17">
        <f t="shared" si="6621"/>
        <v>-304</v>
      </c>
      <c r="BZ947" s="17">
        <f t="shared" si="6621"/>
        <v>-305</v>
      </c>
      <c r="CA947" s="17">
        <f t="shared" si="6621"/>
        <v>-306</v>
      </c>
      <c r="CB947" s="17">
        <f t="shared" si="6621"/>
        <v>-307</v>
      </c>
      <c r="CC947" s="17">
        <f t="shared" si="6621"/>
        <v>-307</v>
      </c>
      <c r="CD947" s="17">
        <f t="shared" si="6621"/>
        <v>-308</v>
      </c>
      <c r="CE947" s="17">
        <f t="shared" si="6621"/>
        <v>-309</v>
      </c>
      <c r="CF947" s="17">
        <f t="shared" si="6621"/>
        <v>-310</v>
      </c>
      <c r="CG947" s="17">
        <f t="shared" si="6621"/>
        <v>-310</v>
      </c>
      <c r="CH947" s="17">
        <f t="shared" si="6621"/>
        <v>-311</v>
      </c>
      <c r="CI947" s="17">
        <f t="shared" si="6621"/>
        <v>-312</v>
      </c>
      <c r="CJ947" s="17">
        <f t="shared" si="6621"/>
        <v>-313</v>
      </c>
      <c r="CK947" s="17">
        <f t="shared" si="6621"/>
        <v>-314</v>
      </c>
      <c r="CL947" s="17">
        <f t="shared" si="6621"/>
        <v>-314</v>
      </c>
      <c r="CM947" s="17">
        <f t="shared" si="6621"/>
        <v>-315</v>
      </c>
      <c r="CN947" s="17">
        <f t="shared" si="6621"/>
        <v>-316</v>
      </c>
      <c r="CO947" s="17">
        <f t="shared" si="6621"/>
        <v>-317</v>
      </c>
    </row>
    <row r="948" spans="2:93">
      <c r="B948" s="556"/>
      <c r="C948" s="556"/>
      <c r="D948" s="556"/>
      <c r="E948" s="556"/>
      <c r="F948" s="556"/>
      <c r="G948" s="556"/>
      <c r="H948" s="17">
        <f>H927</f>
        <v>102729.41</v>
      </c>
      <c r="I948" s="17">
        <f>I946+I947</f>
        <v>102472.41</v>
      </c>
      <c r="J948" s="17">
        <f t="shared" ref="J948:BU948" si="6622">J946+J947</f>
        <v>102215.41</v>
      </c>
      <c r="K948" s="17">
        <f t="shared" si="6622"/>
        <v>101957.41</v>
      </c>
      <c r="L948" s="17">
        <f t="shared" si="6622"/>
        <v>101698.41</v>
      </c>
      <c r="M948" s="17">
        <f t="shared" si="6622"/>
        <v>101439.41</v>
      </c>
      <c r="N948" s="17">
        <f t="shared" si="6622"/>
        <v>101179.41</v>
      </c>
      <c r="O948" s="17">
        <f t="shared" si="6622"/>
        <v>100918.41</v>
      </c>
      <c r="P948" s="17">
        <f t="shared" si="6622"/>
        <v>100657.41</v>
      </c>
      <c r="Q948" s="17">
        <f t="shared" si="6622"/>
        <v>100395.41</v>
      </c>
      <c r="R948" s="17">
        <f t="shared" si="6622"/>
        <v>100132.41</v>
      </c>
      <c r="S948" s="17">
        <f t="shared" si="6622"/>
        <v>99869.41</v>
      </c>
      <c r="T948" s="17">
        <f t="shared" si="6622"/>
        <v>99605.41</v>
      </c>
      <c r="U948" s="17">
        <f t="shared" si="6622"/>
        <v>99340.41</v>
      </c>
      <c r="V948" s="17">
        <f t="shared" si="6622"/>
        <v>99075.41</v>
      </c>
      <c r="W948" s="17">
        <f t="shared" si="6622"/>
        <v>98809.41</v>
      </c>
      <c r="X948" s="17">
        <f t="shared" si="6622"/>
        <v>98542.41</v>
      </c>
      <c r="Y948" s="17">
        <f t="shared" si="6622"/>
        <v>98275.41</v>
      </c>
      <c r="Z948" s="17">
        <f t="shared" si="6622"/>
        <v>98007.41</v>
      </c>
      <c r="AA948" s="17">
        <f t="shared" si="6622"/>
        <v>97738.41</v>
      </c>
      <c r="AB948" s="17">
        <f t="shared" si="6622"/>
        <v>97469.41</v>
      </c>
      <c r="AC948" s="17">
        <f t="shared" si="6622"/>
        <v>97199.41</v>
      </c>
      <c r="AD948" s="17">
        <f t="shared" si="6622"/>
        <v>96928.41</v>
      </c>
      <c r="AE948" s="17">
        <f t="shared" si="6622"/>
        <v>96657.41</v>
      </c>
      <c r="AF948" s="17">
        <f t="shared" si="6622"/>
        <v>96385.41</v>
      </c>
      <c r="AG948" s="17">
        <f t="shared" si="6622"/>
        <v>96112.41</v>
      </c>
      <c r="AH948" s="17">
        <f t="shared" si="6622"/>
        <v>95839.41</v>
      </c>
      <c r="AI948" s="17">
        <f t="shared" si="6622"/>
        <v>95565.41</v>
      </c>
      <c r="AJ948" s="17">
        <f t="shared" si="6622"/>
        <v>95290.41</v>
      </c>
      <c r="AK948" s="17">
        <f t="shared" si="6622"/>
        <v>95015.41</v>
      </c>
      <c r="AL948" s="17">
        <f t="shared" si="6622"/>
        <v>94739.41</v>
      </c>
      <c r="AM948" s="17">
        <f t="shared" si="6622"/>
        <v>94462.41</v>
      </c>
      <c r="AN948" s="17">
        <f t="shared" si="6622"/>
        <v>94185.41</v>
      </c>
      <c r="AO948" s="17">
        <f t="shared" si="6622"/>
        <v>93907.41</v>
      </c>
      <c r="AP948" s="17">
        <f t="shared" si="6622"/>
        <v>93628.41</v>
      </c>
      <c r="AQ948" s="17">
        <f t="shared" si="6622"/>
        <v>93348.41</v>
      </c>
      <c r="AR948" s="17">
        <f t="shared" si="6622"/>
        <v>93068.41</v>
      </c>
      <c r="AS948" s="17">
        <f t="shared" si="6622"/>
        <v>92787.41</v>
      </c>
      <c r="AT948" s="17">
        <f t="shared" si="6622"/>
        <v>92505.41</v>
      </c>
      <c r="AU948" s="17">
        <f t="shared" si="6622"/>
        <v>92223.41</v>
      </c>
      <c r="AV948" s="17">
        <f t="shared" si="6622"/>
        <v>91940.41</v>
      </c>
      <c r="AW948" s="17">
        <f t="shared" si="6622"/>
        <v>91656.41</v>
      </c>
      <c r="AX948" s="17">
        <f t="shared" si="6622"/>
        <v>91371.41</v>
      </c>
      <c r="AY948" s="17">
        <f t="shared" si="6622"/>
        <v>91086.41</v>
      </c>
      <c r="AZ948" s="17">
        <f t="shared" si="6622"/>
        <v>90800.41</v>
      </c>
      <c r="BA948" s="17">
        <f t="shared" si="6622"/>
        <v>90513.41</v>
      </c>
      <c r="BB948" s="17">
        <f t="shared" si="6622"/>
        <v>90226.41</v>
      </c>
      <c r="BC948" s="17">
        <f t="shared" si="6622"/>
        <v>89938.41</v>
      </c>
      <c r="BD948" s="17">
        <f t="shared" si="6622"/>
        <v>89649.41</v>
      </c>
      <c r="BE948" s="17">
        <f t="shared" si="6622"/>
        <v>89359.41</v>
      </c>
      <c r="BF948" s="17">
        <f t="shared" si="6622"/>
        <v>89069.41</v>
      </c>
      <c r="BG948" s="17">
        <f t="shared" si="6622"/>
        <v>88778.41</v>
      </c>
      <c r="BH948" s="17">
        <f t="shared" si="6622"/>
        <v>88486.41</v>
      </c>
      <c r="BI948" s="17">
        <f t="shared" si="6622"/>
        <v>88194.41</v>
      </c>
      <c r="BJ948" s="17">
        <f t="shared" si="6622"/>
        <v>87901.41</v>
      </c>
      <c r="BK948" s="17">
        <f t="shared" si="6622"/>
        <v>87607.41</v>
      </c>
      <c r="BL948" s="17">
        <f t="shared" si="6622"/>
        <v>87312.41</v>
      </c>
      <c r="BM948" s="17">
        <f t="shared" si="6622"/>
        <v>87017.41</v>
      </c>
      <c r="BN948" s="17">
        <f t="shared" si="6622"/>
        <v>86721.41</v>
      </c>
      <c r="BO948" s="17">
        <f t="shared" si="6622"/>
        <v>86424.41</v>
      </c>
      <c r="BP948" s="17">
        <f t="shared" si="6622"/>
        <v>86126.41</v>
      </c>
      <c r="BQ948" s="17">
        <f t="shared" si="6622"/>
        <v>85828.41</v>
      </c>
      <c r="BR948" s="17">
        <f t="shared" si="6622"/>
        <v>85529.41</v>
      </c>
      <c r="BS948" s="17">
        <f t="shared" si="6622"/>
        <v>85229.41</v>
      </c>
      <c r="BT948" s="17">
        <f t="shared" si="6622"/>
        <v>84928.41</v>
      </c>
      <c r="BU948" s="17">
        <f t="shared" si="6622"/>
        <v>84627.41</v>
      </c>
      <c r="BV948" s="17">
        <f t="shared" ref="BV948:CO948" si="6623">BV946+BV947</f>
        <v>84325.41</v>
      </c>
      <c r="BW948" s="17">
        <f t="shared" si="6623"/>
        <v>84022.41</v>
      </c>
      <c r="BX948" s="17">
        <f t="shared" si="6623"/>
        <v>83718.41</v>
      </c>
      <c r="BY948" s="17">
        <f t="shared" si="6623"/>
        <v>83414.41</v>
      </c>
      <c r="BZ948" s="17">
        <f t="shared" si="6623"/>
        <v>83109.41</v>
      </c>
      <c r="CA948" s="17">
        <f t="shared" si="6623"/>
        <v>82803.41</v>
      </c>
      <c r="CB948" s="17">
        <f t="shared" si="6623"/>
        <v>82496.41</v>
      </c>
      <c r="CC948" s="17">
        <f t="shared" si="6623"/>
        <v>82189.41</v>
      </c>
      <c r="CD948" s="17">
        <f t="shared" si="6623"/>
        <v>81881.41</v>
      </c>
      <c r="CE948" s="17">
        <f t="shared" si="6623"/>
        <v>81572.41</v>
      </c>
      <c r="CF948" s="17">
        <f t="shared" si="6623"/>
        <v>81262.41</v>
      </c>
      <c r="CG948" s="17">
        <f t="shared" si="6623"/>
        <v>80952.41</v>
      </c>
      <c r="CH948" s="17">
        <f t="shared" si="6623"/>
        <v>80641.41</v>
      </c>
      <c r="CI948" s="17">
        <f t="shared" si="6623"/>
        <v>80329.41</v>
      </c>
      <c r="CJ948" s="17">
        <f t="shared" si="6623"/>
        <v>80016.41</v>
      </c>
      <c r="CK948" s="17">
        <f t="shared" si="6623"/>
        <v>79702.41</v>
      </c>
      <c r="CL948" s="17">
        <f t="shared" si="6623"/>
        <v>79388.41</v>
      </c>
      <c r="CM948" s="17">
        <f t="shared" si="6623"/>
        <v>79073.41</v>
      </c>
      <c r="CN948" s="17">
        <f t="shared" si="6623"/>
        <v>78757.41</v>
      </c>
      <c r="CO948" s="17">
        <f t="shared" si="6623"/>
        <v>78440.41</v>
      </c>
    </row>
    <row r="949" spans="2:93">
      <c r="B949" s="556"/>
      <c r="C949" s="556"/>
      <c r="D949" s="556"/>
      <c r="E949" s="556"/>
      <c r="F949" s="556"/>
      <c r="G949" s="556"/>
      <c r="H949" s="17"/>
      <c r="I949" s="17">
        <f t="shared" ref="I949:AN949" si="6624">I916</f>
        <v>514</v>
      </c>
      <c r="J949" s="17">
        <f t="shared" si="6624"/>
        <v>515</v>
      </c>
      <c r="K949" s="17">
        <f t="shared" si="6624"/>
        <v>516</v>
      </c>
      <c r="L949" s="17">
        <f t="shared" si="6624"/>
        <v>518</v>
      </c>
      <c r="M949" s="17">
        <f t="shared" si="6624"/>
        <v>519</v>
      </c>
      <c r="N949" s="17">
        <f t="shared" si="6624"/>
        <v>520</v>
      </c>
      <c r="O949" s="17">
        <f t="shared" si="6624"/>
        <v>521</v>
      </c>
      <c r="P949" s="17">
        <f t="shared" si="6624"/>
        <v>523</v>
      </c>
      <c r="Q949" s="17">
        <f t="shared" si="6624"/>
        <v>524</v>
      </c>
      <c r="R949" s="17">
        <f t="shared" si="6624"/>
        <v>525</v>
      </c>
      <c r="S949" s="17">
        <f t="shared" si="6624"/>
        <v>527</v>
      </c>
      <c r="T949" s="17">
        <f t="shared" si="6624"/>
        <v>528</v>
      </c>
      <c r="U949" s="17">
        <f t="shared" si="6624"/>
        <v>529</v>
      </c>
      <c r="V949" s="17">
        <f t="shared" si="6624"/>
        <v>531</v>
      </c>
      <c r="W949" s="17">
        <f t="shared" si="6624"/>
        <v>532</v>
      </c>
      <c r="X949" s="17">
        <f t="shared" si="6624"/>
        <v>533</v>
      </c>
      <c r="Y949" s="17">
        <f t="shared" si="6624"/>
        <v>535</v>
      </c>
      <c r="Z949" s="17">
        <f t="shared" si="6624"/>
        <v>536</v>
      </c>
      <c r="AA949" s="17">
        <f t="shared" si="6624"/>
        <v>537</v>
      </c>
      <c r="AB949" s="17">
        <f t="shared" si="6624"/>
        <v>539</v>
      </c>
      <c r="AC949" s="17">
        <f t="shared" si="6624"/>
        <v>540</v>
      </c>
      <c r="AD949" s="17">
        <f t="shared" si="6624"/>
        <v>541</v>
      </c>
      <c r="AE949" s="17">
        <f t="shared" si="6624"/>
        <v>543</v>
      </c>
      <c r="AF949" s="17">
        <f t="shared" si="6624"/>
        <v>544</v>
      </c>
      <c r="AG949" s="17">
        <f t="shared" si="6624"/>
        <v>545</v>
      </c>
      <c r="AH949" s="17">
        <f t="shared" si="6624"/>
        <v>547</v>
      </c>
      <c r="AI949" s="17">
        <f t="shared" si="6624"/>
        <v>548</v>
      </c>
      <c r="AJ949" s="17">
        <f t="shared" si="6624"/>
        <v>549</v>
      </c>
      <c r="AK949" s="17">
        <f t="shared" si="6624"/>
        <v>551</v>
      </c>
      <c r="AL949" s="17">
        <f t="shared" si="6624"/>
        <v>552</v>
      </c>
      <c r="AM949" s="17">
        <f t="shared" si="6624"/>
        <v>554</v>
      </c>
      <c r="AN949" s="17">
        <f t="shared" si="6624"/>
        <v>555</v>
      </c>
      <c r="AO949" s="17">
        <f t="shared" ref="AO949:BT949" si="6625">AO916</f>
        <v>556</v>
      </c>
      <c r="AP949" s="17">
        <f t="shared" si="6625"/>
        <v>558</v>
      </c>
      <c r="AQ949" s="17">
        <f t="shared" si="6625"/>
        <v>559</v>
      </c>
      <c r="AR949" s="17">
        <f t="shared" si="6625"/>
        <v>561</v>
      </c>
      <c r="AS949" s="17">
        <f t="shared" si="6625"/>
        <v>562</v>
      </c>
      <c r="AT949" s="17">
        <f t="shared" si="6625"/>
        <v>563</v>
      </c>
      <c r="AU949" s="17">
        <f t="shared" si="6625"/>
        <v>565</v>
      </c>
      <c r="AV949" s="17">
        <f t="shared" si="6625"/>
        <v>566</v>
      </c>
      <c r="AW949" s="17">
        <f t="shared" si="6625"/>
        <v>568</v>
      </c>
      <c r="AX949" s="17">
        <f t="shared" si="6625"/>
        <v>569</v>
      </c>
      <c r="AY949" s="17">
        <f t="shared" si="6625"/>
        <v>570</v>
      </c>
      <c r="AZ949" s="17">
        <f t="shared" si="6625"/>
        <v>572</v>
      </c>
      <c r="BA949" s="17">
        <f t="shared" si="6625"/>
        <v>573</v>
      </c>
      <c r="BB949" s="17">
        <f t="shared" si="6625"/>
        <v>575</v>
      </c>
      <c r="BC949" s="17">
        <f t="shared" si="6625"/>
        <v>576</v>
      </c>
      <c r="BD949" s="17">
        <f t="shared" si="6625"/>
        <v>578</v>
      </c>
      <c r="BE949" s="17">
        <f t="shared" si="6625"/>
        <v>579</v>
      </c>
      <c r="BF949" s="17">
        <f t="shared" si="6625"/>
        <v>581</v>
      </c>
      <c r="BG949" s="17">
        <f t="shared" si="6625"/>
        <v>582</v>
      </c>
      <c r="BH949" s="17">
        <f t="shared" si="6625"/>
        <v>583</v>
      </c>
      <c r="BI949" s="17">
        <f t="shared" si="6625"/>
        <v>585</v>
      </c>
      <c r="BJ949" s="17">
        <f t="shared" si="6625"/>
        <v>586</v>
      </c>
      <c r="BK949" s="17">
        <f t="shared" si="6625"/>
        <v>588</v>
      </c>
      <c r="BL949" s="17">
        <f t="shared" si="6625"/>
        <v>589</v>
      </c>
      <c r="BM949" s="17">
        <f t="shared" si="6625"/>
        <v>591</v>
      </c>
      <c r="BN949" s="17">
        <f t="shared" si="6625"/>
        <v>592</v>
      </c>
      <c r="BO949" s="17">
        <f t="shared" si="6625"/>
        <v>594</v>
      </c>
      <c r="BP949" s="17">
        <f t="shared" si="6625"/>
        <v>595</v>
      </c>
      <c r="BQ949" s="17">
        <f t="shared" si="6625"/>
        <v>597</v>
      </c>
      <c r="BR949" s="17">
        <f t="shared" si="6625"/>
        <v>598</v>
      </c>
      <c r="BS949" s="17">
        <f t="shared" si="6625"/>
        <v>600</v>
      </c>
      <c r="BT949" s="17">
        <f t="shared" si="6625"/>
        <v>601</v>
      </c>
      <c r="BU949" s="17">
        <f t="shared" ref="BU949:CO949" si="6626">BU916</f>
        <v>603</v>
      </c>
      <c r="BV949" s="17">
        <f t="shared" si="6626"/>
        <v>604</v>
      </c>
      <c r="BW949" s="17">
        <f t="shared" si="6626"/>
        <v>606</v>
      </c>
      <c r="BX949" s="17">
        <f t="shared" si="6626"/>
        <v>607</v>
      </c>
      <c r="BY949" s="17">
        <f t="shared" si="6626"/>
        <v>609</v>
      </c>
      <c r="BZ949" s="17">
        <f t="shared" si="6626"/>
        <v>610</v>
      </c>
      <c r="CA949" s="17">
        <f t="shared" si="6626"/>
        <v>612</v>
      </c>
      <c r="CB949" s="17">
        <f t="shared" si="6626"/>
        <v>613</v>
      </c>
      <c r="CC949" s="17">
        <f t="shared" si="6626"/>
        <v>615</v>
      </c>
      <c r="CD949" s="17">
        <f t="shared" si="6626"/>
        <v>616</v>
      </c>
      <c r="CE949" s="17">
        <f t="shared" si="6626"/>
        <v>618</v>
      </c>
      <c r="CF949" s="17">
        <f t="shared" si="6626"/>
        <v>619</v>
      </c>
      <c r="CG949" s="17">
        <f t="shared" si="6626"/>
        <v>621</v>
      </c>
      <c r="CH949" s="17">
        <f t="shared" si="6626"/>
        <v>623</v>
      </c>
      <c r="CI949" s="17">
        <f t="shared" si="6626"/>
        <v>624</v>
      </c>
      <c r="CJ949" s="17">
        <f t="shared" si="6626"/>
        <v>626</v>
      </c>
      <c r="CK949" s="17">
        <f t="shared" si="6626"/>
        <v>627</v>
      </c>
      <c r="CL949" s="17">
        <f t="shared" si="6626"/>
        <v>629</v>
      </c>
      <c r="CM949" s="17">
        <f t="shared" si="6626"/>
        <v>630</v>
      </c>
      <c r="CN949" s="17">
        <f t="shared" si="6626"/>
        <v>632</v>
      </c>
      <c r="CO949" s="17">
        <f t="shared" si="6626"/>
        <v>634</v>
      </c>
    </row>
    <row r="950" spans="2:93">
      <c r="B950" s="556"/>
      <c r="C950" s="556">
        <v>1</v>
      </c>
      <c r="D950" s="632">
        <f>-1/D$946</f>
        <v>-0.04</v>
      </c>
      <c r="E950" s="632"/>
      <c r="F950" s="632"/>
      <c r="G950" s="632"/>
      <c r="H950" s="17"/>
      <c r="I950" s="17">
        <f>IF((I945-$H945)&gt;$D946,0,$D950*(I948)+$D950*I949)</f>
        <v>-4119.4564000000009</v>
      </c>
      <c r="J950" s="17">
        <f t="shared" ref="J950" si="6627">IF((J945-$H945)&gt;$D946,0,$D950*(J948)+$D950*J949)</f>
        <v>-4109.2164000000002</v>
      </c>
      <c r="K950" s="17">
        <f t="shared" ref="K950" si="6628">IF((K945-$H945)&gt;$D946,0,$D950*(K948)+$D950*K949)</f>
        <v>-4098.9364000000005</v>
      </c>
      <c r="L950" s="17">
        <f t="shared" ref="L950" si="6629">IF((L945-$H945)&gt;$D946,0,$D950*(L948)+$D950*L949)</f>
        <v>-4088.6563999999998</v>
      </c>
      <c r="M950" s="17">
        <f t="shared" ref="M950" si="6630">IF((M945-$H945)&gt;$D946,0,$D950*(M948)+$D950*M949)</f>
        <v>-4078.3364000000006</v>
      </c>
      <c r="N950" s="17">
        <f t="shared" ref="N950" si="6631">IF((N945-$H945)&gt;$D946,0,$D950*(N948)+$D950*N949)</f>
        <v>-4067.9764000000005</v>
      </c>
      <c r="O950" s="17">
        <f t="shared" ref="O950" si="6632">IF((O945-$H945)&gt;$D946,0,$D950*(O948)+$D950*O949)</f>
        <v>-4057.5764000000004</v>
      </c>
      <c r="P950" s="17">
        <f t="shared" ref="P950" si="6633">IF((P945-$H945)&gt;$D946,0,$D950*(P948)+$D950*P949)</f>
        <v>-4047.2164000000002</v>
      </c>
      <c r="Q950" s="17">
        <f t="shared" ref="Q950" si="6634">IF((Q945-$H945)&gt;$D946,0,$D950*(Q948)+$D950*Q949)</f>
        <v>-4036.7764000000002</v>
      </c>
      <c r="R950" s="17">
        <f t="shared" ref="R950" si="6635">IF((R945-$H945)&gt;$D946,0,$D950*(R948)+$D950*R949)</f>
        <v>-4026.2964000000002</v>
      </c>
      <c r="S950" s="17">
        <f t="shared" ref="S950" si="6636">IF((S945-$H945)&gt;$D946,0,$D950*(S948)+$D950*S949)</f>
        <v>-4015.8564000000001</v>
      </c>
      <c r="T950" s="17">
        <f t="shared" ref="T950" si="6637">IF((T945-$H945)&gt;$D946,0,$D950*(T948)+$D950*T949)</f>
        <v>-4005.3364000000001</v>
      </c>
      <c r="U950" s="17">
        <f t="shared" ref="U950" si="6638">IF((U945-$H945)&gt;$D946,0,$D950*(U948)+$D950*U949)</f>
        <v>-3994.7764000000002</v>
      </c>
      <c r="V950" s="17">
        <f t="shared" ref="V950" si="6639">IF((V945-$H945)&gt;$D946,0,$D950*(V948)+$D950*V949)</f>
        <v>-3984.2564000000002</v>
      </c>
      <c r="W950" s="17">
        <f t="shared" ref="W950" si="6640">IF((W945-$H945)&gt;$D946,0,$D950*(W948)+$D950*W949)</f>
        <v>-3973.6564000000003</v>
      </c>
      <c r="X950" s="17">
        <f t="shared" ref="X950" si="6641">IF((X945-$H945)&gt;$D946,0,$D950*(X948)+$D950*X949)</f>
        <v>-3963.0164000000004</v>
      </c>
      <c r="Y950" s="17">
        <f t="shared" ref="Y950" si="6642">IF((Y945-$H945)&gt;$D946,0,$D950*(Y948)+$D950*Y949)</f>
        <v>-3952.4164000000005</v>
      </c>
      <c r="Z950" s="17">
        <f t="shared" ref="Z950" si="6643">IF((Z945-$H945)&gt;$D946,0,$D950*(Z948)+$D950*Z949)</f>
        <v>-3941.7364000000002</v>
      </c>
      <c r="AA950" s="17">
        <f t="shared" ref="AA950" si="6644">IF((AA945-$H945)&gt;$D946,0,$D950*(AA948)+$D950*AA949)</f>
        <v>-3931.0164000000004</v>
      </c>
      <c r="AB950" s="17">
        <f t="shared" ref="AB950" si="6645">IF((AB945-$H945)&gt;$D946,0,$D950*(AB948)+$D950*AB949)</f>
        <v>-3920.3364000000001</v>
      </c>
      <c r="AC950" s="17">
        <f t="shared" ref="AC950" si="6646">IF((AC945-$H945)&gt;$D946,0,$D950*(AC948)+$D950*AC949)</f>
        <v>-3909.5763999999999</v>
      </c>
      <c r="AD950" s="17">
        <f t="shared" ref="AD950" si="6647">IF((AD945-$H945)&gt;$D946,0,$D950*(AD948)+$D950*AD949)</f>
        <v>-3898.7764000000002</v>
      </c>
      <c r="AE950" s="17">
        <f t="shared" ref="AE950" si="6648">IF((AE945-$H945)&gt;$D946,0,$D950*(AE948)+$D950*AE949)</f>
        <v>-3888.0164</v>
      </c>
      <c r="AF950" s="17">
        <f t="shared" ref="AF950" si="6649">IF((AF945-$H945)&gt;$D946,0,$D950*(AF948)+$D950*AF949)</f>
        <v>-3877.1764000000003</v>
      </c>
      <c r="AG950" s="17">
        <f t="shared" ref="AG950" si="6650">IF((AG945-$H945)&gt;$D946,0,$D950*(AG948)+$D950*AG949)</f>
        <v>-3866.2964000000002</v>
      </c>
      <c r="AH950" s="17">
        <f t="shared" ref="AH950" si="6651">IF((AH945-$H945)&gt;$D946,0,$D950*(AH948)+$D950*AH949)</f>
        <v>0</v>
      </c>
      <c r="AI950" s="17">
        <f t="shared" ref="AI950" si="6652">IF((AI945-$H945)&gt;$D946,0,$D950*(AI948)+$D950*AI949)</f>
        <v>0</v>
      </c>
      <c r="AJ950" s="17">
        <f t="shared" ref="AJ950" si="6653">IF((AJ945-$H945)&gt;$D946,0,$D950*(AJ948)+$D950*AJ949)</f>
        <v>0</v>
      </c>
      <c r="AK950" s="17">
        <f t="shared" ref="AK950" si="6654">IF((AK945-$H945)&gt;$D946,0,$D950*(AK948)+$D950*AK949)</f>
        <v>0</v>
      </c>
      <c r="AL950" s="17">
        <f t="shared" ref="AL950" si="6655">IF((AL945-$H945)&gt;$D946,0,$D950*(AL948)+$D950*AL949)</f>
        <v>0</v>
      </c>
      <c r="AM950" s="17">
        <f t="shared" ref="AM950" si="6656">IF((AM945-$H945)&gt;$D946,0,$D950*(AM948)+$D950*AM949)</f>
        <v>0</v>
      </c>
      <c r="AN950" s="17">
        <f t="shared" ref="AN950" si="6657">IF((AN945-$H945)&gt;$D946,0,$D950*(AN948)+$D950*AN949)</f>
        <v>0</v>
      </c>
      <c r="AO950" s="17">
        <f t="shared" ref="AO950" si="6658">IF((AO945-$H945)&gt;$D946,0,$D950*(AO948)+$D950*AO949)</f>
        <v>0</v>
      </c>
      <c r="AP950" s="17">
        <f t="shared" ref="AP950" si="6659">IF((AP945-$H945)&gt;$D946,0,$D950*(AP948)+$D950*AP949)</f>
        <v>0</v>
      </c>
      <c r="AQ950" s="17">
        <f t="shared" ref="AQ950" si="6660">IF((AQ945-$H945)&gt;$D946,0,$D950*(AQ948)+$D950*AQ949)</f>
        <v>0</v>
      </c>
      <c r="AR950" s="17">
        <f t="shared" ref="AR950" si="6661">IF((AR945-$H945)&gt;$D946,0,$D950*(AR948)+$D950*AR949)</f>
        <v>0</v>
      </c>
      <c r="AS950" s="17">
        <f t="shared" ref="AS950" si="6662">IF((AS945-$H945)&gt;$D946,0,$D950*(AS948)+$D950*AS949)</f>
        <v>0</v>
      </c>
      <c r="AT950" s="17">
        <f t="shared" ref="AT950" si="6663">IF((AT945-$H945)&gt;$D946,0,$D950*(AT948)+$D950*AT949)</f>
        <v>0</v>
      </c>
      <c r="AU950" s="17">
        <f t="shared" ref="AU950" si="6664">IF((AU945-$H945)&gt;$D946,0,$D950*(AU948)+$D950*AU949)</f>
        <v>0</v>
      </c>
      <c r="AV950" s="17">
        <f t="shared" ref="AV950" si="6665">IF((AV945-$H945)&gt;$D946,0,$D950*(AV948)+$D950*AV949)</f>
        <v>0</v>
      </c>
      <c r="AW950" s="17">
        <f t="shared" ref="AW950" si="6666">IF((AW945-$H945)&gt;$D946,0,$D950*(AW948)+$D950*AW949)</f>
        <v>0</v>
      </c>
      <c r="AX950" s="17">
        <f t="shared" ref="AX950" si="6667">IF((AX945-$H945)&gt;$D946,0,$D950*(AX948)+$D950*AX949)</f>
        <v>0</v>
      </c>
      <c r="AY950" s="17">
        <f t="shared" ref="AY950" si="6668">IF((AY945-$H945)&gt;$D946,0,$D950*(AY948)+$D950*AY949)</f>
        <v>0</v>
      </c>
      <c r="AZ950" s="17">
        <f t="shared" ref="AZ950" si="6669">IF((AZ945-$H945)&gt;$D946,0,$D950*(AZ948)+$D950*AZ949)</f>
        <v>0</v>
      </c>
      <c r="BA950" s="17">
        <f t="shared" ref="BA950" si="6670">IF((BA945-$H945)&gt;$D946,0,$D950*(BA948)+$D950*BA949)</f>
        <v>0</v>
      </c>
      <c r="BB950" s="17">
        <f t="shared" ref="BB950" si="6671">IF((BB945-$H945)&gt;$D946,0,$D950*(BB948)+$D950*BB949)</f>
        <v>0</v>
      </c>
      <c r="BC950" s="17">
        <f t="shared" ref="BC950" si="6672">IF((BC945-$H945)&gt;$D946,0,$D950*(BC948)+$D950*BC949)</f>
        <v>0</v>
      </c>
      <c r="BD950" s="17">
        <f t="shared" ref="BD950" si="6673">IF((BD945-$H945)&gt;$D946,0,$D950*(BD948)+$D950*BD949)</f>
        <v>0</v>
      </c>
      <c r="BE950" s="17">
        <f t="shared" ref="BE950" si="6674">IF((BE945-$H945)&gt;$D946,0,$D950*(BE948)+$D950*BE949)</f>
        <v>0</v>
      </c>
      <c r="BF950" s="17">
        <f t="shared" ref="BF950" si="6675">IF((BF945-$H945)&gt;$D946,0,$D950*(BF948)+$D950*BF949)</f>
        <v>0</v>
      </c>
      <c r="BG950" s="17">
        <f t="shared" ref="BG950" si="6676">IF((BG945-$H945)&gt;$D946,0,$D950*(BG948)+$D950*BG949)</f>
        <v>0</v>
      </c>
      <c r="BH950" s="17">
        <f t="shared" ref="BH950" si="6677">IF((BH945-$H945)&gt;$D946,0,$D950*(BH948)+$D950*BH949)</f>
        <v>0</v>
      </c>
      <c r="BI950" s="17">
        <f t="shared" ref="BI950" si="6678">IF((BI945-$H945)&gt;$D946,0,$D950*(BI948)+$D950*BI949)</f>
        <v>0</v>
      </c>
      <c r="BJ950" s="17">
        <f t="shared" ref="BJ950" si="6679">IF((BJ945-$H945)&gt;$D946,0,$D950*(BJ948)+$D950*BJ949)</f>
        <v>0</v>
      </c>
      <c r="BK950" s="17">
        <f t="shared" ref="BK950" si="6680">IF((BK945-$H945)&gt;$D946,0,$D950*(BK948)+$D950*BK949)</f>
        <v>0</v>
      </c>
      <c r="BL950" s="17">
        <f t="shared" ref="BL950" si="6681">IF((BL945-$H945)&gt;$D946,0,$D950*(BL948)+$D950*BL949)</f>
        <v>0</v>
      </c>
      <c r="BM950" s="17">
        <f t="shared" ref="BM950" si="6682">IF((BM945-$H945)&gt;$D946,0,$D950*(BM948)+$D950*BM949)</f>
        <v>0</v>
      </c>
      <c r="BN950" s="17">
        <f t="shared" ref="BN950" si="6683">IF((BN945-$H945)&gt;$D946,0,$D950*(BN948)+$D950*BN949)</f>
        <v>0</v>
      </c>
      <c r="BO950" s="17">
        <f t="shared" ref="BO950" si="6684">IF((BO945-$H945)&gt;$D946,0,$D950*(BO948)+$D950*BO949)</f>
        <v>0</v>
      </c>
      <c r="BP950" s="17">
        <f t="shared" ref="BP950" si="6685">IF((BP945-$H945)&gt;$D946,0,$D950*(BP948)+$D950*BP949)</f>
        <v>0</v>
      </c>
      <c r="BQ950" s="17">
        <f t="shared" ref="BQ950" si="6686">IF((BQ945-$H945)&gt;$D946,0,$D950*(BQ948)+$D950*BQ949)</f>
        <v>0</v>
      </c>
      <c r="BR950" s="17">
        <f t="shared" ref="BR950" si="6687">IF((BR945-$H945)&gt;$D946,0,$D950*(BR948)+$D950*BR949)</f>
        <v>0</v>
      </c>
      <c r="BS950" s="17">
        <f t="shared" ref="BS950" si="6688">IF((BS945-$H945)&gt;$D946,0,$D950*(BS948)+$D950*BS949)</f>
        <v>0</v>
      </c>
      <c r="BT950" s="17">
        <f t="shared" ref="BT950" si="6689">IF((BT945-$H945)&gt;$D946,0,$D950*(BT948)+$D950*BT949)</f>
        <v>0</v>
      </c>
      <c r="BU950" s="17">
        <f t="shared" ref="BU950" si="6690">IF((BU945-$H945)&gt;$D946,0,$D950*(BU948)+$D950*BU949)</f>
        <v>0</v>
      </c>
      <c r="BV950" s="17">
        <f t="shared" ref="BV950" si="6691">IF((BV945-$H945)&gt;$D946,0,$D950*(BV948)+$D950*BV949)</f>
        <v>0</v>
      </c>
      <c r="BW950" s="17">
        <f t="shared" ref="BW950" si="6692">IF((BW945-$H945)&gt;$D946,0,$D950*(BW948)+$D950*BW949)</f>
        <v>0</v>
      </c>
      <c r="BX950" s="17">
        <f t="shared" ref="BX950" si="6693">IF((BX945-$H945)&gt;$D946,0,$D950*(BX948)+$D950*BX949)</f>
        <v>0</v>
      </c>
      <c r="BY950" s="17">
        <f t="shared" ref="BY950" si="6694">IF((BY945-$H945)&gt;$D946,0,$D950*(BY948)+$D950*BY949)</f>
        <v>0</v>
      </c>
      <c r="BZ950" s="17">
        <f t="shared" ref="BZ950" si="6695">IF((BZ945-$H945)&gt;$D946,0,$D950*(BZ948)+$D950*BZ949)</f>
        <v>0</v>
      </c>
      <c r="CA950" s="17">
        <f t="shared" ref="CA950" si="6696">IF((CA945-$H945)&gt;$D946,0,$D950*(CA948)+$D950*CA949)</f>
        <v>0</v>
      </c>
      <c r="CB950" s="17">
        <f t="shared" ref="CB950" si="6697">IF((CB945-$H945)&gt;$D946,0,$D950*(CB948)+$D950*CB949)</f>
        <v>0</v>
      </c>
      <c r="CC950" s="17">
        <f t="shared" ref="CC950" si="6698">IF((CC945-$H945)&gt;$D946,0,$D950*(CC948)+$D950*CC949)</f>
        <v>0</v>
      </c>
      <c r="CD950" s="17">
        <f t="shared" ref="CD950" si="6699">IF((CD945-$H945)&gt;$D946,0,$D950*(CD948)+$D950*CD949)</f>
        <v>0</v>
      </c>
      <c r="CE950" s="17">
        <f t="shared" ref="CE950" si="6700">IF((CE945-$H945)&gt;$D946,0,$D950*(CE948)+$D950*CE949)</f>
        <v>0</v>
      </c>
      <c r="CF950" s="17">
        <f t="shared" ref="CF950" si="6701">IF((CF945-$H945)&gt;$D946,0,$D950*(CF948)+$D950*CF949)</f>
        <v>0</v>
      </c>
      <c r="CG950" s="17">
        <f t="shared" ref="CG950" si="6702">IF((CG945-$H945)&gt;$D946,0,$D950*(CG948)+$D950*CG949)</f>
        <v>0</v>
      </c>
      <c r="CH950" s="17">
        <f t="shared" ref="CH950" si="6703">IF((CH945-$H945)&gt;$D946,0,$D950*(CH948)+$D950*CH949)</f>
        <v>0</v>
      </c>
      <c r="CI950" s="17">
        <f t="shared" ref="CI950" si="6704">IF((CI945-$H945)&gt;$D946,0,$D950*(CI948)+$D950*CI949)</f>
        <v>0</v>
      </c>
      <c r="CJ950" s="17">
        <f t="shared" ref="CJ950" si="6705">IF((CJ945-$H945)&gt;$D946,0,$D950*(CJ948)+$D950*CJ949)</f>
        <v>0</v>
      </c>
      <c r="CK950" s="17">
        <f t="shared" ref="CK950" si="6706">IF((CK945-$H945)&gt;$D946,0,$D950*(CK948)+$D950*CK949)</f>
        <v>0</v>
      </c>
      <c r="CL950" s="17">
        <f t="shared" ref="CL950" si="6707">IF((CL945-$H945)&gt;$D946,0,$D950*(CL948)+$D950*CL949)</f>
        <v>0</v>
      </c>
      <c r="CM950" s="17">
        <f t="shared" ref="CM950" si="6708">IF((CM945-$H945)&gt;$D946,0,$D950*(CM948)+$D950*CM949)</f>
        <v>0</v>
      </c>
      <c r="CN950" s="17">
        <f t="shared" ref="CN950" si="6709">IF((CN945-$H945)&gt;$D946,0,$D950*(CN948)+$D950*CN949)</f>
        <v>0</v>
      </c>
      <c r="CO950" s="17">
        <f t="shared" ref="CO950" si="6710">IF((CO945-$H945)&gt;$D946,0,$D950*(CO948)+$D950*CO949)</f>
        <v>0</v>
      </c>
    </row>
    <row r="951" spans="2:93">
      <c r="B951" s="556"/>
      <c r="C951" s="556">
        <f>C950+1</f>
        <v>2</v>
      </c>
      <c r="D951" s="632">
        <f t="shared" ref="D951:D1014" si="6711">-1/D$946</f>
        <v>-0.04</v>
      </c>
      <c r="E951" s="632"/>
      <c r="F951" s="632"/>
      <c r="G951" s="632"/>
      <c r="H951" s="17"/>
      <c r="I951" s="17"/>
      <c r="J951" s="17">
        <f>IF((J945-$I945)&gt;$D946,0,$D951*(J949))</f>
        <v>-20.6</v>
      </c>
      <c r="K951" s="17">
        <f t="shared" ref="K951:BV951" si="6712">IF((K945-$I945)&gt;$D946,0,$D951*(K949))</f>
        <v>-20.64</v>
      </c>
      <c r="L951" s="17">
        <f t="shared" si="6712"/>
        <v>-20.72</v>
      </c>
      <c r="M951" s="17">
        <f t="shared" si="6712"/>
        <v>-20.76</v>
      </c>
      <c r="N951" s="17">
        <f t="shared" si="6712"/>
        <v>-20.8</v>
      </c>
      <c r="O951" s="17">
        <f t="shared" si="6712"/>
        <v>-20.84</v>
      </c>
      <c r="P951" s="17">
        <f t="shared" si="6712"/>
        <v>-20.92</v>
      </c>
      <c r="Q951" s="17">
        <f t="shared" si="6712"/>
        <v>-20.96</v>
      </c>
      <c r="R951" s="17">
        <f t="shared" si="6712"/>
        <v>-21</v>
      </c>
      <c r="S951" s="17">
        <f t="shared" si="6712"/>
        <v>-21.080000000000002</v>
      </c>
      <c r="T951" s="17">
        <f t="shared" si="6712"/>
        <v>-21.12</v>
      </c>
      <c r="U951" s="17">
        <f t="shared" si="6712"/>
        <v>-21.16</v>
      </c>
      <c r="V951" s="17">
        <f t="shared" si="6712"/>
        <v>-21.240000000000002</v>
      </c>
      <c r="W951" s="17">
        <f t="shared" si="6712"/>
        <v>-21.28</v>
      </c>
      <c r="X951" s="17">
        <f t="shared" si="6712"/>
        <v>-21.32</v>
      </c>
      <c r="Y951" s="17">
        <f t="shared" si="6712"/>
        <v>-21.400000000000002</v>
      </c>
      <c r="Z951" s="17">
        <f t="shared" si="6712"/>
        <v>-21.44</v>
      </c>
      <c r="AA951" s="17">
        <f t="shared" si="6712"/>
        <v>-21.48</v>
      </c>
      <c r="AB951" s="17">
        <f t="shared" si="6712"/>
        <v>-21.56</v>
      </c>
      <c r="AC951" s="17">
        <f t="shared" si="6712"/>
        <v>-21.6</v>
      </c>
      <c r="AD951" s="17">
        <f t="shared" si="6712"/>
        <v>-21.64</v>
      </c>
      <c r="AE951" s="17">
        <f t="shared" si="6712"/>
        <v>-21.72</v>
      </c>
      <c r="AF951" s="17">
        <f t="shared" si="6712"/>
        <v>-21.76</v>
      </c>
      <c r="AG951" s="17">
        <f t="shared" si="6712"/>
        <v>-21.8</v>
      </c>
      <c r="AH951" s="17">
        <f t="shared" si="6712"/>
        <v>-21.88</v>
      </c>
      <c r="AI951" s="17">
        <f t="shared" si="6712"/>
        <v>0</v>
      </c>
      <c r="AJ951" s="17">
        <f t="shared" si="6712"/>
        <v>0</v>
      </c>
      <c r="AK951" s="17">
        <f t="shared" si="6712"/>
        <v>0</v>
      </c>
      <c r="AL951" s="17">
        <f t="shared" si="6712"/>
        <v>0</v>
      </c>
      <c r="AM951" s="17">
        <f t="shared" si="6712"/>
        <v>0</v>
      </c>
      <c r="AN951" s="17">
        <f t="shared" si="6712"/>
        <v>0</v>
      </c>
      <c r="AO951" s="17">
        <f t="shared" si="6712"/>
        <v>0</v>
      </c>
      <c r="AP951" s="17">
        <f t="shared" si="6712"/>
        <v>0</v>
      </c>
      <c r="AQ951" s="17">
        <f t="shared" si="6712"/>
        <v>0</v>
      </c>
      <c r="AR951" s="17">
        <f t="shared" si="6712"/>
        <v>0</v>
      </c>
      <c r="AS951" s="17">
        <f t="shared" si="6712"/>
        <v>0</v>
      </c>
      <c r="AT951" s="17">
        <f t="shared" si="6712"/>
        <v>0</v>
      </c>
      <c r="AU951" s="17">
        <f t="shared" si="6712"/>
        <v>0</v>
      </c>
      <c r="AV951" s="17">
        <f t="shared" si="6712"/>
        <v>0</v>
      </c>
      <c r="AW951" s="17">
        <f t="shared" si="6712"/>
        <v>0</v>
      </c>
      <c r="AX951" s="17">
        <f t="shared" si="6712"/>
        <v>0</v>
      </c>
      <c r="AY951" s="17">
        <f t="shared" si="6712"/>
        <v>0</v>
      </c>
      <c r="AZ951" s="17">
        <f t="shared" si="6712"/>
        <v>0</v>
      </c>
      <c r="BA951" s="17">
        <f t="shared" si="6712"/>
        <v>0</v>
      </c>
      <c r="BB951" s="17">
        <f t="shared" si="6712"/>
        <v>0</v>
      </c>
      <c r="BC951" s="17">
        <f t="shared" si="6712"/>
        <v>0</v>
      </c>
      <c r="BD951" s="17">
        <f t="shared" si="6712"/>
        <v>0</v>
      </c>
      <c r="BE951" s="17">
        <f t="shared" si="6712"/>
        <v>0</v>
      </c>
      <c r="BF951" s="17">
        <f t="shared" si="6712"/>
        <v>0</v>
      </c>
      <c r="BG951" s="17">
        <f t="shared" si="6712"/>
        <v>0</v>
      </c>
      <c r="BH951" s="17">
        <f t="shared" si="6712"/>
        <v>0</v>
      </c>
      <c r="BI951" s="17">
        <f t="shared" si="6712"/>
        <v>0</v>
      </c>
      <c r="BJ951" s="17">
        <f t="shared" si="6712"/>
        <v>0</v>
      </c>
      <c r="BK951" s="17">
        <f t="shared" si="6712"/>
        <v>0</v>
      </c>
      <c r="BL951" s="17">
        <f t="shared" si="6712"/>
        <v>0</v>
      </c>
      <c r="BM951" s="17">
        <f t="shared" si="6712"/>
        <v>0</v>
      </c>
      <c r="BN951" s="17">
        <f t="shared" si="6712"/>
        <v>0</v>
      </c>
      <c r="BO951" s="17">
        <f t="shared" si="6712"/>
        <v>0</v>
      </c>
      <c r="BP951" s="17">
        <f t="shared" si="6712"/>
        <v>0</v>
      </c>
      <c r="BQ951" s="17">
        <f t="shared" si="6712"/>
        <v>0</v>
      </c>
      <c r="BR951" s="17">
        <f t="shared" si="6712"/>
        <v>0</v>
      </c>
      <c r="BS951" s="17">
        <f t="shared" si="6712"/>
        <v>0</v>
      </c>
      <c r="BT951" s="17">
        <f t="shared" si="6712"/>
        <v>0</v>
      </c>
      <c r="BU951" s="17">
        <f t="shared" si="6712"/>
        <v>0</v>
      </c>
      <c r="BV951" s="17">
        <f t="shared" si="6712"/>
        <v>0</v>
      </c>
      <c r="BW951" s="17">
        <f t="shared" ref="BW951:CO951" si="6713">IF((BW945-$I945)&gt;$D946,0,$D951*(BW949))</f>
        <v>0</v>
      </c>
      <c r="BX951" s="17">
        <f t="shared" si="6713"/>
        <v>0</v>
      </c>
      <c r="BY951" s="17">
        <f t="shared" si="6713"/>
        <v>0</v>
      </c>
      <c r="BZ951" s="17">
        <f t="shared" si="6713"/>
        <v>0</v>
      </c>
      <c r="CA951" s="17">
        <f t="shared" si="6713"/>
        <v>0</v>
      </c>
      <c r="CB951" s="17">
        <f t="shared" si="6713"/>
        <v>0</v>
      </c>
      <c r="CC951" s="17">
        <f t="shared" si="6713"/>
        <v>0</v>
      </c>
      <c r="CD951" s="17">
        <f t="shared" si="6713"/>
        <v>0</v>
      </c>
      <c r="CE951" s="17">
        <f t="shared" si="6713"/>
        <v>0</v>
      </c>
      <c r="CF951" s="17">
        <f t="shared" si="6713"/>
        <v>0</v>
      </c>
      <c r="CG951" s="17">
        <f t="shared" si="6713"/>
        <v>0</v>
      </c>
      <c r="CH951" s="17">
        <f t="shared" si="6713"/>
        <v>0</v>
      </c>
      <c r="CI951" s="17">
        <f t="shared" si="6713"/>
        <v>0</v>
      </c>
      <c r="CJ951" s="17">
        <f t="shared" si="6713"/>
        <v>0</v>
      </c>
      <c r="CK951" s="17">
        <f t="shared" si="6713"/>
        <v>0</v>
      </c>
      <c r="CL951" s="17">
        <f t="shared" si="6713"/>
        <v>0</v>
      </c>
      <c r="CM951" s="17">
        <f t="shared" si="6713"/>
        <v>0</v>
      </c>
      <c r="CN951" s="17">
        <f t="shared" si="6713"/>
        <v>0</v>
      </c>
      <c r="CO951" s="17">
        <f t="shared" si="6713"/>
        <v>0</v>
      </c>
    </row>
    <row r="952" spans="2:93">
      <c r="B952" s="556"/>
      <c r="C952" s="556">
        <f t="shared" ref="C952:C1015" si="6714">C951+1</f>
        <v>3</v>
      </c>
      <c r="D952" s="632">
        <f t="shared" si="6711"/>
        <v>-0.04</v>
      </c>
      <c r="E952" s="632"/>
      <c r="F952" s="632"/>
      <c r="G952" s="632"/>
      <c r="H952" s="17"/>
      <c r="I952" s="17"/>
      <c r="J952" s="17"/>
      <c r="K952" s="17">
        <f>IF((K945-$J945)&gt;$D946,0,$D952*(K949))</f>
        <v>-20.64</v>
      </c>
      <c r="L952" s="17">
        <f t="shared" ref="L952:BW952" si="6715">IF((L945-$J945)&gt;$D946,0,$D952*(L949))</f>
        <v>-20.72</v>
      </c>
      <c r="M952" s="17">
        <f t="shared" si="6715"/>
        <v>-20.76</v>
      </c>
      <c r="N952" s="17">
        <f t="shared" si="6715"/>
        <v>-20.8</v>
      </c>
      <c r="O952" s="17">
        <f t="shared" si="6715"/>
        <v>-20.84</v>
      </c>
      <c r="P952" s="17">
        <f t="shared" si="6715"/>
        <v>-20.92</v>
      </c>
      <c r="Q952" s="17">
        <f t="shared" si="6715"/>
        <v>-20.96</v>
      </c>
      <c r="R952" s="17">
        <f t="shared" si="6715"/>
        <v>-21</v>
      </c>
      <c r="S952" s="17">
        <f t="shared" si="6715"/>
        <v>-21.080000000000002</v>
      </c>
      <c r="T952" s="17">
        <f t="shared" si="6715"/>
        <v>-21.12</v>
      </c>
      <c r="U952" s="17">
        <f t="shared" si="6715"/>
        <v>-21.16</v>
      </c>
      <c r="V952" s="17">
        <f t="shared" si="6715"/>
        <v>-21.240000000000002</v>
      </c>
      <c r="W952" s="17">
        <f t="shared" si="6715"/>
        <v>-21.28</v>
      </c>
      <c r="X952" s="17">
        <f t="shared" si="6715"/>
        <v>-21.32</v>
      </c>
      <c r="Y952" s="17">
        <f t="shared" si="6715"/>
        <v>-21.400000000000002</v>
      </c>
      <c r="Z952" s="17">
        <f t="shared" si="6715"/>
        <v>-21.44</v>
      </c>
      <c r="AA952" s="17">
        <f t="shared" si="6715"/>
        <v>-21.48</v>
      </c>
      <c r="AB952" s="17">
        <f t="shared" si="6715"/>
        <v>-21.56</v>
      </c>
      <c r="AC952" s="17">
        <f t="shared" si="6715"/>
        <v>-21.6</v>
      </c>
      <c r="AD952" s="17">
        <f t="shared" si="6715"/>
        <v>-21.64</v>
      </c>
      <c r="AE952" s="17">
        <f t="shared" si="6715"/>
        <v>-21.72</v>
      </c>
      <c r="AF952" s="17">
        <f t="shared" si="6715"/>
        <v>-21.76</v>
      </c>
      <c r="AG952" s="17">
        <f t="shared" si="6715"/>
        <v>-21.8</v>
      </c>
      <c r="AH952" s="17">
        <f t="shared" si="6715"/>
        <v>-21.88</v>
      </c>
      <c r="AI952" s="17">
        <f t="shared" si="6715"/>
        <v>-21.92</v>
      </c>
      <c r="AJ952" s="17">
        <f t="shared" si="6715"/>
        <v>0</v>
      </c>
      <c r="AK952" s="17">
        <f t="shared" si="6715"/>
        <v>0</v>
      </c>
      <c r="AL952" s="17">
        <f t="shared" si="6715"/>
        <v>0</v>
      </c>
      <c r="AM952" s="17">
        <f t="shared" si="6715"/>
        <v>0</v>
      </c>
      <c r="AN952" s="17">
        <f t="shared" si="6715"/>
        <v>0</v>
      </c>
      <c r="AO952" s="17">
        <f t="shared" si="6715"/>
        <v>0</v>
      </c>
      <c r="AP952" s="17">
        <f t="shared" si="6715"/>
        <v>0</v>
      </c>
      <c r="AQ952" s="17">
        <f t="shared" si="6715"/>
        <v>0</v>
      </c>
      <c r="AR952" s="17">
        <f t="shared" si="6715"/>
        <v>0</v>
      </c>
      <c r="AS952" s="17">
        <f t="shared" si="6715"/>
        <v>0</v>
      </c>
      <c r="AT952" s="17">
        <f t="shared" si="6715"/>
        <v>0</v>
      </c>
      <c r="AU952" s="17">
        <f t="shared" si="6715"/>
        <v>0</v>
      </c>
      <c r="AV952" s="17">
        <f t="shared" si="6715"/>
        <v>0</v>
      </c>
      <c r="AW952" s="17">
        <f t="shared" si="6715"/>
        <v>0</v>
      </c>
      <c r="AX952" s="17">
        <f t="shared" si="6715"/>
        <v>0</v>
      </c>
      <c r="AY952" s="17">
        <f t="shared" si="6715"/>
        <v>0</v>
      </c>
      <c r="AZ952" s="17">
        <f t="shared" si="6715"/>
        <v>0</v>
      </c>
      <c r="BA952" s="17">
        <f t="shared" si="6715"/>
        <v>0</v>
      </c>
      <c r="BB952" s="17">
        <f t="shared" si="6715"/>
        <v>0</v>
      </c>
      <c r="BC952" s="17">
        <f t="shared" si="6715"/>
        <v>0</v>
      </c>
      <c r="BD952" s="17">
        <f t="shared" si="6715"/>
        <v>0</v>
      </c>
      <c r="BE952" s="17">
        <f t="shared" si="6715"/>
        <v>0</v>
      </c>
      <c r="BF952" s="17">
        <f t="shared" si="6715"/>
        <v>0</v>
      </c>
      <c r="BG952" s="17">
        <f t="shared" si="6715"/>
        <v>0</v>
      </c>
      <c r="BH952" s="17">
        <f t="shared" si="6715"/>
        <v>0</v>
      </c>
      <c r="BI952" s="17">
        <f t="shared" si="6715"/>
        <v>0</v>
      </c>
      <c r="BJ952" s="17">
        <f t="shared" si="6715"/>
        <v>0</v>
      </c>
      <c r="BK952" s="17">
        <f t="shared" si="6715"/>
        <v>0</v>
      </c>
      <c r="BL952" s="17">
        <f t="shared" si="6715"/>
        <v>0</v>
      </c>
      <c r="BM952" s="17">
        <f t="shared" si="6715"/>
        <v>0</v>
      </c>
      <c r="BN952" s="17">
        <f t="shared" si="6715"/>
        <v>0</v>
      </c>
      <c r="BO952" s="17">
        <f t="shared" si="6715"/>
        <v>0</v>
      </c>
      <c r="BP952" s="17">
        <f t="shared" si="6715"/>
        <v>0</v>
      </c>
      <c r="BQ952" s="17">
        <f t="shared" si="6715"/>
        <v>0</v>
      </c>
      <c r="BR952" s="17">
        <f t="shared" si="6715"/>
        <v>0</v>
      </c>
      <c r="BS952" s="17">
        <f t="shared" si="6715"/>
        <v>0</v>
      </c>
      <c r="BT952" s="17">
        <f t="shared" si="6715"/>
        <v>0</v>
      </c>
      <c r="BU952" s="17">
        <f t="shared" si="6715"/>
        <v>0</v>
      </c>
      <c r="BV952" s="17">
        <f t="shared" si="6715"/>
        <v>0</v>
      </c>
      <c r="BW952" s="17">
        <f t="shared" si="6715"/>
        <v>0</v>
      </c>
      <c r="BX952" s="17">
        <f t="shared" ref="BX952:CO952" si="6716">IF((BX945-$J945)&gt;$D946,0,$D952*(BX949))</f>
        <v>0</v>
      </c>
      <c r="BY952" s="17">
        <f t="shared" si="6716"/>
        <v>0</v>
      </c>
      <c r="BZ952" s="17">
        <f t="shared" si="6716"/>
        <v>0</v>
      </c>
      <c r="CA952" s="17">
        <f t="shared" si="6716"/>
        <v>0</v>
      </c>
      <c r="CB952" s="17">
        <f t="shared" si="6716"/>
        <v>0</v>
      </c>
      <c r="CC952" s="17">
        <f t="shared" si="6716"/>
        <v>0</v>
      </c>
      <c r="CD952" s="17">
        <f t="shared" si="6716"/>
        <v>0</v>
      </c>
      <c r="CE952" s="17">
        <f t="shared" si="6716"/>
        <v>0</v>
      </c>
      <c r="CF952" s="17">
        <f t="shared" si="6716"/>
        <v>0</v>
      </c>
      <c r="CG952" s="17">
        <f t="shared" si="6716"/>
        <v>0</v>
      </c>
      <c r="CH952" s="17">
        <f t="shared" si="6716"/>
        <v>0</v>
      </c>
      <c r="CI952" s="17">
        <f t="shared" si="6716"/>
        <v>0</v>
      </c>
      <c r="CJ952" s="17">
        <f t="shared" si="6716"/>
        <v>0</v>
      </c>
      <c r="CK952" s="17">
        <f t="shared" si="6716"/>
        <v>0</v>
      </c>
      <c r="CL952" s="17">
        <f t="shared" si="6716"/>
        <v>0</v>
      </c>
      <c r="CM952" s="17">
        <f t="shared" si="6716"/>
        <v>0</v>
      </c>
      <c r="CN952" s="17">
        <f t="shared" si="6716"/>
        <v>0</v>
      </c>
      <c r="CO952" s="17">
        <f t="shared" si="6716"/>
        <v>0</v>
      </c>
    </row>
    <row r="953" spans="2:93">
      <c r="B953" s="556"/>
      <c r="C953" s="556">
        <f t="shared" si="6714"/>
        <v>4</v>
      </c>
      <c r="D953" s="632">
        <f t="shared" si="6711"/>
        <v>-0.04</v>
      </c>
      <c r="E953" s="632"/>
      <c r="F953" s="632"/>
      <c r="G953" s="632"/>
      <c r="H953" s="17"/>
      <c r="I953" s="17"/>
      <c r="J953" s="17"/>
      <c r="K953" s="17"/>
      <c r="L953" s="17">
        <f>IF((L945-$K945)&gt;$D946,0,$D953*(L949))</f>
        <v>-20.72</v>
      </c>
      <c r="M953" s="17">
        <f t="shared" ref="M953:BX953" si="6717">IF((M945-$K945)&gt;$D946,0,$D953*(M949))</f>
        <v>-20.76</v>
      </c>
      <c r="N953" s="17">
        <f t="shared" si="6717"/>
        <v>-20.8</v>
      </c>
      <c r="O953" s="17">
        <f t="shared" si="6717"/>
        <v>-20.84</v>
      </c>
      <c r="P953" s="17">
        <f t="shared" si="6717"/>
        <v>-20.92</v>
      </c>
      <c r="Q953" s="17">
        <f t="shared" si="6717"/>
        <v>-20.96</v>
      </c>
      <c r="R953" s="17">
        <f t="shared" si="6717"/>
        <v>-21</v>
      </c>
      <c r="S953" s="17">
        <f t="shared" si="6717"/>
        <v>-21.080000000000002</v>
      </c>
      <c r="T953" s="17">
        <f t="shared" si="6717"/>
        <v>-21.12</v>
      </c>
      <c r="U953" s="17">
        <f t="shared" si="6717"/>
        <v>-21.16</v>
      </c>
      <c r="V953" s="17">
        <f t="shared" si="6717"/>
        <v>-21.240000000000002</v>
      </c>
      <c r="W953" s="17">
        <f t="shared" si="6717"/>
        <v>-21.28</v>
      </c>
      <c r="X953" s="17">
        <f t="shared" si="6717"/>
        <v>-21.32</v>
      </c>
      <c r="Y953" s="17">
        <f t="shared" si="6717"/>
        <v>-21.400000000000002</v>
      </c>
      <c r="Z953" s="17">
        <f t="shared" si="6717"/>
        <v>-21.44</v>
      </c>
      <c r="AA953" s="17">
        <f t="shared" si="6717"/>
        <v>-21.48</v>
      </c>
      <c r="AB953" s="17">
        <f t="shared" si="6717"/>
        <v>-21.56</v>
      </c>
      <c r="AC953" s="17">
        <f t="shared" si="6717"/>
        <v>-21.6</v>
      </c>
      <c r="AD953" s="17">
        <f t="shared" si="6717"/>
        <v>-21.64</v>
      </c>
      <c r="AE953" s="17">
        <f t="shared" si="6717"/>
        <v>-21.72</v>
      </c>
      <c r="AF953" s="17">
        <f t="shared" si="6717"/>
        <v>-21.76</v>
      </c>
      <c r="AG953" s="17">
        <f t="shared" si="6717"/>
        <v>-21.8</v>
      </c>
      <c r="AH953" s="17">
        <f t="shared" si="6717"/>
        <v>-21.88</v>
      </c>
      <c r="AI953" s="17">
        <f t="shared" si="6717"/>
        <v>-21.92</v>
      </c>
      <c r="AJ953" s="17">
        <f t="shared" si="6717"/>
        <v>-21.96</v>
      </c>
      <c r="AK953" s="17">
        <f t="shared" si="6717"/>
        <v>0</v>
      </c>
      <c r="AL953" s="17">
        <f t="shared" si="6717"/>
        <v>0</v>
      </c>
      <c r="AM953" s="17">
        <f t="shared" si="6717"/>
        <v>0</v>
      </c>
      <c r="AN953" s="17">
        <f t="shared" si="6717"/>
        <v>0</v>
      </c>
      <c r="AO953" s="17">
        <f t="shared" si="6717"/>
        <v>0</v>
      </c>
      <c r="AP953" s="17">
        <f t="shared" si="6717"/>
        <v>0</v>
      </c>
      <c r="AQ953" s="17">
        <f t="shared" si="6717"/>
        <v>0</v>
      </c>
      <c r="AR953" s="17">
        <f t="shared" si="6717"/>
        <v>0</v>
      </c>
      <c r="AS953" s="17">
        <f t="shared" si="6717"/>
        <v>0</v>
      </c>
      <c r="AT953" s="17">
        <f t="shared" si="6717"/>
        <v>0</v>
      </c>
      <c r="AU953" s="17">
        <f t="shared" si="6717"/>
        <v>0</v>
      </c>
      <c r="AV953" s="17">
        <f t="shared" si="6717"/>
        <v>0</v>
      </c>
      <c r="AW953" s="17">
        <f t="shared" si="6717"/>
        <v>0</v>
      </c>
      <c r="AX953" s="17">
        <f t="shared" si="6717"/>
        <v>0</v>
      </c>
      <c r="AY953" s="17">
        <f t="shared" si="6717"/>
        <v>0</v>
      </c>
      <c r="AZ953" s="17">
        <f t="shared" si="6717"/>
        <v>0</v>
      </c>
      <c r="BA953" s="17">
        <f t="shared" si="6717"/>
        <v>0</v>
      </c>
      <c r="BB953" s="17">
        <f t="shared" si="6717"/>
        <v>0</v>
      </c>
      <c r="BC953" s="17">
        <f t="shared" si="6717"/>
        <v>0</v>
      </c>
      <c r="BD953" s="17">
        <f t="shared" si="6717"/>
        <v>0</v>
      </c>
      <c r="BE953" s="17">
        <f t="shared" si="6717"/>
        <v>0</v>
      </c>
      <c r="BF953" s="17">
        <f t="shared" si="6717"/>
        <v>0</v>
      </c>
      <c r="BG953" s="17">
        <f t="shared" si="6717"/>
        <v>0</v>
      </c>
      <c r="BH953" s="17">
        <f t="shared" si="6717"/>
        <v>0</v>
      </c>
      <c r="BI953" s="17">
        <f t="shared" si="6717"/>
        <v>0</v>
      </c>
      <c r="BJ953" s="17">
        <f t="shared" si="6717"/>
        <v>0</v>
      </c>
      <c r="BK953" s="17">
        <f t="shared" si="6717"/>
        <v>0</v>
      </c>
      <c r="BL953" s="17">
        <f t="shared" si="6717"/>
        <v>0</v>
      </c>
      <c r="BM953" s="17">
        <f t="shared" si="6717"/>
        <v>0</v>
      </c>
      <c r="BN953" s="17">
        <f t="shared" si="6717"/>
        <v>0</v>
      </c>
      <c r="BO953" s="17">
        <f t="shared" si="6717"/>
        <v>0</v>
      </c>
      <c r="BP953" s="17">
        <f t="shared" si="6717"/>
        <v>0</v>
      </c>
      <c r="BQ953" s="17">
        <f t="shared" si="6717"/>
        <v>0</v>
      </c>
      <c r="BR953" s="17">
        <f t="shared" si="6717"/>
        <v>0</v>
      </c>
      <c r="BS953" s="17">
        <f t="shared" si="6717"/>
        <v>0</v>
      </c>
      <c r="BT953" s="17">
        <f t="shared" si="6717"/>
        <v>0</v>
      </c>
      <c r="BU953" s="17">
        <f t="shared" si="6717"/>
        <v>0</v>
      </c>
      <c r="BV953" s="17">
        <f t="shared" si="6717"/>
        <v>0</v>
      </c>
      <c r="BW953" s="17">
        <f t="shared" si="6717"/>
        <v>0</v>
      </c>
      <c r="BX953" s="17">
        <f t="shared" si="6717"/>
        <v>0</v>
      </c>
      <c r="BY953" s="17">
        <f t="shared" ref="BY953:CO953" si="6718">IF((BY945-$K945)&gt;$D946,0,$D953*(BY949))</f>
        <v>0</v>
      </c>
      <c r="BZ953" s="17">
        <f t="shared" si="6718"/>
        <v>0</v>
      </c>
      <c r="CA953" s="17">
        <f t="shared" si="6718"/>
        <v>0</v>
      </c>
      <c r="CB953" s="17">
        <f t="shared" si="6718"/>
        <v>0</v>
      </c>
      <c r="CC953" s="17">
        <f t="shared" si="6718"/>
        <v>0</v>
      </c>
      <c r="CD953" s="17">
        <f t="shared" si="6718"/>
        <v>0</v>
      </c>
      <c r="CE953" s="17">
        <f t="shared" si="6718"/>
        <v>0</v>
      </c>
      <c r="CF953" s="17">
        <f t="shared" si="6718"/>
        <v>0</v>
      </c>
      <c r="CG953" s="17">
        <f t="shared" si="6718"/>
        <v>0</v>
      </c>
      <c r="CH953" s="17">
        <f t="shared" si="6718"/>
        <v>0</v>
      </c>
      <c r="CI953" s="17">
        <f t="shared" si="6718"/>
        <v>0</v>
      </c>
      <c r="CJ953" s="17">
        <f t="shared" si="6718"/>
        <v>0</v>
      </c>
      <c r="CK953" s="17">
        <f t="shared" si="6718"/>
        <v>0</v>
      </c>
      <c r="CL953" s="17">
        <f t="shared" si="6718"/>
        <v>0</v>
      </c>
      <c r="CM953" s="17">
        <f t="shared" si="6718"/>
        <v>0</v>
      </c>
      <c r="CN953" s="17">
        <f t="shared" si="6718"/>
        <v>0</v>
      </c>
      <c r="CO953" s="17">
        <f t="shared" si="6718"/>
        <v>0</v>
      </c>
    </row>
    <row r="954" spans="2:93">
      <c r="B954" s="556"/>
      <c r="C954" s="556">
        <f t="shared" si="6714"/>
        <v>5</v>
      </c>
      <c r="D954" s="632">
        <f t="shared" si="6711"/>
        <v>-0.04</v>
      </c>
      <c r="E954" s="632"/>
      <c r="F954" s="632"/>
      <c r="G954" s="632"/>
      <c r="H954" s="17"/>
      <c r="I954" s="17"/>
      <c r="J954" s="17"/>
      <c r="K954" s="17"/>
      <c r="L954" s="17"/>
      <c r="M954" s="17">
        <f>IF((M945-$L945)&gt;$D946,0,$D954*(M949))</f>
        <v>-20.76</v>
      </c>
      <c r="N954" s="17">
        <f t="shared" ref="N954:BY954" si="6719">IF((N945-$L945)&gt;$D946,0,$D954*(N949))</f>
        <v>-20.8</v>
      </c>
      <c r="O954" s="17">
        <f t="shared" si="6719"/>
        <v>-20.84</v>
      </c>
      <c r="P954" s="17">
        <f t="shared" si="6719"/>
        <v>-20.92</v>
      </c>
      <c r="Q954" s="17">
        <f t="shared" si="6719"/>
        <v>-20.96</v>
      </c>
      <c r="R954" s="17">
        <f t="shared" si="6719"/>
        <v>-21</v>
      </c>
      <c r="S954" s="17">
        <f t="shared" si="6719"/>
        <v>-21.080000000000002</v>
      </c>
      <c r="T954" s="17">
        <f t="shared" si="6719"/>
        <v>-21.12</v>
      </c>
      <c r="U954" s="17">
        <f t="shared" si="6719"/>
        <v>-21.16</v>
      </c>
      <c r="V954" s="17">
        <f t="shared" si="6719"/>
        <v>-21.240000000000002</v>
      </c>
      <c r="W954" s="17">
        <f t="shared" si="6719"/>
        <v>-21.28</v>
      </c>
      <c r="X954" s="17">
        <f t="shared" si="6719"/>
        <v>-21.32</v>
      </c>
      <c r="Y954" s="17">
        <f t="shared" si="6719"/>
        <v>-21.400000000000002</v>
      </c>
      <c r="Z954" s="17">
        <f t="shared" si="6719"/>
        <v>-21.44</v>
      </c>
      <c r="AA954" s="17">
        <f t="shared" si="6719"/>
        <v>-21.48</v>
      </c>
      <c r="AB954" s="17">
        <f t="shared" si="6719"/>
        <v>-21.56</v>
      </c>
      <c r="AC954" s="17">
        <f t="shared" si="6719"/>
        <v>-21.6</v>
      </c>
      <c r="AD954" s="17">
        <f t="shared" si="6719"/>
        <v>-21.64</v>
      </c>
      <c r="AE954" s="17">
        <f t="shared" si="6719"/>
        <v>-21.72</v>
      </c>
      <c r="AF954" s="17">
        <f t="shared" si="6719"/>
        <v>-21.76</v>
      </c>
      <c r="AG954" s="17">
        <f t="shared" si="6719"/>
        <v>-21.8</v>
      </c>
      <c r="AH954" s="17">
        <f t="shared" si="6719"/>
        <v>-21.88</v>
      </c>
      <c r="AI954" s="17">
        <f t="shared" si="6719"/>
        <v>-21.92</v>
      </c>
      <c r="AJ954" s="17">
        <f t="shared" si="6719"/>
        <v>-21.96</v>
      </c>
      <c r="AK954" s="17">
        <f t="shared" si="6719"/>
        <v>-22.04</v>
      </c>
      <c r="AL954" s="17">
        <f t="shared" si="6719"/>
        <v>0</v>
      </c>
      <c r="AM954" s="17">
        <f t="shared" si="6719"/>
        <v>0</v>
      </c>
      <c r="AN954" s="17">
        <f t="shared" si="6719"/>
        <v>0</v>
      </c>
      <c r="AO954" s="17">
        <f t="shared" si="6719"/>
        <v>0</v>
      </c>
      <c r="AP954" s="17">
        <f t="shared" si="6719"/>
        <v>0</v>
      </c>
      <c r="AQ954" s="17">
        <f t="shared" si="6719"/>
        <v>0</v>
      </c>
      <c r="AR954" s="17">
        <f t="shared" si="6719"/>
        <v>0</v>
      </c>
      <c r="AS954" s="17">
        <f t="shared" si="6719"/>
        <v>0</v>
      </c>
      <c r="AT954" s="17">
        <f t="shared" si="6719"/>
        <v>0</v>
      </c>
      <c r="AU954" s="17">
        <f t="shared" si="6719"/>
        <v>0</v>
      </c>
      <c r="AV954" s="17">
        <f t="shared" si="6719"/>
        <v>0</v>
      </c>
      <c r="AW954" s="17">
        <f t="shared" si="6719"/>
        <v>0</v>
      </c>
      <c r="AX954" s="17">
        <f t="shared" si="6719"/>
        <v>0</v>
      </c>
      <c r="AY954" s="17">
        <f t="shared" si="6719"/>
        <v>0</v>
      </c>
      <c r="AZ954" s="17">
        <f t="shared" si="6719"/>
        <v>0</v>
      </c>
      <c r="BA954" s="17">
        <f t="shared" si="6719"/>
        <v>0</v>
      </c>
      <c r="BB954" s="17">
        <f t="shared" si="6719"/>
        <v>0</v>
      </c>
      <c r="BC954" s="17">
        <f t="shared" si="6719"/>
        <v>0</v>
      </c>
      <c r="BD954" s="17">
        <f t="shared" si="6719"/>
        <v>0</v>
      </c>
      <c r="BE954" s="17">
        <f t="shared" si="6719"/>
        <v>0</v>
      </c>
      <c r="BF954" s="17">
        <f t="shared" si="6719"/>
        <v>0</v>
      </c>
      <c r="BG954" s="17">
        <f t="shared" si="6719"/>
        <v>0</v>
      </c>
      <c r="BH954" s="17">
        <f t="shared" si="6719"/>
        <v>0</v>
      </c>
      <c r="BI954" s="17">
        <f t="shared" si="6719"/>
        <v>0</v>
      </c>
      <c r="BJ954" s="17">
        <f t="shared" si="6719"/>
        <v>0</v>
      </c>
      <c r="BK954" s="17">
        <f t="shared" si="6719"/>
        <v>0</v>
      </c>
      <c r="BL954" s="17">
        <f t="shared" si="6719"/>
        <v>0</v>
      </c>
      <c r="BM954" s="17">
        <f t="shared" si="6719"/>
        <v>0</v>
      </c>
      <c r="BN954" s="17">
        <f t="shared" si="6719"/>
        <v>0</v>
      </c>
      <c r="BO954" s="17">
        <f t="shared" si="6719"/>
        <v>0</v>
      </c>
      <c r="BP954" s="17">
        <f t="shared" si="6719"/>
        <v>0</v>
      </c>
      <c r="BQ954" s="17">
        <f t="shared" si="6719"/>
        <v>0</v>
      </c>
      <c r="BR954" s="17">
        <f t="shared" si="6719"/>
        <v>0</v>
      </c>
      <c r="BS954" s="17">
        <f t="shared" si="6719"/>
        <v>0</v>
      </c>
      <c r="BT954" s="17">
        <f t="shared" si="6719"/>
        <v>0</v>
      </c>
      <c r="BU954" s="17">
        <f t="shared" si="6719"/>
        <v>0</v>
      </c>
      <c r="BV954" s="17">
        <f t="shared" si="6719"/>
        <v>0</v>
      </c>
      <c r="BW954" s="17">
        <f t="shared" si="6719"/>
        <v>0</v>
      </c>
      <c r="BX954" s="17">
        <f t="shared" si="6719"/>
        <v>0</v>
      </c>
      <c r="BY954" s="17">
        <f t="shared" si="6719"/>
        <v>0</v>
      </c>
      <c r="BZ954" s="17">
        <f t="shared" ref="BZ954:CO954" si="6720">IF((BZ945-$L945)&gt;$D946,0,$D954*(BZ949))</f>
        <v>0</v>
      </c>
      <c r="CA954" s="17">
        <f t="shared" si="6720"/>
        <v>0</v>
      </c>
      <c r="CB954" s="17">
        <f t="shared" si="6720"/>
        <v>0</v>
      </c>
      <c r="CC954" s="17">
        <f t="shared" si="6720"/>
        <v>0</v>
      </c>
      <c r="CD954" s="17">
        <f t="shared" si="6720"/>
        <v>0</v>
      </c>
      <c r="CE954" s="17">
        <f t="shared" si="6720"/>
        <v>0</v>
      </c>
      <c r="CF954" s="17">
        <f t="shared" si="6720"/>
        <v>0</v>
      </c>
      <c r="CG954" s="17">
        <f t="shared" si="6720"/>
        <v>0</v>
      </c>
      <c r="CH954" s="17">
        <f t="shared" si="6720"/>
        <v>0</v>
      </c>
      <c r="CI954" s="17">
        <f t="shared" si="6720"/>
        <v>0</v>
      </c>
      <c r="CJ954" s="17">
        <f t="shared" si="6720"/>
        <v>0</v>
      </c>
      <c r="CK954" s="17">
        <f t="shared" si="6720"/>
        <v>0</v>
      </c>
      <c r="CL954" s="17">
        <f t="shared" si="6720"/>
        <v>0</v>
      </c>
      <c r="CM954" s="17">
        <f t="shared" si="6720"/>
        <v>0</v>
      </c>
      <c r="CN954" s="17">
        <f t="shared" si="6720"/>
        <v>0</v>
      </c>
      <c r="CO954" s="17">
        <f t="shared" si="6720"/>
        <v>0</v>
      </c>
    </row>
    <row r="955" spans="2:93">
      <c r="B955" s="556"/>
      <c r="C955" s="556">
        <f t="shared" si="6714"/>
        <v>6</v>
      </c>
      <c r="D955" s="632">
        <f t="shared" si="6711"/>
        <v>-0.04</v>
      </c>
      <c r="E955" s="632"/>
      <c r="F955" s="632"/>
      <c r="G955" s="632"/>
      <c r="H955" s="17"/>
      <c r="I955" s="17"/>
      <c r="J955" s="17"/>
      <c r="K955" s="17"/>
      <c r="L955" s="17"/>
      <c r="M955" s="17"/>
      <c r="N955" s="17">
        <f>IF((N945-$M945)&gt;$D946,0,$D955*(N949))</f>
        <v>-20.8</v>
      </c>
      <c r="O955" s="17">
        <f t="shared" ref="O955:BZ955" si="6721">IF((O945-$M945)&gt;$D946,0,$D955*(O949))</f>
        <v>-20.84</v>
      </c>
      <c r="P955" s="17">
        <f t="shared" si="6721"/>
        <v>-20.92</v>
      </c>
      <c r="Q955" s="17">
        <f t="shared" si="6721"/>
        <v>-20.96</v>
      </c>
      <c r="R955" s="17">
        <f t="shared" si="6721"/>
        <v>-21</v>
      </c>
      <c r="S955" s="17">
        <f t="shared" si="6721"/>
        <v>-21.080000000000002</v>
      </c>
      <c r="T955" s="17">
        <f t="shared" si="6721"/>
        <v>-21.12</v>
      </c>
      <c r="U955" s="17">
        <f t="shared" si="6721"/>
        <v>-21.16</v>
      </c>
      <c r="V955" s="17">
        <f t="shared" si="6721"/>
        <v>-21.240000000000002</v>
      </c>
      <c r="W955" s="17">
        <f t="shared" si="6721"/>
        <v>-21.28</v>
      </c>
      <c r="X955" s="17">
        <f t="shared" si="6721"/>
        <v>-21.32</v>
      </c>
      <c r="Y955" s="17">
        <f t="shared" si="6721"/>
        <v>-21.400000000000002</v>
      </c>
      <c r="Z955" s="17">
        <f t="shared" si="6721"/>
        <v>-21.44</v>
      </c>
      <c r="AA955" s="17">
        <f t="shared" si="6721"/>
        <v>-21.48</v>
      </c>
      <c r="AB955" s="17">
        <f t="shared" si="6721"/>
        <v>-21.56</v>
      </c>
      <c r="AC955" s="17">
        <f t="shared" si="6721"/>
        <v>-21.6</v>
      </c>
      <c r="AD955" s="17">
        <f t="shared" si="6721"/>
        <v>-21.64</v>
      </c>
      <c r="AE955" s="17">
        <f t="shared" si="6721"/>
        <v>-21.72</v>
      </c>
      <c r="AF955" s="17">
        <f t="shared" si="6721"/>
        <v>-21.76</v>
      </c>
      <c r="AG955" s="17">
        <f t="shared" si="6721"/>
        <v>-21.8</v>
      </c>
      <c r="AH955" s="17">
        <f t="shared" si="6721"/>
        <v>-21.88</v>
      </c>
      <c r="AI955" s="17">
        <f t="shared" si="6721"/>
        <v>-21.92</v>
      </c>
      <c r="AJ955" s="17">
        <f t="shared" si="6721"/>
        <v>-21.96</v>
      </c>
      <c r="AK955" s="17">
        <f t="shared" si="6721"/>
        <v>-22.04</v>
      </c>
      <c r="AL955" s="17">
        <f t="shared" si="6721"/>
        <v>-22.080000000000002</v>
      </c>
      <c r="AM955" s="17">
        <f t="shared" si="6721"/>
        <v>0</v>
      </c>
      <c r="AN955" s="17">
        <f t="shared" si="6721"/>
        <v>0</v>
      </c>
      <c r="AO955" s="17">
        <f t="shared" si="6721"/>
        <v>0</v>
      </c>
      <c r="AP955" s="17">
        <f t="shared" si="6721"/>
        <v>0</v>
      </c>
      <c r="AQ955" s="17">
        <f t="shared" si="6721"/>
        <v>0</v>
      </c>
      <c r="AR955" s="17">
        <f t="shared" si="6721"/>
        <v>0</v>
      </c>
      <c r="AS955" s="17">
        <f t="shared" si="6721"/>
        <v>0</v>
      </c>
      <c r="AT955" s="17">
        <f t="shared" si="6721"/>
        <v>0</v>
      </c>
      <c r="AU955" s="17">
        <f t="shared" si="6721"/>
        <v>0</v>
      </c>
      <c r="AV955" s="17">
        <f t="shared" si="6721"/>
        <v>0</v>
      </c>
      <c r="AW955" s="17">
        <f t="shared" si="6721"/>
        <v>0</v>
      </c>
      <c r="AX955" s="17">
        <f t="shared" si="6721"/>
        <v>0</v>
      </c>
      <c r="AY955" s="17">
        <f t="shared" si="6721"/>
        <v>0</v>
      </c>
      <c r="AZ955" s="17">
        <f t="shared" si="6721"/>
        <v>0</v>
      </c>
      <c r="BA955" s="17">
        <f t="shared" si="6721"/>
        <v>0</v>
      </c>
      <c r="BB955" s="17">
        <f t="shared" si="6721"/>
        <v>0</v>
      </c>
      <c r="BC955" s="17">
        <f t="shared" si="6721"/>
        <v>0</v>
      </c>
      <c r="BD955" s="17">
        <f t="shared" si="6721"/>
        <v>0</v>
      </c>
      <c r="BE955" s="17">
        <f t="shared" si="6721"/>
        <v>0</v>
      </c>
      <c r="BF955" s="17">
        <f t="shared" si="6721"/>
        <v>0</v>
      </c>
      <c r="BG955" s="17">
        <f t="shared" si="6721"/>
        <v>0</v>
      </c>
      <c r="BH955" s="17">
        <f t="shared" si="6721"/>
        <v>0</v>
      </c>
      <c r="BI955" s="17">
        <f t="shared" si="6721"/>
        <v>0</v>
      </c>
      <c r="BJ955" s="17">
        <f t="shared" si="6721"/>
        <v>0</v>
      </c>
      <c r="BK955" s="17">
        <f t="shared" si="6721"/>
        <v>0</v>
      </c>
      <c r="BL955" s="17">
        <f t="shared" si="6721"/>
        <v>0</v>
      </c>
      <c r="BM955" s="17">
        <f t="shared" si="6721"/>
        <v>0</v>
      </c>
      <c r="BN955" s="17">
        <f t="shared" si="6721"/>
        <v>0</v>
      </c>
      <c r="BO955" s="17">
        <f t="shared" si="6721"/>
        <v>0</v>
      </c>
      <c r="BP955" s="17">
        <f t="shared" si="6721"/>
        <v>0</v>
      </c>
      <c r="BQ955" s="17">
        <f t="shared" si="6721"/>
        <v>0</v>
      </c>
      <c r="BR955" s="17">
        <f t="shared" si="6721"/>
        <v>0</v>
      </c>
      <c r="BS955" s="17">
        <f t="shared" si="6721"/>
        <v>0</v>
      </c>
      <c r="BT955" s="17">
        <f t="shared" si="6721"/>
        <v>0</v>
      </c>
      <c r="BU955" s="17">
        <f t="shared" si="6721"/>
        <v>0</v>
      </c>
      <c r="BV955" s="17">
        <f t="shared" si="6721"/>
        <v>0</v>
      </c>
      <c r="BW955" s="17">
        <f t="shared" si="6721"/>
        <v>0</v>
      </c>
      <c r="BX955" s="17">
        <f t="shared" si="6721"/>
        <v>0</v>
      </c>
      <c r="BY955" s="17">
        <f t="shared" si="6721"/>
        <v>0</v>
      </c>
      <c r="BZ955" s="17">
        <f t="shared" si="6721"/>
        <v>0</v>
      </c>
      <c r="CA955" s="17">
        <f t="shared" ref="CA955:CO955" si="6722">IF((CA945-$M945)&gt;$D946,0,$D955*(CA949))</f>
        <v>0</v>
      </c>
      <c r="CB955" s="17">
        <f t="shared" si="6722"/>
        <v>0</v>
      </c>
      <c r="CC955" s="17">
        <f t="shared" si="6722"/>
        <v>0</v>
      </c>
      <c r="CD955" s="17">
        <f t="shared" si="6722"/>
        <v>0</v>
      </c>
      <c r="CE955" s="17">
        <f t="shared" si="6722"/>
        <v>0</v>
      </c>
      <c r="CF955" s="17">
        <f t="shared" si="6722"/>
        <v>0</v>
      </c>
      <c r="CG955" s="17">
        <f t="shared" si="6722"/>
        <v>0</v>
      </c>
      <c r="CH955" s="17">
        <f t="shared" si="6722"/>
        <v>0</v>
      </c>
      <c r="CI955" s="17">
        <f t="shared" si="6722"/>
        <v>0</v>
      </c>
      <c r="CJ955" s="17">
        <f t="shared" si="6722"/>
        <v>0</v>
      </c>
      <c r="CK955" s="17">
        <f t="shared" si="6722"/>
        <v>0</v>
      </c>
      <c r="CL955" s="17">
        <f t="shared" si="6722"/>
        <v>0</v>
      </c>
      <c r="CM955" s="17">
        <f t="shared" si="6722"/>
        <v>0</v>
      </c>
      <c r="CN955" s="17">
        <f t="shared" si="6722"/>
        <v>0</v>
      </c>
      <c r="CO955" s="17">
        <f t="shared" si="6722"/>
        <v>0</v>
      </c>
    </row>
    <row r="956" spans="2:93">
      <c r="B956" s="556"/>
      <c r="C956" s="556">
        <f t="shared" si="6714"/>
        <v>7</v>
      </c>
      <c r="D956" s="632">
        <f t="shared" si="6711"/>
        <v>-0.04</v>
      </c>
      <c r="E956" s="632"/>
      <c r="F956" s="632"/>
      <c r="G956" s="632"/>
      <c r="H956" s="17"/>
      <c r="I956" s="17"/>
      <c r="J956" s="17"/>
      <c r="K956" s="17"/>
      <c r="L956" s="17"/>
      <c r="M956" s="17"/>
      <c r="N956" s="17"/>
      <c r="O956" s="17">
        <f>IF((O945-$N945)&gt;$D946,0,$D956*(O949))</f>
        <v>-20.84</v>
      </c>
      <c r="P956" s="17">
        <f t="shared" ref="P956:CA956" si="6723">IF((P945-$N945)&gt;$D946,0,$D956*(P949))</f>
        <v>-20.92</v>
      </c>
      <c r="Q956" s="17">
        <f t="shared" si="6723"/>
        <v>-20.96</v>
      </c>
      <c r="R956" s="17">
        <f t="shared" si="6723"/>
        <v>-21</v>
      </c>
      <c r="S956" s="17">
        <f t="shared" si="6723"/>
        <v>-21.080000000000002</v>
      </c>
      <c r="T956" s="17">
        <f t="shared" si="6723"/>
        <v>-21.12</v>
      </c>
      <c r="U956" s="17">
        <f t="shared" si="6723"/>
        <v>-21.16</v>
      </c>
      <c r="V956" s="17">
        <f t="shared" si="6723"/>
        <v>-21.240000000000002</v>
      </c>
      <c r="W956" s="17">
        <f t="shared" si="6723"/>
        <v>-21.28</v>
      </c>
      <c r="X956" s="17">
        <f t="shared" si="6723"/>
        <v>-21.32</v>
      </c>
      <c r="Y956" s="17">
        <f t="shared" si="6723"/>
        <v>-21.400000000000002</v>
      </c>
      <c r="Z956" s="17">
        <f t="shared" si="6723"/>
        <v>-21.44</v>
      </c>
      <c r="AA956" s="17">
        <f t="shared" si="6723"/>
        <v>-21.48</v>
      </c>
      <c r="AB956" s="17">
        <f t="shared" si="6723"/>
        <v>-21.56</v>
      </c>
      <c r="AC956" s="17">
        <f t="shared" si="6723"/>
        <v>-21.6</v>
      </c>
      <c r="AD956" s="17">
        <f t="shared" si="6723"/>
        <v>-21.64</v>
      </c>
      <c r="AE956" s="17">
        <f t="shared" si="6723"/>
        <v>-21.72</v>
      </c>
      <c r="AF956" s="17">
        <f t="shared" si="6723"/>
        <v>-21.76</v>
      </c>
      <c r="AG956" s="17">
        <f t="shared" si="6723"/>
        <v>-21.8</v>
      </c>
      <c r="AH956" s="17">
        <f t="shared" si="6723"/>
        <v>-21.88</v>
      </c>
      <c r="AI956" s="17">
        <f t="shared" si="6723"/>
        <v>-21.92</v>
      </c>
      <c r="AJ956" s="17">
        <f t="shared" si="6723"/>
        <v>-21.96</v>
      </c>
      <c r="AK956" s="17">
        <f t="shared" si="6723"/>
        <v>-22.04</v>
      </c>
      <c r="AL956" s="17">
        <f t="shared" si="6723"/>
        <v>-22.080000000000002</v>
      </c>
      <c r="AM956" s="17">
        <f t="shared" si="6723"/>
        <v>-22.16</v>
      </c>
      <c r="AN956" s="17">
        <f t="shared" si="6723"/>
        <v>0</v>
      </c>
      <c r="AO956" s="17">
        <f t="shared" si="6723"/>
        <v>0</v>
      </c>
      <c r="AP956" s="17">
        <f t="shared" si="6723"/>
        <v>0</v>
      </c>
      <c r="AQ956" s="17">
        <f t="shared" si="6723"/>
        <v>0</v>
      </c>
      <c r="AR956" s="17">
        <f t="shared" si="6723"/>
        <v>0</v>
      </c>
      <c r="AS956" s="17">
        <f t="shared" si="6723"/>
        <v>0</v>
      </c>
      <c r="AT956" s="17">
        <f t="shared" si="6723"/>
        <v>0</v>
      </c>
      <c r="AU956" s="17">
        <f t="shared" si="6723"/>
        <v>0</v>
      </c>
      <c r="AV956" s="17">
        <f t="shared" si="6723"/>
        <v>0</v>
      </c>
      <c r="AW956" s="17">
        <f t="shared" si="6723"/>
        <v>0</v>
      </c>
      <c r="AX956" s="17">
        <f t="shared" si="6723"/>
        <v>0</v>
      </c>
      <c r="AY956" s="17">
        <f t="shared" si="6723"/>
        <v>0</v>
      </c>
      <c r="AZ956" s="17">
        <f t="shared" si="6723"/>
        <v>0</v>
      </c>
      <c r="BA956" s="17">
        <f t="shared" si="6723"/>
        <v>0</v>
      </c>
      <c r="BB956" s="17">
        <f t="shared" si="6723"/>
        <v>0</v>
      </c>
      <c r="BC956" s="17">
        <f t="shared" si="6723"/>
        <v>0</v>
      </c>
      <c r="BD956" s="17">
        <f t="shared" si="6723"/>
        <v>0</v>
      </c>
      <c r="BE956" s="17">
        <f t="shared" si="6723"/>
        <v>0</v>
      </c>
      <c r="BF956" s="17">
        <f t="shared" si="6723"/>
        <v>0</v>
      </c>
      <c r="BG956" s="17">
        <f t="shared" si="6723"/>
        <v>0</v>
      </c>
      <c r="BH956" s="17">
        <f t="shared" si="6723"/>
        <v>0</v>
      </c>
      <c r="BI956" s="17">
        <f t="shared" si="6723"/>
        <v>0</v>
      </c>
      <c r="BJ956" s="17">
        <f t="shared" si="6723"/>
        <v>0</v>
      </c>
      <c r="BK956" s="17">
        <f t="shared" si="6723"/>
        <v>0</v>
      </c>
      <c r="BL956" s="17">
        <f t="shared" si="6723"/>
        <v>0</v>
      </c>
      <c r="BM956" s="17">
        <f t="shared" si="6723"/>
        <v>0</v>
      </c>
      <c r="BN956" s="17">
        <f t="shared" si="6723"/>
        <v>0</v>
      </c>
      <c r="BO956" s="17">
        <f t="shared" si="6723"/>
        <v>0</v>
      </c>
      <c r="BP956" s="17">
        <f t="shared" si="6723"/>
        <v>0</v>
      </c>
      <c r="BQ956" s="17">
        <f t="shared" si="6723"/>
        <v>0</v>
      </c>
      <c r="BR956" s="17">
        <f t="shared" si="6723"/>
        <v>0</v>
      </c>
      <c r="BS956" s="17">
        <f t="shared" si="6723"/>
        <v>0</v>
      </c>
      <c r="BT956" s="17">
        <f t="shared" si="6723"/>
        <v>0</v>
      </c>
      <c r="BU956" s="17">
        <f t="shared" si="6723"/>
        <v>0</v>
      </c>
      <c r="BV956" s="17">
        <f t="shared" si="6723"/>
        <v>0</v>
      </c>
      <c r="BW956" s="17">
        <f t="shared" si="6723"/>
        <v>0</v>
      </c>
      <c r="BX956" s="17">
        <f t="shared" si="6723"/>
        <v>0</v>
      </c>
      <c r="BY956" s="17">
        <f t="shared" si="6723"/>
        <v>0</v>
      </c>
      <c r="BZ956" s="17">
        <f t="shared" si="6723"/>
        <v>0</v>
      </c>
      <c r="CA956" s="17">
        <f t="shared" si="6723"/>
        <v>0</v>
      </c>
      <c r="CB956" s="17">
        <f t="shared" ref="CB956:CO956" si="6724">IF((CB945-$N945)&gt;$D946,0,$D956*(CB949))</f>
        <v>0</v>
      </c>
      <c r="CC956" s="17">
        <f t="shared" si="6724"/>
        <v>0</v>
      </c>
      <c r="CD956" s="17">
        <f t="shared" si="6724"/>
        <v>0</v>
      </c>
      <c r="CE956" s="17">
        <f t="shared" si="6724"/>
        <v>0</v>
      </c>
      <c r="CF956" s="17">
        <f t="shared" si="6724"/>
        <v>0</v>
      </c>
      <c r="CG956" s="17">
        <f t="shared" si="6724"/>
        <v>0</v>
      </c>
      <c r="CH956" s="17">
        <f t="shared" si="6724"/>
        <v>0</v>
      </c>
      <c r="CI956" s="17">
        <f t="shared" si="6724"/>
        <v>0</v>
      </c>
      <c r="CJ956" s="17">
        <f t="shared" si="6724"/>
        <v>0</v>
      </c>
      <c r="CK956" s="17">
        <f t="shared" si="6724"/>
        <v>0</v>
      </c>
      <c r="CL956" s="17">
        <f t="shared" si="6724"/>
        <v>0</v>
      </c>
      <c r="CM956" s="17">
        <f t="shared" si="6724"/>
        <v>0</v>
      </c>
      <c r="CN956" s="17">
        <f t="shared" si="6724"/>
        <v>0</v>
      </c>
      <c r="CO956" s="17">
        <f t="shared" si="6724"/>
        <v>0</v>
      </c>
    </row>
    <row r="957" spans="2:93">
      <c r="B957" s="556"/>
      <c r="C957" s="556">
        <f t="shared" si="6714"/>
        <v>8</v>
      </c>
      <c r="D957" s="632">
        <f t="shared" si="6711"/>
        <v>-0.04</v>
      </c>
      <c r="E957" s="632"/>
      <c r="F957" s="632"/>
      <c r="G957" s="632"/>
      <c r="H957" s="17"/>
      <c r="I957" s="17"/>
      <c r="J957" s="17"/>
      <c r="K957" s="17"/>
      <c r="L957" s="17"/>
      <c r="M957" s="17"/>
      <c r="N957" s="17"/>
      <c r="O957" s="17"/>
      <c r="P957" s="17">
        <f>IF((P945-$O945)&gt;$D946,0,$D957*(P949))</f>
        <v>-20.92</v>
      </c>
      <c r="Q957" s="17">
        <f t="shared" ref="Q957:CB957" si="6725">IF((Q945-$O945)&gt;$D946,0,$D957*(Q949))</f>
        <v>-20.96</v>
      </c>
      <c r="R957" s="17">
        <f t="shared" si="6725"/>
        <v>-21</v>
      </c>
      <c r="S957" s="17">
        <f t="shared" si="6725"/>
        <v>-21.080000000000002</v>
      </c>
      <c r="T957" s="17">
        <f t="shared" si="6725"/>
        <v>-21.12</v>
      </c>
      <c r="U957" s="17">
        <f t="shared" si="6725"/>
        <v>-21.16</v>
      </c>
      <c r="V957" s="17">
        <f t="shared" si="6725"/>
        <v>-21.240000000000002</v>
      </c>
      <c r="W957" s="17">
        <f t="shared" si="6725"/>
        <v>-21.28</v>
      </c>
      <c r="X957" s="17">
        <f t="shared" si="6725"/>
        <v>-21.32</v>
      </c>
      <c r="Y957" s="17">
        <f t="shared" si="6725"/>
        <v>-21.400000000000002</v>
      </c>
      <c r="Z957" s="17">
        <f t="shared" si="6725"/>
        <v>-21.44</v>
      </c>
      <c r="AA957" s="17">
        <f t="shared" si="6725"/>
        <v>-21.48</v>
      </c>
      <c r="AB957" s="17">
        <f t="shared" si="6725"/>
        <v>-21.56</v>
      </c>
      <c r="AC957" s="17">
        <f t="shared" si="6725"/>
        <v>-21.6</v>
      </c>
      <c r="AD957" s="17">
        <f t="shared" si="6725"/>
        <v>-21.64</v>
      </c>
      <c r="AE957" s="17">
        <f t="shared" si="6725"/>
        <v>-21.72</v>
      </c>
      <c r="AF957" s="17">
        <f t="shared" si="6725"/>
        <v>-21.76</v>
      </c>
      <c r="AG957" s="17">
        <f t="shared" si="6725"/>
        <v>-21.8</v>
      </c>
      <c r="AH957" s="17">
        <f t="shared" si="6725"/>
        <v>-21.88</v>
      </c>
      <c r="AI957" s="17">
        <f t="shared" si="6725"/>
        <v>-21.92</v>
      </c>
      <c r="AJ957" s="17">
        <f t="shared" si="6725"/>
        <v>-21.96</v>
      </c>
      <c r="AK957" s="17">
        <f t="shared" si="6725"/>
        <v>-22.04</v>
      </c>
      <c r="AL957" s="17">
        <f t="shared" si="6725"/>
        <v>-22.080000000000002</v>
      </c>
      <c r="AM957" s="17">
        <f t="shared" si="6725"/>
        <v>-22.16</v>
      </c>
      <c r="AN957" s="17">
        <f t="shared" si="6725"/>
        <v>-22.2</v>
      </c>
      <c r="AO957" s="17">
        <f t="shared" si="6725"/>
        <v>0</v>
      </c>
      <c r="AP957" s="17">
        <f t="shared" si="6725"/>
        <v>0</v>
      </c>
      <c r="AQ957" s="17">
        <f t="shared" si="6725"/>
        <v>0</v>
      </c>
      <c r="AR957" s="17">
        <f t="shared" si="6725"/>
        <v>0</v>
      </c>
      <c r="AS957" s="17">
        <f t="shared" si="6725"/>
        <v>0</v>
      </c>
      <c r="AT957" s="17">
        <f t="shared" si="6725"/>
        <v>0</v>
      </c>
      <c r="AU957" s="17">
        <f t="shared" si="6725"/>
        <v>0</v>
      </c>
      <c r="AV957" s="17">
        <f t="shared" si="6725"/>
        <v>0</v>
      </c>
      <c r="AW957" s="17">
        <f t="shared" si="6725"/>
        <v>0</v>
      </c>
      <c r="AX957" s="17">
        <f t="shared" si="6725"/>
        <v>0</v>
      </c>
      <c r="AY957" s="17">
        <f t="shared" si="6725"/>
        <v>0</v>
      </c>
      <c r="AZ957" s="17">
        <f t="shared" si="6725"/>
        <v>0</v>
      </c>
      <c r="BA957" s="17">
        <f t="shared" si="6725"/>
        <v>0</v>
      </c>
      <c r="BB957" s="17">
        <f t="shared" si="6725"/>
        <v>0</v>
      </c>
      <c r="BC957" s="17">
        <f t="shared" si="6725"/>
        <v>0</v>
      </c>
      <c r="BD957" s="17">
        <f t="shared" si="6725"/>
        <v>0</v>
      </c>
      <c r="BE957" s="17">
        <f t="shared" si="6725"/>
        <v>0</v>
      </c>
      <c r="BF957" s="17">
        <f t="shared" si="6725"/>
        <v>0</v>
      </c>
      <c r="BG957" s="17">
        <f t="shared" si="6725"/>
        <v>0</v>
      </c>
      <c r="BH957" s="17">
        <f t="shared" si="6725"/>
        <v>0</v>
      </c>
      <c r="BI957" s="17">
        <f t="shared" si="6725"/>
        <v>0</v>
      </c>
      <c r="BJ957" s="17">
        <f t="shared" si="6725"/>
        <v>0</v>
      </c>
      <c r="BK957" s="17">
        <f t="shared" si="6725"/>
        <v>0</v>
      </c>
      <c r="BL957" s="17">
        <f t="shared" si="6725"/>
        <v>0</v>
      </c>
      <c r="BM957" s="17">
        <f t="shared" si="6725"/>
        <v>0</v>
      </c>
      <c r="BN957" s="17">
        <f t="shared" si="6725"/>
        <v>0</v>
      </c>
      <c r="BO957" s="17">
        <f t="shared" si="6725"/>
        <v>0</v>
      </c>
      <c r="BP957" s="17">
        <f t="shared" si="6725"/>
        <v>0</v>
      </c>
      <c r="BQ957" s="17">
        <f t="shared" si="6725"/>
        <v>0</v>
      </c>
      <c r="BR957" s="17">
        <f t="shared" si="6725"/>
        <v>0</v>
      </c>
      <c r="BS957" s="17">
        <f t="shared" si="6725"/>
        <v>0</v>
      </c>
      <c r="BT957" s="17">
        <f t="shared" si="6725"/>
        <v>0</v>
      </c>
      <c r="BU957" s="17">
        <f t="shared" si="6725"/>
        <v>0</v>
      </c>
      <c r="BV957" s="17">
        <f t="shared" si="6725"/>
        <v>0</v>
      </c>
      <c r="BW957" s="17">
        <f t="shared" si="6725"/>
        <v>0</v>
      </c>
      <c r="BX957" s="17">
        <f t="shared" si="6725"/>
        <v>0</v>
      </c>
      <c r="BY957" s="17">
        <f t="shared" si="6725"/>
        <v>0</v>
      </c>
      <c r="BZ957" s="17">
        <f t="shared" si="6725"/>
        <v>0</v>
      </c>
      <c r="CA957" s="17">
        <f t="shared" si="6725"/>
        <v>0</v>
      </c>
      <c r="CB957" s="17">
        <f t="shared" si="6725"/>
        <v>0</v>
      </c>
      <c r="CC957" s="17">
        <f t="shared" ref="CC957:CO957" si="6726">IF((CC945-$O945)&gt;$D946,0,$D957*(CC949))</f>
        <v>0</v>
      </c>
      <c r="CD957" s="17">
        <f t="shared" si="6726"/>
        <v>0</v>
      </c>
      <c r="CE957" s="17">
        <f t="shared" si="6726"/>
        <v>0</v>
      </c>
      <c r="CF957" s="17">
        <f t="shared" si="6726"/>
        <v>0</v>
      </c>
      <c r="CG957" s="17">
        <f t="shared" si="6726"/>
        <v>0</v>
      </c>
      <c r="CH957" s="17">
        <f t="shared" si="6726"/>
        <v>0</v>
      </c>
      <c r="CI957" s="17">
        <f t="shared" si="6726"/>
        <v>0</v>
      </c>
      <c r="CJ957" s="17">
        <f t="shared" si="6726"/>
        <v>0</v>
      </c>
      <c r="CK957" s="17">
        <f t="shared" si="6726"/>
        <v>0</v>
      </c>
      <c r="CL957" s="17">
        <f t="shared" si="6726"/>
        <v>0</v>
      </c>
      <c r="CM957" s="17">
        <f t="shared" si="6726"/>
        <v>0</v>
      </c>
      <c r="CN957" s="17">
        <f t="shared" si="6726"/>
        <v>0</v>
      </c>
      <c r="CO957" s="17">
        <f t="shared" si="6726"/>
        <v>0</v>
      </c>
    </row>
    <row r="958" spans="2:93">
      <c r="B958" s="556"/>
      <c r="C958" s="556">
        <f t="shared" si="6714"/>
        <v>9</v>
      </c>
      <c r="D958" s="632">
        <f t="shared" si="6711"/>
        <v>-0.04</v>
      </c>
      <c r="E958" s="632"/>
      <c r="F958" s="632"/>
      <c r="G958" s="632"/>
      <c r="H958" s="17"/>
      <c r="I958" s="17"/>
      <c r="J958" s="17"/>
      <c r="K958" s="17"/>
      <c r="L958" s="17"/>
      <c r="M958" s="17"/>
      <c r="N958" s="17"/>
      <c r="O958" s="17"/>
      <c r="P958" s="17"/>
      <c r="Q958" s="17">
        <f>IF((Q945-$P945)&gt;$D946,0,$D958*(Q949))</f>
        <v>-20.96</v>
      </c>
      <c r="R958" s="17">
        <f t="shared" ref="R958:CC958" si="6727">IF((R945-$P945)&gt;$D946,0,$D958*(R949))</f>
        <v>-21</v>
      </c>
      <c r="S958" s="17">
        <f t="shared" si="6727"/>
        <v>-21.080000000000002</v>
      </c>
      <c r="T958" s="17">
        <f t="shared" si="6727"/>
        <v>-21.12</v>
      </c>
      <c r="U958" s="17">
        <f t="shared" si="6727"/>
        <v>-21.16</v>
      </c>
      <c r="V958" s="17">
        <f t="shared" si="6727"/>
        <v>-21.240000000000002</v>
      </c>
      <c r="W958" s="17">
        <f t="shared" si="6727"/>
        <v>-21.28</v>
      </c>
      <c r="X958" s="17">
        <f t="shared" si="6727"/>
        <v>-21.32</v>
      </c>
      <c r="Y958" s="17">
        <f t="shared" si="6727"/>
        <v>-21.400000000000002</v>
      </c>
      <c r="Z958" s="17">
        <f t="shared" si="6727"/>
        <v>-21.44</v>
      </c>
      <c r="AA958" s="17">
        <f t="shared" si="6727"/>
        <v>-21.48</v>
      </c>
      <c r="AB958" s="17">
        <f t="shared" si="6727"/>
        <v>-21.56</v>
      </c>
      <c r="AC958" s="17">
        <f t="shared" si="6727"/>
        <v>-21.6</v>
      </c>
      <c r="AD958" s="17">
        <f t="shared" si="6727"/>
        <v>-21.64</v>
      </c>
      <c r="AE958" s="17">
        <f t="shared" si="6727"/>
        <v>-21.72</v>
      </c>
      <c r="AF958" s="17">
        <f t="shared" si="6727"/>
        <v>-21.76</v>
      </c>
      <c r="AG958" s="17">
        <f t="shared" si="6727"/>
        <v>-21.8</v>
      </c>
      <c r="AH958" s="17">
        <f t="shared" si="6727"/>
        <v>-21.88</v>
      </c>
      <c r="AI958" s="17">
        <f t="shared" si="6727"/>
        <v>-21.92</v>
      </c>
      <c r="AJ958" s="17">
        <f t="shared" si="6727"/>
        <v>-21.96</v>
      </c>
      <c r="AK958" s="17">
        <f t="shared" si="6727"/>
        <v>-22.04</v>
      </c>
      <c r="AL958" s="17">
        <f t="shared" si="6727"/>
        <v>-22.080000000000002</v>
      </c>
      <c r="AM958" s="17">
        <f t="shared" si="6727"/>
        <v>-22.16</v>
      </c>
      <c r="AN958" s="17">
        <f t="shared" si="6727"/>
        <v>-22.2</v>
      </c>
      <c r="AO958" s="17">
        <f t="shared" si="6727"/>
        <v>-22.240000000000002</v>
      </c>
      <c r="AP958" s="17">
        <f t="shared" si="6727"/>
        <v>0</v>
      </c>
      <c r="AQ958" s="17">
        <f t="shared" si="6727"/>
        <v>0</v>
      </c>
      <c r="AR958" s="17">
        <f t="shared" si="6727"/>
        <v>0</v>
      </c>
      <c r="AS958" s="17">
        <f t="shared" si="6727"/>
        <v>0</v>
      </c>
      <c r="AT958" s="17">
        <f t="shared" si="6727"/>
        <v>0</v>
      </c>
      <c r="AU958" s="17">
        <f t="shared" si="6727"/>
        <v>0</v>
      </c>
      <c r="AV958" s="17">
        <f t="shared" si="6727"/>
        <v>0</v>
      </c>
      <c r="AW958" s="17">
        <f t="shared" si="6727"/>
        <v>0</v>
      </c>
      <c r="AX958" s="17">
        <f t="shared" si="6727"/>
        <v>0</v>
      </c>
      <c r="AY958" s="17">
        <f t="shared" si="6727"/>
        <v>0</v>
      </c>
      <c r="AZ958" s="17">
        <f t="shared" si="6727"/>
        <v>0</v>
      </c>
      <c r="BA958" s="17">
        <f t="shared" si="6727"/>
        <v>0</v>
      </c>
      <c r="BB958" s="17">
        <f t="shared" si="6727"/>
        <v>0</v>
      </c>
      <c r="BC958" s="17">
        <f t="shared" si="6727"/>
        <v>0</v>
      </c>
      <c r="BD958" s="17">
        <f t="shared" si="6727"/>
        <v>0</v>
      </c>
      <c r="BE958" s="17">
        <f t="shared" si="6727"/>
        <v>0</v>
      </c>
      <c r="BF958" s="17">
        <f t="shared" si="6727"/>
        <v>0</v>
      </c>
      <c r="BG958" s="17">
        <f t="shared" si="6727"/>
        <v>0</v>
      </c>
      <c r="BH958" s="17">
        <f t="shared" si="6727"/>
        <v>0</v>
      </c>
      <c r="BI958" s="17">
        <f t="shared" si="6727"/>
        <v>0</v>
      </c>
      <c r="BJ958" s="17">
        <f t="shared" si="6727"/>
        <v>0</v>
      </c>
      <c r="BK958" s="17">
        <f t="shared" si="6727"/>
        <v>0</v>
      </c>
      <c r="BL958" s="17">
        <f t="shared" si="6727"/>
        <v>0</v>
      </c>
      <c r="BM958" s="17">
        <f t="shared" si="6727"/>
        <v>0</v>
      </c>
      <c r="BN958" s="17">
        <f t="shared" si="6727"/>
        <v>0</v>
      </c>
      <c r="BO958" s="17">
        <f t="shared" si="6727"/>
        <v>0</v>
      </c>
      <c r="BP958" s="17">
        <f t="shared" si="6727"/>
        <v>0</v>
      </c>
      <c r="BQ958" s="17">
        <f t="shared" si="6727"/>
        <v>0</v>
      </c>
      <c r="BR958" s="17">
        <f t="shared" si="6727"/>
        <v>0</v>
      </c>
      <c r="BS958" s="17">
        <f t="shared" si="6727"/>
        <v>0</v>
      </c>
      <c r="BT958" s="17">
        <f t="shared" si="6727"/>
        <v>0</v>
      </c>
      <c r="BU958" s="17">
        <f t="shared" si="6727"/>
        <v>0</v>
      </c>
      <c r="BV958" s="17">
        <f t="shared" si="6727"/>
        <v>0</v>
      </c>
      <c r="BW958" s="17">
        <f t="shared" si="6727"/>
        <v>0</v>
      </c>
      <c r="BX958" s="17">
        <f t="shared" si="6727"/>
        <v>0</v>
      </c>
      <c r="BY958" s="17">
        <f t="shared" si="6727"/>
        <v>0</v>
      </c>
      <c r="BZ958" s="17">
        <f t="shared" si="6727"/>
        <v>0</v>
      </c>
      <c r="CA958" s="17">
        <f t="shared" si="6727"/>
        <v>0</v>
      </c>
      <c r="CB958" s="17">
        <f t="shared" si="6727"/>
        <v>0</v>
      </c>
      <c r="CC958" s="17">
        <f t="shared" si="6727"/>
        <v>0</v>
      </c>
      <c r="CD958" s="17">
        <f t="shared" ref="CD958:CO958" si="6728">IF((CD945-$P945)&gt;$D946,0,$D958*(CD949))</f>
        <v>0</v>
      </c>
      <c r="CE958" s="17">
        <f t="shared" si="6728"/>
        <v>0</v>
      </c>
      <c r="CF958" s="17">
        <f t="shared" si="6728"/>
        <v>0</v>
      </c>
      <c r="CG958" s="17">
        <f t="shared" si="6728"/>
        <v>0</v>
      </c>
      <c r="CH958" s="17">
        <f t="shared" si="6728"/>
        <v>0</v>
      </c>
      <c r="CI958" s="17">
        <f t="shared" si="6728"/>
        <v>0</v>
      </c>
      <c r="CJ958" s="17">
        <f t="shared" si="6728"/>
        <v>0</v>
      </c>
      <c r="CK958" s="17">
        <f t="shared" si="6728"/>
        <v>0</v>
      </c>
      <c r="CL958" s="17">
        <f t="shared" si="6728"/>
        <v>0</v>
      </c>
      <c r="CM958" s="17">
        <f t="shared" si="6728"/>
        <v>0</v>
      </c>
      <c r="CN958" s="17">
        <f t="shared" si="6728"/>
        <v>0</v>
      </c>
      <c r="CO958" s="17">
        <f t="shared" si="6728"/>
        <v>0</v>
      </c>
    </row>
    <row r="959" spans="2:93">
      <c r="B959" s="556"/>
      <c r="C959" s="556">
        <f t="shared" si="6714"/>
        <v>10</v>
      </c>
      <c r="D959" s="632">
        <f t="shared" si="6711"/>
        <v>-0.04</v>
      </c>
      <c r="E959" s="632"/>
      <c r="F959" s="632"/>
      <c r="G959" s="632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>
        <f>IF((R945-$Q945)&gt;$D946,0,$D959*(R949))</f>
        <v>-21</v>
      </c>
      <c r="S959" s="17">
        <f t="shared" ref="S959:CD959" si="6729">IF((S945-$Q945)&gt;$D946,0,$D959*(S949))</f>
        <v>-21.080000000000002</v>
      </c>
      <c r="T959" s="17">
        <f t="shared" si="6729"/>
        <v>-21.12</v>
      </c>
      <c r="U959" s="17">
        <f t="shared" si="6729"/>
        <v>-21.16</v>
      </c>
      <c r="V959" s="17">
        <f t="shared" si="6729"/>
        <v>-21.240000000000002</v>
      </c>
      <c r="W959" s="17">
        <f t="shared" si="6729"/>
        <v>-21.28</v>
      </c>
      <c r="X959" s="17">
        <f t="shared" si="6729"/>
        <v>-21.32</v>
      </c>
      <c r="Y959" s="17">
        <f t="shared" si="6729"/>
        <v>-21.400000000000002</v>
      </c>
      <c r="Z959" s="17">
        <f t="shared" si="6729"/>
        <v>-21.44</v>
      </c>
      <c r="AA959" s="17">
        <f t="shared" si="6729"/>
        <v>-21.48</v>
      </c>
      <c r="AB959" s="17">
        <f t="shared" si="6729"/>
        <v>-21.56</v>
      </c>
      <c r="AC959" s="17">
        <f t="shared" si="6729"/>
        <v>-21.6</v>
      </c>
      <c r="AD959" s="17">
        <f t="shared" si="6729"/>
        <v>-21.64</v>
      </c>
      <c r="AE959" s="17">
        <f t="shared" si="6729"/>
        <v>-21.72</v>
      </c>
      <c r="AF959" s="17">
        <f t="shared" si="6729"/>
        <v>-21.76</v>
      </c>
      <c r="AG959" s="17">
        <f t="shared" si="6729"/>
        <v>-21.8</v>
      </c>
      <c r="AH959" s="17">
        <f t="shared" si="6729"/>
        <v>-21.88</v>
      </c>
      <c r="AI959" s="17">
        <f t="shared" si="6729"/>
        <v>-21.92</v>
      </c>
      <c r="AJ959" s="17">
        <f t="shared" si="6729"/>
        <v>-21.96</v>
      </c>
      <c r="AK959" s="17">
        <f t="shared" si="6729"/>
        <v>-22.04</v>
      </c>
      <c r="AL959" s="17">
        <f t="shared" si="6729"/>
        <v>-22.080000000000002</v>
      </c>
      <c r="AM959" s="17">
        <f t="shared" si="6729"/>
        <v>-22.16</v>
      </c>
      <c r="AN959" s="17">
        <f t="shared" si="6729"/>
        <v>-22.2</v>
      </c>
      <c r="AO959" s="17">
        <f t="shared" si="6729"/>
        <v>-22.240000000000002</v>
      </c>
      <c r="AP959" s="17">
        <f t="shared" si="6729"/>
        <v>-22.32</v>
      </c>
      <c r="AQ959" s="17">
        <f t="shared" si="6729"/>
        <v>0</v>
      </c>
      <c r="AR959" s="17">
        <f t="shared" si="6729"/>
        <v>0</v>
      </c>
      <c r="AS959" s="17">
        <f t="shared" si="6729"/>
        <v>0</v>
      </c>
      <c r="AT959" s="17">
        <f t="shared" si="6729"/>
        <v>0</v>
      </c>
      <c r="AU959" s="17">
        <f t="shared" si="6729"/>
        <v>0</v>
      </c>
      <c r="AV959" s="17">
        <f t="shared" si="6729"/>
        <v>0</v>
      </c>
      <c r="AW959" s="17">
        <f t="shared" si="6729"/>
        <v>0</v>
      </c>
      <c r="AX959" s="17">
        <f t="shared" si="6729"/>
        <v>0</v>
      </c>
      <c r="AY959" s="17">
        <f t="shared" si="6729"/>
        <v>0</v>
      </c>
      <c r="AZ959" s="17">
        <f t="shared" si="6729"/>
        <v>0</v>
      </c>
      <c r="BA959" s="17">
        <f t="shared" si="6729"/>
        <v>0</v>
      </c>
      <c r="BB959" s="17">
        <f t="shared" si="6729"/>
        <v>0</v>
      </c>
      <c r="BC959" s="17">
        <f t="shared" si="6729"/>
        <v>0</v>
      </c>
      <c r="BD959" s="17">
        <f t="shared" si="6729"/>
        <v>0</v>
      </c>
      <c r="BE959" s="17">
        <f t="shared" si="6729"/>
        <v>0</v>
      </c>
      <c r="BF959" s="17">
        <f t="shared" si="6729"/>
        <v>0</v>
      </c>
      <c r="BG959" s="17">
        <f t="shared" si="6729"/>
        <v>0</v>
      </c>
      <c r="BH959" s="17">
        <f t="shared" si="6729"/>
        <v>0</v>
      </c>
      <c r="BI959" s="17">
        <f t="shared" si="6729"/>
        <v>0</v>
      </c>
      <c r="BJ959" s="17">
        <f t="shared" si="6729"/>
        <v>0</v>
      </c>
      <c r="BK959" s="17">
        <f t="shared" si="6729"/>
        <v>0</v>
      </c>
      <c r="BL959" s="17">
        <f t="shared" si="6729"/>
        <v>0</v>
      </c>
      <c r="BM959" s="17">
        <f t="shared" si="6729"/>
        <v>0</v>
      </c>
      <c r="BN959" s="17">
        <f t="shared" si="6729"/>
        <v>0</v>
      </c>
      <c r="BO959" s="17">
        <f t="shared" si="6729"/>
        <v>0</v>
      </c>
      <c r="BP959" s="17">
        <f t="shared" si="6729"/>
        <v>0</v>
      </c>
      <c r="BQ959" s="17">
        <f t="shared" si="6729"/>
        <v>0</v>
      </c>
      <c r="BR959" s="17">
        <f t="shared" si="6729"/>
        <v>0</v>
      </c>
      <c r="BS959" s="17">
        <f t="shared" si="6729"/>
        <v>0</v>
      </c>
      <c r="BT959" s="17">
        <f t="shared" si="6729"/>
        <v>0</v>
      </c>
      <c r="BU959" s="17">
        <f t="shared" si="6729"/>
        <v>0</v>
      </c>
      <c r="BV959" s="17">
        <f t="shared" si="6729"/>
        <v>0</v>
      </c>
      <c r="BW959" s="17">
        <f t="shared" si="6729"/>
        <v>0</v>
      </c>
      <c r="BX959" s="17">
        <f t="shared" si="6729"/>
        <v>0</v>
      </c>
      <c r="BY959" s="17">
        <f t="shared" si="6729"/>
        <v>0</v>
      </c>
      <c r="BZ959" s="17">
        <f t="shared" si="6729"/>
        <v>0</v>
      </c>
      <c r="CA959" s="17">
        <f t="shared" si="6729"/>
        <v>0</v>
      </c>
      <c r="CB959" s="17">
        <f t="shared" si="6729"/>
        <v>0</v>
      </c>
      <c r="CC959" s="17">
        <f t="shared" si="6729"/>
        <v>0</v>
      </c>
      <c r="CD959" s="17">
        <f t="shared" si="6729"/>
        <v>0</v>
      </c>
      <c r="CE959" s="17">
        <f t="shared" ref="CE959:CO959" si="6730">IF((CE945-$Q945)&gt;$D946,0,$D959*(CE949))</f>
        <v>0</v>
      </c>
      <c r="CF959" s="17">
        <f t="shared" si="6730"/>
        <v>0</v>
      </c>
      <c r="CG959" s="17">
        <f t="shared" si="6730"/>
        <v>0</v>
      </c>
      <c r="CH959" s="17">
        <f t="shared" si="6730"/>
        <v>0</v>
      </c>
      <c r="CI959" s="17">
        <f t="shared" si="6730"/>
        <v>0</v>
      </c>
      <c r="CJ959" s="17">
        <f t="shared" si="6730"/>
        <v>0</v>
      </c>
      <c r="CK959" s="17">
        <f t="shared" si="6730"/>
        <v>0</v>
      </c>
      <c r="CL959" s="17">
        <f t="shared" si="6730"/>
        <v>0</v>
      </c>
      <c r="CM959" s="17">
        <f t="shared" si="6730"/>
        <v>0</v>
      </c>
      <c r="CN959" s="17">
        <f t="shared" si="6730"/>
        <v>0</v>
      </c>
      <c r="CO959" s="17">
        <f t="shared" si="6730"/>
        <v>0</v>
      </c>
    </row>
    <row r="960" spans="2:93">
      <c r="B960" s="556"/>
      <c r="C960" s="556">
        <f t="shared" si="6714"/>
        <v>11</v>
      </c>
      <c r="D960" s="632">
        <f t="shared" si="6711"/>
        <v>-0.04</v>
      </c>
      <c r="E960" s="632"/>
      <c r="F960" s="632"/>
      <c r="G960" s="632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>
        <f>IF((S945-$R945)&gt;$D946,0,$D960*(S949))</f>
        <v>-21.080000000000002</v>
      </c>
      <c r="T960" s="17">
        <f t="shared" ref="T960:CE960" si="6731">IF((T945-$R945)&gt;$D946,0,$D960*(T949))</f>
        <v>-21.12</v>
      </c>
      <c r="U960" s="17">
        <f t="shared" si="6731"/>
        <v>-21.16</v>
      </c>
      <c r="V960" s="17">
        <f t="shared" si="6731"/>
        <v>-21.240000000000002</v>
      </c>
      <c r="W960" s="17">
        <f t="shared" si="6731"/>
        <v>-21.28</v>
      </c>
      <c r="X960" s="17">
        <f t="shared" si="6731"/>
        <v>-21.32</v>
      </c>
      <c r="Y960" s="17">
        <f t="shared" si="6731"/>
        <v>-21.400000000000002</v>
      </c>
      <c r="Z960" s="17">
        <f t="shared" si="6731"/>
        <v>-21.44</v>
      </c>
      <c r="AA960" s="17">
        <f t="shared" si="6731"/>
        <v>-21.48</v>
      </c>
      <c r="AB960" s="17">
        <f t="shared" si="6731"/>
        <v>-21.56</v>
      </c>
      <c r="AC960" s="17">
        <f t="shared" si="6731"/>
        <v>-21.6</v>
      </c>
      <c r="AD960" s="17">
        <f t="shared" si="6731"/>
        <v>-21.64</v>
      </c>
      <c r="AE960" s="17">
        <f t="shared" si="6731"/>
        <v>-21.72</v>
      </c>
      <c r="AF960" s="17">
        <f t="shared" si="6731"/>
        <v>-21.76</v>
      </c>
      <c r="AG960" s="17">
        <f t="shared" si="6731"/>
        <v>-21.8</v>
      </c>
      <c r="AH960" s="17">
        <f t="shared" si="6731"/>
        <v>-21.88</v>
      </c>
      <c r="AI960" s="17">
        <f t="shared" si="6731"/>
        <v>-21.92</v>
      </c>
      <c r="AJ960" s="17">
        <f t="shared" si="6731"/>
        <v>-21.96</v>
      </c>
      <c r="AK960" s="17">
        <f t="shared" si="6731"/>
        <v>-22.04</v>
      </c>
      <c r="AL960" s="17">
        <f t="shared" si="6731"/>
        <v>-22.080000000000002</v>
      </c>
      <c r="AM960" s="17">
        <f t="shared" si="6731"/>
        <v>-22.16</v>
      </c>
      <c r="AN960" s="17">
        <f t="shared" si="6731"/>
        <v>-22.2</v>
      </c>
      <c r="AO960" s="17">
        <f t="shared" si="6731"/>
        <v>-22.240000000000002</v>
      </c>
      <c r="AP960" s="17">
        <f t="shared" si="6731"/>
        <v>-22.32</v>
      </c>
      <c r="AQ960" s="17">
        <f t="shared" si="6731"/>
        <v>-22.36</v>
      </c>
      <c r="AR960" s="17">
        <f t="shared" si="6731"/>
        <v>0</v>
      </c>
      <c r="AS960" s="17">
        <f t="shared" si="6731"/>
        <v>0</v>
      </c>
      <c r="AT960" s="17">
        <f t="shared" si="6731"/>
        <v>0</v>
      </c>
      <c r="AU960" s="17">
        <f t="shared" si="6731"/>
        <v>0</v>
      </c>
      <c r="AV960" s="17">
        <f t="shared" si="6731"/>
        <v>0</v>
      </c>
      <c r="AW960" s="17">
        <f t="shared" si="6731"/>
        <v>0</v>
      </c>
      <c r="AX960" s="17">
        <f t="shared" si="6731"/>
        <v>0</v>
      </c>
      <c r="AY960" s="17">
        <f t="shared" si="6731"/>
        <v>0</v>
      </c>
      <c r="AZ960" s="17">
        <f t="shared" si="6731"/>
        <v>0</v>
      </c>
      <c r="BA960" s="17">
        <f t="shared" si="6731"/>
        <v>0</v>
      </c>
      <c r="BB960" s="17">
        <f t="shared" si="6731"/>
        <v>0</v>
      </c>
      <c r="BC960" s="17">
        <f t="shared" si="6731"/>
        <v>0</v>
      </c>
      <c r="BD960" s="17">
        <f t="shared" si="6731"/>
        <v>0</v>
      </c>
      <c r="BE960" s="17">
        <f t="shared" si="6731"/>
        <v>0</v>
      </c>
      <c r="BF960" s="17">
        <f t="shared" si="6731"/>
        <v>0</v>
      </c>
      <c r="BG960" s="17">
        <f t="shared" si="6731"/>
        <v>0</v>
      </c>
      <c r="BH960" s="17">
        <f t="shared" si="6731"/>
        <v>0</v>
      </c>
      <c r="BI960" s="17">
        <f t="shared" si="6731"/>
        <v>0</v>
      </c>
      <c r="BJ960" s="17">
        <f t="shared" si="6731"/>
        <v>0</v>
      </c>
      <c r="BK960" s="17">
        <f t="shared" si="6731"/>
        <v>0</v>
      </c>
      <c r="BL960" s="17">
        <f t="shared" si="6731"/>
        <v>0</v>
      </c>
      <c r="BM960" s="17">
        <f t="shared" si="6731"/>
        <v>0</v>
      </c>
      <c r="BN960" s="17">
        <f t="shared" si="6731"/>
        <v>0</v>
      </c>
      <c r="BO960" s="17">
        <f t="shared" si="6731"/>
        <v>0</v>
      </c>
      <c r="BP960" s="17">
        <f t="shared" si="6731"/>
        <v>0</v>
      </c>
      <c r="BQ960" s="17">
        <f t="shared" si="6731"/>
        <v>0</v>
      </c>
      <c r="BR960" s="17">
        <f t="shared" si="6731"/>
        <v>0</v>
      </c>
      <c r="BS960" s="17">
        <f t="shared" si="6731"/>
        <v>0</v>
      </c>
      <c r="BT960" s="17">
        <f t="shared" si="6731"/>
        <v>0</v>
      </c>
      <c r="BU960" s="17">
        <f t="shared" si="6731"/>
        <v>0</v>
      </c>
      <c r="BV960" s="17">
        <f t="shared" si="6731"/>
        <v>0</v>
      </c>
      <c r="BW960" s="17">
        <f t="shared" si="6731"/>
        <v>0</v>
      </c>
      <c r="BX960" s="17">
        <f t="shared" si="6731"/>
        <v>0</v>
      </c>
      <c r="BY960" s="17">
        <f t="shared" si="6731"/>
        <v>0</v>
      </c>
      <c r="BZ960" s="17">
        <f t="shared" si="6731"/>
        <v>0</v>
      </c>
      <c r="CA960" s="17">
        <f t="shared" si="6731"/>
        <v>0</v>
      </c>
      <c r="CB960" s="17">
        <f t="shared" si="6731"/>
        <v>0</v>
      </c>
      <c r="CC960" s="17">
        <f t="shared" si="6731"/>
        <v>0</v>
      </c>
      <c r="CD960" s="17">
        <f t="shared" si="6731"/>
        <v>0</v>
      </c>
      <c r="CE960" s="17">
        <f t="shared" si="6731"/>
        <v>0</v>
      </c>
      <c r="CF960" s="17">
        <f t="shared" ref="CF960:CO960" si="6732">IF((CF945-$R945)&gt;$D946,0,$D960*(CF949))</f>
        <v>0</v>
      </c>
      <c r="CG960" s="17">
        <f t="shared" si="6732"/>
        <v>0</v>
      </c>
      <c r="CH960" s="17">
        <f t="shared" si="6732"/>
        <v>0</v>
      </c>
      <c r="CI960" s="17">
        <f t="shared" si="6732"/>
        <v>0</v>
      </c>
      <c r="CJ960" s="17">
        <f t="shared" si="6732"/>
        <v>0</v>
      </c>
      <c r="CK960" s="17">
        <f t="shared" si="6732"/>
        <v>0</v>
      </c>
      <c r="CL960" s="17">
        <f t="shared" si="6732"/>
        <v>0</v>
      </c>
      <c r="CM960" s="17">
        <f t="shared" si="6732"/>
        <v>0</v>
      </c>
      <c r="CN960" s="17">
        <f t="shared" si="6732"/>
        <v>0</v>
      </c>
      <c r="CO960" s="17">
        <f t="shared" si="6732"/>
        <v>0</v>
      </c>
    </row>
    <row r="961" spans="2:93">
      <c r="B961" s="556"/>
      <c r="C961" s="556">
        <f t="shared" si="6714"/>
        <v>12</v>
      </c>
      <c r="D961" s="632">
        <f t="shared" si="6711"/>
        <v>-0.04</v>
      </c>
      <c r="E961" s="632"/>
      <c r="F961" s="632"/>
      <c r="G961" s="632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>
        <f>IF((T945-$S945)&gt;$D946,0,$D961*(T949))</f>
        <v>-21.12</v>
      </c>
      <c r="U961" s="17">
        <f t="shared" ref="U961:CF961" si="6733">IF((U945-$S945)&gt;$D946,0,$D961*(U949))</f>
        <v>-21.16</v>
      </c>
      <c r="V961" s="17">
        <f t="shared" si="6733"/>
        <v>-21.240000000000002</v>
      </c>
      <c r="W961" s="17">
        <f t="shared" si="6733"/>
        <v>-21.28</v>
      </c>
      <c r="X961" s="17">
        <f t="shared" si="6733"/>
        <v>-21.32</v>
      </c>
      <c r="Y961" s="17">
        <f t="shared" si="6733"/>
        <v>-21.400000000000002</v>
      </c>
      <c r="Z961" s="17">
        <f t="shared" si="6733"/>
        <v>-21.44</v>
      </c>
      <c r="AA961" s="17">
        <f t="shared" si="6733"/>
        <v>-21.48</v>
      </c>
      <c r="AB961" s="17">
        <f t="shared" si="6733"/>
        <v>-21.56</v>
      </c>
      <c r="AC961" s="17">
        <f t="shared" si="6733"/>
        <v>-21.6</v>
      </c>
      <c r="AD961" s="17">
        <f t="shared" si="6733"/>
        <v>-21.64</v>
      </c>
      <c r="AE961" s="17">
        <f t="shared" si="6733"/>
        <v>-21.72</v>
      </c>
      <c r="AF961" s="17">
        <f t="shared" si="6733"/>
        <v>-21.76</v>
      </c>
      <c r="AG961" s="17">
        <f t="shared" si="6733"/>
        <v>-21.8</v>
      </c>
      <c r="AH961" s="17">
        <f t="shared" si="6733"/>
        <v>-21.88</v>
      </c>
      <c r="AI961" s="17">
        <f t="shared" si="6733"/>
        <v>-21.92</v>
      </c>
      <c r="AJ961" s="17">
        <f t="shared" si="6733"/>
        <v>-21.96</v>
      </c>
      <c r="AK961" s="17">
        <f t="shared" si="6733"/>
        <v>-22.04</v>
      </c>
      <c r="AL961" s="17">
        <f t="shared" si="6733"/>
        <v>-22.080000000000002</v>
      </c>
      <c r="AM961" s="17">
        <f t="shared" si="6733"/>
        <v>-22.16</v>
      </c>
      <c r="AN961" s="17">
        <f t="shared" si="6733"/>
        <v>-22.2</v>
      </c>
      <c r="AO961" s="17">
        <f t="shared" si="6733"/>
        <v>-22.240000000000002</v>
      </c>
      <c r="AP961" s="17">
        <f t="shared" si="6733"/>
        <v>-22.32</v>
      </c>
      <c r="AQ961" s="17">
        <f t="shared" si="6733"/>
        <v>-22.36</v>
      </c>
      <c r="AR961" s="17">
        <f t="shared" si="6733"/>
        <v>-22.44</v>
      </c>
      <c r="AS961" s="17">
        <f t="shared" si="6733"/>
        <v>0</v>
      </c>
      <c r="AT961" s="17">
        <f t="shared" si="6733"/>
        <v>0</v>
      </c>
      <c r="AU961" s="17">
        <f t="shared" si="6733"/>
        <v>0</v>
      </c>
      <c r="AV961" s="17">
        <f t="shared" si="6733"/>
        <v>0</v>
      </c>
      <c r="AW961" s="17">
        <f t="shared" si="6733"/>
        <v>0</v>
      </c>
      <c r="AX961" s="17">
        <f t="shared" si="6733"/>
        <v>0</v>
      </c>
      <c r="AY961" s="17">
        <f t="shared" si="6733"/>
        <v>0</v>
      </c>
      <c r="AZ961" s="17">
        <f t="shared" si="6733"/>
        <v>0</v>
      </c>
      <c r="BA961" s="17">
        <f t="shared" si="6733"/>
        <v>0</v>
      </c>
      <c r="BB961" s="17">
        <f t="shared" si="6733"/>
        <v>0</v>
      </c>
      <c r="BC961" s="17">
        <f t="shared" si="6733"/>
        <v>0</v>
      </c>
      <c r="BD961" s="17">
        <f t="shared" si="6733"/>
        <v>0</v>
      </c>
      <c r="BE961" s="17">
        <f t="shared" si="6733"/>
        <v>0</v>
      </c>
      <c r="BF961" s="17">
        <f t="shared" si="6733"/>
        <v>0</v>
      </c>
      <c r="BG961" s="17">
        <f t="shared" si="6733"/>
        <v>0</v>
      </c>
      <c r="BH961" s="17">
        <f t="shared" si="6733"/>
        <v>0</v>
      </c>
      <c r="BI961" s="17">
        <f t="shared" si="6733"/>
        <v>0</v>
      </c>
      <c r="BJ961" s="17">
        <f t="shared" si="6733"/>
        <v>0</v>
      </c>
      <c r="BK961" s="17">
        <f t="shared" si="6733"/>
        <v>0</v>
      </c>
      <c r="BL961" s="17">
        <f t="shared" si="6733"/>
        <v>0</v>
      </c>
      <c r="BM961" s="17">
        <f t="shared" si="6733"/>
        <v>0</v>
      </c>
      <c r="BN961" s="17">
        <f t="shared" si="6733"/>
        <v>0</v>
      </c>
      <c r="BO961" s="17">
        <f t="shared" si="6733"/>
        <v>0</v>
      </c>
      <c r="BP961" s="17">
        <f t="shared" si="6733"/>
        <v>0</v>
      </c>
      <c r="BQ961" s="17">
        <f t="shared" si="6733"/>
        <v>0</v>
      </c>
      <c r="BR961" s="17">
        <f t="shared" si="6733"/>
        <v>0</v>
      </c>
      <c r="BS961" s="17">
        <f t="shared" si="6733"/>
        <v>0</v>
      </c>
      <c r="BT961" s="17">
        <f t="shared" si="6733"/>
        <v>0</v>
      </c>
      <c r="BU961" s="17">
        <f t="shared" si="6733"/>
        <v>0</v>
      </c>
      <c r="BV961" s="17">
        <f t="shared" si="6733"/>
        <v>0</v>
      </c>
      <c r="BW961" s="17">
        <f t="shared" si="6733"/>
        <v>0</v>
      </c>
      <c r="BX961" s="17">
        <f t="shared" si="6733"/>
        <v>0</v>
      </c>
      <c r="BY961" s="17">
        <f t="shared" si="6733"/>
        <v>0</v>
      </c>
      <c r="BZ961" s="17">
        <f t="shared" si="6733"/>
        <v>0</v>
      </c>
      <c r="CA961" s="17">
        <f t="shared" si="6733"/>
        <v>0</v>
      </c>
      <c r="CB961" s="17">
        <f t="shared" si="6733"/>
        <v>0</v>
      </c>
      <c r="CC961" s="17">
        <f t="shared" si="6733"/>
        <v>0</v>
      </c>
      <c r="CD961" s="17">
        <f t="shared" si="6733"/>
        <v>0</v>
      </c>
      <c r="CE961" s="17">
        <f t="shared" si="6733"/>
        <v>0</v>
      </c>
      <c r="CF961" s="17">
        <f t="shared" si="6733"/>
        <v>0</v>
      </c>
      <c r="CG961" s="17">
        <f t="shared" ref="CG961:CO961" si="6734">IF((CG945-$S945)&gt;$D946,0,$D961*(CG949))</f>
        <v>0</v>
      </c>
      <c r="CH961" s="17">
        <f t="shared" si="6734"/>
        <v>0</v>
      </c>
      <c r="CI961" s="17">
        <f t="shared" si="6734"/>
        <v>0</v>
      </c>
      <c r="CJ961" s="17">
        <f t="shared" si="6734"/>
        <v>0</v>
      </c>
      <c r="CK961" s="17">
        <f t="shared" si="6734"/>
        <v>0</v>
      </c>
      <c r="CL961" s="17">
        <f t="shared" si="6734"/>
        <v>0</v>
      </c>
      <c r="CM961" s="17">
        <f t="shared" si="6734"/>
        <v>0</v>
      </c>
      <c r="CN961" s="17">
        <f t="shared" si="6734"/>
        <v>0</v>
      </c>
      <c r="CO961" s="17">
        <f t="shared" si="6734"/>
        <v>0</v>
      </c>
    </row>
    <row r="962" spans="2:93">
      <c r="B962" s="556"/>
      <c r="C962" s="556">
        <f t="shared" si="6714"/>
        <v>13</v>
      </c>
      <c r="D962" s="632">
        <f t="shared" si="6711"/>
        <v>-0.04</v>
      </c>
      <c r="E962" s="632"/>
      <c r="F962" s="632"/>
      <c r="G962" s="632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>
        <f>IF((U945-$T945)&gt;$D946,0,$D962*(U949))</f>
        <v>-21.16</v>
      </c>
      <c r="V962" s="17">
        <f t="shared" ref="V962:CG962" si="6735">IF((V945-$T945)&gt;$D946,0,$D962*(V949))</f>
        <v>-21.240000000000002</v>
      </c>
      <c r="W962" s="17">
        <f t="shared" si="6735"/>
        <v>-21.28</v>
      </c>
      <c r="X962" s="17">
        <f t="shared" si="6735"/>
        <v>-21.32</v>
      </c>
      <c r="Y962" s="17">
        <f t="shared" si="6735"/>
        <v>-21.400000000000002</v>
      </c>
      <c r="Z962" s="17">
        <f t="shared" si="6735"/>
        <v>-21.44</v>
      </c>
      <c r="AA962" s="17">
        <f t="shared" si="6735"/>
        <v>-21.48</v>
      </c>
      <c r="AB962" s="17">
        <f t="shared" si="6735"/>
        <v>-21.56</v>
      </c>
      <c r="AC962" s="17">
        <f t="shared" si="6735"/>
        <v>-21.6</v>
      </c>
      <c r="AD962" s="17">
        <f t="shared" si="6735"/>
        <v>-21.64</v>
      </c>
      <c r="AE962" s="17">
        <f t="shared" si="6735"/>
        <v>-21.72</v>
      </c>
      <c r="AF962" s="17">
        <f t="shared" si="6735"/>
        <v>-21.76</v>
      </c>
      <c r="AG962" s="17">
        <f t="shared" si="6735"/>
        <v>-21.8</v>
      </c>
      <c r="AH962" s="17">
        <f t="shared" si="6735"/>
        <v>-21.88</v>
      </c>
      <c r="AI962" s="17">
        <f t="shared" si="6735"/>
        <v>-21.92</v>
      </c>
      <c r="AJ962" s="17">
        <f t="shared" si="6735"/>
        <v>-21.96</v>
      </c>
      <c r="AK962" s="17">
        <f t="shared" si="6735"/>
        <v>-22.04</v>
      </c>
      <c r="AL962" s="17">
        <f t="shared" si="6735"/>
        <v>-22.080000000000002</v>
      </c>
      <c r="AM962" s="17">
        <f t="shared" si="6735"/>
        <v>-22.16</v>
      </c>
      <c r="AN962" s="17">
        <f t="shared" si="6735"/>
        <v>-22.2</v>
      </c>
      <c r="AO962" s="17">
        <f t="shared" si="6735"/>
        <v>-22.240000000000002</v>
      </c>
      <c r="AP962" s="17">
        <f t="shared" si="6735"/>
        <v>-22.32</v>
      </c>
      <c r="AQ962" s="17">
        <f t="shared" si="6735"/>
        <v>-22.36</v>
      </c>
      <c r="AR962" s="17">
        <f t="shared" si="6735"/>
        <v>-22.44</v>
      </c>
      <c r="AS962" s="17">
        <f t="shared" si="6735"/>
        <v>-22.48</v>
      </c>
      <c r="AT962" s="17">
        <f t="shared" si="6735"/>
        <v>0</v>
      </c>
      <c r="AU962" s="17">
        <f t="shared" si="6735"/>
        <v>0</v>
      </c>
      <c r="AV962" s="17">
        <f t="shared" si="6735"/>
        <v>0</v>
      </c>
      <c r="AW962" s="17">
        <f t="shared" si="6735"/>
        <v>0</v>
      </c>
      <c r="AX962" s="17">
        <f t="shared" si="6735"/>
        <v>0</v>
      </c>
      <c r="AY962" s="17">
        <f t="shared" si="6735"/>
        <v>0</v>
      </c>
      <c r="AZ962" s="17">
        <f t="shared" si="6735"/>
        <v>0</v>
      </c>
      <c r="BA962" s="17">
        <f t="shared" si="6735"/>
        <v>0</v>
      </c>
      <c r="BB962" s="17">
        <f t="shared" si="6735"/>
        <v>0</v>
      </c>
      <c r="BC962" s="17">
        <f t="shared" si="6735"/>
        <v>0</v>
      </c>
      <c r="BD962" s="17">
        <f t="shared" si="6735"/>
        <v>0</v>
      </c>
      <c r="BE962" s="17">
        <f t="shared" si="6735"/>
        <v>0</v>
      </c>
      <c r="BF962" s="17">
        <f t="shared" si="6735"/>
        <v>0</v>
      </c>
      <c r="BG962" s="17">
        <f t="shared" si="6735"/>
        <v>0</v>
      </c>
      <c r="BH962" s="17">
        <f t="shared" si="6735"/>
        <v>0</v>
      </c>
      <c r="BI962" s="17">
        <f t="shared" si="6735"/>
        <v>0</v>
      </c>
      <c r="BJ962" s="17">
        <f t="shared" si="6735"/>
        <v>0</v>
      </c>
      <c r="BK962" s="17">
        <f t="shared" si="6735"/>
        <v>0</v>
      </c>
      <c r="BL962" s="17">
        <f t="shared" si="6735"/>
        <v>0</v>
      </c>
      <c r="BM962" s="17">
        <f t="shared" si="6735"/>
        <v>0</v>
      </c>
      <c r="BN962" s="17">
        <f t="shared" si="6735"/>
        <v>0</v>
      </c>
      <c r="BO962" s="17">
        <f t="shared" si="6735"/>
        <v>0</v>
      </c>
      <c r="BP962" s="17">
        <f t="shared" si="6735"/>
        <v>0</v>
      </c>
      <c r="BQ962" s="17">
        <f t="shared" si="6735"/>
        <v>0</v>
      </c>
      <c r="BR962" s="17">
        <f t="shared" si="6735"/>
        <v>0</v>
      </c>
      <c r="BS962" s="17">
        <f t="shared" si="6735"/>
        <v>0</v>
      </c>
      <c r="BT962" s="17">
        <f t="shared" si="6735"/>
        <v>0</v>
      </c>
      <c r="BU962" s="17">
        <f t="shared" si="6735"/>
        <v>0</v>
      </c>
      <c r="BV962" s="17">
        <f t="shared" si="6735"/>
        <v>0</v>
      </c>
      <c r="BW962" s="17">
        <f t="shared" si="6735"/>
        <v>0</v>
      </c>
      <c r="BX962" s="17">
        <f t="shared" si="6735"/>
        <v>0</v>
      </c>
      <c r="BY962" s="17">
        <f t="shared" si="6735"/>
        <v>0</v>
      </c>
      <c r="BZ962" s="17">
        <f t="shared" si="6735"/>
        <v>0</v>
      </c>
      <c r="CA962" s="17">
        <f t="shared" si="6735"/>
        <v>0</v>
      </c>
      <c r="CB962" s="17">
        <f t="shared" si="6735"/>
        <v>0</v>
      </c>
      <c r="CC962" s="17">
        <f t="shared" si="6735"/>
        <v>0</v>
      </c>
      <c r="CD962" s="17">
        <f t="shared" si="6735"/>
        <v>0</v>
      </c>
      <c r="CE962" s="17">
        <f t="shared" si="6735"/>
        <v>0</v>
      </c>
      <c r="CF962" s="17">
        <f t="shared" si="6735"/>
        <v>0</v>
      </c>
      <c r="CG962" s="17">
        <f t="shared" si="6735"/>
        <v>0</v>
      </c>
      <c r="CH962" s="17">
        <f t="shared" ref="CH962:CO962" si="6736">IF((CH945-$T945)&gt;$D946,0,$D962*(CH949))</f>
        <v>0</v>
      </c>
      <c r="CI962" s="17">
        <f t="shared" si="6736"/>
        <v>0</v>
      </c>
      <c r="CJ962" s="17">
        <f t="shared" si="6736"/>
        <v>0</v>
      </c>
      <c r="CK962" s="17">
        <f t="shared" si="6736"/>
        <v>0</v>
      </c>
      <c r="CL962" s="17">
        <f t="shared" si="6736"/>
        <v>0</v>
      </c>
      <c r="CM962" s="17">
        <f t="shared" si="6736"/>
        <v>0</v>
      </c>
      <c r="CN962" s="17">
        <f t="shared" si="6736"/>
        <v>0</v>
      </c>
      <c r="CO962" s="17">
        <f t="shared" si="6736"/>
        <v>0</v>
      </c>
    </row>
    <row r="963" spans="2:93">
      <c r="B963" s="556"/>
      <c r="C963" s="556">
        <f t="shared" si="6714"/>
        <v>14</v>
      </c>
      <c r="D963" s="632">
        <f t="shared" si="6711"/>
        <v>-0.04</v>
      </c>
      <c r="E963" s="632"/>
      <c r="F963" s="632"/>
      <c r="G963" s="632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>
        <f>IF((V945-$U945)&gt;$D946,0,$D963*(V949))</f>
        <v>-21.240000000000002</v>
      </c>
      <c r="W963" s="17">
        <f t="shared" ref="W963:CH963" si="6737">IF((W945-$U945)&gt;$D946,0,$D963*(W949))</f>
        <v>-21.28</v>
      </c>
      <c r="X963" s="17">
        <f t="shared" si="6737"/>
        <v>-21.32</v>
      </c>
      <c r="Y963" s="17">
        <f t="shared" si="6737"/>
        <v>-21.400000000000002</v>
      </c>
      <c r="Z963" s="17">
        <f t="shared" si="6737"/>
        <v>-21.44</v>
      </c>
      <c r="AA963" s="17">
        <f t="shared" si="6737"/>
        <v>-21.48</v>
      </c>
      <c r="AB963" s="17">
        <f t="shared" si="6737"/>
        <v>-21.56</v>
      </c>
      <c r="AC963" s="17">
        <f t="shared" si="6737"/>
        <v>-21.6</v>
      </c>
      <c r="AD963" s="17">
        <f t="shared" si="6737"/>
        <v>-21.64</v>
      </c>
      <c r="AE963" s="17">
        <f t="shared" si="6737"/>
        <v>-21.72</v>
      </c>
      <c r="AF963" s="17">
        <f t="shared" si="6737"/>
        <v>-21.76</v>
      </c>
      <c r="AG963" s="17">
        <f t="shared" si="6737"/>
        <v>-21.8</v>
      </c>
      <c r="AH963" s="17">
        <f t="shared" si="6737"/>
        <v>-21.88</v>
      </c>
      <c r="AI963" s="17">
        <f t="shared" si="6737"/>
        <v>-21.92</v>
      </c>
      <c r="AJ963" s="17">
        <f t="shared" si="6737"/>
        <v>-21.96</v>
      </c>
      <c r="AK963" s="17">
        <f t="shared" si="6737"/>
        <v>-22.04</v>
      </c>
      <c r="AL963" s="17">
        <f t="shared" si="6737"/>
        <v>-22.080000000000002</v>
      </c>
      <c r="AM963" s="17">
        <f t="shared" si="6737"/>
        <v>-22.16</v>
      </c>
      <c r="AN963" s="17">
        <f t="shared" si="6737"/>
        <v>-22.2</v>
      </c>
      <c r="AO963" s="17">
        <f t="shared" si="6737"/>
        <v>-22.240000000000002</v>
      </c>
      <c r="AP963" s="17">
        <f t="shared" si="6737"/>
        <v>-22.32</v>
      </c>
      <c r="AQ963" s="17">
        <f t="shared" si="6737"/>
        <v>-22.36</v>
      </c>
      <c r="AR963" s="17">
        <f t="shared" si="6737"/>
        <v>-22.44</v>
      </c>
      <c r="AS963" s="17">
        <f t="shared" si="6737"/>
        <v>-22.48</v>
      </c>
      <c r="AT963" s="17">
        <f t="shared" si="6737"/>
        <v>-22.52</v>
      </c>
      <c r="AU963" s="17">
        <f t="shared" si="6737"/>
        <v>0</v>
      </c>
      <c r="AV963" s="17">
        <f t="shared" si="6737"/>
        <v>0</v>
      </c>
      <c r="AW963" s="17">
        <f t="shared" si="6737"/>
        <v>0</v>
      </c>
      <c r="AX963" s="17">
        <f t="shared" si="6737"/>
        <v>0</v>
      </c>
      <c r="AY963" s="17">
        <f t="shared" si="6737"/>
        <v>0</v>
      </c>
      <c r="AZ963" s="17">
        <f t="shared" si="6737"/>
        <v>0</v>
      </c>
      <c r="BA963" s="17">
        <f t="shared" si="6737"/>
        <v>0</v>
      </c>
      <c r="BB963" s="17">
        <f t="shared" si="6737"/>
        <v>0</v>
      </c>
      <c r="BC963" s="17">
        <f t="shared" si="6737"/>
        <v>0</v>
      </c>
      <c r="BD963" s="17">
        <f t="shared" si="6737"/>
        <v>0</v>
      </c>
      <c r="BE963" s="17">
        <f t="shared" si="6737"/>
        <v>0</v>
      </c>
      <c r="BF963" s="17">
        <f t="shared" si="6737"/>
        <v>0</v>
      </c>
      <c r="BG963" s="17">
        <f t="shared" si="6737"/>
        <v>0</v>
      </c>
      <c r="BH963" s="17">
        <f t="shared" si="6737"/>
        <v>0</v>
      </c>
      <c r="BI963" s="17">
        <f t="shared" si="6737"/>
        <v>0</v>
      </c>
      <c r="BJ963" s="17">
        <f t="shared" si="6737"/>
        <v>0</v>
      </c>
      <c r="BK963" s="17">
        <f t="shared" si="6737"/>
        <v>0</v>
      </c>
      <c r="BL963" s="17">
        <f t="shared" si="6737"/>
        <v>0</v>
      </c>
      <c r="BM963" s="17">
        <f t="shared" si="6737"/>
        <v>0</v>
      </c>
      <c r="BN963" s="17">
        <f t="shared" si="6737"/>
        <v>0</v>
      </c>
      <c r="BO963" s="17">
        <f t="shared" si="6737"/>
        <v>0</v>
      </c>
      <c r="BP963" s="17">
        <f t="shared" si="6737"/>
        <v>0</v>
      </c>
      <c r="BQ963" s="17">
        <f t="shared" si="6737"/>
        <v>0</v>
      </c>
      <c r="BR963" s="17">
        <f t="shared" si="6737"/>
        <v>0</v>
      </c>
      <c r="BS963" s="17">
        <f t="shared" si="6737"/>
        <v>0</v>
      </c>
      <c r="BT963" s="17">
        <f t="shared" si="6737"/>
        <v>0</v>
      </c>
      <c r="BU963" s="17">
        <f t="shared" si="6737"/>
        <v>0</v>
      </c>
      <c r="BV963" s="17">
        <f t="shared" si="6737"/>
        <v>0</v>
      </c>
      <c r="BW963" s="17">
        <f t="shared" si="6737"/>
        <v>0</v>
      </c>
      <c r="BX963" s="17">
        <f t="shared" si="6737"/>
        <v>0</v>
      </c>
      <c r="BY963" s="17">
        <f t="shared" si="6737"/>
        <v>0</v>
      </c>
      <c r="BZ963" s="17">
        <f t="shared" si="6737"/>
        <v>0</v>
      </c>
      <c r="CA963" s="17">
        <f t="shared" si="6737"/>
        <v>0</v>
      </c>
      <c r="CB963" s="17">
        <f t="shared" si="6737"/>
        <v>0</v>
      </c>
      <c r="CC963" s="17">
        <f t="shared" si="6737"/>
        <v>0</v>
      </c>
      <c r="CD963" s="17">
        <f t="shared" si="6737"/>
        <v>0</v>
      </c>
      <c r="CE963" s="17">
        <f t="shared" si="6737"/>
        <v>0</v>
      </c>
      <c r="CF963" s="17">
        <f t="shared" si="6737"/>
        <v>0</v>
      </c>
      <c r="CG963" s="17">
        <f t="shared" si="6737"/>
        <v>0</v>
      </c>
      <c r="CH963" s="17">
        <f t="shared" si="6737"/>
        <v>0</v>
      </c>
      <c r="CI963" s="17">
        <f t="shared" ref="CI963:CO963" si="6738">IF((CI945-$U945)&gt;$D946,0,$D963*(CI949))</f>
        <v>0</v>
      </c>
      <c r="CJ963" s="17">
        <f t="shared" si="6738"/>
        <v>0</v>
      </c>
      <c r="CK963" s="17">
        <f t="shared" si="6738"/>
        <v>0</v>
      </c>
      <c r="CL963" s="17">
        <f t="shared" si="6738"/>
        <v>0</v>
      </c>
      <c r="CM963" s="17">
        <f t="shared" si="6738"/>
        <v>0</v>
      </c>
      <c r="CN963" s="17">
        <f t="shared" si="6738"/>
        <v>0</v>
      </c>
      <c r="CO963" s="17">
        <f t="shared" si="6738"/>
        <v>0</v>
      </c>
    </row>
    <row r="964" spans="2:93">
      <c r="B964" s="556"/>
      <c r="C964" s="556">
        <f t="shared" si="6714"/>
        <v>15</v>
      </c>
      <c r="D964" s="632">
        <f t="shared" si="6711"/>
        <v>-0.04</v>
      </c>
      <c r="E964" s="632"/>
      <c r="F964" s="632"/>
      <c r="G964" s="632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>
        <f>IF((W945-$V945)&gt;$D946,0,$D964*(W949))</f>
        <v>-21.28</v>
      </c>
      <c r="X964" s="17">
        <f t="shared" ref="X964:CI964" si="6739">IF((X945-$V945)&gt;$D946,0,$D964*(X949))</f>
        <v>-21.32</v>
      </c>
      <c r="Y964" s="17">
        <f t="shared" si="6739"/>
        <v>-21.400000000000002</v>
      </c>
      <c r="Z964" s="17">
        <f t="shared" si="6739"/>
        <v>-21.44</v>
      </c>
      <c r="AA964" s="17">
        <f t="shared" si="6739"/>
        <v>-21.48</v>
      </c>
      <c r="AB964" s="17">
        <f t="shared" si="6739"/>
        <v>-21.56</v>
      </c>
      <c r="AC964" s="17">
        <f t="shared" si="6739"/>
        <v>-21.6</v>
      </c>
      <c r="AD964" s="17">
        <f t="shared" si="6739"/>
        <v>-21.64</v>
      </c>
      <c r="AE964" s="17">
        <f t="shared" si="6739"/>
        <v>-21.72</v>
      </c>
      <c r="AF964" s="17">
        <f t="shared" si="6739"/>
        <v>-21.76</v>
      </c>
      <c r="AG964" s="17">
        <f t="shared" si="6739"/>
        <v>-21.8</v>
      </c>
      <c r="AH964" s="17">
        <f t="shared" si="6739"/>
        <v>-21.88</v>
      </c>
      <c r="AI964" s="17">
        <f t="shared" si="6739"/>
        <v>-21.92</v>
      </c>
      <c r="AJ964" s="17">
        <f t="shared" si="6739"/>
        <v>-21.96</v>
      </c>
      <c r="AK964" s="17">
        <f t="shared" si="6739"/>
        <v>-22.04</v>
      </c>
      <c r="AL964" s="17">
        <f t="shared" si="6739"/>
        <v>-22.080000000000002</v>
      </c>
      <c r="AM964" s="17">
        <f t="shared" si="6739"/>
        <v>-22.16</v>
      </c>
      <c r="AN964" s="17">
        <f t="shared" si="6739"/>
        <v>-22.2</v>
      </c>
      <c r="AO964" s="17">
        <f t="shared" si="6739"/>
        <v>-22.240000000000002</v>
      </c>
      <c r="AP964" s="17">
        <f t="shared" si="6739"/>
        <v>-22.32</v>
      </c>
      <c r="AQ964" s="17">
        <f t="shared" si="6739"/>
        <v>-22.36</v>
      </c>
      <c r="AR964" s="17">
        <f t="shared" si="6739"/>
        <v>-22.44</v>
      </c>
      <c r="AS964" s="17">
        <f t="shared" si="6739"/>
        <v>-22.48</v>
      </c>
      <c r="AT964" s="17">
        <f t="shared" si="6739"/>
        <v>-22.52</v>
      </c>
      <c r="AU964" s="17">
        <f t="shared" si="6739"/>
        <v>-22.6</v>
      </c>
      <c r="AV964" s="17">
        <f t="shared" si="6739"/>
        <v>0</v>
      </c>
      <c r="AW964" s="17">
        <f t="shared" si="6739"/>
        <v>0</v>
      </c>
      <c r="AX964" s="17">
        <f t="shared" si="6739"/>
        <v>0</v>
      </c>
      <c r="AY964" s="17">
        <f t="shared" si="6739"/>
        <v>0</v>
      </c>
      <c r="AZ964" s="17">
        <f t="shared" si="6739"/>
        <v>0</v>
      </c>
      <c r="BA964" s="17">
        <f t="shared" si="6739"/>
        <v>0</v>
      </c>
      <c r="BB964" s="17">
        <f t="shared" si="6739"/>
        <v>0</v>
      </c>
      <c r="BC964" s="17">
        <f t="shared" si="6739"/>
        <v>0</v>
      </c>
      <c r="BD964" s="17">
        <f t="shared" si="6739"/>
        <v>0</v>
      </c>
      <c r="BE964" s="17">
        <f t="shared" si="6739"/>
        <v>0</v>
      </c>
      <c r="BF964" s="17">
        <f t="shared" si="6739"/>
        <v>0</v>
      </c>
      <c r="BG964" s="17">
        <f t="shared" si="6739"/>
        <v>0</v>
      </c>
      <c r="BH964" s="17">
        <f t="shared" si="6739"/>
        <v>0</v>
      </c>
      <c r="BI964" s="17">
        <f t="shared" si="6739"/>
        <v>0</v>
      </c>
      <c r="BJ964" s="17">
        <f t="shared" si="6739"/>
        <v>0</v>
      </c>
      <c r="BK964" s="17">
        <f t="shared" si="6739"/>
        <v>0</v>
      </c>
      <c r="BL964" s="17">
        <f t="shared" si="6739"/>
        <v>0</v>
      </c>
      <c r="BM964" s="17">
        <f t="shared" si="6739"/>
        <v>0</v>
      </c>
      <c r="BN964" s="17">
        <f t="shared" si="6739"/>
        <v>0</v>
      </c>
      <c r="BO964" s="17">
        <f t="shared" si="6739"/>
        <v>0</v>
      </c>
      <c r="BP964" s="17">
        <f t="shared" si="6739"/>
        <v>0</v>
      </c>
      <c r="BQ964" s="17">
        <f t="shared" si="6739"/>
        <v>0</v>
      </c>
      <c r="BR964" s="17">
        <f t="shared" si="6739"/>
        <v>0</v>
      </c>
      <c r="BS964" s="17">
        <f t="shared" si="6739"/>
        <v>0</v>
      </c>
      <c r="BT964" s="17">
        <f t="shared" si="6739"/>
        <v>0</v>
      </c>
      <c r="BU964" s="17">
        <f t="shared" si="6739"/>
        <v>0</v>
      </c>
      <c r="BV964" s="17">
        <f t="shared" si="6739"/>
        <v>0</v>
      </c>
      <c r="BW964" s="17">
        <f t="shared" si="6739"/>
        <v>0</v>
      </c>
      <c r="BX964" s="17">
        <f t="shared" si="6739"/>
        <v>0</v>
      </c>
      <c r="BY964" s="17">
        <f t="shared" si="6739"/>
        <v>0</v>
      </c>
      <c r="BZ964" s="17">
        <f t="shared" si="6739"/>
        <v>0</v>
      </c>
      <c r="CA964" s="17">
        <f t="shared" si="6739"/>
        <v>0</v>
      </c>
      <c r="CB964" s="17">
        <f t="shared" si="6739"/>
        <v>0</v>
      </c>
      <c r="CC964" s="17">
        <f t="shared" si="6739"/>
        <v>0</v>
      </c>
      <c r="CD964" s="17">
        <f t="shared" si="6739"/>
        <v>0</v>
      </c>
      <c r="CE964" s="17">
        <f t="shared" si="6739"/>
        <v>0</v>
      </c>
      <c r="CF964" s="17">
        <f t="shared" si="6739"/>
        <v>0</v>
      </c>
      <c r="CG964" s="17">
        <f t="shared" si="6739"/>
        <v>0</v>
      </c>
      <c r="CH964" s="17">
        <f t="shared" si="6739"/>
        <v>0</v>
      </c>
      <c r="CI964" s="17">
        <f t="shared" si="6739"/>
        <v>0</v>
      </c>
      <c r="CJ964" s="17">
        <f t="shared" ref="CJ964:CO964" si="6740">IF((CJ945-$V945)&gt;$D946,0,$D964*(CJ949))</f>
        <v>0</v>
      </c>
      <c r="CK964" s="17">
        <f t="shared" si="6740"/>
        <v>0</v>
      </c>
      <c r="CL964" s="17">
        <f t="shared" si="6740"/>
        <v>0</v>
      </c>
      <c r="CM964" s="17">
        <f t="shared" si="6740"/>
        <v>0</v>
      </c>
      <c r="CN964" s="17">
        <f t="shared" si="6740"/>
        <v>0</v>
      </c>
      <c r="CO964" s="17">
        <f t="shared" si="6740"/>
        <v>0</v>
      </c>
    </row>
    <row r="965" spans="2:93">
      <c r="B965" s="556"/>
      <c r="C965" s="556">
        <f t="shared" si="6714"/>
        <v>16</v>
      </c>
      <c r="D965" s="632">
        <f t="shared" si="6711"/>
        <v>-0.04</v>
      </c>
      <c r="E965" s="632"/>
      <c r="F965" s="632"/>
      <c r="G965" s="632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>
        <f>IF((X945-$W945)&gt;$D946,0,$D965*(X949))</f>
        <v>-21.32</v>
      </c>
      <c r="Y965" s="17">
        <f t="shared" ref="Y965:CJ965" si="6741">IF((Y945-$W945)&gt;$D946,0,$D965*(Y949))</f>
        <v>-21.400000000000002</v>
      </c>
      <c r="Z965" s="17">
        <f t="shared" si="6741"/>
        <v>-21.44</v>
      </c>
      <c r="AA965" s="17">
        <f t="shared" si="6741"/>
        <v>-21.48</v>
      </c>
      <c r="AB965" s="17">
        <f t="shared" si="6741"/>
        <v>-21.56</v>
      </c>
      <c r="AC965" s="17">
        <f t="shared" si="6741"/>
        <v>-21.6</v>
      </c>
      <c r="AD965" s="17">
        <f t="shared" si="6741"/>
        <v>-21.64</v>
      </c>
      <c r="AE965" s="17">
        <f t="shared" si="6741"/>
        <v>-21.72</v>
      </c>
      <c r="AF965" s="17">
        <f t="shared" si="6741"/>
        <v>-21.76</v>
      </c>
      <c r="AG965" s="17">
        <f t="shared" si="6741"/>
        <v>-21.8</v>
      </c>
      <c r="AH965" s="17">
        <f t="shared" si="6741"/>
        <v>-21.88</v>
      </c>
      <c r="AI965" s="17">
        <f t="shared" si="6741"/>
        <v>-21.92</v>
      </c>
      <c r="AJ965" s="17">
        <f t="shared" si="6741"/>
        <v>-21.96</v>
      </c>
      <c r="AK965" s="17">
        <f t="shared" si="6741"/>
        <v>-22.04</v>
      </c>
      <c r="AL965" s="17">
        <f t="shared" si="6741"/>
        <v>-22.080000000000002</v>
      </c>
      <c r="AM965" s="17">
        <f t="shared" si="6741"/>
        <v>-22.16</v>
      </c>
      <c r="AN965" s="17">
        <f t="shared" si="6741"/>
        <v>-22.2</v>
      </c>
      <c r="AO965" s="17">
        <f t="shared" si="6741"/>
        <v>-22.240000000000002</v>
      </c>
      <c r="AP965" s="17">
        <f t="shared" si="6741"/>
        <v>-22.32</v>
      </c>
      <c r="AQ965" s="17">
        <f t="shared" si="6741"/>
        <v>-22.36</v>
      </c>
      <c r="AR965" s="17">
        <f t="shared" si="6741"/>
        <v>-22.44</v>
      </c>
      <c r="AS965" s="17">
        <f t="shared" si="6741"/>
        <v>-22.48</v>
      </c>
      <c r="AT965" s="17">
        <f t="shared" si="6741"/>
        <v>-22.52</v>
      </c>
      <c r="AU965" s="17">
        <f t="shared" si="6741"/>
        <v>-22.6</v>
      </c>
      <c r="AV965" s="17">
        <f t="shared" si="6741"/>
        <v>-22.64</v>
      </c>
      <c r="AW965" s="17">
        <f t="shared" si="6741"/>
        <v>0</v>
      </c>
      <c r="AX965" s="17">
        <f t="shared" si="6741"/>
        <v>0</v>
      </c>
      <c r="AY965" s="17">
        <f t="shared" si="6741"/>
        <v>0</v>
      </c>
      <c r="AZ965" s="17">
        <f t="shared" si="6741"/>
        <v>0</v>
      </c>
      <c r="BA965" s="17">
        <f t="shared" si="6741"/>
        <v>0</v>
      </c>
      <c r="BB965" s="17">
        <f t="shared" si="6741"/>
        <v>0</v>
      </c>
      <c r="BC965" s="17">
        <f t="shared" si="6741"/>
        <v>0</v>
      </c>
      <c r="BD965" s="17">
        <f t="shared" si="6741"/>
        <v>0</v>
      </c>
      <c r="BE965" s="17">
        <f t="shared" si="6741"/>
        <v>0</v>
      </c>
      <c r="BF965" s="17">
        <f t="shared" si="6741"/>
        <v>0</v>
      </c>
      <c r="BG965" s="17">
        <f t="shared" si="6741"/>
        <v>0</v>
      </c>
      <c r="BH965" s="17">
        <f t="shared" si="6741"/>
        <v>0</v>
      </c>
      <c r="BI965" s="17">
        <f t="shared" si="6741"/>
        <v>0</v>
      </c>
      <c r="BJ965" s="17">
        <f t="shared" si="6741"/>
        <v>0</v>
      </c>
      <c r="BK965" s="17">
        <f t="shared" si="6741"/>
        <v>0</v>
      </c>
      <c r="BL965" s="17">
        <f t="shared" si="6741"/>
        <v>0</v>
      </c>
      <c r="BM965" s="17">
        <f t="shared" si="6741"/>
        <v>0</v>
      </c>
      <c r="BN965" s="17">
        <f t="shared" si="6741"/>
        <v>0</v>
      </c>
      <c r="BO965" s="17">
        <f t="shared" si="6741"/>
        <v>0</v>
      </c>
      <c r="BP965" s="17">
        <f t="shared" si="6741"/>
        <v>0</v>
      </c>
      <c r="BQ965" s="17">
        <f t="shared" si="6741"/>
        <v>0</v>
      </c>
      <c r="BR965" s="17">
        <f t="shared" si="6741"/>
        <v>0</v>
      </c>
      <c r="BS965" s="17">
        <f t="shared" si="6741"/>
        <v>0</v>
      </c>
      <c r="BT965" s="17">
        <f t="shared" si="6741"/>
        <v>0</v>
      </c>
      <c r="BU965" s="17">
        <f t="shared" si="6741"/>
        <v>0</v>
      </c>
      <c r="BV965" s="17">
        <f t="shared" si="6741"/>
        <v>0</v>
      </c>
      <c r="BW965" s="17">
        <f t="shared" si="6741"/>
        <v>0</v>
      </c>
      <c r="BX965" s="17">
        <f t="shared" si="6741"/>
        <v>0</v>
      </c>
      <c r="BY965" s="17">
        <f t="shared" si="6741"/>
        <v>0</v>
      </c>
      <c r="BZ965" s="17">
        <f t="shared" si="6741"/>
        <v>0</v>
      </c>
      <c r="CA965" s="17">
        <f t="shared" si="6741"/>
        <v>0</v>
      </c>
      <c r="CB965" s="17">
        <f t="shared" si="6741"/>
        <v>0</v>
      </c>
      <c r="CC965" s="17">
        <f t="shared" si="6741"/>
        <v>0</v>
      </c>
      <c r="CD965" s="17">
        <f t="shared" si="6741"/>
        <v>0</v>
      </c>
      <c r="CE965" s="17">
        <f t="shared" si="6741"/>
        <v>0</v>
      </c>
      <c r="CF965" s="17">
        <f t="shared" si="6741"/>
        <v>0</v>
      </c>
      <c r="CG965" s="17">
        <f t="shared" si="6741"/>
        <v>0</v>
      </c>
      <c r="CH965" s="17">
        <f t="shared" si="6741"/>
        <v>0</v>
      </c>
      <c r="CI965" s="17">
        <f t="shared" si="6741"/>
        <v>0</v>
      </c>
      <c r="CJ965" s="17">
        <f t="shared" si="6741"/>
        <v>0</v>
      </c>
      <c r="CK965" s="17">
        <f t="shared" ref="CK965:CO965" si="6742">IF((CK945-$W945)&gt;$D946,0,$D965*(CK949))</f>
        <v>0</v>
      </c>
      <c r="CL965" s="17">
        <f t="shared" si="6742"/>
        <v>0</v>
      </c>
      <c r="CM965" s="17">
        <f t="shared" si="6742"/>
        <v>0</v>
      </c>
      <c r="CN965" s="17">
        <f t="shared" si="6742"/>
        <v>0</v>
      </c>
      <c r="CO965" s="17">
        <f t="shared" si="6742"/>
        <v>0</v>
      </c>
    </row>
    <row r="966" spans="2:93">
      <c r="B966" s="556"/>
      <c r="C966" s="556">
        <f t="shared" si="6714"/>
        <v>17</v>
      </c>
      <c r="D966" s="632">
        <f t="shared" si="6711"/>
        <v>-0.04</v>
      </c>
      <c r="E966" s="632"/>
      <c r="F966" s="632"/>
      <c r="G966" s="632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>
        <f>IF((Y945-$X945)&gt;$D946,0,$D966*(Y949))</f>
        <v>-21.400000000000002</v>
      </c>
      <c r="Z966" s="17">
        <f t="shared" ref="Z966:CK966" si="6743">IF((Z945-$X945)&gt;$D946,0,$D966*(Z949))</f>
        <v>-21.44</v>
      </c>
      <c r="AA966" s="17">
        <f t="shared" si="6743"/>
        <v>-21.48</v>
      </c>
      <c r="AB966" s="17">
        <f t="shared" si="6743"/>
        <v>-21.56</v>
      </c>
      <c r="AC966" s="17">
        <f t="shared" si="6743"/>
        <v>-21.6</v>
      </c>
      <c r="AD966" s="17">
        <f t="shared" si="6743"/>
        <v>-21.64</v>
      </c>
      <c r="AE966" s="17">
        <f t="shared" si="6743"/>
        <v>-21.72</v>
      </c>
      <c r="AF966" s="17">
        <f t="shared" si="6743"/>
        <v>-21.76</v>
      </c>
      <c r="AG966" s="17">
        <f t="shared" si="6743"/>
        <v>-21.8</v>
      </c>
      <c r="AH966" s="17">
        <f t="shared" si="6743"/>
        <v>-21.88</v>
      </c>
      <c r="AI966" s="17">
        <f t="shared" si="6743"/>
        <v>-21.92</v>
      </c>
      <c r="AJ966" s="17">
        <f t="shared" si="6743"/>
        <v>-21.96</v>
      </c>
      <c r="AK966" s="17">
        <f t="shared" si="6743"/>
        <v>-22.04</v>
      </c>
      <c r="AL966" s="17">
        <f t="shared" si="6743"/>
        <v>-22.080000000000002</v>
      </c>
      <c r="AM966" s="17">
        <f t="shared" si="6743"/>
        <v>-22.16</v>
      </c>
      <c r="AN966" s="17">
        <f t="shared" si="6743"/>
        <v>-22.2</v>
      </c>
      <c r="AO966" s="17">
        <f t="shared" si="6743"/>
        <v>-22.240000000000002</v>
      </c>
      <c r="AP966" s="17">
        <f t="shared" si="6743"/>
        <v>-22.32</v>
      </c>
      <c r="AQ966" s="17">
        <f t="shared" si="6743"/>
        <v>-22.36</v>
      </c>
      <c r="AR966" s="17">
        <f t="shared" si="6743"/>
        <v>-22.44</v>
      </c>
      <c r="AS966" s="17">
        <f t="shared" si="6743"/>
        <v>-22.48</v>
      </c>
      <c r="AT966" s="17">
        <f t="shared" si="6743"/>
        <v>-22.52</v>
      </c>
      <c r="AU966" s="17">
        <f t="shared" si="6743"/>
        <v>-22.6</v>
      </c>
      <c r="AV966" s="17">
        <f t="shared" si="6743"/>
        <v>-22.64</v>
      </c>
      <c r="AW966" s="17">
        <f t="shared" si="6743"/>
        <v>-22.72</v>
      </c>
      <c r="AX966" s="17">
        <f t="shared" si="6743"/>
        <v>0</v>
      </c>
      <c r="AY966" s="17">
        <f t="shared" si="6743"/>
        <v>0</v>
      </c>
      <c r="AZ966" s="17">
        <f t="shared" si="6743"/>
        <v>0</v>
      </c>
      <c r="BA966" s="17">
        <f t="shared" si="6743"/>
        <v>0</v>
      </c>
      <c r="BB966" s="17">
        <f t="shared" si="6743"/>
        <v>0</v>
      </c>
      <c r="BC966" s="17">
        <f t="shared" si="6743"/>
        <v>0</v>
      </c>
      <c r="BD966" s="17">
        <f t="shared" si="6743"/>
        <v>0</v>
      </c>
      <c r="BE966" s="17">
        <f t="shared" si="6743"/>
        <v>0</v>
      </c>
      <c r="BF966" s="17">
        <f t="shared" si="6743"/>
        <v>0</v>
      </c>
      <c r="BG966" s="17">
        <f t="shared" si="6743"/>
        <v>0</v>
      </c>
      <c r="BH966" s="17">
        <f t="shared" si="6743"/>
        <v>0</v>
      </c>
      <c r="BI966" s="17">
        <f t="shared" si="6743"/>
        <v>0</v>
      </c>
      <c r="BJ966" s="17">
        <f t="shared" si="6743"/>
        <v>0</v>
      </c>
      <c r="BK966" s="17">
        <f t="shared" si="6743"/>
        <v>0</v>
      </c>
      <c r="BL966" s="17">
        <f t="shared" si="6743"/>
        <v>0</v>
      </c>
      <c r="BM966" s="17">
        <f t="shared" si="6743"/>
        <v>0</v>
      </c>
      <c r="BN966" s="17">
        <f t="shared" si="6743"/>
        <v>0</v>
      </c>
      <c r="BO966" s="17">
        <f t="shared" si="6743"/>
        <v>0</v>
      </c>
      <c r="BP966" s="17">
        <f t="shared" si="6743"/>
        <v>0</v>
      </c>
      <c r="BQ966" s="17">
        <f t="shared" si="6743"/>
        <v>0</v>
      </c>
      <c r="BR966" s="17">
        <f t="shared" si="6743"/>
        <v>0</v>
      </c>
      <c r="BS966" s="17">
        <f t="shared" si="6743"/>
        <v>0</v>
      </c>
      <c r="BT966" s="17">
        <f t="shared" si="6743"/>
        <v>0</v>
      </c>
      <c r="BU966" s="17">
        <f t="shared" si="6743"/>
        <v>0</v>
      </c>
      <c r="BV966" s="17">
        <f t="shared" si="6743"/>
        <v>0</v>
      </c>
      <c r="BW966" s="17">
        <f t="shared" si="6743"/>
        <v>0</v>
      </c>
      <c r="BX966" s="17">
        <f t="shared" si="6743"/>
        <v>0</v>
      </c>
      <c r="BY966" s="17">
        <f t="shared" si="6743"/>
        <v>0</v>
      </c>
      <c r="BZ966" s="17">
        <f t="shared" si="6743"/>
        <v>0</v>
      </c>
      <c r="CA966" s="17">
        <f t="shared" si="6743"/>
        <v>0</v>
      </c>
      <c r="CB966" s="17">
        <f t="shared" si="6743"/>
        <v>0</v>
      </c>
      <c r="CC966" s="17">
        <f t="shared" si="6743"/>
        <v>0</v>
      </c>
      <c r="CD966" s="17">
        <f t="shared" si="6743"/>
        <v>0</v>
      </c>
      <c r="CE966" s="17">
        <f t="shared" si="6743"/>
        <v>0</v>
      </c>
      <c r="CF966" s="17">
        <f t="shared" si="6743"/>
        <v>0</v>
      </c>
      <c r="CG966" s="17">
        <f t="shared" si="6743"/>
        <v>0</v>
      </c>
      <c r="CH966" s="17">
        <f t="shared" si="6743"/>
        <v>0</v>
      </c>
      <c r="CI966" s="17">
        <f t="shared" si="6743"/>
        <v>0</v>
      </c>
      <c r="CJ966" s="17">
        <f t="shared" si="6743"/>
        <v>0</v>
      </c>
      <c r="CK966" s="17">
        <f t="shared" si="6743"/>
        <v>0</v>
      </c>
      <c r="CL966" s="17">
        <f t="shared" ref="CL966:CO966" si="6744">IF((CL945-$X945)&gt;$D946,0,$D966*(CL949))</f>
        <v>0</v>
      </c>
      <c r="CM966" s="17">
        <f t="shared" si="6744"/>
        <v>0</v>
      </c>
      <c r="CN966" s="17">
        <f t="shared" si="6744"/>
        <v>0</v>
      </c>
      <c r="CO966" s="17">
        <f t="shared" si="6744"/>
        <v>0</v>
      </c>
    </row>
    <row r="967" spans="2:93">
      <c r="B967" s="556"/>
      <c r="C967" s="556">
        <f t="shared" si="6714"/>
        <v>18</v>
      </c>
      <c r="D967" s="632">
        <f t="shared" si="6711"/>
        <v>-0.04</v>
      </c>
      <c r="E967" s="632"/>
      <c r="F967" s="632"/>
      <c r="G967" s="632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>
        <f>IF((Z945-$Y945)&gt;$D$37,0,$D967*(Z949))</f>
        <v>0</v>
      </c>
      <c r="AA967" s="17">
        <f t="shared" ref="AA967:CL967" si="6745">IF((AA945-$Y945)&gt;$D$37,0,$D967*(AA949))</f>
        <v>0</v>
      </c>
      <c r="AB967" s="17">
        <f t="shared" si="6745"/>
        <v>0</v>
      </c>
      <c r="AC967" s="17">
        <f t="shared" si="6745"/>
        <v>0</v>
      </c>
      <c r="AD967" s="17">
        <f t="shared" si="6745"/>
        <v>0</v>
      </c>
      <c r="AE967" s="17">
        <f t="shared" si="6745"/>
        <v>0</v>
      </c>
      <c r="AF967" s="17">
        <f t="shared" si="6745"/>
        <v>0</v>
      </c>
      <c r="AG967" s="17">
        <f t="shared" si="6745"/>
        <v>0</v>
      </c>
      <c r="AH967" s="17">
        <f t="shared" si="6745"/>
        <v>0</v>
      </c>
      <c r="AI967" s="17">
        <f t="shared" si="6745"/>
        <v>0</v>
      </c>
      <c r="AJ967" s="17">
        <f t="shared" si="6745"/>
        <v>0</v>
      </c>
      <c r="AK967" s="17">
        <f t="shared" si="6745"/>
        <v>0</v>
      </c>
      <c r="AL967" s="17">
        <f t="shared" si="6745"/>
        <v>0</v>
      </c>
      <c r="AM967" s="17">
        <f t="shared" si="6745"/>
        <v>0</v>
      </c>
      <c r="AN967" s="17">
        <f t="shared" si="6745"/>
        <v>0</v>
      </c>
      <c r="AO967" s="17">
        <f t="shared" si="6745"/>
        <v>0</v>
      </c>
      <c r="AP967" s="17">
        <f t="shared" si="6745"/>
        <v>0</v>
      </c>
      <c r="AQ967" s="17">
        <f t="shared" si="6745"/>
        <v>0</v>
      </c>
      <c r="AR967" s="17">
        <f t="shared" si="6745"/>
        <v>0</v>
      </c>
      <c r="AS967" s="17">
        <f t="shared" si="6745"/>
        <v>0</v>
      </c>
      <c r="AT967" s="17">
        <f t="shared" si="6745"/>
        <v>0</v>
      </c>
      <c r="AU967" s="17">
        <f t="shared" si="6745"/>
        <v>0</v>
      </c>
      <c r="AV967" s="17">
        <f t="shared" si="6745"/>
        <v>0</v>
      </c>
      <c r="AW967" s="17">
        <f t="shared" si="6745"/>
        <v>0</v>
      </c>
      <c r="AX967" s="17">
        <f t="shared" si="6745"/>
        <v>0</v>
      </c>
      <c r="AY967" s="17">
        <f t="shared" si="6745"/>
        <v>0</v>
      </c>
      <c r="AZ967" s="17">
        <f t="shared" si="6745"/>
        <v>0</v>
      </c>
      <c r="BA967" s="17">
        <f t="shared" si="6745"/>
        <v>0</v>
      </c>
      <c r="BB967" s="17">
        <f t="shared" si="6745"/>
        <v>0</v>
      </c>
      <c r="BC967" s="17">
        <f t="shared" si="6745"/>
        <v>0</v>
      </c>
      <c r="BD967" s="17">
        <f t="shared" si="6745"/>
        <v>0</v>
      </c>
      <c r="BE967" s="17">
        <f t="shared" si="6745"/>
        <v>0</v>
      </c>
      <c r="BF967" s="17">
        <f t="shared" si="6745"/>
        <v>0</v>
      </c>
      <c r="BG967" s="17">
        <f t="shared" si="6745"/>
        <v>0</v>
      </c>
      <c r="BH967" s="17">
        <f t="shared" si="6745"/>
        <v>0</v>
      </c>
      <c r="BI967" s="17">
        <f t="shared" si="6745"/>
        <v>0</v>
      </c>
      <c r="BJ967" s="17">
        <f t="shared" si="6745"/>
        <v>0</v>
      </c>
      <c r="BK967" s="17">
        <f t="shared" si="6745"/>
        <v>0</v>
      </c>
      <c r="BL967" s="17">
        <f t="shared" si="6745"/>
        <v>0</v>
      </c>
      <c r="BM967" s="17">
        <f t="shared" si="6745"/>
        <v>0</v>
      </c>
      <c r="BN967" s="17">
        <f t="shared" si="6745"/>
        <v>0</v>
      </c>
      <c r="BO967" s="17">
        <f t="shared" si="6745"/>
        <v>0</v>
      </c>
      <c r="BP967" s="17">
        <f t="shared" si="6745"/>
        <v>0</v>
      </c>
      <c r="BQ967" s="17">
        <f t="shared" si="6745"/>
        <v>0</v>
      </c>
      <c r="BR967" s="17">
        <f t="shared" si="6745"/>
        <v>0</v>
      </c>
      <c r="BS967" s="17">
        <f t="shared" si="6745"/>
        <v>0</v>
      </c>
      <c r="BT967" s="17">
        <f t="shared" si="6745"/>
        <v>0</v>
      </c>
      <c r="BU967" s="17">
        <f t="shared" si="6745"/>
        <v>0</v>
      </c>
      <c r="BV967" s="17">
        <f t="shared" si="6745"/>
        <v>0</v>
      </c>
      <c r="BW967" s="17">
        <f t="shared" si="6745"/>
        <v>0</v>
      </c>
      <c r="BX967" s="17">
        <f t="shared" si="6745"/>
        <v>0</v>
      </c>
      <c r="BY967" s="17">
        <f t="shared" si="6745"/>
        <v>0</v>
      </c>
      <c r="BZ967" s="17">
        <f t="shared" si="6745"/>
        <v>0</v>
      </c>
      <c r="CA967" s="17">
        <f t="shared" si="6745"/>
        <v>0</v>
      </c>
      <c r="CB967" s="17">
        <f t="shared" si="6745"/>
        <v>0</v>
      </c>
      <c r="CC967" s="17">
        <f t="shared" si="6745"/>
        <v>0</v>
      </c>
      <c r="CD967" s="17">
        <f t="shared" si="6745"/>
        <v>0</v>
      </c>
      <c r="CE967" s="17">
        <f t="shared" si="6745"/>
        <v>0</v>
      </c>
      <c r="CF967" s="17">
        <f t="shared" si="6745"/>
        <v>0</v>
      </c>
      <c r="CG967" s="17">
        <f t="shared" si="6745"/>
        <v>0</v>
      </c>
      <c r="CH967" s="17">
        <f t="shared" si="6745"/>
        <v>0</v>
      </c>
      <c r="CI967" s="17">
        <f t="shared" si="6745"/>
        <v>0</v>
      </c>
      <c r="CJ967" s="17">
        <f t="shared" si="6745"/>
        <v>0</v>
      </c>
      <c r="CK967" s="17">
        <f t="shared" si="6745"/>
        <v>0</v>
      </c>
      <c r="CL967" s="17">
        <f t="shared" si="6745"/>
        <v>0</v>
      </c>
      <c r="CM967" s="17">
        <f t="shared" ref="CM967:CO967" si="6746">IF((CM945-$Y945)&gt;$D$37,0,$D967*(CM949))</f>
        <v>0</v>
      </c>
      <c r="CN967" s="17">
        <f t="shared" si="6746"/>
        <v>0</v>
      </c>
      <c r="CO967" s="17">
        <f t="shared" si="6746"/>
        <v>0</v>
      </c>
    </row>
    <row r="968" spans="2:93">
      <c r="B968" s="556"/>
      <c r="C968" s="556">
        <f t="shared" si="6714"/>
        <v>19</v>
      </c>
      <c r="D968" s="632">
        <f t="shared" si="6711"/>
        <v>-0.04</v>
      </c>
      <c r="E968" s="632"/>
      <c r="F968" s="632"/>
      <c r="G968" s="632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>
        <f>IF((AA945-$Z945)&gt;$D$37,0,$D968*(AA949))</f>
        <v>0</v>
      </c>
      <c r="AB968" s="17">
        <f t="shared" ref="AB968:CM968" si="6747">IF((AB945-$Z945)&gt;$D$37,0,$D968*(AB949))</f>
        <v>0</v>
      </c>
      <c r="AC968" s="17">
        <f t="shared" si="6747"/>
        <v>0</v>
      </c>
      <c r="AD968" s="17">
        <f t="shared" si="6747"/>
        <v>0</v>
      </c>
      <c r="AE968" s="17">
        <f t="shared" si="6747"/>
        <v>0</v>
      </c>
      <c r="AF968" s="17">
        <f t="shared" si="6747"/>
        <v>0</v>
      </c>
      <c r="AG968" s="17">
        <f t="shared" si="6747"/>
        <v>0</v>
      </c>
      <c r="AH968" s="17">
        <f t="shared" si="6747"/>
        <v>0</v>
      </c>
      <c r="AI968" s="17">
        <f t="shared" si="6747"/>
        <v>0</v>
      </c>
      <c r="AJ968" s="17">
        <f t="shared" si="6747"/>
        <v>0</v>
      </c>
      <c r="AK968" s="17">
        <f t="shared" si="6747"/>
        <v>0</v>
      </c>
      <c r="AL968" s="17">
        <f t="shared" si="6747"/>
        <v>0</v>
      </c>
      <c r="AM968" s="17">
        <f t="shared" si="6747"/>
        <v>0</v>
      </c>
      <c r="AN968" s="17">
        <f t="shared" si="6747"/>
        <v>0</v>
      </c>
      <c r="AO968" s="17">
        <f t="shared" si="6747"/>
        <v>0</v>
      </c>
      <c r="AP968" s="17">
        <f t="shared" si="6747"/>
        <v>0</v>
      </c>
      <c r="AQ968" s="17">
        <f t="shared" si="6747"/>
        <v>0</v>
      </c>
      <c r="AR968" s="17">
        <f t="shared" si="6747"/>
        <v>0</v>
      </c>
      <c r="AS968" s="17">
        <f t="shared" si="6747"/>
        <v>0</v>
      </c>
      <c r="AT968" s="17">
        <f t="shared" si="6747"/>
        <v>0</v>
      </c>
      <c r="AU968" s="17">
        <f t="shared" si="6747"/>
        <v>0</v>
      </c>
      <c r="AV968" s="17">
        <f t="shared" si="6747"/>
        <v>0</v>
      </c>
      <c r="AW968" s="17">
        <f t="shared" si="6747"/>
        <v>0</v>
      </c>
      <c r="AX968" s="17">
        <f t="shared" si="6747"/>
        <v>0</v>
      </c>
      <c r="AY968" s="17">
        <f t="shared" si="6747"/>
        <v>0</v>
      </c>
      <c r="AZ968" s="17">
        <f t="shared" si="6747"/>
        <v>0</v>
      </c>
      <c r="BA968" s="17">
        <f t="shared" si="6747"/>
        <v>0</v>
      </c>
      <c r="BB968" s="17">
        <f t="shared" si="6747"/>
        <v>0</v>
      </c>
      <c r="BC968" s="17">
        <f t="shared" si="6747"/>
        <v>0</v>
      </c>
      <c r="BD968" s="17">
        <f t="shared" si="6747"/>
        <v>0</v>
      </c>
      <c r="BE968" s="17">
        <f t="shared" si="6747"/>
        <v>0</v>
      </c>
      <c r="BF968" s="17">
        <f t="shared" si="6747"/>
        <v>0</v>
      </c>
      <c r="BG968" s="17">
        <f t="shared" si="6747"/>
        <v>0</v>
      </c>
      <c r="BH968" s="17">
        <f t="shared" si="6747"/>
        <v>0</v>
      </c>
      <c r="BI968" s="17">
        <f t="shared" si="6747"/>
        <v>0</v>
      </c>
      <c r="BJ968" s="17">
        <f t="shared" si="6747"/>
        <v>0</v>
      </c>
      <c r="BK968" s="17">
        <f t="shared" si="6747"/>
        <v>0</v>
      </c>
      <c r="BL968" s="17">
        <f t="shared" si="6747"/>
        <v>0</v>
      </c>
      <c r="BM968" s="17">
        <f t="shared" si="6747"/>
        <v>0</v>
      </c>
      <c r="BN968" s="17">
        <f t="shared" si="6747"/>
        <v>0</v>
      </c>
      <c r="BO968" s="17">
        <f t="shared" si="6747"/>
        <v>0</v>
      </c>
      <c r="BP968" s="17">
        <f t="shared" si="6747"/>
        <v>0</v>
      </c>
      <c r="BQ968" s="17">
        <f t="shared" si="6747"/>
        <v>0</v>
      </c>
      <c r="BR968" s="17">
        <f t="shared" si="6747"/>
        <v>0</v>
      </c>
      <c r="BS968" s="17">
        <f t="shared" si="6747"/>
        <v>0</v>
      </c>
      <c r="BT968" s="17">
        <f t="shared" si="6747"/>
        <v>0</v>
      </c>
      <c r="BU968" s="17">
        <f t="shared" si="6747"/>
        <v>0</v>
      </c>
      <c r="BV968" s="17">
        <f t="shared" si="6747"/>
        <v>0</v>
      </c>
      <c r="BW968" s="17">
        <f t="shared" si="6747"/>
        <v>0</v>
      </c>
      <c r="BX968" s="17">
        <f t="shared" si="6747"/>
        <v>0</v>
      </c>
      <c r="BY968" s="17">
        <f t="shared" si="6747"/>
        <v>0</v>
      </c>
      <c r="BZ968" s="17">
        <f t="shared" si="6747"/>
        <v>0</v>
      </c>
      <c r="CA968" s="17">
        <f t="shared" si="6747"/>
        <v>0</v>
      </c>
      <c r="CB968" s="17">
        <f t="shared" si="6747"/>
        <v>0</v>
      </c>
      <c r="CC968" s="17">
        <f t="shared" si="6747"/>
        <v>0</v>
      </c>
      <c r="CD968" s="17">
        <f t="shared" si="6747"/>
        <v>0</v>
      </c>
      <c r="CE968" s="17">
        <f t="shared" si="6747"/>
        <v>0</v>
      </c>
      <c r="CF968" s="17">
        <f t="shared" si="6747"/>
        <v>0</v>
      </c>
      <c r="CG968" s="17">
        <f t="shared" si="6747"/>
        <v>0</v>
      </c>
      <c r="CH968" s="17">
        <f t="shared" si="6747"/>
        <v>0</v>
      </c>
      <c r="CI968" s="17">
        <f t="shared" si="6747"/>
        <v>0</v>
      </c>
      <c r="CJ968" s="17">
        <f t="shared" si="6747"/>
        <v>0</v>
      </c>
      <c r="CK968" s="17">
        <f t="shared" si="6747"/>
        <v>0</v>
      </c>
      <c r="CL968" s="17">
        <f t="shared" si="6747"/>
        <v>0</v>
      </c>
      <c r="CM968" s="17">
        <f t="shared" si="6747"/>
        <v>0</v>
      </c>
      <c r="CN968" s="17">
        <f t="shared" ref="CN968:CO968" si="6748">IF((CN945-$Z945)&gt;$D$37,0,$D968*(CN949))</f>
        <v>0</v>
      </c>
      <c r="CO968" s="17">
        <f t="shared" si="6748"/>
        <v>0</v>
      </c>
    </row>
    <row r="969" spans="2:93">
      <c r="B969" s="556"/>
      <c r="C969" s="556">
        <f t="shared" si="6714"/>
        <v>20</v>
      </c>
      <c r="D969" s="632">
        <f t="shared" si="6711"/>
        <v>-0.04</v>
      </c>
      <c r="E969" s="632"/>
      <c r="F969" s="632"/>
      <c r="G969" s="632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>
        <f>IF((AB945-$AA945)&gt;$D946,0,$D969*(AB949))</f>
        <v>-21.56</v>
      </c>
      <c r="AC969" s="17">
        <f t="shared" ref="AC969:CN969" si="6749">IF((AC945-$AA945)&gt;$D946,0,$D969*(AC949))</f>
        <v>-21.6</v>
      </c>
      <c r="AD969" s="17">
        <f t="shared" si="6749"/>
        <v>-21.64</v>
      </c>
      <c r="AE969" s="17">
        <f t="shared" si="6749"/>
        <v>-21.72</v>
      </c>
      <c r="AF969" s="17">
        <f t="shared" si="6749"/>
        <v>-21.76</v>
      </c>
      <c r="AG969" s="17">
        <f t="shared" si="6749"/>
        <v>-21.8</v>
      </c>
      <c r="AH969" s="17">
        <f t="shared" si="6749"/>
        <v>-21.88</v>
      </c>
      <c r="AI969" s="17">
        <f t="shared" si="6749"/>
        <v>-21.92</v>
      </c>
      <c r="AJ969" s="17">
        <f t="shared" si="6749"/>
        <v>-21.96</v>
      </c>
      <c r="AK969" s="17">
        <f t="shared" si="6749"/>
        <v>-22.04</v>
      </c>
      <c r="AL969" s="17">
        <f t="shared" si="6749"/>
        <v>-22.080000000000002</v>
      </c>
      <c r="AM969" s="17">
        <f t="shared" si="6749"/>
        <v>-22.16</v>
      </c>
      <c r="AN969" s="17">
        <f t="shared" si="6749"/>
        <v>-22.2</v>
      </c>
      <c r="AO969" s="17">
        <f t="shared" si="6749"/>
        <v>-22.240000000000002</v>
      </c>
      <c r="AP969" s="17">
        <f t="shared" si="6749"/>
        <v>-22.32</v>
      </c>
      <c r="AQ969" s="17">
        <f t="shared" si="6749"/>
        <v>-22.36</v>
      </c>
      <c r="AR969" s="17">
        <f t="shared" si="6749"/>
        <v>-22.44</v>
      </c>
      <c r="AS969" s="17">
        <f t="shared" si="6749"/>
        <v>-22.48</v>
      </c>
      <c r="AT969" s="17">
        <f t="shared" si="6749"/>
        <v>-22.52</v>
      </c>
      <c r="AU969" s="17">
        <f t="shared" si="6749"/>
        <v>-22.6</v>
      </c>
      <c r="AV969" s="17">
        <f t="shared" si="6749"/>
        <v>-22.64</v>
      </c>
      <c r="AW969" s="17">
        <f t="shared" si="6749"/>
        <v>-22.72</v>
      </c>
      <c r="AX969" s="17">
        <f t="shared" si="6749"/>
        <v>-22.76</v>
      </c>
      <c r="AY969" s="17">
        <f t="shared" si="6749"/>
        <v>-22.8</v>
      </c>
      <c r="AZ969" s="17">
        <f t="shared" si="6749"/>
        <v>-22.88</v>
      </c>
      <c r="BA969" s="17">
        <f t="shared" si="6749"/>
        <v>0</v>
      </c>
      <c r="BB969" s="17">
        <f t="shared" si="6749"/>
        <v>0</v>
      </c>
      <c r="BC969" s="17">
        <f t="shared" si="6749"/>
        <v>0</v>
      </c>
      <c r="BD969" s="17">
        <f t="shared" si="6749"/>
        <v>0</v>
      </c>
      <c r="BE969" s="17">
        <f t="shared" si="6749"/>
        <v>0</v>
      </c>
      <c r="BF969" s="17">
        <f t="shared" si="6749"/>
        <v>0</v>
      </c>
      <c r="BG969" s="17">
        <f t="shared" si="6749"/>
        <v>0</v>
      </c>
      <c r="BH969" s="17">
        <f t="shared" si="6749"/>
        <v>0</v>
      </c>
      <c r="BI969" s="17">
        <f t="shared" si="6749"/>
        <v>0</v>
      </c>
      <c r="BJ969" s="17">
        <f t="shared" si="6749"/>
        <v>0</v>
      </c>
      <c r="BK969" s="17">
        <f t="shared" si="6749"/>
        <v>0</v>
      </c>
      <c r="BL969" s="17">
        <f t="shared" si="6749"/>
        <v>0</v>
      </c>
      <c r="BM969" s="17">
        <f t="shared" si="6749"/>
        <v>0</v>
      </c>
      <c r="BN969" s="17">
        <f t="shared" si="6749"/>
        <v>0</v>
      </c>
      <c r="BO969" s="17">
        <f t="shared" si="6749"/>
        <v>0</v>
      </c>
      <c r="BP969" s="17">
        <f t="shared" si="6749"/>
        <v>0</v>
      </c>
      <c r="BQ969" s="17">
        <f t="shared" si="6749"/>
        <v>0</v>
      </c>
      <c r="BR969" s="17">
        <f t="shared" si="6749"/>
        <v>0</v>
      </c>
      <c r="BS969" s="17">
        <f t="shared" si="6749"/>
        <v>0</v>
      </c>
      <c r="BT969" s="17">
        <f t="shared" si="6749"/>
        <v>0</v>
      </c>
      <c r="BU969" s="17">
        <f t="shared" si="6749"/>
        <v>0</v>
      </c>
      <c r="BV969" s="17">
        <f t="shared" si="6749"/>
        <v>0</v>
      </c>
      <c r="BW969" s="17">
        <f t="shared" si="6749"/>
        <v>0</v>
      </c>
      <c r="BX969" s="17">
        <f t="shared" si="6749"/>
        <v>0</v>
      </c>
      <c r="BY969" s="17">
        <f t="shared" si="6749"/>
        <v>0</v>
      </c>
      <c r="BZ969" s="17">
        <f t="shared" si="6749"/>
        <v>0</v>
      </c>
      <c r="CA969" s="17">
        <f t="shared" si="6749"/>
        <v>0</v>
      </c>
      <c r="CB969" s="17">
        <f t="shared" si="6749"/>
        <v>0</v>
      </c>
      <c r="CC969" s="17">
        <f t="shared" si="6749"/>
        <v>0</v>
      </c>
      <c r="CD969" s="17">
        <f t="shared" si="6749"/>
        <v>0</v>
      </c>
      <c r="CE969" s="17">
        <f t="shared" si="6749"/>
        <v>0</v>
      </c>
      <c r="CF969" s="17">
        <f t="shared" si="6749"/>
        <v>0</v>
      </c>
      <c r="CG969" s="17">
        <f t="shared" si="6749"/>
        <v>0</v>
      </c>
      <c r="CH969" s="17">
        <f t="shared" si="6749"/>
        <v>0</v>
      </c>
      <c r="CI969" s="17">
        <f t="shared" si="6749"/>
        <v>0</v>
      </c>
      <c r="CJ969" s="17">
        <f t="shared" si="6749"/>
        <v>0</v>
      </c>
      <c r="CK969" s="17">
        <f t="shared" si="6749"/>
        <v>0</v>
      </c>
      <c r="CL969" s="17">
        <f t="shared" si="6749"/>
        <v>0</v>
      </c>
      <c r="CM969" s="17">
        <f t="shared" si="6749"/>
        <v>0</v>
      </c>
      <c r="CN969" s="17">
        <f t="shared" si="6749"/>
        <v>0</v>
      </c>
      <c r="CO969" s="17">
        <f t="shared" ref="CO969" si="6750">IF((CO945-$AA945)&gt;$D946,0,$D969*(CO949))</f>
        <v>0</v>
      </c>
    </row>
    <row r="970" spans="2:93">
      <c r="B970" s="556"/>
      <c r="C970" s="556">
        <f t="shared" si="6714"/>
        <v>21</v>
      </c>
      <c r="D970" s="632">
        <f t="shared" si="6711"/>
        <v>-0.04</v>
      </c>
      <c r="E970" s="632"/>
      <c r="F970" s="632"/>
      <c r="G970" s="632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>
        <f>IF((AC945-$AB945)&gt;$D946,0,$D970*(AC949))</f>
        <v>-21.6</v>
      </c>
      <c r="AD970" s="17">
        <f t="shared" ref="AD970:CO970" si="6751">IF((AD945-$AB945)&gt;$D946,0,$D970*(AD949))</f>
        <v>-21.64</v>
      </c>
      <c r="AE970" s="17">
        <f t="shared" si="6751"/>
        <v>-21.72</v>
      </c>
      <c r="AF970" s="17">
        <f t="shared" si="6751"/>
        <v>-21.76</v>
      </c>
      <c r="AG970" s="17">
        <f t="shared" si="6751"/>
        <v>-21.8</v>
      </c>
      <c r="AH970" s="17">
        <f t="shared" si="6751"/>
        <v>-21.88</v>
      </c>
      <c r="AI970" s="17">
        <f t="shared" si="6751"/>
        <v>-21.92</v>
      </c>
      <c r="AJ970" s="17">
        <f t="shared" si="6751"/>
        <v>-21.96</v>
      </c>
      <c r="AK970" s="17">
        <f t="shared" si="6751"/>
        <v>-22.04</v>
      </c>
      <c r="AL970" s="17">
        <f t="shared" si="6751"/>
        <v>-22.080000000000002</v>
      </c>
      <c r="AM970" s="17">
        <f t="shared" si="6751"/>
        <v>-22.16</v>
      </c>
      <c r="AN970" s="17">
        <f t="shared" si="6751"/>
        <v>-22.2</v>
      </c>
      <c r="AO970" s="17">
        <f t="shared" si="6751"/>
        <v>-22.240000000000002</v>
      </c>
      <c r="AP970" s="17">
        <f t="shared" si="6751"/>
        <v>-22.32</v>
      </c>
      <c r="AQ970" s="17">
        <f t="shared" si="6751"/>
        <v>-22.36</v>
      </c>
      <c r="AR970" s="17">
        <f t="shared" si="6751"/>
        <v>-22.44</v>
      </c>
      <c r="AS970" s="17">
        <f t="shared" si="6751"/>
        <v>-22.48</v>
      </c>
      <c r="AT970" s="17">
        <f t="shared" si="6751"/>
        <v>-22.52</v>
      </c>
      <c r="AU970" s="17">
        <f t="shared" si="6751"/>
        <v>-22.6</v>
      </c>
      <c r="AV970" s="17">
        <f t="shared" si="6751"/>
        <v>-22.64</v>
      </c>
      <c r="AW970" s="17">
        <f t="shared" si="6751"/>
        <v>-22.72</v>
      </c>
      <c r="AX970" s="17">
        <f t="shared" si="6751"/>
        <v>-22.76</v>
      </c>
      <c r="AY970" s="17">
        <f t="shared" si="6751"/>
        <v>-22.8</v>
      </c>
      <c r="AZ970" s="17">
        <f t="shared" si="6751"/>
        <v>-22.88</v>
      </c>
      <c r="BA970" s="17">
        <f t="shared" si="6751"/>
        <v>-22.92</v>
      </c>
      <c r="BB970" s="17">
        <f t="shared" si="6751"/>
        <v>0</v>
      </c>
      <c r="BC970" s="17">
        <f t="shared" si="6751"/>
        <v>0</v>
      </c>
      <c r="BD970" s="17">
        <f t="shared" si="6751"/>
        <v>0</v>
      </c>
      <c r="BE970" s="17">
        <f t="shared" si="6751"/>
        <v>0</v>
      </c>
      <c r="BF970" s="17">
        <f t="shared" si="6751"/>
        <v>0</v>
      </c>
      <c r="BG970" s="17">
        <f t="shared" si="6751"/>
        <v>0</v>
      </c>
      <c r="BH970" s="17">
        <f t="shared" si="6751"/>
        <v>0</v>
      </c>
      <c r="BI970" s="17">
        <f t="shared" si="6751"/>
        <v>0</v>
      </c>
      <c r="BJ970" s="17">
        <f t="shared" si="6751"/>
        <v>0</v>
      </c>
      <c r="BK970" s="17">
        <f t="shared" si="6751"/>
        <v>0</v>
      </c>
      <c r="BL970" s="17">
        <f t="shared" si="6751"/>
        <v>0</v>
      </c>
      <c r="BM970" s="17">
        <f t="shared" si="6751"/>
        <v>0</v>
      </c>
      <c r="BN970" s="17">
        <f t="shared" si="6751"/>
        <v>0</v>
      </c>
      <c r="BO970" s="17">
        <f t="shared" si="6751"/>
        <v>0</v>
      </c>
      <c r="BP970" s="17">
        <f t="shared" si="6751"/>
        <v>0</v>
      </c>
      <c r="BQ970" s="17">
        <f t="shared" si="6751"/>
        <v>0</v>
      </c>
      <c r="BR970" s="17">
        <f t="shared" si="6751"/>
        <v>0</v>
      </c>
      <c r="BS970" s="17">
        <f t="shared" si="6751"/>
        <v>0</v>
      </c>
      <c r="BT970" s="17">
        <f t="shared" si="6751"/>
        <v>0</v>
      </c>
      <c r="BU970" s="17">
        <f t="shared" si="6751"/>
        <v>0</v>
      </c>
      <c r="BV970" s="17">
        <f t="shared" si="6751"/>
        <v>0</v>
      </c>
      <c r="BW970" s="17">
        <f t="shared" si="6751"/>
        <v>0</v>
      </c>
      <c r="BX970" s="17">
        <f t="shared" si="6751"/>
        <v>0</v>
      </c>
      <c r="BY970" s="17">
        <f t="shared" si="6751"/>
        <v>0</v>
      </c>
      <c r="BZ970" s="17">
        <f t="shared" si="6751"/>
        <v>0</v>
      </c>
      <c r="CA970" s="17">
        <f t="shared" si="6751"/>
        <v>0</v>
      </c>
      <c r="CB970" s="17">
        <f t="shared" si="6751"/>
        <v>0</v>
      </c>
      <c r="CC970" s="17">
        <f t="shared" si="6751"/>
        <v>0</v>
      </c>
      <c r="CD970" s="17">
        <f t="shared" si="6751"/>
        <v>0</v>
      </c>
      <c r="CE970" s="17">
        <f t="shared" si="6751"/>
        <v>0</v>
      </c>
      <c r="CF970" s="17">
        <f t="shared" si="6751"/>
        <v>0</v>
      </c>
      <c r="CG970" s="17">
        <f t="shared" si="6751"/>
        <v>0</v>
      </c>
      <c r="CH970" s="17">
        <f t="shared" si="6751"/>
        <v>0</v>
      </c>
      <c r="CI970" s="17">
        <f t="shared" si="6751"/>
        <v>0</v>
      </c>
      <c r="CJ970" s="17">
        <f t="shared" si="6751"/>
        <v>0</v>
      </c>
      <c r="CK970" s="17">
        <f t="shared" si="6751"/>
        <v>0</v>
      </c>
      <c r="CL970" s="17">
        <f t="shared" si="6751"/>
        <v>0</v>
      </c>
      <c r="CM970" s="17">
        <f t="shared" si="6751"/>
        <v>0</v>
      </c>
      <c r="CN970" s="17">
        <f t="shared" si="6751"/>
        <v>0</v>
      </c>
      <c r="CO970" s="17">
        <f t="shared" si="6751"/>
        <v>0</v>
      </c>
    </row>
    <row r="971" spans="2:93">
      <c r="B971" s="556"/>
      <c r="C971" s="556">
        <f t="shared" si="6714"/>
        <v>22</v>
      </c>
      <c r="D971" s="632">
        <f t="shared" si="6711"/>
        <v>-0.04</v>
      </c>
      <c r="E971" s="632"/>
      <c r="F971" s="632"/>
      <c r="G971" s="632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>
        <f>IF((AD945-$AC945)&gt;$D946,0,$D971*(AD949))</f>
        <v>-21.64</v>
      </c>
      <c r="AE971" s="17">
        <f t="shared" ref="AE971:CO971" si="6752">IF((AE945-$AC945)&gt;$D946,0,$D971*(AE949))</f>
        <v>-21.72</v>
      </c>
      <c r="AF971" s="17">
        <f t="shared" si="6752"/>
        <v>-21.76</v>
      </c>
      <c r="AG971" s="17">
        <f t="shared" si="6752"/>
        <v>-21.8</v>
      </c>
      <c r="AH971" s="17">
        <f t="shared" si="6752"/>
        <v>-21.88</v>
      </c>
      <c r="AI971" s="17">
        <f t="shared" si="6752"/>
        <v>-21.92</v>
      </c>
      <c r="AJ971" s="17">
        <f t="shared" si="6752"/>
        <v>-21.96</v>
      </c>
      <c r="AK971" s="17">
        <f t="shared" si="6752"/>
        <v>-22.04</v>
      </c>
      <c r="AL971" s="17">
        <f t="shared" si="6752"/>
        <v>-22.080000000000002</v>
      </c>
      <c r="AM971" s="17">
        <f t="shared" si="6752"/>
        <v>-22.16</v>
      </c>
      <c r="AN971" s="17">
        <f t="shared" si="6752"/>
        <v>-22.2</v>
      </c>
      <c r="AO971" s="17">
        <f t="shared" si="6752"/>
        <v>-22.240000000000002</v>
      </c>
      <c r="AP971" s="17">
        <f t="shared" si="6752"/>
        <v>-22.32</v>
      </c>
      <c r="AQ971" s="17">
        <f t="shared" si="6752"/>
        <v>-22.36</v>
      </c>
      <c r="AR971" s="17">
        <f t="shared" si="6752"/>
        <v>-22.44</v>
      </c>
      <c r="AS971" s="17">
        <f t="shared" si="6752"/>
        <v>-22.48</v>
      </c>
      <c r="AT971" s="17">
        <f t="shared" si="6752"/>
        <v>-22.52</v>
      </c>
      <c r="AU971" s="17">
        <f t="shared" si="6752"/>
        <v>-22.6</v>
      </c>
      <c r="AV971" s="17">
        <f t="shared" si="6752"/>
        <v>-22.64</v>
      </c>
      <c r="AW971" s="17">
        <f t="shared" si="6752"/>
        <v>-22.72</v>
      </c>
      <c r="AX971" s="17">
        <f t="shared" si="6752"/>
        <v>-22.76</v>
      </c>
      <c r="AY971" s="17">
        <f t="shared" si="6752"/>
        <v>-22.8</v>
      </c>
      <c r="AZ971" s="17">
        <f t="shared" si="6752"/>
        <v>-22.88</v>
      </c>
      <c r="BA971" s="17">
        <f t="shared" si="6752"/>
        <v>-22.92</v>
      </c>
      <c r="BB971" s="17">
        <f t="shared" si="6752"/>
        <v>-23</v>
      </c>
      <c r="BC971" s="17">
        <f t="shared" si="6752"/>
        <v>0</v>
      </c>
      <c r="BD971" s="17">
        <f t="shared" si="6752"/>
        <v>0</v>
      </c>
      <c r="BE971" s="17">
        <f t="shared" si="6752"/>
        <v>0</v>
      </c>
      <c r="BF971" s="17">
        <f t="shared" si="6752"/>
        <v>0</v>
      </c>
      <c r="BG971" s="17">
        <f t="shared" si="6752"/>
        <v>0</v>
      </c>
      <c r="BH971" s="17">
        <f t="shared" si="6752"/>
        <v>0</v>
      </c>
      <c r="BI971" s="17">
        <f t="shared" si="6752"/>
        <v>0</v>
      </c>
      <c r="BJ971" s="17">
        <f t="shared" si="6752"/>
        <v>0</v>
      </c>
      <c r="BK971" s="17">
        <f t="shared" si="6752"/>
        <v>0</v>
      </c>
      <c r="BL971" s="17">
        <f t="shared" si="6752"/>
        <v>0</v>
      </c>
      <c r="BM971" s="17">
        <f t="shared" si="6752"/>
        <v>0</v>
      </c>
      <c r="BN971" s="17">
        <f t="shared" si="6752"/>
        <v>0</v>
      </c>
      <c r="BO971" s="17">
        <f t="shared" si="6752"/>
        <v>0</v>
      </c>
      <c r="BP971" s="17">
        <f t="shared" si="6752"/>
        <v>0</v>
      </c>
      <c r="BQ971" s="17">
        <f t="shared" si="6752"/>
        <v>0</v>
      </c>
      <c r="BR971" s="17">
        <f t="shared" si="6752"/>
        <v>0</v>
      </c>
      <c r="BS971" s="17">
        <f t="shared" si="6752"/>
        <v>0</v>
      </c>
      <c r="BT971" s="17">
        <f t="shared" si="6752"/>
        <v>0</v>
      </c>
      <c r="BU971" s="17">
        <f t="shared" si="6752"/>
        <v>0</v>
      </c>
      <c r="BV971" s="17">
        <f t="shared" si="6752"/>
        <v>0</v>
      </c>
      <c r="BW971" s="17">
        <f t="shared" si="6752"/>
        <v>0</v>
      </c>
      <c r="BX971" s="17">
        <f t="shared" si="6752"/>
        <v>0</v>
      </c>
      <c r="BY971" s="17">
        <f t="shared" si="6752"/>
        <v>0</v>
      </c>
      <c r="BZ971" s="17">
        <f t="shared" si="6752"/>
        <v>0</v>
      </c>
      <c r="CA971" s="17">
        <f t="shared" si="6752"/>
        <v>0</v>
      </c>
      <c r="CB971" s="17">
        <f t="shared" si="6752"/>
        <v>0</v>
      </c>
      <c r="CC971" s="17">
        <f t="shared" si="6752"/>
        <v>0</v>
      </c>
      <c r="CD971" s="17">
        <f t="shared" si="6752"/>
        <v>0</v>
      </c>
      <c r="CE971" s="17">
        <f t="shared" si="6752"/>
        <v>0</v>
      </c>
      <c r="CF971" s="17">
        <f t="shared" si="6752"/>
        <v>0</v>
      </c>
      <c r="CG971" s="17">
        <f t="shared" si="6752"/>
        <v>0</v>
      </c>
      <c r="CH971" s="17">
        <f t="shared" si="6752"/>
        <v>0</v>
      </c>
      <c r="CI971" s="17">
        <f t="shared" si="6752"/>
        <v>0</v>
      </c>
      <c r="CJ971" s="17">
        <f t="shared" si="6752"/>
        <v>0</v>
      </c>
      <c r="CK971" s="17">
        <f t="shared" si="6752"/>
        <v>0</v>
      </c>
      <c r="CL971" s="17">
        <f t="shared" si="6752"/>
        <v>0</v>
      </c>
      <c r="CM971" s="17">
        <f t="shared" si="6752"/>
        <v>0</v>
      </c>
      <c r="CN971" s="17">
        <f t="shared" si="6752"/>
        <v>0</v>
      </c>
      <c r="CO971" s="17">
        <f t="shared" si="6752"/>
        <v>0</v>
      </c>
    </row>
    <row r="972" spans="2:93">
      <c r="B972" s="556"/>
      <c r="C972" s="556">
        <f t="shared" si="6714"/>
        <v>23</v>
      </c>
      <c r="D972" s="632">
        <f t="shared" si="6711"/>
        <v>-0.04</v>
      </c>
      <c r="E972" s="632"/>
      <c r="F972" s="632"/>
      <c r="G972" s="632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>
        <f>IF((AE945-$AD945)&gt;$D946,0,$D972*(AE949))</f>
        <v>-21.72</v>
      </c>
      <c r="AF972" s="17">
        <f t="shared" ref="AF972:CO972" si="6753">IF((AF945-$AD945)&gt;$D946,0,$D972*(AF949))</f>
        <v>-21.76</v>
      </c>
      <c r="AG972" s="17">
        <f t="shared" si="6753"/>
        <v>-21.8</v>
      </c>
      <c r="AH972" s="17">
        <f t="shared" si="6753"/>
        <v>-21.88</v>
      </c>
      <c r="AI972" s="17">
        <f t="shared" si="6753"/>
        <v>-21.92</v>
      </c>
      <c r="AJ972" s="17">
        <f t="shared" si="6753"/>
        <v>-21.96</v>
      </c>
      <c r="AK972" s="17">
        <f t="shared" si="6753"/>
        <v>-22.04</v>
      </c>
      <c r="AL972" s="17">
        <f t="shared" si="6753"/>
        <v>-22.080000000000002</v>
      </c>
      <c r="AM972" s="17">
        <f t="shared" si="6753"/>
        <v>-22.16</v>
      </c>
      <c r="AN972" s="17">
        <f t="shared" si="6753"/>
        <v>-22.2</v>
      </c>
      <c r="AO972" s="17">
        <f t="shared" si="6753"/>
        <v>-22.240000000000002</v>
      </c>
      <c r="AP972" s="17">
        <f t="shared" si="6753"/>
        <v>-22.32</v>
      </c>
      <c r="AQ972" s="17">
        <f t="shared" si="6753"/>
        <v>-22.36</v>
      </c>
      <c r="AR972" s="17">
        <f t="shared" si="6753"/>
        <v>-22.44</v>
      </c>
      <c r="AS972" s="17">
        <f t="shared" si="6753"/>
        <v>-22.48</v>
      </c>
      <c r="AT972" s="17">
        <f t="shared" si="6753"/>
        <v>-22.52</v>
      </c>
      <c r="AU972" s="17">
        <f t="shared" si="6753"/>
        <v>-22.6</v>
      </c>
      <c r="AV972" s="17">
        <f t="shared" si="6753"/>
        <v>-22.64</v>
      </c>
      <c r="AW972" s="17">
        <f t="shared" si="6753"/>
        <v>-22.72</v>
      </c>
      <c r="AX972" s="17">
        <f t="shared" si="6753"/>
        <v>-22.76</v>
      </c>
      <c r="AY972" s="17">
        <f t="shared" si="6753"/>
        <v>-22.8</v>
      </c>
      <c r="AZ972" s="17">
        <f t="shared" si="6753"/>
        <v>-22.88</v>
      </c>
      <c r="BA972" s="17">
        <f t="shared" si="6753"/>
        <v>-22.92</v>
      </c>
      <c r="BB972" s="17">
        <f t="shared" si="6753"/>
        <v>-23</v>
      </c>
      <c r="BC972" s="17">
        <f t="shared" si="6753"/>
        <v>-23.04</v>
      </c>
      <c r="BD972" s="17">
        <f t="shared" si="6753"/>
        <v>0</v>
      </c>
      <c r="BE972" s="17">
        <f t="shared" si="6753"/>
        <v>0</v>
      </c>
      <c r="BF972" s="17">
        <f t="shared" si="6753"/>
        <v>0</v>
      </c>
      <c r="BG972" s="17">
        <f t="shared" si="6753"/>
        <v>0</v>
      </c>
      <c r="BH972" s="17">
        <f t="shared" si="6753"/>
        <v>0</v>
      </c>
      <c r="BI972" s="17">
        <f t="shared" si="6753"/>
        <v>0</v>
      </c>
      <c r="BJ972" s="17">
        <f t="shared" si="6753"/>
        <v>0</v>
      </c>
      <c r="BK972" s="17">
        <f t="shared" si="6753"/>
        <v>0</v>
      </c>
      <c r="BL972" s="17">
        <f t="shared" si="6753"/>
        <v>0</v>
      </c>
      <c r="BM972" s="17">
        <f t="shared" si="6753"/>
        <v>0</v>
      </c>
      <c r="BN972" s="17">
        <f t="shared" si="6753"/>
        <v>0</v>
      </c>
      <c r="BO972" s="17">
        <f t="shared" si="6753"/>
        <v>0</v>
      </c>
      <c r="BP972" s="17">
        <f t="shared" si="6753"/>
        <v>0</v>
      </c>
      <c r="BQ972" s="17">
        <f t="shared" si="6753"/>
        <v>0</v>
      </c>
      <c r="BR972" s="17">
        <f t="shared" si="6753"/>
        <v>0</v>
      </c>
      <c r="BS972" s="17">
        <f t="shared" si="6753"/>
        <v>0</v>
      </c>
      <c r="BT972" s="17">
        <f t="shared" si="6753"/>
        <v>0</v>
      </c>
      <c r="BU972" s="17">
        <f t="shared" si="6753"/>
        <v>0</v>
      </c>
      <c r="BV972" s="17">
        <f t="shared" si="6753"/>
        <v>0</v>
      </c>
      <c r="BW972" s="17">
        <f t="shared" si="6753"/>
        <v>0</v>
      </c>
      <c r="BX972" s="17">
        <f t="shared" si="6753"/>
        <v>0</v>
      </c>
      <c r="BY972" s="17">
        <f t="shared" si="6753"/>
        <v>0</v>
      </c>
      <c r="BZ972" s="17">
        <f t="shared" si="6753"/>
        <v>0</v>
      </c>
      <c r="CA972" s="17">
        <f t="shared" si="6753"/>
        <v>0</v>
      </c>
      <c r="CB972" s="17">
        <f t="shared" si="6753"/>
        <v>0</v>
      </c>
      <c r="CC972" s="17">
        <f t="shared" si="6753"/>
        <v>0</v>
      </c>
      <c r="CD972" s="17">
        <f t="shared" si="6753"/>
        <v>0</v>
      </c>
      <c r="CE972" s="17">
        <f t="shared" si="6753"/>
        <v>0</v>
      </c>
      <c r="CF972" s="17">
        <f t="shared" si="6753"/>
        <v>0</v>
      </c>
      <c r="CG972" s="17">
        <f t="shared" si="6753"/>
        <v>0</v>
      </c>
      <c r="CH972" s="17">
        <f t="shared" si="6753"/>
        <v>0</v>
      </c>
      <c r="CI972" s="17">
        <f t="shared" si="6753"/>
        <v>0</v>
      </c>
      <c r="CJ972" s="17">
        <f t="shared" si="6753"/>
        <v>0</v>
      </c>
      <c r="CK972" s="17">
        <f t="shared" si="6753"/>
        <v>0</v>
      </c>
      <c r="CL972" s="17">
        <f t="shared" si="6753"/>
        <v>0</v>
      </c>
      <c r="CM972" s="17">
        <f t="shared" si="6753"/>
        <v>0</v>
      </c>
      <c r="CN972" s="17">
        <f t="shared" si="6753"/>
        <v>0</v>
      </c>
      <c r="CO972" s="17">
        <f t="shared" si="6753"/>
        <v>0</v>
      </c>
    </row>
    <row r="973" spans="2:93">
      <c r="B973" s="556"/>
      <c r="C973" s="556">
        <f t="shared" si="6714"/>
        <v>24</v>
      </c>
      <c r="D973" s="632">
        <f t="shared" si="6711"/>
        <v>-0.04</v>
      </c>
      <c r="E973" s="632"/>
      <c r="F973" s="632"/>
      <c r="G973" s="632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>
        <f>IF((AF945-$AE945)&gt;$D946,0,$D973*(AF949))</f>
        <v>-21.76</v>
      </c>
      <c r="AG973" s="17">
        <f t="shared" ref="AG973:CO973" si="6754">IF((AG945-$AE945)&gt;$D946,0,$D973*(AG949))</f>
        <v>-21.8</v>
      </c>
      <c r="AH973" s="17">
        <f t="shared" si="6754"/>
        <v>-21.88</v>
      </c>
      <c r="AI973" s="17">
        <f t="shared" si="6754"/>
        <v>-21.92</v>
      </c>
      <c r="AJ973" s="17">
        <f t="shared" si="6754"/>
        <v>-21.96</v>
      </c>
      <c r="AK973" s="17">
        <f t="shared" si="6754"/>
        <v>-22.04</v>
      </c>
      <c r="AL973" s="17">
        <f t="shared" si="6754"/>
        <v>-22.080000000000002</v>
      </c>
      <c r="AM973" s="17">
        <f t="shared" si="6754"/>
        <v>-22.16</v>
      </c>
      <c r="AN973" s="17">
        <f t="shared" si="6754"/>
        <v>-22.2</v>
      </c>
      <c r="AO973" s="17">
        <f t="shared" si="6754"/>
        <v>-22.240000000000002</v>
      </c>
      <c r="AP973" s="17">
        <f t="shared" si="6754"/>
        <v>-22.32</v>
      </c>
      <c r="AQ973" s="17">
        <f t="shared" si="6754"/>
        <v>-22.36</v>
      </c>
      <c r="AR973" s="17">
        <f t="shared" si="6754"/>
        <v>-22.44</v>
      </c>
      <c r="AS973" s="17">
        <f t="shared" si="6754"/>
        <v>-22.48</v>
      </c>
      <c r="AT973" s="17">
        <f t="shared" si="6754"/>
        <v>-22.52</v>
      </c>
      <c r="AU973" s="17">
        <f t="shared" si="6754"/>
        <v>-22.6</v>
      </c>
      <c r="AV973" s="17">
        <f t="shared" si="6754"/>
        <v>-22.64</v>
      </c>
      <c r="AW973" s="17">
        <f t="shared" si="6754"/>
        <v>-22.72</v>
      </c>
      <c r="AX973" s="17">
        <f t="shared" si="6754"/>
        <v>-22.76</v>
      </c>
      <c r="AY973" s="17">
        <f t="shared" si="6754"/>
        <v>-22.8</v>
      </c>
      <c r="AZ973" s="17">
        <f t="shared" si="6754"/>
        <v>-22.88</v>
      </c>
      <c r="BA973" s="17">
        <f t="shared" si="6754"/>
        <v>-22.92</v>
      </c>
      <c r="BB973" s="17">
        <f t="shared" si="6754"/>
        <v>-23</v>
      </c>
      <c r="BC973" s="17">
        <f t="shared" si="6754"/>
        <v>-23.04</v>
      </c>
      <c r="BD973" s="17">
        <f t="shared" si="6754"/>
        <v>-23.12</v>
      </c>
      <c r="BE973" s="17">
        <f t="shared" si="6754"/>
        <v>0</v>
      </c>
      <c r="BF973" s="17">
        <f t="shared" si="6754"/>
        <v>0</v>
      </c>
      <c r="BG973" s="17">
        <f t="shared" si="6754"/>
        <v>0</v>
      </c>
      <c r="BH973" s="17">
        <f t="shared" si="6754"/>
        <v>0</v>
      </c>
      <c r="BI973" s="17">
        <f t="shared" si="6754"/>
        <v>0</v>
      </c>
      <c r="BJ973" s="17">
        <f t="shared" si="6754"/>
        <v>0</v>
      </c>
      <c r="BK973" s="17">
        <f t="shared" si="6754"/>
        <v>0</v>
      </c>
      <c r="BL973" s="17">
        <f t="shared" si="6754"/>
        <v>0</v>
      </c>
      <c r="BM973" s="17">
        <f t="shared" si="6754"/>
        <v>0</v>
      </c>
      <c r="BN973" s="17">
        <f t="shared" si="6754"/>
        <v>0</v>
      </c>
      <c r="BO973" s="17">
        <f t="shared" si="6754"/>
        <v>0</v>
      </c>
      <c r="BP973" s="17">
        <f t="shared" si="6754"/>
        <v>0</v>
      </c>
      <c r="BQ973" s="17">
        <f t="shared" si="6754"/>
        <v>0</v>
      </c>
      <c r="BR973" s="17">
        <f t="shared" si="6754"/>
        <v>0</v>
      </c>
      <c r="BS973" s="17">
        <f t="shared" si="6754"/>
        <v>0</v>
      </c>
      <c r="BT973" s="17">
        <f t="shared" si="6754"/>
        <v>0</v>
      </c>
      <c r="BU973" s="17">
        <f t="shared" si="6754"/>
        <v>0</v>
      </c>
      <c r="BV973" s="17">
        <f t="shared" si="6754"/>
        <v>0</v>
      </c>
      <c r="BW973" s="17">
        <f t="shared" si="6754"/>
        <v>0</v>
      </c>
      <c r="BX973" s="17">
        <f t="shared" si="6754"/>
        <v>0</v>
      </c>
      <c r="BY973" s="17">
        <f t="shared" si="6754"/>
        <v>0</v>
      </c>
      <c r="BZ973" s="17">
        <f t="shared" si="6754"/>
        <v>0</v>
      </c>
      <c r="CA973" s="17">
        <f t="shared" si="6754"/>
        <v>0</v>
      </c>
      <c r="CB973" s="17">
        <f t="shared" si="6754"/>
        <v>0</v>
      </c>
      <c r="CC973" s="17">
        <f t="shared" si="6754"/>
        <v>0</v>
      </c>
      <c r="CD973" s="17">
        <f t="shared" si="6754"/>
        <v>0</v>
      </c>
      <c r="CE973" s="17">
        <f t="shared" si="6754"/>
        <v>0</v>
      </c>
      <c r="CF973" s="17">
        <f t="shared" si="6754"/>
        <v>0</v>
      </c>
      <c r="CG973" s="17">
        <f t="shared" si="6754"/>
        <v>0</v>
      </c>
      <c r="CH973" s="17">
        <f t="shared" si="6754"/>
        <v>0</v>
      </c>
      <c r="CI973" s="17">
        <f t="shared" si="6754"/>
        <v>0</v>
      </c>
      <c r="CJ973" s="17">
        <f t="shared" si="6754"/>
        <v>0</v>
      </c>
      <c r="CK973" s="17">
        <f t="shared" si="6754"/>
        <v>0</v>
      </c>
      <c r="CL973" s="17">
        <f t="shared" si="6754"/>
        <v>0</v>
      </c>
      <c r="CM973" s="17">
        <f t="shared" si="6754"/>
        <v>0</v>
      </c>
      <c r="CN973" s="17">
        <f t="shared" si="6754"/>
        <v>0</v>
      </c>
      <c r="CO973" s="17">
        <f t="shared" si="6754"/>
        <v>0</v>
      </c>
    </row>
    <row r="974" spans="2:93">
      <c r="B974" s="556"/>
      <c r="C974" s="556">
        <f t="shared" si="6714"/>
        <v>25</v>
      </c>
      <c r="D974" s="632">
        <f t="shared" si="6711"/>
        <v>-0.04</v>
      </c>
      <c r="E974" s="632"/>
      <c r="F974" s="632"/>
      <c r="G974" s="632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>
        <f>IF((AG945-$AF945)&gt;$D946,0,$D974*(AG949))</f>
        <v>-21.8</v>
      </c>
      <c r="AH974" s="17">
        <f t="shared" ref="AH974:CO974" si="6755">IF((AH945-$AF945)&gt;$D946,0,$D974*(AH949))</f>
        <v>-21.88</v>
      </c>
      <c r="AI974" s="17">
        <f t="shared" si="6755"/>
        <v>-21.92</v>
      </c>
      <c r="AJ974" s="17">
        <f t="shared" si="6755"/>
        <v>-21.96</v>
      </c>
      <c r="AK974" s="17">
        <f t="shared" si="6755"/>
        <v>-22.04</v>
      </c>
      <c r="AL974" s="17">
        <f t="shared" si="6755"/>
        <v>-22.080000000000002</v>
      </c>
      <c r="AM974" s="17">
        <f t="shared" si="6755"/>
        <v>-22.16</v>
      </c>
      <c r="AN974" s="17">
        <f t="shared" si="6755"/>
        <v>-22.2</v>
      </c>
      <c r="AO974" s="17">
        <f t="shared" si="6755"/>
        <v>-22.240000000000002</v>
      </c>
      <c r="AP974" s="17">
        <f t="shared" si="6755"/>
        <v>-22.32</v>
      </c>
      <c r="AQ974" s="17">
        <f t="shared" si="6755"/>
        <v>-22.36</v>
      </c>
      <c r="AR974" s="17">
        <f t="shared" si="6755"/>
        <v>-22.44</v>
      </c>
      <c r="AS974" s="17">
        <f t="shared" si="6755"/>
        <v>-22.48</v>
      </c>
      <c r="AT974" s="17">
        <f t="shared" si="6755"/>
        <v>-22.52</v>
      </c>
      <c r="AU974" s="17">
        <f t="shared" si="6755"/>
        <v>-22.6</v>
      </c>
      <c r="AV974" s="17">
        <f t="shared" si="6755"/>
        <v>-22.64</v>
      </c>
      <c r="AW974" s="17">
        <f t="shared" si="6755"/>
        <v>-22.72</v>
      </c>
      <c r="AX974" s="17">
        <f t="shared" si="6755"/>
        <v>-22.76</v>
      </c>
      <c r="AY974" s="17">
        <f t="shared" si="6755"/>
        <v>-22.8</v>
      </c>
      <c r="AZ974" s="17">
        <f t="shared" si="6755"/>
        <v>-22.88</v>
      </c>
      <c r="BA974" s="17">
        <f t="shared" si="6755"/>
        <v>-22.92</v>
      </c>
      <c r="BB974" s="17">
        <f t="shared" si="6755"/>
        <v>-23</v>
      </c>
      <c r="BC974" s="17">
        <f t="shared" si="6755"/>
        <v>-23.04</v>
      </c>
      <c r="BD974" s="17">
        <f t="shared" si="6755"/>
        <v>-23.12</v>
      </c>
      <c r="BE974" s="17">
        <f t="shared" si="6755"/>
        <v>-23.16</v>
      </c>
      <c r="BF974" s="17">
        <f t="shared" si="6755"/>
        <v>0</v>
      </c>
      <c r="BG974" s="17">
        <f t="shared" si="6755"/>
        <v>0</v>
      </c>
      <c r="BH974" s="17">
        <f t="shared" si="6755"/>
        <v>0</v>
      </c>
      <c r="BI974" s="17">
        <f t="shared" si="6755"/>
        <v>0</v>
      </c>
      <c r="BJ974" s="17">
        <f t="shared" si="6755"/>
        <v>0</v>
      </c>
      <c r="BK974" s="17">
        <f t="shared" si="6755"/>
        <v>0</v>
      </c>
      <c r="BL974" s="17">
        <f t="shared" si="6755"/>
        <v>0</v>
      </c>
      <c r="BM974" s="17">
        <f t="shared" si="6755"/>
        <v>0</v>
      </c>
      <c r="BN974" s="17">
        <f t="shared" si="6755"/>
        <v>0</v>
      </c>
      <c r="BO974" s="17">
        <f t="shared" si="6755"/>
        <v>0</v>
      </c>
      <c r="BP974" s="17">
        <f t="shared" si="6755"/>
        <v>0</v>
      </c>
      <c r="BQ974" s="17">
        <f t="shared" si="6755"/>
        <v>0</v>
      </c>
      <c r="BR974" s="17">
        <f t="shared" si="6755"/>
        <v>0</v>
      </c>
      <c r="BS974" s="17">
        <f t="shared" si="6755"/>
        <v>0</v>
      </c>
      <c r="BT974" s="17">
        <f t="shared" si="6755"/>
        <v>0</v>
      </c>
      <c r="BU974" s="17">
        <f t="shared" si="6755"/>
        <v>0</v>
      </c>
      <c r="BV974" s="17">
        <f t="shared" si="6755"/>
        <v>0</v>
      </c>
      <c r="BW974" s="17">
        <f t="shared" si="6755"/>
        <v>0</v>
      </c>
      <c r="BX974" s="17">
        <f t="shared" si="6755"/>
        <v>0</v>
      </c>
      <c r="BY974" s="17">
        <f t="shared" si="6755"/>
        <v>0</v>
      </c>
      <c r="BZ974" s="17">
        <f t="shared" si="6755"/>
        <v>0</v>
      </c>
      <c r="CA974" s="17">
        <f t="shared" si="6755"/>
        <v>0</v>
      </c>
      <c r="CB974" s="17">
        <f t="shared" si="6755"/>
        <v>0</v>
      </c>
      <c r="CC974" s="17">
        <f t="shared" si="6755"/>
        <v>0</v>
      </c>
      <c r="CD974" s="17">
        <f t="shared" si="6755"/>
        <v>0</v>
      </c>
      <c r="CE974" s="17">
        <f t="shared" si="6755"/>
        <v>0</v>
      </c>
      <c r="CF974" s="17">
        <f t="shared" si="6755"/>
        <v>0</v>
      </c>
      <c r="CG974" s="17">
        <f t="shared" si="6755"/>
        <v>0</v>
      </c>
      <c r="CH974" s="17">
        <f t="shared" si="6755"/>
        <v>0</v>
      </c>
      <c r="CI974" s="17">
        <f t="shared" si="6755"/>
        <v>0</v>
      </c>
      <c r="CJ974" s="17">
        <f t="shared" si="6755"/>
        <v>0</v>
      </c>
      <c r="CK974" s="17">
        <f t="shared" si="6755"/>
        <v>0</v>
      </c>
      <c r="CL974" s="17">
        <f t="shared" si="6755"/>
        <v>0</v>
      </c>
      <c r="CM974" s="17">
        <f t="shared" si="6755"/>
        <v>0</v>
      </c>
      <c r="CN974" s="17">
        <f t="shared" si="6755"/>
        <v>0</v>
      </c>
      <c r="CO974" s="17">
        <f t="shared" si="6755"/>
        <v>0</v>
      </c>
    </row>
    <row r="975" spans="2:93">
      <c r="B975" s="556"/>
      <c r="C975" s="556">
        <f t="shared" si="6714"/>
        <v>26</v>
      </c>
      <c r="D975" s="632">
        <f t="shared" si="6711"/>
        <v>-0.04</v>
      </c>
      <c r="E975" s="632"/>
      <c r="F975" s="632"/>
      <c r="G975" s="632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>
        <f>IF((AH945-$AG945)&gt;$D946,0,$D975*(AH949))</f>
        <v>-21.88</v>
      </c>
      <c r="AI975" s="17">
        <f t="shared" ref="AI975:CO975" si="6756">IF((AI945-$AG945)&gt;$D946,0,$D975*(AI949))</f>
        <v>-21.92</v>
      </c>
      <c r="AJ975" s="17">
        <f t="shared" si="6756"/>
        <v>-21.96</v>
      </c>
      <c r="AK975" s="17">
        <f t="shared" si="6756"/>
        <v>-22.04</v>
      </c>
      <c r="AL975" s="17">
        <f t="shared" si="6756"/>
        <v>-22.080000000000002</v>
      </c>
      <c r="AM975" s="17">
        <f t="shared" si="6756"/>
        <v>-22.16</v>
      </c>
      <c r="AN975" s="17">
        <f t="shared" si="6756"/>
        <v>-22.2</v>
      </c>
      <c r="AO975" s="17">
        <f t="shared" si="6756"/>
        <v>-22.240000000000002</v>
      </c>
      <c r="AP975" s="17">
        <f t="shared" si="6756"/>
        <v>-22.32</v>
      </c>
      <c r="AQ975" s="17">
        <f t="shared" si="6756"/>
        <v>-22.36</v>
      </c>
      <c r="AR975" s="17">
        <f t="shared" si="6756"/>
        <v>-22.44</v>
      </c>
      <c r="AS975" s="17">
        <f t="shared" si="6756"/>
        <v>-22.48</v>
      </c>
      <c r="AT975" s="17">
        <f t="shared" si="6756"/>
        <v>-22.52</v>
      </c>
      <c r="AU975" s="17">
        <f t="shared" si="6756"/>
        <v>-22.6</v>
      </c>
      <c r="AV975" s="17">
        <f t="shared" si="6756"/>
        <v>-22.64</v>
      </c>
      <c r="AW975" s="17">
        <f t="shared" si="6756"/>
        <v>-22.72</v>
      </c>
      <c r="AX975" s="17">
        <f t="shared" si="6756"/>
        <v>-22.76</v>
      </c>
      <c r="AY975" s="17">
        <f t="shared" si="6756"/>
        <v>-22.8</v>
      </c>
      <c r="AZ975" s="17">
        <f t="shared" si="6756"/>
        <v>-22.88</v>
      </c>
      <c r="BA975" s="17">
        <f t="shared" si="6756"/>
        <v>-22.92</v>
      </c>
      <c r="BB975" s="17">
        <f t="shared" si="6756"/>
        <v>-23</v>
      </c>
      <c r="BC975" s="17">
        <f t="shared" si="6756"/>
        <v>-23.04</v>
      </c>
      <c r="BD975" s="17">
        <f t="shared" si="6756"/>
        <v>-23.12</v>
      </c>
      <c r="BE975" s="17">
        <f t="shared" si="6756"/>
        <v>-23.16</v>
      </c>
      <c r="BF975" s="17">
        <f t="shared" si="6756"/>
        <v>-23.240000000000002</v>
      </c>
      <c r="BG975" s="17">
        <f t="shared" si="6756"/>
        <v>0</v>
      </c>
      <c r="BH975" s="17">
        <f t="shared" si="6756"/>
        <v>0</v>
      </c>
      <c r="BI975" s="17">
        <f t="shared" si="6756"/>
        <v>0</v>
      </c>
      <c r="BJ975" s="17">
        <f t="shared" si="6756"/>
        <v>0</v>
      </c>
      <c r="BK975" s="17">
        <f t="shared" si="6756"/>
        <v>0</v>
      </c>
      <c r="BL975" s="17">
        <f t="shared" si="6756"/>
        <v>0</v>
      </c>
      <c r="BM975" s="17">
        <f t="shared" si="6756"/>
        <v>0</v>
      </c>
      <c r="BN975" s="17">
        <f t="shared" si="6756"/>
        <v>0</v>
      </c>
      <c r="BO975" s="17">
        <f t="shared" si="6756"/>
        <v>0</v>
      </c>
      <c r="BP975" s="17">
        <f t="shared" si="6756"/>
        <v>0</v>
      </c>
      <c r="BQ975" s="17">
        <f t="shared" si="6756"/>
        <v>0</v>
      </c>
      <c r="BR975" s="17">
        <f t="shared" si="6756"/>
        <v>0</v>
      </c>
      <c r="BS975" s="17">
        <f t="shared" si="6756"/>
        <v>0</v>
      </c>
      <c r="BT975" s="17">
        <f t="shared" si="6756"/>
        <v>0</v>
      </c>
      <c r="BU975" s="17">
        <f t="shared" si="6756"/>
        <v>0</v>
      </c>
      <c r="BV975" s="17">
        <f t="shared" si="6756"/>
        <v>0</v>
      </c>
      <c r="BW975" s="17">
        <f t="shared" si="6756"/>
        <v>0</v>
      </c>
      <c r="BX975" s="17">
        <f t="shared" si="6756"/>
        <v>0</v>
      </c>
      <c r="BY975" s="17">
        <f t="shared" si="6756"/>
        <v>0</v>
      </c>
      <c r="BZ975" s="17">
        <f t="shared" si="6756"/>
        <v>0</v>
      </c>
      <c r="CA975" s="17">
        <f t="shared" si="6756"/>
        <v>0</v>
      </c>
      <c r="CB975" s="17">
        <f t="shared" si="6756"/>
        <v>0</v>
      </c>
      <c r="CC975" s="17">
        <f t="shared" si="6756"/>
        <v>0</v>
      </c>
      <c r="CD975" s="17">
        <f t="shared" si="6756"/>
        <v>0</v>
      </c>
      <c r="CE975" s="17">
        <f t="shared" si="6756"/>
        <v>0</v>
      </c>
      <c r="CF975" s="17">
        <f t="shared" si="6756"/>
        <v>0</v>
      </c>
      <c r="CG975" s="17">
        <f t="shared" si="6756"/>
        <v>0</v>
      </c>
      <c r="CH975" s="17">
        <f t="shared" si="6756"/>
        <v>0</v>
      </c>
      <c r="CI975" s="17">
        <f t="shared" si="6756"/>
        <v>0</v>
      </c>
      <c r="CJ975" s="17">
        <f t="shared" si="6756"/>
        <v>0</v>
      </c>
      <c r="CK975" s="17">
        <f t="shared" si="6756"/>
        <v>0</v>
      </c>
      <c r="CL975" s="17">
        <f t="shared" si="6756"/>
        <v>0</v>
      </c>
      <c r="CM975" s="17">
        <f t="shared" si="6756"/>
        <v>0</v>
      </c>
      <c r="CN975" s="17">
        <f t="shared" si="6756"/>
        <v>0</v>
      </c>
      <c r="CO975" s="17">
        <f t="shared" si="6756"/>
        <v>0</v>
      </c>
    </row>
    <row r="976" spans="2:93">
      <c r="B976" s="556"/>
      <c r="C976" s="556">
        <f t="shared" si="6714"/>
        <v>27</v>
      </c>
      <c r="D976" s="632">
        <f t="shared" si="6711"/>
        <v>-0.04</v>
      </c>
      <c r="E976" s="632"/>
      <c r="F976" s="632"/>
      <c r="G976" s="632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>
        <f>IF((AI945-$AH945)&gt;$D946,0,$D976*(AI949))</f>
        <v>-21.92</v>
      </c>
      <c r="AJ976" s="17">
        <f t="shared" ref="AJ976:CO976" si="6757">IF((AJ945-$AH945)&gt;$D946,0,$D976*(AJ949))</f>
        <v>-21.96</v>
      </c>
      <c r="AK976" s="17">
        <f t="shared" si="6757"/>
        <v>-22.04</v>
      </c>
      <c r="AL976" s="17">
        <f t="shared" si="6757"/>
        <v>-22.080000000000002</v>
      </c>
      <c r="AM976" s="17">
        <f t="shared" si="6757"/>
        <v>-22.16</v>
      </c>
      <c r="AN976" s="17">
        <f t="shared" si="6757"/>
        <v>-22.2</v>
      </c>
      <c r="AO976" s="17">
        <f t="shared" si="6757"/>
        <v>-22.240000000000002</v>
      </c>
      <c r="AP976" s="17">
        <f t="shared" si="6757"/>
        <v>-22.32</v>
      </c>
      <c r="AQ976" s="17">
        <f t="shared" si="6757"/>
        <v>-22.36</v>
      </c>
      <c r="AR976" s="17">
        <f t="shared" si="6757"/>
        <v>-22.44</v>
      </c>
      <c r="AS976" s="17">
        <f t="shared" si="6757"/>
        <v>-22.48</v>
      </c>
      <c r="AT976" s="17">
        <f t="shared" si="6757"/>
        <v>-22.52</v>
      </c>
      <c r="AU976" s="17">
        <f t="shared" si="6757"/>
        <v>-22.6</v>
      </c>
      <c r="AV976" s="17">
        <f t="shared" si="6757"/>
        <v>-22.64</v>
      </c>
      <c r="AW976" s="17">
        <f t="shared" si="6757"/>
        <v>-22.72</v>
      </c>
      <c r="AX976" s="17">
        <f t="shared" si="6757"/>
        <v>-22.76</v>
      </c>
      <c r="AY976" s="17">
        <f t="shared" si="6757"/>
        <v>-22.8</v>
      </c>
      <c r="AZ976" s="17">
        <f t="shared" si="6757"/>
        <v>-22.88</v>
      </c>
      <c r="BA976" s="17">
        <f t="shared" si="6757"/>
        <v>-22.92</v>
      </c>
      <c r="BB976" s="17">
        <f t="shared" si="6757"/>
        <v>-23</v>
      </c>
      <c r="BC976" s="17">
        <f t="shared" si="6757"/>
        <v>-23.04</v>
      </c>
      <c r="BD976" s="17">
        <f t="shared" si="6757"/>
        <v>-23.12</v>
      </c>
      <c r="BE976" s="17">
        <f t="shared" si="6757"/>
        <v>-23.16</v>
      </c>
      <c r="BF976" s="17">
        <f t="shared" si="6757"/>
        <v>-23.240000000000002</v>
      </c>
      <c r="BG976" s="17">
        <f t="shared" si="6757"/>
        <v>-23.28</v>
      </c>
      <c r="BH976" s="17">
        <f t="shared" si="6757"/>
        <v>0</v>
      </c>
      <c r="BI976" s="17">
        <f t="shared" si="6757"/>
        <v>0</v>
      </c>
      <c r="BJ976" s="17">
        <f t="shared" si="6757"/>
        <v>0</v>
      </c>
      <c r="BK976" s="17">
        <f t="shared" si="6757"/>
        <v>0</v>
      </c>
      <c r="BL976" s="17">
        <f t="shared" si="6757"/>
        <v>0</v>
      </c>
      <c r="BM976" s="17">
        <f t="shared" si="6757"/>
        <v>0</v>
      </c>
      <c r="BN976" s="17">
        <f t="shared" si="6757"/>
        <v>0</v>
      </c>
      <c r="BO976" s="17">
        <f t="shared" si="6757"/>
        <v>0</v>
      </c>
      <c r="BP976" s="17">
        <f t="shared" si="6757"/>
        <v>0</v>
      </c>
      <c r="BQ976" s="17">
        <f t="shared" si="6757"/>
        <v>0</v>
      </c>
      <c r="BR976" s="17">
        <f t="shared" si="6757"/>
        <v>0</v>
      </c>
      <c r="BS976" s="17">
        <f t="shared" si="6757"/>
        <v>0</v>
      </c>
      <c r="BT976" s="17">
        <f t="shared" si="6757"/>
        <v>0</v>
      </c>
      <c r="BU976" s="17">
        <f t="shared" si="6757"/>
        <v>0</v>
      </c>
      <c r="BV976" s="17">
        <f t="shared" si="6757"/>
        <v>0</v>
      </c>
      <c r="BW976" s="17">
        <f t="shared" si="6757"/>
        <v>0</v>
      </c>
      <c r="BX976" s="17">
        <f t="shared" si="6757"/>
        <v>0</v>
      </c>
      <c r="BY976" s="17">
        <f t="shared" si="6757"/>
        <v>0</v>
      </c>
      <c r="BZ976" s="17">
        <f t="shared" si="6757"/>
        <v>0</v>
      </c>
      <c r="CA976" s="17">
        <f t="shared" si="6757"/>
        <v>0</v>
      </c>
      <c r="CB976" s="17">
        <f t="shared" si="6757"/>
        <v>0</v>
      </c>
      <c r="CC976" s="17">
        <f t="shared" si="6757"/>
        <v>0</v>
      </c>
      <c r="CD976" s="17">
        <f t="shared" si="6757"/>
        <v>0</v>
      </c>
      <c r="CE976" s="17">
        <f t="shared" si="6757"/>
        <v>0</v>
      </c>
      <c r="CF976" s="17">
        <f t="shared" si="6757"/>
        <v>0</v>
      </c>
      <c r="CG976" s="17">
        <f t="shared" si="6757"/>
        <v>0</v>
      </c>
      <c r="CH976" s="17">
        <f t="shared" si="6757"/>
        <v>0</v>
      </c>
      <c r="CI976" s="17">
        <f t="shared" si="6757"/>
        <v>0</v>
      </c>
      <c r="CJ976" s="17">
        <f t="shared" si="6757"/>
        <v>0</v>
      </c>
      <c r="CK976" s="17">
        <f t="shared" si="6757"/>
        <v>0</v>
      </c>
      <c r="CL976" s="17">
        <f t="shared" si="6757"/>
        <v>0</v>
      </c>
      <c r="CM976" s="17">
        <f t="shared" si="6757"/>
        <v>0</v>
      </c>
      <c r="CN976" s="17">
        <f t="shared" si="6757"/>
        <v>0</v>
      </c>
      <c r="CO976" s="17">
        <f t="shared" si="6757"/>
        <v>0</v>
      </c>
    </row>
    <row r="977" spans="1:93">
      <c r="B977" s="556"/>
      <c r="C977" s="556">
        <f t="shared" si="6714"/>
        <v>28</v>
      </c>
      <c r="D977" s="632">
        <f t="shared" si="6711"/>
        <v>-0.04</v>
      </c>
      <c r="E977" s="632"/>
      <c r="F977" s="632"/>
      <c r="G977" s="632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>
        <f>IF((AJ945-$AI945)&gt;$D946,0,$D977*(AJ949))</f>
        <v>-21.96</v>
      </c>
      <c r="AK977" s="17">
        <f t="shared" ref="AK977:CO977" si="6758">IF((AK945-$AI945)&gt;$D946,0,$D977*(AK949))</f>
        <v>-22.04</v>
      </c>
      <c r="AL977" s="17">
        <f t="shared" si="6758"/>
        <v>-22.080000000000002</v>
      </c>
      <c r="AM977" s="17">
        <f t="shared" si="6758"/>
        <v>-22.16</v>
      </c>
      <c r="AN977" s="17">
        <f t="shared" si="6758"/>
        <v>-22.2</v>
      </c>
      <c r="AO977" s="17">
        <f t="shared" si="6758"/>
        <v>-22.240000000000002</v>
      </c>
      <c r="AP977" s="17">
        <f t="shared" si="6758"/>
        <v>-22.32</v>
      </c>
      <c r="AQ977" s="17">
        <f t="shared" si="6758"/>
        <v>-22.36</v>
      </c>
      <c r="AR977" s="17">
        <f t="shared" si="6758"/>
        <v>-22.44</v>
      </c>
      <c r="AS977" s="17">
        <f t="shared" si="6758"/>
        <v>-22.48</v>
      </c>
      <c r="AT977" s="17">
        <f t="shared" si="6758"/>
        <v>-22.52</v>
      </c>
      <c r="AU977" s="17">
        <f t="shared" si="6758"/>
        <v>-22.6</v>
      </c>
      <c r="AV977" s="17">
        <f t="shared" si="6758"/>
        <v>-22.64</v>
      </c>
      <c r="AW977" s="17">
        <f t="shared" si="6758"/>
        <v>-22.72</v>
      </c>
      <c r="AX977" s="17">
        <f t="shared" si="6758"/>
        <v>-22.76</v>
      </c>
      <c r="AY977" s="17">
        <f t="shared" si="6758"/>
        <v>-22.8</v>
      </c>
      <c r="AZ977" s="17">
        <f t="shared" si="6758"/>
        <v>-22.88</v>
      </c>
      <c r="BA977" s="17">
        <f t="shared" si="6758"/>
        <v>-22.92</v>
      </c>
      <c r="BB977" s="17">
        <f t="shared" si="6758"/>
        <v>-23</v>
      </c>
      <c r="BC977" s="17">
        <f t="shared" si="6758"/>
        <v>-23.04</v>
      </c>
      <c r="BD977" s="17">
        <f t="shared" si="6758"/>
        <v>-23.12</v>
      </c>
      <c r="BE977" s="17">
        <f t="shared" si="6758"/>
        <v>-23.16</v>
      </c>
      <c r="BF977" s="17">
        <f t="shared" si="6758"/>
        <v>-23.240000000000002</v>
      </c>
      <c r="BG977" s="17">
        <f t="shared" si="6758"/>
        <v>-23.28</v>
      </c>
      <c r="BH977" s="17">
        <f t="shared" si="6758"/>
        <v>-23.32</v>
      </c>
      <c r="BI977" s="17">
        <f t="shared" si="6758"/>
        <v>0</v>
      </c>
      <c r="BJ977" s="17">
        <f t="shared" si="6758"/>
        <v>0</v>
      </c>
      <c r="BK977" s="17">
        <f t="shared" si="6758"/>
        <v>0</v>
      </c>
      <c r="BL977" s="17">
        <f t="shared" si="6758"/>
        <v>0</v>
      </c>
      <c r="BM977" s="17">
        <f t="shared" si="6758"/>
        <v>0</v>
      </c>
      <c r="BN977" s="17">
        <f t="shared" si="6758"/>
        <v>0</v>
      </c>
      <c r="BO977" s="17">
        <f t="shared" si="6758"/>
        <v>0</v>
      </c>
      <c r="BP977" s="17">
        <f t="shared" si="6758"/>
        <v>0</v>
      </c>
      <c r="BQ977" s="17">
        <f t="shared" si="6758"/>
        <v>0</v>
      </c>
      <c r="BR977" s="17">
        <f t="shared" si="6758"/>
        <v>0</v>
      </c>
      <c r="BS977" s="17">
        <f t="shared" si="6758"/>
        <v>0</v>
      </c>
      <c r="BT977" s="17">
        <f t="shared" si="6758"/>
        <v>0</v>
      </c>
      <c r="BU977" s="17">
        <f t="shared" si="6758"/>
        <v>0</v>
      </c>
      <c r="BV977" s="17">
        <f t="shared" si="6758"/>
        <v>0</v>
      </c>
      <c r="BW977" s="17">
        <f t="shared" si="6758"/>
        <v>0</v>
      </c>
      <c r="BX977" s="17">
        <f t="shared" si="6758"/>
        <v>0</v>
      </c>
      <c r="BY977" s="17">
        <f t="shared" si="6758"/>
        <v>0</v>
      </c>
      <c r="BZ977" s="17">
        <f t="shared" si="6758"/>
        <v>0</v>
      </c>
      <c r="CA977" s="17">
        <f t="shared" si="6758"/>
        <v>0</v>
      </c>
      <c r="CB977" s="17">
        <f t="shared" si="6758"/>
        <v>0</v>
      </c>
      <c r="CC977" s="17">
        <f t="shared" si="6758"/>
        <v>0</v>
      </c>
      <c r="CD977" s="17">
        <f t="shared" si="6758"/>
        <v>0</v>
      </c>
      <c r="CE977" s="17">
        <f t="shared" si="6758"/>
        <v>0</v>
      </c>
      <c r="CF977" s="17">
        <f t="shared" si="6758"/>
        <v>0</v>
      </c>
      <c r="CG977" s="17">
        <f t="shared" si="6758"/>
        <v>0</v>
      </c>
      <c r="CH977" s="17">
        <f t="shared" si="6758"/>
        <v>0</v>
      </c>
      <c r="CI977" s="17">
        <f t="shared" si="6758"/>
        <v>0</v>
      </c>
      <c r="CJ977" s="17">
        <f t="shared" si="6758"/>
        <v>0</v>
      </c>
      <c r="CK977" s="17">
        <f t="shared" si="6758"/>
        <v>0</v>
      </c>
      <c r="CL977" s="17">
        <f t="shared" si="6758"/>
        <v>0</v>
      </c>
      <c r="CM977" s="17">
        <f t="shared" si="6758"/>
        <v>0</v>
      </c>
      <c r="CN977" s="17">
        <f t="shared" si="6758"/>
        <v>0</v>
      </c>
      <c r="CO977" s="17">
        <f t="shared" si="6758"/>
        <v>0</v>
      </c>
    </row>
    <row r="978" spans="1:93">
      <c r="A978" s="10"/>
      <c r="B978" s="10"/>
      <c r="C978" s="556">
        <f t="shared" si="6714"/>
        <v>29</v>
      </c>
      <c r="D978" s="632">
        <f t="shared" si="6711"/>
        <v>-0.04</v>
      </c>
      <c r="E978" s="97"/>
      <c r="F978" s="97"/>
      <c r="G978" s="97"/>
      <c r="H978" s="289"/>
      <c r="I978" s="289"/>
      <c r="J978" s="289"/>
      <c r="K978" s="289"/>
      <c r="L978" s="289"/>
      <c r="M978" s="289"/>
      <c r="N978" s="289"/>
      <c r="O978" s="289"/>
      <c r="P978" s="289"/>
      <c r="Q978" s="289"/>
      <c r="R978" s="289"/>
      <c r="S978" s="289"/>
      <c r="T978" s="289"/>
      <c r="U978" s="289"/>
      <c r="V978" s="289"/>
      <c r="W978" s="289"/>
      <c r="X978" s="289"/>
      <c r="Y978" s="289"/>
      <c r="Z978" s="289"/>
      <c r="AA978" s="289"/>
      <c r="AB978" s="289"/>
      <c r="AC978" s="289"/>
      <c r="AD978" s="289"/>
      <c r="AE978" s="289"/>
      <c r="AF978" s="289"/>
      <c r="AG978" s="289"/>
      <c r="AH978" s="289"/>
      <c r="AI978" s="289"/>
      <c r="AJ978" s="289"/>
      <c r="AK978" s="289">
        <f>IF((AK945-$AJ945)&gt;$D946,0,$D978*(AK949))</f>
        <v>-22.04</v>
      </c>
      <c r="AL978" s="289">
        <f t="shared" ref="AL978:CO978" si="6759">IF((AL945-$AJ945)&gt;$D946,0,$D978*(AL949))</f>
        <v>-22.080000000000002</v>
      </c>
      <c r="AM978" s="289">
        <f t="shared" si="6759"/>
        <v>-22.16</v>
      </c>
      <c r="AN978" s="289">
        <f t="shared" si="6759"/>
        <v>-22.2</v>
      </c>
      <c r="AO978" s="289">
        <f t="shared" si="6759"/>
        <v>-22.240000000000002</v>
      </c>
      <c r="AP978" s="289">
        <f t="shared" si="6759"/>
        <v>-22.32</v>
      </c>
      <c r="AQ978" s="289">
        <f t="shared" si="6759"/>
        <v>-22.36</v>
      </c>
      <c r="AR978" s="289">
        <f t="shared" si="6759"/>
        <v>-22.44</v>
      </c>
      <c r="AS978" s="289">
        <f t="shared" si="6759"/>
        <v>-22.48</v>
      </c>
      <c r="AT978" s="289">
        <f t="shared" si="6759"/>
        <v>-22.52</v>
      </c>
      <c r="AU978" s="289">
        <f t="shared" si="6759"/>
        <v>-22.6</v>
      </c>
      <c r="AV978" s="289">
        <f t="shared" si="6759"/>
        <v>-22.64</v>
      </c>
      <c r="AW978" s="289">
        <f t="shared" si="6759"/>
        <v>-22.72</v>
      </c>
      <c r="AX978" s="289">
        <f t="shared" si="6759"/>
        <v>-22.76</v>
      </c>
      <c r="AY978" s="289">
        <f t="shared" si="6759"/>
        <v>-22.8</v>
      </c>
      <c r="AZ978" s="289">
        <f t="shared" si="6759"/>
        <v>-22.88</v>
      </c>
      <c r="BA978" s="289">
        <f t="shared" si="6759"/>
        <v>-22.92</v>
      </c>
      <c r="BB978" s="289">
        <f t="shared" si="6759"/>
        <v>-23</v>
      </c>
      <c r="BC978" s="289">
        <f t="shared" si="6759"/>
        <v>-23.04</v>
      </c>
      <c r="BD978" s="289">
        <f t="shared" si="6759"/>
        <v>-23.12</v>
      </c>
      <c r="BE978" s="289">
        <f t="shared" si="6759"/>
        <v>-23.16</v>
      </c>
      <c r="BF978" s="289">
        <f t="shared" si="6759"/>
        <v>-23.240000000000002</v>
      </c>
      <c r="BG978" s="289">
        <f t="shared" si="6759"/>
        <v>-23.28</v>
      </c>
      <c r="BH978" s="289">
        <f t="shared" si="6759"/>
        <v>-23.32</v>
      </c>
      <c r="BI978" s="289">
        <f t="shared" si="6759"/>
        <v>-23.400000000000002</v>
      </c>
      <c r="BJ978" s="289">
        <f t="shared" si="6759"/>
        <v>0</v>
      </c>
      <c r="BK978" s="289">
        <f t="shared" si="6759"/>
        <v>0</v>
      </c>
      <c r="BL978" s="289">
        <f t="shared" si="6759"/>
        <v>0</v>
      </c>
      <c r="BM978" s="289">
        <f t="shared" si="6759"/>
        <v>0</v>
      </c>
      <c r="BN978" s="289">
        <f t="shared" si="6759"/>
        <v>0</v>
      </c>
      <c r="BO978" s="289">
        <f t="shared" si="6759"/>
        <v>0</v>
      </c>
      <c r="BP978" s="289">
        <f t="shared" si="6759"/>
        <v>0</v>
      </c>
      <c r="BQ978" s="289">
        <f t="shared" si="6759"/>
        <v>0</v>
      </c>
      <c r="BR978" s="289">
        <f t="shared" si="6759"/>
        <v>0</v>
      </c>
      <c r="BS978" s="289">
        <f t="shared" si="6759"/>
        <v>0</v>
      </c>
      <c r="BT978" s="289">
        <f t="shared" si="6759"/>
        <v>0</v>
      </c>
      <c r="BU978" s="289">
        <f t="shared" si="6759"/>
        <v>0</v>
      </c>
      <c r="BV978" s="289">
        <f t="shared" si="6759"/>
        <v>0</v>
      </c>
      <c r="BW978" s="289">
        <f t="shared" si="6759"/>
        <v>0</v>
      </c>
      <c r="BX978" s="289">
        <f t="shared" si="6759"/>
        <v>0</v>
      </c>
      <c r="BY978" s="289">
        <f t="shared" si="6759"/>
        <v>0</v>
      </c>
      <c r="BZ978" s="289">
        <f t="shared" si="6759"/>
        <v>0</v>
      </c>
      <c r="CA978" s="289">
        <f t="shared" si="6759"/>
        <v>0</v>
      </c>
      <c r="CB978" s="289">
        <f t="shared" si="6759"/>
        <v>0</v>
      </c>
      <c r="CC978" s="289">
        <f t="shared" si="6759"/>
        <v>0</v>
      </c>
      <c r="CD978" s="289">
        <f t="shared" si="6759"/>
        <v>0</v>
      </c>
      <c r="CE978" s="289">
        <f t="shared" si="6759"/>
        <v>0</v>
      </c>
      <c r="CF978" s="289">
        <f t="shared" si="6759"/>
        <v>0</v>
      </c>
      <c r="CG978" s="289">
        <f t="shared" si="6759"/>
        <v>0</v>
      </c>
      <c r="CH978" s="289">
        <f t="shared" si="6759"/>
        <v>0</v>
      </c>
      <c r="CI978" s="289">
        <f t="shared" si="6759"/>
        <v>0</v>
      </c>
      <c r="CJ978" s="289">
        <f t="shared" si="6759"/>
        <v>0</v>
      </c>
      <c r="CK978" s="289">
        <f t="shared" si="6759"/>
        <v>0</v>
      </c>
      <c r="CL978" s="289">
        <f t="shared" si="6759"/>
        <v>0</v>
      </c>
      <c r="CM978" s="289">
        <f t="shared" si="6759"/>
        <v>0</v>
      </c>
      <c r="CN978" s="289">
        <f t="shared" si="6759"/>
        <v>0</v>
      </c>
      <c r="CO978" s="289">
        <f t="shared" si="6759"/>
        <v>0</v>
      </c>
    </row>
    <row r="979" spans="1:93">
      <c r="B979" s="556"/>
      <c r="C979" s="556">
        <f t="shared" si="6714"/>
        <v>30</v>
      </c>
      <c r="D979" s="632">
        <f t="shared" si="6711"/>
        <v>-0.04</v>
      </c>
      <c r="E979" s="632"/>
      <c r="F979" s="632"/>
      <c r="G979" s="632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>
        <f>IF((AL945-$AK945)&gt;$D946,0,$D979*(AL949))</f>
        <v>-22.080000000000002</v>
      </c>
      <c r="AM979" s="17">
        <f t="shared" ref="AM979:CO979" si="6760">IF((AM945-$AK945)&gt;$D946,0,$D979*(AM949))</f>
        <v>-22.16</v>
      </c>
      <c r="AN979" s="17">
        <f t="shared" si="6760"/>
        <v>-22.2</v>
      </c>
      <c r="AO979" s="17">
        <f t="shared" si="6760"/>
        <v>-22.240000000000002</v>
      </c>
      <c r="AP979" s="17">
        <f t="shared" si="6760"/>
        <v>-22.32</v>
      </c>
      <c r="AQ979" s="17">
        <f t="shared" si="6760"/>
        <v>-22.36</v>
      </c>
      <c r="AR979" s="17">
        <f t="shared" si="6760"/>
        <v>-22.44</v>
      </c>
      <c r="AS979" s="17">
        <f t="shared" si="6760"/>
        <v>-22.48</v>
      </c>
      <c r="AT979" s="17">
        <f t="shared" si="6760"/>
        <v>-22.52</v>
      </c>
      <c r="AU979" s="17">
        <f t="shared" si="6760"/>
        <v>-22.6</v>
      </c>
      <c r="AV979" s="17">
        <f t="shared" si="6760"/>
        <v>-22.64</v>
      </c>
      <c r="AW979" s="17">
        <f t="shared" si="6760"/>
        <v>-22.72</v>
      </c>
      <c r="AX979" s="17">
        <f t="shared" si="6760"/>
        <v>-22.76</v>
      </c>
      <c r="AY979" s="17">
        <f t="shared" si="6760"/>
        <v>-22.8</v>
      </c>
      <c r="AZ979" s="17">
        <f t="shared" si="6760"/>
        <v>-22.88</v>
      </c>
      <c r="BA979" s="17">
        <f t="shared" si="6760"/>
        <v>-22.92</v>
      </c>
      <c r="BB979" s="17">
        <f t="shared" si="6760"/>
        <v>-23</v>
      </c>
      <c r="BC979" s="17">
        <f t="shared" si="6760"/>
        <v>-23.04</v>
      </c>
      <c r="BD979" s="17">
        <f t="shared" si="6760"/>
        <v>-23.12</v>
      </c>
      <c r="BE979" s="17">
        <f t="shared" si="6760"/>
        <v>-23.16</v>
      </c>
      <c r="BF979" s="17">
        <f t="shared" si="6760"/>
        <v>-23.240000000000002</v>
      </c>
      <c r="BG979" s="17">
        <f t="shared" si="6760"/>
        <v>-23.28</v>
      </c>
      <c r="BH979" s="17">
        <f t="shared" si="6760"/>
        <v>-23.32</v>
      </c>
      <c r="BI979" s="17">
        <f t="shared" si="6760"/>
        <v>-23.400000000000002</v>
      </c>
      <c r="BJ979" s="17">
        <f t="shared" si="6760"/>
        <v>-23.44</v>
      </c>
      <c r="BK979" s="17">
        <f t="shared" si="6760"/>
        <v>0</v>
      </c>
      <c r="BL979" s="17">
        <f t="shared" si="6760"/>
        <v>0</v>
      </c>
      <c r="BM979" s="17">
        <f t="shared" si="6760"/>
        <v>0</v>
      </c>
      <c r="BN979" s="17">
        <f t="shared" si="6760"/>
        <v>0</v>
      </c>
      <c r="BO979" s="17">
        <f t="shared" si="6760"/>
        <v>0</v>
      </c>
      <c r="BP979" s="17">
        <f t="shared" si="6760"/>
        <v>0</v>
      </c>
      <c r="BQ979" s="17">
        <f t="shared" si="6760"/>
        <v>0</v>
      </c>
      <c r="BR979" s="17">
        <f t="shared" si="6760"/>
        <v>0</v>
      </c>
      <c r="BS979" s="17">
        <f t="shared" si="6760"/>
        <v>0</v>
      </c>
      <c r="BT979" s="17">
        <f t="shared" si="6760"/>
        <v>0</v>
      </c>
      <c r="BU979" s="17">
        <f t="shared" si="6760"/>
        <v>0</v>
      </c>
      <c r="BV979" s="17">
        <f t="shared" si="6760"/>
        <v>0</v>
      </c>
      <c r="BW979" s="17">
        <f t="shared" si="6760"/>
        <v>0</v>
      </c>
      <c r="BX979" s="17">
        <f t="shared" si="6760"/>
        <v>0</v>
      </c>
      <c r="BY979" s="17">
        <f t="shared" si="6760"/>
        <v>0</v>
      </c>
      <c r="BZ979" s="17">
        <f t="shared" si="6760"/>
        <v>0</v>
      </c>
      <c r="CA979" s="17">
        <f t="shared" si="6760"/>
        <v>0</v>
      </c>
      <c r="CB979" s="17">
        <f t="shared" si="6760"/>
        <v>0</v>
      </c>
      <c r="CC979" s="17">
        <f t="shared" si="6760"/>
        <v>0</v>
      </c>
      <c r="CD979" s="17">
        <f t="shared" si="6760"/>
        <v>0</v>
      </c>
      <c r="CE979" s="17">
        <f t="shared" si="6760"/>
        <v>0</v>
      </c>
      <c r="CF979" s="17">
        <f t="shared" si="6760"/>
        <v>0</v>
      </c>
      <c r="CG979" s="17">
        <f t="shared" si="6760"/>
        <v>0</v>
      </c>
      <c r="CH979" s="17">
        <f t="shared" si="6760"/>
        <v>0</v>
      </c>
      <c r="CI979" s="17">
        <f t="shared" si="6760"/>
        <v>0</v>
      </c>
      <c r="CJ979" s="17">
        <f t="shared" si="6760"/>
        <v>0</v>
      </c>
      <c r="CK979" s="17">
        <f t="shared" si="6760"/>
        <v>0</v>
      </c>
      <c r="CL979" s="17">
        <f t="shared" si="6760"/>
        <v>0</v>
      </c>
      <c r="CM979" s="17">
        <f t="shared" si="6760"/>
        <v>0</v>
      </c>
      <c r="CN979" s="17">
        <f t="shared" si="6760"/>
        <v>0</v>
      </c>
      <c r="CO979" s="17">
        <f t="shared" si="6760"/>
        <v>0</v>
      </c>
    </row>
    <row r="980" spans="1:93">
      <c r="B980" s="556"/>
      <c r="C980" s="556">
        <f t="shared" si="6714"/>
        <v>31</v>
      </c>
      <c r="D980" s="632">
        <f t="shared" si="6711"/>
        <v>-0.04</v>
      </c>
      <c r="E980" s="632"/>
      <c r="F980" s="632"/>
      <c r="G980" s="632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>
        <f>IF((AM945-$AL945)&gt;$D946,0,$D980*(AM949))</f>
        <v>-22.16</v>
      </c>
      <c r="AN980" s="17">
        <f t="shared" ref="AN980:CO980" si="6761">IF((AN945-$AL945)&gt;$D946,0,$D980*(AN949))</f>
        <v>-22.2</v>
      </c>
      <c r="AO980" s="17">
        <f t="shared" si="6761"/>
        <v>-22.240000000000002</v>
      </c>
      <c r="AP980" s="17">
        <f t="shared" si="6761"/>
        <v>-22.32</v>
      </c>
      <c r="AQ980" s="17">
        <f t="shared" si="6761"/>
        <v>-22.36</v>
      </c>
      <c r="AR980" s="17">
        <f t="shared" si="6761"/>
        <v>-22.44</v>
      </c>
      <c r="AS980" s="17">
        <f t="shared" si="6761"/>
        <v>-22.48</v>
      </c>
      <c r="AT980" s="17">
        <f t="shared" si="6761"/>
        <v>-22.52</v>
      </c>
      <c r="AU980" s="17">
        <f t="shared" si="6761"/>
        <v>-22.6</v>
      </c>
      <c r="AV980" s="17">
        <f t="shared" si="6761"/>
        <v>-22.64</v>
      </c>
      <c r="AW980" s="17">
        <f t="shared" si="6761"/>
        <v>-22.72</v>
      </c>
      <c r="AX980" s="17">
        <f t="shared" si="6761"/>
        <v>-22.76</v>
      </c>
      <c r="AY980" s="17">
        <f t="shared" si="6761"/>
        <v>-22.8</v>
      </c>
      <c r="AZ980" s="17">
        <f t="shared" si="6761"/>
        <v>-22.88</v>
      </c>
      <c r="BA980" s="17">
        <f t="shared" si="6761"/>
        <v>-22.92</v>
      </c>
      <c r="BB980" s="17">
        <f t="shared" si="6761"/>
        <v>-23</v>
      </c>
      <c r="BC980" s="17">
        <f t="shared" si="6761"/>
        <v>-23.04</v>
      </c>
      <c r="BD980" s="17">
        <f t="shared" si="6761"/>
        <v>-23.12</v>
      </c>
      <c r="BE980" s="17">
        <f t="shared" si="6761"/>
        <v>-23.16</v>
      </c>
      <c r="BF980" s="17">
        <f t="shared" si="6761"/>
        <v>-23.240000000000002</v>
      </c>
      <c r="BG980" s="17">
        <f t="shared" si="6761"/>
        <v>-23.28</v>
      </c>
      <c r="BH980" s="17">
        <f t="shared" si="6761"/>
        <v>-23.32</v>
      </c>
      <c r="BI980" s="17">
        <f t="shared" si="6761"/>
        <v>-23.400000000000002</v>
      </c>
      <c r="BJ980" s="17">
        <f t="shared" si="6761"/>
        <v>-23.44</v>
      </c>
      <c r="BK980" s="17">
        <f t="shared" si="6761"/>
        <v>-23.52</v>
      </c>
      <c r="BL980" s="17">
        <f t="shared" si="6761"/>
        <v>0</v>
      </c>
      <c r="BM980" s="17">
        <f t="shared" si="6761"/>
        <v>0</v>
      </c>
      <c r="BN980" s="17">
        <f t="shared" si="6761"/>
        <v>0</v>
      </c>
      <c r="BO980" s="17">
        <f t="shared" si="6761"/>
        <v>0</v>
      </c>
      <c r="BP980" s="17">
        <f t="shared" si="6761"/>
        <v>0</v>
      </c>
      <c r="BQ980" s="17">
        <f t="shared" si="6761"/>
        <v>0</v>
      </c>
      <c r="BR980" s="17">
        <f t="shared" si="6761"/>
        <v>0</v>
      </c>
      <c r="BS980" s="17">
        <f t="shared" si="6761"/>
        <v>0</v>
      </c>
      <c r="BT980" s="17">
        <f t="shared" si="6761"/>
        <v>0</v>
      </c>
      <c r="BU980" s="17">
        <f t="shared" si="6761"/>
        <v>0</v>
      </c>
      <c r="BV980" s="17">
        <f t="shared" si="6761"/>
        <v>0</v>
      </c>
      <c r="BW980" s="17">
        <f t="shared" si="6761"/>
        <v>0</v>
      </c>
      <c r="BX980" s="17">
        <f t="shared" si="6761"/>
        <v>0</v>
      </c>
      <c r="BY980" s="17">
        <f t="shared" si="6761"/>
        <v>0</v>
      </c>
      <c r="BZ980" s="17">
        <f t="shared" si="6761"/>
        <v>0</v>
      </c>
      <c r="CA980" s="17">
        <f t="shared" si="6761"/>
        <v>0</v>
      </c>
      <c r="CB980" s="17">
        <f t="shared" si="6761"/>
        <v>0</v>
      </c>
      <c r="CC980" s="17">
        <f t="shared" si="6761"/>
        <v>0</v>
      </c>
      <c r="CD980" s="17">
        <f t="shared" si="6761"/>
        <v>0</v>
      </c>
      <c r="CE980" s="17">
        <f t="shared" si="6761"/>
        <v>0</v>
      </c>
      <c r="CF980" s="17">
        <f t="shared" si="6761"/>
        <v>0</v>
      </c>
      <c r="CG980" s="17">
        <f t="shared" si="6761"/>
        <v>0</v>
      </c>
      <c r="CH980" s="17">
        <f t="shared" si="6761"/>
        <v>0</v>
      </c>
      <c r="CI980" s="17">
        <f t="shared" si="6761"/>
        <v>0</v>
      </c>
      <c r="CJ980" s="17">
        <f t="shared" si="6761"/>
        <v>0</v>
      </c>
      <c r="CK980" s="17">
        <f t="shared" si="6761"/>
        <v>0</v>
      </c>
      <c r="CL980" s="17">
        <f t="shared" si="6761"/>
        <v>0</v>
      </c>
      <c r="CM980" s="17">
        <f t="shared" si="6761"/>
        <v>0</v>
      </c>
      <c r="CN980" s="17">
        <f t="shared" si="6761"/>
        <v>0</v>
      </c>
      <c r="CO980" s="17">
        <f t="shared" si="6761"/>
        <v>0</v>
      </c>
    </row>
    <row r="981" spans="1:93">
      <c r="B981" s="556"/>
      <c r="C981" s="556">
        <f t="shared" si="6714"/>
        <v>32</v>
      </c>
      <c r="D981" s="632">
        <f t="shared" si="6711"/>
        <v>-0.04</v>
      </c>
      <c r="E981" s="632"/>
      <c r="F981" s="632"/>
      <c r="G981" s="632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>
        <f>IF((AN945-$AM945)&gt;$D946,0,$D981*(AN949))</f>
        <v>-22.2</v>
      </c>
      <c r="AO981" s="17">
        <f t="shared" ref="AO981:CO981" si="6762">IF((AO945-$AM945)&gt;$D946,0,$D981*(AO949))</f>
        <v>-22.240000000000002</v>
      </c>
      <c r="AP981" s="17">
        <f t="shared" si="6762"/>
        <v>-22.32</v>
      </c>
      <c r="AQ981" s="17">
        <f t="shared" si="6762"/>
        <v>-22.36</v>
      </c>
      <c r="AR981" s="17">
        <f t="shared" si="6762"/>
        <v>-22.44</v>
      </c>
      <c r="AS981" s="17">
        <f t="shared" si="6762"/>
        <v>-22.48</v>
      </c>
      <c r="AT981" s="17">
        <f t="shared" si="6762"/>
        <v>-22.52</v>
      </c>
      <c r="AU981" s="17">
        <f t="shared" si="6762"/>
        <v>-22.6</v>
      </c>
      <c r="AV981" s="17">
        <f t="shared" si="6762"/>
        <v>-22.64</v>
      </c>
      <c r="AW981" s="17">
        <f t="shared" si="6762"/>
        <v>-22.72</v>
      </c>
      <c r="AX981" s="17">
        <f t="shared" si="6762"/>
        <v>-22.76</v>
      </c>
      <c r="AY981" s="17">
        <f t="shared" si="6762"/>
        <v>-22.8</v>
      </c>
      <c r="AZ981" s="17">
        <f t="shared" si="6762"/>
        <v>-22.88</v>
      </c>
      <c r="BA981" s="17">
        <f t="shared" si="6762"/>
        <v>-22.92</v>
      </c>
      <c r="BB981" s="17">
        <f t="shared" si="6762"/>
        <v>-23</v>
      </c>
      <c r="BC981" s="17">
        <f t="shared" si="6762"/>
        <v>-23.04</v>
      </c>
      <c r="BD981" s="17">
        <f t="shared" si="6762"/>
        <v>-23.12</v>
      </c>
      <c r="BE981" s="17">
        <f t="shared" si="6762"/>
        <v>-23.16</v>
      </c>
      <c r="BF981" s="17">
        <f t="shared" si="6762"/>
        <v>-23.240000000000002</v>
      </c>
      <c r="BG981" s="17">
        <f t="shared" si="6762"/>
        <v>-23.28</v>
      </c>
      <c r="BH981" s="17">
        <f t="shared" si="6762"/>
        <v>-23.32</v>
      </c>
      <c r="BI981" s="17">
        <f t="shared" si="6762"/>
        <v>-23.400000000000002</v>
      </c>
      <c r="BJ981" s="17">
        <f t="shared" si="6762"/>
        <v>-23.44</v>
      </c>
      <c r="BK981" s="17">
        <f t="shared" si="6762"/>
        <v>-23.52</v>
      </c>
      <c r="BL981" s="17">
        <f t="shared" si="6762"/>
        <v>-23.56</v>
      </c>
      <c r="BM981" s="17">
        <f t="shared" si="6762"/>
        <v>0</v>
      </c>
      <c r="BN981" s="17">
        <f t="shared" si="6762"/>
        <v>0</v>
      </c>
      <c r="BO981" s="17">
        <f t="shared" si="6762"/>
        <v>0</v>
      </c>
      <c r="BP981" s="17">
        <f t="shared" si="6762"/>
        <v>0</v>
      </c>
      <c r="BQ981" s="17">
        <f t="shared" si="6762"/>
        <v>0</v>
      </c>
      <c r="BR981" s="17">
        <f t="shared" si="6762"/>
        <v>0</v>
      </c>
      <c r="BS981" s="17">
        <f t="shared" si="6762"/>
        <v>0</v>
      </c>
      <c r="BT981" s="17">
        <f t="shared" si="6762"/>
        <v>0</v>
      </c>
      <c r="BU981" s="17">
        <f t="shared" si="6762"/>
        <v>0</v>
      </c>
      <c r="BV981" s="17">
        <f t="shared" si="6762"/>
        <v>0</v>
      </c>
      <c r="BW981" s="17">
        <f t="shared" si="6762"/>
        <v>0</v>
      </c>
      <c r="BX981" s="17">
        <f t="shared" si="6762"/>
        <v>0</v>
      </c>
      <c r="BY981" s="17">
        <f t="shared" si="6762"/>
        <v>0</v>
      </c>
      <c r="BZ981" s="17">
        <f t="shared" si="6762"/>
        <v>0</v>
      </c>
      <c r="CA981" s="17">
        <f t="shared" si="6762"/>
        <v>0</v>
      </c>
      <c r="CB981" s="17">
        <f t="shared" si="6762"/>
        <v>0</v>
      </c>
      <c r="CC981" s="17">
        <f t="shared" si="6762"/>
        <v>0</v>
      </c>
      <c r="CD981" s="17">
        <f t="shared" si="6762"/>
        <v>0</v>
      </c>
      <c r="CE981" s="17">
        <f t="shared" si="6762"/>
        <v>0</v>
      </c>
      <c r="CF981" s="17">
        <f t="shared" si="6762"/>
        <v>0</v>
      </c>
      <c r="CG981" s="17">
        <f t="shared" si="6762"/>
        <v>0</v>
      </c>
      <c r="CH981" s="17">
        <f t="shared" si="6762"/>
        <v>0</v>
      </c>
      <c r="CI981" s="17">
        <f t="shared" si="6762"/>
        <v>0</v>
      </c>
      <c r="CJ981" s="17">
        <f t="shared" si="6762"/>
        <v>0</v>
      </c>
      <c r="CK981" s="17">
        <f t="shared" si="6762"/>
        <v>0</v>
      </c>
      <c r="CL981" s="17">
        <f t="shared" si="6762"/>
        <v>0</v>
      </c>
      <c r="CM981" s="17">
        <f t="shared" si="6762"/>
        <v>0</v>
      </c>
      <c r="CN981" s="17">
        <f t="shared" si="6762"/>
        <v>0</v>
      </c>
      <c r="CO981" s="17">
        <f t="shared" si="6762"/>
        <v>0</v>
      </c>
    </row>
    <row r="982" spans="1:93">
      <c r="B982" s="556"/>
      <c r="C982" s="556">
        <f t="shared" si="6714"/>
        <v>33</v>
      </c>
      <c r="D982" s="632">
        <f t="shared" si="6711"/>
        <v>-0.04</v>
      </c>
      <c r="E982" s="632"/>
      <c r="F982" s="632"/>
      <c r="G982" s="632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641"/>
      <c r="AO982" s="17">
        <f>IF((AO945-$AN945)&gt;$D946,0,$D982*(AO949))</f>
        <v>-22.240000000000002</v>
      </c>
      <c r="AP982" s="17">
        <f t="shared" ref="AP982:CO982" si="6763">IF((AP945-$AN945)&gt;$D946,0,$D982*(AP949))</f>
        <v>-22.32</v>
      </c>
      <c r="AQ982" s="17">
        <f t="shared" si="6763"/>
        <v>-22.36</v>
      </c>
      <c r="AR982" s="17">
        <f t="shared" si="6763"/>
        <v>-22.44</v>
      </c>
      <c r="AS982" s="17">
        <f t="shared" si="6763"/>
        <v>-22.48</v>
      </c>
      <c r="AT982" s="17">
        <f t="shared" si="6763"/>
        <v>-22.52</v>
      </c>
      <c r="AU982" s="17">
        <f t="shared" si="6763"/>
        <v>-22.6</v>
      </c>
      <c r="AV982" s="17">
        <f t="shared" si="6763"/>
        <v>-22.64</v>
      </c>
      <c r="AW982" s="17">
        <f t="shared" si="6763"/>
        <v>-22.72</v>
      </c>
      <c r="AX982" s="17">
        <f t="shared" si="6763"/>
        <v>-22.76</v>
      </c>
      <c r="AY982" s="17">
        <f t="shared" si="6763"/>
        <v>-22.8</v>
      </c>
      <c r="AZ982" s="17">
        <f t="shared" si="6763"/>
        <v>-22.88</v>
      </c>
      <c r="BA982" s="17">
        <f t="shared" si="6763"/>
        <v>-22.92</v>
      </c>
      <c r="BB982" s="17">
        <f t="shared" si="6763"/>
        <v>-23</v>
      </c>
      <c r="BC982" s="17">
        <f t="shared" si="6763"/>
        <v>-23.04</v>
      </c>
      <c r="BD982" s="17">
        <f t="shared" si="6763"/>
        <v>-23.12</v>
      </c>
      <c r="BE982" s="17">
        <f t="shared" si="6763"/>
        <v>-23.16</v>
      </c>
      <c r="BF982" s="17">
        <f t="shared" si="6763"/>
        <v>-23.240000000000002</v>
      </c>
      <c r="BG982" s="17">
        <f t="shared" si="6763"/>
        <v>-23.28</v>
      </c>
      <c r="BH982" s="17">
        <f t="shared" si="6763"/>
        <v>-23.32</v>
      </c>
      <c r="BI982" s="17">
        <f t="shared" si="6763"/>
        <v>-23.400000000000002</v>
      </c>
      <c r="BJ982" s="17">
        <f t="shared" si="6763"/>
        <v>-23.44</v>
      </c>
      <c r="BK982" s="17">
        <f t="shared" si="6763"/>
        <v>-23.52</v>
      </c>
      <c r="BL982" s="17">
        <f t="shared" si="6763"/>
        <v>-23.56</v>
      </c>
      <c r="BM982" s="17">
        <f t="shared" si="6763"/>
        <v>-23.64</v>
      </c>
      <c r="BN982" s="17">
        <f t="shared" si="6763"/>
        <v>0</v>
      </c>
      <c r="BO982" s="17">
        <f t="shared" si="6763"/>
        <v>0</v>
      </c>
      <c r="BP982" s="17">
        <f t="shared" si="6763"/>
        <v>0</v>
      </c>
      <c r="BQ982" s="17">
        <f t="shared" si="6763"/>
        <v>0</v>
      </c>
      <c r="BR982" s="17">
        <f t="shared" si="6763"/>
        <v>0</v>
      </c>
      <c r="BS982" s="17">
        <f t="shared" si="6763"/>
        <v>0</v>
      </c>
      <c r="BT982" s="17">
        <f t="shared" si="6763"/>
        <v>0</v>
      </c>
      <c r="BU982" s="17">
        <f t="shared" si="6763"/>
        <v>0</v>
      </c>
      <c r="BV982" s="17">
        <f t="shared" si="6763"/>
        <v>0</v>
      </c>
      <c r="BW982" s="17">
        <f t="shared" si="6763"/>
        <v>0</v>
      </c>
      <c r="BX982" s="17">
        <f t="shared" si="6763"/>
        <v>0</v>
      </c>
      <c r="BY982" s="17">
        <f t="shared" si="6763"/>
        <v>0</v>
      </c>
      <c r="BZ982" s="17">
        <f t="shared" si="6763"/>
        <v>0</v>
      </c>
      <c r="CA982" s="17">
        <f t="shared" si="6763"/>
        <v>0</v>
      </c>
      <c r="CB982" s="17">
        <f t="shared" si="6763"/>
        <v>0</v>
      </c>
      <c r="CC982" s="17">
        <f t="shared" si="6763"/>
        <v>0</v>
      </c>
      <c r="CD982" s="17">
        <f t="shared" si="6763"/>
        <v>0</v>
      </c>
      <c r="CE982" s="17">
        <f t="shared" si="6763"/>
        <v>0</v>
      </c>
      <c r="CF982" s="17">
        <f t="shared" si="6763"/>
        <v>0</v>
      </c>
      <c r="CG982" s="17">
        <f t="shared" si="6763"/>
        <v>0</v>
      </c>
      <c r="CH982" s="17">
        <f t="shared" si="6763"/>
        <v>0</v>
      </c>
      <c r="CI982" s="17">
        <f t="shared" si="6763"/>
        <v>0</v>
      </c>
      <c r="CJ982" s="17">
        <f t="shared" si="6763"/>
        <v>0</v>
      </c>
      <c r="CK982" s="17">
        <f t="shared" si="6763"/>
        <v>0</v>
      </c>
      <c r="CL982" s="17">
        <f t="shared" si="6763"/>
        <v>0</v>
      </c>
      <c r="CM982" s="17">
        <f t="shared" si="6763"/>
        <v>0</v>
      </c>
      <c r="CN982" s="17">
        <f t="shared" si="6763"/>
        <v>0</v>
      </c>
      <c r="CO982" s="17">
        <f t="shared" si="6763"/>
        <v>0</v>
      </c>
    </row>
    <row r="983" spans="1:93">
      <c r="B983" s="556"/>
      <c r="C983" s="556">
        <f t="shared" si="6714"/>
        <v>34</v>
      </c>
      <c r="D983" s="632">
        <f t="shared" si="6711"/>
        <v>-0.04</v>
      </c>
      <c r="E983" s="632"/>
      <c r="F983" s="632"/>
      <c r="G983" s="632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>
        <f>IF((AP945-$AO945)&gt;$D946,0,$D983*(AP949))</f>
        <v>-22.32</v>
      </c>
      <c r="AQ983" s="17">
        <f t="shared" ref="AQ983:CO983" si="6764">IF((AQ945-$AO945)&gt;$D946,0,$D983*(AQ949))</f>
        <v>-22.36</v>
      </c>
      <c r="AR983" s="17">
        <f t="shared" si="6764"/>
        <v>-22.44</v>
      </c>
      <c r="AS983" s="17">
        <f t="shared" si="6764"/>
        <v>-22.48</v>
      </c>
      <c r="AT983" s="17">
        <f t="shared" si="6764"/>
        <v>-22.52</v>
      </c>
      <c r="AU983" s="17">
        <f t="shared" si="6764"/>
        <v>-22.6</v>
      </c>
      <c r="AV983" s="17">
        <f t="shared" si="6764"/>
        <v>-22.64</v>
      </c>
      <c r="AW983" s="17">
        <f t="shared" si="6764"/>
        <v>-22.72</v>
      </c>
      <c r="AX983" s="17">
        <f t="shared" si="6764"/>
        <v>-22.76</v>
      </c>
      <c r="AY983" s="17">
        <f t="shared" si="6764"/>
        <v>-22.8</v>
      </c>
      <c r="AZ983" s="17">
        <f t="shared" si="6764"/>
        <v>-22.88</v>
      </c>
      <c r="BA983" s="17">
        <f t="shared" si="6764"/>
        <v>-22.92</v>
      </c>
      <c r="BB983" s="17">
        <f t="shared" si="6764"/>
        <v>-23</v>
      </c>
      <c r="BC983" s="17">
        <f t="shared" si="6764"/>
        <v>-23.04</v>
      </c>
      <c r="BD983" s="17">
        <f t="shared" si="6764"/>
        <v>-23.12</v>
      </c>
      <c r="BE983" s="17">
        <f t="shared" si="6764"/>
        <v>-23.16</v>
      </c>
      <c r="BF983" s="17">
        <f t="shared" si="6764"/>
        <v>-23.240000000000002</v>
      </c>
      <c r="BG983" s="17">
        <f t="shared" si="6764"/>
        <v>-23.28</v>
      </c>
      <c r="BH983" s="17">
        <f t="shared" si="6764"/>
        <v>-23.32</v>
      </c>
      <c r="BI983" s="17">
        <f t="shared" si="6764"/>
        <v>-23.400000000000002</v>
      </c>
      <c r="BJ983" s="17">
        <f t="shared" si="6764"/>
        <v>-23.44</v>
      </c>
      <c r="BK983" s="17">
        <f t="shared" si="6764"/>
        <v>-23.52</v>
      </c>
      <c r="BL983" s="17">
        <f t="shared" si="6764"/>
        <v>-23.56</v>
      </c>
      <c r="BM983" s="17">
        <f t="shared" si="6764"/>
        <v>-23.64</v>
      </c>
      <c r="BN983" s="17">
        <f t="shared" si="6764"/>
        <v>-23.68</v>
      </c>
      <c r="BO983" s="17">
        <f t="shared" si="6764"/>
        <v>0</v>
      </c>
      <c r="BP983" s="17">
        <f t="shared" si="6764"/>
        <v>0</v>
      </c>
      <c r="BQ983" s="17">
        <f t="shared" si="6764"/>
        <v>0</v>
      </c>
      <c r="BR983" s="17">
        <f t="shared" si="6764"/>
        <v>0</v>
      </c>
      <c r="BS983" s="17">
        <f t="shared" si="6764"/>
        <v>0</v>
      </c>
      <c r="BT983" s="17">
        <f t="shared" si="6764"/>
        <v>0</v>
      </c>
      <c r="BU983" s="17">
        <f t="shared" si="6764"/>
        <v>0</v>
      </c>
      <c r="BV983" s="17">
        <f t="shared" si="6764"/>
        <v>0</v>
      </c>
      <c r="BW983" s="17">
        <f t="shared" si="6764"/>
        <v>0</v>
      </c>
      <c r="BX983" s="17">
        <f t="shared" si="6764"/>
        <v>0</v>
      </c>
      <c r="BY983" s="17">
        <f t="shared" si="6764"/>
        <v>0</v>
      </c>
      <c r="BZ983" s="17">
        <f t="shared" si="6764"/>
        <v>0</v>
      </c>
      <c r="CA983" s="17">
        <f t="shared" si="6764"/>
        <v>0</v>
      </c>
      <c r="CB983" s="17">
        <f t="shared" si="6764"/>
        <v>0</v>
      </c>
      <c r="CC983" s="17">
        <f t="shared" si="6764"/>
        <v>0</v>
      </c>
      <c r="CD983" s="17">
        <f t="shared" si="6764"/>
        <v>0</v>
      </c>
      <c r="CE983" s="17">
        <f t="shared" si="6764"/>
        <v>0</v>
      </c>
      <c r="CF983" s="17">
        <f t="shared" si="6764"/>
        <v>0</v>
      </c>
      <c r="CG983" s="17">
        <f t="shared" si="6764"/>
        <v>0</v>
      </c>
      <c r="CH983" s="17">
        <f t="shared" si="6764"/>
        <v>0</v>
      </c>
      <c r="CI983" s="17">
        <f t="shared" si="6764"/>
        <v>0</v>
      </c>
      <c r="CJ983" s="17">
        <f t="shared" si="6764"/>
        <v>0</v>
      </c>
      <c r="CK983" s="17">
        <f t="shared" si="6764"/>
        <v>0</v>
      </c>
      <c r="CL983" s="17">
        <f t="shared" si="6764"/>
        <v>0</v>
      </c>
      <c r="CM983" s="17">
        <f t="shared" si="6764"/>
        <v>0</v>
      </c>
      <c r="CN983" s="17">
        <f t="shared" si="6764"/>
        <v>0</v>
      </c>
      <c r="CO983" s="17">
        <f t="shared" si="6764"/>
        <v>0</v>
      </c>
    </row>
    <row r="984" spans="1:93">
      <c r="B984" s="556"/>
      <c r="C984" s="556">
        <f t="shared" si="6714"/>
        <v>35</v>
      </c>
      <c r="D984" s="632">
        <f t="shared" si="6711"/>
        <v>-0.04</v>
      </c>
      <c r="E984" s="632"/>
      <c r="F984" s="632"/>
      <c r="G984" s="632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>
        <f>IF((AQ945-$AP945)&gt;$D946,0,$D984*(AQ949))</f>
        <v>-22.36</v>
      </c>
      <c r="AR984" s="17">
        <f t="shared" ref="AR984:CO984" si="6765">IF((AR945-$AP945)&gt;$D946,0,$D984*(AR949))</f>
        <v>-22.44</v>
      </c>
      <c r="AS984" s="17">
        <f t="shared" si="6765"/>
        <v>-22.48</v>
      </c>
      <c r="AT984" s="17">
        <f t="shared" si="6765"/>
        <v>-22.52</v>
      </c>
      <c r="AU984" s="17">
        <f t="shared" si="6765"/>
        <v>-22.6</v>
      </c>
      <c r="AV984" s="17">
        <f t="shared" si="6765"/>
        <v>-22.64</v>
      </c>
      <c r="AW984" s="17">
        <f t="shared" si="6765"/>
        <v>-22.72</v>
      </c>
      <c r="AX984" s="17">
        <f t="shared" si="6765"/>
        <v>-22.76</v>
      </c>
      <c r="AY984" s="17">
        <f t="shared" si="6765"/>
        <v>-22.8</v>
      </c>
      <c r="AZ984" s="17">
        <f t="shared" si="6765"/>
        <v>-22.88</v>
      </c>
      <c r="BA984" s="17">
        <f t="shared" si="6765"/>
        <v>-22.92</v>
      </c>
      <c r="BB984" s="17">
        <f t="shared" si="6765"/>
        <v>-23</v>
      </c>
      <c r="BC984" s="17">
        <f t="shared" si="6765"/>
        <v>-23.04</v>
      </c>
      <c r="BD984" s="17">
        <f t="shared" si="6765"/>
        <v>-23.12</v>
      </c>
      <c r="BE984" s="17">
        <f t="shared" si="6765"/>
        <v>-23.16</v>
      </c>
      <c r="BF984" s="17">
        <f t="shared" si="6765"/>
        <v>-23.240000000000002</v>
      </c>
      <c r="BG984" s="17">
        <f t="shared" si="6765"/>
        <v>-23.28</v>
      </c>
      <c r="BH984" s="17">
        <f t="shared" si="6765"/>
        <v>-23.32</v>
      </c>
      <c r="BI984" s="17">
        <f t="shared" si="6765"/>
        <v>-23.400000000000002</v>
      </c>
      <c r="BJ984" s="17">
        <f t="shared" si="6765"/>
        <v>-23.44</v>
      </c>
      <c r="BK984" s="17">
        <f t="shared" si="6765"/>
        <v>-23.52</v>
      </c>
      <c r="BL984" s="17">
        <f t="shared" si="6765"/>
        <v>-23.56</v>
      </c>
      <c r="BM984" s="17">
        <f t="shared" si="6765"/>
        <v>-23.64</v>
      </c>
      <c r="BN984" s="17">
        <f t="shared" si="6765"/>
        <v>-23.68</v>
      </c>
      <c r="BO984" s="17">
        <f t="shared" si="6765"/>
        <v>-23.76</v>
      </c>
      <c r="BP984" s="17">
        <f t="shared" si="6765"/>
        <v>0</v>
      </c>
      <c r="BQ984" s="17">
        <f t="shared" si="6765"/>
        <v>0</v>
      </c>
      <c r="BR984" s="17">
        <f t="shared" si="6765"/>
        <v>0</v>
      </c>
      <c r="BS984" s="17">
        <f t="shared" si="6765"/>
        <v>0</v>
      </c>
      <c r="BT984" s="17">
        <f t="shared" si="6765"/>
        <v>0</v>
      </c>
      <c r="BU984" s="17">
        <f t="shared" si="6765"/>
        <v>0</v>
      </c>
      <c r="BV984" s="17">
        <f t="shared" si="6765"/>
        <v>0</v>
      </c>
      <c r="BW984" s="17">
        <f t="shared" si="6765"/>
        <v>0</v>
      </c>
      <c r="BX984" s="17">
        <f t="shared" si="6765"/>
        <v>0</v>
      </c>
      <c r="BY984" s="17">
        <f t="shared" si="6765"/>
        <v>0</v>
      </c>
      <c r="BZ984" s="17">
        <f t="shared" si="6765"/>
        <v>0</v>
      </c>
      <c r="CA984" s="17">
        <f t="shared" si="6765"/>
        <v>0</v>
      </c>
      <c r="CB984" s="17">
        <f t="shared" si="6765"/>
        <v>0</v>
      </c>
      <c r="CC984" s="17">
        <f t="shared" si="6765"/>
        <v>0</v>
      </c>
      <c r="CD984" s="17">
        <f t="shared" si="6765"/>
        <v>0</v>
      </c>
      <c r="CE984" s="17">
        <f t="shared" si="6765"/>
        <v>0</v>
      </c>
      <c r="CF984" s="17">
        <f t="shared" si="6765"/>
        <v>0</v>
      </c>
      <c r="CG984" s="17">
        <f t="shared" si="6765"/>
        <v>0</v>
      </c>
      <c r="CH984" s="17">
        <f t="shared" si="6765"/>
        <v>0</v>
      </c>
      <c r="CI984" s="17">
        <f t="shared" si="6765"/>
        <v>0</v>
      </c>
      <c r="CJ984" s="17">
        <f t="shared" si="6765"/>
        <v>0</v>
      </c>
      <c r="CK984" s="17">
        <f t="shared" si="6765"/>
        <v>0</v>
      </c>
      <c r="CL984" s="17">
        <f t="shared" si="6765"/>
        <v>0</v>
      </c>
      <c r="CM984" s="17">
        <f t="shared" si="6765"/>
        <v>0</v>
      </c>
      <c r="CN984" s="17">
        <f t="shared" si="6765"/>
        <v>0</v>
      </c>
      <c r="CO984" s="17">
        <f t="shared" si="6765"/>
        <v>0</v>
      </c>
    </row>
    <row r="985" spans="1:93">
      <c r="B985" s="556"/>
      <c r="C985" s="556">
        <f t="shared" si="6714"/>
        <v>36</v>
      </c>
      <c r="D985" s="632">
        <f t="shared" si="6711"/>
        <v>-0.04</v>
      </c>
      <c r="E985" s="632"/>
      <c r="F985" s="632"/>
      <c r="G985" s="632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>
        <f>IF((AR945-$AQ945)&gt;$D946,0,$D985*(AR949))</f>
        <v>-22.44</v>
      </c>
      <c r="AS985" s="17">
        <f t="shared" ref="AS985:CO985" si="6766">IF((AS945-$AQ945)&gt;$D946,0,$D985*(AS949))</f>
        <v>-22.48</v>
      </c>
      <c r="AT985" s="17">
        <f t="shared" si="6766"/>
        <v>-22.52</v>
      </c>
      <c r="AU985" s="17">
        <f t="shared" si="6766"/>
        <v>-22.6</v>
      </c>
      <c r="AV985" s="17">
        <f t="shared" si="6766"/>
        <v>-22.64</v>
      </c>
      <c r="AW985" s="17">
        <f t="shared" si="6766"/>
        <v>-22.72</v>
      </c>
      <c r="AX985" s="17">
        <f t="shared" si="6766"/>
        <v>-22.76</v>
      </c>
      <c r="AY985" s="17">
        <f t="shared" si="6766"/>
        <v>-22.8</v>
      </c>
      <c r="AZ985" s="17">
        <f t="shared" si="6766"/>
        <v>-22.88</v>
      </c>
      <c r="BA985" s="17">
        <f t="shared" si="6766"/>
        <v>-22.92</v>
      </c>
      <c r="BB985" s="17">
        <f t="shared" si="6766"/>
        <v>-23</v>
      </c>
      <c r="BC985" s="17">
        <f t="shared" si="6766"/>
        <v>-23.04</v>
      </c>
      <c r="BD985" s="17">
        <f t="shared" si="6766"/>
        <v>-23.12</v>
      </c>
      <c r="BE985" s="17">
        <f t="shared" si="6766"/>
        <v>-23.16</v>
      </c>
      <c r="BF985" s="17">
        <f t="shared" si="6766"/>
        <v>-23.240000000000002</v>
      </c>
      <c r="BG985" s="17">
        <f t="shared" si="6766"/>
        <v>-23.28</v>
      </c>
      <c r="BH985" s="17">
        <f t="shared" si="6766"/>
        <v>-23.32</v>
      </c>
      <c r="BI985" s="17">
        <f t="shared" si="6766"/>
        <v>-23.400000000000002</v>
      </c>
      <c r="BJ985" s="17">
        <f t="shared" si="6766"/>
        <v>-23.44</v>
      </c>
      <c r="BK985" s="17">
        <f t="shared" si="6766"/>
        <v>-23.52</v>
      </c>
      <c r="BL985" s="17">
        <f t="shared" si="6766"/>
        <v>-23.56</v>
      </c>
      <c r="BM985" s="17">
        <f t="shared" si="6766"/>
        <v>-23.64</v>
      </c>
      <c r="BN985" s="17">
        <f t="shared" si="6766"/>
        <v>-23.68</v>
      </c>
      <c r="BO985" s="17">
        <f t="shared" si="6766"/>
        <v>-23.76</v>
      </c>
      <c r="BP985" s="17">
        <f t="shared" si="6766"/>
        <v>-23.8</v>
      </c>
      <c r="BQ985" s="17">
        <f t="shared" si="6766"/>
        <v>0</v>
      </c>
      <c r="BR985" s="17">
        <f t="shared" si="6766"/>
        <v>0</v>
      </c>
      <c r="BS985" s="17">
        <f t="shared" si="6766"/>
        <v>0</v>
      </c>
      <c r="BT985" s="17">
        <f t="shared" si="6766"/>
        <v>0</v>
      </c>
      <c r="BU985" s="17">
        <f t="shared" si="6766"/>
        <v>0</v>
      </c>
      <c r="BV985" s="17">
        <f t="shared" si="6766"/>
        <v>0</v>
      </c>
      <c r="BW985" s="17">
        <f t="shared" si="6766"/>
        <v>0</v>
      </c>
      <c r="BX985" s="17">
        <f t="shared" si="6766"/>
        <v>0</v>
      </c>
      <c r="BY985" s="17">
        <f t="shared" si="6766"/>
        <v>0</v>
      </c>
      <c r="BZ985" s="17">
        <f t="shared" si="6766"/>
        <v>0</v>
      </c>
      <c r="CA985" s="17">
        <f t="shared" si="6766"/>
        <v>0</v>
      </c>
      <c r="CB985" s="17">
        <f t="shared" si="6766"/>
        <v>0</v>
      </c>
      <c r="CC985" s="17">
        <f t="shared" si="6766"/>
        <v>0</v>
      </c>
      <c r="CD985" s="17">
        <f t="shared" si="6766"/>
        <v>0</v>
      </c>
      <c r="CE985" s="17">
        <f t="shared" si="6766"/>
        <v>0</v>
      </c>
      <c r="CF985" s="17">
        <f t="shared" si="6766"/>
        <v>0</v>
      </c>
      <c r="CG985" s="17">
        <f t="shared" si="6766"/>
        <v>0</v>
      </c>
      <c r="CH985" s="17">
        <f t="shared" si="6766"/>
        <v>0</v>
      </c>
      <c r="CI985" s="17">
        <f t="shared" si="6766"/>
        <v>0</v>
      </c>
      <c r="CJ985" s="17">
        <f t="shared" si="6766"/>
        <v>0</v>
      </c>
      <c r="CK985" s="17">
        <f t="shared" si="6766"/>
        <v>0</v>
      </c>
      <c r="CL985" s="17">
        <f t="shared" si="6766"/>
        <v>0</v>
      </c>
      <c r="CM985" s="17">
        <f t="shared" si="6766"/>
        <v>0</v>
      </c>
      <c r="CN985" s="17">
        <f t="shared" si="6766"/>
        <v>0</v>
      </c>
      <c r="CO985" s="17">
        <f t="shared" si="6766"/>
        <v>0</v>
      </c>
    </row>
    <row r="986" spans="1:93">
      <c r="B986" s="556"/>
      <c r="C986" s="556">
        <f t="shared" si="6714"/>
        <v>37</v>
      </c>
      <c r="D986" s="632">
        <f t="shared" si="6711"/>
        <v>-0.04</v>
      </c>
      <c r="E986" s="632"/>
      <c r="F986" s="632"/>
      <c r="G986" s="632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>
        <f>IF((AS945-$AR945)&gt;$D946,0,$D986*(AS949))</f>
        <v>-22.48</v>
      </c>
      <c r="AT986" s="17">
        <f t="shared" ref="AT986:CO986" si="6767">IF((AT945-$AR945)&gt;$D946,0,$D986*(AT949))</f>
        <v>-22.52</v>
      </c>
      <c r="AU986" s="17">
        <f t="shared" si="6767"/>
        <v>-22.6</v>
      </c>
      <c r="AV986" s="17">
        <f t="shared" si="6767"/>
        <v>-22.64</v>
      </c>
      <c r="AW986" s="17">
        <f t="shared" si="6767"/>
        <v>-22.72</v>
      </c>
      <c r="AX986" s="17">
        <f t="shared" si="6767"/>
        <v>-22.76</v>
      </c>
      <c r="AY986" s="17">
        <f t="shared" si="6767"/>
        <v>-22.8</v>
      </c>
      <c r="AZ986" s="17">
        <f t="shared" si="6767"/>
        <v>-22.88</v>
      </c>
      <c r="BA986" s="17">
        <f t="shared" si="6767"/>
        <v>-22.92</v>
      </c>
      <c r="BB986" s="17">
        <f t="shared" si="6767"/>
        <v>-23</v>
      </c>
      <c r="BC986" s="17">
        <f t="shared" si="6767"/>
        <v>-23.04</v>
      </c>
      <c r="BD986" s="17">
        <f t="shared" si="6767"/>
        <v>-23.12</v>
      </c>
      <c r="BE986" s="17">
        <f t="shared" si="6767"/>
        <v>-23.16</v>
      </c>
      <c r="BF986" s="17">
        <f t="shared" si="6767"/>
        <v>-23.240000000000002</v>
      </c>
      <c r="BG986" s="17">
        <f t="shared" si="6767"/>
        <v>-23.28</v>
      </c>
      <c r="BH986" s="17">
        <f t="shared" si="6767"/>
        <v>-23.32</v>
      </c>
      <c r="BI986" s="17">
        <f t="shared" si="6767"/>
        <v>-23.400000000000002</v>
      </c>
      <c r="BJ986" s="17">
        <f t="shared" si="6767"/>
        <v>-23.44</v>
      </c>
      <c r="BK986" s="17">
        <f t="shared" si="6767"/>
        <v>-23.52</v>
      </c>
      <c r="BL986" s="17">
        <f t="shared" si="6767"/>
        <v>-23.56</v>
      </c>
      <c r="BM986" s="17">
        <f t="shared" si="6767"/>
        <v>-23.64</v>
      </c>
      <c r="BN986" s="17">
        <f t="shared" si="6767"/>
        <v>-23.68</v>
      </c>
      <c r="BO986" s="17">
        <f t="shared" si="6767"/>
        <v>-23.76</v>
      </c>
      <c r="BP986" s="17">
        <f t="shared" si="6767"/>
        <v>-23.8</v>
      </c>
      <c r="BQ986" s="17">
        <f t="shared" si="6767"/>
        <v>-23.88</v>
      </c>
      <c r="BR986" s="17">
        <f t="shared" si="6767"/>
        <v>0</v>
      </c>
      <c r="BS986" s="17">
        <f t="shared" si="6767"/>
        <v>0</v>
      </c>
      <c r="BT986" s="17">
        <f t="shared" si="6767"/>
        <v>0</v>
      </c>
      <c r="BU986" s="17">
        <f t="shared" si="6767"/>
        <v>0</v>
      </c>
      <c r="BV986" s="17">
        <f t="shared" si="6767"/>
        <v>0</v>
      </c>
      <c r="BW986" s="17">
        <f t="shared" si="6767"/>
        <v>0</v>
      </c>
      <c r="BX986" s="17">
        <f t="shared" si="6767"/>
        <v>0</v>
      </c>
      <c r="BY986" s="17">
        <f t="shared" si="6767"/>
        <v>0</v>
      </c>
      <c r="BZ986" s="17">
        <f t="shared" si="6767"/>
        <v>0</v>
      </c>
      <c r="CA986" s="17">
        <f t="shared" si="6767"/>
        <v>0</v>
      </c>
      <c r="CB986" s="17">
        <f t="shared" si="6767"/>
        <v>0</v>
      </c>
      <c r="CC986" s="17">
        <f t="shared" si="6767"/>
        <v>0</v>
      </c>
      <c r="CD986" s="17">
        <f t="shared" si="6767"/>
        <v>0</v>
      </c>
      <c r="CE986" s="17">
        <f t="shared" si="6767"/>
        <v>0</v>
      </c>
      <c r="CF986" s="17">
        <f t="shared" si="6767"/>
        <v>0</v>
      </c>
      <c r="CG986" s="17">
        <f t="shared" si="6767"/>
        <v>0</v>
      </c>
      <c r="CH986" s="17">
        <f t="shared" si="6767"/>
        <v>0</v>
      </c>
      <c r="CI986" s="17">
        <f t="shared" si="6767"/>
        <v>0</v>
      </c>
      <c r="CJ986" s="17">
        <f t="shared" si="6767"/>
        <v>0</v>
      </c>
      <c r="CK986" s="17">
        <f t="shared" si="6767"/>
        <v>0</v>
      </c>
      <c r="CL986" s="17">
        <f t="shared" si="6767"/>
        <v>0</v>
      </c>
      <c r="CM986" s="17">
        <f t="shared" si="6767"/>
        <v>0</v>
      </c>
      <c r="CN986" s="17">
        <f t="shared" si="6767"/>
        <v>0</v>
      </c>
      <c r="CO986" s="17">
        <f t="shared" si="6767"/>
        <v>0</v>
      </c>
    </row>
    <row r="987" spans="1:93">
      <c r="B987" s="556"/>
      <c r="C987" s="556">
        <f t="shared" si="6714"/>
        <v>38</v>
      </c>
      <c r="D987" s="632">
        <f t="shared" si="6711"/>
        <v>-0.04</v>
      </c>
      <c r="E987" s="632"/>
      <c r="F987" s="632"/>
      <c r="G987" s="632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>
        <f>IF((AT945-$AS945)&gt;$D946,0,$D987*(AT949))</f>
        <v>-22.52</v>
      </c>
      <c r="AU987" s="17">
        <f t="shared" ref="AU987:CO987" si="6768">IF((AU945-$AS945)&gt;$D946,0,$D987*(AU949))</f>
        <v>-22.6</v>
      </c>
      <c r="AV987" s="17">
        <f t="shared" si="6768"/>
        <v>-22.64</v>
      </c>
      <c r="AW987" s="17">
        <f t="shared" si="6768"/>
        <v>-22.72</v>
      </c>
      <c r="AX987" s="17">
        <f t="shared" si="6768"/>
        <v>-22.76</v>
      </c>
      <c r="AY987" s="17">
        <f t="shared" si="6768"/>
        <v>-22.8</v>
      </c>
      <c r="AZ987" s="17">
        <f t="shared" si="6768"/>
        <v>-22.88</v>
      </c>
      <c r="BA987" s="17">
        <f t="shared" si="6768"/>
        <v>-22.92</v>
      </c>
      <c r="BB987" s="17">
        <f t="shared" si="6768"/>
        <v>-23</v>
      </c>
      <c r="BC987" s="17">
        <f t="shared" si="6768"/>
        <v>-23.04</v>
      </c>
      <c r="BD987" s="17">
        <f t="shared" si="6768"/>
        <v>-23.12</v>
      </c>
      <c r="BE987" s="17">
        <f t="shared" si="6768"/>
        <v>-23.16</v>
      </c>
      <c r="BF987" s="17">
        <f t="shared" si="6768"/>
        <v>-23.240000000000002</v>
      </c>
      <c r="BG987" s="17">
        <f t="shared" si="6768"/>
        <v>-23.28</v>
      </c>
      <c r="BH987" s="17">
        <f t="shared" si="6768"/>
        <v>-23.32</v>
      </c>
      <c r="BI987" s="17">
        <f t="shared" si="6768"/>
        <v>-23.400000000000002</v>
      </c>
      <c r="BJ987" s="17">
        <f t="shared" si="6768"/>
        <v>-23.44</v>
      </c>
      <c r="BK987" s="17">
        <f t="shared" si="6768"/>
        <v>-23.52</v>
      </c>
      <c r="BL987" s="17">
        <f t="shared" si="6768"/>
        <v>-23.56</v>
      </c>
      <c r="BM987" s="17">
        <f t="shared" si="6768"/>
        <v>-23.64</v>
      </c>
      <c r="BN987" s="17">
        <f t="shared" si="6768"/>
        <v>-23.68</v>
      </c>
      <c r="BO987" s="17">
        <f t="shared" si="6768"/>
        <v>-23.76</v>
      </c>
      <c r="BP987" s="17">
        <f t="shared" si="6768"/>
        <v>-23.8</v>
      </c>
      <c r="BQ987" s="17">
        <f t="shared" si="6768"/>
        <v>-23.88</v>
      </c>
      <c r="BR987" s="17">
        <f t="shared" si="6768"/>
        <v>-23.92</v>
      </c>
      <c r="BS987" s="17">
        <f t="shared" si="6768"/>
        <v>0</v>
      </c>
      <c r="BT987" s="17">
        <f t="shared" si="6768"/>
        <v>0</v>
      </c>
      <c r="BU987" s="17">
        <f t="shared" si="6768"/>
        <v>0</v>
      </c>
      <c r="BV987" s="17">
        <f t="shared" si="6768"/>
        <v>0</v>
      </c>
      <c r="BW987" s="17">
        <f t="shared" si="6768"/>
        <v>0</v>
      </c>
      <c r="BX987" s="17">
        <f t="shared" si="6768"/>
        <v>0</v>
      </c>
      <c r="BY987" s="17">
        <f t="shared" si="6768"/>
        <v>0</v>
      </c>
      <c r="BZ987" s="17">
        <f t="shared" si="6768"/>
        <v>0</v>
      </c>
      <c r="CA987" s="17">
        <f t="shared" si="6768"/>
        <v>0</v>
      </c>
      <c r="CB987" s="17">
        <f t="shared" si="6768"/>
        <v>0</v>
      </c>
      <c r="CC987" s="17">
        <f t="shared" si="6768"/>
        <v>0</v>
      </c>
      <c r="CD987" s="17">
        <f t="shared" si="6768"/>
        <v>0</v>
      </c>
      <c r="CE987" s="17">
        <f t="shared" si="6768"/>
        <v>0</v>
      </c>
      <c r="CF987" s="17">
        <f t="shared" si="6768"/>
        <v>0</v>
      </c>
      <c r="CG987" s="17">
        <f t="shared" si="6768"/>
        <v>0</v>
      </c>
      <c r="CH987" s="17">
        <f t="shared" si="6768"/>
        <v>0</v>
      </c>
      <c r="CI987" s="17">
        <f t="shared" si="6768"/>
        <v>0</v>
      </c>
      <c r="CJ987" s="17">
        <f t="shared" si="6768"/>
        <v>0</v>
      </c>
      <c r="CK987" s="17">
        <f t="shared" si="6768"/>
        <v>0</v>
      </c>
      <c r="CL987" s="17">
        <f t="shared" si="6768"/>
        <v>0</v>
      </c>
      <c r="CM987" s="17">
        <f t="shared" si="6768"/>
        <v>0</v>
      </c>
      <c r="CN987" s="17">
        <f t="shared" si="6768"/>
        <v>0</v>
      </c>
      <c r="CO987" s="17">
        <f t="shared" si="6768"/>
        <v>0</v>
      </c>
    </row>
    <row r="988" spans="1:93">
      <c r="B988" s="556"/>
      <c r="C988" s="556">
        <f t="shared" si="6714"/>
        <v>39</v>
      </c>
      <c r="D988" s="632">
        <f t="shared" si="6711"/>
        <v>-0.04</v>
      </c>
      <c r="E988" s="632"/>
      <c r="F988" s="632"/>
      <c r="G988" s="632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>
        <f>IF((AU945-$AT945)&gt;$D946,0,$D988*(AU949))</f>
        <v>-22.6</v>
      </c>
      <c r="AV988" s="17">
        <f t="shared" ref="AV988:CO988" si="6769">IF((AV945-$AT945)&gt;$D946,0,$D988*(AV949))</f>
        <v>-22.64</v>
      </c>
      <c r="AW988" s="17">
        <f t="shared" si="6769"/>
        <v>-22.72</v>
      </c>
      <c r="AX988" s="17">
        <f t="shared" si="6769"/>
        <v>-22.76</v>
      </c>
      <c r="AY988" s="17">
        <f t="shared" si="6769"/>
        <v>-22.8</v>
      </c>
      <c r="AZ988" s="17">
        <f t="shared" si="6769"/>
        <v>-22.88</v>
      </c>
      <c r="BA988" s="17">
        <f t="shared" si="6769"/>
        <v>-22.92</v>
      </c>
      <c r="BB988" s="17">
        <f t="shared" si="6769"/>
        <v>-23</v>
      </c>
      <c r="BC988" s="17">
        <f t="shared" si="6769"/>
        <v>-23.04</v>
      </c>
      <c r="BD988" s="17">
        <f t="shared" si="6769"/>
        <v>-23.12</v>
      </c>
      <c r="BE988" s="17">
        <f t="shared" si="6769"/>
        <v>-23.16</v>
      </c>
      <c r="BF988" s="17">
        <f t="shared" si="6769"/>
        <v>-23.240000000000002</v>
      </c>
      <c r="BG988" s="17">
        <f t="shared" si="6769"/>
        <v>-23.28</v>
      </c>
      <c r="BH988" s="17">
        <f t="shared" si="6769"/>
        <v>-23.32</v>
      </c>
      <c r="BI988" s="17">
        <f t="shared" si="6769"/>
        <v>-23.400000000000002</v>
      </c>
      <c r="BJ988" s="17">
        <f t="shared" si="6769"/>
        <v>-23.44</v>
      </c>
      <c r="BK988" s="17">
        <f t="shared" si="6769"/>
        <v>-23.52</v>
      </c>
      <c r="BL988" s="17">
        <f t="shared" si="6769"/>
        <v>-23.56</v>
      </c>
      <c r="BM988" s="17">
        <f t="shared" si="6769"/>
        <v>-23.64</v>
      </c>
      <c r="BN988" s="17">
        <f t="shared" si="6769"/>
        <v>-23.68</v>
      </c>
      <c r="BO988" s="17">
        <f t="shared" si="6769"/>
        <v>-23.76</v>
      </c>
      <c r="BP988" s="17">
        <f t="shared" si="6769"/>
        <v>-23.8</v>
      </c>
      <c r="BQ988" s="17">
        <f t="shared" si="6769"/>
        <v>-23.88</v>
      </c>
      <c r="BR988" s="17">
        <f t="shared" si="6769"/>
        <v>-23.92</v>
      </c>
      <c r="BS988" s="17">
        <f t="shared" si="6769"/>
        <v>-24</v>
      </c>
      <c r="BT988" s="17">
        <f t="shared" si="6769"/>
        <v>0</v>
      </c>
      <c r="BU988" s="17">
        <f t="shared" si="6769"/>
        <v>0</v>
      </c>
      <c r="BV988" s="17">
        <f t="shared" si="6769"/>
        <v>0</v>
      </c>
      <c r="BW988" s="17">
        <f t="shared" si="6769"/>
        <v>0</v>
      </c>
      <c r="BX988" s="17">
        <f t="shared" si="6769"/>
        <v>0</v>
      </c>
      <c r="BY988" s="17">
        <f t="shared" si="6769"/>
        <v>0</v>
      </c>
      <c r="BZ988" s="17">
        <f t="shared" si="6769"/>
        <v>0</v>
      </c>
      <c r="CA988" s="17">
        <f t="shared" si="6769"/>
        <v>0</v>
      </c>
      <c r="CB988" s="17">
        <f t="shared" si="6769"/>
        <v>0</v>
      </c>
      <c r="CC988" s="17">
        <f t="shared" si="6769"/>
        <v>0</v>
      </c>
      <c r="CD988" s="17">
        <f t="shared" si="6769"/>
        <v>0</v>
      </c>
      <c r="CE988" s="17">
        <f t="shared" si="6769"/>
        <v>0</v>
      </c>
      <c r="CF988" s="17">
        <f t="shared" si="6769"/>
        <v>0</v>
      </c>
      <c r="CG988" s="17">
        <f t="shared" si="6769"/>
        <v>0</v>
      </c>
      <c r="CH988" s="17">
        <f t="shared" si="6769"/>
        <v>0</v>
      </c>
      <c r="CI988" s="17">
        <f t="shared" si="6769"/>
        <v>0</v>
      </c>
      <c r="CJ988" s="17">
        <f t="shared" si="6769"/>
        <v>0</v>
      </c>
      <c r="CK988" s="17">
        <f t="shared" si="6769"/>
        <v>0</v>
      </c>
      <c r="CL988" s="17">
        <f t="shared" si="6769"/>
        <v>0</v>
      </c>
      <c r="CM988" s="17">
        <f t="shared" si="6769"/>
        <v>0</v>
      </c>
      <c r="CN988" s="17">
        <f t="shared" si="6769"/>
        <v>0</v>
      </c>
      <c r="CO988" s="17">
        <f t="shared" si="6769"/>
        <v>0</v>
      </c>
    </row>
    <row r="989" spans="1:93">
      <c r="B989" s="556"/>
      <c r="C989" s="556">
        <f t="shared" si="6714"/>
        <v>40</v>
      </c>
      <c r="D989" s="632">
        <f t="shared" si="6711"/>
        <v>-0.04</v>
      </c>
      <c r="E989" s="632"/>
      <c r="F989" s="632"/>
      <c r="G989" s="632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>
        <f>IF((AV945-$AU945)&gt;$D946,0,$D989*(AV949))</f>
        <v>-22.64</v>
      </c>
      <c r="AW989" s="17">
        <f t="shared" ref="AW989:CO989" si="6770">IF((AW945-$AU945)&gt;$D946,0,$D989*(AW949))</f>
        <v>-22.72</v>
      </c>
      <c r="AX989" s="17">
        <f t="shared" si="6770"/>
        <v>-22.76</v>
      </c>
      <c r="AY989" s="17">
        <f t="shared" si="6770"/>
        <v>-22.8</v>
      </c>
      <c r="AZ989" s="17">
        <f t="shared" si="6770"/>
        <v>-22.88</v>
      </c>
      <c r="BA989" s="17">
        <f t="shared" si="6770"/>
        <v>-22.92</v>
      </c>
      <c r="BB989" s="17">
        <f t="shared" si="6770"/>
        <v>-23</v>
      </c>
      <c r="BC989" s="17">
        <f t="shared" si="6770"/>
        <v>-23.04</v>
      </c>
      <c r="BD989" s="17">
        <f t="shared" si="6770"/>
        <v>-23.12</v>
      </c>
      <c r="BE989" s="17">
        <f t="shared" si="6770"/>
        <v>-23.16</v>
      </c>
      <c r="BF989" s="17">
        <f t="shared" si="6770"/>
        <v>-23.240000000000002</v>
      </c>
      <c r="BG989" s="17">
        <f t="shared" si="6770"/>
        <v>-23.28</v>
      </c>
      <c r="BH989" s="17">
        <f t="shared" si="6770"/>
        <v>-23.32</v>
      </c>
      <c r="BI989" s="17">
        <f t="shared" si="6770"/>
        <v>-23.400000000000002</v>
      </c>
      <c r="BJ989" s="17">
        <f t="shared" si="6770"/>
        <v>-23.44</v>
      </c>
      <c r="BK989" s="17">
        <f t="shared" si="6770"/>
        <v>-23.52</v>
      </c>
      <c r="BL989" s="17">
        <f t="shared" si="6770"/>
        <v>-23.56</v>
      </c>
      <c r="BM989" s="17">
        <f t="shared" si="6770"/>
        <v>-23.64</v>
      </c>
      <c r="BN989" s="17">
        <f t="shared" si="6770"/>
        <v>-23.68</v>
      </c>
      <c r="BO989" s="17">
        <f t="shared" si="6770"/>
        <v>-23.76</v>
      </c>
      <c r="BP989" s="17">
        <f t="shared" si="6770"/>
        <v>-23.8</v>
      </c>
      <c r="BQ989" s="17">
        <f t="shared" si="6770"/>
        <v>-23.88</v>
      </c>
      <c r="BR989" s="17">
        <f t="shared" si="6770"/>
        <v>-23.92</v>
      </c>
      <c r="BS989" s="17">
        <f t="shared" si="6770"/>
        <v>-24</v>
      </c>
      <c r="BT989" s="17">
        <f t="shared" si="6770"/>
        <v>-24.04</v>
      </c>
      <c r="BU989" s="17">
        <f t="shared" si="6770"/>
        <v>0</v>
      </c>
      <c r="BV989" s="17">
        <f t="shared" si="6770"/>
        <v>0</v>
      </c>
      <c r="BW989" s="17">
        <f t="shared" si="6770"/>
        <v>0</v>
      </c>
      <c r="BX989" s="17">
        <f t="shared" si="6770"/>
        <v>0</v>
      </c>
      <c r="BY989" s="17">
        <f t="shared" si="6770"/>
        <v>0</v>
      </c>
      <c r="BZ989" s="17">
        <f t="shared" si="6770"/>
        <v>0</v>
      </c>
      <c r="CA989" s="17">
        <f t="shared" si="6770"/>
        <v>0</v>
      </c>
      <c r="CB989" s="17">
        <f t="shared" si="6770"/>
        <v>0</v>
      </c>
      <c r="CC989" s="17">
        <f t="shared" si="6770"/>
        <v>0</v>
      </c>
      <c r="CD989" s="17">
        <f t="shared" si="6770"/>
        <v>0</v>
      </c>
      <c r="CE989" s="17">
        <f t="shared" si="6770"/>
        <v>0</v>
      </c>
      <c r="CF989" s="17">
        <f t="shared" si="6770"/>
        <v>0</v>
      </c>
      <c r="CG989" s="17">
        <f t="shared" si="6770"/>
        <v>0</v>
      </c>
      <c r="CH989" s="17">
        <f t="shared" si="6770"/>
        <v>0</v>
      </c>
      <c r="CI989" s="17">
        <f t="shared" si="6770"/>
        <v>0</v>
      </c>
      <c r="CJ989" s="17">
        <f t="shared" si="6770"/>
        <v>0</v>
      </c>
      <c r="CK989" s="17">
        <f t="shared" si="6770"/>
        <v>0</v>
      </c>
      <c r="CL989" s="17">
        <f t="shared" si="6770"/>
        <v>0</v>
      </c>
      <c r="CM989" s="17">
        <f t="shared" si="6770"/>
        <v>0</v>
      </c>
      <c r="CN989" s="17">
        <f t="shared" si="6770"/>
        <v>0</v>
      </c>
      <c r="CO989" s="17">
        <f t="shared" si="6770"/>
        <v>0</v>
      </c>
    </row>
    <row r="990" spans="1:93">
      <c r="B990" s="556"/>
      <c r="C990" s="556">
        <f t="shared" si="6714"/>
        <v>41</v>
      </c>
      <c r="D990" s="632">
        <f t="shared" si="6711"/>
        <v>-0.04</v>
      </c>
      <c r="E990" s="632"/>
      <c r="F990" s="632"/>
      <c r="G990" s="632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>
        <f>IF((AW945-$AV945)&gt;$D946,0,$D990*(AW949))</f>
        <v>-22.72</v>
      </c>
      <c r="AX990" s="17">
        <f t="shared" ref="AX990:CO990" si="6771">IF((AX945-$AV945)&gt;$D946,0,$D990*(AX949))</f>
        <v>-22.76</v>
      </c>
      <c r="AY990" s="17">
        <f t="shared" si="6771"/>
        <v>-22.8</v>
      </c>
      <c r="AZ990" s="17">
        <f t="shared" si="6771"/>
        <v>-22.88</v>
      </c>
      <c r="BA990" s="17">
        <f t="shared" si="6771"/>
        <v>-22.92</v>
      </c>
      <c r="BB990" s="17">
        <f t="shared" si="6771"/>
        <v>-23</v>
      </c>
      <c r="BC990" s="17">
        <f t="shared" si="6771"/>
        <v>-23.04</v>
      </c>
      <c r="BD990" s="17">
        <f t="shared" si="6771"/>
        <v>-23.12</v>
      </c>
      <c r="BE990" s="17">
        <f t="shared" si="6771"/>
        <v>-23.16</v>
      </c>
      <c r="BF990" s="17">
        <f t="shared" si="6771"/>
        <v>-23.240000000000002</v>
      </c>
      <c r="BG990" s="17">
        <f t="shared" si="6771"/>
        <v>-23.28</v>
      </c>
      <c r="BH990" s="17">
        <f t="shared" si="6771"/>
        <v>-23.32</v>
      </c>
      <c r="BI990" s="17">
        <f t="shared" si="6771"/>
        <v>-23.400000000000002</v>
      </c>
      <c r="BJ990" s="17">
        <f t="shared" si="6771"/>
        <v>-23.44</v>
      </c>
      <c r="BK990" s="17">
        <f t="shared" si="6771"/>
        <v>-23.52</v>
      </c>
      <c r="BL990" s="17">
        <f t="shared" si="6771"/>
        <v>-23.56</v>
      </c>
      <c r="BM990" s="17">
        <f t="shared" si="6771"/>
        <v>-23.64</v>
      </c>
      <c r="BN990" s="17">
        <f t="shared" si="6771"/>
        <v>-23.68</v>
      </c>
      <c r="BO990" s="17">
        <f t="shared" si="6771"/>
        <v>-23.76</v>
      </c>
      <c r="BP990" s="17">
        <f t="shared" si="6771"/>
        <v>-23.8</v>
      </c>
      <c r="BQ990" s="17">
        <f t="shared" si="6771"/>
        <v>-23.88</v>
      </c>
      <c r="BR990" s="17">
        <f t="shared" si="6771"/>
        <v>-23.92</v>
      </c>
      <c r="BS990" s="17">
        <f t="shared" si="6771"/>
        <v>-24</v>
      </c>
      <c r="BT990" s="17">
        <f t="shared" si="6771"/>
        <v>-24.04</v>
      </c>
      <c r="BU990" s="17">
        <f t="shared" si="6771"/>
        <v>-24.12</v>
      </c>
      <c r="BV990" s="17">
        <f t="shared" si="6771"/>
        <v>0</v>
      </c>
      <c r="BW990" s="17">
        <f t="shared" si="6771"/>
        <v>0</v>
      </c>
      <c r="BX990" s="17">
        <f t="shared" si="6771"/>
        <v>0</v>
      </c>
      <c r="BY990" s="17">
        <f t="shared" si="6771"/>
        <v>0</v>
      </c>
      <c r="BZ990" s="17">
        <f t="shared" si="6771"/>
        <v>0</v>
      </c>
      <c r="CA990" s="17">
        <f t="shared" si="6771"/>
        <v>0</v>
      </c>
      <c r="CB990" s="17">
        <f t="shared" si="6771"/>
        <v>0</v>
      </c>
      <c r="CC990" s="17">
        <f t="shared" si="6771"/>
        <v>0</v>
      </c>
      <c r="CD990" s="17">
        <f t="shared" si="6771"/>
        <v>0</v>
      </c>
      <c r="CE990" s="17">
        <f t="shared" si="6771"/>
        <v>0</v>
      </c>
      <c r="CF990" s="17">
        <f t="shared" si="6771"/>
        <v>0</v>
      </c>
      <c r="CG990" s="17">
        <f t="shared" si="6771"/>
        <v>0</v>
      </c>
      <c r="CH990" s="17">
        <f t="shared" si="6771"/>
        <v>0</v>
      </c>
      <c r="CI990" s="17">
        <f t="shared" si="6771"/>
        <v>0</v>
      </c>
      <c r="CJ990" s="17">
        <f t="shared" si="6771"/>
        <v>0</v>
      </c>
      <c r="CK990" s="17">
        <f t="shared" si="6771"/>
        <v>0</v>
      </c>
      <c r="CL990" s="17">
        <f t="shared" si="6771"/>
        <v>0</v>
      </c>
      <c r="CM990" s="17">
        <f t="shared" si="6771"/>
        <v>0</v>
      </c>
      <c r="CN990" s="17">
        <f t="shared" si="6771"/>
        <v>0</v>
      </c>
      <c r="CO990" s="17">
        <f t="shared" si="6771"/>
        <v>0</v>
      </c>
    </row>
    <row r="991" spans="1:93">
      <c r="B991" s="556"/>
      <c r="C991" s="556">
        <f t="shared" si="6714"/>
        <v>42</v>
      </c>
      <c r="D991" s="632">
        <f t="shared" si="6711"/>
        <v>-0.04</v>
      </c>
      <c r="E991" s="632"/>
      <c r="F991" s="632"/>
      <c r="G991" s="632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>
        <f>IF((AX945-$AW945)&gt;$D946,0,$D991*(AX949))</f>
        <v>-22.76</v>
      </c>
      <c r="AY991" s="17">
        <f t="shared" ref="AY991:CO991" si="6772">IF((AY945-$AW945)&gt;$D946,0,$D991*(AY949))</f>
        <v>-22.8</v>
      </c>
      <c r="AZ991" s="17">
        <f t="shared" si="6772"/>
        <v>-22.88</v>
      </c>
      <c r="BA991" s="17">
        <f t="shared" si="6772"/>
        <v>-22.92</v>
      </c>
      <c r="BB991" s="17">
        <f t="shared" si="6772"/>
        <v>-23</v>
      </c>
      <c r="BC991" s="17">
        <f t="shared" si="6772"/>
        <v>-23.04</v>
      </c>
      <c r="BD991" s="17">
        <f t="shared" si="6772"/>
        <v>-23.12</v>
      </c>
      <c r="BE991" s="17">
        <f t="shared" si="6772"/>
        <v>-23.16</v>
      </c>
      <c r="BF991" s="17">
        <f t="shared" si="6772"/>
        <v>-23.240000000000002</v>
      </c>
      <c r="BG991" s="17">
        <f t="shared" si="6772"/>
        <v>-23.28</v>
      </c>
      <c r="BH991" s="17">
        <f t="shared" si="6772"/>
        <v>-23.32</v>
      </c>
      <c r="BI991" s="17">
        <f t="shared" si="6772"/>
        <v>-23.400000000000002</v>
      </c>
      <c r="BJ991" s="17">
        <f t="shared" si="6772"/>
        <v>-23.44</v>
      </c>
      <c r="BK991" s="17">
        <f t="shared" si="6772"/>
        <v>-23.52</v>
      </c>
      <c r="BL991" s="17">
        <f t="shared" si="6772"/>
        <v>-23.56</v>
      </c>
      <c r="BM991" s="17">
        <f t="shared" si="6772"/>
        <v>-23.64</v>
      </c>
      <c r="BN991" s="17">
        <f t="shared" si="6772"/>
        <v>-23.68</v>
      </c>
      <c r="BO991" s="17">
        <f t="shared" si="6772"/>
        <v>-23.76</v>
      </c>
      <c r="BP991" s="17">
        <f t="shared" si="6772"/>
        <v>-23.8</v>
      </c>
      <c r="BQ991" s="17">
        <f t="shared" si="6772"/>
        <v>-23.88</v>
      </c>
      <c r="BR991" s="17">
        <f t="shared" si="6772"/>
        <v>-23.92</v>
      </c>
      <c r="BS991" s="17">
        <f t="shared" si="6772"/>
        <v>-24</v>
      </c>
      <c r="BT991" s="17">
        <f t="shared" si="6772"/>
        <v>-24.04</v>
      </c>
      <c r="BU991" s="17">
        <f t="shared" si="6772"/>
        <v>-24.12</v>
      </c>
      <c r="BV991" s="17">
        <f t="shared" si="6772"/>
        <v>-24.16</v>
      </c>
      <c r="BW991" s="17">
        <f t="shared" si="6772"/>
        <v>0</v>
      </c>
      <c r="BX991" s="17">
        <f t="shared" si="6772"/>
        <v>0</v>
      </c>
      <c r="BY991" s="17">
        <f t="shared" si="6772"/>
        <v>0</v>
      </c>
      <c r="BZ991" s="17">
        <f t="shared" si="6772"/>
        <v>0</v>
      </c>
      <c r="CA991" s="17">
        <f t="shared" si="6772"/>
        <v>0</v>
      </c>
      <c r="CB991" s="17">
        <f t="shared" si="6772"/>
        <v>0</v>
      </c>
      <c r="CC991" s="17">
        <f t="shared" si="6772"/>
        <v>0</v>
      </c>
      <c r="CD991" s="17">
        <f t="shared" si="6772"/>
        <v>0</v>
      </c>
      <c r="CE991" s="17">
        <f t="shared" si="6772"/>
        <v>0</v>
      </c>
      <c r="CF991" s="17">
        <f t="shared" si="6772"/>
        <v>0</v>
      </c>
      <c r="CG991" s="17">
        <f t="shared" si="6772"/>
        <v>0</v>
      </c>
      <c r="CH991" s="17">
        <f t="shared" si="6772"/>
        <v>0</v>
      </c>
      <c r="CI991" s="17">
        <f t="shared" si="6772"/>
        <v>0</v>
      </c>
      <c r="CJ991" s="17">
        <f t="shared" si="6772"/>
        <v>0</v>
      </c>
      <c r="CK991" s="17">
        <f t="shared" si="6772"/>
        <v>0</v>
      </c>
      <c r="CL991" s="17">
        <f t="shared" si="6772"/>
        <v>0</v>
      </c>
      <c r="CM991" s="17">
        <f t="shared" si="6772"/>
        <v>0</v>
      </c>
      <c r="CN991" s="17">
        <f t="shared" si="6772"/>
        <v>0</v>
      </c>
      <c r="CO991" s="17">
        <f t="shared" si="6772"/>
        <v>0</v>
      </c>
    </row>
    <row r="992" spans="1:93">
      <c r="B992" s="556"/>
      <c r="C992" s="556">
        <f t="shared" si="6714"/>
        <v>43</v>
      </c>
      <c r="D992" s="632">
        <f t="shared" si="6711"/>
        <v>-0.04</v>
      </c>
      <c r="E992" s="632"/>
      <c r="F992" s="632"/>
      <c r="G992" s="632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>
        <f>IF((AY945-$AX945)&gt;$D946,0,$D992*(AY949))</f>
        <v>-22.8</v>
      </c>
      <c r="AZ992" s="17">
        <f t="shared" ref="AZ992:CO992" si="6773">IF((AZ945-$AX945)&gt;$D946,0,$D992*(AZ949))</f>
        <v>-22.88</v>
      </c>
      <c r="BA992" s="17">
        <f t="shared" si="6773"/>
        <v>-22.92</v>
      </c>
      <c r="BB992" s="17">
        <f t="shared" si="6773"/>
        <v>-23</v>
      </c>
      <c r="BC992" s="17">
        <f t="shared" si="6773"/>
        <v>-23.04</v>
      </c>
      <c r="BD992" s="17">
        <f t="shared" si="6773"/>
        <v>-23.12</v>
      </c>
      <c r="BE992" s="17">
        <f t="shared" si="6773"/>
        <v>-23.16</v>
      </c>
      <c r="BF992" s="17">
        <f t="shared" si="6773"/>
        <v>-23.240000000000002</v>
      </c>
      <c r="BG992" s="17">
        <f t="shared" si="6773"/>
        <v>-23.28</v>
      </c>
      <c r="BH992" s="17">
        <f t="shared" si="6773"/>
        <v>-23.32</v>
      </c>
      <c r="BI992" s="17">
        <f t="shared" si="6773"/>
        <v>-23.400000000000002</v>
      </c>
      <c r="BJ992" s="17">
        <f t="shared" si="6773"/>
        <v>-23.44</v>
      </c>
      <c r="BK992" s="17">
        <f t="shared" si="6773"/>
        <v>-23.52</v>
      </c>
      <c r="BL992" s="17">
        <f t="shared" si="6773"/>
        <v>-23.56</v>
      </c>
      <c r="BM992" s="17">
        <f t="shared" si="6773"/>
        <v>-23.64</v>
      </c>
      <c r="BN992" s="17">
        <f t="shared" si="6773"/>
        <v>-23.68</v>
      </c>
      <c r="BO992" s="17">
        <f t="shared" si="6773"/>
        <v>-23.76</v>
      </c>
      <c r="BP992" s="17">
        <f t="shared" si="6773"/>
        <v>-23.8</v>
      </c>
      <c r="BQ992" s="17">
        <f t="shared" si="6773"/>
        <v>-23.88</v>
      </c>
      <c r="BR992" s="17">
        <f t="shared" si="6773"/>
        <v>-23.92</v>
      </c>
      <c r="BS992" s="17">
        <f t="shared" si="6773"/>
        <v>-24</v>
      </c>
      <c r="BT992" s="17">
        <f t="shared" si="6773"/>
        <v>-24.04</v>
      </c>
      <c r="BU992" s="17">
        <f t="shared" si="6773"/>
        <v>-24.12</v>
      </c>
      <c r="BV992" s="17">
        <f t="shared" si="6773"/>
        <v>-24.16</v>
      </c>
      <c r="BW992" s="17">
        <f t="shared" si="6773"/>
        <v>-24.240000000000002</v>
      </c>
      <c r="BX992" s="17">
        <f t="shared" si="6773"/>
        <v>0</v>
      </c>
      <c r="BY992" s="17">
        <f t="shared" si="6773"/>
        <v>0</v>
      </c>
      <c r="BZ992" s="17">
        <f t="shared" si="6773"/>
        <v>0</v>
      </c>
      <c r="CA992" s="17">
        <f t="shared" si="6773"/>
        <v>0</v>
      </c>
      <c r="CB992" s="17">
        <f t="shared" si="6773"/>
        <v>0</v>
      </c>
      <c r="CC992" s="17">
        <f t="shared" si="6773"/>
        <v>0</v>
      </c>
      <c r="CD992" s="17">
        <f t="shared" si="6773"/>
        <v>0</v>
      </c>
      <c r="CE992" s="17">
        <f t="shared" si="6773"/>
        <v>0</v>
      </c>
      <c r="CF992" s="17">
        <f t="shared" si="6773"/>
        <v>0</v>
      </c>
      <c r="CG992" s="17">
        <f t="shared" si="6773"/>
        <v>0</v>
      </c>
      <c r="CH992" s="17">
        <f t="shared" si="6773"/>
        <v>0</v>
      </c>
      <c r="CI992" s="17">
        <f t="shared" si="6773"/>
        <v>0</v>
      </c>
      <c r="CJ992" s="17">
        <f t="shared" si="6773"/>
        <v>0</v>
      </c>
      <c r="CK992" s="17">
        <f t="shared" si="6773"/>
        <v>0</v>
      </c>
      <c r="CL992" s="17">
        <f t="shared" si="6773"/>
        <v>0</v>
      </c>
      <c r="CM992" s="17">
        <f t="shared" si="6773"/>
        <v>0</v>
      </c>
      <c r="CN992" s="17">
        <f t="shared" si="6773"/>
        <v>0</v>
      </c>
      <c r="CO992" s="17">
        <f t="shared" si="6773"/>
        <v>0</v>
      </c>
    </row>
    <row r="993" spans="2:93">
      <c r="B993" s="556"/>
      <c r="C993" s="556">
        <f t="shared" si="6714"/>
        <v>44</v>
      </c>
      <c r="D993" s="632">
        <f t="shared" si="6711"/>
        <v>-0.04</v>
      </c>
      <c r="E993" s="632"/>
      <c r="F993" s="632"/>
      <c r="G993" s="632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>
        <f>IF((AZ945-$AY945)&gt;$D946,0,$D993*(AZ949))</f>
        <v>-22.88</v>
      </c>
      <c r="BA993" s="17">
        <f t="shared" ref="BA993:CO993" si="6774">IF((BA945-$AY945)&gt;$D946,0,$D993*(BA949))</f>
        <v>-22.92</v>
      </c>
      <c r="BB993" s="17">
        <f t="shared" si="6774"/>
        <v>-23</v>
      </c>
      <c r="BC993" s="17">
        <f t="shared" si="6774"/>
        <v>-23.04</v>
      </c>
      <c r="BD993" s="17">
        <f t="shared" si="6774"/>
        <v>-23.12</v>
      </c>
      <c r="BE993" s="17">
        <f t="shared" si="6774"/>
        <v>-23.16</v>
      </c>
      <c r="BF993" s="17">
        <f t="shared" si="6774"/>
        <v>-23.240000000000002</v>
      </c>
      <c r="BG993" s="17">
        <f t="shared" si="6774"/>
        <v>-23.28</v>
      </c>
      <c r="BH993" s="17">
        <f t="shared" si="6774"/>
        <v>-23.32</v>
      </c>
      <c r="BI993" s="17">
        <f t="shared" si="6774"/>
        <v>-23.400000000000002</v>
      </c>
      <c r="BJ993" s="17">
        <f t="shared" si="6774"/>
        <v>-23.44</v>
      </c>
      <c r="BK993" s="17">
        <f t="shared" si="6774"/>
        <v>-23.52</v>
      </c>
      <c r="BL993" s="17">
        <f t="shared" si="6774"/>
        <v>-23.56</v>
      </c>
      <c r="BM993" s="17">
        <f t="shared" si="6774"/>
        <v>-23.64</v>
      </c>
      <c r="BN993" s="17">
        <f t="shared" si="6774"/>
        <v>-23.68</v>
      </c>
      <c r="BO993" s="17">
        <f t="shared" si="6774"/>
        <v>-23.76</v>
      </c>
      <c r="BP993" s="17">
        <f t="shared" si="6774"/>
        <v>-23.8</v>
      </c>
      <c r="BQ993" s="17">
        <f t="shared" si="6774"/>
        <v>-23.88</v>
      </c>
      <c r="BR993" s="17">
        <f t="shared" si="6774"/>
        <v>-23.92</v>
      </c>
      <c r="BS993" s="17">
        <f t="shared" si="6774"/>
        <v>-24</v>
      </c>
      <c r="BT993" s="17">
        <f t="shared" si="6774"/>
        <v>-24.04</v>
      </c>
      <c r="BU993" s="17">
        <f t="shared" si="6774"/>
        <v>-24.12</v>
      </c>
      <c r="BV993" s="17">
        <f t="shared" si="6774"/>
        <v>-24.16</v>
      </c>
      <c r="BW993" s="17">
        <f t="shared" si="6774"/>
        <v>-24.240000000000002</v>
      </c>
      <c r="BX993" s="17">
        <f t="shared" si="6774"/>
        <v>-24.28</v>
      </c>
      <c r="BY993" s="17">
        <f t="shared" si="6774"/>
        <v>0</v>
      </c>
      <c r="BZ993" s="17">
        <f t="shared" si="6774"/>
        <v>0</v>
      </c>
      <c r="CA993" s="17">
        <f t="shared" si="6774"/>
        <v>0</v>
      </c>
      <c r="CB993" s="17">
        <f t="shared" si="6774"/>
        <v>0</v>
      </c>
      <c r="CC993" s="17">
        <f t="shared" si="6774"/>
        <v>0</v>
      </c>
      <c r="CD993" s="17">
        <f t="shared" si="6774"/>
        <v>0</v>
      </c>
      <c r="CE993" s="17">
        <f t="shared" si="6774"/>
        <v>0</v>
      </c>
      <c r="CF993" s="17">
        <f t="shared" si="6774"/>
        <v>0</v>
      </c>
      <c r="CG993" s="17">
        <f t="shared" si="6774"/>
        <v>0</v>
      </c>
      <c r="CH993" s="17">
        <f t="shared" si="6774"/>
        <v>0</v>
      </c>
      <c r="CI993" s="17">
        <f t="shared" si="6774"/>
        <v>0</v>
      </c>
      <c r="CJ993" s="17">
        <f t="shared" si="6774"/>
        <v>0</v>
      </c>
      <c r="CK993" s="17">
        <f t="shared" si="6774"/>
        <v>0</v>
      </c>
      <c r="CL993" s="17">
        <f t="shared" si="6774"/>
        <v>0</v>
      </c>
      <c r="CM993" s="17">
        <f t="shared" si="6774"/>
        <v>0</v>
      </c>
      <c r="CN993" s="17">
        <f t="shared" si="6774"/>
        <v>0</v>
      </c>
      <c r="CO993" s="17">
        <f t="shared" si="6774"/>
        <v>0</v>
      </c>
    </row>
    <row r="994" spans="2:93">
      <c r="B994" s="556"/>
      <c r="C994" s="556">
        <f t="shared" si="6714"/>
        <v>45</v>
      </c>
      <c r="D994" s="632">
        <f t="shared" si="6711"/>
        <v>-0.04</v>
      </c>
      <c r="E994" s="632"/>
      <c r="F994" s="632"/>
      <c r="G994" s="632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>
        <f>IF((BA945-$AZ945)&gt;$D946,0,$D994*(BA949))</f>
        <v>-22.92</v>
      </c>
      <c r="BB994" s="17">
        <f t="shared" ref="BB994:CO994" si="6775">IF((BB945-$AZ945)&gt;$D946,0,$D994*(BB949))</f>
        <v>-23</v>
      </c>
      <c r="BC994" s="17">
        <f t="shared" si="6775"/>
        <v>-23.04</v>
      </c>
      <c r="BD994" s="17">
        <f t="shared" si="6775"/>
        <v>-23.12</v>
      </c>
      <c r="BE994" s="17">
        <f t="shared" si="6775"/>
        <v>-23.16</v>
      </c>
      <c r="BF994" s="17">
        <f t="shared" si="6775"/>
        <v>-23.240000000000002</v>
      </c>
      <c r="BG994" s="17">
        <f t="shared" si="6775"/>
        <v>-23.28</v>
      </c>
      <c r="BH994" s="17">
        <f t="shared" si="6775"/>
        <v>-23.32</v>
      </c>
      <c r="BI994" s="17">
        <f t="shared" si="6775"/>
        <v>-23.400000000000002</v>
      </c>
      <c r="BJ994" s="17">
        <f t="shared" si="6775"/>
        <v>-23.44</v>
      </c>
      <c r="BK994" s="17">
        <f t="shared" si="6775"/>
        <v>-23.52</v>
      </c>
      <c r="BL994" s="17">
        <f t="shared" si="6775"/>
        <v>-23.56</v>
      </c>
      <c r="BM994" s="17">
        <f t="shared" si="6775"/>
        <v>-23.64</v>
      </c>
      <c r="BN994" s="17">
        <f t="shared" si="6775"/>
        <v>-23.68</v>
      </c>
      <c r="BO994" s="17">
        <f t="shared" si="6775"/>
        <v>-23.76</v>
      </c>
      <c r="BP994" s="17">
        <f t="shared" si="6775"/>
        <v>-23.8</v>
      </c>
      <c r="BQ994" s="17">
        <f t="shared" si="6775"/>
        <v>-23.88</v>
      </c>
      <c r="BR994" s="17">
        <f t="shared" si="6775"/>
        <v>-23.92</v>
      </c>
      <c r="BS994" s="17">
        <f t="shared" si="6775"/>
        <v>-24</v>
      </c>
      <c r="BT994" s="17">
        <f t="shared" si="6775"/>
        <v>-24.04</v>
      </c>
      <c r="BU994" s="17">
        <f t="shared" si="6775"/>
        <v>-24.12</v>
      </c>
      <c r="BV994" s="17">
        <f t="shared" si="6775"/>
        <v>-24.16</v>
      </c>
      <c r="BW994" s="17">
        <f t="shared" si="6775"/>
        <v>-24.240000000000002</v>
      </c>
      <c r="BX994" s="17">
        <f t="shared" si="6775"/>
        <v>-24.28</v>
      </c>
      <c r="BY994" s="17">
        <f t="shared" si="6775"/>
        <v>-24.36</v>
      </c>
      <c r="BZ994" s="17">
        <f t="shared" si="6775"/>
        <v>0</v>
      </c>
      <c r="CA994" s="17">
        <f t="shared" si="6775"/>
        <v>0</v>
      </c>
      <c r="CB994" s="17">
        <f t="shared" si="6775"/>
        <v>0</v>
      </c>
      <c r="CC994" s="17">
        <f t="shared" si="6775"/>
        <v>0</v>
      </c>
      <c r="CD994" s="17">
        <f t="shared" si="6775"/>
        <v>0</v>
      </c>
      <c r="CE994" s="17">
        <f t="shared" si="6775"/>
        <v>0</v>
      </c>
      <c r="CF994" s="17">
        <f t="shared" si="6775"/>
        <v>0</v>
      </c>
      <c r="CG994" s="17">
        <f t="shared" si="6775"/>
        <v>0</v>
      </c>
      <c r="CH994" s="17">
        <f t="shared" si="6775"/>
        <v>0</v>
      </c>
      <c r="CI994" s="17">
        <f t="shared" si="6775"/>
        <v>0</v>
      </c>
      <c r="CJ994" s="17">
        <f t="shared" si="6775"/>
        <v>0</v>
      </c>
      <c r="CK994" s="17">
        <f t="shared" si="6775"/>
        <v>0</v>
      </c>
      <c r="CL994" s="17">
        <f t="shared" si="6775"/>
        <v>0</v>
      </c>
      <c r="CM994" s="17">
        <f t="shared" si="6775"/>
        <v>0</v>
      </c>
      <c r="CN994" s="17">
        <f t="shared" si="6775"/>
        <v>0</v>
      </c>
      <c r="CO994" s="17">
        <f t="shared" si="6775"/>
        <v>0</v>
      </c>
    </row>
    <row r="995" spans="2:93">
      <c r="B995" s="556"/>
      <c r="C995" s="556">
        <f t="shared" si="6714"/>
        <v>46</v>
      </c>
      <c r="D995" s="632">
        <f t="shared" si="6711"/>
        <v>-0.04</v>
      </c>
      <c r="E995" s="632"/>
      <c r="F995" s="632"/>
      <c r="G995" s="632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>
        <f>IF((BB945-$BA945)&gt;$D946,0,$D995*(BB949))</f>
        <v>-23</v>
      </c>
      <c r="BC995" s="17">
        <f t="shared" ref="BC995:CO995" si="6776">IF((BC945-$BA945)&gt;$D946,0,$D995*(BC949))</f>
        <v>-23.04</v>
      </c>
      <c r="BD995" s="17">
        <f t="shared" si="6776"/>
        <v>-23.12</v>
      </c>
      <c r="BE995" s="17">
        <f t="shared" si="6776"/>
        <v>-23.16</v>
      </c>
      <c r="BF995" s="17">
        <f t="shared" si="6776"/>
        <v>-23.240000000000002</v>
      </c>
      <c r="BG995" s="17">
        <f t="shared" si="6776"/>
        <v>-23.28</v>
      </c>
      <c r="BH995" s="17">
        <f t="shared" si="6776"/>
        <v>-23.32</v>
      </c>
      <c r="BI995" s="17">
        <f t="shared" si="6776"/>
        <v>-23.400000000000002</v>
      </c>
      <c r="BJ995" s="17">
        <f t="shared" si="6776"/>
        <v>-23.44</v>
      </c>
      <c r="BK995" s="17">
        <f t="shared" si="6776"/>
        <v>-23.52</v>
      </c>
      <c r="BL995" s="17">
        <f t="shared" si="6776"/>
        <v>-23.56</v>
      </c>
      <c r="BM995" s="17">
        <f t="shared" si="6776"/>
        <v>-23.64</v>
      </c>
      <c r="BN995" s="17">
        <f t="shared" si="6776"/>
        <v>-23.68</v>
      </c>
      <c r="BO995" s="17">
        <f t="shared" si="6776"/>
        <v>-23.76</v>
      </c>
      <c r="BP995" s="17">
        <f t="shared" si="6776"/>
        <v>-23.8</v>
      </c>
      <c r="BQ995" s="17">
        <f t="shared" si="6776"/>
        <v>-23.88</v>
      </c>
      <c r="BR995" s="17">
        <f t="shared" si="6776"/>
        <v>-23.92</v>
      </c>
      <c r="BS995" s="17">
        <f t="shared" si="6776"/>
        <v>-24</v>
      </c>
      <c r="BT995" s="17">
        <f t="shared" si="6776"/>
        <v>-24.04</v>
      </c>
      <c r="BU995" s="17">
        <f t="shared" si="6776"/>
        <v>-24.12</v>
      </c>
      <c r="BV995" s="17">
        <f t="shared" si="6776"/>
        <v>-24.16</v>
      </c>
      <c r="BW995" s="17">
        <f t="shared" si="6776"/>
        <v>-24.240000000000002</v>
      </c>
      <c r="BX995" s="17">
        <f t="shared" si="6776"/>
        <v>-24.28</v>
      </c>
      <c r="BY995" s="17">
        <f t="shared" si="6776"/>
        <v>-24.36</v>
      </c>
      <c r="BZ995" s="17">
        <f t="shared" si="6776"/>
        <v>-24.400000000000002</v>
      </c>
      <c r="CA995" s="17">
        <f t="shared" si="6776"/>
        <v>0</v>
      </c>
      <c r="CB995" s="17">
        <f t="shared" si="6776"/>
        <v>0</v>
      </c>
      <c r="CC995" s="17">
        <f t="shared" si="6776"/>
        <v>0</v>
      </c>
      <c r="CD995" s="17">
        <f t="shared" si="6776"/>
        <v>0</v>
      </c>
      <c r="CE995" s="17">
        <f t="shared" si="6776"/>
        <v>0</v>
      </c>
      <c r="CF995" s="17">
        <f t="shared" si="6776"/>
        <v>0</v>
      </c>
      <c r="CG995" s="17">
        <f t="shared" si="6776"/>
        <v>0</v>
      </c>
      <c r="CH995" s="17">
        <f t="shared" si="6776"/>
        <v>0</v>
      </c>
      <c r="CI995" s="17">
        <f t="shared" si="6776"/>
        <v>0</v>
      </c>
      <c r="CJ995" s="17">
        <f t="shared" si="6776"/>
        <v>0</v>
      </c>
      <c r="CK995" s="17">
        <f t="shared" si="6776"/>
        <v>0</v>
      </c>
      <c r="CL995" s="17">
        <f t="shared" si="6776"/>
        <v>0</v>
      </c>
      <c r="CM995" s="17">
        <f t="shared" si="6776"/>
        <v>0</v>
      </c>
      <c r="CN995" s="17">
        <f t="shared" si="6776"/>
        <v>0</v>
      </c>
      <c r="CO995" s="17">
        <f t="shared" si="6776"/>
        <v>0</v>
      </c>
    </row>
    <row r="996" spans="2:93">
      <c r="B996" s="556"/>
      <c r="C996" s="556">
        <f t="shared" si="6714"/>
        <v>47</v>
      </c>
      <c r="D996" s="632">
        <f t="shared" si="6711"/>
        <v>-0.04</v>
      </c>
      <c r="E996" s="632"/>
      <c r="F996" s="632"/>
      <c r="G996" s="632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  <c r="BC996" s="17">
        <f>IF((BC945-$BB945)&gt;$D946,0,$D996*(BC949))</f>
        <v>-23.04</v>
      </c>
      <c r="BD996" s="17">
        <f t="shared" ref="BD996:CO996" si="6777">IF((BD945-$BB945)&gt;$D946,0,$D996*(BD949))</f>
        <v>-23.12</v>
      </c>
      <c r="BE996" s="17">
        <f t="shared" si="6777"/>
        <v>-23.16</v>
      </c>
      <c r="BF996" s="17">
        <f t="shared" si="6777"/>
        <v>-23.240000000000002</v>
      </c>
      <c r="BG996" s="17">
        <f t="shared" si="6777"/>
        <v>-23.28</v>
      </c>
      <c r="BH996" s="17">
        <f t="shared" si="6777"/>
        <v>-23.32</v>
      </c>
      <c r="BI996" s="17">
        <f t="shared" si="6777"/>
        <v>-23.400000000000002</v>
      </c>
      <c r="BJ996" s="17">
        <f t="shared" si="6777"/>
        <v>-23.44</v>
      </c>
      <c r="BK996" s="17">
        <f t="shared" si="6777"/>
        <v>-23.52</v>
      </c>
      <c r="BL996" s="17">
        <f t="shared" si="6777"/>
        <v>-23.56</v>
      </c>
      <c r="BM996" s="17">
        <f t="shared" si="6777"/>
        <v>-23.64</v>
      </c>
      <c r="BN996" s="17">
        <f t="shared" si="6777"/>
        <v>-23.68</v>
      </c>
      <c r="BO996" s="17">
        <f t="shared" si="6777"/>
        <v>-23.76</v>
      </c>
      <c r="BP996" s="17">
        <f t="shared" si="6777"/>
        <v>-23.8</v>
      </c>
      <c r="BQ996" s="17">
        <f t="shared" si="6777"/>
        <v>-23.88</v>
      </c>
      <c r="BR996" s="17">
        <f t="shared" si="6777"/>
        <v>-23.92</v>
      </c>
      <c r="BS996" s="17">
        <f t="shared" si="6777"/>
        <v>-24</v>
      </c>
      <c r="BT996" s="17">
        <f t="shared" si="6777"/>
        <v>-24.04</v>
      </c>
      <c r="BU996" s="17">
        <f t="shared" si="6777"/>
        <v>-24.12</v>
      </c>
      <c r="BV996" s="17">
        <f t="shared" si="6777"/>
        <v>-24.16</v>
      </c>
      <c r="BW996" s="17">
        <f t="shared" si="6777"/>
        <v>-24.240000000000002</v>
      </c>
      <c r="BX996" s="17">
        <f t="shared" si="6777"/>
        <v>-24.28</v>
      </c>
      <c r="BY996" s="17">
        <f t="shared" si="6777"/>
        <v>-24.36</v>
      </c>
      <c r="BZ996" s="17">
        <f t="shared" si="6777"/>
        <v>-24.400000000000002</v>
      </c>
      <c r="CA996" s="17">
        <f t="shared" si="6777"/>
        <v>-24.48</v>
      </c>
      <c r="CB996" s="17">
        <f t="shared" si="6777"/>
        <v>0</v>
      </c>
      <c r="CC996" s="17">
        <f t="shared" si="6777"/>
        <v>0</v>
      </c>
      <c r="CD996" s="17">
        <f t="shared" si="6777"/>
        <v>0</v>
      </c>
      <c r="CE996" s="17">
        <f t="shared" si="6777"/>
        <v>0</v>
      </c>
      <c r="CF996" s="17">
        <f t="shared" si="6777"/>
        <v>0</v>
      </c>
      <c r="CG996" s="17">
        <f t="shared" si="6777"/>
        <v>0</v>
      </c>
      <c r="CH996" s="17">
        <f t="shared" si="6777"/>
        <v>0</v>
      </c>
      <c r="CI996" s="17">
        <f t="shared" si="6777"/>
        <v>0</v>
      </c>
      <c r="CJ996" s="17">
        <f t="shared" si="6777"/>
        <v>0</v>
      </c>
      <c r="CK996" s="17">
        <f t="shared" si="6777"/>
        <v>0</v>
      </c>
      <c r="CL996" s="17">
        <f t="shared" si="6777"/>
        <v>0</v>
      </c>
      <c r="CM996" s="17">
        <f t="shared" si="6777"/>
        <v>0</v>
      </c>
      <c r="CN996" s="17">
        <f t="shared" si="6777"/>
        <v>0</v>
      </c>
      <c r="CO996" s="17">
        <f t="shared" si="6777"/>
        <v>0</v>
      </c>
    </row>
    <row r="997" spans="2:93">
      <c r="B997" s="556"/>
      <c r="C997" s="556">
        <f t="shared" si="6714"/>
        <v>48</v>
      </c>
      <c r="D997" s="632">
        <f t="shared" si="6711"/>
        <v>-0.04</v>
      </c>
      <c r="E997" s="632"/>
      <c r="F997" s="632"/>
      <c r="G997" s="632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17">
        <f>IF((BD945-$BC945)&gt;$D946,0,$D997*(BD949))</f>
        <v>-23.12</v>
      </c>
      <c r="BE997" s="17">
        <f t="shared" ref="BE997:CO997" si="6778">IF((BE945-$BC945)&gt;$D946,0,$D997*(BE949))</f>
        <v>-23.16</v>
      </c>
      <c r="BF997" s="17">
        <f t="shared" si="6778"/>
        <v>-23.240000000000002</v>
      </c>
      <c r="BG997" s="17">
        <f t="shared" si="6778"/>
        <v>-23.28</v>
      </c>
      <c r="BH997" s="17">
        <f t="shared" si="6778"/>
        <v>-23.32</v>
      </c>
      <c r="BI997" s="17">
        <f t="shared" si="6778"/>
        <v>-23.400000000000002</v>
      </c>
      <c r="BJ997" s="17">
        <f t="shared" si="6778"/>
        <v>-23.44</v>
      </c>
      <c r="BK997" s="17">
        <f t="shared" si="6778"/>
        <v>-23.52</v>
      </c>
      <c r="BL997" s="17">
        <f t="shared" si="6778"/>
        <v>-23.56</v>
      </c>
      <c r="BM997" s="17">
        <f t="shared" si="6778"/>
        <v>-23.64</v>
      </c>
      <c r="BN997" s="17">
        <f t="shared" si="6778"/>
        <v>-23.68</v>
      </c>
      <c r="BO997" s="17">
        <f t="shared" si="6778"/>
        <v>-23.76</v>
      </c>
      <c r="BP997" s="17">
        <f t="shared" si="6778"/>
        <v>-23.8</v>
      </c>
      <c r="BQ997" s="17">
        <f t="shared" si="6778"/>
        <v>-23.88</v>
      </c>
      <c r="BR997" s="17">
        <f t="shared" si="6778"/>
        <v>-23.92</v>
      </c>
      <c r="BS997" s="17">
        <f t="shared" si="6778"/>
        <v>-24</v>
      </c>
      <c r="BT997" s="17">
        <f t="shared" si="6778"/>
        <v>-24.04</v>
      </c>
      <c r="BU997" s="17">
        <f t="shared" si="6778"/>
        <v>-24.12</v>
      </c>
      <c r="BV997" s="17">
        <f t="shared" si="6778"/>
        <v>-24.16</v>
      </c>
      <c r="BW997" s="17">
        <f t="shared" si="6778"/>
        <v>-24.240000000000002</v>
      </c>
      <c r="BX997" s="17">
        <f t="shared" si="6778"/>
        <v>-24.28</v>
      </c>
      <c r="BY997" s="17">
        <f t="shared" si="6778"/>
        <v>-24.36</v>
      </c>
      <c r="BZ997" s="17">
        <f t="shared" si="6778"/>
        <v>-24.400000000000002</v>
      </c>
      <c r="CA997" s="17">
        <f t="shared" si="6778"/>
        <v>-24.48</v>
      </c>
      <c r="CB997" s="17">
        <f t="shared" si="6778"/>
        <v>-24.52</v>
      </c>
      <c r="CC997" s="17">
        <f t="shared" si="6778"/>
        <v>0</v>
      </c>
      <c r="CD997" s="17">
        <f t="shared" si="6778"/>
        <v>0</v>
      </c>
      <c r="CE997" s="17">
        <f t="shared" si="6778"/>
        <v>0</v>
      </c>
      <c r="CF997" s="17">
        <f t="shared" si="6778"/>
        <v>0</v>
      </c>
      <c r="CG997" s="17">
        <f t="shared" si="6778"/>
        <v>0</v>
      </c>
      <c r="CH997" s="17">
        <f t="shared" si="6778"/>
        <v>0</v>
      </c>
      <c r="CI997" s="17">
        <f t="shared" si="6778"/>
        <v>0</v>
      </c>
      <c r="CJ997" s="17">
        <f t="shared" si="6778"/>
        <v>0</v>
      </c>
      <c r="CK997" s="17">
        <f t="shared" si="6778"/>
        <v>0</v>
      </c>
      <c r="CL997" s="17">
        <f t="shared" si="6778"/>
        <v>0</v>
      </c>
      <c r="CM997" s="17">
        <f t="shared" si="6778"/>
        <v>0</v>
      </c>
      <c r="CN997" s="17">
        <f t="shared" si="6778"/>
        <v>0</v>
      </c>
      <c r="CO997" s="17">
        <f t="shared" si="6778"/>
        <v>0</v>
      </c>
    </row>
    <row r="998" spans="2:93">
      <c r="B998" s="556"/>
      <c r="C998" s="556">
        <f t="shared" si="6714"/>
        <v>49</v>
      </c>
      <c r="D998" s="632">
        <f t="shared" si="6711"/>
        <v>-0.04</v>
      </c>
      <c r="E998" s="632"/>
      <c r="F998" s="632"/>
      <c r="G998" s="632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>
        <f>IF((BE945-$BD945)&gt;$D946,0,$D998*(BE949))</f>
        <v>-23.16</v>
      </c>
      <c r="BF998" s="17">
        <f t="shared" ref="BF998:CO998" si="6779">IF((BF945-$BD945)&gt;$D946,0,$D998*(BF949))</f>
        <v>-23.240000000000002</v>
      </c>
      <c r="BG998" s="17">
        <f t="shared" si="6779"/>
        <v>-23.28</v>
      </c>
      <c r="BH998" s="17">
        <f t="shared" si="6779"/>
        <v>-23.32</v>
      </c>
      <c r="BI998" s="17">
        <f t="shared" si="6779"/>
        <v>-23.400000000000002</v>
      </c>
      <c r="BJ998" s="17">
        <f t="shared" si="6779"/>
        <v>-23.44</v>
      </c>
      <c r="BK998" s="17">
        <f t="shared" si="6779"/>
        <v>-23.52</v>
      </c>
      <c r="BL998" s="17">
        <f t="shared" si="6779"/>
        <v>-23.56</v>
      </c>
      <c r="BM998" s="17">
        <f t="shared" si="6779"/>
        <v>-23.64</v>
      </c>
      <c r="BN998" s="17">
        <f t="shared" si="6779"/>
        <v>-23.68</v>
      </c>
      <c r="BO998" s="17">
        <f t="shared" si="6779"/>
        <v>-23.76</v>
      </c>
      <c r="BP998" s="17">
        <f t="shared" si="6779"/>
        <v>-23.8</v>
      </c>
      <c r="BQ998" s="17">
        <f t="shared" si="6779"/>
        <v>-23.88</v>
      </c>
      <c r="BR998" s="17">
        <f t="shared" si="6779"/>
        <v>-23.92</v>
      </c>
      <c r="BS998" s="17">
        <f t="shared" si="6779"/>
        <v>-24</v>
      </c>
      <c r="BT998" s="17">
        <f t="shared" si="6779"/>
        <v>-24.04</v>
      </c>
      <c r="BU998" s="17">
        <f t="shared" si="6779"/>
        <v>-24.12</v>
      </c>
      <c r="BV998" s="17">
        <f t="shared" si="6779"/>
        <v>-24.16</v>
      </c>
      <c r="BW998" s="17">
        <f t="shared" si="6779"/>
        <v>-24.240000000000002</v>
      </c>
      <c r="BX998" s="17">
        <f t="shared" si="6779"/>
        <v>-24.28</v>
      </c>
      <c r="BY998" s="17">
        <f t="shared" si="6779"/>
        <v>-24.36</v>
      </c>
      <c r="BZ998" s="17">
        <f t="shared" si="6779"/>
        <v>-24.400000000000002</v>
      </c>
      <c r="CA998" s="17">
        <f t="shared" si="6779"/>
        <v>-24.48</v>
      </c>
      <c r="CB998" s="17">
        <f t="shared" si="6779"/>
        <v>-24.52</v>
      </c>
      <c r="CC998" s="17">
        <f t="shared" si="6779"/>
        <v>-24.6</v>
      </c>
      <c r="CD998" s="17">
        <f t="shared" si="6779"/>
        <v>0</v>
      </c>
      <c r="CE998" s="17">
        <f t="shared" si="6779"/>
        <v>0</v>
      </c>
      <c r="CF998" s="17">
        <f t="shared" si="6779"/>
        <v>0</v>
      </c>
      <c r="CG998" s="17">
        <f t="shared" si="6779"/>
        <v>0</v>
      </c>
      <c r="CH998" s="17">
        <f t="shared" si="6779"/>
        <v>0</v>
      </c>
      <c r="CI998" s="17">
        <f t="shared" si="6779"/>
        <v>0</v>
      </c>
      <c r="CJ998" s="17">
        <f t="shared" si="6779"/>
        <v>0</v>
      </c>
      <c r="CK998" s="17">
        <f t="shared" si="6779"/>
        <v>0</v>
      </c>
      <c r="CL998" s="17">
        <f t="shared" si="6779"/>
        <v>0</v>
      </c>
      <c r="CM998" s="17">
        <f t="shared" si="6779"/>
        <v>0</v>
      </c>
      <c r="CN998" s="17">
        <f t="shared" si="6779"/>
        <v>0</v>
      </c>
      <c r="CO998" s="17">
        <f t="shared" si="6779"/>
        <v>0</v>
      </c>
    </row>
    <row r="999" spans="2:93">
      <c r="B999" s="556"/>
      <c r="C999" s="556">
        <f t="shared" si="6714"/>
        <v>50</v>
      </c>
      <c r="D999" s="632">
        <f t="shared" si="6711"/>
        <v>-0.04</v>
      </c>
      <c r="E999" s="632"/>
      <c r="F999" s="632"/>
      <c r="G999" s="632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>
        <f>IF((BF945-$BE945)&gt;$D946,0,$D999*(BF949))</f>
        <v>-23.240000000000002</v>
      </c>
      <c r="BG999" s="17">
        <f t="shared" ref="BG999:CO999" si="6780">IF((BG945-$BE945)&gt;$D946,0,$D999*(BG949))</f>
        <v>-23.28</v>
      </c>
      <c r="BH999" s="17">
        <f t="shared" si="6780"/>
        <v>-23.32</v>
      </c>
      <c r="BI999" s="17">
        <f t="shared" si="6780"/>
        <v>-23.400000000000002</v>
      </c>
      <c r="BJ999" s="17">
        <f t="shared" si="6780"/>
        <v>-23.44</v>
      </c>
      <c r="BK999" s="17">
        <f t="shared" si="6780"/>
        <v>-23.52</v>
      </c>
      <c r="BL999" s="17">
        <f t="shared" si="6780"/>
        <v>-23.56</v>
      </c>
      <c r="BM999" s="17">
        <f t="shared" si="6780"/>
        <v>-23.64</v>
      </c>
      <c r="BN999" s="17">
        <f t="shared" si="6780"/>
        <v>-23.68</v>
      </c>
      <c r="BO999" s="17">
        <f t="shared" si="6780"/>
        <v>-23.76</v>
      </c>
      <c r="BP999" s="17">
        <f t="shared" si="6780"/>
        <v>-23.8</v>
      </c>
      <c r="BQ999" s="17">
        <f t="shared" si="6780"/>
        <v>-23.88</v>
      </c>
      <c r="BR999" s="17">
        <f t="shared" si="6780"/>
        <v>-23.92</v>
      </c>
      <c r="BS999" s="17">
        <f t="shared" si="6780"/>
        <v>-24</v>
      </c>
      <c r="BT999" s="17">
        <f t="shared" si="6780"/>
        <v>-24.04</v>
      </c>
      <c r="BU999" s="17">
        <f t="shared" si="6780"/>
        <v>-24.12</v>
      </c>
      <c r="BV999" s="17">
        <f t="shared" si="6780"/>
        <v>-24.16</v>
      </c>
      <c r="BW999" s="17">
        <f t="shared" si="6780"/>
        <v>-24.240000000000002</v>
      </c>
      <c r="BX999" s="17">
        <f t="shared" si="6780"/>
        <v>-24.28</v>
      </c>
      <c r="BY999" s="17">
        <f t="shared" si="6780"/>
        <v>-24.36</v>
      </c>
      <c r="BZ999" s="17">
        <f t="shared" si="6780"/>
        <v>-24.400000000000002</v>
      </c>
      <c r="CA999" s="17">
        <f t="shared" si="6780"/>
        <v>-24.48</v>
      </c>
      <c r="CB999" s="17">
        <f t="shared" si="6780"/>
        <v>-24.52</v>
      </c>
      <c r="CC999" s="17">
        <f t="shared" si="6780"/>
        <v>-24.6</v>
      </c>
      <c r="CD999" s="17">
        <f t="shared" si="6780"/>
        <v>-24.64</v>
      </c>
      <c r="CE999" s="17">
        <f t="shared" si="6780"/>
        <v>0</v>
      </c>
      <c r="CF999" s="17">
        <f t="shared" si="6780"/>
        <v>0</v>
      </c>
      <c r="CG999" s="17">
        <f t="shared" si="6780"/>
        <v>0</v>
      </c>
      <c r="CH999" s="17">
        <f t="shared" si="6780"/>
        <v>0</v>
      </c>
      <c r="CI999" s="17">
        <f t="shared" si="6780"/>
        <v>0</v>
      </c>
      <c r="CJ999" s="17">
        <f t="shared" si="6780"/>
        <v>0</v>
      </c>
      <c r="CK999" s="17">
        <f t="shared" si="6780"/>
        <v>0</v>
      </c>
      <c r="CL999" s="17">
        <f t="shared" si="6780"/>
        <v>0</v>
      </c>
      <c r="CM999" s="17">
        <f t="shared" si="6780"/>
        <v>0</v>
      </c>
      <c r="CN999" s="17">
        <f t="shared" si="6780"/>
        <v>0</v>
      </c>
      <c r="CO999" s="17">
        <f t="shared" si="6780"/>
        <v>0</v>
      </c>
    </row>
    <row r="1000" spans="2:93">
      <c r="B1000" s="556"/>
      <c r="C1000" s="556">
        <f t="shared" si="6714"/>
        <v>51</v>
      </c>
      <c r="D1000" s="632">
        <f t="shared" si="6711"/>
        <v>-0.04</v>
      </c>
      <c r="E1000" s="632"/>
      <c r="F1000" s="632"/>
      <c r="G1000" s="632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>
        <f>IF((BG945-$BF945)&gt;$D946,0,$D1000*(BG949))</f>
        <v>-23.28</v>
      </c>
      <c r="BH1000" s="17">
        <f t="shared" ref="BH1000:CO1000" si="6781">IF((BH945-$BF945)&gt;$D946,0,$D1000*(BH949))</f>
        <v>-23.32</v>
      </c>
      <c r="BI1000" s="17">
        <f t="shared" si="6781"/>
        <v>-23.400000000000002</v>
      </c>
      <c r="BJ1000" s="17">
        <f t="shared" si="6781"/>
        <v>-23.44</v>
      </c>
      <c r="BK1000" s="17">
        <f t="shared" si="6781"/>
        <v>-23.52</v>
      </c>
      <c r="BL1000" s="17">
        <f t="shared" si="6781"/>
        <v>-23.56</v>
      </c>
      <c r="BM1000" s="17">
        <f t="shared" si="6781"/>
        <v>-23.64</v>
      </c>
      <c r="BN1000" s="17">
        <f t="shared" si="6781"/>
        <v>-23.68</v>
      </c>
      <c r="BO1000" s="17">
        <f t="shared" si="6781"/>
        <v>-23.76</v>
      </c>
      <c r="BP1000" s="17">
        <f t="shared" si="6781"/>
        <v>-23.8</v>
      </c>
      <c r="BQ1000" s="17">
        <f t="shared" si="6781"/>
        <v>-23.88</v>
      </c>
      <c r="BR1000" s="17">
        <f t="shared" si="6781"/>
        <v>-23.92</v>
      </c>
      <c r="BS1000" s="17">
        <f t="shared" si="6781"/>
        <v>-24</v>
      </c>
      <c r="BT1000" s="17">
        <f t="shared" si="6781"/>
        <v>-24.04</v>
      </c>
      <c r="BU1000" s="17">
        <f t="shared" si="6781"/>
        <v>-24.12</v>
      </c>
      <c r="BV1000" s="17">
        <f t="shared" si="6781"/>
        <v>-24.16</v>
      </c>
      <c r="BW1000" s="17">
        <f t="shared" si="6781"/>
        <v>-24.240000000000002</v>
      </c>
      <c r="BX1000" s="17">
        <f t="shared" si="6781"/>
        <v>-24.28</v>
      </c>
      <c r="BY1000" s="17">
        <f t="shared" si="6781"/>
        <v>-24.36</v>
      </c>
      <c r="BZ1000" s="17">
        <f t="shared" si="6781"/>
        <v>-24.400000000000002</v>
      </c>
      <c r="CA1000" s="17">
        <f t="shared" si="6781"/>
        <v>-24.48</v>
      </c>
      <c r="CB1000" s="17">
        <f t="shared" si="6781"/>
        <v>-24.52</v>
      </c>
      <c r="CC1000" s="17">
        <f t="shared" si="6781"/>
        <v>-24.6</v>
      </c>
      <c r="CD1000" s="17">
        <f t="shared" si="6781"/>
        <v>-24.64</v>
      </c>
      <c r="CE1000" s="17">
        <f t="shared" si="6781"/>
        <v>-24.72</v>
      </c>
      <c r="CF1000" s="17">
        <f t="shared" si="6781"/>
        <v>0</v>
      </c>
      <c r="CG1000" s="17">
        <f t="shared" si="6781"/>
        <v>0</v>
      </c>
      <c r="CH1000" s="17">
        <f t="shared" si="6781"/>
        <v>0</v>
      </c>
      <c r="CI1000" s="17">
        <f t="shared" si="6781"/>
        <v>0</v>
      </c>
      <c r="CJ1000" s="17">
        <f t="shared" si="6781"/>
        <v>0</v>
      </c>
      <c r="CK1000" s="17">
        <f t="shared" si="6781"/>
        <v>0</v>
      </c>
      <c r="CL1000" s="17">
        <f t="shared" si="6781"/>
        <v>0</v>
      </c>
      <c r="CM1000" s="17">
        <f t="shared" si="6781"/>
        <v>0</v>
      </c>
      <c r="CN1000" s="17">
        <f t="shared" si="6781"/>
        <v>0</v>
      </c>
      <c r="CO1000" s="17">
        <f t="shared" si="6781"/>
        <v>0</v>
      </c>
    </row>
    <row r="1001" spans="2:93">
      <c r="B1001" s="556"/>
      <c r="C1001" s="556">
        <f t="shared" si="6714"/>
        <v>52</v>
      </c>
      <c r="D1001" s="632">
        <f t="shared" si="6711"/>
        <v>-0.04</v>
      </c>
      <c r="E1001" s="632"/>
      <c r="F1001" s="632"/>
      <c r="G1001" s="632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  <c r="BC1001" s="17"/>
      <c r="BD1001" s="17"/>
      <c r="BE1001" s="17"/>
      <c r="BF1001" s="17"/>
      <c r="BG1001" s="17"/>
      <c r="BH1001" s="17">
        <f>IF((BH945-$BG945)&gt;$D946,0,$D1001*(BH949))</f>
        <v>-23.32</v>
      </c>
      <c r="BI1001" s="17">
        <f t="shared" ref="BI1001:CO1001" si="6782">IF((BI945-$BG945)&gt;$D946,0,$D1001*(BI949))</f>
        <v>-23.400000000000002</v>
      </c>
      <c r="BJ1001" s="17">
        <f t="shared" si="6782"/>
        <v>-23.44</v>
      </c>
      <c r="BK1001" s="17">
        <f t="shared" si="6782"/>
        <v>-23.52</v>
      </c>
      <c r="BL1001" s="17">
        <f t="shared" si="6782"/>
        <v>-23.56</v>
      </c>
      <c r="BM1001" s="17">
        <f t="shared" si="6782"/>
        <v>-23.64</v>
      </c>
      <c r="BN1001" s="17">
        <f t="shared" si="6782"/>
        <v>-23.68</v>
      </c>
      <c r="BO1001" s="17">
        <f t="shared" si="6782"/>
        <v>-23.76</v>
      </c>
      <c r="BP1001" s="17">
        <f t="shared" si="6782"/>
        <v>-23.8</v>
      </c>
      <c r="BQ1001" s="17">
        <f t="shared" si="6782"/>
        <v>-23.88</v>
      </c>
      <c r="BR1001" s="17">
        <f t="shared" si="6782"/>
        <v>-23.92</v>
      </c>
      <c r="BS1001" s="17">
        <f t="shared" si="6782"/>
        <v>-24</v>
      </c>
      <c r="BT1001" s="17">
        <f t="shared" si="6782"/>
        <v>-24.04</v>
      </c>
      <c r="BU1001" s="17">
        <f t="shared" si="6782"/>
        <v>-24.12</v>
      </c>
      <c r="BV1001" s="17">
        <f t="shared" si="6782"/>
        <v>-24.16</v>
      </c>
      <c r="BW1001" s="17">
        <f t="shared" si="6782"/>
        <v>-24.240000000000002</v>
      </c>
      <c r="BX1001" s="17">
        <f t="shared" si="6782"/>
        <v>-24.28</v>
      </c>
      <c r="BY1001" s="17">
        <f t="shared" si="6782"/>
        <v>-24.36</v>
      </c>
      <c r="BZ1001" s="17">
        <f t="shared" si="6782"/>
        <v>-24.400000000000002</v>
      </c>
      <c r="CA1001" s="17">
        <f t="shared" si="6782"/>
        <v>-24.48</v>
      </c>
      <c r="CB1001" s="17">
        <f t="shared" si="6782"/>
        <v>-24.52</v>
      </c>
      <c r="CC1001" s="17">
        <f t="shared" si="6782"/>
        <v>-24.6</v>
      </c>
      <c r="CD1001" s="17">
        <f t="shared" si="6782"/>
        <v>-24.64</v>
      </c>
      <c r="CE1001" s="17">
        <f t="shared" si="6782"/>
        <v>-24.72</v>
      </c>
      <c r="CF1001" s="17">
        <f t="shared" si="6782"/>
        <v>-24.76</v>
      </c>
      <c r="CG1001" s="17">
        <f t="shared" si="6782"/>
        <v>0</v>
      </c>
      <c r="CH1001" s="17">
        <f t="shared" si="6782"/>
        <v>0</v>
      </c>
      <c r="CI1001" s="17">
        <f t="shared" si="6782"/>
        <v>0</v>
      </c>
      <c r="CJ1001" s="17">
        <f t="shared" si="6782"/>
        <v>0</v>
      </c>
      <c r="CK1001" s="17">
        <f t="shared" si="6782"/>
        <v>0</v>
      </c>
      <c r="CL1001" s="17">
        <f t="shared" si="6782"/>
        <v>0</v>
      </c>
      <c r="CM1001" s="17">
        <f t="shared" si="6782"/>
        <v>0</v>
      </c>
      <c r="CN1001" s="17">
        <f t="shared" si="6782"/>
        <v>0</v>
      </c>
      <c r="CO1001" s="17">
        <f t="shared" si="6782"/>
        <v>0</v>
      </c>
    </row>
    <row r="1002" spans="2:93">
      <c r="B1002" s="556"/>
      <c r="C1002" s="556">
        <f t="shared" si="6714"/>
        <v>53</v>
      </c>
      <c r="D1002" s="632">
        <f t="shared" si="6711"/>
        <v>-0.04</v>
      </c>
      <c r="E1002" s="632"/>
      <c r="F1002" s="632"/>
      <c r="G1002" s="632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  <c r="BC1002" s="17"/>
      <c r="BD1002" s="17"/>
      <c r="BE1002" s="17"/>
      <c r="BF1002" s="17"/>
      <c r="BG1002" s="17"/>
      <c r="BH1002" s="17"/>
      <c r="BI1002" s="17">
        <f>IF((BI945-$BH945)&gt;$D946,0,$D1002*(BI949))</f>
        <v>-23.400000000000002</v>
      </c>
      <c r="BJ1002" s="17">
        <f t="shared" ref="BJ1002:CO1002" si="6783">IF((BJ945-$BH945)&gt;$D946,0,$D1002*(BJ949))</f>
        <v>-23.44</v>
      </c>
      <c r="BK1002" s="17">
        <f t="shared" si="6783"/>
        <v>-23.52</v>
      </c>
      <c r="BL1002" s="17">
        <f t="shared" si="6783"/>
        <v>-23.56</v>
      </c>
      <c r="BM1002" s="17">
        <f t="shared" si="6783"/>
        <v>-23.64</v>
      </c>
      <c r="BN1002" s="17">
        <f t="shared" si="6783"/>
        <v>-23.68</v>
      </c>
      <c r="BO1002" s="17">
        <f t="shared" si="6783"/>
        <v>-23.76</v>
      </c>
      <c r="BP1002" s="17">
        <f t="shared" si="6783"/>
        <v>-23.8</v>
      </c>
      <c r="BQ1002" s="17">
        <f t="shared" si="6783"/>
        <v>-23.88</v>
      </c>
      <c r="BR1002" s="17">
        <f t="shared" si="6783"/>
        <v>-23.92</v>
      </c>
      <c r="BS1002" s="17">
        <f t="shared" si="6783"/>
        <v>-24</v>
      </c>
      <c r="BT1002" s="17">
        <f t="shared" si="6783"/>
        <v>-24.04</v>
      </c>
      <c r="BU1002" s="17">
        <f t="shared" si="6783"/>
        <v>-24.12</v>
      </c>
      <c r="BV1002" s="17">
        <f t="shared" si="6783"/>
        <v>-24.16</v>
      </c>
      <c r="BW1002" s="17">
        <f t="shared" si="6783"/>
        <v>-24.240000000000002</v>
      </c>
      <c r="BX1002" s="17">
        <f t="shared" si="6783"/>
        <v>-24.28</v>
      </c>
      <c r="BY1002" s="17">
        <f t="shared" si="6783"/>
        <v>-24.36</v>
      </c>
      <c r="BZ1002" s="17">
        <f t="shared" si="6783"/>
        <v>-24.400000000000002</v>
      </c>
      <c r="CA1002" s="17">
        <f t="shared" si="6783"/>
        <v>-24.48</v>
      </c>
      <c r="CB1002" s="17">
        <f t="shared" si="6783"/>
        <v>-24.52</v>
      </c>
      <c r="CC1002" s="17">
        <f t="shared" si="6783"/>
        <v>-24.6</v>
      </c>
      <c r="CD1002" s="17">
        <f t="shared" si="6783"/>
        <v>-24.64</v>
      </c>
      <c r="CE1002" s="17">
        <f t="shared" si="6783"/>
        <v>-24.72</v>
      </c>
      <c r="CF1002" s="17">
        <f t="shared" si="6783"/>
        <v>-24.76</v>
      </c>
      <c r="CG1002" s="17">
        <f t="shared" si="6783"/>
        <v>-24.84</v>
      </c>
      <c r="CH1002" s="17">
        <f t="shared" si="6783"/>
        <v>0</v>
      </c>
      <c r="CI1002" s="17">
        <f t="shared" si="6783"/>
        <v>0</v>
      </c>
      <c r="CJ1002" s="17">
        <f t="shared" si="6783"/>
        <v>0</v>
      </c>
      <c r="CK1002" s="17">
        <f t="shared" si="6783"/>
        <v>0</v>
      </c>
      <c r="CL1002" s="17">
        <f t="shared" si="6783"/>
        <v>0</v>
      </c>
      <c r="CM1002" s="17">
        <f t="shared" si="6783"/>
        <v>0</v>
      </c>
      <c r="CN1002" s="17">
        <f t="shared" si="6783"/>
        <v>0</v>
      </c>
      <c r="CO1002" s="17">
        <f t="shared" si="6783"/>
        <v>0</v>
      </c>
    </row>
    <row r="1003" spans="2:93">
      <c r="B1003" s="556"/>
      <c r="C1003" s="556">
        <f t="shared" si="6714"/>
        <v>54</v>
      </c>
      <c r="D1003" s="632">
        <f t="shared" si="6711"/>
        <v>-0.04</v>
      </c>
      <c r="E1003" s="632"/>
      <c r="F1003" s="632"/>
      <c r="G1003" s="632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  <c r="BB1003" s="17"/>
      <c r="BC1003" s="17"/>
      <c r="BD1003" s="17"/>
      <c r="BE1003" s="17"/>
      <c r="BF1003" s="17"/>
      <c r="BG1003" s="17"/>
      <c r="BH1003" s="17"/>
      <c r="BI1003" s="17"/>
      <c r="BJ1003" s="17">
        <f>IF((BJ945-$BI945)&gt;$D946,0,$D1003*(BJ949))</f>
        <v>-23.44</v>
      </c>
      <c r="BK1003" s="17">
        <f t="shared" ref="BK1003:CO1003" si="6784">IF((BK945-$BI945)&gt;$D946,0,$D1003*(BK949))</f>
        <v>-23.52</v>
      </c>
      <c r="BL1003" s="17">
        <f t="shared" si="6784"/>
        <v>-23.56</v>
      </c>
      <c r="BM1003" s="17">
        <f t="shared" si="6784"/>
        <v>-23.64</v>
      </c>
      <c r="BN1003" s="17">
        <f t="shared" si="6784"/>
        <v>-23.68</v>
      </c>
      <c r="BO1003" s="17">
        <f t="shared" si="6784"/>
        <v>-23.76</v>
      </c>
      <c r="BP1003" s="17">
        <f t="shared" si="6784"/>
        <v>-23.8</v>
      </c>
      <c r="BQ1003" s="17">
        <f t="shared" si="6784"/>
        <v>-23.88</v>
      </c>
      <c r="BR1003" s="17">
        <f t="shared" si="6784"/>
        <v>-23.92</v>
      </c>
      <c r="BS1003" s="17">
        <f t="shared" si="6784"/>
        <v>-24</v>
      </c>
      <c r="BT1003" s="17">
        <f t="shared" si="6784"/>
        <v>-24.04</v>
      </c>
      <c r="BU1003" s="17">
        <f t="shared" si="6784"/>
        <v>-24.12</v>
      </c>
      <c r="BV1003" s="17">
        <f t="shared" si="6784"/>
        <v>-24.16</v>
      </c>
      <c r="BW1003" s="17">
        <f t="shared" si="6784"/>
        <v>-24.240000000000002</v>
      </c>
      <c r="BX1003" s="17">
        <f t="shared" si="6784"/>
        <v>-24.28</v>
      </c>
      <c r="BY1003" s="17">
        <f t="shared" si="6784"/>
        <v>-24.36</v>
      </c>
      <c r="BZ1003" s="17">
        <f t="shared" si="6784"/>
        <v>-24.400000000000002</v>
      </c>
      <c r="CA1003" s="17">
        <f t="shared" si="6784"/>
        <v>-24.48</v>
      </c>
      <c r="CB1003" s="17">
        <f t="shared" si="6784"/>
        <v>-24.52</v>
      </c>
      <c r="CC1003" s="17">
        <f t="shared" si="6784"/>
        <v>-24.6</v>
      </c>
      <c r="CD1003" s="17">
        <f t="shared" si="6784"/>
        <v>-24.64</v>
      </c>
      <c r="CE1003" s="17">
        <f t="shared" si="6784"/>
        <v>-24.72</v>
      </c>
      <c r="CF1003" s="17">
        <f t="shared" si="6784"/>
        <v>-24.76</v>
      </c>
      <c r="CG1003" s="17">
        <f t="shared" si="6784"/>
        <v>-24.84</v>
      </c>
      <c r="CH1003" s="17">
        <f t="shared" si="6784"/>
        <v>-24.92</v>
      </c>
      <c r="CI1003" s="17">
        <f t="shared" si="6784"/>
        <v>0</v>
      </c>
      <c r="CJ1003" s="17">
        <f t="shared" si="6784"/>
        <v>0</v>
      </c>
      <c r="CK1003" s="17">
        <f t="shared" si="6784"/>
        <v>0</v>
      </c>
      <c r="CL1003" s="17">
        <f t="shared" si="6784"/>
        <v>0</v>
      </c>
      <c r="CM1003" s="17">
        <f t="shared" si="6784"/>
        <v>0</v>
      </c>
      <c r="CN1003" s="17">
        <f t="shared" si="6784"/>
        <v>0</v>
      </c>
      <c r="CO1003" s="17">
        <f t="shared" si="6784"/>
        <v>0</v>
      </c>
    </row>
    <row r="1004" spans="2:93">
      <c r="B1004" s="556"/>
      <c r="C1004" s="556">
        <f t="shared" si="6714"/>
        <v>55</v>
      </c>
      <c r="D1004" s="632">
        <f t="shared" si="6711"/>
        <v>-0.04</v>
      </c>
      <c r="E1004" s="632"/>
      <c r="F1004" s="632"/>
      <c r="G1004" s="632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  <c r="BC1004" s="17"/>
      <c r="BD1004" s="17"/>
      <c r="BE1004" s="17"/>
      <c r="BF1004" s="17"/>
      <c r="BG1004" s="17"/>
      <c r="BH1004" s="17"/>
      <c r="BI1004" s="17"/>
      <c r="BJ1004" s="17"/>
      <c r="BK1004" s="17">
        <f>IF((BK945-$BJ945)&gt;$D946,0,$D1004*(BK949))</f>
        <v>-23.52</v>
      </c>
      <c r="BL1004" s="17">
        <f t="shared" ref="BL1004:CO1004" si="6785">IF((BL945-$BJ945)&gt;$D946,0,$D1004*(BL949))</f>
        <v>-23.56</v>
      </c>
      <c r="BM1004" s="17">
        <f t="shared" si="6785"/>
        <v>-23.64</v>
      </c>
      <c r="BN1004" s="17">
        <f t="shared" si="6785"/>
        <v>-23.68</v>
      </c>
      <c r="BO1004" s="17">
        <f t="shared" si="6785"/>
        <v>-23.76</v>
      </c>
      <c r="BP1004" s="17">
        <f t="shared" si="6785"/>
        <v>-23.8</v>
      </c>
      <c r="BQ1004" s="17">
        <f t="shared" si="6785"/>
        <v>-23.88</v>
      </c>
      <c r="BR1004" s="17">
        <f t="shared" si="6785"/>
        <v>-23.92</v>
      </c>
      <c r="BS1004" s="17">
        <f t="shared" si="6785"/>
        <v>-24</v>
      </c>
      <c r="BT1004" s="17">
        <f t="shared" si="6785"/>
        <v>-24.04</v>
      </c>
      <c r="BU1004" s="17">
        <f t="shared" si="6785"/>
        <v>-24.12</v>
      </c>
      <c r="BV1004" s="17">
        <f t="shared" si="6785"/>
        <v>-24.16</v>
      </c>
      <c r="BW1004" s="17">
        <f t="shared" si="6785"/>
        <v>-24.240000000000002</v>
      </c>
      <c r="BX1004" s="17">
        <f t="shared" si="6785"/>
        <v>-24.28</v>
      </c>
      <c r="BY1004" s="17">
        <f t="shared" si="6785"/>
        <v>-24.36</v>
      </c>
      <c r="BZ1004" s="17">
        <f t="shared" si="6785"/>
        <v>-24.400000000000002</v>
      </c>
      <c r="CA1004" s="17">
        <f t="shared" si="6785"/>
        <v>-24.48</v>
      </c>
      <c r="CB1004" s="17">
        <f t="shared" si="6785"/>
        <v>-24.52</v>
      </c>
      <c r="CC1004" s="17">
        <f t="shared" si="6785"/>
        <v>-24.6</v>
      </c>
      <c r="CD1004" s="17">
        <f t="shared" si="6785"/>
        <v>-24.64</v>
      </c>
      <c r="CE1004" s="17">
        <f t="shared" si="6785"/>
        <v>-24.72</v>
      </c>
      <c r="CF1004" s="17">
        <f t="shared" si="6785"/>
        <v>-24.76</v>
      </c>
      <c r="CG1004" s="17">
        <f t="shared" si="6785"/>
        <v>-24.84</v>
      </c>
      <c r="CH1004" s="17">
        <f t="shared" si="6785"/>
        <v>-24.92</v>
      </c>
      <c r="CI1004" s="17">
        <f t="shared" si="6785"/>
        <v>-24.96</v>
      </c>
      <c r="CJ1004" s="17">
        <f t="shared" si="6785"/>
        <v>0</v>
      </c>
      <c r="CK1004" s="17">
        <f t="shared" si="6785"/>
        <v>0</v>
      </c>
      <c r="CL1004" s="17">
        <f t="shared" si="6785"/>
        <v>0</v>
      </c>
      <c r="CM1004" s="17">
        <f t="shared" si="6785"/>
        <v>0</v>
      </c>
      <c r="CN1004" s="17">
        <f t="shared" si="6785"/>
        <v>0</v>
      </c>
      <c r="CO1004" s="17">
        <f t="shared" si="6785"/>
        <v>0</v>
      </c>
    </row>
    <row r="1005" spans="2:93">
      <c r="B1005" s="556"/>
      <c r="C1005" s="556">
        <f t="shared" si="6714"/>
        <v>56</v>
      </c>
      <c r="D1005" s="632">
        <f t="shared" si="6711"/>
        <v>-0.04</v>
      </c>
      <c r="E1005" s="632"/>
      <c r="F1005" s="632"/>
      <c r="G1005" s="632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  <c r="BC1005" s="17"/>
      <c r="BD1005" s="17"/>
      <c r="BE1005" s="17"/>
      <c r="BF1005" s="17"/>
      <c r="BG1005" s="17"/>
      <c r="BH1005" s="17"/>
      <c r="BI1005" s="17"/>
      <c r="BJ1005" s="17"/>
      <c r="BK1005" s="17"/>
      <c r="BL1005" s="17">
        <f>IF((BL945-$BK945)&gt;$D946,0,$D1005*(BL949))</f>
        <v>-23.56</v>
      </c>
      <c r="BM1005" s="17">
        <f t="shared" ref="BM1005:CO1005" si="6786">IF((BM945-$BK945)&gt;$D946,0,$D1005*(BM949))</f>
        <v>-23.64</v>
      </c>
      <c r="BN1005" s="17">
        <f t="shared" si="6786"/>
        <v>-23.68</v>
      </c>
      <c r="BO1005" s="17">
        <f t="shared" si="6786"/>
        <v>-23.76</v>
      </c>
      <c r="BP1005" s="17">
        <f t="shared" si="6786"/>
        <v>-23.8</v>
      </c>
      <c r="BQ1005" s="17">
        <f t="shared" si="6786"/>
        <v>-23.88</v>
      </c>
      <c r="BR1005" s="17">
        <f t="shared" si="6786"/>
        <v>-23.92</v>
      </c>
      <c r="BS1005" s="17">
        <f t="shared" si="6786"/>
        <v>-24</v>
      </c>
      <c r="BT1005" s="17">
        <f t="shared" si="6786"/>
        <v>-24.04</v>
      </c>
      <c r="BU1005" s="17">
        <f t="shared" si="6786"/>
        <v>-24.12</v>
      </c>
      <c r="BV1005" s="17">
        <f t="shared" si="6786"/>
        <v>-24.16</v>
      </c>
      <c r="BW1005" s="17">
        <f t="shared" si="6786"/>
        <v>-24.240000000000002</v>
      </c>
      <c r="BX1005" s="17">
        <f t="shared" si="6786"/>
        <v>-24.28</v>
      </c>
      <c r="BY1005" s="17">
        <f t="shared" si="6786"/>
        <v>-24.36</v>
      </c>
      <c r="BZ1005" s="17">
        <f t="shared" si="6786"/>
        <v>-24.400000000000002</v>
      </c>
      <c r="CA1005" s="17">
        <f t="shared" si="6786"/>
        <v>-24.48</v>
      </c>
      <c r="CB1005" s="17">
        <f t="shared" si="6786"/>
        <v>-24.52</v>
      </c>
      <c r="CC1005" s="17">
        <f t="shared" si="6786"/>
        <v>-24.6</v>
      </c>
      <c r="CD1005" s="17">
        <f t="shared" si="6786"/>
        <v>-24.64</v>
      </c>
      <c r="CE1005" s="17">
        <f t="shared" si="6786"/>
        <v>-24.72</v>
      </c>
      <c r="CF1005" s="17">
        <f t="shared" si="6786"/>
        <v>-24.76</v>
      </c>
      <c r="CG1005" s="17">
        <f t="shared" si="6786"/>
        <v>-24.84</v>
      </c>
      <c r="CH1005" s="17">
        <f t="shared" si="6786"/>
        <v>-24.92</v>
      </c>
      <c r="CI1005" s="17">
        <f t="shared" si="6786"/>
        <v>-24.96</v>
      </c>
      <c r="CJ1005" s="17">
        <f t="shared" si="6786"/>
        <v>-25.04</v>
      </c>
      <c r="CK1005" s="17">
        <f t="shared" si="6786"/>
        <v>0</v>
      </c>
      <c r="CL1005" s="17">
        <f t="shared" si="6786"/>
        <v>0</v>
      </c>
      <c r="CM1005" s="17">
        <f t="shared" si="6786"/>
        <v>0</v>
      </c>
      <c r="CN1005" s="17">
        <f t="shared" si="6786"/>
        <v>0</v>
      </c>
      <c r="CO1005" s="17">
        <f t="shared" si="6786"/>
        <v>0</v>
      </c>
    </row>
    <row r="1006" spans="2:93">
      <c r="B1006" s="556"/>
      <c r="C1006" s="556">
        <f t="shared" si="6714"/>
        <v>57</v>
      </c>
      <c r="D1006" s="632">
        <f t="shared" si="6711"/>
        <v>-0.04</v>
      </c>
      <c r="E1006" s="632"/>
      <c r="F1006" s="632"/>
      <c r="G1006" s="632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  <c r="BC1006" s="17"/>
      <c r="BD1006" s="17"/>
      <c r="BE1006" s="17"/>
      <c r="BF1006" s="17"/>
      <c r="BG1006" s="17"/>
      <c r="BH1006" s="17"/>
      <c r="BI1006" s="17"/>
      <c r="BJ1006" s="17"/>
      <c r="BK1006" s="17"/>
      <c r="BL1006" s="17"/>
      <c r="BM1006" s="17">
        <f>IF((BM945-$BL945)&gt;$D946,0,$D1006*(BM949))</f>
        <v>-23.64</v>
      </c>
      <c r="BN1006" s="17">
        <f t="shared" ref="BN1006:CO1006" si="6787">IF((BN945-$BL945)&gt;$D946,0,$D1006*(BN949))</f>
        <v>-23.68</v>
      </c>
      <c r="BO1006" s="17">
        <f t="shared" si="6787"/>
        <v>-23.76</v>
      </c>
      <c r="BP1006" s="17">
        <f t="shared" si="6787"/>
        <v>-23.8</v>
      </c>
      <c r="BQ1006" s="17">
        <f t="shared" si="6787"/>
        <v>-23.88</v>
      </c>
      <c r="BR1006" s="17">
        <f t="shared" si="6787"/>
        <v>-23.92</v>
      </c>
      <c r="BS1006" s="17">
        <f t="shared" si="6787"/>
        <v>-24</v>
      </c>
      <c r="BT1006" s="17">
        <f t="shared" si="6787"/>
        <v>-24.04</v>
      </c>
      <c r="BU1006" s="17">
        <f t="shared" si="6787"/>
        <v>-24.12</v>
      </c>
      <c r="BV1006" s="17">
        <f t="shared" si="6787"/>
        <v>-24.16</v>
      </c>
      <c r="BW1006" s="17">
        <f t="shared" si="6787"/>
        <v>-24.240000000000002</v>
      </c>
      <c r="BX1006" s="17">
        <f t="shared" si="6787"/>
        <v>-24.28</v>
      </c>
      <c r="BY1006" s="17">
        <f t="shared" si="6787"/>
        <v>-24.36</v>
      </c>
      <c r="BZ1006" s="17">
        <f t="shared" si="6787"/>
        <v>-24.400000000000002</v>
      </c>
      <c r="CA1006" s="17">
        <f t="shared" si="6787"/>
        <v>-24.48</v>
      </c>
      <c r="CB1006" s="17">
        <f t="shared" si="6787"/>
        <v>-24.52</v>
      </c>
      <c r="CC1006" s="17">
        <f t="shared" si="6787"/>
        <v>-24.6</v>
      </c>
      <c r="CD1006" s="17">
        <f t="shared" si="6787"/>
        <v>-24.64</v>
      </c>
      <c r="CE1006" s="17">
        <f t="shared" si="6787"/>
        <v>-24.72</v>
      </c>
      <c r="CF1006" s="17">
        <f t="shared" si="6787"/>
        <v>-24.76</v>
      </c>
      <c r="CG1006" s="17">
        <f t="shared" si="6787"/>
        <v>-24.84</v>
      </c>
      <c r="CH1006" s="17">
        <f t="shared" si="6787"/>
        <v>-24.92</v>
      </c>
      <c r="CI1006" s="17">
        <f t="shared" si="6787"/>
        <v>-24.96</v>
      </c>
      <c r="CJ1006" s="17">
        <f t="shared" si="6787"/>
        <v>-25.04</v>
      </c>
      <c r="CK1006" s="17">
        <f t="shared" si="6787"/>
        <v>-25.080000000000002</v>
      </c>
      <c r="CL1006" s="17">
        <f t="shared" si="6787"/>
        <v>0</v>
      </c>
      <c r="CM1006" s="17">
        <f t="shared" si="6787"/>
        <v>0</v>
      </c>
      <c r="CN1006" s="17">
        <f t="shared" si="6787"/>
        <v>0</v>
      </c>
      <c r="CO1006" s="17">
        <f t="shared" si="6787"/>
        <v>0</v>
      </c>
    </row>
    <row r="1007" spans="2:93">
      <c r="B1007" s="556"/>
      <c r="C1007" s="556">
        <f t="shared" si="6714"/>
        <v>58</v>
      </c>
      <c r="D1007" s="632">
        <f t="shared" si="6711"/>
        <v>-0.04</v>
      </c>
      <c r="E1007" s="632"/>
      <c r="F1007" s="632"/>
      <c r="G1007" s="632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  <c r="BC1007" s="17"/>
      <c r="BD1007" s="17"/>
      <c r="BE1007" s="17"/>
      <c r="BF1007" s="17"/>
      <c r="BG1007" s="17"/>
      <c r="BH1007" s="17"/>
      <c r="BI1007" s="17"/>
      <c r="BJ1007" s="17"/>
      <c r="BK1007" s="17"/>
      <c r="BL1007" s="17"/>
      <c r="BM1007" s="17"/>
      <c r="BN1007" s="17">
        <f>IF((BN945-$BM945)&gt;$D946,0,$D1007*(BN949))</f>
        <v>-23.68</v>
      </c>
      <c r="BO1007" s="17">
        <f t="shared" ref="BO1007:CO1007" si="6788">IF((BO945-$BM945)&gt;$D946,0,$D1007*(BO949))</f>
        <v>-23.76</v>
      </c>
      <c r="BP1007" s="17">
        <f t="shared" si="6788"/>
        <v>-23.8</v>
      </c>
      <c r="BQ1007" s="17">
        <f t="shared" si="6788"/>
        <v>-23.88</v>
      </c>
      <c r="BR1007" s="17">
        <f t="shared" si="6788"/>
        <v>-23.92</v>
      </c>
      <c r="BS1007" s="17">
        <f t="shared" si="6788"/>
        <v>-24</v>
      </c>
      <c r="BT1007" s="17">
        <f t="shared" si="6788"/>
        <v>-24.04</v>
      </c>
      <c r="BU1007" s="17">
        <f t="shared" si="6788"/>
        <v>-24.12</v>
      </c>
      <c r="BV1007" s="17">
        <f t="shared" si="6788"/>
        <v>-24.16</v>
      </c>
      <c r="BW1007" s="17">
        <f t="shared" si="6788"/>
        <v>-24.240000000000002</v>
      </c>
      <c r="BX1007" s="17">
        <f t="shared" si="6788"/>
        <v>-24.28</v>
      </c>
      <c r="BY1007" s="17">
        <f t="shared" si="6788"/>
        <v>-24.36</v>
      </c>
      <c r="BZ1007" s="17">
        <f t="shared" si="6788"/>
        <v>-24.400000000000002</v>
      </c>
      <c r="CA1007" s="17">
        <f t="shared" si="6788"/>
        <v>-24.48</v>
      </c>
      <c r="CB1007" s="17">
        <f t="shared" si="6788"/>
        <v>-24.52</v>
      </c>
      <c r="CC1007" s="17">
        <f t="shared" si="6788"/>
        <v>-24.6</v>
      </c>
      <c r="CD1007" s="17">
        <f t="shared" si="6788"/>
        <v>-24.64</v>
      </c>
      <c r="CE1007" s="17">
        <f t="shared" si="6788"/>
        <v>-24.72</v>
      </c>
      <c r="CF1007" s="17">
        <f t="shared" si="6788"/>
        <v>-24.76</v>
      </c>
      <c r="CG1007" s="17">
        <f t="shared" si="6788"/>
        <v>-24.84</v>
      </c>
      <c r="CH1007" s="17">
        <f t="shared" si="6788"/>
        <v>-24.92</v>
      </c>
      <c r="CI1007" s="17">
        <f t="shared" si="6788"/>
        <v>-24.96</v>
      </c>
      <c r="CJ1007" s="17">
        <f t="shared" si="6788"/>
        <v>-25.04</v>
      </c>
      <c r="CK1007" s="17">
        <f t="shared" si="6788"/>
        <v>-25.080000000000002</v>
      </c>
      <c r="CL1007" s="17">
        <f t="shared" si="6788"/>
        <v>-25.16</v>
      </c>
      <c r="CM1007" s="17">
        <f t="shared" si="6788"/>
        <v>0</v>
      </c>
      <c r="CN1007" s="17">
        <f t="shared" si="6788"/>
        <v>0</v>
      </c>
      <c r="CO1007" s="17">
        <f t="shared" si="6788"/>
        <v>0</v>
      </c>
    </row>
    <row r="1008" spans="2:93">
      <c r="B1008" s="556"/>
      <c r="C1008" s="556">
        <f t="shared" si="6714"/>
        <v>59</v>
      </c>
      <c r="D1008" s="632">
        <f t="shared" si="6711"/>
        <v>-0.04</v>
      </c>
      <c r="E1008" s="632"/>
      <c r="F1008" s="632"/>
      <c r="G1008" s="632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  <c r="BC1008" s="17"/>
      <c r="BD1008" s="17"/>
      <c r="BE1008" s="17"/>
      <c r="BF1008" s="17"/>
      <c r="BG1008" s="17"/>
      <c r="BH1008" s="17"/>
      <c r="BI1008" s="17"/>
      <c r="BJ1008" s="17"/>
      <c r="BK1008" s="17"/>
      <c r="BL1008" s="17"/>
      <c r="BM1008" s="17"/>
      <c r="BN1008" s="17"/>
      <c r="BO1008" s="17">
        <f>IF((BO945-$BN945)&gt;$D946,0,$D1008*(BO949))</f>
        <v>-23.76</v>
      </c>
      <c r="BP1008" s="17">
        <f t="shared" ref="BP1008:CO1008" si="6789">IF((BP945-$BN945)&gt;$D946,0,$D1008*(BP949))</f>
        <v>-23.8</v>
      </c>
      <c r="BQ1008" s="17">
        <f t="shared" si="6789"/>
        <v>-23.88</v>
      </c>
      <c r="BR1008" s="17">
        <f t="shared" si="6789"/>
        <v>-23.92</v>
      </c>
      <c r="BS1008" s="17">
        <f t="shared" si="6789"/>
        <v>-24</v>
      </c>
      <c r="BT1008" s="17">
        <f t="shared" si="6789"/>
        <v>-24.04</v>
      </c>
      <c r="BU1008" s="17">
        <f t="shared" si="6789"/>
        <v>-24.12</v>
      </c>
      <c r="BV1008" s="17">
        <f t="shared" si="6789"/>
        <v>-24.16</v>
      </c>
      <c r="BW1008" s="17">
        <f t="shared" si="6789"/>
        <v>-24.240000000000002</v>
      </c>
      <c r="BX1008" s="17">
        <f t="shared" si="6789"/>
        <v>-24.28</v>
      </c>
      <c r="BY1008" s="17">
        <f t="shared" si="6789"/>
        <v>-24.36</v>
      </c>
      <c r="BZ1008" s="17">
        <f t="shared" si="6789"/>
        <v>-24.400000000000002</v>
      </c>
      <c r="CA1008" s="17">
        <f t="shared" si="6789"/>
        <v>-24.48</v>
      </c>
      <c r="CB1008" s="17">
        <f t="shared" si="6789"/>
        <v>-24.52</v>
      </c>
      <c r="CC1008" s="17">
        <f t="shared" si="6789"/>
        <v>-24.6</v>
      </c>
      <c r="CD1008" s="17">
        <f t="shared" si="6789"/>
        <v>-24.64</v>
      </c>
      <c r="CE1008" s="17">
        <f t="shared" si="6789"/>
        <v>-24.72</v>
      </c>
      <c r="CF1008" s="17">
        <f t="shared" si="6789"/>
        <v>-24.76</v>
      </c>
      <c r="CG1008" s="17">
        <f t="shared" si="6789"/>
        <v>-24.84</v>
      </c>
      <c r="CH1008" s="17">
        <f t="shared" si="6789"/>
        <v>-24.92</v>
      </c>
      <c r="CI1008" s="17">
        <f t="shared" si="6789"/>
        <v>-24.96</v>
      </c>
      <c r="CJ1008" s="17">
        <f t="shared" si="6789"/>
        <v>-25.04</v>
      </c>
      <c r="CK1008" s="17">
        <f t="shared" si="6789"/>
        <v>-25.080000000000002</v>
      </c>
      <c r="CL1008" s="17">
        <f t="shared" si="6789"/>
        <v>-25.16</v>
      </c>
      <c r="CM1008" s="17">
        <f t="shared" si="6789"/>
        <v>-25.2</v>
      </c>
      <c r="CN1008" s="17">
        <f t="shared" si="6789"/>
        <v>0</v>
      </c>
      <c r="CO1008" s="17">
        <f t="shared" si="6789"/>
        <v>0</v>
      </c>
    </row>
    <row r="1009" spans="2:93">
      <c r="B1009" s="556"/>
      <c r="C1009" s="556">
        <f t="shared" si="6714"/>
        <v>60</v>
      </c>
      <c r="D1009" s="632">
        <f t="shared" si="6711"/>
        <v>-0.04</v>
      </c>
      <c r="E1009" s="632"/>
      <c r="F1009" s="632"/>
      <c r="G1009" s="632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  <c r="BC1009" s="17"/>
      <c r="BD1009" s="17"/>
      <c r="BE1009" s="17"/>
      <c r="BF1009" s="17"/>
      <c r="BG1009" s="17"/>
      <c r="BH1009" s="17"/>
      <c r="BI1009" s="17"/>
      <c r="BJ1009" s="17"/>
      <c r="BK1009" s="17"/>
      <c r="BL1009" s="17"/>
      <c r="BM1009" s="17"/>
      <c r="BN1009" s="17"/>
      <c r="BO1009" s="17"/>
      <c r="BP1009" s="17">
        <f>IF((BP945-$BO945)&gt;$D946,0,$D1009*(BP949))</f>
        <v>-23.8</v>
      </c>
      <c r="BQ1009" s="17">
        <f t="shared" ref="BQ1009:CO1009" si="6790">IF((BQ945-$BO945)&gt;$D946,0,$D1009*(BQ949))</f>
        <v>-23.88</v>
      </c>
      <c r="BR1009" s="17">
        <f t="shared" si="6790"/>
        <v>-23.92</v>
      </c>
      <c r="BS1009" s="17">
        <f t="shared" si="6790"/>
        <v>-24</v>
      </c>
      <c r="BT1009" s="17">
        <f t="shared" si="6790"/>
        <v>-24.04</v>
      </c>
      <c r="BU1009" s="17">
        <f t="shared" si="6790"/>
        <v>-24.12</v>
      </c>
      <c r="BV1009" s="17">
        <f t="shared" si="6790"/>
        <v>-24.16</v>
      </c>
      <c r="BW1009" s="17">
        <f t="shared" si="6790"/>
        <v>-24.240000000000002</v>
      </c>
      <c r="BX1009" s="17">
        <f t="shared" si="6790"/>
        <v>-24.28</v>
      </c>
      <c r="BY1009" s="17">
        <f t="shared" si="6790"/>
        <v>-24.36</v>
      </c>
      <c r="BZ1009" s="17">
        <f t="shared" si="6790"/>
        <v>-24.400000000000002</v>
      </c>
      <c r="CA1009" s="17">
        <f t="shared" si="6790"/>
        <v>-24.48</v>
      </c>
      <c r="CB1009" s="17">
        <f t="shared" si="6790"/>
        <v>-24.52</v>
      </c>
      <c r="CC1009" s="17">
        <f t="shared" si="6790"/>
        <v>-24.6</v>
      </c>
      <c r="CD1009" s="17">
        <f t="shared" si="6790"/>
        <v>-24.64</v>
      </c>
      <c r="CE1009" s="17">
        <f t="shared" si="6790"/>
        <v>-24.72</v>
      </c>
      <c r="CF1009" s="17">
        <f t="shared" si="6790"/>
        <v>-24.76</v>
      </c>
      <c r="CG1009" s="17">
        <f t="shared" si="6790"/>
        <v>-24.84</v>
      </c>
      <c r="CH1009" s="17">
        <f t="shared" si="6790"/>
        <v>-24.92</v>
      </c>
      <c r="CI1009" s="17">
        <f t="shared" si="6790"/>
        <v>-24.96</v>
      </c>
      <c r="CJ1009" s="17">
        <f t="shared" si="6790"/>
        <v>-25.04</v>
      </c>
      <c r="CK1009" s="17">
        <f t="shared" si="6790"/>
        <v>-25.080000000000002</v>
      </c>
      <c r="CL1009" s="17">
        <f t="shared" si="6790"/>
        <v>-25.16</v>
      </c>
      <c r="CM1009" s="17">
        <f t="shared" si="6790"/>
        <v>-25.2</v>
      </c>
      <c r="CN1009" s="17">
        <f t="shared" si="6790"/>
        <v>-25.28</v>
      </c>
      <c r="CO1009" s="17">
        <f t="shared" si="6790"/>
        <v>0</v>
      </c>
    </row>
    <row r="1010" spans="2:93">
      <c r="B1010" s="556"/>
      <c r="C1010" s="556">
        <f t="shared" si="6714"/>
        <v>61</v>
      </c>
      <c r="D1010" s="632">
        <f t="shared" si="6711"/>
        <v>-0.04</v>
      </c>
      <c r="E1010" s="632"/>
      <c r="F1010" s="632"/>
      <c r="G1010" s="632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  <c r="BB1010" s="17"/>
      <c r="BC1010" s="17"/>
      <c r="BD1010" s="17"/>
      <c r="BE1010" s="17"/>
      <c r="BF1010" s="17"/>
      <c r="BG1010" s="17"/>
      <c r="BH1010" s="17"/>
      <c r="BI1010" s="17"/>
      <c r="BJ1010" s="17"/>
      <c r="BK1010" s="17"/>
      <c r="BL1010" s="17"/>
      <c r="BM1010" s="17"/>
      <c r="BN1010" s="17"/>
      <c r="BO1010" s="17"/>
      <c r="BP1010" s="17"/>
      <c r="BQ1010" s="17">
        <f>IF((BQ945-$BP945)&gt;$D946,0,$D1010*(BQ949))</f>
        <v>-23.88</v>
      </c>
      <c r="BR1010" s="17">
        <f t="shared" ref="BR1010:CO1010" si="6791">IF((BR945-$BP945)&gt;$D946,0,$D1010*(BR949))</f>
        <v>-23.92</v>
      </c>
      <c r="BS1010" s="17">
        <f t="shared" si="6791"/>
        <v>-24</v>
      </c>
      <c r="BT1010" s="17">
        <f t="shared" si="6791"/>
        <v>-24.04</v>
      </c>
      <c r="BU1010" s="17">
        <f t="shared" si="6791"/>
        <v>-24.12</v>
      </c>
      <c r="BV1010" s="17">
        <f t="shared" si="6791"/>
        <v>-24.16</v>
      </c>
      <c r="BW1010" s="17">
        <f t="shared" si="6791"/>
        <v>-24.240000000000002</v>
      </c>
      <c r="BX1010" s="17">
        <f t="shared" si="6791"/>
        <v>-24.28</v>
      </c>
      <c r="BY1010" s="17">
        <f t="shared" si="6791"/>
        <v>-24.36</v>
      </c>
      <c r="BZ1010" s="17">
        <f t="shared" si="6791"/>
        <v>-24.400000000000002</v>
      </c>
      <c r="CA1010" s="17">
        <f t="shared" si="6791"/>
        <v>-24.48</v>
      </c>
      <c r="CB1010" s="17">
        <f t="shared" si="6791"/>
        <v>-24.52</v>
      </c>
      <c r="CC1010" s="17">
        <f t="shared" si="6791"/>
        <v>-24.6</v>
      </c>
      <c r="CD1010" s="17">
        <f t="shared" si="6791"/>
        <v>-24.64</v>
      </c>
      <c r="CE1010" s="17">
        <f t="shared" si="6791"/>
        <v>-24.72</v>
      </c>
      <c r="CF1010" s="17">
        <f t="shared" si="6791"/>
        <v>-24.76</v>
      </c>
      <c r="CG1010" s="17">
        <f t="shared" si="6791"/>
        <v>-24.84</v>
      </c>
      <c r="CH1010" s="17">
        <f t="shared" si="6791"/>
        <v>-24.92</v>
      </c>
      <c r="CI1010" s="17">
        <f t="shared" si="6791"/>
        <v>-24.96</v>
      </c>
      <c r="CJ1010" s="17">
        <f t="shared" si="6791"/>
        <v>-25.04</v>
      </c>
      <c r="CK1010" s="17">
        <f t="shared" si="6791"/>
        <v>-25.080000000000002</v>
      </c>
      <c r="CL1010" s="17">
        <f t="shared" si="6791"/>
        <v>-25.16</v>
      </c>
      <c r="CM1010" s="17">
        <f t="shared" si="6791"/>
        <v>-25.2</v>
      </c>
      <c r="CN1010" s="17">
        <f t="shared" si="6791"/>
        <v>-25.28</v>
      </c>
      <c r="CO1010" s="17">
        <f t="shared" si="6791"/>
        <v>-25.36</v>
      </c>
    </row>
    <row r="1011" spans="2:93">
      <c r="B1011" s="556"/>
      <c r="C1011" s="556">
        <f t="shared" si="6714"/>
        <v>62</v>
      </c>
      <c r="D1011" s="632">
        <f t="shared" si="6711"/>
        <v>-0.04</v>
      </c>
      <c r="E1011" s="632"/>
      <c r="F1011" s="632"/>
      <c r="G1011" s="632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  <c r="BC1011" s="17"/>
      <c r="BD1011" s="17"/>
      <c r="BE1011" s="17"/>
      <c r="BF1011" s="17"/>
      <c r="BG1011" s="17"/>
      <c r="BH1011" s="17"/>
      <c r="BI1011" s="17"/>
      <c r="BJ1011" s="17"/>
      <c r="BK1011" s="17"/>
      <c r="BL1011" s="17"/>
      <c r="BM1011" s="17"/>
      <c r="BN1011" s="17"/>
      <c r="BO1011" s="17"/>
      <c r="BP1011" s="17"/>
      <c r="BQ1011" s="17"/>
      <c r="BR1011" s="17">
        <f>IF((BR945-$BQ945)&gt;$D946,0,$D1011*(BR949))</f>
        <v>-23.92</v>
      </c>
      <c r="BS1011" s="17">
        <f t="shared" ref="BS1011:CO1011" si="6792">IF((BS945-$BQ945)&gt;$D946,0,$D1011*(BS949))</f>
        <v>-24</v>
      </c>
      <c r="BT1011" s="17">
        <f t="shared" si="6792"/>
        <v>-24.04</v>
      </c>
      <c r="BU1011" s="17">
        <f t="shared" si="6792"/>
        <v>-24.12</v>
      </c>
      <c r="BV1011" s="17">
        <f t="shared" si="6792"/>
        <v>-24.16</v>
      </c>
      <c r="BW1011" s="17">
        <f t="shared" si="6792"/>
        <v>-24.240000000000002</v>
      </c>
      <c r="BX1011" s="17">
        <f t="shared" si="6792"/>
        <v>-24.28</v>
      </c>
      <c r="BY1011" s="17">
        <f t="shared" si="6792"/>
        <v>-24.36</v>
      </c>
      <c r="BZ1011" s="17">
        <f t="shared" si="6792"/>
        <v>-24.400000000000002</v>
      </c>
      <c r="CA1011" s="17">
        <f t="shared" si="6792"/>
        <v>-24.48</v>
      </c>
      <c r="CB1011" s="17">
        <f t="shared" si="6792"/>
        <v>-24.52</v>
      </c>
      <c r="CC1011" s="17">
        <f t="shared" si="6792"/>
        <v>-24.6</v>
      </c>
      <c r="CD1011" s="17">
        <f t="shared" si="6792"/>
        <v>-24.64</v>
      </c>
      <c r="CE1011" s="17">
        <f t="shared" si="6792"/>
        <v>-24.72</v>
      </c>
      <c r="CF1011" s="17">
        <f t="shared" si="6792"/>
        <v>-24.76</v>
      </c>
      <c r="CG1011" s="17">
        <f t="shared" si="6792"/>
        <v>-24.84</v>
      </c>
      <c r="CH1011" s="17">
        <f t="shared" si="6792"/>
        <v>-24.92</v>
      </c>
      <c r="CI1011" s="17">
        <f t="shared" si="6792"/>
        <v>-24.96</v>
      </c>
      <c r="CJ1011" s="17">
        <f t="shared" si="6792"/>
        <v>-25.04</v>
      </c>
      <c r="CK1011" s="17">
        <f t="shared" si="6792"/>
        <v>-25.080000000000002</v>
      </c>
      <c r="CL1011" s="17">
        <f t="shared" si="6792"/>
        <v>-25.16</v>
      </c>
      <c r="CM1011" s="17">
        <f t="shared" si="6792"/>
        <v>-25.2</v>
      </c>
      <c r="CN1011" s="17">
        <f t="shared" si="6792"/>
        <v>-25.28</v>
      </c>
      <c r="CO1011" s="17">
        <f t="shared" si="6792"/>
        <v>-25.36</v>
      </c>
    </row>
    <row r="1012" spans="2:93">
      <c r="B1012" s="556"/>
      <c r="C1012" s="556">
        <f t="shared" si="6714"/>
        <v>63</v>
      </c>
      <c r="D1012" s="632">
        <f t="shared" si="6711"/>
        <v>-0.04</v>
      </c>
      <c r="E1012" s="632"/>
      <c r="F1012" s="632"/>
      <c r="G1012" s="632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  <c r="BC1012" s="17"/>
      <c r="BD1012" s="17"/>
      <c r="BE1012" s="17"/>
      <c r="BF1012" s="17"/>
      <c r="BG1012" s="17"/>
      <c r="BH1012" s="17"/>
      <c r="BI1012" s="17"/>
      <c r="BJ1012" s="17"/>
      <c r="BK1012" s="17"/>
      <c r="BL1012" s="17"/>
      <c r="BM1012" s="17"/>
      <c r="BN1012" s="17"/>
      <c r="BO1012" s="17"/>
      <c r="BP1012" s="17"/>
      <c r="BQ1012" s="17"/>
      <c r="BR1012" s="17"/>
      <c r="BS1012" s="17">
        <f>IF((BS945-$BR945)&gt;$D946,0,$D1012*(BS949))</f>
        <v>-24</v>
      </c>
      <c r="BT1012" s="17">
        <f t="shared" ref="BT1012:CO1012" si="6793">IF((BT945-$BR945)&gt;$D946,0,$D1012*(BT949))</f>
        <v>-24.04</v>
      </c>
      <c r="BU1012" s="17">
        <f t="shared" si="6793"/>
        <v>-24.12</v>
      </c>
      <c r="BV1012" s="17">
        <f t="shared" si="6793"/>
        <v>-24.16</v>
      </c>
      <c r="BW1012" s="17">
        <f t="shared" si="6793"/>
        <v>-24.240000000000002</v>
      </c>
      <c r="BX1012" s="17">
        <f t="shared" si="6793"/>
        <v>-24.28</v>
      </c>
      <c r="BY1012" s="17">
        <f t="shared" si="6793"/>
        <v>-24.36</v>
      </c>
      <c r="BZ1012" s="17">
        <f t="shared" si="6793"/>
        <v>-24.400000000000002</v>
      </c>
      <c r="CA1012" s="17">
        <f t="shared" si="6793"/>
        <v>-24.48</v>
      </c>
      <c r="CB1012" s="17">
        <f t="shared" si="6793"/>
        <v>-24.52</v>
      </c>
      <c r="CC1012" s="17">
        <f t="shared" si="6793"/>
        <v>-24.6</v>
      </c>
      <c r="CD1012" s="17">
        <f t="shared" si="6793"/>
        <v>-24.64</v>
      </c>
      <c r="CE1012" s="17">
        <f t="shared" si="6793"/>
        <v>-24.72</v>
      </c>
      <c r="CF1012" s="17">
        <f t="shared" si="6793"/>
        <v>-24.76</v>
      </c>
      <c r="CG1012" s="17">
        <f t="shared" si="6793"/>
        <v>-24.84</v>
      </c>
      <c r="CH1012" s="17">
        <f t="shared" si="6793"/>
        <v>-24.92</v>
      </c>
      <c r="CI1012" s="17">
        <f t="shared" si="6793"/>
        <v>-24.96</v>
      </c>
      <c r="CJ1012" s="17">
        <f t="shared" si="6793"/>
        <v>-25.04</v>
      </c>
      <c r="CK1012" s="17">
        <f t="shared" si="6793"/>
        <v>-25.080000000000002</v>
      </c>
      <c r="CL1012" s="17">
        <f t="shared" si="6793"/>
        <v>-25.16</v>
      </c>
      <c r="CM1012" s="17">
        <f t="shared" si="6793"/>
        <v>-25.2</v>
      </c>
      <c r="CN1012" s="17">
        <f t="shared" si="6793"/>
        <v>-25.28</v>
      </c>
      <c r="CO1012" s="17">
        <f t="shared" si="6793"/>
        <v>-25.36</v>
      </c>
    </row>
    <row r="1013" spans="2:93">
      <c r="B1013" s="556"/>
      <c r="C1013" s="556">
        <f t="shared" si="6714"/>
        <v>64</v>
      </c>
      <c r="D1013" s="632">
        <f t="shared" si="6711"/>
        <v>-0.04</v>
      </c>
      <c r="E1013" s="632"/>
      <c r="F1013" s="632"/>
      <c r="G1013" s="632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  <c r="BC1013" s="17"/>
      <c r="BD1013" s="17"/>
      <c r="BE1013" s="17"/>
      <c r="BF1013" s="17"/>
      <c r="BG1013" s="17"/>
      <c r="BH1013" s="17"/>
      <c r="BI1013" s="17"/>
      <c r="BJ1013" s="17"/>
      <c r="BK1013" s="17"/>
      <c r="BL1013" s="17"/>
      <c r="BM1013" s="17"/>
      <c r="BN1013" s="17"/>
      <c r="BO1013" s="17"/>
      <c r="BP1013" s="17"/>
      <c r="BQ1013" s="17"/>
      <c r="BR1013" s="17"/>
      <c r="BS1013" s="17"/>
      <c r="BT1013" s="17">
        <f>IF((BT945-$BS945)&gt;$D946,0,$D1013*(BT949))</f>
        <v>-24.04</v>
      </c>
      <c r="BU1013" s="17">
        <f t="shared" ref="BU1013:CO1013" si="6794">IF((BU945-$BS945)&gt;$D946,0,$D1013*(BU949))</f>
        <v>-24.12</v>
      </c>
      <c r="BV1013" s="17">
        <f t="shared" si="6794"/>
        <v>-24.16</v>
      </c>
      <c r="BW1013" s="17">
        <f t="shared" si="6794"/>
        <v>-24.240000000000002</v>
      </c>
      <c r="BX1013" s="17">
        <f t="shared" si="6794"/>
        <v>-24.28</v>
      </c>
      <c r="BY1013" s="17">
        <f t="shared" si="6794"/>
        <v>-24.36</v>
      </c>
      <c r="BZ1013" s="17">
        <f t="shared" si="6794"/>
        <v>-24.400000000000002</v>
      </c>
      <c r="CA1013" s="17">
        <f t="shared" si="6794"/>
        <v>-24.48</v>
      </c>
      <c r="CB1013" s="17">
        <f t="shared" si="6794"/>
        <v>-24.52</v>
      </c>
      <c r="CC1013" s="17">
        <f t="shared" si="6794"/>
        <v>-24.6</v>
      </c>
      <c r="CD1013" s="17">
        <f t="shared" si="6794"/>
        <v>-24.64</v>
      </c>
      <c r="CE1013" s="17">
        <f t="shared" si="6794"/>
        <v>-24.72</v>
      </c>
      <c r="CF1013" s="17">
        <f t="shared" si="6794"/>
        <v>-24.76</v>
      </c>
      <c r="CG1013" s="17">
        <f t="shared" si="6794"/>
        <v>-24.84</v>
      </c>
      <c r="CH1013" s="17">
        <f t="shared" si="6794"/>
        <v>-24.92</v>
      </c>
      <c r="CI1013" s="17">
        <f t="shared" si="6794"/>
        <v>-24.96</v>
      </c>
      <c r="CJ1013" s="17">
        <f t="shared" si="6794"/>
        <v>-25.04</v>
      </c>
      <c r="CK1013" s="17">
        <f t="shared" si="6794"/>
        <v>-25.080000000000002</v>
      </c>
      <c r="CL1013" s="17">
        <f t="shared" si="6794"/>
        <v>-25.16</v>
      </c>
      <c r="CM1013" s="17">
        <f t="shared" si="6794"/>
        <v>-25.2</v>
      </c>
      <c r="CN1013" s="17">
        <f t="shared" si="6794"/>
        <v>-25.28</v>
      </c>
      <c r="CO1013" s="17">
        <f t="shared" si="6794"/>
        <v>-25.36</v>
      </c>
    </row>
    <row r="1014" spans="2:93">
      <c r="B1014" s="556"/>
      <c r="C1014" s="556">
        <f t="shared" si="6714"/>
        <v>65</v>
      </c>
      <c r="D1014" s="632">
        <f t="shared" si="6711"/>
        <v>-0.04</v>
      </c>
      <c r="E1014" s="632"/>
      <c r="F1014" s="632"/>
      <c r="G1014" s="632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  <c r="BC1014" s="17"/>
      <c r="BD1014" s="17"/>
      <c r="BE1014" s="17"/>
      <c r="BF1014" s="17"/>
      <c r="BG1014" s="17"/>
      <c r="BH1014" s="17"/>
      <c r="BI1014" s="17"/>
      <c r="BJ1014" s="17"/>
      <c r="BK1014" s="17"/>
      <c r="BL1014" s="17"/>
      <c r="BM1014" s="17"/>
      <c r="BN1014" s="17"/>
      <c r="BO1014" s="17"/>
      <c r="BP1014" s="17"/>
      <c r="BQ1014" s="17"/>
      <c r="BR1014" s="17"/>
      <c r="BS1014" s="17"/>
      <c r="BT1014" s="17"/>
      <c r="BU1014" s="17">
        <f>IF((BU945-$BT945)&gt;$D946,0,$D1014*(BU949))</f>
        <v>-24.12</v>
      </c>
      <c r="BV1014" s="17">
        <f t="shared" ref="BV1014:CO1014" si="6795">IF((BV945-$BT945)&gt;$D946,0,$D1014*(BV949))</f>
        <v>-24.16</v>
      </c>
      <c r="BW1014" s="17">
        <f t="shared" si="6795"/>
        <v>-24.240000000000002</v>
      </c>
      <c r="BX1014" s="17">
        <f t="shared" si="6795"/>
        <v>-24.28</v>
      </c>
      <c r="BY1014" s="17">
        <f t="shared" si="6795"/>
        <v>-24.36</v>
      </c>
      <c r="BZ1014" s="17">
        <f t="shared" si="6795"/>
        <v>-24.400000000000002</v>
      </c>
      <c r="CA1014" s="17">
        <f t="shared" si="6795"/>
        <v>-24.48</v>
      </c>
      <c r="CB1014" s="17">
        <f t="shared" si="6795"/>
        <v>-24.52</v>
      </c>
      <c r="CC1014" s="17">
        <f t="shared" si="6795"/>
        <v>-24.6</v>
      </c>
      <c r="CD1014" s="17">
        <f t="shared" si="6795"/>
        <v>-24.64</v>
      </c>
      <c r="CE1014" s="17">
        <f t="shared" si="6795"/>
        <v>-24.72</v>
      </c>
      <c r="CF1014" s="17">
        <f t="shared" si="6795"/>
        <v>-24.76</v>
      </c>
      <c r="CG1014" s="17">
        <f t="shared" si="6795"/>
        <v>-24.84</v>
      </c>
      <c r="CH1014" s="17">
        <f t="shared" si="6795"/>
        <v>-24.92</v>
      </c>
      <c r="CI1014" s="17">
        <f t="shared" si="6795"/>
        <v>-24.96</v>
      </c>
      <c r="CJ1014" s="17">
        <f t="shared" si="6795"/>
        <v>-25.04</v>
      </c>
      <c r="CK1014" s="17">
        <f t="shared" si="6795"/>
        <v>-25.080000000000002</v>
      </c>
      <c r="CL1014" s="17">
        <f t="shared" si="6795"/>
        <v>-25.16</v>
      </c>
      <c r="CM1014" s="17">
        <f t="shared" si="6795"/>
        <v>-25.2</v>
      </c>
      <c r="CN1014" s="17">
        <f t="shared" si="6795"/>
        <v>-25.28</v>
      </c>
      <c r="CO1014" s="17">
        <f t="shared" si="6795"/>
        <v>-25.36</v>
      </c>
    </row>
    <row r="1015" spans="2:93">
      <c r="B1015" s="556"/>
      <c r="C1015" s="556">
        <f t="shared" si="6714"/>
        <v>66</v>
      </c>
      <c r="D1015" s="632">
        <f t="shared" ref="D1015:D1034" si="6796">-1/D$946</f>
        <v>-0.04</v>
      </c>
      <c r="E1015" s="632"/>
      <c r="F1015" s="632"/>
      <c r="G1015" s="632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  <c r="BC1015" s="17"/>
      <c r="BD1015" s="17"/>
      <c r="BE1015" s="17"/>
      <c r="BF1015" s="17"/>
      <c r="BG1015" s="17"/>
      <c r="BH1015" s="17"/>
      <c r="BI1015" s="17"/>
      <c r="BJ1015" s="17"/>
      <c r="BK1015" s="17"/>
      <c r="BL1015" s="17"/>
      <c r="BM1015" s="17"/>
      <c r="BN1015" s="17"/>
      <c r="BO1015" s="17"/>
      <c r="BP1015" s="17"/>
      <c r="BQ1015" s="17"/>
      <c r="BR1015" s="17"/>
      <c r="BS1015" s="17"/>
      <c r="BT1015" s="17"/>
      <c r="BU1015" s="17"/>
      <c r="BV1015" s="17">
        <f>IF((BV945-$BU945)&gt;$D946,0,$D1015*(BV949))</f>
        <v>-24.16</v>
      </c>
      <c r="BW1015" s="17">
        <f t="shared" ref="BW1015:CO1015" si="6797">IF((BW945-$BU945)&gt;$D946,0,$D1015*(BW949))</f>
        <v>-24.240000000000002</v>
      </c>
      <c r="BX1015" s="17">
        <f t="shared" si="6797"/>
        <v>-24.28</v>
      </c>
      <c r="BY1015" s="17">
        <f t="shared" si="6797"/>
        <v>-24.36</v>
      </c>
      <c r="BZ1015" s="17">
        <f t="shared" si="6797"/>
        <v>-24.400000000000002</v>
      </c>
      <c r="CA1015" s="17">
        <f t="shared" si="6797"/>
        <v>-24.48</v>
      </c>
      <c r="CB1015" s="17">
        <f t="shared" si="6797"/>
        <v>-24.52</v>
      </c>
      <c r="CC1015" s="17">
        <f t="shared" si="6797"/>
        <v>-24.6</v>
      </c>
      <c r="CD1015" s="17">
        <f t="shared" si="6797"/>
        <v>-24.64</v>
      </c>
      <c r="CE1015" s="17">
        <f t="shared" si="6797"/>
        <v>-24.72</v>
      </c>
      <c r="CF1015" s="17">
        <f t="shared" si="6797"/>
        <v>-24.76</v>
      </c>
      <c r="CG1015" s="17">
        <f t="shared" si="6797"/>
        <v>-24.84</v>
      </c>
      <c r="CH1015" s="17">
        <f t="shared" si="6797"/>
        <v>-24.92</v>
      </c>
      <c r="CI1015" s="17">
        <f t="shared" si="6797"/>
        <v>-24.96</v>
      </c>
      <c r="CJ1015" s="17">
        <f t="shared" si="6797"/>
        <v>-25.04</v>
      </c>
      <c r="CK1015" s="17">
        <f t="shared" si="6797"/>
        <v>-25.080000000000002</v>
      </c>
      <c r="CL1015" s="17">
        <f t="shared" si="6797"/>
        <v>-25.16</v>
      </c>
      <c r="CM1015" s="17">
        <f t="shared" si="6797"/>
        <v>-25.2</v>
      </c>
      <c r="CN1015" s="17">
        <f t="shared" si="6797"/>
        <v>-25.28</v>
      </c>
      <c r="CO1015" s="17">
        <f t="shared" si="6797"/>
        <v>-25.36</v>
      </c>
    </row>
    <row r="1016" spans="2:93">
      <c r="B1016" s="556"/>
      <c r="C1016" s="556">
        <f t="shared" ref="C1016:C1034" si="6798">C1015+1</f>
        <v>67</v>
      </c>
      <c r="D1016" s="632">
        <f t="shared" si="6796"/>
        <v>-0.04</v>
      </c>
      <c r="E1016" s="632"/>
      <c r="F1016" s="632"/>
      <c r="G1016" s="632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  <c r="BC1016" s="17"/>
      <c r="BD1016" s="17"/>
      <c r="BE1016" s="17"/>
      <c r="BF1016" s="17"/>
      <c r="BG1016" s="17"/>
      <c r="BH1016" s="17"/>
      <c r="BI1016" s="17"/>
      <c r="BJ1016" s="17"/>
      <c r="BK1016" s="17"/>
      <c r="BL1016" s="17"/>
      <c r="BM1016" s="17"/>
      <c r="BN1016" s="17"/>
      <c r="BO1016" s="17"/>
      <c r="BP1016" s="17"/>
      <c r="BQ1016" s="17"/>
      <c r="BR1016" s="17"/>
      <c r="BS1016" s="17"/>
      <c r="BT1016" s="17"/>
      <c r="BU1016" s="17"/>
      <c r="BV1016" s="17"/>
      <c r="BW1016" s="17">
        <f>IF((BW945-$BV945)&gt;$D946,0,$D1016*(BW949))</f>
        <v>-24.240000000000002</v>
      </c>
      <c r="BX1016" s="17">
        <f t="shared" ref="BX1016:CO1016" si="6799">IF((BX945-$BV945)&gt;$D946,0,$D1016*(BX949))</f>
        <v>-24.28</v>
      </c>
      <c r="BY1016" s="17">
        <f t="shared" si="6799"/>
        <v>-24.36</v>
      </c>
      <c r="BZ1016" s="17">
        <f t="shared" si="6799"/>
        <v>-24.400000000000002</v>
      </c>
      <c r="CA1016" s="17">
        <f t="shared" si="6799"/>
        <v>-24.48</v>
      </c>
      <c r="CB1016" s="17">
        <f t="shared" si="6799"/>
        <v>-24.52</v>
      </c>
      <c r="CC1016" s="17">
        <f t="shared" si="6799"/>
        <v>-24.6</v>
      </c>
      <c r="CD1016" s="17">
        <f t="shared" si="6799"/>
        <v>-24.64</v>
      </c>
      <c r="CE1016" s="17">
        <f t="shared" si="6799"/>
        <v>-24.72</v>
      </c>
      <c r="CF1016" s="17">
        <f t="shared" si="6799"/>
        <v>-24.76</v>
      </c>
      <c r="CG1016" s="17">
        <f t="shared" si="6799"/>
        <v>-24.84</v>
      </c>
      <c r="CH1016" s="17">
        <f t="shared" si="6799"/>
        <v>-24.92</v>
      </c>
      <c r="CI1016" s="17">
        <f t="shared" si="6799"/>
        <v>-24.96</v>
      </c>
      <c r="CJ1016" s="17">
        <f t="shared" si="6799"/>
        <v>-25.04</v>
      </c>
      <c r="CK1016" s="17">
        <f t="shared" si="6799"/>
        <v>-25.080000000000002</v>
      </c>
      <c r="CL1016" s="17">
        <f t="shared" si="6799"/>
        <v>-25.16</v>
      </c>
      <c r="CM1016" s="17">
        <f t="shared" si="6799"/>
        <v>-25.2</v>
      </c>
      <c r="CN1016" s="17">
        <f t="shared" si="6799"/>
        <v>-25.28</v>
      </c>
      <c r="CO1016" s="17">
        <f t="shared" si="6799"/>
        <v>-25.36</v>
      </c>
    </row>
    <row r="1017" spans="2:93">
      <c r="B1017" s="556"/>
      <c r="C1017" s="556">
        <f t="shared" si="6798"/>
        <v>68</v>
      </c>
      <c r="D1017" s="632">
        <f t="shared" si="6796"/>
        <v>-0.04</v>
      </c>
      <c r="E1017" s="632"/>
      <c r="F1017" s="632"/>
      <c r="G1017" s="632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  <c r="AX1017" s="17"/>
      <c r="AY1017" s="17"/>
      <c r="AZ1017" s="17"/>
      <c r="BA1017" s="17"/>
      <c r="BB1017" s="17"/>
      <c r="BC1017" s="17"/>
      <c r="BD1017" s="17"/>
      <c r="BE1017" s="17"/>
      <c r="BF1017" s="17"/>
      <c r="BG1017" s="17"/>
      <c r="BH1017" s="17"/>
      <c r="BI1017" s="17"/>
      <c r="BJ1017" s="17"/>
      <c r="BK1017" s="17"/>
      <c r="BL1017" s="17"/>
      <c r="BM1017" s="17"/>
      <c r="BN1017" s="17"/>
      <c r="BO1017" s="17"/>
      <c r="BP1017" s="17"/>
      <c r="BQ1017" s="17"/>
      <c r="BR1017" s="17"/>
      <c r="BS1017" s="17"/>
      <c r="BT1017" s="17"/>
      <c r="BU1017" s="17"/>
      <c r="BV1017" s="17"/>
      <c r="BW1017" s="17"/>
      <c r="BX1017" s="17">
        <f>IF((BX945-$BW945)&gt;$D946,0,$D1017*(BX949))</f>
        <v>-24.28</v>
      </c>
      <c r="BY1017" s="17">
        <f t="shared" ref="BY1017:CO1017" si="6800">IF((BY945-$BW945)&gt;$D946,0,$D1017*(BY949))</f>
        <v>-24.36</v>
      </c>
      <c r="BZ1017" s="17">
        <f t="shared" si="6800"/>
        <v>-24.400000000000002</v>
      </c>
      <c r="CA1017" s="17">
        <f t="shared" si="6800"/>
        <v>-24.48</v>
      </c>
      <c r="CB1017" s="17">
        <f t="shared" si="6800"/>
        <v>-24.52</v>
      </c>
      <c r="CC1017" s="17">
        <f t="shared" si="6800"/>
        <v>-24.6</v>
      </c>
      <c r="CD1017" s="17">
        <f t="shared" si="6800"/>
        <v>-24.64</v>
      </c>
      <c r="CE1017" s="17">
        <f t="shared" si="6800"/>
        <v>-24.72</v>
      </c>
      <c r="CF1017" s="17">
        <f t="shared" si="6800"/>
        <v>-24.76</v>
      </c>
      <c r="CG1017" s="17">
        <f t="shared" si="6800"/>
        <v>-24.84</v>
      </c>
      <c r="CH1017" s="17">
        <f t="shared" si="6800"/>
        <v>-24.92</v>
      </c>
      <c r="CI1017" s="17">
        <f t="shared" si="6800"/>
        <v>-24.96</v>
      </c>
      <c r="CJ1017" s="17">
        <f t="shared" si="6800"/>
        <v>-25.04</v>
      </c>
      <c r="CK1017" s="17">
        <f t="shared" si="6800"/>
        <v>-25.080000000000002</v>
      </c>
      <c r="CL1017" s="17">
        <f t="shared" si="6800"/>
        <v>-25.16</v>
      </c>
      <c r="CM1017" s="17">
        <f t="shared" si="6800"/>
        <v>-25.2</v>
      </c>
      <c r="CN1017" s="17">
        <f t="shared" si="6800"/>
        <v>-25.28</v>
      </c>
      <c r="CO1017" s="17">
        <f t="shared" si="6800"/>
        <v>-25.36</v>
      </c>
    </row>
    <row r="1018" spans="2:93">
      <c r="B1018" s="556"/>
      <c r="C1018" s="556">
        <f t="shared" si="6798"/>
        <v>69</v>
      </c>
      <c r="D1018" s="632">
        <f t="shared" si="6796"/>
        <v>-0.04</v>
      </c>
      <c r="E1018" s="632"/>
      <c r="F1018" s="632"/>
      <c r="G1018" s="632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  <c r="BB1018" s="17"/>
      <c r="BC1018" s="17"/>
      <c r="BD1018" s="17"/>
      <c r="BE1018" s="17"/>
      <c r="BF1018" s="17"/>
      <c r="BG1018" s="17"/>
      <c r="BH1018" s="17"/>
      <c r="BI1018" s="17"/>
      <c r="BJ1018" s="17"/>
      <c r="BK1018" s="17"/>
      <c r="BL1018" s="17"/>
      <c r="BM1018" s="17"/>
      <c r="BN1018" s="17"/>
      <c r="BO1018" s="17"/>
      <c r="BP1018" s="17"/>
      <c r="BQ1018" s="17"/>
      <c r="BR1018" s="17"/>
      <c r="BS1018" s="17"/>
      <c r="BT1018" s="17"/>
      <c r="BU1018" s="17"/>
      <c r="BV1018" s="17"/>
      <c r="BW1018" s="17"/>
      <c r="BX1018" s="17"/>
      <c r="BY1018" s="17">
        <f>IF((BY945-$BX945)&gt;$D946,0,$D1018*(BY949))</f>
        <v>-24.36</v>
      </c>
      <c r="BZ1018" s="17">
        <f t="shared" ref="BZ1018:CO1018" si="6801">IF((BZ945-$BX945)&gt;$D946,0,$D1018*(BZ949))</f>
        <v>-24.400000000000002</v>
      </c>
      <c r="CA1018" s="17">
        <f t="shared" si="6801"/>
        <v>-24.48</v>
      </c>
      <c r="CB1018" s="17">
        <f t="shared" si="6801"/>
        <v>-24.52</v>
      </c>
      <c r="CC1018" s="17">
        <f t="shared" si="6801"/>
        <v>-24.6</v>
      </c>
      <c r="CD1018" s="17">
        <f t="shared" si="6801"/>
        <v>-24.64</v>
      </c>
      <c r="CE1018" s="17">
        <f t="shared" si="6801"/>
        <v>-24.72</v>
      </c>
      <c r="CF1018" s="17">
        <f t="shared" si="6801"/>
        <v>-24.76</v>
      </c>
      <c r="CG1018" s="17">
        <f t="shared" si="6801"/>
        <v>-24.84</v>
      </c>
      <c r="CH1018" s="17">
        <f t="shared" si="6801"/>
        <v>-24.92</v>
      </c>
      <c r="CI1018" s="17">
        <f t="shared" si="6801"/>
        <v>-24.96</v>
      </c>
      <c r="CJ1018" s="17">
        <f t="shared" si="6801"/>
        <v>-25.04</v>
      </c>
      <c r="CK1018" s="17">
        <f t="shared" si="6801"/>
        <v>-25.080000000000002</v>
      </c>
      <c r="CL1018" s="17">
        <f t="shared" si="6801"/>
        <v>-25.16</v>
      </c>
      <c r="CM1018" s="17">
        <f t="shared" si="6801"/>
        <v>-25.2</v>
      </c>
      <c r="CN1018" s="17">
        <f t="shared" si="6801"/>
        <v>-25.28</v>
      </c>
      <c r="CO1018" s="17">
        <f t="shared" si="6801"/>
        <v>-25.36</v>
      </c>
    </row>
    <row r="1019" spans="2:93">
      <c r="B1019" s="556"/>
      <c r="C1019" s="556">
        <f t="shared" si="6798"/>
        <v>70</v>
      </c>
      <c r="D1019" s="632">
        <f t="shared" si="6796"/>
        <v>-0.04</v>
      </c>
      <c r="E1019" s="632"/>
      <c r="F1019" s="632"/>
      <c r="G1019" s="632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  <c r="BC1019" s="17"/>
      <c r="BD1019" s="17"/>
      <c r="BE1019" s="17"/>
      <c r="BF1019" s="17"/>
      <c r="BG1019" s="17"/>
      <c r="BH1019" s="17"/>
      <c r="BI1019" s="17"/>
      <c r="BJ1019" s="17"/>
      <c r="BK1019" s="17"/>
      <c r="BL1019" s="17"/>
      <c r="BM1019" s="17"/>
      <c r="BN1019" s="17"/>
      <c r="BO1019" s="17"/>
      <c r="BP1019" s="17"/>
      <c r="BQ1019" s="17"/>
      <c r="BR1019" s="17"/>
      <c r="BS1019" s="17"/>
      <c r="BT1019" s="17"/>
      <c r="BU1019" s="17"/>
      <c r="BV1019" s="17"/>
      <c r="BW1019" s="17"/>
      <c r="BX1019" s="17"/>
      <c r="BY1019" s="17"/>
      <c r="BZ1019" s="17">
        <f>IF((BZ945-$BY945)&gt;$D946,0,$D1019*(BZ949))</f>
        <v>-24.400000000000002</v>
      </c>
      <c r="CA1019" s="17">
        <f t="shared" ref="CA1019:CO1019" si="6802">IF((CA945-$BY945)&gt;$D946,0,$D1019*(CA949))</f>
        <v>-24.48</v>
      </c>
      <c r="CB1019" s="17">
        <f t="shared" si="6802"/>
        <v>-24.52</v>
      </c>
      <c r="CC1019" s="17">
        <f t="shared" si="6802"/>
        <v>-24.6</v>
      </c>
      <c r="CD1019" s="17">
        <f t="shared" si="6802"/>
        <v>-24.64</v>
      </c>
      <c r="CE1019" s="17">
        <f t="shared" si="6802"/>
        <v>-24.72</v>
      </c>
      <c r="CF1019" s="17">
        <f t="shared" si="6802"/>
        <v>-24.76</v>
      </c>
      <c r="CG1019" s="17">
        <f t="shared" si="6802"/>
        <v>-24.84</v>
      </c>
      <c r="CH1019" s="17">
        <f t="shared" si="6802"/>
        <v>-24.92</v>
      </c>
      <c r="CI1019" s="17">
        <f t="shared" si="6802"/>
        <v>-24.96</v>
      </c>
      <c r="CJ1019" s="17">
        <f t="shared" si="6802"/>
        <v>-25.04</v>
      </c>
      <c r="CK1019" s="17">
        <f t="shared" si="6802"/>
        <v>-25.080000000000002</v>
      </c>
      <c r="CL1019" s="17">
        <f t="shared" si="6802"/>
        <v>-25.16</v>
      </c>
      <c r="CM1019" s="17">
        <f t="shared" si="6802"/>
        <v>-25.2</v>
      </c>
      <c r="CN1019" s="17">
        <f t="shared" si="6802"/>
        <v>-25.28</v>
      </c>
      <c r="CO1019" s="17">
        <f t="shared" si="6802"/>
        <v>-25.36</v>
      </c>
    </row>
    <row r="1020" spans="2:93">
      <c r="B1020" s="556"/>
      <c r="C1020" s="556">
        <f t="shared" si="6798"/>
        <v>71</v>
      </c>
      <c r="D1020" s="632">
        <f t="shared" si="6796"/>
        <v>-0.04</v>
      </c>
      <c r="E1020" s="632"/>
      <c r="F1020" s="632"/>
      <c r="G1020" s="632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  <c r="BC1020" s="17"/>
      <c r="BD1020" s="17"/>
      <c r="BE1020" s="17"/>
      <c r="BF1020" s="17"/>
      <c r="BG1020" s="17"/>
      <c r="BH1020" s="17"/>
      <c r="BI1020" s="17"/>
      <c r="BJ1020" s="17"/>
      <c r="BK1020" s="17"/>
      <c r="BL1020" s="17"/>
      <c r="BM1020" s="17"/>
      <c r="BN1020" s="17"/>
      <c r="BO1020" s="17"/>
      <c r="BP1020" s="17"/>
      <c r="BQ1020" s="17"/>
      <c r="BR1020" s="17"/>
      <c r="BS1020" s="17"/>
      <c r="BT1020" s="17"/>
      <c r="BU1020" s="17"/>
      <c r="BV1020" s="17"/>
      <c r="BW1020" s="17"/>
      <c r="BX1020" s="17"/>
      <c r="BY1020" s="17"/>
      <c r="BZ1020" s="17"/>
      <c r="CA1020" s="17">
        <f>IF((CA945-$BZ945)&gt;$D946,0,$D1020*(CA949))</f>
        <v>-24.48</v>
      </c>
      <c r="CB1020" s="17">
        <f t="shared" ref="CB1020:CO1020" si="6803">IF((CB945-$BZ945)&gt;$D946,0,$D1020*(CB949))</f>
        <v>-24.52</v>
      </c>
      <c r="CC1020" s="17">
        <f t="shared" si="6803"/>
        <v>-24.6</v>
      </c>
      <c r="CD1020" s="17">
        <f t="shared" si="6803"/>
        <v>-24.64</v>
      </c>
      <c r="CE1020" s="17">
        <f t="shared" si="6803"/>
        <v>-24.72</v>
      </c>
      <c r="CF1020" s="17">
        <f t="shared" si="6803"/>
        <v>-24.76</v>
      </c>
      <c r="CG1020" s="17">
        <f t="shared" si="6803"/>
        <v>-24.84</v>
      </c>
      <c r="CH1020" s="17">
        <f t="shared" si="6803"/>
        <v>-24.92</v>
      </c>
      <c r="CI1020" s="17">
        <f t="shared" si="6803"/>
        <v>-24.96</v>
      </c>
      <c r="CJ1020" s="17">
        <f t="shared" si="6803"/>
        <v>-25.04</v>
      </c>
      <c r="CK1020" s="17">
        <f t="shared" si="6803"/>
        <v>-25.080000000000002</v>
      </c>
      <c r="CL1020" s="17">
        <f t="shared" si="6803"/>
        <v>-25.16</v>
      </c>
      <c r="CM1020" s="17">
        <f t="shared" si="6803"/>
        <v>-25.2</v>
      </c>
      <c r="CN1020" s="17">
        <f t="shared" si="6803"/>
        <v>-25.28</v>
      </c>
      <c r="CO1020" s="17">
        <f t="shared" si="6803"/>
        <v>-25.36</v>
      </c>
    </row>
    <row r="1021" spans="2:93">
      <c r="B1021" s="556"/>
      <c r="C1021" s="556">
        <f t="shared" si="6798"/>
        <v>72</v>
      </c>
      <c r="D1021" s="632">
        <f t="shared" si="6796"/>
        <v>-0.04</v>
      </c>
      <c r="E1021" s="632"/>
      <c r="F1021" s="632"/>
      <c r="G1021" s="632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  <c r="BB1021" s="17"/>
      <c r="BC1021" s="17"/>
      <c r="BD1021" s="17"/>
      <c r="BE1021" s="17"/>
      <c r="BF1021" s="17"/>
      <c r="BG1021" s="17"/>
      <c r="BH1021" s="17"/>
      <c r="BI1021" s="17"/>
      <c r="BJ1021" s="17"/>
      <c r="BK1021" s="17"/>
      <c r="BL1021" s="17"/>
      <c r="BM1021" s="17"/>
      <c r="BN1021" s="17"/>
      <c r="BO1021" s="17"/>
      <c r="BP1021" s="17"/>
      <c r="BQ1021" s="17"/>
      <c r="BR1021" s="17"/>
      <c r="BS1021" s="17"/>
      <c r="BT1021" s="17"/>
      <c r="BU1021" s="17"/>
      <c r="BV1021" s="17"/>
      <c r="BW1021" s="17"/>
      <c r="BX1021" s="17"/>
      <c r="BY1021" s="17"/>
      <c r="BZ1021" s="17"/>
      <c r="CA1021" s="17"/>
      <c r="CB1021" s="17">
        <f>IF((CB945-$CA945)&gt;$D946,0,$D1021*(CB949))</f>
        <v>-24.52</v>
      </c>
      <c r="CC1021" s="17">
        <f t="shared" ref="CC1021:CO1021" si="6804">IF((CC945-$CA945)&gt;$D946,0,$D1021*(CC949))</f>
        <v>-24.6</v>
      </c>
      <c r="CD1021" s="17">
        <f t="shared" si="6804"/>
        <v>-24.64</v>
      </c>
      <c r="CE1021" s="17">
        <f t="shared" si="6804"/>
        <v>-24.72</v>
      </c>
      <c r="CF1021" s="17">
        <f t="shared" si="6804"/>
        <v>-24.76</v>
      </c>
      <c r="CG1021" s="17">
        <f t="shared" si="6804"/>
        <v>-24.84</v>
      </c>
      <c r="CH1021" s="17">
        <f t="shared" si="6804"/>
        <v>-24.92</v>
      </c>
      <c r="CI1021" s="17">
        <f t="shared" si="6804"/>
        <v>-24.96</v>
      </c>
      <c r="CJ1021" s="17">
        <f t="shared" si="6804"/>
        <v>-25.04</v>
      </c>
      <c r="CK1021" s="17">
        <f t="shared" si="6804"/>
        <v>-25.080000000000002</v>
      </c>
      <c r="CL1021" s="17">
        <f t="shared" si="6804"/>
        <v>-25.16</v>
      </c>
      <c r="CM1021" s="17">
        <f t="shared" si="6804"/>
        <v>-25.2</v>
      </c>
      <c r="CN1021" s="17">
        <f t="shared" si="6804"/>
        <v>-25.28</v>
      </c>
      <c r="CO1021" s="17">
        <f t="shared" si="6804"/>
        <v>-25.36</v>
      </c>
    </row>
    <row r="1022" spans="2:93">
      <c r="B1022" s="556"/>
      <c r="C1022" s="556">
        <f t="shared" si="6798"/>
        <v>73</v>
      </c>
      <c r="D1022" s="632">
        <f t="shared" si="6796"/>
        <v>-0.04</v>
      </c>
      <c r="E1022" s="632"/>
      <c r="F1022" s="632"/>
      <c r="G1022" s="632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  <c r="BB1022" s="17"/>
      <c r="BC1022" s="17"/>
      <c r="BD1022" s="17"/>
      <c r="BE1022" s="17"/>
      <c r="BF1022" s="17"/>
      <c r="BG1022" s="17"/>
      <c r="BH1022" s="17"/>
      <c r="BI1022" s="17"/>
      <c r="BJ1022" s="17"/>
      <c r="BK1022" s="17"/>
      <c r="BL1022" s="17"/>
      <c r="BM1022" s="17"/>
      <c r="BN1022" s="17"/>
      <c r="BO1022" s="17"/>
      <c r="BP1022" s="17"/>
      <c r="BQ1022" s="17"/>
      <c r="BR1022" s="17"/>
      <c r="BS1022" s="17"/>
      <c r="BT1022" s="17"/>
      <c r="BU1022" s="17"/>
      <c r="BV1022" s="17"/>
      <c r="BW1022" s="17"/>
      <c r="BX1022" s="17"/>
      <c r="BY1022" s="17"/>
      <c r="BZ1022" s="17"/>
      <c r="CA1022" s="17"/>
      <c r="CB1022" s="17"/>
      <c r="CC1022" s="17">
        <f>IF((CC945-$CB945)&gt;$D946,0,$D1022*(CC949))</f>
        <v>-24.6</v>
      </c>
      <c r="CD1022" s="17">
        <f t="shared" ref="CD1022:CO1022" si="6805">IF((CD945-$CB945)&gt;$D946,0,$D1022*(CD949))</f>
        <v>-24.64</v>
      </c>
      <c r="CE1022" s="17">
        <f t="shared" si="6805"/>
        <v>-24.72</v>
      </c>
      <c r="CF1022" s="17">
        <f t="shared" si="6805"/>
        <v>-24.76</v>
      </c>
      <c r="CG1022" s="17">
        <f t="shared" si="6805"/>
        <v>-24.84</v>
      </c>
      <c r="CH1022" s="17">
        <f t="shared" si="6805"/>
        <v>-24.92</v>
      </c>
      <c r="CI1022" s="17">
        <f t="shared" si="6805"/>
        <v>-24.96</v>
      </c>
      <c r="CJ1022" s="17">
        <f t="shared" si="6805"/>
        <v>-25.04</v>
      </c>
      <c r="CK1022" s="17">
        <f t="shared" si="6805"/>
        <v>-25.080000000000002</v>
      </c>
      <c r="CL1022" s="17">
        <f t="shared" si="6805"/>
        <v>-25.16</v>
      </c>
      <c r="CM1022" s="17">
        <f t="shared" si="6805"/>
        <v>-25.2</v>
      </c>
      <c r="CN1022" s="17">
        <f t="shared" si="6805"/>
        <v>-25.28</v>
      </c>
      <c r="CO1022" s="17">
        <f t="shared" si="6805"/>
        <v>-25.36</v>
      </c>
    </row>
    <row r="1023" spans="2:93">
      <c r="B1023" s="556"/>
      <c r="C1023" s="556">
        <f t="shared" si="6798"/>
        <v>74</v>
      </c>
      <c r="D1023" s="632">
        <f t="shared" si="6796"/>
        <v>-0.04</v>
      </c>
      <c r="E1023" s="632"/>
      <c r="F1023" s="632"/>
      <c r="G1023" s="632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  <c r="BB1023" s="17"/>
      <c r="BC1023" s="17"/>
      <c r="BD1023" s="17"/>
      <c r="BE1023" s="17"/>
      <c r="BF1023" s="17"/>
      <c r="BG1023" s="17"/>
      <c r="BH1023" s="17"/>
      <c r="BI1023" s="17"/>
      <c r="BJ1023" s="17"/>
      <c r="BK1023" s="17"/>
      <c r="BL1023" s="17"/>
      <c r="BM1023" s="17"/>
      <c r="BN1023" s="17"/>
      <c r="BO1023" s="17"/>
      <c r="BP1023" s="17"/>
      <c r="BQ1023" s="17"/>
      <c r="BR1023" s="17"/>
      <c r="BS1023" s="17"/>
      <c r="BT1023" s="17"/>
      <c r="BU1023" s="17"/>
      <c r="BV1023" s="17"/>
      <c r="BW1023" s="17"/>
      <c r="BX1023" s="17"/>
      <c r="BY1023" s="17"/>
      <c r="BZ1023" s="17"/>
      <c r="CA1023" s="17"/>
      <c r="CB1023" s="17"/>
      <c r="CC1023" s="17"/>
      <c r="CD1023" s="17">
        <f>IF((CD945-$CC945)&gt;$D946,0,$D1023*(CD949))</f>
        <v>-24.64</v>
      </c>
      <c r="CE1023" s="17">
        <f t="shared" ref="CE1023:CO1023" si="6806">IF((CE945-$CC945)&gt;$D946,0,$D1023*(CE949))</f>
        <v>-24.72</v>
      </c>
      <c r="CF1023" s="17">
        <f t="shared" si="6806"/>
        <v>-24.76</v>
      </c>
      <c r="CG1023" s="17">
        <f t="shared" si="6806"/>
        <v>-24.84</v>
      </c>
      <c r="CH1023" s="17">
        <f t="shared" si="6806"/>
        <v>-24.92</v>
      </c>
      <c r="CI1023" s="17">
        <f t="shared" si="6806"/>
        <v>-24.96</v>
      </c>
      <c r="CJ1023" s="17">
        <f t="shared" si="6806"/>
        <v>-25.04</v>
      </c>
      <c r="CK1023" s="17">
        <f t="shared" si="6806"/>
        <v>-25.080000000000002</v>
      </c>
      <c r="CL1023" s="17">
        <f t="shared" si="6806"/>
        <v>-25.16</v>
      </c>
      <c r="CM1023" s="17">
        <f t="shared" si="6806"/>
        <v>-25.2</v>
      </c>
      <c r="CN1023" s="17">
        <f t="shared" si="6806"/>
        <v>-25.28</v>
      </c>
      <c r="CO1023" s="17">
        <f t="shared" si="6806"/>
        <v>-25.36</v>
      </c>
    </row>
    <row r="1024" spans="2:93">
      <c r="B1024" s="556"/>
      <c r="C1024" s="556">
        <f t="shared" si="6798"/>
        <v>75</v>
      </c>
      <c r="D1024" s="632">
        <f t="shared" si="6796"/>
        <v>-0.04</v>
      </c>
      <c r="E1024" s="632"/>
      <c r="F1024" s="632"/>
      <c r="G1024" s="632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  <c r="BC1024" s="17"/>
      <c r="BD1024" s="17"/>
      <c r="BE1024" s="17"/>
      <c r="BF1024" s="17"/>
      <c r="BG1024" s="17"/>
      <c r="BH1024" s="17"/>
      <c r="BI1024" s="17"/>
      <c r="BJ1024" s="17"/>
      <c r="BK1024" s="17"/>
      <c r="BL1024" s="17"/>
      <c r="BM1024" s="17"/>
      <c r="BN1024" s="17"/>
      <c r="BO1024" s="17"/>
      <c r="BP1024" s="17"/>
      <c r="BQ1024" s="17"/>
      <c r="BR1024" s="17"/>
      <c r="BS1024" s="17"/>
      <c r="BT1024" s="17"/>
      <c r="BU1024" s="17"/>
      <c r="BV1024" s="17"/>
      <c r="BW1024" s="17"/>
      <c r="BX1024" s="17"/>
      <c r="BY1024" s="17"/>
      <c r="BZ1024" s="17"/>
      <c r="CA1024" s="17"/>
      <c r="CB1024" s="17"/>
      <c r="CC1024" s="17"/>
      <c r="CD1024" s="17"/>
      <c r="CE1024" s="17">
        <f>IF((CE945-$CD945)&gt;$D946,0,$D1024*(CE949))</f>
        <v>-24.72</v>
      </c>
      <c r="CF1024" s="17">
        <f t="shared" ref="CF1024:CO1024" si="6807">IF((CF945-$CD945)&gt;$D946,0,$D1024*(CF949))</f>
        <v>-24.76</v>
      </c>
      <c r="CG1024" s="17">
        <f t="shared" si="6807"/>
        <v>-24.84</v>
      </c>
      <c r="CH1024" s="17">
        <f t="shared" si="6807"/>
        <v>-24.92</v>
      </c>
      <c r="CI1024" s="17">
        <f t="shared" si="6807"/>
        <v>-24.96</v>
      </c>
      <c r="CJ1024" s="17">
        <f t="shared" si="6807"/>
        <v>-25.04</v>
      </c>
      <c r="CK1024" s="17">
        <f t="shared" si="6807"/>
        <v>-25.080000000000002</v>
      </c>
      <c r="CL1024" s="17">
        <f t="shared" si="6807"/>
        <v>-25.16</v>
      </c>
      <c r="CM1024" s="17">
        <f t="shared" si="6807"/>
        <v>-25.2</v>
      </c>
      <c r="CN1024" s="17">
        <f t="shared" si="6807"/>
        <v>-25.28</v>
      </c>
      <c r="CO1024" s="17">
        <f t="shared" si="6807"/>
        <v>-25.36</v>
      </c>
    </row>
    <row r="1025" spans="2:93">
      <c r="B1025" s="556"/>
      <c r="C1025" s="556">
        <f t="shared" si="6798"/>
        <v>76</v>
      </c>
      <c r="D1025" s="632">
        <f t="shared" si="6796"/>
        <v>-0.04</v>
      </c>
      <c r="E1025" s="632"/>
      <c r="F1025" s="632"/>
      <c r="G1025" s="632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  <c r="BC1025" s="17"/>
      <c r="BD1025" s="17"/>
      <c r="BE1025" s="17"/>
      <c r="BF1025" s="17"/>
      <c r="BG1025" s="17"/>
      <c r="BH1025" s="17"/>
      <c r="BI1025" s="17"/>
      <c r="BJ1025" s="17"/>
      <c r="BK1025" s="17"/>
      <c r="BL1025" s="17"/>
      <c r="BM1025" s="17"/>
      <c r="BN1025" s="17"/>
      <c r="BO1025" s="17"/>
      <c r="BP1025" s="17"/>
      <c r="BQ1025" s="17"/>
      <c r="BR1025" s="17"/>
      <c r="BS1025" s="17"/>
      <c r="BT1025" s="17"/>
      <c r="BU1025" s="17"/>
      <c r="BV1025" s="17"/>
      <c r="BW1025" s="17"/>
      <c r="BX1025" s="17"/>
      <c r="BY1025" s="17"/>
      <c r="BZ1025" s="17"/>
      <c r="CA1025" s="17"/>
      <c r="CB1025" s="17"/>
      <c r="CC1025" s="17"/>
      <c r="CD1025" s="17"/>
      <c r="CE1025" s="17"/>
      <c r="CF1025" s="17">
        <f>IF((CF945-$CE945)&gt;$D946,0,$D1025*(CF949))</f>
        <v>-24.76</v>
      </c>
      <c r="CG1025" s="17">
        <f t="shared" ref="CG1025:CO1025" si="6808">IF((CG945-$CE945)&gt;$D946,0,$D1025*(CG949))</f>
        <v>-24.84</v>
      </c>
      <c r="CH1025" s="17">
        <f t="shared" si="6808"/>
        <v>-24.92</v>
      </c>
      <c r="CI1025" s="17">
        <f t="shared" si="6808"/>
        <v>-24.96</v>
      </c>
      <c r="CJ1025" s="17">
        <f t="shared" si="6808"/>
        <v>-25.04</v>
      </c>
      <c r="CK1025" s="17">
        <f t="shared" si="6808"/>
        <v>-25.080000000000002</v>
      </c>
      <c r="CL1025" s="17">
        <f t="shared" si="6808"/>
        <v>-25.16</v>
      </c>
      <c r="CM1025" s="17">
        <f t="shared" si="6808"/>
        <v>-25.2</v>
      </c>
      <c r="CN1025" s="17">
        <f t="shared" si="6808"/>
        <v>-25.28</v>
      </c>
      <c r="CO1025" s="17">
        <f t="shared" si="6808"/>
        <v>-25.36</v>
      </c>
    </row>
    <row r="1026" spans="2:93">
      <c r="B1026" s="556"/>
      <c r="C1026" s="556">
        <f t="shared" si="6798"/>
        <v>77</v>
      </c>
      <c r="D1026" s="632">
        <f t="shared" si="6796"/>
        <v>-0.04</v>
      </c>
      <c r="E1026" s="632"/>
      <c r="F1026" s="632"/>
      <c r="G1026" s="632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  <c r="BC1026" s="17"/>
      <c r="BD1026" s="17"/>
      <c r="BE1026" s="17"/>
      <c r="BF1026" s="17"/>
      <c r="BG1026" s="17"/>
      <c r="BH1026" s="17"/>
      <c r="BI1026" s="17"/>
      <c r="BJ1026" s="17"/>
      <c r="BK1026" s="17"/>
      <c r="BL1026" s="17"/>
      <c r="BM1026" s="17"/>
      <c r="BN1026" s="17"/>
      <c r="BO1026" s="17"/>
      <c r="BP1026" s="17"/>
      <c r="BQ1026" s="17"/>
      <c r="BR1026" s="17"/>
      <c r="BS1026" s="17"/>
      <c r="BT1026" s="17"/>
      <c r="BU1026" s="17"/>
      <c r="BV1026" s="17"/>
      <c r="BW1026" s="17"/>
      <c r="BX1026" s="17"/>
      <c r="BY1026" s="17"/>
      <c r="BZ1026" s="17"/>
      <c r="CA1026" s="17"/>
      <c r="CB1026" s="17"/>
      <c r="CC1026" s="17"/>
      <c r="CD1026" s="17"/>
      <c r="CE1026" s="17"/>
      <c r="CF1026" s="17"/>
      <c r="CG1026" s="17">
        <f>IF((CG945-$CF945)&gt;$D946,0,$D1026*(CG949))</f>
        <v>-24.84</v>
      </c>
      <c r="CH1026" s="17">
        <f t="shared" ref="CH1026:CO1026" si="6809">IF((CH945-$CF945)&gt;$D946,0,$D1026*(CH949))</f>
        <v>-24.92</v>
      </c>
      <c r="CI1026" s="17">
        <f t="shared" si="6809"/>
        <v>-24.96</v>
      </c>
      <c r="CJ1026" s="17">
        <f t="shared" si="6809"/>
        <v>-25.04</v>
      </c>
      <c r="CK1026" s="17">
        <f t="shared" si="6809"/>
        <v>-25.080000000000002</v>
      </c>
      <c r="CL1026" s="17">
        <f t="shared" si="6809"/>
        <v>-25.16</v>
      </c>
      <c r="CM1026" s="17">
        <f t="shared" si="6809"/>
        <v>-25.2</v>
      </c>
      <c r="CN1026" s="17">
        <f t="shared" si="6809"/>
        <v>-25.28</v>
      </c>
      <c r="CO1026" s="17">
        <f t="shared" si="6809"/>
        <v>-25.36</v>
      </c>
    </row>
    <row r="1027" spans="2:93">
      <c r="B1027" s="556"/>
      <c r="C1027" s="556">
        <f t="shared" si="6798"/>
        <v>78</v>
      </c>
      <c r="D1027" s="632">
        <f t="shared" si="6796"/>
        <v>-0.04</v>
      </c>
      <c r="E1027" s="632"/>
      <c r="F1027" s="632"/>
      <c r="G1027" s="632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  <c r="BC1027" s="17"/>
      <c r="BD1027" s="17"/>
      <c r="BE1027" s="17"/>
      <c r="BF1027" s="17"/>
      <c r="BG1027" s="17"/>
      <c r="BH1027" s="17"/>
      <c r="BI1027" s="17"/>
      <c r="BJ1027" s="17"/>
      <c r="BK1027" s="17"/>
      <c r="BL1027" s="17"/>
      <c r="BM1027" s="17"/>
      <c r="BN1027" s="17"/>
      <c r="BO1027" s="17"/>
      <c r="BP1027" s="17"/>
      <c r="BQ1027" s="17"/>
      <c r="BR1027" s="17"/>
      <c r="BS1027" s="17"/>
      <c r="BT1027" s="17"/>
      <c r="BU1027" s="17"/>
      <c r="BV1027" s="17"/>
      <c r="BW1027" s="17"/>
      <c r="BX1027" s="17"/>
      <c r="BY1027" s="17"/>
      <c r="BZ1027" s="17"/>
      <c r="CA1027" s="17"/>
      <c r="CB1027" s="17"/>
      <c r="CC1027" s="17"/>
      <c r="CD1027" s="17"/>
      <c r="CE1027" s="17"/>
      <c r="CF1027" s="17"/>
      <c r="CG1027" s="17"/>
      <c r="CH1027" s="17">
        <f>IF((CH945-$CG945)&gt;$D946,0,$D1027*(CH949))</f>
        <v>-24.92</v>
      </c>
      <c r="CI1027" s="17">
        <f t="shared" ref="CI1027:CO1027" si="6810">IF((CI945-$CG945)&gt;$D946,0,$D1027*(CI949))</f>
        <v>-24.96</v>
      </c>
      <c r="CJ1027" s="17">
        <f t="shared" si="6810"/>
        <v>-25.04</v>
      </c>
      <c r="CK1027" s="17">
        <f t="shared" si="6810"/>
        <v>-25.080000000000002</v>
      </c>
      <c r="CL1027" s="17">
        <f t="shared" si="6810"/>
        <v>-25.16</v>
      </c>
      <c r="CM1027" s="17">
        <f t="shared" si="6810"/>
        <v>-25.2</v>
      </c>
      <c r="CN1027" s="17">
        <f t="shared" si="6810"/>
        <v>-25.28</v>
      </c>
      <c r="CO1027" s="17">
        <f t="shared" si="6810"/>
        <v>-25.36</v>
      </c>
    </row>
    <row r="1028" spans="2:93">
      <c r="B1028" s="556"/>
      <c r="C1028" s="556">
        <f t="shared" si="6798"/>
        <v>79</v>
      </c>
      <c r="D1028" s="632">
        <f t="shared" si="6796"/>
        <v>-0.04</v>
      </c>
      <c r="E1028" s="632"/>
      <c r="F1028" s="632"/>
      <c r="G1028" s="632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  <c r="BC1028" s="17"/>
      <c r="BD1028" s="17"/>
      <c r="BE1028" s="17"/>
      <c r="BF1028" s="17"/>
      <c r="BG1028" s="17"/>
      <c r="BH1028" s="17"/>
      <c r="BI1028" s="17"/>
      <c r="BJ1028" s="17"/>
      <c r="BK1028" s="17"/>
      <c r="BL1028" s="17"/>
      <c r="BM1028" s="17"/>
      <c r="BN1028" s="17"/>
      <c r="BO1028" s="17"/>
      <c r="BP1028" s="17"/>
      <c r="BQ1028" s="17"/>
      <c r="BR1028" s="17"/>
      <c r="BS1028" s="17"/>
      <c r="BT1028" s="17"/>
      <c r="BU1028" s="17"/>
      <c r="BV1028" s="17"/>
      <c r="BW1028" s="17"/>
      <c r="BX1028" s="17"/>
      <c r="BY1028" s="17"/>
      <c r="BZ1028" s="17"/>
      <c r="CA1028" s="17"/>
      <c r="CB1028" s="17"/>
      <c r="CC1028" s="17"/>
      <c r="CD1028" s="17"/>
      <c r="CE1028" s="17"/>
      <c r="CF1028" s="17"/>
      <c r="CG1028" s="17"/>
      <c r="CH1028" s="17"/>
      <c r="CI1028" s="17">
        <f>IF((CI945-$CH945)&gt;$D946,0,$D1028*(CI949))</f>
        <v>-24.96</v>
      </c>
      <c r="CJ1028" s="17">
        <f t="shared" ref="CJ1028:CO1028" si="6811">IF((CJ945-$CH945)&gt;$D946,0,$D1028*(CJ949))</f>
        <v>-25.04</v>
      </c>
      <c r="CK1028" s="17">
        <f t="shared" si="6811"/>
        <v>-25.080000000000002</v>
      </c>
      <c r="CL1028" s="17">
        <f t="shared" si="6811"/>
        <v>-25.16</v>
      </c>
      <c r="CM1028" s="17">
        <f t="shared" si="6811"/>
        <v>-25.2</v>
      </c>
      <c r="CN1028" s="17">
        <f t="shared" si="6811"/>
        <v>-25.28</v>
      </c>
      <c r="CO1028" s="17">
        <f t="shared" si="6811"/>
        <v>-25.36</v>
      </c>
    </row>
    <row r="1029" spans="2:93">
      <c r="B1029" s="556"/>
      <c r="C1029" s="556">
        <f t="shared" si="6798"/>
        <v>80</v>
      </c>
      <c r="D1029" s="632">
        <f t="shared" si="6796"/>
        <v>-0.04</v>
      </c>
      <c r="E1029" s="632"/>
      <c r="F1029" s="632"/>
      <c r="G1029" s="632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  <c r="BB1029" s="17"/>
      <c r="BC1029" s="17"/>
      <c r="BD1029" s="17"/>
      <c r="BE1029" s="17"/>
      <c r="BF1029" s="17"/>
      <c r="BG1029" s="17"/>
      <c r="BH1029" s="17"/>
      <c r="BI1029" s="17"/>
      <c r="BJ1029" s="17"/>
      <c r="BK1029" s="17"/>
      <c r="BL1029" s="17"/>
      <c r="BM1029" s="17"/>
      <c r="BN1029" s="17"/>
      <c r="BO1029" s="17"/>
      <c r="BP1029" s="17"/>
      <c r="BQ1029" s="17"/>
      <c r="BR1029" s="17"/>
      <c r="BS1029" s="17"/>
      <c r="BT1029" s="17"/>
      <c r="BU1029" s="17"/>
      <c r="BV1029" s="17"/>
      <c r="BW1029" s="17"/>
      <c r="BX1029" s="17"/>
      <c r="BY1029" s="17"/>
      <c r="BZ1029" s="17"/>
      <c r="CA1029" s="17"/>
      <c r="CB1029" s="17"/>
      <c r="CC1029" s="17"/>
      <c r="CD1029" s="17"/>
      <c r="CE1029" s="17"/>
      <c r="CF1029" s="17"/>
      <c r="CG1029" s="17"/>
      <c r="CH1029" s="17"/>
      <c r="CI1029" s="17"/>
      <c r="CJ1029" s="17">
        <f>IF((CJ945-$CI945)&gt;$D946,0,$D1029*(CJ949))</f>
        <v>-25.04</v>
      </c>
      <c r="CK1029" s="17">
        <f t="shared" ref="CK1029:CO1029" si="6812">IF((CK945-$CI945)&gt;$D946,0,$D1029*(CK949))</f>
        <v>-25.080000000000002</v>
      </c>
      <c r="CL1029" s="17">
        <f t="shared" si="6812"/>
        <v>-25.16</v>
      </c>
      <c r="CM1029" s="17">
        <f t="shared" si="6812"/>
        <v>-25.2</v>
      </c>
      <c r="CN1029" s="17">
        <f t="shared" si="6812"/>
        <v>-25.28</v>
      </c>
      <c r="CO1029" s="17">
        <f t="shared" si="6812"/>
        <v>-25.36</v>
      </c>
    </row>
    <row r="1030" spans="2:93">
      <c r="B1030" s="556"/>
      <c r="C1030" s="556">
        <f t="shared" si="6798"/>
        <v>81</v>
      </c>
      <c r="D1030" s="632">
        <f t="shared" si="6796"/>
        <v>-0.04</v>
      </c>
      <c r="E1030" s="632"/>
      <c r="F1030" s="632"/>
      <c r="G1030" s="632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  <c r="BC1030" s="17"/>
      <c r="BD1030" s="17"/>
      <c r="BE1030" s="17"/>
      <c r="BF1030" s="17"/>
      <c r="BG1030" s="17"/>
      <c r="BH1030" s="17"/>
      <c r="BI1030" s="17"/>
      <c r="BJ1030" s="17"/>
      <c r="BK1030" s="17"/>
      <c r="BL1030" s="17"/>
      <c r="BM1030" s="17"/>
      <c r="BN1030" s="17"/>
      <c r="BO1030" s="17"/>
      <c r="BP1030" s="17"/>
      <c r="BQ1030" s="17"/>
      <c r="BR1030" s="17"/>
      <c r="BS1030" s="17"/>
      <c r="BT1030" s="17"/>
      <c r="BU1030" s="17"/>
      <c r="BV1030" s="17"/>
      <c r="BW1030" s="17"/>
      <c r="BX1030" s="17"/>
      <c r="BY1030" s="17"/>
      <c r="BZ1030" s="17"/>
      <c r="CA1030" s="17"/>
      <c r="CB1030" s="17"/>
      <c r="CC1030" s="17"/>
      <c r="CD1030" s="17"/>
      <c r="CE1030" s="17"/>
      <c r="CF1030" s="17"/>
      <c r="CG1030" s="17"/>
      <c r="CH1030" s="17"/>
      <c r="CI1030" s="17"/>
      <c r="CJ1030" s="17"/>
      <c r="CK1030" s="17">
        <f>IF((CK945-$CJ945)&gt;$D946,0,$D1030*(CK949))</f>
        <v>-25.080000000000002</v>
      </c>
      <c r="CL1030" s="17">
        <f t="shared" ref="CL1030:CO1030" si="6813">IF((CL945-$CJ945)&gt;$D946,0,$D1030*(CL949))</f>
        <v>-25.16</v>
      </c>
      <c r="CM1030" s="17">
        <f t="shared" si="6813"/>
        <v>-25.2</v>
      </c>
      <c r="CN1030" s="17">
        <f t="shared" si="6813"/>
        <v>-25.28</v>
      </c>
      <c r="CO1030" s="17">
        <f t="shared" si="6813"/>
        <v>-25.36</v>
      </c>
    </row>
    <row r="1031" spans="2:93">
      <c r="B1031" s="556"/>
      <c r="C1031" s="556">
        <f t="shared" si="6798"/>
        <v>82</v>
      </c>
      <c r="D1031" s="632">
        <f t="shared" si="6796"/>
        <v>-0.04</v>
      </c>
      <c r="E1031" s="632"/>
      <c r="F1031" s="632"/>
      <c r="G1031" s="632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7"/>
      <c r="BB1031" s="17"/>
      <c r="BC1031" s="17"/>
      <c r="BD1031" s="17"/>
      <c r="BE1031" s="17"/>
      <c r="BF1031" s="17"/>
      <c r="BG1031" s="17"/>
      <c r="BH1031" s="17"/>
      <c r="BI1031" s="17"/>
      <c r="BJ1031" s="17"/>
      <c r="BK1031" s="17"/>
      <c r="BL1031" s="17"/>
      <c r="BM1031" s="17"/>
      <c r="BN1031" s="17"/>
      <c r="BO1031" s="17"/>
      <c r="BP1031" s="17"/>
      <c r="BQ1031" s="17"/>
      <c r="BR1031" s="17"/>
      <c r="BS1031" s="17"/>
      <c r="BT1031" s="17"/>
      <c r="BU1031" s="17"/>
      <c r="BV1031" s="17"/>
      <c r="BW1031" s="17"/>
      <c r="BX1031" s="17"/>
      <c r="BY1031" s="17"/>
      <c r="BZ1031" s="17"/>
      <c r="CA1031" s="17"/>
      <c r="CB1031" s="17"/>
      <c r="CC1031" s="17"/>
      <c r="CD1031" s="17"/>
      <c r="CE1031" s="17"/>
      <c r="CF1031" s="17"/>
      <c r="CG1031" s="17"/>
      <c r="CH1031" s="17"/>
      <c r="CI1031" s="17"/>
      <c r="CJ1031" s="17"/>
      <c r="CK1031" s="17"/>
      <c r="CL1031" s="17">
        <f>IF((CL945-$CK945)&gt;$D946,0,$D1031*(CL949))</f>
        <v>-25.16</v>
      </c>
      <c r="CM1031" s="17">
        <f t="shared" ref="CM1031:CO1031" si="6814">IF((CM945-$CK945)&gt;$D946,0,$D1031*(CM949))</f>
        <v>-25.2</v>
      </c>
      <c r="CN1031" s="17">
        <f t="shared" si="6814"/>
        <v>-25.28</v>
      </c>
      <c r="CO1031" s="17">
        <f t="shared" si="6814"/>
        <v>-25.36</v>
      </c>
    </row>
    <row r="1032" spans="2:93">
      <c r="B1032" s="556"/>
      <c r="C1032" s="556">
        <f t="shared" si="6798"/>
        <v>83</v>
      </c>
      <c r="D1032" s="632">
        <f t="shared" si="6796"/>
        <v>-0.04</v>
      </c>
      <c r="E1032" s="632"/>
      <c r="F1032" s="632"/>
      <c r="G1032" s="632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  <c r="BB1032" s="17"/>
      <c r="BC1032" s="17"/>
      <c r="BD1032" s="17"/>
      <c r="BE1032" s="17"/>
      <c r="BF1032" s="17"/>
      <c r="BG1032" s="17"/>
      <c r="BH1032" s="17"/>
      <c r="BI1032" s="17"/>
      <c r="BJ1032" s="17"/>
      <c r="BK1032" s="17"/>
      <c r="BL1032" s="17"/>
      <c r="BM1032" s="17"/>
      <c r="BN1032" s="17"/>
      <c r="BO1032" s="17"/>
      <c r="BP1032" s="17"/>
      <c r="BQ1032" s="17"/>
      <c r="BR1032" s="17"/>
      <c r="BS1032" s="17"/>
      <c r="BT1032" s="17"/>
      <c r="BU1032" s="17"/>
      <c r="BV1032" s="17"/>
      <c r="BW1032" s="17"/>
      <c r="BX1032" s="17"/>
      <c r="BY1032" s="17"/>
      <c r="BZ1032" s="17"/>
      <c r="CA1032" s="17"/>
      <c r="CB1032" s="17"/>
      <c r="CC1032" s="17"/>
      <c r="CD1032" s="17"/>
      <c r="CE1032" s="17"/>
      <c r="CF1032" s="17"/>
      <c r="CG1032" s="17"/>
      <c r="CH1032" s="17"/>
      <c r="CI1032" s="17"/>
      <c r="CJ1032" s="17"/>
      <c r="CK1032" s="17"/>
      <c r="CL1032" s="17"/>
      <c r="CM1032" s="17">
        <f>IF((CM945-$CL945)&gt;$D946,0,$D1032*(CM949))</f>
        <v>-25.2</v>
      </c>
      <c r="CN1032" s="17">
        <f t="shared" ref="CN1032:CO1032" si="6815">IF((CN945-$CL945)&gt;$D946,0,$D1032*(CN949))</f>
        <v>-25.28</v>
      </c>
      <c r="CO1032" s="17">
        <f t="shared" si="6815"/>
        <v>-25.36</v>
      </c>
    </row>
    <row r="1033" spans="2:93">
      <c r="B1033" s="556"/>
      <c r="C1033" s="556">
        <f t="shared" si="6798"/>
        <v>84</v>
      </c>
      <c r="D1033" s="632">
        <f t="shared" si="6796"/>
        <v>-0.04</v>
      </c>
      <c r="E1033" s="632"/>
      <c r="F1033" s="632"/>
      <c r="G1033" s="632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  <c r="BB1033" s="17"/>
      <c r="BC1033" s="17"/>
      <c r="BD1033" s="17"/>
      <c r="BE1033" s="17"/>
      <c r="BF1033" s="17"/>
      <c r="BG1033" s="17"/>
      <c r="BH1033" s="17"/>
      <c r="BI1033" s="17"/>
      <c r="BJ1033" s="17"/>
      <c r="BK1033" s="17"/>
      <c r="BL1033" s="17"/>
      <c r="BM1033" s="17"/>
      <c r="BN1033" s="17"/>
      <c r="BO1033" s="17"/>
      <c r="BP1033" s="17"/>
      <c r="BQ1033" s="17"/>
      <c r="BR1033" s="17"/>
      <c r="BS1033" s="17"/>
      <c r="BT1033" s="17"/>
      <c r="BU1033" s="17"/>
      <c r="BV1033" s="17"/>
      <c r="BW1033" s="17"/>
      <c r="BX1033" s="17"/>
      <c r="BY1033" s="17"/>
      <c r="BZ1033" s="17"/>
      <c r="CA1033" s="17"/>
      <c r="CB1033" s="17"/>
      <c r="CC1033" s="17"/>
      <c r="CD1033" s="17"/>
      <c r="CE1033" s="17"/>
      <c r="CF1033" s="17"/>
      <c r="CG1033" s="17"/>
      <c r="CH1033" s="17"/>
      <c r="CI1033" s="17"/>
      <c r="CJ1033" s="17"/>
      <c r="CK1033" s="17"/>
      <c r="CL1033" s="17"/>
      <c r="CM1033" s="17"/>
      <c r="CN1033" s="17">
        <f>IF((CN945-$CM945)&gt;$D946,0,$D1033*(CN949))</f>
        <v>-25.28</v>
      </c>
      <c r="CO1033" s="17">
        <f>IF((CO945-$CM945)&gt;$D946,0,$D1033*(CO949))</f>
        <v>-25.36</v>
      </c>
    </row>
    <row r="1034" spans="2:93">
      <c r="B1034" s="556"/>
      <c r="C1034" s="556">
        <f t="shared" si="6798"/>
        <v>85</v>
      </c>
      <c r="D1034" s="632">
        <f t="shared" si="6796"/>
        <v>-0.04</v>
      </c>
      <c r="E1034" s="632"/>
      <c r="F1034" s="632"/>
      <c r="G1034" s="632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  <c r="BC1034" s="17"/>
      <c r="BD1034" s="17"/>
      <c r="BE1034" s="17"/>
      <c r="BF1034" s="17"/>
      <c r="BG1034" s="17"/>
      <c r="BH1034" s="17"/>
      <c r="BI1034" s="17"/>
      <c r="BJ1034" s="17"/>
      <c r="BK1034" s="17"/>
      <c r="BL1034" s="17"/>
      <c r="BM1034" s="17"/>
      <c r="BN1034" s="17"/>
      <c r="BO1034" s="17"/>
      <c r="BP1034" s="17"/>
      <c r="BQ1034" s="17"/>
      <c r="BR1034" s="17"/>
      <c r="BS1034" s="17"/>
      <c r="BT1034" s="17"/>
      <c r="BU1034" s="17"/>
      <c r="BV1034" s="17"/>
      <c r="BW1034" s="17"/>
      <c r="BX1034" s="17"/>
      <c r="BY1034" s="17"/>
      <c r="BZ1034" s="17"/>
      <c r="CA1034" s="17"/>
      <c r="CB1034" s="17"/>
      <c r="CC1034" s="17"/>
      <c r="CD1034" s="17"/>
      <c r="CE1034" s="17"/>
      <c r="CF1034" s="17"/>
      <c r="CG1034" s="17"/>
      <c r="CH1034" s="17"/>
      <c r="CI1034" s="17"/>
      <c r="CJ1034" s="17"/>
      <c r="CK1034" s="17"/>
      <c r="CL1034" s="17"/>
      <c r="CM1034" s="17"/>
      <c r="CN1034" s="17"/>
      <c r="CO1034" s="17">
        <f>IF((CO945-$CN945)&gt;$D946,0,$D1034*(CO949))</f>
        <v>-25.36</v>
      </c>
    </row>
    <row r="1035" spans="2:93">
      <c r="B1035" s="556"/>
      <c r="C1035" s="556" t="s">
        <v>1978</v>
      </c>
      <c r="D1035" s="556"/>
      <c r="E1035" s="556"/>
      <c r="F1035" s="556"/>
      <c r="G1035" s="556"/>
      <c r="H1035" s="556"/>
      <c r="I1035" s="9">
        <f>SUM(I950:I1034)</f>
        <v>-4119.4564000000009</v>
      </c>
      <c r="J1035" s="9">
        <f t="shared" ref="J1035" si="6816">SUM(J950:J1034)</f>
        <v>-4129.8164000000006</v>
      </c>
      <c r="K1035" s="9">
        <f t="shared" ref="K1035" si="6817">SUM(K950:K1034)</f>
        <v>-4140.2164000000012</v>
      </c>
      <c r="L1035" s="9">
        <f t="shared" ref="L1035" si="6818">SUM(L950:L1034)</f>
        <v>-4150.8164000000006</v>
      </c>
      <c r="M1035" s="9">
        <f t="shared" ref="M1035" si="6819">SUM(M950:M1034)</f>
        <v>-4161.376400000001</v>
      </c>
      <c r="N1035" s="9">
        <f t="shared" ref="N1035" si="6820">SUM(N950:N1034)</f>
        <v>-4171.9764000000014</v>
      </c>
      <c r="O1035" s="9">
        <f t="shared" ref="O1035" si="6821">SUM(O950:O1034)</f>
        <v>-4182.6164000000008</v>
      </c>
      <c r="P1035" s="9">
        <f t="shared" ref="P1035" si="6822">SUM(P950:P1034)</f>
        <v>-4193.6564000000008</v>
      </c>
      <c r="Q1035" s="9">
        <f t="shared" ref="Q1035" si="6823">SUM(Q950:Q1034)</f>
        <v>-4204.4564</v>
      </c>
      <c r="R1035" s="9">
        <f t="shared" ref="R1035" si="6824">SUM(R950:R1034)</f>
        <v>-4215.2964000000002</v>
      </c>
      <c r="S1035" s="9">
        <f t="shared" ref="S1035" si="6825">SUM(S950:S1034)</f>
        <v>-4226.6563999999998</v>
      </c>
      <c r="T1035" s="9">
        <f t="shared" ref="T1035" si="6826">SUM(T950:T1034)</f>
        <v>-4237.6563999999989</v>
      </c>
      <c r="U1035" s="9">
        <f t="shared" ref="U1035" si="6827">SUM(U950:U1034)</f>
        <v>-4248.6963999999989</v>
      </c>
      <c r="V1035" s="9">
        <f t="shared" ref="V1035" si="6828">SUM(V950:V1034)</f>
        <v>-4260.3763999999974</v>
      </c>
      <c r="W1035" s="9">
        <f t="shared" ref="W1035" si="6829">SUM(W950:W1034)</f>
        <v>-4271.576399999999</v>
      </c>
      <c r="X1035" s="9">
        <f t="shared" ref="X1035" si="6830">SUM(X950:X1034)</f>
        <v>-4282.8163999999988</v>
      </c>
      <c r="Y1035" s="9">
        <f t="shared" ref="Y1035" si="6831">SUM(Y950:Y1034)</f>
        <v>-4294.8163999999979</v>
      </c>
      <c r="Z1035" s="9">
        <f t="shared" ref="Z1035" si="6832">SUM(Z950:Z1034)</f>
        <v>-4284.776399999997</v>
      </c>
      <c r="AA1035" s="9">
        <f t="shared" ref="AA1035" si="6833">SUM(AA950:AA1034)</f>
        <v>-4274.6963999999971</v>
      </c>
      <c r="AB1035" s="9">
        <f t="shared" ref="AB1035" si="6834">SUM(AB950:AB1034)</f>
        <v>-4286.8564000000033</v>
      </c>
      <c r="AC1035" s="9">
        <f t="shared" ref="AC1035" si="6835">SUM(AC950:AC1034)</f>
        <v>-4298.3764000000028</v>
      </c>
      <c r="AD1035" s="9">
        <f t="shared" ref="AD1035" si="6836">SUM(AD950:AD1034)</f>
        <v>-4309.9364000000023</v>
      </c>
      <c r="AE1035" s="9">
        <f t="shared" ref="AE1035" si="6837">SUM(AE950:AE1034)</f>
        <v>-4322.416400000001</v>
      </c>
      <c r="AF1035" s="9">
        <f t="shared" ref="AF1035" si="6838">SUM(AF950:AF1034)</f>
        <v>-4334.1364000000049</v>
      </c>
      <c r="AG1035" s="9">
        <f t="shared" ref="AG1035" si="6839">SUM(AG950:AG1034)</f>
        <v>-4345.8964000000042</v>
      </c>
      <c r="AH1035" s="9">
        <f t="shared" ref="AH1035" si="6840">SUM(AH950:AH1034)</f>
        <v>-503.23999999999995</v>
      </c>
      <c r="AI1035" s="9">
        <f t="shared" ref="AI1035" si="6841">SUM(AI950:AI1034)</f>
        <v>-504.16000000000025</v>
      </c>
      <c r="AJ1035" s="9">
        <f t="shared" ref="AJ1035" si="6842">SUM(AJ950:AJ1034)</f>
        <v>-505.07999999999981</v>
      </c>
      <c r="AK1035" s="9">
        <f t="shared" ref="AK1035" si="6843">SUM(AK950:AK1034)</f>
        <v>-506.92000000000019</v>
      </c>
      <c r="AL1035" s="9">
        <f t="shared" ref="AL1035" si="6844">SUM(AL950:AL1034)</f>
        <v>-507.83999999999992</v>
      </c>
      <c r="AM1035" s="9">
        <f t="shared" ref="AM1035" si="6845">SUM(AM950:AM1034)</f>
        <v>-509.68000000000029</v>
      </c>
      <c r="AN1035" s="9">
        <f t="shared" ref="AN1035" si="6846">SUM(AN950:AN1034)</f>
        <v>-510.5999999999998</v>
      </c>
      <c r="AO1035" s="9">
        <f t="shared" ref="AO1035" si="6847">SUM(AO950:AO1034)</f>
        <v>-511.52000000000015</v>
      </c>
      <c r="AP1035" s="9">
        <f t="shared" ref="AP1035" si="6848">SUM(AP950:AP1034)</f>
        <v>-513.3599999999999</v>
      </c>
      <c r="AQ1035" s="9">
        <f t="shared" ref="AQ1035" si="6849">SUM(AQ950:AQ1034)</f>
        <v>-514.2800000000002</v>
      </c>
      <c r="AR1035" s="9">
        <f t="shared" ref="AR1035" si="6850">SUM(AR950:AR1034)</f>
        <v>-516.12</v>
      </c>
      <c r="AS1035" s="9">
        <f t="shared" ref="AS1035" si="6851">SUM(AS950:AS1034)</f>
        <v>-517.04000000000008</v>
      </c>
      <c r="AT1035" s="9">
        <f t="shared" ref="AT1035" si="6852">SUM(AT950:AT1034)</f>
        <v>-517.95999999999992</v>
      </c>
      <c r="AU1035" s="9">
        <f t="shared" ref="AU1035" si="6853">SUM(AU950:AU1034)</f>
        <v>-519.80000000000018</v>
      </c>
      <c r="AV1035" s="9">
        <f t="shared" ref="AV1035" si="6854">SUM(AV950:AV1034)</f>
        <v>-520.7199999999998</v>
      </c>
      <c r="AW1035" s="9">
        <f t="shared" ref="AW1035" si="6855">SUM(AW950:AW1034)</f>
        <v>-522.56000000000029</v>
      </c>
      <c r="AX1035" s="9">
        <f t="shared" ref="AX1035" si="6856">SUM(AX950:AX1034)</f>
        <v>-523.4799999999999</v>
      </c>
      <c r="AY1035" s="9">
        <f t="shared" ref="AY1035" si="6857">SUM(AY950:AY1034)</f>
        <v>-547.20000000000016</v>
      </c>
      <c r="AZ1035" s="9">
        <f t="shared" ref="AZ1035" si="6858">SUM(AZ950:AZ1034)</f>
        <v>-572</v>
      </c>
      <c r="BA1035" s="9">
        <f t="shared" ref="BA1035" si="6859">SUM(BA950:BA1034)</f>
        <v>-573.00000000000011</v>
      </c>
      <c r="BB1035" s="9">
        <f t="shared" ref="BB1035" si="6860">SUM(BB950:BB1034)</f>
        <v>-575</v>
      </c>
      <c r="BC1035" s="9">
        <f t="shared" ref="BC1035" si="6861">SUM(BC950:BC1034)</f>
        <v>-576.00000000000011</v>
      </c>
      <c r="BD1035" s="9">
        <f t="shared" ref="BD1035" si="6862">SUM(BD950:BD1034)</f>
        <v>-578</v>
      </c>
      <c r="BE1035" s="9">
        <f t="shared" ref="BE1035" si="6863">SUM(BE950:BE1034)</f>
        <v>-579.00000000000023</v>
      </c>
      <c r="BF1035" s="9">
        <f t="shared" ref="BF1035" si="6864">SUM(BF950:BF1034)</f>
        <v>-581.00000000000011</v>
      </c>
      <c r="BG1035" s="9">
        <f t="shared" ref="BG1035" si="6865">SUM(BG950:BG1034)</f>
        <v>-581.99999999999966</v>
      </c>
      <c r="BH1035" s="9">
        <f t="shared" ref="BH1035" si="6866">SUM(BH950:BH1034)</f>
        <v>-583.00000000000011</v>
      </c>
      <c r="BI1035" s="9">
        <f t="shared" ref="BI1035" si="6867">SUM(BI950:BI1034)</f>
        <v>-584.99999999999977</v>
      </c>
      <c r="BJ1035" s="9">
        <f t="shared" ref="BJ1035" si="6868">SUM(BJ950:BJ1034)</f>
        <v>-586.00000000000023</v>
      </c>
      <c r="BK1035" s="9">
        <f t="shared" ref="BK1035" si="6869">SUM(BK950:BK1034)</f>
        <v>-587.99999999999977</v>
      </c>
      <c r="BL1035" s="9">
        <f t="shared" ref="BL1035" si="6870">SUM(BL950:BL1034)</f>
        <v>-588.99999999999977</v>
      </c>
      <c r="BM1035" s="9">
        <f t="shared" ref="BM1035" si="6871">SUM(BM950:BM1034)</f>
        <v>-590.99999999999977</v>
      </c>
      <c r="BN1035" s="9">
        <f t="shared" ref="BN1035" si="6872">SUM(BN950:BN1034)</f>
        <v>-591.99999999999989</v>
      </c>
      <c r="BO1035" s="9">
        <f t="shared" ref="BO1035" si="6873">SUM(BO950:BO1034)</f>
        <v>-593.99999999999989</v>
      </c>
      <c r="BP1035" s="9">
        <f t="shared" ref="BP1035" si="6874">SUM(BP950:BP1034)</f>
        <v>-595</v>
      </c>
      <c r="BQ1035" s="9">
        <f t="shared" ref="BQ1035" si="6875">SUM(BQ950:BQ1034)</f>
        <v>-597</v>
      </c>
      <c r="BR1035" s="9">
        <f t="shared" ref="BR1035" si="6876">SUM(BR950:BR1034)</f>
        <v>-598.00000000000011</v>
      </c>
      <c r="BS1035" s="9">
        <f t="shared" ref="BS1035" si="6877">SUM(BS950:BS1034)</f>
        <v>-600</v>
      </c>
      <c r="BT1035" s="9">
        <f t="shared" ref="BT1035" si="6878">SUM(BT950:BT1034)</f>
        <v>-601</v>
      </c>
      <c r="BU1035" s="9">
        <f t="shared" ref="BU1035" si="6879">SUM(BU950:BU1034)</f>
        <v>-603</v>
      </c>
      <c r="BV1035" s="9">
        <f t="shared" ref="BV1035" si="6880">SUM(BV950:BV1034)</f>
        <v>-604.00000000000011</v>
      </c>
      <c r="BW1035" s="9">
        <f t="shared" ref="BW1035" si="6881">SUM(BW950:BW1034)</f>
        <v>-606.00000000000011</v>
      </c>
      <c r="BX1035" s="9">
        <f t="shared" ref="BX1035" si="6882">SUM(BX950:BX1034)</f>
        <v>-606.99999999999966</v>
      </c>
      <c r="BY1035" s="9">
        <f t="shared" ref="BY1035" si="6883">SUM(BY950:BY1034)</f>
        <v>-609.00000000000023</v>
      </c>
      <c r="BZ1035" s="9">
        <f t="shared" ref="BZ1035" si="6884">SUM(BZ950:BZ1034)</f>
        <v>-609.99999999999977</v>
      </c>
      <c r="CA1035" s="9">
        <f t="shared" ref="CA1035" si="6885">SUM(CA950:CA1034)</f>
        <v>-612.00000000000023</v>
      </c>
      <c r="CB1035" s="9">
        <f t="shared" ref="CB1035" si="6886">SUM(CB950:CB1034)</f>
        <v>-612.99999999999977</v>
      </c>
      <c r="CC1035" s="9">
        <f t="shared" ref="CC1035" si="6887">SUM(CC950:CC1034)</f>
        <v>-615.00000000000023</v>
      </c>
      <c r="CD1035" s="9">
        <f t="shared" ref="CD1035" si="6888">SUM(CD950:CD1034)</f>
        <v>-615.99999999999977</v>
      </c>
      <c r="CE1035" s="9">
        <f t="shared" ref="CE1035" si="6889">SUM(CE950:CE1034)</f>
        <v>-618.00000000000034</v>
      </c>
      <c r="CF1035" s="9">
        <f t="shared" ref="CF1035" si="6890">SUM(CF950:CF1034)</f>
        <v>-618.99999999999989</v>
      </c>
      <c r="CG1035" s="9">
        <f t="shared" ref="CG1035" si="6891">SUM(CG950:CG1034)</f>
        <v>-620.99999999999989</v>
      </c>
      <c r="CH1035" s="9">
        <f t="shared" ref="CH1035" si="6892">SUM(CH950:CH1034)</f>
        <v>-623</v>
      </c>
      <c r="CI1035" s="9">
        <f t="shared" ref="CI1035" si="6893">SUM(CI950:CI1034)</f>
        <v>-624</v>
      </c>
      <c r="CJ1035" s="9">
        <f t="shared" ref="CJ1035" si="6894">SUM(CJ950:CJ1034)</f>
        <v>-626</v>
      </c>
      <c r="CK1035" s="9">
        <f t="shared" ref="CK1035" si="6895">SUM(CK950:CK1034)</f>
        <v>-627.00000000000011</v>
      </c>
      <c r="CL1035" s="9">
        <f t="shared" ref="CL1035" si="6896">SUM(CL950:CL1034)</f>
        <v>-629.00000000000011</v>
      </c>
      <c r="CM1035" s="9">
        <f t="shared" ref="CM1035" si="6897">SUM(CM950:CM1034)</f>
        <v>-630</v>
      </c>
      <c r="CN1035" s="9">
        <f t="shared" ref="CN1035" si="6898">SUM(CN950:CN1034)</f>
        <v>-631.99999999999966</v>
      </c>
      <c r="CO1035" s="9">
        <f t="shared" ref="CO1035" si="6899">SUM(CO950:CO1034)</f>
        <v>-634.00000000000023</v>
      </c>
    </row>
    <row r="1036" spans="2:93">
      <c r="B1036" s="556"/>
      <c r="C1036" s="556" t="s">
        <v>1979</v>
      </c>
      <c r="D1036" s="556"/>
      <c r="E1036" s="556"/>
      <c r="F1036" s="556"/>
      <c r="G1036" s="556"/>
      <c r="H1036" s="556"/>
      <c r="I1036" s="9">
        <f>I931</f>
        <v>-2005.73</v>
      </c>
      <c r="J1036" s="9">
        <f t="shared" ref="J1036:BU1036" si="6900">J931</f>
        <v>-2000.44</v>
      </c>
      <c r="K1036" s="9">
        <f t="shared" si="6900"/>
        <v>-1995.11</v>
      </c>
      <c r="L1036" s="9">
        <f t="shared" si="6900"/>
        <v>-1989.73</v>
      </c>
      <c r="M1036" s="9">
        <f t="shared" si="6900"/>
        <v>-1994.72</v>
      </c>
      <c r="N1036" s="9">
        <f t="shared" si="6900"/>
        <v>-2010.12</v>
      </c>
      <c r="O1036" s="9">
        <f t="shared" si="6900"/>
        <v>-2015.14</v>
      </c>
      <c r="P1036" s="9">
        <f t="shared" si="6900"/>
        <v>-2009.71</v>
      </c>
      <c r="Q1036" s="9">
        <f t="shared" si="6900"/>
        <v>-2004.25</v>
      </c>
      <c r="R1036" s="9">
        <f t="shared" si="6900"/>
        <v>-1998.73</v>
      </c>
      <c r="S1036" s="9">
        <f t="shared" si="6900"/>
        <v>-1993.18</v>
      </c>
      <c r="T1036" s="9">
        <f t="shared" si="6900"/>
        <v>-1987.6</v>
      </c>
      <c r="U1036" s="9">
        <f t="shared" si="6900"/>
        <v>-1981.96</v>
      </c>
      <c r="V1036" s="9">
        <f t="shared" si="6900"/>
        <v>-2008.17</v>
      </c>
      <c r="W1036" s="9">
        <f t="shared" si="6900"/>
        <v>-2002.55</v>
      </c>
      <c r="X1036" s="9">
        <f t="shared" si="6900"/>
        <v>-1996.87</v>
      </c>
      <c r="Y1036" s="9">
        <f t="shared" si="6900"/>
        <v>-1991.16</v>
      </c>
      <c r="Z1036" s="9">
        <f t="shared" si="6900"/>
        <v>-1985.41</v>
      </c>
      <c r="AA1036" s="9">
        <f t="shared" si="6900"/>
        <v>-1979.61</v>
      </c>
      <c r="AB1036" s="9">
        <f t="shared" si="6900"/>
        <v>-1973.77</v>
      </c>
      <c r="AC1036" s="9">
        <f t="shared" si="6900"/>
        <v>-1967.9</v>
      </c>
      <c r="AD1036" s="9">
        <f t="shared" si="6900"/>
        <v>-1961.98</v>
      </c>
      <c r="AE1036" s="9">
        <f t="shared" si="6900"/>
        <v>-1956.01</v>
      </c>
      <c r="AF1036" s="9">
        <f t="shared" si="6900"/>
        <v>-1950.02</v>
      </c>
      <c r="AG1036" s="9">
        <f t="shared" si="6900"/>
        <v>-1943.96</v>
      </c>
      <c r="AH1036" s="9">
        <f t="shared" si="6900"/>
        <v>-1937.87</v>
      </c>
      <c r="AI1036" s="9">
        <f t="shared" si="6900"/>
        <v>-1931.75</v>
      </c>
      <c r="AJ1036" s="9">
        <f t="shared" si="6900"/>
        <v>-1914.56</v>
      </c>
      <c r="AK1036" s="9">
        <f t="shared" si="6900"/>
        <v>-1908.32</v>
      </c>
      <c r="AL1036" s="9">
        <f t="shared" si="6900"/>
        <v>-1902.03</v>
      </c>
      <c r="AM1036" s="9">
        <f t="shared" si="6900"/>
        <v>-1895.7</v>
      </c>
      <c r="AN1036" s="9">
        <f t="shared" si="6900"/>
        <v>-1878.22</v>
      </c>
      <c r="AO1036" s="9">
        <f t="shared" si="6900"/>
        <v>-1871.78</v>
      </c>
      <c r="AP1036" s="9">
        <f t="shared" si="6900"/>
        <v>-1865.29</v>
      </c>
      <c r="AQ1036" s="9">
        <f t="shared" si="6900"/>
        <v>-1858.75</v>
      </c>
      <c r="AR1036" s="9">
        <f t="shared" si="6900"/>
        <v>-1840.95</v>
      </c>
      <c r="AS1036" s="9">
        <f t="shared" si="6900"/>
        <v>-1834.3</v>
      </c>
      <c r="AT1036" s="9">
        <f t="shared" si="6900"/>
        <v>-1827.6</v>
      </c>
      <c r="AU1036" s="9">
        <f t="shared" si="6900"/>
        <v>-1809.55</v>
      </c>
      <c r="AV1036" s="9">
        <f t="shared" si="6900"/>
        <v>-1802.74</v>
      </c>
      <c r="AW1036" s="9">
        <f t="shared" si="6900"/>
        <v>-1784.52</v>
      </c>
      <c r="AX1036" s="9">
        <f t="shared" si="6900"/>
        <v>-1777.58</v>
      </c>
      <c r="AY1036" s="9">
        <f t="shared" si="6900"/>
        <v>-1770.59</v>
      </c>
      <c r="AZ1036" s="9">
        <f t="shared" si="6900"/>
        <v>-1752.12</v>
      </c>
      <c r="BA1036" s="9">
        <f t="shared" si="6900"/>
        <v>-1733.53</v>
      </c>
      <c r="BB1036" s="9">
        <f t="shared" si="6900"/>
        <v>-1726.36</v>
      </c>
      <c r="BC1036" s="9">
        <f t="shared" si="6900"/>
        <v>-1707.6</v>
      </c>
      <c r="BD1036" s="9">
        <f t="shared" si="6900"/>
        <v>-1700.3</v>
      </c>
      <c r="BE1036" s="9">
        <f t="shared" si="6900"/>
        <v>-1681.36</v>
      </c>
      <c r="BF1036" s="9">
        <f t="shared" si="6900"/>
        <v>-1662.32</v>
      </c>
      <c r="BG1036" s="9">
        <f t="shared" si="6900"/>
        <v>-1654.82</v>
      </c>
      <c r="BH1036" s="9">
        <f t="shared" si="6900"/>
        <v>-1600.54</v>
      </c>
      <c r="BI1036" s="9">
        <f t="shared" si="6900"/>
        <v>-1581.12</v>
      </c>
      <c r="BJ1036" s="9">
        <f t="shared" si="6900"/>
        <v>-1573.33</v>
      </c>
      <c r="BK1036" s="9">
        <f t="shared" si="6900"/>
        <v>-1553.72</v>
      </c>
      <c r="BL1036" s="9">
        <f t="shared" si="6900"/>
        <v>-1545.81</v>
      </c>
      <c r="BM1036" s="9">
        <f t="shared" si="6900"/>
        <v>-1526.01</v>
      </c>
      <c r="BN1036" s="9">
        <f t="shared" si="6900"/>
        <v>-1506.11</v>
      </c>
      <c r="BO1036" s="9">
        <f t="shared" si="6900"/>
        <v>-1497.99</v>
      </c>
      <c r="BP1036" s="9">
        <f t="shared" si="6900"/>
        <v>-1477.89</v>
      </c>
      <c r="BQ1036" s="9">
        <f t="shared" si="6900"/>
        <v>-1421.85</v>
      </c>
      <c r="BR1036" s="9">
        <f t="shared" si="6900"/>
        <v>-1413.43</v>
      </c>
      <c r="BS1036" s="9">
        <f t="shared" si="6900"/>
        <v>-1392.94</v>
      </c>
      <c r="BT1036" s="9">
        <f t="shared" si="6900"/>
        <v>-1384.39</v>
      </c>
      <c r="BU1036" s="9">
        <f t="shared" si="6900"/>
        <v>-1363.71</v>
      </c>
      <c r="BV1036" s="9">
        <f t="shared" ref="BV1036:CO1036" si="6901">BV931</f>
        <v>-1342.93</v>
      </c>
      <c r="BW1036" s="9">
        <f t="shared" si="6901"/>
        <v>-1334.16</v>
      </c>
      <c r="BX1036" s="9">
        <f t="shared" si="6901"/>
        <v>-1288.8499999999999</v>
      </c>
      <c r="BY1036" s="9">
        <f t="shared" si="6901"/>
        <v>-1279.8900000000001</v>
      </c>
      <c r="BZ1036" s="9">
        <f t="shared" si="6901"/>
        <v>-1258.6500000000001</v>
      </c>
      <c r="CA1036" s="9">
        <f t="shared" si="6901"/>
        <v>-1249.54</v>
      </c>
      <c r="CB1036" s="9">
        <f t="shared" si="6901"/>
        <v>-1228.0999999999999</v>
      </c>
      <c r="CC1036" s="9">
        <f t="shared" si="6901"/>
        <v>-1206.55</v>
      </c>
      <c r="CD1036" s="9">
        <f t="shared" si="6901"/>
        <v>-1160.2</v>
      </c>
      <c r="CE1036" s="9">
        <f t="shared" si="6901"/>
        <v>-1150.73</v>
      </c>
      <c r="CF1036" s="9">
        <f t="shared" si="6901"/>
        <v>-1141.19</v>
      </c>
      <c r="CG1036" s="9">
        <f t="shared" si="6901"/>
        <v>-1131.6099999999999</v>
      </c>
      <c r="CH1036" s="9">
        <f t="shared" si="6901"/>
        <v>-1121.98</v>
      </c>
      <c r="CI1036" s="9">
        <f t="shared" si="6901"/>
        <v>-1074.8</v>
      </c>
      <c r="CJ1036" s="9">
        <f t="shared" si="6901"/>
        <v>-1064.96</v>
      </c>
      <c r="CK1036" s="9">
        <f t="shared" si="6901"/>
        <v>-1042.5</v>
      </c>
      <c r="CL1036" s="9">
        <f t="shared" si="6901"/>
        <v>-1032.51</v>
      </c>
      <c r="CM1036" s="9">
        <f t="shared" si="6901"/>
        <v>-1035.0899999999999</v>
      </c>
      <c r="CN1036" s="9">
        <f t="shared" si="6901"/>
        <v>-999.72</v>
      </c>
      <c r="CO1036" s="9">
        <f t="shared" si="6901"/>
        <v>-989.53</v>
      </c>
    </row>
    <row r="1037" spans="2:93">
      <c r="B1037" s="556"/>
      <c r="C1037" s="556" t="s">
        <v>1980</v>
      </c>
      <c r="D1037" s="556"/>
      <c r="E1037" s="556"/>
      <c r="F1037" s="556"/>
      <c r="G1037" s="556"/>
      <c r="H1037" s="556"/>
      <c r="I1037" s="9">
        <f>I1035-I1036</f>
        <v>-2113.7264000000009</v>
      </c>
      <c r="J1037" s="9">
        <f t="shared" ref="J1037" si="6902">J1035-J1036</f>
        <v>-2129.3764000000006</v>
      </c>
      <c r="K1037" s="9">
        <f t="shared" ref="K1037" si="6903">K1035-K1036</f>
        <v>-2145.1064000000015</v>
      </c>
      <c r="L1037" s="9">
        <f t="shared" ref="L1037" si="6904">L1035-L1036</f>
        <v>-2161.0864000000006</v>
      </c>
      <c r="M1037" s="9">
        <f t="shared" ref="M1037" si="6905">M1035-M1036</f>
        <v>-2166.6564000000008</v>
      </c>
      <c r="N1037" s="9">
        <f t="shared" ref="N1037" si="6906">N1035-N1036</f>
        <v>-2161.8564000000015</v>
      </c>
      <c r="O1037" s="9">
        <f t="shared" ref="O1037" si="6907">O1035-O1036</f>
        <v>-2167.4764000000005</v>
      </c>
      <c r="P1037" s="9">
        <f t="shared" ref="P1037" si="6908">P1035-P1036</f>
        <v>-2183.9464000000007</v>
      </c>
      <c r="Q1037" s="9">
        <f t="shared" ref="Q1037" si="6909">Q1035-Q1036</f>
        <v>-2200.2064</v>
      </c>
      <c r="R1037" s="9">
        <f t="shared" ref="R1037" si="6910">R1035-R1036</f>
        <v>-2216.5664000000002</v>
      </c>
      <c r="S1037" s="9">
        <f t="shared" ref="S1037" si="6911">S1035-S1036</f>
        <v>-2233.4763999999996</v>
      </c>
      <c r="T1037" s="9">
        <f t="shared" ref="T1037" si="6912">T1035-T1036</f>
        <v>-2250.056399999999</v>
      </c>
      <c r="U1037" s="9">
        <f t="shared" ref="U1037" si="6913">U1035-U1036</f>
        <v>-2266.7363999999989</v>
      </c>
      <c r="V1037" s="9">
        <f t="shared" ref="V1037" si="6914">V1035-V1036</f>
        <v>-2252.2063999999973</v>
      </c>
      <c r="W1037" s="9">
        <f t="shared" ref="W1037" si="6915">W1035-W1036</f>
        <v>-2269.0263999999988</v>
      </c>
      <c r="X1037" s="9">
        <f t="shared" ref="X1037" si="6916">X1035-X1036</f>
        <v>-2285.9463999999989</v>
      </c>
      <c r="Y1037" s="9">
        <f t="shared" ref="Y1037" si="6917">Y1035-Y1036</f>
        <v>-2303.656399999998</v>
      </c>
      <c r="Z1037" s="9">
        <f t="shared" ref="Z1037" si="6918">Z1035-Z1036</f>
        <v>-2299.3663999999972</v>
      </c>
      <c r="AA1037" s="9">
        <f t="shared" ref="AA1037" si="6919">AA1035-AA1036</f>
        <v>-2295.0863999999974</v>
      </c>
      <c r="AB1037" s="9">
        <f t="shared" ref="AB1037" si="6920">AB1035-AB1036</f>
        <v>-2313.0864000000033</v>
      </c>
      <c r="AC1037" s="9">
        <f t="shared" ref="AC1037" si="6921">AC1035-AC1036</f>
        <v>-2330.4764000000027</v>
      </c>
      <c r="AD1037" s="9">
        <f t="shared" ref="AD1037" si="6922">AD1035-AD1036</f>
        <v>-2347.9564000000023</v>
      </c>
      <c r="AE1037" s="9">
        <f t="shared" ref="AE1037" si="6923">AE1035-AE1036</f>
        <v>-2366.4064000000008</v>
      </c>
      <c r="AF1037" s="9">
        <f t="shared" ref="AF1037" si="6924">AF1035-AF1036</f>
        <v>-2384.1164000000049</v>
      </c>
      <c r="AG1037" s="9">
        <f t="shared" ref="AG1037" si="6925">AG1035-AG1036</f>
        <v>-2401.9364000000041</v>
      </c>
      <c r="AH1037" s="9">
        <f t="shared" ref="AH1037" si="6926">AH1035-AH1036</f>
        <v>1434.6299999999999</v>
      </c>
      <c r="AI1037" s="9">
        <f t="shared" ref="AI1037" si="6927">AI1035-AI1036</f>
        <v>1427.5899999999997</v>
      </c>
      <c r="AJ1037" s="9">
        <f t="shared" ref="AJ1037" si="6928">AJ1035-AJ1036</f>
        <v>1409.48</v>
      </c>
      <c r="AK1037" s="9">
        <f t="shared" ref="AK1037" si="6929">AK1035-AK1036</f>
        <v>1401.3999999999996</v>
      </c>
      <c r="AL1037" s="9">
        <f t="shared" ref="AL1037" si="6930">AL1035-AL1036</f>
        <v>1394.19</v>
      </c>
      <c r="AM1037" s="9">
        <f t="shared" ref="AM1037" si="6931">AM1035-AM1036</f>
        <v>1386.0199999999998</v>
      </c>
      <c r="AN1037" s="9">
        <f t="shared" ref="AN1037" si="6932">AN1035-AN1036</f>
        <v>1367.6200000000003</v>
      </c>
      <c r="AO1037" s="9">
        <f t="shared" ref="AO1037" si="6933">AO1035-AO1036</f>
        <v>1360.2599999999998</v>
      </c>
      <c r="AP1037" s="9">
        <f t="shared" ref="AP1037" si="6934">AP1035-AP1036</f>
        <v>1351.93</v>
      </c>
      <c r="AQ1037" s="9">
        <f t="shared" ref="AQ1037" si="6935">AQ1035-AQ1036</f>
        <v>1344.4699999999998</v>
      </c>
      <c r="AR1037" s="9">
        <f t="shared" ref="AR1037" si="6936">AR1035-AR1036</f>
        <v>1324.83</v>
      </c>
      <c r="AS1037" s="9">
        <f t="shared" ref="AS1037" si="6937">AS1035-AS1036</f>
        <v>1317.2599999999998</v>
      </c>
      <c r="AT1037" s="9">
        <f t="shared" ref="AT1037" si="6938">AT1035-AT1036</f>
        <v>1309.6399999999999</v>
      </c>
      <c r="AU1037" s="9">
        <f t="shared" ref="AU1037" si="6939">AU1035-AU1036</f>
        <v>1289.7499999999998</v>
      </c>
      <c r="AV1037" s="9">
        <f t="shared" ref="AV1037" si="6940">AV1035-AV1036</f>
        <v>1282.0200000000002</v>
      </c>
      <c r="AW1037" s="9">
        <f t="shared" ref="AW1037" si="6941">AW1035-AW1036</f>
        <v>1261.9599999999996</v>
      </c>
      <c r="AX1037" s="9">
        <f t="shared" ref="AX1037" si="6942">AX1035-AX1036</f>
        <v>1254.0999999999999</v>
      </c>
      <c r="AY1037" s="9">
        <f t="shared" ref="AY1037" si="6943">AY1035-AY1036</f>
        <v>1223.3899999999999</v>
      </c>
      <c r="AZ1037" s="9">
        <f t="shared" ref="AZ1037" si="6944">AZ1035-AZ1036</f>
        <v>1180.1199999999999</v>
      </c>
      <c r="BA1037" s="9">
        <f t="shared" ref="BA1037" si="6945">BA1035-BA1036</f>
        <v>1160.5299999999997</v>
      </c>
      <c r="BB1037" s="9">
        <f t="shared" ref="BB1037" si="6946">BB1035-BB1036</f>
        <v>1151.3599999999999</v>
      </c>
      <c r="BC1037" s="9">
        <f t="shared" ref="BC1037" si="6947">BC1035-BC1036</f>
        <v>1131.5999999999999</v>
      </c>
      <c r="BD1037" s="9">
        <f t="shared" ref="BD1037" si="6948">BD1035-BD1036</f>
        <v>1122.3</v>
      </c>
      <c r="BE1037" s="9">
        <f t="shared" ref="BE1037" si="6949">BE1035-BE1036</f>
        <v>1102.3599999999997</v>
      </c>
      <c r="BF1037" s="9">
        <f t="shared" ref="BF1037" si="6950">BF1035-BF1036</f>
        <v>1081.3199999999997</v>
      </c>
      <c r="BG1037" s="9">
        <f t="shared" ref="BG1037" si="6951">BG1035-BG1036</f>
        <v>1072.8200000000002</v>
      </c>
      <c r="BH1037" s="9">
        <f t="shared" ref="BH1037" si="6952">BH1035-BH1036</f>
        <v>1017.5399999999998</v>
      </c>
      <c r="BI1037" s="9">
        <f t="shared" ref="BI1037" si="6953">BI1035-BI1036</f>
        <v>996.12000000000012</v>
      </c>
      <c r="BJ1037" s="9">
        <f t="shared" ref="BJ1037" si="6954">BJ1035-BJ1036</f>
        <v>987.3299999999997</v>
      </c>
      <c r="BK1037" s="9">
        <f t="shared" ref="BK1037" si="6955">BK1035-BK1036</f>
        <v>965.72000000000025</v>
      </c>
      <c r="BL1037" s="9">
        <f t="shared" ref="BL1037" si="6956">BL1035-BL1036</f>
        <v>956.81000000000017</v>
      </c>
      <c r="BM1037" s="9">
        <f t="shared" ref="BM1037" si="6957">BM1035-BM1036</f>
        <v>935.01000000000022</v>
      </c>
      <c r="BN1037" s="9">
        <f t="shared" ref="BN1037" si="6958">BN1035-BN1036</f>
        <v>914.11</v>
      </c>
      <c r="BO1037" s="9">
        <f t="shared" ref="BO1037" si="6959">BO1035-BO1036</f>
        <v>903.99000000000012</v>
      </c>
      <c r="BP1037" s="9">
        <f t="shared" ref="BP1037" si="6960">BP1035-BP1036</f>
        <v>882.8900000000001</v>
      </c>
      <c r="BQ1037" s="9">
        <f t="shared" ref="BQ1037" si="6961">BQ1035-BQ1036</f>
        <v>824.84999999999991</v>
      </c>
      <c r="BR1037" s="9">
        <f t="shared" ref="BR1037" si="6962">BR1035-BR1036</f>
        <v>815.43</v>
      </c>
      <c r="BS1037" s="9">
        <f t="shared" ref="BS1037" si="6963">BS1035-BS1036</f>
        <v>792.94</v>
      </c>
      <c r="BT1037" s="9">
        <f t="shared" ref="BT1037" si="6964">BT1035-BT1036</f>
        <v>783.3900000000001</v>
      </c>
      <c r="BU1037" s="9">
        <f t="shared" ref="BU1037" si="6965">BU1035-BU1036</f>
        <v>760.71</v>
      </c>
      <c r="BV1037" s="9">
        <f t="shared" ref="BV1037" si="6966">BV1035-BV1036</f>
        <v>738.93</v>
      </c>
      <c r="BW1037" s="9">
        <f t="shared" ref="BW1037" si="6967">BW1035-BW1036</f>
        <v>728.16</v>
      </c>
      <c r="BX1037" s="9">
        <f t="shared" ref="BX1037" si="6968">BX1035-BX1036</f>
        <v>681.85000000000025</v>
      </c>
      <c r="BY1037" s="9">
        <f t="shared" ref="BY1037" si="6969">BY1035-BY1036</f>
        <v>670.88999999999987</v>
      </c>
      <c r="BZ1037" s="9">
        <f t="shared" ref="BZ1037" si="6970">BZ1035-BZ1036</f>
        <v>648.65000000000032</v>
      </c>
      <c r="CA1037" s="9">
        <f t="shared" ref="CA1037" si="6971">CA1035-CA1036</f>
        <v>637.53999999999974</v>
      </c>
      <c r="CB1037" s="9">
        <f t="shared" ref="CB1037" si="6972">CB1035-CB1036</f>
        <v>615.10000000000014</v>
      </c>
      <c r="CC1037" s="9">
        <f t="shared" ref="CC1037" si="6973">CC1035-CC1036</f>
        <v>591.54999999999973</v>
      </c>
      <c r="CD1037" s="9">
        <f t="shared" ref="CD1037" si="6974">CD1035-CD1036</f>
        <v>544.20000000000027</v>
      </c>
      <c r="CE1037" s="9">
        <f t="shared" ref="CE1037" si="6975">CE1035-CE1036</f>
        <v>532.72999999999968</v>
      </c>
      <c r="CF1037" s="9">
        <f t="shared" ref="CF1037" si="6976">CF1035-CF1036</f>
        <v>522.19000000000017</v>
      </c>
      <c r="CG1037" s="9">
        <f t="shared" ref="CG1037" si="6977">CG1035-CG1036</f>
        <v>510.61</v>
      </c>
      <c r="CH1037" s="9">
        <f t="shared" ref="CH1037" si="6978">CH1035-CH1036</f>
        <v>498.98</v>
      </c>
      <c r="CI1037" s="9">
        <f t="shared" ref="CI1037" si="6979">CI1035-CI1036</f>
        <v>450.79999999999995</v>
      </c>
      <c r="CJ1037" s="9">
        <f t="shared" ref="CJ1037" si="6980">CJ1035-CJ1036</f>
        <v>438.96000000000004</v>
      </c>
      <c r="CK1037" s="9">
        <f t="shared" ref="CK1037" si="6981">CK1035-CK1036</f>
        <v>415.49999999999989</v>
      </c>
      <c r="CL1037" s="9">
        <f t="shared" ref="CL1037" si="6982">CL1035-CL1036</f>
        <v>403.50999999999988</v>
      </c>
      <c r="CM1037" s="9">
        <f t="shared" ref="CM1037" si="6983">CM1035-CM1036</f>
        <v>405.08999999999992</v>
      </c>
      <c r="CN1037" s="9">
        <f t="shared" ref="CN1037" si="6984">CN1035-CN1036</f>
        <v>367.72000000000037</v>
      </c>
      <c r="CO1037" s="9">
        <f t="shared" ref="CO1037" si="6985">CO1035-CO1036</f>
        <v>355.52999999999975</v>
      </c>
    </row>
    <row r="1038" spans="2:93">
      <c r="B1038" s="556"/>
      <c r="C1038" s="556" t="s">
        <v>1981</v>
      </c>
      <c r="D1038" s="556"/>
      <c r="E1038" s="556"/>
      <c r="F1038" s="556"/>
      <c r="G1038" s="556"/>
      <c r="H1038" s="556"/>
      <c r="I1038" s="9">
        <f>SUM($I1037:I1037)</f>
        <v>-2113.7264000000009</v>
      </c>
      <c r="J1038" s="9">
        <f>SUM($I1037:J1037)</f>
        <v>-4243.1028000000015</v>
      </c>
      <c r="K1038" s="9">
        <f>SUM($I1037:K1037)</f>
        <v>-6388.209200000003</v>
      </c>
      <c r="L1038" s="9">
        <f>SUM($I1037:L1037)</f>
        <v>-8549.2956000000031</v>
      </c>
      <c r="M1038" s="9">
        <f>SUM($I1037:M1037)</f>
        <v>-10715.952000000005</v>
      </c>
      <c r="N1038" s="9">
        <f>SUM($I1037:N1037)</f>
        <v>-12877.808400000005</v>
      </c>
      <c r="O1038" s="9">
        <f>SUM($I1037:O1037)</f>
        <v>-15045.284800000005</v>
      </c>
      <c r="P1038" s="9">
        <f>SUM($I1037:P1037)</f>
        <v>-17229.231200000006</v>
      </c>
      <c r="Q1038" s="9">
        <f>SUM($I1037:Q1037)</f>
        <v>-19429.437600000005</v>
      </c>
      <c r="R1038" s="9">
        <f>SUM($I1037:R1037)</f>
        <v>-21646.004000000004</v>
      </c>
      <c r="S1038" s="9">
        <f>SUM($I1037:S1037)</f>
        <v>-23879.480400000004</v>
      </c>
      <c r="T1038" s="9">
        <f>SUM($I1037:T1037)</f>
        <v>-26129.536800000002</v>
      </c>
      <c r="U1038" s="9">
        <f>SUM($I1037:U1037)</f>
        <v>-28396.2732</v>
      </c>
      <c r="V1038" s="9">
        <f>SUM($I1037:V1037)</f>
        <v>-30648.479599999999</v>
      </c>
      <c r="W1038" s="9">
        <f>SUM($I1037:W1037)</f>
        <v>-32917.505999999994</v>
      </c>
      <c r="X1038" s="9">
        <f>SUM($I1037:X1037)</f>
        <v>-35203.452399999995</v>
      </c>
      <c r="Y1038" s="9">
        <f>SUM($I1037:Y1037)</f>
        <v>-37507.108799999995</v>
      </c>
      <c r="Z1038" s="9">
        <f>SUM($I1037:Z1037)</f>
        <v>-39806.475199999993</v>
      </c>
      <c r="AA1038" s="9">
        <f>SUM($I1037:AA1037)</f>
        <v>-42101.561599999994</v>
      </c>
      <c r="AB1038" s="9">
        <f>SUM($I1037:AB1037)</f>
        <v>-44414.647999999994</v>
      </c>
      <c r="AC1038" s="9">
        <f>SUM($I1037:AC1037)</f>
        <v>-46745.124399999993</v>
      </c>
      <c r="AD1038" s="9">
        <f>SUM($I1037:AD1037)</f>
        <v>-49093.080799999996</v>
      </c>
      <c r="AE1038" s="9">
        <f>SUM($I1037:AE1037)</f>
        <v>-51459.487199999996</v>
      </c>
      <c r="AF1038" s="9">
        <f>SUM($I1037:AF1037)</f>
        <v>-53843.603600000002</v>
      </c>
      <c r="AG1038" s="9">
        <f>SUM($I1037:AG1037)</f>
        <v>-56245.540000000008</v>
      </c>
      <c r="AH1038" s="9">
        <f>SUM($I1037:AH1037)</f>
        <v>-54810.910000000011</v>
      </c>
      <c r="AI1038" s="9">
        <f>SUM($I1037:AI1037)</f>
        <v>-53383.320000000014</v>
      </c>
      <c r="AJ1038" s="9">
        <f>SUM($I1037:AJ1037)</f>
        <v>-51973.840000000011</v>
      </c>
      <c r="AK1038" s="9">
        <f>SUM($I1037:AK1037)</f>
        <v>-50572.44000000001</v>
      </c>
      <c r="AL1038" s="9">
        <f>SUM($I1037:AL1037)</f>
        <v>-49178.250000000007</v>
      </c>
      <c r="AM1038" s="9">
        <f>SUM($I1037:AM1037)</f>
        <v>-47792.23000000001</v>
      </c>
      <c r="AN1038" s="9">
        <f>SUM($I1037:AN1037)</f>
        <v>-46424.610000000008</v>
      </c>
      <c r="AO1038" s="9">
        <f>SUM($I1037:AO1037)</f>
        <v>-45064.350000000006</v>
      </c>
      <c r="AP1038" s="9">
        <f>SUM($I1037:AP1037)</f>
        <v>-43712.420000000006</v>
      </c>
      <c r="AQ1038" s="9">
        <f>SUM($I1037:AQ1037)</f>
        <v>-42367.950000000004</v>
      </c>
      <c r="AR1038" s="9">
        <f>SUM($I1037:AR1037)</f>
        <v>-41043.120000000003</v>
      </c>
      <c r="AS1038" s="9">
        <f>SUM($I1037:AS1037)</f>
        <v>-39725.86</v>
      </c>
      <c r="AT1038" s="9">
        <f>SUM($I1037:AT1037)</f>
        <v>-38416.22</v>
      </c>
      <c r="AU1038" s="9">
        <f>SUM($I1037:AU1037)</f>
        <v>-37126.47</v>
      </c>
      <c r="AV1038" s="9">
        <f>SUM($I1037:AV1037)</f>
        <v>-35844.450000000004</v>
      </c>
      <c r="AW1038" s="9">
        <f>SUM($I1037:AW1037)</f>
        <v>-34582.490000000005</v>
      </c>
      <c r="AX1038" s="9">
        <f>SUM($I1037:AX1037)</f>
        <v>-33328.390000000007</v>
      </c>
      <c r="AY1038" s="9">
        <f>SUM($I1037:AY1037)</f>
        <v>-32105.000000000007</v>
      </c>
      <c r="AZ1038" s="9">
        <f>SUM($I1037:AZ1037)</f>
        <v>-30924.880000000008</v>
      </c>
      <c r="BA1038" s="9">
        <f>SUM($I1037:BA1037)</f>
        <v>-29764.350000000009</v>
      </c>
      <c r="BB1038" s="9">
        <f>SUM($I1037:BB1037)</f>
        <v>-28612.990000000009</v>
      </c>
      <c r="BC1038" s="9">
        <f>SUM($I1037:BC1037)</f>
        <v>-27481.39000000001</v>
      </c>
      <c r="BD1038" s="9">
        <f>SUM($I1037:BD1037)</f>
        <v>-26359.090000000011</v>
      </c>
      <c r="BE1038" s="9">
        <f>SUM($I1037:BE1037)</f>
        <v>-25256.73000000001</v>
      </c>
      <c r="BF1038" s="9">
        <f>SUM($I1037:BF1037)</f>
        <v>-24175.410000000011</v>
      </c>
      <c r="BG1038" s="9">
        <f>SUM($I1037:BG1037)</f>
        <v>-23102.590000000011</v>
      </c>
      <c r="BH1038" s="9">
        <f>SUM($I1037:BH1037)</f>
        <v>-22085.05000000001</v>
      </c>
      <c r="BI1038" s="9">
        <f>SUM($I1037:BI1037)</f>
        <v>-21088.930000000011</v>
      </c>
      <c r="BJ1038" s="9">
        <f>SUM($I1037:BJ1037)</f>
        <v>-20101.600000000013</v>
      </c>
      <c r="BK1038" s="9">
        <f>SUM($I1037:BK1037)</f>
        <v>-19135.880000000012</v>
      </c>
      <c r="BL1038" s="9">
        <f>SUM($I1037:BL1037)</f>
        <v>-18179.070000000011</v>
      </c>
      <c r="BM1038" s="9">
        <f>SUM($I1037:BM1037)</f>
        <v>-17244.060000000012</v>
      </c>
      <c r="BN1038" s="9">
        <f>SUM($I1037:BN1037)</f>
        <v>-16329.950000000012</v>
      </c>
      <c r="BO1038" s="9">
        <f>SUM($I1037:BO1037)</f>
        <v>-15425.960000000012</v>
      </c>
      <c r="BP1038" s="9">
        <f>SUM($I1037:BP1037)</f>
        <v>-14543.070000000012</v>
      </c>
      <c r="BQ1038" s="9">
        <f>SUM($I1037:BQ1037)</f>
        <v>-13718.220000000012</v>
      </c>
      <c r="BR1038" s="9">
        <f>SUM($I1037:BR1037)</f>
        <v>-12902.790000000012</v>
      </c>
      <c r="BS1038" s="9">
        <f>SUM($I1037:BS1037)</f>
        <v>-12109.850000000011</v>
      </c>
      <c r="BT1038" s="9">
        <f>SUM($I1037:BT1037)</f>
        <v>-11326.460000000012</v>
      </c>
      <c r="BU1038" s="9">
        <f>SUM($I1037:BU1037)</f>
        <v>-10565.750000000011</v>
      </c>
      <c r="BV1038" s="9">
        <f>SUM($I1037:BV1037)</f>
        <v>-9826.8200000000106</v>
      </c>
      <c r="BW1038" s="9">
        <f>SUM($I1037:BW1037)</f>
        <v>-9098.6600000000108</v>
      </c>
      <c r="BX1038" s="9">
        <f>SUM($I1037:BX1037)</f>
        <v>-8416.8100000000104</v>
      </c>
      <c r="BY1038" s="9">
        <f>SUM($I1037:BY1037)</f>
        <v>-7745.920000000011</v>
      </c>
      <c r="BZ1038" s="9">
        <f>SUM($I1037:BZ1037)</f>
        <v>-7097.2700000000104</v>
      </c>
      <c r="CA1038" s="9">
        <f>SUM($I1037:CA1037)</f>
        <v>-6459.7300000000105</v>
      </c>
      <c r="CB1038" s="9">
        <f>SUM($I1037:CB1037)</f>
        <v>-5844.6300000000101</v>
      </c>
      <c r="CC1038" s="9">
        <f>SUM($I1037:CC1037)</f>
        <v>-5253.0800000000108</v>
      </c>
      <c r="CD1038" s="9">
        <f>SUM($I1037:CD1037)</f>
        <v>-4708.8800000000101</v>
      </c>
      <c r="CE1038" s="9">
        <f>SUM($I1037:CE1037)</f>
        <v>-4176.1500000000106</v>
      </c>
      <c r="CF1038" s="9">
        <f>SUM($I1037:CF1037)</f>
        <v>-3653.9600000000105</v>
      </c>
      <c r="CG1038" s="9">
        <f>SUM($I1037:CG1037)</f>
        <v>-3143.3500000000104</v>
      </c>
      <c r="CH1038" s="9">
        <f>SUM($I1037:CH1037)</f>
        <v>-2644.3700000000104</v>
      </c>
      <c r="CI1038" s="9">
        <f>SUM($I1037:CI1037)</f>
        <v>-2193.5700000000106</v>
      </c>
      <c r="CJ1038" s="9">
        <f>SUM($I1037:CJ1037)</f>
        <v>-1754.6100000000106</v>
      </c>
      <c r="CK1038" s="9">
        <f>SUM($I1037:CK1037)</f>
        <v>-1339.1100000000106</v>
      </c>
      <c r="CL1038" s="9">
        <f>SUM($I1037:CL1037)</f>
        <v>-935.60000000001071</v>
      </c>
      <c r="CM1038" s="9">
        <f>SUM($I1037:CM1037)</f>
        <v>-530.51000000001079</v>
      </c>
      <c r="CN1038" s="9">
        <f>SUM($I1037:CN1037)</f>
        <v>-162.79000000001042</v>
      </c>
      <c r="CO1038" s="9">
        <f>SUM($I1037:CO1037)</f>
        <v>192.73999999998932</v>
      </c>
    </row>
    <row r="1039" spans="2:93">
      <c r="B1039" s="556"/>
      <c r="C1039" s="556"/>
      <c r="D1039" s="634"/>
      <c r="H1039" s="556"/>
      <c r="I1039" s="634"/>
      <c r="J1039" s="556"/>
      <c r="K1039" s="556"/>
      <c r="L1039" s="556"/>
      <c r="AK1039" s="556"/>
      <c r="AL1039" s="556"/>
      <c r="AM1039" s="556"/>
      <c r="AN1039" s="556"/>
      <c r="AO1039" s="556"/>
      <c r="AP1039" s="556"/>
      <c r="AQ1039" s="556"/>
      <c r="AR1039" s="556"/>
      <c r="AS1039" s="556"/>
      <c r="AT1039" s="556"/>
      <c r="AU1039" s="556"/>
      <c r="AV1039" s="556"/>
      <c r="AW1039" s="556"/>
      <c r="AX1039" s="556"/>
      <c r="AY1039" s="556"/>
      <c r="AZ1039" s="556"/>
      <c r="BA1039" s="556"/>
      <c r="BB1039" s="556"/>
      <c r="BC1039" s="556"/>
      <c r="BD1039" s="556"/>
      <c r="BE1039" s="556"/>
      <c r="BF1039" s="556"/>
      <c r="BG1039" s="556"/>
      <c r="BH1039" s="556"/>
      <c r="BI1039" s="556"/>
      <c r="BJ1039" s="556"/>
      <c r="BK1039" s="556"/>
      <c r="BL1039" s="556"/>
      <c r="BM1039" s="556"/>
      <c r="BN1039" s="556"/>
      <c r="BO1039" s="556"/>
      <c r="BP1039" s="556"/>
      <c r="BQ1039" s="556"/>
      <c r="BR1039" s="556"/>
      <c r="BS1039" s="556"/>
      <c r="BT1039" s="556"/>
      <c r="BU1039" s="556"/>
      <c r="BV1039" s="556"/>
      <c r="BW1039" s="556"/>
      <c r="BX1039" s="556"/>
      <c r="BY1039" s="556"/>
      <c r="BZ1039" s="556"/>
      <c r="CA1039" s="556"/>
      <c r="CB1039" s="556"/>
      <c r="CC1039" s="556"/>
      <c r="CD1039" s="556"/>
      <c r="CE1039" s="556"/>
      <c r="CF1039" s="556"/>
      <c r="CG1039" s="556"/>
      <c r="CH1039" s="556"/>
      <c r="CI1039" s="556"/>
      <c r="CJ1039" s="556"/>
      <c r="CK1039" s="556"/>
      <c r="CL1039" s="556"/>
      <c r="CM1039" s="556"/>
      <c r="CN1039" s="556"/>
      <c r="CO1039" s="556"/>
    </row>
    <row r="1042" spans="2:93">
      <c r="B1042" s="556" t="s">
        <v>434</v>
      </c>
      <c r="C1042" s="634">
        <v>371</v>
      </c>
      <c r="D1042" s="45" t="str">
        <f>VLOOKUP(C1042,AcctName,2,FALSE)</f>
        <v>Pumping Equipment</v>
      </c>
      <c r="H1042" s="556"/>
      <c r="I1042" s="556"/>
      <c r="J1042" s="556"/>
      <c r="K1042" s="556"/>
      <c r="L1042" s="556"/>
      <c r="AK1042" s="556"/>
      <c r="AL1042" s="556"/>
      <c r="AM1042" s="556"/>
      <c r="AN1042" s="556"/>
      <c r="AO1042" s="556"/>
      <c r="AP1042" s="556"/>
      <c r="AQ1042" s="556"/>
      <c r="AR1042" s="556"/>
      <c r="AS1042" s="556"/>
      <c r="AT1042" s="556"/>
      <c r="AU1042" s="556"/>
      <c r="AV1042" s="556"/>
      <c r="AW1042" s="556"/>
      <c r="AX1042" s="556"/>
      <c r="AY1042" s="556"/>
      <c r="AZ1042" s="556"/>
      <c r="BA1042" s="556"/>
      <c r="BB1042" s="556"/>
      <c r="BC1042" s="556"/>
      <c r="BD1042" s="556"/>
      <c r="BE1042" s="556"/>
      <c r="BF1042" s="556"/>
      <c r="BG1042" s="556"/>
      <c r="BH1042" s="556"/>
      <c r="BI1042" s="556"/>
      <c r="BJ1042" s="556"/>
      <c r="BK1042" s="556"/>
      <c r="BL1042" s="556"/>
      <c r="BM1042" s="556"/>
      <c r="BN1042" s="556"/>
      <c r="BO1042" s="556"/>
      <c r="BP1042" s="556"/>
      <c r="BQ1042" s="556"/>
      <c r="BR1042" s="556"/>
      <c r="BS1042" s="556"/>
      <c r="BT1042" s="556"/>
      <c r="BU1042" s="556"/>
      <c r="BV1042" s="556"/>
      <c r="BW1042" s="556"/>
      <c r="BX1042" s="556"/>
      <c r="BY1042" s="556"/>
      <c r="BZ1042" s="556"/>
      <c r="CA1042" s="556"/>
      <c r="CB1042" s="556"/>
      <c r="CC1042" s="556"/>
      <c r="CD1042" s="556"/>
      <c r="CE1042" s="556"/>
      <c r="CF1042" s="556"/>
      <c r="CG1042" s="556"/>
      <c r="CH1042" s="556"/>
      <c r="CI1042" s="556"/>
      <c r="CJ1042" s="556"/>
      <c r="CK1042" s="556"/>
      <c r="CL1042" s="556"/>
      <c r="CM1042" s="556"/>
      <c r="CN1042" s="556"/>
      <c r="CO1042" s="556"/>
    </row>
    <row r="1043" spans="2:93">
      <c r="B1043" s="46" t="s">
        <v>441</v>
      </c>
      <c r="C1043" s="634"/>
      <c r="D1043" s="634" t="s">
        <v>681</v>
      </c>
      <c r="H1043" s="556"/>
      <c r="I1043" s="556"/>
      <c r="J1043" s="556"/>
      <c r="K1043" s="556"/>
      <c r="L1043" s="556"/>
      <c r="AK1043" s="556"/>
      <c r="AL1043" s="556"/>
      <c r="AM1043" s="556"/>
      <c r="AN1043" s="556"/>
      <c r="AO1043" s="556"/>
      <c r="AP1043" s="556"/>
      <c r="AQ1043" s="556"/>
      <c r="AR1043" s="556"/>
      <c r="AS1043" s="556"/>
      <c r="AT1043" s="556"/>
      <c r="AU1043" s="556"/>
      <c r="AV1043" s="556"/>
      <c r="AW1043" s="556"/>
      <c r="AX1043" s="556"/>
      <c r="AY1043" s="556"/>
      <c r="AZ1043" s="556"/>
      <c r="BA1043" s="556"/>
      <c r="BB1043" s="556"/>
      <c r="BC1043" s="556"/>
      <c r="BD1043" s="556"/>
      <c r="BE1043" s="556"/>
      <c r="BF1043" s="556"/>
      <c r="BG1043" s="556"/>
      <c r="BH1043" s="556"/>
      <c r="BI1043" s="556"/>
      <c r="BJ1043" s="556"/>
      <c r="BK1043" s="556"/>
      <c r="BL1043" s="556"/>
      <c r="BM1043" s="556"/>
      <c r="BN1043" s="556"/>
      <c r="BO1043" s="556"/>
      <c r="BP1043" s="556"/>
      <c r="BQ1043" s="556"/>
      <c r="BR1043" s="556"/>
      <c r="BS1043" s="556"/>
      <c r="BT1043" s="556"/>
      <c r="BU1043" s="556"/>
      <c r="BV1043" s="556"/>
      <c r="BW1043" s="556"/>
      <c r="BX1043" s="556"/>
      <c r="BY1043" s="556"/>
      <c r="BZ1043" s="556"/>
      <c r="CA1043" s="556"/>
      <c r="CB1043" s="556"/>
      <c r="CC1043" s="556"/>
      <c r="CD1043" s="556"/>
      <c r="CE1043" s="556"/>
      <c r="CF1043" s="556"/>
      <c r="CG1043" s="556"/>
      <c r="CH1043" s="556"/>
      <c r="CI1043" s="556"/>
      <c r="CJ1043" s="556"/>
      <c r="CK1043" s="556"/>
      <c r="CL1043" s="556"/>
      <c r="CM1043" s="556"/>
      <c r="CN1043" s="556"/>
      <c r="CO1043" s="556"/>
    </row>
    <row r="1044" spans="2:93">
      <c r="B1044" s="556" t="s">
        <v>1986</v>
      </c>
      <c r="C1044" s="634" t="s">
        <v>2005</v>
      </c>
      <c r="D1044" s="634"/>
      <c r="H1044" s="556"/>
      <c r="I1044" s="17">
        <f>H1056</f>
        <v>262579.51</v>
      </c>
      <c r="J1044" s="17">
        <f t="shared" ref="J1044" si="6986">I1056</f>
        <v>263236.51</v>
      </c>
      <c r="K1044" s="17">
        <f t="shared" ref="K1044" si="6987">J1056</f>
        <v>263894.51</v>
      </c>
      <c r="L1044" s="17">
        <f t="shared" ref="L1044" si="6988">K1056</f>
        <v>264553.51</v>
      </c>
      <c r="M1044" s="17">
        <f t="shared" ref="M1044" si="6989">L1056</f>
        <v>265215.51</v>
      </c>
      <c r="N1044" s="17">
        <f t="shared" ref="N1044" si="6990">M1056</f>
        <v>265878.51</v>
      </c>
      <c r="O1044" s="17">
        <f t="shared" ref="O1044" si="6991">N1056</f>
        <v>266542.51</v>
      </c>
      <c r="P1044" s="17">
        <f t="shared" ref="P1044" si="6992">O1056</f>
        <v>267209.51</v>
      </c>
      <c r="Q1044" s="17">
        <f t="shared" ref="Q1044" si="6993">P1056</f>
        <v>267877.51</v>
      </c>
      <c r="R1044" s="17">
        <f t="shared" ref="R1044" si="6994">Q1056</f>
        <v>268546.51</v>
      </c>
      <c r="S1044" s="17">
        <f t="shared" ref="S1044" si="6995">R1056</f>
        <v>269218.51</v>
      </c>
      <c r="T1044" s="17">
        <f t="shared" ref="T1044" si="6996">S1056</f>
        <v>269891.51</v>
      </c>
      <c r="U1044" s="17">
        <f t="shared" ref="U1044" si="6997">T1056</f>
        <v>270565.51</v>
      </c>
      <c r="V1044" s="17">
        <f t="shared" ref="V1044" si="6998">U1056</f>
        <v>271242.51</v>
      </c>
      <c r="W1044" s="17">
        <f t="shared" ref="W1044" si="6999">V1056</f>
        <v>271920.51</v>
      </c>
      <c r="X1044" s="17">
        <f t="shared" ref="X1044" si="7000">W1056</f>
        <v>272600.51</v>
      </c>
      <c r="Y1044" s="17">
        <f t="shared" ref="Y1044" si="7001">X1056</f>
        <v>273281.51</v>
      </c>
      <c r="Z1044" s="17">
        <f t="shared" ref="Z1044" si="7002">Y1056</f>
        <v>273964.51</v>
      </c>
      <c r="AA1044" s="17">
        <f t="shared" ref="AA1044" si="7003">Z1056</f>
        <v>274649.51</v>
      </c>
      <c r="AB1044" s="17">
        <f t="shared" ref="AB1044" si="7004">AA1056</f>
        <v>275335.51</v>
      </c>
      <c r="AC1044" s="17">
        <f t="shared" ref="AC1044" si="7005">AB1056</f>
        <v>276024.51</v>
      </c>
      <c r="AD1044" s="17">
        <f t="shared" ref="AD1044" si="7006">AC1056</f>
        <v>276714.51</v>
      </c>
      <c r="AE1044" s="17">
        <f t="shared" ref="AE1044" si="7007">AD1056</f>
        <v>277406.51</v>
      </c>
      <c r="AF1044" s="17">
        <f t="shared" ref="AF1044" si="7008">AE1056</f>
        <v>278099.51</v>
      </c>
      <c r="AG1044" s="17">
        <f t="shared" ref="AG1044" si="7009">AF1056</f>
        <v>278794.51</v>
      </c>
      <c r="AH1044" s="17">
        <f t="shared" ref="AH1044" si="7010">AG1056</f>
        <v>279491.51</v>
      </c>
      <c r="AI1044" s="17">
        <f t="shared" ref="AI1044" si="7011">AH1056</f>
        <v>280189.51</v>
      </c>
      <c r="AJ1044" s="17">
        <f t="shared" ref="AJ1044" si="7012">AI1056</f>
        <v>280890.51</v>
      </c>
      <c r="AK1044" s="17">
        <f t="shared" ref="AK1044" si="7013">AJ1056</f>
        <v>281592.51</v>
      </c>
      <c r="AL1044" s="17">
        <f t="shared" ref="AL1044" si="7014">AK1056</f>
        <v>282296.51</v>
      </c>
      <c r="AM1044" s="17">
        <f t="shared" ref="AM1044" si="7015">AL1056</f>
        <v>283001.51</v>
      </c>
      <c r="AN1044" s="17">
        <f t="shared" ref="AN1044" si="7016">AM1056</f>
        <v>283708.51</v>
      </c>
      <c r="AO1044" s="17">
        <f t="shared" ref="AO1044" si="7017">AN1056</f>
        <v>284418.51</v>
      </c>
      <c r="AP1044" s="17">
        <f t="shared" ref="AP1044" si="7018">AO1056</f>
        <v>285129.51</v>
      </c>
      <c r="AQ1044" s="17">
        <f t="shared" ref="AQ1044" si="7019">AP1056</f>
        <v>285842.51</v>
      </c>
      <c r="AR1044" s="17">
        <f t="shared" ref="AR1044" si="7020">AQ1056</f>
        <v>286556.51</v>
      </c>
      <c r="AS1044" s="17">
        <f t="shared" ref="AS1044" si="7021">AR1056</f>
        <v>287273.51</v>
      </c>
      <c r="AT1044" s="17">
        <f t="shared" ref="AT1044" si="7022">AS1056</f>
        <v>287991.51</v>
      </c>
      <c r="AU1044" s="17">
        <f t="shared" ref="AU1044" si="7023">AT1056</f>
        <v>288711.51</v>
      </c>
      <c r="AV1044" s="17">
        <f t="shared" ref="AV1044" si="7024">AU1056</f>
        <v>289433.51</v>
      </c>
      <c r="AW1044" s="17">
        <f t="shared" ref="AW1044" si="7025">AV1056</f>
        <v>290156.51</v>
      </c>
      <c r="AX1044" s="17">
        <f t="shared" ref="AX1044" si="7026">AW1056</f>
        <v>290882.51</v>
      </c>
      <c r="AY1044" s="17">
        <f t="shared" ref="AY1044" si="7027">AX1056</f>
        <v>291609.51</v>
      </c>
      <c r="AZ1044" s="17">
        <f t="shared" ref="AZ1044" si="7028">AY1056</f>
        <v>292338.51</v>
      </c>
      <c r="BA1044" s="17">
        <f t="shared" ref="BA1044" si="7029">AZ1056</f>
        <v>293069.51</v>
      </c>
      <c r="BB1044" s="17">
        <f t="shared" ref="BB1044" si="7030">BA1056</f>
        <v>293801.51</v>
      </c>
      <c r="BC1044" s="17">
        <f t="shared" ref="BC1044" si="7031">BB1056</f>
        <v>294535.51</v>
      </c>
      <c r="BD1044" s="17">
        <f t="shared" ref="BD1044" si="7032">BC1056</f>
        <v>295272.51</v>
      </c>
      <c r="BE1044" s="17">
        <f t="shared" ref="BE1044" si="7033">BD1056</f>
        <v>296010.51</v>
      </c>
      <c r="BF1044" s="17">
        <f t="shared" ref="BF1044" si="7034">BE1056</f>
        <v>296750.51</v>
      </c>
      <c r="BG1044" s="17">
        <f t="shared" ref="BG1044" si="7035">BF1056</f>
        <v>297492.51</v>
      </c>
      <c r="BH1044" s="17">
        <f t="shared" ref="BH1044" si="7036">BG1056</f>
        <v>298235.51</v>
      </c>
      <c r="BI1044" s="17">
        <f t="shared" ref="BI1044" si="7037">BH1056</f>
        <v>298980.51</v>
      </c>
      <c r="BJ1044" s="17">
        <f t="shared" ref="BJ1044" si="7038">BI1056</f>
        <v>299728.51</v>
      </c>
      <c r="BK1044" s="17">
        <f t="shared" ref="BK1044" si="7039">BJ1056</f>
        <v>300478.51</v>
      </c>
      <c r="BL1044" s="17">
        <f t="shared" ref="BL1044" si="7040">BK1056</f>
        <v>301229.51</v>
      </c>
      <c r="BM1044" s="17">
        <f t="shared" ref="BM1044" si="7041">BL1056</f>
        <v>301982.51</v>
      </c>
      <c r="BN1044" s="17">
        <f t="shared" ref="BN1044" si="7042">BM1056</f>
        <v>302737.51</v>
      </c>
      <c r="BO1044" s="17">
        <f t="shared" ref="BO1044" si="7043">BN1056</f>
        <v>303494.51</v>
      </c>
      <c r="BP1044" s="17">
        <f t="shared" ref="BP1044" si="7044">BO1056</f>
        <v>304252.51</v>
      </c>
      <c r="BQ1044" s="17">
        <f t="shared" ref="BQ1044" si="7045">BP1056</f>
        <v>305012.51</v>
      </c>
      <c r="BR1044" s="17">
        <f t="shared" ref="BR1044" si="7046">BQ1056</f>
        <v>305774.51</v>
      </c>
      <c r="BS1044" s="17">
        <f t="shared" ref="BS1044" si="7047">BR1056</f>
        <v>306539.51</v>
      </c>
      <c r="BT1044" s="17">
        <f t="shared" ref="BT1044" si="7048">BS1056</f>
        <v>307306.51</v>
      </c>
      <c r="BU1044" s="17">
        <f t="shared" ref="BU1044" si="7049">BT1056</f>
        <v>308075.51</v>
      </c>
      <c r="BV1044" s="17">
        <f t="shared" ref="BV1044" si="7050">BU1056</f>
        <v>308845.51</v>
      </c>
      <c r="BW1044" s="17">
        <f t="shared" ref="BW1044" si="7051">BV1056</f>
        <v>309617.51</v>
      </c>
      <c r="BX1044" s="17">
        <f t="shared" ref="BX1044" si="7052">BW1056</f>
        <v>310391.51</v>
      </c>
      <c r="BY1044" s="17">
        <f t="shared" ref="BY1044" si="7053">BX1056</f>
        <v>311167.51</v>
      </c>
      <c r="BZ1044" s="17">
        <f t="shared" ref="BZ1044" si="7054">BY1056</f>
        <v>311945.51</v>
      </c>
      <c r="CA1044" s="17">
        <f t="shared" ref="CA1044" si="7055">BZ1056</f>
        <v>312725.51</v>
      </c>
      <c r="CB1044" s="17">
        <f t="shared" ref="CB1044" si="7056">CA1056</f>
        <v>313507.51</v>
      </c>
      <c r="CC1044" s="17">
        <f t="shared" ref="CC1044" si="7057">CB1056</f>
        <v>314291.51</v>
      </c>
      <c r="CD1044" s="17">
        <f t="shared" ref="CD1044" si="7058">CC1056</f>
        <v>315076.51</v>
      </c>
      <c r="CE1044" s="17">
        <f t="shared" ref="CE1044" si="7059">CD1056</f>
        <v>315863.51</v>
      </c>
      <c r="CF1044" s="17">
        <f t="shared" ref="CF1044" si="7060">CE1056</f>
        <v>316652.51</v>
      </c>
      <c r="CG1044" s="17">
        <f t="shared" ref="CG1044" si="7061">CF1056</f>
        <v>317443.51</v>
      </c>
      <c r="CH1044" s="17">
        <f t="shared" ref="CH1044" si="7062">CG1056</f>
        <v>318236.51</v>
      </c>
      <c r="CI1044" s="17">
        <f t="shared" ref="CI1044" si="7063">CH1056</f>
        <v>319031.51</v>
      </c>
      <c r="CJ1044" s="17">
        <f t="shared" ref="CJ1044" si="7064">CI1056</f>
        <v>319828.51</v>
      </c>
      <c r="CK1044" s="17">
        <f t="shared" ref="CK1044" si="7065">CJ1056</f>
        <v>320627.51</v>
      </c>
      <c r="CL1044" s="17">
        <f t="shared" ref="CL1044" si="7066">CK1056</f>
        <v>321428.51</v>
      </c>
      <c r="CM1044" s="17">
        <f t="shared" ref="CM1044" si="7067">CL1056</f>
        <v>322231.51</v>
      </c>
      <c r="CN1044" s="17">
        <f t="shared" ref="CN1044" si="7068">CM1056</f>
        <v>323036.51</v>
      </c>
      <c r="CO1044" s="17">
        <f t="shared" ref="CO1044" si="7069">CN1056</f>
        <v>323843.51</v>
      </c>
    </row>
    <row r="1045" spans="2:93">
      <c r="B1045" s="556" t="s">
        <v>1987</v>
      </c>
      <c r="C1045" s="634" t="s">
        <v>2005</v>
      </c>
      <c r="D1045" s="634"/>
      <c r="H1045" s="556"/>
      <c r="I1045" s="17">
        <f>ROUND(I1044*I1046,0)</f>
        <v>1313</v>
      </c>
      <c r="J1045" s="17">
        <f t="shared" ref="J1045:BU1045" si="7070">ROUND(J1044*J1046,0)</f>
        <v>1316</v>
      </c>
      <c r="K1045" s="17">
        <f t="shared" si="7070"/>
        <v>1319</v>
      </c>
      <c r="L1045" s="17">
        <f t="shared" si="7070"/>
        <v>1323</v>
      </c>
      <c r="M1045" s="17">
        <f t="shared" si="7070"/>
        <v>1326</v>
      </c>
      <c r="N1045" s="17">
        <f t="shared" si="7070"/>
        <v>1329</v>
      </c>
      <c r="O1045" s="17">
        <f t="shared" si="7070"/>
        <v>1333</v>
      </c>
      <c r="P1045" s="17">
        <f t="shared" si="7070"/>
        <v>1336</v>
      </c>
      <c r="Q1045" s="17">
        <f t="shared" si="7070"/>
        <v>1339</v>
      </c>
      <c r="R1045" s="17">
        <f t="shared" si="7070"/>
        <v>1343</v>
      </c>
      <c r="S1045" s="17">
        <f t="shared" si="7070"/>
        <v>1346</v>
      </c>
      <c r="T1045" s="17">
        <f t="shared" si="7070"/>
        <v>1349</v>
      </c>
      <c r="U1045" s="17">
        <f t="shared" si="7070"/>
        <v>1353</v>
      </c>
      <c r="V1045" s="17">
        <f t="shared" si="7070"/>
        <v>1356</v>
      </c>
      <c r="W1045" s="17">
        <f t="shared" si="7070"/>
        <v>1360</v>
      </c>
      <c r="X1045" s="17">
        <f t="shared" si="7070"/>
        <v>1363</v>
      </c>
      <c r="Y1045" s="17">
        <f t="shared" si="7070"/>
        <v>1366</v>
      </c>
      <c r="Z1045" s="17">
        <f t="shared" si="7070"/>
        <v>1370</v>
      </c>
      <c r="AA1045" s="17">
        <f t="shared" si="7070"/>
        <v>1373</v>
      </c>
      <c r="AB1045" s="17">
        <f t="shared" si="7070"/>
        <v>1377</v>
      </c>
      <c r="AC1045" s="17">
        <f t="shared" si="7070"/>
        <v>1380</v>
      </c>
      <c r="AD1045" s="17">
        <f t="shared" si="7070"/>
        <v>1384</v>
      </c>
      <c r="AE1045" s="17">
        <f t="shared" si="7070"/>
        <v>1387</v>
      </c>
      <c r="AF1045" s="17">
        <f t="shared" si="7070"/>
        <v>1390</v>
      </c>
      <c r="AG1045" s="17">
        <f t="shared" si="7070"/>
        <v>1394</v>
      </c>
      <c r="AH1045" s="17">
        <f t="shared" si="7070"/>
        <v>1397</v>
      </c>
      <c r="AI1045" s="17">
        <f t="shared" si="7070"/>
        <v>1401</v>
      </c>
      <c r="AJ1045" s="17">
        <f t="shared" si="7070"/>
        <v>1404</v>
      </c>
      <c r="AK1045" s="17">
        <f t="shared" si="7070"/>
        <v>1408</v>
      </c>
      <c r="AL1045" s="17">
        <f t="shared" si="7070"/>
        <v>1411</v>
      </c>
      <c r="AM1045" s="17">
        <f t="shared" si="7070"/>
        <v>1415</v>
      </c>
      <c r="AN1045" s="17">
        <f t="shared" si="7070"/>
        <v>1419</v>
      </c>
      <c r="AO1045" s="17">
        <f t="shared" si="7070"/>
        <v>1422</v>
      </c>
      <c r="AP1045" s="17">
        <f t="shared" si="7070"/>
        <v>1426</v>
      </c>
      <c r="AQ1045" s="17">
        <f t="shared" si="7070"/>
        <v>1429</v>
      </c>
      <c r="AR1045" s="17">
        <f t="shared" si="7070"/>
        <v>1433</v>
      </c>
      <c r="AS1045" s="17">
        <f t="shared" si="7070"/>
        <v>1436</v>
      </c>
      <c r="AT1045" s="17">
        <f t="shared" si="7070"/>
        <v>1440</v>
      </c>
      <c r="AU1045" s="17">
        <f t="shared" si="7070"/>
        <v>1444</v>
      </c>
      <c r="AV1045" s="17">
        <f t="shared" si="7070"/>
        <v>1447</v>
      </c>
      <c r="AW1045" s="17">
        <f t="shared" si="7070"/>
        <v>1451</v>
      </c>
      <c r="AX1045" s="17">
        <f t="shared" si="7070"/>
        <v>1454</v>
      </c>
      <c r="AY1045" s="17">
        <f t="shared" si="7070"/>
        <v>1458</v>
      </c>
      <c r="AZ1045" s="17">
        <f t="shared" si="7070"/>
        <v>1462</v>
      </c>
      <c r="BA1045" s="17">
        <f t="shared" si="7070"/>
        <v>1465</v>
      </c>
      <c r="BB1045" s="17">
        <f t="shared" si="7070"/>
        <v>1469</v>
      </c>
      <c r="BC1045" s="17">
        <f t="shared" si="7070"/>
        <v>1473</v>
      </c>
      <c r="BD1045" s="17">
        <f t="shared" si="7070"/>
        <v>1476</v>
      </c>
      <c r="BE1045" s="17">
        <f t="shared" si="7070"/>
        <v>1480</v>
      </c>
      <c r="BF1045" s="17">
        <f t="shared" si="7070"/>
        <v>1484</v>
      </c>
      <c r="BG1045" s="17">
        <f t="shared" si="7070"/>
        <v>1487</v>
      </c>
      <c r="BH1045" s="17">
        <f t="shared" si="7070"/>
        <v>1491</v>
      </c>
      <c r="BI1045" s="17">
        <f t="shared" si="7070"/>
        <v>1495</v>
      </c>
      <c r="BJ1045" s="17">
        <f t="shared" si="7070"/>
        <v>1499</v>
      </c>
      <c r="BK1045" s="17">
        <f t="shared" si="7070"/>
        <v>1502</v>
      </c>
      <c r="BL1045" s="17">
        <f t="shared" si="7070"/>
        <v>1506</v>
      </c>
      <c r="BM1045" s="17">
        <f t="shared" si="7070"/>
        <v>1510</v>
      </c>
      <c r="BN1045" s="17">
        <f t="shared" si="7070"/>
        <v>1514</v>
      </c>
      <c r="BO1045" s="17">
        <f t="shared" si="7070"/>
        <v>1517</v>
      </c>
      <c r="BP1045" s="17">
        <f t="shared" si="7070"/>
        <v>1521</v>
      </c>
      <c r="BQ1045" s="17">
        <f t="shared" si="7070"/>
        <v>1525</v>
      </c>
      <c r="BR1045" s="17">
        <f t="shared" si="7070"/>
        <v>1529</v>
      </c>
      <c r="BS1045" s="17">
        <f t="shared" si="7070"/>
        <v>1533</v>
      </c>
      <c r="BT1045" s="17">
        <f t="shared" si="7070"/>
        <v>1537</v>
      </c>
      <c r="BU1045" s="17">
        <f t="shared" si="7070"/>
        <v>1540</v>
      </c>
      <c r="BV1045" s="17">
        <f t="shared" ref="BV1045:CO1045" si="7071">ROUND(BV1044*BV1046,0)</f>
        <v>1544</v>
      </c>
      <c r="BW1045" s="17">
        <f t="shared" si="7071"/>
        <v>1548</v>
      </c>
      <c r="BX1045" s="17">
        <f t="shared" si="7071"/>
        <v>1552</v>
      </c>
      <c r="BY1045" s="17">
        <f t="shared" si="7071"/>
        <v>1556</v>
      </c>
      <c r="BZ1045" s="17">
        <f t="shared" si="7071"/>
        <v>1560</v>
      </c>
      <c r="CA1045" s="17">
        <f t="shared" si="7071"/>
        <v>1564</v>
      </c>
      <c r="CB1045" s="17">
        <f t="shared" si="7071"/>
        <v>1568</v>
      </c>
      <c r="CC1045" s="17">
        <f t="shared" si="7071"/>
        <v>1571</v>
      </c>
      <c r="CD1045" s="17">
        <f t="shared" si="7071"/>
        <v>1575</v>
      </c>
      <c r="CE1045" s="17">
        <f t="shared" si="7071"/>
        <v>1579</v>
      </c>
      <c r="CF1045" s="17">
        <f t="shared" si="7071"/>
        <v>1583</v>
      </c>
      <c r="CG1045" s="17">
        <f t="shared" si="7071"/>
        <v>1587</v>
      </c>
      <c r="CH1045" s="17">
        <f t="shared" si="7071"/>
        <v>1591</v>
      </c>
      <c r="CI1045" s="17">
        <f t="shared" si="7071"/>
        <v>1595</v>
      </c>
      <c r="CJ1045" s="17">
        <f t="shared" si="7071"/>
        <v>1599</v>
      </c>
      <c r="CK1045" s="17">
        <f t="shared" si="7071"/>
        <v>1603</v>
      </c>
      <c r="CL1045" s="17">
        <f t="shared" si="7071"/>
        <v>1607</v>
      </c>
      <c r="CM1045" s="17">
        <f t="shared" si="7071"/>
        <v>1611</v>
      </c>
      <c r="CN1045" s="17">
        <f t="shared" si="7071"/>
        <v>1615</v>
      </c>
      <c r="CO1045" s="17">
        <f t="shared" si="7071"/>
        <v>1619</v>
      </c>
    </row>
    <row r="1046" spans="2:93">
      <c r="B1046" s="556" t="s">
        <v>1992</v>
      </c>
      <c r="C1046" s="634" t="s">
        <v>2002</v>
      </c>
      <c r="D1046" s="634"/>
      <c r="E1046" s="640">
        <f>'DCF Forecast Parameters'!C216</f>
        <v>5.0000000000000001E-3</v>
      </c>
      <c r="F1046" s="640">
        <f>'DCF Forecast Parameters'!D216</f>
        <v>5.0000000000000001E-3</v>
      </c>
      <c r="G1046" s="640">
        <f>'DCF Forecast Parameters'!E216</f>
        <v>5.0000000000000001E-3</v>
      </c>
      <c r="H1046" s="29">
        <f>$E1046</f>
        <v>5.0000000000000001E-3</v>
      </c>
      <c r="I1046" s="29">
        <f t="shared" ref="I1046:N1046" si="7072">$E1046</f>
        <v>5.0000000000000001E-3</v>
      </c>
      <c r="J1046" s="29">
        <f t="shared" si="7072"/>
        <v>5.0000000000000001E-3</v>
      </c>
      <c r="K1046" s="29">
        <f t="shared" si="7072"/>
        <v>5.0000000000000001E-3</v>
      </c>
      <c r="L1046" s="29">
        <f t="shared" si="7072"/>
        <v>5.0000000000000001E-3</v>
      </c>
      <c r="M1046" s="29">
        <f t="shared" si="7072"/>
        <v>5.0000000000000001E-3</v>
      </c>
      <c r="N1046" s="29">
        <f t="shared" si="7072"/>
        <v>5.0000000000000001E-3</v>
      </c>
      <c r="O1046" s="29">
        <f>$F1046</f>
        <v>5.0000000000000001E-3</v>
      </c>
      <c r="P1046" s="29">
        <f t="shared" ref="P1046:W1046" si="7073">$F1046</f>
        <v>5.0000000000000001E-3</v>
      </c>
      <c r="Q1046" s="29">
        <f t="shared" si="7073"/>
        <v>5.0000000000000001E-3</v>
      </c>
      <c r="R1046" s="29">
        <f t="shared" si="7073"/>
        <v>5.0000000000000001E-3</v>
      </c>
      <c r="S1046" s="29">
        <f t="shared" si="7073"/>
        <v>5.0000000000000001E-3</v>
      </c>
      <c r="T1046" s="29">
        <f t="shared" si="7073"/>
        <v>5.0000000000000001E-3</v>
      </c>
      <c r="U1046" s="29">
        <f t="shared" si="7073"/>
        <v>5.0000000000000001E-3</v>
      </c>
      <c r="V1046" s="29">
        <f t="shared" si="7073"/>
        <v>5.0000000000000001E-3</v>
      </c>
      <c r="W1046" s="29">
        <f t="shared" si="7073"/>
        <v>5.0000000000000001E-3</v>
      </c>
      <c r="X1046" s="29">
        <f>$G1046</f>
        <v>5.0000000000000001E-3</v>
      </c>
      <c r="Y1046" s="29">
        <f t="shared" ref="Y1046:CJ1046" si="7074">$G1046</f>
        <v>5.0000000000000001E-3</v>
      </c>
      <c r="Z1046" s="29">
        <f t="shared" si="7074"/>
        <v>5.0000000000000001E-3</v>
      </c>
      <c r="AA1046" s="29">
        <f t="shared" si="7074"/>
        <v>5.0000000000000001E-3</v>
      </c>
      <c r="AB1046" s="29">
        <f t="shared" si="7074"/>
        <v>5.0000000000000001E-3</v>
      </c>
      <c r="AC1046" s="29">
        <f t="shared" si="7074"/>
        <v>5.0000000000000001E-3</v>
      </c>
      <c r="AD1046" s="29">
        <f t="shared" si="7074"/>
        <v>5.0000000000000001E-3</v>
      </c>
      <c r="AE1046" s="29">
        <f t="shared" si="7074"/>
        <v>5.0000000000000001E-3</v>
      </c>
      <c r="AF1046" s="29">
        <f t="shared" si="7074"/>
        <v>5.0000000000000001E-3</v>
      </c>
      <c r="AG1046" s="29">
        <f t="shared" si="7074"/>
        <v>5.0000000000000001E-3</v>
      </c>
      <c r="AH1046" s="29">
        <f t="shared" si="7074"/>
        <v>5.0000000000000001E-3</v>
      </c>
      <c r="AI1046" s="29">
        <f t="shared" si="7074"/>
        <v>5.0000000000000001E-3</v>
      </c>
      <c r="AJ1046" s="29">
        <f t="shared" si="7074"/>
        <v>5.0000000000000001E-3</v>
      </c>
      <c r="AK1046" s="29">
        <f t="shared" si="7074"/>
        <v>5.0000000000000001E-3</v>
      </c>
      <c r="AL1046" s="29">
        <f t="shared" si="7074"/>
        <v>5.0000000000000001E-3</v>
      </c>
      <c r="AM1046" s="29">
        <f t="shared" si="7074"/>
        <v>5.0000000000000001E-3</v>
      </c>
      <c r="AN1046" s="29">
        <f t="shared" si="7074"/>
        <v>5.0000000000000001E-3</v>
      </c>
      <c r="AO1046" s="29">
        <f t="shared" si="7074"/>
        <v>5.0000000000000001E-3</v>
      </c>
      <c r="AP1046" s="29">
        <f t="shared" si="7074"/>
        <v>5.0000000000000001E-3</v>
      </c>
      <c r="AQ1046" s="29">
        <f t="shared" si="7074"/>
        <v>5.0000000000000001E-3</v>
      </c>
      <c r="AR1046" s="29">
        <f t="shared" si="7074"/>
        <v>5.0000000000000001E-3</v>
      </c>
      <c r="AS1046" s="29">
        <f t="shared" si="7074"/>
        <v>5.0000000000000001E-3</v>
      </c>
      <c r="AT1046" s="29">
        <f t="shared" si="7074"/>
        <v>5.0000000000000001E-3</v>
      </c>
      <c r="AU1046" s="29">
        <f t="shared" si="7074"/>
        <v>5.0000000000000001E-3</v>
      </c>
      <c r="AV1046" s="29">
        <f t="shared" si="7074"/>
        <v>5.0000000000000001E-3</v>
      </c>
      <c r="AW1046" s="29">
        <f t="shared" si="7074"/>
        <v>5.0000000000000001E-3</v>
      </c>
      <c r="AX1046" s="29">
        <f t="shared" si="7074"/>
        <v>5.0000000000000001E-3</v>
      </c>
      <c r="AY1046" s="29">
        <f t="shared" si="7074"/>
        <v>5.0000000000000001E-3</v>
      </c>
      <c r="AZ1046" s="29">
        <f t="shared" si="7074"/>
        <v>5.0000000000000001E-3</v>
      </c>
      <c r="BA1046" s="29">
        <f t="shared" si="7074"/>
        <v>5.0000000000000001E-3</v>
      </c>
      <c r="BB1046" s="29">
        <f t="shared" si="7074"/>
        <v>5.0000000000000001E-3</v>
      </c>
      <c r="BC1046" s="29">
        <f t="shared" si="7074"/>
        <v>5.0000000000000001E-3</v>
      </c>
      <c r="BD1046" s="29">
        <f t="shared" si="7074"/>
        <v>5.0000000000000001E-3</v>
      </c>
      <c r="BE1046" s="29">
        <f t="shared" si="7074"/>
        <v>5.0000000000000001E-3</v>
      </c>
      <c r="BF1046" s="29">
        <f t="shared" si="7074"/>
        <v>5.0000000000000001E-3</v>
      </c>
      <c r="BG1046" s="29">
        <f t="shared" si="7074"/>
        <v>5.0000000000000001E-3</v>
      </c>
      <c r="BH1046" s="29">
        <f t="shared" si="7074"/>
        <v>5.0000000000000001E-3</v>
      </c>
      <c r="BI1046" s="29">
        <f t="shared" si="7074"/>
        <v>5.0000000000000001E-3</v>
      </c>
      <c r="BJ1046" s="29">
        <f t="shared" si="7074"/>
        <v>5.0000000000000001E-3</v>
      </c>
      <c r="BK1046" s="29">
        <f t="shared" si="7074"/>
        <v>5.0000000000000001E-3</v>
      </c>
      <c r="BL1046" s="29">
        <f t="shared" si="7074"/>
        <v>5.0000000000000001E-3</v>
      </c>
      <c r="BM1046" s="29">
        <f t="shared" si="7074"/>
        <v>5.0000000000000001E-3</v>
      </c>
      <c r="BN1046" s="29">
        <f t="shared" si="7074"/>
        <v>5.0000000000000001E-3</v>
      </c>
      <c r="BO1046" s="29">
        <f t="shared" si="7074"/>
        <v>5.0000000000000001E-3</v>
      </c>
      <c r="BP1046" s="29">
        <f t="shared" si="7074"/>
        <v>5.0000000000000001E-3</v>
      </c>
      <c r="BQ1046" s="29">
        <f t="shared" si="7074"/>
        <v>5.0000000000000001E-3</v>
      </c>
      <c r="BR1046" s="29">
        <f t="shared" si="7074"/>
        <v>5.0000000000000001E-3</v>
      </c>
      <c r="BS1046" s="29">
        <f t="shared" si="7074"/>
        <v>5.0000000000000001E-3</v>
      </c>
      <c r="BT1046" s="29">
        <f t="shared" si="7074"/>
        <v>5.0000000000000001E-3</v>
      </c>
      <c r="BU1046" s="29">
        <f t="shared" si="7074"/>
        <v>5.0000000000000001E-3</v>
      </c>
      <c r="BV1046" s="29">
        <f t="shared" si="7074"/>
        <v>5.0000000000000001E-3</v>
      </c>
      <c r="BW1046" s="29">
        <f t="shared" si="7074"/>
        <v>5.0000000000000001E-3</v>
      </c>
      <c r="BX1046" s="29">
        <f t="shared" si="7074"/>
        <v>5.0000000000000001E-3</v>
      </c>
      <c r="BY1046" s="29">
        <f t="shared" si="7074"/>
        <v>5.0000000000000001E-3</v>
      </c>
      <c r="BZ1046" s="29">
        <f t="shared" si="7074"/>
        <v>5.0000000000000001E-3</v>
      </c>
      <c r="CA1046" s="29">
        <f t="shared" si="7074"/>
        <v>5.0000000000000001E-3</v>
      </c>
      <c r="CB1046" s="29">
        <f t="shared" si="7074"/>
        <v>5.0000000000000001E-3</v>
      </c>
      <c r="CC1046" s="29">
        <f t="shared" si="7074"/>
        <v>5.0000000000000001E-3</v>
      </c>
      <c r="CD1046" s="29">
        <f t="shared" si="7074"/>
        <v>5.0000000000000001E-3</v>
      </c>
      <c r="CE1046" s="29">
        <f t="shared" si="7074"/>
        <v>5.0000000000000001E-3</v>
      </c>
      <c r="CF1046" s="29">
        <f t="shared" si="7074"/>
        <v>5.0000000000000001E-3</v>
      </c>
      <c r="CG1046" s="29">
        <f t="shared" si="7074"/>
        <v>5.0000000000000001E-3</v>
      </c>
      <c r="CH1046" s="29">
        <f t="shared" si="7074"/>
        <v>5.0000000000000001E-3</v>
      </c>
      <c r="CI1046" s="29">
        <f t="shared" si="7074"/>
        <v>5.0000000000000001E-3</v>
      </c>
      <c r="CJ1046" s="29">
        <f t="shared" si="7074"/>
        <v>5.0000000000000001E-3</v>
      </c>
      <c r="CK1046" s="29">
        <f t="shared" ref="CK1046:CO1046" si="7075">$G1046</f>
        <v>5.0000000000000001E-3</v>
      </c>
      <c r="CL1046" s="29">
        <f t="shared" si="7075"/>
        <v>5.0000000000000001E-3</v>
      </c>
      <c r="CM1046" s="29">
        <f t="shared" si="7075"/>
        <v>5.0000000000000001E-3</v>
      </c>
      <c r="CN1046" s="29">
        <f t="shared" si="7075"/>
        <v>5.0000000000000001E-3</v>
      </c>
      <c r="CO1046" s="29">
        <f t="shared" si="7075"/>
        <v>5.0000000000000001E-3</v>
      </c>
    </row>
    <row r="1047" spans="2:93">
      <c r="B1047" s="556" t="s">
        <v>1988</v>
      </c>
      <c r="C1047" s="634" t="s">
        <v>2005</v>
      </c>
      <c r="D1047" s="634"/>
      <c r="H1047" s="556"/>
      <c r="I1047" s="17">
        <f>ROUND(I1044*I1048,0)</f>
        <v>-656</v>
      </c>
      <c r="J1047" s="17">
        <f t="shared" ref="J1047:BU1047" si="7076">ROUND(J1044*J1048,0)</f>
        <v>-658</v>
      </c>
      <c r="K1047" s="17">
        <f t="shared" si="7076"/>
        <v>-660</v>
      </c>
      <c r="L1047" s="17">
        <f t="shared" si="7076"/>
        <v>-661</v>
      </c>
      <c r="M1047" s="17">
        <f t="shared" si="7076"/>
        <v>-663</v>
      </c>
      <c r="N1047" s="17">
        <f t="shared" si="7076"/>
        <v>-665</v>
      </c>
      <c r="O1047" s="17">
        <f t="shared" si="7076"/>
        <v>-666</v>
      </c>
      <c r="P1047" s="17">
        <f t="shared" si="7076"/>
        <v>-668</v>
      </c>
      <c r="Q1047" s="17">
        <f t="shared" si="7076"/>
        <v>-670</v>
      </c>
      <c r="R1047" s="17">
        <f t="shared" si="7076"/>
        <v>-671</v>
      </c>
      <c r="S1047" s="17">
        <f t="shared" si="7076"/>
        <v>-673</v>
      </c>
      <c r="T1047" s="17">
        <f t="shared" si="7076"/>
        <v>-675</v>
      </c>
      <c r="U1047" s="17">
        <f t="shared" si="7076"/>
        <v>-676</v>
      </c>
      <c r="V1047" s="17">
        <f t="shared" si="7076"/>
        <v>-678</v>
      </c>
      <c r="W1047" s="17">
        <f t="shared" si="7076"/>
        <v>-680</v>
      </c>
      <c r="X1047" s="17">
        <f t="shared" si="7076"/>
        <v>-682</v>
      </c>
      <c r="Y1047" s="17">
        <f t="shared" si="7076"/>
        <v>-683</v>
      </c>
      <c r="Z1047" s="17">
        <f t="shared" si="7076"/>
        <v>-685</v>
      </c>
      <c r="AA1047" s="17">
        <f t="shared" si="7076"/>
        <v>-687</v>
      </c>
      <c r="AB1047" s="17">
        <f t="shared" si="7076"/>
        <v>-688</v>
      </c>
      <c r="AC1047" s="17">
        <f t="shared" si="7076"/>
        <v>-690</v>
      </c>
      <c r="AD1047" s="17">
        <f t="shared" si="7076"/>
        <v>-692</v>
      </c>
      <c r="AE1047" s="17">
        <f t="shared" si="7076"/>
        <v>-694</v>
      </c>
      <c r="AF1047" s="17">
        <f t="shared" si="7076"/>
        <v>-695</v>
      </c>
      <c r="AG1047" s="17">
        <f t="shared" si="7076"/>
        <v>-697</v>
      </c>
      <c r="AH1047" s="17">
        <f t="shared" si="7076"/>
        <v>-699</v>
      </c>
      <c r="AI1047" s="17">
        <f t="shared" si="7076"/>
        <v>-700</v>
      </c>
      <c r="AJ1047" s="17">
        <f t="shared" si="7076"/>
        <v>-702</v>
      </c>
      <c r="AK1047" s="17">
        <f t="shared" si="7076"/>
        <v>-704</v>
      </c>
      <c r="AL1047" s="17">
        <f t="shared" si="7076"/>
        <v>-706</v>
      </c>
      <c r="AM1047" s="17">
        <f t="shared" si="7076"/>
        <v>-708</v>
      </c>
      <c r="AN1047" s="17">
        <f t="shared" si="7076"/>
        <v>-709</v>
      </c>
      <c r="AO1047" s="17">
        <f t="shared" si="7076"/>
        <v>-711</v>
      </c>
      <c r="AP1047" s="17">
        <f t="shared" si="7076"/>
        <v>-713</v>
      </c>
      <c r="AQ1047" s="17">
        <f t="shared" si="7076"/>
        <v>-715</v>
      </c>
      <c r="AR1047" s="17">
        <f t="shared" si="7076"/>
        <v>-716</v>
      </c>
      <c r="AS1047" s="17">
        <f t="shared" si="7076"/>
        <v>-718</v>
      </c>
      <c r="AT1047" s="17">
        <f t="shared" si="7076"/>
        <v>-720</v>
      </c>
      <c r="AU1047" s="17">
        <f t="shared" si="7076"/>
        <v>-722</v>
      </c>
      <c r="AV1047" s="17">
        <f t="shared" si="7076"/>
        <v>-724</v>
      </c>
      <c r="AW1047" s="17">
        <f t="shared" si="7076"/>
        <v>-725</v>
      </c>
      <c r="AX1047" s="17">
        <f t="shared" si="7076"/>
        <v>-727</v>
      </c>
      <c r="AY1047" s="17">
        <f t="shared" si="7076"/>
        <v>-729</v>
      </c>
      <c r="AZ1047" s="17">
        <f t="shared" si="7076"/>
        <v>-731</v>
      </c>
      <c r="BA1047" s="17">
        <f t="shared" si="7076"/>
        <v>-733</v>
      </c>
      <c r="BB1047" s="17">
        <f t="shared" si="7076"/>
        <v>-735</v>
      </c>
      <c r="BC1047" s="17">
        <f t="shared" si="7076"/>
        <v>-736</v>
      </c>
      <c r="BD1047" s="17">
        <f t="shared" si="7076"/>
        <v>-738</v>
      </c>
      <c r="BE1047" s="17">
        <f t="shared" si="7076"/>
        <v>-740</v>
      </c>
      <c r="BF1047" s="17">
        <f t="shared" si="7076"/>
        <v>-742</v>
      </c>
      <c r="BG1047" s="17">
        <f t="shared" si="7076"/>
        <v>-744</v>
      </c>
      <c r="BH1047" s="17">
        <f t="shared" si="7076"/>
        <v>-746</v>
      </c>
      <c r="BI1047" s="17">
        <f t="shared" si="7076"/>
        <v>-747</v>
      </c>
      <c r="BJ1047" s="17">
        <f t="shared" si="7076"/>
        <v>-749</v>
      </c>
      <c r="BK1047" s="17">
        <f t="shared" si="7076"/>
        <v>-751</v>
      </c>
      <c r="BL1047" s="17">
        <f t="shared" si="7076"/>
        <v>-753</v>
      </c>
      <c r="BM1047" s="17">
        <f t="shared" si="7076"/>
        <v>-755</v>
      </c>
      <c r="BN1047" s="17">
        <f t="shared" si="7076"/>
        <v>-757</v>
      </c>
      <c r="BO1047" s="17">
        <f t="shared" si="7076"/>
        <v>-759</v>
      </c>
      <c r="BP1047" s="17">
        <f t="shared" si="7076"/>
        <v>-761</v>
      </c>
      <c r="BQ1047" s="17">
        <f t="shared" si="7076"/>
        <v>-763</v>
      </c>
      <c r="BR1047" s="17">
        <f t="shared" si="7076"/>
        <v>-764</v>
      </c>
      <c r="BS1047" s="17">
        <f t="shared" si="7076"/>
        <v>-766</v>
      </c>
      <c r="BT1047" s="17">
        <f t="shared" si="7076"/>
        <v>-768</v>
      </c>
      <c r="BU1047" s="17">
        <f t="shared" si="7076"/>
        <v>-770</v>
      </c>
      <c r="BV1047" s="17">
        <f t="shared" ref="BV1047:CO1047" si="7077">ROUND(BV1044*BV1048,0)</f>
        <v>-772</v>
      </c>
      <c r="BW1047" s="17">
        <f t="shared" si="7077"/>
        <v>-774</v>
      </c>
      <c r="BX1047" s="17">
        <f t="shared" si="7077"/>
        <v>-776</v>
      </c>
      <c r="BY1047" s="17">
        <f t="shared" si="7077"/>
        <v>-778</v>
      </c>
      <c r="BZ1047" s="17">
        <f t="shared" si="7077"/>
        <v>-780</v>
      </c>
      <c r="CA1047" s="17">
        <f t="shared" si="7077"/>
        <v>-782</v>
      </c>
      <c r="CB1047" s="17">
        <f t="shared" si="7077"/>
        <v>-784</v>
      </c>
      <c r="CC1047" s="17">
        <f t="shared" si="7077"/>
        <v>-786</v>
      </c>
      <c r="CD1047" s="17">
        <f t="shared" si="7077"/>
        <v>-788</v>
      </c>
      <c r="CE1047" s="17">
        <f t="shared" si="7077"/>
        <v>-790</v>
      </c>
      <c r="CF1047" s="17">
        <f t="shared" si="7077"/>
        <v>-792</v>
      </c>
      <c r="CG1047" s="17">
        <f t="shared" si="7077"/>
        <v>-794</v>
      </c>
      <c r="CH1047" s="17">
        <f t="shared" si="7077"/>
        <v>-796</v>
      </c>
      <c r="CI1047" s="17">
        <f t="shared" si="7077"/>
        <v>-798</v>
      </c>
      <c r="CJ1047" s="17">
        <f t="shared" si="7077"/>
        <v>-800</v>
      </c>
      <c r="CK1047" s="17">
        <f t="shared" si="7077"/>
        <v>-802</v>
      </c>
      <c r="CL1047" s="17">
        <f t="shared" si="7077"/>
        <v>-804</v>
      </c>
      <c r="CM1047" s="17">
        <f t="shared" si="7077"/>
        <v>-806</v>
      </c>
      <c r="CN1047" s="17">
        <f t="shared" si="7077"/>
        <v>-808</v>
      </c>
      <c r="CO1047" s="17">
        <f t="shared" si="7077"/>
        <v>-810</v>
      </c>
    </row>
    <row r="1048" spans="2:93">
      <c r="B1048" s="556" t="s">
        <v>1993</v>
      </c>
      <c r="C1048" s="634" t="s">
        <v>2001</v>
      </c>
      <c r="D1048" s="634"/>
      <c r="E1048" s="640">
        <f>'DCF Forecast Parameters'!C218</f>
        <v>-2.5000000000000001E-3</v>
      </c>
      <c r="F1048" s="640">
        <f>'DCF Forecast Parameters'!D218</f>
        <v>-2.5000000000000001E-3</v>
      </c>
      <c r="G1048" s="640">
        <f>'DCF Forecast Parameters'!E218</f>
        <v>-2.5000000000000001E-3</v>
      </c>
      <c r="H1048" s="29">
        <f>$E1048</f>
        <v>-2.5000000000000001E-3</v>
      </c>
      <c r="I1048" s="29">
        <f t="shared" ref="I1048:N1048" si="7078">$E1048</f>
        <v>-2.5000000000000001E-3</v>
      </c>
      <c r="J1048" s="29">
        <f t="shared" si="7078"/>
        <v>-2.5000000000000001E-3</v>
      </c>
      <c r="K1048" s="29">
        <f t="shared" si="7078"/>
        <v>-2.5000000000000001E-3</v>
      </c>
      <c r="L1048" s="29">
        <f t="shared" si="7078"/>
        <v>-2.5000000000000001E-3</v>
      </c>
      <c r="M1048" s="29">
        <f t="shared" si="7078"/>
        <v>-2.5000000000000001E-3</v>
      </c>
      <c r="N1048" s="29">
        <f t="shared" si="7078"/>
        <v>-2.5000000000000001E-3</v>
      </c>
      <c r="O1048" s="29">
        <f>$F1048</f>
        <v>-2.5000000000000001E-3</v>
      </c>
      <c r="P1048" s="29">
        <f t="shared" ref="P1048:W1048" si="7079">$F1048</f>
        <v>-2.5000000000000001E-3</v>
      </c>
      <c r="Q1048" s="29">
        <f t="shared" si="7079"/>
        <v>-2.5000000000000001E-3</v>
      </c>
      <c r="R1048" s="29">
        <f t="shared" si="7079"/>
        <v>-2.5000000000000001E-3</v>
      </c>
      <c r="S1048" s="29">
        <f t="shared" si="7079"/>
        <v>-2.5000000000000001E-3</v>
      </c>
      <c r="T1048" s="29">
        <f t="shared" si="7079"/>
        <v>-2.5000000000000001E-3</v>
      </c>
      <c r="U1048" s="29">
        <f t="shared" si="7079"/>
        <v>-2.5000000000000001E-3</v>
      </c>
      <c r="V1048" s="29">
        <f t="shared" si="7079"/>
        <v>-2.5000000000000001E-3</v>
      </c>
      <c r="W1048" s="29">
        <f t="shared" si="7079"/>
        <v>-2.5000000000000001E-3</v>
      </c>
      <c r="X1048" s="29">
        <f>$G1048</f>
        <v>-2.5000000000000001E-3</v>
      </c>
      <c r="Y1048" s="29">
        <f t="shared" ref="Y1048:CJ1048" si="7080">$G1048</f>
        <v>-2.5000000000000001E-3</v>
      </c>
      <c r="Z1048" s="29">
        <f t="shared" si="7080"/>
        <v>-2.5000000000000001E-3</v>
      </c>
      <c r="AA1048" s="29">
        <f t="shared" si="7080"/>
        <v>-2.5000000000000001E-3</v>
      </c>
      <c r="AB1048" s="29">
        <f t="shared" si="7080"/>
        <v>-2.5000000000000001E-3</v>
      </c>
      <c r="AC1048" s="29">
        <f t="shared" si="7080"/>
        <v>-2.5000000000000001E-3</v>
      </c>
      <c r="AD1048" s="29">
        <f t="shared" si="7080"/>
        <v>-2.5000000000000001E-3</v>
      </c>
      <c r="AE1048" s="29">
        <f t="shared" si="7080"/>
        <v>-2.5000000000000001E-3</v>
      </c>
      <c r="AF1048" s="29">
        <f t="shared" si="7080"/>
        <v>-2.5000000000000001E-3</v>
      </c>
      <c r="AG1048" s="29">
        <f t="shared" si="7080"/>
        <v>-2.5000000000000001E-3</v>
      </c>
      <c r="AH1048" s="29">
        <f t="shared" si="7080"/>
        <v>-2.5000000000000001E-3</v>
      </c>
      <c r="AI1048" s="29">
        <f t="shared" si="7080"/>
        <v>-2.5000000000000001E-3</v>
      </c>
      <c r="AJ1048" s="29">
        <f t="shared" si="7080"/>
        <v>-2.5000000000000001E-3</v>
      </c>
      <c r="AK1048" s="29">
        <f t="shared" si="7080"/>
        <v>-2.5000000000000001E-3</v>
      </c>
      <c r="AL1048" s="29">
        <f t="shared" si="7080"/>
        <v>-2.5000000000000001E-3</v>
      </c>
      <c r="AM1048" s="29">
        <f t="shared" si="7080"/>
        <v>-2.5000000000000001E-3</v>
      </c>
      <c r="AN1048" s="29">
        <f t="shared" si="7080"/>
        <v>-2.5000000000000001E-3</v>
      </c>
      <c r="AO1048" s="29">
        <f t="shared" si="7080"/>
        <v>-2.5000000000000001E-3</v>
      </c>
      <c r="AP1048" s="29">
        <f t="shared" si="7080"/>
        <v>-2.5000000000000001E-3</v>
      </c>
      <c r="AQ1048" s="29">
        <f t="shared" si="7080"/>
        <v>-2.5000000000000001E-3</v>
      </c>
      <c r="AR1048" s="29">
        <f t="shared" si="7080"/>
        <v>-2.5000000000000001E-3</v>
      </c>
      <c r="AS1048" s="29">
        <f t="shared" si="7080"/>
        <v>-2.5000000000000001E-3</v>
      </c>
      <c r="AT1048" s="29">
        <f t="shared" si="7080"/>
        <v>-2.5000000000000001E-3</v>
      </c>
      <c r="AU1048" s="29">
        <f t="shared" si="7080"/>
        <v>-2.5000000000000001E-3</v>
      </c>
      <c r="AV1048" s="29">
        <f t="shared" si="7080"/>
        <v>-2.5000000000000001E-3</v>
      </c>
      <c r="AW1048" s="29">
        <f t="shared" si="7080"/>
        <v>-2.5000000000000001E-3</v>
      </c>
      <c r="AX1048" s="29">
        <f t="shared" si="7080"/>
        <v>-2.5000000000000001E-3</v>
      </c>
      <c r="AY1048" s="29">
        <f t="shared" si="7080"/>
        <v>-2.5000000000000001E-3</v>
      </c>
      <c r="AZ1048" s="29">
        <f t="shared" si="7080"/>
        <v>-2.5000000000000001E-3</v>
      </c>
      <c r="BA1048" s="29">
        <f t="shared" si="7080"/>
        <v>-2.5000000000000001E-3</v>
      </c>
      <c r="BB1048" s="29">
        <f t="shared" si="7080"/>
        <v>-2.5000000000000001E-3</v>
      </c>
      <c r="BC1048" s="29">
        <f t="shared" si="7080"/>
        <v>-2.5000000000000001E-3</v>
      </c>
      <c r="BD1048" s="29">
        <f t="shared" si="7080"/>
        <v>-2.5000000000000001E-3</v>
      </c>
      <c r="BE1048" s="29">
        <f t="shared" si="7080"/>
        <v>-2.5000000000000001E-3</v>
      </c>
      <c r="BF1048" s="29">
        <f t="shared" si="7080"/>
        <v>-2.5000000000000001E-3</v>
      </c>
      <c r="BG1048" s="29">
        <f t="shared" si="7080"/>
        <v>-2.5000000000000001E-3</v>
      </c>
      <c r="BH1048" s="29">
        <f t="shared" si="7080"/>
        <v>-2.5000000000000001E-3</v>
      </c>
      <c r="BI1048" s="29">
        <f t="shared" si="7080"/>
        <v>-2.5000000000000001E-3</v>
      </c>
      <c r="BJ1048" s="29">
        <f t="shared" si="7080"/>
        <v>-2.5000000000000001E-3</v>
      </c>
      <c r="BK1048" s="29">
        <f t="shared" si="7080"/>
        <v>-2.5000000000000001E-3</v>
      </c>
      <c r="BL1048" s="29">
        <f t="shared" si="7080"/>
        <v>-2.5000000000000001E-3</v>
      </c>
      <c r="BM1048" s="29">
        <f t="shared" si="7080"/>
        <v>-2.5000000000000001E-3</v>
      </c>
      <c r="BN1048" s="29">
        <f t="shared" si="7080"/>
        <v>-2.5000000000000001E-3</v>
      </c>
      <c r="BO1048" s="29">
        <f t="shared" si="7080"/>
        <v>-2.5000000000000001E-3</v>
      </c>
      <c r="BP1048" s="29">
        <f t="shared" si="7080"/>
        <v>-2.5000000000000001E-3</v>
      </c>
      <c r="BQ1048" s="29">
        <f t="shared" si="7080"/>
        <v>-2.5000000000000001E-3</v>
      </c>
      <c r="BR1048" s="29">
        <f t="shared" si="7080"/>
        <v>-2.5000000000000001E-3</v>
      </c>
      <c r="BS1048" s="29">
        <f t="shared" si="7080"/>
        <v>-2.5000000000000001E-3</v>
      </c>
      <c r="BT1048" s="29">
        <f t="shared" si="7080"/>
        <v>-2.5000000000000001E-3</v>
      </c>
      <c r="BU1048" s="29">
        <f t="shared" si="7080"/>
        <v>-2.5000000000000001E-3</v>
      </c>
      <c r="BV1048" s="29">
        <f t="shared" si="7080"/>
        <v>-2.5000000000000001E-3</v>
      </c>
      <c r="BW1048" s="29">
        <f t="shared" si="7080"/>
        <v>-2.5000000000000001E-3</v>
      </c>
      <c r="BX1048" s="29">
        <f t="shared" si="7080"/>
        <v>-2.5000000000000001E-3</v>
      </c>
      <c r="BY1048" s="29">
        <f t="shared" si="7080"/>
        <v>-2.5000000000000001E-3</v>
      </c>
      <c r="BZ1048" s="29">
        <f t="shared" si="7080"/>
        <v>-2.5000000000000001E-3</v>
      </c>
      <c r="CA1048" s="29">
        <f t="shared" si="7080"/>
        <v>-2.5000000000000001E-3</v>
      </c>
      <c r="CB1048" s="29">
        <f t="shared" si="7080"/>
        <v>-2.5000000000000001E-3</v>
      </c>
      <c r="CC1048" s="29">
        <f t="shared" si="7080"/>
        <v>-2.5000000000000001E-3</v>
      </c>
      <c r="CD1048" s="29">
        <f t="shared" si="7080"/>
        <v>-2.5000000000000001E-3</v>
      </c>
      <c r="CE1048" s="29">
        <f t="shared" si="7080"/>
        <v>-2.5000000000000001E-3</v>
      </c>
      <c r="CF1048" s="29">
        <f t="shared" si="7080"/>
        <v>-2.5000000000000001E-3</v>
      </c>
      <c r="CG1048" s="29">
        <f t="shared" si="7080"/>
        <v>-2.5000000000000001E-3</v>
      </c>
      <c r="CH1048" s="29">
        <f t="shared" si="7080"/>
        <v>-2.5000000000000001E-3</v>
      </c>
      <c r="CI1048" s="29">
        <f t="shared" si="7080"/>
        <v>-2.5000000000000001E-3</v>
      </c>
      <c r="CJ1048" s="29">
        <f t="shared" si="7080"/>
        <v>-2.5000000000000001E-3</v>
      </c>
      <c r="CK1048" s="29">
        <f t="shared" ref="CK1048:CO1048" si="7081">$G1048</f>
        <v>-2.5000000000000001E-3</v>
      </c>
      <c r="CL1048" s="29">
        <f t="shared" si="7081"/>
        <v>-2.5000000000000001E-3</v>
      </c>
      <c r="CM1048" s="29">
        <f t="shared" si="7081"/>
        <v>-2.5000000000000001E-3</v>
      </c>
      <c r="CN1048" s="29">
        <f t="shared" si="7081"/>
        <v>-2.5000000000000001E-3</v>
      </c>
      <c r="CO1048" s="29">
        <f t="shared" si="7081"/>
        <v>-2.5000000000000001E-3</v>
      </c>
    </row>
    <row r="1049" spans="2:93">
      <c r="B1049" s="556" t="s">
        <v>223</v>
      </c>
      <c r="C1049" s="634" t="s">
        <v>2003</v>
      </c>
      <c r="D1049" s="634"/>
      <c r="E1049" s="634">
        <f>'DCF Forecast Parameters'!R107</f>
        <v>18.71</v>
      </c>
      <c r="H1049" s="556">
        <f>E1049</f>
        <v>18.71</v>
      </c>
      <c r="I1049" s="556">
        <f>ROUND((I1044*(H1049+1)+0.5*I1045+I1047*(H1049+0.5))/I1056,2)</f>
        <v>19.62</v>
      </c>
      <c r="J1049" s="556">
        <f t="shared" ref="J1049" si="7082">ROUND((J1044*(I1049+1)+0.5*J1045+J1047*(I1049+0.5))/J1056,2)</f>
        <v>20.52</v>
      </c>
      <c r="K1049" s="556">
        <f t="shared" ref="K1049" si="7083">ROUND((K1044*(J1049+1)+0.5*K1045+K1047*(J1049+0.5))/K1056,2)</f>
        <v>21.42</v>
      </c>
      <c r="L1049" s="556">
        <f t="shared" ref="L1049" si="7084">ROUND((L1044*(K1049+1)+0.5*L1045+L1047*(K1049+0.5))/L1056,2)</f>
        <v>22.31</v>
      </c>
      <c r="M1049" s="556">
        <f t="shared" ref="M1049" si="7085">ROUND((M1044*(L1049+1)+0.5*M1045+M1047*(L1049+0.5))/M1056,2)</f>
        <v>23.2</v>
      </c>
      <c r="N1049" s="556">
        <f t="shared" ref="N1049" si="7086">ROUND((N1044*(M1049+1)+0.5*N1045+N1047*(M1049+0.5))/N1056,2)</f>
        <v>24.08</v>
      </c>
      <c r="O1049" s="556">
        <f t="shared" ref="O1049" si="7087">ROUND((O1044*(N1049+1)+0.5*O1045+O1047*(N1049+0.5))/O1056,2)</f>
        <v>24.96</v>
      </c>
      <c r="P1049" s="556">
        <f t="shared" ref="P1049" si="7088">ROUND((P1044*(O1049+1)+0.5*P1045+P1047*(O1049+0.5))/P1056,2)</f>
        <v>25.83</v>
      </c>
      <c r="Q1049" s="556">
        <f t="shared" ref="Q1049" si="7089">ROUND((Q1044*(P1049+1)+0.5*Q1045+Q1047*(P1049+0.5))/Q1056,2)</f>
        <v>26.7</v>
      </c>
      <c r="R1049" s="556">
        <f t="shared" ref="R1049" si="7090">ROUND((R1044*(Q1049+1)+0.5*R1045+R1047*(Q1049+0.5))/R1056,2)</f>
        <v>27.57</v>
      </c>
      <c r="S1049" s="556">
        <f t="shared" ref="S1049" si="7091">ROUND((S1044*(R1049+1)+0.5*S1045+S1047*(R1049+0.5))/S1056,2)</f>
        <v>28.43</v>
      </c>
      <c r="T1049" s="556">
        <f t="shared" ref="T1049" si="7092">ROUND((T1044*(S1049+1)+0.5*T1045+T1047*(S1049+0.5))/T1056,2)</f>
        <v>29.29</v>
      </c>
      <c r="U1049" s="556">
        <f t="shared" ref="U1049" si="7093">ROUND((U1044*(T1049+1)+0.5*U1045+U1047*(T1049+0.5))/U1056,2)</f>
        <v>30.14</v>
      </c>
      <c r="V1049" s="556">
        <f t="shared" ref="V1049" si="7094">ROUND((V1044*(U1049+1)+0.5*V1045+V1047*(U1049+0.5))/V1056,2)</f>
        <v>30.99</v>
      </c>
      <c r="W1049" s="556">
        <f t="shared" ref="W1049" si="7095">ROUND((W1044*(V1049+1)+0.5*W1045+W1047*(V1049+0.5))/W1056,2)</f>
        <v>31.83</v>
      </c>
      <c r="X1049" s="556">
        <f t="shared" ref="X1049" si="7096">ROUND((X1044*(W1049+1)+0.5*X1045+X1047*(W1049+0.5))/X1056,2)</f>
        <v>32.67</v>
      </c>
      <c r="Y1049" s="556">
        <f t="shared" ref="Y1049" si="7097">ROUND((Y1044*(X1049+1)+0.5*Y1045+Y1047*(X1049+0.5))/Y1056,2)</f>
        <v>33.51</v>
      </c>
      <c r="Z1049" s="556">
        <f t="shared" ref="Z1049" si="7098">ROUND((Z1044*(Y1049+1)+0.5*Z1045+Z1047*(Y1049+0.5))/Z1056,2)</f>
        <v>34.340000000000003</v>
      </c>
      <c r="AA1049" s="556">
        <f t="shared" ref="AA1049" si="7099">ROUND((AA1044*(Z1049+1)+0.5*AA1045+AA1047*(Z1049+0.5))/AA1056,2)</f>
        <v>35.17</v>
      </c>
      <c r="AB1049" s="556">
        <f t="shared" ref="AB1049" si="7100">ROUND((AB1044*(AA1049+1)+0.5*AB1045+AB1047*(AA1049+0.5))/AB1056,2)</f>
        <v>35.99</v>
      </c>
      <c r="AC1049" s="556">
        <f t="shared" ref="AC1049" si="7101">ROUND((AC1044*(AB1049+1)+0.5*AC1045+AC1047*(AB1049+0.5))/AC1056,2)</f>
        <v>36.81</v>
      </c>
      <c r="AD1049" s="556">
        <f t="shared" ref="AD1049" si="7102">ROUND((AD1044*(AC1049+1)+0.5*AD1045+AD1047*(AC1049+0.5))/AD1056,2)</f>
        <v>37.630000000000003</v>
      </c>
      <c r="AE1049" s="556">
        <f t="shared" ref="AE1049" si="7103">ROUND((AE1044*(AD1049+1)+0.5*AE1045+AE1047*(AD1049+0.5))/AE1056,2)</f>
        <v>38.44</v>
      </c>
      <c r="AF1049" s="556">
        <f t="shared" ref="AF1049" si="7104">ROUND((AF1044*(AE1049+1)+0.5*AF1045+AF1047*(AE1049+0.5))/AF1056,2)</f>
        <v>39.25</v>
      </c>
      <c r="AG1049" s="556">
        <f t="shared" ref="AG1049" si="7105">ROUND((AG1044*(AF1049+1)+0.5*AG1045+AG1047*(AF1049+0.5))/AG1056,2)</f>
        <v>40.049999999999997</v>
      </c>
      <c r="AH1049" s="556">
        <f t="shared" ref="AH1049" si="7106">ROUND((AH1044*(AG1049+1)+0.5*AH1045+AH1047*(AG1049+0.5))/AH1056,2)</f>
        <v>40.85</v>
      </c>
      <c r="AI1049" s="556">
        <f t="shared" ref="AI1049" si="7107">ROUND((AI1044*(AH1049+1)+0.5*AI1045+AI1047*(AH1049+0.5))/AI1056,2)</f>
        <v>41.65</v>
      </c>
      <c r="AJ1049" s="556">
        <f t="shared" ref="AJ1049" si="7108">ROUND((AJ1044*(AI1049+1)+0.5*AJ1045+AJ1047*(AI1049+0.5))/AJ1056,2)</f>
        <v>42.44</v>
      </c>
      <c r="AK1049" s="556">
        <f t="shared" ref="AK1049" si="7109">ROUND((AK1044*(AJ1049+1)+0.5*AK1045+AK1047*(AJ1049+0.5))/AK1056,2)</f>
        <v>43.23</v>
      </c>
      <c r="AL1049" s="556">
        <f t="shared" ref="AL1049" si="7110">ROUND((AL1044*(AK1049+1)+0.5*AL1045+AL1047*(AK1049+0.5))/AL1056,2)</f>
        <v>44.01</v>
      </c>
      <c r="AM1049" s="556">
        <f t="shared" ref="AM1049" si="7111">ROUND((AM1044*(AL1049+1)+0.5*AM1045+AM1047*(AL1049+0.5))/AM1056,2)</f>
        <v>44.79</v>
      </c>
      <c r="AN1049" s="556">
        <f t="shared" ref="AN1049" si="7112">ROUND((AN1044*(AM1049+1)+0.5*AN1045+AN1047*(AM1049+0.5))/AN1056,2)</f>
        <v>45.57</v>
      </c>
      <c r="AO1049" s="556">
        <f t="shared" ref="AO1049" si="7113">ROUND((AO1044*(AN1049+1)+0.5*AO1045+AO1047*(AN1049+0.5))/AO1056,2)</f>
        <v>46.34</v>
      </c>
      <c r="AP1049" s="556">
        <f t="shared" ref="AP1049" si="7114">ROUND((AP1044*(AO1049+1)+0.5*AP1045+AP1047*(AO1049+0.5))/AP1056,2)</f>
        <v>47.11</v>
      </c>
      <c r="AQ1049" s="556">
        <f t="shared" ref="AQ1049" si="7115">ROUND((AQ1044*(AP1049+1)+0.5*AQ1045+AQ1047*(AP1049+0.5))/AQ1056,2)</f>
        <v>47.87</v>
      </c>
      <c r="AR1049" s="556">
        <f t="shared" ref="AR1049" si="7116">ROUND((AR1044*(AQ1049+1)+0.5*AR1045+AR1047*(AQ1049+0.5))/AR1056,2)</f>
        <v>48.63</v>
      </c>
      <c r="AS1049" s="556">
        <f t="shared" ref="AS1049" si="7117">ROUND((AS1044*(AR1049+1)+0.5*AS1045+AS1047*(AR1049+0.5))/AS1056,2)</f>
        <v>49.39</v>
      </c>
      <c r="AT1049" s="556">
        <f t="shared" ref="AT1049" si="7118">ROUND((AT1044*(AS1049+1)+0.5*AT1045+AT1047*(AS1049+0.5))/AT1056,2)</f>
        <v>50.14</v>
      </c>
      <c r="AU1049" s="556">
        <f t="shared" ref="AU1049" si="7119">ROUND((AU1044*(AT1049+1)+0.5*AU1045+AU1047*(AT1049+0.5))/AU1056,2)</f>
        <v>50.89</v>
      </c>
      <c r="AV1049" s="556">
        <f t="shared" ref="AV1049" si="7120">ROUND((AV1044*(AU1049+1)+0.5*AV1045+AV1047*(AU1049+0.5))/AV1056,2)</f>
        <v>51.63</v>
      </c>
      <c r="AW1049" s="556">
        <f t="shared" ref="AW1049" si="7121">ROUND((AW1044*(AV1049+1)+0.5*AW1045+AW1047*(AV1049+0.5))/AW1056,2)</f>
        <v>52.37</v>
      </c>
      <c r="AX1049" s="556">
        <f t="shared" ref="AX1049" si="7122">ROUND((AX1044*(AW1049+1)+0.5*AX1045+AX1047*(AW1049+0.5))/AX1056,2)</f>
        <v>53.11</v>
      </c>
      <c r="AY1049" s="556">
        <f t="shared" ref="AY1049" si="7123">ROUND((AY1044*(AX1049+1)+0.5*AY1045+AY1047*(AX1049+0.5))/AY1056,2)</f>
        <v>53.84</v>
      </c>
      <c r="AZ1049" s="556">
        <f t="shared" ref="AZ1049" si="7124">ROUND((AZ1044*(AY1049+1)+0.5*AZ1045+AZ1047*(AY1049+0.5))/AZ1056,2)</f>
        <v>54.57</v>
      </c>
      <c r="BA1049" s="556">
        <f t="shared" ref="BA1049" si="7125">ROUND((BA1044*(AZ1049+1)+0.5*BA1045+BA1047*(AZ1049+0.5))/BA1056,2)</f>
        <v>55.3</v>
      </c>
      <c r="BB1049" s="556">
        <f t="shared" ref="BB1049" si="7126">ROUND((BB1044*(BA1049+1)+0.5*BB1045+BB1047*(BA1049+0.5))/BB1056,2)</f>
        <v>56.02</v>
      </c>
      <c r="BC1049" s="556">
        <f t="shared" ref="BC1049" si="7127">ROUND((BC1044*(BB1049+1)+0.5*BC1045+BC1047*(BB1049+0.5))/BC1056,2)</f>
        <v>56.74</v>
      </c>
      <c r="BD1049" s="556">
        <f t="shared" ref="BD1049" si="7128">ROUND((BD1044*(BC1049+1)+0.5*BD1045+BD1047*(BC1049+0.5))/BD1056,2)</f>
        <v>57.46</v>
      </c>
      <c r="BE1049" s="556">
        <f t="shared" ref="BE1049" si="7129">ROUND((BE1044*(BD1049+1)+0.5*BE1045+BE1047*(BD1049+0.5))/BE1056,2)</f>
        <v>58.17</v>
      </c>
      <c r="BF1049" s="556">
        <f t="shared" ref="BF1049" si="7130">ROUND((BF1044*(BE1049+1)+0.5*BF1045+BF1047*(BE1049+0.5))/BF1056,2)</f>
        <v>58.88</v>
      </c>
      <c r="BG1049" s="556">
        <f t="shared" ref="BG1049" si="7131">ROUND((BG1044*(BF1049+1)+0.5*BG1045+BG1047*(BF1049+0.5))/BG1056,2)</f>
        <v>59.59</v>
      </c>
      <c r="BH1049" s="556">
        <f t="shared" ref="BH1049" si="7132">ROUND((BH1044*(BG1049+1)+0.5*BH1045+BH1047*(BG1049+0.5))/BH1056,2)</f>
        <v>60.29</v>
      </c>
      <c r="BI1049" s="556">
        <f t="shared" ref="BI1049" si="7133">ROUND((BI1044*(BH1049+1)+0.5*BI1045+BI1047*(BH1049+0.5))/BI1056,2)</f>
        <v>60.99</v>
      </c>
      <c r="BJ1049" s="556">
        <f t="shared" ref="BJ1049" si="7134">ROUND((BJ1044*(BI1049+1)+0.5*BJ1045+BJ1047*(BI1049+0.5))/BJ1056,2)</f>
        <v>61.68</v>
      </c>
      <c r="BK1049" s="556">
        <f t="shared" ref="BK1049" si="7135">ROUND((BK1044*(BJ1049+1)+0.5*BK1045+BK1047*(BJ1049+0.5))/BK1056,2)</f>
        <v>62.37</v>
      </c>
      <c r="BL1049" s="556">
        <f t="shared" ref="BL1049" si="7136">ROUND((BL1044*(BK1049+1)+0.5*BL1045+BL1047*(BK1049+0.5))/BL1056,2)</f>
        <v>63.06</v>
      </c>
      <c r="BM1049" s="556">
        <f t="shared" ref="BM1049" si="7137">ROUND((BM1044*(BL1049+1)+0.5*BM1045+BM1047*(BL1049+0.5))/BM1056,2)</f>
        <v>63.74</v>
      </c>
      <c r="BN1049" s="556">
        <f t="shared" ref="BN1049" si="7138">ROUND((BN1044*(BM1049+1)+0.5*BN1045+BN1047*(BM1049+0.5))/BN1056,2)</f>
        <v>64.42</v>
      </c>
      <c r="BO1049" s="556">
        <f t="shared" ref="BO1049" si="7139">ROUND((BO1044*(BN1049+1)+0.5*BO1045+BO1047*(BN1049+0.5))/BO1056,2)</f>
        <v>65.099999999999994</v>
      </c>
      <c r="BP1049" s="556">
        <f t="shared" ref="BP1049" si="7140">ROUND((BP1044*(BO1049+1)+0.5*BP1045+BP1047*(BO1049+0.5))/BP1056,2)</f>
        <v>65.77</v>
      </c>
      <c r="BQ1049" s="556">
        <f t="shared" ref="BQ1049" si="7141">ROUND((BQ1044*(BP1049+1)+0.5*BQ1045+BQ1047*(BP1049+0.5))/BQ1056,2)</f>
        <v>66.44</v>
      </c>
      <c r="BR1049" s="556">
        <f t="shared" ref="BR1049" si="7142">ROUND((BR1044*(BQ1049+1)+0.5*BR1045+BR1047*(BQ1049+0.5))/BR1056,2)</f>
        <v>67.11</v>
      </c>
      <c r="BS1049" s="556">
        <f t="shared" ref="BS1049" si="7143">ROUND((BS1044*(BR1049+1)+0.5*BS1045+BS1047*(BR1049+0.5))/BS1056,2)</f>
        <v>67.77</v>
      </c>
      <c r="BT1049" s="556">
        <f t="shared" ref="BT1049" si="7144">ROUND((BT1044*(BS1049+1)+0.5*BT1045+BT1047*(BS1049+0.5))/BT1056,2)</f>
        <v>68.430000000000007</v>
      </c>
      <c r="BU1049" s="556">
        <f t="shared" ref="BU1049" si="7145">ROUND((BU1044*(BT1049+1)+0.5*BU1045+BU1047*(BT1049+0.5))/BU1056,2)</f>
        <v>69.09</v>
      </c>
      <c r="BV1049" s="556">
        <f t="shared" ref="BV1049" si="7146">ROUND((BV1044*(BU1049+1)+0.5*BV1045+BV1047*(BU1049+0.5))/BV1056,2)</f>
        <v>69.739999999999995</v>
      </c>
      <c r="BW1049" s="556">
        <f t="shared" ref="BW1049" si="7147">ROUND((BW1044*(BV1049+1)+0.5*BW1045+BW1047*(BV1049+0.5))/BW1056,2)</f>
        <v>70.39</v>
      </c>
      <c r="BX1049" s="556">
        <f t="shared" ref="BX1049" si="7148">ROUND((BX1044*(BW1049+1)+0.5*BX1045+BX1047*(BW1049+0.5))/BX1056,2)</f>
        <v>71.040000000000006</v>
      </c>
      <c r="BY1049" s="556">
        <f t="shared" ref="BY1049" si="7149">ROUND((BY1044*(BX1049+1)+0.5*BY1045+BY1047*(BX1049+0.5))/BY1056,2)</f>
        <v>71.680000000000007</v>
      </c>
      <c r="BZ1049" s="556">
        <f t="shared" ref="BZ1049" si="7150">ROUND((BZ1044*(BY1049+1)+0.5*BZ1045+BZ1047*(BY1049+0.5))/BZ1056,2)</f>
        <v>72.319999999999993</v>
      </c>
      <c r="CA1049" s="556">
        <f t="shared" ref="CA1049" si="7151">ROUND((CA1044*(BZ1049+1)+0.5*CA1045+CA1047*(BZ1049+0.5))/CA1056,2)</f>
        <v>72.959999999999994</v>
      </c>
      <c r="CB1049" s="556">
        <f t="shared" ref="CB1049" si="7152">ROUND((CB1044*(CA1049+1)+0.5*CB1045+CB1047*(CA1049+0.5))/CB1056,2)</f>
        <v>73.59</v>
      </c>
      <c r="CC1049" s="556">
        <f t="shared" ref="CC1049" si="7153">ROUND((CC1044*(CB1049+1)+0.5*CC1045+CC1047*(CB1049+0.5))/CC1056,2)</f>
        <v>74.22</v>
      </c>
      <c r="CD1049" s="556">
        <f t="shared" ref="CD1049" si="7154">ROUND((CD1044*(CC1049+1)+0.5*CD1045+CD1047*(CC1049+0.5))/CD1056,2)</f>
        <v>74.849999999999994</v>
      </c>
      <c r="CE1049" s="556">
        <f t="shared" ref="CE1049" si="7155">ROUND((CE1044*(CD1049+1)+0.5*CE1045+CE1047*(CD1049+0.5))/CE1056,2)</f>
        <v>75.48</v>
      </c>
      <c r="CF1049" s="556">
        <f t="shared" ref="CF1049" si="7156">ROUND((CF1044*(CE1049+1)+0.5*CF1045+CF1047*(CE1049+0.5))/CF1056,2)</f>
        <v>76.099999999999994</v>
      </c>
      <c r="CG1049" s="556">
        <f t="shared" ref="CG1049" si="7157">ROUND((CG1044*(CF1049+1)+0.5*CG1045+CG1047*(CF1049+0.5))/CG1056,2)</f>
        <v>76.72</v>
      </c>
      <c r="CH1049" s="556">
        <f t="shared" ref="CH1049" si="7158">ROUND((CH1044*(CG1049+1)+0.5*CH1045+CH1047*(CG1049+0.5))/CH1056,2)</f>
        <v>77.34</v>
      </c>
      <c r="CI1049" s="556">
        <f t="shared" ref="CI1049" si="7159">ROUND((CI1044*(CH1049+1)+0.5*CI1045+CI1047*(CH1049+0.5))/CI1056,2)</f>
        <v>77.95</v>
      </c>
      <c r="CJ1049" s="556">
        <f t="shared" ref="CJ1049" si="7160">ROUND((CJ1044*(CI1049+1)+0.5*CJ1045+CJ1047*(CI1049+0.5))/CJ1056,2)</f>
        <v>78.56</v>
      </c>
      <c r="CK1049" s="556">
        <f t="shared" ref="CK1049" si="7161">ROUND((CK1044*(CJ1049+1)+0.5*CK1045+CK1047*(CJ1049+0.5))/CK1056,2)</f>
        <v>79.17</v>
      </c>
      <c r="CL1049" s="556">
        <f t="shared" ref="CL1049" si="7162">ROUND((CL1044*(CK1049+1)+0.5*CL1045+CL1047*(CK1049+0.5))/CL1056,2)</f>
        <v>79.77</v>
      </c>
      <c r="CM1049" s="556">
        <f t="shared" ref="CM1049" si="7163">ROUND((CM1044*(CL1049+1)+0.5*CM1045+CM1047*(CL1049+0.5))/CM1056,2)</f>
        <v>80.37</v>
      </c>
      <c r="CN1049" s="556">
        <f t="shared" ref="CN1049" si="7164">ROUND((CN1044*(CM1049+1)+0.5*CN1045+CN1047*(CM1049+0.5))/CN1056,2)</f>
        <v>80.97</v>
      </c>
      <c r="CO1049" s="556">
        <f t="shared" ref="CO1049" si="7165">ROUND((CO1044*(CN1049+1)+0.5*CO1045+CO1047*(CN1049+0.5))/CO1056,2)</f>
        <v>81.56</v>
      </c>
    </row>
    <row r="1050" spans="2:93">
      <c r="B1050" s="556" t="s">
        <v>1994</v>
      </c>
      <c r="C1050" s="634" t="s">
        <v>2004</v>
      </c>
      <c r="D1050" s="634"/>
      <c r="E1050" s="634" t="str">
        <f>'DCF Forecast Parameters'!P107</f>
        <v>R3.0</v>
      </c>
      <c r="H1050" s="634" t="s">
        <v>206</v>
      </c>
      <c r="I1050" s="634" t="str">
        <f>$H1050</f>
        <v>R3.0</v>
      </c>
      <c r="J1050" s="634" t="str">
        <f t="shared" ref="J1050:AK1051" si="7166">$H1050</f>
        <v>R3.0</v>
      </c>
      <c r="K1050" s="634" t="str">
        <f t="shared" si="7166"/>
        <v>R3.0</v>
      </c>
      <c r="L1050" s="634" t="str">
        <f t="shared" si="7166"/>
        <v>R3.0</v>
      </c>
      <c r="M1050" s="634" t="str">
        <f t="shared" si="7166"/>
        <v>R3.0</v>
      </c>
      <c r="N1050" s="634" t="str">
        <f t="shared" si="7166"/>
        <v>R3.0</v>
      </c>
      <c r="O1050" s="634" t="str">
        <f t="shared" si="7166"/>
        <v>R3.0</v>
      </c>
      <c r="P1050" s="634" t="str">
        <f t="shared" si="7166"/>
        <v>R3.0</v>
      </c>
      <c r="Q1050" s="634" t="str">
        <f t="shared" si="7166"/>
        <v>R3.0</v>
      </c>
      <c r="R1050" s="634" t="str">
        <f t="shared" si="7166"/>
        <v>R3.0</v>
      </c>
      <c r="S1050" s="634" t="str">
        <f t="shared" si="7166"/>
        <v>R3.0</v>
      </c>
      <c r="T1050" s="634" t="str">
        <f t="shared" si="7166"/>
        <v>R3.0</v>
      </c>
      <c r="U1050" s="634" t="str">
        <f t="shared" si="7166"/>
        <v>R3.0</v>
      </c>
      <c r="V1050" s="634" t="str">
        <f t="shared" si="7166"/>
        <v>R3.0</v>
      </c>
      <c r="W1050" s="634" t="str">
        <f t="shared" si="7166"/>
        <v>R3.0</v>
      </c>
      <c r="X1050" s="634" t="str">
        <f t="shared" si="7166"/>
        <v>R3.0</v>
      </c>
      <c r="Y1050" s="634" t="str">
        <f t="shared" si="7166"/>
        <v>R3.0</v>
      </c>
      <c r="Z1050" s="634" t="str">
        <f t="shared" si="7166"/>
        <v>R3.0</v>
      </c>
      <c r="AA1050" s="634" t="str">
        <f t="shared" si="7166"/>
        <v>R3.0</v>
      </c>
      <c r="AB1050" s="634" t="str">
        <f t="shared" si="7166"/>
        <v>R3.0</v>
      </c>
      <c r="AC1050" s="634" t="str">
        <f t="shared" si="7166"/>
        <v>R3.0</v>
      </c>
      <c r="AD1050" s="634" t="str">
        <f t="shared" si="7166"/>
        <v>R3.0</v>
      </c>
      <c r="AE1050" s="634" t="str">
        <f t="shared" si="7166"/>
        <v>R3.0</v>
      </c>
      <c r="AF1050" s="634" t="str">
        <f t="shared" si="7166"/>
        <v>R3.0</v>
      </c>
      <c r="AG1050" s="634" t="str">
        <f t="shared" si="7166"/>
        <v>R3.0</v>
      </c>
      <c r="AH1050" s="634" t="str">
        <f t="shared" si="7166"/>
        <v>R3.0</v>
      </c>
      <c r="AI1050" s="634" t="str">
        <f t="shared" si="7166"/>
        <v>R3.0</v>
      </c>
      <c r="AJ1050" s="634" t="str">
        <f t="shared" si="7166"/>
        <v>R3.0</v>
      </c>
      <c r="AK1050" s="634" t="str">
        <f t="shared" si="7166"/>
        <v>R3.0</v>
      </c>
      <c r="AL1050" s="634" t="str">
        <f t="shared" ref="AL1050:CO1051" si="7167">$H1050</f>
        <v>R3.0</v>
      </c>
      <c r="AM1050" s="634" t="str">
        <f t="shared" si="7167"/>
        <v>R3.0</v>
      </c>
      <c r="AN1050" s="634" t="str">
        <f t="shared" si="7167"/>
        <v>R3.0</v>
      </c>
      <c r="AO1050" s="634" t="str">
        <f t="shared" si="7167"/>
        <v>R3.0</v>
      </c>
      <c r="AP1050" s="634" t="str">
        <f t="shared" si="7167"/>
        <v>R3.0</v>
      </c>
      <c r="AQ1050" s="634" t="str">
        <f t="shared" si="7167"/>
        <v>R3.0</v>
      </c>
      <c r="AR1050" s="634" t="str">
        <f t="shared" si="7167"/>
        <v>R3.0</v>
      </c>
      <c r="AS1050" s="634" t="str">
        <f t="shared" si="7167"/>
        <v>R3.0</v>
      </c>
      <c r="AT1050" s="634" t="str">
        <f t="shared" si="7167"/>
        <v>R3.0</v>
      </c>
      <c r="AU1050" s="634" t="str">
        <f t="shared" si="7167"/>
        <v>R3.0</v>
      </c>
      <c r="AV1050" s="634" t="str">
        <f t="shared" si="7167"/>
        <v>R3.0</v>
      </c>
      <c r="AW1050" s="634" t="str">
        <f t="shared" si="7167"/>
        <v>R3.0</v>
      </c>
      <c r="AX1050" s="634" t="str">
        <f t="shared" si="7167"/>
        <v>R3.0</v>
      </c>
      <c r="AY1050" s="634" t="str">
        <f t="shared" si="7167"/>
        <v>R3.0</v>
      </c>
      <c r="AZ1050" s="634" t="str">
        <f t="shared" si="7167"/>
        <v>R3.0</v>
      </c>
      <c r="BA1050" s="634" t="str">
        <f t="shared" si="7167"/>
        <v>R3.0</v>
      </c>
      <c r="BB1050" s="634" t="str">
        <f t="shared" si="7167"/>
        <v>R3.0</v>
      </c>
      <c r="BC1050" s="634" t="str">
        <f t="shared" si="7167"/>
        <v>R3.0</v>
      </c>
      <c r="BD1050" s="634" t="str">
        <f t="shared" si="7167"/>
        <v>R3.0</v>
      </c>
      <c r="BE1050" s="634" t="str">
        <f t="shared" si="7167"/>
        <v>R3.0</v>
      </c>
      <c r="BF1050" s="634" t="str">
        <f t="shared" si="7167"/>
        <v>R3.0</v>
      </c>
      <c r="BG1050" s="634" t="str">
        <f t="shared" si="7167"/>
        <v>R3.0</v>
      </c>
      <c r="BH1050" s="634" t="str">
        <f t="shared" si="7167"/>
        <v>R3.0</v>
      </c>
      <c r="BI1050" s="634" t="str">
        <f t="shared" si="7167"/>
        <v>R3.0</v>
      </c>
      <c r="BJ1050" s="634" t="str">
        <f t="shared" si="7167"/>
        <v>R3.0</v>
      </c>
      <c r="BK1050" s="634" t="str">
        <f t="shared" si="7167"/>
        <v>R3.0</v>
      </c>
      <c r="BL1050" s="634" t="str">
        <f t="shared" si="7167"/>
        <v>R3.0</v>
      </c>
      <c r="BM1050" s="634" t="str">
        <f t="shared" si="7167"/>
        <v>R3.0</v>
      </c>
      <c r="BN1050" s="634" t="str">
        <f t="shared" si="7167"/>
        <v>R3.0</v>
      </c>
      <c r="BO1050" s="634" t="str">
        <f t="shared" si="7167"/>
        <v>R3.0</v>
      </c>
      <c r="BP1050" s="634" t="str">
        <f t="shared" si="7167"/>
        <v>R3.0</v>
      </c>
      <c r="BQ1050" s="634" t="str">
        <f t="shared" si="7167"/>
        <v>R3.0</v>
      </c>
      <c r="BR1050" s="634" t="str">
        <f t="shared" si="7167"/>
        <v>R3.0</v>
      </c>
      <c r="BS1050" s="634" t="str">
        <f t="shared" si="7167"/>
        <v>R3.0</v>
      </c>
      <c r="BT1050" s="634" t="str">
        <f t="shared" si="7167"/>
        <v>R3.0</v>
      </c>
      <c r="BU1050" s="634" t="str">
        <f t="shared" si="7167"/>
        <v>R3.0</v>
      </c>
      <c r="BV1050" s="634" t="str">
        <f t="shared" si="7167"/>
        <v>R3.0</v>
      </c>
      <c r="BW1050" s="634" t="str">
        <f t="shared" si="7167"/>
        <v>R3.0</v>
      </c>
      <c r="BX1050" s="634" t="str">
        <f t="shared" si="7167"/>
        <v>R3.0</v>
      </c>
      <c r="BY1050" s="634" t="str">
        <f t="shared" si="7167"/>
        <v>R3.0</v>
      </c>
      <c r="BZ1050" s="634" t="str">
        <f t="shared" si="7167"/>
        <v>R3.0</v>
      </c>
      <c r="CA1050" s="634" t="str">
        <f t="shared" si="7167"/>
        <v>R3.0</v>
      </c>
      <c r="CB1050" s="634" t="str">
        <f t="shared" si="7167"/>
        <v>R3.0</v>
      </c>
      <c r="CC1050" s="634" t="str">
        <f t="shared" si="7167"/>
        <v>R3.0</v>
      </c>
      <c r="CD1050" s="634" t="str">
        <f t="shared" si="7167"/>
        <v>R3.0</v>
      </c>
      <c r="CE1050" s="634" t="str">
        <f t="shared" si="7167"/>
        <v>R3.0</v>
      </c>
      <c r="CF1050" s="634" t="str">
        <f t="shared" si="7167"/>
        <v>R3.0</v>
      </c>
      <c r="CG1050" s="634" t="str">
        <f t="shared" si="7167"/>
        <v>R3.0</v>
      </c>
      <c r="CH1050" s="634" t="str">
        <f t="shared" si="7167"/>
        <v>R3.0</v>
      </c>
      <c r="CI1050" s="634" t="str">
        <f t="shared" si="7167"/>
        <v>R3.0</v>
      </c>
      <c r="CJ1050" s="634" t="str">
        <f t="shared" si="7167"/>
        <v>R3.0</v>
      </c>
      <c r="CK1050" s="634" t="str">
        <f t="shared" si="7167"/>
        <v>R3.0</v>
      </c>
      <c r="CL1050" s="634" t="str">
        <f t="shared" si="7167"/>
        <v>R3.0</v>
      </c>
      <c r="CM1050" s="634" t="str">
        <f t="shared" si="7167"/>
        <v>R3.0</v>
      </c>
      <c r="CN1050" s="634" t="str">
        <f t="shared" si="7167"/>
        <v>R3.0</v>
      </c>
      <c r="CO1050" s="634" t="str">
        <f t="shared" si="7167"/>
        <v>R3.0</v>
      </c>
    </row>
    <row r="1051" spans="2:93">
      <c r="B1051" s="556" t="s">
        <v>1995</v>
      </c>
      <c r="C1051" s="634" t="s">
        <v>2003</v>
      </c>
      <c r="D1051" s="634"/>
      <c r="E1051" s="634">
        <f>'DCF Forecast Parameters'!Q107</f>
        <v>35</v>
      </c>
      <c r="H1051" s="556">
        <v>75</v>
      </c>
      <c r="I1051" s="556">
        <f>$H1051</f>
        <v>75</v>
      </c>
      <c r="J1051" s="556">
        <f t="shared" si="7166"/>
        <v>75</v>
      </c>
      <c r="K1051" s="556">
        <f t="shared" si="7166"/>
        <v>75</v>
      </c>
      <c r="L1051" s="556">
        <f t="shared" si="7166"/>
        <v>75</v>
      </c>
      <c r="M1051" s="556">
        <f t="shared" si="7166"/>
        <v>75</v>
      </c>
      <c r="N1051" s="556">
        <f t="shared" si="7166"/>
        <v>75</v>
      </c>
      <c r="O1051" s="556">
        <f t="shared" si="7166"/>
        <v>75</v>
      </c>
      <c r="P1051" s="556">
        <f t="shared" si="7166"/>
        <v>75</v>
      </c>
      <c r="Q1051" s="556">
        <f t="shared" si="7166"/>
        <v>75</v>
      </c>
      <c r="R1051" s="556">
        <f t="shared" si="7166"/>
        <v>75</v>
      </c>
      <c r="S1051" s="556">
        <f t="shared" si="7166"/>
        <v>75</v>
      </c>
      <c r="T1051" s="556">
        <f t="shared" si="7166"/>
        <v>75</v>
      </c>
      <c r="U1051" s="556">
        <f t="shared" si="7166"/>
        <v>75</v>
      </c>
      <c r="V1051" s="556">
        <f t="shared" si="7166"/>
        <v>75</v>
      </c>
      <c r="W1051" s="556">
        <f t="shared" si="7166"/>
        <v>75</v>
      </c>
      <c r="X1051" s="556">
        <f t="shared" si="7166"/>
        <v>75</v>
      </c>
      <c r="Y1051" s="556">
        <f t="shared" si="7166"/>
        <v>75</v>
      </c>
      <c r="Z1051" s="556">
        <f t="shared" si="7166"/>
        <v>75</v>
      </c>
      <c r="AA1051" s="556">
        <f t="shared" si="7166"/>
        <v>75</v>
      </c>
      <c r="AB1051" s="556">
        <f t="shared" si="7166"/>
        <v>75</v>
      </c>
      <c r="AC1051" s="556">
        <f t="shared" si="7166"/>
        <v>75</v>
      </c>
      <c r="AD1051" s="556">
        <f t="shared" si="7166"/>
        <v>75</v>
      </c>
      <c r="AE1051" s="556">
        <f t="shared" si="7166"/>
        <v>75</v>
      </c>
      <c r="AF1051" s="556">
        <f t="shared" si="7166"/>
        <v>75</v>
      </c>
      <c r="AG1051" s="556">
        <f t="shared" si="7166"/>
        <v>75</v>
      </c>
      <c r="AH1051" s="556">
        <f t="shared" si="7166"/>
        <v>75</v>
      </c>
      <c r="AI1051" s="556">
        <f t="shared" si="7166"/>
        <v>75</v>
      </c>
      <c r="AJ1051" s="556">
        <f t="shared" si="7166"/>
        <v>75</v>
      </c>
      <c r="AK1051" s="556">
        <f t="shared" si="7166"/>
        <v>75</v>
      </c>
      <c r="AL1051" s="556">
        <f t="shared" si="7167"/>
        <v>75</v>
      </c>
      <c r="AM1051" s="556">
        <f t="shared" si="7167"/>
        <v>75</v>
      </c>
      <c r="AN1051" s="556">
        <f t="shared" si="7167"/>
        <v>75</v>
      </c>
      <c r="AO1051" s="556">
        <f t="shared" si="7167"/>
        <v>75</v>
      </c>
      <c r="AP1051" s="556">
        <f t="shared" si="7167"/>
        <v>75</v>
      </c>
      <c r="AQ1051" s="556">
        <f t="shared" si="7167"/>
        <v>75</v>
      </c>
      <c r="AR1051" s="556">
        <f t="shared" si="7167"/>
        <v>75</v>
      </c>
      <c r="AS1051" s="556">
        <f t="shared" si="7167"/>
        <v>75</v>
      </c>
      <c r="AT1051" s="556">
        <f t="shared" si="7167"/>
        <v>75</v>
      </c>
      <c r="AU1051" s="556">
        <f t="shared" si="7167"/>
        <v>75</v>
      </c>
      <c r="AV1051" s="556">
        <f t="shared" si="7167"/>
        <v>75</v>
      </c>
      <c r="AW1051" s="556">
        <f t="shared" si="7167"/>
        <v>75</v>
      </c>
      <c r="AX1051" s="556">
        <f t="shared" si="7167"/>
        <v>75</v>
      </c>
      <c r="AY1051" s="556">
        <f t="shared" si="7167"/>
        <v>75</v>
      </c>
      <c r="AZ1051" s="556">
        <f t="shared" si="7167"/>
        <v>75</v>
      </c>
      <c r="BA1051" s="556">
        <f t="shared" si="7167"/>
        <v>75</v>
      </c>
      <c r="BB1051" s="556">
        <f t="shared" si="7167"/>
        <v>75</v>
      </c>
      <c r="BC1051" s="556">
        <f t="shared" si="7167"/>
        <v>75</v>
      </c>
      <c r="BD1051" s="556">
        <f t="shared" si="7167"/>
        <v>75</v>
      </c>
      <c r="BE1051" s="556">
        <f t="shared" si="7167"/>
        <v>75</v>
      </c>
      <c r="BF1051" s="556">
        <f t="shared" si="7167"/>
        <v>75</v>
      </c>
      <c r="BG1051" s="556">
        <f t="shared" si="7167"/>
        <v>75</v>
      </c>
      <c r="BH1051" s="556">
        <f t="shared" si="7167"/>
        <v>75</v>
      </c>
      <c r="BI1051" s="556">
        <f t="shared" si="7167"/>
        <v>75</v>
      </c>
      <c r="BJ1051" s="556">
        <f t="shared" si="7167"/>
        <v>75</v>
      </c>
      <c r="BK1051" s="556">
        <f t="shared" si="7167"/>
        <v>75</v>
      </c>
      <c r="BL1051" s="556">
        <f t="shared" si="7167"/>
        <v>75</v>
      </c>
      <c r="BM1051" s="556">
        <f t="shared" si="7167"/>
        <v>75</v>
      </c>
      <c r="BN1051" s="556">
        <f t="shared" si="7167"/>
        <v>75</v>
      </c>
      <c r="BO1051" s="556">
        <f t="shared" si="7167"/>
        <v>75</v>
      </c>
      <c r="BP1051" s="556">
        <f t="shared" si="7167"/>
        <v>75</v>
      </c>
      <c r="BQ1051" s="556">
        <f t="shared" si="7167"/>
        <v>75</v>
      </c>
      <c r="BR1051" s="556">
        <f t="shared" si="7167"/>
        <v>75</v>
      </c>
      <c r="BS1051" s="556">
        <f t="shared" si="7167"/>
        <v>75</v>
      </c>
      <c r="BT1051" s="556">
        <f t="shared" si="7167"/>
        <v>75</v>
      </c>
      <c r="BU1051" s="556">
        <f t="shared" si="7167"/>
        <v>75</v>
      </c>
      <c r="BV1051" s="556">
        <f t="shared" si="7167"/>
        <v>75</v>
      </c>
      <c r="BW1051" s="556">
        <f t="shared" si="7167"/>
        <v>75</v>
      </c>
      <c r="BX1051" s="556">
        <f t="shared" si="7167"/>
        <v>75</v>
      </c>
      <c r="BY1051" s="556">
        <f t="shared" si="7167"/>
        <v>75</v>
      </c>
      <c r="BZ1051" s="556">
        <f t="shared" si="7167"/>
        <v>75</v>
      </c>
      <c r="CA1051" s="556">
        <f t="shared" si="7167"/>
        <v>75</v>
      </c>
      <c r="CB1051" s="556">
        <f t="shared" si="7167"/>
        <v>75</v>
      </c>
      <c r="CC1051" s="556">
        <f t="shared" si="7167"/>
        <v>75</v>
      </c>
      <c r="CD1051" s="556">
        <f t="shared" si="7167"/>
        <v>75</v>
      </c>
      <c r="CE1051" s="556">
        <f t="shared" si="7167"/>
        <v>75</v>
      </c>
      <c r="CF1051" s="556">
        <f t="shared" si="7167"/>
        <v>75</v>
      </c>
      <c r="CG1051" s="556">
        <f t="shared" si="7167"/>
        <v>75</v>
      </c>
      <c r="CH1051" s="556">
        <f t="shared" si="7167"/>
        <v>75</v>
      </c>
      <c r="CI1051" s="556">
        <f t="shared" si="7167"/>
        <v>75</v>
      </c>
      <c r="CJ1051" s="556">
        <f t="shared" si="7167"/>
        <v>75</v>
      </c>
      <c r="CK1051" s="556">
        <f t="shared" si="7167"/>
        <v>75</v>
      </c>
      <c r="CL1051" s="556">
        <f t="shared" si="7167"/>
        <v>75</v>
      </c>
      <c r="CM1051" s="556">
        <f t="shared" si="7167"/>
        <v>75</v>
      </c>
      <c r="CN1051" s="556">
        <f t="shared" si="7167"/>
        <v>75</v>
      </c>
      <c r="CO1051" s="556">
        <f t="shared" si="7167"/>
        <v>75</v>
      </c>
    </row>
    <row r="1052" spans="2:93">
      <c r="B1052" s="556" t="s">
        <v>1998</v>
      </c>
      <c r="C1052" s="634" t="s">
        <v>2003</v>
      </c>
      <c r="D1052" s="634"/>
      <c r="H1052" s="556">
        <f>ROUND(H1049*100/H1051,0)</f>
        <v>25</v>
      </c>
      <c r="I1052" s="556">
        <f t="shared" ref="I1052:BT1052" si="7168">ROUND(I1049*100/I1051,0)</f>
        <v>26</v>
      </c>
      <c r="J1052" s="556">
        <f t="shared" si="7168"/>
        <v>27</v>
      </c>
      <c r="K1052" s="556">
        <f t="shared" si="7168"/>
        <v>29</v>
      </c>
      <c r="L1052" s="556">
        <f t="shared" si="7168"/>
        <v>30</v>
      </c>
      <c r="M1052" s="556">
        <f t="shared" si="7168"/>
        <v>31</v>
      </c>
      <c r="N1052" s="556">
        <f t="shared" si="7168"/>
        <v>32</v>
      </c>
      <c r="O1052" s="556">
        <f t="shared" si="7168"/>
        <v>33</v>
      </c>
      <c r="P1052" s="556">
        <f t="shared" si="7168"/>
        <v>34</v>
      </c>
      <c r="Q1052" s="556">
        <f t="shared" si="7168"/>
        <v>36</v>
      </c>
      <c r="R1052" s="556">
        <f t="shared" si="7168"/>
        <v>37</v>
      </c>
      <c r="S1052" s="556">
        <f t="shared" si="7168"/>
        <v>38</v>
      </c>
      <c r="T1052" s="556">
        <f t="shared" si="7168"/>
        <v>39</v>
      </c>
      <c r="U1052" s="556">
        <f t="shared" si="7168"/>
        <v>40</v>
      </c>
      <c r="V1052" s="556">
        <f t="shared" si="7168"/>
        <v>41</v>
      </c>
      <c r="W1052" s="556">
        <f t="shared" si="7168"/>
        <v>42</v>
      </c>
      <c r="X1052" s="556">
        <f t="shared" si="7168"/>
        <v>44</v>
      </c>
      <c r="Y1052" s="556">
        <f t="shared" si="7168"/>
        <v>45</v>
      </c>
      <c r="Z1052" s="556">
        <f t="shared" si="7168"/>
        <v>46</v>
      </c>
      <c r="AA1052" s="556">
        <f t="shared" si="7168"/>
        <v>47</v>
      </c>
      <c r="AB1052" s="556">
        <f t="shared" si="7168"/>
        <v>48</v>
      </c>
      <c r="AC1052" s="556">
        <f t="shared" si="7168"/>
        <v>49</v>
      </c>
      <c r="AD1052" s="556">
        <f t="shared" si="7168"/>
        <v>50</v>
      </c>
      <c r="AE1052" s="556">
        <f t="shared" si="7168"/>
        <v>51</v>
      </c>
      <c r="AF1052" s="556">
        <f t="shared" si="7168"/>
        <v>52</v>
      </c>
      <c r="AG1052" s="556">
        <f t="shared" si="7168"/>
        <v>53</v>
      </c>
      <c r="AH1052" s="556">
        <f t="shared" si="7168"/>
        <v>54</v>
      </c>
      <c r="AI1052" s="556">
        <f t="shared" si="7168"/>
        <v>56</v>
      </c>
      <c r="AJ1052" s="556">
        <f t="shared" si="7168"/>
        <v>57</v>
      </c>
      <c r="AK1052" s="556">
        <f t="shared" si="7168"/>
        <v>58</v>
      </c>
      <c r="AL1052" s="556">
        <f t="shared" si="7168"/>
        <v>59</v>
      </c>
      <c r="AM1052" s="556">
        <f t="shared" si="7168"/>
        <v>60</v>
      </c>
      <c r="AN1052" s="556">
        <f t="shared" si="7168"/>
        <v>61</v>
      </c>
      <c r="AO1052" s="556">
        <f t="shared" si="7168"/>
        <v>62</v>
      </c>
      <c r="AP1052" s="556">
        <f t="shared" si="7168"/>
        <v>63</v>
      </c>
      <c r="AQ1052" s="556">
        <f t="shared" si="7168"/>
        <v>64</v>
      </c>
      <c r="AR1052" s="556">
        <f t="shared" si="7168"/>
        <v>65</v>
      </c>
      <c r="AS1052" s="556">
        <f t="shared" si="7168"/>
        <v>66</v>
      </c>
      <c r="AT1052" s="556">
        <f t="shared" si="7168"/>
        <v>67</v>
      </c>
      <c r="AU1052" s="556">
        <f t="shared" si="7168"/>
        <v>68</v>
      </c>
      <c r="AV1052" s="556">
        <f t="shared" si="7168"/>
        <v>69</v>
      </c>
      <c r="AW1052" s="556">
        <f t="shared" si="7168"/>
        <v>70</v>
      </c>
      <c r="AX1052" s="556">
        <f t="shared" si="7168"/>
        <v>71</v>
      </c>
      <c r="AY1052" s="556">
        <f t="shared" si="7168"/>
        <v>72</v>
      </c>
      <c r="AZ1052" s="556">
        <f t="shared" si="7168"/>
        <v>73</v>
      </c>
      <c r="BA1052" s="556">
        <f t="shared" si="7168"/>
        <v>74</v>
      </c>
      <c r="BB1052" s="556">
        <f t="shared" si="7168"/>
        <v>75</v>
      </c>
      <c r="BC1052" s="556">
        <f t="shared" si="7168"/>
        <v>76</v>
      </c>
      <c r="BD1052" s="556">
        <f t="shared" si="7168"/>
        <v>77</v>
      </c>
      <c r="BE1052" s="556">
        <f t="shared" si="7168"/>
        <v>78</v>
      </c>
      <c r="BF1052" s="556">
        <f t="shared" si="7168"/>
        <v>79</v>
      </c>
      <c r="BG1052" s="556">
        <f t="shared" si="7168"/>
        <v>79</v>
      </c>
      <c r="BH1052" s="556">
        <f t="shared" si="7168"/>
        <v>80</v>
      </c>
      <c r="BI1052" s="556">
        <f t="shared" si="7168"/>
        <v>81</v>
      </c>
      <c r="BJ1052" s="556">
        <f t="shared" si="7168"/>
        <v>82</v>
      </c>
      <c r="BK1052" s="556">
        <f t="shared" si="7168"/>
        <v>83</v>
      </c>
      <c r="BL1052" s="556">
        <f t="shared" si="7168"/>
        <v>84</v>
      </c>
      <c r="BM1052" s="556">
        <f t="shared" si="7168"/>
        <v>85</v>
      </c>
      <c r="BN1052" s="556">
        <f t="shared" si="7168"/>
        <v>86</v>
      </c>
      <c r="BO1052" s="556">
        <f t="shared" si="7168"/>
        <v>87</v>
      </c>
      <c r="BP1052" s="556">
        <f t="shared" si="7168"/>
        <v>88</v>
      </c>
      <c r="BQ1052" s="556">
        <f t="shared" si="7168"/>
        <v>89</v>
      </c>
      <c r="BR1052" s="556">
        <f t="shared" si="7168"/>
        <v>89</v>
      </c>
      <c r="BS1052" s="556">
        <f t="shared" si="7168"/>
        <v>90</v>
      </c>
      <c r="BT1052" s="556">
        <f t="shared" si="7168"/>
        <v>91</v>
      </c>
      <c r="BU1052" s="556">
        <f t="shared" ref="BU1052:CO1052" si="7169">ROUND(BU1049*100/BU1051,0)</f>
        <v>92</v>
      </c>
      <c r="BV1052" s="556">
        <f t="shared" si="7169"/>
        <v>93</v>
      </c>
      <c r="BW1052" s="556">
        <f t="shared" si="7169"/>
        <v>94</v>
      </c>
      <c r="BX1052" s="556">
        <f t="shared" si="7169"/>
        <v>95</v>
      </c>
      <c r="BY1052" s="556">
        <f t="shared" si="7169"/>
        <v>96</v>
      </c>
      <c r="BZ1052" s="556">
        <f t="shared" si="7169"/>
        <v>96</v>
      </c>
      <c r="CA1052" s="556">
        <f t="shared" si="7169"/>
        <v>97</v>
      </c>
      <c r="CB1052" s="556">
        <f t="shared" si="7169"/>
        <v>98</v>
      </c>
      <c r="CC1052" s="556">
        <f t="shared" si="7169"/>
        <v>99</v>
      </c>
      <c r="CD1052" s="556">
        <f t="shared" si="7169"/>
        <v>100</v>
      </c>
      <c r="CE1052" s="556">
        <f t="shared" si="7169"/>
        <v>101</v>
      </c>
      <c r="CF1052" s="556">
        <f t="shared" si="7169"/>
        <v>101</v>
      </c>
      <c r="CG1052" s="556">
        <f t="shared" si="7169"/>
        <v>102</v>
      </c>
      <c r="CH1052" s="556">
        <f t="shared" si="7169"/>
        <v>103</v>
      </c>
      <c r="CI1052" s="556">
        <f t="shared" si="7169"/>
        <v>104</v>
      </c>
      <c r="CJ1052" s="556">
        <f t="shared" si="7169"/>
        <v>105</v>
      </c>
      <c r="CK1052" s="556">
        <f t="shared" si="7169"/>
        <v>106</v>
      </c>
      <c r="CL1052" s="556">
        <f t="shared" si="7169"/>
        <v>106</v>
      </c>
      <c r="CM1052" s="556">
        <f t="shared" si="7169"/>
        <v>107</v>
      </c>
      <c r="CN1052" s="556">
        <f t="shared" si="7169"/>
        <v>108</v>
      </c>
      <c r="CO1052" s="556">
        <f t="shared" si="7169"/>
        <v>109</v>
      </c>
    </row>
    <row r="1053" spans="2:93">
      <c r="B1053" s="556" t="s">
        <v>1996</v>
      </c>
      <c r="C1053" s="634" t="s">
        <v>2005</v>
      </c>
      <c r="D1053" s="634"/>
      <c r="H1053" s="634" t="str">
        <f>CONCATENATE(H1050,IF(H1052&lt;10,CONCATENATE("00",H1052),IF(H1052&lt;100,CONCATENATE("0",H1052),H1052)))</f>
        <v>R3.0025</v>
      </c>
      <c r="I1053" s="634" t="str">
        <f t="shared" ref="I1053:BT1053" si="7170">CONCATENATE(I1050,IF(I1052&lt;10,CONCATENATE("00",I1052),IF(I1052&lt;100,CONCATENATE("0",I1052),I1052)))</f>
        <v>R3.0026</v>
      </c>
      <c r="J1053" s="634" t="str">
        <f t="shared" si="7170"/>
        <v>R3.0027</v>
      </c>
      <c r="K1053" s="634" t="str">
        <f t="shared" si="7170"/>
        <v>R3.0029</v>
      </c>
      <c r="L1053" s="634" t="str">
        <f t="shared" si="7170"/>
        <v>R3.0030</v>
      </c>
      <c r="M1053" s="634" t="str">
        <f t="shared" si="7170"/>
        <v>R3.0031</v>
      </c>
      <c r="N1053" s="634" t="str">
        <f t="shared" si="7170"/>
        <v>R3.0032</v>
      </c>
      <c r="O1053" s="634" t="str">
        <f t="shared" si="7170"/>
        <v>R3.0033</v>
      </c>
      <c r="P1053" s="634" t="str">
        <f t="shared" si="7170"/>
        <v>R3.0034</v>
      </c>
      <c r="Q1053" s="634" t="str">
        <f t="shared" si="7170"/>
        <v>R3.0036</v>
      </c>
      <c r="R1053" s="634" t="str">
        <f t="shared" si="7170"/>
        <v>R3.0037</v>
      </c>
      <c r="S1053" s="634" t="str">
        <f t="shared" si="7170"/>
        <v>R3.0038</v>
      </c>
      <c r="T1053" s="634" t="str">
        <f t="shared" si="7170"/>
        <v>R3.0039</v>
      </c>
      <c r="U1053" s="634" t="str">
        <f t="shared" si="7170"/>
        <v>R3.0040</v>
      </c>
      <c r="V1053" s="634" t="str">
        <f t="shared" si="7170"/>
        <v>R3.0041</v>
      </c>
      <c r="W1053" s="634" t="str">
        <f t="shared" si="7170"/>
        <v>R3.0042</v>
      </c>
      <c r="X1053" s="634" t="str">
        <f t="shared" si="7170"/>
        <v>R3.0044</v>
      </c>
      <c r="Y1053" s="634" t="str">
        <f t="shared" si="7170"/>
        <v>R3.0045</v>
      </c>
      <c r="Z1053" s="634" t="str">
        <f t="shared" si="7170"/>
        <v>R3.0046</v>
      </c>
      <c r="AA1053" s="634" t="str">
        <f t="shared" si="7170"/>
        <v>R3.0047</v>
      </c>
      <c r="AB1053" s="634" t="str">
        <f t="shared" si="7170"/>
        <v>R3.0048</v>
      </c>
      <c r="AC1053" s="634" t="str">
        <f t="shared" si="7170"/>
        <v>R3.0049</v>
      </c>
      <c r="AD1053" s="634" t="str">
        <f t="shared" si="7170"/>
        <v>R3.0050</v>
      </c>
      <c r="AE1053" s="634" t="str">
        <f t="shared" si="7170"/>
        <v>R3.0051</v>
      </c>
      <c r="AF1053" s="634" t="str">
        <f t="shared" si="7170"/>
        <v>R3.0052</v>
      </c>
      <c r="AG1053" s="634" t="str">
        <f t="shared" si="7170"/>
        <v>R3.0053</v>
      </c>
      <c r="AH1053" s="634" t="str">
        <f t="shared" si="7170"/>
        <v>R3.0054</v>
      </c>
      <c r="AI1053" s="634" t="str">
        <f t="shared" si="7170"/>
        <v>R3.0056</v>
      </c>
      <c r="AJ1053" s="634" t="str">
        <f t="shared" si="7170"/>
        <v>R3.0057</v>
      </c>
      <c r="AK1053" s="634" t="str">
        <f t="shared" si="7170"/>
        <v>R3.0058</v>
      </c>
      <c r="AL1053" s="634" t="str">
        <f t="shared" si="7170"/>
        <v>R3.0059</v>
      </c>
      <c r="AM1053" s="634" t="str">
        <f t="shared" si="7170"/>
        <v>R3.0060</v>
      </c>
      <c r="AN1053" s="634" t="str">
        <f t="shared" si="7170"/>
        <v>R3.0061</v>
      </c>
      <c r="AO1053" s="634" t="str">
        <f t="shared" si="7170"/>
        <v>R3.0062</v>
      </c>
      <c r="AP1053" s="634" t="str">
        <f t="shared" si="7170"/>
        <v>R3.0063</v>
      </c>
      <c r="AQ1053" s="634" t="str">
        <f t="shared" si="7170"/>
        <v>R3.0064</v>
      </c>
      <c r="AR1053" s="634" t="str">
        <f t="shared" si="7170"/>
        <v>R3.0065</v>
      </c>
      <c r="AS1053" s="634" t="str">
        <f t="shared" si="7170"/>
        <v>R3.0066</v>
      </c>
      <c r="AT1053" s="634" t="str">
        <f t="shared" si="7170"/>
        <v>R3.0067</v>
      </c>
      <c r="AU1053" s="634" t="str">
        <f t="shared" si="7170"/>
        <v>R3.0068</v>
      </c>
      <c r="AV1053" s="634" t="str">
        <f t="shared" si="7170"/>
        <v>R3.0069</v>
      </c>
      <c r="AW1053" s="634" t="str">
        <f t="shared" si="7170"/>
        <v>R3.0070</v>
      </c>
      <c r="AX1053" s="634" t="str">
        <f t="shared" si="7170"/>
        <v>R3.0071</v>
      </c>
      <c r="AY1053" s="634" t="str">
        <f t="shared" si="7170"/>
        <v>R3.0072</v>
      </c>
      <c r="AZ1053" s="634" t="str">
        <f t="shared" si="7170"/>
        <v>R3.0073</v>
      </c>
      <c r="BA1053" s="634" t="str">
        <f t="shared" si="7170"/>
        <v>R3.0074</v>
      </c>
      <c r="BB1053" s="634" t="str">
        <f t="shared" si="7170"/>
        <v>R3.0075</v>
      </c>
      <c r="BC1053" s="634" t="str">
        <f t="shared" si="7170"/>
        <v>R3.0076</v>
      </c>
      <c r="BD1053" s="634" t="str">
        <f t="shared" si="7170"/>
        <v>R3.0077</v>
      </c>
      <c r="BE1053" s="634" t="str">
        <f t="shared" si="7170"/>
        <v>R3.0078</v>
      </c>
      <c r="BF1053" s="634" t="str">
        <f t="shared" si="7170"/>
        <v>R3.0079</v>
      </c>
      <c r="BG1053" s="634" t="str">
        <f t="shared" si="7170"/>
        <v>R3.0079</v>
      </c>
      <c r="BH1053" s="634" t="str">
        <f t="shared" si="7170"/>
        <v>R3.0080</v>
      </c>
      <c r="BI1053" s="634" t="str">
        <f t="shared" si="7170"/>
        <v>R3.0081</v>
      </c>
      <c r="BJ1053" s="634" t="str">
        <f t="shared" si="7170"/>
        <v>R3.0082</v>
      </c>
      <c r="BK1053" s="634" t="str">
        <f t="shared" si="7170"/>
        <v>R3.0083</v>
      </c>
      <c r="BL1053" s="634" t="str">
        <f t="shared" si="7170"/>
        <v>R3.0084</v>
      </c>
      <c r="BM1053" s="634" t="str">
        <f t="shared" si="7170"/>
        <v>R3.0085</v>
      </c>
      <c r="BN1053" s="634" t="str">
        <f t="shared" si="7170"/>
        <v>R3.0086</v>
      </c>
      <c r="BO1053" s="634" t="str">
        <f t="shared" si="7170"/>
        <v>R3.0087</v>
      </c>
      <c r="BP1053" s="634" t="str">
        <f t="shared" si="7170"/>
        <v>R3.0088</v>
      </c>
      <c r="BQ1053" s="634" t="str">
        <f t="shared" si="7170"/>
        <v>R3.0089</v>
      </c>
      <c r="BR1053" s="634" t="str">
        <f t="shared" si="7170"/>
        <v>R3.0089</v>
      </c>
      <c r="BS1053" s="634" t="str">
        <f t="shared" si="7170"/>
        <v>R3.0090</v>
      </c>
      <c r="BT1053" s="634" t="str">
        <f t="shared" si="7170"/>
        <v>R3.0091</v>
      </c>
      <c r="BU1053" s="634" t="str">
        <f t="shared" ref="BU1053:CO1053" si="7171">CONCATENATE(BU1050,IF(BU1052&lt;10,CONCATENATE("00",BU1052),IF(BU1052&lt;100,CONCATENATE("0",BU1052),BU1052)))</f>
        <v>R3.0092</v>
      </c>
      <c r="BV1053" s="634" t="str">
        <f t="shared" si="7171"/>
        <v>R3.0093</v>
      </c>
      <c r="BW1053" s="634" t="str">
        <f t="shared" si="7171"/>
        <v>R3.0094</v>
      </c>
      <c r="BX1053" s="634" t="str">
        <f t="shared" si="7171"/>
        <v>R3.0095</v>
      </c>
      <c r="BY1053" s="634" t="str">
        <f t="shared" si="7171"/>
        <v>R3.0096</v>
      </c>
      <c r="BZ1053" s="634" t="str">
        <f t="shared" si="7171"/>
        <v>R3.0096</v>
      </c>
      <c r="CA1053" s="634" t="str">
        <f t="shared" si="7171"/>
        <v>R3.0097</v>
      </c>
      <c r="CB1053" s="634" t="str">
        <f t="shared" si="7171"/>
        <v>R3.0098</v>
      </c>
      <c r="CC1053" s="634" t="str">
        <f t="shared" si="7171"/>
        <v>R3.0099</v>
      </c>
      <c r="CD1053" s="634" t="str">
        <f t="shared" si="7171"/>
        <v>R3.0100</v>
      </c>
      <c r="CE1053" s="634" t="str">
        <f t="shared" si="7171"/>
        <v>R3.0101</v>
      </c>
      <c r="CF1053" s="634" t="str">
        <f t="shared" si="7171"/>
        <v>R3.0101</v>
      </c>
      <c r="CG1053" s="634" t="str">
        <f t="shared" si="7171"/>
        <v>R3.0102</v>
      </c>
      <c r="CH1053" s="634" t="str">
        <f t="shared" si="7171"/>
        <v>R3.0103</v>
      </c>
      <c r="CI1053" s="634" t="str">
        <f t="shared" si="7171"/>
        <v>R3.0104</v>
      </c>
      <c r="CJ1053" s="634" t="str">
        <f t="shared" si="7171"/>
        <v>R3.0105</v>
      </c>
      <c r="CK1053" s="634" t="str">
        <f t="shared" si="7171"/>
        <v>R3.0106</v>
      </c>
      <c r="CL1053" s="634" t="str">
        <f t="shared" si="7171"/>
        <v>R3.0106</v>
      </c>
      <c r="CM1053" s="634" t="str">
        <f t="shared" si="7171"/>
        <v>R3.0107</v>
      </c>
      <c r="CN1053" s="634" t="str">
        <f t="shared" si="7171"/>
        <v>R3.0108</v>
      </c>
      <c r="CO1053" s="634" t="str">
        <f t="shared" si="7171"/>
        <v>R3.0109</v>
      </c>
    </row>
    <row r="1054" spans="2:93">
      <c r="B1054" s="556" t="s">
        <v>1997</v>
      </c>
      <c r="C1054" s="634" t="s">
        <v>2005</v>
      </c>
      <c r="D1054" s="634"/>
      <c r="H1054" s="556">
        <f t="shared" ref="H1054" si="7172">VLOOKUP(H1053,IowaCurves,6)/100</f>
        <v>0.75917030334472657</v>
      </c>
      <c r="I1054" s="556">
        <f t="shared" ref="I1054" si="7173">VLOOKUP(I1053,IowaCurves,6)/100</f>
        <v>0.74985771179199223</v>
      </c>
      <c r="J1054" s="556">
        <f t="shared" ref="J1054" si="7174">VLOOKUP(J1053,IowaCurves,6)/100</f>
        <v>0.74057762145996098</v>
      </c>
      <c r="K1054" s="556">
        <f t="shared" ref="K1054" si="7175">VLOOKUP(K1053,IowaCurves,6)/100</f>
        <v>0.7221183013916016</v>
      </c>
      <c r="L1054" s="556">
        <f t="shared" ref="L1054" si="7176">VLOOKUP(L1053,IowaCurves,6)/100</f>
        <v>0.71294082641601564</v>
      </c>
      <c r="M1054" s="556">
        <f t="shared" ref="M1054" si="7177">VLOOKUP(M1053,IowaCurves,6)/100</f>
        <v>0.70379920959472653</v>
      </c>
      <c r="N1054" s="556">
        <f t="shared" ref="N1054" si="7178">VLOOKUP(N1053,IowaCurves,6)/100</f>
        <v>0.69469429016113282</v>
      </c>
      <c r="O1054" s="556">
        <f t="shared" ref="O1054" si="7179">VLOOKUP(O1053,IowaCurves,6)/100</f>
        <v>0.68562690734863285</v>
      </c>
      <c r="P1054" s="556">
        <f t="shared" ref="P1054" si="7180">VLOOKUP(P1053,IowaCurves,6)/100</f>
        <v>0.67659782409667968</v>
      </c>
      <c r="Q1054" s="556">
        <f t="shared" ref="Q1054" si="7181">VLOOKUP(Q1053,IowaCurves,6)/100</f>
        <v>0.65865768432617189</v>
      </c>
      <c r="R1054" s="556">
        <f t="shared" ref="R1054" si="7182">VLOOKUP(R1053,IowaCurves,6)/100</f>
        <v>0.64974807739257812</v>
      </c>
      <c r="S1054" s="556">
        <f t="shared" ref="S1054" si="7183">VLOOKUP(S1053,IowaCurves,6)/100</f>
        <v>0.64087982177734371</v>
      </c>
      <c r="T1054" s="556">
        <f t="shared" ref="T1054" si="7184">VLOOKUP(T1053,IowaCurves,6)/100</f>
        <v>0.63205348968505859</v>
      </c>
      <c r="U1054" s="556">
        <f t="shared" ref="U1054" si="7185">VLOOKUP(U1053,IowaCurves,6)/100</f>
        <v>0.62326984405517583</v>
      </c>
      <c r="V1054" s="556">
        <f t="shared" ref="V1054" si="7186">VLOOKUP(V1053,IowaCurves,6)/100</f>
        <v>0.61452960968017578</v>
      </c>
      <c r="W1054" s="556">
        <f t="shared" ref="W1054" si="7187">VLOOKUP(W1053,IowaCurves,6)/100</f>
        <v>0.60583335876464839</v>
      </c>
      <c r="X1054" s="556">
        <f t="shared" ref="X1054" si="7188">VLOOKUP(X1053,IowaCurves,6)/100</f>
        <v>0.588575325012207</v>
      </c>
      <c r="Y1054" s="556">
        <f t="shared" ref="Y1054" si="7189">VLOOKUP(Y1053,IowaCurves,6)/100</f>
        <v>0.58001483917236329</v>
      </c>
      <c r="Z1054" s="556">
        <f t="shared" ref="Z1054" si="7190">VLOOKUP(Z1053,IowaCurves,6)/100</f>
        <v>0.57150077819824219</v>
      </c>
      <c r="AA1054" s="556">
        <f t="shared" ref="AA1054" si="7191">VLOOKUP(AA1053,IowaCurves,6)/100</f>
        <v>0.5630337524414063</v>
      </c>
      <c r="AB1054" s="556">
        <f t="shared" ref="AB1054" si="7192">VLOOKUP(AB1053,IowaCurves,6)/100</f>
        <v>0.55461429595947265</v>
      </c>
      <c r="AC1054" s="556">
        <f t="shared" ref="AC1054" si="7193">VLOOKUP(AC1053,IowaCurves,6)/100</f>
        <v>0.54624298095703128</v>
      </c>
      <c r="AD1054" s="556">
        <f t="shared" ref="AD1054" si="7194">VLOOKUP(AD1053,IowaCurves,6)/100</f>
        <v>0.5379203796386719</v>
      </c>
      <c r="AE1054" s="556">
        <f t="shared" ref="AE1054" si="7195">VLOOKUP(AE1053,IowaCurves,6)/100</f>
        <v>0.52964702606201175</v>
      </c>
      <c r="AF1054" s="556">
        <f t="shared" ref="AF1054" si="7196">VLOOKUP(AF1053,IowaCurves,6)/100</f>
        <v>0.52142345428466796</v>
      </c>
      <c r="AG1054" s="556">
        <f t="shared" ref="AG1054" si="7197">VLOOKUP(AG1053,IowaCurves,6)/100</f>
        <v>0.5132501602172852</v>
      </c>
      <c r="AH1054" s="556">
        <f t="shared" ref="AH1054" si="7198">VLOOKUP(AH1053,IowaCurves,6)/100</f>
        <v>0.50512779235839844</v>
      </c>
      <c r="AI1054" s="556">
        <f t="shared" ref="AI1054" si="7199">VLOOKUP(AI1053,IowaCurves,6)/100</f>
        <v>0.48903789520263674</v>
      </c>
      <c r="AJ1054" s="556">
        <f t="shared" ref="AJ1054" si="7200">VLOOKUP(AJ1053,IowaCurves,6)/100</f>
        <v>0.48107154846191408</v>
      </c>
      <c r="AK1054" s="556">
        <f t="shared" ref="AK1054" si="7201">VLOOKUP(AK1053,IowaCurves,6)/100</f>
        <v>0.47315837860107424</v>
      </c>
      <c r="AL1054" s="556">
        <f t="shared" ref="AL1054" si="7202">VLOOKUP(AL1053,IowaCurves,6)/100</f>
        <v>0.46529899597167967</v>
      </c>
      <c r="AM1054" s="556">
        <f t="shared" ref="AM1054" si="7203">VLOOKUP(AM1053,IowaCurves,6)/100</f>
        <v>0.45749408721923829</v>
      </c>
      <c r="AN1054" s="556">
        <f t="shared" ref="AN1054" si="7204">VLOOKUP(AN1053,IowaCurves,6)/100</f>
        <v>0.44974430084228517</v>
      </c>
      <c r="AO1054" s="556">
        <f t="shared" ref="AO1054" si="7205">VLOOKUP(AO1053,IowaCurves,6)/100</f>
        <v>0.4420503616333008</v>
      </c>
      <c r="AP1054" s="556">
        <f t="shared" ref="AP1054" si="7206">VLOOKUP(AP1053,IowaCurves,6)/100</f>
        <v>0.43441299438476561</v>
      </c>
      <c r="AQ1054" s="556">
        <f t="shared" ref="AQ1054" si="7207">VLOOKUP(AQ1053,IowaCurves,6)/100</f>
        <v>0.4268329620361328</v>
      </c>
      <c r="AR1054" s="556">
        <f t="shared" ref="AR1054" si="7208">VLOOKUP(AR1053,IowaCurves,6)/100</f>
        <v>0.41931114196777342</v>
      </c>
      <c r="AS1054" s="556">
        <f t="shared" ref="AS1054" si="7209">VLOOKUP(AS1053,IowaCurves,6)/100</f>
        <v>0.41184837341308594</v>
      </c>
      <c r="AT1054" s="556">
        <f t="shared" ref="AT1054" si="7210">VLOOKUP(AT1053,IowaCurves,6)/100</f>
        <v>0.40444557189941405</v>
      </c>
      <c r="AU1054" s="556">
        <f t="shared" ref="AU1054" si="7211">VLOOKUP(AU1053,IowaCurves,6)/100</f>
        <v>0.39710369110107424</v>
      </c>
      <c r="AV1054" s="556">
        <f t="shared" ref="AV1054" si="7212">VLOOKUP(AV1053,IowaCurves,6)/100</f>
        <v>0.38982372283935546</v>
      </c>
      <c r="AW1054" s="556">
        <f t="shared" ref="AW1054" si="7213">VLOOKUP(AW1053,IowaCurves,6)/100</f>
        <v>0.38260673522949218</v>
      </c>
      <c r="AX1054" s="556">
        <f t="shared" ref="AX1054" si="7214">VLOOKUP(AX1053,IowaCurves,6)/100</f>
        <v>0.37545387268066405</v>
      </c>
      <c r="AY1054" s="556">
        <f t="shared" ref="AY1054" si="7215">VLOOKUP(AY1053,IowaCurves,6)/100</f>
        <v>0.36836624145507813</v>
      </c>
      <c r="AZ1054" s="556">
        <f t="shared" ref="AZ1054" si="7216">VLOOKUP(AZ1053,IowaCurves,6)/100</f>
        <v>0.36134506225585938</v>
      </c>
      <c r="BA1054" s="556">
        <f t="shared" ref="BA1054" si="7217">VLOOKUP(BA1053,IowaCurves,6)/100</f>
        <v>0.35439155578613279</v>
      </c>
      <c r="BB1054" s="556">
        <f t="shared" ref="BB1054" si="7218">VLOOKUP(BB1053,IowaCurves,6)/100</f>
        <v>0.3475070571899414</v>
      </c>
      <c r="BC1054" s="556">
        <f t="shared" ref="BC1054" si="7219">VLOOKUP(BC1053,IowaCurves,6)/100</f>
        <v>0.34069286346435546</v>
      </c>
      <c r="BD1054" s="556">
        <f t="shared" ref="BD1054" si="7220">VLOOKUP(BD1053,IowaCurves,6)/100</f>
        <v>0.33395038604736327</v>
      </c>
      <c r="BE1054" s="556">
        <f t="shared" ref="BE1054" si="7221">VLOOKUP(BE1053,IowaCurves,6)/100</f>
        <v>0.32728092193603514</v>
      </c>
      <c r="BF1054" s="556">
        <f t="shared" ref="BF1054" si="7222">VLOOKUP(BF1053,IowaCurves,6)/100</f>
        <v>0.32068595886230467</v>
      </c>
      <c r="BG1054" s="556">
        <f t="shared" ref="BG1054" si="7223">VLOOKUP(BG1053,IowaCurves,6)/100</f>
        <v>0.32068595886230467</v>
      </c>
      <c r="BH1054" s="556">
        <f t="shared" ref="BH1054" si="7224">VLOOKUP(BH1053,IowaCurves,6)/100</f>
        <v>0.31416692733764651</v>
      </c>
      <c r="BI1054" s="556">
        <f t="shared" ref="BI1054" si="7225">VLOOKUP(BI1053,IowaCurves,6)/100</f>
        <v>0.30772521972656253</v>
      </c>
      <c r="BJ1054" s="556">
        <f t="shared" ref="BJ1054" si="7226">VLOOKUP(BJ1053,IowaCurves,6)/100</f>
        <v>0.30136234283447266</v>
      </c>
      <c r="BK1054" s="556">
        <f t="shared" ref="BK1054" si="7227">VLOOKUP(BK1053,IowaCurves,6)/100</f>
        <v>0.29507970809936523</v>
      </c>
      <c r="BL1054" s="556">
        <f t="shared" ref="BL1054" si="7228">VLOOKUP(BL1053,IowaCurves,6)/100</f>
        <v>0.28887874603271485</v>
      </c>
      <c r="BM1054" s="556">
        <f t="shared" ref="BM1054" si="7229">VLOOKUP(BM1053,IowaCurves,6)/100</f>
        <v>0.28276086807250977</v>
      </c>
      <c r="BN1054" s="556">
        <f t="shared" ref="BN1054" si="7230">VLOOKUP(BN1053,IowaCurves,6)/100</f>
        <v>0.27672744750976563</v>
      </c>
      <c r="BO1054" s="556">
        <f t="shared" ref="BO1054" si="7231">VLOOKUP(BO1053,IowaCurves,6)/100</f>
        <v>0.27077981948852536</v>
      </c>
      <c r="BP1054" s="556">
        <f t="shared" ref="BP1054" si="7232">VLOOKUP(BP1053,IowaCurves,6)/100</f>
        <v>0.26491930007934572</v>
      </c>
      <c r="BQ1054" s="556">
        <f t="shared" ref="BQ1054" si="7233">VLOOKUP(BQ1053,IowaCurves,6)/100</f>
        <v>0.25914705276489258</v>
      </c>
      <c r="BR1054" s="556">
        <f t="shared" ref="BR1054" si="7234">VLOOKUP(BR1053,IowaCurves,6)/100</f>
        <v>0.25914705276489258</v>
      </c>
      <c r="BS1054" s="556">
        <f t="shared" ref="BS1054" si="7235">VLOOKUP(BS1053,IowaCurves,6)/100</f>
        <v>0.25346431732177732</v>
      </c>
      <c r="BT1054" s="556">
        <f t="shared" ref="BT1054" si="7236">VLOOKUP(BT1053,IowaCurves,6)/100</f>
        <v>0.24787210464477538</v>
      </c>
      <c r="BU1054" s="556">
        <f t="shared" ref="BU1054" si="7237">VLOOKUP(BU1053,IowaCurves,6)/100</f>
        <v>0.24237146377563476</v>
      </c>
      <c r="BV1054" s="556">
        <f t="shared" ref="BV1054" si="7238">VLOOKUP(BV1053,IowaCurves,6)/100</f>
        <v>0.23696331024169923</v>
      </c>
      <c r="BW1054" s="556">
        <f t="shared" ref="BW1054" si="7239">VLOOKUP(BW1053,IowaCurves,6)/100</f>
        <v>0.23164840698242187</v>
      </c>
      <c r="BX1054" s="556">
        <f t="shared" ref="BX1054" si="7240">VLOOKUP(BX1053,IowaCurves,6)/100</f>
        <v>0.22642744064331055</v>
      </c>
      <c r="BY1054" s="556">
        <f t="shared" ref="BY1054" si="7241">VLOOKUP(BY1053,IowaCurves,6)/100</f>
        <v>0.22130102157592774</v>
      </c>
      <c r="BZ1054" s="556">
        <f t="shared" ref="BZ1054" si="7242">VLOOKUP(BZ1053,IowaCurves,6)/100</f>
        <v>0.22130102157592774</v>
      </c>
      <c r="CA1054" s="556">
        <f t="shared" ref="CA1054" si="7243">VLOOKUP(CA1053,IowaCurves,6)/100</f>
        <v>0.21626958847045899</v>
      </c>
      <c r="CB1054" s="556">
        <f t="shared" ref="CB1054" si="7244">VLOOKUP(CB1053,IowaCurves,6)/100</f>
        <v>0.21133344650268554</v>
      </c>
      <c r="CC1054" s="556">
        <f t="shared" ref="CC1054" si="7245">VLOOKUP(CC1053,IowaCurves,6)/100</f>
        <v>0.20649276733398436</v>
      </c>
      <c r="CD1054" s="556">
        <f t="shared" ref="CD1054" si="7246">VLOOKUP(CD1053,IowaCurves,6)/100</f>
        <v>0.20174762725830078</v>
      </c>
      <c r="CE1054" s="556">
        <f t="shared" ref="CE1054" si="7247">VLOOKUP(CE1053,IowaCurves,6)/100</f>
        <v>0.19709789276123046</v>
      </c>
      <c r="CF1054" s="556">
        <f t="shared" ref="CF1054" si="7248">VLOOKUP(CF1053,IowaCurves,6)/100</f>
        <v>0.19709789276123046</v>
      </c>
      <c r="CG1054" s="556">
        <f t="shared" ref="CG1054" si="7249">VLOOKUP(CG1053,IowaCurves,6)/100</f>
        <v>0.19254333496093751</v>
      </c>
      <c r="CH1054" s="556">
        <f t="shared" ref="CH1054" si="7250">VLOOKUP(CH1053,IowaCurves,6)/100</f>
        <v>0.18808351516723631</v>
      </c>
      <c r="CI1054" s="556">
        <f t="shared" ref="CI1054" si="7251">VLOOKUP(CI1053,IowaCurves,6)/100</f>
        <v>0.18371788024902344</v>
      </c>
      <c r="CJ1054" s="556">
        <f t="shared" ref="CJ1054" si="7252">VLOOKUP(CJ1053,IowaCurves,6)/100</f>
        <v>0.17944566726684572</v>
      </c>
      <c r="CK1054" s="556">
        <f t="shared" ref="CK1054" si="7253">VLOOKUP(CK1053,IowaCurves,6)/100</f>
        <v>0.17526601791381835</v>
      </c>
      <c r="CL1054" s="556">
        <f t="shared" ref="CL1054" si="7254">VLOOKUP(CL1053,IowaCurves,6)/100</f>
        <v>0.17526601791381835</v>
      </c>
      <c r="CM1054" s="556">
        <f t="shared" ref="CM1054" si="7255">VLOOKUP(CM1053,IowaCurves,6)/100</f>
        <v>0.17117784500122071</v>
      </c>
      <c r="CN1054" s="556">
        <f t="shared" ref="CN1054" si="7256">VLOOKUP(CN1053,IowaCurves,6)/100</f>
        <v>0.16717992782592772</v>
      </c>
      <c r="CO1054" s="556">
        <f t="shared" ref="CO1054" si="7257">VLOOKUP(CO1053,IowaCurves,6)/100</f>
        <v>0.16327087402343751</v>
      </c>
    </row>
    <row r="1055" spans="2:93">
      <c r="B1055" s="556" t="s">
        <v>1943</v>
      </c>
      <c r="C1055" s="634" t="s">
        <v>2005</v>
      </c>
      <c r="D1055" s="634"/>
      <c r="H1055" s="556">
        <f>ROUND(H1051*H1054,1)</f>
        <v>56.9</v>
      </c>
      <c r="I1055" s="556">
        <f t="shared" ref="I1055:BT1055" si="7258">ROUND(I1051*I1054,1)</f>
        <v>56.2</v>
      </c>
      <c r="J1055" s="556">
        <f t="shared" si="7258"/>
        <v>55.5</v>
      </c>
      <c r="K1055" s="556">
        <f t="shared" si="7258"/>
        <v>54.2</v>
      </c>
      <c r="L1055" s="556">
        <f t="shared" si="7258"/>
        <v>53.5</v>
      </c>
      <c r="M1055" s="556">
        <f t="shared" si="7258"/>
        <v>52.8</v>
      </c>
      <c r="N1055" s="556">
        <f t="shared" si="7258"/>
        <v>52.1</v>
      </c>
      <c r="O1055" s="556">
        <f t="shared" si="7258"/>
        <v>51.4</v>
      </c>
      <c r="P1055" s="556">
        <f t="shared" si="7258"/>
        <v>50.7</v>
      </c>
      <c r="Q1055" s="556">
        <f t="shared" si="7258"/>
        <v>49.4</v>
      </c>
      <c r="R1055" s="556">
        <f t="shared" si="7258"/>
        <v>48.7</v>
      </c>
      <c r="S1055" s="556">
        <f t="shared" si="7258"/>
        <v>48.1</v>
      </c>
      <c r="T1055" s="556">
        <f t="shared" si="7258"/>
        <v>47.4</v>
      </c>
      <c r="U1055" s="556">
        <f t="shared" si="7258"/>
        <v>46.7</v>
      </c>
      <c r="V1055" s="556">
        <f t="shared" si="7258"/>
        <v>46.1</v>
      </c>
      <c r="W1055" s="556">
        <f t="shared" si="7258"/>
        <v>45.4</v>
      </c>
      <c r="X1055" s="556">
        <f t="shared" si="7258"/>
        <v>44.1</v>
      </c>
      <c r="Y1055" s="556">
        <f t="shared" si="7258"/>
        <v>43.5</v>
      </c>
      <c r="Z1055" s="556">
        <f t="shared" si="7258"/>
        <v>42.9</v>
      </c>
      <c r="AA1055" s="556">
        <f t="shared" si="7258"/>
        <v>42.2</v>
      </c>
      <c r="AB1055" s="556">
        <f t="shared" si="7258"/>
        <v>41.6</v>
      </c>
      <c r="AC1055" s="556">
        <f t="shared" si="7258"/>
        <v>41</v>
      </c>
      <c r="AD1055" s="556">
        <f t="shared" si="7258"/>
        <v>40.299999999999997</v>
      </c>
      <c r="AE1055" s="556">
        <f t="shared" si="7258"/>
        <v>39.700000000000003</v>
      </c>
      <c r="AF1055" s="556">
        <f t="shared" si="7258"/>
        <v>39.1</v>
      </c>
      <c r="AG1055" s="556">
        <f t="shared" si="7258"/>
        <v>38.5</v>
      </c>
      <c r="AH1055" s="556">
        <f t="shared" si="7258"/>
        <v>37.9</v>
      </c>
      <c r="AI1055" s="556">
        <f t="shared" si="7258"/>
        <v>36.700000000000003</v>
      </c>
      <c r="AJ1055" s="556">
        <f t="shared" si="7258"/>
        <v>36.1</v>
      </c>
      <c r="AK1055" s="556">
        <f t="shared" si="7258"/>
        <v>35.5</v>
      </c>
      <c r="AL1055" s="556">
        <f t="shared" si="7258"/>
        <v>34.9</v>
      </c>
      <c r="AM1055" s="556">
        <f t="shared" si="7258"/>
        <v>34.299999999999997</v>
      </c>
      <c r="AN1055" s="556">
        <f t="shared" si="7258"/>
        <v>33.700000000000003</v>
      </c>
      <c r="AO1055" s="556">
        <f t="shared" si="7258"/>
        <v>33.200000000000003</v>
      </c>
      <c r="AP1055" s="556">
        <f t="shared" si="7258"/>
        <v>32.6</v>
      </c>
      <c r="AQ1055" s="556">
        <f t="shared" si="7258"/>
        <v>32</v>
      </c>
      <c r="AR1055" s="556">
        <f t="shared" si="7258"/>
        <v>31.4</v>
      </c>
      <c r="AS1055" s="556">
        <f t="shared" si="7258"/>
        <v>30.9</v>
      </c>
      <c r="AT1055" s="556">
        <f t="shared" si="7258"/>
        <v>30.3</v>
      </c>
      <c r="AU1055" s="556">
        <f t="shared" si="7258"/>
        <v>29.8</v>
      </c>
      <c r="AV1055" s="556">
        <f t="shared" si="7258"/>
        <v>29.2</v>
      </c>
      <c r="AW1055" s="556">
        <f t="shared" si="7258"/>
        <v>28.7</v>
      </c>
      <c r="AX1055" s="556">
        <f t="shared" si="7258"/>
        <v>28.2</v>
      </c>
      <c r="AY1055" s="556">
        <f t="shared" si="7258"/>
        <v>27.6</v>
      </c>
      <c r="AZ1055" s="556">
        <f t="shared" si="7258"/>
        <v>27.1</v>
      </c>
      <c r="BA1055" s="556">
        <f t="shared" si="7258"/>
        <v>26.6</v>
      </c>
      <c r="BB1055" s="556">
        <f t="shared" si="7258"/>
        <v>26.1</v>
      </c>
      <c r="BC1055" s="556">
        <f t="shared" si="7258"/>
        <v>25.6</v>
      </c>
      <c r="BD1055" s="556">
        <f t="shared" si="7258"/>
        <v>25</v>
      </c>
      <c r="BE1055" s="556">
        <f t="shared" si="7258"/>
        <v>24.5</v>
      </c>
      <c r="BF1055" s="556">
        <f t="shared" si="7258"/>
        <v>24.1</v>
      </c>
      <c r="BG1055" s="556">
        <f t="shared" si="7258"/>
        <v>24.1</v>
      </c>
      <c r="BH1055" s="556">
        <f t="shared" si="7258"/>
        <v>23.6</v>
      </c>
      <c r="BI1055" s="556">
        <f t="shared" si="7258"/>
        <v>23.1</v>
      </c>
      <c r="BJ1055" s="556">
        <f t="shared" si="7258"/>
        <v>22.6</v>
      </c>
      <c r="BK1055" s="556">
        <f t="shared" si="7258"/>
        <v>22.1</v>
      </c>
      <c r="BL1055" s="556">
        <f t="shared" si="7258"/>
        <v>21.7</v>
      </c>
      <c r="BM1055" s="556">
        <f t="shared" si="7258"/>
        <v>21.2</v>
      </c>
      <c r="BN1055" s="556">
        <f t="shared" si="7258"/>
        <v>20.8</v>
      </c>
      <c r="BO1055" s="556">
        <f t="shared" si="7258"/>
        <v>20.3</v>
      </c>
      <c r="BP1055" s="556">
        <f t="shared" si="7258"/>
        <v>19.899999999999999</v>
      </c>
      <c r="BQ1055" s="556">
        <f t="shared" si="7258"/>
        <v>19.399999999999999</v>
      </c>
      <c r="BR1055" s="556">
        <f t="shared" si="7258"/>
        <v>19.399999999999999</v>
      </c>
      <c r="BS1055" s="556">
        <f t="shared" si="7258"/>
        <v>19</v>
      </c>
      <c r="BT1055" s="556">
        <f t="shared" si="7258"/>
        <v>18.600000000000001</v>
      </c>
      <c r="BU1055" s="556">
        <f t="shared" ref="BU1055:CO1055" si="7259">ROUND(BU1051*BU1054,1)</f>
        <v>18.2</v>
      </c>
      <c r="BV1055" s="556">
        <f t="shared" si="7259"/>
        <v>17.8</v>
      </c>
      <c r="BW1055" s="556">
        <f t="shared" si="7259"/>
        <v>17.399999999999999</v>
      </c>
      <c r="BX1055" s="556">
        <f t="shared" si="7259"/>
        <v>17</v>
      </c>
      <c r="BY1055" s="556">
        <f t="shared" si="7259"/>
        <v>16.600000000000001</v>
      </c>
      <c r="BZ1055" s="556">
        <f t="shared" si="7259"/>
        <v>16.600000000000001</v>
      </c>
      <c r="CA1055" s="556">
        <f t="shared" si="7259"/>
        <v>16.2</v>
      </c>
      <c r="CB1055" s="556">
        <f t="shared" si="7259"/>
        <v>15.9</v>
      </c>
      <c r="CC1055" s="556">
        <f t="shared" si="7259"/>
        <v>15.5</v>
      </c>
      <c r="CD1055" s="556">
        <f t="shared" si="7259"/>
        <v>15.1</v>
      </c>
      <c r="CE1055" s="556">
        <f t="shared" si="7259"/>
        <v>14.8</v>
      </c>
      <c r="CF1055" s="556">
        <f t="shared" si="7259"/>
        <v>14.8</v>
      </c>
      <c r="CG1055" s="556">
        <f t="shared" si="7259"/>
        <v>14.4</v>
      </c>
      <c r="CH1055" s="556">
        <f t="shared" si="7259"/>
        <v>14.1</v>
      </c>
      <c r="CI1055" s="556">
        <f t="shared" si="7259"/>
        <v>13.8</v>
      </c>
      <c r="CJ1055" s="556">
        <f t="shared" si="7259"/>
        <v>13.5</v>
      </c>
      <c r="CK1055" s="556">
        <f t="shared" si="7259"/>
        <v>13.1</v>
      </c>
      <c r="CL1055" s="556">
        <f t="shared" si="7259"/>
        <v>13.1</v>
      </c>
      <c r="CM1055" s="556">
        <f t="shared" si="7259"/>
        <v>12.8</v>
      </c>
      <c r="CN1055" s="556">
        <f t="shared" si="7259"/>
        <v>12.5</v>
      </c>
      <c r="CO1055" s="556">
        <f t="shared" si="7259"/>
        <v>12.2</v>
      </c>
    </row>
    <row r="1056" spans="2:93">
      <c r="B1056" s="556" t="s">
        <v>1989</v>
      </c>
      <c r="C1056" s="634" t="s">
        <v>2006</v>
      </c>
      <c r="D1056" s="45" t="s">
        <v>156</v>
      </c>
      <c r="E1056" s="639">
        <f>'DCF Forecast Parameters'!C219</f>
        <v>262579.51</v>
      </c>
      <c r="H1056" s="16">
        <f>E1056</f>
        <v>262579.51</v>
      </c>
      <c r="I1056" s="17">
        <f>I1044+I1045+I1047</f>
        <v>263236.51</v>
      </c>
      <c r="J1056" s="17">
        <f t="shared" ref="J1056:BU1056" si="7260">J1044+J1045+J1047</f>
        <v>263894.51</v>
      </c>
      <c r="K1056" s="17">
        <f t="shared" si="7260"/>
        <v>264553.51</v>
      </c>
      <c r="L1056" s="17">
        <f t="shared" si="7260"/>
        <v>265215.51</v>
      </c>
      <c r="M1056" s="17">
        <f t="shared" si="7260"/>
        <v>265878.51</v>
      </c>
      <c r="N1056" s="17">
        <f t="shared" si="7260"/>
        <v>266542.51</v>
      </c>
      <c r="O1056" s="17">
        <f t="shared" si="7260"/>
        <v>267209.51</v>
      </c>
      <c r="P1056" s="17">
        <f t="shared" si="7260"/>
        <v>267877.51</v>
      </c>
      <c r="Q1056" s="17">
        <f t="shared" si="7260"/>
        <v>268546.51</v>
      </c>
      <c r="R1056" s="17">
        <f t="shared" si="7260"/>
        <v>269218.51</v>
      </c>
      <c r="S1056" s="17">
        <f t="shared" si="7260"/>
        <v>269891.51</v>
      </c>
      <c r="T1056" s="17">
        <f t="shared" si="7260"/>
        <v>270565.51</v>
      </c>
      <c r="U1056" s="17">
        <f t="shared" si="7260"/>
        <v>271242.51</v>
      </c>
      <c r="V1056" s="17">
        <f t="shared" si="7260"/>
        <v>271920.51</v>
      </c>
      <c r="W1056" s="17">
        <f t="shared" si="7260"/>
        <v>272600.51</v>
      </c>
      <c r="X1056" s="17">
        <f t="shared" si="7260"/>
        <v>273281.51</v>
      </c>
      <c r="Y1056" s="17">
        <f t="shared" si="7260"/>
        <v>273964.51</v>
      </c>
      <c r="Z1056" s="17">
        <f t="shared" si="7260"/>
        <v>274649.51</v>
      </c>
      <c r="AA1056" s="17">
        <f t="shared" si="7260"/>
        <v>275335.51</v>
      </c>
      <c r="AB1056" s="17">
        <f t="shared" si="7260"/>
        <v>276024.51</v>
      </c>
      <c r="AC1056" s="17">
        <f t="shared" si="7260"/>
        <v>276714.51</v>
      </c>
      <c r="AD1056" s="17">
        <f t="shared" si="7260"/>
        <v>277406.51</v>
      </c>
      <c r="AE1056" s="17">
        <f t="shared" si="7260"/>
        <v>278099.51</v>
      </c>
      <c r="AF1056" s="17">
        <f t="shared" si="7260"/>
        <v>278794.51</v>
      </c>
      <c r="AG1056" s="17">
        <f t="shared" si="7260"/>
        <v>279491.51</v>
      </c>
      <c r="AH1056" s="17">
        <f t="shared" si="7260"/>
        <v>280189.51</v>
      </c>
      <c r="AI1056" s="17">
        <f t="shared" si="7260"/>
        <v>280890.51</v>
      </c>
      <c r="AJ1056" s="17">
        <f t="shared" si="7260"/>
        <v>281592.51</v>
      </c>
      <c r="AK1056" s="17">
        <f t="shared" si="7260"/>
        <v>282296.51</v>
      </c>
      <c r="AL1056" s="17">
        <f t="shared" si="7260"/>
        <v>283001.51</v>
      </c>
      <c r="AM1056" s="17">
        <f t="shared" si="7260"/>
        <v>283708.51</v>
      </c>
      <c r="AN1056" s="17">
        <f t="shared" si="7260"/>
        <v>284418.51</v>
      </c>
      <c r="AO1056" s="17">
        <f t="shared" si="7260"/>
        <v>285129.51</v>
      </c>
      <c r="AP1056" s="17">
        <f t="shared" si="7260"/>
        <v>285842.51</v>
      </c>
      <c r="AQ1056" s="17">
        <f t="shared" si="7260"/>
        <v>286556.51</v>
      </c>
      <c r="AR1056" s="17">
        <f t="shared" si="7260"/>
        <v>287273.51</v>
      </c>
      <c r="AS1056" s="17">
        <f t="shared" si="7260"/>
        <v>287991.51</v>
      </c>
      <c r="AT1056" s="17">
        <f t="shared" si="7260"/>
        <v>288711.51</v>
      </c>
      <c r="AU1056" s="17">
        <f t="shared" si="7260"/>
        <v>289433.51</v>
      </c>
      <c r="AV1056" s="17">
        <f t="shared" si="7260"/>
        <v>290156.51</v>
      </c>
      <c r="AW1056" s="17">
        <f t="shared" si="7260"/>
        <v>290882.51</v>
      </c>
      <c r="AX1056" s="17">
        <f t="shared" si="7260"/>
        <v>291609.51</v>
      </c>
      <c r="AY1056" s="17">
        <f t="shared" si="7260"/>
        <v>292338.51</v>
      </c>
      <c r="AZ1056" s="17">
        <f t="shared" si="7260"/>
        <v>293069.51</v>
      </c>
      <c r="BA1056" s="17">
        <f t="shared" si="7260"/>
        <v>293801.51</v>
      </c>
      <c r="BB1056" s="17">
        <f t="shared" si="7260"/>
        <v>294535.51</v>
      </c>
      <c r="BC1056" s="17">
        <f t="shared" si="7260"/>
        <v>295272.51</v>
      </c>
      <c r="BD1056" s="17">
        <f t="shared" si="7260"/>
        <v>296010.51</v>
      </c>
      <c r="BE1056" s="17">
        <f t="shared" si="7260"/>
        <v>296750.51</v>
      </c>
      <c r="BF1056" s="17">
        <f t="shared" si="7260"/>
        <v>297492.51</v>
      </c>
      <c r="BG1056" s="17">
        <f t="shared" si="7260"/>
        <v>298235.51</v>
      </c>
      <c r="BH1056" s="17">
        <f t="shared" si="7260"/>
        <v>298980.51</v>
      </c>
      <c r="BI1056" s="17">
        <f t="shared" si="7260"/>
        <v>299728.51</v>
      </c>
      <c r="BJ1056" s="17">
        <f t="shared" si="7260"/>
        <v>300478.51</v>
      </c>
      <c r="BK1056" s="17">
        <f t="shared" si="7260"/>
        <v>301229.51</v>
      </c>
      <c r="BL1056" s="17">
        <f t="shared" si="7260"/>
        <v>301982.51</v>
      </c>
      <c r="BM1056" s="17">
        <f t="shared" si="7260"/>
        <v>302737.51</v>
      </c>
      <c r="BN1056" s="17">
        <f t="shared" si="7260"/>
        <v>303494.51</v>
      </c>
      <c r="BO1056" s="17">
        <f t="shared" si="7260"/>
        <v>304252.51</v>
      </c>
      <c r="BP1056" s="17">
        <f t="shared" si="7260"/>
        <v>305012.51</v>
      </c>
      <c r="BQ1056" s="17">
        <f t="shared" si="7260"/>
        <v>305774.51</v>
      </c>
      <c r="BR1056" s="17">
        <f t="shared" si="7260"/>
        <v>306539.51</v>
      </c>
      <c r="BS1056" s="17">
        <f t="shared" si="7260"/>
        <v>307306.51</v>
      </c>
      <c r="BT1056" s="17">
        <f t="shared" si="7260"/>
        <v>308075.51</v>
      </c>
      <c r="BU1056" s="17">
        <f t="shared" si="7260"/>
        <v>308845.51</v>
      </c>
      <c r="BV1056" s="17">
        <f t="shared" ref="BV1056:CO1056" si="7261">BV1044+BV1045+BV1047</f>
        <v>309617.51</v>
      </c>
      <c r="BW1056" s="17">
        <f t="shared" si="7261"/>
        <v>310391.51</v>
      </c>
      <c r="BX1056" s="17">
        <f t="shared" si="7261"/>
        <v>311167.51</v>
      </c>
      <c r="BY1056" s="17">
        <f t="shared" si="7261"/>
        <v>311945.51</v>
      </c>
      <c r="BZ1056" s="17">
        <f t="shared" si="7261"/>
        <v>312725.51</v>
      </c>
      <c r="CA1056" s="17">
        <f t="shared" si="7261"/>
        <v>313507.51</v>
      </c>
      <c r="CB1056" s="17">
        <f t="shared" si="7261"/>
        <v>314291.51</v>
      </c>
      <c r="CC1056" s="17">
        <f t="shared" si="7261"/>
        <v>315076.51</v>
      </c>
      <c r="CD1056" s="17">
        <f t="shared" si="7261"/>
        <v>315863.51</v>
      </c>
      <c r="CE1056" s="17">
        <f t="shared" si="7261"/>
        <v>316652.51</v>
      </c>
      <c r="CF1056" s="17">
        <f t="shared" si="7261"/>
        <v>317443.51</v>
      </c>
      <c r="CG1056" s="17">
        <f t="shared" si="7261"/>
        <v>318236.51</v>
      </c>
      <c r="CH1056" s="17">
        <f t="shared" si="7261"/>
        <v>319031.51</v>
      </c>
      <c r="CI1056" s="17">
        <f t="shared" si="7261"/>
        <v>319828.51</v>
      </c>
      <c r="CJ1056" s="17">
        <f t="shared" si="7261"/>
        <v>320627.51</v>
      </c>
      <c r="CK1056" s="17">
        <f t="shared" si="7261"/>
        <v>321428.51</v>
      </c>
      <c r="CL1056" s="17">
        <f t="shared" si="7261"/>
        <v>322231.51</v>
      </c>
      <c r="CM1056" s="17">
        <f t="shared" si="7261"/>
        <v>323036.51</v>
      </c>
      <c r="CN1056" s="17">
        <f t="shared" si="7261"/>
        <v>323843.51</v>
      </c>
      <c r="CO1056" s="17">
        <f t="shared" si="7261"/>
        <v>324652.51</v>
      </c>
    </row>
    <row r="1057" spans="2:93">
      <c r="B1057" s="556"/>
      <c r="C1057" s="634"/>
      <c r="D1057" s="634"/>
      <c r="H1057" s="556"/>
      <c r="I1057" s="556"/>
      <c r="J1057" s="556"/>
      <c r="K1057" s="556"/>
      <c r="L1057" s="556"/>
      <c r="AK1057" s="556"/>
      <c r="AL1057" s="556"/>
      <c r="AM1057" s="556"/>
      <c r="AN1057" s="556"/>
      <c r="AO1057" s="556"/>
      <c r="AP1057" s="556"/>
      <c r="AQ1057" s="556"/>
      <c r="AR1057" s="556"/>
      <c r="AS1057" s="556"/>
      <c r="AT1057" s="556"/>
      <c r="AU1057" s="556"/>
      <c r="AV1057" s="556"/>
      <c r="AW1057" s="556"/>
      <c r="AX1057" s="556"/>
      <c r="AY1057" s="556"/>
      <c r="AZ1057" s="556"/>
      <c r="BA1057" s="556"/>
      <c r="BB1057" s="556"/>
      <c r="BC1057" s="556"/>
      <c r="BD1057" s="556"/>
      <c r="BE1057" s="556"/>
      <c r="BF1057" s="556"/>
      <c r="BG1057" s="556"/>
      <c r="BH1057" s="556"/>
      <c r="BI1057" s="556"/>
      <c r="BJ1057" s="556"/>
      <c r="BK1057" s="556"/>
      <c r="BL1057" s="556"/>
      <c r="BM1057" s="556"/>
      <c r="BN1057" s="556"/>
      <c r="BO1057" s="556"/>
      <c r="BP1057" s="556"/>
      <c r="BQ1057" s="556"/>
      <c r="BR1057" s="556"/>
      <c r="BS1057" s="556"/>
      <c r="BT1057" s="556"/>
      <c r="BU1057" s="556"/>
      <c r="BV1057" s="556"/>
      <c r="BW1057" s="556"/>
      <c r="BX1057" s="556"/>
      <c r="BY1057" s="556"/>
      <c r="BZ1057" s="556"/>
      <c r="CA1057" s="556"/>
      <c r="CB1057" s="556"/>
      <c r="CC1057" s="556"/>
      <c r="CD1057" s="556"/>
      <c r="CE1057" s="556"/>
      <c r="CF1057" s="556"/>
      <c r="CG1057" s="556"/>
      <c r="CH1057" s="556"/>
      <c r="CI1057" s="556"/>
      <c r="CJ1057" s="556"/>
      <c r="CK1057" s="556"/>
      <c r="CL1057" s="556"/>
      <c r="CM1057" s="556"/>
      <c r="CN1057" s="556"/>
      <c r="CO1057" s="556"/>
    </row>
    <row r="1058" spans="2:93">
      <c r="B1058" s="46" t="s">
        <v>1990</v>
      </c>
      <c r="C1058" s="634"/>
      <c r="D1058" s="634"/>
      <c r="H1058" s="556"/>
      <c r="I1058" s="556"/>
      <c r="J1058" s="556"/>
      <c r="K1058" s="556"/>
      <c r="L1058" s="556"/>
      <c r="AK1058" s="556"/>
      <c r="AL1058" s="556"/>
      <c r="AM1058" s="556"/>
      <c r="AN1058" s="556"/>
      <c r="AO1058" s="556"/>
      <c r="AP1058" s="556"/>
      <c r="AQ1058" s="556"/>
      <c r="AR1058" s="556"/>
      <c r="AS1058" s="556"/>
      <c r="AT1058" s="556"/>
      <c r="AU1058" s="556"/>
      <c r="AV1058" s="556"/>
      <c r="AW1058" s="556"/>
      <c r="AX1058" s="556"/>
      <c r="AY1058" s="556"/>
      <c r="AZ1058" s="556"/>
      <c r="BA1058" s="556"/>
      <c r="BB1058" s="556"/>
      <c r="BC1058" s="556"/>
      <c r="BD1058" s="556"/>
      <c r="BE1058" s="556"/>
      <c r="BF1058" s="556"/>
      <c r="BG1058" s="556"/>
      <c r="BH1058" s="556"/>
      <c r="BI1058" s="556"/>
      <c r="BJ1058" s="556"/>
      <c r="BK1058" s="556"/>
      <c r="BL1058" s="556"/>
      <c r="BM1058" s="556"/>
      <c r="BN1058" s="556"/>
      <c r="BO1058" s="556"/>
      <c r="BP1058" s="556"/>
      <c r="BQ1058" s="556"/>
      <c r="BR1058" s="556"/>
      <c r="BS1058" s="556"/>
      <c r="BT1058" s="556"/>
      <c r="BU1058" s="556"/>
      <c r="BV1058" s="556"/>
      <c r="BW1058" s="556"/>
      <c r="BX1058" s="556"/>
      <c r="BY1058" s="556"/>
      <c r="BZ1058" s="556"/>
      <c r="CA1058" s="556"/>
      <c r="CB1058" s="556"/>
      <c r="CC1058" s="556"/>
      <c r="CD1058" s="556"/>
      <c r="CE1058" s="556"/>
      <c r="CF1058" s="556"/>
      <c r="CG1058" s="556"/>
      <c r="CH1058" s="556"/>
      <c r="CI1058" s="556"/>
      <c r="CJ1058" s="556"/>
      <c r="CK1058" s="556"/>
      <c r="CL1058" s="556"/>
      <c r="CM1058" s="556"/>
      <c r="CN1058" s="556"/>
      <c r="CO1058" s="556"/>
    </row>
    <row r="1059" spans="2:93">
      <c r="B1059" s="556" t="s">
        <v>1986</v>
      </c>
      <c r="C1059" s="634" t="s">
        <v>2005</v>
      </c>
      <c r="D1059" s="634"/>
      <c r="H1059" s="17"/>
      <c r="I1059" s="17">
        <f>H1064</f>
        <v>0</v>
      </c>
      <c r="J1059" s="17">
        <f t="shared" ref="J1059" si="7262">I1064</f>
        <v>-3971.1800000000003</v>
      </c>
      <c r="K1059" s="17">
        <f t="shared" ref="K1059" si="7263">J1064</f>
        <v>-7925.58</v>
      </c>
      <c r="L1059" s="17">
        <f t="shared" ref="L1059" si="7264">K1064</f>
        <v>-11889.5</v>
      </c>
      <c r="M1059" s="17">
        <f t="shared" ref="M1059" si="7265">L1064</f>
        <v>-15890.470000000001</v>
      </c>
      <c r="N1059" s="17">
        <f t="shared" ref="N1059" si="7266">M1064</f>
        <v>-19901.100000000002</v>
      </c>
      <c r="O1059" s="17">
        <f t="shared" ref="O1059" si="7267">N1064</f>
        <v>-23894.780000000002</v>
      </c>
      <c r="P1059" s="17">
        <f t="shared" ref="P1059" si="7268">O1064</f>
        <v>-27899.11</v>
      </c>
      <c r="Q1059" s="17">
        <f t="shared" ref="Q1059" si="7269">P1064</f>
        <v>-31886.370000000003</v>
      </c>
      <c r="R1059" s="17">
        <f t="shared" ref="R1059" si="7270">Q1064</f>
        <v>-35883.26</v>
      </c>
      <c r="S1059" s="17">
        <f t="shared" ref="S1059" si="7271">R1064</f>
        <v>-39917.700000000004</v>
      </c>
      <c r="T1059" s="17">
        <f t="shared" ref="T1059" si="7272">S1064</f>
        <v>-43961.91</v>
      </c>
      <c r="U1059" s="17">
        <f t="shared" ref="U1059" si="7273">T1064</f>
        <v>-47988.89</v>
      </c>
      <c r="V1059" s="17">
        <f t="shared" ref="V1059" si="7274">U1064</f>
        <v>-52026.619999999995</v>
      </c>
      <c r="W1059" s="17">
        <f t="shared" ref="W1059" si="7275">V1064</f>
        <v>-56046.979999999996</v>
      </c>
      <c r="X1059" s="17">
        <f t="shared" ref="X1059" si="7276">W1064</f>
        <v>-60049.859999999993</v>
      </c>
      <c r="Y1059" s="17">
        <f t="shared" ref="Y1059" si="7277">X1064</f>
        <v>-64062.45</v>
      </c>
      <c r="Z1059" s="17">
        <f t="shared" ref="Z1059" si="7278">Y1064</f>
        <v>-68140.489999999991</v>
      </c>
      <c r="AA1059" s="17">
        <f t="shared" ref="AA1059" si="7279">Z1064</f>
        <v>-72200.999999999985</v>
      </c>
      <c r="AB1059" s="17">
        <f t="shared" ref="AB1059" si="7280">AA1064</f>
        <v>-76243.869999999981</v>
      </c>
      <c r="AC1059" s="17">
        <f t="shared" ref="AC1059" si="7281">AB1064</f>
        <v>-80269.999999999985</v>
      </c>
      <c r="AD1059" s="17">
        <f t="shared" ref="AD1059" si="7282">AC1064</f>
        <v>-84278.279999999984</v>
      </c>
      <c r="AE1059" s="17">
        <f t="shared" ref="AE1059" si="7283">AD1064</f>
        <v>-88296.309999999983</v>
      </c>
      <c r="AF1059" s="17">
        <f t="shared" ref="AF1059" si="7284">AE1064</f>
        <v>-92296.339999999982</v>
      </c>
      <c r="AG1059" s="17">
        <f t="shared" ref="AG1059" si="7285">AF1064</f>
        <v>-96279.249999999985</v>
      </c>
      <c r="AH1059" s="17">
        <f t="shared" ref="AH1059" si="7286">AG1064</f>
        <v>-100243.93999999999</v>
      </c>
      <c r="AI1059" s="17">
        <f t="shared" ref="AI1059" si="7287">AH1064</f>
        <v>-104218.27999999998</v>
      </c>
      <c r="AJ1059" s="17">
        <f t="shared" ref="AJ1059" si="7288">AI1064</f>
        <v>-108175.23999999999</v>
      </c>
      <c r="AK1059" s="17">
        <f t="shared" ref="AK1059" si="7289">AJ1064</f>
        <v>-112198.09999999999</v>
      </c>
      <c r="AL1059" s="17">
        <f t="shared" ref="AL1059" si="7290">AK1064</f>
        <v>-116202.56999999999</v>
      </c>
      <c r="AM1059" s="17">
        <f t="shared" ref="AM1059" si="7291">AL1064</f>
        <v>-120188.54</v>
      </c>
      <c r="AN1059" s="17">
        <f t="shared" ref="AN1059" si="7292">AM1064</f>
        <v>-124155.9</v>
      </c>
      <c r="AO1059" s="17">
        <f t="shared" ref="AO1059" si="7293">AN1064</f>
        <v>-128105.54</v>
      </c>
      <c r="AP1059" s="17">
        <f t="shared" ref="AP1059" si="7294">AO1064</f>
        <v>-132036.35999999999</v>
      </c>
      <c r="AQ1059" s="17">
        <f t="shared" ref="AQ1059" si="7295">AP1064</f>
        <v>-135948.22999999998</v>
      </c>
      <c r="AR1059" s="17">
        <f t="shared" ref="AR1059" si="7296">AQ1064</f>
        <v>-139841.03999999998</v>
      </c>
      <c r="AS1059" s="17">
        <f t="shared" ref="AS1059" si="7297">AR1064</f>
        <v>-143715.68</v>
      </c>
      <c r="AT1059" s="17">
        <f t="shared" ref="AT1059" si="7298">AS1064</f>
        <v>-147571.03999999998</v>
      </c>
      <c r="AU1059" s="17">
        <f t="shared" ref="AU1059" si="7299">AT1064</f>
        <v>-151406.99</v>
      </c>
      <c r="AV1059" s="17">
        <f t="shared" ref="AV1059" si="7300">AU1064</f>
        <v>-155223.43</v>
      </c>
      <c r="AW1059" s="17">
        <f t="shared" ref="AW1059" si="7301">AV1064</f>
        <v>-159020.22999999998</v>
      </c>
      <c r="AX1059" s="17">
        <f t="shared" ref="AX1059" si="7302">AW1064</f>
        <v>-162798.27999999997</v>
      </c>
      <c r="AY1059" s="17">
        <f t="shared" ref="AY1059" si="7303">AX1064</f>
        <v>-166527.33999999997</v>
      </c>
      <c r="AZ1059" s="17">
        <f t="shared" ref="AZ1059" si="7304">AY1064</f>
        <v>-170236.33999999997</v>
      </c>
      <c r="BA1059" s="17">
        <f t="shared" ref="BA1059" si="7305">AZ1064</f>
        <v>-173925.16999999995</v>
      </c>
      <c r="BB1059" s="17">
        <f t="shared" ref="BB1059" si="7306">BA1064</f>
        <v>-177593.69999999995</v>
      </c>
      <c r="BC1059" s="17">
        <f t="shared" ref="BC1059" si="7307">BB1064</f>
        <v>-181241.80999999994</v>
      </c>
      <c r="BD1059" s="17">
        <f t="shared" ref="BD1059" si="7308">BC1064</f>
        <v>-184840.89999999994</v>
      </c>
      <c r="BE1059" s="17">
        <f t="shared" ref="BE1059" si="7309">BD1064</f>
        <v>-188419.26999999993</v>
      </c>
      <c r="BF1059" s="17">
        <f t="shared" ref="BF1059" si="7310">BE1064</f>
        <v>-191976.78999999992</v>
      </c>
      <c r="BG1059" s="17">
        <f t="shared" ref="BG1059" si="7311">BF1064</f>
        <v>-195513.33999999991</v>
      </c>
      <c r="BH1059" s="17">
        <f t="shared" ref="BH1059" si="7312">BG1064</f>
        <v>-198999.00999999992</v>
      </c>
      <c r="BI1059" s="17">
        <f t="shared" ref="BI1059" si="7313">BH1064</f>
        <v>-202373.79999999993</v>
      </c>
      <c r="BJ1059" s="17">
        <f t="shared" ref="BJ1059" si="7314">BI1064</f>
        <v>-205727.95999999993</v>
      </c>
      <c r="BK1059" s="17">
        <f t="shared" ref="BK1059" si="7315">BJ1064</f>
        <v>-209060.36999999994</v>
      </c>
      <c r="BL1059" s="17">
        <f t="shared" ref="BL1059" si="7316">BK1064</f>
        <v>-212370.89999999994</v>
      </c>
      <c r="BM1059" s="17">
        <f t="shared" ref="BM1059" si="7317">BL1064</f>
        <v>-215629.25999999992</v>
      </c>
      <c r="BN1059" s="17">
        <f t="shared" ref="BN1059" si="7318">BM1064</f>
        <v>-218865.40999999992</v>
      </c>
      <c r="BO1059" s="17">
        <f t="shared" ref="BO1059" si="7319">BN1064</f>
        <v>-222079.22999999992</v>
      </c>
      <c r="BP1059" s="17">
        <f t="shared" ref="BP1059" si="7320">BO1064</f>
        <v>-225240.19999999992</v>
      </c>
      <c r="BQ1059" s="17">
        <f t="shared" ref="BQ1059" si="7321">BP1064</f>
        <v>-228378.49999999991</v>
      </c>
      <c r="BR1059" s="17">
        <f t="shared" ref="BR1059" si="7322">BQ1064</f>
        <v>-231463.4599999999</v>
      </c>
      <c r="BS1059" s="17">
        <f t="shared" ref="BS1059" si="7323">BR1064</f>
        <v>-234526.4199999999</v>
      </c>
      <c r="BT1059" s="17">
        <f t="shared" ref="BT1059" si="7324">BS1064</f>
        <v>-237474.18999999989</v>
      </c>
      <c r="BU1059" s="17">
        <f t="shared" ref="BU1059" si="7325">BT1064</f>
        <v>-240398.47999999989</v>
      </c>
      <c r="BV1059" s="17">
        <f t="shared" ref="BV1059" si="7326">BU1064</f>
        <v>-243268.30999999988</v>
      </c>
      <c r="BW1059" s="17">
        <f t="shared" ref="BW1059" si="7327">BV1064</f>
        <v>-246114.31999999989</v>
      </c>
      <c r="BX1059" s="17">
        <f t="shared" ref="BX1059" si="7328">BW1064</f>
        <v>-248905.36999999988</v>
      </c>
      <c r="BY1059" s="17">
        <f t="shared" ref="BY1059" si="7329">BX1064</f>
        <v>-251672.25999999989</v>
      </c>
      <c r="BZ1059" s="17">
        <f t="shared" ref="BZ1059" si="7330">BY1064</f>
        <v>-254383.68999999989</v>
      </c>
      <c r="CA1059" s="17">
        <f t="shared" ref="CA1059" si="7331">BZ1064</f>
        <v>-257070.6099999999</v>
      </c>
      <c r="CB1059" s="17">
        <f t="shared" ref="CB1059" si="7332">CA1064</f>
        <v>-259638.9599999999</v>
      </c>
      <c r="CC1059" s="17">
        <f t="shared" ref="CC1059" si="7333">CB1064</f>
        <v>-262182.28999999992</v>
      </c>
      <c r="CD1059" s="17">
        <f t="shared" ref="CD1059" si="7334">CC1064</f>
        <v>-264668.99999999994</v>
      </c>
      <c r="CE1059" s="17">
        <f t="shared" ref="CE1059" si="7335">CD1064</f>
        <v>-267130.33999999997</v>
      </c>
      <c r="CF1059" s="17">
        <f t="shared" ref="CF1059" si="7336">CE1064</f>
        <v>-269566.17</v>
      </c>
      <c r="CG1059" s="17">
        <f t="shared" ref="CG1059" si="7337">CF1064</f>
        <v>-271944.64999999997</v>
      </c>
      <c r="CH1059" s="17">
        <f t="shared" ref="CH1059" si="7338">CG1064</f>
        <v>-274233.69999999995</v>
      </c>
      <c r="CI1059" s="17">
        <f t="shared" ref="CI1059" si="7339">CH1064</f>
        <v>-276496.58999999997</v>
      </c>
      <c r="CJ1059" s="17">
        <f t="shared" ref="CJ1059" si="7340">CI1064</f>
        <v>-278733.18</v>
      </c>
      <c r="CK1059" s="17">
        <f t="shared" ref="CK1059" si="7341">CJ1064</f>
        <v>-280911.3</v>
      </c>
      <c r="CL1059" s="17">
        <f t="shared" ref="CL1059" si="7342">CK1064</f>
        <v>-283062.76</v>
      </c>
      <c r="CM1059" s="17">
        <f t="shared" ref="CM1059" si="7343">CL1064</f>
        <v>-285187.41000000003</v>
      </c>
      <c r="CN1059" s="17">
        <f t="shared" ref="CN1059" si="7344">CM1064</f>
        <v>-287220.59000000003</v>
      </c>
      <c r="CO1059" s="17">
        <f t="shared" ref="CO1059" si="7345">CN1064</f>
        <v>-289226.52</v>
      </c>
    </row>
    <row r="1060" spans="2:93">
      <c r="B1060" s="556" t="s">
        <v>1990</v>
      </c>
      <c r="C1060" s="634" t="s">
        <v>2005</v>
      </c>
      <c r="D1060" s="634"/>
      <c r="H1060" s="17"/>
      <c r="I1060" s="17">
        <f>ROUND(I1062*(I1044+I1056)/2,2)</f>
        <v>-4627.18</v>
      </c>
      <c r="J1060" s="17">
        <f t="shared" ref="J1060:BU1060" si="7346">ROUND(J1062*(J1044+J1056)/2,2)</f>
        <v>-4612.3999999999996</v>
      </c>
      <c r="K1060" s="17">
        <f t="shared" si="7346"/>
        <v>-4623.92</v>
      </c>
      <c r="L1060" s="17">
        <f t="shared" si="7346"/>
        <v>-4661.97</v>
      </c>
      <c r="M1060" s="17">
        <f t="shared" si="7346"/>
        <v>-4673.63</v>
      </c>
      <c r="N1060" s="17">
        <f t="shared" si="7346"/>
        <v>-4658.68</v>
      </c>
      <c r="O1060" s="17">
        <f t="shared" si="7346"/>
        <v>-4670.33</v>
      </c>
      <c r="P1060" s="17">
        <f t="shared" si="7346"/>
        <v>-4655.26</v>
      </c>
      <c r="Q1060" s="17">
        <f t="shared" si="7346"/>
        <v>-4666.8900000000003</v>
      </c>
      <c r="R1060" s="17">
        <f t="shared" si="7346"/>
        <v>-4705.4399999999996</v>
      </c>
      <c r="S1060" s="17">
        <f t="shared" si="7346"/>
        <v>-4717.21</v>
      </c>
      <c r="T1060" s="17">
        <f t="shared" si="7346"/>
        <v>-4701.9799999999996</v>
      </c>
      <c r="U1060" s="17">
        <f t="shared" si="7346"/>
        <v>-4713.7299999999996</v>
      </c>
      <c r="V1060" s="17">
        <f t="shared" si="7346"/>
        <v>-4698.3599999999997</v>
      </c>
      <c r="W1060" s="17">
        <f t="shared" si="7346"/>
        <v>-4682.88</v>
      </c>
      <c r="X1060" s="17">
        <f t="shared" si="7346"/>
        <v>-4694.59</v>
      </c>
      <c r="Y1060" s="17">
        <f t="shared" si="7346"/>
        <v>-4761.04</v>
      </c>
      <c r="Z1060" s="17">
        <f t="shared" si="7346"/>
        <v>-4745.51</v>
      </c>
      <c r="AA1060" s="17">
        <f t="shared" si="7346"/>
        <v>-4729.87</v>
      </c>
      <c r="AB1060" s="17">
        <f t="shared" si="7346"/>
        <v>-4714.13</v>
      </c>
      <c r="AC1060" s="17">
        <f t="shared" si="7346"/>
        <v>-4698.28</v>
      </c>
      <c r="AD1060" s="17">
        <f t="shared" si="7346"/>
        <v>-4710.03</v>
      </c>
      <c r="AE1060" s="17">
        <f t="shared" si="7346"/>
        <v>-4694.03</v>
      </c>
      <c r="AF1060" s="17">
        <f t="shared" si="7346"/>
        <v>-4677.91</v>
      </c>
      <c r="AG1060" s="17">
        <f t="shared" si="7346"/>
        <v>-4661.6899999999996</v>
      </c>
      <c r="AH1060" s="17">
        <f t="shared" si="7346"/>
        <v>-4673.34</v>
      </c>
      <c r="AI1060" s="17">
        <f t="shared" si="7346"/>
        <v>-4656.96</v>
      </c>
      <c r="AJ1060" s="17">
        <f t="shared" si="7346"/>
        <v>-4724.8599999999997</v>
      </c>
      <c r="AK1060" s="17">
        <f t="shared" si="7346"/>
        <v>-4708.47</v>
      </c>
      <c r="AL1060" s="17">
        <f t="shared" si="7346"/>
        <v>-4691.97</v>
      </c>
      <c r="AM1060" s="17">
        <f t="shared" si="7346"/>
        <v>-4675.3599999999997</v>
      </c>
      <c r="AN1060" s="17">
        <f t="shared" si="7346"/>
        <v>-4658.6400000000003</v>
      </c>
      <c r="AO1060" s="17">
        <f t="shared" si="7346"/>
        <v>-4641.82</v>
      </c>
      <c r="AP1060" s="17">
        <f t="shared" si="7346"/>
        <v>-4624.87</v>
      </c>
      <c r="AQ1060" s="17">
        <f t="shared" si="7346"/>
        <v>-4607.8100000000004</v>
      </c>
      <c r="AR1060" s="17">
        <f t="shared" si="7346"/>
        <v>-4590.6400000000003</v>
      </c>
      <c r="AS1060" s="17">
        <f t="shared" si="7346"/>
        <v>-4573.3599999999997</v>
      </c>
      <c r="AT1060" s="17">
        <f t="shared" si="7346"/>
        <v>-4555.95</v>
      </c>
      <c r="AU1060" s="17">
        <f t="shared" si="7346"/>
        <v>-4538.4399999999996</v>
      </c>
      <c r="AV1060" s="17">
        <f t="shared" si="7346"/>
        <v>-4520.8</v>
      </c>
      <c r="AW1060" s="17">
        <f t="shared" si="7346"/>
        <v>-4503.05</v>
      </c>
      <c r="AX1060" s="17">
        <f t="shared" si="7346"/>
        <v>-4456.0600000000004</v>
      </c>
      <c r="AY1060" s="17">
        <f t="shared" si="7346"/>
        <v>-4438</v>
      </c>
      <c r="AZ1060" s="17">
        <f t="shared" si="7346"/>
        <v>-4419.83</v>
      </c>
      <c r="BA1060" s="17">
        <f t="shared" si="7346"/>
        <v>-4401.53</v>
      </c>
      <c r="BB1060" s="17">
        <f t="shared" si="7346"/>
        <v>-4383.1099999999997</v>
      </c>
      <c r="BC1060" s="17">
        <f t="shared" si="7346"/>
        <v>-4335.09</v>
      </c>
      <c r="BD1060" s="17">
        <f t="shared" si="7346"/>
        <v>-4316.37</v>
      </c>
      <c r="BE1060" s="17">
        <f t="shared" si="7346"/>
        <v>-4297.5200000000004</v>
      </c>
      <c r="BF1060" s="17">
        <f t="shared" si="7346"/>
        <v>-4278.55</v>
      </c>
      <c r="BG1060" s="17">
        <f t="shared" si="7346"/>
        <v>-4229.67</v>
      </c>
      <c r="BH1060" s="17">
        <f t="shared" si="7346"/>
        <v>-4120.79</v>
      </c>
      <c r="BI1060" s="17">
        <f t="shared" si="7346"/>
        <v>-4101.16</v>
      </c>
      <c r="BJ1060" s="17">
        <f t="shared" si="7346"/>
        <v>-4081.41</v>
      </c>
      <c r="BK1060" s="17">
        <f t="shared" si="7346"/>
        <v>-4061.53</v>
      </c>
      <c r="BL1060" s="17">
        <f t="shared" si="7346"/>
        <v>-4011.36</v>
      </c>
      <c r="BM1060" s="17">
        <f t="shared" si="7346"/>
        <v>-3991.15</v>
      </c>
      <c r="BN1060" s="17">
        <f t="shared" si="7346"/>
        <v>-3970.82</v>
      </c>
      <c r="BO1060" s="17">
        <f t="shared" si="7346"/>
        <v>-3919.97</v>
      </c>
      <c r="BP1060" s="17">
        <f t="shared" si="7346"/>
        <v>-3899.3</v>
      </c>
      <c r="BQ1060" s="17">
        <f t="shared" si="7346"/>
        <v>-3847.96</v>
      </c>
      <c r="BR1060" s="17">
        <f t="shared" si="7346"/>
        <v>-3826.96</v>
      </c>
      <c r="BS1060" s="17">
        <f t="shared" si="7346"/>
        <v>-3713.77</v>
      </c>
      <c r="BT1060" s="17">
        <f t="shared" si="7346"/>
        <v>-3692.29</v>
      </c>
      <c r="BU1060" s="17">
        <f t="shared" si="7346"/>
        <v>-3639.83</v>
      </c>
      <c r="BV1060" s="17">
        <f t="shared" ref="BV1060:CO1060" si="7347">ROUND(BV1062*(BV1044+BV1056)/2,2)</f>
        <v>-3618.01</v>
      </c>
      <c r="BW1060" s="17">
        <f t="shared" si="7347"/>
        <v>-3565.05</v>
      </c>
      <c r="BX1060" s="17">
        <f t="shared" si="7347"/>
        <v>-3542.89</v>
      </c>
      <c r="BY1060" s="17">
        <f t="shared" si="7347"/>
        <v>-3489.43</v>
      </c>
      <c r="BZ1060" s="17">
        <f t="shared" si="7347"/>
        <v>-3466.92</v>
      </c>
      <c r="CA1060" s="17">
        <f t="shared" si="7347"/>
        <v>-3350.35</v>
      </c>
      <c r="CB1060" s="17">
        <f t="shared" si="7347"/>
        <v>-3327.33</v>
      </c>
      <c r="CC1060" s="17">
        <f t="shared" si="7347"/>
        <v>-3272.71</v>
      </c>
      <c r="CD1060" s="17">
        <f t="shared" si="7347"/>
        <v>-3249.34</v>
      </c>
      <c r="CE1060" s="17">
        <f t="shared" si="7347"/>
        <v>-3225.83</v>
      </c>
      <c r="CF1060" s="17">
        <f t="shared" si="7347"/>
        <v>-3170.48</v>
      </c>
      <c r="CG1060" s="17">
        <f t="shared" si="7347"/>
        <v>-3083.05</v>
      </c>
      <c r="CH1060" s="17">
        <f t="shared" si="7347"/>
        <v>-3058.89</v>
      </c>
      <c r="CI1060" s="17">
        <f t="shared" si="7347"/>
        <v>-3034.59</v>
      </c>
      <c r="CJ1060" s="17">
        <f t="shared" si="7347"/>
        <v>-2978.12</v>
      </c>
      <c r="CK1060" s="17">
        <f t="shared" si="7347"/>
        <v>-2953.46</v>
      </c>
      <c r="CL1060" s="17">
        <f t="shared" si="7347"/>
        <v>-2928.65</v>
      </c>
      <c r="CM1060" s="17">
        <f t="shared" si="7347"/>
        <v>-2839.18</v>
      </c>
      <c r="CN1060" s="17">
        <f t="shared" si="7347"/>
        <v>-2813.93</v>
      </c>
      <c r="CO1060" s="17">
        <f t="shared" si="7347"/>
        <v>-2788.53</v>
      </c>
    </row>
    <row r="1061" spans="2:93">
      <c r="B1061" s="556" t="s">
        <v>1943</v>
      </c>
      <c r="C1061" s="634" t="s">
        <v>2005</v>
      </c>
      <c r="D1061" s="634"/>
      <c r="H1061" s="556">
        <f>H1055</f>
        <v>56.9</v>
      </c>
      <c r="I1061" s="556">
        <f>I1055</f>
        <v>56.2</v>
      </c>
      <c r="J1061" s="556">
        <f t="shared" ref="J1061:BU1061" si="7348">J1055</f>
        <v>55.5</v>
      </c>
      <c r="K1061" s="556">
        <f t="shared" si="7348"/>
        <v>54.2</v>
      </c>
      <c r="L1061" s="556">
        <f t="shared" si="7348"/>
        <v>53.5</v>
      </c>
      <c r="M1061" s="556">
        <f t="shared" si="7348"/>
        <v>52.8</v>
      </c>
      <c r="N1061" s="556">
        <f t="shared" si="7348"/>
        <v>52.1</v>
      </c>
      <c r="O1061" s="556">
        <f t="shared" si="7348"/>
        <v>51.4</v>
      </c>
      <c r="P1061" s="556">
        <f t="shared" si="7348"/>
        <v>50.7</v>
      </c>
      <c r="Q1061" s="556">
        <f t="shared" si="7348"/>
        <v>49.4</v>
      </c>
      <c r="R1061" s="556">
        <f t="shared" si="7348"/>
        <v>48.7</v>
      </c>
      <c r="S1061" s="556">
        <f t="shared" si="7348"/>
        <v>48.1</v>
      </c>
      <c r="T1061" s="556">
        <f t="shared" si="7348"/>
        <v>47.4</v>
      </c>
      <c r="U1061" s="556">
        <f t="shared" si="7348"/>
        <v>46.7</v>
      </c>
      <c r="V1061" s="556">
        <f t="shared" si="7348"/>
        <v>46.1</v>
      </c>
      <c r="W1061" s="556">
        <f t="shared" si="7348"/>
        <v>45.4</v>
      </c>
      <c r="X1061" s="556">
        <f t="shared" si="7348"/>
        <v>44.1</v>
      </c>
      <c r="Y1061" s="556">
        <f t="shared" si="7348"/>
        <v>43.5</v>
      </c>
      <c r="Z1061" s="556">
        <f t="shared" si="7348"/>
        <v>42.9</v>
      </c>
      <c r="AA1061" s="556">
        <f t="shared" si="7348"/>
        <v>42.2</v>
      </c>
      <c r="AB1061" s="556">
        <f t="shared" si="7348"/>
        <v>41.6</v>
      </c>
      <c r="AC1061" s="556">
        <f t="shared" si="7348"/>
        <v>41</v>
      </c>
      <c r="AD1061" s="556">
        <f t="shared" si="7348"/>
        <v>40.299999999999997</v>
      </c>
      <c r="AE1061" s="556">
        <f t="shared" si="7348"/>
        <v>39.700000000000003</v>
      </c>
      <c r="AF1061" s="556">
        <f t="shared" si="7348"/>
        <v>39.1</v>
      </c>
      <c r="AG1061" s="556">
        <f t="shared" si="7348"/>
        <v>38.5</v>
      </c>
      <c r="AH1061" s="556">
        <f t="shared" si="7348"/>
        <v>37.9</v>
      </c>
      <c r="AI1061" s="556">
        <f t="shared" si="7348"/>
        <v>36.700000000000003</v>
      </c>
      <c r="AJ1061" s="556">
        <f t="shared" si="7348"/>
        <v>36.1</v>
      </c>
      <c r="AK1061" s="556">
        <f t="shared" si="7348"/>
        <v>35.5</v>
      </c>
      <c r="AL1061" s="556">
        <f t="shared" si="7348"/>
        <v>34.9</v>
      </c>
      <c r="AM1061" s="556">
        <f t="shared" si="7348"/>
        <v>34.299999999999997</v>
      </c>
      <c r="AN1061" s="556">
        <f t="shared" si="7348"/>
        <v>33.700000000000003</v>
      </c>
      <c r="AO1061" s="556">
        <f t="shared" si="7348"/>
        <v>33.200000000000003</v>
      </c>
      <c r="AP1061" s="556">
        <f t="shared" si="7348"/>
        <v>32.6</v>
      </c>
      <c r="AQ1061" s="556">
        <f t="shared" si="7348"/>
        <v>32</v>
      </c>
      <c r="AR1061" s="556">
        <f t="shared" si="7348"/>
        <v>31.4</v>
      </c>
      <c r="AS1061" s="556">
        <f t="shared" si="7348"/>
        <v>30.9</v>
      </c>
      <c r="AT1061" s="556">
        <f t="shared" si="7348"/>
        <v>30.3</v>
      </c>
      <c r="AU1061" s="556">
        <f t="shared" si="7348"/>
        <v>29.8</v>
      </c>
      <c r="AV1061" s="556">
        <f t="shared" si="7348"/>
        <v>29.2</v>
      </c>
      <c r="AW1061" s="556">
        <f t="shared" si="7348"/>
        <v>28.7</v>
      </c>
      <c r="AX1061" s="556">
        <f t="shared" si="7348"/>
        <v>28.2</v>
      </c>
      <c r="AY1061" s="556">
        <f t="shared" si="7348"/>
        <v>27.6</v>
      </c>
      <c r="AZ1061" s="556">
        <f t="shared" si="7348"/>
        <v>27.1</v>
      </c>
      <c r="BA1061" s="556">
        <f t="shared" si="7348"/>
        <v>26.6</v>
      </c>
      <c r="BB1061" s="556">
        <f t="shared" si="7348"/>
        <v>26.1</v>
      </c>
      <c r="BC1061" s="556">
        <f t="shared" si="7348"/>
        <v>25.6</v>
      </c>
      <c r="BD1061" s="556">
        <f t="shared" si="7348"/>
        <v>25</v>
      </c>
      <c r="BE1061" s="556">
        <f t="shared" si="7348"/>
        <v>24.5</v>
      </c>
      <c r="BF1061" s="556">
        <f t="shared" si="7348"/>
        <v>24.1</v>
      </c>
      <c r="BG1061" s="556">
        <f t="shared" si="7348"/>
        <v>24.1</v>
      </c>
      <c r="BH1061" s="556">
        <f t="shared" si="7348"/>
        <v>23.6</v>
      </c>
      <c r="BI1061" s="556">
        <f t="shared" si="7348"/>
        <v>23.1</v>
      </c>
      <c r="BJ1061" s="556">
        <f t="shared" si="7348"/>
        <v>22.6</v>
      </c>
      <c r="BK1061" s="556">
        <f t="shared" si="7348"/>
        <v>22.1</v>
      </c>
      <c r="BL1061" s="556">
        <f t="shared" si="7348"/>
        <v>21.7</v>
      </c>
      <c r="BM1061" s="556">
        <f t="shared" si="7348"/>
        <v>21.2</v>
      </c>
      <c r="BN1061" s="556">
        <f t="shared" si="7348"/>
        <v>20.8</v>
      </c>
      <c r="BO1061" s="556">
        <f t="shared" si="7348"/>
        <v>20.3</v>
      </c>
      <c r="BP1061" s="556">
        <f t="shared" si="7348"/>
        <v>19.899999999999999</v>
      </c>
      <c r="BQ1061" s="556">
        <f t="shared" si="7348"/>
        <v>19.399999999999999</v>
      </c>
      <c r="BR1061" s="556">
        <f t="shared" si="7348"/>
        <v>19.399999999999999</v>
      </c>
      <c r="BS1061" s="556">
        <f t="shared" si="7348"/>
        <v>19</v>
      </c>
      <c r="BT1061" s="556">
        <f t="shared" si="7348"/>
        <v>18.600000000000001</v>
      </c>
      <c r="BU1061" s="556">
        <f t="shared" si="7348"/>
        <v>18.2</v>
      </c>
      <c r="BV1061" s="556">
        <f t="shared" ref="BV1061:CO1061" si="7349">BV1055</f>
        <v>17.8</v>
      </c>
      <c r="BW1061" s="556">
        <f t="shared" si="7349"/>
        <v>17.399999999999999</v>
      </c>
      <c r="BX1061" s="556">
        <f t="shared" si="7349"/>
        <v>17</v>
      </c>
      <c r="BY1061" s="556">
        <f t="shared" si="7349"/>
        <v>16.600000000000001</v>
      </c>
      <c r="BZ1061" s="556">
        <f t="shared" si="7349"/>
        <v>16.600000000000001</v>
      </c>
      <c r="CA1061" s="556">
        <f t="shared" si="7349"/>
        <v>16.2</v>
      </c>
      <c r="CB1061" s="556">
        <f t="shared" si="7349"/>
        <v>15.9</v>
      </c>
      <c r="CC1061" s="556">
        <f t="shared" si="7349"/>
        <v>15.5</v>
      </c>
      <c r="CD1061" s="556">
        <f t="shared" si="7349"/>
        <v>15.1</v>
      </c>
      <c r="CE1061" s="556">
        <f t="shared" si="7349"/>
        <v>14.8</v>
      </c>
      <c r="CF1061" s="556">
        <f t="shared" si="7349"/>
        <v>14.8</v>
      </c>
      <c r="CG1061" s="556">
        <f t="shared" si="7349"/>
        <v>14.4</v>
      </c>
      <c r="CH1061" s="556">
        <f t="shared" si="7349"/>
        <v>14.1</v>
      </c>
      <c r="CI1061" s="556">
        <f t="shared" si="7349"/>
        <v>13.8</v>
      </c>
      <c r="CJ1061" s="556">
        <f t="shared" si="7349"/>
        <v>13.5</v>
      </c>
      <c r="CK1061" s="556">
        <f t="shared" si="7349"/>
        <v>13.1</v>
      </c>
      <c r="CL1061" s="556">
        <f t="shared" si="7349"/>
        <v>13.1</v>
      </c>
      <c r="CM1061" s="556">
        <f t="shared" si="7349"/>
        <v>12.8</v>
      </c>
      <c r="CN1061" s="556">
        <f t="shared" si="7349"/>
        <v>12.5</v>
      </c>
      <c r="CO1061" s="556">
        <f t="shared" si="7349"/>
        <v>12.2</v>
      </c>
    </row>
    <row r="1062" spans="2:93">
      <c r="B1062" s="556" t="s">
        <v>1977</v>
      </c>
      <c r="C1062" s="634" t="s">
        <v>2005</v>
      </c>
      <c r="D1062" s="634"/>
      <c r="H1062" s="556"/>
      <c r="I1062" s="26">
        <f>-ROUND((1+H1069)/H1061,4)</f>
        <v>-1.7600000000000001E-2</v>
      </c>
      <c r="J1062" s="26">
        <f t="shared" ref="J1062:BU1062" si="7350">-ROUND((1+I1069)/I1061,4)</f>
        <v>-1.7500000000000002E-2</v>
      </c>
      <c r="K1062" s="26">
        <f t="shared" si="7350"/>
        <v>-1.7500000000000002E-2</v>
      </c>
      <c r="L1062" s="26">
        <f t="shared" si="7350"/>
        <v>-1.7600000000000001E-2</v>
      </c>
      <c r="M1062" s="26">
        <f t="shared" si="7350"/>
        <v>-1.7600000000000001E-2</v>
      </c>
      <c r="N1062" s="26">
        <f t="shared" si="7350"/>
        <v>-1.7500000000000002E-2</v>
      </c>
      <c r="O1062" s="26">
        <f t="shared" si="7350"/>
        <v>-1.7500000000000002E-2</v>
      </c>
      <c r="P1062" s="26">
        <f t="shared" si="7350"/>
        <v>-1.7399999999999999E-2</v>
      </c>
      <c r="Q1062" s="26">
        <f t="shared" si="7350"/>
        <v>-1.7399999999999999E-2</v>
      </c>
      <c r="R1062" s="26">
        <f t="shared" si="7350"/>
        <v>-1.7500000000000002E-2</v>
      </c>
      <c r="S1062" s="26">
        <f t="shared" si="7350"/>
        <v>-1.7500000000000002E-2</v>
      </c>
      <c r="T1062" s="26">
        <f t="shared" si="7350"/>
        <v>-1.7399999999999999E-2</v>
      </c>
      <c r="U1062" s="26">
        <f t="shared" si="7350"/>
        <v>-1.7399999999999999E-2</v>
      </c>
      <c r="V1062" s="26">
        <f t="shared" si="7350"/>
        <v>-1.7299999999999999E-2</v>
      </c>
      <c r="W1062" s="26">
        <f t="shared" si="7350"/>
        <v>-1.72E-2</v>
      </c>
      <c r="X1062" s="26">
        <f t="shared" si="7350"/>
        <v>-1.72E-2</v>
      </c>
      <c r="Y1062" s="26">
        <f t="shared" si="7350"/>
        <v>-1.7399999999999999E-2</v>
      </c>
      <c r="Z1062" s="26">
        <f t="shared" si="7350"/>
        <v>-1.7299999999999999E-2</v>
      </c>
      <c r="AA1062" s="26">
        <f t="shared" si="7350"/>
        <v>-1.72E-2</v>
      </c>
      <c r="AB1062" s="26">
        <f t="shared" si="7350"/>
        <v>-1.7100000000000001E-2</v>
      </c>
      <c r="AC1062" s="26">
        <f t="shared" si="7350"/>
        <v>-1.7000000000000001E-2</v>
      </c>
      <c r="AD1062" s="26">
        <f t="shared" si="7350"/>
        <v>-1.7000000000000001E-2</v>
      </c>
      <c r="AE1062" s="26">
        <f t="shared" si="7350"/>
        <v>-1.6899999999999998E-2</v>
      </c>
      <c r="AF1062" s="26">
        <f t="shared" si="7350"/>
        <v>-1.6799999999999999E-2</v>
      </c>
      <c r="AG1062" s="26">
        <f t="shared" si="7350"/>
        <v>-1.67E-2</v>
      </c>
      <c r="AH1062" s="26">
        <f t="shared" si="7350"/>
        <v>-1.67E-2</v>
      </c>
      <c r="AI1062" s="26">
        <f t="shared" si="7350"/>
        <v>-1.66E-2</v>
      </c>
      <c r="AJ1062" s="26">
        <f t="shared" si="7350"/>
        <v>-1.6799999999999999E-2</v>
      </c>
      <c r="AK1062" s="26">
        <f t="shared" si="7350"/>
        <v>-1.67E-2</v>
      </c>
      <c r="AL1062" s="26">
        <f t="shared" si="7350"/>
        <v>-1.66E-2</v>
      </c>
      <c r="AM1062" s="26">
        <f t="shared" si="7350"/>
        <v>-1.6500000000000001E-2</v>
      </c>
      <c r="AN1062" s="26">
        <f t="shared" si="7350"/>
        <v>-1.6400000000000001E-2</v>
      </c>
      <c r="AO1062" s="26">
        <f t="shared" si="7350"/>
        <v>-1.6299999999999999E-2</v>
      </c>
      <c r="AP1062" s="26">
        <f t="shared" si="7350"/>
        <v>-1.6199999999999999E-2</v>
      </c>
      <c r="AQ1062" s="26">
        <f t="shared" si="7350"/>
        <v>-1.61E-2</v>
      </c>
      <c r="AR1062" s="26">
        <f t="shared" si="7350"/>
        <v>-1.6E-2</v>
      </c>
      <c r="AS1062" s="26">
        <f t="shared" si="7350"/>
        <v>-1.5900000000000001E-2</v>
      </c>
      <c r="AT1062" s="26">
        <f t="shared" si="7350"/>
        <v>-1.5800000000000002E-2</v>
      </c>
      <c r="AU1062" s="26">
        <f t="shared" si="7350"/>
        <v>-1.5699999999999999E-2</v>
      </c>
      <c r="AV1062" s="26">
        <f t="shared" si="7350"/>
        <v>-1.5599999999999999E-2</v>
      </c>
      <c r="AW1062" s="26">
        <f t="shared" si="7350"/>
        <v>-1.55E-2</v>
      </c>
      <c r="AX1062" s="26">
        <f t="shared" si="7350"/>
        <v>-1.5299999999999999E-2</v>
      </c>
      <c r="AY1062" s="26">
        <f t="shared" si="7350"/>
        <v>-1.52E-2</v>
      </c>
      <c r="AZ1062" s="26">
        <f t="shared" si="7350"/>
        <v>-1.5100000000000001E-2</v>
      </c>
      <c r="BA1062" s="26">
        <f t="shared" si="7350"/>
        <v>-1.4999999999999999E-2</v>
      </c>
      <c r="BB1062" s="26">
        <f t="shared" si="7350"/>
        <v>-1.49E-2</v>
      </c>
      <c r="BC1062" s="26">
        <f t="shared" si="7350"/>
        <v>-1.47E-2</v>
      </c>
      <c r="BD1062" s="26">
        <f t="shared" si="7350"/>
        <v>-1.46E-2</v>
      </c>
      <c r="BE1062" s="26">
        <f t="shared" si="7350"/>
        <v>-1.4500000000000001E-2</v>
      </c>
      <c r="BF1062" s="26">
        <f t="shared" si="7350"/>
        <v>-1.44E-2</v>
      </c>
      <c r="BG1062" s="26">
        <f t="shared" si="7350"/>
        <v>-1.4200000000000001E-2</v>
      </c>
      <c r="BH1062" s="26">
        <f t="shared" si="7350"/>
        <v>-1.38E-2</v>
      </c>
      <c r="BI1062" s="26">
        <f t="shared" si="7350"/>
        <v>-1.37E-2</v>
      </c>
      <c r="BJ1062" s="26">
        <f t="shared" si="7350"/>
        <v>-1.3599999999999999E-2</v>
      </c>
      <c r="BK1062" s="26">
        <f t="shared" si="7350"/>
        <v>-1.35E-2</v>
      </c>
      <c r="BL1062" s="26">
        <f t="shared" si="7350"/>
        <v>-1.3299999999999999E-2</v>
      </c>
      <c r="BM1062" s="26">
        <f t="shared" si="7350"/>
        <v>-1.32E-2</v>
      </c>
      <c r="BN1062" s="26">
        <f t="shared" si="7350"/>
        <v>-1.3100000000000001E-2</v>
      </c>
      <c r="BO1062" s="26">
        <f t="shared" si="7350"/>
        <v>-1.29E-2</v>
      </c>
      <c r="BP1062" s="26">
        <f t="shared" si="7350"/>
        <v>-1.2800000000000001E-2</v>
      </c>
      <c r="BQ1062" s="26">
        <f t="shared" si="7350"/>
        <v>-1.26E-2</v>
      </c>
      <c r="BR1062" s="26">
        <f t="shared" si="7350"/>
        <v>-1.2500000000000001E-2</v>
      </c>
      <c r="BS1062" s="26">
        <f t="shared" si="7350"/>
        <v>-1.21E-2</v>
      </c>
      <c r="BT1062" s="26">
        <f t="shared" si="7350"/>
        <v>-1.2E-2</v>
      </c>
      <c r="BU1062" s="26">
        <f t="shared" si="7350"/>
        <v>-1.18E-2</v>
      </c>
      <c r="BV1062" s="26">
        <f t="shared" ref="BV1062:CO1062" si="7351">-ROUND((1+BU1069)/BU1061,4)</f>
        <v>-1.17E-2</v>
      </c>
      <c r="BW1062" s="26">
        <f t="shared" si="7351"/>
        <v>-1.15E-2</v>
      </c>
      <c r="BX1062" s="26">
        <f t="shared" si="7351"/>
        <v>-1.14E-2</v>
      </c>
      <c r="BY1062" s="26">
        <f t="shared" si="7351"/>
        <v>-1.12E-2</v>
      </c>
      <c r="BZ1062" s="26">
        <f t="shared" si="7351"/>
        <v>-1.11E-2</v>
      </c>
      <c r="CA1062" s="26">
        <f t="shared" si="7351"/>
        <v>-1.0699999999999999E-2</v>
      </c>
      <c r="CB1062" s="26">
        <f t="shared" si="7351"/>
        <v>-1.06E-2</v>
      </c>
      <c r="CC1062" s="26">
        <f t="shared" si="7351"/>
        <v>-1.04E-2</v>
      </c>
      <c r="CD1062" s="26">
        <f t="shared" si="7351"/>
        <v>-1.03E-2</v>
      </c>
      <c r="CE1062" s="26">
        <f t="shared" si="7351"/>
        <v>-1.0200000000000001E-2</v>
      </c>
      <c r="CF1062" s="26">
        <f t="shared" si="7351"/>
        <v>-0.01</v>
      </c>
      <c r="CG1062" s="26">
        <f t="shared" si="7351"/>
        <v>-9.7000000000000003E-3</v>
      </c>
      <c r="CH1062" s="26">
        <f t="shared" si="7351"/>
        <v>-9.5999999999999992E-3</v>
      </c>
      <c r="CI1062" s="26">
        <f t="shared" si="7351"/>
        <v>-9.4999999999999998E-3</v>
      </c>
      <c r="CJ1062" s="26">
        <f t="shared" si="7351"/>
        <v>-9.2999999999999992E-3</v>
      </c>
      <c r="CK1062" s="26">
        <f t="shared" si="7351"/>
        <v>-9.1999999999999998E-3</v>
      </c>
      <c r="CL1062" s="26">
        <f t="shared" si="7351"/>
        <v>-9.1000000000000004E-3</v>
      </c>
      <c r="CM1062" s="26">
        <f t="shared" si="7351"/>
        <v>-8.8000000000000005E-3</v>
      </c>
      <c r="CN1062" s="26">
        <f t="shared" si="7351"/>
        <v>-8.6999999999999994E-3</v>
      </c>
      <c r="CO1062" s="26">
        <f t="shared" si="7351"/>
        <v>-8.6E-3</v>
      </c>
    </row>
    <row r="1063" spans="2:93">
      <c r="B1063" s="556" t="s">
        <v>1988</v>
      </c>
      <c r="C1063" s="634" t="s">
        <v>2005</v>
      </c>
      <c r="D1063" s="634"/>
      <c r="H1063" s="17"/>
      <c r="I1063" s="17">
        <f>-I1047</f>
        <v>656</v>
      </c>
      <c r="J1063" s="17">
        <f t="shared" ref="J1063:BU1063" si="7352">-J1047</f>
        <v>658</v>
      </c>
      <c r="K1063" s="17">
        <f t="shared" si="7352"/>
        <v>660</v>
      </c>
      <c r="L1063" s="17">
        <f t="shared" si="7352"/>
        <v>661</v>
      </c>
      <c r="M1063" s="17">
        <f t="shared" si="7352"/>
        <v>663</v>
      </c>
      <c r="N1063" s="17">
        <f t="shared" si="7352"/>
        <v>665</v>
      </c>
      <c r="O1063" s="17">
        <f t="shared" si="7352"/>
        <v>666</v>
      </c>
      <c r="P1063" s="17">
        <f t="shared" si="7352"/>
        <v>668</v>
      </c>
      <c r="Q1063" s="17">
        <f t="shared" si="7352"/>
        <v>670</v>
      </c>
      <c r="R1063" s="17">
        <f t="shared" si="7352"/>
        <v>671</v>
      </c>
      <c r="S1063" s="17">
        <f t="shared" si="7352"/>
        <v>673</v>
      </c>
      <c r="T1063" s="17">
        <f t="shared" si="7352"/>
        <v>675</v>
      </c>
      <c r="U1063" s="17">
        <f t="shared" si="7352"/>
        <v>676</v>
      </c>
      <c r="V1063" s="17">
        <f t="shared" si="7352"/>
        <v>678</v>
      </c>
      <c r="W1063" s="17">
        <f t="shared" si="7352"/>
        <v>680</v>
      </c>
      <c r="X1063" s="17">
        <f t="shared" si="7352"/>
        <v>682</v>
      </c>
      <c r="Y1063" s="17">
        <f t="shared" si="7352"/>
        <v>683</v>
      </c>
      <c r="Z1063" s="17">
        <f t="shared" si="7352"/>
        <v>685</v>
      </c>
      <c r="AA1063" s="17">
        <f t="shared" si="7352"/>
        <v>687</v>
      </c>
      <c r="AB1063" s="17">
        <f t="shared" si="7352"/>
        <v>688</v>
      </c>
      <c r="AC1063" s="17">
        <f t="shared" si="7352"/>
        <v>690</v>
      </c>
      <c r="AD1063" s="17">
        <f t="shared" si="7352"/>
        <v>692</v>
      </c>
      <c r="AE1063" s="17">
        <f t="shared" si="7352"/>
        <v>694</v>
      </c>
      <c r="AF1063" s="17">
        <f t="shared" si="7352"/>
        <v>695</v>
      </c>
      <c r="AG1063" s="17">
        <f t="shared" si="7352"/>
        <v>697</v>
      </c>
      <c r="AH1063" s="17">
        <f t="shared" si="7352"/>
        <v>699</v>
      </c>
      <c r="AI1063" s="17">
        <f t="shared" si="7352"/>
        <v>700</v>
      </c>
      <c r="AJ1063" s="17">
        <f t="shared" si="7352"/>
        <v>702</v>
      </c>
      <c r="AK1063" s="17">
        <f t="shared" si="7352"/>
        <v>704</v>
      </c>
      <c r="AL1063" s="17">
        <f t="shared" si="7352"/>
        <v>706</v>
      </c>
      <c r="AM1063" s="17">
        <f t="shared" si="7352"/>
        <v>708</v>
      </c>
      <c r="AN1063" s="17">
        <f t="shared" si="7352"/>
        <v>709</v>
      </c>
      <c r="AO1063" s="17">
        <f t="shared" si="7352"/>
        <v>711</v>
      </c>
      <c r="AP1063" s="17">
        <f t="shared" si="7352"/>
        <v>713</v>
      </c>
      <c r="AQ1063" s="17">
        <f t="shared" si="7352"/>
        <v>715</v>
      </c>
      <c r="AR1063" s="17">
        <f t="shared" si="7352"/>
        <v>716</v>
      </c>
      <c r="AS1063" s="17">
        <f t="shared" si="7352"/>
        <v>718</v>
      </c>
      <c r="AT1063" s="17">
        <f t="shared" si="7352"/>
        <v>720</v>
      </c>
      <c r="AU1063" s="17">
        <f t="shared" si="7352"/>
        <v>722</v>
      </c>
      <c r="AV1063" s="17">
        <f t="shared" si="7352"/>
        <v>724</v>
      </c>
      <c r="AW1063" s="17">
        <f t="shared" si="7352"/>
        <v>725</v>
      </c>
      <c r="AX1063" s="17">
        <f t="shared" si="7352"/>
        <v>727</v>
      </c>
      <c r="AY1063" s="17">
        <f t="shared" si="7352"/>
        <v>729</v>
      </c>
      <c r="AZ1063" s="17">
        <f t="shared" si="7352"/>
        <v>731</v>
      </c>
      <c r="BA1063" s="17">
        <f t="shared" si="7352"/>
        <v>733</v>
      </c>
      <c r="BB1063" s="17">
        <f t="shared" si="7352"/>
        <v>735</v>
      </c>
      <c r="BC1063" s="17">
        <f t="shared" si="7352"/>
        <v>736</v>
      </c>
      <c r="BD1063" s="17">
        <f t="shared" si="7352"/>
        <v>738</v>
      </c>
      <c r="BE1063" s="17">
        <f t="shared" si="7352"/>
        <v>740</v>
      </c>
      <c r="BF1063" s="17">
        <f t="shared" si="7352"/>
        <v>742</v>
      </c>
      <c r="BG1063" s="17">
        <f t="shared" si="7352"/>
        <v>744</v>
      </c>
      <c r="BH1063" s="17">
        <f t="shared" si="7352"/>
        <v>746</v>
      </c>
      <c r="BI1063" s="17">
        <f t="shared" si="7352"/>
        <v>747</v>
      </c>
      <c r="BJ1063" s="17">
        <f t="shared" si="7352"/>
        <v>749</v>
      </c>
      <c r="BK1063" s="17">
        <f t="shared" si="7352"/>
        <v>751</v>
      </c>
      <c r="BL1063" s="17">
        <f t="shared" si="7352"/>
        <v>753</v>
      </c>
      <c r="BM1063" s="17">
        <f t="shared" si="7352"/>
        <v>755</v>
      </c>
      <c r="BN1063" s="17">
        <f t="shared" si="7352"/>
        <v>757</v>
      </c>
      <c r="BO1063" s="17">
        <f t="shared" si="7352"/>
        <v>759</v>
      </c>
      <c r="BP1063" s="17">
        <f t="shared" si="7352"/>
        <v>761</v>
      </c>
      <c r="BQ1063" s="17">
        <f t="shared" si="7352"/>
        <v>763</v>
      </c>
      <c r="BR1063" s="17">
        <f t="shared" si="7352"/>
        <v>764</v>
      </c>
      <c r="BS1063" s="17">
        <f t="shared" si="7352"/>
        <v>766</v>
      </c>
      <c r="BT1063" s="17">
        <f t="shared" si="7352"/>
        <v>768</v>
      </c>
      <c r="BU1063" s="17">
        <f t="shared" si="7352"/>
        <v>770</v>
      </c>
      <c r="BV1063" s="17">
        <f t="shared" ref="BV1063:CO1063" si="7353">-BV1047</f>
        <v>772</v>
      </c>
      <c r="BW1063" s="17">
        <f t="shared" si="7353"/>
        <v>774</v>
      </c>
      <c r="BX1063" s="17">
        <f t="shared" si="7353"/>
        <v>776</v>
      </c>
      <c r="BY1063" s="17">
        <f t="shared" si="7353"/>
        <v>778</v>
      </c>
      <c r="BZ1063" s="17">
        <f t="shared" si="7353"/>
        <v>780</v>
      </c>
      <c r="CA1063" s="17">
        <f t="shared" si="7353"/>
        <v>782</v>
      </c>
      <c r="CB1063" s="17">
        <f t="shared" si="7353"/>
        <v>784</v>
      </c>
      <c r="CC1063" s="17">
        <f t="shared" si="7353"/>
        <v>786</v>
      </c>
      <c r="CD1063" s="17">
        <f t="shared" si="7353"/>
        <v>788</v>
      </c>
      <c r="CE1063" s="17">
        <f t="shared" si="7353"/>
        <v>790</v>
      </c>
      <c r="CF1063" s="17">
        <f t="shared" si="7353"/>
        <v>792</v>
      </c>
      <c r="CG1063" s="17">
        <f t="shared" si="7353"/>
        <v>794</v>
      </c>
      <c r="CH1063" s="17">
        <f t="shared" si="7353"/>
        <v>796</v>
      </c>
      <c r="CI1063" s="17">
        <f t="shared" si="7353"/>
        <v>798</v>
      </c>
      <c r="CJ1063" s="17">
        <f t="shared" si="7353"/>
        <v>800</v>
      </c>
      <c r="CK1063" s="17">
        <f t="shared" si="7353"/>
        <v>802</v>
      </c>
      <c r="CL1063" s="17">
        <f t="shared" si="7353"/>
        <v>804</v>
      </c>
      <c r="CM1063" s="17">
        <f t="shared" si="7353"/>
        <v>806</v>
      </c>
      <c r="CN1063" s="17">
        <f t="shared" si="7353"/>
        <v>808</v>
      </c>
      <c r="CO1063" s="17">
        <f t="shared" si="7353"/>
        <v>810</v>
      </c>
    </row>
    <row r="1064" spans="2:93">
      <c r="B1064" s="556" t="s">
        <v>1989</v>
      </c>
      <c r="C1064" s="634" t="s">
        <v>2007</v>
      </c>
      <c r="D1064" s="634"/>
      <c r="E1064" s="639">
        <v>0</v>
      </c>
      <c r="H1064" s="17">
        <f>E1064</f>
        <v>0</v>
      </c>
      <c r="I1064" s="17">
        <f>I1059+I1060+I1063</f>
        <v>-3971.1800000000003</v>
      </c>
      <c r="J1064" s="17">
        <f t="shared" ref="J1064:BU1064" si="7354">J1059+J1060+J1063</f>
        <v>-7925.58</v>
      </c>
      <c r="K1064" s="17">
        <f t="shared" si="7354"/>
        <v>-11889.5</v>
      </c>
      <c r="L1064" s="17">
        <f t="shared" si="7354"/>
        <v>-15890.470000000001</v>
      </c>
      <c r="M1064" s="17">
        <f t="shared" si="7354"/>
        <v>-19901.100000000002</v>
      </c>
      <c r="N1064" s="17">
        <f t="shared" si="7354"/>
        <v>-23894.780000000002</v>
      </c>
      <c r="O1064" s="17">
        <f t="shared" si="7354"/>
        <v>-27899.11</v>
      </c>
      <c r="P1064" s="17">
        <f t="shared" si="7354"/>
        <v>-31886.370000000003</v>
      </c>
      <c r="Q1064" s="17">
        <f t="shared" si="7354"/>
        <v>-35883.26</v>
      </c>
      <c r="R1064" s="17">
        <f t="shared" si="7354"/>
        <v>-39917.700000000004</v>
      </c>
      <c r="S1064" s="17">
        <f t="shared" si="7354"/>
        <v>-43961.91</v>
      </c>
      <c r="T1064" s="17">
        <f t="shared" si="7354"/>
        <v>-47988.89</v>
      </c>
      <c r="U1064" s="17">
        <f t="shared" si="7354"/>
        <v>-52026.619999999995</v>
      </c>
      <c r="V1064" s="17">
        <f t="shared" si="7354"/>
        <v>-56046.979999999996</v>
      </c>
      <c r="W1064" s="17">
        <f t="shared" si="7354"/>
        <v>-60049.859999999993</v>
      </c>
      <c r="X1064" s="17">
        <f t="shared" si="7354"/>
        <v>-64062.45</v>
      </c>
      <c r="Y1064" s="17">
        <f t="shared" si="7354"/>
        <v>-68140.489999999991</v>
      </c>
      <c r="Z1064" s="17">
        <f t="shared" si="7354"/>
        <v>-72200.999999999985</v>
      </c>
      <c r="AA1064" s="17">
        <f t="shared" si="7354"/>
        <v>-76243.869999999981</v>
      </c>
      <c r="AB1064" s="17">
        <f t="shared" si="7354"/>
        <v>-80269.999999999985</v>
      </c>
      <c r="AC1064" s="17">
        <f t="shared" si="7354"/>
        <v>-84278.279999999984</v>
      </c>
      <c r="AD1064" s="17">
        <f t="shared" si="7354"/>
        <v>-88296.309999999983</v>
      </c>
      <c r="AE1064" s="17">
        <f t="shared" si="7354"/>
        <v>-92296.339999999982</v>
      </c>
      <c r="AF1064" s="17">
        <f t="shared" si="7354"/>
        <v>-96279.249999999985</v>
      </c>
      <c r="AG1064" s="17">
        <f t="shared" si="7354"/>
        <v>-100243.93999999999</v>
      </c>
      <c r="AH1064" s="17">
        <f t="shared" si="7354"/>
        <v>-104218.27999999998</v>
      </c>
      <c r="AI1064" s="17">
        <f t="shared" si="7354"/>
        <v>-108175.23999999999</v>
      </c>
      <c r="AJ1064" s="17">
        <f t="shared" si="7354"/>
        <v>-112198.09999999999</v>
      </c>
      <c r="AK1064" s="17">
        <f t="shared" si="7354"/>
        <v>-116202.56999999999</v>
      </c>
      <c r="AL1064" s="17">
        <f t="shared" si="7354"/>
        <v>-120188.54</v>
      </c>
      <c r="AM1064" s="17">
        <f t="shared" si="7354"/>
        <v>-124155.9</v>
      </c>
      <c r="AN1064" s="17">
        <f t="shared" si="7354"/>
        <v>-128105.54</v>
      </c>
      <c r="AO1064" s="17">
        <f t="shared" si="7354"/>
        <v>-132036.35999999999</v>
      </c>
      <c r="AP1064" s="17">
        <f t="shared" si="7354"/>
        <v>-135948.22999999998</v>
      </c>
      <c r="AQ1064" s="17">
        <f t="shared" si="7354"/>
        <v>-139841.03999999998</v>
      </c>
      <c r="AR1064" s="17">
        <f t="shared" si="7354"/>
        <v>-143715.68</v>
      </c>
      <c r="AS1064" s="17">
        <f t="shared" si="7354"/>
        <v>-147571.03999999998</v>
      </c>
      <c r="AT1064" s="17">
        <f t="shared" si="7354"/>
        <v>-151406.99</v>
      </c>
      <c r="AU1064" s="17">
        <f t="shared" si="7354"/>
        <v>-155223.43</v>
      </c>
      <c r="AV1064" s="17">
        <f t="shared" si="7354"/>
        <v>-159020.22999999998</v>
      </c>
      <c r="AW1064" s="17">
        <f t="shared" si="7354"/>
        <v>-162798.27999999997</v>
      </c>
      <c r="AX1064" s="17">
        <f t="shared" si="7354"/>
        <v>-166527.33999999997</v>
      </c>
      <c r="AY1064" s="17">
        <f t="shared" si="7354"/>
        <v>-170236.33999999997</v>
      </c>
      <c r="AZ1064" s="17">
        <f t="shared" si="7354"/>
        <v>-173925.16999999995</v>
      </c>
      <c r="BA1064" s="17">
        <f t="shared" si="7354"/>
        <v>-177593.69999999995</v>
      </c>
      <c r="BB1064" s="17">
        <f t="shared" si="7354"/>
        <v>-181241.80999999994</v>
      </c>
      <c r="BC1064" s="17">
        <f t="shared" si="7354"/>
        <v>-184840.89999999994</v>
      </c>
      <c r="BD1064" s="17">
        <f t="shared" si="7354"/>
        <v>-188419.26999999993</v>
      </c>
      <c r="BE1064" s="17">
        <f t="shared" si="7354"/>
        <v>-191976.78999999992</v>
      </c>
      <c r="BF1064" s="17">
        <f t="shared" si="7354"/>
        <v>-195513.33999999991</v>
      </c>
      <c r="BG1064" s="17">
        <f t="shared" si="7354"/>
        <v>-198999.00999999992</v>
      </c>
      <c r="BH1064" s="17">
        <f t="shared" si="7354"/>
        <v>-202373.79999999993</v>
      </c>
      <c r="BI1064" s="17">
        <f t="shared" si="7354"/>
        <v>-205727.95999999993</v>
      </c>
      <c r="BJ1064" s="17">
        <f t="shared" si="7354"/>
        <v>-209060.36999999994</v>
      </c>
      <c r="BK1064" s="17">
        <f t="shared" si="7354"/>
        <v>-212370.89999999994</v>
      </c>
      <c r="BL1064" s="17">
        <f t="shared" si="7354"/>
        <v>-215629.25999999992</v>
      </c>
      <c r="BM1064" s="17">
        <f t="shared" si="7354"/>
        <v>-218865.40999999992</v>
      </c>
      <c r="BN1064" s="17">
        <f t="shared" si="7354"/>
        <v>-222079.22999999992</v>
      </c>
      <c r="BO1064" s="17">
        <f t="shared" si="7354"/>
        <v>-225240.19999999992</v>
      </c>
      <c r="BP1064" s="17">
        <f t="shared" si="7354"/>
        <v>-228378.49999999991</v>
      </c>
      <c r="BQ1064" s="17">
        <f t="shared" si="7354"/>
        <v>-231463.4599999999</v>
      </c>
      <c r="BR1064" s="17">
        <f t="shared" si="7354"/>
        <v>-234526.4199999999</v>
      </c>
      <c r="BS1064" s="17">
        <f t="shared" si="7354"/>
        <v>-237474.18999999989</v>
      </c>
      <c r="BT1064" s="17">
        <f t="shared" si="7354"/>
        <v>-240398.47999999989</v>
      </c>
      <c r="BU1064" s="17">
        <f t="shared" si="7354"/>
        <v>-243268.30999999988</v>
      </c>
      <c r="BV1064" s="17">
        <f t="shared" ref="BV1064:CO1064" si="7355">BV1059+BV1060+BV1063</f>
        <v>-246114.31999999989</v>
      </c>
      <c r="BW1064" s="17">
        <f t="shared" si="7355"/>
        <v>-248905.36999999988</v>
      </c>
      <c r="BX1064" s="17">
        <f t="shared" si="7355"/>
        <v>-251672.25999999989</v>
      </c>
      <c r="BY1064" s="17">
        <f t="shared" si="7355"/>
        <v>-254383.68999999989</v>
      </c>
      <c r="BZ1064" s="17">
        <f t="shared" si="7355"/>
        <v>-257070.6099999999</v>
      </c>
      <c r="CA1064" s="17">
        <f t="shared" si="7355"/>
        <v>-259638.9599999999</v>
      </c>
      <c r="CB1064" s="17">
        <f t="shared" si="7355"/>
        <v>-262182.28999999992</v>
      </c>
      <c r="CC1064" s="17">
        <f t="shared" si="7355"/>
        <v>-264668.99999999994</v>
      </c>
      <c r="CD1064" s="17">
        <f t="shared" si="7355"/>
        <v>-267130.33999999997</v>
      </c>
      <c r="CE1064" s="17">
        <f t="shared" si="7355"/>
        <v>-269566.17</v>
      </c>
      <c r="CF1064" s="17">
        <f t="shared" si="7355"/>
        <v>-271944.64999999997</v>
      </c>
      <c r="CG1064" s="17">
        <f t="shared" si="7355"/>
        <v>-274233.69999999995</v>
      </c>
      <c r="CH1064" s="17">
        <f t="shared" si="7355"/>
        <v>-276496.58999999997</v>
      </c>
      <c r="CI1064" s="17">
        <f t="shared" si="7355"/>
        <v>-278733.18</v>
      </c>
      <c r="CJ1064" s="17">
        <f t="shared" si="7355"/>
        <v>-280911.3</v>
      </c>
      <c r="CK1064" s="17">
        <f t="shared" si="7355"/>
        <v>-283062.76</v>
      </c>
      <c r="CL1064" s="17">
        <f t="shared" si="7355"/>
        <v>-285187.41000000003</v>
      </c>
      <c r="CM1064" s="17">
        <f t="shared" si="7355"/>
        <v>-287220.59000000003</v>
      </c>
      <c r="CN1064" s="17">
        <f t="shared" si="7355"/>
        <v>-289226.52</v>
      </c>
      <c r="CO1064" s="17">
        <f t="shared" si="7355"/>
        <v>-291205.05000000005</v>
      </c>
    </row>
    <row r="1065" spans="2:93">
      <c r="B1065" s="556" t="s">
        <v>2008</v>
      </c>
      <c r="C1065" s="634"/>
      <c r="D1065" s="634"/>
      <c r="H1065" s="17"/>
      <c r="I1065" s="26">
        <f>-I1064/I1056</f>
        <v>1.5085977245329686E-2</v>
      </c>
      <c r="J1065" s="26">
        <f t="shared" ref="J1065" si="7356">-J1064/J1056</f>
        <v>3.0033137104671103E-2</v>
      </c>
      <c r="K1065" s="26">
        <f t="shared" ref="K1065" si="7357">-K1064/K1056</f>
        <v>4.4941758663493064E-2</v>
      </c>
      <c r="L1065" s="26">
        <f t="shared" ref="L1065" si="7358">-L1064/L1056</f>
        <v>5.9915311891073041E-2</v>
      </c>
      <c r="M1065" s="26">
        <f t="shared" ref="M1065" si="7359">-M1064/M1056</f>
        <v>7.485035176404442E-2</v>
      </c>
      <c r="N1065" s="26">
        <f t="shared" ref="N1065" si="7360">-N1064/N1056</f>
        <v>8.9647163598782054E-2</v>
      </c>
      <c r="O1065" s="26">
        <f t="shared" ref="O1065" si="7361">-O1064/O1056</f>
        <v>0.10440912076819421</v>
      </c>
      <c r="P1065" s="26">
        <f t="shared" ref="P1065" si="7362">-P1064/P1056</f>
        <v>0.11903339701791316</v>
      </c>
      <c r="Q1065" s="26">
        <f t="shared" ref="Q1065" si="7363">-Q1064/Q1056</f>
        <v>0.13362028052421906</v>
      </c>
      <c r="R1065" s="26">
        <f t="shared" ref="R1065" si="7364">-R1064/R1056</f>
        <v>0.14827249433926368</v>
      </c>
      <c r="S1065" s="26">
        <f t="shared" ref="S1065" si="7365">-S1064/S1056</f>
        <v>0.16288733943501965</v>
      </c>
      <c r="T1065" s="26">
        <f t="shared" ref="T1065" si="7366">-T1064/T1056</f>
        <v>0.17736514162503564</v>
      </c>
      <c r="U1065" s="26">
        <f t="shared" ref="U1065" si="7367">-U1064/U1056</f>
        <v>0.19180850376292416</v>
      </c>
      <c r="V1065" s="26">
        <f t="shared" ref="V1065" si="7368">-V1064/V1056</f>
        <v>0.20611530921297549</v>
      </c>
      <c r="W1065" s="26">
        <f t="shared" ref="W1065" si="7369">-W1064/W1056</f>
        <v>0.22028520783031547</v>
      </c>
      <c r="X1065" s="26">
        <f t="shared" ref="X1065" si="7370">-X1064/X1056</f>
        <v>0.23441926239356622</v>
      </c>
      <c r="Y1065" s="26">
        <f t="shared" ref="Y1065" si="7371">-Y1064/Y1056</f>
        <v>0.24872013531971709</v>
      </c>
      <c r="Z1065" s="26">
        <f t="shared" ref="Z1065" si="7372">-Z1064/Z1056</f>
        <v>0.26288413913427328</v>
      </c>
      <c r="AA1065" s="26">
        <f t="shared" ref="AA1065" si="7373">-AA1064/AA1056</f>
        <v>0.27691259293071196</v>
      </c>
      <c r="AB1065" s="26">
        <f t="shared" ref="AB1065" si="7374">-AB1064/AB1056</f>
        <v>0.29080750836221025</v>
      </c>
      <c r="AC1065" s="26">
        <f t="shared" ref="AC1065" si="7375">-AC1064/AC1056</f>
        <v>0.30456762097513418</v>
      </c>
      <c r="AD1065" s="26">
        <f t="shared" ref="AD1065" si="7376">-AD1064/AD1056</f>
        <v>0.31829213380753024</v>
      </c>
      <c r="AE1065" s="26">
        <f t="shared" ref="AE1065" si="7377">-AE1064/AE1056</f>
        <v>0.33188242582664018</v>
      </c>
      <c r="AF1065" s="26">
        <f t="shared" ref="AF1065" si="7378">-AF1064/AF1056</f>
        <v>0.34534126945326143</v>
      </c>
      <c r="AG1065" s="26">
        <f t="shared" ref="AG1065" si="7379">-AG1064/AG1056</f>
        <v>0.35866542064193646</v>
      </c>
      <c r="AH1065" s="26">
        <f t="shared" ref="AH1065" si="7380">-AH1064/AH1056</f>
        <v>0.37195639479864889</v>
      </c>
      <c r="AI1065" s="26">
        <f t="shared" ref="AI1065" si="7381">-AI1064/AI1056</f>
        <v>0.38511532482888078</v>
      </c>
      <c r="AJ1065" s="26">
        <f t="shared" ref="AJ1065" si="7382">-AJ1064/AJ1056</f>
        <v>0.39844135058847974</v>
      </c>
      <c r="AK1065" s="26">
        <f t="shared" ref="AK1065" si="7383">-AK1064/AK1056</f>
        <v>0.41163303790046851</v>
      </c>
      <c r="AL1065" s="26">
        <f t="shared" ref="AL1065" si="7384">-AL1064/AL1056</f>
        <v>0.42469222160687409</v>
      </c>
      <c r="AM1065" s="26">
        <f t="shared" ref="AM1065" si="7385">-AM1064/AM1056</f>
        <v>0.43761782119260362</v>
      </c>
      <c r="AN1065" s="26">
        <f t="shared" ref="AN1065" si="7386">-AN1064/AN1056</f>
        <v>0.45041210573812507</v>
      </c>
      <c r="AO1065" s="26">
        <f t="shared" ref="AO1065" si="7387">-AO1064/AO1056</f>
        <v>0.46307504263588845</v>
      </c>
      <c r="AP1065" s="26">
        <f t="shared" ref="AP1065" si="7388">-AP1064/AP1056</f>
        <v>0.47560536044831114</v>
      </c>
      <c r="AQ1065" s="26">
        <f t="shared" ref="AQ1065" si="7389">-AQ1064/AQ1056</f>
        <v>0.48800510586899587</v>
      </c>
      <c r="AR1065" s="26">
        <f t="shared" ref="AR1065" si="7390">-AR1064/AR1056</f>
        <v>0.50027473817547596</v>
      </c>
      <c r="AS1065" s="26">
        <f t="shared" ref="AS1065" si="7391">-AS1064/AS1056</f>
        <v>0.51241454999836622</v>
      </c>
      <c r="AT1065" s="26">
        <f t="shared" ref="AT1065" si="7392">-AT1064/AT1056</f>
        <v>0.52442311704164479</v>
      </c>
      <c r="AU1065" s="26">
        <f t="shared" ref="AU1065" si="7393">-AU1064/AU1056</f>
        <v>0.53630082432403903</v>
      </c>
      <c r="AV1065" s="26">
        <f t="shared" ref="AV1065" si="7394">-AV1064/AV1056</f>
        <v>0.54804984385840583</v>
      </c>
      <c r="AW1065" s="26">
        <f t="shared" ref="AW1065" si="7395">-AW1064/AW1056</f>
        <v>0.55967022561789626</v>
      </c>
      <c r="AX1065" s="26">
        <f t="shared" ref="AX1065" si="7396">-AX1064/AX1056</f>
        <v>0.57106278872729477</v>
      </c>
      <c r="AY1065" s="26">
        <f t="shared" ref="AY1065" si="7397">-AY1064/AY1056</f>
        <v>0.58232608492120985</v>
      </c>
      <c r="AZ1065" s="26">
        <f t="shared" ref="AZ1065" si="7398">-AZ1064/AZ1056</f>
        <v>0.59346047290965187</v>
      </c>
      <c r="BA1065" s="26">
        <f t="shared" ref="BA1065" si="7399">-BA1064/BA1056</f>
        <v>0.60446830242635563</v>
      </c>
      <c r="BB1065" s="26">
        <f t="shared" ref="BB1065" si="7400">-BB1064/BB1056</f>
        <v>0.61534790830484221</v>
      </c>
      <c r="BC1065" s="26">
        <f t="shared" ref="BC1065" si="7401">-BC1064/BC1056</f>
        <v>0.62600104561037506</v>
      </c>
      <c r="BD1065" s="26">
        <f t="shared" ref="BD1065" si="7402">-BD1064/BD1056</f>
        <v>0.63652898675793612</v>
      </c>
      <c r="BE1065" s="26">
        <f t="shared" ref="BE1065" si="7403">-BE1064/BE1056</f>
        <v>0.64692994124930037</v>
      </c>
      <c r="BF1065" s="26">
        <f t="shared" ref="BF1065" si="7404">-BF1064/BF1056</f>
        <v>0.65720424356229978</v>
      </c>
      <c r="BG1065" s="26">
        <f t="shared" ref="BG1065" si="7405">-BG1064/BG1056</f>
        <v>0.66725458011354821</v>
      </c>
      <c r="BH1065" s="26">
        <f t="shared" ref="BH1065" si="7406">-BH1064/BH1056</f>
        <v>0.67687957318689407</v>
      </c>
      <c r="BI1065" s="26">
        <f t="shared" ref="BI1065" si="7407">-BI1064/BI1056</f>
        <v>0.68638101860914036</v>
      </c>
      <c r="BJ1065" s="26">
        <f t="shared" ref="BJ1065" si="7408">-BJ1064/BJ1056</f>
        <v>0.69575814257066149</v>
      </c>
      <c r="BK1065" s="26">
        <f t="shared" ref="BK1065" si="7409">-BK1064/BK1056</f>
        <v>0.70501359577951017</v>
      </c>
      <c r="BL1065" s="26">
        <f t="shared" ref="BL1065" si="7410">-BL1064/BL1056</f>
        <v>0.71404552535178256</v>
      </c>
      <c r="BM1065" s="26">
        <f t="shared" ref="BM1065" si="7411">-BM1064/BM1056</f>
        <v>0.72295438381586707</v>
      </c>
      <c r="BN1065" s="26">
        <f t="shared" ref="BN1065" si="7412">-BN1064/BN1056</f>
        <v>0.73174051813985008</v>
      </c>
      <c r="BO1065" s="26">
        <f t="shared" ref="BO1065" si="7413">-BO1064/BO1056</f>
        <v>0.74030679319621695</v>
      </c>
      <c r="BP1065" s="26">
        <f t="shared" ref="BP1065" si="7414">-BP1064/BP1056</f>
        <v>0.74875125613700211</v>
      </c>
      <c r="BQ1065" s="26">
        <f t="shared" ref="BQ1065" si="7415">-BQ1064/BQ1056</f>
        <v>0.75697434688064713</v>
      </c>
      <c r="BR1065" s="26">
        <f t="shared" ref="BR1065" si="7416">-BR1064/BR1056</f>
        <v>0.76507729786610501</v>
      </c>
      <c r="BS1065" s="26">
        <f t="shared" ref="BS1065" si="7417">-BS1064/BS1056</f>
        <v>0.77276003687653694</v>
      </c>
      <c r="BT1065" s="26">
        <f t="shared" ref="BT1065" si="7418">-BT1064/BT1056</f>
        <v>0.78032323958499616</v>
      </c>
      <c r="BU1065" s="26">
        <f t="shared" ref="BU1065" si="7419">-BU1064/BU1056</f>
        <v>0.78766989359825845</v>
      </c>
      <c r="BV1065" s="26">
        <f t="shared" ref="BV1065" si="7420">-BV1064/BV1056</f>
        <v>0.79489793713540258</v>
      </c>
      <c r="BW1065" s="26">
        <f t="shared" ref="BW1065" si="7421">-BW1064/BW1056</f>
        <v>0.80190779058357575</v>
      </c>
      <c r="BX1065" s="26">
        <f t="shared" ref="BX1065" si="7422">-BX1064/BX1056</f>
        <v>0.80879992901572495</v>
      </c>
      <c r="BY1065" s="26">
        <f t="shared" ref="BY1065" si="7423">-BY1064/BY1056</f>
        <v>0.81547476031951827</v>
      </c>
      <c r="BZ1065" s="26">
        <f t="shared" ref="BZ1065" si="7424">-BZ1064/BZ1056</f>
        <v>0.82203274686481409</v>
      </c>
      <c r="CA1065" s="26">
        <f t="shared" ref="CA1065" si="7425">-CA1064/CA1056</f>
        <v>0.82817461055398611</v>
      </c>
      <c r="CB1065" s="26">
        <f t="shared" ref="CB1065" si="7426">-CB1064/CB1056</f>
        <v>0.83420099384803592</v>
      </c>
      <c r="CC1065" s="26">
        <f t="shared" ref="CC1065" si="7427">-CC1064/CC1056</f>
        <v>0.84001501730484429</v>
      </c>
      <c r="CD1065" s="26">
        <f t="shared" ref="CD1065" si="7428">-CD1064/CD1056</f>
        <v>0.84571446698607244</v>
      </c>
      <c r="CE1065" s="26">
        <f t="shared" ref="CE1065" si="7429">-CE1064/CE1056</f>
        <v>0.85129964704843164</v>
      </c>
      <c r="CF1065" s="26">
        <f t="shared" ref="CF1065" si="7430">-CF1064/CF1056</f>
        <v>0.85667100266122931</v>
      </c>
      <c r="CG1065" s="26">
        <f t="shared" ref="CG1065" si="7431">-CG1064/CG1056</f>
        <v>0.86172922145230901</v>
      </c>
      <c r="CH1065" s="26">
        <f t="shared" ref="CH1065" si="7432">-CH1064/CH1056</f>
        <v>0.86667486230435342</v>
      </c>
      <c r="CI1065" s="26">
        <f t="shared" ref="CI1065" si="7433">-CI1064/CI1056</f>
        <v>0.87150823420963941</v>
      </c>
      <c r="CJ1065" s="26">
        <f t="shared" ref="CJ1065" si="7434">-CJ1064/CJ1056</f>
        <v>0.87612974944040201</v>
      </c>
      <c r="CK1065" s="26">
        <f t="shared" ref="CK1065" si="7435">-CK1064/CK1056</f>
        <v>0.88063986607784106</v>
      </c>
      <c r="CL1065" s="26">
        <f t="shared" ref="CL1065" si="7436">-CL1064/CL1056</f>
        <v>0.88503886537973897</v>
      </c>
      <c r="CM1065" s="26">
        <f t="shared" ref="CM1065" si="7437">-CM1064/CM1056</f>
        <v>0.88912733114903952</v>
      </c>
      <c r="CN1065" s="26">
        <f t="shared" ref="CN1065" si="7438">-CN1064/CN1056</f>
        <v>0.8931058090372106</v>
      </c>
      <c r="CO1065" s="26">
        <f t="shared" ref="CO1065" si="7439">-CO1064/CO1056</f>
        <v>0.89697458368641614</v>
      </c>
    </row>
    <row r="1066" spans="2:93">
      <c r="B1066" s="556"/>
      <c r="C1066" s="634"/>
      <c r="D1066" s="634"/>
      <c r="H1066" s="17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N1066" s="26"/>
      <c r="BO1066" s="26"/>
      <c r="BP1066" s="26"/>
      <c r="BQ1066" s="26"/>
      <c r="BR1066" s="26"/>
      <c r="BS1066" s="26"/>
      <c r="BT1066" s="26"/>
      <c r="BU1066" s="26"/>
      <c r="BV1066" s="26"/>
      <c r="BW1066" s="26"/>
      <c r="BX1066" s="26"/>
      <c r="BY1066" s="26"/>
      <c r="BZ1066" s="26"/>
      <c r="CA1066" s="26"/>
      <c r="CB1066" s="26"/>
      <c r="CC1066" s="26"/>
      <c r="CD1066" s="26"/>
      <c r="CE1066" s="26"/>
      <c r="CF1066" s="26"/>
      <c r="CG1066" s="26"/>
      <c r="CH1066" s="26"/>
      <c r="CI1066" s="26"/>
      <c r="CJ1066" s="26"/>
      <c r="CK1066" s="26"/>
      <c r="CL1066" s="26"/>
      <c r="CM1066" s="26"/>
      <c r="CN1066" s="26"/>
      <c r="CO1066" s="26"/>
    </row>
    <row r="1067" spans="2:93">
      <c r="B1067" s="556" t="s">
        <v>2000</v>
      </c>
      <c r="C1067" s="634" t="s">
        <v>2005</v>
      </c>
      <c r="D1067" s="634"/>
      <c r="H1067" s="17">
        <f>H1044+H1059</f>
        <v>0</v>
      </c>
      <c r="I1067" s="17">
        <f t="shared" ref="I1067:BT1067" si="7440">I1044+I1059</f>
        <v>262579.51</v>
      </c>
      <c r="J1067" s="17">
        <f t="shared" si="7440"/>
        <v>259265.33000000002</v>
      </c>
      <c r="K1067" s="17">
        <f t="shared" si="7440"/>
        <v>255968.93000000002</v>
      </c>
      <c r="L1067" s="17">
        <f t="shared" si="7440"/>
        <v>252664.01</v>
      </c>
      <c r="M1067" s="17">
        <f t="shared" si="7440"/>
        <v>249325.04</v>
      </c>
      <c r="N1067" s="17">
        <f t="shared" si="7440"/>
        <v>245977.41</v>
      </c>
      <c r="O1067" s="17">
        <f t="shared" si="7440"/>
        <v>242647.73</v>
      </c>
      <c r="P1067" s="17">
        <f t="shared" si="7440"/>
        <v>239310.40000000002</v>
      </c>
      <c r="Q1067" s="17">
        <f t="shared" si="7440"/>
        <v>235991.14</v>
      </c>
      <c r="R1067" s="17">
        <f t="shared" si="7440"/>
        <v>232663.25</v>
      </c>
      <c r="S1067" s="17">
        <f t="shared" si="7440"/>
        <v>229300.81</v>
      </c>
      <c r="T1067" s="17">
        <f t="shared" si="7440"/>
        <v>225929.60000000001</v>
      </c>
      <c r="U1067" s="17">
        <f t="shared" si="7440"/>
        <v>222576.62</v>
      </c>
      <c r="V1067" s="17">
        <f t="shared" si="7440"/>
        <v>219215.89</v>
      </c>
      <c r="W1067" s="17">
        <f t="shared" si="7440"/>
        <v>215873.53000000003</v>
      </c>
      <c r="X1067" s="17">
        <f t="shared" si="7440"/>
        <v>212550.65000000002</v>
      </c>
      <c r="Y1067" s="17">
        <f t="shared" si="7440"/>
        <v>209219.06</v>
      </c>
      <c r="Z1067" s="17">
        <f t="shared" si="7440"/>
        <v>205824.02000000002</v>
      </c>
      <c r="AA1067" s="17">
        <f t="shared" si="7440"/>
        <v>202448.51</v>
      </c>
      <c r="AB1067" s="17">
        <f t="shared" si="7440"/>
        <v>199091.64</v>
      </c>
      <c r="AC1067" s="17">
        <f t="shared" si="7440"/>
        <v>195754.51</v>
      </c>
      <c r="AD1067" s="17">
        <f t="shared" si="7440"/>
        <v>192436.23000000004</v>
      </c>
      <c r="AE1067" s="17">
        <f t="shared" si="7440"/>
        <v>189110.2</v>
      </c>
      <c r="AF1067" s="17">
        <f t="shared" si="7440"/>
        <v>185803.17000000004</v>
      </c>
      <c r="AG1067" s="17">
        <f t="shared" si="7440"/>
        <v>182515.26</v>
      </c>
      <c r="AH1067" s="17">
        <f t="shared" si="7440"/>
        <v>179247.57</v>
      </c>
      <c r="AI1067" s="17">
        <f t="shared" si="7440"/>
        <v>175971.23000000004</v>
      </c>
      <c r="AJ1067" s="17">
        <f t="shared" si="7440"/>
        <v>172715.27000000002</v>
      </c>
      <c r="AK1067" s="17">
        <f t="shared" si="7440"/>
        <v>169394.41000000003</v>
      </c>
      <c r="AL1067" s="17">
        <f t="shared" si="7440"/>
        <v>166093.94</v>
      </c>
      <c r="AM1067" s="17">
        <f t="shared" si="7440"/>
        <v>162812.97000000003</v>
      </c>
      <c r="AN1067" s="17">
        <f t="shared" si="7440"/>
        <v>159552.61000000002</v>
      </c>
      <c r="AO1067" s="17">
        <f t="shared" si="7440"/>
        <v>156312.97000000003</v>
      </c>
      <c r="AP1067" s="17">
        <f t="shared" si="7440"/>
        <v>153093.15000000002</v>
      </c>
      <c r="AQ1067" s="17">
        <f t="shared" si="7440"/>
        <v>149894.28000000003</v>
      </c>
      <c r="AR1067" s="17">
        <f t="shared" si="7440"/>
        <v>146715.47000000003</v>
      </c>
      <c r="AS1067" s="17">
        <f t="shared" si="7440"/>
        <v>143557.83000000002</v>
      </c>
      <c r="AT1067" s="17">
        <f t="shared" si="7440"/>
        <v>140420.47000000003</v>
      </c>
      <c r="AU1067" s="17">
        <f t="shared" si="7440"/>
        <v>137304.52000000002</v>
      </c>
      <c r="AV1067" s="17">
        <f t="shared" si="7440"/>
        <v>134210.08000000002</v>
      </c>
      <c r="AW1067" s="17">
        <f t="shared" si="7440"/>
        <v>131136.28000000003</v>
      </c>
      <c r="AX1067" s="17">
        <f t="shared" si="7440"/>
        <v>128084.23000000004</v>
      </c>
      <c r="AY1067" s="17">
        <f t="shared" si="7440"/>
        <v>125082.17000000004</v>
      </c>
      <c r="AZ1067" s="17">
        <f t="shared" si="7440"/>
        <v>122102.17000000004</v>
      </c>
      <c r="BA1067" s="17">
        <f t="shared" si="7440"/>
        <v>119144.34000000005</v>
      </c>
      <c r="BB1067" s="17">
        <f t="shared" si="7440"/>
        <v>116207.81000000006</v>
      </c>
      <c r="BC1067" s="17">
        <f t="shared" si="7440"/>
        <v>113293.70000000007</v>
      </c>
      <c r="BD1067" s="17">
        <f t="shared" si="7440"/>
        <v>110431.61000000007</v>
      </c>
      <c r="BE1067" s="17">
        <f t="shared" si="7440"/>
        <v>107591.24000000008</v>
      </c>
      <c r="BF1067" s="17">
        <f t="shared" si="7440"/>
        <v>104773.72000000009</v>
      </c>
      <c r="BG1067" s="17">
        <f t="shared" si="7440"/>
        <v>101979.1700000001</v>
      </c>
      <c r="BH1067" s="17">
        <f t="shared" si="7440"/>
        <v>99236.500000000087</v>
      </c>
      <c r="BI1067" s="17">
        <f t="shared" si="7440"/>
        <v>96606.710000000079</v>
      </c>
      <c r="BJ1067" s="17">
        <f t="shared" si="7440"/>
        <v>94000.550000000076</v>
      </c>
      <c r="BK1067" s="17">
        <f t="shared" si="7440"/>
        <v>91418.140000000072</v>
      </c>
      <c r="BL1067" s="17">
        <f t="shared" si="7440"/>
        <v>88858.610000000073</v>
      </c>
      <c r="BM1067" s="17">
        <f t="shared" si="7440"/>
        <v>86353.250000000087</v>
      </c>
      <c r="BN1067" s="17">
        <f t="shared" si="7440"/>
        <v>83872.100000000093</v>
      </c>
      <c r="BO1067" s="17">
        <f t="shared" si="7440"/>
        <v>81415.280000000086</v>
      </c>
      <c r="BP1067" s="17">
        <f t="shared" si="7440"/>
        <v>79012.310000000085</v>
      </c>
      <c r="BQ1067" s="17">
        <f t="shared" si="7440"/>
        <v>76634.010000000097</v>
      </c>
      <c r="BR1067" s="17">
        <f t="shared" si="7440"/>
        <v>74311.050000000105</v>
      </c>
      <c r="BS1067" s="17">
        <f t="shared" si="7440"/>
        <v>72013.090000000113</v>
      </c>
      <c r="BT1067" s="17">
        <f t="shared" si="7440"/>
        <v>69832.320000000123</v>
      </c>
      <c r="BU1067" s="17">
        <f t="shared" ref="BU1067:CO1067" si="7441">BU1044+BU1059</f>
        <v>67677.030000000115</v>
      </c>
      <c r="BV1067" s="17">
        <f t="shared" si="7441"/>
        <v>65577.200000000128</v>
      </c>
      <c r="BW1067" s="17">
        <f t="shared" si="7441"/>
        <v>63503.190000000119</v>
      </c>
      <c r="BX1067" s="17">
        <f t="shared" si="7441"/>
        <v>61486.14000000013</v>
      </c>
      <c r="BY1067" s="17">
        <f t="shared" si="7441"/>
        <v>59495.250000000116</v>
      </c>
      <c r="BZ1067" s="17">
        <f t="shared" si="7441"/>
        <v>57561.820000000123</v>
      </c>
      <c r="CA1067" s="17">
        <f t="shared" si="7441"/>
        <v>55654.900000000111</v>
      </c>
      <c r="CB1067" s="17">
        <f t="shared" si="7441"/>
        <v>53868.550000000105</v>
      </c>
      <c r="CC1067" s="17">
        <f t="shared" si="7441"/>
        <v>52109.220000000088</v>
      </c>
      <c r="CD1067" s="17">
        <f t="shared" si="7441"/>
        <v>50407.510000000068</v>
      </c>
      <c r="CE1067" s="17">
        <f t="shared" si="7441"/>
        <v>48733.170000000042</v>
      </c>
      <c r="CF1067" s="17">
        <f t="shared" si="7441"/>
        <v>47086.340000000026</v>
      </c>
      <c r="CG1067" s="17">
        <f t="shared" si="7441"/>
        <v>45498.860000000044</v>
      </c>
      <c r="CH1067" s="17">
        <f t="shared" si="7441"/>
        <v>44002.810000000056</v>
      </c>
      <c r="CI1067" s="17">
        <f t="shared" si="7441"/>
        <v>42534.920000000042</v>
      </c>
      <c r="CJ1067" s="17">
        <f t="shared" si="7441"/>
        <v>41095.330000000016</v>
      </c>
      <c r="CK1067" s="17">
        <f t="shared" si="7441"/>
        <v>39716.210000000021</v>
      </c>
      <c r="CL1067" s="17">
        <f t="shared" si="7441"/>
        <v>38365.75</v>
      </c>
      <c r="CM1067" s="17">
        <f t="shared" si="7441"/>
        <v>37044.099999999977</v>
      </c>
      <c r="CN1067" s="17">
        <f t="shared" si="7441"/>
        <v>35815.919999999984</v>
      </c>
      <c r="CO1067" s="17">
        <f t="shared" si="7441"/>
        <v>34616.989999999991</v>
      </c>
    </row>
    <row r="1068" spans="2:93">
      <c r="B1068" s="556" t="s">
        <v>1999</v>
      </c>
      <c r="C1068" s="634" t="s">
        <v>2005</v>
      </c>
      <c r="D1068" s="634"/>
      <c r="H1068" s="17">
        <f>H1056+H1064</f>
        <v>262579.51</v>
      </c>
      <c r="I1068" s="17">
        <f t="shared" ref="I1068:BT1068" si="7442">I1056+I1064</f>
        <v>259265.33000000002</v>
      </c>
      <c r="J1068" s="17">
        <f t="shared" si="7442"/>
        <v>255968.93000000002</v>
      </c>
      <c r="K1068" s="17">
        <f t="shared" si="7442"/>
        <v>252664.01</v>
      </c>
      <c r="L1068" s="17">
        <f t="shared" si="7442"/>
        <v>249325.04</v>
      </c>
      <c r="M1068" s="17">
        <f t="shared" si="7442"/>
        <v>245977.41</v>
      </c>
      <c r="N1068" s="17">
        <f t="shared" si="7442"/>
        <v>242647.73</v>
      </c>
      <c r="O1068" s="17">
        <f t="shared" si="7442"/>
        <v>239310.40000000002</v>
      </c>
      <c r="P1068" s="17">
        <f t="shared" si="7442"/>
        <v>235991.14</v>
      </c>
      <c r="Q1068" s="17">
        <f t="shared" si="7442"/>
        <v>232663.25</v>
      </c>
      <c r="R1068" s="17">
        <f t="shared" si="7442"/>
        <v>229300.81</v>
      </c>
      <c r="S1068" s="17">
        <f t="shared" si="7442"/>
        <v>225929.60000000001</v>
      </c>
      <c r="T1068" s="17">
        <f t="shared" si="7442"/>
        <v>222576.62</v>
      </c>
      <c r="U1068" s="17">
        <f t="shared" si="7442"/>
        <v>219215.89</v>
      </c>
      <c r="V1068" s="17">
        <f t="shared" si="7442"/>
        <v>215873.53000000003</v>
      </c>
      <c r="W1068" s="17">
        <f t="shared" si="7442"/>
        <v>212550.65000000002</v>
      </c>
      <c r="X1068" s="17">
        <f t="shared" si="7442"/>
        <v>209219.06</v>
      </c>
      <c r="Y1068" s="17">
        <f t="shared" si="7442"/>
        <v>205824.02000000002</v>
      </c>
      <c r="Z1068" s="17">
        <f t="shared" si="7442"/>
        <v>202448.51</v>
      </c>
      <c r="AA1068" s="17">
        <f t="shared" si="7442"/>
        <v>199091.64</v>
      </c>
      <c r="AB1068" s="17">
        <f t="shared" si="7442"/>
        <v>195754.51</v>
      </c>
      <c r="AC1068" s="17">
        <f t="shared" si="7442"/>
        <v>192436.23000000004</v>
      </c>
      <c r="AD1068" s="17">
        <f t="shared" si="7442"/>
        <v>189110.2</v>
      </c>
      <c r="AE1068" s="17">
        <f t="shared" si="7442"/>
        <v>185803.17000000004</v>
      </c>
      <c r="AF1068" s="17">
        <f t="shared" si="7442"/>
        <v>182515.26</v>
      </c>
      <c r="AG1068" s="17">
        <f t="shared" si="7442"/>
        <v>179247.57</v>
      </c>
      <c r="AH1068" s="17">
        <f t="shared" si="7442"/>
        <v>175971.23000000004</v>
      </c>
      <c r="AI1068" s="17">
        <f t="shared" si="7442"/>
        <v>172715.27000000002</v>
      </c>
      <c r="AJ1068" s="17">
        <f t="shared" si="7442"/>
        <v>169394.41000000003</v>
      </c>
      <c r="AK1068" s="17">
        <f t="shared" si="7442"/>
        <v>166093.94</v>
      </c>
      <c r="AL1068" s="17">
        <f t="shared" si="7442"/>
        <v>162812.97000000003</v>
      </c>
      <c r="AM1068" s="17">
        <f t="shared" si="7442"/>
        <v>159552.61000000002</v>
      </c>
      <c r="AN1068" s="17">
        <f t="shared" si="7442"/>
        <v>156312.97000000003</v>
      </c>
      <c r="AO1068" s="17">
        <f t="shared" si="7442"/>
        <v>153093.15000000002</v>
      </c>
      <c r="AP1068" s="17">
        <f t="shared" si="7442"/>
        <v>149894.28000000003</v>
      </c>
      <c r="AQ1068" s="17">
        <f t="shared" si="7442"/>
        <v>146715.47000000003</v>
      </c>
      <c r="AR1068" s="17">
        <f t="shared" si="7442"/>
        <v>143557.83000000002</v>
      </c>
      <c r="AS1068" s="17">
        <f t="shared" si="7442"/>
        <v>140420.47000000003</v>
      </c>
      <c r="AT1068" s="17">
        <f t="shared" si="7442"/>
        <v>137304.52000000002</v>
      </c>
      <c r="AU1068" s="17">
        <f t="shared" si="7442"/>
        <v>134210.08000000002</v>
      </c>
      <c r="AV1068" s="17">
        <f t="shared" si="7442"/>
        <v>131136.28000000003</v>
      </c>
      <c r="AW1068" s="17">
        <f t="shared" si="7442"/>
        <v>128084.23000000004</v>
      </c>
      <c r="AX1068" s="17">
        <f t="shared" si="7442"/>
        <v>125082.17000000004</v>
      </c>
      <c r="AY1068" s="17">
        <f t="shared" si="7442"/>
        <v>122102.17000000004</v>
      </c>
      <c r="AZ1068" s="17">
        <f t="shared" si="7442"/>
        <v>119144.34000000005</v>
      </c>
      <c r="BA1068" s="17">
        <f t="shared" si="7442"/>
        <v>116207.81000000006</v>
      </c>
      <c r="BB1068" s="17">
        <f t="shared" si="7442"/>
        <v>113293.70000000007</v>
      </c>
      <c r="BC1068" s="17">
        <f t="shared" si="7442"/>
        <v>110431.61000000007</v>
      </c>
      <c r="BD1068" s="17">
        <f t="shared" si="7442"/>
        <v>107591.24000000008</v>
      </c>
      <c r="BE1068" s="17">
        <f t="shared" si="7442"/>
        <v>104773.72000000009</v>
      </c>
      <c r="BF1068" s="17">
        <f t="shared" si="7442"/>
        <v>101979.1700000001</v>
      </c>
      <c r="BG1068" s="17">
        <f t="shared" si="7442"/>
        <v>99236.500000000087</v>
      </c>
      <c r="BH1068" s="17">
        <f t="shared" si="7442"/>
        <v>96606.710000000079</v>
      </c>
      <c r="BI1068" s="17">
        <f t="shared" si="7442"/>
        <v>94000.550000000076</v>
      </c>
      <c r="BJ1068" s="17">
        <f t="shared" si="7442"/>
        <v>91418.140000000072</v>
      </c>
      <c r="BK1068" s="17">
        <f t="shared" si="7442"/>
        <v>88858.610000000073</v>
      </c>
      <c r="BL1068" s="17">
        <f t="shared" si="7442"/>
        <v>86353.250000000087</v>
      </c>
      <c r="BM1068" s="17">
        <f t="shared" si="7442"/>
        <v>83872.100000000093</v>
      </c>
      <c r="BN1068" s="17">
        <f t="shared" si="7442"/>
        <v>81415.280000000086</v>
      </c>
      <c r="BO1068" s="17">
        <f t="shared" si="7442"/>
        <v>79012.310000000085</v>
      </c>
      <c r="BP1068" s="17">
        <f t="shared" si="7442"/>
        <v>76634.010000000097</v>
      </c>
      <c r="BQ1068" s="17">
        <f t="shared" si="7442"/>
        <v>74311.050000000105</v>
      </c>
      <c r="BR1068" s="17">
        <f t="shared" si="7442"/>
        <v>72013.090000000113</v>
      </c>
      <c r="BS1068" s="17">
        <f t="shared" si="7442"/>
        <v>69832.320000000123</v>
      </c>
      <c r="BT1068" s="17">
        <f t="shared" si="7442"/>
        <v>67677.030000000115</v>
      </c>
      <c r="BU1068" s="17">
        <f t="shared" ref="BU1068:CO1068" si="7443">BU1056+BU1064</f>
        <v>65577.200000000128</v>
      </c>
      <c r="BV1068" s="17">
        <f t="shared" si="7443"/>
        <v>63503.190000000119</v>
      </c>
      <c r="BW1068" s="17">
        <f t="shared" si="7443"/>
        <v>61486.14000000013</v>
      </c>
      <c r="BX1068" s="17">
        <f t="shared" si="7443"/>
        <v>59495.250000000116</v>
      </c>
      <c r="BY1068" s="17">
        <f t="shared" si="7443"/>
        <v>57561.820000000123</v>
      </c>
      <c r="BZ1068" s="17">
        <f t="shared" si="7443"/>
        <v>55654.900000000111</v>
      </c>
      <c r="CA1068" s="17">
        <f t="shared" si="7443"/>
        <v>53868.550000000105</v>
      </c>
      <c r="CB1068" s="17">
        <f t="shared" si="7443"/>
        <v>52109.220000000088</v>
      </c>
      <c r="CC1068" s="17">
        <f t="shared" si="7443"/>
        <v>50407.510000000068</v>
      </c>
      <c r="CD1068" s="17">
        <f t="shared" si="7443"/>
        <v>48733.170000000042</v>
      </c>
      <c r="CE1068" s="17">
        <f t="shared" si="7443"/>
        <v>47086.340000000026</v>
      </c>
      <c r="CF1068" s="17">
        <f t="shared" si="7443"/>
        <v>45498.860000000044</v>
      </c>
      <c r="CG1068" s="17">
        <f t="shared" si="7443"/>
        <v>44002.810000000056</v>
      </c>
      <c r="CH1068" s="17">
        <f t="shared" si="7443"/>
        <v>42534.920000000042</v>
      </c>
      <c r="CI1068" s="17">
        <f t="shared" si="7443"/>
        <v>41095.330000000016</v>
      </c>
      <c r="CJ1068" s="17">
        <f t="shared" si="7443"/>
        <v>39716.210000000021</v>
      </c>
      <c r="CK1068" s="17">
        <f t="shared" si="7443"/>
        <v>38365.75</v>
      </c>
      <c r="CL1068" s="17">
        <f t="shared" si="7443"/>
        <v>37044.099999999977</v>
      </c>
      <c r="CM1068" s="17">
        <f t="shared" si="7443"/>
        <v>35815.919999999984</v>
      </c>
      <c r="CN1068" s="17">
        <f t="shared" si="7443"/>
        <v>34616.989999999991</v>
      </c>
      <c r="CO1068" s="17">
        <f t="shared" si="7443"/>
        <v>33447.459999999963</v>
      </c>
    </row>
    <row r="1069" spans="2:93">
      <c r="B1069" s="556" t="s">
        <v>2008</v>
      </c>
      <c r="C1069" s="634" t="s">
        <v>2005</v>
      </c>
      <c r="D1069" s="634"/>
      <c r="H1069" s="26">
        <f>H1064/H1056</f>
        <v>0</v>
      </c>
      <c r="I1069" s="26">
        <f t="shared" ref="I1069:BT1069" si="7444">I1064/I1056</f>
        <v>-1.5085977245329686E-2</v>
      </c>
      <c r="J1069" s="26">
        <f t="shared" si="7444"/>
        <v>-3.0033137104671103E-2</v>
      </c>
      <c r="K1069" s="26">
        <f t="shared" si="7444"/>
        <v>-4.4941758663493064E-2</v>
      </c>
      <c r="L1069" s="26">
        <f t="shared" si="7444"/>
        <v>-5.9915311891073041E-2</v>
      </c>
      <c r="M1069" s="26">
        <f t="shared" si="7444"/>
        <v>-7.485035176404442E-2</v>
      </c>
      <c r="N1069" s="26">
        <f t="shared" si="7444"/>
        <v>-8.9647163598782054E-2</v>
      </c>
      <c r="O1069" s="26">
        <f t="shared" si="7444"/>
        <v>-0.10440912076819421</v>
      </c>
      <c r="P1069" s="26">
        <f t="shared" si="7444"/>
        <v>-0.11903339701791316</v>
      </c>
      <c r="Q1069" s="26">
        <f t="shared" si="7444"/>
        <v>-0.13362028052421906</v>
      </c>
      <c r="R1069" s="26">
        <f t="shared" si="7444"/>
        <v>-0.14827249433926368</v>
      </c>
      <c r="S1069" s="26">
        <f t="shared" si="7444"/>
        <v>-0.16288733943501965</v>
      </c>
      <c r="T1069" s="26">
        <f t="shared" si="7444"/>
        <v>-0.17736514162503564</v>
      </c>
      <c r="U1069" s="26">
        <f t="shared" si="7444"/>
        <v>-0.19180850376292416</v>
      </c>
      <c r="V1069" s="26">
        <f t="shared" si="7444"/>
        <v>-0.20611530921297549</v>
      </c>
      <c r="W1069" s="26">
        <f t="shared" si="7444"/>
        <v>-0.22028520783031547</v>
      </c>
      <c r="X1069" s="26">
        <f t="shared" si="7444"/>
        <v>-0.23441926239356622</v>
      </c>
      <c r="Y1069" s="26">
        <f t="shared" si="7444"/>
        <v>-0.24872013531971709</v>
      </c>
      <c r="Z1069" s="26">
        <f t="shared" si="7444"/>
        <v>-0.26288413913427328</v>
      </c>
      <c r="AA1069" s="26">
        <f t="shared" si="7444"/>
        <v>-0.27691259293071196</v>
      </c>
      <c r="AB1069" s="26">
        <f t="shared" si="7444"/>
        <v>-0.29080750836221025</v>
      </c>
      <c r="AC1069" s="26">
        <f t="shared" si="7444"/>
        <v>-0.30456762097513418</v>
      </c>
      <c r="AD1069" s="26">
        <f t="shared" si="7444"/>
        <v>-0.31829213380753024</v>
      </c>
      <c r="AE1069" s="26">
        <f t="shared" si="7444"/>
        <v>-0.33188242582664018</v>
      </c>
      <c r="AF1069" s="26">
        <f t="shared" si="7444"/>
        <v>-0.34534126945326143</v>
      </c>
      <c r="AG1069" s="26">
        <f t="shared" si="7444"/>
        <v>-0.35866542064193646</v>
      </c>
      <c r="AH1069" s="26">
        <f t="shared" si="7444"/>
        <v>-0.37195639479864889</v>
      </c>
      <c r="AI1069" s="26">
        <f t="shared" si="7444"/>
        <v>-0.38511532482888078</v>
      </c>
      <c r="AJ1069" s="26">
        <f t="shared" si="7444"/>
        <v>-0.39844135058847974</v>
      </c>
      <c r="AK1069" s="26">
        <f t="shared" si="7444"/>
        <v>-0.41163303790046851</v>
      </c>
      <c r="AL1069" s="26">
        <f t="shared" si="7444"/>
        <v>-0.42469222160687409</v>
      </c>
      <c r="AM1069" s="26">
        <f t="shared" si="7444"/>
        <v>-0.43761782119260362</v>
      </c>
      <c r="AN1069" s="26">
        <f t="shared" si="7444"/>
        <v>-0.45041210573812507</v>
      </c>
      <c r="AO1069" s="26">
        <f t="shared" si="7444"/>
        <v>-0.46307504263588845</v>
      </c>
      <c r="AP1069" s="26">
        <f t="shared" si="7444"/>
        <v>-0.47560536044831114</v>
      </c>
      <c r="AQ1069" s="26">
        <f t="shared" si="7444"/>
        <v>-0.48800510586899587</v>
      </c>
      <c r="AR1069" s="26">
        <f t="shared" si="7444"/>
        <v>-0.50027473817547596</v>
      </c>
      <c r="AS1069" s="26">
        <f t="shared" si="7444"/>
        <v>-0.51241454999836622</v>
      </c>
      <c r="AT1069" s="26">
        <f t="shared" si="7444"/>
        <v>-0.52442311704164479</v>
      </c>
      <c r="AU1069" s="26">
        <f t="shared" si="7444"/>
        <v>-0.53630082432403903</v>
      </c>
      <c r="AV1069" s="26">
        <f t="shared" si="7444"/>
        <v>-0.54804984385840583</v>
      </c>
      <c r="AW1069" s="26">
        <f t="shared" si="7444"/>
        <v>-0.55967022561789626</v>
      </c>
      <c r="AX1069" s="26">
        <f t="shared" si="7444"/>
        <v>-0.57106278872729477</v>
      </c>
      <c r="AY1069" s="26">
        <f t="shared" si="7444"/>
        <v>-0.58232608492120985</v>
      </c>
      <c r="AZ1069" s="26">
        <f t="shared" si="7444"/>
        <v>-0.59346047290965187</v>
      </c>
      <c r="BA1069" s="26">
        <f t="shared" si="7444"/>
        <v>-0.60446830242635563</v>
      </c>
      <c r="BB1069" s="26">
        <f t="shared" si="7444"/>
        <v>-0.61534790830484221</v>
      </c>
      <c r="BC1069" s="26">
        <f t="shared" si="7444"/>
        <v>-0.62600104561037506</v>
      </c>
      <c r="BD1069" s="26">
        <f t="shared" si="7444"/>
        <v>-0.63652898675793612</v>
      </c>
      <c r="BE1069" s="26">
        <f t="shared" si="7444"/>
        <v>-0.64692994124930037</v>
      </c>
      <c r="BF1069" s="26">
        <f t="shared" si="7444"/>
        <v>-0.65720424356229978</v>
      </c>
      <c r="BG1069" s="26">
        <f t="shared" si="7444"/>
        <v>-0.66725458011354821</v>
      </c>
      <c r="BH1069" s="26">
        <f t="shared" si="7444"/>
        <v>-0.67687957318689407</v>
      </c>
      <c r="BI1069" s="26">
        <f t="shared" si="7444"/>
        <v>-0.68638101860914036</v>
      </c>
      <c r="BJ1069" s="26">
        <f t="shared" si="7444"/>
        <v>-0.69575814257066149</v>
      </c>
      <c r="BK1069" s="26">
        <f t="shared" si="7444"/>
        <v>-0.70501359577951017</v>
      </c>
      <c r="BL1069" s="26">
        <f t="shared" si="7444"/>
        <v>-0.71404552535178256</v>
      </c>
      <c r="BM1069" s="26">
        <f t="shared" si="7444"/>
        <v>-0.72295438381586707</v>
      </c>
      <c r="BN1069" s="26">
        <f t="shared" si="7444"/>
        <v>-0.73174051813985008</v>
      </c>
      <c r="BO1069" s="26">
        <f t="shared" si="7444"/>
        <v>-0.74030679319621695</v>
      </c>
      <c r="BP1069" s="26">
        <f t="shared" si="7444"/>
        <v>-0.74875125613700211</v>
      </c>
      <c r="BQ1069" s="26">
        <f t="shared" si="7444"/>
        <v>-0.75697434688064713</v>
      </c>
      <c r="BR1069" s="26">
        <f t="shared" si="7444"/>
        <v>-0.76507729786610501</v>
      </c>
      <c r="BS1069" s="26">
        <f t="shared" si="7444"/>
        <v>-0.77276003687653694</v>
      </c>
      <c r="BT1069" s="26">
        <f t="shared" si="7444"/>
        <v>-0.78032323958499616</v>
      </c>
      <c r="BU1069" s="26">
        <f t="shared" ref="BU1069:CO1069" si="7445">BU1064/BU1056</f>
        <v>-0.78766989359825845</v>
      </c>
      <c r="BV1069" s="26">
        <f t="shared" si="7445"/>
        <v>-0.79489793713540258</v>
      </c>
      <c r="BW1069" s="26">
        <f t="shared" si="7445"/>
        <v>-0.80190779058357575</v>
      </c>
      <c r="BX1069" s="26">
        <f t="shared" si="7445"/>
        <v>-0.80879992901572495</v>
      </c>
      <c r="BY1069" s="26">
        <f t="shared" si="7445"/>
        <v>-0.81547476031951827</v>
      </c>
      <c r="BZ1069" s="26">
        <f t="shared" si="7445"/>
        <v>-0.82203274686481409</v>
      </c>
      <c r="CA1069" s="26">
        <f t="shared" si="7445"/>
        <v>-0.82817461055398611</v>
      </c>
      <c r="CB1069" s="26">
        <f t="shared" si="7445"/>
        <v>-0.83420099384803592</v>
      </c>
      <c r="CC1069" s="26">
        <f t="shared" si="7445"/>
        <v>-0.84001501730484429</v>
      </c>
      <c r="CD1069" s="26">
        <f t="shared" si="7445"/>
        <v>-0.84571446698607244</v>
      </c>
      <c r="CE1069" s="26">
        <f t="shared" si="7445"/>
        <v>-0.85129964704843164</v>
      </c>
      <c r="CF1069" s="26">
        <f t="shared" si="7445"/>
        <v>-0.85667100266122931</v>
      </c>
      <c r="CG1069" s="26">
        <f t="shared" si="7445"/>
        <v>-0.86172922145230901</v>
      </c>
      <c r="CH1069" s="26">
        <f t="shared" si="7445"/>
        <v>-0.86667486230435342</v>
      </c>
      <c r="CI1069" s="26">
        <f t="shared" si="7445"/>
        <v>-0.87150823420963941</v>
      </c>
      <c r="CJ1069" s="26">
        <f t="shared" si="7445"/>
        <v>-0.87612974944040201</v>
      </c>
      <c r="CK1069" s="26">
        <f t="shared" si="7445"/>
        <v>-0.88063986607784106</v>
      </c>
      <c r="CL1069" s="26">
        <f t="shared" si="7445"/>
        <v>-0.88503886537973897</v>
      </c>
      <c r="CM1069" s="26">
        <f t="shared" si="7445"/>
        <v>-0.88912733114903952</v>
      </c>
      <c r="CN1069" s="26">
        <f t="shared" si="7445"/>
        <v>-0.8931058090372106</v>
      </c>
      <c r="CO1069" s="26">
        <f t="shared" si="7445"/>
        <v>-0.89697458368641614</v>
      </c>
    </row>
    <row r="1070" spans="2:93">
      <c r="B1070" s="556"/>
      <c r="C1070" s="634"/>
      <c r="D1070" s="634"/>
      <c r="H1070" s="556"/>
      <c r="I1070" s="556"/>
      <c r="J1070" s="556"/>
      <c r="K1070" s="556"/>
      <c r="L1070" s="556"/>
      <c r="AK1070" s="556"/>
      <c r="AL1070" s="556"/>
      <c r="AM1070" s="556"/>
      <c r="AN1070" s="556"/>
      <c r="AO1070" s="556"/>
      <c r="AP1070" s="556"/>
      <c r="AQ1070" s="556"/>
      <c r="AR1070" s="556"/>
      <c r="AS1070" s="556"/>
      <c r="AT1070" s="556"/>
      <c r="AU1070" s="556"/>
      <c r="AV1070" s="556"/>
      <c r="AW1070" s="556"/>
      <c r="AX1070" s="556"/>
      <c r="AY1070" s="556"/>
      <c r="AZ1070" s="556"/>
      <c r="BA1070" s="556"/>
      <c r="BB1070" s="556"/>
      <c r="BC1070" s="556"/>
      <c r="BD1070" s="556"/>
      <c r="BE1070" s="556"/>
      <c r="BF1070" s="556"/>
      <c r="BG1070" s="556"/>
      <c r="BH1070" s="556"/>
      <c r="BI1070" s="556"/>
      <c r="BJ1070" s="556"/>
      <c r="BK1070" s="556"/>
      <c r="BL1070" s="556"/>
      <c r="BM1070" s="556"/>
      <c r="BN1070" s="556"/>
      <c r="BO1070" s="556"/>
      <c r="BP1070" s="556"/>
      <c r="BQ1070" s="556"/>
      <c r="BR1070" s="556"/>
      <c r="BS1070" s="556"/>
      <c r="BT1070" s="556"/>
      <c r="BU1070" s="556"/>
      <c r="BV1070" s="556"/>
      <c r="BW1070" s="556"/>
      <c r="BX1070" s="556"/>
      <c r="BY1070" s="556"/>
      <c r="BZ1070" s="556"/>
      <c r="CA1070" s="556"/>
      <c r="CB1070" s="556"/>
      <c r="CC1070" s="556"/>
      <c r="CD1070" s="556"/>
      <c r="CE1070" s="556"/>
      <c r="CF1070" s="556"/>
      <c r="CG1070" s="556"/>
      <c r="CH1070" s="556"/>
      <c r="CI1070" s="556"/>
      <c r="CJ1070" s="556"/>
      <c r="CK1070" s="556"/>
      <c r="CL1070" s="556"/>
      <c r="CM1070" s="556"/>
      <c r="CN1070" s="556"/>
      <c r="CO1070" s="556"/>
    </row>
    <row r="1071" spans="2:93">
      <c r="B1071" s="556"/>
      <c r="C1071" s="634"/>
      <c r="D1071" s="634"/>
      <c r="H1071" s="556"/>
      <c r="I1071" s="556"/>
      <c r="J1071" s="556"/>
      <c r="K1071" s="556"/>
      <c r="L1071" s="556"/>
      <c r="AK1071" s="556"/>
      <c r="AL1071" s="556"/>
      <c r="AM1071" s="556"/>
      <c r="AN1071" s="556"/>
      <c r="AO1071" s="556"/>
      <c r="AP1071" s="556"/>
      <c r="AQ1071" s="556"/>
      <c r="AR1071" s="556"/>
      <c r="AS1071" s="556"/>
      <c r="AT1071" s="556"/>
      <c r="AU1071" s="556"/>
      <c r="AV1071" s="556"/>
      <c r="AW1071" s="556"/>
      <c r="AX1071" s="556"/>
      <c r="AY1071" s="556"/>
      <c r="AZ1071" s="556"/>
      <c r="BA1071" s="556"/>
      <c r="BB1071" s="556"/>
      <c r="BC1071" s="556"/>
      <c r="BD1071" s="556"/>
      <c r="BE1071" s="556"/>
      <c r="BF1071" s="556"/>
      <c r="BG1071" s="556"/>
      <c r="BH1071" s="556"/>
      <c r="BI1071" s="556"/>
      <c r="BJ1071" s="556"/>
      <c r="BK1071" s="556"/>
      <c r="BL1071" s="556"/>
      <c r="BM1071" s="556"/>
      <c r="BN1071" s="556"/>
      <c r="BO1071" s="556"/>
      <c r="BP1071" s="556"/>
      <c r="BQ1071" s="556"/>
      <c r="BR1071" s="556"/>
      <c r="BS1071" s="556"/>
      <c r="BT1071" s="556"/>
      <c r="BU1071" s="556"/>
      <c r="BV1071" s="556"/>
      <c r="BW1071" s="556"/>
      <c r="BX1071" s="556"/>
      <c r="BY1071" s="556"/>
      <c r="BZ1071" s="556"/>
      <c r="CA1071" s="556"/>
      <c r="CB1071" s="556"/>
      <c r="CC1071" s="556"/>
      <c r="CD1071" s="556"/>
      <c r="CE1071" s="556"/>
      <c r="CF1071" s="556"/>
      <c r="CG1071" s="556"/>
      <c r="CH1071" s="556"/>
      <c r="CI1071" s="556"/>
      <c r="CJ1071" s="556"/>
      <c r="CK1071" s="556"/>
      <c r="CL1071" s="556"/>
      <c r="CM1071" s="556"/>
      <c r="CN1071" s="556"/>
      <c r="CO1071" s="556"/>
    </row>
    <row r="1072" spans="2:93">
      <c r="B1072" s="46" t="s">
        <v>1991</v>
      </c>
      <c r="C1072" s="634"/>
      <c r="D1072" s="634"/>
      <c r="H1072" s="556"/>
      <c r="I1072" s="556"/>
      <c r="J1072" s="556"/>
      <c r="K1072" s="556"/>
      <c r="L1072" s="556"/>
      <c r="AK1072" s="556"/>
      <c r="AL1072" s="556"/>
      <c r="AM1072" s="556"/>
      <c r="AN1072" s="556"/>
      <c r="AO1072" s="556"/>
      <c r="AP1072" s="556"/>
      <c r="AQ1072" s="556"/>
      <c r="AR1072" s="556"/>
      <c r="AS1072" s="556"/>
      <c r="AT1072" s="556"/>
      <c r="AU1072" s="556"/>
      <c r="AV1072" s="556"/>
      <c r="AW1072" s="556"/>
      <c r="AX1072" s="556"/>
      <c r="AY1072" s="556"/>
      <c r="AZ1072" s="556"/>
      <c r="BA1072" s="556"/>
      <c r="BB1072" s="556"/>
      <c r="BC1072" s="556"/>
      <c r="BD1072" s="556"/>
      <c r="BE1072" s="556"/>
      <c r="BF1072" s="556"/>
      <c r="BG1072" s="556"/>
      <c r="BH1072" s="556"/>
      <c r="BI1072" s="556"/>
      <c r="BJ1072" s="556"/>
      <c r="BK1072" s="556"/>
      <c r="BL1072" s="556"/>
      <c r="BM1072" s="556"/>
      <c r="BN1072" s="556"/>
      <c r="BO1072" s="556"/>
      <c r="BP1072" s="556"/>
      <c r="BQ1072" s="556"/>
      <c r="BR1072" s="556"/>
      <c r="BS1072" s="556"/>
      <c r="BT1072" s="556"/>
      <c r="BU1072" s="556"/>
      <c r="BV1072" s="556"/>
      <c r="BW1072" s="556"/>
      <c r="BX1072" s="556"/>
      <c r="BY1072" s="556"/>
      <c r="BZ1072" s="556"/>
      <c r="CA1072" s="556"/>
      <c r="CB1072" s="556"/>
      <c r="CC1072" s="556"/>
      <c r="CD1072" s="556"/>
      <c r="CE1072" s="556"/>
      <c r="CF1072" s="556"/>
      <c r="CG1072" s="556"/>
      <c r="CH1072" s="556"/>
      <c r="CI1072" s="556"/>
      <c r="CJ1072" s="556"/>
      <c r="CK1072" s="556"/>
      <c r="CL1072" s="556"/>
      <c r="CM1072" s="556"/>
      <c r="CN1072" s="556"/>
      <c r="CO1072" s="556"/>
    </row>
    <row r="1073" spans="2:93">
      <c r="B1073" s="556"/>
      <c r="C1073" s="556" t="s">
        <v>1975</v>
      </c>
      <c r="D1073" s="556" t="s">
        <v>1982</v>
      </c>
      <c r="E1073" s="556"/>
      <c r="F1073" s="556"/>
      <c r="G1073" s="556"/>
      <c r="H1073" s="556"/>
      <c r="I1073" s="556"/>
      <c r="J1073" s="556"/>
      <c r="K1073" s="556"/>
      <c r="L1073" s="556"/>
      <c r="AK1073" s="556"/>
      <c r="AL1073" s="556"/>
      <c r="AM1073" s="556"/>
      <c r="AN1073" s="556"/>
      <c r="AO1073" s="556"/>
      <c r="AP1073" s="556"/>
      <c r="AQ1073" s="556"/>
      <c r="AR1073" s="556"/>
      <c r="AS1073" s="556"/>
      <c r="AT1073" s="556"/>
      <c r="AU1073" s="556"/>
      <c r="AV1073" s="556"/>
      <c r="AW1073" s="556"/>
      <c r="AX1073" s="556"/>
      <c r="AY1073" s="556"/>
      <c r="AZ1073" s="556"/>
      <c r="BA1073" s="556"/>
      <c r="BB1073" s="556"/>
      <c r="BC1073" s="556"/>
      <c r="BD1073" s="556"/>
      <c r="BE1073" s="556"/>
      <c r="BF1073" s="556"/>
      <c r="BG1073" s="556"/>
      <c r="BH1073" s="556"/>
      <c r="BI1073" s="556"/>
      <c r="BJ1073" s="556"/>
      <c r="BK1073" s="556"/>
      <c r="BL1073" s="556"/>
      <c r="BM1073" s="556"/>
      <c r="BN1073" s="556"/>
      <c r="BO1073" s="556"/>
      <c r="BP1073" s="556"/>
      <c r="BQ1073" s="556"/>
      <c r="BR1073" s="556"/>
      <c r="BS1073" s="556"/>
      <c r="BT1073" s="556"/>
      <c r="BU1073" s="556"/>
      <c r="BV1073" s="556"/>
      <c r="BW1073" s="556"/>
      <c r="BX1073" s="556"/>
      <c r="BY1073" s="556"/>
      <c r="BZ1073" s="556"/>
      <c r="CA1073" s="556"/>
      <c r="CB1073" s="556"/>
      <c r="CC1073" s="556"/>
      <c r="CD1073" s="556"/>
      <c r="CE1073" s="556"/>
      <c r="CF1073" s="556"/>
      <c r="CG1073" s="556"/>
      <c r="CH1073" s="556"/>
      <c r="CI1073" s="556"/>
      <c r="CJ1073" s="556"/>
      <c r="CK1073" s="556"/>
      <c r="CL1073" s="556"/>
      <c r="CM1073" s="556"/>
      <c r="CN1073" s="556"/>
      <c r="CO1073" s="556"/>
    </row>
    <row r="1074" spans="2:93">
      <c r="B1074" s="556"/>
      <c r="C1074" s="556" t="s">
        <v>1976</v>
      </c>
      <c r="D1074" s="556" t="s">
        <v>737</v>
      </c>
      <c r="E1074" s="556"/>
      <c r="F1074" s="556"/>
      <c r="G1074" s="556"/>
      <c r="H1074" s="556">
        <v>0</v>
      </c>
      <c r="I1074" s="556">
        <v>1</v>
      </c>
      <c r="J1074" s="556">
        <v>2</v>
      </c>
      <c r="K1074" s="556">
        <v>3</v>
      </c>
      <c r="L1074" s="556">
        <v>4</v>
      </c>
      <c r="M1074" s="556">
        <v>5</v>
      </c>
      <c r="N1074" s="556">
        <v>6</v>
      </c>
      <c r="O1074" s="556">
        <v>7</v>
      </c>
      <c r="P1074" s="556">
        <v>8</v>
      </c>
      <c r="Q1074" s="556">
        <v>9</v>
      </c>
      <c r="R1074" s="556">
        <v>10</v>
      </c>
      <c r="S1074" s="556">
        <v>11</v>
      </c>
      <c r="T1074" s="556">
        <v>12</v>
      </c>
      <c r="U1074" s="556">
        <v>13</v>
      </c>
      <c r="V1074" s="556">
        <v>14</v>
      </c>
      <c r="W1074" s="556">
        <v>15</v>
      </c>
      <c r="X1074" s="556">
        <v>16</v>
      </c>
      <c r="Y1074" s="556">
        <v>17</v>
      </c>
      <c r="Z1074" s="556">
        <v>18</v>
      </c>
      <c r="AA1074" s="556">
        <v>19</v>
      </c>
      <c r="AB1074" s="556">
        <v>20</v>
      </c>
      <c r="AC1074" s="556">
        <v>21</v>
      </c>
      <c r="AD1074" s="556">
        <v>22</v>
      </c>
      <c r="AE1074" s="556">
        <v>23</v>
      </c>
      <c r="AF1074" s="556">
        <v>24</v>
      </c>
      <c r="AG1074" s="556">
        <v>25</v>
      </c>
      <c r="AH1074" s="556">
        <v>26</v>
      </c>
      <c r="AI1074" s="556">
        <v>27</v>
      </c>
      <c r="AJ1074" s="556">
        <v>28</v>
      </c>
      <c r="AK1074" s="556">
        <v>29</v>
      </c>
      <c r="AL1074" s="556">
        <v>30</v>
      </c>
      <c r="AM1074" s="556">
        <v>31</v>
      </c>
      <c r="AN1074" s="556">
        <v>32</v>
      </c>
      <c r="AO1074" s="556">
        <v>33</v>
      </c>
      <c r="AP1074" s="556">
        <v>34</v>
      </c>
      <c r="AQ1074" s="556">
        <v>35</v>
      </c>
      <c r="AR1074" s="556">
        <v>36</v>
      </c>
      <c r="AS1074" s="556">
        <v>37</v>
      </c>
      <c r="AT1074" s="556">
        <v>38</v>
      </c>
      <c r="AU1074" s="556">
        <v>39</v>
      </c>
      <c r="AV1074" s="556">
        <v>40</v>
      </c>
      <c r="AW1074" s="556">
        <v>41</v>
      </c>
      <c r="AX1074" s="556">
        <v>42</v>
      </c>
      <c r="AY1074" s="556">
        <v>43</v>
      </c>
      <c r="AZ1074" s="556">
        <v>44</v>
      </c>
      <c r="BA1074" s="556">
        <v>45</v>
      </c>
      <c r="BB1074" s="556">
        <v>46</v>
      </c>
      <c r="BC1074" s="556">
        <v>47</v>
      </c>
      <c r="BD1074" s="556">
        <v>48</v>
      </c>
      <c r="BE1074" s="556">
        <v>49</v>
      </c>
      <c r="BF1074" s="556">
        <v>50</v>
      </c>
      <c r="BG1074" s="556">
        <v>51</v>
      </c>
      <c r="BH1074" s="556">
        <v>52</v>
      </c>
      <c r="BI1074" s="556">
        <v>53</v>
      </c>
      <c r="BJ1074" s="556">
        <v>54</v>
      </c>
      <c r="BK1074" s="556">
        <v>55</v>
      </c>
      <c r="BL1074" s="556">
        <v>56</v>
      </c>
      <c r="BM1074" s="556">
        <v>57</v>
      </c>
      <c r="BN1074" s="556">
        <v>58</v>
      </c>
      <c r="BO1074" s="556">
        <v>59</v>
      </c>
      <c r="BP1074" s="556">
        <v>60</v>
      </c>
      <c r="BQ1074" s="556">
        <v>61</v>
      </c>
      <c r="BR1074" s="556">
        <v>62</v>
      </c>
      <c r="BS1074" s="556">
        <v>63</v>
      </c>
      <c r="BT1074" s="556">
        <v>64</v>
      </c>
      <c r="BU1074" s="556">
        <v>65</v>
      </c>
      <c r="BV1074" s="556">
        <v>66</v>
      </c>
      <c r="BW1074" s="556">
        <v>67</v>
      </c>
      <c r="BX1074" s="556">
        <v>68</v>
      </c>
      <c r="BY1074" s="556">
        <v>69</v>
      </c>
      <c r="BZ1074" s="556">
        <v>70</v>
      </c>
      <c r="CA1074" s="556">
        <v>71</v>
      </c>
      <c r="CB1074" s="556">
        <v>72</v>
      </c>
      <c r="CC1074" s="556">
        <v>73</v>
      </c>
      <c r="CD1074" s="556">
        <v>74</v>
      </c>
      <c r="CE1074" s="556">
        <v>75</v>
      </c>
      <c r="CF1074" s="556">
        <v>76</v>
      </c>
      <c r="CG1074" s="556">
        <v>77</v>
      </c>
      <c r="CH1074" s="556">
        <v>78</v>
      </c>
      <c r="CI1074" s="556">
        <v>79</v>
      </c>
      <c r="CJ1074" s="556">
        <v>80</v>
      </c>
      <c r="CK1074" s="556">
        <v>81</v>
      </c>
      <c r="CL1074" s="556">
        <v>82</v>
      </c>
      <c r="CM1074" s="556">
        <v>83</v>
      </c>
      <c r="CN1074" s="556">
        <v>84</v>
      </c>
      <c r="CO1074" s="556">
        <v>85</v>
      </c>
    </row>
    <row r="1075" spans="2:93">
      <c r="B1075" s="556"/>
      <c r="C1075" s="556"/>
      <c r="D1075" s="10">
        <f>'DCF Forecast Parameters'!C107</f>
        <v>25</v>
      </c>
      <c r="E1075" s="556"/>
      <c r="F1075" s="556"/>
      <c r="G1075" s="556"/>
      <c r="H1075" s="17"/>
      <c r="I1075" s="17">
        <f>H1077</f>
        <v>262579.51</v>
      </c>
      <c r="J1075" s="17">
        <f t="shared" ref="J1075" si="7446">I1077</f>
        <v>261923.51</v>
      </c>
      <c r="K1075" s="17">
        <f t="shared" ref="K1075" si="7447">J1077</f>
        <v>261265.51</v>
      </c>
      <c r="L1075" s="17">
        <f t="shared" ref="L1075" si="7448">K1077</f>
        <v>260605.51</v>
      </c>
      <c r="M1075" s="17">
        <f t="shared" ref="M1075" si="7449">L1077</f>
        <v>259944.51</v>
      </c>
      <c r="N1075" s="17">
        <f t="shared" ref="N1075" si="7450">M1077</f>
        <v>259281.51</v>
      </c>
      <c r="O1075" s="17">
        <f t="shared" ref="O1075" si="7451">N1077</f>
        <v>258616.51</v>
      </c>
      <c r="P1075" s="17">
        <f t="shared" ref="P1075" si="7452">O1077</f>
        <v>257950.51</v>
      </c>
      <c r="Q1075" s="17">
        <f t="shared" ref="Q1075" si="7453">P1077</f>
        <v>257282.51</v>
      </c>
      <c r="R1075" s="17">
        <f t="shared" ref="R1075" si="7454">Q1077</f>
        <v>256612.51</v>
      </c>
      <c r="S1075" s="17">
        <f t="shared" ref="S1075" si="7455">R1077</f>
        <v>255941.51</v>
      </c>
      <c r="T1075" s="17">
        <f t="shared" ref="T1075" si="7456">S1077</f>
        <v>255268.51</v>
      </c>
      <c r="U1075" s="17">
        <f t="shared" ref="U1075" si="7457">T1077</f>
        <v>254593.51</v>
      </c>
      <c r="V1075" s="17">
        <f t="shared" ref="V1075" si="7458">U1077</f>
        <v>253917.51</v>
      </c>
      <c r="W1075" s="17">
        <f t="shared" ref="W1075" si="7459">V1077</f>
        <v>253239.51</v>
      </c>
      <c r="X1075" s="17">
        <f t="shared" ref="X1075" si="7460">W1077</f>
        <v>252559.51</v>
      </c>
      <c r="Y1075" s="17">
        <f t="shared" ref="Y1075" si="7461">X1077</f>
        <v>251877.51</v>
      </c>
      <c r="Z1075" s="17">
        <f t="shared" ref="Z1075" si="7462">Y1077</f>
        <v>251194.51</v>
      </c>
      <c r="AA1075" s="17">
        <f t="shared" ref="AA1075" si="7463">Z1077</f>
        <v>250509.51</v>
      </c>
      <c r="AB1075" s="17">
        <f t="shared" ref="AB1075" si="7464">AA1077</f>
        <v>249822.51</v>
      </c>
      <c r="AC1075" s="17">
        <f t="shared" ref="AC1075" si="7465">AB1077</f>
        <v>249134.51</v>
      </c>
      <c r="AD1075" s="17">
        <f t="shared" ref="AD1075" si="7466">AC1077</f>
        <v>248444.51</v>
      </c>
      <c r="AE1075" s="17">
        <f t="shared" ref="AE1075" si="7467">AD1077</f>
        <v>247752.51</v>
      </c>
      <c r="AF1075" s="17">
        <f t="shared" ref="AF1075" si="7468">AE1077</f>
        <v>247058.51</v>
      </c>
      <c r="AG1075" s="17">
        <f t="shared" ref="AG1075" si="7469">AF1077</f>
        <v>246363.51</v>
      </c>
      <c r="AH1075" s="17">
        <f t="shared" ref="AH1075" si="7470">AG1077</f>
        <v>245666.51</v>
      </c>
      <c r="AI1075" s="17">
        <f t="shared" ref="AI1075" si="7471">AH1077</f>
        <v>244967.51</v>
      </c>
      <c r="AJ1075" s="17">
        <f t="shared" ref="AJ1075" si="7472">AI1077</f>
        <v>244267.51</v>
      </c>
      <c r="AK1075" s="17">
        <f t="shared" ref="AK1075" si="7473">AJ1077</f>
        <v>243565.51</v>
      </c>
      <c r="AL1075" s="17">
        <f t="shared" ref="AL1075" si="7474">AK1077</f>
        <v>242861.51</v>
      </c>
      <c r="AM1075" s="17">
        <f t="shared" ref="AM1075" si="7475">AL1077</f>
        <v>242155.51</v>
      </c>
      <c r="AN1075" s="17">
        <f t="shared" ref="AN1075" si="7476">AM1077</f>
        <v>241447.51</v>
      </c>
      <c r="AO1075" s="17">
        <f t="shared" ref="AO1075" si="7477">AN1077</f>
        <v>240738.51</v>
      </c>
      <c r="AP1075" s="17">
        <f t="shared" ref="AP1075" si="7478">AO1077</f>
        <v>240027.51</v>
      </c>
      <c r="AQ1075" s="17">
        <f t="shared" ref="AQ1075" si="7479">AP1077</f>
        <v>239314.51</v>
      </c>
      <c r="AR1075" s="17">
        <f t="shared" ref="AR1075" si="7480">AQ1077</f>
        <v>238599.51</v>
      </c>
      <c r="AS1075" s="17">
        <f t="shared" ref="AS1075" si="7481">AR1077</f>
        <v>237883.51</v>
      </c>
      <c r="AT1075" s="17">
        <f t="shared" ref="AT1075" si="7482">AS1077</f>
        <v>237165.51</v>
      </c>
      <c r="AU1075" s="17">
        <f t="shared" ref="AU1075" si="7483">AT1077</f>
        <v>236445.51</v>
      </c>
      <c r="AV1075" s="17">
        <f t="shared" ref="AV1075" si="7484">AU1077</f>
        <v>235723.51</v>
      </c>
      <c r="AW1075" s="17">
        <f t="shared" ref="AW1075" si="7485">AV1077</f>
        <v>234999.51</v>
      </c>
      <c r="AX1075" s="17">
        <f t="shared" ref="AX1075" si="7486">AW1077</f>
        <v>234274.51</v>
      </c>
      <c r="AY1075" s="17">
        <f t="shared" ref="AY1075" si="7487">AX1077</f>
        <v>233547.51</v>
      </c>
      <c r="AZ1075" s="17">
        <f t="shared" ref="AZ1075" si="7488">AY1077</f>
        <v>232818.51</v>
      </c>
      <c r="BA1075" s="17">
        <f t="shared" ref="BA1075" si="7489">AZ1077</f>
        <v>232087.51</v>
      </c>
      <c r="BB1075" s="17">
        <f t="shared" ref="BB1075" si="7490">BA1077</f>
        <v>231354.51</v>
      </c>
      <c r="BC1075" s="17">
        <f t="shared" ref="BC1075" si="7491">BB1077</f>
        <v>230619.51</v>
      </c>
      <c r="BD1075" s="17">
        <f t="shared" ref="BD1075" si="7492">BC1077</f>
        <v>229883.51</v>
      </c>
      <c r="BE1075" s="17">
        <f t="shared" ref="BE1075" si="7493">BD1077</f>
        <v>229145.51</v>
      </c>
      <c r="BF1075" s="17">
        <f t="shared" ref="BF1075" si="7494">BE1077</f>
        <v>228405.51</v>
      </c>
      <c r="BG1075" s="17">
        <f t="shared" ref="BG1075" si="7495">BF1077</f>
        <v>227663.51</v>
      </c>
      <c r="BH1075" s="17">
        <f t="shared" ref="BH1075" si="7496">BG1077</f>
        <v>226919.51</v>
      </c>
      <c r="BI1075" s="17">
        <f t="shared" ref="BI1075" si="7497">BH1077</f>
        <v>226173.51</v>
      </c>
      <c r="BJ1075" s="17">
        <f t="shared" ref="BJ1075" si="7498">BI1077</f>
        <v>225426.51</v>
      </c>
      <c r="BK1075" s="17">
        <f t="shared" ref="BK1075" si="7499">BJ1077</f>
        <v>224677.51</v>
      </c>
      <c r="BL1075" s="17">
        <f t="shared" ref="BL1075" si="7500">BK1077</f>
        <v>223926.51</v>
      </c>
      <c r="BM1075" s="17">
        <f t="shared" ref="BM1075" si="7501">BL1077</f>
        <v>223173.51</v>
      </c>
      <c r="BN1075" s="17">
        <f t="shared" ref="BN1075" si="7502">BM1077</f>
        <v>222418.51</v>
      </c>
      <c r="BO1075" s="17">
        <f t="shared" ref="BO1075" si="7503">BN1077</f>
        <v>221661.51</v>
      </c>
      <c r="BP1075" s="17">
        <f t="shared" ref="BP1075" si="7504">BO1077</f>
        <v>220902.51</v>
      </c>
      <c r="BQ1075" s="17">
        <f t="shared" ref="BQ1075" si="7505">BP1077</f>
        <v>220141.51</v>
      </c>
      <c r="BR1075" s="17">
        <f t="shared" ref="BR1075" si="7506">BQ1077</f>
        <v>219378.51</v>
      </c>
      <c r="BS1075" s="17">
        <f t="shared" ref="BS1075" si="7507">BR1077</f>
        <v>218614.51</v>
      </c>
      <c r="BT1075" s="17">
        <f t="shared" ref="BT1075" si="7508">BS1077</f>
        <v>217848.51</v>
      </c>
      <c r="BU1075" s="17">
        <f t="shared" ref="BU1075" si="7509">BT1077</f>
        <v>217080.51</v>
      </c>
      <c r="BV1075" s="17">
        <f t="shared" ref="BV1075" si="7510">BU1077</f>
        <v>216310.51</v>
      </c>
      <c r="BW1075" s="17">
        <f t="shared" ref="BW1075" si="7511">BV1077</f>
        <v>215538.51</v>
      </c>
      <c r="BX1075" s="17">
        <f t="shared" ref="BX1075" si="7512">BW1077</f>
        <v>214764.51</v>
      </c>
      <c r="BY1075" s="17">
        <f t="shared" ref="BY1075" si="7513">BX1077</f>
        <v>213988.51</v>
      </c>
      <c r="BZ1075" s="17">
        <f t="shared" ref="BZ1075" si="7514">BY1077</f>
        <v>213210.51</v>
      </c>
      <c r="CA1075" s="17">
        <f t="shared" ref="CA1075" si="7515">BZ1077</f>
        <v>212430.51</v>
      </c>
      <c r="CB1075" s="17">
        <f t="shared" ref="CB1075" si="7516">CA1077</f>
        <v>211648.51</v>
      </c>
      <c r="CC1075" s="17">
        <f t="shared" ref="CC1075" si="7517">CB1077</f>
        <v>210864.51</v>
      </c>
      <c r="CD1075" s="17">
        <f t="shared" ref="CD1075" si="7518">CC1077</f>
        <v>210078.51</v>
      </c>
      <c r="CE1075" s="17">
        <f t="shared" ref="CE1075" si="7519">CD1077</f>
        <v>209290.51</v>
      </c>
      <c r="CF1075" s="17">
        <f t="shared" ref="CF1075" si="7520">CE1077</f>
        <v>208500.51</v>
      </c>
      <c r="CG1075" s="17">
        <f t="shared" ref="CG1075" si="7521">CF1077</f>
        <v>207708.51</v>
      </c>
      <c r="CH1075" s="17">
        <f t="shared" ref="CH1075" si="7522">CG1077</f>
        <v>206914.51</v>
      </c>
      <c r="CI1075" s="17">
        <f t="shared" ref="CI1075" si="7523">CH1077</f>
        <v>206118.51</v>
      </c>
      <c r="CJ1075" s="17">
        <f t="shared" ref="CJ1075" si="7524">CI1077</f>
        <v>205320.51</v>
      </c>
      <c r="CK1075" s="17">
        <f t="shared" ref="CK1075" si="7525">CJ1077</f>
        <v>204520.51</v>
      </c>
      <c r="CL1075" s="17">
        <f t="shared" ref="CL1075" si="7526">CK1077</f>
        <v>203718.51</v>
      </c>
      <c r="CM1075" s="17">
        <f t="shared" ref="CM1075" si="7527">CL1077</f>
        <v>202914.51</v>
      </c>
      <c r="CN1075" s="17">
        <f t="shared" ref="CN1075" si="7528">CM1077</f>
        <v>202108.51</v>
      </c>
      <c r="CO1075" s="17">
        <f t="shared" ref="CO1075" si="7529">CN1077</f>
        <v>201300.51</v>
      </c>
    </row>
    <row r="1076" spans="2:93">
      <c r="B1076" s="556"/>
      <c r="C1076" s="556"/>
      <c r="D1076" s="556"/>
      <c r="E1076" s="556"/>
      <c r="F1076" s="556"/>
      <c r="G1076" s="556"/>
      <c r="H1076" s="17"/>
      <c r="I1076" s="17">
        <f t="shared" ref="I1076:AN1076" si="7530">I1047</f>
        <v>-656</v>
      </c>
      <c r="J1076" s="17">
        <f t="shared" si="7530"/>
        <v>-658</v>
      </c>
      <c r="K1076" s="17">
        <f t="shared" si="7530"/>
        <v>-660</v>
      </c>
      <c r="L1076" s="17">
        <f t="shared" si="7530"/>
        <v>-661</v>
      </c>
      <c r="M1076" s="17">
        <f t="shared" si="7530"/>
        <v>-663</v>
      </c>
      <c r="N1076" s="17">
        <f t="shared" si="7530"/>
        <v>-665</v>
      </c>
      <c r="O1076" s="17">
        <f t="shared" si="7530"/>
        <v>-666</v>
      </c>
      <c r="P1076" s="17">
        <f t="shared" si="7530"/>
        <v>-668</v>
      </c>
      <c r="Q1076" s="17">
        <f t="shared" si="7530"/>
        <v>-670</v>
      </c>
      <c r="R1076" s="17">
        <f t="shared" si="7530"/>
        <v>-671</v>
      </c>
      <c r="S1076" s="17">
        <f t="shared" si="7530"/>
        <v>-673</v>
      </c>
      <c r="T1076" s="17">
        <f t="shared" si="7530"/>
        <v>-675</v>
      </c>
      <c r="U1076" s="17">
        <f t="shared" si="7530"/>
        <v>-676</v>
      </c>
      <c r="V1076" s="17">
        <f t="shared" si="7530"/>
        <v>-678</v>
      </c>
      <c r="W1076" s="17">
        <f t="shared" si="7530"/>
        <v>-680</v>
      </c>
      <c r="X1076" s="17">
        <f t="shared" si="7530"/>
        <v>-682</v>
      </c>
      <c r="Y1076" s="17">
        <f t="shared" si="7530"/>
        <v>-683</v>
      </c>
      <c r="Z1076" s="17">
        <f t="shared" si="7530"/>
        <v>-685</v>
      </c>
      <c r="AA1076" s="17">
        <f t="shared" si="7530"/>
        <v>-687</v>
      </c>
      <c r="AB1076" s="17">
        <f t="shared" si="7530"/>
        <v>-688</v>
      </c>
      <c r="AC1076" s="17">
        <f t="shared" si="7530"/>
        <v>-690</v>
      </c>
      <c r="AD1076" s="17">
        <f t="shared" si="7530"/>
        <v>-692</v>
      </c>
      <c r="AE1076" s="17">
        <f t="shared" si="7530"/>
        <v>-694</v>
      </c>
      <c r="AF1076" s="17">
        <f t="shared" si="7530"/>
        <v>-695</v>
      </c>
      <c r="AG1076" s="17">
        <f t="shared" si="7530"/>
        <v>-697</v>
      </c>
      <c r="AH1076" s="17">
        <f t="shared" si="7530"/>
        <v>-699</v>
      </c>
      <c r="AI1076" s="17">
        <f t="shared" si="7530"/>
        <v>-700</v>
      </c>
      <c r="AJ1076" s="17">
        <f t="shared" si="7530"/>
        <v>-702</v>
      </c>
      <c r="AK1076" s="17">
        <f t="shared" si="7530"/>
        <v>-704</v>
      </c>
      <c r="AL1076" s="17">
        <f t="shared" si="7530"/>
        <v>-706</v>
      </c>
      <c r="AM1076" s="17">
        <f t="shared" si="7530"/>
        <v>-708</v>
      </c>
      <c r="AN1076" s="17">
        <f t="shared" si="7530"/>
        <v>-709</v>
      </c>
      <c r="AO1076" s="17">
        <f t="shared" ref="AO1076:BT1076" si="7531">AO1047</f>
        <v>-711</v>
      </c>
      <c r="AP1076" s="17">
        <f t="shared" si="7531"/>
        <v>-713</v>
      </c>
      <c r="AQ1076" s="17">
        <f t="shared" si="7531"/>
        <v>-715</v>
      </c>
      <c r="AR1076" s="17">
        <f t="shared" si="7531"/>
        <v>-716</v>
      </c>
      <c r="AS1076" s="17">
        <f t="shared" si="7531"/>
        <v>-718</v>
      </c>
      <c r="AT1076" s="17">
        <f t="shared" si="7531"/>
        <v>-720</v>
      </c>
      <c r="AU1076" s="17">
        <f t="shared" si="7531"/>
        <v>-722</v>
      </c>
      <c r="AV1076" s="17">
        <f t="shared" si="7531"/>
        <v>-724</v>
      </c>
      <c r="AW1076" s="17">
        <f t="shared" si="7531"/>
        <v>-725</v>
      </c>
      <c r="AX1076" s="17">
        <f t="shared" si="7531"/>
        <v>-727</v>
      </c>
      <c r="AY1076" s="17">
        <f t="shared" si="7531"/>
        <v>-729</v>
      </c>
      <c r="AZ1076" s="17">
        <f t="shared" si="7531"/>
        <v>-731</v>
      </c>
      <c r="BA1076" s="17">
        <f t="shared" si="7531"/>
        <v>-733</v>
      </c>
      <c r="BB1076" s="17">
        <f t="shared" si="7531"/>
        <v>-735</v>
      </c>
      <c r="BC1076" s="17">
        <f t="shared" si="7531"/>
        <v>-736</v>
      </c>
      <c r="BD1076" s="17">
        <f t="shared" si="7531"/>
        <v>-738</v>
      </c>
      <c r="BE1076" s="17">
        <f t="shared" si="7531"/>
        <v>-740</v>
      </c>
      <c r="BF1076" s="17">
        <f t="shared" si="7531"/>
        <v>-742</v>
      </c>
      <c r="BG1076" s="17">
        <f t="shared" si="7531"/>
        <v>-744</v>
      </c>
      <c r="BH1076" s="17">
        <f t="shared" si="7531"/>
        <v>-746</v>
      </c>
      <c r="BI1076" s="17">
        <f t="shared" si="7531"/>
        <v>-747</v>
      </c>
      <c r="BJ1076" s="17">
        <f t="shared" si="7531"/>
        <v>-749</v>
      </c>
      <c r="BK1076" s="17">
        <f t="shared" si="7531"/>
        <v>-751</v>
      </c>
      <c r="BL1076" s="17">
        <f t="shared" si="7531"/>
        <v>-753</v>
      </c>
      <c r="BM1076" s="17">
        <f t="shared" si="7531"/>
        <v>-755</v>
      </c>
      <c r="BN1076" s="17">
        <f t="shared" si="7531"/>
        <v>-757</v>
      </c>
      <c r="BO1076" s="17">
        <f t="shared" si="7531"/>
        <v>-759</v>
      </c>
      <c r="BP1076" s="17">
        <f t="shared" si="7531"/>
        <v>-761</v>
      </c>
      <c r="BQ1076" s="17">
        <f t="shared" si="7531"/>
        <v>-763</v>
      </c>
      <c r="BR1076" s="17">
        <f t="shared" si="7531"/>
        <v>-764</v>
      </c>
      <c r="BS1076" s="17">
        <f t="shared" si="7531"/>
        <v>-766</v>
      </c>
      <c r="BT1076" s="17">
        <f t="shared" si="7531"/>
        <v>-768</v>
      </c>
      <c r="BU1076" s="17">
        <f t="shared" ref="BU1076:CO1076" si="7532">BU1047</f>
        <v>-770</v>
      </c>
      <c r="BV1076" s="17">
        <f t="shared" si="7532"/>
        <v>-772</v>
      </c>
      <c r="BW1076" s="17">
        <f t="shared" si="7532"/>
        <v>-774</v>
      </c>
      <c r="BX1076" s="17">
        <f t="shared" si="7532"/>
        <v>-776</v>
      </c>
      <c r="BY1076" s="17">
        <f t="shared" si="7532"/>
        <v>-778</v>
      </c>
      <c r="BZ1076" s="17">
        <f t="shared" si="7532"/>
        <v>-780</v>
      </c>
      <c r="CA1076" s="17">
        <f t="shared" si="7532"/>
        <v>-782</v>
      </c>
      <c r="CB1076" s="17">
        <f t="shared" si="7532"/>
        <v>-784</v>
      </c>
      <c r="CC1076" s="17">
        <f t="shared" si="7532"/>
        <v>-786</v>
      </c>
      <c r="CD1076" s="17">
        <f t="shared" si="7532"/>
        <v>-788</v>
      </c>
      <c r="CE1076" s="17">
        <f t="shared" si="7532"/>
        <v>-790</v>
      </c>
      <c r="CF1076" s="17">
        <f t="shared" si="7532"/>
        <v>-792</v>
      </c>
      <c r="CG1076" s="17">
        <f t="shared" si="7532"/>
        <v>-794</v>
      </c>
      <c r="CH1076" s="17">
        <f t="shared" si="7532"/>
        <v>-796</v>
      </c>
      <c r="CI1076" s="17">
        <f t="shared" si="7532"/>
        <v>-798</v>
      </c>
      <c r="CJ1076" s="17">
        <f t="shared" si="7532"/>
        <v>-800</v>
      </c>
      <c r="CK1076" s="17">
        <f t="shared" si="7532"/>
        <v>-802</v>
      </c>
      <c r="CL1076" s="17">
        <f t="shared" si="7532"/>
        <v>-804</v>
      </c>
      <c r="CM1076" s="17">
        <f t="shared" si="7532"/>
        <v>-806</v>
      </c>
      <c r="CN1076" s="17">
        <f t="shared" si="7532"/>
        <v>-808</v>
      </c>
      <c r="CO1076" s="17">
        <f t="shared" si="7532"/>
        <v>-810</v>
      </c>
    </row>
    <row r="1077" spans="2:93">
      <c r="B1077" s="556"/>
      <c r="C1077" s="556"/>
      <c r="D1077" s="556"/>
      <c r="E1077" s="556"/>
      <c r="F1077" s="556"/>
      <c r="G1077" s="556"/>
      <c r="H1077" s="17">
        <f>H1056</f>
        <v>262579.51</v>
      </c>
      <c r="I1077" s="17">
        <f>I1075+I1076</f>
        <v>261923.51</v>
      </c>
      <c r="J1077" s="17">
        <f t="shared" ref="J1077:BU1077" si="7533">J1075+J1076</f>
        <v>261265.51</v>
      </c>
      <c r="K1077" s="17">
        <f t="shared" si="7533"/>
        <v>260605.51</v>
      </c>
      <c r="L1077" s="17">
        <f t="shared" si="7533"/>
        <v>259944.51</v>
      </c>
      <c r="M1077" s="17">
        <f t="shared" si="7533"/>
        <v>259281.51</v>
      </c>
      <c r="N1077" s="17">
        <f t="shared" si="7533"/>
        <v>258616.51</v>
      </c>
      <c r="O1077" s="17">
        <f t="shared" si="7533"/>
        <v>257950.51</v>
      </c>
      <c r="P1077" s="17">
        <f t="shared" si="7533"/>
        <v>257282.51</v>
      </c>
      <c r="Q1077" s="17">
        <f t="shared" si="7533"/>
        <v>256612.51</v>
      </c>
      <c r="R1077" s="17">
        <f t="shared" si="7533"/>
        <v>255941.51</v>
      </c>
      <c r="S1077" s="17">
        <f t="shared" si="7533"/>
        <v>255268.51</v>
      </c>
      <c r="T1077" s="17">
        <f t="shared" si="7533"/>
        <v>254593.51</v>
      </c>
      <c r="U1077" s="17">
        <f t="shared" si="7533"/>
        <v>253917.51</v>
      </c>
      <c r="V1077" s="17">
        <f t="shared" si="7533"/>
        <v>253239.51</v>
      </c>
      <c r="W1077" s="17">
        <f t="shared" si="7533"/>
        <v>252559.51</v>
      </c>
      <c r="X1077" s="17">
        <f t="shared" si="7533"/>
        <v>251877.51</v>
      </c>
      <c r="Y1077" s="17">
        <f t="shared" si="7533"/>
        <v>251194.51</v>
      </c>
      <c r="Z1077" s="17">
        <f t="shared" si="7533"/>
        <v>250509.51</v>
      </c>
      <c r="AA1077" s="17">
        <f t="shared" si="7533"/>
        <v>249822.51</v>
      </c>
      <c r="AB1077" s="17">
        <f t="shared" si="7533"/>
        <v>249134.51</v>
      </c>
      <c r="AC1077" s="17">
        <f t="shared" si="7533"/>
        <v>248444.51</v>
      </c>
      <c r="AD1077" s="17">
        <f t="shared" si="7533"/>
        <v>247752.51</v>
      </c>
      <c r="AE1077" s="17">
        <f t="shared" si="7533"/>
        <v>247058.51</v>
      </c>
      <c r="AF1077" s="17">
        <f t="shared" si="7533"/>
        <v>246363.51</v>
      </c>
      <c r="AG1077" s="17">
        <f t="shared" si="7533"/>
        <v>245666.51</v>
      </c>
      <c r="AH1077" s="17">
        <f t="shared" si="7533"/>
        <v>244967.51</v>
      </c>
      <c r="AI1077" s="17">
        <f t="shared" si="7533"/>
        <v>244267.51</v>
      </c>
      <c r="AJ1077" s="17">
        <f t="shared" si="7533"/>
        <v>243565.51</v>
      </c>
      <c r="AK1077" s="17">
        <f t="shared" si="7533"/>
        <v>242861.51</v>
      </c>
      <c r="AL1077" s="17">
        <f t="shared" si="7533"/>
        <v>242155.51</v>
      </c>
      <c r="AM1077" s="17">
        <f t="shared" si="7533"/>
        <v>241447.51</v>
      </c>
      <c r="AN1077" s="17">
        <f t="shared" si="7533"/>
        <v>240738.51</v>
      </c>
      <c r="AO1077" s="17">
        <f t="shared" si="7533"/>
        <v>240027.51</v>
      </c>
      <c r="AP1077" s="17">
        <f t="shared" si="7533"/>
        <v>239314.51</v>
      </c>
      <c r="AQ1077" s="17">
        <f t="shared" si="7533"/>
        <v>238599.51</v>
      </c>
      <c r="AR1077" s="17">
        <f t="shared" si="7533"/>
        <v>237883.51</v>
      </c>
      <c r="AS1077" s="17">
        <f t="shared" si="7533"/>
        <v>237165.51</v>
      </c>
      <c r="AT1077" s="17">
        <f t="shared" si="7533"/>
        <v>236445.51</v>
      </c>
      <c r="AU1077" s="17">
        <f t="shared" si="7533"/>
        <v>235723.51</v>
      </c>
      <c r="AV1077" s="17">
        <f t="shared" si="7533"/>
        <v>234999.51</v>
      </c>
      <c r="AW1077" s="17">
        <f t="shared" si="7533"/>
        <v>234274.51</v>
      </c>
      <c r="AX1077" s="17">
        <f t="shared" si="7533"/>
        <v>233547.51</v>
      </c>
      <c r="AY1077" s="17">
        <f t="shared" si="7533"/>
        <v>232818.51</v>
      </c>
      <c r="AZ1077" s="17">
        <f t="shared" si="7533"/>
        <v>232087.51</v>
      </c>
      <c r="BA1077" s="17">
        <f t="shared" si="7533"/>
        <v>231354.51</v>
      </c>
      <c r="BB1077" s="17">
        <f t="shared" si="7533"/>
        <v>230619.51</v>
      </c>
      <c r="BC1077" s="17">
        <f t="shared" si="7533"/>
        <v>229883.51</v>
      </c>
      <c r="BD1077" s="17">
        <f t="shared" si="7533"/>
        <v>229145.51</v>
      </c>
      <c r="BE1077" s="17">
        <f t="shared" si="7533"/>
        <v>228405.51</v>
      </c>
      <c r="BF1077" s="17">
        <f t="shared" si="7533"/>
        <v>227663.51</v>
      </c>
      <c r="BG1077" s="17">
        <f t="shared" si="7533"/>
        <v>226919.51</v>
      </c>
      <c r="BH1077" s="17">
        <f t="shared" si="7533"/>
        <v>226173.51</v>
      </c>
      <c r="BI1077" s="17">
        <f t="shared" si="7533"/>
        <v>225426.51</v>
      </c>
      <c r="BJ1077" s="17">
        <f t="shared" si="7533"/>
        <v>224677.51</v>
      </c>
      <c r="BK1077" s="17">
        <f t="shared" si="7533"/>
        <v>223926.51</v>
      </c>
      <c r="BL1077" s="17">
        <f t="shared" si="7533"/>
        <v>223173.51</v>
      </c>
      <c r="BM1077" s="17">
        <f t="shared" si="7533"/>
        <v>222418.51</v>
      </c>
      <c r="BN1077" s="17">
        <f t="shared" si="7533"/>
        <v>221661.51</v>
      </c>
      <c r="BO1077" s="17">
        <f t="shared" si="7533"/>
        <v>220902.51</v>
      </c>
      <c r="BP1077" s="17">
        <f t="shared" si="7533"/>
        <v>220141.51</v>
      </c>
      <c r="BQ1077" s="17">
        <f t="shared" si="7533"/>
        <v>219378.51</v>
      </c>
      <c r="BR1077" s="17">
        <f t="shared" si="7533"/>
        <v>218614.51</v>
      </c>
      <c r="BS1077" s="17">
        <f t="shared" si="7533"/>
        <v>217848.51</v>
      </c>
      <c r="BT1077" s="17">
        <f t="shared" si="7533"/>
        <v>217080.51</v>
      </c>
      <c r="BU1077" s="17">
        <f t="shared" si="7533"/>
        <v>216310.51</v>
      </c>
      <c r="BV1077" s="17">
        <f t="shared" ref="BV1077:CO1077" si="7534">BV1075+BV1076</f>
        <v>215538.51</v>
      </c>
      <c r="BW1077" s="17">
        <f t="shared" si="7534"/>
        <v>214764.51</v>
      </c>
      <c r="BX1077" s="17">
        <f t="shared" si="7534"/>
        <v>213988.51</v>
      </c>
      <c r="BY1077" s="17">
        <f t="shared" si="7534"/>
        <v>213210.51</v>
      </c>
      <c r="BZ1077" s="17">
        <f t="shared" si="7534"/>
        <v>212430.51</v>
      </c>
      <c r="CA1077" s="17">
        <f t="shared" si="7534"/>
        <v>211648.51</v>
      </c>
      <c r="CB1077" s="17">
        <f t="shared" si="7534"/>
        <v>210864.51</v>
      </c>
      <c r="CC1077" s="17">
        <f t="shared" si="7534"/>
        <v>210078.51</v>
      </c>
      <c r="CD1077" s="17">
        <f t="shared" si="7534"/>
        <v>209290.51</v>
      </c>
      <c r="CE1077" s="17">
        <f t="shared" si="7534"/>
        <v>208500.51</v>
      </c>
      <c r="CF1077" s="17">
        <f t="shared" si="7534"/>
        <v>207708.51</v>
      </c>
      <c r="CG1077" s="17">
        <f t="shared" si="7534"/>
        <v>206914.51</v>
      </c>
      <c r="CH1077" s="17">
        <f t="shared" si="7534"/>
        <v>206118.51</v>
      </c>
      <c r="CI1077" s="17">
        <f t="shared" si="7534"/>
        <v>205320.51</v>
      </c>
      <c r="CJ1077" s="17">
        <f t="shared" si="7534"/>
        <v>204520.51</v>
      </c>
      <c r="CK1077" s="17">
        <f t="shared" si="7534"/>
        <v>203718.51</v>
      </c>
      <c r="CL1077" s="17">
        <f t="shared" si="7534"/>
        <v>202914.51</v>
      </c>
      <c r="CM1077" s="17">
        <f t="shared" si="7534"/>
        <v>202108.51</v>
      </c>
      <c r="CN1077" s="17">
        <f t="shared" si="7534"/>
        <v>201300.51</v>
      </c>
      <c r="CO1077" s="17">
        <f t="shared" si="7534"/>
        <v>200490.51</v>
      </c>
    </row>
    <row r="1078" spans="2:93">
      <c r="B1078" s="556"/>
      <c r="C1078" s="556"/>
      <c r="D1078" s="556"/>
      <c r="E1078" s="556"/>
      <c r="F1078" s="556"/>
      <c r="G1078" s="556"/>
      <c r="H1078" s="17"/>
      <c r="I1078" s="17">
        <f t="shared" ref="I1078:AN1078" si="7535">I1045</f>
        <v>1313</v>
      </c>
      <c r="J1078" s="17">
        <f t="shared" si="7535"/>
        <v>1316</v>
      </c>
      <c r="K1078" s="17">
        <f t="shared" si="7535"/>
        <v>1319</v>
      </c>
      <c r="L1078" s="17">
        <f t="shared" si="7535"/>
        <v>1323</v>
      </c>
      <c r="M1078" s="17">
        <f t="shared" si="7535"/>
        <v>1326</v>
      </c>
      <c r="N1078" s="17">
        <f t="shared" si="7535"/>
        <v>1329</v>
      </c>
      <c r="O1078" s="17">
        <f t="shared" si="7535"/>
        <v>1333</v>
      </c>
      <c r="P1078" s="17">
        <f t="shared" si="7535"/>
        <v>1336</v>
      </c>
      <c r="Q1078" s="17">
        <f t="shared" si="7535"/>
        <v>1339</v>
      </c>
      <c r="R1078" s="17">
        <f t="shared" si="7535"/>
        <v>1343</v>
      </c>
      <c r="S1078" s="17">
        <f t="shared" si="7535"/>
        <v>1346</v>
      </c>
      <c r="T1078" s="17">
        <f t="shared" si="7535"/>
        <v>1349</v>
      </c>
      <c r="U1078" s="17">
        <f t="shared" si="7535"/>
        <v>1353</v>
      </c>
      <c r="V1078" s="17">
        <f t="shared" si="7535"/>
        <v>1356</v>
      </c>
      <c r="W1078" s="17">
        <f t="shared" si="7535"/>
        <v>1360</v>
      </c>
      <c r="X1078" s="17">
        <f t="shared" si="7535"/>
        <v>1363</v>
      </c>
      <c r="Y1078" s="17">
        <f t="shared" si="7535"/>
        <v>1366</v>
      </c>
      <c r="Z1078" s="17">
        <f t="shared" si="7535"/>
        <v>1370</v>
      </c>
      <c r="AA1078" s="17">
        <f t="shared" si="7535"/>
        <v>1373</v>
      </c>
      <c r="AB1078" s="17">
        <f t="shared" si="7535"/>
        <v>1377</v>
      </c>
      <c r="AC1078" s="17">
        <f t="shared" si="7535"/>
        <v>1380</v>
      </c>
      <c r="AD1078" s="17">
        <f t="shared" si="7535"/>
        <v>1384</v>
      </c>
      <c r="AE1078" s="17">
        <f t="shared" si="7535"/>
        <v>1387</v>
      </c>
      <c r="AF1078" s="17">
        <f t="shared" si="7535"/>
        <v>1390</v>
      </c>
      <c r="AG1078" s="17">
        <f t="shared" si="7535"/>
        <v>1394</v>
      </c>
      <c r="AH1078" s="17">
        <f t="shared" si="7535"/>
        <v>1397</v>
      </c>
      <c r="AI1078" s="17">
        <f t="shared" si="7535"/>
        <v>1401</v>
      </c>
      <c r="AJ1078" s="17">
        <f t="shared" si="7535"/>
        <v>1404</v>
      </c>
      <c r="AK1078" s="17">
        <f t="shared" si="7535"/>
        <v>1408</v>
      </c>
      <c r="AL1078" s="17">
        <f t="shared" si="7535"/>
        <v>1411</v>
      </c>
      <c r="AM1078" s="17">
        <f t="shared" si="7535"/>
        <v>1415</v>
      </c>
      <c r="AN1078" s="17">
        <f t="shared" si="7535"/>
        <v>1419</v>
      </c>
      <c r="AO1078" s="17">
        <f t="shared" ref="AO1078:BT1078" si="7536">AO1045</f>
        <v>1422</v>
      </c>
      <c r="AP1078" s="17">
        <f t="shared" si="7536"/>
        <v>1426</v>
      </c>
      <c r="AQ1078" s="17">
        <f t="shared" si="7536"/>
        <v>1429</v>
      </c>
      <c r="AR1078" s="17">
        <f t="shared" si="7536"/>
        <v>1433</v>
      </c>
      <c r="AS1078" s="17">
        <f t="shared" si="7536"/>
        <v>1436</v>
      </c>
      <c r="AT1078" s="17">
        <f t="shared" si="7536"/>
        <v>1440</v>
      </c>
      <c r="AU1078" s="17">
        <f t="shared" si="7536"/>
        <v>1444</v>
      </c>
      <c r="AV1078" s="17">
        <f t="shared" si="7536"/>
        <v>1447</v>
      </c>
      <c r="AW1078" s="17">
        <f t="shared" si="7536"/>
        <v>1451</v>
      </c>
      <c r="AX1078" s="17">
        <f t="shared" si="7536"/>
        <v>1454</v>
      </c>
      <c r="AY1078" s="17">
        <f t="shared" si="7536"/>
        <v>1458</v>
      </c>
      <c r="AZ1078" s="17">
        <f t="shared" si="7536"/>
        <v>1462</v>
      </c>
      <c r="BA1078" s="17">
        <f t="shared" si="7536"/>
        <v>1465</v>
      </c>
      <c r="BB1078" s="17">
        <f t="shared" si="7536"/>
        <v>1469</v>
      </c>
      <c r="BC1078" s="17">
        <f t="shared" si="7536"/>
        <v>1473</v>
      </c>
      <c r="BD1078" s="17">
        <f t="shared" si="7536"/>
        <v>1476</v>
      </c>
      <c r="BE1078" s="17">
        <f t="shared" si="7536"/>
        <v>1480</v>
      </c>
      <c r="BF1078" s="17">
        <f t="shared" si="7536"/>
        <v>1484</v>
      </c>
      <c r="BG1078" s="17">
        <f t="shared" si="7536"/>
        <v>1487</v>
      </c>
      <c r="BH1078" s="17">
        <f t="shared" si="7536"/>
        <v>1491</v>
      </c>
      <c r="BI1078" s="17">
        <f t="shared" si="7536"/>
        <v>1495</v>
      </c>
      <c r="BJ1078" s="17">
        <f t="shared" si="7536"/>
        <v>1499</v>
      </c>
      <c r="BK1078" s="17">
        <f t="shared" si="7536"/>
        <v>1502</v>
      </c>
      <c r="BL1078" s="17">
        <f t="shared" si="7536"/>
        <v>1506</v>
      </c>
      <c r="BM1078" s="17">
        <f t="shared" si="7536"/>
        <v>1510</v>
      </c>
      <c r="BN1078" s="17">
        <f t="shared" si="7536"/>
        <v>1514</v>
      </c>
      <c r="BO1078" s="17">
        <f t="shared" si="7536"/>
        <v>1517</v>
      </c>
      <c r="BP1078" s="17">
        <f t="shared" si="7536"/>
        <v>1521</v>
      </c>
      <c r="BQ1078" s="17">
        <f t="shared" si="7536"/>
        <v>1525</v>
      </c>
      <c r="BR1078" s="17">
        <f t="shared" si="7536"/>
        <v>1529</v>
      </c>
      <c r="BS1078" s="17">
        <f t="shared" si="7536"/>
        <v>1533</v>
      </c>
      <c r="BT1078" s="17">
        <f t="shared" si="7536"/>
        <v>1537</v>
      </c>
      <c r="BU1078" s="17">
        <f t="shared" ref="BU1078:CO1078" si="7537">BU1045</f>
        <v>1540</v>
      </c>
      <c r="BV1078" s="17">
        <f t="shared" si="7537"/>
        <v>1544</v>
      </c>
      <c r="BW1078" s="17">
        <f t="shared" si="7537"/>
        <v>1548</v>
      </c>
      <c r="BX1078" s="17">
        <f t="shared" si="7537"/>
        <v>1552</v>
      </c>
      <c r="BY1078" s="17">
        <f t="shared" si="7537"/>
        <v>1556</v>
      </c>
      <c r="BZ1078" s="17">
        <f t="shared" si="7537"/>
        <v>1560</v>
      </c>
      <c r="CA1078" s="17">
        <f t="shared" si="7537"/>
        <v>1564</v>
      </c>
      <c r="CB1078" s="17">
        <f t="shared" si="7537"/>
        <v>1568</v>
      </c>
      <c r="CC1078" s="17">
        <f t="shared" si="7537"/>
        <v>1571</v>
      </c>
      <c r="CD1078" s="17">
        <f t="shared" si="7537"/>
        <v>1575</v>
      </c>
      <c r="CE1078" s="17">
        <f t="shared" si="7537"/>
        <v>1579</v>
      </c>
      <c r="CF1078" s="17">
        <f t="shared" si="7537"/>
        <v>1583</v>
      </c>
      <c r="CG1078" s="17">
        <f t="shared" si="7537"/>
        <v>1587</v>
      </c>
      <c r="CH1078" s="17">
        <f t="shared" si="7537"/>
        <v>1591</v>
      </c>
      <c r="CI1078" s="17">
        <f t="shared" si="7537"/>
        <v>1595</v>
      </c>
      <c r="CJ1078" s="17">
        <f t="shared" si="7537"/>
        <v>1599</v>
      </c>
      <c r="CK1078" s="17">
        <f t="shared" si="7537"/>
        <v>1603</v>
      </c>
      <c r="CL1078" s="17">
        <f t="shared" si="7537"/>
        <v>1607</v>
      </c>
      <c r="CM1078" s="17">
        <f t="shared" si="7537"/>
        <v>1611</v>
      </c>
      <c r="CN1078" s="17">
        <f t="shared" si="7537"/>
        <v>1615</v>
      </c>
      <c r="CO1078" s="17">
        <f t="shared" si="7537"/>
        <v>1619</v>
      </c>
    </row>
    <row r="1079" spans="2:93">
      <c r="B1079" s="556"/>
      <c r="C1079" s="556">
        <v>1</v>
      </c>
      <c r="D1079" s="632">
        <f>-1/D$1075</f>
        <v>-0.04</v>
      </c>
      <c r="E1079" s="632"/>
      <c r="F1079" s="632"/>
      <c r="G1079" s="632"/>
      <c r="H1079" s="17"/>
      <c r="I1079" s="17">
        <f>IF((I1074-$H1074)&gt;$D1075,0,$D1079*(I1077)+$D1079*I1078)</f>
        <v>-10529.460400000002</v>
      </c>
      <c r="J1079" s="17">
        <f t="shared" ref="J1079" si="7538">IF((J1074-$H1074)&gt;$D1075,0,$D1079*(J1077)+$D1079*J1078)</f>
        <v>-10503.260399999999</v>
      </c>
      <c r="K1079" s="17">
        <f t="shared" ref="K1079" si="7539">IF((K1074-$H1074)&gt;$D1075,0,$D1079*(K1077)+$D1079*K1078)</f>
        <v>-10476.9804</v>
      </c>
      <c r="L1079" s="17">
        <f t="shared" ref="L1079" si="7540">IF((L1074-$H1074)&gt;$D1075,0,$D1079*(L1077)+$D1079*L1078)</f>
        <v>-10450.700400000002</v>
      </c>
      <c r="M1079" s="17">
        <f t="shared" ref="M1079" si="7541">IF((M1074-$H1074)&gt;$D1075,0,$D1079*(M1077)+$D1079*M1078)</f>
        <v>-10424.300400000002</v>
      </c>
      <c r="N1079" s="17">
        <f t="shared" ref="N1079" si="7542">IF((N1074-$H1074)&gt;$D1075,0,$D1079*(N1077)+$D1079*N1078)</f>
        <v>-10397.820400000001</v>
      </c>
      <c r="O1079" s="17">
        <f t="shared" ref="O1079" si="7543">IF((O1074-$H1074)&gt;$D1075,0,$D1079*(O1077)+$D1079*O1078)</f>
        <v>-10371.340400000001</v>
      </c>
      <c r="P1079" s="17">
        <f t="shared" ref="P1079" si="7544">IF((P1074-$H1074)&gt;$D1075,0,$D1079*(P1077)+$D1079*P1078)</f>
        <v>-10344.740400000001</v>
      </c>
      <c r="Q1079" s="17">
        <f t="shared" ref="Q1079" si="7545">IF((Q1074-$H1074)&gt;$D1075,0,$D1079*(Q1077)+$D1079*Q1078)</f>
        <v>-10318.0604</v>
      </c>
      <c r="R1079" s="17">
        <f t="shared" ref="R1079" si="7546">IF((R1074-$H1074)&gt;$D1075,0,$D1079*(R1077)+$D1079*R1078)</f>
        <v>-10291.3804</v>
      </c>
      <c r="S1079" s="17">
        <f t="shared" ref="S1079" si="7547">IF((S1074-$H1074)&gt;$D1075,0,$D1079*(S1077)+$D1079*S1078)</f>
        <v>-10264.580400000001</v>
      </c>
      <c r="T1079" s="17">
        <f t="shared" ref="T1079" si="7548">IF((T1074-$H1074)&gt;$D1075,0,$D1079*(T1077)+$D1079*T1078)</f>
        <v>-10237.7004</v>
      </c>
      <c r="U1079" s="17">
        <f t="shared" ref="U1079" si="7549">IF((U1074-$H1074)&gt;$D1075,0,$D1079*(U1077)+$D1079*U1078)</f>
        <v>-10210.820400000001</v>
      </c>
      <c r="V1079" s="17">
        <f t="shared" ref="V1079" si="7550">IF((V1074-$H1074)&gt;$D1075,0,$D1079*(V1077)+$D1079*V1078)</f>
        <v>-10183.820400000001</v>
      </c>
      <c r="W1079" s="17">
        <f t="shared" ref="W1079" si="7551">IF((W1074-$H1074)&gt;$D1075,0,$D1079*(W1077)+$D1079*W1078)</f>
        <v>-10156.7804</v>
      </c>
      <c r="X1079" s="17">
        <f t="shared" ref="X1079" si="7552">IF((X1074-$H1074)&gt;$D1075,0,$D1079*(X1077)+$D1079*X1078)</f>
        <v>-10129.620400000002</v>
      </c>
      <c r="Y1079" s="17">
        <f t="shared" ref="Y1079" si="7553">IF((Y1074-$H1074)&gt;$D1075,0,$D1079*(Y1077)+$D1079*Y1078)</f>
        <v>-10102.420400000001</v>
      </c>
      <c r="Z1079" s="17">
        <f t="shared" ref="Z1079" si="7554">IF((Z1074-$H1074)&gt;$D1075,0,$D1079*(Z1077)+$D1079*Z1078)</f>
        <v>-10075.180399999999</v>
      </c>
      <c r="AA1079" s="17">
        <f t="shared" ref="AA1079" si="7555">IF((AA1074-$H1074)&gt;$D1075,0,$D1079*(AA1077)+$D1079*AA1078)</f>
        <v>-10047.820400000001</v>
      </c>
      <c r="AB1079" s="17">
        <f t="shared" ref="AB1079" si="7556">IF((AB1074-$H1074)&gt;$D1075,0,$D1079*(AB1077)+$D1079*AB1078)</f>
        <v>-10020.4604</v>
      </c>
      <c r="AC1079" s="17">
        <f t="shared" ref="AC1079" si="7557">IF((AC1074-$H1074)&gt;$D1075,0,$D1079*(AC1077)+$D1079*AC1078)</f>
        <v>-9992.9804000000022</v>
      </c>
      <c r="AD1079" s="17">
        <f t="shared" ref="AD1079" si="7558">IF((AD1074-$H1074)&gt;$D1075,0,$D1079*(AD1077)+$D1079*AD1078)</f>
        <v>-9965.4604000000018</v>
      </c>
      <c r="AE1079" s="17">
        <f t="shared" ref="AE1079" si="7559">IF((AE1074-$H1074)&gt;$D1075,0,$D1079*(AE1077)+$D1079*AE1078)</f>
        <v>-9937.8204000000005</v>
      </c>
      <c r="AF1079" s="17">
        <f t="shared" ref="AF1079" si="7560">IF((AF1074-$H1074)&gt;$D1075,0,$D1079*(AF1077)+$D1079*AF1078)</f>
        <v>-9910.1404000000002</v>
      </c>
      <c r="AG1079" s="17">
        <f t="shared" ref="AG1079" si="7561">IF((AG1074-$H1074)&gt;$D1075,0,$D1079*(AG1077)+$D1079*AG1078)</f>
        <v>-9882.4204000000009</v>
      </c>
      <c r="AH1079" s="17">
        <f t="shared" ref="AH1079" si="7562">IF((AH1074-$H1074)&gt;$D1075,0,$D1079*(AH1077)+$D1079*AH1078)</f>
        <v>0</v>
      </c>
      <c r="AI1079" s="17">
        <f t="shared" ref="AI1079" si="7563">IF((AI1074-$H1074)&gt;$D1075,0,$D1079*(AI1077)+$D1079*AI1078)</f>
        <v>0</v>
      </c>
      <c r="AJ1079" s="17">
        <f t="shared" ref="AJ1079" si="7564">IF((AJ1074-$H1074)&gt;$D1075,0,$D1079*(AJ1077)+$D1079*AJ1078)</f>
        <v>0</v>
      </c>
      <c r="AK1079" s="17">
        <f t="shared" ref="AK1079" si="7565">IF((AK1074-$H1074)&gt;$D1075,0,$D1079*(AK1077)+$D1079*AK1078)</f>
        <v>0</v>
      </c>
      <c r="AL1079" s="17">
        <f t="shared" ref="AL1079" si="7566">IF((AL1074-$H1074)&gt;$D1075,0,$D1079*(AL1077)+$D1079*AL1078)</f>
        <v>0</v>
      </c>
      <c r="AM1079" s="17">
        <f t="shared" ref="AM1079" si="7567">IF((AM1074-$H1074)&gt;$D1075,0,$D1079*(AM1077)+$D1079*AM1078)</f>
        <v>0</v>
      </c>
      <c r="AN1079" s="17">
        <f t="shared" ref="AN1079" si="7568">IF((AN1074-$H1074)&gt;$D1075,0,$D1079*(AN1077)+$D1079*AN1078)</f>
        <v>0</v>
      </c>
      <c r="AO1079" s="17">
        <f t="shared" ref="AO1079" si="7569">IF((AO1074-$H1074)&gt;$D1075,0,$D1079*(AO1077)+$D1079*AO1078)</f>
        <v>0</v>
      </c>
      <c r="AP1079" s="17">
        <f t="shared" ref="AP1079" si="7570">IF((AP1074-$H1074)&gt;$D1075,0,$D1079*(AP1077)+$D1079*AP1078)</f>
        <v>0</v>
      </c>
      <c r="AQ1079" s="17">
        <f t="shared" ref="AQ1079" si="7571">IF((AQ1074-$H1074)&gt;$D1075,0,$D1079*(AQ1077)+$D1079*AQ1078)</f>
        <v>0</v>
      </c>
      <c r="AR1079" s="17">
        <f t="shared" ref="AR1079" si="7572">IF((AR1074-$H1074)&gt;$D1075,0,$D1079*(AR1077)+$D1079*AR1078)</f>
        <v>0</v>
      </c>
      <c r="AS1079" s="17">
        <f t="shared" ref="AS1079" si="7573">IF((AS1074-$H1074)&gt;$D1075,0,$D1079*(AS1077)+$D1079*AS1078)</f>
        <v>0</v>
      </c>
      <c r="AT1079" s="17">
        <f t="shared" ref="AT1079" si="7574">IF((AT1074-$H1074)&gt;$D1075,0,$D1079*(AT1077)+$D1079*AT1078)</f>
        <v>0</v>
      </c>
      <c r="AU1079" s="17">
        <f t="shared" ref="AU1079" si="7575">IF((AU1074-$H1074)&gt;$D1075,0,$D1079*(AU1077)+$D1079*AU1078)</f>
        <v>0</v>
      </c>
      <c r="AV1079" s="17">
        <f t="shared" ref="AV1079" si="7576">IF((AV1074-$H1074)&gt;$D1075,0,$D1079*(AV1077)+$D1079*AV1078)</f>
        <v>0</v>
      </c>
      <c r="AW1079" s="17">
        <f t="shared" ref="AW1079" si="7577">IF((AW1074-$H1074)&gt;$D1075,0,$D1079*(AW1077)+$D1079*AW1078)</f>
        <v>0</v>
      </c>
      <c r="AX1079" s="17">
        <f t="shared" ref="AX1079" si="7578">IF((AX1074-$H1074)&gt;$D1075,0,$D1079*(AX1077)+$D1079*AX1078)</f>
        <v>0</v>
      </c>
      <c r="AY1079" s="17">
        <f t="shared" ref="AY1079" si="7579">IF((AY1074-$H1074)&gt;$D1075,0,$D1079*(AY1077)+$D1079*AY1078)</f>
        <v>0</v>
      </c>
      <c r="AZ1079" s="17">
        <f t="shared" ref="AZ1079" si="7580">IF((AZ1074-$H1074)&gt;$D1075,0,$D1079*(AZ1077)+$D1079*AZ1078)</f>
        <v>0</v>
      </c>
      <c r="BA1079" s="17">
        <f t="shared" ref="BA1079" si="7581">IF((BA1074-$H1074)&gt;$D1075,0,$D1079*(BA1077)+$D1079*BA1078)</f>
        <v>0</v>
      </c>
      <c r="BB1079" s="17">
        <f t="shared" ref="BB1079" si="7582">IF((BB1074-$H1074)&gt;$D1075,0,$D1079*(BB1077)+$D1079*BB1078)</f>
        <v>0</v>
      </c>
      <c r="BC1079" s="17">
        <f t="shared" ref="BC1079" si="7583">IF((BC1074-$H1074)&gt;$D1075,0,$D1079*(BC1077)+$D1079*BC1078)</f>
        <v>0</v>
      </c>
      <c r="BD1079" s="17">
        <f t="shared" ref="BD1079" si="7584">IF((BD1074-$H1074)&gt;$D1075,0,$D1079*(BD1077)+$D1079*BD1078)</f>
        <v>0</v>
      </c>
      <c r="BE1079" s="17">
        <f t="shared" ref="BE1079" si="7585">IF((BE1074-$H1074)&gt;$D1075,0,$D1079*(BE1077)+$D1079*BE1078)</f>
        <v>0</v>
      </c>
      <c r="BF1079" s="17">
        <f t="shared" ref="BF1079" si="7586">IF((BF1074-$H1074)&gt;$D1075,0,$D1079*(BF1077)+$D1079*BF1078)</f>
        <v>0</v>
      </c>
      <c r="BG1079" s="17">
        <f t="shared" ref="BG1079" si="7587">IF((BG1074-$H1074)&gt;$D1075,0,$D1079*(BG1077)+$D1079*BG1078)</f>
        <v>0</v>
      </c>
      <c r="BH1079" s="17">
        <f t="shared" ref="BH1079" si="7588">IF((BH1074-$H1074)&gt;$D1075,0,$D1079*(BH1077)+$D1079*BH1078)</f>
        <v>0</v>
      </c>
      <c r="BI1079" s="17">
        <f t="shared" ref="BI1079" si="7589">IF((BI1074-$H1074)&gt;$D1075,0,$D1079*(BI1077)+$D1079*BI1078)</f>
        <v>0</v>
      </c>
      <c r="BJ1079" s="17">
        <f t="shared" ref="BJ1079" si="7590">IF((BJ1074-$H1074)&gt;$D1075,0,$D1079*(BJ1077)+$D1079*BJ1078)</f>
        <v>0</v>
      </c>
      <c r="BK1079" s="17">
        <f t="shared" ref="BK1079" si="7591">IF((BK1074-$H1074)&gt;$D1075,0,$D1079*(BK1077)+$D1079*BK1078)</f>
        <v>0</v>
      </c>
      <c r="BL1079" s="17">
        <f t="shared" ref="BL1079" si="7592">IF((BL1074-$H1074)&gt;$D1075,0,$D1079*(BL1077)+$D1079*BL1078)</f>
        <v>0</v>
      </c>
      <c r="BM1079" s="17">
        <f t="shared" ref="BM1079" si="7593">IF((BM1074-$H1074)&gt;$D1075,0,$D1079*(BM1077)+$D1079*BM1078)</f>
        <v>0</v>
      </c>
      <c r="BN1079" s="17">
        <f t="shared" ref="BN1079" si="7594">IF((BN1074-$H1074)&gt;$D1075,0,$D1079*(BN1077)+$D1079*BN1078)</f>
        <v>0</v>
      </c>
      <c r="BO1079" s="17">
        <f t="shared" ref="BO1079" si="7595">IF((BO1074-$H1074)&gt;$D1075,0,$D1079*(BO1077)+$D1079*BO1078)</f>
        <v>0</v>
      </c>
      <c r="BP1079" s="17">
        <f t="shared" ref="BP1079" si="7596">IF((BP1074-$H1074)&gt;$D1075,0,$D1079*(BP1077)+$D1079*BP1078)</f>
        <v>0</v>
      </c>
      <c r="BQ1079" s="17">
        <f t="shared" ref="BQ1079" si="7597">IF((BQ1074-$H1074)&gt;$D1075,0,$D1079*(BQ1077)+$D1079*BQ1078)</f>
        <v>0</v>
      </c>
      <c r="BR1079" s="17">
        <f t="shared" ref="BR1079" si="7598">IF((BR1074-$H1074)&gt;$D1075,0,$D1079*(BR1077)+$D1079*BR1078)</f>
        <v>0</v>
      </c>
      <c r="BS1079" s="17">
        <f t="shared" ref="BS1079" si="7599">IF((BS1074-$H1074)&gt;$D1075,0,$D1079*(BS1077)+$D1079*BS1078)</f>
        <v>0</v>
      </c>
      <c r="BT1079" s="17">
        <f t="shared" ref="BT1079" si="7600">IF((BT1074-$H1074)&gt;$D1075,0,$D1079*(BT1077)+$D1079*BT1078)</f>
        <v>0</v>
      </c>
      <c r="BU1079" s="17">
        <f t="shared" ref="BU1079" si="7601">IF((BU1074-$H1074)&gt;$D1075,0,$D1079*(BU1077)+$D1079*BU1078)</f>
        <v>0</v>
      </c>
      <c r="BV1079" s="17">
        <f t="shared" ref="BV1079" si="7602">IF((BV1074-$H1074)&gt;$D1075,0,$D1079*(BV1077)+$D1079*BV1078)</f>
        <v>0</v>
      </c>
      <c r="BW1079" s="17">
        <f t="shared" ref="BW1079" si="7603">IF((BW1074-$H1074)&gt;$D1075,0,$D1079*(BW1077)+$D1079*BW1078)</f>
        <v>0</v>
      </c>
      <c r="BX1079" s="17">
        <f t="shared" ref="BX1079" si="7604">IF((BX1074-$H1074)&gt;$D1075,0,$D1079*(BX1077)+$D1079*BX1078)</f>
        <v>0</v>
      </c>
      <c r="BY1079" s="17">
        <f t="shared" ref="BY1079" si="7605">IF((BY1074-$H1074)&gt;$D1075,0,$D1079*(BY1077)+$D1079*BY1078)</f>
        <v>0</v>
      </c>
      <c r="BZ1079" s="17">
        <f t="shared" ref="BZ1079" si="7606">IF((BZ1074-$H1074)&gt;$D1075,0,$D1079*(BZ1077)+$D1079*BZ1078)</f>
        <v>0</v>
      </c>
      <c r="CA1079" s="17">
        <f t="shared" ref="CA1079" si="7607">IF((CA1074-$H1074)&gt;$D1075,0,$D1079*(CA1077)+$D1079*CA1078)</f>
        <v>0</v>
      </c>
      <c r="CB1079" s="17">
        <f t="shared" ref="CB1079" si="7608">IF((CB1074-$H1074)&gt;$D1075,0,$D1079*(CB1077)+$D1079*CB1078)</f>
        <v>0</v>
      </c>
      <c r="CC1079" s="17">
        <f t="shared" ref="CC1079" si="7609">IF((CC1074-$H1074)&gt;$D1075,0,$D1079*(CC1077)+$D1079*CC1078)</f>
        <v>0</v>
      </c>
      <c r="CD1079" s="17">
        <f t="shared" ref="CD1079" si="7610">IF((CD1074-$H1074)&gt;$D1075,0,$D1079*(CD1077)+$D1079*CD1078)</f>
        <v>0</v>
      </c>
      <c r="CE1079" s="17">
        <f t="shared" ref="CE1079" si="7611">IF((CE1074-$H1074)&gt;$D1075,0,$D1079*(CE1077)+$D1079*CE1078)</f>
        <v>0</v>
      </c>
      <c r="CF1079" s="17">
        <f t="shared" ref="CF1079" si="7612">IF((CF1074-$H1074)&gt;$D1075,0,$D1079*(CF1077)+$D1079*CF1078)</f>
        <v>0</v>
      </c>
      <c r="CG1079" s="17">
        <f t="shared" ref="CG1079" si="7613">IF((CG1074-$H1074)&gt;$D1075,0,$D1079*(CG1077)+$D1079*CG1078)</f>
        <v>0</v>
      </c>
      <c r="CH1079" s="17">
        <f t="shared" ref="CH1079" si="7614">IF((CH1074-$H1074)&gt;$D1075,0,$D1079*(CH1077)+$D1079*CH1078)</f>
        <v>0</v>
      </c>
      <c r="CI1079" s="17">
        <f t="shared" ref="CI1079" si="7615">IF((CI1074-$H1074)&gt;$D1075,0,$D1079*(CI1077)+$D1079*CI1078)</f>
        <v>0</v>
      </c>
      <c r="CJ1079" s="17">
        <f t="shared" ref="CJ1079" si="7616">IF((CJ1074-$H1074)&gt;$D1075,0,$D1079*(CJ1077)+$D1079*CJ1078)</f>
        <v>0</v>
      </c>
      <c r="CK1079" s="17">
        <f t="shared" ref="CK1079" si="7617">IF((CK1074-$H1074)&gt;$D1075,0,$D1079*(CK1077)+$D1079*CK1078)</f>
        <v>0</v>
      </c>
      <c r="CL1079" s="17">
        <f t="shared" ref="CL1079" si="7618">IF((CL1074-$H1074)&gt;$D1075,0,$D1079*(CL1077)+$D1079*CL1078)</f>
        <v>0</v>
      </c>
      <c r="CM1079" s="17">
        <f t="shared" ref="CM1079" si="7619">IF((CM1074-$H1074)&gt;$D1075,0,$D1079*(CM1077)+$D1079*CM1078)</f>
        <v>0</v>
      </c>
      <c r="CN1079" s="17">
        <f t="shared" ref="CN1079" si="7620">IF((CN1074-$H1074)&gt;$D1075,0,$D1079*(CN1077)+$D1079*CN1078)</f>
        <v>0</v>
      </c>
      <c r="CO1079" s="17">
        <f t="shared" ref="CO1079" si="7621">IF((CO1074-$H1074)&gt;$D1075,0,$D1079*(CO1077)+$D1079*CO1078)</f>
        <v>0</v>
      </c>
    </row>
    <row r="1080" spans="2:93">
      <c r="B1080" s="556"/>
      <c r="C1080" s="556">
        <f>C1079+1</f>
        <v>2</v>
      </c>
      <c r="D1080" s="632">
        <f t="shared" ref="D1080:D1143" si="7622">-1/D$1075</f>
        <v>-0.04</v>
      </c>
      <c r="E1080" s="632"/>
      <c r="F1080" s="632"/>
      <c r="G1080" s="632"/>
      <c r="H1080" s="17"/>
      <c r="I1080" s="17"/>
      <c r="J1080" s="17">
        <f>IF((J1074-$I1074)&gt;$D1075,0,$D1080*(J1078))</f>
        <v>-52.64</v>
      </c>
      <c r="K1080" s="17">
        <f t="shared" ref="K1080:BV1080" si="7623">IF((K1074-$I1074)&gt;$D1075,0,$D1080*(K1078))</f>
        <v>-52.76</v>
      </c>
      <c r="L1080" s="17">
        <f t="shared" si="7623"/>
        <v>-52.92</v>
      </c>
      <c r="M1080" s="17">
        <f t="shared" si="7623"/>
        <v>-53.04</v>
      </c>
      <c r="N1080" s="17">
        <f t="shared" si="7623"/>
        <v>-53.160000000000004</v>
      </c>
      <c r="O1080" s="17">
        <f t="shared" si="7623"/>
        <v>-53.32</v>
      </c>
      <c r="P1080" s="17">
        <f t="shared" si="7623"/>
        <v>-53.44</v>
      </c>
      <c r="Q1080" s="17">
        <f t="shared" si="7623"/>
        <v>-53.56</v>
      </c>
      <c r="R1080" s="17">
        <f t="shared" si="7623"/>
        <v>-53.72</v>
      </c>
      <c r="S1080" s="17">
        <f t="shared" si="7623"/>
        <v>-53.84</v>
      </c>
      <c r="T1080" s="17">
        <f t="shared" si="7623"/>
        <v>-53.96</v>
      </c>
      <c r="U1080" s="17">
        <f t="shared" si="7623"/>
        <v>-54.120000000000005</v>
      </c>
      <c r="V1080" s="17">
        <f t="shared" si="7623"/>
        <v>-54.24</v>
      </c>
      <c r="W1080" s="17">
        <f t="shared" si="7623"/>
        <v>-54.4</v>
      </c>
      <c r="X1080" s="17">
        <f t="shared" si="7623"/>
        <v>-54.52</v>
      </c>
      <c r="Y1080" s="17">
        <f t="shared" si="7623"/>
        <v>-54.64</v>
      </c>
      <c r="Z1080" s="17">
        <f t="shared" si="7623"/>
        <v>-54.800000000000004</v>
      </c>
      <c r="AA1080" s="17">
        <f t="shared" si="7623"/>
        <v>-54.92</v>
      </c>
      <c r="AB1080" s="17">
        <f t="shared" si="7623"/>
        <v>-55.08</v>
      </c>
      <c r="AC1080" s="17">
        <f t="shared" si="7623"/>
        <v>-55.2</v>
      </c>
      <c r="AD1080" s="17">
        <f t="shared" si="7623"/>
        <v>-55.36</v>
      </c>
      <c r="AE1080" s="17">
        <f t="shared" si="7623"/>
        <v>-55.480000000000004</v>
      </c>
      <c r="AF1080" s="17">
        <f t="shared" si="7623"/>
        <v>-55.6</v>
      </c>
      <c r="AG1080" s="17">
        <f t="shared" si="7623"/>
        <v>-55.76</v>
      </c>
      <c r="AH1080" s="17">
        <f t="shared" si="7623"/>
        <v>-55.88</v>
      </c>
      <c r="AI1080" s="17">
        <f t="shared" si="7623"/>
        <v>0</v>
      </c>
      <c r="AJ1080" s="17">
        <f t="shared" si="7623"/>
        <v>0</v>
      </c>
      <c r="AK1080" s="17">
        <f t="shared" si="7623"/>
        <v>0</v>
      </c>
      <c r="AL1080" s="17">
        <f t="shared" si="7623"/>
        <v>0</v>
      </c>
      <c r="AM1080" s="17">
        <f t="shared" si="7623"/>
        <v>0</v>
      </c>
      <c r="AN1080" s="17">
        <f t="shared" si="7623"/>
        <v>0</v>
      </c>
      <c r="AO1080" s="17">
        <f t="shared" si="7623"/>
        <v>0</v>
      </c>
      <c r="AP1080" s="17">
        <f t="shared" si="7623"/>
        <v>0</v>
      </c>
      <c r="AQ1080" s="17">
        <f t="shared" si="7623"/>
        <v>0</v>
      </c>
      <c r="AR1080" s="17">
        <f t="shared" si="7623"/>
        <v>0</v>
      </c>
      <c r="AS1080" s="17">
        <f t="shared" si="7623"/>
        <v>0</v>
      </c>
      <c r="AT1080" s="17">
        <f t="shared" si="7623"/>
        <v>0</v>
      </c>
      <c r="AU1080" s="17">
        <f t="shared" si="7623"/>
        <v>0</v>
      </c>
      <c r="AV1080" s="17">
        <f t="shared" si="7623"/>
        <v>0</v>
      </c>
      <c r="AW1080" s="17">
        <f t="shared" si="7623"/>
        <v>0</v>
      </c>
      <c r="AX1080" s="17">
        <f t="shared" si="7623"/>
        <v>0</v>
      </c>
      <c r="AY1080" s="17">
        <f t="shared" si="7623"/>
        <v>0</v>
      </c>
      <c r="AZ1080" s="17">
        <f t="shared" si="7623"/>
        <v>0</v>
      </c>
      <c r="BA1080" s="17">
        <f t="shared" si="7623"/>
        <v>0</v>
      </c>
      <c r="BB1080" s="17">
        <f t="shared" si="7623"/>
        <v>0</v>
      </c>
      <c r="BC1080" s="17">
        <f t="shared" si="7623"/>
        <v>0</v>
      </c>
      <c r="BD1080" s="17">
        <f t="shared" si="7623"/>
        <v>0</v>
      </c>
      <c r="BE1080" s="17">
        <f t="shared" si="7623"/>
        <v>0</v>
      </c>
      <c r="BF1080" s="17">
        <f t="shared" si="7623"/>
        <v>0</v>
      </c>
      <c r="BG1080" s="17">
        <f t="shared" si="7623"/>
        <v>0</v>
      </c>
      <c r="BH1080" s="17">
        <f t="shared" si="7623"/>
        <v>0</v>
      </c>
      <c r="BI1080" s="17">
        <f t="shared" si="7623"/>
        <v>0</v>
      </c>
      <c r="BJ1080" s="17">
        <f t="shared" si="7623"/>
        <v>0</v>
      </c>
      <c r="BK1080" s="17">
        <f t="shared" si="7623"/>
        <v>0</v>
      </c>
      <c r="BL1080" s="17">
        <f t="shared" si="7623"/>
        <v>0</v>
      </c>
      <c r="BM1080" s="17">
        <f t="shared" si="7623"/>
        <v>0</v>
      </c>
      <c r="BN1080" s="17">
        <f t="shared" si="7623"/>
        <v>0</v>
      </c>
      <c r="BO1080" s="17">
        <f t="shared" si="7623"/>
        <v>0</v>
      </c>
      <c r="BP1080" s="17">
        <f t="shared" si="7623"/>
        <v>0</v>
      </c>
      <c r="BQ1080" s="17">
        <f t="shared" si="7623"/>
        <v>0</v>
      </c>
      <c r="BR1080" s="17">
        <f t="shared" si="7623"/>
        <v>0</v>
      </c>
      <c r="BS1080" s="17">
        <f t="shared" si="7623"/>
        <v>0</v>
      </c>
      <c r="BT1080" s="17">
        <f t="shared" si="7623"/>
        <v>0</v>
      </c>
      <c r="BU1080" s="17">
        <f t="shared" si="7623"/>
        <v>0</v>
      </c>
      <c r="BV1080" s="17">
        <f t="shared" si="7623"/>
        <v>0</v>
      </c>
      <c r="BW1080" s="17">
        <f t="shared" ref="BW1080:CO1080" si="7624">IF((BW1074-$I1074)&gt;$D1075,0,$D1080*(BW1078))</f>
        <v>0</v>
      </c>
      <c r="BX1080" s="17">
        <f t="shared" si="7624"/>
        <v>0</v>
      </c>
      <c r="BY1080" s="17">
        <f t="shared" si="7624"/>
        <v>0</v>
      </c>
      <c r="BZ1080" s="17">
        <f t="shared" si="7624"/>
        <v>0</v>
      </c>
      <c r="CA1080" s="17">
        <f t="shared" si="7624"/>
        <v>0</v>
      </c>
      <c r="CB1080" s="17">
        <f t="shared" si="7624"/>
        <v>0</v>
      </c>
      <c r="CC1080" s="17">
        <f t="shared" si="7624"/>
        <v>0</v>
      </c>
      <c r="CD1080" s="17">
        <f t="shared" si="7624"/>
        <v>0</v>
      </c>
      <c r="CE1080" s="17">
        <f t="shared" si="7624"/>
        <v>0</v>
      </c>
      <c r="CF1080" s="17">
        <f t="shared" si="7624"/>
        <v>0</v>
      </c>
      <c r="CG1080" s="17">
        <f t="shared" si="7624"/>
        <v>0</v>
      </c>
      <c r="CH1080" s="17">
        <f t="shared" si="7624"/>
        <v>0</v>
      </c>
      <c r="CI1080" s="17">
        <f t="shared" si="7624"/>
        <v>0</v>
      </c>
      <c r="CJ1080" s="17">
        <f t="shared" si="7624"/>
        <v>0</v>
      </c>
      <c r="CK1080" s="17">
        <f t="shared" si="7624"/>
        <v>0</v>
      </c>
      <c r="CL1080" s="17">
        <f t="shared" si="7624"/>
        <v>0</v>
      </c>
      <c r="CM1080" s="17">
        <f t="shared" si="7624"/>
        <v>0</v>
      </c>
      <c r="CN1080" s="17">
        <f t="shared" si="7624"/>
        <v>0</v>
      </c>
      <c r="CO1080" s="17">
        <f t="shared" si="7624"/>
        <v>0</v>
      </c>
    </row>
    <row r="1081" spans="2:93">
      <c r="B1081" s="556"/>
      <c r="C1081" s="556">
        <f t="shared" ref="C1081:C1144" si="7625">C1080+1</f>
        <v>3</v>
      </c>
      <c r="D1081" s="632">
        <f t="shared" si="7622"/>
        <v>-0.04</v>
      </c>
      <c r="E1081" s="632"/>
      <c r="F1081" s="632"/>
      <c r="G1081" s="632"/>
      <c r="H1081" s="17"/>
      <c r="I1081" s="17"/>
      <c r="J1081" s="17"/>
      <c r="K1081" s="17">
        <f>IF((K1074-$J1074)&gt;$D1075,0,$D1081*(K1078))</f>
        <v>-52.76</v>
      </c>
      <c r="L1081" s="17">
        <f t="shared" ref="L1081:BW1081" si="7626">IF((L1074-$J1074)&gt;$D1075,0,$D1081*(L1078))</f>
        <v>-52.92</v>
      </c>
      <c r="M1081" s="17">
        <f t="shared" si="7626"/>
        <v>-53.04</v>
      </c>
      <c r="N1081" s="17">
        <f t="shared" si="7626"/>
        <v>-53.160000000000004</v>
      </c>
      <c r="O1081" s="17">
        <f t="shared" si="7626"/>
        <v>-53.32</v>
      </c>
      <c r="P1081" s="17">
        <f t="shared" si="7626"/>
        <v>-53.44</v>
      </c>
      <c r="Q1081" s="17">
        <f t="shared" si="7626"/>
        <v>-53.56</v>
      </c>
      <c r="R1081" s="17">
        <f t="shared" si="7626"/>
        <v>-53.72</v>
      </c>
      <c r="S1081" s="17">
        <f t="shared" si="7626"/>
        <v>-53.84</v>
      </c>
      <c r="T1081" s="17">
        <f t="shared" si="7626"/>
        <v>-53.96</v>
      </c>
      <c r="U1081" s="17">
        <f t="shared" si="7626"/>
        <v>-54.120000000000005</v>
      </c>
      <c r="V1081" s="17">
        <f t="shared" si="7626"/>
        <v>-54.24</v>
      </c>
      <c r="W1081" s="17">
        <f t="shared" si="7626"/>
        <v>-54.4</v>
      </c>
      <c r="X1081" s="17">
        <f t="shared" si="7626"/>
        <v>-54.52</v>
      </c>
      <c r="Y1081" s="17">
        <f t="shared" si="7626"/>
        <v>-54.64</v>
      </c>
      <c r="Z1081" s="17">
        <f t="shared" si="7626"/>
        <v>-54.800000000000004</v>
      </c>
      <c r="AA1081" s="17">
        <f t="shared" si="7626"/>
        <v>-54.92</v>
      </c>
      <c r="AB1081" s="17">
        <f t="shared" si="7626"/>
        <v>-55.08</v>
      </c>
      <c r="AC1081" s="17">
        <f t="shared" si="7626"/>
        <v>-55.2</v>
      </c>
      <c r="AD1081" s="17">
        <f t="shared" si="7626"/>
        <v>-55.36</v>
      </c>
      <c r="AE1081" s="17">
        <f t="shared" si="7626"/>
        <v>-55.480000000000004</v>
      </c>
      <c r="AF1081" s="17">
        <f t="shared" si="7626"/>
        <v>-55.6</v>
      </c>
      <c r="AG1081" s="17">
        <f t="shared" si="7626"/>
        <v>-55.76</v>
      </c>
      <c r="AH1081" s="17">
        <f t="shared" si="7626"/>
        <v>-55.88</v>
      </c>
      <c r="AI1081" s="17">
        <f t="shared" si="7626"/>
        <v>-56.04</v>
      </c>
      <c r="AJ1081" s="17">
        <f t="shared" si="7626"/>
        <v>0</v>
      </c>
      <c r="AK1081" s="17">
        <f t="shared" si="7626"/>
        <v>0</v>
      </c>
      <c r="AL1081" s="17">
        <f t="shared" si="7626"/>
        <v>0</v>
      </c>
      <c r="AM1081" s="17">
        <f t="shared" si="7626"/>
        <v>0</v>
      </c>
      <c r="AN1081" s="17">
        <f t="shared" si="7626"/>
        <v>0</v>
      </c>
      <c r="AO1081" s="17">
        <f t="shared" si="7626"/>
        <v>0</v>
      </c>
      <c r="AP1081" s="17">
        <f t="shared" si="7626"/>
        <v>0</v>
      </c>
      <c r="AQ1081" s="17">
        <f t="shared" si="7626"/>
        <v>0</v>
      </c>
      <c r="AR1081" s="17">
        <f t="shared" si="7626"/>
        <v>0</v>
      </c>
      <c r="AS1081" s="17">
        <f t="shared" si="7626"/>
        <v>0</v>
      </c>
      <c r="AT1081" s="17">
        <f t="shared" si="7626"/>
        <v>0</v>
      </c>
      <c r="AU1081" s="17">
        <f t="shared" si="7626"/>
        <v>0</v>
      </c>
      <c r="AV1081" s="17">
        <f t="shared" si="7626"/>
        <v>0</v>
      </c>
      <c r="AW1081" s="17">
        <f t="shared" si="7626"/>
        <v>0</v>
      </c>
      <c r="AX1081" s="17">
        <f t="shared" si="7626"/>
        <v>0</v>
      </c>
      <c r="AY1081" s="17">
        <f t="shared" si="7626"/>
        <v>0</v>
      </c>
      <c r="AZ1081" s="17">
        <f t="shared" si="7626"/>
        <v>0</v>
      </c>
      <c r="BA1081" s="17">
        <f t="shared" si="7626"/>
        <v>0</v>
      </c>
      <c r="BB1081" s="17">
        <f t="shared" si="7626"/>
        <v>0</v>
      </c>
      <c r="BC1081" s="17">
        <f t="shared" si="7626"/>
        <v>0</v>
      </c>
      <c r="BD1081" s="17">
        <f t="shared" si="7626"/>
        <v>0</v>
      </c>
      <c r="BE1081" s="17">
        <f t="shared" si="7626"/>
        <v>0</v>
      </c>
      <c r="BF1081" s="17">
        <f t="shared" si="7626"/>
        <v>0</v>
      </c>
      <c r="BG1081" s="17">
        <f t="shared" si="7626"/>
        <v>0</v>
      </c>
      <c r="BH1081" s="17">
        <f t="shared" si="7626"/>
        <v>0</v>
      </c>
      <c r="BI1081" s="17">
        <f t="shared" si="7626"/>
        <v>0</v>
      </c>
      <c r="BJ1081" s="17">
        <f t="shared" si="7626"/>
        <v>0</v>
      </c>
      <c r="BK1081" s="17">
        <f t="shared" si="7626"/>
        <v>0</v>
      </c>
      <c r="BL1081" s="17">
        <f t="shared" si="7626"/>
        <v>0</v>
      </c>
      <c r="BM1081" s="17">
        <f t="shared" si="7626"/>
        <v>0</v>
      </c>
      <c r="BN1081" s="17">
        <f t="shared" si="7626"/>
        <v>0</v>
      </c>
      <c r="BO1081" s="17">
        <f t="shared" si="7626"/>
        <v>0</v>
      </c>
      <c r="BP1081" s="17">
        <f t="shared" si="7626"/>
        <v>0</v>
      </c>
      <c r="BQ1081" s="17">
        <f t="shared" si="7626"/>
        <v>0</v>
      </c>
      <c r="BR1081" s="17">
        <f t="shared" si="7626"/>
        <v>0</v>
      </c>
      <c r="BS1081" s="17">
        <f t="shared" si="7626"/>
        <v>0</v>
      </c>
      <c r="BT1081" s="17">
        <f t="shared" si="7626"/>
        <v>0</v>
      </c>
      <c r="BU1081" s="17">
        <f t="shared" si="7626"/>
        <v>0</v>
      </c>
      <c r="BV1081" s="17">
        <f t="shared" si="7626"/>
        <v>0</v>
      </c>
      <c r="BW1081" s="17">
        <f t="shared" si="7626"/>
        <v>0</v>
      </c>
      <c r="BX1081" s="17">
        <f t="shared" ref="BX1081:CO1081" si="7627">IF((BX1074-$J1074)&gt;$D1075,0,$D1081*(BX1078))</f>
        <v>0</v>
      </c>
      <c r="BY1081" s="17">
        <f t="shared" si="7627"/>
        <v>0</v>
      </c>
      <c r="BZ1081" s="17">
        <f t="shared" si="7627"/>
        <v>0</v>
      </c>
      <c r="CA1081" s="17">
        <f t="shared" si="7627"/>
        <v>0</v>
      </c>
      <c r="CB1081" s="17">
        <f t="shared" si="7627"/>
        <v>0</v>
      </c>
      <c r="CC1081" s="17">
        <f t="shared" si="7627"/>
        <v>0</v>
      </c>
      <c r="CD1081" s="17">
        <f t="shared" si="7627"/>
        <v>0</v>
      </c>
      <c r="CE1081" s="17">
        <f t="shared" si="7627"/>
        <v>0</v>
      </c>
      <c r="CF1081" s="17">
        <f t="shared" si="7627"/>
        <v>0</v>
      </c>
      <c r="CG1081" s="17">
        <f t="shared" si="7627"/>
        <v>0</v>
      </c>
      <c r="CH1081" s="17">
        <f t="shared" si="7627"/>
        <v>0</v>
      </c>
      <c r="CI1081" s="17">
        <f t="shared" si="7627"/>
        <v>0</v>
      </c>
      <c r="CJ1081" s="17">
        <f t="shared" si="7627"/>
        <v>0</v>
      </c>
      <c r="CK1081" s="17">
        <f t="shared" si="7627"/>
        <v>0</v>
      </c>
      <c r="CL1081" s="17">
        <f t="shared" si="7627"/>
        <v>0</v>
      </c>
      <c r="CM1081" s="17">
        <f t="shared" si="7627"/>
        <v>0</v>
      </c>
      <c r="CN1081" s="17">
        <f t="shared" si="7627"/>
        <v>0</v>
      </c>
      <c r="CO1081" s="17">
        <f t="shared" si="7627"/>
        <v>0</v>
      </c>
    </row>
    <row r="1082" spans="2:93">
      <c r="B1082" s="556"/>
      <c r="C1082" s="556">
        <f t="shared" si="7625"/>
        <v>4</v>
      </c>
      <c r="D1082" s="632">
        <f t="shared" si="7622"/>
        <v>-0.04</v>
      </c>
      <c r="E1082" s="632"/>
      <c r="F1082" s="632"/>
      <c r="G1082" s="632"/>
      <c r="H1082" s="17"/>
      <c r="I1082" s="17"/>
      <c r="J1082" s="17"/>
      <c r="K1082" s="17"/>
      <c r="L1082" s="17">
        <f>IF((L1074-$K1074)&gt;$D1075,0,$D1082*(L1078))</f>
        <v>-52.92</v>
      </c>
      <c r="M1082" s="17">
        <f t="shared" ref="M1082:BX1082" si="7628">IF((M1074-$K1074)&gt;$D1075,0,$D1082*(M1078))</f>
        <v>-53.04</v>
      </c>
      <c r="N1082" s="17">
        <f t="shared" si="7628"/>
        <v>-53.160000000000004</v>
      </c>
      <c r="O1082" s="17">
        <f t="shared" si="7628"/>
        <v>-53.32</v>
      </c>
      <c r="P1082" s="17">
        <f t="shared" si="7628"/>
        <v>-53.44</v>
      </c>
      <c r="Q1082" s="17">
        <f t="shared" si="7628"/>
        <v>-53.56</v>
      </c>
      <c r="R1082" s="17">
        <f t="shared" si="7628"/>
        <v>-53.72</v>
      </c>
      <c r="S1082" s="17">
        <f t="shared" si="7628"/>
        <v>-53.84</v>
      </c>
      <c r="T1082" s="17">
        <f t="shared" si="7628"/>
        <v>-53.96</v>
      </c>
      <c r="U1082" s="17">
        <f t="shared" si="7628"/>
        <v>-54.120000000000005</v>
      </c>
      <c r="V1082" s="17">
        <f t="shared" si="7628"/>
        <v>-54.24</v>
      </c>
      <c r="W1082" s="17">
        <f t="shared" si="7628"/>
        <v>-54.4</v>
      </c>
      <c r="X1082" s="17">
        <f t="shared" si="7628"/>
        <v>-54.52</v>
      </c>
      <c r="Y1082" s="17">
        <f t="shared" si="7628"/>
        <v>-54.64</v>
      </c>
      <c r="Z1082" s="17">
        <f t="shared" si="7628"/>
        <v>-54.800000000000004</v>
      </c>
      <c r="AA1082" s="17">
        <f t="shared" si="7628"/>
        <v>-54.92</v>
      </c>
      <c r="AB1082" s="17">
        <f t="shared" si="7628"/>
        <v>-55.08</v>
      </c>
      <c r="AC1082" s="17">
        <f t="shared" si="7628"/>
        <v>-55.2</v>
      </c>
      <c r="AD1082" s="17">
        <f t="shared" si="7628"/>
        <v>-55.36</v>
      </c>
      <c r="AE1082" s="17">
        <f t="shared" si="7628"/>
        <v>-55.480000000000004</v>
      </c>
      <c r="AF1082" s="17">
        <f t="shared" si="7628"/>
        <v>-55.6</v>
      </c>
      <c r="AG1082" s="17">
        <f t="shared" si="7628"/>
        <v>-55.76</v>
      </c>
      <c r="AH1082" s="17">
        <f t="shared" si="7628"/>
        <v>-55.88</v>
      </c>
      <c r="AI1082" s="17">
        <f t="shared" si="7628"/>
        <v>-56.04</v>
      </c>
      <c r="AJ1082" s="17">
        <f t="shared" si="7628"/>
        <v>-56.160000000000004</v>
      </c>
      <c r="AK1082" s="17">
        <f t="shared" si="7628"/>
        <v>0</v>
      </c>
      <c r="AL1082" s="17">
        <f t="shared" si="7628"/>
        <v>0</v>
      </c>
      <c r="AM1082" s="17">
        <f t="shared" si="7628"/>
        <v>0</v>
      </c>
      <c r="AN1082" s="17">
        <f t="shared" si="7628"/>
        <v>0</v>
      </c>
      <c r="AO1082" s="17">
        <f t="shared" si="7628"/>
        <v>0</v>
      </c>
      <c r="AP1082" s="17">
        <f t="shared" si="7628"/>
        <v>0</v>
      </c>
      <c r="AQ1082" s="17">
        <f t="shared" si="7628"/>
        <v>0</v>
      </c>
      <c r="AR1082" s="17">
        <f t="shared" si="7628"/>
        <v>0</v>
      </c>
      <c r="AS1082" s="17">
        <f t="shared" si="7628"/>
        <v>0</v>
      </c>
      <c r="AT1082" s="17">
        <f t="shared" si="7628"/>
        <v>0</v>
      </c>
      <c r="AU1082" s="17">
        <f t="shared" si="7628"/>
        <v>0</v>
      </c>
      <c r="AV1082" s="17">
        <f t="shared" si="7628"/>
        <v>0</v>
      </c>
      <c r="AW1082" s="17">
        <f t="shared" si="7628"/>
        <v>0</v>
      </c>
      <c r="AX1082" s="17">
        <f t="shared" si="7628"/>
        <v>0</v>
      </c>
      <c r="AY1082" s="17">
        <f t="shared" si="7628"/>
        <v>0</v>
      </c>
      <c r="AZ1082" s="17">
        <f t="shared" si="7628"/>
        <v>0</v>
      </c>
      <c r="BA1082" s="17">
        <f t="shared" si="7628"/>
        <v>0</v>
      </c>
      <c r="BB1082" s="17">
        <f t="shared" si="7628"/>
        <v>0</v>
      </c>
      <c r="BC1082" s="17">
        <f t="shared" si="7628"/>
        <v>0</v>
      </c>
      <c r="BD1082" s="17">
        <f t="shared" si="7628"/>
        <v>0</v>
      </c>
      <c r="BE1082" s="17">
        <f t="shared" si="7628"/>
        <v>0</v>
      </c>
      <c r="BF1082" s="17">
        <f t="shared" si="7628"/>
        <v>0</v>
      </c>
      <c r="BG1082" s="17">
        <f t="shared" si="7628"/>
        <v>0</v>
      </c>
      <c r="BH1082" s="17">
        <f t="shared" si="7628"/>
        <v>0</v>
      </c>
      <c r="BI1082" s="17">
        <f t="shared" si="7628"/>
        <v>0</v>
      </c>
      <c r="BJ1082" s="17">
        <f t="shared" si="7628"/>
        <v>0</v>
      </c>
      <c r="BK1082" s="17">
        <f t="shared" si="7628"/>
        <v>0</v>
      </c>
      <c r="BL1082" s="17">
        <f t="shared" si="7628"/>
        <v>0</v>
      </c>
      <c r="BM1082" s="17">
        <f t="shared" si="7628"/>
        <v>0</v>
      </c>
      <c r="BN1082" s="17">
        <f t="shared" si="7628"/>
        <v>0</v>
      </c>
      <c r="BO1082" s="17">
        <f t="shared" si="7628"/>
        <v>0</v>
      </c>
      <c r="BP1082" s="17">
        <f t="shared" si="7628"/>
        <v>0</v>
      </c>
      <c r="BQ1082" s="17">
        <f t="shared" si="7628"/>
        <v>0</v>
      </c>
      <c r="BR1082" s="17">
        <f t="shared" si="7628"/>
        <v>0</v>
      </c>
      <c r="BS1082" s="17">
        <f t="shared" si="7628"/>
        <v>0</v>
      </c>
      <c r="BT1082" s="17">
        <f t="shared" si="7628"/>
        <v>0</v>
      </c>
      <c r="BU1082" s="17">
        <f t="shared" si="7628"/>
        <v>0</v>
      </c>
      <c r="BV1082" s="17">
        <f t="shared" si="7628"/>
        <v>0</v>
      </c>
      <c r="BW1082" s="17">
        <f t="shared" si="7628"/>
        <v>0</v>
      </c>
      <c r="BX1082" s="17">
        <f t="shared" si="7628"/>
        <v>0</v>
      </c>
      <c r="BY1082" s="17">
        <f t="shared" ref="BY1082:CO1082" si="7629">IF((BY1074-$K1074)&gt;$D1075,0,$D1082*(BY1078))</f>
        <v>0</v>
      </c>
      <c r="BZ1082" s="17">
        <f t="shared" si="7629"/>
        <v>0</v>
      </c>
      <c r="CA1082" s="17">
        <f t="shared" si="7629"/>
        <v>0</v>
      </c>
      <c r="CB1082" s="17">
        <f t="shared" si="7629"/>
        <v>0</v>
      </c>
      <c r="CC1082" s="17">
        <f t="shared" si="7629"/>
        <v>0</v>
      </c>
      <c r="CD1082" s="17">
        <f t="shared" si="7629"/>
        <v>0</v>
      </c>
      <c r="CE1082" s="17">
        <f t="shared" si="7629"/>
        <v>0</v>
      </c>
      <c r="CF1082" s="17">
        <f t="shared" si="7629"/>
        <v>0</v>
      </c>
      <c r="CG1082" s="17">
        <f t="shared" si="7629"/>
        <v>0</v>
      </c>
      <c r="CH1082" s="17">
        <f t="shared" si="7629"/>
        <v>0</v>
      </c>
      <c r="CI1082" s="17">
        <f t="shared" si="7629"/>
        <v>0</v>
      </c>
      <c r="CJ1082" s="17">
        <f t="shared" si="7629"/>
        <v>0</v>
      </c>
      <c r="CK1082" s="17">
        <f t="shared" si="7629"/>
        <v>0</v>
      </c>
      <c r="CL1082" s="17">
        <f t="shared" si="7629"/>
        <v>0</v>
      </c>
      <c r="CM1082" s="17">
        <f t="shared" si="7629"/>
        <v>0</v>
      </c>
      <c r="CN1082" s="17">
        <f t="shared" si="7629"/>
        <v>0</v>
      </c>
      <c r="CO1082" s="17">
        <f t="shared" si="7629"/>
        <v>0</v>
      </c>
    </row>
    <row r="1083" spans="2:93">
      <c r="B1083" s="556"/>
      <c r="C1083" s="556">
        <f t="shared" si="7625"/>
        <v>5</v>
      </c>
      <c r="D1083" s="632">
        <f t="shared" si="7622"/>
        <v>-0.04</v>
      </c>
      <c r="E1083" s="632"/>
      <c r="F1083" s="632"/>
      <c r="G1083" s="632"/>
      <c r="H1083" s="17"/>
      <c r="I1083" s="17"/>
      <c r="J1083" s="17"/>
      <c r="K1083" s="17"/>
      <c r="L1083" s="17"/>
      <c r="M1083" s="17">
        <f>IF((M1074-$L1074)&gt;$D1075,0,$D1083*(M1078))</f>
        <v>-53.04</v>
      </c>
      <c r="N1083" s="17">
        <f t="shared" ref="N1083:BY1083" si="7630">IF((N1074-$L1074)&gt;$D1075,0,$D1083*(N1078))</f>
        <v>-53.160000000000004</v>
      </c>
      <c r="O1083" s="17">
        <f t="shared" si="7630"/>
        <v>-53.32</v>
      </c>
      <c r="P1083" s="17">
        <f t="shared" si="7630"/>
        <v>-53.44</v>
      </c>
      <c r="Q1083" s="17">
        <f t="shared" si="7630"/>
        <v>-53.56</v>
      </c>
      <c r="R1083" s="17">
        <f t="shared" si="7630"/>
        <v>-53.72</v>
      </c>
      <c r="S1083" s="17">
        <f t="shared" si="7630"/>
        <v>-53.84</v>
      </c>
      <c r="T1083" s="17">
        <f t="shared" si="7630"/>
        <v>-53.96</v>
      </c>
      <c r="U1083" s="17">
        <f t="shared" si="7630"/>
        <v>-54.120000000000005</v>
      </c>
      <c r="V1083" s="17">
        <f t="shared" si="7630"/>
        <v>-54.24</v>
      </c>
      <c r="W1083" s="17">
        <f t="shared" si="7630"/>
        <v>-54.4</v>
      </c>
      <c r="X1083" s="17">
        <f t="shared" si="7630"/>
        <v>-54.52</v>
      </c>
      <c r="Y1083" s="17">
        <f t="shared" si="7630"/>
        <v>-54.64</v>
      </c>
      <c r="Z1083" s="17">
        <f t="shared" si="7630"/>
        <v>-54.800000000000004</v>
      </c>
      <c r="AA1083" s="17">
        <f t="shared" si="7630"/>
        <v>-54.92</v>
      </c>
      <c r="AB1083" s="17">
        <f t="shared" si="7630"/>
        <v>-55.08</v>
      </c>
      <c r="AC1083" s="17">
        <f t="shared" si="7630"/>
        <v>-55.2</v>
      </c>
      <c r="AD1083" s="17">
        <f t="shared" si="7630"/>
        <v>-55.36</v>
      </c>
      <c r="AE1083" s="17">
        <f t="shared" si="7630"/>
        <v>-55.480000000000004</v>
      </c>
      <c r="AF1083" s="17">
        <f t="shared" si="7630"/>
        <v>-55.6</v>
      </c>
      <c r="AG1083" s="17">
        <f t="shared" si="7630"/>
        <v>-55.76</v>
      </c>
      <c r="AH1083" s="17">
        <f t="shared" si="7630"/>
        <v>-55.88</v>
      </c>
      <c r="AI1083" s="17">
        <f t="shared" si="7630"/>
        <v>-56.04</v>
      </c>
      <c r="AJ1083" s="17">
        <f t="shared" si="7630"/>
        <v>-56.160000000000004</v>
      </c>
      <c r="AK1083" s="17">
        <f t="shared" si="7630"/>
        <v>-56.32</v>
      </c>
      <c r="AL1083" s="17">
        <f t="shared" si="7630"/>
        <v>0</v>
      </c>
      <c r="AM1083" s="17">
        <f t="shared" si="7630"/>
        <v>0</v>
      </c>
      <c r="AN1083" s="17">
        <f t="shared" si="7630"/>
        <v>0</v>
      </c>
      <c r="AO1083" s="17">
        <f t="shared" si="7630"/>
        <v>0</v>
      </c>
      <c r="AP1083" s="17">
        <f t="shared" si="7630"/>
        <v>0</v>
      </c>
      <c r="AQ1083" s="17">
        <f t="shared" si="7630"/>
        <v>0</v>
      </c>
      <c r="AR1083" s="17">
        <f t="shared" si="7630"/>
        <v>0</v>
      </c>
      <c r="AS1083" s="17">
        <f t="shared" si="7630"/>
        <v>0</v>
      </c>
      <c r="AT1083" s="17">
        <f t="shared" si="7630"/>
        <v>0</v>
      </c>
      <c r="AU1083" s="17">
        <f t="shared" si="7630"/>
        <v>0</v>
      </c>
      <c r="AV1083" s="17">
        <f t="shared" si="7630"/>
        <v>0</v>
      </c>
      <c r="AW1083" s="17">
        <f t="shared" si="7630"/>
        <v>0</v>
      </c>
      <c r="AX1083" s="17">
        <f t="shared" si="7630"/>
        <v>0</v>
      </c>
      <c r="AY1083" s="17">
        <f t="shared" si="7630"/>
        <v>0</v>
      </c>
      <c r="AZ1083" s="17">
        <f t="shared" si="7630"/>
        <v>0</v>
      </c>
      <c r="BA1083" s="17">
        <f t="shared" si="7630"/>
        <v>0</v>
      </c>
      <c r="BB1083" s="17">
        <f t="shared" si="7630"/>
        <v>0</v>
      </c>
      <c r="BC1083" s="17">
        <f t="shared" si="7630"/>
        <v>0</v>
      </c>
      <c r="BD1083" s="17">
        <f t="shared" si="7630"/>
        <v>0</v>
      </c>
      <c r="BE1083" s="17">
        <f t="shared" si="7630"/>
        <v>0</v>
      </c>
      <c r="BF1083" s="17">
        <f t="shared" si="7630"/>
        <v>0</v>
      </c>
      <c r="BG1083" s="17">
        <f t="shared" si="7630"/>
        <v>0</v>
      </c>
      <c r="BH1083" s="17">
        <f t="shared" si="7630"/>
        <v>0</v>
      </c>
      <c r="BI1083" s="17">
        <f t="shared" si="7630"/>
        <v>0</v>
      </c>
      <c r="BJ1083" s="17">
        <f t="shared" si="7630"/>
        <v>0</v>
      </c>
      <c r="BK1083" s="17">
        <f t="shared" si="7630"/>
        <v>0</v>
      </c>
      <c r="BL1083" s="17">
        <f t="shared" si="7630"/>
        <v>0</v>
      </c>
      <c r="BM1083" s="17">
        <f t="shared" si="7630"/>
        <v>0</v>
      </c>
      <c r="BN1083" s="17">
        <f t="shared" si="7630"/>
        <v>0</v>
      </c>
      <c r="BO1083" s="17">
        <f t="shared" si="7630"/>
        <v>0</v>
      </c>
      <c r="BP1083" s="17">
        <f t="shared" si="7630"/>
        <v>0</v>
      </c>
      <c r="BQ1083" s="17">
        <f t="shared" si="7630"/>
        <v>0</v>
      </c>
      <c r="BR1083" s="17">
        <f t="shared" si="7630"/>
        <v>0</v>
      </c>
      <c r="BS1083" s="17">
        <f t="shared" si="7630"/>
        <v>0</v>
      </c>
      <c r="BT1083" s="17">
        <f t="shared" si="7630"/>
        <v>0</v>
      </c>
      <c r="BU1083" s="17">
        <f t="shared" si="7630"/>
        <v>0</v>
      </c>
      <c r="BV1083" s="17">
        <f t="shared" si="7630"/>
        <v>0</v>
      </c>
      <c r="BW1083" s="17">
        <f t="shared" si="7630"/>
        <v>0</v>
      </c>
      <c r="BX1083" s="17">
        <f t="shared" si="7630"/>
        <v>0</v>
      </c>
      <c r="BY1083" s="17">
        <f t="shared" si="7630"/>
        <v>0</v>
      </c>
      <c r="BZ1083" s="17">
        <f t="shared" ref="BZ1083:CO1083" si="7631">IF((BZ1074-$L1074)&gt;$D1075,0,$D1083*(BZ1078))</f>
        <v>0</v>
      </c>
      <c r="CA1083" s="17">
        <f t="shared" si="7631"/>
        <v>0</v>
      </c>
      <c r="CB1083" s="17">
        <f t="shared" si="7631"/>
        <v>0</v>
      </c>
      <c r="CC1083" s="17">
        <f t="shared" si="7631"/>
        <v>0</v>
      </c>
      <c r="CD1083" s="17">
        <f t="shared" si="7631"/>
        <v>0</v>
      </c>
      <c r="CE1083" s="17">
        <f t="shared" si="7631"/>
        <v>0</v>
      </c>
      <c r="CF1083" s="17">
        <f t="shared" si="7631"/>
        <v>0</v>
      </c>
      <c r="CG1083" s="17">
        <f t="shared" si="7631"/>
        <v>0</v>
      </c>
      <c r="CH1083" s="17">
        <f t="shared" si="7631"/>
        <v>0</v>
      </c>
      <c r="CI1083" s="17">
        <f t="shared" si="7631"/>
        <v>0</v>
      </c>
      <c r="CJ1083" s="17">
        <f t="shared" si="7631"/>
        <v>0</v>
      </c>
      <c r="CK1083" s="17">
        <f t="shared" si="7631"/>
        <v>0</v>
      </c>
      <c r="CL1083" s="17">
        <f t="shared" si="7631"/>
        <v>0</v>
      </c>
      <c r="CM1083" s="17">
        <f t="shared" si="7631"/>
        <v>0</v>
      </c>
      <c r="CN1083" s="17">
        <f t="shared" si="7631"/>
        <v>0</v>
      </c>
      <c r="CO1083" s="17">
        <f t="shared" si="7631"/>
        <v>0</v>
      </c>
    </row>
    <row r="1084" spans="2:93">
      <c r="B1084" s="556"/>
      <c r="C1084" s="556">
        <f t="shared" si="7625"/>
        <v>6</v>
      </c>
      <c r="D1084" s="632">
        <f t="shared" si="7622"/>
        <v>-0.04</v>
      </c>
      <c r="E1084" s="632"/>
      <c r="F1084" s="632"/>
      <c r="G1084" s="632"/>
      <c r="H1084" s="17"/>
      <c r="I1084" s="17"/>
      <c r="J1084" s="17"/>
      <c r="K1084" s="17"/>
      <c r="L1084" s="17"/>
      <c r="M1084" s="17"/>
      <c r="N1084" s="17">
        <f>IF((N1074-$M1074)&gt;$D1075,0,$D1084*(N1078))</f>
        <v>-53.160000000000004</v>
      </c>
      <c r="O1084" s="17">
        <f t="shared" ref="O1084:BZ1084" si="7632">IF((O1074-$M1074)&gt;$D1075,0,$D1084*(O1078))</f>
        <v>-53.32</v>
      </c>
      <c r="P1084" s="17">
        <f t="shared" si="7632"/>
        <v>-53.44</v>
      </c>
      <c r="Q1084" s="17">
        <f t="shared" si="7632"/>
        <v>-53.56</v>
      </c>
      <c r="R1084" s="17">
        <f t="shared" si="7632"/>
        <v>-53.72</v>
      </c>
      <c r="S1084" s="17">
        <f t="shared" si="7632"/>
        <v>-53.84</v>
      </c>
      <c r="T1084" s="17">
        <f t="shared" si="7632"/>
        <v>-53.96</v>
      </c>
      <c r="U1084" s="17">
        <f t="shared" si="7632"/>
        <v>-54.120000000000005</v>
      </c>
      <c r="V1084" s="17">
        <f t="shared" si="7632"/>
        <v>-54.24</v>
      </c>
      <c r="W1084" s="17">
        <f t="shared" si="7632"/>
        <v>-54.4</v>
      </c>
      <c r="X1084" s="17">
        <f t="shared" si="7632"/>
        <v>-54.52</v>
      </c>
      <c r="Y1084" s="17">
        <f t="shared" si="7632"/>
        <v>-54.64</v>
      </c>
      <c r="Z1084" s="17">
        <f t="shared" si="7632"/>
        <v>-54.800000000000004</v>
      </c>
      <c r="AA1084" s="17">
        <f t="shared" si="7632"/>
        <v>-54.92</v>
      </c>
      <c r="AB1084" s="17">
        <f t="shared" si="7632"/>
        <v>-55.08</v>
      </c>
      <c r="AC1084" s="17">
        <f t="shared" si="7632"/>
        <v>-55.2</v>
      </c>
      <c r="AD1084" s="17">
        <f t="shared" si="7632"/>
        <v>-55.36</v>
      </c>
      <c r="AE1084" s="17">
        <f t="shared" si="7632"/>
        <v>-55.480000000000004</v>
      </c>
      <c r="AF1084" s="17">
        <f t="shared" si="7632"/>
        <v>-55.6</v>
      </c>
      <c r="AG1084" s="17">
        <f t="shared" si="7632"/>
        <v>-55.76</v>
      </c>
      <c r="AH1084" s="17">
        <f t="shared" si="7632"/>
        <v>-55.88</v>
      </c>
      <c r="AI1084" s="17">
        <f t="shared" si="7632"/>
        <v>-56.04</v>
      </c>
      <c r="AJ1084" s="17">
        <f t="shared" si="7632"/>
        <v>-56.160000000000004</v>
      </c>
      <c r="AK1084" s="17">
        <f t="shared" si="7632"/>
        <v>-56.32</v>
      </c>
      <c r="AL1084" s="17">
        <f t="shared" si="7632"/>
        <v>-56.44</v>
      </c>
      <c r="AM1084" s="17">
        <f t="shared" si="7632"/>
        <v>0</v>
      </c>
      <c r="AN1084" s="17">
        <f t="shared" si="7632"/>
        <v>0</v>
      </c>
      <c r="AO1084" s="17">
        <f t="shared" si="7632"/>
        <v>0</v>
      </c>
      <c r="AP1084" s="17">
        <f t="shared" si="7632"/>
        <v>0</v>
      </c>
      <c r="AQ1084" s="17">
        <f t="shared" si="7632"/>
        <v>0</v>
      </c>
      <c r="AR1084" s="17">
        <f t="shared" si="7632"/>
        <v>0</v>
      </c>
      <c r="AS1084" s="17">
        <f t="shared" si="7632"/>
        <v>0</v>
      </c>
      <c r="AT1084" s="17">
        <f t="shared" si="7632"/>
        <v>0</v>
      </c>
      <c r="AU1084" s="17">
        <f t="shared" si="7632"/>
        <v>0</v>
      </c>
      <c r="AV1084" s="17">
        <f t="shared" si="7632"/>
        <v>0</v>
      </c>
      <c r="AW1084" s="17">
        <f t="shared" si="7632"/>
        <v>0</v>
      </c>
      <c r="AX1084" s="17">
        <f t="shared" si="7632"/>
        <v>0</v>
      </c>
      <c r="AY1084" s="17">
        <f t="shared" si="7632"/>
        <v>0</v>
      </c>
      <c r="AZ1084" s="17">
        <f t="shared" si="7632"/>
        <v>0</v>
      </c>
      <c r="BA1084" s="17">
        <f t="shared" si="7632"/>
        <v>0</v>
      </c>
      <c r="BB1084" s="17">
        <f t="shared" si="7632"/>
        <v>0</v>
      </c>
      <c r="BC1084" s="17">
        <f t="shared" si="7632"/>
        <v>0</v>
      </c>
      <c r="BD1084" s="17">
        <f t="shared" si="7632"/>
        <v>0</v>
      </c>
      <c r="BE1084" s="17">
        <f t="shared" si="7632"/>
        <v>0</v>
      </c>
      <c r="BF1084" s="17">
        <f t="shared" si="7632"/>
        <v>0</v>
      </c>
      <c r="BG1084" s="17">
        <f t="shared" si="7632"/>
        <v>0</v>
      </c>
      <c r="BH1084" s="17">
        <f t="shared" si="7632"/>
        <v>0</v>
      </c>
      <c r="BI1084" s="17">
        <f t="shared" si="7632"/>
        <v>0</v>
      </c>
      <c r="BJ1084" s="17">
        <f t="shared" si="7632"/>
        <v>0</v>
      </c>
      <c r="BK1084" s="17">
        <f t="shared" si="7632"/>
        <v>0</v>
      </c>
      <c r="BL1084" s="17">
        <f t="shared" si="7632"/>
        <v>0</v>
      </c>
      <c r="BM1084" s="17">
        <f t="shared" si="7632"/>
        <v>0</v>
      </c>
      <c r="BN1084" s="17">
        <f t="shared" si="7632"/>
        <v>0</v>
      </c>
      <c r="BO1084" s="17">
        <f t="shared" si="7632"/>
        <v>0</v>
      </c>
      <c r="BP1084" s="17">
        <f t="shared" si="7632"/>
        <v>0</v>
      </c>
      <c r="BQ1084" s="17">
        <f t="shared" si="7632"/>
        <v>0</v>
      </c>
      <c r="BR1084" s="17">
        <f t="shared" si="7632"/>
        <v>0</v>
      </c>
      <c r="BS1084" s="17">
        <f t="shared" si="7632"/>
        <v>0</v>
      </c>
      <c r="BT1084" s="17">
        <f t="shared" si="7632"/>
        <v>0</v>
      </c>
      <c r="BU1084" s="17">
        <f t="shared" si="7632"/>
        <v>0</v>
      </c>
      <c r="BV1084" s="17">
        <f t="shared" si="7632"/>
        <v>0</v>
      </c>
      <c r="BW1084" s="17">
        <f t="shared" si="7632"/>
        <v>0</v>
      </c>
      <c r="BX1084" s="17">
        <f t="shared" si="7632"/>
        <v>0</v>
      </c>
      <c r="BY1084" s="17">
        <f t="shared" si="7632"/>
        <v>0</v>
      </c>
      <c r="BZ1084" s="17">
        <f t="shared" si="7632"/>
        <v>0</v>
      </c>
      <c r="CA1084" s="17">
        <f t="shared" ref="CA1084:CO1084" si="7633">IF((CA1074-$M1074)&gt;$D1075,0,$D1084*(CA1078))</f>
        <v>0</v>
      </c>
      <c r="CB1084" s="17">
        <f t="shared" si="7633"/>
        <v>0</v>
      </c>
      <c r="CC1084" s="17">
        <f t="shared" si="7633"/>
        <v>0</v>
      </c>
      <c r="CD1084" s="17">
        <f t="shared" si="7633"/>
        <v>0</v>
      </c>
      <c r="CE1084" s="17">
        <f t="shared" si="7633"/>
        <v>0</v>
      </c>
      <c r="CF1084" s="17">
        <f t="shared" si="7633"/>
        <v>0</v>
      </c>
      <c r="CG1084" s="17">
        <f t="shared" si="7633"/>
        <v>0</v>
      </c>
      <c r="CH1084" s="17">
        <f t="shared" si="7633"/>
        <v>0</v>
      </c>
      <c r="CI1084" s="17">
        <f t="shared" si="7633"/>
        <v>0</v>
      </c>
      <c r="CJ1084" s="17">
        <f t="shared" si="7633"/>
        <v>0</v>
      </c>
      <c r="CK1084" s="17">
        <f t="shared" si="7633"/>
        <v>0</v>
      </c>
      <c r="CL1084" s="17">
        <f t="shared" si="7633"/>
        <v>0</v>
      </c>
      <c r="CM1084" s="17">
        <f t="shared" si="7633"/>
        <v>0</v>
      </c>
      <c r="CN1084" s="17">
        <f t="shared" si="7633"/>
        <v>0</v>
      </c>
      <c r="CO1084" s="17">
        <f t="shared" si="7633"/>
        <v>0</v>
      </c>
    </row>
    <row r="1085" spans="2:93">
      <c r="B1085" s="556"/>
      <c r="C1085" s="556">
        <f t="shared" si="7625"/>
        <v>7</v>
      </c>
      <c r="D1085" s="632">
        <f t="shared" si="7622"/>
        <v>-0.04</v>
      </c>
      <c r="E1085" s="632"/>
      <c r="F1085" s="632"/>
      <c r="G1085" s="632"/>
      <c r="H1085" s="17"/>
      <c r="I1085" s="17"/>
      <c r="J1085" s="17"/>
      <c r="K1085" s="17"/>
      <c r="L1085" s="17"/>
      <c r="M1085" s="17"/>
      <c r="N1085" s="17"/>
      <c r="O1085" s="17">
        <f>IF((O1074-$N1074)&gt;$D1075,0,$D1085*(O1078))</f>
        <v>-53.32</v>
      </c>
      <c r="P1085" s="17">
        <f t="shared" ref="P1085:CA1085" si="7634">IF((P1074-$N1074)&gt;$D1075,0,$D1085*(P1078))</f>
        <v>-53.44</v>
      </c>
      <c r="Q1085" s="17">
        <f t="shared" si="7634"/>
        <v>-53.56</v>
      </c>
      <c r="R1085" s="17">
        <f t="shared" si="7634"/>
        <v>-53.72</v>
      </c>
      <c r="S1085" s="17">
        <f t="shared" si="7634"/>
        <v>-53.84</v>
      </c>
      <c r="T1085" s="17">
        <f t="shared" si="7634"/>
        <v>-53.96</v>
      </c>
      <c r="U1085" s="17">
        <f t="shared" si="7634"/>
        <v>-54.120000000000005</v>
      </c>
      <c r="V1085" s="17">
        <f t="shared" si="7634"/>
        <v>-54.24</v>
      </c>
      <c r="W1085" s="17">
        <f t="shared" si="7634"/>
        <v>-54.4</v>
      </c>
      <c r="X1085" s="17">
        <f t="shared" si="7634"/>
        <v>-54.52</v>
      </c>
      <c r="Y1085" s="17">
        <f t="shared" si="7634"/>
        <v>-54.64</v>
      </c>
      <c r="Z1085" s="17">
        <f t="shared" si="7634"/>
        <v>-54.800000000000004</v>
      </c>
      <c r="AA1085" s="17">
        <f t="shared" si="7634"/>
        <v>-54.92</v>
      </c>
      <c r="AB1085" s="17">
        <f t="shared" si="7634"/>
        <v>-55.08</v>
      </c>
      <c r="AC1085" s="17">
        <f t="shared" si="7634"/>
        <v>-55.2</v>
      </c>
      <c r="AD1085" s="17">
        <f t="shared" si="7634"/>
        <v>-55.36</v>
      </c>
      <c r="AE1085" s="17">
        <f t="shared" si="7634"/>
        <v>-55.480000000000004</v>
      </c>
      <c r="AF1085" s="17">
        <f t="shared" si="7634"/>
        <v>-55.6</v>
      </c>
      <c r="AG1085" s="17">
        <f t="shared" si="7634"/>
        <v>-55.76</v>
      </c>
      <c r="AH1085" s="17">
        <f t="shared" si="7634"/>
        <v>-55.88</v>
      </c>
      <c r="AI1085" s="17">
        <f t="shared" si="7634"/>
        <v>-56.04</v>
      </c>
      <c r="AJ1085" s="17">
        <f t="shared" si="7634"/>
        <v>-56.160000000000004</v>
      </c>
      <c r="AK1085" s="17">
        <f t="shared" si="7634"/>
        <v>-56.32</v>
      </c>
      <c r="AL1085" s="17">
        <f t="shared" si="7634"/>
        <v>-56.44</v>
      </c>
      <c r="AM1085" s="17">
        <f t="shared" si="7634"/>
        <v>-56.6</v>
      </c>
      <c r="AN1085" s="17">
        <f t="shared" si="7634"/>
        <v>0</v>
      </c>
      <c r="AO1085" s="17">
        <f t="shared" si="7634"/>
        <v>0</v>
      </c>
      <c r="AP1085" s="17">
        <f t="shared" si="7634"/>
        <v>0</v>
      </c>
      <c r="AQ1085" s="17">
        <f t="shared" si="7634"/>
        <v>0</v>
      </c>
      <c r="AR1085" s="17">
        <f t="shared" si="7634"/>
        <v>0</v>
      </c>
      <c r="AS1085" s="17">
        <f t="shared" si="7634"/>
        <v>0</v>
      </c>
      <c r="AT1085" s="17">
        <f t="shared" si="7634"/>
        <v>0</v>
      </c>
      <c r="AU1085" s="17">
        <f t="shared" si="7634"/>
        <v>0</v>
      </c>
      <c r="AV1085" s="17">
        <f t="shared" si="7634"/>
        <v>0</v>
      </c>
      <c r="AW1085" s="17">
        <f t="shared" si="7634"/>
        <v>0</v>
      </c>
      <c r="AX1085" s="17">
        <f t="shared" si="7634"/>
        <v>0</v>
      </c>
      <c r="AY1085" s="17">
        <f t="shared" si="7634"/>
        <v>0</v>
      </c>
      <c r="AZ1085" s="17">
        <f t="shared" si="7634"/>
        <v>0</v>
      </c>
      <c r="BA1085" s="17">
        <f t="shared" si="7634"/>
        <v>0</v>
      </c>
      <c r="BB1085" s="17">
        <f t="shared" si="7634"/>
        <v>0</v>
      </c>
      <c r="BC1085" s="17">
        <f t="shared" si="7634"/>
        <v>0</v>
      </c>
      <c r="BD1085" s="17">
        <f t="shared" si="7634"/>
        <v>0</v>
      </c>
      <c r="BE1085" s="17">
        <f t="shared" si="7634"/>
        <v>0</v>
      </c>
      <c r="BF1085" s="17">
        <f t="shared" si="7634"/>
        <v>0</v>
      </c>
      <c r="BG1085" s="17">
        <f t="shared" si="7634"/>
        <v>0</v>
      </c>
      <c r="BH1085" s="17">
        <f t="shared" si="7634"/>
        <v>0</v>
      </c>
      <c r="BI1085" s="17">
        <f t="shared" si="7634"/>
        <v>0</v>
      </c>
      <c r="BJ1085" s="17">
        <f t="shared" si="7634"/>
        <v>0</v>
      </c>
      <c r="BK1085" s="17">
        <f t="shared" si="7634"/>
        <v>0</v>
      </c>
      <c r="BL1085" s="17">
        <f t="shared" si="7634"/>
        <v>0</v>
      </c>
      <c r="BM1085" s="17">
        <f t="shared" si="7634"/>
        <v>0</v>
      </c>
      <c r="BN1085" s="17">
        <f t="shared" si="7634"/>
        <v>0</v>
      </c>
      <c r="BO1085" s="17">
        <f t="shared" si="7634"/>
        <v>0</v>
      </c>
      <c r="BP1085" s="17">
        <f t="shared" si="7634"/>
        <v>0</v>
      </c>
      <c r="BQ1085" s="17">
        <f t="shared" si="7634"/>
        <v>0</v>
      </c>
      <c r="BR1085" s="17">
        <f t="shared" si="7634"/>
        <v>0</v>
      </c>
      <c r="BS1085" s="17">
        <f t="shared" si="7634"/>
        <v>0</v>
      </c>
      <c r="BT1085" s="17">
        <f t="shared" si="7634"/>
        <v>0</v>
      </c>
      <c r="BU1085" s="17">
        <f t="shared" si="7634"/>
        <v>0</v>
      </c>
      <c r="BV1085" s="17">
        <f t="shared" si="7634"/>
        <v>0</v>
      </c>
      <c r="BW1085" s="17">
        <f t="shared" si="7634"/>
        <v>0</v>
      </c>
      <c r="BX1085" s="17">
        <f t="shared" si="7634"/>
        <v>0</v>
      </c>
      <c r="BY1085" s="17">
        <f t="shared" si="7634"/>
        <v>0</v>
      </c>
      <c r="BZ1085" s="17">
        <f t="shared" si="7634"/>
        <v>0</v>
      </c>
      <c r="CA1085" s="17">
        <f t="shared" si="7634"/>
        <v>0</v>
      </c>
      <c r="CB1085" s="17">
        <f t="shared" ref="CB1085:CO1085" si="7635">IF((CB1074-$N1074)&gt;$D1075,0,$D1085*(CB1078))</f>
        <v>0</v>
      </c>
      <c r="CC1085" s="17">
        <f t="shared" si="7635"/>
        <v>0</v>
      </c>
      <c r="CD1085" s="17">
        <f t="shared" si="7635"/>
        <v>0</v>
      </c>
      <c r="CE1085" s="17">
        <f t="shared" si="7635"/>
        <v>0</v>
      </c>
      <c r="CF1085" s="17">
        <f t="shared" si="7635"/>
        <v>0</v>
      </c>
      <c r="CG1085" s="17">
        <f t="shared" si="7635"/>
        <v>0</v>
      </c>
      <c r="CH1085" s="17">
        <f t="shared" si="7635"/>
        <v>0</v>
      </c>
      <c r="CI1085" s="17">
        <f t="shared" si="7635"/>
        <v>0</v>
      </c>
      <c r="CJ1085" s="17">
        <f t="shared" si="7635"/>
        <v>0</v>
      </c>
      <c r="CK1085" s="17">
        <f t="shared" si="7635"/>
        <v>0</v>
      </c>
      <c r="CL1085" s="17">
        <f t="shared" si="7635"/>
        <v>0</v>
      </c>
      <c r="CM1085" s="17">
        <f t="shared" si="7635"/>
        <v>0</v>
      </c>
      <c r="CN1085" s="17">
        <f t="shared" si="7635"/>
        <v>0</v>
      </c>
      <c r="CO1085" s="17">
        <f t="shared" si="7635"/>
        <v>0</v>
      </c>
    </row>
    <row r="1086" spans="2:93">
      <c r="B1086" s="556"/>
      <c r="C1086" s="556">
        <f t="shared" si="7625"/>
        <v>8</v>
      </c>
      <c r="D1086" s="632">
        <f t="shared" si="7622"/>
        <v>-0.04</v>
      </c>
      <c r="E1086" s="632"/>
      <c r="F1086" s="632"/>
      <c r="G1086" s="632"/>
      <c r="H1086" s="17"/>
      <c r="I1086" s="17"/>
      <c r="J1086" s="17"/>
      <c r="K1086" s="17"/>
      <c r="L1086" s="17"/>
      <c r="M1086" s="17"/>
      <c r="N1086" s="17"/>
      <c r="O1086" s="17"/>
      <c r="P1086" s="17">
        <f>IF((P1074-$O1074)&gt;$D1075,0,$D1086*(P1078))</f>
        <v>-53.44</v>
      </c>
      <c r="Q1086" s="17">
        <f t="shared" ref="Q1086:CB1086" si="7636">IF((Q1074-$O1074)&gt;$D1075,0,$D1086*(Q1078))</f>
        <v>-53.56</v>
      </c>
      <c r="R1086" s="17">
        <f t="shared" si="7636"/>
        <v>-53.72</v>
      </c>
      <c r="S1086" s="17">
        <f t="shared" si="7636"/>
        <v>-53.84</v>
      </c>
      <c r="T1086" s="17">
        <f t="shared" si="7636"/>
        <v>-53.96</v>
      </c>
      <c r="U1086" s="17">
        <f t="shared" si="7636"/>
        <v>-54.120000000000005</v>
      </c>
      <c r="V1086" s="17">
        <f t="shared" si="7636"/>
        <v>-54.24</v>
      </c>
      <c r="W1086" s="17">
        <f t="shared" si="7636"/>
        <v>-54.4</v>
      </c>
      <c r="X1086" s="17">
        <f t="shared" si="7636"/>
        <v>-54.52</v>
      </c>
      <c r="Y1086" s="17">
        <f t="shared" si="7636"/>
        <v>-54.64</v>
      </c>
      <c r="Z1086" s="17">
        <f t="shared" si="7636"/>
        <v>-54.800000000000004</v>
      </c>
      <c r="AA1086" s="17">
        <f t="shared" si="7636"/>
        <v>-54.92</v>
      </c>
      <c r="AB1086" s="17">
        <f t="shared" si="7636"/>
        <v>-55.08</v>
      </c>
      <c r="AC1086" s="17">
        <f t="shared" si="7636"/>
        <v>-55.2</v>
      </c>
      <c r="AD1086" s="17">
        <f t="shared" si="7636"/>
        <v>-55.36</v>
      </c>
      <c r="AE1086" s="17">
        <f t="shared" si="7636"/>
        <v>-55.480000000000004</v>
      </c>
      <c r="AF1086" s="17">
        <f t="shared" si="7636"/>
        <v>-55.6</v>
      </c>
      <c r="AG1086" s="17">
        <f t="shared" si="7636"/>
        <v>-55.76</v>
      </c>
      <c r="AH1086" s="17">
        <f t="shared" si="7636"/>
        <v>-55.88</v>
      </c>
      <c r="AI1086" s="17">
        <f t="shared" si="7636"/>
        <v>-56.04</v>
      </c>
      <c r="AJ1086" s="17">
        <f t="shared" si="7636"/>
        <v>-56.160000000000004</v>
      </c>
      <c r="AK1086" s="17">
        <f t="shared" si="7636"/>
        <v>-56.32</v>
      </c>
      <c r="AL1086" s="17">
        <f t="shared" si="7636"/>
        <v>-56.44</v>
      </c>
      <c r="AM1086" s="17">
        <f t="shared" si="7636"/>
        <v>-56.6</v>
      </c>
      <c r="AN1086" s="17">
        <f t="shared" si="7636"/>
        <v>-56.76</v>
      </c>
      <c r="AO1086" s="17">
        <f t="shared" si="7636"/>
        <v>0</v>
      </c>
      <c r="AP1086" s="17">
        <f t="shared" si="7636"/>
        <v>0</v>
      </c>
      <c r="AQ1086" s="17">
        <f t="shared" si="7636"/>
        <v>0</v>
      </c>
      <c r="AR1086" s="17">
        <f t="shared" si="7636"/>
        <v>0</v>
      </c>
      <c r="AS1086" s="17">
        <f t="shared" si="7636"/>
        <v>0</v>
      </c>
      <c r="AT1086" s="17">
        <f t="shared" si="7636"/>
        <v>0</v>
      </c>
      <c r="AU1086" s="17">
        <f t="shared" si="7636"/>
        <v>0</v>
      </c>
      <c r="AV1086" s="17">
        <f t="shared" si="7636"/>
        <v>0</v>
      </c>
      <c r="AW1086" s="17">
        <f t="shared" si="7636"/>
        <v>0</v>
      </c>
      <c r="AX1086" s="17">
        <f t="shared" si="7636"/>
        <v>0</v>
      </c>
      <c r="AY1086" s="17">
        <f t="shared" si="7636"/>
        <v>0</v>
      </c>
      <c r="AZ1086" s="17">
        <f t="shared" si="7636"/>
        <v>0</v>
      </c>
      <c r="BA1086" s="17">
        <f t="shared" si="7636"/>
        <v>0</v>
      </c>
      <c r="BB1086" s="17">
        <f t="shared" si="7636"/>
        <v>0</v>
      </c>
      <c r="BC1086" s="17">
        <f t="shared" si="7636"/>
        <v>0</v>
      </c>
      <c r="BD1086" s="17">
        <f t="shared" si="7636"/>
        <v>0</v>
      </c>
      <c r="BE1086" s="17">
        <f t="shared" si="7636"/>
        <v>0</v>
      </c>
      <c r="BF1086" s="17">
        <f t="shared" si="7636"/>
        <v>0</v>
      </c>
      <c r="BG1086" s="17">
        <f t="shared" si="7636"/>
        <v>0</v>
      </c>
      <c r="BH1086" s="17">
        <f t="shared" si="7636"/>
        <v>0</v>
      </c>
      <c r="BI1086" s="17">
        <f t="shared" si="7636"/>
        <v>0</v>
      </c>
      <c r="BJ1086" s="17">
        <f t="shared" si="7636"/>
        <v>0</v>
      </c>
      <c r="BK1086" s="17">
        <f t="shared" si="7636"/>
        <v>0</v>
      </c>
      <c r="BL1086" s="17">
        <f t="shared" si="7636"/>
        <v>0</v>
      </c>
      <c r="BM1086" s="17">
        <f t="shared" si="7636"/>
        <v>0</v>
      </c>
      <c r="BN1086" s="17">
        <f t="shared" si="7636"/>
        <v>0</v>
      </c>
      <c r="BO1086" s="17">
        <f t="shared" si="7636"/>
        <v>0</v>
      </c>
      <c r="BP1086" s="17">
        <f t="shared" si="7636"/>
        <v>0</v>
      </c>
      <c r="BQ1086" s="17">
        <f t="shared" si="7636"/>
        <v>0</v>
      </c>
      <c r="BR1086" s="17">
        <f t="shared" si="7636"/>
        <v>0</v>
      </c>
      <c r="BS1086" s="17">
        <f t="shared" si="7636"/>
        <v>0</v>
      </c>
      <c r="BT1086" s="17">
        <f t="shared" si="7636"/>
        <v>0</v>
      </c>
      <c r="BU1086" s="17">
        <f t="shared" si="7636"/>
        <v>0</v>
      </c>
      <c r="BV1086" s="17">
        <f t="shared" si="7636"/>
        <v>0</v>
      </c>
      <c r="BW1086" s="17">
        <f t="shared" si="7636"/>
        <v>0</v>
      </c>
      <c r="BX1086" s="17">
        <f t="shared" si="7636"/>
        <v>0</v>
      </c>
      <c r="BY1086" s="17">
        <f t="shared" si="7636"/>
        <v>0</v>
      </c>
      <c r="BZ1086" s="17">
        <f t="shared" si="7636"/>
        <v>0</v>
      </c>
      <c r="CA1086" s="17">
        <f t="shared" si="7636"/>
        <v>0</v>
      </c>
      <c r="CB1086" s="17">
        <f t="shared" si="7636"/>
        <v>0</v>
      </c>
      <c r="CC1086" s="17">
        <f t="shared" ref="CC1086:CO1086" si="7637">IF((CC1074-$O1074)&gt;$D1075,0,$D1086*(CC1078))</f>
        <v>0</v>
      </c>
      <c r="CD1086" s="17">
        <f t="shared" si="7637"/>
        <v>0</v>
      </c>
      <c r="CE1086" s="17">
        <f t="shared" si="7637"/>
        <v>0</v>
      </c>
      <c r="CF1086" s="17">
        <f t="shared" si="7637"/>
        <v>0</v>
      </c>
      <c r="CG1086" s="17">
        <f t="shared" si="7637"/>
        <v>0</v>
      </c>
      <c r="CH1086" s="17">
        <f t="shared" si="7637"/>
        <v>0</v>
      </c>
      <c r="CI1086" s="17">
        <f t="shared" si="7637"/>
        <v>0</v>
      </c>
      <c r="CJ1086" s="17">
        <f t="shared" si="7637"/>
        <v>0</v>
      </c>
      <c r="CK1086" s="17">
        <f t="shared" si="7637"/>
        <v>0</v>
      </c>
      <c r="CL1086" s="17">
        <f t="shared" si="7637"/>
        <v>0</v>
      </c>
      <c r="CM1086" s="17">
        <f t="shared" si="7637"/>
        <v>0</v>
      </c>
      <c r="CN1086" s="17">
        <f t="shared" si="7637"/>
        <v>0</v>
      </c>
      <c r="CO1086" s="17">
        <f t="shared" si="7637"/>
        <v>0</v>
      </c>
    </row>
    <row r="1087" spans="2:93">
      <c r="B1087" s="556"/>
      <c r="C1087" s="556">
        <f t="shared" si="7625"/>
        <v>9</v>
      </c>
      <c r="D1087" s="632">
        <f t="shared" si="7622"/>
        <v>-0.04</v>
      </c>
      <c r="E1087" s="632"/>
      <c r="F1087" s="632"/>
      <c r="G1087" s="632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>
        <f>IF((Q1074-$P1074)&gt;$D1075,0,$D1087*(Q1078))</f>
        <v>-53.56</v>
      </c>
      <c r="R1087" s="17">
        <f t="shared" ref="R1087:CC1087" si="7638">IF((R1074-$P1074)&gt;$D1075,0,$D1087*(R1078))</f>
        <v>-53.72</v>
      </c>
      <c r="S1087" s="17">
        <f t="shared" si="7638"/>
        <v>-53.84</v>
      </c>
      <c r="T1087" s="17">
        <f t="shared" si="7638"/>
        <v>-53.96</v>
      </c>
      <c r="U1087" s="17">
        <f t="shared" si="7638"/>
        <v>-54.120000000000005</v>
      </c>
      <c r="V1087" s="17">
        <f t="shared" si="7638"/>
        <v>-54.24</v>
      </c>
      <c r="W1087" s="17">
        <f t="shared" si="7638"/>
        <v>-54.4</v>
      </c>
      <c r="X1087" s="17">
        <f t="shared" si="7638"/>
        <v>-54.52</v>
      </c>
      <c r="Y1087" s="17">
        <f t="shared" si="7638"/>
        <v>-54.64</v>
      </c>
      <c r="Z1087" s="17">
        <f t="shared" si="7638"/>
        <v>-54.800000000000004</v>
      </c>
      <c r="AA1087" s="17">
        <f t="shared" si="7638"/>
        <v>-54.92</v>
      </c>
      <c r="AB1087" s="17">
        <f t="shared" si="7638"/>
        <v>-55.08</v>
      </c>
      <c r="AC1087" s="17">
        <f t="shared" si="7638"/>
        <v>-55.2</v>
      </c>
      <c r="AD1087" s="17">
        <f t="shared" si="7638"/>
        <v>-55.36</v>
      </c>
      <c r="AE1087" s="17">
        <f t="shared" si="7638"/>
        <v>-55.480000000000004</v>
      </c>
      <c r="AF1087" s="17">
        <f t="shared" si="7638"/>
        <v>-55.6</v>
      </c>
      <c r="AG1087" s="17">
        <f t="shared" si="7638"/>
        <v>-55.76</v>
      </c>
      <c r="AH1087" s="17">
        <f t="shared" si="7638"/>
        <v>-55.88</v>
      </c>
      <c r="AI1087" s="17">
        <f t="shared" si="7638"/>
        <v>-56.04</v>
      </c>
      <c r="AJ1087" s="17">
        <f t="shared" si="7638"/>
        <v>-56.160000000000004</v>
      </c>
      <c r="AK1087" s="17">
        <f t="shared" si="7638"/>
        <v>-56.32</v>
      </c>
      <c r="AL1087" s="17">
        <f t="shared" si="7638"/>
        <v>-56.44</v>
      </c>
      <c r="AM1087" s="17">
        <f t="shared" si="7638"/>
        <v>-56.6</v>
      </c>
      <c r="AN1087" s="17">
        <f t="shared" si="7638"/>
        <v>-56.76</v>
      </c>
      <c r="AO1087" s="17">
        <f t="shared" si="7638"/>
        <v>-56.88</v>
      </c>
      <c r="AP1087" s="17">
        <f t="shared" si="7638"/>
        <v>0</v>
      </c>
      <c r="AQ1087" s="17">
        <f t="shared" si="7638"/>
        <v>0</v>
      </c>
      <c r="AR1087" s="17">
        <f t="shared" si="7638"/>
        <v>0</v>
      </c>
      <c r="AS1087" s="17">
        <f t="shared" si="7638"/>
        <v>0</v>
      </c>
      <c r="AT1087" s="17">
        <f t="shared" si="7638"/>
        <v>0</v>
      </c>
      <c r="AU1087" s="17">
        <f t="shared" si="7638"/>
        <v>0</v>
      </c>
      <c r="AV1087" s="17">
        <f t="shared" si="7638"/>
        <v>0</v>
      </c>
      <c r="AW1087" s="17">
        <f t="shared" si="7638"/>
        <v>0</v>
      </c>
      <c r="AX1087" s="17">
        <f t="shared" si="7638"/>
        <v>0</v>
      </c>
      <c r="AY1087" s="17">
        <f t="shared" si="7638"/>
        <v>0</v>
      </c>
      <c r="AZ1087" s="17">
        <f t="shared" si="7638"/>
        <v>0</v>
      </c>
      <c r="BA1087" s="17">
        <f t="shared" si="7638"/>
        <v>0</v>
      </c>
      <c r="BB1087" s="17">
        <f t="shared" si="7638"/>
        <v>0</v>
      </c>
      <c r="BC1087" s="17">
        <f t="shared" si="7638"/>
        <v>0</v>
      </c>
      <c r="BD1087" s="17">
        <f t="shared" si="7638"/>
        <v>0</v>
      </c>
      <c r="BE1087" s="17">
        <f t="shared" si="7638"/>
        <v>0</v>
      </c>
      <c r="BF1087" s="17">
        <f t="shared" si="7638"/>
        <v>0</v>
      </c>
      <c r="BG1087" s="17">
        <f t="shared" si="7638"/>
        <v>0</v>
      </c>
      <c r="BH1087" s="17">
        <f t="shared" si="7638"/>
        <v>0</v>
      </c>
      <c r="BI1087" s="17">
        <f t="shared" si="7638"/>
        <v>0</v>
      </c>
      <c r="BJ1087" s="17">
        <f t="shared" si="7638"/>
        <v>0</v>
      </c>
      <c r="BK1087" s="17">
        <f t="shared" si="7638"/>
        <v>0</v>
      </c>
      <c r="BL1087" s="17">
        <f t="shared" si="7638"/>
        <v>0</v>
      </c>
      <c r="BM1087" s="17">
        <f t="shared" si="7638"/>
        <v>0</v>
      </c>
      <c r="BN1087" s="17">
        <f t="shared" si="7638"/>
        <v>0</v>
      </c>
      <c r="BO1087" s="17">
        <f t="shared" si="7638"/>
        <v>0</v>
      </c>
      <c r="BP1087" s="17">
        <f t="shared" si="7638"/>
        <v>0</v>
      </c>
      <c r="BQ1087" s="17">
        <f t="shared" si="7638"/>
        <v>0</v>
      </c>
      <c r="BR1087" s="17">
        <f t="shared" si="7638"/>
        <v>0</v>
      </c>
      <c r="BS1087" s="17">
        <f t="shared" si="7638"/>
        <v>0</v>
      </c>
      <c r="BT1087" s="17">
        <f t="shared" si="7638"/>
        <v>0</v>
      </c>
      <c r="BU1087" s="17">
        <f t="shared" si="7638"/>
        <v>0</v>
      </c>
      <c r="BV1087" s="17">
        <f t="shared" si="7638"/>
        <v>0</v>
      </c>
      <c r="BW1087" s="17">
        <f t="shared" si="7638"/>
        <v>0</v>
      </c>
      <c r="BX1087" s="17">
        <f t="shared" si="7638"/>
        <v>0</v>
      </c>
      <c r="BY1087" s="17">
        <f t="shared" si="7638"/>
        <v>0</v>
      </c>
      <c r="BZ1087" s="17">
        <f t="shared" si="7638"/>
        <v>0</v>
      </c>
      <c r="CA1087" s="17">
        <f t="shared" si="7638"/>
        <v>0</v>
      </c>
      <c r="CB1087" s="17">
        <f t="shared" si="7638"/>
        <v>0</v>
      </c>
      <c r="CC1087" s="17">
        <f t="shared" si="7638"/>
        <v>0</v>
      </c>
      <c r="CD1087" s="17">
        <f t="shared" ref="CD1087:CO1087" si="7639">IF((CD1074-$P1074)&gt;$D1075,0,$D1087*(CD1078))</f>
        <v>0</v>
      </c>
      <c r="CE1087" s="17">
        <f t="shared" si="7639"/>
        <v>0</v>
      </c>
      <c r="CF1087" s="17">
        <f t="shared" si="7639"/>
        <v>0</v>
      </c>
      <c r="CG1087" s="17">
        <f t="shared" si="7639"/>
        <v>0</v>
      </c>
      <c r="CH1087" s="17">
        <f t="shared" si="7639"/>
        <v>0</v>
      </c>
      <c r="CI1087" s="17">
        <f t="shared" si="7639"/>
        <v>0</v>
      </c>
      <c r="CJ1087" s="17">
        <f t="shared" si="7639"/>
        <v>0</v>
      </c>
      <c r="CK1087" s="17">
        <f t="shared" si="7639"/>
        <v>0</v>
      </c>
      <c r="CL1087" s="17">
        <f t="shared" si="7639"/>
        <v>0</v>
      </c>
      <c r="CM1087" s="17">
        <f t="shared" si="7639"/>
        <v>0</v>
      </c>
      <c r="CN1087" s="17">
        <f t="shared" si="7639"/>
        <v>0</v>
      </c>
      <c r="CO1087" s="17">
        <f t="shared" si="7639"/>
        <v>0</v>
      </c>
    </row>
    <row r="1088" spans="2:93">
      <c r="B1088" s="556"/>
      <c r="C1088" s="556">
        <f t="shared" si="7625"/>
        <v>10</v>
      </c>
      <c r="D1088" s="632">
        <f t="shared" si="7622"/>
        <v>-0.04</v>
      </c>
      <c r="E1088" s="632"/>
      <c r="F1088" s="632"/>
      <c r="G1088" s="632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>
        <f>IF((R1074-$Q1074)&gt;$D1075,0,$D1088*(R1078))</f>
        <v>-53.72</v>
      </c>
      <c r="S1088" s="17">
        <f t="shared" ref="S1088:CD1088" si="7640">IF((S1074-$Q1074)&gt;$D1075,0,$D1088*(S1078))</f>
        <v>-53.84</v>
      </c>
      <c r="T1088" s="17">
        <f t="shared" si="7640"/>
        <v>-53.96</v>
      </c>
      <c r="U1088" s="17">
        <f t="shared" si="7640"/>
        <v>-54.120000000000005</v>
      </c>
      <c r="V1088" s="17">
        <f t="shared" si="7640"/>
        <v>-54.24</v>
      </c>
      <c r="W1088" s="17">
        <f t="shared" si="7640"/>
        <v>-54.4</v>
      </c>
      <c r="X1088" s="17">
        <f t="shared" si="7640"/>
        <v>-54.52</v>
      </c>
      <c r="Y1088" s="17">
        <f t="shared" si="7640"/>
        <v>-54.64</v>
      </c>
      <c r="Z1088" s="17">
        <f t="shared" si="7640"/>
        <v>-54.800000000000004</v>
      </c>
      <c r="AA1088" s="17">
        <f t="shared" si="7640"/>
        <v>-54.92</v>
      </c>
      <c r="AB1088" s="17">
        <f t="shared" si="7640"/>
        <v>-55.08</v>
      </c>
      <c r="AC1088" s="17">
        <f t="shared" si="7640"/>
        <v>-55.2</v>
      </c>
      <c r="AD1088" s="17">
        <f t="shared" si="7640"/>
        <v>-55.36</v>
      </c>
      <c r="AE1088" s="17">
        <f t="shared" si="7640"/>
        <v>-55.480000000000004</v>
      </c>
      <c r="AF1088" s="17">
        <f t="shared" si="7640"/>
        <v>-55.6</v>
      </c>
      <c r="AG1088" s="17">
        <f t="shared" si="7640"/>
        <v>-55.76</v>
      </c>
      <c r="AH1088" s="17">
        <f t="shared" si="7640"/>
        <v>-55.88</v>
      </c>
      <c r="AI1088" s="17">
        <f t="shared" si="7640"/>
        <v>-56.04</v>
      </c>
      <c r="AJ1088" s="17">
        <f t="shared" si="7640"/>
        <v>-56.160000000000004</v>
      </c>
      <c r="AK1088" s="17">
        <f t="shared" si="7640"/>
        <v>-56.32</v>
      </c>
      <c r="AL1088" s="17">
        <f t="shared" si="7640"/>
        <v>-56.44</v>
      </c>
      <c r="AM1088" s="17">
        <f t="shared" si="7640"/>
        <v>-56.6</v>
      </c>
      <c r="AN1088" s="17">
        <f t="shared" si="7640"/>
        <v>-56.76</v>
      </c>
      <c r="AO1088" s="17">
        <f t="shared" si="7640"/>
        <v>-56.88</v>
      </c>
      <c r="AP1088" s="17">
        <f t="shared" si="7640"/>
        <v>-57.04</v>
      </c>
      <c r="AQ1088" s="17">
        <f t="shared" si="7640"/>
        <v>0</v>
      </c>
      <c r="AR1088" s="17">
        <f t="shared" si="7640"/>
        <v>0</v>
      </c>
      <c r="AS1088" s="17">
        <f t="shared" si="7640"/>
        <v>0</v>
      </c>
      <c r="AT1088" s="17">
        <f t="shared" si="7640"/>
        <v>0</v>
      </c>
      <c r="AU1088" s="17">
        <f t="shared" si="7640"/>
        <v>0</v>
      </c>
      <c r="AV1088" s="17">
        <f t="shared" si="7640"/>
        <v>0</v>
      </c>
      <c r="AW1088" s="17">
        <f t="shared" si="7640"/>
        <v>0</v>
      </c>
      <c r="AX1088" s="17">
        <f t="shared" si="7640"/>
        <v>0</v>
      </c>
      <c r="AY1088" s="17">
        <f t="shared" si="7640"/>
        <v>0</v>
      </c>
      <c r="AZ1088" s="17">
        <f t="shared" si="7640"/>
        <v>0</v>
      </c>
      <c r="BA1088" s="17">
        <f t="shared" si="7640"/>
        <v>0</v>
      </c>
      <c r="BB1088" s="17">
        <f t="shared" si="7640"/>
        <v>0</v>
      </c>
      <c r="BC1088" s="17">
        <f t="shared" si="7640"/>
        <v>0</v>
      </c>
      <c r="BD1088" s="17">
        <f t="shared" si="7640"/>
        <v>0</v>
      </c>
      <c r="BE1088" s="17">
        <f t="shared" si="7640"/>
        <v>0</v>
      </c>
      <c r="BF1088" s="17">
        <f t="shared" si="7640"/>
        <v>0</v>
      </c>
      <c r="BG1088" s="17">
        <f t="shared" si="7640"/>
        <v>0</v>
      </c>
      <c r="BH1088" s="17">
        <f t="shared" si="7640"/>
        <v>0</v>
      </c>
      <c r="BI1088" s="17">
        <f t="shared" si="7640"/>
        <v>0</v>
      </c>
      <c r="BJ1088" s="17">
        <f t="shared" si="7640"/>
        <v>0</v>
      </c>
      <c r="BK1088" s="17">
        <f t="shared" si="7640"/>
        <v>0</v>
      </c>
      <c r="BL1088" s="17">
        <f t="shared" si="7640"/>
        <v>0</v>
      </c>
      <c r="BM1088" s="17">
        <f t="shared" si="7640"/>
        <v>0</v>
      </c>
      <c r="BN1088" s="17">
        <f t="shared" si="7640"/>
        <v>0</v>
      </c>
      <c r="BO1088" s="17">
        <f t="shared" si="7640"/>
        <v>0</v>
      </c>
      <c r="BP1088" s="17">
        <f t="shared" si="7640"/>
        <v>0</v>
      </c>
      <c r="BQ1088" s="17">
        <f t="shared" si="7640"/>
        <v>0</v>
      </c>
      <c r="BR1088" s="17">
        <f t="shared" si="7640"/>
        <v>0</v>
      </c>
      <c r="BS1088" s="17">
        <f t="shared" si="7640"/>
        <v>0</v>
      </c>
      <c r="BT1088" s="17">
        <f t="shared" si="7640"/>
        <v>0</v>
      </c>
      <c r="BU1088" s="17">
        <f t="shared" si="7640"/>
        <v>0</v>
      </c>
      <c r="BV1088" s="17">
        <f t="shared" si="7640"/>
        <v>0</v>
      </c>
      <c r="BW1088" s="17">
        <f t="shared" si="7640"/>
        <v>0</v>
      </c>
      <c r="BX1088" s="17">
        <f t="shared" si="7640"/>
        <v>0</v>
      </c>
      <c r="BY1088" s="17">
        <f t="shared" si="7640"/>
        <v>0</v>
      </c>
      <c r="BZ1088" s="17">
        <f t="shared" si="7640"/>
        <v>0</v>
      </c>
      <c r="CA1088" s="17">
        <f t="shared" si="7640"/>
        <v>0</v>
      </c>
      <c r="CB1088" s="17">
        <f t="shared" si="7640"/>
        <v>0</v>
      </c>
      <c r="CC1088" s="17">
        <f t="shared" si="7640"/>
        <v>0</v>
      </c>
      <c r="CD1088" s="17">
        <f t="shared" si="7640"/>
        <v>0</v>
      </c>
      <c r="CE1088" s="17">
        <f t="shared" ref="CE1088:CO1088" si="7641">IF((CE1074-$Q1074)&gt;$D1075,0,$D1088*(CE1078))</f>
        <v>0</v>
      </c>
      <c r="CF1088" s="17">
        <f t="shared" si="7641"/>
        <v>0</v>
      </c>
      <c r="CG1088" s="17">
        <f t="shared" si="7641"/>
        <v>0</v>
      </c>
      <c r="CH1088" s="17">
        <f t="shared" si="7641"/>
        <v>0</v>
      </c>
      <c r="CI1088" s="17">
        <f t="shared" si="7641"/>
        <v>0</v>
      </c>
      <c r="CJ1088" s="17">
        <f t="shared" si="7641"/>
        <v>0</v>
      </c>
      <c r="CK1088" s="17">
        <f t="shared" si="7641"/>
        <v>0</v>
      </c>
      <c r="CL1088" s="17">
        <f t="shared" si="7641"/>
        <v>0</v>
      </c>
      <c r="CM1088" s="17">
        <f t="shared" si="7641"/>
        <v>0</v>
      </c>
      <c r="CN1088" s="17">
        <f t="shared" si="7641"/>
        <v>0</v>
      </c>
      <c r="CO1088" s="17">
        <f t="shared" si="7641"/>
        <v>0</v>
      </c>
    </row>
    <row r="1089" spans="2:93">
      <c r="B1089" s="556"/>
      <c r="C1089" s="556">
        <f t="shared" si="7625"/>
        <v>11</v>
      </c>
      <c r="D1089" s="632">
        <f t="shared" si="7622"/>
        <v>-0.04</v>
      </c>
      <c r="E1089" s="632"/>
      <c r="F1089" s="632"/>
      <c r="G1089" s="632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>
        <f>IF((S1074-$R1074)&gt;$D1075,0,$D1089*(S1078))</f>
        <v>-53.84</v>
      </c>
      <c r="T1089" s="17">
        <f t="shared" ref="T1089:CE1089" si="7642">IF((T1074-$R1074)&gt;$D1075,0,$D1089*(T1078))</f>
        <v>-53.96</v>
      </c>
      <c r="U1089" s="17">
        <f t="shared" si="7642"/>
        <v>-54.120000000000005</v>
      </c>
      <c r="V1089" s="17">
        <f t="shared" si="7642"/>
        <v>-54.24</v>
      </c>
      <c r="W1089" s="17">
        <f t="shared" si="7642"/>
        <v>-54.4</v>
      </c>
      <c r="X1089" s="17">
        <f t="shared" si="7642"/>
        <v>-54.52</v>
      </c>
      <c r="Y1089" s="17">
        <f t="shared" si="7642"/>
        <v>-54.64</v>
      </c>
      <c r="Z1089" s="17">
        <f t="shared" si="7642"/>
        <v>-54.800000000000004</v>
      </c>
      <c r="AA1089" s="17">
        <f t="shared" si="7642"/>
        <v>-54.92</v>
      </c>
      <c r="AB1089" s="17">
        <f t="shared" si="7642"/>
        <v>-55.08</v>
      </c>
      <c r="AC1089" s="17">
        <f t="shared" si="7642"/>
        <v>-55.2</v>
      </c>
      <c r="AD1089" s="17">
        <f t="shared" si="7642"/>
        <v>-55.36</v>
      </c>
      <c r="AE1089" s="17">
        <f t="shared" si="7642"/>
        <v>-55.480000000000004</v>
      </c>
      <c r="AF1089" s="17">
        <f t="shared" si="7642"/>
        <v>-55.6</v>
      </c>
      <c r="AG1089" s="17">
        <f t="shared" si="7642"/>
        <v>-55.76</v>
      </c>
      <c r="AH1089" s="17">
        <f t="shared" si="7642"/>
        <v>-55.88</v>
      </c>
      <c r="AI1089" s="17">
        <f t="shared" si="7642"/>
        <v>-56.04</v>
      </c>
      <c r="AJ1089" s="17">
        <f t="shared" si="7642"/>
        <v>-56.160000000000004</v>
      </c>
      <c r="AK1089" s="17">
        <f t="shared" si="7642"/>
        <v>-56.32</v>
      </c>
      <c r="AL1089" s="17">
        <f t="shared" si="7642"/>
        <v>-56.44</v>
      </c>
      <c r="AM1089" s="17">
        <f t="shared" si="7642"/>
        <v>-56.6</v>
      </c>
      <c r="AN1089" s="17">
        <f t="shared" si="7642"/>
        <v>-56.76</v>
      </c>
      <c r="AO1089" s="17">
        <f t="shared" si="7642"/>
        <v>-56.88</v>
      </c>
      <c r="AP1089" s="17">
        <f t="shared" si="7642"/>
        <v>-57.04</v>
      </c>
      <c r="AQ1089" s="17">
        <f t="shared" si="7642"/>
        <v>-57.160000000000004</v>
      </c>
      <c r="AR1089" s="17">
        <f t="shared" si="7642"/>
        <v>0</v>
      </c>
      <c r="AS1089" s="17">
        <f t="shared" si="7642"/>
        <v>0</v>
      </c>
      <c r="AT1089" s="17">
        <f t="shared" si="7642"/>
        <v>0</v>
      </c>
      <c r="AU1089" s="17">
        <f t="shared" si="7642"/>
        <v>0</v>
      </c>
      <c r="AV1089" s="17">
        <f t="shared" si="7642"/>
        <v>0</v>
      </c>
      <c r="AW1089" s="17">
        <f t="shared" si="7642"/>
        <v>0</v>
      </c>
      <c r="AX1089" s="17">
        <f t="shared" si="7642"/>
        <v>0</v>
      </c>
      <c r="AY1089" s="17">
        <f t="shared" si="7642"/>
        <v>0</v>
      </c>
      <c r="AZ1089" s="17">
        <f t="shared" si="7642"/>
        <v>0</v>
      </c>
      <c r="BA1089" s="17">
        <f t="shared" si="7642"/>
        <v>0</v>
      </c>
      <c r="BB1089" s="17">
        <f t="shared" si="7642"/>
        <v>0</v>
      </c>
      <c r="BC1089" s="17">
        <f t="shared" si="7642"/>
        <v>0</v>
      </c>
      <c r="BD1089" s="17">
        <f t="shared" si="7642"/>
        <v>0</v>
      </c>
      <c r="BE1089" s="17">
        <f t="shared" si="7642"/>
        <v>0</v>
      </c>
      <c r="BF1089" s="17">
        <f t="shared" si="7642"/>
        <v>0</v>
      </c>
      <c r="BG1089" s="17">
        <f t="shared" si="7642"/>
        <v>0</v>
      </c>
      <c r="BH1089" s="17">
        <f t="shared" si="7642"/>
        <v>0</v>
      </c>
      <c r="BI1089" s="17">
        <f t="shared" si="7642"/>
        <v>0</v>
      </c>
      <c r="BJ1089" s="17">
        <f t="shared" si="7642"/>
        <v>0</v>
      </c>
      <c r="BK1089" s="17">
        <f t="shared" si="7642"/>
        <v>0</v>
      </c>
      <c r="BL1089" s="17">
        <f t="shared" si="7642"/>
        <v>0</v>
      </c>
      <c r="BM1089" s="17">
        <f t="shared" si="7642"/>
        <v>0</v>
      </c>
      <c r="BN1089" s="17">
        <f t="shared" si="7642"/>
        <v>0</v>
      </c>
      <c r="BO1089" s="17">
        <f t="shared" si="7642"/>
        <v>0</v>
      </c>
      <c r="BP1089" s="17">
        <f t="shared" si="7642"/>
        <v>0</v>
      </c>
      <c r="BQ1089" s="17">
        <f t="shared" si="7642"/>
        <v>0</v>
      </c>
      <c r="BR1089" s="17">
        <f t="shared" si="7642"/>
        <v>0</v>
      </c>
      <c r="BS1089" s="17">
        <f t="shared" si="7642"/>
        <v>0</v>
      </c>
      <c r="BT1089" s="17">
        <f t="shared" si="7642"/>
        <v>0</v>
      </c>
      <c r="BU1089" s="17">
        <f t="shared" si="7642"/>
        <v>0</v>
      </c>
      <c r="BV1089" s="17">
        <f t="shared" si="7642"/>
        <v>0</v>
      </c>
      <c r="BW1089" s="17">
        <f t="shared" si="7642"/>
        <v>0</v>
      </c>
      <c r="BX1089" s="17">
        <f t="shared" si="7642"/>
        <v>0</v>
      </c>
      <c r="BY1089" s="17">
        <f t="shared" si="7642"/>
        <v>0</v>
      </c>
      <c r="BZ1089" s="17">
        <f t="shared" si="7642"/>
        <v>0</v>
      </c>
      <c r="CA1089" s="17">
        <f t="shared" si="7642"/>
        <v>0</v>
      </c>
      <c r="CB1089" s="17">
        <f t="shared" si="7642"/>
        <v>0</v>
      </c>
      <c r="CC1089" s="17">
        <f t="shared" si="7642"/>
        <v>0</v>
      </c>
      <c r="CD1089" s="17">
        <f t="shared" si="7642"/>
        <v>0</v>
      </c>
      <c r="CE1089" s="17">
        <f t="shared" si="7642"/>
        <v>0</v>
      </c>
      <c r="CF1089" s="17">
        <f t="shared" ref="CF1089:CO1089" si="7643">IF((CF1074-$R1074)&gt;$D1075,0,$D1089*(CF1078))</f>
        <v>0</v>
      </c>
      <c r="CG1089" s="17">
        <f t="shared" si="7643"/>
        <v>0</v>
      </c>
      <c r="CH1089" s="17">
        <f t="shared" si="7643"/>
        <v>0</v>
      </c>
      <c r="CI1089" s="17">
        <f t="shared" si="7643"/>
        <v>0</v>
      </c>
      <c r="CJ1089" s="17">
        <f t="shared" si="7643"/>
        <v>0</v>
      </c>
      <c r="CK1089" s="17">
        <f t="shared" si="7643"/>
        <v>0</v>
      </c>
      <c r="CL1089" s="17">
        <f t="shared" si="7643"/>
        <v>0</v>
      </c>
      <c r="CM1089" s="17">
        <f t="shared" si="7643"/>
        <v>0</v>
      </c>
      <c r="CN1089" s="17">
        <f t="shared" si="7643"/>
        <v>0</v>
      </c>
      <c r="CO1089" s="17">
        <f t="shared" si="7643"/>
        <v>0</v>
      </c>
    </row>
    <row r="1090" spans="2:93">
      <c r="B1090" s="556"/>
      <c r="C1090" s="556">
        <f t="shared" si="7625"/>
        <v>12</v>
      </c>
      <c r="D1090" s="632">
        <f t="shared" si="7622"/>
        <v>-0.04</v>
      </c>
      <c r="E1090" s="632"/>
      <c r="F1090" s="632"/>
      <c r="G1090" s="632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>
        <f>IF((T1074-$S1074)&gt;$D1075,0,$D1090*(T1078))</f>
        <v>-53.96</v>
      </c>
      <c r="U1090" s="17">
        <f t="shared" ref="U1090:CF1090" si="7644">IF((U1074-$S1074)&gt;$D1075,0,$D1090*(U1078))</f>
        <v>-54.120000000000005</v>
      </c>
      <c r="V1090" s="17">
        <f t="shared" si="7644"/>
        <v>-54.24</v>
      </c>
      <c r="W1090" s="17">
        <f t="shared" si="7644"/>
        <v>-54.4</v>
      </c>
      <c r="X1090" s="17">
        <f t="shared" si="7644"/>
        <v>-54.52</v>
      </c>
      <c r="Y1090" s="17">
        <f t="shared" si="7644"/>
        <v>-54.64</v>
      </c>
      <c r="Z1090" s="17">
        <f t="shared" si="7644"/>
        <v>-54.800000000000004</v>
      </c>
      <c r="AA1090" s="17">
        <f t="shared" si="7644"/>
        <v>-54.92</v>
      </c>
      <c r="AB1090" s="17">
        <f t="shared" si="7644"/>
        <v>-55.08</v>
      </c>
      <c r="AC1090" s="17">
        <f t="shared" si="7644"/>
        <v>-55.2</v>
      </c>
      <c r="AD1090" s="17">
        <f t="shared" si="7644"/>
        <v>-55.36</v>
      </c>
      <c r="AE1090" s="17">
        <f t="shared" si="7644"/>
        <v>-55.480000000000004</v>
      </c>
      <c r="AF1090" s="17">
        <f t="shared" si="7644"/>
        <v>-55.6</v>
      </c>
      <c r="AG1090" s="17">
        <f t="shared" si="7644"/>
        <v>-55.76</v>
      </c>
      <c r="AH1090" s="17">
        <f t="shared" si="7644"/>
        <v>-55.88</v>
      </c>
      <c r="AI1090" s="17">
        <f t="shared" si="7644"/>
        <v>-56.04</v>
      </c>
      <c r="AJ1090" s="17">
        <f t="shared" si="7644"/>
        <v>-56.160000000000004</v>
      </c>
      <c r="AK1090" s="17">
        <f t="shared" si="7644"/>
        <v>-56.32</v>
      </c>
      <c r="AL1090" s="17">
        <f t="shared" si="7644"/>
        <v>-56.44</v>
      </c>
      <c r="AM1090" s="17">
        <f t="shared" si="7644"/>
        <v>-56.6</v>
      </c>
      <c r="AN1090" s="17">
        <f t="shared" si="7644"/>
        <v>-56.76</v>
      </c>
      <c r="AO1090" s="17">
        <f t="shared" si="7644"/>
        <v>-56.88</v>
      </c>
      <c r="AP1090" s="17">
        <f t="shared" si="7644"/>
        <v>-57.04</v>
      </c>
      <c r="AQ1090" s="17">
        <f t="shared" si="7644"/>
        <v>-57.160000000000004</v>
      </c>
      <c r="AR1090" s="17">
        <f t="shared" si="7644"/>
        <v>-57.32</v>
      </c>
      <c r="AS1090" s="17">
        <f t="shared" si="7644"/>
        <v>0</v>
      </c>
      <c r="AT1090" s="17">
        <f t="shared" si="7644"/>
        <v>0</v>
      </c>
      <c r="AU1090" s="17">
        <f t="shared" si="7644"/>
        <v>0</v>
      </c>
      <c r="AV1090" s="17">
        <f t="shared" si="7644"/>
        <v>0</v>
      </c>
      <c r="AW1090" s="17">
        <f t="shared" si="7644"/>
        <v>0</v>
      </c>
      <c r="AX1090" s="17">
        <f t="shared" si="7644"/>
        <v>0</v>
      </c>
      <c r="AY1090" s="17">
        <f t="shared" si="7644"/>
        <v>0</v>
      </c>
      <c r="AZ1090" s="17">
        <f t="shared" si="7644"/>
        <v>0</v>
      </c>
      <c r="BA1090" s="17">
        <f t="shared" si="7644"/>
        <v>0</v>
      </c>
      <c r="BB1090" s="17">
        <f t="shared" si="7644"/>
        <v>0</v>
      </c>
      <c r="BC1090" s="17">
        <f t="shared" si="7644"/>
        <v>0</v>
      </c>
      <c r="BD1090" s="17">
        <f t="shared" si="7644"/>
        <v>0</v>
      </c>
      <c r="BE1090" s="17">
        <f t="shared" si="7644"/>
        <v>0</v>
      </c>
      <c r="BF1090" s="17">
        <f t="shared" si="7644"/>
        <v>0</v>
      </c>
      <c r="BG1090" s="17">
        <f t="shared" si="7644"/>
        <v>0</v>
      </c>
      <c r="BH1090" s="17">
        <f t="shared" si="7644"/>
        <v>0</v>
      </c>
      <c r="BI1090" s="17">
        <f t="shared" si="7644"/>
        <v>0</v>
      </c>
      <c r="BJ1090" s="17">
        <f t="shared" si="7644"/>
        <v>0</v>
      </c>
      <c r="BK1090" s="17">
        <f t="shared" si="7644"/>
        <v>0</v>
      </c>
      <c r="BL1090" s="17">
        <f t="shared" si="7644"/>
        <v>0</v>
      </c>
      <c r="BM1090" s="17">
        <f t="shared" si="7644"/>
        <v>0</v>
      </c>
      <c r="BN1090" s="17">
        <f t="shared" si="7644"/>
        <v>0</v>
      </c>
      <c r="BO1090" s="17">
        <f t="shared" si="7644"/>
        <v>0</v>
      </c>
      <c r="BP1090" s="17">
        <f t="shared" si="7644"/>
        <v>0</v>
      </c>
      <c r="BQ1090" s="17">
        <f t="shared" si="7644"/>
        <v>0</v>
      </c>
      <c r="BR1090" s="17">
        <f t="shared" si="7644"/>
        <v>0</v>
      </c>
      <c r="BS1090" s="17">
        <f t="shared" si="7644"/>
        <v>0</v>
      </c>
      <c r="BT1090" s="17">
        <f t="shared" si="7644"/>
        <v>0</v>
      </c>
      <c r="BU1090" s="17">
        <f t="shared" si="7644"/>
        <v>0</v>
      </c>
      <c r="BV1090" s="17">
        <f t="shared" si="7644"/>
        <v>0</v>
      </c>
      <c r="BW1090" s="17">
        <f t="shared" si="7644"/>
        <v>0</v>
      </c>
      <c r="BX1090" s="17">
        <f t="shared" si="7644"/>
        <v>0</v>
      </c>
      <c r="BY1090" s="17">
        <f t="shared" si="7644"/>
        <v>0</v>
      </c>
      <c r="BZ1090" s="17">
        <f t="shared" si="7644"/>
        <v>0</v>
      </c>
      <c r="CA1090" s="17">
        <f t="shared" si="7644"/>
        <v>0</v>
      </c>
      <c r="CB1090" s="17">
        <f t="shared" si="7644"/>
        <v>0</v>
      </c>
      <c r="CC1090" s="17">
        <f t="shared" si="7644"/>
        <v>0</v>
      </c>
      <c r="CD1090" s="17">
        <f t="shared" si="7644"/>
        <v>0</v>
      </c>
      <c r="CE1090" s="17">
        <f t="shared" si="7644"/>
        <v>0</v>
      </c>
      <c r="CF1090" s="17">
        <f t="shared" si="7644"/>
        <v>0</v>
      </c>
      <c r="CG1090" s="17">
        <f t="shared" ref="CG1090:CO1090" si="7645">IF((CG1074-$S1074)&gt;$D1075,0,$D1090*(CG1078))</f>
        <v>0</v>
      </c>
      <c r="CH1090" s="17">
        <f t="shared" si="7645"/>
        <v>0</v>
      </c>
      <c r="CI1090" s="17">
        <f t="shared" si="7645"/>
        <v>0</v>
      </c>
      <c r="CJ1090" s="17">
        <f t="shared" si="7645"/>
        <v>0</v>
      </c>
      <c r="CK1090" s="17">
        <f t="shared" si="7645"/>
        <v>0</v>
      </c>
      <c r="CL1090" s="17">
        <f t="shared" si="7645"/>
        <v>0</v>
      </c>
      <c r="CM1090" s="17">
        <f t="shared" si="7645"/>
        <v>0</v>
      </c>
      <c r="CN1090" s="17">
        <f t="shared" si="7645"/>
        <v>0</v>
      </c>
      <c r="CO1090" s="17">
        <f t="shared" si="7645"/>
        <v>0</v>
      </c>
    </row>
    <row r="1091" spans="2:93">
      <c r="B1091" s="556"/>
      <c r="C1091" s="556">
        <f t="shared" si="7625"/>
        <v>13</v>
      </c>
      <c r="D1091" s="632">
        <f t="shared" si="7622"/>
        <v>-0.04</v>
      </c>
      <c r="E1091" s="632"/>
      <c r="F1091" s="632"/>
      <c r="G1091" s="632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>
        <f>IF((U1074-$T1074)&gt;$D1075,0,$D1091*(U1078))</f>
        <v>-54.120000000000005</v>
      </c>
      <c r="V1091" s="17">
        <f t="shared" ref="V1091:CG1091" si="7646">IF((V1074-$T1074)&gt;$D1075,0,$D1091*(V1078))</f>
        <v>-54.24</v>
      </c>
      <c r="W1091" s="17">
        <f t="shared" si="7646"/>
        <v>-54.4</v>
      </c>
      <c r="X1091" s="17">
        <f t="shared" si="7646"/>
        <v>-54.52</v>
      </c>
      <c r="Y1091" s="17">
        <f t="shared" si="7646"/>
        <v>-54.64</v>
      </c>
      <c r="Z1091" s="17">
        <f t="shared" si="7646"/>
        <v>-54.800000000000004</v>
      </c>
      <c r="AA1091" s="17">
        <f t="shared" si="7646"/>
        <v>-54.92</v>
      </c>
      <c r="AB1091" s="17">
        <f t="shared" si="7646"/>
        <v>-55.08</v>
      </c>
      <c r="AC1091" s="17">
        <f t="shared" si="7646"/>
        <v>-55.2</v>
      </c>
      <c r="AD1091" s="17">
        <f t="shared" si="7646"/>
        <v>-55.36</v>
      </c>
      <c r="AE1091" s="17">
        <f t="shared" si="7646"/>
        <v>-55.480000000000004</v>
      </c>
      <c r="AF1091" s="17">
        <f t="shared" si="7646"/>
        <v>-55.6</v>
      </c>
      <c r="AG1091" s="17">
        <f t="shared" si="7646"/>
        <v>-55.76</v>
      </c>
      <c r="AH1091" s="17">
        <f t="shared" si="7646"/>
        <v>-55.88</v>
      </c>
      <c r="AI1091" s="17">
        <f t="shared" si="7646"/>
        <v>-56.04</v>
      </c>
      <c r="AJ1091" s="17">
        <f t="shared" si="7646"/>
        <v>-56.160000000000004</v>
      </c>
      <c r="AK1091" s="17">
        <f t="shared" si="7646"/>
        <v>-56.32</v>
      </c>
      <c r="AL1091" s="17">
        <f t="shared" si="7646"/>
        <v>-56.44</v>
      </c>
      <c r="AM1091" s="17">
        <f t="shared" si="7646"/>
        <v>-56.6</v>
      </c>
      <c r="AN1091" s="17">
        <f t="shared" si="7646"/>
        <v>-56.76</v>
      </c>
      <c r="AO1091" s="17">
        <f t="shared" si="7646"/>
        <v>-56.88</v>
      </c>
      <c r="AP1091" s="17">
        <f t="shared" si="7646"/>
        <v>-57.04</v>
      </c>
      <c r="AQ1091" s="17">
        <f t="shared" si="7646"/>
        <v>-57.160000000000004</v>
      </c>
      <c r="AR1091" s="17">
        <f t="shared" si="7646"/>
        <v>-57.32</v>
      </c>
      <c r="AS1091" s="17">
        <f t="shared" si="7646"/>
        <v>-57.44</v>
      </c>
      <c r="AT1091" s="17">
        <f t="shared" si="7646"/>
        <v>0</v>
      </c>
      <c r="AU1091" s="17">
        <f t="shared" si="7646"/>
        <v>0</v>
      </c>
      <c r="AV1091" s="17">
        <f t="shared" si="7646"/>
        <v>0</v>
      </c>
      <c r="AW1091" s="17">
        <f t="shared" si="7646"/>
        <v>0</v>
      </c>
      <c r="AX1091" s="17">
        <f t="shared" si="7646"/>
        <v>0</v>
      </c>
      <c r="AY1091" s="17">
        <f t="shared" si="7646"/>
        <v>0</v>
      </c>
      <c r="AZ1091" s="17">
        <f t="shared" si="7646"/>
        <v>0</v>
      </c>
      <c r="BA1091" s="17">
        <f t="shared" si="7646"/>
        <v>0</v>
      </c>
      <c r="BB1091" s="17">
        <f t="shared" si="7646"/>
        <v>0</v>
      </c>
      <c r="BC1091" s="17">
        <f t="shared" si="7646"/>
        <v>0</v>
      </c>
      <c r="BD1091" s="17">
        <f t="shared" si="7646"/>
        <v>0</v>
      </c>
      <c r="BE1091" s="17">
        <f t="shared" si="7646"/>
        <v>0</v>
      </c>
      <c r="BF1091" s="17">
        <f t="shared" si="7646"/>
        <v>0</v>
      </c>
      <c r="BG1091" s="17">
        <f t="shared" si="7646"/>
        <v>0</v>
      </c>
      <c r="BH1091" s="17">
        <f t="shared" si="7646"/>
        <v>0</v>
      </c>
      <c r="BI1091" s="17">
        <f t="shared" si="7646"/>
        <v>0</v>
      </c>
      <c r="BJ1091" s="17">
        <f t="shared" si="7646"/>
        <v>0</v>
      </c>
      <c r="BK1091" s="17">
        <f t="shared" si="7646"/>
        <v>0</v>
      </c>
      <c r="BL1091" s="17">
        <f t="shared" si="7646"/>
        <v>0</v>
      </c>
      <c r="BM1091" s="17">
        <f t="shared" si="7646"/>
        <v>0</v>
      </c>
      <c r="BN1091" s="17">
        <f t="shared" si="7646"/>
        <v>0</v>
      </c>
      <c r="BO1091" s="17">
        <f t="shared" si="7646"/>
        <v>0</v>
      </c>
      <c r="BP1091" s="17">
        <f t="shared" si="7646"/>
        <v>0</v>
      </c>
      <c r="BQ1091" s="17">
        <f t="shared" si="7646"/>
        <v>0</v>
      </c>
      <c r="BR1091" s="17">
        <f t="shared" si="7646"/>
        <v>0</v>
      </c>
      <c r="BS1091" s="17">
        <f t="shared" si="7646"/>
        <v>0</v>
      </c>
      <c r="BT1091" s="17">
        <f t="shared" si="7646"/>
        <v>0</v>
      </c>
      <c r="BU1091" s="17">
        <f t="shared" si="7646"/>
        <v>0</v>
      </c>
      <c r="BV1091" s="17">
        <f t="shared" si="7646"/>
        <v>0</v>
      </c>
      <c r="BW1091" s="17">
        <f t="shared" si="7646"/>
        <v>0</v>
      </c>
      <c r="BX1091" s="17">
        <f t="shared" si="7646"/>
        <v>0</v>
      </c>
      <c r="BY1091" s="17">
        <f t="shared" si="7646"/>
        <v>0</v>
      </c>
      <c r="BZ1091" s="17">
        <f t="shared" si="7646"/>
        <v>0</v>
      </c>
      <c r="CA1091" s="17">
        <f t="shared" si="7646"/>
        <v>0</v>
      </c>
      <c r="CB1091" s="17">
        <f t="shared" si="7646"/>
        <v>0</v>
      </c>
      <c r="CC1091" s="17">
        <f t="shared" si="7646"/>
        <v>0</v>
      </c>
      <c r="CD1091" s="17">
        <f t="shared" si="7646"/>
        <v>0</v>
      </c>
      <c r="CE1091" s="17">
        <f t="shared" si="7646"/>
        <v>0</v>
      </c>
      <c r="CF1091" s="17">
        <f t="shared" si="7646"/>
        <v>0</v>
      </c>
      <c r="CG1091" s="17">
        <f t="shared" si="7646"/>
        <v>0</v>
      </c>
      <c r="CH1091" s="17">
        <f t="shared" ref="CH1091:CO1091" si="7647">IF((CH1074-$T1074)&gt;$D1075,0,$D1091*(CH1078))</f>
        <v>0</v>
      </c>
      <c r="CI1091" s="17">
        <f t="shared" si="7647"/>
        <v>0</v>
      </c>
      <c r="CJ1091" s="17">
        <f t="shared" si="7647"/>
        <v>0</v>
      </c>
      <c r="CK1091" s="17">
        <f t="shared" si="7647"/>
        <v>0</v>
      </c>
      <c r="CL1091" s="17">
        <f t="shared" si="7647"/>
        <v>0</v>
      </c>
      <c r="CM1091" s="17">
        <f t="shared" si="7647"/>
        <v>0</v>
      </c>
      <c r="CN1091" s="17">
        <f t="shared" si="7647"/>
        <v>0</v>
      </c>
      <c r="CO1091" s="17">
        <f t="shared" si="7647"/>
        <v>0</v>
      </c>
    </row>
    <row r="1092" spans="2:93">
      <c r="B1092" s="556"/>
      <c r="C1092" s="556">
        <f t="shared" si="7625"/>
        <v>14</v>
      </c>
      <c r="D1092" s="632">
        <f t="shared" si="7622"/>
        <v>-0.04</v>
      </c>
      <c r="E1092" s="632"/>
      <c r="F1092" s="632"/>
      <c r="G1092" s="632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>
        <f>IF((V1074-$U1074)&gt;$D1075,0,$D1092*(V1078))</f>
        <v>-54.24</v>
      </c>
      <c r="W1092" s="17">
        <f t="shared" ref="W1092:CH1092" si="7648">IF((W1074-$U1074)&gt;$D1075,0,$D1092*(W1078))</f>
        <v>-54.4</v>
      </c>
      <c r="X1092" s="17">
        <f t="shared" si="7648"/>
        <v>-54.52</v>
      </c>
      <c r="Y1092" s="17">
        <f t="shared" si="7648"/>
        <v>-54.64</v>
      </c>
      <c r="Z1092" s="17">
        <f t="shared" si="7648"/>
        <v>-54.800000000000004</v>
      </c>
      <c r="AA1092" s="17">
        <f t="shared" si="7648"/>
        <v>-54.92</v>
      </c>
      <c r="AB1092" s="17">
        <f t="shared" si="7648"/>
        <v>-55.08</v>
      </c>
      <c r="AC1092" s="17">
        <f t="shared" si="7648"/>
        <v>-55.2</v>
      </c>
      <c r="AD1092" s="17">
        <f t="shared" si="7648"/>
        <v>-55.36</v>
      </c>
      <c r="AE1092" s="17">
        <f t="shared" si="7648"/>
        <v>-55.480000000000004</v>
      </c>
      <c r="AF1092" s="17">
        <f t="shared" si="7648"/>
        <v>-55.6</v>
      </c>
      <c r="AG1092" s="17">
        <f t="shared" si="7648"/>
        <v>-55.76</v>
      </c>
      <c r="AH1092" s="17">
        <f t="shared" si="7648"/>
        <v>-55.88</v>
      </c>
      <c r="AI1092" s="17">
        <f t="shared" si="7648"/>
        <v>-56.04</v>
      </c>
      <c r="AJ1092" s="17">
        <f t="shared" si="7648"/>
        <v>-56.160000000000004</v>
      </c>
      <c r="AK1092" s="17">
        <f t="shared" si="7648"/>
        <v>-56.32</v>
      </c>
      <c r="AL1092" s="17">
        <f t="shared" si="7648"/>
        <v>-56.44</v>
      </c>
      <c r="AM1092" s="17">
        <f t="shared" si="7648"/>
        <v>-56.6</v>
      </c>
      <c r="AN1092" s="17">
        <f t="shared" si="7648"/>
        <v>-56.76</v>
      </c>
      <c r="AO1092" s="17">
        <f t="shared" si="7648"/>
        <v>-56.88</v>
      </c>
      <c r="AP1092" s="17">
        <f t="shared" si="7648"/>
        <v>-57.04</v>
      </c>
      <c r="AQ1092" s="17">
        <f t="shared" si="7648"/>
        <v>-57.160000000000004</v>
      </c>
      <c r="AR1092" s="17">
        <f t="shared" si="7648"/>
        <v>-57.32</v>
      </c>
      <c r="AS1092" s="17">
        <f t="shared" si="7648"/>
        <v>-57.44</v>
      </c>
      <c r="AT1092" s="17">
        <f t="shared" si="7648"/>
        <v>-57.6</v>
      </c>
      <c r="AU1092" s="17">
        <f t="shared" si="7648"/>
        <v>0</v>
      </c>
      <c r="AV1092" s="17">
        <f t="shared" si="7648"/>
        <v>0</v>
      </c>
      <c r="AW1092" s="17">
        <f t="shared" si="7648"/>
        <v>0</v>
      </c>
      <c r="AX1092" s="17">
        <f t="shared" si="7648"/>
        <v>0</v>
      </c>
      <c r="AY1092" s="17">
        <f t="shared" si="7648"/>
        <v>0</v>
      </c>
      <c r="AZ1092" s="17">
        <f t="shared" si="7648"/>
        <v>0</v>
      </c>
      <c r="BA1092" s="17">
        <f t="shared" si="7648"/>
        <v>0</v>
      </c>
      <c r="BB1092" s="17">
        <f t="shared" si="7648"/>
        <v>0</v>
      </c>
      <c r="BC1092" s="17">
        <f t="shared" si="7648"/>
        <v>0</v>
      </c>
      <c r="BD1092" s="17">
        <f t="shared" si="7648"/>
        <v>0</v>
      </c>
      <c r="BE1092" s="17">
        <f t="shared" si="7648"/>
        <v>0</v>
      </c>
      <c r="BF1092" s="17">
        <f t="shared" si="7648"/>
        <v>0</v>
      </c>
      <c r="BG1092" s="17">
        <f t="shared" si="7648"/>
        <v>0</v>
      </c>
      <c r="BH1092" s="17">
        <f t="shared" si="7648"/>
        <v>0</v>
      </c>
      <c r="BI1092" s="17">
        <f t="shared" si="7648"/>
        <v>0</v>
      </c>
      <c r="BJ1092" s="17">
        <f t="shared" si="7648"/>
        <v>0</v>
      </c>
      <c r="BK1092" s="17">
        <f t="shared" si="7648"/>
        <v>0</v>
      </c>
      <c r="BL1092" s="17">
        <f t="shared" si="7648"/>
        <v>0</v>
      </c>
      <c r="BM1092" s="17">
        <f t="shared" si="7648"/>
        <v>0</v>
      </c>
      <c r="BN1092" s="17">
        <f t="shared" si="7648"/>
        <v>0</v>
      </c>
      <c r="BO1092" s="17">
        <f t="shared" si="7648"/>
        <v>0</v>
      </c>
      <c r="BP1092" s="17">
        <f t="shared" si="7648"/>
        <v>0</v>
      </c>
      <c r="BQ1092" s="17">
        <f t="shared" si="7648"/>
        <v>0</v>
      </c>
      <c r="BR1092" s="17">
        <f t="shared" si="7648"/>
        <v>0</v>
      </c>
      <c r="BS1092" s="17">
        <f t="shared" si="7648"/>
        <v>0</v>
      </c>
      <c r="BT1092" s="17">
        <f t="shared" si="7648"/>
        <v>0</v>
      </c>
      <c r="BU1092" s="17">
        <f t="shared" si="7648"/>
        <v>0</v>
      </c>
      <c r="BV1092" s="17">
        <f t="shared" si="7648"/>
        <v>0</v>
      </c>
      <c r="BW1092" s="17">
        <f t="shared" si="7648"/>
        <v>0</v>
      </c>
      <c r="BX1092" s="17">
        <f t="shared" si="7648"/>
        <v>0</v>
      </c>
      <c r="BY1092" s="17">
        <f t="shared" si="7648"/>
        <v>0</v>
      </c>
      <c r="BZ1092" s="17">
        <f t="shared" si="7648"/>
        <v>0</v>
      </c>
      <c r="CA1092" s="17">
        <f t="shared" si="7648"/>
        <v>0</v>
      </c>
      <c r="CB1092" s="17">
        <f t="shared" si="7648"/>
        <v>0</v>
      </c>
      <c r="CC1092" s="17">
        <f t="shared" si="7648"/>
        <v>0</v>
      </c>
      <c r="CD1092" s="17">
        <f t="shared" si="7648"/>
        <v>0</v>
      </c>
      <c r="CE1092" s="17">
        <f t="shared" si="7648"/>
        <v>0</v>
      </c>
      <c r="CF1092" s="17">
        <f t="shared" si="7648"/>
        <v>0</v>
      </c>
      <c r="CG1092" s="17">
        <f t="shared" si="7648"/>
        <v>0</v>
      </c>
      <c r="CH1092" s="17">
        <f t="shared" si="7648"/>
        <v>0</v>
      </c>
      <c r="CI1092" s="17">
        <f t="shared" ref="CI1092:CO1092" si="7649">IF((CI1074-$U1074)&gt;$D1075,0,$D1092*(CI1078))</f>
        <v>0</v>
      </c>
      <c r="CJ1092" s="17">
        <f t="shared" si="7649"/>
        <v>0</v>
      </c>
      <c r="CK1092" s="17">
        <f t="shared" si="7649"/>
        <v>0</v>
      </c>
      <c r="CL1092" s="17">
        <f t="shared" si="7649"/>
        <v>0</v>
      </c>
      <c r="CM1092" s="17">
        <f t="shared" si="7649"/>
        <v>0</v>
      </c>
      <c r="CN1092" s="17">
        <f t="shared" si="7649"/>
        <v>0</v>
      </c>
      <c r="CO1092" s="17">
        <f t="shared" si="7649"/>
        <v>0</v>
      </c>
    </row>
    <row r="1093" spans="2:93">
      <c r="B1093" s="556"/>
      <c r="C1093" s="556">
        <f t="shared" si="7625"/>
        <v>15</v>
      </c>
      <c r="D1093" s="632">
        <f t="shared" si="7622"/>
        <v>-0.04</v>
      </c>
      <c r="E1093" s="632"/>
      <c r="F1093" s="632"/>
      <c r="G1093" s="632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>
        <f>IF((W1074-$V1074)&gt;$D1075,0,$D1093*(W1078))</f>
        <v>-54.4</v>
      </c>
      <c r="X1093" s="17">
        <f t="shared" ref="X1093:CI1093" si="7650">IF((X1074-$V1074)&gt;$D1075,0,$D1093*(X1078))</f>
        <v>-54.52</v>
      </c>
      <c r="Y1093" s="17">
        <f t="shared" si="7650"/>
        <v>-54.64</v>
      </c>
      <c r="Z1093" s="17">
        <f t="shared" si="7650"/>
        <v>-54.800000000000004</v>
      </c>
      <c r="AA1093" s="17">
        <f t="shared" si="7650"/>
        <v>-54.92</v>
      </c>
      <c r="AB1093" s="17">
        <f t="shared" si="7650"/>
        <v>-55.08</v>
      </c>
      <c r="AC1093" s="17">
        <f t="shared" si="7650"/>
        <v>-55.2</v>
      </c>
      <c r="AD1093" s="17">
        <f t="shared" si="7650"/>
        <v>-55.36</v>
      </c>
      <c r="AE1093" s="17">
        <f t="shared" si="7650"/>
        <v>-55.480000000000004</v>
      </c>
      <c r="AF1093" s="17">
        <f t="shared" si="7650"/>
        <v>-55.6</v>
      </c>
      <c r="AG1093" s="17">
        <f t="shared" si="7650"/>
        <v>-55.76</v>
      </c>
      <c r="AH1093" s="17">
        <f t="shared" si="7650"/>
        <v>-55.88</v>
      </c>
      <c r="AI1093" s="17">
        <f t="shared" si="7650"/>
        <v>-56.04</v>
      </c>
      <c r="AJ1093" s="17">
        <f t="shared" si="7650"/>
        <v>-56.160000000000004</v>
      </c>
      <c r="AK1093" s="17">
        <f t="shared" si="7650"/>
        <v>-56.32</v>
      </c>
      <c r="AL1093" s="17">
        <f t="shared" si="7650"/>
        <v>-56.44</v>
      </c>
      <c r="AM1093" s="17">
        <f t="shared" si="7650"/>
        <v>-56.6</v>
      </c>
      <c r="AN1093" s="17">
        <f t="shared" si="7650"/>
        <v>-56.76</v>
      </c>
      <c r="AO1093" s="17">
        <f t="shared" si="7650"/>
        <v>-56.88</v>
      </c>
      <c r="AP1093" s="17">
        <f t="shared" si="7650"/>
        <v>-57.04</v>
      </c>
      <c r="AQ1093" s="17">
        <f t="shared" si="7650"/>
        <v>-57.160000000000004</v>
      </c>
      <c r="AR1093" s="17">
        <f t="shared" si="7650"/>
        <v>-57.32</v>
      </c>
      <c r="AS1093" s="17">
        <f t="shared" si="7650"/>
        <v>-57.44</v>
      </c>
      <c r="AT1093" s="17">
        <f t="shared" si="7650"/>
        <v>-57.6</v>
      </c>
      <c r="AU1093" s="17">
        <f t="shared" si="7650"/>
        <v>-57.76</v>
      </c>
      <c r="AV1093" s="17">
        <f t="shared" si="7650"/>
        <v>0</v>
      </c>
      <c r="AW1093" s="17">
        <f t="shared" si="7650"/>
        <v>0</v>
      </c>
      <c r="AX1093" s="17">
        <f t="shared" si="7650"/>
        <v>0</v>
      </c>
      <c r="AY1093" s="17">
        <f t="shared" si="7650"/>
        <v>0</v>
      </c>
      <c r="AZ1093" s="17">
        <f t="shared" si="7650"/>
        <v>0</v>
      </c>
      <c r="BA1093" s="17">
        <f t="shared" si="7650"/>
        <v>0</v>
      </c>
      <c r="BB1093" s="17">
        <f t="shared" si="7650"/>
        <v>0</v>
      </c>
      <c r="BC1093" s="17">
        <f t="shared" si="7650"/>
        <v>0</v>
      </c>
      <c r="BD1093" s="17">
        <f t="shared" si="7650"/>
        <v>0</v>
      </c>
      <c r="BE1093" s="17">
        <f t="shared" si="7650"/>
        <v>0</v>
      </c>
      <c r="BF1093" s="17">
        <f t="shared" si="7650"/>
        <v>0</v>
      </c>
      <c r="BG1093" s="17">
        <f t="shared" si="7650"/>
        <v>0</v>
      </c>
      <c r="BH1093" s="17">
        <f t="shared" si="7650"/>
        <v>0</v>
      </c>
      <c r="BI1093" s="17">
        <f t="shared" si="7650"/>
        <v>0</v>
      </c>
      <c r="BJ1093" s="17">
        <f t="shared" si="7650"/>
        <v>0</v>
      </c>
      <c r="BK1093" s="17">
        <f t="shared" si="7650"/>
        <v>0</v>
      </c>
      <c r="BL1093" s="17">
        <f t="shared" si="7650"/>
        <v>0</v>
      </c>
      <c r="BM1093" s="17">
        <f t="shared" si="7650"/>
        <v>0</v>
      </c>
      <c r="BN1093" s="17">
        <f t="shared" si="7650"/>
        <v>0</v>
      </c>
      <c r="BO1093" s="17">
        <f t="shared" si="7650"/>
        <v>0</v>
      </c>
      <c r="BP1093" s="17">
        <f t="shared" si="7650"/>
        <v>0</v>
      </c>
      <c r="BQ1093" s="17">
        <f t="shared" si="7650"/>
        <v>0</v>
      </c>
      <c r="BR1093" s="17">
        <f t="shared" si="7650"/>
        <v>0</v>
      </c>
      <c r="BS1093" s="17">
        <f t="shared" si="7650"/>
        <v>0</v>
      </c>
      <c r="BT1093" s="17">
        <f t="shared" si="7650"/>
        <v>0</v>
      </c>
      <c r="BU1093" s="17">
        <f t="shared" si="7650"/>
        <v>0</v>
      </c>
      <c r="BV1093" s="17">
        <f t="shared" si="7650"/>
        <v>0</v>
      </c>
      <c r="BW1093" s="17">
        <f t="shared" si="7650"/>
        <v>0</v>
      </c>
      <c r="BX1093" s="17">
        <f t="shared" si="7650"/>
        <v>0</v>
      </c>
      <c r="BY1093" s="17">
        <f t="shared" si="7650"/>
        <v>0</v>
      </c>
      <c r="BZ1093" s="17">
        <f t="shared" si="7650"/>
        <v>0</v>
      </c>
      <c r="CA1093" s="17">
        <f t="shared" si="7650"/>
        <v>0</v>
      </c>
      <c r="CB1093" s="17">
        <f t="shared" si="7650"/>
        <v>0</v>
      </c>
      <c r="CC1093" s="17">
        <f t="shared" si="7650"/>
        <v>0</v>
      </c>
      <c r="CD1093" s="17">
        <f t="shared" si="7650"/>
        <v>0</v>
      </c>
      <c r="CE1093" s="17">
        <f t="shared" si="7650"/>
        <v>0</v>
      </c>
      <c r="CF1093" s="17">
        <f t="shared" si="7650"/>
        <v>0</v>
      </c>
      <c r="CG1093" s="17">
        <f t="shared" si="7650"/>
        <v>0</v>
      </c>
      <c r="CH1093" s="17">
        <f t="shared" si="7650"/>
        <v>0</v>
      </c>
      <c r="CI1093" s="17">
        <f t="shared" si="7650"/>
        <v>0</v>
      </c>
      <c r="CJ1093" s="17">
        <f t="shared" ref="CJ1093:CO1093" si="7651">IF((CJ1074-$V1074)&gt;$D1075,0,$D1093*(CJ1078))</f>
        <v>0</v>
      </c>
      <c r="CK1093" s="17">
        <f t="shared" si="7651"/>
        <v>0</v>
      </c>
      <c r="CL1093" s="17">
        <f t="shared" si="7651"/>
        <v>0</v>
      </c>
      <c r="CM1093" s="17">
        <f t="shared" si="7651"/>
        <v>0</v>
      </c>
      <c r="CN1093" s="17">
        <f t="shared" si="7651"/>
        <v>0</v>
      </c>
      <c r="CO1093" s="17">
        <f t="shared" si="7651"/>
        <v>0</v>
      </c>
    </row>
    <row r="1094" spans="2:93">
      <c r="B1094" s="556"/>
      <c r="C1094" s="556">
        <f t="shared" si="7625"/>
        <v>16</v>
      </c>
      <c r="D1094" s="632">
        <f t="shared" si="7622"/>
        <v>-0.04</v>
      </c>
      <c r="E1094" s="632"/>
      <c r="F1094" s="632"/>
      <c r="G1094" s="632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>
        <f>IF((X1074-$W1074)&gt;$D1075,0,$D1094*(X1078))</f>
        <v>-54.52</v>
      </c>
      <c r="Y1094" s="17">
        <f t="shared" ref="Y1094:CJ1094" si="7652">IF((Y1074-$W1074)&gt;$D1075,0,$D1094*(Y1078))</f>
        <v>-54.64</v>
      </c>
      <c r="Z1094" s="17">
        <f t="shared" si="7652"/>
        <v>-54.800000000000004</v>
      </c>
      <c r="AA1094" s="17">
        <f t="shared" si="7652"/>
        <v>-54.92</v>
      </c>
      <c r="AB1094" s="17">
        <f t="shared" si="7652"/>
        <v>-55.08</v>
      </c>
      <c r="AC1094" s="17">
        <f t="shared" si="7652"/>
        <v>-55.2</v>
      </c>
      <c r="AD1094" s="17">
        <f t="shared" si="7652"/>
        <v>-55.36</v>
      </c>
      <c r="AE1094" s="17">
        <f t="shared" si="7652"/>
        <v>-55.480000000000004</v>
      </c>
      <c r="AF1094" s="17">
        <f t="shared" si="7652"/>
        <v>-55.6</v>
      </c>
      <c r="AG1094" s="17">
        <f t="shared" si="7652"/>
        <v>-55.76</v>
      </c>
      <c r="AH1094" s="17">
        <f t="shared" si="7652"/>
        <v>-55.88</v>
      </c>
      <c r="AI1094" s="17">
        <f t="shared" si="7652"/>
        <v>-56.04</v>
      </c>
      <c r="AJ1094" s="17">
        <f t="shared" si="7652"/>
        <v>-56.160000000000004</v>
      </c>
      <c r="AK1094" s="17">
        <f t="shared" si="7652"/>
        <v>-56.32</v>
      </c>
      <c r="AL1094" s="17">
        <f t="shared" si="7652"/>
        <v>-56.44</v>
      </c>
      <c r="AM1094" s="17">
        <f t="shared" si="7652"/>
        <v>-56.6</v>
      </c>
      <c r="AN1094" s="17">
        <f t="shared" si="7652"/>
        <v>-56.76</v>
      </c>
      <c r="AO1094" s="17">
        <f t="shared" si="7652"/>
        <v>-56.88</v>
      </c>
      <c r="AP1094" s="17">
        <f t="shared" si="7652"/>
        <v>-57.04</v>
      </c>
      <c r="AQ1094" s="17">
        <f t="shared" si="7652"/>
        <v>-57.160000000000004</v>
      </c>
      <c r="AR1094" s="17">
        <f t="shared" si="7652"/>
        <v>-57.32</v>
      </c>
      <c r="AS1094" s="17">
        <f t="shared" si="7652"/>
        <v>-57.44</v>
      </c>
      <c r="AT1094" s="17">
        <f t="shared" si="7652"/>
        <v>-57.6</v>
      </c>
      <c r="AU1094" s="17">
        <f t="shared" si="7652"/>
        <v>-57.76</v>
      </c>
      <c r="AV1094" s="17">
        <f t="shared" si="7652"/>
        <v>-57.88</v>
      </c>
      <c r="AW1094" s="17">
        <f t="shared" si="7652"/>
        <v>0</v>
      </c>
      <c r="AX1094" s="17">
        <f t="shared" si="7652"/>
        <v>0</v>
      </c>
      <c r="AY1094" s="17">
        <f t="shared" si="7652"/>
        <v>0</v>
      </c>
      <c r="AZ1094" s="17">
        <f t="shared" si="7652"/>
        <v>0</v>
      </c>
      <c r="BA1094" s="17">
        <f t="shared" si="7652"/>
        <v>0</v>
      </c>
      <c r="BB1094" s="17">
        <f t="shared" si="7652"/>
        <v>0</v>
      </c>
      <c r="BC1094" s="17">
        <f t="shared" si="7652"/>
        <v>0</v>
      </c>
      <c r="BD1094" s="17">
        <f t="shared" si="7652"/>
        <v>0</v>
      </c>
      <c r="BE1094" s="17">
        <f t="shared" si="7652"/>
        <v>0</v>
      </c>
      <c r="BF1094" s="17">
        <f t="shared" si="7652"/>
        <v>0</v>
      </c>
      <c r="BG1094" s="17">
        <f t="shared" si="7652"/>
        <v>0</v>
      </c>
      <c r="BH1094" s="17">
        <f t="shared" si="7652"/>
        <v>0</v>
      </c>
      <c r="BI1094" s="17">
        <f t="shared" si="7652"/>
        <v>0</v>
      </c>
      <c r="BJ1094" s="17">
        <f t="shared" si="7652"/>
        <v>0</v>
      </c>
      <c r="BK1094" s="17">
        <f t="shared" si="7652"/>
        <v>0</v>
      </c>
      <c r="BL1094" s="17">
        <f t="shared" si="7652"/>
        <v>0</v>
      </c>
      <c r="BM1094" s="17">
        <f t="shared" si="7652"/>
        <v>0</v>
      </c>
      <c r="BN1094" s="17">
        <f t="shared" si="7652"/>
        <v>0</v>
      </c>
      <c r="BO1094" s="17">
        <f t="shared" si="7652"/>
        <v>0</v>
      </c>
      <c r="BP1094" s="17">
        <f t="shared" si="7652"/>
        <v>0</v>
      </c>
      <c r="BQ1094" s="17">
        <f t="shared" si="7652"/>
        <v>0</v>
      </c>
      <c r="BR1094" s="17">
        <f t="shared" si="7652"/>
        <v>0</v>
      </c>
      <c r="BS1094" s="17">
        <f t="shared" si="7652"/>
        <v>0</v>
      </c>
      <c r="BT1094" s="17">
        <f t="shared" si="7652"/>
        <v>0</v>
      </c>
      <c r="BU1094" s="17">
        <f t="shared" si="7652"/>
        <v>0</v>
      </c>
      <c r="BV1094" s="17">
        <f t="shared" si="7652"/>
        <v>0</v>
      </c>
      <c r="BW1094" s="17">
        <f t="shared" si="7652"/>
        <v>0</v>
      </c>
      <c r="BX1094" s="17">
        <f t="shared" si="7652"/>
        <v>0</v>
      </c>
      <c r="BY1094" s="17">
        <f t="shared" si="7652"/>
        <v>0</v>
      </c>
      <c r="BZ1094" s="17">
        <f t="shared" si="7652"/>
        <v>0</v>
      </c>
      <c r="CA1094" s="17">
        <f t="shared" si="7652"/>
        <v>0</v>
      </c>
      <c r="CB1094" s="17">
        <f t="shared" si="7652"/>
        <v>0</v>
      </c>
      <c r="CC1094" s="17">
        <f t="shared" si="7652"/>
        <v>0</v>
      </c>
      <c r="CD1094" s="17">
        <f t="shared" si="7652"/>
        <v>0</v>
      </c>
      <c r="CE1094" s="17">
        <f t="shared" si="7652"/>
        <v>0</v>
      </c>
      <c r="CF1094" s="17">
        <f t="shared" si="7652"/>
        <v>0</v>
      </c>
      <c r="CG1094" s="17">
        <f t="shared" si="7652"/>
        <v>0</v>
      </c>
      <c r="CH1094" s="17">
        <f t="shared" si="7652"/>
        <v>0</v>
      </c>
      <c r="CI1094" s="17">
        <f t="shared" si="7652"/>
        <v>0</v>
      </c>
      <c r="CJ1094" s="17">
        <f t="shared" si="7652"/>
        <v>0</v>
      </c>
      <c r="CK1094" s="17">
        <f t="shared" ref="CK1094:CO1094" si="7653">IF((CK1074-$W1074)&gt;$D1075,0,$D1094*(CK1078))</f>
        <v>0</v>
      </c>
      <c r="CL1094" s="17">
        <f t="shared" si="7653"/>
        <v>0</v>
      </c>
      <c r="CM1094" s="17">
        <f t="shared" si="7653"/>
        <v>0</v>
      </c>
      <c r="CN1094" s="17">
        <f t="shared" si="7653"/>
        <v>0</v>
      </c>
      <c r="CO1094" s="17">
        <f t="shared" si="7653"/>
        <v>0</v>
      </c>
    </row>
    <row r="1095" spans="2:93">
      <c r="B1095" s="556"/>
      <c r="C1095" s="556">
        <f t="shared" si="7625"/>
        <v>17</v>
      </c>
      <c r="D1095" s="632">
        <f t="shared" si="7622"/>
        <v>-0.04</v>
      </c>
      <c r="E1095" s="632"/>
      <c r="F1095" s="632"/>
      <c r="G1095" s="632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>
        <f>IF((Y1074-$X1074)&gt;$D1075,0,$D1095*(Y1078))</f>
        <v>-54.64</v>
      </c>
      <c r="Z1095" s="17">
        <f t="shared" ref="Z1095:CK1095" si="7654">IF((Z1074-$X1074)&gt;$D1075,0,$D1095*(Z1078))</f>
        <v>-54.800000000000004</v>
      </c>
      <c r="AA1095" s="17">
        <f t="shared" si="7654"/>
        <v>-54.92</v>
      </c>
      <c r="AB1095" s="17">
        <f t="shared" si="7654"/>
        <v>-55.08</v>
      </c>
      <c r="AC1095" s="17">
        <f t="shared" si="7654"/>
        <v>-55.2</v>
      </c>
      <c r="AD1095" s="17">
        <f t="shared" si="7654"/>
        <v>-55.36</v>
      </c>
      <c r="AE1095" s="17">
        <f t="shared" si="7654"/>
        <v>-55.480000000000004</v>
      </c>
      <c r="AF1095" s="17">
        <f t="shared" si="7654"/>
        <v>-55.6</v>
      </c>
      <c r="AG1095" s="17">
        <f t="shared" si="7654"/>
        <v>-55.76</v>
      </c>
      <c r="AH1095" s="17">
        <f t="shared" si="7654"/>
        <v>-55.88</v>
      </c>
      <c r="AI1095" s="17">
        <f t="shared" si="7654"/>
        <v>-56.04</v>
      </c>
      <c r="AJ1095" s="17">
        <f t="shared" si="7654"/>
        <v>-56.160000000000004</v>
      </c>
      <c r="AK1095" s="17">
        <f t="shared" si="7654"/>
        <v>-56.32</v>
      </c>
      <c r="AL1095" s="17">
        <f t="shared" si="7654"/>
        <v>-56.44</v>
      </c>
      <c r="AM1095" s="17">
        <f t="shared" si="7654"/>
        <v>-56.6</v>
      </c>
      <c r="AN1095" s="17">
        <f t="shared" si="7654"/>
        <v>-56.76</v>
      </c>
      <c r="AO1095" s="17">
        <f t="shared" si="7654"/>
        <v>-56.88</v>
      </c>
      <c r="AP1095" s="17">
        <f t="shared" si="7654"/>
        <v>-57.04</v>
      </c>
      <c r="AQ1095" s="17">
        <f t="shared" si="7654"/>
        <v>-57.160000000000004</v>
      </c>
      <c r="AR1095" s="17">
        <f t="shared" si="7654"/>
        <v>-57.32</v>
      </c>
      <c r="AS1095" s="17">
        <f t="shared" si="7654"/>
        <v>-57.44</v>
      </c>
      <c r="AT1095" s="17">
        <f t="shared" si="7654"/>
        <v>-57.6</v>
      </c>
      <c r="AU1095" s="17">
        <f t="shared" si="7654"/>
        <v>-57.76</v>
      </c>
      <c r="AV1095" s="17">
        <f t="shared" si="7654"/>
        <v>-57.88</v>
      </c>
      <c r="AW1095" s="17">
        <f t="shared" si="7654"/>
        <v>-58.04</v>
      </c>
      <c r="AX1095" s="17">
        <f t="shared" si="7654"/>
        <v>0</v>
      </c>
      <c r="AY1095" s="17">
        <f t="shared" si="7654"/>
        <v>0</v>
      </c>
      <c r="AZ1095" s="17">
        <f t="shared" si="7654"/>
        <v>0</v>
      </c>
      <c r="BA1095" s="17">
        <f t="shared" si="7654"/>
        <v>0</v>
      </c>
      <c r="BB1095" s="17">
        <f t="shared" si="7654"/>
        <v>0</v>
      </c>
      <c r="BC1095" s="17">
        <f t="shared" si="7654"/>
        <v>0</v>
      </c>
      <c r="BD1095" s="17">
        <f t="shared" si="7654"/>
        <v>0</v>
      </c>
      <c r="BE1095" s="17">
        <f t="shared" si="7654"/>
        <v>0</v>
      </c>
      <c r="BF1095" s="17">
        <f t="shared" si="7654"/>
        <v>0</v>
      </c>
      <c r="BG1095" s="17">
        <f t="shared" si="7654"/>
        <v>0</v>
      </c>
      <c r="BH1095" s="17">
        <f t="shared" si="7654"/>
        <v>0</v>
      </c>
      <c r="BI1095" s="17">
        <f t="shared" si="7654"/>
        <v>0</v>
      </c>
      <c r="BJ1095" s="17">
        <f t="shared" si="7654"/>
        <v>0</v>
      </c>
      <c r="BK1095" s="17">
        <f t="shared" si="7654"/>
        <v>0</v>
      </c>
      <c r="BL1095" s="17">
        <f t="shared" si="7654"/>
        <v>0</v>
      </c>
      <c r="BM1095" s="17">
        <f t="shared" si="7654"/>
        <v>0</v>
      </c>
      <c r="BN1095" s="17">
        <f t="shared" si="7654"/>
        <v>0</v>
      </c>
      <c r="BO1095" s="17">
        <f t="shared" si="7654"/>
        <v>0</v>
      </c>
      <c r="BP1095" s="17">
        <f t="shared" si="7654"/>
        <v>0</v>
      </c>
      <c r="BQ1095" s="17">
        <f t="shared" si="7654"/>
        <v>0</v>
      </c>
      <c r="BR1095" s="17">
        <f t="shared" si="7654"/>
        <v>0</v>
      </c>
      <c r="BS1095" s="17">
        <f t="shared" si="7654"/>
        <v>0</v>
      </c>
      <c r="BT1095" s="17">
        <f t="shared" si="7654"/>
        <v>0</v>
      </c>
      <c r="BU1095" s="17">
        <f t="shared" si="7654"/>
        <v>0</v>
      </c>
      <c r="BV1095" s="17">
        <f t="shared" si="7654"/>
        <v>0</v>
      </c>
      <c r="BW1095" s="17">
        <f t="shared" si="7654"/>
        <v>0</v>
      </c>
      <c r="BX1095" s="17">
        <f t="shared" si="7654"/>
        <v>0</v>
      </c>
      <c r="BY1095" s="17">
        <f t="shared" si="7654"/>
        <v>0</v>
      </c>
      <c r="BZ1095" s="17">
        <f t="shared" si="7654"/>
        <v>0</v>
      </c>
      <c r="CA1095" s="17">
        <f t="shared" si="7654"/>
        <v>0</v>
      </c>
      <c r="CB1095" s="17">
        <f t="shared" si="7654"/>
        <v>0</v>
      </c>
      <c r="CC1095" s="17">
        <f t="shared" si="7654"/>
        <v>0</v>
      </c>
      <c r="CD1095" s="17">
        <f t="shared" si="7654"/>
        <v>0</v>
      </c>
      <c r="CE1095" s="17">
        <f t="shared" si="7654"/>
        <v>0</v>
      </c>
      <c r="CF1095" s="17">
        <f t="shared" si="7654"/>
        <v>0</v>
      </c>
      <c r="CG1095" s="17">
        <f t="shared" si="7654"/>
        <v>0</v>
      </c>
      <c r="CH1095" s="17">
        <f t="shared" si="7654"/>
        <v>0</v>
      </c>
      <c r="CI1095" s="17">
        <f t="shared" si="7654"/>
        <v>0</v>
      </c>
      <c r="CJ1095" s="17">
        <f t="shared" si="7654"/>
        <v>0</v>
      </c>
      <c r="CK1095" s="17">
        <f t="shared" si="7654"/>
        <v>0</v>
      </c>
      <c r="CL1095" s="17">
        <f t="shared" ref="CL1095:CO1095" si="7655">IF((CL1074-$X1074)&gt;$D1075,0,$D1095*(CL1078))</f>
        <v>0</v>
      </c>
      <c r="CM1095" s="17">
        <f t="shared" si="7655"/>
        <v>0</v>
      </c>
      <c r="CN1095" s="17">
        <f t="shared" si="7655"/>
        <v>0</v>
      </c>
      <c r="CO1095" s="17">
        <f t="shared" si="7655"/>
        <v>0</v>
      </c>
    </row>
    <row r="1096" spans="2:93">
      <c r="B1096" s="556"/>
      <c r="C1096" s="556">
        <f t="shared" si="7625"/>
        <v>18</v>
      </c>
      <c r="D1096" s="632">
        <f t="shared" si="7622"/>
        <v>-0.04</v>
      </c>
      <c r="E1096" s="632"/>
      <c r="F1096" s="632"/>
      <c r="G1096" s="632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>
        <f>IF((Z1074-$Y1074)&gt;$D$37,0,$D1096*(Z1078))</f>
        <v>0</v>
      </c>
      <c r="AA1096" s="17">
        <f t="shared" ref="AA1096:CL1096" si="7656">IF((AA1074-$Y1074)&gt;$D$37,0,$D1096*(AA1078))</f>
        <v>0</v>
      </c>
      <c r="AB1096" s="17">
        <f t="shared" si="7656"/>
        <v>0</v>
      </c>
      <c r="AC1096" s="17">
        <f t="shared" si="7656"/>
        <v>0</v>
      </c>
      <c r="AD1096" s="17">
        <f t="shared" si="7656"/>
        <v>0</v>
      </c>
      <c r="AE1096" s="17">
        <f t="shared" si="7656"/>
        <v>0</v>
      </c>
      <c r="AF1096" s="17">
        <f t="shared" si="7656"/>
        <v>0</v>
      </c>
      <c r="AG1096" s="17">
        <f t="shared" si="7656"/>
        <v>0</v>
      </c>
      <c r="AH1096" s="17">
        <f t="shared" si="7656"/>
        <v>0</v>
      </c>
      <c r="AI1096" s="17">
        <f t="shared" si="7656"/>
        <v>0</v>
      </c>
      <c r="AJ1096" s="17">
        <f t="shared" si="7656"/>
        <v>0</v>
      </c>
      <c r="AK1096" s="17">
        <f t="shared" si="7656"/>
        <v>0</v>
      </c>
      <c r="AL1096" s="17">
        <f t="shared" si="7656"/>
        <v>0</v>
      </c>
      <c r="AM1096" s="17">
        <f t="shared" si="7656"/>
        <v>0</v>
      </c>
      <c r="AN1096" s="17">
        <f t="shared" si="7656"/>
        <v>0</v>
      </c>
      <c r="AO1096" s="17">
        <f t="shared" si="7656"/>
        <v>0</v>
      </c>
      <c r="AP1096" s="17">
        <f t="shared" si="7656"/>
        <v>0</v>
      </c>
      <c r="AQ1096" s="17">
        <f t="shared" si="7656"/>
        <v>0</v>
      </c>
      <c r="AR1096" s="17">
        <f t="shared" si="7656"/>
        <v>0</v>
      </c>
      <c r="AS1096" s="17">
        <f t="shared" si="7656"/>
        <v>0</v>
      </c>
      <c r="AT1096" s="17">
        <f t="shared" si="7656"/>
        <v>0</v>
      </c>
      <c r="AU1096" s="17">
        <f t="shared" si="7656"/>
        <v>0</v>
      </c>
      <c r="AV1096" s="17">
        <f t="shared" si="7656"/>
        <v>0</v>
      </c>
      <c r="AW1096" s="17">
        <f t="shared" si="7656"/>
        <v>0</v>
      </c>
      <c r="AX1096" s="17">
        <f t="shared" si="7656"/>
        <v>0</v>
      </c>
      <c r="AY1096" s="17">
        <f t="shared" si="7656"/>
        <v>0</v>
      </c>
      <c r="AZ1096" s="17">
        <f t="shared" si="7656"/>
        <v>0</v>
      </c>
      <c r="BA1096" s="17">
        <f t="shared" si="7656"/>
        <v>0</v>
      </c>
      <c r="BB1096" s="17">
        <f t="shared" si="7656"/>
        <v>0</v>
      </c>
      <c r="BC1096" s="17">
        <f t="shared" si="7656"/>
        <v>0</v>
      </c>
      <c r="BD1096" s="17">
        <f t="shared" si="7656"/>
        <v>0</v>
      </c>
      <c r="BE1096" s="17">
        <f t="shared" si="7656"/>
        <v>0</v>
      </c>
      <c r="BF1096" s="17">
        <f t="shared" si="7656"/>
        <v>0</v>
      </c>
      <c r="BG1096" s="17">
        <f t="shared" si="7656"/>
        <v>0</v>
      </c>
      <c r="BH1096" s="17">
        <f t="shared" si="7656"/>
        <v>0</v>
      </c>
      <c r="BI1096" s="17">
        <f t="shared" si="7656"/>
        <v>0</v>
      </c>
      <c r="BJ1096" s="17">
        <f t="shared" si="7656"/>
        <v>0</v>
      </c>
      <c r="BK1096" s="17">
        <f t="shared" si="7656"/>
        <v>0</v>
      </c>
      <c r="BL1096" s="17">
        <f t="shared" si="7656"/>
        <v>0</v>
      </c>
      <c r="BM1096" s="17">
        <f t="shared" si="7656"/>
        <v>0</v>
      </c>
      <c r="BN1096" s="17">
        <f t="shared" si="7656"/>
        <v>0</v>
      </c>
      <c r="BO1096" s="17">
        <f t="shared" si="7656"/>
        <v>0</v>
      </c>
      <c r="BP1096" s="17">
        <f t="shared" si="7656"/>
        <v>0</v>
      </c>
      <c r="BQ1096" s="17">
        <f t="shared" si="7656"/>
        <v>0</v>
      </c>
      <c r="BR1096" s="17">
        <f t="shared" si="7656"/>
        <v>0</v>
      </c>
      <c r="BS1096" s="17">
        <f t="shared" si="7656"/>
        <v>0</v>
      </c>
      <c r="BT1096" s="17">
        <f t="shared" si="7656"/>
        <v>0</v>
      </c>
      <c r="BU1096" s="17">
        <f t="shared" si="7656"/>
        <v>0</v>
      </c>
      <c r="BV1096" s="17">
        <f t="shared" si="7656"/>
        <v>0</v>
      </c>
      <c r="BW1096" s="17">
        <f t="shared" si="7656"/>
        <v>0</v>
      </c>
      <c r="BX1096" s="17">
        <f t="shared" si="7656"/>
        <v>0</v>
      </c>
      <c r="BY1096" s="17">
        <f t="shared" si="7656"/>
        <v>0</v>
      </c>
      <c r="BZ1096" s="17">
        <f t="shared" si="7656"/>
        <v>0</v>
      </c>
      <c r="CA1096" s="17">
        <f t="shared" si="7656"/>
        <v>0</v>
      </c>
      <c r="CB1096" s="17">
        <f t="shared" si="7656"/>
        <v>0</v>
      </c>
      <c r="CC1096" s="17">
        <f t="shared" si="7656"/>
        <v>0</v>
      </c>
      <c r="CD1096" s="17">
        <f t="shared" si="7656"/>
        <v>0</v>
      </c>
      <c r="CE1096" s="17">
        <f t="shared" si="7656"/>
        <v>0</v>
      </c>
      <c r="CF1096" s="17">
        <f t="shared" si="7656"/>
        <v>0</v>
      </c>
      <c r="CG1096" s="17">
        <f t="shared" si="7656"/>
        <v>0</v>
      </c>
      <c r="CH1096" s="17">
        <f t="shared" si="7656"/>
        <v>0</v>
      </c>
      <c r="CI1096" s="17">
        <f t="shared" si="7656"/>
        <v>0</v>
      </c>
      <c r="CJ1096" s="17">
        <f t="shared" si="7656"/>
        <v>0</v>
      </c>
      <c r="CK1096" s="17">
        <f t="shared" si="7656"/>
        <v>0</v>
      </c>
      <c r="CL1096" s="17">
        <f t="shared" si="7656"/>
        <v>0</v>
      </c>
      <c r="CM1096" s="17">
        <f t="shared" ref="CM1096:CO1096" si="7657">IF((CM1074-$Y1074)&gt;$D$37,0,$D1096*(CM1078))</f>
        <v>0</v>
      </c>
      <c r="CN1096" s="17">
        <f t="shared" si="7657"/>
        <v>0</v>
      </c>
      <c r="CO1096" s="17">
        <f t="shared" si="7657"/>
        <v>0</v>
      </c>
    </row>
    <row r="1097" spans="2:93">
      <c r="B1097" s="556"/>
      <c r="C1097" s="556">
        <f t="shared" si="7625"/>
        <v>19</v>
      </c>
      <c r="D1097" s="632">
        <f t="shared" si="7622"/>
        <v>-0.04</v>
      </c>
      <c r="E1097" s="632"/>
      <c r="F1097" s="632"/>
      <c r="G1097" s="632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>
        <f>IF((AA1074-$Z1074)&gt;$D$37,0,$D1097*(AA1078))</f>
        <v>0</v>
      </c>
      <c r="AB1097" s="17">
        <f t="shared" ref="AB1097:CM1097" si="7658">IF((AB1074-$Z1074)&gt;$D$37,0,$D1097*(AB1078))</f>
        <v>0</v>
      </c>
      <c r="AC1097" s="17">
        <f t="shared" si="7658"/>
        <v>0</v>
      </c>
      <c r="AD1097" s="17">
        <f t="shared" si="7658"/>
        <v>0</v>
      </c>
      <c r="AE1097" s="17">
        <f t="shared" si="7658"/>
        <v>0</v>
      </c>
      <c r="AF1097" s="17">
        <f t="shared" si="7658"/>
        <v>0</v>
      </c>
      <c r="AG1097" s="17">
        <f t="shared" si="7658"/>
        <v>0</v>
      </c>
      <c r="AH1097" s="17">
        <f t="shared" si="7658"/>
        <v>0</v>
      </c>
      <c r="AI1097" s="17">
        <f t="shared" si="7658"/>
        <v>0</v>
      </c>
      <c r="AJ1097" s="17">
        <f t="shared" si="7658"/>
        <v>0</v>
      </c>
      <c r="AK1097" s="17">
        <f t="shared" si="7658"/>
        <v>0</v>
      </c>
      <c r="AL1097" s="17">
        <f t="shared" si="7658"/>
        <v>0</v>
      </c>
      <c r="AM1097" s="17">
        <f t="shared" si="7658"/>
        <v>0</v>
      </c>
      <c r="AN1097" s="17">
        <f t="shared" si="7658"/>
        <v>0</v>
      </c>
      <c r="AO1097" s="17">
        <f t="shared" si="7658"/>
        <v>0</v>
      </c>
      <c r="AP1097" s="17">
        <f t="shared" si="7658"/>
        <v>0</v>
      </c>
      <c r="AQ1097" s="17">
        <f t="shared" si="7658"/>
        <v>0</v>
      </c>
      <c r="AR1097" s="17">
        <f t="shared" si="7658"/>
        <v>0</v>
      </c>
      <c r="AS1097" s="17">
        <f t="shared" si="7658"/>
        <v>0</v>
      </c>
      <c r="AT1097" s="17">
        <f t="shared" si="7658"/>
        <v>0</v>
      </c>
      <c r="AU1097" s="17">
        <f t="shared" si="7658"/>
        <v>0</v>
      </c>
      <c r="AV1097" s="17">
        <f t="shared" si="7658"/>
        <v>0</v>
      </c>
      <c r="AW1097" s="17">
        <f t="shared" si="7658"/>
        <v>0</v>
      </c>
      <c r="AX1097" s="17">
        <f t="shared" si="7658"/>
        <v>0</v>
      </c>
      <c r="AY1097" s="17">
        <f t="shared" si="7658"/>
        <v>0</v>
      </c>
      <c r="AZ1097" s="17">
        <f t="shared" si="7658"/>
        <v>0</v>
      </c>
      <c r="BA1097" s="17">
        <f t="shared" si="7658"/>
        <v>0</v>
      </c>
      <c r="BB1097" s="17">
        <f t="shared" si="7658"/>
        <v>0</v>
      </c>
      <c r="BC1097" s="17">
        <f t="shared" si="7658"/>
        <v>0</v>
      </c>
      <c r="BD1097" s="17">
        <f t="shared" si="7658"/>
        <v>0</v>
      </c>
      <c r="BE1097" s="17">
        <f t="shared" si="7658"/>
        <v>0</v>
      </c>
      <c r="BF1097" s="17">
        <f t="shared" si="7658"/>
        <v>0</v>
      </c>
      <c r="BG1097" s="17">
        <f t="shared" si="7658"/>
        <v>0</v>
      </c>
      <c r="BH1097" s="17">
        <f t="shared" si="7658"/>
        <v>0</v>
      </c>
      <c r="BI1097" s="17">
        <f t="shared" si="7658"/>
        <v>0</v>
      </c>
      <c r="BJ1097" s="17">
        <f t="shared" si="7658"/>
        <v>0</v>
      </c>
      <c r="BK1097" s="17">
        <f t="shared" si="7658"/>
        <v>0</v>
      </c>
      <c r="BL1097" s="17">
        <f t="shared" si="7658"/>
        <v>0</v>
      </c>
      <c r="BM1097" s="17">
        <f t="shared" si="7658"/>
        <v>0</v>
      </c>
      <c r="BN1097" s="17">
        <f t="shared" si="7658"/>
        <v>0</v>
      </c>
      <c r="BO1097" s="17">
        <f t="shared" si="7658"/>
        <v>0</v>
      </c>
      <c r="BP1097" s="17">
        <f t="shared" si="7658"/>
        <v>0</v>
      </c>
      <c r="BQ1097" s="17">
        <f t="shared" si="7658"/>
        <v>0</v>
      </c>
      <c r="BR1097" s="17">
        <f t="shared" si="7658"/>
        <v>0</v>
      </c>
      <c r="BS1097" s="17">
        <f t="shared" si="7658"/>
        <v>0</v>
      </c>
      <c r="BT1097" s="17">
        <f t="shared" si="7658"/>
        <v>0</v>
      </c>
      <c r="BU1097" s="17">
        <f t="shared" si="7658"/>
        <v>0</v>
      </c>
      <c r="BV1097" s="17">
        <f t="shared" si="7658"/>
        <v>0</v>
      </c>
      <c r="BW1097" s="17">
        <f t="shared" si="7658"/>
        <v>0</v>
      </c>
      <c r="BX1097" s="17">
        <f t="shared" si="7658"/>
        <v>0</v>
      </c>
      <c r="BY1097" s="17">
        <f t="shared" si="7658"/>
        <v>0</v>
      </c>
      <c r="BZ1097" s="17">
        <f t="shared" si="7658"/>
        <v>0</v>
      </c>
      <c r="CA1097" s="17">
        <f t="shared" si="7658"/>
        <v>0</v>
      </c>
      <c r="CB1097" s="17">
        <f t="shared" si="7658"/>
        <v>0</v>
      </c>
      <c r="CC1097" s="17">
        <f t="shared" si="7658"/>
        <v>0</v>
      </c>
      <c r="CD1097" s="17">
        <f t="shared" si="7658"/>
        <v>0</v>
      </c>
      <c r="CE1097" s="17">
        <f t="shared" si="7658"/>
        <v>0</v>
      </c>
      <c r="CF1097" s="17">
        <f t="shared" si="7658"/>
        <v>0</v>
      </c>
      <c r="CG1097" s="17">
        <f t="shared" si="7658"/>
        <v>0</v>
      </c>
      <c r="CH1097" s="17">
        <f t="shared" si="7658"/>
        <v>0</v>
      </c>
      <c r="CI1097" s="17">
        <f t="shared" si="7658"/>
        <v>0</v>
      </c>
      <c r="CJ1097" s="17">
        <f t="shared" si="7658"/>
        <v>0</v>
      </c>
      <c r="CK1097" s="17">
        <f t="shared" si="7658"/>
        <v>0</v>
      </c>
      <c r="CL1097" s="17">
        <f t="shared" si="7658"/>
        <v>0</v>
      </c>
      <c r="CM1097" s="17">
        <f t="shared" si="7658"/>
        <v>0</v>
      </c>
      <c r="CN1097" s="17">
        <f t="shared" ref="CN1097:CO1097" si="7659">IF((CN1074-$Z1074)&gt;$D$37,0,$D1097*(CN1078))</f>
        <v>0</v>
      </c>
      <c r="CO1097" s="17">
        <f t="shared" si="7659"/>
        <v>0</v>
      </c>
    </row>
    <row r="1098" spans="2:93">
      <c r="B1098" s="556"/>
      <c r="C1098" s="556">
        <f t="shared" si="7625"/>
        <v>20</v>
      </c>
      <c r="D1098" s="632">
        <f t="shared" si="7622"/>
        <v>-0.04</v>
      </c>
      <c r="E1098" s="632"/>
      <c r="F1098" s="632"/>
      <c r="G1098" s="632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>
        <f>IF((AB1074-$AA1074)&gt;$D1075,0,$D1098*(AB1078))</f>
        <v>-55.08</v>
      </c>
      <c r="AC1098" s="17">
        <f t="shared" ref="AC1098:CN1098" si="7660">IF((AC1074-$AA1074)&gt;$D1075,0,$D1098*(AC1078))</f>
        <v>-55.2</v>
      </c>
      <c r="AD1098" s="17">
        <f t="shared" si="7660"/>
        <v>-55.36</v>
      </c>
      <c r="AE1098" s="17">
        <f t="shared" si="7660"/>
        <v>-55.480000000000004</v>
      </c>
      <c r="AF1098" s="17">
        <f t="shared" si="7660"/>
        <v>-55.6</v>
      </c>
      <c r="AG1098" s="17">
        <f t="shared" si="7660"/>
        <v>-55.76</v>
      </c>
      <c r="AH1098" s="17">
        <f t="shared" si="7660"/>
        <v>-55.88</v>
      </c>
      <c r="AI1098" s="17">
        <f t="shared" si="7660"/>
        <v>-56.04</v>
      </c>
      <c r="AJ1098" s="17">
        <f t="shared" si="7660"/>
        <v>-56.160000000000004</v>
      </c>
      <c r="AK1098" s="17">
        <f t="shared" si="7660"/>
        <v>-56.32</v>
      </c>
      <c r="AL1098" s="17">
        <f t="shared" si="7660"/>
        <v>-56.44</v>
      </c>
      <c r="AM1098" s="17">
        <f t="shared" si="7660"/>
        <v>-56.6</v>
      </c>
      <c r="AN1098" s="17">
        <f t="shared" si="7660"/>
        <v>-56.76</v>
      </c>
      <c r="AO1098" s="17">
        <f t="shared" si="7660"/>
        <v>-56.88</v>
      </c>
      <c r="AP1098" s="17">
        <f t="shared" si="7660"/>
        <v>-57.04</v>
      </c>
      <c r="AQ1098" s="17">
        <f t="shared" si="7660"/>
        <v>-57.160000000000004</v>
      </c>
      <c r="AR1098" s="17">
        <f t="shared" si="7660"/>
        <v>-57.32</v>
      </c>
      <c r="AS1098" s="17">
        <f t="shared" si="7660"/>
        <v>-57.44</v>
      </c>
      <c r="AT1098" s="17">
        <f t="shared" si="7660"/>
        <v>-57.6</v>
      </c>
      <c r="AU1098" s="17">
        <f t="shared" si="7660"/>
        <v>-57.76</v>
      </c>
      <c r="AV1098" s="17">
        <f t="shared" si="7660"/>
        <v>-57.88</v>
      </c>
      <c r="AW1098" s="17">
        <f t="shared" si="7660"/>
        <v>-58.04</v>
      </c>
      <c r="AX1098" s="17">
        <f t="shared" si="7660"/>
        <v>-58.160000000000004</v>
      </c>
      <c r="AY1098" s="17">
        <f t="shared" si="7660"/>
        <v>-58.32</v>
      </c>
      <c r="AZ1098" s="17">
        <f t="shared" si="7660"/>
        <v>-58.480000000000004</v>
      </c>
      <c r="BA1098" s="17">
        <f t="shared" si="7660"/>
        <v>0</v>
      </c>
      <c r="BB1098" s="17">
        <f t="shared" si="7660"/>
        <v>0</v>
      </c>
      <c r="BC1098" s="17">
        <f t="shared" si="7660"/>
        <v>0</v>
      </c>
      <c r="BD1098" s="17">
        <f t="shared" si="7660"/>
        <v>0</v>
      </c>
      <c r="BE1098" s="17">
        <f t="shared" si="7660"/>
        <v>0</v>
      </c>
      <c r="BF1098" s="17">
        <f t="shared" si="7660"/>
        <v>0</v>
      </c>
      <c r="BG1098" s="17">
        <f t="shared" si="7660"/>
        <v>0</v>
      </c>
      <c r="BH1098" s="17">
        <f t="shared" si="7660"/>
        <v>0</v>
      </c>
      <c r="BI1098" s="17">
        <f t="shared" si="7660"/>
        <v>0</v>
      </c>
      <c r="BJ1098" s="17">
        <f t="shared" si="7660"/>
        <v>0</v>
      </c>
      <c r="BK1098" s="17">
        <f t="shared" si="7660"/>
        <v>0</v>
      </c>
      <c r="BL1098" s="17">
        <f t="shared" si="7660"/>
        <v>0</v>
      </c>
      <c r="BM1098" s="17">
        <f t="shared" si="7660"/>
        <v>0</v>
      </c>
      <c r="BN1098" s="17">
        <f t="shared" si="7660"/>
        <v>0</v>
      </c>
      <c r="BO1098" s="17">
        <f t="shared" si="7660"/>
        <v>0</v>
      </c>
      <c r="BP1098" s="17">
        <f t="shared" si="7660"/>
        <v>0</v>
      </c>
      <c r="BQ1098" s="17">
        <f t="shared" si="7660"/>
        <v>0</v>
      </c>
      <c r="BR1098" s="17">
        <f t="shared" si="7660"/>
        <v>0</v>
      </c>
      <c r="BS1098" s="17">
        <f t="shared" si="7660"/>
        <v>0</v>
      </c>
      <c r="BT1098" s="17">
        <f t="shared" si="7660"/>
        <v>0</v>
      </c>
      <c r="BU1098" s="17">
        <f t="shared" si="7660"/>
        <v>0</v>
      </c>
      <c r="BV1098" s="17">
        <f t="shared" si="7660"/>
        <v>0</v>
      </c>
      <c r="BW1098" s="17">
        <f t="shared" si="7660"/>
        <v>0</v>
      </c>
      <c r="BX1098" s="17">
        <f t="shared" si="7660"/>
        <v>0</v>
      </c>
      <c r="BY1098" s="17">
        <f t="shared" si="7660"/>
        <v>0</v>
      </c>
      <c r="BZ1098" s="17">
        <f t="shared" si="7660"/>
        <v>0</v>
      </c>
      <c r="CA1098" s="17">
        <f t="shared" si="7660"/>
        <v>0</v>
      </c>
      <c r="CB1098" s="17">
        <f t="shared" si="7660"/>
        <v>0</v>
      </c>
      <c r="CC1098" s="17">
        <f t="shared" si="7660"/>
        <v>0</v>
      </c>
      <c r="CD1098" s="17">
        <f t="shared" si="7660"/>
        <v>0</v>
      </c>
      <c r="CE1098" s="17">
        <f t="shared" si="7660"/>
        <v>0</v>
      </c>
      <c r="CF1098" s="17">
        <f t="shared" si="7660"/>
        <v>0</v>
      </c>
      <c r="CG1098" s="17">
        <f t="shared" si="7660"/>
        <v>0</v>
      </c>
      <c r="CH1098" s="17">
        <f t="shared" si="7660"/>
        <v>0</v>
      </c>
      <c r="CI1098" s="17">
        <f t="shared" si="7660"/>
        <v>0</v>
      </c>
      <c r="CJ1098" s="17">
        <f t="shared" si="7660"/>
        <v>0</v>
      </c>
      <c r="CK1098" s="17">
        <f t="shared" si="7660"/>
        <v>0</v>
      </c>
      <c r="CL1098" s="17">
        <f t="shared" si="7660"/>
        <v>0</v>
      </c>
      <c r="CM1098" s="17">
        <f t="shared" si="7660"/>
        <v>0</v>
      </c>
      <c r="CN1098" s="17">
        <f t="shared" si="7660"/>
        <v>0</v>
      </c>
      <c r="CO1098" s="17">
        <f t="shared" ref="CO1098" si="7661">IF((CO1074-$AA1074)&gt;$D1075,0,$D1098*(CO1078))</f>
        <v>0</v>
      </c>
    </row>
    <row r="1099" spans="2:93">
      <c r="B1099" s="556"/>
      <c r="C1099" s="556">
        <f t="shared" si="7625"/>
        <v>21</v>
      </c>
      <c r="D1099" s="632">
        <f t="shared" si="7622"/>
        <v>-0.04</v>
      </c>
      <c r="E1099" s="632"/>
      <c r="F1099" s="632"/>
      <c r="G1099" s="632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>
        <f>IF((AC1074-$AB1074)&gt;$D1075,0,$D1099*(AC1078))</f>
        <v>-55.2</v>
      </c>
      <c r="AD1099" s="17">
        <f t="shared" ref="AD1099:CO1099" si="7662">IF((AD1074-$AB1074)&gt;$D1075,0,$D1099*(AD1078))</f>
        <v>-55.36</v>
      </c>
      <c r="AE1099" s="17">
        <f t="shared" si="7662"/>
        <v>-55.480000000000004</v>
      </c>
      <c r="AF1099" s="17">
        <f t="shared" si="7662"/>
        <v>-55.6</v>
      </c>
      <c r="AG1099" s="17">
        <f t="shared" si="7662"/>
        <v>-55.76</v>
      </c>
      <c r="AH1099" s="17">
        <f t="shared" si="7662"/>
        <v>-55.88</v>
      </c>
      <c r="AI1099" s="17">
        <f t="shared" si="7662"/>
        <v>-56.04</v>
      </c>
      <c r="AJ1099" s="17">
        <f t="shared" si="7662"/>
        <v>-56.160000000000004</v>
      </c>
      <c r="AK1099" s="17">
        <f t="shared" si="7662"/>
        <v>-56.32</v>
      </c>
      <c r="AL1099" s="17">
        <f t="shared" si="7662"/>
        <v>-56.44</v>
      </c>
      <c r="AM1099" s="17">
        <f t="shared" si="7662"/>
        <v>-56.6</v>
      </c>
      <c r="AN1099" s="17">
        <f t="shared" si="7662"/>
        <v>-56.76</v>
      </c>
      <c r="AO1099" s="17">
        <f t="shared" si="7662"/>
        <v>-56.88</v>
      </c>
      <c r="AP1099" s="17">
        <f t="shared" si="7662"/>
        <v>-57.04</v>
      </c>
      <c r="AQ1099" s="17">
        <f t="shared" si="7662"/>
        <v>-57.160000000000004</v>
      </c>
      <c r="AR1099" s="17">
        <f t="shared" si="7662"/>
        <v>-57.32</v>
      </c>
      <c r="AS1099" s="17">
        <f t="shared" si="7662"/>
        <v>-57.44</v>
      </c>
      <c r="AT1099" s="17">
        <f t="shared" si="7662"/>
        <v>-57.6</v>
      </c>
      <c r="AU1099" s="17">
        <f t="shared" si="7662"/>
        <v>-57.76</v>
      </c>
      <c r="AV1099" s="17">
        <f t="shared" si="7662"/>
        <v>-57.88</v>
      </c>
      <c r="AW1099" s="17">
        <f t="shared" si="7662"/>
        <v>-58.04</v>
      </c>
      <c r="AX1099" s="17">
        <f t="shared" si="7662"/>
        <v>-58.160000000000004</v>
      </c>
      <c r="AY1099" s="17">
        <f t="shared" si="7662"/>
        <v>-58.32</v>
      </c>
      <c r="AZ1099" s="17">
        <f t="shared" si="7662"/>
        <v>-58.480000000000004</v>
      </c>
      <c r="BA1099" s="17">
        <f t="shared" si="7662"/>
        <v>-58.6</v>
      </c>
      <c r="BB1099" s="17">
        <f t="shared" si="7662"/>
        <v>0</v>
      </c>
      <c r="BC1099" s="17">
        <f t="shared" si="7662"/>
        <v>0</v>
      </c>
      <c r="BD1099" s="17">
        <f t="shared" si="7662"/>
        <v>0</v>
      </c>
      <c r="BE1099" s="17">
        <f t="shared" si="7662"/>
        <v>0</v>
      </c>
      <c r="BF1099" s="17">
        <f t="shared" si="7662"/>
        <v>0</v>
      </c>
      <c r="BG1099" s="17">
        <f t="shared" si="7662"/>
        <v>0</v>
      </c>
      <c r="BH1099" s="17">
        <f t="shared" si="7662"/>
        <v>0</v>
      </c>
      <c r="BI1099" s="17">
        <f t="shared" si="7662"/>
        <v>0</v>
      </c>
      <c r="BJ1099" s="17">
        <f t="shared" si="7662"/>
        <v>0</v>
      </c>
      <c r="BK1099" s="17">
        <f t="shared" si="7662"/>
        <v>0</v>
      </c>
      <c r="BL1099" s="17">
        <f t="shared" si="7662"/>
        <v>0</v>
      </c>
      <c r="BM1099" s="17">
        <f t="shared" si="7662"/>
        <v>0</v>
      </c>
      <c r="BN1099" s="17">
        <f t="shared" si="7662"/>
        <v>0</v>
      </c>
      <c r="BO1099" s="17">
        <f t="shared" si="7662"/>
        <v>0</v>
      </c>
      <c r="BP1099" s="17">
        <f t="shared" si="7662"/>
        <v>0</v>
      </c>
      <c r="BQ1099" s="17">
        <f t="shared" si="7662"/>
        <v>0</v>
      </c>
      <c r="BR1099" s="17">
        <f t="shared" si="7662"/>
        <v>0</v>
      </c>
      <c r="BS1099" s="17">
        <f t="shared" si="7662"/>
        <v>0</v>
      </c>
      <c r="BT1099" s="17">
        <f t="shared" si="7662"/>
        <v>0</v>
      </c>
      <c r="BU1099" s="17">
        <f t="shared" si="7662"/>
        <v>0</v>
      </c>
      <c r="BV1099" s="17">
        <f t="shared" si="7662"/>
        <v>0</v>
      </c>
      <c r="BW1099" s="17">
        <f t="shared" si="7662"/>
        <v>0</v>
      </c>
      <c r="BX1099" s="17">
        <f t="shared" si="7662"/>
        <v>0</v>
      </c>
      <c r="BY1099" s="17">
        <f t="shared" si="7662"/>
        <v>0</v>
      </c>
      <c r="BZ1099" s="17">
        <f t="shared" si="7662"/>
        <v>0</v>
      </c>
      <c r="CA1099" s="17">
        <f t="shared" si="7662"/>
        <v>0</v>
      </c>
      <c r="CB1099" s="17">
        <f t="shared" si="7662"/>
        <v>0</v>
      </c>
      <c r="CC1099" s="17">
        <f t="shared" si="7662"/>
        <v>0</v>
      </c>
      <c r="CD1099" s="17">
        <f t="shared" si="7662"/>
        <v>0</v>
      </c>
      <c r="CE1099" s="17">
        <f t="shared" si="7662"/>
        <v>0</v>
      </c>
      <c r="CF1099" s="17">
        <f t="shared" si="7662"/>
        <v>0</v>
      </c>
      <c r="CG1099" s="17">
        <f t="shared" si="7662"/>
        <v>0</v>
      </c>
      <c r="CH1099" s="17">
        <f t="shared" si="7662"/>
        <v>0</v>
      </c>
      <c r="CI1099" s="17">
        <f t="shared" si="7662"/>
        <v>0</v>
      </c>
      <c r="CJ1099" s="17">
        <f t="shared" si="7662"/>
        <v>0</v>
      </c>
      <c r="CK1099" s="17">
        <f t="shared" si="7662"/>
        <v>0</v>
      </c>
      <c r="CL1099" s="17">
        <f t="shared" si="7662"/>
        <v>0</v>
      </c>
      <c r="CM1099" s="17">
        <f t="shared" si="7662"/>
        <v>0</v>
      </c>
      <c r="CN1099" s="17">
        <f t="shared" si="7662"/>
        <v>0</v>
      </c>
      <c r="CO1099" s="17">
        <f t="shared" si="7662"/>
        <v>0</v>
      </c>
    </row>
    <row r="1100" spans="2:93">
      <c r="B1100" s="556"/>
      <c r="C1100" s="556">
        <f t="shared" si="7625"/>
        <v>22</v>
      </c>
      <c r="D1100" s="632">
        <f t="shared" si="7622"/>
        <v>-0.04</v>
      </c>
      <c r="E1100" s="632"/>
      <c r="F1100" s="632"/>
      <c r="G1100" s="632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>
        <f>IF((AD1074-$AC1074)&gt;$D1075,0,$D1100*(AD1078))</f>
        <v>-55.36</v>
      </c>
      <c r="AE1100" s="17">
        <f t="shared" ref="AE1100:CO1100" si="7663">IF((AE1074-$AC1074)&gt;$D1075,0,$D1100*(AE1078))</f>
        <v>-55.480000000000004</v>
      </c>
      <c r="AF1100" s="17">
        <f t="shared" si="7663"/>
        <v>-55.6</v>
      </c>
      <c r="AG1100" s="17">
        <f t="shared" si="7663"/>
        <v>-55.76</v>
      </c>
      <c r="AH1100" s="17">
        <f t="shared" si="7663"/>
        <v>-55.88</v>
      </c>
      <c r="AI1100" s="17">
        <f t="shared" si="7663"/>
        <v>-56.04</v>
      </c>
      <c r="AJ1100" s="17">
        <f t="shared" si="7663"/>
        <v>-56.160000000000004</v>
      </c>
      <c r="AK1100" s="17">
        <f t="shared" si="7663"/>
        <v>-56.32</v>
      </c>
      <c r="AL1100" s="17">
        <f t="shared" si="7663"/>
        <v>-56.44</v>
      </c>
      <c r="AM1100" s="17">
        <f t="shared" si="7663"/>
        <v>-56.6</v>
      </c>
      <c r="AN1100" s="17">
        <f t="shared" si="7663"/>
        <v>-56.76</v>
      </c>
      <c r="AO1100" s="17">
        <f t="shared" si="7663"/>
        <v>-56.88</v>
      </c>
      <c r="AP1100" s="17">
        <f t="shared" si="7663"/>
        <v>-57.04</v>
      </c>
      <c r="AQ1100" s="17">
        <f t="shared" si="7663"/>
        <v>-57.160000000000004</v>
      </c>
      <c r="AR1100" s="17">
        <f t="shared" si="7663"/>
        <v>-57.32</v>
      </c>
      <c r="AS1100" s="17">
        <f t="shared" si="7663"/>
        <v>-57.44</v>
      </c>
      <c r="AT1100" s="17">
        <f t="shared" si="7663"/>
        <v>-57.6</v>
      </c>
      <c r="AU1100" s="17">
        <f t="shared" si="7663"/>
        <v>-57.76</v>
      </c>
      <c r="AV1100" s="17">
        <f t="shared" si="7663"/>
        <v>-57.88</v>
      </c>
      <c r="AW1100" s="17">
        <f t="shared" si="7663"/>
        <v>-58.04</v>
      </c>
      <c r="AX1100" s="17">
        <f t="shared" si="7663"/>
        <v>-58.160000000000004</v>
      </c>
      <c r="AY1100" s="17">
        <f t="shared" si="7663"/>
        <v>-58.32</v>
      </c>
      <c r="AZ1100" s="17">
        <f t="shared" si="7663"/>
        <v>-58.480000000000004</v>
      </c>
      <c r="BA1100" s="17">
        <f t="shared" si="7663"/>
        <v>-58.6</v>
      </c>
      <c r="BB1100" s="17">
        <f t="shared" si="7663"/>
        <v>-58.76</v>
      </c>
      <c r="BC1100" s="17">
        <f t="shared" si="7663"/>
        <v>0</v>
      </c>
      <c r="BD1100" s="17">
        <f t="shared" si="7663"/>
        <v>0</v>
      </c>
      <c r="BE1100" s="17">
        <f t="shared" si="7663"/>
        <v>0</v>
      </c>
      <c r="BF1100" s="17">
        <f t="shared" si="7663"/>
        <v>0</v>
      </c>
      <c r="BG1100" s="17">
        <f t="shared" si="7663"/>
        <v>0</v>
      </c>
      <c r="BH1100" s="17">
        <f t="shared" si="7663"/>
        <v>0</v>
      </c>
      <c r="BI1100" s="17">
        <f t="shared" si="7663"/>
        <v>0</v>
      </c>
      <c r="BJ1100" s="17">
        <f t="shared" si="7663"/>
        <v>0</v>
      </c>
      <c r="BK1100" s="17">
        <f t="shared" si="7663"/>
        <v>0</v>
      </c>
      <c r="BL1100" s="17">
        <f t="shared" si="7663"/>
        <v>0</v>
      </c>
      <c r="BM1100" s="17">
        <f t="shared" si="7663"/>
        <v>0</v>
      </c>
      <c r="BN1100" s="17">
        <f t="shared" si="7663"/>
        <v>0</v>
      </c>
      <c r="BO1100" s="17">
        <f t="shared" si="7663"/>
        <v>0</v>
      </c>
      <c r="BP1100" s="17">
        <f t="shared" si="7663"/>
        <v>0</v>
      </c>
      <c r="BQ1100" s="17">
        <f t="shared" si="7663"/>
        <v>0</v>
      </c>
      <c r="BR1100" s="17">
        <f t="shared" si="7663"/>
        <v>0</v>
      </c>
      <c r="BS1100" s="17">
        <f t="shared" si="7663"/>
        <v>0</v>
      </c>
      <c r="BT1100" s="17">
        <f t="shared" si="7663"/>
        <v>0</v>
      </c>
      <c r="BU1100" s="17">
        <f t="shared" si="7663"/>
        <v>0</v>
      </c>
      <c r="BV1100" s="17">
        <f t="shared" si="7663"/>
        <v>0</v>
      </c>
      <c r="BW1100" s="17">
        <f t="shared" si="7663"/>
        <v>0</v>
      </c>
      <c r="BX1100" s="17">
        <f t="shared" si="7663"/>
        <v>0</v>
      </c>
      <c r="BY1100" s="17">
        <f t="shared" si="7663"/>
        <v>0</v>
      </c>
      <c r="BZ1100" s="17">
        <f t="shared" si="7663"/>
        <v>0</v>
      </c>
      <c r="CA1100" s="17">
        <f t="shared" si="7663"/>
        <v>0</v>
      </c>
      <c r="CB1100" s="17">
        <f t="shared" si="7663"/>
        <v>0</v>
      </c>
      <c r="CC1100" s="17">
        <f t="shared" si="7663"/>
        <v>0</v>
      </c>
      <c r="CD1100" s="17">
        <f t="shared" si="7663"/>
        <v>0</v>
      </c>
      <c r="CE1100" s="17">
        <f t="shared" si="7663"/>
        <v>0</v>
      </c>
      <c r="CF1100" s="17">
        <f t="shared" si="7663"/>
        <v>0</v>
      </c>
      <c r="CG1100" s="17">
        <f t="shared" si="7663"/>
        <v>0</v>
      </c>
      <c r="CH1100" s="17">
        <f t="shared" si="7663"/>
        <v>0</v>
      </c>
      <c r="CI1100" s="17">
        <f t="shared" si="7663"/>
        <v>0</v>
      </c>
      <c r="CJ1100" s="17">
        <f t="shared" si="7663"/>
        <v>0</v>
      </c>
      <c r="CK1100" s="17">
        <f t="shared" si="7663"/>
        <v>0</v>
      </c>
      <c r="CL1100" s="17">
        <f t="shared" si="7663"/>
        <v>0</v>
      </c>
      <c r="CM1100" s="17">
        <f t="shared" si="7663"/>
        <v>0</v>
      </c>
      <c r="CN1100" s="17">
        <f t="shared" si="7663"/>
        <v>0</v>
      </c>
      <c r="CO1100" s="17">
        <f t="shared" si="7663"/>
        <v>0</v>
      </c>
    </row>
    <row r="1101" spans="2:93">
      <c r="B1101" s="556"/>
      <c r="C1101" s="556">
        <f t="shared" si="7625"/>
        <v>23</v>
      </c>
      <c r="D1101" s="632">
        <f t="shared" si="7622"/>
        <v>-0.04</v>
      </c>
      <c r="E1101" s="632"/>
      <c r="F1101" s="632"/>
      <c r="G1101" s="632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>
        <f>IF((AE1074-$AD1074)&gt;$D1075,0,$D1101*(AE1078))</f>
        <v>-55.480000000000004</v>
      </c>
      <c r="AF1101" s="17">
        <f t="shared" ref="AF1101:CO1101" si="7664">IF((AF1074-$AD1074)&gt;$D1075,0,$D1101*(AF1078))</f>
        <v>-55.6</v>
      </c>
      <c r="AG1101" s="17">
        <f t="shared" si="7664"/>
        <v>-55.76</v>
      </c>
      <c r="AH1101" s="17">
        <f t="shared" si="7664"/>
        <v>-55.88</v>
      </c>
      <c r="AI1101" s="17">
        <f t="shared" si="7664"/>
        <v>-56.04</v>
      </c>
      <c r="AJ1101" s="17">
        <f t="shared" si="7664"/>
        <v>-56.160000000000004</v>
      </c>
      <c r="AK1101" s="17">
        <f t="shared" si="7664"/>
        <v>-56.32</v>
      </c>
      <c r="AL1101" s="17">
        <f t="shared" si="7664"/>
        <v>-56.44</v>
      </c>
      <c r="AM1101" s="17">
        <f t="shared" si="7664"/>
        <v>-56.6</v>
      </c>
      <c r="AN1101" s="17">
        <f t="shared" si="7664"/>
        <v>-56.76</v>
      </c>
      <c r="AO1101" s="17">
        <f t="shared" si="7664"/>
        <v>-56.88</v>
      </c>
      <c r="AP1101" s="17">
        <f t="shared" si="7664"/>
        <v>-57.04</v>
      </c>
      <c r="AQ1101" s="17">
        <f t="shared" si="7664"/>
        <v>-57.160000000000004</v>
      </c>
      <c r="AR1101" s="17">
        <f t="shared" si="7664"/>
        <v>-57.32</v>
      </c>
      <c r="AS1101" s="17">
        <f t="shared" si="7664"/>
        <v>-57.44</v>
      </c>
      <c r="AT1101" s="17">
        <f t="shared" si="7664"/>
        <v>-57.6</v>
      </c>
      <c r="AU1101" s="17">
        <f t="shared" si="7664"/>
        <v>-57.76</v>
      </c>
      <c r="AV1101" s="17">
        <f t="shared" si="7664"/>
        <v>-57.88</v>
      </c>
      <c r="AW1101" s="17">
        <f t="shared" si="7664"/>
        <v>-58.04</v>
      </c>
      <c r="AX1101" s="17">
        <f t="shared" si="7664"/>
        <v>-58.160000000000004</v>
      </c>
      <c r="AY1101" s="17">
        <f t="shared" si="7664"/>
        <v>-58.32</v>
      </c>
      <c r="AZ1101" s="17">
        <f t="shared" si="7664"/>
        <v>-58.480000000000004</v>
      </c>
      <c r="BA1101" s="17">
        <f t="shared" si="7664"/>
        <v>-58.6</v>
      </c>
      <c r="BB1101" s="17">
        <f t="shared" si="7664"/>
        <v>-58.76</v>
      </c>
      <c r="BC1101" s="17">
        <f t="shared" si="7664"/>
        <v>-58.92</v>
      </c>
      <c r="BD1101" s="17">
        <f t="shared" si="7664"/>
        <v>0</v>
      </c>
      <c r="BE1101" s="17">
        <f t="shared" si="7664"/>
        <v>0</v>
      </c>
      <c r="BF1101" s="17">
        <f t="shared" si="7664"/>
        <v>0</v>
      </c>
      <c r="BG1101" s="17">
        <f t="shared" si="7664"/>
        <v>0</v>
      </c>
      <c r="BH1101" s="17">
        <f t="shared" si="7664"/>
        <v>0</v>
      </c>
      <c r="BI1101" s="17">
        <f t="shared" si="7664"/>
        <v>0</v>
      </c>
      <c r="BJ1101" s="17">
        <f t="shared" si="7664"/>
        <v>0</v>
      </c>
      <c r="BK1101" s="17">
        <f t="shared" si="7664"/>
        <v>0</v>
      </c>
      <c r="BL1101" s="17">
        <f t="shared" si="7664"/>
        <v>0</v>
      </c>
      <c r="BM1101" s="17">
        <f t="shared" si="7664"/>
        <v>0</v>
      </c>
      <c r="BN1101" s="17">
        <f t="shared" si="7664"/>
        <v>0</v>
      </c>
      <c r="BO1101" s="17">
        <f t="shared" si="7664"/>
        <v>0</v>
      </c>
      <c r="BP1101" s="17">
        <f t="shared" si="7664"/>
        <v>0</v>
      </c>
      <c r="BQ1101" s="17">
        <f t="shared" si="7664"/>
        <v>0</v>
      </c>
      <c r="BR1101" s="17">
        <f t="shared" si="7664"/>
        <v>0</v>
      </c>
      <c r="BS1101" s="17">
        <f t="shared" si="7664"/>
        <v>0</v>
      </c>
      <c r="BT1101" s="17">
        <f t="shared" si="7664"/>
        <v>0</v>
      </c>
      <c r="BU1101" s="17">
        <f t="shared" si="7664"/>
        <v>0</v>
      </c>
      <c r="BV1101" s="17">
        <f t="shared" si="7664"/>
        <v>0</v>
      </c>
      <c r="BW1101" s="17">
        <f t="shared" si="7664"/>
        <v>0</v>
      </c>
      <c r="BX1101" s="17">
        <f t="shared" si="7664"/>
        <v>0</v>
      </c>
      <c r="BY1101" s="17">
        <f t="shared" si="7664"/>
        <v>0</v>
      </c>
      <c r="BZ1101" s="17">
        <f t="shared" si="7664"/>
        <v>0</v>
      </c>
      <c r="CA1101" s="17">
        <f t="shared" si="7664"/>
        <v>0</v>
      </c>
      <c r="CB1101" s="17">
        <f t="shared" si="7664"/>
        <v>0</v>
      </c>
      <c r="CC1101" s="17">
        <f t="shared" si="7664"/>
        <v>0</v>
      </c>
      <c r="CD1101" s="17">
        <f t="shared" si="7664"/>
        <v>0</v>
      </c>
      <c r="CE1101" s="17">
        <f t="shared" si="7664"/>
        <v>0</v>
      </c>
      <c r="CF1101" s="17">
        <f t="shared" si="7664"/>
        <v>0</v>
      </c>
      <c r="CG1101" s="17">
        <f t="shared" si="7664"/>
        <v>0</v>
      </c>
      <c r="CH1101" s="17">
        <f t="shared" si="7664"/>
        <v>0</v>
      </c>
      <c r="CI1101" s="17">
        <f t="shared" si="7664"/>
        <v>0</v>
      </c>
      <c r="CJ1101" s="17">
        <f t="shared" si="7664"/>
        <v>0</v>
      </c>
      <c r="CK1101" s="17">
        <f t="shared" si="7664"/>
        <v>0</v>
      </c>
      <c r="CL1101" s="17">
        <f t="shared" si="7664"/>
        <v>0</v>
      </c>
      <c r="CM1101" s="17">
        <f t="shared" si="7664"/>
        <v>0</v>
      </c>
      <c r="CN1101" s="17">
        <f t="shared" si="7664"/>
        <v>0</v>
      </c>
      <c r="CO1101" s="17">
        <f t="shared" si="7664"/>
        <v>0</v>
      </c>
    </row>
    <row r="1102" spans="2:93">
      <c r="B1102" s="556"/>
      <c r="C1102" s="556">
        <f t="shared" si="7625"/>
        <v>24</v>
      </c>
      <c r="D1102" s="632">
        <f t="shared" si="7622"/>
        <v>-0.04</v>
      </c>
      <c r="E1102" s="632"/>
      <c r="F1102" s="632"/>
      <c r="G1102" s="632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>
        <f>IF((AF1074-$AE1074)&gt;$D1075,0,$D1102*(AF1078))</f>
        <v>-55.6</v>
      </c>
      <c r="AG1102" s="17">
        <f t="shared" ref="AG1102:CO1102" si="7665">IF((AG1074-$AE1074)&gt;$D1075,0,$D1102*(AG1078))</f>
        <v>-55.76</v>
      </c>
      <c r="AH1102" s="17">
        <f t="shared" si="7665"/>
        <v>-55.88</v>
      </c>
      <c r="AI1102" s="17">
        <f t="shared" si="7665"/>
        <v>-56.04</v>
      </c>
      <c r="AJ1102" s="17">
        <f t="shared" si="7665"/>
        <v>-56.160000000000004</v>
      </c>
      <c r="AK1102" s="17">
        <f t="shared" si="7665"/>
        <v>-56.32</v>
      </c>
      <c r="AL1102" s="17">
        <f t="shared" si="7665"/>
        <v>-56.44</v>
      </c>
      <c r="AM1102" s="17">
        <f t="shared" si="7665"/>
        <v>-56.6</v>
      </c>
      <c r="AN1102" s="17">
        <f t="shared" si="7665"/>
        <v>-56.76</v>
      </c>
      <c r="AO1102" s="17">
        <f t="shared" si="7665"/>
        <v>-56.88</v>
      </c>
      <c r="AP1102" s="17">
        <f t="shared" si="7665"/>
        <v>-57.04</v>
      </c>
      <c r="AQ1102" s="17">
        <f t="shared" si="7665"/>
        <v>-57.160000000000004</v>
      </c>
      <c r="AR1102" s="17">
        <f t="shared" si="7665"/>
        <v>-57.32</v>
      </c>
      <c r="AS1102" s="17">
        <f t="shared" si="7665"/>
        <v>-57.44</v>
      </c>
      <c r="AT1102" s="17">
        <f t="shared" si="7665"/>
        <v>-57.6</v>
      </c>
      <c r="AU1102" s="17">
        <f t="shared" si="7665"/>
        <v>-57.76</v>
      </c>
      <c r="AV1102" s="17">
        <f t="shared" si="7665"/>
        <v>-57.88</v>
      </c>
      <c r="AW1102" s="17">
        <f t="shared" si="7665"/>
        <v>-58.04</v>
      </c>
      <c r="AX1102" s="17">
        <f t="shared" si="7665"/>
        <v>-58.160000000000004</v>
      </c>
      <c r="AY1102" s="17">
        <f t="shared" si="7665"/>
        <v>-58.32</v>
      </c>
      <c r="AZ1102" s="17">
        <f t="shared" si="7665"/>
        <v>-58.480000000000004</v>
      </c>
      <c r="BA1102" s="17">
        <f t="shared" si="7665"/>
        <v>-58.6</v>
      </c>
      <c r="BB1102" s="17">
        <f t="shared" si="7665"/>
        <v>-58.76</v>
      </c>
      <c r="BC1102" s="17">
        <f t="shared" si="7665"/>
        <v>-58.92</v>
      </c>
      <c r="BD1102" s="17">
        <f t="shared" si="7665"/>
        <v>-59.04</v>
      </c>
      <c r="BE1102" s="17">
        <f t="shared" si="7665"/>
        <v>0</v>
      </c>
      <c r="BF1102" s="17">
        <f t="shared" si="7665"/>
        <v>0</v>
      </c>
      <c r="BG1102" s="17">
        <f t="shared" si="7665"/>
        <v>0</v>
      </c>
      <c r="BH1102" s="17">
        <f t="shared" si="7665"/>
        <v>0</v>
      </c>
      <c r="BI1102" s="17">
        <f t="shared" si="7665"/>
        <v>0</v>
      </c>
      <c r="BJ1102" s="17">
        <f t="shared" si="7665"/>
        <v>0</v>
      </c>
      <c r="BK1102" s="17">
        <f t="shared" si="7665"/>
        <v>0</v>
      </c>
      <c r="BL1102" s="17">
        <f t="shared" si="7665"/>
        <v>0</v>
      </c>
      <c r="BM1102" s="17">
        <f t="shared" si="7665"/>
        <v>0</v>
      </c>
      <c r="BN1102" s="17">
        <f t="shared" si="7665"/>
        <v>0</v>
      </c>
      <c r="BO1102" s="17">
        <f t="shared" si="7665"/>
        <v>0</v>
      </c>
      <c r="BP1102" s="17">
        <f t="shared" si="7665"/>
        <v>0</v>
      </c>
      <c r="BQ1102" s="17">
        <f t="shared" si="7665"/>
        <v>0</v>
      </c>
      <c r="BR1102" s="17">
        <f t="shared" si="7665"/>
        <v>0</v>
      </c>
      <c r="BS1102" s="17">
        <f t="shared" si="7665"/>
        <v>0</v>
      </c>
      <c r="BT1102" s="17">
        <f t="shared" si="7665"/>
        <v>0</v>
      </c>
      <c r="BU1102" s="17">
        <f t="shared" si="7665"/>
        <v>0</v>
      </c>
      <c r="BV1102" s="17">
        <f t="shared" si="7665"/>
        <v>0</v>
      </c>
      <c r="BW1102" s="17">
        <f t="shared" si="7665"/>
        <v>0</v>
      </c>
      <c r="BX1102" s="17">
        <f t="shared" si="7665"/>
        <v>0</v>
      </c>
      <c r="BY1102" s="17">
        <f t="shared" si="7665"/>
        <v>0</v>
      </c>
      <c r="BZ1102" s="17">
        <f t="shared" si="7665"/>
        <v>0</v>
      </c>
      <c r="CA1102" s="17">
        <f t="shared" si="7665"/>
        <v>0</v>
      </c>
      <c r="CB1102" s="17">
        <f t="shared" si="7665"/>
        <v>0</v>
      </c>
      <c r="CC1102" s="17">
        <f t="shared" si="7665"/>
        <v>0</v>
      </c>
      <c r="CD1102" s="17">
        <f t="shared" si="7665"/>
        <v>0</v>
      </c>
      <c r="CE1102" s="17">
        <f t="shared" si="7665"/>
        <v>0</v>
      </c>
      <c r="CF1102" s="17">
        <f t="shared" si="7665"/>
        <v>0</v>
      </c>
      <c r="CG1102" s="17">
        <f t="shared" si="7665"/>
        <v>0</v>
      </c>
      <c r="CH1102" s="17">
        <f t="shared" si="7665"/>
        <v>0</v>
      </c>
      <c r="CI1102" s="17">
        <f t="shared" si="7665"/>
        <v>0</v>
      </c>
      <c r="CJ1102" s="17">
        <f t="shared" si="7665"/>
        <v>0</v>
      </c>
      <c r="CK1102" s="17">
        <f t="shared" si="7665"/>
        <v>0</v>
      </c>
      <c r="CL1102" s="17">
        <f t="shared" si="7665"/>
        <v>0</v>
      </c>
      <c r="CM1102" s="17">
        <f t="shared" si="7665"/>
        <v>0</v>
      </c>
      <c r="CN1102" s="17">
        <f t="shared" si="7665"/>
        <v>0</v>
      </c>
      <c r="CO1102" s="17">
        <f t="shared" si="7665"/>
        <v>0</v>
      </c>
    </row>
    <row r="1103" spans="2:93">
      <c r="B1103" s="556"/>
      <c r="C1103" s="556">
        <f t="shared" si="7625"/>
        <v>25</v>
      </c>
      <c r="D1103" s="632">
        <f t="shared" si="7622"/>
        <v>-0.04</v>
      </c>
      <c r="E1103" s="632"/>
      <c r="F1103" s="632"/>
      <c r="G1103" s="632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>
        <f>IF((AG1074-$AF1074)&gt;$D1075,0,$D1103*(AG1078))</f>
        <v>-55.76</v>
      </c>
      <c r="AH1103" s="17">
        <f t="shared" ref="AH1103:CO1103" si="7666">IF((AH1074-$AF1074)&gt;$D1075,0,$D1103*(AH1078))</f>
        <v>-55.88</v>
      </c>
      <c r="AI1103" s="17">
        <f t="shared" si="7666"/>
        <v>-56.04</v>
      </c>
      <c r="AJ1103" s="17">
        <f t="shared" si="7666"/>
        <v>-56.160000000000004</v>
      </c>
      <c r="AK1103" s="17">
        <f t="shared" si="7666"/>
        <v>-56.32</v>
      </c>
      <c r="AL1103" s="17">
        <f t="shared" si="7666"/>
        <v>-56.44</v>
      </c>
      <c r="AM1103" s="17">
        <f t="shared" si="7666"/>
        <v>-56.6</v>
      </c>
      <c r="AN1103" s="17">
        <f t="shared" si="7666"/>
        <v>-56.76</v>
      </c>
      <c r="AO1103" s="17">
        <f t="shared" si="7666"/>
        <v>-56.88</v>
      </c>
      <c r="AP1103" s="17">
        <f t="shared" si="7666"/>
        <v>-57.04</v>
      </c>
      <c r="AQ1103" s="17">
        <f t="shared" si="7666"/>
        <v>-57.160000000000004</v>
      </c>
      <c r="AR1103" s="17">
        <f t="shared" si="7666"/>
        <v>-57.32</v>
      </c>
      <c r="AS1103" s="17">
        <f t="shared" si="7666"/>
        <v>-57.44</v>
      </c>
      <c r="AT1103" s="17">
        <f t="shared" si="7666"/>
        <v>-57.6</v>
      </c>
      <c r="AU1103" s="17">
        <f t="shared" si="7666"/>
        <v>-57.76</v>
      </c>
      <c r="AV1103" s="17">
        <f t="shared" si="7666"/>
        <v>-57.88</v>
      </c>
      <c r="AW1103" s="17">
        <f t="shared" si="7666"/>
        <v>-58.04</v>
      </c>
      <c r="AX1103" s="17">
        <f t="shared" si="7666"/>
        <v>-58.160000000000004</v>
      </c>
      <c r="AY1103" s="17">
        <f t="shared" si="7666"/>
        <v>-58.32</v>
      </c>
      <c r="AZ1103" s="17">
        <f t="shared" si="7666"/>
        <v>-58.480000000000004</v>
      </c>
      <c r="BA1103" s="17">
        <f t="shared" si="7666"/>
        <v>-58.6</v>
      </c>
      <c r="BB1103" s="17">
        <f t="shared" si="7666"/>
        <v>-58.76</v>
      </c>
      <c r="BC1103" s="17">
        <f t="shared" si="7666"/>
        <v>-58.92</v>
      </c>
      <c r="BD1103" s="17">
        <f t="shared" si="7666"/>
        <v>-59.04</v>
      </c>
      <c r="BE1103" s="17">
        <f t="shared" si="7666"/>
        <v>-59.2</v>
      </c>
      <c r="BF1103" s="17">
        <f t="shared" si="7666"/>
        <v>0</v>
      </c>
      <c r="BG1103" s="17">
        <f t="shared" si="7666"/>
        <v>0</v>
      </c>
      <c r="BH1103" s="17">
        <f t="shared" si="7666"/>
        <v>0</v>
      </c>
      <c r="BI1103" s="17">
        <f t="shared" si="7666"/>
        <v>0</v>
      </c>
      <c r="BJ1103" s="17">
        <f t="shared" si="7666"/>
        <v>0</v>
      </c>
      <c r="BK1103" s="17">
        <f t="shared" si="7666"/>
        <v>0</v>
      </c>
      <c r="BL1103" s="17">
        <f t="shared" si="7666"/>
        <v>0</v>
      </c>
      <c r="BM1103" s="17">
        <f t="shared" si="7666"/>
        <v>0</v>
      </c>
      <c r="BN1103" s="17">
        <f t="shared" si="7666"/>
        <v>0</v>
      </c>
      <c r="BO1103" s="17">
        <f t="shared" si="7666"/>
        <v>0</v>
      </c>
      <c r="BP1103" s="17">
        <f t="shared" si="7666"/>
        <v>0</v>
      </c>
      <c r="BQ1103" s="17">
        <f t="shared" si="7666"/>
        <v>0</v>
      </c>
      <c r="BR1103" s="17">
        <f t="shared" si="7666"/>
        <v>0</v>
      </c>
      <c r="BS1103" s="17">
        <f t="shared" si="7666"/>
        <v>0</v>
      </c>
      <c r="BT1103" s="17">
        <f t="shared" si="7666"/>
        <v>0</v>
      </c>
      <c r="BU1103" s="17">
        <f t="shared" si="7666"/>
        <v>0</v>
      </c>
      <c r="BV1103" s="17">
        <f t="shared" si="7666"/>
        <v>0</v>
      </c>
      <c r="BW1103" s="17">
        <f t="shared" si="7666"/>
        <v>0</v>
      </c>
      <c r="BX1103" s="17">
        <f t="shared" si="7666"/>
        <v>0</v>
      </c>
      <c r="BY1103" s="17">
        <f t="shared" si="7666"/>
        <v>0</v>
      </c>
      <c r="BZ1103" s="17">
        <f t="shared" si="7666"/>
        <v>0</v>
      </c>
      <c r="CA1103" s="17">
        <f t="shared" si="7666"/>
        <v>0</v>
      </c>
      <c r="CB1103" s="17">
        <f t="shared" si="7666"/>
        <v>0</v>
      </c>
      <c r="CC1103" s="17">
        <f t="shared" si="7666"/>
        <v>0</v>
      </c>
      <c r="CD1103" s="17">
        <f t="shared" si="7666"/>
        <v>0</v>
      </c>
      <c r="CE1103" s="17">
        <f t="shared" si="7666"/>
        <v>0</v>
      </c>
      <c r="CF1103" s="17">
        <f t="shared" si="7666"/>
        <v>0</v>
      </c>
      <c r="CG1103" s="17">
        <f t="shared" si="7666"/>
        <v>0</v>
      </c>
      <c r="CH1103" s="17">
        <f t="shared" si="7666"/>
        <v>0</v>
      </c>
      <c r="CI1103" s="17">
        <f t="shared" si="7666"/>
        <v>0</v>
      </c>
      <c r="CJ1103" s="17">
        <f t="shared" si="7666"/>
        <v>0</v>
      </c>
      <c r="CK1103" s="17">
        <f t="shared" si="7666"/>
        <v>0</v>
      </c>
      <c r="CL1103" s="17">
        <f t="shared" si="7666"/>
        <v>0</v>
      </c>
      <c r="CM1103" s="17">
        <f t="shared" si="7666"/>
        <v>0</v>
      </c>
      <c r="CN1103" s="17">
        <f t="shared" si="7666"/>
        <v>0</v>
      </c>
      <c r="CO1103" s="17">
        <f t="shared" si="7666"/>
        <v>0</v>
      </c>
    </row>
    <row r="1104" spans="2:93">
      <c r="B1104" s="556"/>
      <c r="C1104" s="556">
        <f t="shared" si="7625"/>
        <v>26</v>
      </c>
      <c r="D1104" s="632">
        <f t="shared" si="7622"/>
        <v>-0.04</v>
      </c>
      <c r="E1104" s="632"/>
      <c r="F1104" s="632"/>
      <c r="G1104" s="632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>
        <f>IF((AH1074-$AG1074)&gt;$D1075,0,$D1104*(AH1078))</f>
        <v>-55.88</v>
      </c>
      <c r="AI1104" s="17">
        <f t="shared" ref="AI1104:CO1104" si="7667">IF((AI1074-$AG1074)&gt;$D1075,0,$D1104*(AI1078))</f>
        <v>-56.04</v>
      </c>
      <c r="AJ1104" s="17">
        <f t="shared" si="7667"/>
        <v>-56.160000000000004</v>
      </c>
      <c r="AK1104" s="17">
        <f t="shared" si="7667"/>
        <v>-56.32</v>
      </c>
      <c r="AL1104" s="17">
        <f t="shared" si="7667"/>
        <v>-56.44</v>
      </c>
      <c r="AM1104" s="17">
        <f t="shared" si="7667"/>
        <v>-56.6</v>
      </c>
      <c r="AN1104" s="17">
        <f t="shared" si="7667"/>
        <v>-56.76</v>
      </c>
      <c r="AO1104" s="17">
        <f t="shared" si="7667"/>
        <v>-56.88</v>
      </c>
      <c r="AP1104" s="17">
        <f t="shared" si="7667"/>
        <v>-57.04</v>
      </c>
      <c r="AQ1104" s="17">
        <f t="shared" si="7667"/>
        <v>-57.160000000000004</v>
      </c>
      <c r="AR1104" s="17">
        <f t="shared" si="7667"/>
        <v>-57.32</v>
      </c>
      <c r="AS1104" s="17">
        <f t="shared" si="7667"/>
        <v>-57.44</v>
      </c>
      <c r="AT1104" s="17">
        <f t="shared" si="7667"/>
        <v>-57.6</v>
      </c>
      <c r="AU1104" s="17">
        <f t="shared" si="7667"/>
        <v>-57.76</v>
      </c>
      <c r="AV1104" s="17">
        <f t="shared" si="7667"/>
        <v>-57.88</v>
      </c>
      <c r="AW1104" s="17">
        <f t="shared" si="7667"/>
        <v>-58.04</v>
      </c>
      <c r="AX1104" s="17">
        <f t="shared" si="7667"/>
        <v>-58.160000000000004</v>
      </c>
      <c r="AY1104" s="17">
        <f t="shared" si="7667"/>
        <v>-58.32</v>
      </c>
      <c r="AZ1104" s="17">
        <f t="shared" si="7667"/>
        <v>-58.480000000000004</v>
      </c>
      <c r="BA1104" s="17">
        <f t="shared" si="7667"/>
        <v>-58.6</v>
      </c>
      <c r="BB1104" s="17">
        <f t="shared" si="7667"/>
        <v>-58.76</v>
      </c>
      <c r="BC1104" s="17">
        <f t="shared" si="7667"/>
        <v>-58.92</v>
      </c>
      <c r="BD1104" s="17">
        <f t="shared" si="7667"/>
        <v>-59.04</v>
      </c>
      <c r="BE1104" s="17">
        <f t="shared" si="7667"/>
        <v>-59.2</v>
      </c>
      <c r="BF1104" s="17">
        <f t="shared" si="7667"/>
        <v>-59.36</v>
      </c>
      <c r="BG1104" s="17">
        <f t="shared" si="7667"/>
        <v>0</v>
      </c>
      <c r="BH1104" s="17">
        <f t="shared" si="7667"/>
        <v>0</v>
      </c>
      <c r="BI1104" s="17">
        <f t="shared" si="7667"/>
        <v>0</v>
      </c>
      <c r="BJ1104" s="17">
        <f t="shared" si="7667"/>
        <v>0</v>
      </c>
      <c r="BK1104" s="17">
        <f t="shared" si="7667"/>
        <v>0</v>
      </c>
      <c r="BL1104" s="17">
        <f t="shared" si="7667"/>
        <v>0</v>
      </c>
      <c r="BM1104" s="17">
        <f t="shared" si="7667"/>
        <v>0</v>
      </c>
      <c r="BN1104" s="17">
        <f t="shared" si="7667"/>
        <v>0</v>
      </c>
      <c r="BO1104" s="17">
        <f t="shared" si="7667"/>
        <v>0</v>
      </c>
      <c r="BP1104" s="17">
        <f t="shared" si="7667"/>
        <v>0</v>
      </c>
      <c r="BQ1104" s="17">
        <f t="shared" si="7667"/>
        <v>0</v>
      </c>
      <c r="BR1104" s="17">
        <f t="shared" si="7667"/>
        <v>0</v>
      </c>
      <c r="BS1104" s="17">
        <f t="shared" si="7667"/>
        <v>0</v>
      </c>
      <c r="BT1104" s="17">
        <f t="shared" si="7667"/>
        <v>0</v>
      </c>
      <c r="BU1104" s="17">
        <f t="shared" si="7667"/>
        <v>0</v>
      </c>
      <c r="BV1104" s="17">
        <f t="shared" si="7667"/>
        <v>0</v>
      </c>
      <c r="BW1104" s="17">
        <f t="shared" si="7667"/>
        <v>0</v>
      </c>
      <c r="BX1104" s="17">
        <f t="shared" si="7667"/>
        <v>0</v>
      </c>
      <c r="BY1104" s="17">
        <f t="shared" si="7667"/>
        <v>0</v>
      </c>
      <c r="BZ1104" s="17">
        <f t="shared" si="7667"/>
        <v>0</v>
      </c>
      <c r="CA1104" s="17">
        <f t="shared" si="7667"/>
        <v>0</v>
      </c>
      <c r="CB1104" s="17">
        <f t="shared" si="7667"/>
        <v>0</v>
      </c>
      <c r="CC1104" s="17">
        <f t="shared" si="7667"/>
        <v>0</v>
      </c>
      <c r="CD1104" s="17">
        <f t="shared" si="7667"/>
        <v>0</v>
      </c>
      <c r="CE1104" s="17">
        <f t="shared" si="7667"/>
        <v>0</v>
      </c>
      <c r="CF1104" s="17">
        <f t="shared" si="7667"/>
        <v>0</v>
      </c>
      <c r="CG1104" s="17">
        <f t="shared" si="7667"/>
        <v>0</v>
      </c>
      <c r="CH1104" s="17">
        <f t="shared" si="7667"/>
        <v>0</v>
      </c>
      <c r="CI1104" s="17">
        <f t="shared" si="7667"/>
        <v>0</v>
      </c>
      <c r="CJ1104" s="17">
        <f t="shared" si="7667"/>
        <v>0</v>
      </c>
      <c r="CK1104" s="17">
        <f t="shared" si="7667"/>
        <v>0</v>
      </c>
      <c r="CL1104" s="17">
        <f t="shared" si="7667"/>
        <v>0</v>
      </c>
      <c r="CM1104" s="17">
        <f t="shared" si="7667"/>
        <v>0</v>
      </c>
      <c r="CN1104" s="17">
        <f t="shared" si="7667"/>
        <v>0</v>
      </c>
      <c r="CO1104" s="17">
        <f t="shared" si="7667"/>
        <v>0</v>
      </c>
    </row>
    <row r="1105" spans="1:93">
      <c r="B1105" s="556"/>
      <c r="C1105" s="556">
        <f t="shared" si="7625"/>
        <v>27</v>
      </c>
      <c r="D1105" s="632">
        <f t="shared" si="7622"/>
        <v>-0.04</v>
      </c>
      <c r="E1105" s="632"/>
      <c r="F1105" s="632"/>
      <c r="G1105" s="632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>
        <f>IF((AI1074-$AH1074)&gt;$D1075,0,$D1105*(AI1078))</f>
        <v>-56.04</v>
      </c>
      <c r="AJ1105" s="17">
        <f t="shared" ref="AJ1105:CO1105" si="7668">IF((AJ1074-$AH1074)&gt;$D1075,0,$D1105*(AJ1078))</f>
        <v>-56.160000000000004</v>
      </c>
      <c r="AK1105" s="17">
        <f t="shared" si="7668"/>
        <v>-56.32</v>
      </c>
      <c r="AL1105" s="17">
        <f t="shared" si="7668"/>
        <v>-56.44</v>
      </c>
      <c r="AM1105" s="17">
        <f t="shared" si="7668"/>
        <v>-56.6</v>
      </c>
      <c r="AN1105" s="17">
        <f t="shared" si="7668"/>
        <v>-56.76</v>
      </c>
      <c r="AO1105" s="17">
        <f t="shared" si="7668"/>
        <v>-56.88</v>
      </c>
      <c r="AP1105" s="17">
        <f t="shared" si="7668"/>
        <v>-57.04</v>
      </c>
      <c r="AQ1105" s="17">
        <f t="shared" si="7668"/>
        <v>-57.160000000000004</v>
      </c>
      <c r="AR1105" s="17">
        <f t="shared" si="7668"/>
        <v>-57.32</v>
      </c>
      <c r="AS1105" s="17">
        <f t="shared" si="7668"/>
        <v>-57.44</v>
      </c>
      <c r="AT1105" s="17">
        <f t="shared" si="7668"/>
        <v>-57.6</v>
      </c>
      <c r="AU1105" s="17">
        <f t="shared" si="7668"/>
        <v>-57.76</v>
      </c>
      <c r="AV1105" s="17">
        <f t="shared" si="7668"/>
        <v>-57.88</v>
      </c>
      <c r="AW1105" s="17">
        <f t="shared" si="7668"/>
        <v>-58.04</v>
      </c>
      <c r="AX1105" s="17">
        <f t="shared" si="7668"/>
        <v>-58.160000000000004</v>
      </c>
      <c r="AY1105" s="17">
        <f t="shared" si="7668"/>
        <v>-58.32</v>
      </c>
      <c r="AZ1105" s="17">
        <f t="shared" si="7668"/>
        <v>-58.480000000000004</v>
      </c>
      <c r="BA1105" s="17">
        <f t="shared" si="7668"/>
        <v>-58.6</v>
      </c>
      <c r="BB1105" s="17">
        <f t="shared" si="7668"/>
        <v>-58.76</v>
      </c>
      <c r="BC1105" s="17">
        <f t="shared" si="7668"/>
        <v>-58.92</v>
      </c>
      <c r="BD1105" s="17">
        <f t="shared" si="7668"/>
        <v>-59.04</v>
      </c>
      <c r="BE1105" s="17">
        <f t="shared" si="7668"/>
        <v>-59.2</v>
      </c>
      <c r="BF1105" s="17">
        <f t="shared" si="7668"/>
        <v>-59.36</v>
      </c>
      <c r="BG1105" s="17">
        <f t="shared" si="7668"/>
        <v>-59.480000000000004</v>
      </c>
      <c r="BH1105" s="17">
        <f t="shared" si="7668"/>
        <v>0</v>
      </c>
      <c r="BI1105" s="17">
        <f t="shared" si="7668"/>
        <v>0</v>
      </c>
      <c r="BJ1105" s="17">
        <f t="shared" si="7668"/>
        <v>0</v>
      </c>
      <c r="BK1105" s="17">
        <f t="shared" si="7668"/>
        <v>0</v>
      </c>
      <c r="BL1105" s="17">
        <f t="shared" si="7668"/>
        <v>0</v>
      </c>
      <c r="BM1105" s="17">
        <f t="shared" si="7668"/>
        <v>0</v>
      </c>
      <c r="BN1105" s="17">
        <f t="shared" si="7668"/>
        <v>0</v>
      </c>
      <c r="BO1105" s="17">
        <f t="shared" si="7668"/>
        <v>0</v>
      </c>
      <c r="BP1105" s="17">
        <f t="shared" si="7668"/>
        <v>0</v>
      </c>
      <c r="BQ1105" s="17">
        <f t="shared" si="7668"/>
        <v>0</v>
      </c>
      <c r="BR1105" s="17">
        <f t="shared" si="7668"/>
        <v>0</v>
      </c>
      <c r="BS1105" s="17">
        <f t="shared" si="7668"/>
        <v>0</v>
      </c>
      <c r="BT1105" s="17">
        <f t="shared" si="7668"/>
        <v>0</v>
      </c>
      <c r="BU1105" s="17">
        <f t="shared" si="7668"/>
        <v>0</v>
      </c>
      <c r="BV1105" s="17">
        <f t="shared" si="7668"/>
        <v>0</v>
      </c>
      <c r="BW1105" s="17">
        <f t="shared" si="7668"/>
        <v>0</v>
      </c>
      <c r="BX1105" s="17">
        <f t="shared" si="7668"/>
        <v>0</v>
      </c>
      <c r="BY1105" s="17">
        <f t="shared" si="7668"/>
        <v>0</v>
      </c>
      <c r="BZ1105" s="17">
        <f t="shared" si="7668"/>
        <v>0</v>
      </c>
      <c r="CA1105" s="17">
        <f t="shared" si="7668"/>
        <v>0</v>
      </c>
      <c r="CB1105" s="17">
        <f t="shared" si="7668"/>
        <v>0</v>
      </c>
      <c r="CC1105" s="17">
        <f t="shared" si="7668"/>
        <v>0</v>
      </c>
      <c r="CD1105" s="17">
        <f t="shared" si="7668"/>
        <v>0</v>
      </c>
      <c r="CE1105" s="17">
        <f t="shared" si="7668"/>
        <v>0</v>
      </c>
      <c r="CF1105" s="17">
        <f t="shared" si="7668"/>
        <v>0</v>
      </c>
      <c r="CG1105" s="17">
        <f t="shared" si="7668"/>
        <v>0</v>
      </c>
      <c r="CH1105" s="17">
        <f t="shared" si="7668"/>
        <v>0</v>
      </c>
      <c r="CI1105" s="17">
        <f t="shared" si="7668"/>
        <v>0</v>
      </c>
      <c r="CJ1105" s="17">
        <f t="shared" si="7668"/>
        <v>0</v>
      </c>
      <c r="CK1105" s="17">
        <f t="shared" si="7668"/>
        <v>0</v>
      </c>
      <c r="CL1105" s="17">
        <f t="shared" si="7668"/>
        <v>0</v>
      </c>
      <c r="CM1105" s="17">
        <f t="shared" si="7668"/>
        <v>0</v>
      </c>
      <c r="CN1105" s="17">
        <f t="shared" si="7668"/>
        <v>0</v>
      </c>
      <c r="CO1105" s="17">
        <f t="shared" si="7668"/>
        <v>0</v>
      </c>
    </row>
    <row r="1106" spans="1:93">
      <c r="B1106" s="556"/>
      <c r="C1106" s="556">
        <f t="shared" si="7625"/>
        <v>28</v>
      </c>
      <c r="D1106" s="632">
        <f t="shared" si="7622"/>
        <v>-0.04</v>
      </c>
      <c r="E1106" s="632"/>
      <c r="F1106" s="632"/>
      <c r="G1106" s="632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>
        <f>IF((AJ1074-$AI1074)&gt;$D1075,0,$D1106*(AJ1078))</f>
        <v>-56.160000000000004</v>
      </c>
      <c r="AK1106" s="17">
        <f t="shared" ref="AK1106:CO1106" si="7669">IF((AK1074-$AI1074)&gt;$D1075,0,$D1106*(AK1078))</f>
        <v>-56.32</v>
      </c>
      <c r="AL1106" s="17">
        <f t="shared" si="7669"/>
        <v>-56.44</v>
      </c>
      <c r="AM1106" s="17">
        <f t="shared" si="7669"/>
        <v>-56.6</v>
      </c>
      <c r="AN1106" s="17">
        <f t="shared" si="7669"/>
        <v>-56.76</v>
      </c>
      <c r="AO1106" s="17">
        <f t="shared" si="7669"/>
        <v>-56.88</v>
      </c>
      <c r="AP1106" s="17">
        <f t="shared" si="7669"/>
        <v>-57.04</v>
      </c>
      <c r="AQ1106" s="17">
        <f t="shared" si="7669"/>
        <v>-57.160000000000004</v>
      </c>
      <c r="AR1106" s="17">
        <f t="shared" si="7669"/>
        <v>-57.32</v>
      </c>
      <c r="AS1106" s="17">
        <f t="shared" si="7669"/>
        <v>-57.44</v>
      </c>
      <c r="AT1106" s="17">
        <f t="shared" si="7669"/>
        <v>-57.6</v>
      </c>
      <c r="AU1106" s="17">
        <f t="shared" si="7669"/>
        <v>-57.76</v>
      </c>
      <c r="AV1106" s="17">
        <f t="shared" si="7669"/>
        <v>-57.88</v>
      </c>
      <c r="AW1106" s="17">
        <f t="shared" si="7669"/>
        <v>-58.04</v>
      </c>
      <c r="AX1106" s="17">
        <f t="shared" si="7669"/>
        <v>-58.160000000000004</v>
      </c>
      <c r="AY1106" s="17">
        <f t="shared" si="7669"/>
        <v>-58.32</v>
      </c>
      <c r="AZ1106" s="17">
        <f t="shared" si="7669"/>
        <v>-58.480000000000004</v>
      </c>
      <c r="BA1106" s="17">
        <f t="shared" si="7669"/>
        <v>-58.6</v>
      </c>
      <c r="BB1106" s="17">
        <f t="shared" si="7669"/>
        <v>-58.76</v>
      </c>
      <c r="BC1106" s="17">
        <f t="shared" si="7669"/>
        <v>-58.92</v>
      </c>
      <c r="BD1106" s="17">
        <f t="shared" si="7669"/>
        <v>-59.04</v>
      </c>
      <c r="BE1106" s="17">
        <f t="shared" si="7669"/>
        <v>-59.2</v>
      </c>
      <c r="BF1106" s="17">
        <f t="shared" si="7669"/>
        <v>-59.36</v>
      </c>
      <c r="BG1106" s="17">
        <f t="shared" si="7669"/>
        <v>-59.480000000000004</v>
      </c>
      <c r="BH1106" s="17">
        <f t="shared" si="7669"/>
        <v>-59.64</v>
      </c>
      <c r="BI1106" s="17">
        <f t="shared" si="7669"/>
        <v>0</v>
      </c>
      <c r="BJ1106" s="17">
        <f t="shared" si="7669"/>
        <v>0</v>
      </c>
      <c r="BK1106" s="17">
        <f t="shared" si="7669"/>
        <v>0</v>
      </c>
      <c r="BL1106" s="17">
        <f t="shared" si="7669"/>
        <v>0</v>
      </c>
      <c r="BM1106" s="17">
        <f t="shared" si="7669"/>
        <v>0</v>
      </c>
      <c r="BN1106" s="17">
        <f t="shared" si="7669"/>
        <v>0</v>
      </c>
      <c r="BO1106" s="17">
        <f t="shared" si="7669"/>
        <v>0</v>
      </c>
      <c r="BP1106" s="17">
        <f t="shared" si="7669"/>
        <v>0</v>
      </c>
      <c r="BQ1106" s="17">
        <f t="shared" si="7669"/>
        <v>0</v>
      </c>
      <c r="BR1106" s="17">
        <f t="shared" si="7669"/>
        <v>0</v>
      </c>
      <c r="BS1106" s="17">
        <f t="shared" si="7669"/>
        <v>0</v>
      </c>
      <c r="BT1106" s="17">
        <f t="shared" si="7669"/>
        <v>0</v>
      </c>
      <c r="BU1106" s="17">
        <f t="shared" si="7669"/>
        <v>0</v>
      </c>
      <c r="BV1106" s="17">
        <f t="shared" si="7669"/>
        <v>0</v>
      </c>
      <c r="BW1106" s="17">
        <f t="shared" si="7669"/>
        <v>0</v>
      </c>
      <c r="BX1106" s="17">
        <f t="shared" si="7669"/>
        <v>0</v>
      </c>
      <c r="BY1106" s="17">
        <f t="shared" si="7669"/>
        <v>0</v>
      </c>
      <c r="BZ1106" s="17">
        <f t="shared" si="7669"/>
        <v>0</v>
      </c>
      <c r="CA1106" s="17">
        <f t="shared" si="7669"/>
        <v>0</v>
      </c>
      <c r="CB1106" s="17">
        <f t="shared" si="7669"/>
        <v>0</v>
      </c>
      <c r="CC1106" s="17">
        <f t="shared" si="7669"/>
        <v>0</v>
      </c>
      <c r="CD1106" s="17">
        <f t="shared" si="7669"/>
        <v>0</v>
      </c>
      <c r="CE1106" s="17">
        <f t="shared" si="7669"/>
        <v>0</v>
      </c>
      <c r="CF1106" s="17">
        <f t="shared" si="7669"/>
        <v>0</v>
      </c>
      <c r="CG1106" s="17">
        <f t="shared" si="7669"/>
        <v>0</v>
      </c>
      <c r="CH1106" s="17">
        <f t="shared" si="7669"/>
        <v>0</v>
      </c>
      <c r="CI1106" s="17">
        <f t="shared" si="7669"/>
        <v>0</v>
      </c>
      <c r="CJ1106" s="17">
        <f t="shared" si="7669"/>
        <v>0</v>
      </c>
      <c r="CK1106" s="17">
        <f t="shared" si="7669"/>
        <v>0</v>
      </c>
      <c r="CL1106" s="17">
        <f t="shared" si="7669"/>
        <v>0</v>
      </c>
      <c r="CM1106" s="17">
        <f t="shared" si="7669"/>
        <v>0</v>
      </c>
      <c r="CN1106" s="17">
        <f t="shared" si="7669"/>
        <v>0</v>
      </c>
      <c r="CO1106" s="17">
        <f t="shared" si="7669"/>
        <v>0</v>
      </c>
    </row>
    <row r="1107" spans="1:93">
      <c r="A1107" s="10"/>
      <c r="B1107" s="10"/>
      <c r="C1107" s="556">
        <f t="shared" si="7625"/>
        <v>29</v>
      </c>
      <c r="D1107" s="632">
        <f t="shared" si="7622"/>
        <v>-0.04</v>
      </c>
      <c r="E1107" s="97"/>
      <c r="F1107" s="97"/>
      <c r="G1107" s="97"/>
      <c r="H1107" s="289"/>
      <c r="I1107" s="289"/>
      <c r="J1107" s="289"/>
      <c r="K1107" s="289"/>
      <c r="L1107" s="289"/>
      <c r="M1107" s="289"/>
      <c r="N1107" s="289"/>
      <c r="O1107" s="289"/>
      <c r="P1107" s="289"/>
      <c r="Q1107" s="289"/>
      <c r="R1107" s="289"/>
      <c r="S1107" s="289"/>
      <c r="T1107" s="289"/>
      <c r="U1107" s="289"/>
      <c r="V1107" s="289"/>
      <c r="W1107" s="289"/>
      <c r="X1107" s="289"/>
      <c r="Y1107" s="289"/>
      <c r="Z1107" s="289"/>
      <c r="AA1107" s="289"/>
      <c r="AB1107" s="289"/>
      <c r="AC1107" s="289"/>
      <c r="AD1107" s="289"/>
      <c r="AE1107" s="289"/>
      <c r="AF1107" s="289"/>
      <c r="AG1107" s="289"/>
      <c r="AH1107" s="289"/>
      <c r="AI1107" s="289"/>
      <c r="AJ1107" s="289"/>
      <c r="AK1107" s="289">
        <f>IF((AK1074-$AJ1074)&gt;$D1075,0,$D1107*(AK1078))</f>
        <v>-56.32</v>
      </c>
      <c r="AL1107" s="289">
        <f t="shared" ref="AL1107:CO1107" si="7670">IF((AL1074-$AJ1074)&gt;$D1075,0,$D1107*(AL1078))</f>
        <v>-56.44</v>
      </c>
      <c r="AM1107" s="289">
        <f t="shared" si="7670"/>
        <v>-56.6</v>
      </c>
      <c r="AN1107" s="289">
        <f t="shared" si="7670"/>
        <v>-56.76</v>
      </c>
      <c r="AO1107" s="289">
        <f t="shared" si="7670"/>
        <v>-56.88</v>
      </c>
      <c r="AP1107" s="289">
        <f t="shared" si="7670"/>
        <v>-57.04</v>
      </c>
      <c r="AQ1107" s="289">
        <f t="shared" si="7670"/>
        <v>-57.160000000000004</v>
      </c>
      <c r="AR1107" s="289">
        <f t="shared" si="7670"/>
        <v>-57.32</v>
      </c>
      <c r="AS1107" s="289">
        <f t="shared" si="7670"/>
        <v>-57.44</v>
      </c>
      <c r="AT1107" s="289">
        <f t="shared" si="7670"/>
        <v>-57.6</v>
      </c>
      <c r="AU1107" s="289">
        <f t="shared" si="7670"/>
        <v>-57.76</v>
      </c>
      <c r="AV1107" s="289">
        <f t="shared" si="7670"/>
        <v>-57.88</v>
      </c>
      <c r="AW1107" s="289">
        <f t="shared" si="7670"/>
        <v>-58.04</v>
      </c>
      <c r="AX1107" s="289">
        <f t="shared" si="7670"/>
        <v>-58.160000000000004</v>
      </c>
      <c r="AY1107" s="289">
        <f t="shared" si="7670"/>
        <v>-58.32</v>
      </c>
      <c r="AZ1107" s="289">
        <f t="shared" si="7670"/>
        <v>-58.480000000000004</v>
      </c>
      <c r="BA1107" s="289">
        <f t="shared" si="7670"/>
        <v>-58.6</v>
      </c>
      <c r="BB1107" s="289">
        <f t="shared" si="7670"/>
        <v>-58.76</v>
      </c>
      <c r="BC1107" s="289">
        <f t="shared" si="7670"/>
        <v>-58.92</v>
      </c>
      <c r="BD1107" s="289">
        <f t="shared" si="7670"/>
        <v>-59.04</v>
      </c>
      <c r="BE1107" s="289">
        <f t="shared" si="7670"/>
        <v>-59.2</v>
      </c>
      <c r="BF1107" s="289">
        <f t="shared" si="7670"/>
        <v>-59.36</v>
      </c>
      <c r="BG1107" s="289">
        <f t="shared" si="7670"/>
        <v>-59.480000000000004</v>
      </c>
      <c r="BH1107" s="289">
        <f t="shared" si="7670"/>
        <v>-59.64</v>
      </c>
      <c r="BI1107" s="289">
        <f t="shared" si="7670"/>
        <v>-59.800000000000004</v>
      </c>
      <c r="BJ1107" s="289">
        <f t="shared" si="7670"/>
        <v>0</v>
      </c>
      <c r="BK1107" s="289">
        <f t="shared" si="7670"/>
        <v>0</v>
      </c>
      <c r="BL1107" s="289">
        <f t="shared" si="7670"/>
        <v>0</v>
      </c>
      <c r="BM1107" s="289">
        <f t="shared" si="7670"/>
        <v>0</v>
      </c>
      <c r="BN1107" s="289">
        <f t="shared" si="7670"/>
        <v>0</v>
      </c>
      <c r="BO1107" s="289">
        <f t="shared" si="7670"/>
        <v>0</v>
      </c>
      <c r="BP1107" s="289">
        <f t="shared" si="7670"/>
        <v>0</v>
      </c>
      <c r="BQ1107" s="289">
        <f t="shared" si="7670"/>
        <v>0</v>
      </c>
      <c r="BR1107" s="289">
        <f t="shared" si="7670"/>
        <v>0</v>
      </c>
      <c r="BS1107" s="289">
        <f t="shared" si="7670"/>
        <v>0</v>
      </c>
      <c r="BT1107" s="289">
        <f t="shared" si="7670"/>
        <v>0</v>
      </c>
      <c r="BU1107" s="289">
        <f t="shared" si="7670"/>
        <v>0</v>
      </c>
      <c r="BV1107" s="289">
        <f t="shared" si="7670"/>
        <v>0</v>
      </c>
      <c r="BW1107" s="289">
        <f t="shared" si="7670"/>
        <v>0</v>
      </c>
      <c r="BX1107" s="289">
        <f t="shared" si="7670"/>
        <v>0</v>
      </c>
      <c r="BY1107" s="289">
        <f t="shared" si="7670"/>
        <v>0</v>
      </c>
      <c r="BZ1107" s="289">
        <f t="shared" si="7670"/>
        <v>0</v>
      </c>
      <c r="CA1107" s="289">
        <f t="shared" si="7670"/>
        <v>0</v>
      </c>
      <c r="CB1107" s="289">
        <f t="shared" si="7670"/>
        <v>0</v>
      </c>
      <c r="CC1107" s="289">
        <f t="shared" si="7670"/>
        <v>0</v>
      </c>
      <c r="CD1107" s="289">
        <f t="shared" si="7670"/>
        <v>0</v>
      </c>
      <c r="CE1107" s="289">
        <f t="shared" si="7670"/>
        <v>0</v>
      </c>
      <c r="CF1107" s="289">
        <f t="shared" si="7670"/>
        <v>0</v>
      </c>
      <c r="CG1107" s="289">
        <f t="shared" si="7670"/>
        <v>0</v>
      </c>
      <c r="CH1107" s="289">
        <f t="shared" si="7670"/>
        <v>0</v>
      </c>
      <c r="CI1107" s="289">
        <f t="shared" si="7670"/>
        <v>0</v>
      </c>
      <c r="CJ1107" s="289">
        <f t="shared" si="7670"/>
        <v>0</v>
      </c>
      <c r="CK1107" s="289">
        <f t="shared" si="7670"/>
        <v>0</v>
      </c>
      <c r="CL1107" s="289">
        <f t="shared" si="7670"/>
        <v>0</v>
      </c>
      <c r="CM1107" s="289">
        <f t="shared" si="7670"/>
        <v>0</v>
      </c>
      <c r="CN1107" s="289">
        <f t="shared" si="7670"/>
        <v>0</v>
      </c>
      <c r="CO1107" s="289">
        <f t="shared" si="7670"/>
        <v>0</v>
      </c>
    </row>
    <row r="1108" spans="1:93">
      <c r="B1108" s="556"/>
      <c r="C1108" s="556">
        <f t="shared" si="7625"/>
        <v>30</v>
      </c>
      <c r="D1108" s="632">
        <f t="shared" si="7622"/>
        <v>-0.04</v>
      </c>
      <c r="E1108" s="632"/>
      <c r="F1108" s="632"/>
      <c r="G1108" s="632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>
        <f>IF((AL1074-$AK1074)&gt;$D1075,0,$D1108*(AL1078))</f>
        <v>-56.44</v>
      </c>
      <c r="AM1108" s="17">
        <f t="shared" ref="AM1108:CO1108" si="7671">IF((AM1074-$AK1074)&gt;$D1075,0,$D1108*(AM1078))</f>
        <v>-56.6</v>
      </c>
      <c r="AN1108" s="17">
        <f t="shared" si="7671"/>
        <v>-56.76</v>
      </c>
      <c r="AO1108" s="17">
        <f t="shared" si="7671"/>
        <v>-56.88</v>
      </c>
      <c r="AP1108" s="17">
        <f t="shared" si="7671"/>
        <v>-57.04</v>
      </c>
      <c r="AQ1108" s="17">
        <f t="shared" si="7671"/>
        <v>-57.160000000000004</v>
      </c>
      <c r="AR1108" s="17">
        <f t="shared" si="7671"/>
        <v>-57.32</v>
      </c>
      <c r="AS1108" s="17">
        <f t="shared" si="7671"/>
        <v>-57.44</v>
      </c>
      <c r="AT1108" s="17">
        <f t="shared" si="7671"/>
        <v>-57.6</v>
      </c>
      <c r="AU1108" s="17">
        <f t="shared" si="7671"/>
        <v>-57.76</v>
      </c>
      <c r="AV1108" s="17">
        <f t="shared" si="7671"/>
        <v>-57.88</v>
      </c>
      <c r="AW1108" s="17">
        <f t="shared" si="7671"/>
        <v>-58.04</v>
      </c>
      <c r="AX1108" s="17">
        <f t="shared" si="7671"/>
        <v>-58.160000000000004</v>
      </c>
      <c r="AY1108" s="17">
        <f t="shared" si="7671"/>
        <v>-58.32</v>
      </c>
      <c r="AZ1108" s="17">
        <f t="shared" si="7671"/>
        <v>-58.480000000000004</v>
      </c>
      <c r="BA1108" s="17">
        <f t="shared" si="7671"/>
        <v>-58.6</v>
      </c>
      <c r="BB1108" s="17">
        <f t="shared" si="7671"/>
        <v>-58.76</v>
      </c>
      <c r="BC1108" s="17">
        <f t="shared" si="7671"/>
        <v>-58.92</v>
      </c>
      <c r="BD1108" s="17">
        <f t="shared" si="7671"/>
        <v>-59.04</v>
      </c>
      <c r="BE1108" s="17">
        <f t="shared" si="7671"/>
        <v>-59.2</v>
      </c>
      <c r="BF1108" s="17">
        <f t="shared" si="7671"/>
        <v>-59.36</v>
      </c>
      <c r="BG1108" s="17">
        <f t="shared" si="7671"/>
        <v>-59.480000000000004</v>
      </c>
      <c r="BH1108" s="17">
        <f t="shared" si="7671"/>
        <v>-59.64</v>
      </c>
      <c r="BI1108" s="17">
        <f t="shared" si="7671"/>
        <v>-59.800000000000004</v>
      </c>
      <c r="BJ1108" s="17">
        <f t="shared" si="7671"/>
        <v>-59.96</v>
      </c>
      <c r="BK1108" s="17">
        <f t="shared" si="7671"/>
        <v>0</v>
      </c>
      <c r="BL1108" s="17">
        <f t="shared" si="7671"/>
        <v>0</v>
      </c>
      <c r="BM1108" s="17">
        <f t="shared" si="7671"/>
        <v>0</v>
      </c>
      <c r="BN1108" s="17">
        <f t="shared" si="7671"/>
        <v>0</v>
      </c>
      <c r="BO1108" s="17">
        <f t="shared" si="7671"/>
        <v>0</v>
      </c>
      <c r="BP1108" s="17">
        <f t="shared" si="7671"/>
        <v>0</v>
      </c>
      <c r="BQ1108" s="17">
        <f t="shared" si="7671"/>
        <v>0</v>
      </c>
      <c r="BR1108" s="17">
        <f t="shared" si="7671"/>
        <v>0</v>
      </c>
      <c r="BS1108" s="17">
        <f t="shared" si="7671"/>
        <v>0</v>
      </c>
      <c r="BT1108" s="17">
        <f t="shared" si="7671"/>
        <v>0</v>
      </c>
      <c r="BU1108" s="17">
        <f t="shared" si="7671"/>
        <v>0</v>
      </c>
      <c r="BV1108" s="17">
        <f t="shared" si="7671"/>
        <v>0</v>
      </c>
      <c r="BW1108" s="17">
        <f t="shared" si="7671"/>
        <v>0</v>
      </c>
      <c r="BX1108" s="17">
        <f t="shared" si="7671"/>
        <v>0</v>
      </c>
      <c r="BY1108" s="17">
        <f t="shared" si="7671"/>
        <v>0</v>
      </c>
      <c r="BZ1108" s="17">
        <f t="shared" si="7671"/>
        <v>0</v>
      </c>
      <c r="CA1108" s="17">
        <f t="shared" si="7671"/>
        <v>0</v>
      </c>
      <c r="CB1108" s="17">
        <f t="shared" si="7671"/>
        <v>0</v>
      </c>
      <c r="CC1108" s="17">
        <f t="shared" si="7671"/>
        <v>0</v>
      </c>
      <c r="CD1108" s="17">
        <f t="shared" si="7671"/>
        <v>0</v>
      </c>
      <c r="CE1108" s="17">
        <f t="shared" si="7671"/>
        <v>0</v>
      </c>
      <c r="CF1108" s="17">
        <f t="shared" si="7671"/>
        <v>0</v>
      </c>
      <c r="CG1108" s="17">
        <f t="shared" si="7671"/>
        <v>0</v>
      </c>
      <c r="CH1108" s="17">
        <f t="shared" si="7671"/>
        <v>0</v>
      </c>
      <c r="CI1108" s="17">
        <f t="shared" si="7671"/>
        <v>0</v>
      </c>
      <c r="CJ1108" s="17">
        <f t="shared" si="7671"/>
        <v>0</v>
      </c>
      <c r="CK1108" s="17">
        <f t="shared" si="7671"/>
        <v>0</v>
      </c>
      <c r="CL1108" s="17">
        <f t="shared" si="7671"/>
        <v>0</v>
      </c>
      <c r="CM1108" s="17">
        <f t="shared" si="7671"/>
        <v>0</v>
      </c>
      <c r="CN1108" s="17">
        <f t="shared" si="7671"/>
        <v>0</v>
      </c>
      <c r="CO1108" s="17">
        <f t="shared" si="7671"/>
        <v>0</v>
      </c>
    </row>
    <row r="1109" spans="1:93">
      <c r="B1109" s="556"/>
      <c r="C1109" s="556">
        <f t="shared" si="7625"/>
        <v>31</v>
      </c>
      <c r="D1109" s="632">
        <f t="shared" si="7622"/>
        <v>-0.04</v>
      </c>
      <c r="E1109" s="632"/>
      <c r="F1109" s="632"/>
      <c r="G1109" s="632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>
        <f>IF((AM1074-$AL1074)&gt;$D1075,0,$D1109*(AM1078))</f>
        <v>-56.6</v>
      </c>
      <c r="AN1109" s="17">
        <f t="shared" ref="AN1109:CO1109" si="7672">IF((AN1074-$AL1074)&gt;$D1075,0,$D1109*(AN1078))</f>
        <v>-56.76</v>
      </c>
      <c r="AO1109" s="17">
        <f t="shared" si="7672"/>
        <v>-56.88</v>
      </c>
      <c r="AP1109" s="17">
        <f t="shared" si="7672"/>
        <v>-57.04</v>
      </c>
      <c r="AQ1109" s="17">
        <f t="shared" si="7672"/>
        <v>-57.160000000000004</v>
      </c>
      <c r="AR1109" s="17">
        <f t="shared" si="7672"/>
        <v>-57.32</v>
      </c>
      <c r="AS1109" s="17">
        <f t="shared" si="7672"/>
        <v>-57.44</v>
      </c>
      <c r="AT1109" s="17">
        <f t="shared" si="7672"/>
        <v>-57.6</v>
      </c>
      <c r="AU1109" s="17">
        <f t="shared" si="7672"/>
        <v>-57.76</v>
      </c>
      <c r="AV1109" s="17">
        <f t="shared" si="7672"/>
        <v>-57.88</v>
      </c>
      <c r="AW1109" s="17">
        <f t="shared" si="7672"/>
        <v>-58.04</v>
      </c>
      <c r="AX1109" s="17">
        <f t="shared" si="7672"/>
        <v>-58.160000000000004</v>
      </c>
      <c r="AY1109" s="17">
        <f t="shared" si="7672"/>
        <v>-58.32</v>
      </c>
      <c r="AZ1109" s="17">
        <f t="shared" si="7672"/>
        <v>-58.480000000000004</v>
      </c>
      <c r="BA1109" s="17">
        <f t="shared" si="7672"/>
        <v>-58.6</v>
      </c>
      <c r="BB1109" s="17">
        <f t="shared" si="7672"/>
        <v>-58.76</v>
      </c>
      <c r="BC1109" s="17">
        <f t="shared" si="7672"/>
        <v>-58.92</v>
      </c>
      <c r="BD1109" s="17">
        <f t="shared" si="7672"/>
        <v>-59.04</v>
      </c>
      <c r="BE1109" s="17">
        <f t="shared" si="7672"/>
        <v>-59.2</v>
      </c>
      <c r="BF1109" s="17">
        <f t="shared" si="7672"/>
        <v>-59.36</v>
      </c>
      <c r="BG1109" s="17">
        <f t="shared" si="7672"/>
        <v>-59.480000000000004</v>
      </c>
      <c r="BH1109" s="17">
        <f t="shared" si="7672"/>
        <v>-59.64</v>
      </c>
      <c r="BI1109" s="17">
        <f t="shared" si="7672"/>
        <v>-59.800000000000004</v>
      </c>
      <c r="BJ1109" s="17">
        <f t="shared" si="7672"/>
        <v>-59.96</v>
      </c>
      <c r="BK1109" s="17">
        <f t="shared" si="7672"/>
        <v>-60.08</v>
      </c>
      <c r="BL1109" s="17">
        <f t="shared" si="7672"/>
        <v>0</v>
      </c>
      <c r="BM1109" s="17">
        <f t="shared" si="7672"/>
        <v>0</v>
      </c>
      <c r="BN1109" s="17">
        <f t="shared" si="7672"/>
        <v>0</v>
      </c>
      <c r="BO1109" s="17">
        <f t="shared" si="7672"/>
        <v>0</v>
      </c>
      <c r="BP1109" s="17">
        <f t="shared" si="7672"/>
        <v>0</v>
      </c>
      <c r="BQ1109" s="17">
        <f t="shared" si="7672"/>
        <v>0</v>
      </c>
      <c r="BR1109" s="17">
        <f t="shared" si="7672"/>
        <v>0</v>
      </c>
      <c r="BS1109" s="17">
        <f t="shared" si="7672"/>
        <v>0</v>
      </c>
      <c r="BT1109" s="17">
        <f t="shared" si="7672"/>
        <v>0</v>
      </c>
      <c r="BU1109" s="17">
        <f t="shared" si="7672"/>
        <v>0</v>
      </c>
      <c r="BV1109" s="17">
        <f t="shared" si="7672"/>
        <v>0</v>
      </c>
      <c r="BW1109" s="17">
        <f t="shared" si="7672"/>
        <v>0</v>
      </c>
      <c r="BX1109" s="17">
        <f t="shared" si="7672"/>
        <v>0</v>
      </c>
      <c r="BY1109" s="17">
        <f t="shared" si="7672"/>
        <v>0</v>
      </c>
      <c r="BZ1109" s="17">
        <f t="shared" si="7672"/>
        <v>0</v>
      </c>
      <c r="CA1109" s="17">
        <f t="shared" si="7672"/>
        <v>0</v>
      </c>
      <c r="CB1109" s="17">
        <f t="shared" si="7672"/>
        <v>0</v>
      </c>
      <c r="CC1109" s="17">
        <f t="shared" si="7672"/>
        <v>0</v>
      </c>
      <c r="CD1109" s="17">
        <f t="shared" si="7672"/>
        <v>0</v>
      </c>
      <c r="CE1109" s="17">
        <f t="shared" si="7672"/>
        <v>0</v>
      </c>
      <c r="CF1109" s="17">
        <f t="shared" si="7672"/>
        <v>0</v>
      </c>
      <c r="CG1109" s="17">
        <f t="shared" si="7672"/>
        <v>0</v>
      </c>
      <c r="CH1109" s="17">
        <f t="shared" si="7672"/>
        <v>0</v>
      </c>
      <c r="CI1109" s="17">
        <f t="shared" si="7672"/>
        <v>0</v>
      </c>
      <c r="CJ1109" s="17">
        <f t="shared" si="7672"/>
        <v>0</v>
      </c>
      <c r="CK1109" s="17">
        <f t="shared" si="7672"/>
        <v>0</v>
      </c>
      <c r="CL1109" s="17">
        <f t="shared" si="7672"/>
        <v>0</v>
      </c>
      <c r="CM1109" s="17">
        <f t="shared" si="7672"/>
        <v>0</v>
      </c>
      <c r="CN1109" s="17">
        <f t="shared" si="7672"/>
        <v>0</v>
      </c>
      <c r="CO1109" s="17">
        <f t="shared" si="7672"/>
        <v>0</v>
      </c>
    </row>
    <row r="1110" spans="1:93">
      <c r="B1110" s="556"/>
      <c r="C1110" s="556">
        <f t="shared" si="7625"/>
        <v>32</v>
      </c>
      <c r="D1110" s="632">
        <f t="shared" si="7622"/>
        <v>-0.04</v>
      </c>
      <c r="E1110" s="632"/>
      <c r="F1110" s="632"/>
      <c r="G1110" s="632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>
        <f>IF((AN1074-$AM1074)&gt;$D1075,0,$D1110*(AN1078))</f>
        <v>-56.76</v>
      </c>
      <c r="AO1110" s="17">
        <f t="shared" ref="AO1110:CO1110" si="7673">IF((AO1074-$AM1074)&gt;$D1075,0,$D1110*(AO1078))</f>
        <v>-56.88</v>
      </c>
      <c r="AP1110" s="17">
        <f t="shared" si="7673"/>
        <v>-57.04</v>
      </c>
      <c r="AQ1110" s="17">
        <f t="shared" si="7673"/>
        <v>-57.160000000000004</v>
      </c>
      <c r="AR1110" s="17">
        <f t="shared" si="7673"/>
        <v>-57.32</v>
      </c>
      <c r="AS1110" s="17">
        <f t="shared" si="7673"/>
        <v>-57.44</v>
      </c>
      <c r="AT1110" s="17">
        <f t="shared" si="7673"/>
        <v>-57.6</v>
      </c>
      <c r="AU1110" s="17">
        <f t="shared" si="7673"/>
        <v>-57.76</v>
      </c>
      <c r="AV1110" s="17">
        <f t="shared" si="7673"/>
        <v>-57.88</v>
      </c>
      <c r="AW1110" s="17">
        <f t="shared" si="7673"/>
        <v>-58.04</v>
      </c>
      <c r="AX1110" s="17">
        <f t="shared" si="7673"/>
        <v>-58.160000000000004</v>
      </c>
      <c r="AY1110" s="17">
        <f t="shared" si="7673"/>
        <v>-58.32</v>
      </c>
      <c r="AZ1110" s="17">
        <f t="shared" si="7673"/>
        <v>-58.480000000000004</v>
      </c>
      <c r="BA1110" s="17">
        <f t="shared" si="7673"/>
        <v>-58.6</v>
      </c>
      <c r="BB1110" s="17">
        <f t="shared" si="7673"/>
        <v>-58.76</v>
      </c>
      <c r="BC1110" s="17">
        <f t="shared" si="7673"/>
        <v>-58.92</v>
      </c>
      <c r="BD1110" s="17">
        <f t="shared" si="7673"/>
        <v>-59.04</v>
      </c>
      <c r="BE1110" s="17">
        <f t="shared" si="7673"/>
        <v>-59.2</v>
      </c>
      <c r="BF1110" s="17">
        <f t="shared" si="7673"/>
        <v>-59.36</v>
      </c>
      <c r="BG1110" s="17">
        <f t="shared" si="7673"/>
        <v>-59.480000000000004</v>
      </c>
      <c r="BH1110" s="17">
        <f t="shared" si="7673"/>
        <v>-59.64</v>
      </c>
      <c r="BI1110" s="17">
        <f t="shared" si="7673"/>
        <v>-59.800000000000004</v>
      </c>
      <c r="BJ1110" s="17">
        <f t="shared" si="7673"/>
        <v>-59.96</v>
      </c>
      <c r="BK1110" s="17">
        <f t="shared" si="7673"/>
        <v>-60.08</v>
      </c>
      <c r="BL1110" s="17">
        <f t="shared" si="7673"/>
        <v>-60.24</v>
      </c>
      <c r="BM1110" s="17">
        <f t="shared" si="7673"/>
        <v>0</v>
      </c>
      <c r="BN1110" s="17">
        <f t="shared" si="7673"/>
        <v>0</v>
      </c>
      <c r="BO1110" s="17">
        <f t="shared" si="7673"/>
        <v>0</v>
      </c>
      <c r="BP1110" s="17">
        <f t="shared" si="7673"/>
        <v>0</v>
      </c>
      <c r="BQ1110" s="17">
        <f t="shared" si="7673"/>
        <v>0</v>
      </c>
      <c r="BR1110" s="17">
        <f t="shared" si="7673"/>
        <v>0</v>
      </c>
      <c r="BS1110" s="17">
        <f t="shared" si="7673"/>
        <v>0</v>
      </c>
      <c r="BT1110" s="17">
        <f t="shared" si="7673"/>
        <v>0</v>
      </c>
      <c r="BU1110" s="17">
        <f t="shared" si="7673"/>
        <v>0</v>
      </c>
      <c r="BV1110" s="17">
        <f t="shared" si="7673"/>
        <v>0</v>
      </c>
      <c r="BW1110" s="17">
        <f t="shared" si="7673"/>
        <v>0</v>
      </c>
      <c r="BX1110" s="17">
        <f t="shared" si="7673"/>
        <v>0</v>
      </c>
      <c r="BY1110" s="17">
        <f t="shared" si="7673"/>
        <v>0</v>
      </c>
      <c r="BZ1110" s="17">
        <f t="shared" si="7673"/>
        <v>0</v>
      </c>
      <c r="CA1110" s="17">
        <f t="shared" si="7673"/>
        <v>0</v>
      </c>
      <c r="CB1110" s="17">
        <f t="shared" si="7673"/>
        <v>0</v>
      </c>
      <c r="CC1110" s="17">
        <f t="shared" si="7673"/>
        <v>0</v>
      </c>
      <c r="CD1110" s="17">
        <f t="shared" si="7673"/>
        <v>0</v>
      </c>
      <c r="CE1110" s="17">
        <f t="shared" si="7673"/>
        <v>0</v>
      </c>
      <c r="CF1110" s="17">
        <f t="shared" si="7673"/>
        <v>0</v>
      </c>
      <c r="CG1110" s="17">
        <f t="shared" si="7673"/>
        <v>0</v>
      </c>
      <c r="CH1110" s="17">
        <f t="shared" si="7673"/>
        <v>0</v>
      </c>
      <c r="CI1110" s="17">
        <f t="shared" si="7673"/>
        <v>0</v>
      </c>
      <c r="CJ1110" s="17">
        <f t="shared" si="7673"/>
        <v>0</v>
      </c>
      <c r="CK1110" s="17">
        <f t="shared" si="7673"/>
        <v>0</v>
      </c>
      <c r="CL1110" s="17">
        <f t="shared" si="7673"/>
        <v>0</v>
      </c>
      <c r="CM1110" s="17">
        <f t="shared" si="7673"/>
        <v>0</v>
      </c>
      <c r="CN1110" s="17">
        <f t="shared" si="7673"/>
        <v>0</v>
      </c>
      <c r="CO1110" s="17">
        <f t="shared" si="7673"/>
        <v>0</v>
      </c>
    </row>
    <row r="1111" spans="1:93">
      <c r="B1111" s="556"/>
      <c r="C1111" s="556">
        <f t="shared" si="7625"/>
        <v>33</v>
      </c>
      <c r="D1111" s="632">
        <f t="shared" si="7622"/>
        <v>-0.04</v>
      </c>
      <c r="E1111" s="632"/>
      <c r="F1111" s="632"/>
      <c r="G1111" s="632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641"/>
      <c r="AO1111" s="17">
        <f>IF((AO1074-$AN1074)&gt;$D1075,0,$D1111*(AO1078))</f>
        <v>-56.88</v>
      </c>
      <c r="AP1111" s="17">
        <f t="shared" ref="AP1111:CO1111" si="7674">IF((AP1074-$AN1074)&gt;$D1075,0,$D1111*(AP1078))</f>
        <v>-57.04</v>
      </c>
      <c r="AQ1111" s="17">
        <f t="shared" si="7674"/>
        <v>-57.160000000000004</v>
      </c>
      <c r="AR1111" s="17">
        <f t="shared" si="7674"/>
        <v>-57.32</v>
      </c>
      <c r="AS1111" s="17">
        <f t="shared" si="7674"/>
        <v>-57.44</v>
      </c>
      <c r="AT1111" s="17">
        <f t="shared" si="7674"/>
        <v>-57.6</v>
      </c>
      <c r="AU1111" s="17">
        <f t="shared" si="7674"/>
        <v>-57.76</v>
      </c>
      <c r="AV1111" s="17">
        <f t="shared" si="7674"/>
        <v>-57.88</v>
      </c>
      <c r="AW1111" s="17">
        <f t="shared" si="7674"/>
        <v>-58.04</v>
      </c>
      <c r="AX1111" s="17">
        <f t="shared" si="7674"/>
        <v>-58.160000000000004</v>
      </c>
      <c r="AY1111" s="17">
        <f t="shared" si="7674"/>
        <v>-58.32</v>
      </c>
      <c r="AZ1111" s="17">
        <f t="shared" si="7674"/>
        <v>-58.480000000000004</v>
      </c>
      <c r="BA1111" s="17">
        <f t="shared" si="7674"/>
        <v>-58.6</v>
      </c>
      <c r="BB1111" s="17">
        <f t="shared" si="7674"/>
        <v>-58.76</v>
      </c>
      <c r="BC1111" s="17">
        <f t="shared" si="7674"/>
        <v>-58.92</v>
      </c>
      <c r="BD1111" s="17">
        <f t="shared" si="7674"/>
        <v>-59.04</v>
      </c>
      <c r="BE1111" s="17">
        <f t="shared" si="7674"/>
        <v>-59.2</v>
      </c>
      <c r="BF1111" s="17">
        <f t="shared" si="7674"/>
        <v>-59.36</v>
      </c>
      <c r="BG1111" s="17">
        <f t="shared" si="7674"/>
        <v>-59.480000000000004</v>
      </c>
      <c r="BH1111" s="17">
        <f t="shared" si="7674"/>
        <v>-59.64</v>
      </c>
      <c r="BI1111" s="17">
        <f t="shared" si="7674"/>
        <v>-59.800000000000004</v>
      </c>
      <c r="BJ1111" s="17">
        <f t="shared" si="7674"/>
        <v>-59.96</v>
      </c>
      <c r="BK1111" s="17">
        <f t="shared" si="7674"/>
        <v>-60.08</v>
      </c>
      <c r="BL1111" s="17">
        <f t="shared" si="7674"/>
        <v>-60.24</v>
      </c>
      <c r="BM1111" s="17">
        <f t="shared" si="7674"/>
        <v>-60.4</v>
      </c>
      <c r="BN1111" s="17">
        <f t="shared" si="7674"/>
        <v>0</v>
      </c>
      <c r="BO1111" s="17">
        <f t="shared" si="7674"/>
        <v>0</v>
      </c>
      <c r="BP1111" s="17">
        <f t="shared" si="7674"/>
        <v>0</v>
      </c>
      <c r="BQ1111" s="17">
        <f t="shared" si="7674"/>
        <v>0</v>
      </c>
      <c r="BR1111" s="17">
        <f t="shared" si="7674"/>
        <v>0</v>
      </c>
      <c r="BS1111" s="17">
        <f t="shared" si="7674"/>
        <v>0</v>
      </c>
      <c r="BT1111" s="17">
        <f t="shared" si="7674"/>
        <v>0</v>
      </c>
      <c r="BU1111" s="17">
        <f t="shared" si="7674"/>
        <v>0</v>
      </c>
      <c r="BV1111" s="17">
        <f t="shared" si="7674"/>
        <v>0</v>
      </c>
      <c r="BW1111" s="17">
        <f t="shared" si="7674"/>
        <v>0</v>
      </c>
      <c r="BX1111" s="17">
        <f t="shared" si="7674"/>
        <v>0</v>
      </c>
      <c r="BY1111" s="17">
        <f t="shared" si="7674"/>
        <v>0</v>
      </c>
      <c r="BZ1111" s="17">
        <f t="shared" si="7674"/>
        <v>0</v>
      </c>
      <c r="CA1111" s="17">
        <f t="shared" si="7674"/>
        <v>0</v>
      </c>
      <c r="CB1111" s="17">
        <f t="shared" si="7674"/>
        <v>0</v>
      </c>
      <c r="CC1111" s="17">
        <f t="shared" si="7674"/>
        <v>0</v>
      </c>
      <c r="CD1111" s="17">
        <f t="shared" si="7674"/>
        <v>0</v>
      </c>
      <c r="CE1111" s="17">
        <f t="shared" si="7674"/>
        <v>0</v>
      </c>
      <c r="CF1111" s="17">
        <f t="shared" si="7674"/>
        <v>0</v>
      </c>
      <c r="CG1111" s="17">
        <f t="shared" si="7674"/>
        <v>0</v>
      </c>
      <c r="CH1111" s="17">
        <f t="shared" si="7674"/>
        <v>0</v>
      </c>
      <c r="CI1111" s="17">
        <f t="shared" si="7674"/>
        <v>0</v>
      </c>
      <c r="CJ1111" s="17">
        <f t="shared" si="7674"/>
        <v>0</v>
      </c>
      <c r="CK1111" s="17">
        <f t="shared" si="7674"/>
        <v>0</v>
      </c>
      <c r="CL1111" s="17">
        <f t="shared" si="7674"/>
        <v>0</v>
      </c>
      <c r="CM1111" s="17">
        <f t="shared" si="7674"/>
        <v>0</v>
      </c>
      <c r="CN1111" s="17">
        <f t="shared" si="7674"/>
        <v>0</v>
      </c>
      <c r="CO1111" s="17">
        <f t="shared" si="7674"/>
        <v>0</v>
      </c>
    </row>
    <row r="1112" spans="1:93">
      <c r="B1112" s="556"/>
      <c r="C1112" s="556">
        <f t="shared" si="7625"/>
        <v>34</v>
      </c>
      <c r="D1112" s="632">
        <f t="shared" si="7622"/>
        <v>-0.04</v>
      </c>
      <c r="E1112" s="632"/>
      <c r="F1112" s="632"/>
      <c r="G1112" s="632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>
        <f>IF((AP1074-$AO1074)&gt;$D1075,0,$D1112*(AP1078))</f>
        <v>-57.04</v>
      </c>
      <c r="AQ1112" s="17">
        <f t="shared" ref="AQ1112:CO1112" si="7675">IF((AQ1074-$AO1074)&gt;$D1075,0,$D1112*(AQ1078))</f>
        <v>-57.160000000000004</v>
      </c>
      <c r="AR1112" s="17">
        <f t="shared" si="7675"/>
        <v>-57.32</v>
      </c>
      <c r="AS1112" s="17">
        <f t="shared" si="7675"/>
        <v>-57.44</v>
      </c>
      <c r="AT1112" s="17">
        <f t="shared" si="7675"/>
        <v>-57.6</v>
      </c>
      <c r="AU1112" s="17">
        <f t="shared" si="7675"/>
        <v>-57.76</v>
      </c>
      <c r="AV1112" s="17">
        <f t="shared" si="7675"/>
        <v>-57.88</v>
      </c>
      <c r="AW1112" s="17">
        <f t="shared" si="7675"/>
        <v>-58.04</v>
      </c>
      <c r="AX1112" s="17">
        <f t="shared" si="7675"/>
        <v>-58.160000000000004</v>
      </c>
      <c r="AY1112" s="17">
        <f t="shared" si="7675"/>
        <v>-58.32</v>
      </c>
      <c r="AZ1112" s="17">
        <f t="shared" si="7675"/>
        <v>-58.480000000000004</v>
      </c>
      <c r="BA1112" s="17">
        <f t="shared" si="7675"/>
        <v>-58.6</v>
      </c>
      <c r="BB1112" s="17">
        <f t="shared" si="7675"/>
        <v>-58.76</v>
      </c>
      <c r="BC1112" s="17">
        <f t="shared" si="7675"/>
        <v>-58.92</v>
      </c>
      <c r="BD1112" s="17">
        <f t="shared" si="7675"/>
        <v>-59.04</v>
      </c>
      <c r="BE1112" s="17">
        <f t="shared" si="7675"/>
        <v>-59.2</v>
      </c>
      <c r="BF1112" s="17">
        <f t="shared" si="7675"/>
        <v>-59.36</v>
      </c>
      <c r="BG1112" s="17">
        <f t="shared" si="7675"/>
        <v>-59.480000000000004</v>
      </c>
      <c r="BH1112" s="17">
        <f t="shared" si="7675"/>
        <v>-59.64</v>
      </c>
      <c r="BI1112" s="17">
        <f t="shared" si="7675"/>
        <v>-59.800000000000004</v>
      </c>
      <c r="BJ1112" s="17">
        <f t="shared" si="7675"/>
        <v>-59.96</v>
      </c>
      <c r="BK1112" s="17">
        <f t="shared" si="7675"/>
        <v>-60.08</v>
      </c>
      <c r="BL1112" s="17">
        <f t="shared" si="7675"/>
        <v>-60.24</v>
      </c>
      <c r="BM1112" s="17">
        <f t="shared" si="7675"/>
        <v>-60.4</v>
      </c>
      <c r="BN1112" s="17">
        <f t="shared" si="7675"/>
        <v>-60.56</v>
      </c>
      <c r="BO1112" s="17">
        <f t="shared" si="7675"/>
        <v>0</v>
      </c>
      <c r="BP1112" s="17">
        <f t="shared" si="7675"/>
        <v>0</v>
      </c>
      <c r="BQ1112" s="17">
        <f t="shared" si="7675"/>
        <v>0</v>
      </c>
      <c r="BR1112" s="17">
        <f t="shared" si="7675"/>
        <v>0</v>
      </c>
      <c r="BS1112" s="17">
        <f t="shared" si="7675"/>
        <v>0</v>
      </c>
      <c r="BT1112" s="17">
        <f t="shared" si="7675"/>
        <v>0</v>
      </c>
      <c r="BU1112" s="17">
        <f t="shared" si="7675"/>
        <v>0</v>
      </c>
      <c r="BV1112" s="17">
        <f t="shared" si="7675"/>
        <v>0</v>
      </c>
      <c r="BW1112" s="17">
        <f t="shared" si="7675"/>
        <v>0</v>
      </c>
      <c r="BX1112" s="17">
        <f t="shared" si="7675"/>
        <v>0</v>
      </c>
      <c r="BY1112" s="17">
        <f t="shared" si="7675"/>
        <v>0</v>
      </c>
      <c r="BZ1112" s="17">
        <f t="shared" si="7675"/>
        <v>0</v>
      </c>
      <c r="CA1112" s="17">
        <f t="shared" si="7675"/>
        <v>0</v>
      </c>
      <c r="CB1112" s="17">
        <f t="shared" si="7675"/>
        <v>0</v>
      </c>
      <c r="CC1112" s="17">
        <f t="shared" si="7675"/>
        <v>0</v>
      </c>
      <c r="CD1112" s="17">
        <f t="shared" si="7675"/>
        <v>0</v>
      </c>
      <c r="CE1112" s="17">
        <f t="shared" si="7675"/>
        <v>0</v>
      </c>
      <c r="CF1112" s="17">
        <f t="shared" si="7675"/>
        <v>0</v>
      </c>
      <c r="CG1112" s="17">
        <f t="shared" si="7675"/>
        <v>0</v>
      </c>
      <c r="CH1112" s="17">
        <f t="shared" si="7675"/>
        <v>0</v>
      </c>
      <c r="CI1112" s="17">
        <f t="shared" si="7675"/>
        <v>0</v>
      </c>
      <c r="CJ1112" s="17">
        <f t="shared" si="7675"/>
        <v>0</v>
      </c>
      <c r="CK1112" s="17">
        <f t="shared" si="7675"/>
        <v>0</v>
      </c>
      <c r="CL1112" s="17">
        <f t="shared" si="7675"/>
        <v>0</v>
      </c>
      <c r="CM1112" s="17">
        <f t="shared" si="7675"/>
        <v>0</v>
      </c>
      <c r="CN1112" s="17">
        <f t="shared" si="7675"/>
        <v>0</v>
      </c>
      <c r="CO1112" s="17">
        <f t="shared" si="7675"/>
        <v>0</v>
      </c>
    </row>
    <row r="1113" spans="1:93">
      <c r="B1113" s="556"/>
      <c r="C1113" s="556">
        <f t="shared" si="7625"/>
        <v>35</v>
      </c>
      <c r="D1113" s="632">
        <f t="shared" si="7622"/>
        <v>-0.04</v>
      </c>
      <c r="E1113" s="632"/>
      <c r="F1113" s="632"/>
      <c r="G1113" s="632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>
        <f>IF((AQ1074-$AP1074)&gt;$D1075,0,$D1113*(AQ1078))</f>
        <v>-57.160000000000004</v>
      </c>
      <c r="AR1113" s="17">
        <f t="shared" ref="AR1113:CO1113" si="7676">IF((AR1074-$AP1074)&gt;$D1075,0,$D1113*(AR1078))</f>
        <v>-57.32</v>
      </c>
      <c r="AS1113" s="17">
        <f t="shared" si="7676"/>
        <v>-57.44</v>
      </c>
      <c r="AT1113" s="17">
        <f t="shared" si="7676"/>
        <v>-57.6</v>
      </c>
      <c r="AU1113" s="17">
        <f t="shared" si="7676"/>
        <v>-57.76</v>
      </c>
      <c r="AV1113" s="17">
        <f t="shared" si="7676"/>
        <v>-57.88</v>
      </c>
      <c r="AW1113" s="17">
        <f t="shared" si="7676"/>
        <v>-58.04</v>
      </c>
      <c r="AX1113" s="17">
        <f t="shared" si="7676"/>
        <v>-58.160000000000004</v>
      </c>
      <c r="AY1113" s="17">
        <f t="shared" si="7676"/>
        <v>-58.32</v>
      </c>
      <c r="AZ1113" s="17">
        <f t="shared" si="7676"/>
        <v>-58.480000000000004</v>
      </c>
      <c r="BA1113" s="17">
        <f t="shared" si="7676"/>
        <v>-58.6</v>
      </c>
      <c r="BB1113" s="17">
        <f t="shared" si="7676"/>
        <v>-58.76</v>
      </c>
      <c r="BC1113" s="17">
        <f t="shared" si="7676"/>
        <v>-58.92</v>
      </c>
      <c r="BD1113" s="17">
        <f t="shared" si="7676"/>
        <v>-59.04</v>
      </c>
      <c r="BE1113" s="17">
        <f t="shared" si="7676"/>
        <v>-59.2</v>
      </c>
      <c r="BF1113" s="17">
        <f t="shared" si="7676"/>
        <v>-59.36</v>
      </c>
      <c r="BG1113" s="17">
        <f t="shared" si="7676"/>
        <v>-59.480000000000004</v>
      </c>
      <c r="BH1113" s="17">
        <f t="shared" si="7676"/>
        <v>-59.64</v>
      </c>
      <c r="BI1113" s="17">
        <f t="shared" si="7676"/>
        <v>-59.800000000000004</v>
      </c>
      <c r="BJ1113" s="17">
        <f t="shared" si="7676"/>
        <v>-59.96</v>
      </c>
      <c r="BK1113" s="17">
        <f t="shared" si="7676"/>
        <v>-60.08</v>
      </c>
      <c r="BL1113" s="17">
        <f t="shared" si="7676"/>
        <v>-60.24</v>
      </c>
      <c r="BM1113" s="17">
        <f t="shared" si="7676"/>
        <v>-60.4</v>
      </c>
      <c r="BN1113" s="17">
        <f t="shared" si="7676"/>
        <v>-60.56</v>
      </c>
      <c r="BO1113" s="17">
        <f t="shared" si="7676"/>
        <v>-60.68</v>
      </c>
      <c r="BP1113" s="17">
        <f t="shared" si="7676"/>
        <v>0</v>
      </c>
      <c r="BQ1113" s="17">
        <f t="shared" si="7676"/>
        <v>0</v>
      </c>
      <c r="BR1113" s="17">
        <f t="shared" si="7676"/>
        <v>0</v>
      </c>
      <c r="BS1113" s="17">
        <f t="shared" si="7676"/>
        <v>0</v>
      </c>
      <c r="BT1113" s="17">
        <f t="shared" si="7676"/>
        <v>0</v>
      </c>
      <c r="BU1113" s="17">
        <f t="shared" si="7676"/>
        <v>0</v>
      </c>
      <c r="BV1113" s="17">
        <f t="shared" si="7676"/>
        <v>0</v>
      </c>
      <c r="BW1113" s="17">
        <f t="shared" si="7676"/>
        <v>0</v>
      </c>
      <c r="BX1113" s="17">
        <f t="shared" si="7676"/>
        <v>0</v>
      </c>
      <c r="BY1113" s="17">
        <f t="shared" si="7676"/>
        <v>0</v>
      </c>
      <c r="BZ1113" s="17">
        <f t="shared" si="7676"/>
        <v>0</v>
      </c>
      <c r="CA1113" s="17">
        <f t="shared" si="7676"/>
        <v>0</v>
      </c>
      <c r="CB1113" s="17">
        <f t="shared" si="7676"/>
        <v>0</v>
      </c>
      <c r="CC1113" s="17">
        <f t="shared" si="7676"/>
        <v>0</v>
      </c>
      <c r="CD1113" s="17">
        <f t="shared" si="7676"/>
        <v>0</v>
      </c>
      <c r="CE1113" s="17">
        <f t="shared" si="7676"/>
        <v>0</v>
      </c>
      <c r="CF1113" s="17">
        <f t="shared" si="7676"/>
        <v>0</v>
      </c>
      <c r="CG1113" s="17">
        <f t="shared" si="7676"/>
        <v>0</v>
      </c>
      <c r="CH1113" s="17">
        <f t="shared" si="7676"/>
        <v>0</v>
      </c>
      <c r="CI1113" s="17">
        <f t="shared" si="7676"/>
        <v>0</v>
      </c>
      <c r="CJ1113" s="17">
        <f t="shared" si="7676"/>
        <v>0</v>
      </c>
      <c r="CK1113" s="17">
        <f t="shared" si="7676"/>
        <v>0</v>
      </c>
      <c r="CL1113" s="17">
        <f t="shared" si="7676"/>
        <v>0</v>
      </c>
      <c r="CM1113" s="17">
        <f t="shared" si="7676"/>
        <v>0</v>
      </c>
      <c r="CN1113" s="17">
        <f t="shared" si="7676"/>
        <v>0</v>
      </c>
      <c r="CO1113" s="17">
        <f t="shared" si="7676"/>
        <v>0</v>
      </c>
    </row>
    <row r="1114" spans="1:93">
      <c r="B1114" s="556"/>
      <c r="C1114" s="556">
        <f t="shared" si="7625"/>
        <v>36</v>
      </c>
      <c r="D1114" s="632">
        <f t="shared" si="7622"/>
        <v>-0.04</v>
      </c>
      <c r="E1114" s="632"/>
      <c r="F1114" s="632"/>
      <c r="G1114" s="632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>
        <f>IF((AR1074-$AQ1074)&gt;$D1075,0,$D1114*(AR1078))</f>
        <v>-57.32</v>
      </c>
      <c r="AS1114" s="17">
        <f t="shared" ref="AS1114:CO1114" si="7677">IF((AS1074-$AQ1074)&gt;$D1075,0,$D1114*(AS1078))</f>
        <v>-57.44</v>
      </c>
      <c r="AT1114" s="17">
        <f t="shared" si="7677"/>
        <v>-57.6</v>
      </c>
      <c r="AU1114" s="17">
        <f t="shared" si="7677"/>
        <v>-57.76</v>
      </c>
      <c r="AV1114" s="17">
        <f t="shared" si="7677"/>
        <v>-57.88</v>
      </c>
      <c r="AW1114" s="17">
        <f t="shared" si="7677"/>
        <v>-58.04</v>
      </c>
      <c r="AX1114" s="17">
        <f t="shared" si="7677"/>
        <v>-58.160000000000004</v>
      </c>
      <c r="AY1114" s="17">
        <f t="shared" si="7677"/>
        <v>-58.32</v>
      </c>
      <c r="AZ1114" s="17">
        <f t="shared" si="7677"/>
        <v>-58.480000000000004</v>
      </c>
      <c r="BA1114" s="17">
        <f t="shared" si="7677"/>
        <v>-58.6</v>
      </c>
      <c r="BB1114" s="17">
        <f t="shared" si="7677"/>
        <v>-58.76</v>
      </c>
      <c r="BC1114" s="17">
        <f t="shared" si="7677"/>
        <v>-58.92</v>
      </c>
      <c r="BD1114" s="17">
        <f t="shared" si="7677"/>
        <v>-59.04</v>
      </c>
      <c r="BE1114" s="17">
        <f t="shared" si="7677"/>
        <v>-59.2</v>
      </c>
      <c r="BF1114" s="17">
        <f t="shared" si="7677"/>
        <v>-59.36</v>
      </c>
      <c r="BG1114" s="17">
        <f t="shared" si="7677"/>
        <v>-59.480000000000004</v>
      </c>
      <c r="BH1114" s="17">
        <f t="shared" si="7677"/>
        <v>-59.64</v>
      </c>
      <c r="BI1114" s="17">
        <f t="shared" si="7677"/>
        <v>-59.800000000000004</v>
      </c>
      <c r="BJ1114" s="17">
        <f t="shared" si="7677"/>
        <v>-59.96</v>
      </c>
      <c r="BK1114" s="17">
        <f t="shared" si="7677"/>
        <v>-60.08</v>
      </c>
      <c r="BL1114" s="17">
        <f t="shared" si="7677"/>
        <v>-60.24</v>
      </c>
      <c r="BM1114" s="17">
        <f t="shared" si="7677"/>
        <v>-60.4</v>
      </c>
      <c r="BN1114" s="17">
        <f t="shared" si="7677"/>
        <v>-60.56</v>
      </c>
      <c r="BO1114" s="17">
        <f t="shared" si="7677"/>
        <v>-60.68</v>
      </c>
      <c r="BP1114" s="17">
        <f t="shared" si="7677"/>
        <v>-60.84</v>
      </c>
      <c r="BQ1114" s="17">
        <f t="shared" si="7677"/>
        <v>0</v>
      </c>
      <c r="BR1114" s="17">
        <f t="shared" si="7677"/>
        <v>0</v>
      </c>
      <c r="BS1114" s="17">
        <f t="shared" si="7677"/>
        <v>0</v>
      </c>
      <c r="BT1114" s="17">
        <f t="shared" si="7677"/>
        <v>0</v>
      </c>
      <c r="BU1114" s="17">
        <f t="shared" si="7677"/>
        <v>0</v>
      </c>
      <c r="BV1114" s="17">
        <f t="shared" si="7677"/>
        <v>0</v>
      </c>
      <c r="BW1114" s="17">
        <f t="shared" si="7677"/>
        <v>0</v>
      </c>
      <c r="BX1114" s="17">
        <f t="shared" si="7677"/>
        <v>0</v>
      </c>
      <c r="BY1114" s="17">
        <f t="shared" si="7677"/>
        <v>0</v>
      </c>
      <c r="BZ1114" s="17">
        <f t="shared" si="7677"/>
        <v>0</v>
      </c>
      <c r="CA1114" s="17">
        <f t="shared" si="7677"/>
        <v>0</v>
      </c>
      <c r="CB1114" s="17">
        <f t="shared" si="7677"/>
        <v>0</v>
      </c>
      <c r="CC1114" s="17">
        <f t="shared" si="7677"/>
        <v>0</v>
      </c>
      <c r="CD1114" s="17">
        <f t="shared" si="7677"/>
        <v>0</v>
      </c>
      <c r="CE1114" s="17">
        <f t="shared" si="7677"/>
        <v>0</v>
      </c>
      <c r="CF1114" s="17">
        <f t="shared" si="7677"/>
        <v>0</v>
      </c>
      <c r="CG1114" s="17">
        <f t="shared" si="7677"/>
        <v>0</v>
      </c>
      <c r="CH1114" s="17">
        <f t="shared" si="7677"/>
        <v>0</v>
      </c>
      <c r="CI1114" s="17">
        <f t="shared" si="7677"/>
        <v>0</v>
      </c>
      <c r="CJ1114" s="17">
        <f t="shared" si="7677"/>
        <v>0</v>
      </c>
      <c r="CK1114" s="17">
        <f t="shared" si="7677"/>
        <v>0</v>
      </c>
      <c r="CL1114" s="17">
        <f t="shared" si="7677"/>
        <v>0</v>
      </c>
      <c r="CM1114" s="17">
        <f t="shared" si="7677"/>
        <v>0</v>
      </c>
      <c r="CN1114" s="17">
        <f t="shared" si="7677"/>
        <v>0</v>
      </c>
      <c r="CO1114" s="17">
        <f t="shared" si="7677"/>
        <v>0</v>
      </c>
    </row>
    <row r="1115" spans="1:93">
      <c r="B1115" s="556"/>
      <c r="C1115" s="556">
        <f t="shared" si="7625"/>
        <v>37</v>
      </c>
      <c r="D1115" s="632">
        <f t="shared" si="7622"/>
        <v>-0.04</v>
      </c>
      <c r="E1115" s="632"/>
      <c r="F1115" s="632"/>
      <c r="G1115" s="632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>
        <f>IF((AS1074-$AR1074)&gt;$D1075,0,$D1115*(AS1078))</f>
        <v>-57.44</v>
      </c>
      <c r="AT1115" s="17">
        <f t="shared" ref="AT1115:CO1115" si="7678">IF((AT1074-$AR1074)&gt;$D1075,0,$D1115*(AT1078))</f>
        <v>-57.6</v>
      </c>
      <c r="AU1115" s="17">
        <f t="shared" si="7678"/>
        <v>-57.76</v>
      </c>
      <c r="AV1115" s="17">
        <f t="shared" si="7678"/>
        <v>-57.88</v>
      </c>
      <c r="AW1115" s="17">
        <f t="shared" si="7678"/>
        <v>-58.04</v>
      </c>
      <c r="AX1115" s="17">
        <f t="shared" si="7678"/>
        <v>-58.160000000000004</v>
      </c>
      <c r="AY1115" s="17">
        <f t="shared" si="7678"/>
        <v>-58.32</v>
      </c>
      <c r="AZ1115" s="17">
        <f t="shared" si="7678"/>
        <v>-58.480000000000004</v>
      </c>
      <c r="BA1115" s="17">
        <f t="shared" si="7678"/>
        <v>-58.6</v>
      </c>
      <c r="BB1115" s="17">
        <f t="shared" si="7678"/>
        <v>-58.76</v>
      </c>
      <c r="BC1115" s="17">
        <f t="shared" si="7678"/>
        <v>-58.92</v>
      </c>
      <c r="BD1115" s="17">
        <f t="shared" si="7678"/>
        <v>-59.04</v>
      </c>
      <c r="BE1115" s="17">
        <f t="shared" si="7678"/>
        <v>-59.2</v>
      </c>
      <c r="BF1115" s="17">
        <f t="shared" si="7678"/>
        <v>-59.36</v>
      </c>
      <c r="BG1115" s="17">
        <f t="shared" si="7678"/>
        <v>-59.480000000000004</v>
      </c>
      <c r="BH1115" s="17">
        <f t="shared" si="7678"/>
        <v>-59.64</v>
      </c>
      <c r="BI1115" s="17">
        <f t="shared" si="7678"/>
        <v>-59.800000000000004</v>
      </c>
      <c r="BJ1115" s="17">
        <f t="shared" si="7678"/>
        <v>-59.96</v>
      </c>
      <c r="BK1115" s="17">
        <f t="shared" si="7678"/>
        <v>-60.08</v>
      </c>
      <c r="BL1115" s="17">
        <f t="shared" si="7678"/>
        <v>-60.24</v>
      </c>
      <c r="BM1115" s="17">
        <f t="shared" si="7678"/>
        <v>-60.4</v>
      </c>
      <c r="BN1115" s="17">
        <f t="shared" si="7678"/>
        <v>-60.56</v>
      </c>
      <c r="BO1115" s="17">
        <f t="shared" si="7678"/>
        <v>-60.68</v>
      </c>
      <c r="BP1115" s="17">
        <f t="shared" si="7678"/>
        <v>-60.84</v>
      </c>
      <c r="BQ1115" s="17">
        <f t="shared" si="7678"/>
        <v>-61</v>
      </c>
      <c r="BR1115" s="17">
        <f t="shared" si="7678"/>
        <v>0</v>
      </c>
      <c r="BS1115" s="17">
        <f t="shared" si="7678"/>
        <v>0</v>
      </c>
      <c r="BT1115" s="17">
        <f t="shared" si="7678"/>
        <v>0</v>
      </c>
      <c r="BU1115" s="17">
        <f t="shared" si="7678"/>
        <v>0</v>
      </c>
      <c r="BV1115" s="17">
        <f t="shared" si="7678"/>
        <v>0</v>
      </c>
      <c r="BW1115" s="17">
        <f t="shared" si="7678"/>
        <v>0</v>
      </c>
      <c r="BX1115" s="17">
        <f t="shared" si="7678"/>
        <v>0</v>
      </c>
      <c r="BY1115" s="17">
        <f t="shared" si="7678"/>
        <v>0</v>
      </c>
      <c r="BZ1115" s="17">
        <f t="shared" si="7678"/>
        <v>0</v>
      </c>
      <c r="CA1115" s="17">
        <f t="shared" si="7678"/>
        <v>0</v>
      </c>
      <c r="CB1115" s="17">
        <f t="shared" si="7678"/>
        <v>0</v>
      </c>
      <c r="CC1115" s="17">
        <f t="shared" si="7678"/>
        <v>0</v>
      </c>
      <c r="CD1115" s="17">
        <f t="shared" si="7678"/>
        <v>0</v>
      </c>
      <c r="CE1115" s="17">
        <f t="shared" si="7678"/>
        <v>0</v>
      </c>
      <c r="CF1115" s="17">
        <f t="shared" si="7678"/>
        <v>0</v>
      </c>
      <c r="CG1115" s="17">
        <f t="shared" si="7678"/>
        <v>0</v>
      </c>
      <c r="CH1115" s="17">
        <f t="shared" si="7678"/>
        <v>0</v>
      </c>
      <c r="CI1115" s="17">
        <f t="shared" si="7678"/>
        <v>0</v>
      </c>
      <c r="CJ1115" s="17">
        <f t="shared" si="7678"/>
        <v>0</v>
      </c>
      <c r="CK1115" s="17">
        <f t="shared" si="7678"/>
        <v>0</v>
      </c>
      <c r="CL1115" s="17">
        <f t="shared" si="7678"/>
        <v>0</v>
      </c>
      <c r="CM1115" s="17">
        <f t="shared" si="7678"/>
        <v>0</v>
      </c>
      <c r="CN1115" s="17">
        <f t="shared" si="7678"/>
        <v>0</v>
      </c>
      <c r="CO1115" s="17">
        <f t="shared" si="7678"/>
        <v>0</v>
      </c>
    </row>
    <row r="1116" spans="1:93">
      <c r="B1116" s="556"/>
      <c r="C1116" s="556">
        <f t="shared" si="7625"/>
        <v>38</v>
      </c>
      <c r="D1116" s="632">
        <f t="shared" si="7622"/>
        <v>-0.04</v>
      </c>
      <c r="E1116" s="632"/>
      <c r="F1116" s="632"/>
      <c r="G1116" s="632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>
        <f>IF((AT1074-$AS1074)&gt;$D1075,0,$D1116*(AT1078))</f>
        <v>-57.6</v>
      </c>
      <c r="AU1116" s="17">
        <f t="shared" ref="AU1116:CO1116" si="7679">IF((AU1074-$AS1074)&gt;$D1075,0,$D1116*(AU1078))</f>
        <v>-57.76</v>
      </c>
      <c r="AV1116" s="17">
        <f t="shared" si="7679"/>
        <v>-57.88</v>
      </c>
      <c r="AW1116" s="17">
        <f t="shared" si="7679"/>
        <v>-58.04</v>
      </c>
      <c r="AX1116" s="17">
        <f t="shared" si="7679"/>
        <v>-58.160000000000004</v>
      </c>
      <c r="AY1116" s="17">
        <f t="shared" si="7679"/>
        <v>-58.32</v>
      </c>
      <c r="AZ1116" s="17">
        <f t="shared" si="7679"/>
        <v>-58.480000000000004</v>
      </c>
      <c r="BA1116" s="17">
        <f t="shared" si="7679"/>
        <v>-58.6</v>
      </c>
      <c r="BB1116" s="17">
        <f t="shared" si="7679"/>
        <v>-58.76</v>
      </c>
      <c r="BC1116" s="17">
        <f t="shared" si="7679"/>
        <v>-58.92</v>
      </c>
      <c r="BD1116" s="17">
        <f t="shared" si="7679"/>
        <v>-59.04</v>
      </c>
      <c r="BE1116" s="17">
        <f t="shared" si="7679"/>
        <v>-59.2</v>
      </c>
      <c r="BF1116" s="17">
        <f t="shared" si="7679"/>
        <v>-59.36</v>
      </c>
      <c r="BG1116" s="17">
        <f t="shared" si="7679"/>
        <v>-59.480000000000004</v>
      </c>
      <c r="BH1116" s="17">
        <f t="shared" si="7679"/>
        <v>-59.64</v>
      </c>
      <c r="BI1116" s="17">
        <f t="shared" si="7679"/>
        <v>-59.800000000000004</v>
      </c>
      <c r="BJ1116" s="17">
        <f t="shared" si="7679"/>
        <v>-59.96</v>
      </c>
      <c r="BK1116" s="17">
        <f t="shared" si="7679"/>
        <v>-60.08</v>
      </c>
      <c r="BL1116" s="17">
        <f t="shared" si="7679"/>
        <v>-60.24</v>
      </c>
      <c r="BM1116" s="17">
        <f t="shared" si="7679"/>
        <v>-60.4</v>
      </c>
      <c r="BN1116" s="17">
        <f t="shared" si="7679"/>
        <v>-60.56</v>
      </c>
      <c r="BO1116" s="17">
        <f t="shared" si="7679"/>
        <v>-60.68</v>
      </c>
      <c r="BP1116" s="17">
        <f t="shared" si="7679"/>
        <v>-60.84</v>
      </c>
      <c r="BQ1116" s="17">
        <f t="shared" si="7679"/>
        <v>-61</v>
      </c>
      <c r="BR1116" s="17">
        <f t="shared" si="7679"/>
        <v>-61.160000000000004</v>
      </c>
      <c r="BS1116" s="17">
        <f t="shared" si="7679"/>
        <v>0</v>
      </c>
      <c r="BT1116" s="17">
        <f t="shared" si="7679"/>
        <v>0</v>
      </c>
      <c r="BU1116" s="17">
        <f t="shared" si="7679"/>
        <v>0</v>
      </c>
      <c r="BV1116" s="17">
        <f t="shared" si="7679"/>
        <v>0</v>
      </c>
      <c r="BW1116" s="17">
        <f t="shared" si="7679"/>
        <v>0</v>
      </c>
      <c r="BX1116" s="17">
        <f t="shared" si="7679"/>
        <v>0</v>
      </c>
      <c r="BY1116" s="17">
        <f t="shared" si="7679"/>
        <v>0</v>
      </c>
      <c r="BZ1116" s="17">
        <f t="shared" si="7679"/>
        <v>0</v>
      </c>
      <c r="CA1116" s="17">
        <f t="shared" si="7679"/>
        <v>0</v>
      </c>
      <c r="CB1116" s="17">
        <f t="shared" si="7679"/>
        <v>0</v>
      </c>
      <c r="CC1116" s="17">
        <f t="shared" si="7679"/>
        <v>0</v>
      </c>
      <c r="CD1116" s="17">
        <f t="shared" si="7679"/>
        <v>0</v>
      </c>
      <c r="CE1116" s="17">
        <f t="shared" si="7679"/>
        <v>0</v>
      </c>
      <c r="CF1116" s="17">
        <f t="shared" si="7679"/>
        <v>0</v>
      </c>
      <c r="CG1116" s="17">
        <f t="shared" si="7679"/>
        <v>0</v>
      </c>
      <c r="CH1116" s="17">
        <f t="shared" si="7679"/>
        <v>0</v>
      </c>
      <c r="CI1116" s="17">
        <f t="shared" si="7679"/>
        <v>0</v>
      </c>
      <c r="CJ1116" s="17">
        <f t="shared" si="7679"/>
        <v>0</v>
      </c>
      <c r="CK1116" s="17">
        <f t="shared" si="7679"/>
        <v>0</v>
      </c>
      <c r="CL1116" s="17">
        <f t="shared" si="7679"/>
        <v>0</v>
      </c>
      <c r="CM1116" s="17">
        <f t="shared" si="7679"/>
        <v>0</v>
      </c>
      <c r="CN1116" s="17">
        <f t="shared" si="7679"/>
        <v>0</v>
      </c>
      <c r="CO1116" s="17">
        <f t="shared" si="7679"/>
        <v>0</v>
      </c>
    </row>
    <row r="1117" spans="1:93">
      <c r="B1117" s="556"/>
      <c r="C1117" s="556">
        <f t="shared" si="7625"/>
        <v>39</v>
      </c>
      <c r="D1117" s="632">
        <f t="shared" si="7622"/>
        <v>-0.04</v>
      </c>
      <c r="E1117" s="632"/>
      <c r="F1117" s="632"/>
      <c r="G1117" s="632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>
        <f>IF((AU1074-$AT1074)&gt;$D1075,0,$D1117*(AU1078))</f>
        <v>-57.76</v>
      </c>
      <c r="AV1117" s="17">
        <f t="shared" ref="AV1117:CO1117" si="7680">IF((AV1074-$AT1074)&gt;$D1075,0,$D1117*(AV1078))</f>
        <v>-57.88</v>
      </c>
      <c r="AW1117" s="17">
        <f t="shared" si="7680"/>
        <v>-58.04</v>
      </c>
      <c r="AX1117" s="17">
        <f t="shared" si="7680"/>
        <v>-58.160000000000004</v>
      </c>
      <c r="AY1117" s="17">
        <f t="shared" si="7680"/>
        <v>-58.32</v>
      </c>
      <c r="AZ1117" s="17">
        <f t="shared" si="7680"/>
        <v>-58.480000000000004</v>
      </c>
      <c r="BA1117" s="17">
        <f t="shared" si="7680"/>
        <v>-58.6</v>
      </c>
      <c r="BB1117" s="17">
        <f t="shared" si="7680"/>
        <v>-58.76</v>
      </c>
      <c r="BC1117" s="17">
        <f t="shared" si="7680"/>
        <v>-58.92</v>
      </c>
      <c r="BD1117" s="17">
        <f t="shared" si="7680"/>
        <v>-59.04</v>
      </c>
      <c r="BE1117" s="17">
        <f t="shared" si="7680"/>
        <v>-59.2</v>
      </c>
      <c r="BF1117" s="17">
        <f t="shared" si="7680"/>
        <v>-59.36</v>
      </c>
      <c r="BG1117" s="17">
        <f t="shared" si="7680"/>
        <v>-59.480000000000004</v>
      </c>
      <c r="BH1117" s="17">
        <f t="shared" si="7680"/>
        <v>-59.64</v>
      </c>
      <c r="BI1117" s="17">
        <f t="shared" si="7680"/>
        <v>-59.800000000000004</v>
      </c>
      <c r="BJ1117" s="17">
        <f t="shared" si="7680"/>
        <v>-59.96</v>
      </c>
      <c r="BK1117" s="17">
        <f t="shared" si="7680"/>
        <v>-60.08</v>
      </c>
      <c r="BL1117" s="17">
        <f t="shared" si="7680"/>
        <v>-60.24</v>
      </c>
      <c r="BM1117" s="17">
        <f t="shared" si="7680"/>
        <v>-60.4</v>
      </c>
      <c r="BN1117" s="17">
        <f t="shared" si="7680"/>
        <v>-60.56</v>
      </c>
      <c r="BO1117" s="17">
        <f t="shared" si="7680"/>
        <v>-60.68</v>
      </c>
      <c r="BP1117" s="17">
        <f t="shared" si="7680"/>
        <v>-60.84</v>
      </c>
      <c r="BQ1117" s="17">
        <f t="shared" si="7680"/>
        <v>-61</v>
      </c>
      <c r="BR1117" s="17">
        <f t="shared" si="7680"/>
        <v>-61.160000000000004</v>
      </c>
      <c r="BS1117" s="17">
        <f t="shared" si="7680"/>
        <v>-61.32</v>
      </c>
      <c r="BT1117" s="17">
        <f t="shared" si="7680"/>
        <v>0</v>
      </c>
      <c r="BU1117" s="17">
        <f t="shared" si="7680"/>
        <v>0</v>
      </c>
      <c r="BV1117" s="17">
        <f t="shared" si="7680"/>
        <v>0</v>
      </c>
      <c r="BW1117" s="17">
        <f t="shared" si="7680"/>
        <v>0</v>
      </c>
      <c r="BX1117" s="17">
        <f t="shared" si="7680"/>
        <v>0</v>
      </c>
      <c r="BY1117" s="17">
        <f t="shared" si="7680"/>
        <v>0</v>
      </c>
      <c r="BZ1117" s="17">
        <f t="shared" si="7680"/>
        <v>0</v>
      </c>
      <c r="CA1117" s="17">
        <f t="shared" si="7680"/>
        <v>0</v>
      </c>
      <c r="CB1117" s="17">
        <f t="shared" si="7680"/>
        <v>0</v>
      </c>
      <c r="CC1117" s="17">
        <f t="shared" si="7680"/>
        <v>0</v>
      </c>
      <c r="CD1117" s="17">
        <f t="shared" si="7680"/>
        <v>0</v>
      </c>
      <c r="CE1117" s="17">
        <f t="shared" si="7680"/>
        <v>0</v>
      </c>
      <c r="CF1117" s="17">
        <f t="shared" si="7680"/>
        <v>0</v>
      </c>
      <c r="CG1117" s="17">
        <f t="shared" si="7680"/>
        <v>0</v>
      </c>
      <c r="CH1117" s="17">
        <f t="shared" si="7680"/>
        <v>0</v>
      </c>
      <c r="CI1117" s="17">
        <f t="shared" si="7680"/>
        <v>0</v>
      </c>
      <c r="CJ1117" s="17">
        <f t="shared" si="7680"/>
        <v>0</v>
      </c>
      <c r="CK1117" s="17">
        <f t="shared" si="7680"/>
        <v>0</v>
      </c>
      <c r="CL1117" s="17">
        <f t="shared" si="7680"/>
        <v>0</v>
      </c>
      <c r="CM1117" s="17">
        <f t="shared" si="7680"/>
        <v>0</v>
      </c>
      <c r="CN1117" s="17">
        <f t="shared" si="7680"/>
        <v>0</v>
      </c>
      <c r="CO1117" s="17">
        <f t="shared" si="7680"/>
        <v>0</v>
      </c>
    </row>
    <row r="1118" spans="1:93">
      <c r="B1118" s="556"/>
      <c r="C1118" s="556">
        <f t="shared" si="7625"/>
        <v>40</v>
      </c>
      <c r="D1118" s="632">
        <f t="shared" si="7622"/>
        <v>-0.04</v>
      </c>
      <c r="E1118" s="632"/>
      <c r="F1118" s="632"/>
      <c r="G1118" s="632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>
        <f>IF((AV1074-$AU1074)&gt;$D1075,0,$D1118*(AV1078))</f>
        <v>-57.88</v>
      </c>
      <c r="AW1118" s="17">
        <f t="shared" ref="AW1118:CO1118" si="7681">IF((AW1074-$AU1074)&gt;$D1075,0,$D1118*(AW1078))</f>
        <v>-58.04</v>
      </c>
      <c r="AX1118" s="17">
        <f t="shared" si="7681"/>
        <v>-58.160000000000004</v>
      </c>
      <c r="AY1118" s="17">
        <f t="shared" si="7681"/>
        <v>-58.32</v>
      </c>
      <c r="AZ1118" s="17">
        <f t="shared" si="7681"/>
        <v>-58.480000000000004</v>
      </c>
      <c r="BA1118" s="17">
        <f t="shared" si="7681"/>
        <v>-58.6</v>
      </c>
      <c r="BB1118" s="17">
        <f t="shared" si="7681"/>
        <v>-58.76</v>
      </c>
      <c r="BC1118" s="17">
        <f t="shared" si="7681"/>
        <v>-58.92</v>
      </c>
      <c r="BD1118" s="17">
        <f t="shared" si="7681"/>
        <v>-59.04</v>
      </c>
      <c r="BE1118" s="17">
        <f t="shared" si="7681"/>
        <v>-59.2</v>
      </c>
      <c r="BF1118" s="17">
        <f t="shared" si="7681"/>
        <v>-59.36</v>
      </c>
      <c r="BG1118" s="17">
        <f t="shared" si="7681"/>
        <v>-59.480000000000004</v>
      </c>
      <c r="BH1118" s="17">
        <f t="shared" si="7681"/>
        <v>-59.64</v>
      </c>
      <c r="BI1118" s="17">
        <f t="shared" si="7681"/>
        <v>-59.800000000000004</v>
      </c>
      <c r="BJ1118" s="17">
        <f t="shared" si="7681"/>
        <v>-59.96</v>
      </c>
      <c r="BK1118" s="17">
        <f t="shared" si="7681"/>
        <v>-60.08</v>
      </c>
      <c r="BL1118" s="17">
        <f t="shared" si="7681"/>
        <v>-60.24</v>
      </c>
      <c r="BM1118" s="17">
        <f t="shared" si="7681"/>
        <v>-60.4</v>
      </c>
      <c r="BN1118" s="17">
        <f t="shared" si="7681"/>
        <v>-60.56</v>
      </c>
      <c r="BO1118" s="17">
        <f t="shared" si="7681"/>
        <v>-60.68</v>
      </c>
      <c r="BP1118" s="17">
        <f t="shared" si="7681"/>
        <v>-60.84</v>
      </c>
      <c r="BQ1118" s="17">
        <f t="shared" si="7681"/>
        <v>-61</v>
      </c>
      <c r="BR1118" s="17">
        <f t="shared" si="7681"/>
        <v>-61.160000000000004</v>
      </c>
      <c r="BS1118" s="17">
        <f t="shared" si="7681"/>
        <v>-61.32</v>
      </c>
      <c r="BT1118" s="17">
        <f t="shared" si="7681"/>
        <v>-61.480000000000004</v>
      </c>
      <c r="BU1118" s="17">
        <f t="shared" si="7681"/>
        <v>0</v>
      </c>
      <c r="BV1118" s="17">
        <f t="shared" si="7681"/>
        <v>0</v>
      </c>
      <c r="BW1118" s="17">
        <f t="shared" si="7681"/>
        <v>0</v>
      </c>
      <c r="BX1118" s="17">
        <f t="shared" si="7681"/>
        <v>0</v>
      </c>
      <c r="BY1118" s="17">
        <f t="shared" si="7681"/>
        <v>0</v>
      </c>
      <c r="BZ1118" s="17">
        <f t="shared" si="7681"/>
        <v>0</v>
      </c>
      <c r="CA1118" s="17">
        <f t="shared" si="7681"/>
        <v>0</v>
      </c>
      <c r="CB1118" s="17">
        <f t="shared" si="7681"/>
        <v>0</v>
      </c>
      <c r="CC1118" s="17">
        <f t="shared" si="7681"/>
        <v>0</v>
      </c>
      <c r="CD1118" s="17">
        <f t="shared" si="7681"/>
        <v>0</v>
      </c>
      <c r="CE1118" s="17">
        <f t="shared" si="7681"/>
        <v>0</v>
      </c>
      <c r="CF1118" s="17">
        <f t="shared" si="7681"/>
        <v>0</v>
      </c>
      <c r="CG1118" s="17">
        <f t="shared" si="7681"/>
        <v>0</v>
      </c>
      <c r="CH1118" s="17">
        <f t="shared" si="7681"/>
        <v>0</v>
      </c>
      <c r="CI1118" s="17">
        <f t="shared" si="7681"/>
        <v>0</v>
      </c>
      <c r="CJ1118" s="17">
        <f t="shared" si="7681"/>
        <v>0</v>
      </c>
      <c r="CK1118" s="17">
        <f t="shared" si="7681"/>
        <v>0</v>
      </c>
      <c r="CL1118" s="17">
        <f t="shared" si="7681"/>
        <v>0</v>
      </c>
      <c r="CM1118" s="17">
        <f t="shared" si="7681"/>
        <v>0</v>
      </c>
      <c r="CN1118" s="17">
        <f t="shared" si="7681"/>
        <v>0</v>
      </c>
      <c r="CO1118" s="17">
        <f t="shared" si="7681"/>
        <v>0</v>
      </c>
    </row>
    <row r="1119" spans="1:93">
      <c r="B1119" s="556"/>
      <c r="C1119" s="556">
        <f t="shared" si="7625"/>
        <v>41</v>
      </c>
      <c r="D1119" s="632">
        <f t="shared" si="7622"/>
        <v>-0.04</v>
      </c>
      <c r="E1119" s="632"/>
      <c r="F1119" s="632"/>
      <c r="G1119" s="632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>
        <f>IF((AW1074-$AV1074)&gt;$D1075,0,$D1119*(AW1078))</f>
        <v>-58.04</v>
      </c>
      <c r="AX1119" s="17">
        <f t="shared" ref="AX1119:CO1119" si="7682">IF((AX1074-$AV1074)&gt;$D1075,0,$D1119*(AX1078))</f>
        <v>-58.160000000000004</v>
      </c>
      <c r="AY1119" s="17">
        <f t="shared" si="7682"/>
        <v>-58.32</v>
      </c>
      <c r="AZ1119" s="17">
        <f t="shared" si="7682"/>
        <v>-58.480000000000004</v>
      </c>
      <c r="BA1119" s="17">
        <f t="shared" si="7682"/>
        <v>-58.6</v>
      </c>
      <c r="BB1119" s="17">
        <f t="shared" si="7682"/>
        <v>-58.76</v>
      </c>
      <c r="BC1119" s="17">
        <f t="shared" si="7682"/>
        <v>-58.92</v>
      </c>
      <c r="BD1119" s="17">
        <f t="shared" si="7682"/>
        <v>-59.04</v>
      </c>
      <c r="BE1119" s="17">
        <f t="shared" si="7682"/>
        <v>-59.2</v>
      </c>
      <c r="BF1119" s="17">
        <f t="shared" si="7682"/>
        <v>-59.36</v>
      </c>
      <c r="BG1119" s="17">
        <f t="shared" si="7682"/>
        <v>-59.480000000000004</v>
      </c>
      <c r="BH1119" s="17">
        <f t="shared" si="7682"/>
        <v>-59.64</v>
      </c>
      <c r="BI1119" s="17">
        <f t="shared" si="7682"/>
        <v>-59.800000000000004</v>
      </c>
      <c r="BJ1119" s="17">
        <f t="shared" si="7682"/>
        <v>-59.96</v>
      </c>
      <c r="BK1119" s="17">
        <f t="shared" si="7682"/>
        <v>-60.08</v>
      </c>
      <c r="BL1119" s="17">
        <f t="shared" si="7682"/>
        <v>-60.24</v>
      </c>
      <c r="BM1119" s="17">
        <f t="shared" si="7682"/>
        <v>-60.4</v>
      </c>
      <c r="BN1119" s="17">
        <f t="shared" si="7682"/>
        <v>-60.56</v>
      </c>
      <c r="BO1119" s="17">
        <f t="shared" si="7682"/>
        <v>-60.68</v>
      </c>
      <c r="BP1119" s="17">
        <f t="shared" si="7682"/>
        <v>-60.84</v>
      </c>
      <c r="BQ1119" s="17">
        <f t="shared" si="7682"/>
        <v>-61</v>
      </c>
      <c r="BR1119" s="17">
        <f t="shared" si="7682"/>
        <v>-61.160000000000004</v>
      </c>
      <c r="BS1119" s="17">
        <f t="shared" si="7682"/>
        <v>-61.32</v>
      </c>
      <c r="BT1119" s="17">
        <f t="shared" si="7682"/>
        <v>-61.480000000000004</v>
      </c>
      <c r="BU1119" s="17">
        <f t="shared" si="7682"/>
        <v>-61.6</v>
      </c>
      <c r="BV1119" s="17">
        <f t="shared" si="7682"/>
        <v>0</v>
      </c>
      <c r="BW1119" s="17">
        <f t="shared" si="7682"/>
        <v>0</v>
      </c>
      <c r="BX1119" s="17">
        <f t="shared" si="7682"/>
        <v>0</v>
      </c>
      <c r="BY1119" s="17">
        <f t="shared" si="7682"/>
        <v>0</v>
      </c>
      <c r="BZ1119" s="17">
        <f t="shared" si="7682"/>
        <v>0</v>
      </c>
      <c r="CA1119" s="17">
        <f t="shared" si="7682"/>
        <v>0</v>
      </c>
      <c r="CB1119" s="17">
        <f t="shared" si="7682"/>
        <v>0</v>
      </c>
      <c r="CC1119" s="17">
        <f t="shared" si="7682"/>
        <v>0</v>
      </c>
      <c r="CD1119" s="17">
        <f t="shared" si="7682"/>
        <v>0</v>
      </c>
      <c r="CE1119" s="17">
        <f t="shared" si="7682"/>
        <v>0</v>
      </c>
      <c r="CF1119" s="17">
        <f t="shared" si="7682"/>
        <v>0</v>
      </c>
      <c r="CG1119" s="17">
        <f t="shared" si="7682"/>
        <v>0</v>
      </c>
      <c r="CH1119" s="17">
        <f t="shared" si="7682"/>
        <v>0</v>
      </c>
      <c r="CI1119" s="17">
        <f t="shared" si="7682"/>
        <v>0</v>
      </c>
      <c r="CJ1119" s="17">
        <f t="shared" si="7682"/>
        <v>0</v>
      </c>
      <c r="CK1119" s="17">
        <f t="shared" si="7682"/>
        <v>0</v>
      </c>
      <c r="CL1119" s="17">
        <f t="shared" si="7682"/>
        <v>0</v>
      </c>
      <c r="CM1119" s="17">
        <f t="shared" si="7682"/>
        <v>0</v>
      </c>
      <c r="CN1119" s="17">
        <f t="shared" si="7682"/>
        <v>0</v>
      </c>
      <c r="CO1119" s="17">
        <f t="shared" si="7682"/>
        <v>0</v>
      </c>
    </row>
    <row r="1120" spans="1:93">
      <c r="B1120" s="556"/>
      <c r="C1120" s="556">
        <f t="shared" si="7625"/>
        <v>42</v>
      </c>
      <c r="D1120" s="632">
        <f t="shared" si="7622"/>
        <v>-0.04</v>
      </c>
      <c r="E1120" s="632"/>
      <c r="F1120" s="632"/>
      <c r="G1120" s="632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>
        <f>IF((AX1074-$AW1074)&gt;$D1075,0,$D1120*(AX1078))</f>
        <v>-58.160000000000004</v>
      </c>
      <c r="AY1120" s="17">
        <f t="shared" ref="AY1120:CO1120" si="7683">IF((AY1074-$AW1074)&gt;$D1075,0,$D1120*(AY1078))</f>
        <v>-58.32</v>
      </c>
      <c r="AZ1120" s="17">
        <f t="shared" si="7683"/>
        <v>-58.480000000000004</v>
      </c>
      <c r="BA1120" s="17">
        <f t="shared" si="7683"/>
        <v>-58.6</v>
      </c>
      <c r="BB1120" s="17">
        <f t="shared" si="7683"/>
        <v>-58.76</v>
      </c>
      <c r="BC1120" s="17">
        <f t="shared" si="7683"/>
        <v>-58.92</v>
      </c>
      <c r="BD1120" s="17">
        <f t="shared" si="7683"/>
        <v>-59.04</v>
      </c>
      <c r="BE1120" s="17">
        <f t="shared" si="7683"/>
        <v>-59.2</v>
      </c>
      <c r="BF1120" s="17">
        <f t="shared" si="7683"/>
        <v>-59.36</v>
      </c>
      <c r="BG1120" s="17">
        <f t="shared" si="7683"/>
        <v>-59.480000000000004</v>
      </c>
      <c r="BH1120" s="17">
        <f t="shared" si="7683"/>
        <v>-59.64</v>
      </c>
      <c r="BI1120" s="17">
        <f t="shared" si="7683"/>
        <v>-59.800000000000004</v>
      </c>
      <c r="BJ1120" s="17">
        <f t="shared" si="7683"/>
        <v>-59.96</v>
      </c>
      <c r="BK1120" s="17">
        <f t="shared" si="7683"/>
        <v>-60.08</v>
      </c>
      <c r="BL1120" s="17">
        <f t="shared" si="7683"/>
        <v>-60.24</v>
      </c>
      <c r="BM1120" s="17">
        <f t="shared" si="7683"/>
        <v>-60.4</v>
      </c>
      <c r="BN1120" s="17">
        <f t="shared" si="7683"/>
        <v>-60.56</v>
      </c>
      <c r="BO1120" s="17">
        <f t="shared" si="7683"/>
        <v>-60.68</v>
      </c>
      <c r="BP1120" s="17">
        <f t="shared" si="7683"/>
        <v>-60.84</v>
      </c>
      <c r="BQ1120" s="17">
        <f t="shared" si="7683"/>
        <v>-61</v>
      </c>
      <c r="BR1120" s="17">
        <f t="shared" si="7683"/>
        <v>-61.160000000000004</v>
      </c>
      <c r="BS1120" s="17">
        <f t="shared" si="7683"/>
        <v>-61.32</v>
      </c>
      <c r="BT1120" s="17">
        <f t="shared" si="7683"/>
        <v>-61.480000000000004</v>
      </c>
      <c r="BU1120" s="17">
        <f t="shared" si="7683"/>
        <v>-61.6</v>
      </c>
      <c r="BV1120" s="17">
        <f t="shared" si="7683"/>
        <v>-61.76</v>
      </c>
      <c r="BW1120" s="17">
        <f t="shared" si="7683"/>
        <v>0</v>
      </c>
      <c r="BX1120" s="17">
        <f t="shared" si="7683"/>
        <v>0</v>
      </c>
      <c r="BY1120" s="17">
        <f t="shared" si="7683"/>
        <v>0</v>
      </c>
      <c r="BZ1120" s="17">
        <f t="shared" si="7683"/>
        <v>0</v>
      </c>
      <c r="CA1120" s="17">
        <f t="shared" si="7683"/>
        <v>0</v>
      </c>
      <c r="CB1120" s="17">
        <f t="shared" si="7683"/>
        <v>0</v>
      </c>
      <c r="CC1120" s="17">
        <f t="shared" si="7683"/>
        <v>0</v>
      </c>
      <c r="CD1120" s="17">
        <f t="shared" si="7683"/>
        <v>0</v>
      </c>
      <c r="CE1120" s="17">
        <f t="shared" si="7683"/>
        <v>0</v>
      </c>
      <c r="CF1120" s="17">
        <f t="shared" si="7683"/>
        <v>0</v>
      </c>
      <c r="CG1120" s="17">
        <f t="shared" si="7683"/>
        <v>0</v>
      </c>
      <c r="CH1120" s="17">
        <f t="shared" si="7683"/>
        <v>0</v>
      </c>
      <c r="CI1120" s="17">
        <f t="shared" si="7683"/>
        <v>0</v>
      </c>
      <c r="CJ1120" s="17">
        <f t="shared" si="7683"/>
        <v>0</v>
      </c>
      <c r="CK1120" s="17">
        <f t="shared" si="7683"/>
        <v>0</v>
      </c>
      <c r="CL1120" s="17">
        <f t="shared" si="7683"/>
        <v>0</v>
      </c>
      <c r="CM1120" s="17">
        <f t="shared" si="7683"/>
        <v>0</v>
      </c>
      <c r="CN1120" s="17">
        <f t="shared" si="7683"/>
        <v>0</v>
      </c>
      <c r="CO1120" s="17">
        <f t="shared" si="7683"/>
        <v>0</v>
      </c>
    </row>
    <row r="1121" spans="2:93">
      <c r="B1121" s="556"/>
      <c r="C1121" s="556">
        <f t="shared" si="7625"/>
        <v>43</v>
      </c>
      <c r="D1121" s="632">
        <f t="shared" si="7622"/>
        <v>-0.04</v>
      </c>
      <c r="E1121" s="632"/>
      <c r="F1121" s="632"/>
      <c r="G1121" s="632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>
        <f>IF((AY1074-$AX1074)&gt;$D1075,0,$D1121*(AY1078))</f>
        <v>-58.32</v>
      </c>
      <c r="AZ1121" s="17">
        <f t="shared" ref="AZ1121:CO1121" si="7684">IF((AZ1074-$AX1074)&gt;$D1075,0,$D1121*(AZ1078))</f>
        <v>-58.480000000000004</v>
      </c>
      <c r="BA1121" s="17">
        <f t="shared" si="7684"/>
        <v>-58.6</v>
      </c>
      <c r="BB1121" s="17">
        <f t="shared" si="7684"/>
        <v>-58.76</v>
      </c>
      <c r="BC1121" s="17">
        <f t="shared" si="7684"/>
        <v>-58.92</v>
      </c>
      <c r="BD1121" s="17">
        <f t="shared" si="7684"/>
        <v>-59.04</v>
      </c>
      <c r="BE1121" s="17">
        <f t="shared" si="7684"/>
        <v>-59.2</v>
      </c>
      <c r="BF1121" s="17">
        <f t="shared" si="7684"/>
        <v>-59.36</v>
      </c>
      <c r="BG1121" s="17">
        <f t="shared" si="7684"/>
        <v>-59.480000000000004</v>
      </c>
      <c r="BH1121" s="17">
        <f t="shared" si="7684"/>
        <v>-59.64</v>
      </c>
      <c r="BI1121" s="17">
        <f t="shared" si="7684"/>
        <v>-59.800000000000004</v>
      </c>
      <c r="BJ1121" s="17">
        <f t="shared" si="7684"/>
        <v>-59.96</v>
      </c>
      <c r="BK1121" s="17">
        <f t="shared" si="7684"/>
        <v>-60.08</v>
      </c>
      <c r="BL1121" s="17">
        <f t="shared" si="7684"/>
        <v>-60.24</v>
      </c>
      <c r="BM1121" s="17">
        <f t="shared" si="7684"/>
        <v>-60.4</v>
      </c>
      <c r="BN1121" s="17">
        <f t="shared" si="7684"/>
        <v>-60.56</v>
      </c>
      <c r="BO1121" s="17">
        <f t="shared" si="7684"/>
        <v>-60.68</v>
      </c>
      <c r="BP1121" s="17">
        <f t="shared" si="7684"/>
        <v>-60.84</v>
      </c>
      <c r="BQ1121" s="17">
        <f t="shared" si="7684"/>
        <v>-61</v>
      </c>
      <c r="BR1121" s="17">
        <f t="shared" si="7684"/>
        <v>-61.160000000000004</v>
      </c>
      <c r="BS1121" s="17">
        <f t="shared" si="7684"/>
        <v>-61.32</v>
      </c>
      <c r="BT1121" s="17">
        <f t="shared" si="7684"/>
        <v>-61.480000000000004</v>
      </c>
      <c r="BU1121" s="17">
        <f t="shared" si="7684"/>
        <v>-61.6</v>
      </c>
      <c r="BV1121" s="17">
        <f t="shared" si="7684"/>
        <v>-61.76</v>
      </c>
      <c r="BW1121" s="17">
        <f t="shared" si="7684"/>
        <v>-61.92</v>
      </c>
      <c r="BX1121" s="17">
        <f t="shared" si="7684"/>
        <v>0</v>
      </c>
      <c r="BY1121" s="17">
        <f t="shared" si="7684"/>
        <v>0</v>
      </c>
      <c r="BZ1121" s="17">
        <f t="shared" si="7684"/>
        <v>0</v>
      </c>
      <c r="CA1121" s="17">
        <f t="shared" si="7684"/>
        <v>0</v>
      </c>
      <c r="CB1121" s="17">
        <f t="shared" si="7684"/>
        <v>0</v>
      </c>
      <c r="CC1121" s="17">
        <f t="shared" si="7684"/>
        <v>0</v>
      </c>
      <c r="CD1121" s="17">
        <f t="shared" si="7684"/>
        <v>0</v>
      </c>
      <c r="CE1121" s="17">
        <f t="shared" si="7684"/>
        <v>0</v>
      </c>
      <c r="CF1121" s="17">
        <f t="shared" si="7684"/>
        <v>0</v>
      </c>
      <c r="CG1121" s="17">
        <f t="shared" si="7684"/>
        <v>0</v>
      </c>
      <c r="CH1121" s="17">
        <f t="shared" si="7684"/>
        <v>0</v>
      </c>
      <c r="CI1121" s="17">
        <f t="shared" si="7684"/>
        <v>0</v>
      </c>
      <c r="CJ1121" s="17">
        <f t="shared" si="7684"/>
        <v>0</v>
      </c>
      <c r="CK1121" s="17">
        <f t="shared" si="7684"/>
        <v>0</v>
      </c>
      <c r="CL1121" s="17">
        <f t="shared" si="7684"/>
        <v>0</v>
      </c>
      <c r="CM1121" s="17">
        <f t="shared" si="7684"/>
        <v>0</v>
      </c>
      <c r="CN1121" s="17">
        <f t="shared" si="7684"/>
        <v>0</v>
      </c>
      <c r="CO1121" s="17">
        <f t="shared" si="7684"/>
        <v>0</v>
      </c>
    </row>
    <row r="1122" spans="2:93">
      <c r="B1122" s="556"/>
      <c r="C1122" s="556">
        <f t="shared" si="7625"/>
        <v>44</v>
      </c>
      <c r="D1122" s="632">
        <f t="shared" si="7622"/>
        <v>-0.04</v>
      </c>
      <c r="E1122" s="632"/>
      <c r="F1122" s="632"/>
      <c r="G1122" s="632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>
        <f>IF((AZ1074-$AY1074)&gt;$D1075,0,$D1122*(AZ1078))</f>
        <v>-58.480000000000004</v>
      </c>
      <c r="BA1122" s="17">
        <f t="shared" ref="BA1122:CO1122" si="7685">IF((BA1074-$AY1074)&gt;$D1075,0,$D1122*(BA1078))</f>
        <v>-58.6</v>
      </c>
      <c r="BB1122" s="17">
        <f t="shared" si="7685"/>
        <v>-58.76</v>
      </c>
      <c r="BC1122" s="17">
        <f t="shared" si="7685"/>
        <v>-58.92</v>
      </c>
      <c r="BD1122" s="17">
        <f t="shared" si="7685"/>
        <v>-59.04</v>
      </c>
      <c r="BE1122" s="17">
        <f t="shared" si="7685"/>
        <v>-59.2</v>
      </c>
      <c r="BF1122" s="17">
        <f t="shared" si="7685"/>
        <v>-59.36</v>
      </c>
      <c r="BG1122" s="17">
        <f t="shared" si="7685"/>
        <v>-59.480000000000004</v>
      </c>
      <c r="BH1122" s="17">
        <f t="shared" si="7685"/>
        <v>-59.64</v>
      </c>
      <c r="BI1122" s="17">
        <f t="shared" si="7685"/>
        <v>-59.800000000000004</v>
      </c>
      <c r="BJ1122" s="17">
        <f t="shared" si="7685"/>
        <v>-59.96</v>
      </c>
      <c r="BK1122" s="17">
        <f t="shared" si="7685"/>
        <v>-60.08</v>
      </c>
      <c r="BL1122" s="17">
        <f t="shared" si="7685"/>
        <v>-60.24</v>
      </c>
      <c r="BM1122" s="17">
        <f t="shared" si="7685"/>
        <v>-60.4</v>
      </c>
      <c r="BN1122" s="17">
        <f t="shared" si="7685"/>
        <v>-60.56</v>
      </c>
      <c r="BO1122" s="17">
        <f t="shared" si="7685"/>
        <v>-60.68</v>
      </c>
      <c r="BP1122" s="17">
        <f t="shared" si="7685"/>
        <v>-60.84</v>
      </c>
      <c r="BQ1122" s="17">
        <f t="shared" si="7685"/>
        <v>-61</v>
      </c>
      <c r="BR1122" s="17">
        <f t="shared" si="7685"/>
        <v>-61.160000000000004</v>
      </c>
      <c r="BS1122" s="17">
        <f t="shared" si="7685"/>
        <v>-61.32</v>
      </c>
      <c r="BT1122" s="17">
        <f t="shared" si="7685"/>
        <v>-61.480000000000004</v>
      </c>
      <c r="BU1122" s="17">
        <f t="shared" si="7685"/>
        <v>-61.6</v>
      </c>
      <c r="BV1122" s="17">
        <f t="shared" si="7685"/>
        <v>-61.76</v>
      </c>
      <c r="BW1122" s="17">
        <f t="shared" si="7685"/>
        <v>-61.92</v>
      </c>
      <c r="BX1122" s="17">
        <f t="shared" si="7685"/>
        <v>-62.08</v>
      </c>
      <c r="BY1122" s="17">
        <f t="shared" si="7685"/>
        <v>0</v>
      </c>
      <c r="BZ1122" s="17">
        <f t="shared" si="7685"/>
        <v>0</v>
      </c>
      <c r="CA1122" s="17">
        <f t="shared" si="7685"/>
        <v>0</v>
      </c>
      <c r="CB1122" s="17">
        <f t="shared" si="7685"/>
        <v>0</v>
      </c>
      <c r="CC1122" s="17">
        <f t="shared" si="7685"/>
        <v>0</v>
      </c>
      <c r="CD1122" s="17">
        <f t="shared" si="7685"/>
        <v>0</v>
      </c>
      <c r="CE1122" s="17">
        <f t="shared" si="7685"/>
        <v>0</v>
      </c>
      <c r="CF1122" s="17">
        <f t="shared" si="7685"/>
        <v>0</v>
      </c>
      <c r="CG1122" s="17">
        <f t="shared" si="7685"/>
        <v>0</v>
      </c>
      <c r="CH1122" s="17">
        <f t="shared" si="7685"/>
        <v>0</v>
      </c>
      <c r="CI1122" s="17">
        <f t="shared" si="7685"/>
        <v>0</v>
      </c>
      <c r="CJ1122" s="17">
        <f t="shared" si="7685"/>
        <v>0</v>
      </c>
      <c r="CK1122" s="17">
        <f t="shared" si="7685"/>
        <v>0</v>
      </c>
      <c r="CL1122" s="17">
        <f t="shared" si="7685"/>
        <v>0</v>
      </c>
      <c r="CM1122" s="17">
        <f t="shared" si="7685"/>
        <v>0</v>
      </c>
      <c r="CN1122" s="17">
        <f t="shared" si="7685"/>
        <v>0</v>
      </c>
      <c r="CO1122" s="17">
        <f t="shared" si="7685"/>
        <v>0</v>
      </c>
    </row>
    <row r="1123" spans="2:93">
      <c r="B1123" s="556"/>
      <c r="C1123" s="556">
        <f t="shared" si="7625"/>
        <v>45</v>
      </c>
      <c r="D1123" s="632">
        <f t="shared" si="7622"/>
        <v>-0.04</v>
      </c>
      <c r="E1123" s="632"/>
      <c r="F1123" s="632"/>
      <c r="G1123" s="632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>
        <f>IF((BA1074-$AZ1074)&gt;$D1075,0,$D1123*(BA1078))</f>
        <v>-58.6</v>
      </c>
      <c r="BB1123" s="17">
        <f t="shared" ref="BB1123:CO1123" si="7686">IF((BB1074-$AZ1074)&gt;$D1075,0,$D1123*(BB1078))</f>
        <v>-58.76</v>
      </c>
      <c r="BC1123" s="17">
        <f t="shared" si="7686"/>
        <v>-58.92</v>
      </c>
      <c r="BD1123" s="17">
        <f t="shared" si="7686"/>
        <v>-59.04</v>
      </c>
      <c r="BE1123" s="17">
        <f t="shared" si="7686"/>
        <v>-59.2</v>
      </c>
      <c r="BF1123" s="17">
        <f t="shared" si="7686"/>
        <v>-59.36</v>
      </c>
      <c r="BG1123" s="17">
        <f t="shared" si="7686"/>
        <v>-59.480000000000004</v>
      </c>
      <c r="BH1123" s="17">
        <f t="shared" si="7686"/>
        <v>-59.64</v>
      </c>
      <c r="BI1123" s="17">
        <f t="shared" si="7686"/>
        <v>-59.800000000000004</v>
      </c>
      <c r="BJ1123" s="17">
        <f t="shared" si="7686"/>
        <v>-59.96</v>
      </c>
      <c r="BK1123" s="17">
        <f t="shared" si="7686"/>
        <v>-60.08</v>
      </c>
      <c r="BL1123" s="17">
        <f t="shared" si="7686"/>
        <v>-60.24</v>
      </c>
      <c r="BM1123" s="17">
        <f t="shared" si="7686"/>
        <v>-60.4</v>
      </c>
      <c r="BN1123" s="17">
        <f t="shared" si="7686"/>
        <v>-60.56</v>
      </c>
      <c r="BO1123" s="17">
        <f t="shared" si="7686"/>
        <v>-60.68</v>
      </c>
      <c r="BP1123" s="17">
        <f t="shared" si="7686"/>
        <v>-60.84</v>
      </c>
      <c r="BQ1123" s="17">
        <f t="shared" si="7686"/>
        <v>-61</v>
      </c>
      <c r="BR1123" s="17">
        <f t="shared" si="7686"/>
        <v>-61.160000000000004</v>
      </c>
      <c r="BS1123" s="17">
        <f t="shared" si="7686"/>
        <v>-61.32</v>
      </c>
      <c r="BT1123" s="17">
        <f t="shared" si="7686"/>
        <v>-61.480000000000004</v>
      </c>
      <c r="BU1123" s="17">
        <f t="shared" si="7686"/>
        <v>-61.6</v>
      </c>
      <c r="BV1123" s="17">
        <f t="shared" si="7686"/>
        <v>-61.76</v>
      </c>
      <c r="BW1123" s="17">
        <f t="shared" si="7686"/>
        <v>-61.92</v>
      </c>
      <c r="BX1123" s="17">
        <f t="shared" si="7686"/>
        <v>-62.08</v>
      </c>
      <c r="BY1123" s="17">
        <f t="shared" si="7686"/>
        <v>-62.24</v>
      </c>
      <c r="BZ1123" s="17">
        <f t="shared" si="7686"/>
        <v>0</v>
      </c>
      <c r="CA1123" s="17">
        <f t="shared" si="7686"/>
        <v>0</v>
      </c>
      <c r="CB1123" s="17">
        <f t="shared" si="7686"/>
        <v>0</v>
      </c>
      <c r="CC1123" s="17">
        <f t="shared" si="7686"/>
        <v>0</v>
      </c>
      <c r="CD1123" s="17">
        <f t="shared" si="7686"/>
        <v>0</v>
      </c>
      <c r="CE1123" s="17">
        <f t="shared" si="7686"/>
        <v>0</v>
      </c>
      <c r="CF1123" s="17">
        <f t="shared" si="7686"/>
        <v>0</v>
      </c>
      <c r="CG1123" s="17">
        <f t="shared" si="7686"/>
        <v>0</v>
      </c>
      <c r="CH1123" s="17">
        <f t="shared" si="7686"/>
        <v>0</v>
      </c>
      <c r="CI1123" s="17">
        <f t="shared" si="7686"/>
        <v>0</v>
      </c>
      <c r="CJ1123" s="17">
        <f t="shared" si="7686"/>
        <v>0</v>
      </c>
      <c r="CK1123" s="17">
        <f t="shared" si="7686"/>
        <v>0</v>
      </c>
      <c r="CL1123" s="17">
        <f t="shared" si="7686"/>
        <v>0</v>
      </c>
      <c r="CM1123" s="17">
        <f t="shared" si="7686"/>
        <v>0</v>
      </c>
      <c r="CN1123" s="17">
        <f t="shared" si="7686"/>
        <v>0</v>
      </c>
      <c r="CO1123" s="17">
        <f t="shared" si="7686"/>
        <v>0</v>
      </c>
    </row>
    <row r="1124" spans="2:93">
      <c r="B1124" s="556"/>
      <c r="C1124" s="556">
        <f t="shared" si="7625"/>
        <v>46</v>
      </c>
      <c r="D1124" s="632">
        <f t="shared" si="7622"/>
        <v>-0.04</v>
      </c>
      <c r="E1124" s="632"/>
      <c r="F1124" s="632"/>
      <c r="G1124" s="632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>
        <f>IF((BB1074-$BA1074)&gt;$D1075,0,$D1124*(BB1078))</f>
        <v>-58.76</v>
      </c>
      <c r="BC1124" s="17">
        <f t="shared" ref="BC1124:CO1124" si="7687">IF((BC1074-$BA1074)&gt;$D1075,0,$D1124*(BC1078))</f>
        <v>-58.92</v>
      </c>
      <c r="BD1124" s="17">
        <f t="shared" si="7687"/>
        <v>-59.04</v>
      </c>
      <c r="BE1124" s="17">
        <f t="shared" si="7687"/>
        <v>-59.2</v>
      </c>
      <c r="BF1124" s="17">
        <f t="shared" si="7687"/>
        <v>-59.36</v>
      </c>
      <c r="BG1124" s="17">
        <f t="shared" si="7687"/>
        <v>-59.480000000000004</v>
      </c>
      <c r="BH1124" s="17">
        <f t="shared" si="7687"/>
        <v>-59.64</v>
      </c>
      <c r="BI1124" s="17">
        <f t="shared" si="7687"/>
        <v>-59.800000000000004</v>
      </c>
      <c r="BJ1124" s="17">
        <f t="shared" si="7687"/>
        <v>-59.96</v>
      </c>
      <c r="BK1124" s="17">
        <f t="shared" si="7687"/>
        <v>-60.08</v>
      </c>
      <c r="BL1124" s="17">
        <f t="shared" si="7687"/>
        <v>-60.24</v>
      </c>
      <c r="BM1124" s="17">
        <f t="shared" si="7687"/>
        <v>-60.4</v>
      </c>
      <c r="BN1124" s="17">
        <f t="shared" si="7687"/>
        <v>-60.56</v>
      </c>
      <c r="BO1124" s="17">
        <f t="shared" si="7687"/>
        <v>-60.68</v>
      </c>
      <c r="BP1124" s="17">
        <f t="shared" si="7687"/>
        <v>-60.84</v>
      </c>
      <c r="BQ1124" s="17">
        <f t="shared" si="7687"/>
        <v>-61</v>
      </c>
      <c r="BR1124" s="17">
        <f t="shared" si="7687"/>
        <v>-61.160000000000004</v>
      </c>
      <c r="BS1124" s="17">
        <f t="shared" si="7687"/>
        <v>-61.32</v>
      </c>
      <c r="BT1124" s="17">
        <f t="shared" si="7687"/>
        <v>-61.480000000000004</v>
      </c>
      <c r="BU1124" s="17">
        <f t="shared" si="7687"/>
        <v>-61.6</v>
      </c>
      <c r="BV1124" s="17">
        <f t="shared" si="7687"/>
        <v>-61.76</v>
      </c>
      <c r="BW1124" s="17">
        <f t="shared" si="7687"/>
        <v>-61.92</v>
      </c>
      <c r="BX1124" s="17">
        <f t="shared" si="7687"/>
        <v>-62.08</v>
      </c>
      <c r="BY1124" s="17">
        <f t="shared" si="7687"/>
        <v>-62.24</v>
      </c>
      <c r="BZ1124" s="17">
        <f t="shared" si="7687"/>
        <v>-62.4</v>
      </c>
      <c r="CA1124" s="17">
        <f t="shared" si="7687"/>
        <v>0</v>
      </c>
      <c r="CB1124" s="17">
        <f t="shared" si="7687"/>
        <v>0</v>
      </c>
      <c r="CC1124" s="17">
        <f t="shared" si="7687"/>
        <v>0</v>
      </c>
      <c r="CD1124" s="17">
        <f t="shared" si="7687"/>
        <v>0</v>
      </c>
      <c r="CE1124" s="17">
        <f t="shared" si="7687"/>
        <v>0</v>
      </c>
      <c r="CF1124" s="17">
        <f t="shared" si="7687"/>
        <v>0</v>
      </c>
      <c r="CG1124" s="17">
        <f t="shared" si="7687"/>
        <v>0</v>
      </c>
      <c r="CH1124" s="17">
        <f t="shared" si="7687"/>
        <v>0</v>
      </c>
      <c r="CI1124" s="17">
        <f t="shared" si="7687"/>
        <v>0</v>
      </c>
      <c r="CJ1124" s="17">
        <f t="shared" si="7687"/>
        <v>0</v>
      </c>
      <c r="CK1124" s="17">
        <f t="shared" si="7687"/>
        <v>0</v>
      </c>
      <c r="CL1124" s="17">
        <f t="shared" si="7687"/>
        <v>0</v>
      </c>
      <c r="CM1124" s="17">
        <f t="shared" si="7687"/>
        <v>0</v>
      </c>
      <c r="CN1124" s="17">
        <f t="shared" si="7687"/>
        <v>0</v>
      </c>
      <c r="CO1124" s="17">
        <f t="shared" si="7687"/>
        <v>0</v>
      </c>
    </row>
    <row r="1125" spans="2:93">
      <c r="B1125" s="556"/>
      <c r="C1125" s="556">
        <f t="shared" si="7625"/>
        <v>47</v>
      </c>
      <c r="D1125" s="632">
        <f t="shared" si="7622"/>
        <v>-0.04</v>
      </c>
      <c r="E1125" s="632"/>
      <c r="F1125" s="632"/>
      <c r="G1125" s="632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  <c r="BC1125" s="17">
        <f>IF((BC1074-$BB1074)&gt;$D1075,0,$D1125*(BC1078))</f>
        <v>-58.92</v>
      </c>
      <c r="BD1125" s="17">
        <f t="shared" ref="BD1125:CO1125" si="7688">IF((BD1074-$BB1074)&gt;$D1075,0,$D1125*(BD1078))</f>
        <v>-59.04</v>
      </c>
      <c r="BE1125" s="17">
        <f t="shared" si="7688"/>
        <v>-59.2</v>
      </c>
      <c r="BF1125" s="17">
        <f t="shared" si="7688"/>
        <v>-59.36</v>
      </c>
      <c r="BG1125" s="17">
        <f t="shared" si="7688"/>
        <v>-59.480000000000004</v>
      </c>
      <c r="BH1125" s="17">
        <f t="shared" si="7688"/>
        <v>-59.64</v>
      </c>
      <c r="BI1125" s="17">
        <f t="shared" si="7688"/>
        <v>-59.800000000000004</v>
      </c>
      <c r="BJ1125" s="17">
        <f t="shared" si="7688"/>
        <v>-59.96</v>
      </c>
      <c r="BK1125" s="17">
        <f t="shared" si="7688"/>
        <v>-60.08</v>
      </c>
      <c r="BL1125" s="17">
        <f t="shared" si="7688"/>
        <v>-60.24</v>
      </c>
      <c r="BM1125" s="17">
        <f t="shared" si="7688"/>
        <v>-60.4</v>
      </c>
      <c r="BN1125" s="17">
        <f t="shared" si="7688"/>
        <v>-60.56</v>
      </c>
      <c r="BO1125" s="17">
        <f t="shared" si="7688"/>
        <v>-60.68</v>
      </c>
      <c r="BP1125" s="17">
        <f t="shared" si="7688"/>
        <v>-60.84</v>
      </c>
      <c r="BQ1125" s="17">
        <f t="shared" si="7688"/>
        <v>-61</v>
      </c>
      <c r="BR1125" s="17">
        <f t="shared" si="7688"/>
        <v>-61.160000000000004</v>
      </c>
      <c r="BS1125" s="17">
        <f t="shared" si="7688"/>
        <v>-61.32</v>
      </c>
      <c r="BT1125" s="17">
        <f t="shared" si="7688"/>
        <v>-61.480000000000004</v>
      </c>
      <c r="BU1125" s="17">
        <f t="shared" si="7688"/>
        <v>-61.6</v>
      </c>
      <c r="BV1125" s="17">
        <f t="shared" si="7688"/>
        <v>-61.76</v>
      </c>
      <c r="BW1125" s="17">
        <f t="shared" si="7688"/>
        <v>-61.92</v>
      </c>
      <c r="BX1125" s="17">
        <f t="shared" si="7688"/>
        <v>-62.08</v>
      </c>
      <c r="BY1125" s="17">
        <f t="shared" si="7688"/>
        <v>-62.24</v>
      </c>
      <c r="BZ1125" s="17">
        <f t="shared" si="7688"/>
        <v>-62.4</v>
      </c>
      <c r="CA1125" s="17">
        <f t="shared" si="7688"/>
        <v>-62.56</v>
      </c>
      <c r="CB1125" s="17">
        <f t="shared" si="7688"/>
        <v>0</v>
      </c>
      <c r="CC1125" s="17">
        <f t="shared" si="7688"/>
        <v>0</v>
      </c>
      <c r="CD1125" s="17">
        <f t="shared" si="7688"/>
        <v>0</v>
      </c>
      <c r="CE1125" s="17">
        <f t="shared" si="7688"/>
        <v>0</v>
      </c>
      <c r="CF1125" s="17">
        <f t="shared" si="7688"/>
        <v>0</v>
      </c>
      <c r="CG1125" s="17">
        <f t="shared" si="7688"/>
        <v>0</v>
      </c>
      <c r="CH1125" s="17">
        <f t="shared" si="7688"/>
        <v>0</v>
      </c>
      <c r="CI1125" s="17">
        <f t="shared" si="7688"/>
        <v>0</v>
      </c>
      <c r="CJ1125" s="17">
        <f t="shared" si="7688"/>
        <v>0</v>
      </c>
      <c r="CK1125" s="17">
        <f t="shared" si="7688"/>
        <v>0</v>
      </c>
      <c r="CL1125" s="17">
        <f t="shared" si="7688"/>
        <v>0</v>
      </c>
      <c r="CM1125" s="17">
        <f t="shared" si="7688"/>
        <v>0</v>
      </c>
      <c r="CN1125" s="17">
        <f t="shared" si="7688"/>
        <v>0</v>
      </c>
      <c r="CO1125" s="17">
        <f t="shared" si="7688"/>
        <v>0</v>
      </c>
    </row>
    <row r="1126" spans="2:93">
      <c r="B1126" s="556"/>
      <c r="C1126" s="556">
        <f t="shared" si="7625"/>
        <v>48</v>
      </c>
      <c r="D1126" s="632">
        <f t="shared" si="7622"/>
        <v>-0.04</v>
      </c>
      <c r="E1126" s="632"/>
      <c r="F1126" s="632"/>
      <c r="G1126" s="632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>
        <f>IF((BD1074-$BC1074)&gt;$D1075,0,$D1126*(BD1078))</f>
        <v>-59.04</v>
      </c>
      <c r="BE1126" s="17">
        <f t="shared" ref="BE1126:CO1126" si="7689">IF((BE1074-$BC1074)&gt;$D1075,0,$D1126*(BE1078))</f>
        <v>-59.2</v>
      </c>
      <c r="BF1126" s="17">
        <f t="shared" si="7689"/>
        <v>-59.36</v>
      </c>
      <c r="BG1126" s="17">
        <f t="shared" si="7689"/>
        <v>-59.480000000000004</v>
      </c>
      <c r="BH1126" s="17">
        <f t="shared" si="7689"/>
        <v>-59.64</v>
      </c>
      <c r="BI1126" s="17">
        <f t="shared" si="7689"/>
        <v>-59.800000000000004</v>
      </c>
      <c r="BJ1126" s="17">
        <f t="shared" si="7689"/>
        <v>-59.96</v>
      </c>
      <c r="BK1126" s="17">
        <f t="shared" si="7689"/>
        <v>-60.08</v>
      </c>
      <c r="BL1126" s="17">
        <f t="shared" si="7689"/>
        <v>-60.24</v>
      </c>
      <c r="BM1126" s="17">
        <f t="shared" si="7689"/>
        <v>-60.4</v>
      </c>
      <c r="BN1126" s="17">
        <f t="shared" si="7689"/>
        <v>-60.56</v>
      </c>
      <c r="BO1126" s="17">
        <f t="shared" si="7689"/>
        <v>-60.68</v>
      </c>
      <c r="BP1126" s="17">
        <f t="shared" si="7689"/>
        <v>-60.84</v>
      </c>
      <c r="BQ1126" s="17">
        <f t="shared" si="7689"/>
        <v>-61</v>
      </c>
      <c r="BR1126" s="17">
        <f t="shared" si="7689"/>
        <v>-61.160000000000004</v>
      </c>
      <c r="BS1126" s="17">
        <f t="shared" si="7689"/>
        <v>-61.32</v>
      </c>
      <c r="BT1126" s="17">
        <f t="shared" si="7689"/>
        <v>-61.480000000000004</v>
      </c>
      <c r="BU1126" s="17">
        <f t="shared" si="7689"/>
        <v>-61.6</v>
      </c>
      <c r="BV1126" s="17">
        <f t="shared" si="7689"/>
        <v>-61.76</v>
      </c>
      <c r="BW1126" s="17">
        <f t="shared" si="7689"/>
        <v>-61.92</v>
      </c>
      <c r="BX1126" s="17">
        <f t="shared" si="7689"/>
        <v>-62.08</v>
      </c>
      <c r="BY1126" s="17">
        <f t="shared" si="7689"/>
        <v>-62.24</v>
      </c>
      <c r="BZ1126" s="17">
        <f t="shared" si="7689"/>
        <v>-62.4</v>
      </c>
      <c r="CA1126" s="17">
        <f t="shared" si="7689"/>
        <v>-62.56</v>
      </c>
      <c r="CB1126" s="17">
        <f t="shared" si="7689"/>
        <v>-62.72</v>
      </c>
      <c r="CC1126" s="17">
        <f t="shared" si="7689"/>
        <v>0</v>
      </c>
      <c r="CD1126" s="17">
        <f t="shared" si="7689"/>
        <v>0</v>
      </c>
      <c r="CE1126" s="17">
        <f t="shared" si="7689"/>
        <v>0</v>
      </c>
      <c r="CF1126" s="17">
        <f t="shared" si="7689"/>
        <v>0</v>
      </c>
      <c r="CG1126" s="17">
        <f t="shared" si="7689"/>
        <v>0</v>
      </c>
      <c r="CH1126" s="17">
        <f t="shared" si="7689"/>
        <v>0</v>
      </c>
      <c r="CI1126" s="17">
        <f t="shared" si="7689"/>
        <v>0</v>
      </c>
      <c r="CJ1126" s="17">
        <f t="shared" si="7689"/>
        <v>0</v>
      </c>
      <c r="CK1126" s="17">
        <f t="shared" si="7689"/>
        <v>0</v>
      </c>
      <c r="CL1126" s="17">
        <f t="shared" si="7689"/>
        <v>0</v>
      </c>
      <c r="CM1126" s="17">
        <f t="shared" si="7689"/>
        <v>0</v>
      </c>
      <c r="CN1126" s="17">
        <f t="shared" si="7689"/>
        <v>0</v>
      </c>
      <c r="CO1126" s="17">
        <f t="shared" si="7689"/>
        <v>0</v>
      </c>
    </row>
    <row r="1127" spans="2:93">
      <c r="B1127" s="556"/>
      <c r="C1127" s="556">
        <f t="shared" si="7625"/>
        <v>49</v>
      </c>
      <c r="D1127" s="632">
        <f t="shared" si="7622"/>
        <v>-0.04</v>
      </c>
      <c r="E1127" s="632"/>
      <c r="F1127" s="632"/>
      <c r="G1127" s="632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  <c r="BC1127" s="17"/>
      <c r="BD1127" s="17"/>
      <c r="BE1127" s="17">
        <f>IF((BE1074-$BD1074)&gt;$D1075,0,$D1127*(BE1078))</f>
        <v>-59.2</v>
      </c>
      <c r="BF1127" s="17">
        <f t="shared" ref="BF1127:CO1127" si="7690">IF((BF1074-$BD1074)&gt;$D1075,0,$D1127*(BF1078))</f>
        <v>-59.36</v>
      </c>
      <c r="BG1127" s="17">
        <f t="shared" si="7690"/>
        <v>-59.480000000000004</v>
      </c>
      <c r="BH1127" s="17">
        <f t="shared" si="7690"/>
        <v>-59.64</v>
      </c>
      <c r="BI1127" s="17">
        <f t="shared" si="7690"/>
        <v>-59.800000000000004</v>
      </c>
      <c r="BJ1127" s="17">
        <f t="shared" si="7690"/>
        <v>-59.96</v>
      </c>
      <c r="BK1127" s="17">
        <f t="shared" si="7690"/>
        <v>-60.08</v>
      </c>
      <c r="BL1127" s="17">
        <f t="shared" si="7690"/>
        <v>-60.24</v>
      </c>
      <c r="BM1127" s="17">
        <f t="shared" si="7690"/>
        <v>-60.4</v>
      </c>
      <c r="BN1127" s="17">
        <f t="shared" si="7690"/>
        <v>-60.56</v>
      </c>
      <c r="BO1127" s="17">
        <f t="shared" si="7690"/>
        <v>-60.68</v>
      </c>
      <c r="BP1127" s="17">
        <f t="shared" si="7690"/>
        <v>-60.84</v>
      </c>
      <c r="BQ1127" s="17">
        <f t="shared" si="7690"/>
        <v>-61</v>
      </c>
      <c r="BR1127" s="17">
        <f t="shared" si="7690"/>
        <v>-61.160000000000004</v>
      </c>
      <c r="BS1127" s="17">
        <f t="shared" si="7690"/>
        <v>-61.32</v>
      </c>
      <c r="BT1127" s="17">
        <f t="shared" si="7690"/>
        <v>-61.480000000000004</v>
      </c>
      <c r="BU1127" s="17">
        <f t="shared" si="7690"/>
        <v>-61.6</v>
      </c>
      <c r="BV1127" s="17">
        <f t="shared" si="7690"/>
        <v>-61.76</v>
      </c>
      <c r="BW1127" s="17">
        <f t="shared" si="7690"/>
        <v>-61.92</v>
      </c>
      <c r="BX1127" s="17">
        <f t="shared" si="7690"/>
        <v>-62.08</v>
      </c>
      <c r="BY1127" s="17">
        <f t="shared" si="7690"/>
        <v>-62.24</v>
      </c>
      <c r="BZ1127" s="17">
        <f t="shared" si="7690"/>
        <v>-62.4</v>
      </c>
      <c r="CA1127" s="17">
        <f t="shared" si="7690"/>
        <v>-62.56</v>
      </c>
      <c r="CB1127" s="17">
        <f t="shared" si="7690"/>
        <v>-62.72</v>
      </c>
      <c r="CC1127" s="17">
        <f t="shared" si="7690"/>
        <v>-62.84</v>
      </c>
      <c r="CD1127" s="17">
        <f t="shared" si="7690"/>
        <v>0</v>
      </c>
      <c r="CE1127" s="17">
        <f t="shared" si="7690"/>
        <v>0</v>
      </c>
      <c r="CF1127" s="17">
        <f t="shared" si="7690"/>
        <v>0</v>
      </c>
      <c r="CG1127" s="17">
        <f t="shared" si="7690"/>
        <v>0</v>
      </c>
      <c r="CH1127" s="17">
        <f t="shared" si="7690"/>
        <v>0</v>
      </c>
      <c r="CI1127" s="17">
        <f t="shared" si="7690"/>
        <v>0</v>
      </c>
      <c r="CJ1127" s="17">
        <f t="shared" si="7690"/>
        <v>0</v>
      </c>
      <c r="CK1127" s="17">
        <f t="shared" si="7690"/>
        <v>0</v>
      </c>
      <c r="CL1127" s="17">
        <f t="shared" si="7690"/>
        <v>0</v>
      </c>
      <c r="CM1127" s="17">
        <f t="shared" si="7690"/>
        <v>0</v>
      </c>
      <c r="CN1127" s="17">
        <f t="shared" si="7690"/>
        <v>0</v>
      </c>
      <c r="CO1127" s="17">
        <f t="shared" si="7690"/>
        <v>0</v>
      </c>
    </row>
    <row r="1128" spans="2:93">
      <c r="B1128" s="556"/>
      <c r="C1128" s="556">
        <f t="shared" si="7625"/>
        <v>50</v>
      </c>
      <c r="D1128" s="632">
        <f t="shared" si="7622"/>
        <v>-0.04</v>
      </c>
      <c r="E1128" s="632"/>
      <c r="F1128" s="632"/>
      <c r="G1128" s="632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  <c r="BF1128" s="17">
        <f>IF((BF1074-$BE1074)&gt;$D1075,0,$D1128*(BF1078))</f>
        <v>-59.36</v>
      </c>
      <c r="BG1128" s="17">
        <f t="shared" ref="BG1128:CO1128" si="7691">IF((BG1074-$BE1074)&gt;$D1075,0,$D1128*(BG1078))</f>
        <v>-59.480000000000004</v>
      </c>
      <c r="BH1128" s="17">
        <f t="shared" si="7691"/>
        <v>-59.64</v>
      </c>
      <c r="BI1128" s="17">
        <f t="shared" si="7691"/>
        <v>-59.800000000000004</v>
      </c>
      <c r="BJ1128" s="17">
        <f t="shared" si="7691"/>
        <v>-59.96</v>
      </c>
      <c r="BK1128" s="17">
        <f t="shared" si="7691"/>
        <v>-60.08</v>
      </c>
      <c r="BL1128" s="17">
        <f t="shared" si="7691"/>
        <v>-60.24</v>
      </c>
      <c r="BM1128" s="17">
        <f t="shared" si="7691"/>
        <v>-60.4</v>
      </c>
      <c r="BN1128" s="17">
        <f t="shared" si="7691"/>
        <v>-60.56</v>
      </c>
      <c r="BO1128" s="17">
        <f t="shared" si="7691"/>
        <v>-60.68</v>
      </c>
      <c r="BP1128" s="17">
        <f t="shared" si="7691"/>
        <v>-60.84</v>
      </c>
      <c r="BQ1128" s="17">
        <f t="shared" si="7691"/>
        <v>-61</v>
      </c>
      <c r="BR1128" s="17">
        <f t="shared" si="7691"/>
        <v>-61.160000000000004</v>
      </c>
      <c r="BS1128" s="17">
        <f t="shared" si="7691"/>
        <v>-61.32</v>
      </c>
      <c r="BT1128" s="17">
        <f t="shared" si="7691"/>
        <v>-61.480000000000004</v>
      </c>
      <c r="BU1128" s="17">
        <f t="shared" si="7691"/>
        <v>-61.6</v>
      </c>
      <c r="BV1128" s="17">
        <f t="shared" si="7691"/>
        <v>-61.76</v>
      </c>
      <c r="BW1128" s="17">
        <f t="shared" si="7691"/>
        <v>-61.92</v>
      </c>
      <c r="BX1128" s="17">
        <f t="shared" si="7691"/>
        <v>-62.08</v>
      </c>
      <c r="BY1128" s="17">
        <f t="shared" si="7691"/>
        <v>-62.24</v>
      </c>
      <c r="BZ1128" s="17">
        <f t="shared" si="7691"/>
        <v>-62.4</v>
      </c>
      <c r="CA1128" s="17">
        <f t="shared" si="7691"/>
        <v>-62.56</v>
      </c>
      <c r="CB1128" s="17">
        <f t="shared" si="7691"/>
        <v>-62.72</v>
      </c>
      <c r="CC1128" s="17">
        <f t="shared" si="7691"/>
        <v>-62.84</v>
      </c>
      <c r="CD1128" s="17">
        <f t="shared" si="7691"/>
        <v>-63</v>
      </c>
      <c r="CE1128" s="17">
        <f t="shared" si="7691"/>
        <v>0</v>
      </c>
      <c r="CF1128" s="17">
        <f t="shared" si="7691"/>
        <v>0</v>
      </c>
      <c r="CG1128" s="17">
        <f t="shared" si="7691"/>
        <v>0</v>
      </c>
      <c r="CH1128" s="17">
        <f t="shared" si="7691"/>
        <v>0</v>
      </c>
      <c r="CI1128" s="17">
        <f t="shared" si="7691"/>
        <v>0</v>
      </c>
      <c r="CJ1128" s="17">
        <f t="shared" si="7691"/>
        <v>0</v>
      </c>
      <c r="CK1128" s="17">
        <f t="shared" si="7691"/>
        <v>0</v>
      </c>
      <c r="CL1128" s="17">
        <f t="shared" si="7691"/>
        <v>0</v>
      </c>
      <c r="CM1128" s="17">
        <f t="shared" si="7691"/>
        <v>0</v>
      </c>
      <c r="CN1128" s="17">
        <f t="shared" si="7691"/>
        <v>0</v>
      </c>
      <c r="CO1128" s="17">
        <f t="shared" si="7691"/>
        <v>0</v>
      </c>
    </row>
    <row r="1129" spans="2:93">
      <c r="B1129" s="556"/>
      <c r="C1129" s="556">
        <f t="shared" si="7625"/>
        <v>51</v>
      </c>
      <c r="D1129" s="632">
        <f t="shared" si="7622"/>
        <v>-0.04</v>
      </c>
      <c r="E1129" s="632"/>
      <c r="F1129" s="632"/>
      <c r="G1129" s="632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  <c r="BC1129" s="17"/>
      <c r="BD1129" s="17"/>
      <c r="BE1129" s="17"/>
      <c r="BF1129" s="17"/>
      <c r="BG1129" s="17">
        <f>IF((BG1074-$BF1074)&gt;$D1075,0,$D1129*(BG1078))</f>
        <v>-59.480000000000004</v>
      </c>
      <c r="BH1129" s="17">
        <f t="shared" ref="BH1129:CO1129" si="7692">IF((BH1074-$BF1074)&gt;$D1075,0,$D1129*(BH1078))</f>
        <v>-59.64</v>
      </c>
      <c r="BI1129" s="17">
        <f t="shared" si="7692"/>
        <v>-59.800000000000004</v>
      </c>
      <c r="BJ1129" s="17">
        <f t="shared" si="7692"/>
        <v>-59.96</v>
      </c>
      <c r="BK1129" s="17">
        <f t="shared" si="7692"/>
        <v>-60.08</v>
      </c>
      <c r="BL1129" s="17">
        <f t="shared" si="7692"/>
        <v>-60.24</v>
      </c>
      <c r="BM1129" s="17">
        <f t="shared" si="7692"/>
        <v>-60.4</v>
      </c>
      <c r="BN1129" s="17">
        <f t="shared" si="7692"/>
        <v>-60.56</v>
      </c>
      <c r="BO1129" s="17">
        <f t="shared" si="7692"/>
        <v>-60.68</v>
      </c>
      <c r="BP1129" s="17">
        <f t="shared" si="7692"/>
        <v>-60.84</v>
      </c>
      <c r="BQ1129" s="17">
        <f t="shared" si="7692"/>
        <v>-61</v>
      </c>
      <c r="BR1129" s="17">
        <f t="shared" si="7692"/>
        <v>-61.160000000000004</v>
      </c>
      <c r="BS1129" s="17">
        <f t="shared" si="7692"/>
        <v>-61.32</v>
      </c>
      <c r="BT1129" s="17">
        <f t="shared" si="7692"/>
        <v>-61.480000000000004</v>
      </c>
      <c r="BU1129" s="17">
        <f t="shared" si="7692"/>
        <v>-61.6</v>
      </c>
      <c r="BV1129" s="17">
        <f t="shared" si="7692"/>
        <v>-61.76</v>
      </c>
      <c r="BW1129" s="17">
        <f t="shared" si="7692"/>
        <v>-61.92</v>
      </c>
      <c r="BX1129" s="17">
        <f t="shared" si="7692"/>
        <v>-62.08</v>
      </c>
      <c r="BY1129" s="17">
        <f t="shared" si="7692"/>
        <v>-62.24</v>
      </c>
      <c r="BZ1129" s="17">
        <f t="shared" si="7692"/>
        <v>-62.4</v>
      </c>
      <c r="CA1129" s="17">
        <f t="shared" si="7692"/>
        <v>-62.56</v>
      </c>
      <c r="CB1129" s="17">
        <f t="shared" si="7692"/>
        <v>-62.72</v>
      </c>
      <c r="CC1129" s="17">
        <f t="shared" si="7692"/>
        <v>-62.84</v>
      </c>
      <c r="CD1129" s="17">
        <f t="shared" si="7692"/>
        <v>-63</v>
      </c>
      <c r="CE1129" s="17">
        <f t="shared" si="7692"/>
        <v>-63.160000000000004</v>
      </c>
      <c r="CF1129" s="17">
        <f t="shared" si="7692"/>
        <v>0</v>
      </c>
      <c r="CG1129" s="17">
        <f t="shared" si="7692"/>
        <v>0</v>
      </c>
      <c r="CH1129" s="17">
        <f t="shared" si="7692"/>
        <v>0</v>
      </c>
      <c r="CI1129" s="17">
        <f t="shared" si="7692"/>
        <v>0</v>
      </c>
      <c r="CJ1129" s="17">
        <f t="shared" si="7692"/>
        <v>0</v>
      </c>
      <c r="CK1129" s="17">
        <f t="shared" si="7692"/>
        <v>0</v>
      </c>
      <c r="CL1129" s="17">
        <f t="shared" si="7692"/>
        <v>0</v>
      </c>
      <c r="CM1129" s="17">
        <f t="shared" si="7692"/>
        <v>0</v>
      </c>
      <c r="CN1129" s="17">
        <f t="shared" si="7692"/>
        <v>0</v>
      </c>
      <c r="CO1129" s="17">
        <f t="shared" si="7692"/>
        <v>0</v>
      </c>
    </row>
    <row r="1130" spans="2:93">
      <c r="B1130" s="556"/>
      <c r="C1130" s="556">
        <f t="shared" si="7625"/>
        <v>52</v>
      </c>
      <c r="D1130" s="632">
        <f t="shared" si="7622"/>
        <v>-0.04</v>
      </c>
      <c r="E1130" s="632"/>
      <c r="F1130" s="632"/>
      <c r="G1130" s="632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  <c r="BC1130" s="17"/>
      <c r="BD1130" s="17"/>
      <c r="BE1130" s="17"/>
      <c r="BF1130" s="17"/>
      <c r="BG1130" s="17"/>
      <c r="BH1130" s="17">
        <f>IF((BH1074-$BG1074)&gt;$D1075,0,$D1130*(BH1078))</f>
        <v>-59.64</v>
      </c>
      <c r="BI1130" s="17">
        <f t="shared" ref="BI1130:CO1130" si="7693">IF((BI1074-$BG1074)&gt;$D1075,0,$D1130*(BI1078))</f>
        <v>-59.800000000000004</v>
      </c>
      <c r="BJ1130" s="17">
        <f t="shared" si="7693"/>
        <v>-59.96</v>
      </c>
      <c r="BK1130" s="17">
        <f t="shared" si="7693"/>
        <v>-60.08</v>
      </c>
      <c r="BL1130" s="17">
        <f t="shared" si="7693"/>
        <v>-60.24</v>
      </c>
      <c r="BM1130" s="17">
        <f t="shared" si="7693"/>
        <v>-60.4</v>
      </c>
      <c r="BN1130" s="17">
        <f t="shared" si="7693"/>
        <v>-60.56</v>
      </c>
      <c r="BO1130" s="17">
        <f t="shared" si="7693"/>
        <v>-60.68</v>
      </c>
      <c r="BP1130" s="17">
        <f t="shared" si="7693"/>
        <v>-60.84</v>
      </c>
      <c r="BQ1130" s="17">
        <f t="shared" si="7693"/>
        <v>-61</v>
      </c>
      <c r="BR1130" s="17">
        <f t="shared" si="7693"/>
        <v>-61.160000000000004</v>
      </c>
      <c r="BS1130" s="17">
        <f t="shared" si="7693"/>
        <v>-61.32</v>
      </c>
      <c r="BT1130" s="17">
        <f t="shared" si="7693"/>
        <v>-61.480000000000004</v>
      </c>
      <c r="BU1130" s="17">
        <f t="shared" si="7693"/>
        <v>-61.6</v>
      </c>
      <c r="BV1130" s="17">
        <f t="shared" si="7693"/>
        <v>-61.76</v>
      </c>
      <c r="BW1130" s="17">
        <f t="shared" si="7693"/>
        <v>-61.92</v>
      </c>
      <c r="BX1130" s="17">
        <f t="shared" si="7693"/>
        <v>-62.08</v>
      </c>
      <c r="BY1130" s="17">
        <f t="shared" si="7693"/>
        <v>-62.24</v>
      </c>
      <c r="BZ1130" s="17">
        <f t="shared" si="7693"/>
        <v>-62.4</v>
      </c>
      <c r="CA1130" s="17">
        <f t="shared" si="7693"/>
        <v>-62.56</v>
      </c>
      <c r="CB1130" s="17">
        <f t="shared" si="7693"/>
        <v>-62.72</v>
      </c>
      <c r="CC1130" s="17">
        <f t="shared" si="7693"/>
        <v>-62.84</v>
      </c>
      <c r="CD1130" s="17">
        <f t="shared" si="7693"/>
        <v>-63</v>
      </c>
      <c r="CE1130" s="17">
        <f t="shared" si="7693"/>
        <v>-63.160000000000004</v>
      </c>
      <c r="CF1130" s="17">
        <f t="shared" si="7693"/>
        <v>-63.32</v>
      </c>
      <c r="CG1130" s="17">
        <f t="shared" si="7693"/>
        <v>0</v>
      </c>
      <c r="CH1130" s="17">
        <f t="shared" si="7693"/>
        <v>0</v>
      </c>
      <c r="CI1130" s="17">
        <f t="shared" si="7693"/>
        <v>0</v>
      </c>
      <c r="CJ1130" s="17">
        <f t="shared" si="7693"/>
        <v>0</v>
      </c>
      <c r="CK1130" s="17">
        <f t="shared" si="7693"/>
        <v>0</v>
      </c>
      <c r="CL1130" s="17">
        <f t="shared" si="7693"/>
        <v>0</v>
      </c>
      <c r="CM1130" s="17">
        <f t="shared" si="7693"/>
        <v>0</v>
      </c>
      <c r="CN1130" s="17">
        <f t="shared" si="7693"/>
        <v>0</v>
      </c>
      <c r="CO1130" s="17">
        <f t="shared" si="7693"/>
        <v>0</v>
      </c>
    </row>
    <row r="1131" spans="2:93">
      <c r="B1131" s="556"/>
      <c r="C1131" s="556">
        <f t="shared" si="7625"/>
        <v>53</v>
      </c>
      <c r="D1131" s="632">
        <f t="shared" si="7622"/>
        <v>-0.04</v>
      </c>
      <c r="E1131" s="632"/>
      <c r="F1131" s="632"/>
      <c r="G1131" s="632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  <c r="BC1131" s="17"/>
      <c r="BD1131" s="17"/>
      <c r="BE1131" s="17"/>
      <c r="BF1131" s="17"/>
      <c r="BG1131" s="17"/>
      <c r="BH1131" s="17"/>
      <c r="BI1131" s="17">
        <f>IF((BI1074-$BH1074)&gt;$D1075,0,$D1131*(BI1078))</f>
        <v>-59.800000000000004</v>
      </c>
      <c r="BJ1131" s="17">
        <f t="shared" ref="BJ1131:CO1131" si="7694">IF((BJ1074-$BH1074)&gt;$D1075,0,$D1131*(BJ1078))</f>
        <v>-59.96</v>
      </c>
      <c r="BK1131" s="17">
        <f t="shared" si="7694"/>
        <v>-60.08</v>
      </c>
      <c r="BL1131" s="17">
        <f t="shared" si="7694"/>
        <v>-60.24</v>
      </c>
      <c r="BM1131" s="17">
        <f t="shared" si="7694"/>
        <v>-60.4</v>
      </c>
      <c r="BN1131" s="17">
        <f t="shared" si="7694"/>
        <v>-60.56</v>
      </c>
      <c r="BO1131" s="17">
        <f t="shared" si="7694"/>
        <v>-60.68</v>
      </c>
      <c r="BP1131" s="17">
        <f t="shared" si="7694"/>
        <v>-60.84</v>
      </c>
      <c r="BQ1131" s="17">
        <f t="shared" si="7694"/>
        <v>-61</v>
      </c>
      <c r="BR1131" s="17">
        <f t="shared" si="7694"/>
        <v>-61.160000000000004</v>
      </c>
      <c r="BS1131" s="17">
        <f t="shared" si="7694"/>
        <v>-61.32</v>
      </c>
      <c r="BT1131" s="17">
        <f t="shared" si="7694"/>
        <v>-61.480000000000004</v>
      </c>
      <c r="BU1131" s="17">
        <f t="shared" si="7694"/>
        <v>-61.6</v>
      </c>
      <c r="BV1131" s="17">
        <f t="shared" si="7694"/>
        <v>-61.76</v>
      </c>
      <c r="BW1131" s="17">
        <f t="shared" si="7694"/>
        <v>-61.92</v>
      </c>
      <c r="BX1131" s="17">
        <f t="shared" si="7694"/>
        <v>-62.08</v>
      </c>
      <c r="BY1131" s="17">
        <f t="shared" si="7694"/>
        <v>-62.24</v>
      </c>
      <c r="BZ1131" s="17">
        <f t="shared" si="7694"/>
        <v>-62.4</v>
      </c>
      <c r="CA1131" s="17">
        <f t="shared" si="7694"/>
        <v>-62.56</v>
      </c>
      <c r="CB1131" s="17">
        <f t="shared" si="7694"/>
        <v>-62.72</v>
      </c>
      <c r="CC1131" s="17">
        <f t="shared" si="7694"/>
        <v>-62.84</v>
      </c>
      <c r="CD1131" s="17">
        <f t="shared" si="7694"/>
        <v>-63</v>
      </c>
      <c r="CE1131" s="17">
        <f t="shared" si="7694"/>
        <v>-63.160000000000004</v>
      </c>
      <c r="CF1131" s="17">
        <f t="shared" si="7694"/>
        <v>-63.32</v>
      </c>
      <c r="CG1131" s="17">
        <f t="shared" si="7694"/>
        <v>-63.480000000000004</v>
      </c>
      <c r="CH1131" s="17">
        <f t="shared" si="7694"/>
        <v>0</v>
      </c>
      <c r="CI1131" s="17">
        <f t="shared" si="7694"/>
        <v>0</v>
      </c>
      <c r="CJ1131" s="17">
        <f t="shared" si="7694"/>
        <v>0</v>
      </c>
      <c r="CK1131" s="17">
        <f t="shared" si="7694"/>
        <v>0</v>
      </c>
      <c r="CL1131" s="17">
        <f t="shared" si="7694"/>
        <v>0</v>
      </c>
      <c r="CM1131" s="17">
        <f t="shared" si="7694"/>
        <v>0</v>
      </c>
      <c r="CN1131" s="17">
        <f t="shared" si="7694"/>
        <v>0</v>
      </c>
      <c r="CO1131" s="17">
        <f t="shared" si="7694"/>
        <v>0</v>
      </c>
    </row>
    <row r="1132" spans="2:93">
      <c r="B1132" s="556"/>
      <c r="C1132" s="556">
        <f t="shared" si="7625"/>
        <v>54</v>
      </c>
      <c r="D1132" s="632">
        <f t="shared" si="7622"/>
        <v>-0.04</v>
      </c>
      <c r="E1132" s="632"/>
      <c r="F1132" s="632"/>
      <c r="G1132" s="632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  <c r="BC1132" s="17"/>
      <c r="BD1132" s="17"/>
      <c r="BE1132" s="17"/>
      <c r="BF1132" s="17"/>
      <c r="BG1132" s="17"/>
      <c r="BH1132" s="17"/>
      <c r="BI1132" s="17"/>
      <c r="BJ1132" s="17">
        <f>IF((BJ1074-$BI1074)&gt;$D1075,0,$D1132*(BJ1078))</f>
        <v>-59.96</v>
      </c>
      <c r="BK1132" s="17">
        <f t="shared" ref="BK1132:CO1132" si="7695">IF((BK1074-$BI1074)&gt;$D1075,0,$D1132*(BK1078))</f>
        <v>-60.08</v>
      </c>
      <c r="BL1132" s="17">
        <f t="shared" si="7695"/>
        <v>-60.24</v>
      </c>
      <c r="BM1132" s="17">
        <f t="shared" si="7695"/>
        <v>-60.4</v>
      </c>
      <c r="BN1132" s="17">
        <f t="shared" si="7695"/>
        <v>-60.56</v>
      </c>
      <c r="BO1132" s="17">
        <f t="shared" si="7695"/>
        <v>-60.68</v>
      </c>
      <c r="BP1132" s="17">
        <f t="shared" si="7695"/>
        <v>-60.84</v>
      </c>
      <c r="BQ1132" s="17">
        <f t="shared" si="7695"/>
        <v>-61</v>
      </c>
      <c r="BR1132" s="17">
        <f t="shared" si="7695"/>
        <v>-61.160000000000004</v>
      </c>
      <c r="BS1132" s="17">
        <f t="shared" si="7695"/>
        <v>-61.32</v>
      </c>
      <c r="BT1132" s="17">
        <f t="shared" si="7695"/>
        <v>-61.480000000000004</v>
      </c>
      <c r="BU1132" s="17">
        <f t="shared" si="7695"/>
        <v>-61.6</v>
      </c>
      <c r="BV1132" s="17">
        <f t="shared" si="7695"/>
        <v>-61.76</v>
      </c>
      <c r="BW1132" s="17">
        <f t="shared" si="7695"/>
        <v>-61.92</v>
      </c>
      <c r="BX1132" s="17">
        <f t="shared" si="7695"/>
        <v>-62.08</v>
      </c>
      <c r="BY1132" s="17">
        <f t="shared" si="7695"/>
        <v>-62.24</v>
      </c>
      <c r="BZ1132" s="17">
        <f t="shared" si="7695"/>
        <v>-62.4</v>
      </c>
      <c r="CA1132" s="17">
        <f t="shared" si="7695"/>
        <v>-62.56</v>
      </c>
      <c r="CB1132" s="17">
        <f t="shared" si="7695"/>
        <v>-62.72</v>
      </c>
      <c r="CC1132" s="17">
        <f t="shared" si="7695"/>
        <v>-62.84</v>
      </c>
      <c r="CD1132" s="17">
        <f t="shared" si="7695"/>
        <v>-63</v>
      </c>
      <c r="CE1132" s="17">
        <f t="shared" si="7695"/>
        <v>-63.160000000000004</v>
      </c>
      <c r="CF1132" s="17">
        <f t="shared" si="7695"/>
        <v>-63.32</v>
      </c>
      <c r="CG1132" s="17">
        <f t="shared" si="7695"/>
        <v>-63.480000000000004</v>
      </c>
      <c r="CH1132" s="17">
        <f t="shared" si="7695"/>
        <v>-63.64</v>
      </c>
      <c r="CI1132" s="17">
        <f t="shared" si="7695"/>
        <v>0</v>
      </c>
      <c r="CJ1132" s="17">
        <f t="shared" si="7695"/>
        <v>0</v>
      </c>
      <c r="CK1132" s="17">
        <f t="shared" si="7695"/>
        <v>0</v>
      </c>
      <c r="CL1132" s="17">
        <f t="shared" si="7695"/>
        <v>0</v>
      </c>
      <c r="CM1132" s="17">
        <f t="shared" si="7695"/>
        <v>0</v>
      </c>
      <c r="CN1132" s="17">
        <f t="shared" si="7695"/>
        <v>0</v>
      </c>
      <c r="CO1132" s="17">
        <f t="shared" si="7695"/>
        <v>0</v>
      </c>
    </row>
    <row r="1133" spans="2:93">
      <c r="B1133" s="556"/>
      <c r="C1133" s="556">
        <f t="shared" si="7625"/>
        <v>55</v>
      </c>
      <c r="D1133" s="632">
        <f t="shared" si="7622"/>
        <v>-0.04</v>
      </c>
      <c r="E1133" s="632"/>
      <c r="F1133" s="632"/>
      <c r="G1133" s="632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  <c r="BC1133" s="17"/>
      <c r="BD1133" s="17"/>
      <c r="BE1133" s="17"/>
      <c r="BF1133" s="17"/>
      <c r="BG1133" s="17"/>
      <c r="BH1133" s="17"/>
      <c r="BI1133" s="17"/>
      <c r="BJ1133" s="17"/>
      <c r="BK1133" s="17">
        <f>IF((BK1074-$BJ1074)&gt;$D1075,0,$D1133*(BK1078))</f>
        <v>-60.08</v>
      </c>
      <c r="BL1133" s="17">
        <f t="shared" ref="BL1133:CO1133" si="7696">IF((BL1074-$BJ1074)&gt;$D1075,0,$D1133*(BL1078))</f>
        <v>-60.24</v>
      </c>
      <c r="BM1133" s="17">
        <f t="shared" si="7696"/>
        <v>-60.4</v>
      </c>
      <c r="BN1133" s="17">
        <f t="shared" si="7696"/>
        <v>-60.56</v>
      </c>
      <c r="BO1133" s="17">
        <f t="shared" si="7696"/>
        <v>-60.68</v>
      </c>
      <c r="BP1133" s="17">
        <f t="shared" si="7696"/>
        <v>-60.84</v>
      </c>
      <c r="BQ1133" s="17">
        <f t="shared" si="7696"/>
        <v>-61</v>
      </c>
      <c r="BR1133" s="17">
        <f t="shared" si="7696"/>
        <v>-61.160000000000004</v>
      </c>
      <c r="BS1133" s="17">
        <f t="shared" si="7696"/>
        <v>-61.32</v>
      </c>
      <c r="BT1133" s="17">
        <f t="shared" si="7696"/>
        <v>-61.480000000000004</v>
      </c>
      <c r="BU1133" s="17">
        <f t="shared" si="7696"/>
        <v>-61.6</v>
      </c>
      <c r="BV1133" s="17">
        <f t="shared" si="7696"/>
        <v>-61.76</v>
      </c>
      <c r="BW1133" s="17">
        <f t="shared" si="7696"/>
        <v>-61.92</v>
      </c>
      <c r="BX1133" s="17">
        <f t="shared" si="7696"/>
        <v>-62.08</v>
      </c>
      <c r="BY1133" s="17">
        <f t="shared" si="7696"/>
        <v>-62.24</v>
      </c>
      <c r="BZ1133" s="17">
        <f t="shared" si="7696"/>
        <v>-62.4</v>
      </c>
      <c r="CA1133" s="17">
        <f t="shared" si="7696"/>
        <v>-62.56</v>
      </c>
      <c r="CB1133" s="17">
        <f t="shared" si="7696"/>
        <v>-62.72</v>
      </c>
      <c r="CC1133" s="17">
        <f t="shared" si="7696"/>
        <v>-62.84</v>
      </c>
      <c r="CD1133" s="17">
        <f t="shared" si="7696"/>
        <v>-63</v>
      </c>
      <c r="CE1133" s="17">
        <f t="shared" si="7696"/>
        <v>-63.160000000000004</v>
      </c>
      <c r="CF1133" s="17">
        <f t="shared" si="7696"/>
        <v>-63.32</v>
      </c>
      <c r="CG1133" s="17">
        <f t="shared" si="7696"/>
        <v>-63.480000000000004</v>
      </c>
      <c r="CH1133" s="17">
        <f t="shared" si="7696"/>
        <v>-63.64</v>
      </c>
      <c r="CI1133" s="17">
        <f t="shared" si="7696"/>
        <v>-63.800000000000004</v>
      </c>
      <c r="CJ1133" s="17">
        <f t="shared" si="7696"/>
        <v>0</v>
      </c>
      <c r="CK1133" s="17">
        <f t="shared" si="7696"/>
        <v>0</v>
      </c>
      <c r="CL1133" s="17">
        <f t="shared" si="7696"/>
        <v>0</v>
      </c>
      <c r="CM1133" s="17">
        <f t="shared" si="7696"/>
        <v>0</v>
      </c>
      <c r="CN1133" s="17">
        <f t="shared" si="7696"/>
        <v>0</v>
      </c>
      <c r="CO1133" s="17">
        <f t="shared" si="7696"/>
        <v>0</v>
      </c>
    </row>
    <row r="1134" spans="2:93">
      <c r="B1134" s="556"/>
      <c r="C1134" s="556">
        <f t="shared" si="7625"/>
        <v>56</v>
      </c>
      <c r="D1134" s="632">
        <f t="shared" si="7622"/>
        <v>-0.04</v>
      </c>
      <c r="E1134" s="632"/>
      <c r="F1134" s="632"/>
      <c r="G1134" s="632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  <c r="BC1134" s="17"/>
      <c r="BD1134" s="17"/>
      <c r="BE1134" s="17"/>
      <c r="BF1134" s="17"/>
      <c r="BG1134" s="17"/>
      <c r="BH1134" s="17"/>
      <c r="BI1134" s="17"/>
      <c r="BJ1134" s="17"/>
      <c r="BK1134" s="17"/>
      <c r="BL1134" s="17">
        <f>IF((BL1074-$BK1074)&gt;$D1075,0,$D1134*(BL1078))</f>
        <v>-60.24</v>
      </c>
      <c r="BM1134" s="17">
        <f t="shared" ref="BM1134:CO1134" si="7697">IF((BM1074-$BK1074)&gt;$D1075,0,$D1134*(BM1078))</f>
        <v>-60.4</v>
      </c>
      <c r="BN1134" s="17">
        <f t="shared" si="7697"/>
        <v>-60.56</v>
      </c>
      <c r="BO1134" s="17">
        <f t="shared" si="7697"/>
        <v>-60.68</v>
      </c>
      <c r="BP1134" s="17">
        <f t="shared" si="7697"/>
        <v>-60.84</v>
      </c>
      <c r="BQ1134" s="17">
        <f t="shared" si="7697"/>
        <v>-61</v>
      </c>
      <c r="BR1134" s="17">
        <f t="shared" si="7697"/>
        <v>-61.160000000000004</v>
      </c>
      <c r="BS1134" s="17">
        <f t="shared" si="7697"/>
        <v>-61.32</v>
      </c>
      <c r="BT1134" s="17">
        <f t="shared" si="7697"/>
        <v>-61.480000000000004</v>
      </c>
      <c r="BU1134" s="17">
        <f t="shared" si="7697"/>
        <v>-61.6</v>
      </c>
      <c r="BV1134" s="17">
        <f t="shared" si="7697"/>
        <v>-61.76</v>
      </c>
      <c r="BW1134" s="17">
        <f t="shared" si="7697"/>
        <v>-61.92</v>
      </c>
      <c r="BX1134" s="17">
        <f t="shared" si="7697"/>
        <v>-62.08</v>
      </c>
      <c r="BY1134" s="17">
        <f t="shared" si="7697"/>
        <v>-62.24</v>
      </c>
      <c r="BZ1134" s="17">
        <f t="shared" si="7697"/>
        <v>-62.4</v>
      </c>
      <c r="CA1134" s="17">
        <f t="shared" si="7697"/>
        <v>-62.56</v>
      </c>
      <c r="CB1134" s="17">
        <f t="shared" si="7697"/>
        <v>-62.72</v>
      </c>
      <c r="CC1134" s="17">
        <f t="shared" si="7697"/>
        <v>-62.84</v>
      </c>
      <c r="CD1134" s="17">
        <f t="shared" si="7697"/>
        <v>-63</v>
      </c>
      <c r="CE1134" s="17">
        <f t="shared" si="7697"/>
        <v>-63.160000000000004</v>
      </c>
      <c r="CF1134" s="17">
        <f t="shared" si="7697"/>
        <v>-63.32</v>
      </c>
      <c r="CG1134" s="17">
        <f t="shared" si="7697"/>
        <v>-63.480000000000004</v>
      </c>
      <c r="CH1134" s="17">
        <f t="shared" si="7697"/>
        <v>-63.64</v>
      </c>
      <c r="CI1134" s="17">
        <f t="shared" si="7697"/>
        <v>-63.800000000000004</v>
      </c>
      <c r="CJ1134" s="17">
        <f t="shared" si="7697"/>
        <v>-63.96</v>
      </c>
      <c r="CK1134" s="17">
        <f t="shared" si="7697"/>
        <v>0</v>
      </c>
      <c r="CL1134" s="17">
        <f t="shared" si="7697"/>
        <v>0</v>
      </c>
      <c r="CM1134" s="17">
        <f t="shared" si="7697"/>
        <v>0</v>
      </c>
      <c r="CN1134" s="17">
        <f t="shared" si="7697"/>
        <v>0</v>
      </c>
      <c r="CO1134" s="17">
        <f t="shared" si="7697"/>
        <v>0</v>
      </c>
    </row>
    <row r="1135" spans="2:93">
      <c r="B1135" s="556"/>
      <c r="C1135" s="556">
        <f t="shared" si="7625"/>
        <v>57</v>
      </c>
      <c r="D1135" s="632">
        <f t="shared" si="7622"/>
        <v>-0.04</v>
      </c>
      <c r="E1135" s="632"/>
      <c r="F1135" s="632"/>
      <c r="G1135" s="632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  <c r="BC1135" s="17"/>
      <c r="BD1135" s="17"/>
      <c r="BE1135" s="17"/>
      <c r="BF1135" s="17"/>
      <c r="BG1135" s="17"/>
      <c r="BH1135" s="17"/>
      <c r="BI1135" s="17"/>
      <c r="BJ1135" s="17"/>
      <c r="BK1135" s="17"/>
      <c r="BL1135" s="17"/>
      <c r="BM1135" s="17">
        <f>IF((BM1074-$BL1074)&gt;$D1075,0,$D1135*(BM1078))</f>
        <v>-60.4</v>
      </c>
      <c r="BN1135" s="17">
        <f t="shared" ref="BN1135:CO1135" si="7698">IF((BN1074-$BL1074)&gt;$D1075,0,$D1135*(BN1078))</f>
        <v>-60.56</v>
      </c>
      <c r="BO1135" s="17">
        <f t="shared" si="7698"/>
        <v>-60.68</v>
      </c>
      <c r="BP1135" s="17">
        <f t="shared" si="7698"/>
        <v>-60.84</v>
      </c>
      <c r="BQ1135" s="17">
        <f t="shared" si="7698"/>
        <v>-61</v>
      </c>
      <c r="BR1135" s="17">
        <f t="shared" si="7698"/>
        <v>-61.160000000000004</v>
      </c>
      <c r="BS1135" s="17">
        <f t="shared" si="7698"/>
        <v>-61.32</v>
      </c>
      <c r="BT1135" s="17">
        <f t="shared" si="7698"/>
        <v>-61.480000000000004</v>
      </c>
      <c r="BU1135" s="17">
        <f t="shared" si="7698"/>
        <v>-61.6</v>
      </c>
      <c r="BV1135" s="17">
        <f t="shared" si="7698"/>
        <v>-61.76</v>
      </c>
      <c r="BW1135" s="17">
        <f t="shared" si="7698"/>
        <v>-61.92</v>
      </c>
      <c r="BX1135" s="17">
        <f t="shared" si="7698"/>
        <v>-62.08</v>
      </c>
      <c r="BY1135" s="17">
        <f t="shared" si="7698"/>
        <v>-62.24</v>
      </c>
      <c r="BZ1135" s="17">
        <f t="shared" si="7698"/>
        <v>-62.4</v>
      </c>
      <c r="CA1135" s="17">
        <f t="shared" si="7698"/>
        <v>-62.56</v>
      </c>
      <c r="CB1135" s="17">
        <f t="shared" si="7698"/>
        <v>-62.72</v>
      </c>
      <c r="CC1135" s="17">
        <f t="shared" si="7698"/>
        <v>-62.84</v>
      </c>
      <c r="CD1135" s="17">
        <f t="shared" si="7698"/>
        <v>-63</v>
      </c>
      <c r="CE1135" s="17">
        <f t="shared" si="7698"/>
        <v>-63.160000000000004</v>
      </c>
      <c r="CF1135" s="17">
        <f t="shared" si="7698"/>
        <v>-63.32</v>
      </c>
      <c r="CG1135" s="17">
        <f t="shared" si="7698"/>
        <v>-63.480000000000004</v>
      </c>
      <c r="CH1135" s="17">
        <f t="shared" si="7698"/>
        <v>-63.64</v>
      </c>
      <c r="CI1135" s="17">
        <f t="shared" si="7698"/>
        <v>-63.800000000000004</v>
      </c>
      <c r="CJ1135" s="17">
        <f t="shared" si="7698"/>
        <v>-63.96</v>
      </c>
      <c r="CK1135" s="17">
        <f t="shared" si="7698"/>
        <v>-64.12</v>
      </c>
      <c r="CL1135" s="17">
        <f t="shared" si="7698"/>
        <v>0</v>
      </c>
      <c r="CM1135" s="17">
        <f t="shared" si="7698"/>
        <v>0</v>
      </c>
      <c r="CN1135" s="17">
        <f t="shared" si="7698"/>
        <v>0</v>
      </c>
      <c r="CO1135" s="17">
        <f t="shared" si="7698"/>
        <v>0</v>
      </c>
    </row>
    <row r="1136" spans="2:93">
      <c r="B1136" s="556"/>
      <c r="C1136" s="556">
        <f t="shared" si="7625"/>
        <v>58</v>
      </c>
      <c r="D1136" s="632">
        <f t="shared" si="7622"/>
        <v>-0.04</v>
      </c>
      <c r="E1136" s="632"/>
      <c r="F1136" s="632"/>
      <c r="G1136" s="632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  <c r="BF1136" s="17"/>
      <c r="BG1136" s="17"/>
      <c r="BH1136" s="17"/>
      <c r="BI1136" s="17"/>
      <c r="BJ1136" s="17"/>
      <c r="BK1136" s="17"/>
      <c r="BL1136" s="17"/>
      <c r="BM1136" s="17"/>
      <c r="BN1136" s="17">
        <f>IF((BN1074-$BM1074)&gt;$D1075,0,$D1136*(BN1078))</f>
        <v>-60.56</v>
      </c>
      <c r="BO1136" s="17">
        <f t="shared" ref="BO1136:CO1136" si="7699">IF((BO1074-$BM1074)&gt;$D1075,0,$D1136*(BO1078))</f>
        <v>-60.68</v>
      </c>
      <c r="BP1136" s="17">
        <f t="shared" si="7699"/>
        <v>-60.84</v>
      </c>
      <c r="BQ1136" s="17">
        <f t="shared" si="7699"/>
        <v>-61</v>
      </c>
      <c r="BR1136" s="17">
        <f t="shared" si="7699"/>
        <v>-61.160000000000004</v>
      </c>
      <c r="BS1136" s="17">
        <f t="shared" si="7699"/>
        <v>-61.32</v>
      </c>
      <c r="BT1136" s="17">
        <f t="shared" si="7699"/>
        <v>-61.480000000000004</v>
      </c>
      <c r="BU1136" s="17">
        <f t="shared" si="7699"/>
        <v>-61.6</v>
      </c>
      <c r="BV1136" s="17">
        <f t="shared" si="7699"/>
        <v>-61.76</v>
      </c>
      <c r="BW1136" s="17">
        <f t="shared" si="7699"/>
        <v>-61.92</v>
      </c>
      <c r="BX1136" s="17">
        <f t="shared" si="7699"/>
        <v>-62.08</v>
      </c>
      <c r="BY1136" s="17">
        <f t="shared" si="7699"/>
        <v>-62.24</v>
      </c>
      <c r="BZ1136" s="17">
        <f t="shared" si="7699"/>
        <v>-62.4</v>
      </c>
      <c r="CA1136" s="17">
        <f t="shared" si="7699"/>
        <v>-62.56</v>
      </c>
      <c r="CB1136" s="17">
        <f t="shared" si="7699"/>
        <v>-62.72</v>
      </c>
      <c r="CC1136" s="17">
        <f t="shared" si="7699"/>
        <v>-62.84</v>
      </c>
      <c r="CD1136" s="17">
        <f t="shared" si="7699"/>
        <v>-63</v>
      </c>
      <c r="CE1136" s="17">
        <f t="shared" si="7699"/>
        <v>-63.160000000000004</v>
      </c>
      <c r="CF1136" s="17">
        <f t="shared" si="7699"/>
        <v>-63.32</v>
      </c>
      <c r="CG1136" s="17">
        <f t="shared" si="7699"/>
        <v>-63.480000000000004</v>
      </c>
      <c r="CH1136" s="17">
        <f t="shared" si="7699"/>
        <v>-63.64</v>
      </c>
      <c r="CI1136" s="17">
        <f t="shared" si="7699"/>
        <v>-63.800000000000004</v>
      </c>
      <c r="CJ1136" s="17">
        <f t="shared" si="7699"/>
        <v>-63.96</v>
      </c>
      <c r="CK1136" s="17">
        <f t="shared" si="7699"/>
        <v>-64.12</v>
      </c>
      <c r="CL1136" s="17">
        <f t="shared" si="7699"/>
        <v>-64.28</v>
      </c>
      <c r="CM1136" s="17">
        <f t="shared" si="7699"/>
        <v>0</v>
      </c>
      <c r="CN1136" s="17">
        <f t="shared" si="7699"/>
        <v>0</v>
      </c>
      <c r="CO1136" s="17">
        <f t="shared" si="7699"/>
        <v>0</v>
      </c>
    </row>
    <row r="1137" spans="2:93">
      <c r="B1137" s="556"/>
      <c r="C1137" s="556">
        <f t="shared" si="7625"/>
        <v>59</v>
      </c>
      <c r="D1137" s="632">
        <f t="shared" si="7622"/>
        <v>-0.04</v>
      </c>
      <c r="E1137" s="632"/>
      <c r="F1137" s="632"/>
      <c r="G1137" s="632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  <c r="BC1137" s="17"/>
      <c r="BD1137" s="17"/>
      <c r="BE1137" s="17"/>
      <c r="BF1137" s="17"/>
      <c r="BG1137" s="17"/>
      <c r="BH1137" s="17"/>
      <c r="BI1137" s="17"/>
      <c r="BJ1137" s="17"/>
      <c r="BK1137" s="17"/>
      <c r="BL1137" s="17"/>
      <c r="BM1137" s="17"/>
      <c r="BN1137" s="17"/>
      <c r="BO1137" s="17">
        <f>IF((BO1074-$BN1074)&gt;$D1075,0,$D1137*(BO1078))</f>
        <v>-60.68</v>
      </c>
      <c r="BP1137" s="17">
        <f t="shared" ref="BP1137:CO1137" si="7700">IF((BP1074-$BN1074)&gt;$D1075,0,$D1137*(BP1078))</f>
        <v>-60.84</v>
      </c>
      <c r="BQ1137" s="17">
        <f t="shared" si="7700"/>
        <v>-61</v>
      </c>
      <c r="BR1137" s="17">
        <f t="shared" si="7700"/>
        <v>-61.160000000000004</v>
      </c>
      <c r="BS1137" s="17">
        <f t="shared" si="7700"/>
        <v>-61.32</v>
      </c>
      <c r="BT1137" s="17">
        <f t="shared" si="7700"/>
        <v>-61.480000000000004</v>
      </c>
      <c r="BU1137" s="17">
        <f t="shared" si="7700"/>
        <v>-61.6</v>
      </c>
      <c r="BV1137" s="17">
        <f t="shared" si="7700"/>
        <v>-61.76</v>
      </c>
      <c r="BW1137" s="17">
        <f t="shared" si="7700"/>
        <v>-61.92</v>
      </c>
      <c r="BX1137" s="17">
        <f t="shared" si="7700"/>
        <v>-62.08</v>
      </c>
      <c r="BY1137" s="17">
        <f t="shared" si="7700"/>
        <v>-62.24</v>
      </c>
      <c r="BZ1137" s="17">
        <f t="shared" si="7700"/>
        <v>-62.4</v>
      </c>
      <c r="CA1137" s="17">
        <f t="shared" si="7700"/>
        <v>-62.56</v>
      </c>
      <c r="CB1137" s="17">
        <f t="shared" si="7700"/>
        <v>-62.72</v>
      </c>
      <c r="CC1137" s="17">
        <f t="shared" si="7700"/>
        <v>-62.84</v>
      </c>
      <c r="CD1137" s="17">
        <f t="shared" si="7700"/>
        <v>-63</v>
      </c>
      <c r="CE1137" s="17">
        <f t="shared" si="7700"/>
        <v>-63.160000000000004</v>
      </c>
      <c r="CF1137" s="17">
        <f t="shared" si="7700"/>
        <v>-63.32</v>
      </c>
      <c r="CG1137" s="17">
        <f t="shared" si="7700"/>
        <v>-63.480000000000004</v>
      </c>
      <c r="CH1137" s="17">
        <f t="shared" si="7700"/>
        <v>-63.64</v>
      </c>
      <c r="CI1137" s="17">
        <f t="shared" si="7700"/>
        <v>-63.800000000000004</v>
      </c>
      <c r="CJ1137" s="17">
        <f t="shared" si="7700"/>
        <v>-63.96</v>
      </c>
      <c r="CK1137" s="17">
        <f t="shared" si="7700"/>
        <v>-64.12</v>
      </c>
      <c r="CL1137" s="17">
        <f t="shared" si="7700"/>
        <v>-64.28</v>
      </c>
      <c r="CM1137" s="17">
        <f t="shared" si="7700"/>
        <v>-64.44</v>
      </c>
      <c r="CN1137" s="17">
        <f t="shared" si="7700"/>
        <v>0</v>
      </c>
      <c r="CO1137" s="17">
        <f t="shared" si="7700"/>
        <v>0</v>
      </c>
    </row>
    <row r="1138" spans="2:93">
      <c r="B1138" s="556"/>
      <c r="C1138" s="556">
        <f t="shared" si="7625"/>
        <v>60</v>
      </c>
      <c r="D1138" s="632">
        <f t="shared" si="7622"/>
        <v>-0.04</v>
      </c>
      <c r="E1138" s="632"/>
      <c r="F1138" s="632"/>
      <c r="G1138" s="632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  <c r="BC1138" s="17"/>
      <c r="BD1138" s="17"/>
      <c r="BE1138" s="17"/>
      <c r="BF1138" s="17"/>
      <c r="BG1138" s="17"/>
      <c r="BH1138" s="17"/>
      <c r="BI1138" s="17"/>
      <c r="BJ1138" s="17"/>
      <c r="BK1138" s="17"/>
      <c r="BL1138" s="17"/>
      <c r="BM1138" s="17"/>
      <c r="BN1138" s="17"/>
      <c r="BO1138" s="17"/>
      <c r="BP1138" s="17">
        <f>IF((BP1074-$BO1074)&gt;$D1075,0,$D1138*(BP1078))</f>
        <v>-60.84</v>
      </c>
      <c r="BQ1138" s="17">
        <f t="shared" ref="BQ1138:CO1138" si="7701">IF((BQ1074-$BO1074)&gt;$D1075,0,$D1138*(BQ1078))</f>
        <v>-61</v>
      </c>
      <c r="BR1138" s="17">
        <f t="shared" si="7701"/>
        <v>-61.160000000000004</v>
      </c>
      <c r="BS1138" s="17">
        <f t="shared" si="7701"/>
        <v>-61.32</v>
      </c>
      <c r="BT1138" s="17">
        <f t="shared" si="7701"/>
        <v>-61.480000000000004</v>
      </c>
      <c r="BU1138" s="17">
        <f t="shared" si="7701"/>
        <v>-61.6</v>
      </c>
      <c r="BV1138" s="17">
        <f t="shared" si="7701"/>
        <v>-61.76</v>
      </c>
      <c r="BW1138" s="17">
        <f t="shared" si="7701"/>
        <v>-61.92</v>
      </c>
      <c r="BX1138" s="17">
        <f t="shared" si="7701"/>
        <v>-62.08</v>
      </c>
      <c r="BY1138" s="17">
        <f t="shared" si="7701"/>
        <v>-62.24</v>
      </c>
      <c r="BZ1138" s="17">
        <f t="shared" si="7701"/>
        <v>-62.4</v>
      </c>
      <c r="CA1138" s="17">
        <f t="shared" si="7701"/>
        <v>-62.56</v>
      </c>
      <c r="CB1138" s="17">
        <f t="shared" si="7701"/>
        <v>-62.72</v>
      </c>
      <c r="CC1138" s="17">
        <f t="shared" si="7701"/>
        <v>-62.84</v>
      </c>
      <c r="CD1138" s="17">
        <f t="shared" si="7701"/>
        <v>-63</v>
      </c>
      <c r="CE1138" s="17">
        <f t="shared" si="7701"/>
        <v>-63.160000000000004</v>
      </c>
      <c r="CF1138" s="17">
        <f t="shared" si="7701"/>
        <v>-63.32</v>
      </c>
      <c r="CG1138" s="17">
        <f t="shared" si="7701"/>
        <v>-63.480000000000004</v>
      </c>
      <c r="CH1138" s="17">
        <f t="shared" si="7701"/>
        <v>-63.64</v>
      </c>
      <c r="CI1138" s="17">
        <f t="shared" si="7701"/>
        <v>-63.800000000000004</v>
      </c>
      <c r="CJ1138" s="17">
        <f t="shared" si="7701"/>
        <v>-63.96</v>
      </c>
      <c r="CK1138" s="17">
        <f t="shared" si="7701"/>
        <v>-64.12</v>
      </c>
      <c r="CL1138" s="17">
        <f t="shared" si="7701"/>
        <v>-64.28</v>
      </c>
      <c r="CM1138" s="17">
        <f t="shared" si="7701"/>
        <v>-64.44</v>
      </c>
      <c r="CN1138" s="17">
        <f t="shared" si="7701"/>
        <v>-64.599999999999994</v>
      </c>
      <c r="CO1138" s="17">
        <f t="shared" si="7701"/>
        <v>0</v>
      </c>
    </row>
    <row r="1139" spans="2:93">
      <c r="B1139" s="556"/>
      <c r="C1139" s="556">
        <f t="shared" si="7625"/>
        <v>61</v>
      </c>
      <c r="D1139" s="632">
        <f t="shared" si="7622"/>
        <v>-0.04</v>
      </c>
      <c r="E1139" s="632"/>
      <c r="F1139" s="632"/>
      <c r="G1139" s="632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  <c r="BC1139" s="17"/>
      <c r="BD1139" s="17"/>
      <c r="BE1139" s="17"/>
      <c r="BF1139" s="17"/>
      <c r="BG1139" s="17"/>
      <c r="BH1139" s="17"/>
      <c r="BI1139" s="17"/>
      <c r="BJ1139" s="17"/>
      <c r="BK1139" s="17"/>
      <c r="BL1139" s="17"/>
      <c r="BM1139" s="17"/>
      <c r="BN1139" s="17"/>
      <c r="BO1139" s="17"/>
      <c r="BP1139" s="17"/>
      <c r="BQ1139" s="17">
        <f>IF((BQ1074-$BP1074)&gt;$D1075,0,$D1139*(BQ1078))</f>
        <v>-61</v>
      </c>
      <c r="BR1139" s="17">
        <f t="shared" ref="BR1139:CO1139" si="7702">IF((BR1074-$BP1074)&gt;$D1075,0,$D1139*(BR1078))</f>
        <v>-61.160000000000004</v>
      </c>
      <c r="BS1139" s="17">
        <f t="shared" si="7702"/>
        <v>-61.32</v>
      </c>
      <c r="BT1139" s="17">
        <f t="shared" si="7702"/>
        <v>-61.480000000000004</v>
      </c>
      <c r="BU1139" s="17">
        <f t="shared" si="7702"/>
        <v>-61.6</v>
      </c>
      <c r="BV1139" s="17">
        <f t="shared" si="7702"/>
        <v>-61.76</v>
      </c>
      <c r="BW1139" s="17">
        <f t="shared" si="7702"/>
        <v>-61.92</v>
      </c>
      <c r="BX1139" s="17">
        <f t="shared" si="7702"/>
        <v>-62.08</v>
      </c>
      <c r="BY1139" s="17">
        <f t="shared" si="7702"/>
        <v>-62.24</v>
      </c>
      <c r="BZ1139" s="17">
        <f t="shared" si="7702"/>
        <v>-62.4</v>
      </c>
      <c r="CA1139" s="17">
        <f t="shared" si="7702"/>
        <v>-62.56</v>
      </c>
      <c r="CB1139" s="17">
        <f t="shared" si="7702"/>
        <v>-62.72</v>
      </c>
      <c r="CC1139" s="17">
        <f t="shared" si="7702"/>
        <v>-62.84</v>
      </c>
      <c r="CD1139" s="17">
        <f t="shared" si="7702"/>
        <v>-63</v>
      </c>
      <c r="CE1139" s="17">
        <f t="shared" si="7702"/>
        <v>-63.160000000000004</v>
      </c>
      <c r="CF1139" s="17">
        <f t="shared" si="7702"/>
        <v>-63.32</v>
      </c>
      <c r="CG1139" s="17">
        <f t="shared" si="7702"/>
        <v>-63.480000000000004</v>
      </c>
      <c r="CH1139" s="17">
        <f t="shared" si="7702"/>
        <v>-63.64</v>
      </c>
      <c r="CI1139" s="17">
        <f t="shared" si="7702"/>
        <v>-63.800000000000004</v>
      </c>
      <c r="CJ1139" s="17">
        <f t="shared" si="7702"/>
        <v>-63.96</v>
      </c>
      <c r="CK1139" s="17">
        <f t="shared" si="7702"/>
        <v>-64.12</v>
      </c>
      <c r="CL1139" s="17">
        <f t="shared" si="7702"/>
        <v>-64.28</v>
      </c>
      <c r="CM1139" s="17">
        <f t="shared" si="7702"/>
        <v>-64.44</v>
      </c>
      <c r="CN1139" s="17">
        <f t="shared" si="7702"/>
        <v>-64.599999999999994</v>
      </c>
      <c r="CO1139" s="17">
        <f t="shared" si="7702"/>
        <v>-64.760000000000005</v>
      </c>
    </row>
    <row r="1140" spans="2:93">
      <c r="B1140" s="556"/>
      <c r="C1140" s="556">
        <f t="shared" si="7625"/>
        <v>62</v>
      </c>
      <c r="D1140" s="632">
        <f t="shared" si="7622"/>
        <v>-0.04</v>
      </c>
      <c r="E1140" s="632"/>
      <c r="F1140" s="632"/>
      <c r="G1140" s="632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  <c r="BC1140" s="17"/>
      <c r="BD1140" s="17"/>
      <c r="BE1140" s="17"/>
      <c r="BF1140" s="17"/>
      <c r="BG1140" s="17"/>
      <c r="BH1140" s="17"/>
      <c r="BI1140" s="17"/>
      <c r="BJ1140" s="17"/>
      <c r="BK1140" s="17"/>
      <c r="BL1140" s="17"/>
      <c r="BM1140" s="17"/>
      <c r="BN1140" s="17"/>
      <c r="BO1140" s="17"/>
      <c r="BP1140" s="17"/>
      <c r="BQ1140" s="17"/>
      <c r="BR1140" s="17">
        <f>IF((BR1074-$BQ1074)&gt;$D1075,0,$D1140*(BR1078))</f>
        <v>-61.160000000000004</v>
      </c>
      <c r="BS1140" s="17">
        <f t="shared" ref="BS1140:CO1140" si="7703">IF((BS1074-$BQ1074)&gt;$D1075,0,$D1140*(BS1078))</f>
        <v>-61.32</v>
      </c>
      <c r="BT1140" s="17">
        <f t="shared" si="7703"/>
        <v>-61.480000000000004</v>
      </c>
      <c r="BU1140" s="17">
        <f t="shared" si="7703"/>
        <v>-61.6</v>
      </c>
      <c r="BV1140" s="17">
        <f t="shared" si="7703"/>
        <v>-61.76</v>
      </c>
      <c r="BW1140" s="17">
        <f t="shared" si="7703"/>
        <v>-61.92</v>
      </c>
      <c r="BX1140" s="17">
        <f t="shared" si="7703"/>
        <v>-62.08</v>
      </c>
      <c r="BY1140" s="17">
        <f t="shared" si="7703"/>
        <v>-62.24</v>
      </c>
      <c r="BZ1140" s="17">
        <f t="shared" si="7703"/>
        <v>-62.4</v>
      </c>
      <c r="CA1140" s="17">
        <f t="shared" si="7703"/>
        <v>-62.56</v>
      </c>
      <c r="CB1140" s="17">
        <f t="shared" si="7703"/>
        <v>-62.72</v>
      </c>
      <c r="CC1140" s="17">
        <f t="shared" si="7703"/>
        <v>-62.84</v>
      </c>
      <c r="CD1140" s="17">
        <f t="shared" si="7703"/>
        <v>-63</v>
      </c>
      <c r="CE1140" s="17">
        <f t="shared" si="7703"/>
        <v>-63.160000000000004</v>
      </c>
      <c r="CF1140" s="17">
        <f t="shared" si="7703"/>
        <v>-63.32</v>
      </c>
      <c r="CG1140" s="17">
        <f t="shared" si="7703"/>
        <v>-63.480000000000004</v>
      </c>
      <c r="CH1140" s="17">
        <f t="shared" si="7703"/>
        <v>-63.64</v>
      </c>
      <c r="CI1140" s="17">
        <f t="shared" si="7703"/>
        <v>-63.800000000000004</v>
      </c>
      <c r="CJ1140" s="17">
        <f t="shared" si="7703"/>
        <v>-63.96</v>
      </c>
      <c r="CK1140" s="17">
        <f t="shared" si="7703"/>
        <v>-64.12</v>
      </c>
      <c r="CL1140" s="17">
        <f t="shared" si="7703"/>
        <v>-64.28</v>
      </c>
      <c r="CM1140" s="17">
        <f t="shared" si="7703"/>
        <v>-64.44</v>
      </c>
      <c r="CN1140" s="17">
        <f t="shared" si="7703"/>
        <v>-64.599999999999994</v>
      </c>
      <c r="CO1140" s="17">
        <f t="shared" si="7703"/>
        <v>-64.760000000000005</v>
      </c>
    </row>
    <row r="1141" spans="2:93">
      <c r="B1141" s="556"/>
      <c r="C1141" s="556">
        <f t="shared" si="7625"/>
        <v>63</v>
      </c>
      <c r="D1141" s="632">
        <f t="shared" si="7622"/>
        <v>-0.04</v>
      </c>
      <c r="E1141" s="632"/>
      <c r="F1141" s="632"/>
      <c r="G1141" s="632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  <c r="BC1141" s="17"/>
      <c r="BD1141" s="17"/>
      <c r="BE1141" s="17"/>
      <c r="BF1141" s="17"/>
      <c r="BG1141" s="17"/>
      <c r="BH1141" s="17"/>
      <c r="BI1141" s="17"/>
      <c r="BJ1141" s="17"/>
      <c r="BK1141" s="17"/>
      <c r="BL1141" s="17"/>
      <c r="BM1141" s="17"/>
      <c r="BN1141" s="17"/>
      <c r="BO1141" s="17"/>
      <c r="BP1141" s="17"/>
      <c r="BQ1141" s="17"/>
      <c r="BR1141" s="17"/>
      <c r="BS1141" s="17">
        <f>IF((BS1074-$BR1074)&gt;$D1075,0,$D1141*(BS1078))</f>
        <v>-61.32</v>
      </c>
      <c r="BT1141" s="17">
        <f t="shared" ref="BT1141:CO1141" si="7704">IF((BT1074-$BR1074)&gt;$D1075,0,$D1141*(BT1078))</f>
        <v>-61.480000000000004</v>
      </c>
      <c r="BU1141" s="17">
        <f t="shared" si="7704"/>
        <v>-61.6</v>
      </c>
      <c r="BV1141" s="17">
        <f t="shared" si="7704"/>
        <v>-61.76</v>
      </c>
      <c r="BW1141" s="17">
        <f t="shared" si="7704"/>
        <v>-61.92</v>
      </c>
      <c r="BX1141" s="17">
        <f t="shared" si="7704"/>
        <v>-62.08</v>
      </c>
      <c r="BY1141" s="17">
        <f t="shared" si="7704"/>
        <v>-62.24</v>
      </c>
      <c r="BZ1141" s="17">
        <f t="shared" si="7704"/>
        <v>-62.4</v>
      </c>
      <c r="CA1141" s="17">
        <f t="shared" si="7704"/>
        <v>-62.56</v>
      </c>
      <c r="CB1141" s="17">
        <f t="shared" si="7704"/>
        <v>-62.72</v>
      </c>
      <c r="CC1141" s="17">
        <f t="shared" si="7704"/>
        <v>-62.84</v>
      </c>
      <c r="CD1141" s="17">
        <f t="shared" si="7704"/>
        <v>-63</v>
      </c>
      <c r="CE1141" s="17">
        <f t="shared" si="7704"/>
        <v>-63.160000000000004</v>
      </c>
      <c r="CF1141" s="17">
        <f t="shared" si="7704"/>
        <v>-63.32</v>
      </c>
      <c r="CG1141" s="17">
        <f t="shared" si="7704"/>
        <v>-63.480000000000004</v>
      </c>
      <c r="CH1141" s="17">
        <f t="shared" si="7704"/>
        <v>-63.64</v>
      </c>
      <c r="CI1141" s="17">
        <f t="shared" si="7704"/>
        <v>-63.800000000000004</v>
      </c>
      <c r="CJ1141" s="17">
        <f t="shared" si="7704"/>
        <v>-63.96</v>
      </c>
      <c r="CK1141" s="17">
        <f t="shared" si="7704"/>
        <v>-64.12</v>
      </c>
      <c r="CL1141" s="17">
        <f t="shared" si="7704"/>
        <v>-64.28</v>
      </c>
      <c r="CM1141" s="17">
        <f t="shared" si="7704"/>
        <v>-64.44</v>
      </c>
      <c r="CN1141" s="17">
        <f t="shared" si="7704"/>
        <v>-64.599999999999994</v>
      </c>
      <c r="CO1141" s="17">
        <f t="shared" si="7704"/>
        <v>-64.760000000000005</v>
      </c>
    </row>
    <row r="1142" spans="2:93">
      <c r="B1142" s="556"/>
      <c r="C1142" s="556">
        <f t="shared" si="7625"/>
        <v>64</v>
      </c>
      <c r="D1142" s="632">
        <f t="shared" si="7622"/>
        <v>-0.04</v>
      </c>
      <c r="E1142" s="632"/>
      <c r="F1142" s="632"/>
      <c r="G1142" s="632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  <c r="BC1142" s="17"/>
      <c r="BD1142" s="17"/>
      <c r="BE1142" s="17"/>
      <c r="BF1142" s="17"/>
      <c r="BG1142" s="17"/>
      <c r="BH1142" s="17"/>
      <c r="BI1142" s="17"/>
      <c r="BJ1142" s="17"/>
      <c r="BK1142" s="17"/>
      <c r="BL1142" s="17"/>
      <c r="BM1142" s="17"/>
      <c r="BN1142" s="17"/>
      <c r="BO1142" s="17"/>
      <c r="BP1142" s="17"/>
      <c r="BQ1142" s="17"/>
      <c r="BR1142" s="17"/>
      <c r="BS1142" s="17"/>
      <c r="BT1142" s="17">
        <f>IF((BT1074-$BS1074)&gt;$D1075,0,$D1142*(BT1078))</f>
        <v>-61.480000000000004</v>
      </c>
      <c r="BU1142" s="17">
        <f t="shared" ref="BU1142:CO1142" si="7705">IF((BU1074-$BS1074)&gt;$D1075,0,$D1142*(BU1078))</f>
        <v>-61.6</v>
      </c>
      <c r="BV1142" s="17">
        <f t="shared" si="7705"/>
        <v>-61.76</v>
      </c>
      <c r="BW1142" s="17">
        <f t="shared" si="7705"/>
        <v>-61.92</v>
      </c>
      <c r="BX1142" s="17">
        <f t="shared" si="7705"/>
        <v>-62.08</v>
      </c>
      <c r="BY1142" s="17">
        <f t="shared" si="7705"/>
        <v>-62.24</v>
      </c>
      <c r="BZ1142" s="17">
        <f t="shared" si="7705"/>
        <v>-62.4</v>
      </c>
      <c r="CA1142" s="17">
        <f t="shared" si="7705"/>
        <v>-62.56</v>
      </c>
      <c r="CB1142" s="17">
        <f t="shared" si="7705"/>
        <v>-62.72</v>
      </c>
      <c r="CC1142" s="17">
        <f t="shared" si="7705"/>
        <v>-62.84</v>
      </c>
      <c r="CD1142" s="17">
        <f t="shared" si="7705"/>
        <v>-63</v>
      </c>
      <c r="CE1142" s="17">
        <f t="shared" si="7705"/>
        <v>-63.160000000000004</v>
      </c>
      <c r="CF1142" s="17">
        <f t="shared" si="7705"/>
        <v>-63.32</v>
      </c>
      <c r="CG1142" s="17">
        <f t="shared" si="7705"/>
        <v>-63.480000000000004</v>
      </c>
      <c r="CH1142" s="17">
        <f t="shared" si="7705"/>
        <v>-63.64</v>
      </c>
      <c r="CI1142" s="17">
        <f t="shared" si="7705"/>
        <v>-63.800000000000004</v>
      </c>
      <c r="CJ1142" s="17">
        <f t="shared" si="7705"/>
        <v>-63.96</v>
      </c>
      <c r="CK1142" s="17">
        <f t="shared" si="7705"/>
        <v>-64.12</v>
      </c>
      <c r="CL1142" s="17">
        <f t="shared" si="7705"/>
        <v>-64.28</v>
      </c>
      <c r="CM1142" s="17">
        <f t="shared" si="7705"/>
        <v>-64.44</v>
      </c>
      <c r="CN1142" s="17">
        <f t="shared" si="7705"/>
        <v>-64.599999999999994</v>
      </c>
      <c r="CO1142" s="17">
        <f t="shared" si="7705"/>
        <v>-64.760000000000005</v>
      </c>
    </row>
    <row r="1143" spans="2:93">
      <c r="B1143" s="556"/>
      <c r="C1143" s="556">
        <f t="shared" si="7625"/>
        <v>65</v>
      </c>
      <c r="D1143" s="632">
        <f t="shared" si="7622"/>
        <v>-0.04</v>
      </c>
      <c r="E1143" s="632"/>
      <c r="F1143" s="632"/>
      <c r="G1143" s="632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  <c r="BC1143" s="17"/>
      <c r="BD1143" s="17"/>
      <c r="BE1143" s="17"/>
      <c r="BF1143" s="17"/>
      <c r="BG1143" s="17"/>
      <c r="BH1143" s="17"/>
      <c r="BI1143" s="17"/>
      <c r="BJ1143" s="17"/>
      <c r="BK1143" s="17"/>
      <c r="BL1143" s="17"/>
      <c r="BM1143" s="17"/>
      <c r="BN1143" s="17"/>
      <c r="BO1143" s="17"/>
      <c r="BP1143" s="17"/>
      <c r="BQ1143" s="17"/>
      <c r="BR1143" s="17"/>
      <c r="BS1143" s="17"/>
      <c r="BT1143" s="17"/>
      <c r="BU1143" s="17">
        <f>IF((BU1074-$BT1074)&gt;$D1075,0,$D1143*(BU1078))</f>
        <v>-61.6</v>
      </c>
      <c r="BV1143" s="17">
        <f t="shared" ref="BV1143:CO1143" si="7706">IF((BV1074-$BT1074)&gt;$D1075,0,$D1143*(BV1078))</f>
        <v>-61.76</v>
      </c>
      <c r="BW1143" s="17">
        <f t="shared" si="7706"/>
        <v>-61.92</v>
      </c>
      <c r="BX1143" s="17">
        <f t="shared" si="7706"/>
        <v>-62.08</v>
      </c>
      <c r="BY1143" s="17">
        <f t="shared" si="7706"/>
        <v>-62.24</v>
      </c>
      <c r="BZ1143" s="17">
        <f t="shared" si="7706"/>
        <v>-62.4</v>
      </c>
      <c r="CA1143" s="17">
        <f t="shared" si="7706"/>
        <v>-62.56</v>
      </c>
      <c r="CB1143" s="17">
        <f t="shared" si="7706"/>
        <v>-62.72</v>
      </c>
      <c r="CC1143" s="17">
        <f t="shared" si="7706"/>
        <v>-62.84</v>
      </c>
      <c r="CD1143" s="17">
        <f t="shared" si="7706"/>
        <v>-63</v>
      </c>
      <c r="CE1143" s="17">
        <f t="shared" si="7706"/>
        <v>-63.160000000000004</v>
      </c>
      <c r="CF1143" s="17">
        <f t="shared" si="7706"/>
        <v>-63.32</v>
      </c>
      <c r="CG1143" s="17">
        <f t="shared" si="7706"/>
        <v>-63.480000000000004</v>
      </c>
      <c r="CH1143" s="17">
        <f t="shared" si="7706"/>
        <v>-63.64</v>
      </c>
      <c r="CI1143" s="17">
        <f t="shared" si="7706"/>
        <v>-63.800000000000004</v>
      </c>
      <c r="CJ1143" s="17">
        <f t="shared" si="7706"/>
        <v>-63.96</v>
      </c>
      <c r="CK1143" s="17">
        <f t="shared" si="7706"/>
        <v>-64.12</v>
      </c>
      <c r="CL1143" s="17">
        <f t="shared" si="7706"/>
        <v>-64.28</v>
      </c>
      <c r="CM1143" s="17">
        <f t="shared" si="7706"/>
        <v>-64.44</v>
      </c>
      <c r="CN1143" s="17">
        <f t="shared" si="7706"/>
        <v>-64.599999999999994</v>
      </c>
      <c r="CO1143" s="17">
        <f t="shared" si="7706"/>
        <v>-64.760000000000005</v>
      </c>
    </row>
    <row r="1144" spans="2:93">
      <c r="B1144" s="556"/>
      <c r="C1144" s="556">
        <f t="shared" si="7625"/>
        <v>66</v>
      </c>
      <c r="D1144" s="632">
        <f t="shared" ref="D1144:D1163" si="7707">-1/D$1075</f>
        <v>-0.04</v>
      </c>
      <c r="E1144" s="632"/>
      <c r="F1144" s="632"/>
      <c r="G1144" s="632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  <c r="BC1144" s="17"/>
      <c r="BD1144" s="17"/>
      <c r="BE1144" s="17"/>
      <c r="BF1144" s="17"/>
      <c r="BG1144" s="17"/>
      <c r="BH1144" s="17"/>
      <c r="BI1144" s="17"/>
      <c r="BJ1144" s="17"/>
      <c r="BK1144" s="17"/>
      <c r="BL1144" s="17"/>
      <c r="BM1144" s="17"/>
      <c r="BN1144" s="17"/>
      <c r="BO1144" s="17"/>
      <c r="BP1144" s="17"/>
      <c r="BQ1144" s="17"/>
      <c r="BR1144" s="17"/>
      <c r="BS1144" s="17"/>
      <c r="BT1144" s="17"/>
      <c r="BU1144" s="17"/>
      <c r="BV1144" s="17">
        <f>IF((BV1074-$BU1074)&gt;$D1075,0,$D1144*(BV1078))</f>
        <v>-61.76</v>
      </c>
      <c r="BW1144" s="17">
        <f t="shared" ref="BW1144:CO1144" si="7708">IF((BW1074-$BU1074)&gt;$D1075,0,$D1144*(BW1078))</f>
        <v>-61.92</v>
      </c>
      <c r="BX1144" s="17">
        <f t="shared" si="7708"/>
        <v>-62.08</v>
      </c>
      <c r="BY1144" s="17">
        <f t="shared" si="7708"/>
        <v>-62.24</v>
      </c>
      <c r="BZ1144" s="17">
        <f t="shared" si="7708"/>
        <v>-62.4</v>
      </c>
      <c r="CA1144" s="17">
        <f t="shared" si="7708"/>
        <v>-62.56</v>
      </c>
      <c r="CB1144" s="17">
        <f t="shared" si="7708"/>
        <v>-62.72</v>
      </c>
      <c r="CC1144" s="17">
        <f t="shared" si="7708"/>
        <v>-62.84</v>
      </c>
      <c r="CD1144" s="17">
        <f t="shared" si="7708"/>
        <v>-63</v>
      </c>
      <c r="CE1144" s="17">
        <f t="shared" si="7708"/>
        <v>-63.160000000000004</v>
      </c>
      <c r="CF1144" s="17">
        <f t="shared" si="7708"/>
        <v>-63.32</v>
      </c>
      <c r="CG1144" s="17">
        <f t="shared" si="7708"/>
        <v>-63.480000000000004</v>
      </c>
      <c r="CH1144" s="17">
        <f t="shared" si="7708"/>
        <v>-63.64</v>
      </c>
      <c r="CI1144" s="17">
        <f t="shared" si="7708"/>
        <v>-63.800000000000004</v>
      </c>
      <c r="CJ1144" s="17">
        <f t="shared" si="7708"/>
        <v>-63.96</v>
      </c>
      <c r="CK1144" s="17">
        <f t="shared" si="7708"/>
        <v>-64.12</v>
      </c>
      <c r="CL1144" s="17">
        <f t="shared" si="7708"/>
        <v>-64.28</v>
      </c>
      <c r="CM1144" s="17">
        <f t="shared" si="7708"/>
        <v>-64.44</v>
      </c>
      <c r="CN1144" s="17">
        <f t="shared" si="7708"/>
        <v>-64.599999999999994</v>
      </c>
      <c r="CO1144" s="17">
        <f t="shared" si="7708"/>
        <v>-64.760000000000005</v>
      </c>
    </row>
    <row r="1145" spans="2:93">
      <c r="B1145" s="556"/>
      <c r="C1145" s="556">
        <f t="shared" ref="C1145:C1163" si="7709">C1144+1</f>
        <v>67</v>
      </c>
      <c r="D1145" s="632">
        <f t="shared" si="7707"/>
        <v>-0.04</v>
      </c>
      <c r="E1145" s="632"/>
      <c r="F1145" s="632"/>
      <c r="G1145" s="632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  <c r="BC1145" s="17"/>
      <c r="BD1145" s="17"/>
      <c r="BE1145" s="17"/>
      <c r="BF1145" s="17"/>
      <c r="BG1145" s="17"/>
      <c r="BH1145" s="17"/>
      <c r="BI1145" s="17"/>
      <c r="BJ1145" s="17"/>
      <c r="BK1145" s="17"/>
      <c r="BL1145" s="17"/>
      <c r="BM1145" s="17"/>
      <c r="BN1145" s="17"/>
      <c r="BO1145" s="17"/>
      <c r="BP1145" s="17"/>
      <c r="BQ1145" s="17"/>
      <c r="BR1145" s="17"/>
      <c r="BS1145" s="17"/>
      <c r="BT1145" s="17"/>
      <c r="BU1145" s="17"/>
      <c r="BV1145" s="17"/>
      <c r="BW1145" s="17">
        <f>IF((BW1074-$BV1074)&gt;$D1075,0,$D1145*(BW1078))</f>
        <v>-61.92</v>
      </c>
      <c r="BX1145" s="17">
        <f t="shared" ref="BX1145:CO1145" si="7710">IF((BX1074-$BV1074)&gt;$D1075,0,$D1145*(BX1078))</f>
        <v>-62.08</v>
      </c>
      <c r="BY1145" s="17">
        <f t="shared" si="7710"/>
        <v>-62.24</v>
      </c>
      <c r="BZ1145" s="17">
        <f t="shared" si="7710"/>
        <v>-62.4</v>
      </c>
      <c r="CA1145" s="17">
        <f t="shared" si="7710"/>
        <v>-62.56</v>
      </c>
      <c r="CB1145" s="17">
        <f t="shared" si="7710"/>
        <v>-62.72</v>
      </c>
      <c r="CC1145" s="17">
        <f t="shared" si="7710"/>
        <v>-62.84</v>
      </c>
      <c r="CD1145" s="17">
        <f t="shared" si="7710"/>
        <v>-63</v>
      </c>
      <c r="CE1145" s="17">
        <f t="shared" si="7710"/>
        <v>-63.160000000000004</v>
      </c>
      <c r="CF1145" s="17">
        <f t="shared" si="7710"/>
        <v>-63.32</v>
      </c>
      <c r="CG1145" s="17">
        <f t="shared" si="7710"/>
        <v>-63.480000000000004</v>
      </c>
      <c r="CH1145" s="17">
        <f t="shared" si="7710"/>
        <v>-63.64</v>
      </c>
      <c r="CI1145" s="17">
        <f t="shared" si="7710"/>
        <v>-63.800000000000004</v>
      </c>
      <c r="CJ1145" s="17">
        <f t="shared" si="7710"/>
        <v>-63.96</v>
      </c>
      <c r="CK1145" s="17">
        <f t="shared" si="7710"/>
        <v>-64.12</v>
      </c>
      <c r="CL1145" s="17">
        <f t="shared" si="7710"/>
        <v>-64.28</v>
      </c>
      <c r="CM1145" s="17">
        <f t="shared" si="7710"/>
        <v>-64.44</v>
      </c>
      <c r="CN1145" s="17">
        <f t="shared" si="7710"/>
        <v>-64.599999999999994</v>
      </c>
      <c r="CO1145" s="17">
        <f t="shared" si="7710"/>
        <v>-64.760000000000005</v>
      </c>
    </row>
    <row r="1146" spans="2:93">
      <c r="B1146" s="556"/>
      <c r="C1146" s="556">
        <f t="shared" si="7709"/>
        <v>68</v>
      </c>
      <c r="D1146" s="632">
        <f t="shared" si="7707"/>
        <v>-0.04</v>
      </c>
      <c r="E1146" s="632"/>
      <c r="F1146" s="632"/>
      <c r="G1146" s="632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  <c r="BC1146" s="17"/>
      <c r="BD1146" s="17"/>
      <c r="BE1146" s="17"/>
      <c r="BF1146" s="17"/>
      <c r="BG1146" s="17"/>
      <c r="BH1146" s="17"/>
      <c r="BI1146" s="17"/>
      <c r="BJ1146" s="17"/>
      <c r="BK1146" s="17"/>
      <c r="BL1146" s="17"/>
      <c r="BM1146" s="17"/>
      <c r="BN1146" s="17"/>
      <c r="BO1146" s="17"/>
      <c r="BP1146" s="17"/>
      <c r="BQ1146" s="17"/>
      <c r="BR1146" s="17"/>
      <c r="BS1146" s="17"/>
      <c r="BT1146" s="17"/>
      <c r="BU1146" s="17"/>
      <c r="BV1146" s="17"/>
      <c r="BW1146" s="17"/>
      <c r="BX1146" s="17">
        <f>IF((BX1074-$BW1074)&gt;$D1075,0,$D1146*(BX1078))</f>
        <v>-62.08</v>
      </c>
      <c r="BY1146" s="17">
        <f t="shared" ref="BY1146:CO1146" si="7711">IF((BY1074-$BW1074)&gt;$D1075,0,$D1146*(BY1078))</f>
        <v>-62.24</v>
      </c>
      <c r="BZ1146" s="17">
        <f t="shared" si="7711"/>
        <v>-62.4</v>
      </c>
      <c r="CA1146" s="17">
        <f t="shared" si="7711"/>
        <v>-62.56</v>
      </c>
      <c r="CB1146" s="17">
        <f t="shared" si="7711"/>
        <v>-62.72</v>
      </c>
      <c r="CC1146" s="17">
        <f t="shared" si="7711"/>
        <v>-62.84</v>
      </c>
      <c r="CD1146" s="17">
        <f t="shared" si="7711"/>
        <v>-63</v>
      </c>
      <c r="CE1146" s="17">
        <f t="shared" si="7711"/>
        <v>-63.160000000000004</v>
      </c>
      <c r="CF1146" s="17">
        <f t="shared" si="7711"/>
        <v>-63.32</v>
      </c>
      <c r="CG1146" s="17">
        <f t="shared" si="7711"/>
        <v>-63.480000000000004</v>
      </c>
      <c r="CH1146" s="17">
        <f t="shared" si="7711"/>
        <v>-63.64</v>
      </c>
      <c r="CI1146" s="17">
        <f t="shared" si="7711"/>
        <v>-63.800000000000004</v>
      </c>
      <c r="CJ1146" s="17">
        <f t="shared" si="7711"/>
        <v>-63.96</v>
      </c>
      <c r="CK1146" s="17">
        <f t="shared" si="7711"/>
        <v>-64.12</v>
      </c>
      <c r="CL1146" s="17">
        <f t="shared" si="7711"/>
        <v>-64.28</v>
      </c>
      <c r="CM1146" s="17">
        <f t="shared" si="7711"/>
        <v>-64.44</v>
      </c>
      <c r="CN1146" s="17">
        <f t="shared" si="7711"/>
        <v>-64.599999999999994</v>
      </c>
      <c r="CO1146" s="17">
        <f t="shared" si="7711"/>
        <v>-64.760000000000005</v>
      </c>
    </row>
    <row r="1147" spans="2:93">
      <c r="B1147" s="556"/>
      <c r="C1147" s="556">
        <f t="shared" si="7709"/>
        <v>69</v>
      </c>
      <c r="D1147" s="632">
        <f t="shared" si="7707"/>
        <v>-0.04</v>
      </c>
      <c r="E1147" s="632"/>
      <c r="F1147" s="632"/>
      <c r="G1147" s="632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17"/>
      <c r="BG1147" s="17"/>
      <c r="BH1147" s="17"/>
      <c r="BI1147" s="17"/>
      <c r="BJ1147" s="17"/>
      <c r="BK1147" s="17"/>
      <c r="BL1147" s="17"/>
      <c r="BM1147" s="17"/>
      <c r="BN1147" s="17"/>
      <c r="BO1147" s="17"/>
      <c r="BP1147" s="17"/>
      <c r="BQ1147" s="17"/>
      <c r="BR1147" s="17"/>
      <c r="BS1147" s="17"/>
      <c r="BT1147" s="17"/>
      <c r="BU1147" s="17"/>
      <c r="BV1147" s="17"/>
      <c r="BW1147" s="17"/>
      <c r="BX1147" s="17"/>
      <c r="BY1147" s="17">
        <f>IF((BY1074-$BX1074)&gt;$D1075,0,$D1147*(BY1078))</f>
        <v>-62.24</v>
      </c>
      <c r="BZ1147" s="17">
        <f t="shared" ref="BZ1147:CO1147" si="7712">IF((BZ1074-$BX1074)&gt;$D1075,0,$D1147*(BZ1078))</f>
        <v>-62.4</v>
      </c>
      <c r="CA1147" s="17">
        <f t="shared" si="7712"/>
        <v>-62.56</v>
      </c>
      <c r="CB1147" s="17">
        <f t="shared" si="7712"/>
        <v>-62.72</v>
      </c>
      <c r="CC1147" s="17">
        <f t="shared" si="7712"/>
        <v>-62.84</v>
      </c>
      <c r="CD1147" s="17">
        <f t="shared" si="7712"/>
        <v>-63</v>
      </c>
      <c r="CE1147" s="17">
        <f t="shared" si="7712"/>
        <v>-63.160000000000004</v>
      </c>
      <c r="CF1147" s="17">
        <f t="shared" si="7712"/>
        <v>-63.32</v>
      </c>
      <c r="CG1147" s="17">
        <f t="shared" si="7712"/>
        <v>-63.480000000000004</v>
      </c>
      <c r="CH1147" s="17">
        <f t="shared" si="7712"/>
        <v>-63.64</v>
      </c>
      <c r="CI1147" s="17">
        <f t="shared" si="7712"/>
        <v>-63.800000000000004</v>
      </c>
      <c r="CJ1147" s="17">
        <f t="shared" si="7712"/>
        <v>-63.96</v>
      </c>
      <c r="CK1147" s="17">
        <f t="shared" si="7712"/>
        <v>-64.12</v>
      </c>
      <c r="CL1147" s="17">
        <f t="shared" si="7712"/>
        <v>-64.28</v>
      </c>
      <c r="CM1147" s="17">
        <f t="shared" si="7712"/>
        <v>-64.44</v>
      </c>
      <c r="CN1147" s="17">
        <f t="shared" si="7712"/>
        <v>-64.599999999999994</v>
      </c>
      <c r="CO1147" s="17">
        <f t="shared" si="7712"/>
        <v>-64.760000000000005</v>
      </c>
    </row>
    <row r="1148" spans="2:93">
      <c r="B1148" s="556"/>
      <c r="C1148" s="556">
        <f t="shared" si="7709"/>
        <v>70</v>
      </c>
      <c r="D1148" s="632">
        <f t="shared" si="7707"/>
        <v>-0.04</v>
      </c>
      <c r="E1148" s="632"/>
      <c r="F1148" s="632"/>
      <c r="G1148" s="632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17"/>
      <c r="BE1148" s="17"/>
      <c r="BF1148" s="17"/>
      <c r="BG1148" s="17"/>
      <c r="BH1148" s="17"/>
      <c r="BI1148" s="17"/>
      <c r="BJ1148" s="17"/>
      <c r="BK1148" s="17"/>
      <c r="BL1148" s="17"/>
      <c r="BM1148" s="17"/>
      <c r="BN1148" s="17"/>
      <c r="BO1148" s="17"/>
      <c r="BP1148" s="17"/>
      <c r="BQ1148" s="17"/>
      <c r="BR1148" s="17"/>
      <c r="BS1148" s="17"/>
      <c r="BT1148" s="17"/>
      <c r="BU1148" s="17"/>
      <c r="BV1148" s="17"/>
      <c r="BW1148" s="17"/>
      <c r="BX1148" s="17"/>
      <c r="BY1148" s="17"/>
      <c r="BZ1148" s="17">
        <f>IF((BZ1074-$BY1074)&gt;$D1075,0,$D1148*(BZ1078))</f>
        <v>-62.4</v>
      </c>
      <c r="CA1148" s="17">
        <f t="shared" ref="CA1148:CO1148" si="7713">IF((CA1074-$BY1074)&gt;$D1075,0,$D1148*(CA1078))</f>
        <v>-62.56</v>
      </c>
      <c r="CB1148" s="17">
        <f t="shared" si="7713"/>
        <v>-62.72</v>
      </c>
      <c r="CC1148" s="17">
        <f t="shared" si="7713"/>
        <v>-62.84</v>
      </c>
      <c r="CD1148" s="17">
        <f t="shared" si="7713"/>
        <v>-63</v>
      </c>
      <c r="CE1148" s="17">
        <f t="shared" si="7713"/>
        <v>-63.160000000000004</v>
      </c>
      <c r="CF1148" s="17">
        <f t="shared" si="7713"/>
        <v>-63.32</v>
      </c>
      <c r="CG1148" s="17">
        <f t="shared" si="7713"/>
        <v>-63.480000000000004</v>
      </c>
      <c r="CH1148" s="17">
        <f t="shared" si="7713"/>
        <v>-63.64</v>
      </c>
      <c r="CI1148" s="17">
        <f t="shared" si="7713"/>
        <v>-63.800000000000004</v>
      </c>
      <c r="CJ1148" s="17">
        <f t="shared" si="7713"/>
        <v>-63.96</v>
      </c>
      <c r="CK1148" s="17">
        <f t="shared" si="7713"/>
        <v>-64.12</v>
      </c>
      <c r="CL1148" s="17">
        <f t="shared" si="7713"/>
        <v>-64.28</v>
      </c>
      <c r="CM1148" s="17">
        <f t="shared" si="7713"/>
        <v>-64.44</v>
      </c>
      <c r="CN1148" s="17">
        <f t="shared" si="7713"/>
        <v>-64.599999999999994</v>
      </c>
      <c r="CO1148" s="17">
        <f t="shared" si="7713"/>
        <v>-64.760000000000005</v>
      </c>
    </row>
    <row r="1149" spans="2:93">
      <c r="B1149" s="556"/>
      <c r="C1149" s="556">
        <f t="shared" si="7709"/>
        <v>71</v>
      </c>
      <c r="D1149" s="632">
        <f t="shared" si="7707"/>
        <v>-0.04</v>
      </c>
      <c r="E1149" s="632"/>
      <c r="F1149" s="632"/>
      <c r="G1149" s="632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  <c r="BC1149" s="17"/>
      <c r="BD1149" s="17"/>
      <c r="BE1149" s="17"/>
      <c r="BF1149" s="17"/>
      <c r="BG1149" s="17"/>
      <c r="BH1149" s="17"/>
      <c r="BI1149" s="17"/>
      <c r="BJ1149" s="17"/>
      <c r="BK1149" s="17"/>
      <c r="BL1149" s="17"/>
      <c r="BM1149" s="17"/>
      <c r="BN1149" s="17"/>
      <c r="BO1149" s="17"/>
      <c r="BP1149" s="17"/>
      <c r="BQ1149" s="17"/>
      <c r="BR1149" s="17"/>
      <c r="BS1149" s="17"/>
      <c r="BT1149" s="17"/>
      <c r="BU1149" s="17"/>
      <c r="BV1149" s="17"/>
      <c r="BW1149" s="17"/>
      <c r="BX1149" s="17"/>
      <c r="BY1149" s="17"/>
      <c r="BZ1149" s="17"/>
      <c r="CA1149" s="17">
        <f>IF((CA1074-$BZ1074)&gt;$D1075,0,$D1149*(CA1078))</f>
        <v>-62.56</v>
      </c>
      <c r="CB1149" s="17">
        <f t="shared" ref="CB1149:CO1149" si="7714">IF((CB1074-$BZ1074)&gt;$D1075,0,$D1149*(CB1078))</f>
        <v>-62.72</v>
      </c>
      <c r="CC1149" s="17">
        <f t="shared" si="7714"/>
        <v>-62.84</v>
      </c>
      <c r="CD1149" s="17">
        <f t="shared" si="7714"/>
        <v>-63</v>
      </c>
      <c r="CE1149" s="17">
        <f t="shared" si="7714"/>
        <v>-63.160000000000004</v>
      </c>
      <c r="CF1149" s="17">
        <f t="shared" si="7714"/>
        <v>-63.32</v>
      </c>
      <c r="CG1149" s="17">
        <f t="shared" si="7714"/>
        <v>-63.480000000000004</v>
      </c>
      <c r="CH1149" s="17">
        <f t="shared" si="7714"/>
        <v>-63.64</v>
      </c>
      <c r="CI1149" s="17">
        <f t="shared" si="7714"/>
        <v>-63.800000000000004</v>
      </c>
      <c r="CJ1149" s="17">
        <f t="shared" si="7714"/>
        <v>-63.96</v>
      </c>
      <c r="CK1149" s="17">
        <f t="shared" si="7714"/>
        <v>-64.12</v>
      </c>
      <c r="CL1149" s="17">
        <f t="shared" si="7714"/>
        <v>-64.28</v>
      </c>
      <c r="CM1149" s="17">
        <f t="shared" si="7714"/>
        <v>-64.44</v>
      </c>
      <c r="CN1149" s="17">
        <f t="shared" si="7714"/>
        <v>-64.599999999999994</v>
      </c>
      <c r="CO1149" s="17">
        <f t="shared" si="7714"/>
        <v>-64.760000000000005</v>
      </c>
    </row>
    <row r="1150" spans="2:93">
      <c r="B1150" s="556"/>
      <c r="C1150" s="556">
        <f t="shared" si="7709"/>
        <v>72</v>
      </c>
      <c r="D1150" s="632">
        <f t="shared" si="7707"/>
        <v>-0.04</v>
      </c>
      <c r="E1150" s="632"/>
      <c r="F1150" s="632"/>
      <c r="G1150" s="632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  <c r="BC1150" s="17"/>
      <c r="BD1150" s="17"/>
      <c r="BE1150" s="17"/>
      <c r="BF1150" s="17"/>
      <c r="BG1150" s="17"/>
      <c r="BH1150" s="17"/>
      <c r="BI1150" s="17"/>
      <c r="BJ1150" s="17"/>
      <c r="BK1150" s="17"/>
      <c r="BL1150" s="17"/>
      <c r="BM1150" s="17"/>
      <c r="BN1150" s="17"/>
      <c r="BO1150" s="17"/>
      <c r="BP1150" s="17"/>
      <c r="BQ1150" s="17"/>
      <c r="BR1150" s="17"/>
      <c r="BS1150" s="17"/>
      <c r="BT1150" s="17"/>
      <c r="BU1150" s="17"/>
      <c r="BV1150" s="17"/>
      <c r="BW1150" s="17"/>
      <c r="BX1150" s="17"/>
      <c r="BY1150" s="17"/>
      <c r="BZ1150" s="17"/>
      <c r="CA1150" s="17"/>
      <c r="CB1150" s="17">
        <f>IF((CB1074-$CA1074)&gt;$D1075,0,$D1150*(CB1078))</f>
        <v>-62.72</v>
      </c>
      <c r="CC1150" s="17">
        <f t="shared" ref="CC1150:CO1150" si="7715">IF((CC1074-$CA1074)&gt;$D1075,0,$D1150*(CC1078))</f>
        <v>-62.84</v>
      </c>
      <c r="CD1150" s="17">
        <f t="shared" si="7715"/>
        <v>-63</v>
      </c>
      <c r="CE1150" s="17">
        <f t="shared" si="7715"/>
        <v>-63.160000000000004</v>
      </c>
      <c r="CF1150" s="17">
        <f t="shared" si="7715"/>
        <v>-63.32</v>
      </c>
      <c r="CG1150" s="17">
        <f t="shared" si="7715"/>
        <v>-63.480000000000004</v>
      </c>
      <c r="CH1150" s="17">
        <f t="shared" si="7715"/>
        <v>-63.64</v>
      </c>
      <c r="CI1150" s="17">
        <f t="shared" si="7715"/>
        <v>-63.800000000000004</v>
      </c>
      <c r="CJ1150" s="17">
        <f t="shared" si="7715"/>
        <v>-63.96</v>
      </c>
      <c r="CK1150" s="17">
        <f t="shared" si="7715"/>
        <v>-64.12</v>
      </c>
      <c r="CL1150" s="17">
        <f t="shared" si="7715"/>
        <v>-64.28</v>
      </c>
      <c r="CM1150" s="17">
        <f t="shared" si="7715"/>
        <v>-64.44</v>
      </c>
      <c r="CN1150" s="17">
        <f t="shared" si="7715"/>
        <v>-64.599999999999994</v>
      </c>
      <c r="CO1150" s="17">
        <f t="shared" si="7715"/>
        <v>-64.760000000000005</v>
      </c>
    </row>
    <row r="1151" spans="2:93">
      <c r="B1151" s="556"/>
      <c r="C1151" s="556">
        <f t="shared" si="7709"/>
        <v>73</v>
      </c>
      <c r="D1151" s="632">
        <f t="shared" si="7707"/>
        <v>-0.04</v>
      </c>
      <c r="E1151" s="632"/>
      <c r="F1151" s="632"/>
      <c r="G1151" s="632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  <c r="BC1151" s="17"/>
      <c r="BD1151" s="17"/>
      <c r="BE1151" s="17"/>
      <c r="BF1151" s="17"/>
      <c r="BG1151" s="17"/>
      <c r="BH1151" s="17"/>
      <c r="BI1151" s="17"/>
      <c r="BJ1151" s="17"/>
      <c r="BK1151" s="17"/>
      <c r="BL1151" s="17"/>
      <c r="BM1151" s="17"/>
      <c r="BN1151" s="17"/>
      <c r="BO1151" s="17"/>
      <c r="BP1151" s="17"/>
      <c r="BQ1151" s="17"/>
      <c r="BR1151" s="17"/>
      <c r="BS1151" s="17"/>
      <c r="BT1151" s="17"/>
      <c r="BU1151" s="17"/>
      <c r="BV1151" s="17"/>
      <c r="BW1151" s="17"/>
      <c r="BX1151" s="17"/>
      <c r="BY1151" s="17"/>
      <c r="BZ1151" s="17"/>
      <c r="CA1151" s="17"/>
      <c r="CB1151" s="17"/>
      <c r="CC1151" s="17">
        <f>IF((CC1074-$CB1074)&gt;$D1075,0,$D1151*(CC1078))</f>
        <v>-62.84</v>
      </c>
      <c r="CD1151" s="17">
        <f t="shared" ref="CD1151:CO1151" si="7716">IF((CD1074-$CB1074)&gt;$D1075,0,$D1151*(CD1078))</f>
        <v>-63</v>
      </c>
      <c r="CE1151" s="17">
        <f t="shared" si="7716"/>
        <v>-63.160000000000004</v>
      </c>
      <c r="CF1151" s="17">
        <f t="shared" si="7716"/>
        <v>-63.32</v>
      </c>
      <c r="CG1151" s="17">
        <f t="shared" si="7716"/>
        <v>-63.480000000000004</v>
      </c>
      <c r="CH1151" s="17">
        <f t="shared" si="7716"/>
        <v>-63.64</v>
      </c>
      <c r="CI1151" s="17">
        <f t="shared" si="7716"/>
        <v>-63.800000000000004</v>
      </c>
      <c r="CJ1151" s="17">
        <f t="shared" si="7716"/>
        <v>-63.96</v>
      </c>
      <c r="CK1151" s="17">
        <f t="shared" si="7716"/>
        <v>-64.12</v>
      </c>
      <c r="CL1151" s="17">
        <f t="shared" si="7716"/>
        <v>-64.28</v>
      </c>
      <c r="CM1151" s="17">
        <f t="shared" si="7716"/>
        <v>-64.44</v>
      </c>
      <c r="CN1151" s="17">
        <f t="shared" si="7716"/>
        <v>-64.599999999999994</v>
      </c>
      <c r="CO1151" s="17">
        <f t="shared" si="7716"/>
        <v>-64.760000000000005</v>
      </c>
    </row>
    <row r="1152" spans="2:93">
      <c r="B1152" s="556"/>
      <c r="C1152" s="556">
        <f t="shared" si="7709"/>
        <v>74</v>
      </c>
      <c r="D1152" s="632">
        <f t="shared" si="7707"/>
        <v>-0.04</v>
      </c>
      <c r="E1152" s="632"/>
      <c r="F1152" s="632"/>
      <c r="G1152" s="632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  <c r="BC1152" s="17"/>
      <c r="BD1152" s="17"/>
      <c r="BE1152" s="17"/>
      <c r="BF1152" s="17"/>
      <c r="BG1152" s="17"/>
      <c r="BH1152" s="17"/>
      <c r="BI1152" s="17"/>
      <c r="BJ1152" s="17"/>
      <c r="BK1152" s="17"/>
      <c r="BL1152" s="17"/>
      <c r="BM1152" s="17"/>
      <c r="BN1152" s="17"/>
      <c r="BO1152" s="17"/>
      <c r="BP1152" s="17"/>
      <c r="BQ1152" s="17"/>
      <c r="BR1152" s="17"/>
      <c r="BS1152" s="17"/>
      <c r="BT1152" s="17"/>
      <c r="BU1152" s="17"/>
      <c r="BV1152" s="17"/>
      <c r="BW1152" s="17"/>
      <c r="BX1152" s="17"/>
      <c r="BY1152" s="17"/>
      <c r="BZ1152" s="17"/>
      <c r="CA1152" s="17"/>
      <c r="CB1152" s="17"/>
      <c r="CC1152" s="17"/>
      <c r="CD1152" s="17">
        <f>IF((CD1074-$CC1074)&gt;$D1075,0,$D1152*(CD1078))</f>
        <v>-63</v>
      </c>
      <c r="CE1152" s="17">
        <f t="shared" ref="CE1152:CO1152" si="7717">IF((CE1074-$CC1074)&gt;$D1075,0,$D1152*(CE1078))</f>
        <v>-63.160000000000004</v>
      </c>
      <c r="CF1152" s="17">
        <f t="shared" si="7717"/>
        <v>-63.32</v>
      </c>
      <c r="CG1152" s="17">
        <f t="shared" si="7717"/>
        <v>-63.480000000000004</v>
      </c>
      <c r="CH1152" s="17">
        <f t="shared" si="7717"/>
        <v>-63.64</v>
      </c>
      <c r="CI1152" s="17">
        <f t="shared" si="7717"/>
        <v>-63.800000000000004</v>
      </c>
      <c r="CJ1152" s="17">
        <f t="shared" si="7717"/>
        <v>-63.96</v>
      </c>
      <c r="CK1152" s="17">
        <f t="shared" si="7717"/>
        <v>-64.12</v>
      </c>
      <c r="CL1152" s="17">
        <f t="shared" si="7717"/>
        <v>-64.28</v>
      </c>
      <c r="CM1152" s="17">
        <f t="shared" si="7717"/>
        <v>-64.44</v>
      </c>
      <c r="CN1152" s="17">
        <f t="shared" si="7717"/>
        <v>-64.599999999999994</v>
      </c>
      <c r="CO1152" s="17">
        <f t="shared" si="7717"/>
        <v>-64.760000000000005</v>
      </c>
    </row>
    <row r="1153" spans="2:93">
      <c r="B1153" s="556"/>
      <c r="C1153" s="556">
        <f t="shared" si="7709"/>
        <v>75</v>
      </c>
      <c r="D1153" s="632">
        <f t="shared" si="7707"/>
        <v>-0.04</v>
      </c>
      <c r="E1153" s="632"/>
      <c r="F1153" s="632"/>
      <c r="G1153" s="632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  <c r="BC1153" s="17"/>
      <c r="BD1153" s="17"/>
      <c r="BE1153" s="17"/>
      <c r="BF1153" s="17"/>
      <c r="BG1153" s="17"/>
      <c r="BH1153" s="17"/>
      <c r="BI1153" s="17"/>
      <c r="BJ1153" s="17"/>
      <c r="BK1153" s="17"/>
      <c r="BL1153" s="17"/>
      <c r="BM1153" s="17"/>
      <c r="BN1153" s="17"/>
      <c r="BO1153" s="17"/>
      <c r="BP1153" s="17"/>
      <c r="BQ1153" s="17"/>
      <c r="BR1153" s="17"/>
      <c r="BS1153" s="17"/>
      <c r="BT1153" s="17"/>
      <c r="BU1153" s="17"/>
      <c r="BV1153" s="17"/>
      <c r="BW1153" s="17"/>
      <c r="BX1153" s="17"/>
      <c r="BY1153" s="17"/>
      <c r="BZ1153" s="17"/>
      <c r="CA1153" s="17"/>
      <c r="CB1153" s="17"/>
      <c r="CC1153" s="17"/>
      <c r="CD1153" s="17"/>
      <c r="CE1153" s="17">
        <f>IF((CE1074-$CD1074)&gt;$D1075,0,$D1153*(CE1078))</f>
        <v>-63.160000000000004</v>
      </c>
      <c r="CF1153" s="17">
        <f t="shared" ref="CF1153:CO1153" si="7718">IF((CF1074-$CD1074)&gt;$D1075,0,$D1153*(CF1078))</f>
        <v>-63.32</v>
      </c>
      <c r="CG1153" s="17">
        <f t="shared" si="7718"/>
        <v>-63.480000000000004</v>
      </c>
      <c r="CH1153" s="17">
        <f t="shared" si="7718"/>
        <v>-63.64</v>
      </c>
      <c r="CI1153" s="17">
        <f t="shared" si="7718"/>
        <v>-63.800000000000004</v>
      </c>
      <c r="CJ1153" s="17">
        <f t="shared" si="7718"/>
        <v>-63.96</v>
      </c>
      <c r="CK1153" s="17">
        <f t="shared" si="7718"/>
        <v>-64.12</v>
      </c>
      <c r="CL1153" s="17">
        <f t="shared" si="7718"/>
        <v>-64.28</v>
      </c>
      <c r="CM1153" s="17">
        <f t="shared" si="7718"/>
        <v>-64.44</v>
      </c>
      <c r="CN1153" s="17">
        <f t="shared" si="7718"/>
        <v>-64.599999999999994</v>
      </c>
      <c r="CO1153" s="17">
        <f t="shared" si="7718"/>
        <v>-64.760000000000005</v>
      </c>
    </row>
    <row r="1154" spans="2:93">
      <c r="B1154" s="556"/>
      <c r="C1154" s="556">
        <f t="shared" si="7709"/>
        <v>76</v>
      </c>
      <c r="D1154" s="632">
        <f t="shared" si="7707"/>
        <v>-0.04</v>
      </c>
      <c r="E1154" s="632"/>
      <c r="F1154" s="632"/>
      <c r="G1154" s="632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  <c r="BC1154" s="17"/>
      <c r="BD1154" s="17"/>
      <c r="BE1154" s="17"/>
      <c r="BF1154" s="17"/>
      <c r="BG1154" s="17"/>
      <c r="BH1154" s="17"/>
      <c r="BI1154" s="17"/>
      <c r="BJ1154" s="17"/>
      <c r="BK1154" s="17"/>
      <c r="BL1154" s="17"/>
      <c r="BM1154" s="17"/>
      <c r="BN1154" s="17"/>
      <c r="BO1154" s="17"/>
      <c r="BP1154" s="17"/>
      <c r="BQ1154" s="17"/>
      <c r="BR1154" s="17"/>
      <c r="BS1154" s="17"/>
      <c r="BT1154" s="17"/>
      <c r="BU1154" s="17"/>
      <c r="BV1154" s="17"/>
      <c r="BW1154" s="17"/>
      <c r="BX1154" s="17"/>
      <c r="BY1154" s="17"/>
      <c r="BZ1154" s="17"/>
      <c r="CA1154" s="17"/>
      <c r="CB1154" s="17"/>
      <c r="CC1154" s="17"/>
      <c r="CD1154" s="17"/>
      <c r="CE1154" s="17"/>
      <c r="CF1154" s="17">
        <f>IF((CF1074-$CE1074)&gt;$D1075,0,$D1154*(CF1078))</f>
        <v>-63.32</v>
      </c>
      <c r="CG1154" s="17">
        <f t="shared" ref="CG1154:CO1154" si="7719">IF((CG1074-$CE1074)&gt;$D1075,0,$D1154*(CG1078))</f>
        <v>-63.480000000000004</v>
      </c>
      <c r="CH1154" s="17">
        <f t="shared" si="7719"/>
        <v>-63.64</v>
      </c>
      <c r="CI1154" s="17">
        <f t="shared" si="7719"/>
        <v>-63.800000000000004</v>
      </c>
      <c r="CJ1154" s="17">
        <f t="shared" si="7719"/>
        <v>-63.96</v>
      </c>
      <c r="CK1154" s="17">
        <f t="shared" si="7719"/>
        <v>-64.12</v>
      </c>
      <c r="CL1154" s="17">
        <f t="shared" si="7719"/>
        <v>-64.28</v>
      </c>
      <c r="CM1154" s="17">
        <f t="shared" si="7719"/>
        <v>-64.44</v>
      </c>
      <c r="CN1154" s="17">
        <f t="shared" si="7719"/>
        <v>-64.599999999999994</v>
      </c>
      <c r="CO1154" s="17">
        <f t="shared" si="7719"/>
        <v>-64.760000000000005</v>
      </c>
    </row>
    <row r="1155" spans="2:93">
      <c r="B1155" s="556"/>
      <c r="C1155" s="556">
        <f t="shared" si="7709"/>
        <v>77</v>
      </c>
      <c r="D1155" s="632">
        <f t="shared" si="7707"/>
        <v>-0.04</v>
      </c>
      <c r="E1155" s="632"/>
      <c r="F1155" s="632"/>
      <c r="G1155" s="632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/>
      <c r="BP1155" s="17"/>
      <c r="BQ1155" s="17"/>
      <c r="BR1155" s="17"/>
      <c r="BS1155" s="17"/>
      <c r="BT1155" s="17"/>
      <c r="BU1155" s="17"/>
      <c r="BV1155" s="17"/>
      <c r="BW1155" s="17"/>
      <c r="BX1155" s="17"/>
      <c r="BY1155" s="17"/>
      <c r="BZ1155" s="17"/>
      <c r="CA1155" s="17"/>
      <c r="CB1155" s="17"/>
      <c r="CC1155" s="17"/>
      <c r="CD1155" s="17"/>
      <c r="CE1155" s="17"/>
      <c r="CF1155" s="17"/>
      <c r="CG1155" s="17">
        <f>IF((CG1074-$CF1074)&gt;$D1075,0,$D1155*(CG1078))</f>
        <v>-63.480000000000004</v>
      </c>
      <c r="CH1155" s="17">
        <f t="shared" ref="CH1155:CO1155" si="7720">IF((CH1074-$CF1074)&gt;$D1075,0,$D1155*(CH1078))</f>
        <v>-63.64</v>
      </c>
      <c r="CI1155" s="17">
        <f t="shared" si="7720"/>
        <v>-63.800000000000004</v>
      </c>
      <c r="CJ1155" s="17">
        <f t="shared" si="7720"/>
        <v>-63.96</v>
      </c>
      <c r="CK1155" s="17">
        <f t="shared" si="7720"/>
        <v>-64.12</v>
      </c>
      <c r="CL1155" s="17">
        <f t="shared" si="7720"/>
        <v>-64.28</v>
      </c>
      <c r="CM1155" s="17">
        <f t="shared" si="7720"/>
        <v>-64.44</v>
      </c>
      <c r="CN1155" s="17">
        <f t="shared" si="7720"/>
        <v>-64.599999999999994</v>
      </c>
      <c r="CO1155" s="17">
        <f t="shared" si="7720"/>
        <v>-64.760000000000005</v>
      </c>
    </row>
    <row r="1156" spans="2:93">
      <c r="B1156" s="556"/>
      <c r="C1156" s="556">
        <f t="shared" si="7709"/>
        <v>78</v>
      </c>
      <c r="D1156" s="632">
        <f t="shared" si="7707"/>
        <v>-0.04</v>
      </c>
      <c r="E1156" s="632"/>
      <c r="F1156" s="632"/>
      <c r="G1156" s="632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  <c r="BC1156" s="17"/>
      <c r="BD1156" s="17"/>
      <c r="BE1156" s="17"/>
      <c r="BF1156" s="17"/>
      <c r="BG1156" s="17"/>
      <c r="BH1156" s="17"/>
      <c r="BI1156" s="17"/>
      <c r="BJ1156" s="17"/>
      <c r="BK1156" s="17"/>
      <c r="BL1156" s="17"/>
      <c r="BM1156" s="17"/>
      <c r="BN1156" s="17"/>
      <c r="BO1156" s="17"/>
      <c r="BP1156" s="17"/>
      <c r="BQ1156" s="17"/>
      <c r="BR1156" s="17"/>
      <c r="BS1156" s="17"/>
      <c r="BT1156" s="17"/>
      <c r="BU1156" s="17"/>
      <c r="BV1156" s="17"/>
      <c r="BW1156" s="17"/>
      <c r="BX1156" s="17"/>
      <c r="BY1156" s="17"/>
      <c r="BZ1156" s="17"/>
      <c r="CA1156" s="17"/>
      <c r="CB1156" s="17"/>
      <c r="CC1156" s="17"/>
      <c r="CD1156" s="17"/>
      <c r="CE1156" s="17"/>
      <c r="CF1156" s="17"/>
      <c r="CG1156" s="17"/>
      <c r="CH1156" s="17">
        <f>IF((CH1074-$CG1074)&gt;$D1075,0,$D1156*(CH1078))</f>
        <v>-63.64</v>
      </c>
      <c r="CI1156" s="17">
        <f t="shared" ref="CI1156:CO1156" si="7721">IF((CI1074-$CG1074)&gt;$D1075,0,$D1156*(CI1078))</f>
        <v>-63.800000000000004</v>
      </c>
      <c r="CJ1156" s="17">
        <f t="shared" si="7721"/>
        <v>-63.96</v>
      </c>
      <c r="CK1156" s="17">
        <f t="shared" si="7721"/>
        <v>-64.12</v>
      </c>
      <c r="CL1156" s="17">
        <f t="shared" si="7721"/>
        <v>-64.28</v>
      </c>
      <c r="CM1156" s="17">
        <f t="shared" si="7721"/>
        <v>-64.44</v>
      </c>
      <c r="CN1156" s="17">
        <f t="shared" si="7721"/>
        <v>-64.599999999999994</v>
      </c>
      <c r="CO1156" s="17">
        <f t="shared" si="7721"/>
        <v>-64.760000000000005</v>
      </c>
    </row>
    <row r="1157" spans="2:93">
      <c r="B1157" s="556"/>
      <c r="C1157" s="556">
        <f t="shared" si="7709"/>
        <v>79</v>
      </c>
      <c r="D1157" s="632">
        <f t="shared" si="7707"/>
        <v>-0.04</v>
      </c>
      <c r="E1157" s="632"/>
      <c r="F1157" s="632"/>
      <c r="G1157" s="632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  <c r="BC1157" s="17"/>
      <c r="BD1157" s="17"/>
      <c r="BE1157" s="17"/>
      <c r="BF1157" s="17"/>
      <c r="BG1157" s="17"/>
      <c r="BH1157" s="17"/>
      <c r="BI1157" s="17"/>
      <c r="BJ1157" s="17"/>
      <c r="BK1157" s="17"/>
      <c r="BL1157" s="17"/>
      <c r="BM1157" s="17"/>
      <c r="BN1157" s="17"/>
      <c r="BO1157" s="17"/>
      <c r="BP1157" s="17"/>
      <c r="BQ1157" s="17"/>
      <c r="BR1157" s="17"/>
      <c r="BS1157" s="17"/>
      <c r="BT1157" s="17"/>
      <c r="BU1157" s="17"/>
      <c r="BV1157" s="17"/>
      <c r="BW1157" s="17"/>
      <c r="BX1157" s="17"/>
      <c r="BY1157" s="17"/>
      <c r="BZ1157" s="17"/>
      <c r="CA1157" s="17"/>
      <c r="CB1157" s="17"/>
      <c r="CC1157" s="17"/>
      <c r="CD1157" s="17"/>
      <c r="CE1157" s="17"/>
      <c r="CF1157" s="17"/>
      <c r="CG1157" s="17"/>
      <c r="CH1157" s="17"/>
      <c r="CI1157" s="17">
        <f>IF((CI1074-$CH1074)&gt;$D1075,0,$D1157*(CI1078))</f>
        <v>-63.800000000000004</v>
      </c>
      <c r="CJ1157" s="17">
        <f t="shared" ref="CJ1157:CO1157" si="7722">IF((CJ1074-$CH1074)&gt;$D1075,0,$D1157*(CJ1078))</f>
        <v>-63.96</v>
      </c>
      <c r="CK1157" s="17">
        <f t="shared" si="7722"/>
        <v>-64.12</v>
      </c>
      <c r="CL1157" s="17">
        <f t="shared" si="7722"/>
        <v>-64.28</v>
      </c>
      <c r="CM1157" s="17">
        <f t="shared" si="7722"/>
        <v>-64.44</v>
      </c>
      <c r="CN1157" s="17">
        <f t="shared" si="7722"/>
        <v>-64.599999999999994</v>
      </c>
      <c r="CO1157" s="17">
        <f t="shared" si="7722"/>
        <v>-64.760000000000005</v>
      </c>
    </row>
    <row r="1158" spans="2:93">
      <c r="B1158" s="556"/>
      <c r="C1158" s="556">
        <f t="shared" si="7709"/>
        <v>80</v>
      </c>
      <c r="D1158" s="632">
        <f t="shared" si="7707"/>
        <v>-0.04</v>
      </c>
      <c r="E1158" s="632"/>
      <c r="F1158" s="632"/>
      <c r="G1158" s="632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  <c r="BC1158" s="17"/>
      <c r="BD1158" s="17"/>
      <c r="BE1158" s="17"/>
      <c r="BF1158" s="17"/>
      <c r="BG1158" s="17"/>
      <c r="BH1158" s="17"/>
      <c r="BI1158" s="17"/>
      <c r="BJ1158" s="17"/>
      <c r="BK1158" s="17"/>
      <c r="BL1158" s="17"/>
      <c r="BM1158" s="17"/>
      <c r="BN1158" s="17"/>
      <c r="BO1158" s="17"/>
      <c r="BP1158" s="17"/>
      <c r="BQ1158" s="17"/>
      <c r="BR1158" s="17"/>
      <c r="BS1158" s="17"/>
      <c r="BT1158" s="17"/>
      <c r="BU1158" s="17"/>
      <c r="BV1158" s="17"/>
      <c r="BW1158" s="17"/>
      <c r="BX1158" s="17"/>
      <c r="BY1158" s="17"/>
      <c r="BZ1158" s="17"/>
      <c r="CA1158" s="17"/>
      <c r="CB1158" s="17"/>
      <c r="CC1158" s="17"/>
      <c r="CD1158" s="17"/>
      <c r="CE1158" s="17"/>
      <c r="CF1158" s="17"/>
      <c r="CG1158" s="17"/>
      <c r="CH1158" s="17"/>
      <c r="CI1158" s="17"/>
      <c r="CJ1158" s="17">
        <f>IF((CJ1074-$CI1074)&gt;$D1075,0,$D1158*(CJ1078))</f>
        <v>-63.96</v>
      </c>
      <c r="CK1158" s="17">
        <f t="shared" ref="CK1158:CO1158" si="7723">IF((CK1074-$CI1074)&gt;$D1075,0,$D1158*(CK1078))</f>
        <v>-64.12</v>
      </c>
      <c r="CL1158" s="17">
        <f t="shared" si="7723"/>
        <v>-64.28</v>
      </c>
      <c r="CM1158" s="17">
        <f t="shared" si="7723"/>
        <v>-64.44</v>
      </c>
      <c r="CN1158" s="17">
        <f t="shared" si="7723"/>
        <v>-64.599999999999994</v>
      </c>
      <c r="CO1158" s="17">
        <f t="shared" si="7723"/>
        <v>-64.760000000000005</v>
      </c>
    </row>
    <row r="1159" spans="2:93">
      <c r="B1159" s="556"/>
      <c r="C1159" s="556">
        <f t="shared" si="7709"/>
        <v>81</v>
      </c>
      <c r="D1159" s="632">
        <f t="shared" si="7707"/>
        <v>-0.04</v>
      </c>
      <c r="E1159" s="632"/>
      <c r="F1159" s="632"/>
      <c r="G1159" s="632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  <c r="BC1159" s="17"/>
      <c r="BD1159" s="17"/>
      <c r="BE1159" s="17"/>
      <c r="BF1159" s="17"/>
      <c r="BG1159" s="17"/>
      <c r="BH1159" s="17"/>
      <c r="BI1159" s="17"/>
      <c r="BJ1159" s="17"/>
      <c r="BK1159" s="17"/>
      <c r="BL1159" s="17"/>
      <c r="BM1159" s="17"/>
      <c r="BN1159" s="17"/>
      <c r="BO1159" s="17"/>
      <c r="BP1159" s="17"/>
      <c r="BQ1159" s="17"/>
      <c r="BR1159" s="17"/>
      <c r="BS1159" s="17"/>
      <c r="BT1159" s="17"/>
      <c r="BU1159" s="17"/>
      <c r="BV1159" s="17"/>
      <c r="BW1159" s="17"/>
      <c r="BX1159" s="17"/>
      <c r="BY1159" s="17"/>
      <c r="BZ1159" s="17"/>
      <c r="CA1159" s="17"/>
      <c r="CB1159" s="17"/>
      <c r="CC1159" s="17"/>
      <c r="CD1159" s="17"/>
      <c r="CE1159" s="17"/>
      <c r="CF1159" s="17"/>
      <c r="CG1159" s="17"/>
      <c r="CH1159" s="17"/>
      <c r="CI1159" s="17"/>
      <c r="CJ1159" s="17"/>
      <c r="CK1159" s="17">
        <f>IF((CK1074-$CJ1074)&gt;$D1075,0,$D1159*(CK1078))</f>
        <v>-64.12</v>
      </c>
      <c r="CL1159" s="17">
        <f t="shared" ref="CL1159:CO1159" si="7724">IF((CL1074-$CJ1074)&gt;$D1075,0,$D1159*(CL1078))</f>
        <v>-64.28</v>
      </c>
      <c r="CM1159" s="17">
        <f t="shared" si="7724"/>
        <v>-64.44</v>
      </c>
      <c r="CN1159" s="17">
        <f t="shared" si="7724"/>
        <v>-64.599999999999994</v>
      </c>
      <c r="CO1159" s="17">
        <f t="shared" si="7724"/>
        <v>-64.760000000000005</v>
      </c>
    </row>
    <row r="1160" spans="2:93">
      <c r="B1160" s="556"/>
      <c r="C1160" s="556">
        <f t="shared" si="7709"/>
        <v>82</v>
      </c>
      <c r="D1160" s="632">
        <f t="shared" si="7707"/>
        <v>-0.04</v>
      </c>
      <c r="E1160" s="632"/>
      <c r="F1160" s="632"/>
      <c r="G1160" s="632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17"/>
      <c r="BE1160" s="17"/>
      <c r="BF1160" s="17"/>
      <c r="BG1160" s="17"/>
      <c r="BH1160" s="17"/>
      <c r="BI1160" s="17"/>
      <c r="BJ1160" s="17"/>
      <c r="BK1160" s="17"/>
      <c r="BL1160" s="17"/>
      <c r="BM1160" s="17"/>
      <c r="BN1160" s="17"/>
      <c r="BO1160" s="17"/>
      <c r="BP1160" s="17"/>
      <c r="BQ1160" s="17"/>
      <c r="BR1160" s="17"/>
      <c r="BS1160" s="17"/>
      <c r="BT1160" s="17"/>
      <c r="BU1160" s="17"/>
      <c r="BV1160" s="17"/>
      <c r="BW1160" s="17"/>
      <c r="BX1160" s="17"/>
      <c r="BY1160" s="17"/>
      <c r="BZ1160" s="17"/>
      <c r="CA1160" s="17"/>
      <c r="CB1160" s="17"/>
      <c r="CC1160" s="17"/>
      <c r="CD1160" s="17"/>
      <c r="CE1160" s="17"/>
      <c r="CF1160" s="17"/>
      <c r="CG1160" s="17"/>
      <c r="CH1160" s="17"/>
      <c r="CI1160" s="17"/>
      <c r="CJ1160" s="17"/>
      <c r="CK1160" s="17"/>
      <c r="CL1160" s="17">
        <f>IF((CL1074-$CK1074)&gt;$D1075,0,$D1160*(CL1078))</f>
        <v>-64.28</v>
      </c>
      <c r="CM1160" s="17">
        <f t="shared" ref="CM1160:CO1160" si="7725">IF((CM1074-$CK1074)&gt;$D1075,0,$D1160*(CM1078))</f>
        <v>-64.44</v>
      </c>
      <c r="CN1160" s="17">
        <f t="shared" si="7725"/>
        <v>-64.599999999999994</v>
      </c>
      <c r="CO1160" s="17">
        <f t="shared" si="7725"/>
        <v>-64.760000000000005</v>
      </c>
    </row>
    <row r="1161" spans="2:93">
      <c r="B1161" s="556"/>
      <c r="C1161" s="556">
        <f t="shared" si="7709"/>
        <v>83</v>
      </c>
      <c r="D1161" s="632">
        <f t="shared" si="7707"/>
        <v>-0.04</v>
      </c>
      <c r="E1161" s="632"/>
      <c r="F1161" s="632"/>
      <c r="G1161" s="632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I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>
        <f>IF((CM1074-$CL1074)&gt;$D1075,0,$D1161*(CM1078))</f>
        <v>-64.44</v>
      </c>
      <c r="CN1161" s="17">
        <f t="shared" ref="CN1161:CO1161" si="7726">IF((CN1074-$CL1074)&gt;$D1075,0,$D1161*(CN1078))</f>
        <v>-64.599999999999994</v>
      </c>
      <c r="CO1161" s="17">
        <f t="shared" si="7726"/>
        <v>-64.760000000000005</v>
      </c>
    </row>
    <row r="1162" spans="2:93">
      <c r="B1162" s="556"/>
      <c r="C1162" s="556">
        <f t="shared" si="7709"/>
        <v>84</v>
      </c>
      <c r="D1162" s="632">
        <f t="shared" si="7707"/>
        <v>-0.04</v>
      </c>
      <c r="E1162" s="632"/>
      <c r="F1162" s="632"/>
      <c r="G1162" s="632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  <c r="BC1162" s="17"/>
      <c r="BD1162" s="17"/>
      <c r="BE1162" s="17"/>
      <c r="BF1162" s="17"/>
      <c r="BG1162" s="17"/>
      <c r="BH1162" s="17"/>
      <c r="BI1162" s="17"/>
      <c r="BJ1162" s="17"/>
      <c r="BK1162" s="17"/>
      <c r="BL1162" s="17"/>
      <c r="BM1162" s="17"/>
      <c r="BN1162" s="17"/>
      <c r="BO1162" s="17"/>
      <c r="BP1162" s="17"/>
      <c r="BQ1162" s="17"/>
      <c r="BR1162" s="17"/>
      <c r="BS1162" s="17"/>
      <c r="BT1162" s="17"/>
      <c r="BU1162" s="17"/>
      <c r="BV1162" s="17"/>
      <c r="BW1162" s="17"/>
      <c r="BX1162" s="17"/>
      <c r="BY1162" s="17"/>
      <c r="BZ1162" s="17"/>
      <c r="CA1162" s="17"/>
      <c r="CB1162" s="17"/>
      <c r="CC1162" s="17"/>
      <c r="CD1162" s="17"/>
      <c r="CE1162" s="17"/>
      <c r="CF1162" s="17"/>
      <c r="CG1162" s="17"/>
      <c r="CH1162" s="17"/>
      <c r="CI1162" s="17"/>
      <c r="CJ1162" s="17"/>
      <c r="CK1162" s="17"/>
      <c r="CL1162" s="17"/>
      <c r="CM1162" s="17"/>
      <c r="CN1162" s="17">
        <f>IF((CN1074-$CM1074)&gt;$D1075,0,$D1162*(CN1078))</f>
        <v>-64.599999999999994</v>
      </c>
      <c r="CO1162" s="17">
        <f>IF((CO1074-$CM1074)&gt;$D1075,0,$D1162*(CO1078))</f>
        <v>-64.760000000000005</v>
      </c>
    </row>
    <row r="1163" spans="2:93">
      <c r="B1163" s="556"/>
      <c r="C1163" s="556">
        <f t="shared" si="7709"/>
        <v>85</v>
      </c>
      <c r="D1163" s="632">
        <f t="shared" si="7707"/>
        <v>-0.04</v>
      </c>
      <c r="E1163" s="632"/>
      <c r="F1163" s="632"/>
      <c r="G1163" s="632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  <c r="BM1163" s="17"/>
      <c r="BN1163" s="17"/>
      <c r="BO1163" s="17"/>
      <c r="BP1163" s="17"/>
      <c r="BQ1163" s="17"/>
      <c r="BR1163" s="17"/>
      <c r="BS1163" s="17"/>
      <c r="BT1163" s="17"/>
      <c r="BU1163" s="17"/>
      <c r="BV1163" s="17"/>
      <c r="BW1163" s="17"/>
      <c r="BX1163" s="17"/>
      <c r="BY1163" s="17"/>
      <c r="BZ1163" s="17"/>
      <c r="CA1163" s="17"/>
      <c r="CB1163" s="17"/>
      <c r="CC1163" s="17"/>
      <c r="CD1163" s="17"/>
      <c r="CE1163" s="17"/>
      <c r="CF1163" s="17"/>
      <c r="CG1163" s="17"/>
      <c r="CH1163" s="17"/>
      <c r="CI1163" s="17"/>
      <c r="CJ1163" s="17"/>
      <c r="CK1163" s="17"/>
      <c r="CL1163" s="17"/>
      <c r="CM1163" s="17"/>
      <c r="CN1163" s="17"/>
      <c r="CO1163" s="17">
        <f>IF((CO1074-$CN1074)&gt;$D1075,0,$D1163*(CO1078))</f>
        <v>-64.760000000000005</v>
      </c>
    </row>
    <row r="1164" spans="2:93">
      <c r="B1164" s="556"/>
      <c r="C1164" s="556" t="s">
        <v>1978</v>
      </c>
      <c r="D1164" s="556"/>
      <c r="E1164" s="556"/>
      <c r="F1164" s="556"/>
      <c r="G1164" s="556"/>
      <c r="H1164" s="556"/>
      <c r="I1164" s="9">
        <f>SUM(I1079:I1163)</f>
        <v>-10529.460400000002</v>
      </c>
      <c r="J1164" s="9">
        <f t="shared" ref="J1164" si="7727">SUM(J1079:J1163)</f>
        <v>-10555.900399999999</v>
      </c>
      <c r="K1164" s="9">
        <f t="shared" ref="K1164" si="7728">SUM(K1079:K1163)</f>
        <v>-10582.500400000001</v>
      </c>
      <c r="L1164" s="9">
        <f t="shared" ref="L1164" si="7729">SUM(L1079:L1163)</f>
        <v>-10609.460400000002</v>
      </c>
      <c r="M1164" s="9">
        <f t="shared" ref="M1164" si="7730">SUM(M1079:M1163)</f>
        <v>-10636.460400000005</v>
      </c>
      <c r="N1164" s="9">
        <f t="shared" ref="N1164" si="7731">SUM(N1079:N1163)</f>
        <v>-10663.6204</v>
      </c>
      <c r="O1164" s="9">
        <f t="shared" ref="O1164" si="7732">SUM(O1079:O1163)</f>
        <v>-10691.260399999999</v>
      </c>
      <c r="P1164" s="9">
        <f t="shared" ref="P1164" si="7733">SUM(P1079:P1163)</f>
        <v>-10718.820400000004</v>
      </c>
      <c r="Q1164" s="9">
        <f t="shared" ref="Q1164" si="7734">SUM(Q1079:Q1163)</f>
        <v>-10746.540399999996</v>
      </c>
      <c r="R1164" s="9">
        <f t="shared" ref="R1164" si="7735">SUM(R1079:R1163)</f>
        <v>-10774.860399999994</v>
      </c>
      <c r="S1164" s="9">
        <f t="shared" ref="S1164" si="7736">SUM(S1079:S1163)</f>
        <v>-10802.980400000002</v>
      </c>
      <c r="T1164" s="9">
        <f t="shared" ref="T1164" si="7737">SUM(T1079:T1163)</f>
        <v>-10831.26039999999</v>
      </c>
      <c r="U1164" s="9">
        <f t="shared" ref="U1164" si="7738">SUM(U1079:U1163)</f>
        <v>-10860.26040000001</v>
      </c>
      <c r="V1164" s="9">
        <f t="shared" ref="V1164" si="7739">SUM(V1079:V1163)</f>
        <v>-10888.940399999998</v>
      </c>
      <c r="W1164" s="9">
        <f t="shared" ref="W1164" si="7740">SUM(W1079:W1163)</f>
        <v>-10918.380399999995</v>
      </c>
      <c r="X1164" s="9">
        <f t="shared" ref="X1164" si="7741">SUM(X1079:X1163)</f>
        <v>-10947.420400000008</v>
      </c>
      <c r="Y1164" s="9">
        <f t="shared" ref="Y1164" si="7742">SUM(Y1079:Y1163)</f>
        <v>-10976.660399999992</v>
      </c>
      <c r="Z1164" s="9">
        <f t="shared" ref="Z1164" si="7743">SUM(Z1079:Z1163)</f>
        <v>-10951.980399999988</v>
      </c>
      <c r="AA1164" s="9">
        <f t="shared" ref="AA1164" si="7744">SUM(AA1079:AA1163)</f>
        <v>-10926.540400000002</v>
      </c>
      <c r="AB1164" s="9">
        <f t="shared" ref="AB1164" si="7745">SUM(AB1079:AB1163)</f>
        <v>-10956.820399999999</v>
      </c>
      <c r="AC1164" s="9">
        <f t="shared" ref="AC1164" si="7746">SUM(AC1079:AC1163)</f>
        <v>-10986.580400000015</v>
      </c>
      <c r="AD1164" s="9">
        <f t="shared" ref="AD1164" si="7747">SUM(AD1079:AD1163)</f>
        <v>-11017.300400000013</v>
      </c>
      <c r="AE1164" s="9">
        <f t="shared" ref="AE1164" si="7748">SUM(AE1079:AE1163)</f>
        <v>-11047.420399999992</v>
      </c>
      <c r="AF1164" s="9">
        <f t="shared" ref="AF1164" si="7749">SUM(AF1079:AF1163)</f>
        <v>-11077.740400000008</v>
      </c>
      <c r="AG1164" s="9">
        <f t="shared" ref="AG1164" si="7750">SUM(AG1079:AG1163)</f>
        <v>-11109.140400000006</v>
      </c>
      <c r="AH1164" s="9">
        <f t="shared" ref="AH1164" si="7751">SUM(AH1079:AH1163)</f>
        <v>-1285.2400000000005</v>
      </c>
      <c r="AI1164" s="9">
        <f t="shared" ref="AI1164" si="7752">SUM(AI1079:AI1163)</f>
        <v>-1288.9199999999996</v>
      </c>
      <c r="AJ1164" s="9">
        <f t="shared" ref="AJ1164" si="7753">SUM(AJ1079:AJ1163)</f>
        <v>-1291.6800000000003</v>
      </c>
      <c r="AK1164" s="9">
        <f t="shared" ref="AK1164" si="7754">SUM(AK1079:AK1163)</f>
        <v>-1295.3600000000001</v>
      </c>
      <c r="AL1164" s="9">
        <f t="shared" ref="AL1164" si="7755">SUM(AL1079:AL1163)</f>
        <v>-1298.1200000000006</v>
      </c>
      <c r="AM1164" s="9">
        <f t="shared" ref="AM1164" si="7756">SUM(AM1079:AM1163)</f>
        <v>-1301.8</v>
      </c>
      <c r="AN1164" s="9">
        <f t="shared" ref="AN1164" si="7757">SUM(AN1079:AN1163)</f>
        <v>-1305.48</v>
      </c>
      <c r="AO1164" s="9">
        <f t="shared" ref="AO1164" si="7758">SUM(AO1079:AO1163)</f>
        <v>-1308.2400000000005</v>
      </c>
      <c r="AP1164" s="9">
        <f t="shared" ref="AP1164" si="7759">SUM(AP1079:AP1163)</f>
        <v>-1311.9199999999996</v>
      </c>
      <c r="AQ1164" s="9">
        <f t="shared" ref="AQ1164" si="7760">SUM(AQ1079:AQ1163)</f>
        <v>-1314.6800000000003</v>
      </c>
      <c r="AR1164" s="9">
        <f t="shared" ref="AR1164" si="7761">SUM(AR1079:AR1163)</f>
        <v>-1318.3600000000001</v>
      </c>
      <c r="AS1164" s="9">
        <f t="shared" ref="AS1164" si="7762">SUM(AS1079:AS1163)</f>
        <v>-1321.1200000000008</v>
      </c>
      <c r="AT1164" s="9">
        <f t="shared" ref="AT1164" si="7763">SUM(AT1079:AT1163)</f>
        <v>-1324.7999999999997</v>
      </c>
      <c r="AU1164" s="9">
        <f t="shared" ref="AU1164" si="7764">SUM(AU1079:AU1163)</f>
        <v>-1328.48</v>
      </c>
      <c r="AV1164" s="9">
        <f t="shared" ref="AV1164" si="7765">SUM(AV1079:AV1163)</f>
        <v>-1331.2400000000007</v>
      </c>
      <c r="AW1164" s="9">
        <f t="shared" ref="AW1164" si="7766">SUM(AW1079:AW1163)</f>
        <v>-1334.9199999999996</v>
      </c>
      <c r="AX1164" s="9">
        <f t="shared" ref="AX1164" si="7767">SUM(AX1079:AX1163)</f>
        <v>-1337.6800000000003</v>
      </c>
      <c r="AY1164" s="9">
        <f t="shared" ref="AY1164" si="7768">SUM(AY1079:AY1163)</f>
        <v>-1399.68</v>
      </c>
      <c r="AZ1164" s="9">
        <f t="shared" ref="AZ1164" si="7769">SUM(AZ1079:AZ1163)</f>
        <v>-1462.0000000000002</v>
      </c>
      <c r="BA1164" s="9">
        <f t="shared" ref="BA1164" si="7770">SUM(BA1079:BA1163)</f>
        <v>-1464.9999999999995</v>
      </c>
      <c r="BB1164" s="9">
        <f t="shared" ref="BB1164" si="7771">SUM(BB1079:BB1163)</f>
        <v>-1469</v>
      </c>
      <c r="BC1164" s="9">
        <f t="shared" ref="BC1164" si="7772">SUM(BC1079:BC1163)</f>
        <v>-1473.0000000000002</v>
      </c>
      <c r="BD1164" s="9">
        <f t="shared" ref="BD1164" si="7773">SUM(BD1079:BD1163)</f>
        <v>-1475.9999999999995</v>
      </c>
      <c r="BE1164" s="9">
        <f t="shared" ref="BE1164" si="7774">SUM(BE1079:BE1163)</f>
        <v>-1480.0000000000007</v>
      </c>
      <c r="BF1164" s="9">
        <f t="shared" ref="BF1164" si="7775">SUM(BF1079:BF1163)</f>
        <v>-1483.9999999999993</v>
      </c>
      <c r="BG1164" s="9">
        <f t="shared" ref="BG1164" si="7776">SUM(BG1079:BG1163)</f>
        <v>-1487.0000000000002</v>
      </c>
      <c r="BH1164" s="9">
        <f t="shared" ref="BH1164" si="7777">SUM(BH1079:BH1163)</f>
        <v>-1491.0000000000007</v>
      </c>
      <c r="BI1164" s="9">
        <f t="shared" ref="BI1164" si="7778">SUM(BI1079:BI1163)</f>
        <v>-1494.9999999999993</v>
      </c>
      <c r="BJ1164" s="9">
        <f t="shared" ref="BJ1164" si="7779">SUM(BJ1079:BJ1163)</f>
        <v>-1499.0000000000005</v>
      </c>
      <c r="BK1164" s="9">
        <f t="shared" ref="BK1164" si="7780">SUM(BK1079:BK1163)</f>
        <v>-1501.9999999999998</v>
      </c>
      <c r="BL1164" s="9">
        <f t="shared" ref="BL1164" si="7781">SUM(BL1079:BL1163)</f>
        <v>-1506</v>
      </c>
      <c r="BM1164" s="9">
        <f t="shared" ref="BM1164" si="7782">SUM(BM1079:BM1163)</f>
        <v>-1510.0000000000005</v>
      </c>
      <c r="BN1164" s="9">
        <f t="shared" ref="BN1164" si="7783">SUM(BN1079:BN1163)</f>
        <v>-1513.9999999999991</v>
      </c>
      <c r="BO1164" s="9">
        <f t="shared" ref="BO1164" si="7784">SUM(BO1079:BO1163)</f>
        <v>-1517.0000000000002</v>
      </c>
      <c r="BP1164" s="9">
        <f t="shared" ref="BP1164" si="7785">SUM(BP1079:BP1163)</f>
        <v>-1520.9999999999998</v>
      </c>
      <c r="BQ1164" s="9">
        <f t="shared" ref="BQ1164" si="7786">SUM(BQ1079:BQ1163)</f>
        <v>-1525</v>
      </c>
      <c r="BR1164" s="9">
        <f t="shared" ref="BR1164" si="7787">SUM(BR1079:BR1163)</f>
        <v>-1529.0000000000005</v>
      </c>
      <c r="BS1164" s="9">
        <f t="shared" ref="BS1164" si="7788">SUM(BS1079:BS1163)</f>
        <v>-1532.9999999999998</v>
      </c>
      <c r="BT1164" s="9">
        <f t="shared" ref="BT1164" si="7789">SUM(BT1079:BT1163)</f>
        <v>-1537.0000000000002</v>
      </c>
      <c r="BU1164" s="9">
        <f t="shared" ref="BU1164" si="7790">SUM(BU1079:BU1163)</f>
        <v>-1539.9999999999995</v>
      </c>
      <c r="BV1164" s="9">
        <f t="shared" ref="BV1164" si="7791">SUM(BV1079:BV1163)</f>
        <v>-1544</v>
      </c>
      <c r="BW1164" s="9">
        <f t="shared" ref="BW1164" si="7792">SUM(BW1079:BW1163)</f>
        <v>-1548.0000000000005</v>
      </c>
      <c r="BX1164" s="9">
        <f t="shared" ref="BX1164" si="7793">SUM(BX1079:BX1163)</f>
        <v>-1551.9999999999995</v>
      </c>
      <c r="BY1164" s="9">
        <f t="shared" ref="BY1164" si="7794">SUM(BY1079:BY1163)</f>
        <v>-1556</v>
      </c>
      <c r="BZ1164" s="9">
        <f t="shared" ref="BZ1164" si="7795">SUM(BZ1079:BZ1163)</f>
        <v>-1560.0000000000005</v>
      </c>
      <c r="CA1164" s="9">
        <f t="shared" ref="CA1164" si="7796">SUM(CA1079:CA1163)</f>
        <v>-1563.9999999999991</v>
      </c>
      <c r="CB1164" s="9">
        <f t="shared" ref="CB1164" si="7797">SUM(CB1079:CB1163)</f>
        <v>-1568.0000000000005</v>
      </c>
      <c r="CC1164" s="9">
        <f t="shared" ref="CC1164" si="7798">SUM(CC1079:CC1163)</f>
        <v>-1570.9999999999998</v>
      </c>
      <c r="CD1164" s="9">
        <f t="shared" ref="CD1164" si="7799">SUM(CD1079:CD1163)</f>
        <v>-1575</v>
      </c>
      <c r="CE1164" s="9">
        <f t="shared" ref="CE1164" si="7800">SUM(CE1079:CE1163)</f>
        <v>-1579.0000000000005</v>
      </c>
      <c r="CF1164" s="9">
        <f t="shared" ref="CF1164" si="7801">SUM(CF1079:CF1163)</f>
        <v>-1582.9999999999998</v>
      </c>
      <c r="CG1164" s="9">
        <f t="shared" ref="CG1164" si="7802">SUM(CG1079:CG1163)</f>
        <v>-1587.0000000000002</v>
      </c>
      <c r="CH1164" s="9">
        <f t="shared" ref="CH1164" si="7803">SUM(CH1079:CH1163)</f>
        <v>-1591.0000000000007</v>
      </c>
      <c r="CI1164" s="9">
        <f t="shared" ref="CI1164" si="7804">SUM(CI1079:CI1163)</f>
        <v>-1594.9999999999993</v>
      </c>
      <c r="CJ1164" s="9">
        <f t="shared" ref="CJ1164" si="7805">SUM(CJ1079:CJ1163)</f>
        <v>-1599.0000000000005</v>
      </c>
      <c r="CK1164" s="9">
        <f t="shared" ref="CK1164" si="7806">SUM(CK1079:CK1163)</f>
        <v>-1602.9999999999991</v>
      </c>
      <c r="CL1164" s="9">
        <f t="shared" ref="CL1164" si="7807">SUM(CL1079:CL1163)</f>
        <v>-1606.9999999999995</v>
      </c>
      <c r="CM1164" s="9">
        <f t="shared" ref="CM1164" si="7808">SUM(CM1079:CM1163)</f>
        <v>-1611.0000000000009</v>
      </c>
      <c r="CN1164" s="9">
        <f t="shared" ref="CN1164" si="7809">SUM(CN1079:CN1163)</f>
        <v>-1614.9999999999993</v>
      </c>
      <c r="CO1164" s="9">
        <f t="shared" ref="CO1164" si="7810">SUM(CO1079:CO1163)</f>
        <v>-1619</v>
      </c>
    </row>
    <row r="1165" spans="2:93">
      <c r="B1165" s="556"/>
      <c r="C1165" s="556" t="s">
        <v>1979</v>
      </c>
      <c r="D1165" s="556"/>
      <c r="E1165" s="556"/>
      <c r="F1165" s="556"/>
      <c r="G1165" s="556"/>
      <c r="H1165" s="556"/>
      <c r="I1165" s="9">
        <f>I1060</f>
        <v>-4627.18</v>
      </c>
      <c r="J1165" s="9">
        <f t="shared" ref="J1165:BU1165" si="7811">J1060</f>
        <v>-4612.3999999999996</v>
      </c>
      <c r="K1165" s="9">
        <f t="shared" si="7811"/>
        <v>-4623.92</v>
      </c>
      <c r="L1165" s="9">
        <f t="shared" si="7811"/>
        <v>-4661.97</v>
      </c>
      <c r="M1165" s="9">
        <f t="shared" si="7811"/>
        <v>-4673.63</v>
      </c>
      <c r="N1165" s="9">
        <f t="shared" si="7811"/>
        <v>-4658.68</v>
      </c>
      <c r="O1165" s="9">
        <f t="shared" si="7811"/>
        <v>-4670.33</v>
      </c>
      <c r="P1165" s="9">
        <f t="shared" si="7811"/>
        <v>-4655.26</v>
      </c>
      <c r="Q1165" s="9">
        <f t="shared" si="7811"/>
        <v>-4666.8900000000003</v>
      </c>
      <c r="R1165" s="9">
        <f t="shared" si="7811"/>
        <v>-4705.4399999999996</v>
      </c>
      <c r="S1165" s="9">
        <f t="shared" si="7811"/>
        <v>-4717.21</v>
      </c>
      <c r="T1165" s="9">
        <f t="shared" si="7811"/>
        <v>-4701.9799999999996</v>
      </c>
      <c r="U1165" s="9">
        <f t="shared" si="7811"/>
        <v>-4713.7299999999996</v>
      </c>
      <c r="V1165" s="9">
        <f t="shared" si="7811"/>
        <v>-4698.3599999999997</v>
      </c>
      <c r="W1165" s="9">
        <f t="shared" si="7811"/>
        <v>-4682.88</v>
      </c>
      <c r="X1165" s="9">
        <f t="shared" si="7811"/>
        <v>-4694.59</v>
      </c>
      <c r="Y1165" s="9">
        <f t="shared" si="7811"/>
        <v>-4761.04</v>
      </c>
      <c r="Z1165" s="9">
        <f t="shared" si="7811"/>
        <v>-4745.51</v>
      </c>
      <c r="AA1165" s="9">
        <f t="shared" si="7811"/>
        <v>-4729.87</v>
      </c>
      <c r="AB1165" s="9">
        <f t="shared" si="7811"/>
        <v>-4714.13</v>
      </c>
      <c r="AC1165" s="9">
        <f t="shared" si="7811"/>
        <v>-4698.28</v>
      </c>
      <c r="AD1165" s="9">
        <f t="shared" si="7811"/>
        <v>-4710.03</v>
      </c>
      <c r="AE1165" s="9">
        <f t="shared" si="7811"/>
        <v>-4694.03</v>
      </c>
      <c r="AF1165" s="9">
        <f t="shared" si="7811"/>
        <v>-4677.91</v>
      </c>
      <c r="AG1165" s="9">
        <f t="shared" si="7811"/>
        <v>-4661.6899999999996</v>
      </c>
      <c r="AH1165" s="9">
        <f t="shared" si="7811"/>
        <v>-4673.34</v>
      </c>
      <c r="AI1165" s="9">
        <f t="shared" si="7811"/>
        <v>-4656.96</v>
      </c>
      <c r="AJ1165" s="9">
        <f t="shared" si="7811"/>
        <v>-4724.8599999999997</v>
      </c>
      <c r="AK1165" s="9">
        <f t="shared" si="7811"/>
        <v>-4708.47</v>
      </c>
      <c r="AL1165" s="9">
        <f t="shared" si="7811"/>
        <v>-4691.97</v>
      </c>
      <c r="AM1165" s="9">
        <f t="shared" si="7811"/>
        <v>-4675.3599999999997</v>
      </c>
      <c r="AN1165" s="9">
        <f t="shared" si="7811"/>
        <v>-4658.6400000000003</v>
      </c>
      <c r="AO1165" s="9">
        <f t="shared" si="7811"/>
        <v>-4641.82</v>
      </c>
      <c r="AP1165" s="9">
        <f t="shared" si="7811"/>
        <v>-4624.87</v>
      </c>
      <c r="AQ1165" s="9">
        <f t="shared" si="7811"/>
        <v>-4607.8100000000004</v>
      </c>
      <c r="AR1165" s="9">
        <f t="shared" si="7811"/>
        <v>-4590.6400000000003</v>
      </c>
      <c r="AS1165" s="9">
        <f t="shared" si="7811"/>
        <v>-4573.3599999999997</v>
      </c>
      <c r="AT1165" s="9">
        <f t="shared" si="7811"/>
        <v>-4555.95</v>
      </c>
      <c r="AU1165" s="9">
        <f t="shared" si="7811"/>
        <v>-4538.4399999999996</v>
      </c>
      <c r="AV1165" s="9">
        <f t="shared" si="7811"/>
        <v>-4520.8</v>
      </c>
      <c r="AW1165" s="9">
        <f t="shared" si="7811"/>
        <v>-4503.05</v>
      </c>
      <c r="AX1165" s="9">
        <f t="shared" si="7811"/>
        <v>-4456.0600000000004</v>
      </c>
      <c r="AY1165" s="9">
        <f t="shared" si="7811"/>
        <v>-4438</v>
      </c>
      <c r="AZ1165" s="9">
        <f t="shared" si="7811"/>
        <v>-4419.83</v>
      </c>
      <c r="BA1165" s="9">
        <f t="shared" si="7811"/>
        <v>-4401.53</v>
      </c>
      <c r="BB1165" s="9">
        <f t="shared" si="7811"/>
        <v>-4383.1099999999997</v>
      </c>
      <c r="BC1165" s="9">
        <f t="shared" si="7811"/>
        <v>-4335.09</v>
      </c>
      <c r="BD1165" s="9">
        <f t="shared" si="7811"/>
        <v>-4316.37</v>
      </c>
      <c r="BE1165" s="9">
        <f t="shared" si="7811"/>
        <v>-4297.5200000000004</v>
      </c>
      <c r="BF1165" s="9">
        <f t="shared" si="7811"/>
        <v>-4278.55</v>
      </c>
      <c r="BG1165" s="9">
        <f t="shared" si="7811"/>
        <v>-4229.67</v>
      </c>
      <c r="BH1165" s="9">
        <f t="shared" si="7811"/>
        <v>-4120.79</v>
      </c>
      <c r="BI1165" s="9">
        <f t="shared" si="7811"/>
        <v>-4101.16</v>
      </c>
      <c r="BJ1165" s="9">
        <f t="shared" si="7811"/>
        <v>-4081.41</v>
      </c>
      <c r="BK1165" s="9">
        <f t="shared" si="7811"/>
        <v>-4061.53</v>
      </c>
      <c r="BL1165" s="9">
        <f t="shared" si="7811"/>
        <v>-4011.36</v>
      </c>
      <c r="BM1165" s="9">
        <f t="shared" si="7811"/>
        <v>-3991.15</v>
      </c>
      <c r="BN1165" s="9">
        <f t="shared" si="7811"/>
        <v>-3970.82</v>
      </c>
      <c r="BO1165" s="9">
        <f t="shared" si="7811"/>
        <v>-3919.97</v>
      </c>
      <c r="BP1165" s="9">
        <f t="shared" si="7811"/>
        <v>-3899.3</v>
      </c>
      <c r="BQ1165" s="9">
        <f t="shared" si="7811"/>
        <v>-3847.96</v>
      </c>
      <c r="BR1165" s="9">
        <f t="shared" si="7811"/>
        <v>-3826.96</v>
      </c>
      <c r="BS1165" s="9">
        <f t="shared" si="7811"/>
        <v>-3713.77</v>
      </c>
      <c r="BT1165" s="9">
        <f t="shared" si="7811"/>
        <v>-3692.29</v>
      </c>
      <c r="BU1165" s="9">
        <f t="shared" si="7811"/>
        <v>-3639.83</v>
      </c>
      <c r="BV1165" s="9">
        <f t="shared" ref="BV1165:CO1165" si="7812">BV1060</f>
        <v>-3618.01</v>
      </c>
      <c r="BW1165" s="9">
        <f t="shared" si="7812"/>
        <v>-3565.05</v>
      </c>
      <c r="BX1165" s="9">
        <f t="shared" si="7812"/>
        <v>-3542.89</v>
      </c>
      <c r="BY1165" s="9">
        <f t="shared" si="7812"/>
        <v>-3489.43</v>
      </c>
      <c r="BZ1165" s="9">
        <f t="shared" si="7812"/>
        <v>-3466.92</v>
      </c>
      <c r="CA1165" s="9">
        <f t="shared" si="7812"/>
        <v>-3350.35</v>
      </c>
      <c r="CB1165" s="9">
        <f t="shared" si="7812"/>
        <v>-3327.33</v>
      </c>
      <c r="CC1165" s="9">
        <f t="shared" si="7812"/>
        <v>-3272.71</v>
      </c>
      <c r="CD1165" s="9">
        <f t="shared" si="7812"/>
        <v>-3249.34</v>
      </c>
      <c r="CE1165" s="9">
        <f t="shared" si="7812"/>
        <v>-3225.83</v>
      </c>
      <c r="CF1165" s="9">
        <f t="shared" si="7812"/>
        <v>-3170.48</v>
      </c>
      <c r="CG1165" s="9">
        <f t="shared" si="7812"/>
        <v>-3083.05</v>
      </c>
      <c r="CH1165" s="9">
        <f t="shared" si="7812"/>
        <v>-3058.89</v>
      </c>
      <c r="CI1165" s="9">
        <f t="shared" si="7812"/>
        <v>-3034.59</v>
      </c>
      <c r="CJ1165" s="9">
        <f t="shared" si="7812"/>
        <v>-2978.12</v>
      </c>
      <c r="CK1165" s="9">
        <f t="shared" si="7812"/>
        <v>-2953.46</v>
      </c>
      <c r="CL1165" s="9">
        <f t="shared" si="7812"/>
        <v>-2928.65</v>
      </c>
      <c r="CM1165" s="9">
        <f t="shared" si="7812"/>
        <v>-2839.18</v>
      </c>
      <c r="CN1165" s="9">
        <f t="shared" si="7812"/>
        <v>-2813.93</v>
      </c>
      <c r="CO1165" s="9">
        <f t="shared" si="7812"/>
        <v>-2788.53</v>
      </c>
    </row>
    <row r="1166" spans="2:93">
      <c r="B1166" s="556"/>
      <c r="C1166" s="556" t="s">
        <v>1980</v>
      </c>
      <c r="D1166" s="556"/>
      <c r="E1166" s="556"/>
      <c r="F1166" s="556"/>
      <c r="G1166" s="556"/>
      <c r="H1166" s="556"/>
      <c r="I1166" s="9">
        <f>I1164-I1165</f>
        <v>-5902.2804000000015</v>
      </c>
      <c r="J1166" s="9">
        <f t="shared" ref="J1166" si="7813">J1164-J1165</f>
        <v>-5943.500399999999</v>
      </c>
      <c r="K1166" s="9">
        <f t="shared" ref="K1166" si="7814">K1164-K1165</f>
        <v>-5958.5804000000007</v>
      </c>
      <c r="L1166" s="9">
        <f t="shared" ref="L1166" si="7815">L1164-L1165</f>
        <v>-5947.4904000000015</v>
      </c>
      <c r="M1166" s="9">
        <f t="shared" ref="M1166" si="7816">M1164-M1165</f>
        <v>-5962.8304000000053</v>
      </c>
      <c r="N1166" s="9">
        <f t="shared" ref="N1166" si="7817">N1164-N1165</f>
        <v>-6004.9403999999995</v>
      </c>
      <c r="O1166" s="9">
        <f t="shared" ref="O1166" si="7818">O1164-O1165</f>
        <v>-6020.9303999999993</v>
      </c>
      <c r="P1166" s="9">
        <f t="shared" ref="P1166" si="7819">P1164-P1165</f>
        <v>-6063.5604000000039</v>
      </c>
      <c r="Q1166" s="9">
        <f t="shared" ref="Q1166" si="7820">Q1164-Q1165</f>
        <v>-6079.6503999999959</v>
      </c>
      <c r="R1166" s="9">
        <f t="shared" ref="R1166" si="7821">R1164-R1165</f>
        <v>-6069.4203999999945</v>
      </c>
      <c r="S1166" s="9">
        <f t="shared" ref="S1166" si="7822">S1164-S1165</f>
        <v>-6085.7704000000022</v>
      </c>
      <c r="T1166" s="9">
        <f t="shared" ref="T1166" si="7823">T1164-T1165</f>
        <v>-6129.2803999999905</v>
      </c>
      <c r="U1166" s="9">
        <f t="shared" ref="U1166" si="7824">U1164-U1165</f>
        <v>-6146.5304000000106</v>
      </c>
      <c r="V1166" s="9">
        <f t="shared" ref="V1166" si="7825">V1164-V1165</f>
        <v>-6190.580399999998</v>
      </c>
      <c r="W1166" s="9">
        <f t="shared" ref="W1166" si="7826">W1164-W1165</f>
        <v>-6235.5003999999944</v>
      </c>
      <c r="X1166" s="9">
        <f t="shared" ref="X1166" si="7827">X1164-X1165</f>
        <v>-6252.830400000008</v>
      </c>
      <c r="Y1166" s="9">
        <f t="shared" ref="Y1166" si="7828">Y1164-Y1165</f>
        <v>-6215.6203999999916</v>
      </c>
      <c r="Z1166" s="9">
        <f t="shared" ref="Z1166" si="7829">Z1164-Z1165</f>
        <v>-6206.4703999999874</v>
      </c>
      <c r="AA1166" s="9">
        <f t="shared" ref="AA1166" si="7830">AA1164-AA1165</f>
        <v>-6196.6704000000018</v>
      </c>
      <c r="AB1166" s="9">
        <f t="shared" ref="AB1166" si="7831">AB1164-AB1165</f>
        <v>-6242.6903999999986</v>
      </c>
      <c r="AC1166" s="9">
        <f t="shared" ref="AC1166" si="7832">AC1164-AC1165</f>
        <v>-6288.3004000000155</v>
      </c>
      <c r="AD1166" s="9">
        <f t="shared" ref="AD1166" si="7833">AD1164-AD1165</f>
        <v>-6307.2704000000131</v>
      </c>
      <c r="AE1166" s="9">
        <f t="shared" ref="AE1166" si="7834">AE1164-AE1165</f>
        <v>-6353.390399999992</v>
      </c>
      <c r="AF1166" s="9">
        <f t="shared" ref="AF1166" si="7835">AF1164-AF1165</f>
        <v>-6399.830400000008</v>
      </c>
      <c r="AG1166" s="9">
        <f t="shared" ref="AG1166" si="7836">AG1164-AG1165</f>
        <v>-6447.4504000000061</v>
      </c>
      <c r="AH1166" s="9">
        <f t="shared" ref="AH1166" si="7837">AH1164-AH1165</f>
        <v>3388.0999999999995</v>
      </c>
      <c r="AI1166" s="9">
        <f t="shared" ref="AI1166" si="7838">AI1164-AI1165</f>
        <v>3368.0400000000004</v>
      </c>
      <c r="AJ1166" s="9">
        <f t="shared" ref="AJ1166" si="7839">AJ1164-AJ1165</f>
        <v>3433.1799999999994</v>
      </c>
      <c r="AK1166" s="9">
        <f t="shared" ref="AK1166" si="7840">AK1164-AK1165</f>
        <v>3413.11</v>
      </c>
      <c r="AL1166" s="9">
        <f t="shared" ref="AL1166" si="7841">AL1164-AL1165</f>
        <v>3393.8499999999995</v>
      </c>
      <c r="AM1166" s="9">
        <f t="shared" ref="AM1166" si="7842">AM1164-AM1165</f>
        <v>3373.5599999999995</v>
      </c>
      <c r="AN1166" s="9">
        <f t="shared" ref="AN1166" si="7843">AN1164-AN1165</f>
        <v>3353.1600000000003</v>
      </c>
      <c r="AO1166" s="9">
        <f t="shared" ref="AO1166" si="7844">AO1164-AO1165</f>
        <v>3333.579999999999</v>
      </c>
      <c r="AP1166" s="9">
        <f t="shared" ref="AP1166" si="7845">AP1164-AP1165</f>
        <v>3312.9500000000003</v>
      </c>
      <c r="AQ1166" s="9">
        <f t="shared" ref="AQ1166" si="7846">AQ1164-AQ1165</f>
        <v>3293.13</v>
      </c>
      <c r="AR1166" s="9">
        <f t="shared" ref="AR1166" si="7847">AR1164-AR1165</f>
        <v>3272.28</v>
      </c>
      <c r="AS1166" s="9">
        <f t="shared" ref="AS1166" si="7848">AS1164-AS1165</f>
        <v>3252.2399999999989</v>
      </c>
      <c r="AT1166" s="9">
        <f t="shared" ref="AT1166" si="7849">AT1164-AT1165</f>
        <v>3231.15</v>
      </c>
      <c r="AU1166" s="9">
        <f t="shared" ref="AU1166" si="7850">AU1164-AU1165</f>
        <v>3209.9599999999996</v>
      </c>
      <c r="AV1166" s="9">
        <f t="shared" ref="AV1166" si="7851">AV1164-AV1165</f>
        <v>3189.5599999999995</v>
      </c>
      <c r="AW1166" s="9">
        <f t="shared" ref="AW1166" si="7852">AW1164-AW1165</f>
        <v>3168.1300000000006</v>
      </c>
      <c r="AX1166" s="9">
        <f t="shared" ref="AX1166" si="7853">AX1164-AX1165</f>
        <v>3118.38</v>
      </c>
      <c r="AY1166" s="9">
        <f t="shared" ref="AY1166" si="7854">AY1164-AY1165</f>
        <v>3038.3199999999997</v>
      </c>
      <c r="AZ1166" s="9">
        <f t="shared" ref="AZ1166" si="7855">AZ1164-AZ1165</f>
        <v>2957.83</v>
      </c>
      <c r="BA1166" s="9">
        <f t="shared" ref="BA1166" si="7856">BA1164-BA1165</f>
        <v>2936.53</v>
      </c>
      <c r="BB1166" s="9">
        <f t="shared" ref="BB1166" si="7857">BB1164-BB1165</f>
        <v>2914.1099999999997</v>
      </c>
      <c r="BC1166" s="9">
        <f t="shared" ref="BC1166" si="7858">BC1164-BC1165</f>
        <v>2862.09</v>
      </c>
      <c r="BD1166" s="9">
        <f t="shared" ref="BD1166" si="7859">BD1164-BD1165</f>
        <v>2840.3700000000003</v>
      </c>
      <c r="BE1166" s="9">
        <f t="shared" ref="BE1166" si="7860">BE1164-BE1165</f>
        <v>2817.5199999999995</v>
      </c>
      <c r="BF1166" s="9">
        <f t="shared" ref="BF1166" si="7861">BF1164-BF1165</f>
        <v>2794.5500000000011</v>
      </c>
      <c r="BG1166" s="9">
        <f t="shared" ref="BG1166" si="7862">BG1164-BG1165</f>
        <v>2742.67</v>
      </c>
      <c r="BH1166" s="9">
        <f t="shared" ref="BH1166" si="7863">BH1164-BH1165</f>
        <v>2629.7899999999991</v>
      </c>
      <c r="BI1166" s="9">
        <f t="shared" ref="BI1166" si="7864">BI1164-BI1165</f>
        <v>2606.1600000000008</v>
      </c>
      <c r="BJ1166" s="9">
        <f t="shared" ref="BJ1166" si="7865">BJ1164-BJ1165</f>
        <v>2582.4099999999994</v>
      </c>
      <c r="BK1166" s="9">
        <f t="shared" ref="BK1166" si="7866">BK1164-BK1165</f>
        <v>2559.5300000000007</v>
      </c>
      <c r="BL1166" s="9">
        <f t="shared" ref="BL1166" si="7867">BL1164-BL1165</f>
        <v>2505.36</v>
      </c>
      <c r="BM1166" s="9">
        <f t="shared" ref="BM1166" si="7868">BM1164-BM1165</f>
        <v>2481.1499999999996</v>
      </c>
      <c r="BN1166" s="9">
        <f t="shared" ref="BN1166" si="7869">BN1164-BN1165</f>
        <v>2456.8200000000011</v>
      </c>
      <c r="BO1166" s="9">
        <f t="shared" ref="BO1166" si="7870">BO1164-BO1165</f>
        <v>2402.9699999999993</v>
      </c>
      <c r="BP1166" s="9">
        <f t="shared" ref="BP1166" si="7871">BP1164-BP1165</f>
        <v>2378.3000000000002</v>
      </c>
      <c r="BQ1166" s="9">
        <f t="shared" ref="BQ1166" si="7872">BQ1164-BQ1165</f>
        <v>2322.96</v>
      </c>
      <c r="BR1166" s="9">
        <f t="shared" ref="BR1166" si="7873">BR1164-BR1165</f>
        <v>2297.9599999999996</v>
      </c>
      <c r="BS1166" s="9">
        <f t="shared" ref="BS1166" si="7874">BS1164-BS1165</f>
        <v>2180.7700000000004</v>
      </c>
      <c r="BT1166" s="9">
        <f t="shared" ref="BT1166" si="7875">BT1164-BT1165</f>
        <v>2155.29</v>
      </c>
      <c r="BU1166" s="9">
        <f t="shared" ref="BU1166" si="7876">BU1164-BU1165</f>
        <v>2099.8300000000004</v>
      </c>
      <c r="BV1166" s="9">
        <f t="shared" ref="BV1166" si="7877">BV1164-BV1165</f>
        <v>2074.0100000000002</v>
      </c>
      <c r="BW1166" s="9">
        <f t="shared" ref="BW1166" si="7878">BW1164-BW1165</f>
        <v>2017.0499999999997</v>
      </c>
      <c r="BX1166" s="9">
        <f t="shared" ref="BX1166" si="7879">BX1164-BX1165</f>
        <v>1990.8900000000003</v>
      </c>
      <c r="BY1166" s="9">
        <f t="shared" ref="BY1166" si="7880">BY1164-BY1165</f>
        <v>1933.4299999999998</v>
      </c>
      <c r="BZ1166" s="9">
        <f t="shared" ref="BZ1166" si="7881">BZ1164-BZ1165</f>
        <v>1906.9199999999996</v>
      </c>
      <c r="CA1166" s="9">
        <f t="shared" ref="CA1166" si="7882">CA1164-CA1165</f>
        <v>1786.3500000000008</v>
      </c>
      <c r="CB1166" s="9">
        <f t="shared" ref="CB1166" si="7883">CB1164-CB1165</f>
        <v>1759.3299999999995</v>
      </c>
      <c r="CC1166" s="9">
        <f t="shared" ref="CC1166" si="7884">CC1164-CC1165</f>
        <v>1701.7100000000003</v>
      </c>
      <c r="CD1166" s="9">
        <f t="shared" ref="CD1166" si="7885">CD1164-CD1165</f>
        <v>1674.3400000000001</v>
      </c>
      <c r="CE1166" s="9">
        <f t="shared" ref="CE1166" si="7886">CE1164-CE1165</f>
        <v>1646.8299999999995</v>
      </c>
      <c r="CF1166" s="9">
        <f t="shared" ref="CF1166" si="7887">CF1164-CF1165</f>
        <v>1587.4800000000002</v>
      </c>
      <c r="CG1166" s="9">
        <f t="shared" ref="CG1166" si="7888">CG1164-CG1165</f>
        <v>1496.05</v>
      </c>
      <c r="CH1166" s="9">
        <f t="shared" ref="CH1166" si="7889">CH1164-CH1165</f>
        <v>1467.8899999999992</v>
      </c>
      <c r="CI1166" s="9">
        <f t="shared" ref="CI1166" si="7890">CI1164-CI1165</f>
        <v>1439.5900000000008</v>
      </c>
      <c r="CJ1166" s="9">
        <f t="shared" ref="CJ1166" si="7891">CJ1164-CJ1165</f>
        <v>1379.1199999999994</v>
      </c>
      <c r="CK1166" s="9">
        <f t="shared" ref="CK1166" si="7892">CK1164-CK1165</f>
        <v>1350.4600000000009</v>
      </c>
      <c r="CL1166" s="9">
        <f t="shared" ref="CL1166" si="7893">CL1164-CL1165</f>
        <v>1321.6500000000005</v>
      </c>
      <c r="CM1166" s="9">
        <f t="shared" ref="CM1166" si="7894">CM1164-CM1165</f>
        <v>1228.1799999999989</v>
      </c>
      <c r="CN1166" s="9">
        <f t="shared" ref="CN1166" si="7895">CN1164-CN1165</f>
        <v>1198.9300000000005</v>
      </c>
      <c r="CO1166" s="9">
        <f t="shared" ref="CO1166" si="7896">CO1164-CO1165</f>
        <v>1169.5300000000002</v>
      </c>
    </row>
    <row r="1167" spans="2:93">
      <c r="B1167" s="556"/>
      <c r="C1167" s="556" t="s">
        <v>1981</v>
      </c>
      <c r="D1167" s="556"/>
      <c r="E1167" s="556"/>
      <c r="F1167" s="556"/>
      <c r="G1167" s="556"/>
      <c r="H1167" s="556"/>
      <c r="I1167" s="9">
        <f>SUM($I1166:I1166)</f>
        <v>-5902.2804000000015</v>
      </c>
      <c r="J1167" s="9">
        <f>SUM($I1166:J1166)</f>
        <v>-11845.7808</v>
      </c>
      <c r="K1167" s="9">
        <f>SUM($I1166:K1166)</f>
        <v>-17804.361199999999</v>
      </c>
      <c r="L1167" s="9">
        <f>SUM($I1166:L1166)</f>
        <v>-23751.851600000002</v>
      </c>
      <c r="M1167" s="9">
        <f>SUM($I1166:M1166)</f>
        <v>-29714.682000000008</v>
      </c>
      <c r="N1167" s="9">
        <f>SUM($I1166:N1166)</f>
        <v>-35719.622400000007</v>
      </c>
      <c r="O1167" s="9">
        <f>SUM($I1166:O1166)</f>
        <v>-41740.552800000005</v>
      </c>
      <c r="P1167" s="9">
        <f>SUM($I1166:P1166)</f>
        <v>-47804.113200000007</v>
      </c>
      <c r="Q1167" s="9">
        <f>SUM($I1166:Q1166)</f>
        <v>-53883.763600000006</v>
      </c>
      <c r="R1167" s="9">
        <f>SUM($I1166:R1166)</f>
        <v>-59953.184000000001</v>
      </c>
      <c r="S1167" s="9">
        <f>SUM($I1166:S1166)</f>
        <v>-66038.954400000002</v>
      </c>
      <c r="T1167" s="9">
        <f>SUM($I1166:T1166)</f>
        <v>-72168.234799999991</v>
      </c>
      <c r="U1167" s="9">
        <f>SUM($I1166:U1166)</f>
        <v>-78314.765199999994</v>
      </c>
      <c r="V1167" s="9">
        <f>SUM($I1166:V1166)</f>
        <v>-84505.345599999986</v>
      </c>
      <c r="W1167" s="9">
        <f>SUM($I1166:W1166)</f>
        <v>-90740.845999999976</v>
      </c>
      <c r="X1167" s="9">
        <f>SUM($I1166:X1166)</f>
        <v>-96993.676399999982</v>
      </c>
      <c r="Y1167" s="9">
        <f>SUM($I1166:Y1166)</f>
        <v>-103209.29679999997</v>
      </c>
      <c r="Z1167" s="9">
        <f>SUM($I1166:Z1166)</f>
        <v>-109415.76719999996</v>
      </c>
      <c r="AA1167" s="9">
        <f>SUM($I1166:AA1166)</f>
        <v>-115612.43759999996</v>
      </c>
      <c r="AB1167" s="9">
        <f>SUM($I1166:AB1166)</f>
        <v>-121855.12799999995</v>
      </c>
      <c r="AC1167" s="9">
        <f>SUM($I1166:AC1166)</f>
        <v>-128143.42839999998</v>
      </c>
      <c r="AD1167" s="9">
        <f>SUM($I1166:AD1166)</f>
        <v>-134450.69879999998</v>
      </c>
      <c r="AE1167" s="9">
        <f>SUM($I1166:AE1166)</f>
        <v>-140804.08919999999</v>
      </c>
      <c r="AF1167" s="9">
        <f>SUM($I1166:AF1166)</f>
        <v>-147203.91959999999</v>
      </c>
      <c r="AG1167" s="9">
        <f>SUM($I1166:AG1166)</f>
        <v>-153651.37</v>
      </c>
      <c r="AH1167" s="9">
        <f>SUM($I1166:AH1166)</f>
        <v>-150263.26999999999</v>
      </c>
      <c r="AI1167" s="9">
        <f>SUM($I1166:AI1166)</f>
        <v>-146895.22999999998</v>
      </c>
      <c r="AJ1167" s="9">
        <f>SUM($I1166:AJ1166)</f>
        <v>-143462.04999999999</v>
      </c>
      <c r="AK1167" s="9">
        <f>SUM($I1166:AK1166)</f>
        <v>-140048.94</v>
      </c>
      <c r="AL1167" s="9">
        <f>SUM($I1166:AL1166)</f>
        <v>-136655.09</v>
      </c>
      <c r="AM1167" s="9">
        <f>SUM($I1166:AM1166)</f>
        <v>-133281.53</v>
      </c>
      <c r="AN1167" s="9">
        <f>SUM($I1166:AN1166)</f>
        <v>-129928.37</v>
      </c>
      <c r="AO1167" s="9">
        <f>SUM($I1166:AO1166)</f>
        <v>-126594.79</v>
      </c>
      <c r="AP1167" s="9">
        <f>SUM($I1166:AP1166)</f>
        <v>-123281.84</v>
      </c>
      <c r="AQ1167" s="9">
        <f>SUM($I1166:AQ1166)</f>
        <v>-119988.70999999999</v>
      </c>
      <c r="AR1167" s="9">
        <f>SUM($I1166:AR1166)</f>
        <v>-116716.43</v>
      </c>
      <c r="AS1167" s="9">
        <f>SUM($I1166:AS1166)</f>
        <v>-113464.18999999999</v>
      </c>
      <c r="AT1167" s="9">
        <f>SUM($I1166:AT1166)</f>
        <v>-110233.04</v>
      </c>
      <c r="AU1167" s="9">
        <f>SUM($I1166:AU1166)</f>
        <v>-107023.07999999999</v>
      </c>
      <c r="AV1167" s="9">
        <f>SUM($I1166:AV1166)</f>
        <v>-103833.51999999999</v>
      </c>
      <c r="AW1167" s="9">
        <f>SUM($I1166:AW1166)</f>
        <v>-100665.38999999998</v>
      </c>
      <c r="AX1167" s="9">
        <f>SUM($I1166:AX1166)</f>
        <v>-97547.00999999998</v>
      </c>
      <c r="AY1167" s="9">
        <f>SUM($I1166:AY1166)</f>
        <v>-94508.689999999973</v>
      </c>
      <c r="AZ1167" s="9">
        <f>SUM($I1166:AZ1166)</f>
        <v>-91550.859999999971</v>
      </c>
      <c r="BA1167" s="9">
        <f>SUM($I1166:BA1166)</f>
        <v>-88614.329999999973</v>
      </c>
      <c r="BB1167" s="9">
        <f>SUM($I1166:BB1166)</f>
        <v>-85700.219999999972</v>
      </c>
      <c r="BC1167" s="9">
        <f>SUM($I1166:BC1166)</f>
        <v>-82838.129999999976</v>
      </c>
      <c r="BD1167" s="9">
        <f>SUM($I1166:BD1166)</f>
        <v>-79997.75999999998</v>
      </c>
      <c r="BE1167" s="9">
        <f>SUM($I1166:BE1166)</f>
        <v>-77180.239999999976</v>
      </c>
      <c r="BF1167" s="9">
        <f>SUM($I1166:BF1166)</f>
        <v>-74385.689999999973</v>
      </c>
      <c r="BG1167" s="9">
        <f>SUM($I1166:BG1166)</f>
        <v>-71643.019999999975</v>
      </c>
      <c r="BH1167" s="9">
        <f>SUM($I1166:BH1166)</f>
        <v>-69013.229999999981</v>
      </c>
      <c r="BI1167" s="9">
        <f>SUM($I1166:BI1166)</f>
        <v>-66407.069999999978</v>
      </c>
      <c r="BJ1167" s="9">
        <f>SUM($I1166:BJ1166)</f>
        <v>-63824.659999999982</v>
      </c>
      <c r="BK1167" s="9">
        <f>SUM($I1166:BK1166)</f>
        <v>-61265.129999999983</v>
      </c>
      <c r="BL1167" s="9">
        <f>SUM($I1166:BL1166)</f>
        <v>-58759.769999999982</v>
      </c>
      <c r="BM1167" s="9">
        <f>SUM($I1166:BM1166)</f>
        <v>-56278.619999999981</v>
      </c>
      <c r="BN1167" s="9">
        <f>SUM($I1166:BN1166)</f>
        <v>-53821.799999999981</v>
      </c>
      <c r="BO1167" s="9">
        <f>SUM($I1166:BO1166)</f>
        <v>-51418.82999999998</v>
      </c>
      <c r="BP1167" s="9">
        <f>SUM($I1166:BP1166)</f>
        <v>-49040.529999999977</v>
      </c>
      <c r="BQ1167" s="9">
        <f>SUM($I1166:BQ1166)</f>
        <v>-46717.569999999978</v>
      </c>
      <c r="BR1167" s="9">
        <f>SUM($I1166:BR1166)</f>
        <v>-44419.609999999979</v>
      </c>
      <c r="BS1167" s="9">
        <f>SUM($I1166:BS1166)</f>
        <v>-42238.839999999982</v>
      </c>
      <c r="BT1167" s="9">
        <f>SUM($I1166:BT1166)</f>
        <v>-40083.549999999981</v>
      </c>
      <c r="BU1167" s="9">
        <f>SUM($I1166:BU1166)</f>
        <v>-37983.719999999979</v>
      </c>
      <c r="BV1167" s="9">
        <f>SUM($I1166:BV1166)</f>
        <v>-35909.709999999977</v>
      </c>
      <c r="BW1167" s="9">
        <f>SUM($I1166:BW1166)</f>
        <v>-33892.659999999974</v>
      </c>
      <c r="BX1167" s="9">
        <f>SUM($I1166:BX1166)</f>
        <v>-31901.769999999975</v>
      </c>
      <c r="BY1167" s="9">
        <f>SUM($I1166:BY1166)</f>
        <v>-29968.339999999975</v>
      </c>
      <c r="BZ1167" s="9">
        <f>SUM($I1166:BZ1166)</f>
        <v>-28061.419999999976</v>
      </c>
      <c r="CA1167" s="9">
        <f>SUM($I1166:CA1166)</f>
        <v>-26275.069999999974</v>
      </c>
      <c r="CB1167" s="9">
        <f>SUM($I1166:CB1166)</f>
        <v>-24515.739999999976</v>
      </c>
      <c r="CC1167" s="9">
        <f>SUM($I1166:CC1166)</f>
        <v>-22814.029999999977</v>
      </c>
      <c r="CD1167" s="9">
        <f>SUM($I1166:CD1166)</f>
        <v>-21139.689999999977</v>
      </c>
      <c r="CE1167" s="9">
        <f>SUM($I1166:CE1166)</f>
        <v>-19492.859999999979</v>
      </c>
      <c r="CF1167" s="9">
        <f>SUM($I1166:CF1166)</f>
        <v>-17905.379999999979</v>
      </c>
      <c r="CG1167" s="9">
        <f>SUM($I1166:CG1166)</f>
        <v>-16409.32999999998</v>
      </c>
      <c r="CH1167" s="9">
        <f>SUM($I1166:CH1166)</f>
        <v>-14941.439999999981</v>
      </c>
      <c r="CI1167" s="9">
        <f>SUM($I1166:CI1166)</f>
        <v>-13501.84999999998</v>
      </c>
      <c r="CJ1167" s="9">
        <f>SUM($I1166:CJ1166)</f>
        <v>-12122.729999999981</v>
      </c>
      <c r="CK1167" s="9">
        <f>SUM($I1166:CK1166)</f>
        <v>-10772.26999999998</v>
      </c>
      <c r="CL1167" s="9">
        <f>SUM($I1166:CL1166)</f>
        <v>-9450.6199999999808</v>
      </c>
      <c r="CM1167" s="9">
        <f>SUM($I1166:CM1166)</f>
        <v>-8222.4399999999823</v>
      </c>
      <c r="CN1167" s="9">
        <f>SUM($I1166:CN1166)</f>
        <v>-7023.509999999982</v>
      </c>
      <c r="CO1167" s="9">
        <f>SUM($I1166:CO1166)</f>
        <v>-5853.9799999999814</v>
      </c>
    </row>
    <row r="1168" spans="2:93">
      <c r="B1168" s="556"/>
      <c r="C1168" s="556"/>
      <c r="D1168" s="634"/>
      <c r="H1168" s="556"/>
      <c r="I1168" s="634"/>
      <c r="J1168" s="556"/>
      <c r="K1168" s="556"/>
      <c r="L1168" s="556"/>
      <c r="AK1168" s="556"/>
      <c r="AL1168" s="556"/>
      <c r="AM1168" s="556"/>
      <c r="AN1168" s="556"/>
      <c r="AO1168" s="556"/>
      <c r="AP1168" s="556"/>
      <c r="AQ1168" s="556"/>
      <c r="AR1168" s="556"/>
      <c r="AS1168" s="556"/>
      <c r="AT1168" s="556"/>
      <c r="AU1168" s="556"/>
      <c r="AV1168" s="556"/>
      <c r="AW1168" s="556"/>
      <c r="AX1168" s="556"/>
      <c r="AY1168" s="556"/>
      <c r="AZ1168" s="556"/>
      <c r="BA1168" s="556"/>
      <c r="BB1168" s="556"/>
      <c r="BC1168" s="556"/>
      <c r="BD1168" s="556"/>
      <c r="BE1168" s="556"/>
      <c r="BF1168" s="556"/>
      <c r="BG1168" s="556"/>
      <c r="BH1168" s="556"/>
      <c r="BI1168" s="556"/>
      <c r="BJ1168" s="556"/>
      <c r="BK1168" s="556"/>
      <c r="BL1168" s="556"/>
      <c r="BM1168" s="556"/>
      <c r="BN1168" s="556"/>
      <c r="BO1168" s="556"/>
      <c r="BP1168" s="556"/>
      <c r="BQ1168" s="556"/>
      <c r="BR1168" s="556"/>
      <c r="BS1168" s="556"/>
      <c r="BT1168" s="556"/>
      <c r="BU1168" s="556"/>
      <c r="BV1168" s="556"/>
      <c r="BW1168" s="556"/>
      <c r="BX1168" s="556"/>
      <c r="BY1168" s="556"/>
      <c r="BZ1168" s="556"/>
      <c r="CA1168" s="556"/>
      <c r="CB1168" s="556"/>
      <c r="CC1168" s="556"/>
      <c r="CD1168" s="556"/>
      <c r="CE1168" s="556"/>
      <c r="CF1168" s="556"/>
      <c r="CG1168" s="556"/>
      <c r="CH1168" s="556"/>
      <c r="CI1168" s="556"/>
      <c r="CJ1168" s="556"/>
      <c r="CK1168" s="556"/>
      <c r="CL1168" s="556"/>
      <c r="CM1168" s="556"/>
      <c r="CN1168" s="556"/>
      <c r="CO1168" s="556"/>
    </row>
    <row r="1171" spans="2:93">
      <c r="B1171" s="556" t="s">
        <v>434</v>
      </c>
      <c r="C1171" s="634">
        <v>380</v>
      </c>
      <c r="D1171" s="45" t="str">
        <f>VLOOKUP(C1171,AcctName,2,FALSE)</f>
        <v>Treatment Equipment</v>
      </c>
      <c r="H1171" s="556"/>
      <c r="I1171" s="556"/>
      <c r="J1171" s="556"/>
      <c r="K1171" s="556"/>
      <c r="L1171" s="556"/>
      <c r="AK1171" s="556"/>
      <c r="AL1171" s="556"/>
      <c r="AM1171" s="556"/>
      <c r="AN1171" s="556"/>
      <c r="AO1171" s="556"/>
      <c r="AP1171" s="556"/>
      <c r="AQ1171" s="556"/>
      <c r="AR1171" s="556"/>
      <c r="AS1171" s="556"/>
      <c r="AT1171" s="556"/>
      <c r="AU1171" s="556"/>
      <c r="AV1171" s="556"/>
      <c r="AW1171" s="556"/>
      <c r="AX1171" s="556"/>
      <c r="AY1171" s="556"/>
      <c r="AZ1171" s="556"/>
      <c r="BA1171" s="556"/>
      <c r="BB1171" s="556"/>
      <c r="BC1171" s="556"/>
      <c r="BD1171" s="556"/>
      <c r="BE1171" s="556"/>
      <c r="BF1171" s="556"/>
      <c r="BG1171" s="556"/>
      <c r="BH1171" s="556"/>
      <c r="BI1171" s="556"/>
      <c r="BJ1171" s="556"/>
      <c r="BK1171" s="556"/>
      <c r="BL1171" s="556"/>
      <c r="BM1171" s="556"/>
      <c r="BN1171" s="556"/>
      <c r="BO1171" s="556"/>
      <c r="BP1171" s="556"/>
      <c r="BQ1171" s="556"/>
      <c r="BR1171" s="556"/>
      <c r="BS1171" s="556"/>
      <c r="BT1171" s="556"/>
      <c r="BU1171" s="556"/>
      <c r="BV1171" s="556"/>
      <c r="BW1171" s="556"/>
      <c r="BX1171" s="556"/>
      <c r="BY1171" s="556"/>
      <c r="BZ1171" s="556"/>
      <c r="CA1171" s="556"/>
      <c r="CB1171" s="556"/>
      <c r="CC1171" s="556"/>
      <c r="CD1171" s="556"/>
      <c r="CE1171" s="556"/>
      <c r="CF1171" s="556"/>
      <c r="CG1171" s="556"/>
      <c r="CH1171" s="556"/>
      <c r="CI1171" s="556"/>
      <c r="CJ1171" s="556"/>
      <c r="CK1171" s="556"/>
      <c r="CL1171" s="556"/>
      <c r="CM1171" s="556"/>
      <c r="CN1171" s="556"/>
      <c r="CO1171" s="556"/>
    </row>
    <row r="1172" spans="2:93">
      <c r="B1172" s="46" t="s">
        <v>441</v>
      </c>
      <c r="C1172" s="634"/>
      <c r="D1172" s="634" t="s">
        <v>681</v>
      </c>
      <c r="H1172" s="556"/>
      <c r="I1172" s="556"/>
      <c r="J1172" s="556"/>
      <c r="K1172" s="556"/>
      <c r="L1172" s="556"/>
      <c r="AK1172" s="556"/>
      <c r="AL1172" s="556"/>
      <c r="AM1172" s="556"/>
      <c r="AN1172" s="556"/>
      <c r="AO1172" s="556"/>
      <c r="AP1172" s="556"/>
      <c r="AQ1172" s="556"/>
      <c r="AR1172" s="556"/>
      <c r="AS1172" s="556"/>
      <c r="AT1172" s="556"/>
      <c r="AU1172" s="556"/>
      <c r="AV1172" s="556"/>
      <c r="AW1172" s="556"/>
      <c r="AX1172" s="556"/>
      <c r="AY1172" s="556"/>
      <c r="AZ1172" s="556"/>
      <c r="BA1172" s="556"/>
      <c r="BB1172" s="556"/>
      <c r="BC1172" s="556"/>
      <c r="BD1172" s="556"/>
      <c r="BE1172" s="556"/>
      <c r="BF1172" s="556"/>
      <c r="BG1172" s="556"/>
      <c r="BH1172" s="556"/>
      <c r="BI1172" s="556"/>
      <c r="BJ1172" s="556"/>
      <c r="BK1172" s="556"/>
      <c r="BL1172" s="556"/>
      <c r="BM1172" s="556"/>
      <c r="BN1172" s="556"/>
      <c r="BO1172" s="556"/>
      <c r="BP1172" s="556"/>
      <c r="BQ1172" s="556"/>
      <c r="BR1172" s="556"/>
      <c r="BS1172" s="556"/>
      <c r="BT1172" s="556"/>
      <c r="BU1172" s="556"/>
      <c r="BV1172" s="556"/>
      <c r="BW1172" s="556"/>
      <c r="BX1172" s="556"/>
      <c r="BY1172" s="556"/>
      <c r="BZ1172" s="556"/>
      <c r="CA1172" s="556"/>
      <c r="CB1172" s="556"/>
      <c r="CC1172" s="556"/>
      <c r="CD1172" s="556"/>
      <c r="CE1172" s="556"/>
      <c r="CF1172" s="556"/>
      <c r="CG1172" s="556"/>
      <c r="CH1172" s="556"/>
      <c r="CI1172" s="556"/>
      <c r="CJ1172" s="556"/>
      <c r="CK1172" s="556"/>
      <c r="CL1172" s="556"/>
      <c r="CM1172" s="556"/>
      <c r="CN1172" s="556"/>
      <c r="CO1172" s="556"/>
    </row>
    <row r="1173" spans="2:93">
      <c r="B1173" s="556" t="s">
        <v>1986</v>
      </c>
      <c r="C1173" s="634" t="s">
        <v>2005</v>
      </c>
      <c r="D1173" s="634"/>
      <c r="H1173" s="556"/>
      <c r="I1173" s="17">
        <f>H1185</f>
        <v>528742.73</v>
      </c>
      <c r="J1173" s="17">
        <f t="shared" ref="J1173" si="7897">I1185</f>
        <v>530064.73</v>
      </c>
      <c r="K1173" s="17">
        <f t="shared" ref="K1173" si="7898">J1185</f>
        <v>531389.73</v>
      </c>
      <c r="L1173" s="17">
        <f t="shared" ref="L1173" si="7899">K1185</f>
        <v>532718.73</v>
      </c>
      <c r="M1173" s="17">
        <f t="shared" ref="M1173" si="7900">L1185</f>
        <v>534050.73</v>
      </c>
      <c r="N1173" s="17">
        <f t="shared" ref="N1173" si="7901">M1185</f>
        <v>535385.73</v>
      </c>
      <c r="O1173" s="17">
        <f t="shared" ref="O1173" si="7902">N1185</f>
        <v>536724.73</v>
      </c>
      <c r="P1173" s="17">
        <f t="shared" ref="P1173" si="7903">O1185</f>
        <v>538066.73</v>
      </c>
      <c r="Q1173" s="17">
        <f t="shared" ref="Q1173" si="7904">P1185</f>
        <v>539411.73</v>
      </c>
      <c r="R1173" s="17">
        <f t="shared" ref="R1173" si="7905">Q1185</f>
        <v>540759.73</v>
      </c>
      <c r="S1173" s="17">
        <f t="shared" ref="S1173" si="7906">R1185</f>
        <v>542111.73</v>
      </c>
      <c r="T1173" s="17">
        <f t="shared" ref="T1173" si="7907">S1185</f>
        <v>543467.73</v>
      </c>
      <c r="U1173" s="17">
        <f t="shared" ref="U1173" si="7908">T1185</f>
        <v>544825.73</v>
      </c>
      <c r="V1173" s="17">
        <f t="shared" ref="V1173" si="7909">U1185</f>
        <v>546187.73</v>
      </c>
      <c r="W1173" s="17">
        <f t="shared" ref="W1173" si="7910">V1185</f>
        <v>547553.73</v>
      </c>
      <c r="X1173" s="17">
        <f t="shared" ref="X1173" si="7911">W1185</f>
        <v>548922.73</v>
      </c>
      <c r="Y1173" s="17">
        <f t="shared" ref="Y1173" si="7912">X1185</f>
        <v>550295.73</v>
      </c>
      <c r="Z1173" s="17">
        <f t="shared" ref="Z1173" si="7913">Y1185</f>
        <v>551670.73</v>
      </c>
      <c r="AA1173" s="17">
        <f t="shared" ref="AA1173" si="7914">Z1185</f>
        <v>553049.73</v>
      </c>
      <c r="AB1173" s="17">
        <f t="shared" ref="AB1173" si="7915">AA1185</f>
        <v>554431.73</v>
      </c>
      <c r="AC1173" s="17">
        <f t="shared" ref="AC1173" si="7916">AB1185</f>
        <v>555817.73</v>
      </c>
      <c r="AD1173" s="17">
        <f t="shared" ref="AD1173" si="7917">AC1185</f>
        <v>557206.73</v>
      </c>
      <c r="AE1173" s="17">
        <f t="shared" ref="AE1173" si="7918">AD1185</f>
        <v>558599.73</v>
      </c>
      <c r="AF1173" s="17">
        <f t="shared" ref="AF1173" si="7919">AE1185</f>
        <v>559996.73</v>
      </c>
      <c r="AG1173" s="17">
        <f t="shared" ref="AG1173" si="7920">AF1185</f>
        <v>561396.73</v>
      </c>
      <c r="AH1173" s="17">
        <f t="shared" ref="AH1173" si="7921">AG1185</f>
        <v>562800.73</v>
      </c>
      <c r="AI1173" s="17">
        <f t="shared" ref="AI1173" si="7922">AH1185</f>
        <v>564207.73</v>
      </c>
      <c r="AJ1173" s="17">
        <f t="shared" ref="AJ1173" si="7923">AI1185</f>
        <v>565617.73</v>
      </c>
      <c r="AK1173" s="17">
        <f t="shared" ref="AK1173" si="7924">AJ1185</f>
        <v>567031.73</v>
      </c>
      <c r="AL1173" s="17">
        <f t="shared" ref="AL1173" si="7925">AK1185</f>
        <v>568448.73</v>
      </c>
      <c r="AM1173" s="17">
        <f t="shared" ref="AM1173" si="7926">AL1185</f>
        <v>569869.73</v>
      </c>
      <c r="AN1173" s="17">
        <f t="shared" ref="AN1173" si="7927">AM1185</f>
        <v>571293.73</v>
      </c>
      <c r="AO1173" s="17">
        <f t="shared" ref="AO1173" si="7928">AN1185</f>
        <v>572721.73</v>
      </c>
      <c r="AP1173" s="17">
        <f t="shared" ref="AP1173" si="7929">AO1185</f>
        <v>574153.73</v>
      </c>
      <c r="AQ1173" s="17">
        <f t="shared" ref="AQ1173" si="7930">AP1185</f>
        <v>575589.73</v>
      </c>
      <c r="AR1173" s="17">
        <f t="shared" ref="AR1173" si="7931">AQ1185</f>
        <v>577028.73</v>
      </c>
      <c r="AS1173" s="17">
        <f t="shared" ref="AS1173" si="7932">AR1185</f>
        <v>578470.73</v>
      </c>
      <c r="AT1173" s="17">
        <f t="shared" ref="AT1173" si="7933">AS1185</f>
        <v>579916.73</v>
      </c>
      <c r="AU1173" s="17">
        <f t="shared" ref="AU1173" si="7934">AT1185</f>
        <v>581366.73</v>
      </c>
      <c r="AV1173" s="17">
        <f t="shared" ref="AV1173" si="7935">AU1185</f>
        <v>582820.73</v>
      </c>
      <c r="AW1173" s="17">
        <f t="shared" ref="AW1173" si="7936">AV1185</f>
        <v>584277.73</v>
      </c>
      <c r="AX1173" s="17">
        <f t="shared" ref="AX1173" si="7937">AW1185</f>
        <v>585737.73</v>
      </c>
      <c r="AY1173" s="17">
        <f t="shared" ref="AY1173" si="7938">AX1185</f>
        <v>587202.73</v>
      </c>
      <c r="AZ1173" s="17">
        <f t="shared" ref="AZ1173" si="7939">AY1185</f>
        <v>588670.73</v>
      </c>
      <c r="BA1173" s="17">
        <f t="shared" ref="BA1173" si="7940">AZ1185</f>
        <v>590141.73</v>
      </c>
      <c r="BB1173" s="17">
        <f t="shared" ref="BB1173" si="7941">BA1185</f>
        <v>591617.73</v>
      </c>
      <c r="BC1173" s="17">
        <f t="shared" ref="BC1173" si="7942">BB1185</f>
        <v>593096.73</v>
      </c>
      <c r="BD1173" s="17">
        <f t="shared" ref="BD1173" si="7943">BC1185</f>
        <v>594578.73</v>
      </c>
      <c r="BE1173" s="17">
        <f t="shared" ref="BE1173" si="7944">BD1185</f>
        <v>596065.73</v>
      </c>
      <c r="BF1173" s="17">
        <f t="shared" ref="BF1173" si="7945">BE1185</f>
        <v>597555.73</v>
      </c>
      <c r="BG1173" s="17">
        <f t="shared" ref="BG1173" si="7946">BF1185</f>
        <v>599049.73</v>
      </c>
      <c r="BH1173" s="17">
        <f t="shared" ref="BH1173" si="7947">BG1185</f>
        <v>600546.73</v>
      </c>
      <c r="BI1173" s="17">
        <f t="shared" ref="BI1173" si="7948">BH1185</f>
        <v>602048.73</v>
      </c>
      <c r="BJ1173" s="17">
        <f t="shared" ref="BJ1173" si="7949">BI1185</f>
        <v>603553.73</v>
      </c>
      <c r="BK1173" s="17">
        <f t="shared" ref="BK1173" si="7950">BJ1185</f>
        <v>605062.73</v>
      </c>
      <c r="BL1173" s="17">
        <f t="shared" ref="BL1173" si="7951">BK1185</f>
        <v>606574.73</v>
      </c>
      <c r="BM1173" s="17">
        <f t="shared" ref="BM1173" si="7952">BL1185</f>
        <v>608091.73</v>
      </c>
      <c r="BN1173" s="17">
        <f t="shared" ref="BN1173" si="7953">BM1185</f>
        <v>609611.73</v>
      </c>
      <c r="BO1173" s="17">
        <f t="shared" ref="BO1173" si="7954">BN1185</f>
        <v>611135.73</v>
      </c>
      <c r="BP1173" s="17">
        <f t="shared" ref="BP1173" si="7955">BO1185</f>
        <v>612663.73</v>
      </c>
      <c r="BQ1173" s="17">
        <f t="shared" ref="BQ1173" si="7956">BP1185</f>
        <v>614194.73</v>
      </c>
      <c r="BR1173" s="17">
        <f t="shared" ref="BR1173" si="7957">BQ1185</f>
        <v>615730.73</v>
      </c>
      <c r="BS1173" s="17">
        <f t="shared" ref="BS1173" si="7958">BR1185</f>
        <v>617270.73</v>
      </c>
      <c r="BT1173" s="17">
        <f t="shared" ref="BT1173" si="7959">BS1185</f>
        <v>618813.73</v>
      </c>
      <c r="BU1173" s="17">
        <f t="shared" ref="BU1173" si="7960">BT1185</f>
        <v>620360.73</v>
      </c>
      <c r="BV1173" s="17">
        <f t="shared" ref="BV1173" si="7961">BU1185</f>
        <v>621911.73</v>
      </c>
      <c r="BW1173" s="17">
        <f t="shared" ref="BW1173" si="7962">BV1185</f>
        <v>623466.73</v>
      </c>
      <c r="BX1173" s="17">
        <f t="shared" ref="BX1173" si="7963">BW1185</f>
        <v>625024.73</v>
      </c>
      <c r="BY1173" s="17">
        <f t="shared" ref="BY1173" si="7964">BX1185</f>
        <v>626586.73</v>
      </c>
      <c r="BZ1173" s="17">
        <f t="shared" ref="BZ1173" si="7965">BY1185</f>
        <v>628153.73</v>
      </c>
      <c r="CA1173" s="17">
        <f t="shared" ref="CA1173" si="7966">BZ1185</f>
        <v>629724.73</v>
      </c>
      <c r="CB1173" s="17">
        <f t="shared" ref="CB1173" si="7967">CA1185</f>
        <v>631299.73</v>
      </c>
      <c r="CC1173" s="17">
        <f t="shared" ref="CC1173" si="7968">CB1185</f>
        <v>632877.73</v>
      </c>
      <c r="CD1173" s="17">
        <f t="shared" ref="CD1173" si="7969">CC1185</f>
        <v>634459.73</v>
      </c>
      <c r="CE1173" s="17">
        <f t="shared" ref="CE1173" si="7970">CD1185</f>
        <v>636045.73</v>
      </c>
      <c r="CF1173" s="17">
        <f t="shared" ref="CF1173" si="7971">CE1185</f>
        <v>637635.73</v>
      </c>
      <c r="CG1173" s="17">
        <f t="shared" ref="CG1173" si="7972">CF1185</f>
        <v>639229.73</v>
      </c>
      <c r="CH1173" s="17">
        <f t="shared" ref="CH1173" si="7973">CG1185</f>
        <v>640827.73</v>
      </c>
      <c r="CI1173" s="17">
        <f t="shared" ref="CI1173" si="7974">CH1185</f>
        <v>642429.73</v>
      </c>
      <c r="CJ1173" s="17">
        <f t="shared" ref="CJ1173" si="7975">CI1185</f>
        <v>644035.73</v>
      </c>
      <c r="CK1173" s="17">
        <f t="shared" ref="CK1173" si="7976">CJ1185</f>
        <v>645645.73</v>
      </c>
      <c r="CL1173" s="17">
        <f t="shared" ref="CL1173" si="7977">CK1185</f>
        <v>647259.73</v>
      </c>
      <c r="CM1173" s="17">
        <f t="shared" ref="CM1173" si="7978">CL1185</f>
        <v>648877.73</v>
      </c>
      <c r="CN1173" s="17">
        <f t="shared" ref="CN1173" si="7979">CM1185</f>
        <v>650499.73</v>
      </c>
      <c r="CO1173" s="17">
        <f t="shared" ref="CO1173" si="7980">CN1185</f>
        <v>652125.73</v>
      </c>
    </row>
    <row r="1174" spans="2:93">
      <c r="B1174" s="556" t="s">
        <v>1987</v>
      </c>
      <c r="C1174" s="634" t="s">
        <v>2005</v>
      </c>
      <c r="D1174" s="634"/>
      <c r="H1174" s="556"/>
      <c r="I1174" s="17">
        <f>ROUND(I1173*I1175,0)</f>
        <v>2644</v>
      </c>
      <c r="J1174" s="17">
        <f t="shared" ref="J1174:BU1174" si="7981">ROUND(J1173*J1175,0)</f>
        <v>2650</v>
      </c>
      <c r="K1174" s="17">
        <f t="shared" si="7981"/>
        <v>2657</v>
      </c>
      <c r="L1174" s="17">
        <f t="shared" si="7981"/>
        <v>2664</v>
      </c>
      <c r="M1174" s="17">
        <f t="shared" si="7981"/>
        <v>2670</v>
      </c>
      <c r="N1174" s="17">
        <f t="shared" si="7981"/>
        <v>2677</v>
      </c>
      <c r="O1174" s="17">
        <f t="shared" si="7981"/>
        <v>2684</v>
      </c>
      <c r="P1174" s="17">
        <f t="shared" si="7981"/>
        <v>2690</v>
      </c>
      <c r="Q1174" s="17">
        <f t="shared" si="7981"/>
        <v>2697</v>
      </c>
      <c r="R1174" s="17">
        <f t="shared" si="7981"/>
        <v>2704</v>
      </c>
      <c r="S1174" s="17">
        <f t="shared" si="7981"/>
        <v>2711</v>
      </c>
      <c r="T1174" s="17">
        <f t="shared" si="7981"/>
        <v>2717</v>
      </c>
      <c r="U1174" s="17">
        <f t="shared" si="7981"/>
        <v>2724</v>
      </c>
      <c r="V1174" s="17">
        <f t="shared" si="7981"/>
        <v>2731</v>
      </c>
      <c r="W1174" s="17">
        <f t="shared" si="7981"/>
        <v>2738</v>
      </c>
      <c r="X1174" s="17">
        <f t="shared" si="7981"/>
        <v>2745</v>
      </c>
      <c r="Y1174" s="17">
        <f t="shared" si="7981"/>
        <v>2751</v>
      </c>
      <c r="Z1174" s="17">
        <f t="shared" si="7981"/>
        <v>2758</v>
      </c>
      <c r="AA1174" s="17">
        <f t="shared" si="7981"/>
        <v>2765</v>
      </c>
      <c r="AB1174" s="17">
        <f t="shared" si="7981"/>
        <v>2772</v>
      </c>
      <c r="AC1174" s="17">
        <f t="shared" si="7981"/>
        <v>2779</v>
      </c>
      <c r="AD1174" s="17">
        <f t="shared" si="7981"/>
        <v>2786</v>
      </c>
      <c r="AE1174" s="17">
        <f t="shared" si="7981"/>
        <v>2793</v>
      </c>
      <c r="AF1174" s="17">
        <f t="shared" si="7981"/>
        <v>2800</v>
      </c>
      <c r="AG1174" s="17">
        <f t="shared" si="7981"/>
        <v>2807</v>
      </c>
      <c r="AH1174" s="17">
        <f t="shared" si="7981"/>
        <v>2814</v>
      </c>
      <c r="AI1174" s="17">
        <f t="shared" si="7981"/>
        <v>2821</v>
      </c>
      <c r="AJ1174" s="17">
        <f t="shared" si="7981"/>
        <v>2828</v>
      </c>
      <c r="AK1174" s="17">
        <f t="shared" si="7981"/>
        <v>2835</v>
      </c>
      <c r="AL1174" s="17">
        <f t="shared" si="7981"/>
        <v>2842</v>
      </c>
      <c r="AM1174" s="17">
        <f t="shared" si="7981"/>
        <v>2849</v>
      </c>
      <c r="AN1174" s="17">
        <f t="shared" si="7981"/>
        <v>2856</v>
      </c>
      <c r="AO1174" s="17">
        <f t="shared" si="7981"/>
        <v>2864</v>
      </c>
      <c r="AP1174" s="17">
        <f t="shared" si="7981"/>
        <v>2871</v>
      </c>
      <c r="AQ1174" s="17">
        <f t="shared" si="7981"/>
        <v>2878</v>
      </c>
      <c r="AR1174" s="17">
        <f t="shared" si="7981"/>
        <v>2885</v>
      </c>
      <c r="AS1174" s="17">
        <f t="shared" si="7981"/>
        <v>2892</v>
      </c>
      <c r="AT1174" s="17">
        <f t="shared" si="7981"/>
        <v>2900</v>
      </c>
      <c r="AU1174" s="17">
        <f t="shared" si="7981"/>
        <v>2907</v>
      </c>
      <c r="AV1174" s="17">
        <f t="shared" si="7981"/>
        <v>2914</v>
      </c>
      <c r="AW1174" s="17">
        <f t="shared" si="7981"/>
        <v>2921</v>
      </c>
      <c r="AX1174" s="17">
        <f t="shared" si="7981"/>
        <v>2929</v>
      </c>
      <c r="AY1174" s="17">
        <f t="shared" si="7981"/>
        <v>2936</v>
      </c>
      <c r="AZ1174" s="17">
        <f t="shared" si="7981"/>
        <v>2943</v>
      </c>
      <c r="BA1174" s="17">
        <f t="shared" si="7981"/>
        <v>2951</v>
      </c>
      <c r="BB1174" s="17">
        <f t="shared" si="7981"/>
        <v>2958</v>
      </c>
      <c r="BC1174" s="17">
        <f t="shared" si="7981"/>
        <v>2965</v>
      </c>
      <c r="BD1174" s="17">
        <f t="shared" si="7981"/>
        <v>2973</v>
      </c>
      <c r="BE1174" s="17">
        <f t="shared" si="7981"/>
        <v>2980</v>
      </c>
      <c r="BF1174" s="17">
        <f t="shared" si="7981"/>
        <v>2988</v>
      </c>
      <c r="BG1174" s="17">
        <f t="shared" si="7981"/>
        <v>2995</v>
      </c>
      <c r="BH1174" s="17">
        <f t="shared" si="7981"/>
        <v>3003</v>
      </c>
      <c r="BI1174" s="17">
        <f t="shared" si="7981"/>
        <v>3010</v>
      </c>
      <c r="BJ1174" s="17">
        <f t="shared" si="7981"/>
        <v>3018</v>
      </c>
      <c r="BK1174" s="17">
        <f t="shared" si="7981"/>
        <v>3025</v>
      </c>
      <c r="BL1174" s="17">
        <f t="shared" si="7981"/>
        <v>3033</v>
      </c>
      <c r="BM1174" s="17">
        <f t="shared" si="7981"/>
        <v>3040</v>
      </c>
      <c r="BN1174" s="17">
        <f t="shared" si="7981"/>
        <v>3048</v>
      </c>
      <c r="BO1174" s="17">
        <f t="shared" si="7981"/>
        <v>3056</v>
      </c>
      <c r="BP1174" s="17">
        <f t="shared" si="7981"/>
        <v>3063</v>
      </c>
      <c r="BQ1174" s="17">
        <f t="shared" si="7981"/>
        <v>3071</v>
      </c>
      <c r="BR1174" s="17">
        <f t="shared" si="7981"/>
        <v>3079</v>
      </c>
      <c r="BS1174" s="17">
        <f t="shared" si="7981"/>
        <v>3086</v>
      </c>
      <c r="BT1174" s="17">
        <f t="shared" si="7981"/>
        <v>3094</v>
      </c>
      <c r="BU1174" s="17">
        <f t="shared" si="7981"/>
        <v>3102</v>
      </c>
      <c r="BV1174" s="17">
        <f t="shared" ref="BV1174:CO1174" si="7982">ROUND(BV1173*BV1175,0)</f>
        <v>3110</v>
      </c>
      <c r="BW1174" s="17">
        <f t="shared" si="7982"/>
        <v>3117</v>
      </c>
      <c r="BX1174" s="17">
        <f t="shared" si="7982"/>
        <v>3125</v>
      </c>
      <c r="BY1174" s="17">
        <f t="shared" si="7982"/>
        <v>3133</v>
      </c>
      <c r="BZ1174" s="17">
        <f t="shared" si="7982"/>
        <v>3141</v>
      </c>
      <c r="CA1174" s="17">
        <f t="shared" si="7982"/>
        <v>3149</v>
      </c>
      <c r="CB1174" s="17">
        <f t="shared" si="7982"/>
        <v>3156</v>
      </c>
      <c r="CC1174" s="17">
        <f t="shared" si="7982"/>
        <v>3164</v>
      </c>
      <c r="CD1174" s="17">
        <f t="shared" si="7982"/>
        <v>3172</v>
      </c>
      <c r="CE1174" s="17">
        <f t="shared" si="7982"/>
        <v>3180</v>
      </c>
      <c r="CF1174" s="17">
        <f t="shared" si="7982"/>
        <v>3188</v>
      </c>
      <c r="CG1174" s="17">
        <f t="shared" si="7982"/>
        <v>3196</v>
      </c>
      <c r="CH1174" s="17">
        <f t="shared" si="7982"/>
        <v>3204</v>
      </c>
      <c r="CI1174" s="17">
        <f t="shared" si="7982"/>
        <v>3212</v>
      </c>
      <c r="CJ1174" s="17">
        <f t="shared" si="7982"/>
        <v>3220</v>
      </c>
      <c r="CK1174" s="17">
        <f t="shared" si="7982"/>
        <v>3228</v>
      </c>
      <c r="CL1174" s="17">
        <f t="shared" si="7982"/>
        <v>3236</v>
      </c>
      <c r="CM1174" s="17">
        <f t="shared" si="7982"/>
        <v>3244</v>
      </c>
      <c r="CN1174" s="17">
        <f t="shared" si="7982"/>
        <v>3252</v>
      </c>
      <c r="CO1174" s="17">
        <f t="shared" si="7982"/>
        <v>3261</v>
      </c>
    </row>
    <row r="1175" spans="2:93">
      <c r="B1175" s="556" t="s">
        <v>1992</v>
      </c>
      <c r="C1175" s="634" t="s">
        <v>2002</v>
      </c>
      <c r="D1175" s="634"/>
      <c r="E1175" s="640">
        <f>'DCF Forecast Parameters'!C223</f>
        <v>5.0000000000000001E-3</v>
      </c>
      <c r="F1175" s="640">
        <f>'DCF Forecast Parameters'!D223</f>
        <v>5.0000000000000001E-3</v>
      </c>
      <c r="G1175" s="640">
        <f>'DCF Forecast Parameters'!E223</f>
        <v>5.0000000000000001E-3</v>
      </c>
      <c r="H1175" s="29">
        <f>$E1175</f>
        <v>5.0000000000000001E-3</v>
      </c>
      <c r="I1175" s="29">
        <f t="shared" ref="I1175:N1175" si="7983">$E1175</f>
        <v>5.0000000000000001E-3</v>
      </c>
      <c r="J1175" s="29">
        <f t="shared" si="7983"/>
        <v>5.0000000000000001E-3</v>
      </c>
      <c r="K1175" s="29">
        <f t="shared" si="7983"/>
        <v>5.0000000000000001E-3</v>
      </c>
      <c r="L1175" s="29">
        <f t="shared" si="7983"/>
        <v>5.0000000000000001E-3</v>
      </c>
      <c r="M1175" s="29">
        <f t="shared" si="7983"/>
        <v>5.0000000000000001E-3</v>
      </c>
      <c r="N1175" s="29">
        <f t="shared" si="7983"/>
        <v>5.0000000000000001E-3</v>
      </c>
      <c r="O1175" s="29">
        <f>$F1175</f>
        <v>5.0000000000000001E-3</v>
      </c>
      <c r="P1175" s="29">
        <f t="shared" ref="P1175:W1175" si="7984">$F1175</f>
        <v>5.0000000000000001E-3</v>
      </c>
      <c r="Q1175" s="29">
        <f t="shared" si="7984"/>
        <v>5.0000000000000001E-3</v>
      </c>
      <c r="R1175" s="29">
        <f t="shared" si="7984"/>
        <v>5.0000000000000001E-3</v>
      </c>
      <c r="S1175" s="29">
        <f t="shared" si="7984"/>
        <v>5.0000000000000001E-3</v>
      </c>
      <c r="T1175" s="29">
        <f t="shared" si="7984"/>
        <v>5.0000000000000001E-3</v>
      </c>
      <c r="U1175" s="29">
        <f t="shared" si="7984"/>
        <v>5.0000000000000001E-3</v>
      </c>
      <c r="V1175" s="29">
        <f t="shared" si="7984"/>
        <v>5.0000000000000001E-3</v>
      </c>
      <c r="W1175" s="29">
        <f t="shared" si="7984"/>
        <v>5.0000000000000001E-3</v>
      </c>
      <c r="X1175" s="29">
        <f>$G1175</f>
        <v>5.0000000000000001E-3</v>
      </c>
      <c r="Y1175" s="29">
        <f t="shared" ref="Y1175:CJ1175" si="7985">$G1175</f>
        <v>5.0000000000000001E-3</v>
      </c>
      <c r="Z1175" s="29">
        <f t="shared" si="7985"/>
        <v>5.0000000000000001E-3</v>
      </c>
      <c r="AA1175" s="29">
        <f t="shared" si="7985"/>
        <v>5.0000000000000001E-3</v>
      </c>
      <c r="AB1175" s="29">
        <f t="shared" si="7985"/>
        <v>5.0000000000000001E-3</v>
      </c>
      <c r="AC1175" s="29">
        <f t="shared" si="7985"/>
        <v>5.0000000000000001E-3</v>
      </c>
      <c r="AD1175" s="29">
        <f t="shared" si="7985"/>
        <v>5.0000000000000001E-3</v>
      </c>
      <c r="AE1175" s="29">
        <f t="shared" si="7985"/>
        <v>5.0000000000000001E-3</v>
      </c>
      <c r="AF1175" s="29">
        <f t="shared" si="7985"/>
        <v>5.0000000000000001E-3</v>
      </c>
      <c r="AG1175" s="29">
        <f t="shared" si="7985"/>
        <v>5.0000000000000001E-3</v>
      </c>
      <c r="AH1175" s="29">
        <f t="shared" si="7985"/>
        <v>5.0000000000000001E-3</v>
      </c>
      <c r="AI1175" s="29">
        <f t="shared" si="7985"/>
        <v>5.0000000000000001E-3</v>
      </c>
      <c r="AJ1175" s="29">
        <f t="shared" si="7985"/>
        <v>5.0000000000000001E-3</v>
      </c>
      <c r="AK1175" s="29">
        <f t="shared" si="7985"/>
        <v>5.0000000000000001E-3</v>
      </c>
      <c r="AL1175" s="29">
        <f t="shared" si="7985"/>
        <v>5.0000000000000001E-3</v>
      </c>
      <c r="AM1175" s="29">
        <f t="shared" si="7985"/>
        <v>5.0000000000000001E-3</v>
      </c>
      <c r="AN1175" s="29">
        <f t="shared" si="7985"/>
        <v>5.0000000000000001E-3</v>
      </c>
      <c r="AO1175" s="29">
        <f t="shared" si="7985"/>
        <v>5.0000000000000001E-3</v>
      </c>
      <c r="AP1175" s="29">
        <f t="shared" si="7985"/>
        <v>5.0000000000000001E-3</v>
      </c>
      <c r="AQ1175" s="29">
        <f t="shared" si="7985"/>
        <v>5.0000000000000001E-3</v>
      </c>
      <c r="AR1175" s="29">
        <f t="shared" si="7985"/>
        <v>5.0000000000000001E-3</v>
      </c>
      <c r="AS1175" s="29">
        <f t="shared" si="7985"/>
        <v>5.0000000000000001E-3</v>
      </c>
      <c r="AT1175" s="29">
        <f t="shared" si="7985"/>
        <v>5.0000000000000001E-3</v>
      </c>
      <c r="AU1175" s="29">
        <f t="shared" si="7985"/>
        <v>5.0000000000000001E-3</v>
      </c>
      <c r="AV1175" s="29">
        <f t="shared" si="7985"/>
        <v>5.0000000000000001E-3</v>
      </c>
      <c r="AW1175" s="29">
        <f t="shared" si="7985"/>
        <v>5.0000000000000001E-3</v>
      </c>
      <c r="AX1175" s="29">
        <f t="shared" si="7985"/>
        <v>5.0000000000000001E-3</v>
      </c>
      <c r="AY1175" s="29">
        <f t="shared" si="7985"/>
        <v>5.0000000000000001E-3</v>
      </c>
      <c r="AZ1175" s="29">
        <f t="shared" si="7985"/>
        <v>5.0000000000000001E-3</v>
      </c>
      <c r="BA1175" s="29">
        <f t="shared" si="7985"/>
        <v>5.0000000000000001E-3</v>
      </c>
      <c r="BB1175" s="29">
        <f t="shared" si="7985"/>
        <v>5.0000000000000001E-3</v>
      </c>
      <c r="BC1175" s="29">
        <f t="shared" si="7985"/>
        <v>5.0000000000000001E-3</v>
      </c>
      <c r="BD1175" s="29">
        <f t="shared" si="7985"/>
        <v>5.0000000000000001E-3</v>
      </c>
      <c r="BE1175" s="29">
        <f t="shared" si="7985"/>
        <v>5.0000000000000001E-3</v>
      </c>
      <c r="BF1175" s="29">
        <f t="shared" si="7985"/>
        <v>5.0000000000000001E-3</v>
      </c>
      <c r="BG1175" s="29">
        <f t="shared" si="7985"/>
        <v>5.0000000000000001E-3</v>
      </c>
      <c r="BH1175" s="29">
        <f t="shared" si="7985"/>
        <v>5.0000000000000001E-3</v>
      </c>
      <c r="BI1175" s="29">
        <f t="shared" si="7985"/>
        <v>5.0000000000000001E-3</v>
      </c>
      <c r="BJ1175" s="29">
        <f t="shared" si="7985"/>
        <v>5.0000000000000001E-3</v>
      </c>
      <c r="BK1175" s="29">
        <f t="shared" si="7985"/>
        <v>5.0000000000000001E-3</v>
      </c>
      <c r="BL1175" s="29">
        <f t="shared" si="7985"/>
        <v>5.0000000000000001E-3</v>
      </c>
      <c r="BM1175" s="29">
        <f t="shared" si="7985"/>
        <v>5.0000000000000001E-3</v>
      </c>
      <c r="BN1175" s="29">
        <f t="shared" si="7985"/>
        <v>5.0000000000000001E-3</v>
      </c>
      <c r="BO1175" s="29">
        <f t="shared" si="7985"/>
        <v>5.0000000000000001E-3</v>
      </c>
      <c r="BP1175" s="29">
        <f t="shared" si="7985"/>
        <v>5.0000000000000001E-3</v>
      </c>
      <c r="BQ1175" s="29">
        <f t="shared" si="7985"/>
        <v>5.0000000000000001E-3</v>
      </c>
      <c r="BR1175" s="29">
        <f t="shared" si="7985"/>
        <v>5.0000000000000001E-3</v>
      </c>
      <c r="BS1175" s="29">
        <f t="shared" si="7985"/>
        <v>5.0000000000000001E-3</v>
      </c>
      <c r="BT1175" s="29">
        <f t="shared" si="7985"/>
        <v>5.0000000000000001E-3</v>
      </c>
      <c r="BU1175" s="29">
        <f t="shared" si="7985"/>
        <v>5.0000000000000001E-3</v>
      </c>
      <c r="BV1175" s="29">
        <f t="shared" si="7985"/>
        <v>5.0000000000000001E-3</v>
      </c>
      <c r="BW1175" s="29">
        <f t="shared" si="7985"/>
        <v>5.0000000000000001E-3</v>
      </c>
      <c r="BX1175" s="29">
        <f t="shared" si="7985"/>
        <v>5.0000000000000001E-3</v>
      </c>
      <c r="BY1175" s="29">
        <f t="shared" si="7985"/>
        <v>5.0000000000000001E-3</v>
      </c>
      <c r="BZ1175" s="29">
        <f t="shared" si="7985"/>
        <v>5.0000000000000001E-3</v>
      </c>
      <c r="CA1175" s="29">
        <f t="shared" si="7985"/>
        <v>5.0000000000000001E-3</v>
      </c>
      <c r="CB1175" s="29">
        <f t="shared" si="7985"/>
        <v>5.0000000000000001E-3</v>
      </c>
      <c r="CC1175" s="29">
        <f t="shared" si="7985"/>
        <v>5.0000000000000001E-3</v>
      </c>
      <c r="CD1175" s="29">
        <f t="shared" si="7985"/>
        <v>5.0000000000000001E-3</v>
      </c>
      <c r="CE1175" s="29">
        <f t="shared" si="7985"/>
        <v>5.0000000000000001E-3</v>
      </c>
      <c r="CF1175" s="29">
        <f t="shared" si="7985"/>
        <v>5.0000000000000001E-3</v>
      </c>
      <c r="CG1175" s="29">
        <f t="shared" si="7985"/>
        <v>5.0000000000000001E-3</v>
      </c>
      <c r="CH1175" s="29">
        <f t="shared" si="7985"/>
        <v>5.0000000000000001E-3</v>
      </c>
      <c r="CI1175" s="29">
        <f t="shared" si="7985"/>
        <v>5.0000000000000001E-3</v>
      </c>
      <c r="CJ1175" s="29">
        <f t="shared" si="7985"/>
        <v>5.0000000000000001E-3</v>
      </c>
      <c r="CK1175" s="29">
        <f t="shared" ref="CK1175:CO1175" si="7986">$G1175</f>
        <v>5.0000000000000001E-3</v>
      </c>
      <c r="CL1175" s="29">
        <f t="shared" si="7986"/>
        <v>5.0000000000000001E-3</v>
      </c>
      <c r="CM1175" s="29">
        <f t="shared" si="7986"/>
        <v>5.0000000000000001E-3</v>
      </c>
      <c r="CN1175" s="29">
        <f t="shared" si="7986"/>
        <v>5.0000000000000001E-3</v>
      </c>
      <c r="CO1175" s="29">
        <f t="shared" si="7986"/>
        <v>5.0000000000000001E-3</v>
      </c>
    </row>
    <row r="1176" spans="2:93">
      <c r="B1176" s="556" t="s">
        <v>1988</v>
      </c>
      <c r="C1176" s="634" t="s">
        <v>2005</v>
      </c>
      <c r="D1176" s="634"/>
      <c r="H1176" s="556"/>
      <c r="I1176" s="17">
        <f>ROUND(I1173*I1177,0)</f>
        <v>-1322</v>
      </c>
      <c r="J1176" s="17">
        <f t="shared" ref="J1176:BU1176" si="7987">ROUND(J1173*J1177,0)</f>
        <v>-1325</v>
      </c>
      <c r="K1176" s="17">
        <f t="shared" si="7987"/>
        <v>-1328</v>
      </c>
      <c r="L1176" s="17">
        <f t="shared" si="7987"/>
        <v>-1332</v>
      </c>
      <c r="M1176" s="17">
        <f t="shared" si="7987"/>
        <v>-1335</v>
      </c>
      <c r="N1176" s="17">
        <f t="shared" si="7987"/>
        <v>-1338</v>
      </c>
      <c r="O1176" s="17">
        <f t="shared" si="7987"/>
        <v>-1342</v>
      </c>
      <c r="P1176" s="17">
        <f t="shared" si="7987"/>
        <v>-1345</v>
      </c>
      <c r="Q1176" s="17">
        <f t="shared" si="7987"/>
        <v>-1349</v>
      </c>
      <c r="R1176" s="17">
        <f t="shared" si="7987"/>
        <v>-1352</v>
      </c>
      <c r="S1176" s="17">
        <f t="shared" si="7987"/>
        <v>-1355</v>
      </c>
      <c r="T1176" s="17">
        <f t="shared" si="7987"/>
        <v>-1359</v>
      </c>
      <c r="U1176" s="17">
        <f t="shared" si="7987"/>
        <v>-1362</v>
      </c>
      <c r="V1176" s="17">
        <f t="shared" si="7987"/>
        <v>-1365</v>
      </c>
      <c r="W1176" s="17">
        <f t="shared" si="7987"/>
        <v>-1369</v>
      </c>
      <c r="X1176" s="17">
        <f t="shared" si="7987"/>
        <v>-1372</v>
      </c>
      <c r="Y1176" s="17">
        <f t="shared" si="7987"/>
        <v>-1376</v>
      </c>
      <c r="Z1176" s="17">
        <f t="shared" si="7987"/>
        <v>-1379</v>
      </c>
      <c r="AA1176" s="17">
        <f t="shared" si="7987"/>
        <v>-1383</v>
      </c>
      <c r="AB1176" s="17">
        <f t="shared" si="7987"/>
        <v>-1386</v>
      </c>
      <c r="AC1176" s="17">
        <f t="shared" si="7987"/>
        <v>-1390</v>
      </c>
      <c r="AD1176" s="17">
        <f t="shared" si="7987"/>
        <v>-1393</v>
      </c>
      <c r="AE1176" s="17">
        <f t="shared" si="7987"/>
        <v>-1396</v>
      </c>
      <c r="AF1176" s="17">
        <f t="shared" si="7987"/>
        <v>-1400</v>
      </c>
      <c r="AG1176" s="17">
        <f t="shared" si="7987"/>
        <v>-1403</v>
      </c>
      <c r="AH1176" s="17">
        <f t="shared" si="7987"/>
        <v>-1407</v>
      </c>
      <c r="AI1176" s="17">
        <f t="shared" si="7987"/>
        <v>-1411</v>
      </c>
      <c r="AJ1176" s="17">
        <f t="shared" si="7987"/>
        <v>-1414</v>
      </c>
      <c r="AK1176" s="17">
        <f t="shared" si="7987"/>
        <v>-1418</v>
      </c>
      <c r="AL1176" s="17">
        <f t="shared" si="7987"/>
        <v>-1421</v>
      </c>
      <c r="AM1176" s="17">
        <f t="shared" si="7987"/>
        <v>-1425</v>
      </c>
      <c r="AN1176" s="17">
        <f t="shared" si="7987"/>
        <v>-1428</v>
      </c>
      <c r="AO1176" s="17">
        <f t="shared" si="7987"/>
        <v>-1432</v>
      </c>
      <c r="AP1176" s="17">
        <f t="shared" si="7987"/>
        <v>-1435</v>
      </c>
      <c r="AQ1176" s="17">
        <f t="shared" si="7987"/>
        <v>-1439</v>
      </c>
      <c r="AR1176" s="17">
        <f t="shared" si="7987"/>
        <v>-1443</v>
      </c>
      <c r="AS1176" s="17">
        <f t="shared" si="7987"/>
        <v>-1446</v>
      </c>
      <c r="AT1176" s="17">
        <f t="shared" si="7987"/>
        <v>-1450</v>
      </c>
      <c r="AU1176" s="17">
        <f t="shared" si="7987"/>
        <v>-1453</v>
      </c>
      <c r="AV1176" s="17">
        <f t="shared" si="7987"/>
        <v>-1457</v>
      </c>
      <c r="AW1176" s="17">
        <f t="shared" si="7987"/>
        <v>-1461</v>
      </c>
      <c r="AX1176" s="17">
        <f t="shared" si="7987"/>
        <v>-1464</v>
      </c>
      <c r="AY1176" s="17">
        <f t="shared" si="7987"/>
        <v>-1468</v>
      </c>
      <c r="AZ1176" s="17">
        <f t="shared" si="7987"/>
        <v>-1472</v>
      </c>
      <c r="BA1176" s="17">
        <f t="shared" si="7987"/>
        <v>-1475</v>
      </c>
      <c r="BB1176" s="17">
        <f t="shared" si="7987"/>
        <v>-1479</v>
      </c>
      <c r="BC1176" s="17">
        <f t="shared" si="7987"/>
        <v>-1483</v>
      </c>
      <c r="BD1176" s="17">
        <f t="shared" si="7987"/>
        <v>-1486</v>
      </c>
      <c r="BE1176" s="17">
        <f t="shared" si="7987"/>
        <v>-1490</v>
      </c>
      <c r="BF1176" s="17">
        <f t="shared" si="7987"/>
        <v>-1494</v>
      </c>
      <c r="BG1176" s="17">
        <f t="shared" si="7987"/>
        <v>-1498</v>
      </c>
      <c r="BH1176" s="17">
        <f t="shared" si="7987"/>
        <v>-1501</v>
      </c>
      <c r="BI1176" s="17">
        <f t="shared" si="7987"/>
        <v>-1505</v>
      </c>
      <c r="BJ1176" s="17">
        <f t="shared" si="7987"/>
        <v>-1509</v>
      </c>
      <c r="BK1176" s="17">
        <f t="shared" si="7987"/>
        <v>-1513</v>
      </c>
      <c r="BL1176" s="17">
        <f t="shared" si="7987"/>
        <v>-1516</v>
      </c>
      <c r="BM1176" s="17">
        <f t="shared" si="7987"/>
        <v>-1520</v>
      </c>
      <c r="BN1176" s="17">
        <f t="shared" si="7987"/>
        <v>-1524</v>
      </c>
      <c r="BO1176" s="17">
        <f t="shared" si="7987"/>
        <v>-1528</v>
      </c>
      <c r="BP1176" s="17">
        <f t="shared" si="7987"/>
        <v>-1532</v>
      </c>
      <c r="BQ1176" s="17">
        <f t="shared" si="7987"/>
        <v>-1535</v>
      </c>
      <c r="BR1176" s="17">
        <f t="shared" si="7987"/>
        <v>-1539</v>
      </c>
      <c r="BS1176" s="17">
        <f t="shared" si="7987"/>
        <v>-1543</v>
      </c>
      <c r="BT1176" s="17">
        <f t="shared" si="7987"/>
        <v>-1547</v>
      </c>
      <c r="BU1176" s="17">
        <f t="shared" si="7987"/>
        <v>-1551</v>
      </c>
      <c r="BV1176" s="17">
        <f t="shared" ref="BV1176:CO1176" si="7988">ROUND(BV1173*BV1177,0)</f>
        <v>-1555</v>
      </c>
      <c r="BW1176" s="17">
        <f t="shared" si="7988"/>
        <v>-1559</v>
      </c>
      <c r="BX1176" s="17">
        <f t="shared" si="7988"/>
        <v>-1563</v>
      </c>
      <c r="BY1176" s="17">
        <f t="shared" si="7988"/>
        <v>-1566</v>
      </c>
      <c r="BZ1176" s="17">
        <f t="shared" si="7988"/>
        <v>-1570</v>
      </c>
      <c r="CA1176" s="17">
        <f t="shared" si="7988"/>
        <v>-1574</v>
      </c>
      <c r="CB1176" s="17">
        <f t="shared" si="7988"/>
        <v>-1578</v>
      </c>
      <c r="CC1176" s="17">
        <f t="shared" si="7988"/>
        <v>-1582</v>
      </c>
      <c r="CD1176" s="17">
        <f t="shared" si="7988"/>
        <v>-1586</v>
      </c>
      <c r="CE1176" s="17">
        <f t="shared" si="7988"/>
        <v>-1590</v>
      </c>
      <c r="CF1176" s="17">
        <f t="shared" si="7988"/>
        <v>-1594</v>
      </c>
      <c r="CG1176" s="17">
        <f t="shared" si="7988"/>
        <v>-1598</v>
      </c>
      <c r="CH1176" s="17">
        <f t="shared" si="7988"/>
        <v>-1602</v>
      </c>
      <c r="CI1176" s="17">
        <f t="shared" si="7988"/>
        <v>-1606</v>
      </c>
      <c r="CJ1176" s="17">
        <f t="shared" si="7988"/>
        <v>-1610</v>
      </c>
      <c r="CK1176" s="17">
        <f t="shared" si="7988"/>
        <v>-1614</v>
      </c>
      <c r="CL1176" s="17">
        <f t="shared" si="7988"/>
        <v>-1618</v>
      </c>
      <c r="CM1176" s="17">
        <f t="shared" si="7988"/>
        <v>-1622</v>
      </c>
      <c r="CN1176" s="17">
        <f t="shared" si="7988"/>
        <v>-1626</v>
      </c>
      <c r="CO1176" s="17">
        <f t="shared" si="7988"/>
        <v>-1630</v>
      </c>
    </row>
    <row r="1177" spans="2:93">
      <c r="B1177" s="556" t="s">
        <v>1993</v>
      </c>
      <c r="C1177" s="634" t="s">
        <v>2001</v>
      </c>
      <c r="D1177" s="634"/>
      <c r="E1177" s="640">
        <f>'DCF Forecast Parameters'!C232</f>
        <v>-2.5000000000000001E-3</v>
      </c>
      <c r="F1177" s="640">
        <f>'DCF Forecast Parameters'!D232</f>
        <v>-2.5000000000000001E-3</v>
      </c>
      <c r="G1177" s="640">
        <f>'DCF Forecast Parameters'!E232</f>
        <v>-2.5000000000000001E-3</v>
      </c>
      <c r="H1177" s="29">
        <f>$E1177</f>
        <v>-2.5000000000000001E-3</v>
      </c>
      <c r="I1177" s="29">
        <f t="shared" ref="I1177:N1177" si="7989">$E1177</f>
        <v>-2.5000000000000001E-3</v>
      </c>
      <c r="J1177" s="29">
        <f t="shared" si="7989"/>
        <v>-2.5000000000000001E-3</v>
      </c>
      <c r="K1177" s="29">
        <f t="shared" si="7989"/>
        <v>-2.5000000000000001E-3</v>
      </c>
      <c r="L1177" s="29">
        <f t="shared" si="7989"/>
        <v>-2.5000000000000001E-3</v>
      </c>
      <c r="M1177" s="29">
        <f t="shared" si="7989"/>
        <v>-2.5000000000000001E-3</v>
      </c>
      <c r="N1177" s="29">
        <f t="shared" si="7989"/>
        <v>-2.5000000000000001E-3</v>
      </c>
      <c r="O1177" s="29">
        <f>$F1177</f>
        <v>-2.5000000000000001E-3</v>
      </c>
      <c r="P1177" s="29">
        <f t="shared" ref="P1177:W1177" si="7990">$F1177</f>
        <v>-2.5000000000000001E-3</v>
      </c>
      <c r="Q1177" s="29">
        <f t="shared" si="7990"/>
        <v>-2.5000000000000001E-3</v>
      </c>
      <c r="R1177" s="29">
        <f t="shared" si="7990"/>
        <v>-2.5000000000000001E-3</v>
      </c>
      <c r="S1177" s="29">
        <f t="shared" si="7990"/>
        <v>-2.5000000000000001E-3</v>
      </c>
      <c r="T1177" s="29">
        <f t="shared" si="7990"/>
        <v>-2.5000000000000001E-3</v>
      </c>
      <c r="U1177" s="29">
        <f t="shared" si="7990"/>
        <v>-2.5000000000000001E-3</v>
      </c>
      <c r="V1177" s="29">
        <f t="shared" si="7990"/>
        <v>-2.5000000000000001E-3</v>
      </c>
      <c r="W1177" s="29">
        <f t="shared" si="7990"/>
        <v>-2.5000000000000001E-3</v>
      </c>
      <c r="X1177" s="29">
        <f>$G1177</f>
        <v>-2.5000000000000001E-3</v>
      </c>
      <c r="Y1177" s="29">
        <f t="shared" ref="Y1177:CJ1177" si="7991">$G1177</f>
        <v>-2.5000000000000001E-3</v>
      </c>
      <c r="Z1177" s="29">
        <f t="shared" si="7991"/>
        <v>-2.5000000000000001E-3</v>
      </c>
      <c r="AA1177" s="29">
        <f t="shared" si="7991"/>
        <v>-2.5000000000000001E-3</v>
      </c>
      <c r="AB1177" s="29">
        <f t="shared" si="7991"/>
        <v>-2.5000000000000001E-3</v>
      </c>
      <c r="AC1177" s="29">
        <f t="shared" si="7991"/>
        <v>-2.5000000000000001E-3</v>
      </c>
      <c r="AD1177" s="29">
        <f t="shared" si="7991"/>
        <v>-2.5000000000000001E-3</v>
      </c>
      <c r="AE1177" s="29">
        <f t="shared" si="7991"/>
        <v>-2.5000000000000001E-3</v>
      </c>
      <c r="AF1177" s="29">
        <f t="shared" si="7991"/>
        <v>-2.5000000000000001E-3</v>
      </c>
      <c r="AG1177" s="29">
        <f t="shared" si="7991"/>
        <v>-2.5000000000000001E-3</v>
      </c>
      <c r="AH1177" s="29">
        <f t="shared" si="7991"/>
        <v>-2.5000000000000001E-3</v>
      </c>
      <c r="AI1177" s="29">
        <f t="shared" si="7991"/>
        <v>-2.5000000000000001E-3</v>
      </c>
      <c r="AJ1177" s="29">
        <f t="shared" si="7991"/>
        <v>-2.5000000000000001E-3</v>
      </c>
      <c r="AK1177" s="29">
        <f t="shared" si="7991"/>
        <v>-2.5000000000000001E-3</v>
      </c>
      <c r="AL1177" s="29">
        <f t="shared" si="7991"/>
        <v>-2.5000000000000001E-3</v>
      </c>
      <c r="AM1177" s="29">
        <f t="shared" si="7991"/>
        <v>-2.5000000000000001E-3</v>
      </c>
      <c r="AN1177" s="29">
        <f t="shared" si="7991"/>
        <v>-2.5000000000000001E-3</v>
      </c>
      <c r="AO1177" s="29">
        <f t="shared" si="7991"/>
        <v>-2.5000000000000001E-3</v>
      </c>
      <c r="AP1177" s="29">
        <f t="shared" si="7991"/>
        <v>-2.5000000000000001E-3</v>
      </c>
      <c r="AQ1177" s="29">
        <f t="shared" si="7991"/>
        <v>-2.5000000000000001E-3</v>
      </c>
      <c r="AR1177" s="29">
        <f t="shared" si="7991"/>
        <v>-2.5000000000000001E-3</v>
      </c>
      <c r="AS1177" s="29">
        <f t="shared" si="7991"/>
        <v>-2.5000000000000001E-3</v>
      </c>
      <c r="AT1177" s="29">
        <f t="shared" si="7991"/>
        <v>-2.5000000000000001E-3</v>
      </c>
      <c r="AU1177" s="29">
        <f t="shared" si="7991"/>
        <v>-2.5000000000000001E-3</v>
      </c>
      <c r="AV1177" s="29">
        <f t="shared" si="7991"/>
        <v>-2.5000000000000001E-3</v>
      </c>
      <c r="AW1177" s="29">
        <f t="shared" si="7991"/>
        <v>-2.5000000000000001E-3</v>
      </c>
      <c r="AX1177" s="29">
        <f t="shared" si="7991"/>
        <v>-2.5000000000000001E-3</v>
      </c>
      <c r="AY1177" s="29">
        <f t="shared" si="7991"/>
        <v>-2.5000000000000001E-3</v>
      </c>
      <c r="AZ1177" s="29">
        <f t="shared" si="7991"/>
        <v>-2.5000000000000001E-3</v>
      </c>
      <c r="BA1177" s="29">
        <f t="shared" si="7991"/>
        <v>-2.5000000000000001E-3</v>
      </c>
      <c r="BB1177" s="29">
        <f t="shared" si="7991"/>
        <v>-2.5000000000000001E-3</v>
      </c>
      <c r="BC1177" s="29">
        <f t="shared" si="7991"/>
        <v>-2.5000000000000001E-3</v>
      </c>
      <c r="BD1177" s="29">
        <f t="shared" si="7991"/>
        <v>-2.5000000000000001E-3</v>
      </c>
      <c r="BE1177" s="29">
        <f t="shared" si="7991"/>
        <v>-2.5000000000000001E-3</v>
      </c>
      <c r="BF1177" s="29">
        <f t="shared" si="7991"/>
        <v>-2.5000000000000001E-3</v>
      </c>
      <c r="BG1177" s="29">
        <f t="shared" si="7991"/>
        <v>-2.5000000000000001E-3</v>
      </c>
      <c r="BH1177" s="29">
        <f t="shared" si="7991"/>
        <v>-2.5000000000000001E-3</v>
      </c>
      <c r="BI1177" s="29">
        <f t="shared" si="7991"/>
        <v>-2.5000000000000001E-3</v>
      </c>
      <c r="BJ1177" s="29">
        <f t="shared" si="7991"/>
        <v>-2.5000000000000001E-3</v>
      </c>
      <c r="BK1177" s="29">
        <f t="shared" si="7991"/>
        <v>-2.5000000000000001E-3</v>
      </c>
      <c r="BL1177" s="29">
        <f t="shared" si="7991"/>
        <v>-2.5000000000000001E-3</v>
      </c>
      <c r="BM1177" s="29">
        <f t="shared" si="7991"/>
        <v>-2.5000000000000001E-3</v>
      </c>
      <c r="BN1177" s="29">
        <f t="shared" si="7991"/>
        <v>-2.5000000000000001E-3</v>
      </c>
      <c r="BO1177" s="29">
        <f t="shared" si="7991"/>
        <v>-2.5000000000000001E-3</v>
      </c>
      <c r="BP1177" s="29">
        <f t="shared" si="7991"/>
        <v>-2.5000000000000001E-3</v>
      </c>
      <c r="BQ1177" s="29">
        <f t="shared" si="7991"/>
        <v>-2.5000000000000001E-3</v>
      </c>
      <c r="BR1177" s="29">
        <f t="shared" si="7991"/>
        <v>-2.5000000000000001E-3</v>
      </c>
      <c r="BS1177" s="29">
        <f t="shared" si="7991"/>
        <v>-2.5000000000000001E-3</v>
      </c>
      <c r="BT1177" s="29">
        <f t="shared" si="7991"/>
        <v>-2.5000000000000001E-3</v>
      </c>
      <c r="BU1177" s="29">
        <f t="shared" si="7991"/>
        <v>-2.5000000000000001E-3</v>
      </c>
      <c r="BV1177" s="29">
        <f t="shared" si="7991"/>
        <v>-2.5000000000000001E-3</v>
      </c>
      <c r="BW1177" s="29">
        <f t="shared" si="7991"/>
        <v>-2.5000000000000001E-3</v>
      </c>
      <c r="BX1177" s="29">
        <f t="shared" si="7991"/>
        <v>-2.5000000000000001E-3</v>
      </c>
      <c r="BY1177" s="29">
        <f t="shared" si="7991"/>
        <v>-2.5000000000000001E-3</v>
      </c>
      <c r="BZ1177" s="29">
        <f t="shared" si="7991"/>
        <v>-2.5000000000000001E-3</v>
      </c>
      <c r="CA1177" s="29">
        <f t="shared" si="7991"/>
        <v>-2.5000000000000001E-3</v>
      </c>
      <c r="CB1177" s="29">
        <f t="shared" si="7991"/>
        <v>-2.5000000000000001E-3</v>
      </c>
      <c r="CC1177" s="29">
        <f t="shared" si="7991"/>
        <v>-2.5000000000000001E-3</v>
      </c>
      <c r="CD1177" s="29">
        <f t="shared" si="7991"/>
        <v>-2.5000000000000001E-3</v>
      </c>
      <c r="CE1177" s="29">
        <f t="shared" si="7991"/>
        <v>-2.5000000000000001E-3</v>
      </c>
      <c r="CF1177" s="29">
        <f t="shared" si="7991"/>
        <v>-2.5000000000000001E-3</v>
      </c>
      <c r="CG1177" s="29">
        <f t="shared" si="7991"/>
        <v>-2.5000000000000001E-3</v>
      </c>
      <c r="CH1177" s="29">
        <f t="shared" si="7991"/>
        <v>-2.5000000000000001E-3</v>
      </c>
      <c r="CI1177" s="29">
        <f t="shared" si="7991"/>
        <v>-2.5000000000000001E-3</v>
      </c>
      <c r="CJ1177" s="29">
        <f t="shared" si="7991"/>
        <v>-2.5000000000000001E-3</v>
      </c>
      <c r="CK1177" s="29">
        <f t="shared" ref="CK1177:CO1177" si="7992">$G1177</f>
        <v>-2.5000000000000001E-3</v>
      </c>
      <c r="CL1177" s="29">
        <f t="shared" si="7992"/>
        <v>-2.5000000000000001E-3</v>
      </c>
      <c r="CM1177" s="29">
        <f t="shared" si="7992"/>
        <v>-2.5000000000000001E-3</v>
      </c>
      <c r="CN1177" s="29">
        <f t="shared" si="7992"/>
        <v>-2.5000000000000001E-3</v>
      </c>
      <c r="CO1177" s="29">
        <f t="shared" si="7992"/>
        <v>-2.5000000000000001E-3</v>
      </c>
    </row>
    <row r="1178" spans="2:93">
      <c r="B1178" s="556" t="s">
        <v>223</v>
      </c>
      <c r="C1178" s="634" t="s">
        <v>2003</v>
      </c>
      <c r="D1178" s="634"/>
      <c r="E1178" s="634">
        <f>'DCF Forecast Parameters'!R108</f>
        <v>3.68</v>
      </c>
      <c r="H1178" s="556">
        <f>E1178</f>
        <v>3.68</v>
      </c>
      <c r="I1178" s="556">
        <f>ROUND((I1173*(H1178+1)+0.5*I1174+I1176*(H1178+0.5))/I1185,2)</f>
        <v>4.66</v>
      </c>
      <c r="J1178" s="556">
        <f t="shared" ref="J1178" si="7993">ROUND((J1173*(I1178+1)+0.5*J1174+J1176*(I1178+0.5))/J1185,2)</f>
        <v>5.64</v>
      </c>
      <c r="K1178" s="556">
        <f t="shared" ref="K1178" si="7994">ROUND((K1173*(J1178+1)+0.5*K1174+K1176*(J1178+0.5))/K1185,2)</f>
        <v>6.61</v>
      </c>
      <c r="L1178" s="556">
        <f t="shared" ref="L1178" si="7995">ROUND((L1173*(K1178+1)+0.5*L1174+L1176*(K1178+0.5))/L1185,2)</f>
        <v>7.58</v>
      </c>
      <c r="M1178" s="556">
        <f t="shared" ref="M1178" si="7996">ROUND((M1173*(L1178+1)+0.5*M1174+M1176*(L1178+0.5))/M1185,2)</f>
        <v>8.5399999999999991</v>
      </c>
      <c r="N1178" s="556">
        <f t="shared" ref="N1178" si="7997">ROUND((N1173*(M1178+1)+0.5*N1174+N1176*(M1178+0.5))/N1185,2)</f>
        <v>9.5</v>
      </c>
      <c r="O1178" s="556">
        <f t="shared" ref="O1178" si="7998">ROUND((O1173*(N1178+1)+0.5*O1174+O1176*(N1178+0.5))/O1185,2)</f>
        <v>10.45</v>
      </c>
      <c r="P1178" s="556">
        <f t="shared" ref="P1178" si="7999">ROUND((P1173*(O1178+1)+0.5*P1174+P1176*(O1178+0.5))/P1185,2)</f>
        <v>11.4</v>
      </c>
      <c r="Q1178" s="556">
        <f t="shared" ref="Q1178" si="8000">ROUND((Q1173*(P1178+1)+0.5*Q1174+Q1176*(P1178+0.5))/Q1185,2)</f>
        <v>12.34</v>
      </c>
      <c r="R1178" s="556">
        <f t="shared" ref="R1178" si="8001">ROUND((R1173*(Q1178+1)+0.5*R1174+R1176*(Q1178+0.5))/R1185,2)</f>
        <v>13.28</v>
      </c>
      <c r="S1178" s="556">
        <f t="shared" ref="S1178" si="8002">ROUND((S1173*(R1178+1)+0.5*S1174+S1176*(R1178+0.5))/S1185,2)</f>
        <v>14.21</v>
      </c>
      <c r="T1178" s="556">
        <f t="shared" ref="T1178" si="8003">ROUND((T1173*(S1178+1)+0.5*T1174+T1176*(S1178+0.5))/T1185,2)</f>
        <v>15.14</v>
      </c>
      <c r="U1178" s="556">
        <f t="shared" ref="U1178" si="8004">ROUND((U1173*(T1178+1)+0.5*U1174+U1176*(T1178+0.5))/U1185,2)</f>
        <v>16.059999999999999</v>
      </c>
      <c r="V1178" s="556">
        <f t="shared" ref="V1178" si="8005">ROUND((V1173*(U1178+1)+0.5*V1174+V1176*(U1178+0.5))/V1185,2)</f>
        <v>16.98</v>
      </c>
      <c r="W1178" s="556">
        <f t="shared" ref="W1178" si="8006">ROUND((W1173*(V1178+1)+0.5*W1174+W1176*(V1178+0.5))/W1185,2)</f>
        <v>17.89</v>
      </c>
      <c r="X1178" s="556">
        <f t="shared" ref="X1178" si="8007">ROUND((X1173*(W1178+1)+0.5*X1174+X1176*(W1178+0.5))/X1185,2)</f>
        <v>18.8</v>
      </c>
      <c r="Y1178" s="556">
        <f t="shared" ref="Y1178" si="8008">ROUND((Y1173*(X1178+1)+0.5*Y1174+Y1176*(X1178+0.5))/Y1185,2)</f>
        <v>19.71</v>
      </c>
      <c r="Z1178" s="556">
        <f t="shared" ref="Z1178" si="8009">ROUND((Z1173*(Y1178+1)+0.5*Z1174+Z1176*(Y1178+0.5))/Z1185,2)</f>
        <v>20.61</v>
      </c>
      <c r="AA1178" s="556">
        <f t="shared" ref="AA1178" si="8010">ROUND((AA1173*(Z1178+1)+0.5*AA1174+AA1176*(Z1178+0.5))/AA1185,2)</f>
        <v>21.51</v>
      </c>
      <c r="AB1178" s="556">
        <f t="shared" ref="AB1178" si="8011">ROUND((AB1173*(AA1178+1)+0.5*AB1174+AB1176*(AA1178+0.5))/AB1185,2)</f>
        <v>22.4</v>
      </c>
      <c r="AC1178" s="556">
        <f t="shared" ref="AC1178" si="8012">ROUND((AC1173*(AB1178+1)+0.5*AC1174+AC1176*(AB1178+0.5))/AC1185,2)</f>
        <v>23.29</v>
      </c>
      <c r="AD1178" s="556">
        <f t="shared" ref="AD1178" si="8013">ROUND((AD1173*(AC1178+1)+0.5*AD1174+AD1176*(AC1178+0.5))/AD1185,2)</f>
        <v>24.17</v>
      </c>
      <c r="AE1178" s="556">
        <f t="shared" ref="AE1178" si="8014">ROUND((AE1173*(AD1178+1)+0.5*AE1174+AE1176*(AD1178+0.5))/AE1185,2)</f>
        <v>25.05</v>
      </c>
      <c r="AF1178" s="556">
        <f t="shared" ref="AF1178" si="8015">ROUND((AF1173*(AE1178+1)+0.5*AF1174+AF1176*(AE1178+0.5))/AF1185,2)</f>
        <v>25.92</v>
      </c>
      <c r="AG1178" s="556">
        <f t="shared" ref="AG1178" si="8016">ROUND((AG1173*(AF1178+1)+0.5*AG1174+AG1176*(AF1178+0.5))/AG1185,2)</f>
        <v>26.79</v>
      </c>
      <c r="AH1178" s="556">
        <f t="shared" ref="AH1178" si="8017">ROUND((AH1173*(AG1178+1)+0.5*AH1174+AH1176*(AG1178+0.5))/AH1185,2)</f>
        <v>27.66</v>
      </c>
      <c r="AI1178" s="556">
        <f t="shared" ref="AI1178" si="8018">ROUND((AI1173*(AH1178+1)+0.5*AI1174+AI1176*(AH1178+0.5))/AI1185,2)</f>
        <v>28.52</v>
      </c>
      <c r="AJ1178" s="556">
        <f t="shared" ref="AJ1178" si="8019">ROUND((AJ1173*(AI1178+1)+0.5*AJ1174+AJ1176*(AI1178+0.5))/AJ1185,2)</f>
        <v>29.38</v>
      </c>
      <c r="AK1178" s="556">
        <f t="shared" ref="AK1178" si="8020">ROUND((AK1173*(AJ1178+1)+0.5*AK1174+AK1176*(AJ1178+0.5))/AK1185,2)</f>
        <v>30.23</v>
      </c>
      <c r="AL1178" s="556">
        <f t="shared" ref="AL1178" si="8021">ROUND((AL1173*(AK1178+1)+0.5*AL1174+AL1176*(AK1178+0.5))/AL1185,2)</f>
        <v>31.08</v>
      </c>
      <c r="AM1178" s="556">
        <f t="shared" ref="AM1178" si="8022">ROUND((AM1173*(AL1178+1)+0.5*AM1174+AM1176*(AL1178+0.5))/AM1185,2)</f>
        <v>31.92</v>
      </c>
      <c r="AN1178" s="556">
        <f t="shared" ref="AN1178" si="8023">ROUND((AN1173*(AM1178+1)+0.5*AN1174+AN1176*(AM1178+0.5))/AN1185,2)</f>
        <v>32.76</v>
      </c>
      <c r="AO1178" s="556">
        <f t="shared" ref="AO1178" si="8024">ROUND((AO1173*(AN1178+1)+0.5*AO1174+AO1176*(AN1178+0.5))/AO1185,2)</f>
        <v>33.6</v>
      </c>
      <c r="AP1178" s="556">
        <f t="shared" ref="AP1178" si="8025">ROUND((AP1173*(AO1178+1)+0.5*AP1174+AP1176*(AO1178+0.5))/AP1185,2)</f>
        <v>34.43</v>
      </c>
      <c r="AQ1178" s="556">
        <f t="shared" ref="AQ1178" si="8026">ROUND((AQ1173*(AP1178+1)+0.5*AQ1174+AQ1176*(AP1178+0.5))/AQ1185,2)</f>
        <v>35.26</v>
      </c>
      <c r="AR1178" s="556">
        <f t="shared" ref="AR1178" si="8027">ROUND((AR1173*(AQ1178+1)+0.5*AR1174+AR1176*(AQ1178+0.5))/AR1185,2)</f>
        <v>36.08</v>
      </c>
      <c r="AS1178" s="556">
        <f t="shared" ref="AS1178" si="8028">ROUND((AS1173*(AR1178+1)+0.5*AS1174+AS1176*(AR1178+0.5))/AS1185,2)</f>
        <v>36.9</v>
      </c>
      <c r="AT1178" s="556">
        <f t="shared" ref="AT1178" si="8029">ROUND((AT1173*(AS1178+1)+0.5*AT1174+AT1176*(AS1178+0.5))/AT1185,2)</f>
        <v>37.71</v>
      </c>
      <c r="AU1178" s="556">
        <f t="shared" ref="AU1178" si="8030">ROUND((AU1173*(AT1178+1)+0.5*AU1174+AU1176*(AT1178+0.5))/AU1185,2)</f>
        <v>38.520000000000003</v>
      </c>
      <c r="AV1178" s="556">
        <f t="shared" ref="AV1178" si="8031">ROUND((AV1173*(AU1178+1)+0.5*AV1174+AV1176*(AU1178+0.5))/AV1185,2)</f>
        <v>39.33</v>
      </c>
      <c r="AW1178" s="556">
        <f t="shared" ref="AW1178" si="8032">ROUND((AW1173*(AV1178+1)+0.5*AW1174+AW1176*(AV1178+0.5))/AW1185,2)</f>
        <v>40.130000000000003</v>
      </c>
      <c r="AX1178" s="556">
        <f t="shared" ref="AX1178" si="8033">ROUND((AX1173*(AW1178+1)+0.5*AX1174+AX1176*(AW1178+0.5))/AX1185,2)</f>
        <v>40.93</v>
      </c>
      <c r="AY1178" s="556">
        <f t="shared" ref="AY1178" si="8034">ROUND((AY1173*(AX1178+1)+0.5*AY1174+AY1176*(AX1178+0.5))/AY1185,2)</f>
        <v>41.72</v>
      </c>
      <c r="AZ1178" s="556">
        <f t="shared" ref="AZ1178" si="8035">ROUND((AZ1173*(AY1178+1)+0.5*AZ1174+AZ1176*(AY1178+0.5))/AZ1185,2)</f>
        <v>42.51</v>
      </c>
      <c r="BA1178" s="556">
        <f t="shared" ref="BA1178" si="8036">ROUND((BA1173*(AZ1178+1)+0.5*BA1174+BA1176*(AZ1178+0.5))/BA1185,2)</f>
        <v>43.3</v>
      </c>
      <c r="BB1178" s="556">
        <f t="shared" ref="BB1178" si="8037">ROUND((BB1173*(BA1178+1)+0.5*BB1174+BB1176*(BA1178+0.5))/BB1185,2)</f>
        <v>44.08</v>
      </c>
      <c r="BC1178" s="556">
        <f t="shared" ref="BC1178" si="8038">ROUND((BC1173*(BB1178+1)+0.5*BC1174+BC1176*(BB1178+0.5))/BC1185,2)</f>
        <v>44.86</v>
      </c>
      <c r="BD1178" s="556">
        <f t="shared" ref="BD1178" si="8039">ROUND((BD1173*(BC1178+1)+0.5*BD1174+BD1176*(BC1178+0.5))/BD1185,2)</f>
        <v>45.64</v>
      </c>
      <c r="BE1178" s="556">
        <f t="shared" ref="BE1178" si="8040">ROUND((BE1173*(BD1178+1)+0.5*BE1174+BE1176*(BD1178+0.5))/BE1185,2)</f>
        <v>46.41</v>
      </c>
      <c r="BF1178" s="556">
        <f t="shared" ref="BF1178" si="8041">ROUND((BF1173*(BE1178+1)+0.5*BF1174+BF1176*(BE1178+0.5))/BF1185,2)</f>
        <v>47.18</v>
      </c>
      <c r="BG1178" s="556">
        <f t="shared" ref="BG1178" si="8042">ROUND((BG1173*(BF1178+1)+0.5*BG1174+BG1176*(BF1178+0.5))/BG1185,2)</f>
        <v>47.94</v>
      </c>
      <c r="BH1178" s="556">
        <f t="shared" ref="BH1178" si="8043">ROUND((BH1173*(BG1178+1)+0.5*BH1174+BH1176*(BG1178+0.5))/BH1185,2)</f>
        <v>48.7</v>
      </c>
      <c r="BI1178" s="556">
        <f t="shared" ref="BI1178" si="8044">ROUND((BI1173*(BH1178+1)+0.5*BI1174+BI1176*(BH1178+0.5))/BI1185,2)</f>
        <v>49.46</v>
      </c>
      <c r="BJ1178" s="556">
        <f t="shared" ref="BJ1178" si="8045">ROUND((BJ1173*(BI1178+1)+0.5*BJ1174+BJ1176*(BI1178+0.5))/BJ1185,2)</f>
        <v>50.21</v>
      </c>
      <c r="BK1178" s="556">
        <f t="shared" ref="BK1178" si="8046">ROUND((BK1173*(BJ1178+1)+0.5*BK1174+BK1176*(BJ1178+0.5))/BK1185,2)</f>
        <v>50.96</v>
      </c>
      <c r="BL1178" s="556">
        <f t="shared" ref="BL1178" si="8047">ROUND((BL1173*(BK1178+1)+0.5*BL1174+BL1176*(BK1178+0.5))/BL1185,2)</f>
        <v>51.7</v>
      </c>
      <c r="BM1178" s="556">
        <f t="shared" ref="BM1178" si="8048">ROUND((BM1173*(BL1178+1)+0.5*BM1174+BM1176*(BL1178+0.5))/BM1185,2)</f>
        <v>52.44</v>
      </c>
      <c r="BN1178" s="556">
        <f t="shared" ref="BN1178" si="8049">ROUND((BN1173*(BM1178+1)+0.5*BN1174+BN1176*(BM1178+0.5))/BN1185,2)</f>
        <v>53.18</v>
      </c>
      <c r="BO1178" s="556">
        <f t="shared" ref="BO1178" si="8050">ROUND((BO1173*(BN1178+1)+0.5*BO1174+BO1176*(BN1178+0.5))/BO1185,2)</f>
        <v>53.91</v>
      </c>
      <c r="BP1178" s="556">
        <f t="shared" ref="BP1178" si="8051">ROUND((BP1173*(BO1178+1)+0.5*BP1174+BP1176*(BO1178+0.5))/BP1185,2)</f>
        <v>54.64</v>
      </c>
      <c r="BQ1178" s="556">
        <f t="shared" ref="BQ1178" si="8052">ROUND((BQ1173*(BP1178+1)+0.5*BQ1174+BQ1176*(BP1178+0.5))/BQ1185,2)</f>
        <v>55.37</v>
      </c>
      <c r="BR1178" s="556">
        <f t="shared" ref="BR1178" si="8053">ROUND((BR1173*(BQ1178+1)+0.5*BR1174+BR1176*(BQ1178+0.5))/BR1185,2)</f>
        <v>56.09</v>
      </c>
      <c r="BS1178" s="556">
        <f t="shared" ref="BS1178" si="8054">ROUND((BS1173*(BR1178+1)+0.5*BS1174+BS1176*(BR1178+0.5))/BS1185,2)</f>
        <v>56.81</v>
      </c>
      <c r="BT1178" s="556">
        <f t="shared" ref="BT1178" si="8055">ROUND((BT1173*(BS1178+1)+0.5*BT1174+BT1176*(BS1178+0.5))/BT1185,2)</f>
        <v>57.53</v>
      </c>
      <c r="BU1178" s="556">
        <f t="shared" ref="BU1178" si="8056">ROUND((BU1173*(BT1178+1)+0.5*BU1174+BU1176*(BT1178+0.5))/BU1185,2)</f>
        <v>58.24</v>
      </c>
      <c r="BV1178" s="556">
        <f t="shared" ref="BV1178" si="8057">ROUND((BV1173*(BU1178+1)+0.5*BV1174+BV1176*(BU1178+0.5))/BV1185,2)</f>
        <v>58.95</v>
      </c>
      <c r="BW1178" s="556">
        <f t="shared" ref="BW1178" si="8058">ROUND((BW1173*(BV1178+1)+0.5*BW1174+BW1176*(BV1178+0.5))/BW1185,2)</f>
        <v>59.65</v>
      </c>
      <c r="BX1178" s="556">
        <f t="shared" ref="BX1178" si="8059">ROUND((BX1173*(BW1178+1)+0.5*BX1174+BX1176*(BW1178+0.5))/BX1185,2)</f>
        <v>60.35</v>
      </c>
      <c r="BY1178" s="556">
        <f t="shared" ref="BY1178" si="8060">ROUND((BY1173*(BX1178+1)+0.5*BY1174+BY1176*(BX1178+0.5))/BY1185,2)</f>
        <v>61.05</v>
      </c>
      <c r="BZ1178" s="556">
        <f t="shared" ref="BZ1178" si="8061">ROUND((BZ1173*(BY1178+1)+0.5*BZ1174+BZ1176*(BY1178+0.5))/BZ1185,2)</f>
        <v>61.74</v>
      </c>
      <c r="CA1178" s="556">
        <f t="shared" ref="CA1178" si="8062">ROUND((CA1173*(BZ1178+1)+0.5*CA1174+CA1176*(BZ1178+0.5))/CA1185,2)</f>
        <v>62.43</v>
      </c>
      <c r="CB1178" s="556">
        <f t="shared" ref="CB1178" si="8063">ROUND((CB1173*(CA1178+1)+0.5*CB1174+CB1176*(CA1178+0.5))/CB1185,2)</f>
        <v>63.12</v>
      </c>
      <c r="CC1178" s="556">
        <f t="shared" ref="CC1178" si="8064">ROUND((CC1173*(CB1178+1)+0.5*CC1174+CC1176*(CB1178+0.5))/CC1185,2)</f>
        <v>63.8</v>
      </c>
      <c r="CD1178" s="556">
        <f t="shared" ref="CD1178" si="8065">ROUND((CD1173*(CC1178+1)+0.5*CD1174+CD1176*(CC1178+0.5))/CD1185,2)</f>
        <v>64.48</v>
      </c>
      <c r="CE1178" s="556">
        <f t="shared" ref="CE1178" si="8066">ROUND((CE1173*(CD1178+1)+0.5*CE1174+CE1176*(CD1178+0.5))/CE1185,2)</f>
        <v>65.16</v>
      </c>
      <c r="CF1178" s="556">
        <f t="shared" ref="CF1178" si="8067">ROUND((CF1173*(CE1178+1)+0.5*CF1174+CF1176*(CE1178+0.5))/CF1185,2)</f>
        <v>65.83</v>
      </c>
      <c r="CG1178" s="556">
        <f t="shared" ref="CG1178" si="8068">ROUND((CG1173*(CF1178+1)+0.5*CG1174+CG1176*(CF1178+0.5))/CG1185,2)</f>
        <v>66.5</v>
      </c>
      <c r="CH1178" s="556">
        <f t="shared" ref="CH1178" si="8069">ROUND((CH1173*(CG1178+1)+0.5*CH1174+CH1176*(CG1178+0.5))/CH1185,2)</f>
        <v>67.17</v>
      </c>
      <c r="CI1178" s="556">
        <f t="shared" ref="CI1178" si="8070">ROUND((CI1173*(CH1178+1)+0.5*CI1174+CI1176*(CH1178+0.5))/CI1185,2)</f>
        <v>67.83</v>
      </c>
      <c r="CJ1178" s="556">
        <f t="shared" ref="CJ1178" si="8071">ROUND((CJ1173*(CI1178+1)+0.5*CJ1174+CJ1176*(CI1178+0.5))/CJ1185,2)</f>
        <v>68.489999999999995</v>
      </c>
      <c r="CK1178" s="556">
        <f t="shared" ref="CK1178" si="8072">ROUND((CK1173*(CJ1178+1)+0.5*CK1174+CK1176*(CJ1178+0.5))/CK1185,2)</f>
        <v>69.150000000000006</v>
      </c>
      <c r="CL1178" s="556">
        <f t="shared" ref="CL1178" si="8073">ROUND((CL1173*(CK1178+1)+0.5*CL1174+CL1176*(CK1178+0.5))/CL1185,2)</f>
        <v>69.8</v>
      </c>
      <c r="CM1178" s="556">
        <f t="shared" ref="CM1178" si="8074">ROUND((CM1173*(CL1178+1)+0.5*CM1174+CM1176*(CL1178+0.5))/CM1185,2)</f>
        <v>70.45</v>
      </c>
      <c r="CN1178" s="556">
        <f t="shared" ref="CN1178" si="8075">ROUND((CN1173*(CM1178+1)+0.5*CN1174+CN1176*(CM1178+0.5))/CN1185,2)</f>
        <v>71.099999999999994</v>
      </c>
      <c r="CO1178" s="556">
        <f t="shared" ref="CO1178" si="8076">ROUND((CO1173*(CN1178+1)+0.5*CO1174+CO1176*(CN1178+0.5))/CO1185,2)</f>
        <v>71.739999999999995</v>
      </c>
    </row>
    <row r="1179" spans="2:93">
      <c r="B1179" s="556" t="s">
        <v>1994</v>
      </c>
      <c r="C1179" s="634" t="s">
        <v>2004</v>
      </c>
      <c r="D1179" s="634"/>
      <c r="E1179" s="11" t="str">
        <f>'DCF Forecast Parameters'!P108</f>
        <v>R3.0</v>
      </c>
      <c r="H1179" s="634" t="s">
        <v>206</v>
      </c>
      <c r="I1179" s="634" t="str">
        <f>$H1179</f>
        <v>R3.0</v>
      </c>
      <c r="J1179" s="634" t="str">
        <f t="shared" ref="J1179:AK1180" si="8077">$H1179</f>
        <v>R3.0</v>
      </c>
      <c r="K1179" s="634" t="str">
        <f t="shared" si="8077"/>
        <v>R3.0</v>
      </c>
      <c r="L1179" s="634" t="str">
        <f t="shared" si="8077"/>
        <v>R3.0</v>
      </c>
      <c r="M1179" s="634" t="str">
        <f t="shared" si="8077"/>
        <v>R3.0</v>
      </c>
      <c r="N1179" s="634" t="str">
        <f t="shared" si="8077"/>
        <v>R3.0</v>
      </c>
      <c r="O1179" s="634" t="str">
        <f t="shared" si="8077"/>
        <v>R3.0</v>
      </c>
      <c r="P1179" s="634" t="str">
        <f t="shared" si="8077"/>
        <v>R3.0</v>
      </c>
      <c r="Q1179" s="634" t="str">
        <f t="shared" si="8077"/>
        <v>R3.0</v>
      </c>
      <c r="R1179" s="634" t="str">
        <f t="shared" si="8077"/>
        <v>R3.0</v>
      </c>
      <c r="S1179" s="634" t="str">
        <f t="shared" si="8077"/>
        <v>R3.0</v>
      </c>
      <c r="T1179" s="634" t="str">
        <f t="shared" si="8077"/>
        <v>R3.0</v>
      </c>
      <c r="U1179" s="634" t="str">
        <f t="shared" si="8077"/>
        <v>R3.0</v>
      </c>
      <c r="V1179" s="634" t="str">
        <f t="shared" si="8077"/>
        <v>R3.0</v>
      </c>
      <c r="W1179" s="634" t="str">
        <f t="shared" si="8077"/>
        <v>R3.0</v>
      </c>
      <c r="X1179" s="634" t="str">
        <f t="shared" si="8077"/>
        <v>R3.0</v>
      </c>
      <c r="Y1179" s="634" t="str">
        <f t="shared" si="8077"/>
        <v>R3.0</v>
      </c>
      <c r="Z1179" s="634" t="str">
        <f t="shared" si="8077"/>
        <v>R3.0</v>
      </c>
      <c r="AA1179" s="634" t="str">
        <f t="shared" si="8077"/>
        <v>R3.0</v>
      </c>
      <c r="AB1179" s="634" t="str">
        <f t="shared" si="8077"/>
        <v>R3.0</v>
      </c>
      <c r="AC1179" s="634" t="str">
        <f t="shared" si="8077"/>
        <v>R3.0</v>
      </c>
      <c r="AD1179" s="634" t="str">
        <f t="shared" si="8077"/>
        <v>R3.0</v>
      </c>
      <c r="AE1179" s="634" t="str">
        <f t="shared" si="8077"/>
        <v>R3.0</v>
      </c>
      <c r="AF1179" s="634" t="str">
        <f t="shared" si="8077"/>
        <v>R3.0</v>
      </c>
      <c r="AG1179" s="634" t="str">
        <f t="shared" si="8077"/>
        <v>R3.0</v>
      </c>
      <c r="AH1179" s="634" t="str">
        <f t="shared" si="8077"/>
        <v>R3.0</v>
      </c>
      <c r="AI1179" s="634" t="str">
        <f t="shared" si="8077"/>
        <v>R3.0</v>
      </c>
      <c r="AJ1179" s="634" t="str">
        <f t="shared" si="8077"/>
        <v>R3.0</v>
      </c>
      <c r="AK1179" s="634" t="str">
        <f t="shared" si="8077"/>
        <v>R3.0</v>
      </c>
      <c r="AL1179" s="634" t="str">
        <f t="shared" ref="AL1179:CO1180" si="8078">$H1179</f>
        <v>R3.0</v>
      </c>
      <c r="AM1179" s="634" t="str">
        <f t="shared" si="8078"/>
        <v>R3.0</v>
      </c>
      <c r="AN1179" s="634" t="str">
        <f t="shared" si="8078"/>
        <v>R3.0</v>
      </c>
      <c r="AO1179" s="634" t="str">
        <f t="shared" si="8078"/>
        <v>R3.0</v>
      </c>
      <c r="AP1179" s="634" t="str">
        <f t="shared" si="8078"/>
        <v>R3.0</v>
      </c>
      <c r="AQ1179" s="634" t="str">
        <f t="shared" si="8078"/>
        <v>R3.0</v>
      </c>
      <c r="AR1179" s="634" t="str">
        <f t="shared" si="8078"/>
        <v>R3.0</v>
      </c>
      <c r="AS1179" s="634" t="str">
        <f t="shared" si="8078"/>
        <v>R3.0</v>
      </c>
      <c r="AT1179" s="634" t="str">
        <f t="shared" si="8078"/>
        <v>R3.0</v>
      </c>
      <c r="AU1179" s="634" t="str">
        <f t="shared" si="8078"/>
        <v>R3.0</v>
      </c>
      <c r="AV1179" s="634" t="str">
        <f t="shared" si="8078"/>
        <v>R3.0</v>
      </c>
      <c r="AW1179" s="634" t="str">
        <f t="shared" si="8078"/>
        <v>R3.0</v>
      </c>
      <c r="AX1179" s="634" t="str">
        <f t="shared" si="8078"/>
        <v>R3.0</v>
      </c>
      <c r="AY1179" s="634" t="str">
        <f t="shared" si="8078"/>
        <v>R3.0</v>
      </c>
      <c r="AZ1179" s="634" t="str">
        <f t="shared" si="8078"/>
        <v>R3.0</v>
      </c>
      <c r="BA1179" s="634" t="str">
        <f t="shared" si="8078"/>
        <v>R3.0</v>
      </c>
      <c r="BB1179" s="634" t="str">
        <f t="shared" si="8078"/>
        <v>R3.0</v>
      </c>
      <c r="BC1179" s="634" t="str">
        <f t="shared" si="8078"/>
        <v>R3.0</v>
      </c>
      <c r="BD1179" s="634" t="str">
        <f t="shared" si="8078"/>
        <v>R3.0</v>
      </c>
      <c r="BE1179" s="634" t="str">
        <f t="shared" si="8078"/>
        <v>R3.0</v>
      </c>
      <c r="BF1179" s="634" t="str">
        <f t="shared" si="8078"/>
        <v>R3.0</v>
      </c>
      <c r="BG1179" s="634" t="str">
        <f t="shared" si="8078"/>
        <v>R3.0</v>
      </c>
      <c r="BH1179" s="634" t="str">
        <f t="shared" si="8078"/>
        <v>R3.0</v>
      </c>
      <c r="BI1179" s="634" t="str">
        <f t="shared" si="8078"/>
        <v>R3.0</v>
      </c>
      <c r="BJ1179" s="634" t="str">
        <f t="shared" si="8078"/>
        <v>R3.0</v>
      </c>
      <c r="BK1179" s="634" t="str">
        <f t="shared" si="8078"/>
        <v>R3.0</v>
      </c>
      <c r="BL1179" s="634" t="str">
        <f t="shared" si="8078"/>
        <v>R3.0</v>
      </c>
      <c r="BM1179" s="634" t="str">
        <f t="shared" si="8078"/>
        <v>R3.0</v>
      </c>
      <c r="BN1179" s="634" t="str">
        <f t="shared" si="8078"/>
        <v>R3.0</v>
      </c>
      <c r="BO1179" s="634" t="str">
        <f t="shared" si="8078"/>
        <v>R3.0</v>
      </c>
      <c r="BP1179" s="634" t="str">
        <f t="shared" si="8078"/>
        <v>R3.0</v>
      </c>
      <c r="BQ1179" s="634" t="str">
        <f t="shared" si="8078"/>
        <v>R3.0</v>
      </c>
      <c r="BR1179" s="634" t="str">
        <f t="shared" si="8078"/>
        <v>R3.0</v>
      </c>
      <c r="BS1179" s="634" t="str">
        <f t="shared" si="8078"/>
        <v>R3.0</v>
      </c>
      <c r="BT1179" s="634" t="str">
        <f t="shared" si="8078"/>
        <v>R3.0</v>
      </c>
      <c r="BU1179" s="634" t="str">
        <f t="shared" si="8078"/>
        <v>R3.0</v>
      </c>
      <c r="BV1179" s="634" t="str">
        <f t="shared" si="8078"/>
        <v>R3.0</v>
      </c>
      <c r="BW1179" s="634" t="str">
        <f t="shared" si="8078"/>
        <v>R3.0</v>
      </c>
      <c r="BX1179" s="634" t="str">
        <f t="shared" si="8078"/>
        <v>R3.0</v>
      </c>
      <c r="BY1179" s="634" t="str">
        <f t="shared" si="8078"/>
        <v>R3.0</v>
      </c>
      <c r="BZ1179" s="634" t="str">
        <f t="shared" si="8078"/>
        <v>R3.0</v>
      </c>
      <c r="CA1179" s="634" t="str">
        <f t="shared" si="8078"/>
        <v>R3.0</v>
      </c>
      <c r="CB1179" s="634" t="str">
        <f t="shared" si="8078"/>
        <v>R3.0</v>
      </c>
      <c r="CC1179" s="634" t="str">
        <f t="shared" si="8078"/>
        <v>R3.0</v>
      </c>
      <c r="CD1179" s="634" t="str">
        <f t="shared" si="8078"/>
        <v>R3.0</v>
      </c>
      <c r="CE1179" s="634" t="str">
        <f t="shared" si="8078"/>
        <v>R3.0</v>
      </c>
      <c r="CF1179" s="634" t="str">
        <f t="shared" si="8078"/>
        <v>R3.0</v>
      </c>
      <c r="CG1179" s="634" t="str">
        <f t="shared" si="8078"/>
        <v>R3.0</v>
      </c>
      <c r="CH1179" s="634" t="str">
        <f t="shared" si="8078"/>
        <v>R3.0</v>
      </c>
      <c r="CI1179" s="634" t="str">
        <f t="shared" si="8078"/>
        <v>R3.0</v>
      </c>
      <c r="CJ1179" s="634" t="str">
        <f t="shared" si="8078"/>
        <v>R3.0</v>
      </c>
      <c r="CK1179" s="634" t="str">
        <f t="shared" si="8078"/>
        <v>R3.0</v>
      </c>
      <c r="CL1179" s="634" t="str">
        <f t="shared" si="8078"/>
        <v>R3.0</v>
      </c>
      <c r="CM1179" s="634" t="str">
        <f t="shared" si="8078"/>
        <v>R3.0</v>
      </c>
      <c r="CN1179" s="634" t="str">
        <f t="shared" si="8078"/>
        <v>R3.0</v>
      </c>
      <c r="CO1179" s="634" t="str">
        <f t="shared" si="8078"/>
        <v>R3.0</v>
      </c>
    </row>
    <row r="1180" spans="2:93">
      <c r="B1180" s="556" t="s">
        <v>1995</v>
      </c>
      <c r="C1180" s="634" t="s">
        <v>2003</v>
      </c>
      <c r="D1180" s="634"/>
      <c r="E1180" s="634">
        <f>'DCF Forecast Parameters'!Q108</f>
        <v>45</v>
      </c>
      <c r="H1180" s="556">
        <v>75</v>
      </c>
      <c r="I1180" s="556">
        <f>$H1180</f>
        <v>75</v>
      </c>
      <c r="J1180" s="556">
        <f t="shared" si="8077"/>
        <v>75</v>
      </c>
      <c r="K1180" s="556">
        <f t="shared" si="8077"/>
        <v>75</v>
      </c>
      <c r="L1180" s="556">
        <f t="shared" si="8077"/>
        <v>75</v>
      </c>
      <c r="M1180" s="556">
        <f t="shared" si="8077"/>
        <v>75</v>
      </c>
      <c r="N1180" s="556">
        <f t="shared" si="8077"/>
        <v>75</v>
      </c>
      <c r="O1180" s="556">
        <f t="shared" si="8077"/>
        <v>75</v>
      </c>
      <c r="P1180" s="556">
        <f t="shared" si="8077"/>
        <v>75</v>
      </c>
      <c r="Q1180" s="556">
        <f t="shared" si="8077"/>
        <v>75</v>
      </c>
      <c r="R1180" s="556">
        <f t="shared" si="8077"/>
        <v>75</v>
      </c>
      <c r="S1180" s="556">
        <f t="shared" si="8077"/>
        <v>75</v>
      </c>
      <c r="T1180" s="556">
        <f t="shared" si="8077"/>
        <v>75</v>
      </c>
      <c r="U1180" s="556">
        <f t="shared" si="8077"/>
        <v>75</v>
      </c>
      <c r="V1180" s="556">
        <f t="shared" si="8077"/>
        <v>75</v>
      </c>
      <c r="W1180" s="556">
        <f t="shared" si="8077"/>
        <v>75</v>
      </c>
      <c r="X1180" s="556">
        <f t="shared" si="8077"/>
        <v>75</v>
      </c>
      <c r="Y1180" s="556">
        <f t="shared" si="8077"/>
        <v>75</v>
      </c>
      <c r="Z1180" s="556">
        <f t="shared" si="8077"/>
        <v>75</v>
      </c>
      <c r="AA1180" s="556">
        <f t="shared" si="8077"/>
        <v>75</v>
      </c>
      <c r="AB1180" s="556">
        <f t="shared" si="8077"/>
        <v>75</v>
      </c>
      <c r="AC1180" s="556">
        <f t="shared" si="8077"/>
        <v>75</v>
      </c>
      <c r="AD1180" s="556">
        <f t="shared" si="8077"/>
        <v>75</v>
      </c>
      <c r="AE1180" s="556">
        <f t="shared" si="8077"/>
        <v>75</v>
      </c>
      <c r="AF1180" s="556">
        <f t="shared" si="8077"/>
        <v>75</v>
      </c>
      <c r="AG1180" s="556">
        <f t="shared" si="8077"/>
        <v>75</v>
      </c>
      <c r="AH1180" s="556">
        <f t="shared" si="8077"/>
        <v>75</v>
      </c>
      <c r="AI1180" s="556">
        <f t="shared" si="8077"/>
        <v>75</v>
      </c>
      <c r="AJ1180" s="556">
        <f t="shared" si="8077"/>
        <v>75</v>
      </c>
      <c r="AK1180" s="556">
        <f t="shared" si="8077"/>
        <v>75</v>
      </c>
      <c r="AL1180" s="556">
        <f t="shared" si="8078"/>
        <v>75</v>
      </c>
      <c r="AM1180" s="556">
        <f t="shared" si="8078"/>
        <v>75</v>
      </c>
      <c r="AN1180" s="556">
        <f t="shared" si="8078"/>
        <v>75</v>
      </c>
      <c r="AO1180" s="556">
        <f t="shared" si="8078"/>
        <v>75</v>
      </c>
      <c r="AP1180" s="556">
        <f t="shared" si="8078"/>
        <v>75</v>
      </c>
      <c r="AQ1180" s="556">
        <f t="shared" si="8078"/>
        <v>75</v>
      </c>
      <c r="AR1180" s="556">
        <f t="shared" si="8078"/>
        <v>75</v>
      </c>
      <c r="AS1180" s="556">
        <f t="shared" si="8078"/>
        <v>75</v>
      </c>
      <c r="AT1180" s="556">
        <f t="shared" si="8078"/>
        <v>75</v>
      </c>
      <c r="AU1180" s="556">
        <f t="shared" si="8078"/>
        <v>75</v>
      </c>
      <c r="AV1180" s="556">
        <f t="shared" si="8078"/>
        <v>75</v>
      </c>
      <c r="AW1180" s="556">
        <f t="shared" si="8078"/>
        <v>75</v>
      </c>
      <c r="AX1180" s="556">
        <f t="shared" si="8078"/>
        <v>75</v>
      </c>
      <c r="AY1180" s="556">
        <f t="shared" si="8078"/>
        <v>75</v>
      </c>
      <c r="AZ1180" s="556">
        <f t="shared" si="8078"/>
        <v>75</v>
      </c>
      <c r="BA1180" s="556">
        <f t="shared" si="8078"/>
        <v>75</v>
      </c>
      <c r="BB1180" s="556">
        <f t="shared" si="8078"/>
        <v>75</v>
      </c>
      <c r="BC1180" s="556">
        <f t="shared" si="8078"/>
        <v>75</v>
      </c>
      <c r="BD1180" s="556">
        <f t="shared" si="8078"/>
        <v>75</v>
      </c>
      <c r="BE1180" s="556">
        <f t="shared" si="8078"/>
        <v>75</v>
      </c>
      <c r="BF1180" s="556">
        <f t="shared" si="8078"/>
        <v>75</v>
      </c>
      <c r="BG1180" s="556">
        <f t="shared" si="8078"/>
        <v>75</v>
      </c>
      <c r="BH1180" s="556">
        <f t="shared" si="8078"/>
        <v>75</v>
      </c>
      <c r="BI1180" s="556">
        <f t="shared" si="8078"/>
        <v>75</v>
      </c>
      <c r="BJ1180" s="556">
        <f t="shared" si="8078"/>
        <v>75</v>
      </c>
      <c r="BK1180" s="556">
        <f t="shared" si="8078"/>
        <v>75</v>
      </c>
      <c r="BL1180" s="556">
        <f t="shared" si="8078"/>
        <v>75</v>
      </c>
      <c r="BM1180" s="556">
        <f t="shared" si="8078"/>
        <v>75</v>
      </c>
      <c r="BN1180" s="556">
        <f t="shared" si="8078"/>
        <v>75</v>
      </c>
      <c r="BO1180" s="556">
        <f t="shared" si="8078"/>
        <v>75</v>
      </c>
      <c r="BP1180" s="556">
        <f t="shared" si="8078"/>
        <v>75</v>
      </c>
      <c r="BQ1180" s="556">
        <f t="shared" si="8078"/>
        <v>75</v>
      </c>
      <c r="BR1180" s="556">
        <f t="shared" si="8078"/>
        <v>75</v>
      </c>
      <c r="BS1180" s="556">
        <f t="shared" si="8078"/>
        <v>75</v>
      </c>
      <c r="BT1180" s="556">
        <f t="shared" si="8078"/>
        <v>75</v>
      </c>
      <c r="BU1180" s="556">
        <f t="shared" si="8078"/>
        <v>75</v>
      </c>
      <c r="BV1180" s="556">
        <f t="shared" si="8078"/>
        <v>75</v>
      </c>
      <c r="BW1180" s="556">
        <f t="shared" si="8078"/>
        <v>75</v>
      </c>
      <c r="BX1180" s="556">
        <f t="shared" si="8078"/>
        <v>75</v>
      </c>
      <c r="BY1180" s="556">
        <f t="shared" si="8078"/>
        <v>75</v>
      </c>
      <c r="BZ1180" s="556">
        <f t="shared" si="8078"/>
        <v>75</v>
      </c>
      <c r="CA1180" s="556">
        <f t="shared" si="8078"/>
        <v>75</v>
      </c>
      <c r="CB1180" s="556">
        <f t="shared" si="8078"/>
        <v>75</v>
      </c>
      <c r="CC1180" s="556">
        <f t="shared" si="8078"/>
        <v>75</v>
      </c>
      <c r="CD1180" s="556">
        <f t="shared" si="8078"/>
        <v>75</v>
      </c>
      <c r="CE1180" s="556">
        <f t="shared" si="8078"/>
        <v>75</v>
      </c>
      <c r="CF1180" s="556">
        <f t="shared" si="8078"/>
        <v>75</v>
      </c>
      <c r="CG1180" s="556">
        <f t="shared" si="8078"/>
        <v>75</v>
      </c>
      <c r="CH1180" s="556">
        <f t="shared" si="8078"/>
        <v>75</v>
      </c>
      <c r="CI1180" s="556">
        <f t="shared" si="8078"/>
        <v>75</v>
      </c>
      <c r="CJ1180" s="556">
        <f t="shared" si="8078"/>
        <v>75</v>
      </c>
      <c r="CK1180" s="556">
        <f t="shared" si="8078"/>
        <v>75</v>
      </c>
      <c r="CL1180" s="556">
        <f t="shared" si="8078"/>
        <v>75</v>
      </c>
      <c r="CM1180" s="556">
        <f t="shared" si="8078"/>
        <v>75</v>
      </c>
      <c r="CN1180" s="556">
        <f t="shared" si="8078"/>
        <v>75</v>
      </c>
      <c r="CO1180" s="556">
        <f t="shared" si="8078"/>
        <v>75</v>
      </c>
    </row>
    <row r="1181" spans="2:93">
      <c r="B1181" s="556" t="s">
        <v>1998</v>
      </c>
      <c r="C1181" s="634" t="s">
        <v>2003</v>
      </c>
      <c r="D1181" s="634"/>
      <c r="H1181" s="556">
        <f>ROUND(H1178*100/H1180,0)</f>
        <v>5</v>
      </c>
      <c r="I1181" s="556">
        <f t="shared" ref="I1181:BT1181" si="8079">ROUND(I1178*100/I1180,0)</f>
        <v>6</v>
      </c>
      <c r="J1181" s="556">
        <f t="shared" si="8079"/>
        <v>8</v>
      </c>
      <c r="K1181" s="556">
        <f t="shared" si="8079"/>
        <v>9</v>
      </c>
      <c r="L1181" s="556">
        <f t="shared" si="8079"/>
        <v>10</v>
      </c>
      <c r="M1181" s="556">
        <f t="shared" si="8079"/>
        <v>11</v>
      </c>
      <c r="N1181" s="556">
        <f t="shared" si="8079"/>
        <v>13</v>
      </c>
      <c r="O1181" s="556">
        <f t="shared" si="8079"/>
        <v>14</v>
      </c>
      <c r="P1181" s="556">
        <f t="shared" si="8079"/>
        <v>15</v>
      </c>
      <c r="Q1181" s="556">
        <f t="shared" si="8079"/>
        <v>16</v>
      </c>
      <c r="R1181" s="556">
        <f t="shared" si="8079"/>
        <v>18</v>
      </c>
      <c r="S1181" s="556">
        <f t="shared" si="8079"/>
        <v>19</v>
      </c>
      <c r="T1181" s="556">
        <f t="shared" si="8079"/>
        <v>20</v>
      </c>
      <c r="U1181" s="556">
        <f t="shared" si="8079"/>
        <v>21</v>
      </c>
      <c r="V1181" s="556">
        <f t="shared" si="8079"/>
        <v>23</v>
      </c>
      <c r="W1181" s="556">
        <f t="shared" si="8079"/>
        <v>24</v>
      </c>
      <c r="X1181" s="556">
        <f t="shared" si="8079"/>
        <v>25</v>
      </c>
      <c r="Y1181" s="556">
        <f t="shared" si="8079"/>
        <v>26</v>
      </c>
      <c r="Z1181" s="556">
        <f t="shared" si="8079"/>
        <v>27</v>
      </c>
      <c r="AA1181" s="556">
        <f t="shared" si="8079"/>
        <v>29</v>
      </c>
      <c r="AB1181" s="556">
        <f t="shared" si="8079"/>
        <v>30</v>
      </c>
      <c r="AC1181" s="556">
        <f t="shared" si="8079"/>
        <v>31</v>
      </c>
      <c r="AD1181" s="556">
        <f t="shared" si="8079"/>
        <v>32</v>
      </c>
      <c r="AE1181" s="556">
        <f t="shared" si="8079"/>
        <v>33</v>
      </c>
      <c r="AF1181" s="556">
        <f t="shared" si="8079"/>
        <v>35</v>
      </c>
      <c r="AG1181" s="556">
        <f t="shared" si="8079"/>
        <v>36</v>
      </c>
      <c r="AH1181" s="556">
        <f t="shared" si="8079"/>
        <v>37</v>
      </c>
      <c r="AI1181" s="556">
        <f t="shared" si="8079"/>
        <v>38</v>
      </c>
      <c r="AJ1181" s="556">
        <f t="shared" si="8079"/>
        <v>39</v>
      </c>
      <c r="AK1181" s="556">
        <f t="shared" si="8079"/>
        <v>40</v>
      </c>
      <c r="AL1181" s="556">
        <f t="shared" si="8079"/>
        <v>41</v>
      </c>
      <c r="AM1181" s="556">
        <f t="shared" si="8079"/>
        <v>43</v>
      </c>
      <c r="AN1181" s="556">
        <f t="shared" si="8079"/>
        <v>44</v>
      </c>
      <c r="AO1181" s="556">
        <f t="shared" si="8079"/>
        <v>45</v>
      </c>
      <c r="AP1181" s="556">
        <f t="shared" si="8079"/>
        <v>46</v>
      </c>
      <c r="AQ1181" s="556">
        <f t="shared" si="8079"/>
        <v>47</v>
      </c>
      <c r="AR1181" s="556">
        <f t="shared" si="8079"/>
        <v>48</v>
      </c>
      <c r="AS1181" s="556">
        <f t="shared" si="8079"/>
        <v>49</v>
      </c>
      <c r="AT1181" s="556">
        <f t="shared" si="8079"/>
        <v>50</v>
      </c>
      <c r="AU1181" s="556">
        <f t="shared" si="8079"/>
        <v>51</v>
      </c>
      <c r="AV1181" s="556">
        <f t="shared" si="8079"/>
        <v>52</v>
      </c>
      <c r="AW1181" s="556">
        <f t="shared" si="8079"/>
        <v>54</v>
      </c>
      <c r="AX1181" s="556">
        <f t="shared" si="8079"/>
        <v>55</v>
      </c>
      <c r="AY1181" s="556">
        <f t="shared" si="8079"/>
        <v>56</v>
      </c>
      <c r="AZ1181" s="556">
        <f t="shared" si="8079"/>
        <v>57</v>
      </c>
      <c r="BA1181" s="556">
        <f t="shared" si="8079"/>
        <v>58</v>
      </c>
      <c r="BB1181" s="556">
        <f t="shared" si="8079"/>
        <v>59</v>
      </c>
      <c r="BC1181" s="556">
        <f t="shared" si="8079"/>
        <v>60</v>
      </c>
      <c r="BD1181" s="556">
        <f t="shared" si="8079"/>
        <v>61</v>
      </c>
      <c r="BE1181" s="556">
        <f t="shared" si="8079"/>
        <v>62</v>
      </c>
      <c r="BF1181" s="556">
        <f t="shared" si="8079"/>
        <v>63</v>
      </c>
      <c r="BG1181" s="556">
        <f t="shared" si="8079"/>
        <v>64</v>
      </c>
      <c r="BH1181" s="556">
        <f t="shared" si="8079"/>
        <v>65</v>
      </c>
      <c r="BI1181" s="556">
        <f t="shared" si="8079"/>
        <v>66</v>
      </c>
      <c r="BJ1181" s="556">
        <f t="shared" si="8079"/>
        <v>67</v>
      </c>
      <c r="BK1181" s="556">
        <f t="shared" si="8079"/>
        <v>68</v>
      </c>
      <c r="BL1181" s="556">
        <f t="shared" si="8079"/>
        <v>69</v>
      </c>
      <c r="BM1181" s="556">
        <f t="shared" si="8079"/>
        <v>70</v>
      </c>
      <c r="BN1181" s="556">
        <f t="shared" si="8079"/>
        <v>71</v>
      </c>
      <c r="BO1181" s="556">
        <f t="shared" si="8079"/>
        <v>72</v>
      </c>
      <c r="BP1181" s="556">
        <f t="shared" si="8079"/>
        <v>73</v>
      </c>
      <c r="BQ1181" s="556">
        <f t="shared" si="8079"/>
        <v>74</v>
      </c>
      <c r="BR1181" s="556">
        <f t="shared" si="8079"/>
        <v>75</v>
      </c>
      <c r="BS1181" s="556">
        <f t="shared" si="8079"/>
        <v>76</v>
      </c>
      <c r="BT1181" s="556">
        <f t="shared" si="8079"/>
        <v>77</v>
      </c>
      <c r="BU1181" s="556">
        <f t="shared" ref="BU1181:CO1181" si="8080">ROUND(BU1178*100/BU1180,0)</f>
        <v>78</v>
      </c>
      <c r="BV1181" s="556">
        <f t="shared" si="8080"/>
        <v>79</v>
      </c>
      <c r="BW1181" s="556">
        <f t="shared" si="8080"/>
        <v>80</v>
      </c>
      <c r="BX1181" s="556">
        <f t="shared" si="8080"/>
        <v>80</v>
      </c>
      <c r="BY1181" s="556">
        <f t="shared" si="8080"/>
        <v>81</v>
      </c>
      <c r="BZ1181" s="556">
        <f t="shared" si="8080"/>
        <v>82</v>
      </c>
      <c r="CA1181" s="556">
        <f t="shared" si="8080"/>
        <v>83</v>
      </c>
      <c r="CB1181" s="556">
        <f t="shared" si="8080"/>
        <v>84</v>
      </c>
      <c r="CC1181" s="556">
        <f t="shared" si="8080"/>
        <v>85</v>
      </c>
      <c r="CD1181" s="556">
        <f t="shared" si="8080"/>
        <v>86</v>
      </c>
      <c r="CE1181" s="556">
        <f t="shared" si="8080"/>
        <v>87</v>
      </c>
      <c r="CF1181" s="556">
        <f t="shared" si="8080"/>
        <v>88</v>
      </c>
      <c r="CG1181" s="556">
        <f t="shared" si="8080"/>
        <v>89</v>
      </c>
      <c r="CH1181" s="556">
        <f t="shared" si="8080"/>
        <v>90</v>
      </c>
      <c r="CI1181" s="556">
        <f t="shared" si="8080"/>
        <v>90</v>
      </c>
      <c r="CJ1181" s="556">
        <f t="shared" si="8080"/>
        <v>91</v>
      </c>
      <c r="CK1181" s="556">
        <f t="shared" si="8080"/>
        <v>92</v>
      </c>
      <c r="CL1181" s="556">
        <f t="shared" si="8080"/>
        <v>93</v>
      </c>
      <c r="CM1181" s="556">
        <f t="shared" si="8080"/>
        <v>94</v>
      </c>
      <c r="CN1181" s="556">
        <f t="shared" si="8080"/>
        <v>95</v>
      </c>
      <c r="CO1181" s="556">
        <f t="shared" si="8080"/>
        <v>96</v>
      </c>
    </row>
    <row r="1182" spans="2:93">
      <c r="B1182" s="556" t="s">
        <v>1996</v>
      </c>
      <c r="C1182" s="634" t="s">
        <v>2005</v>
      </c>
      <c r="D1182" s="634"/>
      <c r="H1182" s="634" t="str">
        <f>CONCATENATE(H1179,IF(H1181&lt;10,CONCATENATE("00",H1181),IF(H1181&lt;100,CONCATENATE("0",H1181),H1181)))</f>
        <v>R3.0005</v>
      </c>
      <c r="I1182" s="634" t="str">
        <f t="shared" ref="I1182:BT1182" si="8081">CONCATENATE(I1179,IF(I1181&lt;10,CONCATENATE("00",I1181),IF(I1181&lt;100,CONCATENATE("0",I1181),I1181)))</f>
        <v>R3.0006</v>
      </c>
      <c r="J1182" s="634" t="str">
        <f t="shared" si="8081"/>
        <v>R3.0008</v>
      </c>
      <c r="K1182" s="634" t="str">
        <f t="shared" si="8081"/>
        <v>R3.0009</v>
      </c>
      <c r="L1182" s="634" t="str">
        <f t="shared" si="8081"/>
        <v>R3.0010</v>
      </c>
      <c r="M1182" s="634" t="str">
        <f t="shared" si="8081"/>
        <v>R3.0011</v>
      </c>
      <c r="N1182" s="634" t="str">
        <f t="shared" si="8081"/>
        <v>R3.0013</v>
      </c>
      <c r="O1182" s="634" t="str">
        <f t="shared" si="8081"/>
        <v>R3.0014</v>
      </c>
      <c r="P1182" s="634" t="str">
        <f t="shared" si="8081"/>
        <v>R3.0015</v>
      </c>
      <c r="Q1182" s="634" t="str">
        <f t="shared" si="8081"/>
        <v>R3.0016</v>
      </c>
      <c r="R1182" s="634" t="str">
        <f t="shared" si="8081"/>
        <v>R3.0018</v>
      </c>
      <c r="S1182" s="634" t="str">
        <f t="shared" si="8081"/>
        <v>R3.0019</v>
      </c>
      <c r="T1182" s="634" t="str">
        <f t="shared" si="8081"/>
        <v>R3.0020</v>
      </c>
      <c r="U1182" s="634" t="str">
        <f t="shared" si="8081"/>
        <v>R3.0021</v>
      </c>
      <c r="V1182" s="634" t="str">
        <f t="shared" si="8081"/>
        <v>R3.0023</v>
      </c>
      <c r="W1182" s="634" t="str">
        <f t="shared" si="8081"/>
        <v>R3.0024</v>
      </c>
      <c r="X1182" s="634" t="str">
        <f t="shared" si="8081"/>
        <v>R3.0025</v>
      </c>
      <c r="Y1182" s="634" t="str">
        <f t="shared" si="8081"/>
        <v>R3.0026</v>
      </c>
      <c r="Z1182" s="634" t="str">
        <f t="shared" si="8081"/>
        <v>R3.0027</v>
      </c>
      <c r="AA1182" s="634" t="str">
        <f t="shared" si="8081"/>
        <v>R3.0029</v>
      </c>
      <c r="AB1182" s="634" t="str">
        <f t="shared" si="8081"/>
        <v>R3.0030</v>
      </c>
      <c r="AC1182" s="634" t="str">
        <f t="shared" si="8081"/>
        <v>R3.0031</v>
      </c>
      <c r="AD1182" s="634" t="str">
        <f t="shared" si="8081"/>
        <v>R3.0032</v>
      </c>
      <c r="AE1182" s="634" t="str">
        <f t="shared" si="8081"/>
        <v>R3.0033</v>
      </c>
      <c r="AF1182" s="634" t="str">
        <f t="shared" si="8081"/>
        <v>R3.0035</v>
      </c>
      <c r="AG1182" s="634" t="str">
        <f t="shared" si="8081"/>
        <v>R3.0036</v>
      </c>
      <c r="AH1182" s="634" t="str">
        <f t="shared" si="8081"/>
        <v>R3.0037</v>
      </c>
      <c r="AI1182" s="634" t="str">
        <f t="shared" si="8081"/>
        <v>R3.0038</v>
      </c>
      <c r="AJ1182" s="634" t="str">
        <f t="shared" si="8081"/>
        <v>R3.0039</v>
      </c>
      <c r="AK1182" s="634" t="str">
        <f t="shared" si="8081"/>
        <v>R3.0040</v>
      </c>
      <c r="AL1182" s="634" t="str">
        <f t="shared" si="8081"/>
        <v>R3.0041</v>
      </c>
      <c r="AM1182" s="634" t="str">
        <f t="shared" si="8081"/>
        <v>R3.0043</v>
      </c>
      <c r="AN1182" s="634" t="str">
        <f t="shared" si="8081"/>
        <v>R3.0044</v>
      </c>
      <c r="AO1182" s="634" t="str">
        <f t="shared" si="8081"/>
        <v>R3.0045</v>
      </c>
      <c r="AP1182" s="634" t="str">
        <f t="shared" si="8081"/>
        <v>R3.0046</v>
      </c>
      <c r="AQ1182" s="634" t="str">
        <f t="shared" si="8081"/>
        <v>R3.0047</v>
      </c>
      <c r="AR1182" s="634" t="str">
        <f t="shared" si="8081"/>
        <v>R3.0048</v>
      </c>
      <c r="AS1182" s="634" t="str">
        <f t="shared" si="8081"/>
        <v>R3.0049</v>
      </c>
      <c r="AT1182" s="634" t="str">
        <f t="shared" si="8081"/>
        <v>R3.0050</v>
      </c>
      <c r="AU1182" s="634" t="str">
        <f t="shared" si="8081"/>
        <v>R3.0051</v>
      </c>
      <c r="AV1182" s="634" t="str">
        <f t="shared" si="8081"/>
        <v>R3.0052</v>
      </c>
      <c r="AW1182" s="634" t="str">
        <f t="shared" si="8081"/>
        <v>R3.0054</v>
      </c>
      <c r="AX1182" s="634" t="str">
        <f t="shared" si="8081"/>
        <v>R3.0055</v>
      </c>
      <c r="AY1182" s="634" t="str">
        <f t="shared" si="8081"/>
        <v>R3.0056</v>
      </c>
      <c r="AZ1182" s="634" t="str">
        <f t="shared" si="8081"/>
        <v>R3.0057</v>
      </c>
      <c r="BA1182" s="634" t="str">
        <f t="shared" si="8081"/>
        <v>R3.0058</v>
      </c>
      <c r="BB1182" s="634" t="str">
        <f t="shared" si="8081"/>
        <v>R3.0059</v>
      </c>
      <c r="BC1182" s="634" t="str">
        <f t="shared" si="8081"/>
        <v>R3.0060</v>
      </c>
      <c r="BD1182" s="634" t="str">
        <f t="shared" si="8081"/>
        <v>R3.0061</v>
      </c>
      <c r="BE1182" s="634" t="str">
        <f t="shared" si="8081"/>
        <v>R3.0062</v>
      </c>
      <c r="BF1182" s="634" t="str">
        <f t="shared" si="8081"/>
        <v>R3.0063</v>
      </c>
      <c r="BG1182" s="634" t="str">
        <f t="shared" si="8081"/>
        <v>R3.0064</v>
      </c>
      <c r="BH1182" s="634" t="str">
        <f t="shared" si="8081"/>
        <v>R3.0065</v>
      </c>
      <c r="BI1182" s="634" t="str">
        <f t="shared" si="8081"/>
        <v>R3.0066</v>
      </c>
      <c r="BJ1182" s="634" t="str">
        <f t="shared" si="8081"/>
        <v>R3.0067</v>
      </c>
      <c r="BK1182" s="634" t="str">
        <f t="shared" si="8081"/>
        <v>R3.0068</v>
      </c>
      <c r="BL1182" s="634" t="str">
        <f t="shared" si="8081"/>
        <v>R3.0069</v>
      </c>
      <c r="BM1182" s="634" t="str">
        <f t="shared" si="8081"/>
        <v>R3.0070</v>
      </c>
      <c r="BN1182" s="634" t="str">
        <f t="shared" si="8081"/>
        <v>R3.0071</v>
      </c>
      <c r="BO1182" s="634" t="str">
        <f t="shared" si="8081"/>
        <v>R3.0072</v>
      </c>
      <c r="BP1182" s="634" t="str">
        <f t="shared" si="8081"/>
        <v>R3.0073</v>
      </c>
      <c r="BQ1182" s="634" t="str">
        <f t="shared" si="8081"/>
        <v>R3.0074</v>
      </c>
      <c r="BR1182" s="634" t="str">
        <f t="shared" si="8081"/>
        <v>R3.0075</v>
      </c>
      <c r="BS1182" s="634" t="str">
        <f t="shared" si="8081"/>
        <v>R3.0076</v>
      </c>
      <c r="BT1182" s="634" t="str">
        <f t="shared" si="8081"/>
        <v>R3.0077</v>
      </c>
      <c r="BU1182" s="634" t="str">
        <f t="shared" ref="BU1182:CO1182" si="8082">CONCATENATE(BU1179,IF(BU1181&lt;10,CONCATENATE("00",BU1181),IF(BU1181&lt;100,CONCATENATE("0",BU1181),BU1181)))</f>
        <v>R3.0078</v>
      </c>
      <c r="BV1182" s="634" t="str">
        <f t="shared" si="8082"/>
        <v>R3.0079</v>
      </c>
      <c r="BW1182" s="634" t="str">
        <f t="shared" si="8082"/>
        <v>R3.0080</v>
      </c>
      <c r="BX1182" s="634" t="str">
        <f t="shared" si="8082"/>
        <v>R3.0080</v>
      </c>
      <c r="BY1182" s="634" t="str">
        <f t="shared" si="8082"/>
        <v>R3.0081</v>
      </c>
      <c r="BZ1182" s="634" t="str">
        <f t="shared" si="8082"/>
        <v>R3.0082</v>
      </c>
      <c r="CA1182" s="634" t="str">
        <f t="shared" si="8082"/>
        <v>R3.0083</v>
      </c>
      <c r="CB1182" s="634" t="str">
        <f t="shared" si="8082"/>
        <v>R3.0084</v>
      </c>
      <c r="CC1182" s="634" t="str">
        <f t="shared" si="8082"/>
        <v>R3.0085</v>
      </c>
      <c r="CD1182" s="634" t="str">
        <f t="shared" si="8082"/>
        <v>R3.0086</v>
      </c>
      <c r="CE1182" s="634" t="str">
        <f t="shared" si="8082"/>
        <v>R3.0087</v>
      </c>
      <c r="CF1182" s="634" t="str">
        <f t="shared" si="8082"/>
        <v>R3.0088</v>
      </c>
      <c r="CG1182" s="634" t="str">
        <f t="shared" si="8082"/>
        <v>R3.0089</v>
      </c>
      <c r="CH1182" s="634" t="str">
        <f t="shared" si="8082"/>
        <v>R3.0090</v>
      </c>
      <c r="CI1182" s="634" t="str">
        <f t="shared" si="8082"/>
        <v>R3.0090</v>
      </c>
      <c r="CJ1182" s="634" t="str">
        <f t="shared" si="8082"/>
        <v>R3.0091</v>
      </c>
      <c r="CK1182" s="634" t="str">
        <f t="shared" si="8082"/>
        <v>R3.0092</v>
      </c>
      <c r="CL1182" s="634" t="str">
        <f t="shared" si="8082"/>
        <v>R3.0093</v>
      </c>
      <c r="CM1182" s="634" t="str">
        <f t="shared" si="8082"/>
        <v>R3.0094</v>
      </c>
      <c r="CN1182" s="634" t="str">
        <f t="shared" si="8082"/>
        <v>R3.0095</v>
      </c>
      <c r="CO1182" s="634" t="str">
        <f t="shared" si="8082"/>
        <v>R3.0096</v>
      </c>
    </row>
    <row r="1183" spans="2:93">
      <c r="B1183" s="556" t="s">
        <v>1997</v>
      </c>
      <c r="C1183" s="634" t="s">
        <v>2005</v>
      </c>
      <c r="D1183" s="634"/>
      <c r="H1183" s="556">
        <f t="shared" ref="H1183" si="8083">VLOOKUP(H1182,IowaCurves,6)/100</f>
        <v>0.95089607238769536</v>
      </c>
      <c r="I1183" s="556">
        <f t="shared" ref="I1183" si="8084">VLOOKUP(I1182,IowaCurves,6)/100</f>
        <v>0.94111656188964843</v>
      </c>
      <c r="J1183" s="556">
        <f t="shared" ref="J1183" si="8085">VLOOKUP(J1182,IowaCurves,6)/100</f>
        <v>0.92160453796386721</v>
      </c>
      <c r="K1183" s="556">
        <f t="shared" ref="K1183" si="8086">VLOOKUP(K1182,IowaCurves,6)/100</f>
        <v>0.91187370300292969</v>
      </c>
      <c r="L1183" s="556">
        <f t="shared" ref="L1183" si="8087">VLOOKUP(L1182,IowaCurves,6)/100</f>
        <v>0.90216056823730473</v>
      </c>
      <c r="M1183" s="556">
        <f t="shared" ref="M1183" si="8088">VLOOKUP(M1182,IowaCurves,6)/100</f>
        <v>0.89246597290039065</v>
      </c>
      <c r="N1183" s="556">
        <f t="shared" ref="N1183" si="8089">VLOOKUP(N1182,IowaCurves,6)/100</f>
        <v>0.87313591003417967</v>
      </c>
      <c r="O1183" s="556">
        <f t="shared" ref="O1183" si="8090">VLOOKUP(O1182,IowaCurves,6)/100</f>
        <v>0.86350212097167967</v>
      </c>
      <c r="P1183" s="556">
        <f t="shared" ref="P1183" si="8091">VLOOKUP(P1182,IowaCurves,6)/100</f>
        <v>0.85389022827148442</v>
      </c>
      <c r="Q1183" s="556">
        <f t="shared" ref="Q1183" si="8092">VLOOKUP(Q1182,IowaCurves,6)/100</f>
        <v>0.84430107116699216</v>
      </c>
      <c r="R1183" s="556">
        <f t="shared" ref="R1183" si="8093">VLOOKUP(R1182,IowaCurves,6)/100</f>
        <v>0.82519477844238276</v>
      </c>
      <c r="S1183" s="556">
        <f t="shared" ref="S1183" si="8094">VLOOKUP(S1182,IowaCurves,6)/100</f>
        <v>0.81567932128906251</v>
      </c>
      <c r="T1183" s="556">
        <f t="shared" ref="T1183" si="8095">VLOOKUP(T1182,IowaCurves,6)/100</f>
        <v>0.80619018554687505</v>
      </c>
      <c r="U1183" s="556">
        <f t="shared" ref="U1183" si="8096">VLOOKUP(U1182,IowaCurves,6)/100</f>
        <v>0.79672828674316409</v>
      </c>
      <c r="V1183" s="556">
        <f t="shared" ref="V1183" si="8097">VLOOKUP(V1182,IowaCurves,6)/100</f>
        <v>0.77788955688476558</v>
      </c>
      <c r="W1183" s="556">
        <f t="shared" ref="W1183" si="8098">VLOOKUP(W1182,IowaCurves,6)/100</f>
        <v>0.76851455688476566</v>
      </c>
      <c r="X1183" s="556">
        <f t="shared" ref="X1183" si="8099">VLOOKUP(X1182,IowaCurves,6)/100</f>
        <v>0.75917030334472657</v>
      </c>
      <c r="Y1183" s="556">
        <f t="shared" ref="Y1183" si="8100">VLOOKUP(Y1182,IowaCurves,6)/100</f>
        <v>0.74985771179199223</v>
      </c>
      <c r="Z1183" s="556">
        <f t="shared" ref="Z1183" si="8101">VLOOKUP(Z1182,IowaCurves,6)/100</f>
        <v>0.74057762145996098</v>
      </c>
      <c r="AA1183" s="556">
        <f t="shared" ref="AA1183" si="8102">VLOOKUP(AA1182,IowaCurves,6)/100</f>
        <v>0.7221183013916016</v>
      </c>
      <c r="AB1183" s="556">
        <f t="shared" ref="AB1183" si="8103">VLOOKUP(AB1182,IowaCurves,6)/100</f>
        <v>0.71294082641601564</v>
      </c>
      <c r="AC1183" s="556">
        <f t="shared" ref="AC1183" si="8104">VLOOKUP(AC1182,IowaCurves,6)/100</f>
        <v>0.70379920959472653</v>
      </c>
      <c r="AD1183" s="556">
        <f t="shared" ref="AD1183" si="8105">VLOOKUP(AD1182,IowaCurves,6)/100</f>
        <v>0.69469429016113282</v>
      </c>
      <c r="AE1183" s="556">
        <f t="shared" ref="AE1183" si="8106">VLOOKUP(AE1182,IowaCurves,6)/100</f>
        <v>0.68562690734863285</v>
      </c>
      <c r="AF1183" s="556">
        <f t="shared" ref="AF1183" si="8107">VLOOKUP(AF1182,IowaCurves,6)/100</f>
        <v>0.66760787963867185</v>
      </c>
      <c r="AG1183" s="556">
        <f t="shared" ref="AG1183" si="8108">VLOOKUP(AG1182,IowaCurves,6)/100</f>
        <v>0.65865768432617189</v>
      </c>
      <c r="AH1183" s="556">
        <f t="shared" ref="AH1183" si="8109">VLOOKUP(AH1182,IowaCurves,6)/100</f>
        <v>0.64974807739257812</v>
      </c>
      <c r="AI1183" s="556">
        <f t="shared" ref="AI1183" si="8110">VLOOKUP(AI1182,IowaCurves,6)/100</f>
        <v>0.64087982177734371</v>
      </c>
      <c r="AJ1183" s="556">
        <f t="shared" ref="AJ1183" si="8111">VLOOKUP(AJ1182,IowaCurves,6)/100</f>
        <v>0.63205348968505859</v>
      </c>
      <c r="AK1183" s="556">
        <f t="shared" ref="AK1183" si="8112">VLOOKUP(AK1182,IowaCurves,6)/100</f>
        <v>0.62326984405517583</v>
      </c>
      <c r="AL1183" s="556">
        <f t="shared" ref="AL1183" si="8113">VLOOKUP(AL1182,IowaCurves,6)/100</f>
        <v>0.61452960968017578</v>
      </c>
      <c r="AM1183" s="556">
        <f t="shared" ref="AM1183" si="8114">VLOOKUP(AM1182,IowaCurves,6)/100</f>
        <v>0.59718170166015627</v>
      </c>
      <c r="AN1183" s="556">
        <f t="shared" ref="AN1183" si="8115">VLOOKUP(AN1182,IowaCurves,6)/100</f>
        <v>0.588575325012207</v>
      </c>
      <c r="AO1183" s="556">
        <f t="shared" ref="AO1183" si="8116">VLOOKUP(AO1182,IowaCurves,6)/100</f>
        <v>0.58001483917236329</v>
      </c>
      <c r="AP1183" s="556">
        <f t="shared" ref="AP1183" si="8117">VLOOKUP(AP1182,IowaCurves,6)/100</f>
        <v>0.57150077819824219</v>
      </c>
      <c r="AQ1183" s="556">
        <f t="shared" ref="AQ1183" si="8118">VLOOKUP(AQ1182,IowaCurves,6)/100</f>
        <v>0.5630337524414063</v>
      </c>
      <c r="AR1183" s="556">
        <f t="shared" ref="AR1183" si="8119">VLOOKUP(AR1182,IowaCurves,6)/100</f>
        <v>0.55461429595947265</v>
      </c>
      <c r="AS1183" s="556">
        <f t="shared" ref="AS1183" si="8120">VLOOKUP(AS1182,IowaCurves,6)/100</f>
        <v>0.54624298095703128</v>
      </c>
      <c r="AT1183" s="556">
        <f t="shared" ref="AT1183" si="8121">VLOOKUP(AT1182,IowaCurves,6)/100</f>
        <v>0.5379203796386719</v>
      </c>
      <c r="AU1183" s="556">
        <f t="shared" ref="AU1183" si="8122">VLOOKUP(AU1182,IowaCurves,6)/100</f>
        <v>0.52964702606201175</v>
      </c>
      <c r="AV1183" s="556">
        <f t="shared" ref="AV1183" si="8123">VLOOKUP(AV1182,IowaCurves,6)/100</f>
        <v>0.52142345428466796</v>
      </c>
      <c r="AW1183" s="556">
        <f t="shared" ref="AW1183" si="8124">VLOOKUP(AW1182,IowaCurves,6)/100</f>
        <v>0.50512779235839844</v>
      </c>
      <c r="AX1183" s="556">
        <f t="shared" ref="AX1183" si="8125">VLOOKUP(AX1182,IowaCurves,6)/100</f>
        <v>0.49705684661865235</v>
      </c>
      <c r="AY1183" s="556">
        <f t="shared" ref="AY1183" si="8126">VLOOKUP(AY1182,IowaCurves,6)/100</f>
        <v>0.48903789520263674</v>
      </c>
      <c r="AZ1183" s="556">
        <f t="shared" ref="AZ1183" si="8127">VLOOKUP(AZ1182,IowaCurves,6)/100</f>
        <v>0.48107154846191408</v>
      </c>
      <c r="BA1183" s="556">
        <f t="shared" ref="BA1183" si="8128">VLOOKUP(BA1182,IowaCurves,6)/100</f>
        <v>0.47315837860107424</v>
      </c>
      <c r="BB1183" s="556">
        <f t="shared" ref="BB1183" si="8129">VLOOKUP(BB1182,IowaCurves,6)/100</f>
        <v>0.46529899597167967</v>
      </c>
      <c r="BC1183" s="556">
        <f t="shared" ref="BC1183" si="8130">VLOOKUP(BC1182,IowaCurves,6)/100</f>
        <v>0.45749408721923829</v>
      </c>
      <c r="BD1183" s="556">
        <f t="shared" ref="BD1183" si="8131">VLOOKUP(BD1182,IowaCurves,6)/100</f>
        <v>0.44974430084228517</v>
      </c>
      <c r="BE1183" s="556">
        <f t="shared" ref="BE1183" si="8132">VLOOKUP(BE1182,IowaCurves,6)/100</f>
        <v>0.4420503616333008</v>
      </c>
      <c r="BF1183" s="556">
        <f t="shared" ref="BF1183" si="8133">VLOOKUP(BF1182,IowaCurves,6)/100</f>
        <v>0.43441299438476561</v>
      </c>
      <c r="BG1183" s="556">
        <f t="shared" ref="BG1183" si="8134">VLOOKUP(BG1182,IowaCurves,6)/100</f>
        <v>0.4268329620361328</v>
      </c>
      <c r="BH1183" s="556">
        <f t="shared" ref="BH1183" si="8135">VLOOKUP(BH1182,IowaCurves,6)/100</f>
        <v>0.41931114196777342</v>
      </c>
      <c r="BI1183" s="556">
        <f t="shared" ref="BI1183" si="8136">VLOOKUP(BI1182,IowaCurves,6)/100</f>
        <v>0.41184837341308594</v>
      </c>
      <c r="BJ1183" s="556">
        <f t="shared" ref="BJ1183" si="8137">VLOOKUP(BJ1182,IowaCurves,6)/100</f>
        <v>0.40444557189941405</v>
      </c>
      <c r="BK1183" s="556">
        <f t="shared" ref="BK1183" si="8138">VLOOKUP(BK1182,IowaCurves,6)/100</f>
        <v>0.39710369110107424</v>
      </c>
      <c r="BL1183" s="556">
        <f t="shared" ref="BL1183" si="8139">VLOOKUP(BL1182,IowaCurves,6)/100</f>
        <v>0.38982372283935546</v>
      </c>
      <c r="BM1183" s="556">
        <f t="shared" ref="BM1183" si="8140">VLOOKUP(BM1182,IowaCurves,6)/100</f>
        <v>0.38260673522949218</v>
      </c>
      <c r="BN1183" s="556">
        <f t="shared" ref="BN1183" si="8141">VLOOKUP(BN1182,IowaCurves,6)/100</f>
        <v>0.37545387268066405</v>
      </c>
      <c r="BO1183" s="556">
        <f t="shared" ref="BO1183" si="8142">VLOOKUP(BO1182,IowaCurves,6)/100</f>
        <v>0.36836624145507813</v>
      </c>
      <c r="BP1183" s="556">
        <f t="shared" ref="BP1183" si="8143">VLOOKUP(BP1182,IowaCurves,6)/100</f>
        <v>0.36134506225585938</v>
      </c>
      <c r="BQ1183" s="556">
        <f t="shared" ref="BQ1183" si="8144">VLOOKUP(BQ1182,IowaCurves,6)/100</f>
        <v>0.35439155578613279</v>
      </c>
      <c r="BR1183" s="556">
        <f t="shared" ref="BR1183" si="8145">VLOOKUP(BR1182,IowaCurves,6)/100</f>
        <v>0.3475070571899414</v>
      </c>
      <c r="BS1183" s="556">
        <f t="shared" ref="BS1183" si="8146">VLOOKUP(BS1182,IowaCurves,6)/100</f>
        <v>0.34069286346435546</v>
      </c>
      <c r="BT1183" s="556">
        <f t="shared" ref="BT1183" si="8147">VLOOKUP(BT1182,IowaCurves,6)/100</f>
        <v>0.33395038604736327</v>
      </c>
      <c r="BU1183" s="556">
        <f t="shared" ref="BU1183" si="8148">VLOOKUP(BU1182,IowaCurves,6)/100</f>
        <v>0.32728092193603514</v>
      </c>
      <c r="BV1183" s="556">
        <f t="shared" ref="BV1183" si="8149">VLOOKUP(BV1182,IowaCurves,6)/100</f>
        <v>0.32068595886230467</v>
      </c>
      <c r="BW1183" s="556">
        <f t="shared" ref="BW1183" si="8150">VLOOKUP(BW1182,IowaCurves,6)/100</f>
        <v>0.31416692733764651</v>
      </c>
      <c r="BX1183" s="556">
        <f t="shared" ref="BX1183" si="8151">VLOOKUP(BX1182,IowaCurves,6)/100</f>
        <v>0.31416692733764651</v>
      </c>
      <c r="BY1183" s="556">
        <f t="shared" ref="BY1183" si="8152">VLOOKUP(BY1182,IowaCurves,6)/100</f>
        <v>0.30772521972656253</v>
      </c>
      <c r="BZ1183" s="556">
        <f t="shared" ref="BZ1183" si="8153">VLOOKUP(BZ1182,IowaCurves,6)/100</f>
        <v>0.30136234283447266</v>
      </c>
      <c r="CA1183" s="556">
        <f t="shared" ref="CA1183" si="8154">VLOOKUP(CA1182,IowaCurves,6)/100</f>
        <v>0.29507970809936523</v>
      </c>
      <c r="CB1183" s="556">
        <f t="shared" ref="CB1183" si="8155">VLOOKUP(CB1182,IowaCurves,6)/100</f>
        <v>0.28887874603271485</v>
      </c>
      <c r="CC1183" s="556">
        <f t="shared" ref="CC1183" si="8156">VLOOKUP(CC1182,IowaCurves,6)/100</f>
        <v>0.28276086807250977</v>
      </c>
      <c r="CD1183" s="556">
        <f t="shared" ref="CD1183" si="8157">VLOOKUP(CD1182,IowaCurves,6)/100</f>
        <v>0.27672744750976563</v>
      </c>
      <c r="CE1183" s="556">
        <f t="shared" ref="CE1183" si="8158">VLOOKUP(CE1182,IowaCurves,6)/100</f>
        <v>0.27077981948852536</v>
      </c>
      <c r="CF1183" s="556">
        <f t="shared" ref="CF1183" si="8159">VLOOKUP(CF1182,IowaCurves,6)/100</f>
        <v>0.26491930007934572</v>
      </c>
      <c r="CG1183" s="556">
        <f t="shared" ref="CG1183" si="8160">VLOOKUP(CG1182,IowaCurves,6)/100</f>
        <v>0.25914705276489258</v>
      </c>
      <c r="CH1183" s="556">
        <f t="shared" ref="CH1183" si="8161">VLOOKUP(CH1182,IowaCurves,6)/100</f>
        <v>0.25346431732177732</v>
      </c>
      <c r="CI1183" s="556">
        <f t="shared" ref="CI1183" si="8162">VLOOKUP(CI1182,IowaCurves,6)/100</f>
        <v>0.25346431732177732</v>
      </c>
      <c r="CJ1183" s="556">
        <f t="shared" ref="CJ1183" si="8163">VLOOKUP(CJ1182,IowaCurves,6)/100</f>
        <v>0.24787210464477538</v>
      </c>
      <c r="CK1183" s="556">
        <f t="shared" ref="CK1183" si="8164">VLOOKUP(CK1182,IowaCurves,6)/100</f>
        <v>0.24237146377563476</v>
      </c>
      <c r="CL1183" s="556">
        <f t="shared" ref="CL1183" si="8165">VLOOKUP(CL1182,IowaCurves,6)/100</f>
        <v>0.23696331024169923</v>
      </c>
      <c r="CM1183" s="556">
        <f t="shared" ref="CM1183" si="8166">VLOOKUP(CM1182,IowaCurves,6)/100</f>
        <v>0.23164840698242187</v>
      </c>
      <c r="CN1183" s="556">
        <f t="shared" ref="CN1183" si="8167">VLOOKUP(CN1182,IowaCurves,6)/100</f>
        <v>0.22642744064331055</v>
      </c>
      <c r="CO1183" s="556">
        <f t="shared" ref="CO1183" si="8168">VLOOKUP(CO1182,IowaCurves,6)/100</f>
        <v>0.22130102157592774</v>
      </c>
    </row>
    <row r="1184" spans="2:93">
      <c r="B1184" s="556" t="s">
        <v>1943</v>
      </c>
      <c r="C1184" s="634" t="s">
        <v>2005</v>
      </c>
      <c r="D1184" s="634"/>
      <c r="H1184" s="556">
        <f>ROUND(H1180*H1183,1)</f>
        <v>71.3</v>
      </c>
      <c r="I1184" s="556">
        <f t="shared" ref="I1184:BT1184" si="8169">ROUND(I1180*I1183,1)</f>
        <v>70.599999999999994</v>
      </c>
      <c r="J1184" s="556">
        <f t="shared" si="8169"/>
        <v>69.099999999999994</v>
      </c>
      <c r="K1184" s="556">
        <f t="shared" si="8169"/>
        <v>68.400000000000006</v>
      </c>
      <c r="L1184" s="556">
        <f t="shared" si="8169"/>
        <v>67.7</v>
      </c>
      <c r="M1184" s="556">
        <f t="shared" si="8169"/>
        <v>66.900000000000006</v>
      </c>
      <c r="N1184" s="556">
        <f t="shared" si="8169"/>
        <v>65.5</v>
      </c>
      <c r="O1184" s="556">
        <f t="shared" si="8169"/>
        <v>64.8</v>
      </c>
      <c r="P1184" s="556">
        <f t="shared" si="8169"/>
        <v>64</v>
      </c>
      <c r="Q1184" s="556">
        <f t="shared" si="8169"/>
        <v>63.3</v>
      </c>
      <c r="R1184" s="556">
        <f t="shared" si="8169"/>
        <v>61.9</v>
      </c>
      <c r="S1184" s="556">
        <f t="shared" si="8169"/>
        <v>61.2</v>
      </c>
      <c r="T1184" s="556">
        <f t="shared" si="8169"/>
        <v>60.5</v>
      </c>
      <c r="U1184" s="556">
        <f t="shared" si="8169"/>
        <v>59.8</v>
      </c>
      <c r="V1184" s="556">
        <f t="shared" si="8169"/>
        <v>58.3</v>
      </c>
      <c r="W1184" s="556">
        <f t="shared" si="8169"/>
        <v>57.6</v>
      </c>
      <c r="X1184" s="556">
        <f t="shared" si="8169"/>
        <v>56.9</v>
      </c>
      <c r="Y1184" s="556">
        <f t="shared" si="8169"/>
        <v>56.2</v>
      </c>
      <c r="Z1184" s="556">
        <f t="shared" si="8169"/>
        <v>55.5</v>
      </c>
      <c r="AA1184" s="556">
        <f t="shared" si="8169"/>
        <v>54.2</v>
      </c>
      <c r="AB1184" s="556">
        <f t="shared" si="8169"/>
        <v>53.5</v>
      </c>
      <c r="AC1184" s="556">
        <f t="shared" si="8169"/>
        <v>52.8</v>
      </c>
      <c r="AD1184" s="556">
        <f t="shared" si="8169"/>
        <v>52.1</v>
      </c>
      <c r="AE1184" s="556">
        <f t="shared" si="8169"/>
        <v>51.4</v>
      </c>
      <c r="AF1184" s="556">
        <f t="shared" si="8169"/>
        <v>50.1</v>
      </c>
      <c r="AG1184" s="556">
        <f t="shared" si="8169"/>
        <v>49.4</v>
      </c>
      <c r="AH1184" s="556">
        <f t="shared" si="8169"/>
        <v>48.7</v>
      </c>
      <c r="AI1184" s="556">
        <f t="shared" si="8169"/>
        <v>48.1</v>
      </c>
      <c r="AJ1184" s="556">
        <f t="shared" si="8169"/>
        <v>47.4</v>
      </c>
      <c r="AK1184" s="556">
        <f t="shared" si="8169"/>
        <v>46.7</v>
      </c>
      <c r="AL1184" s="556">
        <f t="shared" si="8169"/>
        <v>46.1</v>
      </c>
      <c r="AM1184" s="556">
        <f t="shared" si="8169"/>
        <v>44.8</v>
      </c>
      <c r="AN1184" s="556">
        <f t="shared" si="8169"/>
        <v>44.1</v>
      </c>
      <c r="AO1184" s="556">
        <f t="shared" si="8169"/>
        <v>43.5</v>
      </c>
      <c r="AP1184" s="556">
        <f t="shared" si="8169"/>
        <v>42.9</v>
      </c>
      <c r="AQ1184" s="556">
        <f t="shared" si="8169"/>
        <v>42.2</v>
      </c>
      <c r="AR1184" s="556">
        <f t="shared" si="8169"/>
        <v>41.6</v>
      </c>
      <c r="AS1184" s="556">
        <f t="shared" si="8169"/>
        <v>41</v>
      </c>
      <c r="AT1184" s="556">
        <f t="shared" si="8169"/>
        <v>40.299999999999997</v>
      </c>
      <c r="AU1184" s="556">
        <f t="shared" si="8169"/>
        <v>39.700000000000003</v>
      </c>
      <c r="AV1184" s="556">
        <f t="shared" si="8169"/>
        <v>39.1</v>
      </c>
      <c r="AW1184" s="556">
        <f t="shared" si="8169"/>
        <v>37.9</v>
      </c>
      <c r="AX1184" s="556">
        <f t="shared" si="8169"/>
        <v>37.299999999999997</v>
      </c>
      <c r="AY1184" s="556">
        <f t="shared" si="8169"/>
        <v>36.700000000000003</v>
      </c>
      <c r="AZ1184" s="556">
        <f t="shared" si="8169"/>
        <v>36.1</v>
      </c>
      <c r="BA1184" s="556">
        <f t="shared" si="8169"/>
        <v>35.5</v>
      </c>
      <c r="BB1184" s="556">
        <f t="shared" si="8169"/>
        <v>34.9</v>
      </c>
      <c r="BC1184" s="556">
        <f t="shared" si="8169"/>
        <v>34.299999999999997</v>
      </c>
      <c r="BD1184" s="556">
        <f t="shared" si="8169"/>
        <v>33.700000000000003</v>
      </c>
      <c r="BE1184" s="556">
        <f t="shared" si="8169"/>
        <v>33.200000000000003</v>
      </c>
      <c r="BF1184" s="556">
        <f t="shared" si="8169"/>
        <v>32.6</v>
      </c>
      <c r="BG1184" s="556">
        <f t="shared" si="8169"/>
        <v>32</v>
      </c>
      <c r="BH1184" s="556">
        <f t="shared" si="8169"/>
        <v>31.4</v>
      </c>
      <c r="BI1184" s="556">
        <f t="shared" si="8169"/>
        <v>30.9</v>
      </c>
      <c r="BJ1184" s="556">
        <f t="shared" si="8169"/>
        <v>30.3</v>
      </c>
      <c r="BK1184" s="556">
        <f t="shared" si="8169"/>
        <v>29.8</v>
      </c>
      <c r="BL1184" s="556">
        <f t="shared" si="8169"/>
        <v>29.2</v>
      </c>
      <c r="BM1184" s="556">
        <f t="shared" si="8169"/>
        <v>28.7</v>
      </c>
      <c r="BN1184" s="556">
        <f t="shared" si="8169"/>
        <v>28.2</v>
      </c>
      <c r="BO1184" s="556">
        <f t="shared" si="8169"/>
        <v>27.6</v>
      </c>
      <c r="BP1184" s="556">
        <f t="shared" si="8169"/>
        <v>27.1</v>
      </c>
      <c r="BQ1184" s="556">
        <f t="shared" si="8169"/>
        <v>26.6</v>
      </c>
      <c r="BR1184" s="556">
        <f t="shared" si="8169"/>
        <v>26.1</v>
      </c>
      <c r="BS1184" s="556">
        <f t="shared" si="8169"/>
        <v>25.6</v>
      </c>
      <c r="BT1184" s="556">
        <f t="shared" si="8169"/>
        <v>25</v>
      </c>
      <c r="BU1184" s="556">
        <f t="shared" ref="BU1184:CO1184" si="8170">ROUND(BU1180*BU1183,1)</f>
        <v>24.5</v>
      </c>
      <c r="BV1184" s="556">
        <f t="shared" si="8170"/>
        <v>24.1</v>
      </c>
      <c r="BW1184" s="556">
        <f t="shared" si="8170"/>
        <v>23.6</v>
      </c>
      <c r="BX1184" s="556">
        <f t="shared" si="8170"/>
        <v>23.6</v>
      </c>
      <c r="BY1184" s="556">
        <f t="shared" si="8170"/>
        <v>23.1</v>
      </c>
      <c r="BZ1184" s="556">
        <f t="shared" si="8170"/>
        <v>22.6</v>
      </c>
      <c r="CA1184" s="556">
        <f t="shared" si="8170"/>
        <v>22.1</v>
      </c>
      <c r="CB1184" s="556">
        <f t="shared" si="8170"/>
        <v>21.7</v>
      </c>
      <c r="CC1184" s="556">
        <f t="shared" si="8170"/>
        <v>21.2</v>
      </c>
      <c r="CD1184" s="556">
        <f t="shared" si="8170"/>
        <v>20.8</v>
      </c>
      <c r="CE1184" s="556">
        <f t="shared" si="8170"/>
        <v>20.3</v>
      </c>
      <c r="CF1184" s="556">
        <f t="shared" si="8170"/>
        <v>19.899999999999999</v>
      </c>
      <c r="CG1184" s="556">
        <f t="shared" si="8170"/>
        <v>19.399999999999999</v>
      </c>
      <c r="CH1184" s="556">
        <f t="shared" si="8170"/>
        <v>19</v>
      </c>
      <c r="CI1184" s="556">
        <f t="shared" si="8170"/>
        <v>19</v>
      </c>
      <c r="CJ1184" s="556">
        <f t="shared" si="8170"/>
        <v>18.600000000000001</v>
      </c>
      <c r="CK1184" s="556">
        <f t="shared" si="8170"/>
        <v>18.2</v>
      </c>
      <c r="CL1184" s="556">
        <f t="shared" si="8170"/>
        <v>17.8</v>
      </c>
      <c r="CM1184" s="556">
        <f t="shared" si="8170"/>
        <v>17.399999999999999</v>
      </c>
      <c r="CN1184" s="556">
        <f t="shared" si="8170"/>
        <v>17</v>
      </c>
      <c r="CO1184" s="556">
        <f t="shared" si="8170"/>
        <v>16.600000000000001</v>
      </c>
    </row>
    <row r="1185" spans="2:93">
      <c r="B1185" s="556" t="s">
        <v>1989</v>
      </c>
      <c r="C1185" s="634" t="s">
        <v>2006</v>
      </c>
      <c r="D1185" s="45" t="s">
        <v>156</v>
      </c>
      <c r="E1185" s="639">
        <f>'DCF Forecast Parameters'!C226</f>
        <v>528742.73</v>
      </c>
      <c r="H1185" s="16">
        <f>E1185</f>
        <v>528742.73</v>
      </c>
      <c r="I1185" s="17">
        <f>I1173+I1174+I1176</f>
        <v>530064.73</v>
      </c>
      <c r="J1185" s="17">
        <f t="shared" ref="J1185:BU1185" si="8171">J1173+J1174+J1176</f>
        <v>531389.73</v>
      </c>
      <c r="K1185" s="17">
        <f t="shared" si="8171"/>
        <v>532718.73</v>
      </c>
      <c r="L1185" s="17">
        <f t="shared" si="8171"/>
        <v>534050.73</v>
      </c>
      <c r="M1185" s="17">
        <f t="shared" si="8171"/>
        <v>535385.73</v>
      </c>
      <c r="N1185" s="17">
        <f t="shared" si="8171"/>
        <v>536724.73</v>
      </c>
      <c r="O1185" s="17">
        <f t="shared" si="8171"/>
        <v>538066.73</v>
      </c>
      <c r="P1185" s="17">
        <f t="shared" si="8171"/>
        <v>539411.73</v>
      </c>
      <c r="Q1185" s="17">
        <f t="shared" si="8171"/>
        <v>540759.73</v>
      </c>
      <c r="R1185" s="17">
        <f t="shared" si="8171"/>
        <v>542111.73</v>
      </c>
      <c r="S1185" s="17">
        <f t="shared" si="8171"/>
        <v>543467.73</v>
      </c>
      <c r="T1185" s="17">
        <f t="shared" si="8171"/>
        <v>544825.73</v>
      </c>
      <c r="U1185" s="17">
        <f t="shared" si="8171"/>
        <v>546187.73</v>
      </c>
      <c r="V1185" s="17">
        <f t="shared" si="8171"/>
        <v>547553.73</v>
      </c>
      <c r="W1185" s="17">
        <f t="shared" si="8171"/>
        <v>548922.73</v>
      </c>
      <c r="X1185" s="17">
        <f t="shared" si="8171"/>
        <v>550295.73</v>
      </c>
      <c r="Y1185" s="17">
        <f t="shared" si="8171"/>
        <v>551670.73</v>
      </c>
      <c r="Z1185" s="17">
        <f t="shared" si="8171"/>
        <v>553049.73</v>
      </c>
      <c r="AA1185" s="17">
        <f t="shared" si="8171"/>
        <v>554431.73</v>
      </c>
      <c r="AB1185" s="17">
        <f t="shared" si="8171"/>
        <v>555817.73</v>
      </c>
      <c r="AC1185" s="17">
        <f t="shared" si="8171"/>
        <v>557206.73</v>
      </c>
      <c r="AD1185" s="17">
        <f t="shared" si="8171"/>
        <v>558599.73</v>
      </c>
      <c r="AE1185" s="17">
        <f t="shared" si="8171"/>
        <v>559996.73</v>
      </c>
      <c r="AF1185" s="17">
        <f t="shared" si="8171"/>
        <v>561396.73</v>
      </c>
      <c r="AG1185" s="17">
        <f t="shared" si="8171"/>
        <v>562800.73</v>
      </c>
      <c r="AH1185" s="17">
        <f t="shared" si="8171"/>
        <v>564207.73</v>
      </c>
      <c r="AI1185" s="17">
        <f t="shared" si="8171"/>
        <v>565617.73</v>
      </c>
      <c r="AJ1185" s="17">
        <f t="shared" si="8171"/>
        <v>567031.73</v>
      </c>
      <c r="AK1185" s="17">
        <f t="shared" si="8171"/>
        <v>568448.73</v>
      </c>
      <c r="AL1185" s="17">
        <f t="shared" si="8171"/>
        <v>569869.73</v>
      </c>
      <c r="AM1185" s="17">
        <f t="shared" si="8171"/>
        <v>571293.73</v>
      </c>
      <c r="AN1185" s="17">
        <f t="shared" si="8171"/>
        <v>572721.73</v>
      </c>
      <c r="AO1185" s="17">
        <f t="shared" si="8171"/>
        <v>574153.73</v>
      </c>
      <c r="AP1185" s="17">
        <f t="shared" si="8171"/>
        <v>575589.73</v>
      </c>
      <c r="AQ1185" s="17">
        <f t="shared" si="8171"/>
        <v>577028.73</v>
      </c>
      <c r="AR1185" s="17">
        <f t="shared" si="8171"/>
        <v>578470.73</v>
      </c>
      <c r="AS1185" s="17">
        <f t="shared" si="8171"/>
        <v>579916.73</v>
      </c>
      <c r="AT1185" s="17">
        <f t="shared" si="8171"/>
        <v>581366.73</v>
      </c>
      <c r="AU1185" s="17">
        <f t="shared" si="8171"/>
        <v>582820.73</v>
      </c>
      <c r="AV1185" s="17">
        <f t="shared" si="8171"/>
        <v>584277.73</v>
      </c>
      <c r="AW1185" s="17">
        <f t="shared" si="8171"/>
        <v>585737.73</v>
      </c>
      <c r="AX1185" s="17">
        <f t="shared" si="8171"/>
        <v>587202.73</v>
      </c>
      <c r="AY1185" s="17">
        <f t="shared" si="8171"/>
        <v>588670.73</v>
      </c>
      <c r="AZ1185" s="17">
        <f t="shared" si="8171"/>
        <v>590141.73</v>
      </c>
      <c r="BA1185" s="17">
        <f t="shared" si="8171"/>
        <v>591617.73</v>
      </c>
      <c r="BB1185" s="17">
        <f t="shared" si="8171"/>
        <v>593096.73</v>
      </c>
      <c r="BC1185" s="17">
        <f t="shared" si="8171"/>
        <v>594578.73</v>
      </c>
      <c r="BD1185" s="17">
        <f t="shared" si="8171"/>
        <v>596065.73</v>
      </c>
      <c r="BE1185" s="17">
        <f t="shared" si="8171"/>
        <v>597555.73</v>
      </c>
      <c r="BF1185" s="17">
        <f t="shared" si="8171"/>
        <v>599049.73</v>
      </c>
      <c r="BG1185" s="17">
        <f t="shared" si="8171"/>
        <v>600546.73</v>
      </c>
      <c r="BH1185" s="17">
        <f t="shared" si="8171"/>
        <v>602048.73</v>
      </c>
      <c r="BI1185" s="17">
        <f t="shared" si="8171"/>
        <v>603553.73</v>
      </c>
      <c r="BJ1185" s="17">
        <f t="shared" si="8171"/>
        <v>605062.73</v>
      </c>
      <c r="BK1185" s="17">
        <f t="shared" si="8171"/>
        <v>606574.73</v>
      </c>
      <c r="BL1185" s="17">
        <f t="shared" si="8171"/>
        <v>608091.73</v>
      </c>
      <c r="BM1185" s="17">
        <f t="shared" si="8171"/>
        <v>609611.73</v>
      </c>
      <c r="BN1185" s="17">
        <f t="shared" si="8171"/>
        <v>611135.73</v>
      </c>
      <c r="BO1185" s="17">
        <f t="shared" si="8171"/>
        <v>612663.73</v>
      </c>
      <c r="BP1185" s="17">
        <f t="shared" si="8171"/>
        <v>614194.73</v>
      </c>
      <c r="BQ1185" s="17">
        <f t="shared" si="8171"/>
        <v>615730.73</v>
      </c>
      <c r="BR1185" s="17">
        <f t="shared" si="8171"/>
        <v>617270.73</v>
      </c>
      <c r="BS1185" s="17">
        <f t="shared" si="8171"/>
        <v>618813.73</v>
      </c>
      <c r="BT1185" s="17">
        <f t="shared" si="8171"/>
        <v>620360.73</v>
      </c>
      <c r="BU1185" s="17">
        <f t="shared" si="8171"/>
        <v>621911.73</v>
      </c>
      <c r="BV1185" s="17">
        <f t="shared" ref="BV1185:CO1185" si="8172">BV1173+BV1174+BV1176</f>
        <v>623466.73</v>
      </c>
      <c r="BW1185" s="17">
        <f t="shared" si="8172"/>
        <v>625024.73</v>
      </c>
      <c r="BX1185" s="17">
        <f t="shared" si="8172"/>
        <v>626586.73</v>
      </c>
      <c r="BY1185" s="17">
        <f t="shared" si="8172"/>
        <v>628153.73</v>
      </c>
      <c r="BZ1185" s="17">
        <f t="shared" si="8172"/>
        <v>629724.73</v>
      </c>
      <c r="CA1185" s="17">
        <f t="shared" si="8172"/>
        <v>631299.73</v>
      </c>
      <c r="CB1185" s="17">
        <f t="shared" si="8172"/>
        <v>632877.73</v>
      </c>
      <c r="CC1185" s="17">
        <f t="shared" si="8172"/>
        <v>634459.73</v>
      </c>
      <c r="CD1185" s="17">
        <f t="shared" si="8172"/>
        <v>636045.73</v>
      </c>
      <c r="CE1185" s="17">
        <f t="shared" si="8172"/>
        <v>637635.73</v>
      </c>
      <c r="CF1185" s="17">
        <f t="shared" si="8172"/>
        <v>639229.73</v>
      </c>
      <c r="CG1185" s="17">
        <f t="shared" si="8172"/>
        <v>640827.73</v>
      </c>
      <c r="CH1185" s="17">
        <f t="shared" si="8172"/>
        <v>642429.73</v>
      </c>
      <c r="CI1185" s="17">
        <f t="shared" si="8172"/>
        <v>644035.73</v>
      </c>
      <c r="CJ1185" s="17">
        <f t="shared" si="8172"/>
        <v>645645.73</v>
      </c>
      <c r="CK1185" s="17">
        <f t="shared" si="8172"/>
        <v>647259.73</v>
      </c>
      <c r="CL1185" s="17">
        <f t="shared" si="8172"/>
        <v>648877.73</v>
      </c>
      <c r="CM1185" s="17">
        <f t="shared" si="8172"/>
        <v>650499.73</v>
      </c>
      <c r="CN1185" s="17">
        <f t="shared" si="8172"/>
        <v>652125.73</v>
      </c>
      <c r="CO1185" s="17">
        <f t="shared" si="8172"/>
        <v>653756.73</v>
      </c>
    </row>
    <row r="1186" spans="2:93">
      <c r="B1186" s="556"/>
      <c r="C1186" s="634"/>
      <c r="D1186" s="634"/>
      <c r="H1186" s="556"/>
      <c r="I1186" s="556"/>
      <c r="J1186" s="556"/>
      <c r="K1186" s="556"/>
      <c r="L1186" s="556"/>
      <c r="AK1186" s="556"/>
      <c r="AL1186" s="556"/>
      <c r="AM1186" s="556"/>
      <c r="AN1186" s="556"/>
      <c r="AO1186" s="556"/>
      <c r="AP1186" s="556"/>
      <c r="AQ1186" s="556"/>
      <c r="AR1186" s="556"/>
      <c r="AS1186" s="556"/>
      <c r="AT1186" s="556"/>
      <c r="AU1186" s="556"/>
      <c r="AV1186" s="556"/>
      <c r="AW1186" s="556"/>
      <c r="AX1186" s="556"/>
      <c r="AY1186" s="556"/>
      <c r="AZ1186" s="556"/>
      <c r="BA1186" s="556"/>
      <c r="BB1186" s="556"/>
      <c r="BC1186" s="556"/>
      <c r="BD1186" s="556"/>
      <c r="BE1186" s="556"/>
      <c r="BF1186" s="556"/>
      <c r="BG1186" s="556"/>
      <c r="BH1186" s="556"/>
      <c r="BI1186" s="556"/>
      <c r="BJ1186" s="556"/>
      <c r="BK1186" s="556"/>
      <c r="BL1186" s="556"/>
      <c r="BM1186" s="556"/>
      <c r="BN1186" s="556"/>
      <c r="BO1186" s="556"/>
      <c r="BP1186" s="556"/>
      <c r="BQ1186" s="556"/>
      <c r="BR1186" s="556"/>
      <c r="BS1186" s="556"/>
      <c r="BT1186" s="556"/>
      <c r="BU1186" s="556"/>
      <c r="BV1186" s="556"/>
      <c r="BW1186" s="556"/>
      <c r="BX1186" s="556"/>
      <c r="BY1186" s="556"/>
      <c r="BZ1186" s="556"/>
      <c r="CA1186" s="556"/>
      <c r="CB1186" s="556"/>
      <c r="CC1186" s="556"/>
      <c r="CD1186" s="556"/>
      <c r="CE1186" s="556"/>
      <c r="CF1186" s="556"/>
      <c r="CG1186" s="556"/>
      <c r="CH1186" s="556"/>
      <c r="CI1186" s="556"/>
      <c r="CJ1186" s="556"/>
      <c r="CK1186" s="556"/>
      <c r="CL1186" s="556"/>
      <c r="CM1186" s="556"/>
      <c r="CN1186" s="556"/>
      <c r="CO1186" s="556"/>
    </row>
    <row r="1187" spans="2:93">
      <c r="B1187" s="46" t="s">
        <v>1990</v>
      </c>
      <c r="C1187" s="634"/>
      <c r="D1187" s="634"/>
      <c r="H1187" s="556"/>
      <c r="I1187" s="556"/>
      <c r="J1187" s="556"/>
      <c r="K1187" s="556"/>
      <c r="L1187" s="556"/>
      <c r="AK1187" s="556"/>
      <c r="AL1187" s="556"/>
      <c r="AM1187" s="556"/>
      <c r="AN1187" s="556"/>
      <c r="AO1187" s="556"/>
      <c r="AP1187" s="556"/>
      <c r="AQ1187" s="556"/>
      <c r="AR1187" s="556"/>
      <c r="AS1187" s="556"/>
      <c r="AT1187" s="556"/>
      <c r="AU1187" s="556"/>
      <c r="AV1187" s="556"/>
      <c r="AW1187" s="556"/>
      <c r="AX1187" s="556"/>
      <c r="AY1187" s="556"/>
      <c r="AZ1187" s="556"/>
      <c r="BA1187" s="556"/>
      <c r="BB1187" s="556"/>
      <c r="BC1187" s="556"/>
      <c r="BD1187" s="556"/>
      <c r="BE1187" s="556"/>
      <c r="BF1187" s="556"/>
      <c r="BG1187" s="556"/>
      <c r="BH1187" s="556"/>
      <c r="BI1187" s="556"/>
      <c r="BJ1187" s="556"/>
      <c r="BK1187" s="556"/>
      <c r="BL1187" s="556"/>
      <c r="BM1187" s="556"/>
      <c r="BN1187" s="556"/>
      <c r="BO1187" s="556"/>
      <c r="BP1187" s="556"/>
      <c r="BQ1187" s="556"/>
      <c r="BR1187" s="556"/>
      <c r="BS1187" s="556"/>
      <c r="BT1187" s="556"/>
      <c r="BU1187" s="556"/>
      <c r="BV1187" s="556"/>
      <c r="BW1187" s="556"/>
      <c r="BX1187" s="556"/>
      <c r="BY1187" s="556"/>
      <c r="BZ1187" s="556"/>
      <c r="CA1187" s="556"/>
      <c r="CB1187" s="556"/>
      <c r="CC1187" s="556"/>
      <c r="CD1187" s="556"/>
      <c r="CE1187" s="556"/>
      <c r="CF1187" s="556"/>
      <c r="CG1187" s="556"/>
      <c r="CH1187" s="556"/>
      <c r="CI1187" s="556"/>
      <c r="CJ1187" s="556"/>
      <c r="CK1187" s="556"/>
      <c r="CL1187" s="556"/>
      <c r="CM1187" s="556"/>
      <c r="CN1187" s="556"/>
      <c r="CO1187" s="556"/>
    </row>
    <row r="1188" spans="2:93">
      <c r="B1188" s="556" t="s">
        <v>1986</v>
      </c>
      <c r="C1188" s="634" t="s">
        <v>2005</v>
      </c>
      <c r="D1188" s="634"/>
      <c r="H1188" s="17"/>
      <c r="I1188" s="17">
        <f>H1193</f>
        <v>0</v>
      </c>
      <c r="J1188" s="17">
        <f t="shared" ref="J1188" si="8173">I1193</f>
        <v>-6089.65</v>
      </c>
      <c r="K1188" s="17">
        <f t="shared" ref="K1188" si="8174">J1193</f>
        <v>-12194.83</v>
      </c>
      <c r="L1188" s="17">
        <f t="shared" ref="L1188" si="8175">K1193</f>
        <v>-18368.79</v>
      </c>
      <c r="M1188" s="17">
        <f t="shared" ref="M1188" si="8176">L1193</f>
        <v>-24557.510000000002</v>
      </c>
      <c r="N1188" s="17">
        <f t="shared" ref="N1188" si="8177">M1193</f>
        <v>-30762.04</v>
      </c>
      <c r="O1188" s="17">
        <f t="shared" ref="O1188" si="8178">N1193</f>
        <v>-36982.42</v>
      </c>
      <c r="P1188" s="17">
        <f t="shared" ref="P1188" si="8179">O1193</f>
        <v>-43271.44</v>
      </c>
      <c r="Q1188" s="17">
        <f t="shared" ref="Q1188" si="8180">P1193</f>
        <v>-49576.54</v>
      </c>
      <c r="R1188" s="17">
        <f t="shared" ref="R1188" si="8181">Q1193</f>
        <v>-55896.76</v>
      </c>
      <c r="S1188" s="17">
        <f t="shared" ref="S1188" si="8182">R1193</f>
        <v>-62233.15</v>
      </c>
      <c r="T1188" s="17">
        <f t="shared" ref="T1188" si="8183">S1193</f>
        <v>-68640.040000000008</v>
      </c>
      <c r="U1188" s="17">
        <f t="shared" ref="U1188" si="8184">T1193</f>
        <v>-75062.340000000011</v>
      </c>
      <c r="V1188" s="17">
        <f t="shared" ref="V1188" si="8185">U1193</f>
        <v>-81501.090000000011</v>
      </c>
      <c r="W1188" s="17">
        <f t="shared" ref="W1188" si="8186">V1193</f>
        <v>-87901.650000000009</v>
      </c>
      <c r="X1188" s="17">
        <f t="shared" ref="X1188" si="8187">W1193</f>
        <v>-94427.280000000013</v>
      </c>
      <c r="Y1188" s="17">
        <f t="shared" ref="Y1188" si="8188">X1193</f>
        <v>-100969.65000000001</v>
      </c>
      <c r="Z1188" s="17">
        <f t="shared" ref="Z1188" si="8189">Y1193</f>
        <v>-107527.81000000001</v>
      </c>
      <c r="AA1188" s="17">
        <f t="shared" ref="AA1188" si="8190">Z1193</f>
        <v>-114047.56000000001</v>
      </c>
      <c r="AB1188" s="17">
        <f t="shared" ref="AB1188" si="8191">AA1193</f>
        <v>-120583.05000000002</v>
      </c>
      <c r="AC1188" s="17">
        <f t="shared" ref="AC1188" si="8192">AB1193</f>
        <v>-127190.85000000002</v>
      </c>
      <c r="AD1188" s="17">
        <f t="shared" ref="AD1188" si="8193">AC1193</f>
        <v>-133814.63000000003</v>
      </c>
      <c r="AE1188" s="17">
        <f t="shared" ref="AE1188" si="8194">AD1193</f>
        <v>-140455.44000000003</v>
      </c>
      <c r="AF1188" s="17">
        <f t="shared" ref="AF1188" si="8195">AE1193</f>
        <v>-147113.33000000005</v>
      </c>
      <c r="AG1188" s="17">
        <f t="shared" ref="AG1188" si="8196">AF1193</f>
        <v>-153731.29000000004</v>
      </c>
      <c r="AH1188" s="17">
        <f t="shared" ref="AH1188" si="8197">AG1193</f>
        <v>-160478.72000000003</v>
      </c>
      <c r="AI1188" s="17">
        <f t="shared" ref="AI1188" si="8198">AH1193</f>
        <v>-167242.53000000003</v>
      </c>
      <c r="AJ1188" s="17">
        <f t="shared" ref="AJ1188" si="8199">AI1193</f>
        <v>-173966.27000000002</v>
      </c>
      <c r="AK1188" s="17">
        <f t="shared" ref="AK1188" si="8200">AJ1193</f>
        <v>-180707.35</v>
      </c>
      <c r="AL1188" s="17">
        <f t="shared" ref="AL1188" si="8201">AK1193</f>
        <v>-187464.81</v>
      </c>
      <c r="AM1188" s="17">
        <f t="shared" ref="AM1188" si="8202">AL1193</f>
        <v>-194239.7</v>
      </c>
      <c r="AN1188" s="17">
        <f t="shared" ref="AN1188" si="8203">AM1193</f>
        <v>-200974.02000000002</v>
      </c>
      <c r="AO1188" s="17">
        <f t="shared" ref="AO1188" si="8204">AN1193</f>
        <v>-207840.13</v>
      </c>
      <c r="AP1188" s="17">
        <f t="shared" ref="AP1188" si="8205">AO1193</f>
        <v>-214665.63</v>
      </c>
      <c r="AQ1188" s="17">
        <f t="shared" ref="AQ1188" si="8206">AP1193</f>
        <v>-221508.78</v>
      </c>
      <c r="AR1188" s="17">
        <f t="shared" ref="AR1188" si="8207">AQ1193</f>
        <v>-228311</v>
      </c>
      <c r="AS1188" s="17">
        <f t="shared" ref="AS1188" si="8208">AR1193</f>
        <v>-235129.82</v>
      </c>
      <c r="AT1188" s="17">
        <f t="shared" ref="AT1188" si="8209">AS1193</f>
        <v>-241966.29</v>
      </c>
      <c r="AU1188" s="17">
        <f t="shared" ref="AU1188" si="8210">AT1193</f>
        <v>-248761.40000000002</v>
      </c>
      <c r="AV1188" s="17">
        <f t="shared" ref="AV1188" si="8211">AU1193</f>
        <v>-255574.13000000003</v>
      </c>
      <c r="AW1188" s="17">
        <f t="shared" ref="AW1188" si="8212">AV1193</f>
        <v>-262345.17000000004</v>
      </c>
      <c r="AX1188" s="17">
        <f t="shared" ref="AX1188" si="8213">AW1193</f>
        <v>-269132.78000000003</v>
      </c>
      <c r="AY1188" s="17">
        <f t="shared" ref="AY1188" si="8214">AX1193</f>
        <v>-276055.30000000005</v>
      </c>
      <c r="AZ1188" s="17">
        <f t="shared" ref="AZ1188" si="8215">AY1193</f>
        <v>-282936.00000000006</v>
      </c>
      <c r="BA1188" s="17">
        <f t="shared" ref="BA1188" si="8216">AZ1193</f>
        <v>-289833.57000000007</v>
      </c>
      <c r="BB1188" s="17">
        <f t="shared" ref="BB1188" si="8217">BA1193</f>
        <v>-296689.97000000009</v>
      </c>
      <c r="BC1188" s="17">
        <f t="shared" ref="BC1188" si="8218">BB1193</f>
        <v>-303503.97000000009</v>
      </c>
      <c r="BD1188" s="17">
        <f t="shared" ref="BD1188" si="8219">BC1193</f>
        <v>-310334.70000000007</v>
      </c>
      <c r="BE1188" s="17">
        <f t="shared" ref="BE1188" si="8220">BD1193</f>
        <v>-317123.68000000005</v>
      </c>
      <c r="BF1188" s="17">
        <f t="shared" ref="BF1188" si="8221">BE1193</f>
        <v>-323929.35000000003</v>
      </c>
      <c r="BG1188" s="17">
        <f t="shared" ref="BG1188" si="8222">BF1193</f>
        <v>-330691.93000000005</v>
      </c>
      <c r="BH1188" s="17">
        <f t="shared" ref="BH1188" si="8223">BG1193</f>
        <v>-337411.17000000004</v>
      </c>
      <c r="BI1188" s="17">
        <f t="shared" ref="BI1188" si="8224">BH1193</f>
        <v>-344147.95000000007</v>
      </c>
      <c r="BJ1188" s="17">
        <f t="shared" ref="BJ1188" si="8225">BI1193</f>
        <v>-350841.05000000005</v>
      </c>
      <c r="BK1188" s="17">
        <f t="shared" ref="BK1188" si="8226">BJ1193</f>
        <v>-357550.64000000007</v>
      </c>
      <c r="BL1188" s="17">
        <f t="shared" ref="BL1188" si="8227">BK1193</f>
        <v>-364216.19000000006</v>
      </c>
      <c r="BM1188" s="17">
        <f t="shared" ref="BM1188" si="8228">BL1193</f>
        <v>-370838.46000000008</v>
      </c>
      <c r="BN1188" s="17">
        <f t="shared" ref="BN1188" si="8229">BM1193</f>
        <v>-377477.07000000007</v>
      </c>
      <c r="BO1188" s="17">
        <f t="shared" ref="BO1188" si="8230">BN1193</f>
        <v>-384071.04000000004</v>
      </c>
      <c r="BP1188" s="17">
        <f t="shared" ref="BP1188" si="8231">BO1193</f>
        <v>-390620.12000000005</v>
      </c>
      <c r="BQ1188" s="17">
        <f t="shared" ref="BQ1188" si="8232">BP1193</f>
        <v>-397124.04000000004</v>
      </c>
      <c r="BR1188" s="17">
        <f t="shared" ref="BR1188" si="8233">BQ1193</f>
        <v>-403583.56000000006</v>
      </c>
      <c r="BS1188" s="17">
        <f t="shared" ref="BS1188" si="8234">BR1193</f>
        <v>-410059.07000000007</v>
      </c>
      <c r="BT1188" s="17">
        <f t="shared" ref="BT1188" si="8235">BS1193</f>
        <v>-416488.81000000006</v>
      </c>
      <c r="BU1188" s="17">
        <f t="shared" ref="BU1188" si="8236">BT1193</f>
        <v>-422872.53</v>
      </c>
      <c r="BV1188" s="17">
        <f t="shared" ref="BV1188" si="8237">BU1193</f>
        <v>-429209.96</v>
      </c>
      <c r="BW1188" s="17">
        <f t="shared" ref="BW1188" si="8238">BV1193</f>
        <v>-435500.84</v>
      </c>
      <c r="BX1188" s="17">
        <f t="shared" ref="BX1188" si="8239">BW1193</f>
        <v>-441744.91000000003</v>
      </c>
      <c r="BY1188" s="17">
        <f t="shared" ref="BY1188" si="8240">BX1193</f>
        <v>-447941.9</v>
      </c>
      <c r="BZ1188" s="17">
        <f t="shared" ref="BZ1188" si="8241">BY1193</f>
        <v>-453967.08</v>
      </c>
      <c r="CA1188" s="17">
        <f t="shared" ref="CA1188" si="8242">BZ1193</f>
        <v>-459944.35000000003</v>
      </c>
      <c r="CB1188" s="17">
        <f t="shared" ref="CB1188" si="8243">CA1193</f>
        <v>-465873.45</v>
      </c>
      <c r="CC1188" s="17">
        <f t="shared" ref="CC1188" si="8244">CB1193</f>
        <v>-471817.31</v>
      </c>
      <c r="CD1188" s="17">
        <f t="shared" ref="CD1188" si="8245">CC1193</f>
        <v>-477649.23</v>
      </c>
      <c r="CE1188" s="17">
        <f t="shared" ref="CE1188" si="8246">CD1193</f>
        <v>-483495.69</v>
      </c>
      <c r="CF1188" s="17">
        <f t="shared" ref="CF1188" si="8247">CE1193</f>
        <v>-489229.36</v>
      </c>
      <c r="CG1188" s="17">
        <f t="shared" ref="CG1188" si="8248">CF1193</f>
        <v>-494977.33999999997</v>
      </c>
      <c r="CH1188" s="17">
        <f t="shared" ref="CH1188" si="8249">CG1193</f>
        <v>-500611.66</v>
      </c>
      <c r="CI1188" s="17">
        <f t="shared" ref="CI1188" si="8250">CH1193</f>
        <v>-506260.06</v>
      </c>
      <c r="CJ1188" s="17">
        <f t="shared" ref="CJ1188" si="8251">CI1193</f>
        <v>-511858.27</v>
      </c>
      <c r="CK1188" s="17">
        <f t="shared" ref="CK1188" si="8252">CJ1193</f>
        <v>-517212.55000000005</v>
      </c>
      <c r="CL1188" s="17">
        <f t="shared" ref="CL1188" si="8253">CK1193</f>
        <v>-522515.59</v>
      </c>
      <c r="CM1188" s="17">
        <f t="shared" ref="CM1188" si="8254">CL1193</f>
        <v>-527767.12</v>
      </c>
      <c r="CN1188" s="17">
        <f t="shared" ref="CN1188" si="8255">CM1193</f>
        <v>-532966.85</v>
      </c>
      <c r="CO1188" s="17">
        <f t="shared" ref="CO1188" si="8256">CN1193</f>
        <v>-538114.5</v>
      </c>
    </row>
    <row r="1189" spans="2:93">
      <c r="B1189" s="556" t="s">
        <v>1990</v>
      </c>
      <c r="C1189" s="634" t="s">
        <v>2005</v>
      </c>
      <c r="D1189" s="634"/>
      <c r="H1189" s="17"/>
      <c r="I1189" s="17">
        <f>ROUND(I1191*(I1173+I1185)/2,2)</f>
        <v>-7411.65</v>
      </c>
      <c r="J1189" s="17">
        <f t="shared" ref="J1189:BU1189" si="8257">ROUND(J1191*(J1173+J1185)/2,2)</f>
        <v>-7430.18</v>
      </c>
      <c r="K1189" s="17">
        <f t="shared" si="8257"/>
        <v>-7501.96</v>
      </c>
      <c r="L1189" s="17">
        <f t="shared" si="8257"/>
        <v>-7520.72</v>
      </c>
      <c r="M1189" s="17">
        <f t="shared" si="8257"/>
        <v>-7539.53</v>
      </c>
      <c r="N1189" s="17">
        <f t="shared" si="8257"/>
        <v>-7558.38</v>
      </c>
      <c r="O1189" s="17">
        <f t="shared" si="8257"/>
        <v>-7631.02</v>
      </c>
      <c r="P1189" s="17">
        <f t="shared" si="8257"/>
        <v>-7650.1</v>
      </c>
      <c r="Q1189" s="17">
        <f t="shared" si="8257"/>
        <v>-7669.22</v>
      </c>
      <c r="R1189" s="17">
        <f t="shared" si="8257"/>
        <v>-7688.39</v>
      </c>
      <c r="S1189" s="17">
        <f t="shared" si="8257"/>
        <v>-7761.89</v>
      </c>
      <c r="T1189" s="17">
        <f t="shared" si="8257"/>
        <v>-7781.3</v>
      </c>
      <c r="U1189" s="17">
        <f t="shared" si="8257"/>
        <v>-7800.75</v>
      </c>
      <c r="V1189" s="17">
        <f t="shared" si="8257"/>
        <v>-7765.56</v>
      </c>
      <c r="W1189" s="17">
        <f t="shared" si="8257"/>
        <v>-7894.63</v>
      </c>
      <c r="X1189" s="17">
        <f t="shared" si="8257"/>
        <v>-7914.37</v>
      </c>
      <c r="Y1189" s="17">
        <f t="shared" si="8257"/>
        <v>-7934.16</v>
      </c>
      <c r="Z1189" s="17">
        <f t="shared" si="8257"/>
        <v>-7898.75</v>
      </c>
      <c r="AA1189" s="17">
        <f t="shared" si="8257"/>
        <v>-7918.49</v>
      </c>
      <c r="AB1189" s="17">
        <f t="shared" si="8257"/>
        <v>-7993.8</v>
      </c>
      <c r="AC1189" s="17">
        <f t="shared" si="8257"/>
        <v>-8013.78</v>
      </c>
      <c r="AD1189" s="17">
        <f t="shared" si="8257"/>
        <v>-8033.81</v>
      </c>
      <c r="AE1189" s="17">
        <f t="shared" si="8257"/>
        <v>-8053.89</v>
      </c>
      <c r="AF1189" s="17">
        <f t="shared" si="8257"/>
        <v>-8017.96</v>
      </c>
      <c r="AG1189" s="17">
        <f t="shared" si="8257"/>
        <v>-8150.43</v>
      </c>
      <c r="AH1189" s="17">
        <f t="shared" si="8257"/>
        <v>-8170.81</v>
      </c>
      <c r="AI1189" s="17">
        <f t="shared" si="8257"/>
        <v>-8134.74</v>
      </c>
      <c r="AJ1189" s="17">
        <f t="shared" si="8257"/>
        <v>-8155.08</v>
      </c>
      <c r="AK1189" s="17">
        <f t="shared" si="8257"/>
        <v>-8175.46</v>
      </c>
      <c r="AL1189" s="17">
        <f t="shared" si="8257"/>
        <v>-8195.89</v>
      </c>
      <c r="AM1189" s="17">
        <f t="shared" si="8257"/>
        <v>-8159.32</v>
      </c>
      <c r="AN1189" s="17">
        <f t="shared" si="8257"/>
        <v>-8294.11</v>
      </c>
      <c r="AO1189" s="17">
        <f t="shared" si="8257"/>
        <v>-8257.5</v>
      </c>
      <c r="AP1189" s="17">
        <f t="shared" si="8257"/>
        <v>-8278.15</v>
      </c>
      <c r="AQ1189" s="17">
        <f t="shared" si="8257"/>
        <v>-8241.2199999999993</v>
      </c>
      <c r="AR1189" s="17">
        <f t="shared" si="8257"/>
        <v>-8261.82</v>
      </c>
      <c r="AS1189" s="17">
        <f t="shared" si="8257"/>
        <v>-8282.4699999999993</v>
      </c>
      <c r="AT1189" s="17">
        <f t="shared" si="8257"/>
        <v>-8245.11</v>
      </c>
      <c r="AU1189" s="17">
        <f t="shared" si="8257"/>
        <v>-8265.73</v>
      </c>
      <c r="AV1189" s="17">
        <f t="shared" si="8257"/>
        <v>-8228.0400000000009</v>
      </c>
      <c r="AW1189" s="17">
        <f t="shared" si="8257"/>
        <v>-8248.61</v>
      </c>
      <c r="AX1189" s="17">
        <f t="shared" si="8257"/>
        <v>-8386.52</v>
      </c>
      <c r="AY1189" s="17">
        <f t="shared" si="8257"/>
        <v>-8348.7000000000007</v>
      </c>
      <c r="AZ1189" s="17">
        <f t="shared" si="8257"/>
        <v>-8369.57</v>
      </c>
      <c r="BA1189" s="17">
        <f t="shared" si="8257"/>
        <v>-8331.4</v>
      </c>
      <c r="BB1189" s="17">
        <f t="shared" si="8257"/>
        <v>-8293</v>
      </c>
      <c r="BC1189" s="17">
        <f t="shared" si="8257"/>
        <v>-8313.73</v>
      </c>
      <c r="BD1189" s="17">
        <f t="shared" si="8257"/>
        <v>-8274.98</v>
      </c>
      <c r="BE1189" s="17">
        <f t="shared" si="8257"/>
        <v>-8295.67</v>
      </c>
      <c r="BF1189" s="17">
        <f t="shared" si="8257"/>
        <v>-8256.58</v>
      </c>
      <c r="BG1189" s="17">
        <f t="shared" si="8257"/>
        <v>-8217.24</v>
      </c>
      <c r="BH1189" s="17">
        <f t="shared" si="8257"/>
        <v>-8237.7800000000007</v>
      </c>
      <c r="BI1189" s="17">
        <f t="shared" si="8257"/>
        <v>-8198.1</v>
      </c>
      <c r="BJ1189" s="17">
        <f t="shared" si="8257"/>
        <v>-8218.59</v>
      </c>
      <c r="BK1189" s="17">
        <f t="shared" si="8257"/>
        <v>-8178.55</v>
      </c>
      <c r="BL1189" s="17">
        <f t="shared" si="8257"/>
        <v>-8138.27</v>
      </c>
      <c r="BM1189" s="17">
        <f t="shared" si="8257"/>
        <v>-8158.61</v>
      </c>
      <c r="BN1189" s="17">
        <f t="shared" si="8257"/>
        <v>-8117.97</v>
      </c>
      <c r="BO1189" s="17">
        <f t="shared" si="8257"/>
        <v>-8077.08</v>
      </c>
      <c r="BP1189" s="17">
        <f t="shared" si="8257"/>
        <v>-8035.92</v>
      </c>
      <c r="BQ1189" s="17">
        <f t="shared" si="8257"/>
        <v>-7994.52</v>
      </c>
      <c r="BR1189" s="17">
        <f t="shared" si="8257"/>
        <v>-8014.51</v>
      </c>
      <c r="BS1189" s="17">
        <f t="shared" si="8257"/>
        <v>-7972.74</v>
      </c>
      <c r="BT1189" s="17">
        <f t="shared" si="8257"/>
        <v>-7930.72</v>
      </c>
      <c r="BU1189" s="17">
        <f t="shared" si="8257"/>
        <v>-7888.43</v>
      </c>
      <c r="BV1189" s="17">
        <f t="shared" ref="BV1189:CO1189" si="8258">ROUND(BV1191*(BV1173+BV1185)/2,2)</f>
        <v>-7845.88</v>
      </c>
      <c r="BW1189" s="17">
        <f t="shared" si="8258"/>
        <v>-7803.07</v>
      </c>
      <c r="BX1189" s="17">
        <f t="shared" si="8258"/>
        <v>-7759.99</v>
      </c>
      <c r="BY1189" s="17">
        <f t="shared" si="8258"/>
        <v>-7591.18</v>
      </c>
      <c r="BZ1189" s="17">
        <f t="shared" si="8258"/>
        <v>-7547.27</v>
      </c>
      <c r="CA1189" s="17">
        <f t="shared" si="8258"/>
        <v>-7503.1</v>
      </c>
      <c r="CB1189" s="17">
        <f t="shared" si="8258"/>
        <v>-7521.86</v>
      </c>
      <c r="CC1189" s="17">
        <f t="shared" si="8258"/>
        <v>-7413.92</v>
      </c>
      <c r="CD1189" s="17">
        <f t="shared" si="8258"/>
        <v>-7432.46</v>
      </c>
      <c r="CE1189" s="17">
        <f t="shared" si="8258"/>
        <v>-7323.67</v>
      </c>
      <c r="CF1189" s="17">
        <f t="shared" si="8258"/>
        <v>-7341.98</v>
      </c>
      <c r="CG1189" s="17">
        <f t="shared" si="8258"/>
        <v>-7232.32</v>
      </c>
      <c r="CH1189" s="17">
        <f t="shared" si="8258"/>
        <v>-7250.4</v>
      </c>
      <c r="CI1189" s="17">
        <f t="shared" si="8258"/>
        <v>-7204.21</v>
      </c>
      <c r="CJ1189" s="17">
        <f t="shared" si="8258"/>
        <v>-6964.28</v>
      </c>
      <c r="CK1189" s="17">
        <f t="shared" si="8258"/>
        <v>-6917.04</v>
      </c>
      <c r="CL1189" s="17">
        <f t="shared" si="8258"/>
        <v>-6869.53</v>
      </c>
      <c r="CM1189" s="17">
        <f t="shared" si="8258"/>
        <v>-6821.73</v>
      </c>
      <c r="CN1189" s="17">
        <f t="shared" si="8258"/>
        <v>-6773.65</v>
      </c>
      <c r="CO1189" s="17">
        <f t="shared" si="8258"/>
        <v>-6725.29</v>
      </c>
    </row>
    <row r="1190" spans="2:93">
      <c r="B1190" s="556" t="s">
        <v>1943</v>
      </c>
      <c r="C1190" s="634" t="s">
        <v>2005</v>
      </c>
      <c r="D1190" s="634"/>
      <c r="H1190" s="556">
        <f>H1184</f>
        <v>71.3</v>
      </c>
      <c r="I1190" s="556">
        <f>I1184</f>
        <v>70.599999999999994</v>
      </c>
      <c r="J1190" s="556">
        <f t="shared" ref="J1190:BU1190" si="8259">J1184</f>
        <v>69.099999999999994</v>
      </c>
      <c r="K1190" s="556">
        <f t="shared" si="8259"/>
        <v>68.400000000000006</v>
      </c>
      <c r="L1190" s="556">
        <f t="shared" si="8259"/>
        <v>67.7</v>
      </c>
      <c r="M1190" s="556">
        <f t="shared" si="8259"/>
        <v>66.900000000000006</v>
      </c>
      <c r="N1190" s="556">
        <f t="shared" si="8259"/>
        <v>65.5</v>
      </c>
      <c r="O1190" s="556">
        <f t="shared" si="8259"/>
        <v>64.8</v>
      </c>
      <c r="P1190" s="556">
        <f t="shared" si="8259"/>
        <v>64</v>
      </c>
      <c r="Q1190" s="556">
        <f t="shared" si="8259"/>
        <v>63.3</v>
      </c>
      <c r="R1190" s="556">
        <f t="shared" si="8259"/>
        <v>61.9</v>
      </c>
      <c r="S1190" s="556">
        <f t="shared" si="8259"/>
        <v>61.2</v>
      </c>
      <c r="T1190" s="556">
        <f t="shared" si="8259"/>
        <v>60.5</v>
      </c>
      <c r="U1190" s="556">
        <f t="shared" si="8259"/>
        <v>59.8</v>
      </c>
      <c r="V1190" s="556">
        <f t="shared" si="8259"/>
        <v>58.3</v>
      </c>
      <c r="W1190" s="556">
        <f t="shared" si="8259"/>
        <v>57.6</v>
      </c>
      <c r="X1190" s="556">
        <f t="shared" si="8259"/>
        <v>56.9</v>
      </c>
      <c r="Y1190" s="556">
        <f t="shared" si="8259"/>
        <v>56.2</v>
      </c>
      <c r="Z1190" s="556">
        <f t="shared" si="8259"/>
        <v>55.5</v>
      </c>
      <c r="AA1190" s="556">
        <f t="shared" si="8259"/>
        <v>54.2</v>
      </c>
      <c r="AB1190" s="556">
        <f t="shared" si="8259"/>
        <v>53.5</v>
      </c>
      <c r="AC1190" s="556">
        <f t="shared" si="8259"/>
        <v>52.8</v>
      </c>
      <c r="AD1190" s="556">
        <f t="shared" si="8259"/>
        <v>52.1</v>
      </c>
      <c r="AE1190" s="556">
        <f t="shared" si="8259"/>
        <v>51.4</v>
      </c>
      <c r="AF1190" s="556">
        <f t="shared" si="8259"/>
        <v>50.1</v>
      </c>
      <c r="AG1190" s="556">
        <f t="shared" si="8259"/>
        <v>49.4</v>
      </c>
      <c r="AH1190" s="556">
        <f t="shared" si="8259"/>
        <v>48.7</v>
      </c>
      <c r="AI1190" s="556">
        <f t="shared" si="8259"/>
        <v>48.1</v>
      </c>
      <c r="AJ1190" s="556">
        <f t="shared" si="8259"/>
        <v>47.4</v>
      </c>
      <c r="AK1190" s="556">
        <f t="shared" si="8259"/>
        <v>46.7</v>
      </c>
      <c r="AL1190" s="556">
        <f t="shared" si="8259"/>
        <v>46.1</v>
      </c>
      <c r="AM1190" s="556">
        <f t="shared" si="8259"/>
        <v>44.8</v>
      </c>
      <c r="AN1190" s="556">
        <f t="shared" si="8259"/>
        <v>44.1</v>
      </c>
      <c r="AO1190" s="556">
        <f t="shared" si="8259"/>
        <v>43.5</v>
      </c>
      <c r="AP1190" s="556">
        <f t="shared" si="8259"/>
        <v>42.9</v>
      </c>
      <c r="AQ1190" s="556">
        <f t="shared" si="8259"/>
        <v>42.2</v>
      </c>
      <c r="AR1190" s="556">
        <f t="shared" si="8259"/>
        <v>41.6</v>
      </c>
      <c r="AS1190" s="556">
        <f t="shared" si="8259"/>
        <v>41</v>
      </c>
      <c r="AT1190" s="556">
        <f t="shared" si="8259"/>
        <v>40.299999999999997</v>
      </c>
      <c r="AU1190" s="556">
        <f t="shared" si="8259"/>
        <v>39.700000000000003</v>
      </c>
      <c r="AV1190" s="556">
        <f t="shared" si="8259"/>
        <v>39.1</v>
      </c>
      <c r="AW1190" s="556">
        <f t="shared" si="8259"/>
        <v>37.9</v>
      </c>
      <c r="AX1190" s="556">
        <f t="shared" si="8259"/>
        <v>37.299999999999997</v>
      </c>
      <c r="AY1190" s="556">
        <f t="shared" si="8259"/>
        <v>36.700000000000003</v>
      </c>
      <c r="AZ1190" s="556">
        <f t="shared" si="8259"/>
        <v>36.1</v>
      </c>
      <c r="BA1190" s="556">
        <f t="shared" si="8259"/>
        <v>35.5</v>
      </c>
      <c r="BB1190" s="556">
        <f t="shared" si="8259"/>
        <v>34.9</v>
      </c>
      <c r="BC1190" s="556">
        <f t="shared" si="8259"/>
        <v>34.299999999999997</v>
      </c>
      <c r="BD1190" s="556">
        <f t="shared" si="8259"/>
        <v>33.700000000000003</v>
      </c>
      <c r="BE1190" s="556">
        <f t="shared" si="8259"/>
        <v>33.200000000000003</v>
      </c>
      <c r="BF1190" s="556">
        <f t="shared" si="8259"/>
        <v>32.6</v>
      </c>
      <c r="BG1190" s="556">
        <f t="shared" si="8259"/>
        <v>32</v>
      </c>
      <c r="BH1190" s="556">
        <f t="shared" si="8259"/>
        <v>31.4</v>
      </c>
      <c r="BI1190" s="556">
        <f t="shared" si="8259"/>
        <v>30.9</v>
      </c>
      <c r="BJ1190" s="556">
        <f t="shared" si="8259"/>
        <v>30.3</v>
      </c>
      <c r="BK1190" s="556">
        <f t="shared" si="8259"/>
        <v>29.8</v>
      </c>
      <c r="BL1190" s="556">
        <f t="shared" si="8259"/>
        <v>29.2</v>
      </c>
      <c r="BM1190" s="556">
        <f t="shared" si="8259"/>
        <v>28.7</v>
      </c>
      <c r="BN1190" s="556">
        <f t="shared" si="8259"/>
        <v>28.2</v>
      </c>
      <c r="BO1190" s="556">
        <f t="shared" si="8259"/>
        <v>27.6</v>
      </c>
      <c r="BP1190" s="556">
        <f t="shared" si="8259"/>
        <v>27.1</v>
      </c>
      <c r="BQ1190" s="556">
        <f t="shared" si="8259"/>
        <v>26.6</v>
      </c>
      <c r="BR1190" s="556">
        <f t="shared" si="8259"/>
        <v>26.1</v>
      </c>
      <c r="BS1190" s="556">
        <f t="shared" si="8259"/>
        <v>25.6</v>
      </c>
      <c r="BT1190" s="556">
        <f t="shared" si="8259"/>
        <v>25</v>
      </c>
      <c r="BU1190" s="556">
        <f t="shared" si="8259"/>
        <v>24.5</v>
      </c>
      <c r="BV1190" s="556">
        <f t="shared" ref="BV1190:CO1190" si="8260">BV1184</f>
        <v>24.1</v>
      </c>
      <c r="BW1190" s="556">
        <f t="shared" si="8260"/>
        <v>23.6</v>
      </c>
      <c r="BX1190" s="556">
        <f t="shared" si="8260"/>
        <v>23.6</v>
      </c>
      <c r="BY1190" s="556">
        <f t="shared" si="8260"/>
        <v>23.1</v>
      </c>
      <c r="BZ1190" s="556">
        <f t="shared" si="8260"/>
        <v>22.6</v>
      </c>
      <c r="CA1190" s="556">
        <f t="shared" si="8260"/>
        <v>22.1</v>
      </c>
      <c r="CB1190" s="556">
        <f t="shared" si="8260"/>
        <v>21.7</v>
      </c>
      <c r="CC1190" s="556">
        <f t="shared" si="8260"/>
        <v>21.2</v>
      </c>
      <c r="CD1190" s="556">
        <f t="shared" si="8260"/>
        <v>20.8</v>
      </c>
      <c r="CE1190" s="556">
        <f t="shared" si="8260"/>
        <v>20.3</v>
      </c>
      <c r="CF1190" s="556">
        <f t="shared" si="8260"/>
        <v>19.899999999999999</v>
      </c>
      <c r="CG1190" s="556">
        <f t="shared" si="8260"/>
        <v>19.399999999999999</v>
      </c>
      <c r="CH1190" s="556">
        <f t="shared" si="8260"/>
        <v>19</v>
      </c>
      <c r="CI1190" s="556">
        <f t="shared" si="8260"/>
        <v>19</v>
      </c>
      <c r="CJ1190" s="556">
        <f t="shared" si="8260"/>
        <v>18.600000000000001</v>
      </c>
      <c r="CK1190" s="556">
        <f t="shared" si="8260"/>
        <v>18.2</v>
      </c>
      <c r="CL1190" s="556">
        <f t="shared" si="8260"/>
        <v>17.8</v>
      </c>
      <c r="CM1190" s="556">
        <f t="shared" si="8260"/>
        <v>17.399999999999999</v>
      </c>
      <c r="CN1190" s="556">
        <f t="shared" si="8260"/>
        <v>17</v>
      </c>
      <c r="CO1190" s="556">
        <f t="shared" si="8260"/>
        <v>16.600000000000001</v>
      </c>
    </row>
    <row r="1191" spans="2:93">
      <c r="B1191" s="556" t="s">
        <v>1977</v>
      </c>
      <c r="C1191" s="634" t="s">
        <v>2005</v>
      </c>
      <c r="D1191" s="634"/>
      <c r="H1191" s="556"/>
      <c r="I1191" s="26">
        <f>-ROUND((1+H1198)/H1190,4)</f>
        <v>-1.4E-2</v>
      </c>
      <c r="J1191" s="26">
        <f t="shared" ref="J1191:BU1191" si="8261">-ROUND((1+I1198)/I1190,4)</f>
        <v>-1.4E-2</v>
      </c>
      <c r="K1191" s="26">
        <f t="shared" si="8261"/>
        <v>-1.41E-2</v>
      </c>
      <c r="L1191" s="26">
        <f t="shared" si="8261"/>
        <v>-1.41E-2</v>
      </c>
      <c r="M1191" s="26">
        <f t="shared" si="8261"/>
        <v>-1.41E-2</v>
      </c>
      <c r="N1191" s="26">
        <f t="shared" si="8261"/>
        <v>-1.41E-2</v>
      </c>
      <c r="O1191" s="26">
        <f t="shared" si="8261"/>
        <v>-1.4200000000000001E-2</v>
      </c>
      <c r="P1191" s="26">
        <f t="shared" si="8261"/>
        <v>-1.4200000000000001E-2</v>
      </c>
      <c r="Q1191" s="26">
        <f t="shared" si="8261"/>
        <v>-1.4200000000000001E-2</v>
      </c>
      <c r="R1191" s="26">
        <f t="shared" si="8261"/>
        <v>-1.4200000000000001E-2</v>
      </c>
      <c r="S1191" s="26">
        <f t="shared" si="8261"/>
        <v>-1.43E-2</v>
      </c>
      <c r="T1191" s="26">
        <f t="shared" si="8261"/>
        <v>-1.43E-2</v>
      </c>
      <c r="U1191" s="26">
        <f t="shared" si="8261"/>
        <v>-1.43E-2</v>
      </c>
      <c r="V1191" s="26">
        <f t="shared" si="8261"/>
        <v>-1.4200000000000001E-2</v>
      </c>
      <c r="W1191" s="26">
        <f t="shared" si="8261"/>
        <v>-1.44E-2</v>
      </c>
      <c r="X1191" s="26">
        <f t="shared" si="8261"/>
        <v>-1.44E-2</v>
      </c>
      <c r="Y1191" s="26">
        <f t="shared" si="8261"/>
        <v>-1.44E-2</v>
      </c>
      <c r="Z1191" s="26">
        <f t="shared" si="8261"/>
        <v>-1.43E-2</v>
      </c>
      <c r="AA1191" s="26">
        <f t="shared" si="8261"/>
        <v>-1.43E-2</v>
      </c>
      <c r="AB1191" s="26">
        <f t="shared" si="8261"/>
        <v>-1.44E-2</v>
      </c>
      <c r="AC1191" s="26">
        <f t="shared" si="8261"/>
        <v>-1.44E-2</v>
      </c>
      <c r="AD1191" s="26">
        <f t="shared" si="8261"/>
        <v>-1.44E-2</v>
      </c>
      <c r="AE1191" s="26">
        <f t="shared" si="8261"/>
        <v>-1.44E-2</v>
      </c>
      <c r="AF1191" s="26">
        <f t="shared" si="8261"/>
        <v>-1.43E-2</v>
      </c>
      <c r="AG1191" s="26">
        <f t="shared" si="8261"/>
        <v>-1.4500000000000001E-2</v>
      </c>
      <c r="AH1191" s="26">
        <f t="shared" si="8261"/>
        <v>-1.4500000000000001E-2</v>
      </c>
      <c r="AI1191" s="26">
        <f t="shared" si="8261"/>
        <v>-1.44E-2</v>
      </c>
      <c r="AJ1191" s="26">
        <f t="shared" si="8261"/>
        <v>-1.44E-2</v>
      </c>
      <c r="AK1191" s="26">
        <f t="shared" si="8261"/>
        <v>-1.44E-2</v>
      </c>
      <c r="AL1191" s="26">
        <f t="shared" si="8261"/>
        <v>-1.44E-2</v>
      </c>
      <c r="AM1191" s="26">
        <f t="shared" si="8261"/>
        <v>-1.43E-2</v>
      </c>
      <c r="AN1191" s="26">
        <f t="shared" si="8261"/>
        <v>-1.4500000000000001E-2</v>
      </c>
      <c r="AO1191" s="26">
        <f t="shared" si="8261"/>
        <v>-1.44E-2</v>
      </c>
      <c r="AP1191" s="26">
        <f t="shared" si="8261"/>
        <v>-1.44E-2</v>
      </c>
      <c r="AQ1191" s="26">
        <f t="shared" si="8261"/>
        <v>-1.43E-2</v>
      </c>
      <c r="AR1191" s="26">
        <f t="shared" si="8261"/>
        <v>-1.43E-2</v>
      </c>
      <c r="AS1191" s="26">
        <f t="shared" si="8261"/>
        <v>-1.43E-2</v>
      </c>
      <c r="AT1191" s="26">
        <f t="shared" si="8261"/>
        <v>-1.4200000000000001E-2</v>
      </c>
      <c r="AU1191" s="26">
        <f t="shared" si="8261"/>
        <v>-1.4200000000000001E-2</v>
      </c>
      <c r="AV1191" s="26">
        <f t="shared" si="8261"/>
        <v>-1.41E-2</v>
      </c>
      <c r="AW1191" s="26">
        <f t="shared" si="8261"/>
        <v>-1.41E-2</v>
      </c>
      <c r="AX1191" s="26">
        <f t="shared" si="8261"/>
        <v>-1.43E-2</v>
      </c>
      <c r="AY1191" s="26">
        <f t="shared" si="8261"/>
        <v>-1.4200000000000001E-2</v>
      </c>
      <c r="AZ1191" s="26">
        <f t="shared" si="8261"/>
        <v>-1.4200000000000001E-2</v>
      </c>
      <c r="BA1191" s="26">
        <f t="shared" si="8261"/>
        <v>-1.41E-2</v>
      </c>
      <c r="BB1191" s="26">
        <f t="shared" si="8261"/>
        <v>-1.4E-2</v>
      </c>
      <c r="BC1191" s="26">
        <f t="shared" si="8261"/>
        <v>-1.4E-2</v>
      </c>
      <c r="BD1191" s="26">
        <f t="shared" si="8261"/>
        <v>-1.3899999999999999E-2</v>
      </c>
      <c r="BE1191" s="26">
        <f t="shared" si="8261"/>
        <v>-1.3899999999999999E-2</v>
      </c>
      <c r="BF1191" s="26">
        <f t="shared" si="8261"/>
        <v>-1.38E-2</v>
      </c>
      <c r="BG1191" s="26">
        <f t="shared" si="8261"/>
        <v>-1.37E-2</v>
      </c>
      <c r="BH1191" s="26">
        <f t="shared" si="8261"/>
        <v>-1.37E-2</v>
      </c>
      <c r="BI1191" s="26">
        <f t="shared" si="8261"/>
        <v>-1.3599999999999999E-2</v>
      </c>
      <c r="BJ1191" s="26">
        <f t="shared" si="8261"/>
        <v>-1.3599999999999999E-2</v>
      </c>
      <c r="BK1191" s="26">
        <f t="shared" si="8261"/>
        <v>-1.35E-2</v>
      </c>
      <c r="BL1191" s="26">
        <f t="shared" si="8261"/>
        <v>-1.34E-2</v>
      </c>
      <c r="BM1191" s="26">
        <f t="shared" si="8261"/>
        <v>-1.34E-2</v>
      </c>
      <c r="BN1191" s="26">
        <f t="shared" si="8261"/>
        <v>-1.3299999999999999E-2</v>
      </c>
      <c r="BO1191" s="26">
        <f t="shared" si="8261"/>
        <v>-1.32E-2</v>
      </c>
      <c r="BP1191" s="26">
        <f t="shared" si="8261"/>
        <v>-1.3100000000000001E-2</v>
      </c>
      <c r="BQ1191" s="26">
        <f t="shared" si="8261"/>
        <v>-1.2999999999999999E-2</v>
      </c>
      <c r="BR1191" s="26">
        <f t="shared" si="8261"/>
        <v>-1.2999999999999999E-2</v>
      </c>
      <c r="BS1191" s="26">
        <f t="shared" si="8261"/>
        <v>-1.29E-2</v>
      </c>
      <c r="BT1191" s="26">
        <f t="shared" si="8261"/>
        <v>-1.2800000000000001E-2</v>
      </c>
      <c r="BU1191" s="26">
        <f t="shared" si="8261"/>
        <v>-1.2699999999999999E-2</v>
      </c>
      <c r="BV1191" s="26">
        <f t="shared" ref="BV1191:CO1191" si="8262">-ROUND((1+BU1198)/BU1190,4)</f>
        <v>-1.26E-2</v>
      </c>
      <c r="BW1191" s="26">
        <f t="shared" si="8262"/>
        <v>-1.2500000000000001E-2</v>
      </c>
      <c r="BX1191" s="26">
        <f t="shared" si="8262"/>
        <v>-1.24E-2</v>
      </c>
      <c r="BY1191" s="26">
        <f t="shared" si="8262"/>
        <v>-1.21E-2</v>
      </c>
      <c r="BZ1191" s="26">
        <f t="shared" si="8262"/>
        <v>-1.2E-2</v>
      </c>
      <c r="CA1191" s="26">
        <f t="shared" si="8262"/>
        <v>-1.1900000000000001E-2</v>
      </c>
      <c r="CB1191" s="26">
        <f t="shared" si="8262"/>
        <v>-1.1900000000000001E-2</v>
      </c>
      <c r="CC1191" s="26">
        <f t="shared" si="8262"/>
        <v>-1.17E-2</v>
      </c>
      <c r="CD1191" s="26">
        <f t="shared" si="8262"/>
        <v>-1.17E-2</v>
      </c>
      <c r="CE1191" s="26">
        <f t="shared" si="8262"/>
        <v>-1.15E-2</v>
      </c>
      <c r="CF1191" s="26">
        <f t="shared" si="8262"/>
        <v>-1.15E-2</v>
      </c>
      <c r="CG1191" s="26">
        <f t="shared" si="8262"/>
        <v>-1.1299999999999999E-2</v>
      </c>
      <c r="CH1191" s="26">
        <f t="shared" si="8262"/>
        <v>-1.1299999999999999E-2</v>
      </c>
      <c r="CI1191" s="26">
        <f t="shared" si="8262"/>
        <v>-1.12E-2</v>
      </c>
      <c r="CJ1191" s="26">
        <f t="shared" si="8262"/>
        <v>-1.0800000000000001E-2</v>
      </c>
      <c r="CK1191" s="26">
        <f t="shared" si="8262"/>
        <v>-1.0699999999999999E-2</v>
      </c>
      <c r="CL1191" s="26">
        <f t="shared" si="8262"/>
        <v>-1.06E-2</v>
      </c>
      <c r="CM1191" s="26">
        <f t="shared" si="8262"/>
        <v>-1.0500000000000001E-2</v>
      </c>
      <c r="CN1191" s="26">
        <f t="shared" si="8262"/>
        <v>-1.04E-2</v>
      </c>
      <c r="CO1191" s="26">
        <f t="shared" si="8262"/>
        <v>-1.03E-2</v>
      </c>
    </row>
    <row r="1192" spans="2:93">
      <c r="B1192" s="556" t="s">
        <v>1988</v>
      </c>
      <c r="C1192" s="634" t="s">
        <v>2005</v>
      </c>
      <c r="D1192" s="634"/>
      <c r="H1192" s="17"/>
      <c r="I1192" s="17">
        <f>-I1176</f>
        <v>1322</v>
      </c>
      <c r="J1192" s="17">
        <f t="shared" ref="J1192:BU1192" si="8263">-J1176</f>
        <v>1325</v>
      </c>
      <c r="K1192" s="17">
        <f t="shared" si="8263"/>
        <v>1328</v>
      </c>
      <c r="L1192" s="17">
        <f t="shared" si="8263"/>
        <v>1332</v>
      </c>
      <c r="M1192" s="17">
        <f t="shared" si="8263"/>
        <v>1335</v>
      </c>
      <c r="N1192" s="17">
        <f t="shared" si="8263"/>
        <v>1338</v>
      </c>
      <c r="O1192" s="17">
        <f t="shared" si="8263"/>
        <v>1342</v>
      </c>
      <c r="P1192" s="17">
        <f t="shared" si="8263"/>
        <v>1345</v>
      </c>
      <c r="Q1192" s="17">
        <f t="shared" si="8263"/>
        <v>1349</v>
      </c>
      <c r="R1192" s="17">
        <f t="shared" si="8263"/>
        <v>1352</v>
      </c>
      <c r="S1192" s="17">
        <f t="shared" si="8263"/>
        <v>1355</v>
      </c>
      <c r="T1192" s="17">
        <f t="shared" si="8263"/>
        <v>1359</v>
      </c>
      <c r="U1192" s="17">
        <f t="shared" si="8263"/>
        <v>1362</v>
      </c>
      <c r="V1192" s="17">
        <f t="shared" si="8263"/>
        <v>1365</v>
      </c>
      <c r="W1192" s="17">
        <f t="shared" si="8263"/>
        <v>1369</v>
      </c>
      <c r="X1192" s="17">
        <f t="shared" si="8263"/>
        <v>1372</v>
      </c>
      <c r="Y1192" s="17">
        <f t="shared" si="8263"/>
        <v>1376</v>
      </c>
      <c r="Z1192" s="17">
        <f t="shared" si="8263"/>
        <v>1379</v>
      </c>
      <c r="AA1192" s="17">
        <f t="shared" si="8263"/>
        <v>1383</v>
      </c>
      <c r="AB1192" s="17">
        <f t="shared" si="8263"/>
        <v>1386</v>
      </c>
      <c r="AC1192" s="17">
        <f t="shared" si="8263"/>
        <v>1390</v>
      </c>
      <c r="AD1192" s="17">
        <f t="shared" si="8263"/>
        <v>1393</v>
      </c>
      <c r="AE1192" s="17">
        <f t="shared" si="8263"/>
        <v>1396</v>
      </c>
      <c r="AF1192" s="17">
        <f t="shared" si="8263"/>
        <v>1400</v>
      </c>
      <c r="AG1192" s="17">
        <f t="shared" si="8263"/>
        <v>1403</v>
      </c>
      <c r="AH1192" s="17">
        <f t="shared" si="8263"/>
        <v>1407</v>
      </c>
      <c r="AI1192" s="17">
        <f t="shared" si="8263"/>
        <v>1411</v>
      </c>
      <c r="AJ1192" s="17">
        <f t="shared" si="8263"/>
        <v>1414</v>
      </c>
      <c r="AK1192" s="17">
        <f t="shared" si="8263"/>
        <v>1418</v>
      </c>
      <c r="AL1192" s="17">
        <f t="shared" si="8263"/>
        <v>1421</v>
      </c>
      <c r="AM1192" s="17">
        <f t="shared" si="8263"/>
        <v>1425</v>
      </c>
      <c r="AN1192" s="17">
        <f t="shared" si="8263"/>
        <v>1428</v>
      </c>
      <c r="AO1192" s="17">
        <f t="shared" si="8263"/>
        <v>1432</v>
      </c>
      <c r="AP1192" s="17">
        <f t="shared" si="8263"/>
        <v>1435</v>
      </c>
      <c r="AQ1192" s="17">
        <f t="shared" si="8263"/>
        <v>1439</v>
      </c>
      <c r="AR1192" s="17">
        <f t="shared" si="8263"/>
        <v>1443</v>
      </c>
      <c r="AS1192" s="17">
        <f t="shared" si="8263"/>
        <v>1446</v>
      </c>
      <c r="AT1192" s="17">
        <f t="shared" si="8263"/>
        <v>1450</v>
      </c>
      <c r="AU1192" s="17">
        <f t="shared" si="8263"/>
        <v>1453</v>
      </c>
      <c r="AV1192" s="17">
        <f t="shared" si="8263"/>
        <v>1457</v>
      </c>
      <c r="AW1192" s="17">
        <f t="shared" si="8263"/>
        <v>1461</v>
      </c>
      <c r="AX1192" s="17">
        <f t="shared" si="8263"/>
        <v>1464</v>
      </c>
      <c r="AY1192" s="17">
        <f t="shared" si="8263"/>
        <v>1468</v>
      </c>
      <c r="AZ1192" s="17">
        <f t="shared" si="8263"/>
        <v>1472</v>
      </c>
      <c r="BA1192" s="17">
        <f t="shared" si="8263"/>
        <v>1475</v>
      </c>
      <c r="BB1192" s="17">
        <f t="shared" si="8263"/>
        <v>1479</v>
      </c>
      <c r="BC1192" s="17">
        <f t="shared" si="8263"/>
        <v>1483</v>
      </c>
      <c r="BD1192" s="17">
        <f t="shared" si="8263"/>
        <v>1486</v>
      </c>
      <c r="BE1192" s="17">
        <f t="shared" si="8263"/>
        <v>1490</v>
      </c>
      <c r="BF1192" s="17">
        <f t="shared" si="8263"/>
        <v>1494</v>
      </c>
      <c r="BG1192" s="17">
        <f t="shared" si="8263"/>
        <v>1498</v>
      </c>
      <c r="BH1192" s="17">
        <f t="shared" si="8263"/>
        <v>1501</v>
      </c>
      <c r="BI1192" s="17">
        <f t="shared" si="8263"/>
        <v>1505</v>
      </c>
      <c r="BJ1192" s="17">
        <f t="shared" si="8263"/>
        <v>1509</v>
      </c>
      <c r="BK1192" s="17">
        <f t="shared" si="8263"/>
        <v>1513</v>
      </c>
      <c r="BL1192" s="17">
        <f t="shared" si="8263"/>
        <v>1516</v>
      </c>
      <c r="BM1192" s="17">
        <f t="shared" si="8263"/>
        <v>1520</v>
      </c>
      <c r="BN1192" s="17">
        <f t="shared" si="8263"/>
        <v>1524</v>
      </c>
      <c r="BO1192" s="17">
        <f t="shared" si="8263"/>
        <v>1528</v>
      </c>
      <c r="BP1192" s="17">
        <f t="shared" si="8263"/>
        <v>1532</v>
      </c>
      <c r="BQ1192" s="17">
        <f t="shared" si="8263"/>
        <v>1535</v>
      </c>
      <c r="BR1192" s="17">
        <f t="shared" si="8263"/>
        <v>1539</v>
      </c>
      <c r="BS1192" s="17">
        <f t="shared" si="8263"/>
        <v>1543</v>
      </c>
      <c r="BT1192" s="17">
        <f t="shared" si="8263"/>
        <v>1547</v>
      </c>
      <c r="BU1192" s="17">
        <f t="shared" si="8263"/>
        <v>1551</v>
      </c>
      <c r="BV1192" s="17">
        <f t="shared" ref="BV1192:CO1192" si="8264">-BV1176</f>
        <v>1555</v>
      </c>
      <c r="BW1192" s="17">
        <f t="shared" si="8264"/>
        <v>1559</v>
      </c>
      <c r="BX1192" s="17">
        <f t="shared" si="8264"/>
        <v>1563</v>
      </c>
      <c r="BY1192" s="17">
        <f t="shared" si="8264"/>
        <v>1566</v>
      </c>
      <c r="BZ1192" s="17">
        <f t="shared" si="8264"/>
        <v>1570</v>
      </c>
      <c r="CA1192" s="17">
        <f t="shared" si="8264"/>
        <v>1574</v>
      </c>
      <c r="CB1192" s="17">
        <f t="shared" si="8264"/>
        <v>1578</v>
      </c>
      <c r="CC1192" s="17">
        <f t="shared" si="8264"/>
        <v>1582</v>
      </c>
      <c r="CD1192" s="17">
        <f t="shared" si="8264"/>
        <v>1586</v>
      </c>
      <c r="CE1192" s="17">
        <f t="shared" si="8264"/>
        <v>1590</v>
      </c>
      <c r="CF1192" s="17">
        <f t="shared" si="8264"/>
        <v>1594</v>
      </c>
      <c r="CG1192" s="17">
        <f t="shared" si="8264"/>
        <v>1598</v>
      </c>
      <c r="CH1192" s="17">
        <f t="shared" si="8264"/>
        <v>1602</v>
      </c>
      <c r="CI1192" s="17">
        <f t="shared" si="8264"/>
        <v>1606</v>
      </c>
      <c r="CJ1192" s="17">
        <f t="shared" si="8264"/>
        <v>1610</v>
      </c>
      <c r="CK1192" s="17">
        <f t="shared" si="8264"/>
        <v>1614</v>
      </c>
      <c r="CL1192" s="17">
        <f t="shared" si="8264"/>
        <v>1618</v>
      </c>
      <c r="CM1192" s="17">
        <f t="shared" si="8264"/>
        <v>1622</v>
      </c>
      <c r="CN1192" s="17">
        <f t="shared" si="8264"/>
        <v>1626</v>
      </c>
      <c r="CO1192" s="17">
        <f t="shared" si="8264"/>
        <v>1630</v>
      </c>
    </row>
    <row r="1193" spans="2:93">
      <c r="B1193" s="556" t="s">
        <v>1989</v>
      </c>
      <c r="C1193" s="634" t="s">
        <v>2007</v>
      </c>
      <c r="D1193" s="634"/>
      <c r="E1193" s="639">
        <v>0</v>
      </c>
      <c r="H1193" s="17">
        <f>E1193</f>
        <v>0</v>
      </c>
      <c r="I1193" s="17">
        <f>I1188+I1189+I1192</f>
        <v>-6089.65</v>
      </c>
      <c r="J1193" s="17">
        <f t="shared" ref="J1193:BU1193" si="8265">J1188+J1189+J1192</f>
        <v>-12194.83</v>
      </c>
      <c r="K1193" s="17">
        <f t="shared" si="8265"/>
        <v>-18368.79</v>
      </c>
      <c r="L1193" s="17">
        <f t="shared" si="8265"/>
        <v>-24557.510000000002</v>
      </c>
      <c r="M1193" s="17">
        <f t="shared" si="8265"/>
        <v>-30762.04</v>
      </c>
      <c r="N1193" s="17">
        <f t="shared" si="8265"/>
        <v>-36982.42</v>
      </c>
      <c r="O1193" s="17">
        <f t="shared" si="8265"/>
        <v>-43271.44</v>
      </c>
      <c r="P1193" s="17">
        <f t="shared" si="8265"/>
        <v>-49576.54</v>
      </c>
      <c r="Q1193" s="17">
        <f t="shared" si="8265"/>
        <v>-55896.76</v>
      </c>
      <c r="R1193" s="17">
        <f t="shared" si="8265"/>
        <v>-62233.15</v>
      </c>
      <c r="S1193" s="17">
        <f t="shared" si="8265"/>
        <v>-68640.040000000008</v>
      </c>
      <c r="T1193" s="17">
        <f t="shared" si="8265"/>
        <v>-75062.340000000011</v>
      </c>
      <c r="U1193" s="17">
        <f t="shared" si="8265"/>
        <v>-81501.090000000011</v>
      </c>
      <c r="V1193" s="17">
        <f t="shared" si="8265"/>
        <v>-87901.650000000009</v>
      </c>
      <c r="W1193" s="17">
        <f t="shared" si="8265"/>
        <v>-94427.280000000013</v>
      </c>
      <c r="X1193" s="17">
        <f t="shared" si="8265"/>
        <v>-100969.65000000001</v>
      </c>
      <c r="Y1193" s="17">
        <f t="shared" si="8265"/>
        <v>-107527.81000000001</v>
      </c>
      <c r="Z1193" s="17">
        <f t="shared" si="8265"/>
        <v>-114047.56000000001</v>
      </c>
      <c r="AA1193" s="17">
        <f t="shared" si="8265"/>
        <v>-120583.05000000002</v>
      </c>
      <c r="AB1193" s="17">
        <f t="shared" si="8265"/>
        <v>-127190.85000000002</v>
      </c>
      <c r="AC1193" s="17">
        <f t="shared" si="8265"/>
        <v>-133814.63000000003</v>
      </c>
      <c r="AD1193" s="17">
        <f t="shared" si="8265"/>
        <v>-140455.44000000003</v>
      </c>
      <c r="AE1193" s="17">
        <f t="shared" si="8265"/>
        <v>-147113.33000000005</v>
      </c>
      <c r="AF1193" s="17">
        <f t="shared" si="8265"/>
        <v>-153731.29000000004</v>
      </c>
      <c r="AG1193" s="17">
        <f t="shared" si="8265"/>
        <v>-160478.72000000003</v>
      </c>
      <c r="AH1193" s="17">
        <f t="shared" si="8265"/>
        <v>-167242.53000000003</v>
      </c>
      <c r="AI1193" s="17">
        <f t="shared" si="8265"/>
        <v>-173966.27000000002</v>
      </c>
      <c r="AJ1193" s="17">
        <f t="shared" si="8265"/>
        <v>-180707.35</v>
      </c>
      <c r="AK1193" s="17">
        <f t="shared" si="8265"/>
        <v>-187464.81</v>
      </c>
      <c r="AL1193" s="17">
        <f t="shared" si="8265"/>
        <v>-194239.7</v>
      </c>
      <c r="AM1193" s="17">
        <f t="shared" si="8265"/>
        <v>-200974.02000000002</v>
      </c>
      <c r="AN1193" s="17">
        <f t="shared" si="8265"/>
        <v>-207840.13</v>
      </c>
      <c r="AO1193" s="17">
        <f t="shared" si="8265"/>
        <v>-214665.63</v>
      </c>
      <c r="AP1193" s="17">
        <f t="shared" si="8265"/>
        <v>-221508.78</v>
      </c>
      <c r="AQ1193" s="17">
        <f t="shared" si="8265"/>
        <v>-228311</v>
      </c>
      <c r="AR1193" s="17">
        <f t="shared" si="8265"/>
        <v>-235129.82</v>
      </c>
      <c r="AS1193" s="17">
        <f t="shared" si="8265"/>
        <v>-241966.29</v>
      </c>
      <c r="AT1193" s="17">
        <f t="shared" si="8265"/>
        <v>-248761.40000000002</v>
      </c>
      <c r="AU1193" s="17">
        <f t="shared" si="8265"/>
        <v>-255574.13000000003</v>
      </c>
      <c r="AV1193" s="17">
        <f t="shared" si="8265"/>
        <v>-262345.17000000004</v>
      </c>
      <c r="AW1193" s="17">
        <f t="shared" si="8265"/>
        <v>-269132.78000000003</v>
      </c>
      <c r="AX1193" s="17">
        <f t="shared" si="8265"/>
        <v>-276055.30000000005</v>
      </c>
      <c r="AY1193" s="17">
        <f t="shared" si="8265"/>
        <v>-282936.00000000006</v>
      </c>
      <c r="AZ1193" s="17">
        <f t="shared" si="8265"/>
        <v>-289833.57000000007</v>
      </c>
      <c r="BA1193" s="17">
        <f t="shared" si="8265"/>
        <v>-296689.97000000009</v>
      </c>
      <c r="BB1193" s="17">
        <f t="shared" si="8265"/>
        <v>-303503.97000000009</v>
      </c>
      <c r="BC1193" s="17">
        <f t="shared" si="8265"/>
        <v>-310334.70000000007</v>
      </c>
      <c r="BD1193" s="17">
        <f t="shared" si="8265"/>
        <v>-317123.68000000005</v>
      </c>
      <c r="BE1193" s="17">
        <f t="shared" si="8265"/>
        <v>-323929.35000000003</v>
      </c>
      <c r="BF1193" s="17">
        <f t="shared" si="8265"/>
        <v>-330691.93000000005</v>
      </c>
      <c r="BG1193" s="17">
        <f t="shared" si="8265"/>
        <v>-337411.17000000004</v>
      </c>
      <c r="BH1193" s="17">
        <f t="shared" si="8265"/>
        <v>-344147.95000000007</v>
      </c>
      <c r="BI1193" s="17">
        <f t="shared" si="8265"/>
        <v>-350841.05000000005</v>
      </c>
      <c r="BJ1193" s="17">
        <f t="shared" si="8265"/>
        <v>-357550.64000000007</v>
      </c>
      <c r="BK1193" s="17">
        <f t="shared" si="8265"/>
        <v>-364216.19000000006</v>
      </c>
      <c r="BL1193" s="17">
        <f t="shared" si="8265"/>
        <v>-370838.46000000008</v>
      </c>
      <c r="BM1193" s="17">
        <f t="shared" si="8265"/>
        <v>-377477.07000000007</v>
      </c>
      <c r="BN1193" s="17">
        <f t="shared" si="8265"/>
        <v>-384071.04000000004</v>
      </c>
      <c r="BO1193" s="17">
        <f t="shared" si="8265"/>
        <v>-390620.12000000005</v>
      </c>
      <c r="BP1193" s="17">
        <f t="shared" si="8265"/>
        <v>-397124.04000000004</v>
      </c>
      <c r="BQ1193" s="17">
        <f t="shared" si="8265"/>
        <v>-403583.56000000006</v>
      </c>
      <c r="BR1193" s="17">
        <f t="shared" si="8265"/>
        <v>-410059.07000000007</v>
      </c>
      <c r="BS1193" s="17">
        <f t="shared" si="8265"/>
        <v>-416488.81000000006</v>
      </c>
      <c r="BT1193" s="17">
        <f t="shared" si="8265"/>
        <v>-422872.53</v>
      </c>
      <c r="BU1193" s="17">
        <f t="shared" si="8265"/>
        <v>-429209.96</v>
      </c>
      <c r="BV1193" s="17">
        <f t="shared" ref="BV1193:CO1193" si="8266">BV1188+BV1189+BV1192</f>
        <v>-435500.84</v>
      </c>
      <c r="BW1193" s="17">
        <f t="shared" si="8266"/>
        <v>-441744.91000000003</v>
      </c>
      <c r="BX1193" s="17">
        <f t="shared" si="8266"/>
        <v>-447941.9</v>
      </c>
      <c r="BY1193" s="17">
        <f t="shared" si="8266"/>
        <v>-453967.08</v>
      </c>
      <c r="BZ1193" s="17">
        <f t="shared" si="8266"/>
        <v>-459944.35000000003</v>
      </c>
      <c r="CA1193" s="17">
        <f t="shared" si="8266"/>
        <v>-465873.45</v>
      </c>
      <c r="CB1193" s="17">
        <f t="shared" si="8266"/>
        <v>-471817.31</v>
      </c>
      <c r="CC1193" s="17">
        <f t="shared" si="8266"/>
        <v>-477649.23</v>
      </c>
      <c r="CD1193" s="17">
        <f t="shared" si="8266"/>
        <v>-483495.69</v>
      </c>
      <c r="CE1193" s="17">
        <f t="shared" si="8266"/>
        <v>-489229.36</v>
      </c>
      <c r="CF1193" s="17">
        <f t="shared" si="8266"/>
        <v>-494977.33999999997</v>
      </c>
      <c r="CG1193" s="17">
        <f t="shared" si="8266"/>
        <v>-500611.66</v>
      </c>
      <c r="CH1193" s="17">
        <f t="shared" si="8266"/>
        <v>-506260.06</v>
      </c>
      <c r="CI1193" s="17">
        <f t="shared" si="8266"/>
        <v>-511858.27</v>
      </c>
      <c r="CJ1193" s="17">
        <f t="shared" si="8266"/>
        <v>-517212.55000000005</v>
      </c>
      <c r="CK1193" s="17">
        <f t="shared" si="8266"/>
        <v>-522515.59</v>
      </c>
      <c r="CL1193" s="17">
        <f t="shared" si="8266"/>
        <v>-527767.12</v>
      </c>
      <c r="CM1193" s="17">
        <f t="shared" si="8266"/>
        <v>-532966.85</v>
      </c>
      <c r="CN1193" s="17">
        <f t="shared" si="8266"/>
        <v>-538114.5</v>
      </c>
      <c r="CO1193" s="17">
        <f t="shared" si="8266"/>
        <v>-543209.79</v>
      </c>
    </row>
    <row r="1194" spans="2:93">
      <c r="B1194" s="556" t="s">
        <v>2008</v>
      </c>
      <c r="C1194" s="634"/>
      <c r="D1194" s="634"/>
      <c r="H1194" s="17"/>
      <c r="I1194" s="26">
        <f>-I1193/I1185</f>
        <v>1.1488502545717387E-2</v>
      </c>
      <c r="J1194" s="26">
        <f t="shared" ref="J1194" si="8267">-J1193/J1185</f>
        <v>2.2948938060959514E-2</v>
      </c>
      <c r="K1194" s="26">
        <f t="shared" ref="K1194" si="8268">-K1193/K1185</f>
        <v>3.4481216757668728E-2</v>
      </c>
      <c r="L1194" s="26">
        <f t="shared" ref="L1194" si="8269">-L1193/L1185</f>
        <v>4.5983478011536474E-2</v>
      </c>
      <c r="M1194" s="26">
        <f t="shared" ref="M1194" si="8270">-M1193/M1185</f>
        <v>5.7457713712317289E-2</v>
      </c>
      <c r="N1194" s="26">
        <f t="shared" ref="N1194" si="8271">-N1193/N1185</f>
        <v>6.8903886727932212E-2</v>
      </c>
      <c r="O1194" s="26">
        <f t="shared" ref="O1194" si="8272">-O1193/O1185</f>
        <v>8.0420211076793396E-2</v>
      </c>
      <c r="P1194" s="26">
        <f t="shared" ref="P1194" si="8273">-P1193/P1185</f>
        <v>9.1908531540461691E-2</v>
      </c>
      <c r="Q1194" s="26">
        <f t="shared" ref="Q1194" si="8274">-Q1193/Q1185</f>
        <v>0.10336709059308097</v>
      </c>
      <c r="R1194" s="26">
        <f t="shared" ref="R1194" si="8275">-R1193/R1185</f>
        <v>0.11479764512750905</v>
      </c>
      <c r="S1194" s="26">
        <f t="shared" ref="S1194" si="8276">-S1193/S1185</f>
        <v>0.12630012089218251</v>
      </c>
      <c r="T1194" s="26">
        <f t="shared" ref="T1194" si="8277">-T1193/T1185</f>
        <v>0.13777311875487233</v>
      </c>
      <c r="U1194" s="26">
        <f t="shared" ref="U1194" si="8278">-U1193/U1185</f>
        <v>0.14921809027090377</v>
      </c>
      <c r="V1194" s="26">
        <f t="shared" ref="V1194" si="8279">-V1193/V1185</f>
        <v>0.16053520446294833</v>
      </c>
      <c r="W1194" s="26">
        <f t="shared" ref="W1194" si="8280">-W1193/W1185</f>
        <v>0.17202290019945068</v>
      </c>
      <c r="X1194" s="26">
        <f t="shared" ref="X1194" si="8281">-X1193/X1185</f>
        <v>0.18348252493254857</v>
      </c>
      <c r="Y1194" s="26">
        <f t="shared" ref="Y1194" si="8282">-Y1193/Y1185</f>
        <v>0.19491302357114362</v>
      </c>
      <c r="Z1194" s="26">
        <f t="shared" ref="Z1194" si="8283">-Z1193/Z1185</f>
        <v>0.20621574121372416</v>
      </c>
      <c r="AA1194" s="26">
        <f t="shared" ref="AA1194" si="8284">-AA1193/AA1185</f>
        <v>0.2174894463561817</v>
      </c>
      <c r="AB1194" s="26">
        <f t="shared" ref="AB1194" si="8285">-AB1193/AB1185</f>
        <v>0.22883553930530431</v>
      </c>
      <c r="AC1194" s="26">
        <f t="shared" ref="AC1194" si="8286">-AC1193/AC1185</f>
        <v>0.24015257317513025</v>
      </c>
      <c r="AD1194" s="26">
        <f t="shared" ref="AD1194" si="8287">-AD1193/AD1185</f>
        <v>0.25144201197519384</v>
      </c>
      <c r="AE1194" s="26">
        <f t="shared" ref="AE1194" si="8288">-AE1193/AE1185</f>
        <v>0.26270390900318302</v>
      </c>
      <c r="AF1194" s="26">
        <f t="shared" ref="AF1194" si="8289">-AF1193/AF1185</f>
        <v>0.27383716681071518</v>
      </c>
      <c r="AG1194" s="26">
        <f t="shared" ref="AG1194" si="8290">-AG1193/AG1185</f>
        <v>0.28514305587343508</v>
      </c>
      <c r="AH1194" s="26">
        <f t="shared" ref="AH1194" si="8291">-AH1193/AH1185</f>
        <v>0.29642013235089854</v>
      </c>
      <c r="AI1194" s="26">
        <f t="shared" ref="AI1194" si="8292">-AI1193/AI1185</f>
        <v>0.30756862943458302</v>
      </c>
      <c r="AJ1194" s="26">
        <f t="shared" ref="AJ1194" si="8293">-AJ1193/AJ1185</f>
        <v>0.31869001404912561</v>
      </c>
      <c r="AK1194" s="26">
        <f t="shared" ref="AK1194" si="8294">-AK1193/AK1185</f>
        <v>0.32978314508680495</v>
      </c>
      <c r="AL1194" s="26">
        <f t="shared" ref="AL1194" si="8295">-AL1193/AL1185</f>
        <v>0.34084930252392948</v>
      </c>
      <c r="AM1194" s="26">
        <f t="shared" ref="AM1194" si="8296">-AM1193/AM1185</f>
        <v>0.35178754718697863</v>
      </c>
      <c r="AN1194" s="26">
        <f t="shared" ref="AN1194" si="8297">-AN1193/AN1185</f>
        <v>0.36289897713502162</v>
      </c>
      <c r="AO1194" s="26">
        <f t="shared" ref="AO1194" si="8298">-AO1193/AO1185</f>
        <v>0.37388179991445847</v>
      </c>
      <c r="AP1194" s="26">
        <f t="shared" ref="AP1194" si="8299">-AP1193/AP1185</f>
        <v>0.38483796436048295</v>
      </c>
      <c r="AQ1194" s="26">
        <f t="shared" ref="AQ1194" si="8300">-AQ1193/AQ1185</f>
        <v>0.39566660744951121</v>
      </c>
      <c r="AR1194" s="26">
        <f t="shared" ref="AR1194" si="8301">-AR1193/AR1185</f>
        <v>0.40646796424773302</v>
      </c>
      <c r="AS1194" s="26">
        <f t="shared" ref="AS1194" si="8302">-AS1193/AS1185</f>
        <v>0.41724316178979698</v>
      </c>
      <c r="AT1194" s="26">
        <f t="shared" ref="AT1194" si="8303">-AT1193/AT1185</f>
        <v>0.42789067066152897</v>
      </c>
      <c r="AU1194" s="26">
        <f t="shared" ref="AU1194" si="8304">-AU1193/AU1185</f>
        <v>0.43851242216453085</v>
      </c>
      <c r="AV1194" s="26">
        <f t="shared" ref="AV1194" si="8305">-AV1193/AV1185</f>
        <v>0.44900764915342578</v>
      </c>
      <c r="AW1194" s="26">
        <f t="shared" ref="AW1194" si="8306">-AW1193/AW1185</f>
        <v>0.45947659885252745</v>
      </c>
      <c r="AX1194" s="26">
        <f t="shared" ref="AX1194" si="8307">-AX1193/AX1185</f>
        <v>0.47011923803555894</v>
      </c>
      <c r="AY1194" s="26">
        <f t="shared" ref="AY1194" si="8308">-AY1193/AY1185</f>
        <v>0.48063541396053455</v>
      </c>
      <c r="AZ1194" s="26">
        <f t="shared" ref="AZ1194" si="8309">-AZ1193/AZ1185</f>
        <v>0.49112536068242468</v>
      </c>
      <c r="BA1194" s="26">
        <f t="shared" ref="BA1194" si="8310">-BA1193/BA1185</f>
        <v>0.50148931473030756</v>
      </c>
      <c r="BB1194" s="26">
        <f t="shared" ref="BB1194" si="8311">-BB1193/BB1185</f>
        <v>0.51172760638892767</v>
      </c>
      <c r="BC1194" s="26">
        <f t="shared" ref="BC1194" si="8312">-BC1193/BC1185</f>
        <v>0.52194046699248742</v>
      </c>
      <c r="BD1194" s="26">
        <f t="shared" ref="BD1194" si="8313">-BD1193/BD1185</f>
        <v>0.53202803657240971</v>
      </c>
      <c r="BE1194" s="26">
        <f t="shared" ref="BE1194" si="8314">-BE1193/BE1185</f>
        <v>0.54209060969091538</v>
      </c>
      <c r="BF1194" s="26">
        <f t="shared" ref="BF1194" si="8315">-BF1193/BF1185</f>
        <v>0.55202750863438343</v>
      </c>
      <c r="BG1194" s="26">
        <f t="shared" ref="BG1194" si="8316">-BG1193/BG1185</f>
        <v>0.5618399920352577</v>
      </c>
      <c r="BH1194" s="26">
        <f t="shared" ref="BH1194" si="8317">-BH1193/BH1185</f>
        <v>0.57162806406052891</v>
      </c>
      <c r="BI1194" s="26">
        <f t="shared" ref="BI1194" si="8318">-BI1193/BI1185</f>
        <v>0.58129215770069065</v>
      </c>
      <c r="BJ1194" s="26">
        <f t="shared" ref="BJ1194" si="8319">-BJ1193/BJ1185</f>
        <v>0.59093152209193267</v>
      </c>
      <c r="BK1194" s="26">
        <f t="shared" ref="BK1194" si="8320">-BK1193/BK1185</f>
        <v>0.60044735130987092</v>
      </c>
      <c r="BL1194" s="26">
        <f t="shared" ref="BL1194" si="8321">-BL1193/BL1185</f>
        <v>0.60983967007740769</v>
      </c>
      <c r="BM1194" s="26">
        <f t="shared" ref="BM1194" si="8322">-BM1193/BM1185</f>
        <v>0.61920900045673344</v>
      </c>
      <c r="BN1194" s="26">
        <f t="shared" ref="BN1194" si="8323">-BN1193/BN1185</f>
        <v>0.62845456605850891</v>
      </c>
      <c r="BO1194" s="26">
        <f t="shared" ref="BO1194" si="8324">-BO1193/BO1185</f>
        <v>0.63757670133337263</v>
      </c>
      <c r="BP1194" s="26">
        <f t="shared" ref="BP1194" si="8325">-BP1193/BP1185</f>
        <v>0.64657676238934847</v>
      </c>
      <c r="BQ1194" s="26">
        <f t="shared" ref="BQ1194" si="8326">-BQ1193/BQ1185</f>
        <v>0.65545463355385891</v>
      </c>
      <c r="BR1194" s="26">
        <f t="shared" ref="BR1194" si="8327">-BR1193/BR1185</f>
        <v>0.66430992119130627</v>
      </c>
      <c r="BS1194" s="26">
        <f t="shared" ref="BS1194" si="8328">-BS1193/BS1185</f>
        <v>0.67304390612018272</v>
      </c>
      <c r="BT1194" s="26">
        <f t="shared" ref="BT1194" si="8329">-BT1193/BT1185</f>
        <v>0.68165586496746822</v>
      </c>
      <c r="BU1194" s="26">
        <f t="shared" ref="BU1194" si="8330">-BU1193/BU1185</f>
        <v>0.69014610803369159</v>
      </c>
      <c r="BV1194" s="26">
        <f t="shared" ref="BV1194" si="8331">-BV1193/BV1185</f>
        <v>0.69851496326034912</v>
      </c>
      <c r="BW1194" s="26">
        <f t="shared" ref="BW1194" si="8332">-BW1193/BW1185</f>
        <v>0.70676389076637025</v>
      </c>
      <c r="BX1194" s="26">
        <f t="shared" ref="BX1194" si="8333">-BX1193/BX1185</f>
        <v>0.71489209482620231</v>
      </c>
      <c r="BY1194" s="26">
        <f t="shared" ref="BY1194" si="8334">-BY1193/BY1185</f>
        <v>0.72270060387924473</v>
      </c>
      <c r="BZ1194" s="26">
        <f t="shared" ref="BZ1194" si="8335">-BZ1193/BZ1185</f>
        <v>0.73038953067636403</v>
      </c>
      <c r="CA1194" s="26">
        <f t="shared" ref="CA1194" si="8336">-CA1193/CA1185</f>
        <v>0.73795920996196218</v>
      </c>
      <c r="CB1194" s="26">
        <f t="shared" ref="CB1194" si="8337">-CB1193/CB1185</f>
        <v>0.74551100099540557</v>
      </c>
      <c r="CC1194" s="26">
        <f t="shared" ref="CC1194" si="8338">-CC1193/CC1185</f>
        <v>0.7528440457521236</v>
      </c>
      <c r="CD1194" s="26">
        <f t="shared" ref="CD1194" si="8339">-CD1193/CD1185</f>
        <v>0.76015869173431916</v>
      </c>
      <c r="CE1194" s="26">
        <f t="shared" ref="CE1194" si="8340">-CE1193/CE1185</f>
        <v>0.76725524775721088</v>
      </c>
      <c r="CF1194" s="26">
        <f t="shared" ref="CF1194" si="8341">-CF1193/CF1185</f>
        <v>0.77433404106533033</v>
      </c>
      <c r="CG1194" s="26">
        <f t="shared" ref="CG1194" si="8342">-CG1193/CG1185</f>
        <v>0.78119537679806705</v>
      </c>
      <c r="CH1194" s="26">
        <f t="shared" ref="CH1194" si="8343">-CH1193/CH1185</f>
        <v>0.78803958839202537</v>
      </c>
      <c r="CI1194" s="26">
        <f t="shared" ref="CI1194" si="8344">-CI1193/CI1185</f>
        <v>0.79476688350815572</v>
      </c>
      <c r="CJ1194" s="26">
        <f t="shared" ref="CJ1194" si="8345">-CJ1193/CJ1185</f>
        <v>0.8010779378963756</v>
      </c>
      <c r="CK1194" s="26">
        <f t="shared" ref="CK1194" si="8346">-CK1193/CK1185</f>
        <v>0.80727344183763761</v>
      </c>
      <c r="CL1194" s="26">
        <f t="shared" ref="CL1194" si="8347">-CL1193/CL1185</f>
        <v>0.81335372690321794</v>
      </c>
      <c r="CM1194" s="26">
        <f t="shared" ref="CM1194" si="8348">-CM1193/CM1185</f>
        <v>0.81931909487495103</v>
      </c>
      <c r="CN1194" s="26">
        <f t="shared" ref="CN1194" si="8349">-CN1193/CN1185</f>
        <v>0.82516986409967297</v>
      </c>
      <c r="CO1194" s="26">
        <f t="shared" ref="CO1194" si="8350">-CO1193/CO1185</f>
        <v>0.83090508299623933</v>
      </c>
    </row>
    <row r="1195" spans="2:93">
      <c r="B1195" s="556"/>
      <c r="C1195" s="634"/>
      <c r="D1195" s="634"/>
      <c r="H1195" s="17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N1195" s="26"/>
      <c r="BO1195" s="26"/>
      <c r="BP1195" s="26"/>
      <c r="BQ1195" s="26"/>
      <c r="BR1195" s="26"/>
      <c r="BS1195" s="26"/>
      <c r="BT1195" s="26"/>
      <c r="BU1195" s="26"/>
      <c r="BV1195" s="26"/>
      <c r="BW1195" s="26"/>
      <c r="BX1195" s="26"/>
      <c r="BY1195" s="26"/>
      <c r="BZ1195" s="26"/>
      <c r="CA1195" s="26"/>
      <c r="CB1195" s="26"/>
      <c r="CC1195" s="26"/>
      <c r="CD1195" s="26"/>
      <c r="CE1195" s="26"/>
      <c r="CF1195" s="26"/>
      <c r="CG1195" s="26"/>
      <c r="CH1195" s="26"/>
      <c r="CI1195" s="26"/>
      <c r="CJ1195" s="26"/>
      <c r="CK1195" s="26"/>
      <c r="CL1195" s="26"/>
      <c r="CM1195" s="26"/>
      <c r="CN1195" s="26"/>
      <c r="CO1195" s="26"/>
    </row>
    <row r="1196" spans="2:93">
      <c r="B1196" s="556" t="s">
        <v>2000</v>
      </c>
      <c r="C1196" s="634" t="s">
        <v>2005</v>
      </c>
      <c r="D1196" s="634"/>
      <c r="H1196" s="17">
        <f>H1173+H1188</f>
        <v>0</v>
      </c>
      <c r="I1196" s="17">
        <f t="shared" ref="I1196:BT1196" si="8351">I1173+I1188</f>
        <v>528742.73</v>
      </c>
      <c r="J1196" s="17">
        <f t="shared" si="8351"/>
        <v>523975.07999999996</v>
      </c>
      <c r="K1196" s="17">
        <f t="shared" si="8351"/>
        <v>519194.89999999997</v>
      </c>
      <c r="L1196" s="17">
        <f t="shared" si="8351"/>
        <v>514349.94</v>
      </c>
      <c r="M1196" s="17">
        <f t="shared" si="8351"/>
        <v>509493.22</v>
      </c>
      <c r="N1196" s="17">
        <f t="shared" si="8351"/>
        <v>504623.69</v>
      </c>
      <c r="O1196" s="17">
        <f t="shared" si="8351"/>
        <v>499742.31</v>
      </c>
      <c r="P1196" s="17">
        <f t="shared" si="8351"/>
        <v>494795.29</v>
      </c>
      <c r="Q1196" s="17">
        <f t="shared" si="8351"/>
        <v>489835.19</v>
      </c>
      <c r="R1196" s="17">
        <f t="shared" si="8351"/>
        <v>484862.97</v>
      </c>
      <c r="S1196" s="17">
        <f t="shared" si="8351"/>
        <v>479878.57999999996</v>
      </c>
      <c r="T1196" s="17">
        <f t="shared" si="8351"/>
        <v>474827.68999999994</v>
      </c>
      <c r="U1196" s="17">
        <f t="shared" si="8351"/>
        <v>469763.38999999996</v>
      </c>
      <c r="V1196" s="17">
        <f t="shared" si="8351"/>
        <v>464686.63999999996</v>
      </c>
      <c r="W1196" s="17">
        <f t="shared" si="8351"/>
        <v>459652.07999999996</v>
      </c>
      <c r="X1196" s="17">
        <f t="shared" si="8351"/>
        <v>454495.44999999995</v>
      </c>
      <c r="Y1196" s="17">
        <f t="shared" si="8351"/>
        <v>449326.07999999996</v>
      </c>
      <c r="Z1196" s="17">
        <f t="shared" si="8351"/>
        <v>444142.92</v>
      </c>
      <c r="AA1196" s="17">
        <f t="shared" si="8351"/>
        <v>439002.17</v>
      </c>
      <c r="AB1196" s="17">
        <f t="shared" si="8351"/>
        <v>433848.67999999993</v>
      </c>
      <c r="AC1196" s="17">
        <f t="shared" si="8351"/>
        <v>428626.87999999995</v>
      </c>
      <c r="AD1196" s="17">
        <f t="shared" si="8351"/>
        <v>423392.1</v>
      </c>
      <c r="AE1196" s="17">
        <f t="shared" si="8351"/>
        <v>418144.28999999992</v>
      </c>
      <c r="AF1196" s="17">
        <f t="shared" si="8351"/>
        <v>412883.39999999991</v>
      </c>
      <c r="AG1196" s="17">
        <f t="shared" si="8351"/>
        <v>407665.43999999994</v>
      </c>
      <c r="AH1196" s="17">
        <f t="shared" si="8351"/>
        <v>402322.00999999995</v>
      </c>
      <c r="AI1196" s="17">
        <f t="shared" si="8351"/>
        <v>396965.19999999995</v>
      </c>
      <c r="AJ1196" s="17">
        <f t="shared" si="8351"/>
        <v>391651.45999999996</v>
      </c>
      <c r="AK1196" s="17">
        <f t="shared" si="8351"/>
        <v>386324.38</v>
      </c>
      <c r="AL1196" s="17">
        <f t="shared" si="8351"/>
        <v>380983.92</v>
      </c>
      <c r="AM1196" s="17">
        <f t="shared" si="8351"/>
        <v>375630.02999999997</v>
      </c>
      <c r="AN1196" s="17">
        <f t="shared" si="8351"/>
        <v>370319.70999999996</v>
      </c>
      <c r="AO1196" s="17">
        <f t="shared" si="8351"/>
        <v>364881.6</v>
      </c>
      <c r="AP1196" s="17">
        <f t="shared" si="8351"/>
        <v>359488.1</v>
      </c>
      <c r="AQ1196" s="17">
        <f t="shared" si="8351"/>
        <v>354080.94999999995</v>
      </c>
      <c r="AR1196" s="17">
        <f t="shared" si="8351"/>
        <v>348717.73</v>
      </c>
      <c r="AS1196" s="17">
        <f t="shared" si="8351"/>
        <v>343340.91</v>
      </c>
      <c r="AT1196" s="17">
        <f t="shared" si="8351"/>
        <v>337950.43999999994</v>
      </c>
      <c r="AU1196" s="17">
        <f t="shared" si="8351"/>
        <v>332605.32999999996</v>
      </c>
      <c r="AV1196" s="17">
        <f t="shared" si="8351"/>
        <v>327246.59999999998</v>
      </c>
      <c r="AW1196" s="17">
        <f t="shared" si="8351"/>
        <v>321932.55999999994</v>
      </c>
      <c r="AX1196" s="17">
        <f t="shared" si="8351"/>
        <v>316604.94999999995</v>
      </c>
      <c r="AY1196" s="17">
        <f t="shared" si="8351"/>
        <v>311147.42999999993</v>
      </c>
      <c r="AZ1196" s="17">
        <f t="shared" si="8351"/>
        <v>305734.72999999992</v>
      </c>
      <c r="BA1196" s="17">
        <f t="shared" si="8351"/>
        <v>300308.15999999992</v>
      </c>
      <c r="BB1196" s="17">
        <f t="shared" si="8351"/>
        <v>294927.75999999989</v>
      </c>
      <c r="BC1196" s="17">
        <f t="shared" si="8351"/>
        <v>289592.75999999989</v>
      </c>
      <c r="BD1196" s="17">
        <f t="shared" si="8351"/>
        <v>284244.02999999991</v>
      </c>
      <c r="BE1196" s="17">
        <f t="shared" si="8351"/>
        <v>278942.04999999993</v>
      </c>
      <c r="BF1196" s="17">
        <f t="shared" si="8351"/>
        <v>273626.37999999995</v>
      </c>
      <c r="BG1196" s="17">
        <f t="shared" si="8351"/>
        <v>268357.79999999993</v>
      </c>
      <c r="BH1196" s="17">
        <f t="shared" si="8351"/>
        <v>263135.55999999994</v>
      </c>
      <c r="BI1196" s="17">
        <f t="shared" si="8351"/>
        <v>257900.77999999991</v>
      </c>
      <c r="BJ1196" s="17">
        <f t="shared" si="8351"/>
        <v>252712.67999999993</v>
      </c>
      <c r="BK1196" s="17">
        <f t="shared" si="8351"/>
        <v>247512.08999999991</v>
      </c>
      <c r="BL1196" s="17">
        <f t="shared" si="8351"/>
        <v>242358.53999999992</v>
      </c>
      <c r="BM1196" s="17">
        <f t="shared" si="8351"/>
        <v>237253.2699999999</v>
      </c>
      <c r="BN1196" s="17">
        <f t="shared" si="8351"/>
        <v>232134.65999999992</v>
      </c>
      <c r="BO1196" s="17">
        <f t="shared" si="8351"/>
        <v>227064.68999999994</v>
      </c>
      <c r="BP1196" s="17">
        <f t="shared" si="8351"/>
        <v>222043.60999999993</v>
      </c>
      <c r="BQ1196" s="17">
        <f t="shared" si="8351"/>
        <v>217070.68999999994</v>
      </c>
      <c r="BR1196" s="17">
        <f t="shared" si="8351"/>
        <v>212147.16999999993</v>
      </c>
      <c r="BS1196" s="17">
        <f t="shared" si="8351"/>
        <v>207211.65999999992</v>
      </c>
      <c r="BT1196" s="17">
        <f t="shared" si="8351"/>
        <v>202324.91999999993</v>
      </c>
      <c r="BU1196" s="17">
        <f t="shared" ref="BU1196:CO1196" si="8352">BU1173+BU1188</f>
        <v>197488.19999999995</v>
      </c>
      <c r="BV1196" s="17">
        <f t="shared" si="8352"/>
        <v>192701.76999999996</v>
      </c>
      <c r="BW1196" s="17">
        <f t="shared" si="8352"/>
        <v>187965.88999999996</v>
      </c>
      <c r="BX1196" s="17">
        <f t="shared" si="8352"/>
        <v>183279.81999999995</v>
      </c>
      <c r="BY1196" s="17">
        <f t="shared" si="8352"/>
        <v>178644.82999999996</v>
      </c>
      <c r="BZ1196" s="17">
        <f t="shared" si="8352"/>
        <v>174186.64999999997</v>
      </c>
      <c r="CA1196" s="17">
        <f t="shared" si="8352"/>
        <v>169780.37999999995</v>
      </c>
      <c r="CB1196" s="17">
        <f t="shared" si="8352"/>
        <v>165426.27999999997</v>
      </c>
      <c r="CC1196" s="17">
        <f t="shared" si="8352"/>
        <v>161060.41999999998</v>
      </c>
      <c r="CD1196" s="17">
        <f t="shared" si="8352"/>
        <v>156810.5</v>
      </c>
      <c r="CE1196" s="17">
        <f t="shared" si="8352"/>
        <v>152550.03999999998</v>
      </c>
      <c r="CF1196" s="17">
        <f t="shared" si="8352"/>
        <v>148406.37</v>
      </c>
      <c r="CG1196" s="17">
        <f t="shared" si="8352"/>
        <v>144252.39000000001</v>
      </c>
      <c r="CH1196" s="17">
        <f t="shared" si="8352"/>
        <v>140216.07</v>
      </c>
      <c r="CI1196" s="17">
        <f t="shared" si="8352"/>
        <v>136169.66999999998</v>
      </c>
      <c r="CJ1196" s="17">
        <f t="shared" si="8352"/>
        <v>132177.45999999996</v>
      </c>
      <c r="CK1196" s="17">
        <f t="shared" si="8352"/>
        <v>128433.17999999993</v>
      </c>
      <c r="CL1196" s="17">
        <f t="shared" si="8352"/>
        <v>124744.13999999996</v>
      </c>
      <c r="CM1196" s="17">
        <f t="shared" si="8352"/>
        <v>121110.60999999999</v>
      </c>
      <c r="CN1196" s="17">
        <f t="shared" si="8352"/>
        <v>117532.88</v>
      </c>
      <c r="CO1196" s="17">
        <f t="shared" si="8352"/>
        <v>114011.22999999998</v>
      </c>
    </row>
    <row r="1197" spans="2:93">
      <c r="B1197" s="556" t="s">
        <v>1999</v>
      </c>
      <c r="C1197" s="634" t="s">
        <v>2005</v>
      </c>
      <c r="D1197" s="634"/>
      <c r="H1197" s="17">
        <f>H1185+H1193</f>
        <v>528742.73</v>
      </c>
      <c r="I1197" s="17">
        <f t="shared" ref="I1197:BT1197" si="8353">I1185+I1193</f>
        <v>523975.07999999996</v>
      </c>
      <c r="J1197" s="17">
        <f t="shared" si="8353"/>
        <v>519194.89999999997</v>
      </c>
      <c r="K1197" s="17">
        <f t="shared" si="8353"/>
        <v>514349.94</v>
      </c>
      <c r="L1197" s="17">
        <f t="shared" si="8353"/>
        <v>509493.22</v>
      </c>
      <c r="M1197" s="17">
        <f t="shared" si="8353"/>
        <v>504623.69</v>
      </c>
      <c r="N1197" s="17">
        <f t="shared" si="8353"/>
        <v>499742.31</v>
      </c>
      <c r="O1197" s="17">
        <f t="shared" si="8353"/>
        <v>494795.29</v>
      </c>
      <c r="P1197" s="17">
        <f t="shared" si="8353"/>
        <v>489835.19</v>
      </c>
      <c r="Q1197" s="17">
        <f t="shared" si="8353"/>
        <v>484862.97</v>
      </c>
      <c r="R1197" s="17">
        <f t="shared" si="8353"/>
        <v>479878.57999999996</v>
      </c>
      <c r="S1197" s="17">
        <f t="shared" si="8353"/>
        <v>474827.68999999994</v>
      </c>
      <c r="T1197" s="17">
        <f t="shared" si="8353"/>
        <v>469763.38999999996</v>
      </c>
      <c r="U1197" s="17">
        <f t="shared" si="8353"/>
        <v>464686.63999999996</v>
      </c>
      <c r="V1197" s="17">
        <f t="shared" si="8353"/>
        <v>459652.07999999996</v>
      </c>
      <c r="W1197" s="17">
        <f t="shared" si="8353"/>
        <v>454495.44999999995</v>
      </c>
      <c r="X1197" s="17">
        <f t="shared" si="8353"/>
        <v>449326.07999999996</v>
      </c>
      <c r="Y1197" s="17">
        <f t="shared" si="8353"/>
        <v>444142.92</v>
      </c>
      <c r="Z1197" s="17">
        <f t="shared" si="8353"/>
        <v>439002.17</v>
      </c>
      <c r="AA1197" s="17">
        <f t="shared" si="8353"/>
        <v>433848.67999999993</v>
      </c>
      <c r="AB1197" s="17">
        <f t="shared" si="8353"/>
        <v>428626.87999999995</v>
      </c>
      <c r="AC1197" s="17">
        <f t="shared" si="8353"/>
        <v>423392.1</v>
      </c>
      <c r="AD1197" s="17">
        <f t="shared" si="8353"/>
        <v>418144.28999999992</v>
      </c>
      <c r="AE1197" s="17">
        <f t="shared" si="8353"/>
        <v>412883.39999999991</v>
      </c>
      <c r="AF1197" s="17">
        <f t="shared" si="8353"/>
        <v>407665.43999999994</v>
      </c>
      <c r="AG1197" s="17">
        <f t="shared" si="8353"/>
        <v>402322.00999999995</v>
      </c>
      <c r="AH1197" s="17">
        <f t="shared" si="8353"/>
        <v>396965.19999999995</v>
      </c>
      <c r="AI1197" s="17">
        <f t="shared" si="8353"/>
        <v>391651.45999999996</v>
      </c>
      <c r="AJ1197" s="17">
        <f t="shared" si="8353"/>
        <v>386324.38</v>
      </c>
      <c r="AK1197" s="17">
        <f t="shared" si="8353"/>
        <v>380983.92</v>
      </c>
      <c r="AL1197" s="17">
        <f t="shared" si="8353"/>
        <v>375630.02999999997</v>
      </c>
      <c r="AM1197" s="17">
        <f t="shared" si="8353"/>
        <v>370319.70999999996</v>
      </c>
      <c r="AN1197" s="17">
        <f t="shared" si="8353"/>
        <v>364881.6</v>
      </c>
      <c r="AO1197" s="17">
        <f t="shared" si="8353"/>
        <v>359488.1</v>
      </c>
      <c r="AP1197" s="17">
        <f t="shared" si="8353"/>
        <v>354080.94999999995</v>
      </c>
      <c r="AQ1197" s="17">
        <f t="shared" si="8353"/>
        <v>348717.73</v>
      </c>
      <c r="AR1197" s="17">
        <f t="shared" si="8353"/>
        <v>343340.91</v>
      </c>
      <c r="AS1197" s="17">
        <f t="shared" si="8353"/>
        <v>337950.43999999994</v>
      </c>
      <c r="AT1197" s="17">
        <f t="shared" si="8353"/>
        <v>332605.32999999996</v>
      </c>
      <c r="AU1197" s="17">
        <f t="shared" si="8353"/>
        <v>327246.59999999998</v>
      </c>
      <c r="AV1197" s="17">
        <f t="shared" si="8353"/>
        <v>321932.55999999994</v>
      </c>
      <c r="AW1197" s="17">
        <f t="shared" si="8353"/>
        <v>316604.94999999995</v>
      </c>
      <c r="AX1197" s="17">
        <f t="shared" si="8353"/>
        <v>311147.42999999993</v>
      </c>
      <c r="AY1197" s="17">
        <f t="shared" si="8353"/>
        <v>305734.72999999992</v>
      </c>
      <c r="AZ1197" s="17">
        <f t="shared" si="8353"/>
        <v>300308.15999999992</v>
      </c>
      <c r="BA1197" s="17">
        <f t="shared" si="8353"/>
        <v>294927.75999999989</v>
      </c>
      <c r="BB1197" s="17">
        <f t="shared" si="8353"/>
        <v>289592.75999999989</v>
      </c>
      <c r="BC1197" s="17">
        <f t="shared" si="8353"/>
        <v>284244.02999999991</v>
      </c>
      <c r="BD1197" s="17">
        <f t="shared" si="8353"/>
        <v>278942.04999999993</v>
      </c>
      <c r="BE1197" s="17">
        <f t="shared" si="8353"/>
        <v>273626.37999999995</v>
      </c>
      <c r="BF1197" s="17">
        <f t="shared" si="8353"/>
        <v>268357.79999999993</v>
      </c>
      <c r="BG1197" s="17">
        <f t="shared" si="8353"/>
        <v>263135.55999999994</v>
      </c>
      <c r="BH1197" s="17">
        <f t="shared" si="8353"/>
        <v>257900.77999999991</v>
      </c>
      <c r="BI1197" s="17">
        <f t="shared" si="8353"/>
        <v>252712.67999999993</v>
      </c>
      <c r="BJ1197" s="17">
        <f t="shared" si="8353"/>
        <v>247512.08999999991</v>
      </c>
      <c r="BK1197" s="17">
        <f t="shared" si="8353"/>
        <v>242358.53999999992</v>
      </c>
      <c r="BL1197" s="17">
        <f t="shared" si="8353"/>
        <v>237253.2699999999</v>
      </c>
      <c r="BM1197" s="17">
        <f t="shared" si="8353"/>
        <v>232134.65999999992</v>
      </c>
      <c r="BN1197" s="17">
        <f t="shared" si="8353"/>
        <v>227064.68999999994</v>
      </c>
      <c r="BO1197" s="17">
        <f t="shared" si="8353"/>
        <v>222043.60999999993</v>
      </c>
      <c r="BP1197" s="17">
        <f t="shared" si="8353"/>
        <v>217070.68999999994</v>
      </c>
      <c r="BQ1197" s="17">
        <f t="shared" si="8353"/>
        <v>212147.16999999993</v>
      </c>
      <c r="BR1197" s="17">
        <f t="shared" si="8353"/>
        <v>207211.65999999992</v>
      </c>
      <c r="BS1197" s="17">
        <f t="shared" si="8353"/>
        <v>202324.91999999993</v>
      </c>
      <c r="BT1197" s="17">
        <f t="shared" si="8353"/>
        <v>197488.19999999995</v>
      </c>
      <c r="BU1197" s="17">
        <f t="shared" ref="BU1197:CO1197" si="8354">BU1185+BU1193</f>
        <v>192701.76999999996</v>
      </c>
      <c r="BV1197" s="17">
        <f t="shared" si="8354"/>
        <v>187965.88999999996</v>
      </c>
      <c r="BW1197" s="17">
        <f t="shared" si="8354"/>
        <v>183279.81999999995</v>
      </c>
      <c r="BX1197" s="17">
        <f t="shared" si="8354"/>
        <v>178644.82999999996</v>
      </c>
      <c r="BY1197" s="17">
        <f t="shared" si="8354"/>
        <v>174186.64999999997</v>
      </c>
      <c r="BZ1197" s="17">
        <f t="shared" si="8354"/>
        <v>169780.37999999995</v>
      </c>
      <c r="CA1197" s="17">
        <f t="shared" si="8354"/>
        <v>165426.27999999997</v>
      </c>
      <c r="CB1197" s="17">
        <f t="shared" si="8354"/>
        <v>161060.41999999998</v>
      </c>
      <c r="CC1197" s="17">
        <f t="shared" si="8354"/>
        <v>156810.5</v>
      </c>
      <c r="CD1197" s="17">
        <f t="shared" si="8354"/>
        <v>152550.03999999998</v>
      </c>
      <c r="CE1197" s="17">
        <f t="shared" si="8354"/>
        <v>148406.37</v>
      </c>
      <c r="CF1197" s="17">
        <f t="shared" si="8354"/>
        <v>144252.39000000001</v>
      </c>
      <c r="CG1197" s="17">
        <f t="shared" si="8354"/>
        <v>140216.07</v>
      </c>
      <c r="CH1197" s="17">
        <f t="shared" si="8354"/>
        <v>136169.66999999998</v>
      </c>
      <c r="CI1197" s="17">
        <f t="shared" si="8354"/>
        <v>132177.45999999996</v>
      </c>
      <c r="CJ1197" s="17">
        <f t="shared" si="8354"/>
        <v>128433.17999999993</v>
      </c>
      <c r="CK1197" s="17">
        <f t="shared" si="8354"/>
        <v>124744.13999999996</v>
      </c>
      <c r="CL1197" s="17">
        <f t="shared" si="8354"/>
        <v>121110.60999999999</v>
      </c>
      <c r="CM1197" s="17">
        <f t="shared" si="8354"/>
        <v>117532.88</v>
      </c>
      <c r="CN1197" s="17">
        <f t="shared" si="8354"/>
        <v>114011.22999999998</v>
      </c>
      <c r="CO1197" s="17">
        <f t="shared" si="8354"/>
        <v>110546.93999999994</v>
      </c>
    </row>
    <row r="1198" spans="2:93">
      <c r="B1198" s="556" t="s">
        <v>2008</v>
      </c>
      <c r="C1198" s="634" t="s">
        <v>2005</v>
      </c>
      <c r="D1198" s="634"/>
      <c r="H1198" s="26">
        <f>H1193/H1185</f>
        <v>0</v>
      </c>
      <c r="I1198" s="26">
        <f t="shared" ref="I1198:BT1198" si="8355">I1193/I1185</f>
        <v>-1.1488502545717387E-2</v>
      </c>
      <c r="J1198" s="26">
        <f t="shared" si="8355"/>
        <v>-2.2948938060959514E-2</v>
      </c>
      <c r="K1198" s="26">
        <f t="shared" si="8355"/>
        <v>-3.4481216757668728E-2</v>
      </c>
      <c r="L1198" s="26">
        <f t="shared" si="8355"/>
        <v>-4.5983478011536474E-2</v>
      </c>
      <c r="M1198" s="26">
        <f t="shared" si="8355"/>
        <v>-5.7457713712317289E-2</v>
      </c>
      <c r="N1198" s="26">
        <f t="shared" si="8355"/>
        <v>-6.8903886727932212E-2</v>
      </c>
      <c r="O1198" s="26">
        <f t="shared" si="8355"/>
        <v>-8.0420211076793396E-2</v>
      </c>
      <c r="P1198" s="26">
        <f t="shared" si="8355"/>
        <v>-9.1908531540461691E-2</v>
      </c>
      <c r="Q1198" s="26">
        <f t="shared" si="8355"/>
        <v>-0.10336709059308097</v>
      </c>
      <c r="R1198" s="26">
        <f t="shared" si="8355"/>
        <v>-0.11479764512750905</v>
      </c>
      <c r="S1198" s="26">
        <f t="shared" si="8355"/>
        <v>-0.12630012089218251</v>
      </c>
      <c r="T1198" s="26">
        <f t="shared" si="8355"/>
        <v>-0.13777311875487233</v>
      </c>
      <c r="U1198" s="26">
        <f t="shared" si="8355"/>
        <v>-0.14921809027090377</v>
      </c>
      <c r="V1198" s="26">
        <f t="shared" si="8355"/>
        <v>-0.16053520446294833</v>
      </c>
      <c r="W1198" s="26">
        <f t="shared" si="8355"/>
        <v>-0.17202290019945068</v>
      </c>
      <c r="X1198" s="26">
        <f t="shared" si="8355"/>
        <v>-0.18348252493254857</v>
      </c>
      <c r="Y1198" s="26">
        <f t="shared" si="8355"/>
        <v>-0.19491302357114362</v>
      </c>
      <c r="Z1198" s="26">
        <f t="shared" si="8355"/>
        <v>-0.20621574121372416</v>
      </c>
      <c r="AA1198" s="26">
        <f t="shared" si="8355"/>
        <v>-0.2174894463561817</v>
      </c>
      <c r="AB1198" s="26">
        <f t="shared" si="8355"/>
        <v>-0.22883553930530431</v>
      </c>
      <c r="AC1198" s="26">
        <f t="shared" si="8355"/>
        <v>-0.24015257317513025</v>
      </c>
      <c r="AD1198" s="26">
        <f t="shared" si="8355"/>
        <v>-0.25144201197519384</v>
      </c>
      <c r="AE1198" s="26">
        <f t="shared" si="8355"/>
        <v>-0.26270390900318302</v>
      </c>
      <c r="AF1198" s="26">
        <f t="shared" si="8355"/>
        <v>-0.27383716681071518</v>
      </c>
      <c r="AG1198" s="26">
        <f t="shared" si="8355"/>
        <v>-0.28514305587343508</v>
      </c>
      <c r="AH1198" s="26">
        <f t="shared" si="8355"/>
        <v>-0.29642013235089854</v>
      </c>
      <c r="AI1198" s="26">
        <f t="shared" si="8355"/>
        <v>-0.30756862943458302</v>
      </c>
      <c r="AJ1198" s="26">
        <f t="shared" si="8355"/>
        <v>-0.31869001404912561</v>
      </c>
      <c r="AK1198" s="26">
        <f t="shared" si="8355"/>
        <v>-0.32978314508680495</v>
      </c>
      <c r="AL1198" s="26">
        <f t="shared" si="8355"/>
        <v>-0.34084930252392948</v>
      </c>
      <c r="AM1198" s="26">
        <f t="shared" si="8355"/>
        <v>-0.35178754718697863</v>
      </c>
      <c r="AN1198" s="26">
        <f t="shared" si="8355"/>
        <v>-0.36289897713502162</v>
      </c>
      <c r="AO1198" s="26">
        <f t="shared" si="8355"/>
        <v>-0.37388179991445847</v>
      </c>
      <c r="AP1198" s="26">
        <f t="shared" si="8355"/>
        <v>-0.38483796436048295</v>
      </c>
      <c r="AQ1198" s="26">
        <f t="shared" si="8355"/>
        <v>-0.39566660744951121</v>
      </c>
      <c r="AR1198" s="26">
        <f t="shared" si="8355"/>
        <v>-0.40646796424773302</v>
      </c>
      <c r="AS1198" s="26">
        <f t="shared" si="8355"/>
        <v>-0.41724316178979698</v>
      </c>
      <c r="AT1198" s="26">
        <f t="shared" si="8355"/>
        <v>-0.42789067066152897</v>
      </c>
      <c r="AU1198" s="26">
        <f t="shared" si="8355"/>
        <v>-0.43851242216453085</v>
      </c>
      <c r="AV1198" s="26">
        <f t="shared" si="8355"/>
        <v>-0.44900764915342578</v>
      </c>
      <c r="AW1198" s="26">
        <f t="shared" si="8355"/>
        <v>-0.45947659885252745</v>
      </c>
      <c r="AX1198" s="26">
        <f t="shared" si="8355"/>
        <v>-0.47011923803555894</v>
      </c>
      <c r="AY1198" s="26">
        <f t="shared" si="8355"/>
        <v>-0.48063541396053455</v>
      </c>
      <c r="AZ1198" s="26">
        <f t="shared" si="8355"/>
        <v>-0.49112536068242468</v>
      </c>
      <c r="BA1198" s="26">
        <f t="shared" si="8355"/>
        <v>-0.50148931473030756</v>
      </c>
      <c r="BB1198" s="26">
        <f t="shared" si="8355"/>
        <v>-0.51172760638892767</v>
      </c>
      <c r="BC1198" s="26">
        <f t="shared" si="8355"/>
        <v>-0.52194046699248742</v>
      </c>
      <c r="BD1198" s="26">
        <f t="shared" si="8355"/>
        <v>-0.53202803657240971</v>
      </c>
      <c r="BE1198" s="26">
        <f t="shared" si="8355"/>
        <v>-0.54209060969091538</v>
      </c>
      <c r="BF1198" s="26">
        <f t="shared" si="8355"/>
        <v>-0.55202750863438343</v>
      </c>
      <c r="BG1198" s="26">
        <f t="shared" si="8355"/>
        <v>-0.5618399920352577</v>
      </c>
      <c r="BH1198" s="26">
        <f t="shared" si="8355"/>
        <v>-0.57162806406052891</v>
      </c>
      <c r="BI1198" s="26">
        <f t="shared" si="8355"/>
        <v>-0.58129215770069065</v>
      </c>
      <c r="BJ1198" s="26">
        <f t="shared" si="8355"/>
        <v>-0.59093152209193267</v>
      </c>
      <c r="BK1198" s="26">
        <f t="shared" si="8355"/>
        <v>-0.60044735130987092</v>
      </c>
      <c r="BL1198" s="26">
        <f t="shared" si="8355"/>
        <v>-0.60983967007740769</v>
      </c>
      <c r="BM1198" s="26">
        <f t="shared" si="8355"/>
        <v>-0.61920900045673344</v>
      </c>
      <c r="BN1198" s="26">
        <f t="shared" si="8355"/>
        <v>-0.62845456605850891</v>
      </c>
      <c r="BO1198" s="26">
        <f t="shared" si="8355"/>
        <v>-0.63757670133337263</v>
      </c>
      <c r="BP1198" s="26">
        <f t="shared" si="8355"/>
        <v>-0.64657676238934847</v>
      </c>
      <c r="BQ1198" s="26">
        <f t="shared" si="8355"/>
        <v>-0.65545463355385891</v>
      </c>
      <c r="BR1198" s="26">
        <f t="shared" si="8355"/>
        <v>-0.66430992119130627</v>
      </c>
      <c r="BS1198" s="26">
        <f t="shared" si="8355"/>
        <v>-0.67304390612018272</v>
      </c>
      <c r="BT1198" s="26">
        <f t="shared" si="8355"/>
        <v>-0.68165586496746822</v>
      </c>
      <c r="BU1198" s="26">
        <f t="shared" ref="BU1198:CO1198" si="8356">BU1193/BU1185</f>
        <v>-0.69014610803369159</v>
      </c>
      <c r="BV1198" s="26">
        <f t="shared" si="8356"/>
        <v>-0.69851496326034912</v>
      </c>
      <c r="BW1198" s="26">
        <f t="shared" si="8356"/>
        <v>-0.70676389076637025</v>
      </c>
      <c r="BX1198" s="26">
        <f t="shared" si="8356"/>
        <v>-0.71489209482620231</v>
      </c>
      <c r="BY1198" s="26">
        <f t="shared" si="8356"/>
        <v>-0.72270060387924473</v>
      </c>
      <c r="BZ1198" s="26">
        <f t="shared" si="8356"/>
        <v>-0.73038953067636403</v>
      </c>
      <c r="CA1198" s="26">
        <f t="shared" si="8356"/>
        <v>-0.73795920996196218</v>
      </c>
      <c r="CB1198" s="26">
        <f t="shared" si="8356"/>
        <v>-0.74551100099540557</v>
      </c>
      <c r="CC1198" s="26">
        <f t="shared" si="8356"/>
        <v>-0.7528440457521236</v>
      </c>
      <c r="CD1198" s="26">
        <f t="shared" si="8356"/>
        <v>-0.76015869173431916</v>
      </c>
      <c r="CE1198" s="26">
        <f t="shared" si="8356"/>
        <v>-0.76725524775721088</v>
      </c>
      <c r="CF1198" s="26">
        <f t="shared" si="8356"/>
        <v>-0.77433404106533033</v>
      </c>
      <c r="CG1198" s="26">
        <f t="shared" si="8356"/>
        <v>-0.78119537679806705</v>
      </c>
      <c r="CH1198" s="26">
        <f t="shared" si="8356"/>
        <v>-0.78803958839202537</v>
      </c>
      <c r="CI1198" s="26">
        <f t="shared" si="8356"/>
        <v>-0.79476688350815572</v>
      </c>
      <c r="CJ1198" s="26">
        <f t="shared" si="8356"/>
        <v>-0.8010779378963756</v>
      </c>
      <c r="CK1198" s="26">
        <f t="shared" si="8356"/>
        <v>-0.80727344183763761</v>
      </c>
      <c r="CL1198" s="26">
        <f t="shared" si="8356"/>
        <v>-0.81335372690321794</v>
      </c>
      <c r="CM1198" s="26">
        <f t="shared" si="8356"/>
        <v>-0.81931909487495103</v>
      </c>
      <c r="CN1198" s="26">
        <f t="shared" si="8356"/>
        <v>-0.82516986409967297</v>
      </c>
      <c r="CO1198" s="26">
        <f t="shared" si="8356"/>
        <v>-0.83090508299623933</v>
      </c>
    </row>
    <row r="1199" spans="2:93">
      <c r="B1199" s="556"/>
      <c r="C1199" s="634"/>
      <c r="D1199" s="634"/>
      <c r="H1199" s="556"/>
      <c r="I1199" s="556"/>
      <c r="J1199" s="556"/>
      <c r="K1199" s="556"/>
      <c r="L1199" s="556"/>
      <c r="AK1199" s="556"/>
      <c r="AL1199" s="556"/>
      <c r="AM1199" s="556"/>
      <c r="AN1199" s="556"/>
      <c r="AO1199" s="556"/>
      <c r="AP1199" s="556"/>
      <c r="AQ1199" s="556"/>
      <c r="AR1199" s="556"/>
      <c r="AS1199" s="556"/>
      <c r="AT1199" s="556"/>
      <c r="AU1199" s="556"/>
      <c r="AV1199" s="556"/>
      <c r="AW1199" s="556"/>
      <c r="AX1199" s="556"/>
      <c r="AY1199" s="556"/>
      <c r="AZ1199" s="556"/>
      <c r="BA1199" s="556"/>
      <c r="BB1199" s="556"/>
      <c r="BC1199" s="556"/>
      <c r="BD1199" s="556"/>
      <c r="BE1199" s="556"/>
      <c r="BF1199" s="556"/>
      <c r="BG1199" s="556"/>
      <c r="BH1199" s="556"/>
      <c r="BI1199" s="556"/>
      <c r="BJ1199" s="556"/>
      <c r="BK1199" s="556"/>
      <c r="BL1199" s="556"/>
      <c r="BM1199" s="556"/>
      <c r="BN1199" s="556"/>
      <c r="BO1199" s="556"/>
      <c r="BP1199" s="556"/>
      <c r="BQ1199" s="556"/>
      <c r="BR1199" s="556"/>
      <c r="BS1199" s="556"/>
      <c r="BT1199" s="556"/>
      <c r="BU1199" s="556"/>
      <c r="BV1199" s="556"/>
      <c r="BW1199" s="556"/>
      <c r="BX1199" s="556"/>
      <c r="BY1199" s="556"/>
      <c r="BZ1199" s="556"/>
      <c r="CA1199" s="556"/>
      <c r="CB1199" s="556"/>
      <c r="CC1199" s="556"/>
      <c r="CD1199" s="556"/>
      <c r="CE1199" s="556"/>
      <c r="CF1199" s="556"/>
      <c r="CG1199" s="556"/>
      <c r="CH1199" s="556"/>
      <c r="CI1199" s="556"/>
      <c r="CJ1199" s="556"/>
      <c r="CK1199" s="556"/>
      <c r="CL1199" s="556"/>
      <c r="CM1199" s="556"/>
      <c r="CN1199" s="556"/>
      <c r="CO1199" s="556"/>
    </row>
    <row r="1200" spans="2:93">
      <c r="B1200" s="556"/>
      <c r="C1200" s="634"/>
      <c r="D1200" s="634"/>
      <c r="H1200" s="556"/>
      <c r="I1200" s="556"/>
      <c r="J1200" s="556"/>
      <c r="K1200" s="556"/>
      <c r="L1200" s="556"/>
      <c r="AK1200" s="556"/>
      <c r="AL1200" s="556"/>
      <c r="AM1200" s="556"/>
      <c r="AN1200" s="556"/>
      <c r="AO1200" s="556"/>
      <c r="AP1200" s="556"/>
      <c r="AQ1200" s="556"/>
      <c r="AR1200" s="556"/>
      <c r="AS1200" s="556"/>
      <c r="AT1200" s="556"/>
      <c r="AU1200" s="556"/>
      <c r="AV1200" s="556"/>
      <c r="AW1200" s="556"/>
      <c r="AX1200" s="556"/>
      <c r="AY1200" s="556"/>
      <c r="AZ1200" s="556"/>
      <c r="BA1200" s="556"/>
      <c r="BB1200" s="556"/>
      <c r="BC1200" s="556"/>
      <c r="BD1200" s="556"/>
      <c r="BE1200" s="556"/>
      <c r="BF1200" s="556"/>
      <c r="BG1200" s="556"/>
      <c r="BH1200" s="556"/>
      <c r="BI1200" s="556"/>
      <c r="BJ1200" s="556"/>
      <c r="BK1200" s="556"/>
      <c r="BL1200" s="556"/>
      <c r="BM1200" s="556"/>
      <c r="BN1200" s="556"/>
      <c r="BO1200" s="556"/>
      <c r="BP1200" s="556"/>
      <c r="BQ1200" s="556"/>
      <c r="BR1200" s="556"/>
      <c r="BS1200" s="556"/>
      <c r="BT1200" s="556"/>
      <c r="BU1200" s="556"/>
      <c r="BV1200" s="556"/>
      <c r="BW1200" s="556"/>
      <c r="BX1200" s="556"/>
      <c r="BY1200" s="556"/>
      <c r="BZ1200" s="556"/>
      <c r="CA1200" s="556"/>
      <c r="CB1200" s="556"/>
      <c r="CC1200" s="556"/>
      <c r="CD1200" s="556"/>
      <c r="CE1200" s="556"/>
      <c r="CF1200" s="556"/>
      <c r="CG1200" s="556"/>
      <c r="CH1200" s="556"/>
      <c r="CI1200" s="556"/>
      <c r="CJ1200" s="556"/>
      <c r="CK1200" s="556"/>
      <c r="CL1200" s="556"/>
      <c r="CM1200" s="556"/>
      <c r="CN1200" s="556"/>
      <c r="CO1200" s="556"/>
    </row>
    <row r="1201" spans="2:93">
      <c r="B1201" s="46" t="s">
        <v>1991</v>
      </c>
      <c r="C1201" s="634"/>
      <c r="D1201" s="634"/>
      <c r="H1201" s="556"/>
      <c r="I1201" s="556"/>
      <c r="J1201" s="556"/>
      <c r="K1201" s="556"/>
      <c r="L1201" s="556"/>
      <c r="AK1201" s="556"/>
      <c r="AL1201" s="556"/>
      <c r="AM1201" s="556"/>
      <c r="AN1201" s="556"/>
      <c r="AO1201" s="556"/>
      <c r="AP1201" s="556"/>
      <c r="AQ1201" s="556"/>
      <c r="AR1201" s="556"/>
      <c r="AS1201" s="556"/>
      <c r="AT1201" s="556"/>
      <c r="AU1201" s="556"/>
      <c r="AV1201" s="556"/>
      <c r="AW1201" s="556"/>
      <c r="AX1201" s="556"/>
      <c r="AY1201" s="556"/>
      <c r="AZ1201" s="556"/>
      <c r="BA1201" s="556"/>
      <c r="BB1201" s="556"/>
      <c r="BC1201" s="556"/>
      <c r="BD1201" s="556"/>
      <c r="BE1201" s="556"/>
      <c r="BF1201" s="556"/>
      <c r="BG1201" s="556"/>
      <c r="BH1201" s="556"/>
      <c r="BI1201" s="556"/>
      <c r="BJ1201" s="556"/>
      <c r="BK1201" s="556"/>
      <c r="BL1201" s="556"/>
      <c r="BM1201" s="556"/>
      <c r="BN1201" s="556"/>
      <c r="BO1201" s="556"/>
      <c r="BP1201" s="556"/>
      <c r="BQ1201" s="556"/>
      <c r="BR1201" s="556"/>
      <c r="BS1201" s="556"/>
      <c r="BT1201" s="556"/>
      <c r="BU1201" s="556"/>
      <c r="BV1201" s="556"/>
      <c r="BW1201" s="556"/>
      <c r="BX1201" s="556"/>
      <c r="BY1201" s="556"/>
      <c r="BZ1201" s="556"/>
      <c r="CA1201" s="556"/>
      <c r="CB1201" s="556"/>
      <c r="CC1201" s="556"/>
      <c r="CD1201" s="556"/>
      <c r="CE1201" s="556"/>
      <c r="CF1201" s="556"/>
      <c r="CG1201" s="556"/>
      <c r="CH1201" s="556"/>
      <c r="CI1201" s="556"/>
      <c r="CJ1201" s="556"/>
      <c r="CK1201" s="556"/>
      <c r="CL1201" s="556"/>
      <c r="CM1201" s="556"/>
      <c r="CN1201" s="556"/>
      <c r="CO1201" s="556"/>
    </row>
    <row r="1202" spans="2:93">
      <c r="B1202" s="556"/>
      <c r="C1202" s="556" t="s">
        <v>1975</v>
      </c>
      <c r="D1202" s="556" t="s">
        <v>1982</v>
      </c>
      <c r="E1202" s="556"/>
      <c r="F1202" s="556"/>
      <c r="G1202" s="556"/>
      <c r="H1202" s="556"/>
      <c r="I1202" s="556"/>
      <c r="J1202" s="556"/>
      <c r="K1202" s="556"/>
      <c r="L1202" s="556"/>
      <c r="AK1202" s="556"/>
      <c r="AL1202" s="556"/>
      <c r="AM1202" s="556"/>
      <c r="AN1202" s="556"/>
      <c r="AO1202" s="556"/>
      <c r="AP1202" s="556"/>
      <c r="AQ1202" s="556"/>
      <c r="AR1202" s="556"/>
      <c r="AS1202" s="556"/>
      <c r="AT1202" s="556"/>
      <c r="AU1202" s="556"/>
      <c r="AV1202" s="556"/>
      <c r="AW1202" s="556"/>
      <c r="AX1202" s="556"/>
      <c r="AY1202" s="556"/>
      <c r="AZ1202" s="556"/>
      <c r="BA1202" s="556"/>
      <c r="BB1202" s="556"/>
      <c r="BC1202" s="556"/>
      <c r="BD1202" s="556"/>
      <c r="BE1202" s="556"/>
      <c r="BF1202" s="556"/>
      <c r="BG1202" s="556"/>
      <c r="BH1202" s="556"/>
      <c r="BI1202" s="556"/>
      <c r="BJ1202" s="556"/>
      <c r="BK1202" s="556"/>
      <c r="BL1202" s="556"/>
      <c r="BM1202" s="556"/>
      <c r="BN1202" s="556"/>
      <c r="BO1202" s="556"/>
      <c r="BP1202" s="556"/>
      <c r="BQ1202" s="556"/>
      <c r="BR1202" s="556"/>
      <c r="BS1202" s="556"/>
      <c r="BT1202" s="556"/>
      <c r="BU1202" s="556"/>
      <c r="BV1202" s="556"/>
      <c r="BW1202" s="556"/>
      <c r="BX1202" s="556"/>
      <c r="BY1202" s="556"/>
      <c r="BZ1202" s="556"/>
      <c r="CA1202" s="556"/>
      <c r="CB1202" s="556"/>
      <c r="CC1202" s="556"/>
      <c r="CD1202" s="556"/>
      <c r="CE1202" s="556"/>
      <c r="CF1202" s="556"/>
      <c r="CG1202" s="556"/>
      <c r="CH1202" s="556"/>
      <c r="CI1202" s="556"/>
      <c r="CJ1202" s="556"/>
      <c r="CK1202" s="556"/>
      <c r="CL1202" s="556"/>
      <c r="CM1202" s="556"/>
      <c r="CN1202" s="556"/>
      <c r="CO1202" s="556"/>
    </row>
    <row r="1203" spans="2:93">
      <c r="B1203" s="556"/>
      <c r="C1203" s="556" t="s">
        <v>1976</v>
      </c>
      <c r="D1203" s="556" t="s">
        <v>737</v>
      </c>
      <c r="E1203" s="556"/>
      <c r="F1203" s="556"/>
      <c r="G1203" s="556"/>
      <c r="H1203" s="556">
        <v>0</v>
      </c>
      <c r="I1203" s="556">
        <v>1</v>
      </c>
      <c r="J1203" s="556">
        <v>2</v>
      </c>
      <c r="K1203" s="556">
        <v>3</v>
      </c>
      <c r="L1203" s="556">
        <v>4</v>
      </c>
      <c r="M1203" s="556">
        <v>5</v>
      </c>
      <c r="N1203" s="556">
        <v>6</v>
      </c>
      <c r="O1203" s="556">
        <v>7</v>
      </c>
      <c r="P1203" s="556">
        <v>8</v>
      </c>
      <c r="Q1203" s="556">
        <v>9</v>
      </c>
      <c r="R1203" s="556">
        <v>10</v>
      </c>
      <c r="S1203" s="556">
        <v>11</v>
      </c>
      <c r="T1203" s="556">
        <v>12</v>
      </c>
      <c r="U1203" s="556">
        <v>13</v>
      </c>
      <c r="V1203" s="556">
        <v>14</v>
      </c>
      <c r="W1203" s="556">
        <v>15</v>
      </c>
      <c r="X1203" s="556">
        <v>16</v>
      </c>
      <c r="Y1203" s="556">
        <v>17</v>
      </c>
      <c r="Z1203" s="556">
        <v>18</v>
      </c>
      <c r="AA1203" s="556">
        <v>19</v>
      </c>
      <c r="AB1203" s="556">
        <v>20</v>
      </c>
      <c r="AC1203" s="556">
        <v>21</v>
      </c>
      <c r="AD1203" s="556">
        <v>22</v>
      </c>
      <c r="AE1203" s="556">
        <v>23</v>
      </c>
      <c r="AF1203" s="556">
        <v>24</v>
      </c>
      <c r="AG1203" s="556">
        <v>25</v>
      </c>
      <c r="AH1203" s="556">
        <v>26</v>
      </c>
      <c r="AI1203" s="556">
        <v>27</v>
      </c>
      <c r="AJ1203" s="556">
        <v>28</v>
      </c>
      <c r="AK1203" s="556">
        <v>29</v>
      </c>
      <c r="AL1203" s="556">
        <v>30</v>
      </c>
      <c r="AM1203" s="556">
        <v>31</v>
      </c>
      <c r="AN1203" s="556">
        <v>32</v>
      </c>
      <c r="AO1203" s="556">
        <v>33</v>
      </c>
      <c r="AP1203" s="556">
        <v>34</v>
      </c>
      <c r="AQ1203" s="556">
        <v>35</v>
      </c>
      <c r="AR1203" s="556">
        <v>36</v>
      </c>
      <c r="AS1203" s="556">
        <v>37</v>
      </c>
      <c r="AT1203" s="556">
        <v>38</v>
      </c>
      <c r="AU1203" s="556">
        <v>39</v>
      </c>
      <c r="AV1203" s="556">
        <v>40</v>
      </c>
      <c r="AW1203" s="556">
        <v>41</v>
      </c>
      <c r="AX1203" s="556">
        <v>42</v>
      </c>
      <c r="AY1203" s="556">
        <v>43</v>
      </c>
      <c r="AZ1203" s="556">
        <v>44</v>
      </c>
      <c r="BA1203" s="556">
        <v>45</v>
      </c>
      <c r="BB1203" s="556">
        <v>46</v>
      </c>
      <c r="BC1203" s="556">
        <v>47</v>
      </c>
      <c r="BD1203" s="556">
        <v>48</v>
      </c>
      <c r="BE1203" s="556">
        <v>49</v>
      </c>
      <c r="BF1203" s="556">
        <v>50</v>
      </c>
      <c r="BG1203" s="556">
        <v>51</v>
      </c>
      <c r="BH1203" s="556">
        <v>52</v>
      </c>
      <c r="BI1203" s="556">
        <v>53</v>
      </c>
      <c r="BJ1203" s="556">
        <v>54</v>
      </c>
      <c r="BK1203" s="556">
        <v>55</v>
      </c>
      <c r="BL1203" s="556">
        <v>56</v>
      </c>
      <c r="BM1203" s="556">
        <v>57</v>
      </c>
      <c r="BN1203" s="556">
        <v>58</v>
      </c>
      <c r="BO1203" s="556">
        <v>59</v>
      </c>
      <c r="BP1203" s="556">
        <v>60</v>
      </c>
      <c r="BQ1203" s="556">
        <v>61</v>
      </c>
      <c r="BR1203" s="556">
        <v>62</v>
      </c>
      <c r="BS1203" s="556">
        <v>63</v>
      </c>
      <c r="BT1203" s="556">
        <v>64</v>
      </c>
      <c r="BU1203" s="556">
        <v>65</v>
      </c>
      <c r="BV1203" s="556">
        <v>66</v>
      </c>
      <c r="BW1203" s="556">
        <v>67</v>
      </c>
      <c r="BX1203" s="556">
        <v>68</v>
      </c>
      <c r="BY1203" s="556">
        <v>69</v>
      </c>
      <c r="BZ1203" s="556">
        <v>70</v>
      </c>
      <c r="CA1203" s="556">
        <v>71</v>
      </c>
      <c r="CB1203" s="556">
        <v>72</v>
      </c>
      <c r="CC1203" s="556">
        <v>73</v>
      </c>
      <c r="CD1203" s="556">
        <v>74</v>
      </c>
      <c r="CE1203" s="556">
        <v>75</v>
      </c>
      <c r="CF1203" s="556">
        <v>76</v>
      </c>
      <c r="CG1203" s="556">
        <v>77</v>
      </c>
      <c r="CH1203" s="556">
        <v>78</v>
      </c>
      <c r="CI1203" s="556">
        <v>79</v>
      </c>
      <c r="CJ1203" s="556">
        <v>80</v>
      </c>
      <c r="CK1203" s="556">
        <v>81</v>
      </c>
      <c r="CL1203" s="556">
        <v>82</v>
      </c>
      <c r="CM1203" s="556">
        <v>83</v>
      </c>
      <c r="CN1203" s="556">
        <v>84</v>
      </c>
      <c r="CO1203" s="556">
        <v>85</v>
      </c>
    </row>
    <row r="1204" spans="2:93">
      <c r="B1204" s="556"/>
      <c r="C1204" s="556"/>
      <c r="D1204" s="10">
        <f>'DCF Forecast Parameters'!C108</f>
        <v>25</v>
      </c>
      <c r="E1204" s="556"/>
      <c r="F1204" s="556"/>
      <c r="G1204" s="556"/>
      <c r="H1204" s="17"/>
      <c r="I1204" s="17">
        <f>H1206</f>
        <v>528742.73</v>
      </c>
      <c r="J1204" s="17">
        <f t="shared" ref="J1204" si="8357">I1206</f>
        <v>527420.73</v>
      </c>
      <c r="K1204" s="17">
        <f t="shared" ref="K1204" si="8358">J1206</f>
        <v>526095.73</v>
      </c>
      <c r="L1204" s="17">
        <f t="shared" ref="L1204" si="8359">K1206</f>
        <v>524767.73</v>
      </c>
      <c r="M1204" s="17">
        <f t="shared" ref="M1204" si="8360">L1206</f>
        <v>523435.73</v>
      </c>
      <c r="N1204" s="17">
        <f t="shared" ref="N1204" si="8361">M1206</f>
        <v>522100.73</v>
      </c>
      <c r="O1204" s="17">
        <f t="shared" ref="O1204" si="8362">N1206</f>
        <v>520762.73</v>
      </c>
      <c r="P1204" s="17">
        <f t="shared" ref="P1204" si="8363">O1206</f>
        <v>519420.73</v>
      </c>
      <c r="Q1204" s="17">
        <f t="shared" ref="Q1204" si="8364">P1206</f>
        <v>518075.73</v>
      </c>
      <c r="R1204" s="17">
        <f t="shared" ref="R1204" si="8365">Q1206</f>
        <v>516726.73</v>
      </c>
      <c r="S1204" s="17">
        <f t="shared" ref="S1204" si="8366">R1206</f>
        <v>515374.73</v>
      </c>
      <c r="T1204" s="17">
        <f t="shared" ref="T1204" si="8367">S1206</f>
        <v>514019.73</v>
      </c>
      <c r="U1204" s="17">
        <f t="shared" ref="U1204" si="8368">T1206</f>
        <v>512660.73</v>
      </c>
      <c r="V1204" s="17">
        <f t="shared" ref="V1204" si="8369">U1206</f>
        <v>511298.73</v>
      </c>
      <c r="W1204" s="17">
        <f t="shared" ref="W1204" si="8370">V1206</f>
        <v>509933.73</v>
      </c>
      <c r="X1204" s="17">
        <f t="shared" ref="X1204" si="8371">W1206</f>
        <v>508564.73</v>
      </c>
      <c r="Y1204" s="17">
        <f t="shared" ref="Y1204" si="8372">X1206</f>
        <v>507192.73</v>
      </c>
      <c r="Z1204" s="17">
        <f t="shared" ref="Z1204" si="8373">Y1206</f>
        <v>505816.73</v>
      </c>
      <c r="AA1204" s="17">
        <f t="shared" ref="AA1204" si="8374">Z1206</f>
        <v>504437.73</v>
      </c>
      <c r="AB1204" s="17">
        <f t="shared" ref="AB1204" si="8375">AA1206</f>
        <v>503054.73</v>
      </c>
      <c r="AC1204" s="17">
        <f t="shared" ref="AC1204" si="8376">AB1206</f>
        <v>501668.73</v>
      </c>
      <c r="AD1204" s="17">
        <f t="shared" ref="AD1204" si="8377">AC1206</f>
        <v>500278.73</v>
      </c>
      <c r="AE1204" s="17">
        <f t="shared" ref="AE1204" si="8378">AD1206</f>
        <v>498885.73</v>
      </c>
      <c r="AF1204" s="17">
        <f t="shared" ref="AF1204" si="8379">AE1206</f>
        <v>497489.73</v>
      </c>
      <c r="AG1204" s="17">
        <f t="shared" ref="AG1204" si="8380">AF1206</f>
        <v>496089.73</v>
      </c>
      <c r="AH1204" s="17">
        <f t="shared" ref="AH1204" si="8381">AG1206</f>
        <v>494686.73</v>
      </c>
      <c r="AI1204" s="17">
        <f t="shared" ref="AI1204" si="8382">AH1206</f>
        <v>493279.73</v>
      </c>
      <c r="AJ1204" s="17">
        <f t="shared" ref="AJ1204" si="8383">AI1206</f>
        <v>491868.73</v>
      </c>
      <c r="AK1204" s="17">
        <f t="shared" ref="AK1204" si="8384">AJ1206</f>
        <v>490454.73</v>
      </c>
      <c r="AL1204" s="17">
        <f t="shared" ref="AL1204" si="8385">AK1206</f>
        <v>489036.73</v>
      </c>
      <c r="AM1204" s="17">
        <f t="shared" ref="AM1204" si="8386">AL1206</f>
        <v>487615.73</v>
      </c>
      <c r="AN1204" s="17">
        <f t="shared" ref="AN1204" si="8387">AM1206</f>
        <v>486190.73</v>
      </c>
      <c r="AO1204" s="17">
        <f t="shared" ref="AO1204" si="8388">AN1206</f>
        <v>484762.73</v>
      </c>
      <c r="AP1204" s="17">
        <f t="shared" ref="AP1204" si="8389">AO1206</f>
        <v>483330.73</v>
      </c>
      <c r="AQ1204" s="17">
        <f t="shared" ref="AQ1204" si="8390">AP1206</f>
        <v>481895.73</v>
      </c>
      <c r="AR1204" s="17">
        <f t="shared" ref="AR1204" si="8391">AQ1206</f>
        <v>480456.73</v>
      </c>
      <c r="AS1204" s="17">
        <f t="shared" ref="AS1204" si="8392">AR1206</f>
        <v>479013.73</v>
      </c>
      <c r="AT1204" s="17">
        <f t="shared" ref="AT1204" si="8393">AS1206</f>
        <v>477567.73</v>
      </c>
      <c r="AU1204" s="17">
        <f t="shared" ref="AU1204" si="8394">AT1206</f>
        <v>476117.73</v>
      </c>
      <c r="AV1204" s="17">
        <f t="shared" ref="AV1204" si="8395">AU1206</f>
        <v>474664.73</v>
      </c>
      <c r="AW1204" s="17">
        <f t="shared" ref="AW1204" si="8396">AV1206</f>
        <v>473207.73</v>
      </c>
      <c r="AX1204" s="17">
        <f t="shared" ref="AX1204" si="8397">AW1206</f>
        <v>471746.73</v>
      </c>
      <c r="AY1204" s="17">
        <f t="shared" ref="AY1204" si="8398">AX1206</f>
        <v>470282.73</v>
      </c>
      <c r="AZ1204" s="17">
        <f t="shared" ref="AZ1204" si="8399">AY1206</f>
        <v>468814.73</v>
      </c>
      <c r="BA1204" s="17">
        <f t="shared" ref="BA1204" si="8400">AZ1206</f>
        <v>467342.73</v>
      </c>
      <c r="BB1204" s="17">
        <f t="shared" ref="BB1204" si="8401">BA1206</f>
        <v>465867.73</v>
      </c>
      <c r="BC1204" s="17">
        <f t="shared" ref="BC1204" si="8402">BB1206</f>
        <v>464388.73</v>
      </c>
      <c r="BD1204" s="17">
        <f t="shared" ref="BD1204" si="8403">BC1206</f>
        <v>462905.73</v>
      </c>
      <c r="BE1204" s="17">
        <f t="shared" ref="BE1204" si="8404">BD1206</f>
        <v>461419.73</v>
      </c>
      <c r="BF1204" s="17">
        <f t="shared" ref="BF1204" si="8405">BE1206</f>
        <v>459929.73</v>
      </c>
      <c r="BG1204" s="17">
        <f t="shared" ref="BG1204" si="8406">BF1206</f>
        <v>458435.73</v>
      </c>
      <c r="BH1204" s="17">
        <f t="shared" ref="BH1204" si="8407">BG1206</f>
        <v>456937.73</v>
      </c>
      <c r="BI1204" s="17">
        <f t="shared" ref="BI1204" si="8408">BH1206</f>
        <v>455436.73</v>
      </c>
      <c r="BJ1204" s="17">
        <f t="shared" ref="BJ1204" si="8409">BI1206</f>
        <v>453931.73</v>
      </c>
      <c r="BK1204" s="17">
        <f t="shared" ref="BK1204" si="8410">BJ1206</f>
        <v>452422.73</v>
      </c>
      <c r="BL1204" s="17">
        <f t="shared" ref="BL1204" si="8411">BK1206</f>
        <v>450909.73</v>
      </c>
      <c r="BM1204" s="17">
        <f t="shared" ref="BM1204" si="8412">BL1206</f>
        <v>449393.73</v>
      </c>
      <c r="BN1204" s="17">
        <f t="shared" ref="BN1204" si="8413">BM1206</f>
        <v>447873.73</v>
      </c>
      <c r="BO1204" s="17">
        <f t="shared" ref="BO1204" si="8414">BN1206</f>
        <v>446349.73</v>
      </c>
      <c r="BP1204" s="17">
        <f t="shared" ref="BP1204" si="8415">BO1206</f>
        <v>444821.73</v>
      </c>
      <c r="BQ1204" s="17">
        <f t="shared" ref="BQ1204" si="8416">BP1206</f>
        <v>443289.73</v>
      </c>
      <c r="BR1204" s="17">
        <f t="shared" ref="BR1204" si="8417">BQ1206</f>
        <v>441754.73</v>
      </c>
      <c r="BS1204" s="17">
        <f t="shared" ref="BS1204" si="8418">BR1206</f>
        <v>440215.73</v>
      </c>
      <c r="BT1204" s="17">
        <f t="shared" ref="BT1204" si="8419">BS1206</f>
        <v>438672.73</v>
      </c>
      <c r="BU1204" s="17">
        <f t="shared" ref="BU1204" si="8420">BT1206</f>
        <v>437125.73</v>
      </c>
      <c r="BV1204" s="17">
        <f t="shared" ref="BV1204" si="8421">BU1206</f>
        <v>435574.73</v>
      </c>
      <c r="BW1204" s="17">
        <f t="shared" ref="BW1204" si="8422">BV1206</f>
        <v>434019.73</v>
      </c>
      <c r="BX1204" s="17">
        <f t="shared" ref="BX1204" si="8423">BW1206</f>
        <v>432460.73</v>
      </c>
      <c r="BY1204" s="17">
        <f t="shared" ref="BY1204" si="8424">BX1206</f>
        <v>430897.73</v>
      </c>
      <c r="BZ1204" s="17">
        <f t="shared" ref="BZ1204" si="8425">BY1206</f>
        <v>429331.73</v>
      </c>
      <c r="CA1204" s="17">
        <f t="shared" ref="CA1204" si="8426">BZ1206</f>
        <v>427761.73</v>
      </c>
      <c r="CB1204" s="17">
        <f t="shared" ref="CB1204" si="8427">CA1206</f>
        <v>426187.73</v>
      </c>
      <c r="CC1204" s="17">
        <f t="shared" ref="CC1204" si="8428">CB1206</f>
        <v>424609.73</v>
      </c>
      <c r="CD1204" s="17">
        <f t="shared" ref="CD1204" si="8429">CC1206</f>
        <v>423027.73</v>
      </c>
      <c r="CE1204" s="17">
        <f t="shared" ref="CE1204" si="8430">CD1206</f>
        <v>421441.73</v>
      </c>
      <c r="CF1204" s="17">
        <f t="shared" ref="CF1204" si="8431">CE1206</f>
        <v>419851.73</v>
      </c>
      <c r="CG1204" s="17">
        <f t="shared" ref="CG1204" si="8432">CF1206</f>
        <v>418257.73</v>
      </c>
      <c r="CH1204" s="17">
        <f t="shared" ref="CH1204" si="8433">CG1206</f>
        <v>416659.73</v>
      </c>
      <c r="CI1204" s="17">
        <f t="shared" ref="CI1204" si="8434">CH1206</f>
        <v>415057.73</v>
      </c>
      <c r="CJ1204" s="17">
        <f t="shared" ref="CJ1204" si="8435">CI1206</f>
        <v>413451.73</v>
      </c>
      <c r="CK1204" s="17">
        <f t="shared" ref="CK1204" si="8436">CJ1206</f>
        <v>411841.73</v>
      </c>
      <c r="CL1204" s="17">
        <f t="shared" ref="CL1204" si="8437">CK1206</f>
        <v>410227.73</v>
      </c>
      <c r="CM1204" s="17">
        <f t="shared" ref="CM1204" si="8438">CL1206</f>
        <v>408609.73</v>
      </c>
      <c r="CN1204" s="17">
        <f t="shared" ref="CN1204" si="8439">CM1206</f>
        <v>406987.73</v>
      </c>
      <c r="CO1204" s="17">
        <f t="shared" ref="CO1204" si="8440">CN1206</f>
        <v>405361.73</v>
      </c>
    </row>
    <row r="1205" spans="2:93">
      <c r="B1205" s="556"/>
      <c r="C1205" s="556"/>
      <c r="D1205" s="556"/>
      <c r="E1205" s="556"/>
      <c r="F1205" s="556"/>
      <c r="G1205" s="556"/>
      <c r="H1205" s="17"/>
      <c r="I1205" s="17">
        <f t="shared" ref="I1205:AN1205" si="8441">I1176</f>
        <v>-1322</v>
      </c>
      <c r="J1205" s="17">
        <f t="shared" si="8441"/>
        <v>-1325</v>
      </c>
      <c r="K1205" s="17">
        <f t="shared" si="8441"/>
        <v>-1328</v>
      </c>
      <c r="L1205" s="17">
        <f t="shared" si="8441"/>
        <v>-1332</v>
      </c>
      <c r="M1205" s="17">
        <f t="shared" si="8441"/>
        <v>-1335</v>
      </c>
      <c r="N1205" s="17">
        <f t="shared" si="8441"/>
        <v>-1338</v>
      </c>
      <c r="O1205" s="17">
        <f t="shared" si="8441"/>
        <v>-1342</v>
      </c>
      <c r="P1205" s="17">
        <f t="shared" si="8441"/>
        <v>-1345</v>
      </c>
      <c r="Q1205" s="17">
        <f t="shared" si="8441"/>
        <v>-1349</v>
      </c>
      <c r="R1205" s="17">
        <f t="shared" si="8441"/>
        <v>-1352</v>
      </c>
      <c r="S1205" s="17">
        <f t="shared" si="8441"/>
        <v>-1355</v>
      </c>
      <c r="T1205" s="17">
        <f t="shared" si="8441"/>
        <v>-1359</v>
      </c>
      <c r="U1205" s="17">
        <f t="shared" si="8441"/>
        <v>-1362</v>
      </c>
      <c r="V1205" s="17">
        <f t="shared" si="8441"/>
        <v>-1365</v>
      </c>
      <c r="W1205" s="17">
        <f t="shared" si="8441"/>
        <v>-1369</v>
      </c>
      <c r="X1205" s="17">
        <f t="shared" si="8441"/>
        <v>-1372</v>
      </c>
      <c r="Y1205" s="17">
        <f t="shared" si="8441"/>
        <v>-1376</v>
      </c>
      <c r="Z1205" s="17">
        <f t="shared" si="8441"/>
        <v>-1379</v>
      </c>
      <c r="AA1205" s="17">
        <f t="shared" si="8441"/>
        <v>-1383</v>
      </c>
      <c r="AB1205" s="17">
        <f t="shared" si="8441"/>
        <v>-1386</v>
      </c>
      <c r="AC1205" s="17">
        <f t="shared" si="8441"/>
        <v>-1390</v>
      </c>
      <c r="AD1205" s="17">
        <f t="shared" si="8441"/>
        <v>-1393</v>
      </c>
      <c r="AE1205" s="17">
        <f t="shared" si="8441"/>
        <v>-1396</v>
      </c>
      <c r="AF1205" s="17">
        <f t="shared" si="8441"/>
        <v>-1400</v>
      </c>
      <c r="AG1205" s="17">
        <f t="shared" si="8441"/>
        <v>-1403</v>
      </c>
      <c r="AH1205" s="17">
        <f t="shared" si="8441"/>
        <v>-1407</v>
      </c>
      <c r="AI1205" s="17">
        <f t="shared" si="8441"/>
        <v>-1411</v>
      </c>
      <c r="AJ1205" s="17">
        <f t="shared" si="8441"/>
        <v>-1414</v>
      </c>
      <c r="AK1205" s="17">
        <f t="shared" si="8441"/>
        <v>-1418</v>
      </c>
      <c r="AL1205" s="17">
        <f t="shared" si="8441"/>
        <v>-1421</v>
      </c>
      <c r="AM1205" s="17">
        <f t="shared" si="8441"/>
        <v>-1425</v>
      </c>
      <c r="AN1205" s="17">
        <f t="shared" si="8441"/>
        <v>-1428</v>
      </c>
      <c r="AO1205" s="17">
        <f t="shared" ref="AO1205:BT1205" si="8442">AO1176</f>
        <v>-1432</v>
      </c>
      <c r="AP1205" s="17">
        <f t="shared" si="8442"/>
        <v>-1435</v>
      </c>
      <c r="AQ1205" s="17">
        <f t="shared" si="8442"/>
        <v>-1439</v>
      </c>
      <c r="AR1205" s="17">
        <f t="shared" si="8442"/>
        <v>-1443</v>
      </c>
      <c r="AS1205" s="17">
        <f t="shared" si="8442"/>
        <v>-1446</v>
      </c>
      <c r="AT1205" s="17">
        <f t="shared" si="8442"/>
        <v>-1450</v>
      </c>
      <c r="AU1205" s="17">
        <f t="shared" si="8442"/>
        <v>-1453</v>
      </c>
      <c r="AV1205" s="17">
        <f t="shared" si="8442"/>
        <v>-1457</v>
      </c>
      <c r="AW1205" s="17">
        <f t="shared" si="8442"/>
        <v>-1461</v>
      </c>
      <c r="AX1205" s="17">
        <f t="shared" si="8442"/>
        <v>-1464</v>
      </c>
      <c r="AY1205" s="17">
        <f t="shared" si="8442"/>
        <v>-1468</v>
      </c>
      <c r="AZ1205" s="17">
        <f t="shared" si="8442"/>
        <v>-1472</v>
      </c>
      <c r="BA1205" s="17">
        <f t="shared" si="8442"/>
        <v>-1475</v>
      </c>
      <c r="BB1205" s="17">
        <f t="shared" si="8442"/>
        <v>-1479</v>
      </c>
      <c r="BC1205" s="17">
        <f t="shared" si="8442"/>
        <v>-1483</v>
      </c>
      <c r="BD1205" s="17">
        <f t="shared" si="8442"/>
        <v>-1486</v>
      </c>
      <c r="BE1205" s="17">
        <f t="shared" si="8442"/>
        <v>-1490</v>
      </c>
      <c r="BF1205" s="17">
        <f t="shared" si="8442"/>
        <v>-1494</v>
      </c>
      <c r="BG1205" s="17">
        <f t="shared" si="8442"/>
        <v>-1498</v>
      </c>
      <c r="BH1205" s="17">
        <f t="shared" si="8442"/>
        <v>-1501</v>
      </c>
      <c r="BI1205" s="17">
        <f t="shared" si="8442"/>
        <v>-1505</v>
      </c>
      <c r="BJ1205" s="17">
        <f t="shared" si="8442"/>
        <v>-1509</v>
      </c>
      <c r="BK1205" s="17">
        <f t="shared" si="8442"/>
        <v>-1513</v>
      </c>
      <c r="BL1205" s="17">
        <f t="shared" si="8442"/>
        <v>-1516</v>
      </c>
      <c r="BM1205" s="17">
        <f t="shared" si="8442"/>
        <v>-1520</v>
      </c>
      <c r="BN1205" s="17">
        <f t="shared" si="8442"/>
        <v>-1524</v>
      </c>
      <c r="BO1205" s="17">
        <f t="shared" si="8442"/>
        <v>-1528</v>
      </c>
      <c r="BP1205" s="17">
        <f t="shared" si="8442"/>
        <v>-1532</v>
      </c>
      <c r="BQ1205" s="17">
        <f t="shared" si="8442"/>
        <v>-1535</v>
      </c>
      <c r="BR1205" s="17">
        <f t="shared" si="8442"/>
        <v>-1539</v>
      </c>
      <c r="BS1205" s="17">
        <f t="shared" si="8442"/>
        <v>-1543</v>
      </c>
      <c r="BT1205" s="17">
        <f t="shared" si="8442"/>
        <v>-1547</v>
      </c>
      <c r="BU1205" s="17">
        <f t="shared" ref="BU1205:CO1205" si="8443">BU1176</f>
        <v>-1551</v>
      </c>
      <c r="BV1205" s="17">
        <f t="shared" si="8443"/>
        <v>-1555</v>
      </c>
      <c r="BW1205" s="17">
        <f t="shared" si="8443"/>
        <v>-1559</v>
      </c>
      <c r="BX1205" s="17">
        <f t="shared" si="8443"/>
        <v>-1563</v>
      </c>
      <c r="BY1205" s="17">
        <f t="shared" si="8443"/>
        <v>-1566</v>
      </c>
      <c r="BZ1205" s="17">
        <f t="shared" si="8443"/>
        <v>-1570</v>
      </c>
      <c r="CA1205" s="17">
        <f t="shared" si="8443"/>
        <v>-1574</v>
      </c>
      <c r="CB1205" s="17">
        <f t="shared" si="8443"/>
        <v>-1578</v>
      </c>
      <c r="CC1205" s="17">
        <f t="shared" si="8443"/>
        <v>-1582</v>
      </c>
      <c r="CD1205" s="17">
        <f t="shared" si="8443"/>
        <v>-1586</v>
      </c>
      <c r="CE1205" s="17">
        <f t="shared" si="8443"/>
        <v>-1590</v>
      </c>
      <c r="CF1205" s="17">
        <f t="shared" si="8443"/>
        <v>-1594</v>
      </c>
      <c r="CG1205" s="17">
        <f t="shared" si="8443"/>
        <v>-1598</v>
      </c>
      <c r="CH1205" s="17">
        <f t="shared" si="8443"/>
        <v>-1602</v>
      </c>
      <c r="CI1205" s="17">
        <f t="shared" si="8443"/>
        <v>-1606</v>
      </c>
      <c r="CJ1205" s="17">
        <f t="shared" si="8443"/>
        <v>-1610</v>
      </c>
      <c r="CK1205" s="17">
        <f t="shared" si="8443"/>
        <v>-1614</v>
      </c>
      <c r="CL1205" s="17">
        <f t="shared" si="8443"/>
        <v>-1618</v>
      </c>
      <c r="CM1205" s="17">
        <f t="shared" si="8443"/>
        <v>-1622</v>
      </c>
      <c r="CN1205" s="17">
        <f t="shared" si="8443"/>
        <v>-1626</v>
      </c>
      <c r="CO1205" s="17">
        <f t="shared" si="8443"/>
        <v>-1630</v>
      </c>
    </row>
    <row r="1206" spans="2:93">
      <c r="B1206" s="556"/>
      <c r="C1206" s="556"/>
      <c r="D1206" s="556"/>
      <c r="E1206" s="556"/>
      <c r="F1206" s="556"/>
      <c r="G1206" s="556"/>
      <c r="H1206" s="17">
        <f>H1185</f>
        <v>528742.73</v>
      </c>
      <c r="I1206" s="17">
        <f>I1204+I1205</f>
        <v>527420.73</v>
      </c>
      <c r="J1206" s="17">
        <f t="shared" ref="J1206:BU1206" si="8444">J1204+J1205</f>
        <v>526095.73</v>
      </c>
      <c r="K1206" s="17">
        <f t="shared" si="8444"/>
        <v>524767.73</v>
      </c>
      <c r="L1206" s="17">
        <f t="shared" si="8444"/>
        <v>523435.73</v>
      </c>
      <c r="M1206" s="17">
        <f t="shared" si="8444"/>
        <v>522100.73</v>
      </c>
      <c r="N1206" s="17">
        <f t="shared" si="8444"/>
        <v>520762.73</v>
      </c>
      <c r="O1206" s="17">
        <f t="shared" si="8444"/>
        <v>519420.73</v>
      </c>
      <c r="P1206" s="17">
        <f t="shared" si="8444"/>
        <v>518075.73</v>
      </c>
      <c r="Q1206" s="17">
        <f t="shared" si="8444"/>
        <v>516726.73</v>
      </c>
      <c r="R1206" s="17">
        <f t="shared" si="8444"/>
        <v>515374.73</v>
      </c>
      <c r="S1206" s="17">
        <f t="shared" si="8444"/>
        <v>514019.73</v>
      </c>
      <c r="T1206" s="17">
        <f t="shared" si="8444"/>
        <v>512660.73</v>
      </c>
      <c r="U1206" s="17">
        <f t="shared" si="8444"/>
        <v>511298.73</v>
      </c>
      <c r="V1206" s="17">
        <f t="shared" si="8444"/>
        <v>509933.73</v>
      </c>
      <c r="W1206" s="17">
        <f t="shared" si="8444"/>
        <v>508564.73</v>
      </c>
      <c r="X1206" s="17">
        <f t="shared" si="8444"/>
        <v>507192.73</v>
      </c>
      <c r="Y1206" s="17">
        <f t="shared" si="8444"/>
        <v>505816.73</v>
      </c>
      <c r="Z1206" s="17">
        <f t="shared" si="8444"/>
        <v>504437.73</v>
      </c>
      <c r="AA1206" s="17">
        <f t="shared" si="8444"/>
        <v>503054.73</v>
      </c>
      <c r="AB1206" s="17">
        <f t="shared" si="8444"/>
        <v>501668.73</v>
      </c>
      <c r="AC1206" s="17">
        <f t="shared" si="8444"/>
        <v>500278.73</v>
      </c>
      <c r="AD1206" s="17">
        <f t="shared" si="8444"/>
        <v>498885.73</v>
      </c>
      <c r="AE1206" s="17">
        <f t="shared" si="8444"/>
        <v>497489.73</v>
      </c>
      <c r="AF1206" s="17">
        <f t="shared" si="8444"/>
        <v>496089.73</v>
      </c>
      <c r="AG1206" s="17">
        <f t="shared" si="8444"/>
        <v>494686.73</v>
      </c>
      <c r="AH1206" s="17">
        <f t="shared" si="8444"/>
        <v>493279.73</v>
      </c>
      <c r="AI1206" s="17">
        <f t="shared" si="8444"/>
        <v>491868.73</v>
      </c>
      <c r="AJ1206" s="17">
        <f t="shared" si="8444"/>
        <v>490454.73</v>
      </c>
      <c r="AK1206" s="17">
        <f t="shared" si="8444"/>
        <v>489036.73</v>
      </c>
      <c r="AL1206" s="17">
        <f t="shared" si="8444"/>
        <v>487615.73</v>
      </c>
      <c r="AM1206" s="17">
        <f t="shared" si="8444"/>
        <v>486190.73</v>
      </c>
      <c r="AN1206" s="17">
        <f t="shared" si="8444"/>
        <v>484762.73</v>
      </c>
      <c r="AO1206" s="17">
        <f t="shared" si="8444"/>
        <v>483330.73</v>
      </c>
      <c r="AP1206" s="17">
        <f t="shared" si="8444"/>
        <v>481895.73</v>
      </c>
      <c r="AQ1206" s="17">
        <f t="shared" si="8444"/>
        <v>480456.73</v>
      </c>
      <c r="AR1206" s="17">
        <f t="shared" si="8444"/>
        <v>479013.73</v>
      </c>
      <c r="AS1206" s="17">
        <f t="shared" si="8444"/>
        <v>477567.73</v>
      </c>
      <c r="AT1206" s="17">
        <f t="shared" si="8444"/>
        <v>476117.73</v>
      </c>
      <c r="AU1206" s="17">
        <f t="shared" si="8444"/>
        <v>474664.73</v>
      </c>
      <c r="AV1206" s="17">
        <f t="shared" si="8444"/>
        <v>473207.73</v>
      </c>
      <c r="AW1206" s="17">
        <f t="shared" si="8444"/>
        <v>471746.73</v>
      </c>
      <c r="AX1206" s="17">
        <f t="shared" si="8444"/>
        <v>470282.73</v>
      </c>
      <c r="AY1206" s="17">
        <f t="shared" si="8444"/>
        <v>468814.73</v>
      </c>
      <c r="AZ1206" s="17">
        <f t="shared" si="8444"/>
        <v>467342.73</v>
      </c>
      <c r="BA1206" s="17">
        <f t="shared" si="8444"/>
        <v>465867.73</v>
      </c>
      <c r="BB1206" s="17">
        <f t="shared" si="8444"/>
        <v>464388.73</v>
      </c>
      <c r="BC1206" s="17">
        <f t="shared" si="8444"/>
        <v>462905.73</v>
      </c>
      <c r="BD1206" s="17">
        <f t="shared" si="8444"/>
        <v>461419.73</v>
      </c>
      <c r="BE1206" s="17">
        <f t="shared" si="8444"/>
        <v>459929.73</v>
      </c>
      <c r="BF1206" s="17">
        <f t="shared" si="8444"/>
        <v>458435.73</v>
      </c>
      <c r="BG1206" s="17">
        <f t="shared" si="8444"/>
        <v>456937.73</v>
      </c>
      <c r="BH1206" s="17">
        <f t="shared" si="8444"/>
        <v>455436.73</v>
      </c>
      <c r="BI1206" s="17">
        <f t="shared" si="8444"/>
        <v>453931.73</v>
      </c>
      <c r="BJ1206" s="17">
        <f t="shared" si="8444"/>
        <v>452422.73</v>
      </c>
      <c r="BK1206" s="17">
        <f t="shared" si="8444"/>
        <v>450909.73</v>
      </c>
      <c r="BL1206" s="17">
        <f t="shared" si="8444"/>
        <v>449393.73</v>
      </c>
      <c r="BM1206" s="17">
        <f t="shared" si="8444"/>
        <v>447873.73</v>
      </c>
      <c r="BN1206" s="17">
        <f t="shared" si="8444"/>
        <v>446349.73</v>
      </c>
      <c r="BO1206" s="17">
        <f t="shared" si="8444"/>
        <v>444821.73</v>
      </c>
      <c r="BP1206" s="17">
        <f t="shared" si="8444"/>
        <v>443289.73</v>
      </c>
      <c r="BQ1206" s="17">
        <f t="shared" si="8444"/>
        <v>441754.73</v>
      </c>
      <c r="BR1206" s="17">
        <f t="shared" si="8444"/>
        <v>440215.73</v>
      </c>
      <c r="BS1206" s="17">
        <f t="shared" si="8444"/>
        <v>438672.73</v>
      </c>
      <c r="BT1206" s="17">
        <f t="shared" si="8444"/>
        <v>437125.73</v>
      </c>
      <c r="BU1206" s="17">
        <f t="shared" si="8444"/>
        <v>435574.73</v>
      </c>
      <c r="BV1206" s="17">
        <f t="shared" ref="BV1206:CO1206" si="8445">BV1204+BV1205</f>
        <v>434019.73</v>
      </c>
      <c r="BW1206" s="17">
        <f t="shared" si="8445"/>
        <v>432460.73</v>
      </c>
      <c r="BX1206" s="17">
        <f t="shared" si="8445"/>
        <v>430897.73</v>
      </c>
      <c r="BY1206" s="17">
        <f t="shared" si="8445"/>
        <v>429331.73</v>
      </c>
      <c r="BZ1206" s="17">
        <f t="shared" si="8445"/>
        <v>427761.73</v>
      </c>
      <c r="CA1206" s="17">
        <f t="shared" si="8445"/>
        <v>426187.73</v>
      </c>
      <c r="CB1206" s="17">
        <f t="shared" si="8445"/>
        <v>424609.73</v>
      </c>
      <c r="CC1206" s="17">
        <f t="shared" si="8445"/>
        <v>423027.73</v>
      </c>
      <c r="CD1206" s="17">
        <f t="shared" si="8445"/>
        <v>421441.73</v>
      </c>
      <c r="CE1206" s="17">
        <f t="shared" si="8445"/>
        <v>419851.73</v>
      </c>
      <c r="CF1206" s="17">
        <f t="shared" si="8445"/>
        <v>418257.73</v>
      </c>
      <c r="CG1206" s="17">
        <f t="shared" si="8445"/>
        <v>416659.73</v>
      </c>
      <c r="CH1206" s="17">
        <f t="shared" si="8445"/>
        <v>415057.73</v>
      </c>
      <c r="CI1206" s="17">
        <f t="shared" si="8445"/>
        <v>413451.73</v>
      </c>
      <c r="CJ1206" s="17">
        <f t="shared" si="8445"/>
        <v>411841.73</v>
      </c>
      <c r="CK1206" s="17">
        <f t="shared" si="8445"/>
        <v>410227.73</v>
      </c>
      <c r="CL1206" s="17">
        <f t="shared" si="8445"/>
        <v>408609.73</v>
      </c>
      <c r="CM1206" s="17">
        <f t="shared" si="8445"/>
        <v>406987.73</v>
      </c>
      <c r="CN1206" s="17">
        <f t="shared" si="8445"/>
        <v>405361.73</v>
      </c>
      <c r="CO1206" s="17">
        <f t="shared" si="8445"/>
        <v>403731.73</v>
      </c>
    </row>
    <row r="1207" spans="2:93">
      <c r="B1207" s="556"/>
      <c r="C1207" s="556"/>
      <c r="D1207" s="556"/>
      <c r="E1207" s="556"/>
      <c r="F1207" s="556"/>
      <c r="G1207" s="556"/>
      <c r="H1207" s="17"/>
      <c r="I1207" s="17">
        <f t="shared" ref="I1207:AN1207" si="8446">I1174</f>
        <v>2644</v>
      </c>
      <c r="J1207" s="17">
        <f t="shared" si="8446"/>
        <v>2650</v>
      </c>
      <c r="K1207" s="17">
        <f t="shared" si="8446"/>
        <v>2657</v>
      </c>
      <c r="L1207" s="17">
        <f t="shared" si="8446"/>
        <v>2664</v>
      </c>
      <c r="M1207" s="17">
        <f t="shared" si="8446"/>
        <v>2670</v>
      </c>
      <c r="N1207" s="17">
        <f t="shared" si="8446"/>
        <v>2677</v>
      </c>
      <c r="O1207" s="17">
        <f t="shared" si="8446"/>
        <v>2684</v>
      </c>
      <c r="P1207" s="17">
        <f t="shared" si="8446"/>
        <v>2690</v>
      </c>
      <c r="Q1207" s="17">
        <f t="shared" si="8446"/>
        <v>2697</v>
      </c>
      <c r="R1207" s="17">
        <f t="shared" si="8446"/>
        <v>2704</v>
      </c>
      <c r="S1207" s="17">
        <f t="shared" si="8446"/>
        <v>2711</v>
      </c>
      <c r="T1207" s="17">
        <f t="shared" si="8446"/>
        <v>2717</v>
      </c>
      <c r="U1207" s="17">
        <f t="shared" si="8446"/>
        <v>2724</v>
      </c>
      <c r="V1207" s="17">
        <f t="shared" si="8446"/>
        <v>2731</v>
      </c>
      <c r="W1207" s="17">
        <f t="shared" si="8446"/>
        <v>2738</v>
      </c>
      <c r="X1207" s="17">
        <f t="shared" si="8446"/>
        <v>2745</v>
      </c>
      <c r="Y1207" s="17">
        <f t="shared" si="8446"/>
        <v>2751</v>
      </c>
      <c r="Z1207" s="17">
        <f t="shared" si="8446"/>
        <v>2758</v>
      </c>
      <c r="AA1207" s="17">
        <f t="shared" si="8446"/>
        <v>2765</v>
      </c>
      <c r="AB1207" s="17">
        <f t="shared" si="8446"/>
        <v>2772</v>
      </c>
      <c r="AC1207" s="17">
        <f t="shared" si="8446"/>
        <v>2779</v>
      </c>
      <c r="AD1207" s="17">
        <f t="shared" si="8446"/>
        <v>2786</v>
      </c>
      <c r="AE1207" s="17">
        <f t="shared" si="8446"/>
        <v>2793</v>
      </c>
      <c r="AF1207" s="17">
        <f t="shared" si="8446"/>
        <v>2800</v>
      </c>
      <c r="AG1207" s="17">
        <f t="shared" si="8446"/>
        <v>2807</v>
      </c>
      <c r="AH1207" s="17">
        <f t="shared" si="8446"/>
        <v>2814</v>
      </c>
      <c r="AI1207" s="17">
        <f t="shared" si="8446"/>
        <v>2821</v>
      </c>
      <c r="AJ1207" s="17">
        <f t="shared" si="8446"/>
        <v>2828</v>
      </c>
      <c r="AK1207" s="17">
        <f t="shared" si="8446"/>
        <v>2835</v>
      </c>
      <c r="AL1207" s="17">
        <f t="shared" si="8446"/>
        <v>2842</v>
      </c>
      <c r="AM1207" s="17">
        <f t="shared" si="8446"/>
        <v>2849</v>
      </c>
      <c r="AN1207" s="17">
        <f t="shared" si="8446"/>
        <v>2856</v>
      </c>
      <c r="AO1207" s="17">
        <f t="shared" ref="AO1207:BT1207" si="8447">AO1174</f>
        <v>2864</v>
      </c>
      <c r="AP1207" s="17">
        <f t="shared" si="8447"/>
        <v>2871</v>
      </c>
      <c r="AQ1207" s="17">
        <f t="shared" si="8447"/>
        <v>2878</v>
      </c>
      <c r="AR1207" s="17">
        <f t="shared" si="8447"/>
        <v>2885</v>
      </c>
      <c r="AS1207" s="17">
        <f t="shared" si="8447"/>
        <v>2892</v>
      </c>
      <c r="AT1207" s="17">
        <f t="shared" si="8447"/>
        <v>2900</v>
      </c>
      <c r="AU1207" s="17">
        <f t="shared" si="8447"/>
        <v>2907</v>
      </c>
      <c r="AV1207" s="17">
        <f t="shared" si="8447"/>
        <v>2914</v>
      </c>
      <c r="AW1207" s="17">
        <f t="shared" si="8447"/>
        <v>2921</v>
      </c>
      <c r="AX1207" s="17">
        <f t="shared" si="8447"/>
        <v>2929</v>
      </c>
      <c r="AY1207" s="17">
        <f t="shared" si="8447"/>
        <v>2936</v>
      </c>
      <c r="AZ1207" s="17">
        <f t="shared" si="8447"/>
        <v>2943</v>
      </c>
      <c r="BA1207" s="17">
        <f t="shared" si="8447"/>
        <v>2951</v>
      </c>
      <c r="BB1207" s="17">
        <f t="shared" si="8447"/>
        <v>2958</v>
      </c>
      <c r="BC1207" s="17">
        <f t="shared" si="8447"/>
        <v>2965</v>
      </c>
      <c r="BD1207" s="17">
        <f t="shared" si="8447"/>
        <v>2973</v>
      </c>
      <c r="BE1207" s="17">
        <f t="shared" si="8447"/>
        <v>2980</v>
      </c>
      <c r="BF1207" s="17">
        <f t="shared" si="8447"/>
        <v>2988</v>
      </c>
      <c r="BG1207" s="17">
        <f t="shared" si="8447"/>
        <v>2995</v>
      </c>
      <c r="BH1207" s="17">
        <f t="shared" si="8447"/>
        <v>3003</v>
      </c>
      <c r="BI1207" s="17">
        <f t="shared" si="8447"/>
        <v>3010</v>
      </c>
      <c r="BJ1207" s="17">
        <f t="shared" si="8447"/>
        <v>3018</v>
      </c>
      <c r="BK1207" s="17">
        <f t="shared" si="8447"/>
        <v>3025</v>
      </c>
      <c r="BL1207" s="17">
        <f t="shared" si="8447"/>
        <v>3033</v>
      </c>
      <c r="BM1207" s="17">
        <f t="shared" si="8447"/>
        <v>3040</v>
      </c>
      <c r="BN1207" s="17">
        <f t="shared" si="8447"/>
        <v>3048</v>
      </c>
      <c r="BO1207" s="17">
        <f t="shared" si="8447"/>
        <v>3056</v>
      </c>
      <c r="BP1207" s="17">
        <f t="shared" si="8447"/>
        <v>3063</v>
      </c>
      <c r="BQ1207" s="17">
        <f t="shared" si="8447"/>
        <v>3071</v>
      </c>
      <c r="BR1207" s="17">
        <f t="shared" si="8447"/>
        <v>3079</v>
      </c>
      <c r="BS1207" s="17">
        <f t="shared" si="8447"/>
        <v>3086</v>
      </c>
      <c r="BT1207" s="17">
        <f t="shared" si="8447"/>
        <v>3094</v>
      </c>
      <c r="BU1207" s="17">
        <f t="shared" ref="BU1207:CO1207" si="8448">BU1174</f>
        <v>3102</v>
      </c>
      <c r="BV1207" s="17">
        <f t="shared" si="8448"/>
        <v>3110</v>
      </c>
      <c r="BW1207" s="17">
        <f t="shared" si="8448"/>
        <v>3117</v>
      </c>
      <c r="BX1207" s="17">
        <f t="shared" si="8448"/>
        <v>3125</v>
      </c>
      <c r="BY1207" s="17">
        <f t="shared" si="8448"/>
        <v>3133</v>
      </c>
      <c r="BZ1207" s="17">
        <f t="shared" si="8448"/>
        <v>3141</v>
      </c>
      <c r="CA1207" s="17">
        <f t="shared" si="8448"/>
        <v>3149</v>
      </c>
      <c r="CB1207" s="17">
        <f t="shared" si="8448"/>
        <v>3156</v>
      </c>
      <c r="CC1207" s="17">
        <f t="shared" si="8448"/>
        <v>3164</v>
      </c>
      <c r="CD1207" s="17">
        <f t="shared" si="8448"/>
        <v>3172</v>
      </c>
      <c r="CE1207" s="17">
        <f t="shared" si="8448"/>
        <v>3180</v>
      </c>
      <c r="CF1207" s="17">
        <f t="shared" si="8448"/>
        <v>3188</v>
      </c>
      <c r="CG1207" s="17">
        <f t="shared" si="8448"/>
        <v>3196</v>
      </c>
      <c r="CH1207" s="17">
        <f t="shared" si="8448"/>
        <v>3204</v>
      </c>
      <c r="CI1207" s="17">
        <f t="shared" si="8448"/>
        <v>3212</v>
      </c>
      <c r="CJ1207" s="17">
        <f t="shared" si="8448"/>
        <v>3220</v>
      </c>
      <c r="CK1207" s="17">
        <f t="shared" si="8448"/>
        <v>3228</v>
      </c>
      <c r="CL1207" s="17">
        <f t="shared" si="8448"/>
        <v>3236</v>
      </c>
      <c r="CM1207" s="17">
        <f t="shared" si="8448"/>
        <v>3244</v>
      </c>
      <c r="CN1207" s="17">
        <f t="shared" si="8448"/>
        <v>3252</v>
      </c>
      <c r="CO1207" s="17">
        <f t="shared" si="8448"/>
        <v>3261</v>
      </c>
    </row>
    <row r="1208" spans="2:93">
      <c r="B1208" s="556"/>
      <c r="C1208" s="556">
        <v>1</v>
      </c>
      <c r="D1208" s="632">
        <f>-1/D$1204</f>
        <v>-0.04</v>
      </c>
      <c r="E1208" s="632"/>
      <c r="F1208" s="632"/>
      <c r="G1208" s="632"/>
      <c r="H1208" s="17"/>
      <c r="I1208" s="17">
        <f>IF((I1203-$H1203)&gt;$D1204,0,$D1208*(I1206)+$D1208*I1207)</f>
        <v>-21202.589199999999</v>
      </c>
      <c r="J1208" s="17">
        <f t="shared" ref="J1208" si="8449">IF((J1203-$H1203)&gt;$D1204,0,$D1208*(J1206)+$D1208*J1207)</f>
        <v>-21149.8292</v>
      </c>
      <c r="K1208" s="17">
        <f t="shared" ref="K1208" si="8450">IF((K1203-$H1203)&gt;$D1204,0,$D1208*(K1206)+$D1208*K1207)</f>
        <v>-21096.9892</v>
      </c>
      <c r="L1208" s="17">
        <f t="shared" ref="L1208" si="8451">IF((L1203-$H1203)&gt;$D1204,0,$D1208*(L1206)+$D1208*L1207)</f>
        <v>-21043.9892</v>
      </c>
      <c r="M1208" s="17">
        <f t="shared" ref="M1208" si="8452">IF((M1203-$H1203)&gt;$D1204,0,$D1208*(M1206)+$D1208*M1207)</f>
        <v>-20990.8292</v>
      </c>
      <c r="N1208" s="17">
        <f t="shared" ref="N1208" si="8453">IF((N1203-$H1203)&gt;$D1204,0,$D1208*(N1206)+$D1208*N1207)</f>
        <v>-20937.589200000002</v>
      </c>
      <c r="O1208" s="17">
        <f t="shared" ref="O1208" si="8454">IF((O1203-$H1203)&gt;$D1204,0,$D1208*(O1206)+$D1208*O1207)</f>
        <v>-20884.189200000001</v>
      </c>
      <c r="P1208" s="17">
        <f t="shared" ref="P1208" si="8455">IF((P1203-$H1203)&gt;$D1204,0,$D1208*(P1206)+$D1208*P1207)</f>
        <v>-20830.629199999999</v>
      </c>
      <c r="Q1208" s="17">
        <f t="shared" ref="Q1208" si="8456">IF((Q1203-$H1203)&gt;$D1204,0,$D1208*(Q1206)+$D1208*Q1207)</f>
        <v>-20776.949199999999</v>
      </c>
      <c r="R1208" s="17">
        <f t="shared" ref="R1208" si="8457">IF((R1203-$H1203)&gt;$D1204,0,$D1208*(R1206)+$D1208*R1207)</f>
        <v>-20723.1492</v>
      </c>
      <c r="S1208" s="17">
        <f t="shared" ref="S1208" si="8458">IF((S1203-$H1203)&gt;$D1204,0,$D1208*(S1206)+$D1208*S1207)</f>
        <v>-20669.229199999998</v>
      </c>
      <c r="T1208" s="17">
        <f t="shared" ref="T1208" si="8459">IF((T1203-$H1203)&gt;$D1204,0,$D1208*(T1206)+$D1208*T1207)</f>
        <v>-20615.109199999999</v>
      </c>
      <c r="U1208" s="17">
        <f t="shared" ref="U1208" si="8460">IF((U1203-$H1203)&gt;$D1204,0,$D1208*(U1206)+$D1208*U1207)</f>
        <v>-20560.909199999998</v>
      </c>
      <c r="V1208" s="17">
        <f t="shared" ref="V1208" si="8461">IF((V1203-$H1203)&gt;$D1204,0,$D1208*(V1206)+$D1208*V1207)</f>
        <v>-20506.589200000002</v>
      </c>
      <c r="W1208" s="17">
        <f t="shared" ref="W1208" si="8462">IF((W1203-$H1203)&gt;$D1204,0,$D1208*(W1206)+$D1208*W1207)</f>
        <v>-20452.109199999999</v>
      </c>
      <c r="X1208" s="17">
        <f t="shared" ref="X1208" si="8463">IF((X1203-$H1203)&gt;$D1204,0,$D1208*(X1206)+$D1208*X1207)</f>
        <v>-20397.5092</v>
      </c>
      <c r="Y1208" s="17">
        <f t="shared" ref="Y1208" si="8464">IF((Y1203-$H1203)&gt;$D1204,0,$D1208*(Y1206)+$D1208*Y1207)</f>
        <v>-20342.709200000001</v>
      </c>
      <c r="Z1208" s="17">
        <f t="shared" ref="Z1208" si="8465">IF((Z1203-$H1203)&gt;$D1204,0,$D1208*(Z1206)+$D1208*Z1207)</f>
        <v>-20287.8292</v>
      </c>
      <c r="AA1208" s="17">
        <f t="shared" ref="AA1208" si="8466">IF((AA1203-$H1203)&gt;$D1204,0,$D1208*(AA1206)+$D1208*AA1207)</f>
        <v>-20232.789199999999</v>
      </c>
      <c r="AB1208" s="17">
        <f t="shared" ref="AB1208" si="8467">IF((AB1203-$H1203)&gt;$D1204,0,$D1208*(AB1206)+$D1208*AB1207)</f>
        <v>-20177.629199999999</v>
      </c>
      <c r="AC1208" s="17">
        <f t="shared" ref="AC1208" si="8468">IF((AC1203-$H1203)&gt;$D1204,0,$D1208*(AC1206)+$D1208*AC1207)</f>
        <v>-20122.3092</v>
      </c>
      <c r="AD1208" s="17">
        <f t="shared" ref="AD1208" si="8469">IF((AD1203-$H1203)&gt;$D1204,0,$D1208*(AD1206)+$D1208*AD1207)</f>
        <v>-20066.869199999997</v>
      </c>
      <c r="AE1208" s="17">
        <f t="shared" ref="AE1208" si="8470">IF((AE1203-$H1203)&gt;$D1204,0,$D1208*(AE1206)+$D1208*AE1207)</f>
        <v>-20011.3092</v>
      </c>
      <c r="AF1208" s="17">
        <f t="shared" ref="AF1208" si="8471">IF((AF1203-$H1203)&gt;$D1204,0,$D1208*(AF1206)+$D1208*AF1207)</f>
        <v>-19955.589199999999</v>
      </c>
      <c r="AG1208" s="17">
        <f t="shared" ref="AG1208" si="8472">IF((AG1203-$H1203)&gt;$D1204,0,$D1208*(AG1206)+$D1208*AG1207)</f>
        <v>-19899.749199999998</v>
      </c>
      <c r="AH1208" s="17">
        <f t="shared" ref="AH1208" si="8473">IF((AH1203-$H1203)&gt;$D1204,0,$D1208*(AH1206)+$D1208*AH1207)</f>
        <v>0</v>
      </c>
      <c r="AI1208" s="17">
        <f t="shared" ref="AI1208" si="8474">IF((AI1203-$H1203)&gt;$D1204,0,$D1208*(AI1206)+$D1208*AI1207)</f>
        <v>0</v>
      </c>
      <c r="AJ1208" s="17">
        <f t="shared" ref="AJ1208" si="8475">IF((AJ1203-$H1203)&gt;$D1204,0,$D1208*(AJ1206)+$D1208*AJ1207)</f>
        <v>0</v>
      </c>
      <c r="AK1208" s="17">
        <f t="shared" ref="AK1208" si="8476">IF((AK1203-$H1203)&gt;$D1204,0,$D1208*(AK1206)+$D1208*AK1207)</f>
        <v>0</v>
      </c>
      <c r="AL1208" s="17">
        <f t="shared" ref="AL1208" si="8477">IF((AL1203-$H1203)&gt;$D1204,0,$D1208*(AL1206)+$D1208*AL1207)</f>
        <v>0</v>
      </c>
      <c r="AM1208" s="17">
        <f t="shared" ref="AM1208" si="8478">IF((AM1203-$H1203)&gt;$D1204,0,$D1208*(AM1206)+$D1208*AM1207)</f>
        <v>0</v>
      </c>
      <c r="AN1208" s="17">
        <f t="shared" ref="AN1208" si="8479">IF((AN1203-$H1203)&gt;$D1204,0,$D1208*(AN1206)+$D1208*AN1207)</f>
        <v>0</v>
      </c>
      <c r="AO1208" s="17">
        <f t="shared" ref="AO1208" si="8480">IF((AO1203-$H1203)&gt;$D1204,0,$D1208*(AO1206)+$D1208*AO1207)</f>
        <v>0</v>
      </c>
      <c r="AP1208" s="17">
        <f t="shared" ref="AP1208" si="8481">IF((AP1203-$H1203)&gt;$D1204,0,$D1208*(AP1206)+$D1208*AP1207)</f>
        <v>0</v>
      </c>
      <c r="AQ1208" s="17">
        <f t="shared" ref="AQ1208" si="8482">IF((AQ1203-$H1203)&gt;$D1204,0,$D1208*(AQ1206)+$D1208*AQ1207)</f>
        <v>0</v>
      </c>
      <c r="AR1208" s="17">
        <f t="shared" ref="AR1208" si="8483">IF((AR1203-$H1203)&gt;$D1204,0,$D1208*(AR1206)+$D1208*AR1207)</f>
        <v>0</v>
      </c>
      <c r="AS1208" s="17">
        <f t="shared" ref="AS1208" si="8484">IF((AS1203-$H1203)&gt;$D1204,0,$D1208*(AS1206)+$D1208*AS1207)</f>
        <v>0</v>
      </c>
      <c r="AT1208" s="17">
        <f t="shared" ref="AT1208" si="8485">IF((AT1203-$H1203)&gt;$D1204,0,$D1208*(AT1206)+$D1208*AT1207)</f>
        <v>0</v>
      </c>
      <c r="AU1208" s="17">
        <f t="shared" ref="AU1208" si="8486">IF((AU1203-$H1203)&gt;$D1204,0,$D1208*(AU1206)+$D1208*AU1207)</f>
        <v>0</v>
      </c>
      <c r="AV1208" s="17">
        <f t="shared" ref="AV1208" si="8487">IF((AV1203-$H1203)&gt;$D1204,0,$D1208*(AV1206)+$D1208*AV1207)</f>
        <v>0</v>
      </c>
      <c r="AW1208" s="17">
        <f t="shared" ref="AW1208" si="8488">IF((AW1203-$H1203)&gt;$D1204,0,$D1208*(AW1206)+$D1208*AW1207)</f>
        <v>0</v>
      </c>
      <c r="AX1208" s="17">
        <f t="shared" ref="AX1208" si="8489">IF((AX1203-$H1203)&gt;$D1204,0,$D1208*(AX1206)+$D1208*AX1207)</f>
        <v>0</v>
      </c>
      <c r="AY1208" s="17">
        <f t="shared" ref="AY1208" si="8490">IF((AY1203-$H1203)&gt;$D1204,0,$D1208*(AY1206)+$D1208*AY1207)</f>
        <v>0</v>
      </c>
      <c r="AZ1208" s="17">
        <f t="shared" ref="AZ1208" si="8491">IF((AZ1203-$H1203)&gt;$D1204,0,$D1208*(AZ1206)+$D1208*AZ1207)</f>
        <v>0</v>
      </c>
      <c r="BA1208" s="17">
        <f t="shared" ref="BA1208" si="8492">IF((BA1203-$H1203)&gt;$D1204,0,$D1208*(BA1206)+$D1208*BA1207)</f>
        <v>0</v>
      </c>
      <c r="BB1208" s="17">
        <f t="shared" ref="BB1208" si="8493">IF((BB1203-$H1203)&gt;$D1204,0,$D1208*(BB1206)+$D1208*BB1207)</f>
        <v>0</v>
      </c>
      <c r="BC1208" s="17">
        <f t="shared" ref="BC1208" si="8494">IF((BC1203-$H1203)&gt;$D1204,0,$D1208*(BC1206)+$D1208*BC1207)</f>
        <v>0</v>
      </c>
      <c r="BD1208" s="17">
        <f t="shared" ref="BD1208" si="8495">IF((BD1203-$H1203)&gt;$D1204,0,$D1208*(BD1206)+$D1208*BD1207)</f>
        <v>0</v>
      </c>
      <c r="BE1208" s="17">
        <f t="shared" ref="BE1208" si="8496">IF((BE1203-$H1203)&gt;$D1204,0,$D1208*(BE1206)+$D1208*BE1207)</f>
        <v>0</v>
      </c>
      <c r="BF1208" s="17">
        <f t="shared" ref="BF1208" si="8497">IF((BF1203-$H1203)&gt;$D1204,0,$D1208*(BF1206)+$D1208*BF1207)</f>
        <v>0</v>
      </c>
      <c r="BG1208" s="17">
        <f t="shared" ref="BG1208" si="8498">IF((BG1203-$H1203)&gt;$D1204,0,$D1208*(BG1206)+$D1208*BG1207)</f>
        <v>0</v>
      </c>
      <c r="BH1208" s="17">
        <f t="shared" ref="BH1208" si="8499">IF((BH1203-$H1203)&gt;$D1204,0,$D1208*(BH1206)+$D1208*BH1207)</f>
        <v>0</v>
      </c>
      <c r="BI1208" s="17">
        <f t="shared" ref="BI1208" si="8500">IF((BI1203-$H1203)&gt;$D1204,0,$D1208*(BI1206)+$D1208*BI1207)</f>
        <v>0</v>
      </c>
      <c r="BJ1208" s="17">
        <f t="shared" ref="BJ1208" si="8501">IF((BJ1203-$H1203)&gt;$D1204,0,$D1208*(BJ1206)+$D1208*BJ1207)</f>
        <v>0</v>
      </c>
      <c r="BK1208" s="17">
        <f t="shared" ref="BK1208" si="8502">IF((BK1203-$H1203)&gt;$D1204,0,$D1208*(BK1206)+$D1208*BK1207)</f>
        <v>0</v>
      </c>
      <c r="BL1208" s="17">
        <f t="shared" ref="BL1208" si="8503">IF((BL1203-$H1203)&gt;$D1204,0,$D1208*(BL1206)+$D1208*BL1207)</f>
        <v>0</v>
      </c>
      <c r="BM1208" s="17">
        <f t="shared" ref="BM1208" si="8504">IF((BM1203-$H1203)&gt;$D1204,0,$D1208*(BM1206)+$D1208*BM1207)</f>
        <v>0</v>
      </c>
      <c r="BN1208" s="17">
        <f t="shared" ref="BN1208" si="8505">IF((BN1203-$H1203)&gt;$D1204,0,$D1208*(BN1206)+$D1208*BN1207)</f>
        <v>0</v>
      </c>
      <c r="BO1208" s="17">
        <f t="shared" ref="BO1208" si="8506">IF((BO1203-$H1203)&gt;$D1204,0,$D1208*(BO1206)+$D1208*BO1207)</f>
        <v>0</v>
      </c>
      <c r="BP1208" s="17">
        <f t="shared" ref="BP1208" si="8507">IF((BP1203-$H1203)&gt;$D1204,0,$D1208*(BP1206)+$D1208*BP1207)</f>
        <v>0</v>
      </c>
      <c r="BQ1208" s="17">
        <f t="shared" ref="BQ1208" si="8508">IF((BQ1203-$H1203)&gt;$D1204,0,$D1208*(BQ1206)+$D1208*BQ1207)</f>
        <v>0</v>
      </c>
      <c r="BR1208" s="17">
        <f t="shared" ref="BR1208" si="8509">IF((BR1203-$H1203)&gt;$D1204,0,$D1208*(BR1206)+$D1208*BR1207)</f>
        <v>0</v>
      </c>
      <c r="BS1208" s="17">
        <f t="shared" ref="BS1208" si="8510">IF((BS1203-$H1203)&gt;$D1204,0,$D1208*(BS1206)+$D1208*BS1207)</f>
        <v>0</v>
      </c>
      <c r="BT1208" s="17">
        <f t="shared" ref="BT1208" si="8511">IF((BT1203-$H1203)&gt;$D1204,0,$D1208*(BT1206)+$D1208*BT1207)</f>
        <v>0</v>
      </c>
      <c r="BU1208" s="17">
        <f t="shared" ref="BU1208" si="8512">IF((BU1203-$H1203)&gt;$D1204,0,$D1208*(BU1206)+$D1208*BU1207)</f>
        <v>0</v>
      </c>
      <c r="BV1208" s="17">
        <f t="shared" ref="BV1208" si="8513">IF((BV1203-$H1203)&gt;$D1204,0,$D1208*(BV1206)+$D1208*BV1207)</f>
        <v>0</v>
      </c>
      <c r="BW1208" s="17">
        <f t="shared" ref="BW1208" si="8514">IF((BW1203-$H1203)&gt;$D1204,0,$D1208*(BW1206)+$D1208*BW1207)</f>
        <v>0</v>
      </c>
      <c r="BX1208" s="17">
        <f t="shared" ref="BX1208" si="8515">IF((BX1203-$H1203)&gt;$D1204,0,$D1208*(BX1206)+$D1208*BX1207)</f>
        <v>0</v>
      </c>
      <c r="BY1208" s="17">
        <f t="shared" ref="BY1208" si="8516">IF((BY1203-$H1203)&gt;$D1204,0,$D1208*(BY1206)+$D1208*BY1207)</f>
        <v>0</v>
      </c>
      <c r="BZ1208" s="17">
        <f t="shared" ref="BZ1208" si="8517">IF((BZ1203-$H1203)&gt;$D1204,0,$D1208*(BZ1206)+$D1208*BZ1207)</f>
        <v>0</v>
      </c>
      <c r="CA1208" s="17">
        <f t="shared" ref="CA1208" si="8518">IF((CA1203-$H1203)&gt;$D1204,0,$D1208*(CA1206)+$D1208*CA1207)</f>
        <v>0</v>
      </c>
      <c r="CB1208" s="17">
        <f t="shared" ref="CB1208" si="8519">IF((CB1203-$H1203)&gt;$D1204,0,$D1208*(CB1206)+$D1208*CB1207)</f>
        <v>0</v>
      </c>
      <c r="CC1208" s="17">
        <f t="shared" ref="CC1208" si="8520">IF((CC1203-$H1203)&gt;$D1204,0,$D1208*(CC1206)+$D1208*CC1207)</f>
        <v>0</v>
      </c>
      <c r="CD1208" s="17">
        <f t="shared" ref="CD1208" si="8521">IF((CD1203-$H1203)&gt;$D1204,0,$D1208*(CD1206)+$D1208*CD1207)</f>
        <v>0</v>
      </c>
      <c r="CE1208" s="17">
        <f t="shared" ref="CE1208" si="8522">IF((CE1203-$H1203)&gt;$D1204,0,$D1208*(CE1206)+$D1208*CE1207)</f>
        <v>0</v>
      </c>
      <c r="CF1208" s="17">
        <f t="shared" ref="CF1208" si="8523">IF((CF1203-$H1203)&gt;$D1204,0,$D1208*(CF1206)+$D1208*CF1207)</f>
        <v>0</v>
      </c>
      <c r="CG1208" s="17">
        <f t="shared" ref="CG1208" si="8524">IF((CG1203-$H1203)&gt;$D1204,0,$D1208*(CG1206)+$D1208*CG1207)</f>
        <v>0</v>
      </c>
      <c r="CH1208" s="17">
        <f t="shared" ref="CH1208" si="8525">IF((CH1203-$H1203)&gt;$D1204,0,$D1208*(CH1206)+$D1208*CH1207)</f>
        <v>0</v>
      </c>
      <c r="CI1208" s="17">
        <f t="shared" ref="CI1208" si="8526">IF((CI1203-$H1203)&gt;$D1204,0,$D1208*(CI1206)+$D1208*CI1207)</f>
        <v>0</v>
      </c>
      <c r="CJ1208" s="17">
        <f t="shared" ref="CJ1208" si="8527">IF((CJ1203-$H1203)&gt;$D1204,0,$D1208*(CJ1206)+$D1208*CJ1207)</f>
        <v>0</v>
      </c>
      <c r="CK1208" s="17">
        <f t="shared" ref="CK1208" si="8528">IF((CK1203-$H1203)&gt;$D1204,0,$D1208*(CK1206)+$D1208*CK1207)</f>
        <v>0</v>
      </c>
      <c r="CL1208" s="17">
        <f t="shared" ref="CL1208" si="8529">IF((CL1203-$H1203)&gt;$D1204,0,$D1208*(CL1206)+$D1208*CL1207)</f>
        <v>0</v>
      </c>
      <c r="CM1208" s="17">
        <f t="shared" ref="CM1208" si="8530">IF((CM1203-$H1203)&gt;$D1204,0,$D1208*(CM1206)+$D1208*CM1207)</f>
        <v>0</v>
      </c>
      <c r="CN1208" s="17">
        <f t="shared" ref="CN1208" si="8531">IF((CN1203-$H1203)&gt;$D1204,0,$D1208*(CN1206)+$D1208*CN1207)</f>
        <v>0</v>
      </c>
      <c r="CO1208" s="17">
        <f t="shared" ref="CO1208" si="8532">IF((CO1203-$H1203)&gt;$D1204,0,$D1208*(CO1206)+$D1208*CO1207)</f>
        <v>0</v>
      </c>
    </row>
    <row r="1209" spans="2:93">
      <c r="B1209" s="556"/>
      <c r="C1209" s="556">
        <f>C1208+1</f>
        <v>2</v>
      </c>
      <c r="D1209" s="632">
        <f t="shared" ref="D1209:D1272" si="8533">-1/D$1204</f>
        <v>-0.04</v>
      </c>
      <c r="E1209" s="632"/>
      <c r="F1209" s="632"/>
      <c r="G1209" s="632"/>
      <c r="H1209" s="17"/>
      <c r="I1209" s="17"/>
      <c r="J1209" s="17">
        <f>IF((J1203-$I1203)&gt;$D1204,0,$D1209*(J1207))</f>
        <v>-106</v>
      </c>
      <c r="K1209" s="17">
        <f t="shared" ref="K1209:BV1209" si="8534">IF((K1203-$I1203)&gt;$D1204,0,$D1209*(K1207))</f>
        <v>-106.28</v>
      </c>
      <c r="L1209" s="17">
        <f t="shared" si="8534"/>
        <v>-106.56</v>
      </c>
      <c r="M1209" s="17">
        <f t="shared" si="8534"/>
        <v>-106.8</v>
      </c>
      <c r="N1209" s="17">
        <f t="shared" si="8534"/>
        <v>-107.08</v>
      </c>
      <c r="O1209" s="17">
        <f t="shared" si="8534"/>
        <v>-107.36</v>
      </c>
      <c r="P1209" s="17">
        <f t="shared" si="8534"/>
        <v>-107.60000000000001</v>
      </c>
      <c r="Q1209" s="17">
        <f t="shared" si="8534"/>
        <v>-107.88</v>
      </c>
      <c r="R1209" s="17">
        <f t="shared" si="8534"/>
        <v>-108.16</v>
      </c>
      <c r="S1209" s="17">
        <f t="shared" si="8534"/>
        <v>-108.44</v>
      </c>
      <c r="T1209" s="17">
        <f t="shared" si="8534"/>
        <v>-108.68</v>
      </c>
      <c r="U1209" s="17">
        <f t="shared" si="8534"/>
        <v>-108.96000000000001</v>
      </c>
      <c r="V1209" s="17">
        <f t="shared" si="8534"/>
        <v>-109.24000000000001</v>
      </c>
      <c r="W1209" s="17">
        <f t="shared" si="8534"/>
        <v>-109.52</v>
      </c>
      <c r="X1209" s="17">
        <f t="shared" si="8534"/>
        <v>-109.8</v>
      </c>
      <c r="Y1209" s="17">
        <f t="shared" si="8534"/>
        <v>-110.04</v>
      </c>
      <c r="Z1209" s="17">
        <f t="shared" si="8534"/>
        <v>-110.32000000000001</v>
      </c>
      <c r="AA1209" s="17">
        <f t="shared" si="8534"/>
        <v>-110.60000000000001</v>
      </c>
      <c r="AB1209" s="17">
        <f t="shared" si="8534"/>
        <v>-110.88</v>
      </c>
      <c r="AC1209" s="17">
        <f t="shared" si="8534"/>
        <v>-111.16</v>
      </c>
      <c r="AD1209" s="17">
        <f t="shared" si="8534"/>
        <v>-111.44</v>
      </c>
      <c r="AE1209" s="17">
        <f t="shared" si="8534"/>
        <v>-111.72</v>
      </c>
      <c r="AF1209" s="17">
        <f t="shared" si="8534"/>
        <v>-112</v>
      </c>
      <c r="AG1209" s="17">
        <f t="shared" si="8534"/>
        <v>-112.28</v>
      </c>
      <c r="AH1209" s="17">
        <f t="shared" si="8534"/>
        <v>-112.56</v>
      </c>
      <c r="AI1209" s="17">
        <f t="shared" si="8534"/>
        <v>0</v>
      </c>
      <c r="AJ1209" s="17">
        <f t="shared" si="8534"/>
        <v>0</v>
      </c>
      <c r="AK1209" s="17">
        <f t="shared" si="8534"/>
        <v>0</v>
      </c>
      <c r="AL1209" s="17">
        <f t="shared" si="8534"/>
        <v>0</v>
      </c>
      <c r="AM1209" s="17">
        <f t="shared" si="8534"/>
        <v>0</v>
      </c>
      <c r="AN1209" s="17">
        <f t="shared" si="8534"/>
        <v>0</v>
      </c>
      <c r="AO1209" s="17">
        <f t="shared" si="8534"/>
        <v>0</v>
      </c>
      <c r="AP1209" s="17">
        <f t="shared" si="8534"/>
        <v>0</v>
      </c>
      <c r="AQ1209" s="17">
        <f t="shared" si="8534"/>
        <v>0</v>
      </c>
      <c r="AR1209" s="17">
        <f t="shared" si="8534"/>
        <v>0</v>
      </c>
      <c r="AS1209" s="17">
        <f t="shared" si="8534"/>
        <v>0</v>
      </c>
      <c r="AT1209" s="17">
        <f t="shared" si="8534"/>
        <v>0</v>
      </c>
      <c r="AU1209" s="17">
        <f t="shared" si="8534"/>
        <v>0</v>
      </c>
      <c r="AV1209" s="17">
        <f t="shared" si="8534"/>
        <v>0</v>
      </c>
      <c r="AW1209" s="17">
        <f t="shared" si="8534"/>
        <v>0</v>
      </c>
      <c r="AX1209" s="17">
        <f t="shared" si="8534"/>
        <v>0</v>
      </c>
      <c r="AY1209" s="17">
        <f t="shared" si="8534"/>
        <v>0</v>
      </c>
      <c r="AZ1209" s="17">
        <f t="shared" si="8534"/>
        <v>0</v>
      </c>
      <c r="BA1209" s="17">
        <f t="shared" si="8534"/>
        <v>0</v>
      </c>
      <c r="BB1209" s="17">
        <f t="shared" si="8534"/>
        <v>0</v>
      </c>
      <c r="BC1209" s="17">
        <f t="shared" si="8534"/>
        <v>0</v>
      </c>
      <c r="BD1209" s="17">
        <f t="shared" si="8534"/>
        <v>0</v>
      </c>
      <c r="BE1209" s="17">
        <f t="shared" si="8534"/>
        <v>0</v>
      </c>
      <c r="BF1209" s="17">
        <f t="shared" si="8534"/>
        <v>0</v>
      </c>
      <c r="BG1209" s="17">
        <f t="shared" si="8534"/>
        <v>0</v>
      </c>
      <c r="BH1209" s="17">
        <f t="shared" si="8534"/>
        <v>0</v>
      </c>
      <c r="BI1209" s="17">
        <f t="shared" si="8534"/>
        <v>0</v>
      </c>
      <c r="BJ1209" s="17">
        <f t="shared" si="8534"/>
        <v>0</v>
      </c>
      <c r="BK1209" s="17">
        <f t="shared" si="8534"/>
        <v>0</v>
      </c>
      <c r="BL1209" s="17">
        <f t="shared" si="8534"/>
        <v>0</v>
      </c>
      <c r="BM1209" s="17">
        <f t="shared" si="8534"/>
        <v>0</v>
      </c>
      <c r="BN1209" s="17">
        <f t="shared" si="8534"/>
        <v>0</v>
      </c>
      <c r="BO1209" s="17">
        <f t="shared" si="8534"/>
        <v>0</v>
      </c>
      <c r="BP1209" s="17">
        <f t="shared" si="8534"/>
        <v>0</v>
      </c>
      <c r="BQ1209" s="17">
        <f t="shared" si="8534"/>
        <v>0</v>
      </c>
      <c r="BR1209" s="17">
        <f t="shared" si="8534"/>
        <v>0</v>
      </c>
      <c r="BS1209" s="17">
        <f t="shared" si="8534"/>
        <v>0</v>
      </c>
      <c r="BT1209" s="17">
        <f t="shared" si="8534"/>
        <v>0</v>
      </c>
      <c r="BU1209" s="17">
        <f t="shared" si="8534"/>
        <v>0</v>
      </c>
      <c r="BV1209" s="17">
        <f t="shared" si="8534"/>
        <v>0</v>
      </c>
      <c r="BW1209" s="17">
        <f t="shared" ref="BW1209:CO1209" si="8535">IF((BW1203-$I1203)&gt;$D1204,0,$D1209*(BW1207))</f>
        <v>0</v>
      </c>
      <c r="BX1209" s="17">
        <f t="shared" si="8535"/>
        <v>0</v>
      </c>
      <c r="BY1209" s="17">
        <f t="shared" si="8535"/>
        <v>0</v>
      </c>
      <c r="BZ1209" s="17">
        <f t="shared" si="8535"/>
        <v>0</v>
      </c>
      <c r="CA1209" s="17">
        <f t="shared" si="8535"/>
        <v>0</v>
      </c>
      <c r="CB1209" s="17">
        <f t="shared" si="8535"/>
        <v>0</v>
      </c>
      <c r="CC1209" s="17">
        <f t="shared" si="8535"/>
        <v>0</v>
      </c>
      <c r="CD1209" s="17">
        <f t="shared" si="8535"/>
        <v>0</v>
      </c>
      <c r="CE1209" s="17">
        <f t="shared" si="8535"/>
        <v>0</v>
      </c>
      <c r="CF1209" s="17">
        <f t="shared" si="8535"/>
        <v>0</v>
      </c>
      <c r="CG1209" s="17">
        <f t="shared" si="8535"/>
        <v>0</v>
      </c>
      <c r="CH1209" s="17">
        <f t="shared" si="8535"/>
        <v>0</v>
      </c>
      <c r="CI1209" s="17">
        <f t="shared" si="8535"/>
        <v>0</v>
      </c>
      <c r="CJ1209" s="17">
        <f t="shared" si="8535"/>
        <v>0</v>
      </c>
      <c r="CK1209" s="17">
        <f t="shared" si="8535"/>
        <v>0</v>
      </c>
      <c r="CL1209" s="17">
        <f t="shared" si="8535"/>
        <v>0</v>
      </c>
      <c r="CM1209" s="17">
        <f t="shared" si="8535"/>
        <v>0</v>
      </c>
      <c r="CN1209" s="17">
        <f t="shared" si="8535"/>
        <v>0</v>
      </c>
      <c r="CO1209" s="17">
        <f t="shared" si="8535"/>
        <v>0</v>
      </c>
    </row>
    <row r="1210" spans="2:93">
      <c r="B1210" s="556"/>
      <c r="C1210" s="556">
        <f t="shared" ref="C1210:C1273" si="8536">C1209+1</f>
        <v>3</v>
      </c>
      <c r="D1210" s="632">
        <f t="shared" si="8533"/>
        <v>-0.04</v>
      </c>
      <c r="E1210" s="632"/>
      <c r="F1210" s="632"/>
      <c r="G1210" s="632"/>
      <c r="H1210" s="17"/>
      <c r="I1210" s="17"/>
      <c r="J1210" s="17"/>
      <c r="K1210" s="17">
        <f>IF((K1203-$J1203)&gt;$D1204,0,$D1210*(K1207))</f>
        <v>-106.28</v>
      </c>
      <c r="L1210" s="17">
        <f t="shared" ref="L1210:BW1210" si="8537">IF((L1203-$J1203)&gt;$D1204,0,$D1210*(L1207))</f>
        <v>-106.56</v>
      </c>
      <c r="M1210" s="17">
        <f t="shared" si="8537"/>
        <v>-106.8</v>
      </c>
      <c r="N1210" s="17">
        <f t="shared" si="8537"/>
        <v>-107.08</v>
      </c>
      <c r="O1210" s="17">
        <f t="shared" si="8537"/>
        <v>-107.36</v>
      </c>
      <c r="P1210" s="17">
        <f t="shared" si="8537"/>
        <v>-107.60000000000001</v>
      </c>
      <c r="Q1210" s="17">
        <f t="shared" si="8537"/>
        <v>-107.88</v>
      </c>
      <c r="R1210" s="17">
        <f t="shared" si="8537"/>
        <v>-108.16</v>
      </c>
      <c r="S1210" s="17">
        <f t="shared" si="8537"/>
        <v>-108.44</v>
      </c>
      <c r="T1210" s="17">
        <f t="shared" si="8537"/>
        <v>-108.68</v>
      </c>
      <c r="U1210" s="17">
        <f t="shared" si="8537"/>
        <v>-108.96000000000001</v>
      </c>
      <c r="V1210" s="17">
        <f t="shared" si="8537"/>
        <v>-109.24000000000001</v>
      </c>
      <c r="W1210" s="17">
        <f t="shared" si="8537"/>
        <v>-109.52</v>
      </c>
      <c r="X1210" s="17">
        <f t="shared" si="8537"/>
        <v>-109.8</v>
      </c>
      <c r="Y1210" s="17">
        <f t="shared" si="8537"/>
        <v>-110.04</v>
      </c>
      <c r="Z1210" s="17">
        <f t="shared" si="8537"/>
        <v>-110.32000000000001</v>
      </c>
      <c r="AA1210" s="17">
        <f t="shared" si="8537"/>
        <v>-110.60000000000001</v>
      </c>
      <c r="AB1210" s="17">
        <f t="shared" si="8537"/>
        <v>-110.88</v>
      </c>
      <c r="AC1210" s="17">
        <f t="shared" si="8537"/>
        <v>-111.16</v>
      </c>
      <c r="AD1210" s="17">
        <f t="shared" si="8537"/>
        <v>-111.44</v>
      </c>
      <c r="AE1210" s="17">
        <f t="shared" si="8537"/>
        <v>-111.72</v>
      </c>
      <c r="AF1210" s="17">
        <f t="shared" si="8537"/>
        <v>-112</v>
      </c>
      <c r="AG1210" s="17">
        <f t="shared" si="8537"/>
        <v>-112.28</v>
      </c>
      <c r="AH1210" s="17">
        <f t="shared" si="8537"/>
        <v>-112.56</v>
      </c>
      <c r="AI1210" s="17">
        <f t="shared" si="8537"/>
        <v>-112.84</v>
      </c>
      <c r="AJ1210" s="17">
        <f t="shared" si="8537"/>
        <v>0</v>
      </c>
      <c r="AK1210" s="17">
        <f t="shared" si="8537"/>
        <v>0</v>
      </c>
      <c r="AL1210" s="17">
        <f t="shared" si="8537"/>
        <v>0</v>
      </c>
      <c r="AM1210" s="17">
        <f t="shared" si="8537"/>
        <v>0</v>
      </c>
      <c r="AN1210" s="17">
        <f t="shared" si="8537"/>
        <v>0</v>
      </c>
      <c r="AO1210" s="17">
        <f t="shared" si="8537"/>
        <v>0</v>
      </c>
      <c r="AP1210" s="17">
        <f t="shared" si="8537"/>
        <v>0</v>
      </c>
      <c r="AQ1210" s="17">
        <f t="shared" si="8537"/>
        <v>0</v>
      </c>
      <c r="AR1210" s="17">
        <f t="shared" si="8537"/>
        <v>0</v>
      </c>
      <c r="AS1210" s="17">
        <f t="shared" si="8537"/>
        <v>0</v>
      </c>
      <c r="AT1210" s="17">
        <f t="shared" si="8537"/>
        <v>0</v>
      </c>
      <c r="AU1210" s="17">
        <f t="shared" si="8537"/>
        <v>0</v>
      </c>
      <c r="AV1210" s="17">
        <f t="shared" si="8537"/>
        <v>0</v>
      </c>
      <c r="AW1210" s="17">
        <f t="shared" si="8537"/>
        <v>0</v>
      </c>
      <c r="AX1210" s="17">
        <f t="shared" si="8537"/>
        <v>0</v>
      </c>
      <c r="AY1210" s="17">
        <f t="shared" si="8537"/>
        <v>0</v>
      </c>
      <c r="AZ1210" s="17">
        <f t="shared" si="8537"/>
        <v>0</v>
      </c>
      <c r="BA1210" s="17">
        <f t="shared" si="8537"/>
        <v>0</v>
      </c>
      <c r="BB1210" s="17">
        <f t="shared" si="8537"/>
        <v>0</v>
      </c>
      <c r="BC1210" s="17">
        <f t="shared" si="8537"/>
        <v>0</v>
      </c>
      <c r="BD1210" s="17">
        <f t="shared" si="8537"/>
        <v>0</v>
      </c>
      <c r="BE1210" s="17">
        <f t="shared" si="8537"/>
        <v>0</v>
      </c>
      <c r="BF1210" s="17">
        <f t="shared" si="8537"/>
        <v>0</v>
      </c>
      <c r="BG1210" s="17">
        <f t="shared" si="8537"/>
        <v>0</v>
      </c>
      <c r="BH1210" s="17">
        <f t="shared" si="8537"/>
        <v>0</v>
      </c>
      <c r="BI1210" s="17">
        <f t="shared" si="8537"/>
        <v>0</v>
      </c>
      <c r="BJ1210" s="17">
        <f t="shared" si="8537"/>
        <v>0</v>
      </c>
      <c r="BK1210" s="17">
        <f t="shared" si="8537"/>
        <v>0</v>
      </c>
      <c r="BL1210" s="17">
        <f t="shared" si="8537"/>
        <v>0</v>
      </c>
      <c r="BM1210" s="17">
        <f t="shared" si="8537"/>
        <v>0</v>
      </c>
      <c r="BN1210" s="17">
        <f t="shared" si="8537"/>
        <v>0</v>
      </c>
      <c r="BO1210" s="17">
        <f t="shared" si="8537"/>
        <v>0</v>
      </c>
      <c r="BP1210" s="17">
        <f t="shared" si="8537"/>
        <v>0</v>
      </c>
      <c r="BQ1210" s="17">
        <f t="shared" si="8537"/>
        <v>0</v>
      </c>
      <c r="BR1210" s="17">
        <f t="shared" si="8537"/>
        <v>0</v>
      </c>
      <c r="BS1210" s="17">
        <f t="shared" si="8537"/>
        <v>0</v>
      </c>
      <c r="BT1210" s="17">
        <f t="shared" si="8537"/>
        <v>0</v>
      </c>
      <c r="BU1210" s="17">
        <f t="shared" si="8537"/>
        <v>0</v>
      </c>
      <c r="BV1210" s="17">
        <f t="shared" si="8537"/>
        <v>0</v>
      </c>
      <c r="BW1210" s="17">
        <f t="shared" si="8537"/>
        <v>0</v>
      </c>
      <c r="BX1210" s="17">
        <f t="shared" ref="BX1210:CO1210" si="8538">IF((BX1203-$J1203)&gt;$D1204,0,$D1210*(BX1207))</f>
        <v>0</v>
      </c>
      <c r="BY1210" s="17">
        <f t="shared" si="8538"/>
        <v>0</v>
      </c>
      <c r="BZ1210" s="17">
        <f t="shared" si="8538"/>
        <v>0</v>
      </c>
      <c r="CA1210" s="17">
        <f t="shared" si="8538"/>
        <v>0</v>
      </c>
      <c r="CB1210" s="17">
        <f t="shared" si="8538"/>
        <v>0</v>
      </c>
      <c r="CC1210" s="17">
        <f t="shared" si="8538"/>
        <v>0</v>
      </c>
      <c r="CD1210" s="17">
        <f t="shared" si="8538"/>
        <v>0</v>
      </c>
      <c r="CE1210" s="17">
        <f t="shared" si="8538"/>
        <v>0</v>
      </c>
      <c r="CF1210" s="17">
        <f t="shared" si="8538"/>
        <v>0</v>
      </c>
      <c r="CG1210" s="17">
        <f t="shared" si="8538"/>
        <v>0</v>
      </c>
      <c r="CH1210" s="17">
        <f t="shared" si="8538"/>
        <v>0</v>
      </c>
      <c r="CI1210" s="17">
        <f t="shared" si="8538"/>
        <v>0</v>
      </c>
      <c r="CJ1210" s="17">
        <f t="shared" si="8538"/>
        <v>0</v>
      </c>
      <c r="CK1210" s="17">
        <f t="shared" si="8538"/>
        <v>0</v>
      </c>
      <c r="CL1210" s="17">
        <f t="shared" si="8538"/>
        <v>0</v>
      </c>
      <c r="CM1210" s="17">
        <f t="shared" si="8538"/>
        <v>0</v>
      </c>
      <c r="CN1210" s="17">
        <f t="shared" si="8538"/>
        <v>0</v>
      </c>
      <c r="CO1210" s="17">
        <f t="shared" si="8538"/>
        <v>0</v>
      </c>
    </row>
    <row r="1211" spans="2:93">
      <c r="B1211" s="556"/>
      <c r="C1211" s="556">
        <f t="shared" si="8536"/>
        <v>4</v>
      </c>
      <c r="D1211" s="632">
        <f t="shared" si="8533"/>
        <v>-0.04</v>
      </c>
      <c r="E1211" s="632"/>
      <c r="F1211" s="632"/>
      <c r="G1211" s="632"/>
      <c r="H1211" s="17"/>
      <c r="I1211" s="17"/>
      <c r="J1211" s="17"/>
      <c r="K1211" s="17"/>
      <c r="L1211" s="17">
        <f>IF((L1203-$K1203)&gt;$D1204,0,$D1211*(L1207))</f>
        <v>-106.56</v>
      </c>
      <c r="M1211" s="17">
        <f t="shared" ref="M1211:BX1211" si="8539">IF((M1203-$K1203)&gt;$D1204,0,$D1211*(M1207))</f>
        <v>-106.8</v>
      </c>
      <c r="N1211" s="17">
        <f t="shared" si="8539"/>
        <v>-107.08</v>
      </c>
      <c r="O1211" s="17">
        <f t="shared" si="8539"/>
        <v>-107.36</v>
      </c>
      <c r="P1211" s="17">
        <f t="shared" si="8539"/>
        <v>-107.60000000000001</v>
      </c>
      <c r="Q1211" s="17">
        <f t="shared" si="8539"/>
        <v>-107.88</v>
      </c>
      <c r="R1211" s="17">
        <f t="shared" si="8539"/>
        <v>-108.16</v>
      </c>
      <c r="S1211" s="17">
        <f t="shared" si="8539"/>
        <v>-108.44</v>
      </c>
      <c r="T1211" s="17">
        <f t="shared" si="8539"/>
        <v>-108.68</v>
      </c>
      <c r="U1211" s="17">
        <f t="shared" si="8539"/>
        <v>-108.96000000000001</v>
      </c>
      <c r="V1211" s="17">
        <f t="shared" si="8539"/>
        <v>-109.24000000000001</v>
      </c>
      <c r="W1211" s="17">
        <f t="shared" si="8539"/>
        <v>-109.52</v>
      </c>
      <c r="X1211" s="17">
        <f t="shared" si="8539"/>
        <v>-109.8</v>
      </c>
      <c r="Y1211" s="17">
        <f t="shared" si="8539"/>
        <v>-110.04</v>
      </c>
      <c r="Z1211" s="17">
        <f t="shared" si="8539"/>
        <v>-110.32000000000001</v>
      </c>
      <c r="AA1211" s="17">
        <f t="shared" si="8539"/>
        <v>-110.60000000000001</v>
      </c>
      <c r="AB1211" s="17">
        <f t="shared" si="8539"/>
        <v>-110.88</v>
      </c>
      <c r="AC1211" s="17">
        <f t="shared" si="8539"/>
        <v>-111.16</v>
      </c>
      <c r="AD1211" s="17">
        <f t="shared" si="8539"/>
        <v>-111.44</v>
      </c>
      <c r="AE1211" s="17">
        <f t="shared" si="8539"/>
        <v>-111.72</v>
      </c>
      <c r="AF1211" s="17">
        <f t="shared" si="8539"/>
        <v>-112</v>
      </c>
      <c r="AG1211" s="17">
        <f t="shared" si="8539"/>
        <v>-112.28</v>
      </c>
      <c r="AH1211" s="17">
        <f t="shared" si="8539"/>
        <v>-112.56</v>
      </c>
      <c r="AI1211" s="17">
        <f t="shared" si="8539"/>
        <v>-112.84</v>
      </c>
      <c r="AJ1211" s="17">
        <f t="shared" si="8539"/>
        <v>-113.12</v>
      </c>
      <c r="AK1211" s="17">
        <f t="shared" si="8539"/>
        <v>0</v>
      </c>
      <c r="AL1211" s="17">
        <f t="shared" si="8539"/>
        <v>0</v>
      </c>
      <c r="AM1211" s="17">
        <f t="shared" si="8539"/>
        <v>0</v>
      </c>
      <c r="AN1211" s="17">
        <f t="shared" si="8539"/>
        <v>0</v>
      </c>
      <c r="AO1211" s="17">
        <f t="shared" si="8539"/>
        <v>0</v>
      </c>
      <c r="AP1211" s="17">
        <f t="shared" si="8539"/>
        <v>0</v>
      </c>
      <c r="AQ1211" s="17">
        <f t="shared" si="8539"/>
        <v>0</v>
      </c>
      <c r="AR1211" s="17">
        <f t="shared" si="8539"/>
        <v>0</v>
      </c>
      <c r="AS1211" s="17">
        <f t="shared" si="8539"/>
        <v>0</v>
      </c>
      <c r="AT1211" s="17">
        <f t="shared" si="8539"/>
        <v>0</v>
      </c>
      <c r="AU1211" s="17">
        <f t="shared" si="8539"/>
        <v>0</v>
      </c>
      <c r="AV1211" s="17">
        <f t="shared" si="8539"/>
        <v>0</v>
      </c>
      <c r="AW1211" s="17">
        <f t="shared" si="8539"/>
        <v>0</v>
      </c>
      <c r="AX1211" s="17">
        <f t="shared" si="8539"/>
        <v>0</v>
      </c>
      <c r="AY1211" s="17">
        <f t="shared" si="8539"/>
        <v>0</v>
      </c>
      <c r="AZ1211" s="17">
        <f t="shared" si="8539"/>
        <v>0</v>
      </c>
      <c r="BA1211" s="17">
        <f t="shared" si="8539"/>
        <v>0</v>
      </c>
      <c r="BB1211" s="17">
        <f t="shared" si="8539"/>
        <v>0</v>
      </c>
      <c r="BC1211" s="17">
        <f t="shared" si="8539"/>
        <v>0</v>
      </c>
      <c r="BD1211" s="17">
        <f t="shared" si="8539"/>
        <v>0</v>
      </c>
      <c r="BE1211" s="17">
        <f t="shared" si="8539"/>
        <v>0</v>
      </c>
      <c r="BF1211" s="17">
        <f t="shared" si="8539"/>
        <v>0</v>
      </c>
      <c r="BG1211" s="17">
        <f t="shared" si="8539"/>
        <v>0</v>
      </c>
      <c r="BH1211" s="17">
        <f t="shared" si="8539"/>
        <v>0</v>
      </c>
      <c r="BI1211" s="17">
        <f t="shared" si="8539"/>
        <v>0</v>
      </c>
      <c r="BJ1211" s="17">
        <f t="shared" si="8539"/>
        <v>0</v>
      </c>
      <c r="BK1211" s="17">
        <f t="shared" si="8539"/>
        <v>0</v>
      </c>
      <c r="BL1211" s="17">
        <f t="shared" si="8539"/>
        <v>0</v>
      </c>
      <c r="BM1211" s="17">
        <f t="shared" si="8539"/>
        <v>0</v>
      </c>
      <c r="BN1211" s="17">
        <f t="shared" si="8539"/>
        <v>0</v>
      </c>
      <c r="BO1211" s="17">
        <f t="shared" si="8539"/>
        <v>0</v>
      </c>
      <c r="BP1211" s="17">
        <f t="shared" si="8539"/>
        <v>0</v>
      </c>
      <c r="BQ1211" s="17">
        <f t="shared" si="8539"/>
        <v>0</v>
      </c>
      <c r="BR1211" s="17">
        <f t="shared" si="8539"/>
        <v>0</v>
      </c>
      <c r="BS1211" s="17">
        <f t="shared" si="8539"/>
        <v>0</v>
      </c>
      <c r="BT1211" s="17">
        <f t="shared" si="8539"/>
        <v>0</v>
      </c>
      <c r="BU1211" s="17">
        <f t="shared" si="8539"/>
        <v>0</v>
      </c>
      <c r="BV1211" s="17">
        <f t="shared" si="8539"/>
        <v>0</v>
      </c>
      <c r="BW1211" s="17">
        <f t="shared" si="8539"/>
        <v>0</v>
      </c>
      <c r="BX1211" s="17">
        <f t="shared" si="8539"/>
        <v>0</v>
      </c>
      <c r="BY1211" s="17">
        <f t="shared" ref="BY1211:CO1211" si="8540">IF((BY1203-$K1203)&gt;$D1204,0,$D1211*(BY1207))</f>
        <v>0</v>
      </c>
      <c r="BZ1211" s="17">
        <f t="shared" si="8540"/>
        <v>0</v>
      </c>
      <c r="CA1211" s="17">
        <f t="shared" si="8540"/>
        <v>0</v>
      </c>
      <c r="CB1211" s="17">
        <f t="shared" si="8540"/>
        <v>0</v>
      </c>
      <c r="CC1211" s="17">
        <f t="shared" si="8540"/>
        <v>0</v>
      </c>
      <c r="CD1211" s="17">
        <f t="shared" si="8540"/>
        <v>0</v>
      </c>
      <c r="CE1211" s="17">
        <f t="shared" si="8540"/>
        <v>0</v>
      </c>
      <c r="CF1211" s="17">
        <f t="shared" si="8540"/>
        <v>0</v>
      </c>
      <c r="CG1211" s="17">
        <f t="shared" si="8540"/>
        <v>0</v>
      </c>
      <c r="CH1211" s="17">
        <f t="shared" si="8540"/>
        <v>0</v>
      </c>
      <c r="CI1211" s="17">
        <f t="shared" si="8540"/>
        <v>0</v>
      </c>
      <c r="CJ1211" s="17">
        <f t="shared" si="8540"/>
        <v>0</v>
      </c>
      <c r="CK1211" s="17">
        <f t="shared" si="8540"/>
        <v>0</v>
      </c>
      <c r="CL1211" s="17">
        <f t="shared" si="8540"/>
        <v>0</v>
      </c>
      <c r="CM1211" s="17">
        <f t="shared" si="8540"/>
        <v>0</v>
      </c>
      <c r="CN1211" s="17">
        <f t="shared" si="8540"/>
        <v>0</v>
      </c>
      <c r="CO1211" s="17">
        <f t="shared" si="8540"/>
        <v>0</v>
      </c>
    </row>
    <row r="1212" spans="2:93">
      <c r="B1212" s="556"/>
      <c r="C1212" s="556">
        <f t="shared" si="8536"/>
        <v>5</v>
      </c>
      <c r="D1212" s="632">
        <f t="shared" si="8533"/>
        <v>-0.04</v>
      </c>
      <c r="E1212" s="632"/>
      <c r="F1212" s="632"/>
      <c r="G1212" s="632"/>
      <c r="H1212" s="17"/>
      <c r="I1212" s="17"/>
      <c r="J1212" s="17"/>
      <c r="K1212" s="17"/>
      <c r="L1212" s="17"/>
      <c r="M1212" s="17">
        <f>IF((M1203-$L1203)&gt;$D1204,0,$D1212*(M1207))</f>
        <v>-106.8</v>
      </c>
      <c r="N1212" s="17">
        <f t="shared" ref="N1212:BY1212" si="8541">IF((N1203-$L1203)&gt;$D1204,0,$D1212*(N1207))</f>
        <v>-107.08</v>
      </c>
      <c r="O1212" s="17">
        <f t="shared" si="8541"/>
        <v>-107.36</v>
      </c>
      <c r="P1212" s="17">
        <f t="shared" si="8541"/>
        <v>-107.60000000000001</v>
      </c>
      <c r="Q1212" s="17">
        <f t="shared" si="8541"/>
        <v>-107.88</v>
      </c>
      <c r="R1212" s="17">
        <f t="shared" si="8541"/>
        <v>-108.16</v>
      </c>
      <c r="S1212" s="17">
        <f t="shared" si="8541"/>
        <v>-108.44</v>
      </c>
      <c r="T1212" s="17">
        <f t="shared" si="8541"/>
        <v>-108.68</v>
      </c>
      <c r="U1212" s="17">
        <f t="shared" si="8541"/>
        <v>-108.96000000000001</v>
      </c>
      <c r="V1212" s="17">
        <f t="shared" si="8541"/>
        <v>-109.24000000000001</v>
      </c>
      <c r="W1212" s="17">
        <f t="shared" si="8541"/>
        <v>-109.52</v>
      </c>
      <c r="X1212" s="17">
        <f t="shared" si="8541"/>
        <v>-109.8</v>
      </c>
      <c r="Y1212" s="17">
        <f t="shared" si="8541"/>
        <v>-110.04</v>
      </c>
      <c r="Z1212" s="17">
        <f t="shared" si="8541"/>
        <v>-110.32000000000001</v>
      </c>
      <c r="AA1212" s="17">
        <f t="shared" si="8541"/>
        <v>-110.60000000000001</v>
      </c>
      <c r="AB1212" s="17">
        <f t="shared" si="8541"/>
        <v>-110.88</v>
      </c>
      <c r="AC1212" s="17">
        <f t="shared" si="8541"/>
        <v>-111.16</v>
      </c>
      <c r="AD1212" s="17">
        <f t="shared" si="8541"/>
        <v>-111.44</v>
      </c>
      <c r="AE1212" s="17">
        <f t="shared" si="8541"/>
        <v>-111.72</v>
      </c>
      <c r="AF1212" s="17">
        <f t="shared" si="8541"/>
        <v>-112</v>
      </c>
      <c r="AG1212" s="17">
        <f t="shared" si="8541"/>
        <v>-112.28</v>
      </c>
      <c r="AH1212" s="17">
        <f t="shared" si="8541"/>
        <v>-112.56</v>
      </c>
      <c r="AI1212" s="17">
        <f t="shared" si="8541"/>
        <v>-112.84</v>
      </c>
      <c r="AJ1212" s="17">
        <f t="shared" si="8541"/>
        <v>-113.12</v>
      </c>
      <c r="AK1212" s="17">
        <f t="shared" si="8541"/>
        <v>-113.4</v>
      </c>
      <c r="AL1212" s="17">
        <f t="shared" si="8541"/>
        <v>0</v>
      </c>
      <c r="AM1212" s="17">
        <f t="shared" si="8541"/>
        <v>0</v>
      </c>
      <c r="AN1212" s="17">
        <f t="shared" si="8541"/>
        <v>0</v>
      </c>
      <c r="AO1212" s="17">
        <f t="shared" si="8541"/>
        <v>0</v>
      </c>
      <c r="AP1212" s="17">
        <f t="shared" si="8541"/>
        <v>0</v>
      </c>
      <c r="AQ1212" s="17">
        <f t="shared" si="8541"/>
        <v>0</v>
      </c>
      <c r="AR1212" s="17">
        <f t="shared" si="8541"/>
        <v>0</v>
      </c>
      <c r="AS1212" s="17">
        <f t="shared" si="8541"/>
        <v>0</v>
      </c>
      <c r="AT1212" s="17">
        <f t="shared" si="8541"/>
        <v>0</v>
      </c>
      <c r="AU1212" s="17">
        <f t="shared" si="8541"/>
        <v>0</v>
      </c>
      <c r="AV1212" s="17">
        <f t="shared" si="8541"/>
        <v>0</v>
      </c>
      <c r="AW1212" s="17">
        <f t="shared" si="8541"/>
        <v>0</v>
      </c>
      <c r="AX1212" s="17">
        <f t="shared" si="8541"/>
        <v>0</v>
      </c>
      <c r="AY1212" s="17">
        <f t="shared" si="8541"/>
        <v>0</v>
      </c>
      <c r="AZ1212" s="17">
        <f t="shared" si="8541"/>
        <v>0</v>
      </c>
      <c r="BA1212" s="17">
        <f t="shared" si="8541"/>
        <v>0</v>
      </c>
      <c r="BB1212" s="17">
        <f t="shared" si="8541"/>
        <v>0</v>
      </c>
      <c r="BC1212" s="17">
        <f t="shared" si="8541"/>
        <v>0</v>
      </c>
      <c r="BD1212" s="17">
        <f t="shared" si="8541"/>
        <v>0</v>
      </c>
      <c r="BE1212" s="17">
        <f t="shared" si="8541"/>
        <v>0</v>
      </c>
      <c r="BF1212" s="17">
        <f t="shared" si="8541"/>
        <v>0</v>
      </c>
      <c r="BG1212" s="17">
        <f t="shared" si="8541"/>
        <v>0</v>
      </c>
      <c r="BH1212" s="17">
        <f t="shared" si="8541"/>
        <v>0</v>
      </c>
      <c r="BI1212" s="17">
        <f t="shared" si="8541"/>
        <v>0</v>
      </c>
      <c r="BJ1212" s="17">
        <f t="shared" si="8541"/>
        <v>0</v>
      </c>
      <c r="BK1212" s="17">
        <f t="shared" si="8541"/>
        <v>0</v>
      </c>
      <c r="BL1212" s="17">
        <f t="shared" si="8541"/>
        <v>0</v>
      </c>
      <c r="BM1212" s="17">
        <f t="shared" si="8541"/>
        <v>0</v>
      </c>
      <c r="BN1212" s="17">
        <f t="shared" si="8541"/>
        <v>0</v>
      </c>
      <c r="BO1212" s="17">
        <f t="shared" si="8541"/>
        <v>0</v>
      </c>
      <c r="BP1212" s="17">
        <f t="shared" si="8541"/>
        <v>0</v>
      </c>
      <c r="BQ1212" s="17">
        <f t="shared" si="8541"/>
        <v>0</v>
      </c>
      <c r="BR1212" s="17">
        <f t="shared" si="8541"/>
        <v>0</v>
      </c>
      <c r="BS1212" s="17">
        <f t="shared" si="8541"/>
        <v>0</v>
      </c>
      <c r="BT1212" s="17">
        <f t="shared" si="8541"/>
        <v>0</v>
      </c>
      <c r="BU1212" s="17">
        <f t="shared" si="8541"/>
        <v>0</v>
      </c>
      <c r="BV1212" s="17">
        <f t="shared" si="8541"/>
        <v>0</v>
      </c>
      <c r="BW1212" s="17">
        <f t="shared" si="8541"/>
        <v>0</v>
      </c>
      <c r="BX1212" s="17">
        <f t="shared" si="8541"/>
        <v>0</v>
      </c>
      <c r="BY1212" s="17">
        <f t="shared" si="8541"/>
        <v>0</v>
      </c>
      <c r="BZ1212" s="17">
        <f t="shared" ref="BZ1212:CO1212" si="8542">IF((BZ1203-$L1203)&gt;$D1204,0,$D1212*(BZ1207))</f>
        <v>0</v>
      </c>
      <c r="CA1212" s="17">
        <f t="shared" si="8542"/>
        <v>0</v>
      </c>
      <c r="CB1212" s="17">
        <f t="shared" si="8542"/>
        <v>0</v>
      </c>
      <c r="CC1212" s="17">
        <f t="shared" si="8542"/>
        <v>0</v>
      </c>
      <c r="CD1212" s="17">
        <f t="shared" si="8542"/>
        <v>0</v>
      </c>
      <c r="CE1212" s="17">
        <f t="shared" si="8542"/>
        <v>0</v>
      </c>
      <c r="CF1212" s="17">
        <f t="shared" si="8542"/>
        <v>0</v>
      </c>
      <c r="CG1212" s="17">
        <f t="shared" si="8542"/>
        <v>0</v>
      </c>
      <c r="CH1212" s="17">
        <f t="shared" si="8542"/>
        <v>0</v>
      </c>
      <c r="CI1212" s="17">
        <f t="shared" si="8542"/>
        <v>0</v>
      </c>
      <c r="CJ1212" s="17">
        <f t="shared" si="8542"/>
        <v>0</v>
      </c>
      <c r="CK1212" s="17">
        <f t="shared" si="8542"/>
        <v>0</v>
      </c>
      <c r="CL1212" s="17">
        <f t="shared" si="8542"/>
        <v>0</v>
      </c>
      <c r="CM1212" s="17">
        <f t="shared" si="8542"/>
        <v>0</v>
      </c>
      <c r="CN1212" s="17">
        <f t="shared" si="8542"/>
        <v>0</v>
      </c>
      <c r="CO1212" s="17">
        <f t="shared" si="8542"/>
        <v>0</v>
      </c>
    </row>
    <row r="1213" spans="2:93">
      <c r="B1213" s="556"/>
      <c r="C1213" s="556">
        <f t="shared" si="8536"/>
        <v>6</v>
      </c>
      <c r="D1213" s="632">
        <f t="shared" si="8533"/>
        <v>-0.04</v>
      </c>
      <c r="E1213" s="632"/>
      <c r="F1213" s="632"/>
      <c r="G1213" s="632"/>
      <c r="H1213" s="17"/>
      <c r="I1213" s="17"/>
      <c r="J1213" s="17"/>
      <c r="K1213" s="17"/>
      <c r="L1213" s="17"/>
      <c r="M1213" s="17"/>
      <c r="N1213" s="17">
        <f>IF((N1203-$M1203)&gt;$D1204,0,$D1213*(N1207))</f>
        <v>-107.08</v>
      </c>
      <c r="O1213" s="17">
        <f t="shared" ref="O1213:BZ1213" si="8543">IF((O1203-$M1203)&gt;$D1204,0,$D1213*(O1207))</f>
        <v>-107.36</v>
      </c>
      <c r="P1213" s="17">
        <f t="shared" si="8543"/>
        <v>-107.60000000000001</v>
      </c>
      <c r="Q1213" s="17">
        <f t="shared" si="8543"/>
        <v>-107.88</v>
      </c>
      <c r="R1213" s="17">
        <f t="shared" si="8543"/>
        <v>-108.16</v>
      </c>
      <c r="S1213" s="17">
        <f t="shared" si="8543"/>
        <v>-108.44</v>
      </c>
      <c r="T1213" s="17">
        <f t="shared" si="8543"/>
        <v>-108.68</v>
      </c>
      <c r="U1213" s="17">
        <f t="shared" si="8543"/>
        <v>-108.96000000000001</v>
      </c>
      <c r="V1213" s="17">
        <f t="shared" si="8543"/>
        <v>-109.24000000000001</v>
      </c>
      <c r="W1213" s="17">
        <f t="shared" si="8543"/>
        <v>-109.52</v>
      </c>
      <c r="X1213" s="17">
        <f t="shared" si="8543"/>
        <v>-109.8</v>
      </c>
      <c r="Y1213" s="17">
        <f t="shared" si="8543"/>
        <v>-110.04</v>
      </c>
      <c r="Z1213" s="17">
        <f t="shared" si="8543"/>
        <v>-110.32000000000001</v>
      </c>
      <c r="AA1213" s="17">
        <f t="shared" si="8543"/>
        <v>-110.60000000000001</v>
      </c>
      <c r="AB1213" s="17">
        <f t="shared" si="8543"/>
        <v>-110.88</v>
      </c>
      <c r="AC1213" s="17">
        <f t="shared" si="8543"/>
        <v>-111.16</v>
      </c>
      <c r="AD1213" s="17">
        <f t="shared" si="8543"/>
        <v>-111.44</v>
      </c>
      <c r="AE1213" s="17">
        <f t="shared" si="8543"/>
        <v>-111.72</v>
      </c>
      <c r="AF1213" s="17">
        <f t="shared" si="8543"/>
        <v>-112</v>
      </c>
      <c r="AG1213" s="17">
        <f t="shared" si="8543"/>
        <v>-112.28</v>
      </c>
      <c r="AH1213" s="17">
        <f t="shared" si="8543"/>
        <v>-112.56</v>
      </c>
      <c r="AI1213" s="17">
        <f t="shared" si="8543"/>
        <v>-112.84</v>
      </c>
      <c r="AJ1213" s="17">
        <f t="shared" si="8543"/>
        <v>-113.12</v>
      </c>
      <c r="AK1213" s="17">
        <f t="shared" si="8543"/>
        <v>-113.4</v>
      </c>
      <c r="AL1213" s="17">
        <f t="shared" si="8543"/>
        <v>-113.68</v>
      </c>
      <c r="AM1213" s="17">
        <f t="shared" si="8543"/>
        <v>0</v>
      </c>
      <c r="AN1213" s="17">
        <f t="shared" si="8543"/>
        <v>0</v>
      </c>
      <c r="AO1213" s="17">
        <f t="shared" si="8543"/>
        <v>0</v>
      </c>
      <c r="AP1213" s="17">
        <f t="shared" si="8543"/>
        <v>0</v>
      </c>
      <c r="AQ1213" s="17">
        <f t="shared" si="8543"/>
        <v>0</v>
      </c>
      <c r="AR1213" s="17">
        <f t="shared" si="8543"/>
        <v>0</v>
      </c>
      <c r="AS1213" s="17">
        <f t="shared" si="8543"/>
        <v>0</v>
      </c>
      <c r="AT1213" s="17">
        <f t="shared" si="8543"/>
        <v>0</v>
      </c>
      <c r="AU1213" s="17">
        <f t="shared" si="8543"/>
        <v>0</v>
      </c>
      <c r="AV1213" s="17">
        <f t="shared" si="8543"/>
        <v>0</v>
      </c>
      <c r="AW1213" s="17">
        <f t="shared" si="8543"/>
        <v>0</v>
      </c>
      <c r="AX1213" s="17">
        <f t="shared" si="8543"/>
        <v>0</v>
      </c>
      <c r="AY1213" s="17">
        <f t="shared" si="8543"/>
        <v>0</v>
      </c>
      <c r="AZ1213" s="17">
        <f t="shared" si="8543"/>
        <v>0</v>
      </c>
      <c r="BA1213" s="17">
        <f t="shared" si="8543"/>
        <v>0</v>
      </c>
      <c r="BB1213" s="17">
        <f t="shared" si="8543"/>
        <v>0</v>
      </c>
      <c r="BC1213" s="17">
        <f t="shared" si="8543"/>
        <v>0</v>
      </c>
      <c r="BD1213" s="17">
        <f t="shared" si="8543"/>
        <v>0</v>
      </c>
      <c r="BE1213" s="17">
        <f t="shared" si="8543"/>
        <v>0</v>
      </c>
      <c r="BF1213" s="17">
        <f t="shared" si="8543"/>
        <v>0</v>
      </c>
      <c r="BG1213" s="17">
        <f t="shared" si="8543"/>
        <v>0</v>
      </c>
      <c r="BH1213" s="17">
        <f t="shared" si="8543"/>
        <v>0</v>
      </c>
      <c r="BI1213" s="17">
        <f t="shared" si="8543"/>
        <v>0</v>
      </c>
      <c r="BJ1213" s="17">
        <f t="shared" si="8543"/>
        <v>0</v>
      </c>
      <c r="BK1213" s="17">
        <f t="shared" si="8543"/>
        <v>0</v>
      </c>
      <c r="BL1213" s="17">
        <f t="shared" si="8543"/>
        <v>0</v>
      </c>
      <c r="BM1213" s="17">
        <f t="shared" si="8543"/>
        <v>0</v>
      </c>
      <c r="BN1213" s="17">
        <f t="shared" si="8543"/>
        <v>0</v>
      </c>
      <c r="BO1213" s="17">
        <f t="shared" si="8543"/>
        <v>0</v>
      </c>
      <c r="BP1213" s="17">
        <f t="shared" si="8543"/>
        <v>0</v>
      </c>
      <c r="BQ1213" s="17">
        <f t="shared" si="8543"/>
        <v>0</v>
      </c>
      <c r="BR1213" s="17">
        <f t="shared" si="8543"/>
        <v>0</v>
      </c>
      <c r="BS1213" s="17">
        <f t="shared" si="8543"/>
        <v>0</v>
      </c>
      <c r="BT1213" s="17">
        <f t="shared" si="8543"/>
        <v>0</v>
      </c>
      <c r="BU1213" s="17">
        <f t="shared" si="8543"/>
        <v>0</v>
      </c>
      <c r="BV1213" s="17">
        <f t="shared" si="8543"/>
        <v>0</v>
      </c>
      <c r="BW1213" s="17">
        <f t="shared" si="8543"/>
        <v>0</v>
      </c>
      <c r="BX1213" s="17">
        <f t="shared" si="8543"/>
        <v>0</v>
      </c>
      <c r="BY1213" s="17">
        <f t="shared" si="8543"/>
        <v>0</v>
      </c>
      <c r="BZ1213" s="17">
        <f t="shared" si="8543"/>
        <v>0</v>
      </c>
      <c r="CA1213" s="17">
        <f t="shared" ref="CA1213:CO1213" si="8544">IF((CA1203-$M1203)&gt;$D1204,0,$D1213*(CA1207))</f>
        <v>0</v>
      </c>
      <c r="CB1213" s="17">
        <f t="shared" si="8544"/>
        <v>0</v>
      </c>
      <c r="CC1213" s="17">
        <f t="shared" si="8544"/>
        <v>0</v>
      </c>
      <c r="CD1213" s="17">
        <f t="shared" si="8544"/>
        <v>0</v>
      </c>
      <c r="CE1213" s="17">
        <f t="shared" si="8544"/>
        <v>0</v>
      </c>
      <c r="CF1213" s="17">
        <f t="shared" si="8544"/>
        <v>0</v>
      </c>
      <c r="CG1213" s="17">
        <f t="shared" si="8544"/>
        <v>0</v>
      </c>
      <c r="CH1213" s="17">
        <f t="shared" si="8544"/>
        <v>0</v>
      </c>
      <c r="CI1213" s="17">
        <f t="shared" si="8544"/>
        <v>0</v>
      </c>
      <c r="CJ1213" s="17">
        <f t="shared" si="8544"/>
        <v>0</v>
      </c>
      <c r="CK1213" s="17">
        <f t="shared" si="8544"/>
        <v>0</v>
      </c>
      <c r="CL1213" s="17">
        <f t="shared" si="8544"/>
        <v>0</v>
      </c>
      <c r="CM1213" s="17">
        <f t="shared" si="8544"/>
        <v>0</v>
      </c>
      <c r="CN1213" s="17">
        <f t="shared" si="8544"/>
        <v>0</v>
      </c>
      <c r="CO1213" s="17">
        <f t="shared" si="8544"/>
        <v>0</v>
      </c>
    </row>
    <row r="1214" spans="2:93">
      <c r="B1214" s="556"/>
      <c r="C1214" s="556">
        <f t="shared" si="8536"/>
        <v>7</v>
      </c>
      <c r="D1214" s="632">
        <f t="shared" si="8533"/>
        <v>-0.04</v>
      </c>
      <c r="E1214" s="632"/>
      <c r="F1214" s="632"/>
      <c r="G1214" s="632"/>
      <c r="H1214" s="17"/>
      <c r="I1214" s="17"/>
      <c r="J1214" s="17"/>
      <c r="K1214" s="17"/>
      <c r="L1214" s="17"/>
      <c r="M1214" s="17"/>
      <c r="N1214" s="17"/>
      <c r="O1214" s="17">
        <f>IF((O1203-$N1203)&gt;$D1204,0,$D1214*(O1207))</f>
        <v>-107.36</v>
      </c>
      <c r="P1214" s="17">
        <f t="shared" ref="P1214:CA1214" si="8545">IF((P1203-$N1203)&gt;$D1204,0,$D1214*(P1207))</f>
        <v>-107.60000000000001</v>
      </c>
      <c r="Q1214" s="17">
        <f t="shared" si="8545"/>
        <v>-107.88</v>
      </c>
      <c r="R1214" s="17">
        <f t="shared" si="8545"/>
        <v>-108.16</v>
      </c>
      <c r="S1214" s="17">
        <f t="shared" si="8545"/>
        <v>-108.44</v>
      </c>
      <c r="T1214" s="17">
        <f t="shared" si="8545"/>
        <v>-108.68</v>
      </c>
      <c r="U1214" s="17">
        <f t="shared" si="8545"/>
        <v>-108.96000000000001</v>
      </c>
      <c r="V1214" s="17">
        <f t="shared" si="8545"/>
        <v>-109.24000000000001</v>
      </c>
      <c r="W1214" s="17">
        <f t="shared" si="8545"/>
        <v>-109.52</v>
      </c>
      <c r="X1214" s="17">
        <f t="shared" si="8545"/>
        <v>-109.8</v>
      </c>
      <c r="Y1214" s="17">
        <f t="shared" si="8545"/>
        <v>-110.04</v>
      </c>
      <c r="Z1214" s="17">
        <f t="shared" si="8545"/>
        <v>-110.32000000000001</v>
      </c>
      <c r="AA1214" s="17">
        <f t="shared" si="8545"/>
        <v>-110.60000000000001</v>
      </c>
      <c r="AB1214" s="17">
        <f t="shared" si="8545"/>
        <v>-110.88</v>
      </c>
      <c r="AC1214" s="17">
        <f t="shared" si="8545"/>
        <v>-111.16</v>
      </c>
      <c r="AD1214" s="17">
        <f t="shared" si="8545"/>
        <v>-111.44</v>
      </c>
      <c r="AE1214" s="17">
        <f t="shared" si="8545"/>
        <v>-111.72</v>
      </c>
      <c r="AF1214" s="17">
        <f t="shared" si="8545"/>
        <v>-112</v>
      </c>
      <c r="AG1214" s="17">
        <f t="shared" si="8545"/>
        <v>-112.28</v>
      </c>
      <c r="AH1214" s="17">
        <f t="shared" si="8545"/>
        <v>-112.56</v>
      </c>
      <c r="AI1214" s="17">
        <f t="shared" si="8545"/>
        <v>-112.84</v>
      </c>
      <c r="AJ1214" s="17">
        <f t="shared" si="8545"/>
        <v>-113.12</v>
      </c>
      <c r="AK1214" s="17">
        <f t="shared" si="8545"/>
        <v>-113.4</v>
      </c>
      <c r="AL1214" s="17">
        <f t="shared" si="8545"/>
        <v>-113.68</v>
      </c>
      <c r="AM1214" s="17">
        <f t="shared" si="8545"/>
        <v>-113.96000000000001</v>
      </c>
      <c r="AN1214" s="17">
        <f t="shared" si="8545"/>
        <v>0</v>
      </c>
      <c r="AO1214" s="17">
        <f t="shared" si="8545"/>
        <v>0</v>
      </c>
      <c r="AP1214" s="17">
        <f t="shared" si="8545"/>
        <v>0</v>
      </c>
      <c r="AQ1214" s="17">
        <f t="shared" si="8545"/>
        <v>0</v>
      </c>
      <c r="AR1214" s="17">
        <f t="shared" si="8545"/>
        <v>0</v>
      </c>
      <c r="AS1214" s="17">
        <f t="shared" si="8545"/>
        <v>0</v>
      </c>
      <c r="AT1214" s="17">
        <f t="shared" si="8545"/>
        <v>0</v>
      </c>
      <c r="AU1214" s="17">
        <f t="shared" si="8545"/>
        <v>0</v>
      </c>
      <c r="AV1214" s="17">
        <f t="shared" si="8545"/>
        <v>0</v>
      </c>
      <c r="AW1214" s="17">
        <f t="shared" si="8545"/>
        <v>0</v>
      </c>
      <c r="AX1214" s="17">
        <f t="shared" si="8545"/>
        <v>0</v>
      </c>
      <c r="AY1214" s="17">
        <f t="shared" si="8545"/>
        <v>0</v>
      </c>
      <c r="AZ1214" s="17">
        <f t="shared" si="8545"/>
        <v>0</v>
      </c>
      <c r="BA1214" s="17">
        <f t="shared" si="8545"/>
        <v>0</v>
      </c>
      <c r="BB1214" s="17">
        <f t="shared" si="8545"/>
        <v>0</v>
      </c>
      <c r="BC1214" s="17">
        <f t="shared" si="8545"/>
        <v>0</v>
      </c>
      <c r="BD1214" s="17">
        <f t="shared" si="8545"/>
        <v>0</v>
      </c>
      <c r="BE1214" s="17">
        <f t="shared" si="8545"/>
        <v>0</v>
      </c>
      <c r="BF1214" s="17">
        <f t="shared" si="8545"/>
        <v>0</v>
      </c>
      <c r="BG1214" s="17">
        <f t="shared" si="8545"/>
        <v>0</v>
      </c>
      <c r="BH1214" s="17">
        <f t="shared" si="8545"/>
        <v>0</v>
      </c>
      <c r="BI1214" s="17">
        <f t="shared" si="8545"/>
        <v>0</v>
      </c>
      <c r="BJ1214" s="17">
        <f t="shared" si="8545"/>
        <v>0</v>
      </c>
      <c r="BK1214" s="17">
        <f t="shared" si="8545"/>
        <v>0</v>
      </c>
      <c r="BL1214" s="17">
        <f t="shared" si="8545"/>
        <v>0</v>
      </c>
      <c r="BM1214" s="17">
        <f t="shared" si="8545"/>
        <v>0</v>
      </c>
      <c r="BN1214" s="17">
        <f t="shared" si="8545"/>
        <v>0</v>
      </c>
      <c r="BO1214" s="17">
        <f t="shared" si="8545"/>
        <v>0</v>
      </c>
      <c r="BP1214" s="17">
        <f t="shared" si="8545"/>
        <v>0</v>
      </c>
      <c r="BQ1214" s="17">
        <f t="shared" si="8545"/>
        <v>0</v>
      </c>
      <c r="BR1214" s="17">
        <f t="shared" si="8545"/>
        <v>0</v>
      </c>
      <c r="BS1214" s="17">
        <f t="shared" si="8545"/>
        <v>0</v>
      </c>
      <c r="BT1214" s="17">
        <f t="shared" si="8545"/>
        <v>0</v>
      </c>
      <c r="BU1214" s="17">
        <f t="shared" si="8545"/>
        <v>0</v>
      </c>
      <c r="BV1214" s="17">
        <f t="shared" si="8545"/>
        <v>0</v>
      </c>
      <c r="BW1214" s="17">
        <f t="shared" si="8545"/>
        <v>0</v>
      </c>
      <c r="BX1214" s="17">
        <f t="shared" si="8545"/>
        <v>0</v>
      </c>
      <c r="BY1214" s="17">
        <f t="shared" si="8545"/>
        <v>0</v>
      </c>
      <c r="BZ1214" s="17">
        <f t="shared" si="8545"/>
        <v>0</v>
      </c>
      <c r="CA1214" s="17">
        <f t="shared" si="8545"/>
        <v>0</v>
      </c>
      <c r="CB1214" s="17">
        <f t="shared" ref="CB1214:CO1214" si="8546">IF((CB1203-$N1203)&gt;$D1204,0,$D1214*(CB1207))</f>
        <v>0</v>
      </c>
      <c r="CC1214" s="17">
        <f t="shared" si="8546"/>
        <v>0</v>
      </c>
      <c r="CD1214" s="17">
        <f t="shared" si="8546"/>
        <v>0</v>
      </c>
      <c r="CE1214" s="17">
        <f t="shared" si="8546"/>
        <v>0</v>
      </c>
      <c r="CF1214" s="17">
        <f t="shared" si="8546"/>
        <v>0</v>
      </c>
      <c r="CG1214" s="17">
        <f t="shared" si="8546"/>
        <v>0</v>
      </c>
      <c r="CH1214" s="17">
        <f t="shared" si="8546"/>
        <v>0</v>
      </c>
      <c r="CI1214" s="17">
        <f t="shared" si="8546"/>
        <v>0</v>
      </c>
      <c r="CJ1214" s="17">
        <f t="shared" si="8546"/>
        <v>0</v>
      </c>
      <c r="CK1214" s="17">
        <f t="shared" si="8546"/>
        <v>0</v>
      </c>
      <c r="CL1214" s="17">
        <f t="shared" si="8546"/>
        <v>0</v>
      </c>
      <c r="CM1214" s="17">
        <f t="shared" si="8546"/>
        <v>0</v>
      </c>
      <c r="CN1214" s="17">
        <f t="shared" si="8546"/>
        <v>0</v>
      </c>
      <c r="CO1214" s="17">
        <f t="shared" si="8546"/>
        <v>0</v>
      </c>
    </row>
    <row r="1215" spans="2:93">
      <c r="B1215" s="556"/>
      <c r="C1215" s="556">
        <f t="shared" si="8536"/>
        <v>8</v>
      </c>
      <c r="D1215" s="632">
        <f t="shared" si="8533"/>
        <v>-0.04</v>
      </c>
      <c r="E1215" s="632"/>
      <c r="F1215" s="632"/>
      <c r="G1215" s="632"/>
      <c r="H1215" s="17"/>
      <c r="I1215" s="17"/>
      <c r="J1215" s="17"/>
      <c r="K1215" s="17"/>
      <c r="L1215" s="17"/>
      <c r="M1215" s="17"/>
      <c r="N1215" s="17"/>
      <c r="O1215" s="17"/>
      <c r="P1215" s="17">
        <f>IF((P1203-$O1203)&gt;$D1204,0,$D1215*(P1207))</f>
        <v>-107.60000000000001</v>
      </c>
      <c r="Q1215" s="17">
        <f t="shared" ref="Q1215:CB1215" si="8547">IF((Q1203-$O1203)&gt;$D1204,0,$D1215*(Q1207))</f>
        <v>-107.88</v>
      </c>
      <c r="R1215" s="17">
        <f t="shared" si="8547"/>
        <v>-108.16</v>
      </c>
      <c r="S1215" s="17">
        <f t="shared" si="8547"/>
        <v>-108.44</v>
      </c>
      <c r="T1215" s="17">
        <f t="shared" si="8547"/>
        <v>-108.68</v>
      </c>
      <c r="U1215" s="17">
        <f t="shared" si="8547"/>
        <v>-108.96000000000001</v>
      </c>
      <c r="V1215" s="17">
        <f t="shared" si="8547"/>
        <v>-109.24000000000001</v>
      </c>
      <c r="W1215" s="17">
        <f t="shared" si="8547"/>
        <v>-109.52</v>
      </c>
      <c r="X1215" s="17">
        <f t="shared" si="8547"/>
        <v>-109.8</v>
      </c>
      <c r="Y1215" s="17">
        <f t="shared" si="8547"/>
        <v>-110.04</v>
      </c>
      <c r="Z1215" s="17">
        <f t="shared" si="8547"/>
        <v>-110.32000000000001</v>
      </c>
      <c r="AA1215" s="17">
        <f t="shared" si="8547"/>
        <v>-110.60000000000001</v>
      </c>
      <c r="AB1215" s="17">
        <f t="shared" si="8547"/>
        <v>-110.88</v>
      </c>
      <c r="AC1215" s="17">
        <f t="shared" si="8547"/>
        <v>-111.16</v>
      </c>
      <c r="AD1215" s="17">
        <f t="shared" si="8547"/>
        <v>-111.44</v>
      </c>
      <c r="AE1215" s="17">
        <f t="shared" si="8547"/>
        <v>-111.72</v>
      </c>
      <c r="AF1215" s="17">
        <f t="shared" si="8547"/>
        <v>-112</v>
      </c>
      <c r="AG1215" s="17">
        <f t="shared" si="8547"/>
        <v>-112.28</v>
      </c>
      <c r="AH1215" s="17">
        <f t="shared" si="8547"/>
        <v>-112.56</v>
      </c>
      <c r="AI1215" s="17">
        <f t="shared" si="8547"/>
        <v>-112.84</v>
      </c>
      <c r="AJ1215" s="17">
        <f t="shared" si="8547"/>
        <v>-113.12</v>
      </c>
      <c r="AK1215" s="17">
        <f t="shared" si="8547"/>
        <v>-113.4</v>
      </c>
      <c r="AL1215" s="17">
        <f t="shared" si="8547"/>
        <v>-113.68</v>
      </c>
      <c r="AM1215" s="17">
        <f t="shared" si="8547"/>
        <v>-113.96000000000001</v>
      </c>
      <c r="AN1215" s="17">
        <f t="shared" si="8547"/>
        <v>-114.24000000000001</v>
      </c>
      <c r="AO1215" s="17">
        <f t="shared" si="8547"/>
        <v>0</v>
      </c>
      <c r="AP1215" s="17">
        <f t="shared" si="8547"/>
        <v>0</v>
      </c>
      <c r="AQ1215" s="17">
        <f t="shared" si="8547"/>
        <v>0</v>
      </c>
      <c r="AR1215" s="17">
        <f t="shared" si="8547"/>
        <v>0</v>
      </c>
      <c r="AS1215" s="17">
        <f t="shared" si="8547"/>
        <v>0</v>
      </c>
      <c r="AT1215" s="17">
        <f t="shared" si="8547"/>
        <v>0</v>
      </c>
      <c r="AU1215" s="17">
        <f t="shared" si="8547"/>
        <v>0</v>
      </c>
      <c r="AV1215" s="17">
        <f t="shared" si="8547"/>
        <v>0</v>
      </c>
      <c r="AW1215" s="17">
        <f t="shared" si="8547"/>
        <v>0</v>
      </c>
      <c r="AX1215" s="17">
        <f t="shared" si="8547"/>
        <v>0</v>
      </c>
      <c r="AY1215" s="17">
        <f t="shared" si="8547"/>
        <v>0</v>
      </c>
      <c r="AZ1215" s="17">
        <f t="shared" si="8547"/>
        <v>0</v>
      </c>
      <c r="BA1215" s="17">
        <f t="shared" si="8547"/>
        <v>0</v>
      </c>
      <c r="BB1215" s="17">
        <f t="shared" si="8547"/>
        <v>0</v>
      </c>
      <c r="BC1215" s="17">
        <f t="shared" si="8547"/>
        <v>0</v>
      </c>
      <c r="BD1215" s="17">
        <f t="shared" si="8547"/>
        <v>0</v>
      </c>
      <c r="BE1215" s="17">
        <f t="shared" si="8547"/>
        <v>0</v>
      </c>
      <c r="BF1215" s="17">
        <f t="shared" si="8547"/>
        <v>0</v>
      </c>
      <c r="BG1215" s="17">
        <f t="shared" si="8547"/>
        <v>0</v>
      </c>
      <c r="BH1215" s="17">
        <f t="shared" si="8547"/>
        <v>0</v>
      </c>
      <c r="BI1215" s="17">
        <f t="shared" si="8547"/>
        <v>0</v>
      </c>
      <c r="BJ1215" s="17">
        <f t="shared" si="8547"/>
        <v>0</v>
      </c>
      <c r="BK1215" s="17">
        <f t="shared" si="8547"/>
        <v>0</v>
      </c>
      <c r="BL1215" s="17">
        <f t="shared" si="8547"/>
        <v>0</v>
      </c>
      <c r="BM1215" s="17">
        <f t="shared" si="8547"/>
        <v>0</v>
      </c>
      <c r="BN1215" s="17">
        <f t="shared" si="8547"/>
        <v>0</v>
      </c>
      <c r="BO1215" s="17">
        <f t="shared" si="8547"/>
        <v>0</v>
      </c>
      <c r="BP1215" s="17">
        <f t="shared" si="8547"/>
        <v>0</v>
      </c>
      <c r="BQ1215" s="17">
        <f t="shared" si="8547"/>
        <v>0</v>
      </c>
      <c r="BR1215" s="17">
        <f t="shared" si="8547"/>
        <v>0</v>
      </c>
      <c r="BS1215" s="17">
        <f t="shared" si="8547"/>
        <v>0</v>
      </c>
      <c r="BT1215" s="17">
        <f t="shared" si="8547"/>
        <v>0</v>
      </c>
      <c r="BU1215" s="17">
        <f t="shared" si="8547"/>
        <v>0</v>
      </c>
      <c r="BV1215" s="17">
        <f t="shared" si="8547"/>
        <v>0</v>
      </c>
      <c r="BW1215" s="17">
        <f t="shared" si="8547"/>
        <v>0</v>
      </c>
      <c r="BX1215" s="17">
        <f t="shared" si="8547"/>
        <v>0</v>
      </c>
      <c r="BY1215" s="17">
        <f t="shared" si="8547"/>
        <v>0</v>
      </c>
      <c r="BZ1215" s="17">
        <f t="shared" si="8547"/>
        <v>0</v>
      </c>
      <c r="CA1215" s="17">
        <f t="shared" si="8547"/>
        <v>0</v>
      </c>
      <c r="CB1215" s="17">
        <f t="shared" si="8547"/>
        <v>0</v>
      </c>
      <c r="CC1215" s="17">
        <f t="shared" ref="CC1215:CO1215" si="8548">IF((CC1203-$O1203)&gt;$D1204,0,$D1215*(CC1207))</f>
        <v>0</v>
      </c>
      <c r="CD1215" s="17">
        <f t="shared" si="8548"/>
        <v>0</v>
      </c>
      <c r="CE1215" s="17">
        <f t="shared" si="8548"/>
        <v>0</v>
      </c>
      <c r="CF1215" s="17">
        <f t="shared" si="8548"/>
        <v>0</v>
      </c>
      <c r="CG1215" s="17">
        <f t="shared" si="8548"/>
        <v>0</v>
      </c>
      <c r="CH1215" s="17">
        <f t="shared" si="8548"/>
        <v>0</v>
      </c>
      <c r="CI1215" s="17">
        <f t="shared" si="8548"/>
        <v>0</v>
      </c>
      <c r="CJ1215" s="17">
        <f t="shared" si="8548"/>
        <v>0</v>
      </c>
      <c r="CK1215" s="17">
        <f t="shared" si="8548"/>
        <v>0</v>
      </c>
      <c r="CL1215" s="17">
        <f t="shared" si="8548"/>
        <v>0</v>
      </c>
      <c r="CM1215" s="17">
        <f t="shared" si="8548"/>
        <v>0</v>
      </c>
      <c r="CN1215" s="17">
        <f t="shared" si="8548"/>
        <v>0</v>
      </c>
      <c r="CO1215" s="17">
        <f t="shared" si="8548"/>
        <v>0</v>
      </c>
    </row>
    <row r="1216" spans="2:93">
      <c r="B1216" s="556"/>
      <c r="C1216" s="556">
        <f t="shared" si="8536"/>
        <v>9</v>
      </c>
      <c r="D1216" s="632">
        <f t="shared" si="8533"/>
        <v>-0.04</v>
      </c>
      <c r="E1216" s="632"/>
      <c r="F1216" s="632"/>
      <c r="G1216" s="632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>
        <f>IF((Q1203-$P1203)&gt;$D1204,0,$D1216*(Q1207))</f>
        <v>-107.88</v>
      </c>
      <c r="R1216" s="17">
        <f t="shared" ref="R1216:CC1216" si="8549">IF((R1203-$P1203)&gt;$D1204,0,$D1216*(R1207))</f>
        <v>-108.16</v>
      </c>
      <c r="S1216" s="17">
        <f t="shared" si="8549"/>
        <v>-108.44</v>
      </c>
      <c r="T1216" s="17">
        <f t="shared" si="8549"/>
        <v>-108.68</v>
      </c>
      <c r="U1216" s="17">
        <f t="shared" si="8549"/>
        <v>-108.96000000000001</v>
      </c>
      <c r="V1216" s="17">
        <f t="shared" si="8549"/>
        <v>-109.24000000000001</v>
      </c>
      <c r="W1216" s="17">
        <f t="shared" si="8549"/>
        <v>-109.52</v>
      </c>
      <c r="X1216" s="17">
        <f t="shared" si="8549"/>
        <v>-109.8</v>
      </c>
      <c r="Y1216" s="17">
        <f t="shared" si="8549"/>
        <v>-110.04</v>
      </c>
      <c r="Z1216" s="17">
        <f t="shared" si="8549"/>
        <v>-110.32000000000001</v>
      </c>
      <c r="AA1216" s="17">
        <f t="shared" si="8549"/>
        <v>-110.60000000000001</v>
      </c>
      <c r="AB1216" s="17">
        <f t="shared" si="8549"/>
        <v>-110.88</v>
      </c>
      <c r="AC1216" s="17">
        <f t="shared" si="8549"/>
        <v>-111.16</v>
      </c>
      <c r="AD1216" s="17">
        <f t="shared" si="8549"/>
        <v>-111.44</v>
      </c>
      <c r="AE1216" s="17">
        <f t="shared" si="8549"/>
        <v>-111.72</v>
      </c>
      <c r="AF1216" s="17">
        <f t="shared" si="8549"/>
        <v>-112</v>
      </c>
      <c r="AG1216" s="17">
        <f t="shared" si="8549"/>
        <v>-112.28</v>
      </c>
      <c r="AH1216" s="17">
        <f t="shared" si="8549"/>
        <v>-112.56</v>
      </c>
      <c r="AI1216" s="17">
        <f t="shared" si="8549"/>
        <v>-112.84</v>
      </c>
      <c r="AJ1216" s="17">
        <f t="shared" si="8549"/>
        <v>-113.12</v>
      </c>
      <c r="AK1216" s="17">
        <f t="shared" si="8549"/>
        <v>-113.4</v>
      </c>
      <c r="AL1216" s="17">
        <f t="shared" si="8549"/>
        <v>-113.68</v>
      </c>
      <c r="AM1216" s="17">
        <f t="shared" si="8549"/>
        <v>-113.96000000000001</v>
      </c>
      <c r="AN1216" s="17">
        <f t="shared" si="8549"/>
        <v>-114.24000000000001</v>
      </c>
      <c r="AO1216" s="17">
        <f t="shared" si="8549"/>
        <v>-114.56</v>
      </c>
      <c r="AP1216" s="17">
        <f t="shared" si="8549"/>
        <v>0</v>
      </c>
      <c r="AQ1216" s="17">
        <f t="shared" si="8549"/>
        <v>0</v>
      </c>
      <c r="AR1216" s="17">
        <f t="shared" si="8549"/>
        <v>0</v>
      </c>
      <c r="AS1216" s="17">
        <f t="shared" si="8549"/>
        <v>0</v>
      </c>
      <c r="AT1216" s="17">
        <f t="shared" si="8549"/>
        <v>0</v>
      </c>
      <c r="AU1216" s="17">
        <f t="shared" si="8549"/>
        <v>0</v>
      </c>
      <c r="AV1216" s="17">
        <f t="shared" si="8549"/>
        <v>0</v>
      </c>
      <c r="AW1216" s="17">
        <f t="shared" si="8549"/>
        <v>0</v>
      </c>
      <c r="AX1216" s="17">
        <f t="shared" si="8549"/>
        <v>0</v>
      </c>
      <c r="AY1216" s="17">
        <f t="shared" si="8549"/>
        <v>0</v>
      </c>
      <c r="AZ1216" s="17">
        <f t="shared" si="8549"/>
        <v>0</v>
      </c>
      <c r="BA1216" s="17">
        <f t="shared" si="8549"/>
        <v>0</v>
      </c>
      <c r="BB1216" s="17">
        <f t="shared" si="8549"/>
        <v>0</v>
      </c>
      <c r="BC1216" s="17">
        <f t="shared" si="8549"/>
        <v>0</v>
      </c>
      <c r="BD1216" s="17">
        <f t="shared" si="8549"/>
        <v>0</v>
      </c>
      <c r="BE1216" s="17">
        <f t="shared" si="8549"/>
        <v>0</v>
      </c>
      <c r="BF1216" s="17">
        <f t="shared" si="8549"/>
        <v>0</v>
      </c>
      <c r="BG1216" s="17">
        <f t="shared" si="8549"/>
        <v>0</v>
      </c>
      <c r="BH1216" s="17">
        <f t="shared" si="8549"/>
        <v>0</v>
      </c>
      <c r="BI1216" s="17">
        <f t="shared" si="8549"/>
        <v>0</v>
      </c>
      <c r="BJ1216" s="17">
        <f t="shared" si="8549"/>
        <v>0</v>
      </c>
      <c r="BK1216" s="17">
        <f t="shared" si="8549"/>
        <v>0</v>
      </c>
      <c r="BL1216" s="17">
        <f t="shared" si="8549"/>
        <v>0</v>
      </c>
      <c r="BM1216" s="17">
        <f t="shared" si="8549"/>
        <v>0</v>
      </c>
      <c r="BN1216" s="17">
        <f t="shared" si="8549"/>
        <v>0</v>
      </c>
      <c r="BO1216" s="17">
        <f t="shared" si="8549"/>
        <v>0</v>
      </c>
      <c r="BP1216" s="17">
        <f t="shared" si="8549"/>
        <v>0</v>
      </c>
      <c r="BQ1216" s="17">
        <f t="shared" si="8549"/>
        <v>0</v>
      </c>
      <c r="BR1216" s="17">
        <f t="shared" si="8549"/>
        <v>0</v>
      </c>
      <c r="BS1216" s="17">
        <f t="shared" si="8549"/>
        <v>0</v>
      </c>
      <c r="BT1216" s="17">
        <f t="shared" si="8549"/>
        <v>0</v>
      </c>
      <c r="BU1216" s="17">
        <f t="shared" si="8549"/>
        <v>0</v>
      </c>
      <c r="BV1216" s="17">
        <f t="shared" si="8549"/>
        <v>0</v>
      </c>
      <c r="BW1216" s="17">
        <f t="shared" si="8549"/>
        <v>0</v>
      </c>
      <c r="BX1216" s="17">
        <f t="shared" si="8549"/>
        <v>0</v>
      </c>
      <c r="BY1216" s="17">
        <f t="shared" si="8549"/>
        <v>0</v>
      </c>
      <c r="BZ1216" s="17">
        <f t="shared" si="8549"/>
        <v>0</v>
      </c>
      <c r="CA1216" s="17">
        <f t="shared" si="8549"/>
        <v>0</v>
      </c>
      <c r="CB1216" s="17">
        <f t="shared" si="8549"/>
        <v>0</v>
      </c>
      <c r="CC1216" s="17">
        <f t="shared" si="8549"/>
        <v>0</v>
      </c>
      <c r="CD1216" s="17">
        <f t="shared" ref="CD1216:CO1216" si="8550">IF((CD1203-$P1203)&gt;$D1204,0,$D1216*(CD1207))</f>
        <v>0</v>
      </c>
      <c r="CE1216" s="17">
        <f t="shared" si="8550"/>
        <v>0</v>
      </c>
      <c r="CF1216" s="17">
        <f t="shared" si="8550"/>
        <v>0</v>
      </c>
      <c r="CG1216" s="17">
        <f t="shared" si="8550"/>
        <v>0</v>
      </c>
      <c r="CH1216" s="17">
        <f t="shared" si="8550"/>
        <v>0</v>
      </c>
      <c r="CI1216" s="17">
        <f t="shared" si="8550"/>
        <v>0</v>
      </c>
      <c r="CJ1216" s="17">
        <f t="shared" si="8550"/>
        <v>0</v>
      </c>
      <c r="CK1216" s="17">
        <f t="shared" si="8550"/>
        <v>0</v>
      </c>
      <c r="CL1216" s="17">
        <f t="shared" si="8550"/>
        <v>0</v>
      </c>
      <c r="CM1216" s="17">
        <f t="shared" si="8550"/>
        <v>0</v>
      </c>
      <c r="CN1216" s="17">
        <f t="shared" si="8550"/>
        <v>0</v>
      </c>
      <c r="CO1216" s="17">
        <f t="shared" si="8550"/>
        <v>0</v>
      </c>
    </row>
    <row r="1217" spans="2:93">
      <c r="B1217" s="556"/>
      <c r="C1217" s="556">
        <f t="shared" si="8536"/>
        <v>10</v>
      </c>
      <c r="D1217" s="632">
        <f t="shared" si="8533"/>
        <v>-0.04</v>
      </c>
      <c r="E1217" s="632"/>
      <c r="F1217" s="632"/>
      <c r="G1217" s="632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>
        <f>IF((R1203-$Q1203)&gt;$D1204,0,$D1217*(R1207))</f>
        <v>-108.16</v>
      </c>
      <c r="S1217" s="17">
        <f t="shared" ref="S1217:CD1217" si="8551">IF((S1203-$Q1203)&gt;$D1204,0,$D1217*(S1207))</f>
        <v>-108.44</v>
      </c>
      <c r="T1217" s="17">
        <f t="shared" si="8551"/>
        <v>-108.68</v>
      </c>
      <c r="U1217" s="17">
        <f t="shared" si="8551"/>
        <v>-108.96000000000001</v>
      </c>
      <c r="V1217" s="17">
        <f t="shared" si="8551"/>
        <v>-109.24000000000001</v>
      </c>
      <c r="W1217" s="17">
        <f t="shared" si="8551"/>
        <v>-109.52</v>
      </c>
      <c r="X1217" s="17">
        <f t="shared" si="8551"/>
        <v>-109.8</v>
      </c>
      <c r="Y1217" s="17">
        <f t="shared" si="8551"/>
        <v>-110.04</v>
      </c>
      <c r="Z1217" s="17">
        <f t="shared" si="8551"/>
        <v>-110.32000000000001</v>
      </c>
      <c r="AA1217" s="17">
        <f t="shared" si="8551"/>
        <v>-110.60000000000001</v>
      </c>
      <c r="AB1217" s="17">
        <f t="shared" si="8551"/>
        <v>-110.88</v>
      </c>
      <c r="AC1217" s="17">
        <f t="shared" si="8551"/>
        <v>-111.16</v>
      </c>
      <c r="AD1217" s="17">
        <f t="shared" si="8551"/>
        <v>-111.44</v>
      </c>
      <c r="AE1217" s="17">
        <f t="shared" si="8551"/>
        <v>-111.72</v>
      </c>
      <c r="AF1217" s="17">
        <f t="shared" si="8551"/>
        <v>-112</v>
      </c>
      <c r="AG1217" s="17">
        <f t="shared" si="8551"/>
        <v>-112.28</v>
      </c>
      <c r="AH1217" s="17">
        <f t="shared" si="8551"/>
        <v>-112.56</v>
      </c>
      <c r="AI1217" s="17">
        <f t="shared" si="8551"/>
        <v>-112.84</v>
      </c>
      <c r="AJ1217" s="17">
        <f t="shared" si="8551"/>
        <v>-113.12</v>
      </c>
      <c r="AK1217" s="17">
        <f t="shared" si="8551"/>
        <v>-113.4</v>
      </c>
      <c r="AL1217" s="17">
        <f t="shared" si="8551"/>
        <v>-113.68</v>
      </c>
      <c r="AM1217" s="17">
        <f t="shared" si="8551"/>
        <v>-113.96000000000001</v>
      </c>
      <c r="AN1217" s="17">
        <f t="shared" si="8551"/>
        <v>-114.24000000000001</v>
      </c>
      <c r="AO1217" s="17">
        <f t="shared" si="8551"/>
        <v>-114.56</v>
      </c>
      <c r="AP1217" s="17">
        <f t="shared" si="8551"/>
        <v>-114.84</v>
      </c>
      <c r="AQ1217" s="17">
        <f t="shared" si="8551"/>
        <v>0</v>
      </c>
      <c r="AR1217" s="17">
        <f t="shared" si="8551"/>
        <v>0</v>
      </c>
      <c r="AS1217" s="17">
        <f t="shared" si="8551"/>
        <v>0</v>
      </c>
      <c r="AT1217" s="17">
        <f t="shared" si="8551"/>
        <v>0</v>
      </c>
      <c r="AU1217" s="17">
        <f t="shared" si="8551"/>
        <v>0</v>
      </c>
      <c r="AV1217" s="17">
        <f t="shared" si="8551"/>
        <v>0</v>
      </c>
      <c r="AW1217" s="17">
        <f t="shared" si="8551"/>
        <v>0</v>
      </c>
      <c r="AX1217" s="17">
        <f t="shared" si="8551"/>
        <v>0</v>
      </c>
      <c r="AY1217" s="17">
        <f t="shared" si="8551"/>
        <v>0</v>
      </c>
      <c r="AZ1217" s="17">
        <f t="shared" si="8551"/>
        <v>0</v>
      </c>
      <c r="BA1217" s="17">
        <f t="shared" si="8551"/>
        <v>0</v>
      </c>
      <c r="BB1217" s="17">
        <f t="shared" si="8551"/>
        <v>0</v>
      </c>
      <c r="BC1217" s="17">
        <f t="shared" si="8551"/>
        <v>0</v>
      </c>
      <c r="BD1217" s="17">
        <f t="shared" si="8551"/>
        <v>0</v>
      </c>
      <c r="BE1217" s="17">
        <f t="shared" si="8551"/>
        <v>0</v>
      </c>
      <c r="BF1217" s="17">
        <f t="shared" si="8551"/>
        <v>0</v>
      </c>
      <c r="BG1217" s="17">
        <f t="shared" si="8551"/>
        <v>0</v>
      </c>
      <c r="BH1217" s="17">
        <f t="shared" si="8551"/>
        <v>0</v>
      </c>
      <c r="BI1217" s="17">
        <f t="shared" si="8551"/>
        <v>0</v>
      </c>
      <c r="BJ1217" s="17">
        <f t="shared" si="8551"/>
        <v>0</v>
      </c>
      <c r="BK1217" s="17">
        <f t="shared" si="8551"/>
        <v>0</v>
      </c>
      <c r="BL1217" s="17">
        <f t="shared" si="8551"/>
        <v>0</v>
      </c>
      <c r="BM1217" s="17">
        <f t="shared" si="8551"/>
        <v>0</v>
      </c>
      <c r="BN1217" s="17">
        <f t="shared" si="8551"/>
        <v>0</v>
      </c>
      <c r="BO1217" s="17">
        <f t="shared" si="8551"/>
        <v>0</v>
      </c>
      <c r="BP1217" s="17">
        <f t="shared" si="8551"/>
        <v>0</v>
      </c>
      <c r="BQ1217" s="17">
        <f t="shared" si="8551"/>
        <v>0</v>
      </c>
      <c r="BR1217" s="17">
        <f t="shared" si="8551"/>
        <v>0</v>
      </c>
      <c r="BS1217" s="17">
        <f t="shared" si="8551"/>
        <v>0</v>
      </c>
      <c r="BT1217" s="17">
        <f t="shared" si="8551"/>
        <v>0</v>
      </c>
      <c r="BU1217" s="17">
        <f t="shared" si="8551"/>
        <v>0</v>
      </c>
      <c r="BV1217" s="17">
        <f t="shared" si="8551"/>
        <v>0</v>
      </c>
      <c r="BW1217" s="17">
        <f t="shared" si="8551"/>
        <v>0</v>
      </c>
      <c r="BX1217" s="17">
        <f t="shared" si="8551"/>
        <v>0</v>
      </c>
      <c r="BY1217" s="17">
        <f t="shared" si="8551"/>
        <v>0</v>
      </c>
      <c r="BZ1217" s="17">
        <f t="shared" si="8551"/>
        <v>0</v>
      </c>
      <c r="CA1217" s="17">
        <f t="shared" si="8551"/>
        <v>0</v>
      </c>
      <c r="CB1217" s="17">
        <f t="shared" si="8551"/>
        <v>0</v>
      </c>
      <c r="CC1217" s="17">
        <f t="shared" si="8551"/>
        <v>0</v>
      </c>
      <c r="CD1217" s="17">
        <f t="shared" si="8551"/>
        <v>0</v>
      </c>
      <c r="CE1217" s="17">
        <f t="shared" ref="CE1217:CO1217" si="8552">IF((CE1203-$Q1203)&gt;$D1204,0,$D1217*(CE1207))</f>
        <v>0</v>
      </c>
      <c r="CF1217" s="17">
        <f t="shared" si="8552"/>
        <v>0</v>
      </c>
      <c r="CG1217" s="17">
        <f t="shared" si="8552"/>
        <v>0</v>
      </c>
      <c r="CH1217" s="17">
        <f t="shared" si="8552"/>
        <v>0</v>
      </c>
      <c r="CI1217" s="17">
        <f t="shared" si="8552"/>
        <v>0</v>
      </c>
      <c r="CJ1217" s="17">
        <f t="shared" si="8552"/>
        <v>0</v>
      </c>
      <c r="CK1217" s="17">
        <f t="shared" si="8552"/>
        <v>0</v>
      </c>
      <c r="CL1217" s="17">
        <f t="shared" si="8552"/>
        <v>0</v>
      </c>
      <c r="CM1217" s="17">
        <f t="shared" si="8552"/>
        <v>0</v>
      </c>
      <c r="CN1217" s="17">
        <f t="shared" si="8552"/>
        <v>0</v>
      </c>
      <c r="CO1217" s="17">
        <f t="shared" si="8552"/>
        <v>0</v>
      </c>
    </row>
    <row r="1218" spans="2:93">
      <c r="B1218" s="556"/>
      <c r="C1218" s="556">
        <f t="shared" si="8536"/>
        <v>11</v>
      </c>
      <c r="D1218" s="632">
        <f t="shared" si="8533"/>
        <v>-0.04</v>
      </c>
      <c r="E1218" s="632"/>
      <c r="F1218" s="632"/>
      <c r="G1218" s="632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>
        <f>IF((S1203-$R1203)&gt;$D1204,0,$D1218*(S1207))</f>
        <v>-108.44</v>
      </c>
      <c r="T1218" s="17">
        <f t="shared" ref="T1218:CE1218" si="8553">IF((T1203-$R1203)&gt;$D1204,0,$D1218*(T1207))</f>
        <v>-108.68</v>
      </c>
      <c r="U1218" s="17">
        <f t="shared" si="8553"/>
        <v>-108.96000000000001</v>
      </c>
      <c r="V1218" s="17">
        <f t="shared" si="8553"/>
        <v>-109.24000000000001</v>
      </c>
      <c r="W1218" s="17">
        <f t="shared" si="8553"/>
        <v>-109.52</v>
      </c>
      <c r="X1218" s="17">
        <f t="shared" si="8553"/>
        <v>-109.8</v>
      </c>
      <c r="Y1218" s="17">
        <f t="shared" si="8553"/>
        <v>-110.04</v>
      </c>
      <c r="Z1218" s="17">
        <f t="shared" si="8553"/>
        <v>-110.32000000000001</v>
      </c>
      <c r="AA1218" s="17">
        <f t="shared" si="8553"/>
        <v>-110.60000000000001</v>
      </c>
      <c r="AB1218" s="17">
        <f t="shared" si="8553"/>
        <v>-110.88</v>
      </c>
      <c r="AC1218" s="17">
        <f t="shared" si="8553"/>
        <v>-111.16</v>
      </c>
      <c r="AD1218" s="17">
        <f t="shared" si="8553"/>
        <v>-111.44</v>
      </c>
      <c r="AE1218" s="17">
        <f t="shared" si="8553"/>
        <v>-111.72</v>
      </c>
      <c r="AF1218" s="17">
        <f t="shared" si="8553"/>
        <v>-112</v>
      </c>
      <c r="AG1218" s="17">
        <f t="shared" si="8553"/>
        <v>-112.28</v>
      </c>
      <c r="AH1218" s="17">
        <f t="shared" si="8553"/>
        <v>-112.56</v>
      </c>
      <c r="AI1218" s="17">
        <f t="shared" si="8553"/>
        <v>-112.84</v>
      </c>
      <c r="AJ1218" s="17">
        <f t="shared" si="8553"/>
        <v>-113.12</v>
      </c>
      <c r="AK1218" s="17">
        <f t="shared" si="8553"/>
        <v>-113.4</v>
      </c>
      <c r="AL1218" s="17">
        <f t="shared" si="8553"/>
        <v>-113.68</v>
      </c>
      <c r="AM1218" s="17">
        <f t="shared" si="8553"/>
        <v>-113.96000000000001</v>
      </c>
      <c r="AN1218" s="17">
        <f t="shared" si="8553"/>
        <v>-114.24000000000001</v>
      </c>
      <c r="AO1218" s="17">
        <f t="shared" si="8553"/>
        <v>-114.56</v>
      </c>
      <c r="AP1218" s="17">
        <f t="shared" si="8553"/>
        <v>-114.84</v>
      </c>
      <c r="AQ1218" s="17">
        <f t="shared" si="8553"/>
        <v>-115.12</v>
      </c>
      <c r="AR1218" s="17">
        <f t="shared" si="8553"/>
        <v>0</v>
      </c>
      <c r="AS1218" s="17">
        <f t="shared" si="8553"/>
        <v>0</v>
      </c>
      <c r="AT1218" s="17">
        <f t="shared" si="8553"/>
        <v>0</v>
      </c>
      <c r="AU1218" s="17">
        <f t="shared" si="8553"/>
        <v>0</v>
      </c>
      <c r="AV1218" s="17">
        <f t="shared" si="8553"/>
        <v>0</v>
      </c>
      <c r="AW1218" s="17">
        <f t="shared" si="8553"/>
        <v>0</v>
      </c>
      <c r="AX1218" s="17">
        <f t="shared" si="8553"/>
        <v>0</v>
      </c>
      <c r="AY1218" s="17">
        <f t="shared" si="8553"/>
        <v>0</v>
      </c>
      <c r="AZ1218" s="17">
        <f t="shared" si="8553"/>
        <v>0</v>
      </c>
      <c r="BA1218" s="17">
        <f t="shared" si="8553"/>
        <v>0</v>
      </c>
      <c r="BB1218" s="17">
        <f t="shared" si="8553"/>
        <v>0</v>
      </c>
      <c r="BC1218" s="17">
        <f t="shared" si="8553"/>
        <v>0</v>
      </c>
      <c r="BD1218" s="17">
        <f t="shared" si="8553"/>
        <v>0</v>
      </c>
      <c r="BE1218" s="17">
        <f t="shared" si="8553"/>
        <v>0</v>
      </c>
      <c r="BF1218" s="17">
        <f t="shared" si="8553"/>
        <v>0</v>
      </c>
      <c r="BG1218" s="17">
        <f t="shared" si="8553"/>
        <v>0</v>
      </c>
      <c r="BH1218" s="17">
        <f t="shared" si="8553"/>
        <v>0</v>
      </c>
      <c r="BI1218" s="17">
        <f t="shared" si="8553"/>
        <v>0</v>
      </c>
      <c r="BJ1218" s="17">
        <f t="shared" si="8553"/>
        <v>0</v>
      </c>
      <c r="BK1218" s="17">
        <f t="shared" si="8553"/>
        <v>0</v>
      </c>
      <c r="BL1218" s="17">
        <f t="shared" si="8553"/>
        <v>0</v>
      </c>
      <c r="BM1218" s="17">
        <f t="shared" si="8553"/>
        <v>0</v>
      </c>
      <c r="BN1218" s="17">
        <f t="shared" si="8553"/>
        <v>0</v>
      </c>
      <c r="BO1218" s="17">
        <f t="shared" si="8553"/>
        <v>0</v>
      </c>
      <c r="BP1218" s="17">
        <f t="shared" si="8553"/>
        <v>0</v>
      </c>
      <c r="BQ1218" s="17">
        <f t="shared" si="8553"/>
        <v>0</v>
      </c>
      <c r="BR1218" s="17">
        <f t="shared" si="8553"/>
        <v>0</v>
      </c>
      <c r="BS1218" s="17">
        <f t="shared" si="8553"/>
        <v>0</v>
      </c>
      <c r="BT1218" s="17">
        <f t="shared" si="8553"/>
        <v>0</v>
      </c>
      <c r="BU1218" s="17">
        <f t="shared" si="8553"/>
        <v>0</v>
      </c>
      <c r="BV1218" s="17">
        <f t="shared" si="8553"/>
        <v>0</v>
      </c>
      <c r="BW1218" s="17">
        <f t="shared" si="8553"/>
        <v>0</v>
      </c>
      <c r="BX1218" s="17">
        <f t="shared" si="8553"/>
        <v>0</v>
      </c>
      <c r="BY1218" s="17">
        <f t="shared" si="8553"/>
        <v>0</v>
      </c>
      <c r="BZ1218" s="17">
        <f t="shared" si="8553"/>
        <v>0</v>
      </c>
      <c r="CA1218" s="17">
        <f t="shared" si="8553"/>
        <v>0</v>
      </c>
      <c r="CB1218" s="17">
        <f t="shared" si="8553"/>
        <v>0</v>
      </c>
      <c r="CC1218" s="17">
        <f t="shared" si="8553"/>
        <v>0</v>
      </c>
      <c r="CD1218" s="17">
        <f t="shared" si="8553"/>
        <v>0</v>
      </c>
      <c r="CE1218" s="17">
        <f t="shared" si="8553"/>
        <v>0</v>
      </c>
      <c r="CF1218" s="17">
        <f t="shared" ref="CF1218:CO1218" si="8554">IF((CF1203-$R1203)&gt;$D1204,0,$D1218*(CF1207))</f>
        <v>0</v>
      </c>
      <c r="CG1218" s="17">
        <f t="shared" si="8554"/>
        <v>0</v>
      </c>
      <c r="CH1218" s="17">
        <f t="shared" si="8554"/>
        <v>0</v>
      </c>
      <c r="CI1218" s="17">
        <f t="shared" si="8554"/>
        <v>0</v>
      </c>
      <c r="CJ1218" s="17">
        <f t="shared" si="8554"/>
        <v>0</v>
      </c>
      <c r="CK1218" s="17">
        <f t="shared" si="8554"/>
        <v>0</v>
      </c>
      <c r="CL1218" s="17">
        <f t="shared" si="8554"/>
        <v>0</v>
      </c>
      <c r="CM1218" s="17">
        <f t="shared" si="8554"/>
        <v>0</v>
      </c>
      <c r="CN1218" s="17">
        <f t="shared" si="8554"/>
        <v>0</v>
      </c>
      <c r="CO1218" s="17">
        <f t="shared" si="8554"/>
        <v>0</v>
      </c>
    </row>
    <row r="1219" spans="2:93">
      <c r="B1219" s="556"/>
      <c r="C1219" s="556">
        <f t="shared" si="8536"/>
        <v>12</v>
      </c>
      <c r="D1219" s="632">
        <f t="shared" si="8533"/>
        <v>-0.04</v>
      </c>
      <c r="E1219" s="632"/>
      <c r="F1219" s="632"/>
      <c r="G1219" s="632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>
        <f>IF((T1203-$S1203)&gt;$D1204,0,$D1219*(T1207))</f>
        <v>-108.68</v>
      </c>
      <c r="U1219" s="17">
        <f t="shared" ref="U1219:CF1219" si="8555">IF((U1203-$S1203)&gt;$D1204,0,$D1219*(U1207))</f>
        <v>-108.96000000000001</v>
      </c>
      <c r="V1219" s="17">
        <f t="shared" si="8555"/>
        <v>-109.24000000000001</v>
      </c>
      <c r="W1219" s="17">
        <f t="shared" si="8555"/>
        <v>-109.52</v>
      </c>
      <c r="X1219" s="17">
        <f t="shared" si="8555"/>
        <v>-109.8</v>
      </c>
      <c r="Y1219" s="17">
        <f t="shared" si="8555"/>
        <v>-110.04</v>
      </c>
      <c r="Z1219" s="17">
        <f t="shared" si="8555"/>
        <v>-110.32000000000001</v>
      </c>
      <c r="AA1219" s="17">
        <f t="shared" si="8555"/>
        <v>-110.60000000000001</v>
      </c>
      <c r="AB1219" s="17">
        <f t="shared" si="8555"/>
        <v>-110.88</v>
      </c>
      <c r="AC1219" s="17">
        <f t="shared" si="8555"/>
        <v>-111.16</v>
      </c>
      <c r="AD1219" s="17">
        <f t="shared" si="8555"/>
        <v>-111.44</v>
      </c>
      <c r="AE1219" s="17">
        <f t="shared" si="8555"/>
        <v>-111.72</v>
      </c>
      <c r="AF1219" s="17">
        <f t="shared" si="8555"/>
        <v>-112</v>
      </c>
      <c r="AG1219" s="17">
        <f t="shared" si="8555"/>
        <v>-112.28</v>
      </c>
      <c r="AH1219" s="17">
        <f t="shared" si="8555"/>
        <v>-112.56</v>
      </c>
      <c r="AI1219" s="17">
        <f t="shared" si="8555"/>
        <v>-112.84</v>
      </c>
      <c r="AJ1219" s="17">
        <f t="shared" si="8555"/>
        <v>-113.12</v>
      </c>
      <c r="AK1219" s="17">
        <f t="shared" si="8555"/>
        <v>-113.4</v>
      </c>
      <c r="AL1219" s="17">
        <f t="shared" si="8555"/>
        <v>-113.68</v>
      </c>
      <c r="AM1219" s="17">
        <f t="shared" si="8555"/>
        <v>-113.96000000000001</v>
      </c>
      <c r="AN1219" s="17">
        <f t="shared" si="8555"/>
        <v>-114.24000000000001</v>
      </c>
      <c r="AO1219" s="17">
        <f t="shared" si="8555"/>
        <v>-114.56</v>
      </c>
      <c r="AP1219" s="17">
        <f t="shared" si="8555"/>
        <v>-114.84</v>
      </c>
      <c r="AQ1219" s="17">
        <f t="shared" si="8555"/>
        <v>-115.12</v>
      </c>
      <c r="AR1219" s="17">
        <f t="shared" si="8555"/>
        <v>-115.4</v>
      </c>
      <c r="AS1219" s="17">
        <f t="shared" si="8555"/>
        <v>0</v>
      </c>
      <c r="AT1219" s="17">
        <f t="shared" si="8555"/>
        <v>0</v>
      </c>
      <c r="AU1219" s="17">
        <f t="shared" si="8555"/>
        <v>0</v>
      </c>
      <c r="AV1219" s="17">
        <f t="shared" si="8555"/>
        <v>0</v>
      </c>
      <c r="AW1219" s="17">
        <f t="shared" si="8555"/>
        <v>0</v>
      </c>
      <c r="AX1219" s="17">
        <f t="shared" si="8555"/>
        <v>0</v>
      </c>
      <c r="AY1219" s="17">
        <f t="shared" si="8555"/>
        <v>0</v>
      </c>
      <c r="AZ1219" s="17">
        <f t="shared" si="8555"/>
        <v>0</v>
      </c>
      <c r="BA1219" s="17">
        <f t="shared" si="8555"/>
        <v>0</v>
      </c>
      <c r="BB1219" s="17">
        <f t="shared" si="8555"/>
        <v>0</v>
      </c>
      <c r="BC1219" s="17">
        <f t="shared" si="8555"/>
        <v>0</v>
      </c>
      <c r="BD1219" s="17">
        <f t="shared" si="8555"/>
        <v>0</v>
      </c>
      <c r="BE1219" s="17">
        <f t="shared" si="8555"/>
        <v>0</v>
      </c>
      <c r="BF1219" s="17">
        <f t="shared" si="8555"/>
        <v>0</v>
      </c>
      <c r="BG1219" s="17">
        <f t="shared" si="8555"/>
        <v>0</v>
      </c>
      <c r="BH1219" s="17">
        <f t="shared" si="8555"/>
        <v>0</v>
      </c>
      <c r="BI1219" s="17">
        <f t="shared" si="8555"/>
        <v>0</v>
      </c>
      <c r="BJ1219" s="17">
        <f t="shared" si="8555"/>
        <v>0</v>
      </c>
      <c r="BK1219" s="17">
        <f t="shared" si="8555"/>
        <v>0</v>
      </c>
      <c r="BL1219" s="17">
        <f t="shared" si="8555"/>
        <v>0</v>
      </c>
      <c r="BM1219" s="17">
        <f t="shared" si="8555"/>
        <v>0</v>
      </c>
      <c r="BN1219" s="17">
        <f t="shared" si="8555"/>
        <v>0</v>
      </c>
      <c r="BO1219" s="17">
        <f t="shared" si="8555"/>
        <v>0</v>
      </c>
      <c r="BP1219" s="17">
        <f t="shared" si="8555"/>
        <v>0</v>
      </c>
      <c r="BQ1219" s="17">
        <f t="shared" si="8555"/>
        <v>0</v>
      </c>
      <c r="BR1219" s="17">
        <f t="shared" si="8555"/>
        <v>0</v>
      </c>
      <c r="BS1219" s="17">
        <f t="shared" si="8555"/>
        <v>0</v>
      </c>
      <c r="BT1219" s="17">
        <f t="shared" si="8555"/>
        <v>0</v>
      </c>
      <c r="BU1219" s="17">
        <f t="shared" si="8555"/>
        <v>0</v>
      </c>
      <c r="BV1219" s="17">
        <f t="shared" si="8555"/>
        <v>0</v>
      </c>
      <c r="BW1219" s="17">
        <f t="shared" si="8555"/>
        <v>0</v>
      </c>
      <c r="BX1219" s="17">
        <f t="shared" si="8555"/>
        <v>0</v>
      </c>
      <c r="BY1219" s="17">
        <f t="shared" si="8555"/>
        <v>0</v>
      </c>
      <c r="BZ1219" s="17">
        <f t="shared" si="8555"/>
        <v>0</v>
      </c>
      <c r="CA1219" s="17">
        <f t="shared" si="8555"/>
        <v>0</v>
      </c>
      <c r="CB1219" s="17">
        <f t="shared" si="8555"/>
        <v>0</v>
      </c>
      <c r="CC1219" s="17">
        <f t="shared" si="8555"/>
        <v>0</v>
      </c>
      <c r="CD1219" s="17">
        <f t="shared" si="8555"/>
        <v>0</v>
      </c>
      <c r="CE1219" s="17">
        <f t="shared" si="8555"/>
        <v>0</v>
      </c>
      <c r="CF1219" s="17">
        <f t="shared" si="8555"/>
        <v>0</v>
      </c>
      <c r="CG1219" s="17">
        <f t="shared" ref="CG1219:CO1219" si="8556">IF((CG1203-$S1203)&gt;$D1204,0,$D1219*(CG1207))</f>
        <v>0</v>
      </c>
      <c r="CH1219" s="17">
        <f t="shared" si="8556"/>
        <v>0</v>
      </c>
      <c r="CI1219" s="17">
        <f t="shared" si="8556"/>
        <v>0</v>
      </c>
      <c r="CJ1219" s="17">
        <f t="shared" si="8556"/>
        <v>0</v>
      </c>
      <c r="CK1219" s="17">
        <f t="shared" si="8556"/>
        <v>0</v>
      </c>
      <c r="CL1219" s="17">
        <f t="shared" si="8556"/>
        <v>0</v>
      </c>
      <c r="CM1219" s="17">
        <f t="shared" si="8556"/>
        <v>0</v>
      </c>
      <c r="CN1219" s="17">
        <f t="shared" si="8556"/>
        <v>0</v>
      </c>
      <c r="CO1219" s="17">
        <f t="shared" si="8556"/>
        <v>0</v>
      </c>
    </row>
    <row r="1220" spans="2:93">
      <c r="B1220" s="556"/>
      <c r="C1220" s="556">
        <f t="shared" si="8536"/>
        <v>13</v>
      </c>
      <c r="D1220" s="632">
        <f t="shared" si="8533"/>
        <v>-0.04</v>
      </c>
      <c r="E1220" s="632"/>
      <c r="F1220" s="632"/>
      <c r="G1220" s="632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>
        <f>IF((U1203-$T1203)&gt;$D1204,0,$D1220*(U1207))</f>
        <v>-108.96000000000001</v>
      </c>
      <c r="V1220" s="17">
        <f t="shared" ref="V1220:CG1220" si="8557">IF((V1203-$T1203)&gt;$D1204,0,$D1220*(V1207))</f>
        <v>-109.24000000000001</v>
      </c>
      <c r="W1220" s="17">
        <f t="shared" si="8557"/>
        <v>-109.52</v>
      </c>
      <c r="X1220" s="17">
        <f t="shared" si="8557"/>
        <v>-109.8</v>
      </c>
      <c r="Y1220" s="17">
        <f t="shared" si="8557"/>
        <v>-110.04</v>
      </c>
      <c r="Z1220" s="17">
        <f t="shared" si="8557"/>
        <v>-110.32000000000001</v>
      </c>
      <c r="AA1220" s="17">
        <f t="shared" si="8557"/>
        <v>-110.60000000000001</v>
      </c>
      <c r="AB1220" s="17">
        <f t="shared" si="8557"/>
        <v>-110.88</v>
      </c>
      <c r="AC1220" s="17">
        <f t="shared" si="8557"/>
        <v>-111.16</v>
      </c>
      <c r="AD1220" s="17">
        <f t="shared" si="8557"/>
        <v>-111.44</v>
      </c>
      <c r="AE1220" s="17">
        <f t="shared" si="8557"/>
        <v>-111.72</v>
      </c>
      <c r="AF1220" s="17">
        <f t="shared" si="8557"/>
        <v>-112</v>
      </c>
      <c r="AG1220" s="17">
        <f t="shared" si="8557"/>
        <v>-112.28</v>
      </c>
      <c r="AH1220" s="17">
        <f t="shared" si="8557"/>
        <v>-112.56</v>
      </c>
      <c r="AI1220" s="17">
        <f t="shared" si="8557"/>
        <v>-112.84</v>
      </c>
      <c r="AJ1220" s="17">
        <f t="shared" si="8557"/>
        <v>-113.12</v>
      </c>
      <c r="AK1220" s="17">
        <f t="shared" si="8557"/>
        <v>-113.4</v>
      </c>
      <c r="AL1220" s="17">
        <f t="shared" si="8557"/>
        <v>-113.68</v>
      </c>
      <c r="AM1220" s="17">
        <f t="shared" si="8557"/>
        <v>-113.96000000000001</v>
      </c>
      <c r="AN1220" s="17">
        <f t="shared" si="8557"/>
        <v>-114.24000000000001</v>
      </c>
      <c r="AO1220" s="17">
        <f t="shared" si="8557"/>
        <v>-114.56</v>
      </c>
      <c r="AP1220" s="17">
        <f t="shared" si="8557"/>
        <v>-114.84</v>
      </c>
      <c r="AQ1220" s="17">
        <f t="shared" si="8557"/>
        <v>-115.12</v>
      </c>
      <c r="AR1220" s="17">
        <f t="shared" si="8557"/>
        <v>-115.4</v>
      </c>
      <c r="AS1220" s="17">
        <f t="shared" si="8557"/>
        <v>-115.68</v>
      </c>
      <c r="AT1220" s="17">
        <f t="shared" si="8557"/>
        <v>0</v>
      </c>
      <c r="AU1220" s="17">
        <f t="shared" si="8557"/>
        <v>0</v>
      </c>
      <c r="AV1220" s="17">
        <f t="shared" si="8557"/>
        <v>0</v>
      </c>
      <c r="AW1220" s="17">
        <f t="shared" si="8557"/>
        <v>0</v>
      </c>
      <c r="AX1220" s="17">
        <f t="shared" si="8557"/>
        <v>0</v>
      </c>
      <c r="AY1220" s="17">
        <f t="shared" si="8557"/>
        <v>0</v>
      </c>
      <c r="AZ1220" s="17">
        <f t="shared" si="8557"/>
        <v>0</v>
      </c>
      <c r="BA1220" s="17">
        <f t="shared" si="8557"/>
        <v>0</v>
      </c>
      <c r="BB1220" s="17">
        <f t="shared" si="8557"/>
        <v>0</v>
      </c>
      <c r="BC1220" s="17">
        <f t="shared" si="8557"/>
        <v>0</v>
      </c>
      <c r="BD1220" s="17">
        <f t="shared" si="8557"/>
        <v>0</v>
      </c>
      <c r="BE1220" s="17">
        <f t="shared" si="8557"/>
        <v>0</v>
      </c>
      <c r="BF1220" s="17">
        <f t="shared" si="8557"/>
        <v>0</v>
      </c>
      <c r="BG1220" s="17">
        <f t="shared" si="8557"/>
        <v>0</v>
      </c>
      <c r="BH1220" s="17">
        <f t="shared" si="8557"/>
        <v>0</v>
      </c>
      <c r="BI1220" s="17">
        <f t="shared" si="8557"/>
        <v>0</v>
      </c>
      <c r="BJ1220" s="17">
        <f t="shared" si="8557"/>
        <v>0</v>
      </c>
      <c r="BK1220" s="17">
        <f t="shared" si="8557"/>
        <v>0</v>
      </c>
      <c r="BL1220" s="17">
        <f t="shared" si="8557"/>
        <v>0</v>
      </c>
      <c r="BM1220" s="17">
        <f t="shared" si="8557"/>
        <v>0</v>
      </c>
      <c r="BN1220" s="17">
        <f t="shared" si="8557"/>
        <v>0</v>
      </c>
      <c r="BO1220" s="17">
        <f t="shared" si="8557"/>
        <v>0</v>
      </c>
      <c r="BP1220" s="17">
        <f t="shared" si="8557"/>
        <v>0</v>
      </c>
      <c r="BQ1220" s="17">
        <f t="shared" si="8557"/>
        <v>0</v>
      </c>
      <c r="BR1220" s="17">
        <f t="shared" si="8557"/>
        <v>0</v>
      </c>
      <c r="BS1220" s="17">
        <f t="shared" si="8557"/>
        <v>0</v>
      </c>
      <c r="BT1220" s="17">
        <f t="shared" si="8557"/>
        <v>0</v>
      </c>
      <c r="BU1220" s="17">
        <f t="shared" si="8557"/>
        <v>0</v>
      </c>
      <c r="BV1220" s="17">
        <f t="shared" si="8557"/>
        <v>0</v>
      </c>
      <c r="BW1220" s="17">
        <f t="shared" si="8557"/>
        <v>0</v>
      </c>
      <c r="BX1220" s="17">
        <f t="shared" si="8557"/>
        <v>0</v>
      </c>
      <c r="BY1220" s="17">
        <f t="shared" si="8557"/>
        <v>0</v>
      </c>
      <c r="BZ1220" s="17">
        <f t="shared" si="8557"/>
        <v>0</v>
      </c>
      <c r="CA1220" s="17">
        <f t="shared" si="8557"/>
        <v>0</v>
      </c>
      <c r="CB1220" s="17">
        <f t="shared" si="8557"/>
        <v>0</v>
      </c>
      <c r="CC1220" s="17">
        <f t="shared" si="8557"/>
        <v>0</v>
      </c>
      <c r="CD1220" s="17">
        <f t="shared" si="8557"/>
        <v>0</v>
      </c>
      <c r="CE1220" s="17">
        <f t="shared" si="8557"/>
        <v>0</v>
      </c>
      <c r="CF1220" s="17">
        <f t="shared" si="8557"/>
        <v>0</v>
      </c>
      <c r="CG1220" s="17">
        <f t="shared" si="8557"/>
        <v>0</v>
      </c>
      <c r="CH1220" s="17">
        <f t="shared" ref="CH1220:CO1220" si="8558">IF((CH1203-$T1203)&gt;$D1204,0,$D1220*(CH1207))</f>
        <v>0</v>
      </c>
      <c r="CI1220" s="17">
        <f t="shared" si="8558"/>
        <v>0</v>
      </c>
      <c r="CJ1220" s="17">
        <f t="shared" si="8558"/>
        <v>0</v>
      </c>
      <c r="CK1220" s="17">
        <f t="shared" si="8558"/>
        <v>0</v>
      </c>
      <c r="CL1220" s="17">
        <f t="shared" si="8558"/>
        <v>0</v>
      </c>
      <c r="CM1220" s="17">
        <f t="shared" si="8558"/>
        <v>0</v>
      </c>
      <c r="CN1220" s="17">
        <f t="shared" si="8558"/>
        <v>0</v>
      </c>
      <c r="CO1220" s="17">
        <f t="shared" si="8558"/>
        <v>0</v>
      </c>
    </row>
    <row r="1221" spans="2:93">
      <c r="B1221" s="556"/>
      <c r="C1221" s="556">
        <f t="shared" si="8536"/>
        <v>14</v>
      </c>
      <c r="D1221" s="632">
        <f t="shared" si="8533"/>
        <v>-0.04</v>
      </c>
      <c r="E1221" s="632"/>
      <c r="F1221" s="632"/>
      <c r="G1221" s="632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>
        <f>IF((V1203-$U1203)&gt;$D1204,0,$D1221*(V1207))</f>
        <v>-109.24000000000001</v>
      </c>
      <c r="W1221" s="17">
        <f t="shared" ref="W1221:CH1221" si="8559">IF((W1203-$U1203)&gt;$D1204,0,$D1221*(W1207))</f>
        <v>-109.52</v>
      </c>
      <c r="X1221" s="17">
        <f t="shared" si="8559"/>
        <v>-109.8</v>
      </c>
      <c r="Y1221" s="17">
        <f t="shared" si="8559"/>
        <v>-110.04</v>
      </c>
      <c r="Z1221" s="17">
        <f t="shared" si="8559"/>
        <v>-110.32000000000001</v>
      </c>
      <c r="AA1221" s="17">
        <f t="shared" si="8559"/>
        <v>-110.60000000000001</v>
      </c>
      <c r="AB1221" s="17">
        <f t="shared" si="8559"/>
        <v>-110.88</v>
      </c>
      <c r="AC1221" s="17">
        <f t="shared" si="8559"/>
        <v>-111.16</v>
      </c>
      <c r="AD1221" s="17">
        <f t="shared" si="8559"/>
        <v>-111.44</v>
      </c>
      <c r="AE1221" s="17">
        <f t="shared" si="8559"/>
        <v>-111.72</v>
      </c>
      <c r="AF1221" s="17">
        <f t="shared" si="8559"/>
        <v>-112</v>
      </c>
      <c r="AG1221" s="17">
        <f t="shared" si="8559"/>
        <v>-112.28</v>
      </c>
      <c r="AH1221" s="17">
        <f t="shared" si="8559"/>
        <v>-112.56</v>
      </c>
      <c r="AI1221" s="17">
        <f t="shared" si="8559"/>
        <v>-112.84</v>
      </c>
      <c r="AJ1221" s="17">
        <f t="shared" si="8559"/>
        <v>-113.12</v>
      </c>
      <c r="AK1221" s="17">
        <f t="shared" si="8559"/>
        <v>-113.4</v>
      </c>
      <c r="AL1221" s="17">
        <f t="shared" si="8559"/>
        <v>-113.68</v>
      </c>
      <c r="AM1221" s="17">
        <f t="shared" si="8559"/>
        <v>-113.96000000000001</v>
      </c>
      <c r="AN1221" s="17">
        <f t="shared" si="8559"/>
        <v>-114.24000000000001</v>
      </c>
      <c r="AO1221" s="17">
        <f t="shared" si="8559"/>
        <v>-114.56</v>
      </c>
      <c r="AP1221" s="17">
        <f t="shared" si="8559"/>
        <v>-114.84</v>
      </c>
      <c r="AQ1221" s="17">
        <f t="shared" si="8559"/>
        <v>-115.12</v>
      </c>
      <c r="AR1221" s="17">
        <f t="shared" si="8559"/>
        <v>-115.4</v>
      </c>
      <c r="AS1221" s="17">
        <f t="shared" si="8559"/>
        <v>-115.68</v>
      </c>
      <c r="AT1221" s="17">
        <f t="shared" si="8559"/>
        <v>-116</v>
      </c>
      <c r="AU1221" s="17">
        <f t="shared" si="8559"/>
        <v>0</v>
      </c>
      <c r="AV1221" s="17">
        <f t="shared" si="8559"/>
        <v>0</v>
      </c>
      <c r="AW1221" s="17">
        <f t="shared" si="8559"/>
        <v>0</v>
      </c>
      <c r="AX1221" s="17">
        <f t="shared" si="8559"/>
        <v>0</v>
      </c>
      <c r="AY1221" s="17">
        <f t="shared" si="8559"/>
        <v>0</v>
      </c>
      <c r="AZ1221" s="17">
        <f t="shared" si="8559"/>
        <v>0</v>
      </c>
      <c r="BA1221" s="17">
        <f t="shared" si="8559"/>
        <v>0</v>
      </c>
      <c r="BB1221" s="17">
        <f t="shared" si="8559"/>
        <v>0</v>
      </c>
      <c r="BC1221" s="17">
        <f t="shared" si="8559"/>
        <v>0</v>
      </c>
      <c r="BD1221" s="17">
        <f t="shared" si="8559"/>
        <v>0</v>
      </c>
      <c r="BE1221" s="17">
        <f t="shared" si="8559"/>
        <v>0</v>
      </c>
      <c r="BF1221" s="17">
        <f t="shared" si="8559"/>
        <v>0</v>
      </c>
      <c r="BG1221" s="17">
        <f t="shared" si="8559"/>
        <v>0</v>
      </c>
      <c r="BH1221" s="17">
        <f t="shared" si="8559"/>
        <v>0</v>
      </c>
      <c r="BI1221" s="17">
        <f t="shared" si="8559"/>
        <v>0</v>
      </c>
      <c r="BJ1221" s="17">
        <f t="shared" si="8559"/>
        <v>0</v>
      </c>
      <c r="BK1221" s="17">
        <f t="shared" si="8559"/>
        <v>0</v>
      </c>
      <c r="BL1221" s="17">
        <f t="shared" si="8559"/>
        <v>0</v>
      </c>
      <c r="BM1221" s="17">
        <f t="shared" si="8559"/>
        <v>0</v>
      </c>
      <c r="BN1221" s="17">
        <f t="shared" si="8559"/>
        <v>0</v>
      </c>
      <c r="BO1221" s="17">
        <f t="shared" si="8559"/>
        <v>0</v>
      </c>
      <c r="BP1221" s="17">
        <f t="shared" si="8559"/>
        <v>0</v>
      </c>
      <c r="BQ1221" s="17">
        <f t="shared" si="8559"/>
        <v>0</v>
      </c>
      <c r="BR1221" s="17">
        <f t="shared" si="8559"/>
        <v>0</v>
      </c>
      <c r="BS1221" s="17">
        <f t="shared" si="8559"/>
        <v>0</v>
      </c>
      <c r="BT1221" s="17">
        <f t="shared" si="8559"/>
        <v>0</v>
      </c>
      <c r="BU1221" s="17">
        <f t="shared" si="8559"/>
        <v>0</v>
      </c>
      <c r="BV1221" s="17">
        <f t="shared" si="8559"/>
        <v>0</v>
      </c>
      <c r="BW1221" s="17">
        <f t="shared" si="8559"/>
        <v>0</v>
      </c>
      <c r="BX1221" s="17">
        <f t="shared" si="8559"/>
        <v>0</v>
      </c>
      <c r="BY1221" s="17">
        <f t="shared" si="8559"/>
        <v>0</v>
      </c>
      <c r="BZ1221" s="17">
        <f t="shared" si="8559"/>
        <v>0</v>
      </c>
      <c r="CA1221" s="17">
        <f t="shared" si="8559"/>
        <v>0</v>
      </c>
      <c r="CB1221" s="17">
        <f t="shared" si="8559"/>
        <v>0</v>
      </c>
      <c r="CC1221" s="17">
        <f t="shared" si="8559"/>
        <v>0</v>
      </c>
      <c r="CD1221" s="17">
        <f t="shared" si="8559"/>
        <v>0</v>
      </c>
      <c r="CE1221" s="17">
        <f t="shared" si="8559"/>
        <v>0</v>
      </c>
      <c r="CF1221" s="17">
        <f t="shared" si="8559"/>
        <v>0</v>
      </c>
      <c r="CG1221" s="17">
        <f t="shared" si="8559"/>
        <v>0</v>
      </c>
      <c r="CH1221" s="17">
        <f t="shared" si="8559"/>
        <v>0</v>
      </c>
      <c r="CI1221" s="17">
        <f t="shared" ref="CI1221:CO1221" si="8560">IF((CI1203-$U1203)&gt;$D1204,0,$D1221*(CI1207))</f>
        <v>0</v>
      </c>
      <c r="CJ1221" s="17">
        <f t="shared" si="8560"/>
        <v>0</v>
      </c>
      <c r="CK1221" s="17">
        <f t="shared" si="8560"/>
        <v>0</v>
      </c>
      <c r="CL1221" s="17">
        <f t="shared" si="8560"/>
        <v>0</v>
      </c>
      <c r="CM1221" s="17">
        <f t="shared" si="8560"/>
        <v>0</v>
      </c>
      <c r="CN1221" s="17">
        <f t="shared" si="8560"/>
        <v>0</v>
      </c>
      <c r="CO1221" s="17">
        <f t="shared" si="8560"/>
        <v>0</v>
      </c>
    </row>
    <row r="1222" spans="2:93">
      <c r="B1222" s="556"/>
      <c r="C1222" s="556">
        <f t="shared" si="8536"/>
        <v>15</v>
      </c>
      <c r="D1222" s="632">
        <f t="shared" si="8533"/>
        <v>-0.04</v>
      </c>
      <c r="E1222" s="632"/>
      <c r="F1222" s="632"/>
      <c r="G1222" s="632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>
        <f>IF((W1203-$V1203)&gt;$D1204,0,$D1222*(W1207))</f>
        <v>-109.52</v>
      </c>
      <c r="X1222" s="17">
        <f t="shared" ref="X1222:CI1222" si="8561">IF((X1203-$V1203)&gt;$D1204,0,$D1222*(X1207))</f>
        <v>-109.8</v>
      </c>
      <c r="Y1222" s="17">
        <f t="shared" si="8561"/>
        <v>-110.04</v>
      </c>
      <c r="Z1222" s="17">
        <f t="shared" si="8561"/>
        <v>-110.32000000000001</v>
      </c>
      <c r="AA1222" s="17">
        <f t="shared" si="8561"/>
        <v>-110.60000000000001</v>
      </c>
      <c r="AB1222" s="17">
        <f t="shared" si="8561"/>
        <v>-110.88</v>
      </c>
      <c r="AC1222" s="17">
        <f t="shared" si="8561"/>
        <v>-111.16</v>
      </c>
      <c r="AD1222" s="17">
        <f t="shared" si="8561"/>
        <v>-111.44</v>
      </c>
      <c r="AE1222" s="17">
        <f t="shared" si="8561"/>
        <v>-111.72</v>
      </c>
      <c r="AF1222" s="17">
        <f t="shared" si="8561"/>
        <v>-112</v>
      </c>
      <c r="AG1222" s="17">
        <f t="shared" si="8561"/>
        <v>-112.28</v>
      </c>
      <c r="AH1222" s="17">
        <f t="shared" si="8561"/>
        <v>-112.56</v>
      </c>
      <c r="AI1222" s="17">
        <f t="shared" si="8561"/>
        <v>-112.84</v>
      </c>
      <c r="AJ1222" s="17">
        <f t="shared" si="8561"/>
        <v>-113.12</v>
      </c>
      <c r="AK1222" s="17">
        <f t="shared" si="8561"/>
        <v>-113.4</v>
      </c>
      <c r="AL1222" s="17">
        <f t="shared" si="8561"/>
        <v>-113.68</v>
      </c>
      <c r="AM1222" s="17">
        <f t="shared" si="8561"/>
        <v>-113.96000000000001</v>
      </c>
      <c r="AN1222" s="17">
        <f t="shared" si="8561"/>
        <v>-114.24000000000001</v>
      </c>
      <c r="AO1222" s="17">
        <f t="shared" si="8561"/>
        <v>-114.56</v>
      </c>
      <c r="AP1222" s="17">
        <f t="shared" si="8561"/>
        <v>-114.84</v>
      </c>
      <c r="AQ1222" s="17">
        <f t="shared" si="8561"/>
        <v>-115.12</v>
      </c>
      <c r="AR1222" s="17">
        <f t="shared" si="8561"/>
        <v>-115.4</v>
      </c>
      <c r="AS1222" s="17">
        <f t="shared" si="8561"/>
        <v>-115.68</v>
      </c>
      <c r="AT1222" s="17">
        <f t="shared" si="8561"/>
        <v>-116</v>
      </c>
      <c r="AU1222" s="17">
        <f t="shared" si="8561"/>
        <v>-116.28</v>
      </c>
      <c r="AV1222" s="17">
        <f t="shared" si="8561"/>
        <v>0</v>
      </c>
      <c r="AW1222" s="17">
        <f t="shared" si="8561"/>
        <v>0</v>
      </c>
      <c r="AX1222" s="17">
        <f t="shared" si="8561"/>
        <v>0</v>
      </c>
      <c r="AY1222" s="17">
        <f t="shared" si="8561"/>
        <v>0</v>
      </c>
      <c r="AZ1222" s="17">
        <f t="shared" si="8561"/>
        <v>0</v>
      </c>
      <c r="BA1222" s="17">
        <f t="shared" si="8561"/>
        <v>0</v>
      </c>
      <c r="BB1222" s="17">
        <f t="shared" si="8561"/>
        <v>0</v>
      </c>
      <c r="BC1222" s="17">
        <f t="shared" si="8561"/>
        <v>0</v>
      </c>
      <c r="BD1222" s="17">
        <f t="shared" si="8561"/>
        <v>0</v>
      </c>
      <c r="BE1222" s="17">
        <f t="shared" si="8561"/>
        <v>0</v>
      </c>
      <c r="BF1222" s="17">
        <f t="shared" si="8561"/>
        <v>0</v>
      </c>
      <c r="BG1222" s="17">
        <f t="shared" si="8561"/>
        <v>0</v>
      </c>
      <c r="BH1222" s="17">
        <f t="shared" si="8561"/>
        <v>0</v>
      </c>
      <c r="BI1222" s="17">
        <f t="shared" si="8561"/>
        <v>0</v>
      </c>
      <c r="BJ1222" s="17">
        <f t="shared" si="8561"/>
        <v>0</v>
      </c>
      <c r="BK1222" s="17">
        <f t="shared" si="8561"/>
        <v>0</v>
      </c>
      <c r="BL1222" s="17">
        <f t="shared" si="8561"/>
        <v>0</v>
      </c>
      <c r="BM1222" s="17">
        <f t="shared" si="8561"/>
        <v>0</v>
      </c>
      <c r="BN1222" s="17">
        <f t="shared" si="8561"/>
        <v>0</v>
      </c>
      <c r="BO1222" s="17">
        <f t="shared" si="8561"/>
        <v>0</v>
      </c>
      <c r="BP1222" s="17">
        <f t="shared" si="8561"/>
        <v>0</v>
      </c>
      <c r="BQ1222" s="17">
        <f t="shared" si="8561"/>
        <v>0</v>
      </c>
      <c r="BR1222" s="17">
        <f t="shared" si="8561"/>
        <v>0</v>
      </c>
      <c r="BS1222" s="17">
        <f t="shared" si="8561"/>
        <v>0</v>
      </c>
      <c r="BT1222" s="17">
        <f t="shared" si="8561"/>
        <v>0</v>
      </c>
      <c r="BU1222" s="17">
        <f t="shared" si="8561"/>
        <v>0</v>
      </c>
      <c r="BV1222" s="17">
        <f t="shared" si="8561"/>
        <v>0</v>
      </c>
      <c r="BW1222" s="17">
        <f t="shared" si="8561"/>
        <v>0</v>
      </c>
      <c r="BX1222" s="17">
        <f t="shared" si="8561"/>
        <v>0</v>
      </c>
      <c r="BY1222" s="17">
        <f t="shared" si="8561"/>
        <v>0</v>
      </c>
      <c r="BZ1222" s="17">
        <f t="shared" si="8561"/>
        <v>0</v>
      </c>
      <c r="CA1222" s="17">
        <f t="shared" si="8561"/>
        <v>0</v>
      </c>
      <c r="CB1222" s="17">
        <f t="shared" si="8561"/>
        <v>0</v>
      </c>
      <c r="CC1222" s="17">
        <f t="shared" si="8561"/>
        <v>0</v>
      </c>
      <c r="CD1222" s="17">
        <f t="shared" si="8561"/>
        <v>0</v>
      </c>
      <c r="CE1222" s="17">
        <f t="shared" si="8561"/>
        <v>0</v>
      </c>
      <c r="CF1222" s="17">
        <f t="shared" si="8561"/>
        <v>0</v>
      </c>
      <c r="CG1222" s="17">
        <f t="shared" si="8561"/>
        <v>0</v>
      </c>
      <c r="CH1222" s="17">
        <f t="shared" si="8561"/>
        <v>0</v>
      </c>
      <c r="CI1222" s="17">
        <f t="shared" si="8561"/>
        <v>0</v>
      </c>
      <c r="CJ1222" s="17">
        <f t="shared" ref="CJ1222:CO1222" si="8562">IF((CJ1203-$V1203)&gt;$D1204,0,$D1222*(CJ1207))</f>
        <v>0</v>
      </c>
      <c r="CK1222" s="17">
        <f t="shared" si="8562"/>
        <v>0</v>
      </c>
      <c r="CL1222" s="17">
        <f t="shared" si="8562"/>
        <v>0</v>
      </c>
      <c r="CM1222" s="17">
        <f t="shared" si="8562"/>
        <v>0</v>
      </c>
      <c r="CN1222" s="17">
        <f t="shared" si="8562"/>
        <v>0</v>
      </c>
      <c r="CO1222" s="17">
        <f t="shared" si="8562"/>
        <v>0</v>
      </c>
    </row>
    <row r="1223" spans="2:93">
      <c r="B1223" s="556"/>
      <c r="C1223" s="556">
        <f t="shared" si="8536"/>
        <v>16</v>
      </c>
      <c r="D1223" s="632">
        <f t="shared" si="8533"/>
        <v>-0.04</v>
      </c>
      <c r="E1223" s="632"/>
      <c r="F1223" s="632"/>
      <c r="G1223" s="632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>
        <f>IF((X1203-$W1203)&gt;$D1204,0,$D1223*(X1207))</f>
        <v>-109.8</v>
      </c>
      <c r="Y1223" s="17">
        <f t="shared" ref="Y1223:CJ1223" si="8563">IF((Y1203-$W1203)&gt;$D1204,0,$D1223*(Y1207))</f>
        <v>-110.04</v>
      </c>
      <c r="Z1223" s="17">
        <f t="shared" si="8563"/>
        <v>-110.32000000000001</v>
      </c>
      <c r="AA1223" s="17">
        <f t="shared" si="8563"/>
        <v>-110.60000000000001</v>
      </c>
      <c r="AB1223" s="17">
        <f t="shared" si="8563"/>
        <v>-110.88</v>
      </c>
      <c r="AC1223" s="17">
        <f t="shared" si="8563"/>
        <v>-111.16</v>
      </c>
      <c r="AD1223" s="17">
        <f t="shared" si="8563"/>
        <v>-111.44</v>
      </c>
      <c r="AE1223" s="17">
        <f t="shared" si="8563"/>
        <v>-111.72</v>
      </c>
      <c r="AF1223" s="17">
        <f t="shared" si="8563"/>
        <v>-112</v>
      </c>
      <c r="AG1223" s="17">
        <f t="shared" si="8563"/>
        <v>-112.28</v>
      </c>
      <c r="AH1223" s="17">
        <f t="shared" si="8563"/>
        <v>-112.56</v>
      </c>
      <c r="AI1223" s="17">
        <f t="shared" si="8563"/>
        <v>-112.84</v>
      </c>
      <c r="AJ1223" s="17">
        <f t="shared" si="8563"/>
        <v>-113.12</v>
      </c>
      <c r="AK1223" s="17">
        <f t="shared" si="8563"/>
        <v>-113.4</v>
      </c>
      <c r="AL1223" s="17">
        <f t="shared" si="8563"/>
        <v>-113.68</v>
      </c>
      <c r="AM1223" s="17">
        <f t="shared" si="8563"/>
        <v>-113.96000000000001</v>
      </c>
      <c r="AN1223" s="17">
        <f t="shared" si="8563"/>
        <v>-114.24000000000001</v>
      </c>
      <c r="AO1223" s="17">
        <f t="shared" si="8563"/>
        <v>-114.56</v>
      </c>
      <c r="AP1223" s="17">
        <f t="shared" si="8563"/>
        <v>-114.84</v>
      </c>
      <c r="AQ1223" s="17">
        <f t="shared" si="8563"/>
        <v>-115.12</v>
      </c>
      <c r="AR1223" s="17">
        <f t="shared" si="8563"/>
        <v>-115.4</v>
      </c>
      <c r="AS1223" s="17">
        <f t="shared" si="8563"/>
        <v>-115.68</v>
      </c>
      <c r="AT1223" s="17">
        <f t="shared" si="8563"/>
        <v>-116</v>
      </c>
      <c r="AU1223" s="17">
        <f t="shared" si="8563"/>
        <v>-116.28</v>
      </c>
      <c r="AV1223" s="17">
        <f t="shared" si="8563"/>
        <v>-116.56</v>
      </c>
      <c r="AW1223" s="17">
        <f t="shared" si="8563"/>
        <v>0</v>
      </c>
      <c r="AX1223" s="17">
        <f t="shared" si="8563"/>
        <v>0</v>
      </c>
      <c r="AY1223" s="17">
        <f t="shared" si="8563"/>
        <v>0</v>
      </c>
      <c r="AZ1223" s="17">
        <f t="shared" si="8563"/>
        <v>0</v>
      </c>
      <c r="BA1223" s="17">
        <f t="shared" si="8563"/>
        <v>0</v>
      </c>
      <c r="BB1223" s="17">
        <f t="shared" si="8563"/>
        <v>0</v>
      </c>
      <c r="BC1223" s="17">
        <f t="shared" si="8563"/>
        <v>0</v>
      </c>
      <c r="BD1223" s="17">
        <f t="shared" si="8563"/>
        <v>0</v>
      </c>
      <c r="BE1223" s="17">
        <f t="shared" si="8563"/>
        <v>0</v>
      </c>
      <c r="BF1223" s="17">
        <f t="shared" si="8563"/>
        <v>0</v>
      </c>
      <c r="BG1223" s="17">
        <f t="shared" si="8563"/>
        <v>0</v>
      </c>
      <c r="BH1223" s="17">
        <f t="shared" si="8563"/>
        <v>0</v>
      </c>
      <c r="BI1223" s="17">
        <f t="shared" si="8563"/>
        <v>0</v>
      </c>
      <c r="BJ1223" s="17">
        <f t="shared" si="8563"/>
        <v>0</v>
      </c>
      <c r="BK1223" s="17">
        <f t="shared" si="8563"/>
        <v>0</v>
      </c>
      <c r="BL1223" s="17">
        <f t="shared" si="8563"/>
        <v>0</v>
      </c>
      <c r="BM1223" s="17">
        <f t="shared" si="8563"/>
        <v>0</v>
      </c>
      <c r="BN1223" s="17">
        <f t="shared" si="8563"/>
        <v>0</v>
      </c>
      <c r="BO1223" s="17">
        <f t="shared" si="8563"/>
        <v>0</v>
      </c>
      <c r="BP1223" s="17">
        <f t="shared" si="8563"/>
        <v>0</v>
      </c>
      <c r="BQ1223" s="17">
        <f t="shared" si="8563"/>
        <v>0</v>
      </c>
      <c r="BR1223" s="17">
        <f t="shared" si="8563"/>
        <v>0</v>
      </c>
      <c r="BS1223" s="17">
        <f t="shared" si="8563"/>
        <v>0</v>
      </c>
      <c r="BT1223" s="17">
        <f t="shared" si="8563"/>
        <v>0</v>
      </c>
      <c r="BU1223" s="17">
        <f t="shared" si="8563"/>
        <v>0</v>
      </c>
      <c r="BV1223" s="17">
        <f t="shared" si="8563"/>
        <v>0</v>
      </c>
      <c r="BW1223" s="17">
        <f t="shared" si="8563"/>
        <v>0</v>
      </c>
      <c r="BX1223" s="17">
        <f t="shared" si="8563"/>
        <v>0</v>
      </c>
      <c r="BY1223" s="17">
        <f t="shared" si="8563"/>
        <v>0</v>
      </c>
      <c r="BZ1223" s="17">
        <f t="shared" si="8563"/>
        <v>0</v>
      </c>
      <c r="CA1223" s="17">
        <f t="shared" si="8563"/>
        <v>0</v>
      </c>
      <c r="CB1223" s="17">
        <f t="shared" si="8563"/>
        <v>0</v>
      </c>
      <c r="CC1223" s="17">
        <f t="shared" si="8563"/>
        <v>0</v>
      </c>
      <c r="CD1223" s="17">
        <f t="shared" si="8563"/>
        <v>0</v>
      </c>
      <c r="CE1223" s="17">
        <f t="shared" si="8563"/>
        <v>0</v>
      </c>
      <c r="CF1223" s="17">
        <f t="shared" si="8563"/>
        <v>0</v>
      </c>
      <c r="CG1223" s="17">
        <f t="shared" si="8563"/>
        <v>0</v>
      </c>
      <c r="CH1223" s="17">
        <f t="shared" si="8563"/>
        <v>0</v>
      </c>
      <c r="CI1223" s="17">
        <f t="shared" si="8563"/>
        <v>0</v>
      </c>
      <c r="CJ1223" s="17">
        <f t="shared" si="8563"/>
        <v>0</v>
      </c>
      <c r="CK1223" s="17">
        <f t="shared" ref="CK1223:CO1223" si="8564">IF((CK1203-$W1203)&gt;$D1204,0,$D1223*(CK1207))</f>
        <v>0</v>
      </c>
      <c r="CL1223" s="17">
        <f t="shared" si="8564"/>
        <v>0</v>
      </c>
      <c r="CM1223" s="17">
        <f t="shared" si="8564"/>
        <v>0</v>
      </c>
      <c r="CN1223" s="17">
        <f t="shared" si="8564"/>
        <v>0</v>
      </c>
      <c r="CO1223" s="17">
        <f t="shared" si="8564"/>
        <v>0</v>
      </c>
    </row>
    <row r="1224" spans="2:93">
      <c r="B1224" s="556"/>
      <c r="C1224" s="556">
        <f t="shared" si="8536"/>
        <v>17</v>
      </c>
      <c r="D1224" s="632">
        <f t="shared" si="8533"/>
        <v>-0.04</v>
      </c>
      <c r="E1224" s="632"/>
      <c r="F1224" s="632"/>
      <c r="G1224" s="632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>
        <f>IF((Y1203-$X1203)&gt;$D1204,0,$D1224*(Y1207))</f>
        <v>-110.04</v>
      </c>
      <c r="Z1224" s="17">
        <f t="shared" ref="Z1224:CK1224" si="8565">IF((Z1203-$X1203)&gt;$D1204,0,$D1224*(Z1207))</f>
        <v>-110.32000000000001</v>
      </c>
      <c r="AA1224" s="17">
        <f t="shared" si="8565"/>
        <v>-110.60000000000001</v>
      </c>
      <c r="AB1224" s="17">
        <f t="shared" si="8565"/>
        <v>-110.88</v>
      </c>
      <c r="AC1224" s="17">
        <f t="shared" si="8565"/>
        <v>-111.16</v>
      </c>
      <c r="AD1224" s="17">
        <f t="shared" si="8565"/>
        <v>-111.44</v>
      </c>
      <c r="AE1224" s="17">
        <f t="shared" si="8565"/>
        <v>-111.72</v>
      </c>
      <c r="AF1224" s="17">
        <f t="shared" si="8565"/>
        <v>-112</v>
      </c>
      <c r="AG1224" s="17">
        <f t="shared" si="8565"/>
        <v>-112.28</v>
      </c>
      <c r="AH1224" s="17">
        <f t="shared" si="8565"/>
        <v>-112.56</v>
      </c>
      <c r="AI1224" s="17">
        <f t="shared" si="8565"/>
        <v>-112.84</v>
      </c>
      <c r="AJ1224" s="17">
        <f t="shared" si="8565"/>
        <v>-113.12</v>
      </c>
      <c r="AK1224" s="17">
        <f t="shared" si="8565"/>
        <v>-113.4</v>
      </c>
      <c r="AL1224" s="17">
        <f t="shared" si="8565"/>
        <v>-113.68</v>
      </c>
      <c r="AM1224" s="17">
        <f t="shared" si="8565"/>
        <v>-113.96000000000001</v>
      </c>
      <c r="AN1224" s="17">
        <f t="shared" si="8565"/>
        <v>-114.24000000000001</v>
      </c>
      <c r="AO1224" s="17">
        <f t="shared" si="8565"/>
        <v>-114.56</v>
      </c>
      <c r="AP1224" s="17">
        <f t="shared" si="8565"/>
        <v>-114.84</v>
      </c>
      <c r="AQ1224" s="17">
        <f t="shared" si="8565"/>
        <v>-115.12</v>
      </c>
      <c r="AR1224" s="17">
        <f t="shared" si="8565"/>
        <v>-115.4</v>
      </c>
      <c r="AS1224" s="17">
        <f t="shared" si="8565"/>
        <v>-115.68</v>
      </c>
      <c r="AT1224" s="17">
        <f t="shared" si="8565"/>
        <v>-116</v>
      </c>
      <c r="AU1224" s="17">
        <f t="shared" si="8565"/>
        <v>-116.28</v>
      </c>
      <c r="AV1224" s="17">
        <f t="shared" si="8565"/>
        <v>-116.56</v>
      </c>
      <c r="AW1224" s="17">
        <f t="shared" si="8565"/>
        <v>-116.84</v>
      </c>
      <c r="AX1224" s="17">
        <f t="shared" si="8565"/>
        <v>0</v>
      </c>
      <c r="AY1224" s="17">
        <f t="shared" si="8565"/>
        <v>0</v>
      </c>
      <c r="AZ1224" s="17">
        <f t="shared" si="8565"/>
        <v>0</v>
      </c>
      <c r="BA1224" s="17">
        <f t="shared" si="8565"/>
        <v>0</v>
      </c>
      <c r="BB1224" s="17">
        <f t="shared" si="8565"/>
        <v>0</v>
      </c>
      <c r="BC1224" s="17">
        <f t="shared" si="8565"/>
        <v>0</v>
      </c>
      <c r="BD1224" s="17">
        <f t="shared" si="8565"/>
        <v>0</v>
      </c>
      <c r="BE1224" s="17">
        <f t="shared" si="8565"/>
        <v>0</v>
      </c>
      <c r="BF1224" s="17">
        <f t="shared" si="8565"/>
        <v>0</v>
      </c>
      <c r="BG1224" s="17">
        <f t="shared" si="8565"/>
        <v>0</v>
      </c>
      <c r="BH1224" s="17">
        <f t="shared" si="8565"/>
        <v>0</v>
      </c>
      <c r="BI1224" s="17">
        <f t="shared" si="8565"/>
        <v>0</v>
      </c>
      <c r="BJ1224" s="17">
        <f t="shared" si="8565"/>
        <v>0</v>
      </c>
      <c r="BK1224" s="17">
        <f t="shared" si="8565"/>
        <v>0</v>
      </c>
      <c r="BL1224" s="17">
        <f t="shared" si="8565"/>
        <v>0</v>
      </c>
      <c r="BM1224" s="17">
        <f t="shared" si="8565"/>
        <v>0</v>
      </c>
      <c r="BN1224" s="17">
        <f t="shared" si="8565"/>
        <v>0</v>
      </c>
      <c r="BO1224" s="17">
        <f t="shared" si="8565"/>
        <v>0</v>
      </c>
      <c r="BP1224" s="17">
        <f t="shared" si="8565"/>
        <v>0</v>
      </c>
      <c r="BQ1224" s="17">
        <f t="shared" si="8565"/>
        <v>0</v>
      </c>
      <c r="BR1224" s="17">
        <f t="shared" si="8565"/>
        <v>0</v>
      </c>
      <c r="BS1224" s="17">
        <f t="shared" si="8565"/>
        <v>0</v>
      </c>
      <c r="BT1224" s="17">
        <f t="shared" si="8565"/>
        <v>0</v>
      </c>
      <c r="BU1224" s="17">
        <f t="shared" si="8565"/>
        <v>0</v>
      </c>
      <c r="BV1224" s="17">
        <f t="shared" si="8565"/>
        <v>0</v>
      </c>
      <c r="BW1224" s="17">
        <f t="shared" si="8565"/>
        <v>0</v>
      </c>
      <c r="BX1224" s="17">
        <f t="shared" si="8565"/>
        <v>0</v>
      </c>
      <c r="BY1224" s="17">
        <f t="shared" si="8565"/>
        <v>0</v>
      </c>
      <c r="BZ1224" s="17">
        <f t="shared" si="8565"/>
        <v>0</v>
      </c>
      <c r="CA1224" s="17">
        <f t="shared" si="8565"/>
        <v>0</v>
      </c>
      <c r="CB1224" s="17">
        <f t="shared" si="8565"/>
        <v>0</v>
      </c>
      <c r="CC1224" s="17">
        <f t="shared" si="8565"/>
        <v>0</v>
      </c>
      <c r="CD1224" s="17">
        <f t="shared" si="8565"/>
        <v>0</v>
      </c>
      <c r="CE1224" s="17">
        <f t="shared" si="8565"/>
        <v>0</v>
      </c>
      <c r="CF1224" s="17">
        <f t="shared" si="8565"/>
        <v>0</v>
      </c>
      <c r="CG1224" s="17">
        <f t="shared" si="8565"/>
        <v>0</v>
      </c>
      <c r="CH1224" s="17">
        <f t="shared" si="8565"/>
        <v>0</v>
      </c>
      <c r="CI1224" s="17">
        <f t="shared" si="8565"/>
        <v>0</v>
      </c>
      <c r="CJ1224" s="17">
        <f t="shared" si="8565"/>
        <v>0</v>
      </c>
      <c r="CK1224" s="17">
        <f t="shared" si="8565"/>
        <v>0</v>
      </c>
      <c r="CL1224" s="17">
        <f t="shared" ref="CL1224:CO1224" si="8566">IF((CL1203-$X1203)&gt;$D1204,0,$D1224*(CL1207))</f>
        <v>0</v>
      </c>
      <c r="CM1224" s="17">
        <f t="shared" si="8566"/>
        <v>0</v>
      </c>
      <c r="CN1224" s="17">
        <f t="shared" si="8566"/>
        <v>0</v>
      </c>
      <c r="CO1224" s="17">
        <f t="shared" si="8566"/>
        <v>0</v>
      </c>
    </row>
    <row r="1225" spans="2:93">
      <c r="B1225" s="556"/>
      <c r="C1225" s="556">
        <f t="shared" si="8536"/>
        <v>18</v>
      </c>
      <c r="D1225" s="632">
        <f t="shared" si="8533"/>
        <v>-0.04</v>
      </c>
      <c r="E1225" s="632"/>
      <c r="F1225" s="632"/>
      <c r="G1225" s="632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>
        <f>IF((Z1203-$Y1203)&gt;$D$37,0,$D1225*(Z1207))</f>
        <v>0</v>
      </c>
      <c r="AA1225" s="17">
        <f t="shared" ref="AA1225:CL1225" si="8567">IF((AA1203-$Y1203)&gt;$D$37,0,$D1225*(AA1207))</f>
        <v>0</v>
      </c>
      <c r="AB1225" s="17">
        <f t="shared" si="8567"/>
        <v>0</v>
      </c>
      <c r="AC1225" s="17">
        <f t="shared" si="8567"/>
        <v>0</v>
      </c>
      <c r="AD1225" s="17">
        <f t="shared" si="8567"/>
        <v>0</v>
      </c>
      <c r="AE1225" s="17">
        <f t="shared" si="8567"/>
        <v>0</v>
      </c>
      <c r="AF1225" s="17">
        <f t="shared" si="8567"/>
        <v>0</v>
      </c>
      <c r="AG1225" s="17">
        <f t="shared" si="8567"/>
        <v>0</v>
      </c>
      <c r="AH1225" s="17">
        <f t="shared" si="8567"/>
        <v>0</v>
      </c>
      <c r="AI1225" s="17">
        <f t="shared" si="8567"/>
        <v>0</v>
      </c>
      <c r="AJ1225" s="17">
        <f t="shared" si="8567"/>
        <v>0</v>
      </c>
      <c r="AK1225" s="17">
        <f t="shared" si="8567"/>
        <v>0</v>
      </c>
      <c r="AL1225" s="17">
        <f t="shared" si="8567"/>
        <v>0</v>
      </c>
      <c r="AM1225" s="17">
        <f t="shared" si="8567"/>
        <v>0</v>
      </c>
      <c r="AN1225" s="17">
        <f t="shared" si="8567"/>
        <v>0</v>
      </c>
      <c r="AO1225" s="17">
        <f t="shared" si="8567"/>
        <v>0</v>
      </c>
      <c r="AP1225" s="17">
        <f t="shared" si="8567"/>
        <v>0</v>
      </c>
      <c r="AQ1225" s="17">
        <f t="shared" si="8567"/>
        <v>0</v>
      </c>
      <c r="AR1225" s="17">
        <f t="shared" si="8567"/>
        <v>0</v>
      </c>
      <c r="AS1225" s="17">
        <f t="shared" si="8567"/>
        <v>0</v>
      </c>
      <c r="AT1225" s="17">
        <f t="shared" si="8567"/>
        <v>0</v>
      </c>
      <c r="AU1225" s="17">
        <f t="shared" si="8567"/>
        <v>0</v>
      </c>
      <c r="AV1225" s="17">
        <f t="shared" si="8567"/>
        <v>0</v>
      </c>
      <c r="AW1225" s="17">
        <f t="shared" si="8567"/>
        <v>0</v>
      </c>
      <c r="AX1225" s="17">
        <f t="shared" si="8567"/>
        <v>0</v>
      </c>
      <c r="AY1225" s="17">
        <f t="shared" si="8567"/>
        <v>0</v>
      </c>
      <c r="AZ1225" s="17">
        <f t="shared" si="8567"/>
        <v>0</v>
      </c>
      <c r="BA1225" s="17">
        <f t="shared" si="8567"/>
        <v>0</v>
      </c>
      <c r="BB1225" s="17">
        <f t="shared" si="8567"/>
        <v>0</v>
      </c>
      <c r="BC1225" s="17">
        <f t="shared" si="8567"/>
        <v>0</v>
      </c>
      <c r="BD1225" s="17">
        <f t="shared" si="8567"/>
        <v>0</v>
      </c>
      <c r="BE1225" s="17">
        <f t="shared" si="8567"/>
        <v>0</v>
      </c>
      <c r="BF1225" s="17">
        <f t="shared" si="8567"/>
        <v>0</v>
      </c>
      <c r="BG1225" s="17">
        <f t="shared" si="8567"/>
        <v>0</v>
      </c>
      <c r="BH1225" s="17">
        <f t="shared" si="8567"/>
        <v>0</v>
      </c>
      <c r="BI1225" s="17">
        <f t="shared" si="8567"/>
        <v>0</v>
      </c>
      <c r="BJ1225" s="17">
        <f t="shared" si="8567"/>
        <v>0</v>
      </c>
      <c r="BK1225" s="17">
        <f t="shared" si="8567"/>
        <v>0</v>
      </c>
      <c r="BL1225" s="17">
        <f t="shared" si="8567"/>
        <v>0</v>
      </c>
      <c r="BM1225" s="17">
        <f t="shared" si="8567"/>
        <v>0</v>
      </c>
      <c r="BN1225" s="17">
        <f t="shared" si="8567"/>
        <v>0</v>
      </c>
      <c r="BO1225" s="17">
        <f t="shared" si="8567"/>
        <v>0</v>
      </c>
      <c r="BP1225" s="17">
        <f t="shared" si="8567"/>
        <v>0</v>
      </c>
      <c r="BQ1225" s="17">
        <f t="shared" si="8567"/>
        <v>0</v>
      </c>
      <c r="BR1225" s="17">
        <f t="shared" si="8567"/>
        <v>0</v>
      </c>
      <c r="BS1225" s="17">
        <f t="shared" si="8567"/>
        <v>0</v>
      </c>
      <c r="BT1225" s="17">
        <f t="shared" si="8567"/>
        <v>0</v>
      </c>
      <c r="BU1225" s="17">
        <f t="shared" si="8567"/>
        <v>0</v>
      </c>
      <c r="BV1225" s="17">
        <f t="shared" si="8567"/>
        <v>0</v>
      </c>
      <c r="BW1225" s="17">
        <f t="shared" si="8567"/>
        <v>0</v>
      </c>
      <c r="BX1225" s="17">
        <f t="shared" si="8567"/>
        <v>0</v>
      </c>
      <c r="BY1225" s="17">
        <f t="shared" si="8567"/>
        <v>0</v>
      </c>
      <c r="BZ1225" s="17">
        <f t="shared" si="8567"/>
        <v>0</v>
      </c>
      <c r="CA1225" s="17">
        <f t="shared" si="8567"/>
        <v>0</v>
      </c>
      <c r="CB1225" s="17">
        <f t="shared" si="8567"/>
        <v>0</v>
      </c>
      <c r="CC1225" s="17">
        <f t="shared" si="8567"/>
        <v>0</v>
      </c>
      <c r="CD1225" s="17">
        <f t="shared" si="8567"/>
        <v>0</v>
      </c>
      <c r="CE1225" s="17">
        <f t="shared" si="8567"/>
        <v>0</v>
      </c>
      <c r="CF1225" s="17">
        <f t="shared" si="8567"/>
        <v>0</v>
      </c>
      <c r="CG1225" s="17">
        <f t="shared" si="8567"/>
        <v>0</v>
      </c>
      <c r="CH1225" s="17">
        <f t="shared" si="8567"/>
        <v>0</v>
      </c>
      <c r="CI1225" s="17">
        <f t="shared" si="8567"/>
        <v>0</v>
      </c>
      <c r="CJ1225" s="17">
        <f t="shared" si="8567"/>
        <v>0</v>
      </c>
      <c r="CK1225" s="17">
        <f t="shared" si="8567"/>
        <v>0</v>
      </c>
      <c r="CL1225" s="17">
        <f t="shared" si="8567"/>
        <v>0</v>
      </c>
      <c r="CM1225" s="17">
        <f t="shared" ref="CM1225:CO1225" si="8568">IF((CM1203-$Y1203)&gt;$D$37,0,$D1225*(CM1207))</f>
        <v>0</v>
      </c>
      <c r="CN1225" s="17">
        <f t="shared" si="8568"/>
        <v>0</v>
      </c>
      <c r="CO1225" s="17">
        <f t="shared" si="8568"/>
        <v>0</v>
      </c>
    </row>
    <row r="1226" spans="2:93">
      <c r="B1226" s="556"/>
      <c r="C1226" s="556">
        <f t="shared" si="8536"/>
        <v>19</v>
      </c>
      <c r="D1226" s="632">
        <f t="shared" si="8533"/>
        <v>-0.04</v>
      </c>
      <c r="E1226" s="632"/>
      <c r="F1226" s="632"/>
      <c r="G1226" s="632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>
        <f>IF((AA1203-$Z1203)&gt;$D$37,0,$D1226*(AA1207))</f>
        <v>0</v>
      </c>
      <c r="AB1226" s="17">
        <f t="shared" ref="AB1226:CM1226" si="8569">IF((AB1203-$Z1203)&gt;$D$37,0,$D1226*(AB1207))</f>
        <v>0</v>
      </c>
      <c r="AC1226" s="17">
        <f t="shared" si="8569"/>
        <v>0</v>
      </c>
      <c r="AD1226" s="17">
        <f t="shared" si="8569"/>
        <v>0</v>
      </c>
      <c r="AE1226" s="17">
        <f t="shared" si="8569"/>
        <v>0</v>
      </c>
      <c r="AF1226" s="17">
        <f t="shared" si="8569"/>
        <v>0</v>
      </c>
      <c r="AG1226" s="17">
        <f t="shared" si="8569"/>
        <v>0</v>
      </c>
      <c r="AH1226" s="17">
        <f t="shared" si="8569"/>
        <v>0</v>
      </c>
      <c r="AI1226" s="17">
        <f t="shared" si="8569"/>
        <v>0</v>
      </c>
      <c r="AJ1226" s="17">
        <f t="shared" si="8569"/>
        <v>0</v>
      </c>
      <c r="AK1226" s="17">
        <f t="shared" si="8569"/>
        <v>0</v>
      </c>
      <c r="AL1226" s="17">
        <f t="shared" si="8569"/>
        <v>0</v>
      </c>
      <c r="AM1226" s="17">
        <f t="shared" si="8569"/>
        <v>0</v>
      </c>
      <c r="AN1226" s="17">
        <f t="shared" si="8569"/>
        <v>0</v>
      </c>
      <c r="AO1226" s="17">
        <f t="shared" si="8569"/>
        <v>0</v>
      </c>
      <c r="AP1226" s="17">
        <f t="shared" si="8569"/>
        <v>0</v>
      </c>
      <c r="AQ1226" s="17">
        <f t="shared" si="8569"/>
        <v>0</v>
      </c>
      <c r="AR1226" s="17">
        <f t="shared" si="8569"/>
        <v>0</v>
      </c>
      <c r="AS1226" s="17">
        <f t="shared" si="8569"/>
        <v>0</v>
      </c>
      <c r="AT1226" s="17">
        <f t="shared" si="8569"/>
        <v>0</v>
      </c>
      <c r="AU1226" s="17">
        <f t="shared" si="8569"/>
        <v>0</v>
      </c>
      <c r="AV1226" s="17">
        <f t="shared" si="8569"/>
        <v>0</v>
      </c>
      <c r="AW1226" s="17">
        <f t="shared" si="8569"/>
        <v>0</v>
      </c>
      <c r="AX1226" s="17">
        <f t="shared" si="8569"/>
        <v>0</v>
      </c>
      <c r="AY1226" s="17">
        <f t="shared" si="8569"/>
        <v>0</v>
      </c>
      <c r="AZ1226" s="17">
        <f t="shared" si="8569"/>
        <v>0</v>
      </c>
      <c r="BA1226" s="17">
        <f t="shared" si="8569"/>
        <v>0</v>
      </c>
      <c r="BB1226" s="17">
        <f t="shared" si="8569"/>
        <v>0</v>
      </c>
      <c r="BC1226" s="17">
        <f t="shared" si="8569"/>
        <v>0</v>
      </c>
      <c r="BD1226" s="17">
        <f t="shared" si="8569"/>
        <v>0</v>
      </c>
      <c r="BE1226" s="17">
        <f t="shared" si="8569"/>
        <v>0</v>
      </c>
      <c r="BF1226" s="17">
        <f t="shared" si="8569"/>
        <v>0</v>
      </c>
      <c r="BG1226" s="17">
        <f t="shared" si="8569"/>
        <v>0</v>
      </c>
      <c r="BH1226" s="17">
        <f t="shared" si="8569"/>
        <v>0</v>
      </c>
      <c r="BI1226" s="17">
        <f t="shared" si="8569"/>
        <v>0</v>
      </c>
      <c r="BJ1226" s="17">
        <f t="shared" si="8569"/>
        <v>0</v>
      </c>
      <c r="BK1226" s="17">
        <f t="shared" si="8569"/>
        <v>0</v>
      </c>
      <c r="BL1226" s="17">
        <f t="shared" si="8569"/>
        <v>0</v>
      </c>
      <c r="BM1226" s="17">
        <f t="shared" si="8569"/>
        <v>0</v>
      </c>
      <c r="BN1226" s="17">
        <f t="shared" si="8569"/>
        <v>0</v>
      </c>
      <c r="BO1226" s="17">
        <f t="shared" si="8569"/>
        <v>0</v>
      </c>
      <c r="BP1226" s="17">
        <f t="shared" si="8569"/>
        <v>0</v>
      </c>
      <c r="BQ1226" s="17">
        <f t="shared" si="8569"/>
        <v>0</v>
      </c>
      <c r="BR1226" s="17">
        <f t="shared" si="8569"/>
        <v>0</v>
      </c>
      <c r="BS1226" s="17">
        <f t="shared" si="8569"/>
        <v>0</v>
      </c>
      <c r="BT1226" s="17">
        <f t="shared" si="8569"/>
        <v>0</v>
      </c>
      <c r="BU1226" s="17">
        <f t="shared" si="8569"/>
        <v>0</v>
      </c>
      <c r="BV1226" s="17">
        <f t="shared" si="8569"/>
        <v>0</v>
      </c>
      <c r="BW1226" s="17">
        <f t="shared" si="8569"/>
        <v>0</v>
      </c>
      <c r="BX1226" s="17">
        <f t="shared" si="8569"/>
        <v>0</v>
      </c>
      <c r="BY1226" s="17">
        <f t="shared" si="8569"/>
        <v>0</v>
      </c>
      <c r="BZ1226" s="17">
        <f t="shared" si="8569"/>
        <v>0</v>
      </c>
      <c r="CA1226" s="17">
        <f t="shared" si="8569"/>
        <v>0</v>
      </c>
      <c r="CB1226" s="17">
        <f t="shared" si="8569"/>
        <v>0</v>
      </c>
      <c r="CC1226" s="17">
        <f t="shared" si="8569"/>
        <v>0</v>
      </c>
      <c r="CD1226" s="17">
        <f t="shared" si="8569"/>
        <v>0</v>
      </c>
      <c r="CE1226" s="17">
        <f t="shared" si="8569"/>
        <v>0</v>
      </c>
      <c r="CF1226" s="17">
        <f t="shared" si="8569"/>
        <v>0</v>
      </c>
      <c r="CG1226" s="17">
        <f t="shared" si="8569"/>
        <v>0</v>
      </c>
      <c r="CH1226" s="17">
        <f t="shared" si="8569"/>
        <v>0</v>
      </c>
      <c r="CI1226" s="17">
        <f t="shared" si="8569"/>
        <v>0</v>
      </c>
      <c r="CJ1226" s="17">
        <f t="shared" si="8569"/>
        <v>0</v>
      </c>
      <c r="CK1226" s="17">
        <f t="shared" si="8569"/>
        <v>0</v>
      </c>
      <c r="CL1226" s="17">
        <f t="shared" si="8569"/>
        <v>0</v>
      </c>
      <c r="CM1226" s="17">
        <f t="shared" si="8569"/>
        <v>0</v>
      </c>
      <c r="CN1226" s="17">
        <f t="shared" ref="CN1226:CO1226" si="8570">IF((CN1203-$Z1203)&gt;$D$37,0,$D1226*(CN1207))</f>
        <v>0</v>
      </c>
      <c r="CO1226" s="17">
        <f t="shared" si="8570"/>
        <v>0</v>
      </c>
    </row>
    <row r="1227" spans="2:93">
      <c r="B1227" s="556"/>
      <c r="C1227" s="556">
        <f t="shared" si="8536"/>
        <v>20</v>
      </c>
      <c r="D1227" s="632">
        <f t="shared" si="8533"/>
        <v>-0.04</v>
      </c>
      <c r="E1227" s="632"/>
      <c r="F1227" s="632"/>
      <c r="G1227" s="632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>
        <f>IF((AB1203-$AA1203)&gt;$D1204,0,$D1227*(AB1207))</f>
        <v>-110.88</v>
      </c>
      <c r="AC1227" s="17">
        <f t="shared" ref="AC1227:CN1227" si="8571">IF((AC1203-$AA1203)&gt;$D1204,0,$D1227*(AC1207))</f>
        <v>-111.16</v>
      </c>
      <c r="AD1227" s="17">
        <f t="shared" si="8571"/>
        <v>-111.44</v>
      </c>
      <c r="AE1227" s="17">
        <f t="shared" si="8571"/>
        <v>-111.72</v>
      </c>
      <c r="AF1227" s="17">
        <f t="shared" si="8571"/>
        <v>-112</v>
      </c>
      <c r="AG1227" s="17">
        <f t="shared" si="8571"/>
        <v>-112.28</v>
      </c>
      <c r="AH1227" s="17">
        <f t="shared" si="8571"/>
        <v>-112.56</v>
      </c>
      <c r="AI1227" s="17">
        <f t="shared" si="8571"/>
        <v>-112.84</v>
      </c>
      <c r="AJ1227" s="17">
        <f t="shared" si="8571"/>
        <v>-113.12</v>
      </c>
      <c r="AK1227" s="17">
        <f t="shared" si="8571"/>
        <v>-113.4</v>
      </c>
      <c r="AL1227" s="17">
        <f t="shared" si="8571"/>
        <v>-113.68</v>
      </c>
      <c r="AM1227" s="17">
        <f t="shared" si="8571"/>
        <v>-113.96000000000001</v>
      </c>
      <c r="AN1227" s="17">
        <f t="shared" si="8571"/>
        <v>-114.24000000000001</v>
      </c>
      <c r="AO1227" s="17">
        <f t="shared" si="8571"/>
        <v>-114.56</v>
      </c>
      <c r="AP1227" s="17">
        <f t="shared" si="8571"/>
        <v>-114.84</v>
      </c>
      <c r="AQ1227" s="17">
        <f t="shared" si="8571"/>
        <v>-115.12</v>
      </c>
      <c r="AR1227" s="17">
        <f t="shared" si="8571"/>
        <v>-115.4</v>
      </c>
      <c r="AS1227" s="17">
        <f t="shared" si="8571"/>
        <v>-115.68</v>
      </c>
      <c r="AT1227" s="17">
        <f t="shared" si="8571"/>
        <v>-116</v>
      </c>
      <c r="AU1227" s="17">
        <f t="shared" si="8571"/>
        <v>-116.28</v>
      </c>
      <c r="AV1227" s="17">
        <f t="shared" si="8571"/>
        <v>-116.56</v>
      </c>
      <c r="AW1227" s="17">
        <f t="shared" si="8571"/>
        <v>-116.84</v>
      </c>
      <c r="AX1227" s="17">
        <f t="shared" si="8571"/>
        <v>-117.16</v>
      </c>
      <c r="AY1227" s="17">
        <f t="shared" si="8571"/>
        <v>-117.44</v>
      </c>
      <c r="AZ1227" s="17">
        <f t="shared" si="8571"/>
        <v>-117.72</v>
      </c>
      <c r="BA1227" s="17">
        <f t="shared" si="8571"/>
        <v>0</v>
      </c>
      <c r="BB1227" s="17">
        <f t="shared" si="8571"/>
        <v>0</v>
      </c>
      <c r="BC1227" s="17">
        <f t="shared" si="8571"/>
        <v>0</v>
      </c>
      <c r="BD1227" s="17">
        <f t="shared" si="8571"/>
        <v>0</v>
      </c>
      <c r="BE1227" s="17">
        <f t="shared" si="8571"/>
        <v>0</v>
      </c>
      <c r="BF1227" s="17">
        <f t="shared" si="8571"/>
        <v>0</v>
      </c>
      <c r="BG1227" s="17">
        <f t="shared" si="8571"/>
        <v>0</v>
      </c>
      <c r="BH1227" s="17">
        <f t="shared" si="8571"/>
        <v>0</v>
      </c>
      <c r="BI1227" s="17">
        <f t="shared" si="8571"/>
        <v>0</v>
      </c>
      <c r="BJ1227" s="17">
        <f t="shared" si="8571"/>
        <v>0</v>
      </c>
      <c r="BK1227" s="17">
        <f t="shared" si="8571"/>
        <v>0</v>
      </c>
      <c r="BL1227" s="17">
        <f t="shared" si="8571"/>
        <v>0</v>
      </c>
      <c r="BM1227" s="17">
        <f t="shared" si="8571"/>
        <v>0</v>
      </c>
      <c r="BN1227" s="17">
        <f t="shared" si="8571"/>
        <v>0</v>
      </c>
      <c r="BO1227" s="17">
        <f t="shared" si="8571"/>
        <v>0</v>
      </c>
      <c r="BP1227" s="17">
        <f t="shared" si="8571"/>
        <v>0</v>
      </c>
      <c r="BQ1227" s="17">
        <f t="shared" si="8571"/>
        <v>0</v>
      </c>
      <c r="BR1227" s="17">
        <f t="shared" si="8571"/>
        <v>0</v>
      </c>
      <c r="BS1227" s="17">
        <f t="shared" si="8571"/>
        <v>0</v>
      </c>
      <c r="BT1227" s="17">
        <f t="shared" si="8571"/>
        <v>0</v>
      </c>
      <c r="BU1227" s="17">
        <f t="shared" si="8571"/>
        <v>0</v>
      </c>
      <c r="BV1227" s="17">
        <f t="shared" si="8571"/>
        <v>0</v>
      </c>
      <c r="BW1227" s="17">
        <f t="shared" si="8571"/>
        <v>0</v>
      </c>
      <c r="BX1227" s="17">
        <f t="shared" si="8571"/>
        <v>0</v>
      </c>
      <c r="BY1227" s="17">
        <f t="shared" si="8571"/>
        <v>0</v>
      </c>
      <c r="BZ1227" s="17">
        <f t="shared" si="8571"/>
        <v>0</v>
      </c>
      <c r="CA1227" s="17">
        <f t="shared" si="8571"/>
        <v>0</v>
      </c>
      <c r="CB1227" s="17">
        <f t="shared" si="8571"/>
        <v>0</v>
      </c>
      <c r="CC1227" s="17">
        <f t="shared" si="8571"/>
        <v>0</v>
      </c>
      <c r="CD1227" s="17">
        <f t="shared" si="8571"/>
        <v>0</v>
      </c>
      <c r="CE1227" s="17">
        <f t="shared" si="8571"/>
        <v>0</v>
      </c>
      <c r="CF1227" s="17">
        <f t="shared" si="8571"/>
        <v>0</v>
      </c>
      <c r="CG1227" s="17">
        <f t="shared" si="8571"/>
        <v>0</v>
      </c>
      <c r="CH1227" s="17">
        <f t="shared" si="8571"/>
        <v>0</v>
      </c>
      <c r="CI1227" s="17">
        <f t="shared" si="8571"/>
        <v>0</v>
      </c>
      <c r="CJ1227" s="17">
        <f t="shared" si="8571"/>
        <v>0</v>
      </c>
      <c r="CK1227" s="17">
        <f t="shared" si="8571"/>
        <v>0</v>
      </c>
      <c r="CL1227" s="17">
        <f t="shared" si="8571"/>
        <v>0</v>
      </c>
      <c r="CM1227" s="17">
        <f t="shared" si="8571"/>
        <v>0</v>
      </c>
      <c r="CN1227" s="17">
        <f t="shared" si="8571"/>
        <v>0</v>
      </c>
      <c r="CO1227" s="17">
        <f t="shared" ref="CO1227" si="8572">IF((CO1203-$AA1203)&gt;$D1204,0,$D1227*(CO1207))</f>
        <v>0</v>
      </c>
    </row>
    <row r="1228" spans="2:93">
      <c r="B1228" s="556"/>
      <c r="C1228" s="556">
        <f t="shared" si="8536"/>
        <v>21</v>
      </c>
      <c r="D1228" s="632">
        <f t="shared" si="8533"/>
        <v>-0.04</v>
      </c>
      <c r="E1228" s="632"/>
      <c r="F1228" s="632"/>
      <c r="G1228" s="632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>
        <f>IF((AC1203-$AB1203)&gt;$D1204,0,$D1228*(AC1207))</f>
        <v>-111.16</v>
      </c>
      <c r="AD1228" s="17">
        <f t="shared" ref="AD1228:CO1228" si="8573">IF((AD1203-$AB1203)&gt;$D1204,0,$D1228*(AD1207))</f>
        <v>-111.44</v>
      </c>
      <c r="AE1228" s="17">
        <f t="shared" si="8573"/>
        <v>-111.72</v>
      </c>
      <c r="AF1228" s="17">
        <f t="shared" si="8573"/>
        <v>-112</v>
      </c>
      <c r="AG1228" s="17">
        <f t="shared" si="8573"/>
        <v>-112.28</v>
      </c>
      <c r="AH1228" s="17">
        <f t="shared" si="8573"/>
        <v>-112.56</v>
      </c>
      <c r="AI1228" s="17">
        <f t="shared" si="8573"/>
        <v>-112.84</v>
      </c>
      <c r="AJ1228" s="17">
        <f t="shared" si="8573"/>
        <v>-113.12</v>
      </c>
      <c r="AK1228" s="17">
        <f t="shared" si="8573"/>
        <v>-113.4</v>
      </c>
      <c r="AL1228" s="17">
        <f t="shared" si="8573"/>
        <v>-113.68</v>
      </c>
      <c r="AM1228" s="17">
        <f t="shared" si="8573"/>
        <v>-113.96000000000001</v>
      </c>
      <c r="AN1228" s="17">
        <f t="shared" si="8573"/>
        <v>-114.24000000000001</v>
      </c>
      <c r="AO1228" s="17">
        <f t="shared" si="8573"/>
        <v>-114.56</v>
      </c>
      <c r="AP1228" s="17">
        <f t="shared" si="8573"/>
        <v>-114.84</v>
      </c>
      <c r="AQ1228" s="17">
        <f t="shared" si="8573"/>
        <v>-115.12</v>
      </c>
      <c r="AR1228" s="17">
        <f t="shared" si="8573"/>
        <v>-115.4</v>
      </c>
      <c r="AS1228" s="17">
        <f t="shared" si="8573"/>
        <v>-115.68</v>
      </c>
      <c r="AT1228" s="17">
        <f t="shared" si="8573"/>
        <v>-116</v>
      </c>
      <c r="AU1228" s="17">
        <f t="shared" si="8573"/>
        <v>-116.28</v>
      </c>
      <c r="AV1228" s="17">
        <f t="shared" si="8573"/>
        <v>-116.56</v>
      </c>
      <c r="AW1228" s="17">
        <f t="shared" si="8573"/>
        <v>-116.84</v>
      </c>
      <c r="AX1228" s="17">
        <f t="shared" si="8573"/>
        <v>-117.16</v>
      </c>
      <c r="AY1228" s="17">
        <f t="shared" si="8573"/>
        <v>-117.44</v>
      </c>
      <c r="AZ1228" s="17">
        <f t="shared" si="8573"/>
        <v>-117.72</v>
      </c>
      <c r="BA1228" s="17">
        <f t="shared" si="8573"/>
        <v>-118.04</v>
      </c>
      <c r="BB1228" s="17">
        <f t="shared" si="8573"/>
        <v>0</v>
      </c>
      <c r="BC1228" s="17">
        <f t="shared" si="8573"/>
        <v>0</v>
      </c>
      <c r="BD1228" s="17">
        <f t="shared" si="8573"/>
        <v>0</v>
      </c>
      <c r="BE1228" s="17">
        <f t="shared" si="8573"/>
        <v>0</v>
      </c>
      <c r="BF1228" s="17">
        <f t="shared" si="8573"/>
        <v>0</v>
      </c>
      <c r="BG1228" s="17">
        <f t="shared" si="8573"/>
        <v>0</v>
      </c>
      <c r="BH1228" s="17">
        <f t="shared" si="8573"/>
        <v>0</v>
      </c>
      <c r="BI1228" s="17">
        <f t="shared" si="8573"/>
        <v>0</v>
      </c>
      <c r="BJ1228" s="17">
        <f t="shared" si="8573"/>
        <v>0</v>
      </c>
      <c r="BK1228" s="17">
        <f t="shared" si="8573"/>
        <v>0</v>
      </c>
      <c r="BL1228" s="17">
        <f t="shared" si="8573"/>
        <v>0</v>
      </c>
      <c r="BM1228" s="17">
        <f t="shared" si="8573"/>
        <v>0</v>
      </c>
      <c r="BN1228" s="17">
        <f t="shared" si="8573"/>
        <v>0</v>
      </c>
      <c r="BO1228" s="17">
        <f t="shared" si="8573"/>
        <v>0</v>
      </c>
      <c r="BP1228" s="17">
        <f t="shared" si="8573"/>
        <v>0</v>
      </c>
      <c r="BQ1228" s="17">
        <f t="shared" si="8573"/>
        <v>0</v>
      </c>
      <c r="BR1228" s="17">
        <f t="shared" si="8573"/>
        <v>0</v>
      </c>
      <c r="BS1228" s="17">
        <f t="shared" si="8573"/>
        <v>0</v>
      </c>
      <c r="BT1228" s="17">
        <f t="shared" si="8573"/>
        <v>0</v>
      </c>
      <c r="BU1228" s="17">
        <f t="shared" si="8573"/>
        <v>0</v>
      </c>
      <c r="BV1228" s="17">
        <f t="shared" si="8573"/>
        <v>0</v>
      </c>
      <c r="BW1228" s="17">
        <f t="shared" si="8573"/>
        <v>0</v>
      </c>
      <c r="BX1228" s="17">
        <f t="shared" si="8573"/>
        <v>0</v>
      </c>
      <c r="BY1228" s="17">
        <f t="shared" si="8573"/>
        <v>0</v>
      </c>
      <c r="BZ1228" s="17">
        <f t="shared" si="8573"/>
        <v>0</v>
      </c>
      <c r="CA1228" s="17">
        <f t="shared" si="8573"/>
        <v>0</v>
      </c>
      <c r="CB1228" s="17">
        <f t="shared" si="8573"/>
        <v>0</v>
      </c>
      <c r="CC1228" s="17">
        <f t="shared" si="8573"/>
        <v>0</v>
      </c>
      <c r="CD1228" s="17">
        <f t="shared" si="8573"/>
        <v>0</v>
      </c>
      <c r="CE1228" s="17">
        <f t="shared" si="8573"/>
        <v>0</v>
      </c>
      <c r="CF1228" s="17">
        <f t="shared" si="8573"/>
        <v>0</v>
      </c>
      <c r="CG1228" s="17">
        <f t="shared" si="8573"/>
        <v>0</v>
      </c>
      <c r="CH1228" s="17">
        <f t="shared" si="8573"/>
        <v>0</v>
      </c>
      <c r="CI1228" s="17">
        <f t="shared" si="8573"/>
        <v>0</v>
      </c>
      <c r="CJ1228" s="17">
        <f t="shared" si="8573"/>
        <v>0</v>
      </c>
      <c r="CK1228" s="17">
        <f t="shared" si="8573"/>
        <v>0</v>
      </c>
      <c r="CL1228" s="17">
        <f t="shared" si="8573"/>
        <v>0</v>
      </c>
      <c r="CM1228" s="17">
        <f t="shared" si="8573"/>
        <v>0</v>
      </c>
      <c r="CN1228" s="17">
        <f t="shared" si="8573"/>
        <v>0</v>
      </c>
      <c r="CO1228" s="17">
        <f t="shared" si="8573"/>
        <v>0</v>
      </c>
    </row>
    <row r="1229" spans="2:93">
      <c r="B1229" s="556"/>
      <c r="C1229" s="556">
        <f t="shared" si="8536"/>
        <v>22</v>
      </c>
      <c r="D1229" s="632">
        <f t="shared" si="8533"/>
        <v>-0.04</v>
      </c>
      <c r="E1229" s="632"/>
      <c r="F1229" s="632"/>
      <c r="G1229" s="632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>
        <f>IF((AD1203-$AC1203)&gt;$D1204,0,$D1229*(AD1207))</f>
        <v>-111.44</v>
      </c>
      <c r="AE1229" s="17">
        <f t="shared" ref="AE1229:CO1229" si="8574">IF((AE1203-$AC1203)&gt;$D1204,0,$D1229*(AE1207))</f>
        <v>-111.72</v>
      </c>
      <c r="AF1229" s="17">
        <f t="shared" si="8574"/>
        <v>-112</v>
      </c>
      <c r="AG1229" s="17">
        <f t="shared" si="8574"/>
        <v>-112.28</v>
      </c>
      <c r="AH1229" s="17">
        <f t="shared" si="8574"/>
        <v>-112.56</v>
      </c>
      <c r="AI1229" s="17">
        <f t="shared" si="8574"/>
        <v>-112.84</v>
      </c>
      <c r="AJ1229" s="17">
        <f t="shared" si="8574"/>
        <v>-113.12</v>
      </c>
      <c r="AK1229" s="17">
        <f t="shared" si="8574"/>
        <v>-113.4</v>
      </c>
      <c r="AL1229" s="17">
        <f t="shared" si="8574"/>
        <v>-113.68</v>
      </c>
      <c r="AM1229" s="17">
        <f t="shared" si="8574"/>
        <v>-113.96000000000001</v>
      </c>
      <c r="AN1229" s="17">
        <f t="shared" si="8574"/>
        <v>-114.24000000000001</v>
      </c>
      <c r="AO1229" s="17">
        <f t="shared" si="8574"/>
        <v>-114.56</v>
      </c>
      <c r="AP1229" s="17">
        <f t="shared" si="8574"/>
        <v>-114.84</v>
      </c>
      <c r="AQ1229" s="17">
        <f t="shared" si="8574"/>
        <v>-115.12</v>
      </c>
      <c r="AR1229" s="17">
        <f t="shared" si="8574"/>
        <v>-115.4</v>
      </c>
      <c r="AS1229" s="17">
        <f t="shared" si="8574"/>
        <v>-115.68</v>
      </c>
      <c r="AT1229" s="17">
        <f t="shared" si="8574"/>
        <v>-116</v>
      </c>
      <c r="AU1229" s="17">
        <f t="shared" si="8574"/>
        <v>-116.28</v>
      </c>
      <c r="AV1229" s="17">
        <f t="shared" si="8574"/>
        <v>-116.56</v>
      </c>
      <c r="AW1229" s="17">
        <f t="shared" si="8574"/>
        <v>-116.84</v>
      </c>
      <c r="AX1229" s="17">
        <f t="shared" si="8574"/>
        <v>-117.16</v>
      </c>
      <c r="AY1229" s="17">
        <f t="shared" si="8574"/>
        <v>-117.44</v>
      </c>
      <c r="AZ1229" s="17">
        <f t="shared" si="8574"/>
        <v>-117.72</v>
      </c>
      <c r="BA1229" s="17">
        <f t="shared" si="8574"/>
        <v>-118.04</v>
      </c>
      <c r="BB1229" s="17">
        <f t="shared" si="8574"/>
        <v>-118.32000000000001</v>
      </c>
      <c r="BC1229" s="17">
        <f t="shared" si="8574"/>
        <v>0</v>
      </c>
      <c r="BD1229" s="17">
        <f t="shared" si="8574"/>
        <v>0</v>
      </c>
      <c r="BE1229" s="17">
        <f t="shared" si="8574"/>
        <v>0</v>
      </c>
      <c r="BF1229" s="17">
        <f t="shared" si="8574"/>
        <v>0</v>
      </c>
      <c r="BG1229" s="17">
        <f t="shared" si="8574"/>
        <v>0</v>
      </c>
      <c r="BH1229" s="17">
        <f t="shared" si="8574"/>
        <v>0</v>
      </c>
      <c r="BI1229" s="17">
        <f t="shared" si="8574"/>
        <v>0</v>
      </c>
      <c r="BJ1229" s="17">
        <f t="shared" si="8574"/>
        <v>0</v>
      </c>
      <c r="BK1229" s="17">
        <f t="shared" si="8574"/>
        <v>0</v>
      </c>
      <c r="BL1229" s="17">
        <f t="shared" si="8574"/>
        <v>0</v>
      </c>
      <c r="BM1229" s="17">
        <f t="shared" si="8574"/>
        <v>0</v>
      </c>
      <c r="BN1229" s="17">
        <f t="shared" si="8574"/>
        <v>0</v>
      </c>
      <c r="BO1229" s="17">
        <f t="shared" si="8574"/>
        <v>0</v>
      </c>
      <c r="BP1229" s="17">
        <f t="shared" si="8574"/>
        <v>0</v>
      </c>
      <c r="BQ1229" s="17">
        <f t="shared" si="8574"/>
        <v>0</v>
      </c>
      <c r="BR1229" s="17">
        <f t="shared" si="8574"/>
        <v>0</v>
      </c>
      <c r="BS1229" s="17">
        <f t="shared" si="8574"/>
        <v>0</v>
      </c>
      <c r="BT1229" s="17">
        <f t="shared" si="8574"/>
        <v>0</v>
      </c>
      <c r="BU1229" s="17">
        <f t="shared" si="8574"/>
        <v>0</v>
      </c>
      <c r="BV1229" s="17">
        <f t="shared" si="8574"/>
        <v>0</v>
      </c>
      <c r="BW1229" s="17">
        <f t="shared" si="8574"/>
        <v>0</v>
      </c>
      <c r="BX1229" s="17">
        <f t="shared" si="8574"/>
        <v>0</v>
      </c>
      <c r="BY1229" s="17">
        <f t="shared" si="8574"/>
        <v>0</v>
      </c>
      <c r="BZ1229" s="17">
        <f t="shared" si="8574"/>
        <v>0</v>
      </c>
      <c r="CA1229" s="17">
        <f t="shared" si="8574"/>
        <v>0</v>
      </c>
      <c r="CB1229" s="17">
        <f t="shared" si="8574"/>
        <v>0</v>
      </c>
      <c r="CC1229" s="17">
        <f t="shared" si="8574"/>
        <v>0</v>
      </c>
      <c r="CD1229" s="17">
        <f t="shared" si="8574"/>
        <v>0</v>
      </c>
      <c r="CE1229" s="17">
        <f t="shared" si="8574"/>
        <v>0</v>
      </c>
      <c r="CF1229" s="17">
        <f t="shared" si="8574"/>
        <v>0</v>
      </c>
      <c r="CG1229" s="17">
        <f t="shared" si="8574"/>
        <v>0</v>
      </c>
      <c r="CH1229" s="17">
        <f t="shared" si="8574"/>
        <v>0</v>
      </c>
      <c r="CI1229" s="17">
        <f t="shared" si="8574"/>
        <v>0</v>
      </c>
      <c r="CJ1229" s="17">
        <f t="shared" si="8574"/>
        <v>0</v>
      </c>
      <c r="CK1229" s="17">
        <f t="shared" si="8574"/>
        <v>0</v>
      </c>
      <c r="CL1229" s="17">
        <f t="shared" si="8574"/>
        <v>0</v>
      </c>
      <c r="CM1229" s="17">
        <f t="shared" si="8574"/>
        <v>0</v>
      </c>
      <c r="CN1229" s="17">
        <f t="shared" si="8574"/>
        <v>0</v>
      </c>
      <c r="CO1229" s="17">
        <f t="shared" si="8574"/>
        <v>0</v>
      </c>
    </row>
    <row r="1230" spans="2:93">
      <c r="B1230" s="556"/>
      <c r="C1230" s="556">
        <f t="shared" si="8536"/>
        <v>23</v>
      </c>
      <c r="D1230" s="632">
        <f t="shared" si="8533"/>
        <v>-0.04</v>
      </c>
      <c r="E1230" s="632"/>
      <c r="F1230" s="632"/>
      <c r="G1230" s="632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>
        <f>IF((AE1203-$AD1203)&gt;$D1204,0,$D1230*(AE1207))</f>
        <v>-111.72</v>
      </c>
      <c r="AF1230" s="17">
        <f t="shared" ref="AF1230:CO1230" si="8575">IF((AF1203-$AD1203)&gt;$D1204,0,$D1230*(AF1207))</f>
        <v>-112</v>
      </c>
      <c r="AG1230" s="17">
        <f t="shared" si="8575"/>
        <v>-112.28</v>
      </c>
      <c r="AH1230" s="17">
        <f t="shared" si="8575"/>
        <v>-112.56</v>
      </c>
      <c r="AI1230" s="17">
        <f t="shared" si="8575"/>
        <v>-112.84</v>
      </c>
      <c r="AJ1230" s="17">
        <f t="shared" si="8575"/>
        <v>-113.12</v>
      </c>
      <c r="AK1230" s="17">
        <f t="shared" si="8575"/>
        <v>-113.4</v>
      </c>
      <c r="AL1230" s="17">
        <f t="shared" si="8575"/>
        <v>-113.68</v>
      </c>
      <c r="AM1230" s="17">
        <f t="shared" si="8575"/>
        <v>-113.96000000000001</v>
      </c>
      <c r="AN1230" s="17">
        <f t="shared" si="8575"/>
        <v>-114.24000000000001</v>
      </c>
      <c r="AO1230" s="17">
        <f t="shared" si="8575"/>
        <v>-114.56</v>
      </c>
      <c r="AP1230" s="17">
        <f t="shared" si="8575"/>
        <v>-114.84</v>
      </c>
      <c r="AQ1230" s="17">
        <f t="shared" si="8575"/>
        <v>-115.12</v>
      </c>
      <c r="AR1230" s="17">
        <f t="shared" si="8575"/>
        <v>-115.4</v>
      </c>
      <c r="AS1230" s="17">
        <f t="shared" si="8575"/>
        <v>-115.68</v>
      </c>
      <c r="AT1230" s="17">
        <f t="shared" si="8575"/>
        <v>-116</v>
      </c>
      <c r="AU1230" s="17">
        <f t="shared" si="8575"/>
        <v>-116.28</v>
      </c>
      <c r="AV1230" s="17">
        <f t="shared" si="8575"/>
        <v>-116.56</v>
      </c>
      <c r="AW1230" s="17">
        <f t="shared" si="8575"/>
        <v>-116.84</v>
      </c>
      <c r="AX1230" s="17">
        <f t="shared" si="8575"/>
        <v>-117.16</v>
      </c>
      <c r="AY1230" s="17">
        <f t="shared" si="8575"/>
        <v>-117.44</v>
      </c>
      <c r="AZ1230" s="17">
        <f t="shared" si="8575"/>
        <v>-117.72</v>
      </c>
      <c r="BA1230" s="17">
        <f t="shared" si="8575"/>
        <v>-118.04</v>
      </c>
      <c r="BB1230" s="17">
        <f t="shared" si="8575"/>
        <v>-118.32000000000001</v>
      </c>
      <c r="BC1230" s="17">
        <f t="shared" si="8575"/>
        <v>-118.60000000000001</v>
      </c>
      <c r="BD1230" s="17">
        <f t="shared" si="8575"/>
        <v>0</v>
      </c>
      <c r="BE1230" s="17">
        <f t="shared" si="8575"/>
        <v>0</v>
      </c>
      <c r="BF1230" s="17">
        <f t="shared" si="8575"/>
        <v>0</v>
      </c>
      <c r="BG1230" s="17">
        <f t="shared" si="8575"/>
        <v>0</v>
      </c>
      <c r="BH1230" s="17">
        <f t="shared" si="8575"/>
        <v>0</v>
      </c>
      <c r="BI1230" s="17">
        <f t="shared" si="8575"/>
        <v>0</v>
      </c>
      <c r="BJ1230" s="17">
        <f t="shared" si="8575"/>
        <v>0</v>
      </c>
      <c r="BK1230" s="17">
        <f t="shared" si="8575"/>
        <v>0</v>
      </c>
      <c r="BL1230" s="17">
        <f t="shared" si="8575"/>
        <v>0</v>
      </c>
      <c r="BM1230" s="17">
        <f t="shared" si="8575"/>
        <v>0</v>
      </c>
      <c r="BN1230" s="17">
        <f t="shared" si="8575"/>
        <v>0</v>
      </c>
      <c r="BO1230" s="17">
        <f t="shared" si="8575"/>
        <v>0</v>
      </c>
      <c r="BP1230" s="17">
        <f t="shared" si="8575"/>
        <v>0</v>
      </c>
      <c r="BQ1230" s="17">
        <f t="shared" si="8575"/>
        <v>0</v>
      </c>
      <c r="BR1230" s="17">
        <f t="shared" si="8575"/>
        <v>0</v>
      </c>
      <c r="BS1230" s="17">
        <f t="shared" si="8575"/>
        <v>0</v>
      </c>
      <c r="BT1230" s="17">
        <f t="shared" si="8575"/>
        <v>0</v>
      </c>
      <c r="BU1230" s="17">
        <f t="shared" si="8575"/>
        <v>0</v>
      </c>
      <c r="BV1230" s="17">
        <f t="shared" si="8575"/>
        <v>0</v>
      </c>
      <c r="BW1230" s="17">
        <f t="shared" si="8575"/>
        <v>0</v>
      </c>
      <c r="BX1230" s="17">
        <f t="shared" si="8575"/>
        <v>0</v>
      </c>
      <c r="BY1230" s="17">
        <f t="shared" si="8575"/>
        <v>0</v>
      </c>
      <c r="BZ1230" s="17">
        <f t="shared" si="8575"/>
        <v>0</v>
      </c>
      <c r="CA1230" s="17">
        <f t="shared" si="8575"/>
        <v>0</v>
      </c>
      <c r="CB1230" s="17">
        <f t="shared" si="8575"/>
        <v>0</v>
      </c>
      <c r="CC1230" s="17">
        <f t="shared" si="8575"/>
        <v>0</v>
      </c>
      <c r="CD1230" s="17">
        <f t="shared" si="8575"/>
        <v>0</v>
      </c>
      <c r="CE1230" s="17">
        <f t="shared" si="8575"/>
        <v>0</v>
      </c>
      <c r="CF1230" s="17">
        <f t="shared" si="8575"/>
        <v>0</v>
      </c>
      <c r="CG1230" s="17">
        <f t="shared" si="8575"/>
        <v>0</v>
      </c>
      <c r="CH1230" s="17">
        <f t="shared" si="8575"/>
        <v>0</v>
      </c>
      <c r="CI1230" s="17">
        <f t="shared" si="8575"/>
        <v>0</v>
      </c>
      <c r="CJ1230" s="17">
        <f t="shared" si="8575"/>
        <v>0</v>
      </c>
      <c r="CK1230" s="17">
        <f t="shared" si="8575"/>
        <v>0</v>
      </c>
      <c r="CL1230" s="17">
        <f t="shared" si="8575"/>
        <v>0</v>
      </c>
      <c r="CM1230" s="17">
        <f t="shared" si="8575"/>
        <v>0</v>
      </c>
      <c r="CN1230" s="17">
        <f t="shared" si="8575"/>
        <v>0</v>
      </c>
      <c r="CO1230" s="17">
        <f t="shared" si="8575"/>
        <v>0</v>
      </c>
    </row>
    <row r="1231" spans="2:93">
      <c r="B1231" s="556"/>
      <c r="C1231" s="556">
        <f t="shared" si="8536"/>
        <v>24</v>
      </c>
      <c r="D1231" s="632">
        <f t="shared" si="8533"/>
        <v>-0.04</v>
      </c>
      <c r="E1231" s="632"/>
      <c r="F1231" s="632"/>
      <c r="G1231" s="632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>
        <f>IF((AF1203-$AE1203)&gt;$D1204,0,$D1231*(AF1207))</f>
        <v>-112</v>
      </c>
      <c r="AG1231" s="17">
        <f t="shared" ref="AG1231:CO1231" si="8576">IF((AG1203-$AE1203)&gt;$D1204,0,$D1231*(AG1207))</f>
        <v>-112.28</v>
      </c>
      <c r="AH1231" s="17">
        <f t="shared" si="8576"/>
        <v>-112.56</v>
      </c>
      <c r="AI1231" s="17">
        <f t="shared" si="8576"/>
        <v>-112.84</v>
      </c>
      <c r="AJ1231" s="17">
        <f t="shared" si="8576"/>
        <v>-113.12</v>
      </c>
      <c r="AK1231" s="17">
        <f t="shared" si="8576"/>
        <v>-113.4</v>
      </c>
      <c r="AL1231" s="17">
        <f t="shared" si="8576"/>
        <v>-113.68</v>
      </c>
      <c r="AM1231" s="17">
        <f t="shared" si="8576"/>
        <v>-113.96000000000001</v>
      </c>
      <c r="AN1231" s="17">
        <f t="shared" si="8576"/>
        <v>-114.24000000000001</v>
      </c>
      <c r="AO1231" s="17">
        <f t="shared" si="8576"/>
        <v>-114.56</v>
      </c>
      <c r="AP1231" s="17">
        <f t="shared" si="8576"/>
        <v>-114.84</v>
      </c>
      <c r="AQ1231" s="17">
        <f t="shared" si="8576"/>
        <v>-115.12</v>
      </c>
      <c r="AR1231" s="17">
        <f t="shared" si="8576"/>
        <v>-115.4</v>
      </c>
      <c r="AS1231" s="17">
        <f t="shared" si="8576"/>
        <v>-115.68</v>
      </c>
      <c r="AT1231" s="17">
        <f t="shared" si="8576"/>
        <v>-116</v>
      </c>
      <c r="AU1231" s="17">
        <f t="shared" si="8576"/>
        <v>-116.28</v>
      </c>
      <c r="AV1231" s="17">
        <f t="shared" si="8576"/>
        <v>-116.56</v>
      </c>
      <c r="AW1231" s="17">
        <f t="shared" si="8576"/>
        <v>-116.84</v>
      </c>
      <c r="AX1231" s="17">
        <f t="shared" si="8576"/>
        <v>-117.16</v>
      </c>
      <c r="AY1231" s="17">
        <f t="shared" si="8576"/>
        <v>-117.44</v>
      </c>
      <c r="AZ1231" s="17">
        <f t="shared" si="8576"/>
        <v>-117.72</v>
      </c>
      <c r="BA1231" s="17">
        <f t="shared" si="8576"/>
        <v>-118.04</v>
      </c>
      <c r="BB1231" s="17">
        <f t="shared" si="8576"/>
        <v>-118.32000000000001</v>
      </c>
      <c r="BC1231" s="17">
        <f t="shared" si="8576"/>
        <v>-118.60000000000001</v>
      </c>
      <c r="BD1231" s="17">
        <f t="shared" si="8576"/>
        <v>-118.92</v>
      </c>
      <c r="BE1231" s="17">
        <f t="shared" si="8576"/>
        <v>0</v>
      </c>
      <c r="BF1231" s="17">
        <f t="shared" si="8576"/>
        <v>0</v>
      </c>
      <c r="BG1231" s="17">
        <f t="shared" si="8576"/>
        <v>0</v>
      </c>
      <c r="BH1231" s="17">
        <f t="shared" si="8576"/>
        <v>0</v>
      </c>
      <c r="BI1231" s="17">
        <f t="shared" si="8576"/>
        <v>0</v>
      </c>
      <c r="BJ1231" s="17">
        <f t="shared" si="8576"/>
        <v>0</v>
      </c>
      <c r="BK1231" s="17">
        <f t="shared" si="8576"/>
        <v>0</v>
      </c>
      <c r="BL1231" s="17">
        <f t="shared" si="8576"/>
        <v>0</v>
      </c>
      <c r="BM1231" s="17">
        <f t="shared" si="8576"/>
        <v>0</v>
      </c>
      <c r="BN1231" s="17">
        <f t="shared" si="8576"/>
        <v>0</v>
      </c>
      <c r="BO1231" s="17">
        <f t="shared" si="8576"/>
        <v>0</v>
      </c>
      <c r="BP1231" s="17">
        <f t="shared" si="8576"/>
        <v>0</v>
      </c>
      <c r="BQ1231" s="17">
        <f t="shared" si="8576"/>
        <v>0</v>
      </c>
      <c r="BR1231" s="17">
        <f t="shared" si="8576"/>
        <v>0</v>
      </c>
      <c r="BS1231" s="17">
        <f t="shared" si="8576"/>
        <v>0</v>
      </c>
      <c r="BT1231" s="17">
        <f t="shared" si="8576"/>
        <v>0</v>
      </c>
      <c r="BU1231" s="17">
        <f t="shared" si="8576"/>
        <v>0</v>
      </c>
      <c r="BV1231" s="17">
        <f t="shared" si="8576"/>
        <v>0</v>
      </c>
      <c r="BW1231" s="17">
        <f t="shared" si="8576"/>
        <v>0</v>
      </c>
      <c r="BX1231" s="17">
        <f t="shared" si="8576"/>
        <v>0</v>
      </c>
      <c r="BY1231" s="17">
        <f t="shared" si="8576"/>
        <v>0</v>
      </c>
      <c r="BZ1231" s="17">
        <f t="shared" si="8576"/>
        <v>0</v>
      </c>
      <c r="CA1231" s="17">
        <f t="shared" si="8576"/>
        <v>0</v>
      </c>
      <c r="CB1231" s="17">
        <f t="shared" si="8576"/>
        <v>0</v>
      </c>
      <c r="CC1231" s="17">
        <f t="shared" si="8576"/>
        <v>0</v>
      </c>
      <c r="CD1231" s="17">
        <f t="shared" si="8576"/>
        <v>0</v>
      </c>
      <c r="CE1231" s="17">
        <f t="shared" si="8576"/>
        <v>0</v>
      </c>
      <c r="CF1231" s="17">
        <f t="shared" si="8576"/>
        <v>0</v>
      </c>
      <c r="CG1231" s="17">
        <f t="shared" si="8576"/>
        <v>0</v>
      </c>
      <c r="CH1231" s="17">
        <f t="shared" si="8576"/>
        <v>0</v>
      </c>
      <c r="CI1231" s="17">
        <f t="shared" si="8576"/>
        <v>0</v>
      </c>
      <c r="CJ1231" s="17">
        <f t="shared" si="8576"/>
        <v>0</v>
      </c>
      <c r="CK1231" s="17">
        <f t="shared" si="8576"/>
        <v>0</v>
      </c>
      <c r="CL1231" s="17">
        <f t="shared" si="8576"/>
        <v>0</v>
      </c>
      <c r="CM1231" s="17">
        <f t="shared" si="8576"/>
        <v>0</v>
      </c>
      <c r="CN1231" s="17">
        <f t="shared" si="8576"/>
        <v>0</v>
      </c>
      <c r="CO1231" s="17">
        <f t="shared" si="8576"/>
        <v>0</v>
      </c>
    </row>
    <row r="1232" spans="2:93">
      <c r="B1232" s="556"/>
      <c r="C1232" s="556">
        <f t="shared" si="8536"/>
        <v>25</v>
      </c>
      <c r="D1232" s="632">
        <f t="shared" si="8533"/>
        <v>-0.04</v>
      </c>
      <c r="E1232" s="632"/>
      <c r="F1232" s="632"/>
      <c r="G1232" s="632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>
        <f>IF((AG1203-$AF1203)&gt;$D1204,0,$D1232*(AG1207))</f>
        <v>-112.28</v>
      </c>
      <c r="AH1232" s="17">
        <f t="shared" ref="AH1232:CO1232" si="8577">IF((AH1203-$AF1203)&gt;$D1204,0,$D1232*(AH1207))</f>
        <v>-112.56</v>
      </c>
      <c r="AI1232" s="17">
        <f t="shared" si="8577"/>
        <v>-112.84</v>
      </c>
      <c r="AJ1232" s="17">
        <f t="shared" si="8577"/>
        <v>-113.12</v>
      </c>
      <c r="AK1232" s="17">
        <f t="shared" si="8577"/>
        <v>-113.4</v>
      </c>
      <c r="AL1232" s="17">
        <f t="shared" si="8577"/>
        <v>-113.68</v>
      </c>
      <c r="AM1232" s="17">
        <f t="shared" si="8577"/>
        <v>-113.96000000000001</v>
      </c>
      <c r="AN1232" s="17">
        <f t="shared" si="8577"/>
        <v>-114.24000000000001</v>
      </c>
      <c r="AO1232" s="17">
        <f t="shared" si="8577"/>
        <v>-114.56</v>
      </c>
      <c r="AP1232" s="17">
        <f t="shared" si="8577"/>
        <v>-114.84</v>
      </c>
      <c r="AQ1232" s="17">
        <f t="shared" si="8577"/>
        <v>-115.12</v>
      </c>
      <c r="AR1232" s="17">
        <f t="shared" si="8577"/>
        <v>-115.4</v>
      </c>
      <c r="AS1232" s="17">
        <f t="shared" si="8577"/>
        <v>-115.68</v>
      </c>
      <c r="AT1232" s="17">
        <f t="shared" si="8577"/>
        <v>-116</v>
      </c>
      <c r="AU1232" s="17">
        <f t="shared" si="8577"/>
        <v>-116.28</v>
      </c>
      <c r="AV1232" s="17">
        <f t="shared" si="8577"/>
        <v>-116.56</v>
      </c>
      <c r="AW1232" s="17">
        <f t="shared" si="8577"/>
        <v>-116.84</v>
      </c>
      <c r="AX1232" s="17">
        <f t="shared" si="8577"/>
        <v>-117.16</v>
      </c>
      <c r="AY1232" s="17">
        <f t="shared" si="8577"/>
        <v>-117.44</v>
      </c>
      <c r="AZ1232" s="17">
        <f t="shared" si="8577"/>
        <v>-117.72</v>
      </c>
      <c r="BA1232" s="17">
        <f t="shared" si="8577"/>
        <v>-118.04</v>
      </c>
      <c r="BB1232" s="17">
        <f t="shared" si="8577"/>
        <v>-118.32000000000001</v>
      </c>
      <c r="BC1232" s="17">
        <f t="shared" si="8577"/>
        <v>-118.60000000000001</v>
      </c>
      <c r="BD1232" s="17">
        <f t="shared" si="8577"/>
        <v>-118.92</v>
      </c>
      <c r="BE1232" s="17">
        <f t="shared" si="8577"/>
        <v>-119.2</v>
      </c>
      <c r="BF1232" s="17">
        <f t="shared" si="8577"/>
        <v>0</v>
      </c>
      <c r="BG1232" s="17">
        <f t="shared" si="8577"/>
        <v>0</v>
      </c>
      <c r="BH1232" s="17">
        <f t="shared" si="8577"/>
        <v>0</v>
      </c>
      <c r="BI1232" s="17">
        <f t="shared" si="8577"/>
        <v>0</v>
      </c>
      <c r="BJ1232" s="17">
        <f t="shared" si="8577"/>
        <v>0</v>
      </c>
      <c r="BK1232" s="17">
        <f t="shared" si="8577"/>
        <v>0</v>
      </c>
      <c r="BL1232" s="17">
        <f t="shared" si="8577"/>
        <v>0</v>
      </c>
      <c r="BM1232" s="17">
        <f t="shared" si="8577"/>
        <v>0</v>
      </c>
      <c r="BN1232" s="17">
        <f t="shared" si="8577"/>
        <v>0</v>
      </c>
      <c r="BO1232" s="17">
        <f t="shared" si="8577"/>
        <v>0</v>
      </c>
      <c r="BP1232" s="17">
        <f t="shared" si="8577"/>
        <v>0</v>
      </c>
      <c r="BQ1232" s="17">
        <f t="shared" si="8577"/>
        <v>0</v>
      </c>
      <c r="BR1232" s="17">
        <f t="shared" si="8577"/>
        <v>0</v>
      </c>
      <c r="BS1232" s="17">
        <f t="shared" si="8577"/>
        <v>0</v>
      </c>
      <c r="BT1232" s="17">
        <f t="shared" si="8577"/>
        <v>0</v>
      </c>
      <c r="BU1232" s="17">
        <f t="shared" si="8577"/>
        <v>0</v>
      </c>
      <c r="BV1232" s="17">
        <f t="shared" si="8577"/>
        <v>0</v>
      </c>
      <c r="BW1232" s="17">
        <f t="shared" si="8577"/>
        <v>0</v>
      </c>
      <c r="BX1232" s="17">
        <f t="shared" si="8577"/>
        <v>0</v>
      </c>
      <c r="BY1232" s="17">
        <f t="shared" si="8577"/>
        <v>0</v>
      </c>
      <c r="BZ1232" s="17">
        <f t="shared" si="8577"/>
        <v>0</v>
      </c>
      <c r="CA1232" s="17">
        <f t="shared" si="8577"/>
        <v>0</v>
      </c>
      <c r="CB1232" s="17">
        <f t="shared" si="8577"/>
        <v>0</v>
      </c>
      <c r="CC1232" s="17">
        <f t="shared" si="8577"/>
        <v>0</v>
      </c>
      <c r="CD1232" s="17">
        <f t="shared" si="8577"/>
        <v>0</v>
      </c>
      <c r="CE1232" s="17">
        <f t="shared" si="8577"/>
        <v>0</v>
      </c>
      <c r="CF1232" s="17">
        <f t="shared" si="8577"/>
        <v>0</v>
      </c>
      <c r="CG1232" s="17">
        <f t="shared" si="8577"/>
        <v>0</v>
      </c>
      <c r="CH1232" s="17">
        <f t="shared" si="8577"/>
        <v>0</v>
      </c>
      <c r="CI1232" s="17">
        <f t="shared" si="8577"/>
        <v>0</v>
      </c>
      <c r="CJ1232" s="17">
        <f t="shared" si="8577"/>
        <v>0</v>
      </c>
      <c r="CK1232" s="17">
        <f t="shared" si="8577"/>
        <v>0</v>
      </c>
      <c r="CL1232" s="17">
        <f t="shared" si="8577"/>
        <v>0</v>
      </c>
      <c r="CM1232" s="17">
        <f t="shared" si="8577"/>
        <v>0</v>
      </c>
      <c r="CN1232" s="17">
        <f t="shared" si="8577"/>
        <v>0</v>
      </c>
      <c r="CO1232" s="17">
        <f t="shared" si="8577"/>
        <v>0</v>
      </c>
    </row>
    <row r="1233" spans="1:93">
      <c r="B1233" s="556"/>
      <c r="C1233" s="556">
        <f t="shared" si="8536"/>
        <v>26</v>
      </c>
      <c r="D1233" s="632">
        <f t="shared" si="8533"/>
        <v>-0.04</v>
      </c>
      <c r="E1233" s="632"/>
      <c r="F1233" s="632"/>
      <c r="G1233" s="632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>
        <f>IF((AH1203-$AG1203)&gt;$D1204,0,$D1233*(AH1207))</f>
        <v>-112.56</v>
      </c>
      <c r="AI1233" s="17">
        <f t="shared" ref="AI1233:CO1233" si="8578">IF((AI1203-$AG1203)&gt;$D1204,0,$D1233*(AI1207))</f>
        <v>-112.84</v>
      </c>
      <c r="AJ1233" s="17">
        <f t="shared" si="8578"/>
        <v>-113.12</v>
      </c>
      <c r="AK1233" s="17">
        <f t="shared" si="8578"/>
        <v>-113.4</v>
      </c>
      <c r="AL1233" s="17">
        <f t="shared" si="8578"/>
        <v>-113.68</v>
      </c>
      <c r="AM1233" s="17">
        <f t="shared" si="8578"/>
        <v>-113.96000000000001</v>
      </c>
      <c r="AN1233" s="17">
        <f t="shared" si="8578"/>
        <v>-114.24000000000001</v>
      </c>
      <c r="AO1233" s="17">
        <f t="shared" si="8578"/>
        <v>-114.56</v>
      </c>
      <c r="AP1233" s="17">
        <f t="shared" si="8578"/>
        <v>-114.84</v>
      </c>
      <c r="AQ1233" s="17">
        <f t="shared" si="8578"/>
        <v>-115.12</v>
      </c>
      <c r="AR1233" s="17">
        <f t="shared" si="8578"/>
        <v>-115.4</v>
      </c>
      <c r="AS1233" s="17">
        <f t="shared" si="8578"/>
        <v>-115.68</v>
      </c>
      <c r="AT1233" s="17">
        <f t="shared" si="8578"/>
        <v>-116</v>
      </c>
      <c r="AU1233" s="17">
        <f t="shared" si="8578"/>
        <v>-116.28</v>
      </c>
      <c r="AV1233" s="17">
        <f t="shared" si="8578"/>
        <v>-116.56</v>
      </c>
      <c r="AW1233" s="17">
        <f t="shared" si="8578"/>
        <v>-116.84</v>
      </c>
      <c r="AX1233" s="17">
        <f t="shared" si="8578"/>
        <v>-117.16</v>
      </c>
      <c r="AY1233" s="17">
        <f t="shared" si="8578"/>
        <v>-117.44</v>
      </c>
      <c r="AZ1233" s="17">
        <f t="shared" si="8578"/>
        <v>-117.72</v>
      </c>
      <c r="BA1233" s="17">
        <f t="shared" si="8578"/>
        <v>-118.04</v>
      </c>
      <c r="BB1233" s="17">
        <f t="shared" si="8578"/>
        <v>-118.32000000000001</v>
      </c>
      <c r="BC1233" s="17">
        <f t="shared" si="8578"/>
        <v>-118.60000000000001</v>
      </c>
      <c r="BD1233" s="17">
        <f t="shared" si="8578"/>
        <v>-118.92</v>
      </c>
      <c r="BE1233" s="17">
        <f t="shared" si="8578"/>
        <v>-119.2</v>
      </c>
      <c r="BF1233" s="17">
        <f t="shared" si="8578"/>
        <v>-119.52</v>
      </c>
      <c r="BG1233" s="17">
        <f t="shared" si="8578"/>
        <v>0</v>
      </c>
      <c r="BH1233" s="17">
        <f t="shared" si="8578"/>
        <v>0</v>
      </c>
      <c r="BI1233" s="17">
        <f t="shared" si="8578"/>
        <v>0</v>
      </c>
      <c r="BJ1233" s="17">
        <f t="shared" si="8578"/>
        <v>0</v>
      </c>
      <c r="BK1233" s="17">
        <f t="shared" si="8578"/>
        <v>0</v>
      </c>
      <c r="BL1233" s="17">
        <f t="shared" si="8578"/>
        <v>0</v>
      </c>
      <c r="BM1233" s="17">
        <f t="shared" si="8578"/>
        <v>0</v>
      </c>
      <c r="BN1233" s="17">
        <f t="shared" si="8578"/>
        <v>0</v>
      </c>
      <c r="BO1233" s="17">
        <f t="shared" si="8578"/>
        <v>0</v>
      </c>
      <c r="BP1233" s="17">
        <f t="shared" si="8578"/>
        <v>0</v>
      </c>
      <c r="BQ1233" s="17">
        <f t="shared" si="8578"/>
        <v>0</v>
      </c>
      <c r="BR1233" s="17">
        <f t="shared" si="8578"/>
        <v>0</v>
      </c>
      <c r="BS1233" s="17">
        <f t="shared" si="8578"/>
        <v>0</v>
      </c>
      <c r="BT1233" s="17">
        <f t="shared" si="8578"/>
        <v>0</v>
      </c>
      <c r="BU1233" s="17">
        <f t="shared" si="8578"/>
        <v>0</v>
      </c>
      <c r="BV1233" s="17">
        <f t="shared" si="8578"/>
        <v>0</v>
      </c>
      <c r="BW1233" s="17">
        <f t="shared" si="8578"/>
        <v>0</v>
      </c>
      <c r="BX1233" s="17">
        <f t="shared" si="8578"/>
        <v>0</v>
      </c>
      <c r="BY1233" s="17">
        <f t="shared" si="8578"/>
        <v>0</v>
      </c>
      <c r="BZ1233" s="17">
        <f t="shared" si="8578"/>
        <v>0</v>
      </c>
      <c r="CA1233" s="17">
        <f t="shared" si="8578"/>
        <v>0</v>
      </c>
      <c r="CB1233" s="17">
        <f t="shared" si="8578"/>
        <v>0</v>
      </c>
      <c r="CC1233" s="17">
        <f t="shared" si="8578"/>
        <v>0</v>
      </c>
      <c r="CD1233" s="17">
        <f t="shared" si="8578"/>
        <v>0</v>
      </c>
      <c r="CE1233" s="17">
        <f t="shared" si="8578"/>
        <v>0</v>
      </c>
      <c r="CF1233" s="17">
        <f t="shared" si="8578"/>
        <v>0</v>
      </c>
      <c r="CG1233" s="17">
        <f t="shared" si="8578"/>
        <v>0</v>
      </c>
      <c r="CH1233" s="17">
        <f t="shared" si="8578"/>
        <v>0</v>
      </c>
      <c r="CI1233" s="17">
        <f t="shared" si="8578"/>
        <v>0</v>
      </c>
      <c r="CJ1233" s="17">
        <f t="shared" si="8578"/>
        <v>0</v>
      </c>
      <c r="CK1233" s="17">
        <f t="shared" si="8578"/>
        <v>0</v>
      </c>
      <c r="CL1233" s="17">
        <f t="shared" si="8578"/>
        <v>0</v>
      </c>
      <c r="CM1233" s="17">
        <f t="shared" si="8578"/>
        <v>0</v>
      </c>
      <c r="CN1233" s="17">
        <f t="shared" si="8578"/>
        <v>0</v>
      </c>
      <c r="CO1233" s="17">
        <f t="shared" si="8578"/>
        <v>0</v>
      </c>
    </row>
    <row r="1234" spans="1:93">
      <c r="B1234" s="556"/>
      <c r="C1234" s="556">
        <f t="shared" si="8536"/>
        <v>27</v>
      </c>
      <c r="D1234" s="632">
        <f t="shared" si="8533"/>
        <v>-0.04</v>
      </c>
      <c r="E1234" s="632"/>
      <c r="F1234" s="632"/>
      <c r="G1234" s="632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>
        <f>IF((AI1203-$AH1203)&gt;$D1204,0,$D1234*(AI1207))</f>
        <v>-112.84</v>
      </c>
      <c r="AJ1234" s="17">
        <f t="shared" ref="AJ1234:CO1234" si="8579">IF((AJ1203-$AH1203)&gt;$D1204,0,$D1234*(AJ1207))</f>
        <v>-113.12</v>
      </c>
      <c r="AK1234" s="17">
        <f t="shared" si="8579"/>
        <v>-113.4</v>
      </c>
      <c r="AL1234" s="17">
        <f t="shared" si="8579"/>
        <v>-113.68</v>
      </c>
      <c r="AM1234" s="17">
        <f t="shared" si="8579"/>
        <v>-113.96000000000001</v>
      </c>
      <c r="AN1234" s="17">
        <f t="shared" si="8579"/>
        <v>-114.24000000000001</v>
      </c>
      <c r="AO1234" s="17">
        <f t="shared" si="8579"/>
        <v>-114.56</v>
      </c>
      <c r="AP1234" s="17">
        <f t="shared" si="8579"/>
        <v>-114.84</v>
      </c>
      <c r="AQ1234" s="17">
        <f t="shared" si="8579"/>
        <v>-115.12</v>
      </c>
      <c r="AR1234" s="17">
        <f t="shared" si="8579"/>
        <v>-115.4</v>
      </c>
      <c r="AS1234" s="17">
        <f t="shared" si="8579"/>
        <v>-115.68</v>
      </c>
      <c r="AT1234" s="17">
        <f t="shared" si="8579"/>
        <v>-116</v>
      </c>
      <c r="AU1234" s="17">
        <f t="shared" si="8579"/>
        <v>-116.28</v>
      </c>
      <c r="AV1234" s="17">
        <f t="shared" si="8579"/>
        <v>-116.56</v>
      </c>
      <c r="AW1234" s="17">
        <f t="shared" si="8579"/>
        <v>-116.84</v>
      </c>
      <c r="AX1234" s="17">
        <f t="shared" si="8579"/>
        <v>-117.16</v>
      </c>
      <c r="AY1234" s="17">
        <f t="shared" si="8579"/>
        <v>-117.44</v>
      </c>
      <c r="AZ1234" s="17">
        <f t="shared" si="8579"/>
        <v>-117.72</v>
      </c>
      <c r="BA1234" s="17">
        <f t="shared" si="8579"/>
        <v>-118.04</v>
      </c>
      <c r="BB1234" s="17">
        <f t="shared" si="8579"/>
        <v>-118.32000000000001</v>
      </c>
      <c r="BC1234" s="17">
        <f t="shared" si="8579"/>
        <v>-118.60000000000001</v>
      </c>
      <c r="BD1234" s="17">
        <f t="shared" si="8579"/>
        <v>-118.92</v>
      </c>
      <c r="BE1234" s="17">
        <f t="shared" si="8579"/>
        <v>-119.2</v>
      </c>
      <c r="BF1234" s="17">
        <f t="shared" si="8579"/>
        <v>-119.52</v>
      </c>
      <c r="BG1234" s="17">
        <f t="shared" si="8579"/>
        <v>-119.8</v>
      </c>
      <c r="BH1234" s="17">
        <f t="shared" si="8579"/>
        <v>0</v>
      </c>
      <c r="BI1234" s="17">
        <f t="shared" si="8579"/>
        <v>0</v>
      </c>
      <c r="BJ1234" s="17">
        <f t="shared" si="8579"/>
        <v>0</v>
      </c>
      <c r="BK1234" s="17">
        <f t="shared" si="8579"/>
        <v>0</v>
      </c>
      <c r="BL1234" s="17">
        <f t="shared" si="8579"/>
        <v>0</v>
      </c>
      <c r="BM1234" s="17">
        <f t="shared" si="8579"/>
        <v>0</v>
      </c>
      <c r="BN1234" s="17">
        <f t="shared" si="8579"/>
        <v>0</v>
      </c>
      <c r="BO1234" s="17">
        <f t="shared" si="8579"/>
        <v>0</v>
      </c>
      <c r="BP1234" s="17">
        <f t="shared" si="8579"/>
        <v>0</v>
      </c>
      <c r="BQ1234" s="17">
        <f t="shared" si="8579"/>
        <v>0</v>
      </c>
      <c r="BR1234" s="17">
        <f t="shared" si="8579"/>
        <v>0</v>
      </c>
      <c r="BS1234" s="17">
        <f t="shared" si="8579"/>
        <v>0</v>
      </c>
      <c r="BT1234" s="17">
        <f t="shared" si="8579"/>
        <v>0</v>
      </c>
      <c r="BU1234" s="17">
        <f t="shared" si="8579"/>
        <v>0</v>
      </c>
      <c r="BV1234" s="17">
        <f t="shared" si="8579"/>
        <v>0</v>
      </c>
      <c r="BW1234" s="17">
        <f t="shared" si="8579"/>
        <v>0</v>
      </c>
      <c r="BX1234" s="17">
        <f t="shared" si="8579"/>
        <v>0</v>
      </c>
      <c r="BY1234" s="17">
        <f t="shared" si="8579"/>
        <v>0</v>
      </c>
      <c r="BZ1234" s="17">
        <f t="shared" si="8579"/>
        <v>0</v>
      </c>
      <c r="CA1234" s="17">
        <f t="shared" si="8579"/>
        <v>0</v>
      </c>
      <c r="CB1234" s="17">
        <f t="shared" si="8579"/>
        <v>0</v>
      </c>
      <c r="CC1234" s="17">
        <f t="shared" si="8579"/>
        <v>0</v>
      </c>
      <c r="CD1234" s="17">
        <f t="shared" si="8579"/>
        <v>0</v>
      </c>
      <c r="CE1234" s="17">
        <f t="shared" si="8579"/>
        <v>0</v>
      </c>
      <c r="CF1234" s="17">
        <f t="shared" si="8579"/>
        <v>0</v>
      </c>
      <c r="CG1234" s="17">
        <f t="shared" si="8579"/>
        <v>0</v>
      </c>
      <c r="CH1234" s="17">
        <f t="shared" si="8579"/>
        <v>0</v>
      </c>
      <c r="CI1234" s="17">
        <f t="shared" si="8579"/>
        <v>0</v>
      </c>
      <c r="CJ1234" s="17">
        <f t="shared" si="8579"/>
        <v>0</v>
      </c>
      <c r="CK1234" s="17">
        <f t="shared" si="8579"/>
        <v>0</v>
      </c>
      <c r="CL1234" s="17">
        <f t="shared" si="8579"/>
        <v>0</v>
      </c>
      <c r="CM1234" s="17">
        <f t="shared" si="8579"/>
        <v>0</v>
      </c>
      <c r="CN1234" s="17">
        <f t="shared" si="8579"/>
        <v>0</v>
      </c>
      <c r="CO1234" s="17">
        <f t="shared" si="8579"/>
        <v>0</v>
      </c>
    </row>
    <row r="1235" spans="1:93">
      <c r="B1235" s="556"/>
      <c r="C1235" s="556">
        <f t="shared" si="8536"/>
        <v>28</v>
      </c>
      <c r="D1235" s="632">
        <f t="shared" si="8533"/>
        <v>-0.04</v>
      </c>
      <c r="E1235" s="632"/>
      <c r="F1235" s="632"/>
      <c r="G1235" s="632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>
        <f>IF((AJ1203-$AI1203)&gt;$D1204,0,$D1235*(AJ1207))</f>
        <v>-113.12</v>
      </c>
      <c r="AK1235" s="17">
        <f t="shared" ref="AK1235:CO1235" si="8580">IF((AK1203-$AI1203)&gt;$D1204,0,$D1235*(AK1207))</f>
        <v>-113.4</v>
      </c>
      <c r="AL1235" s="17">
        <f t="shared" si="8580"/>
        <v>-113.68</v>
      </c>
      <c r="AM1235" s="17">
        <f t="shared" si="8580"/>
        <v>-113.96000000000001</v>
      </c>
      <c r="AN1235" s="17">
        <f t="shared" si="8580"/>
        <v>-114.24000000000001</v>
      </c>
      <c r="AO1235" s="17">
        <f t="shared" si="8580"/>
        <v>-114.56</v>
      </c>
      <c r="AP1235" s="17">
        <f t="shared" si="8580"/>
        <v>-114.84</v>
      </c>
      <c r="AQ1235" s="17">
        <f t="shared" si="8580"/>
        <v>-115.12</v>
      </c>
      <c r="AR1235" s="17">
        <f t="shared" si="8580"/>
        <v>-115.4</v>
      </c>
      <c r="AS1235" s="17">
        <f t="shared" si="8580"/>
        <v>-115.68</v>
      </c>
      <c r="AT1235" s="17">
        <f t="shared" si="8580"/>
        <v>-116</v>
      </c>
      <c r="AU1235" s="17">
        <f t="shared" si="8580"/>
        <v>-116.28</v>
      </c>
      <c r="AV1235" s="17">
        <f t="shared" si="8580"/>
        <v>-116.56</v>
      </c>
      <c r="AW1235" s="17">
        <f t="shared" si="8580"/>
        <v>-116.84</v>
      </c>
      <c r="AX1235" s="17">
        <f t="shared" si="8580"/>
        <v>-117.16</v>
      </c>
      <c r="AY1235" s="17">
        <f t="shared" si="8580"/>
        <v>-117.44</v>
      </c>
      <c r="AZ1235" s="17">
        <f t="shared" si="8580"/>
        <v>-117.72</v>
      </c>
      <c r="BA1235" s="17">
        <f t="shared" si="8580"/>
        <v>-118.04</v>
      </c>
      <c r="BB1235" s="17">
        <f t="shared" si="8580"/>
        <v>-118.32000000000001</v>
      </c>
      <c r="BC1235" s="17">
        <f t="shared" si="8580"/>
        <v>-118.60000000000001</v>
      </c>
      <c r="BD1235" s="17">
        <f t="shared" si="8580"/>
        <v>-118.92</v>
      </c>
      <c r="BE1235" s="17">
        <f t="shared" si="8580"/>
        <v>-119.2</v>
      </c>
      <c r="BF1235" s="17">
        <f t="shared" si="8580"/>
        <v>-119.52</v>
      </c>
      <c r="BG1235" s="17">
        <f t="shared" si="8580"/>
        <v>-119.8</v>
      </c>
      <c r="BH1235" s="17">
        <f t="shared" si="8580"/>
        <v>-120.12</v>
      </c>
      <c r="BI1235" s="17">
        <f t="shared" si="8580"/>
        <v>0</v>
      </c>
      <c r="BJ1235" s="17">
        <f t="shared" si="8580"/>
        <v>0</v>
      </c>
      <c r="BK1235" s="17">
        <f t="shared" si="8580"/>
        <v>0</v>
      </c>
      <c r="BL1235" s="17">
        <f t="shared" si="8580"/>
        <v>0</v>
      </c>
      <c r="BM1235" s="17">
        <f t="shared" si="8580"/>
        <v>0</v>
      </c>
      <c r="BN1235" s="17">
        <f t="shared" si="8580"/>
        <v>0</v>
      </c>
      <c r="BO1235" s="17">
        <f t="shared" si="8580"/>
        <v>0</v>
      </c>
      <c r="BP1235" s="17">
        <f t="shared" si="8580"/>
        <v>0</v>
      </c>
      <c r="BQ1235" s="17">
        <f t="shared" si="8580"/>
        <v>0</v>
      </c>
      <c r="BR1235" s="17">
        <f t="shared" si="8580"/>
        <v>0</v>
      </c>
      <c r="BS1235" s="17">
        <f t="shared" si="8580"/>
        <v>0</v>
      </c>
      <c r="BT1235" s="17">
        <f t="shared" si="8580"/>
        <v>0</v>
      </c>
      <c r="BU1235" s="17">
        <f t="shared" si="8580"/>
        <v>0</v>
      </c>
      <c r="BV1235" s="17">
        <f t="shared" si="8580"/>
        <v>0</v>
      </c>
      <c r="BW1235" s="17">
        <f t="shared" si="8580"/>
        <v>0</v>
      </c>
      <c r="BX1235" s="17">
        <f t="shared" si="8580"/>
        <v>0</v>
      </c>
      <c r="BY1235" s="17">
        <f t="shared" si="8580"/>
        <v>0</v>
      </c>
      <c r="BZ1235" s="17">
        <f t="shared" si="8580"/>
        <v>0</v>
      </c>
      <c r="CA1235" s="17">
        <f t="shared" si="8580"/>
        <v>0</v>
      </c>
      <c r="CB1235" s="17">
        <f t="shared" si="8580"/>
        <v>0</v>
      </c>
      <c r="CC1235" s="17">
        <f t="shared" si="8580"/>
        <v>0</v>
      </c>
      <c r="CD1235" s="17">
        <f t="shared" si="8580"/>
        <v>0</v>
      </c>
      <c r="CE1235" s="17">
        <f t="shared" si="8580"/>
        <v>0</v>
      </c>
      <c r="CF1235" s="17">
        <f t="shared" si="8580"/>
        <v>0</v>
      </c>
      <c r="CG1235" s="17">
        <f t="shared" si="8580"/>
        <v>0</v>
      </c>
      <c r="CH1235" s="17">
        <f t="shared" si="8580"/>
        <v>0</v>
      </c>
      <c r="CI1235" s="17">
        <f t="shared" si="8580"/>
        <v>0</v>
      </c>
      <c r="CJ1235" s="17">
        <f t="shared" si="8580"/>
        <v>0</v>
      </c>
      <c r="CK1235" s="17">
        <f t="shared" si="8580"/>
        <v>0</v>
      </c>
      <c r="CL1235" s="17">
        <f t="shared" si="8580"/>
        <v>0</v>
      </c>
      <c r="CM1235" s="17">
        <f t="shared" si="8580"/>
        <v>0</v>
      </c>
      <c r="CN1235" s="17">
        <f t="shared" si="8580"/>
        <v>0</v>
      </c>
      <c r="CO1235" s="17">
        <f t="shared" si="8580"/>
        <v>0</v>
      </c>
    </row>
    <row r="1236" spans="1:93">
      <c r="A1236" s="10"/>
      <c r="B1236" s="10"/>
      <c r="C1236" s="556">
        <f t="shared" si="8536"/>
        <v>29</v>
      </c>
      <c r="D1236" s="632">
        <f t="shared" si="8533"/>
        <v>-0.04</v>
      </c>
      <c r="E1236" s="97"/>
      <c r="F1236" s="97"/>
      <c r="G1236" s="97"/>
      <c r="H1236" s="289"/>
      <c r="I1236" s="289"/>
      <c r="J1236" s="289"/>
      <c r="K1236" s="289"/>
      <c r="L1236" s="289"/>
      <c r="M1236" s="289"/>
      <c r="N1236" s="289"/>
      <c r="O1236" s="289"/>
      <c r="P1236" s="289"/>
      <c r="Q1236" s="289"/>
      <c r="R1236" s="289"/>
      <c r="S1236" s="289"/>
      <c r="T1236" s="289"/>
      <c r="U1236" s="289"/>
      <c r="V1236" s="289"/>
      <c r="W1236" s="289"/>
      <c r="X1236" s="289"/>
      <c r="Y1236" s="289"/>
      <c r="Z1236" s="289"/>
      <c r="AA1236" s="289"/>
      <c r="AB1236" s="289"/>
      <c r="AC1236" s="289"/>
      <c r="AD1236" s="289"/>
      <c r="AE1236" s="289"/>
      <c r="AF1236" s="289"/>
      <c r="AG1236" s="289"/>
      <c r="AH1236" s="289"/>
      <c r="AI1236" s="289"/>
      <c r="AJ1236" s="289"/>
      <c r="AK1236" s="289">
        <f>IF((AK1203-$AJ1203)&gt;$D1204,0,$D1236*(AK1207))</f>
        <v>-113.4</v>
      </c>
      <c r="AL1236" s="289">
        <f t="shared" ref="AL1236:CO1236" si="8581">IF((AL1203-$AJ1203)&gt;$D1204,0,$D1236*(AL1207))</f>
        <v>-113.68</v>
      </c>
      <c r="AM1236" s="289">
        <f t="shared" si="8581"/>
        <v>-113.96000000000001</v>
      </c>
      <c r="AN1236" s="289">
        <f t="shared" si="8581"/>
        <v>-114.24000000000001</v>
      </c>
      <c r="AO1236" s="289">
        <f t="shared" si="8581"/>
        <v>-114.56</v>
      </c>
      <c r="AP1236" s="289">
        <f t="shared" si="8581"/>
        <v>-114.84</v>
      </c>
      <c r="AQ1236" s="289">
        <f t="shared" si="8581"/>
        <v>-115.12</v>
      </c>
      <c r="AR1236" s="289">
        <f t="shared" si="8581"/>
        <v>-115.4</v>
      </c>
      <c r="AS1236" s="289">
        <f t="shared" si="8581"/>
        <v>-115.68</v>
      </c>
      <c r="AT1236" s="289">
        <f t="shared" si="8581"/>
        <v>-116</v>
      </c>
      <c r="AU1236" s="289">
        <f t="shared" si="8581"/>
        <v>-116.28</v>
      </c>
      <c r="AV1236" s="289">
        <f t="shared" si="8581"/>
        <v>-116.56</v>
      </c>
      <c r="AW1236" s="289">
        <f t="shared" si="8581"/>
        <v>-116.84</v>
      </c>
      <c r="AX1236" s="289">
        <f t="shared" si="8581"/>
        <v>-117.16</v>
      </c>
      <c r="AY1236" s="289">
        <f t="shared" si="8581"/>
        <v>-117.44</v>
      </c>
      <c r="AZ1236" s="289">
        <f t="shared" si="8581"/>
        <v>-117.72</v>
      </c>
      <c r="BA1236" s="289">
        <f t="shared" si="8581"/>
        <v>-118.04</v>
      </c>
      <c r="BB1236" s="289">
        <f t="shared" si="8581"/>
        <v>-118.32000000000001</v>
      </c>
      <c r="BC1236" s="289">
        <f t="shared" si="8581"/>
        <v>-118.60000000000001</v>
      </c>
      <c r="BD1236" s="289">
        <f t="shared" si="8581"/>
        <v>-118.92</v>
      </c>
      <c r="BE1236" s="289">
        <f t="shared" si="8581"/>
        <v>-119.2</v>
      </c>
      <c r="BF1236" s="289">
        <f t="shared" si="8581"/>
        <v>-119.52</v>
      </c>
      <c r="BG1236" s="289">
        <f t="shared" si="8581"/>
        <v>-119.8</v>
      </c>
      <c r="BH1236" s="289">
        <f t="shared" si="8581"/>
        <v>-120.12</v>
      </c>
      <c r="BI1236" s="289">
        <f t="shared" si="8581"/>
        <v>-120.4</v>
      </c>
      <c r="BJ1236" s="289">
        <f t="shared" si="8581"/>
        <v>0</v>
      </c>
      <c r="BK1236" s="289">
        <f t="shared" si="8581"/>
        <v>0</v>
      </c>
      <c r="BL1236" s="289">
        <f t="shared" si="8581"/>
        <v>0</v>
      </c>
      <c r="BM1236" s="289">
        <f t="shared" si="8581"/>
        <v>0</v>
      </c>
      <c r="BN1236" s="289">
        <f t="shared" si="8581"/>
        <v>0</v>
      </c>
      <c r="BO1236" s="289">
        <f t="shared" si="8581"/>
        <v>0</v>
      </c>
      <c r="BP1236" s="289">
        <f t="shared" si="8581"/>
        <v>0</v>
      </c>
      <c r="BQ1236" s="289">
        <f t="shared" si="8581"/>
        <v>0</v>
      </c>
      <c r="BR1236" s="289">
        <f t="shared" si="8581"/>
        <v>0</v>
      </c>
      <c r="BS1236" s="289">
        <f t="shared" si="8581"/>
        <v>0</v>
      </c>
      <c r="BT1236" s="289">
        <f t="shared" si="8581"/>
        <v>0</v>
      </c>
      <c r="BU1236" s="289">
        <f t="shared" si="8581"/>
        <v>0</v>
      </c>
      <c r="BV1236" s="289">
        <f t="shared" si="8581"/>
        <v>0</v>
      </c>
      <c r="BW1236" s="289">
        <f t="shared" si="8581"/>
        <v>0</v>
      </c>
      <c r="BX1236" s="289">
        <f t="shared" si="8581"/>
        <v>0</v>
      </c>
      <c r="BY1236" s="289">
        <f t="shared" si="8581"/>
        <v>0</v>
      </c>
      <c r="BZ1236" s="289">
        <f t="shared" si="8581"/>
        <v>0</v>
      </c>
      <c r="CA1236" s="289">
        <f t="shared" si="8581"/>
        <v>0</v>
      </c>
      <c r="CB1236" s="289">
        <f t="shared" si="8581"/>
        <v>0</v>
      </c>
      <c r="CC1236" s="289">
        <f t="shared" si="8581"/>
        <v>0</v>
      </c>
      <c r="CD1236" s="289">
        <f t="shared" si="8581"/>
        <v>0</v>
      </c>
      <c r="CE1236" s="289">
        <f t="shared" si="8581"/>
        <v>0</v>
      </c>
      <c r="CF1236" s="289">
        <f t="shared" si="8581"/>
        <v>0</v>
      </c>
      <c r="CG1236" s="289">
        <f t="shared" si="8581"/>
        <v>0</v>
      </c>
      <c r="CH1236" s="289">
        <f t="shared" si="8581"/>
        <v>0</v>
      </c>
      <c r="CI1236" s="289">
        <f t="shared" si="8581"/>
        <v>0</v>
      </c>
      <c r="CJ1236" s="289">
        <f t="shared" si="8581"/>
        <v>0</v>
      </c>
      <c r="CK1236" s="289">
        <f t="shared" si="8581"/>
        <v>0</v>
      </c>
      <c r="CL1236" s="289">
        <f t="shared" si="8581"/>
        <v>0</v>
      </c>
      <c r="CM1236" s="289">
        <f t="shared" si="8581"/>
        <v>0</v>
      </c>
      <c r="CN1236" s="289">
        <f t="shared" si="8581"/>
        <v>0</v>
      </c>
      <c r="CO1236" s="289">
        <f t="shared" si="8581"/>
        <v>0</v>
      </c>
    </row>
    <row r="1237" spans="1:93">
      <c r="B1237" s="556"/>
      <c r="C1237" s="556">
        <f t="shared" si="8536"/>
        <v>30</v>
      </c>
      <c r="D1237" s="632">
        <f t="shared" si="8533"/>
        <v>-0.04</v>
      </c>
      <c r="E1237" s="632"/>
      <c r="F1237" s="632"/>
      <c r="G1237" s="632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>
        <f>IF((AL1203-$AK1203)&gt;$D1204,0,$D1237*(AL1207))</f>
        <v>-113.68</v>
      </c>
      <c r="AM1237" s="17">
        <f t="shared" ref="AM1237:CO1237" si="8582">IF((AM1203-$AK1203)&gt;$D1204,0,$D1237*(AM1207))</f>
        <v>-113.96000000000001</v>
      </c>
      <c r="AN1237" s="17">
        <f t="shared" si="8582"/>
        <v>-114.24000000000001</v>
      </c>
      <c r="AO1237" s="17">
        <f t="shared" si="8582"/>
        <v>-114.56</v>
      </c>
      <c r="AP1237" s="17">
        <f t="shared" si="8582"/>
        <v>-114.84</v>
      </c>
      <c r="AQ1237" s="17">
        <f t="shared" si="8582"/>
        <v>-115.12</v>
      </c>
      <c r="AR1237" s="17">
        <f t="shared" si="8582"/>
        <v>-115.4</v>
      </c>
      <c r="AS1237" s="17">
        <f t="shared" si="8582"/>
        <v>-115.68</v>
      </c>
      <c r="AT1237" s="17">
        <f t="shared" si="8582"/>
        <v>-116</v>
      </c>
      <c r="AU1237" s="17">
        <f t="shared" si="8582"/>
        <v>-116.28</v>
      </c>
      <c r="AV1237" s="17">
        <f t="shared" si="8582"/>
        <v>-116.56</v>
      </c>
      <c r="AW1237" s="17">
        <f t="shared" si="8582"/>
        <v>-116.84</v>
      </c>
      <c r="AX1237" s="17">
        <f t="shared" si="8582"/>
        <v>-117.16</v>
      </c>
      <c r="AY1237" s="17">
        <f t="shared" si="8582"/>
        <v>-117.44</v>
      </c>
      <c r="AZ1237" s="17">
        <f t="shared" si="8582"/>
        <v>-117.72</v>
      </c>
      <c r="BA1237" s="17">
        <f t="shared" si="8582"/>
        <v>-118.04</v>
      </c>
      <c r="BB1237" s="17">
        <f t="shared" si="8582"/>
        <v>-118.32000000000001</v>
      </c>
      <c r="BC1237" s="17">
        <f t="shared" si="8582"/>
        <v>-118.60000000000001</v>
      </c>
      <c r="BD1237" s="17">
        <f t="shared" si="8582"/>
        <v>-118.92</v>
      </c>
      <c r="BE1237" s="17">
        <f t="shared" si="8582"/>
        <v>-119.2</v>
      </c>
      <c r="BF1237" s="17">
        <f t="shared" si="8582"/>
        <v>-119.52</v>
      </c>
      <c r="BG1237" s="17">
        <f t="shared" si="8582"/>
        <v>-119.8</v>
      </c>
      <c r="BH1237" s="17">
        <f t="shared" si="8582"/>
        <v>-120.12</v>
      </c>
      <c r="BI1237" s="17">
        <f t="shared" si="8582"/>
        <v>-120.4</v>
      </c>
      <c r="BJ1237" s="17">
        <f t="shared" si="8582"/>
        <v>-120.72</v>
      </c>
      <c r="BK1237" s="17">
        <f t="shared" si="8582"/>
        <v>0</v>
      </c>
      <c r="BL1237" s="17">
        <f t="shared" si="8582"/>
        <v>0</v>
      </c>
      <c r="BM1237" s="17">
        <f t="shared" si="8582"/>
        <v>0</v>
      </c>
      <c r="BN1237" s="17">
        <f t="shared" si="8582"/>
        <v>0</v>
      </c>
      <c r="BO1237" s="17">
        <f t="shared" si="8582"/>
        <v>0</v>
      </c>
      <c r="BP1237" s="17">
        <f t="shared" si="8582"/>
        <v>0</v>
      </c>
      <c r="BQ1237" s="17">
        <f t="shared" si="8582"/>
        <v>0</v>
      </c>
      <c r="BR1237" s="17">
        <f t="shared" si="8582"/>
        <v>0</v>
      </c>
      <c r="BS1237" s="17">
        <f t="shared" si="8582"/>
        <v>0</v>
      </c>
      <c r="BT1237" s="17">
        <f t="shared" si="8582"/>
        <v>0</v>
      </c>
      <c r="BU1237" s="17">
        <f t="shared" si="8582"/>
        <v>0</v>
      </c>
      <c r="BV1237" s="17">
        <f t="shared" si="8582"/>
        <v>0</v>
      </c>
      <c r="BW1237" s="17">
        <f t="shared" si="8582"/>
        <v>0</v>
      </c>
      <c r="BX1237" s="17">
        <f t="shared" si="8582"/>
        <v>0</v>
      </c>
      <c r="BY1237" s="17">
        <f t="shared" si="8582"/>
        <v>0</v>
      </c>
      <c r="BZ1237" s="17">
        <f t="shared" si="8582"/>
        <v>0</v>
      </c>
      <c r="CA1237" s="17">
        <f t="shared" si="8582"/>
        <v>0</v>
      </c>
      <c r="CB1237" s="17">
        <f t="shared" si="8582"/>
        <v>0</v>
      </c>
      <c r="CC1237" s="17">
        <f t="shared" si="8582"/>
        <v>0</v>
      </c>
      <c r="CD1237" s="17">
        <f t="shared" si="8582"/>
        <v>0</v>
      </c>
      <c r="CE1237" s="17">
        <f t="shared" si="8582"/>
        <v>0</v>
      </c>
      <c r="CF1237" s="17">
        <f t="shared" si="8582"/>
        <v>0</v>
      </c>
      <c r="CG1237" s="17">
        <f t="shared" si="8582"/>
        <v>0</v>
      </c>
      <c r="CH1237" s="17">
        <f t="shared" si="8582"/>
        <v>0</v>
      </c>
      <c r="CI1237" s="17">
        <f t="shared" si="8582"/>
        <v>0</v>
      </c>
      <c r="CJ1237" s="17">
        <f t="shared" si="8582"/>
        <v>0</v>
      </c>
      <c r="CK1237" s="17">
        <f t="shared" si="8582"/>
        <v>0</v>
      </c>
      <c r="CL1237" s="17">
        <f t="shared" si="8582"/>
        <v>0</v>
      </c>
      <c r="CM1237" s="17">
        <f t="shared" si="8582"/>
        <v>0</v>
      </c>
      <c r="CN1237" s="17">
        <f t="shared" si="8582"/>
        <v>0</v>
      </c>
      <c r="CO1237" s="17">
        <f t="shared" si="8582"/>
        <v>0</v>
      </c>
    </row>
    <row r="1238" spans="1:93">
      <c r="B1238" s="556"/>
      <c r="C1238" s="556">
        <f t="shared" si="8536"/>
        <v>31</v>
      </c>
      <c r="D1238" s="632">
        <f t="shared" si="8533"/>
        <v>-0.04</v>
      </c>
      <c r="E1238" s="632"/>
      <c r="F1238" s="632"/>
      <c r="G1238" s="632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>
        <f>IF((AM1203-$AL1203)&gt;$D1204,0,$D1238*(AM1207))</f>
        <v>-113.96000000000001</v>
      </c>
      <c r="AN1238" s="17">
        <f t="shared" ref="AN1238:CO1238" si="8583">IF((AN1203-$AL1203)&gt;$D1204,0,$D1238*(AN1207))</f>
        <v>-114.24000000000001</v>
      </c>
      <c r="AO1238" s="17">
        <f t="shared" si="8583"/>
        <v>-114.56</v>
      </c>
      <c r="AP1238" s="17">
        <f t="shared" si="8583"/>
        <v>-114.84</v>
      </c>
      <c r="AQ1238" s="17">
        <f t="shared" si="8583"/>
        <v>-115.12</v>
      </c>
      <c r="AR1238" s="17">
        <f t="shared" si="8583"/>
        <v>-115.4</v>
      </c>
      <c r="AS1238" s="17">
        <f t="shared" si="8583"/>
        <v>-115.68</v>
      </c>
      <c r="AT1238" s="17">
        <f t="shared" si="8583"/>
        <v>-116</v>
      </c>
      <c r="AU1238" s="17">
        <f t="shared" si="8583"/>
        <v>-116.28</v>
      </c>
      <c r="AV1238" s="17">
        <f t="shared" si="8583"/>
        <v>-116.56</v>
      </c>
      <c r="AW1238" s="17">
        <f t="shared" si="8583"/>
        <v>-116.84</v>
      </c>
      <c r="AX1238" s="17">
        <f t="shared" si="8583"/>
        <v>-117.16</v>
      </c>
      <c r="AY1238" s="17">
        <f t="shared" si="8583"/>
        <v>-117.44</v>
      </c>
      <c r="AZ1238" s="17">
        <f t="shared" si="8583"/>
        <v>-117.72</v>
      </c>
      <c r="BA1238" s="17">
        <f t="shared" si="8583"/>
        <v>-118.04</v>
      </c>
      <c r="BB1238" s="17">
        <f t="shared" si="8583"/>
        <v>-118.32000000000001</v>
      </c>
      <c r="BC1238" s="17">
        <f t="shared" si="8583"/>
        <v>-118.60000000000001</v>
      </c>
      <c r="BD1238" s="17">
        <f t="shared" si="8583"/>
        <v>-118.92</v>
      </c>
      <c r="BE1238" s="17">
        <f t="shared" si="8583"/>
        <v>-119.2</v>
      </c>
      <c r="BF1238" s="17">
        <f t="shared" si="8583"/>
        <v>-119.52</v>
      </c>
      <c r="BG1238" s="17">
        <f t="shared" si="8583"/>
        <v>-119.8</v>
      </c>
      <c r="BH1238" s="17">
        <f t="shared" si="8583"/>
        <v>-120.12</v>
      </c>
      <c r="BI1238" s="17">
        <f t="shared" si="8583"/>
        <v>-120.4</v>
      </c>
      <c r="BJ1238" s="17">
        <f t="shared" si="8583"/>
        <v>-120.72</v>
      </c>
      <c r="BK1238" s="17">
        <f t="shared" si="8583"/>
        <v>-121</v>
      </c>
      <c r="BL1238" s="17">
        <f t="shared" si="8583"/>
        <v>0</v>
      </c>
      <c r="BM1238" s="17">
        <f t="shared" si="8583"/>
        <v>0</v>
      </c>
      <c r="BN1238" s="17">
        <f t="shared" si="8583"/>
        <v>0</v>
      </c>
      <c r="BO1238" s="17">
        <f t="shared" si="8583"/>
        <v>0</v>
      </c>
      <c r="BP1238" s="17">
        <f t="shared" si="8583"/>
        <v>0</v>
      </c>
      <c r="BQ1238" s="17">
        <f t="shared" si="8583"/>
        <v>0</v>
      </c>
      <c r="BR1238" s="17">
        <f t="shared" si="8583"/>
        <v>0</v>
      </c>
      <c r="BS1238" s="17">
        <f t="shared" si="8583"/>
        <v>0</v>
      </c>
      <c r="BT1238" s="17">
        <f t="shared" si="8583"/>
        <v>0</v>
      </c>
      <c r="BU1238" s="17">
        <f t="shared" si="8583"/>
        <v>0</v>
      </c>
      <c r="BV1238" s="17">
        <f t="shared" si="8583"/>
        <v>0</v>
      </c>
      <c r="BW1238" s="17">
        <f t="shared" si="8583"/>
        <v>0</v>
      </c>
      <c r="BX1238" s="17">
        <f t="shared" si="8583"/>
        <v>0</v>
      </c>
      <c r="BY1238" s="17">
        <f t="shared" si="8583"/>
        <v>0</v>
      </c>
      <c r="BZ1238" s="17">
        <f t="shared" si="8583"/>
        <v>0</v>
      </c>
      <c r="CA1238" s="17">
        <f t="shared" si="8583"/>
        <v>0</v>
      </c>
      <c r="CB1238" s="17">
        <f t="shared" si="8583"/>
        <v>0</v>
      </c>
      <c r="CC1238" s="17">
        <f t="shared" si="8583"/>
        <v>0</v>
      </c>
      <c r="CD1238" s="17">
        <f t="shared" si="8583"/>
        <v>0</v>
      </c>
      <c r="CE1238" s="17">
        <f t="shared" si="8583"/>
        <v>0</v>
      </c>
      <c r="CF1238" s="17">
        <f t="shared" si="8583"/>
        <v>0</v>
      </c>
      <c r="CG1238" s="17">
        <f t="shared" si="8583"/>
        <v>0</v>
      </c>
      <c r="CH1238" s="17">
        <f t="shared" si="8583"/>
        <v>0</v>
      </c>
      <c r="CI1238" s="17">
        <f t="shared" si="8583"/>
        <v>0</v>
      </c>
      <c r="CJ1238" s="17">
        <f t="shared" si="8583"/>
        <v>0</v>
      </c>
      <c r="CK1238" s="17">
        <f t="shared" si="8583"/>
        <v>0</v>
      </c>
      <c r="CL1238" s="17">
        <f t="shared" si="8583"/>
        <v>0</v>
      </c>
      <c r="CM1238" s="17">
        <f t="shared" si="8583"/>
        <v>0</v>
      </c>
      <c r="CN1238" s="17">
        <f t="shared" si="8583"/>
        <v>0</v>
      </c>
      <c r="CO1238" s="17">
        <f t="shared" si="8583"/>
        <v>0</v>
      </c>
    </row>
    <row r="1239" spans="1:93">
      <c r="B1239" s="556"/>
      <c r="C1239" s="556">
        <f t="shared" si="8536"/>
        <v>32</v>
      </c>
      <c r="D1239" s="632">
        <f t="shared" si="8533"/>
        <v>-0.04</v>
      </c>
      <c r="E1239" s="632"/>
      <c r="F1239" s="632"/>
      <c r="G1239" s="632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>
        <f>IF((AN1203-$AM1203)&gt;$D1204,0,$D1239*(AN1207))</f>
        <v>-114.24000000000001</v>
      </c>
      <c r="AO1239" s="17">
        <f t="shared" ref="AO1239:CO1239" si="8584">IF((AO1203-$AM1203)&gt;$D1204,0,$D1239*(AO1207))</f>
        <v>-114.56</v>
      </c>
      <c r="AP1239" s="17">
        <f t="shared" si="8584"/>
        <v>-114.84</v>
      </c>
      <c r="AQ1239" s="17">
        <f t="shared" si="8584"/>
        <v>-115.12</v>
      </c>
      <c r="AR1239" s="17">
        <f t="shared" si="8584"/>
        <v>-115.4</v>
      </c>
      <c r="AS1239" s="17">
        <f t="shared" si="8584"/>
        <v>-115.68</v>
      </c>
      <c r="AT1239" s="17">
        <f t="shared" si="8584"/>
        <v>-116</v>
      </c>
      <c r="AU1239" s="17">
        <f t="shared" si="8584"/>
        <v>-116.28</v>
      </c>
      <c r="AV1239" s="17">
        <f t="shared" si="8584"/>
        <v>-116.56</v>
      </c>
      <c r="AW1239" s="17">
        <f t="shared" si="8584"/>
        <v>-116.84</v>
      </c>
      <c r="AX1239" s="17">
        <f t="shared" si="8584"/>
        <v>-117.16</v>
      </c>
      <c r="AY1239" s="17">
        <f t="shared" si="8584"/>
        <v>-117.44</v>
      </c>
      <c r="AZ1239" s="17">
        <f t="shared" si="8584"/>
        <v>-117.72</v>
      </c>
      <c r="BA1239" s="17">
        <f t="shared" si="8584"/>
        <v>-118.04</v>
      </c>
      <c r="BB1239" s="17">
        <f t="shared" si="8584"/>
        <v>-118.32000000000001</v>
      </c>
      <c r="BC1239" s="17">
        <f t="shared" si="8584"/>
        <v>-118.60000000000001</v>
      </c>
      <c r="BD1239" s="17">
        <f t="shared" si="8584"/>
        <v>-118.92</v>
      </c>
      <c r="BE1239" s="17">
        <f t="shared" si="8584"/>
        <v>-119.2</v>
      </c>
      <c r="BF1239" s="17">
        <f t="shared" si="8584"/>
        <v>-119.52</v>
      </c>
      <c r="BG1239" s="17">
        <f t="shared" si="8584"/>
        <v>-119.8</v>
      </c>
      <c r="BH1239" s="17">
        <f t="shared" si="8584"/>
        <v>-120.12</v>
      </c>
      <c r="BI1239" s="17">
        <f t="shared" si="8584"/>
        <v>-120.4</v>
      </c>
      <c r="BJ1239" s="17">
        <f t="shared" si="8584"/>
        <v>-120.72</v>
      </c>
      <c r="BK1239" s="17">
        <f t="shared" si="8584"/>
        <v>-121</v>
      </c>
      <c r="BL1239" s="17">
        <f t="shared" si="8584"/>
        <v>-121.32000000000001</v>
      </c>
      <c r="BM1239" s="17">
        <f t="shared" si="8584"/>
        <v>0</v>
      </c>
      <c r="BN1239" s="17">
        <f t="shared" si="8584"/>
        <v>0</v>
      </c>
      <c r="BO1239" s="17">
        <f t="shared" si="8584"/>
        <v>0</v>
      </c>
      <c r="BP1239" s="17">
        <f t="shared" si="8584"/>
        <v>0</v>
      </c>
      <c r="BQ1239" s="17">
        <f t="shared" si="8584"/>
        <v>0</v>
      </c>
      <c r="BR1239" s="17">
        <f t="shared" si="8584"/>
        <v>0</v>
      </c>
      <c r="BS1239" s="17">
        <f t="shared" si="8584"/>
        <v>0</v>
      </c>
      <c r="BT1239" s="17">
        <f t="shared" si="8584"/>
        <v>0</v>
      </c>
      <c r="BU1239" s="17">
        <f t="shared" si="8584"/>
        <v>0</v>
      </c>
      <c r="BV1239" s="17">
        <f t="shared" si="8584"/>
        <v>0</v>
      </c>
      <c r="BW1239" s="17">
        <f t="shared" si="8584"/>
        <v>0</v>
      </c>
      <c r="BX1239" s="17">
        <f t="shared" si="8584"/>
        <v>0</v>
      </c>
      <c r="BY1239" s="17">
        <f t="shared" si="8584"/>
        <v>0</v>
      </c>
      <c r="BZ1239" s="17">
        <f t="shared" si="8584"/>
        <v>0</v>
      </c>
      <c r="CA1239" s="17">
        <f t="shared" si="8584"/>
        <v>0</v>
      </c>
      <c r="CB1239" s="17">
        <f t="shared" si="8584"/>
        <v>0</v>
      </c>
      <c r="CC1239" s="17">
        <f t="shared" si="8584"/>
        <v>0</v>
      </c>
      <c r="CD1239" s="17">
        <f t="shared" si="8584"/>
        <v>0</v>
      </c>
      <c r="CE1239" s="17">
        <f t="shared" si="8584"/>
        <v>0</v>
      </c>
      <c r="CF1239" s="17">
        <f t="shared" si="8584"/>
        <v>0</v>
      </c>
      <c r="CG1239" s="17">
        <f t="shared" si="8584"/>
        <v>0</v>
      </c>
      <c r="CH1239" s="17">
        <f t="shared" si="8584"/>
        <v>0</v>
      </c>
      <c r="CI1239" s="17">
        <f t="shared" si="8584"/>
        <v>0</v>
      </c>
      <c r="CJ1239" s="17">
        <f t="shared" si="8584"/>
        <v>0</v>
      </c>
      <c r="CK1239" s="17">
        <f t="shared" si="8584"/>
        <v>0</v>
      </c>
      <c r="CL1239" s="17">
        <f t="shared" si="8584"/>
        <v>0</v>
      </c>
      <c r="CM1239" s="17">
        <f t="shared" si="8584"/>
        <v>0</v>
      </c>
      <c r="CN1239" s="17">
        <f t="shared" si="8584"/>
        <v>0</v>
      </c>
      <c r="CO1239" s="17">
        <f t="shared" si="8584"/>
        <v>0</v>
      </c>
    </row>
    <row r="1240" spans="1:93">
      <c r="B1240" s="556"/>
      <c r="C1240" s="556">
        <f t="shared" si="8536"/>
        <v>33</v>
      </c>
      <c r="D1240" s="632">
        <f t="shared" si="8533"/>
        <v>-0.04</v>
      </c>
      <c r="E1240" s="632"/>
      <c r="F1240" s="632"/>
      <c r="G1240" s="632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641"/>
      <c r="AO1240" s="17">
        <f>IF((AO1203-$AN1203)&gt;$D1204,0,$D1240*(AO1207))</f>
        <v>-114.56</v>
      </c>
      <c r="AP1240" s="17">
        <f t="shared" ref="AP1240:CO1240" si="8585">IF((AP1203-$AN1203)&gt;$D1204,0,$D1240*(AP1207))</f>
        <v>-114.84</v>
      </c>
      <c r="AQ1240" s="17">
        <f t="shared" si="8585"/>
        <v>-115.12</v>
      </c>
      <c r="AR1240" s="17">
        <f t="shared" si="8585"/>
        <v>-115.4</v>
      </c>
      <c r="AS1240" s="17">
        <f t="shared" si="8585"/>
        <v>-115.68</v>
      </c>
      <c r="AT1240" s="17">
        <f t="shared" si="8585"/>
        <v>-116</v>
      </c>
      <c r="AU1240" s="17">
        <f t="shared" si="8585"/>
        <v>-116.28</v>
      </c>
      <c r="AV1240" s="17">
        <f t="shared" si="8585"/>
        <v>-116.56</v>
      </c>
      <c r="AW1240" s="17">
        <f t="shared" si="8585"/>
        <v>-116.84</v>
      </c>
      <c r="AX1240" s="17">
        <f t="shared" si="8585"/>
        <v>-117.16</v>
      </c>
      <c r="AY1240" s="17">
        <f t="shared" si="8585"/>
        <v>-117.44</v>
      </c>
      <c r="AZ1240" s="17">
        <f t="shared" si="8585"/>
        <v>-117.72</v>
      </c>
      <c r="BA1240" s="17">
        <f t="shared" si="8585"/>
        <v>-118.04</v>
      </c>
      <c r="BB1240" s="17">
        <f t="shared" si="8585"/>
        <v>-118.32000000000001</v>
      </c>
      <c r="BC1240" s="17">
        <f t="shared" si="8585"/>
        <v>-118.60000000000001</v>
      </c>
      <c r="BD1240" s="17">
        <f t="shared" si="8585"/>
        <v>-118.92</v>
      </c>
      <c r="BE1240" s="17">
        <f t="shared" si="8585"/>
        <v>-119.2</v>
      </c>
      <c r="BF1240" s="17">
        <f t="shared" si="8585"/>
        <v>-119.52</v>
      </c>
      <c r="BG1240" s="17">
        <f t="shared" si="8585"/>
        <v>-119.8</v>
      </c>
      <c r="BH1240" s="17">
        <f t="shared" si="8585"/>
        <v>-120.12</v>
      </c>
      <c r="BI1240" s="17">
        <f t="shared" si="8585"/>
        <v>-120.4</v>
      </c>
      <c r="BJ1240" s="17">
        <f t="shared" si="8585"/>
        <v>-120.72</v>
      </c>
      <c r="BK1240" s="17">
        <f t="shared" si="8585"/>
        <v>-121</v>
      </c>
      <c r="BL1240" s="17">
        <f t="shared" si="8585"/>
        <v>-121.32000000000001</v>
      </c>
      <c r="BM1240" s="17">
        <f t="shared" si="8585"/>
        <v>-121.60000000000001</v>
      </c>
      <c r="BN1240" s="17">
        <f t="shared" si="8585"/>
        <v>0</v>
      </c>
      <c r="BO1240" s="17">
        <f t="shared" si="8585"/>
        <v>0</v>
      </c>
      <c r="BP1240" s="17">
        <f t="shared" si="8585"/>
        <v>0</v>
      </c>
      <c r="BQ1240" s="17">
        <f t="shared" si="8585"/>
        <v>0</v>
      </c>
      <c r="BR1240" s="17">
        <f t="shared" si="8585"/>
        <v>0</v>
      </c>
      <c r="BS1240" s="17">
        <f t="shared" si="8585"/>
        <v>0</v>
      </c>
      <c r="BT1240" s="17">
        <f t="shared" si="8585"/>
        <v>0</v>
      </c>
      <c r="BU1240" s="17">
        <f t="shared" si="8585"/>
        <v>0</v>
      </c>
      <c r="BV1240" s="17">
        <f t="shared" si="8585"/>
        <v>0</v>
      </c>
      <c r="BW1240" s="17">
        <f t="shared" si="8585"/>
        <v>0</v>
      </c>
      <c r="BX1240" s="17">
        <f t="shared" si="8585"/>
        <v>0</v>
      </c>
      <c r="BY1240" s="17">
        <f t="shared" si="8585"/>
        <v>0</v>
      </c>
      <c r="BZ1240" s="17">
        <f t="shared" si="8585"/>
        <v>0</v>
      </c>
      <c r="CA1240" s="17">
        <f t="shared" si="8585"/>
        <v>0</v>
      </c>
      <c r="CB1240" s="17">
        <f t="shared" si="8585"/>
        <v>0</v>
      </c>
      <c r="CC1240" s="17">
        <f t="shared" si="8585"/>
        <v>0</v>
      </c>
      <c r="CD1240" s="17">
        <f t="shared" si="8585"/>
        <v>0</v>
      </c>
      <c r="CE1240" s="17">
        <f t="shared" si="8585"/>
        <v>0</v>
      </c>
      <c r="CF1240" s="17">
        <f t="shared" si="8585"/>
        <v>0</v>
      </c>
      <c r="CG1240" s="17">
        <f t="shared" si="8585"/>
        <v>0</v>
      </c>
      <c r="CH1240" s="17">
        <f t="shared" si="8585"/>
        <v>0</v>
      </c>
      <c r="CI1240" s="17">
        <f t="shared" si="8585"/>
        <v>0</v>
      </c>
      <c r="CJ1240" s="17">
        <f t="shared" si="8585"/>
        <v>0</v>
      </c>
      <c r="CK1240" s="17">
        <f t="shared" si="8585"/>
        <v>0</v>
      </c>
      <c r="CL1240" s="17">
        <f t="shared" si="8585"/>
        <v>0</v>
      </c>
      <c r="CM1240" s="17">
        <f t="shared" si="8585"/>
        <v>0</v>
      </c>
      <c r="CN1240" s="17">
        <f t="shared" si="8585"/>
        <v>0</v>
      </c>
      <c r="CO1240" s="17">
        <f t="shared" si="8585"/>
        <v>0</v>
      </c>
    </row>
    <row r="1241" spans="1:93">
      <c r="B1241" s="556"/>
      <c r="C1241" s="556">
        <f t="shared" si="8536"/>
        <v>34</v>
      </c>
      <c r="D1241" s="632">
        <f t="shared" si="8533"/>
        <v>-0.04</v>
      </c>
      <c r="E1241" s="632"/>
      <c r="F1241" s="632"/>
      <c r="G1241" s="632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>
        <f>IF((AP1203-$AO1203)&gt;$D1204,0,$D1241*(AP1207))</f>
        <v>-114.84</v>
      </c>
      <c r="AQ1241" s="17">
        <f t="shared" ref="AQ1241:CO1241" si="8586">IF((AQ1203-$AO1203)&gt;$D1204,0,$D1241*(AQ1207))</f>
        <v>-115.12</v>
      </c>
      <c r="AR1241" s="17">
        <f t="shared" si="8586"/>
        <v>-115.4</v>
      </c>
      <c r="AS1241" s="17">
        <f t="shared" si="8586"/>
        <v>-115.68</v>
      </c>
      <c r="AT1241" s="17">
        <f t="shared" si="8586"/>
        <v>-116</v>
      </c>
      <c r="AU1241" s="17">
        <f t="shared" si="8586"/>
        <v>-116.28</v>
      </c>
      <c r="AV1241" s="17">
        <f t="shared" si="8586"/>
        <v>-116.56</v>
      </c>
      <c r="AW1241" s="17">
        <f t="shared" si="8586"/>
        <v>-116.84</v>
      </c>
      <c r="AX1241" s="17">
        <f t="shared" si="8586"/>
        <v>-117.16</v>
      </c>
      <c r="AY1241" s="17">
        <f t="shared" si="8586"/>
        <v>-117.44</v>
      </c>
      <c r="AZ1241" s="17">
        <f t="shared" si="8586"/>
        <v>-117.72</v>
      </c>
      <c r="BA1241" s="17">
        <f t="shared" si="8586"/>
        <v>-118.04</v>
      </c>
      <c r="BB1241" s="17">
        <f t="shared" si="8586"/>
        <v>-118.32000000000001</v>
      </c>
      <c r="BC1241" s="17">
        <f t="shared" si="8586"/>
        <v>-118.60000000000001</v>
      </c>
      <c r="BD1241" s="17">
        <f t="shared" si="8586"/>
        <v>-118.92</v>
      </c>
      <c r="BE1241" s="17">
        <f t="shared" si="8586"/>
        <v>-119.2</v>
      </c>
      <c r="BF1241" s="17">
        <f t="shared" si="8586"/>
        <v>-119.52</v>
      </c>
      <c r="BG1241" s="17">
        <f t="shared" si="8586"/>
        <v>-119.8</v>
      </c>
      <c r="BH1241" s="17">
        <f t="shared" si="8586"/>
        <v>-120.12</v>
      </c>
      <c r="BI1241" s="17">
        <f t="shared" si="8586"/>
        <v>-120.4</v>
      </c>
      <c r="BJ1241" s="17">
        <f t="shared" si="8586"/>
        <v>-120.72</v>
      </c>
      <c r="BK1241" s="17">
        <f t="shared" si="8586"/>
        <v>-121</v>
      </c>
      <c r="BL1241" s="17">
        <f t="shared" si="8586"/>
        <v>-121.32000000000001</v>
      </c>
      <c r="BM1241" s="17">
        <f t="shared" si="8586"/>
        <v>-121.60000000000001</v>
      </c>
      <c r="BN1241" s="17">
        <f t="shared" si="8586"/>
        <v>-121.92</v>
      </c>
      <c r="BO1241" s="17">
        <f t="shared" si="8586"/>
        <v>0</v>
      </c>
      <c r="BP1241" s="17">
        <f t="shared" si="8586"/>
        <v>0</v>
      </c>
      <c r="BQ1241" s="17">
        <f t="shared" si="8586"/>
        <v>0</v>
      </c>
      <c r="BR1241" s="17">
        <f t="shared" si="8586"/>
        <v>0</v>
      </c>
      <c r="BS1241" s="17">
        <f t="shared" si="8586"/>
        <v>0</v>
      </c>
      <c r="BT1241" s="17">
        <f t="shared" si="8586"/>
        <v>0</v>
      </c>
      <c r="BU1241" s="17">
        <f t="shared" si="8586"/>
        <v>0</v>
      </c>
      <c r="BV1241" s="17">
        <f t="shared" si="8586"/>
        <v>0</v>
      </c>
      <c r="BW1241" s="17">
        <f t="shared" si="8586"/>
        <v>0</v>
      </c>
      <c r="BX1241" s="17">
        <f t="shared" si="8586"/>
        <v>0</v>
      </c>
      <c r="BY1241" s="17">
        <f t="shared" si="8586"/>
        <v>0</v>
      </c>
      <c r="BZ1241" s="17">
        <f t="shared" si="8586"/>
        <v>0</v>
      </c>
      <c r="CA1241" s="17">
        <f t="shared" si="8586"/>
        <v>0</v>
      </c>
      <c r="CB1241" s="17">
        <f t="shared" si="8586"/>
        <v>0</v>
      </c>
      <c r="CC1241" s="17">
        <f t="shared" si="8586"/>
        <v>0</v>
      </c>
      <c r="CD1241" s="17">
        <f t="shared" si="8586"/>
        <v>0</v>
      </c>
      <c r="CE1241" s="17">
        <f t="shared" si="8586"/>
        <v>0</v>
      </c>
      <c r="CF1241" s="17">
        <f t="shared" si="8586"/>
        <v>0</v>
      </c>
      <c r="CG1241" s="17">
        <f t="shared" si="8586"/>
        <v>0</v>
      </c>
      <c r="CH1241" s="17">
        <f t="shared" si="8586"/>
        <v>0</v>
      </c>
      <c r="CI1241" s="17">
        <f t="shared" si="8586"/>
        <v>0</v>
      </c>
      <c r="CJ1241" s="17">
        <f t="shared" si="8586"/>
        <v>0</v>
      </c>
      <c r="CK1241" s="17">
        <f t="shared" si="8586"/>
        <v>0</v>
      </c>
      <c r="CL1241" s="17">
        <f t="shared" si="8586"/>
        <v>0</v>
      </c>
      <c r="CM1241" s="17">
        <f t="shared" si="8586"/>
        <v>0</v>
      </c>
      <c r="CN1241" s="17">
        <f t="shared" si="8586"/>
        <v>0</v>
      </c>
      <c r="CO1241" s="17">
        <f t="shared" si="8586"/>
        <v>0</v>
      </c>
    </row>
    <row r="1242" spans="1:93">
      <c r="B1242" s="556"/>
      <c r="C1242" s="556">
        <f t="shared" si="8536"/>
        <v>35</v>
      </c>
      <c r="D1242" s="632">
        <f t="shared" si="8533"/>
        <v>-0.04</v>
      </c>
      <c r="E1242" s="632"/>
      <c r="F1242" s="632"/>
      <c r="G1242" s="632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>
        <f>IF((AQ1203-$AP1203)&gt;$D1204,0,$D1242*(AQ1207))</f>
        <v>-115.12</v>
      </c>
      <c r="AR1242" s="17">
        <f t="shared" ref="AR1242:CO1242" si="8587">IF((AR1203-$AP1203)&gt;$D1204,0,$D1242*(AR1207))</f>
        <v>-115.4</v>
      </c>
      <c r="AS1242" s="17">
        <f t="shared" si="8587"/>
        <v>-115.68</v>
      </c>
      <c r="AT1242" s="17">
        <f t="shared" si="8587"/>
        <v>-116</v>
      </c>
      <c r="AU1242" s="17">
        <f t="shared" si="8587"/>
        <v>-116.28</v>
      </c>
      <c r="AV1242" s="17">
        <f t="shared" si="8587"/>
        <v>-116.56</v>
      </c>
      <c r="AW1242" s="17">
        <f t="shared" si="8587"/>
        <v>-116.84</v>
      </c>
      <c r="AX1242" s="17">
        <f t="shared" si="8587"/>
        <v>-117.16</v>
      </c>
      <c r="AY1242" s="17">
        <f t="shared" si="8587"/>
        <v>-117.44</v>
      </c>
      <c r="AZ1242" s="17">
        <f t="shared" si="8587"/>
        <v>-117.72</v>
      </c>
      <c r="BA1242" s="17">
        <f t="shared" si="8587"/>
        <v>-118.04</v>
      </c>
      <c r="BB1242" s="17">
        <f t="shared" si="8587"/>
        <v>-118.32000000000001</v>
      </c>
      <c r="BC1242" s="17">
        <f t="shared" si="8587"/>
        <v>-118.60000000000001</v>
      </c>
      <c r="BD1242" s="17">
        <f t="shared" si="8587"/>
        <v>-118.92</v>
      </c>
      <c r="BE1242" s="17">
        <f t="shared" si="8587"/>
        <v>-119.2</v>
      </c>
      <c r="BF1242" s="17">
        <f t="shared" si="8587"/>
        <v>-119.52</v>
      </c>
      <c r="BG1242" s="17">
        <f t="shared" si="8587"/>
        <v>-119.8</v>
      </c>
      <c r="BH1242" s="17">
        <f t="shared" si="8587"/>
        <v>-120.12</v>
      </c>
      <c r="BI1242" s="17">
        <f t="shared" si="8587"/>
        <v>-120.4</v>
      </c>
      <c r="BJ1242" s="17">
        <f t="shared" si="8587"/>
        <v>-120.72</v>
      </c>
      <c r="BK1242" s="17">
        <f t="shared" si="8587"/>
        <v>-121</v>
      </c>
      <c r="BL1242" s="17">
        <f t="shared" si="8587"/>
        <v>-121.32000000000001</v>
      </c>
      <c r="BM1242" s="17">
        <f t="shared" si="8587"/>
        <v>-121.60000000000001</v>
      </c>
      <c r="BN1242" s="17">
        <f t="shared" si="8587"/>
        <v>-121.92</v>
      </c>
      <c r="BO1242" s="17">
        <f t="shared" si="8587"/>
        <v>-122.24000000000001</v>
      </c>
      <c r="BP1242" s="17">
        <f t="shared" si="8587"/>
        <v>0</v>
      </c>
      <c r="BQ1242" s="17">
        <f t="shared" si="8587"/>
        <v>0</v>
      </c>
      <c r="BR1242" s="17">
        <f t="shared" si="8587"/>
        <v>0</v>
      </c>
      <c r="BS1242" s="17">
        <f t="shared" si="8587"/>
        <v>0</v>
      </c>
      <c r="BT1242" s="17">
        <f t="shared" si="8587"/>
        <v>0</v>
      </c>
      <c r="BU1242" s="17">
        <f t="shared" si="8587"/>
        <v>0</v>
      </c>
      <c r="BV1242" s="17">
        <f t="shared" si="8587"/>
        <v>0</v>
      </c>
      <c r="BW1242" s="17">
        <f t="shared" si="8587"/>
        <v>0</v>
      </c>
      <c r="BX1242" s="17">
        <f t="shared" si="8587"/>
        <v>0</v>
      </c>
      <c r="BY1242" s="17">
        <f t="shared" si="8587"/>
        <v>0</v>
      </c>
      <c r="BZ1242" s="17">
        <f t="shared" si="8587"/>
        <v>0</v>
      </c>
      <c r="CA1242" s="17">
        <f t="shared" si="8587"/>
        <v>0</v>
      </c>
      <c r="CB1242" s="17">
        <f t="shared" si="8587"/>
        <v>0</v>
      </c>
      <c r="CC1242" s="17">
        <f t="shared" si="8587"/>
        <v>0</v>
      </c>
      <c r="CD1242" s="17">
        <f t="shared" si="8587"/>
        <v>0</v>
      </c>
      <c r="CE1242" s="17">
        <f t="shared" si="8587"/>
        <v>0</v>
      </c>
      <c r="CF1242" s="17">
        <f t="shared" si="8587"/>
        <v>0</v>
      </c>
      <c r="CG1242" s="17">
        <f t="shared" si="8587"/>
        <v>0</v>
      </c>
      <c r="CH1242" s="17">
        <f t="shared" si="8587"/>
        <v>0</v>
      </c>
      <c r="CI1242" s="17">
        <f t="shared" si="8587"/>
        <v>0</v>
      </c>
      <c r="CJ1242" s="17">
        <f t="shared" si="8587"/>
        <v>0</v>
      </c>
      <c r="CK1242" s="17">
        <f t="shared" si="8587"/>
        <v>0</v>
      </c>
      <c r="CL1242" s="17">
        <f t="shared" si="8587"/>
        <v>0</v>
      </c>
      <c r="CM1242" s="17">
        <f t="shared" si="8587"/>
        <v>0</v>
      </c>
      <c r="CN1242" s="17">
        <f t="shared" si="8587"/>
        <v>0</v>
      </c>
      <c r="CO1242" s="17">
        <f t="shared" si="8587"/>
        <v>0</v>
      </c>
    </row>
    <row r="1243" spans="1:93">
      <c r="B1243" s="556"/>
      <c r="C1243" s="556">
        <f t="shared" si="8536"/>
        <v>36</v>
      </c>
      <c r="D1243" s="632">
        <f t="shared" si="8533"/>
        <v>-0.04</v>
      </c>
      <c r="E1243" s="632"/>
      <c r="F1243" s="632"/>
      <c r="G1243" s="632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>
        <f>IF((AR1203-$AQ1203)&gt;$D1204,0,$D1243*(AR1207))</f>
        <v>-115.4</v>
      </c>
      <c r="AS1243" s="17">
        <f t="shared" ref="AS1243:CO1243" si="8588">IF((AS1203-$AQ1203)&gt;$D1204,0,$D1243*(AS1207))</f>
        <v>-115.68</v>
      </c>
      <c r="AT1243" s="17">
        <f t="shared" si="8588"/>
        <v>-116</v>
      </c>
      <c r="AU1243" s="17">
        <f t="shared" si="8588"/>
        <v>-116.28</v>
      </c>
      <c r="AV1243" s="17">
        <f t="shared" si="8588"/>
        <v>-116.56</v>
      </c>
      <c r="AW1243" s="17">
        <f t="shared" si="8588"/>
        <v>-116.84</v>
      </c>
      <c r="AX1243" s="17">
        <f t="shared" si="8588"/>
        <v>-117.16</v>
      </c>
      <c r="AY1243" s="17">
        <f t="shared" si="8588"/>
        <v>-117.44</v>
      </c>
      <c r="AZ1243" s="17">
        <f t="shared" si="8588"/>
        <v>-117.72</v>
      </c>
      <c r="BA1243" s="17">
        <f t="shared" si="8588"/>
        <v>-118.04</v>
      </c>
      <c r="BB1243" s="17">
        <f t="shared" si="8588"/>
        <v>-118.32000000000001</v>
      </c>
      <c r="BC1243" s="17">
        <f t="shared" si="8588"/>
        <v>-118.60000000000001</v>
      </c>
      <c r="BD1243" s="17">
        <f t="shared" si="8588"/>
        <v>-118.92</v>
      </c>
      <c r="BE1243" s="17">
        <f t="shared" si="8588"/>
        <v>-119.2</v>
      </c>
      <c r="BF1243" s="17">
        <f t="shared" si="8588"/>
        <v>-119.52</v>
      </c>
      <c r="BG1243" s="17">
        <f t="shared" si="8588"/>
        <v>-119.8</v>
      </c>
      <c r="BH1243" s="17">
        <f t="shared" si="8588"/>
        <v>-120.12</v>
      </c>
      <c r="BI1243" s="17">
        <f t="shared" si="8588"/>
        <v>-120.4</v>
      </c>
      <c r="BJ1243" s="17">
        <f t="shared" si="8588"/>
        <v>-120.72</v>
      </c>
      <c r="BK1243" s="17">
        <f t="shared" si="8588"/>
        <v>-121</v>
      </c>
      <c r="BL1243" s="17">
        <f t="shared" si="8588"/>
        <v>-121.32000000000001</v>
      </c>
      <c r="BM1243" s="17">
        <f t="shared" si="8588"/>
        <v>-121.60000000000001</v>
      </c>
      <c r="BN1243" s="17">
        <f t="shared" si="8588"/>
        <v>-121.92</v>
      </c>
      <c r="BO1243" s="17">
        <f t="shared" si="8588"/>
        <v>-122.24000000000001</v>
      </c>
      <c r="BP1243" s="17">
        <f t="shared" si="8588"/>
        <v>-122.52</v>
      </c>
      <c r="BQ1243" s="17">
        <f t="shared" si="8588"/>
        <v>0</v>
      </c>
      <c r="BR1243" s="17">
        <f t="shared" si="8588"/>
        <v>0</v>
      </c>
      <c r="BS1243" s="17">
        <f t="shared" si="8588"/>
        <v>0</v>
      </c>
      <c r="BT1243" s="17">
        <f t="shared" si="8588"/>
        <v>0</v>
      </c>
      <c r="BU1243" s="17">
        <f t="shared" si="8588"/>
        <v>0</v>
      </c>
      <c r="BV1243" s="17">
        <f t="shared" si="8588"/>
        <v>0</v>
      </c>
      <c r="BW1243" s="17">
        <f t="shared" si="8588"/>
        <v>0</v>
      </c>
      <c r="BX1243" s="17">
        <f t="shared" si="8588"/>
        <v>0</v>
      </c>
      <c r="BY1243" s="17">
        <f t="shared" si="8588"/>
        <v>0</v>
      </c>
      <c r="BZ1243" s="17">
        <f t="shared" si="8588"/>
        <v>0</v>
      </c>
      <c r="CA1243" s="17">
        <f t="shared" si="8588"/>
        <v>0</v>
      </c>
      <c r="CB1243" s="17">
        <f t="shared" si="8588"/>
        <v>0</v>
      </c>
      <c r="CC1243" s="17">
        <f t="shared" si="8588"/>
        <v>0</v>
      </c>
      <c r="CD1243" s="17">
        <f t="shared" si="8588"/>
        <v>0</v>
      </c>
      <c r="CE1243" s="17">
        <f t="shared" si="8588"/>
        <v>0</v>
      </c>
      <c r="CF1243" s="17">
        <f t="shared" si="8588"/>
        <v>0</v>
      </c>
      <c r="CG1243" s="17">
        <f t="shared" si="8588"/>
        <v>0</v>
      </c>
      <c r="CH1243" s="17">
        <f t="shared" si="8588"/>
        <v>0</v>
      </c>
      <c r="CI1243" s="17">
        <f t="shared" si="8588"/>
        <v>0</v>
      </c>
      <c r="CJ1243" s="17">
        <f t="shared" si="8588"/>
        <v>0</v>
      </c>
      <c r="CK1243" s="17">
        <f t="shared" si="8588"/>
        <v>0</v>
      </c>
      <c r="CL1243" s="17">
        <f t="shared" si="8588"/>
        <v>0</v>
      </c>
      <c r="CM1243" s="17">
        <f t="shared" si="8588"/>
        <v>0</v>
      </c>
      <c r="CN1243" s="17">
        <f t="shared" si="8588"/>
        <v>0</v>
      </c>
      <c r="CO1243" s="17">
        <f t="shared" si="8588"/>
        <v>0</v>
      </c>
    </row>
    <row r="1244" spans="1:93">
      <c r="B1244" s="556"/>
      <c r="C1244" s="556">
        <f t="shared" si="8536"/>
        <v>37</v>
      </c>
      <c r="D1244" s="632">
        <f t="shared" si="8533"/>
        <v>-0.04</v>
      </c>
      <c r="E1244" s="632"/>
      <c r="F1244" s="632"/>
      <c r="G1244" s="632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>
        <f>IF((AS1203-$AR1203)&gt;$D1204,0,$D1244*(AS1207))</f>
        <v>-115.68</v>
      </c>
      <c r="AT1244" s="17">
        <f t="shared" ref="AT1244:CO1244" si="8589">IF((AT1203-$AR1203)&gt;$D1204,0,$D1244*(AT1207))</f>
        <v>-116</v>
      </c>
      <c r="AU1244" s="17">
        <f t="shared" si="8589"/>
        <v>-116.28</v>
      </c>
      <c r="AV1244" s="17">
        <f t="shared" si="8589"/>
        <v>-116.56</v>
      </c>
      <c r="AW1244" s="17">
        <f t="shared" si="8589"/>
        <v>-116.84</v>
      </c>
      <c r="AX1244" s="17">
        <f t="shared" si="8589"/>
        <v>-117.16</v>
      </c>
      <c r="AY1244" s="17">
        <f t="shared" si="8589"/>
        <v>-117.44</v>
      </c>
      <c r="AZ1244" s="17">
        <f t="shared" si="8589"/>
        <v>-117.72</v>
      </c>
      <c r="BA1244" s="17">
        <f t="shared" si="8589"/>
        <v>-118.04</v>
      </c>
      <c r="BB1244" s="17">
        <f t="shared" si="8589"/>
        <v>-118.32000000000001</v>
      </c>
      <c r="BC1244" s="17">
        <f t="shared" si="8589"/>
        <v>-118.60000000000001</v>
      </c>
      <c r="BD1244" s="17">
        <f t="shared" si="8589"/>
        <v>-118.92</v>
      </c>
      <c r="BE1244" s="17">
        <f t="shared" si="8589"/>
        <v>-119.2</v>
      </c>
      <c r="BF1244" s="17">
        <f t="shared" si="8589"/>
        <v>-119.52</v>
      </c>
      <c r="BG1244" s="17">
        <f t="shared" si="8589"/>
        <v>-119.8</v>
      </c>
      <c r="BH1244" s="17">
        <f t="shared" si="8589"/>
        <v>-120.12</v>
      </c>
      <c r="BI1244" s="17">
        <f t="shared" si="8589"/>
        <v>-120.4</v>
      </c>
      <c r="BJ1244" s="17">
        <f t="shared" si="8589"/>
        <v>-120.72</v>
      </c>
      <c r="BK1244" s="17">
        <f t="shared" si="8589"/>
        <v>-121</v>
      </c>
      <c r="BL1244" s="17">
        <f t="shared" si="8589"/>
        <v>-121.32000000000001</v>
      </c>
      <c r="BM1244" s="17">
        <f t="shared" si="8589"/>
        <v>-121.60000000000001</v>
      </c>
      <c r="BN1244" s="17">
        <f t="shared" si="8589"/>
        <v>-121.92</v>
      </c>
      <c r="BO1244" s="17">
        <f t="shared" si="8589"/>
        <v>-122.24000000000001</v>
      </c>
      <c r="BP1244" s="17">
        <f t="shared" si="8589"/>
        <v>-122.52</v>
      </c>
      <c r="BQ1244" s="17">
        <f t="shared" si="8589"/>
        <v>-122.84</v>
      </c>
      <c r="BR1244" s="17">
        <f t="shared" si="8589"/>
        <v>0</v>
      </c>
      <c r="BS1244" s="17">
        <f t="shared" si="8589"/>
        <v>0</v>
      </c>
      <c r="BT1244" s="17">
        <f t="shared" si="8589"/>
        <v>0</v>
      </c>
      <c r="BU1244" s="17">
        <f t="shared" si="8589"/>
        <v>0</v>
      </c>
      <c r="BV1244" s="17">
        <f t="shared" si="8589"/>
        <v>0</v>
      </c>
      <c r="BW1244" s="17">
        <f t="shared" si="8589"/>
        <v>0</v>
      </c>
      <c r="BX1244" s="17">
        <f t="shared" si="8589"/>
        <v>0</v>
      </c>
      <c r="BY1244" s="17">
        <f t="shared" si="8589"/>
        <v>0</v>
      </c>
      <c r="BZ1244" s="17">
        <f t="shared" si="8589"/>
        <v>0</v>
      </c>
      <c r="CA1244" s="17">
        <f t="shared" si="8589"/>
        <v>0</v>
      </c>
      <c r="CB1244" s="17">
        <f t="shared" si="8589"/>
        <v>0</v>
      </c>
      <c r="CC1244" s="17">
        <f t="shared" si="8589"/>
        <v>0</v>
      </c>
      <c r="CD1244" s="17">
        <f t="shared" si="8589"/>
        <v>0</v>
      </c>
      <c r="CE1244" s="17">
        <f t="shared" si="8589"/>
        <v>0</v>
      </c>
      <c r="CF1244" s="17">
        <f t="shared" si="8589"/>
        <v>0</v>
      </c>
      <c r="CG1244" s="17">
        <f t="shared" si="8589"/>
        <v>0</v>
      </c>
      <c r="CH1244" s="17">
        <f t="shared" si="8589"/>
        <v>0</v>
      </c>
      <c r="CI1244" s="17">
        <f t="shared" si="8589"/>
        <v>0</v>
      </c>
      <c r="CJ1244" s="17">
        <f t="shared" si="8589"/>
        <v>0</v>
      </c>
      <c r="CK1244" s="17">
        <f t="shared" si="8589"/>
        <v>0</v>
      </c>
      <c r="CL1244" s="17">
        <f t="shared" si="8589"/>
        <v>0</v>
      </c>
      <c r="CM1244" s="17">
        <f t="shared" si="8589"/>
        <v>0</v>
      </c>
      <c r="CN1244" s="17">
        <f t="shared" si="8589"/>
        <v>0</v>
      </c>
      <c r="CO1244" s="17">
        <f t="shared" si="8589"/>
        <v>0</v>
      </c>
    </row>
    <row r="1245" spans="1:93">
      <c r="B1245" s="556"/>
      <c r="C1245" s="556">
        <f t="shared" si="8536"/>
        <v>38</v>
      </c>
      <c r="D1245" s="632">
        <f t="shared" si="8533"/>
        <v>-0.04</v>
      </c>
      <c r="E1245" s="632"/>
      <c r="F1245" s="632"/>
      <c r="G1245" s="632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>
        <f>IF((AT1203-$AS1203)&gt;$D1204,0,$D1245*(AT1207))</f>
        <v>-116</v>
      </c>
      <c r="AU1245" s="17">
        <f t="shared" ref="AU1245:CO1245" si="8590">IF((AU1203-$AS1203)&gt;$D1204,0,$D1245*(AU1207))</f>
        <v>-116.28</v>
      </c>
      <c r="AV1245" s="17">
        <f t="shared" si="8590"/>
        <v>-116.56</v>
      </c>
      <c r="AW1245" s="17">
        <f t="shared" si="8590"/>
        <v>-116.84</v>
      </c>
      <c r="AX1245" s="17">
        <f t="shared" si="8590"/>
        <v>-117.16</v>
      </c>
      <c r="AY1245" s="17">
        <f t="shared" si="8590"/>
        <v>-117.44</v>
      </c>
      <c r="AZ1245" s="17">
        <f t="shared" si="8590"/>
        <v>-117.72</v>
      </c>
      <c r="BA1245" s="17">
        <f t="shared" si="8590"/>
        <v>-118.04</v>
      </c>
      <c r="BB1245" s="17">
        <f t="shared" si="8590"/>
        <v>-118.32000000000001</v>
      </c>
      <c r="BC1245" s="17">
        <f t="shared" si="8590"/>
        <v>-118.60000000000001</v>
      </c>
      <c r="BD1245" s="17">
        <f t="shared" si="8590"/>
        <v>-118.92</v>
      </c>
      <c r="BE1245" s="17">
        <f t="shared" si="8590"/>
        <v>-119.2</v>
      </c>
      <c r="BF1245" s="17">
        <f t="shared" si="8590"/>
        <v>-119.52</v>
      </c>
      <c r="BG1245" s="17">
        <f t="shared" si="8590"/>
        <v>-119.8</v>
      </c>
      <c r="BH1245" s="17">
        <f t="shared" si="8590"/>
        <v>-120.12</v>
      </c>
      <c r="BI1245" s="17">
        <f t="shared" si="8590"/>
        <v>-120.4</v>
      </c>
      <c r="BJ1245" s="17">
        <f t="shared" si="8590"/>
        <v>-120.72</v>
      </c>
      <c r="BK1245" s="17">
        <f t="shared" si="8590"/>
        <v>-121</v>
      </c>
      <c r="BL1245" s="17">
        <f t="shared" si="8590"/>
        <v>-121.32000000000001</v>
      </c>
      <c r="BM1245" s="17">
        <f t="shared" si="8590"/>
        <v>-121.60000000000001</v>
      </c>
      <c r="BN1245" s="17">
        <f t="shared" si="8590"/>
        <v>-121.92</v>
      </c>
      <c r="BO1245" s="17">
        <f t="shared" si="8590"/>
        <v>-122.24000000000001</v>
      </c>
      <c r="BP1245" s="17">
        <f t="shared" si="8590"/>
        <v>-122.52</v>
      </c>
      <c r="BQ1245" s="17">
        <f t="shared" si="8590"/>
        <v>-122.84</v>
      </c>
      <c r="BR1245" s="17">
        <f t="shared" si="8590"/>
        <v>-123.16</v>
      </c>
      <c r="BS1245" s="17">
        <f t="shared" si="8590"/>
        <v>0</v>
      </c>
      <c r="BT1245" s="17">
        <f t="shared" si="8590"/>
        <v>0</v>
      </c>
      <c r="BU1245" s="17">
        <f t="shared" si="8590"/>
        <v>0</v>
      </c>
      <c r="BV1245" s="17">
        <f t="shared" si="8590"/>
        <v>0</v>
      </c>
      <c r="BW1245" s="17">
        <f t="shared" si="8590"/>
        <v>0</v>
      </c>
      <c r="BX1245" s="17">
        <f t="shared" si="8590"/>
        <v>0</v>
      </c>
      <c r="BY1245" s="17">
        <f t="shared" si="8590"/>
        <v>0</v>
      </c>
      <c r="BZ1245" s="17">
        <f t="shared" si="8590"/>
        <v>0</v>
      </c>
      <c r="CA1245" s="17">
        <f t="shared" si="8590"/>
        <v>0</v>
      </c>
      <c r="CB1245" s="17">
        <f t="shared" si="8590"/>
        <v>0</v>
      </c>
      <c r="CC1245" s="17">
        <f t="shared" si="8590"/>
        <v>0</v>
      </c>
      <c r="CD1245" s="17">
        <f t="shared" si="8590"/>
        <v>0</v>
      </c>
      <c r="CE1245" s="17">
        <f t="shared" si="8590"/>
        <v>0</v>
      </c>
      <c r="CF1245" s="17">
        <f t="shared" si="8590"/>
        <v>0</v>
      </c>
      <c r="CG1245" s="17">
        <f t="shared" si="8590"/>
        <v>0</v>
      </c>
      <c r="CH1245" s="17">
        <f t="shared" si="8590"/>
        <v>0</v>
      </c>
      <c r="CI1245" s="17">
        <f t="shared" si="8590"/>
        <v>0</v>
      </c>
      <c r="CJ1245" s="17">
        <f t="shared" si="8590"/>
        <v>0</v>
      </c>
      <c r="CK1245" s="17">
        <f t="shared" si="8590"/>
        <v>0</v>
      </c>
      <c r="CL1245" s="17">
        <f t="shared" si="8590"/>
        <v>0</v>
      </c>
      <c r="CM1245" s="17">
        <f t="shared" si="8590"/>
        <v>0</v>
      </c>
      <c r="CN1245" s="17">
        <f t="shared" si="8590"/>
        <v>0</v>
      </c>
      <c r="CO1245" s="17">
        <f t="shared" si="8590"/>
        <v>0</v>
      </c>
    </row>
    <row r="1246" spans="1:93">
      <c r="B1246" s="556"/>
      <c r="C1246" s="556">
        <f t="shared" si="8536"/>
        <v>39</v>
      </c>
      <c r="D1246" s="632">
        <f t="shared" si="8533"/>
        <v>-0.04</v>
      </c>
      <c r="E1246" s="632"/>
      <c r="F1246" s="632"/>
      <c r="G1246" s="632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>
        <f>IF((AU1203-$AT1203)&gt;$D1204,0,$D1246*(AU1207))</f>
        <v>-116.28</v>
      </c>
      <c r="AV1246" s="17">
        <f t="shared" ref="AV1246:CO1246" si="8591">IF((AV1203-$AT1203)&gt;$D1204,0,$D1246*(AV1207))</f>
        <v>-116.56</v>
      </c>
      <c r="AW1246" s="17">
        <f t="shared" si="8591"/>
        <v>-116.84</v>
      </c>
      <c r="AX1246" s="17">
        <f t="shared" si="8591"/>
        <v>-117.16</v>
      </c>
      <c r="AY1246" s="17">
        <f t="shared" si="8591"/>
        <v>-117.44</v>
      </c>
      <c r="AZ1246" s="17">
        <f t="shared" si="8591"/>
        <v>-117.72</v>
      </c>
      <c r="BA1246" s="17">
        <f t="shared" si="8591"/>
        <v>-118.04</v>
      </c>
      <c r="BB1246" s="17">
        <f t="shared" si="8591"/>
        <v>-118.32000000000001</v>
      </c>
      <c r="BC1246" s="17">
        <f t="shared" si="8591"/>
        <v>-118.60000000000001</v>
      </c>
      <c r="BD1246" s="17">
        <f t="shared" si="8591"/>
        <v>-118.92</v>
      </c>
      <c r="BE1246" s="17">
        <f t="shared" si="8591"/>
        <v>-119.2</v>
      </c>
      <c r="BF1246" s="17">
        <f t="shared" si="8591"/>
        <v>-119.52</v>
      </c>
      <c r="BG1246" s="17">
        <f t="shared" si="8591"/>
        <v>-119.8</v>
      </c>
      <c r="BH1246" s="17">
        <f t="shared" si="8591"/>
        <v>-120.12</v>
      </c>
      <c r="BI1246" s="17">
        <f t="shared" si="8591"/>
        <v>-120.4</v>
      </c>
      <c r="BJ1246" s="17">
        <f t="shared" si="8591"/>
        <v>-120.72</v>
      </c>
      <c r="BK1246" s="17">
        <f t="shared" si="8591"/>
        <v>-121</v>
      </c>
      <c r="BL1246" s="17">
        <f t="shared" si="8591"/>
        <v>-121.32000000000001</v>
      </c>
      <c r="BM1246" s="17">
        <f t="shared" si="8591"/>
        <v>-121.60000000000001</v>
      </c>
      <c r="BN1246" s="17">
        <f t="shared" si="8591"/>
        <v>-121.92</v>
      </c>
      <c r="BO1246" s="17">
        <f t="shared" si="8591"/>
        <v>-122.24000000000001</v>
      </c>
      <c r="BP1246" s="17">
        <f t="shared" si="8591"/>
        <v>-122.52</v>
      </c>
      <c r="BQ1246" s="17">
        <f t="shared" si="8591"/>
        <v>-122.84</v>
      </c>
      <c r="BR1246" s="17">
        <f t="shared" si="8591"/>
        <v>-123.16</v>
      </c>
      <c r="BS1246" s="17">
        <f t="shared" si="8591"/>
        <v>-123.44</v>
      </c>
      <c r="BT1246" s="17">
        <f t="shared" si="8591"/>
        <v>0</v>
      </c>
      <c r="BU1246" s="17">
        <f t="shared" si="8591"/>
        <v>0</v>
      </c>
      <c r="BV1246" s="17">
        <f t="shared" si="8591"/>
        <v>0</v>
      </c>
      <c r="BW1246" s="17">
        <f t="shared" si="8591"/>
        <v>0</v>
      </c>
      <c r="BX1246" s="17">
        <f t="shared" si="8591"/>
        <v>0</v>
      </c>
      <c r="BY1246" s="17">
        <f t="shared" si="8591"/>
        <v>0</v>
      </c>
      <c r="BZ1246" s="17">
        <f t="shared" si="8591"/>
        <v>0</v>
      </c>
      <c r="CA1246" s="17">
        <f t="shared" si="8591"/>
        <v>0</v>
      </c>
      <c r="CB1246" s="17">
        <f t="shared" si="8591"/>
        <v>0</v>
      </c>
      <c r="CC1246" s="17">
        <f t="shared" si="8591"/>
        <v>0</v>
      </c>
      <c r="CD1246" s="17">
        <f t="shared" si="8591"/>
        <v>0</v>
      </c>
      <c r="CE1246" s="17">
        <f t="shared" si="8591"/>
        <v>0</v>
      </c>
      <c r="CF1246" s="17">
        <f t="shared" si="8591"/>
        <v>0</v>
      </c>
      <c r="CG1246" s="17">
        <f t="shared" si="8591"/>
        <v>0</v>
      </c>
      <c r="CH1246" s="17">
        <f t="shared" si="8591"/>
        <v>0</v>
      </c>
      <c r="CI1246" s="17">
        <f t="shared" si="8591"/>
        <v>0</v>
      </c>
      <c r="CJ1246" s="17">
        <f t="shared" si="8591"/>
        <v>0</v>
      </c>
      <c r="CK1246" s="17">
        <f t="shared" si="8591"/>
        <v>0</v>
      </c>
      <c r="CL1246" s="17">
        <f t="shared" si="8591"/>
        <v>0</v>
      </c>
      <c r="CM1246" s="17">
        <f t="shared" si="8591"/>
        <v>0</v>
      </c>
      <c r="CN1246" s="17">
        <f t="shared" si="8591"/>
        <v>0</v>
      </c>
      <c r="CO1246" s="17">
        <f t="shared" si="8591"/>
        <v>0</v>
      </c>
    </row>
    <row r="1247" spans="1:93">
      <c r="B1247" s="556"/>
      <c r="C1247" s="556">
        <f t="shared" si="8536"/>
        <v>40</v>
      </c>
      <c r="D1247" s="632">
        <f t="shared" si="8533"/>
        <v>-0.04</v>
      </c>
      <c r="E1247" s="632"/>
      <c r="F1247" s="632"/>
      <c r="G1247" s="632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>
        <f>IF((AV1203-$AU1203)&gt;$D1204,0,$D1247*(AV1207))</f>
        <v>-116.56</v>
      </c>
      <c r="AW1247" s="17">
        <f t="shared" ref="AW1247:CO1247" si="8592">IF((AW1203-$AU1203)&gt;$D1204,0,$D1247*(AW1207))</f>
        <v>-116.84</v>
      </c>
      <c r="AX1247" s="17">
        <f t="shared" si="8592"/>
        <v>-117.16</v>
      </c>
      <c r="AY1247" s="17">
        <f t="shared" si="8592"/>
        <v>-117.44</v>
      </c>
      <c r="AZ1247" s="17">
        <f t="shared" si="8592"/>
        <v>-117.72</v>
      </c>
      <c r="BA1247" s="17">
        <f t="shared" si="8592"/>
        <v>-118.04</v>
      </c>
      <c r="BB1247" s="17">
        <f t="shared" si="8592"/>
        <v>-118.32000000000001</v>
      </c>
      <c r="BC1247" s="17">
        <f t="shared" si="8592"/>
        <v>-118.60000000000001</v>
      </c>
      <c r="BD1247" s="17">
        <f t="shared" si="8592"/>
        <v>-118.92</v>
      </c>
      <c r="BE1247" s="17">
        <f t="shared" si="8592"/>
        <v>-119.2</v>
      </c>
      <c r="BF1247" s="17">
        <f t="shared" si="8592"/>
        <v>-119.52</v>
      </c>
      <c r="BG1247" s="17">
        <f t="shared" si="8592"/>
        <v>-119.8</v>
      </c>
      <c r="BH1247" s="17">
        <f t="shared" si="8592"/>
        <v>-120.12</v>
      </c>
      <c r="BI1247" s="17">
        <f t="shared" si="8592"/>
        <v>-120.4</v>
      </c>
      <c r="BJ1247" s="17">
        <f t="shared" si="8592"/>
        <v>-120.72</v>
      </c>
      <c r="BK1247" s="17">
        <f t="shared" si="8592"/>
        <v>-121</v>
      </c>
      <c r="BL1247" s="17">
        <f t="shared" si="8592"/>
        <v>-121.32000000000001</v>
      </c>
      <c r="BM1247" s="17">
        <f t="shared" si="8592"/>
        <v>-121.60000000000001</v>
      </c>
      <c r="BN1247" s="17">
        <f t="shared" si="8592"/>
        <v>-121.92</v>
      </c>
      <c r="BO1247" s="17">
        <f t="shared" si="8592"/>
        <v>-122.24000000000001</v>
      </c>
      <c r="BP1247" s="17">
        <f t="shared" si="8592"/>
        <v>-122.52</v>
      </c>
      <c r="BQ1247" s="17">
        <f t="shared" si="8592"/>
        <v>-122.84</v>
      </c>
      <c r="BR1247" s="17">
        <f t="shared" si="8592"/>
        <v>-123.16</v>
      </c>
      <c r="BS1247" s="17">
        <f t="shared" si="8592"/>
        <v>-123.44</v>
      </c>
      <c r="BT1247" s="17">
        <f t="shared" si="8592"/>
        <v>-123.76</v>
      </c>
      <c r="BU1247" s="17">
        <f t="shared" si="8592"/>
        <v>0</v>
      </c>
      <c r="BV1247" s="17">
        <f t="shared" si="8592"/>
        <v>0</v>
      </c>
      <c r="BW1247" s="17">
        <f t="shared" si="8592"/>
        <v>0</v>
      </c>
      <c r="BX1247" s="17">
        <f t="shared" si="8592"/>
        <v>0</v>
      </c>
      <c r="BY1247" s="17">
        <f t="shared" si="8592"/>
        <v>0</v>
      </c>
      <c r="BZ1247" s="17">
        <f t="shared" si="8592"/>
        <v>0</v>
      </c>
      <c r="CA1247" s="17">
        <f t="shared" si="8592"/>
        <v>0</v>
      </c>
      <c r="CB1247" s="17">
        <f t="shared" si="8592"/>
        <v>0</v>
      </c>
      <c r="CC1247" s="17">
        <f t="shared" si="8592"/>
        <v>0</v>
      </c>
      <c r="CD1247" s="17">
        <f t="shared" si="8592"/>
        <v>0</v>
      </c>
      <c r="CE1247" s="17">
        <f t="shared" si="8592"/>
        <v>0</v>
      </c>
      <c r="CF1247" s="17">
        <f t="shared" si="8592"/>
        <v>0</v>
      </c>
      <c r="CG1247" s="17">
        <f t="shared" si="8592"/>
        <v>0</v>
      </c>
      <c r="CH1247" s="17">
        <f t="shared" si="8592"/>
        <v>0</v>
      </c>
      <c r="CI1247" s="17">
        <f t="shared" si="8592"/>
        <v>0</v>
      </c>
      <c r="CJ1247" s="17">
        <f t="shared" si="8592"/>
        <v>0</v>
      </c>
      <c r="CK1247" s="17">
        <f t="shared" si="8592"/>
        <v>0</v>
      </c>
      <c r="CL1247" s="17">
        <f t="shared" si="8592"/>
        <v>0</v>
      </c>
      <c r="CM1247" s="17">
        <f t="shared" si="8592"/>
        <v>0</v>
      </c>
      <c r="CN1247" s="17">
        <f t="shared" si="8592"/>
        <v>0</v>
      </c>
      <c r="CO1247" s="17">
        <f t="shared" si="8592"/>
        <v>0</v>
      </c>
    </row>
    <row r="1248" spans="1:93">
      <c r="B1248" s="556"/>
      <c r="C1248" s="556">
        <f t="shared" si="8536"/>
        <v>41</v>
      </c>
      <c r="D1248" s="632">
        <f t="shared" si="8533"/>
        <v>-0.04</v>
      </c>
      <c r="E1248" s="632"/>
      <c r="F1248" s="632"/>
      <c r="G1248" s="632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>
        <f>IF((AW1203-$AV1203)&gt;$D1204,0,$D1248*(AW1207))</f>
        <v>-116.84</v>
      </c>
      <c r="AX1248" s="17">
        <f t="shared" ref="AX1248:CO1248" si="8593">IF((AX1203-$AV1203)&gt;$D1204,0,$D1248*(AX1207))</f>
        <v>-117.16</v>
      </c>
      <c r="AY1248" s="17">
        <f t="shared" si="8593"/>
        <v>-117.44</v>
      </c>
      <c r="AZ1248" s="17">
        <f t="shared" si="8593"/>
        <v>-117.72</v>
      </c>
      <c r="BA1248" s="17">
        <f t="shared" si="8593"/>
        <v>-118.04</v>
      </c>
      <c r="BB1248" s="17">
        <f t="shared" si="8593"/>
        <v>-118.32000000000001</v>
      </c>
      <c r="BC1248" s="17">
        <f t="shared" si="8593"/>
        <v>-118.60000000000001</v>
      </c>
      <c r="BD1248" s="17">
        <f t="shared" si="8593"/>
        <v>-118.92</v>
      </c>
      <c r="BE1248" s="17">
        <f t="shared" si="8593"/>
        <v>-119.2</v>
      </c>
      <c r="BF1248" s="17">
        <f t="shared" si="8593"/>
        <v>-119.52</v>
      </c>
      <c r="BG1248" s="17">
        <f t="shared" si="8593"/>
        <v>-119.8</v>
      </c>
      <c r="BH1248" s="17">
        <f t="shared" si="8593"/>
        <v>-120.12</v>
      </c>
      <c r="BI1248" s="17">
        <f t="shared" si="8593"/>
        <v>-120.4</v>
      </c>
      <c r="BJ1248" s="17">
        <f t="shared" si="8593"/>
        <v>-120.72</v>
      </c>
      <c r="BK1248" s="17">
        <f t="shared" si="8593"/>
        <v>-121</v>
      </c>
      <c r="BL1248" s="17">
        <f t="shared" si="8593"/>
        <v>-121.32000000000001</v>
      </c>
      <c r="BM1248" s="17">
        <f t="shared" si="8593"/>
        <v>-121.60000000000001</v>
      </c>
      <c r="BN1248" s="17">
        <f t="shared" si="8593"/>
        <v>-121.92</v>
      </c>
      <c r="BO1248" s="17">
        <f t="shared" si="8593"/>
        <v>-122.24000000000001</v>
      </c>
      <c r="BP1248" s="17">
        <f t="shared" si="8593"/>
        <v>-122.52</v>
      </c>
      <c r="BQ1248" s="17">
        <f t="shared" si="8593"/>
        <v>-122.84</v>
      </c>
      <c r="BR1248" s="17">
        <f t="shared" si="8593"/>
        <v>-123.16</v>
      </c>
      <c r="BS1248" s="17">
        <f t="shared" si="8593"/>
        <v>-123.44</v>
      </c>
      <c r="BT1248" s="17">
        <f t="shared" si="8593"/>
        <v>-123.76</v>
      </c>
      <c r="BU1248" s="17">
        <f t="shared" si="8593"/>
        <v>-124.08</v>
      </c>
      <c r="BV1248" s="17">
        <f t="shared" si="8593"/>
        <v>0</v>
      </c>
      <c r="BW1248" s="17">
        <f t="shared" si="8593"/>
        <v>0</v>
      </c>
      <c r="BX1248" s="17">
        <f t="shared" si="8593"/>
        <v>0</v>
      </c>
      <c r="BY1248" s="17">
        <f t="shared" si="8593"/>
        <v>0</v>
      </c>
      <c r="BZ1248" s="17">
        <f t="shared" si="8593"/>
        <v>0</v>
      </c>
      <c r="CA1248" s="17">
        <f t="shared" si="8593"/>
        <v>0</v>
      </c>
      <c r="CB1248" s="17">
        <f t="shared" si="8593"/>
        <v>0</v>
      </c>
      <c r="CC1248" s="17">
        <f t="shared" si="8593"/>
        <v>0</v>
      </c>
      <c r="CD1248" s="17">
        <f t="shared" si="8593"/>
        <v>0</v>
      </c>
      <c r="CE1248" s="17">
        <f t="shared" si="8593"/>
        <v>0</v>
      </c>
      <c r="CF1248" s="17">
        <f t="shared" si="8593"/>
        <v>0</v>
      </c>
      <c r="CG1248" s="17">
        <f t="shared" si="8593"/>
        <v>0</v>
      </c>
      <c r="CH1248" s="17">
        <f t="shared" si="8593"/>
        <v>0</v>
      </c>
      <c r="CI1248" s="17">
        <f t="shared" si="8593"/>
        <v>0</v>
      </c>
      <c r="CJ1248" s="17">
        <f t="shared" si="8593"/>
        <v>0</v>
      </c>
      <c r="CK1248" s="17">
        <f t="shared" si="8593"/>
        <v>0</v>
      </c>
      <c r="CL1248" s="17">
        <f t="shared" si="8593"/>
        <v>0</v>
      </c>
      <c r="CM1248" s="17">
        <f t="shared" si="8593"/>
        <v>0</v>
      </c>
      <c r="CN1248" s="17">
        <f t="shared" si="8593"/>
        <v>0</v>
      </c>
      <c r="CO1248" s="17">
        <f t="shared" si="8593"/>
        <v>0</v>
      </c>
    </row>
    <row r="1249" spans="2:93">
      <c r="B1249" s="556"/>
      <c r="C1249" s="556">
        <f t="shared" si="8536"/>
        <v>42</v>
      </c>
      <c r="D1249" s="632">
        <f t="shared" si="8533"/>
        <v>-0.04</v>
      </c>
      <c r="E1249" s="632"/>
      <c r="F1249" s="632"/>
      <c r="G1249" s="632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  <c r="AX1249" s="17">
        <f>IF((AX1203-$AW1203)&gt;$D1204,0,$D1249*(AX1207))</f>
        <v>-117.16</v>
      </c>
      <c r="AY1249" s="17">
        <f t="shared" ref="AY1249:CO1249" si="8594">IF((AY1203-$AW1203)&gt;$D1204,0,$D1249*(AY1207))</f>
        <v>-117.44</v>
      </c>
      <c r="AZ1249" s="17">
        <f t="shared" si="8594"/>
        <v>-117.72</v>
      </c>
      <c r="BA1249" s="17">
        <f t="shared" si="8594"/>
        <v>-118.04</v>
      </c>
      <c r="BB1249" s="17">
        <f t="shared" si="8594"/>
        <v>-118.32000000000001</v>
      </c>
      <c r="BC1249" s="17">
        <f t="shared" si="8594"/>
        <v>-118.60000000000001</v>
      </c>
      <c r="BD1249" s="17">
        <f t="shared" si="8594"/>
        <v>-118.92</v>
      </c>
      <c r="BE1249" s="17">
        <f t="shared" si="8594"/>
        <v>-119.2</v>
      </c>
      <c r="BF1249" s="17">
        <f t="shared" si="8594"/>
        <v>-119.52</v>
      </c>
      <c r="BG1249" s="17">
        <f t="shared" si="8594"/>
        <v>-119.8</v>
      </c>
      <c r="BH1249" s="17">
        <f t="shared" si="8594"/>
        <v>-120.12</v>
      </c>
      <c r="BI1249" s="17">
        <f t="shared" si="8594"/>
        <v>-120.4</v>
      </c>
      <c r="BJ1249" s="17">
        <f t="shared" si="8594"/>
        <v>-120.72</v>
      </c>
      <c r="BK1249" s="17">
        <f t="shared" si="8594"/>
        <v>-121</v>
      </c>
      <c r="BL1249" s="17">
        <f t="shared" si="8594"/>
        <v>-121.32000000000001</v>
      </c>
      <c r="BM1249" s="17">
        <f t="shared" si="8594"/>
        <v>-121.60000000000001</v>
      </c>
      <c r="BN1249" s="17">
        <f t="shared" si="8594"/>
        <v>-121.92</v>
      </c>
      <c r="BO1249" s="17">
        <f t="shared" si="8594"/>
        <v>-122.24000000000001</v>
      </c>
      <c r="BP1249" s="17">
        <f t="shared" si="8594"/>
        <v>-122.52</v>
      </c>
      <c r="BQ1249" s="17">
        <f t="shared" si="8594"/>
        <v>-122.84</v>
      </c>
      <c r="BR1249" s="17">
        <f t="shared" si="8594"/>
        <v>-123.16</v>
      </c>
      <c r="BS1249" s="17">
        <f t="shared" si="8594"/>
        <v>-123.44</v>
      </c>
      <c r="BT1249" s="17">
        <f t="shared" si="8594"/>
        <v>-123.76</v>
      </c>
      <c r="BU1249" s="17">
        <f t="shared" si="8594"/>
        <v>-124.08</v>
      </c>
      <c r="BV1249" s="17">
        <f t="shared" si="8594"/>
        <v>-124.4</v>
      </c>
      <c r="BW1249" s="17">
        <f t="shared" si="8594"/>
        <v>0</v>
      </c>
      <c r="BX1249" s="17">
        <f t="shared" si="8594"/>
        <v>0</v>
      </c>
      <c r="BY1249" s="17">
        <f t="shared" si="8594"/>
        <v>0</v>
      </c>
      <c r="BZ1249" s="17">
        <f t="shared" si="8594"/>
        <v>0</v>
      </c>
      <c r="CA1249" s="17">
        <f t="shared" si="8594"/>
        <v>0</v>
      </c>
      <c r="CB1249" s="17">
        <f t="shared" si="8594"/>
        <v>0</v>
      </c>
      <c r="CC1249" s="17">
        <f t="shared" si="8594"/>
        <v>0</v>
      </c>
      <c r="CD1249" s="17">
        <f t="shared" si="8594"/>
        <v>0</v>
      </c>
      <c r="CE1249" s="17">
        <f t="shared" si="8594"/>
        <v>0</v>
      </c>
      <c r="CF1249" s="17">
        <f t="shared" si="8594"/>
        <v>0</v>
      </c>
      <c r="CG1249" s="17">
        <f t="shared" si="8594"/>
        <v>0</v>
      </c>
      <c r="CH1249" s="17">
        <f t="shared" si="8594"/>
        <v>0</v>
      </c>
      <c r="CI1249" s="17">
        <f t="shared" si="8594"/>
        <v>0</v>
      </c>
      <c r="CJ1249" s="17">
        <f t="shared" si="8594"/>
        <v>0</v>
      </c>
      <c r="CK1249" s="17">
        <f t="shared" si="8594"/>
        <v>0</v>
      </c>
      <c r="CL1249" s="17">
        <f t="shared" si="8594"/>
        <v>0</v>
      </c>
      <c r="CM1249" s="17">
        <f t="shared" si="8594"/>
        <v>0</v>
      </c>
      <c r="CN1249" s="17">
        <f t="shared" si="8594"/>
        <v>0</v>
      </c>
      <c r="CO1249" s="17">
        <f t="shared" si="8594"/>
        <v>0</v>
      </c>
    </row>
    <row r="1250" spans="2:93">
      <c r="B1250" s="556"/>
      <c r="C1250" s="556">
        <f t="shared" si="8536"/>
        <v>43</v>
      </c>
      <c r="D1250" s="632">
        <f t="shared" si="8533"/>
        <v>-0.04</v>
      </c>
      <c r="E1250" s="632"/>
      <c r="F1250" s="632"/>
      <c r="G1250" s="632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>
        <f>IF((AY1203-$AX1203)&gt;$D1204,0,$D1250*(AY1207))</f>
        <v>-117.44</v>
      </c>
      <c r="AZ1250" s="17">
        <f t="shared" ref="AZ1250:CO1250" si="8595">IF((AZ1203-$AX1203)&gt;$D1204,0,$D1250*(AZ1207))</f>
        <v>-117.72</v>
      </c>
      <c r="BA1250" s="17">
        <f t="shared" si="8595"/>
        <v>-118.04</v>
      </c>
      <c r="BB1250" s="17">
        <f t="shared" si="8595"/>
        <v>-118.32000000000001</v>
      </c>
      <c r="BC1250" s="17">
        <f t="shared" si="8595"/>
        <v>-118.60000000000001</v>
      </c>
      <c r="BD1250" s="17">
        <f t="shared" si="8595"/>
        <v>-118.92</v>
      </c>
      <c r="BE1250" s="17">
        <f t="shared" si="8595"/>
        <v>-119.2</v>
      </c>
      <c r="BF1250" s="17">
        <f t="shared" si="8595"/>
        <v>-119.52</v>
      </c>
      <c r="BG1250" s="17">
        <f t="shared" si="8595"/>
        <v>-119.8</v>
      </c>
      <c r="BH1250" s="17">
        <f t="shared" si="8595"/>
        <v>-120.12</v>
      </c>
      <c r="BI1250" s="17">
        <f t="shared" si="8595"/>
        <v>-120.4</v>
      </c>
      <c r="BJ1250" s="17">
        <f t="shared" si="8595"/>
        <v>-120.72</v>
      </c>
      <c r="BK1250" s="17">
        <f t="shared" si="8595"/>
        <v>-121</v>
      </c>
      <c r="BL1250" s="17">
        <f t="shared" si="8595"/>
        <v>-121.32000000000001</v>
      </c>
      <c r="BM1250" s="17">
        <f t="shared" si="8595"/>
        <v>-121.60000000000001</v>
      </c>
      <c r="BN1250" s="17">
        <f t="shared" si="8595"/>
        <v>-121.92</v>
      </c>
      <c r="BO1250" s="17">
        <f t="shared" si="8595"/>
        <v>-122.24000000000001</v>
      </c>
      <c r="BP1250" s="17">
        <f t="shared" si="8595"/>
        <v>-122.52</v>
      </c>
      <c r="BQ1250" s="17">
        <f t="shared" si="8595"/>
        <v>-122.84</v>
      </c>
      <c r="BR1250" s="17">
        <f t="shared" si="8595"/>
        <v>-123.16</v>
      </c>
      <c r="BS1250" s="17">
        <f t="shared" si="8595"/>
        <v>-123.44</v>
      </c>
      <c r="BT1250" s="17">
        <f t="shared" si="8595"/>
        <v>-123.76</v>
      </c>
      <c r="BU1250" s="17">
        <f t="shared" si="8595"/>
        <v>-124.08</v>
      </c>
      <c r="BV1250" s="17">
        <f t="shared" si="8595"/>
        <v>-124.4</v>
      </c>
      <c r="BW1250" s="17">
        <f t="shared" si="8595"/>
        <v>-124.68</v>
      </c>
      <c r="BX1250" s="17">
        <f t="shared" si="8595"/>
        <v>0</v>
      </c>
      <c r="BY1250" s="17">
        <f t="shared" si="8595"/>
        <v>0</v>
      </c>
      <c r="BZ1250" s="17">
        <f t="shared" si="8595"/>
        <v>0</v>
      </c>
      <c r="CA1250" s="17">
        <f t="shared" si="8595"/>
        <v>0</v>
      </c>
      <c r="CB1250" s="17">
        <f t="shared" si="8595"/>
        <v>0</v>
      </c>
      <c r="CC1250" s="17">
        <f t="shared" si="8595"/>
        <v>0</v>
      </c>
      <c r="CD1250" s="17">
        <f t="shared" si="8595"/>
        <v>0</v>
      </c>
      <c r="CE1250" s="17">
        <f t="shared" si="8595"/>
        <v>0</v>
      </c>
      <c r="CF1250" s="17">
        <f t="shared" si="8595"/>
        <v>0</v>
      </c>
      <c r="CG1250" s="17">
        <f t="shared" si="8595"/>
        <v>0</v>
      </c>
      <c r="CH1250" s="17">
        <f t="shared" si="8595"/>
        <v>0</v>
      </c>
      <c r="CI1250" s="17">
        <f t="shared" si="8595"/>
        <v>0</v>
      </c>
      <c r="CJ1250" s="17">
        <f t="shared" si="8595"/>
        <v>0</v>
      </c>
      <c r="CK1250" s="17">
        <f t="shared" si="8595"/>
        <v>0</v>
      </c>
      <c r="CL1250" s="17">
        <f t="shared" si="8595"/>
        <v>0</v>
      </c>
      <c r="CM1250" s="17">
        <f t="shared" si="8595"/>
        <v>0</v>
      </c>
      <c r="CN1250" s="17">
        <f t="shared" si="8595"/>
        <v>0</v>
      </c>
      <c r="CO1250" s="17">
        <f t="shared" si="8595"/>
        <v>0</v>
      </c>
    </row>
    <row r="1251" spans="2:93">
      <c r="B1251" s="556"/>
      <c r="C1251" s="556">
        <f t="shared" si="8536"/>
        <v>44</v>
      </c>
      <c r="D1251" s="632">
        <f t="shared" si="8533"/>
        <v>-0.04</v>
      </c>
      <c r="E1251" s="632"/>
      <c r="F1251" s="632"/>
      <c r="G1251" s="632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>
        <f>IF((AZ1203-$AY1203)&gt;$D1204,0,$D1251*(AZ1207))</f>
        <v>-117.72</v>
      </c>
      <c r="BA1251" s="17">
        <f t="shared" ref="BA1251:CO1251" si="8596">IF((BA1203-$AY1203)&gt;$D1204,0,$D1251*(BA1207))</f>
        <v>-118.04</v>
      </c>
      <c r="BB1251" s="17">
        <f t="shared" si="8596"/>
        <v>-118.32000000000001</v>
      </c>
      <c r="BC1251" s="17">
        <f t="shared" si="8596"/>
        <v>-118.60000000000001</v>
      </c>
      <c r="BD1251" s="17">
        <f t="shared" si="8596"/>
        <v>-118.92</v>
      </c>
      <c r="BE1251" s="17">
        <f t="shared" si="8596"/>
        <v>-119.2</v>
      </c>
      <c r="BF1251" s="17">
        <f t="shared" si="8596"/>
        <v>-119.52</v>
      </c>
      <c r="BG1251" s="17">
        <f t="shared" si="8596"/>
        <v>-119.8</v>
      </c>
      <c r="BH1251" s="17">
        <f t="shared" si="8596"/>
        <v>-120.12</v>
      </c>
      <c r="BI1251" s="17">
        <f t="shared" si="8596"/>
        <v>-120.4</v>
      </c>
      <c r="BJ1251" s="17">
        <f t="shared" si="8596"/>
        <v>-120.72</v>
      </c>
      <c r="BK1251" s="17">
        <f t="shared" si="8596"/>
        <v>-121</v>
      </c>
      <c r="BL1251" s="17">
        <f t="shared" si="8596"/>
        <v>-121.32000000000001</v>
      </c>
      <c r="BM1251" s="17">
        <f t="shared" si="8596"/>
        <v>-121.60000000000001</v>
      </c>
      <c r="BN1251" s="17">
        <f t="shared" si="8596"/>
        <v>-121.92</v>
      </c>
      <c r="BO1251" s="17">
        <f t="shared" si="8596"/>
        <v>-122.24000000000001</v>
      </c>
      <c r="BP1251" s="17">
        <f t="shared" si="8596"/>
        <v>-122.52</v>
      </c>
      <c r="BQ1251" s="17">
        <f t="shared" si="8596"/>
        <v>-122.84</v>
      </c>
      <c r="BR1251" s="17">
        <f t="shared" si="8596"/>
        <v>-123.16</v>
      </c>
      <c r="BS1251" s="17">
        <f t="shared" si="8596"/>
        <v>-123.44</v>
      </c>
      <c r="BT1251" s="17">
        <f t="shared" si="8596"/>
        <v>-123.76</v>
      </c>
      <c r="BU1251" s="17">
        <f t="shared" si="8596"/>
        <v>-124.08</v>
      </c>
      <c r="BV1251" s="17">
        <f t="shared" si="8596"/>
        <v>-124.4</v>
      </c>
      <c r="BW1251" s="17">
        <f t="shared" si="8596"/>
        <v>-124.68</v>
      </c>
      <c r="BX1251" s="17">
        <f t="shared" si="8596"/>
        <v>-125</v>
      </c>
      <c r="BY1251" s="17">
        <f t="shared" si="8596"/>
        <v>0</v>
      </c>
      <c r="BZ1251" s="17">
        <f t="shared" si="8596"/>
        <v>0</v>
      </c>
      <c r="CA1251" s="17">
        <f t="shared" si="8596"/>
        <v>0</v>
      </c>
      <c r="CB1251" s="17">
        <f t="shared" si="8596"/>
        <v>0</v>
      </c>
      <c r="CC1251" s="17">
        <f t="shared" si="8596"/>
        <v>0</v>
      </c>
      <c r="CD1251" s="17">
        <f t="shared" si="8596"/>
        <v>0</v>
      </c>
      <c r="CE1251" s="17">
        <f t="shared" si="8596"/>
        <v>0</v>
      </c>
      <c r="CF1251" s="17">
        <f t="shared" si="8596"/>
        <v>0</v>
      </c>
      <c r="CG1251" s="17">
        <f t="shared" si="8596"/>
        <v>0</v>
      </c>
      <c r="CH1251" s="17">
        <f t="shared" si="8596"/>
        <v>0</v>
      </c>
      <c r="CI1251" s="17">
        <f t="shared" si="8596"/>
        <v>0</v>
      </c>
      <c r="CJ1251" s="17">
        <f t="shared" si="8596"/>
        <v>0</v>
      </c>
      <c r="CK1251" s="17">
        <f t="shared" si="8596"/>
        <v>0</v>
      </c>
      <c r="CL1251" s="17">
        <f t="shared" si="8596"/>
        <v>0</v>
      </c>
      <c r="CM1251" s="17">
        <f t="shared" si="8596"/>
        <v>0</v>
      </c>
      <c r="CN1251" s="17">
        <f t="shared" si="8596"/>
        <v>0</v>
      </c>
      <c r="CO1251" s="17">
        <f t="shared" si="8596"/>
        <v>0</v>
      </c>
    </row>
    <row r="1252" spans="2:93">
      <c r="B1252" s="556"/>
      <c r="C1252" s="556">
        <f t="shared" si="8536"/>
        <v>45</v>
      </c>
      <c r="D1252" s="632">
        <f t="shared" si="8533"/>
        <v>-0.04</v>
      </c>
      <c r="E1252" s="632"/>
      <c r="F1252" s="632"/>
      <c r="G1252" s="632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>
        <f>IF((BA1203-$AZ1203)&gt;$D1204,0,$D1252*(BA1207))</f>
        <v>-118.04</v>
      </c>
      <c r="BB1252" s="17">
        <f t="shared" ref="BB1252:CO1252" si="8597">IF((BB1203-$AZ1203)&gt;$D1204,0,$D1252*(BB1207))</f>
        <v>-118.32000000000001</v>
      </c>
      <c r="BC1252" s="17">
        <f t="shared" si="8597"/>
        <v>-118.60000000000001</v>
      </c>
      <c r="BD1252" s="17">
        <f t="shared" si="8597"/>
        <v>-118.92</v>
      </c>
      <c r="BE1252" s="17">
        <f t="shared" si="8597"/>
        <v>-119.2</v>
      </c>
      <c r="BF1252" s="17">
        <f t="shared" si="8597"/>
        <v>-119.52</v>
      </c>
      <c r="BG1252" s="17">
        <f t="shared" si="8597"/>
        <v>-119.8</v>
      </c>
      <c r="BH1252" s="17">
        <f t="shared" si="8597"/>
        <v>-120.12</v>
      </c>
      <c r="BI1252" s="17">
        <f t="shared" si="8597"/>
        <v>-120.4</v>
      </c>
      <c r="BJ1252" s="17">
        <f t="shared" si="8597"/>
        <v>-120.72</v>
      </c>
      <c r="BK1252" s="17">
        <f t="shared" si="8597"/>
        <v>-121</v>
      </c>
      <c r="BL1252" s="17">
        <f t="shared" si="8597"/>
        <v>-121.32000000000001</v>
      </c>
      <c r="BM1252" s="17">
        <f t="shared" si="8597"/>
        <v>-121.60000000000001</v>
      </c>
      <c r="BN1252" s="17">
        <f t="shared" si="8597"/>
        <v>-121.92</v>
      </c>
      <c r="BO1252" s="17">
        <f t="shared" si="8597"/>
        <v>-122.24000000000001</v>
      </c>
      <c r="BP1252" s="17">
        <f t="shared" si="8597"/>
        <v>-122.52</v>
      </c>
      <c r="BQ1252" s="17">
        <f t="shared" si="8597"/>
        <v>-122.84</v>
      </c>
      <c r="BR1252" s="17">
        <f t="shared" si="8597"/>
        <v>-123.16</v>
      </c>
      <c r="BS1252" s="17">
        <f t="shared" si="8597"/>
        <v>-123.44</v>
      </c>
      <c r="BT1252" s="17">
        <f t="shared" si="8597"/>
        <v>-123.76</v>
      </c>
      <c r="BU1252" s="17">
        <f t="shared" si="8597"/>
        <v>-124.08</v>
      </c>
      <c r="BV1252" s="17">
        <f t="shared" si="8597"/>
        <v>-124.4</v>
      </c>
      <c r="BW1252" s="17">
        <f t="shared" si="8597"/>
        <v>-124.68</v>
      </c>
      <c r="BX1252" s="17">
        <f t="shared" si="8597"/>
        <v>-125</v>
      </c>
      <c r="BY1252" s="17">
        <f t="shared" si="8597"/>
        <v>-125.32000000000001</v>
      </c>
      <c r="BZ1252" s="17">
        <f t="shared" si="8597"/>
        <v>0</v>
      </c>
      <c r="CA1252" s="17">
        <f t="shared" si="8597"/>
        <v>0</v>
      </c>
      <c r="CB1252" s="17">
        <f t="shared" si="8597"/>
        <v>0</v>
      </c>
      <c r="CC1252" s="17">
        <f t="shared" si="8597"/>
        <v>0</v>
      </c>
      <c r="CD1252" s="17">
        <f t="shared" si="8597"/>
        <v>0</v>
      </c>
      <c r="CE1252" s="17">
        <f t="shared" si="8597"/>
        <v>0</v>
      </c>
      <c r="CF1252" s="17">
        <f t="shared" si="8597"/>
        <v>0</v>
      </c>
      <c r="CG1252" s="17">
        <f t="shared" si="8597"/>
        <v>0</v>
      </c>
      <c r="CH1252" s="17">
        <f t="shared" si="8597"/>
        <v>0</v>
      </c>
      <c r="CI1252" s="17">
        <f t="shared" si="8597"/>
        <v>0</v>
      </c>
      <c r="CJ1252" s="17">
        <f t="shared" si="8597"/>
        <v>0</v>
      </c>
      <c r="CK1252" s="17">
        <f t="shared" si="8597"/>
        <v>0</v>
      </c>
      <c r="CL1252" s="17">
        <f t="shared" si="8597"/>
        <v>0</v>
      </c>
      <c r="CM1252" s="17">
        <f t="shared" si="8597"/>
        <v>0</v>
      </c>
      <c r="CN1252" s="17">
        <f t="shared" si="8597"/>
        <v>0</v>
      </c>
      <c r="CO1252" s="17">
        <f t="shared" si="8597"/>
        <v>0</v>
      </c>
    </row>
    <row r="1253" spans="2:93">
      <c r="B1253" s="556"/>
      <c r="C1253" s="556">
        <f t="shared" si="8536"/>
        <v>46</v>
      </c>
      <c r="D1253" s="632">
        <f t="shared" si="8533"/>
        <v>-0.04</v>
      </c>
      <c r="E1253" s="632"/>
      <c r="F1253" s="632"/>
      <c r="G1253" s="632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>
        <f>IF((BB1203-$BA1203)&gt;$D1204,0,$D1253*(BB1207))</f>
        <v>-118.32000000000001</v>
      </c>
      <c r="BC1253" s="17">
        <f t="shared" ref="BC1253:CO1253" si="8598">IF((BC1203-$BA1203)&gt;$D1204,0,$D1253*(BC1207))</f>
        <v>-118.60000000000001</v>
      </c>
      <c r="BD1253" s="17">
        <f t="shared" si="8598"/>
        <v>-118.92</v>
      </c>
      <c r="BE1253" s="17">
        <f t="shared" si="8598"/>
        <v>-119.2</v>
      </c>
      <c r="BF1253" s="17">
        <f t="shared" si="8598"/>
        <v>-119.52</v>
      </c>
      <c r="BG1253" s="17">
        <f t="shared" si="8598"/>
        <v>-119.8</v>
      </c>
      <c r="BH1253" s="17">
        <f t="shared" si="8598"/>
        <v>-120.12</v>
      </c>
      <c r="BI1253" s="17">
        <f t="shared" si="8598"/>
        <v>-120.4</v>
      </c>
      <c r="BJ1253" s="17">
        <f t="shared" si="8598"/>
        <v>-120.72</v>
      </c>
      <c r="BK1253" s="17">
        <f t="shared" si="8598"/>
        <v>-121</v>
      </c>
      <c r="BL1253" s="17">
        <f t="shared" si="8598"/>
        <v>-121.32000000000001</v>
      </c>
      <c r="BM1253" s="17">
        <f t="shared" si="8598"/>
        <v>-121.60000000000001</v>
      </c>
      <c r="BN1253" s="17">
        <f t="shared" si="8598"/>
        <v>-121.92</v>
      </c>
      <c r="BO1253" s="17">
        <f t="shared" si="8598"/>
        <v>-122.24000000000001</v>
      </c>
      <c r="BP1253" s="17">
        <f t="shared" si="8598"/>
        <v>-122.52</v>
      </c>
      <c r="BQ1253" s="17">
        <f t="shared" si="8598"/>
        <v>-122.84</v>
      </c>
      <c r="BR1253" s="17">
        <f t="shared" si="8598"/>
        <v>-123.16</v>
      </c>
      <c r="BS1253" s="17">
        <f t="shared" si="8598"/>
        <v>-123.44</v>
      </c>
      <c r="BT1253" s="17">
        <f t="shared" si="8598"/>
        <v>-123.76</v>
      </c>
      <c r="BU1253" s="17">
        <f t="shared" si="8598"/>
        <v>-124.08</v>
      </c>
      <c r="BV1253" s="17">
        <f t="shared" si="8598"/>
        <v>-124.4</v>
      </c>
      <c r="BW1253" s="17">
        <f t="shared" si="8598"/>
        <v>-124.68</v>
      </c>
      <c r="BX1253" s="17">
        <f t="shared" si="8598"/>
        <v>-125</v>
      </c>
      <c r="BY1253" s="17">
        <f t="shared" si="8598"/>
        <v>-125.32000000000001</v>
      </c>
      <c r="BZ1253" s="17">
        <f t="shared" si="8598"/>
        <v>-125.64</v>
      </c>
      <c r="CA1253" s="17">
        <f t="shared" si="8598"/>
        <v>0</v>
      </c>
      <c r="CB1253" s="17">
        <f t="shared" si="8598"/>
        <v>0</v>
      </c>
      <c r="CC1253" s="17">
        <f t="shared" si="8598"/>
        <v>0</v>
      </c>
      <c r="CD1253" s="17">
        <f t="shared" si="8598"/>
        <v>0</v>
      </c>
      <c r="CE1253" s="17">
        <f t="shared" si="8598"/>
        <v>0</v>
      </c>
      <c r="CF1253" s="17">
        <f t="shared" si="8598"/>
        <v>0</v>
      </c>
      <c r="CG1253" s="17">
        <f t="shared" si="8598"/>
        <v>0</v>
      </c>
      <c r="CH1253" s="17">
        <f t="shared" si="8598"/>
        <v>0</v>
      </c>
      <c r="CI1253" s="17">
        <f t="shared" si="8598"/>
        <v>0</v>
      </c>
      <c r="CJ1253" s="17">
        <f t="shared" si="8598"/>
        <v>0</v>
      </c>
      <c r="CK1253" s="17">
        <f t="shared" si="8598"/>
        <v>0</v>
      </c>
      <c r="CL1253" s="17">
        <f t="shared" si="8598"/>
        <v>0</v>
      </c>
      <c r="CM1253" s="17">
        <f t="shared" si="8598"/>
        <v>0</v>
      </c>
      <c r="CN1253" s="17">
        <f t="shared" si="8598"/>
        <v>0</v>
      </c>
      <c r="CO1253" s="17">
        <f t="shared" si="8598"/>
        <v>0</v>
      </c>
    </row>
    <row r="1254" spans="2:93">
      <c r="B1254" s="556"/>
      <c r="C1254" s="556">
        <f t="shared" si="8536"/>
        <v>47</v>
      </c>
      <c r="D1254" s="632">
        <f t="shared" si="8533"/>
        <v>-0.04</v>
      </c>
      <c r="E1254" s="632"/>
      <c r="F1254" s="632"/>
      <c r="G1254" s="632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  <c r="BC1254" s="17">
        <f>IF((BC1203-$BB1203)&gt;$D1204,0,$D1254*(BC1207))</f>
        <v>-118.60000000000001</v>
      </c>
      <c r="BD1254" s="17">
        <f t="shared" ref="BD1254:CO1254" si="8599">IF((BD1203-$BB1203)&gt;$D1204,0,$D1254*(BD1207))</f>
        <v>-118.92</v>
      </c>
      <c r="BE1254" s="17">
        <f t="shared" si="8599"/>
        <v>-119.2</v>
      </c>
      <c r="BF1254" s="17">
        <f t="shared" si="8599"/>
        <v>-119.52</v>
      </c>
      <c r="BG1254" s="17">
        <f t="shared" si="8599"/>
        <v>-119.8</v>
      </c>
      <c r="BH1254" s="17">
        <f t="shared" si="8599"/>
        <v>-120.12</v>
      </c>
      <c r="BI1254" s="17">
        <f t="shared" si="8599"/>
        <v>-120.4</v>
      </c>
      <c r="BJ1254" s="17">
        <f t="shared" si="8599"/>
        <v>-120.72</v>
      </c>
      <c r="BK1254" s="17">
        <f t="shared" si="8599"/>
        <v>-121</v>
      </c>
      <c r="BL1254" s="17">
        <f t="shared" si="8599"/>
        <v>-121.32000000000001</v>
      </c>
      <c r="BM1254" s="17">
        <f t="shared" si="8599"/>
        <v>-121.60000000000001</v>
      </c>
      <c r="BN1254" s="17">
        <f t="shared" si="8599"/>
        <v>-121.92</v>
      </c>
      <c r="BO1254" s="17">
        <f t="shared" si="8599"/>
        <v>-122.24000000000001</v>
      </c>
      <c r="BP1254" s="17">
        <f t="shared" si="8599"/>
        <v>-122.52</v>
      </c>
      <c r="BQ1254" s="17">
        <f t="shared" si="8599"/>
        <v>-122.84</v>
      </c>
      <c r="BR1254" s="17">
        <f t="shared" si="8599"/>
        <v>-123.16</v>
      </c>
      <c r="BS1254" s="17">
        <f t="shared" si="8599"/>
        <v>-123.44</v>
      </c>
      <c r="BT1254" s="17">
        <f t="shared" si="8599"/>
        <v>-123.76</v>
      </c>
      <c r="BU1254" s="17">
        <f t="shared" si="8599"/>
        <v>-124.08</v>
      </c>
      <c r="BV1254" s="17">
        <f t="shared" si="8599"/>
        <v>-124.4</v>
      </c>
      <c r="BW1254" s="17">
        <f t="shared" si="8599"/>
        <v>-124.68</v>
      </c>
      <c r="BX1254" s="17">
        <f t="shared" si="8599"/>
        <v>-125</v>
      </c>
      <c r="BY1254" s="17">
        <f t="shared" si="8599"/>
        <v>-125.32000000000001</v>
      </c>
      <c r="BZ1254" s="17">
        <f t="shared" si="8599"/>
        <v>-125.64</v>
      </c>
      <c r="CA1254" s="17">
        <f t="shared" si="8599"/>
        <v>-125.96000000000001</v>
      </c>
      <c r="CB1254" s="17">
        <f t="shared" si="8599"/>
        <v>0</v>
      </c>
      <c r="CC1254" s="17">
        <f t="shared" si="8599"/>
        <v>0</v>
      </c>
      <c r="CD1254" s="17">
        <f t="shared" si="8599"/>
        <v>0</v>
      </c>
      <c r="CE1254" s="17">
        <f t="shared" si="8599"/>
        <v>0</v>
      </c>
      <c r="CF1254" s="17">
        <f t="shared" si="8599"/>
        <v>0</v>
      </c>
      <c r="CG1254" s="17">
        <f t="shared" si="8599"/>
        <v>0</v>
      </c>
      <c r="CH1254" s="17">
        <f t="shared" si="8599"/>
        <v>0</v>
      </c>
      <c r="CI1254" s="17">
        <f t="shared" si="8599"/>
        <v>0</v>
      </c>
      <c r="CJ1254" s="17">
        <f t="shared" si="8599"/>
        <v>0</v>
      </c>
      <c r="CK1254" s="17">
        <f t="shared" si="8599"/>
        <v>0</v>
      </c>
      <c r="CL1254" s="17">
        <f t="shared" si="8599"/>
        <v>0</v>
      </c>
      <c r="CM1254" s="17">
        <f t="shared" si="8599"/>
        <v>0</v>
      </c>
      <c r="CN1254" s="17">
        <f t="shared" si="8599"/>
        <v>0</v>
      </c>
      <c r="CO1254" s="17">
        <f t="shared" si="8599"/>
        <v>0</v>
      </c>
    </row>
    <row r="1255" spans="2:93">
      <c r="B1255" s="556"/>
      <c r="C1255" s="556">
        <f t="shared" si="8536"/>
        <v>48</v>
      </c>
      <c r="D1255" s="632">
        <f t="shared" si="8533"/>
        <v>-0.04</v>
      </c>
      <c r="E1255" s="632"/>
      <c r="F1255" s="632"/>
      <c r="G1255" s="632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  <c r="BC1255" s="17"/>
      <c r="BD1255" s="17">
        <f>IF((BD1203-$BC1203)&gt;$D1204,0,$D1255*(BD1207))</f>
        <v>-118.92</v>
      </c>
      <c r="BE1255" s="17">
        <f t="shared" ref="BE1255:CO1255" si="8600">IF((BE1203-$BC1203)&gt;$D1204,0,$D1255*(BE1207))</f>
        <v>-119.2</v>
      </c>
      <c r="BF1255" s="17">
        <f t="shared" si="8600"/>
        <v>-119.52</v>
      </c>
      <c r="BG1255" s="17">
        <f t="shared" si="8600"/>
        <v>-119.8</v>
      </c>
      <c r="BH1255" s="17">
        <f t="shared" si="8600"/>
        <v>-120.12</v>
      </c>
      <c r="BI1255" s="17">
        <f t="shared" si="8600"/>
        <v>-120.4</v>
      </c>
      <c r="BJ1255" s="17">
        <f t="shared" si="8600"/>
        <v>-120.72</v>
      </c>
      <c r="BK1255" s="17">
        <f t="shared" si="8600"/>
        <v>-121</v>
      </c>
      <c r="BL1255" s="17">
        <f t="shared" si="8600"/>
        <v>-121.32000000000001</v>
      </c>
      <c r="BM1255" s="17">
        <f t="shared" si="8600"/>
        <v>-121.60000000000001</v>
      </c>
      <c r="BN1255" s="17">
        <f t="shared" si="8600"/>
        <v>-121.92</v>
      </c>
      <c r="BO1255" s="17">
        <f t="shared" si="8600"/>
        <v>-122.24000000000001</v>
      </c>
      <c r="BP1255" s="17">
        <f t="shared" si="8600"/>
        <v>-122.52</v>
      </c>
      <c r="BQ1255" s="17">
        <f t="shared" si="8600"/>
        <v>-122.84</v>
      </c>
      <c r="BR1255" s="17">
        <f t="shared" si="8600"/>
        <v>-123.16</v>
      </c>
      <c r="BS1255" s="17">
        <f t="shared" si="8600"/>
        <v>-123.44</v>
      </c>
      <c r="BT1255" s="17">
        <f t="shared" si="8600"/>
        <v>-123.76</v>
      </c>
      <c r="BU1255" s="17">
        <f t="shared" si="8600"/>
        <v>-124.08</v>
      </c>
      <c r="BV1255" s="17">
        <f t="shared" si="8600"/>
        <v>-124.4</v>
      </c>
      <c r="BW1255" s="17">
        <f t="shared" si="8600"/>
        <v>-124.68</v>
      </c>
      <c r="BX1255" s="17">
        <f t="shared" si="8600"/>
        <v>-125</v>
      </c>
      <c r="BY1255" s="17">
        <f t="shared" si="8600"/>
        <v>-125.32000000000001</v>
      </c>
      <c r="BZ1255" s="17">
        <f t="shared" si="8600"/>
        <v>-125.64</v>
      </c>
      <c r="CA1255" s="17">
        <f t="shared" si="8600"/>
        <v>-125.96000000000001</v>
      </c>
      <c r="CB1255" s="17">
        <f t="shared" si="8600"/>
        <v>-126.24000000000001</v>
      </c>
      <c r="CC1255" s="17">
        <f t="shared" si="8600"/>
        <v>0</v>
      </c>
      <c r="CD1255" s="17">
        <f t="shared" si="8600"/>
        <v>0</v>
      </c>
      <c r="CE1255" s="17">
        <f t="shared" si="8600"/>
        <v>0</v>
      </c>
      <c r="CF1255" s="17">
        <f t="shared" si="8600"/>
        <v>0</v>
      </c>
      <c r="CG1255" s="17">
        <f t="shared" si="8600"/>
        <v>0</v>
      </c>
      <c r="CH1255" s="17">
        <f t="shared" si="8600"/>
        <v>0</v>
      </c>
      <c r="CI1255" s="17">
        <f t="shared" si="8600"/>
        <v>0</v>
      </c>
      <c r="CJ1255" s="17">
        <f t="shared" si="8600"/>
        <v>0</v>
      </c>
      <c r="CK1255" s="17">
        <f t="shared" si="8600"/>
        <v>0</v>
      </c>
      <c r="CL1255" s="17">
        <f t="shared" si="8600"/>
        <v>0</v>
      </c>
      <c r="CM1255" s="17">
        <f t="shared" si="8600"/>
        <v>0</v>
      </c>
      <c r="CN1255" s="17">
        <f t="shared" si="8600"/>
        <v>0</v>
      </c>
      <c r="CO1255" s="17">
        <f t="shared" si="8600"/>
        <v>0</v>
      </c>
    </row>
    <row r="1256" spans="2:93">
      <c r="B1256" s="556"/>
      <c r="C1256" s="556">
        <f t="shared" si="8536"/>
        <v>49</v>
      </c>
      <c r="D1256" s="632">
        <f t="shared" si="8533"/>
        <v>-0.04</v>
      </c>
      <c r="E1256" s="632"/>
      <c r="F1256" s="632"/>
      <c r="G1256" s="632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  <c r="BC1256" s="17"/>
      <c r="BD1256" s="17"/>
      <c r="BE1256" s="17">
        <f>IF((BE1203-$BD1203)&gt;$D1204,0,$D1256*(BE1207))</f>
        <v>-119.2</v>
      </c>
      <c r="BF1256" s="17">
        <f t="shared" ref="BF1256:CO1256" si="8601">IF((BF1203-$BD1203)&gt;$D1204,0,$D1256*(BF1207))</f>
        <v>-119.52</v>
      </c>
      <c r="BG1256" s="17">
        <f t="shared" si="8601"/>
        <v>-119.8</v>
      </c>
      <c r="BH1256" s="17">
        <f t="shared" si="8601"/>
        <v>-120.12</v>
      </c>
      <c r="BI1256" s="17">
        <f t="shared" si="8601"/>
        <v>-120.4</v>
      </c>
      <c r="BJ1256" s="17">
        <f t="shared" si="8601"/>
        <v>-120.72</v>
      </c>
      <c r="BK1256" s="17">
        <f t="shared" si="8601"/>
        <v>-121</v>
      </c>
      <c r="BL1256" s="17">
        <f t="shared" si="8601"/>
        <v>-121.32000000000001</v>
      </c>
      <c r="BM1256" s="17">
        <f t="shared" si="8601"/>
        <v>-121.60000000000001</v>
      </c>
      <c r="BN1256" s="17">
        <f t="shared" si="8601"/>
        <v>-121.92</v>
      </c>
      <c r="BO1256" s="17">
        <f t="shared" si="8601"/>
        <v>-122.24000000000001</v>
      </c>
      <c r="BP1256" s="17">
        <f t="shared" si="8601"/>
        <v>-122.52</v>
      </c>
      <c r="BQ1256" s="17">
        <f t="shared" si="8601"/>
        <v>-122.84</v>
      </c>
      <c r="BR1256" s="17">
        <f t="shared" si="8601"/>
        <v>-123.16</v>
      </c>
      <c r="BS1256" s="17">
        <f t="shared" si="8601"/>
        <v>-123.44</v>
      </c>
      <c r="BT1256" s="17">
        <f t="shared" si="8601"/>
        <v>-123.76</v>
      </c>
      <c r="BU1256" s="17">
        <f t="shared" si="8601"/>
        <v>-124.08</v>
      </c>
      <c r="BV1256" s="17">
        <f t="shared" si="8601"/>
        <v>-124.4</v>
      </c>
      <c r="BW1256" s="17">
        <f t="shared" si="8601"/>
        <v>-124.68</v>
      </c>
      <c r="BX1256" s="17">
        <f t="shared" si="8601"/>
        <v>-125</v>
      </c>
      <c r="BY1256" s="17">
        <f t="shared" si="8601"/>
        <v>-125.32000000000001</v>
      </c>
      <c r="BZ1256" s="17">
        <f t="shared" si="8601"/>
        <v>-125.64</v>
      </c>
      <c r="CA1256" s="17">
        <f t="shared" si="8601"/>
        <v>-125.96000000000001</v>
      </c>
      <c r="CB1256" s="17">
        <f t="shared" si="8601"/>
        <v>-126.24000000000001</v>
      </c>
      <c r="CC1256" s="17">
        <f t="shared" si="8601"/>
        <v>-126.56</v>
      </c>
      <c r="CD1256" s="17">
        <f t="shared" si="8601"/>
        <v>0</v>
      </c>
      <c r="CE1256" s="17">
        <f t="shared" si="8601"/>
        <v>0</v>
      </c>
      <c r="CF1256" s="17">
        <f t="shared" si="8601"/>
        <v>0</v>
      </c>
      <c r="CG1256" s="17">
        <f t="shared" si="8601"/>
        <v>0</v>
      </c>
      <c r="CH1256" s="17">
        <f t="shared" si="8601"/>
        <v>0</v>
      </c>
      <c r="CI1256" s="17">
        <f t="shared" si="8601"/>
        <v>0</v>
      </c>
      <c r="CJ1256" s="17">
        <f t="shared" si="8601"/>
        <v>0</v>
      </c>
      <c r="CK1256" s="17">
        <f t="shared" si="8601"/>
        <v>0</v>
      </c>
      <c r="CL1256" s="17">
        <f t="shared" si="8601"/>
        <v>0</v>
      </c>
      <c r="CM1256" s="17">
        <f t="shared" si="8601"/>
        <v>0</v>
      </c>
      <c r="CN1256" s="17">
        <f t="shared" si="8601"/>
        <v>0</v>
      </c>
      <c r="CO1256" s="17">
        <f t="shared" si="8601"/>
        <v>0</v>
      </c>
    </row>
    <row r="1257" spans="2:93">
      <c r="B1257" s="556"/>
      <c r="C1257" s="556">
        <f t="shared" si="8536"/>
        <v>50</v>
      </c>
      <c r="D1257" s="632">
        <f t="shared" si="8533"/>
        <v>-0.04</v>
      </c>
      <c r="E1257" s="632"/>
      <c r="F1257" s="632"/>
      <c r="G1257" s="632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  <c r="BC1257" s="17"/>
      <c r="BD1257" s="17"/>
      <c r="BE1257" s="17"/>
      <c r="BF1257" s="17">
        <f>IF((BF1203-$BE1203)&gt;$D1204,0,$D1257*(BF1207))</f>
        <v>-119.52</v>
      </c>
      <c r="BG1257" s="17">
        <f t="shared" ref="BG1257:CO1257" si="8602">IF((BG1203-$BE1203)&gt;$D1204,0,$D1257*(BG1207))</f>
        <v>-119.8</v>
      </c>
      <c r="BH1257" s="17">
        <f t="shared" si="8602"/>
        <v>-120.12</v>
      </c>
      <c r="BI1257" s="17">
        <f t="shared" si="8602"/>
        <v>-120.4</v>
      </c>
      <c r="BJ1257" s="17">
        <f t="shared" si="8602"/>
        <v>-120.72</v>
      </c>
      <c r="BK1257" s="17">
        <f t="shared" si="8602"/>
        <v>-121</v>
      </c>
      <c r="BL1257" s="17">
        <f t="shared" si="8602"/>
        <v>-121.32000000000001</v>
      </c>
      <c r="BM1257" s="17">
        <f t="shared" si="8602"/>
        <v>-121.60000000000001</v>
      </c>
      <c r="BN1257" s="17">
        <f t="shared" si="8602"/>
        <v>-121.92</v>
      </c>
      <c r="BO1257" s="17">
        <f t="shared" si="8602"/>
        <v>-122.24000000000001</v>
      </c>
      <c r="BP1257" s="17">
        <f t="shared" si="8602"/>
        <v>-122.52</v>
      </c>
      <c r="BQ1257" s="17">
        <f t="shared" si="8602"/>
        <v>-122.84</v>
      </c>
      <c r="BR1257" s="17">
        <f t="shared" si="8602"/>
        <v>-123.16</v>
      </c>
      <c r="BS1257" s="17">
        <f t="shared" si="8602"/>
        <v>-123.44</v>
      </c>
      <c r="BT1257" s="17">
        <f t="shared" si="8602"/>
        <v>-123.76</v>
      </c>
      <c r="BU1257" s="17">
        <f t="shared" si="8602"/>
        <v>-124.08</v>
      </c>
      <c r="BV1257" s="17">
        <f t="shared" si="8602"/>
        <v>-124.4</v>
      </c>
      <c r="BW1257" s="17">
        <f t="shared" si="8602"/>
        <v>-124.68</v>
      </c>
      <c r="BX1257" s="17">
        <f t="shared" si="8602"/>
        <v>-125</v>
      </c>
      <c r="BY1257" s="17">
        <f t="shared" si="8602"/>
        <v>-125.32000000000001</v>
      </c>
      <c r="BZ1257" s="17">
        <f t="shared" si="8602"/>
        <v>-125.64</v>
      </c>
      <c r="CA1257" s="17">
        <f t="shared" si="8602"/>
        <v>-125.96000000000001</v>
      </c>
      <c r="CB1257" s="17">
        <f t="shared" si="8602"/>
        <v>-126.24000000000001</v>
      </c>
      <c r="CC1257" s="17">
        <f t="shared" si="8602"/>
        <v>-126.56</v>
      </c>
      <c r="CD1257" s="17">
        <f t="shared" si="8602"/>
        <v>-126.88000000000001</v>
      </c>
      <c r="CE1257" s="17">
        <f t="shared" si="8602"/>
        <v>0</v>
      </c>
      <c r="CF1257" s="17">
        <f t="shared" si="8602"/>
        <v>0</v>
      </c>
      <c r="CG1257" s="17">
        <f t="shared" si="8602"/>
        <v>0</v>
      </c>
      <c r="CH1257" s="17">
        <f t="shared" si="8602"/>
        <v>0</v>
      </c>
      <c r="CI1257" s="17">
        <f t="shared" si="8602"/>
        <v>0</v>
      </c>
      <c r="CJ1257" s="17">
        <f t="shared" si="8602"/>
        <v>0</v>
      </c>
      <c r="CK1257" s="17">
        <f t="shared" si="8602"/>
        <v>0</v>
      </c>
      <c r="CL1257" s="17">
        <f t="shared" si="8602"/>
        <v>0</v>
      </c>
      <c r="CM1257" s="17">
        <f t="shared" si="8602"/>
        <v>0</v>
      </c>
      <c r="CN1257" s="17">
        <f t="shared" si="8602"/>
        <v>0</v>
      </c>
      <c r="CO1257" s="17">
        <f t="shared" si="8602"/>
        <v>0</v>
      </c>
    </row>
    <row r="1258" spans="2:93">
      <c r="B1258" s="556"/>
      <c r="C1258" s="556">
        <f t="shared" si="8536"/>
        <v>51</v>
      </c>
      <c r="D1258" s="632">
        <f t="shared" si="8533"/>
        <v>-0.04</v>
      </c>
      <c r="E1258" s="632"/>
      <c r="F1258" s="632"/>
      <c r="G1258" s="632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  <c r="BC1258" s="17"/>
      <c r="BD1258" s="17"/>
      <c r="BE1258" s="17"/>
      <c r="BF1258" s="17"/>
      <c r="BG1258" s="17">
        <f>IF((BG1203-$BF1203)&gt;$D1204,0,$D1258*(BG1207))</f>
        <v>-119.8</v>
      </c>
      <c r="BH1258" s="17">
        <f t="shared" ref="BH1258:CO1258" si="8603">IF((BH1203-$BF1203)&gt;$D1204,0,$D1258*(BH1207))</f>
        <v>-120.12</v>
      </c>
      <c r="BI1258" s="17">
        <f t="shared" si="8603"/>
        <v>-120.4</v>
      </c>
      <c r="BJ1258" s="17">
        <f t="shared" si="8603"/>
        <v>-120.72</v>
      </c>
      <c r="BK1258" s="17">
        <f t="shared" si="8603"/>
        <v>-121</v>
      </c>
      <c r="BL1258" s="17">
        <f t="shared" si="8603"/>
        <v>-121.32000000000001</v>
      </c>
      <c r="BM1258" s="17">
        <f t="shared" si="8603"/>
        <v>-121.60000000000001</v>
      </c>
      <c r="BN1258" s="17">
        <f t="shared" si="8603"/>
        <v>-121.92</v>
      </c>
      <c r="BO1258" s="17">
        <f t="shared" si="8603"/>
        <v>-122.24000000000001</v>
      </c>
      <c r="BP1258" s="17">
        <f t="shared" si="8603"/>
        <v>-122.52</v>
      </c>
      <c r="BQ1258" s="17">
        <f t="shared" si="8603"/>
        <v>-122.84</v>
      </c>
      <c r="BR1258" s="17">
        <f t="shared" si="8603"/>
        <v>-123.16</v>
      </c>
      <c r="BS1258" s="17">
        <f t="shared" si="8603"/>
        <v>-123.44</v>
      </c>
      <c r="BT1258" s="17">
        <f t="shared" si="8603"/>
        <v>-123.76</v>
      </c>
      <c r="BU1258" s="17">
        <f t="shared" si="8603"/>
        <v>-124.08</v>
      </c>
      <c r="BV1258" s="17">
        <f t="shared" si="8603"/>
        <v>-124.4</v>
      </c>
      <c r="BW1258" s="17">
        <f t="shared" si="8603"/>
        <v>-124.68</v>
      </c>
      <c r="BX1258" s="17">
        <f t="shared" si="8603"/>
        <v>-125</v>
      </c>
      <c r="BY1258" s="17">
        <f t="shared" si="8603"/>
        <v>-125.32000000000001</v>
      </c>
      <c r="BZ1258" s="17">
        <f t="shared" si="8603"/>
        <v>-125.64</v>
      </c>
      <c r="CA1258" s="17">
        <f t="shared" si="8603"/>
        <v>-125.96000000000001</v>
      </c>
      <c r="CB1258" s="17">
        <f t="shared" si="8603"/>
        <v>-126.24000000000001</v>
      </c>
      <c r="CC1258" s="17">
        <f t="shared" si="8603"/>
        <v>-126.56</v>
      </c>
      <c r="CD1258" s="17">
        <f t="shared" si="8603"/>
        <v>-126.88000000000001</v>
      </c>
      <c r="CE1258" s="17">
        <f t="shared" si="8603"/>
        <v>-127.2</v>
      </c>
      <c r="CF1258" s="17">
        <f t="shared" si="8603"/>
        <v>0</v>
      </c>
      <c r="CG1258" s="17">
        <f t="shared" si="8603"/>
        <v>0</v>
      </c>
      <c r="CH1258" s="17">
        <f t="shared" si="8603"/>
        <v>0</v>
      </c>
      <c r="CI1258" s="17">
        <f t="shared" si="8603"/>
        <v>0</v>
      </c>
      <c r="CJ1258" s="17">
        <f t="shared" si="8603"/>
        <v>0</v>
      </c>
      <c r="CK1258" s="17">
        <f t="shared" si="8603"/>
        <v>0</v>
      </c>
      <c r="CL1258" s="17">
        <f t="shared" si="8603"/>
        <v>0</v>
      </c>
      <c r="CM1258" s="17">
        <f t="shared" si="8603"/>
        <v>0</v>
      </c>
      <c r="CN1258" s="17">
        <f t="shared" si="8603"/>
        <v>0</v>
      </c>
      <c r="CO1258" s="17">
        <f t="shared" si="8603"/>
        <v>0</v>
      </c>
    </row>
    <row r="1259" spans="2:93">
      <c r="B1259" s="556"/>
      <c r="C1259" s="556">
        <f t="shared" si="8536"/>
        <v>52</v>
      </c>
      <c r="D1259" s="632">
        <f t="shared" si="8533"/>
        <v>-0.04</v>
      </c>
      <c r="E1259" s="632"/>
      <c r="F1259" s="632"/>
      <c r="G1259" s="632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  <c r="BC1259" s="17"/>
      <c r="BD1259" s="17"/>
      <c r="BE1259" s="17"/>
      <c r="BF1259" s="17"/>
      <c r="BG1259" s="17"/>
      <c r="BH1259" s="17">
        <f>IF((BH1203-$BG1203)&gt;$D1204,0,$D1259*(BH1207))</f>
        <v>-120.12</v>
      </c>
      <c r="BI1259" s="17">
        <f t="shared" ref="BI1259:CO1259" si="8604">IF((BI1203-$BG1203)&gt;$D1204,0,$D1259*(BI1207))</f>
        <v>-120.4</v>
      </c>
      <c r="BJ1259" s="17">
        <f t="shared" si="8604"/>
        <v>-120.72</v>
      </c>
      <c r="BK1259" s="17">
        <f t="shared" si="8604"/>
        <v>-121</v>
      </c>
      <c r="BL1259" s="17">
        <f t="shared" si="8604"/>
        <v>-121.32000000000001</v>
      </c>
      <c r="BM1259" s="17">
        <f t="shared" si="8604"/>
        <v>-121.60000000000001</v>
      </c>
      <c r="BN1259" s="17">
        <f t="shared" si="8604"/>
        <v>-121.92</v>
      </c>
      <c r="BO1259" s="17">
        <f t="shared" si="8604"/>
        <v>-122.24000000000001</v>
      </c>
      <c r="BP1259" s="17">
        <f t="shared" si="8604"/>
        <v>-122.52</v>
      </c>
      <c r="BQ1259" s="17">
        <f t="shared" si="8604"/>
        <v>-122.84</v>
      </c>
      <c r="BR1259" s="17">
        <f t="shared" si="8604"/>
        <v>-123.16</v>
      </c>
      <c r="BS1259" s="17">
        <f t="shared" si="8604"/>
        <v>-123.44</v>
      </c>
      <c r="BT1259" s="17">
        <f t="shared" si="8604"/>
        <v>-123.76</v>
      </c>
      <c r="BU1259" s="17">
        <f t="shared" si="8604"/>
        <v>-124.08</v>
      </c>
      <c r="BV1259" s="17">
        <f t="shared" si="8604"/>
        <v>-124.4</v>
      </c>
      <c r="BW1259" s="17">
        <f t="shared" si="8604"/>
        <v>-124.68</v>
      </c>
      <c r="BX1259" s="17">
        <f t="shared" si="8604"/>
        <v>-125</v>
      </c>
      <c r="BY1259" s="17">
        <f t="shared" si="8604"/>
        <v>-125.32000000000001</v>
      </c>
      <c r="BZ1259" s="17">
        <f t="shared" si="8604"/>
        <v>-125.64</v>
      </c>
      <c r="CA1259" s="17">
        <f t="shared" si="8604"/>
        <v>-125.96000000000001</v>
      </c>
      <c r="CB1259" s="17">
        <f t="shared" si="8604"/>
        <v>-126.24000000000001</v>
      </c>
      <c r="CC1259" s="17">
        <f t="shared" si="8604"/>
        <v>-126.56</v>
      </c>
      <c r="CD1259" s="17">
        <f t="shared" si="8604"/>
        <v>-126.88000000000001</v>
      </c>
      <c r="CE1259" s="17">
        <f t="shared" si="8604"/>
        <v>-127.2</v>
      </c>
      <c r="CF1259" s="17">
        <f t="shared" si="8604"/>
        <v>-127.52</v>
      </c>
      <c r="CG1259" s="17">
        <f t="shared" si="8604"/>
        <v>0</v>
      </c>
      <c r="CH1259" s="17">
        <f t="shared" si="8604"/>
        <v>0</v>
      </c>
      <c r="CI1259" s="17">
        <f t="shared" si="8604"/>
        <v>0</v>
      </c>
      <c r="CJ1259" s="17">
        <f t="shared" si="8604"/>
        <v>0</v>
      </c>
      <c r="CK1259" s="17">
        <f t="shared" si="8604"/>
        <v>0</v>
      </c>
      <c r="CL1259" s="17">
        <f t="shared" si="8604"/>
        <v>0</v>
      </c>
      <c r="CM1259" s="17">
        <f t="shared" si="8604"/>
        <v>0</v>
      </c>
      <c r="CN1259" s="17">
        <f t="shared" si="8604"/>
        <v>0</v>
      </c>
      <c r="CO1259" s="17">
        <f t="shared" si="8604"/>
        <v>0</v>
      </c>
    </row>
    <row r="1260" spans="2:93">
      <c r="B1260" s="556"/>
      <c r="C1260" s="556">
        <f t="shared" si="8536"/>
        <v>53</v>
      </c>
      <c r="D1260" s="632">
        <f t="shared" si="8533"/>
        <v>-0.04</v>
      </c>
      <c r="E1260" s="632"/>
      <c r="F1260" s="632"/>
      <c r="G1260" s="632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  <c r="BC1260" s="17"/>
      <c r="BD1260" s="17"/>
      <c r="BE1260" s="17"/>
      <c r="BF1260" s="17"/>
      <c r="BG1260" s="17"/>
      <c r="BH1260" s="17"/>
      <c r="BI1260" s="17">
        <f>IF((BI1203-$BH1203)&gt;$D1204,0,$D1260*(BI1207))</f>
        <v>-120.4</v>
      </c>
      <c r="BJ1260" s="17">
        <f t="shared" ref="BJ1260:CO1260" si="8605">IF((BJ1203-$BH1203)&gt;$D1204,0,$D1260*(BJ1207))</f>
        <v>-120.72</v>
      </c>
      <c r="BK1260" s="17">
        <f t="shared" si="8605"/>
        <v>-121</v>
      </c>
      <c r="BL1260" s="17">
        <f t="shared" si="8605"/>
        <v>-121.32000000000001</v>
      </c>
      <c r="BM1260" s="17">
        <f t="shared" si="8605"/>
        <v>-121.60000000000001</v>
      </c>
      <c r="BN1260" s="17">
        <f t="shared" si="8605"/>
        <v>-121.92</v>
      </c>
      <c r="BO1260" s="17">
        <f t="shared" si="8605"/>
        <v>-122.24000000000001</v>
      </c>
      <c r="BP1260" s="17">
        <f t="shared" si="8605"/>
        <v>-122.52</v>
      </c>
      <c r="BQ1260" s="17">
        <f t="shared" si="8605"/>
        <v>-122.84</v>
      </c>
      <c r="BR1260" s="17">
        <f t="shared" si="8605"/>
        <v>-123.16</v>
      </c>
      <c r="BS1260" s="17">
        <f t="shared" si="8605"/>
        <v>-123.44</v>
      </c>
      <c r="BT1260" s="17">
        <f t="shared" si="8605"/>
        <v>-123.76</v>
      </c>
      <c r="BU1260" s="17">
        <f t="shared" si="8605"/>
        <v>-124.08</v>
      </c>
      <c r="BV1260" s="17">
        <f t="shared" si="8605"/>
        <v>-124.4</v>
      </c>
      <c r="BW1260" s="17">
        <f t="shared" si="8605"/>
        <v>-124.68</v>
      </c>
      <c r="BX1260" s="17">
        <f t="shared" si="8605"/>
        <v>-125</v>
      </c>
      <c r="BY1260" s="17">
        <f t="shared" si="8605"/>
        <v>-125.32000000000001</v>
      </c>
      <c r="BZ1260" s="17">
        <f t="shared" si="8605"/>
        <v>-125.64</v>
      </c>
      <c r="CA1260" s="17">
        <f t="shared" si="8605"/>
        <v>-125.96000000000001</v>
      </c>
      <c r="CB1260" s="17">
        <f t="shared" si="8605"/>
        <v>-126.24000000000001</v>
      </c>
      <c r="CC1260" s="17">
        <f t="shared" si="8605"/>
        <v>-126.56</v>
      </c>
      <c r="CD1260" s="17">
        <f t="shared" si="8605"/>
        <v>-126.88000000000001</v>
      </c>
      <c r="CE1260" s="17">
        <f t="shared" si="8605"/>
        <v>-127.2</v>
      </c>
      <c r="CF1260" s="17">
        <f t="shared" si="8605"/>
        <v>-127.52</v>
      </c>
      <c r="CG1260" s="17">
        <f t="shared" si="8605"/>
        <v>-127.84</v>
      </c>
      <c r="CH1260" s="17">
        <f t="shared" si="8605"/>
        <v>0</v>
      </c>
      <c r="CI1260" s="17">
        <f t="shared" si="8605"/>
        <v>0</v>
      </c>
      <c r="CJ1260" s="17">
        <f t="shared" si="8605"/>
        <v>0</v>
      </c>
      <c r="CK1260" s="17">
        <f t="shared" si="8605"/>
        <v>0</v>
      </c>
      <c r="CL1260" s="17">
        <f t="shared" si="8605"/>
        <v>0</v>
      </c>
      <c r="CM1260" s="17">
        <f t="shared" si="8605"/>
        <v>0</v>
      </c>
      <c r="CN1260" s="17">
        <f t="shared" si="8605"/>
        <v>0</v>
      </c>
      <c r="CO1260" s="17">
        <f t="shared" si="8605"/>
        <v>0</v>
      </c>
    </row>
    <row r="1261" spans="2:93">
      <c r="B1261" s="556"/>
      <c r="C1261" s="556">
        <f t="shared" si="8536"/>
        <v>54</v>
      </c>
      <c r="D1261" s="632">
        <f t="shared" si="8533"/>
        <v>-0.04</v>
      </c>
      <c r="E1261" s="632"/>
      <c r="F1261" s="632"/>
      <c r="G1261" s="632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  <c r="BC1261" s="17"/>
      <c r="BD1261" s="17"/>
      <c r="BE1261" s="17"/>
      <c r="BF1261" s="17"/>
      <c r="BG1261" s="17"/>
      <c r="BH1261" s="17"/>
      <c r="BI1261" s="17"/>
      <c r="BJ1261" s="17">
        <f>IF((BJ1203-$BI1203)&gt;$D1204,0,$D1261*(BJ1207))</f>
        <v>-120.72</v>
      </c>
      <c r="BK1261" s="17">
        <f t="shared" ref="BK1261:CO1261" si="8606">IF((BK1203-$BI1203)&gt;$D1204,0,$D1261*(BK1207))</f>
        <v>-121</v>
      </c>
      <c r="BL1261" s="17">
        <f t="shared" si="8606"/>
        <v>-121.32000000000001</v>
      </c>
      <c r="BM1261" s="17">
        <f t="shared" si="8606"/>
        <v>-121.60000000000001</v>
      </c>
      <c r="BN1261" s="17">
        <f t="shared" si="8606"/>
        <v>-121.92</v>
      </c>
      <c r="BO1261" s="17">
        <f t="shared" si="8606"/>
        <v>-122.24000000000001</v>
      </c>
      <c r="BP1261" s="17">
        <f t="shared" si="8606"/>
        <v>-122.52</v>
      </c>
      <c r="BQ1261" s="17">
        <f t="shared" si="8606"/>
        <v>-122.84</v>
      </c>
      <c r="BR1261" s="17">
        <f t="shared" si="8606"/>
        <v>-123.16</v>
      </c>
      <c r="BS1261" s="17">
        <f t="shared" si="8606"/>
        <v>-123.44</v>
      </c>
      <c r="BT1261" s="17">
        <f t="shared" si="8606"/>
        <v>-123.76</v>
      </c>
      <c r="BU1261" s="17">
        <f t="shared" si="8606"/>
        <v>-124.08</v>
      </c>
      <c r="BV1261" s="17">
        <f t="shared" si="8606"/>
        <v>-124.4</v>
      </c>
      <c r="BW1261" s="17">
        <f t="shared" si="8606"/>
        <v>-124.68</v>
      </c>
      <c r="BX1261" s="17">
        <f t="shared" si="8606"/>
        <v>-125</v>
      </c>
      <c r="BY1261" s="17">
        <f t="shared" si="8606"/>
        <v>-125.32000000000001</v>
      </c>
      <c r="BZ1261" s="17">
        <f t="shared" si="8606"/>
        <v>-125.64</v>
      </c>
      <c r="CA1261" s="17">
        <f t="shared" si="8606"/>
        <v>-125.96000000000001</v>
      </c>
      <c r="CB1261" s="17">
        <f t="shared" si="8606"/>
        <v>-126.24000000000001</v>
      </c>
      <c r="CC1261" s="17">
        <f t="shared" si="8606"/>
        <v>-126.56</v>
      </c>
      <c r="CD1261" s="17">
        <f t="shared" si="8606"/>
        <v>-126.88000000000001</v>
      </c>
      <c r="CE1261" s="17">
        <f t="shared" si="8606"/>
        <v>-127.2</v>
      </c>
      <c r="CF1261" s="17">
        <f t="shared" si="8606"/>
        <v>-127.52</v>
      </c>
      <c r="CG1261" s="17">
        <f t="shared" si="8606"/>
        <v>-127.84</v>
      </c>
      <c r="CH1261" s="17">
        <f t="shared" si="8606"/>
        <v>-128.16</v>
      </c>
      <c r="CI1261" s="17">
        <f t="shared" si="8606"/>
        <v>0</v>
      </c>
      <c r="CJ1261" s="17">
        <f t="shared" si="8606"/>
        <v>0</v>
      </c>
      <c r="CK1261" s="17">
        <f t="shared" si="8606"/>
        <v>0</v>
      </c>
      <c r="CL1261" s="17">
        <f t="shared" si="8606"/>
        <v>0</v>
      </c>
      <c r="CM1261" s="17">
        <f t="shared" si="8606"/>
        <v>0</v>
      </c>
      <c r="CN1261" s="17">
        <f t="shared" si="8606"/>
        <v>0</v>
      </c>
      <c r="CO1261" s="17">
        <f t="shared" si="8606"/>
        <v>0</v>
      </c>
    </row>
    <row r="1262" spans="2:93">
      <c r="B1262" s="556"/>
      <c r="C1262" s="556">
        <f t="shared" si="8536"/>
        <v>55</v>
      </c>
      <c r="D1262" s="632">
        <f t="shared" si="8533"/>
        <v>-0.04</v>
      </c>
      <c r="E1262" s="632"/>
      <c r="F1262" s="632"/>
      <c r="G1262" s="632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  <c r="BC1262" s="17"/>
      <c r="BD1262" s="17"/>
      <c r="BE1262" s="17"/>
      <c r="BF1262" s="17"/>
      <c r="BG1262" s="17"/>
      <c r="BH1262" s="17"/>
      <c r="BI1262" s="17"/>
      <c r="BJ1262" s="17"/>
      <c r="BK1262" s="17">
        <f>IF((BK1203-$BJ1203)&gt;$D1204,0,$D1262*(BK1207))</f>
        <v>-121</v>
      </c>
      <c r="BL1262" s="17">
        <f t="shared" ref="BL1262:CO1262" si="8607">IF((BL1203-$BJ1203)&gt;$D1204,0,$D1262*(BL1207))</f>
        <v>-121.32000000000001</v>
      </c>
      <c r="BM1262" s="17">
        <f t="shared" si="8607"/>
        <v>-121.60000000000001</v>
      </c>
      <c r="BN1262" s="17">
        <f t="shared" si="8607"/>
        <v>-121.92</v>
      </c>
      <c r="BO1262" s="17">
        <f t="shared" si="8607"/>
        <v>-122.24000000000001</v>
      </c>
      <c r="BP1262" s="17">
        <f t="shared" si="8607"/>
        <v>-122.52</v>
      </c>
      <c r="BQ1262" s="17">
        <f t="shared" si="8607"/>
        <v>-122.84</v>
      </c>
      <c r="BR1262" s="17">
        <f t="shared" si="8607"/>
        <v>-123.16</v>
      </c>
      <c r="BS1262" s="17">
        <f t="shared" si="8607"/>
        <v>-123.44</v>
      </c>
      <c r="BT1262" s="17">
        <f t="shared" si="8607"/>
        <v>-123.76</v>
      </c>
      <c r="BU1262" s="17">
        <f t="shared" si="8607"/>
        <v>-124.08</v>
      </c>
      <c r="BV1262" s="17">
        <f t="shared" si="8607"/>
        <v>-124.4</v>
      </c>
      <c r="BW1262" s="17">
        <f t="shared" si="8607"/>
        <v>-124.68</v>
      </c>
      <c r="BX1262" s="17">
        <f t="shared" si="8607"/>
        <v>-125</v>
      </c>
      <c r="BY1262" s="17">
        <f t="shared" si="8607"/>
        <v>-125.32000000000001</v>
      </c>
      <c r="BZ1262" s="17">
        <f t="shared" si="8607"/>
        <v>-125.64</v>
      </c>
      <c r="CA1262" s="17">
        <f t="shared" si="8607"/>
        <v>-125.96000000000001</v>
      </c>
      <c r="CB1262" s="17">
        <f t="shared" si="8607"/>
        <v>-126.24000000000001</v>
      </c>
      <c r="CC1262" s="17">
        <f t="shared" si="8607"/>
        <v>-126.56</v>
      </c>
      <c r="CD1262" s="17">
        <f t="shared" si="8607"/>
        <v>-126.88000000000001</v>
      </c>
      <c r="CE1262" s="17">
        <f t="shared" si="8607"/>
        <v>-127.2</v>
      </c>
      <c r="CF1262" s="17">
        <f t="shared" si="8607"/>
        <v>-127.52</v>
      </c>
      <c r="CG1262" s="17">
        <f t="shared" si="8607"/>
        <v>-127.84</v>
      </c>
      <c r="CH1262" s="17">
        <f t="shared" si="8607"/>
        <v>-128.16</v>
      </c>
      <c r="CI1262" s="17">
        <f t="shared" si="8607"/>
        <v>-128.47999999999999</v>
      </c>
      <c r="CJ1262" s="17">
        <f t="shared" si="8607"/>
        <v>0</v>
      </c>
      <c r="CK1262" s="17">
        <f t="shared" si="8607"/>
        <v>0</v>
      </c>
      <c r="CL1262" s="17">
        <f t="shared" si="8607"/>
        <v>0</v>
      </c>
      <c r="CM1262" s="17">
        <f t="shared" si="8607"/>
        <v>0</v>
      </c>
      <c r="CN1262" s="17">
        <f t="shared" si="8607"/>
        <v>0</v>
      </c>
      <c r="CO1262" s="17">
        <f t="shared" si="8607"/>
        <v>0</v>
      </c>
    </row>
    <row r="1263" spans="2:93">
      <c r="B1263" s="556"/>
      <c r="C1263" s="556">
        <f t="shared" si="8536"/>
        <v>56</v>
      </c>
      <c r="D1263" s="632">
        <f t="shared" si="8533"/>
        <v>-0.04</v>
      </c>
      <c r="E1263" s="632"/>
      <c r="F1263" s="632"/>
      <c r="G1263" s="632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  <c r="BC1263" s="17"/>
      <c r="BD1263" s="17"/>
      <c r="BE1263" s="17"/>
      <c r="BF1263" s="17"/>
      <c r="BG1263" s="17"/>
      <c r="BH1263" s="17"/>
      <c r="BI1263" s="17"/>
      <c r="BJ1263" s="17"/>
      <c r="BK1263" s="17"/>
      <c r="BL1263" s="17">
        <f>IF((BL1203-$BK1203)&gt;$D1204,0,$D1263*(BL1207))</f>
        <v>-121.32000000000001</v>
      </c>
      <c r="BM1263" s="17">
        <f t="shared" ref="BM1263:CO1263" si="8608">IF((BM1203-$BK1203)&gt;$D1204,0,$D1263*(BM1207))</f>
        <v>-121.60000000000001</v>
      </c>
      <c r="BN1263" s="17">
        <f t="shared" si="8608"/>
        <v>-121.92</v>
      </c>
      <c r="BO1263" s="17">
        <f t="shared" si="8608"/>
        <v>-122.24000000000001</v>
      </c>
      <c r="BP1263" s="17">
        <f t="shared" si="8608"/>
        <v>-122.52</v>
      </c>
      <c r="BQ1263" s="17">
        <f t="shared" si="8608"/>
        <v>-122.84</v>
      </c>
      <c r="BR1263" s="17">
        <f t="shared" si="8608"/>
        <v>-123.16</v>
      </c>
      <c r="BS1263" s="17">
        <f t="shared" si="8608"/>
        <v>-123.44</v>
      </c>
      <c r="BT1263" s="17">
        <f t="shared" si="8608"/>
        <v>-123.76</v>
      </c>
      <c r="BU1263" s="17">
        <f t="shared" si="8608"/>
        <v>-124.08</v>
      </c>
      <c r="BV1263" s="17">
        <f t="shared" si="8608"/>
        <v>-124.4</v>
      </c>
      <c r="BW1263" s="17">
        <f t="shared" si="8608"/>
        <v>-124.68</v>
      </c>
      <c r="BX1263" s="17">
        <f t="shared" si="8608"/>
        <v>-125</v>
      </c>
      <c r="BY1263" s="17">
        <f t="shared" si="8608"/>
        <v>-125.32000000000001</v>
      </c>
      <c r="BZ1263" s="17">
        <f t="shared" si="8608"/>
        <v>-125.64</v>
      </c>
      <c r="CA1263" s="17">
        <f t="shared" si="8608"/>
        <v>-125.96000000000001</v>
      </c>
      <c r="CB1263" s="17">
        <f t="shared" si="8608"/>
        <v>-126.24000000000001</v>
      </c>
      <c r="CC1263" s="17">
        <f t="shared" si="8608"/>
        <v>-126.56</v>
      </c>
      <c r="CD1263" s="17">
        <f t="shared" si="8608"/>
        <v>-126.88000000000001</v>
      </c>
      <c r="CE1263" s="17">
        <f t="shared" si="8608"/>
        <v>-127.2</v>
      </c>
      <c r="CF1263" s="17">
        <f t="shared" si="8608"/>
        <v>-127.52</v>
      </c>
      <c r="CG1263" s="17">
        <f t="shared" si="8608"/>
        <v>-127.84</v>
      </c>
      <c r="CH1263" s="17">
        <f t="shared" si="8608"/>
        <v>-128.16</v>
      </c>
      <c r="CI1263" s="17">
        <f t="shared" si="8608"/>
        <v>-128.47999999999999</v>
      </c>
      <c r="CJ1263" s="17">
        <f t="shared" si="8608"/>
        <v>-128.80000000000001</v>
      </c>
      <c r="CK1263" s="17">
        <f t="shared" si="8608"/>
        <v>0</v>
      </c>
      <c r="CL1263" s="17">
        <f t="shared" si="8608"/>
        <v>0</v>
      </c>
      <c r="CM1263" s="17">
        <f t="shared" si="8608"/>
        <v>0</v>
      </c>
      <c r="CN1263" s="17">
        <f t="shared" si="8608"/>
        <v>0</v>
      </c>
      <c r="CO1263" s="17">
        <f t="shared" si="8608"/>
        <v>0</v>
      </c>
    </row>
    <row r="1264" spans="2:93">
      <c r="B1264" s="556"/>
      <c r="C1264" s="556">
        <f t="shared" si="8536"/>
        <v>57</v>
      </c>
      <c r="D1264" s="632">
        <f t="shared" si="8533"/>
        <v>-0.04</v>
      </c>
      <c r="E1264" s="632"/>
      <c r="F1264" s="632"/>
      <c r="G1264" s="632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  <c r="BC1264" s="17"/>
      <c r="BD1264" s="17"/>
      <c r="BE1264" s="17"/>
      <c r="BF1264" s="17"/>
      <c r="BG1264" s="17"/>
      <c r="BH1264" s="17"/>
      <c r="BI1264" s="17"/>
      <c r="BJ1264" s="17"/>
      <c r="BK1264" s="17"/>
      <c r="BL1264" s="17"/>
      <c r="BM1264" s="17">
        <f>IF((BM1203-$BL1203)&gt;$D1204,0,$D1264*(BM1207))</f>
        <v>-121.60000000000001</v>
      </c>
      <c r="BN1264" s="17">
        <f t="shared" ref="BN1264:CO1264" si="8609">IF((BN1203-$BL1203)&gt;$D1204,0,$D1264*(BN1207))</f>
        <v>-121.92</v>
      </c>
      <c r="BO1264" s="17">
        <f t="shared" si="8609"/>
        <v>-122.24000000000001</v>
      </c>
      <c r="BP1264" s="17">
        <f t="shared" si="8609"/>
        <v>-122.52</v>
      </c>
      <c r="BQ1264" s="17">
        <f t="shared" si="8609"/>
        <v>-122.84</v>
      </c>
      <c r="BR1264" s="17">
        <f t="shared" si="8609"/>
        <v>-123.16</v>
      </c>
      <c r="BS1264" s="17">
        <f t="shared" si="8609"/>
        <v>-123.44</v>
      </c>
      <c r="BT1264" s="17">
        <f t="shared" si="8609"/>
        <v>-123.76</v>
      </c>
      <c r="BU1264" s="17">
        <f t="shared" si="8609"/>
        <v>-124.08</v>
      </c>
      <c r="BV1264" s="17">
        <f t="shared" si="8609"/>
        <v>-124.4</v>
      </c>
      <c r="BW1264" s="17">
        <f t="shared" si="8609"/>
        <v>-124.68</v>
      </c>
      <c r="BX1264" s="17">
        <f t="shared" si="8609"/>
        <v>-125</v>
      </c>
      <c r="BY1264" s="17">
        <f t="shared" si="8609"/>
        <v>-125.32000000000001</v>
      </c>
      <c r="BZ1264" s="17">
        <f t="shared" si="8609"/>
        <v>-125.64</v>
      </c>
      <c r="CA1264" s="17">
        <f t="shared" si="8609"/>
        <v>-125.96000000000001</v>
      </c>
      <c r="CB1264" s="17">
        <f t="shared" si="8609"/>
        <v>-126.24000000000001</v>
      </c>
      <c r="CC1264" s="17">
        <f t="shared" si="8609"/>
        <v>-126.56</v>
      </c>
      <c r="CD1264" s="17">
        <f t="shared" si="8609"/>
        <v>-126.88000000000001</v>
      </c>
      <c r="CE1264" s="17">
        <f t="shared" si="8609"/>
        <v>-127.2</v>
      </c>
      <c r="CF1264" s="17">
        <f t="shared" si="8609"/>
        <v>-127.52</v>
      </c>
      <c r="CG1264" s="17">
        <f t="shared" si="8609"/>
        <v>-127.84</v>
      </c>
      <c r="CH1264" s="17">
        <f t="shared" si="8609"/>
        <v>-128.16</v>
      </c>
      <c r="CI1264" s="17">
        <f t="shared" si="8609"/>
        <v>-128.47999999999999</v>
      </c>
      <c r="CJ1264" s="17">
        <f t="shared" si="8609"/>
        <v>-128.80000000000001</v>
      </c>
      <c r="CK1264" s="17">
        <f t="shared" si="8609"/>
        <v>-129.12</v>
      </c>
      <c r="CL1264" s="17">
        <f t="shared" si="8609"/>
        <v>0</v>
      </c>
      <c r="CM1264" s="17">
        <f t="shared" si="8609"/>
        <v>0</v>
      </c>
      <c r="CN1264" s="17">
        <f t="shared" si="8609"/>
        <v>0</v>
      </c>
      <c r="CO1264" s="17">
        <f t="shared" si="8609"/>
        <v>0</v>
      </c>
    </row>
    <row r="1265" spans="2:93">
      <c r="B1265" s="556"/>
      <c r="C1265" s="556">
        <f t="shared" si="8536"/>
        <v>58</v>
      </c>
      <c r="D1265" s="632">
        <f t="shared" si="8533"/>
        <v>-0.04</v>
      </c>
      <c r="E1265" s="632"/>
      <c r="F1265" s="632"/>
      <c r="G1265" s="632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  <c r="BC1265" s="17"/>
      <c r="BD1265" s="17"/>
      <c r="BE1265" s="17"/>
      <c r="BF1265" s="17"/>
      <c r="BG1265" s="17"/>
      <c r="BH1265" s="17"/>
      <c r="BI1265" s="17"/>
      <c r="BJ1265" s="17"/>
      <c r="BK1265" s="17"/>
      <c r="BL1265" s="17"/>
      <c r="BM1265" s="17"/>
      <c r="BN1265" s="17">
        <f>IF((BN1203-$BM1203)&gt;$D1204,0,$D1265*(BN1207))</f>
        <v>-121.92</v>
      </c>
      <c r="BO1265" s="17">
        <f t="shared" ref="BO1265:CO1265" si="8610">IF((BO1203-$BM1203)&gt;$D1204,0,$D1265*(BO1207))</f>
        <v>-122.24000000000001</v>
      </c>
      <c r="BP1265" s="17">
        <f t="shared" si="8610"/>
        <v>-122.52</v>
      </c>
      <c r="BQ1265" s="17">
        <f t="shared" si="8610"/>
        <v>-122.84</v>
      </c>
      <c r="BR1265" s="17">
        <f t="shared" si="8610"/>
        <v>-123.16</v>
      </c>
      <c r="BS1265" s="17">
        <f t="shared" si="8610"/>
        <v>-123.44</v>
      </c>
      <c r="BT1265" s="17">
        <f t="shared" si="8610"/>
        <v>-123.76</v>
      </c>
      <c r="BU1265" s="17">
        <f t="shared" si="8610"/>
        <v>-124.08</v>
      </c>
      <c r="BV1265" s="17">
        <f t="shared" si="8610"/>
        <v>-124.4</v>
      </c>
      <c r="BW1265" s="17">
        <f t="shared" si="8610"/>
        <v>-124.68</v>
      </c>
      <c r="BX1265" s="17">
        <f t="shared" si="8610"/>
        <v>-125</v>
      </c>
      <c r="BY1265" s="17">
        <f t="shared" si="8610"/>
        <v>-125.32000000000001</v>
      </c>
      <c r="BZ1265" s="17">
        <f t="shared" si="8610"/>
        <v>-125.64</v>
      </c>
      <c r="CA1265" s="17">
        <f t="shared" si="8610"/>
        <v>-125.96000000000001</v>
      </c>
      <c r="CB1265" s="17">
        <f t="shared" si="8610"/>
        <v>-126.24000000000001</v>
      </c>
      <c r="CC1265" s="17">
        <f t="shared" si="8610"/>
        <v>-126.56</v>
      </c>
      <c r="CD1265" s="17">
        <f t="shared" si="8610"/>
        <v>-126.88000000000001</v>
      </c>
      <c r="CE1265" s="17">
        <f t="shared" si="8610"/>
        <v>-127.2</v>
      </c>
      <c r="CF1265" s="17">
        <f t="shared" si="8610"/>
        <v>-127.52</v>
      </c>
      <c r="CG1265" s="17">
        <f t="shared" si="8610"/>
        <v>-127.84</v>
      </c>
      <c r="CH1265" s="17">
        <f t="shared" si="8610"/>
        <v>-128.16</v>
      </c>
      <c r="CI1265" s="17">
        <f t="shared" si="8610"/>
        <v>-128.47999999999999</v>
      </c>
      <c r="CJ1265" s="17">
        <f t="shared" si="8610"/>
        <v>-128.80000000000001</v>
      </c>
      <c r="CK1265" s="17">
        <f t="shared" si="8610"/>
        <v>-129.12</v>
      </c>
      <c r="CL1265" s="17">
        <f t="shared" si="8610"/>
        <v>-129.44</v>
      </c>
      <c r="CM1265" s="17">
        <f t="shared" si="8610"/>
        <v>0</v>
      </c>
      <c r="CN1265" s="17">
        <f t="shared" si="8610"/>
        <v>0</v>
      </c>
      <c r="CO1265" s="17">
        <f t="shared" si="8610"/>
        <v>0</v>
      </c>
    </row>
    <row r="1266" spans="2:93">
      <c r="B1266" s="556"/>
      <c r="C1266" s="556">
        <f t="shared" si="8536"/>
        <v>59</v>
      </c>
      <c r="D1266" s="632">
        <f t="shared" si="8533"/>
        <v>-0.04</v>
      </c>
      <c r="E1266" s="632"/>
      <c r="F1266" s="632"/>
      <c r="G1266" s="632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  <c r="BC1266" s="17"/>
      <c r="BD1266" s="17"/>
      <c r="BE1266" s="17"/>
      <c r="BF1266" s="17"/>
      <c r="BG1266" s="17"/>
      <c r="BH1266" s="17"/>
      <c r="BI1266" s="17"/>
      <c r="BJ1266" s="17"/>
      <c r="BK1266" s="17"/>
      <c r="BL1266" s="17"/>
      <c r="BM1266" s="17"/>
      <c r="BN1266" s="17"/>
      <c r="BO1266" s="17">
        <f>IF((BO1203-$BN1203)&gt;$D1204,0,$D1266*(BO1207))</f>
        <v>-122.24000000000001</v>
      </c>
      <c r="BP1266" s="17">
        <f t="shared" ref="BP1266:CO1266" si="8611">IF((BP1203-$BN1203)&gt;$D1204,0,$D1266*(BP1207))</f>
        <v>-122.52</v>
      </c>
      <c r="BQ1266" s="17">
        <f t="shared" si="8611"/>
        <v>-122.84</v>
      </c>
      <c r="BR1266" s="17">
        <f t="shared" si="8611"/>
        <v>-123.16</v>
      </c>
      <c r="BS1266" s="17">
        <f t="shared" si="8611"/>
        <v>-123.44</v>
      </c>
      <c r="BT1266" s="17">
        <f t="shared" si="8611"/>
        <v>-123.76</v>
      </c>
      <c r="BU1266" s="17">
        <f t="shared" si="8611"/>
        <v>-124.08</v>
      </c>
      <c r="BV1266" s="17">
        <f t="shared" si="8611"/>
        <v>-124.4</v>
      </c>
      <c r="BW1266" s="17">
        <f t="shared" si="8611"/>
        <v>-124.68</v>
      </c>
      <c r="BX1266" s="17">
        <f t="shared" si="8611"/>
        <v>-125</v>
      </c>
      <c r="BY1266" s="17">
        <f t="shared" si="8611"/>
        <v>-125.32000000000001</v>
      </c>
      <c r="BZ1266" s="17">
        <f t="shared" si="8611"/>
        <v>-125.64</v>
      </c>
      <c r="CA1266" s="17">
        <f t="shared" si="8611"/>
        <v>-125.96000000000001</v>
      </c>
      <c r="CB1266" s="17">
        <f t="shared" si="8611"/>
        <v>-126.24000000000001</v>
      </c>
      <c r="CC1266" s="17">
        <f t="shared" si="8611"/>
        <v>-126.56</v>
      </c>
      <c r="CD1266" s="17">
        <f t="shared" si="8611"/>
        <v>-126.88000000000001</v>
      </c>
      <c r="CE1266" s="17">
        <f t="shared" si="8611"/>
        <v>-127.2</v>
      </c>
      <c r="CF1266" s="17">
        <f t="shared" si="8611"/>
        <v>-127.52</v>
      </c>
      <c r="CG1266" s="17">
        <f t="shared" si="8611"/>
        <v>-127.84</v>
      </c>
      <c r="CH1266" s="17">
        <f t="shared" si="8611"/>
        <v>-128.16</v>
      </c>
      <c r="CI1266" s="17">
        <f t="shared" si="8611"/>
        <v>-128.47999999999999</v>
      </c>
      <c r="CJ1266" s="17">
        <f t="shared" si="8611"/>
        <v>-128.80000000000001</v>
      </c>
      <c r="CK1266" s="17">
        <f t="shared" si="8611"/>
        <v>-129.12</v>
      </c>
      <c r="CL1266" s="17">
        <f t="shared" si="8611"/>
        <v>-129.44</v>
      </c>
      <c r="CM1266" s="17">
        <f t="shared" si="8611"/>
        <v>-129.76</v>
      </c>
      <c r="CN1266" s="17">
        <f t="shared" si="8611"/>
        <v>0</v>
      </c>
      <c r="CO1266" s="17">
        <f t="shared" si="8611"/>
        <v>0</v>
      </c>
    </row>
    <row r="1267" spans="2:93">
      <c r="B1267" s="556"/>
      <c r="C1267" s="556">
        <f t="shared" si="8536"/>
        <v>60</v>
      </c>
      <c r="D1267" s="632">
        <f t="shared" si="8533"/>
        <v>-0.04</v>
      </c>
      <c r="E1267" s="632"/>
      <c r="F1267" s="632"/>
      <c r="G1267" s="632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  <c r="BC1267" s="17"/>
      <c r="BD1267" s="17"/>
      <c r="BE1267" s="17"/>
      <c r="BF1267" s="17"/>
      <c r="BG1267" s="17"/>
      <c r="BH1267" s="17"/>
      <c r="BI1267" s="17"/>
      <c r="BJ1267" s="17"/>
      <c r="BK1267" s="17"/>
      <c r="BL1267" s="17"/>
      <c r="BM1267" s="17"/>
      <c r="BN1267" s="17"/>
      <c r="BO1267" s="17"/>
      <c r="BP1267" s="17">
        <f>IF((BP1203-$BO1203)&gt;$D1204,0,$D1267*(BP1207))</f>
        <v>-122.52</v>
      </c>
      <c r="BQ1267" s="17">
        <f t="shared" ref="BQ1267:CO1267" si="8612">IF((BQ1203-$BO1203)&gt;$D1204,0,$D1267*(BQ1207))</f>
        <v>-122.84</v>
      </c>
      <c r="BR1267" s="17">
        <f t="shared" si="8612"/>
        <v>-123.16</v>
      </c>
      <c r="BS1267" s="17">
        <f t="shared" si="8612"/>
        <v>-123.44</v>
      </c>
      <c r="BT1267" s="17">
        <f t="shared" si="8612"/>
        <v>-123.76</v>
      </c>
      <c r="BU1267" s="17">
        <f t="shared" si="8612"/>
        <v>-124.08</v>
      </c>
      <c r="BV1267" s="17">
        <f t="shared" si="8612"/>
        <v>-124.4</v>
      </c>
      <c r="BW1267" s="17">
        <f t="shared" si="8612"/>
        <v>-124.68</v>
      </c>
      <c r="BX1267" s="17">
        <f t="shared" si="8612"/>
        <v>-125</v>
      </c>
      <c r="BY1267" s="17">
        <f t="shared" si="8612"/>
        <v>-125.32000000000001</v>
      </c>
      <c r="BZ1267" s="17">
        <f t="shared" si="8612"/>
        <v>-125.64</v>
      </c>
      <c r="CA1267" s="17">
        <f t="shared" si="8612"/>
        <v>-125.96000000000001</v>
      </c>
      <c r="CB1267" s="17">
        <f t="shared" si="8612"/>
        <v>-126.24000000000001</v>
      </c>
      <c r="CC1267" s="17">
        <f t="shared" si="8612"/>
        <v>-126.56</v>
      </c>
      <c r="CD1267" s="17">
        <f t="shared" si="8612"/>
        <v>-126.88000000000001</v>
      </c>
      <c r="CE1267" s="17">
        <f t="shared" si="8612"/>
        <v>-127.2</v>
      </c>
      <c r="CF1267" s="17">
        <f t="shared" si="8612"/>
        <v>-127.52</v>
      </c>
      <c r="CG1267" s="17">
        <f t="shared" si="8612"/>
        <v>-127.84</v>
      </c>
      <c r="CH1267" s="17">
        <f t="shared" si="8612"/>
        <v>-128.16</v>
      </c>
      <c r="CI1267" s="17">
        <f t="shared" si="8612"/>
        <v>-128.47999999999999</v>
      </c>
      <c r="CJ1267" s="17">
        <f t="shared" si="8612"/>
        <v>-128.80000000000001</v>
      </c>
      <c r="CK1267" s="17">
        <f t="shared" si="8612"/>
        <v>-129.12</v>
      </c>
      <c r="CL1267" s="17">
        <f t="shared" si="8612"/>
        <v>-129.44</v>
      </c>
      <c r="CM1267" s="17">
        <f t="shared" si="8612"/>
        <v>-129.76</v>
      </c>
      <c r="CN1267" s="17">
        <f t="shared" si="8612"/>
        <v>-130.08000000000001</v>
      </c>
      <c r="CO1267" s="17">
        <f t="shared" si="8612"/>
        <v>0</v>
      </c>
    </row>
    <row r="1268" spans="2:93">
      <c r="B1268" s="556"/>
      <c r="C1268" s="556">
        <f t="shared" si="8536"/>
        <v>61</v>
      </c>
      <c r="D1268" s="632">
        <f t="shared" si="8533"/>
        <v>-0.04</v>
      </c>
      <c r="E1268" s="632"/>
      <c r="F1268" s="632"/>
      <c r="G1268" s="632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  <c r="BC1268" s="17"/>
      <c r="BD1268" s="17"/>
      <c r="BE1268" s="17"/>
      <c r="BF1268" s="17"/>
      <c r="BG1268" s="17"/>
      <c r="BH1268" s="17"/>
      <c r="BI1268" s="17"/>
      <c r="BJ1268" s="17"/>
      <c r="BK1268" s="17"/>
      <c r="BL1268" s="17"/>
      <c r="BM1268" s="17"/>
      <c r="BN1268" s="17"/>
      <c r="BO1268" s="17"/>
      <c r="BP1268" s="17"/>
      <c r="BQ1268" s="17">
        <f>IF((BQ1203-$BP1203)&gt;$D1204,0,$D1268*(BQ1207))</f>
        <v>-122.84</v>
      </c>
      <c r="BR1268" s="17">
        <f t="shared" ref="BR1268:CO1268" si="8613">IF((BR1203-$BP1203)&gt;$D1204,0,$D1268*(BR1207))</f>
        <v>-123.16</v>
      </c>
      <c r="BS1268" s="17">
        <f t="shared" si="8613"/>
        <v>-123.44</v>
      </c>
      <c r="BT1268" s="17">
        <f t="shared" si="8613"/>
        <v>-123.76</v>
      </c>
      <c r="BU1268" s="17">
        <f t="shared" si="8613"/>
        <v>-124.08</v>
      </c>
      <c r="BV1268" s="17">
        <f t="shared" si="8613"/>
        <v>-124.4</v>
      </c>
      <c r="BW1268" s="17">
        <f t="shared" si="8613"/>
        <v>-124.68</v>
      </c>
      <c r="BX1268" s="17">
        <f t="shared" si="8613"/>
        <v>-125</v>
      </c>
      <c r="BY1268" s="17">
        <f t="shared" si="8613"/>
        <v>-125.32000000000001</v>
      </c>
      <c r="BZ1268" s="17">
        <f t="shared" si="8613"/>
        <v>-125.64</v>
      </c>
      <c r="CA1268" s="17">
        <f t="shared" si="8613"/>
        <v>-125.96000000000001</v>
      </c>
      <c r="CB1268" s="17">
        <f t="shared" si="8613"/>
        <v>-126.24000000000001</v>
      </c>
      <c r="CC1268" s="17">
        <f t="shared" si="8613"/>
        <v>-126.56</v>
      </c>
      <c r="CD1268" s="17">
        <f t="shared" si="8613"/>
        <v>-126.88000000000001</v>
      </c>
      <c r="CE1268" s="17">
        <f t="shared" si="8613"/>
        <v>-127.2</v>
      </c>
      <c r="CF1268" s="17">
        <f t="shared" si="8613"/>
        <v>-127.52</v>
      </c>
      <c r="CG1268" s="17">
        <f t="shared" si="8613"/>
        <v>-127.84</v>
      </c>
      <c r="CH1268" s="17">
        <f t="shared" si="8613"/>
        <v>-128.16</v>
      </c>
      <c r="CI1268" s="17">
        <f t="shared" si="8613"/>
        <v>-128.47999999999999</v>
      </c>
      <c r="CJ1268" s="17">
        <f t="shared" si="8613"/>
        <v>-128.80000000000001</v>
      </c>
      <c r="CK1268" s="17">
        <f t="shared" si="8613"/>
        <v>-129.12</v>
      </c>
      <c r="CL1268" s="17">
        <f t="shared" si="8613"/>
        <v>-129.44</v>
      </c>
      <c r="CM1268" s="17">
        <f t="shared" si="8613"/>
        <v>-129.76</v>
      </c>
      <c r="CN1268" s="17">
        <f t="shared" si="8613"/>
        <v>-130.08000000000001</v>
      </c>
      <c r="CO1268" s="17">
        <f t="shared" si="8613"/>
        <v>-130.44</v>
      </c>
    </row>
    <row r="1269" spans="2:93">
      <c r="B1269" s="556"/>
      <c r="C1269" s="556">
        <f t="shared" si="8536"/>
        <v>62</v>
      </c>
      <c r="D1269" s="632">
        <f t="shared" si="8533"/>
        <v>-0.04</v>
      </c>
      <c r="E1269" s="632"/>
      <c r="F1269" s="632"/>
      <c r="G1269" s="632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  <c r="BC1269" s="17"/>
      <c r="BD1269" s="17"/>
      <c r="BE1269" s="17"/>
      <c r="BF1269" s="17"/>
      <c r="BG1269" s="17"/>
      <c r="BH1269" s="17"/>
      <c r="BI1269" s="17"/>
      <c r="BJ1269" s="17"/>
      <c r="BK1269" s="17"/>
      <c r="BL1269" s="17"/>
      <c r="BM1269" s="17"/>
      <c r="BN1269" s="17"/>
      <c r="BO1269" s="17"/>
      <c r="BP1269" s="17"/>
      <c r="BQ1269" s="17"/>
      <c r="BR1269" s="17">
        <f>IF((BR1203-$BQ1203)&gt;$D1204,0,$D1269*(BR1207))</f>
        <v>-123.16</v>
      </c>
      <c r="BS1269" s="17">
        <f t="shared" ref="BS1269:CO1269" si="8614">IF((BS1203-$BQ1203)&gt;$D1204,0,$D1269*(BS1207))</f>
        <v>-123.44</v>
      </c>
      <c r="BT1269" s="17">
        <f t="shared" si="8614"/>
        <v>-123.76</v>
      </c>
      <c r="BU1269" s="17">
        <f t="shared" si="8614"/>
        <v>-124.08</v>
      </c>
      <c r="BV1269" s="17">
        <f t="shared" si="8614"/>
        <v>-124.4</v>
      </c>
      <c r="BW1269" s="17">
        <f t="shared" si="8614"/>
        <v>-124.68</v>
      </c>
      <c r="BX1269" s="17">
        <f t="shared" si="8614"/>
        <v>-125</v>
      </c>
      <c r="BY1269" s="17">
        <f t="shared" si="8614"/>
        <v>-125.32000000000001</v>
      </c>
      <c r="BZ1269" s="17">
        <f t="shared" si="8614"/>
        <v>-125.64</v>
      </c>
      <c r="CA1269" s="17">
        <f t="shared" si="8614"/>
        <v>-125.96000000000001</v>
      </c>
      <c r="CB1269" s="17">
        <f t="shared" si="8614"/>
        <v>-126.24000000000001</v>
      </c>
      <c r="CC1269" s="17">
        <f t="shared" si="8614"/>
        <v>-126.56</v>
      </c>
      <c r="CD1269" s="17">
        <f t="shared" si="8614"/>
        <v>-126.88000000000001</v>
      </c>
      <c r="CE1269" s="17">
        <f t="shared" si="8614"/>
        <v>-127.2</v>
      </c>
      <c r="CF1269" s="17">
        <f t="shared" si="8614"/>
        <v>-127.52</v>
      </c>
      <c r="CG1269" s="17">
        <f t="shared" si="8614"/>
        <v>-127.84</v>
      </c>
      <c r="CH1269" s="17">
        <f t="shared" si="8614"/>
        <v>-128.16</v>
      </c>
      <c r="CI1269" s="17">
        <f t="shared" si="8614"/>
        <v>-128.47999999999999</v>
      </c>
      <c r="CJ1269" s="17">
        <f t="shared" si="8614"/>
        <v>-128.80000000000001</v>
      </c>
      <c r="CK1269" s="17">
        <f t="shared" si="8614"/>
        <v>-129.12</v>
      </c>
      <c r="CL1269" s="17">
        <f t="shared" si="8614"/>
        <v>-129.44</v>
      </c>
      <c r="CM1269" s="17">
        <f t="shared" si="8614"/>
        <v>-129.76</v>
      </c>
      <c r="CN1269" s="17">
        <f t="shared" si="8614"/>
        <v>-130.08000000000001</v>
      </c>
      <c r="CO1269" s="17">
        <f t="shared" si="8614"/>
        <v>-130.44</v>
      </c>
    </row>
    <row r="1270" spans="2:93">
      <c r="B1270" s="556"/>
      <c r="C1270" s="556">
        <f t="shared" si="8536"/>
        <v>63</v>
      </c>
      <c r="D1270" s="632">
        <f t="shared" si="8533"/>
        <v>-0.04</v>
      </c>
      <c r="E1270" s="632"/>
      <c r="F1270" s="632"/>
      <c r="G1270" s="632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  <c r="BC1270" s="17"/>
      <c r="BD1270" s="17"/>
      <c r="BE1270" s="17"/>
      <c r="BF1270" s="17"/>
      <c r="BG1270" s="17"/>
      <c r="BH1270" s="17"/>
      <c r="BI1270" s="17"/>
      <c r="BJ1270" s="17"/>
      <c r="BK1270" s="17"/>
      <c r="BL1270" s="17"/>
      <c r="BM1270" s="17"/>
      <c r="BN1270" s="17"/>
      <c r="BO1270" s="17"/>
      <c r="BP1270" s="17"/>
      <c r="BQ1270" s="17"/>
      <c r="BR1270" s="17"/>
      <c r="BS1270" s="17">
        <f>IF((BS1203-$BR1203)&gt;$D1204,0,$D1270*(BS1207))</f>
        <v>-123.44</v>
      </c>
      <c r="BT1270" s="17">
        <f t="shared" ref="BT1270:CO1270" si="8615">IF((BT1203-$BR1203)&gt;$D1204,0,$D1270*(BT1207))</f>
        <v>-123.76</v>
      </c>
      <c r="BU1270" s="17">
        <f t="shared" si="8615"/>
        <v>-124.08</v>
      </c>
      <c r="BV1270" s="17">
        <f t="shared" si="8615"/>
        <v>-124.4</v>
      </c>
      <c r="BW1270" s="17">
        <f t="shared" si="8615"/>
        <v>-124.68</v>
      </c>
      <c r="BX1270" s="17">
        <f t="shared" si="8615"/>
        <v>-125</v>
      </c>
      <c r="BY1270" s="17">
        <f t="shared" si="8615"/>
        <v>-125.32000000000001</v>
      </c>
      <c r="BZ1270" s="17">
        <f t="shared" si="8615"/>
        <v>-125.64</v>
      </c>
      <c r="CA1270" s="17">
        <f t="shared" si="8615"/>
        <v>-125.96000000000001</v>
      </c>
      <c r="CB1270" s="17">
        <f t="shared" si="8615"/>
        <v>-126.24000000000001</v>
      </c>
      <c r="CC1270" s="17">
        <f t="shared" si="8615"/>
        <v>-126.56</v>
      </c>
      <c r="CD1270" s="17">
        <f t="shared" si="8615"/>
        <v>-126.88000000000001</v>
      </c>
      <c r="CE1270" s="17">
        <f t="shared" si="8615"/>
        <v>-127.2</v>
      </c>
      <c r="CF1270" s="17">
        <f t="shared" si="8615"/>
        <v>-127.52</v>
      </c>
      <c r="CG1270" s="17">
        <f t="shared" si="8615"/>
        <v>-127.84</v>
      </c>
      <c r="CH1270" s="17">
        <f t="shared" si="8615"/>
        <v>-128.16</v>
      </c>
      <c r="CI1270" s="17">
        <f t="shared" si="8615"/>
        <v>-128.47999999999999</v>
      </c>
      <c r="CJ1270" s="17">
        <f t="shared" si="8615"/>
        <v>-128.80000000000001</v>
      </c>
      <c r="CK1270" s="17">
        <f t="shared" si="8615"/>
        <v>-129.12</v>
      </c>
      <c r="CL1270" s="17">
        <f t="shared" si="8615"/>
        <v>-129.44</v>
      </c>
      <c r="CM1270" s="17">
        <f t="shared" si="8615"/>
        <v>-129.76</v>
      </c>
      <c r="CN1270" s="17">
        <f t="shared" si="8615"/>
        <v>-130.08000000000001</v>
      </c>
      <c r="CO1270" s="17">
        <f t="shared" si="8615"/>
        <v>-130.44</v>
      </c>
    </row>
    <row r="1271" spans="2:93">
      <c r="B1271" s="556"/>
      <c r="C1271" s="556">
        <f t="shared" si="8536"/>
        <v>64</v>
      </c>
      <c r="D1271" s="632">
        <f t="shared" si="8533"/>
        <v>-0.04</v>
      </c>
      <c r="E1271" s="632"/>
      <c r="F1271" s="632"/>
      <c r="G1271" s="632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  <c r="BC1271" s="17"/>
      <c r="BD1271" s="17"/>
      <c r="BE1271" s="17"/>
      <c r="BF1271" s="17"/>
      <c r="BG1271" s="17"/>
      <c r="BH1271" s="17"/>
      <c r="BI1271" s="17"/>
      <c r="BJ1271" s="17"/>
      <c r="BK1271" s="17"/>
      <c r="BL1271" s="17"/>
      <c r="BM1271" s="17"/>
      <c r="BN1271" s="17"/>
      <c r="BO1271" s="17"/>
      <c r="BP1271" s="17"/>
      <c r="BQ1271" s="17"/>
      <c r="BR1271" s="17"/>
      <c r="BS1271" s="17"/>
      <c r="BT1271" s="17">
        <f>IF((BT1203-$BS1203)&gt;$D1204,0,$D1271*(BT1207))</f>
        <v>-123.76</v>
      </c>
      <c r="BU1271" s="17">
        <f t="shared" ref="BU1271:CO1271" si="8616">IF((BU1203-$BS1203)&gt;$D1204,0,$D1271*(BU1207))</f>
        <v>-124.08</v>
      </c>
      <c r="BV1271" s="17">
        <f t="shared" si="8616"/>
        <v>-124.4</v>
      </c>
      <c r="BW1271" s="17">
        <f t="shared" si="8616"/>
        <v>-124.68</v>
      </c>
      <c r="BX1271" s="17">
        <f t="shared" si="8616"/>
        <v>-125</v>
      </c>
      <c r="BY1271" s="17">
        <f t="shared" si="8616"/>
        <v>-125.32000000000001</v>
      </c>
      <c r="BZ1271" s="17">
        <f t="shared" si="8616"/>
        <v>-125.64</v>
      </c>
      <c r="CA1271" s="17">
        <f t="shared" si="8616"/>
        <v>-125.96000000000001</v>
      </c>
      <c r="CB1271" s="17">
        <f t="shared" si="8616"/>
        <v>-126.24000000000001</v>
      </c>
      <c r="CC1271" s="17">
        <f t="shared" si="8616"/>
        <v>-126.56</v>
      </c>
      <c r="CD1271" s="17">
        <f t="shared" si="8616"/>
        <v>-126.88000000000001</v>
      </c>
      <c r="CE1271" s="17">
        <f t="shared" si="8616"/>
        <v>-127.2</v>
      </c>
      <c r="CF1271" s="17">
        <f t="shared" si="8616"/>
        <v>-127.52</v>
      </c>
      <c r="CG1271" s="17">
        <f t="shared" si="8616"/>
        <v>-127.84</v>
      </c>
      <c r="CH1271" s="17">
        <f t="shared" si="8616"/>
        <v>-128.16</v>
      </c>
      <c r="CI1271" s="17">
        <f t="shared" si="8616"/>
        <v>-128.47999999999999</v>
      </c>
      <c r="CJ1271" s="17">
        <f t="shared" si="8616"/>
        <v>-128.80000000000001</v>
      </c>
      <c r="CK1271" s="17">
        <f t="shared" si="8616"/>
        <v>-129.12</v>
      </c>
      <c r="CL1271" s="17">
        <f t="shared" si="8616"/>
        <v>-129.44</v>
      </c>
      <c r="CM1271" s="17">
        <f t="shared" si="8616"/>
        <v>-129.76</v>
      </c>
      <c r="CN1271" s="17">
        <f t="shared" si="8616"/>
        <v>-130.08000000000001</v>
      </c>
      <c r="CO1271" s="17">
        <f t="shared" si="8616"/>
        <v>-130.44</v>
      </c>
    </row>
    <row r="1272" spans="2:93">
      <c r="B1272" s="556"/>
      <c r="C1272" s="556">
        <f t="shared" si="8536"/>
        <v>65</v>
      </c>
      <c r="D1272" s="632">
        <f t="shared" si="8533"/>
        <v>-0.04</v>
      </c>
      <c r="E1272" s="632"/>
      <c r="F1272" s="632"/>
      <c r="G1272" s="632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  <c r="BC1272" s="17"/>
      <c r="BD1272" s="17"/>
      <c r="BE1272" s="17"/>
      <c r="BF1272" s="17"/>
      <c r="BG1272" s="17"/>
      <c r="BH1272" s="17"/>
      <c r="BI1272" s="17"/>
      <c r="BJ1272" s="17"/>
      <c r="BK1272" s="17"/>
      <c r="BL1272" s="17"/>
      <c r="BM1272" s="17"/>
      <c r="BN1272" s="17"/>
      <c r="BO1272" s="17"/>
      <c r="BP1272" s="17"/>
      <c r="BQ1272" s="17"/>
      <c r="BR1272" s="17"/>
      <c r="BS1272" s="17"/>
      <c r="BT1272" s="17"/>
      <c r="BU1272" s="17">
        <f>IF((BU1203-$BT1203)&gt;$D1204,0,$D1272*(BU1207))</f>
        <v>-124.08</v>
      </c>
      <c r="BV1272" s="17">
        <f t="shared" ref="BV1272:CO1272" si="8617">IF((BV1203-$BT1203)&gt;$D1204,0,$D1272*(BV1207))</f>
        <v>-124.4</v>
      </c>
      <c r="BW1272" s="17">
        <f t="shared" si="8617"/>
        <v>-124.68</v>
      </c>
      <c r="BX1272" s="17">
        <f t="shared" si="8617"/>
        <v>-125</v>
      </c>
      <c r="BY1272" s="17">
        <f t="shared" si="8617"/>
        <v>-125.32000000000001</v>
      </c>
      <c r="BZ1272" s="17">
        <f t="shared" si="8617"/>
        <v>-125.64</v>
      </c>
      <c r="CA1272" s="17">
        <f t="shared" si="8617"/>
        <v>-125.96000000000001</v>
      </c>
      <c r="CB1272" s="17">
        <f t="shared" si="8617"/>
        <v>-126.24000000000001</v>
      </c>
      <c r="CC1272" s="17">
        <f t="shared" si="8617"/>
        <v>-126.56</v>
      </c>
      <c r="CD1272" s="17">
        <f t="shared" si="8617"/>
        <v>-126.88000000000001</v>
      </c>
      <c r="CE1272" s="17">
        <f t="shared" si="8617"/>
        <v>-127.2</v>
      </c>
      <c r="CF1272" s="17">
        <f t="shared" si="8617"/>
        <v>-127.52</v>
      </c>
      <c r="CG1272" s="17">
        <f t="shared" si="8617"/>
        <v>-127.84</v>
      </c>
      <c r="CH1272" s="17">
        <f t="shared" si="8617"/>
        <v>-128.16</v>
      </c>
      <c r="CI1272" s="17">
        <f t="shared" si="8617"/>
        <v>-128.47999999999999</v>
      </c>
      <c r="CJ1272" s="17">
        <f t="shared" si="8617"/>
        <v>-128.80000000000001</v>
      </c>
      <c r="CK1272" s="17">
        <f t="shared" si="8617"/>
        <v>-129.12</v>
      </c>
      <c r="CL1272" s="17">
        <f t="shared" si="8617"/>
        <v>-129.44</v>
      </c>
      <c r="CM1272" s="17">
        <f t="shared" si="8617"/>
        <v>-129.76</v>
      </c>
      <c r="CN1272" s="17">
        <f t="shared" si="8617"/>
        <v>-130.08000000000001</v>
      </c>
      <c r="CO1272" s="17">
        <f t="shared" si="8617"/>
        <v>-130.44</v>
      </c>
    </row>
    <row r="1273" spans="2:93">
      <c r="B1273" s="556"/>
      <c r="C1273" s="556">
        <f t="shared" si="8536"/>
        <v>66</v>
      </c>
      <c r="D1273" s="632">
        <f t="shared" ref="D1273:D1292" si="8618">-1/D$1204</f>
        <v>-0.04</v>
      </c>
      <c r="E1273" s="632"/>
      <c r="F1273" s="632"/>
      <c r="G1273" s="632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  <c r="BC1273" s="17"/>
      <c r="BD1273" s="17"/>
      <c r="BE1273" s="17"/>
      <c r="BF1273" s="17"/>
      <c r="BG1273" s="17"/>
      <c r="BH1273" s="17"/>
      <c r="BI1273" s="17"/>
      <c r="BJ1273" s="17"/>
      <c r="BK1273" s="17"/>
      <c r="BL1273" s="17"/>
      <c r="BM1273" s="17"/>
      <c r="BN1273" s="17"/>
      <c r="BO1273" s="17"/>
      <c r="BP1273" s="17"/>
      <c r="BQ1273" s="17"/>
      <c r="BR1273" s="17"/>
      <c r="BS1273" s="17"/>
      <c r="BT1273" s="17"/>
      <c r="BU1273" s="17"/>
      <c r="BV1273" s="17">
        <f>IF((BV1203-$BU1203)&gt;$D1204,0,$D1273*(BV1207))</f>
        <v>-124.4</v>
      </c>
      <c r="BW1273" s="17">
        <f t="shared" ref="BW1273:CO1273" si="8619">IF((BW1203-$BU1203)&gt;$D1204,0,$D1273*(BW1207))</f>
        <v>-124.68</v>
      </c>
      <c r="BX1273" s="17">
        <f t="shared" si="8619"/>
        <v>-125</v>
      </c>
      <c r="BY1273" s="17">
        <f t="shared" si="8619"/>
        <v>-125.32000000000001</v>
      </c>
      <c r="BZ1273" s="17">
        <f t="shared" si="8619"/>
        <v>-125.64</v>
      </c>
      <c r="CA1273" s="17">
        <f t="shared" si="8619"/>
        <v>-125.96000000000001</v>
      </c>
      <c r="CB1273" s="17">
        <f t="shared" si="8619"/>
        <v>-126.24000000000001</v>
      </c>
      <c r="CC1273" s="17">
        <f t="shared" si="8619"/>
        <v>-126.56</v>
      </c>
      <c r="CD1273" s="17">
        <f t="shared" si="8619"/>
        <v>-126.88000000000001</v>
      </c>
      <c r="CE1273" s="17">
        <f t="shared" si="8619"/>
        <v>-127.2</v>
      </c>
      <c r="CF1273" s="17">
        <f t="shared" si="8619"/>
        <v>-127.52</v>
      </c>
      <c r="CG1273" s="17">
        <f t="shared" si="8619"/>
        <v>-127.84</v>
      </c>
      <c r="CH1273" s="17">
        <f t="shared" si="8619"/>
        <v>-128.16</v>
      </c>
      <c r="CI1273" s="17">
        <f t="shared" si="8619"/>
        <v>-128.47999999999999</v>
      </c>
      <c r="CJ1273" s="17">
        <f t="shared" si="8619"/>
        <v>-128.80000000000001</v>
      </c>
      <c r="CK1273" s="17">
        <f t="shared" si="8619"/>
        <v>-129.12</v>
      </c>
      <c r="CL1273" s="17">
        <f t="shared" si="8619"/>
        <v>-129.44</v>
      </c>
      <c r="CM1273" s="17">
        <f t="shared" si="8619"/>
        <v>-129.76</v>
      </c>
      <c r="CN1273" s="17">
        <f t="shared" si="8619"/>
        <v>-130.08000000000001</v>
      </c>
      <c r="CO1273" s="17">
        <f t="shared" si="8619"/>
        <v>-130.44</v>
      </c>
    </row>
    <row r="1274" spans="2:93">
      <c r="B1274" s="556"/>
      <c r="C1274" s="556">
        <f t="shared" ref="C1274:C1292" si="8620">C1273+1</f>
        <v>67</v>
      </c>
      <c r="D1274" s="632">
        <f t="shared" si="8618"/>
        <v>-0.04</v>
      </c>
      <c r="E1274" s="632"/>
      <c r="F1274" s="632"/>
      <c r="G1274" s="632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  <c r="BC1274" s="17"/>
      <c r="BD1274" s="17"/>
      <c r="BE1274" s="17"/>
      <c r="BF1274" s="17"/>
      <c r="BG1274" s="17"/>
      <c r="BH1274" s="17"/>
      <c r="BI1274" s="17"/>
      <c r="BJ1274" s="17"/>
      <c r="BK1274" s="17"/>
      <c r="BL1274" s="17"/>
      <c r="BM1274" s="17"/>
      <c r="BN1274" s="17"/>
      <c r="BO1274" s="17"/>
      <c r="BP1274" s="17"/>
      <c r="BQ1274" s="17"/>
      <c r="BR1274" s="17"/>
      <c r="BS1274" s="17"/>
      <c r="BT1274" s="17"/>
      <c r="BU1274" s="17"/>
      <c r="BV1274" s="17"/>
      <c r="BW1274" s="17">
        <f>IF((BW1203-$BV1203)&gt;$D1204,0,$D1274*(BW1207))</f>
        <v>-124.68</v>
      </c>
      <c r="BX1274" s="17">
        <f t="shared" ref="BX1274:CO1274" si="8621">IF((BX1203-$BV1203)&gt;$D1204,0,$D1274*(BX1207))</f>
        <v>-125</v>
      </c>
      <c r="BY1274" s="17">
        <f t="shared" si="8621"/>
        <v>-125.32000000000001</v>
      </c>
      <c r="BZ1274" s="17">
        <f t="shared" si="8621"/>
        <v>-125.64</v>
      </c>
      <c r="CA1274" s="17">
        <f t="shared" si="8621"/>
        <v>-125.96000000000001</v>
      </c>
      <c r="CB1274" s="17">
        <f t="shared" si="8621"/>
        <v>-126.24000000000001</v>
      </c>
      <c r="CC1274" s="17">
        <f t="shared" si="8621"/>
        <v>-126.56</v>
      </c>
      <c r="CD1274" s="17">
        <f t="shared" si="8621"/>
        <v>-126.88000000000001</v>
      </c>
      <c r="CE1274" s="17">
        <f t="shared" si="8621"/>
        <v>-127.2</v>
      </c>
      <c r="CF1274" s="17">
        <f t="shared" si="8621"/>
        <v>-127.52</v>
      </c>
      <c r="CG1274" s="17">
        <f t="shared" si="8621"/>
        <v>-127.84</v>
      </c>
      <c r="CH1274" s="17">
        <f t="shared" si="8621"/>
        <v>-128.16</v>
      </c>
      <c r="CI1274" s="17">
        <f t="shared" si="8621"/>
        <v>-128.47999999999999</v>
      </c>
      <c r="CJ1274" s="17">
        <f t="shared" si="8621"/>
        <v>-128.80000000000001</v>
      </c>
      <c r="CK1274" s="17">
        <f t="shared" si="8621"/>
        <v>-129.12</v>
      </c>
      <c r="CL1274" s="17">
        <f t="shared" si="8621"/>
        <v>-129.44</v>
      </c>
      <c r="CM1274" s="17">
        <f t="shared" si="8621"/>
        <v>-129.76</v>
      </c>
      <c r="CN1274" s="17">
        <f t="shared" si="8621"/>
        <v>-130.08000000000001</v>
      </c>
      <c r="CO1274" s="17">
        <f t="shared" si="8621"/>
        <v>-130.44</v>
      </c>
    </row>
    <row r="1275" spans="2:93">
      <c r="B1275" s="556"/>
      <c r="C1275" s="556">
        <f t="shared" si="8620"/>
        <v>68</v>
      </c>
      <c r="D1275" s="632">
        <f t="shared" si="8618"/>
        <v>-0.04</v>
      </c>
      <c r="E1275" s="632"/>
      <c r="F1275" s="632"/>
      <c r="G1275" s="632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  <c r="AX1275" s="17"/>
      <c r="AY1275" s="17"/>
      <c r="AZ1275" s="17"/>
      <c r="BA1275" s="17"/>
      <c r="BB1275" s="17"/>
      <c r="BC1275" s="17"/>
      <c r="BD1275" s="17"/>
      <c r="BE1275" s="17"/>
      <c r="BF1275" s="17"/>
      <c r="BG1275" s="17"/>
      <c r="BH1275" s="17"/>
      <c r="BI1275" s="17"/>
      <c r="BJ1275" s="17"/>
      <c r="BK1275" s="17"/>
      <c r="BL1275" s="17"/>
      <c r="BM1275" s="17"/>
      <c r="BN1275" s="17"/>
      <c r="BO1275" s="17"/>
      <c r="BP1275" s="17"/>
      <c r="BQ1275" s="17"/>
      <c r="BR1275" s="17"/>
      <c r="BS1275" s="17"/>
      <c r="BT1275" s="17"/>
      <c r="BU1275" s="17"/>
      <c r="BV1275" s="17"/>
      <c r="BW1275" s="17"/>
      <c r="BX1275" s="17">
        <f>IF((BX1203-$BW1203)&gt;$D1204,0,$D1275*(BX1207))</f>
        <v>-125</v>
      </c>
      <c r="BY1275" s="17">
        <f t="shared" ref="BY1275:CO1275" si="8622">IF((BY1203-$BW1203)&gt;$D1204,0,$D1275*(BY1207))</f>
        <v>-125.32000000000001</v>
      </c>
      <c r="BZ1275" s="17">
        <f t="shared" si="8622"/>
        <v>-125.64</v>
      </c>
      <c r="CA1275" s="17">
        <f t="shared" si="8622"/>
        <v>-125.96000000000001</v>
      </c>
      <c r="CB1275" s="17">
        <f t="shared" si="8622"/>
        <v>-126.24000000000001</v>
      </c>
      <c r="CC1275" s="17">
        <f t="shared" si="8622"/>
        <v>-126.56</v>
      </c>
      <c r="CD1275" s="17">
        <f t="shared" si="8622"/>
        <v>-126.88000000000001</v>
      </c>
      <c r="CE1275" s="17">
        <f t="shared" si="8622"/>
        <v>-127.2</v>
      </c>
      <c r="CF1275" s="17">
        <f t="shared" si="8622"/>
        <v>-127.52</v>
      </c>
      <c r="CG1275" s="17">
        <f t="shared" si="8622"/>
        <v>-127.84</v>
      </c>
      <c r="CH1275" s="17">
        <f t="shared" si="8622"/>
        <v>-128.16</v>
      </c>
      <c r="CI1275" s="17">
        <f t="shared" si="8622"/>
        <v>-128.47999999999999</v>
      </c>
      <c r="CJ1275" s="17">
        <f t="shared" si="8622"/>
        <v>-128.80000000000001</v>
      </c>
      <c r="CK1275" s="17">
        <f t="shared" si="8622"/>
        <v>-129.12</v>
      </c>
      <c r="CL1275" s="17">
        <f t="shared" si="8622"/>
        <v>-129.44</v>
      </c>
      <c r="CM1275" s="17">
        <f t="shared" si="8622"/>
        <v>-129.76</v>
      </c>
      <c r="CN1275" s="17">
        <f t="shared" si="8622"/>
        <v>-130.08000000000001</v>
      </c>
      <c r="CO1275" s="17">
        <f t="shared" si="8622"/>
        <v>-130.44</v>
      </c>
    </row>
    <row r="1276" spans="2:93">
      <c r="B1276" s="556"/>
      <c r="C1276" s="556">
        <f t="shared" si="8620"/>
        <v>69</v>
      </c>
      <c r="D1276" s="632">
        <f t="shared" si="8618"/>
        <v>-0.04</v>
      </c>
      <c r="E1276" s="632"/>
      <c r="F1276" s="632"/>
      <c r="G1276" s="632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  <c r="BC1276" s="17"/>
      <c r="BD1276" s="17"/>
      <c r="BE1276" s="17"/>
      <c r="BF1276" s="17"/>
      <c r="BG1276" s="17"/>
      <c r="BH1276" s="17"/>
      <c r="BI1276" s="17"/>
      <c r="BJ1276" s="17"/>
      <c r="BK1276" s="17"/>
      <c r="BL1276" s="17"/>
      <c r="BM1276" s="17"/>
      <c r="BN1276" s="17"/>
      <c r="BO1276" s="17"/>
      <c r="BP1276" s="17"/>
      <c r="BQ1276" s="17"/>
      <c r="BR1276" s="17"/>
      <c r="BS1276" s="17"/>
      <c r="BT1276" s="17"/>
      <c r="BU1276" s="17"/>
      <c r="BV1276" s="17"/>
      <c r="BW1276" s="17"/>
      <c r="BX1276" s="17"/>
      <c r="BY1276" s="17">
        <f>IF((BY1203-$BX1203)&gt;$D1204,0,$D1276*(BY1207))</f>
        <v>-125.32000000000001</v>
      </c>
      <c r="BZ1276" s="17">
        <f t="shared" ref="BZ1276:CO1276" si="8623">IF((BZ1203-$BX1203)&gt;$D1204,0,$D1276*(BZ1207))</f>
        <v>-125.64</v>
      </c>
      <c r="CA1276" s="17">
        <f t="shared" si="8623"/>
        <v>-125.96000000000001</v>
      </c>
      <c r="CB1276" s="17">
        <f t="shared" si="8623"/>
        <v>-126.24000000000001</v>
      </c>
      <c r="CC1276" s="17">
        <f t="shared" si="8623"/>
        <v>-126.56</v>
      </c>
      <c r="CD1276" s="17">
        <f t="shared" si="8623"/>
        <v>-126.88000000000001</v>
      </c>
      <c r="CE1276" s="17">
        <f t="shared" si="8623"/>
        <v>-127.2</v>
      </c>
      <c r="CF1276" s="17">
        <f t="shared" si="8623"/>
        <v>-127.52</v>
      </c>
      <c r="CG1276" s="17">
        <f t="shared" si="8623"/>
        <v>-127.84</v>
      </c>
      <c r="CH1276" s="17">
        <f t="shared" si="8623"/>
        <v>-128.16</v>
      </c>
      <c r="CI1276" s="17">
        <f t="shared" si="8623"/>
        <v>-128.47999999999999</v>
      </c>
      <c r="CJ1276" s="17">
        <f t="shared" si="8623"/>
        <v>-128.80000000000001</v>
      </c>
      <c r="CK1276" s="17">
        <f t="shared" si="8623"/>
        <v>-129.12</v>
      </c>
      <c r="CL1276" s="17">
        <f t="shared" si="8623"/>
        <v>-129.44</v>
      </c>
      <c r="CM1276" s="17">
        <f t="shared" si="8623"/>
        <v>-129.76</v>
      </c>
      <c r="CN1276" s="17">
        <f t="shared" si="8623"/>
        <v>-130.08000000000001</v>
      </c>
      <c r="CO1276" s="17">
        <f t="shared" si="8623"/>
        <v>-130.44</v>
      </c>
    </row>
    <row r="1277" spans="2:93">
      <c r="B1277" s="556"/>
      <c r="C1277" s="556">
        <f t="shared" si="8620"/>
        <v>70</v>
      </c>
      <c r="D1277" s="632">
        <f t="shared" si="8618"/>
        <v>-0.04</v>
      </c>
      <c r="E1277" s="632"/>
      <c r="F1277" s="632"/>
      <c r="G1277" s="632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  <c r="BC1277" s="17"/>
      <c r="BD1277" s="17"/>
      <c r="BE1277" s="17"/>
      <c r="BF1277" s="17"/>
      <c r="BG1277" s="17"/>
      <c r="BH1277" s="17"/>
      <c r="BI1277" s="17"/>
      <c r="BJ1277" s="17"/>
      <c r="BK1277" s="17"/>
      <c r="BL1277" s="17"/>
      <c r="BM1277" s="17"/>
      <c r="BN1277" s="17"/>
      <c r="BO1277" s="17"/>
      <c r="BP1277" s="17"/>
      <c r="BQ1277" s="17"/>
      <c r="BR1277" s="17"/>
      <c r="BS1277" s="17"/>
      <c r="BT1277" s="17"/>
      <c r="BU1277" s="17"/>
      <c r="BV1277" s="17"/>
      <c r="BW1277" s="17"/>
      <c r="BX1277" s="17"/>
      <c r="BY1277" s="17"/>
      <c r="BZ1277" s="17">
        <f>IF((BZ1203-$BY1203)&gt;$D1204,0,$D1277*(BZ1207))</f>
        <v>-125.64</v>
      </c>
      <c r="CA1277" s="17">
        <f t="shared" ref="CA1277:CO1277" si="8624">IF((CA1203-$BY1203)&gt;$D1204,0,$D1277*(CA1207))</f>
        <v>-125.96000000000001</v>
      </c>
      <c r="CB1277" s="17">
        <f t="shared" si="8624"/>
        <v>-126.24000000000001</v>
      </c>
      <c r="CC1277" s="17">
        <f t="shared" si="8624"/>
        <v>-126.56</v>
      </c>
      <c r="CD1277" s="17">
        <f t="shared" si="8624"/>
        <v>-126.88000000000001</v>
      </c>
      <c r="CE1277" s="17">
        <f t="shared" si="8624"/>
        <v>-127.2</v>
      </c>
      <c r="CF1277" s="17">
        <f t="shared" si="8624"/>
        <v>-127.52</v>
      </c>
      <c r="CG1277" s="17">
        <f t="shared" si="8624"/>
        <v>-127.84</v>
      </c>
      <c r="CH1277" s="17">
        <f t="shared" si="8624"/>
        <v>-128.16</v>
      </c>
      <c r="CI1277" s="17">
        <f t="shared" si="8624"/>
        <v>-128.47999999999999</v>
      </c>
      <c r="CJ1277" s="17">
        <f t="shared" si="8624"/>
        <v>-128.80000000000001</v>
      </c>
      <c r="CK1277" s="17">
        <f t="shared" si="8624"/>
        <v>-129.12</v>
      </c>
      <c r="CL1277" s="17">
        <f t="shared" si="8624"/>
        <v>-129.44</v>
      </c>
      <c r="CM1277" s="17">
        <f t="shared" si="8624"/>
        <v>-129.76</v>
      </c>
      <c r="CN1277" s="17">
        <f t="shared" si="8624"/>
        <v>-130.08000000000001</v>
      </c>
      <c r="CO1277" s="17">
        <f t="shared" si="8624"/>
        <v>-130.44</v>
      </c>
    </row>
    <row r="1278" spans="2:93">
      <c r="B1278" s="556"/>
      <c r="C1278" s="556">
        <f t="shared" si="8620"/>
        <v>71</v>
      </c>
      <c r="D1278" s="632">
        <f t="shared" si="8618"/>
        <v>-0.04</v>
      </c>
      <c r="E1278" s="632"/>
      <c r="F1278" s="632"/>
      <c r="G1278" s="632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  <c r="BC1278" s="17"/>
      <c r="BD1278" s="17"/>
      <c r="BE1278" s="17"/>
      <c r="BF1278" s="17"/>
      <c r="BG1278" s="17"/>
      <c r="BH1278" s="17"/>
      <c r="BI1278" s="17"/>
      <c r="BJ1278" s="17"/>
      <c r="BK1278" s="17"/>
      <c r="BL1278" s="17"/>
      <c r="BM1278" s="17"/>
      <c r="BN1278" s="17"/>
      <c r="BO1278" s="17"/>
      <c r="BP1278" s="17"/>
      <c r="BQ1278" s="17"/>
      <c r="BR1278" s="17"/>
      <c r="BS1278" s="17"/>
      <c r="BT1278" s="17"/>
      <c r="BU1278" s="17"/>
      <c r="BV1278" s="17"/>
      <c r="BW1278" s="17"/>
      <c r="BX1278" s="17"/>
      <c r="BY1278" s="17"/>
      <c r="BZ1278" s="17"/>
      <c r="CA1278" s="17">
        <f>IF((CA1203-$BZ1203)&gt;$D1204,0,$D1278*(CA1207))</f>
        <v>-125.96000000000001</v>
      </c>
      <c r="CB1278" s="17">
        <f t="shared" ref="CB1278:CO1278" si="8625">IF((CB1203-$BZ1203)&gt;$D1204,0,$D1278*(CB1207))</f>
        <v>-126.24000000000001</v>
      </c>
      <c r="CC1278" s="17">
        <f t="shared" si="8625"/>
        <v>-126.56</v>
      </c>
      <c r="CD1278" s="17">
        <f t="shared" si="8625"/>
        <v>-126.88000000000001</v>
      </c>
      <c r="CE1278" s="17">
        <f t="shared" si="8625"/>
        <v>-127.2</v>
      </c>
      <c r="CF1278" s="17">
        <f t="shared" si="8625"/>
        <v>-127.52</v>
      </c>
      <c r="CG1278" s="17">
        <f t="shared" si="8625"/>
        <v>-127.84</v>
      </c>
      <c r="CH1278" s="17">
        <f t="shared" si="8625"/>
        <v>-128.16</v>
      </c>
      <c r="CI1278" s="17">
        <f t="shared" si="8625"/>
        <v>-128.47999999999999</v>
      </c>
      <c r="CJ1278" s="17">
        <f t="shared" si="8625"/>
        <v>-128.80000000000001</v>
      </c>
      <c r="CK1278" s="17">
        <f t="shared" si="8625"/>
        <v>-129.12</v>
      </c>
      <c r="CL1278" s="17">
        <f t="shared" si="8625"/>
        <v>-129.44</v>
      </c>
      <c r="CM1278" s="17">
        <f t="shared" si="8625"/>
        <v>-129.76</v>
      </c>
      <c r="CN1278" s="17">
        <f t="shared" si="8625"/>
        <v>-130.08000000000001</v>
      </c>
      <c r="CO1278" s="17">
        <f t="shared" si="8625"/>
        <v>-130.44</v>
      </c>
    </row>
    <row r="1279" spans="2:93">
      <c r="B1279" s="556"/>
      <c r="C1279" s="556">
        <f t="shared" si="8620"/>
        <v>72</v>
      </c>
      <c r="D1279" s="632">
        <f t="shared" si="8618"/>
        <v>-0.04</v>
      </c>
      <c r="E1279" s="632"/>
      <c r="F1279" s="632"/>
      <c r="G1279" s="632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  <c r="BB1279" s="17"/>
      <c r="BC1279" s="17"/>
      <c r="BD1279" s="17"/>
      <c r="BE1279" s="17"/>
      <c r="BF1279" s="17"/>
      <c r="BG1279" s="17"/>
      <c r="BH1279" s="17"/>
      <c r="BI1279" s="17"/>
      <c r="BJ1279" s="17"/>
      <c r="BK1279" s="17"/>
      <c r="BL1279" s="17"/>
      <c r="BM1279" s="17"/>
      <c r="BN1279" s="17"/>
      <c r="BO1279" s="17"/>
      <c r="BP1279" s="17"/>
      <c r="BQ1279" s="17"/>
      <c r="BR1279" s="17"/>
      <c r="BS1279" s="17"/>
      <c r="BT1279" s="17"/>
      <c r="BU1279" s="17"/>
      <c r="BV1279" s="17"/>
      <c r="BW1279" s="17"/>
      <c r="BX1279" s="17"/>
      <c r="BY1279" s="17"/>
      <c r="BZ1279" s="17"/>
      <c r="CA1279" s="17"/>
      <c r="CB1279" s="17">
        <f>IF((CB1203-$CA1203)&gt;$D1204,0,$D1279*(CB1207))</f>
        <v>-126.24000000000001</v>
      </c>
      <c r="CC1279" s="17">
        <f t="shared" ref="CC1279:CO1279" si="8626">IF((CC1203-$CA1203)&gt;$D1204,0,$D1279*(CC1207))</f>
        <v>-126.56</v>
      </c>
      <c r="CD1279" s="17">
        <f t="shared" si="8626"/>
        <v>-126.88000000000001</v>
      </c>
      <c r="CE1279" s="17">
        <f t="shared" si="8626"/>
        <v>-127.2</v>
      </c>
      <c r="CF1279" s="17">
        <f t="shared" si="8626"/>
        <v>-127.52</v>
      </c>
      <c r="CG1279" s="17">
        <f t="shared" si="8626"/>
        <v>-127.84</v>
      </c>
      <c r="CH1279" s="17">
        <f t="shared" si="8626"/>
        <v>-128.16</v>
      </c>
      <c r="CI1279" s="17">
        <f t="shared" si="8626"/>
        <v>-128.47999999999999</v>
      </c>
      <c r="CJ1279" s="17">
        <f t="shared" si="8626"/>
        <v>-128.80000000000001</v>
      </c>
      <c r="CK1279" s="17">
        <f t="shared" si="8626"/>
        <v>-129.12</v>
      </c>
      <c r="CL1279" s="17">
        <f t="shared" si="8626"/>
        <v>-129.44</v>
      </c>
      <c r="CM1279" s="17">
        <f t="shared" si="8626"/>
        <v>-129.76</v>
      </c>
      <c r="CN1279" s="17">
        <f t="shared" si="8626"/>
        <v>-130.08000000000001</v>
      </c>
      <c r="CO1279" s="17">
        <f t="shared" si="8626"/>
        <v>-130.44</v>
      </c>
    </row>
    <row r="1280" spans="2:93">
      <c r="B1280" s="556"/>
      <c r="C1280" s="556">
        <f t="shared" si="8620"/>
        <v>73</v>
      </c>
      <c r="D1280" s="632">
        <f t="shared" si="8618"/>
        <v>-0.04</v>
      </c>
      <c r="E1280" s="632"/>
      <c r="F1280" s="632"/>
      <c r="G1280" s="632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  <c r="BC1280" s="17"/>
      <c r="BD1280" s="17"/>
      <c r="BE1280" s="17"/>
      <c r="BF1280" s="17"/>
      <c r="BG1280" s="17"/>
      <c r="BH1280" s="17"/>
      <c r="BI1280" s="17"/>
      <c r="BJ1280" s="17"/>
      <c r="BK1280" s="17"/>
      <c r="BL1280" s="17"/>
      <c r="BM1280" s="17"/>
      <c r="BN1280" s="17"/>
      <c r="BO1280" s="17"/>
      <c r="BP1280" s="17"/>
      <c r="BQ1280" s="17"/>
      <c r="BR1280" s="17"/>
      <c r="BS1280" s="17"/>
      <c r="BT1280" s="17"/>
      <c r="BU1280" s="17"/>
      <c r="BV1280" s="17"/>
      <c r="BW1280" s="17"/>
      <c r="BX1280" s="17"/>
      <c r="BY1280" s="17"/>
      <c r="BZ1280" s="17"/>
      <c r="CA1280" s="17"/>
      <c r="CB1280" s="17"/>
      <c r="CC1280" s="17">
        <f>IF((CC1203-$CB1203)&gt;$D1204,0,$D1280*(CC1207))</f>
        <v>-126.56</v>
      </c>
      <c r="CD1280" s="17">
        <f t="shared" ref="CD1280:CO1280" si="8627">IF((CD1203-$CB1203)&gt;$D1204,0,$D1280*(CD1207))</f>
        <v>-126.88000000000001</v>
      </c>
      <c r="CE1280" s="17">
        <f t="shared" si="8627"/>
        <v>-127.2</v>
      </c>
      <c r="CF1280" s="17">
        <f t="shared" si="8627"/>
        <v>-127.52</v>
      </c>
      <c r="CG1280" s="17">
        <f t="shared" si="8627"/>
        <v>-127.84</v>
      </c>
      <c r="CH1280" s="17">
        <f t="shared" si="8627"/>
        <v>-128.16</v>
      </c>
      <c r="CI1280" s="17">
        <f t="shared" si="8627"/>
        <v>-128.47999999999999</v>
      </c>
      <c r="CJ1280" s="17">
        <f t="shared" si="8627"/>
        <v>-128.80000000000001</v>
      </c>
      <c r="CK1280" s="17">
        <f t="shared" si="8627"/>
        <v>-129.12</v>
      </c>
      <c r="CL1280" s="17">
        <f t="shared" si="8627"/>
        <v>-129.44</v>
      </c>
      <c r="CM1280" s="17">
        <f t="shared" si="8627"/>
        <v>-129.76</v>
      </c>
      <c r="CN1280" s="17">
        <f t="shared" si="8627"/>
        <v>-130.08000000000001</v>
      </c>
      <c r="CO1280" s="17">
        <f t="shared" si="8627"/>
        <v>-130.44</v>
      </c>
    </row>
    <row r="1281" spans="2:93">
      <c r="B1281" s="556"/>
      <c r="C1281" s="556">
        <f t="shared" si="8620"/>
        <v>74</v>
      </c>
      <c r="D1281" s="632">
        <f t="shared" si="8618"/>
        <v>-0.04</v>
      </c>
      <c r="E1281" s="632"/>
      <c r="F1281" s="632"/>
      <c r="G1281" s="632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  <c r="BC1281" s="17"/>
      <c r="BD1281" s="17"/>
      <c r="BE1281" s="17"/>
      <c r="BF1281" s="17"/>
      <c r="BG1281" s="17"/>
      <c r="BH1281" s="17"/>
      <c r="BI1281" s="17"/>
      <c r="BJ1281" s="17"/>
      <c r="BK1281" s="17"/>
      <c r="BL1281" s="17"/>
      <c r="BM1281" s="17"/>
      <c r="BN1281" s="17"/>
      <c r="BO1281" s="17"/>
      <c r="BP1281" s="17"/>
      <c r="BQ1281" s="17"/>
      <c r="BR1281" s="17"/>
      <c r="BS1281" s="17"/>
      <c r="BT1281" s="17"/>
      <c r="BU1281" s="17"/>
      <c r="BV1281" s="17"/>
      <c r="BW1281" s="17"/>
      <c r="BX1281" s="17"/>
      <c r="BY1281" s="17"/>
      <c r="BZ1281" s="17"/>
      <c r="CA1281" s="17"/>
      <c r="CB1281" s="17"/>
      <c r="CC1281" s="17"/>
      <c r="CD1281" s="17">
        <f>IF((CD1203-$CC1203)&gt;$D1204,0,$D1281*(CD1207))</f>
        <v>-126.88000000000001</v>
      </c>
      <c r="CE1281" s="17">
        <f t="shared" ref="CE1281:CO1281" si="8628">IF((CE1203-$CC1203)&gt;$D1204,0,$D1281*(CE1207))</f>
        <v>-127.2</v>
      </c>
      <c r="CF1281" s="17">
        <f t="shared" si="8628"/>
        <v>-127.52</v>
      </c>
      <c r="CG1281" s="17">
        <f t="shared" si="8628"/>
        <v>-127.84</v>
      </c>
      <c r="CH1281" s="17">
        <f t="shared" si="8628"/>
        <v>-128.16</v>
      </c>
      <c r="CI1281" s="17">
        <f t="shared" si="8628"/>
        <v>-128.47999999999999</v>
      </c>
      <c r="CJ1281" s="17">
        <f t="shared" si="8628"/>
        <v>-128.80000000000001</v>
      </c>
      <c r="CK1281" s="17">
        <f t="shared" si="8628"/>
        <v>-129.12</v>
      </c>
      <c r="CL1281" s="17">
        <f t="shared" si="8628"/>
        <v>-129.44</v>
      </c>
      <c r="CM1281" s="17">
        <f t="shared" si="8628"/>
        <v>-129.76</v>
      </c>
      <c r="CN1281" s="17">
        <f t="shared" si="8628"/>
        <v>-130.08000000000001</v>
      </c>
      <c r="CO1281" s="17">
        <f t="shared" si="8628"/>
        <v>-130.44</v>
      </c>
    </row>
    <row r="1282" spans="2:93">
      <c r="B1282" s="556"/>
      <c r="C1282" s="556">
        <f t="shared" si="8620"/>
        <v>75</v>
      </c>
      <c r="D1282" s="632">
        <f t="shared" si="8618"/>
        <v>-0.04</v>
      </c>
      <c r="E1282" s="632"/>
      <c r="F1282" s="632"/>
      <c r="G1282" s="632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  <c r="BC1282" s="17"/>
      <c r="BD1282" s="17"/>
      <c r="BE1282" s="17"/>
      <c r="BF1282" s="17"/>
      <c r="BG1282" s="17"/>
      <c r="BH1282" s="17"/>
      <c r="BI1282" s="17"/>
      <c r="BJ1282" s="17"/>
      <c r="BK1282" s="17"/>
      <c r="BL1282" s="17"/>
      <c r="BM1282" s="17"/>
      <c r="BN1282" s="17"/>
      <c r="BO1282" s="17"/>
      <c r="BP1282" s="17"/>
      <c r="BQ1282" s="17"/>
      <c r="BR1282" s="17"/>
      <c r="BS1282" s="17"/>
      <c r="BT1282" s="17"/>
      <c r="BU1282" s="17"/>
      <c r="BV1282" s="17"/>
      <c r="BW1282" s="17"/>
      <c r="BX1282" s="17"/>
      <c r="BY1282" s="17"/>
      <c r="BZ1282" s="17"/>
      <c r="CA1282" s="17"/>
      <c r="CB1282" s="17"/>
      <c r="CC1282" s="17"/>
      <c r="CD1282" s="17"/>
      <c r="CE1282" s="17">
        <f>IF((CE1203-$CD1203)&gt;$D1204,0,$D1282*(CE1207))</f>
        <v>-127.2</v>
      </c>
      <c r="CF1282" s="17">
        <f t="shared" ref="CF1282:CO1282" si="8629">IF((CF1203-$CD1203)&gt;$D1204,0,$D1282*(CF1207))</f>
        <v>-127.52</v>
      </c>
      <c r="CG1282" s="17">
        <f t="shared" si="8629"/>
        <v>-127.84</v>
      </c>
      <c r="CH1282" s="17">
        <f t="shared" si="8629"/>
        <v>-128.16</v>
      </c>
      <c r="CI1282" s="17">
        <f t="shared" si="8629"/>
        <v>-128.47999999999999</v>
      </c>
      <c r="CJ1282" s="17">
        <f t="shared" si="8629"/>
        <v>-128.80000000000001</v>
      </c>
      <c r="CK1282" s="17">
        <f t="shared" si="8629"/>
        <v>-129.12</v>
      </c>
      <c r="CL1282" s="17">
        <f t="shared" si="8629"/>
        <v>-129.44</v>
      </c>
      <c r="CM1282" s="17">
        <f t="shared" si="8629"/>
        <v>-129.76</v>
      </c>
      <c r="CN1282" s="17">
        <f t="shared" si="8629"/>
        <v>-130.08000000000001</v>
      </c>
      <c r="CO1282" s="17">
        <f t="shared" si="8629"/>
        <v>-130.44</v>
      </c>
    </row>
    <row r="1283" spans="2:93">
      <c r="B1283" s="556"/>
      <c r="C1283" s="556">
        <f t="shared" si="8620"/>
        <v>76</v>
      </c>
      <c r="D1283" s="632">
        <f t="shared" si="8618"/>
        <v>-0.04</v>
      </c>
      <c r="E1283" s="632"/>
      <c r="F1283" s="632"/>
      <c r="G1283" s="632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  <c r="BC1283" s="17"/>
      <c r="BD1283" s="17"/>
      <c r="BE1283" s="17"/>
      <c r="BF1283" s="17"/>
      <c r="BG1283" s="17"/>
      <c r="BH1283" s="17"/>
      <c r="BI1283" s="17"/>
      <c r="BJ1283" s="17"/>
      <c r="BK1283" s="17"/>
      <c r="BL1283" s="17"/>
      <c r="BM1283" s="17"/>
      <c r="BN1283" s="17"/>
      <c r="BO1283" s="17"/>
      <c r="BP1283" s="17"/>
      <c r="BQ1283" s="17"/>
      <c r="BR1283" s="17"/>
      <c r="BS1283" s="17"/>
      <c r="BT1283" s="17"/>
      <c r="BU1283" s="17"/>
      <c r="BV1283" s="17"/>
      <c r="BW1283" s="17"/>
      <c r="BX1283" s="17"/>
      <c r="BY1283" s="17"/>
      <c r="BZ1283" s="17"/>
      <c r="CA1283" s="17"/>
      <c r="CB1283" s="17"/>
      <c r="CC1283" s="17"/>
      <c r="CD1283" s="17"/>
      <c r="CE1283" s="17"/>
      <c r="CF1283" s="17">
        <f>IF((CF1203-$CE1203)&gt;$D1204,0,$D1283*(CF1207))</f>
        <v>-127.52</v>
      </c>
      <c r="CG1283" s="17">
        <f t="shared" ref="CG1283:CO1283" si="8630">IF((CG1203-$CE1203)&gt;$D1204,0,$D1283*(CG1207))</f>
        <v>-127.84</v>
      </c>
      <c r="CH1283" s="17">
        <f t="shared" si="8630"/>
        <v>-128.16</v>
      </c>
      <c r="CI1283" s="17">
        <f t="shared" si="8630"/>
        <v>-128.47999999999999</v>
      </c>
      <c r="CJ1283" s="17">
        <f t="shared" si="8630"/>
        <v>-128.80000000000001</v>
      </c>
      <c r="CK1283" s="17">
        <f t="shared" si="8630"/>
        <v>-129.12</v>
      </c>
      <c r="CL1283" s="17">
        <f t="shared" si="8630"/>
        <v>-129.44</v>
      </c>
      <c r="CM1283" s="17">
        <f t="shared" si="8630"/>
        <v>-129.76</v>
      </c>
      <c r="CN1283" s="17">
        <f t="shared" si="8630"/>
        <v>-130.08000000000001</v>
      </c>
      <c r="CO1283" s="17">
        <f t="shared" si="8630"/>
        <v>-130.44</v>
      </c>
    </row>
    <row r="1284" spans="2:93">
      <c r="B1284" s="556"/>
      <c r="C1284" s="556">
        <f t="shared" si="8620"/>
        <v>77</v>
      </c>
      <c r="D1284" s="632">
        <f t="shared" si="8618"/>
        <v>-0.04</v>
      </c>
      <c r="E1284" s="632"/>
      <c r="F1284" s="632"/>
      <c r="G1284" s="632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  <c r="BC1284" s="17"/>
      <c r="BD1284" s="17"/>
      <c r="BE1284" s="17"/>
      <c r="BF1284" s="17"/>
      <c r="BG1284" s="17"/>
      <c r="BH1284" s="17"/>
      <c r="BI1284" s="17"/>
      <c r="BJ1284" s="17"/>
      <c r="BK1284" s="17"/>
      <c r="BL1284" s="17"/>
      <c r="BM1284" s="17"/>
      <c r="BN1284" s="17"/>
      <c r="BO1284" s="17"/>
      <c r="BP1284" s="17"/>
      <c r="BQ1284" s="17"/>
      <c r="BR1284" s="17"/>
      <c r="BS1284" s="17"/>
      <c r="BT1284" s="17"/>
      <c r="BU1284" s="17"/>
      <c r="BV1284" s="17"/>
      <c r="BW1284" s="17"/>
      <c r="BX1284" s="17"/>
      <c r="BY1284" s="17"/>
      <c r="BZ1284" s="17"/>
      <c r="CA1284" s="17"/>
      <c r="CB1284" s="17"/>
      <c r="CC1284" s="17"/>
      <c r="CD1284" s="17"/>
      <c r="CE1284" s="17"/>
      <c r="CF1284" s="17"/>
      <c r="CG1284" s="17">
        <f>IF((CG1203-$CF1203)&gt;$D1204,0,$D1284*(CG1207))</f>
        <v>-127.84</v>
      </c>
      <c r="CH1284" s="17">
        <f t="shared" ref="CH1284:CO1284" si="8631">IF((CH1203-$CF1203)&gt;$D1204,0,$D1284*(CH1207))</f>
        <v>-128.16</v>
      </c>
      <c r="CI1284" s="17">
        <f t="shared" si="8631"/>
        <v>-128.47999999999999</v>
      </c>
      <c r="CJ1284" s="17">
        <f t="shared" si="8631"/>
        <v>-128.80000000000001</v>
      </c>
      <c r="CK1284" s="17">
        <f t="shared" si="8631"/>
        <v>-129.12</v>
      </c>
      <c r="CL1284" s="17">
        <f t="shared" si="8631"/>
        <v>-129.44</v>
      </c>
      <c r="CM1284" s="17">
        <f t="shared" si="8631"/>
        <v>-129.76</v>
      </c>
      <c r="CN1284" s="17">
        <f t="shared" si="8631"/>
        <v>-130.08000000000001</v>
      </c>
      <c r="CO1284" s="17">
        <f t="shared" si="8631"/>
        <v>-130.44</v>
      </c>
    </row>
    <row r="1285" spans="2:93">
      <c r="B1285" s="556"/>
      <c r="C1285" s="556">
        <f t="shared" si="8620"/>
        <v>78</v>
      </c>
      <c r="D1285" s="632">
        <f t="shared" si="8618"/>
        <v>-0.04</v>
      </c>
      <c r="E1285" s="632"/>
      <c r="F1285" s="632"/>
      <c r="G1285" s="632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  <c r="BC1285" s="17"/>
      <c r="BD1285" s="17"/>
      <c r="BE1285" s="17"/>
      <c r="BF1285" s="17"/>
      <c r="BG1285" s="17"/>
      <c r="BH1285" s="17"/>
      <c r="BI1285" s="17"/>
      <c r="BJ1285" s="17"/>
      <c r="BK1285" s="17"/>
      <c r="BL1285" s="17"/>
      <c r="BM1285" s="17"/>
      <c r="BN1285" s="17"/>
      <c r="BO1285" s="17"/>
      <c r="BP1285" s="17"/>
      <c r="BQ1285" s="17"/>
      <c r="BR1285" s="17"/>
      <c r="BS1285" s="17"/>
      <c r="BT1285" s="17"/>
      <c r="BU1285" s="17"/>
      <c r="BV1285" s="17"/>
      <c r="BW1285" s="17"/>
      <c r="BX1285" s="17"/>
      <c r="BY1285" s="17"/>
      <c r="BZ1285" s="17"/>
      <c r="CA1285" s="17"/>
      <c r="CB1285" s="17"/>
      <c r="CC1285" s="17"/>
      <c r="CD1285" s="17"/>
      <c r="CE1285" s="17"/>
      <c r="CF1285" s="17"/>
      <c r="CG1285" s="17"/>
      <c r="CH1285" s="17">
        <f>IF((CH1203-$CG1203)&gt;$D1204,0,$D1285*(CH1207))</f>
        <v>-128.16</v>
      </c>
      <c r="CI1285" s="17">
        <f t="shared" ref="CI1285:CO1285" si="8632">IF((CI1203-$CG1203)&gt;$D1204,0,$D1285*(CI1207))</f>
        <v>-128.47999999999999</v>
      </c>
      <c r="CJ1285" s="17">
        <f t="shared" si="8632"/>
        <v>-128.80000000000001</v>
      </c>
      <c r="CK1285" s="17">
        <f t="shared" si="8632"/>
        <v>-129.12</v>
      </c>
      <c r="CL1285" s="17">
        <f t="shared" si="8632"/>
        <v>-129.44</v>
      </c>
      <c r="CM1285" s="17">
        <f t="shared" si="8632"/>
        <v>-129.76</v>
      </c>
      <c r="CN1285" s="17">
        <f t="shared" si="8632"/>
        <v>-130.08000000000001</v>
      </c>
      <c r="CO1285" s="17">
        <f t="shared" si="8632"/>
        <v>-130.44</v>
      </c>
    </row>
    <row r="1286" spans="2:93">
      <c r="B1286" s="556"/>
      <c r="C1286" s="556">
        <f t="shared" si="8620"/>
        <v>79</v>
      </c>
      <c r="D1286" s="632">
        <f t="shared" si="8618"/>
        <v>-0.04</v>
      </c>
      <c r="E1286" s="632"/>
      <c r="F1286" s="632"/>
      <c r="G1286" s="632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17"/>
      <c r="BE1286" s="17"/>
      <c r="BF1286" s="17"/>
      <c r="BG1286" s="17"/>
      <c r="BH1286" s="17"/>
      <c r="BI1286" s="17"/>
      <c r="BJ1286" s="17"/>
      <c r="BK1286" s="17"/>
      <c r="BL1286" s="17"/>
      <c r="BM1286" s="17"/>
      <c r="BN1286" s="17"/>
      <c r="BO1286" s="17"/>
      <c r="BP1286" s="17"/>
      <c r="BQ1286" s="17"/>
      <c r="BR1286" s="17"/>
      <c r="BS1286" s="17"/>
      <c r="BT1286" s="17"/>
      <c r="BU1286" s="17"/>
      <c r="BV1286" s="17"/>
      <c r="BW1286" s="17"/>
      <c r="BX1286" s="17"/>
      <c r="BY1286" s="17"/>
      <c r="BZ1286" s="17"/>
      <c r="CA1286" s="17"/>
      <c r="CB1286" s="17"/>
      <c r="CC1286" s="17"/>
      <c r="CD1286" s="17"/>
      <c r="CE1286" s="17"/>
      <c r="CF1286" s="17"/>
      <c r="CG1286" s="17"/>
      <c r="CH1286" s="17"/>
      <c r="CI1286" s="17">
        <f>IF((CI1203-$CH1203)&gt;$D1204,0,$D1286*(CI1207))</f>
        <v>-128.47999999999999</v>
      </c>
      <c r="CJ1286" s="17">
        <f t="shared" ref="CJ1286:CO1286" si="8633">IF((CJ1203-$CH1203)&gt;$D1204,0,$D1286*(CJ1207))</f>
        <v>-128.80000000000001</v>
      </c>
      <c r="CK1286" s="17">
        <f t="shared" si="8633"/>
        <v>-129.12</v>
      </c>
      <c r="CL1286" s="17">
        <f t="shared" si="8633"/>
        <v>-129.44</v>
      </c>
      <c r="CM1286" s="17">
        <f t="shared" si="8633"/>
        <v>-129.76</v>
      </c>
      <c r="CN1286" s="17">
        <f t="shared" si="8633"/>
        <v>-130.08000000000001</v>
      </c>
      <c r="CO1286" s="17">
        <f t="shared" si="8633"/>
        <v>-130.44</v>
      </c>
    </row>
    <row r="1287" spans="2:93">
      <c r="B1287" s="556"/>
      <c r="C1287" s="556">
        <f t="shared" si="8620"/>
        <v>80</v>
      </c>
      <c r="D1287" s="632">
        <f t="shared" si="8618"/>
        <v>-0.04</v>
      </c>
      <c r="E1287" s="632"/>
      <c r="F1287" s="632"/>
      <c r="G1287" s="632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  <c r="BC1287" s="17"/>
      <c r="BD1287" s="17"/>
      <c r="BE1287" s="17"/>
      <c r="BF1287" s="17"/>
      <c r="BG1287" s="17"/>
      <c r="BH1287" s="17"/>
      <c r="BI1287" s="17"/>
      <c r="BJ1287" s="17"/>
      <c r="BK1287" s="17"/>
      <c r="BL1287" s="17"/>
      <c r="BM1287" s="17"/>
      <c r="BN1287" s="17"/>
      <c r="BO1287" s="17"/>
      <c r="BP1287" s="17"/>
      <c r="BQ1287" s="17"/>
      <c r="BR1287" s="17"/>
      <c r="BS1287" s="17"/>
      <c r="BT1287" s="17"/>
      <c r="BU1287" s="17"/>
      <c r="BV1287" s="17"/>
      <c r="BW1287" s="17"/>
      <c r="BX1287" s="17"/>
      <c r="BY1287" s="17"/>
      <c r="BZ1287" s="17"/>
      <c r="CA1287" s="17"/>
      <c r="CB1287" s="17"/>
      <c r="CC1287" s="17"/>
      <c r="CD1287" s="17"/>
      <c r="CE1287" s="17"/>
      <c r="CF1287" s="17"/>
      <c r="CG1287" s="17"/>
      <c r="CH1287" s="17"/>
      <c r="CI1287" s="17"/>
      <c r="CJ1287" s="17">
        <f>IF((CJ1203-$CI1203)&gt;$D1204,0,$D1287*(CJ1207))</f>
        <v>-128.80000000000001</v>
      </c>
      <c r="CK1287" s="17">
        <f t="shared" ref="CK1287:CO1287" si="8634">IF((CK1203-$CI1203)&gt;$D1204,0,$D1287*(CK1207))</f>
        <v>-129.12</v>
      </c>
      <c r="CL1287" s="17">
        <f t="shared" si="8634"/>
        <v>-129.44</v>
      </c>
      <c r="CM1287" s="17">
        <f t="shared" si="8634"/>
        <v>-129.76</v>
      </c>
      <c r="CN1287" s="17">
        <f t="shared" si="8634"/>
        <v>-130.08000000000001</v>
      </c>
      <c r="CO1287" s="17">
        <f t="shared" si="8634"/>
        <v>-130.44</v>
      </c>
    </row>
    <row r="1288" spans="2:93">
      <c r="B1288" s="556"/>
      <c r="C1288" s="556">
        <f t="shared" si="8620"/>
        <v>81</v>
      </c>
      <c r="D1288" s="632">
        <f t="shared" si="8618"/>
        <v>-0.04</v>
      </c>
      <c r="E1288" s="632"/>
      <c r="F1288" s="632"/>
      <c r="G1288" s="632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  <c r="BC1288" s="17"/>
      <c r="BD1288" s="17"/>
      <c r="BE1288" s="17"/>
      <c r="BF1288" s="17"/>
      <c r="BG1288" s="17"/>
      <c r="BH1288" s="17"/>
      <c r="BI1288" s="17"/>
      <c r="BJ1288" s="17"/>
      <c r="BK1288" s="17"/>
      <c r="BL1288" s="17"/>
      <c r="BM1288" s="17"/>
      <c r="BN1288" s="17"/>
      <c r="BO1288" s="17"/>
      <c r="BP1288" s="17"/>
      <c r="BQ1288" s="17"/>
      <c r="BR1288" s="17"/>
      <c r="BS1288" s="17"/>
      <c r="BT1288" s="17"/>
      <c r="BU1288" s="17"/>
      <c r="BV1288" s="17"/>
      <c r="BW1288" s="17"/>
      <c r="BX1288" s="17"/>
      <c r="BY1288" s="17"/>
      <c r="BZ1288" s="17"/>
      <c r="CA1288" s="17"/>
      <c r="CB1288" s="17"/>
      <c r="CC1288" s="17"/>
      <c r="CD1288" s="17"/>
      <c r="CE1288" s="17"/>
      <c r="CF1288" s="17"/>
      <c r="CG1288" s="17"/>
      <c r="CH1288" s="17"/>
      <c r="CI1288" s="17"/>
      <c r="CJ1288" s="17"/>
      <c r="CK1288" s="17">
        <f>IF((CK1203-$CJ1203)&gt;$D1204,0,$D1288*(CK1207))</f>
        <v>-129.12</v>
      </c>
      <c r="CL1288" s="17">
        <f t="shared" ref="CL1288:CO1288" si="8635">IF((CL1203-$CJ1203)&gt;$D1204,0,$D1288*(CL1207))</f>
        <v>-129.44</v>
      </c>
      <c r="CM1288" s="17">
        <f t="shared" si="8635"/>
        <v>-129.76</v>
      </c>
      <c r="CN1288" s="17">
        <f t="shared" si="8635"/>
        <v>-130.08000000000001</v>
      </c>
      <c r="CO1288" s="17">
        <f t="shared" si="8635"/>
        <v>-130.44</v>
      </c>
    </row>
    <row r="1289" spans="2:93">
      <c r="B1289" s="556"/>
      <c r="C1289" s="556">
        <f t="shared" si="8620"/>
        <v>82</v>
      </c>
      <c r="D1289" s="632">
        <f t="shared" si="8618"/>
        <v>-0.04</v>
      </c>
      <c r="E1289" s="632"/>
      <c r="F1289" s="632"/>
      <c r="G1289" s="632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  <c r="BC1289" s="17"/>
      <c r="BD1289" s="17"/>
      <c r="BE1289" s="17"/>
      <c r="BF1289" s="17"/>
      <c r="BG1289" s="17"/>
      <c r="BH1289" s="17"/>
      <c r="BI1289" s="17"/>
      <c r="BJ1289" s="17"/>
      <c r="BK1289" s="17"/>
      <c r="BL1289" s="17"/>
      <c r="BM1289" s="17"/>
      <c r="BN1289" s="17"/>
      <c r="BO1289" s="17"/>
      <c r="BP1289" s="17"/>
      <c r="BQ1289" s="17"/>
      <c r="BR1289" s="17"/>
      <c r="BS1289" s="17"/>
      <c r="BT1289" s="17"/>
      <c r="BU1289" s="17"/>
      <c r="BV1289" s="17"/>
      <c r="BW1289" s="17"/>
      <c r="BX1289" s="17"/>
      <c r="BY1289" s="17"/>
      <c r="BZ1289" s="17"/>
      <c r="CA1289" s="17"/>
      <c r="CB1289" s="17"/>
      <c r="CC1289" s="17"/>
      <c r="CD1289" s="17"/>
      <c r="CE1289" s="17"/>
      <c r="CF1289" s="17"/>
      <c r="CG1289" s="17"/>
      <c r="CH1289" s="17"/>
      <c r="CI1289" s="17"/>
      <c r="CJ1289" s="17"/>
      <c r="CK1289" s="17"/>
      <c r="CL1289" s="17">
        <f>IF((CL1203-$CK1203)&gt;$D1204,0,$D1289*(CL1207))</f>
        <v>-129.44</v>
      </c>
      <c r="CM1289" s="17">
        <f t="shared" ref="CM1289:CO1289" si="8636">IF((CM1203-$CK1203)&gt;$D1204,0,$D1289*(CM1207))</f>
        <v>-129.76</v>
      </c>
      <c r="CN1289" s="17">
        <f t="shared" si="8636"/>
        <v>-130.08000000000001</v>
      </c>
      <c r="CO1289" s="17">
        <f t="shared" si="8636"/>
        <v>-130.44</v>
      </c>
    </row>
    <row r="1290" spans="2:93">
      <c r="B1290" s="556"/>
      <c r="C1290" s="556">
        <f t="shared" si="8620"/>
        <v>83</v>
      </c>
      <c r="D1290" s="632">
        <f t="shared" si="8618"/>
        <v>-0.04</v>
      </c>
      <c r="E1290" s="632"/>
      <c r="F1290" s="632"/>
      <c r="G1290" s="632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  <c r="BC1290" s="17"/>
      <c r="BD1290" s="17"/>
      <c r="BE1290" s="17"/>
      <c r="BF1290" s="17"/>
      <c r="BG1290" s="17"/>
      <c r="BH1290" s="17"/>
      <c r="BI1290" s="17"/>
      <c r="BJ1290" s="17"/>
      <c r="BK1290" s="17"/>
      <c r="BL1290" s="17"/>
      <c r="BM1290" s="17"/>
      <c r="BN1290" s="17"/>
      <c r="BO1290" s="17"/>
      <c r="BP1290" s="17"/>
      <c r="BQ1290" s="17"/>
      <c r="BR1290" s="17"/>
      <c r="BS1290" s="17"/>
      <c r="BT1290" s="17"/>
      <c r="BU1290" s="17"/>
      <c r="BV1290" s="17"/>
      <c r="BW1290" s="17"/>
      <c r="BX1290" s="17"/>
      <c r="BY1290" s="17"/>
      <c r="BZ1290" s="17"/>
      <c r="CA1290" s="17"/>
      <c r="CB1290" s="17"/>
      <c r="CC1290" s="17"/>
      <c r="CD1290" s="17"/>
      <c r="CE1290" s="17"/>
      <c r="CF1290" s="17"/>
      <c r="CG1290" s="17"/>
      <c r="CH1290" s="17"/>
      <c r="CI1290" s="17"/>
      <c r="CJ1290" s="17"/>
      <c r="CK1290" s="17"/>
      <c r="CL1290" s="17"/>
      <c r="CM1290" s="17">
        <f>IF((CM1203-$CL1203)&gt;$D1204,0,$D1290*(CM1207))</f>
        <v>-129.76</v>
      </c>
      <c r="CN1290" s="17">
        <f t="shared" ref="CN1290:CO1290" si="8637">IF((CN1203-$CL1203)&gt;$D1204,0,$D1290*(CN1207))</f>
        <v>-130.08000000000001</v>
      </c>
      <c r="CO1290" s="17">
        <f t="shared" si="8637"/>
        <v>-130.44</v>
      </c>
    </row>
    <row r="1291" spans="2:93">
      <c r="B1291" s="556"/>
      <c r="C1291" s="556">
        <f t="shared" si="8620"/>
        <v>84</v>
      </c>
      <c r="D1291" s="632">
        <f t="shared" si="8618"/>
        <v>-0.04</v>
      </c>
      <c r="E1291" s="632"/>
      <c r="F1291" s="632"/>
      <c r="G1291" s="632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  <c r="BC1291" s="17"/>
      <c r="BD1291" s="17"/>
      <c r="BE1291" s="17"/>
      <c r="BF1291" s="17"/>
      <c r="BG1291" s="17"/>
      <c r="BH1291" s="17"/>
      <c r="BI1291" s="17"/>
      <c r="BJ1291" s="17"/>
      <c r="BK1291" s="17"/>
      <c r="BL1291" s="17"/>
      <c r="BM1291" s="17"/>
      <c r="BN1291" s="17"/>
      <c r="BO1291" s="17"/>
      <c r="BP1291" s="17"/>
      <c r="BQ1291" s="17"/>
      <c r="BR1291" s="17"/>
      <c r="BS1291" s="17"/>
      <c r="BT1291" s="17"/>
      <c r="BU1291" s="17"/>
      <c r="BV1291" s="17"/>
      <c r="BW1291" s="17"/>
      <c r="BX1291" s="17"/>
      <c r="BY1291" s="17"/>
      <c r="BZ1291" s="17"/>
      <c r="CA1291" s="17"/>
      <c r="CB1291" s="17"/>
      <c r="CC1291" s="17"/>
      <c r="CD1291" s="17"/>
      <c r="CE1291" s="17"/>
      <c r="CF1291" s="17"/>
      <c r="CG1291" s="17"/>
      <c r="CH1291" s="17"/>
      <c r="CI1291" s="17"/>
      <c r="CJ1291" s="17"/>
      <c r="CK1291" s="17"/>
      <c r="CL1291" s="17"/>
      <c r="CM1291" s="17"/>
      <c r="CN1291" s="17">
        <f>IF((CN1203-$CM1203)&gt;$D1204,0,$D1291*(CN1207))</f>
        <v>-130.08000000000001</v>
      </c>
      <c r="CO1291" s="17">
        <f>IF((CO1203-$CM1203)&gt;$D1204,0,$D1291*(CO1207))</f>
        <v>-130.44</v>
      </c>
    </row>
    <row r="1292" spans="2:93">
      <c r="B1292" s="556"/>
      <c r="C1292" s="556">
        <f t="shared" si="8620"/>
        <v>85</v>
      </c>
      <c r="D1292" s="632">
        <f t="shared" si="8618"/>
        <v>-0.04</v>
      </c>
      <c r="E1292" s="632"/>
      <c r="F1292" s="632"/>
      <c r="G1292" s="632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  <c r="BC1292" s="17"/>
      <c r="BD1292" s="17"/>
      <c r="BE1292" s="17"/>
      <c r="BF1292" s="17"/>
      <c r="BG1292" s="17"/>
      <c r="BH1292" s="17"/>
      <c r="BI1292" s="17"/>
      <c r="BJ1292" s="17"/>
      <c r="BK1292" s="17"/>
      <c r="BL1292" s="17"/>
      <c r="BM1292" s="17"/>
      <c r="BN1292" s="17"/>
      <c r="BO1292" s="17"/>
      <c r="BP1292" s="17"/>
      <c r="BQ1292" s="17"/>
      <c r="BR1292" s="17"/>
      <c r="BS1292" s="17"/>
      <c r="BT1292" s="17"/>
      <c r="BU1292" s="17"/>
      <c r="BV1292" s="17"/>
      <c r="BW1292" s="17"/>
      <c r="BX1292" s="17"/>
      <c r="BY1292" s="17"/>
      <c r="BZ1292" s="17"/>
      <c r="CA1292" s="17"/>
      <c r="CB1292" s="17"/>
      <c r="CC1292" s="17"/>
      <c r="CD1292" s="17"/>
      <c r="CE1292" s="17"/>
      <c r="CF1292" s="17"/>
      <c r="CG1292" s="17"/>
      <c r="CH1292" s="17"/>
      <c r="CI1292" s="17"/>
      <c r="CJ1292" s="17"/>
      <c r="CK1292" s="17"/>
      <c r="CL1292" s="17"/>
      <c r="CM1292" s="17"/>
      <c r="CN1292" s="17"/>
      <c r="CO1292" s="17">
        <f>IF((CO1203-$CN1203)&gt;$D1204,0,$D1292*(CO1207))</f>
        <v>-130.44</v>
      </c>
    </row>
    <row r="1293" spans="2:93">
      <c r="B1293" s="556"/>
      <c r="C1293" s="556" t="s">
        <v>1978</v>
      </c>
      <c r="D1293" s="556"/>
      <c r="E1293" s="556"/>
      <c r="F1293" s="556"/>
      <c r="G1293" s="556"/>
      <c r="H1293" s="556"/>
      <c r="I1293" s="9">
        <f>SUM(I1208:I1292)</f>
        <v>-21202.589199999999</v>
      </c>
      <c r="J1293" s="9">
        <f t="shared" ref="J1293" si="8638">SUM(J1208:J1292)</f>
        <v>-21255.8292</v>
      </c>
      <c r="K1293" s="9">
        <f t="shared" ref="K1293" si="8639">SUM(K1208:K1292)</f>
        <v>-21309.549199999998</v>
      </c>
      <c r="L1293" s="9">
        <f t="shared" ref="L1293" si="8640">SUM(L1208:L1292)</f>
        <v>-21363.669200000004</v>
      </c>
      <c r="M1293" s="9">
        <f t="shared" ref="M1293" si="8641">SUM(M1208:M1292)</f>
        <v>-21418.029199999997</v>
      </c>
      <c r="N1293" s="9">
        <f t="shared" ref="N1293" si="8642">SUM(N1208:N1292)</f>
        <v>-21472.989200000011</v>
      </c>
      <c r="O1293" s="9">
        <f t="shared" ref="O1293" si="8643">SUM(O1208:O1292)</f>
        <v>-21528.349200000004</v>
      </c>
      <c r="P1293" s="9">
        <f t="shared" ref="P1293" si="8644">SUM(P1208:P1292)</f>
        <v>-21583.829199999989</v>
      </c>
      <c r="Q1293" s="9">
        <f t="shared" ref="Q1293" si="8645">SUM(Q1208:Q1292)</f>
        <v>-21639.989200000007</v>
      </c>
      <c r="R1293" s="9">
        <f t="shared" ref="R1293" si="8646">SUM(R1208:R1292)</f>
        <v>-21696.589199999999</v>
      </c>
      <c r="S1293" s="9">
        <f t="shared" ref="S1293" si="8647">SUM(S1208:S1292)</f>
        <v>-21753.629199999985</v>
      </c>
      <c r="T1293" s="9">
        <f t="shared" ref="T1293" si="8648">SUM(T1208:T1292)</f>
        <v>-21810.589200000002</v>
      </c>
      <c r="U1293" s="9">
        <f t="shared" ref="U1293" si="8649">SUM(U1208:U1292)</f>
        <v>-21868.429199999988</v>
      </c>
      <c r="V1293" s="9">
        <f t="shared" ref="V1293" si="8650">SUM(V1208:V1292)</f>
        <v>-21926.709200000023</v>
      </c>
      <c r="W1293" s="9">
        <f t="shared" ref="W1293" si="8651">SUM(W1208:W1292)</f>
        <v>-21985.389200000005</v>
      </c>
      <c r="X1293" s="9">
        <f t="shared" ref="X1293" si="8652">SUM(X1208:X1292)</f>
        <v>-22044.50919999999</v>
      </c>
      <c r="Y1293" s="9">
        <f t="shared" ref="Y1293" si="8653">SUM(Y1208:Y1292)</f>
        <v>-22103.349200000015</v>
      </c>
      <c r="Z1293" s="9">
        <f t="shared" ref="Z1293" si="8654">SUM(Z1208:Z1292)</f>
        <v>-22052.949199999995</v>
      </c>
      <c r="AA1293" s="9">
        <f t="shared" ref="AA1293" si="8655">SUM(AA1208:AA1292)</f>
        <v>-22002.389199999976</v>
      </c>
      <c r="AB1293" s="9">
        <f t="shared" ref="AB1293" si="8656">SUM(AB1208:AB1292)</f>
        <v>-22062.589200000017</v>
      </c>
      <c r="AC1293" s="9">
        <f t="shared" ref="AC1293" si="8657">SUM(AC1208:AC1292)</f>
        <v>-22123.189199999997</v>
      </c>
      <c r="AD1293" s="9">
        <f t="shared" ref="AD1293" si="8658">SUM(AD1208:AD1292)</f>
        <v>-22184.229199999972</v>
      </c>
      <c r="AE1293" s="9">
        <f t="shared" ref="AE1293" si="8659">SUM(AE1208:AE1292)</f>
        <v>-22245.709200000023</v>
      </c>
      <c r="AF1293" s="9">
        <f t="shared" ref="AF1293" si="8660">SUM(AF1208:AF1292)</f>
        <v>-22307.589199999999</v>
      </c>
      <c r="AG1293" s="9">
        <f t="shared" ref="AG1293" si="8661">SUM(AG1208:AG1292)</f>
        <v>-22369.909199999973</v>
      </c>
      <c r="AH1293" s="9">
        <f t="shared" ref="AH1293" si="8662">SUM(AH1208:AH1292)</f>
        <v>-2588.8799999999992</v>
      </c>
      <c r="AI1293" s="9">
        <f t="shared" ref="AI1293" si="8663">SUM(AI1208:AI1292)</f>
        <v>-2595.3200000000002</v>
      </c>
      <c r="AJ1293" s="9">
        <f t="shared" ref="AJ1293" si="8664">SUM(AJ1208:AJ1292)</f>
        <v>-2601.7599999999989</v>
      </c>
      <c r="AK1293" s="9">
        <f t="shared" ref="AK1293" si="8665">SUM(AK1208:AK1292)</f>
        <v>-2608.2000000000012</v>
      </c>
      <c r="AL1293" s="9">
        <f t="shared" ref="AL1293" si="8666">SUM(AL1208:AL1292)</f>
        <v>-2614.6400000000003</v>
      </c>
      <c r="AM1293" s="9">
        <f t="shared" ref="AM1293" si="8667">SUM(AM1208:AM1292)</f>
        <v>-2621.0800000000004</v>
      </c>
      <c r="AN1293" s="9">
        <f t="shared" ref="AN1293" si="8668">SUM(AN1208:AN1292)</f>
        <v>-2627.5199999999995</v>
      </c>
      <c r="AO1293" s="9">
        <f t="shared" ref="AO1293" si="8669">SUM(AO1208:AO1292)</f>
        <v>-2634.8799999999992</v>
      </c>
      <c r="AP1293" s="9">
        <f t="shared" ref="AP1293" si="8670">SUM(AP1208:AP1292)</f>
        <v>-2641.32</v>
      </c>
      <c r="AQ1293" s="9">
        <f t="shared" ref="AQ1293" si="8671">SUM(AQ1208:AQ1292)</f>
        <v>-2647.7599999999984</v>
      </c>
      <c r="AR1293" s="9">
        <f t="shared" ref="AR1293" si="8672">SUM(AR1208:AR1292)</f>
        <v>-2654.2000000000012</v>
      </c>
      <c r="AS1293" s="9">
        <f t="shared" ref="AS1293" si="8673">SUM(AS1208:AS1292)</f>
        <v>-2660.64</v>
      </c>
      <c r="AT1293" s="9">
        <f t="shared" ref="AT1293" si="8674">SUM(AT1208:AT1292)</f>
        <v>-2668</v>
      </c>
      <c r="AU1293" s="9">
        <f t="shared" ref="AU1293" si="8675">SUM(AU1208:AU1292)</f>
        <v>-2674.440000000001</v>
      </c>
      <c r="AV1293" s="9">
        <f t="shared" ref="AV1293" si="8676">SUM(AV1208:AV1292)</f>
        <v>-2680.8799999999992</v>
      </c>
      <c r="AW1293" s="9">
        <f t="shared" ref="AW1293" si="8677">SUM(AW1208:AW1292)</f>
        <v>-2687.32</v>
      </c>
      <c r="AX1293" s="9">
        <f t="shared" ref="AX1293" si="8678">SUM(AX1208:AX1292)</f>
        <v>-2694.68</v>
      </c>
      <c r="AY1293" s="9">
        <f t="shared" ref="AY1293" si="8679">SUM(AY1208:AY1292)</f>
        <v>-2818.5600000000009</v>
      </c>
      <c r="AZ1293" s="9">
        <f t="shared" ref="AZ1293" si="8680">SUM(AZ1208:AZ1292)</f>
        <v>-2942.9999999999986</v>
      </c>
      <c r="BA1293" s="9">
        <f t="shared" ref="BA1293" si="8681">SUM(BA1208:BA1292)</f>
        <v>-2950.9999999999995</v>
      </c>
      <c r="BB1293" s="9">
        <f t="shared" ref="BB1293" si="8682">SUM(BB1208:BB1292)</f>
        <v>-2958.0000000000009</v>
      </c>
      <c r="BC1293" s="9">
        <f t="shared" ref="BC1293" si="8683">SUM(BC1208:BC1292)</f>
        <v>-2964.9999999999986</v>
      </c>
      <c r="BD1293" s="9">
        <f t="shared" ref="BD1293" si="8684">SUM(BD1208:BD1292)</f>
        <v>-2973.0000000000009</v>
      </c>
      <c r="BE1293" s="9">
        <f t="shared" ref="BE1293" si="8685">SUM(BE1208:BE1292)</f>
        <v>-2979.9999999999991</v>
      </c>
      <c r="BF1293" s="9">
        <f t="shared" ref="BF1293" si="8686">SUM(BF1208:BF1292)</f>
        <v>-2988</v>
      </c>
      <c r="BG1293" s="9">
        <f t="shared" ref="BG1293" si="8687">SUM(BG1208:BG1292)</f>
        <v>-2995.0000000000009</v>
      </c>
      <c r="BH1293" s="9">
        <f t="shared" ref="BH1293" si="8688">SUM(BH1208:BH1292)</f>
        <v>-3002.9999999999982</v>
      </c>
      <c r="BI1293" s="9">
        <f t="shared" ref="BI1293" si="8689">SUM(BI1208:BI1292)</f>
        <v>-3010.0000000000014</v>
      </c>
      <c r="BJ1293" s="9">
        <f t="shared" ref="BJ1293" si="8690">SUM(BJ1208:BJ1292)</f>
        <v>-3017.9999999999986</v>
      </c>
      <c r="BK1293" s="9">
        <f t="shared" ref="BK1293" si="8691">SUM(BK1208:BK1292)</f>
        <v>-3025</v>
      </c>
      <c r="BL1293" s="9">
        <f t="shared" ref="BL1293" si="8692">SUM(BL1208:BL1292)</f>
        <v>-3033.0000000000009</v>
      </c>
      <c r="BM1293" s="9">
        <f t="shared" ref="BM1293" si="8693">SUM(BM1208:BM1292)</f>
        <v>-3039.9999999999986</v>
      </c>
      <c r="BN1293" s="9">
        <f t="shared" ref="BN1293" si="8694">SUM(BN1208:BN1292)</f>
        <v>-3048.0000000000009</v>
      </c>
      <c r="BO1293" s="9">
        <f t="shared" ref="BO1293" si="8695">SUM(BO1208:BO1292)</f>
        <v>-3055.9999999999982</v>
      </c>
      <c r="BP1293" s="9">
        <f t="shared" ref="BP1293" si="8696">SUM(BP1208:BP1292)</f>
        <v>-3063</v>
      </c>
      <c r="BQ1293" s="9">
        <f t="shared" ref="BQ1293" si="8697">SUM(BQ1208:BQ1292)</f>
        <v>-3071.0000000000009</v>
      </c>
      <c r="BR1293" s="9">
        <f t="shared" ref="BR1293" si="8698">SUM(BR1208:BR1292)</f>
        <v>-3078.9999999999991</v>
      </c>
      <c r="BS1293" s="9">
        <f t="shared" ref="BS1293" si="8699">SUM(BS1208:BS1292)</f>
        <v>-3086.0000000000009</v>
      </c>
      <c r="BT1293" s="9">
        <f t="shared" ref="BT1293" si="8700">SUM(BT1208:BT1292)</f>
        <v>-3094.0000000000018</v>
      </c>
      <c r="BU1293" s="9">
        <f t="shared" ref="BU1293" si="8701">SUM(BU1208:BU1292)</f>
        <v>-3101.9999999999991</v>
      </c>
      <c r="BV1293" s="9">
        <f t="shared" ref="BV1293" si="8702">SUM(BV1208:BV1292)</f>
        <v>-3110.0000000000014</v>
      </c>
      <c r="BW1293" s="9">
        <f t="shared" ref="BW1293" si="8703">SUM(BW1208:BW1292)</f>
        <v>-3116.9999999999995</v>
      </c>
      <c r="BX1293" s="9">
        <f t="shared" ref="BX1293" si="8704">SUM(BX1208:BX1292)</f>
        <v>-3125</v>
      </c>
      <c r="BY1293" s="9">
        <f t="shared" ref="BY1293" si="8705">SUM(BY1208:BY1292)</f>
        <v>-3133.0000000000009</v>
      </c>
      <c r="BZ1293" s="9">
        <f t="shared" ref="BZ1293" si="8706">SUM(BZ1208:BZ1292)</f>
        <v>-3140.9999999999995</v>
      </c>
      <c r="CA1293" s="9">
        <f t="shared" ref="CA1293" si="8707">SUM(CA1208:CA1292)</f>
        <v>-3149.0000000000005</v>
      </c>
      <c r="CB1293" s="9">
        <f t="shared" ref="CB1293" si="8708">SUM(CB1208:CB1292)</f>
        <v>-3155.9999999999982</v>
      </c>
      <c r="CC1293" s="9">
        <f t="shared" ref="CC1293" si="8709">SUM(CC1208:CC1292)</f>
        <v>-3163.9999999999991</v>
      </c>
      <c r="CD1293" s="9">
        <f t="shared" ref="CD1293" si="8710">SUM(CD1208:CD1292)</f>
        <v>-3172.0000000000018</v>
      </c>
      <c r="CE1293" s="9">
        <f t="shared" ref="CE1293" si="8711">SUM(CE1208:CE1292)</f>
        <v>-3179.9999999999991</v>
      </c>
      <c r="CF1293" s="9">
        <f t="shared" ref="CF1293" si="8712">SUM(CF1208:CF1292)</f>
        <v>-3188</v>
      </c>
      <c r="CG1293" s="9">
        <f t="shared" ref="CG1293" si="8713">SUM(CG1208:CG1292)</f>
        <v>-3196.0000000000009</v>
      </c>
      <c r="CH1293" s="9">
        <f t="shared" ref="CH1293" si="8714">SUM(CH1208:CH1292)</f>
        <v>-3203.9999999999991</v>
      </c>
      <c r="CI1293" s="9">
        <f t="shared" ref="CI1293" si="8715">SUM(CI1208:CI1292)</f>
        <v>-3212</v>
      </c>
      <c r="CJ1293" s="9">
        <f t="shared" ref="CJ1293" si="8716">SUM(CJ1208:CJ1292)</f>
        <v>-3220.0000000000014</v>
      </c>
      <c r="CK1293" s="9">
        <f t="shared" ref="CK1293" si="8717">SUM(CK1208:CK1292)</f>
        <v>-3227.9999999999982</v>
      </c>
      <c r="CL1293" s="9">
        <f t="shared" ref="CL1293" si="8718">SUM(CL1208:CL1292)</f>
        <v>-3236.0000000000009</v>
      </c>
      <c r="CM1293" s="9">
        <f t="shared" ref="CM1293" si="8719">SUM(CM1208:CM1292)</f>
        <v>-3244.0000000000018</v>
      </c>
      <c r="CN1293" s="9">
        <f t="shared" ref="CN1293" si="8720">SUM(CN1208:CN1292)</f>
        <v>-3251.9999999999991</v>
      </c>
      <c r="CO1293" s="9">
        <f t="shared" ref="CO1293" si="8721">SUM(CO1208:CO1292)</f>
        <v>-3261.0000000000009</v>
      </c>
    </row>
    <row r="1294" spans="2:93">
      <c r="B1294" s="556"/>
      <c r="C1294" s="556" t="s">
        <v>1979</v>
      </c>
      <c r="D1294" s="556"/>
      <c r="E1294" s="556"/>
      <c r="F1294" s="556"/>
      <c r="G1294" s="556"/>
      <c r="H1294" s="556"/>
      <c r="I1294" s="9">
        <f>I1189</f>
        <v>-7411.65</v>
      </c>
      <c r="J1294" s="9">
        <f t="shared" ref="J1294:BU1294" si="8722">J1189</f>
        <v>-7430.18</v>
      </c>
      <c r="K1294" s="9">
        <f t="shared" si="8722"/>
        <v>-7501.96</v>
      </c>
      <c r="L1294" s="9">
        <f t="shared" si="8722"/>
        <v>-7520.72</v>
      </c>
      <c r="M1294" s="9">
        <f t="shared" si="8722"/>
        <v>-7539.53</v>
      </c>
      <c r="N1294" s="9">
        <f t="shared" si="8722"/>
        <v>-7558.38</v>
      </c>
      <c r="O1294" s="9">
        <f t="shared" si="8722"/>
        <v>-7631.02</v>
      </c>
      <c r="P1294" s="9">
        <f t="shared" si="8722"/>
        <v>-7650.1</v>
      </c>
      <c r="Q1294" s="9">
        <f t="shared" si="8722"/>
        <v>-7669.22</v>
      </c>
      <c r="R1294" s="9">
        <f t="shared" si="8722"/>
        <v>-7688.39</v>
      </c>
      <c r="S1294" s="9">
        <f t="shared" si="8722"/>
        <v>-7761.89</v>
      </c>
      <c r="T1294" s="9">
        <f t="shared" si="8722"/>
        <v>-7781.3</v>
      </c>
      <c r="U1294" s="9">
        <f t="shared" si="8722"/>
        <v>-7800.75</v>
      </c>
      <c r="V1294" s="9">
        <f t="shared" si="8722"/>
        <v>-7765.56</v>
      </c>
      <c r="W1294" s="9">
        <f t="shared" si="8722"/>
        <v>-7894.63</v>
      </c>
      <c r="X1294" s="9">
        <f t="shared" si="8722"/>
        <v>-7914.37</v>
      </c>
      <c r="Y1294" s="9">
        <f t="shared" si="8722"/>
        <v>-7934.16</v>
      </c>
      <c r="Z1294" s="9">
        <f t="shared" si="8722"/>
        <v>-7898.75</v>
      </c>
      <c r="AA1294" s="9">
        <f t="shared" si="8722"/>
        <v>-7918.49</v>
      </c>
      <c r="AB1294" s="9">
        <f t="shared" si="8722"/>
        <v>-7993.8</v>
      </c>
      <c r="AC1294" s="9">
        <f t="shared" si="8722"/>
        <v>-8013.78</v>
      </c>
      <c r="AD1294" s="9">
        <f t="shared" si="8722"/>
        <v>-8033.81</v>
      </c>
      <c r="AE1294" s="9">
        <f t="shared" si="8722"/>
        <v>-8053.89</v>
      </c>
      <c r="AF1294" s="9">
        <f t="shared" si="8722"/>
        <v>-8017.96</v>
      </c>
      <c r="AG1294" s="9">
        <f t="shared" si="8722"/>
        <v>-8150.43</v>
      </c>
      <c r="AH1294" s="9">
        <f t="shared" si="8722"/>
        <v>-8170.81</v>
      </c>
      <c r="AI1294" s="9">
        <f t="shared" si="8722"/>
        <v>-8134.74</v>
      </c>
      <c r="AJ1294" s="9">
        <f t="shared" si="8722"/>
        <v>-8155.08</v>
      </c>
      <c r="AK1294" s="9">
        <f t="shared" si="8722"/>
        <v>-8175.46</v>
      </c>
      <c r="AL1294" s="9">
        <f t="shared" si="8722"/>
        <v>-8195.89</v>
      </c>
      <c r="AM1294" s="9">
        <f t="shared" si="8722"/>
        <v>-8159.32</v>
      </c>
      <c r="AN1294" s="9">
        <f t="shared" si="8722"/>
        <v>-8294.11</v>
      </c>
      <c r="AO1294" s="9">
        <f t="shared" si="8722"/>
        <v>-8257.5</v>
      </c>
      <c r="AP1294" s="9">
        <f t="shared" si="8722"/>
        <v>-8278.15</v>
      </c>
      <c r="AQ1294" s="9">
        <f t="shared" si="8722"/>
        <v>-8241.2199999999993</v>
      </c>
      <c r="AR1294" s="9">
        <f t="shared" si="8722"/>
        <v>-8261.82</v>
      </c>
      <c r="AS1294" s="9">
        <f t="shared" si="8722"/>
        <v>-8282.4699999999993</v>
      </c>
      <c r="AT1294" s="9">
        <f t="shared" si="8722"/>
        <v>-8245.11</v>
      </c>
      <c r="AU1294" s="9">
        <f t="shared" si="8722"/>
        <v>-8265.73</v>
      </c>
      <c r="AV1294" s="9">
        <f t="shared" si="8722"/>
        <v>-8228.0400000000009</v>
      </c>
      <c r="AW1294" s="9">
        <f t="shared" si="8722"/>
        <v>-8248.61</v>
      </c>
      <c r="AX1294" s="9">
        <f t="shared" si="8722"/>
        <v>-8386.52</v>
      </c>
      <c r="AY1294" s="9">
        <f t="shared" si="8722"/>
        <v>-8348.7000000000007</v>
      </c>
      <c r="AZ1294" s="9">
        <f t="shared" si="8722"/>
        <v>-8369.57</v>
      </c>
      <c r="BA1294" s="9">
        <f t="shared" si="8722"/>
        <v>-8331.4</v>
      </c>
      <c r="BB1294" s="9">
        <f t="shared" si="8722"/>
        <v>-8293</v>
      </c>
      <c r="BC1294" s="9">
        <f t="shared" si="8722"/>
        <v>-8313.73</v>
      </c>
      <c r="BD1294" s="9">
        <f t="shared" si="8722"/>
        <v>-8274.98</v>
      </c>
      <c r="BE1294" s="9">
        <f t="shared" si="8722"/>
        <v>-8295.67</v>
      </c>
      <c r="BF1294" s="9">
        <f t="shared" si="8722"/>
        <v>-8256.58</v>
      </c>
      <c r="BG1294" s="9">
        <f t="shared" si="8722"/>
        <v>-8217.24</v>
      </c>
      <c r="BH1294" s="9">
        <f t="shared" si="8722"/>
        <v>-8237.7800000000007</v>
      </c>
      <c r="BI1294" s="9">
        <f t="shared" si="8722"/>
        <v>-8198.1</v>
      </c>
      <c r="BJ1294" s="9">
        <f t="shared" si="8722"/>
        <v>-8218.59</v>
      </c>
      <c r="BK1294" s="9">
        <f t="shared" si="8722"/>
        <v>-8178.55</v>
      </c>
      <c r="BL1294" s="9">
        <f t="shared" si="8722"/>
        <v>-8138.27</v>
      </c>
      <c r="BM1294" s="9">
        <f t="shared" si="8722"/>
        <v>-8158.61</v>
      </c>
      <c r="BN1294" s="9">
        <f t="shared" si="8722"/>
        <v>-8117.97</v>
      </c>
      <c r="BO1294" s="9">
        <f t="shared" si="8722"/>
        <v>-8077.08</v>
      </c>
      <c r="BP1294" s="9">
        <f t="shared" si="8722"/>
        <v>-8035.92</v>
      </c>
      <c r="BQ1294" s="9">
        <f t="shared" si="8722"/>
        <v>-7994.52</v>
      </c>
      <c r="BR1294" s="9">
        <f t="shared" si="8722"/>
        <v>-8014.51</v>
      </c>
      <c r="BS1294" s="9">
        <f t="shared" si="8722"/>
        <v>-7972.74</v>
      </c>
      <c r="BT1294" s="9">
        <f t="shared" si="8722"/>
        <v>-7930.72</v>
      </c>
      <c r="BU1294" s="9">
        <f t="shared" si="8722"/>
        <v>-7888.43</v>
      </c>
      <c r="BV1294" s="9">
        <f t="shared" ref="BV1294:CO1294" si="8723">BV1189</f>
        <v>-7845.88</v>
      </c>
      <c r="BW1294" s="9">
        <f t="shared" si="8723"/>
        <v>-7803.07</v>
      </c>
      <c r="BX1294" s="9">
        <f t="shared" si="8723"/>
        <v>-7759.99</v>
      </c>
      <c r="BY1294" s="9">
        <f t="shared" si="8723"/>
        <v>-7591.18</v>
      </c>
      <c r="BZ1294" s="9">
        <f t="shared" si="8723"/>
        <v>-7547.27</v>
      </c>
      <c r="CA1294" s="9">
        <f t="shared" si="8723"/>
        <v>-7503.1</v>
      </c>
      <c r="CB1294" s="9">
        <f t="shared" si="8723"/>
        <v>-7521.86</v>
      </c>
      <c r="CC1294" s="9">
        <f t="shared" si="8723"/>
        <v>-7413.92</v>
      </c>
      <c r="CD1294" s="9">
        <f t="shared" si="8723"/>
        <v>-7432.46</v>
      </c>
      <c r="CE1294" s="9">
        <f t="shared" si="8723"/>
        <v>-7323.67</v>
      </c>
      <c r="CF1294" s="9">
        <f t="shared" si="8723"/>
        <v>-7341.98</v>
      </c>
      <c r="CG1294" s="9">
        <f t="shared" si="8723"/>
        <v>-7232.32</v>
      </c>
      <c r="CH1294" s="9">
        <f t="shared" si="8723"/>
        <v>-7250.4</v>
      </c>
      <c r="CI1294" s="9">
        <f t="shared" si="8723"/>
        <v>-7204.21</v>
      </c>
      <c r="CJ1294" s="9">
        <f t="shared" si="8723"/>
        <v>-6964.28</v>
      </c>
      <c r="CK1294" s="9">
        <f t="shared" si="8723"/>
        <v>-6917.04</v>
      </c>
      <c r="CL1294" s="9">
        <f t="shared" si="8723"/>
        <v>-6869.53</v>
      </c>
      <c r="CM1294" s="9">
        <f t="shared" si="8723"/>
        <v>-6821.73</v>
      </c>
      <c r="CN1294" s="9">
        <f t="shared" si="8723"/>
        <v>-6773.65</v>
      </c>
      <c r="CO1294" s="9">
        <f t="shared" si="8723"/>
        <v>-6725.29</v>
      </c>
    </row>
    <row r="1295" spans="2:93">
      <c r="B1295" s="556"/>
      <c r="C1295" s="556" t="s">
        <v>1980</v>
      </c>
      <c r="D1295" s="556"/>
      <c r="E1295" s="556"/>
      <c r="F1295" s="556"/>
      <c r="G1295" s="556"/>
      <c r="H1295" s="556"/>
      <c r="I1295" s="9">
        <f>I1293-I1294</f>
        <v>-13790.939199999999</v>
      </c>
      <c r="J1295" s="9">
        <f t="shared" ref="J1295" si="8724">J1293-J1294</f>
        <v>-13825.6492</v>
      </c>
      <c r="K1295" s="9">
        <f t="shared" ref="K1295" si="8725">K1293-K1294</f>
        <v>-13807.589199999999</v>
      </c>
      <c r="L1295" s="9">
        <f t="shared" ref="L1295" si="8726">L1293-L1294</f>
        <v>-13842.949200000003</v>
      </c>
      <c r="M1295" s="9">
        <f t="shared" ref="M1295" si="8727">M1293-M1294</f>
        <v>-13878.499199999998</v>
      </c>
      <c r="N1295" s="9">
        <f t="shared" ref="N1295" si="8728">N1293-N1294</f>
        <v>-13914.60920000001</v>
      </c>
      <c r="O1295" s="9">
        <f t="shared" ref="O1295" si="8729">O1293-O1294</f>
        <v>-13897.329200000004</v>
      </c>
      <c r="P1295" s="9">
        <f t="shared" ref="P1295" si="8730">P1293-P1294</f>
        <v>-13933.729199999989</v>
      </c>
      <c r="Q1295" s="9">
        <f t="shared" ref="Q1295" si="8731">Q1293-Q1294</f>
        <v>-13970.769200000006</v>
      </c>
      <c r="R1295" s="9">
        <f t="shared" ref="R1295" si="8732">R1293-R1294</f>
        <v>-14008.199199999999</v>
      </c>
      <c r="S1295" s="9">
        <f t="shared" ref="S1295" si="8733">S1293-S1294</f>
        <v>-13991.739199999985</v>
      </c>
      <c r="T1295" s="9">
        <f t="shared" ref="T1295" si="8734">T1293-T1294</f>
        <v>-14029.289200000003</v>
      </c>
      <c r="U1295" s="9">
        <f t="shared" ref="U1295" si="8735">U1293-U1294</f>
        <v>-14067.679199999988</v>
      </c>
      <c r="V1295" s="9">
        <f t="shared" ref="V1295" si="8736">V1293-V1294</f>
        <v>-14161.149200000022</v>
      </c>
      <c r="W1295" s="9">
        <f t="shared" ref="W1295" si="8737">W1293-W1294</f>
        <v>-14090.759200000004</v>
      </c>
      <c r="X1295" s="9">
        <f t="shared" ref="X1295" si="8738">X1293-X1294</f>
        <v>-14130.139199999991</v>
      </c>
      <c r="Y1295" s="9">
        <f t="shared" ref="Y1295" si="8739">Y1293-Y1294</f>
        <v>-14169.189200000015</v>
      </c>
      <c r="Z1295" s="9">
        <f t="shared" ref="Z1295" si="8740">Z1293-Z1294</f>
        <v>-14154.199199999995</v>
      </c>
      <c r="AA1295" s="9">
        <f t="shared" ref="AA1295" si="8741">AA1293-AA1294</f>
        <v>-14083.899199999976</v>
      </c>
      <c r="AB1295" s="9">
        <f t="shared" ref="AB1295" si="8742">AB1293-AB1294</f>
        <v>-14068.789200000017</v>
      </c>
      <c r="AC1295" s="9">
        <f t="shared" ref="AC1295" si="8743">AC1293-AC1294</f>
        <v>-14109.409199999998</v>
      </c>
      <c r="AD1295" s="9">
        <f t="shared" ref="AD1295" si="8744">AD1293-AD1294</f>
        <v>-14150.419199999971</v>
      </c>
      <c r="AE1295" s="9">
        <f t="shared" ref="AE1295" si="8745">AE1293-AE1294</f>
        <v>-14191.819200000024</v>
      </c>
      <c r="AF1295" s="9">
        <f t="shared" ref="AF1295" si="8746">AF1293-AF1294</f>
        <v>-14289.629199999999</v>
      </c>
      <c r="AG1295" s="9">
        <f t="shared" ref="AG1295" si="8747">AG1293-AG1294</f>
        <v>-14219.479199999972</v>
      </c>
      <c r="AH1295" s="9">
        <f t="shared" ref="AH1295" si="8748">AH1293-AH1294</f>
        <v>5581.9300000000012</v>
      </c>
      <c r="AI1295" s="9">
        <f t="shared" ref="AI1295" si="8749">AI1293-AI1294</f>
        <v>5539.42</v>
      </c>
      <c r="AJ1295" s="9">
        <f t="shared" ref="AJ1295" si="8750">AJ1293-AJ1294</f>
        <v>5553.3200000000015</v>
      </c>
      <c r="AK1295" s="9">
        <f t="shared" ref="AK1295" si="8751">AK1293-AK1294</f>
        <v>5567.2599999999984</v>
      </c>
      <c r="AL1295" s="9">
        <f t="shared" ref="AL1295" si="8752">AL1293-AL1294</f>
        <v>5581.2499999999991</v>
      </c>
      <c r="AM1295" s="9">
        <f t="shared" ref="AM1295" si="8753">AM1293-AM1294</f>
        <v>5538.24</v>
      </c>
      <c r="AN1295" s="9">
        <f t="shared" ref="AN1295" si="8754">AN1293-AN1294</f>
        <v>5666.5900000000011</v>
      </c>
      <c r="AO1295" s="9">
        <f t="shared" ref="AO1295" si="8755">AO1293-AO1294</f>
        <v>5622.6200000000008</v>
      </c>
      <c r="AP1295" s="9">
        <f t="shared" ref="AP1295" si="8756">AP1293-AP1294</f>
        <v>5636.83</v>
      </c>
      <c r="AQ1295" s="9">
        <f t="shared" ref="AQ1295" si="8757">AQ1293-AQ1294</f>
        <v>5593.4600000000009</v>
      </c>
      <c r="AR1295" s="9">
        <f t="shared" ref="AR1295" si="8758">AR1293-AR1294</f>
        <v>5607.619999999999</v>
      </c>
      <c r="AS1295" s="9">
        <f t="shared" ref="AS1295" si="8759">AS1293-AS1294</f>
        <v>5621.83</v>
      </c>
      <c r="AT1295" s="9">
        <f t="shared" ref="AT1295" si="8760">AT1293-AT1294</f>
        <v>5577.1100000000006</v>
      </c>
      <c r="AU1295" s="9">
        <f t="shared" ref="AU1295" si="8761">AU1293-AU1294</f>
        <v>5591.2899999999991</v>
      </c>
      <c r="AV1295" s="9">
        <f t="shared" ref="AV1295" si="8762">AV1293-AV1294</f>
        <v>5547.1600000000017</v>
      </c>
      <c r="AW1295" s="9">
        <f t="shared" ref="AW1295" si="8763">AW1293-AW1294</f>
        <v>5561.2900000000009</v>
      </c>
      <c r="AX1295" s="9">
        <f t="shared" ref="AX1295" si="8764">AX1293-AX1294</f>
        <v>5691.84</v>
      </c>
      <c r="AY1295" s="9">
        <f t="shared" ref="AY1295" si="8765">AY1293-AY1294</f>
        <v>5530.1399999999994</v>
      </c>
      <c r="AZ1295" s="9">
        <f t="shared" ref="AZ1295" si="8766">AZ1293-AZ1294</f>
        <v>5426.5700000000015</v>
      </c>
      <c r="BA1295" s="9">
        <f t="shared" ref="BA1295" si="8767">BA1293-BA1294</f>
        <v>5380.4</v>
      </c>
      <c r="BB1295" s="9">
        <f t="shared" ref="BB1295" si="8768">BB1293-BB1294</f>
        <v>5334.9999999999991</v>
      </c>
      <c r="BC1295" s="9">
        <f t="shared" ref="BC1295" si="8769">BC1293-BC1294</f>
        <v>5348.7300000000014</v>
      </c>
      <c r="BD1295" s="9">
        <f t="shared" ref="BD1295" si="8770">BD1293-BD1294</f>
        <v>5301.9799999999987</v>
      </c>
      <c r="BE1295" s="9">
        <f t="shared" ref="BE1295" si="8771">BE1293-BE1294</f>
        <v>5315.670000000001</v>
      </c>
      <c r="BF1295" s="9">
        <f t="shared" ref="BF1295" si="8772">BF1293-BF1294</f>
        <v>5268.58</v>
      </c>
      <c r="BG1295" s="9">
        <f t="shared" ref="BG1295" si="8773">BG1293-BG1294</f>
        <v>5222.2399999999989</v>
      </c>
      <c r="BH1295" s="9">
        <f t="shared" ref="BH1295" si="8774">BH1293-BH1294</f>
        <v>5234.7800000000025</v>
      </c>
      <c r="BI1295" s="9">
        <f t="shared" ref="BI1295" si="8775">BI1293-BI1294</f>
        <v>5188.0999999999985</v>
      </c>
      <c r="BJ1295" s="9">
        <f t="shared" ref="BJ1295" si="8776">BJ1293-BJ1294</f>
        <v>5200.590000000002</v>
      </c>
      <c r="BK1295" s="9">
        <f t="shared" ref="BK1295" si="8777">BK1293-BK1294</f>
        <v>5153.55</v>
      </c>
      <c r="BL1295" s="9">
        <f t="shared" ref="BL1295" si="8778">BL1293-BL1294</f>
        <v>5105.2699999999995</v>
      </c>
      <c r="BM1295" s="9">
        <f t="shared" ref="BM1295" si="8779">BM1293-BM1294</f>
        <v>5118.6100000000006</v>
      </c>
      <c r="BN1295" s="9">
        <f t="shared" ref="BN1295" si="8780">BN1293-BN1294</f>
        <v>5069.9699999999993</v>
      </c>
      <c r="BO1295" s="9">
        <f t="shared" ref="BO1295" si="8781">BO1293-BO1294</f>
        <v>5021.0800000000017</v>
      </c>
      <c r="BP1295" s="9">
        <f t="shared" ref="BP1295" si="8782">BP1293-BP1294</f>
        <v>4972.92</v>
      </c>
      <c r="BQ1295" s="9">
        <f t="shared" ref="BQ1295" si="8783">BQ1293-BQ1294</f>
        <v>4923.5199999999995</v>
      </c>
      <c r="BR1295" s="9">
        <f t="shared" ref="BR1295" si="8784">BR1293-BR1294</f>
        <v>4935.5100000000011</v>
      </c>
      <c r="BS1295" s="9">
        <f t="shared" ref="BS1295" si="8785">BS1293-BS1294</f>
        <v>4886.7399999999989</v>
      </c>
      <c r="BT1295" s="9">
        <f t="shared" ref="BT1295" si="8786">BT1293-BT1294</f>
        <v>4836.7199999999984</v>
      </c>
      <c r="BU1295" s="9">
        <f t="shared" ref="BU1295" si="8787">BU1293-BU1294</f>
        <v>4786.4300000000012</v>
      </c>
      <c r="BV1295" s="9">
        <f t="shared" ref="BV1295" si="8788">BV1293-BV1294</f>
        <v>4735.8799999999992</v>
      </c>
      <c r="BW1295" s="9">
        <f t="shared" ref="BW1295" si="8789">BW1293-BW1294</f>
        <v>4686.07</v>
      </c>
      <c r="BX1295" s="9">
        <f t="shared" ref="BX1295" si="8790">BX1293-BX1294</f>
        <v>4634.99</v>
      </c>
      <c r="BY1295" s="9">
        <f t="shared" ref="BY1295" si="8791">BY1293-BY1294</f>
        <v>4458.1799999999994</v>
      </c>
      <c r="BZ1295" s="9">
        <f t="shared" ref="BZ1295" si="8792">BZ1293-BZ1294</f>
        <v>4406.2700000000004</v>
      </c>
      <c r="CA1295" s="9">
        <f t="shared" ref="CA1295" si="8793">CA1293-CA1294</f>
        <v>4354.1000000000004</v>
      </c>
      <c r="CB1295" s="9">
        <f t="shared" ref="CB1295" si="8794">CB1293-CB1294</f>
        <v>4365.8600000000015</v>
      </c>
      <c r="CC1295" s="9">
        <f t="shared" ref="CC1295" si="8795">CC1293-CC1294</f>
        <v>4249.920000000001</v>
      </c>
      <c r="CD1295" s="9">
        <f t="shared" ref="CD1295" si="8796">CD1293-CD1294</f>
        <v>4260.4599999999982</v>
      </c>
      <c r="CE1295" s="9">
        <f t="shared" ref="CE1295" si="8797">CE1293-CE1294</f>
        <v>4143.670000000001</v>
      </c>
      <c r="CF1295" s="9">
        <f t="shared" ref="CF1295" si="8798">CF1293-CF1294</f>
        <v>4153.9799999999996</v>
      </c>
      <c r="CG1295" s="9">
        <f t="shared" ref="CG1295" si="8799">CG1293-CG1294</f>
        <v>4036.3199999999988</v>
      </c>
      <c r="CH1295" s="9">
        <f t="shared" ref="CH1295" si="8800">CH1293-CH1294</f>
        <v>4046.4000000000005</v>
      </c>
      <c r="CI1295" s="9">
        <f t="shared" ref="CI1295" si="8801">CI1293-CI1294</f>
        <v>3992.21</v>
      </c>
      <c r="CJ1295" s="9">
        <f t="shared" ref="CJ1295" si="8802">CJ1293-CJ1294</f>
        <v>3744.2799999999984</v>
      </c>
      <c r="CK1295" s="9">
        <f t="shared" ref="CK1295" si="8803">CK1293-CK1294</f>
        <v>3689.0400000000018</v>
      </c>
      <c r="CL1295" s="9">
        <f t="shared" ref="CL1295" si="8804">CL1293-CL1294</f>
        <v>3633.5299999999988</v>
      </c>
      <c r="CM1295" s="9">
        <f t="shared" ref="CM1295" si="8805">CM1293-CM1294</f>
        <v>3577.7299999999977</v>
      </c>
      <c r="CN1295" s="9">
        <f t="shared" ref="CN1295" si="8806">CN1293-CN1294</f>
        <v>3521.6500000000005</v>
      </c>
      <c r="CO1295" s="9">
        <f t="shared" ref="CO1295" si="8807">CO1293-CO1294</f>
        <v>3464.2899999999991</v>
      </c>
    </row>
    <row r="1296" spans="2:93">
      <c r="B1296" s="556"/>
      <c r="C1296" s="556" t="s">
        <v>1981</v>
      </c>
      <c r="D1296" s="556"/>
      <c r="E1296" s="556"/>
      <c r="F1296" s="556"/>
      <c r="G1296" s="556"/>
      <c r="H1296" s="556"/>
      <c r="I1296" s="9">
        <f>SUM($I1295:I1295)</f>
        <v>-13790.939199999999</v>
      </c>
      <c r="J1296" s="9">
        <f>SUM($I1295:J1295)</f>
        <v>-27616.588400000001</v>
      </c>
      <c r="K1296" s="9">
        <f>SUM($I1295:K1295)</f>
        <v>-41424.177599999995</v>
      </c>
      <c r="L1296" s="9">
        <f>SUM($I1295:L1295)</f>
        <v>-55267.126799999998</v>
      </c>
      <c r="M1296" s="9">
        <f>SUM($I1295:M1295)</f>
        <v>-69145.625999999989</v>
      </c>
      <c r="N1296" s="9">
        <f>SUM($I1295:N1295)</f>
        <v>-83060.235199999996</v>
      </c>
      <c r="O1296" s="9">
        <f>SUM($I1295:O1295)</f>
        <v>-96957.564400000003</v>
      </c>
      <c r="P1296" s="9">
        <f>SUM($I1295:P1295)</f>
        <v>-110891.29359999999</v>
      </c>
      <c r="Q1296" s="9">
        <f>SUM($I1295:Q1295)</f>
        <v>-124862.0628</v>
      </c>
      <c r="R1296" s="9">
        <f>SUM($I1295:R1295)</f>
        <v>-138870.26199999999</v>
      </c>
      <c r="S1296" s="9">
        <f>SUM($I1295:S1295)</f>
        <v>-152862.00119999997</v>
      </c>
      <c r="T1296" s="9">
        <f>SUM($I1295:T1295)</f>
        <v>-166891.29039999997</v>
      </c>
      <c r="U1296" s="9">
        <f>SUM($I1295:U1295)</f>
        <v>-180958.96959999995</v>
      </c>
      <c r="V1296" s="9">
        <f>SUM($I1295:V1295)</f>
        <v>-195120.11879999997</v>
      </c>
      <c r="W1296" s="9">
        <f>SUM($I1295:W1295)</f>
        <v>-209210.87799999997</v>
      </c>
      <c r="X1296" s="9">
        <f>SUM($I1295:X1295)</f>
        <v>-223341.01719999994</v>
      </c>
      <c r="Y1296" s="9">
        <f>SUM($I1295:Y1295)</f>
        <v>-237510.20639999997</v>
      </c>
      <c r="Z1296" s="9">
        <f>SUM($I1295:Z1295)</f>
        <v>-251664.40559999997</v>
      </c>
      <c r="AA1296" s="9">
        <f>SUM($I1295:AA1295)</f>
        <v>-265748.30479999993</v>
      </c>
      <c r="AB1296" s="9">
        <f>SUM($I1295:AB1295)</f>
        <v>-279817.09399999992</v>
      </c>
      <c r="AC1296" s="9">
        <f>SUM($I1295:AC1295)</f>
        <v>-293926.50319999992</v>
      </c>
      <c r="AD1296" s="9">
        <f>SUM($I1295:AD1295)</f>
        <v>-308076.92239999986</v>
      </c>
      <c r="AE1296" s="9">
        <f>SUM($I1295:AE1295)</f>
        <v>-322268.74159999989</v>
      </c>
      <c r="AF1296" s="9">
        <f>SUM($I1295:AF1295)</f>
        <v>-336558.37079999992</v>
      </c>
      <c r="AG1296" s="9">
        <f>SUM($I1295:AG1295)</f>
        <v>-350777.84999999986</v>
      </c>
      <c r="AH1296" s="9">
        <f>SUM($I1295:AH1295)</f>
        <v>-345195.91999999987</v>
      </c>
      <c r="AI1296" s="9">
        <f>SUM($I1295:AI1295)</f>
        <v>-339656.49999999988</v>
      </c>
      <c r="AJ1296" s="9">
        <f>SUM($I1295:AJ1295)</f>
        <v>-334103.17999999988</v>
      </c>
      <c r="AK1296" s="9">
        <f>SUM($I1295:AK1295)</f>
        <v>-328535.91999999987</v>
      </c>
      <c r="AL1296" s="9">
        <f>SUM($I1295:AL1295)</f>
        <v>-322954.66999999987</v>
      </c>
      <c r="AM1296" s="9">
        <f>SUM($I1295:AM1295)</f>
        <v>-317416.42999999988</v>
      </c>
      <c r="AN1296" s="9">
        <f>SUM($I1295:AN1295)</f>
        <v>-311749.83999999985</v>
      </c>
      <c r="AO1296" s="9">
        <f>SUM($I1295:AO1295)</f>
        <v>-306127.21999999986</v>
      </c>
      <c r="AP1296" s="9">
        <f>SUM($I1295:AP1295)</f>
        <v>-300490.38999999984</v>
      </c>
      <c r="AQ1296" s="9">
        <f>SUM($I1295:AQ1295)</f>
        <v>-294896.92999999982</v>
      </c>
      <c r="AR1296" s="9">
        <f>SUM($I1295:AR1295)</f>
        <v>-289289.30999999982</v>
      </c>
      <c r="AS1296" s="9">
        <f>SUM($I1295:AS1295)</f>
        <v>-283667.47999999981</v>
      </c>
      <c r="AT1296" s="9">
        <f>SUM($I1295:AT1295)</f>
        <v>-278090.36999999982</v>
      </c>
      <c r="AU1296" s="9">
        <f>SUM($I1295:AU1295)</f>
        <v>-272499.07999999984</v>
      </c>
      <c r="AV1296" s="9">
        <f>SUM($I1295:AV1295)</f>
        <v>-266951.91999999987</v>
      </c>
      <c r="AW1296" s="9">
        <f>SUM($I1295:AW1295)</f>
        <v>-261390.62999999986</v>
      </c>
      <c r="AX1296" s="9">
        <f>SUM($I1295:AX1295)</f>
        <v>-255698.78999999986</v>
      </c>
      <c r="AY1296" s="9">
        <f>SUM($I1295:AY1295)</f>
        <v>-250168.64999999985</v>
      </c>
      <c r="AZ1296" s="9">
        <f>SUM($I1295:AZ1295)</f>
        <v>-244742.07999999984</v>
      </c>
      <c r="BA1296" s="9">
        <f>SUM($I1295:BA1295)</f>
        <v>-239361.67999999985</v>
      </c>
      <c r="BB1296" s="9">
        <f>SUM($I1295:BB1295)</f>
        <v>-234026.67999999985</v>
      </c>
      <c r="BC1296" s="9">
        <f>SUM($I1295:BC1295)</f>
        <v>-228677.94999999984</v>
      </c>
      <c r="BD1296" s="9">
        <f>SUM($I1295:BD1295)</f>
        <v>-223375.96999999983</v>
      </c>
      <c r="BE1296" s="9">
        <f>SUM($I1295:BE1295)</f>
        <v>-218060.29999999981</v>
      </c>
      <c r="BF1296" s="9">
        <f>SUM($I1295:BF1295)</f>
        <v>-212791.71999999983</v>
      </c>
      <c r="BG1296" s="9">
        <f>SUM($I1295:BG1295)</f>
        <v>-207569.47999999984</v>
      </c>
      <c r="BH1296" s="9">
        <f>SUM($I1295:BH1295)</f>
        <v>-202334.69999999984</v>
      </c>
      <c r="BI1296" s="9">
        <f>SUM($I1295:BI1295)</f>
        <v>-197146.59999999983</v>
      </c>
      <c r="BJ1296" s="9">
        <f>SUM($I1295:BJ1295)</f>
        <v>-191946.00999999983</v>
      </c>
      <c r="BK1296" s="9">
        <f>SUM($I1295:BK1295)</f>
        <v>-186792.45999999985</v>
      </c>
      <c r="BL1296" s="9">
        <f>SUM($I1295:BL1295)</f>
        <v>-181687.18999999986</v>
      </c>
      <c r="BM1296" s="9">
        <f>SUM($I1295:BM1295)</f>
        <v>-176568.57999999984</v>
      </c>
      <c r="BN1296" s="9">
        <f>SUM($I1295:BN1295)</f>
        <v>-171498.60999999984</v>
      </c>
      <c r="BO1296" s="9">
        <f>SUM($I1295:BO1295)</f>
        <v>-166477.52999999985</v>
      </c>
      <c r="BP1296" s="9">
        <f>SUM($I1295:BP1295)</f>
        <v>-161504.60999999984</v>
      </c>
      <c r="BQ1296" s="9">
        <f>SUM($I1295:BQ1295)</f>
        <v>-156581.08999999985</v>
      </c>
      <c r="BR1296" s="9">
        <f>SUM($I1295:BR1295)</f>
        <v>-151645.57999999984</v>
      </c>
      <c r="BS1296" s="9">
        <f>SUM($I1295:BS1295)</f>
        <v>-146758.83999999985</v>
      </c>
      <c r="BT1296" s="9">
        <f>SUM($I1295:BT1295)</f>
        <v>-141922.11999999985</v>
      </c>
      <c r="BU1296" s="9">
        <f>SUM($I1295:BU1295)</f>
        <v>-137135.68999999986</v>
      </c>
      <c r="BV1296" s="9">
        <f>SUM($I1295:BV1295)</f>
        <v>-132399.80999999985</v>
      </c>
      <c r="BW1296" s="9">
        <f>SUM($I1295:BW1295)</f>
        <v>-127713.73999999985</v>
      </c>
      <c r="BX1296" s="9">
        <f>SUM($I1295:BX1295)</f>
        <v>-123078.74999999984</v>
      </c>
      <c r="BY1296" s="9">
        <f>SUM($I1295:BY1295)</f>
        <v>-118620.56999999985</v>
      </c>
      <c r="BZ1296" s="9">
        <f>SUM($I1295:BZ1295)</f>
        <v>-114214.29999999984</v>
      </c>
      <c r="CA1296" s="9">
        <f>SUM($I1295:CA1295)</f>
        <v>-109860.19999999984</v>
      </c>
      <c r="CB1296" s="9">
        <f>SUM($I1295:CB1295)</f>
        <v>-105494.33999999984</v>
      </c>
      <c r="CC1296" s="9">
        <f>SUM($I1295:CC1295)</f>
        <v>-101244.41999999984</v>
      </c>
      <c r="CD1296" s="9">
        <f>SUM($I1295:CD1295)</f>
        <v>-96983.959999999846</v>
      </c>
      <c r="CE1296" s="9">
        <f>SUM($I1295:CE1295)</f>
        <v>-92840.289999999848</v>
      </c>
      <c r="CF1296" s="9">
        <f>SUM($I1295:CF1295)</f>
        <v>-88686.309999999852</v>
      </c>
      <c r="CG1296" s="9">
        <f>SUM($I1295:CG1295)</f>
        <v>-84649.98999999986</v>
      </c>
      <c r="CH1296" s="9">
        <f>SUM($I1295:CH1295)</f>
        <v>-80603.589999999866</v>
      </c>
      <c r="CI1296" s="9">
        <f>SUM($I1295:CI1295)</f>
        <v>-76611.379999999859</v>
      </c>
      <c r="CJ1296" s="9">
        <f>SUM($I1295:CJ1295)</f>
        <v>-72867.09999999986</v>
      </c>
      <c r="CK1296" s="9">
        <f>SUM($I1295:CK1295)</f>
        <v>-69178.059999999852</v>
      </c>
      <c r="CL1296" s="9">
        <f>SUM($I1295:CL1295)</f>
        <v>-65544.529999999853</v>
      </c>
      <c r="CM1296" s="9">
        <f>SUM($I1295:CM1295)</f>
        <v>-61966.799999999857</v>
      </c>
      <c r="CN1296" s="9">
        <f>SUM($I1295:CN1295)</f>
        <v>-58445.149999999856</v>
      </c>
      <c r="CO1296" s="9">
        <f>SUM($I1295:CO1295)</f>
        <v>-54980.859999999855</v>
      </c>
    </row>
    <row r="1297" spans="2:93">
      <c r="B1297" s="556"/>
      <c r="C1297" s="556"/>
      <c r="D1297" s="634"/>
      <c r="H1297" s="556"/>
      <c r="I1297" s="634"/>
      <c r="J1297" s="556"/>
      <c r="K1297" s="556"/>
      <c r="L1297" s="556"/>
      <c r="AK1297" s="556"/>
      <c r="AL1297" s="556"/>
      <c r="AM1297" s="556"/>
      <c r="AN1297" s="556"/>
      <c r="AO1297" s="556"/>
      <c r="AP1297" s="556"/>
      <c r="AQ1297" s="556"/>
      <c r="AR1297" s="556"/>
      <c r="AS1297" s="556"/>
      <c r="AT1297" s="556"/>
      <c r="AU1297" s="556"/>
      <c r="AV1297" s="556"/>
      <c r="AW1297" s="556"/>
      <c r="AX1297" s="556"/>
      <c r="AY1297" s="556"/>
      <c r="AZ1297" s="556"/>
      <c r="BA1297" s="556"/>
      <c r="BB1297" s="556"/>
      <c r="BC1297" s="556"/>
      <c r="BD1297" s="556"/>
      <c r="BE1297" s="556"/>
      <c r="BF1297" s="556"/>
      <c r="BG1297" s="556"/>
      <c r="BH1297" s="556"/>
      <c r="BI1297" s="556"/>
      <c r="BJ1297" s="556"/>
      <c r="BK1297" s="556"/>
      <c r="BL1297" s="556"/>
      <c r="BM1297" s="556"/>
      <c r="BN1297" s="556"/>
      <c r="BO1297" s="556"/>
      <c r="BP1297" s="556"/>
      <c r="BQ1297" s="556"/>
      <c r="BR1297" s="556"/>
      <c r="BS1297" s="556"/>
      <c r="BT1297" s="556"/>
      <c r="BU1297" s="556"/>
      <c r="BV1297" s="556"/>
      <c r="BW1297" s="556"/>
      <c r="BX1297" s="556"/>
      <c r="BY1297" s="556"/>
      <c r="BZ1297" s="556"/>
      <c r="CA1297" s="556"/>
      <c r="CB1297" s="556"/>
      <c r="CC1297" s="556"/>
      <c r="CD1297" s="556"/>
      <c r="CE1297" s="556"/>
      <c r="CF1297" s="556"/>
      <c r="CG1297" s="556"/>
      <c r="CH1297" s="556"/>
      <c r="CI1297" s="556"/>
      <c r="CJ1297" s="556"/>
      <c r="CK1297" s="556"/>
      <c r="CL1297" s="556"/>
      <c r="CM1297" s="556"/>
      <c r="CN1297" s="556"/>
      <c r="CO1297" s="556"/>
    </row>
    <row r="1299" spans="2:93">
      <c r="B1299" s="556" t="s">
        <v>434</v>
      </c>
      <c r="C1299" s="634">
        <v>390</v>
      </c>
      <c r="D1299" s="45" t="str">
        <f>VLOOKUP(C1299,AcctName,2,FALSE)</f>
        <v>Support Assets</v>
      </c>
      <c r="H1299" s="556"/>
      <c r="I1299" s="556"/>
      <c r="J1299" s="556"/>
      <c r="K1299" s="556"/>
      <c r="L1299" s="556"/>
      <c r="AK1299" s="556"/>
      <c r="AL1299" s="556"/>
      <c r="AM1299" s="556"/>
      <c r="AN1299" s="556"/>
      <c r="AO1299" s="556"/>
      <c r="AP1299" s="556"/>
      <c r="AQ1299" s="556"/>
      <c r="AR1299" s="556"/>
      <c r="AS1299" s="556"/>
      <c r="AT1299" s="556"/>
      <c r="AU1299" s="556"/>
      <c r="AV1299" s="556"/>
      <c r="AW1299" s="556"/>
      <c r="AX1299" s="556"/>
      <c r="AY1299" s="556"/>
      <c r="AZ1299" s="556"/>
      <c r="BA1299" s="556"/>
      <c r="BB1299" s="556"/>
      <c r="BC1299" s="556"/>
      <c r="BD1299" s="556"/>
      <c r="BE1299" s="556"/>
      <c r="BF1299" s="556"/>
      <c r="BG1299" s="556"/>
      <c r="BH1299" s="556"/>
      <c r="BI1299" s="556"/>
      <c r="BJ1299" s="556"/>
      <c r="BK1299" s="556"/>
      <c r="BL1299" s="556"/>
      <c r="BM1299" s="556"/>
      <c r="BN1299" s="556"/>
      <c r="BO1299" s="556"/>
      <c r="BP1299" s="556"/>
      <c r="BQ1299" s="556"/>
      <c r="BR1299" s="556"/>
      <c r="BS1299" s="556"/>
      <c r="BT1299" s="556"/>
      <c r="BU1299" s="556"/>
      <c r="BV1299" s="556"/>
      <c r="BW1299" s="556"/>
      <c r="BX1299" s="556"/>
      <c r="BY1299" s="556"/>
      <c r="BZ1299" s="556"/>
      <c r="CA1299" s="556"/>
      <c r="CB1299" s="556"/>
      <c r="CC1299" s="556"/>
      <c r="CD1299" s="556"/>
      <c r="CE1299" s="556"/>
      <c r="CF1299" s="556"/>
      <c r="CG1299" s="556"/>
      <c r="CH1299" s="556"/>
      <c r="CI1299" s="556"/>
      <c r="CJ1299" s="556"/>
      <c r="CK1299" s="556"/>
      <c r="CL1299" s="556"/>
      <c r="CM1299" s="556"/>
      <c r="CN1299" s="556"/>
      <c r="CO1299" s="556"/>
    </row>
    <row r="1300" spans="2:93">
      <c r="B1300" s="46" t="s">
        <v>441</v>
      </c>
      <c r="C1300" s="634"/>
      <c r="D1300" s="634" t="s">
        <v>681</v>
      </c>
      <c r="H1300" s="556"/>
      <c r="I1300" s="556"/>
      <c r="J1300" s="556"/>
      <c r="K1300" s="556"/>
      <c r="L1300" s="556"/>
      <c r="AK1300" s="556"/>
      <c r="AL1300" s="556"/>
      <c r="AM1300" s="556"/>
      <c r="AN1300" s="556"/>
      <c r="AO1300" s="556"/>
      <c r="AP1300" s="556"/>
      <c r="AQ1300" s="556"/>
      <c r="AR1300" s="556"/>
      <c r="AS1300" s="556"/>
      <c r="AT1300" s="556"/>
      <c r="AU1300" s="556"/>
      <c r="AV1300" s="556"/>
      <c r="AW1300" s="556"/>
      <c r="AX1300" s="556"/>
      <c r="AY1300" s="556"/>
      <c r="AZ1300" s="556"/>
      <c r="BA1300" s="556"/>
      <c r="BB1300" s="556"/>
      <c r="BC1300" s="556"/>
      <c r="BD1300" s="556"/>
      <c r="BE1300" s="556"/>
      <c r="BF1300" s="556"/>
      <c r="BG1300" s="556"/>
      <c r="BH1300" s="556"/>
      <c r="BI1300" s="556"/>
      <c r="BJ1300" s="556"/>
      <c r="BK1300" s="556"/>
      <c r="BL1300" s="556"/>
      <c r="BM1300" s="556"/>
      <c r="BN1300" s="556"/>
      <c r="BO1300" s="556"/>
      <c r="BP1300" s="556"/>
      <c r="BQ1300" s="556"/>
      <c r="BR1300" s="556"/>
      <c r="BS1300" s="556"/>
      <c r="BT1300" s="556"/>
      <c r="BU1300" s="556"/>
      <c r="BV1300" s="556"/>
      <c r="BW1300" s="556"/>
      <c r="BX1300" s="556"/>
      <c r="BY1300" s="556"/>
      <c r="BZ1300" s="556"/>
      <c r="CA1300" s="556"/>
      <c r="CB1300" s="556"/>
      <c r="CC1300" s="556"/>
      <c r="CD1300" s="556"/>
      <c r="CE1300" s="556"/>
      <c r="CF1300" s="556"/>
      <c r="CG1300" s="556"/>
      <c r="CH1300" s="556"/>
      <c r="CI1300" s="556"/>
      <c r="CJ1300" s="556"/>
      <c r="CK1300" s="556"/>
      <c r="CL1300" s="556"/>
      <c r="CM1300" s="556"/>
      <c r="CN1300" s="556"/>
      <c r="CO1300" s="556"/>
    </row>
    <row r="1301" spans="2:93">
      <c r="B1301" s="556" t="s">
        <v>1986</v>
      </c>
      <c r="C1301" s="634" t="s">
        <v>2005</v>
      </c>
      <c r="D1301" s="634"/>
      <c r="H1301" s="556"/>
      <c r="I1301" s="17">
        <f>H1313</f>
        <v>159471.73000000001</v>
      </c>
      <c r="J1301" s="17">
        <f t="shared" ref="J1301" si="8808">I1313</f>
        <v>160268.73000000001</v>
      </c>
      <c r="K1301" s="17">
        <f t="shared" ref="K1301" si="8809">J1313</f>
        <v>161069.73000000001</v>
      </c>
      <c r="L1301" s="17">
        <f t="shared" ref="L1301" si="8810">K1313</f>
        <v>161874.73000000001</v>
      </c>
      <c r="M1301" s="17">
        <f t="shared" ref="M1301" si="8811">L1313</f>
        <v>162683.73000000001</v>
      </c>
      <c r="N1301" s="17">
        <f t="shared" ref="N1301" si="8812">M1313</f>
        <v>163496.73000000001</v>
      </c>
      <c r="O1301" s="17">
        <f t="shared" ref="O1301" si="8813">N1313</f>
        <v>164313.73000000001</v>
      </c>
      <c r="P1301" s="17">
        <f t="shared" ref="P1301" si="8814">O1313</f>
        <v>165134.73000000001</v>
      </c>
      <c r="Q1301" s="17">
        <f t="shared" ref="Q1301" si="8815">P1313</f>
        <v>165960.73000000001</v>
      </c>
      <c r="R1301" s="17">
        <f t="shared" ref="R1301" si="8816">Q1313</f>
        <v>166790.73000000001</v>
      </c>
      <c r="S1301" s="17">
        <f t="shared" ref="S1301" si="8817">R1313</f>
        <v>167624.73000000001</v>
      </c>
      <c r="T1301" s="17">
        <f t="shared" ref="T1301" si="8818">S1313</f>
        <v>168462.73</v>
      </c>
      <c r="U1301" s="17">
        <f t="shared" ref="U1301" si="8819">T1313</f>
        <v>169304.73</v>
      </c>
      <c r="V1301" s="17">
        <f t="shared" ref="V1301" si="8820">U1313</f>
        <v>170151.73</v>
      </c>
      <c r="W1301" s="17">
        <f t="shared" ref="W1301" si="8821">V1313</f>
        <v>171002.73</v>
      </c>
      <c r="X1301" s="17">
        <f t="shared" ref="X1301" si="8822">W1313</f>
        <v>171857.73</v>
      </c>
      <c r="Y1301" s="17">
        <f t="shared" ref="Y1301" si="8823">X1313</f>
        <v>172716.73</v>
      </c>
      <c r="Z1301" s="17">
        <f t="shared" ref="Z1301" si="8824">Y1313</f>
        <v>173579.73</v>
      </c>
      <c r="AA1301" s="17">
        <f t="shared" ref="AA1301" si="8825">Z1313</f>
        <v>174447.73</v>
      </c>
      <c r="AB1301" s="17">
        <f t="shared" ref="AB1301" si="8826">AA1313</f>
        <v>175319.73</v>
      </c>
      <c r="AC1301" s="17">
        <f t="shared" ref="AC1301" si="8827">AB1313</f>
        <v>176196.73</v>
      </c>
      <c r="AD1301" s="17">
        <f t="shared" ref="AD1301" si="8828">AC1313</f>
        <v>177077.73</v>
      </c>
      <c r="AE1301" s="17">
        <f t="shared" ref="AE1301" si="8829">AD1313</f>
        <v>177962.73</v>
      </c>
      <c r="AF1301" s="17">
        <f t="shared" ref="AF1301" si="8830">AE1313</f>
        <v>178852.73</v>
      </c>
      <c r="AG1301" s="17">
        <f t="shared" ref="AG1301" si="8831">AF1313</f>
        <v>179746.73</v>
      </c>
      <c r="AH1301" s="17">
        <f t="shared" ref="AH1301" si="8832">AG1313</f>
        <v>180645.73</v>
      </c>
      <c r="AI1301" s="17">
        <f t="shared" ref="AI1301" si="8833">AH1313</f>
        <v>181548.73</v>
      </c>
      <c r="AJ1301" s="17">
        <f t="shared" ref="AJ1301" si="8834">AI1313</f>
        <v>182456.73</v>
      </c>
      <c r="AK1301" s="17">
        <f t="shared" ref="AK1301" si="8835">AJ1313</f>
        <v>183368.73</v>
      </c>
      <c r="AL1301" s="17">
        <f t="shared" ref="AL1301" si="8836">AK1313</f>
        <v>184285.73</v>
      </c>
      <c r="AM1301" s="17">
        <f t="shared" ref="AM1301" si="8837">AL1313</f>
        <v>185206.73</v>
      </c>
      <c r="AN1301" s="17">
        <f t="shared" ref="AN1301" si="8838">AM1313</f>
        <v>186132.73</v>
      </c>
      <c r="AO1301" s="17">
        <f t="shared" ref="AO1301" si="8839">AN1313</f>
        <v>187063.73</v>
      </c>
      <c r="AP1301" s="17">
        <f t="shared" ref="AP1301" si="8840">AO1313</f>
        <v>187998.73</v>
      </c>
      <c r="AQ1301" s="17">
        <f t="shared" ref="AQ1301" si="8841">AP1313</f>
        <v>188938.73</v>
      </c>
      <c r="AR1301" s="17">
        <f t="shared" ref="AR1301" si="8842">AQ1313</f>
        <v>189883.73</v>
      </c>
      <c r="AS1301" s="17">
        <f t="shared" ref="AS1301" si="8843">AR1313</f>
        <v>190832.73</v>
      </c>
      <c r="AT1301" s="17">
        <f t="shared" ref="AT1301" si="8844">AS1313</f>
        <v>191786.73</v>
      </c>
      <c r="AU1301" s="17">
        <f t="shared" ref="AU1301" si="8845">AT1313</f>
        <v>192745.73</v>
      </c>
      <c r="AV1301" s="17">
        <f t="shared" ref="AV1301" si="8846">AU1313</f>
        <v>193709.73</v>
      </c>
      <c r="AW1301" s="17">
        <f t="shared" ref="AW1301" si="8847">AV1313</f>
        <v>194678.73</v>
      </c>
      <c r="AX1301" s="17">
        <f t="shared" ref="AX1301" si="8848">AW1313</f>
        <v>195651.73</v>
      </c>
      <c r="AY1301" s="17">
        <f t="shared" ref="AY1301" si="8849">AX1313</f>
        <v>196629.73</v>
      </c>
      <c r="AZ1301" s="17">
        <f t="shared" ref="AZ1301" si="8850">AY1313</f>
        <v>197612.73</v>
      </c>
      <c r="BA1301" s="17">
        <f t="shared" ref="BA1301" si="8851">AZ1313</f>
        <v>198600.73</v>
      </c>
      <c r="BB1301" s="17">
        <f t="shared" ref="BB1301" si="8852">BA1313</f>
        <v>199593.73</v>
      </c>
      <c r="BC1301" s="17">
        <f t="shared" ref="BC1301" si="8853">BB1313</f>
        <v>200591.73</v>
      </c>
      <c r="BD1301" s="17">
        <f t="shared" ref="BD1301" si="8854">BC1313</f>
        <v>201594.73</v>
      </c>
      <c r="BE1301" s="17">
        <f t="shared" ref="BE1301" si="8855">BD1313</f>
        <v>202602.73</v>
      </c>
      <c r="BF1301" s="17">
        <f t="shared" ref="BF1301" si="8856">BE1313</f>
        <v>203615.73</v>
      </c>
      <c r="BG1301" s="17">
        <f t="shared" ref="BG1301" si="8857">BF1313</f>
        <v>204633.73</v>
      </c>
      <c r="BH1301" s="17">
        <f t="shared" ref="BH1301" si="8858">BG1313</f>
        <v>205656.73</v>
      </c>
      <c r="BI1301" s="17">
        <f t="shared" ref="BI1301" si="8859">BH1313</f>
        <v>206684.73</v>
      </c>
      <c r="BJ1301" s="17">
        <f t="shared" ref="BJ1301" si="8860">BI1313</f>
        <v>207717.73</v>
      </c>
      <c r="BK1301" s="17">
        <f t="shared" ref="BK1301" si="8861">BJ1313</f>
        <v>208756.73</v>
      </c>
      <c r="BL1301" s="17">
        <f t="shared" ref="BL1301" si="8862">BK1313</f>
        <v>209800.73</v>
      </c>
      <c r="BM1301" s="17">
        <f t="shared" ref="BM1301" si="8863">BL1313</f>
        <v>210849.73</v>
      </c>
      <c r="BN1301" s="17">
        <f t="shared" ref="BN1301" si="8864">BM1313</f>
        <v>211903.73</v>
      </c>
      <c r="BO1301" s="17">
        <f t="shared" ref="BO1301" si="8865">BN1313</f>
        <v>212962.73</v>
      </c>
      <c r="BP1301" s="17">
        <f t="shared" ref="BP1301" si="8866">BO1313</f>
        <v>214027.73</v>
      </c>
      <c r="BQ1301" s="17">
        <f t="shared" ref="BQ1301" si="8867">BP1313</f>
        <v>215097.73</v>
      </c>
      <c r="BR1301" s="17">
        <f t="shared" ref="BR1301" si="8868">BQ1313</f>
        <v>216172.73</v>
      </c>
      <c r="BS1301" s="17">
        <f t="shared" ref="BS1301" si="8869">BR1313</f>
        <v>217253.73</v>
      </c>
      <c r="BT1301" s="17">
        <f t="shared" ref="BT1301" si="8870">BS1313</f>
        <v>218339.73</v>
      </c>
      <c r="BU1301" s="17">
        <f t="shared" ref="BU1301" si="8871">BT1313</f>
        <v>219431.73</v>
      </c>
      <c r="BV1301" s="17">
        <f t="shared" ref="BV1301" si="8872">BU1313</f>
        <v>220528.73</v>
      </c>
      <c r="BW1301" s="17">
        <f t="shared" ref="BW1301" si="8873">BV1313</f>
        <v>221631.73</v>
      </c>
      <c r="BX1301" s="17">
        <f t="shared" ref="BX1301" si="8874">BW1313</f>
        <v>222739.73</v>
      </c>
      <c r="BY1301" s="17">
        <f t="shared" ref="BY1301" si="8875">BX1313</f>
        <v>223853.73</v>
      </c>
      <c r="BZ1301" s="17">
        <f t="shared" ref="BZ1301" si="8876">BY1313</f>
        <v>224972.73</v>
      </c>
      <c r="CA1301" s="17">
        <f t="shared" ref="CA1301" si="8877">BZ1313</f>
        <v>226097.73</v>
      </c>
      <c r="CB1301" s="17">
        <f t="shared" ref="CB1301" si="8878">CA1313</f>
        <v>227228.73</v>
      </c>
      <c r="CC1301" s="17">
        <f t="shared" ref="CC1301" si="8879">CB1313</f>
        <v>228364.73</v>
      </c>
      <c r="CD1301" s="17">
        <f t="shared" ref="CD1301" si="8880">CC1313</f>
        <v>229506.73</v>
      </c>
      <c r="CE1301" s="17">
        <f t="shared" ref="CE1301" si="8881">CD1313</f>
        <v>230653.73</v>
      </c>
      <c r="CF1301" s="17">
        <f t="shared" ref="CF1301" si="8882">CE1313</f>
        <v>231806.73</v>
      </c>
      <c r="CG1301" s="17">
        <f t="shared" ref="CG1301" si="8883">CF1313</f>
        <v>232965.73</v>
      </c>
      <c r="CH1301" s="17">
        <f t="shared" ref="CH1301" si="8884">CG1313</f>
        <v>234130.73</v>
      </c>
      <c r="CI1301" s="17">
        <f t="shared" ref="CI1301" si="8885">CH1313</f>
        <v>235301.73</v>
      </c>
      <c r="CJ1301" s="17">
        <f t="shared" ref="CJ1301" si="8886">CI1313</f>
        <v>236478.73</v>
      </c>
      <c r="CK1301" s="17">
        <f t="shared" ref="CK1301" si="8887">CJ1313</f>
        <v>237661.73</v>
      </c>
      <c r="CL1301" s="17">
        <f t="shared" ref="CL1301" si="8888">CK1313</f>
        <v>238849.73</v>
      </c>
      <c r="CM1301" s="17">
        <f t="shared" ref="CM1301" si="8889">CL1313</f>
        <v>240043.73</v>
      </c>
      <c r="CN1301" s="17">
        <f t="shared" ref="CN1301" si="8890">CM1313</f>
        <v>241243.73</v>
      </c>
      <c r="CO1301" s="17">
        <f t="shared" ref="CO1301" si="8891">CN1313</f>
        <v>242449.73</v>
      </c>
    </row>
    <row r="1302" spans="2:93">
      <c r="B1302" s="556" t="s">
        <v>1987</v>
      </c>
      <c r="C1302" s="634" t="s">
        <v>2005</v>
      </c>
      <c r="D1302" s="634"/>
      <c r="H1302" s="556"/>
      <c r="I1302" s="17">
        <f>ROUND(I1301*I1303,0)</f>
        <v>1196</v>
      </c>
      <c r="J1302" s="17">
        <f t="shared" ref="J1302:BU1302" si="8892">ROUND(J1301*J1303,0)</f>
        <v>1202</v>
      </c>
      <c r="K1302" s="17">
        <f t="shared" si="8892"/>
        <v>1208</v>
      </c>
      <c r="L1302" s="17">
        <f t="shared" si="8892"/>
        <v>1214</v>
      </c>
      <c r="M1302" s="17">
        <f t="shared" si="8892"/>
        <v>1220</v>
      </c>
      <c r="N1302" s="17">
        <f t="shared" si="8892"/>
        <v>1226</v>
      </c>
      <c r="O1302" s="17">
        <f t="shared" si="8892"/>
        <v>1232</v>
      </c>
      <c r="P1302" s="17">
        <f t="shared" si="8892"/>
        <v>1239</v>
      </c>
      <c r="Q1302" s="17">
        <f t="shared" si="8892"/>
        <v>1245</v>
      </c>
      <c r="R1302" s="17">
        <f t="shared" si="8892"/>
        <v>1251</v>
      </c>
      <c r="S1302" s="17">
        <f t="shared" si="8892"/>
        <v>1257</v>
      </c>
      <c r="T1302" s="17">
        <f t="shared" si="8892"/>
        <v>1263</v>
      </c>
      <c r="U1302" s="17">
        <f t="shared" si="8892"/>
        <v>1270</v>
      </c>
      <c r="V1302" s="17">
        <f t="shared" si="8892"/>
        <v>1276</v>
      </c>
      <c r="W1302" s="17">
        <f t="shared" si="8892"/>
        <v>1283</v>
      </c>
      <c r="X1302" s="17">
        <f t="shared" si="8892"/>
        <v>1289</v>
      </c>
      <c r="Y1302" s="17">
        <f t="shared" si="8892"/>
        <v>1295</v>
      </c>
      <c r="Z1302" s="17">
        <f t="shared" si="8892"/>
        <v>1302</v>
      </c>
      <c r="AA1302" s="17">
        <f t="shared" si="8892"/>
        <v>1308</v>
      </c>
      <c r="AB1302" s="17">
        <f t="shared" si="8892"/>
        <v>1315</v>
      </c>
      <c r="AC1302" s="17">
        <f t="shared" si="8892"/>
        <v>1321</v>
      </c>
      <c r="AD1302" s="17">
        <f t="shared" si="8892"/>
        <v>1328</v>
      </c>
      <c r="AE1302" s="17">
        <f t="shared" si="8892"/>
        <v>1335</v>
      </c>
      <c r="AF1302" s="17">
        <f t="shared" si="8892"/>
        <v>1341</v>
      </c>
      <c r="AG1302" s="17">
        <f t="shared" si="8892"/>
        <v>1348</v>
      </c>
      <c r="AH1302" s="17">
        <f t="shared" si="8892"/>
        <v>1355</v>
      </c>
      <c r="AI1302" s="17">
        <f t="shared" si="8892"/>
        <v>1362</v>
      </c>
      <c r="AJ1302" s="17">
        <f t="shared" si="8892"/>
        <v>1368</v>
      </c>
      <c r="AK1302" s="17">
        <f t="shared" si="8892"/>
        <v>1375</v>
      </c>
      <c r="AL1302" s="17">
        <f t="shared" si="8892"/>
        <v>1382</v>
      </c>
      <c r="AM1302" s="17">
        <f t="shared" si="8892"/>
        <v>1389</v>
      </c>
      <c r="AN1302" s="17">
        <f t="shared" si="8892"/>
        <v>1396</v>
      </c>
      <c r="AO1302" s="17">
        <f t="shared" si="8892"/>
        <v>1403</v>
      </c>
      <c r="AP1302" s="17">
        <f t="shared" si="8892"/>
        <v>1410</v>
      </c>
      <c r="AQ1302" s="17">
        <f t="shared" si="8892"/>
        <v>1417</v>
      </c>
      <c r="AR1302" s="17">
        <f t="shared" si="8892"/>
        <v>1424</v>
      </c>
      <c r="AS1302" s="17">
        <f t="shared" si="8892"/>
        <v>1431</v>
      </c>
      <c r="AT1302" s="17">
        <f t="shared" si="8892"/>
        <v>1438</v>
      </c>
      <c r="AU1302" s="17">
        <f t="shared" si="8892"/>
        <v>1446</v>
      </c>
      <c r="AV1302" s="17">
        <f t="shared" si="8892"/>
        <v>1453</v>
      </c>
      <c r="AW1302" s="17">
        <f t="shared" si="8892"/>
        <v>1460</v>
      </c>
      <c r="AX1302" s="17">
        <f t="shared" si="8892"/>
        <v>1467</v>
      </c>
      <c r="AY1302" s="17">
        <f t="shared" si="8892"/>
        <v>1475</v>
      </c>
      <c r="AZ1302" s="17">
        <f t="shared" si="8892"/>
        <v>1482</v>
      </c>
      <c r="BA1302" s="17">
        <f t="shared" si="8892"/>
        <v>1490</v>
      </c>
      <c r="BB1302" s="17">
        <f t="shared" si="8892"/>
        <v>1497</v>
      </c>
      <c r="BC1302" s="17">
        <f t="shared" si="8892"/>
        <v>1504</v>
      </c>
      <c r="BD1302" s="17">
        <f t="shared" si="8892"/>
        <v>1512</v>
      </c>
      <c r="BE1302" s="17">
        <f t="shared" si="8892"/>
        <v>1520</v>
      </c>
      <c r="BF1302" s="17">
        <f t="shared" si="8892"/>
        <v>1527</v>
      </c>
      <c r="BG1302" s="17">
        <f t="shared" si="8892"/>
        <v>1535</v>
      </c>
      <c r="BH1302" s="17">
        <f t="shared" si="8892"/>
        <v>1542</v>
      </c>
      <c r="BI1302" s="17">
        <f t="shared" si="8892"/>
        <v>1550</v>
      </c>
      <c r="BJ1302" s="17">
        <f t="shared" si="8892"/>
        <v>1558</v>
      </c>
      <c r="BK1302" s="17">
        <f t="shared" si="8892"/>
        <v>1566</v>
      </c>
      <c r="BL1302" s="17">
        <f t="shared" si="8892"/>
        <v>1574</v>
      </c>
      <c r="BM1302" s="17">
        <f t="shared" si="8892"/>
        <v>1581</v>
      </c>
      <c r="BN1302" s="17">
        <f t="shared" si="8892"/>
        <v>1589</v>
      </c>
      <c r="BO1302" s="17">
        <f t="shared" si="8892"/>
        <v>1597</v>
      </c>
      <c r="BP1302" s="17">
        <f t="shared" si="8892"/>
        <v>1605</v>
      </c>
      <c r="BQ1302" s="17">
        <f t="shared" si="8892"/>
        <v>1613</v>
      </c>
      <c r="BR1302" s="17">
        <f t="shared" si="8892"/>
        <v>1621</v>
      </c>
      <c r="BS1302" s="17">
        <f t="shared" si="8892"/>
        <v>1629</v>
      </c>
      <c r="BT1302" s="17">
        <f t="shared" si="8892"/>
        <v>1638</v>
      </c>
      <c r="BU1302" s="17">
        <f t="shared" si="8892"/>
        <v>1646</v>
      </c>
      <c r="BV1302" s="17">
        <f t="shared" ref="BV1302:CO1302" si="8893">ROUND(BV1301*BV1303,0)</f>
        <v>1654</v>
      </c>
      <c r="BW1302" s="17">
        <f t="shared" si="8893"/>
        <v>1662</v>
      </c>
      <c r="BX1302" s="17">
        <f t="shared" si="8893"/>
        <v>1671</v>
      </c>
      <c r="BY1302" s="17">
        <f t="shared" si="8893"/>
        <v>1679</v>
      </c>
      <c r="BZ1302" s="17">
        <f t="shared" si="8893"/>
        <v>1687</v>
      </c>
      <c r="CA1302" s="17">
        <f t="shared" si="8893"/>
        <v>1696</v>
      </c>
      <c r="CB1302" s="17">
        <f t="shared" si="8893"/>
        <v>1704</v>
      </c>
      <c r="CC1302" s="17">
        <f t="shared" si="8893"/>
        <v>1713</v>
      </c>
      <c r="CD1302" s="17">
        <f t="shared" si="8893"/>
        <v>1721</v>
      </c>
      <c r="CE1302" s="17">
        <f t="shared" si="8893"/>
        <v>1730</v>
      </c>
      <c r="CF1302" s="17">
        <f t="shared" si="8893"/>
        <v>1739</v>
      </c>
      <c r="CG1302" s="17">
        <f t="shared" si="8893"/>
        <v>1747</v>
      </c>
      <c r="CH1302" s="17">
        <f t="shared" si="8893"/>
        <v>1756</v>
      </c>
      <c r="CI1302" s="17">
        <f t="shared" si="8893"/>
        <v>1765</v>
      </c>
      <c r="CJ1302" s="17">
        <f t="shared" si="8893"/>
        <v>1774</v>
      </c>
      <c r="CK1302" s="17">
        <f t="shared" si="8893"/>
        <v>1782</v>
      </c>
      <c r="CL1302" s="17">
        <f t="shared" si="8893"/>
        <v>1791</v>
      </c>
      <c r="CM1302" s="17">
        <f t="shared" si="8893"/>
        <v>1800</v>
      </c>
      <c r="CN1302" s="17">
        <f t="shared" si="8893"/>
        <v>1809</v>
      </c>
      <c r="CO1302" s="17">
        <f t="shared" si="8893"/>
        <v>1818</v>
      </c>
    </row>
    <row r="1303" spans="2:93">
      <c r="B1303" s="556" t="s">
        <v>1992</v>
      </c>
      <c r="C1303" s="634" t="s">
        <v>2002</v>
      </c>
      <c r="D1303" s="634"/>
      <c r="E1303" s="640">
        <f>'DCF Forecast Parameters'!C230</f>
        <v>7.4999999999999997E-3</v>
      </c>
      <c r="F1303" s="640">
        <f>'DCF Forecast Parameters'!D230</f>
        <v>7.4999999999999997E-3</v>
      </c>
      <c r="G1303" s="640">
        <f>'DCF Forecast Parameters'!E230</f>
        <v>7.4999999999999997E-3</v>
      </c>
      <c r="H1303" s="29">
        <f>$E1303</f>
        <v>7.4999999999999997E-3</v>
      </c>
      <c r="I1303" s="29">
        <f t="shared" ref="I1303:N1303" si="8894">$E1303</f>
        <v>7.4999999999999997E-3</v>
      </c>
      <c r="J1303" s="29">
        <f t="shared" si="8894"/>
        <v>7.4999999999999997E-3</v>
      </c>
      <c r="K1303" s="29">
        <f t="shared" si="8894"/>
        <v>7.4999999999999997E-3</v>
      </c>
      <c r="L1303" s="29">
        <f t="shared" si="8894"/>
        <v>7.4999999999999997E-3</v>
      </c>
      <c r="M1303" s="29">
        <f t="shared" si="8894"/>
        <v>7.4999999999999997E-3</v>
      </c>
      <c r="N1303" s="29">
        <f t="shared" si="8894"/>
        <v>7.4999999999999997E-3</v>
      </c>
      <c r="O1303" s="29">
        <f>$F1303</f>
        <v>7.4999999999999997E-3</v>
      </c>
      <c r="P1303" s="29">
        <f t="shared" ref="P1303:W1303" si="8895">$F1303</f>
        <v>7.4999999999999997E-3</v>
      </c>
      <c r="Q1303" s="29">
        <f t="shared" si="8895"/>
        <v>7.4999999999999997E-3</v>
      </c>
      <c r="R1303" s="29">
        <f t="shared" si="8895"/>
        <v>7.4999999999999997E-3</v>
      </c>
      <c r="S1303" s="29">
        <f t="shared" si="8895"/>
        <v>7.4999999999999997E-3</v>
      </c>
      <c r="T1303" s="29">
        <f t="shared" si="8895"/>
        <v>7.4999999999999997E-3</v>
      </c>
      <c r="U1303" s="29">
        <f t="shared" si="8895"/>
        <v>7.4999999999999997E-3</v>
      </c>
      <c r="V1303" s="29">
        <f t="shared" si="8895"/>
        <v>7.4999999999999997E-3</v>
      </c>
      <c r="W1303" s="29">
        <f t="shared" si="8895"/>
        <v>7.4999999999999997E-3</v>
      </c>
      <c r="X1303" s="29">
        <f>$G1303</f>
        <v>7.4999999999999997E-3</v>
      </c>
      <c r="Y1303" s="29">
        <f t="shared" ref="Y1303:CJ1303" si="8896">$G1303</f>
        <v>7.4999999999999997E-3</v>
      </c>
      <c r="Z1303" s="29">
        <f t="shared" si="8896"/>
        <v>7.4999999999999997E-3</v>
      </c>
      <c r="AA1303" s="29">
        <f t="shared" si="8896"/>
        <v>7.4999999999999997E-3</v>
      </c>
      <c r="AB1303" s="29">
        <f t="shared" si="8896"/>
        <v>7.4999999999999997E-3</v>
      </c>
      <c r="AC1303" s="29">
        <f t="shared" si="8896"/>
        <v>7.4999999999999997E-3</v>
      </c>
      <c r="AD1303" s="29">
        <f t="shared" si="8896"/>
        <v>7.4999999999999997E-3</v>
      </c>
      <c r="AE1303" s="29">
        <f t="shared" si="8896"/>
        <v>7.4999999999999997E-3</v>
      </c>
      <c r="AF1303" s="29">
        <f t="shared" si="8896"/>
        <v>7.4999999999999997E-3</v>
      </c>
      <c r="AG1303" s="29">
        <f t="shared" si="8896"/>
        <v>7.4999999999999997E-3</v>
      </c>
      <c r="AH1303" s="29">
        <f t="shared" si="8896"/>
        <v>7.4999999999999997E-3</v>
      </c>
      <c r="AI1303" s="29">
        <f t="shared" si="8896"/>
        <v>7.4999999999999997E-3</v>
      </c>
      <c r="AJ1303" s="29">
        <f t="shared" si="8896"/>
        <v>7.4999999999999997E-3</v>
      </c>
      <c r="AK1303" s="29">
        <f t="shared" si="8896"/>
        <v>7.4999999999999997E-3</v>
      </c>
      <c r="AL1303" s="29">
        <f t="shared" si="8896"/>
        <v>7.4999999999999997E-3</v>
      </c>
      <c r="AM1303" s="29">
        <f t="shared" si="8896"/>
        <v>7.4999999999999997E-3</v>
      </c>
      <c r="AN1303" s="29">
        <f t="shared" si="8896"/>
        <v>7.4999999999999997E-3</v>
      </c>
      <c r="AO1303" s="29">
        <f t="shared" si="8896"/>
        <v>7.4999999999999997E-3</v>
      </c>
      <c r="AP1303" s="29">
        <f t="shared" si="8896"/>
        <v>7.4999999999999997E-3</v>
      </c>
      <c r="AQ1303" s="29">
        <f t="shared" si="8896"/>
        <v>7.4999999999999997E-3</v>
      </c>
      <c r="AR1303" s="29">
        <f t="shared" si="8896"/>
        <v>7.4999999999999997E-3</v>
      </c>
      <c r="AS1303" s="29">
        <f t="shared" si="8896"/>
        <v>7.4999999999999997E-3</v>
      </c>
      <c r="AT1303" s="29">
        <f t="shared" si="8896"/>
        <v>7.4999999999999997E-3</v>
      </c>
      <c r="AU1303" s="29">
        <f t="shared" si="8896"/>
        <v>7.4999999999999997E-3</v>
      </c>
      <c r="AV1303" s="29">
        <f t="shared" si="8896"/>
        <v>7.4999999999999997E-3</v>
      </c>
      <c r="AW1303" s="29">
        <f t="shared" si="8896"/>
        <v>7.4999999999999997E-3</v>
      </c>
      <c r="AX1303" s="29">
        <f t="shared" si="8896"/>
        <v>7.4999999999999997E-3</v>
      </c>
      <c r="AY1303" s="29">
        <f t="shared" si="8896"/>
        <v>7.4999999999999997E-3</v>
      </c>
      <c r="AZ1303" s="29">
        <f t="shared" si="8896"/>
        <v>7.4999999999999997E-3</v>
      </c>
      <c r="BA1303" s="29">
        <f t="shared" si="8896"/>
        <v>7.4999999999999997E-3</v>
      </c>
      <c r="BB1303" s="29">
        <f t="shared" si="8896"/>
        <v>7.4999999999999997E-3</v>
      </c>
      <c r="BC1303" s="29">
        <f t="shared" si="8896"/>
        <v>7.4999999999999997E-3</v>
      </c>
      <c r="BD1303" s="29">
        <f t="shared" si="8896"/>
        <v>7.4999999999999997E-3</v>
      </c>
      <c r="BE1303" s="29">
        <f t="shared" si="8896"/>
        <v>7.4999999999999997E-3</v>
      </c>
      <c r="BF1303" s="29">
        <f t="shared" si="8896"/>
        <v>7.4999999999999997E-3</v>
      </c>
      <c r="BG1303" s="29">
        <f t="shared" si="8896"/>
        <v>7.4999999999999997E-3</v>
      </c>
      <c r="BH1303" s="29">
        <f t="shared" si="8896"/>
        <v>7.4999999999999997E-3</v>
      </c>
      <c r="BI1303" s="29">
        <f t="shared" si="8896"/>
        <v>7.4999999999999997E-3</v>
      </c>
      <c r="BJ1303" s="29">
        <f t="shared" si="8896"/>
        <v>7.4999999999999997E-3</v>
      </c>
      <c r="BK1303" s="29">
        <f t="shared" si="8896"/>
        <v>7.4999999999999997E-3</v>
      </c>
      <c r="BL1303" s="29">
        <f t="shared" si="8896"/>
        <v>7.4999999999999997E-3</v>
      </c>
      <c r="BM1303" s="29">
        <f t="shared" si="8896"/>
        <v>7.4999999999999997E-3</v>
      </c>
      <c r="BN1303" s="29">
        <f t="shared" si="8896"/>
        <v>7.4999999999999997E-3</v>
      </c>
      <c r="BO1303" s="29">
        <f t="shared" si="8896"/>
        <v>7.4999999999999997E-3</v>
      </c>
      <c r="BP1303" s="29">
        <f t="shared" si="8896"/>
        <v>7.4999999999999997E-3</v>
      </c>
      <c r="BQ1303" s="29">
        <f t="shared" si="8896"/>
        <v>7.4999999999999997E-3</v>
      </c>
      <c r="BR1303" s="29">
        <f t="shared" si="8896"/>
        <v>7.4999999999999997E-3</v>
      </c>
      <c r="BS1303" s="29">
        <f t="shared" si="8896"/>
        <v>7.4999999999999997E-3</v>
      </c>
      <c r="BT1303" s="29">
        <f t="shared" si="8896"/>
        <v>7.4999999999999997E-3</v>
      </c>
      <c r="BU1303" s="29">
        <f t="shared" si="8896"/>
        <v>7.4999999999999997E-3</v>
      </c>
      <c r="BV1303" s="29">
        <f t="shared" si="8896"/>
        <v>7.4999999999999997E-3</v>
      </c>
      <c r="BW1303" s="29">
        <f t="shared" si="8896"/>
        <v>7.4999999999999997E-3</v>
      </c>
      <c r="BX1303" s="29">
        <f t="shared" si="8896"/>
        <v>7.4999999999999997E-3</v>
      </c>
      <c r="BY1303" s="29">
        <f t="shared" si="8896"/>
        <v>7.4999999999999997E-3</v>
      </c>
      <c r="BZ1303" s="29">
        <f t="shared" si="8896"/>
        <v>7.4999999999999997E-3</v>
      </c>
      <c r="CA1303" s="29">
        <f t="shared" si="8896"/>
        <v>7.4999999999999997E-3</v>
      </c>
      <c r="CB1303" s="29">
        <f t="shared" si="8896"/>
        <v>7.4999999999999997E-3</v>
      </c>
      <c r="CC1303" s="29">
        <f t="shared" si="8896"/>
        <v>7.4999999999999997E-3</v>
      </c>
      <c r="CD1303" s="29">
        <f t="shared" si="8896"/>
        <v>7.4999999999999997E-3</v>
      </c>
      <c r="CE1303" s="29">
        <f t="shared" si="8896"/>
        <v>7.4999999999999997E-3</v>
      </c>
      <c r="CF1303" s="29">
        <f t="shared" si="8896"/>
        <v>7.4999999999999997E-3</v>
      </c>
      <c r="CG1303" s="29">
        <f t="shared" si="8896"/>
        <v>7.4999999999999997E-3</v>
      </c>
      <c r="CH1303" s="29">
        <f t="shared" si="8896"/>
        <v>7.4999999999999997E-3</v>
      </c>
      <c r="CI1303" s="29">
        <f t="shared" si="8896"/>
        <v>7.4999999999999997E-3</v>
      </c>
      <c r="CJ1303" s="29">
        <f t="shared" si="8896"/>
        <v>7.4999999999999997E-3</v>
      </c>
      <c r="CK1303" s="29">
        <f t="shared" ref="CK1303:CO1303" si="8897">$G1303</f>
        <v>7.4999999999999997E-3</v>
      </c>
      <c r="CL1303" s="29">
        <f t="shared" si="8897"/>
        <v>7.4999999999999997E-3</v>
      </c>
      <c r="CM1303" s="29">
        <f t="shared" si="8897"/>
        <v>7.4999999999999997E-3</v>
      </c>
      <c r="CN1303" s="29">
        <f t="shared" si="8897"/>
        <v>7.4999999999999997E-3</v>
      </c>
      <c r="CO1303" s="29">
        <f t="shared" si="8897"/>
        <v>7.4999999999999997E-3</v>
      </c>
    </row>
    <row r="1304" spans="2:93">
      <c r="B1304" s="556" t="s">
        <v>1988</v>
      </c>
      <c r="C1304" s="634" t="s">
        <v>2005</v>
      </c>
      <c r="D1304" s="634"/>
      <c r="H1304" s="556"/>
      <c r="I1304" s="17">
        <f>ROUND(I1301*I1305,0)</f>
        <v>-399</v>
      </c>
      <c r="J1304" s="17">
        <f t="shared" ref="J1304:BU1304" si="8898">ROUND(J1301*J1305,0)</f>
        <v>-401</v>
      </c>
      <c r="K1304" s="17">
        <f t="shared" si="8898"/>
        <v>-403</v>
      </c>
      <c r="L1304" s="17">
        <f t="shared" si="8898"/>
        <v>-405</v>
      </c>
      <c r="M1304" s="17">
        <f t="shared" si="8898"/>
        <v>-407</v>
      </c>
      <c r="N1304" s="17">
        <f t="shared" si="8898"/>
        <v>-409</v>
      </c>
      <c r="O1304" s="17">
        <f t="shared" si="8898"/>
        <v>-411</v>
      </c>
      <c r="P1304" s="17">
        <f t="shared" si="8898"/>
        <v>-413</v>
      </c>
      <c r="Q1304" s="17">
        <f t="shared" si="8898"/>
        <v>-415</v>
      </c>
      <c r="R1304" s="17">
        <f t="shared" si="8898"/>
        <v>-417</v>
      </c>
      <c r="S1304" s="17">
        <f t="shared" si="8898"/>
        <v>-419</v>
      </c>
      <c r="T1304" s="17">
        <f t="shared" si="8898"/>
        <v>-421</v>
      </c>
      <c r="U1304" s="17">
        <f t="shared" si="8898"/>
        <v>-423</v>
      </c>
      <c r="V1304" s="17">
        <f t="shared" si="8898"/>
        <v>-425</v>
      </c>
      <c r="W1304" s="17">
        <f t="shared" si="8898"/>
        <v>-428</v>
      </c>
      <c r="X1304" s="17">
        <f t="shared" si="8898"/>
        <v>-430</v>
      </c>
      <c r="Y1304" s="17">
        <f t="shared" si="8898"/>
        <v>-432</v>
      </c>
      <c r="Z1304" s="17">
        <f t="shared" si="8898"/>
        <v>-434</v>
      </c>
      <c r="AA1304" s="17">
        <f t="shared" si="8898"/>
        <v>-436</v>
      </c>
      <c r="AB1304" s="17">
        <f t="shared" si="8898"/>
        <v>-438</v>
      </c>
      <c r="AC1304" s="17">
        <f t="shared" si="8898"/>
        <v>-440</v>
      </c>
      <c r="AD1304" s="17">
        <f t="shared" si="8898"/>
        <v>-443</v>
      </c>
      <c r="AE1304" s="17">
        <f t="shared" si="8898"/>
        <v>-445</v>
      </c>
      <c r="AF1304" s="17">
        <f t="shared" si="8898"/>
        <v>-447</v>
      </c>
      <c r="AG1304" s="17">
        <f t="shared" si="8898"/>
        <v>-449</v>
      </c>
      <c r="AH1304" s="17">
        <f t="shared" si="8898"/>
        <v>-452</v>
      </c>
      <c r="AI1304" s="17">
        <f t="shared" si="8898"/>
        <v>-454</v>
      </c>
      <c r="AJ1304" s="17">
        <f t="shared" si="8898"/>
        <v>-456</v>
      </c>
      <c r="AK1304" s="17">
        <f t="shared" si="8898"/>
        <v>-458</v>
      </c>
      <c r="AL1304" s="17">
        <f t="shared" si="8898"/>
        <v>-461</v>
      </c>
      <c r="AM1304" s="17">
        <f t="shared" si="8898"/>
        <v>-463</v>
      </c>
      <c r="AN1304" s="17">
        <f t="shared" si="8898"/>
        <v>-465</v>
      </c>
      <c r="AO1304" s="17">
        <f t="shared" si="8898"/>
        <v>-468</v>
      </c>
      <c r="AP1304" s="17">
        <f t="shared" si="8898"/>
        <v>-470</v>
      </c>
      <c r="AQ1304" s="17">
        <f t="shared" si="8898"/>
        <v>-472</v>
      </c>
      <c r="AR1304" s="17">
        <f t="shared" si="8898"/>
        <v>-475</v>
      </c>
      <c r="AS1304" s="17">
        <f t="shared" si="8898"/>
        <v>-477</v>
      </c>
      <c r="AT1304" s="17">
        <f t="shared" si="8898"/>
        <v>-479</v>
      </c>
      <c r="AU1304" s="17">
        <f t="shared" si="8898"/>
        <v>-482</v>
      </c>
      <c r="AV1304" s="17">
        <f t="shared" si="8898"/>
        <v>-484</v>
      </c>
      <c r="AW1304" s="17">
        <f t="shared" si="8898"/>
        <v>-487</v>
      </c>
      <c r="AX1304" s="17">
        <f t="shared" si="8898"/>
        <v>-489</v>
      </c>
      <c r="AY1304" s="17">
        <f t="shared" si="8898"/>
        <v>-492</v>
      </c>
      <c r="AZ1304" s="17">
        <f t="shared" si="8898"/>
        <v>-494</v>
      </c>
      <c r="BA1304" s="17">
        <f t="shared" si="8898"/>
        <v>-497</v>
      </c>
      <c r="BB1304" s="17">
        <f t="shared" si="8898"/>
        <v>-499</v>
      </c>
      <c r="BC1304" s="17">
        <f t="shared" si="8898"/>
        <v>-501</v>
      </c>
      <c r="BD1304" s="17">
        <f t="shared" si="8898"/>
        <v>-504</v>
      </c>
      <c r="BE1304" s="17">
        <f t="shared" si="8898"/>
        <v>-507</v>
      </c>
      <c r="BF1304" s="17">
        <f t="shared" si="8898"/>
        <v>-509</v>
      </c>
      <c r="BG1304" s="17">
        <f t="shared" si="8898"/>
        <v>-512</v>
      </c>
      <c r="BH1304" s="17">
        <f t="shared" si="8898"/>
        <v>-514</v>
      </c>
      <c r="BI1304" s="17">
        <f t="shared" si="8898"/>
        <v>-517</v>
      </c>
      <c r="BJ1304" s="17">
        <f t="shared" si="8898"/>
        <v>-519</v>
      </c>
      <c r="BK1304" s="17">
        <f t="shared" si="8898"/>
        <v>-522</v>
      </c>
      <c r="BL1304" s="17">
        <f t="shared" si="8898"/>
        <v>-525</v>
      </c>
      <c r="BM1304" s="17">
        <f t="shared" si="8898"/>
        <v>-527</v>
      </c>
      <c r="BN1304" s="17">
        <f t="shared" si="8898"/>
        <v>-530</v>
      </c>
      <c r="BO1304" s="17">
        <f t="shared" si="8898"/>
        <v>-532</v>
      </c>
      <c r="BP1304" s="17">
        <f t="shared" si="8898"/>
        <v>-535</v>
      </c>
      <c r="BQ1304" s="17">
        <f t="shared" si="8898"/>
        <v>-538</v>
      </c>
      <c r="BR1304" s="17">
        <f t="shared" si="8898"/>
        <v>-540</v>
      </c>
      <c r="BS1304" s="17">
        <f t="shared" si="8898"/>
        <v>-543</v>
      </c>
      <c r="BT1304" s="17">
        <f t="shared" si="8898"/>
        <v>-546</v>
      </c>
      <c r="BU1304" s="17">
        <f t="shared" si="8898"/>
        <v>-549</v>
      </c>
      <c r="BV1304" s="17">
        <f t="shared" ref="BV1304:CO1304" si="8899">ROUND(BV1301*BV1305,0)</f>
        <v>-551</v>
      </c>
      <c r="BW1304" s="17">
        <f t="shared" si="8899"/>
        <v>-554</v>
      </c>
      <c r="BX1304" s="17">
        <f t="shared" si="8899"/>
        <v>-557</v>
      </c>
      <c r="BY1304" s="17">
        <f t="shared" si="8899"/>
        <v>-560</v>
      </c>
      <c r="BZ1304" s="17">
        <f t="shared" si="8899"/>
        <v>-562</v>
      </c>
      <c r="CA1304" s="17">
        <f t="shared" si="8899"/>
        <v>-565</v>
      </c>
      <c r="CB1304" s="17">
        <f t="shared" si="8899"/>
        <v>-568</v>
      </c>
      <c r="CC1304" s="17">
        <f t="shared" si="8899"/>
        <v>-571</v>
      </c>
      <c r="CD1304" s="17">
        <f t="shared" si="8899"/>
        <v>-574</v>
      </c>
      <c r="CE1304" s="17">
        <f t="shared" si="8899"/>
        <v>-577</v>
      </c>
      <c r="CF1304" s="17">
        <f t="shared" si="8899"/>
        <v>-580</v>
      </c>
      <c r="CG1304" s="17">
        <f t="shared" si="8899"/>
        <v>-582</v>
      </c>
      <c r="CH1304" s="17">
        <f t="shared" si="8899"/>
        <v>-585</v>
      </c>
      <c r="CI1304" s="17">
        <f t="shared" si="8899"/>
        <v>-588</v>
      </c>
      <c r="CJ1304" s="17">
        <f t="shared" si="8899"/>
        <v>-591</v>
      </c>
      <c r="CK1304" s="17">
        <f t="shared" si="8899"/>
        <v>-594</v>
      </c>
      <c r="CL1304" s="17">
        <f t="shared" si="8899"/>
        <v>-597</v>
      </c>
      <c r="CM1304" s="17">
        <f t="shared" si="8899"/>
        <v>-600</v>
      </c>
      <c r="CN1304" s="17">
        <f t="shared" si="8899"/>
        <v>-603</v>
      </c>
      <c r="CO1304" s="17">
        <f t="shared" si="8899"/>
        <v>-606</v>
      </c>
    </row>
    <row r="1305" spans="2:93">
      <c r="B1305" s="556" t="s">
        <v>1993</v>
      </c>
      <c r="C1305" s="634" t="s">
        <v>2001</v>
      </c>
      <c r="D1305" s="634"/>
      <c r="E1305" s="640">
        <f>'DCF Forecast Parameters'!C232</f>
        <v>-2.5000000000000001E-3</v>
      </c>
      <c r="F1305" s="640">
        <f>'DCF Forecast Parameters'!D232</f>
        <v>-2.5000000000000001E-3</v>
      </c>
      <c r="G1305" s="640">
        <f>'DCF Forecast Parameters'!E232</f>
        <v>-2.5000000000000001E-3</v>
      </c>
      <c r="H1305" s="29">
        <f>$E1305</f>
        <v>-2.5000000000000001E-3</v>
      </c>
      <c r="I1305" s="29">
        <f t="shared" ref="I1305:N1305" si="8900">$E1305</f>
        <v>-2.5000000000000001E-3</v>
      </c>
      <c r="J1305" s="29">
        <f t="shared" si="8900"/>
        <v>-2.5000000000000001E-3</v>
      </c>
      <c r="K1305" s="29">
        <f t="shared" si="8900"/>
        <v>-2.5000000000000001E-3</v>
      </c>
      <c r="L1305" s="29">
        <f t="shared" si="8900"/>
        <v>-2.5000000000000001E-3</v>
      </c>
      <c r="M1305" s="29">
        <f t="shared" si="8900"/>
        <v>-2.5000000000000001E-3</v>
      </c>
      <c r="N1305" s="29">
        <f t="shared" si="8900"/>
        <v>-2.5000000000000001E-3</v>
      </c>
      <c r="O1305" s="29">
        <f>$F1305</f>
        <v>-2.5000000000000001E-3</v>
      </c>
      <c r="P1305" s="29">
        <f t="shared" ref="P1305:W1305" si="8901">$F1305</f>
        <v>-2.5000000000000001E-3</v>
      </c>
      <c r="Q1305" s="29">
        <f t="shared" si="8901"/>
        <v>-2.5000000000000001E-3</v>
      </c>
      <c r="R1305" s="29">
        <f t="shared" si="8901"/>
        <v>-2.5000000000000001E-3</v>
      </c>
      <c r="S1305" s="29">
        <f t="shared" si="8901"/>
        <v>-2.5000000000000001E-3</v>
      </c>
      <c r="T1305" s="29">
        <f t="shared" si="8901"/>
        <v>-2.5000000000000001E-3</v>
      </c>
      <c r="U1305" s="29">
        <f t="shared" si="8901"/>
        <v>-2.5000000000000001E-3</v>
      </c>
      <c r="V1305" s="29">
        <f t="shared" si="8901"/>
        <v>-2.5000000000000001E-3</v>
      </c>
      <c r="W1305" s="29">
        <f t="shared" si="8901"/>
        <v>-2.5000000000000001E-3</v>
      </c>
      <c r="X1305" s="29">
        <f>$G1305</f>
        <v>-2.5000000000000001E-3</v>
      </c>
      <c r="Y1305" s="29">
        <f t="shared" ref="Y1305:CJ1305" si="8902">$G1305</f>
        <v>-2.5000000000000001E-3</v>
      </c>
      <c r="Z1305" s="29">
        <f t="shared" si="8902"/>
        <v>-2.5000000000000001E-3</v>
      </c>
      <c r="AA1305" s="29">
        <f t="shared" si="8902"/>
        <v>-2.5000000000000001E-3</v>
      </c>
      <c r="AB1305" s="29">
        <f t="shared" si="8902"/>
        <v>-2.5000000000000001E-3</v>
      </c>
      <c r="AC1305" s="29">
        <f t="shared" si="8902"/>
        <v>-2.5000000000000001E-3</v>
      </c>
      <c r="AD1305" s="29">
        <f t="shared" si="8902"/>
        <v>-2.5000000000000001E-3</v>
      </c>
      <c r="AE1305" s="29">
        <f t="shared" si="8902"/>
        <v>-2.5000000000000001E-3</v>
      </c>
      <c r="AF1305" s="29">
        <f t="shared" si="8902"/>
        <v>-2.5000000000000001E-3</v>
      </c>
      <c r="AG1305" s="29">
        <f t="shared" si="8902"/>
        <v>-2.5000000000000001E-3</v>
      </c>
      <c r="AH1305" s="29">
        <f t="shared" si="8902"/>
        <v>-2.5000000000000001E-3</v>
      </c>
      <c r="AI1305" s="29">
        <f t="shared" si="8902"/>
        <v>-2.5000000000000001E-3</v>
      </c>
      <c r="AJ1305" s="29">
        <f t="shared" si="8902"/>
        <v>-2.5000000000000001E-3</v>
      </c>
      <c r="AK1305" s="29">
        <f t="shared" si="8902"/>
        <v>-2.5000000000000001E-3</v>
      </c>
      <c r="AL1305" s="29">
        <f t="shared" si="8902"/>
        <v>-2.5000000000000001E-3</v>
      </c>
      <c r="AM1305" s="29">
        <f t="shared" si="8902"/>
        <v>-2.5000000000000001E-3</v>
      </c>
      <c r="AN1305" s="29">
        <f t="shared" si="8902"/>
        <v>-2.5000000000000001E-3</v>
      </c>
      <c r="AO1305" s="29">
        <f t="shared" si="8902"/>
        <v>-2.5000000000000001E-3</v>
      </c>
      <c r="AP1305" s="29">
        <f t="shared" si="8902"/>
        <v>-2.5000000000000001E-3</v>
      </c>
      <c r="AQ1305" s="29">
        <f t="shared" si="8902"/>
        <v>-2.5000000000000001E-3</v>
      </c>
      <c r="AR1305" s="29">
        <f t="shared" si="8902"/>
        <v>-2.5000000000000001E-3</v>
      </c>
      <c r="AS1305" s="29">
        <f t="shared" si="8902"/>
        <v>-2.5000000000000001E-3</v>
      </c>
      <c r="AT1305" s="29">
        <f t="shared" si="8902"/>
        <v>-2.5000000000000001E-3</v>
      </c>
      <c r="AU1305" s="29">
        <f t="shared" si="8902"/>
        <v>-2.5000000000000001E-3</v>
      </c>
      <c r="AV1305" s="29">
        <f t="shared" si="8902"/>
        <v>-2.5000000000000001E-3</v>
      </c>
      <c r="AW1305" s="29">
        <f t="shared" si="8902"/>
        <v>-2.5000000000000001E-3</v>
      </c>
      <c r="AX1305" s="29">
        <f t="shared" si="8902"/>
        <v>-2.5000000000000001E-3</v>
      </c>
      <c r="AY1305" s="29">
        <f t="shared" si="8902"/>
        <v>-2.5000000000000001E-3</v>
      </c>
      <c r="AZ1305" s="29">
        <f t="shared" si="8902"/>
        <v>-2.5000000000000001E-3</v>
      </c>
      <c r="BA1305" s="29">
        <f t="shared" si="8902"/>
        <v>-2.5000000000000001E-3</v>
      </c>
      <c r="BB1305" s="29">
        <f t="shared" si="8902"/>
        <v>-2.5000000000000001E-3</v>
      </c>
      <c r="BC1305" s="29">
        <f t="shared" si="8902"/>
        <v>-2.5000000000000001E-3</v>
      </c>
      <c r="BD1305" s="29">
        <f t="shared" si="8902"/>
        <v>-2.5000000000000001E-3</v>
      </c>
      <c r="BE1305" s="29">
        <f t="shared" si="8902"/>
        <v>-2.5000000000000001E-3</v>
      </c>
      <c r="BF1305" s="29">
        <f t="shared" si="8902"/>
        <v>-2.5000000000000001E-3</v>
      </c>
      <c r="BG1305" s="29">
        <f t="shared" si="8902"/>
        <v>-2.5000000000000001E-3</v>
      </c>
      <c r="BH1305" s="29">
        <f t="shared" si="8902"/>
        <v>-2.5000000000000001E-3</v>
      </c>
      <c r="BI1305" s="29">
        <f t="shared" si="8902"/>
        <v>-2.5000000000000001E-3</v>
      </c>
      <c r="BJ1305" s="29">
        <f t="shared" si="8902"/>
        <v>-2.5000000000000001E-3</v>
      </c>
      <c r="BK1305" s="29">
        <f t="shared" si="8902"/>
        <v>-2.5000000000000001E-3</v>
      </c>
      <c r="BL1305" s="29">
        <f t="shared" si="8902"/>
        <v>-2.5000000000000001E-3</v>
      </c>
      <c r="BM1305" s="29">
        <f t="shared" si="8902"/>
        <v>-2.5000000000000001E-3</v>
      </c>
      <c r="BN1305" s="29">
        <f t="shared" si="8902"/>
        <v>-2.5000000000000001E-3</v>
      </c>
      <c r="BO1305" s="29">
        <f t="shared" si="8902"/>
        <v>-2.5000000000000001E-3</v>
      </c>
      <c r="BP1305" s="29">
        <f t="shared" si="8902"/>
        <v>-2.5000000000000001E-3</v>
      </c>
      <c r="BQ1305" s="29">
        <f t="shared" si="8902"/>
        <v>-2.5000000000000001E-3</v>
      </c>
      <c r="BR1305" s="29">
        <f t="shared" si="8902"/>
        <v>-2.5000000000000001E-3</v>
      </c>
      <c r="BS1305" s="29">
        <f t="shared" si="8902"/>
        <v>-2.5000000000000001E-3</v>
      </c>
      <c r="BT1305" s="29">
        <f t="shared" si="8902"/>
        <v>-2.5000000000000001E-3</v>
      </c>
      <c r="BU1305" s="29">
        <f t="shared" si="8902"/>
        <v>-2.5000000000000001E-3</v>
      </c>
      <c r="BV1305" s="29">
        <f t="shared" si="8902"/>
        <v>-2.5000000000000001E-3</v>
      </c>
      <c r="BW1305" s="29">
        <f t="shared" si="8902"/>
        <v>-2.5000000000000001E-3</v>
      </c>
      <c r="BX1305" s="29">
        <f t="shared" si="8902"/>
        <v>-2.5000000000000001E-3</v>
      </c>
      <c r="BY1305" s="29">
        <f t="shared" si="8902"/>
        <v>-2.5000000000000001E-3</v>
      </c>
      <c r="BZ1305" s="29">
        <f t="shared" si="8902"/>
        <v>-2.5000000000000001E-3</v>
      </c>
      <c r="CA1305" s="29">
        <f t="shared" si="8902"/>
        <v>-2.5000000000000001E-3</v>
      </c>
      <c r="CB1305" s="29">
        <f t="shared" si="8902"/>
        <v>-2.5000000000000001E-3</v>
      </c>
      <c r="CC1305" s="29">
        <f t="shared" si="8902"/>
        <v>-2.5000000000000001E-3</v>
      </c>
      <c r="CD1305" s="29">
        <f t="shared" si="8902"/>
        <v>-2.5000000000000001E-3</v>
      </c>
      <c r="CE1305" s="29">
        <f t="shared" si="8902"/>
        <v>-2.5000000000000001E-3</v>
      </c>
      <c r="CF1305" s="29">
        <f t="shared" si="8902"/>
        <v>-2.5000000000000001E-3</v>
      </c>
      <c r="CG1305" s="29">
        <f t="shared" si="8902"/>
        <v>-2.5000000000000001E-3</v>
      </c>
      <c r="CH1305" s="29">
        <f t="shared" si="8902"/>
        <v>-2.5000000000000001E-3</v>
      </c>
      <c r="CI1305" s="29">
        <f t="shared" si="8902"/>
        <v>-2.5000000000000001E-3</v>
      </c>
      <c r="CJ1305" s="29">
        <f t="shared" si="8902"/>
        <v>-2.5000000000000001E-3</v>
      </c>
      <c r="CK1305" s="29">
        <f t="shared" ref="CK1305:CO1305" si="8903">$G1305</f>
        <v>-2.5000000000000001E-3</v>
      </c>
      <c r="CL1305" s="29">
        <f t="shared" si="8903"/>
        <v>-2.5000000000000001E-3</v>
      </c>
      <c r="CM1305" s="29">
        <f t="shared" si="8903"/>
        <v>-2.5000000000000001E-3</v>
      </c>
      <c r="CN1305" s="29">
        <f t="shared" si="8903"/>
        <v>-2.5000000000000001E-3</v>
      </c>
      <c r="CO1305" s="29">
        <f t="shared" si="8903"/>
        <v>-2.5000000000000001E-3</v>
      </c>
    </row>
    <row r="1306" spans="2:93">
      <c r="B1306" s="556" t="s">
        <v>223</v>
      </c>
      <c r="C1306" s="634" t="s">
        <v>2003</v>
      </c>
      <c r="D1306" s="634"/>
      <c r="E1306" s="634">
        <f>'DCF Forecast Parameters'!R109</f>
        <v>7.84</v>
      </c>
      <c r="H1306" s="556">
        <f>E1306</f>
        <v>7.84</v>
      </c>
      <c r="I1306" s="556">
        <f>ROUND((I1301*(H1306+1)+0.5*I1302+I1304*(H1306+0.5))/I1313,2)</f>
        <v>8.7799999999999994</v>
      </c>
      <c r="J1306" s="556">
        <f t="shared" ref="J1306" si="8904">ROUND((J1301*(I1306+1)+0.5*J1302+J1304*(I1306+0.5))/J1313,2)</f>
        <v>9.7100000000000009</v>
      </c>
      <c r="K1306" s="556">
        <f t="shared" ref="K1306" si="8905">ROUND((K1301*(J1306+1)+0.5*K1302+K1304*(J1306+0.5))/K1313,2)</f>
        <v>10.64</v>
      </c>
      <c r="L1306" s="556">
        <f t="shared" ref="L1306" si="8906">ROUND((L1301*(K1306+1)+0.5*L1302+L1304*(K1306+0.5))/L1313,2)</f>
        <v>11.56</v>
      </c>
      <c r="M1306" s="556">
        <f t="shared" ref="M1306" si="8907">ROUND((M1301*(L1306+1)+0.5*M1302+M1304*(L1306+0.5))/M1313,2)</f>
        <v>12.47</v>
      </c>
      <c r="N1306" s="556">
        <f t="shared" ref="N1306" si="8908">ROUND((N1301*(M1306+1)+0.5*N1302+N1304*(M1306+0.5))/N1313,2)</f>
        <v>13.37</v>
      </c>
      <c r="O1306" s="556">
        <f t="shared" ref="O1306" si="8909">ROUND((O1301*(N1306+1)+0.5*O1302+O1304*(N1306+0.5))/O1313,2)</f>
        <v>14.27</v>
      </c>
      <c r="P1306" s="556">
        <f t="shared" ref="P1306" si="8910">ROUND((P1301*(O1306+1)+0.5*P1302+P1304*(O1306+0.5))/P1313,2)</f>
        <v>15.16</v>
      </c>
      <c r="Q1306" s="556">
        <f t="shared" ref="Q1306" si="8911">ROUND((Q1301*(P1306+1)+0.5*Q1302+Q1304*(P1306+0.5))/Q1313,2)</f>
        <v>16.04</v>
      </c>
      <c r="R1306" s="556">
        <f t="shared" ref="R1306" si="8912">ROUND((R1301*(Q1306+1)+0.5*R1302+R1304*(Q1306+0.5))/R1313,2)</f>
        <v>16.920000000000002</v>
      </c>
      <c r="S1306" s="556">
        <f t="shared" ref="S1306" si="8913">ROUND((S1301*(R1306+1)+0.5*S1302+S1304*(R1306+0.5))/S1313,2)</f>
        <v>17.79</v>
      </c>
      <c r="T1306" s="556">
        <f t="shared" ref="T1306" si="8914">ROUND((T1301*(S1306+1)+0.5*T1302+T1304*(S1306+0.5))/T1313,2)</f>
        <v>18.649999999999999</v>
      </c>
      <c r="U1306" s="556">
        <f t="shared" ref="U1306" si="8915">ROUND((U1301*(T1306+1)+0.5*U1302+U1304*(T1306+0.5))/U1313,2)</f>
        <v>19.510000000000002</v>
      </c>
      <c r="V1306" s="556">
        <f t="shared" ref="V1306" si="8916">ROUND((V1301*(U1306+1)+0.5*V1302+V1304*(U1306+0.5))/V1313,2)</f>
        <v>20.36</v>
      </c>
      <c r="W1306" s="556">
        <f t="shared" ref="W1306" si="8917">ROUND((W1301*(V1306+1)+0.5*W1302+W1304*(V1306+0.5))/W1313,2)</f>
        <v>21.21</v>
      </c>
      <c r="X1306" s="556">
        <f t="shared" ref="X1306" si="8918">ROUND((X1301*(W1306+1)+0.5*X1302+X1304*(W1306+0.5))/X1313,2)</f>
        <v>22.05</v>
      </c>
      <c r="Y1306" s="556">
        <f t="shared" ref="Y1306" si="8919">ROUND((Y1301*(X1306+1)+0.5*Y1302+Y1304*(X1306+0.5))/Y1313,2)</f>
        <v>22.88</v>
      </c>
      <c r="Z1306" s="556">
        <f t="shared" ref="Z1306" si="8920">ROUND((Z1301*(Y1306+1)+0.5*Z1302+Z1304*(Y1306+0.5))/Z1313,2)</f>
        <v>23.71</v>
      </c>
      <c r="AA1306" s="556">
        <f t="shared" ref="AA1306" si="8921">ROUND((AA1301*(Z1306+1)+0.5*AA1302+AA1304*(Z1306+0.5))/AA1313,2)</f>
        <v>24.53</v>
      </c>
      <c r="AB1306" s="556">
        <f t="shared" ref="AB1306" si="8922">ROUND((AB1301*(AA1306+1)+0.5*AB1302+AB1304*(AA1306+0.5))/AB1313,2)</f>
        <v>25.34</v>
      </c>
      <c r="AC1306" s="556">
        <f t="shared" ref="AC1306" si="8923">ROUND((AC1301*(AB1306+1)+0.5*AC1302+AC1304*(AB1306+0.5))/AC1313,2)</f>
        <v>26.15</v>
      </c>
      <c r="AD1306" s="556">
        <f t="shared" ref="AD1306" si="8924">ROUND((AD1301*(AC1306+1)+0.5*AD1302+AD1304*(AC1306+0.5))/AD1313,2)</f>
        <v>26.95</v>
      </c>
      <c r="AE1306" s="556">
        <f t="shared" ref="AE1306" si="8925">ROUND((AE1301*(AD1306+1)+0.5*AE1302+AE1304*(AD1306+0.5))/AE1313,2)</f>
        <v>27.75</v>
      </c>
      <c r="AF1306" s="556">
        <f t="shared" ref="AF1306" si="8926">ROUND((AF1301*(AE1306+1)+0.5*AF1302+AF1304*(AE1306+0.5))/AF1313,2)</f>
        <v>28.54</v>
      </c>
      <c r="AG1306" s="556">
        <f t="shared" ref="AG1306" si="8927">ROUND((AG1301*(AF1306+1)+0.5*AG1302+AG1304*(AF1306+0.5))/AG1313,2)</f>
        <v>29.32</v>
      </c>
      <c r="AH1306" s="556">
        <f t="shared" ref="AH1306" si="8928">ROUND((AH1301*(AG1306+1)+0.5*AH1302+AH1304*(AG1306+0.5))/AH1313,2)</f>
        <v>30.1</v>
      </c>
      <c r="AI1306" s="556">
        <f t="shared" ref="AI1306" si="8929">ROUND((AI1301*(AH1306+1)+0.5*AI1302+AI1304*(AH1306+0.5))/AI1313,2)</f>
        <v>30.87</v>
      </c>
      <c r="AJ1306" s="556">
        <f t="shared" ref="AJ1306" si="8930">ROUND((AJ1301*(AI1306+1)+0.5*AJ1302+AJ1304*(AI1306+0.5))/AJ1313,2)</f>
        <v>31.64</v>
      </c>
      <c r="AK1306" s="556">
        <f t="shared" ref="AK1306" si="8931">ROUND((AK1301*(AJ1306+1)+0.5*AK1302+AK1304*(AJ1306+0.5))/AK1313,2)</f>
        <v>32.4</v>
      </c>
      <c r="AL1306" s="556">
        <f t="shared" ref="AL1306" si="8932">ROUND((AL1301*(AK1306+1)+0.5*AL1302+AL1304*(AK1306+0.5))/AL1313,2)</f>
        <v>33.159999999999997</v>
      </c>
      <c r="AM1306" s="556">
        <f t="shared" ref="AM1306" si="8933">ROUND((AM1301*(AL1306+1)+0.5*AM1302+AM1304*(AL1306+0.5))/AM1313,2)</f>
        <v>33.909999999999997</v>
      </c>
      <c r="AN1306" s="556">
        <f t="shared" ref="AN1306" si="8934">ROUND((AN1301*(AM1306+1)+0.5*AN1302+AN1304*(AM1306+0.5))/AN1313,2)</f>
        <v>34.65</v>
      </c>
      <c r="AO1306" s="556">
        <f t="shared" ref="AO1306" si="8935">ROUND((AO1301*(AN1306+1)+0.5*AO1302+AO1304*(AN1306+0.5))/AO1313,2)</f>
        <v>35.39</v>
      </c>
      <c r="AP1306" s="556">
        <f t="shared" ref="AP1306" si="8936">ROUND((AP1301*(AO1306+1)+0.5*AP1302+AP1304*(AO1306+0.5))/AP1313,2)</f>
        <v>36.119999999999997</v>
      </c>
      <c r="AQ1306" s="556">
        <f t="shared" ref="AQ1306" si="8937">ROUND((AQ1301*(AP1306+1)+0.5*AQ1302+AQ1304*(AP1306+0.5))/AQ1313,2)</f>
        <v>36.85</v>
      </c>
      <c r="AR1306" s="556">
        <f t="shared" ref="AR1306" si="8938">ROUND((AR1301*(AQ1306+1)+0.5*AR1302+AR1304*(AQ1306+0.5))/AR1313,2)</f>
        <v>37.57</v>
      </c>
      <c r="AS1306" s="556">
        <f t="shared" ref="AS1306" si="8939">ROUND((AS1301*(AR1306+1)+0.5*AS1302+AS1304*(AR1306+0.5))/AS1313,2)</f>
        <v>38.29</v>
      </c>
      <c r="AT1306" s="556">
        <f t="shared" ref="AT1306" si="8940">ROUND((AT1301*(AS1306+1)+0.5*AT1302+AT1304*(AS1306+0.5))/AT1313,2)</f>
        <v>39</v>
      </c>
      <c r="AU1306" s="556">
        <f t="shared" ref="AU1306" si="8941">ROUND((AU1301*(AT1306+1)+0.5*AU1302+AU1304*(AT1306+0.5))/AU1313,2)</f>
        <v>39.71</v>
      </c>
      <c r="AV1306" s="556">
        <f t="shared" ref="AV1306" si="8942">ROUND((AV1301*(AU1306+1)+0.5*AV1302+AV1304*(AU1306+0.5))/AV1313,2)</f>
        <v>40.409999999999997</v>
      </c>
      <c r="AW1306" s="556">
        <f t="shared" ref="AW1306" si="8943">ROUND((AW1301*(AV1306+1)+0.5*AW1302+AW1304*(AV1306+0.5))/AW1313,2)</f>
        <v>41.11</v>
      </c>
      <c r="AX1306" s="556">
        <f t="shared" ref="AX1306" si="8944">ROUND((AX1301*(AW1306+1)+0.5*AX1302+AX1304*(AW1306+0.5))/AX1313,2)</f>
        <v>41.8</v>
      </c>
      <c r="AY1306" s="556">
        <f t="shared" ref="AY1306" si="8945">ROUND((AY1301*(AX1306+1)+0.5*AY1302+AY1304*(AX1306+0.5))/AY1313,2)</f>
        <v>42.49</v>
      </c>
      <c r="AZ1306" s="556">
        <f t="shared" ref="AZ1306" si="8946">ROUND((AZ1301*(AY1306+1)+0.5*AZ1302+AZ1304*(AY1306+0.5))/AZ1313,2)</f>
        <v>43.17</v>
      </c>
      <c r="BA1306" s="556">
        <f t="shared" ref="BA1306" si="8947">ROUND((BA1301*(AZ1306+1)+0.5*BA1302+BA1304*(AZ1306+0.5))/BA1313,2)</f>
        <v>43.85</v>
      </c>
      <c r="BB1306" s="556">
        <f t="shared" ref="BB1306" si="8948">ROUND((BB1301*(BA1306+1)+0.5*BB1302+BB1304*(BA1306+0.5))/BB1313,2)</f>
        <v>44.52</v>
      </c>
      <c r="BC1306" s="556">
        <f t="shared" ref="BC1306" si="8949">ROUND((BC1301*(BB1306+1)+0.5*BC1302+BC1304*(BB1306+0.5))/BC1313,2)</f>
        <v>45.19</v>
      </c>
      <c r="BD1306" s="556">
        <f t="shared" ref="BD1306" si="8950">ROUND((BD1301*(BC1306+1)+0.5*BD1302+BD1304*(BC1306+0.5))/BD1313,2)</f>
        <v>45.85</v>
      </c>
      <c r="BE1306" s="556">
        <f t="shared" ref="BE1306" si="8951">ROUND((BE1301*(BD1306+1)+0.5*BE1302+BE1304*(BD1306+0.5))/BE1313,2)</f>
        <v>46.51</v>
      </c>
      <c r="BF1306" s="556">
        <f t="shared" ref="BF1306" si="8952">ROUND((BF1301*(BE1306+1)+0.5*BF1302+BF1304*(BE1306+0.5))/BF1313,2)</f>
        <v>47.16</v>
      </c>
      <c r="BG1306" s="556">
        <f t="shared" ref="BG1306" si="8953">ROUND((BG1301*(BF1306+1)+0.5*BG1302+BG1304*(BF1306+0.5))/BG1313,2)</f>
        <v>47.81</v>
      </c>
      <c r="BH1306" s="556">
        <f t="shared" ref="BH1306" si="8954">ROUND((BH1301*(BG1306+1)+0.5*BH1302+BH1304*(BG1306+0.5))/BH1313,2)</f>
        <v>48.45</v>
      </c>
      <c r="BI1306" s="556">
        <f t="shared" ref="BI1306" si="8955">ROUND((BI1301*(BH1306+1)+0.5*BI1302+BI1304*(BH1306+0.5))/BI1313,2)</f>
        <v>49.09</v>
      </c>
      <c r="BJ1306" s="556">
        <f t="shared" ref="BJ1306" si="8956">ROUND((BJ1301*(BI1306+1)+0.5*BJ1302+BJ1304*(BI1306+0.5))/BJ1313,2)</f>
        <v>49.72</v>
      </c>
      <c r="BK1306" s="556">
        <f t="shared" ref="BK1306" si="8957">ROUND((BK1301*(BJ1306+1)+0.5*BK1302+BK1304*(BJ1306+0.5))/BK1313,2)</f>
        <v>50.35</v>
      </c>
      <c r="BL1306" s="556">
        <f t="shared" ref="BL1306" si="8958">ROUND((BL1301*(BK1306+1)+0.5*BL1302+BL1304*(BK1306+0.5))/BL1313,2)</f>
        <v>50.97</v>
      </c>
      <c r="BM1306" s="556">
        <f t="shared" ref="BM1306" si="8959">ROUND((BM1301*(BL1306+1)+0.5*BM1302+BM1304*(BL1306+0.5))/BM1313,2)</f>
        <v>51.59</v>
      </c>
      <c r="BN1306" s="556">
        <f t="shared" ref="BN1306" si="8960">ROUND((BN1301*(BM1306+1)+0.5*BN1302+BN1304*(BM1306+0.5))/BN1313,2)</f>
        <v>52.2</v>
      </c>
      <c r="BO1306" s="556">
        <f t="shared" ref="BO1306" si="8961">ROUND((BO1301*(BN1306+1)+0.5*BO1302+BO1304*(BN1306+0.5))/BO1313,2)</f>
        <v>52.81</v>
      </c>
      <c r="BP1306" s="556">
        <f t="shared" ref="BP1306" si="8962">ROUND((BP1301*(BO1306+1)+0.5*BP1302+BP1304*(BO1306+0.5))/BP1313,2)</f>
        <v>53.41</v>
      </c>
      <c r="BQ1306" s="556">
        <f t="shared" ref="BQ1306" si="8963">ROUND((BQ1301*(BP1306+1)+0.5*BQ1302+BQ1304*(BP1306+0.5))/BQ1313,2)</f>
        <v>54.01</v>
      </c>
      <c r="BR1306" s="556">
        <f t="shared" ref="BR1306" si="8964">ROUND((BR1301*(BQ1306+1)+0.5*BR1302+BR1304*(BQ1306+0.5))/BR1313,2)</f>
        <v>54.6</v>
      </c>
      <c r="BS1306" s="556">
        <f t="shared" ref="BS1306" si="8965">ROUND((BS1301*(BR1306+1)+0.5*BS1302+BS1304*(BR1306+0.5))/BS1313,2)</f>
        <v>55.19</v>
      </c>
      <c r="BT1306" s="556">
        <f t="shared" ref="BT1306" si="8966">ROUND((BT1301*(BS1306+1)+0.5*BT1302+BT1304*(BS1306+0.5))/BT1313,2)</f>
        <v>55.78</v>
      </c>
      <c r="BU1306" s="556">
        <f t="shared" ref="BU1306" si="8967">ROUND((BU1301*(BT1306+1)+0.5*BU1302+BU1304*(BT1306+0.5))/BU1313,2)</f>
        <v>56.36</v>
      </c>
      <c r="BV1306" s="556">
        <f t="shared" ref="BV1306" si="8968">ROUND((BV1301*(BU1306+1)+0.5*BV1302+BV1304*(BU1306+0.5))/BV1313,2)</f>
        <v>56.94</v>
      </c>
      <c r="BW1306" s="556">
        <f t="shared" ref="BW1306" si="8969">ROUND((BW1301*(BV1306+1)+0.5*BW1302+BW1304*(BV1306+0.5))/BW1313,2)</f>
        <v>57.51</v>
      </c>
      <c r="BX1306" s="556">
        <f t="shared" ref="BX1306" si="8970">ROUND((BX1301*(BW1306+1)+0.5*BX1302+BX1304*(BW1306+0.5))/BX1313,2)</f>
        <v>58.08</v>
      </c>
      <c r="BY1306" s="556">
        <f t="shared" ref="BY1306" si="8971">ROUND((BY1301*(BX1306+1)+0.5*BY1302+BY1304*(BX1306+0.5))/BY1313,2)</f>
        <v>58.64</v>
      </c>
      <c r="BZ1306" s="556">
        <f t="shared" ref="BZ1306" si="8972">ROUND((BZ1301*(BY1306+1)+0.5*BZ1302+BZ1304*(BY1306+0.5))/BZ1313,2)</f>
        <v>59.2</v>
      </c>
      <c r="CA1306" s="556">
        <f t="shared" ref="CA1306" si="8973">ROUND((CA1301*(BZ1306+1)+0.5*CA1302+CA1304*(BZ1306+0.5))/CA1313,2)</f>
        <v>59.76</v>
      </c>
      <c r="CB1306" s="556">
        <f t="shared" ref="CB1306" si="8974">ROUND((CB1301*(CA1306+1)+0.5*CB1302+CB1304*(CA1306+0.5))/CB1313,2)</f>
        <v>60.31</v>
      </c>
      <c r="CC1306" s="556">
        <f t="shared" ref="CC1306" si="8975">ROUND((CC1301*(CB1306+1)+0.5*CC1302+CC1304*(CB1306+0.5))/CC1313,2)</f>
        <v>60.86</v>
      </c>
      <c r="CD1306" s="556">
        <f t="shared" ref="CD1306" si="8976">ROUND((CD1301*(CC1306+1)+0.5*CD1302+CD1304*(CC1306+0.5))/CD1313,2)</f>
        <v>61.4</v>
      </c>
      <c r="CE1306" s="556">
        <f t="shared" ref="CE1306" si="8977">ROUND((CE1301*(CD1306+1)+0.5*CE1302+CE1304*(CD1306+0.5))/CE1313,2)</f>
        <v>61.94</v>
      </c>
      <c r="CF1306" s="556">
        <f t="shared" ref="CF1306" si="8978">ROUND((CF1301*(CE1306+1)+0.5*CF1302+CF1304*(CE1306+0.5))/CF1313,2)</f>
        <v>62.48</v>
      </c>
      <c r="CG1306" s="556">
        <f t="shared" ref="CG1306" si="8979">ROUND((CG1301*(CF1306+1)+0.5*CG1302+CG1304*(CF1306+0.5))/CG1313,2)</f>
        <v>63.01</v>
      </c>
      <c r="CH1306" s="556">
        <f t="shared" ref="CH1306" si="8980">ROUND((CH1301*(CG1306+1)+0.5*CH1302+CH1304*(CG1306+0.5))/CH1313,2)</f>
        <v>63.54</v>
      </c>
      <c r="CI1306" s="556">
        <f t="shared" ref="CI1306" si="8981">ROUND((CI1301*(CH1306+1)+0.5*CI1302+CI1304*(CH1306+0.5))/CI1313,2)</f>
        <v>64.06</v>
      </c>
      <c r="CJ1306" s="556">
        <f t="shared" ref="CJ1306" si="8982">ROUND((CJ1301*(CI1306+1)+0.5*CJ1302+CJ1304*(CI1306+0.5))/CJ1313,2)</f>
        <v>64.58</v>
      </c>
      <c r="CK1306" s="556">
        <f t="shared" ref="CK1306" si="8983">ROUND((CK1301*(CJ1306+1)+0.5*CK1302+CK1304*(CJ1306+0.5))/CK1313,2)</f>
        <v>65.099999999999994</v>
      </c>
      <c r="CL1306" s="556">
        <f t="shared" ref="CL1306" si="8984">ROUND((CL1301*(CK1306+1)+0.5*CL1302+CL1304*(CK1306+0.5))/CL1313,2)</f>
        <v>65.61</v>
      </c>
      <c r="CM1306" s="556">
        <f t="shared" ref="CM1306" si="8985">ROUND((CM1301*(CL1306+1)+0.5*CM1302+CM1304*(CL1306+0.5))/CM1313,2)</f>
        <v>66.12</v>
      </c>
      <c r="CN1306" s="556">
        <f t="shared" ref="CN1306" si="8986">ROUND((CN1301*(CM1306+1)+0.5*CN1302+CN1304*(CM1306+0.5))/CN1313,2)</f>
        <v>66.62</v>
      </c>
      <c r="CO1306" s="556">
        <f t="shared" ref="CO1306" si="8987">ROUND((CO1301*(CN1306+1)+0.5*CO1302+CO1304*(CN1306+0.5))/CO1313,2)</f>
        <v>67.12</v>
      </c>
    </row>
    <row r="1307" spans="2:93">
      <c r="B1307" s="556" t="s">
        <v>1994</v>
      </c>
      <c r="C1307" s="634" t="s">
        <v>2004</v>
      </c>
      <c r="D1307" s="634"/>
      <c r="E1307" s="634" t="str">
        <f>'DCF Forecast Parameters'!P109</f>
        <v>R3.0</v>
      </c>
      <c r="H1307" s="634" t="s">
        <v>206</v>
      </c>
      <c r="I1307" s="634" t="str">
        <f>$H1307</f>
        <v>R3.0</v>
      </c>
      <c r="J1307" s="634" t="str">
        <f t="shared" ref="J1307:AK1308" si="8988">$H1307</f>
        <v>R3.0</v>
      </c>
      <c r="K1307" s="634" t="str">
        <f t="shared" si="8988"/>
        <v>R3.0</v>
      </c>
      <c r="L1307" s="634" t="str">
        <f t="shared" si="8988"/>
        <v>R3.0</v>
      </c>
      <c r="M1307" s="634" t="str">
        <f t="shared" si="8988"/>
        <v>R3.0</v>
      </c>
      <c r="N1307" s="634" t="str">
        <f t="shared" si="8988"/>
        <v>R3.0</v>
      </c>
      <c r="O1307" s="634" t="str">
        <f t="shared" si="8988"/>
        <v>R3.0</v>
      </c>
      <c r="P1307" s="634" t="str">
        <f t="shared" si="8988"/>
        <v>R3.0</v>
      </c>
      <c r="Q1307" s="634" t="str">
        <f t="shared" si="8988"/>
        <v>R3.0</v>
      </c>
      <c r="R1307" s="634" t="str">
        <f t="shared" si="8988"/>
        <v>R3.0</v>
      </c>
      <c r="S1307" s="634" t="str">
        <f t="shared" si="8988"/>
        <v>R3.0</v>
      </c>
      <c r="T1307" s="634" t="str">
        <f t="shared" si="8988"/>
        <v>R3.0</v>
      </c>
      <c r="U1307" s="634" t="str">
        <f t="shared" si="8988"/>
        <v>R3.0</v>
      </c>
      <c r="V1307" s="634" t="str">
        <f t="shared" si="8988"/>
        <v>R3.0</v>
      </c>
      <c r="W1307" s="634" t="str">
        <f t="shared" si="8988"/>
        <v>R3.0</v>
      </c>
      <c r="X1307" s="634" t="str">
        <f t="shared" si="8988"/>
        <v>R3.0</v>
      </c>
      <c r="Y1307" s="634" t="str">
        <f t="shared" si="8988"/>
        <v>R3.0</v>
      </c>
      <c r="Z1307" s="634" t="str">
        <f t="shared" si="8988"/>
        <v>R3.0</v>
      </c>
      <c r="AA1307" s="634" t="str">
        <f t="shared" si="8988"/>
        <v>R3.0</v>
      </c>
      <c r="AB1307" s="634" t="str">
        <f t="shared" si="8988"/>
        <v>R3.0</v>
      </c>
      <c r="AC1307" s="634" t="str">
        <f t="shared" si="8988"/>
        <v>R3.0</v>
      </c>
      <c r="AD1307" s="634" t="str">
        <f t="shared" si="8988"/>
        <v>R3.0</v>
      </c>
      <c r="AE1307" s="634" t="str">
        <f t="shared" si="8988"/>
        <v>R3.0</v>
      </c>
      <c r="AF1307" s="634" t="str">
        <f t="shared" si="8988"/>
        <v>R3.0</v>
      </c>
      <c r="AG1307" s="634" t="str">
        <f t="shared" si="8988"/>
        <v>R3.0</v>
      </c>
      <c r="AH1307" s="634" t="str">
        <f t="shared" si="8988"/>
        <v>R3.0</v>
      </c>
      <c r="AI1307" s="634" t="str">
        <f t="shared" si="8988"/>
        <v>R3.0</v>
      </c>
      <c r="AJ1307" s="634" t="str">
        <f t="shared" si="8988"/>
        <v>R3.0</v>
      </c>
      <c r="AK1307" s="634" t="str">
        <f t="shared" si="8988"/>
        <v>R3.0</v>
      </c>
      <c r="AL1307" s="634" t="str">
        <f t="shared" ref="AL1307:CO1308" si="8989">$H1307</f>
        <v>R3.0</v>
      </c>
      <c r="AM1307" s="634" t="str">
        <f t="shared" si="8989"/>
        <v>R3.0</v>
      </c>
      <c r="AN1307" s="634" t="str">
        <f t="shared" si="8989"/>
        <v>R3.0</v>
      </c>
      <c r="AO1307" s="634" t="str">
        <f t="shared" si="8989"/>
        <v>R3.0</v>
      </c>
      <c r="AP1307" s="634" t="str">
        <f t="shared" si="8989"/>
        <v>R3.0</v>
      </c>
      <c r="AQ1307" s="634" t="str">
        <f t="shared" si="8989"/>
        <v>R3.0</v>
      </c>
      <c r="AR1307" s="634" t="str">
        <f t="shared" si="8989"/>
        <v>R3.0</v>
      </c>
      <c r="AS1307" s="634" t="str">
        <f t="shared" si="8989"/>
        <v>R3.0</v>
      </c>
      <c r="AT1307" s="634" t="str">
        <f t="shared" si="8989"/>
        <v>R3.0</v>
      </c>
      <c r="AU1307" s="634" t="str">
        <f t="shared" si="8989"/>
        <v>R3.0</v>
      </c>
      <c r="AV1307" s="634" t="str">
        <f t="shared" si="8989"/>
        <v>R3.0</v>
      </c>
      <c r="AW1307" s="634" t="str">
        <f t="shared" si="8989"/>
        <v>R3.0</v>
      </c>
      <c r="AX1307" s="634" t="str">
        <f t="shared" si="8989"/>
        <v>R3.0</v>
      </c>
      <c r="AY1307" s="634" t="str">
        <f t="shared" si="8989"/>
        <v>R3.0</v>
      </c>
      <c r="AZ1307" s="634" t="str">
        <f t="shared" si="8989"/>
        <v>R3.0</v>
      </c>
      <c r="BA1307" s="634" t="str">
        <f t="shared" si="8989"/>
        <v>R3.0</v>
      </c>
      <c r="BB1307" s="634" t="str">
        <f t="shared" si="8989"/>
        <v>R3.0</v>
      </c>
      <c r="BC1307" s="634" t="str">
        <f t="shared" si="8989"/>
        <v>R3.0</v>
      </c>
      <c r="BD1307" s="634" t="str">
        <f t="shared" si="8989"/>
        <v>R3.0</v>
      </c>
      <c r="BE1307" s="634" t="str">
        <f t="shared" si="8989"/>
        <v>R3.0</v>
      </c>
      <c r="BF1307" s="634" t="str">
        <f t="shared" si="8989"/>
        <v>R3.0</v>
      </c>
      <c r="BG1307" s="634" t="str">
        <f t="shared" si="8989"/>
        <v>R3.0</v>
      </c>
      <c r="BH1307" s="634" t="str">
        <f t="shared" si="8989"/>
        <v>R3.0</v>
      </c>
      <c r="BI1307" s="634" t="str">
        <f t="shared" si="8989"/>
        <v>R3.0</v>
      </c>
      <c r="BJ1307" s="634" t="str">
        <f t="shared" si="8989"/>
        <v>R3.0</v>
      </c>
      <c r="BK1307" s="634" t="str">
        <f t="shared" si="8989"/>
        <v>R3.0</v>
      </c>
      <c r="BL1307" s="634" t="str">
        <f t="shared" si="8989"/>
        <v>R3.0</v>
      </c>
      <c r="BM1307" s="634" t="str">
        <f t="shared" si="8989"/>
        <v>R3.0</v>
      </c>
      <c r="BN1307" s="634" t="str">
        <f t="shared" si="8989"/>
        <v>R3.0</v>
      </c>
      <c r="BO1307" s="634" t="str">
        <f t="shared" si="8989"/>
        <v>R3.0</v>
      </c>
      <c r="BP1307" s="634" t="str">
        <f t="shared" si="8989"/>
        <v>R3.0</v>
      </c>
      <c r="BQ1307" s="634" t="str">
        <f t="shared" si="8989"/>
        <v>R3.0</v>
      </c>
      <c r="BR1307" s="634" t="str">
        <f t="shared" si="8989"/>
        <v>R3.0</v>
      </c>
      <c r="BS1307" s="634" t="str">
        <f t="shared" si="8989"/>
        <v>R3.0</v>
      </c>
      <c r="BT1307" s="634" t="str">
        <f t="shared" si="8989"/>
        <v>R3.0</v>
      </c>
      <c r="BU1307" s="634" t="str">
        <f t="shared" si="8989"/>
        <v>R3.0</v>
      </c>
      <c r="BV1307" s="634" t="str">
        <f t="shared" si="8989"/>
        <v>R3.0</v>
      </c>
      <c r="BW1307" s="634" t="str">
        <f t="shared" si="8989"/>
        <v>R3.0</v>
      </c>
      <c r="BX1307" s="634" t="str">
        <f t="shared" si="8989"/>
        <v>R3.0</v>
      </c>
      <c r="BY1307" s="634" t="str">
        <f t="shared" si="8989"/>
        <v>R3.0</v>
      </c>
      <c r="BZ1307" s="634" t="str">
        <f t="shared" si="8989"/>
        <v>R3.0</v>
      </c>
      <c r="CA1307" s="634" t="str">
        <f t="shared" si="8989"/>
        <v>R3.0</v>
      </c>
      <c r="CB1307" s="634" t="str">
        <f t="shared" si="8989"/>
        <v>R3.0</v>
      </c>
      <c r="CC1307" s="634" t="str">
        <f t="shared" si="8989"/>
        <v>R3.0</v>
      </c>
      <c r="CD1307" s="634" t="str">
        <f t="shared" si="8989"/>
        <v>R3.0</v>
      </c>
      <c r="CE1307" s="634" t="str">
        <f t="shared" si="8989"/>
        <v>R3.0</v>
      </c>
      <c r="CF1307" s="634" t="str">
        <f t="shared" si="8989"/>
        <v>R3.0</v>
      </c>
      <c r="CG1307" s="634" t="str">
        <f t="shared" si="8989"/>
        <v>R3.0</v>
      </c>
      <c r="CH1307" s="634" t="str">
        <f t="shared" si="8989"/>
        <v>R3.0</v>
      </c>
      <c r="CI1307" s="634" t="str">
        <f t="shared" si="8989"/>
        <v>R3.0</v>
      </c>
      <c r="CJ1307" s="634" t="str">
        <f t="shared" si="8989"/>
        <v>R3.0</v>
      </c>
      <c r="CK1307" s="634" t="str">
        <f t="shared" si="8989"/>
        <v>R3.0</v>
      </c>
      <c r="CL1307" s="634" t="str">
        <f t="shared" si="8989"/>
        <v>R3.0</v>
      </c>
      <c r="CM1307" s="634" t="str">
        <f t="shared" si="8989"/>
        <v>R3.0</v>
      </c>
      <c r="CN1307" s="634" t="str">
        <f t="shared" si="8989"/>
        <v>R3.0</v>
      </c>
      <c r="CO1307" s="634" t="str">
        <f t="shared" si="8989"/>
        <v>R3.0</v>
      </c>
    </row>
    <row r="1308" spans="2:93">
      <c r="B1308" s="556" t="s">
        <v>1995</v>
      </c>
      <c r="C1308" s="634" t="s">
        <v>2003</v>
      </c>
      <c r="D1308" s="634"/>
      <c r="E1308" s="634">
        <f>'DCF Forecast Parameters'!Q109</f>
        <v>12</v>
      </c>
      <c r="H1308" s="556">
        <v>75</v>
      </c>
      <c r="I1308" s="556">
        <f>$H1308</f>
        <v>75</v>
      </c>
      <c r="J1308" s="556">
        <f t="shared" si="8988"/>
        <v>75</v>
      </c>
      <c r="K1308" s="556">
        <f t="shared" si="8988"/>
        <v>75</v>
      </c>
      <c r="L1308" s="556">
        <f t="shared" si="8988"/>
        <v>75</v>
      </c>
      <c r="M1308" s="556">
        <f t="shared" si="8988"/>
        <v>75</v>
      </c>
      <c r="N1308" s="556">
        <f t="shared" si="8988"/>
        <v>75</v>
      </c>
      <c r="O1308" s="556">
        <f t="shared" si="8988"/>
        <v>75</v>
      </c>
      <c r="P1308" s="556">
        <f t="shared" si="8988"/>
        <v>75</v>
      </c>
      <c r="Q1308" s="556">
        <f t="shared" si="8988"/>
        <v>75</v>
      </c>
      <c r="R1308" s="556">
        <f t="shared" si="8988"/>
        <v>75</v>
      </c>
      <c r="S1308" s="556">
        <f t="shared" si="8988"/>
        <v>75</v>
      </c>
      <c r="T1308" s="556">
        <f t="shared" si="8988"/>
        <v>75</v>
      </c>
      <c r="U1308" s="556">
        <f t="shared" si="8988"/>
        <v>75</v>
      </c>
      <c r="V1308" s="556">
        <f t="shared" si="8988"/>
        <v>75</v>
      </c>
      <c r="W1308" s="556">
        <f t="shared" si="8988"/>
        <v>75</v>
      </c>
      <c r="X1308" s="556">
        <f t="shared" si="8988"/>
        <v>75</v>
      </c>
      <c r="Y1308" s="556">
        <f t="shared" si="8988"/>
        <v>75</v>
      </c>
      <c r="Z1308" s="556">
        <f t="shared" si="8988"/>
        <v>75</v>
      </c>
      <c r="AA1308" s="556">
        <f t="shared" si="8988"/>
        <v>75</v>
      </c>
      <c r="AB1308" s="556">
        <f t="shared" si="8988"/>
        <v>75</v>
      </c>
      <c r="AC1308" s="556">
        <f t="shared" si="8988"/>
        <v>75</v>
      </c>
      <c r="AD1308" s="556">
        <f t="shared" si="8988"/>
        <v>75</v>
      </c>
      <c r="AE1308" s="556">
        <f t="shared" si="8988"/>
        <v>75</v>
      </c>
      <c r="AF1308" s="556">
        <f t="shared" si="8988"/>
        <v>75</v>
      </c>
      <c r="AG1308" s="556">
        <f t="shared" si="8988"/>
        <v>75</v>
      </c>
      <c r="AH1308" s="556">
        <f t="shared" si="8988"/>
        <v>75</v>
      </c>
      <c r="AI1308" s="556">
        <f t="shared" si="8988"/>
        <v>75</v>
      </c>
      <c r="AJ1308" s="556">
        <f t="shared" si="8988"/>
        <v>75</v>
      </c>
      <c r="AK1308" s="556">
        <f t="shared" si="8988"/>
        <v>75</v>
      </c>
      <c r="AL1308" s="556">
        <f t="shared" si="8989"/>
        <v>75</v>
      </c>
      <c r="AM1308" s="556">
        <f t="shared" si="8989"/>
        <v>75</v>
      </c>
      <c r="AN1308" s="556">
        <f t="shared" si="8989"/>
        <v>75</v>
      </c>
      <c r="AO1308" s="556">
        <f t="shared" si="8989"/>
        <v>75</v>
      </c>
      <c r="AP1308" s="556">
        <f t="shared" si="8989"/>
        <v>75</v>
      </c>
      <c r="AQ1308" s="556">
        <f t="shared" si="8989"/>
        <v>75</v>
      </c>
      <c r="AR1308" s="556">
        <f t="shared" si="8989"/>
        <v>75</v>
      </c>
      <c r="AS1308" s="556">
        <f t="shared" si="8989"/>
        <v>75</v>
      </c>
      <c r="AT1308" s="556">
        <f t="shared" si="8989"/>
        <v>75</v>
      </c>
      <c r="AU1308" s="556">
        <f t="shared" si="8989"/>
        <v>75</v>
      </c>
      <c r="AV1308" s="556">
        <f t="shared" si="8989"/>
        <v>75</v>
      </c>
      <c r="AW1308" s="556">
        <f t="shared" si="8989"/>
        <v>75</v>
      </c>
      <c r="AX1308" s="556">
        <f t="shared" si="8989"/>
        <v>75</v>
      </c>
      <c r="AY1308" s="556">
        <f t="shared" si="8989"/>
        <v>75</v>
      </c>
      <c r="AZ1308" s="556">
        <f t="shared" si="8989"/>
        <v>75</v>
      </c>
      <c r="BA1308" s="556">
        <f t="shared" si="8989"/>
        <v>75</v>
      </c>
      <c r="BB1308" s="556">
        <f t="shared" si="8989"/>
        <v>75</v>
      </c>
      <c r="BC1308" s="556">
        <f t="shared" si="8989"/>
        <v>75</v>
      </c>
      <c r="BD1308" s="556">
        <f t="shared" si="8989"/>
        <v>75</v>
      </c>
      <c r="BE1308" s="556">
        <f t="shared" si="8989"/>
        <v>75</v>
      </c>
      <c r="BF1308" s="556">
        <f t="shared" si="8989"/>
        <v>75</v>
      </c>
      <c r="BG1308" s="556">
        <f t="shared" si="8989"/>
        <v>75</v>
      </c>
      <c r="BH1308" s="556">
        <f t="shared" si="8989"/>
        <v>75</v>
      </c>
      <c r="BI1308" s="556">
        <f t="shared" si="8989"/>
        <v>75</v>
      </c>
      <c r="BJ1308" s="556">
        <f t="shared" si="8989"/>
        <v>75</v>
      </c>
      <c r="BK1308" s="556">
        <f t="shared" si="8989"/>
        <v>75</v>
      </c>
      <c r="BL1308" s="556">
        <f t="shared" si="8989"/>
        <v>75</v>
      </c>
      <c r="BM1308" s="556">
        <f t="shared" si="8989"/>
        <v>75</v>
      </c>
      <c r="BN1308" s="556">
        <f t="shared" si="8989"/>
        <v>75</v>
      </c>
      <c r="BO1308" s="556">
        <f t="shared" si="8989"/>
        <v>75</v>
      </c>
      <c r="BP1308" s="556">
        <f t="shared" si="8989"/>
        <v>75</v>
      </c>
      <c r="BQ1308" s="556">
        <f t="shared" si="8989"/>
        <v>75</v>
      </c>
      <c r="BR1308" s="556">
        <f t="shared" si="8989"/>
        <v>75</v>
      </c>
      <c r="BS1308" s="556">
        <f t="shared" si="8989"/>
        <v>75</v>
      </c>
      <c r="BT1308" s="556">
        <f t="shared" si="8989"/>
        <v>75</v>
      </c>
      <c r="BU1308" s="556">
        <f t="shared" si="8989"/>
        <v>75</v>
      </c>
      <c r="BV1308" s="556">
        <f t="shared" si="8989"/>
        <v>75</v>
      </c>
      <c r="BW1308" s="556">
        <f t="shared" si="8989"/>
        <v>75</v>
      </c>
      <c r="BX1308" s="556">
        <f t="shared" si="8989"/>
        <v>75</v>
      </c>
      <c r="BY1308" s="556">
        <f t="shared" si="8989"/>
        <v>75</v>
      </c>
      <c r="BZ1308" s="556">
        <f t="shared" si="8989"/>
        <v>75</v>
      </c>
      <c r="CA1308" s="556">
        <f t="shared" si="8989"/>
        <v>75</v>
      </c>
      <c r="CB1308" s="556">
        <f t="shared" si="8989"/>
        <v>75</v>
      </c>
      <c r="CC1308" s="556">
        <f t="shared" si="8989"/>
        <v>75</v>
      </c>
      <c r="CD1308" s="556">
        <f t="shared" si="8989"/>
        <v>75</v>
      </c>
      <c r="CE1308" s="556">
        <f t="shared" si="8989"/>
        <v>75</v>
      </c>
      <c r="CF1308" s="556">
        <f t="shared" si="8989"/>
        <v>75</v>
      </c>
      <c r="CG1308" s="556">
        <f t="shared" si="8989"/>
        <v>75</v>
      </c>
      <c r="CH1308" s="556">
        <f t="shared" si="8989"/>
        <v>75</v>
      </c>
      <c r="CI1308" s="556">
        <f t="shared" si="8989"/>
        <v>75</v>
      </c>
      <c r="CJ1308" s="556">
        <f t="shared" si="8989"/>
        <v>75</v>
      </c>
      <c r="CK1308" s="556">
        <f t="shared" si="8989"/>
        <v>75</v>
      </c>
      <c r="CL1308" s="556">
        <f t="shared" si="8989"/>
        <v>75</v>
      </c>
      <c r="CM1308" s="556">
        <f t="shared" si="8989"/>
        <v>75</v>
      </c>
      <c r="CN1308" s="556">
        <f t="shared" si="8989"/>
        <v>75</v>
      </c>
      <c r="CO1308" s="556">
        <f t="shared" si="8989"/>
        <v>75</v>
      </c>
    </row>
    <row r="1309" spans="2:93">
      <c r="B1309" s="556" t="s">
        <v>1998</v>
      </c>
      <c r="C1309" s="634" t="s">
        <v>2003</v>
      </c>
      <c r="D1309" s="634"/>
      <c r="H1309" s="556">
        <f>ROUND(H1306*100/H1308,0)</f>
        <v>10</v>
      </c>
      <c r="I1309" s="556">
        <f t="shared" ref="I1309:BT1309" si="8990">ROUND(I1306*100/I1308,0)</f>
        <v>12</v>
      </c>
      <c r="J1309" s="556">
        <f t="shared" si="8990"/>
        <v>13</v>
      </c>
      <c r="K1309" s="556">
        <f t="shared" si="8990"/>
        <v>14</v>
      </c>
      <c r="L1309" s="556">
        <f t="shared" si="8990"/>
        <v>15</v>
      </c>
      <c r="M1309" s="556">
        <f t="shared" si="8990"/>
        <v>17</v>
      </c>
      <c r="N1309" s="556">
        <f t="shared" si="8990"/>
        <v>18</v>
      </c>
      <c r="O1309" s="556">
        <f t="shared" si="8990"/>
        <v>19</v>
      </c>
      <c r="P1309" s="556">
        <f t="shared" si="8990"/>
        <v>20</v>
      </c>
      <c r="Q1309" s="556">
        <f t="shared" si="8990"/>
        <v>21</v>
      </c>
      <c r="R1309" s="556">
        <f t="shared" si="8990"/>
        <v>23</v>
      </c>
      <c r="S1309" s="556">
        <f t="shared" si="8990"/>
        <v>24</v>
      </c>
      <c r="T1309" s="556">
        <f t="shared" si="8990"/>
        <v>25</v>
      </c>
      <c r="U1309" s="556">
        <f t="shared" si="8990"/>
        <v>26</v>
      </c>
      <c r="V1309" s="556">
        <f t="shared" si="8990"/>
        <v>27</v>
      </c>
      <c r="W1309" s="556">
        <f t="shared" si="8990"/>
        <v>28</v>
      </c>
      <c r="X1309" s="556">
        <f t="shared" si="8990"/>
        <v>29</v>
      </c>
      <c r="Y1309" s="556">
        <f t="shared" si="8990"/>
        <v>31</v>
      </c>
      <c r="Z1309" s="556">
        <f t="shared" si="8990"/>
        <v>32</v>
      </c>
      <c r="AA1309" s="556">
        <f t="shared" si="8990"/>
        <v>33</v>
      </c>
      <c r="AB1309" s="556">
        <f t="shared" si="8990"/>
        <v>34</v>
      </c>
      <c r="AC1309" s="556">
        <f t="shared" si="8990"/>
        <v>35</v>
      </c>
      <c r="AD1309" s="556">
        <f t="shared" si="8990"/>
        <v>36</v>
      </c>
      <c r="AE1309" s="556">
        <f t="shared" si="8990"/>
        <v>37</v>
      </c>
      <c r="AF1309" s="556">
        <f t="shared" si="8990"/>
        <v>38</v>
      </c>
      <c r="AG1309" s="556">
        <f t="shared" si="8990"/>
        <v>39</v>
      </c>
      <c r="AH1309" s="556">
        <f t="shared" si="8990"/>
        <v>40</v>
      </c>
      <c r="AI1309" s="556">
        <f t="shared" si="8990"/>
        <v>41</v>
      </c>
      <c r="AJ1309" s="556">
        <f t="shared" si="8990"/>
        <v>42</v>
      </c>
      <c r="AK1309" s="556">
        <f t="shared" si="8990"/>
        <v>43</v>
      </c>
      <c r="AL1309" s="556">
        <f t="shared" si="8990"/>
        <v>44</v>
      </c>
      <c r="AM1309" s="556">
        <f t="shared" si="8990"/>
        <v>45</v>
      </c>
      <c r="AN1309" s="556">
        <f t="shared" si="8990"/>
        <v>46</v>
      </c>
      <c r="AO1309" s="556">
        <f t="shared" si="8990"/>
        <v>47</v>
      </c>
      <c r="AP1309" s="556">
        <f t="shared" si="8990"/>
        <v>48</v>
      </c>
      <c r="AQ1309" s="556">
        <f t="shared" si="8990"/>
        <v>49</v>
      </c>
      <c r="AR1309" s="556">
        <f t="shared" si="8990"/>
        <v>50</v>
      </c>
      <c r="AS1309" s="556">
        <f t="shared" si="8990"/>
        <v>51</v>
      </c>
      <c r="AT1309" s="556">
        <f t="shared" si="8990"/>
        <v>52</v>
      </c>
      <c r="AU1309" s="556">
        <f t="shared" si="8990"/>
        <v>53</v>
      </c>
      <c r="AV1309" s="556">
        <f t="shared" si="8990"/>
        <v>54</v>
      </c>
      <c r="AW1309" s="556">
        <f t="shared" si="8990"/>
        <v>55</v>
      </c>
      <c r="AX1309" s="556">
        <f t="shared" si="8990"/>
        <v>56</v>
      </c>
      <c r="AY1309" s="556">
        <f t="shared" si="8990"/>
        <v>57</v>
      </c>
      <c r="AZ1309" s="556">
        <f t="shared" si="8990"/>
        <v>58</v>
      </c>
      <c r="BA1309" s="556">
        <f t="shared" si="8990"/>
        <v>58</v>
      </c>
      <c r="BB1309" s="556">
        <f t="shared" si="8990"/>
        <v>59</v>
      </c>
      <c r="BC1309" s="556">
        <f t="shared" si="8990"/>
        <v>60</v>
      </c>
      <c r="BD1309" s="556">
        <f t="shared" si="8990"/>
        <v>61</v>
      </c>
      <c r="BE1309" s="556">
        <f t="shared" si="8990"/>
        <v>62</v>
      </c>
      <c r="BF1309" s="556">
        <f t="shared" si="8990"/>
        <v>63</v>
      </c>
      <c r="BG1309" s="556">
        <f t="shared" si="8990"/>
        <v>64</v>
      </c>
      <c r="BH1309" s="556">
        <f t="shared" si="8990"/>
        <v>65</v>
      </c>
      <c r="BI1309" s="556">
        <f t="shared" si="8990"/>
        <v>65</v>
      </c>
      <c r="BJ1309" s="556">
        <f t="shared" si="8990"/>
        <v>66</v>
      </c>
      <c r="BK1309" s="556">
        <f t="shared" si="8990"/>
        <v>67</v>
      </c>
      <c r="BL1309" s="556">
        <f t="shared" si="8990"/>
        <v>68</v>
      </c>
      <c r="BM1309" s="556">
        <f t="shared" si="8990"/>
        <v>69</v>
      </c>
      <c r="BN1309" s="556">
        <f t="shared" si="8990"/>
        <v>70</v>
      </c>
      <c r="BO1309" s="556">
        <f t="shared" si="8990"/>
        <v>70</v>
      </c>
      <c r="BP1309" s="556">
        <f t="shared" si="8990"/>
        <v>71</v>
      </c>
      <c r="BQ1309" s="556">
        <f t="shared" si="8990"/>
        <v>72</v>
      </c>
      <c r="BR1309" s="556">
        <f t="shared" si="8990"/>
        <v>73</v>
      </c>
      <c r="BS1309" s="556">
        <f t="shared" si="8990"/>
        <v>74</v>
      </c>
      <c r="BT1309" s="556">
        <f t="shared" si="8990"/>
        <v>74</v>
      </c>
      <c r="BU1309" s="556">
        <f t="shared" ref="BU1309:CO1309" si="8991">ROUND(BU1306*100/BU1308,0)</f>
        <v>75</v>
      </c>
      <c r="BV1309" s="556">
        <f t="shared" si="8991"/>
        <v>76</v>
      </c>
      <c r="BW1309" s="556">
        <f t="shared" si="8991"/>
        <v>77</v>
      </c>
      <c r="BX1309" s="556">
        <f t="shared" si="8991"/>
        <v>77</v>
      </c>
      <c r="BY1309" s="556">
        <f t="shared" si="8991"/>
        <v>78</v>
      </c>
      <c r="BZ1309" s="556">
        <f t="shared" si="8991"/>
        <v>79</v>
      </c>
      <c r="CA1309" s="556">
        <f t="shared" si="8991"/>
        <v>80</v>
      </c>
      <c r="CB1309" s="556">
        <f t="shared" si="8991"/>
        <v>80</v>
      </c>
      <c r="CC1309" s="556">
        <f t="shared" si="8991"/>
        <v>81</v>
      </c>
      <c r="CD1309" s="556">
        <f t="shared" si="8991"/>
        <v>82</v>
      </c>
      <c r="CE1309" s="556">
        <f t="shared" si="8991"/>
        <v>83</v>
      </c>
      <c r="CF1309" s="556">
        <f t="shared" si="8991"/>
        <v>83</v>
      </c>
      <c r="CG1309" s="556">
        <f t="shared" si="8991"/>
        <v>84</v>
      </c>
      <c r="CH1309" s="556">
        <f t="shared" si="8991"/>
        <v>85</v>
      </c>
      <c r="CI1309" s="556">
        <f t="shared" si="8991"/>
        <v>85</v>
      </c>
      <c r="CJ1309" s="556">
        <f t="shared" si="8991"/>
        <v>86</v>
      </c>
      <c r="CK1309" s="556">
        <f t="shared" si="8991"/>
        <v>87</v>
      </c>
      <c r="CL1309" s="556">
        <f t="shared" si="8991"/>
        <v>87</v>
      </c>
      <c r="CM1309" s="556">
        <f t="shared" si="8991"/>
        <v>88</v>
      </c>
      <c r="CN1309" s="556">
        <f t="shared" si="8991"/>
        <v>89</v>
      </c>
      <c r="CO1309" s="556">
        <f t="shared" si="8991"/>
        <v>89</v>
      </c>
    </row>
    <row r="1310" spans="2:93">
      <c r="B1310" s="556" t="s">
        <v>1996</v>
      </c>
      <c r="C1310" s="634" t="s">
        <v>2005</v>
      </c>
      <c r="D1310" s="634"/>
      <c r="H1310" s="634" t="str">
        <f>CONCATENATE(H1307,IF(H1309&lt;10,CONCATENATE("00",H1309),IF(H1309&lt;100,CONCATENATE("0",H1309),H1309)))</f>
        <v>R3.0010</v>
      </c>
      <c r="I1310" s="634" t="str">
        <f t="shared" ref="I1310:BT1310" si="8992">CONCATENATE(I1307,IF(I1309&lt;10,CONCATENATE("00",I1309),IF(I1309&lt;100,CONCATENATE("0",I1309),I1309)))</f>
        <v>R3.0012</v>
      </c>
      <c r="J1310" s="634" t="str">
        <f t="shared" si="8992"/>
        <v>R3.0013</v>
      </c>
      <c r="K1310" s="634" t="str">
        <f t="shared" si="8992"/>
        <v>R3.0014</v>
      </c>
      <c r="L1310" s="634" t="str">
        <f t="shared" si="8992"/>
        <v>R3.0015</v>
      </c>
      <c r="M1310" s="634" t="str">
        <f t="shared" si="8992"/>
        <v>R3.0017</v>
      </c>
      <c r="N1310" s="634" t="str">
        <f t="shared" si="8992"/>
        <v>R3.0018</v>
      </c>
      <c r="O1310" s="634" t="str">
        <f t="shared" si="8992"/>
        <v>R3.0019</v>
      </c>
      <c r="P1310" s="634" t="str">
        <f t="shared" si="8992"/>
        <v>R3.0020</v>
      </c>
      <c r="Q1310" s="634" t="str">
        <f t="shared" si="8992"/>
        <v>R3.0021</v>
      </c>
      <c r="R1310" s="634" t="str">
        <f t="shared" si="8992"/>
        <v>R3.0023</v>
      </c>
      <c r="S1310" s="634" t="str">
        <f t="shared" si="8992"/>
        <v>R3.0024</v>
      </c>
      <c r="T1310" s="634" t="str">
        <f t="shared" si="8992"/>
        <v>R3.0025</v>
      </c>
      <c r="U1310" s="634" t="str">
        <f t="shared" si="8992"/>
        <v>R3.0026</v>
      </c>
      <c r="V1310" s="634" t="str">
        <f t="shared" si="8992"/>
        <v>R3.0027</v>
      </c>
      <c r="W1310" s="634" t="str">
        <f t="shared" si="8992"/>
        <v>R3.0028</v>
      </c>
      <c r="X1310" s="634" t="str">
        <f t="shared" si="8992"/>
        <v>R3.0029</v>
      </c>
      <c r="Y1310" s="634" t="str">
        <f t="shared" si="8992"/>
        <v>R3.0031</v>
      </c>
      <c r="Z1310" s="634" t="str">
        <f t="shared" si="8992"/>
        <v>R3.0032</v>
      </c>
      <c r="AA1310" s="634" t="str">
        <f t="shared" si="8992"/>
        <v>R3.0033</v>
      </c>
      <c r="AB1310" s="634" t="str">
        <f t="shared" si="8992"/>
        <v>R3.0034</v>
      </c>
      <c r="AC1310" s="634" t="str">
        <f t="shared" si="8992"/>
        <v>R3.0035</v>
      </c>
      <c r="AD1310" s="634" t="str">
        <f t="shared" si="8992"/>
        <v>R3.0036</v>
      </c>
      <c r="AE1310" s="634" t="str">
        <f t="shared" si="8992"/>
        <v>R3.0037</v>
      </c>
      <c r="AF1310" s="634" t="str">
        <f t="shared" si="8992"/>
        <v>R3.0038</v>
      </c>
      <c r="AG1310" s="634" t="str">
        <f t="shared" si="8992"/>
        <v>R3.0039</v>
      </c>
      <c r="AH1310" s="634" t="str">
        <f t="shared" si="8992"/>
        <v>R3.0040</v>
      </c>
      <c r="AI1310" s="634" t="str">
        <f t="shared" si="8992"/>
        <v>R3.0041</v>
      </c>
      <c r="AJ1310" s="634" t="str">
        <f t="shared" si="8992"/>
        <v>R3.0042</v>
      </c>
      <c r="AK1310" s="634" t="str">
        <f t="shared" si="8992"/>
        <v>R3.0043</v>
      </c>
      <c r="AL1310" s="634" t="str">
        <f t="shared" si="8992"/>
        <v>R3.0044</v>
      </c>
      <c r="AM1310" s="634" t="str">
        <f t="shared" si="8992"/>
        <v>R3.0045</v>
      </c>
      <c r="AN1310" s="634" t="str">
        <f t="shared" si="8992"/>
        <v>R3.0046</v>
      </c>
      <c r="AO1310" s="634" t="str">
        <f t="shared" si="8992"/>
        <v>R3.0047</v>
      </c>
      <c r="AP1310" s="634" t="str">
        <f t="shared" si="8992"/>
        <v>R3.0048</v>
      </c>
      <c r="AQ1310" s="634" t="str">
        <f t="shared" si="8992"/>
        <v>R3.0049</v>
      </c>
      <c r="AR1310" s="634" t="str">
        <f t="shared" si="8992"/>
        <v>R3.0050</v>
      </c>
      <c r="AS1310" s="634" t="str">
        <f t="shared" si="8992"/>
        <v>R3.0051</v>
      </c>
      <c r="AT1310" s="634" t="str">
        <f t="shared" si="8992"/>
        <v>R3.0052</v>
      </c>
      <c r="AU1310" s="634" t="str">
        <f t="shared" si="8992"/>
        <v>R3.0053</v>
      </c>
      <c r="AV1310" s="634" t="str">
        <f t="shared" si="8992"/>
        <v>R3.0054</v>
      </c>
      <c r="AW1310" s="634" t="str">
        <f t="shared" si="8992"/>
        <v>R3.0055</v>
      </c>
      <c r="AX1310" s="634" t="str">
        <f t="shared" si="8992"/>
        <v>R3.0056</v>
      </c>
      <c r="AY1310" s="634" t="str">
        <f t="shared" si="8992"/>
        <v>R3.0057</v>
      </c>
      <c r="AZ1310" s="634" t="str">
        <f t="shared" si="8992"/>
        <v>R3.0058</v>
      </c>
      <c r="BA1310" s="634" t="str">
        <f t="shared" si="8992"/>
        <v>R3.0058</v>
      </c>
      <c r="BB1310" s="634" t="str">
        <f t="shared" si="8992"/>
        <v>R3.0059</v>
      </c>
      <c r="BC1310" s="634" t="str">
        <f t="shared" si="8992"/>
        <v>R3.0060</v>
      </c>
      <c r="BD1310" s="634" t="str">
        <f t="shared" si="8992"/>
        <v>R3.0061</v>
      </c>
      <c r="BE1310" s="634" t="str">
        <f t="shared" si="8992"/>
        <v>R3.0062</v>
      </c>
      <c r="BF1310" s="634" t="str">
        <f t="shared" si="8992"/>
        <v>R3.0063</v>
      </c>
      <c r="BG1310" s="634" t="str">
        <f t="shared" si="8992"/>
        <v>R3.0064</v>
      </c>
      <c r="BH1310" s="634" t="str">
        <f t="shared" si="8992"/>
        <v>R3.0065</v>
      </c>
      <c r="BI1310" s="634" t="str">
        <f t="shared" si="8992"/>
        <v>R3.0065</v>
      </c>
      <c r="BJ1310" s="634" t="str">
        <f t="shared" si="8992"/>
        <v>R3.0066</v>
      </c>
      <c r="BK1310" s="634" t="str">
        <f t="shared" si="8992"/>
        <v>R3.0067</v>
      </c>
      <c r="BL1310" s="634" t="str">
        <f t="shared" si="8992"/>
        <v>R3.0068</v>
      </c>
      <c r="BM1310" s="634" t="str">
        <f t="shared" si="8992"/>
        <v>R3.0069</v>
      </c>
      <c r="BN1310" s="634" t="str">
        <f t="shared" si="8992"/>
        <v>R3.0070</v>
      </c>
      <c r="BO1310" s="634" t="str">
        <f t="shared" si="8992"/>
        <v>R3.0070</v>
      </c>
      <c r="BP1310" s="634" t="str">
        <f t="shared" si="8992"/>
        <v>R3.0071</v>
      </c>
      <c r="BQ1310" s="634" t="str">
        <f t="shared" si="8992"/>
        <v>R3.0072</v>
      </c>
      <c r="BR1310" s="634" t="str">
        <f t="shared" si="8992"/>
        <v>R3.0073</v>
      </c>
      <c r="BS1310" s="634" t="str">
        <f t="shared" si="8992"/>
        <v>R3.0074</v>
      </c>
      <c r="BT1310" s="634" t="str">
        <f t="shared" si="8992"/>
        <v>R3.0074</v>
      </c>
      <c r="BU1310" s="634" t="str">
        <f t="shared" ref="BU1310:CO1310" si="8993">CONCATENATE(BU1307,IF(BU1309&lt;10,CONCATENATE("00",BU1309),IF(BU1309&lt;100,CONCATENATE("0",BU1309),BU1309)))</f>
        <v>R3.0075</v>
      </c>
      <c r="BV1310" s="634" t="str">
        <f t="shared" si="8993"/>
        <v>R3.0076</v>
      </c>
      <c r="BW1310" s="634" t="str">
        <f t="shared" si="8993"/>
        <v>R3.0077</v>
      </c>
      <c r="BX1310" s="634" t="str">
        <f t="shared" si="8993"/>
        <v>R3.0077</v>
      </c>
      <c r="BY1310" s="634" t="str">
        <f t="shared" si="8993"/>
        <v>R3.0078</v>
      </c>
      <c r="BZ1310" s="634" t="str">
        <f t="shared" si="8993"/>
        <v>R3.0079</v>
      </c>
      <c r="CA1310" s="634" t="str">
        <f t="shared" si="8993"/>
        <v>R3.0080</v>
      </c>
      <c r="CB1310" s="634" t="str">
        <f t="shared" si="8993"/>
        <v>R3.0080</v>
      </c>
      <c r="CC1310" s="634" t="str">
        <f t="shared" si="8993"/>
        <v>R3.0081</v>
      </c>
      <c r="CD1310" s="634" t="str">
        <f t="shared" si="8993"/>
        <v>R3.0082</v>
      </c>
      <c r="CE1310" s="634" t="str">
        <f t="shared" si="8993"/>
        <v>R3.0083</v>
      </c>
      <c r="CF1310" s="634" t="str">
        <f t="shared" si="8993"/>
        <v>R3.0083</v>
      </c>
      <c r="CG1310" s="634" t="str">
        <f t="shared" si="8993"/>
        <v>R3.0084</v>
      </c>
      <c r="CH1310" s="634" t="str">
        <f t="shared" si="8993"/>
        <v>R3.0085</v>
      </c>
      <c r="CI1310" s="634" t="str">
        <f t="shared" si="8993"/>
        <v>R3.0085</v>
      </c>
      <c r="CJ1310" s="634" t="str">
        <f t="shared" si="8993"/>
        <v>R3.0086</v>
      </c>
      <c r="CK1310" s="634" t="str">
        <f t="shared" si="8993"/>
        <v>R3.0087</v>
      </c>
      <c r="CL1310" s="634" t="str">
        <f t="shared" si="8993"/>
        <v>R3.0087</v>
      </c>
      <c r="CM1310" s="634" t="str">
        <f t="shared" si="8993"/>
        <v>R3.0088</v>
      </c>
      <c r="CN1310" s="634" t="str">
        <f t="shared" si="8993"/>
        <v>R3.0089</v>
      </c>
      <c r="CO1310" s="634" t="str">
        <f t="shared" si="8993"/>
        <v>R3.0089</v>
      </c>
    </row>
    <row r="1311" spans="2:93">
      <c r="B1311" s="556" t="s">
        <v>1997</v>
      </c>
      <c r="C1311" s="634" t="s">
        <v>2005</v>
      </c>
      <c r="D1311" s="634"/>
      <c r="H1311" s="556">
        <f t="shared" ref="H1311" si="8994">VLOOKUP(H1310,IowaCurves,6)/100</f>
        <v>0.90216056823730473</v>
      </c>
      <c r="I1311" s="556">
        <f t="shared" ref="I1311" si="8995">VLOOKUP(I1310,IowaCurves,6)/100</f>
        <v>0.88279083251953128</v>
      </c>
      <c r="J1311" s="556">
        <f t="shared" ref="J1311" si="8996">VLOOKUP(J1310,IowaCurves,6)/100</f>
        <v>0.87313591003417967</v>
      </c>
      <c r="K1311" s="556">
        <f t="shared" ref="K1311" si="8997">VLOOKUP(K1310,IowaCurves,6)/100</f>
        <v>0.86350212097167967</v>
      </c>
      <c r="L1311" s="556">
        <f t="shared" ref="L1311" si="8998">VLOOKUP(L1310,IowaCurves,6)/100</f>
        <v>0.85389022827148442</v>
      </c>
      <c r="M1311" s="556">
        <f t="shared" ref="M1311" si="8999">VLOOKUP(M1310,IowaCurves,6)/100</f>
        <v>0.83473571777343747</v>
      </c>
      <c r="N1311" s="556">
        <f t="shared" ref="N1311" si="9000">VLOOKUP(N1310,IowaCurves,6)/100</f>
        <v>0.82519477844238276</v>
      </c>
      <c r="O1311" s="556">
        <f t="shared" ref="O1311" si="9001">VLOOKUP(O1310,IowaCurves,6)/100</f>
        <v>0.81567932128906251</v>
      </c>
      <c r="P1311" s="556">
        <f t="shared" ref="P1311" si="9002">VLOOKUP(P1310,IowaCurves,6)/100</f>
        <v>0.80619018554687505</v>
      </c>
      <c r="Q1311" s="556">
        <f t="shared" ref="Q1311" si="9003">VLOOKUP(Q1310,IowaCurves,6)/100</f>
        <v>0.79672828674316409</v>
      </c>
      <c r="R1311" s="556">
        <f t="shared" ref="R1311" si="9004">VLOOKUP(R1310,IowaCurves,6)/100</f>
        <v>0.77788955688476558</v>
      </c>
      <c r="S1311" s="556">
        <f t="shared" ref="S1311" si="9005">VLOOKUP(S1310,IowaCurves,6)/100</f>
        <v>0.76851455688476566</v>
      </c>
      <c r="T1311" s="556">
        <f t="shared" ref="T1311" si="9006">VLOOKUP(T1310,IowaCurves,6)/100</f>
        <v>0.75917030334472657</v>
      </c>
      <c r="U1311" s="556">
        <f t="shared" ref="U1311" si="9007">VLOOKUP(U1310,IowaCurves,6)/100</f>
        <v>0.74985771179199223</v>
      </c>
      <c r="V1311" s="556">
        <f t="shared" ref="V1311" si="9008">VLOOKUP(V1310,IowaCurves,6)/100</f>
        <v>0.74057762145996098</v>
      </c>
      <c r="W1311" s="556">
        <f t="shared" ref="W1311" si="9009">VLOOKUP(W1310,IowaCurves,6)/100</f>
        <v>0.73133087158203125</v>
      </c>
      <c r="X1311" s="556">
        <f t="shared" ref="X1311" si="9010">VLOOKUP(X1310,IowaCurves,6)/100</f>
        <v>0.7221183013916016</v>
      </c>
      <c r="Y1311" s="556">
        <f t="shared" ref="Y1311" si="9011">VLOOKUP(Y1310,IowaCurves,6)/100</f>
        <v>0.70379920959472653</v>
      </c>
      <c r="Z1311" s="556">
        <f t="shared" ref="Z1311" si="9012">VLOOKUP(Z1310,IowaCurves,6)/100</f>
        <v>0.69469429016113282</v>
      </c>
      <c r="AA1311" s="556">
        <f t="shared" ref="AA1311" si="9013">VLOOKUP(AA1310,IowaCurves,6)/100</f>
        <v>0.68562690734863285</v>
      </c>
      <c r="AB1311" s="556">
        <f t="shared" ref="AB1311" si="9014">VLOOKUP(AB1310,IowaCurves,6)/100</f>
        <v>0.67659782409667968</v>
      </c>
      <c r="AC1311" s="556">
        <f t="shared" ref="AC1311" si="9015">VLOOKUP(AC1310,IowaCurves,6)/100</f>
        <v>0.66760787963867185</v>
      </c>
      <c r="AD1311" s="556">
        <f t="shared" ref="AD1311" si="9016">VLOOKUP(AD1310,IowaCurves,6)/100</f>
        <v>0.65865768432617189</v>
      </c>
      <c r="AE1311" s="556">
        <f t="shared" ref="AE1311" si="9017">VLOOKUP(AE1310,IowaCurves,6)/100</f>
        <v>0.64974807739257812</v>
      </c>
      <c r="AF1311" s="556">
        <f t="shared" ref="AF1311" si="9018">VLOOKUP(AF1310,IowaCurves,6)/100</f>
        <v>0.64087982177734371</v>
      </c>
      <c r="AG1311" s="556">
        <f t="shared" ref="AG1311" si="9019">VLOOKUP(AG1310,IowaCurves,6)/100</f>
        <v>0.63205348968505859</v>
      </c>
      <c r="AH1311" s="556">
        <f t="shared" ref="AH1311" si="9020">VLOOKUP(AH1310,IowaCurves,6)/100</f>
        <v>0.62326984405517583</v>
      </c>
      <c r="AI1311" s="556">
        <f t="shared" ref="AI1311" si="9021">VLOOKUP(AI1310,IowaCurves,6)/100</f>
        <v>0.61452960968017578</v>
      </c>
      <c r="AJ1311" s="556">
        <f t="shared" ref="AJ1311" si="9022">VLOOKUP(AJ1310,IowaCurves,6)/100</f>
        <v>0.60583335876464839</v>
      </c>
      <c r="AK1311" s="556">
        <f t="shared" ref="AK1311" si="9023">VLOOKUP(AK1310,IowaCurves,6)/100</f>
        <v>0.59718170166015627</v>
      </c>
      <c r="AL1311" s="556">
        <f t="shared" ref="AL1311" si="9024">VLOOKUP(AL1310,IowaCurves,6)/100</f>
        <v>0.588575325012207</v>
      </c>
      <c r="AM1311" s="556">
        <f t="shared" ref="AM1311" si="9025">VLOOKUP(AM1310,IowaCurves,6)/100</f>
        <v>0.58001483917236329</v>
      </c>
      <c r="AN1311" s="556">
        <f t="shared" ref="AN1311" si="9026">VLOOKUP(AN1310,IowaCurves,6)/100</f>
        <v>0.57150077819824219</v>
      </c>
      <c r="AO1311" s="556">
        <f t="shared" ref="AO1311" si="9027">VLOOKUP(AO1310,IowaCurves,6)/100</f>
        <v>0.5630337524414063</v>
      </c>
      <c r="AP1311" s="556">
        <f t="shared" ref="AP1311" si="9028">VLOOKUP(AP1310,IowaCurves,6)/100</f>
        <v>0.55461429595947265</v>
      </c>
      <c r="AQ1311" s="556">
        <f t="shared" ref="AQ1311" si="9029">VLOOKUP(AQ1310,IowaCurves,6)/100</f>
        <v>0.54624298095703128</v>
      </c>
      <c r="AR1311" s="556">
        <f t="shared" ref="AR1311" si="9030">VLOOKUP(AR1310,IowaCurves,6)/100</f>
        <v>0.5379203796386719</v>
      </c>
      <c r="AS1311" s="556">
        <f t="shared" ref="AS1311" si="9031">VLOOKUP(AS1310,IowaCurves,6)/100</f>
        <v>0.52964702606201175</v>
      </c>
      <c r="AT1311" s="556">
        <f t="shared" ref="AT1311" si="9032">VLOOKUP(AT1310,IowaCurves,6)/100</f>
        <v>0.52142345428466796</v>
      </c>
      <c r="AU1311" s="556">
        <f t="shared" ref="AU1311" si="9033">VLOOKUP(AU1310,IowaCurves,6)/100</f>
        <v>0.5132501602172852</v>
      </c>
      <c r="AV1311" s="556">
        <f t="shared" ref="AV1311" si="9034">VLOOKUP(AV1310,IowaCurves,6)/100</f>
        <v>0.50512779235839844</v>
      </c>
      <c r="AW1311" s="556">
        <f t="shared" ref="AW1311" si="9035">VLOOKUP(AW1310,IowaCurves,6)/100</f>
        <v>0.49705684661865235</v>
      </c>
      <c r="AX1311" s="556">
        <f t="shared" ref="AX1311" si="9036">VLOOKUP(AX1310,IowaCurves,6)/100</f>
        <v>0.48903789520263674</v>
      </c>
      <c r="AY1311" s="556">
        <f t="shared" ref="AY1311" si="9037">VLOOKUP(AY1310,IowaCurves,6)/100</f>
        <v>0.48107154846191408</v>
      </c>
      <c r="AZ1311" s="556">
        <f t="shared" ref="AZ1311" si="9038">VLOOKUP(AZ1310,IowaCurves,6)/100</f>
        <v>0.47315837860107424</v>
      </c>
      <c r="BA1311" s="556">
        <f t="shared" ref="BA1311" si="9039">VLOOKUP(BA1310,IowaCurves,6)/100</f>
        <v>0.47315837860107424</v>
      </c>
      <c r="BB1311" s="556">
        <f t="shared" ref="BB1311" si="9040">VLOOKUP(BB1310,IowaCurves,6)/100</f>
        <v>0.46529899597167967</v>
      </c>
      <c r="BC1311" s="556">
        <f t="shared" ref="BC1311" si="9041">VLOOKUP(BC1310,IowaCurves,6)/100</f>
        <v>0.45749408721923829</v>
      </c>
      <c r="BD1311" s="556">
        <f t="shared" ref="BD1311" si="9042">VLOOKUP(BD1310,IowaCurves,6)/100</f>
        <v>0.44974430084228517</v>
      </c>
      <c r="BE1311" s="556">
        <f t="shared" ref="BE1311" si="9043">VLOOKUP(BE1310,IowaCurves,6)/100</f>
        <v>0.4420503616333008</v>
      </c>
      <c r="BF1311" s="556">
        <f t="shared" ref="BF1311" si="9044">VLOOKUP(BF1310,IowaCurves,6)/100</f>
        <v>0.43441299438476561</v>
      </c>
      <c r="BG1311" s="556">
        <f t="shared" ref="BG1311" si="9045">VLOOKUP(BG1310,IowaCurves,6)/100</f>
        <v>0.4268329620361328</v>
      </c>
      <c r="BH1311" s="556">
        <f t="shared" ref="BH1311" si="9046">VLOOKUP(BH1310,IowaCurves,6)/100</f>
        <v>0.41931114196777342</v>
      </c>
      <c r="BI1311" s="556">
        <f t="shared" ref="BI1311" si="9047">VLOOKUP(BI1310,IowaCurves,6)/100</f>
        <v>0.41931114196777342</v>
      </c>
      <c r="BJ1311" s="556">
        <f t="shared" ref="BJ1311" si="9048">VLOOKUP(BJ1310,IowaCurves,6)/100</f>
        <v>0.41184837341308594</v>
      </c>
      <c r="BK1311" s="556">
        <f t="shared" ref="BK1311" si="9049">VLOOKUP(BK1310,IowaCurves,6)/100</f>
        <v>0.40444557189941405</v>
      </c>
      <c r="BL1311" s="556">
        <f t="shared" ref="BL1311" si="9050">VLOOKUP(BL1310,IowaCurves,6)/100</f>
        <v>0.39710369110107424</v>
      </c>
      <c r="BM1311" s="556">
        <f t="shared" ref="BM1311" si="9051">VLOOKUP(BM1310,IowaCurves,6)/100</f>
        <v>0.38982372283935546</v>
      </c>
      <c r="BN1311" s="556">
        <f t="shared" ref="BN1311" si="9052">VLOOKUP(BN1310,IowaCurves,6)/100</f>
        <v>0.38260673522949218</v>
      </c>
      <c r="BO1311" s="556">
        <f t="shared" ref="BO1311" si="9053">VLOOKUP(BO1310,IowaCurves,6)/100</f>
        <v>0.38260673522949218</v>
      </c>
      <c r="BP1311" s="556">
        <f t="shared" ref="BP1311" si="9054">VLOOKUP(BP1310,IowaCurves,6)/100</f>
        <v>0.37545387268066405</v>
      </c>
      <c r="BQ1311" s="556">
        <f t="shared" ref="BQ1311" si="9055">VLOOKUP(BQ1310,IowaCurves,6)/100</f>
        <v>0.36836624145507813</v>
      </c>
      <c r="BR1311" s="556">
        <f t="shared" ref="BR1311" si="9056">VLOOKUP(BR1310,IowaCurves,6)/100</f>
        <v>0.36134506225585938</v>
      </c>
      <c r="BS1311" s="556">
        <f t="shared" ref="BS1311" si="9057">VLOOKUP(BS1310,IowaCurves,6)/100</f>
        <v>0.35439155578613279</v>
      </c>
      <c r="BT1311" s="556">
        <f t="shared" ref="BT1311" si="9058">VLOOKUP(BT1310,IowaCurves,6)/100</f>
        <v>0.35439155578613279</v>
      </c>
      <c r="BU1311" s="556">
        <f t="shared" ref="BU1311" si="9059">VLOOKUP(BU1310,IowaCurves,6)/100</f>
        <v>0.3475070571899414</v>
      </c>
      <c r="BV1311" s="556">
        <f t="shared" ref="BV1311" si="9060">VLOOKUP(BV1310,IowaCurves,6)/100</f>
        <v>0.34069286346435546</v>
      </c>
      <c r="BW1311" s="556">
        <f t="shared" ref="BW1311" si="9061">VLOOKUP(BW1310,IowaCurves,6)/100</f>
        <v>0.33395038604736327</v>
      </c>
      <c r="BX1311" s="556">
        <f t="shared" ref="BX1311" si="9062">VLOOKUP(BX1310,IowaCurves,6)/100</f>
        <v>0.33395038604736327</v>
      </c>
      <c r="BY1311" s="556">
        <f t="shared" ref="BY1311" si="9063">VLOOKUP(BY1310,IowaCurves,6)/100</f>
        <v>0.32728092193603514</v>
      </c>
      <c r="BZ1311" s="556">
        <f t="shared" ref="BZ1311" si="9064">VLOOKUP(BZ1310,IowaCurves,6)/100</f>
        <v>0.32068595886230467</v>
      </c>
      <c r="CA1311" s="556">
        <f t="shared" ref="CA1311" si="9065">VLOOKUP(CA1310,IowaCurves,6)/100</f>
        <v>0.31416692733764651</v>
      </c>
      <c r="CB1311" s="556">
        <f t="shared" ref="CB1311" si="9066">VLOOKUP(CB1310,IowaCurves,6)/100</f>
        <v>0.31416692733764651</v>
      </c>
      <c r="CC1311" s="556">
        <f t="shared" ref="CC1311" si="9067">VLOOKUP(CC1310,IowaCurves,6)/100</f>
        <v>0.30772521972656253</v>
      </c>
      <c r="CD1311" s="556">
        <f t="shared" ref="CD1311" si="9068">VLOOKUP(CD1310,IowaCurves,6)/100</f>
        <v>0.30136234283447266</v>
      </c>
      <c r="CE1311" s="556">
        <f t="shared" ref="CE1311" si="9069">VLOOKUP(CE1310,IowaCurves,6)/100</f>
        <v>0.29507970809936523</v>
      </c>
      <c r="CF1311" s="556">
        <f t="shared" ref="CF1311" si="9070">VLOOKUP(CF1310,IowaCurves,6)/100</f>
        <v>0.29507970809936523</v>
      </c>
      <c r="CG1311" s="556">
        <f t="shared" ref="CG1311" si="9071">VLOOKUP(CG1310,IowaCurves,6)/100</f>
        <v>0.28887874603271485</v>
      </c>
      <c r="CH1311" s="556">
        <f t="shared" ref="CH1311" si="9072">VLOOKUP(CH1310,IowaCurves,6)/100</f>
        <v>0.28276086807250977</v>
      </c>
      <c r="CI1311" s="556">
        <f t="shared" ref="CI1311" si="9073">VLOOKUP(CI1310,IowaCurves,6)/100</f>
        <v>0.28276086807250977</v>
      </c>
      <c r="CJ1311" s="556">
        <f t="shared" ref="CJ1311" si="9074">VLOOKUP(CJ1310,IowaCurves,6)/100</f>
        <v>0.27672744750976563</v>
      </c>
      <c r="CK1311" s="556">
        <f t="shared" ref="CK1311" si="9075">VLOOKUP(CK1310,IowaCurves,6)/100</f>
        <v>0.27077981948852536</v>
      </c>
      <c r="CL1311" s="556">
        <f t="shared" ref="CL1311" si="9076">VLOOKUP(CL1310,IowaCurves,6)/100</f>
        <v>0.27077981948852536</v>
      </c>
      <c r="CM1311" s="556">
        <f t="shared" ref="CM1311" si="9077">VLOOKUP(CM1310,IowaCurves,6)/100</f>
        <v>0.26491930007934572</v>
      </c>
      <c r="CN1311" s="556">
        <f t="shared" ref="CN1311" si="9078">VLOOKUP(CN1310,IowaCurves,6)/100</f>
        <v>0.25914705276489258</v>
      </c>
      <c r="CO1311" s="556">
        <f t="shared" ref="CO1311" si="9079">VLOOKUP(CO1310,IowaCurves,6)/100</f>
        <v>0.25914705276489258</v>
      </c>
    </row>
    <row r="1312" spans="2:93">
      <c r="B1312" s="556" t="s">
        <v>1943</v>
      </c>
      <c r="C1312" s="634" t="s">
        <v>2005</v>
      </c>
      <c r="D1312" s="634"/>
      <c r="H1312" s="556">
        <f>ROUND(H1308*H1311,1)</f>
        <v>67.7</v>
      </c>
      <c r="I1312" s="556">
        <f t="shared" ref="I1312:BT1312" si="9080">ROUND(I1308*I1311,1)</f>
        <v>66.2</v>
      </c>
      <c r="J1312" s="556">
        <f t="shared" si="9080"/>
        <v>65.5</v>
      </c>
      <c r="K1312" s="556">
        <f t="shared" si="9080"/>
        <v>64.8</v>
      </c>
      <c r="L1312" s="556">
        <f t="shared" si="9080"/>
        <v>64</v>
      </c>
      <c r="M1312" s="556">
        <f t="shared" si="9080"/>
        <v>62.6</v>
      </c>
      <c r="N1312" s="556">
        <f t="shared" si="9080"/>
        <v>61.9</v>
      </c>
      <c r="O1312" s="556">
        <f t="shared" si="9080"/>
        <v>61.2</v>
      </c>
      <c r="P1312" s="556">
        <f t="shared" si="9080"/>
        <v>60.5</v>
      </c>
      <c r="Q1312" s="556">
        <f t="shared" si="9080"/>
        <v>59.8</v>
      </c>
      <c r="R1312" s="556">
        <f t="shared" si="9080"/>
        <v>58.3</v>
      </c>
      <c r="S1312" s="556">
        <f t="shared" si="9080"/>
        <v>57.6</v>
      </c>
      <c r="T1312" s="556">
        <f t="shared" si="9080"/>
        <v>56.9</v>
      </c>
      <c r="U1312" s="556">
        <f t="shared" si="9080"/>
        <v>56.2</v>
      </c>
      <c r="V1312" s="556">
        <f t="shared" si="9080"/>
        <v>55.5</v>
      </c>
      <c r="W1312" s="556">
        <f t="shared" si="9080"/>
        <v>54.8</v>
      </c>
      <c r="X1312" s="556">
        <f t="shared" si="9080"/>
        <v>54.2</v>
      </c>
      <c r="Y1312" s="556">
        <f t="shared" si="9080"/>
        <v>52.8</v>
      </c>
      <c r="Z1312" s="556">
        <f t="shared" si="9080"/>
        <v>52.1</v>
      </c>
      <c r="AA1312" s="556">
        <f t="shared" si="9080"/>
        <v>51.4</v>
      </c>
      <c r="AB1312" s="556">
        <f t="shared" si="9080"/>
        <v>50.7</v>
      </c>
      <c r="AC1312" s="556">
        <f t="shared" si="9080"/>
        <v>50.1</v>
      </c>
      <c r="AD1312" s="556">
        <f t="shared" si="9080"/>
        <v>49.4</v>
      </c>
      <c r="AE1312" s="556">
        <f t="shared" si="9080"/>
        <v>48.7</v>
      </c>
      <c r="AF1312" s="556">
        <f t="shared" si="9080"/>
        <v>48.1</v>
      </c>
      <c r="AG1312" s="556">
        <f t="shared" si="9080"/>
        <v>47.4</v>
      </c>
      <c r="AH1312" s="556">
        <f t="shared" si="9080"/>
        <v>46.7</v>
      </c>
      <c r="AI1312" s="556">
        <f t="shared" si="9080"/>
        <v>46.1</v>
      </c>
      <c r="AJ1312" s="556">
        <f t="shared" si="9080"/>
        <v>45.4</v>
      </c>
      <c r="AK1312" s="556">
        <f t="shared" si="9080"/>
        <v>44.8</v>
      </c>
      <c r="AL1312" s="556">
        <f t="shared" si="9080"/>
        <v>44.1</v>
      </c>
      <c r="AM1312" s="556">
        <f t="shared" si="9080"/>
        <v>43.5</v>
      </c>
      <c r="AN1312" s="556">
        <f t="shared" si="9080"/>
        <v>42.9</v>
      </c>
      <c r="AO1312" s="556">
        <f t="shared" si="9080"/>
        <v>42.2</v>
      </c>
      <c r="AP1312" s="556">
        <f t="shared" si="9080"/>
        <v>41.6</v>
      </c>
      <c r="AQ1312" s="556">
        <f t="shared" si="9080"/>
        <v>41</v>
      </c>
      <c r="AR1312" s="556">
        <f t="shared" si="9080"/>
        <v>40.299999999999997</v>
      </c>
      <c r="AS1312" s="556">
        <f t="shared" si="9080"/>
        <v>39.700000000000003</v>
      </c>
      <c r="AT1312" s="556">
        <f t="shared" si="9080"/>
        <v>39.1</v>
      </c>
      <c r="AU1312" s="556">
        <f t="shared" si="9080"/>
        <v>38.5</v>
      </c>
      <c r="AV1312" s="556">
        <f t="shared" si="9080"/>
        <v>37.9</v>
      </c>
      <c r="AW1312" s="556">
        <f t="shared" si="9080"/>
        <v>37.299999999999997</v>
      </c>
      <c r="AX1312" s="556">
        <f t="shared" si="9080"/>
        <v>36.700000000000003</v>
      </c>
      <c r="AY1312" s="556">
        <f t="shared" si="9080"/>
        <v>36.1</v>
      </c>
      <c r="AZ1312" s="556">
        <f t="shared" si="9080"/>
        <v>35.5</v>
      </c>
      <c r="BA1312" s="556">
        <f t="shared" si="9080"/>
        <v>35.5</v>
      </c>
      <c r="BB1312" s="556">
        <f t="shared" si="9080"/>
        <v>34.9</v>
      </c>
      <c r="BC1312" s="556">
        <f t="shared" si="9080"/>
        <v>34.299999999999997</v>
      </c>
      <c r="BD1312" s="556">
        <f t="shared" si="9080"/>
        <v>33.700000000000003</v>
      </c>
      <c r="BE1312" s="556">
        <f t="shared" si="9080"/>
        <v>33.200000000000003</v>
      </c>
      <c r="BF1312" s="556">
        <f t="shared" si="9080"/>
        <v>32.6</v>
      </c>
      <c r="BG1312" s="556">
        <f t="shared" si="9080"/>
        <v>32</v>
      </c>
      <c r="BH1312" s="556">
        <f t="shared" si="9080"/>
        <v>31.4</v>
      </c>
      <c r="BI1312" s="556">
        <f t="shared" si="9080"/>
        <v>31.4</v>
      </c>
      <c r="BJ1312" s="556">
        <f t="shared" si="9080"/>
        <v>30.9</v>
      </c>
      <c r="BK1312" s="556">
        <f t="shared" si="9080"/>
        <v>30.3</v>
      </c>
      <c r="BL1312" s="556">
        <f t="shared" si="9080"/>
        <v>29.8</v>
      </c>
      <c r="BM1312" s="556">
        <f t="shared" si="9080"/>
        <v>29.2</v>
      </c>
      <c r="BN1312" s="556">
        <f t="shared" si="9080"/>
        <v>28.7</v>
      </c>
      <c r="BO1312" s="556">
        <f t="shared" si="9080"/>
        <v>28.7</v>
      </c>
      <c r="BP1312" s="556">
        <f t="shared" si="9080"/>
        <v>28.2</v>
      </c>
      <c r="BQ1312" s="556">
        <f t="shared" si="9080"/>
        <v>27.6</v>
      </c>
      <c r="BR1312" s="556">
        <f t="shared" si="9080"/>
        <v>27.1</v>
      </c>
      <c r="BS1312" s="556">
        <f t="shared" si="9080"/>
        <v>26.6</v>
      </c>
      <c r="BT1312" s="556">
        <f t="shared" si="9080"/>
        <v>26.6</v>
      </c>
      <c r="BU1312" s="556">
        <f t="shared" ref="BU1312:CO1312" si="9081">ROUND(BU1308*BU1311,1)</f>
        <v>26.1</v>
      </c>
      <c r="BV1312" s="556">
        <f t="shared" si="9081"/>
        <v>25.6</v>
      </c>
      <c r="BW1312" s="556">
        <f t="shared" si="9081"/>
        <v>25</v>
      </c>
      <c r="BX1312" s="556">
        <f t="shared" si="9081"/>
        <v>25</v>
      </c>
      <c r="BY1312" s="556">
        <f t="shared" si="9081"/>
        <v>24.5</v>
      </c>
      <c r="BZ1312" s="556">
        <f t="shared" si="9081"/>
        <v>24.1</v>
      </c>
      <c r="CA1312" s="556">
        <f t="shared" si="9081"/>
        <v>23.6</v>
      </c>
      <c r="CB1312" s="556">
        <f t="shared" si="9081"/>
        <v>23.6</v>
      </c>
      <c r="CC1312" s="556">
        <f t="shared" si="9081"/>
        <v>23.1</v>
      </c>
      <c r="CD1312" s="556">
        <f t="shared" si="9081"/>
        <v>22.6</v>
      </c>
      <c r="CE1312" s="556">
        <f t="shared" si="9081"/>
        <v>22.1</v>
      </c>
      <c r="CF1312" s="556">
        <f t="shared" si="9081"/>
        <v>22.1</v>
      </c>
      <c r="CG1312" s="556">
        <f t="shared" si="9081"/>
        <v>21.7</v>
      </c>
      <c r="CH1312" s="556">
        <f t="shared" si="9081"/>
        <v>21.2</v>
      </c>
      <c r="CI1312" s="556">
        <f t="shared" si="9081"/>
        <v>21.2</v>
      </c>
      <c r="CJ1312" s="556">
        <f t="shared" si="9081"/>
        <v>20.8</v>
      </c>
      <c r="CK1312" s="556">
        <f t="shared" si="9081"/>
        <v>20.3</v>
      </c>
      <c r="CL1312" s="556">
        <f t="shared" si="9081"/>
        <v>20.3</v>
      </c>
      <c r="CM1312" s="556">
        <f t="shared" si="9081"/>
        <v>19.899999999999999</v>
      </c>
      <c r="CN1312" s="556">
        <f t="shared" si="9081"/>
        <v>19.399999999999999</v>
      </c>
      <c r="CO1312" s="556">
        <f t="shared" si="9081"/>
        <v>19.399999999999999</v>
      </c>
    </row>
    <row r="1313" spans="2:93">
      <c r="B1313" s="556" t="s">
        <v>1989</v>
      </c>
      <c r="C1313" s="634" t="s">
        <v>2006</v>
      </c>
      <c r="D1313" s="45" t="s">
        <v>156</v>
      </c>
      <c r="E1313" s="639">
        <f>'DCF Forecast Parameters'!C233</f>
        <v>159471.73000000001</v>
      </c>
      <c r="H1313" s="16">
        <f>E1313</f>
        <v>159471.73000000001</v>
      </c>
      <c r="I1313" s="17">
        <f>I1301+I1302+I1304</f>
        <v>160268.73000000001</v>
      </c>
      <c r="J1313" s="17">
        <f t="shared" ref="J1313:BU1313" si="9082">J1301+J1302+J1304</f>
        <v>161069.73000000001</v>
      </c>
      <c r="K1313" s="17">
        <f t="shared" si="9082"/>
        <v>161874.73000000001</v>
      </c>
      <c r="L1313" s="17">
        <f t="shared" si="9082"/>
        <v>162683.73000000001</v>
      </c>
      <c r="M1313" s="17">
        <f t="shared" si="9082"/>
        <v>163496.73000000001</v>
      </c>
      <c r="N1313" s="17">
        <f t="shared" si="9082"/>
        <v>164313.73000000001</v>
      </c>
      <c r="O1313" s="17">
        <f t="shared" si="9082"/>
        <v>165134.73000000001</v>
      </c>
      <c r="P1313" s="17">
        <f t="shared" si="9082"/>
        <v>165960.73000000001</v>
      </c>
      <c r="Q1313" s="17">
        <f t="shared" si="9082"/>
        <v>166790.73000000001</v>
      </c>
      <c r="R1313" s="17">
        <f t="shared" si="9082"/>
        <v>167624.73000000001</v>
      </c>
      <c r="S1313" s="17">
        <f t="shared" si="9082"/>
        <v>168462.73</v>
      </c>
      <c r="T1313" s="17">
        <f t="shared" si="9082"/>
        <v>169304.73</v>
      </c>
      <c r="U1313" s="17">
        <f t="shared" si="9082"/>
        <v>170151.73</v>
      </c>
      <c r="V1313" s="17">
        <f t="shared" si="9082"/>
        <v>171002.73</v>
      </c>
      <c r="W1313" s="17">
        <f t="shared" si="9082"/>
        <v>171857.73</v>
      </c>
      <c r="X1313" s="17">
        <f t="shared" si="9082"/>
        <v>172716.73</v>
      </c>
      <c r="Y1313" s="17">
        <f t="shared" si="9082"/>
        <v>173579.73</v>
      </c>
      <c r="Z1313" s="17">
        <f t="shared" si="9082"/>
        <v>174447.73</v>
      </c>
      <c r="AA1313" s="17">
        <f t="shared" si="9082"/>
        <v>175319.73</v>
      </c>
      <c r="AB1313" s="17">
        <f t="shared" si="9082"/>
        <v>176196.73</v>
      </c>
      <c r="AC1313" s="17">
        <f t="shared" si="9082"/>
        <v>177077.73</v>
      </c>
      <c r="AD1313" s="17">
        <f t="shared" si="9082"/>
        <v>177962.73</v>
      </c>
      <c r="AE1313" s="17">
        <f t="shared" si="9082"/>
        <v>178852.73</v>
      </c>
      <c r="AF1313" s="17">
        <f t="shared" si="9082"/>
        <v>179746.73</v>
      </c>
      <c r="AG1313" s="17">
        <f t="shared" si="9082"/>
        <v>180645.73</v>
      </c>
      <c r="AH1313" s="17">
        <f t="shared" si="9082"/>
        <v>181548.73</v>
      </c>
      <c r="AI1313" s="17">
        <f t="shared" si="9082"/>
        <v>182456.73</v>
      </c>
      <c r="AJ1313" s="17">
        <f t="shared" si="9082"/>
        <v>183368.73</v>
      </c>
      <c r="AK1313" s="17">
        <f t="shared" si="9082"/>
        <v>184285.73</v>
      </c>
      <c r="AL1313" s="17">
        <f t="shared" si="9082"/>
        <v>185206.73</v>
      </c>
      <c r="AM1313" s="17">
        <f t="shared" si="9082"/>
        <v>186132.73</v>
      </c>
      <c r="AN1313" s="17">
        <f t="shared" si="9082"/>
        <v>187063.73</v>
      </c>
      <c r="AO1313" s="17">
        <f t="shared" si="9082"/>
        <v>187998.73</v>
      </c>
      <c r="AP1313" s="17">
        <f t="shared" si="9082"/>
        <v>188938.73</v>
      </c>
      <c r="AQ1313" s="17">
        <f t="shared" si="9082"/>
        <v>189883.73</v>
      </c>
      <c r="AR1313" s="17">
        <f t="shared" si="9082"/>
        <v>190832.73</v>
      </c>
      <c r="AS1313" s="17">
        <f t="shared" si="9082"/>
        <v>191786.73</v>
      </c>
      <c r="AT1313" s="17">
        <f t="shared" si="9082"/>
        <v>192745.73</v>
      </c>
      <c r="AU1313" s="17">
        <f t="shared" si="9082"/>
        <v>193709.73</v>
      </c>
      <c r="AV1313" s="17">
        <f t="shared" si="9082"/>
        <v>194678.73</v>
      </c>
      <c r="AW1313" s="17">
        <f t="shared" si="9082"/>
        <v>195651.73</v>
      </c>
      <c r="AX1313" s="17">
        <f t="shared" si="9082"/>
        <v>196629.73</v>
      </c>
      <c r="AY1313" s="17">
        <f t="shared" si="9082"/>
        <v>197612.73</v>
      </c>
      <c r="AZ1313" s="17">
        <f t="shared" si="9082"/>
        <v>198600.73</v>
      </c>
      <c r="BA1313" s="17">
        <f t="shared" si="9082"/>
        <v>199593.73</v>
      </c>
      <c r="BB1313" s="17">
        <f t="shared" si="9082"/>
        <v>200591.73</v>
      </c>
      <c r="BC1313" s="17">
        <f t="shared" si="9082"/>
        <v>201594.73</v>
      </c>
      <c r="BD1313" s="17">
        <f t="shared" si="9082"/>
        <v>202602.73</v>
      </c>
      <c r="BE1313" s="17">
        <f t="shared" si="9082"/>
        <v>203615.73</v>
      </c>
      <c r="BF1313" s="17">
        <f t="shared" si="9082"/>
        <v>204633.73</v>
      </c>
      <c r="BG1313" s="17">
        <f t="shared" si="9082"/>
        <v>205656.73</v>
      </c>
      <c r="BH1313" s="17">
        <f t="shared" si="9082"/>
        <v>206684.73</v>
      </c>
      <c r="BI1313" s="17">
        <f t="shared" si="9082"/>
        <v>207717.73</v>
      </c>
      <c r="BJ1313" s="17">
        <f t="shared" si="9082"/>
        <v>208756.73</v>
      </c>
      <c r="BK1313" s="17">
        <f t="shared" si="9082"/>
        <v>209800.73</v>
      </c>
      <c r="BL1313" s="17">
        <f t="shared" si="9082"/>
        <v>210849.73</v>
      </c>
      <c r="BM1313" s="17">
        <f t="shared" si="9082"/>
        <v>211903.73</v>
      </c>
      <c r="BN1313" s="17">
        <f t="shared" si="9082"/>
        <v>212962.73</v>
      </c>
      <c r="BO1313" s="17">
        <f t="shared" si="9082"/>
        <v>214027.73</v>
      </c>
      <c r="BP1313" s="17">
        <f t="shared" si="9082"/>
        <v>215097.73</v>
      </c>
      <c r="BQ1313" s="17">
        <f t="shared" si="9082"/>
        <v>216172.73</v>
      </c>
      <c r="BR1313" s="17">
        <f t="shared" si="9082"/>
        <v>217253.73</v>
      </c>
      <c r="BS1313" s="17">
        <f t="shared" si="9082"/>
        <v>218339.73</v>
      </c>
      <c r="BT1313" s="17">
        <f t="shared" si="9082"/>
        <v>219431.73</v>
      </c>
      <c r="BU1313" s="17">
        <f t="shared" si="9082"/>
        <v>220528.73</v>
      </c>
      <c r="BV1313" s="17">
        <f t="shared" ref="BV1313:CO1313" si="9083">BV1301+BV1302+BV1304</f>
        <v>221631.73</v>
      </c>
      <c r="BW1313" s="17">
        <f t="shared" si="9083"/>
        <v>222739.73</v>
      </c>
      <c r="BX1313" s="17">
        <f t="shared" si="9083"/>
        <v>223853.73</v>
      </c>
      <c r="BY1313" s="17">
        <f t="shared" si="9083"/>
        <v>224972.73</v>
      </c>
      <c r="BZ1313" s="17">
        <f t="shared" si="9083"/>
        <v>226097.73</v>
      </c>
      <c r="CA1313" s="17">
        <f t="shared" si="9083"/>
        <v>227228.73</v>
      </c>
      <c r="CB1313" s="17">
        <f t="shared" si="9083"/>
        <v>228364.73</v>
      </c>
      <c r="CC1313" s="17">
        <f t="shared" si="9083"/>
        <v>229506.73</v>
      </c>
      <c r="CD1313" s="17">
        <f t="shared" si="9083"/>
        <v>230653.73</v>
      </c>
      <c r="CE1313" s="17">
        <f t="shared" si="9083"/>
        <v>231806.73</v>
      </c>
      <c r="CF1313" s="17">
        <f t="shared" si="9083"/>
        <v>232965.73</v>
      </c>
      <c r="CG1313" s="17">
        <f t="shared" si="9083"/>
        <v>234130.73</v>
      </c>
      <c r="CH1313" s="17">
        <f t="shared" si="9083"/>
        <v>235301.73</v>
      </c>
      <c r="CI1313" s="17">
        <f t="shared" si="9083"/>
        <v>236478.73</v>
      </c>
      <c r="CJ1313" s="17">
        <f t="shared" si="9083"/>
        <v>237661.73</v>
      </c>
      <c r="CK1313" s="17">
        <f t="shared" si="9083"/>
        <v>238849.73</v>
      </c>
      <c r="CL1313" s="17">
        <f t="shared" si="9083"/>
        <v>240043.73</v>
      </c>
      <c r="CM1313" s="17">
        <f t="shared" si="9083"/>
        <v>241243.73</v>
      </c>
      <c r="CN1313" s="17">
        <f t="shared" si="9083"/>
        <v>242449.73</v>
      </c>
      <c r="CO1313" s="17">
        <f t="shared" si="9083"/>
        <v>243661.73</v>
      </c>
    </row>
    <row r="1314" spans="2:93">
      <c r="B1314" s="556"/>
      <c r="C1314" s="634"/>
      <c r="D1314" s="634"/>
      <c r="H1314" s="556"/>
      <c r="I1314" s="556"/>
      <c r="J1314" s="556"/>
      <c r="K1314" s="556"/>
      <c r="L1314" s="556"/>
      <c r="AK1314" s="556"/>
      <c r="AL1314" s="556"/>
      <c r="AM1314" s="556"/>
      <c r="AN1314" s="556"/>
      <c r="AO1314" s="556"/>
      <c r="AP1314" s="556"/>
      <c r="AQ1314" s="556"/>
      <c r="AR1314" s="556"/>
      <c r="AS1314" s="556"/>
      <c r="AT1314" s="556"/>
      <c r="AU1314" s="556"/>
      <c r="AV1314" s="556"/>
      <c r="AW1314" s="556"/>
      <c r="AX1314" s="556"/>
      <c r="AY1314" s="556"/>
      <c r="AZ1314" s="556"/>
      <c r="BA1314" s="556"/>
      <c r="BB1314" s="556"/>
      <c r="BC1314" s="556"/>
      <c r="BD1314" s="556"/>
      <c r="BE1314" s="556"/>
      <c r="BF1314" s="556"/>
      <c r="BG1314" s="556"/>
      <c r="BH1314" s="556"/>
      <c r="BI1314" s="556"/>
      <c r="BJ1314" s="556"/>
      <c r="BK1314" s="556"/>
      <c r="BL1314" s="556"/>
      <c r="BM1314" s="556"/>
      <c r="BN1314" s="556"/>
      <c r="BO1314" s="556"/>
      <c r="BP1314" s="556"/>
      <c r="BQ1314" s="556"/>
      <c r="BR1314" s="556"/>
      <c r="BS1314" s="556"/>
      <c r="BT1314" s="556"/>
      <c r="BU1314" s="556"/>
      <c r="BV1314" s="556"/>
      <c r="BW1314" s="556"/>
      <c r="BX1314" s="556"/>
      <c r="BY1314" s="556"/>
      <c r="BZ1314" s="556"/>
      <c r="CA1314" s="556"/>
      <c r="CB1314" s="556"/>
      <c r="CC1314" s="556"/>
      <c r="CD1314" s="556"/>
      <c r="CE1314" s="556"/>
      <c r="CF1314" s="556"/>
      <c r="CG1314" s="556"/>
      <c r="CH1314" s="556"/>
      <c r="CI1314" s="556"/>
      <c r="CJ1314" s="556"/>
      <c r="CK1314" s="556"/>
      <c r="CL1314" s="556"/>
      <c r="CM1314" s="556"/>
      <c r="CN1314" s="556"/>
      <c r="CO1314" s="556"/>
    </row>
    <row r="1315" spans="2:93">
      <c r="B1315" s="46" t="s">
        <v>1990</v>
      </c>
      <c r="C1315" s="634"/>
      <c r="D1315" s="634"/>
      <c r="H1315" s="556"/>
      <c r="I1315" s="556"/>
      <c r="J1315" s="556"/>
      <c r="K1315" s="556"/>
      <c r="L1315" s="556"/>
      <c r="AK1315" s="556"/>
      <c r="AL1315" s="556"/>
      <c r="AM1315" s="556"/>
      <c r="AN1315" s="556"/>
      <c r="AO1315" s="556"/>
      <c r="AP1315" s="556"/>
      <c r="AQ1315" s="556"/>
      <c r="AR1315" s="556"/>
      <c r="AS1315" s="556"/>
      <c r="AT1315" s="556"/>
      <c r="AU1315" s="556"/>
      <c r="AV1315" s="556"/>
      <c r="AW1315" s="556"/>
      <c r="AX1315" s="556"/>
      <c r="AY1315" s="556"/>
      <c r="AZ1315" s="556"/>
      <c r="BA1315" s="556"/>
      <c r="BB1315" s="556"/>
      <c r="BC1315" s="556"/>
      <c r="BD1315" s="556"/>
      <c r="BE1315" s="556"/>
      <c r="BF1315" s="556"/>
      <c r="BG1315" s="556"/>
      <c r="BH1315" s="556"/>
      <c r="BI1315" s="556"/>
      <c r="BJ1315" s="556"/>
      <c r="BK1315" s="556"/>
      <c r="BL1315" s="556"/>
      <c r="BM1315" s="556"/>
      <c r="BN1315" s="556"/>
      <c r="BO1315" s="556"/>
      <c r="BP1315" s="556"/>
      <c r="BQ1315" s="556"/>
      <c r="BR1315" s="556"/>
      <c r="BS1315" s="556"/>
      <c r="BT1315" s="556"/>
      <c r="BU1315" s="556"/>
      <c r="BV1315" s="556"/>
      <c r="BW1315" s="556"/>
      <c r="BX1315" s="556"/>
      <c r="BY1315" s="556"/>
      <c r="BZ1315" s="556"/>
      <c r="CA1315" s="556"/>
      <c r="CB1315" s="556"/>
      <c r="CC1315" s="556"/>
      <c r="CD1315" s="556"/>
      <c r="CE1315" s="556"/>
      <c r="CF1315" s="556"/>
      <c r="CG1315" s="556"/>
      <c r="CH1315" s="556"/>
      <c r="CI1315" s="556"/>
      <c r="CJ1315" s="556"/>
      <c r="CK1315" s="556"/>
      <c r="CL1315" s="556"/>
      <c r="CM1315" s="556"/>
      <c r="CN1315" s="556"/>
      <c r="CO1315" s="556"/>
    </row>
    <row r="1316" spans="2:93">
      <c r="B1316" s="556" t="s">
        <v>1986</v>
      </c>
      <c r="C1316" s="634" t="s">
        <v>2005</v>
      </c>
      <c r="D1316" s="634"/>
      <c r="H1316" s="17"/>
      <c r="I1316" s="17">
        <f>H1321</f>
        <v>0</v>
      </c>
      <c r="J1316" s="17">
        <f t="shared" ref="J1316" si="9084">I1321</f>
        <v>-1967.08</v>
      </c>
      <c r="K1316" s="17">
        <f t="shared" ref="K1316" si="9085">J1321</f>
        <v>-3960.0499999999993</v>
      </c>
      <c r="L1316" s="17">
        <f t="shared" ref="L1316" si="9086">K1321</f>
        <v>-5962.99</v>
      </c>
      <c r="M1316" s="17">
        <f t="shared" ref="M1316" si="9087">L1321</f>
        <v>-7975.9500000000007</v>
      </c>
      <c r="N1316" s="17">
        <f t="shared" ref="N1316" si="9088">M1321</f>
        <v>-9998.9900000000016</v>
      </c>
      <c r="O1316" s="17">
        <f t="shared" ref="O1316" si="9089">N1321</f>
        <v>-12048.570000000002</v>
      </c>
      <c r="P1316" s="17">
        <f t="shared" ref="P1316" si="9090">O1321</f>
        <v>-14108.430000000002</v>
      </c>
      <c r="Q1316" s="17">
        <f t="shared" ref="Q1316" si="9091">P1321</f>
        <v>-16162.090000000004</v>
      </c>
      <c r="R1316" s="17">
        <f t="shared" ref="R1316" si="9092">Q1321</f>
        <v>-18226.090000000004</v>
      </c>
      <c r="S1316" s="17">
        <f t="shared" ref="S1316" si="9093">R1321</f>
        <v>-20300.490000000005</v>
      </c>
      <c r="T1316" s="17">
        <f t="shared" ref="T1316" si="9094">S1321</f>
        <v>-22418.950000000004</v>
      </c>
      <c r="U1316" s="17">
        <f t="shared" ref="U1316" si="9095">T1321</f>
        <v>-24548.090000000004</v>
      </c>
      <c r="V1316" s="17">
        <f t="shared" ref="V1316" si="9096">U1321</f>
        <v>-26671.010000000002</v>
      </c>
      <c r="W1316" s="17">
        <f t="shared" ref="W1316" si="9097">V1321</f>
        <v>-28804.670000000002</v>
      </c>
      <c r="X1316" s="17">
        <f t="shared" ref="X1316" si="9098">W1321</f>
        <v>-30948.120000000003</v>
      </c>
      <c r="Y1316" s="17">
        <f t="shared" ref="Y1316" si="9099">X1321</f>
        <v>-33102.43</v>
      </c>
      <c r="Z1316" s="17">
        <f t="shared" ref="Z1316" si="9100">Y1321</f>
        <v>-35250.339999999997</v>
      </c>
      <c r="AA1316" s="17">
        <f t="shared" ref="AA1316" si="9101">Z1321</f>
        <v>-37443.949999999997</v>
      </c>
      <c r="AB1316" s="17">
        <f t="shared" ref="AB1316" si="9102">AA1321</f>
        <v>-39648.689999999995</v>
      </c>
      <c r="AC1316" s="17">
        <f t="shared" ref="AC1316" si="9103">AB1321</f>
        <v>-41864.639999999992</v>
      </c>
      <c r="AD1316" s="17">
        <f t="shared" ref="AD1316" si="9104">AC1321</f>
        <v>-44074.19999999999</v>
      </c>
      <c r="AE1316" s="17">
        <f t="shared" ref="AE1316" si="9105">AD1321</f>
        <v>-46293.999999999993</v>
      </c>
      <c r="AF1316" s="17">
        <f t="shared" ref="AF1316" si="9106">AE1321</f>
        <v>-48525.119999999995</v>
      </c>
      <c r="AG1316" s="17">
        <f t="shared" ref="AG1316" si="9107">AF1321</f>
        <v>-50767.619999999995</v>
      </c>
      <c r="AH1316" s="17">
        <f t="shared" ref="AH1316" si="9108">AG1321</f>
        <v>-53003.539999999994</v>
      </c>
      <c r="AI1316" s="17">
        <f t="shared" ref="AI1316" si="9109">AH1321</f>
        <v>-55249.889999999992</v>
      </c>
      <c r="AJ1316" s="17">
        <f t="shared" ref="AJ1316" si="9110">AI1321</f>
        <v>-57507.729999999996</v>
      </c>
      <c r="AK1316" s="17">
        <f t="shared" ref="AK1316" si="9111">AJ1321</f>
        <v>-59777.13</v>
      </c>
      <c r="AL1316" s="17">
        <f t="shared" ref="AL1316" si="9112">AK1321</f>
        <v>-62039.77</v>
      </c>
      <c r="AM1316" s="17">
        <f t="shared" ref="AM1316" si="9113">AL1321</f>
        <v>-64313.009999999995</v>
      </c>
      <c r="AN1316" s="17">
        <f t="shared" ref="AN1316" si="9114">AM1321</f>
        <v>-66597.919999999998</v>
      </c>
      <c r="AO1316" s="17">
        <f t="shared" ref="AO1316" si="9115">AN1321</f>
        <v>-68894.569999999992</v>
      </c>
      <c r="AP1316" s="17">
        <f t="shared" ref="AP1316" si="9116">AO1321</f>
        <v>-71183.28</v>
      </c>
      <c r="AQ1316" s="17">
        <f t="shared" ref="AQ1316" si="9117">AP1321</f>
        <v>-73483.77</v>
      </c>
      <c r="AR1316" s="17">
        <f t="shared" ref="AR1316" si="9118">AQ1321</f>
        <v>-75796.12000000001</v>
      </c>
      <c r="AS1316" s="17">
        <f t="shared" ref="AS1316" si="9119">AR1321</f>
        <v>-78119.390000000014</v>
      </c>
      <c r="AT1316" s="17">
        <f t="shared" ref="AT1316" si="9120">AS1321</f>
        <v>-80454.640000000014</v>
      </c>
      <c r="AU1316" s="17">
        <f t="shared" ref="AU1316" si="9121">AT1321</f>
        <v>-82782.73000000001</v>
      </c>
      <c r="AV1316" s="17">
        <f t="shared" ref="AV1316" si="9122">AU1321</f>
        <v>-85121.85</v>
      </c>
      <c r="AW1316" s="17">
        <f t="shared" ref="AW1316" si="9123">AV1321</f>
        <v>-87473.090000000011</v>
      </c>
      <c r="AX1316" s="17">
        <f t="shared" ref="AX1316" si="9124">AW1321</f>
        <v>-89815.99</v>
      </c>
      <c r="AY1316" s="17">
        <f t="shared" ref="AY1316" si="9125">AX1321</f>
        <v>-92171.03</v>
      </c>
      <c r="AZ1316" s="17">
        <f t="shared" ref="AZ1316" si="9126">AY1321</f>
        <v>-94537.29</v>
      </c>
      <c r="BA1316" s="17">
        <f t="shared" ref="BA1316" si="9127">AZ1321</f>
        <v>-96896.03</v>
      </c>
      <c r="BB1316" s="17">
        <f t="shared" ref="BB1316" si="9128">BA1321</f>
        <v>-99266.03</v>
      </c>
      <c r="BC1316" s="17">
        <f t="shared" ref="BC1316" si="9129">BB1321</f>
        <v>-101608.35</v>
      </c>
      <c r="BD1316" s="17">
        <f t="shared" ref="BD1316" si="9130">BC1321</f>
        <v>-103942.76000000001</v>
      </c>
      <c r="BE1316" s="17">
        <f t="shared" ref="BE1316" si="9131">BD1321</f>
        <v>-106288.35</v>
      </c>
      <c r="BF1316" s="17">
        <f t="shared" ref="BF1316" si="9132">BE1321</f>
        <v>-108645.19</v>
      </c>
      <c r="BG1316" s="17">
        <f t="shared" ref="BG1316" si="9133">BF1321</f>
        <v>-110993.94</v>
      </c>
      <c r="BH1316" s="17">
        <f t="shared" ref="BH1316" si="9134">BG1321</f>
        <v>-113353.97</v>
      </c>
      <c r="BI1316" s="17">
        <f t="shared" ref="BI1316" si="9135">BH1321</f>
        <v>-115726.36</v>
      </c>
      <c r="BJ1316" s="17">
        <f t="shared" ref="BJ1316" si="9136">BI1321</f>
        <v>-118110.18000000001</v>
      </c>
      <c r="BK1316" s="17">
        <f t="shared" ref="BK1316" si="9137">BJ1321</f>
        <v>-120444.03000000001</v>
      </c>
      <c r="BL1316" s="17">
        <f t="shared" ref="BL1316" si="9138">BK1321</f>
        <v>-122789.15000000001</v>
      </c>
      <c r="BM1316" s="17">
        <f t="shared" ref="BM1316" si="9139">BL1321</f>
        <v>-125145.61000000002</v>
      </c>
      <c r="BN1316" s="17">
        <f t="shared" ref="BN1316" si="9140">BM1321</f>
        <v>-127493.33000000002</v>
      </c>
      <c r="BO1316" s="17">
        <f t="shared" ref="BO1316" si="9141">BN1321</f>
        <v>-129852.42000000001</v>
      </c>
      <c r="BP1316" s="17">
        <f t="shared" ref="BP1316" si="9142">BO1321</f>
        <v>-132223.96000000002</v>
      </c>
      <c r="BQ1316" s="17">
        <f t="shared" ref="BQ1316" si="9143">BP1321</f>
        <v>-134542.64000000001</v>
      </c>
      <c r="BR1316" s="17">
        <f t="shared" ref="BR1316" si="9144">BQ1321</f>
        <v>-136872.59000000003</v>
      </c>
      <c r="BS1316" s="17">
        <f t="shared" ref="BS1316" si="9145">BR1321</f>
        <v>-139214.88000000003</v>
      </c>
      <c r="BT1316" s="17">
        <f t="shared" ref="BT1316" si="9146">BS1321</f>
        <v>-141568.58000000005</v>
      </c>
      <c r="BU1316" s="17">
        <f t="shared" ref="BU1316" si="9147">BT1321</f>
        <v>-143911.87000000005</v>
      </c>
      <c r="BV1316" s="17">
        <f t="shared" ref="BV1316" si="9148">BU1321</f>
        <v>-146200.61000000004</v>
      </c>
      <c r="BW1316" s="17">
        <f t="shared" ref="BW1316" si="9149">BV1321</f>
        <v>-148501.54000000004</v>
      </c>
      <c r="BX1316" s="17">
        <f t="shared" ref="BX1316" si="9150">BW1321</f>
        <v>-150813.74000000005</v>
      </c>
      <c r="BY1316" s="17">
        <f t="shared" ref="BY1316" si="9151">BX1321</f>
        <v>-153137.27000000005</v>
      </c>
      <c r="BZ1316" s="17">
        <f t="shared" ref="BZ1316" si="9152">BY1321</f>
        <v>-155404.88000000003</v>
      </c>
      <c r="CA1316" s="17">
        <f t="shared" ref="CA1316" si="9153">BZ1321</f>
        <v>-157684.62000000002</v>
      </c>
      <c r="CB1316" s="17">
        <f t="shared" ref="CB1316" si="9154">CA1321</f>
        <v>-159975.58000000002</v>
      </c>
      <c r="CC1316" s="17">
        <f t="shared" ref="CC1316" si="9155">CB1321</f>
        <v>-162255.04000000001</v>
      </c>
      <c r="CD1316" s="17">
        <f t="shared" ref="CD1316" si="9156">CC1321</f>
        <v>-164499.95000000001</v>
      </c>
      <c r="CE1316" s="17">
        <f t="shared" ref="CE1316" si="9157">CD1321</f>
        <v>-166755.94</v>
      </c>
      <c r="CF1316" s="17">
        <f t="shared" ref="CF1316" si="9158">CE1321</f>
        <v>-169023.07</v>
      </c>
      <c r="CG1316" s="17">
        <f t="shared" ref="CG1316" si="9159">CF1321</f>
        <v>-171301.42</v>
      </c>
      <c r="CH1316" s="17">
        <f t="shared" ref="CH1316" si="9160">CG1321</f>
        <v>-173522</v>
      </c>
      <c r="CI1316" s="17">
        <f t="shared" ref="CI1316" si="9161">CH1321</f>
        <v>-175730.12</v>
      </c>
      <c r="CJ1316" s="17">
        <f t="shared" ref="CJ1316" si="9162">CI1321</f>
        <v>-177949.21</v>
      </c>
      <c r="CK1316" s="17">
        <f t="shared" ref="CK1316" si="9163">CJ1321</f>
        <v>-180131.93</v>
      </c>
      <c r="CL1316" s="17">
        <f t="shared" ref="CL1316" si="9164">CK1321</f>
        <v>-182301.69999999998</v>
      </c>
      <c r="CM1316" s="17">
        <f t="shared" ref="CM1316" si="9165">CL1321</f>
        <v>-184506.22999999998</v>
      </c>
      <c r="CN1316" s="17">
        <f t="shared" ref="CN1316" si="9166">CM1321</f>
        <v>-186649.56999999998</v>
      </c>
      <c r="CO1316" s="17">
        <f t="shared" ref="CO1316" si="9167">CN1321</f>
        <v>-188803.61999999997</v>
      </c>
    </row>
    <row r="1317" spans="2:93">
      <c r="B1317" s="556" t="s">
        <v>1990</v>
      </c>
      <c r="C1317" s="634" t="s">
        <v>2005</v>
      </c>
      <c r="D1317" s="634"/>
      <c r="H1317" s="17"/>
      <c r="I1317" s="17">
        <f>ROUND(I1319*(I1301+I1313)/2,2)</f>
        <v>-2366.08</v>
      </c>
      <c r="J1317" s="17">
        <f t="shared" ref="J1317:BU1317" si="9168">ROUND(J1319*(J1301+J1313)/2,2)</f>
        <v>-2393.9699999999998</v>
      </c>
      <c r="K1317" s="17">
        <f t="shared" si="9168"/>
        <v>-2405.94</v>
      </c>
      <c r="L1317" s="17">
        <f t="shared" si="9168"/>
        <v>-2417.96</v>
      </c>
      <c r="M1317" s="17">
        <f t="shared" si="9168"/>
        <v>-2430.04</v>
      </c>
      <c r="N1317" s="17">
        <f t="shared" si="9168"/>
        <v>-2458.58</v>
      </c>
      <c r="O1317" s="17">
        <f t="shared" si="9168"/>
        <v>-2470.86</v>
      </c>
      <c r="P1317" s="17">
        <f t="shared" si="9168"/>
        <v>-2466.66</v>
      </c>
      <c r="Q1317" s="17">
        <f t="shared" si="9168"/>
        <v>-2479</v>
      </c>
      <c r="R1317" s="17">
        <f t="shared" si="9168"/>
        <v>-2491.4</v>
      </c>
      <c r="S1317" s="17">
        <f t="shared" si="9168"/>
        <v>-2537.46</v>
      </c>
      <c r="T1317" s="17">
        <f t="shared" si="9168"/>
        <v>-2550.14</v>
      </c>
      <c r="U1317" s="17">
        <f t="shared" si="9168"/>
        <v>-2545.92</v>
      </c>
      <c r="V1317" s="17">
        <f t="shared" si="9168"/>
        <v>-2558.66</v>
      </c>
      <c r="W1317" s="17">
        <f t="shared" si="9168"/>
        <v>-2571.4499999999998</v>
      </c>
      <c r="X1317" s="17">
        <f t="shared" si="9168"/>
        <v>-2584.31</v>
      </c>
      <c r="Y1317" s="17">
        <f t="shared" si="9168"/>
        <v>-2579.91</v>
      </c>
      <c r="Z1317" s="17">
        <f t="shared" si="9168"/>
        <v>-2627.61</v>
      </c>
      <c r="AA1317" s="17">
        <f t="shared" si="9168"/>
        <v>-2640.74</v>
      </c>
      <c r="AB1317" s="17">
        <f t="shared" si="9168"/>
        <v>-2653.95</v>
      </c>
      <c r="AC1317" s="17">
        <f t="shared" si="9168"/>
        <v>-2649.56</v>
      </c>
      <c r="AD1317" s="17">
        <f t="shared" si="9168"/>
        <v>-2662.8</v>
      </c>
      <c r="AE1317" s="17">
        <f t="shared" si="9168"/>
        <v>-2676.12</v>
      </c>
      <c r="AF1317" s="17">
        <f t="shared" si="9168"/>
        <v>-2689.5</v>
      </c>
      <c r="AG1317" s="17">
        <f t="shared" si="9168"/>
        <v>-2684.92</v>
      </c>
      <c r="AH1317" s="17">
        <f t="shared" si="9168"/>
        <v>-2698.35</v>
      </c>
      <c r="AI1317" s="17">
        <f t="shared" si="9168"/>
        <v>-2711.84</v>
      </c>
      <c r="AJ1317" s="17">
        <f t="shared" si="9168"/>
        <v>-2725.4</v>
      </c>
      <c r="AK1317" s="17">
        <f t="shared" si="9168"/>
        <v>-2720.64</v>
      </c>
      <c r="AL1317" s="17">
        <f t="shared" si="9168"/>
        <v>-2734.24</v>
      </c>
      <c r="AM1317" s="17">
        <f t="shared" si="9168"/>
        <v>-2747.91</v>
      </c>
      <c r="AN1317" s="17">
        <f t="shared" si="9168"/>
        <v>-2761.65</v>
      </c>
      <c r="AO1317" s="17">
        <f t="shared" si="9168"/>
        <v>-2756.71</v>
      </c>
      <c r="AP1317" s="17">
        <f t="shared" si="9168"/>
        <v>-2770.49</v>
      </c>
      <c r="AQ1317" s="17">
        <f t="shared" si="9168"/>
        <v>-2784.35</v>
      </c>
      <c r="AR1317" s="17">
        <f t="shared" si="9168"/>
        <v>-2798.27</v>
      </c>
      <c r="AS1317" s="17">
        <f t="shared" si="9168"/>
        <v>-2812.25</v>
      </c>
      <c r="AT1317" s="17">
        <f t="shared" si="9168"/>
        <v>-2807.09</v>
      </c>
      <c r="AU1317" s="17">
        <f t="shared" si="9168"/>
        <v>-2821.12</v>
      </c>
      <c r="AV1317" s="17">
        <f t="shared" si="9168"/>
        <v>-2835.24</v>
      </c>
      <c r="AW1317" s="17">
        <f t="shared" si="9168"/>
        <v>-2829.9</v>
      </c>
      <c r="AX1317" s="17">
        <f t="shared" si="9168"/>
        <v>-2844.04</v>
      </c>
      <c r="AY1317" s="17">
        <f t="shared" si="9168"/>
        <v>-2858.26</v>
      </c>
      <c r="AZ1317" s="17">
        <f t="shared" si="9168"/>
        <v>-2852.74</v>
      </c>
      <c r="BA1317" s="17">
        <f t="shared" si="9168"/>
        <v>-2867</v>
      </c>
      <c r="BB1317" s="17">
        <f t="shared" si="9168"/>
        <v>-2841.32</v>
      </c>
      <c r="BC1317" s="17">
        <f t="shared" si="9168"/>
        <v>-2835.41</v>
      </c>
      <c r="BD1317" s="17">
        <f t="shared" si="9168"/>
        <v>-2849.59</v>
      </c>
      <c r="BE1317" s="17">
        <f t="shared" si="9168"/>
        <v>-2863.84</v>
      </c>
      <c r="BF1317" s="17">
        <f t="shared" si="9168"/>
        <v>-2857.75</v>
      </c>
      <c r="BG1317" s="17">
        <f t="shared" si="9168"/>
        <v>-2872.03</v>
      </c>
      <c r="BH1317" s="17">
        <f t="shared" si="9168"/>
        <v>-2886.39</v>
      </c>
      <c r="BI1317" s="17">
        <f t="shared" si="9168"/>
        <v>-2900.82</v>
      </c>
      <c r="BJ1317" s="17">
        <f t="shared" si="9168"/>
        <v>-2852.85</v>
      </c>
      <c r="BK1317" s="17">
        <f t="shared" si="9168"/>
        <v>-2867.12</v>
      </c>
      <c r="BL1317" s="17">
        <f t="shared" si="9168"/>
        <v>-2881.46</v>
      </c>
      <c r="BM1317" s="17">
        <f t="shared" si="9168"/>
        <v>-2874.72</v>
      </c>
      <c r="BN1317" s="17">
        <f t="shared" si="9168"/>
        <v>-2889.09</v>
      </c>
      <c r="BO1317" s="17">
        <f t="shared" si="9168"/>
        <v>-2903.54</v>
      </c>
      <c r="BP1317" s="17">
        <f t="shared" si="9168"/>
        <v>-2853.68</v>
      </c>
      <c r="BQ1317" s="17">
        <f t="shared" si="9168"/>
        <v>-2867.95</v>
      </c>
      <c r="BR1317" s="17">
        <f t="shared" si="9168"/>
        <v>-2882.29</v>
      </c>
      <c r="BS1317" s="17">
        <f t="shared" si="9168"/>
        <v>-2896.7</v>
      </c>
      <c r="BT1317" s="17">
        <f t="shared" si="9168"/>
        <v>-2889.29</v>
      </c>
      <c r="BU1317" s="17">
        <f t="shared" si="9168"/>
        <v>-2837.74</v>
      </c>
      <c r="BV1317" s="17">
        <f t="shared" ref="BV1317:CO1317" si="9169">ROUND(BV1319*(BV1301+BV1313)/2,2)</f>
        <v>-2851.93</v>
      </c>
      <c r="BW1317" s="17">
        <f t="shared" si="9169"/>
        <v>-2866.2</v>
      </c>
      <c r="BX1317" s="17">
        <f t="shared" si="9169"/>
        <v>-2880.53</v>
      </c>
      <c r="BY1317" s="17">
        <f t="shared" si="9169"/>
        <v>-2827.61</v>
      </c>
      <c r="BZ1317" s="17">
        <f t="shared" si="9169"/>
        <v>-2841.74</v>
      </c>
      <c r="CA1317" s="17">
        <f t="shared" si="9169"/>
        <v>-2855.96</v>
      </c>
      <c r="CB1317" s="17">
        <f t="shared" si="9169"/>
        <v>-2847.46</v>
      </c>
      <c r="CC1317" s="17">
        <f t="shared" si="9169"/>
        <v>-2815.91</v>
      </c>
      <c r="CD1317" s="17">
        <f t="shared" si="9169"/>
        <v>-2829.99</v>
      </c>
      <c r="CE1317" s="17">
        <f t="shared" si="9169"/>
        <v>-2844.13</v>
      </c>
      <c r="CF1317" s="17">
        <f t="shared" si="9169"/>
        <v>-2858.35</v>
      </c>
      <c r="CG1317" s="17">
        <f t="shared" si="9169"/>
        <v>-2802.58</v>
      </c>
      <c r="CH1317" s="17">
        <f t="shared" si="9169"/>
        <v>-2793.12</v>
      </c>
      <c r="CI1317" s="17">
        <f t="shared" si="9169"/>
        <v>-2807.09</v>
      </c>
      <c r="CJ1317" s="17">
        <f t="shared" si="9169"/>
        <v>-2773.72</v>
      </c>
      <c r="CK1317" s="17">
        <f t="shared" si="9169"/>
        <v>-2763.77</v>
      </c>
      <c r="CL1317" s="17">
        <f t="shared" si="9169"/>
        <v>-2801.53</v>
      </c>
      <c r="CM1317" s="17">
        <f t="shared" si="9169"/>
        <v>-2743.34</v>
      </c>
      <c r="CN1317" s="17">
        <f t="shared" si="9169"/>
        <v>-2757.05</v>
      </c>
      <c r="CO1317" s="17">
        <f t="shared" si="9169"/>
        <v>-2770.84</v>
      </c>
    </row>
    <row r="1318" spans="2:93">
      <c r="B1318" s="556" t="s">
        <v>1943</v>
      </c>
      <c r="C1318" s="634" t="s">
        <v>2005</v>
      </c>
      <c r="D1318" s="634"/>
      <c r="H1318" s="556">
        <f>H1312</f>
        <v>67.7</v>
      </c>
      <c r="I1318" s="556">
        <f>I1312</f>
        <v>66.2</v>
      </c>
      <c r="J1318" s="556">
        <f t="shared" ref="J1318:BU1318" si="9170">J1312</f>
        <v>65.5</v>
      </c>
      <c r="K1318" s="556">
        <f t="shared" si="9170"/>
        <v>64.8</v>
      </c>
      <c r="L1318" s="556">
        <f t="shared" si="9170"/>
        <v>64</v>
      </c>
      <c r="M1318" s="556">
        <f t="shared" si="9170"/>
        <v>62.6</v>
      </c>
      <c r="N1318" s="556">
        <f t="shared" si="9170"/>
        <v>61.9</v>
      </c>
      <c r="O1318" s="556">
        <f t="shared" si="9170"/>
        <v>61.2</v>
      </c>
      <c r="P1318" s="556">
        <f t="shared" si="9170"/>
        <v>60.5</v>
      </c>
      <c r="Q1318" s="556">
        <f t="shared" si="9170"/>
        <v>59.8</v>
      </c>
      <c r="R1318" s="556">
        <f t="shared" si="9170"/>
        <v>58.3</v>
      </c>
      <c r="S1318" s="556">
        <f t="shared" si="9170"/>
        <v>57.6</v>
      </c>
      <c r="T1318" s="556">
        <f t="shared" si="9170"/>
        <v>56.9</v>
      </c>
      <c r="U1318" s="556">
        <f t="shared" si="9170"/>
        <v>56.2</v>
      </c>
      <c r="V1318" s="556">
        <f t="shared" si="9170"/>
        <v>55.5</v>
      </c>
      <c r="W1318" s="556">
        <f t="shared" si="9170"/>
        <v>54.8</v>
      </c>
      <c r="X1318" s="556">
        <f t="shared" si="9170"/>
        <v>54.2</v>
      </c>
      <c r="Y1318" s="556">
        <f t="shared" si="9170"/>
        <v>52.8</v>
      </c>
      <c r="Z1318" s="556">
        <f t="shared" si="9170"/>
        <v>52.1</v>
      </c>
      <c r="AA1318" s="556">
        <f t="shared" si="9170"/>
        <v>51.4</v>
      </c>
      <c r="AB1318" s="556">
        <f t="shared" si="9170"/>
        <v>50.7</v>
      </c>
      <c r="AC1318" s="556">
        <f t="shared" si="9170"/>
        <v>50.1</v>
      </c>
      <c r="AD1318" s="556">
        <f t="shared" si="9170"/>
        <v>49.4</v>
      </c>
      <c r="AE1318" s="556">
        <f t="shared" si="9170"/>
        <v>48.7</v>
      </c>
      <c r="AF1318" s="556">
        <f t="shared" si="9170"/>
        <v>48.1</v>
      </c>
      <c r="AG1318" s="556">
        <f t="shared" si="9170"/>
        <v>47.4</v>
      </c>
      <c r="AH1318" s="556">
        <f t="shared" si="9170"/>
        <v>46.7</v>
      </c>
      <c r="AI1318" s="556">
        <f t="shared" si="9170"/>
        <v>46.1</v>
      </c>
      <c r="AJ1318" s="556">
        <f t="shared" si="9170"/>
        <v>45.4</v>
      </c>
      <c r="AK1318" s="556">
        <f t="shared" si="9170"/>
        <v>44.8</v>
      </c>
      <c r="AL1318" s="556">
        <f t="shared" si="9170"/>
        <v>44.1</v>
      </c>
      <c r="AM1318" s="556">
        <f t="shared" si="9170"/>
        <v>43.5</v>
      </c>
      <c r="AN1318" s="556">
        <f t="shared" si="9170"/>
        <v>42.9</v>
      </c>
      <c r="AO1318" s="556">
        <f t="shared" si="9170"/>
        <v>42.2</v>
      </c>
      <c r="AP1318" s="556">
        <f t="shared" si="9170"/>
        <v>41.6</v>
      </c>
      <c r="AQ1318" s="556">
        <f t="shared" si="9170"/>
        <v>41</v>
      </c>
      <c r="AR1318" s="556">
        <f t="shared" si="9170"/>
        <v>40.299999999999997</v>
      </c>
      <c r="AS1318" s="556">
        <f t="shared" si="9170"/>
        <v>39.700000000000003</v>
      </c>
      <c r="AT1318" s="556">
        <f t="shared" si="9170"/>
        <v>39.1</v>
      </c>
      <c r="AU1318" s="556">
        <f t="shared" si="9170"/>
        <v>38.5</v>
      </c>
      <c r="AV1318" s="556">
        <f t="shared" si="9170"/>
        <v>37.9</v>
      </c>
      <c r="AW1318" s="556">
        <f t="shared" si="9170"/>
        <v>37.299999999999997</v>
      </c>
      <c r="AX1318" s="556">
        <f t="shared" si="9170"/>
        <v>36.700000000000003</v>
      </c>
      <c r="AY1318" s="556">
        <f t="shared" si="9170"/>
        <v>36.1</v>
      </c>
      <c r="AZ1318" s="556">
        <f t="shared" si="9170"/>
        <v>35.5</v>
      </c>
      <c r="BA1318" s="556">
        <f t="shared" si="9170"/>
        <v>35.5</v>
      </c>
      <c r="BB1318" s="556">
        <f t="shared" si="9170"/>
        <v>34.9</v>
      </c>
      <c r="BC1318" s="556">
        <f t="shared" si="9170"/>
        <v>34.299999999999997</v>
      </c>
      <c r="BD1318" s="556">
        <f t="shared" si="9170"/>
        <v>33.700000000000003</v>
      </c>
      <c r="BE1318" s="556">
        <f t="shared" si="9170"/>
        <v>33.200000000000003</v>
      </c>
      <c r="BF1318" s="556">
        <f t="shared" si="9170"/>
        <v>32.6</v>
      </c>
      <c r="BG1318" s="556">
        <f t="shared" si="9170"/>
        <v>32</v>
      </c>
      <c r="BH1318" s="556">
        <f t="shared" si="9170"/>
        <v>31.4</v>
      </c>
      <c r="BI1318" s="556">
        <f t="shared" si="9170"/>
        <v>31.4</v>
      </c>
      <c r="BJ1318" s="556">
        <f t="shared" si="9170"/>
        <v>30.9</v>
      </c>
      <c r="BK1318" s="556">
        <f t="shared" si="9170"/>
        <v>30.3</v>
      </c>
      <c r="BL1318" s="556">
        <f t="shared" si="9170"/>
        <v>29.8</v>
      </c>
      <c r="BM1318" s="556">
        <f t="shared" si="9170"/>
        <v>29.2</v>
      </c>
      <c r="BN1318" s="556">
        <f t="shared" si="9170"/>
        <v>28.7</v>
      </c>
      <c r="BO1318" s="556">
        <f t="shared" si="9170"/>
        <v>28.7</v>
      </c>
      <c r="BP1318" s="556">
        <f t="shared" si="9170"/>
        <v>28.2</v>
      </c>
      <c r="BQ1318" s="556">
        <f t="shared" si="9170"/>
        <v>27.6</v>
      </c>
      <c r="BR1318" s="556">
        <f t="shared" si="9170"/>
        <v>27.1</v>
      </c>
      <c r="BS1318" s="556">
        <f t="shared" si="9170"/>
        <v>26.6</v>
      </c>
      <c r="BT1318" s="556">
        <f t="shared" si="9170"/>
        <v>26.6</v>
      </c>
      <c r="BU1318" s="556">
        <f t="shared" si="9170"/>
        <v>26.1</v>
      </c>
      <c r="BV1318" s="556">
        <f t="shared" ref="BV1318:CO1318" si="9171">BV1312</f>
        <v>25.6</v>
      </c>
      <c r="BW1318" s="556">
        <f t="shared" si="9171"/>
        <v>25</v>
      </c>
      <c r="BX1318" s="556">
        <f t="shared" si="9171"/>
        <v>25</v>
      </c>
      <c r="BY1318" s="556">
        <f t="shared" si="9171"/>
        <v>24.5</v>
      </c>
      <c r="BZ1318" s="556">
        <f t="shared" si="9171"/>
        <v>24.1</v>
      </c>
      <c r="CA1318" s="556">
        <f t="shared" si="9171"/>
        <v>23.6</v>
      </c>
      <c r="CB1318" s="556">
        <f t="shared" si="9171"/>
        <v>23.6</v>
      </c>
      <c r="CC1318" s="556">
        <f t="shared" si="9171"/>
        <v>23.1</v>
      </c>
      <c r="CD1318" s="556">
        <f t="shared" si="9171"/>
        <v>22.6</v>
      </c>
      <c r="CE1318" s="556">
        <f t="shared" si="9171"/>
        <v>22.1</v>
      </c>
      <c r="CF1318" s="556">
        <f t="shared" si="9171"/>
        <v>22.1</v>
      </c>
      <c r="CG1318" s="556">
        <f t="shared" si="9171"/>
        <v>21.7</v>
      </c>
      <c r="CH1318" s="556">
        <f t="shared" si="9171"/>
        <v>21.2</v>
      </c>
      <c r="CI1318" s="556">
        <f t="shared" si="9171"/>
        <v>21.2</v>
      </c>
      <c r="CJ1318" s="556">
        <f t="shared" si="9171"/>
        <v>20.8</v>
      </c>
      <c r="CK1318" s="556">
        <f t="shared" si="9171"/>
        <v>20.3</v>
      </c>
      <c r="CL1318" s="556">
        <f t="shared" si="9171"/>
        <v>20.3</v>
      </c>
      <c r="CM1318" s="556">
        <f t="shared" si="9171"/>
        <v>19.899999999999999</v>
      </c>
      <c r="CN1318" s="556">
        <f t="shared" si="9171"/>
        <v>19.399999999999999</v>
      </c>
      <c r="CO1318" s="556">
        <f t="shared" si="9171"/>
        <v>19.399999999999999</v>
      </c>
    </row>
    <row r="1319" spans="2:93">
      <c r="B1319" s="556" t="s">
        <v>1977</v>
      </c>
      <c r="C1319" s="634" t="s">
        <v>2005</v>
      </c>
      <c r="D1319" s="634"/>
      <c r="H1319" s="556"/>
      <c r="I1319" s="26">
        <f>-ROUND((1+H1326)/H1318,4)</f>
        <v>-1.4800000000000001E-2</v>
      </c>
      <c r="J1319" s="26">
        <f t="shared" ref="J1319:BU1319" si="9172">-ROUND((1+I1326)/I1318,4)</f>
        <v>-1.49E-2</v>
      </c>
      <c r="K1319" s="26">
        <f t="shared" si="9172"/>
        <v>-1.49E-2</v>
      </c>
      <c r="L1319" s="26">
        <f t="shared" si="9172"/>
        <v>-1.49E-2</v>
      </c>
      <c r="M1319" s="26">
        <f t="shared" si="9172"/>
        <v>-1.49E-2</v>
      </c>
      <c r="N1319" s="26">
        <f t="shared" si="9172"/>
        <v>-1.4999999999999999E-2</v>
      </c>
      <c r="O1319" s="26">
        <f t="shared" si="9172"/>
        <v>-1.4999999999999999E-2</v>
      </c>
      <c r="P1319" s="26">
        <f t="shared" si="9172"/>
        <v>-1.49E-2</v>
      </c>
      <c r="Q1319" s="26">
        <f t="shared" si="9172"/>
        <v>-1.49E-2</v>
      </c>
      <c r="R1319" s="26">
        <f t="shared" si="9172"/>
        <v>-1.49E-2</v>
      </c>
      <c r="S1319" s="26">
        <f t="shared" si="9172"/>
        <v>-1.5100000000000001E-2</v>
      </c>
      <c r="T1319" s="26">
        <f t="shared" si="9172"/>
        <v>-1.5100000000000001E-2</v>
      </c>
      <c r="U1319" s="26">
        <f t="shared" si="9172"/>
        <v>-1.4999999999999999E-2</v>
      </c>
      <c r="V1319" s="26">
        <f t="shared" si="9172"/>
        <v>-1.4999999999999999E-2</v>
      </c>
      <c r="W1319" s="26">
        <f t="shared" si="9172"/>
        <v>-1.4999999999999999E-2</v>
      </c>
      <c r="X1319" s="26">
        <f t="shared" si="9172"/>
        <v>-1.4999999999999999E-2</v>
      </c>
      <c r="Y1319" s="26">
        <f t="shared" si="9172"/>
        <v>-1.49E-2</v>
      </c>
      <c r="Z1319" s="26">
        <f t="shared" si="9172"/>
        <v>-1.5100000000000001E-2</v>
      </c>
      <c r="AA1319" s="26">
        <f t="shared" si="9172"/>
        <v>-1.5100000000000001E-2</v>
      </c>
      <c r="AB1319" s="26">
        <f t="shared" si="9172"/>
        <v>-1.5100000000000001E-2</v>
      </c>
      <c r="AC1319" s="26">
        <f t="shared" si="9172"/>
        <v>-1.4999999999999999E-2</v>
      </c>
      <c r="AD1319" s="26">
        <f t="shared" si="9172"/>
        <v>-1.4999999999999999E-2</v>
      </c>
      <c r="AE1319" s="26">
        <f t="shared" si="9172"/>
        <v>-1.4999999999999999E-2</v>
      </c>
      <c r="AF1319" s="26">
        <f t="shared" si="9172"/>
        <v>-1.4999999999999999E-2</v>
      </c>
      <c r="AG1319" s="26">
        <f t="shared" si="9172"/>
        <v>-1.49E-2</v>
      </c>
      <c r="AH1319" s="26">
        <f t="shared" si="9172"/>
        <v>-1.49E-2</v>
      </c>
      <c r="AI1319" s="26">
        <f t="shared" si="9172"/>
        <v>-1.49E-2</v>
      </c>
      <c r="AJ1319" s="26">
        <f t="shared" si="9172"/>
        <v>-1.49E-2</v>
      </c>
      <c r="AK1319" s="26">
        <f t="shared" si="9172"/>
        <v>-1.4800000000000001E-2</v>
      </c>
      <c r="AL1319" s="26">
        <f t="shared" si="9172"/>
        <v>-1.4800000000000001E-2</v>
      </c>
      <c r="AM1319" s="26">
        <f t="shared" si="9172"/>
        <v>-1.4800000000000001E-2</v>
      </c>
      <c r="AN1319" s="26">
        <f t="shared" si="9172"/>
        <v>-1.4800000000000001E-2</v>
      </c>
      <c r="AO1319" s="26">
        <f t="shared" si="9172"/>
        <v>-1.47E-2</v>
      </c>
      <c r="AP1319" s="26">
        <f t="shared" si="9172"/>
        <v>-1.47E-2</v>
      </c>
      <c r="AQ1319" s="26">
        <f t="shared" si="9172"/>
        <v>-1.47E-2</v>
      </c>
      <c r="AR1319" s="26">
        <f t="shared" si="9172"/>
        <v>-1.47E-2</v>
      </c>
      <c r="AS1319" s="26">
        <f t="shared" si="9172"/>
        <v>-1.47E-2</v>
      </c>
      <c r="AT1319" s="26">
        <f t="shared" si="9172"/>
        <v>-1.46E-2</v>
      </c>
      <c r="AU1319" s="26">
        <f t="shared" si="9172"/>
        <v>-1.46E-2</v>
      </c>
      <c r="AV1319" s="26">
        <f t="shared" si="9172"/>
        <v>-1.46E-2</v>
      </c>
      <c r="AW1319" s="26">
        <f t="shared" si="9172"/>
        <v>-1.4500000000000001E-2</v>
      </c>
      <c r="AX1319" s="26">
        <f t="shared" si="9172"/>
        <v>-1.4500000000000001E-2</v>
      </c>
      <c r="AY1319" s="26">
        <f t="shared" si="9172"/>
        <v>-1.4500000000000001E-2</v>
      </c>
      <c r="AZ1319" s="26">
        <f t="shared" si="9172"/>
        <v>-1.44E-2</v>
      </c>
      <c r="BA1319" s="26">
        <f t="shared" si="9172"/>
        <v>-1.44E-2</v>
      </c>
      <c r="BB1319" s="26">
        <f t="shared" si="9172"/>
        <v>-1.4200000000000001E-2</v>
      </c>
      <c r="BC1319" s="26">
        <f t="shared" si="9172"/>
        <v>-1.41E-2</v>
      </c>
      <c r="BD1319" s="26">
        <f t="shared" si="9172"/>
        <v>-1.41E-2</v>
      </c>
      <c r="BE1319" s="26">
        <f t="shared" si="9172"/>
        <v>-1.41E-2</v>
      </c>
      <c r="BF1319" s="26">
        <f t="shared" si="9172"/>
        <v>-1.4E-2</v>
      </c>
      <c r="BG1319" s="26">
        <f t="shared" si="9172"/>
        <v>-1.4E-2</v>
      </c>
      <c r="BH1319" s="26">
        <f t="shared" si="9172"/>
        <v>-1.4E-2</v>
      </c>
      <c r="BI1319" s="26">
        <f t="shared" si="9172"/>
        <v>-1.4E-2</v>
      </c>
      <c r="BJ1319" s="26">
        <f t="shared" si="9172"/>
        <v>-1.37E-2</v>
      </c>
      <c r="BK1319" s="26">
        <f t="shared" si="9172"/>
        <v>-1.37E-2</v>
      </c>
      <c r="BL1319" s="26">
        <f t="shared" si="9172"/>
        <v>-1.37E-2</v>
      </c>
      <c r="BM1319" s="26">
        <f t="shared" si="9172"/>
        <v>-1.3599999999999999E-2</v>
      </c>
      <c r="BN1319" s="26">
        <f t="shared" si="9172"/>
        <v>-1.3599999999999999E-2</v>
      </c>
      <c r="BO1319" s="26">
        <f t="shared" si="9172"/>
        <v>-1.3599999999999999E-2</v>
      </c>
      <c r="BP1319" s="26">
        <f t="shared" si="9172"/>
        <v>-1.3299999999999999E-2</v>
      </c>
      <c r="BQ1319" s="26">
        <f t="shared" si="9172"/>
        <v>-1.3299999999999999E-2</v>
      </c>
      <c r="BR1319" s="26">
        <f t="shared" si="9172"/>
        <v>-1.3299999999999999E-2</v>
      </c>
      <c r="BS1319" s="26">
        <f t="shared" si="9172"/>
        <v>-1.3299999999999999E-2</v>
      </c>
      <c r="BT1319" s="26">
        <f t="shared" si="9172"/>
        <v>-1.32E-2</v>
      </c>
      <c r="BU1319" s="26">
        <f t="shared" si="9172"/>
        <v>-1.29E-2</v>
      </c>
      <c r="BV1319" s="26">
        <f t="shared" ref="BV1319:CO1319" si="9173">-ROUND((1+BU1326)/BU1318,4)</f>
        <v>-1.29E-2</v>
      </c>
      <c r="BW1319" s="26">
        <f t="shared" si="9173"/>
        <v>-1.29E-2</v>
      </c>
      <c r="BX1319" s="26">
        <f t="shared" si="9173"/>
        <v>-1.29E-2</v>
      </c>
      <c r="BY1319" s="26">
        <f t="shared" si="9173"/>
        <v>-1.26E-2</v>
      </c>
      <c r="BZ1319" s="26">
        <f t="shared" si="9173"/>
        <v>-1.26E-2</v>
      </c>
      <c r="CA1319" s="26">
        <f t="shared" si="9173"/>
        <v>-1.26E-2</v>
      </c>
      <c r="CB1319" s="26">
        <f t="shared" si="9173"/>
        <v>-1.2500000000000001E-2</v>
      </c>
      <c r="CC1319" s="26">
        <f t="shared" si="9173"/>
        <v>-1.23E-2</v>
      </c>
      <c r="CD1319" s="26">
        <f t="shared" si="9173"/>
        <v>-1.23E-2</v>
      </c>
      <c r="CE1319" s="26">
        <f t="shared" si="9173"/>
        <v>-1.23E-2</v>
      </c>
      <c r="CF1319" s="26">
        <f t="shared" si="9173"/>
        <v>-1.23E-2</v>
      </c>
      <c r="CG1319" s="26">
        <f t="shared" si="9173"/>
        <v>-1.2E-2</v>
      </c>
      <c r="CH1319" s="26">
        <f t="shared" si="9173"/>
        <v>-1.1900000000000001E-2</v>
      </c>
      <c r="CI1319" s="26">
        <f t="shared" si="9173"/>
        <v>-1.1900000000000001E-2</v>
      </c>
      <c r="CJ1319" s="26">
        <f t="shared" si="9173"/>
        <v>-1.17E-2</v>
      </c>
      <c r="CK1319" s="26">
        <f t="shared" si="9173"/>
        <v>-1.1599999999999999E-2</v>
      </c>
      <c r="CL1319" s="26">
        <f t="shared" si="9173"/>
        <v>-1.17E-2</v>
      </c>
      <c r="CM1319" s="26">
        <f t="shared" si="9173"/>
        <v>-1.14E-2</v>
      </c>
      <c r="CN1319" s="26">
        <f t="shared" si="9173"/>
        <v>-1.14E-2</v>
      </c>
      <c r="CO1319" s="26">
        <f t="shared" si="9173"/>
        <v>-1.14E-2</v>
      </c>
    </row>
    <row r="1320" spans="2:93">
      <c r="B1320" s="556" t="s">
        <v>1988</v>
      </c>
      <c r="C1320" s="634" t="s">
        <v>2005</v>
      </c>
      <c r="D1320" s="634"/>
      <c r="H1320" s="17"/>
      <c r="I1320" s="17">
        <f>-I1304</f>
        <v>399</v>
      </c>
      <c r="J1320" s="17">
        <f t="shared" ref="J1320:BU1320" si="9174">-J1304</f>
        <v>401</v>
      </c>
      <c r="K1320" s="17">
        <f t="shared" si="9174"/>
        <v>403</v>
      </c>
      <c r="L1320" s="17">
        <f t="shared" si="9174"/>
        <v>405</v>
      </c>
      <c r="M1320" s="17">
        <f t="shared" si="9174"/>
        <v>407</v>
      </c>
      <c r="N1320" s="17">
        <f t="shared" si="9174"/>
        <v>409</v>
      </c>
      <c r="O1320" s="17">
        <f t="shared" si="9174"/>
        <v>411</v>
      </c>
      <c r="P1320" s="17">
        <f t="shared" si="9174"/>
        <v>413</v>
      </c>
      <c r="Q1320" s="17">
        <f t="shared" si="9174"/>
        <v>415</v>
      </c>
      <c r="R1320" s="17">
        <f t="shared" si="9174"/>
        <v>417</v>
      </c>
      <c r="S1320" s="17">
        <f t="shared" si="9174"/>
        <v>419</v>
      </c>
      <c r="T1320" s="17">
        <f t="shared" si="9174"/>
        <v>421</v>
      </c>
      <c r="U1320" s="17">
        <f t="shared" si="9174"/>
        <v>423</v>
      </c>
      <c r="V1320" s="17">
        <f t="shared" si="9174"/>
        <v>425</v>
      </c>
      <c r="W1320" s="17">
        <f t="shared" si="9174"/>
        <v>428</v>
      </c>
      <c r="X1320" s="17">
        <f t="shared" si="9174"/>
        <v>430</v>
      </c>
      <c r="Y1320" s="17">
        <f t="shared" si="9174"/>
        <v>432</v>
      </c>
      <c r="Z1320" s="17">
        <f t="shared" si="9174"/>
        <v>434</v>
      </c>
      <c r="AA1320" s="17">
        <f t="shared" si="9174"/>
        <v>436</v>
      </c>
      <c r="AB1320" s="17">
        <f t="shared" si="9174"/>
        <v>438</v>
      </c>
      <c r="AC1320" s="17">
        <f t="shared" si="9174"/>
        <v>440</v>
      </c>
      <c r="AD1320" s="17">
        <f t="shared" si="9174"/>
        <v>443</v>
      </c>
      <c r="AE1320" s="17">
        <f t="shared" si="9174"/>
        <v>445</v>
      </c>
      <c r="AF1320" s="17">
        <f t="shared" si="9174"/>
        <v>447</v>
      </c>
      <c r="AG1320" s="17">
        <f t="shared" si="9174"/>
        <v>449</v>
      </c>
      <c r="AH1320" s="17">
        <f t="shared" si="9174"/>
        <v>452</v>
      </c>
      <c r="AI1320" s="17">
        <f t="shared" si="9174"/>
        <v>454</v>
      </c>
      <c r="AJ1320" s="17">
        <f t="shared" si="9174"/>
        <v>456</v>
      </c>
      <c r="AK1320" s="17">
        <f t="shared" si="9174"/>
        <v>458</v>
      </c>
      <c r="AL1320" s="17">
        <f t="shared" si="9174"/>
        <v>461</v>
      </c>
      <c r="AM1320" s="17">
        <f t="shared" si="9174"/>
        <v>463</v>
      </c>
      <c r="AN1320" s="17">
        <f t="shared" si="9174"/>
        <v>465</v>
      </c>
      <c r="AO1320" s="17">
        <f t="shared" si="9174"/>
        <v>468</v>
      </c>
      <c r="AP1320" s="17">
        <f t="shared" si="9174"/>
        <v>470</v>
      </c>
      <c r="AQ1320" s="17">
        <f t="shared" si="9174"/>
        <v>472</v>
      </c>
      <c r="AR1320" s="17">
        <f t="shared" si="9174"/>
        <v>475</v>
      </c>
      <c r="AS1320" s="17">
        <f t="shared" si="9174"/>
        <v>477</v>
      </c>
      <c r="AT1320" s="17">
        <f t="shared" si="9174"/>
        <v>479</v>
      </c>
      <c r="AU1320" s="17">
        <f t="shared" si="9174"/>
        <v>482</v>
      </c>
      <c r="AV1320" s="17">
        <f t="shared" si="9174"/>
        <v>484</v>
      </c>
      <c r="AW1320" s="17">
        <f t="shared" si="9174"/>
        <v>487</v>
      </c>
      <c r="AX1320" s="17">
        <f t="shared" si="9174"/>
        <v>489</v>
      </c>
      <c r="AY1320" s="17">
        <f t="shared" si="9174"/>
        <v>492</v>
      </c>
      <c r="AZ1320" s="17">
        <f t="shared" si="9174"/>
        <v>494</v>
      </c>
      <c r="BA1320" s="17">
        <f t="shared" si="9174"/>
        <v>497</v>
      </c>
      <c r="BB1320" s="17">
        <f t="shared" si="9174"/>
        <v>499</v>
      </c>
      <c r="BC1320" s="17">
        <f t="shared" si="9174"/>
        <v>501</v>
      </c>
      <c r="BD1320" s="17">
        <f t="shared" si="9174"/>
        <v>504</v>
      </c>
      <c r="BE1320" s="17">
        <f t="shared" si="9174"/>
        <v>507</v>
      </c>
      <c r="BF1320" s="17">
        <f t="shared" si="9174"/>
        <v>509</v>
      </c>
      <c r="BG1320" s="17">
        <f t="shared" si="9174"/>
        <v>512</v>
      </c>
      <c r="BH1320" s="17">
        <f t="shared" si="9174"/>
        <v>514</v>
      </c>
      <c r="BI1320" s="17">
        <f t="shared" si="9174"/>
        <v>517</v>
      </c>
      <c r="BJ1320" s="17">
        <f t="shared" si="9174"/>
        <v>519</v>
      </c>
      <c r="BK1320" s="17">
        <f t="shared" si="9174"/>
        <v>522</v>
      </c>
      <c r="BL1320" s="17">
        <f t="shared" si="9174"/>
        <v>525</v>
      </c>
      <c r="BM1320" s="17">
        <f t="shared" si="9174"/>
        <v>527</v>
      </c>
      <c r="BN1320" s="17">
        <f t="shared" si="9174"/>
        <v>530</v>
      </c>
      <c r="BO1320" s="17">
        <f t="shared" si="9174"/>
        <v>532</v>
      </c>
      <c r="BP1320" s="17">
        <f t="shared" si="9174"/>
        <v>535</v>
      </c>
      <c r="BQ1320" s="17">
        <f t="shared" si="9174"/>
        <v>538</v>
      </c>
      <c r="BR1320" s="17">
        <f t="shared" si="9174"/>
        <v>540</v>
      </c>
      <c r="BS1320" s="17">
        <f t="shared" si="9174"/>
        <v>543</v>
      </c>
      <c r="BT1320" s="17">
        <f t="shared" si="9174"/>
        <v>546</v>
      </c>
      <c r="BU1320" s="17">
        <f t="shared" si="9174"/>
        <v>549</v>
      </c>
      <c r="BV1320" s="17">
        <f t="shared" ref="BV1320:CO1320" si="9175">-BV1304</f>
        <v>551</v>
      </c>
      <c r="BW1320" s="17">
        <f t="shared" si="9175"/>
        <v>554</v>
      </c>
      <c r="BX1320" s="17">
        <f t="shared" si="9175"/>
        <v>557</v>
      </c>
      <c r="BY1320" s="17">
        <f t="shared" si="9175"/>
        <v>560</v>
      </c>
      <c r="BZ1320" s="17">
        <f t="shared" si="9175"/>
        <v>562</v>
      </c>
      <c r="CA1320" s="17">
        <f t="shared" si="9175"/>
        <v>565</v>
      </c>
      <c r="CB1320" s="17">
        <f t="shared" si="9175"/>
        <v>568</v>
      </c>
      <c r="CC1320" s="17">
        <f t="shared" si="9175"/>
        <v>571</v>
      </c>
      <c r="CD1320" s="17">
        <f t="shared" si="9175"/>
        <v>574</v>
      </c>
      <c r="CE1320" s="17">
        <f t="shared" si="9175"/>
        <v>577</v>
      </c>
      <c r="CF1320" s="17">
        <f t="shared" si="9175"/>
        <v>580</v>
      </c>
      <c r="CG1320" s="17">
        <f t="shared" si="9175"/>
        <v>582</v>
      </c>
      <c r="CH1320" s="17">
        <f t="shared" si="9175"/>
        <v>585</v>
      </c>
      <c r="CI1320" s="17">
        <f t="shared" si="9175"/>
        <v>588</v>
      </c>
      <c r="CJ1320" s="17">
        <f t="shared" si="9175"/>
        <v>591</v>
      </c>
      <c r="CK1320" s="17">
        <f t="shared" si="9175"/>
        <v>594</v>
      </c>
      <c r="CL1320" s="17">
        <f t="shared" si="9175"/>
        <v>597</v>
      </c>
      <c r="CM1320" s="17">
        <f t="shared" si="9175"/>
        <v>600</v>
      </c>
      <c r="CN1320" s="17">
        <f t="shared" si="9175"/>
        <v>603</v>
      </c>
      <c r="CO1320" s="17">
        <f t="shared" si="9175"/>
        <v>606</v>
      </c>
    </row>
    <row r="1321" spans="2:93">
      <c r="B1321" s="556" t="s">
        <v>1989</v>
      </c>
      <c r="C1321" s="634" t="s">
        <v>2007</v>
      </c>
      <c r="D1321" s="634"/>
      <c r="E1321" s="639">
        <v>0</v>
      </c>
      <c r="H1321" s="17">
        <f>E1321</f>
        <v>0</v>
      </c>
      <c r="I1321" s="17">
        <f>I1316+I1317+I1320</f>
        <v>-1967.08</v>
      </c>
      <c r="J1321" s="17">
        <f t="shared" ref="J1321:BU1321" si="9176">J1316+J1317+J1320</f>
        <v>-3960.0499999999993</v>
      </c>
      <c r="K1321" s="17">
        <f t="shared" si="9176"/>
        <v>-5962.99</v>
      </c>
      <c r="L1321" s="17">
        <f t="shared" si="9176"/>
        <v>-7975.9500000000007</v>
      </c>
      <c r="M1321" s="17">
        <f t="shared" si="9176"/>
        <v>-9998.9900000000016</v>
      </c>
      <c r="N1321" s="17">
        <f t="shared" si="9176"/>
        <v>-12048.570000000002</v>
      </c>
      <c r="O1321" s="17">
        <f t="shared" si="9176"/>
        <v>-14108.430000000002</v>
      </c>
      <c r="P1321" s="17">
        <f t="shared" si="9176"/>
        <v>-16162.090000000004</v>
      </c>
      <c r="Q1321" s="17">
        <f t="shared" si="9176"/>
        <v>-18226.090000000004</v>
      </c>
      <c r="R1321" s="17">
        <f t="shared" si="9176"/>
        <v>-20300.490000000005</v>
      </c>
      <c r="S1321" s="17">
        <f t="shared" si="9176"/>
        <v>-22418.950000000004</v>
      </c>
      <c r="T1321" s="17">
        <f t="shared" si="9176"/>
        <v>-24548.090000000004</v>
      </c>
      <c r="U1321" s="17">
        <f t="shared" si="9176"/>
        <v>-26671.010000000002</v>
      </c>
      <c r="V1321" s="17">
        <f t="shared" si="9176"/>
        <v>-28804.670000000002</v>
      </c>
      <c r="W1321" s="17">
        <f t="shared" si="9176"/>
        <v>-30948.120000000003</v>
      </c>
      <c r="X1321" s="17">
        <f t="shared" si="9176"/>
        <v>-33102.43</v>
      </c>
      <c r="Y1321" s="17">
        <f t="shared" si="9176"/>
        <v>-35250.339999999997</v>
      </c>
      <c r="Z1321" s="17">
        <f t="shared" si="9176"/>
        <v>-37443.949999999997</v>
      </c>
      <c r="AA1321" s="17">
        <f t="shared" si="9176"/>
        <v>-39648.689999999995</v>
      </c>
      <c r="AB1321" s="17">
        <f t="shared" si="9176"/>
        <v>-41864.639999999992</v>
      </c>
      <c r="AC1321" s="17">
        <f t="shared" si="9176"/>
        <v>-44074.19999999999</v>
      </c>
      <c r="AD1321" s="17">
        <f t="shared" si="9176"/>
        <v>-46293.999999999993</v>
      </c>
      <c r="AE1321" s="17">
        <f t="shared" si="9176"/>
        <v>-48525.119999999995</v>
      </c>
      <c r="AF1321" s="17">
        <f t="shared" si="9176"/>
        <v>-50767.619999999995</v>
      </c>
      <c r="AG1321" s="17">
        <f t="shared" si="9176"/>
        <v>-53003.539999999994</v>
      </c>
      <c r="AH1321" s="17">
        <f t="shared" si="9176"/>
        <v>-55249.889999999992</v>
      </c>
      <c r="AI1321" s="17">
        <f t="shared" si="9176"/>
        <v>-57507.729999999996</v>
      </c>
      <c r="AJ1321" s="17">
        <f t="shared" si="9176"/>
        <v>-59777.13</v>
      </c>
      <c r="AK1321" s="17">
        <f t="shared" si="9176"/>
        <v>-62039.77</v>
      </c>
      <c r="AL1321" s="17">
        <f t="shared" si="9176"/>
        <v>-64313.009999999995</v>
      </c>
      <c r="AM1321" s="17">
        <f t="shared" si="9176"/>
        <v>-66597.919999999998</v>
      </c>
      <c r="AN1321" s="17">
        <f t="shared" si="9176"/>
        <v>-68894.569999999992</v>
      </c>
      <c r="AO1321" s="17">
        <f t="shared" si="9176"/>
        <v>-71183.28</v>
      </c>
      <c r="AP1321" s="17">
        <f t="shared" si="9176"/>
        <v>-73483.77</v>
      </c>
      <c r="AQ1321" s="17">
        <f t="shared" si="9176"/>
        <v>-75796.12000000001</v>
      </c>
      <c r="AR1321" s="17">
        <f t="shared" si="9176"/>
        <v>-78119.390000000014</v>
      </c>
      <c r="AS1321" s="17">
        <f t="shared" si="9176"/>
        <v>-80454.640000000014</v>
      </c>
      <c r="AT1321" s="17">
        <f t="shared" si="9176"/>
        <v>-82782.73000000001</v>
      </c>
      <c r="AU1321" s="17">
        <f t="shared" si="9176"/>
        <v>-85121.85</v>
      </c>
      <c r="AV1321" s="17">
        <f t="shared" si="9176"/>
        <v>-87473.090000000011</v>
      </c>
      <c r="AW1321" s="17">
        <f t="shared" si="9176"/>
        <v>-89815.99</v>
      </c>
      <c r="AX1321" s="17">
        <f t="shared" si="9176"/>
        <v>-92171.03</v>
      </c>
      <c r="AY1321" s="17">
        <f t="shared" si="9176"/>
        <v>-94537.29</v>
      </c>
      <c r="AZ1321" s="17">
        <f t="shared" si="9176"/>
        <v>-96896.03</v>
      </c>
      <c r="BA1321" s="17">
        <f t="shared" si="9176"/>
        <v>-99266.03</v>
      </c>
      <c r="BB1321" s="17">
        <f t="shared" si="9176"/>
        <v>-101608.35</v>
      </c>
      <c r="BC1321" s="17">
        <f t="shared" si="9176"/>
        <v>-103942.76000000001</v>
      </c>
      <c r="BD1321" s="17">
        <f t="shared" si="9176"/>
        <v>-106288.35</v>
      </c>
      <c r="BE1321" s="17">
        <f t="shared" si="9176"/>
        <v>-108645.19</v>
      </c>
      <c r="BF1321" s="17">
        <f t="shared" si="9176"/>
        <v>-110993.94</v>
      </c>
      <c r="BG1321" s="17">
        <f t="shared" si="9176"/>
        <v>-113353.97</v>
      </c>
      <c r="BH1321" s="17">
        <f t="shared" si="9176"/>
        <v>-115726.36</v>
      </c>
      <c r="BI1321" s="17">
        <f t="shared" si="9176"/>
        <v>-118110.18000000001</v>
      </c>
      <c r="BJ1321" s="17">
        <f t="shared" si="9176"/>
        <v>-120444.03000000001</v>
      </c>
      <c r="BK1321" s="17">
        <f t="shared" si="9176"/>
        <v>-122789.15000000001</v>
      </c>
      <c r="BL1321" s="17">
        <f t="shared" si="9176"/>
        <v>-125145.61000000002</v>
      </c>
      <c r="BM1321" s="17">
        <f t="shared" si="9176"/>
        <v>-127493.33000000002</v>
      </c>
      <c r="BN1321" s="17">
        <f t="shared" si="9176"/>
        <v>-129852.42000000001</v>
      </c>
      <c r="BO1321" s="17">
        <f t="shared" si="9176"/>
        <v>-132223.96000000002</v>
      </c>
      <c r="BP1321" s="17">
        <f t="shared" si="9176"/>
        <v>-134542.64000000001</v>
      </c>
      <c r="BQ1321" s="17">
        <f t="shared" si="9176"/>
        <v>-136872.59000000003</v>
      </c>
      <c r="BR1321" s="17">
        <f t="shared" si="9176"/>
        <v>-139214.88000000003</v>
      </c>
      <c r="BS1321" s="17">
        <f t="shared" si="9176"/>
        <v>-141568.58000000005</v>
      </c>
      <c r="BT1321" s="17">
        <f t="shared" si="9176"/>
        <v>-143911.87000000005</v>
      </c>
      <c r="BU1321" s="17">
        <f t="shared" si="9176"/>
        <v>-146200.61000000004</v>
      </c>
      <c r="BV1321" s="17">
        <f t="shared" ref="BV1321:CO1321" si="9177">BV1316+BV1317+BV1320</f>
        <v>-148501.54000000004</v>
      </c>
      <c r="BW1321" s="17">
        <f t="shared" si="9177"/>
        <v>-150813.74000000005</v>
      </c>
      <c r="BX1321" s="17">
        <f t="shared" si="9177"/>
        <v>-153137.27000000005</v>
      </c>
      <c r="BY1321" s="17">
        <f t="shared" si="9177"/>
        <v>-155404.88000000003</v>
      </c>
      <c r="BZ1321" s="17">
        <f t="shared" si="9177"/>
        <v>-157684.62000000002</v>
      </c>
      <c r="CA1321" s="17">
        <f t="shared" si="9177"/>
        <v>-159975.58000000002</v>
      </c>
      <c r="CB1321" s="17">
        <f t="shared" si="9177"/>
        <v>-162255.04000000001</v>
      </c>
      <c r="CC1321" s="17">
        <f t="shared" si="9177"/>
        <v>-164499.95000000001</v>
      </c>
      <c r="CD1321" s="17">
        <f t="shared" si="9177"/>
        <v>-166755.94</v>
      </c>
      <c r="CE1321" s="17">
        <f t="shared" si="9177"/>
        <v>-169023.07</v>
      </c>
      <c r="CF1321" s="17">
        <f t="shared" si="9177"/>
        <v>-171301.42</v>
      </c>
      <c r="CG1321" s="17">
        <f t="shared" si="9177"/>
        <v>-173522</v>
      </c>
      <c r="CH1321" s="17">
        <f t="shared" si="9177"/>
        <v>-175730.12</v>
      </c>
      <c r="CI1321" s="17">
        <f t="shared" si="9177"/>
        <v>-177949.21</v>
      </c>
      <c r="CJ1321" s="17">
        <f t="shared" si="9177"/>
        <v>-180131.93</v>
      </c>
      <c r="CK1321" s="17">
        <f t="shared" si="9177"/>
        <v>-182301.69999999998</v>
      </c>
      <c r="CL1321" s="17">
        <f t="shared" si="9177"/>
        <v>-184506.22999999998</v>
      </c>
      <c r="CM1321" s="17">
        <f t="shared" si="9177"/>
        <v>-186649.56999999998</v>
      </c>
      <c r="CN1321" s="17">
        <f t="shared" si="9177"/>
        <v>-188803.61999999997</v>
      </c>
      <c r="CO1321" s="17">
        <f t="shared" si="9177"/>
        <v>-190968.45999999996</v>
      </c>
    </row>
    <row r="1322" spans="2:93">
      <c r="B1322" s="556" t="s">
        <v>2008</v>
      </c>
      <c r="C1322" s="634"/>
      <c r="D1322" s="634"/>
      <c r="H1322" s="17"/>
      <c r="I1322" s="26">
        <f>-I1321/I1313</f>
        <v>1.2273635661803771E-2</v>
      </c>
      <c r="J1322" s="26">
        <f t="shared" ref="J1322" si="9178">-J1321/J1313</f>
        <v>2.4585935544810308E-2</v>
      </c>
      <c r="K1322" s="26">
        <f t="shared" ref="K1322" si="9179">-K1321/K1313</f>
        <v>3.683706530352205E-2</v>
      </c>
      <c r="L1322" s="26">
        <f t="shared" ref="L1322" si="9180">-L1321/L1313</f>
        <v>4.9027336661139995E-2</v>
      </c>
      <c r="M1322" s="26">
        <f t="shared" ref="M1322" si="9181">-M1321/M1313</f>
        <v>6.1157125283178453E-2</v>
      </c>
      <c r="N1322" s="26">
        <f t="shared" ref="N1322" si="9182">-N1321/N1313</f>
        <v>7.3326617319197859E-2</v>
      </c>
      <c r="O1322" s="26">
        <f t="shared" ref="O1322" si="9183">-O1321/O1313</f>
        <v>8.5435874088993891E-2</v>
      </c>
      <c r="P1322" s="26">
        <f t="shared" ref="P1322" si="9184">-P1321/P1313</f>
        <v>9.7385025963672267E-2</v>
      </c>
      <c r="Q1322" s="26">
        <f t="shared" ref="Q1322" si="9185">-Q1321/Q1313</f>
        <v>0.10927519772831501</v>
      </c>
      <c r="R1322" s="26">
        <f t="shared" ref="R1322" si="9186">-R1321/R1313</f>
        <v>0.12110677225251909</v>
      </c>
      <c r="S1322" s="26">
        <f t="shared" ref="S1322" si="9187">-S1321/S1313</f>
        <v>0.13307958383435911</v>
      </c>
      <c r="T1322" s="26">
        <f t="shared" ref="T1322" si="9188">-T1321/T1313</f>
        <v>0.14499352735153945</v>
      </c>
      <c r="U1322" s="26">
        <f t="shared" ref="U1322" si="9189">-U1321/U1313</f>
        <v>0.15674839156792589</v>
      </c>
      <c r="V1322" s="26">
        <f t="shared" ref="V1322" si="9190">-V1321/V1313</f>
        <v>0.16844567335270028</v>
      </c>
      <c r="W1322" s="26">
        <f t="shared" ref="W1322" si="9191">-W1321/W1313</f>
        <v>0.18007988351760496</v>
      </c>
      <c r="X1322" s="26">
        <f t="shared" ref="X1322" si="9192">-X1321/X1313</f>
        <v>0.19165734552755831</v>
      </c>
      <c r="Y1322" s="26">
        <f t="shared" ref="Y1322" si="9193">-Y1321/Y1313</f>
        <v>0.20307866592487495</v>
      </c>
      <c r="Z1322" s="26">
        <f t="shared" ref="Z1322" si="9194">-Z1321/Z1313</f>
        <v>0.2146428044664152</v>
      </c>
      <c r="AA1322" s="26">
        <f t="shared" ref="AA1322" si="9195">-AA1321/AA1313</f>
        <v>0.22615075895907433</v>
      </c>
      <c r="AB1322" s="26">
        <f t="shared" ref="AB1322" si="9196">-AB1321/AB1313</f>
        <v>0.2376016853434226</v>
      </c>
      <c r="AC1322" s="26">
        <f t="shared" ref="AC1322" si="9197">-AC1321/AC1313</f>
        <v>0.24889747570177226</v>
      </c>
      <c r="AD1322" s="26">
        <f t="shared" ref="AD1322" si="9198">-AD1321/AD1313</f>
        <v>0.26013311888393703</v>
      </c>
      <c r="AE1322" s="26">
        <f t="shared" ref="AE1322" si="9199">-AE1321/AE1313</f>
        <v>0.27131327545293826</v>
      </c>
      <c r="AF1322" s="26">
        <f t="shared" ref="AF1322" si="9200">-AF1321/AF1313</f>
        <v>0.28243974174105974</v>
      </c>
      <c r="AG1322" s="26">
        <f t="shared" ref="AG1322" si="9201">-AG1321/AG1313</f>
        <v>0.29341152984905866</v>
      </c>
      <c r="AH1322" s="26">
        <f t="shared" ref="AH1322" si="9202">-AH1321/AH1313</f>
        <v>0.30432540067892511</v>
      </c>
      <c r="AI1322" s="26">
        <f t="shared" ref="AI1322" si="9203">-AI1321/AI1313</f>
        <v>0.31518557852045243</v>
      </c>
      <c r="AJ1322" s="26">
        <f t="shared" ref="AJ1322" si="9204">-AJ1321/AJ1313</f>
        <v>0.3259941321511034</v>
      </c>
      <c r="AK1322" s="26">
        <f t="shared" ref="AK1322" si="9205">-AK1321/AK1313</f>
        <v>0.33664988602210272</v>
      </c>
      <c r="AL1322" s="26">
        <f t="shared" ref="AL1322" si="9206">-AL1321/AL1313</f>
        <v>0.34724985425745591</v>
      </c>
      <c r="AM1322" s="26">
        <f t="shared" ref="AM1322" si="9207">-AM1321/AM1313</f>
        <v>0.35779800790543392</v>
      </c>
      <c r="AN1322" s="26">
        <f t="shared" ref="AN1322" si="9208">-AN1321/AN1313</f>
        <v>0.36829464482505503</v>
      </c>
      <c r="AO1322" s="26">
        <f t="shared" ref="AO1322" si="9209">-AO1321/AO1313</f>
        <v>0.3786370258990579</v>
      </c>
      <c r="AP1322" s="26">
        <f t="shared" ref="AP1322" si="9210">-AP1321/AP1313</f>
        <v>0.38892909886713012</v>
      </c>
      <c r="AQ1322" s="26">
        <f t="shared" ref="AQ1322" si="9211">-AQ1321/AQ1313</f>
        <v>0.39917121914552661</v>
      </c>
      <c r="AR1322" s="26">
        <f t="shared" ref="AR1322" si="9212">-AR1321/AR1313</f>
        <v>0.4093605431311495</v>
      </c>
      <c r="AS1322" s="26">
        <f t="shared" ref="AS1322" si="9213">-AS1321/AS1313</f>
        <v>0.41950055668606484</v>
      </c>
      <c r="AT1322" s="26">
        <f t="shared" ref="AT1322" si="9214">-AT1321/AT1313</f>
        <v>0.42949190106572016</v>
      </c>
      <c r="AU1322" s="26">
        <f t="shared" ref="AU1322" si="9215">-AU1321/AU1313</f>
        <v>0.43942991402651793</v>
      </c>
      <c r="AV1322" s="26">
        <f t="shared" ref="AV1322" si="9216">-AV1321/AV1313</f>
        <v>0.44932022106369818</v>
      </c>
      <c r="AW1322" s="26">
        <f t="shared" ref="AW1322" si="9217">-AW1321/AW1313</f>
        <v>0.45906054600181662</v>
      </c>
      <c r="AX1322" s="26">
        <f t="shared" ref="AX1322" si="9218">-AX1321/AX1313</f>
        <v>0.46875429264943808</v>
      </c>
      <c r="AY1322" s="26">
        <f t="shared" ref="AY1322" si="9219">-AY1321/AY1313</f>
        <v>0.4783967611803146</v>
      </c>
      <c r="AZ1322" s="26">
        <f t="shared" ref="AZ1322" si="9220">-AZ1321/AZ1313</f>
        <v>0.48789362456019164</v>
      </c>
      <c r="BA1322" s="26">
        <f t="shared" ref="BA1322" si="9221">-BA1321/BA1313</f>
        <v>0.49734042246717869</v>
      </c>
      <c r="BB1322" s="26">
        <f t="shared" ref="BB1322" si="9222">-BB1321/BB1313</f>
        <v>0.50654306635672364</v>
      </c>
      <c r="BC1322" s="26">
        <f t="shared" ref="BC1322" si="9223">-BC1321/BC1313</f>
        <v>0.51560256560278139</v>
      </c>
      <c r="BD1322" s="26">
        <f t="shared" ref="BD1322" si="9224">-BD1321/BD1313</f>
        <v>0.52461459922084963</v>
      </c>
      <c r="BE1322" s="26">
        <f t="shared" ref="BE1322" si="9225">-BE1321/BE1313</f>
        <v>0.53357955203166274</v>
      </c>
      <c r="BF1322" s="26">
        <f t="shared" ref="BF1322" si="9226">-BF1321/BF1313</f>
        <v>0.54240295575905295</v>
      </c>
      <c r="BG1322" s="26">
        <f t="shared" ref="BG1322" si="9227">-BG1321/BG1313</f>
        <v>0.55118045492603129</v>
      </c>
      <c r="BH1322" s="26">
        <f t="shared" ref="BH1322" si="9228">-BH1321/BH1313</f>
        <v>0.55991731948460821</v>
      </c>
      <c r="BI1322" s="26">
        <f t="shared" ref="BI1322" si="9229">-BI1321/BI1313</f>
        <v>0.56860904459142703</v>
      </c>
      <c r="BJ1322" s="26">
        <f t="shared" ref="BJ1322" si="9230">-BJ1321/BJ1313</f>
        <v>0.57695878834660808</v>
      </c>
      <c r="BK1322" s="26">
        <f t="shared" ref="BK1322" si="9231">-BK1321/BK1313</f>
        <v>0.58526559940949685</v>
      </c>
      <c r="BL1322" s="26">
        <f t="shared" ref="BL1322" si="9232">-BL1321/BL1313</f>
        <v>0.59352985654759916</v>
      </c>
      <c r="BM1322" s="26">
        <f t="shared" ref="BM1322" si="9233">-BM1321/BM1313</f>
        <v>0.60165684671997044</v>
      </c>
      <c r="BN1322" s="26">
        <f t="shared" ref="BN1322" si="9234">-BN1321/BN1313</f>
        <v>0.60974246526610554</v>
      </c>
      <c r="BO1322" s="26">
        <f t="shared" ref="BO1322" si="9235">-BO1321/BO1313</f>
        <v>0.61778891922088797</v>
      </c>
      <c r="BP1322" s="26">
        <f t="shared" ref="BP1322" si="9236">-BP1321/BP1313</f>
        <v>0.62549539690632727</v>
      </c>
      <c r="BQ1322" s="26">
        <f t="shared" ref="BQ1322" si="9237">-BQ1321/BQ1313</f>
        <v>0.63316307288157958</v>
      </c>
      <c r="BR1322" s="26">
        <f t="shared" ref="BR1322" si="9238">-BR1321/BR1313</f>
        <v>0.64079396933714339</v>
      </c>
      <c r="BS1322" s="26">
        <f t="shared" ref="BS1322" si="9239">-BS1321/BS1313</f>
        <v>0.64838671367780865</v>
      </c>
      <c r="BT1322" s="26">
        <f t="shared" ref="BT1322" si="9240">-BT1321/BT1313</f>
        <v>0.65583892539151034</v>
      </c>
      <c r="BU1322" s="26">
        <f t="shared" ref="BU1322" si="9241">-BU1321/BU1313</f>
        <v>0.66295493562222041</v>
      </c>
      <c r="BV1322" s="26">
        <f t="shared" ref="BV1322" si="9242">-BV1321/BV1313</f>
        <v>0.67003736333240749</v>
      </c>
      <c r="BW1322" s="26">
        <f t="shared" ref="BW1322" si="9243">-BW1321/BW1313</f>
        <v>0.67708504450463347</v>
      </c>
      <c r="BX1322" s="26">
        <f t="shared" ref="BX1322" si="9244">-BX1321/BX1313</f>
        <v>0.68409523486608881</v>
      </c>
      <c r="BY1322" s="26">
        <f t="shared" ref="BY1322" si="9245">-BY1321/BY1313</f>
        <v>0.69077207713130395</v>
      </c>
      <c r="BZ1322" s="26">
        <f t="shared" ref="BZ1322" si="9246">-BZ1321/BZ1313</f>
        <v>0.69741797053866939</v>
      </c>
      <c r="CA1322" s="26">
        <f t="shared" ref="CA1322" si="9247">-CA1321/CA1313</f>
        <v>0.70402884353576245</v>
      </c>
      <c r="CB1322" s="26">
        <f t="shared" ref="CB1322" si="9248">-CB1321/CB1313</f>
        <v>0.71050831711184126</v>
      </c>
      <c r="CC1322" s="26">
        <f t="shared" ref="CC1322" si="9249">-CC1321/CC1313</f>
        <v>0.71675436271520232</v>
      </c>
      <c r="CD1322" s="26">
        <f t="shared" ref="CD1322" si="9250">-CD1321/CD1313</f>
        <v>0.72297092269004271</v>
      </c>
      <c r="CE1322" s="26">
        <f t="shared" ref="CE1322" si="9251">-CE1321/CE1313</f>
        <v>0.72915514575439633</v>
      </c>
      <c r="CF1322" s="26">
        <f t="shared" ref="CF1322" si="9252">-CF1321/CF1313</f>
        <v>0.73530737761300768</v>
      </c>
      <c r="CG1322" s="26">
        <f t="shared" ref="CG1322" si="9253">-CG1321/CG1313</f>
        <v>0.74113295593449002</v>
      </c>
      <c r="CH1322" s="26">
        <f t="shared" ref="CH1322" si="9254">-CH1321/CH1313</f>
        <v>0.74682884821968787</v>
      </c>
      <c r="CI1322" s="26">
        <f t="shared" ref="CI1322" si="9255">-CI1321/CI1313</f>
        <v>0.75249562613939946</v>
      </c>
      <c r="CJ1322" s="26">
        <f t="shared" ref="CJ1322" si="9256">-CJ1321/CJ1313</f>
        <v>0.75793410238998082</v>
      </c>
      <c r="CK1322" s="26">
        <f t="shared" ref="CK1322" si="9257">-CK1321/CK1313</f>
        <v>0.76324850775422681</v>
      </c>
      <c r="CL1322" s="26">
        <f t="shared" ref="CL1322" si="9258">-CL1321/CL1313</f>
        <v>0.76863590646587587</v>
      </c>
      <c r="CM1322" s="26">
        <f t="shared" ref="CM1322" si="9259">-CM1321/CM1313</f>
        <v>0.77369708219981492</v>
      </c>
      <c r="CN1322" s="26">
        <f t="shared" ref="CN1322" si="9260">-CN1321/CN1313</f>
        <v>0.77873305942638071</v>
      </c>
      <c r="CO1322" s="26">
        <f t="shared" ref="CO1322" si="9261">-CO1321/CO1313</f>
        <v>0.78374416860620644</v>
      </c>
    </row>
    <row r="1323" spans="2:93">
      <c r="B1323" s="556"/>
      <c r="C1323" s="634"/>
      <c r="D1323" s="634"/>
      <c r="H1323" s="17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N1323" s="26"/>
      <c r="BO1323" s="26"/>
      <c r="BP1323" s="26"/>
      <c r="BQ1323" s="26"/>
      <c r="BR1323" s="26"/>
      <c r="BS1323" s="26"/>
      <c r="BT1323" s="26"/>
      <c r="BU1323" s="26"/>
      <c r="BV1323" s="26"/>
      <c r="BW1323" s="26"/>
      <c r="BX1323" s="26"/>
      <c r="BY1323" s="26"/>
      <c r="BZ1323" s="26"/>
      <c r="CA1323" s="26"/>
      <c r="CB1323" s="26"/>
      <c r="CC1323" s="26"/>
      <c r="CD1323" s="26"/>
      <c r="CE1323" s="26"/>
      <c r="CF1323" s="26"/>
      <c r="CG1323" s="26"/>
      <c r="CH1323" s="26"/>
      <c r="CI1323" s="26"/>
      <c r="CJ1323" s="26"/>
      <c r="CK1323" s="26"/>
      <c r="CL1323" s="26"/>
      <c r="CM1323" s="26"/>
      <c r="CN1323" s="26"/>
      <c r="CO1323" s="26"/>
    </row>
    <row r="1324" spans="2:93">
      <c r="B1324" s="556" t="s">
        <v>2000</v>
      </c>
      <c r="C1324" s="634" t="s">
        <v>2005</v>
      </c>
      <c r="D1324" s="634"/>
      <c r="H1324" s="17">
        <f>H1301+H1316</f>
        <v>0</v>
      </c>
      <c r="I1324" s="17">
        <f t="shared" ref="I1324:BT1324" si="9262">I1301+I1316</f>
        <v>159471.73000000001</v>
      </c>
      <c r="J1324" s="17">
        <f t="shared" si="9262"/>
        <v>158301.65000000002</v>
      </c>
      <c r="K1324" s="17">
        <f t="shared" si="9262"/>
        <v>157109.68000000002</v>
      </c>
      <c r="L1324" s="17">
        <f t="shared" si="9262"/>
        <v>155911.74000000002</v>
      </c>
      <c r="M1324" s="17">
        <f t="shared" si="9262"/>
        <v>154707.78</v>
      </c>
      <c r="N1324" s="17">
        <f t="shared" si="9262"/>
        <v>153497.74000000002</v>
      </c>
      <c r="O1324" s="17">
        <f t="shared" si="9262"/>
        <v>152265.16</v>
      </c>
      <c r="P1324" s="17">
        <f t="shared" si="9262"/>
        <v>151026.30000000002</v>
      </c>
      <c r="Q1324" s="17">
        <f t="shared" si="9262"/>
        <v>149798.64000000001</v>
      </c>
      <c r="R1324" s="17">
        <f t="shared" si="9262"/>
        <v>148564.64000000001</v>
      </c>
      <c r="S1324" s="17">
        <f t="shared" si="9262"/>
        <v>147324.24</v>
      </c>
      <c r="T1324" s="17">
        <f t="shared" si="9262"/>
        <v>146043.78</v>
      </c>
      <c r="U1324" s="17">
        <f t="shared" si="9262"/>
        <v>144756.64000000001</v>
      </c>
      <c r="V1324" s="17">
        <f t="shared" si="9262"/>
        <v>143480.72</v>
      </c>
      <c r="W1324" s="17">
        <f t="shared" si="9262"/>
        <v>142198.06</v>
      </c>
      <c r="X1324" s="17">
        <f t="shared" si="9262"/>
        <v>140909.61000000002</v>
      </c>
      <c r="Y1324" s="17">
        <f t="shared" si="9262"/>
        <v>139614.30000000002</v>
      </c>
      <c r="Z1324" s="17">
        <f t="shared" si="9262"/>
        <v>138329.39000000001</v>
      </c>
      <c r="AA1324" s="17">
        <f t="shared" si="9262"/>
        <v>137003.78000000003</v>
      </c>
      <c r="AB1324" s="17">
        <f t="shared" si="9262"/>
        <v>135671.04000000001</v>
      </c>
      <c r="AC1324" s="17">
        <f t="shared" si="9262"/>
        <v>134332.09000000003</v>
      </c>
      <c r="AD1324" s="17">
        <f t="shared" si="9262"/>
        <v>133003.53000000003</v>
      </c>
      <c r="AE1324" s="17">
        <f t="shared" si="9262"/>
        <v>131668.73000000001</v>
      </c>
      <c r="AF1324" s="17">
        <f t="shared" si="9262"/>
        <v>130327.61000000002</v>
      </c>
      <c r="AG1324" s="17">
        <f t="shared" si="9262"/>
        <v>128979.11000000002</v>
      </c>
      <c r="AH1324" s="17">
        <f t="shared" si="9262"/>
        <v>127642.19000000002</v>
      </c>
      <c r="AI1324" s="17">
        <f t="shared" si="9262"/>
        <v>126298.84000000003</v>
      </c>
      <c r="AJ1324" s="17">
        <f t="shared" si="9262"/>
        <v>124949.00000000001</v>
      </c>
      <c r="AK1324" s="17">
        <f t="shared" si="9262"/>
        <v>123591.6</v>
      </c>
      <c r="AL1324" s="17">
        <f t="shared" si="9262"/>
        <v>122245.96000000002</v>
      </c>
      <c r="AM1324" s="17">
        <f t="shared" si="9262"/>
        <v>120893.72000000002</v>
      </c>
      <c r="AN1324" s="17">
        <f t="shared" si="9262"/>
        <v>119534.81000000001</v>
      </c>
      <c r="AO1324" s="17">
        <f t="shared" si="9262"/>
        <v>118169.16000000002</v>
      </c>
      <c r="AP1324" s="17">
        <f t="shared" si="9262"/>
        <v>116815.45000000001</v>
      </c>
      <c r="AQ1324" s="17">
        <f t="shared" si="9262"/>
        <v>115454.96</v>
      </c>
      <c r="AR1324" s="17">
        <f t="shared" si="9262"/>
        <v>114087.61</v>
      </c>
      <c r="AS1324" s="17">
        <f t="shared" si="9262"/>
        <v>112713.34</v>
      </c>
      <c r="AT1324" s="17">
        <f t="shared" si="9262"/>
        <v>111332.09</v>
      </c>
      <c r="AU1324" s="17">
        <f t="shared" si="9262"/>
        <v>109963</v>
      </c>
      <c r="AV1324" s="17">
        <f t="shared" si="9262"/>
        <v>108587.88</v>
      </c>
      <c r="AW1324" s="17">
        <f t="shared" si="9262"/>
        <v>107205.64</v>
      </c>
      <c r="AX1324" s="17">
        <f t="shared" si="9262"/>
        <v>105835.74</v>
      </c>
      <c r="AY1324" s="17">
        <f t="shared" si="9262"/>
        <v>104458.70000000001</v>
      </c>
      <c r="AZ1324" s="17">
        <f t="shared" si="9262"/>
        <v>103075.44000000002</v>
      </c>
      <c r="BA1324" s="17">
        <f t="shared" si="9262"/>
        <v>101704.70000000001</v>
      </c>
      <c r="BB1324" s="17">
        <f t="shared" si="9262"/>
        <v>100327.70000000001</v>
      </c>
      <c r="BC1324" s="17">
        <f t="shared" si="9262"/>
        <v>98983.38</v>
      </c>
      <c r="BD1324" s="17">
        <f t="shared" si="9262"/>
        <v>97651.97</v>
      </c>
      <c r="BE1324" s="17">
        <f t="shared" si="9262"/>
        <v>96314.38</v>
      </c>
      <c r="BF1324" s="17">
        <f t="shared" si="9262"/>
        <v>94970.540000000008</v>
      </c>
      <c r="BG1324" s="17">
        <f t="shared" si="9262"/>
        <v>93639.790000000008</v>
      </c>
      <c r="BH1324" s="17">
        <f t="shared" si="9262"/>
        <v>92302.760000000009</v>
      </c>
      <c r="BI1324" s="17">
        <f t="shared" si="9262"/>
        <v>90958.37000000001</v>
      </c>
      <c r="BJ1324" s="17">
        <f t="shared" si="9262"/>
        <v>89607.55</v>
      </c>
      <c r="BK1324" s="17">
        <f t="shared" si="9262"/>
        <v>88312.7</v>
      </c>
      <c r="BL1324" s="17">
        <f t="shared" si="9262"/>
        <v>87011.58</v>
      </c>
      <c r="BM1324" s="17">
        <f t="shared" si="9262"/>
        <v>85704.12</v>
      </c>
      <c r="BN1324" s="17">
        <f t="shared" si="9262"/>
        <v>84410.4</v>
      </c>
      <c r="BO1324" s="17">
        <f t="shared" si="9262"/>
        <v>83110.31</v>
      </c>
      <c r="BP1324" s="17">
        <f t="shared" si="9262"/>
        <v>81803.76999999999</v>
      </c>
      <c r="BQ1324" s="17">
        <f t="shared" si="9262"/>
        <v>80555.09</v>
      </c>
      <c r="BR1324" s="17">
        <f t="shared" si="9262"/>
        <v>79300.139999999985</v>
      </c>
      <c r="BS1324" s="17">
        <f t="shared" si="9262"/>
        <v>78038.849999999977</v>
      </c>
      <c r="BT1324" s="17">
        <f t="shared" si="9262"/>
        <v>76771.149999999965</v>
      </c>
      <c r="BU1324" s="17">
        <f t="shared" ref="BU1324:CO1324" si="9263">BU1301+BU1316</f>
        <v>75519.859999999957</v>
      </c>
      <c r="BV1324" s="17">
        <f t="shared" si="9263"/>
        <v>74328.119999999966</v>
      </c>
      <c r="BW1324" s="17">
        <f t="shared" si="9263"/>
        <v>73130.189999999973</v>
      </c>
      <c r="BX1324" s="17">
        <f t="shared" si="9263"/>
        <v>71925.989999999962</v>
      </c>
      <c r="BY1324" s="17">
        <f t="shared" si="9263"/>
        <v>70716.459999999963</v>
      </c>
      <c r="BZ1324" s="17">
        <f t="shared" si="9263"/>
        <v>69567.849999999977</v>
      </c>
      <c r="CA1324" s="17">
        <f t="shared" si="9263"/>
        <v>68413.109999999986</v>
      </c>
      <c r="CB1324" s="17">
        <f t="shared" si="9263"/>
        <v>67253.149999999994</v>
      </c>
      <c r="CC1324" s="17">
        <f t="shared" si="9263"/>
        <v>66109.69</v>
      </c>
      <c r="CD1324" s="17">
        <f t="shared" si="9263"/>
        <v>65006.78</v>
      </c>
      <c r="CE1324" s="17">
        <f t="shared" si="9263"/>
        <v>63897.790000000008</v>
      </c>
      <c r="CF1324" s="17">
        <f t="shared" si="9263"/>
        <v>62783.66</v>
      </c>
      <c r="CG1324" s="17">
        <f t="shared" si="9263"/>
        <v>61664.31</v>
      </c>
      <c r="CH1324" s="17">
        <f t="shared" si="9263"/>
        <v>60608.73000000001</v>
      </c>
      <c r="CI1324" s="17">
        <f t="shared" si="9263"/>
        <v>59571.610000000015</v>
      </c>
      <c r="CJ1324" s="17">
        <f t="shared" si="9263"/>
        <v>58529.520000000019</v>
      </c>
      <c r="CK1324" s="17">
        <f t="shared" si="9263"/>
        <v>57529.800000000017</v>
      </c>
      <c r="CL1324" s="17">
        <f t="shared" si="9263"/>
        <v>56548.030000000028</v>
      </c>
      <c r="CM1324" s="17">
        <f t="shared" si="9263"/>
        <v>55537.500000000029</v>
      </c>
      <c r="CN1324" s="17">
        <f t="shared" si="9263"/>
        <v>54594.160000000033</v>
      </c>
      <c r="CO1324" s="17">
        <f t="shared" si="9263"/>
        <v>53646.110000000044</v>
      </c>
    </row>
    <row r="1325" spans="2:93">
      <c r="B1325" s="556" t="s">
        <v>1999</v>
      </c>
      <c r="C1325" s="634" t="s">
        <v>2005</v>
      </c>
      <c r="D1325" s="634"/>
      <c r="H1325" s="17">
        <f>H1313+H1321</f>
        <v>159471.73000000001</v>
      </c>
      <c r="I1325" s="17">
        <f t="shared" ref="I1325:BT1325" si="9264">I1313+I1321</f>
        <v>158301.65000000002</v>
      </c>
      <c r="J1325" s="17">
        <f t="shared" si="9264"/>
        <v>157109.68000000002</v>
      </c>
      <c r="K1325" s="17">
        <f t="shared" si="9264"/>
        <v>155911.74000000002</v>
      </c>
      <c r="L1325" s="17">
        <f t="shared" si="9264"/>
        <v>154707.78</v>
      </c>
      <c r="M1325" s="17">
        <f t="shared" si="9264"/>
        <v>153497.74000000002</v>
      </c>
      <c r="N1325" s="17">
        <f t="shared" si="9264"/>
        <v>152265.16</v>
      </c>
      <c r="O1325" s="17">
        <f t="shared" si="9264"/>
        <v>151026.30000000002</v>
      </c>
      <c r="P1325" s="17">
        <f t="shared" si="9264"/>
        <v>149798.64000000001</v>
      </c>
      <c r="Q1325" s="17">
        <f t="shared" si="9264"/>
        <v>148564.64000000001</v>
      </c>
      <c r="R1325" s="17">
        <f t="shared" si="9264"/>
        <v>147324.24</v>
      </c>
      <c r="S1325" s="17">
        <f t="shared" si="9264"/>
        <v>146043.78</v>
      </c>
      <c r="T1325" s="17">
        <f t="shared" si="9264"/>
        <v>144756.64000000001</v>
      </c>
      <c r="U1325" s="17">
        <f t="shared" si="9264"/>
        <v>143480.72</v>
      </c>
      <c r="V1325" s="17">
        <f t="shared" si="9264"/>
        <v>142198.06</v>
      </c>
      <c r="W1325" s="17">
        <f t="shared" si="9264"/>
        <v>140909.61000000002</v>
      </c>
      <c r="X1325" s="17">
        <f t="shared" si="9264"/>
        <v>139614.30000000002</v>
      </c>
      <c r="Y1325" s="17">
        <f t="shared" si="9264"/>
        <v>138329.39000000001</v>
      </c>
      <c r="Z1325" s="17">
        <f t="shared" si="9264"/>
        <v>137003.78000000003</v>
      </c>
      <c r="AA1325" s="17">
        <f t="shared" si="9264"/>
        <v>135671.04000000001</v>
      </c>
      <c r="AB1325" s="17">
        <f t="shared" si="9264"/>
        <v>134332.09000000003</v>
      </c>
      <c r="AC1325" s="17">
        <f t="shared" si="9264"/>
        <v>133003.53000000003</v>
      </c>
      <c r="AD1325" s="17">
        <f t="shared" si="9264"/>
        <v>131668.73000000001</v>
      </c>
      <c r="AE1325" s="17">
        <f t="shared" si="9264"/>
        <v>130327.61000000002</v>
      </c>
      <c r="AF1325" s="17">
        <f t="shared" si="9264"/>
        <v>128979.11000000002</v>
      </c>
      <c r="AG1325" s="17">
        <f t="shared" si="9264"/>
        <v>127642.19000000002</v>
      </c>
      <c r="AH1325" s="17">
        <f t="shared" si="9264"/>
        <v>126298.84000000003</v>
      </c>
      <c r="AI1325" s="17">
        <f t="shared" si="9264"/>
        <v>124949.00000000001</v>
      </c>
      <c r="AJ1325" s="17">
        <f t="shared" si="9264"/>
        <v>123591.6</v>
      </c>
      <c r="AK1325" s="17">
        <f t="shared" si="9264"/>
        <v>122245.96000000002</v>
      </c>
      <c r="AL1325" s="17">
        <f t="shared" si="9264"/>
        <v>120893.72000000002</v>
      </c>
      <c r="AM1325" s="17">
        <f t="shared" si="9264"/>
        <v>119534.81000000001</v>
      </c>
      <c r="AN1325" s="17">
        <f t="shared" si="9264"/>
        <v>118169.16000000002</v>
      </c>
      <c r="AO1325" s="17">
        <f t="shared" si="9264"/>
        <v>116815.45000000001</v>
      </c>
      <c r="AP1325" s="17">
        <f t="shared" si="9264"/>
        <v>115454.96</v>
      </c>
      <c r="AQ1325" s="17">
        <f t="shared" si="9264"/>
        <v>114087.61</v>
      </c>
      <c r="AR1325" s="17">
        <f t="shared" si="9264"/>
        <v>112713.34</v>
      </c>
      <c r="AS1325" s="17">
        <f t="shared" si="9264"/>
        <v>111332.09</v>
      </c>
      <c r="AT1325" s="17">
        <f t="shared" si="9264"/>
        <v>109963</v>
      </c>
      <c r="AU1325" s="17">
        <f t="shared" si="9264"/>
        <v>108587.88</v>
      </c>
      <c r="AV1325" s="17">
        <f t="shared" si="9264"/>
        <v>107205.64</v>
      </c>
      <c r="AW1325" s="17">
        <f t="shared" si="9264"/>
        <v>105835.74</v>
      </c>
      <c r="AX1325" s="17">
        <f t="shared" si="9264"/>
        <v>104458.70000000001</v>
      </c>
      <c r="AY1325" s="17">
        <f t="shared" si="9264"/>
        <v>103075.44000000002</v>
      </c>
      <c r="AZ1325" s="17">
        <f t="shared" si="9264"/>
        <v>101704.70000000001</v>
      </c>
      <c r="BA1325" s="17">
        <f t="shared" si="9264"/>
        <v>100327.70000000001</v>
      </c>
      <c r="BB1325" s="17">
        <f t="shared" si="9264"/>
        <v>98983.38</v>
      </c>
      <c r="BC1325" s="17">
        <f t="shared" si="9264"/>
        <v>97651.97</v>
      </c>
      <c r="BD1325" s="17">
        <f t="shared" si="9264"/>
        <v>96314.38</v>
      </c>
      <c r="BE1325" s="17">
        <f t="shared" si="9264"/>
        <v>94970.540000000008</v>
      </c>
      <c r="BF1325" s="17">
        <f t="shared" si="9264"/>
        <v>93639.790000000008</v>
      </c>
      <c r="BG1325" s="17">
        <f t="shared" si="9264"/>
        <v>92302.760000000009</v>
      </c>
      <c r="BH1325" s="17">
        <f t="shared" si="9264"/>
        <v>90958.37000000001</v>
      </c>
      <c r="BI1325" s="17">
        <f t="shared" si="9264"/>
        <v>89607.55</v>
      </c>
      <c r="BJ1325" s="17">
        <f t="shared" si="9264"/>
        <v>88312.7</v>
      </c>
      <c r="BK1325" s="17">
        <f t="shared" si="9264"/>
        <v>87011.58</v>
      </c>
      <c r="BL1325" s="17">
        <f t="shared" si="9264"/>
        <v>85704.12</v>
      </c>
      <c r="BM1325" s="17">
        <f t="shared" si="9264"/>
        <v>84410.4</v>
      </c>
      <c r="BN1325" s="17">
        <f t="shared" si="9264"/>
        <v>83110.31</v>
      </c>
      <c r="BO1325" s="17">
        <f t="shared" si="9264"/>
        <v>81803.76999999999</v>
      </c>
      <c r="BP1325" s="17">
        <f t="shared" si="9264"/>
        <v>80555.09</v>
      </c>
      <c r="BQ1325" s="17">
        <f t="shared" si="9264"/>
        <v>79300.139999999985</v>
      </c>
      <c r="BR1325" s="17">
        <f t="shared" si="9264"/>
        <v>78038.849999999977</v>
      </c>
      <c r="BS1325" s="17">
        <f t="shared" si="9264"/>
        <v>76771.149999999965</v>
      </c>
      <c r="BT1325" s="17">
        <f t="shared" si="9264"/>
        <v>75519.859999999957</v>
      </c>
      <c r="BU1325" s="17">
        <f t="shared" ref="BU1325:CO1325" si="9265">BU1313+BU1321</f>
        <v>74328.119999999966</v>
      </c>
      <c r="BV1325" s="17">
        <f t="shared" si="9265"/>
        <v>73130.189999999973</v>
      </c>
      <c r="BW1325" s="17">
        <f t="shared" si="9265"/>
        <v>71925.989999999962</v>
      </c>
      <c r="BX1325" s="17">
        <f t="shared" si="9265"/>
        <v>70716.459999999963</v>
      </c>
      <c r="BY1325" s="17">
        <f t="shared" si="9265"/>
        <v>69567.849999999977</v>
      </c>
      <c r="BZ1325" s="17">
        <f t="shared" si="9265"/>
        <v>68413.109999999986</v>
      </c>
      <c r="CA1325" s="17">
        <f t="shared" si="9265"/>
        <v>67253.149999999994</v>
      </c>
      <c r="CB1325" s="17">
        <f t="shared" si="9265"/>
        <v>66109.69</v>
      </c>
      <c r="CC1325" s="17">
        <f t="shared" si="9265"/>
        <v>65006.78</v>
      </c>
      <c r="CD1325" s="17">
        <f t="shared" si="9265"/>
        <v>63897.790000000008</v>
      </c>
      <c r="CE1325" s="17">
        <f t="shared" si="9265"/>
        <v>62783.66</v>
      </c>
      <c r="CF1325" s="17">
        <f t="shared" si="9265"/>
        <v>61664.31</v>
      </c>
      <c r="CG1325" s="17">
        <f t="shared" si="9265"/>
        <v>60608.73000000001</v>
      </c>
      <c r="CH1325" s="17">
        <f t="shared" si="9265"/>
        <v>59571.610000000015</v>
      </c>
      <c r="CI1325" s="17">
        <f t="shared" si="9265"/>
        <v>58529.520000000019</v>
      </c>
      <c r="CJ1325" s="17">
        <f t="shared" si="9265"/>
        <v>57529.800000000017</v>
      </c>
      <c r="CK1325" s="17">
        <f t="shared" si="9265"/>
        <v>56548.030000000028</v>
      </c>
      <c r="CL1325" s="17">
        <f t="shared" si="9265"/>
        <v>55537.500000000029</v>
      </c>
      <c r="CM1325" s="17">
        <f t="shared" si="9265"/>
        <v>54594.160000000033</v>
      </c>
      <c r="CN1325" s="17">
        <f t="shared" si="9265"/>
        <v>53646.110000000044</v>
      </c>
      <c r="CO1325" s="17">
        <f t="shared" si="9265"/>
        <v>52693.270000000048</v>
      </c>
    </row>
    <row r="1326" spans="2:93">
      <c r="B1326" s="556" t="s">
        <v>2008</v>
      </c>
      <c r="C1326" s="634" t="s">
        <v>2005</v>
      </c>
      <c r="D1326" s="634"/>
      <c r="H1326" s="26">
        <f>H1321/H1313</f>
        <v>0</v>
      </c>
      <c r="I1326" s="26">
        <f t="shared" ref="I1326:BT1326" si="9266">I1321/I1313</f>
        <v>-1.2273635661803771E-2</v>
      </c>
      <c r="J1326" s="26">
        <f t="shared" si="9266"/>
        <v>-2.4585935544810308E-2</v>
      </c>
      <c r="K1326" s="26">
        <f t="shared" si="9266"/>
        <v>-3.683706530352205E-2</v>
      </c>
      <c r="L1326" s="26">
        <f t="shared" si="9266"/>
        <v>-4.9027336661139995E-2</v>
      </c>
      <c r="M1326" s="26">
        <f t="shared" si="9266"/>
        <v>-6.1157125283178453E-2</v>
      </c>
      <c r="N1326" s="26">
        <f t="shared" si="9266"/>
        <v>-7.3326617319197859E-2</v>
      </c>
      <c r="O1326" s="26">
        <f t="shared" si="9266"/>
        <v>-8.5435874088993891E-2</v>
      </c>
      <c r="P1326" s="26">
        <f t="shared" si="9266"/>
        <v>-9.7385025963672267E-2</v>
      </c>
      <c r="Q1326" s="26">
        <f t="shared" si="9266"/>
        <v>-0.10927519772831501</v>
      </c>
      <c r="R1326" s="26">
        <f t="shared" si="9266"/>
        <v>-0.12110677225251909</v>
      </c>
      <c r="S1326" s="26">
        <f t="shared" si="9266"/>
        <v>-0.13307958383435911</v>
      </c>
      <c r="T1326" s="26">
        <f t="shared" si="9266"/>
        <v>-0.14499352735153945</v>
      </c>
      <c r="U1326" s="26">
        <f t="shared" si="9266"/>
        <v>-0.15674839156792589</v>
      </c>
      <c r="V1326" s="26">
        <f t="shared" si="9266"/>
        <v>-0.16844567335270028</v>
      </c>
      <c r="W1326" s="26">
        <f t="shared" si="9266"/>
        <v>-0.18007988351760496</v>
      </c>
      <c r="X1326" s="26">
        <f t="shared" si="9266"/>
        <v>-0.19165734552755831</v>
      </c>
      <c r="Y1326" s="26">
        <f t="shared" si="9266"/>
        <v>-0.20307866592487495</v>
      </c>
      <c r="Z1326" s="26">
        <f t="shared" si="9266"/>
        <v>-0.2146428044664152</v>
      </c>
      <c r="AA1326" s="26">
        <f t="shared" si="9266"/>
        <v>-0.22615075895907433</v>
      </c>
      <c r="AB1326" s="26">
        <f t="shared" si="9266"/>
        <v>-0.2376016853434226</v>
      </c>
      <c r="AC1326" s="26">
        <f t="shared" si="9266"/>
        <v>-0.24889747570177226</v>
      </c>
      <c r="AD1326" s="26">
        <f t="shared" si="9266"/>
        <v>-0.26013311888393703</v>
      </c>
      <c r="AE1326" s="26">
        <f t="shared" si="9266"/>
        <v>-0.27131327545293826</v>
      </c>
      <c r="AF1326" s="26">
        <f t="shared" si="9266"/>
        <v>-0.28243974174105974</v>
      </c>
      <c r="AG1326" s="26">
        <f t="shared" si="9266"/>
        <v>-0.29341152984905866</v>
      </c>
      <c r="AH1326" s="26">
        <f t="shared" si="9266"/>
        <v>-0.30432540067892511</v>
      </c>
      <c r="AI1326" s="26">
        <f t="shared" si="9266"/>
        <v>-0.31518557852045243</v>
      </c>
      <c r="AJ1326" s="26">
        <f t="shared" si="9266"/>
        <v>-0.3259941321511034</v>
      </c>
      <c r="AK1326" s="26">
        <f t="shared" si="9266"/>
        <v>-0.33664988602210272</v>
      </c>
      <c r="AL1326" s="26">
        <f t="shared" si="9266"/>
        <v>-0.34724985425745591</v>
      </c>
      <c r="AM1326" s="26">
        <f t="shared" si="9266"/>
        <v>-0.35779800790543392</v>
      </c>
      <c r="AN1326" s="26">
        <f t="shared" si="9266"/>
        <v>-0.36829464482505503</v>
      </c>
      <c r="AO1326" s="26">
        <f t="shared" si="9266"/>
        <v>-0.3786370258990579</v>
      </c>
      <c r="AP1326" s="26">
        <f t="shared" si="9266"/>
        <v>-0.38892909886713012</v>
      </c>
      <c r="AQ1326" s="26">
        <f t="shared" si="9266"/>
        <v>-0.39917121914552661</v>
      </c>
      <c r="AR1326" s="26">
        <f t="shared" si="9266"/>
        <v>-0.4093605431311495</v>
      </c>
      <c r="AS1326" s="26">
        <f t="shared" si="9266"/>
        <v>-0.41950055668606484</v>
      </c>
      <c r="AT1326" s="26">
        <f t="shared" si="9266"/>
        <v>-0.42949190106572016</v>
      </c>
      <c r="AU1326" s="26">
        <f t="shared" si="9266"/>
        <v>-0.43942991402651793</v>
      </c>
      <c r="AV1326" s="26">
        <f t="shared" si="9266"/>
        <v>-0.44932022106369818</v>
      </c>
      <c r="AW1326" s="26">
        <f t="shared" si="9266"/>
        <v>-0.45906054600181662</v>
      </c>
      <c r="AX1326" s="26">
        <f t="shared" si="9266"/>
        <v>-0.46875429264943808</v>
      </c>
      <c r="AY1326" s="26">
        <f t="shared" si="9266"/>
        <v>-0.4783967611803146</v>
      </c>
      <c r="AZ1326" s="26">
        <f t="shared" si="9266"/>
        <v>-0.48789362456019164</v>
      </c>
      <c r="BA1326" s="26">
        <f t="shared" si="9266"/>
        <v>-0.49734042246717869</v>
      </c>
      <c r="BB1326" s="26">
        <f t="shared" si="9266"/>
        <v>-0.50654306635672364</v>
      </c>
      <c r="BC1326" s="26">
        <f t="shared" si="9266"/>
        <v>-0.51560256560278139</v>
      </c>
      <c r="BD1326" s="26">
        <f t="shared" si="9266"/>
        <v>-0.52461459922084963</v>
      </c>
      <c r="BE1326" s="26">
        <f t="shared" si="9266"/>
        <v>-0.53357955203166274</v>
      </c>
      <c r="BF1326" s="26">
        <f t="shared" si="9266"/>
        <v>-0.54240295575905295</v>
      </c>
      <c r="BG1326" s="26">
        <f t="shared" si="9266"/>
        <v>-0.55118045492603129</v>
      </c>
      <c r="BH1326" s="26">
        <f t="shared" si="9266"/>
        <v>-0.55991731948460821</v>
      </c>
      <c r="BI1326" s="26">
        <f t="shared" si="9266"/>
        <v>-0.56860904459142703</v>
      </c>
      <c r="BJ1326" s="26">
        <f t="shared" si="9266"/>
        <v>-0.57695878834660808</v>
      </c>
      <c r="BK1326" s="26">
        <f t="shared" si="9266"/>
        <v>-0.58526559940949685</v>
      </c>
      <c r="BL1326" s="26">
        <f t="shared" si="9266"/>
        <v>-0.59352985654759916</v>
      </c>
      <c r="BM1326" s="26">
        <f t="shared" si="9266"/>
        <v>-0.60165684671997044</v>
      </c>
      <c r="BN1326" s="26">
        <f t="shared" si="9266"/>
        <v>-0.60974246526610554</v>
      </c>
      <c r="BO1326" s="26">
        <f t="shared" si="9266"/>
        <v>-0.61778891922088797</v>
      </c>
      <c r="BP1326" s="26">
        <f t="shared" si="9266"/>
        <v>-0.62549539690632727</v>
      </c>
      <c r="BQ1326" s="26">
        <f t="shared" si="9266"/>
        <v>-0.63316307288157958</v>
      </c>
      <c r="BR1326" s="26">
        <f t="shared" si="9266"/>
        <v>-0.64079396933714339</v>
      </c>
      <c r="BS1326" s="26">
        <f t="shared" si="9266"/>
        <v>-0.64838671367780865</v>
      </c>
      <c r="BT1326" s="26">
        <f t="shared" si="9266"/>
        <v>-0.65583892539151034</v>
      </c>
      <c r="BU1326" s="26">
        <f t="shared" ref="BU1326:CO1326" si="9267">BU1321/BU1313</f>
        <v>-0.66295493562222041</v>
      </c>
      <c r="BV1326" s="26">
        <f t="shared" si="9267"/>
        <v>-0.67003736333240749</v>
      </c>
      <c r="BW1326" s="26">
        <f t="shared" si="9267"/>
        <v>-0.67708504450463347</v>
      </c>
      <c r="BX1326" s="26">
        <f t="shared" si="9267"/>
        <v>-0.68409523486608881</v>
      </c>
      <c r="BY1326" s="26">
        <f t="shared" si="9267"/>
        <v>-0.69077207713130395</v>
      </c>
      <c r="BZ1326" s="26">
        <f t="shared" si="9267"/>
        <v>-0.69741797053866939</v>
      </c>
      <c r="CA1326" s="26">
        <f t="shared" si="9267"/>
        <v>-0.70402884353576245</v>
      </c>
      <c r="CB1326" s="26">
        <f t="shared" si="9267"/>
        <v>-0.71050831711184126</v>
      </c>
      <c r="CC1326" s="26">
        <f t="shared" si="9267"/>
        <v>-0.71675436271520232</v>
      </c>
      <c r="CD1326" s="26">
        <f t="shared" si="9267"/>
        <v>-0.72297092269004271</v>
      </c>
      <c r="CE1326" s="26">
        <f t="shared" si="9267"/>
        <v>-0.72915514575439633</v>
      </c>
      <c r="CF1326" s="26">
        <f t="shared" si="9267"/>
        <v>-0.73530737761300768</v>
      </c>
      <c r="CG1326" s="26">
        <f t="shared" si="9267"/>
        <v>-0.74113295593449002</v>
      </c>
      <c r="CH1326" s="26">
        <f t="shared" si="9267"/>
        <v>-0.74682884821968787</v>
      </c>
      <c r="CI1326" s="26">
        <f t="shared" si="9267"/>
        <v>-0.75249562613939946</v>
      </c>
      <c r="CJ1326" s="26">
        <f t="shared" si="9267"/>
        <v>-0.75793410238998082</v>
      </c>
      <c r="CK1326" s="26">
        <f t="shared" si="9267"/>
        <v>-0.76324850775422681</v>
      </c>
      <c r="CL1326" s="26">
        <f t="shared" si="9267"/>
        <v>-0.76863590646587587</v>
      </c>
      <c r="CM1326" s="26">
        <f t="shared" si="9267"/>
        <v>-0.77369708219981492</v>
      </c>
      <c r="CN1326" s="26">
        <f t="shared" si="9267"/>
        <v>-0.77873305942638071</v>
      </c>
      <c r="CO1326" s="26">
        <f t="shared" si="9267"/>
        <v>-0.78374416860620644</v>
      </c>
    </row>
    <row r="1327" spans="2:93">
      <c r="B1327" s="556"/>
      <c r="C1327" s="634"/>
      <c r="D1327" s="634"/>
      <c r="H1327" s="556"/>
      <c r="I1327" s="556"/>
      <c r="J1327" s="556"/>
      <c r="K1327" s="556"/>
      <c r="L1327" s="556"/>
      <c r="AK1327" s="556"/>
      <c r="AL1327" s="556"/>
      <c r="AM1327" s="556"/>
      <c r="AN1327" s="556"/>
      <c r="AO1327" s="556"/>
      <c r="AP1327" s="556"/>
      <c r="AQ1327" s="556"/>
      <c r="AR1327" s="556"/>
      <c r="AS1327" s="556"/>
      <c r="AT1327" s="556"/>
      <c r="AU1327" s="556"/>
      <c r="AV1327" s="556"/>
      <c r="AW1327" s="556"/>
      <c r="AX1327" s="556"/>
      <c r="AY1327" s="556"/>
      <c r="AZ1327" s="556"/>
      <c r="BA1327" s="556"/>
      <c r="BB1327" s="556"/>
      <c r="BC1327" s="556"/>
      <c r="BD1327" s="556"/>
      <c r="BE1327" s="556"/>
      <c r="BF1327" s="556"/>
      <c r="BG1327" s="556"/>
      <c r="BH1327" s="556"/>
      <c r="BI1327" s="556"/>
      <c r="BJ1327" s="556"/>
      <c r="BK1327" s="556"/>
      <c r="BL1327" s="556"/>
      <c r="BM1327" s="556"/>
      <c r="BN1327" s="556"/>
      <c r="BO1327" s="556"/>
      <c r="BP1327" s="556"/>
      <c r="BQ1327" s="556"/>
      <c r="BR1327" s="556"/>
      <c r="BS1327" s="556"/>
      <c r="BT1327" s="556"/>
      <c r="BU1327" s="556"/>
      <c r="BV1327" s="556"/>
      <c r="BW1327" s="556"/>
      <c r="BX1327" s="556"/>
      <c r="BY1327" s="556"/>
      <c r="BZ1327" s="556"/>
      <c r="CA1327" s="556"/>
      <c r="CB1327" s="556"/>
      <c r="CC1327" s="556"/>
      <c r="CD1327" s="556"/>
      <c r="CE1327" s="556"/>
      <c r="CF1327" s="556"/>
      <c r="CG1327" s="556"/>
      <c r="CH1327" s="556"/>
      <c r="CI1327" s="556"/>
      <c r="CJ1327" s="556"/>
      <c r="CK1327" s="556"/>
      <c r="CL1327" s="556"/>
      <c r="CM1327" s="556"/>
      <c r="CN1327" s="556"/>
      <c r="CO1327" s="556"/>
    </row>
    <row r="1328" spans="2:93">
      <c r="B1328" s="556"/>
      <c r="C1328" s="634"/>
      <c r="D1328" s="634"/>
      <c r="H1328" s="556"/>
      <c r="I1328" s="556"/>
      <c r="J1328" s="556"/>
      <c r="K1328" s="556"/>
      <c r="L1328" s="556"/>
      <c r="AK1328" s="556"/>
      <c r="AL1328" s="556"/>
      <c r="AM1328" s="556"/>
      <c r="AN1328" s="556"/>
      <c r="AO1328" s="556"/>
      <c r="AP1328" s="556"/>
      <c r="AQ1328" s="556"/>
      <c r="AR1328" s="556"/>
      <c r="AS1328" s="556"/>
      <c r="AT1328" s="556"/>
      <c r="AU1328" s="556"/>
      <c r="AV1328" s="556"/>
      <c r="AW1328" s="556"/>
      <c r="AX1328" s="556"/>
      <c r="AY1328" s="556"/>
      <c r="AZ1328" s="556"/>
      <c r="BA1328" s="556"/>
      <c r="BB1328" s="556"/>
      <c r="BC1328" s="556"/>
      <c r="BD1328" s="556"/>
      <c r="BE1328" s="556"/>
      <c r="BF1328" s="556"/>
      <c r="BG1328" s="556"/>
      <c r="BH1328" s="556"/>
      <c r="BI1328" s="556"/>
      <c r="BJ1328" s="556"/>
      <c r="BK1328" s="556"/>
      <c r="BL1328" s="556"/>
      <c r="BM1328" s="556"/>
      <c r="BN1328" s="556"/>
      <c r="BO1328" s="556"/>
      <c r="BP1328" s="556"/>
      <c r="BQ1328" s="556"/>
      <c r="BR1328" s="556"/>
      <c r="BS1328" s="556"/>
      <c r="BT1328" s="556"/>
      <c r="BU1328" s="556"/>
      <c r="BV1328" s="556"/>
      <c r="BW1328" s="556"/>
      <c r="BX1328" s="556"/>
      <c r="BY1328" s="556"/>
      <c r="BZ1328" s="556"/>
      <c r="CA1328" s="556"/>
      <c r="CB1328" s="556"/>
      <c r="CC1328" s="556"/>
      <c r="CD1328" s="556"/>
      <c r="CE1328" s="556"/>
      <c r="CF1328" s="556"/>
      <c r="CG1328" s="556"/>
      <c r="CH1328" s="556"/>
      <c r="CI1328" s="556"/>
      <c r="CJ1328" s="556"/>
      <c r="CK1328" s="556"/>
      <c r="CL1328" s="556"/>
      <c r="CM1328" s="556"/>
      <c r="CN1328" s="556"/>
      <c r="CO1328" s="556"/>
    </row>
    <row r="1329" spans="2:93">
      <c r="B1329" s="46" t="s">
        <v>1991</v>
      </c>
      <c r="C1329" s="634"/>
      <c r="D1329" s="634"/>
      <c r="H1329" s="556"/>
      <c r="I1329" s="556"/>
      <c r="J1329" s="556"/>
      <c r="K1329" s="556"/>
      <c r="L1329" s="556"/>
      <c r="AK1329" s="556"/>
      <c r="AL1329" s="556"/>
      <c r="AM1329" s="556"/>
      <c r="AN1329" s="556"/>
      <c r="AO1329" s="556"/>
      <c r="AP1329" s="556"/>
      <c r="AQ1329" s="556"/>
      <c r="AR1329" s="556"/>
      <c r="AS1329" s="556"/>
      <c r="AT1329" s="556"/>
      <c r="AU1329" s="556"/>
      <c r="AV1329" s="556"/>
      <c r="AW1329" s="556"/>
      <c r="AX1329" s="556"/>
      <c r="AY1329" s="556"/>
      <c r="AZ1329" s="556"/>
      <c r="BA1329" s="556"/>
      <c r="BB1329" s="556"/>
      <c r="BC1329" s="556"/>
      <c r="BD1329" s="556"/>
      <c r="BE1329" s="556"/>
      <c r="BF1329" s="556"/>
      <c r="BG1329" s="556"/>
      <c r="BH1329" s="556"/>
      <c r="BI1329" s="556"/>
      <c r="BJ1329" s="556"/>
      <c r="BK1329" s="556"/>
      <c r="BL1329" s="556"/>
      <c r="BM1329" s="556"/>
      <c r="BN1329" s="556"/>
      <c r="BO1329" s="556"/>
      <c r="BP1329" s="556"/>
      <c r="BQ1329" s="556"/>
      <c r="BR1329" s="556"/>
      <c r="BS1329" s="556"/>
      <c r="BT1329" s="556"/>
      <c r="BU1329" s="556"/>
      <c r="BV1329" s="556"/>
      <c r="BW1329" s="556"/>
      <c r="BX1329" s="556"/>
      <c r="BY1329" s="556"/>
      <c r="BZ1329" s="556"/>
      <c r="CA1329" s="556"/>
      <c r="CB1329" s="556"/>
      <c r="CC1329" s="556"/>
      <c r="CD1329" s="556"/>
      <c r="CE1329" s="556"/>
      <c r="CF1329" s="556"/>
      <c r="CG1329" s="556"/>
      <c r="CH1329" s="556"/>
      <c r="CI1329" s="556"/>
      <c r="CJ1329" s="556"/>
      <c r="CK1329" s="556"/>
      <c r="CL1329" s="556"/>
      <c r="CM1329" s="556"/>
      <c r="CN1329" s="556"/>
      <c r="CO1329" s="556"/>
    </row>
    <row r="1330" spans="2:93">
      <c r="B1330" s="556"/>
      <c r="C1330" s="556" t="s">
        <v>1975</v>
      </c>
      <c r="D1330" s="556" t="s">
        <v>1982</v>
      </c>
      <c r="E1330" s="556"/>
      <c r="F1330" s="556"/>
      <c r="G1330" s="556"/>
      <c r="H1330" s="556"/>
      <c r="I1330" s="556"/>
      <c r="J1330" s="556"/>
      <c r="K1330" s="556"/>
      <c r="L1330" s="556"/>
      <c r="AK1330" s="556"/>
      <c r="AL1330" s="556"/>
      <c r="AM1330" s="556"/>
      <c r="AN1330" s="556"/>
      <c r="AO1330" s="556"/>
      <c r="AP1330" s="556"/>
      <c r="AQ1330" s="556"/>
      <c r="AR1330" s="556"/>
      <c r="AS1330" s="556"/>
      <c r="AT1330" s="556"/>
      <c r="AU1330" s="556"/>
      <c r="AV1330" s="556"/>
      <c r="AW1330" s="556"/>
      <c r="AX1330" s="556"/>
      <c r="AY1330" s="556"/>
      <c r="AZ1330" s="556"/>
      <c r="BA1330" s="556"/>
      <c r="BB1330" s="556"/>
      <c r="BC1330" s="556"/>
      <c r="BD1330" s="556"/>
      <c r="BE1330" s="556"/>
      <c r="BF1330" s="556"/>
      <c r="BG1330" s="556"/>
      <c r="BH1330" s="556"/>
      <c r="BI1330" s="556"/>
      <c r="BJ1330" s="556"/>
      <c r="BK1330" s="556"/>
      <c r="BL1330" s="556"/>
      <c r="BM1330" s="556"/>
      <c r="BN1330" s="556"/>
      <c r="BO1330" s="556"/>
      <c r="BP1330" s="556"/>
      <c r="BQ1330" s="556"/>
      <c r="BR1330" s="556"/>
      <c r="BS1330" s="556"/>
      <c r="BT1330" s="556"/>
      <c r="BU1330" s="556"/>
      <c r="BV1330" s="556"/>
      <c r="BW1330" s="556"/>
      <c r="BX1330" s="556"/>
      <c r="BY1330" s="556"/>
      <c r="BZ1330" s="556"/>
      <c r="CA1330" s="556"/>
      <c r="CB1330" s="556"/>
      <c r="CC1330" s="556"/>
      <c r="CD1330" s="556"/>
      <c r="CE1330" s="556"/>
      <c r="CF1330" s="556"/>
      <c r="CG1330" s="556"/>
      <c r="CH1330" s="556"/>
      <c r="CI1330" s="556"/>
      <c r="CJ1330" s="556"/>
      <c r="CK1330" s="556"/>
      <c r="CL1330" s="556"/>
      <c r="CM1330" s="556"/>
      <c r="CN1330" s="556"/>
      <c r="CO1330" s="556"/>
    </row>
    <row r="1331" spans="2:93">
      <c r="B1331" s="556"/>
      <c r="C1331" s="556" t="s">
        <v>1976</v>
      </c>
      <c r="D1331" s="556" t="s">
        <v>737</v>
      </c>
      <c r="E1331" s="556"/>
      <c r="F1331" s="556"/>
      <c r="G1331" s="556"/>
      <c r="H1331" s="556">
        <v>0</v>
      </c>
      <c r="I1331" s="556">
        <v>1</v>
      </c>
      <c r="J1331" s="556">
        <v>2</v>
      </c>
      <c r="K1331" s="556">
        <v>3</v>
      </c>
      <c r="L1331" s="556">
        <v>4</v>
      </c>
      <c r="M1331" s="556">
        <v>5</v>
      </c>
      <c r="N1331" s="556">
        <v>6</v>
      </c>
      <c r="O1331" s="556">
        <v>7</v>
      </c>
      <c r="P1331" s="556">
        <v>8</v>
      </c>
      <c r="Q1331" s="556">
        <v>9</v>
      </c>
      <c r="R1331" s="556">
        <v>10</v>
      </c>
      <c r="S1331" s="556">
        <v>11</v>
      </c>
      <c r="T1331" s="556">
        <v>12</v>
      </c>
      <c r="U1331" s="556">
        <v>13</v>
      </c>
      <c r="V1331" s="556">
        <v>14</v>
      </c>
      <c r="W1331" s="556">
        <v>15</v>
      </c>
      <c r="X1331" s="556">
        <v>16</v>
      </c>
      <c r="Y1331" s="556">
        <v>17</v>
      </c>
      <c r="Z1331" s="556">
        <v>18</v>
      </c>
      <c r="AA1331" s="556">
        <v>19</v>
      </c>
      <c r="AB1331" s="556">
        <v>20</v>
      </c>
      <c r="AC1331" s="556">
        <v>21</v>
      </c>
      <c r="AD1331" s="556">
        <v>22</v>
      </c>
      <c r="AE1331" s="556">
        <v>23</v>
      </c>
      <c r="AF1331" s="556">
        <v>24</v>
      </c>
      <c r="AG1331" s="556">
        <v>25</v>
      </c>
      <c r="AH1331" s="556">
        <v>26</v>
      </c>
      <c r="AI1331" s="556">
        <v>27</v>
      </c>
      <c r="AJ1331" s="556">
        <v>28</v>
      </c>
      <c r="AK1331" s="556">
        <v>29</v>
      </c>
      <c r="AL1331" s="556">
        <v>30</v>
      </c>
      <c r="AM1331" s="556">
        <v>31</v>
      </c>
      <c r="AN1331" s="556">
        <v>32</v>
      </c>
      <c r="AO1331" s="556">
        <v>33</v>
      </c>
      <c r="AP1331" s="556">
        <v>34</v>
      </c>
      <c r="AQ1331" s="556">
        <v>35</v>
      </c>
      <c r="AR1331" s="556">
        <v>36</v>
      </c>
      <c r="AS1331" s="556">
        <v>37</v>
      </c>
      <c r="AT1331" s="556">
        <v>38</v>
      </c>
      <c r="AU1331" s="556">
        <v>39</v>
      </c>
      <c r="AV1331" s="556">
        <v>40</v>
      </c>
      <c r="AW1331" s="556">
        <v>41</v>
      </c>
      <c r="AX1331" s="556">
        <v>42</v>
      </c>
      <c r="AY1331" s="556">
        <v>43</v>
      </c>
      <c r="AZ1331" s="556">
        <v>44</v>
      </c>
      <c r="BA1331" s="556">
        <v>45</v>
      </c>
      <c r="BB1331" s="556">
        <v>46</v>
      </c>
      <c r="BC1331" s="556">
        <v>47</v>
      </c>
      <c r="BD1331" s="556">
        <v>48</v>
      </c>
      <c r="BE1331" s="556">
        <v>49</v>
      </c>
      <c r="BF1331" s="556">
        <v>50</v>
      </c>
      <c r="BG1331" s="556">
        <v>51</v>
      </c>
      <c r="BH1331" s="556">
        <v>52</v>
      </c>
      <c r="BI1331" s="556">
        <v>53</v>
      </c>
      <c r="BJ1331" s="556">
        <v>54</v>
      </c>
      <c r="BK1331" s="556">
        <v>55</v>
      </c>
      <c r="BL1331" s="556">
        <v>56</v>
      </c>
      <c r="BM1331" s="556">
        <v>57</v>
      </c>
      <c r="BN1331" s="556">
        <v>58</v>
      </c>
      <c r="BO1331" s="556">
        <v>59</v>
      </c>
      <c r="BP1331" s="556">
        <v>60</v>
      </c>
      <c r="BQ1331" s="556">
        <v>61</v>
      </c>
      <c r="BR1331" s="556">
        <v>62</v>
      </c>
      <c r="BS1331" s="556">
        <v>63</v>
      </c>
      <c r="BT1331" s="556">
        <v>64</v>
      </c>
      <c r="BU1331" s="556">
        <v>65</v>
      </c>
      <c r="BV1331" s="556">
        <v>66</v>
      </c>
      <c r="BW1331" s="556">
        <v>67</v>
      </c>
      <c r="BX1331" s="556">
        <v>68</v>
      </c>
      <c r="BY1331" s="556">
        <v>69</v>
      </c>
      <c r="BZ1331" s="556">
        <v>70</v>
      </c>
      <c r="CA1331" s="556">
        <v>71</v>
      </c>
      <c r="CB1331" s="556">
        <v>72</v>
      </c>
      <c r="CC1331" s="556">
        <v>73</v>
      </c>
      <c r="CD1331" s="556">
        <v>74</v>
      </c>
      <c r="CE1331" s="556">
        <v>75</v>
      </c>
      <c r="CF1331" s="556">
        <v>76</v>
      </c>
      <c r="CG1331" s="556">
        <v>77</v>
      </c>
      <c r="CH1331" s="556">
        <v>78</v>
      </c>
      <c r="CI1331" s="556">
        <v>79</v>
      </c>
      <c r="CJ1331" s="556">
        <v>80</v>
      </c>
      <c r="CK1331" s="556">
        <v>81</v>
      </c>
      <c r="CL1331" s="556">
        <v>82</v>
      </c>
      <c r="CM1331" s="556">
        <v>83</v>
      </c>
      <c r="CN1331" s="556">
        <v>84</v>
      </c>
      <c r="CO1331" s="556">
        <v>85</v>
      </c>
    </row>
    <row r="1332" spans="2:93">
      <c r="B1332" s="556"/>
      <c r="C1332" s="556"/>
      <c r="D1332" s="10">
        <f>'DCF Forecast Parameters'!C109</f>
        <v>12</v>
      </c>
      <c r="E1332" s="556"/>
      <c r="F1332" s="556"/>
      <c r="G1332" s="556"/>
      <c r="H1332" s="17"/>
      <c r="I1332" s="17">
        <f>H1334</f>
        <v>159471.73000000001</v>
      </c>
      <c r="J1332" s="17">
        <f t="shared" ref="J1332" si="9268">I1334</f>
        <v>159072.73000000001</v>
      </c>
      <c r="K1332" s="17">
        <f t="shared" ref="K1332" si="9269">J1334</f>
        <v>158671.73000000001</v>
      </c>
      <c r="L1332" s="17">
        <f t="shared" ref="L1332" si="9270">K1334</f>
        <v>158268.73000000001</v>
      </c>
      <c r="M1332" s="17">
        <f t="shared" ref="M1332" si="9271">L1334</f>
        <v>157863.73000000001</v>
      </c>
      <c r="N1332" s="17">
        <f t="shared" ref="N1332" si="9272">M1334</f>
        <v>157456.73000000001</v>
      </c>
      <c r="O1332" s="17">
        <f t="shared" ref="O1332" si="9273">N1334</f>
        <v>157047.73000000001</v>
      </c>
      <c r="P1332" s="17">
        <f t="shared" ref="P1332" si="9274">O1334</f>
        <v>156636.73000000001</v>
      </c>
      <c r="Q1332" s="17">
        <f t="shared" ref="Q1332" si="9275">P1334</f>
        <v>156223.73000000001</v>
      </c>
      <c r="R1332" s="17">
        <f t="shared" ref="R1332" si="9276">Q1334</f>
        <v>155808.73000000001</v>
      </c>
      <c r="S1332" s="17">
        <f t="shared" ref="S1332" si="9277">R1334</f>
        <v>155391.73000000001</v>
      </c>
      <c r="T1332" s="17">
        <f t="shared" ref="T1332" si="9278">S1334</f>
        <v>154972.73000000001</v>
      </c>
      <c r="U1332" s="17">
        <f t="shared" ref="U1332" si="9279">T1334</f>
        <v>154551.73000000001</v>
      </c>
      <c r="V1332" s="17">
        <f t="shared" ref="V1332" si="9280">U1334</f>
        <v>154128.73000000001</v>
      </c>
      <c r="W1332" s="17">
        <f t="shared" ref="W1332" si="9281">V1334</f>
        <v>153703.73000000001</v>
      </c>
      <c r="X1332" s="17">
        <f t="shared" ref="X1332" si="9282">W1334</f>
        <v>153275.73000000001</v>
      </c>
      <c r="Y1332" s="17">
        <f t="shared" ref="Y1332" si="9283">X1334</f>
        <v>152845.73000000001</v>
      </c>
      <c r="Z1332" s="17">
        <f t="shared" ref="Z1332" si="9284">Y1334</f>
        <v>152413.73000000001</v>
      </c>
      <c r="AA1332" s="17">
        <f t="shared" ref="AA1332" si="9285">Z1334</f>
        <v>151979.73000000001</v>
      </c>
      <c r="AB1332" s="17">
        <f t="shared" ref="AB1332" si="9286">AA1334</f>
        <v>151543.73000000001</v>
      </c>
      <c r="AC1332" s="17">
        <f t="shared" ref="AC1332" si="9287">AB1334</f>
        <v>151105.73000000001</v>
      </c>
      <c r="AD1332" s="17">
        <f t="shared" ref="AD1332" si="9288">AC1334</f>
        <v>150665.73000000001</v>
      </c>
      <c r="AE1332" s="17">
        <f t="shared" ref="AE1332" si="9289">AD1334</f>
        <v>150222.73000000001</v>
      </c>
      <c r="AF1332" s="17">
        <f t="shared" ref="AF1332" si="9290">AE1334</f>
        <v>149777.73000000001</v>
      </c>
      <c r="AG1332" s="17">
        <f t="shared" ref="AG1332" si="9291">AF1334</f>
        <v>149330.73000000001</v>
      </c>
      <c r="AH1332" s="17">
        <f t="shared" ref="AH1332" si="9292">AG1334</f>
        <v>148881.73000000001</v>
      </c>
      <c r="AI1332" s="17">
        <f t="shared" ref="AI1332" si="9293">AH1334</f>
        <v>148429.73000000001</v>
      </c>
      <c r="AJ1332" s="17">
        <f t="shared" ref="AJ1332" si="9294">AI1334</f>
        <v>147975.73000000001</v>
      </c>
      <c r="AK1332" s="17">
        <f t="shared" ref="AK1332" si="9295">AJ1334</f>
        <v>147519.73000000001</v>
      </c>
      <c r="AL1332" s="17">
        <f t="shared" ref="AL1332" si="9296">AK1334</f>
        <v>147061.73000000001</v>
      </c>
      <c r="AM1332" s="17">
        <f t="shared" ref="AM1332" si="9297">AL1334</f>
        <v>146600.73000000001</v>
      </c>
      <c r="AN1332" s="17">
        <f t="shared" ref="AN1332" si="9298">AM1334</f>
        <v>146137.73000000001</v>
      </c>
      <c r="AO1332" s="17">
        <f t="shared" ref="AO1332" si="9299">AN1334</f>
        <v>145672.73000000001</v>
      </c>
      <c r="AP1332" s="17">
        <f t="shared" ref="AP1332" si="9300">AO1334</f>
        <v>145204.73000000001</v>
      </c>
      <c r="AQ1332" s="17">
        <f t="shared" ref="AQ1332" si="9301">AP1334</f>
        <v>144734.73000000001</v>
      </c>
      <c r="AR1332" s="17">
        <f t="shared" ref="AR1332" si="9302">AQ1334</f>
        <v>144262.73000000001</v>
      </c>
      <c r="AS1332" s="17">
        <f t="shared" ref="AS1332" si="9303">AR1334</f>
        <v>143787.73000000001</v>
      </c>
      <c r="AT1332" s="17">
        <f t="shared" ref="AT1332" si="9304">AS1334</f>
        <v>143310.73000000001</v>
      </c>
      <c r="AU1332" s="17">
        <f t="shared" ref="AU1332" si="9305">AT1334</f>
        <v>142831.73000000001</v>
      </c>
      <c r="AV1332" s="17">
        <f t="shared" ref="AV1332" si="9306">AU1334</f>
        <v>142349.73000000001</v>
      </c>
      <c r="AW1332" s="17">
        <f t="shared" ref="AW1332" si="9307">AV1334</f>
        <v>141865.73000000001</v>
      </c>
      <c r="AX1332" s="17">
        <f t="shared" ref="AX1332" si="9308">AW1334</f>
        <v>141378.73000000001</v>
      </c>
      <c r="AY1332" s="17">
        <f t="shared" ref="AY1332" si="9309">AX1334</f>
        <v>140889.73000000001</v>
      </c>
      <c r="AZ1332" s="17">
        <f t="shared" ref="AZ1332" si="9310">AY1334</f>
        <v>140397.73000000001</v>
      </c>
      <c r="BA1332" s="17">
        <f t="shared" ref="BA1332" si="9311">AZ1334</f>
        <v>139903.73000000001</v>
      </c>
      <c r="BB1332" s="17">
        <f t="shared" ref="BB1332" si="9312">BA1334</f>
        <v>139406.73000000001</v>
      </c>
      <c r="BC1332" s="17">
        <f t="shared" ref="BC1332" si="9313">BB1334</f>
        <v>138907.73000000001</v>
      </c>
      <c r="BD1332" s="17">
        <f t="shared" ref="BD1332" si="9314">BC1334</f>
        <v>138406.73000000001</v>
      </c>
      <c r="BE1332" s="17">
        <f t="shared" ref="BE1332" si="9315">BD1334</f>
        <v>137902.73000000001</v>
      </c>
      <c r="BF1332" s="17">
        <f t="shared" ref="BF1332" si="9316">BE1334</f>
        <v>137395.73000000001</v>
      </c>
      <c r="BG1332" s="17">
        <f t="shared" ref="BG1332" si="9317">BF1334</f>
        <v>136886.73000000001</v>
      </c>
      <c r="BH1332" s="17">
        <f t="shared" ref="BH1332" si="9318">BG1334</f>
        <v>136374.73000000001</v>
      </c>
      <c r="BI1332" s="17">
        <f t="shared" ref="BI1332" si="9319">BH1334</f>
        <v>135860.73000000001</v>
      </c>
      <c r="BJ1332" s="17">
        <f t="shared" ref="BJ1332" si="9320">BI1334</f>
        <v>135343.73000000001</v>
      </c>
      <c r="BK1332" s="17">
        <f t="shared" ref="BK1332" si="9321">BJ1334</f>
        <v>134824.73000000001</v>
      </c>
      <c r="BL1332" s="17">
        <f t="shared" ref="BL1332" si="9322">BK1334</f>
        <v>134302.73000000001</v>
      </c>
      <c r="BM1332" s="17">
        <f t="shared" ref="BM1332" si="9323">BL1334</f>
        <v>133777.73000000001</v>
      </c>
      <c r="BN1332" s="17">
        <f t="shared" ref="BN1332" si="9324">BM1334</f>
        <v>133250.73000000001</v>
      </c>
      <c r="BO1332" s="17">
        <f t="shared" ref="BO1332" si="9325">BN1334</f>
        <v>132720.73000000001</v>
      </c>
      <c r="BP1332" s="17">
        <f t="shared" ref="BP1332" si="9326">BO1334</f>
        <v>132188.73000000001</v>
      </c>
      <c r="BQ1332" s="17">
        <f t="shared" ref="BQ1332" si="9327">BP1334</f>
        <v>131653.73000000001</v>
      </c>
      <c r="BR1332" s="17">
        <f t="shared" ref="BR1332" si="9328">BQ1334</f>
        <v>131115.73000000001</v>
      </c>
      <c r="BS1332" s="17">
        <f t="shared" ref="BS1332" si="9329">BR1334</f>
        <v>130575.73000000001</v>
      </c>
      <c r="BT1332" s="17">
        <f t="shared" ref="BT1332" si="9330">BS1334</f>
        <v>130032.73000000001</v>
      </c>
      <c r="BU1332" s="17">
        <f t="shared" ref="BU1332" si="9331">BT1334</f>
        <v>129486.73000000001</v>
      </c>
      <c r="BV1332" s="17">
        <f t="shared" ref="BV1332" si="9332">BU1334</f>
        <v>128937.73000000001</v>
      </c>
      <c r="BW1332" s="17">
        <f t="shared" ref="BW1332" si="9333">BV1334</f>
        <v>128386.73000000001</v>
      </c>
      <c r="BX1332" s="17">
        <f t="shared" ref="BX1332" si="9334">BW1334</f>
        <v>127832.73000000001</v>
      </c>
      <c r="BY1332" s="17">
        <f t="shared" ref="BY1332" si="9335">BX1334</f>
        <v>127275.73000000001</v>
      </c>
      <c r="BZ1332" s="17">
        <f t="shared" ref="BZ1332" si="9336">BY1334</f>
        <v>126715.73000000001</v>
      </c>
      <c r="CA1332" s="17">
        <f t="shared" ref="CA1332" si="9337">BZ1334</f>
        <v>126153.73000000001</v>
      </c>
      <c r="CB1332" s="17">
        <f t="shared" ref="CB1332" si="9338">CA1334</f>
        <v>125588.73000000001</v>
      </c>
      <c r="CC1332" s="17">
        <f t="shared" ref="CC1332" si="9339">CB1334</f>
        <v>125020.73000000001</v>
      </c>
      <c r="CD1332" s="17">
        <f t="shared" ref="CD1332" si="9340">CC1334</f>
        <v>124449.73000000001</v>
      </c>
      <c r="CE1332" s="17">
        <f t="shared" ref="CE1332" si="9341">CD1334</f>
        <v>123875.73000000001</v>
      </c>
      <c r="CF1332" s="17">
        <f t="shared" ref="CF1332" si="9342">CE1334</f>
        <v>123298.73000000001</v>
      </c>
      <c r="CG1332" s="17">
        <f t="shared" ref="CG1332" si="9343">CF1334</f>
        <v>122718.73000000001</v>
      </c>
      <c r="CH1332" s="17">
        <f t="shared" ref="CH1332" si="9344">CG1334</f>
        <v>122136.73000000001</v>
      </c>
      <c r="CI1332" s="17">
        <f t="shared" ref="CI1332" si="9345">CH1334</f>
        <v>121551.73000000001</v>
      </c>
      <c r="CJ1332" s="17">
        <f t="shared" ref="CJ1332" si="9346">CI1334</f>
        <v>120963.73000000001</v>
      </c>
      <c r="CK1332" s="17">
        <f t="shared" ref="CK1332" si="9347">CJ1334</f>
        <v>120372.73000000001</v>
      </c>
      <c r="CL1332" s="17">
        <f t="shared" ref="CL1332" si="9348">CK1334</f>
        <v>119778.73000000001</v>
      </c>
      <c r="CM1332" s="17">
        <f t="shared" ref="CM1332" si="9349">CL1334</f>
        <v>119181.73000000001</v>
      </c>
      <c r="CN1332" s="17">
        <f t="shared" ref="CN1332" si="9350">CM1334</f>
        <v>118581.73000000001</v>
      </c>
      <c r="CO1332" s="17">
        <f t="shared" ref="CO1332" si="9351">CN1334</f>
        <v>117978.73000000001</v>
      </c>
    </row>
    <row r="1333" spans="2:93">
      <c r="B1333" s="556"/>
      <c r="C1333" s="556"/>
      <c r="D1333" s="556"/>
      <c r="E1333" s="556"/>
      <c r="F1333" s="556"/>
      <c r="G1333" s="556"/>
      <c r="H1333" s="17"/>
      <c r="I1333" s="17">
        <f t="shared" ref="I1333:AN1333" si="9352">I1304</f>
        <v>-399</v>
      </c>
      <c r="J1333" s="17">
        <f t="shared" si="9352"/>
        <v>-401</v>
      </c>
      <c r="K1333" s="17">
        <f t="shared" si="9352"/>
        <v>-403</v>
      </c>
      <c r="L1333" s="17">
        <f t="shared" si="9352"/>
        <v>-405</v>
      </c>
      <c r="M1333" s="17">
        <f t="shared" si="9352"/>
        <v>-407</v>
      </c>
      <c r="N1333" s="17">
        <f t="shared" si="9352"/>
        <v>-409</v>
      </c>
      <c r="O1333" s="17">
        <f t="shared" si="9352"/>
        <v>-411</v>
      </c>
      <c r="P1333" s="17">
        <f t="shared" si="9352"/>
        <v>-413</v>
      </c>
      <c r="Q1333" s="17">
        <f t="shared" si="9352"/>
        <v>-415</v>
      </c>
      <c r="R1333" s="17">
        <f t="shared" si="9352"/>
        <v>-417</v>
      </c>
      <c r="S1333" s="17">
        <f t="shared" si="9352"/>
        <v>-419</v>
      </c>
      <c r="T1333" s="17">
        <f t="shared" si="9352"/>
        <v>-421</v>
      </c>
      <c r="U1333" s="17">
        <f t="shared" si="9352"/>
        <v>-423</v>
      </c>
      <c r="V1333" s="17">
        <f t="shared" si="9352"/>
        <v>-425</v>
      </c>
      <c r="W1333" s="17">
        <f t="shared" si="9352"/>
        <v>-428</v>
      </c>
      <c r="X1333" s="17">
        <f t="shared" si="9352"/>
        <v>-430</v>
      </c>
      <c r="Y1333" s="17">
        <f t="shared" si="9352"/>
        <v>-432</v>
      </c>
      <c r="Z1333" s="17">
        <f t="shared" si="9352"/>
        <v>-434</v>
      </c>
      <c r="AA1333" s="17">
        <f t="shared" si="9352"/>
        <v>-436</v>
      </c>
      <c r="AB1333" s="17">
        <f t="shared" si="9352"/>
        <v>-438</v>
      </c>
      <c r="AC1333" s="17">
        <f t="shared" si="9352"/>
        <v>-440</v>
      </c>
      <c r="AD1333" s="17">
        <f t="shared" si="9352"/>
        <v>-443</v>
      </c>
      <c r="AE1333" s="17">
        <f t="shared" si="9352"/>
        <v>-445</v>
      </c>
      <c r="AF1333" s="17">
        <f t="shared" si="9352"/>
        <v>-447</v>
      </c>
      <c r="AG1333" s="17">
        <f t="shared" si="9352"/>
        <v>-449</v>
      </c>
      <c r="AH1333" s="17">
        <f t="shared" si="9352"/>
        <v>-452</v>
      </c>
      <c r="AI1333" s="17">
        <f t="shared" si="9352"/>
        <v>-454</v>
      </c>
      <c r="AJ1333" s="17">
        <f t="shared" si="9352"/>
        <v>-456</v>
      </c>
      <c r="AK1333" s="17">
        <f t="shared" si="9352"/>
        <v>-458</v>
      </c>
      <c r="AL1333" s="17">
        <f t="shared" si="9352"/>
        <v>-461</v>
      </c>
      <c r="AM1333" s="17">
        <f t="shared" si="9352"/>
        <v>-463</v>
      </c>
      <c r="AN1333" s="17">
        <f t="shared" si="9352"/>
        <v>-465</v>
      </c>
      <c r="AO1333" s="17">
        <f t="shared" ref="AO1333:BT1333" si="9353">AO1304</f>
        <v>-468</v>
      </c>
      <c r="AP1333" s="17">
        <f t="shared" si="9353"/>
        <v>-470</v>
      </c>
      <c r="AQ1333" s="17">
        <f t="shared" si="9353"/>
        <v>-472</v>
      </c>
      <c r="AR1333" s="17">
        <f t="shared" si="9353"/>
        <v>-475</v>
      </c>
      <c r="AS1333" s="17">
        <f t="shared" si="9353"/>
        <v>-477</v>
      </c>
      <c r="AT1333" s="17">
        <f t="shared" si="9353"/>
        <v>-479</v>
      </c>
      <c r="AU1333" s="17">
        <f t="shared" si="9353"/>
        <v>-482</v>
      </c>
      <c r="AV1333" s="17">
        <f t="shared" si="9353"/>
        <v>-484</v>
      </c>
      <c r="AW1333" s="17">
        <f t="shared" si="9353"/>
        <v>-487</v>
      </c>
      <c r="AX1333" s="17">
        <f t="shared" si="9353"/>
        <v>-489</v>
      </c>
      <c r="AY1333" s="17">
        <f t="shared" si="9353"/>
        <v>-492</v>
      </c>
      <c r="AZ1333" s="17">
        <f t="shared" si="9353"/>
        <v>-494</v>
      </c>
      <c r="BA1333" s="17">
        <f t="shared" si="9353"/>
        <v>-497</v>
      </c>
      <c r="BB1333" s="17">
        <f t="shared" si="9353"/>
        <v>-499</v>
      </c>
      <c r="BC1333" s="17">
        <f t="shared" si="9353"/>
        <v>-501</v>
      </c>
      <c r="BD1333" s="17">
        <f t="shared" si="9353"/>
        <v>-504</v>
      </c>
      <c r="BE1333" s="17">
        <f t="shared" si="9353"/>
        <v>-507</v>
      </c>
      <c r="BF1333" s="17">
        <f t="shared" si="9353"/>
        <v>-509</v>
      </c>
      <c r="BG1333" s="17">
        <f t="shared" si="9353"/>
        <v>-512</v>
      </c>
      <c r="BH1333" s="17">
        <f t="shared" si="9353"/>
        <v>-514</v>
      </c>
      <c r="BI1333" s="17">
        <f t="shared" si="9353"/>
        <v>-517</v>
      </c>
      <c r="BJ1333" s="17">
        <f t="shared" si="9353"/>
        <v>-519</v>
      </c>
      <c r="BK1333" s="17">
        <f t="shared" si="9353"/>
        <v>-522</v>
      </c>
      <c r="BL1333" s="17">
        <f t="shared" si="9353"/>
        <v>-525</v>
      </c>
      <c r="BM1333" s="17">
        <f t="shared" si="9353"/>
        <v>-527</v>
      </c>
      <c r="BN1333" s="17">
        <f t="shared" si="9353"/>
        <v>-530</v>
      </c>
      <c r="BO1333" s="17">
        <f t="shared" si="9353"/>
        <v>-532</v>
      </c>
      <c r="BP1333" s="17">
        <f t="shared" si="9353"/>
        <v>-535</v>
      </c>
      <c r="BQ1333" s="17">
        <f t="shared" si="9353"/>
        <v>-538</v>
      </c>
      <c r="BR1333" s="17">
        <f t="shared" si="9353"/>
        <v>-540</v>
      </c>
      <c r="BS1333" s="17">
        <f t="shared" si="9353"/>
        <v>-543</v>
      </c>
      <c r="BT1333" s="17">
        <f t="shared" si="9353"/>
        <v>-546</v>
      </c>
      <c r="BU1333" s="17">
        <f t="shared" ref="BU1333:CO1333" si="9354">BU1304</f>
        <v>-549</v>
      </c>
      <c r="BV1333" s="17">
        <f t="shared" si="9354"/>
        <v>-551</v>
      </c>
      <c r="BW1333" s="17">
        <f t="shared" si="9354"/>
        <v>-554</v>
      </c>
      <c r="BX1333" s="17">
        <f t="shared" si="9354"/>
        <v>-557</v>
      </c>
      <c r="BY1333" s="17">
        <f t="shared" si="9354"/>
        <v>-560</v>
      </c>
      <c r="BZ1333" s="17">
        <f t="shared" si="9354"/>
        <v>-562</v>
      </c>
      <c r="CA1333" s="17">
        <f t="shared" si="9354"/>
        <v>-565</v>
      </c>
      <c r="CB1333" s="17">
        <f t="shared" si="9354"/>
        <v>-568</v>
      </c>
      <c r="CC1333" s="17">
        <f t="shared" si="9354"/>
        <v>-571</v>
      </c>
      <c r="CD1333" s="17">
        <f t="shared" si="9354"/>
        <v>-574</v>
      </c>
      <c r="CE1333" s="17">
        <f t="shared" si="9354"/>
        <v>-577</v>
      </c>
      <c r="CF1333" s="17">
        <f t="shared" si="9354"/>
        <v>-580</v>
      </c>
      <c r="CG1333" s="17">
        <f t="shared" si="9354"/>
        <v>-582</v>
      </c>
      <c r="CH1333" s="17">
        <f t="shared" si="9354"/>
        <v>-585</v>
      </c>
      <c r="CI1333" s="17">
        <f t="shared" si="9354"/>
        <v>-588</v>
      </c>
      <c r="CJ1333" s="17">
        <f t="shared" si="9354"/>
        <v>-591</v>
      </c>
      <c r="CK1333" s="17">
        <f t="shared" si="9354"/>
        <v>-594</v>
      </c>
      <c r="CL1333" s="17">
        <f t="shared" si="9354"/>
        <v>-597</v>
      </c>
      <c r="CM1333" s="17">
        <f t="shared" si="9354"/>
        <v>-600</v>
      </c>
      <c r="CN1333" s="17">
        <f t="shared" si="9354"/>
        <v>-603</v>
      </c>
      <c r="CO1333" s="17">
        <f t="shared" si="9354"/>
        <v>-606</v>
      </c>
    </row>
    <row r="1334" spans="2:93">
      <c r="B1334" s="556"/>
      <c r="C1334" s="556"/>
      <c r="D1334" s="556"/>
      <c r="E1334" s="556"/>
      <c r="F1334" s="556"/>
      <c r="G1334" s="556"/>
      <c r="H1334" s="17">
        <f>H1313</f>
        <v>159471.73000000001</v>
      </c>
      <c r="I1334" s="17">
        <f>I1332+I1333</f>
        <v>159072.73000000001</v>
      </c>
      <c r="J1334" s="17">
        <f t="shared" ref="J1334:BU1334" si="9355">J1332+J1333</f>
        <v>158671.73000000001</v>
      </c>
      <c r="K1334" s="17">
        <f t="shared" si="9355"/>
        <v>158268.73000000001</v>
      </c>
      <c r="L1334" s="17">
        <f t="shared" si="9355"/>
        <v>157863.73000000001</v>
      </c>
      <c r="M1334" s="17">
        <f t="shared" si="9355"/>
        <v>157456.73000000001</v>
      </c>
      <c r="N1334" s="17">
        <f t="shared" si="9355"/>
        <v>157047.73000000001</v>
      </c>
      <c r="O1334" s="17">
        <f t="shared" si="9355"/>
        <v>156636.73000000001</v>
      </c>
      <c r="P1334" s="17">
        <f t="shared" si="9355"/>
        <v>156223.73000000001</v>
      </c>
      <c r="Q1334" s="17">
        <f t="shared" si="9355"/>
        <v>155808.73000000001</v>
      </c>
      <c r="R1334" s="17">
        <f t="shared" si="9355"/>
        <v>155391.73000000001</v>
      </c>
      <c r="S1334" s="17">
        <f t="shared" si="9355"/>
        <v>154972.73000000001</v>
      </c>
      <c r="T1334" s="17">
        <f t="shared" si="9355"/>
        <v>154551.73000000001</v>
      </c>
      <c r="U1334" s="17">
        <f t="shared" si="9355"/>
        <v>154128.73000000001</v>
      </c>
      <c r="V1334" s="17">
        <f t="shared" si="9355"/>
        <v>153703.73000000001</v>
      </c>
      <c r="W1334" s="17">
        <f t="shared" si="9355"/>
        <v>153275.73000000001</v>
      </c>
      <c r="X1334" s="17">
        <f t="shared" si="9355"/>
        <v>152845.73000000001</v>
      </c>
      <c r="Y1334" s="17">
        <f t="shared" si="9355"/>
        <v>152413.73000000001</v>
      </c>
      <c r="Z1334" s="17">
        <f t="shared" si="9355"/>
        <v>151979.73000000001</v>
      </c>
      <c r="AA1334" s="17">
        <f t="shared" si="9355"/>
        <v>151543.73000000001</v>
      </c>
      <c r="AB1334" s="17">
        <f t="shared" si="9355"/>
        <v>151105.73000000001</v>
      </c>
      <c r="AC1334" s="17">
        <f t="shared" si="9355"/>
        <v>150665.73000000001</v>
      </c>
      <c r="AD1334" s="17">
        <f t="shared" si="9355"/>
        <v>150222.73000000001</v>
      </c>
      <c r="AE1334" s="17">
        <f t="shared" si="9355"/>
        <v>149777.73000000001</v>
      </c>
      <c r="AF1334" s="17">
        <f t="shared" si="9355"/>
        <v>149330.73000000001</v>
      </c>
      <c r="AG1334" s="17">
        <f t="shared" si="9355"/>
        <v>148881.73000000001</v>
      </c>
      <c r="AH1334" s="17">
        <f t="shared" si="9355"/>
        <v>148429.73000000001</v>
      </c>
      <c r="AI1334" s="17">
        <f t="shared" si="9355"/>
        <v>147975.73000000001</v>
      </c>
      <c r="AJ1334" s="17">
        <f t="shared" si="9355"/>
        <v>147519.73000000001</v>
      </c>
      <c r="AK1334" s="17">
        <f t="shared" si="9355"/>
        <v>147061.73000000001</v>
      </c>
      <c r="AL1334" s="17">
        <f t="shared" si="9355"/>
        <v>146600.73000000001</v>
      </c>
      <c r="AM1334" s="17">
        <f t="shared" si="9355"/>
        <v>146137.73000000001</v>
      </c>
      <c r="AN1334" s="17">
        <f t="shared" si="9355"/>
        <v>145672.73000000001</v>
      </c>
      <c r="AO1334" s="17">
        <f t="shared" si="9355"/>
        <v>145204.73000000001</v>
      </c>
      <c r="AP1334" s="17">
        <f t="shared" si="9355"/>
        <v>144734.73000000001</v>
      </c>
      <c r="AQ1334" s="17">
        <f t="shared" si="9355"/>
        <v>144262.73000000001</v>
      </c>
      <c r="AR1334" s="17">
        <f t="shared" si="9355"/>
        <v>143787.73000000001</v>
      </c>
      <c r="AS1334" s="17">
        <f t="shared" si="9355"/>
        <v>143310.73000000001</v>
      </c>
      <c r="AT1334" s="17">
        <f t="shared" si="9355"/>
        <v>142831.73000000001</v>
      </c>
      <c r="AU1334" s="17">
        <f t="shared" si="9355"/>
        <v>142349.73000000001</v>
      </c>
      <c r="AV1334" s="17">
        <f t="shared" si="9355"/>
        <v>141865.73000000001</v>
      </c>
      <c r="AW1334" s="17">
        <f t="shared" si="9355"/>
        <v>141378.73000000001</v>
      </c>
      <c r="AX1334" s="17">
        <f t="shared" si="9355"/>
        <v>140889.73000000001</v>
      </c>
      <c r="AY1334" s="17">
        <f t="shared" si="9355"/>
        <v>140397.73000000001</v>
      </c>
      <c r="AZ1334" s="17">
        <f t="shared" si="9355"/>
        <v>139903.73000000001</v>
      </c>
      <c r="BA1334" s="17">
        <f t="shared" si="9355"/>
        <v>139406.73000000001</v>
      </c>
      <c r="BB1334" s="17">
        <f t="shared" si="9355"/>
        <v>138907.73000000001</v>
      </c>
      <c r="BC1334" s="17">
        <f t="shared" si="9355"/>
        <v>138406.73000000001</v>
      </c>
      <c r="BD1334" s="17">
        <f t="shared" si="9355"/>
        <v>137902.73000000001</v>
      </c>
      <c r="BE1334" s="17">
        <f t="shared" si="9355"/>
        <v>137395.73000000001</v>
      </c>
      <c r="BF1334" s="17">
        <f t="shared" si="9355"/>
        <v>136886.73000000001</v>
      </c>
      <c r="BG1334" s="17">
        <f t="shared" si="9355"/>
        <v>136374.73000000001</v>
      </c>
      <c r="BH1334" s="17">
        <f t="shared" si="9355"/>
        <v>135860.73000000001</v>
      </c>
      <c r="BI1334" s="17">
        <f t="shared" si="9355"/>
        <v>135343.73000000001</v>
      </c>
      <c r="BJ1334" s="17">
        <f t="shared" si="9355"/>
        <v>134824.73000000001</v>
      </c>
      <c r="BK1334" s="17">
        <f t="shared" si="9355"/>
        <v>134302.73000000001</v>
      </c>
      <c r="BL1334" s="17">
        <f t="shared" si="9355"/>
        <v>133777.73000000001</v>
      </c>
      <c r="BM1334" s="17">
        <f t="shared" si="9355"/>
        <v>133250.73000000001</v>
      </c>
      <c r="BN1334" s="17">
        <f t="shared" si="9355"/>
        <v>132720.73000000001</v>
      </c>
      <c r="BO1334" s="17">
        <f t="shared" si="9355"/>
        <v>132188.73000000001</v>
      </c>
      <c r="BP1334" s="17">
        <f t="shared" si="9355"/>
        <v>131653.73000000001</v>
      </c>
      <c r="BQ1334" s="17">
        <f t="shared" si="9355"/>
        <v>131115.73000000001</v>
      </c>
      <c r="BR1334" s="17">
        <f t="shared" si="9355"/>
        <v>130575.73000000001</v>
      </c>
      <c r="BS1334" s="17">
        <f t="shared" si="9355"/>
        <v>130032.73000000001</v>
      </c>
      <c r="BT1334" s="17">
        <f t="shared" si="9355"/>
        <v>129486.73000000001</v>
      </c>
      <c r="BU1334" s="17">
        <f t="shared" si="9355"/>
        <v>128937.73000000001</v>
      </c>
      <c r="BV1334" s="17">
        <f t="shared" ref="BV1334:CO1334" si="9356">BV1332+BV1333</f>
        <v>128386.73000000001</v>
      </c>
      <c r="BW1334" s="17">
        <f t="shared" si="9356"/>
        <v>127832.73000000001</v>
      </c>
      <c r="BX1334" s="17">
        <f t="shared" si="9356"/>
        <v>127275.73000000001</v>
      </c>
      <c r="BY1334" s="17">
        <f t="shared" si="9356"/>
        <v>126715.73000000001</v>
      </c>
      <c r="BZ1334" s="17">
        <f t="shared" si="9356"/>
        <v>126153.73000000001</v>
      </c>
      <c r="CA1334" s="17">
        <f t="shared" si="9356"/>
        <v>125588.73000000001</v>
      </c>
      <c r="CB1334" s="17">
        <f t="shared" si="9356"/>
        <v>125020.73000000001</v>
      </c>
      <c r="CC1334" s="17">
        <f t="shared" si="9356"/>
        <v>124449.73000000001</v>
      </c>
      <c r="CD1334" s="17">
        <f t="shared" si="9356"/>
        <v>123875.73000000001</v>
      </c>
      <c r="CE1334" s="17">
        <f t="shared" si="9356"/>
        <v>123298.73000000001</v>
      </c>
      <c r="CF1334" s="17">
        <f t="shared" si="9356"/>
        <v>122718.73000000001</v>
      </c>
      <c r="CG1334" s="17">
        <f t="shared" si="9356"/>
        <v>122136.73000000001</v>
      </c>
      <c r="CH1334" s="17">
        <f t="shared" si="9356"/>
        <v>121551.73000000001</v>
      </c>
      <c r="CI1334" s="17">
        <f t="shared" si="9356"/>
        <v>120963.73000000001</v>
      </c>
      <c r="CJ1334" s="17">
        <f t="shared" si="9356"/>
        <v>120372.73000000001</v>
      </c>
      <c r="CK1334" s="17">
        <f t="shared" si="9356"/>
        <v>119778.73000000001</v>
      </c>
      <c r="CL1334" s="17">
        <f t="shared" si="9356"/>
        <v>119181.73000000001</v>
      </c>
      <c r="CM1334" s="17">
        <f t="shared" si="9356"/>
        <v>118581.73000000001</v>
      </c>
      <c r="CN1334" s="17">
        <f t="shared" si="9356"/>
        <v>117978.73000000001</v>
      </c>
      <c r="CO1334" s="17">
        <f t="shared" si="9356"/>
        <v>117372.73000000001</v>
      </c>
    </row>
    <row r="1335" spans="2:93">
      <c r="B1335" s="556"/>
      <c r="C1335" s="556"/>
      <c r="D1335" s="556"/>
      <c r="E1335" s="556"/>
      <c r="F1335" s="556"/>
      <c r="G1335" s="556"/>
      <c r="H1335" s="17"/>
      <c r="I1335" s="17">
        <f t="shared" ref="I1335:AN1335" si="9357">I1302</f>
        <v>1196</v>
      </c>
      <c r="J1335" s="17">
        <f t="shared" si="9357"/>
        <v>1202</v>
      </c>
      <c r="K1335" s="17">
        <f t="shared" si="9357"/>
        <v>1208</v>
      </c>
      <c r="L1335" s="17">
        <f t="shared" si="9357"/>
        <v>1214</v>
      </c>
      <c r="M1335" s="17">
        <f t="shared" si="9357"/>
        <v>1220</v>
      </c>
      <c r="N1335" s="17">
        <f t="shared" si="9357"/>
        <v>1226</v>
      </c>
      <c r="O1335" s="17">
        <f t="shared" si="9357"/>
        <v>1232</v>
      </c>
      <c r="P1335" s="17">
        <f t="shared" si="9357"/>
        <v>1239</v>
      </c>
      <c r="Q1335" s="17">
        <f t="shared" si="9357"/>
        <v>1245</v>
      </c>
      <c r="R1335" s="17">
        <f t="shared" si="9357"/>
        <v>1251</v>
      </c>
      <c r="S1335" s="17">
        <f t="shared" si="9357"/>
        <v>1257</v>
      </c>
      <c r="T1335" s="17">
        <f t="shared" si="9357"/>
        <v>1263</v>
      </c>
      <c r="U1335" s="17">
        <f t="shared" si="9357"/>
        <v>1270</v>
      </c>
      <c r="V1335" s="17">
        <f t="shared" si="9357"/>
        <v>1276</v>
      </c>
      <c r="W1335" s="17">
        <f t="shared" si="9357"/>
        <v>1283</v>
      </c>
      <c r="X1335" s="17">
        <f t="shared" si="9357"/>
        <v>1289</v>
      </c>
      <c r="Y1335" s="17">
        <f t="shared" si="9357"/>
        <v>1295</v>
      </c>
      <c r="Z1335" s="17">
        <f t="shared" si="9357"/>
        <v>1302</v>
      </c>
      <c r="AA1335" s="17">
        <f t="shared" si="9357"/>
        <v>1308</v>
      </c>
      <c r="AB1335" s="17">
        <f t="shared" si="9357"/>
        <v>1315</v>
      </c>
      <c r="AC1335" s="17">
        <f t="shared" si="9357"/>
        <v>1321</v>
      </c>
      <c r="AD1335" s="17">
        <f t="shared" si="9357"/>
        <v>1328</v>
      </c>
      <c r="AE1335" s="17">
        <f t="shared" si="9357"/>
        <v>1335</v>
      </c>
      <c r="AF1335" s="17">
        <f t="shared" si="9357"/>
        <v>1341</v>
      </c>
      <c r="AG1335" s="17">
        <f t="shared" si="9357"/>
        <v>1348</v>
      </c>
      <c r="AH1335" s="17">
        <f t="shared" si="9357"/>
        <v>1355</v>
      </c>
      <c r="AI1335" s="17">
        <f t="shared" si="9357"/>
        <v>1362</v>
      </c>
      <c r="AJ1335" s="17">
        <f t="shared" si="9357"/>
        <v>1368</v>
      </c>
      <c r="AK1335" s="17">
        <f t="shared" si="9357"/>
        <v>1375</v>
      </c>
      <c r="AL1335" s="17">
        <f t="shared" si="9357"/>
        <v>1382</v>
      </c>
      <c r="AM1335" s="17">
        <f t="shared" si="9357"/>
        <v>1389</v>
      </c>
      <c r="AN1335" s="17">
        <f t="shared" si="9357"/>
        <v>1396</v>
      </c>
      <c r="AO1335" s="17">
        <f t="shared" ref="AO1335:BT1335" si="9358">AO1302</f>
        <v>1403</v>
      </c>
      <c r="AP1335" s="17">
        <f t="shared" si="9358"/>
        <v>1410</v>
      </c>
      <c r="AQ1335" s="17">
        <f t="shared" si="9358"/>
        <v>1417</v>
      </c>
      <c r="AR1335" s="17">
        <f t="shared" si="9358"/>
        <v>1424</v>
      </c>
      <c r="AS1335" s="17">
        <f t="shared" si="9358"/>
        <v>1431</v>
      </c>
      <c r="AT1335" s="17">
        <f t="shared" si="9358"/>
        <v>1438</v>
      </c>
      <c r="AU1335" s="17">
        <f t="shared" si="9358"/>
        <v>1446</v>
      </c>
      <c r="AV1335" s="17">
        <f t="shared" si="9358"/>
        <v>1453</v>
      </c>
      <c r="AW1335" s="17">
        <f t="shared" si="9358"/>
        <v>1460</v>
      </c>
      <c r="AX1335" s="17">
        <f t="shared" si="9358"/>
        <v>1467</v>
      </c>
      <c r="AY1335" s="17">
        <f t="shared" si="9358"/>
        <v>1475</v>
      </c>
      <c r="AZ1335" s="17">
        <f t="shared" si="9358"/>
        <v>1482</v>
      </c>
      <c r="BA1335" s="17">
        <f t="shared" si="9358"/>
        <v>1490</v>
      </c>
      <c r="BB1335" s="17">
        <f t="shared" si="9358"/>
        <v>1497</v>
      </c>
      <c r="BC1335" s="17">
        <f t="shared" si="9358"/>
        <v>1504</v>
      </c>
      <c r="BD1335" s="17">
        <f t="shared" si="9358"/>
        <v>1512</v>
      </c>
      <c r="BE1335" s="17">
        <f t="shared" si="9358"/>
        <v>1520</v>
      </c>
      <c r="BF1335" s="17">
        <f t="shared" si="9358"/>
        <v>1527</v>
      </c>
      <c r="BG1335" s="17">
        <f t="shared" si="9358"/>
        <v>1535</v>
      </c>
      <c r="BH1335" s="17">
        <f t="shared" si="9358"/>
        <v>1542</v>
      </c>
      <c r="BI1335" s="17">
        <f t="shared" si="9358"/>
        <v>1550</v>
      </c>
      <c r="BJ1335" s="17">
        <f t="shared" si="9358"/>
        <v>1558</v>
      </c>
      <c r="BK1335" s="17">
        <f t="shared" si="9358"/>
        <v>1566</v>
      </c>
      <c r="BL1335" s="17">
        <f t="shared" si="9358"/>
        <v>1574</v>
      </c>
      <c r="BM1335" s="17">
        <f t="shared" si="9358"/>
        <v>1581</v>
      </c>
      <c r="BN1335" s="17">
        <f t="shared" si="9358"/>
        <v>1589</v>
      </c>
      <c r="BO1335" s="17">
        <f t="shared" si="9358"/>
        <v>1597</v>
      </c>
      <c r="BP1335" s="17">
        <f t="shared" si="9358"/>
        <v>1605</v>
      </c>
      <c r="BQ1335" s="17">
        <f t="shared" si="9358"/>
        <v>1613</v>
      </c>
      <c r="BR1335" s="17">
        <f t="shared" si="9358"/>
        <v>1621</v>
      </c>
      <c r="BS1335" s="17">
        <f t="shared" si="9358"/>
        <v>1629</v>
      </c>
      <c r="BT1335" s="17">
        <f t="shared" si="9358"/>
        <v>1638</v>
      </c>
      <c r="BU1335" s="17">
        <f t="shared" ref="BU1335:CO1335" si="9359">BU1302</f>
        <v>1646</v>
      </c>
      <c r="BV1335" s="17">
        <f t="shared" si="9359"/>
        <v>1654</v>
      </c>
      <c r="BW1335" s="17">
        <f t="shared" si="9359"/>
        <v>1662</v>
      </c>
      <c r="BX1335" s="17">
        <f t="shared" si="9359"/>
        <v>1671</v>
      </c>
      <c r="BY1335" s="17">
        <f t="shared" si="9359"/>
        <v>1679</v>
      </c>
      <c r="BZ1335" s="17">
        <f t="shared" si="9359"/>
        <v>1687</v>
      </c>
      <c r="CA1335" s="17">
        <f t="shared" si="9359"/>
        <v>1696</v>
      </c>
      <c r="CB1335" s="17">
        <f t="shared" si="9359"/>
        <v>1704</v>
      </c>
      <c r="CC1335" s="17">
        <f t="shared" si="9359"/>
        <v>1713</v>
      </c>
      <c r="CD1335" s="17">
        <f t="shared" si="9359"/>
        <v>1721</v>
      </c>
      <c r="CE1335" s="17">
        <f t="shared" si="9359"/>
        <v>1730</v>
      </c>
      <c r="CF1335" s="17">
        <f t="shared" si="9359"/>
        <v>1739</v>
      </c>
      <c r="CG1335" s="17">
        <f t="shared" si="9359"/>
        <v>1747</v>
      </c>
      <c r="CH1335" s="17">
        <f t="shared" si="9359"/>
        <v>1756</v>
      </c>
      <c r="CI1335" s="17">
        <f t="shared" si="9359"/>
        <v>1765</v>
      </c>
      <c r="CJ1335" s="17">
        <f t="shared" si="9359"/>
        <v>1774</v>
      </c>
      <c r="CK1335" s="17">
        <f t="shared" si="9359"/>
        <v>1782</v>
      </c>
      <c r="CL1335" s="17">
        <f t="shared" si="9359"/>
        <v>1791</v>
      </c>
      <c r="CM1335" s="17">
        <f t="shared" si="9359"/>
        <v>1800</v>
      </c>
      <c r="CN1335" s="17">
        <f t="shared" si="9359"/>
        <v>1809</v>
      </c>
      <c r="CO1335" s="17">
        <f t="shared" si="9359"/>
        <v>1818</v>
      </c>
    </row>
    <row r="1336" spans="2:93">
      <c r="B1336" s="556"/>
      <c r="C1336" s="556">
        <v>1</v>
      </c>
      <c r="D1336" s="632">
        <f>-1/D$1332</f>
        <v>-8.3333333333333329E-2</v>
      </c>
      <c r="E1336" s="632"/>
      <c r="F1336" s="632"/>
      <c r="G1336" s="632"/>
      <c r="H1336" s="17"/>
      <c r="I1336" s="17">
        <f>IF((I1331-$H1331)&gt;$D1332,0,$D1336*(I1334)+$D1336*I1335)</f>
        <v>-13355.727499999999</v>
      </c>
      <c r="J1336" s="17">
        <f t="shared" ref="J1336" si="9360">IF((J1331-$H1331)&gt;$D1332,0,$D1336*(J1334)+$D1336*J1335)</f>
        <v>-13322.810833333333</v>
      </c>
      <c r="K1336" s="17">
        <f t="shared" ref="K1336" si="9361">IF((K1331-$H1331)&gt;$D1332,0,$D1336*(K1334)+$D1336*K1335)</f>
        <v>-13289.727499999999</v>
      </c>
      <c r="L1336" s="17">
        <f t="shared" ref="L1336" si="9362">IF((L1331-$H1331)&gt;$D1332,0,$D1336*(L1334)+$D1336*L1335)</f>
        <v>-13256.477499999999</v>
      </c>
      <c r="M1336" s="17">
        <f t="shared" ref="M1336" si="9363">IF((M1331-$H1331)&gt;$D1332,0,$D1336*(M1334)+$D1336*M1335)</f>
        <v>-13223.060833333333</v>
      </c>
      <c r="N1336" s="17">
        <f t="shared" ref="N1336" si="9364">IF((N1331-$H1331)&gt;$D1332,0,$D1336*(N1334)+$D1336*N1335)</f>
        <v>-13189.477499999999</v>
      </c>
      <c r="O1336" s="17">
        <f t="shared" ref="O1336" si="9365">IF((O1331-$H1331)&gt;$D1332,0,$D1336*(O1334)+$D1336*O1335)</f>
        <v>-13155.727499999999</v>
      </c>
      <c r="P1336" s="17">
        <f t="shared" ref="P1336" si="9366">IF((P1331-$H1331)&gt;$D1332,0,$D1336*(P1334)+$D1336*P1335)</f>
        <v>-13121.894166666667</v>
      </c>
      <c r="Q1336" s="17">
        <f t="shared" ref="Q1336" si="9367">IF((Q1331-$H1331)&gt;$D1332,0,$D1336*(Q1334)+$D1336*Q1335)</f>
        <v>-13087.810833333333</v>
      </c>
      <c r="R1336" s="17">
        <f t="shared" ref="R1336" si="9368">IF((R1331-$H1331)&gt;$D1332,0,$D1336*(R1334)+$D1336*R1335)</f>
        <v>-13053.560833333333</v>
      </c>
      <c r="S1336" s="17">
        <f t="shared" ref="S1336" si="9369">IF((S1331-$H1331)&gt;$D1332,0,$D1336*(S1334)+$D1336*S1335)</f>
        <v>-13019.144166666667</v>
      </c>
      <c r="T1336" s="17">
        <f t="shared" ref="T1336" si="9370">IF((T1331-$H1331)&gt;$D1332,0,$D1336*(T1334)+$D1336*T1335)</f>
        <v>-12984.560833333333</v>
      </c>
      <c r="U1336" s="17">
        <f t="shared" ref="U1336" si="9371">IF((U1331-$H1331)&gt;$D1332,0,$D1336*(U1334)+$D1336*U1335)</f>
        <v>0</v>
      </c>
      <c r="V1336" s="17">
        <f t="shared" ref="V1336" si="9372">IF((V1331-$H1331)&gt;$D1332,0,$D1336*(V1334)+$D1336*V1335)</f>
        <v>0</v>
      </c>
      <c r="W1336" s="17">
        <f t="shared" ref="W1336" si="9373">IF((W1331-$H1331)&gt;$D1332,0,$D1336*(W1334)+$D1336*W1335)</f>
        <v>0</v>
      </c>
      <c r="X1336" s="17">
        <f t="shared" ref="X1336" si="9374">IF((X1331-$H1331)&gt;$D1332,0,$D1336*(X1334)+$D1336*X1335)</f>
        <v>0</v>
      </c>
      <c r="Y1336" s="17">
        <f t="shared" ref="Y1336" si="9375">IF((Y1331-$H1331)&gt;$D1332,0,$D1336*(Y1334)+$D1336*Y1335)</f>
        <v>0</v>
      </c>
      <c r="Z1336" s="17">
        <f t="shared" ref="Z1336" si="9376">IF((Z1331-$H1331)&gt;$D1332,0,$D1336*(Z1334)+$D1336*Z1335)</f>
        <v>0</v>
      </c>
      <c r="AA1336" s="17">
        <f t="shared" ref="AA1336" si="9377">IF((AA1331-$H1331)&gt;$D1332,0,$D1336*(AA1334)+$D1336*AA1335)</f>
        <v>0</v>
      </c>
      <c r="AB1336" s="17">
        <f t="shared" ref="AB1336" si="9378">IF((AB1331-$H1331)&gt;$D1332,0,$D1336*(AB1334)+$D1336*AB1335)</f>
        <v>0</v>
      </c>
      <c r="AC1336" s="17">
        <f t="shared" ref="AC1336" si="9379">IF((AC1331-$H1331)&gt;$D1332,0,$D1336*(AC1334)+$D1336*AC1335)</f>
        <v>0</v>
      </c>
      <c r="AD1336" s="17">
        <f t="shared" ref="AD1336" si="9380">IF((AD1331-$H1331)&gt;$D1332,0,$D1336*(AD1334)+$D1336*AD1335)</f>
        <v>0</v>
      </c>
      <c r="AE1336" s="17">
        <f t="shared" ref="AE1336" si="9381">IF((AE1331-$H1331)&gt;$D1332,0,$D1336*(AE1334)+$D1336*AE1335)</f>
        <v>0</v>
      </c>
      <c r="AF1336" s="17">
        <f t="shared" ref="AF1336" si="9382">IF((AF1331-$H1331)&gt;$D1332,0,$D1336*(AF1334)+$D1336*AF1335)</f>
        <v>0</v>
      </c>
      <c r="AG1336" s="17">
        <f t="shared" ref="AG1336" si="9383">IF((AG1331-$H1331)&gt;$D1332,0,$D1336*(AG1334)+$D1336*AG1335)</f>
        <v>0</v>
      </c>
      <c r="AH1336" s="17">
        <f t="shared" ref="AH1336" si="9384">IF((AH1331-$H1331)&gt;$D1332,0,$D1336*(AH1334)+$D1336*AH1335)</f>
        <v>0</v>
      </c>
      <c r="AI1336" s="17">
        <f t="shared" ref="AI1336" si="9385">IF((AI1331-$H1331)&gt;$D1332,0,$D1336*(AI1334)+$D1336*AI1335)</f>
        <v>0</v>
      </c>
      <c r="AJ1336" s="17">
        <f t="shared" ref="AJ1336" si="9386">IF((AJ1331-$H1331)&gt;$D1332,0,$D1336*(AJ1334)+$D1336*AJ1335)</f>
        <v>0</v>
      </c>
      <c r="AK1336" s="17">
        <f t="shared" ref="AK1336" si="9387">IF((AK1331-$H1331)&gt;$D1332,0,$D1336*(AK1334)+$D1336*AK1335)</f>
        <v>0</v>
      </c>
      <c r="AL1336" s="17">
        <f t="shared" ref="AL1336" si="9388">IF((AL1331-$H1331)&gt;$D1332,0,$D1336*(AL1334)+$D1336*AL1335)</f>
        <v>0</v>
      </c>
      <c r="AM1336" s="17">
        <f t="shared" ref="AM1336" si="9389">IF((AM1331-$H1331)&gt;$D1332,0,$D1336*(AM1334)+$D1336*AM1335)</f>
        <v>0</v>
      </c>
      <c r="AN1336" s="17">
        <f t="shared" ref="AN1336" si="9390">IF((AN1331-$H1331)&gt;$D1332,0,$D1336*(AN1334)+$D1336*AN1335)</f>
        <v>0</v>
      </c>
      <c r="AO1336" s="17">
        <f t="shared" ref="AO1336" si="9391">IF((AO1331-$H1331)&gt;$D1332,0,$D1336*(AO1334)+$D1336*AO1335)</f>
        <v>0</v>
      </c>
      <c r="AP1336" s="17">
        <f t="shared" ref="AP1336" si="9392">IF((AP1331-$H1331)&gt;$D1332,0,$D1336*(AP1334)+$D1336*AP1335)</f>
        <v>0</v>
      </c>
      <c r="AQ1336" s="17">
        <f t="shared" ref="AQ1336" si="9393">IF((AQ1331-$H1331)&gt;$D1332,0,$D1336*(AQ1334)+$D1336*AQ1335)</f>
        <v>0</v>
      </c>
      <c r="AR1336" s="17">
        <f t="shared" ref="AR1336" si="9394">IF((AR1331-$H1331)&gt;$D1332,0,$D1336*(AR1334)+$D1336*AR1335)</f>
        <v>0</v>
      </c>
      <c r="AS1336" s="17">
        <f t="shared" ref="AS1336" si="9395">IF((AS1331-$H1331)&gt;$D1332,0,$D1336*(AS1334)+$D1336*AS1335)</f>
        <v>0</v>
      </c>
      <c r="AT1336" s="17">
        <f t="shared" ref="AT1336" si="9396">IF((AT1331-$H1331)&gt;$D1332,0,$D1336*(AT1334)+$D1336*AT1335)</f>
        <v>0</v>
      </c>
      <c r="AU1336" s="17">
        <f t="shared" ref="AU1336" si="9397">IF((AU1331-$H1331)&gt;$D1332,0,$D1336*(AU1334)+$D1336*AU1335)</f>
        <v>0</v>
      </c>
      <c r="AV1336" s="17">
        <f t="shared" ref="AV1336" si="9398">IF((AV1331-$H1331)&gt;$D1332,0,$D1336*(AV1334)+$D1336*AV1335)</f>
        <v>0</v>
      </c>
      <c r="AW1336" s="17">
        <f t="shared" ref="AW1336" si="9399">IF((AW1331-$H1331)&gt;$D1332,0,$D1336*(AW1334)+$D1336*AW1335)</f>
        <v>0</v>
      </c>
      <c r="AX1336" s="17">
        <f t="shared" ref="AX1336" si="9400">IF((AX1331-$H1331)&gt;$D1332,0,$D1336*(AX1334)+$D1336*AX1335)</f>
        <v>0</v>
      </c>
      <c r="AY1336" s="17">
        <f t="shared" ref="AY1336" si="9401">IF((AY1331-$H1331)&gt;$D1332,0,$D1336*(AY1334)+$D1336*AY1335)</f>
        <v>0</v>
      </c>
      <c r="AZ1336" s="17">
        <f t="shared" ref="AZ1336" si="9402">IF((AZ1331-$H1331)&gt;$D1332,0,$D1336*(AZ1334)+$D1336*AZ1335)</f>
        <v>0</v>
      </c>
      <c r="BA1336" s="17">
        <f t="shared" ref="BA1336" si="9403">IF((BA1331-$H1331)&gt;$D1332,0,$D1336*(BA1334)+$D1336*BA1335)</f>
        <v>0</v>
      </c>
      <c r="BB1336" s="17">
        <f t="shared" ref="BB1336" si="9404">IF((BB1331-$H1331)&gt;$D1332,0,$D1336*(BB1334)+$D1336*BB1335)</f>
        <v>0</v>
      </c>
      <c r="BC1336" s="17">
        <f t="shared" ref="BC1336" si="9405">IF((BC1331-$H1331)&gt;$D1332,0,$D1336*(BC1334)+$D1336*BC1335)</f>
        <v>0</v>
      </c>
      <c r="BD1336" s="17">
        <f t="shared" ref="BD1336" si="9406">IF((BD1331-$H1331)&gt;$D1332,0,$D1336*(BD1334)+$D1336*BD1335)</f>
        <v>0</v>
      </c>
      <c r="BE1336" s="17">
        <f t="shared" ref="BE1336" si="9407">IF((BE1331-$H1331)&gt;$D1332,0,$D1336*(BE1334)+$D1336*BE1335)</f>
        <v>0</v>
      </c>
      <c r="BF1336" s="17">
        <f t="shared" ref="BF1336" si="9408">IF((BF1331-$H1331)&gt;$D1332,0,$D1336*(BF1334)+$D1336*BF1335)</f>
        <v>0</v>
      </c>
      <c r="BG1336" s="17">
        <f t="shared" ref="BG1336" si="9409">IF((BG1331-$H1331)&gt;$D1332,0,$D1336*(BG1334)+$D1336*BG1335)</f>
        <v>0</v>
      </c>
      <c r="BH1336" s="17">
        <f t="shared" ref="BH1336" si="9410">IF((BH1331-$H1331)&gt;$D1332,0,$D1336*(BH1334)+$D1336*BH1335)</f>
        <v>0</v>
      </c>
      <c r="BI1336" s="17">
        <f t="shared" ref="BI1336" si="9411">IF((BI1331-$H1331)&gt;$D1332,0,$D1336*(BI1334)+$D1336*BI1335)</f>
        <v>0</v>
      </c>
      <c r="BJ1336" s="17">
        <f t="shared" ref="BJ1336" si="9412">IF((BJ1331-$H1331)&gt;$D1332,0,$D1336*(BJ1334)+$D1336*BJ1335)</f>
        <v>0</v>
      </c>
      <c r="BK1336" s="17">
        <f t="shared" ref="BK1336" si="9413">IF((BK1331-$H1331)&gt;$D1332,0,$D1336*(BK1334)+$D1336*BK1335)</f>
        <v>0</v>
      </c>
      <c r="BL1336" s="17">
        <f t="shared" ref="BL1336" si="9414">IF((BL1331-$H1331)&gt;$D1332,0,$D1336*(BL1334)+$D1336*BL1335)</f>
        <v>0</v>
      </c>
      <c r="BM1336" s="17">
        <f t="shared" ref="BM1336" si="9415">IF((BM1331-$H1331)&gt;$D1332,0,$D1336*(BM1334)+$D1336*BM1335)</f>
        <v>0</v>
      </c>
      <c r="BN1336" s="17">
        <f t="shared" ref="BN1336" si="9416">IF((BN1331-$H1331)&gt;$D1332,0,$D1336*(BN1334)+$D1336*BN1335)</f>
        <v>0</v>
      </c>
      <c r="BO1336" s="17">
        <f t="shared" ref="BO1336" si="9417">IF((BO1331-$H1331)&gt;$D1332,0,$D1336*(BO1334)+$D1336*BO1335)</f>
        <v>0</v>
      </c>
      <c r="BP1336" s="17">
        <f t="shared" ref="BP1336" si="9418">IF((BP1331-$H1331)&gt;$D1332,0,$D1336*(BP1334)+$D1336*BP1335)</f>
        <v>0</v>
      </c>
      <c r="BQ1336" s="17">
        <f t="shared" ref="BQ1336" si="9419">IF((BQ1331-$H1331)&gt;$D1332,0,$D1336*(BQ1334)+$D1336*BQ1335)</f>
        <v>0</v>
      </c>
      <c r="BR1336" s="17">
        <f t="shared" ref="BR1336" si="9420">IF((BR1331-$H1331)&gt;$D1332,0,$D1336*(BR1334)+$D1336*BR1335)</f>
        <v>0</v>
      </c>
      <c r="BS1336" s="17">
        <f t="shared" ref="BS1336" si="9421">IF((BS1331-$H1331)&gt;$D1332,0,$D1336*(BS1334)+$D1336*BS1335)</f>
        <v>0</v>
      </c>
      <c r="BT1336" s="17">
        <f t="shared" ref="BT1336" si="9422">IF((BT1331-$H1331)&gt;$D1332,0,$D1336*(BT1334)+$D1336*BT1335)</f>
        <v>0</v>
      </c>
      <c r="BU1336" s="17">
        <f t="shared" ref="BU1336" si="9423">IF((BU1331-$H1331)&gt;$D1332,0,$D1336*(BU1334)+$D1336*BU1335)</f>
        <v>0</v>
      </c>
      <c r="BV1336" s="17">
        <f t="shared" ref="BV1336" si="9424">IF((BV1331-$H1331)&gt;$D1332,0,$D1336*(BV1334)+$D1336*BV1335)</f>
        <v>0</v>
      </c>
      <c r="BW1336" s="17">
        <f t="shared" ref="BW1336" si="9425">IF((BW1331-$H1331)&gt;$D1332,0,$D1336*(BW1334)+$D1336*BW1335)</f>
        <v>0</v>
      </c>
      <c r="BX1336" s="17">
        <f t="shared" ref="BX1336" si="9426">IF((BX1331-$H1331)&gt;$D1332,0,$D1336*(BX1334)+$D1336*BX1335)</f>
        <v>0</v>
      </c>
      <c r="BY1336" s="17">
        <f t="shared" ref="BY1336" si="9427">IF((BY1331-$H1331)&gt;$D1332,0,$D1336*(BY1334)+$D1336*BY1335)</f>
        <v>0</v>
      </c>
      <c r="BZ1336" s="17">
        <f t="shared" ref="BZ1336" si="9428">IF((BZ1331-$H1331)&gt;$D1332,0,$D1336*(BZ1334)+$D1336*BZ1335)</f>
        <v>0</v>
      </c>
      <c r="CA1336" s="17">
        <f t="shared" ref="CA1336" si="9429">IF((CA1331-$H1331)&gt;$D1332,0,$D1336*(CA1334)+$D1336*CA1335)</f>
        <v>0</v>
      </c>
      <c r="CB1336" s="17">
        <f t="shared" ref="CB1336" si="9430">IF((CB1331-$H1331)&gt;$D1332,0,$D1336*(CB1334)+$D1336*CB1335)</f>
        <v>0</v>
      </c>
      <c r="CC1336" s="17">
        <f t="shared" ref="CC1336" si="9431">IF((CC1331-$H1331)&gt;$D1332,0,$D1336*(CC1334)+$D1336*CC1335)</f>
        <v>0</v>
      </c>
      <c r="CD1336" s="17">
        <f t="shared" ref="CD1336" si="9432">IF((CD1331-$H1331)&gt;$D1332,0,$D1336*(CD1334)+$D1336*CD1335)</f>
        <v>0</v>
      </c>
      <c r="CE1336" s="17">
        <f t="shared" ref="CE1336" si="9433">IF((CE1331-$H1331)&gt;$D1332,0,$D1336*(CE1334)+$D1336*CE1335)</f>
        <v>0</v>
      </c>
      <c r="CF1336" s="17">
        <f t="shared" ref="CF1336" si="9434">IF((CF1331-$H1331)&gt;$D1332,0,$D1336*(CF1334)+$D1336*CF1335)</f>
        <v>0</v>
      </c>
      <c r="CG1336" s="17">
        <f t="shared" ref="CG1336" si="9435">IF((CG1331-$H1331)&gt;$D1332,0,$D1336*(CG1334)+$D1336*CG1335)</f>
        <v>0</v>
      </c>
      <c r="CH1336" s="17">
        <f t="shared" ref="CH1336" si="9436">IF((CH1331-$H1331)&gt;$D1332,0,$D1336*(CH1334)+$D1336*CH1335)</f>
        <v>0</v>
      </c>
      <c r="CI1336" s="17">
        <f t="shared" ref="CI1336" si="9437">IF((CI1331-$H1331)&gt;$D1332,0,$D1336*(CI1334)+$D1336*CI1335)</f>
        <v>0</v>
      </c>
      <c r="CJ1336" s="17">
        <f t="shared" ref="CJ1336" si="9438">IF((CJ1331-$H1331)&gt;$D1332,0,$D1336*(CJ1334)+$D1336*CJ1335)</f>
        <v>0</v>
      </c>
      <c r="CK1336" s="17">
        <f t="shared" ref="CK1336" si="9439">IF((CK1331-$H1331)&gt;$D1332,0,$D1336*(CK1334)+$D1336*CK1335)</f>
        <v>0</v>
      </c>
      <c r="CL1336" s="17">
        <f t="shared" ref="CL1336" si="9440">IF((CL1331-$H1331)&gt;$D1332,0,$D1336*(CL1334)+$D1336*CL1335)</f>
        <v>0</v>
      </c>
      <c r="CM1336" s="17">
        <f t="shared" ref="CM1336" si="9441">IF((CM1331-$H1331)&gt;$D1332,0,$D1336*(CM1334)+$D1336*CM1335)</f>
        <v>0</v>
      </c>
      <c r="CN1336" s="17">
        <f t="shared" ref="CN1336" si="9442">IF((CN1331-$H1331)&gt;$D1332,0,$D1336*(CN1334)+$D1336*CN1335)</f>
        <v>0</v>
      </c>
      <c r="CO1336" s="17">
        <f t="shared" ref="CO1336" si="9443">IF((CO1331-$H1331)&gt;$D1332,0,$D1336*(CO1334)+$D1336*CO1335)</f>
        <v>0</v>
      </c>
    </row>
    <row r="1337" spans="2:93">
      <c r="B1337" s="556"/>
      <c r="C1337" s="556">
        <f>C1336+1</f>
        <v>2</v>
      </c>
      <c r="D1337" s="632">
        <f t="shared" ref="D1337:D1400" si="9444">-1/D$1332</f>
        <v>-8.3333333333333329E-2</v>
      </c>
      <c r="E1337" s="632"/>
      <c r="F1337" s="632"/>
      <c r="G1337" s="632"/>
      <c r="H1337" s="17"/>
      <c r="I1337" s="17"/>
      <c r="J1337" s="17">
        <f>IF((J1331-$I1331)&gt;$D1332,0,$D1337*(J1335))</f>
        <v>-100.16666666666666</v>
      </c>
      <c r="K1337" s="17">
        <f t="shared" ref="K1337:BV1337" si="9445">IF((K1331-$I1331)&gt;$D1332,0,$D1337*(K1335))</f>
        <v>-100.66666666666666</v>
      </c>
      <c r="L1337" s="17">
        <f t="shared" si="9445"/>
        <v>-101.16666666666666</v>
      </c>
      <c r="M1337" s="17">
        <f t="shared" si="9445"/>
        <v>-101.66666666666666</v>
      </c>
      <c r="N1337" s="17">
        <f t="shared" si="9445"/>
        <v>-102.16666666666666</v>
      </c>
      <c r="O1337" s="17">
        <f t="shared" si="9445"/>
        <v>-102.66666666666666</v>
      </c>
      <c r="P1337" s="17">
        <f t="shared" si="9445"/>
        <v>-103.25</v>
      </c>
      <c r="Q1337" s="17">
        <f t="shared" si="9445"/>
        <v>-103.75</v>
      </c>
      <c r="R1337" s="17">
        <f t="shared" si="9445"/>
        <v>-104.25</v>
      </c>
      <c r="S1337" s="17">
        <f t="shared" si="9445"/>
        <v>-104.75</v>
      </c>
      <c r="T1337" s="17">
        <f t="shared" si="9445"/>
        <v>-105.25</v>
      </c>
      <c r="U1337" s="17">
        <f t="shared" si="9445"/>
        <v>-105.83333333333333</v>
      </c>
      <c r="V1337" s="17">
        <f t="shared" si="9445"/>
        <v>0</v>
      </c>
      <c r="W1337" s="17">
        <f t="shared" si="9445"/>
        <v>0</v>
      </c>
      <c r="X1337" s="17">
        <f t="shared" si="9445"/>
        <v>0</v>
      </c>
      <c r="Y1337" s="17">
        <f t="shared" si="9445"/>
        <v>0</v>
      </c>
      <c r="Z1337" s="17">
        <f t="shared" si="9445"/>
        <v>0</v>
      </c>
      <c r="AA1337" s="17">
        <f t="shared" si="9445"/>
        <v>0</v>
      </c>
      <c r="AB1337" s="17">
        <f t="shared" si="9445"/>
        <v>0</v>
      </c>
      <c r="AC1337" s="17">
        <f t="shared" si="9445"/>
        <v>0</v>
      </c>
      <c r="AD1337" s="17">
        <f t="shared" si="9445"/>
        <v>0</v>
      </c>
      <c r="AE1337" s="17">
        <f t="shared" si="9445"/>
        <v>0</v>
      </c>
      <c r="AF1337" s="17">
        <f t="shared" si="9445"/>
        <v>0</v>
      </c>
      <c r="AG1337" s="17">
        <f t="shared" si="9445"/>
        <v>0</v>
      </c>
      <c r="AH1337" s="17">
        <f t="shared" si="9445"/>
        <v>0</v>
      </c>
      <c r="AI1337" s="17">
        <f t="shared" si="9445"/>
        <v>0</v>
      </c>
      <c r="AJ1337" s="17">
        <f t="shared" si="9445"/>
        <v>0</v>
      </c>
      <c r="AK1337" s="17">
        <f t="shared" si="9445"/>
        <v>0</v>
      </c>
      <c r="AL1337" s="17">
        <f t="shared" si="9445"/>
        <v>0</v>
      </c>
      <c r="AM1337" s="17">
        <f t="shared" si="9445"/>
        <v>0</v>
      </c>
      <c r="AN1337" s="17">
        <f t="shared" si="9445"/>
        <v>0</v>
      </c>
      <c r="AO1337" s="17">
        <f t="shared" si="9445"/>
        <v>0</v>
      </c>
      <c r="AP1337" s="17">
        <f t="shared" si="9445"/>
        <v>0</v>
      </c>
      <c r="AQ1337" s="17">
        <f t="shared" si="9445"/>
        <v>0</v>
      </c>
      <c r="AR1337" s="17">
        <f t="shared" si="9445"/>
        <v>0</v>
      </c>
      <c r="AS1337" s="17">
        <f t="shared" si="9445"/>
        <v>0</v>
      </c>
      <c r="AT1337" s="17">
        <f t="shared" si="9445"/>
        <v>0</v>
      </c>
      <c r="AU1337" s="17">
        <f t="shared" si="9445"/>
        <v>0</v>
      </c>
      <c r="AV1337" s="17">
        <f t="shared" si="9445"/>
        <v>0</v>
      </c>
      <c r="AW1337" s="17">
        <f t="shared" si="9445"/>
        <v>0</v>
      </c>
      <c r="AX1337" s="17">
        <f t="shared" si="9445"/>
        <v>0</v>
      </c>
      <c r="AY1337" s="17">
        <f t="shared" si="9445"/>
        <v>0</v>
      </c>
      <c r="AZ1337" s="17">
        <f t="shared" si="9445"/>
        <v>0</v>
      </c>
      <c r="BA1337" s="17">
        <f t="shared" si="9445"/>
        <v>0</v>
      </c>
      <c r="BB1337" s="17">
        <f t="shared" si="9445"/>
        <v>0</v>
      </c>
      <c r="BC1337" s="17">
        <f t="shared" si="9445"/>
        <v>0</v>
      </c>
      <c r="BD1337" s="17">
        <f t="shared" si="9445"/>
        <v>0</v>
      </c>
      <c r="BE1337" s="17">
        <f t="shared" si="9445"/>
        <v>0</v>
      </c>
      <c r="BF1337" s="17">
        <f t="shared" si="9445"/>
        <v>0</v>
      </c>
      <c r="BG1337" s="17">
        <f t="shared" si="9445"/>
        <v>0</v>
      </c>
      <c r="BH1337" s="17">
        <f t="shared" si="9445"/>
        <v>0</v>
      </c>
      <c r="BI1337" s="17">
        <f t="shared" si="9445"/>
        <v>0</v>
      </c>
      <c r="BJ1337" s="17">
        <f t="shared" si="9445"/>
        <v>0</v>
      </c>
      <c r="BK1337" s="17">
        <f t="shared" si="9445"/>
        <v>0</v>
      </c>
      <c r="BL1337" s="17">
        <f t="shared" si="9445"/>
        <v>0</v>
      </c>
      <c r="BM1337" s="17">
        <f t="shared" si="9445"/>
        <v>0</v>
      </c>
      <c r="BN1337" s="17">
        <f t="shared" si="9445"/>
        <v>0</v>
      </c>
      <c r="BO1337" s="17">
        <f t="shared" si="9445"/>
        <v>0</v>
      </c>
      <c r="BP1337" s="17">
        <f t="shared" si="9445"/>
        <v>0</v>
      </c>
      <c r="BQ1337" s="17">
        <f t="shared" si="9445"/>
        <v>0</v>
      </c>
      <c r="BR1337" s="17">
        <f t="shared" si="9445"/>
        <v>0</v>
      </c>
      <c r="BS1337" s="17">
        <f t="shared" si="9445"/>
        <v>0</v>
      </c>
      <c r="BT1337" s="17">
        <f t="shared" si="9445"/>
        <v>0</v>
      </c>
      <c r="BU1337" s="17">
        <f t="shared" si="9445"/>
        <v>0</v>
      </c>
      <c r="BV1337" s="17">
        <f t="shared" si="9445"/>
        <v>0</v>
      </c>
      <c r="BW1337" s="17">
        <f t="shared" ref="BW1337:CO1337" si="9446">IF((BW1331-$I1331)&gt;$D1332,0,$D1337*(BW1335))</f>
        <v>0</v>
      </c>
      <c r="BX1337" s="17">
        <f t="shared" si="9446"/>
        <v>0</v>
      </c>
      <c r="BY1337" s="17">
        <f t="shared" si="9446"/>
        <v>0</v>
      </c>
      <c r="BZ1337" s="17">
        <f t="shared" si="9446"/>
        <v>0</v>
      </c>
      <c r="CA1337" s="17">
        <f t="shared" si="9446"/>
        <v>0</v>
      </c>
      <c r="CB1337" s="17">
        <f t="shared" si="9446"/>
        <v>0</v>
      </c>
      <c r="CC1337" s="17">
        <f t="shared" si="9446"/>
        <v>0</v>
      </c>
      <c r="CD1337" s="17">
        <f t="shared" si="9446"/>
        <v>0</v>
      </c>
      <c r="CE1337" s="17">
        <f t="shared" si="9446"/>
        <v>0</v>
      </c>
      <c r="CF1337" s="17">
        <f t="shared" si="9446"/>
        <v>0</v>
      </c>
      <c r="CG1337" s="17">
        <f t="shared" si="9446"/>
        <v>0</v>
      </c>
      <c r="CH1337" s="17">
        <f t="shared" si="9446"/>
        <v>0</v>
      </c>
      <c r="CI1337" s="17">
        <f t="shared" si="9446"/>
        <v>0</v>
      </c>
      <c r="CJ1337" s="17">
        <f t="shared" si="9446"/>
        <v>0</v>
      </c>
      <c r="CK1337" s="17">
        <f t="shared" si="9446"/>
        <v>0</v>
      </c>
      <c r="CL1337" s="17">
        <f t="shared" si="9446"/>
        <v>0</v>
      </c>
      <c r="CM1337" s="17">
        <f t="shared" si="9446"/>
        <v>0</v>
      </c>
      <c r="CN1337" s="17">
        <f t="shared" si="9446"/>
        <v>0</v>
      </c>
      <c r="CO1337" s="17">
        <f t="shared" si="9446"/>
        <v>0</v>
      </c>
    </row>
    <row r="1338" spans="2:93">
      <c r="B1338" s="556"/>
      <c r="C1338" s="556">
        <f t="shared" ref="C1338:C1401" si="9447">C1337+1</f>
        <v>3</v>
      </c>
      <c r="D1338" s="632">
        <f t="shared" si="9444"/>
        <v>-8.3333333333333329E-2</v>
      </c>
      <c r="E1338" s="632"/>
      <c r="F1338" s="632"/>
      <c r="G1338" s="632"/>
      <c r="H1338" s="17"/>
      <c r="I1338" s="17"/>
      <c r="J1338" s="17"/>
      <c r="K1338" s="17">
        <f>IF((K1331-$J1331)&gt;$D1332,0,$D1338*(K1335))</f>
        <v>-100.66666666666666</v>
      </c>
      <c r="L1338" s="17">
        <f t="shared" ref="L1338:BW1338" si="9448">IF((L1331-$J1331)&gt;$D1332,0,$D1338*(L1335))</f>
        <v>-101.16666666666666</v>
      </c>
      <c r="M1338" s="17">
        <f t="shared" si="9448"/>
        <v>-101.66666666666666</v>
      </c>
      <c r="N1338" s="17">
        <f t="shared" si="9448"/>
        <v>-102.16666666666666</v>
      </c>
      <c r="O1338" s="17">
        <f t="shared" si="9448"/>
        <v>-102.66666666666666</v>
      </c>
      <c r="P1338" s="17">
        <f t="shared" si="9448"/>
        <v>-103.25</v>
      </c>
      <c r="Q1338" s="17">
        <f t="shared" si="9448"/>
        <v>-103.75</v>
      </c>
      <c r="R1338" s="17">
        <f t="shared" si="9448"/>
        <v>-104.25</v>
      </c>
      <c r="S1338" s="17">
        <f t="shared" si="9448"/>
        <v>-104.75</v>
      </c>
      <c r="T1338" s="17">
        <f t="shared" si="9448"/>
        <v>-105.25</v>
      </c>
      <c r="U1338" s="17">
        <f t="shared" si="9448"/>
        <v>-105.83333333333333</v>
      </c>
      <c r="V1338" s="17">
        <f t="shared" si="9448"/>
        <v>-106.33333333333333</v>
      </c>
      <c r="W1338" s="17">
        <f t="shared" si="9448"/>
        <v>0</v>
      </c>
      <c r="X1338" s="17">
        <f t="shared" si="9448"/>
        <v>0</v>
      </c>
      <c r="Y1338" s="17">
        <f t="shared" si="9448"/>
        <v>0</v>
      </c>
      <c r="Z1338" s="17">
        <f t="shared" si="9448"/>
        <v>0</v>
      </c>
      <c r="AA1338" s="17">
        <f t="shared" si="9448"/>
        <v>0</v>
      </c>
      <c r="AB1338" s="17">
        <f t="shared" si="9448"/>
        <v>0</v>
      </c>
      <c r="AC1338" s="17">
        <f t="shared" si="9448"/>
        <v>0</v>
      </c>
      <c r="AD1338" s="17">
        <f t="shared" si="9448"/>
        <v>0</v>
      </c>
      <c r="AE1338" s="17">
        <f t="shared" si="9448"/>
        <v>0</v>
      </c>
      <c r="AF1338" s="17">
        <f t="shared" si="9448"/>
        <v>0</v>
      </c>
      <c r="AG1338" s="17">
        <f t="shared" si="9448"/>
        <v>0</v>
      </c>
      <c r="AH1338" s="17">
        <f t="shared" si="9448"/>
        <v>0</v>
      </c>
      <c r="AI1338" s="17">
        <f t="shared" si="9448"/>
        <v>0</v>
      </c>
      <c r="AJ1338" s="17">
        <f t="shared" si="9448"/>
        <v>0</v>
      </c>
      <c r="AK1338" s="17">
        <f t="shared" si="9448"/>
        <v>0</v>
      </c>
      <c r="AL1338" s="17">
        <f t="shared" si="9448"/>
        <v>0</v>
      </c>
      <c r="AM1338" s="17">
        <f t="shared" si="9448"/>
        <v>0</v>
      </c>
      <c r="AN1338" s="17">
        <f t="shared" si="9448"/>
        <v>0</v>
      </c>
      <c r="AO1338" s="17">
        <f t="shared" si="9448"/>
        <v>0</v>
      </c>
      <c r="AP1338" s="17">
        <f t="shared" si="9448"/>
        <v>0</v>
      </c>
      <c r="AQ1338" s="17">
        <f t="shared" si="9448"/>
        <v>0</v>
      </c>
      <c r="AR1338" s="17">
        <f t="shared" si="9448"/>
        <v>0</v>
      </c>
      <c r="AS1338" s="17">
        <f t="shared" si="9448"/>
        <v>0</v>
      </c>
      <c r="AT1338" s="17">
        <f t="shared" si="9448"/>
        <v>0</v>
      </c>
      <c r="AU1338" s="17">
        <f t="shared" si="9448"/>
        <v>0</v>
      </c>
      <c r="AV1338" s="17">
        <f t="shared" si="9448"/>
        <v>0</v>
      </c>
      <c r="AW1338" s="17">
        <f t="shared" si="9448"/>
        <v>0</v>
      </c>
      <c r="AX1338" s="17">
        <f t="shared" si="9448"/>
        <v>0</v>
      </c>
      <c r="AY1338" s="17">
        <f t="shared" si="9448"/>
        <v>0</v>
      </c>
      <c r="AZ1338" s="17">
        <f t="shared" si="9448"/>
        <v>0</v>
      </c>
      <c r="BA1338" s="17">
        <f t="shared" si="9448"/>
        <v>0</v>
      </c>
      <c r="BB1338" s="17">
        <f t="shared" si="9448"/>
        <v>0</v>
      </c>
      <c r="BC1338" s="17">
        <f t="shared" si="9448"/>
        <v>0</v>
      </c>
      <c r="BD1338" s="17">
        <f t="shared" si="9448"/>
        <v>0</v>
      </c>
      <c r="BE1338" s="17">
        <f t="shared" si="9448"/>
        <v>0</v>
      </c>
      <c r="BF1338" s="17">
        <f t="shared" si="9448"/>
        <v>0</v>
      </c>
      <c r="BG1338" s="17">
        <f t="shared" si="9448"/>
        <v>0</v>
      </c>
      <c r="BH1338" s="17">
        <f t="shared" si="9448"/>
        <v>0</v>
      </c>
      <c r="BI1338" s="17">
        <f t="shared" si="9448"/>
        <v>0</v>
      </c>
      <c r="BJ1338" s="17">
        <f t="shared" si="9448"/>
        <v>0</v>
      </c>
      <c r="BK1338" s="17">
        <f t="shared" si="9448"/>
        <v>0</v>
      </c>
      <c r="BL1338" s="17">
        <f t="shared" si="9448"/>
        <v>0</v>
      </c>
      <c r="BM1338" s="17">
        <f t="shared" si="9448"/>
        <v>0</v>
      </c>
      <c r="BN1338" s="17">
        <f t="shared" si="9448"/>
        <v>0</v>
      </c>
      <c r="BO1338" s="17">
        <f t="shared" si="9448"/>
        <v>0</v>
      </c>
      <c r="BP1338" s="17">
        <f t="shared" si="9448"/>
        <v>0</v>
      </c>
      <c r="BQ1338" s="17">
        <f t="shared" si="9448"/>
        <v>0</v>
      </c>
      <c r="BR1338" s="17">
        <f t="shared" si="9448"/>
        <v>0</v>
      </c>
      <c r="BS1338" s="17">
        <f t="shared" si="9448"/>
        <v>0</v>
      </c>
      <c r="BT1338" s="17">
        <f t="shared" si="9448"/>
        <v>0</v>
      </c>
      <c r="BU1338" s="17">
        <f t="shared" si="9448"/>
        <v>0</v>
      </c>
      <c r="BV1338" s="17">
        <f t="shared" si="9448"/>
        <v>0</v>
      </c>
      <c r="BW1338" s="17">
        <f t="shared" si="9448"/>
        <v>0</v>
      </c>
      <c r="BX1338" s="17">
        <f t="shared" ref="BX1338:CO1338" si="9449">IF((BX1331-$J1331)&gt;$D1332,0,$D1338*(BX1335))</f>
        <v>0</v>
      </c>
      <c r="BY1338" s="17">
        <f t="shared" si="9449"/>
        <v>0</v>
      </c>
      <c r="BZ1338" s="17">
        <f t="shared" si="9449"/>
        <v>0</v>
      </c>
      <c r="CA1338" s="17">
        <f t="shared" si="9449"/>
        <v>0</v>
      </c>
      <c r="CB1338" s="17">
        <f t="shared" si="9449"/>
        <v>0</v>
      </c>
      <c r="CC1338" s="17">
        <f t="shared" si="9449"/>
        <v>0</v>
      </c>
      <c r="CD1338" s="17">
        <f t="shared" si="9449"/>
        <v>0</v>
      </c>
      <c r="CE1338" s="17">
        <f t="shared" si="9449"/>
        <v>0</v>
      </c>
      <c r="CF1338" s="17">
        <f t="shared" si="9449"/>
        <v>0</v>
      </c>
      <c r="CG1338" s="17">
        <f t="shared" si="9449"/>
        <v>0</v>
      </c>
      <c r="CH1338" s="17">
        <f t="shared" si="9449"/>
        <v>0</v>
      </c>
      <c r="CI1338" s="17">
        <f t="shared" si="9449"/>
        <v>0</v>
      </c>
      <c r="CJ1338" s="17">
        <f t="shared" si="9449"/>
        <v>0</v>
      </c>
      <c r="CK1338" s="17">
        <f t="shared" si="9449"/>
        <v>0</v>
      </c>
      <c r="CL1338" s="17">
        <f t="shared" si="9449"/>
        <v>0</v>
      </c>
      <c r="CM1338" s="17">
        <f t="shared" si="9449"/>
        <v>0</v>
      </c>
      <c r="CN1338" s="17">
        <f t="shared" si="9449"/>
        <v>0</v>
      </c>
      <c r="CO1338" s="17">
        <f t="shared" si="9449"/>
        <v>0</v>
      </c>
    </row>
    <row r="1339" spans="2:93">
      <c r="B1339" s="556"/>
      <c r="C1339" s="556">
        <f t="shared" si="9447"/>
        <v>4</v>
      </c>
      <c r="D1339" s="632">
        <f t="shared" si="9444"/>
        <v>-8.3333333333333329E-2</v>
      </c>
      <c r="E1339" s="632"/>
      <c r="F1339" s="632"/>
      <c r="G1339" s="632"/>
      <c r="H1339" s="17"/>
      <c r="I1339" s="17"/>
      <c r="J1339" s="17"/>
      <c r="K1339" s="17"/>
      <c r="L1339" s="17">
        <f>IF((L1331-$K1331)&gt;$D1332,0,$D1339*(L1335))</f>
        <v>-101.16666666666666</v>
      </c>
      <c r="M1339" s="17">
        <f t="shared" ref="M1339:BX1339" si="9450">IF((M1331-$K1331)&gt;$D1332,0,$D1339*(M1335))</f>
        <v>-101.66666666666666</v>
      </c>
      <c r="N1339" s="17">
        <f t="shared" si="9450"/>
        <v>-102.16666666666666</v>
      </c>
      <c r="O1339" s="17">
        <f t="shared" si="9450"/>
        <v>-102.66666666666666</v>
      </c>
      <c r="P1339" s="17">
        <f t="shared" si="9450"/>
        <v>-103.25</v>
      </c>
      <c r="Q1339" s="17">
        <f t="shared" si="9450"/>
        <v>-103.75</v>
      </c>
      <c r="R1339" s="17">
        <f t="shared" si="9450"/>
        <v>-104.25</v>
      </c>
      <c r="S1339" s="17">
        <f t="shared" si="9450"/>
        <v>-104.75</v>
      </c>
      <c r="T1339" s="17">
        <f t="shared" si="9450"/>
        <v>-105.25</v>
      </c>
      <c r="U1339" s="17">
        <f t="shared" si="9450"/>
        <v>-105.83333333333333</v>
      </c>
      <c r="V1339" s="17">
        <f t="shared" si="9450"/>
        <v>-106.33333333333333</v>
      </c>
      <c r="W1339" s="17">
        <f t="shared" si="9450"/>
        <v>-106.91666666666666</v>
      </c>
      <c r="X1339" s="17">
        <f t="shared" si="9450"/>
        <v>0</v>
      </c>
      <c r="Y1339" s="17">
        <f t="shared" si="9450"/>
        <v>0</v>
      </c>
      <c r="Z1339" s="17">
        <f t="shared" si="9450"/>
        <v>0</v>
      </c>
      <c r="AA1339" s="17">
        <f t="shared" si="9450"/>
        <v>0</v>
      </c>
      <c r="AB1339" s="17">
        <f t="shared" si="9450"/>
        <v>0</v>
      </c>
      <c r="AC1339" s="17">
        <f t="shared" si="9450"/>
        <v>0</v>
      </c>
      <c r="AD1339" s="17">
        <f t="shared" si="9450"/>
        <v>0</v>
      </c>
      <c r="AE1339" s="17">
        <f t="shared" si="9450"/>
        <v>0</v>
      </c>
      <c r="AF1339" s="17">
        <f t="shared" si="9450"/>
        <v>0</v>
      </c>
      <c r="AG1339" s="17">
        <f t="shared" si="9450"/>
        <v>0</v>
      </c>
      <c r="AH1339" s="17">
        <f t="shared" si="9450"/>
        <v>0</v>
      </c>
      <c r="AI1339" s="17">
        <f t="shared" si="9450"/>
        <v>0</v>
      </c>
      <c r="AJ1339" s="17">
        <f t="shared" si="9450"/>
        <v>0</v>
      </c>
      <c r="AK1339" s="17">
        <f t="shared" si="9450"/>
        <v>0</v>
      </c>
      <c r="AL1339" s="17">
        <f t="shared" si="9450"/>
        <v>0</v>
      </c>
      <c r="AM1339" s="17">
        <f t="shared" si="9450"/>
        <v>0</v>
      </c>
      <c r="AN1339" s="17">
        <f t="shared" si="9450"/>
        <v>0</v>
      </c>
      <c r="AO1339" s="17">
        <f t="shared" si="9450"/>
        <v>0</v>
      </c>
      <c r="AP1339" s="17">
        <f t="shared" si="9450"/>
        <v>0</v>
      </c>
      <c r="AQ1339" s="17">
        <f t="shared" si="9450"/>
        <v>0</v>
      </c>
      <c r="AR1339" s="17">
        <f t="shared" si="9450"/>
        <v>0</v>
      </c>
      <c r="AS1339" s="17">
        <f t="shared" si="9450"/>
        <v>0</v>
      </c>
      <c r="AT1339" s="17">
        <f t="shared" si="9450"/>
        <v>0</v>
      </c>
      <c r="AU1339" s="17">
        <f t="shared" si="9450"/>
        <v>0</v>
      </c>
      <c r="AV1339" s="17">
        <f t="shared" si="9450"/>
        <v>0</v>
      </c>
      <c r="AW1339" s="17">
        <f t="shared" si="9450"/>
        <v>0</v>
      </c>
      <c r="AX1339" s="17">
        <f t="shared" si="9450"/>
        <v>0</v>
      </c>
      <c r="AY1339" s="17">
        <f t="shared" si="9450"/>
        <v>0</v>
      </c>
      <c r="AZ1339" s="17">
        <f t="shared" si="9450"/>
        <v>0</v>
      </c>
      <c r="BA1339" s="17">
        <f t="shared" si="9450"/>
        <v>0</v>
      </c>
      <c r="BB1339" s="17">
        <f t="shared" si="9450"/>
        <v>0</v>
      </c>
      <c r="BC1339" s="17">
        <f t="shared" si="9450"/>
        <v>0</v>
      </c>
      <c r="BD1339" s="17">
        <f t="shared" si="9450"/>
        <v>0</v>
      </c>
      <c r="BE1339" s="17">
        <f t="shared" si="9450"/>
        <v>0</v>
      </c>
      <c r="BF1339" s="17">
        <f t="shared" si="9450"/>
        <v>0</v>
      </c>
      <c r="BG1339" s="17">
        <f t="shared" si="9450"/>
        <v>0</v>
      </c>
      <c r="BH1339" s="17">
        <f t="shared" si="9450"/>
        <v>0</v>
      </c>
      <c r="BI1339" s="17">
        <f t="shared" si="9450"/>
        <v>0</v>
      </c>
      <c r="BJ1339" s="17">
        <f t="shared" si="9450"/>
        <v>0</v>
      </c>
      <c r="BK1339" s="17">
        <f t="shared" si="9450"/>
        <v>0</v>
      </c>
      <c r="BL1339" s="17">
        <f t="shared" si="9450"/>
        <v>0</v>
      </c>
      <c r="BM1339" s="17">
        <f t="shared" si="9450"/>
        <v>0</v>
      </c>
      <c r="BN1339" s="17">
        <f t="shared" si="9450"/>
        <v>0</v>
      </c>
      <c r="BO1339" s="17">
        <f t="shared" si="9450"/>
        <v>0</v>
      </c>
      <c r="BP1339" s="17">
        <f t="shared" si="9450"/>
        <v>0</v>
      </c>
      <c r="BQ1339" s="17">
        <f t="shared" si="9450"/>
        <v>0</v>
      </c>
      <c r="BR1339" s="17">
        <f t="shared" si="9450"/>
        <v>0</v>
      </c>
      <c r="BS1339" s="17">
        <f t="shared" si="9450"/>
        <v>0</v>
      </c>
      <c r="BT1339" s="17">
        <f t="shared" si="9450"/>
        <v>0</v>
      </c>
      <c r="BU1339" s="17">
        <f t="shared" si="9450"/>
        <v>0</v>
      </c>
      <c r="BV1339" s="17">
        <f t="shared" si="9450"/>
        <v>0</v>
      </c>
      <c r="BW1339" s="17">
        <f t="shared" si="9450"/>
        <v>0</v>
      </c>
      <c r="BX1339" s="17">
        <f t="shared" si="9450"/>
        <v>0</v>
      </c>
      <c r="BY1339" s="17">
        <f t="shared" ref="BY1339:CO1339" si="9451">IF((BY1331-$K1331)&gt;$D1332,0,$D1339*(BY1335))</f>
        <v>0</v>
      </c>
      <c r="BZ1339" s="17">
        <f t="shared" si="9451"/>
        <v>0</v>
      </c>
      <c r="CA1339" s="17">
        <f t="shared" si="9451"/>
        <v>0</v>
      </c>
      <c r="CB1339" s="17">
        <f t="shared" si="9451"/>
        <v>0</v>
      </c>
      <c r="CC1339" s="17">
        <f t="shared" si="9451"/>
        <v>0</v>
      </c>
      <c r="CD1339" s="17">
        <f t="shared" si="9451"/>
        <v>0</v>
      </c>
      <c r="CE1339" s="17">
        <f t="shared" si="9451"/>
        <v>0</v>
      </c>
      <c r="CF1339" s="17">
        <f t="shared" si="9451"/>
        <v>0</v>
      </c>
      <c r="CG1339" s="17">
        <f t="shared" si="9451"/>
        <v>0</v>
      </c>
      <c r="CH1339" s="17">
        <f t="shared" si="9451"/>
        <v>0</v>
      </c>
      <c r="CI1339" s="17">
        <f t="shared" si="9451"/>
        <v>0</v>
      </c>
      <c r="CJ1339" s="17">
        <f t="shared" si="9451"/>
        <v>0</v>
      </c>
      <c r="CK1339" s="17">
        <f t="shared" si="9451"/>
        <v>0</v>
      </c>
      <c r="CL1339" s="17">
        <f t="shared" si="9451"/>
        <v>0</v>
      </c>
      <c r="CM1339" s="17">
        <f t="shared" si="9451"/>
        <v>0</v>
      </c>
      <c r="CN1339" s="17">
        <f t="shared" si="9451"/>
        <v>0</v>
      </c>
      <c r="CO1339" s="17">
        <f t="shared" si="9451"/>
        <v>0</v>
      </c>
    </row>
    <row r="1340" spans="2:93">
      <c r="B1340" s="556"/>
      <c r="C1340" s="556">
        <f t="shared" si="9447"/>
        <v>5</v>
      </c>
      <c r="D1340" s="632">
        <f t="shared" si="9444"/>
        <v>-8.3333333333333329E-2</v>
      </c>
      <c r="E1340" s="632"/>
      <c r="F1340" s="632"/>
      <c r="G1340" s="632"/>
      <c r="H1340" s="17"/>
      <c r="I1340" s="17"/>
      <c r="J1340" s="17"/>
      <c r="K1340" s="17"/>
      <c r="L1340" s="17"/>
      <c r="M1340" s="17">
        <f>IF((M1331-$L1331)&gt;$D1332,0,$D1340*(M1335))</f>
        <v>-101.66666666666666</v>
      </c>
      <c r="N1340" s="17">
        <f t="shared" ref="N1340:BY1340" si="9452">IF((N1331-$L1331)&gt;$D1332,0,$D1340*(N1335))</f>
        <v>-102.16666666666666</v>
      </c>
      <c r="O1340" s="17">
        <f t="shared" si="9452"/>
        <v>-102.66666666666666</v>
      </c>
      <c r="P1340" s="17">
        <f t="shared" si="9452"/>
        <v>-103.25</v>
      </c>
      <c r="Q1340" s="17">
        <f t="shared" si="9452"/>
        <v>-103.75</v>
      </c>
      <c r="R1340" s="17">
        <f t="shared" si="9452"/>
        <v>-104.25</v>
      </c>
      <c r="S1340" s="17">
        <f t="shared" si="9452"/>
        <v>-104.75</v>
      </c>
      <c r="T1340" s="17">
        <f t="shared" si="9452"/>
        <v>-105.25</v>
      </c>
      <c r="U1340" s="17">
        <f t="shared" si="9452"/>
        <v>-105.83333333333333</v>
      </c>
      <c r="V1340" s="17">
        <f t="shared" si="9452"/>
        <v>-106.33333333333333</v>
      </c>
      <c r="W1340" s="17">
        <f t="shared" si="9452"/>
        <v>-106.91666666666666</v>
      </c>
      <c r="X1340" s="17">
        <f t="shared" si="9452"/>
        <v>-107.41666666666666</v>
      </c>
      <c r="Y1340" s="17">
        <f t="shared" si="9452"/>
        <v>0</v>
      </c>
      <c r="Z1340" s="17">
        <f t="shared" si="9452"/>
        <v>0</v>
      </c>
      <c r="AA1340" s="17">
        <f t="shared" si="9452"/>
        <v>0</v>
      </c>
      <c r="AB1340" s="17">
        <f t="shared" si="9452"/>
        <v>0</v>
      </c>
      <c r="AC1340" s="17">
        <f t="shared" si="9452"/>
        <v>0</v>
      </c>
      <c r="AD1340" s="17">
        <f t="shared" si="9452"/>
        <v>0</v>
      </c>
      <c r="AE1340" s="17">
        <f t="shared" si="9452"/>
        <v>0</v>
      </c>
      <c r="AF1340" s="17">
        <f t="shared" si="9452"/>
        <v>0</v>
      </c>
      <c r="AG1340" s="17">
        <f t="shared" si="9452"/>
        <v>0</v>
      </c>
      <c r="AH1340" s="17">
        <f t="shared" si="9452"/>
        <v>0</v>
      </c>
      <c r="AI1340" s="17">
        <f t="shared" si="9452"/>
        <v>0</v>
      </c>
      <c r="AJ1340" s="17">
        <f t="shared" si="9452"/>
        <v>0</v>
      </c>
      <c r="AK1340" s="17">
        <f t="shared" si="9452"/>
        <v>0</v>
      </c>
      <c r="AL1340" s="17">
        <f t="shared" si="9452"/>
        <v>0</v>
      </c>
      <c r="AM1340" s="17">
        <f t="shared" si="9452"/>
        <v>0</v>
      </c>
      <c r="AN1340" s="17">
        <f t="shared" si="9452"/>
        <v>0</v>
      </c>
      <c r="AO1340" s="17">
        <f t="shared" si="9452"/>
        <v>0</v>
      </c>
      <c r="AP1340" s="17">
        <f t="shared" si="9452"/>
        <v>0</v>
      </c>
      <c r="AQ1340" s="17">
        <f t="shared" si="9452"/>
        <v>0</v>
      </c>
      <c r="AR1340" s="17">
        <f t="shared" si="9452"/>
        <v>0</v>
      </c>
      <c r="AS1340" s="17">
        <f t="shared" si="9452"/>
        <v>0</v>
      </c>
      <c r="AT1340" s="17">
        <f t="shared" si="9452"/>
        <v>0</v>
      </c>
      <c r="AU1340" s="17">
        <f t="shared" si="9452"/>
        <v>0</v>
      </c>
      <c r="AV1340" s="17">
        <f t="shared" si="9452"/>
        <v>0</v>
      </c>
      <c r="AW1340" s="17">
        <f t="shared" si="9452"/>
        <v>0</v>
      </c>
      <c r="AX1340" s="17">
        <f t="shared" si="9452"/>
        <v>0</v>
      </c>
      <c r="AY1340" s="17">
        <f t="shared" si="9452"/>
        <v>0</v>
      </c>
      <c r="AZ1340" s="17">
        <f t="shared" si="9452"/>
        <v>0</v>
      </c>
      <c r="BA1340" s="17">
        <f t="shared" si="9452"/>
        <v>0</v>
      </c>
      <c r="BB1340" s="17">
        <f t="shared" si="9452"/>
        <v>0</v>
      </c>
      <c r="BC1340" s="17">
        <f t="shared" si="9452"/>
        <v>0</v>
      </c>
      <c r="BD1340" s="17">
        <f t="shared" si="9452"/>
        <v>0</v>
      </c>
      <c r="BE1340" s="17">
        <f t="shared" si="9452"/>
        <v>0</v>
      </c>
      <c r="BF1340" s="17">
        <f t="shared" si="9452"/>
        <v>0</v>
      </c>
      <c r="BG1340" s="17">
        <f t="shared" si="9452"/>
        <v>0</v>
      </c>
      <c r="BH1340" s="17">
        <f t="shared" si="9452"/>
        <v>0</v>
      </c>
      <c r="BI1340" s="17">
        <f t="shared" si="9452"/>
        <v>0</v>
      </c>
      <c r="BJ1340" s="17">
        <f t="shared" si="9452"/>
        <v>0</v>
      </c>
      <c r="BK1340" s="17">
        <f t="shared" si="9452"/>
        <v>0</v>
      </c>
      <c r="BL1340" s="17">
        <f t="shared" si="9452"/>
        <v>0</v>
      </c>
      <c r="BM1340" s="17">
        <f t="shared" si="9452"/>
        <v>0</v>
      </c>
      <c r="BN1340" s="17">
        <f t="shared" si="9452"/>
        <v>0</v>
      </c>
      <c r="BO1340" s="17">
        <f t="shared" si="9452"/>
        <v>0</v>
      </c>
      <c r="BP1340" s="17">
        <f t="shared" si="9452"/>
        <v>0</v>
      </c>
      <c r="BQ1340" s="17">
        <f t="shared" si="9452"/>
        <v>0</v>
      </c>
      <c r="BR1340" s="17">
        <f t="shared" si="9452"/>
        <v>0</v>
      </c>
      <c r="BS1340" s="17">
        <f t="shared" si="9452"/>
        <v>0</v>
      </c>
      <c r="BT1340" s="17">
        <f t="shared" si="9452"/>
        <v>0</v>
      </c>
      <c r="BU1340" s="17">
        <f t="shared" si="9452"/>
        <v>0</v>
      </c>
      <c r="BV1340" s="17">
        <f t="shared" si="9452"/>
        <v>0</v>
      </c>
      <c r="BW1340" s="17">
        <f t="shared" si="9452"/>
        <v>0</v>
      </c>
      <c r="BX1340" s="17">
        <f t="shared" si="9452"/>
        <v>0</v>
      </c>
      <c r="BY1340" s="17">
        <f t="shared" si="9452"/>
        <v>0</v>
      </c>
      <c r="BZ1340" s="17">
        <f t="shared" ref="BZ1340:CO1340" si="9453">IF((BZ1331-$L1331)&gt;$D1332,0,$D1340*(BZ1335))</f>
        <v>0</v>
      </c>
      <c r="CA1340" s="17">
        <f t="shared" si="9453"/>
        <v>0</v>
      </c>
      <c r="CB1340" s="17">
        <f t="shared" si="9453"/>
        <v>0</v>
      </c>
      <c r="CC1340" s="17">
        <f t="shared" si="9453"/>
        <v>0</v>
      </c>
      <c r="CD1340" s="17">
        <f t="shared" si="9453"/>
        <v>0</v>
      </c>
      <c r="CE1340" s="17">
        <f t="shared" si="9453"/>
        <v>0</v>
      </c>
      <c r="CF1340" s="17">
        <f t="shared" si="9453"/>
        <v>0</v>
      </c>
      <c r="CG1340" s="17">
        <f t="shared" si="9453"/>
        <v>0</v>
      </c>
      <c r="CH1340" s="17">
        <f t="shared" si="9453"/>
        <v>0</v>
      </c>
      <c r="CI1340" s="17">
        <f t="shared" si="9453"/>
        <v>0</v>
      </c>
      <c r="CJ1340" s="17">
        <f t="shared" si="9453"/>
        <v>0</v>
      </c>
      <c r="CK1340" s="17">
        <f t="shared" si="9453"/>
        <v>0</v>
      </c>
      <c r="CL1340" s="17">
        <f t="shared" si="9453"/>
        <v>0</v>
      </c>
      <c r="CM1340" s="17">
        <f t="shared" si="9453"/>
        <v>0</v>
      </c>
      <c r="CN1340" s="17">
        <f t="shared" si="9453"/>
        <v>0</v>
      </c>
      <c r="CO1340" s="17">
        <f t="shared" si="9453"/>
        <v>0</v>
      </c>
    </row>
    <row r="1341" spans="2:93">
      <c r="B1341" s="556"/>
      <c r="C1341" s="556">
        <f t="shared" si="9447"/>
        <v>6</v>
      </c>
      <c r="D1341" s="632">
        <f t="shared" si="9444"/>
        <v>-8.3333333333333329E-2</v>
      </c>
      <c r="E1341" s="632"/>
      <c r="F1341" s="632"/>
      <c r="G1341" s="632"/>
      <c r="H1341" s="17"/>
      <c r="I1341" s="17"/>
      <c r="J1341" s="17"/>
      <c r="K1341" s="17"/>
      <c r="L1341" s="17"/>
      <c r="M1341" s="17"/>
      <c r="N1341" s="17">
        <f>IF((N1331-$M1331)&gt;$D1332,0,$D1341*(N1335))</f>
        <v>-102.16666666666666</v>
      </c>
      <c r="O1341" s="17">
        <f t="shared" ref="O1341:BZ1341" si="9454">IF((O1331-$M1331)&gt;$D1332,0,$D1341*(O1335))</f>
        <v>-102.66666666666666</v>
      </c>
      <c r="P1341" s="17">
        <f t="shared" si="9454"/>
        <v>-103.25</v>
      </c>
      <c r="Q1341" s="17">
        <f t="shared" si="9454"/>
        <v>-103.75</v>
      </c>
      <c r="R1341" s="17">
        <f t="shared" si="9454"/>
        <v>-104.25</v>
      </c>
      <c r="S1341" s="17">
        <f t="shared" si="9454"/>
        <v>-104.75</v>
      </c>
      <c r="T1341" s="17">
        <f t="shared" si="9454"/>
        <v>-105.25</v>
      </c>
      <c r="U1341" s="17">
        <f t="shared" si="9454"/>
        <v>-105.83333333333333</v>
      </c>
      <c r="V1341" s="17">
        <f t="shared" si="9454"/>
        <v>-106.33333333333333</v>
      </c>
      <c r="W1341" s="17">
        <f t="shared" si="9454"/>
        <v>-106.91666666666666</v>
      </c>
      <c r="X1341" s="17">
        <f t="shared" si="9454"/>
        <v>-107.41666666666666</v>
      </c>
      <c r="Y1341" s="17">
        <f t="shared" si="9454"/>
        <v>-107.91666666666666</v>
      </c>
      <c r="Z1341" s="17">
        <f t="shared" si="9454"/>
        <v>0</v>
      </c>
      <c r="AA1341" s="17">
        <f t="shared" si="9454"/>
        <v>0</v>
      </c>
      <c r="AB1341" s="17">
        <f t="shared" si="9454"/>
        <v>0</v>
      </c>
      <c r="AC1341" s="17">
        <f t="shared" si="9454"/>
        <v>0</v>
      </c>
      <c r="AD1341" s="17">
        <f t="shared" si="9454"/>
        <v>0</v>
      </c>
      <c r="AE1341" s="17">
        <f t="shared" si="9454"/>
        <v>0</v>
      </c>
      <c r="AF1341" s="17">
        <f t="shared" si="9454"/>
        <v>0</v>
      </c>
      <c r="AG1341" s="17">
        <f t="shared" si="9454"/>
        <v>0</v>
      </c>
      <c r="AH1341" s="17">
        <f t="shared" si="9454"/>
        <v>0</v>
      </c>
      <c r="AI1341" s="17">
        <f t="shared" si="9454"/>
        <v>0</v>
      </c>
      <c r="AJ1341" s="17">
        <f t="shared" si="9454"/>
        <v>0</v>
      </c>
      <c r="AK1341" s="17">
        <f t="shared" si="9454"/>
        <v>0</v>
      </c>
      <c r="AL1341" s="17">
        <f t="shared" si="9454"/>
        <v>0</v>
      </c>
      <c r="AM1341" s="17">
        <f t="shared" si="9454"/>
        <v>0</v>
      </c>
      <c r="AN1341" s="17">
        <f t="shared" si="9454"/>
        <v>0</v>
      </c>
      <c r="AO1341" s="17">
        <f t="shared" si="9454"/>
        <v>0</v>
      </c>
      <c r="AP1341" s="17">
        <f t="shared" si="9454"/>
        <v>0</v>
      </c>
      <c r="AQ1341" s="17">
        <f t="shared" si="9454"/>
        <v>0</v>
      </c>
      <c r="AR1341" s="17">
        <f t="shared" si="9454"/>
        <v>0</v>
      </c>
      <c r="AS1341" s="17">
        <f t="shared" si="9454"/>
        <v>0</v>
      </c>
      <c r="AT1341" s="17">
        <f t="shared" si="9454"/>
        <v>0</v>
      </c>
      <c r="AU1341" s="17">
        <f t="shared" si="9454"/>
        <v>0</v>
      </c>
      <c r="AV1341" s="17">
        <f t="shared" si="9454"/>
        <v>0</v>
      </c>
      <c r="AW1341" s="17">
        <f t="shared" si="9454"/>
        <v>0</v>
      </c>
      <c r="AX1341" s="17">
        <f t="shared" si="9454"/>
        <v>0</v>
      </c>
      <c r="AY1341" s="17">
        <f t="shared" si="9454"/>
        <v>0</v>
      </c>
      <c r="AZ1341" s="17">
        <f t="shared" si="9454"/>
        <v>0</v>
      </c>
      <c r="BA1341" s="17">
        <f t="shared" si="9454"/>
        <v>0</v>
      </c>
      <c r="BB1341" s="17">
        <f t="shared" si="9454"/>
        <v>0</v>
      </c>
      <c r="BC1341" s="17">
        <f t="shared" si="9454"/>
        <v>0</v>
      </c>
      <c r="BD1341" s="17">
        <f t="shared" si="9454"/>
        <v>0</v>
      </c>
      <c r="BE1341" s="17">
        <f t="shared" si="9454"/>
        <v>0</v>
      </c>
      <c r="BF1341" s="17">
        <f t="shared" si="9454"/>
        <v>0</v>
      </c>
      <c r="BG1341" s="17">
        <f t="shared" si="9454"/>
        <v>0</v>
      </c>
      <c r="BH1341" s="17">
        <f t="shared" si="9454"/>
        <v>0</v>
      </c>
      <c r="BI1341" s="17">
        <f t="shared" si="9454"/>
        <v>0</v>
      </c>
      <c r="BJ1341" s="17">
        <f t="shared" si="9454"/>
        <v>0</v>
      </c>
      <c r="BK1341" s="17">
        <f t="shared" si="9454"/>
        <v>0</v>
      </c>
      <c r="BL1341" s="17">
        <f t="shared" si="9454"/>
        <v>0</v>
      </c>
      <c r="BM1341" s="17">
        <f t="shared" si="9454"/>
        <v>0</v>
      </c>
      <c r="BN1341" s="17">
        <f t="shared" si="9454"/>
        <v>0</v>
      </c>
      <c r="BO1341" s="17">
        <f t="shared" si="9454"/>
        <v>0</v>
      </c>
      <c r="BP1341" s="17">
        <f t="shared" si="9454"/>
        <v>0</v>
      </c>
      <c r="BQ1341" s="17">
        <f t="shared" si="9454"/>
        <v>0</v>
      </c>
      <c r="BR1341" s="17">
        <f t="shared" si="9454"/>
        <v>0</v>
      </c>
      <c r="BS1341" s="17">
        <f t="shared" si="9454"/>
        <v>0</v>
      </c>
      <c r="BT1341" s="17">
        <f t="shared" si="9454"/>
        <v>0</v>
      </c>
      <c r="BU1341" s="17">
        <f t="shared" si="9454"/>
        <v>0</v>
      </c>
      <c r="BV1341" s="17">
        <f t="shared" si="9454"/>
        <v>0</v>
      </c>
      <c r="BW1341" s="17">
        <f t="shared" si="9454"/>
        <v>0</v>
      </c>
      <c r="BX1341" s="17">
        <f t="shared" si="9454"/>
        <v>0</v>
      </c>
      <c r="BY1341" s="17">
        <f t="shared" si="9454"/>
        <v>0</v>
      </c>
      <c r="BZ1341" s="17">
        <f t="shared" si="9454"/>
        <v>0</v>
      </c>
      <c r="CA1341" s="17">
        <f t="shared" ref="CA1341:CO1341" si="9455">IF((CA1331-$M1331)&gt;$D1332,0,$D1341*(CA1335))</f>
        <v>0</v>
      </c>
      <c r="CB1341" s="17">
        <f t="shared" si="9455"/>
        <v>0</v>
      </c>
      <c r="CC1341" s="17">
        <f t="shared" si="9455"/>
        <v>0</v>
      </c>
      <c r="CD1341" s="17">
        <f t="shared" si="9455"/>
        <v>0</v>
      </c>
      <c r="CE1341" s="17">
        <f t="shared" si="9455"/>
        <v>0</v>
      </c>
      <c r="CF1341" s="17">
        <f t="shared" si="9455"/>
        <v>0</v>
      </c>
      <c r="CG1341" s="17">
        <f t="shared" si="9455"/>
        <v>0</v>
      </c>
      <c r="CH1341" s="17">
        <f t="shared" si="9455"/>
        <v>0</v>
      </c>
      <c r="CI1341" s="17">
        <f t="shared" si="9455"/>
        <v>0</v>
      </c>
      <c r="CJ1341" s="17">
        <f t="shared" si="9455"/>
        <v>0</v>
      </c>
      <c r="CK1341" s="17">
        <f t="shared" si="9455"/>
        <v>0</v>
      </c>
      <c r="CL1341" s="17">
        <f t="shared" si="9455"/>
        <v>0</v>
      </c>
      <c r="CM1341" s="17">
        <f t="shared" si="9455"/>
        <v>0</v>
      </c>
      <c r="CN1341" s="17">
        <f t="shared" si="9455"/>
        <v>0</v>
      </c>
      <c r="CO1341" s="17">
        <f t="shared" si="9455"/>
        <v>0</v>
      </c>
    </row>
    <row r="1342" spans="2:93">
      <c r="B1342" s="556"/>
      <c r="C1342" s="556">
        <f t="shared" si="9447"/>
        <v>7</v>
      </c>
      <c r="D1342" s="632">
        <f t="shared" si="9444"/>
        <v>-8.3333333333333329E-2</v>
      </c>
      <c r="E1342" s="632"/>
      <c r="F1342" s="632"/>
      <c r="G1342" s="632"/>
      <c r="H1342" s="17"/>
      <c r="I1342" s="17"/>
      <c r="J1342" s="17"/>
      <c r="K1342" s="17"/>
      <c r="L1342" s="17"/>
      <c r="M1342" s="17"/>
      <c r="N1342" s="17"/>
      <c r="O1342" s="17">
        <f>IF((O1331-$N1331)&gt;$D1332,0,$D1342*(O1335))</f>
        <v>-102.66666666666666</v>
      </c>
      <c r="P1342" s="17">
        <f t="shared" ref="P1342:CA1342" si="9456">IF((P1331-$N1331)&gt;$D1332,0,$D1342*(P1335))</f>
        <v>-103.25</v>
      </c>
      <c r="Q1342" s="17">
        <f t="shared" si="9456"/>
        <v>-103.75</v>
      </c>
      <c r="R1342" s="17">
        <f t="shared" si="9456"/>
        <v>-104.25</v>
      </c>
      <c r="S1342" s="17">
        <f t="shared" si="9456"/>
        <v>-104.75</v>
      </c>
      <c r="T1342" s="17">
        <f t="shared" si="9456"/>
        <v>-105.25</v>
      </c>
      <c r="U1342" s="17">
        <f t="shared" si="9456"/>
        <v>-105.83333333333333</v>
      </c>
      <c r="V1342" s="17">
        <f t="shared" si="9456"/>
        <v>-106.33333333333333</v>
      </c>
      <c r="W1342" s="17">
        <f t="shared" si="9456"/>
        <v>-106.91666666666666</v>
      </c>
      <c r="X1342" s="17">
        <f t="shared" si="9456"/>
        <v>-107.41666666666666</v>
      </c>
      <c r="Y1342" s="17">
        <f t="shared" si="9456"/>
        <v>-107.91666666666666</v>
      </c>
      <c r="Z1342" s="17">
        <f t="shared" si="9456"/>
        <v>-108.5</v>
      </c>
      <c r="AA1342" s="17">
        <f t="shared" si="9456"/>
        <v>0</v>
      </c>
      <c r="AB1342" s="17">
        <f t="shared" si="9456"/>
        <v>0</v>
      </c>
      <c r="AC1342" s="17">
        <f t="shared" si="9456"/>
        <v>0</v>
      </c>
      <c r="AD1342" s="17">
        <f t="shared" si="9456"/>
        <v>0</v>
      </c>
      <c r="AE1342" s="17">
        <f t="shared" si="9456"/>
        <v>0</v>
      </c>
      <c r="AF1342" s="17">
        <f t="shared" si="9456"/>
        <v>0</v>
      </c>
      <c r="AG1342" s="17">
        <f t="shared" si="9456"/>
        <v>0</v>
      </c>
      <c r="AH1342" s="17">
        <f t="shared" si="9456"/>
        <v>0</v>
      </c>
      <c r="AI1342" s="17">
        <f t="shared" si="9456"/>
        <v>0</v>
      </c>
      <c r="AJ1342" s="17">
        <f t="shared" si="9456"/>
        <v>0</v>
      </c>
      <c r="AK1342" s="17">
        <f t="shared" si="9456"/>
        <v>0</v>
      </c>
      <c r="AL1342" s="17">
        <f t="shared" si="9456"/>
        <v>0</v>
      </c>
      <c r="AM1342" s="17">
        <f t="shared" si="9456"/>
        <v>0</v>
      </c>
      <c r="AN1342" s="17">
        <f t="shared" si="9456"/>
        <v>0</v>
      </c>
      <c r="AO1342" s="17">
        <f t="shared" si="9456"/>
        <v>0</v>
      </c>
      <c r="AP1342" s="17">
        <f t="shared" si="9456"/>
        <v>0</v>
      </c>
      <c r="AQ1342" s="17">
        <f t="shared" si="9456"/>
        <v>0</v>
      </c>
      <c r="AR1342" s="17">
        <f t="shared" si="9456"/>
        <v>0</v>
      </c>
      <c r="AS1342" s="17">
        <f t="shared" si="9456"/>
        <v>0</v>
      </c>
      <c r="AT1342" s="17">
        <f t="shared" si="9456"/>
        <v>0</v>
      </c>
      <c r="AU1342" s="17">
        <f t="shared" si="9456"/>
        <v>0</v>
      </c>
      <c r="AV1342" s="17">
        <f t="shared" si="9456"/>
        <v>0</v>
      </c>
      <c r="AW1342" s="17">
        <f t="shared" si="9456"/>
        <v>0</v>
      </c>
      <c r="AX1342" s="17">
        <f t="shared" si="9456"/>
        <v>0</v>
      </c>
      <c r="AY1342" s="17">
        <f t="shared" si="9456"/>
        <v>0</v>
      </c>
      <c r="AZ1342" s="17">
        <f t="shared" si="9456"/>
        <v>0</v>
      </c>
      <c r="BA1342" s="17">
        <f t="shared" si="9456"/>
        <v>0</v>
      </c>
      <c r="BB1342" s="17">
        <f t="shared" si="9456"/>
        <v>0</v>
      </c>
      <c r="BC1342" s="17">
        <f t="shared" si="9456"/>
        <v>0</v>
      </c>
      <c r="BD1342" s="17">
        <f t="shared" si="9456"/>
        <v>0</v>
      </c>
      <c r="BE1342" s="17">
        <f t="shared" si="9456"/>
        <v>0</v>
      </c>
      <c r="BF1342" s="17">
        <f t="shared" si="9456"/>
        <v>0</v>
      </c>
      <c r="BG1342" s="17">
        <f t="shared" si="9456"/>
        <v>0</v>
      </c>
      <c r="BH1342" s="17">
        <f t="shared" si="9456"/>
        <v>0</v>
      </c>
      <c r="BI1342" s="17">
        <f t="shared" si="9456"/>
        <v>0</v>
      </c>
      <c r="BJ1342" s="17">
        <f t="shared" si="9456"/>
        <v>0</v>
      </c>
      <c r="BK1342" s="17">
        <f t="shared" si="9456"/>
        <v>0</v>
      </c>
      <c r="BL1342" s="17">
        <f t="shared" si="9456"/>
        <v>0</v>
      </c>
      <c r="BM1342" s="17">
        <f t="shared" si="9456"/>
        <v>0</v>
      </c>
      <c r="BN1342" s="17">
        <f t="shared" si="9456"/>
        <v>0</v>
      </c>
      <c r="BO1342" s="17">
        <f t="shared" si="9456"/>
        <v>0</v>
      </c>
      <c r="BP1342" s="17">
        <f t="shared" si="9456"/>
        <v>0</v>
      </c>
      <c r="BQ1342" s="17">
        <f t="shared" si="9456"/>
        <v>0</v>
      </c>
      <c r="BR1342" s="17">
        <f t="shared" si="9456"/>
        <v>0</v>
      </c>
      <c r="BS1342" s="17">
        <f t="shared" si="9456"/>
        <v>0</v>
      </c>
      <c r="BT1342" s="17">
        <f t="shared" si="9456"/>
        <v>0</v>
      </c>
      <c r="BU1342" s="17">
        <f t="shared" si="9456"/>
        <v>0</v>
      </c>
      <c r="BV1342" s="17">
        <f t="shared" si="9456"/>
        <v>0</v>
      </c>
      <c r="BW1342" s="17">
        <f t="shared" si="9456"/>
        <v>0</v>
      </c>
      <c r="BX1342" s="17">
        <f t="shared" si="9456"/>
        <v>0</v>
      </c>
      <c r="BY1342" s="17">
        <f t="shared" si="9456"/>
        <v>0</v>
      </c>
      <c r="BZ1342" s="17">
        <f t="shared" si="9456"/>
        <v>0</v>
      </c>
      <c r="CA1342" s="17">
        <f t="shared" si="9456"/>
        <v>0</v>
      </c>
      <c r="CB1342" s="17">
        <f t="shared" ref="CB1342:CO1342" si="9457">IF((CB1331-$N1331)&gt;$D1332,0,$D1342*(CB1335))</f>
        <v>0</v>
      </c>
      <c r="CC1342" s="17">
        <f t="shared" si="9457"/>
        <v>0</v>
      </c>
      <c r="CD1342" s="17">
        <f t="shared" si="9457"/>
        <v>0</v>
      </c>
      <c r="CE1342" s="17">
        <f t="shared" si="9457"/>
        <v>0</v>
      </c>
      <c r="CF1342" s="17">
        <f t="shared" si="9457"/>
        <v>0</v>
      </c>
      <c r="CG1342" s="17">
        <f t="shared" si="9457"/>
        <v>0</v>
      </c>
      <c r="CH1342" s="17">
        <f t="shared" si="9457"/>
        <v>0</v>
      </c>
      <c r="CI1342" s="17">
        <f t="shared" si="9457"/>
        <v>0</v>
      </c>
      <c r="CJ1342" s="17">
        <f t="shared" si="9457"/>
        <v>0</v>
      </c>
      <c r="CK1342" s="17">
        <f t="shared" si="9457"/>
        <v>0</v>
      </c>
      <c r="CL1342" s="17">
        <f t="shared" si="9457"/>
        <v>0</v>
      </c>
      <c r="CM1342" s="17">
        <f t="shared" si="9457"/>
        <v>0</v>
      </c>
      <c r="CN1342" s="17">
        <f t="shared" si="9457"/>
        <v>0</v>
      </c>
      <c r="CO1342" s="17">
        <f t="shared" si="9457"/>
        <v>0</v>
      </c>
    </row>
    <row r="1343" spans="2:93">
      <c r="B1343" s="556"/>
      <c r="C1343" s="556">
        <f t="shared" si="9447"/>
        <v>8</v>
      </c>
      <c r="D1343" s="632">
        <f t="shared" si="9444"/>
        <v>-8.3333333333333329E-2</v>
      </c>
      <c r="E1343" s="632"/>
      <c r="F1343" s="632"/>
      <c r="G1343" s="632"/>
      <c r="H1343" s="17"/>
      <c r="I1343" s="17"/>
      <c r="J1343" s="17"/>
      <c r="K1343" s="17"/>
      <c r="L1343" s="17"/>
      <c r="M1343" s="17"/>
      <c r="N1343" s="17"/>
      <c r="O1343" s="17"/>
      <c r="P1343" s="17">
        <f>IF((P1331-$O1331)&gt;$D1332,0,$D1343*(P1335))</f>
        <v>-103.25</v>
      </c>
      <c r="Q1343" s="17">
        <f t="shared" ref="Q1343:CB1343" si="9458">IF((Q1331-$O1331)&gt;$D1332,0,$D1343*(Q1335))</f>
        <v>-103.75</v>
      </c>
      <c r="R1343" s="17">
        <f t="shared" si="9458"/>
        <v>-104.25</v>
      </c>
      <c r="S1343" s="17">
        <f t="shared" si="9458"/>
        <v>-104.75</v>
      </c>
      <c r="T1343" s="17">
        <f t="shared" si="9458"/>
        <v>-105.25</v>
      </c>
      <c r="U1343" s="17">
        <f t="shared" si="9458"/>
        <v>-105.83333333333333</v>
      </c>
      <c r="V1343" s="17">
        <f t="shared" si="9458"/>
        <v>-106.33333333333333</v>
      </c>
      <c r="W1343" s="17">
        <f t="shared" si="9458"/>
        <v>-106.91666666666666</v>
      </c>
      <c r="X1343" s="17">
        <f t="shared" si="9458"/>
        <v>-107.41666666666666</v>
      </c>
      <c r="Y1343" s="17">
        <f t="shared" si="9458"/>
        <v>-107.91666666666666</v>
      </c>
      <c r="Z1343" s="17">
        <f t="shared" si="9458"/>
        <v>-108.5</v>
      </c>
      <c r="AA1343" s="17">
        <f t="shared" si="9458"/>
        <v>-109</v>
      </c>
      <c r="AB1343" s="17">
        <f t="shared" si="9458"/>
        <v>0</v>
      </c>
      <c r="AC1343" s="17">
        <f t="shared" si="9458"/>
        <v>0</v>
      </c>
      <c r="AD1343" s="17">
        <f t="shared" si="9458"/>
        <v>0</v>
      </c>
      <c r="AE1343" s="17">
        <f t="shared" si="9458"/>
        <v>0</v>
      </c>
      <c r="AF1343" s="17">
        <f t="shared" si="9458"/>
        <v>0</v>
      </c>
      <c r="AG1343" s="17">
        <f t="shared" si="9458"/>
        <v>0</v>
      </c>
      <c r="AH1343" s="17">
        <f t="shared" si="9458"/>
        <v>0</v>
      </c>
      <c r="AI1343" s="17">
        <f t="shared" si="9458"/>
        <v>0</v>
      </c>
      <c r="AJ1343" s="17">
        <f t="shared" si="9458"/>
        <v>0</v>
      </c>
      <c r="AK1343" s="17">
        <f t="shared" si="9458"/>
        <v>0</v>
      </c>
      <c r="AL1343" s="17">
        <f t="shared" si="9458"/>
        <v>0</v>
      </c>
      <c r="AM1343" s="17">
        <f t="shared" si="9458"/>
        <v>0</v>
      </c>
      <c r="AN1343" s="17">
        <f t="shared" si="9458"/>
        <v>0</v>
      </c>
      <c r="AO1343" s="17">
        <f t="shared" si="9458"/>
        <v>0</v>
      </c>
      <c r="AP1343" s="17">
        <f t="shared" si="9458"/>
        <v>0</v>
      </c>
      <c r="AQ1343" s="17">
        <f t="shared" si="9458"/>
        <v>0</v>
      </c>
      <c r="AR1343" s="17">
        <f t="shared" si="9458"/>
        <v>0</v>
      </c>
      <c r="AS1343" s="17">
        <f t="shared" si="9458"/>
        <v>0</v>
      </c>
      <c r="AT1343" s="17">
        <f t="shared" si="9458"/>
        <v>0</v>
      </c>
      <c r="AU1343" s="17">
        <f t="shared" si="9458"/>
        <v>0</v>
      </c>
      <c r="AV1343" s="17">
        <f t="shared" si="9458"/>
        <v>0</v>
      </c>
      <c r="AW1343" s="17">
        <f t="shared" si="9458"/>
        <v>0</v>
      </c>
      <c r="AX1343" s="17">
        <f t="shared" si="9458"/>
        <v>0</v>
      </c>
      <c r="AY1343" s="17">
        <f t="shared" si="9458"/>
        <v>0</v>
      </c>
      <c r="AZ1343" s="17">
        <f t="shared" si="9458"/>
        <v>0</v>
      </c>
      <c r="BA1343" s="17">
        <f t="shared" si="9458"/>
        <v>0</v>
      </c>
      <c r="BB1343" s="17">
        <f t="shared" si="9458"/>
        <v>0</v>
      </c>
      <c r="BC1343" s="17">
        <f t="shared" si="9458"/>
        <v>0</v>
      </c>
      <c r="BD1343" s="17">
        <f t="shared" si="9458"/>
        <v>0</v>
      </c>
      <c r="BE1343" s="17">
        <f t="shared" si="9458"/>
        <v>0</v>
      </c>
      <c r="BF1343" s="17">
        <f t="shared" si="9458"/>
        <v>0</v>
      </c>
      <c r="BG1343" s="17">
        <f t="shared" si="9458"/>
        <v>0</v>
      </c>
      <c r="BH1343" s="17">
        <f t="shared" si="9458"/>
        <v>0</v>
      </c>
      <c r="BI1343" s="17">
        <f t="shared" si="9458"/>
        <v>0</v>
      </c>
      <c r="BJ1343" s="17">
        <f t="shared" si="9458"/>
        <v>0</v>
      </c>
      <c r="BK1343" s="17">
        <f t="shared" si="9458"/>
        <v>0</v>
      </c>
      <c r="BL1343" s="17">
        <f t="shared" si="9458"/>
        <v>0</v>
      </c>
      <c r="BM1343" s="17">
        <f t="shared" si="9458"/>
        <v>0</v>
      </c>
      <c r="BN1343" s="17">
        <f t="shared" si="9458"/>
        <v>0</v>
      </c>
      <c r="BO1343" s="17">
        <f t="shared" si="9458"/>
        <v>0</v>
      </c>
      <c r="BP1343" s="17">
        <f t="shared" si="9458"/>
        <v>0</v>
      </c>
      <c r="BQ1343" s="17">
        <f t="shared" si="9458"/>
        <v>0</v>
      </c>
      <c r="BR1343" s="17">
        <f t="shared" si="9458"/>
        <v>0</v>
      </c>
      <c r="BS1343" s="17">
        <f t="shared" si="9458"/>
        <v>0</v>
      </c>
      <c r="BT1343" s="17">
        <f t="shared" si="9458"/>
        <v>0</v>
      </c>
      <c r="BU1343" s="17">
        <f t="shared" si="9458"/>
        <v>0</v>
      </c>
      <c r="BV1343" s="17">
        <f t="shared" si="9458"/>
        <v>0</v>
      </c>
      <c r="BW1343" s="17">
        <f t="shared" si="9458"/>
        <v>0</v>
      </c>
      <c r="BX1343" s="17">
        <f t="shared" si="9458"/>
        <v>0</v>
      </c>
      <c r="BY1343" s="17">
        <f t="shared" si="9458"/>
        <v>0</v>
      </c>
      <c r="BZ1343" s="17">
        <f t="shared" si="9458"/>
        <v>0</v>
      </c>
      <c r="CA1343" s="17">
        <f t="shared" si="9458"/>
        <v>0</v>
      </c>
      <c r="CB1343" s="17">
        <f t="shared" si="9458"/>
        <v>0</v>
      </c>
      <c r="CC1343" s="17">
        <f t="shared" ref="CC1343:CO1343" si="9459">IF((CC1331-$O1331)&gt;$D1332,0,$D1343*(CC1335))</f>
        <v>0</v>
      </c>
      <c r="CD1343" s="17">
        <f t="shared" si="9459"/>
        <v>0</v>
      </c>
      <c r="CE1343" s="17">
        <f t="shared" si="9459"/>
        <v>0</v>
      </c>
      <c r="CF1343" s="17">
        <f t="shared" si="9459"/>
        <v>0</v>
      </c>
      <c r="CG1343" s="17">
        <f t="shared" si="9459"/>
        <v>0</v>
      </c>
      <c r="CH1343" s="17">
        <f t="shared" si="9459"/>
        <v>0</v>
      </c>
      <c r="CI1343" s="17">
        <f t="shared" si="9459"/>
        <v>0</v>
      </c>
      <c r="CJ1343" s="17">
        <f t="shared" si="9459"/>
        <v>0</v>
      </c>
      <c r="CK1343" s="17">
        <f t="shared" si="9459"/>
        <v>0</v>
      </c>
      <c r="CL1343" s="17">
        <f t="shared" si="9459"/>
        <v>0</v>
      </c>
      <c r="CM1343" s="17">
        <f t="shared" si="9459"/>
        <v>0</v>
      </c>
      <c r="CN1343" s="17">
        <f t="shared" si="9459"/>
        <v>0</v>
      </c>
      <c r="CO1343" s="17">
        <f t="shared" si="9459"/>
        <v>0</v>
      </c>
    </row>
    <row r="1344" spans="2:93">
      <c r="B1344" s="556"/>
      <c r="C1344" s="556">
        <f t="shared" si="9447"/>
        <v>9</v>
      </c>
      <c r="D1344" s="632">
        <f t="shared" si="9444"/>
        <v>-8.3333333333333329E-2</v>
      </c>
      <c r="E1344" s="632"/>
      <c r="F1344" s="632"/>
      <c r="G1344" s="632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>
        <f>IF((Q1331-$P1331)&gt;$D1332,0,$D1344*(Q1335))</f>
        <v>-103.75</v>
      </c>
      <c r="R1344" s="17">
        <f t="shared" ref="R1344:CC1344" si="9460">IF((R1331-$P1331)&gt;$D1332,0,$D1344*(R1335))</f>
        <v>-104.25</v>
      </c>
      <c r="S1344" s="17">
        <f t="shared" si="9460"/>
        <v>-104.75</v>
      </c>
      <c r="T1344" s="17">
        <f t="shared" si="9460"/>
        <v>-105.25</v>
      </c>
      <c r="U1344" s="17">
        <f t="shared" si="9460"/>
        <v>-105.83333333333333</v>
      </c>
      <c r="V1344" s="17">
        <f t="shared" si="9460"/>
        <v>-106.33333333333333</v>
      </c>
      <c r="W1344" s="17">
        <f t="shared" si="9460"/>
        <v>-106.91666666666666</v>
      </c>
      <c r="X1344" s="17">
        <f t="shared" si="9460"/>
        <v>-107.41666666666666</v>
      </c>
      <c r="Y1344" s="17">
        <f t="shared" si="9460"/>
        <v>-107.91666666666666</v>
      </c>
      <c r="Z1344" s="17">
        <f t="shared" si="9460"/>
        <v>-108.5</v>
      </c>
      <c r="AA1344" s="17">
        <f t="shared" si="9460"/>
        <v>-109</v>
      </c>
      <c r="AB1344" s="17">
        <f t="shared" si="9460"/>
        <v>-109.58333333333333</v>
      </c>
      <c r="AC1344" s="17">
        <f t="shared" si="9460"/>
        <v>0</v>
      </c>
      <c r="AD1344" s="17">
        <f t="shared" si="9460"/>
        <v>0</v>
      </c>
      <c r="AE1344" s="17">
        <f t="shared" si="9460"/>
        <v>0</v>
      </c>
      <c r="AF1344" s="17">
        <f t="shared" si="9460"/>
        <v>0</v>
      </c>
      <c r="AG1344" s="17">
        <f t="shared" si="9460"/>
        <v>0</v>
      </c>
      <c r="AH1344" s="17">
        <f t="shared" si="9460"/>
        <v>0</v>
      </c>
      <c r="AI1344" s="17">
        <f t="shared" si="9460"/>
        <v>0</v>
      </c>
      <c r="AJ1344" s="17">
        <f t="shared" si="9460"/>
        <v>0</v>
      </c>
      <c r="AK1344" s="17">
        <f t="shared" si="9460"/>
        <v>0</v>
      </c>
      <c r="AL1344" s="17">
        <f t="shared" si="9460"/>
        <v>0</v>
      </c>
      <c r="AM1344" s="17">
        <f t="shared" si="9460"/>
        <v>0</v>
      </c>
      <c r="AN1344" s="17">
        <f t="shared" si="9460"/>
        <v>0</v>
      </c>
      <c r="AO1344" s="17">
        <f t="shared" si="9460"/>
        <v>0</v>
      </c>
      <c r="AP1344" s="17">
        <f t="shared" si="9460"/>
        <v>0</v>
      </c>
      <c r="AQ1344" s="17">
        <f t="shared" si="9460"/>
        <v>0</v>
      </c>
      <c r="AR1344" s="17">
        <f t="shared" si="9460"/>
        <v>0</v>
      </c>
      <c r="AS1344" s="17">
        <f t="shared" si="9460"/>
        <v>0</v>
      </c>
      <c r="AT1344" s="17">
        <f t="shared" si="9460"/>
        <v>0</v>
      </c>
      <c r="AU1344" s="17">
        <f t="shared" si="9460"/>
        <v>0</v>
      </c>
      <c r="AV1344" s="17">
        <f t="shared" si="9460"/>
        <v>0</v>
      </c>
      <c r="AW1344" s="17">
        <f t="shared" si="9460"/>
        <v>0</v>
      </c>
      <c r="AX1344" s="17">
        <f t="shared" si="9460"/>
        <v>0</v>
      </c>
      <c r="AY1344" s="17">
        <f t="shared" si="9460"/>
        <v>0</v>
      </c>
      <c r="AZ1344" s="17">
        <f t="shared" si="9460"/>
        <v>0</v>
      </c>
      <c r="BA1344" s="17">
        <f t="shared" si="9460"/>
        <v>0</v>
      </c>
      <c r="BB1344" s="17">
        <f t="shared" si="9460"/>
        <v>0</v>
      </c>
      <c r="BC1344" s="17">
        <f t="shared" si="9460"/>
        <v>0</v>
      </c>
      <c r="BD1344" s="17">
        <f t="shared" si="9460"/>
        <v>0</v>
      </c>
      <c r="BE1344" s="17">
        <f t="shared" si="9460"/>
        <v>0</v>
      </c>
      <c r="BF1344" s="17">
        <f t="shared" si="9460"/>
        <v>0</v>
      </c>
      <c r="BG1344" s="17">
        <f t="shared" si="9460"/>
        <v>0</v>
      </c>
      <c r="BH1344" s="17">
        <f t="shared" si="9460"/>
        <v>0</v>
      </c>
      <c r="BI1344" s="17">
        <f t="shared" si="9460"/>
        <v>0</v>
      </c>
      <c r="BJ1344" s="17">
        <f t="shared" si="9460"/>
        <v>0</v>
      </c>
      <c r="BK1344" s="17">
        <f t="shared" si="9460"/>
        <v>0</v>
      </c>
      <c r="BL1344" s="17">
        <f t="shared" si="9460"/>
        <v>0</v>
      </c>
      <c r="BM1344" s="17">
        <f t="shared" si="9460"/>
        <v>0</v>
      </c>
      <c r="BN1344" s="17">
        <f t="shared" si="9460"/>
        <v>0</v>
      </c>
      <c r="BO1344" s="17">
        <f t="shared" si="9460"/>
        <v>0</v>
      </c>
      <c r="BP1344" s="17">
        <f t="shared" si="9460"/>
        <v>0</v>
      </c>
      <c r="BQ1344" s="17">
        <f t="shared" si="9460"/>
        <v>0</v>
      </c>
      <c r="BR1344" s="17">
        <f t="shared" si="9460"/>
        <v>0</v>
      </c>
      <c r="BS1344" s="17">
        <f t="shared" si="9460"/>
        <v>0</v>
      </c>
      <c r="BT1344" s="17">
        <f t="shared" si="9460"/>
        <v>0</v>
      </c>
      <c r="BU1344" s="17">
        <f t="shared" si="9460"/>
        <v>0</v>
      </c>
      <c r="BV1344" s="17">
        <f t="shared" si="9460"/>
        <v>0</v>
      </c>
      <c r="BW1344" s="17">
        <f t="shared" si="9460"/>
        <v>0</v>
      </c>
      <c r="BX1344" s="17">
        <f t="shared" si="9460"/>
        <v>0</v>
      </c>
      <c r="BY1344" s="17">
        <f t="shared" si="9460"/>
        <v>0</v>
      </c>
      <c r="BZ1344" s="17">
        <f t="shared" si="9460"/>
        <v>0</v>
      </c>
      <c r="CA1344" s="17">
        <f t="shared" si="9460"/>
        <v>0</v>
      </c>
      <c r="CB1344" s="17">
        <f t="shared" si="9460"/>
        <v>0</v>
      </c>
      <c r="CC1344" s="17">
        <f t="shared" si="9460"/>
        <v>0</v>
      </c>
      <c r="CD1344" s="17">
        <f t="shared" ref="CD1344:CO1344" si="9461">IF((CD1331-$P1331)&gt;$D1332,0,$D1344*(CD1335))</f>
        <v>0</v>
      </c>
      <c r="CE1344" s="17">
        <f t="shared" si="9461"/>
        <v>0</v>
      </c>
      <c r="CF1344" s="17">
        <f t="shared" si="9461"/>
        <v>0</v>
      </c>
      <c r="CG1344" s="17">
        <f t="shared" si="9461"/>
        <v>0</v>
      </c>
      <c r="CH1344" s="17">
        <f t="shared" si="9461"/>
        <v>0</v>
      </c>
      <c r="CI1344" s="17">
        <f t="shared" si="9461"/>
        <v>0</v>
      </c>
      <c r="CJ1344" s="17">
        <f t="shared" si="9461"/>
        <v>0</v>
      </c>
      <c r="CK1344" s="17">
        <f t="shared" si="9461"/>
        <v>0</v>
      </c>
      <c r="CL1344" s="17">
        <f t="shared" si="9461"/>
        <v>0</v>
      </c>
      <c r="CM1344" s="17">
        <f t="shared" si="9461"/>
        <v>0</v>
      </c>
      <c r="CN1344" s="17">
        <f t="shared" si="9461"/>
        <v>0</v>
      </c>
      <c r="CO1344" s="17">
        <f t="shared" si="9461"/>
        <v>0</v>
      </c>
    </row>
    <row r="1345" spans="2:93">
      <c r="B1345" s="556"/>
      <c r="C1345" s="556">
        <f t="shared" si="9447"/>
        <v>10</v>
      </c>
      <c r="D1345" s="632">
        <f t="shared" si="9444"/>
        <v>-8.3333333333333329E-2</v>
      </c>
      <c r="E1345" s="632"/>
      <c r="F1345" s="632"/>
      <c r="G1345" s="632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>
        <f>IF((R1331-$Q1331)&gt;$D1332,0,$D1345*(R1335))</f>
        <v>-104.25</v>
      </c>
      <c r="S1345" s="17">
        <f t="shared" ref="S1345:CD1345" si="9462">IF((S1331-$Q1331)&gt;$D1332,0,$D1345*(S1335))</f>
        <v>-104.75</v>
      </c>
      <c r="T1345" s="17">
        <f t="shared" si="9462"/>
        <v>-105.25</v>
      </c>
      <c r="U1345" s="17">
        <f t="shared" si="9462"/>
        <v>-105.83333333333333</v>
      </c>
      <c r="V1345" s="17">
        <f t="shared" si="9462"/>
        <v>-106.33333333333333</v>
      </c>
      <c r="W1345" s="17">
        <f t="shared" si="9462"/>
        <v>-106.91666666666666</v>
      </c>
      <c r="X1345" s="17">
        <f t="shared" si="9462"/>
        <v>-107.41666666666666</v>
      </c>
      <c r="Y1345" s="17">
        <f t="shared" si="9462"/>
        <v>-107.91666666666666</v>
      </c>
      <c r="Z1345" s="17">
        <f t="shared" si="9462"/>
        <v>-108.5</v>
      </c>
      <c r="AA1345" s="17">
        <f t="shared" si="9462"/>
        <v>-109</v>
      </c>
      <c r="AB1345" s="17">
        <f t="shared" si="9462"/>
        <v>-109.58333333333333</v>
      </c>
      <c r="AC1345" s="17">
        <f t="shared" si="9462"/>
        <v>-110.08333333333333</v>
      </c>
      <c r="AD1345" s="17">
        <f t="shared" si="9462"/>
        <v>0</v>
      </c>
      <c r="AE1345" s="17">
        <f t="shared" si="9462"/>
        <v>0</v>
      </c>
      <c r="AF1345" s="17">
        <f t="shared" si="9462"/>
        <v>0</v>
      </c>
      <c r="AG1345" s="17">
        <f t="shared" si="9462"/>
        <v>0</v>
      </c>
      <c r="AH1345" s="17">
        <f t="shared" si="9462"/>
        <v>0</v>
      </c>
      <c r="AI1345" s="17">
        <f t="shared" si="9462"/>
        <v>0</v>
      </c>
      <c r="AJ1345" s="17">
        <f t="shared" si="9462"/>
        <v>0</v>
      </c>
      <c r="AK1345" s="17">
        <f t="shared" si="9462"/>
        <v>0</v>
      </c>
      <c r="AL1345" s="17">
        <f t="shared" si="9462"/>
        <v>0</v>
      </c>
      <c r="AM1345" s="17">
        <f t="shared" si="9462"/>
        <v>0</v>
      </c>
      <c r="AN1345" s="17">
        <f t="shared" si="9462"/>
        <v>0</v>
      </c>
      <c r="AO1345" s="17">
        <f t="shared" si="9462"/>
        <v>0</v>
      </c>
      <c r="AP1345" s="17">
        <f t="shared" si="9462"/>
        <v>0</v>
      </c>
      <c r="AQ1345" s="17">
        <f t="shared" si="9462"/>
        <v>0</v>
      </c>
      <c r="AR1345" s="17">
        <f t="shared" si="9462"/>
        <v>0</v>
      </c>
      <c r="AS1345" s="17">
        <f t="shared" si="9462"/>
        <v>0</v>
      </c>
      <c r="AT1345" s="17">
        <f t="shared" si="9462"/>
        <v>0</v>
      </c>
      <c r="AU1345" s="17">
        <f t="shared" si="9462"/>
        <v>0</v>
      </c>
      <c r="AV1345" s="17">
        <f t="shared" si="9462"/>
        <v>0</v>
      </c>
      <c r="AW1345" s="17">
        <f t="shared" si="9462"/>
        <v>0</v>
      </c>
      <c r="AX1345" s="17">
        <f t="shared" si="9462"/>
        <v>0</v>
      </c>
      <c r="AY1345" s="17">
        <f t="shared" si="9462"/>
        <v>0</v>
      </c>
      <c r="AZ1345" s="17">
        <f t="shared" si="9462"/>
        <v>0</v>
      </c>
      <c r="BA1345" s="17">
        <f t="shared" si="9462"/>
        <v>0</v>
      </c>
      <c r="BB1345" s="17">
        <f t="shared" si="9462"/>
        <v>0</v>
      </c>
      <c r="BC1345" s="17">
        <f t="shared" si="9462"/>
        <v>0</v>
      </c>
      <c r="BD1345" s="17">
        <f t="shared" si="9462"/>
        <v>0</v>
      </c>
      <c r="BE1345" s="17">
        <f t="shared" si="9462"/>
        <v>0</v>
      </c>
      <c r="BF1345" s="17">
        <f t="shared" si="9462"/>
        <v>0</v>
      </c>
      <c r="BG1345" s="17">
        <f t="shared" si="9462"/>
        <v>0</v>
      </c>
      <c r="BH1345" s="17">
        <f t="shared" si="9462"/>
        <v>0</v>
      </c>
      <c r="BI1345" s="17">
        <f t="shared" si="9462"/>
        <v>0</v>
      </c>
      <c r="BJ1345" s="17">
        <f t="shared" si="9462"/>
        <v>0</v>
      </c>
      <c r="BK1345" s="17">
        <f t="shared" si="9462"/>
        <v>0</v>
      </c>
      <c r="BL1345" s="17">
        <f t="shared" si="9462"/>
        <v>0</v>
      </c>
      <c r="BM1345" s="17">
        <f t="shared" si="9462"/>
        <v>0</v>
      </c>
      <c r="BN1345" s="17">
        <f t="shared" si="9462"/>
        <v>0</v>
      </c>
      <c r="BO1345" s="17">
        <f t="shared" si="9462"/>
        <v>0</v>
      </c>
      <c r="BP1345" s="17">
        <f t="shared" si="9462"/>
        <v>0</v>
      </c>
      <c r="BQ1345" s="17">
        <f t="shared" si="9462"/>
        <v>0</v>
      </c>
      <c r="BR1345" s="17">
        <f t="shared" si="9462"/>
        <v>0</v>
      </c>
      <c r="BS1345" s="17">
        <f t="shared" si="9462"/>
        <v>0</v>
      </c>
      <c r="BT1345" s="17">
        <f t="shared" si="9462"/>
        <v>0</v>
      </c>
      <c r="BU1345" s="17">
        <f t="shared" si="9462"/>
        <v>0</v>
      </c>
      <c r="BV1345" s="17">
        <f t="shared" si="9462"/>
        <v>0</v>
      </c>
      <c r="BW1345" s="17">
        <f t="shared" si="9462"/>
        <v>0</v>
      </c>
      <c r="BX1345" s="17">
        <f t="shared" si="9462"/>
        <v>0</v>
      </c>
      <c r="BY1345" s="17">
        <f t="shared" si="9462"/>
        <v>0</v>
      </c>
      <c r="BZ1345" s="17">
        <f t="shared" si="9462"/>
        <v>0</v>
      </c>
      <c r="CA1345" s="17">
        <f t="shared" si="9462"/>
        <v>0</v>
      </c>
      <c r="CB1345" s="17">
        <f t="shared" si="9462"/>
        <v>0</v>
      </c>
      <c r="CC1345" s="17">
        <f t="shared" si="9462"/>
        <v>0</v>
      </c>
      <c r="CD1345" s="17">
        <f t="shared" si="9462"/>
        <v>0</v>
      </c>
      <c r="CE1345" s="17">
        <f t="shared" ref="CE1345:CO1345" si="9463">IF((CE1331-$Q1331)&gt;$D1332,0,$D1345*(CE1335))</f>
        <v>0</v>
      </c>
      <c r="CF1345" s="17">
        <f t="shared" si="9463"/>
        <v>0</v>
      </c>
      <c r="CG1345" s="17">
        <f t="shared" si="9463"/>
        <v>0</v>
      </c>
      <c r="CH1345" s="17">
        <f t="shared" si="9463"/>
        <v>0</v>
      </c>
      <c r="CI1345" s="17">
        <f t="shared" si="9463"/>
        <v>0</v>
      </c>
      <c r="CJ1345" s="17">
        <f t="shared" si="9463"/>
        <v>0</v>
      </c>
      <c r="CK1345" s="17">
        <f t="shared" si="9463"/>
        <v>0</v>
      </c>
      <c r="CL1345" s="17">
        <f t="shared" si="9463"/>
        <v>0</v>
      </c>
      <c r="CM1345" s="17">
        <f t="shared" si="9463"/>
        <v>0</v>
      </c>
      <c r="CN1345" s="17">
        <f t="shared" si="9463"/>
        <v>0</v>
      </c>
      <c r="CO1345" s="17">
        <f t="shared" si="9463"/>
        <v>0</v>
      </c>
    </row>
    <row r="1346" spans="2:93">
      <c r="B1346" s="556"/>
      <c r="C1346" s="556">
        <f t="shared" si="9447"/>
        <v>11</v>
      </c>
      <c r="D1346" s="632">
        <f t="shared" si="9444"/>
        <v>-8.3333333333333329E-2</v>
      </c>
      <c r="E1346" s="632"/>
      <c r="F1346" s="632"/>
      <c r="G1346" s="632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>
        <f>IF((S1331-$R1331)&gt;$D1332,0,$D1346*(S1335))</f>
        <v>-104.75</v>
      </c>
      <c r="T1346" s="17">
        <f t="shared" ref="T1346:CE1346" si="9464">IF((T1331-$R1331)&gt;$D1332,0,$D1346*(T1335))</f>
        <v>-105.25</v>
      </c>
      <c r="U1346" s="17">
        <f t="shared" si="9464"/>
        <v>-105.83333333333333</v>
      </c>
      <c r="V1346" s="17">
        <f t="shared" si="9464"/>
        <v>-106.33333333333333</v>
      </c>
      <c r="W1346" s="17">
        <f t="shared" si="9464"/>
        <v>-106.91666666666666</v>
      </c>
      <c r="X1346" s="17">
        <f t="shared" si="9464"/>
        <v>-107.41666666666666</v>
      </c>
      <c r="Y1346" s="17">
        <f t="shared" si="9464"/>
        <v>-107.91666666666666</v>
      </c>
      <c r="Z1346" s="17">
        <f t="shared" si="9464"/>
        <v>-108.5</v>
      </c>
      <c r="AA1346" s="17">
        <f t="shared" si="9464"/>
        <v>-109</v>
      </c>
      <c r="AB1346" s="17">
        <f t="shared" si="9464"/>
        <v>-109.58333333333333</v>
      </c>
      <c r="AC1346" s="17">
        <f t="shared" si="9464"/>
        <v>-110.08333333333333</v>
      </c>
      <c r="AD1346" s="17">
        <f t="shared" si="9464"/>
        <v>-110.66666666666666</v>
      </c>
      <c r="AE1346" s="17">
        <f t="shared" si="9464"/>
        <v>0</v>
      </c>
      <c r="AF1346" s="17">
        <f t="shared" si="9464"/>
        <v>0</v>
      </c>
      <c r="AG1346" s="17">
        <f t="shared" si="9464"/>
        <v>0</v>
      </c>
      <c r="AH1346" s="17">
        <f t="shared" si="9464"/>
        <v>0</v>
      </c>
      <c r="AI1346" s="17">
        <f t="shared" si="9464"/>
        <v>0</v>
      </c>
      <c r="AJ1346" s="17">
        <f t="shared" si="9464"/>
        <v>0</v>
      </c>
      <c r="AK1346" s="17">
        <f t="shared" si="9464"/>
        <v>0</v>
      </c>
      <c r="AL1346" s="17">
        <f t="shared" si="9464"/>
        <v>0</v>
      </c>
      <c r="AM1346" s="17">
        <f t="shared" si="9464"/>
        <v>0</v>
      </c>
      <c r="AN1346" s="17">
        <f t="shared" si="9464"/>
        <v>0</v>
      </c>
      <c r="AO1346" s="17">
        <f t="shared" si="9464"/>
        <v>0</v>
      </c>
      <c r="AP1346" s="17">
        <f t="shared" si="9464"/>
        <v>0</v>
      </c>
      <c r="AQ1346" s="17">
        <f t="shared" si="9464"/>
        <v>0</v>
      </c>
      <c r="AR1346" s="17">
        <f t="shared" si="9464"/>
        <v>0</v>
      </c>
      <c r="AS1346" s="17">
        <f t="shared" si="9464"/>
        <v>0</v>
      </c>
      <c r="AT1346" s="17">
        <f t="shared" si="9464"/>
        <v>0</v>
      </c>
      <c r="AU1346" s="17">
        <f t="shared" si="9464"/>
        <v>0</v>
      </c>
      <c r="AV1346" s="17">
        <f t="shared" si="9464"/>
        <v>0</v>
      </c>
      <c r="AW1346" s="17">
        <f t="shared" si="9464"/>
        <v>0</v>
      </c>
      <c r="AX1346" s="17">
        <f t="shared" si="9464"/>
        <v>0</v>
      </c>
      <c r="AY1346" s="17">
        <f t="shared" si="9464"/>
        <v>0</v>
      </c>
      <c r="AZ1346" s="17">
        <f t="shared" si="9464"/>
        <v>0</v>
      </c>
      <c r="BA1346" s="17">
        <f t="shared" si="9464"/>
        <v>0</v>
      </c>
      <c r="BB1346" s="17">
        <f t="shared" si="9464"/>
        <v>0</v>
      </c>
      <c r="BC1346" s="17">
        <f t="shared" si="9464"/>
        <v>0</v>
      </c>
      <c r="BD1346" s="17">
        <f t="shared" si="9464"/>
        <v>0</v>
      </c>
      <c r="BE1346" s="17">
        <f t="shared" si="9464"/>
        <v>0</v>
      </c>
      <c r="BF1346" s="17">
        <f t="shared" si="9464"/>
        <v>0</v>
      </c>
      <c r="BG1346" s="17">
        <f t="shared" si="9464"/>
        <v>0</v>
      </c>
      <c r="BH1346" s="17">
        <f t="shared" si="9464"/>
        <v>0</v>
      </c>
      <c r="BI1346" s="17">
        <f t="shared" si="9464"/>
        <v>0</v>
      </c>
      <c r="BJ1346" s="17">
        <f t="shared" si="9464"/>
        <v>0</v>
      </c>
      <c r="BK1346" s="17">
        <f t="shared" si="9464"/>
        <v>0</v>
      </c>
      <c r="BL1346" s="17">
        <f t="shared" si="9464"/>
        <v>0</v>
      </c>
      <c r="BM1346" s="17">
        <f t="shared" si="9464"/>
        <v>0</v>
      </c>
      <c r="BN1346" s="17">
        <f t="shared" si="9464"/>
        <v>0</v>
      </c>
      <c r="BO1346" s="17">
        <f t="shared" si="9464"/>
        <v>0</v>
      </c>
      <c r="BP1346" s="17">
        <f t="shared" si="9464"/>
        <v>0</v>
      </c>
      <c r="BQ1346" s="17">
        <f t="shared" si="9464"/>
        <v>0</v>
      </c>
      <c r="BR1346" s="17">
        <f t="shared" si="9464"/>
        <v>0</v>
      </c>
      <c r="BS1346" s="17">
        <f t="shared" si="9464"/>
        <v>0</v>
      </c>
      <c r="BT1346" s="17">
        <f t="shared" si="9464"/>
        <v>0</v>
      </c>
      <c r="BU1346" s="17">
        <f t="shared" si="9464"/>
        <v>0</v>
      </c>
      <c r="BV1346" s="17">
        <f t="shared" si="9464"/>
        <v>0</v>
      </c>
      <c r="BW1346" s="17">
        <f t="shared" si="9464"/>
        <v>0</v>
      </c>
      <c r="BX1346" s="17">
        <f t="shared" si="9464"/>
        <v>0</v>
      </c>
      <c r="BY1346" s="17">
        <f t="shared" si="9464"/>
        <v>0</v>
      </c>
      <c r="BZ1346" s="17">
        <f t="shared" si="9464"/>
        <v>0</v>
      </c>
      <c r="CA1346" s="17">
        <f t="shared" si="9464"/>
        <v>0</v>
      </c>
      <c r="CB1346" s="17">
        <f t="shared" si="9464"/>
        <v>0</v>
      </c>
      <c r="CC1346" s="17">
        <f t="shared" si="9464"/>
        <v>0</v>
      </c>
      <c r="CD1346" s="17">
        <f t="shared" si="9464"/>
        <v>0</v>
      </c>
      <c r="CE1346" s="17">
        <f t="shared" si="9464"/>
        <v>0</v>
      </c>
      <c r="CF1346" s="17">
        <f t="shared" ref="CF1346:CO1346" si="9465">IF((CF1331-$R1331)&gt;$D1332,0,$D1346*(CF1335))</f>
        <v>0</v>
      </c>
      <c r="CG1346" s="17">
        <f t="shared" si="9465"/>
        <v>0</v>
      </c>
      <c r="CH1346" s="17">
        <f t="shared" si="9465"/>
        <v>0</v>
      </c>
      <c r="CI1346" s="17">
        <f t="shared" si="9465"/>
        <v>0</v>
      </c>
      <c r="CJ1346" s="17">
        <f t="shared" si="9465"/>
        <v>0</v>
      </c>
      <c r="CK1346" s="17">
        <f t="shared" si="9465"/>
        <v>0</v>
      </c>
      <c r="CL1346" s="17">
        <f t="shared" si="9465"/>
        <v>0</v>
      </c>
      <c r="CM1346" s="17">
        <f t="shared" si="9465"/>
        <v>0</v>
      </c>
      <c r="CN1346" s="17">
        <f t="shared" si="9465"/>
        <v>0</v>
      </c>
      <c r="CO1346" s="17">
        <f t="shared" si="9465"/>
        <v>0</v>
      </c>
    </row>
    <row r="1347" spans="2:93">
      <c r="B1347" s="556"/>
      <c r="C1347" s="556">
        <f t="shared" si="9447"/>
        <v>12</v>
      </c>
      <c r="D1347" s="632">
        <f t="shared" si="9444"/>
        <v>-8.3333333333333329E-2</v>
      </c>
      <c r="E1347" s="632"/>
      <c r="F1347" s="632"/>
      <c r="G1347" s="632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>
        <f>IF((T1331-$S1331)&gt;$D1332,0,$D1347*(T1335))</f>
        <v>-105.25</v>
      </c>
      <c r="U1347" s="17">
        <f t="shared" ref="U1347:CF1347" si="9466">IF((U1331-$S1331)&gt;$D1332,0,$D1347*(U1335))</f>
        <v>-105.83333333333333</v>
      </c>
      <c r="V1347" s="17">
        <f t="shared" si="9466"/>
        <v>-106.33333333333333</v>
      </c>
      <c r="W1347" s="17">
        <f t="shared" si="9466"/>
        <v>-106.91666666666666</v>
      </c>
      <c r="X1347" s="17">
        <f t="shared" si="9466"/>
        <v>-107.41666666666666</v>
      </c>
      <c r="Y1347" s="17">
        <f t="shared" si="9466"/>
        <v>-107.91666666666666</v>
      </c>
      <c r="Z1347" s="17">
        <f t="shared" si="9466"/>
        <v>-108.5</v>
      </c>
      <c r="AA1347" s="17">
        <f t="shared" si="9466"/>
        <v>-109</v>
      </c>
      <c r="AB1347" s="17">
        <f t="shared" si="9466"/>
        <v>-109.58333333333333</v>
      </c>
      <c r="AC1347" s="17">
        <f t="shared" si="9466"/>
        <v>-110.08333333333333</v>
      </c>
      <c r="AD1347" s="17">
        <f t="shared" si="9466"/>
        <v>-110.66666666666666</v>
      </c>
      <c r="AE1347" s="17">
        <f t="shared" si="9466"/>
        <v>-111.25</v>
      </c>
      <c r="AF1347" s="17">
        <f t="shared" si="9466"/>
        <v>0</v>
      </c>
      <c r="AG1347" s="17">
        <f t="shared" si="9466"/>
        <v>0</v>
      </c>
      <c r="AH1347" s="17">
        <f t="shared" si="9466"/>
        <v>0</v>
      </c>
      <c r="AI1347" s="17">
        <f t="shared" si="9466"/>
        <v>0</v>
      </c>
      <c r="AJ1347" s="17">
        <f t="shared" si="9466"/>
        <v>0</v>
      </c>
      <c r="AK1347" s="17">
        <f t="shared" si="9466"/>
        <v>0</v>
      </c>
      <c r="AL1347" s="17">
        <f t="shared" si="9466"/>
        <v>0</v>
      </c>
      <c r="AM1347" s="17">
        <f t="shared" si="9466"/>
        <v>0</v>
      </c>
      <c r="AN1347" s="17">
        <f t="shared" si="9466"/>
        <v>0</v>
      </c>
      <c r="AO1347" s="17">
        <f t="shared" si="9466"/>
        <v>0</v>
      </c>
      <c r="AP1347" s="17">
        <f t="shared" si="9466"/>
        <v>0</v>
      </c>
      <c r="AQ1347" s="17">
        <f t="shared" si="9466"/>
        <v>0</v>
      </c>
      <c r="AR1347" s="17">
        <f t="shared" si="9466"/>
        <v>0</v>
      </c>
      <c r="AS1347" s="17">
        <f t="shared" si="9466"/>
        <v>0</v>
      </c>
      <c r="AT1347" s="17">
        <f t="shared" si="9466"/>
        <v>0</v>
      </c>
      <c r="AU1347" s="17">
        <f t="shared" si="9466"/>
        <v>0</v>
      </c>
      <c r="AV1347" s="17">
        <f t="shared" si="9466"/>
        <v>0</v>
      </c>
      <c r="AW1347" s="17">
        <f t="shared" si="9466"/>
        <v>0</v>
      </c>
      <c r="AX1347" s="17">
        <f t="shared" si="9466"/>
        <v>0</v>
      </c>
      <c r="AY1347" s="17">
        <f t="shared" si="9466"/>
        <v>0</v>
      </c>
      <c r="AZ1347" s="17">
        <f t="shared" si="9466"/>
        <v>0</v>
      </c>
      <c r="BA1347" s="17">
        <f t="shared" si="9466"/>
        <v>0</v>
      </c>
      <c r="BB1347" s="17">
        <f t="shared" si="9466"/>
        <v>0</v>
      </c>
      <c r="BC1347" s="17">
        <f t="shared" si="9466"/>
        <v>0</v>
      </c>
      <c r="BD1347" s="17">
        <f t="shared" si="9466"/>
        <v>0</v>
      </c>
      <c r="BE1347" s="17">
        <f t="shared" si="9466"/>
        <v>0</v>
      </c>
      <c r="BF1347" s="17">
        <f t="shared" si="9466"/>
        <v>0</v>
      </c>
      <c r="BG1347" s="17">
        <f t="shared" si="9466"/>
        <v>0</v>
      </c>
      <c r="BH1347" s="17">
        <f t="shared" si="9466"/>
        <v>0</v>
      </c>
      <c r="BI1347" s="17">
        <f t="shared" si="9466"/>
        <v>0</v>
      </c>
      <c r="BJ1347" s="17">
        <f t="shared" si="9466"/>
        <v>0</v>
      </c>
      <c r="BK1347" s="17">
        <f t="shared" si="9466"/>
        <v>0</v>
      </c>
      <c r="BL1347" s="17">
        <f t="shared" si="9466"/>
        <v>0</v>
      </c>
      <c r="BM1347" s="17">
        <f t="shared" si="9466"/>
        <v>0</v>
      </c>
      <c r="BN1347" s="17">
        <f t="shared" si="9466"/>
        <v>0</v>
      </c>
      <c r="BO1347" s="17">
        <f t="shared" si="9466"/>
        <v>0</v>
      </c>
      <c r="BP1347" s="17">
        <f t="shared" si="9466"/>
        <v>0</v>
      </c>
      <c r="BQ1347" s="17">
        <f t="shared" si="9466"/>
        <v>0</v>
      </c>
      <c r="BR1347" s="17">
        <f t="shared" si="9466"/>
        <v>0</v>
      </c>
      <c r="BS1347" s="17">
        <f t="shared" si="9466"/>
        <v>0</v>
      </c>
      <c r="BT1347" s="17">
        <f t="shared" si="9466"/>
        <v>0</v>
      </c>
      <c r="BU1347" s="17">
        <f t="shared" si="9466"/>
        <v>0</v>
      </c>
      <c r="BV1347" s="17">
        <f t="shared" si="9466"/>
        <v>0</v>
      </c>
      <c r="BW1347" s="17">
        <f t="shared" si="9466"/>
        <v>0</v>
      </c>
      <c r="BX1347" s="17">
        <f t="shared" si="9466"/>
        <v>0</v>
      </c>
      <c r="BY1347" s="17">
        <f t="shared" si="9466"/>
        <v>0</v>
      </c>
      <c r="BZ1347" s="17">
        <f t="shared" si="9466"/>
        <v>0</v>
      </c>
      <c r="CA1347" s="17">
        <f t="shared" si="9466"/>
        <v>0</v>
      </c>
      <c r="CB1347" s="17">
        <f t="shared" si="9466"/>
        <v>0</v>
      </c>
      <c r="CC1347" s="17">
        <f t="shared" si="9466"/>
        <v>0</v>
      </c>
      <c r="CD1347" s="17">
        <f t="shared" si="9466"/>
        <v>0</v>
      </c>
      <c r="CE1347" s="17">
        <f t="shared" si="9466"/>
        <v>0</v>
      </c>
      <c r="CF1347" s="17">
        <f t="shared" si="9466"/>
        <v>0</v>
      </c>
      <c r="CG1347" s="17">
        <f t="shared" ref="CG1347:CO1347" si="9467">IF((CG1331-$S1331)&gt;$D1332,0,$D1347*(CG1335))</f>
        <v>0</v>
      </c>
      <c r="CH1347" s="17">
        <f t="shared" si="9467"/>
        <v>0</v>
      </c>
      <c r="CI1347" s="17">
        <f t="shared" si="9467"/>
        <v>0</v>
      </c>
      <c r="CJ1347" s="17">
        <f t="shared" si="9467"/>
        <v>0</v>
      </c>
      <c r="CK1347" s="17">
        <f t="shared" si="9467"/>
        <v>0</v>
      </c>
      <c r="CL1347" s="17">
        <f t="shared" si="9467"/>
        <v>0</v>
      </c>
      <c r="CM1347" s="17">
        <f t="shared" si="9467"/>
        <v>0</v>
      </c>
      <c r="CN1347" s="17">
        <f t="shared" si="9467"/>
        <v>0</v>
      </c>
      <c r="CO1347" s="17">
        <f t="shared" si="9467"/>
        <v>0</v>
      </c>
    </row>
    <row r="1348" spans="2:93">
      <c r="B1348" s="556"/>
      <c r="C1348" s="556">
        <f t="shared" si="9447"/>
        <v>13</v>
      </c>
      <c r="D1348" s="632">
        <f t="shared" si="9444"/>
        <v>-8.3333333333333329E-2</v>
      </c>
      <c r="E1348" s="632"/>
      <c r="F1348" s="632"/>
      <c r="G1348" s="632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>
        <f>IF((U1331-$T1331)&gt;$D1332,0,$D1348*(U1335))</f>
        <v>-105.83333333333333</v>
      </c>
      <c r="V1348" s="17">
        <f t="shared" ref="V1348:CG1348" si="9468">IF((V1331-$T1331)&gt;$D1332,0,$D1348*(V1335))</f>
        <v>-106.33333333333333</v>
      </c>
      <c r="W1348" s="17">
        <f t="shared" si="9468"/>
        <v>-106.91666666666666</v>
      </c>
      <c r="X1348" s="17">
        <f t="shared" si="9468"/>
        <v>-107.41666666666666</v>
      </c>
      <c r="Y1348" s="17">
        <f t="shared" si="9468"/>
        <v>-107.91666666666666</v>
      </c>
      <c r="Z1348" s="17">
        <f t="shared" si="9468"/>
        <v>-108.5</v>
      </c>
      <c r="AA1348" s="17">
        <f t="shared" si="9468"/>
        <v>-109</v>
      </c>
      <c r="AB1348" s="17">
        <f t="shared" si="9468"/>
        <v>-109.58333333333333</v>
      </c>
      <c r="AC1348" s="17">
        <f t="shared" si="9468"/>
        <v>-110.08333333333333</v>
      </c>
      <c r="AD1348" s="17">
        <f t="shared" si="9468"/>
        <v>-110.66666666666666</v>
      </c>
      <c r="AE1348" s="17">
        <f t="shared" si="9468"/>
        <v>-111.25</v>
      </c>
      <c r="AF1348" s="17">
        <f t="shared" si="9468"/>
        <v>-111.75</v>
      </c>
      <c r="AG1348" s="17">
        <f t="shared" si="9468"/>
        <v>0</v>
      </c>
      <c r="AH1348" s="17">
        <f t="shared" si="9468"/>
        <v>0</v>
      </c>
      <c r="AI1348" s="17">
        <f t="shared" si="9468"/>
        <v>0</v>
      </c>
      <c r="AJ1348" s="17">
        <f t="shared" si="9468"/>
        <v>0</v>
      </c>
      <c r="AK1348" s="17">
        <f t="shared" si="9468"/>
        <v>0</v>
      </c>
      <c r="AL1348" s="17">
        <f t="shared" si="9468"/>
        <v>0</v>
      </c>
      <c r="AM1348" s="17">
        <f t="shared" si="9468"/>
        <v>0</v>
      </c>
      <c r="AN1348" s="17">
        <f t="shared" si="9468"/>
        <v>0</v>
      </c>
      <c r="AO1348" s="17">
        <f t="shared" si="9468"/>
        <v>0</v>
      </c>
      <c r="AP1348" s="17">
        <f t="shared" si="9468"/>
        <v>0</v>
      </c>
      <c r="AQ1348" s="17">
        <f t="shared" si="9468"/>
        <v>0</v>
      </c>
      <c r="AR1348" s="17">
        <f t="shared" si="9468"/>
        <v>0</v>
      </c>
      <c r="AS1348" s="17">
        <f t="shared" si="9468"/>
        <v>0</v>
      </c>
      <c r="AT1348" s="17">
        <f t="shared" si="9468"/>
        <v>0</v>
      </c>
      <c r="AU1348" s="17">
        <f t="shared" si="9468"/>
        <v>0</v>
      </c>
      <c r="AV1348" s="17">
        <f t="shared" si="9468"/>
        <v>0</v>
      </c>
      <c r="AW1348" s="17">
        <f t="shared" si="9468"/>
        <v>0</v>
      </c>
      <c r="AX1348" s="17">
        <f t="shared" si="9468"/>
        <v>0</v>
      </c>
      <c r="AY1348" s="17">
        <f t="shared" si="9468"/>
        <v>0</v>
      </c>
      <c r="AZ1348" s="17">
        <f t="shared" si="9468"/>
        <v>0</v>
      </c>
      <c r="BA1348" s="17">
        <f t="shared" si="9468"/>
        <v>0</v>
      </c>
      <c r="BB1348" s="17">
        <f t="shared" si="9468"/>
        <v>0</v>
      </c>
      <c r="BC1348" s="17">
        <f t="shared" si="9468"/>
        <v>0</v>
      </c>
      <c r="BD1348" s="17">
        <f t="shared" si="9468"/>
        <v>0</v>
      </c>
      <c r="BE1348" s="17">
        <f t="shared" si="9468"/>
        <v>0</v>
      </c>
      <c r="BF1348" s="17">
        <f t="shared" si="9468"/>
        <v>0</v>
      </c>
      <c r="BG1348" s="17">
        <f t="shared" si="9468"/>
        <v>0</v>
      </c>
      <c r="BH1348" s="17">
        <f t="shared" si="9468"/>
        <v>0</v>
      </c>
      <c r="BI1348" s="17">
        <f t="shared" si="9468"/>
        <v>0</v>
      </c>
      <c r="BJ1348" s="17">
        <f t="shared" si="9468"/>
        <v>0</v>
      </c>
      <c r="BK1348" s="17">
        <f t="shared" si="9468"/>
        <v>0</v>
      </c>
      <c r="BL1348" s="17">
        <f t="shared" si="9468"/>
        <v>0</v>
      </c>
      <c r="BM1348" s="17">
        <f t="shared" si="9468"/>
        <v>0</v>
      </c>
      <c r="BN1348" s="17">
        <f t="shared" si="9468"/>
        <v>0</v>
      </c>
      <c r="BO1348" s="17">
        <f t="shared" si="9468"/>
        <v>0</v>
      </c>
      <c r="BP1348" s="17">
        <f t="shared" si="9468"/>
        <v>0</v>
      </c>
      <c r="BQ1348" s="17">
        <f t="shared" si="9468"/>
        <v>0</v>
      </c>
      <c r="BR1348" s="17">
        <f t="shared" si="9468"/>
        <v>0</v>
      </c>
      <c r="BS1348" s="17">
        <f t="shared" si="9468"/>
        <v>0</v>
      </c>
      <c r="BT1348" s="17">
        <f t="shared" si="9468"/>
        <v>0</v>
      </c>
      <c r="BU1348" s="17">
        <f t="shared" si="9468"/>
        <v>0</v>
      </c>
      <c r="BV1348" s="17">
        <f t="shared" si="9468"/>
        <v>0</v>
      </c>
      <c r="BW1348" s="17">
        <f t="shared" si="9468"/>
        <v>0</v>
      </c>
      <c r="BX1348" s="17">
        <f t="shared" si="9468"/>
        <v>0</v>
      </c>
      <c r="BY1348" s="17">
        <f t="shared" si="9468"/>
        <v>0</v>
      </c>
      <c r="BZ1348" s="17">
        <f t="shared" si="9468"/>
        <v>0</v>
      </c>
      <c r="CA1348" s="17">
        <f t="shared" si="9468"/>
        <v>0</v>
      </c>
      <c r="CB1348" s="17">
        <f t="shared" si="9468"/>
        <v>0</v>
      </c>
      <c r="CC1348" s="17">
        <f t="shared" si="9468"/>
        <v>0</v>
      </c>
      <c r="CD1348" s="17">
        <f t="shared" si="9468"/>
        <v>0</v>
      </c>
      <c r="CE1348" s="17">
        <f t="shared" si="9468"/>
        <v>0</v>
      </c>
      <c r="CF1348" s="17">
        <f t="shared" si="9468"/>
        <v>0</v>
      </c>
      <c r="CG1348" s="17">
        <f t="shared" si="9468"/>
        <v>0</v>
      </c>
      <c r="CH1348" s="17">
        <f t="shared" ref="CH1348:CO1348" si="9469">IF((CH1331-$T1331)&gt;$D1332,0,$D1348*(CH1335))</f>
        <v>0</v>
      </c>
      <c r="CI1348" s="17">
        <f t="shared" si="9469"/>
        <v>0</v>
      </c>
      <c r="CJ1348" s="17">
        <f t="shared" si="9469"/>
        <v>0</v>
      </c>
      <c r="CK1348" s="17">
        <f t="shared" si="9469"/>
        <v>0</v>
      </c>
      <c r="CL1348" s="17">
        <f t="shared" si="9469"/>
        <v>0</v>
      </c>
      <c r="CM1348" s="17">
        <f t="shared" si="9469"/>
        <v>0</v>
      </c>
      <c r="CN1348" s="17">
        <f t="shared" si="9469"/>
        <v>0</v>
      </c>
      <c r="CO1348" s="17">
        <f t="shared" si="9469"/>
        <v>0</v>
      </c>
    </row>
    <row r="1349" spans="2:93">
      <c r="B1349" s="556"/>
      <c r="C1349" s="556">
        <f t="shared" si="9447"/>
        <v>14</v>
      </c>
      <c r="D1349" s="632">
        <f t="shared" si="9444"/>
        <v>-8.3333333333333329E-2</v>
      </c>
      <c r="E1349" s="632"/>
      <c r="F1349" s="632"/>
      <c r="G1349" s="632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>
        <f>IF((V1331-$U1331)&gt;$D1332,0,$D1349*(V1335))</f>
        <v>-106.33333333333333</v>
      </c>
      <c r="W1349" s="17">
        <f t="shared" ref="W1349:CH1349" si="9470">IF((W1331-$U1331)&gt;$D1332,0,$D1349*(W1335))</f>
        <v>-106.91666666666666</v>
      </c>
      <c r="X1349" s="17">
        <f t="shared" si="9470"/>
        <v>-107.41666666666666</v>
      </c>
      <c r="Y1349" s="17">
        <f t="shared" si="9470"/>
        <v>-107.91666666666666</v>
      </c>
      <c r="Z1349" s="17">
        <f t="shared" si="9470"/>
        <v>-108.5</v>
      </c>
      <c r="AA1349" s="17">
        <f t="shared" si="9470"/>
        <v>-109</v>
      </c>
      <c r="AB1349" s="17">
        <f t="shared" si="9470"/>
        <v>-109.58333333333333</v>
      </c>
      <c r="AC1349" s="17">
        <f t="shared" si="9470"/>
        <v>-110.08333333333333</v>
      </c>
      <c r="AD1349" s="17">
        <f t="shared" si="9470"/>
        <v>-110.66666666666666</v>
      </c>
      <c r="AE1349" s="17">
        <f t="shared" si="9470"/>
        <v>-111.25</v>
      </c>
      <c r="AF1349" s="17">
        <f t="shared" si="9470"/>
        <v>-111.75</v>
      </c>
      <c r="AG1349" s="17">
        <f t="shared" si="9470"/>
        <v>-112.33333333333333</v>
      </c>
      <c r="AH1349" s="17">
        <f t="shared" si="9470"/>
        <v>0</v>
      </c>
      <c r="AI1349" s="17">
        <f t="shared" si="9470"/>
        <v>0</v>
      </c>
      <c r="AJ1349" s="17">
        <f t="shared" si="9470"/>
        <v>0</v>
      </c>
      <c r="AK1349" s="17">
        <f t="shared" si="9470"/>
        <v>0</v>
      </c>
      <c r="AL1349" s="17">
        <f t="shared" si="9470"/>
        <v>0</v>
      </c>
      <c r="AM1349" s="17">
        <f t="shared" si="9470"/>
        <v>0</v>
      </c>
      <c r="AN1349" s="17">
        <f t="shared" si="9470"/>
        <v>0</v>
      </c>
      <c r="AO1349" s="17">
        <f t="shared" si="9470"/>
        <v>0</v>
      </c>
      <c r="AP1349" s="17">
        <f t="shared" si="9470"/>
        <v>0</v>
      </c>
      <c r="AQ1349" s="17">
        <f t="shared" si="9470"/>
        <v>0</v>
      </c>
      <c r="AR1349" s="17">
        <f t="shared" si="9470"/>
        <v>0</v>
      </c>
      <c r="AS1349" s="17">
        <f t="shared" si="9470"/>
        <v>0</v>
      </c>
      <c r="AT1349" s="17">
        <f t="shared" si="9470"/>
        <v>0</v>
      </c>
      <c r="AU1349" s="17">
        <f t="shared" si="9470"/>
        <v>0</v>
      </c>
      <c r="AV1349" s="17">
        <f t="shared" si="9470"/>
        <v>0</v>
      </c>
      <c r="AW1349" s="17">
        <f t="shared" si="9470"/>
        <v>0</v>
      </c>
      <c r="AX1349" s="17">
        <f t="shared" si="9470"/>
        <v>0</v>
      </c>
      <c r="AY1349" s="17">
        <f t="shared" si="9470"/>
        <v>0</v>
      </c>
      <c r="AZ1349" s="17">
        <f t="shared" si="9470"/>
        <v>0</v>
      </c>
      <c r="BA1349" s="17">
        <f t="shared" si="9470"/>
        <v>0</v>
      </c>
      <c r="BB1349" s="17">
        <f t="shared" si="9470"/>
        <v>0</v>
      </c>
      <c r="BC1349" s="17">
        <f t="shared" si="9470"/>
        <v>0</v>
      </c>
      <c r="BD1349" s="17">
        <f t="shared" si="9470"/>
        <v>0</v>
      </c>
      <c r="BE1349" s="17">
        <f t="shared" si="9470"/>
        <v>0</v>
      </c>
      <c r="BF1349" s="17">
        <f t="shared" si="9470"/>
        <v>0</v>
      </c>
      <c r="BG1349" s="17">
        <f t="shared" si="9470"/>
        <v>0</v>
      </c>
      <c r="BH1349" s="17">
        <f t="shared" si="9470"/>
        <v>0</v>
      </c>
      <c r="BI1349" s="17">
        <f t="shared" si="9470"/>
        <v>0</v>
      </c>
      <c r="BJ1349" s="17">
        <f t="shared" si="9470"/>
        <v>0</v>
      </c>
      <c r="BK1349" s="17">
        <f t="shared" si="9470"/>
        <v>0</v>
      </c>
      <c r="BL1349" s="17">
        <f t="shared" si="9470"/>
        <v>0</v>
      </c>
      <c r="BM1349" s="17">
        <f t="shared" si="9470"/>
        <v>0</v>
      </c>
      <c r="BN1349" s="17">
        <f t="shared" si="9470"/>
        <v>0</v>
      </c>
      <c r="BO1349" s="17">
        <f t="shared" si="9470"/>
        <v>0</v>
      </c>
      <c r="BP1349" s="17">
        <f t="shared" si="9470"/>
        <v>0</v>
      </c>
      <c r="BQ1349" s="17">
        <f t="shared" si="9470"/>
        <v>0</v>
      </c>
      <c r="BR1349" s="17">
        <f t="shared" si="9470"/>
        <v>0</v>
      </c>
      <c r="BS1349" s="17">
        <f t="shared" si="9470"/>
        <v>0</v>
      </c>
      <c r="BT1349" s="17">
        <f t="shared" si="9470"/>
        <v>0</v>
      </c>
      <c r="BU1349" s="17">
        <f t="shared" si="9470"/>
        <v>0</v>
      </c>
      <c r="BV1349" s="17">
        <f t="shared" si="9470"/>
        <v>0</v>
      </c>
      <c r="BW1349" s="17">
        <f t="shared" si="9470"/>
        <v>0</v>
      </c>
      <c r="BX1349" s="17">
        <f t="shared" si="9470"/>
        <v>0</v>
      </c>
      <c r="BY1349" s="17">
        <f t="shared" si="9470"/>
        <v>0</v>
      </c>
      <c r="BZ1349" s="17">
        <f t="shared" si="9470"/>
        <v>0</v>
      </c>
      <c r="CA1349" s="17">
        <f t="shared" si="9470"/>
        <v>0</v>
      </c>
      <c r="CB1349" s="17">
        <f t="shared" si="9470"/>
        <v>0</v>
      </c>
      <c r="CC1349" s="17">
        <f t="shared" si="9470"/>
        <v>0</v>
      </c>
      <c r="CD1349" s="17">
        <f t="shared" si="9470"/>
        <v>0</v>
      </c>
      <c r="CE1349" s="17">
        <f t="shared" si="9470"/>
        <v>0</v>
      </c>
      <c r="CF1349" s="17">
        <f t="shared" si="9470"/>
        <v>0</v>
      </c>
      <c r="CG1349" s="17">
        <f t="shared" si="9470"/>
        <v>0</v>
      </c>
      <c r="CH1349" s="17">
        <f t="shared" si="9470"/>
        <v>0</v>
      </c>
      <c r="CI1349" s="17">
        <f t="shared" ref="CI1349:CO1349" si="9471">IF((CI1331-$U1331)&gt;$D1332,0,$D1349*(CI1335))</f>
        <v>0</v>
      </c>
      <c r="CJ1349" s="17">
        <f t="shared" si="9471"/>
        <v>0</v>
      </c>
      <c r="CK1349" s="17">
        <f t="shared" si="9471"/>
        <v>0</v>
      </c>
      <c r="CL1349" s="17">
        <f t="shared" si="9471"/>
        <v>0</v>
      </c>
      <c r="CM1349" s="17">
        <f t="shared" si="9471"/>
        <v>0</v>
      </c>
      <c r="CN1349" s="17">
        <f t="shared" si="9471"/>
        <v>0</v>
      </c>
      <c r="CO1349" s="17">
        <f t="shared" si="9471"/>
        <v>0</v>
      </c>
    </row>
    <row r="1350" spans="2:93">
      <c r="B1350" s="556"/>
      <c r="C1350" s="556">
        <f t="shared" si="9447"/>
        <v>15</v>
      </c>
      <c r="D1350" s="632">
        <f t="shared" si="9444"/>
        <v>-8.3333333333333329E-2</v>
      </c>
      <c r="E1350" s="632"/>
      <c r="F1350" s="632"/>
      <c r="G1350" s="632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>
        <f>IF((W1331-$V1331)&gt;$D1332,0,$D1350*(W1335))</f>
        <v>-106.91666666666666</v>
      </c>
      <c r="X1350" s="17">
        <f t="shared" ref="X1350:CI1350" si="9472">IF((X1331-$V1331)&gt;$D1332,0,$D1350*(X1335))</f>
        <v>-107.41666666666666</v>
      </c>
      <c r="Y1350" s="17">
        <f t="shared" si="9472"/>
        <v>-107.91666666666666</v>
      </c>
      <c r="Z1350" s="17">
        <f t="shared" si="9472"/>
        <v>-108.5</v>
      </c>
      <c r="AA1350" s="17">
        <f t="shared" si="9472"/>
        <v>-109</v>
      </c>
      <c r="AB1350" s="17">
        <f t="shared" si="9472"/>
        <v>-109.58333333333333</v>
      </c>
      <c r="AC1350" s="17">
        <f t="shared" si="9472"/>
        <v>-110.08333333333333</v>
      </c>
      <c r="AD1350" s="17">
        <f t="shared" si="9472"/>
        <v>-110.66666666666666</v>
      </c>
      <c r="AE1350" s="17">
        <f t="shared" si="9472"/>
        <v>-111.25</v>
      </c>
      <c r="AF1350" s="17">
        <f t="shared" si="9472"/>
        <v>-111.75</v>
      </c>
      <c r="AG1350" s="17">
        <f t="shared" si="9472"/>
        <v>-112.33333333333333</v>
      </c>
      <c r="AH1350" s="17">
        <f t="shared" si="9472"/>
        <v>-112.91666666666666</v>
      </c>
      <c r="AI1350" s="17">
        <f t="shared" si="9472"/>
        <v>0</v>
      </c>
      <c r="AJ1350" s="17">
        <f t="shared" si="9472"/>
        <v>0</v>
      </c>
      <c r="AK1350" s="17">
        <f t="shared" si="9472"/>
        <v>0</v>
      </c>
      <c r="AL1350" s="17">
        <f t="shared" si="9472"/>
        <v>0</v>
      </c>
      <c r="AM1350" s="17">
        <f t="shared" si="9472"/>
        <v>0</v>
      </c>
      <c r="AN1350" s="17">
        <f t="shared" si="9472"/>
        <v>0</v>
      </c>
      <c r="AO1350" s="17">
        <f t="shared" si="9472"/>
        <v>0</v>
      </c>
      <c r="AP1350" s="17">
        <f t="shared" si="9472"/>
        <v>0</v>
      </c>
      <c r="AQ1350" s="17">
        <f t="shared" si="9472"/>
        <v>0</v>
      </c>
      <c r="AR1350" s="17">
        <f t="shared" si="9472"/>
        <v>0</v>
      </c>
      <c r="AS1350" s="17">
        <f t="shared" si="9472"/>
        <v>0</v>
      </c>
      <c r="AT1350" s="17">
        <f t="shared" si="9472"/>
        <v>0</v>
      </c>
      <c r="AU1350" s="17">
        <f t="shared" si="9472"/>
        <v>0</v>
      </c>
      <c r="AV1350" s="17">
        <f t="shared" si="9472"/>
        <v>0</v>
      </c>
      <c r="AW1350" s="17">
        <f t="shared" si="9472"/>
        <v>0</v>
      </c>
      <c r="AX1350" s="17">
        <f t="shared" si="9472"/>
        <v>0</v>
      </c>
      <c r="AY1350" s="17">
        <f t="shared" si="9472"/>
        <v>0</v>
      </c>
      <c r="AZ1350" s="17">
        <f t="shared" si="9472"/>
        <v>0</v>
      </c>
      <c r="BA1350" s="17">
        <f t="shared" si="9472"/>
        <v>0</v>
      </c>
      <c r="BB1350" s="17">
        <f t="shared" si="9472"/>
        <v>0</v>
      </c>
      <c r="BC1350" s="17">
        <f t="shared" si="9472"/>
        <v>0</v>
      </c>
      <c r="BD1350" s="17">
        <f t="shared" si="9472"/>
        <v>0</v>
      </c>
      <c r="BE1350" s="17">
        <f t="shared" si="9472"/>
        <v>0</v>
      </c>
      <c r="BF1350" s="17">
        <f t="shared" si="9472"/>
        <v>0</v>
      </c>
      <c r="BG1350" s="17">
        <f t="shared" si="9472"/>
        <v>0</v>
      </c>
      <c r="BH1350" s="17">
        <f t="shared" si="9472"/>
        <v>0</v>
      </c>
      <c r="BI1350" s="17">
        <f t="shared" si="9472"/>
        <v>0</v>
      </c>
      <c r="BJ1350" s="17">
        <f t="shared" si="9472"/>
        <v>0</v>
      </c>
      <c r="BK1350" s="17">
        <f t="shared" si="9472"/>
        <v>0</v>
      </c>
      <c r="BL1350" s="17">
        <f t="shared" si="9472"/>
        <v>0</v>
      </c>
      <c r="BM1350" s="17">
        <f t="shared" si="9472"/>
        <v>0</v>
      </c>
      <c r="BN1350" s="17">
        <f t="shared" si="9472"/>
        <v>0</v>
      </c>
      <c r="BO1350" s="17">
        <f t="shared" si="9472"/>
        <v>0</v>
      </c>
      <c r="BP1350" s="17">
        <f t="shared" si="9472"/>
        <v>0</v>
      </c>
      <c r="BQ1350" s="17">
        <f t="shared" si="9472"/>
        <v>0</v>
      </c>
      <c r="BR1350" s="17">
        <f t="shared" si="9472"/>
        <v>0</v>
      </c>
      <c r="BS1350" s="17">
        <f t="shared" si="9472"/>
        <v>0</v>
      </c>
      <c r="BT1350" s="17">
        <f t="shared" si="9472"/>
        <v>0</v>
      </c>
      <c r="BU1350" s="17">
        <f t="shared" si="9472"/>
        <v>0</v>
      </c>
      <c r="BV1350" s="17">
        <f t="shared" si="9472"/>
        <v>0</v>
      </c>
      <c r="BW1350" s="17">
        <f t="shared" si="9472"/>
        <v>0</v>
      </c>
      <c r="BX1350" s="17">
        <f t="shared" si="9472"/>
        <v>0</v>
      </c>
      <c r="BY1350" s="17">
        <f t="shared" si="9472"/>
        <v>0</v>
      </c>
      <c r="BZ1350" s="17">
        <f t="shared" si="9472"/>
        <v>0</v>
      </c>
      <c r="CA1350" s="17">
        <f t="shared" si="9472"/>
        <v>0</v>
      </c>
      <c r="CB1350" s="17">
        <f t="shared" si="9472"/>
        <v>0</v>
      </c>
      <c r="CC1350" s="17">
        <f t="shared" si="9472"/>
        <v>0</v>
      </c>
      <c r="CD1350" s="17">
        <f t="shared" si="9472"/>
        <v>0</v>
      </c>
      <c r="CE1350" s="17">
        <f t="shared" si="9472"/>
        <v>0</v>
      </c>
      <c r="CF1350" s="17">
        <f t="shared" si="9472"/>
        <v>0</v>
      </c>
      <c r="CG1350" s="17">
        <f t="shared" si="9472"/>
        <v>0</v>
      </c>
      <c r="CH1350" s="17">
        <f t="shared" si="9472"/>
        <v>0</v>
      </c>
      <c r="CI1350" s="17">
        <f t="shared" si="9472"/>
        <v>0</v>
      </c>
      <c r="CJ1350" s="17">
        <f t="shared" ref="CJ1350:CO1350" si="9473">IF((CJ1331-$V1331)&gt;$D1332,0,$D1350*(CJ1335))</f>
        <v>0</v>
      </c>
      <c r="CK1350" s="17">
        <f t="shared" si="9473"/>
        <v>0</v>
      </c>
      <c r="CL1350" s="17">
        <f t="shared" si="9473"/>
        <v>0</v>
      </c>
      <c r="CM1350" s="17">
        <f t="shared" si="9473"/>
        <v>0</v>
      </c>
      <c r="CN1350" s="17">
        <f t="shared" si="9473"/>
        <v>0</v>
      </c>
      <c r="CO1350" s="17">
        <f t="shared" si="9473"/>
        <v>0</v>
      </c>
    </row>
    <row r="1351" spans="2:93">
      <c r="B1351" s="556"/>
      <c r="C1351" s="556">
        <f t="shared" si="9447"/>
        <v>16</v>
      </c>
      <c r="D1351" s="632">
        <f t="shared" si="9444"/>
        <v>-8.3333333333333329E-2</v>
      </c>
      <c r="E1351" s="632"/>
      <c r="F1351" s="632"/>
      <c r="G1351" s="632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>
        <f>IF((X1331-$W1331)&gt;$D1332,0,$D1351*(X1335))</f>
        <v>-107.41666666666666</v>
      </c>
      <c r="Y1351" s="17">
        <f t="shared" ref="Y1351:CJ1351" si="9474">IF((Y1331-$W1331)&gt;$D1332,0,$D1351*(Y1335))</f>
        <v>-107.91666666666666</v>
      </c>
      <c r="Z1351" s="17">
        <f t="shared" si="9474"/>
        <v>-108.5</v>
      </c>
      <c r="AA1351" s="17">
        <f t="shared" si="9474"/>
        <v>-109</v>
      </c>
      <c r="AB1351" s="17">
        <f t="shared" si="9474"/>
        <v>-109.58333333333333</v>
      </c>
      <c r="AC1351" s="17">
        <f t="shared" si="9474"/>
        <v>-110.08333333333333</v>
      </c>
      <c r="AD1351" s="17">
        <f t="shared" si="9474"/>
        <v>-110.66666666666666</v>
      </c>
      <c r="AE1351" s="17">
        <f t="shared" si="9474"/>
        <v>-111.25</v>
      </c>
      <c r="AF1351" s="17">
        <f t="shared" si="9474"/>
        <v>-111.75</v>
      </c>
      <c r="AG1351" s="17">
        <f t="shared" si="9474"/>
        <v>-112.33333333333333</v>
      </c>
      <c r="AH1351" s="17">
        <f t="shared" si="9474"/>
        <v>-112.91666666666666</v>
      </c>
      <c r="AI1351" s="17">
        <f t="shared" si="9474"/>
        <v>-113.5</v>
      </c>
      <c r="AJ1351" s="17">
        <f t="shared" si="9474"/>
        <v>0</v>
      </c>
      <c r="AK1351" s="17">
        <f t="shared" si="9474"/>
        <v>0</v>
      </c>
      <c r="AL1351" s="17">
        <f t="shared" si="9474"/>
        <v>0</v>
      </c>
      <c r="AM1351" s="17">
        <f t="shared" si="9474"/>
        <v>0</v>
      </c>
      <c r="AN1351" s="17">
        <f t="shared" si="9474"/>
        <v>0</v>
      </c>
      <c r="AO1351" s="17">
        <f t="shared" si="9474"/>
        <v>0</v>
      </c>
      <c r="AP1351" s="17">
        <f t="shared" si="9474"/>
        <v>0</v>
      </c>
      <c r="AQ1351" s="17">
        <f t="shared" si="9474"/>
        <v>0</v>
      </c>
      <c r="AR1351" s="17">
        <f t="shared" si="9474"/>
        <v>0</v>
      </c>
      <c r="AS1351" s="17">
        <f t="shared" si="9474"/>
        <v>0</v>
      </c>
      <c r="AT1351" s="17">
        <f t="shared" si="9474"/>
        <v>0</v>
      </c>
      <c r="AU1351" s="17">
        <f t="shared" si="9474"/>
        <v>0</v>
      </c>
      <c r="AV1351" s="17">
        <f t="shared" si="9474"/>
        <v>0</v>
      </c>
      <c r="AW1351" s="17">
        <f t="shared" si="9474"/>
        <v>0</v>
      </c>
      <c r="AX1351" s="17">
        <f t="shared" si="9474"/>
        <v>0</v>
      </c>
      <c r="AY1351" s="17">
        <f t="shared" si="9474"/>
        <v>0</v>
      </c>
      <c r="AZ1351" s="17">
        <f t="shared" si="9474"/>
        <v>0</v>
      </c>
      <c r="BA1351" s="17">
        <f t="shared" si="9474"/>
        <v>0</v>
      </c>
      <c r="BB1351" s="17">
        <f t="shared" si="9474"/>
        <v>0</v>
      </c>
      <c r="BC1351" s="17">
        <f t="shared" si="9474"/>
        <v>0</v>
      </c>
      <c r="BD1351" s="17">
        <f t="shared" si="9474"/>
        <v>0</v>
      </c>
      <c r="BE1351" s="17">
        <f t="shared" si="9474"/>
        <v>0</v>
      </c>
      <c r="BF1351" s="17">
        <f t="shared" si="9474"/>
        <v>0</v>
      </c>
      <c r="BG1351" s="17">
        <f t="shared" si="9474"/>
        <v>0</v>
      </c>
      <c r="BH1351" s="17">
        <f t="shared" si="9474"/>
        <v>0</v>
      </c>
      <c r="BI1351" s="17">
        <f t="shared" si="9474"/>
        <v>0</v>
      </c>
      <c r="BJ1351" s="17">
        <f t="shared" si="9474"/>
        <v>0</v>
      </c>
      <c r="BK1351" s="17">
        <f t="shared" si="9474"/>
        <v>0</v>
      </c>
      <c r="BL1351" s="17">
        <f t="shared" si="9474"/>
        <v>0</v>
      </c>
      <c r="BM1351" s="17">
        <f t="shared" si="9474"/>
        <v>0</v>
      </c>
      <c r="BN1351" s="17">
        <f t="shared" si="9474"/>
        <v>0</v>
      </c>
      <c r="BO1351" s="17">
        <f t="shared" si="9474"/>
        <v>0</v>
      </c>
      <c r="BP1351" s="17">
        <f t="shared" si="9474"/>
        <v>0</v>
      </c>
      <c r="BQ1351" s="17">
        <f t="shared" si="9474"/>
        <v>0</v>
      </c>
      <c r="BR1351" s="17">
        <f t="shared" si="9474"/>
        <v>0</v>
      </c>
      <c r="BS1351" s="17">
        <f t="shared" si="9474"/>
        <v>0</v>
      </c>
      <c r="BT1351" s="17">
        <f t="shared" si="9474"/>
        <v>0</v>
      </c>
      <c r="BU1351" s="17">
        <f t="shared" si="9474"/>
        <v>0</v>
      </c>
      <c r="BV1351" s="17">
        <f t="shared" si="9474"/>
        <v>0</v>
      </c>
      <c r="BW1351" s="17">
        <f t="shared" si="9474"/>
        <v>0</v>
      </c>
      <c r="BX1351" s="17">
        <f t="shared" si="9474"/>
        <v>0</v>
      </c>
      <c r="BY1351" s="17">
        <f t="shared" si="9474"/>
        <v>0</v>
      </c>
      <c r="BZ1351" s="17">
        <f t="shared" si="9474"/>
        <v>0</v>
      </c>
      <c r="CA1351" s="17">
        <f t="shared" si="9474"/>
        <v>0</v>
      </c>
      <c r="CB1351" s="17">
        <f t="shared" si="9474"/>
        <v>0</v>
      </c>
      <c r="CC1351" s="17">
        <f t="shared" si="9474"/>
        <v>0</v>
      </c>
      <c r="CD1351" s="17">
        <f t="shared" si="9474"/>
        <v>0</v>
      </c>
      <c r="CE1351" s="17">
        <f t="shared" si="9474"/>
        <v>0</v>
      </c>
      <c r="CF1351" s="17">
        <f t="shared" si="9474"/>
        <v>0</v>
      </c>
      <c r="CG1351" s="17">
        <f t="shared" si="9474"/>
        <v>0</v>
      </c>
      <c r="CH1351" s="17">
        <f t="shared" si="9474"/>
        <v>0</v>
      </c>
      <c r="CI1351" s="17">
        <f t="shared" si="9474"/>
        <v>0</v>
      </c>
      <c r="CJ1351" s="17">
        <f t="shared" si="9474"/>
        <v>0</v>
      </c>
      <c r="CK1351" s="17">
        <f t="shared" ref="CK1351:CO1351" si="9475">IF((CK1331-$W1331)&gt;$D1332,0,$D1351*(CK1335))</f>
        <v>0</v>
      </c>
      <c r="CL1351" s="17">
        <f t="shared" si="9475"/>
        <v>0</v>
      </c>
      <c r="CM1351" s="17">
        <f t="shared" si="9475"/>
        <v>0</v>
      </c>
      <c r="CN1351" s="17">
        <f t="shared" si="9475"/>
        <v>0</v>
      </c>
      <c r="CO1351" s="17">
        <f t="shared" si="9475"/>
        <v>0</v>
      </c>
    </row>
    <row r="1352" spans="2:93">
      <c r="B1352" s="556"/>
      <c r="C1352" s="556">
        <f t="shared" si="9447"/>
        <v>17</v>
      </c>
      <c r="D1352" s="632">
        <f t="shared" si="9444"/>
        <v>-8.3333333333333329E-2</v>
      </c>
      <c r="E1352" s="632"/>
      <c r="F1352" s="632"/>
      <c r="G1352" s="632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>
        <f>IF((Y1331-$X1331)&gt;$D1332,0,$D1352*(Y1335))</f>
        <v>-107.91666666666666</v>
      </c>
      <c r="Z1352" s="17">
        <f t="shared" ref="Z1352:CK1352" si="9476">IF((Z1331-$X1331)&gt;$D1332,0,$D1352*(Z1335))</f>
        <v>-108.5</v>
      </c>
      <c r="AA1352" s="17">
        <f t="shared" si="9476"/>
        <v>-109</v>
      </c>
      <c r="AB1352" s="17">
        <f t="shared" si="9476"/>
        <v>-109.58333333333333</v>
      </c>
      <c r="AC1352" s="17">
        <f t="shared" si="9476"/>
        <v>-110.08333333333333</v>
      </c>
      <c r="AD1352" s="17">
        <f t="shared" si="9476"/>
        <v>-110.66666666666666</v>
      </c>
      <c r="AE1352" s="17">
        <f t="shared" si="9476"/>
        <v>-111.25</v>
      </c>
      <c r="AF1352" s="17">
        <f t="shared" si="9476"/>
        <v>-111.75</v>
      </c>
      <c r="AG1352" s="17">
        <f t="shared" si="9476"/>
        <v>-112.33333333333333</v>
      </c>
      <c r="AH1352" s="17">
        <f t="shared" si="9476"/>
        <v>-112.91666666666666</v>
      </c>
      <c r="AI1352" s="17">
        <f t="shared" si="9476"/>
        <v>-113.5</v>
      </c>
      <c r="AJ1352" s="17">
        <f t="shared" si="9476"/>
        <v>-114</v>
      </c>
      <c r="AK1352" s="17">
        <f t="shared" si="9476"/>
        <v>0</v>
      </c>
      <c r="AL1352" s="17">
        <f t="shared" si="9476"/>
        <v>0</v>
      </c>
      <c r="AM1352" s="17">
        <f t="shared" si="9476"/>
        <v>0</v>
      </c>
      <c r="AN1352" s="17">
        <f t="shared" si="9476"/>
        <v>0</v>
      </c>
      <c r="AO1352" s="17">
        <f t="shared" si="9476"/>
        <v>0</v>
      </c>
      <c r="AP1352" s="17">
        <f t="shared" si="9476"/>
        <v>0</v>
      </c>
      <c r="AQ1352" s="17">
        <f t="shared" si="9476"/>
        <v>0</v>
      </c>
      <c r="AR1352" s="17">
        <f t="shared" si="9476"/>
        <v>0</v>
      </c>
      <c r="AS1352" s="17">
        <f t="shared" si="9476"/>
        <v>0</v>
      </c>
      <c r="AT1352" s="17">
        <f t="shared" si="9476"/>
        <v>0</v>
      </c>
      <c r="AU1352" s="17">
        <f t="shared" si="9476"/>
        <v>0</v>
      </c>
      <c r="AV1352" s="17">
        <f t="shared" si="9476"/>
        <v>0</v>
      </c>
      <c r="AW1352" s="17">
        <f t="shared" si="9476"/>
        <v>0</v>
      </c>
      <c r="AX1352" s="17">
        <f t="shared" si="9476"/>
        <v>0</v>
      </c>
      <c r="AY1352" s="17">
        <f t="shared" si="9476"/>
        <v>0</v>
      </c>
      <c r="AZ1352" s="17">
        <f t="shared" si="9476"/>
        <v>0</v>
      </c>
      <c r="BA1352" s="17">
        <f t="shared" si="9476"/>
        <v>0</v>
      </c>
      <c r="BB1352" s="17">
        <f t="shared" si="9476"/>
        <v>0</v>
      </c>
      <c r="BC1352" s="17">
        <f t="shared" si="9476"/>
        <v>0</v>
      </c>
      <c r="BD1352" s="17">
        <f t="shared" si="9476"/>
        <v>0</v>
      </c>
      <c r="BE1352" s="17">
        <f t="shared" si="9476"/>
        <v>0</v>
      </c>
      <c r="BF1352" s="17">
        <f t="shared" si="9476"/>
        <v>0</v>
      </c>
      <c r="BG1352" s="17">
        <f t="shared" si="9476"/>
        <v>0</v>
      </c>
      <c r="BH1352" s="17">
        <f t="shared" si="9476"/>
        <v>0</v>
      </c>
      <c r="BI1352" s="17">
        <f t="shared" si="9476"/>
        <v>0</v>
      </c>
      <c r="BJ1352" s="17">
        <f t="shared" si="9476"/>
        <v>0</v>
      </c>
      <c r="BK1352" s="17">
        <f t="shared" si="9476"/>
        <v>0</v>
      </c>
      <c r="BL1352" s="17">
        <f t="shared" si="9476"/>
        <v>0</v>
      </c>
      <c r="BM1352" s="17">
        <f t="shared" si="9476"/>
        <v>0</v>
      </c>
      <c r="BN1352" s="17">
        <f t="shared" si="9476"/>
        <v>0</v>
      </c>
      <c r="BO1352" s="17">
        <f t="shared" si="9476"/>
        <v>0</v>
      </c>
      <c r="BP1352" s="17">
        <f t="shared" si="9476"/>
        <v>0</v>
      </c>
      <c r="BQ1352" s="17">
        <f t="shared" si="9476"/>
        <v>0</v>
      </c>
      <c r="BR1352" s="17">
        <f t="shared" si="9476"/>
        <v>0</v>
      </c>
      <c r="BS1352" s="17">
        <f t="shared" si="9476"/>
        <v>0</v>
      </c>
      <c r="BT1352" s="17">
        <f t="shared" si="9476"/>
        <v>0</v>
      </c>
      <c r="BU1352" s="17">
        <f t="shared" si="9476"/>
        <v>0</v>
      </c>
      <c r="BV1352" s="17">
        <f t="shared" si="9476"/>
        <v>0</v>
      </c>
      <c r="BW1352" s="17">
        <f t="shared" si="9476"/>
        <v>0</v>
      </c>
      <c r="BX1352" s="17">
        <f t="shared" si="9476"/>
        <v>0</v>
      </c>
      <c r="BY1352" s="17">
        <f t="shared" si="9476"/>
        <v>0</v>
      </c>
      <c r="BZ1352" s="17">
        <f t="shared" si="9476"/>
        <v>0</v>
      </c>
      <c r="CA1352" s="17">
        <f t="shared" si="9476"/>
        <v>0</v>
      </c>
      <c r="CB1352" s="17">
        <f t="shared" si="9476"/>
        <v>0</v>
      </c>
      <c r="CC1352" s="17">
        <f t="shared" si="9476"/>
        <v>0</v>
      </c>
      <c r="CD1352" s="17">
        <f t="shared" si="9476"/>
        <v>0</v>
      </c>
      <c r="CE1352" s="17">
        <f t="shared" si="9476"/>
        <v>0</v>
      </c>
      <c r="CF1352" s="17">
        <f t="shared" si="9476"/>
        <v>0</v>
      </c>
      <c r="CG1352" s="17">
        <f t="shared" si="9476"/>
        <v>0</v>
      </c>
      <c r="CH1352" s="17">
        <f t="shared" si="9476"/>
        <v>0</v>
      </c>
      <c r="CI1352" s="17">
        <f t="shared" si="9476"/>
        <v>0</v>
      </c>
      <c r="CJ1352" s="17">
        <f t="shared" si="9476"/>
        <v>0</v>
      </c>
      <c r="CK1352" s="17">
        <f t="shared" si="9476"/>
        <v>0</v>
      </c>
      <c r="CL1352" s="17">
        <f t="shared" ref="CL1352:CO1352" si="9477">IF((CL1331-$X1331)&gt;$D1332,0,$D1352*(CL1335))</f>
        <v>0</v>
      </c>
      <c r="CM1352" s="17">
        <f t="shared" si="9477"/>
        <v>0</v>
      </c>
      <c r="CN1352" s="17">
        <f t="shared" si="9477"/>
        <v>0</v>
      </c>
      <c r="CO1352" s="17">
        <f t="shared" si="9477"/>
        <v>0</v>
      </c>
    </row>
    <row r="1353" spans="2:93">
      <c r="B1353" s="556"/>
      <c r="C1353" s="556">
        <f t="shared" si="9447"/>
        <v>18</v>
      </c>
      <c r="D1353" s="632">
        <f t="shared" si="9444"/>
        <v>-8.3333333333333329E-2</v>
      </c>
      <c r="E1353" s="632"/>
      <c r="F1353" s="632"/>
      <c r="G1353" s="632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>
        <f>IF((Z1331-$Y1331)&gt;$D$37,0,$D1353*(Z1335))</f>
        <v>0</v>
      </c>
      <c r="AA1353" s="17">
        <f t="shared" ref="AA1353:CL1353" si="9478">IF((AA1331-$Y1331)&gt;$D$37,0,$D1353*(AA1335))</f>
        <v>0</v>
      </c>
      <c r="AB1353" s="17">
        <f t="shared" si="9478"/>
        <v>0</v>
      </c>
      <c r="AC1353" s="17">
        <f t="shared" si="9478"/>
        <v>0</v>
      </c>
      <c r="AD1353" s="17">
        <f t="shared" si="9478"/>
        <v>0</v>
      </c>
      <c r="AE1353" s="17">
        <f t="shared" si="9478"/>
        <v>0</v>
      </c>
      <c r="AF1353" s="17">
        <f t="shared" si="9478"/>
        <v>0</v>
      </c>
      <c r="AG1353" s="17">
        <f t="shared" si="9478"/>
        <v>0</v>
      </c>
      <c r="AH1353" s="17">
        <f t="shared" si="9478"/>
        <v>0</v>
      </c>
      <c r="AI1353" s="17">
        <f t="shared" si="9478"/>
        <v>0</v>
      </c>
      <c r="AJ1353" s="17">
        <f t="shared" si="9478"/>
        <v>0</v>
      </c>
      <c r="AK1353" s="17">
        <f t="shared" si="9478"/>
        <v>0</v>
      </c>
      <c r="AL1353" s="17">
        <f t="shared" si="9478"/>
        <v>0</v>
      </c>
      <c r="AM1353" s="17">
        <f t="shared" si="9478"/>
        <v>0</v>
      </c>
      <c r="AN1353" s="17">
        <f t="shared" si="9478"/>
        <v>0</v>
      </c>
      <c r="AO1353" s="17">
        <f t="shared" si="9478"/>
        <v>0</v>
      </c>
      <c r="AP1353" s="17">
        <f t="shared" si="9478"/>
        <v>0</v>
      </c>
      <c r="AQ1353" s="17">
        <f t="shared" si="9478"/>
        <v>0</v>
      </c>
      <c r="AR1353" s="17">
        <f t="shared" si="9478"/>
        <v>0</v>
      </c>
      <c r="AS1353" s="17">
        <f t="shared" si="9478"/>
        <v>0</v>
      </c>
      <c r="AT1353" s="17">
        <f t="shared" si="9478"/>
        <v>0</v>
      </c>
      <c r="AU1353" s="17">
        <f t="shared" si="9478"/>
        <v>0</v>
      </c>
      <c r="AV1353" s="17">
        <f t="shared" si="9478"/>
        <v>0</v>
      </c>
      <c r="AW1353" s="17">
        <f t="shared" si="9478"/>
        <v>0</v>
      </c>
      <c r="AX1353" s="17">
        <f t="shared" si="9478"/>
        <v>0</v>
      </c>
      <c r="AY1353" s="17">
        <f t="shared" si="9478"/>
        <v>0</v>
      </c>
      <c r="AZ1353" s="17">
        <f t="shared" si="9478"/>
        <v>0</v>
      </c>
      <c r="BA1353" s="17">
        <f t="shared" si="9478"/>
        <v>0</v>
      </c>
      <c r="BB1353" s="17">
        <f t="shared" si="9478"/>
        <v>0</v>
      </c>
      <c r="BC1353" s="17">
        <f t="shared" si="9478"/>
        <v>0</v>
      </c>
      <c r="BD1353" s="17">
        <f t="shared" si="9478"/>
        <v>0</v>
      </c>
      <c r="BE1353" s="17">
        <f t="shared" si="9478"/>
        <v>0</v>
      </c>
      <c r="BF1353" s="17">
        <f t="shared" si="9478"/>
        <v>0</v>
      </c>
      <c r="BG1353" s="17">
        <f t="shared" si="9478"/>
        <v>0</v>
      </c>
      <c r="BH1353" s="17">
        <f t="shared" si="9478"/>
        <v>0</v>
      </c>
      <c r="BI1353" s="17">
        <f t="shared" si="9478"/>
        <v>0</v>
      </c>
      <c r="BJ1353" s="17">
        <f t="shared" si="9478"/>
        <v>0</v>
      </c>
      <c r="BK1353" s="17">
        <f t="shared" si="9478"/>
        <v>0</v>
      </c>
      <c r="BL1353" s="17">
        <f t="shared" si="9478"/>
        <v>0</v>
      </c>
      <c r="BM1353" s="17">
        <f t="shared" si="9478"/>
        <v>0</v>
      </c>
      <c r="BN1353" s="17">
        <f t="shared" si="9478"/>
        <v>0</v>
      </c>
      <c r="BO1353" s="17">
        <f t="shared" si="9478"/>
        <v>0</v>
      </c>
      <c r="BP1353" s="17">
        <f t="shared" si="9478"/>
        <v>0</v>
      </c>
      <c r="BQ1353" s="17">
        <f t="shared" si="9478"/>
        <v>0</v>
      </c>
      <c r="BR1353" s="17">
        <f t="shared" si="9478"/>
        <v>0</v>
      </c>
      <c r="BS1353" s="17">
        <f t="shared" si="9478"/>
        <v>0</v>
      </c>
      <c r="BT1353" s="17">
        <f t="shared" si="9478"/>
        <v>0</v>
      </c>
      <c r="BU1353" s="17">
        <f t="shared" si="9478"/>
        <v>0</v>
      </c>
      <c r="BV1353" s="17">
        <f t="shared" si="9478"/>
        <v>0</v>
      </c>
      <c r="BW1353" s="17">
        <f t="shared" si="9478"/>
        <v>0</v>
      </c>
      <c r="BX1353" s="17">
        <f t="shared" si="9478"/>
        <v>0</v>
      </c>
      <c r="BY1353" s="17">
        <f t="shared" si="9478"/>
        <v>0</v>
      </c>
      <c r="BZ1353" s="17">
        <f t="shared" si="9478"/>
        <v>0</v>
      </c>
      <c r="CA1353" s="17">
        <f t="shared" si="9478"/>
        <v>0</v>
      </c>
      <c r="CB1353" s="17">
        <f t="shared" si="9478"/>
        <v>0</v>
      </c>
      <c r="CC1353" s="17">
        <f t="shared" si="9478"/>
        <v>0</v>
      </c>
      <c r="CD1353" s="17">
        <f t="shared" si="9478"/>
        <v>0</v>
      </c>
      <c r="CE1353" s="17">
        <f t="shared" si="9478"/>
        <v>0</v>
      </c>
      <c r="CF1353" s="17">
        <f t="shared" si="9478"/>
        <v>0</v>
      </c>
      <c r="CG1353" s="17">
        <f t="shared" si="9478"/>
        <v>0</v>
      </c>
      <c r="CH1353" s="17">
        <f t="shared" si="9478"/>
        <v>0</v>
      </c>
      <c r="CI1353" s="17">
        <f t="shared" si="9478"/>
        <v>0</v>
      </c>
      <c r="CJ1353" s="17">
        <f t="shared" si="9478"/>
        <v>0</v>
      </c>
      <c r="CK1353" s="17">
        <f t="shared" si="9478"/>
        <v>0</v>
      </c>
      <c r="CL1353" s="17">
        <f t="shared" si="9478"/>
        <v>0</v>
      </c>
      <c r="CM1353" s="17">
        <f t="shared" ref="CM1353:CO1353" si="9479">IF((CM1331-$Y1331)&gt;$D$37,0,$D1353*(CM1335))</f>
        <v>0</v>
      </c>
      <c r="CN1353" s="17">
        <f t="shared" si="9479"/>
        <v>0</v>
      </c>
      <c r="CO1353" s="17">
        <f t="shared" si="9479"/>
        <v>0</v>
      </c>
    </row>
    <row r="1354" spans="2:93">
      <c r="B1354" s="556"/>
      <c r="C1354" s="556">
        <f t="shared" si="9447"/>
        <v>19</v>
      </c>
      <c r="D1354" s="632">
        <f t="shared" si="9444"/>
        <v>-8.3333333333333329E-2</v>
      </c>
      <c r="E1354" s="632"/>
      <c r="F1354" s="632"/>
      <c r="G1354" s="632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>
        <f>IF((AA1331-$Z1331)&gt;$D$37,0,$D1354*(AA1335))</f>
        <v>0</v>
      </c>
      <c r="AB1354" s="17">
        <f t="shared" ref="AB1354:CM1354" si="9480">IF((AB1331-$Z1331)&gt;$D$37,0,$D1354*(AB1335))</f>
        <v>0</v>
      </c>
      <c r="AC1354" s="17">
        <f t="shared" si="9480"/>
        <v>0</v>
      </c>
      <c r="AD1354" s="17">
        <f t="shared" si="9480"/>
        <v>0</v>
      </c>
      <c r="AE1354" s="17">
        <f t="shared" si="9480"/>
        <v>0</v>
      </c>
      <c r="AF1354" s="17">
        <f t="shared" si="9480"/>
        <v>0</v>
      </c>
      <c r="AG1354" s="17">
        <f t="shared" si="9480"/>
        <v>0</v>
      </c>
      <c r="AH1354" s="17">
        <f t="shared" si="9480"/>
        <v>0</v>
      </c>
      <c r="AI1354" s="17">
        <f t="shared" si="9480"/>
        <v>0</v>
      </c>
      <c r="AJ1354" s="17">
        <f t="shared" si="9480"/>
        <v>0</v>
      </c>
      <c r="AK1354" s="17">
        <f t="shared" si="9480"/>
        <v>0</v>
      </c>
      <c r="AL1354" s="17">
        <f t="shared" si="9480"/>
        <v>0</v>
      </c>
      <c r="AM1354" s="17">
        <f t="shared" si="9480"/>
        <v>0</v>
      </c>
      <c r="AN1354" s="17">
        <f t="shared" si="9480"/>
        <v>0</v>
      </c>
      <c r="AO1354" s="17">
        <f t="shared" si="9480"/>
        <v>0</v>
      </c>
      <c r="AP1354" s="17">
        <f t="shared" si="9480"/>
        <v>0</v>
      </c>
      <c r="AQ1354" s="17">
        <f t="shared" si="9480"/>
        <v>0</v>
      </c>
      <c r="AR1354" s="17">
        <f t="shared" si="9480"/>
        <v>0</v>
      </c>
      <c r="AS1354" s="17">
        <f t="shared" si="9480"/>
        <v>0</v>
      </c>
      <c r="AT1354" s="17">
        <f t="shared" si="9480"/>
        <v>0</v>
      </c>
      <c r="AU1354" s="17">
        <f t="shared" si="9480"/>
        <v>0</v>
      </c>
      <c r="AV1354" s="17">
        <f t="shared" si="9480"/>
        <v>0</v>
      </c>
      <c r="AW1354" s="17">
        <f t="shared" si="9480"/>
        <v>0</v>
      </c>
      <c r="AX1354" s="17">
        <f t="shared" si="9480"/>
        <v>0</v>
      </c>
      <c r="AY1354" s="17">
        <f t="shared" si="9480"/>
        <v>0</v>
      </c>
      <c r="AZ1354" s="17">
        <f t="shared" si="9480"/>
        <v>0</v>
      </c>
      <c r="BA1354" s="17">
        <f t="shared" si="9480"/>
        <v>0</v>
      </c>
      <c r="BB1354" s="17">
        <f t="shared" si="9480"/>
        <v>0</v>
      </c>
      <c r="BC1354" s="17">
        <f t="shared" si="9480"/>
        <v>0</v>
      </c>
      <c r="BD1354" s="17">
        <f t="shared" si="9480"/>
        <v>0</v>
      </c>
      <c r="BE1354" s="17">
        <f t="shared" si="9480"/>
        <v>0</v>
      </c>
      <c r="BF1354" s="17">
        <f t="shared" si="9480"/>
        <v>0</v>
      </c>
      <c r="BG1354" s="17">
        <f t="shared" si="9480"/>
        <v>0</v>
      </c>
      <c r="BH1354" s="17">
        <f t="shared" si="9480"/>
        <v>0</v>
      </c>
      <c r="BI1354" s="17">
        <f t="shared" si="9480"/>
        <v>0</v>
      </c>
      <c r="BJ1354" s="17">
        <f t="shared" si="9480"/>
        <v>0</v>
      </c>
      <c r="BK1354" s="17">
        <f t="shared" si="9480"/>
        <v>0</v>
      </c>
      <c r="BL1354" s="17">
        <f t="shared" si="9480"/>
        <v>0</v>
      </c>
      <c r="BM1354" s="17">
        <f t="shared" si="9480"/>
        <v>0</v>
      </c>
      <c r="BN1354" s="17">
        <f t="shared" si="9480"/>
        <v>0</v>
      </c>
      <c r="BO1354" s="17">
        <f t="shared" si="9480"/>
        <v>0</v>
      </c>
      <c r="BP1354" s="17">
        <f t="shared" si="9480"/>
        <v>0</v>
      </c>
      <c r="BQ1354" s="17">
        <f t="shared" si="9480"/>
        <v>0</v>
      </c>
      <c r="BR1354" s="17">
        <f t="shared" si="9480"/>
        <v>0</v>
      </c>
      <c r="BS1354" s="17">
        <f t="shared" si="9480"/>
        <v>0</v>
      </c>
      <c r="BT1354" s="17">
        <f t="shared" si="9480"/>
        <v>0</v>
      </c>
      <c r="BU1354" s="17">
        <f t="shared" si="9480"/>
        <v>0</v>
      </c>
      <c r="BV1354" s="17">
        <f t="shared" si="9480"/>
        <v>0</v>
      </c>
      <c r="BW1354" s="17">
        <f t="shared" si="9480"/>
        <v>0</v>
      </c>
      <c r="BX1354" s="17">
        <f t="shared" si="9480"/>
        <v>0</v>
      </c>
      <c r="BY1354" s="17">
        <f t="shared" si="9480"/>
        <v>0</v>
      </c>
      <c r="BZ1354" s="17">
        <f t="shared" si="9480"/>
        <v>0</v>
      </c>
      <c r="CA1354" s="17">
        <f t="shared" si="9480"/>
        <v>0</v>
      </c>
      <c r="CB1354" s="17">
        <f t="shared" si="9480"/>
        <v>0</v>
      </c>
      <c r="CC1354" s="17">
        <f t="shared" si="9480"/>
        <v>0</v>
      </c>
      <c r="CD1354" s="17">
        <f t="shared" si="9480"/>
        <v>0</v>
      </c>
      <c r="CE1354" s="17">
        <f t="shared" si="9480"/>
        <v>0</v>
      </c>
      <c r="CF1354" s="17">
        <f t="shared" si="9480"/>
        <v>0</v>
      </c>
      <c r="CG1354" s="17">
        <f t="shared" si="9480"/>
        <v>0</v>
      </c>
      <c r="CH1354" s="17">
        <f t="shared" si="9480"/>
        <v>0</v>
      </c>
      <c r="CI1354" s="17">
        <f t="shared" si="9480"/>
        <v>0</v>
      </c>
      <c r="CJ1354" s="17">
        <f t="shared" si="9480"/>
        <v>0</v>
      </c>
      <c r="CK1354" s="17">
        <f t="shared" si="9480"/>
        <v>0</v>
      </c>
      <c r="CL1354" s="17">
        <f t="shared" si="9480"/>
        <v>0</v>
      </c>
      <c r="CM1354" s="17">
        <f t="shared" si="9480"/>
        <v>0</v>
      </c>
      <c r="CN1354" s="17">
        <f t="shared" ref="CN1354:CO1354" si="9481">IF((CN1331-$Z1331)&gt;$D$37,0,$D1354*(CN1335))</f>
        <v>0</v>
      </c>
      <c r="CO1354" s="17">
        <f t="shared" si="9481"/>
        <v>0</v>
      </c>
    </row>
    <row r="1355" spans="2:93">
      <c r="B1355" s="556"/>
      <c r="C1355" s="556">
        <f t="shared" si="9447"/>
        <v>20</v>
      </c>
      <c r="D1355" s="632">
        <f t="shared" si="9444"/>
        <v>-8.3333333333333329E-2</v>
      </c>
      <c r="E1355" s="632"/>
      <c r="F1355" s="632"/>
      <c r="G1355" s="632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>
        <f>IF((AB1331-$AA1331)&gt;$D1332,0,$D1355*(AB1335))</f>
        <v>-109.58333333333333</v>
      </c>
      <c r="AC1355" s="17">
        <f t="shared" ref="AC1355:CN1355" si="9482">IF((AC1331-$AA1331)&gt;$D1332,0,$D1355*(AC1335))</f>
        <v>-110.08333333333333</v>
      </c>
      <c r="AD1355" s="17">
        <f t="shared" si="9482"/>
        <v>-110.66666666666666</v>
      </c>
      <c r="AE1355" s="17">
        <f t="shared" si="9482"/>
        <v>-111.25</v>
      </c>
      <c r="AF1355" s="17">
        <f t="shared" si="9482"/>
        <v>-111.75</v>
      </c>
      <c r="AG1355" s="17">
        <f t="shared" si="9482"/>
        <v>-112.33333333333333</v>
      </c>
      <c r="AH1355" s="17">
        <f t="shared" si="9482"/>
        <v>-112.91666666666666</v>
      </c>
      <c r="AI1355" s="17">
        <f t="shared" si="9482"/>
        <v>-113.5</v>
      </c>
      <c r="AJ1355" s="17">
        <f t="shared" si="9482"/>
        <v>-114</v>
      </c>
      <c r="AK1355" s="17">
        <f t="shared" si="9482"/>
        <v>-114.58333333333333</v>
      </c>
      <c r="AL1355" s="17">
        <f t="shared" si="9482"/>
        <v>-115.16666666666666</v>
      </c>
      <c r="AM1355" s="17">
        <f t="shared" si="9482"/>
        <v>-115.75</v>
      </c>
      <c r="AN1355" s="17">
        <f t="shared" si="9482"/>
        <v>0</v>
      </c>
      <c r="AO1355" s="17">
        <f t="shared" si="9482"/>
        <v>0</v>
      </c>
      <c r="AP1355" s="17">
        <f t="shared" si="9482"/>
        <v>0</v>
      </c>
      <c r="AQ1355" s="17">
        <f t="shared" si="9482"/>
        <v>0</v>
      </c>
      <c r="AR1355" s="17">
        <f t="shared" si="9482"/>
        <v>0</v>
      </c>
      <c r="AS1355" s="17">
        <f t="shared" si="9482"/>
        <v>0</v>
      </c>
      <c r="AT1355" s="17">
        <f t="shared" si="9482"/>
        <v>0</v>
      </c>
      <c r="AU1355" s="17">
        <f t="shared" si="9482"/>
        <v>0</v>
      </c>
      <c r="AV1355" s="17">
        <f t="shared" si="9482"/>
        <v>0</v>
      </c>
      <c r="AW1355" s="17">
        <f t="shared" si="9482"/>
        <v>0</v>
      </c>
      <c r="AX1355" s="17">
        <f t="shared" si="9482"/>
        <v>0</v>
      </c>
      <c r="AY1355" s="17">
        <f t="shared" si="9482"/>
        <v>0</v>
      </c>
      <c r="AZ1355" s="17">
        <f t="shared" si="9482"/>
        <v>0</v>
      </c>
      <c r="BA1355" s="17">
        <f t="shared" si="9482"/>
        <v>0</v>
      </c>
      <c r="BB1355" s="17">
        <f t="shared" si="9482"/>
        <v>0</v>
      </c>
      <c r="BC1355" s="17">
        <f t="shared" si="9482"/>
        <v>0</v>
      </c>
      <c r="BD1355" s="17">
        <f t="shared" si="9482"/>
        <v>0</v>
      </c>
      <c r="BE1355" s="17">
        <f t="shared" si="9482"/>
        <v>0</v>
      </c>
      <c r="BF1355" s="17">
        <f t="shared" si="9482"/>
        <v>0</v>
      </c>
      <c r="BG1355" s="17">
        <f t="shared" si="9482"/>
        <v>0</v>
      </c>
      <c r="BH1355" s="17">
        <f t="shared" si="9482"/>
        <v>0</v>
      </c>
      <c r="BI1355" s="17">
        <f t="shared" si="9482"/>
        <v>0</v>
      </c>
      <c r="BJ1355" s="17">
        <f t="shared" si="9482"/>
        <v>0</v>
      </c>
      <c r="BK1355" s="17">
        <f t="shared" si="9482"/>
        <v>0</v>
      </c>
      <c r="BL1355" s="17">
        <f t="shared" si="9482"/>
        <v>0</v>
      </c>
      <c r="BM1355" s="17">
        <f t="shared" si="9482"/>
        <v>0</v>
      </c>
      <c r="BN1355" s="17">
        <f t="shared" si="9482"/>
        <v>0</v>
      </c>
      <c r="BO1355" s="17">
        <f t="shared" si="9482"/>
        <v>0</v>
      </c>
      <c r="BP1355" s="17">
        <f t="shared" si="9482"/>
        <v>0</v>
      </c>
      <c r="BQ1355" s="17">
        <f t="shared" si="9482"/>
        <v>0</v>
      </c>
      <c r="BR1355" s="17">
        <f t="shared" si="9482"/>
        <v>0</v>
      </c>
      <c r="BS1355" s="17">
        <f t="shared" si="9482"/>
        <v>0</v>
      </c>
      <c r="BT1355" s="17">
        <f t="shared" si="9482"/>
        <v>0</v>
      </c>
      <c r="BU1355" s="17">
        <f t="shared" si="9482"/>
        <v>0</v>
      </c>
      <c r="BV1355" s="17">
        <f t="shared" si="9482"/>
        <v>0</v>
      </c>
      <c r="BW1355" s="17">
        <f t="shared" si="9482"/>
        <v>0</v>
      </c>
      <c r="BX1355" s="17">
        <f t="shared" si="9482"/>
        <v>0</v>
      </c>
      <c r="BY1355" s="17">
        <f t="shared" si="9482"/>
        <v>0</v>
      </c>
      <c r="BZ1355" s="17">
        <f t="shared" si="9482"/>
        <v>0</v>
      </c>
      <c r="CA1355" s="17">
        <f t="shared" si="9482"/>
        <v>0</v>
      </c>
      <c r="CB1355" s="17">
        <f t="shared" si="9482"/>
        <v>0</v>
      </c>
      <c r="CC1355" s="17">
        <f t="shared" si="9482"/>
        <v>0</v>
      </c>
      <c r="CD1355" s="17">
        <f t="shared" si="9482"/>
        <v>0</v>
      </c>
      <c r="CE1355" s="17">
        <f t="shared" si="9482"/>
        <v>0</v>
      </c>
      <c r="CF1355" s="17">
        <f t="shared" si="9482"/>
        <v>0</v>
      </c>
      <c r="CG1355" s="17">
        <f t="shared" si="9482"/>
        <v>0</v>
      </c>
      <c r="CH1355" s="17">
        <f t="shared" si="9482"/>
        <v>0</v>
      </c>
      <c r="CI1355" s="17">
        <f t="shared" si="9482"/>
        <v>0</v>
      </c>
      <c r="CJ1355" s="17">
        <f t="shared" si="9482"/>
        <v>0</v>
      </c>
      <c r="CK1355" s="17">
        <f t="shared" si="9482"/>
        <v>0</v>
      </c>
      <c r="CL1355" s="17">
        <f t="shared" si="9482"/>
        <v>0</v>
      </c>
      <c r="CM1355" s="17">
        <f t="shared" si="9482"/>
        <v>0</v>
      </c>
      <c r="CN1355" s="17">
        <f t="shared" si="9482"/>
        <v>0</v>
      </c>
      <c r="CO1355" s="17">
        <f t="shared" ref="CO1355" si="9483">IF((CO1331-$AA1331)&gt;$D1332,0,$D1355*(CO1335))</f>
        <v>0</v>
      </c>
    </row>
    <row r="1356" spans="2:93">
      <c r="B1356" s="556"/>
      <c r="C1356" s="556">
        <f t="shared" si="9447"/>
        <v>21</v>
      </c>
      <c r="D1356" s="632">
        <f t="shared" si="9444"/>
        <v>-8.3333333333333329E-2</v>
      </c>
      <c r="E1356" s="632"/>
      <c r="F1356" s="632"/>
      <c r="G1356" s="632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>
        <f>IF((AC1331-$AB1331)&gt;$D1332,0,$D1356*(AC1335))</f>
        <v>-110.08333333333333</v>
      </c>
      <c r="AD1356" s="17">
        <f t="shared" ref="AD1356:CO1356" si="9484">IF((AD1331-$AB1331)&gt;$D1332,0,$D1356*(AD1335))</f>
        <v>-110.66666666666666</v>
      </c>
      <c r="AE1356" s="17">
        <f t="shared" si="9484"/>
        <v>-111.25</v>
      </c>
      <c r="AF1356" s="17">
        <f t="shared" si="9484"/>
        <v>-111.75</v>
      </c>
      <c r="AG1356" s="17">
        <f t="shared" si="9484"/>
        <v>-112.33333333333333</v>
      </c>
      <c r="AH1356" s="17">
        <f t="shared" si="9484"/>
        <v>-112.91666666666666</v>
      </c>
      <c r="AI1356" s="17">
        <f t="shared" si="9484"/>
        <v>-113.5</v>
      </c>
      <c r="AJ1356" s="17">
        <f t="shared" si="9484"/>
        <v>-114</v>
      </c>
      <c r="AK1356" s="17">
        <f t="shared" si="9484"/>
        <v>-114.58333333333333</v>
      </c>
      <c r="AL1356" s="17">
        <f t="shared" si="9484"/>
        <v>-115.16666666666666</v>
      </c>
      <c r="AM1356" s="17">
        <f t="shared" si="9484"/>
        <v>-115.75</v>
      </c>
      <c r="AN1356" s="17">
        <f t="shared" si="9484"/>
        <v>-116.33333333333333</v>
      </c>
      <c r="AO1356" s="17">
        <f t="shared" si="9484"/>
        <v>0</v>
      </c>
      <c r="AP1356" s="17">
        <f t="shared" si="9484"/>
        <v>0</v>
      </c>
      <c r="AQ1356" s="17">
        <f t="shared" si="9484"/>
        <v>0</v>
      </c>
      <c r="AR1356" s="17">
        <f t="shared" si="9484"/>
        <v>0</v>
      </c>
      <c r="AS1356" s="17">
        <f t="shared" si="9484"/>
        <v>0</v>
      </c>
      <c r="AT1356" s="17">
        <f t="shared" si="9484"/>
        <v>0</v>
      </c>
      <c r="AU1356" s="17">
        <f t="shared" si="9484"/>
        <v>0</v>
      </c>
      <c r="AV1356" s="17">
        <f t="shared" si="9484"/>
        <v>0</v>
      </c>
      <c r="AW1356" s="17">
        <f t="shared" si="9484"/>
        <v>0</v>
      </c>
      <c r="AX1356" s="17">
        <f t="shared" si="9484"/>
        <v>0</v>
      </c>
      <c r="AY1356" s="17">
        <f t="shared" si="9484"/>
        <v>0</v>
      </c>
      <c r="AZ1356" s="17">
        <f t="shared" si="9484"/>
        <v>0</v>
      </c>
      <c r="BA1356" s="17">
        <f t="shared" si="9484"/>
        <v>0</v>
      </c>
      <c r="BB1356" s="17">
        <f t="shared" si="9484"/>
        <v>0</v>
      </c>
      <c r="BC1356" s="17">
        <f t="shared" si="9484"/>
        <v>0</v>
      </c>
      <c r="BD1356" s="17">
        <f t="shared" si="9484"/>
        <v>0</v>
      </c>
      <c r="BE1356" s="17">
        <f t="shared" si="9484"/>
        <v>0</v>
      </c>
      <c r="BF1356" s="17">
        <f t="shared" si="9484"/>
        <v>0</v>
      </c>
      <c r="BG1356" s="17">
        <f t="shared" si="9484"/>
        <v>0</v>
      </c>
      <c r="BH1356" s="17">
        <f t="shared" si="9484"/>
        <v>0</v>
      </c>
      <c r="BI1356" s="17">
        <f t="shared" si="9484"/>
        <v>0</v>
      </c>
      <c r="BJ1356" s="17">
        <f t="shared" si="9484"/>
        <v>0</v>
      </c>
      <c r="BK1356" s="17">
        <f t="shared" si="9484"/>
        <v>0</v>
      </c>
      <c r="BL1356" s="17">
        <f t="shared" si="9484"/>
        <v>0</v>
      </c>
      <c r="BM1356" s="17">
        <f t="shared" si="9484"/>
        <v>0</v>
      </c>
      <c r="BN1356" s="17">
        <f t="shared" si="9484"/>
        <v>0</v>
      </c>
      <c r="BO1356" s="17">
        <f t="shared" si="9484"/>
        <v>0</v>
      </c>
      <c r="BP1356" s="17">
        <f t="shared" si="9484"/>
        <v>0</v>
      </c>
      <c r="BQ1356" s="17">
        <f t="shared" si="9484"/>
        <v>0</v>
      </c>
      <c r="BR1356" s="17">
        <f t="shared" si="9484"/>
        <v>0</v>
      </c>
      <c r="BS1356" s="17">
        <f t="shared" si="9484"/>
        <v>0</v>
      </c>
      <c r="BT1356" s="17">
        <f t="shared" si="9484"/>
        <v>0</v>
      </c>
      <c r="BU1356" s="17">
        <f t="shared" si="9484"/>
        <v>0</v>
      </c>
      <c r="BV1356" s="17">
        <f t="shared" si="9484"/>
        <v>0</v>
      </c>
      <c r="BW1356" s="17">
        <f t="shared" si="9484"/>
        <v>0</v>
      </c>
      <c r="BX1356" s="17">
        <f t="shared" si="9484"/>
        <v>0</v>
      </c>
      <c r="BY1356" s="17">
        <f t="shared" si="9484"/>
        <v>0</v>
      </c>
      <c r="BZ1356" s="17">
        <f t="shared" si="9484"/>
        <v>0</v>
      </c>
      <c r="CA1356" s="17">
        <f t="shared" si="9484"/>
        <v>0</v>
      </c>
      <c r="CB1356" s="17">
        <f t="shared" si="9484"/>
        <v>0</v>
      </c>
      <c r="CC1356" s="17">
        <f t="shared" si="9484"/>
        <v>0</v>
      </c>
      <c r="CD1356" s="17">
        <f t="shared" si="9484"/>
        <v>0</v>
      </c>
      <c r="CE1356" s="17">
        <f t="shared" si="9484"/>
        <v>0</v>
      </c>
      <c r="CF1356" s="17">
        <f t="shared" si="9484"/>
        <v>0</v>
      </c>
      <c r="CG1356" s="17">
        <f t="shared" si="9484"/>
        <v>0</v>
      </c>
      <c r="CH1356" s="17">
        <f t="shared" si="9484"/>
        <v>0</v>
      </c>
      <c r="CI1356" s="17">
        <f t="shared" si="9484"/>
        <v>0</v>
      </c>
      <c r="CJ1356" s="17">
        <f t="shared" si="9484"/>
        <v>0</v>
      </c>
      <c r="CK1356" s="17">
        <f t="shared" si="9484"/>
        <v>0</v>
      </c>
      <c r="CL1356" s="17">
        <f t="shared" si="9484"/>
        <v>0</v>
      </c>
      <c r="CM1356" s="17">
        <f t="shared" si="9484"/>
        <v>0</v>
      </c>
      <c r="CN1356" s="17">
        <f t="shared" si="9484"/>
        <v>0</v>
      </c>
      <c r="CO1356" s="17">
        <f t="shared" si="9484"/>
        <v>0</v>
      </c>
    </row>
    <row r="1357" spans="2:93">
      <c r="B1357" s="556"/>
      <c r="C1357" s="556">
        <f t="shared" si="9447"/>
        <v>22</v>
      </c>
      <c r="D1357" s="632">
        <f t="shared" si="9444"/>
        <v>-8.3333333333333329E-2</v>
      </c>
      <c r="E1357" s="632"/>
      <c r="F1357" s="632"/>
      <c r="G1357" s="632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>
        <f>IF((AD1331-$AC1331)&gt;$D1332,0,$D1357*(AD1335))</f>
        <v>-110.66666666666666</v>
      </c>
      <c r="AE1357" s="17">
        <f t="shared" ref="AE1357:CO1357" si="9485">IF((AE1331-$AC1331)&gt;$D1332,0,$D1357*(AE1335))</f>
        <v>-111.25</v>
      </c>
      <c r="AF1357" s="17">
        <f t="shared" si="9485"/>
        <v>-111.75</v>
      </c>
      <c r="AG1357" s="17">
        <f t="shared" si="9485"/>
        <v>-112.33333333333333</v>
      </c>
      <c r="AH1357" s="17">
        <f t="shared" si="9485"/>
        <v>-112.91666666666666</v>
      </c>
      <c r="AI1357" s="17">
        <f t="shared" si="9485"/>
        <v>-113.5</v>
      </c>
      <c r="AJ1357" s="17">
        <f t="shared" si="9485"/>
        <v>-114</v>
      </c>
      <c r="AK1357" s="17">
        <f t="shared" si="9485"/>
        <v>-114.58333333333333</v>
      </c>
      <c r="AL1357" s="17">
        <f t="shared" si="9485"/>
        <v>-115.16666666666666</v>
      </c>
      <c r="AM1357" s="17">
        <f t="shared" si="9485"/>
        <v>-115.75</v>
      </c>
      <c r="AN1357" s="17">
        <f t="shared" si="9485"/>
        <v>-116.33333333333333</v>
      </c>
      <c r="AO1357" s="17">
        <f t="shared" si="9485"/>
        <v>-116.91666666666666</v>
      </c>
      <c r="AP1357" s="17">
        <f t="shared" si="9485"/>
        <v>0</v>
      </c>
      <c r="AQ1357" s="17">
        <f t="shared" si="9485"/>
        <v>0</v>
      </c>
      <c r="AR1357" s="17">
        <f t="shared" si="9485"/>
        <v>0</v>
      </c>
      <c r="AS1357" s="17">
        <f t="shared" si="9485"/>
        <v>0</v>
      </c>
      <c r="AT1357" s="17">
        <f t="shared" si="9485"/>
        <v>0</v>
      </c>
      <c r="AU1357" s="17">
        <f t="shared" si="9485"/>
        <v>0</v>
      </c>
      <c r="AV1357" s="17">
        <f t="shared" si="9485"/>
        <v>0</v>
      </c>
      <c r="AW1357" s="17">
        <f t="shared" si="9485"/>
        <v>0</v>
      </c>
      <c r="AX1357" s="17">
        <f t="shared" si="9485"/>
        <v>0</v>
      </c>
      <c r="AY1357" s="17">
        <f t="shared" si="9485"/>
        <v>0</v>
      </c>
      <c r="AZ1357" s="17">
        <f t="shared" si="9485"/>
        <v>0</v>
      </c>
      <c r="BA1357" s="17">
        <f t="shared" si="9485"/>
        <v>0</v>
      </c>
      <c r="BB1357" s="17">
        <f t="shared" si="9485"/>
        <v>0</v>
      </c>
      <c r="BC1357" s="17">
        <f t="shared" si="9485"/>
        <v>0</v>
      </c>
      <c r="BD1357" s="17">
        <f t="shared" si="9485"/>
        <v>0</v>
      </c>
      <c r="BE1357" s="17">
        <f t="shared" si="9485"/>
        <v>0</v>
      </c>
      <c r="BF1357" s="17">
        <f t="shared" si="9485"/>
        <v>0</v>
      </c>
      <c r="BG1357" s="17">
        <f t="shared" si="9485"/>
        <v>0</v>
      </c>
      <c r="BH1357" s="17">
        <f t="shared" si="9485"/>
        <v>0</v>
      </c>
      <c r="BI1357" s="17">
        <f t="shared" si="9485"/>
        <v>0</v>
      </c>
      <c r="BJ1357" s="17">
        <f t="shared" si="9485"/>
        <v>0</v>
      </c>
      <c r="BK1357" s="17">
        <f t="shared" si="9485"/>
        <v>0</v>
      </c>
      <c r="BL1357" s="17">
        <f t="shared" si="9485"/>
        <v>0</v>
      </c>
      <c r="BM1357" s="17">
        <f t="shared" si="9485"/>
        <v>0</v>
      </c>
      <c r="BN1357" s="17">
        <f t="shared" si="9485"/>
        <v>0</v>
      </c>
      <c r="BO1357" s="17">
        <f t="shared" si="9485"/>
        <v>0</v>
      </c>
      <c r="BP1357" s="17">
        <f t="shared" si="9485"/>
        <v>0</v>
      </c>
      <c r="BQ1357" s="17">
        <f t="shared" si="9485"/>
        <v>0</v>
      </c>
      <c r="BR1357" s="17">
        <f t="shared" si="9485"/>
        <v>0</v>
      </c>
      <c r="BS1357" s="17">
        <f t="shared" si="9485"/>
        <v>0</v>
      </c>
      <c r="BT1357" s="17">
        <f t="shared" si="9485"/>
        <v>0</v>
      </c>
      <c r="BU1357" s="17">
        <f t="shared" si="9485"/>
        <v>0</v>
      </c>
      <c r="BV1357" s="17">
        <f t="shared" si="9485"/>
        <v>0</v>
      </c>
      <c r="BW1357" s="17">
        <f t="shared" si="9485"/>
        <v>0</v>
      </c>
      <c r="BX1357" s="17">
        <f t="shared" si="9485"/>
        <v>0</v>
      </c>
      <c r="BY1357" s="17">
        <f t="shared" si="9485"/>
        <v>0</v>
      </c>
      <c r="BZ1357" s="17">
        <f t="shared" si="9485"/>
        <v>0</v>
      </c>
      <c r="CA1357" s="17">
        <f t="shared" si="9485"/>
        <v>0</v>
      </c>
      <c r="CB1357" s="17">
        <f t="shared" si="9485"/>
        <v>0</v>
      </c>
      <c r="CC1357" s="17">
        <f t="shared" si="9485"/>
        <v>0</v>
      </c>
      <c r="CD1357" s="17">
        <f t="shared" si="9485"/>
        <v>0</v>
      </c>
      <c r="CE1357" s="17">
        <f t="shared" si="9485"/>
        <v>0</v>
      </c>
      <c r="CF1357" s="17">
        <f t="shared" si="9485"/>
        <v>0</v>
      </c>
      <c r="CG1357" s="17">
        <f t="shared" si="9485"/>
        <v>0</v>
      </c>
      <c r="CH1357" s="17">
        <f t="shared" si="9485"/>
        <v>0</v>
      </c>
      <c r="CI1357" s="17">
        <f t="shared" si="9485"/>
        <v>0</v>
      </c>
      <c r="CJ1357" s="17">
        <f t="shared" si="9485"/>
        <v>0</v>
      </c>
      <c r="CK1357" s="17">
        <f t="shared" si="9485"/>
        <v>0</v>
      </c>
      <c r="CL1357" s="17">
        <f t="shared" si="9485"/>
        <v>0</v>
      </c>
      <c r="CM1357" s="17">
        <f t="shared" si="9485"/>
        <v>0</v>
      </c>
      <c r="CN1357" s="17">
        <f t="shared" si="9485"/>
        <v>0</v>
      </c>
      <c r="CO1357" s="17">
        <f t="shared" si="9485"/>
        <v>0</v>
      </c>
    </row>
    <row r="1358" spans="2:93">
      <c r="B1358" s="556"/>
      <c r="C1358" s="556">
        <f t="shared" si="9447"/>
        <v>23</v>
      </c>
      <c r="D1358" s="632">
        <f t="shared" si="9444"/>
        <v>-8.3333333333333329E-2</v>
      </c>
      <c r="E1358" s="632"/>
      <c r="F1358" s="632"/>
      <c r="G1358" s="632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>
        <f>IF((AE1331-$AD1331)&gt;$D1332,0,$D1358*(AE1335))</f>
        <v>-111.25</v>
      </c>
      <c r="AF1358" s="17">
        <f t="shared" ref="AF1358:CO1358" si="9486">IF((AF1331-$AD1331)&gt;$D1332,0,$D1358*(AF1335))</f>
        <v>-111.75</v>
      </c>
      <c r="AG1358" s="17">
        <f t="shared" si="9486"/>
        <v>-112.33333333333333</v>
      </c>
      <c r="AH1358" s="17">
        <f t="shared" si="9486"/>
        <v>-112.91666666666666</v>
      </c>
      <c r="AI1358" s="17">
        <f t="shared" si="9486"/>
        <v>-113.5</v>
      </c>
      <c r="AJ1358" s="17">
        <f t="shared" si="9486"/>
        <v>-114</v>
      </c>
      <c r="AK1358" s="17">
        <f t="shared" si="9486"/>
        <v>-114.58333333333333</v>
      </c>
      <c r="AL1358" s="17">
        <f t="shared" si="9486"/>
        <v>-115.16666666666666</v>
      </c>
      <c r="AM1358" s="17">
        <f t="shared" si="9486"/>
        <v>-115.75</v>
      </c>
      <c r="AN1358" s="17">
        <f t="shared" si="9486"/>
        <v>-116.33333333333333</v>
      </c>
      <c r="AO1358" s="17">
        <f t="shared" si="9486"/>
        <v>-116.91666666666666</v>
      </c>
      <c r="AP1358" s="17">
        <f t="shared" si="9486"/>
        <v>-117.5</v>
      </c>
      <c r="AQ1358" s="17">
        <f t="shared" si="9486"/>
        <v>0</v>
      </c>
      <c r="AR1358" s="17">
        <f t="shared" si="9486"/>
        <v>0</v>
      </c>
      <c r="AS1358" s="17">
        <f t="shared" si="9486"/>
        <v>0</v>
      </c>
      <c r="AT1358" s="17">
        <f t="shared" si="9486"/>
        <v>0</v>
      </c>
      <c r="AU1358" s="17">
        <f t="shared" si="9486"/>
        <v>0</v>
      </c>
      <c r="AV1358" s="17">
        <f t="shared" si="9486"/>
        <v>0</v>
      </c>
      <c r="AW1358" s="17">
        <f t="shared" si="9486"/>
        <v>0</v>
      </c>
      <c r="AX1358" s="17">
        <f t="shared" si="9486"/>
        <v>0</v>
      </c>
      <c r="AY1358" s="17">
        <f t="shared" si="9486"/>
        <v>0</v>
      </c>
      <c r="AZ1358" s="17">
        <f t="shared" si="9486"/>
        <v>0</v>
      </c>
      <c r="BA1358" s="17">
        <f t="shared" si="9486"/>
        <v>0</v>
      </c>
      <c r="BB1358" s="17">
        <f t="shared" si="9486"/>
        <v>0</v>
      </c>
      <c r="BC1358" s="17">
        <f t="shared" si="9486"/>
        <v>0</v>
      </c>
      <c r="BD1358" s="17">
        <f t="shared" si="9486"/>
        <v>0</v>
      </c>
      <c r="BE1358" s="17">
        <f t="shared" si="9486"/>
        <v>0</v>
      </c>
      <c r="BF1358" s="17">
        <f t="shared" si="9486"/>
        <v>0</v>
      </c>
      <c r="BG1358" s="17">
        <f t="shared" si="9486"/>
        <v>0</v>
      </c>
      <c r="BH1358" s="17">
        <f t="shared" si="9486"/>
        <v>0</v>
      </c>
      <c r="BI1358" s="17">
        <f t="shared" si="9486"/>
        <v>0</v>
      </c>
      <c r="BJ1358" s="17">
        <f t="shared" si="9486"/>
        <v>0</v>
      </c>
      <c r="BK1358" s="17">
        <f t="shared" si="9486"/>
        <v>0</v>
      </c>
      <c r="BL1358" s="17">
        <f t="shared" si="9486"/>
        <v>0</v>
      </c>
      <c r="BM1358" s="17">
        <f t="shared" si="9486"/>
        <v>0</v>
      </c>
      <c r="BN1358" s="17">
        <f t="shared" si="9486"/>
        <v>0</v>
      </c>
      <c r="BO1358" s="17">
        <f t="shared" si="9486"/>
        <v>0</v>
      </c>
      <c r="BP1358" s="17">
        <f t="shared" si="9486"/>
        <v>0</v>
      </c>
      <c r="BQ1358" s="17">
        <f t="shared" si="9486"/>
        <v>0</v>
      </c>
      <c r="BR1358" s="17">
        <f t="shared" si="9486"/>
        <v>0</v>
      </c>
      <c r="BS1358" s="17">
        <f t="shared" si="9486"/>
        <v>0</v>
      </c>
      <c r="BT1358" s="17">
        <f t="shared" si="9486"/>
        <v>0</v>
      </c>
      <c r="BU1358" s="17">
        <f t="shared" si="9486"/>
        <v>0</v>
      </c>
      <c r="BV1358" s="17">
        <f t="shared" si="9486"/>
        <v>0</v>
      </c>
      <c r="BW1358" s="17">
        <f t="shared" si="9486"/>
        <v>0</v>
      </c>
      <c r="BX1358" s="17">
        <f t="shared" si="9486"/>
        <v>0</v>
      </c>
      <c r="BY1358" s="17">
        <f t="shared" si="9486"/>
        <v>0</v>
      </c>
      <c r="BZ1358" s="17">
        <f t="shared" si="9486"/>
        <v>0</v>
      </c>
      <c r="CA1358" s="17">
        <f t="shared" si="9486"/>
        <v>0</v>
      </c>
      <c r="CB1358" s="17">
        <f t="shared" si="9486"/>
        <v>0</v>
      </c>
      <c r="CC1358" s="17">
        <f t="shared" si="9486"/>
        <v>0</v>
      </c>
      <c r="CD1358" s="17">
        <f t="shared" si="9486"/>
        <v>0</v>
      </c>
      <c r="CE1358" s="17">
        <f t="shared" si="9486"/>
        <v>0</v>
      </c>
      <c r="CF1358" s="17">
        <f t="shared" si="9486"/>
        <v>0</v>
      </c>
      <c r="CG1358" s="17">
        <f t="shared" si="9486"/>
        <v>0</v>
      </c>
      <c r="CH1358" s="17">
        <f t="shared" si="9486"/>
        <v>0</v>
      </c>
      <c r="CI1358" s="17">
        <f t="shared" si="9486"/>
        <v>0</v>
      </c>
      <c r="CJ1358" s="17">
        <f t="shared" si="9486"/>
        <v>0</v>
      </c>
      <c r="CK1358" s="17">
        <f t="shared" si="9486"/>
        <v>0</v>
      </c>
      <c r="CL1358" s="17">
        <f t="shared" si="9486"/>
        <v>0</v>
      </c>
      <c r="CM1358" s="17">
        <f t="shared" si="9486"/>
        <v>0</v>
      </c>
      <c r="CN1358" s="17">
        <f t="shared" si="9486"/>
        <v>0</v>
      </c>
      <c r="CO1358" s="17">
        <f t="shared" si="9486"/>
        <v>0</v>
      </c>
    </row>
    <row r="1359" spans="2:93">
      <c r="B1359" s="556"/>
      <c r="C1359" s="556">
        <f t="shared" si="9447"/>
        <v>24</v>
      </c>
      <c r="D1359" s="632">
        <f t="shared" si="9444"/>
        <v>-8.3333333333333329E-2</v>
      </c>
      <c r="E1359" s="632"/>
      <c r="F1359" s="632"/>
      <c r="G1359" s="632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>
        <f>IF((AF1331-$AE1331)&gt;$D1332,0,$D1359*(AF1335))</f>
        <v>-111.75</v>
      </c>
      <c r="AG1359" s="17">
        <f t="shared" ref="AG1359:CO1359" si="9487">IF((AG1331-$AE1331)&gt;$D1332,0,$D1359*(AG1335))</f>
        <v>-112.33333333333333</v>
      </c>
      <c r="AH1359" s="17">
        <f t="shared" si="9487"/>
        <v>-112.91666666666666</v>
      </c>
      <c r="AI1359" s="17">
        <f t="shared" si="9487"/>
        <v>-113.5</v>
      </c>
      <c r="AJ1359" s="17">
        <f t="shared" si="9487"/>
        <v>-114</v>
      </c>
      <c r="AK1359" s="17">
        <f t="shared" si="9487"/>
        <v>-114.58333333333333</v>
      </c>
      <c r="AL1359" s="17">
        <f t="shared" si="9487"/>
        <v>-115.16666666666666</v>
      </c>
      <c r="AM1359" s="17">
        <f t="shared" si="9487"/>
        <v>-115.75</v>
      </c>
      <c r="AN1359" s="17">
        <f t="shared" si="9487"/>
        <v>-116.33333333333333</v>
      </c>
      <c r="AO1359" s="17">
        <f t="shared" si="9487"/>
        <v>-116.91666666666666</v>
      </c>
      <c r="AP1359" s="17">
        <f t="shared" si="9487"/>
        <v>-117.5</v>
      </c>
      <c r="AQ1359" s="17">
        <f t="shared" si="9487"/>
        <v>-118.08333333333333</v>
      </c>
      <c r="AR1359" s="17">
        <f t="shared" si="9487"/>
        <v>0</v>
      </c>
      <c r="AS1359" s="17">
        <f t="shared" si="9487"/>
        <v>0</v>
      </c>
      <c r="AT1359" s="17">
        <f t="shared" si="9487"/>
        <v>0</v>
      </c>
      <c r="AU1359" s="17">
        <f t="shared" si="9487"/>
        <v>0</v>
      </c>
      <c r="AV1359" s="17">
        <f t="shared" si="9487"/>
        <v>0</v>
      </c>
      <c r="AW1359" s="17">
        <f t="shared" si="9487"/>
        <v>0</v>
      </c>
      <c r="AX1359" s="17">
        <f t="shared" si="9487"/>
        <v>0</v>
      </c>
      <c r="AY1359" s="17">
        <f t="shared" si="9487"/>
        <v>0</v>
      </c>
      <c r="AZ1359" s="17">
        <f t="shared" si="9487"/>
        <v>0</v>
      </c>
      <c r="BA1359" s="17">
        <f t="shared" si="9487"/>
        <v>0</v>
      </c>
      <c r="BB1359" s="17">
        <f t="shared" si="9487"/>
        <v>0</v>
      </c>
      <c r="BC1359" s="17">
        <f t="shared" si="9487"/>
        <v>0</v>
      </c>
      <c r="BD1359" s="17">
        <f t="shared" si="9487"/>
        <v>0</v>
      </c>
      <c r="BE1359" s="17">
        <f t="shared" si="9487"/>
        <v>0</v>
      </c>
      <c r="BF1359" s="17">
        <f t="shared" si="9487"/>
        <v>0</v>
      </c>
      <c r="BG1359" s="17">
        <f t="shared" si="9487"/>
        <v>0</v>
      </c>
      <c r="BH1359" s="17">
        <f t="shared" si="9487"/>
        <v>0</v>
      </c>
      <c r="BI1359" s="17">
        <f t="shared" si="9487"/>
        <v>0</v>
      </c>
      <c r="BJ1359" s="17">
        <f t="shared" si="9487"/>
        <v>0</v>
      </c>
      <c r="BK1359" s="17">
        <f t="shared" si="9487"/>
        <v>0</v>
      </c>
      <c r="BL1359" s="17">
        <f t="shared" si="9487"/>
        <v>0</v>
      </c>
      <c r="BM1359" s="17">
        <f t="shared" si="9487"/>
        <v>0</v>
      </c>
      <c r="BN1359" s="17">
        <f t="shared" si="9487"/>
        <v>0</v>
      </c>
      <c r="BO1359" s="17">
        <f t="shared" si="9487"/>
        <v>0</v>
      </c>
      <c r="BP1359" s="17">
        <f t="shared" si="9487"/>
        <v>0</v>
      </c>
      <c r="BQ1359" s="17">
        <f t="shared" si="9487"/>
        <v>0</v>
      </c>
      <c r="BR1359" s="17">
        <f t="shared" si="9487"/>
        <v>0</v>
      </c>
      <c r="BS1359" s="17">
        <f t="shared" si="9487"/>
        <v>0</v>
      </c>
      <c r="BT1359" s="17">
        <f t="shared" si="9487"/>
        <v>0</v>
      </c>
      <c r="BU1359" s="17">
        <f t="shared" si="9487"/>
        <v>0</v>
      </c>
      <c r="BV1359" s="17">
        <f t="shared" si="9487"/>
        <v>0</v>
      </c>
      <c r="BW1359" s="17">
        <f t="shared" si="9487"/>
        <v>0</v>
      </c>
      <c r="BX1359" s="17">
        <f t="shared" si="9487"/>
        <v>0</v>
      </c>
      <c r="BY1359" s="17">
        <f t="shared" si="9487"/>
        <v>0</v>
      </c>
      <c r="BZ1359" s="17">
        <f t="shared" si="9487"/>
        <v>0</v>
      </c>
      <c r="CA1359" s="17">
        <f t="shared" si="9487"/>
        <v>0</v>
      </c>
      <c r="CB1359" s="17">
        <f t="shared" si="9487"/>
        <v>0</v>
      </c>
      <c r="CC1359" s="17">
        <f t="shared" si="9487"/>
        <v>0</v>
      </c>
      <c r="CD1359" s="17">
        <f t="shared" si="9487"/>
        <v>0</v>
      </c>
      <c r="CE1359" s="17">
        <f t="shared" si="9487"/>
        <v>0</v>
      </c>
      <c r="CF1359" s="17">
        <f t="shared" si="9487"/>
        <v>0</v>
      </c>
      <c r="CG1359" s="17">
        <f t="shared" si="9487"/>
        <v>0</v>
      </c>
      <c r="CH1359" s="17">
        <f t="shared" si="9487"/>
        <v>0</v>
      </c>
      <c r="CI1359" s="17">
        <f t="shared" si="9487"/>
        <v>0</v>
      </c>
      <c r="CJ1359" s="17">
        <f t="shared" si="9487"/>
        <v>0</v>
      </c>
      <c r="CK1359" s="17">
        <f t="shared" si="9487"/>
        <v>0</v>
      </c>
      <c r="CL1359" s="17">
        <f t="shared" si="9487"/>
        <v>0</v>
      </c>
      <c r="CM1359" s="17">
        <f t="shared" si="9487"/>
        <v>0</v>
      </c>
      <c r="CN1359" s="17">
        <f t="shared" si="9487"/>
        <v>0</v>
      </c>
      <c r="CO1359" s="17">
        <f t="shared" si="9487"/>
        <v>0</v>
      </c>
    </row>
    <row r="1360" spans="2:93">
      <c r="B1360" s="556"/>
      <c r="C1360" s="556">
        <f t="shared" si="9447"/>
        <v>25</v>
      </c>
      <c r="D1360" s="632">
        <f t="shared" si="9444"/>
        <v>-8.3333333333333329E-2</v>
      </c>
      <c r="E1360" s="632"/>
      <c r="F1360" s="632"/>
      <c r="G1360" s="632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>
        <f>IF((AG1331-$AF1331)&gt;$D1332,0,$D1360*(AG1335))</f>
        <v>-112.33333333333333</v>
      </c>
      <c r="AH1360" s="17">
        <f t="shared" ref="AH1360:CO1360" si="9488">IF((AH1331-$AF1331)&gt;$D1332,0,$D1360*(AH1335))</f>
        <v>-112.91666666666666</v>
      </c>
      <c r="AI1360" s="17">
        <f t="shared" si="9488"/>
        <v>-113.5</v>
      </c>
      <c r="AJ1360" s="17">
        <f t="shared" si="9488"/>
        <v>-114</v>
      </c>
      <c r="AK1360" s="17">
        <f t="shared" si="9488"/>
        <v>-114.58333333333333</v>
      </c>
      <c r="AL1360" s="17">
        <f t="shared" si="9488"/>
        <v>-115.16666666666666</v>
      </c>
      <c r="AM1360" s="17">
        <f t="shared" si="9488"/>
        <v>-115.75</v>
      </c>
      <c r="AN1360" s="17">
        <f t="shared" si="9488"/>
        <v>-116.33333333333333</v>
      </c>
      <c r="AO1360" s="17">
        <f t="shared" si="9488"/>
        <v>-116.91666666666666</v>
      </c>
      <c r="AP1360" s="17">
        <f t="shared" si="9488"/>
        <v>-117.5</v>
      </c>
      <c r="AQ1360" s="17">
        <f t="shared" si="9488"/>
        <v>-118.08333333333333</v>
      </c>
      <c r="AR1360" s="17">
        <f t="shared" si="9488"/>
        <v>-118.66666666666666</v>
      </c>
      <c r="AS1360" s="17">
        <f t="shared" si="9488"/>
        <v>0</v>
      </c>
      <c r="AT1360" s="17">
        <f t="shared" si="9488"/>
        <v>0</v>
      </c>
      <c r="AU1360" s="17">
        <f t="shared" si="9488"/>
        <v>0</v>
      </c>
      <c r="AV1360" s="17">
        <f t="shared" si="9488"/>
        <v>0</v>
      </c>
      <c r="AW1360" s="17">
        <f t="shared" si="9488"/>
        <v>0</v>
      </c>
      <c r="AX1360" s="17">
        <f t="shared" si="9488"/>
        <v>0</v>
      </c>
      <c r="AY1360" s="17">
        <f t="shared" si="9488"/>
        <v>0</v>
      </c>
      <c r="AZ1360" s="17">
        <f t="shared" si="9488"/>
        <v>0</v>
      </c>
      <c r="BA1360" s="17">
        <f t="shared" si="9488"/>
        <v>0</v>
      </c>
      <c r="BB1360" s="17">
        <f t="shared" si="9488"/>
        <v>0</v>
      </c>
      <c r="BC1360" s="17">
        <f t="shared" si="9488"/>
        <v>0</v>
      </c>
      <c r="BD1360" s="17">
        <f t="shared" si="9488"/>
        <v>0</v>
      </c>
      <c r="BE1360" s="17">
        <f t="shared" si="9488"/>
        <v>0</v>
      </c>
      <c r="BF1360" s="17">
        <f t="shared" si="9488"/>
        <v>0</v>
      </c>
      <c r="BG1360" s="17">
        <f t="shared" si="9488"/>
        <v>0</v>
      </c>
      <c r="BH1360" s="17">
        <f t="shared" si="9488"/>
        <v>0</v>
      </c>
      <c r="BI1360" s="17">
        <f t="shared" si="9488"/>
        <v>0</v>
      </c>
      <c r="BJ1360" s="17">
        <f t="shared" si="9488"/>
        <v>0</v>
      </c>
      <c r="BK1360" s="17">
        <f t="shared" si="9488"/>
        <v>0</v>
      </c>
      <c r="BL1360" s="17">
        <f t="shared" si="9488"/>
        <v>0</v>
      </c>
      <c r="BM1360" s="17">
        <f t="shared" si="9488"/>
        <v>0</v>
      </c>
      <c r="BN1360" s="17">
        <f t="shared" si="9488"/>
        <v>0</v>
      </c>
      <c r="BO1360" s="17">
        <f t="shared" si="9488"/>
        <v>0</v>
      </c>
      <c r="BP1360" s="17">
        <f t="shared" si="9488"/>
        <v>0</v>
      </c>
      <c r="BQ1360" s="17">
        <f t="shared" si="9488"/>
        <v>0</v>
      </c>
      <c r="BR1360" s="17">
        <f t="shared" si="9488"/>
        <v>0</v>
      </c>
      <c r="BS1360" s="17">
        <f t="shared" si="9488"/>
        <v>0</v>
      </c>
      <c r="BT1360" s="17">
        <f t="shared" si="9488"/>
        <v>0</v>
      </c>
      <c r="BU1360" s="17">
        <f t="shared" si="9488"/>
        <v>0</v>
      </c>
      <c r="BV1360" s="17">
        <f t="shared" si="9488"/>
        <v>0</v>
      </c>
      <c r="BW1360" s="17">
        <f t="shared" si="9488"/>
        <v>0</v>
      </c>
      <c r="BX1360" s="17">
        <f t="shared" si="9488"/>
        <v>0</v>
      </c>
      <c r="BY1360" s="17">
        <f t="shared" si="9488"/>
        <v>0</v>
      </c>
      <c r="BZ1360" s="17">
        <f t="shared" si="9488"/>
        <v>0</v>
      </c>
      <c r="CA1360" s="17">
        <f t="shared" si="9488"/>
        <v>0</v>
      </c>
      <c r="CB1360" s="17">
        <f t="shared" si="9488"/>
        <v>0</v>
      </c>
      <c r="CC1360" s="17">
        <f t="shared" si="9488"/>
        <v>0</v>
      </c>
      <c r="CD1360" s="17">
        <f t="shared" si="9488"/>
        <v>0</v>
      </c>
      <c r="CE1360" s="17">
        <f t="shared" si="9488"/>
        <v>0</v>
      </c>
      <c r="CF1360" s="17">
        <f t="shared" si="9488"/>
        <v>0</v>
      </c>
      <c r="CG1360" s="17">
        <f t="shared" si="9488"/>
        <v>0</v>
      </c>
      <c r="CH1360" s="17">
        <f t="shared" si="9488"/>
        <v>0</v>
      </c>
      <c r="CI1360" s="17">
        <f t="shared" si="9488"/>
        <v>0</v>
      </c>
      <c r="CJ1360" s="17">
        <f t="shared" si="9488"/>
        <v>0</v>
      </c>
      <c r="CK1360" s="17">
        <f t="shared" si="9488"/>
        <v>0</v>
      </c>
      <c r="CL1360" s="17">
        <f t="shared" si="9488"/>
        <v>0</v>
      </c>
      <c r="CM1360" s="17">
        <f t="shared" si="9488"/>
        <v>0</v>
      </c>
      <c r="CN1360" s="17">
        <f t="shared" si="9488"/>
        <v>0</v>
      </c>
      <c r="CO1360" s="17">
        <f t="shared" si="9488"/>
        <v>0</v>
      </c>
    </row>
    <row r="1361" spans="1:93">
      <c r="B1361" s="556"/>
      <c r="C1361" s="556">
        <f t="shared" si="9447"/>
        <v>26</v>
      </c>
      <c r="D1361" s="632">
        <f t="shared" si="9444"/>
        <v>-8.3333333333333329E-2</v>
      </c>
      <c r="E1361" s="632"/>
      <c r="F1361" s="632"/>
      <c r="G1361" s="632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>
        <f>IF((AH1331-$AG1331)&gt;$D1332,0,$D1361*(AH1335))</f>
        <v>-112.91666666666666</v>
      </c>
      <c r="AI1361" s="17">
        <f t="shared" ref="AI1361:CO1361" si="9489">IF((AI1331-$AG1331)&gt;$D1332,0,$D1361*(AI1335))</f>
        <v>-113.5</v>
      </c>
      <c r="AJ1361" s="17">
        <f t="shared" si="9489"/>
        <v>-114</v>
      </c>
      <c r="AK1361" s="17">
        <f t="shared" si="9489"/>
        <v>-114.58333333333333</v>
      </c>
      <c r="AL1361" s="17">
        <f t="shared" si="9489"/>
        <v>-115.16666666666666</v>
      </c>
      <c r="AM1361" s="17">
        <f t="shared" si="9489"/>
        <v>-115.75</v>
      </c>
      <c r="AN1361" s="17">
        <f t="shared" si="9489"/>
        <v>-116.33333333333333</v>
      </c>
      <c r="AO1361" s="17">
        <f t="shared" si="9489"/>
        <v>-116.91666666666666</v>
      </c>
      <c r="AP1361" s="17">
        <f t="shared" si="9489"/>
        <v>-117.5</v>
      </c>
      <c r="AQ1361" s="17">
        <f t="shared" si="9489"/>
        <v>-118.08333333333333</v>
      </c>
      <c r="AR1361" s="17">
        <f t="shared" si="9489"/>
        <v>-118.66666666666666</v>
      </c>
      <c r="AS1361" s="17">
        <f t="shared" si="9489"/>
        <v>-119.25</v>
      </c>
      <c r="AT1361" s="17">
        <f t="shared" si="9489"/>
        <v>0</v>
      </c>
      <c r="AU1361" s="17">
        <f t="shared" si="9489"/>
        <v>0</v>
      </c>
      <c r="AV1361" s="17">
        <f t="shared" si="9489"/>
        <v>0</v>
      </c>
      <c r="AW1361" s="17">
        <f t="shared" si="9489"/>
        <v>0</v>
      </c>
      <c r="AX1361" s="17">
        <f t="shared" si="9489"/>
        <v>0</v>
      </c>
      <c r="AY1361" s="17">
        <f t="shared" si="9489"/>
        <v>0</v>
      </c>
      <c r="AZ1361" s="17">
        <f t="shared" si="9489"/>
        <v>0</v>
      </c>
      <c r="BA1361" s="17">
        <f t="shared" si="9489"/>
        <v>0</v>
      </c>
      <c r="BB1361" s="17">
        <f t="shared" si="9489"/>
        <v>0</v>
      </c>
      <c r="BC1361" s="17">
        <f t="shared" si="9489"/>
        <v>0</v>
      </c>
      <c r="BD1361" s="17">
        <f t="shared" si="9489"/>
        <v>0</v>
      </c>
      <c r="BE1361" s="17">
        <f t="shared" si="9489"/>
        <v>0</v>
      </c>
      <c r="BF1361" s="17">
        <f t="shared" si="9489"/>
        <v>0</v>
      </c>
      <c r="BG1361" s="17">
        <f t="shared" si="9489"/>
        <v>0</v>
      </c>
      <c r="BH1361" s="17">
        <f t="shared" si="9489"/>
        <v>0</v>
      </c>
      <c r="BI1361" s="17">
        <f t="shared" si="9489"/>
        <v>0</v>
      </c>
      <c r="BJ1361" s="17">
        <f t="shared" si="9489"/>
        <v>0</v>
      </c>
      <c r="BK1361" s="17">
        <f t="shared" si="9489"/>
        <v>0</v>
      </c>
      <c r="BL1361" s="17">
        <f t="shared" si="9489"/>
        <v>0</v>
      </c>
      <c r="BM1361" s="17">
        <f t="shared" si="9489"/>
        <v>0</v>
      </c>
      <c r="BN1361" s="17">
        <f t="shared" si="9489"/>
        <v>0</v>
      </c>
      <c r="BO1361" s="17">
        <f t="shared" si="9489"/>
        <v>0</v>
      </c>
      <c r="BP1361" s="17">
        <f t="shared" si="9489"/>
        <v>0</v>
      </c>
      <c r="BQ1361" s="17">
        <f t="shared" si="9489"/>
        <v>0</v>
      </c>
      <c r="BR1361" s="17">
        <f t="shared" si="9489"/>
        <v>0</v>
      </c>
      <c r="BS1361" s="17">
        <f t="shared" si="9489"/>
        <v>0</v>
      </c>
      <c r="BT1361" s="17">
        <f t="shared" si="9489"/>
        <v>0</v>
      </c>
      <c r="BU1361" s="17">
        <f t="shared" si="9489"/>
        <v>0</v>
      </c>
      <c r="BV1361" s="17">
        <f t="shared" si="9489"/>
        <v>0</v>
      </c>
      <c r="BW1361" s="17">
        <f t="shared" si="9489"/>
        <v>0</v>
      </c>
      <c r="BX1361" s="17">
        <f t="shared" si="9489"/>
        <v>0</v>
      </c>
      <c r="BY1361" s="17">
        <f t="shared" si="9489"/>
        <v>0</v>
      </c>
      <c r="BZ1361" s="17">
        <f t="shared" si="9489"/>
        <v>0</v>
      </c>
      <c r="CA1361" s="17">
        <f t="shared" si="9489"/>
        <v>0</v>
      </c>
      <c r="CB1361" s="17">
        <f t="shared" si="9489"/>
        <v>0</v>
      </c>
      <c r="CC1361" s="17">
        <f t="shared" si="9489"/>
        <v>0</v>
      </c>
      <c r="CD1361" s="17">
        <f t="shared" si="9489"/>
        <v>0</v>
      </c>
      <c r="CE1361" s="17">
        <f t="shared" si="9489"/>
        <v>0</v>
      </c>
      <c r="CF1361" s="17">
        <f t="shared" si="9489"/>
        <v>0</v>
      </c>
      <c r="CG1361" s="17">
        <f t="shared" si="9489"/>
        <v>0</v>
      </c>
      <c r="CH1361" s="17">
        <f t="shared" si="9489"/>
        <v>0</v>
      </c>
      <c r="CI1361" s="17">
        <f t="shared" si="9489"/>
        <v>0</v>
      </c>
      <c r="CJ1361" s="17">
        <f t="shared" si="9489"/>
        <v>0</v>
      </c>
      <c r="CK1361" s="17">
        <f t="shared" si="9489"/>
        <v>0</v>
      </c>
      <c r="CL1361" s="17">
        <f t="shared" si="9489"/>
        <v>0</v>
      </c>
      <c r="CM1361" s="17">
        <f t="shared" si="9489"/>
        <v>0</v>
      </c>
      <c r="CN1361" s="17">
        <f t="shared" si="9489"/>
        <v>0</v>
      </c>
      <c r="CO1361" s="17">
        <f t="shared" si="9489"/>
        <v>0</v>
      </c>
    </row>
    <row r="1362" spans="1:93">
      <c r="B1362" s="556"/>
      <c r="C1362" s="556">
        <f t="shared" si="9447"/>
        <v>27</v>
      </c>
      <c r="D1362" s="632">
        <f t="shared" si="9444"/>
        <v>-8.3333333333333329E-2</v>
      </c>
      <c r="E1362" s="632"/>
      <c r="F1362" s="632"/>
      <c r="G1362" s="632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>
        <f>IF((AI1331-$AH1331)&gt;$D1332,0,$D1362*(AI1335))</f>
        <v>-113.5</v>
      </c>
      <c r="AJ1362" s="17">
        <f t="shared" ref="AJ1362:CO1362" si="9490">IF((AJ1331-$AH1331)&gt;$D1332,0,$D1362*(AJ1335))</f>
        <v>-114</v>
      </c>
      <c r="AK1362" s="17">
        <f t="shared" si="9490"/>
        <v>-114.58333333333333</v>
      </c>
      <c r="AL1362" s="17">
        <f t="shared" si="9490"/>
        <v>-115.16666666666666</v>
      </c>
      <c r="AM1362" s="17">
        <f t="shared" si="9490"/>
        <v>-115.75</v>
      </c>
      <c r="AN1362" s="17">
        <f t="shared" si="9490"/>
        <v>-116.33333333333333</v>
      </c>
      <c r="AO1362" s="17">
        <f t="shared" si="9490"/>
        <v>-116.91666666666666</v>
      </c>
      <c r="AP1362" s="17">
        <f t="shared" si="9490"/>
        <v>-117.5</v>
      </c>
      <c r="AQ1362" s="17">
        <f t="shared" si="9490"/>
        <v>-118.08333333333333</v>
      </c>
      <c r="AR1362" s="17">
        <f t="shared" si="9490"/>
        <v>-118.66666666666666</v>
      </c>
      <c r="AS1362" s="17">
        <f t="shared" si="9490"/>
        <v>-119.25</v>
      </c>
      <c r="AT1362" s="17">
        <f t="shared" si="9490"/>
        <v>-119.83333333333333</v>
      </c>
      <c r="AU1362" s="17">
        <f t="shared" si="9490"/>
        <v>0</v>
      </c>
      <c r="AV1362" s="17">
        <f t="shared" si="9490"/>
        <v>0</v>
      </c>
      <c r="AW1362" s="17">
        <f t="shared" si="9490"/>
        <v>0</v>
      </c>
      <c r="AX1362" s="17">
        <f t="shared" si="9490"/>
        <v>0</v>
      </c>
      <c r="AY1362" s="17">
        <f t="shared" si="9490"/>
        <v>0</v>
      </c>
      <c r="AZ1362" s="17">
        <f t="shared" si="9490"/>
        <v>0</v>
      </c>
      <c r="BA1362" s="17">
        <f t="shared" si="9490"/>
        <v>0</v>
      </c>
      <c r="BB1362" s="17">
        <f t="shared" si="9490"/>
        <v>0</v>
      </c>
      <c r="BC1362" s="17">
        <f t="shared" si="9490"/>
        <v>0</v>
      </c>
      <c r="BD1362" s="17">
        <f t="shared" si="9490"/>
        <v>0</v>
      </c>
      <c r="BE1362" s="17">
        <f t="shared" si="9490"/>
        <v>0</v>
      </c>
      <c r="BF1362" s="17">
        <f t="shared" si="9490"/>
        <v>0</v>
      </c>
      <c r="BG1362" s="17">
        <f t="shared" si="9490"/>
        <v>0</v>
      </c>
      <c r="BH1362" s="17">
        <f t="shared" si="9490"/>
        <v>0</v>
      </c>
      <c r="BI1362" s="17">
        <f t="shared" si="9490"/>
        <v>0</v>
      </c>
      <c r="BJ1362" s="17">
        <f t="shared" si="9490"/>
        <v>0</v>
      </c>
      <c r="BK1362" s="17">
        <f t="shared" si="9490"/>
        <v>0</v>
      </c>
      <c r="BL1362" s="17">
        <f t="shared" si="9490"/>
        <v>0</v>
      </c>
      <c r="BM1362" s="17">
        <f t="shared" si="9490"/>
        <v>0</v>
      </c>
      <c r="BN1362" s="17">
        <f t="shared" si="9490"/>
        <v>0</v>
      </c>
      <c r="BO1362" s="17">
        <f t="shared" si="9490"/>
        <v>0</v>
      </c>
      <c r="BP1362" s="17">
        <f t="shared" si="9490"/>
        <v>0</v>
      </c>
      <c r="BQ1362" s="17">
        <f t="shared" si="9490"/>
        <v>0</v>
      </c>
      <c r="BR1362" s="17">
        <f t="shared" si="9490"/>
        <v>0</v>
      </c>
      <c r="BS1362" s="17">
        <f t="shared" si="9490"/>
        <v>0</v>
      </c>
      <c r="BT1362" s="17">
        <f t="shared" si="9490"/>
        <v>0</v>
      </c>
      <c r="BU1362" s="17">
        <f t="shared" si="9490"/>
        <v>0</v>
      </c>
      <c r="BV1362" s="17">
        <f t="shared" si="9490"/>
        <v>0</v>
      </c>
      <c r="BW1362" s="17">
        <f t="shared" si="9490"/>
        <v>0</v>
      </c>
      <c r="BX1362" s="17">
        <f t="shared" si="9490"/>
        <v>0</v>
      </c>
      <c r="BY1362" s="17">
        <f t="shared" si="9490"/>
        <v>0</v>
      </c>
      <c r="BZ1362" s="17">
        <f t="shared" si="9490"/>
        <v>0</v>
      </c>
      <c r="CA1362" s="17">
        <f t="shared" si="9490"/>
        <v>0</v>
      </c>
      <c r="CB1362" s="17">
        <f t="shared" si="9490"/>
        <v>0</v>
      </c>
      <c r="CC1362" s="17">
        <f t="shared" si="9490"/>
        <v>0</v>
      </c>
      <c r="CD1362" s="17">
        <f t="shared" si="9490"/>
        <v>0</v>
      </c>
      <c r="CE1362" s="17">
        <f t="shared" si="9490"/>
        <v>0</v>
      </c>
      <c r="CF1362" s="17">
        <f t="shared" si="9490"/>
        <v>0</v>
      </c>
      <c r="CG1362" s="17">
        <f t="shared" si="9490"/>
        <v>0</v>
      </c>
      <c r="CH1362" s="17">
        <f t="shared" si="9490"/>
        <v>0</v>
      </c>
      <c r="CI1362" s="17">
        <f t="shared" si="9490"/>
        <v>0</v>
      </c>
      <c r="CJ1362" s="17">
        <f t="shared" si="9490"/>
        <v>0</v>
      </c>
      <c r="CK1362" s="17">
        <f t="shared" si="9490"/>
        <v>0</v>
      </c>
      <c r="CL1362" s="17">
        <f t="shared" si="9490"/>
        <v>0</v>
      </c>
      <c r="CM1362" s="17">
        <f t="shared" si="9490"/>
        <v>0</v>
      </c>
      <c r="CN1362" s="17">
        <f t="shared" si="9490"/>
        <v>0</v>
      </c>
      <c r="CO1362" s="17">
        <f t="shared" si="9490"/>
        <v>0</v>
      </c>
    </row>
    <row r="1363" spans="1:93">
      <c r="B1363" s="556"/>
      <c r="C1363" s="556">
        <f t="shared" si="9447"/>
        <v>28</v>
      </c>
      <c r="D1363" s="632">
        <f t="shared" si="9444"/>
        <v>-8.3333333333333329E-2</v>
      </c>
      <c r="E1363" s="632"/>
      <c r="F1363" s="632"/>
      <c r="G1363" s="632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>
        <f>IF((AJ1331-$AI1331)&gt;$D1332,0,$D1363*(AJ1335))</f>
        <v>-114</v>
      </c>
      <c r="AK1363" s="17">
        <f t="shared" ref="AK1363:CO1363" si="9491">IF((AK1331-$AI1331)&gt;$D1332,0,$D1363*(AK1335))</f>
        <v>-114.58333333333333</v>
      </c>
      <c r="AL1363" s="17">
        <f t="shared" si="9491"/>
        <v>-115.16666666666666</v>
      </c>
      <c r="AM1363" s="17">
        <f t="shared" si="9491"/>
        <v>-115.75</v>
      </c>
      <c r="AN1363" s="17">
        <f t="shared" si="9491"/>
        <v>-116.33333333333333</v>
      </c>
      <c r="AO1363" s="17">
        <f t="shared" si="9491"/>
        <v>-116.91666666666666</v>
      </c>
      <c r="AP1363" s="17">
        <f t="shared" si="9491"/>
        <v>-117.5</v>
      </c>
      <c r="AQ1363" s="17">
        <f t="shared" si="9491"/>
        <v>-118.08333333333333</v>
      </c>
      <c r="AR1363" s="17">
        <f t="shared" si="9491"/>
        <v>-118.66666666666666</v>
      </c>
      <c r="AS1363" s="17">
        <f t="shared" si="9491"/>
        <v>-119.25</v>
      </c>
      <c r="AT1363" s="17">
        <f t="shared" si="9491"/>
        <v>-119.83333333333333</v>
      </c>
      <c r="AU1363" s="17">
        <f t="shared" si="9491"/>
        <v>-120.5</v>
      </c>
      <c r="AV1363" s="17">
        <f t="shared" si="9491"/>
        <v>0</v>
      </c>
      <c r="AW1363" s="17">
        <f t="shared" si="9491"/>
        <v>0</v>
      </c>
      <c r="AX1363" s="17">
        <f t="shared" si="9491"/>
        <v>0</v>
      </c>
      <c r="AY1363" s="17">
        <f t="shared" si="9491"/>
        <v>0</v>
      </c>
      <c r="AZ1363" s="17">
        <f t="shared" si="9491"/>
        <v>0</v>
      </c>
      <c r="BA1363" s="17">
        <f t="shared" si="9491"/>
        <v>0</v>
      </c>
      <c r="BB1363" s="17">
        <f t="shared" si="9491"/>
        <v>0</v>
      </c>
      <c r="BC1363" s="17">
        <f t="shared" si="9491"/>
        <v>0</v>
      </c>
      <c r="BD1363" s="17">
        <f t="shared" si="9491"/>
        <v>0</v>
      </c>
      <c r="BE1363" s="17">
        <f t="shared" si="9491"/>
        <v>0</v>
      </c>
      <c r="BF1363" s="17">
        <f t="shared" si="9491"/>
        <v>0</v>
      </c>
      <c r="BG1363" s="17">
        <f t="shared" si="9491"/>
        <v>0</v>
      </c>
      <c r="BH1363" s="17">
        <f t="shared" si="9491"/>
        <v>0</v>
      </c>
      <c r="BI1363" s="17">
        <f t="shared" si="9491"/>
        <v>0</v>
      </c>
      <c r="BJ1363" s="17">
        <f t="shared" si="9491"/>
        <v>0</v>
      </c>
      <c r="BK1363" s="17">
        <f t="shared" si="9491"/>
        <v>0</v>
      </c>
      <c r="BL1363" s="17">
        <f t="shared" si="9491"/>
        <v>0</v>
      </c>
      <c r="BM1363" s="17">
        <f t="shared" si="9491"/>
        <v>0</v>
      </c>
      <c r="BN1363" s="17">
        <f t="shared" si="9491"/>
        <v>0</v>
      </c>
      <c r="BO1363" s="17">
        <f t="shared" si="9491"/>
        <v>0</v>
      </c>
      <c r="BP1363" s="17">
        <f t="shared" si="9491"/>
        <v>0</v>
      </c>
      <c r="BQ1363" s="17">
        <f t="shared" si="9491"/>
        <v>0</v>
      </c>
      <c r="BR1363" s="17">
        <f t="shared" si="9491"/>
        <v>0</v>
      </c>
      <c r="BS1363" s="17">
        <f t="shared" si="9491"/>
        <v>0</v>
      </c>
      <c r="BT1363" s="17">
        <f t="shared" si="9491"/>
        <v>0</v>
      </c>
      <c r="BU1363" s="17">
        <f t="shared" si="9491"/>
        <v>0</v>
      </c>
      <c r="BV1363" s="17">
        <f t="shared" si="9491"/>
        <v>0</v>
      </c>
      <c r="BW1363" s="17">
        <f t="shared" si="9491"/>
        <v>0</v>
      </c>
      <c r="BX1363" s="17">
        <f t="shared" si="9491"/>
        <v>0</v>
      </c>
      <c r="BY1363" s="17">
        <f t="shared" si="9491"/>
        <v>0</v>
      </c>
      <c r="BZ1363" s="17">
        <f t="shared" si="9491"/>
        <v>0</v>
      </c>
      <c r="CA1363" s="17">
        <f t="shared" si="9491"/>
        <v>0</v>
      </c>
      <c r="CB1363" s="17">
        <f t="shared" si="9491"/>
        <v>0</v>
      </c>
      <c r="CC1363" s="17">
        <f t="shared" si="9491"/>
        <v>0</v>
      </c>
      <c r="CD1363" s="17">
        <f t="shared" si="9491"/>
        <v>0</v>
      </c>
      <c r="CE1363" s="17">
        <f t="shared" si="9491"/>
        <v>0</v>
      </c>
      <c r="CF1363" s="17">
        <f t="shared" si="9491"/>
        <v>0</v>
      </c>
      <c r="CG1363" s="17">
        <f t="shared" si="9491"/>
        <v>0</v>
      </c>
      <c r="CH1363" s="17">
        <f t="shared" si="9491"/>
        <v>0</v>
      </c>
      <c r="CI1363" s="17">
        <f t="shared" si="9491"/>
        <v>0</v>
      </c>
      <c r="CJ1363" s="17">
        <f t="shared" si="9491"/>
        <v>0</v>
      </c>
      <c r="CK1363" s="17">
        <f t="shared" si="9491"/>
        <v>0</v>
      </c>
      <c r="CL1363" s="17">
        <f t="shared" si="9491"/>
        <v>0</v>
      </c>
      <c r="CM1363" s="17">
        <f t="shared" si="9491"/>
        <v>0</v>
      </c>
      <c r="CN1363" s="17">
        <f t="shared" si="9491"/>
        <v>0</v>
      </c>
      <c r="CO1363" s="17">
        <f t="shared" si="9491"/>
        <v>0</v>
      </c>
    </row>
    <row r="1364" spans="1:93">
      <c r="A1364" s="10"/>
      <c r="B1364" s="10"/>
      <c r="C1364" s="556">
        <f t="shared" si="9447"/>
        <v>29</v>
      </c>
      <c r="D1364" s="632">
        <f t="shared" si="9444"/>
        <v>-8.3333333333333329E-2</v>
      </c>
      <c r="E1364" s="97"/>
      <c r="F1364" s="97"/>
      <c r="G1364" s="97"/>
      <c r="H1364" s="289"/>
      <c r="I1364" s="289"/>
      <c r="J1364" s="289"/>
      <c r="K1364" s="289"/>
      <c r="L1364" s="289"/>
      <c r="M1364" s="289"/>
      <c r="N1364" s="289"/>
      <c r="O1364" s="289"/>
      <c r="P1364" s="289"/>
      <c r="Q1364" s="289"/>
      <c r="R1364" s="289"/>
      <c r="S1364" s="289"/>
      <c r="T1364" s="289"/>
      <c r="U1364" s="289"/>
      <c r="V1364" s="289"/>
      <c r="W1364" s="289"/>
      <c r="X1364" s="289"/>
      <c r="Y1364" s="289"/>
      <c r="Z1364" s="289"/>
      <c r="AA1364" s="289"/>
      <c r="AB1364" s="289"/>
      <c r="AC1364" s="289"/>
      <c r="AD1364" s="289"/>
      <c r="AE1364" s="289"/>
      <c r="AF1364" s="289"/>
      <c r="AG1364" s="289"/>
      <c r="AH1364" s="289"/>
      <c r="AI1364" s="289"/>
      <c r="AJ1364" s="289"/>
      <c r="AK1364" s="289">
        <f>IF((AK1331-$AJ1331)&gt;$D1332,0,$D1364*(AK1335))</f>
        <v>-114.58333333333333</v>
      </c>
      <c r="AL1364" s="289">
        <f t="shared" ref="AL1364:CO1364" si="9492">IF((AL1331-$AJ1331)&gt;$D1332,0,$D1364*(AL1335))</f>
        <v>-115.16666666666666</v>
      </c>
      <c r="AM1364" s="289">
        <f t="shared" si="9492"/>
        <v>-115.75</v>
      </c>
      <c r="AN1364" s="289">
        <f t="shared" si="9492"/>
        <v>-116.33333333333333</v>
      </c>
      <c r="AO1364" s="289">
        <f t="shared" si="9492"/>
        <v>-116.91666666666666</v>
      </c>
      <c r="AP1364" s="289">
        <f t="shared" si="9492"/>
        <v>-117.5</v>
      </c>
      <c r="AQ1364" s="289">
        <f t="shared" si="9492"/>
        <v>-118.08333333333333</v>
      </c>
      <c r="AR1364" s="289">
        <f t="shared" si="9492"/>
        <v>-118.66666666666666</v>
      </c>
      <c r="AS1364" s="289">
        <f t="shared" si="9492"/>
        <v>-119.25</v>
      </c>
      <c r="AT1364" s="289">
        <f t="shared" si="9492"/>
        <v>-119.83333333333333</v>
      </c>
      <c r="AU1364" s="289">
        <f t="shared" si="9492"/>
        <v>-120.5</v>
      </c>
      <c r="AV1364" s="289">
        <f t="shared" si="9492"/>
        <v>-121.08333333333333</v>
      </c>
      <c r="AW1364" s="289">
        <f t="shared" si="9492"/>
        <v>0</v>
      </c>
      <c r="AX1364" s="289">
        <f t="shared" si="9492"/>
        <v>0</v>
      </c>
      <c r="AY1364" s="289">
        <f t="shared" si="9492"/>
        <v>0</v>
      </c>
      <c r="AZ1364" s="289">
        <f t="shared" si="9492"/>
        <v>0</v>
      </c>
      <c r="BA1364" s="289">
        <f t="shared" si="9492"/>
        <v>0</v>
      </c>
      <c r="BB1364" s="289">
        <f t="shared" si="9492"/>
        <v>0</v>
      </c>
      <c r="BC1364" s="289">
        <f t="shared" si="9492"/>
        <v>0</v>
      </c>
      <c r="BD1364" s="289">
        <f t="shared" si="9492"/>
        <v>0</v>
      </c>
      <c r="BE1364" s="289">
        <f t="shared" si="9492"/>
        <v>0</v>
      </c>
      <c r="BF1364" s="289">
        <f t="shared" si="9492"/>
        <v>0</v>
      </c>
      <c r="BG1364" s="289">
        <f t="shared" si="9492"/>
        <v>0</v>
      </c>
      <c r="BH1364" s="289">
        <f t="shared" si="9492"/>
        <v>0</v>
      </c>
      <c r="BI1364" s="289">
        <f t="shared" si="9492"/>
        <v>0</v>
      </c>
      <c r="BJ1364" s="289">
        <f t="shared" si="9492"/>
        <v>0</v>
      </c>
      <c r="BK1364" s="289">
        <f t="shared" si="9492"/>
        <v>0</v>
      </c>
      <c r="BL1364" s="289">
        <f t="shared" si="9492"/>
        <v>0</v>
      </c>
      <c r="BM1364" s="289">
        <f t="shared" si="9492"/>
        <v>0</v>
      </c>
      <c r="BN1364" s="289">
        <f t="shared" si="9492"/>
        <v>0</v>
      </c>
      <c r="BO1364" s="289">
        <f t="shared" si="9492"/>
        <v>0</v>
      </c>
      <c r="BP1364" s="289">
        <f t="shared" si="9492"/>
        <v>0</v>
      </c>
      <c r="BQ1364" s="289">
        <f t="shared" si="9492"/>
        <v>0</v>
      </c>
      <c r="BR1364" s="289">
        <f t="shared" si="9492"/>
        <v>0</v>
      </c>
      <c r="BS1364" s="289">
        <f t="shared" si="9492"/>
        <v>0</v>
      </c>
      <c r="BT1364" s="289">
        <f t="shared" si="9492"/>
        <v>0</v>
      </c>
      <c r="BU1364" s="289">
        <f t="shared" si="9492"/>
        <v>0</v>
      </c>
      <c r="BV1364" s="289">
        <f t="shared" si="9492"/>
        <v>0</v>
      </c>
      <c r="BW1364" s="289">
        <f t="shared" si="9492"/>
        <v>0</v>
      </c>
      <c r="BX1364" s="289">
        <f t="shared" si="9492"/>
        <v>0</v>
      </c>
      <c r="BY1364" s="289">
        <f t="shared" si="9492"/>
        <v>0</v>
      </c>
      <c r="BZ1364" s="289">
        <f t="shared" si="9492"/>
        <v>0</v>
      </c>
      <c r="CA1364" s="289">
        <f t="shared" si="9492"/>
        <v>0</v>
      </c>
      <c r="CB1364" s="289">
        <f t="shared" si="9492"/>
        <v>0</v>
      </c>
      <c r="CC1364" s="289">
        <f t="shared" si="9492"/>
        <v>0</v>
      </c>
      <c r="CD1364" s="289">
        <f t="shared" si="9492"/>
        <v>0</v>
      </c>
      <c r="CE1364" s="289">
        <f t="shared" si="9492"/>
        <v>0</v>
      </c>
      <c r="CF1364" s="289">
        <f t="shared" si="9492"/>
        <v>0</v>
      </c>
      <c r="CG1364" s="289">
        <f t="shared" si="9492"/>
        <v>0</v>
      </c>
      <c r="CH1364" s="289">
        <f t="shared" si="9492"/>
        <v>0</v>
      </c>
      <c r="CI1364" s="289">
        <f t="shared" si="9492"/>
        <v>0</v>
      </c>
      <c r="CJ1364" s="289">
        <f t="shared" si="9492"/>
        <v>0</v>
      </c>
      <c r="CK1364" s="289">
        <f t="shared" si="9492"/>
        <v>0</v>
      </c>
      <c r="CL1364" s="289">
        <f t="shared" si="9492"/>
        <v>0</v>
      </c>
      <c r="CM1364" s="289">
        <f t="shared" si="9492"/>
        <v>0</v>
      </c>
      <c r="CN1364" s="289">
        <f t="shared" si="9492"/>
        <v>0</v>
      </c>
      <c r="CO1364" s="289">
        <f t="shared" si="9492"/>
        <v>0</v>
      </c>
    </row>
    <row r="1365" spans="1:93">
      <c r="B1365" s="556"/>
      <c r="C1365" s="556">
        <f t="shared" si="9447"/>
        <v>30</v>
      </c>
      <c r="D1365" s="632">
        <f t="shared" si="9444"/>
        <v>-8.3333333333333329E-2</v>
      </c>
      <c r="E1365" s="632"/>
      <c r="F1365" s="632"/>
      <c r="G1365" s="632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>
        <f>IF((AL1331-$AK1331)&gt;$D1332,0,$D1365*(AL1335))</f>
        <v>-115.16666666666666</v>
      </c>
      <c r="AM1365" s="17">
        <f t="shared" ref="AM1365:CO1365" si="9493">IF((AM1331-$AK1331)&gt;$D1332,0,$D1365*(AM1335))</f>
        <v>-115.75</v>
      </c>
      <c r="AN1365" s="17">
        <f t="shared" si="9493"/>
        <v>-116.33333333333333</v>
      </c>
      <c r="AO1365" s="17">
        <f t="shared" si="9493"/>
        <v>-116.91666666666666</v>
      </c>
      <c r="AP1365" s="17">
        <f t="shared" si="9493"/>
        <v>-117.5</v>
      </c>
      <c r="AQ1365" s="17">
        <f t="shared" si="9493"/>
        <v>-118.08333333333333</v>
      </c>
      <c r="AR1365" s="17">
        <f t="shared" si="9493"/>
        <v>-118.66666666666666</v>
      </c>
      <c r="AS1365" s="17">
        <f t="shared" si="9493"/>
        <v>-119.25</v>
      </c>
      <c r="AT1365" s="17">
        <f t="shared" si="9493"/>
        <v>-119.83333333333333</v>
      </c>
      <c r="AU1365" s="17">
        <f t="shared" si="9493"/>
        <v>-120.5</v>
      </c>
      <c r="AV1365" s="17">
        <f t="shared" si="9493"/>
        <v>-121.08333333333333</v>
      </c>
      <c r="AW1365" s="17">
        <f t="shared" si="9493"/>
        <v>-121.66666666666666</v>
      </c>
      <c r="AX1365" s="17">
        <f t="shared" si="9493"/>
        <v>0</v>
      </c>
      <c r="AY1365" s="17">
        <f t="shared" si="9493"/>
        <v>0</v>
      </c>
      <c r="AZ1365" s="17">
        <f t="shared" si="9493"/>
        <v>0</v>
      </c>
      <c r="BA1365" s="17">
        <f t="shared" si="9493"/>
        <v>0</v>
      </c>
      <c r="BB1365" s="17">
        <f t="shared" si="9493"/>
        <v>0</v>
      </c>
      <c r="BC1365" s="17">
        <f t="shared" si="9493"/>
        <v>0</v>
      </c>
      <c r="BD1365" s="17">
        <f t="shared" si="9493"/>
        <v>0</v>
      </c>
      <c r="BE1365" s="17">
        <f t="shared" si="9493"/>
        <v>0</v>
      </c>
      <c r="BF1365" s="17">
        <f t="shared" si="9493"/>
        <v>0</v>
      </c>
      <c r="BG1365" s="17">
        <f t="shared" si="9493"/>
        <v>0</v>
      </c>
      <c r="BH1365" s="17">
        <f t="shared" si="9493"/>
        <v>0</v>
      </c>
      <c r="BI1365" s="17">
        <f t="shared" si="9493"/>
        <v>0</v>
      </c>
      <c r="BJ1365" s="17">
        <f t="shared" si="9493"/>
        <v>0</v>
      </c>
      <c r="BK1365" s="17">
        <f t="shared" si="9493"/>
        <v>0</v>
      </c>
      <c r="BL1365" s="17">
        <f t="shared" si="9493"/>
        <v>0</v>
      </c>
      <c r="BM1365" s="17">
        <f t="shared" si="9493"/>
        <v>0</v>
      </c>
      <c r="BN1365" s="17">
        <f t="shared" si="9493"/>
        <v>0</v>
      </c>
      <c r="BO1365" s="17">
        <f t="shared" si="9493"/>
        <v>0</v>
      </c>
      <c r="BP1365" s="17">
        <f t="shared" si="9493"/>
        <v>0</v>
      </c>
      <c r="BQ1365" s="17">
        <f t="shared" si="9493"/>
        <v>0</v>
      </c>
      <c r="BR1365" s="17">
        <f t="shared" si="9493"/>
        <v>0</v>
      </c>
      <c r="BS1365" s="17">
        <f t="shared" si="9493"/>
        <v>0</v>
      </c>
      <c r="BT1365" s="17">
        <f t="shared" si="9493"/>
        <v>0</v>
      </c>
      <c r="BU1365" s="17">
        <f t="shared" si="9493"/>
        <v>0</v>
      </c>
      <c r="BV1365" s="17">
        <f t="shared" si="9493"/>
        <v>0</v>
      </c>
      <c r="BW1365" s="17">
        <f t="shared" si="9493"/>
        <v>0</v>
      </c>
      <c r="BX1365" s="17">
        <f t="shared" si="9493"/>
        <v>0</v>
      </c>
      <c r="BY1365" s="17">
        <f t="shared" si="9493"/>
        <v>0</v>
      </c>
      <c r="BZ1365" s="17">
        <f t="shared" si="9493"/>
        <v>0</v>
      </c>
      <c r="CA1365" s="17">
        <f t="shared" si="9493"/>
        <v>0</v>
      </c>
      <c r="CB1365" s="17">
        <f t="shared" si="9493"/>
        <v>0</v>
      </c>
      <c r="CC1365" s="17">
        <f t="shared" si="9493"/>
        <v>0</v>
      </c>
      <c r="CD1365" s="17">
        <f t="shared" si="9493"/>
        <v>0</v>
      </c>
      <c r="CE1365" s="17">
        <f t="shared" si="9493"/>
        <v>0</v>
      </c>
      <c r="CF1365" s="17">
        <f t="shared" si="9493"/>
        <v>0</v>
      </c>
      <c r="CG1365" s="17">
        <f t="shared" si="9493"/>
        <v>0</v>
      </c>
      <c r="CH1365" s="17">
        <f t="shared" si="9493"/>
        <v>0</v>
      </c>
      <c r="CI1365" s="17">
        <f t="shared" si="9493"/>
        <v>0</v>
      </c>
      <c r="CJ1365" s="17">
        <f t="shared" si="9493"/>
        <v>0</v>
      </c>
      <c r="CK1365" s="17">
        <f t="shared" si="9493"/>
        <v>0</v>
      </c>
      <c r="CL1365" s="17">
        <f t="shared" si="9493"/>
        <v>0</v>
      </c>
      <c r="CM1365" s="17">
        <f t="shared" si="9493"/>
        <v>0</v>
      </c>
      <c r="CN1365" s="17">
        <f t="shared" si="9493"/>
        <v>0</v>
      </c>
      <c r="CO1365" s="17">
        <f t="shared" si="9493"/>
        <v>0</v>
      </c>
    </row>
    <row r="1366" spans="1:93">
      <c r="B1366" s="556"/>
      <c r="C1366" s="556">
        <f t="shared" si="9447"/>
        <v>31</v>
      </c>
      <c r="D1366" s="632">
        <f t="shared" si="9444"/>
        <v>-8.3333333333333329E-2</v>
      </c>
      <c r="E1366" s="632"/>
      <c r="F1366" s="632"/>
      <c r="G1366" s="632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>
        <f>IF((AM1331-$AL1331)&gt;$D1332,0,$D1366*(AM1335))</f>
        <v>-115.75</v>
      </c>
      <c r="AN1366" s="17">
        <f t="shared" ref="AN1366:CO1366" si="9494">IF((AN1331-$AL1331)&gt;$D1332,0,$D1366*(AN1335))</f>
        <v>-116.33333333333333</v>
      </c>
      <c r="AO1366" s="17">
        <f t="shared" si="9494"/>
        <v>-116.91666666666666</v>
      </c>
      <c r="AP1366" s="17">
        <f t="shared" si="9494"/>
        <v>-117.5</v>
      </c>
      <c r="AQ1366" s="17">
        <f t="shared" si="9494"/>
        <v>-118.08333333333333</v>
      </c>
      <c r="AR1366" s="17">
        <f t="shared" si="9494"/>
        <v>-118.66666666666666</v>
      </c>
      <c r="AS1366" s="17">
        <f t="shared" si="9494"/>
        <v>-119.25</v>
      </c>
      <c r="AT1366" s="17">
        <f t="shared" si="9494"/>
        <v>-119.83333333333333</v>
      </c>
      <c r="AU1366" s="17">
        <f t="shared" si="9494"/>
        <v>-120.5</v>
      </c>
      <c r="AV1366" s="17">
        <f t="shared" si="9494"/>
        <v>-121.08333333333333</v>
      </c>
      <c r="AW1366" s="17">
        <f t="shared" si="9494"/>
        <v>-121.66666666666666</v>
      </c>
      <c r="AX1366" s="17">
        <f t="shared" si="9494"/>
        <v>-122.25</v>
      </c>
      <c r="AY1366" s="17">
        <f t="shared" si="9494"/>
        <v>0</v>
      </c>
      <c r="AZ1366" s="17">
        <f t="shared" si="9494"/>
        <v>0</v>
      </c>
      <c r="BA1366" s="17">
        <f t="shared" si="9494"/>
        <v>0</v>
      </c>
      <c r="BB1366" s="17">
        <f t="shared" si="9494"/>
        <v>0</v>
      </c>
      <c r="BC1366" s="17">
        <f t="shared" si="9494"/>
        <v>0</v>
      </c>
      <c r="BD1366" s="17">
        <f t="shared" si="9494"/>
        <v>0</v>
      </c>
      <c r="BE1366" s="17">
        <f t="shared" si="9494"/>
        <v>0</v>
      </c>
      <c r="BF1366" s="17">
        <f t="shared" si="9494"/>
        <v>0</v>
      </c>
      <c r="BG1366" s="17">
        <f t="shared" si="9494"/>
        <v>0</v>
      </c>
      <c r="BH1366" s="17">
        <f t="shared" si="9494"/>
        <v>0</v>
      </c>
      <c r="BI1366" s="17">
        <f t="shared" si="9494"/>
        <v>0</v>
      </c>
      <c r="BJ1366" s="17">
        <f t="shared" si="9494"/>
        <v>0</v>
      </c>
      <c r="BK1366" s="17">
        <f t="shared" si="9494"/>
        <v>0</v>
      </c>
      <c r="BL1366" s="17">
        <f t="shared" si="9494"/>
        <v>0</v>
      </c>
      <c r="BM1366" s="17">
        <f t="shared" si="9494"/>
        <v>0</v>
      </c>
      <c r="BN1366" s="17">
        <f t="shared" si="9494"/>
        <v>0</v>
      </c>
      <c r="BO1366" s="17">
        <f t="shared" si="9494"/>
        <v>0</v>
      </c>
      <c r="BP1366" s="17">
        <f t="shared" si="9494"/>
        <v>0</v>
      </c>
      <c r="BQ1366" s="17">
        <f t="shared" si="9494"/>
        <v>0</v>
      </c>
      <c r="BR1366" s="17">
        <f t="shared" si="9494"/>
        <v>0</v>
      </c>
      <c r="BS1366" s="17">
        <f t="shared" si="9494"/>
        <v>0</v>
      </c>
      <c r="BT1366" s="17">
        <f t="shared" si="9494"/>
        <v>0</v>
      </c>
      <c r="BU1366" s="17">
        <f t="shared" si="9494"/>
        <v>0</v>
      </c>
      <c r="BV1366" s="17">
        <f t="shared" si="9494"/>
        <v>0</v>
      </c>
      <c r="BW1366" s="17">
        <f t="shared" si="9494"/>
        <v>0</v>
      </c>
      <c r="BX1366" s="17">
        <f t="shared" si="9494"/>
        <v>0</v>
      </c>
      <c r="BY1366" s="17">
        <f t="shared" si="9494"/>
        <v>0</v>
      </c>
      <c r="BZ1366" s="17">
        <f t="shared" si="9494"/>
        <v>0</v>
      </c>
      <c r="CA1366" s="17">
        <f t="shared" si="9494"/>
        <v>0</v>
      </c>
      <c r="CB1366" s="17">
        <f t="shared" si="9494"/>
        <v>0</v>
      </c>
      <c r="CC1366" s="17">
        <f t="shared" si="9494"/>
        <v>0</v>
      </c>
      <c r="CD1366" s="17">
        <f t="shared" si="9494"/>
        <v>0</v>
      </c>
      <c r="CE1366" s="17">
        <f t="shared" si="9494"/>
        <v>0</v>
      </c>
      <c r="CF1366" s="17">
        <f t="shared" si="9494"/>
        <v>0</v>
      </c>
      <c r="CG1366" s="17">
        <f t="shared" si="9494"/>
        <v>0</v>
      </c>
      <c r="CH1366" s="17">
        <f t="shared" si="9494"/>
        <v>0</v>
      </c>
      <c r="CI1366" s="17">
        <f t="shared" si="9494"/>
        <v>0</v>
      </c>
      <c r="CJ1366" s="17">
        <f t="shared" si="9494"/>
        <v>0</v>
      </c>
      <c r="CK1366" s="17">
        <f t="shared" si="9494"/>
        <v>0</v>
      </c>
      <c r="CL1366" s="17">
        <f t="shared" si="9494"/>
        <v>0</v>
      </c>
      <c r="CM1366" s="17">
        <f t="shared" si="9494"/>
        <v>0</v>
      </c>
      <c r="CN1366" s="17">
        <f t="shared" si="9494"/>
        <v>0</v>
      </c>
      <c r="CO1366" s="17">
        <f t="shared" si="9494"/>
        <v>0</v>
      </c>
    </row>
    <row r="1367" spans="1:93">
      <c r="B1367" s="556"/>
      <c r="C1367" s="556">
        <f t="shared" si="9447"/>
        <v>32</v>
      </c>
      <c r="D1367" s="632">
        <f t="shared" si="9444"/>
        <v>-8.3333333333333329E-2</v>
      </c>
      <c r="E1367" s="632"/>
      <c r="F1367" s="632"/>
      <c r="G1367" s="632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>
        <f>IF((AN1331-$AM1331)&gt;$D1332,0,$D1367*(AN1335))</f>
        <v>-116.33333333333333</v>
      </c>
      <c r="AO1367" s="17">
        <f t="shared" ref="AO1367:CO1367" si="9495">IF((AO1331-$AM1331)&gt;$D1332,0,$D1367*(AO1335))</f>
        <v>-116.91666666666666</v>
      </c>
      <c r="AP1367" s="17">
        <f t="shared" si="9495"/>
        <v>-117.5</v>
      </c>
      <c r="AQ1367" s="17">
        <f t="shared" si="9495"/>
        <v>-118.08333333333333</v>
      </c>
      <c r="AR1367" s="17">
        <f t="shared" si="9495"/>
        <v>-118.66666666666666</v>
      </c>
      <c r="AS1367" s="17">
        <f t="shared" si="9495"/>
        <v>-119.25</v>
      </c>
      <c r="AT1367" s="17">
        <f t="shared" si="9495"/>
        <v>-119.83333333333333</v>
      </c>
      <c r="AU1367" s="17">
        <f t="shared" si="9495"/>
        <v>-120.5</v>
      </c>
      <c r="AV1367" s="17">
        <f t="shared" si="9495"/>
        <v>-121.08333333333333</v>
      </c>
      <c r="AW1367" s="17">
        <f t="shared" si="9495"/>
        <v>-121.66666666666666</v>
      </c>
      <c r="AX1367" s="17">
        <f t="shared" si="9495"/>
        <v>-122.25</v>
      </c>
      <c r="AY1367" s="17">
        <f t="shared" si="9495"/>
        <v>-122.91666666666666</v>
      </c>
      <c r="AZ1367" s="17">
        <f t="shared" si="9495"/>
        <v>0</v>
      </c>
      <c r="BA1367" s="17">
        <f t="shared" si="9495"/>
        <v>0</v>
      </c>
      <c r="BB1367" s="17">
        <f t="shared" si="9495"/>
        <v>0</v>
      </c>
      <c r="BC1367" s="17">
        <f t="shared" si="9495"/>
        <v>0</v>
      </c>
      <c r="BD1367" s="17">
        <f t="shared" si="9495"/>
        <v>0</v>
      </c>
      <c r="BE1367" s="17">
        <f t="shared" si="9495"/>
        <v>0</v>
      </c>
      <c r="BF1367" s="17">
        <f t="shared" si="9495"/>
        <v>0</v>
      </c>
      <c r="BG1367" s="17">
        <f t="shared" si="9495"/>
        <v>0</v>
      </c>
      <c r="BH1367" s="17">
        <f t="shared" si="9495"/>
        <v>0</v>
      </c>
      <c r="BI1367" s="17">
        <f t="shared" si="9495"/>
        <v>0</v>
      </c>
      <c r="BJ1367" s="17">
        <f t="shared" si="9495"/>
        <v>0</v>
      </c>
      <c r="BK1367" s="17">
        <f t="shared" si="9495"/>
        <v>0</v>
      </c>
      <c r="BL1367" s="17">
        <f t="shared" si="9495"/>
        <v>0</v>
      </c>
      <c r="BM1367" s="17">
        <f t="shared" si="9495"/>
        <v>0</v>
      </c>
      <c r="BN1367" s="17">
        <f t="shared" si="9495"/>
        <v>0</v>
      </c>
      <c r="BO1367" s="17">
        <f t="shared" si="9495"/>
        <v>0</v>
      </c>
      <c r="BP1367" s="17">
        <f t="shared" si="9495"/>
        <v>0</v>
      </c>
      <c r="BQ1367" s="17">
        <f t="shared" si="9495"/>
        <v>0</v>
      </c>
      <c r="BR1367" s="17">
        <f t="shared" si="9495"/>
        <v>0</v>
      </c>
      <c r="BS1367" s="17">
        <f t="shared" si="9495"/>
        <v>0</v>
      </c>
      <c r="BT1367" s="17">
        <f t="shared" si="9495"/>
        <v>0</v>
      </c>
      <c r="BU1367" s="17">
        <f t="shared" si="9495"/>
        <v>0</v>
      </c>
      <c r="BV1367" s="17">
        <f t="shared" si="9495"/>
        <v>0</v>
      </c>
      <c r="BW1367" s="17">
        <f t="shared" si="9495"/>
        <v>0</v>
      </c>
      <c r="BX1367" s="17">
        <f t="shared" si="9495"/>
        <v>0</v>
      </c>
      <c r="BY1367" s="17">
        <f t="shared" si="9495"/>
        <v>0</v>
      </c>
      <c r="BZ1367" s="17">
        <f t="shared" si="9495"/>
        <v>0</v>
      </c>
      <c r="CA1367" s="17">
        <f t="shared" si="9495"/>
        <v>0</v>
      </c>
      <c r="CB1367" s="17">
        <f t="shared" si="9495"/>
        <v>0</v>
      </c>
      <c r="CC1367" s="17">
        <f t="shared" si="9495"/>
        <v>0</v>
      </c>
      <c r="CD1367" s="17">
        <f t="shared" si="9495"/>
        <v>0</v>
      </c>
      <c r="CE1367" s="17">
        <f t="shared" si="9495"/>
        <v>0</v>
      </c>
      <c r="CF1367" s="17">
        <f t="shared" si="9495"/>
        <v>0</v>
      </c>
      <c r="CG1367" s="17">
        <f t="shared" si="9495"/>
        <v>0</v>
      </c>
      <c r="CH1367" s="17">
        <f t="shared" si="9495"/>
        <v>0</v>
      </c>
      <c r="CI1367" s="17">
        <f t="shared" si="9495"/>
        <v>0</v>
      </c>
      <c r="CJ1367" s="17">
        <f t="shared" si="9495"/>
        <v>0</v>
      </c>
      <c r="CK1367" s="17">
        <f t="shared" si="9495"/>
        <v>0</v>
      </c>
      <c r="CL1367" s="17">
        <f t="shared" si="9495"/>
        <v>0</v>
      </c>
      <c r="CM1367" s="17">
        <f t="shared" si="9495"/>
        <v>0</v>
      </c>
      <c r="CN1367" s="17">
        <f t="shared" si="9495"/>
        <v>0</v>
      </c>
      <c r="CO1367" s="17">
        <f t="shared" si="9495"/>
        <v>0</v>
      </c>
    </row>
    <row r="1368" spans="1:93">
      <c r="B1368" s="556"/>
      <c r="C1368" s="556">
        <f t="shared" si="9447"/>
        <v>33</v>
      </c>
      <c r="D1368" s="632">
        <f t="shared" si="9444"/>
        <v>-8.3333333333333329E-2</v>
      </c>
      <c r="E1368" s="632"/>
      <c r="F1368" s="632"/>
      <c r="G1368" s="632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641"/>
      <c r="AO1368" s="17">
        <f>IF((AO1331-$AN1331)&gt;$D1332,0,$D1368*(AO1335))</f>
        <v>-116.91666666666666</v>
      </c>
      <c r="AP1368" s="17">
        <f t="shared" ref="AP1368:CO1368" si="9496">IF((AP1331-$AN1331)&gt;$D1332,0,$D1368*(AP1335))</f>
        <v>-117.5</v>
      </c>
      <c r="AQ1368" s="17">
        <f t="shared" si="9496"/>
        <v>-118.08333333333333</v>
      </c>
      <c r="AR1368" s="17">
        <f t="shared" si="9496"/>
        <v>-118.66666666666666</v>
      </c>
      <c r="AS1368" s="17">
        <f t="shared" si="9496"/>
        <v>-119.25</v>
      </c>
      <c r="AT1368" s="17">
        <f t="shared" si="9496"/>
        <v>-119.83333333333333</v>
      </c>
      <c r="AU1368" s="17">
        <f t="shared" si="9496"/>
        <v>-120.5</v>
      </c>
      <c r="AV1368" s="17">
        <f t="shared" si="9496"/>
        <v>-121.08333333333333</v>
      </c>
      <c r="AW1368" s="17">
        <f t="shared" si="9496"/>
        <v>-121.66666666666666</v>
      </c>
      <c r="AX1368" s="17">
        <f t="shared" si="9496"/>
        <v>-122.25</v>
      </c>
      <c r="AY1368" s="17">
        <f t="shared" si="9496"/>
        <v>-122.91666666666666</v>
      </c>
      <c r="AZ1368" s="17">
        <f t="shared" si="9496"/>
        <v>-123.5</v>
      </c>
      <c r="BA1368" s="17">
        <f t="shared" si="9496"/>
        <v>0</v>
      </c>
      <c r="BB1368" s="17">
        <f t="shared" si="9496"/>
        <v>0</v>
      </c>
      <c r="BC1368" s="17">
        <f t="shared" si="9496"/>
        <v>0</v>
      </c>
      <c r="BD1368" s="17">
        <f t="shared" si="9496"/>
        <v>0</v>
      </c>
      <c r="BE1368" s="17">
        <f t="shared" si="9496"/>
        <v>0</v>
      </c>
      <c r="BF1368" s="17">
        <f t="shared" si="9496"/>
        <v>0</v>
      </c>
      <c r="BG1368" s="17">
        <f t="shared" si="9496"/>
        <v>0</v>
      </c>
      <c r="BH1368" s="17">
        <f t="shared" si="9496"/>
        <v>0</v>
      </c>
      <c r="BI1368" s="17">
        <f t="shared" si="9496"/>
        <v>0</v>
      </c>
      <c r="BJ1368" s="17">
        <f t="shared" si="9496"/>
        <v>0</v>
      </c>
      <c r="BK1368" s="17">
        <f t="shared" si="9496"/>
        <v>0</v>
      </c>
      <c r="BL1368" s="17">
        <f t="shared" si="9496"/>
        <v>0</v>
      </c>
      <c r="BM1368" s="17">
        <f t="shared" si="9496"/>
        <v>0</v>
      </c>
      <c r="BN1368" s="17">
        <f t="shared" si="9496"/>
        <v>0</v>
      </c>
      <c r="BO1368" s="17">
        <f t="shared" si="9496"/>
        <v>0</v>
      </c>
      <c r="BP1368" s="17">
        <f t="shared" si="9496"/>
        <v>0</v>
      </c>
      <c r="BQ1368" s="17">
        <f t="shared" si="9496"/>
        <v>0</v>
      </c>
      <c r="BR1368" s="17">
        <f t="shared" si="9496"/>
        <v>0</v>
      </c>
      <c r="BS1368" s="17">
        <f t="shared" si="9496"/>
        <v>0</v>
      </c>
      <c r="BT1368" s="17">
        <f t="shared" si="9496"/>
        <v>0</v>
      </c>
      <c r="BU1368" s="17">
        <f t="shared" si="9496"/>
        <v>0</v>
      </c>
      <c r="BV1368" s="17">
        <f t="shared" si="9496"/>
        <v>0</v>
      </c>
      <c r="BW1368" s="17">
        <f t="shared" si="9496"/>
        <v>0</v>
      </c>
      <c r="BX1368" s="17">
        <f t="shared" si="9496"/>
        <v>0</v>
      </c>
      <c r="BY1368" s="17">
        <f t="shared" si="9496"/>
        <v>0</v>
      </c>
      <c r="BZ1368" s="17">
        <f t="shared" si="9496"/>
        <v>0</v>
      </c>
      <c r="CA1368" s="17">
        <f t="shared" si="9496"/>
        <v>0</v>
      </c>
      <c r="CB1368" s="17">
        <f t="shared" si="9496"/>
        <v>0</v>
      </c>
      <c r="CC1368" s="17">
        <f t="shared" si="9496"/>
        <v>0</v>
      </c>
      <c r="CD1368" s="17">
        <f t="shared" si="9496"/>
        <v>0</v>
      </c>
      <c r="CE1368" s="17">
        <f t="shared" si="9496"/>
        <v>0</v>
      </c>
      <c r="CF1368" s="17">
        <f t="shared" si="9496"/>
        <v>0</v>
      </c>
      <c r="CG1368" s="17">
        <f t="shared" si="9496"/>
        <v>0</v>
      </c>
      <c r="CH1368" s="17">
        <f t="shared" si="9496"/>
        <v>0</v>
      </c>
      <c r="CI1368" s="17">
        <f t="shared" si="9496"/>
        <v>0</v>
      </c>
      <c r="CJ1368" s="17">
        <f t="shared" si="9496"/>
        <v>0</v>
      </c>
      <c r="CK1368" s="17">
        <f t="shared" si="9496"/>
        <v>0</v>
      </c>
      <c r="CL1368" s="17">
        <f t="shared" si="9496"/>
        <v>0</v>
      </c>
      <c r="CM1368" s="17">
        <f t="shared" si="9496"/>
        <v>0</v>
      </c>
      <c r="CN1368" s="17">
        <f t="shared" si="9496"/>
        <v>0</v>
      </c>
      <c r="CO1368" s="17">
        <f t="shared" si="9496"/>
        <v>0</v>
      </c>
    </row>
    <row r="1369" spans="1:93">
      <c r="B1369" s="556"/>
      <c r="C1369" s="556">
        <f t="shared" si="9447"/>
        <v>34</v>
      </c>
      <c r="D1369" s="632">
        <f t="shared" si="9444"/>
        <v>-8.3333333333333329E-2</v>
      </c>
      <c r="E1369" s="632"/>
      <c r="F1369" s="632"/>
      <c r="G1369" s="632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>
        <f>IF((AP1331-$AO1331)&gt;$D1332,0,$D1369*(AP1335))</f>
        <v>-117.5</v>
      </c>
      <c r="AQ1369" s="17">
        <f t="shared" ref="AQ1369:CO1369" si="9497">IF((AQ1331-$AO1331)&gt;$D1332,0,$D1369*(AQ1335))</f>
        <v>-118.08333333333333</v>
      </c>
      <c r="AR1369" s="17">
        <f t="shared" si="9497"/>
        <v>-118.66666666666666</v>
      </c>
      <c r="AS1369" s="17">
        <f t="shared" si="9497"/>
        <v>-119.25</v>
      </c>
      <c r="AT1369" s="17">
        <f t="shared" si="9497"/>
        <v>-119.83333333333333</v>
      </c>
      <c r="AU1369" s="17">
        <f t="shared" si="9497"/>
        <v>-120.5</v>
      </c>
      <c r="AV1369" s="17">
        <f t="shared" si="9497"/>
        <v>-121.08333333333333</v>
      </c>
      <c r="AW1369" s="17">
        <f t="shared" si="9497"/>
        <v>-121.66666666666666</v>
      </c>
      <c r="AX1369" s="17">
        <f t="shared" si="9497"/>
        <v>-122.25</v>
      </c>
      <c r="AY1369" s="17">
        <f t="shared" si="9497"/>
        <v>-122.91666666666666</v>
      </c>
      <c r="AZ1369" s="17">
        <f t="shared" si="9497"/>
        <v>-123.5</v>
      </c>
      <c r="BA1369" s="17">
        <f t="shared" si="9497"/>
        <v>-124.16666666666666</v>
      </c>
      <c r="BB1369" s="17">
        <f t="shared" si="9497"/>
        <v>0</v>
      </c>
      <c r="BC1369" s="17">
        <f t="shared" si="9497"/>
        <v>0</v>
      </c>
      <c r="BD1369" s="17">
        <f t="shared" si="9497"/>
        <v>0</v>
      </c>
      <c r="BE1369" s="17">
        <f t="shared" si="9497"/>
        <v>0</v>
      </c>
      <c r="BF1369" s="17">
        <f t="shared" si="9497"/>
        <v>0</v>
      </c>
      <c r="BG1369" s="17">
        <f t="shared" si="9497"/>
        <v>0</v>
      </c>
      <c r="BH1369" s="17">
        <f t="shared" si="9497"/>
        <v>0</v>
      </c>
      <c r="BI1369" s="17">
        <f t="shared" si="9497"/>
        <v>0</v>
      </c>
      <c r="BJ1369" s="17">
        <f t="shared" si="9497"/>
        <v>0</v>
      </c>
      <c r="BK1369" s="17">
        <f t="shared" si="9497"/>
        <v>0</v>
      </c>
      <c r="BL1369" s="17">
        <f t="shared" si="9497"/>
        <v>0</v>
      </c>
      <c r="BM1369" s="17">
        <f t="shared" si="9497"/>
        <v>0</v>
      </c>
      <c r="BN1369" s="17">
        <f t="shared" si="9497"/>
        <v>0</v>
      </c>
      <c r="BO1369" s="17">
        <f t="shared" si="9497"/>
        <v>0</v>
      </c>
      <c r="BP1369" s="17">
        <f t="shared" si="9497"/>
        <v>0</v>
      </c>
      <c r="BQ1369" s="17">
        <f t="shared" si="9497"/>
        <v>0</v>
      </c>
      <c r="BR1369" s="17">
        <f t="shared" si="9497"/>
        <v>0</v>
      </c>
      <c r="BS1369" s="17">
        <f t="shared" si="9497"/>
        <v>0</v>
      </c>
      <c r="BT1369" s="17">
        <f t="shared" si="9497"/>
        <v>0</v>
      </c>
      <c r="BU1369" s="17">
        <f t="shared" si="9497"/>
        <v>0</v>
      </c>
      <c r="BV1369" s="17">
        <f t="shared" si="9497"/>
        <v>0</v>
      </c>
      <c r="BW1369" s="17">
        <f t="shared" si="9497"/>
        <v>0</v>
      </c>
      <c r="BX1369" s="17">
        <f t="shared" si="9497"/>
        <v>0</v>
      </c>
      <c r="BY1369" s="17">
        <f t="shared" si="9497"/>
        <v>0</v>
      </c>
      <c r="BZ1369" s="17">
        <f t="shared" si="9497"/>
        <v>0</v>
      </c>
      <c r="CA1369" s="17">
        <f t="shared" si="9497"/>
        <v>0</v>
      </c>
      <c r="CB1369" s="17">
        <f t="shared" si="9497"/>
        <v>0</v>
      </c>
      <c r="CC1369" s="17">
        <f t="shared" si="9497"/>
        <v>0</v>
      </c>
      <c r="CD1369" s="17">
        <f t="shared" si="9497"/>
        <v>0</v>
      </c>
      <c r="CE1369" s="17">
        <f t="shared" si="9497"/>
        <v>0</v>
      </c>
      <c r="CF1369" s="17">
        <f t="shared" si="9497"/>
        <v>0</v>
      </c>
      <c r="CG1369" s="17">
        <f t="shared" si="9497"/>
        <v>0</v>
      </c>
      <c r="CH1369" s="17">
        <f t="shared" si="9497"/>
        <v>0</v>
      </c>
      <c r="CI1369" s="17">
        <f t="shared" si="9497"/>
        <v>0</v>
      </c>
      <c r="CJ1369" s="17">
        <f t="shared" si="9497"/>
        <v>0</v>
      </c>
      <c r="CK1369" s="17">
        <f t="shared" si="9497"/>
        <v>0</v>
      </c>
      <c r="CL1369" s="17">
        <f t="shared" si="9497"/>
        <v>0</v>
      </c>
      <c r="CM1369" s="17">
        <f t="shared" si="9497"/>
        <v>0</v>
      </c>
      <c r="CN1369" s="17">
        <f t="shared" si="9497"/>
        <v>0</v>
      </c>
      <c r="CO1369" s="17">
        <f t="shared" si="9497"/>
        <v>0</v>
      </c>
    </row>
    <row r="1370" spans="1:93">
      <c r="B1370" s="556"/>
      <c r="C1370" s="556">
        <f t="shared" si="9447"/>
        <v>35</v>
      </c>
      <c r="D1370" s="632">
        <f t="shared" si="9444"/>
        <v>-8.3333333333333329E-2</v>
      </c>
      <c r="E1370" s="632"/>
      <c r="F1370" s="632"/>
      <c r="G1370" s="632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>
        <f>IF((AQ1331-$AP1331)&gt;$D1332,0,$D1370*(AQ1335))</f>
        <v>-118.08333333333333</v>
      </c>
      <c r="AR1370" s="17">
        <f t="shared" ref="AR1370:CO1370" si="9498">IF((AR1331-$AP1331)&gt;$D1332,0,$D1370*(AR1335))</f>
        <v>-118.66666666666666</v>
      </c>
      <c r="AS1370" s="17">
        <f t="shared" si="9498"/>
        <v>-119.25</v>
      </c>
      <c r="AT1370" s="17">
        <f t="shared" si="9498"/>
        <v>-119.83333333333333</v>
      </c>
      <c r="AU1370" s="17">
        <f t="shared" si="9498"/>
        <v>-120.5</v>
      </c>
      <c r="AV1370" s="17">
        <f t="shared" si="9498"/>
        <v>-121.08333333333333</v>
      </c>
      <c r="AW1370" s="17">
        <f t="shared" si="9498"/>
        <v>-121.66666666666666</v>
      </c>
      <c r="AX1370" s="17">
        <f t="shared" si="9498"/>
        <v>-122.25</v>
      </c>
      <c r="AY1370" s="17">
        <f t="shared" si="9498"/>
        <v>-122.91666666666666</v>
      </c>
      <c r="AZ1370" s="17">
        <f t="shared" si="9498"/>
        <v>-123.5</v>
      </c>
      <c r="BA1370" s="17">
        <f t="shared" si="9498"/>
        <v>-124.16666666666666</v>
      </c>
      <c r="BB1370" s="17">
        <f t="shared" si="9498"/>
        <v>-124.75</v>
      </c>
      <c r="BC1370" s="17">
        <f t="shared" si="9498"/>
        <v>0</v>
      </c>
      <c r="BD1370" s="17">
        <f t="shared" si="9498"/>
        <v>0</v>
      </c>
      <c r="BE1370" s="17">
        <f t="shared" si="9498"/>
        <v>0</v>
      </c>
      <c r="BF1370" s="17">
        <f t="shared" si="9498"/>
        <v>0</v>
      </c>
      <c r="BG1370" s="17">
        <f t="shared" si="9498"/>
        <v>0</v>
      </c>
      <c r="BH1370" s="17">
        <f t="shared" si="9498"/>
        <v>0</v>
      </c>
      <c r="BI1370" s="17">
        <f t="shared" si="9498"/>
        <v>0</v>
      </c>
      <c r="BJ1370" s="17">
        <f t="shared" si="9498"/>
        <v>0</v>
      </c>
      <c r="BK1370" s="17">
        <f t="shared" si="9498"/>
        <v>0</v>
      </c>
      <c r="BL1370" s="17">
        <f t="shared" si="9498"/>
        <v>0</v>
      </c>
      <c r="BM1370" s="17">
        <f t="shared" si="9498"/>
        <v>0</v>
      </c>
      <c r="BN1370" s="17">
        <f t="shared" si="9498"/>
        <v>0</v>
      </c>
      <c r="BO1370" s="17">
        <f t="shared" si="9498"/>
        <v>0</v>
      </c>
      <c r="BP1370" s="17">
        <f t="shared" si="9498"/>
        <v>0</v>
      </c>
      <c r="BQ1370" s="17">
        <f t="shared" si="9498"/>
        <v>0</v>
      </c>
      <c r="BR1370" s="17">
        <f t="shared" si="9498"/>
        <v>0</v>
      </c>
      <c r="BS1370" s="17">
        <f t="shared" si="9498"/>
        <v>0</v>
      </c>
      <c r="BT1370" s="17">
        <f t="shared" si="9498"/>
        <v>0</v>
      </c>
      <c r="BU1370" s="17">
        <f t="shared" si="9498"/>
        <v>0</v>
      </c>
      <c r="BV1370" s="17">
        <f t="shared" si="9498"/>
        <v>0</v>
      </c>
      <c r="BW1370" s="17">
        <f t="shared" si="9498"/>
        <v>0</v>
      </c>
      <c r="BX1370" s="17">
        <f t="shared" si="9498"/>
        <v>0</v>
      </c>
      <c r="BY1370" s="17">
        <f t="shared" si="9498"/>
        <v>0</v>
      </c>
      <c r="BZ1370" s="17">
        <f t="shared" si="9498"/>
        <v>0</v>
      </c>
      <c r="CA1370" s="17">
        <f t="shared" si="9498"/>
        <v>0</v>
      </c>
      <c r="CB1370" s="17">
        <f t="shared" si="9498"/>
        <v>0</v>
      </c>
      <c r="CC1370" s="17">
        <f t="shared" si="9498"/>
        <v>0</v>
      </c>
      <c r="CD1370" s="17">
        <f t="shared" si="9498"/>
        <v>0</v>
      </c>
      <c r="CE1370" s="17">
        <f t="shared" si="9498"/>
        <v>0</v>
      </c>
      <c r="CF1370" s="17">
        <f t="shared" si="9498"/>
        <v>0</v>
      </c>
      <c r="CG1370" s="17">
        <f t="shared" si="9498"/>
        <v>0</v>
      </c>
      <c r="CH1370" s="17">
        <f t="shared" si="9498"/>
        <v>0</v>
      </c>
      <c r="CI1370" s="17">
        <f t="shared" si="9498"/>
        <v>0</v>
      </c>
      <c r="CJ1370" s="17">
        <f t="shared" si="9498"/>
        <v>0</v>
      </c>
      <c r="CK1370" s="17">
        <f t="shared" si="9498"/>
        <v>0</v>
      </c>
      <c r="CL1370" s="17">
        <f t="shared" si="9498"/>
        <v>0</v>
      </c>
      <c r="CM1370" s="17">
        <f t="shared" si="9498"/>
        <v>0</v>
      </c>
      <c r="CN1370" s="17">
        <f t="shared" si="9498"/>
        <v>0</v>
      </c>
      <c r="CO1370" s="17">
        <f t="shared" si="9498"/>
        <v>0</v>
      </c>
    </row>
    <row r="1371" spans="1:93">
      <c r="B1371" s="556"/>
      <c r="C1371" s="556">
        <f t="shared" si="9447"/>
        <v>36</v>
      </c>
      <c r="D1371" s="632">
        <f t="shared" si="9444"/>
        <v>-8.3333333333333329E-2</v>
      </c>
      <c r="E1371" s="632"/>
      <c r="F1371" s="632"/>
      <c r="G1371" s="632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>
        <f>IF((AR1331-$AQ1331)&gt;$D1332,0,$D1371*(AR1335))</f>
        <v>-118.66666666666666</v>
      </c>
      <c r="AS1371" s="17">
        <f t="shared" ref="AS1371:CO1371" si="9499">IF((AS1331-$AQ1331)&gt;$D1332,0,$D1371*(AS1335))</f>
        <v>-119.25</v>
      </c>
      <c r="AT1371" s="17">
        <f t="shared" si="9499"/>
        <v>-119.83333333333333</v>
      </c>
      <c r="AU1371" s="17">
        <f t="shared" si="9499"/>
        <v>-120.5</v>
      </c>
      <c r="AV1371" s="17">
        <f t="shared" si="9499"/>
        <v>-121.08333333333333</v>
      </c>
      <c r="AW1371" s="17">
        <f t="shared" si="9499"/>
        <v>-121.66666666666666</v>
      </c>
      <c r="AX1371" s="17">
        <f t="shared" si="9499"/>
        <v>-122.25</v>
      </c>
      <c r="AY1371" s="17">
        <f t="shared" si="9499"/>
        <v>-122.91666666666666</v>
      </c>
      <c r="AZ1371" s="17">
        <f t="shared" si="9499"/>
        <v>-123.5</v>
      </c>
      <c r="BA1371" s="17">
        <f t="shared" si="9499"/>
        <v>-124.16666666666666</v>
      </c>
      <c r="BB1371" s="17">
        <f t="shared" si="9499"/>
        <v>-124.75</v>
      </c>
      <c r="BC1371" s="17">
        <f t="shared" si="9499"/>
        <v>-125.33333333333333</v>
      </c>
      <c r="BD1371" s="17">
        <f t="shared" si="9499"/>
        <v>0</v>
      </c>
      <c r="BE1371" s="17">
        <f t="shared" si="9499"/>
        <v>0</v>
      </c>
      <c r="BF1371" s="17">
        <f t="shared" si="9499"/>
        <v>0</v>
      </c>
      <c r="BG1371" s="17">
        <f t="shared" si="9499"/>
        <v>0</v>
      </c>
      <c r="BH1371" s="17">
        <f t="shared" si="9499"/>
        <v>0</v>
      </c>
      <c r="BI1371" s="17">
        <f t="shared" si="9499"/>
        <v>0</v>
      </c>
      <c r="BJ1371" s="17">
        <f t="shared" si="9499"/>
        <v>0</v>
      </c>
      <c r="BK1371" s="17">
        <f t="shared" si="9499"/>
        <v>0</v>
      </c>
      <c r="BL1371" s="17">
        <f t="shared" si="9499"/>
        <v>0</v>
      </c>
      <c r="BM1371" s="17">
        <f t="shared" si="9499"/>
        <v>0</v>
      </c>
      <c r="BN1371" s="17">
        <f t="shared" si="9499"/>
        <v>0</v>
      </c>
      <c r="BO1371" s="17">
        <f t="shared" si="9499"/>
        <v>0</v>
      </c>
      <c r="BP1371" s="17">
        <f t="shared" si="9499"/>
        <v>0</v>
      </c>
      <c r="BQ1371" s="17">
        <f t="shared" si="9499"/>
        <v>0</v>
      </c>
      <c r="BR1371" s="17">
        <f t="shared" si="9499"/>
        <v>0</v>
      </c>
      <c r="BS1371" s="17">
        <f t="shared" si="9499"/>
        <v>0</v>
      </c>
      <c r="BT1371" s="17">
        <f t="shared" si="9499"/>
        <v>0</v>
      </c>
      <c r="BU1371" s="17">
        <f t="shared" si="9499"/>
        <v>0</v>
      </c>
      <c r="BV1371" s="17">
        <f t="shared" si="9499"/>
        <v>0</v>
      </c>
      <c r="BW1371" s="17">
        <f t="shared" si="9499"/>
        <v>0</v>
      </c>
      <c r="BX1371" s="17">
        <f t="shared" si="9499"/>
        <v>0</v>
      </c>
      <c r="BY1371" s="17">
        <f t="shared" si="9499"/>
        <v>0</v>
      </c>
      <c r="BZ1371" s="17">
        <f t="shared" si="9499"/>
        <v>0</v>
      </c>
      <c r="CA1371" s="17">
        <f t="shared" si="9499"/>
        <v>0</v>
      </c>
      <c r="CB1371" s="17">
        <f t="shared" si="9499"/>
        <v>0</v>
      </c>
      <c r="CC1371" s="17">
        <f t="shared" si="9499"/>
        <v>0</v>
      </c>
      <c r="CD1371" s="17">
        <f t="shared" si="9499"/>
        <v>0</v>
      </c>
      <c r="CE1371" s="17">
        <f t="shared" si="9499"/>
        <v>0</v>
      </c>
      <c r="CF1371" s="17">
        <f t="shared" si="9499"/>
        <v>0</v>
      </c>
      <c r="CG1371" s="17">
        <f t="shared" si="9499"/>
        <v>0</v>
      </c>
      <c r="CH1371" s="17">
        <f t="shared" si="9499"/>
        <v>0</v>
      </c>
      <c r="CI1371" s="17">
        <f t="shared" si="9499"/>
        <v>0</v>
      </c>
      <c r="CJ1371" s="17">
        <f t="shared" si="9499"/>
        <v>0</v>
      </c>
      <c r="CK1371" s="17">
        <f t="shared" si="9499"/>
        <v>0</v>
      </c>
      <c r="CL1371" s="17">
        <f t="shared" si="9499"/>
        <v>0</v>
      </c>
      <c r="CM1371" s="17">
        <f t="shared" si="9499"/>
        <v>0</v>
      </c>
      <c r="CN1371" s="17">
        <f t="shared" si="9499"/>
        <v>0</v>
      </c>
      <c r="CO1371" s="17">
        <f t="shared" si="9499"/>
        <v>0</v>
      </c>
    </row>
    <row r="1372" spans="1:93">
      <c r="B1372" s="556"/>
      <c r="C1372" s="556">
        <f t="shared" si="9447"/>
        <v>37</v>
      </c>
      <c r="D1372" s="632">
        <f t="shared" si="9444"/>
        <v>-8.3333333333333329E-2</v>
      </c>
      <c r="E1372" s="632"/>
      <c r="F1372" s="632"/>
      <c r="G1372" s="632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>
        <f>IF((AS1331-$AR1331)&gt;$D1332,0,$D1372*(AS1335))</f>
        <v>-119.25</v>
      </c>
      <c r="AT1372" s="17">
        <f t="shared" ref="AT1372:CO1372" si="9500">IF((AT1331-$AR1331)&gt;$D1332,0,$D1372*(AT1335))</f>
        <v>-119.83333333333333</v>
      </c>
      <c r="AU1372" s="17">
        <f t="shared" si="9500"/>
        <v>-120.5</v>
      </c>
      <c r="AV1372" s="17">
        <f t="shared" si="9500"/>
        <v>-121.08333333333333</v>
      </c>
      <c r="AW1372" s="17">
        <f t="shared" si="9500"/>
        <v>-121.66666666666666</v>
      </c>
      <c r="AX1372" s="17">
        <f t="shared" si="9500"/>
        <v>-122.25</v>
      </c>
      <c r="AY1372" s="17">
        <f t="shared" si="9500"/>
        <v>-122.91666666666666</v>
      </c>
      <c r="AZ1372" s="17">
        <f t="shared" si="9500"/>
        <v>-123.5</v>
      </c>
      <c r="BA1372" s="17">
        <f t="shared" si="9500"/>
        <v>-124.16666666666666</v>
      </c>
      <c r="BB1372" s="17">
        <f t="shared" si="9500"/>
        <v>-124.75</v>
      </c>
      <c r="BC1372" s="17">
        <f t="shared" si="9500"/>
        <v>-125.33333333333333</v>
      </c>
      <c r="BD1372" s="17">
        <f t="shared" si="9500"/>
        <v>-126</v>
      </c>
      <c r="BE1372" s="17">
        <f t="shared" si="9500"/>
        <v>0</v>
      </c>
      <c r="BF1372" s="17">
        <f t="shared" si="9500"/>
        <v>0</v>
      </c>
      <c r="BG1372" s="17">
        <f t="shared" si="9500"/>
        <v>0</v>
      </c>
      <c r="BH1372" s="17">
        <f t="shared" si="9500"/>
        <v>0</v>
      </c>
      <c r="BI1372" s="17">
        <f t="shared" si="9500"/>
        <v>0</v>
      </c>
      <c r="BJ1372" s="17">
        <f t="shared" si="9500"/>
        <v>0</v>
      </c>
      <c r="BK1372" s="17">
        <f t="shared" si="9500"/>
        <v>0</v>
      </c>
      <c r="BL1372" s="17">
        <f t="shared" si="9500"/>
        <v>0</v>
      </c>
      <c r="BM1372" s="17">
        <f t="shared" si="9500"/>
        <v>0</v>
      </c>
      <c r="BN1372" s="17">
        <f t="shared" si="9500"/>
        <v>0</v>
      </c>
      <c r="BO1372" s="17">
        <f t="shared" si="9500"/>
        <v>0</v>
      </c>
      <c r="BP1372" s="17">
        <f t="shared" si="9500"/>
        <v>0</v>
      </c>
      <c r="BQ1372" s="17">
        <f t="shared" si="9500"/>
        <v>0</v>
      </c>
      <c r="BR1372" s="17">
        <f t="shared" si="9500"/>
        <v>0</v>
      </c>
      <c r="BS1372" s="17">
        <f t="shared" si="9500"/>
        <v>0</v>
      </c>
      <c r="BT1372" s="17">
        <f t="shared" si="9500"/>
        <v>0</v>
      </c>
      <c r="BU1372" s="17">
        <f t="shared" si="9500"/>
        <v>0</v>
      </c>
      <c r="BV1372" s="17">
        <f t="shared" si="9500"/>
        <v>0</v>
      </c>
      <c r="BW1372" s="17">
        <f t="shared" si="9500"/>
        <v>0</v>
      </c>
      <c r="BX1372" s="17">
        <f t="shared" si="9500"/>
        <v>0</v>
      </c>
      <c r="BY1372" s="17">
        <f t="shared" si="9500"/>
        <v>0</v>
      </c>
      <c r="BZ1372" s="17">
        <f t="shared" si="9500"/>
        <v>0</v>
      </c>
      <c r="CA1372" s="17">
        <f t="shared" si="9500"/>
        <v>0</v>
      </c>
      <c r="CB1372" s="17">
        <f t="shared" si="9500"/>
        <v>0</v>
      </c>
      <c r="CC1372" s="17">
        <f t="shared" si="9500"/>
        <v>0</v>
      </c>
      <c r="CD1372" s="17">
        <f t="shared" si="9500"/>
        <v>0</v>
      </c>
      <c r="CE1372" s="17">
        <f t="shared" si="9500"/>
        <v>0</v>
      </c>
      <c r="CF1372" s="17">
        <f t="shared" si="9500"/>
        <v>0</v>
      </c>
      <c r="CG1372" s="17">
        <f t="shared" si="9500"/>
        <v>0</v>
      </c>
      <c r="CH1372" s="17">
        <f t="shared" si="9500"/>
        <v>0</v>
      </c>
      <c r="CI1372" s="17">
        <f t="shared" si="9500"/>
        <v>0</v>
      </c>
      <c r="CJ1372" s="17">
        <f t="shared" si="9500"/>
        <v>0</v>
      </c>
      <c r="CK1372" s="17">
        <f t="shared" si="9500"/>
        <v>0</v>
      </c>
      <c r="CL1372" s="17">
        <f t="shared" si="9500"/>
        <v>0</v>
      </c>
      <c r="CM1372" s="17">
        <f t="shared" si="9500"/>
        <v>0</v>
      </c>
      <c r="CN1372" s="17">
        <f t="shared" si="9500"/>
        <v>0</v>
      </c>
      <c r="CO1372" s="17">
        <f t="shared" si="9500"/>
        <v>0</v>
      </c>
    </row>
    <row r="1373" spans="1:93">
      <c r="B1373" s="556"/>
      <c r="C1373" s="556">
        <f t="shared" si="9447"/>
        <v>38</v>
      </c>
      <c r="D1373" s="632">
        <f t="shared" si="9444"/>
        <v>-8.3333333333333329E-2</v>
      </c>
      <c r="E1373" s="632"/>
      <c r="F1373" s="632"/>
      <c r="G1373" s="632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>
        <f>IF((AT1331-$AS1331)&gt;$D1332,0,$D1373*(AT1335))</f>
        <v>-119.83333333333333</v>
      </c>
      <c r="AU1373" s="17">
        <f t="shared" ref="AU1373:CO1373" si="9501">IF((AU1331-$AS1331)&gt;$D1332,0,$D1373*(AU1335))</f>
        <v>-120.5</v>
      </c>
      <c r="AV1373" s="17">
        <f t="shared" si="9501"/>
        <v>-121.08333333333333</v>
      </c>
      <c r="AW1373" s="17">
        <f t="shared" si="9501"/>
        <v>-121.66666666666666</v>
      </c>
      <c r="AX1373" s="17">
        <f t="shared" si="9501"/>
        <v>-122.25</v>
      </c>
      <c r="AY1373" s="17">
        <f t="shared" si="9501"/>
        <v>-122.91666666666666</v>
      </c>
      <c r="AZ1373" s="17">
        <f t="shared" si="9501"/>
        <v>-123.5</v>
      </c>
      <c r="BA1373" s="17">
        <f t="shared" si="9501"/>
        <v>-124.16666666666666</v>
      </c>
      <c r="BB1373" s="17">
        <f t="shared" si="9501"/>
        <v>-124.75</v>
      </c>
      <c r="BC1373" s="17">
        <f t="shared" si="9501"/>
        <v>-125.33333333333333</v>
      </c>
      <c r="BD1373" s="17">
        <f t="shared" si="9501"/>
        <v>-126</v>
      </c>
      <c r="BE1373" s="17">
        <f t="shared" si="9501"/>
        <v>-126.66666666666666</v>
      </c>
      <c r="BF1373" s="17">
        <f t="shared" si="9501"/>
        <v>0</v>
      </c>
      <c r="BG1373" s="17">
        <f t="shared" si="9501"/>
        <v>0</v>
      </c>
      <c r="BH1373" s="17">
        <f t="shared" si="9501"/>
        <v>0</v>
      </c>
      <c r="BI1373" s="17">
        <f t="shared" si="9501"/>
        <v>0</v>
      </c>
      <c r="BJ1373" s="17">
        <f t="shared" si="9501"/>
        <v>0</v>
      </c>
      <c r="BK1373" s="17">
        <f t="shared" si="9501"/>
        <v>0</v>
      </c>
      <c r="BL1373" s="17">
        <f t="shared" si="9501"/>
        <v>0</v>
      </c>
      <c r="BM1373" s="17">
        <f t="shared" si="9501"/>
        <v>0</v>
      </c>
      <c r="BN1373" s="17">
        <f t="shared" si="9501"/>
        <v>0</v>
      </c>
      <c r="BO1373" s="17">
        <f t="shared" si="9501"/>
        <v>0</v>
      </c>
      <c r="BP1373" s="17">
        <f t="shared" si="9501"/>
        <v>0</v>
      </c>
      <c r="BQ1373" s="17">
        <f t="shared" si="9501"/>
        <v>0</v>
      </c>
      <c r="BR1373" s="17">
        <f t="shared" si="9501"/>
        <v>0</v>
      </c>
      <c r="BS1373" s="17">
        <f t="shared" si="9501"/>
        <v>0</v>
      </c>
      <c r="BT1373" s="17">
        <f t="shared" si="9501"/>
        <v>0</v>
      </c>
      <c r="BU1373" s="17">
        <f t="shared" si="9501"/>
        <v>0</v>
      </c>
      <c r="BV1373" s="17">
        <f t="shared" si="9501"/>
        <v>0</v>
      </c>
      <c r="BW1373" s="17">
        <f t="shared" si="9501"/>
        <v>0</v>
      </c>
      <c r="BX1373" s="17">
        <f t="shared" si="9501"/>
        <v>0</v>
      </c>
      <c r="BY1373" s="17">
        <f t="shared" si="9501"/>
        <v>0</v>
      </c>
      <c r="BZ1373" s="17">
        <f t="shared" si="9501"/>
        <v>0</v>
      </c>
      <c r="CA1373" s="17">
        <f t="shared" si="9501"/>
        <v>0</v>
      </c>
      <c r="CB1373" s="17">
        <f t="shared" si="9501"/>
        <v>0</v>
      </c>
      <c r="CC1373" s="17">
        <f t="shared" si="9501"/>
        <v>0</v>
      </c>
      <c r="CD1373" s="17">
        <f t="shared" si="9501"/>
        <v>0</v>
      </c>
      <c r="CE1373" s="17">
        <f t="shared" si="9501"/>
        <v>0</v>
      </c>
      <c r="CF1373" s="17">
        <f t="shared" si="9501"/>
        <v>0</v>
      </c>
      <c r="CG1373" s="17">
        <f t="shared" si="9501"/>
        <v>0</v>
      </c>
      <c r="CH1373" s="17">
        <f t="shared" si="9501"/>
        <v>0</v>
      </c>
      <c r="CI1373" s="17">
        <f t="shared" si="9501"/>
        <v>0</v>
      </c>
      <c r="CJ1373" s="17">
        <f t="shared" si="9501"/>
        <v>0</v>
      </c>
      <c r="CK1373" s="17">
        <f t="shared" si="9501"/>
        <v>0</v>
      </c>
      <c r="CL1373" s="17">
        <f t="shared" si="9501"/>
        <v>0</v>
      </c>
      <c r="CM1373" s="17">
        <f t="shared" si="9501"/>
        <v>0</v>
      </c>
      <c r="CN1373" s="17">
        <f t="shared" si="9501"/>
        <v>0</v>
      </c>
      <c r="CO1373" s="17">
        <f t="shared" si="9501"/>
        <v>0</v>
      </c>
    </row>
    <row r="1374" spans="1:93">
      <c r="B1374" s="556"/>
      <c r="C1374" s="556">
        <f t="shared" si="9447"/>
        <v>39</v>
      </c>
      <c r="D1374" s="632">
        <f t="shared" si="9444"/>
        <v>-8.3333333333333329E-2</v>
      </c>
      <c r="E1374" s="632"/>
      <c r="F1374" s="632"/>
      <c r="G1374" s="632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>
        <f>IF((AU1331-$AT1331)&gt;$D1332,0,$D1374*(AU1335))</f>
        <v>-120.5</v>
      </c>
      <c r="AV1374" s="17">
        <f t="shared" ref="AV1374:CO1374" si="9502">IF((AV1331-$AT1331)&gt;$D1332,0,$D1374*(AV1335))</f>
        <v>-121.08333333333333</v>
      </c>
      <c r="AW1374" s="17">
        <f t="shared" si="9502"/>
        <v>-121.66666666666666</v>
      </c>
      <c r="AX1374" s="17">
        <f t="shared" si="9502"/>
        <v>-122.25</v>
      </c>
      <c r="AY1374" s="17">
        <f t="shared" si="9502"/>
        <v>-122.91666666666666</v>
      </c>
      <c r="AZ1374" s="17">
        <f t="shared" si="9502"/>
        <v>-123.5</v>
      </c>
      <c r="BA1374" s="17">
        <f t="shared" si="9502"/>
        <v>-124.16666666666666</v>
      </c>
      <c r="BB1374" s="17">
        <f t="shared" si="9502"/>
        <v>-124.75</v>
      </c>
      <c r="BC1374" s="17">
        <f t="shared" si="9502"/>
        <v>-125.33333333333333</v>
      </c>
      <c r="BD1374" s="17">
        <f t="shared" si="9502"/>
        <v>-126</v>
      </c>
      <c r="BE1374" s="17">
        <f t="shared" si="9502"/>
        <v>-126.66666666666666</v>
      </c>
      <c r="BF1374" s="17">
        <f t="shared" si="9502"/>
        <v>-127.25</v>
      </c>
      <c r="BG1374" s="17">
        <f t="shared" si="9502"/>
        <v>0</v>
      </c>
      <c r="BH1374" s="17">
        <f t="shared" si="9502"/>
        <v>0</v>
      </c>
      <c r="BI1374" s="17">
        <f t="shared" si="9502"/>
        <v>0</v>
      </c>
      <c r="BJ1374" s="17">
        <f t="shared" si="9502"/>
        <v>0</v>
      </c>
      <c r="BK1374" s="17">
        <f t="shared" si="9502"/>
        <v>0</v>
      </c>
      <c r="BL1374" s="17">
        <f t="shared" si="9502"/>
        <v>0</v>
      </c>
      <c r="BM1374" s="17">
        <f t="shared" si="9502"/>
        <v>0</v>
      </c>
      <c r="BN1374" s="17">
        <f t="shared" si="9502"/>
        <v>0</v>
      </c>
      <c r="BO1374" s="17">
        <f t="shared" si="9502"/>
        <v>0</v>
      </c>
      <c r="BP1374" s="17">
        <f t="shared" si="9502"/>
        <v>0</v>
      </c>
      <c r="BQ1374" s="17">
        <f t="shared" si="9502"/>
        <v>0</v>
      </c>
      <c r="BR1374" s="17">
        <f t="shared" si="9502"/>
        <v>0</v>
      </c>
      <c r="BS1374" s="17">
        <f t="shared" si="9502"/>
        <v>0</v>
      </c>
      <c r="BT1374" s="17">
        <f t="shared" si="9502"/>
        <v>0</v>
      </c>
      <c r="BU1374" s="17">
        <f t="shared" si="9502"/>
        <v>0</v>
      </c>
      <c r="BV1374" s="17">
        <f t="shared" si="9502"/>
        <v>0</v>
      </c>
      <c r="BW1374" s="17">
        <f t="shared" si="9502"/>
        <v>0</v>
      </c>
      <c r="BX1374" s="17">
        <f t="shared" si="9502"/>
        <v>0</v>
      </c>
      <c r="BY1374" s="17">
        <f t="shared" si="9502"/>
        <v>0</v>
      </c>
      <c r="BZ1374" s="17">
        <f t="shared" si="9502"/>
        <v>0</v>
      </c>
      <c r="CA1374" s="17">
        <f t="shared" si="9502"/>
        <v>0</v>
      </c>
      <c r="CB1374" s="17">
        <f t="shared" si="9502"/>
        <v>0</v>
      </c>
      <c r="CC1374" s="17">
        <f t="shared" si="9502"/>
        <v>0</v>
      </c>
      <c r="CD1374" s="17">
        <f t="shared" si="9502"/>
        <v>0</v>
      </c>
      <c r="CE1374" s="17">
        <f t="shared" si="9502"/>
        <v>0</v>
      </c>
      <c r="CF1374" s="17">
        <f t="shared" si="9502"/>
        <v>0</v>
      </c>
      <c r="CG1374" s="17">
        <f t="shared" si="9502"/>
        <v>0</v>
      </c>
      <c r="CH1374" s="17">
        <f t="shared" si="9502"/>
        <v>0</v>
      </c>
      <c r="CI1374" s="17">
        <f t="shared" si="9502"/>
        <v>0</v>
      </c>
      <c r="CJ1374" s="17">
        <f t="shared" si="9502"/>
        <v>0</v>
      </c>
      <c r="CK1374" s="17">
        <f t="shared" si="9502"/>
        <v>0</v>
      </c>
      <c r="CL1374" s="17">
        <f t="shared" si="9502"/>
        <v>0</v>
      </c>
      <c r="CM1374" s="17">
        <f t="shared" si="9502"/>
        <v>0</v>
      </c>
      <c r="CN1374" s="17">
        <f t="shared" si="9502"/>
        <v>0</v>
      </c>
      <c r="CO1374" s="17">
        <f t="shared" si="9502"/>
        <v>0</v>
      </c>
    </row>
    <row r="1375" spans="1:93">
      <c r="B1375" s="556"/>
      <c r="C1375" s="556">
        <f t="shared" si="9447"/>
        <v>40</v>
      </c>
      <c r="D1375" s="632">
        <f t="shared" si="9444"/>
        <v>-8.3333333333333329E-2</v>
      </c>
      <c r="E1375" s="632"/>
      <c r="F1375" s="632"/>
      <c r="G1375" s="632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>
        <f>IF((AV1331-$AU1331)&gt;$D1332,0,$D1375*(AV1335))</f>
        <v>-121.08333333333333</v>
      </c>
      <c r="AW1375" s="17">
        <f t="shared" ref="AW1375:CO1375" si="9503">IF((AW1331-$AU1331)&gt;$D1332,0,$D1375*(AW1335))</f>
        <v>-121.66666666666666</v>
      </c>
      <c r="AX1375" s="17">
        <f t="shared" si="9503"/>
        <v>-122.25</v>
      </c>
      <c r="AY1375" s="17">
        <f t="shared" si="9503"/>
        <v>-122.91666666666666</v>
      </c>
      <c r="AZ1375" s="17">
        <f t="shared" si="9503"/>
        <v>-123.5</v>
      </c>
      <c r="BA1375" s="17">
        <f t="shared" si="9503"/>
        <v>-124.16666666666666</v>
      </c>
      <c r="BB1375" s="17">
        <f t="shared" si="9503"/>
        <v>-124.75</v>
      </c>
      <c r="BC1375" s="17">
        <f t="shared" si="9503"/>
        <v>-125.33333333333333</v>
      </c>
      <c r="BD1375" s="17">
        <f t="shared" si="9503"/>
        <v>-126</v>
      </c>
      <c r="BE1375" s="17">
        <f t="shared" si="9503"/>
        <v>-126.66666666666666</v>
      </c>
      <c r="BF1375" s="17">
        <f t="shared" si="9503"/>
        <v>-127.25</v>
      </c>
      <c r="BG1375" s="17">
        <f t="shared" si="9503"/>
        <v>-127.91666666666666</v>
      </c>
      <c r="BH1375" s="17">
        <f t="shared" si="9503"/>
        <v>0</v>
      </c>
      <c r="BI1375" s="17">
        <f t="shared" si="9503"/>
        <v>0</v>
      </c>
      <c r="BJ1375" s="17">
        <f t="shared" si="9503"/>
        <v>0</v>
      </c>
      <c r="BK1375" s="17">
        <f t="shared" si="9503"/>
        <v>0</v>
      </c>
      <c r="BL1375" s="17">
        <f t="shared" si="9503"/>
        <v>0</v>
      </c>
      <c r="BM1375" s="17">
        <f t="shared" si="9503"/>
        <v>0</v>
      </c>
      <c r="BN1375" s="17">
        <f t="shared" si="9503"/>
        <v>0</v>
      </c>
      <c r="BO1375" s="17">
        <f t="shared" si="9503"/>
        <v>0</v>
      </c>
      <c r="BP1375" s="17">
        <f t="shared" si="9503"/>
        <v>0</v>
      </c>
      <c r="BQ1375" s="17">
        <f t="shared" si="9503"/>
        <v>0</v>
      </c>
      <c r="BR1375" s="17">
        <f t="shared" si="9503"/>
        <v>0</v>
      </c>
      <c r="BS1375" s="17">
        <f t="shared" si="9503"/>
        <v>0</v>
      </c>
      <c r="BT1375" s="17">
        <f t="shared" si="9503"/>
        <v>0</v>
      </c>
      <c r="BU1375" s="17">
        <f t="shared" si="9503"/>
        <v>0</v>
      </c>
      <c r="BV1375" s="17">
        <f t="shared" si="9503"/>
        <v>0</v>
      </c>
      <c r="BW1375" s="17">
        <f t="shared" si="9503"/>
        <v>0</v>
      </c>
      <c r="BX1375" s="17">
        <f t="shared" si="9503"/>
        <v>0</v>
      </c>
      <c r="BY1375" s="17">
        <f t="shared" si="9503"/>
        <v>0</v>
      </c>
      <c r="BZ1375" s="17">
        <f t="shared" si="9503"/>
        <v>0</v>
      </c>
      <c r="CA1375" s="17">
        <f t="shared" si="9503"/>
        <v>0</v>
      </c>
      <c r="CB1375" s="17">
        <f t="shared" si="9503"/>
        <v>0</v>
      </c>
      <c r="CC1375" s="17">
        <f t="shared" si="9503"/>
        <v>0</v>
      </c>
      <c r="CD1375" s="17">
        <f t="shared" si="9503"/>
        <v>0</v>
      </c>
      <c r="CE1375" s="17">
        <f t="shared" si="9503"/>
        <v>0</v>
      </c>
      <c r="CF1375" s="17">
        <f t="shared" si="9503"/>
        <v>0</v>
      </c>
      <c r="CG1375" s="17">
        <f t="shared" si="9503"/>
        <v>0</v>
      </c>
      <c r="CH1375" s="17">
        <f t="shared" si="9503"/>
        <v>0</v>
      </c>
      <c r="CI1375" s="17">
        <f t="shared" si="9503"/>
        <v>0</v>
      </c>
      <c r="CJ1375" s="17">
        <f t="shared" si="9503"/>
        <v>0</v>
      </c>
      <c r="CK1375" s="17">
        <f t="shared" si="9503"/>
        <v>0</v>
      </c>
      <c r="CL1375" s="17">
        <f t="shared" si="9503"/>
        <v>0</v>
      </c>
      <c r="CM1375" s="17">
        <f t="shared" si="9503"/>
        <v>0</v>
      </c>
      <c r="CN1375" s="17">
        <f t="shared" si="9503"/>
        <v>0</v>
      </c>
      <c r="CO1375" s="17">
        <f t="shared" si="9503"/>
        <v>0</v>
      </c>
    </row>
    <row r="1376" spans="1:93">
      <c r="B1376" s="556"/>
      <c r="C1376" s="556">
        <f t="shared" si="9447"/>
        <v>41</v>
      </c>
      <c r="D1376" s="632">
        <f t="shared" si="9444"/>
        <v>-8.3333333333333329E-2</v>
      </c>
      <c r="E1376" s="632"/>
      <c r="F1376" s="632"/>
      <c r="G1376" s="632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>
        <f>IF((AW1331-$AV1331)&gt;$D1332,0,$D1376*(AW1335))</f>
        <v>-121.66666666666666</v>
      </c>
      <c r="AX1376" s="17">
        <f t="shared" ref="AX1376:CO1376" si="9504">IF((AX1331-$AV1331)&gt;$D1332,0,$D1376*(AX1335))</f>
        <v>-122.25</v>
      </c>
      <c r="AY1376" s="17">
        <f t="shared" si="9504"/>
        <v>-122.91666666666666</v>
      </c>
      <c r="AZ1376" s="17">
        <f t="shared" si="9504"/>
        <v>-123.5</v>
      </c>
      <c r="BA1376" s="17">
        <f t="shared" si="9504"/>
        <v>-124.16666666666666</v>
      </c>
      <c r="BB1376" s="17">
        <f t="shared" si="9504"/>
        <v>-124.75</v>
      </c>
      <c r="BC1376" s="17">
        <f t="shared" si="9504"/>
        <v>-125.33333333333333</v>
      </c>
      <c r="BD1376" s="17">
        <f t="shared" si="9504"/>
        <v>-126</v>
      </c>
      <c r="BE1376" s="17">
        <f t="shared" si="9504"/>
        <v>-126.66666666666666</v>
      </c>
      <c r="BF1376" s="17">
        <f t="shared" si="9504"/>
        <v>-127.25</v>
      </c>
      <c r="BG1376" s="17">
        <f t="shared" si="9504"/>
        <v>-127.91666666666666</v>
      </c>
      <c r="BH1376" s="17">
        <f t="shared" si="9504"/>
        <v>-128.5</v>
      </c>
      <c r="BI1376" s="17">
        <f t="shared" si="9504"/>
        <v>0</v>
      </c>
      <c r="BJ1376" s="17">
        <f t="shared" si="9504"/>
        <v>0</v>
      </c>
      <c r="BK1376" s="17">
        <f t="shared" si="9504"/>
        <v>0</v>
      </c>
      <c r="BL1376" s="17">
        <f t="shared" si="9504"/>
        <v>0</v>
      </c>
      <c r="BM1376" s="17">
        <f t="shared" si="9504"/>
        <v>0</v>
      </c>
      <c r="BN1376" s="17">
        <f t="shared" si="9504"/>
        <v>0</v>
      </c>
      <c r="BO1376" s="17">
        <f t="shared" si="9504"/>
        <v>0</v>
      </c>
      <c r="BP1376" s="17">
        <f t="shared" si="9504"/>
        <v>0</v>
      </c>
      <c r="BQ1376" s="17">
        <f t="shared" si="9504"/>
        <v>0</v>
      </c>
      <c r="BR1376" s="17">
        <f t="shared" si="9504"/>
        <v>0</v>
      </c>
      <c r="BS1376" s="17">
        <f t="shared" si="9504"/>
        <v>0</v>
      </c>
      <c r="BT1376" s="17">
        <f t="shared" si="9504"/>
        <v>0</v>
      </c>
      <c r="BU1376" s="17">
        <f t="shared" si="9504"/>
        <v>0</v>
      </c>
      <c r="BV1376" s="17">
        <f t="shared" si="9504"/>
        <v>0</v>
      </c>
      <c r="BW1376" s="17">
        <f t="shared" si="9504"/>
        <v>0</v>
      </c>
      <c r="BX1376" s="17">
        <f t="shared" si="9504"/>
        <v>0</v>
      </c>
      <c r="BY1376" s="17">
        <f t="shared" si="9504"/>
        <v>0</v>
      </c>
      <c r="BZ1376" s="17">
        <f t="shared" si="9504"/>
        <v>0</v>
      </c>
      <c r="CA1376" s="17">
        <f t="shared" si="9504"/>
        <v>0</v>
      </c>
      <c r="CB1376" s="17">
        <f t="shared" si="9504"/>
        <v>0</v>
      </c>
      <c r="CC1376" s="17">
        <f t="shared" si="9504"/>
        <v>0</v>
      </c>
      <c r="CD1376" s="17">
        <f t="shared" si="9504"/>
        <v>0</v>
      </c>
      <c r="CE1376" s="17">
        <f t="shared" si="9504"/>
        <v>0</v>
      </c>
      <c r="CF1376" s="17">
        <f t="shared" si="9504"/>
        <v>0</v>
      </c>
      <c r="CG1376" s="17">
        <f t="shared" si="9504"/>
        <v>0</v>
      </c>
      <c r="CH1376" s="17">
        <f t="shared" si="9504"/>
        <v>0</v>
      </c>
      <c r="CI1376" s="17">
        <f t="shared" si="9504"/>
        <v>0</v>
      </c>
      <c r="CJ1376" s="17">
        <f t="shared" si="9504"/>
        <v>0</v>
      </c>
      <c r="CK1376" s="17">
        <f t="shared" si="9504"/>
        <v>0</v>
      </c>
      <c r="CL1376" s="17">
        <f t="shared" si="9504"/>
        <v>0</v>
      </c>
      <c r="CM1376" s="17">
        <f t="shared" si="9504"/>
        <v>0</v>
      </c>
      <c r="CN1376" s="17">
        <f t="shared" si="9504"/>
        <v>0</v>
      </c>
      <c r="CO1376" s="17">
        <f t="shared" si="9504"/>
        <v>0</v>
      </c>
    </row>
    <row r="1377" spans="2:93">
      <c r="B1377" s="556"/>
      <c r="C1377" s="556">
        <f t="shared" si="9447"/>
        <v>42</v>
      </c>
      <c r="D1377" s="632">
        <f t="shared" si="9444"/>
        <v>-8.3333333333333329E-2</v>
      </c>
      <c r="E1377" s="632"/>
      <c r="F1377" s="632"/>
      <c r="G1377" s="632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>
        <f>IF((AX1331-$AW1331)&gt;$D1332,0,$D1377*(AX1335))</f>
        <v>-122.25</v>
      </c>
      <c r="AY1377" s="17">
        <f t="shared" ref="AY1377:CO1377" si="9505">IF((AY1331-$AW1331)&gt;$D1332,0,$D1377*(AY1335))</f>
        <v>-122.91666666666666</v>
      </c>
      <c r="AZ1377" s="17">
        <f t="shared" si="9505"/>
        <v>-123.5</v>
      </c>
      <c r="BA1377" s="17">
        <f t="shared" si="9505"/>
        <v>-124.16666666666666</v>
      </c>
      <c r="BB1377" s="17">
        <f t="shared" si="9505"/>
        <v>-124.75</v>
      </c>
      <c r="BC1377" s="17">
        <f t="shared" si="9505"/>
        <v>-125.33333333333333</v>
      </c>
      <c r="BD1377" s="17">
        <f t="shared" si="9505"/>
        <v>-126</v>
      </c>
      <c r="BE1377" s="17">
        <f t="shared" si="9505"/>
        <v>-126.66666666666666</v>
      </c>
      <c r="BF1377" s="17">
        <f t="shared" si="9505"/>
        <v>-127.25</v>
      </c>
      <c r="BG1377" s="17">
        <f t="shared" si="9505"/>
        <v>-127.91666666666666</v>
      </c>
      <c r="BH1377" s="17">
        <f t="shared" si="9505"/>
        <v>-128.5</v>
      </c>
      <c r="BI1377" s="17">
        <f t="shared" si="9505"/>
        <v>-129.16666666666666</v>
      </c>
      <c r="BJ1377" s="17">
        <f t="shared" si="9505"/>
        <v>0</v>
      </c>
      <c r="BK1377" s="17">
        <f t="shared" si="9505"/>
        <v>0</v>
      </c>
      <c r="BL1377" s="17">
        <f t="shared" si="9505"/>
        <v>0</v>
      </c>
      <c r="BM1377" s="17">
        <f t="shared" si="9505"/>
        <v>0</v>
      </c>
      <c r="BN1377" s="17">
        <f t="shared" si="9505"/>
        <v>0</v>
      </c>
      <c r="BO1377" s="17">
        <f t="shared" si="9505"/>
        <v>0</v>
      </c>
      <c r="BP1377" s="17">
        <f t="shared" si="9505"/>
        <v>0</v>
      </c>
      <c r="BQ1377" s="17">
        <f t="shared" si="9505"/>
        <v>0</v>
      </c>
      <c r="BR1377" s="17">
        <f t="shared" si="9505"/>
        <v>0</v>
      </c>
      <c r="BS1377" s="17">
        <f t="shared" si="9505"/>
        <v>0</v>
      </c>
      <c r="BT1377" s="17">
        <f t="shared" si="9505"/>
        <v>0</v>
      </c>
      <c r="BU1377" s="17">
        <f t="shared" si="9505"/>
        <v>0</v>
      </c>
      <c r="BV1377" s="17">
        <f t="shared" si="9505"/>
        <v>0</v>
      </c>
      <c r="BW1377" s="17">
        <f t="shared" si="9505"/>
        <v>0</v>
      </c>
      <c r="BX1377" s="17">
        <f t="shared" si="9505"/>
        <v>0</v>
      </c>
      <c r="BY1377" s="17">
        <f t="shared" si="9505"/>
        <v>0</v>
      </c>
      <c r="BZ1377" s="17">
        <f t="shared" si="9505"/>
        <v>0</v>
      </c>
      <c r="CA1377" s="17">
        <f t="shared" si="9505"/>
        <v>0</v>
      </c>
      <c r="CB1377" s="17">
        <f t="shared" si="9505"/>
        <v>0</v>
      </c>
      <c r="CC1377" s="17">
        <f t="shared" si="9505"/>
        <v>0</v>
      </c>
      <c r="CD1377" s="17">
        <f t="shared" si="9505"/>
        <v>0</v>
      </c>
      <c r="CE1377" s="17">
        <f t="shared" si="9505"/>
        <v>0</v>
      </c>
      <c r="CF1377" s="17">
        <f t="shared" si="9505"/>
        <v>0</v>
      </c>
      <c r="CG1377" s="17">
        <f t="shared" si="9505"/>
        <v>0</v>
      </c>
      <c r="CH1377" s="17">
        <f t="shared" si="9505"/>
        <v>0</v>
      </c>
      <c r="CI1377" s="17">
        <f t="shared" si="9505"/>
        <v>0</v>
      </c>
      <c r="CJ1377" s="17">
        <f t="shared" si="9505"/>
        <v>0</v>
      </c>
      <c r="CK1377" s="17">
        <f t="shared" si="9505"/>
        <v>0</v>
      </c>
      <c r="CL1377" s="17">
        <f t="shared" si="9505"/>
        <v>0</v>
      </c>
      <c r="CM1377" s="17">
        <f t="shared" si="9505"/>
        <v>0</v>
      </c>
      <c r="CN1377" s="17">
        <f t="shared" si="9505"/>
        <v>0</v>
      </c>
      <c r="CO1377" s="17">
        <f t="shared" si="9505"/>
        <v>0</v>
      </c>
    </row>
    <row r="1378" spans="2:93">
      <c r="B1378" s="556"/>
      <c r="C1378" s="556">
        <f t="shared" si="9447"/>
        <v>43</v>
      </c>
      <c r="D1378" s="632">
        <f t="shared" si="9444"/>
        <v>-8.3333333333333329E-2</v>
      </c>
      <c r="E1378" s="632"/>
      <c r="F1378" s="632"/>
      <c r="G1378" s="632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>
        <f>IF((AY1331-$AX1331)&gt;$D1332,0,$D1378*(AY1335))</f>
        <v>-122.91666666666666</v>
      </c>
      <c r="AZ1378" s="17">
        <f t="shared" ref="AZ1378:CO1378" si="9506">IF((AZ1331-$AX1331)&gt;$D1332,0,$D1378*(AZ1335))</f>
        <v>-123.5</v>
      </c>
      <c r="BA1378" s="17">
        <f t="shared" si="9506"/>
        <v>-124.16666666666666</v>
      </c>
      <c r="BB1378" s="17">
        <f t="shared" si="9506"/>
        <v>-124.75</v>
      </c>
      <c r="BC1378" s="17">
        <f t="shared" si="9506"/>
        <v>-125.33333333333333</v>
      </c>
      <c r="BD1378" s="17">
        <f t="shared" si="9506"/>
        <v>-126</v>
      </c>
      <c r="BE1378" s="17">
        <f t="shared" si="9506"/>
        <v>-126.66666666666666</v>
      </c>
      <c r="BF1378" s="17">
        <f t="shared" si="9506"/>
        <v>-127.25</v>
      </c>
      <c r="BG1378" s="17">
        <f t="shared" si="9506"/>
        <v>-127.91666666666666</v>
      </c>
      <c r="BH1378" s="17">
        <f t="shared" si="9506"/>
        <v>-128.5</v>
      </c>
      <c r="BI1378" s="17">
        <f t="shared" si="9506"/>
        <v>-129.16666666666666</v>
      </c>
      <c r="BJ1378" s="17">
        <f t="shared" si="9506"/>
        <v>-129.83333333333331</v>
      </c>
      <c r="BK1378" s="17">
        <f t="shared" si="9506"/>
        <v>0</v>
      </c>
      <c r="BL1378" s="17">
        <f t="shared" si="9506"/>
        <v>0</v>
      </c>
      <c r="BM1378" s="17">
        <f t="shared" si="9506"/>
        <v>0</v>
      </c>
      <c r="BN1378" s="17">
        <f t="shared" si="9506"/>
        <v>0</v>
      </c>
      <c r="BO1378" s="17">
        <f t="shared" si="9506"/>
        <v>0</v>
      </c>
      <c r="BP1378" s="17">
        <f t="shared" si="9506"/>
        <v>0</v>
      </c>
      <c r="BQ1378" s="17">
        <f t="shared" si="9506"/>
        <v>0</v>
      </c>
      <c r="BR1378" s="17">
        <f t="shared" si="9506"/>
        <v>0</v>
      </c>
      <c r="BS1378" s="17">
        <f t="shared" si="9506"/>
        <v>0</v>
      </c>
      <c r="BT1378" s="17">
        <f t="shared" si="9506"/>
        <v>0</v>
      </c>
      <c r="BU1378" s="17">
        <f t="shared" si="9506"/>
        <v>0</v>
      </c>
      <c r="BV1378" s="17">
        <f t="shared" si="9506"/>
        <v>0</v>
      </c>
      <c r="BW1378" s="17">
        <f t="shared" si="9506"/>
        <v>0</v>
      </c>
      <c r="BX1378" s="17">
        <f t="shared" si="9506"/>
        <v>0</v>
      </c>
      <c r="BY1378" s="17">
        <f t="shared" si="9506"/>
        <v>0</v>
      </c>
      <c r="BZ1378" s="17">
        <f t="shared" si="9506"/>
        <v>0</v>
      </c>
      <c r="CA1378" s="17">
        <f t="shared" si="9506"/>
        <v>0</v>
      </c>
      <c r="CB1378" s="17">
        <f t="shared" si="9506"/>
        <v>0</v>
      </c>
      <c r="CC1378" s="17">
        <f t="shared" si="9506"/>
        <v>0</v>
      </c>
      <c r="CD1378" s="17">
        <f t="shared" si="9506"/>
        <v>0</v>
      </c>
      <c r="CE1378" s="17">
        <f t="shared" si="9506"/>
        <v>0</v>
      </c>
      <c r="CF1378" s="17">
        <f t="shared" si="9506"/>
        <v>0</v>
      </c>
      <c r="CG1378" s="17">
        <f t="shared" si="9506"/>
        <v>0</v>
      </c>
      <c r="CH1378" s="17">
        <f t="shared" si="9506"/>
        <v>0</v>
      </c>
      <c r="CI1378" s="17">
        <f t="shared" si="9506"/>
        <v>0</v>
      </c>
      <c r="CJ1378" s="17">
        <f t="shared" si="9506"/>
        <v>0</v>
      </c>
      <c r="CK1378" s="17">
        <f t="shared" si="9506"/>
        <v>0</v>
      </c>
      <c r="CL1378" s="17">
        <f t="shared" si="9506"/>
        <v>0</v>
      </c>
      <c r="CM1378" s="17">
        <f t="shared" si="9506"/>
        <v>0</v>
      </c>
      <c r="CN1378" s="17">
        <f t="shared" si="9506"/>
        <v>0</v>
      </c>
      <c r="CO1378" s="17">
        <f t="shared" si="9506"/>
        <v>0</v>
      </c>
    </row>
    <row r="1379" spans="2:93">
      <c r="B1379" s="556"/>
      <c r="C1379" s="556">
        <f t="shared" si="9447"/>
        <v>44</v>
      </c>
      <c r="D1379" s="632">
        <f t="shared" si="9444"/>
        <v>-8.3333333333333329E-2</v>
      </c>
      <c r="E1379" s="632"/>
      <c r="F1379" s="632"/>
      <c r="G1379" s="632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>
        <f>IF((AZ1331-$AY1331)&gt;$D1332,0,$D1379*(AZ1335))</f>
        <v>-123.5</v>
      </c>
      <c r="BA1379" s="17">
        <f t="shared" ref="BA1379:CO1379" si="9507">IF((BA1331-$AY1331)&gt;$D1332,0,$D1379*(BA1335))</f>
        <v>-124.16666666666666</v>
      </c>
      <c r="BB1379" s="17">
        <f t="shared" si="9507"/>
        <v>-124.75</v>
      </c>
      <c r="BC1379" s="17">
        <f t="shared" si="9507"/>
        <v>-125.33333333333333</v>
      </c>
      <c r="BD1379" s="17">
        <f t="shared" si="9507"/>
        <v>-126</v>
      </c>
      <c r="BE1379" s="17">
        <f t="shared" si="9507"/>
        <v>-126.66666666666666</v>
      </c>
      <c r="BF1379" s="17">
        <f t="shared" si="9507"/>
        <v>-127.25</v>
      </c>
      <c r="BG1379" s="17">
        <f t="shared" si="9507"/>
        <v>-127.91666666666666</v>
      </c>
      <c r="BH1379" s="17">
        <f t="shared" si="9507"/>
        <v>-128.5</v>
      </c>
      <c r="BI1379" s="17">
        <f t="shared" si="9507"/>
        <v>-129.16666666666666</v>
      </c>
      <c r="BJ1379" s="17">
        <f t="shared" si="9507"/>
        <v>-129.83333333333331</v>
      </c>
      <c r="BK1379" s="17">
        <f t="shared" si="9507"/>
        <v>-130.5</v>
      </c>
      <c r="BL1379" s="17">
        <f t="shared" si="9507"/>
        <v>0</v>
      </c>
      <c r="BM1379" s="17">
        <f t="shared" si="9507"/>
        <v>0</v>
      </c>
      <c r="BN1379" s="17">
        <f t="shared" si="9507"/>
        <v>0</v>
      </c>
      <c r="BO1379" s="17">
        <f t="shared" si="9507"/>
        <v>0</v>
      </c>
      <c r="BP1379" s="17">
        <f t="shared" si="9507"/>
        <v>0</v>
      </c>
      <c r="BQ1379" s="17">
        <f t="shared" si="9507"/>
        <v>0</v>
      </c>
      <c r="BR1379" s="17">
        <f t="shared" si="9507"/>
        <v>0</v>
      </c>
      <c r="BS1379" s="17">
        <f t="shared" si="9507"/>
        <v>0</v>
      </c>
      <c r="BT1379" s="17">
        <f t="shared" si="9507"/>
        <v>0</v>
      </c>
      <c r="BU1379" s="17">
        <f t="shared" si="9507"/>
        <v>0</v>
      </c>
      <c r="BV1379" s="17">
        <f t="shared" si="9507"/>
        <v>0</v>
      </c>
      <c r="BW1379" s="17">
        <f t="shared" si="9507"/>
        <v>0</v>
      </c>
      <c r="BX1379" s="17">
        <f t="shared" si="9507"/>
        <v>0</v>
      </c>
      <c r="BY1379" s="17">
        <f t="shared" si="9507"/>
        <v>0</v>
      </c>
      <c r="BZ1379" s="17">
        <f t="shared" si="9507"/>
        <v>0</v>
      </c>
      <c r="CA1379" s="17">
        <f t="shared" si="9507"/>
        <v>0</v>
      </c>
      <c r="CB1379" s="17">
        <f t="shared" si="9507"/>
        <v>0</v>
      </c>
      <c r="CC1379" s="17">
        <f t="shared" si="9507"/>
        <v>0</v>
      </c>
      <c r="CD1379" s="17">
        <f t="shared" si="9507"/>
        <v>0</v>
      </c>
      <c r="CE1379" s="17">
        <f t="shared" si="9507"/>
        <v>0</v>
      </c>
      <c r="CF1379" s="17">
        <f t="shared" si="9507"/>
        <v>0</v>
      </c>
      <c r="CG1379" s="17">
        <f t="shared" si="9507"/>
        <v>0</v>
      </c>
      <c r="CH1379" s="17">
        <f t="shared" si="9507"/>
        <v>0</v>
      </c>
      <c r="CI1379" s="17">
        <f t="shared" si="9507"/>
        <v>0</v>
      </c>
      <c r="CJ1379" s="17">
        <f t="shared" si="9507"/>
        <v>0</v>
      </c>
      <c r="CK1379" s="17">
        <f t="shared" si="9507"/>
        <v>0</v>
      </c>
      <c r="CL1379" s="17">
        <f t="shared" si="9507"/>
        <v>0</v>
      </c>
      <c r="CM1379" s="17">
        <f t="shared" si="9507"/>
        <v>0</v>
      </c>
      <c r="CN1379" s="17">
        <f t="shared" si="9507"/>
        <v>0</v>
      </c>
      <c r="CO1379" s="17">
        <f t="shared" si="9507"/>
        <v>0</v>
      </c>
    </row>
    <row r="1380" spans="2:93">
      <c r="B1380" s="556"/>
      <c r="C1380" s="556">
        <f t="shared" si="9447"/>
        <v>45</v>
      </c>
      <c r="D1380" s="632">
        <f t="shared" si="9444"/>
        <v>-8.3333333333333329E-2</v>
      </c>
      <c r="E1380" s="632"/>
      <c r="F1380" s="632"/>
      <c r="G1380" s="632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>
        <f>IF((BA1331-$AZ1331)&gt;$D1332,0,$D1380*(BA1335))</f>
        <v>-124.16666666666666</v>
      </c>
      <c r="BB1380" s="17">
        <f t="shared" ref="BB1380:CO1380" si="9508">IF((BB1331-$AZ1331)&gt;$D1332,0,$D1380*(BB1335))</f>
        <v>-124.75</v>
      </c>
      <c r="BC1380" s="17">
        <f t="shared" si="9508"/>
        <v>-125.33333333333333</v>
      </c>
      <c r="BD1380" s="17">
        <f t="shared" si="9508"/>
        <v>-126</v>
      </c>
      <c r="BE1380" s="17">
        <f t="shared" si="9508"/>
        <v>-126.66666666666666</v>
      </c>
      <c r="BF1380" s="17">
        <f t="shared" si="9508"/>
        <v>-127.25</v>
      </c>
      <c r="BG1380" s="17">
        <f t="shared" si="9508"/>
        <v>-127.91666666666666</v>
      </c>
      <c r="BH1380" s="17">
        <f t="shared" si="9508"/>
        <v>-128.5</v>
      </c>
      <c r="BI1380" s="17">
        <f t="shared" si="9508"/>
        <v>-129.16666666666666</v>
      </c>
      <c r="BJ1380" s="17">
        <f t="shared" si="9508"/>
        <v>-129.83333333333331</v>
      </c>
      <c r="BK1380" s="17">
        <f t="shared" si="9508"/>
        <v>-130.5</v>
      </c>
      <c r="BL1380" s="17">
        <f t="shared" si="9508"/>
        <v>-131.16666666666666</v>
      </c>
      <c r="BM1380" s="17">
        <f t="shared" si="9508"/>
        <v>0</v>
      </c>
      <c r="BN1380" s="17">
        <f t="shared" si="9508"/>
        <v>0</v>
      </c>
      <c r="BO1380" s="17">
        <f t="shared" si="9508"/>
        <v>0</v>
      </c>
      <c r="BP1380" s="17">
        <f t="shared" si="9508"/>
        <v>0</v>
      </c>
      <c r="BQ1380" s="17">
        <f t="shared" si="9508"/>
        <v>0</v>
      </c>
      <c r="BR1380" s="17">
        <f t="shared" si="9508"/>
        <v>0</v>
      </c>
      <c r="BS1380" s="17">
        <f t="shared" si="9508"/>
        <v>0</v>
      </c>
      <c r="BT1380" s="17">
        <f t="shared" si="9508"/>
        <v>0</v>
      </c>
      <c r="BU1380" s="17">
        <f t="shared" si="9508"/>
        <v>0</v>
      </c>
      <c r="BV1380" s="17">
        <f t="shared" si="9508"/>
        <v>0</v>
      </c>
      <c r="BW1380" s="17">
        <f t="shared" si="9508"/>
        <v>0</v>
      </c>
      <c r="BX1380" s="17">
        <f t="shared" si="9508"/>
        <v>0</v>
      </c>
      <c r="BY1380" s="17">
        <f t="shared" si="9508"/>
        <v>0</v>
      </c>
      <c r="BZ1380" s="17">
        <f t="shared" si="9508"/>
        <v>0</v>
      </c>
      <c r="CA1380" s="17">
        <f t="shared" si="9508"/>
        <v>0</v>
      </c>
      <c r="CB1380" s="17">
        <f t="shared" si="9508"/>
        <v>0</v>
      </c>
      <c r="CC1380" s="17">
        <f t="shared" si="9508"/>
        <v>0</v>
      </c>
      <c r="CD1380" s="17">
        <f t="shared" si="9508"/>
        <v>0</v>
      </c>
      <c r="CE1380" s="17">
        <f t="shared" si="9508"/>
        <v>0</v>
      </c>
      <c r="CF1380" s="17">
        <f t="shared" si="9508"/>
        <v>0</v>
      </c>
      <c r="CG1380" s="17">
        <f t="shared" si="9508"/>
        <v>0</v>
      </c>
      <c r="CH1380" s="17">
        <f t="shared" si="9508"/>
        <v>0</v>
      </c>
      <c r="CI1380" s="17">
        <f t="shared" si="9508"/>
        <v>0</v>
      </c>
      <c r="CJ1380" s="17">
        <f t="shared" si="9508"/>
        <v>0</v>
      </c>
      <c r="CK1380" s="17">
        <f t="shared" si="9508"/>
        <v>0</v>
      </c>
      <c r="CL1380" s="17">
        <f t="shared" si="9508"/>
        <v>0</v>
      </c>
      <c r="CM1380" s="17">
        <f t="shared" si="9508"/>
        <v>0</v>
      </c>
      <c r="CN1380" s="17">
        <f t="shared" si="9508"/>
        <v>0</v>
      </c>
      <c r="CO1380" s="17">
        <f t="shared" si="9508"/>
        <v>0</v>
      </c>
    </row>
    <row r="1381" spans="2:93">
      <c r="B1381" s="556"/>
      <c r="C1381" s="556">
        <f t="shared" si="9447"/>
        <v>46</v>
      </c>
      <c r="D1381" s="632">
        <f t="shared" si="9444"/>
        <v>-8.3333333333333329E-2</v>
      </c>
      <c r="E1381" s="632"/>
      <c r="F1381" s="632"/>
      <c r="G1381" s="632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>
        <f>IF((BB1331-$BA1331)&gt;$D1332,0,$D1381*(BB1335))</f>
        <v>-124.75</v>
      </c>
      <c r="BC1381" s="17">
        <f t="shared" ref="BC1381:CO1381" si="9509">IF((BC1331-$BA1331)&gt;$D1332,0,$D1381*(BC1335))</f>
        <v>-125.33333333333333</v>
      </c>
      <c r="BD1381" s="17">
        <f t="shared" si="9509"/>
        <v>-126</v>
      </c>
      <c r="BE1381" s="17">
        <f t="shared" si="9509"/>
        <v>-126.66666666666666</v>
      </c>
      <c r="BF1381" s="17">
        <f t="shared" si="9509"/>
        <v>-127.25</v>
      </c>
      <c r="BG1381" s="17">
        <f t="shared" si="9509"/>
        <v>-127.91666666666666</v>
      </c>
      <c r="BH1381" s="17">
        <f t="shared" si="9509"/>
        <v>-128.5</v>
      </c>
      <c r="BI1381" s="17">
        <f t="shared" si="9509"/>
        <v>-129.16666666666666</v>
      </c>
      <c r="BJ1381" s="17">
        <f t="shared" si="9509"/>
        <v>-129.83333333333331</v>
      </c>
      <c r="BK1381" s="17">
        <f t="shared" si="9509"/>
        <v>-130.5</v>
      </c>
      <c r="BL1381" s="17">
        <f t="shared" si="9509"/>
        <v>-131.16666666666666</v>
      </c>
      <c r="BM1381" s="17">
        <f t="shared" si="9509"/>
        <v>-131.75</v>
      </c>
      <c r="BN1381" s="17">
        <f t="shared" si="9509"/>
        <v>0</v>
      </c>
      <c r="BO1381" s="17">
        <f t="shared" si="9509"/>
        <v>0</v>
      </c>
      <c r="BP1381" s="17">
        <f t="shared" si="9509"/>
        <v>0</v>
      </c>
      <c r="BQ1381" s="17">
        <f t="shared" si="9509"/>
        <v>0</v>
      </c>
      <c r="BR1381" s="17">
        <f t="shared" si="9509"/>
        <v>0</v>
      </c>
      <c r="BS1381" s="17">
        <f t="shared" si="9509"/>
        <v>0</v>
      </c>
      <c r="BT1381" s="17">
        <f t="shared" si="9509"/>
        <v>0</v>
      </c>
      <c r="BU1381" s="17">
        <f t="shared" si="9509"/>
        <v>0</v>
      </c>
      <c r="BV1381" s="17">
        <f t="shared" si="9509"/>
        <v>0</v>
      </c>
      <c r="BW1381" s="17">
        <f t="shared" si="9509"/>
        <v>0</v>
      </c>
      <c r="BX1381" s="17">
        <f t="shared" si="9509"/>
        <v>0</v>
      </c>
      <c r="BY1381" s="17">
        <f t="shared" si="9509"/>
        <v>0</v>
      </c>
      <c r="BZ1381" s="17">
        <f t="shared" si="9509"/>
        <v>0</v>
      </c>
      <c r="CA1381" s="17">
        <f t="shared" si="9509"/>
        <v>0</v>
      </c>
      <c r="CB1381" s="17">
        <f t="shared" si="9509"/>
        <v>0</v>
      </c>
      <c r="CC1381" s="17">
        <f t="shared" si="9509"/>
        <v>0</v>
      </c>
      <c r="CD1381" s="17">
        <f t="shared" si="9509"/>
        <v>0</v>
      </c>
      <c r="CE1381" s="17">
        <f t="shared" si="9509"/>
        <v>0</v>
      </c>
      <c r="CF1381" s="17">
        <f t="shared" si="9509"/>
        <v>0</v>
      </c>
      <c r="CG1381" s="17">
        <f t="shared" si="9509"/>
        <v>0</v>
      </c>
      <c r="CH1381" s="17">
        <f t="shared" si="9509"/>
        <v>0</v>
      </c>
      <c r="CI1381" s="17">
        <f t="shared" si="9509"/>
        <v>0</v>
      </c>
      <c r="CJ1381" s="17">
        <f t="shared" si="9509"/>
        <v>0</v>
      </c>
      <c r="CK1381" s="17">
        <f t="shared" si="9509"/>
        <v>0</v>
      </c>
      <c r="CL1381" s="17">
        <f t="shared" si="9509"/>
        <v>0</v>
      </c>
      <c r="CM1381" s="17">
        <f t="shared" si="9509"/>
        <v>0</v>
      </c>
      <c r="CN1381" s="17">
        <f t="shared" si="9509"/>
        <v>0</v>
      </c>
      <c r="CO1381" s="17">
        <f t="shared" si="9509"/>
        <v>0</v>
      </c>
    </row>
    <row r="1382" spans="2:93">
      <c r="B1382" s="556"/>
      <c r="C1382" s="556">
        <f t="shared" si="9447"/>
        <v>47</v>
      </c>
      <c r="D1382" s="632">
        <f t="shared" si="9444"/>
        <v>-8.3333333333333329E-2</v>
      </c>
      <c r="E1382" s="632"/>
      <c r="F1382" s="632"/>
      <c r="G1382" s="632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  <c r="BB1382" s="17"/>
      <c r="BC1382" s="17">
        <f>IF((BC1331-$BB1331)&gt;$D1332,0,$D1382*(BC1335))</f>
        <v>-125.33333333333333</v>
      </c>
      <c r="BD1382" s="17">
        <f t="shared" ref="BD1382:CO1382" si="9510">IF((BD1331-$BB1331)&gt;$D1332,0,$D1382*(BD1335))</f>
        <v>-126</v>
      </c>
      <c r="BE1382" s="17">
        <f t="shared" si="9510"/>
        <v>-126.66666666666666</v>
      </c>
      <c r="BF1382" s="17">
        <f t="shared" si="9510"/>
        <v>-127.25</v>
      </c>
      <c r="BG1382" s="17">
        <f t="shared" si="9510"/>
        <v>-127.91666666666666</v>
      </c>
      <c r="BH1382" s="17">
        <f t="shared" si="9510"/>
        <v>-128.5</v>
      </c>
      <c r="BI1382" s="17">
        <f t="shared" si="9510"/>
        <v>-129.16666666666666</v>
      </c>
      <c r="BJ1382" s="17">
        <f t="shared" si="9510"/>
        <v>-129.83333333333331</v>
      </c>
      <c r="BK1382" s="17">
        <f t="shared" si="9510"/>
        <v>-130.5</v>
      </c>
      <c r="BL1382" s="17">
        <f t="shared" si="9510"/>
        <v>-131.16666666666666</v>
      </c>
      <c r="BM1382" s="17">
        <f t="shared" si="9510"/>
        <v>-131.75</v>
      </c>
      <c r="BN1382" s="17">
        <f t="shared" si="9510"/>
        <v>-132.41666666666666</v>
      </c>
      <c r="BO1382" s="17">
        <f t="shared" si="9510"/>
        <v>0</v>
      </c>
      <c r="BP1382" s="17">
        <f t="shared" si="9510"/>
        <v>0</v>
      </c>
      <c r="BQ1382" s="17">
        <f t="shared" si="9510"/>
        <v>0</v>
      </c>
      <c r="BR1382" s="17">
        <f t="shared" si="9510"/>
        <v>0</v>
      </c>
      <c r="BS1382" s="17">
        <f t="shared" si="9510"/>
        <v>0</v>
      </c>
      <c r="BT1382" s="17">
        <f t="shared" si="9510"/>
        <v>0</v>
      </c>
      <c r="BU1382" s="17">
        <f t="shared" si="9510"/>
        <v>0</v>
      </c>
      <c r="BV1382" s="17">
        <f t="shared" si="9510"/>
        <v>0</v>
      </c>
      <c r="BW1382" s="17">
        <f t="shared" si="9510"/>
        <v>0</v>
      </c>
      <c r="BX1382" s="17">
        <f t="shared" si="9510"/>
        <v>0</v>
      </c>
      <c r="BY1382" s="17">
        <f t="shared" si="9510"/>
        <v>0</v>
      </c>
      <c r="BZ1382" s="17">
        <f t="shared" si="9510"/>
        <v>0</v>
      </c>
      <c r="CA1382" s="17">
        <f t="shared" si="9510"/>
        <v>0</v>
      </c>
      <c r="CB1382" s="17">
        <f t="shared" si="9510"/>
        <v>0</v>
      </c>
      <c r="CC1382" s="17">
        <f t="shared" si="9510"/>
        <v>0</v>
      </c>
      <c r="CD1382" s="17">
        <f t="shared" si="9510"/>
        <v>0</v>
      </c>
      <c r="CE1382" s="17">
        <f t="shared" si="9510"/>
        <v>0</v>
      </c>
      <c r="CF1382" s="17">
        <f t="shared" si="9510"/>
        <v>0</v>
      </c>
      <c r="CG1382" s="17">
        <f t="shared" si="9510"/>
        <v>0</v>
      </c>
      <c r="CH1382" s="17">
        <f t="shared" si="9510"/>
        <v>0</v>
      </c>
      <c r="CI1382" s="17">
        <f t="shared" si="9510"/>
        <v>0</v>
      </c>
      <c r="CJ1382" s="17">
        <f t="shared" si="9510"/>
        <v>0</v>
      </c>
      <c r="CK1382" s="17">
        <f t="shared" si="9510"/>
        <v>0</v>
      </c>
      <c r="CL1382" s="17">
        <f t="shared" si="9510"/>
        <v>0</v>
      </c>
      <c r="CM1382" s="17">
        <f t="shared" si="9510"/>
        <v>0</v>
      </c>
      <c r="CN1382" s="17">
        <f t="shared" si="9510"/>
        <v>0</v>
      </c>
      <c r="CO1382" s="17">
        <f t="shared" si="9510"/>
        <v>0</v>
      </c>
    </row>
    <row r="1383" spans="2:93">
      <c r="B1383" s="556"/>
      <c r="C1383" s="556">
        <f t="shared" si="9447"/>
        <v>48</v>
      </c>
      <c r="D1383" s="632">
        <f t="shared" si="9444"/>
        <v>-8.3333333333333329E-2</v>
      </c>
      <c r="E1383" s="632"/>
      <c r="F1383" s="632"/>
      <c r="G1383" s="632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  <c r="BC1383" s="17"/>
      <c r="BD1383" s="17">
        <f>IF((BD1331-$BC1331)&gt;$D1332,0,$D1383*(BD1335))</f>
        <v>-126</v>
      </c>
      <c r="BE1383" s="17">
        <f t="shared" ref="BE1383:CO1383" si="9511">IF((BE1331-$BC1331)&gt;$D1332,0,$D1383*(BE1335))</f>
        <v>-126.66666666666666</v>
      </c>
      <c r="BF1383" s="17">
        <f t="shared" si="9511"/>
        <v>-127.25</v>
      </c>
      <c r="BG1383" s="17">
        <f t="shared" si="9511"/>
        <v>-127.91666666666666</v>
      </c>
      <c r="BH1383" s="17">
        <f t="shared" si="9511"/>
        <v>-128.5</v>
      </c>
      <c r="BI1383" s="17">
        <f t="shared" si="9511"/>
        <v>-129.16666666666666</v>
      </c>
      <c r="BJ1383" s="17">
        <f t="shared" si="9511"/>
        <v>-129.83333333333331</v>
      </c>
      <c r="BK1383" s="17">
        <f t="shared" si="9511"/>
        <v>-130.5</v>
      </c>
      <c r="BL1383" s="17">
        <f t="shared" si="9511"/>
        <v>-131.16666666666666</v>
      </c>
      <c r="BM1383" s="17">
        <f t="shared" si="9511"/>
        <v>-131.75</v>
      </c>
      <c r="BN1383" s="17">
        <f t="shared" si="9511"/>
        <v>-132.41666666666666</v>
      </c>
      <c r="BO1383" s="17">
        <f t="shared" si="9511"/>
        <v>-133.08333333333331</v>
      </c>
      <c r="BP1383" s="17">
        <f t="shared" si="9511"/>
        <v>0</v>
      </c>
      <c r="BQ1383" s="17">
        <f t="shared" si="9511"/>
        <v>0</v>
      </c>
      <c r="BR1383" s="17">
        <f t="shared" si="9511"/>
        <v>0</v>
      </c>
      <c r="BS1383" s="17">
        <f t="shared" si="9511"/>
        <v>0</v>
      </c>
      <c r="BT1383" s="17">
        <f t="shared" si="9511"/>
        <v>0</v>
      </c>
      <c r="BU1383" s="17">
        <f t="shared" si="9511"/>
        <v>0</v>
      </c>
      <c r="BV1383" s="17">
        <f t="shared" si="9511"/>
        <v>0</v>
      </c>
      <c r="BW1383" s="17">
        <f t="shared" si="9511"/>
        <v>0</v>
      </c>
      <c r="BX1383" s="17">
        <f t="shared" si="9511"/>
        <v>0</v>
      </c>
      <c r="BY1383" s="17">
        <f t="shared" si="9511"/>
        <v>0</v>
      </c>
      <c r="BZ1383" s="17">
        <f t="shared" si="9511"/>
        <v>0</v>
      </c>
      <c r="CA1383" s="17">
        <f t="shared" si="9511"/>
        <v>0</v>
      </c>
      <c r="CB1383" s="17">
        <f t="shared" si="9511"/>
        <v>0</v>
      </c>
      <c r="CC1383" s="17">
        <f t="shared" si="9511"/>
        <v>0</v>
      </c>
      <c r="CD1383" s="17">
        <f t="shared" si="9511"/>
        <v>0</v>
      </c>
      <c r="CE1383" s="17">
        <f t="shared" si="9511"/>
        <v>0</v>
      </c>
      <c r="CF1383" s="17">
        <f t="shared" si="9511"/>
        <v>0</v>
      </c>
      <c r="CG1383" s="17">
        <f t="shared" si="9511"/>
        <v>0</v>
      </c>
      <c r="CH1383" s="17">
        <f t="shared" si="9511"/>
        <v>0</v>
      </c>
      <c r="CI1383" s="17">
        <f t="shared" si="9511"/>
        <v>0</v>
      </c>
      <c r="CJ1383" s="17">
        <f t="shared" si="9511"/>
        <v>0</v>
      </c>
      <c r="CK1383" s="17">
        <f t="shared" si="9511"/>
        <v>0</v>
      </c>
      <c r="CL1383" s="17">
        <f t="shared" si="9511"/>
        <v>0</v>
      </c>
      <c r="CM1383" s="17">
        <f t="shared" si="9511"/>
        <v>0</v>
      </c>
      <c r="CN1383" s="17">
        <f t="shared" si="9511"/>
        <v>0</v>
      </c>
      <c r="CO1383" s="17">
        <f t="shared" si="9511"/>
        <v>0</v>
      </c>
    </row>
    <row r="1384" spans="2:93">
      <c r="B1384" s="556"/>
      <c r="C1384" s="556">
        <f t="shared" si="9447"/>
        <v>49</v>
      </c>
      <c r="D1384" s="632">
        <f t="shared" si="9444"/>
        <v>-8.3333333333333329E-2</v>
      </c>
      <c r="E1384" s="632"/>
      <c r="F1384" s="632"/>
      <c r="G1384" s="632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  <c r="BC1384" s="17"/>
      <c r="BD1384" s="17"/>
      <c r="BE1384" s="17">
        <f>IF((BE1331-$BD1331)&gt;$D1332,0,$D1384*(BE1335))</f>
        <v>-126.66666666666666</v>
      </c>
      <c r="BF1384" s="17">
        <f t="shared" ref="BF1384:CO1384" si="9512">IF((BF1331-$BD1331)&gt;$D1332,0,$D1384*(BF1335))</f>
        <v>-127.25</v>
      </c>
      <c r="BG1384" s="17">
        <f t="shared" si="9512"/>
        <v>-127.91666666666666</v>
      </c>
      <c r="BH1384" s="17">
        <f t="shared" si="9512"/>
        <v>-128.5</v>
      </c>
      <c r="BI1384" s="17">
        <f t="shared" si="9512"/>
        <v>-129.16666666666666</v>
      </c>
      <c r="BJ1384" s="17">
        <f t="shared" si="9512"/>
        <v>-129.83333333333331</v>
      </c>
      <c r="BK1384" s="17">
        <f t="shared" si="9512"/>
        <v>-130.5</v>
      </c>
      <c r="BL1384" s="17">
        <f t="shared" si="9512"/>
        <v>-131.16666666666666</v>
      </c>
      <c r="BM1384" s="17">
        <f t="shared" si="9512"/>
        <v>-131.75</v>
      </c>
      <c r="BN1384" s="17">
        <f t="shared" si="9512"/>
        <v>-132.41666666666666</v>
      </c>
      <c r="BO1384" s="17">
        <f t="shared" si="9512"/>
        <v>-133.08333333333331</v>
      </c>
      <c r="BP1384" s="17">
        <f t="shared" si="9512"/>
        <v>-133.75</v>
      </c>
      <c r="BQ1384" s="17">
        <f t="shared" si="9512"/>
        <v>0</v>
      </c>
      <c r="BR1384" s="17">
        <f t="shared" si="9512"/>
        <v>0</v>
      </c>
      <c r="BS1384" s="17">
        <f t="shared" si="9512"/>
        <v>0</v>
      </c>
      <c r="BT1384" s="17">
        <f t="shared" si="9512"/>
        <v>0</v>
      </c>
      <c r="BU1384" s="17">
        <f t="shared" si="9512"/>
        <v>0</v>
      </c>
      <c r="BV1384" s="17">
        <f t="shared" si="9512"/>
        <v>0</v>
      </c>
      <c r="BW1384" s="17">
        <f t="shared" si="9512"/>
        <v>0</v>
      </c>
      <c r="BX1384" s="17">
        <f t="shared" si="9512"/>
        <v>0</v>
      </c>
      <c r="BY1384" s="17">
        <f t="shared" si="9512"/>
        <v>0</v>
      </c>
      <c r="BZ1384" s="17">
        <f t="shared" si="9512"/>
        <v>0</v>
      </c>
      <c r="CA1384" s="17">
        <f t="shared" si="9512"/>
        <v>0</v>
      </c>
      <c r="CB1384" s="17">
        <f t="shared" si="9512"/>
        <v>0</v>
      </c>
      <c r="CC1384" s="17">
        <f t="shared" si="9512"/>
        <v>0</v>
      </c>
      <c r="CD1384" s="17">
        <f t="shared" si="9512"/>
        <v>0</v>
      </c>
      <c r="CE1384" s="17">
        <f t="shared" si="9512"/>
        <v>0</v>
      </c>
      <c r="CF1384" s="17">
        <f t="shared" si="9512"/>
        <v>0</v>
      </c>
      <c r="CG1384" s="17">
        <f t="shared" si="9512"/>
        <v>0</v>
      </c>
      <c r="CH1384" s="17">
        <f t="shared" si="9512"/>
        <v>0</v>
      </c>
      <c r="CI1384" s="17">
        <f t="shared" si="9512"/>
        <v>0</v>
      </c>
      <c r="CJ1384" s="17">
        <f t="shared" si="9512"/>
        <v>0</v>
      </c>
      <c r="CK1384" s="17">
        <f t="shared" si="9512"/>
        <v>0</v>
      </c>
      <c r="CL1384" s="17">
        <f t="shared" si="9512"/>
        <v>0</v>
      </c>
      <c r="CM1384" s="17">
        <f t="shared" si="9512"/>
        <v>0</v>
      </c>
      <c r="CN1384" s="17">
        <f t="shared" si="9512"/>
        <v>0</v>
      </c>
      <c r="CO1384" s="17">
        <f t="shared" si="9512"/>
        <v>0</v>
      </c>
    </row>
    <row r="1385" spans="2:93">
      <c r="B1385" s="556"/>
      <c r="C1385" s="556">
        <f t="shared" si="9447"/>
        <v>50</v>
      </c>
      <c r="D1385" s="632">
        <f t="shared" si="9444"/>
        <v>-8.3333333333333329E-2</v>
      </c>
      <c r="E1385" s="632"/>
      <c r="F1385" s="632"/>
      <c r="G1385" s="632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17">
        <f>IF((BF1331-$BE1331)&gt;$D1332,0,$D1385*(BF1335))</f>
        <v>-127.25</v>
      </c>
      <c r="BG1385" s="17">
        <f t="shared" ref="BG1385:CO1385" si="9513">IF((BG1331-$BE1331)&gt;$D1332,0,$D1385*(BG1335))</f>
        <v>-127.91666666666666</v>
      </c>
      <c r="BH1385" s="17">
        <f t="shared" si="9513"/>
        <v>-128.5</v>
      </c>
      <c r="BI1385" s="17">
        <f t="shared" si="9513"/>
        <v>-129.16666666666666</v>
      </c>
      <c r="BJ1385" s="17">
        <f t="shared" si="9513"/>
        <v>-129.83333333333331</v>
      </c>
      <c r="BK1385" s="17">
        <f t="shared" si="9513"/>
        <v>-130.5</v>
      </c>
      <c r="BL1385" s="17">
        <f t="shared" si="9513"/>
        <v>-131.16666666666666</v>
      </c>
      <c r="BM1385" s="17">
        <f t="shared" si="9513"/>
        <v>-131.75</v>
      </c>
      <c r="BN1385" s="17">
        <f t="shared" si="9513"/>
        <v>-132.41666666666666</v>
      </c>
      <c r="BO1385" s="17">
        <f t="shared" si="9513"/>
        <v>-133.08333333333331</v>
      </c>
      <c r="BP1385" s="17">
        <f t="shared" si="9513"/>
        <v>-133.75</v>
      </c>
      <c r="BQ1385" s="17">
        <f t="shared" si="9513"/>
        <v>-134.41666666666666</v>
      </c>
      <c r="BR1385" s="17">
        <f t="shared" si="9513"/>
        <v>0</v>
      </c>
      <c r="BS1385" s="17">
        <f t="shared" si="9513"/>
        <v>0</v>
      </c>
      <c r="BT1385" s="17">
        <f t="shared" si="9513"/>
        <v>0</v>
      </c>
      <c r="BU1385" s="17">
        <f t="shared" si="9513"/>
        <v>0</v>
      </c>
      <c r="BV1385" s="17">
        <f t="shared" si="9513"/>
        <v>0</v>
      </c>
      <c r="BW1385" s="17">
        <f t="shared" si="9513"/>
        <v>0</v>
      </c>
      <c r="BX1385" s="17">
        <f t="shared" si="9513"/>
        <v>0</v>
      </c>
      <c r="BY1385" s="17">
        <f t="shared" si="9513"/>
        <v>0</v>
      </c>
      <c r="BZ1385" s="17">
        <f t="shared" si="9513"/>
        <v>0</v>
      </c>
      <c r="CA1385" s="17">
        <f t="shared" si="9513"/>
        <v>0</v>
      </c>
      <c r="CB1385" s="17">
        <f t="shared" si="9513"/>
        <v>0</v>
      </c>
      <c r="CC1385" s="17">
        <f t="shared" si="9513"/>
        <v>0</v>
      </c>
      <c r="CD1385" s="17">
        <f t="shared" si="9513"/>
        <v>0</v>
      </c>
      <c r="CE1385" s="17">
        <f t="shared" si="9513"/>
        <v>0</v>
      </c>
      <c r="CF1385" s="17">
        <f t="shared" si="9513"/>
        <v>0</v>
      </c>
      <c r="CG1385" s="17">
        <f t="shared" si="9513"/>
        <v>0</v>
      </c>
      <c r="CH1385" s="17">
        <f t="shared" si="9513"/>
        <v>0</v>
      </c>
      <c r="CI1385" s="17">
        <f t="shared" si="9513"/>
        <v>0</v>
      </c>
      <c r="CJ1385" s="17">
        <f t="shared" si="9513"/>
        <v>0</v>
      </c>
      <c r="CK1385" s="17">
        <f t="shared" si="9513"/>
        <v>0</v>
      </c>
      <c r="CL1385" s="17">
        <f t="shared" si="9513"/>
        <v>0</v>
      </c>
      <c r="CM1385" s="17">
        <f t="shared" si="9513"/>
        <v>0</v>
      </c>
      <c r="CN1385" s="17">
        <f t="shared" si="9513"/>
        <v>0</v>
      </c>
      <c r="CO1385" s="17">
        <f t="shared" si="9513"/>
        <v>0</v>
      </c>
    </row>
    <row r="1386" spans="2:93">
      <c r="B1386" s="556"/>
      <c r="C1386" s="556">
        <f t="shared" si="9447"/>
        <v>51</v>
      </c>
      <c r="D1386" s="632">
        <f t="shared" si="9444"/>
        <v>-8.3333333333333329E-2</v>
      </c>
      <c r="E1386" s="632"/>
      <c r="F1386" s="632"/>
      <c r="G1386" s="632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  <c r="BC1386" s="17"/>
      <c r="BD1386" s="17"/>
      <c r="BE1386" s="17"/>
      <c r="BF1386" s="17"/>
      <c r="BG1386" s="17">
        <f>IF((BG1331-$BF1331)&gt;$D1332,0,$D1386*(BG1335))</f>
        <v>-127.91666666666666</v>
      </c>
      <c r="BH1386" s="17">
        <f t="shared" ref="BH1386:CO1386" si="9514">IF((BH1331-$BF1331)&gt;$D1332,0,$D1386*(BH1335))</f>
        <v>-128.5</v>
      </c>
      <c r="BI1386" s="17">
        <f t="shared" si="9514"/>
        <v>-129.16666666666666</v>
      </c>
      <c r="BJ1386" s="17">
        <f t="shared" si="9514"/>
        <v>-129.83333333333331</v>
      </c>
      <c r="BK1386" s="17">
        <f t="shared" si="9514"/>
        <v>-130.5</v>
      </c>
      <c r="BL1386" s="17">
        <f t="shared" si="9514"/>
        <v>-131.16666666666666</v>
      </c>
      <c r="BM1386" s="17">
        <f t="shared" si="9514"/>
        <v>-131.75</v>
      </c>
      <c r="BN1386" s="17">
        <f t="shared" si="9514"/>
        <v>-132.41666666666666</v>
      </c>
      <c r="BO1386" s="17">
        <f t="shared" si="9514"/>
        <v>-133.08333333333331</v>
      </c>
      <c r="BP1386" s="17">
        <f t="shared" si="9514"/>
        <v>-133.75</v>
      </c>
      <c r="BQ1386" s="17">
        <f t="shared" si="9514"/>
        <v>-134.41666666666666</v>
      </c>
      <c r="BR1386" s="17">
        <f t="shared" si="9514"/>
        <v>-135.08333333333331</v>
      </c>
      <c r="BS1386" s="17">
        <f t="shared" si="9514"/>
        <v>0</v>
      </c>
      <c r="BT1386" s="17">
        <f t="shared" si="9514"/>
        <v>0</v>
      </c>
      <c r="BU1386" s="17">
        <f t="shared" si="9514"/>
        <v>0</v>
      </c>
      <c r="BV1386" s="17">
        <f t="shared" si="9514"/>
        <v>0</v>
      </c>
      <c r="BW1386" s="17">
        <f t="shared" si="9514"/>
        <v>0</v>
      </c>
      <c r="BX1386" s="17">
        <f t="shared" si="9514"/>
        <v>0</v>
      </c>
      <c r="BY1386" s="17">
        <f t="shared" si="9514"/>
        <v>0</v>
      </c>
      <c r="BZ1386" s="17">
        <f t="shared" si="9514"/>
        <v>0</v>
      </c>
      <c r="CA1386" s="17">
        <f t="shared" si="9514"/>
        <v>0</v>
      </c>
      <c r="CB1386" s="17">
        <f t="shared" si="9514"/>
        <v>0</v>
      </c>
      <c r="CC1386" s="17">
        <f t="shared" si="9514"/>
        <v>0</v>
      </c>
      <c r="CD1386" s="17">
        <f t="shared" si="9514"/>
        <v>0</v>
      </c>
      <c r="CE1386" s="17">
        <f t="shared" si="9514"/>
        <v>0</v>
      </c>
      <c r="CF1386" s="17">
        <f t="shared" si="9514"/>
        <v>0</v>
      </c>
      <c r="CG1386" s="17">
        <f t="shared" si="9514"/>
        <v>0</v>
      </c>
      <c r="CH1386" s="17">
        <f t="shared" si="9514"/>
        <v>0</v>
      </c>
      <c r="CI1386" s="17">
        <f t="shared" si="9514"/>
        <v>0</v>
      </c>
      <c r="CJ1386" s="17">
        <f t="shared" si="9514"/>
        <v>0</v>
      </c>
      <c r="CK1386" s="17">
        <f t="shared" si="9514"/>
        <v>0</v>
      </c>
      <c r="CL1386" s="17">
        <f t="shared" si="9514"/>
        <v>0</v>
      </c>
      <c r="CM1386" s="17">
        <f t="shared" si="9514"/>
        <v>0</v>
      </c>
      <c r="CN1386" s="17">
        <f t="shared" si="9514"/>
        <v>0</v>
      </c>
      <c r="CO1386" s="17">
        <f t="shared" si="9514"/>
        <v>0</v>
      </c>
    </row>
    <row r="1387" spans="2:93">
      <c r="B1387" s="556"/>
      <c r="C1387" s="556">
        <f t="shared" si="9447"/>
        <v>52</v>
      </c>
      <c r="D1387" s="632">
        <f t="shared" si="9444"/>
        <v>-8.3333333333333329E-2</v>
      </c>
      <c r="E1387" s="632"/>
      <c r="F1387" s="632"/>
      <c r="G1387" s="632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  <c r="BC1387" s="17"/>
      <c r="BD1387" s="17"/>
      <c r="BE1387" s="17"/>
      <c r="BF1387" s="17"/>
      <c r="BG1387" s="17"/>
      <c r="BH1387" s="17">
        <f>IF((BH1331-$BG1331)&gt;$D1332,0,$D1387*(BH1335))</f>
        <v>-128.5</v>
      </c>
      <c r="BI1387" s="17">
        <f t="shared" ref="BI1387:CO1387" si="9515">IF((BI1331-$BG1331)&gt;$D1332,0,$D1387*(BI1335))</f>
        <v>-129.16666666666666</v>
      </c>
      <c r="BJ1387" s="17">
        <f t="shared" si="9515"/>
        <v>-129.83333333333331</v>
      </c>
      <c r="BK1387" s="17">
        <f t="shared" si="9515"/>
        <v>-130.5</v>
      </c>
      <c r="BL1387" s="17">
        <f t="shared" si="9515"/>
        <v>-131.16666666666666</v>
      </c>
      <c r="BM1387" s="17">
        <f t="shared" si="9515"/>
        <v>-131.75</v>
      </c>
      <c r="BN1387" s="17">
        <f t="shared" si="9515"/>
        <v>-132.41666666666666</v>
      </c>
      <c r="BO1387" s="17">
        <f t="shared" si="9515"/>
        <v>-133.08333333333331</v>
      </c>
      <c r="BP1387" s="17">
        <f t="shared" si="9515"/>
        <v>-133.75</v>
      </c>
      <c r="BQ1387" s="17">
        <f t="shared" si="9515"/>
        <v>-134.41666666666666</v>
      </c>
      <c r="BR1387" s="17">
        <f t="shared" si="9515"/>
        <v>-135.08333333333331</v>
      </c>
      <c r="BS1387" s="17">
        <f t="shared" si="9515"/>
        <v>-135.75</v>
      </c>
      <c r="BT1387" s="17">
        <f t="shared" si="9515"/>
        <v>0</v>
      </c>
      <c r="BU1387" s="17">
        <f t="shared" si="9515"/>
        <v>0</v>
      </c>
      <c r="BV1387" s="17">
        <f t="shared" si="9515"/>
        <v>0</v>
      </c>
      <c r="BW1387" s="17">
        <f t="shared" si="9515"/>
        <v>0</v>
      </c>
      <c r="BX1387" s="17">
        <f t="shared" si="9515"/>
        <v>0</v>
      </c>
      <c r="BY1387" s="17">
        <f t="shared" si="9515"/>
        <v>0</v>
      </c>
      <c r="BZ1387" s="17">
        <f t="shared" si="9515"/>
        <v>0</v>
      </c>
      <c r="CA1387" s="17">
        <f t="shared" si="9515"/>
        <v>0</v>
      </c>
      <c r="CB1387" s="17">
        <f t="shared" si="9515"/>
        <v>0</v>
      </c>
      <c r="CC1387" s="17">
        <f t="shared" si="9515"/>
        <v>0</v>
      </c>
      <c r="CD1387" s="17">
        <f t="shared" si="9515"/>
        <v>0</v>
      </c>
      <c r="CE1387" s="17">
        <f t="shared" si="9515"/>
        <v>0</v>
      </c>
      <c r="CF1387" s="17">
        <f t="shared" si="9515"/>
        <v>0</v>
      </c>
      <c r="CG1387" s="17">
        <f t="shared" si="9515"/>
        <v>0</v>
      </c>
      <c r="CH1387" s="17">
        <f t="shared" si="9515"/>
        <v>0</v>
      </c>
      <c r="CI1387" s="17">
        <f t="shared" si="9515"/>
        <v>0</v>
      </c>
      <c r="CJ1387" s="17">
        <f t="shared" si="9515"/>
        <v>0</v>
      </c>
      <c r="CK1387" s="17">
        <f t="shared" si="9515"/>
        <v>0</v>
      </c>
      <c r="CL1387" s="17">
        <f t="shared" si="9515"/>
        <v>0</v>
      </c>
      <c r="CM1387" s="17">
        <f t="shared" si="9515"/>
        <v>0</v>
      </c>
      <c r="CN1387" s="17">
        <f t="shared" si="9515"/>
        <v>0</v>
      </c>
      <c r="CO1387" s="17">
        <f t="shared" si="9515"/>
        <v>0</v>
      </c>
    </row>
    <row r="1388" spans="2:93">
      <c r="B1388" s="556"/>
      <c r="C1388" s="556">
        <f t="shared" si="9447"/>
        <v>53</v>
      </c>
      <c r="D1388" s="632">
        <f t="shared" si="9444"/>
        <v>-8.3333333333333329E-2</v>
      </c>
      <c r="E1388" s="632"/>
      <c r="F1388" s="632"/>
      <c r="G1388" s="632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  <c r="BC1388" s="17"/>
      <c r="BD1388" s="17"/>
      <c r="BE1388" s="17"/>
      <c r="BF1388" s="17"/>
      <c r="BG1388" s="17"/>
      <c r="BH1388" s="17"/>
      <c r="BI1388" s="17">
        <f>IF((BI1331-$BH1331)&gt;$D1332,0,$D1388*(BI1335))</f>
        <v>-129.16666666666666</v>
      </c>
      <c r="BJ1388" s="17">
        <f t="shared" ref="BJ1388:CO1388" si="9516">IF((BJ1331-$BH1331)&gt;$D1332,0,$D1388*(BJ1335))</f>
        <v>-129.83333333333331</v>
      </c>
      <c r="BK1388" s="17">
        <f t="shared" si="9516"/>
        <v>-130.5</v>
      </c>
      <c r="BL1388" s="17">
        <f t="shared" si="9516"/>
        <v>-131.16666666666666</v>
      </c>
      <c r="BM1388" s="17">
        <f t="shared" si="9516"/>
        <v>-131.75</v>
      </c>
      <c r="BN1388" s="17">
        <f t="shared" si="9516"/>
        <v>-132.41666666666666</v>
      </c>
      <c r="BO1388" s="17">
        <f t="shared" si="9516"/>
        <v>-133.08333333333331</v>
      </c>
      <c r="BP1388" s="17">
        <f t="shared" si="9516"/>
        <v>-133.75</v>
      </c>
      <c r="BQ1388" s="17">
        <f t="shared" si="9516"/>
        <v>-134.41666666666666</v>
      </c>
      <c r="BR1388" s="17">
        <f t="shared" si="9516"/>
        <v>-135.08333333333331</v>
      </c>
      <c r="BS1388" s="17">
        <f t="shared" si="9516"/>
        <v>-135.75</v>
      </c>
      <c r="BT1388" s="17">
        <f t="shared" si="9516"/>
        <v>-136.5</v>
      </c>
      <c r="BU1388" s="17">
        <f t="shared" si="9516"/>
        <v>0</v>
      </c>
      <c r="BV1388" s="17">
        <f t="shared" si="9516"/>
        <v>0</v>
      </c>
      <c r="BW1388" s="17">
        <f t="shared" si="9516"/>
        <v>0</v>
      </c>
      <c r="BX1388" s="17">
        <f t="shared" si="9516"/>
        <v>0</v>
      </c>
      <c r="BY1388" s="17">
        <f t="shared" si="9516"/>
        <v>0</v>
      </c>
      <c r="BZ1388" s="17">
        <f t="shared" si="9516"/>
        <v>0</v>
      </c>
      <c r="CA1388" s="17">
        <f t="shared" si="9516"/>
        <v>0</v>
      </c>
      <c r="CB1388" s="17">
        <f t="shared" si="9516"/>
        <v>0</v>
      </c>
      <c r="CC1388" s="17">
        <f t="shared" si="9516"/>
        <v>0</v>
      </c>
      <c r="CD1388" s="17">
        <f t="shared" si="9516"/>
        <v>0</v>
      </c>
      <c r="CE1388" s="17">
        <f t="shared" si="9516"/>
        <v>0</v>
      </c>
      <c r="CF1388" s="17">
        <f t="shared" si="9516"/>
        <v>0</v>
      </c>
      <c r="CG1388" s="17">
        <f t="shared" si="9516"/>
        <v>0</v>
      </c>
      <c r="CH1388" s="17">
        <f t="shared" si="9516"/>
        <v>0</v>
      </c>
      <c r="CI1388" s="17">
        <f t="shared" si="9516"/>
        <v>0</v>
      </c>
      <c r="CJ1388" s="17">
        <f t="shared" si="9516"/>
        <v>0</v>
      </c>
      <c r="CK1388" s="17">
        <f t="shared" si="9516"/>
        <v>0</v>
      </c>
      <c r="CL1388" s="17">
        <f t="shared" si="9516"/>
        <v>0</v>
      </c>
      <c r="CM1388" s="17">
        <f t="shared" si="9516"/>
        <v>0</v>
      </c>
      <c r="CN1388" s="17">
        <f t="shared" si="9516"/>
        <v>0</v>
      </c>
      <c r="CO1388" s="17">
        <f t="shared" si="9516"/>
        <v>0</v>
      </c>
    </row>
    <row r="1389" spans="2:93">
      <c r="B1389" s="556"/>
      <c r="C1389" s="556">
        <f t="shared" si="9447"/>
        <v>54</v>
      </c>
      <c r="D1389" s="632">
        <f t="shared" si="9444"/>
        <v>-8.3333333333333329E-2</v>
      </c>
      <c r="E1389" s="632"/>
      <c r="F1389" s="632"/>
      <c r="G1389" s="632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  <c r="BC1389" s="17"/>
      <c r="BD1389" s="17"/>
      <c r="BE1389" s="17"/>
      <c r="BF1389" s="17"/>
      <c r="BG1389" s="17"/>
      <c r="BH1389" s="17"/>
      <c r="BI1389" s="17"/>
      <c r="BJ1389" s="17">
        <f>IF((BJ1331-$BI1331)&gt;$D1332,0,$D1389*(BJ1335))</f>
        <v>-129.83333333333331</v>
      </c>
      <c r="BK1389" s="17">
        <f t="shared" ref="BK1389:CO1389" si="9517">IF((BK1331-$BI1331)&gt;$D1332,0,$D1389*(BK1335))</f>
        <v>-130.5</v>
      </c>
      <c r="BL1389" s="17">
        <f t="shared" si="9517"/>
        <v>-131.16666666666666</v>
      </c>
      <c r="BM1389" s="17">
        <f t="shared" si="9517"/>
        <v>-131.75</v>
      </c>
      <c r="BN1389" s="17">
        <f t="shared" si="9517"/>
        <v>-132.41666666666666</v>
      </c>
      <c r="BO1389" s="17">
        <f t="shared" si="9517"/>
        <v>-133.08333333333331</v>
      </c>
      <c r="BP1389" s="17">
        <f t="shared" si="9517"/>
        <v>-133.75</v>
      </c>
      <c r="BQ1389" s="17">
        <f t="shared" si="9517"/>
        <v>-134.41666666666666</v>
      </c>
      <c r="BR1389" s="17">
        <f t="shared" si="9517"/>
        <v>-135.08333333333331</v>
      </c>
      <c r="BS1389" s="17">
        <f t="shared" si="9517"/>
        <v>-135.75</v>
      </c>
      <c r="BT1389" s="17">
        <f t="shared" si="9517"/>
        <v>-136.5</v>
      </c>
      <c r="BU1389" s="17">
        <f t="shared" si="9517"/>
        <v>-137.16666666666666</v>
      </c>
      <c r="BV1389" s="17">
        <f t="shared" si="9517"/>
        <v>0</v>
      </c>
      <c r="BW1389" s="17">
        <f t="shared" si="9517"/>
        <v>0</v>
      </c>
      <c r="BX1389" s="17">
        <f t="shared" si="9517"/>
        <v>0</v>
      </c>
      <c r="BY1389" s="17">
        <f t="shared" si="9517"/>
        <v>0</v>
      </c>
      <c r="BZ1389" s="17">
        <f t="shared" si="9517"/>
        <v>0</v>
      </c>
      <c r="CA1389" s="17">
        <f t="shared" si="9517"/>
        <v>0</v>
      </c>
      <c r="CB1389" s="17">
        <f t="shared" si="9517"/>
        <v>0</v>
      </c>
      <c r="CC1389" s="17">
        <f t="shared" si="9517"/>
        <v>0</v>
      </c>
      <c r="CD1389" s="17">
        <f t="shared" si="9517"/>
        <v>0</v>
      </c>
      <c r="CE1389" s="17">
        <f t="shared" si="9517"/>
        <v>0</v>
      </c>
      <c r="CF1389" s="17">
        <f t="shared" si="9517"/>
        <v>0</v>
      </c>
      <c r="CG1389" s="17">
        <f t="shared" si="9517"/>
        <v>0</v>
      </c>
      <c r="CH1389" s="17">
        <f t="shared" si="9517"/>
        <v>0</v>
      </c>
      <c r="CI1389" s="17">
        <f t="shared" si="9517"/>
        <v>0</v>
      </c>
      <c r="CJ1389" s="17">
        <f t="shared" si="9517"/>
        <v>0</v>
      </c>
      <c r="CK1389" s="17">
        <f t="shared" si="9517"/>
        <v>0</v>
      </c>
      <c r="CL1389" s="17">
        <f t="shared" si="9517"/>
        <v>0</v>
      </c>
      <c r="CM1389" s="17">
        <f t="shared" si="9517"/>
        <v>0</v>
      </c>
      <c r="CN1389" s="17">
        <f t="shared" si="9517"/>
        <v>0</v>
      </c>
      <c r="CO1389" s="17">
        <f t="shared" si="9517"/>
        <v>0</v>
      </c>
    </row>
    <row r="1390" spans="2:93">
      <c r="B1390" s="556"/>
      <c r="C1390" s="556">
        <f t="shared" si="9447"/>
        <v>55</v>
      </c>
      <c r="D1390" s="632">
        <f t="shared" si="9444"/>
        <v>-8.3333333333333329E-2</v>
      </c>
      <c r="E1390" s="632"/>
      <c r="F1390" s="632"/>
      <c r="G1390" s="632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  <c r="BC1390" s="17"/>
      <c r="BD1390" s="17"/>
      <c r="BE1390" s="17"/>
      <c r="BF1390" s="17"/>
      <c r="BG1390" s="17"/>
      <c r="BH1390" s="17"/>
      <c r="BI1390" s="17"/>
      <c r="BJ1390" s="17"/>
      <c r="BK1390" s="17">
        <f>IF((BK1331-$BJ1331)&gt;$D1332,0,$D1390*(BK1335))</f>
        <v>-130.5</v>
      </c>
      <c r="BL1390" s="17">
        <f t="shared" ref="BL1390:CO1390" si="9518">IF((BL1331-$BJ1331)&gt;$D1332,0,$D1390*(BL1335))</f>
        <v>-131.16666666666666</v>
      </c>
      <c r="BM1390" s="17">
        <f t="shared" si="9518"/>
        <v>-131.75</v>
      </c>
      <c r="BN1390" s="17">
        <f t="shared" si="9518"/>
        <v>-132.41666666666666</v>
      </c>
      <c r="BO1390" s="17">
        <f t="shared" si="9518"/>
        <v>-133.08333333333331</v>
      </c>
      <c r="BP1390" s="17">
        <f t="shared" si="9518"/>
        <v>-133.75</v>
      </c>
      <c r="BQ1390" s="17">
        <f t="shared" si="9518"/>
        <v>-134.41666666666666</v>
      </c>
      <c r="BR1390" s="17">
        <f t="shared" si="9518"/>
        <v>-135.08333333333331</v>
      </c>
      <c r="BS1390" s="17">
        <f t="shared" si="9518"/>
        <v>-135.75</v>
      </c>
      <c r="BT1390" s="17">
        <f t="shared" si="9518"/>
        <v>-136.5</v>
      </c>
      <c r="BU1390" s="17">
        <f t="shared" si="9518"/>
        <v>-137.16666666666666</v>
      </c>
      <c r="BV1390" s="17">
        <f t="shared" si="9518"/>
        <v>-137.83333333333331</v>
      </c>
      <c r="BW1390" s="17">
        <f t="shared" si="9518"/>
        <v>0</v>
      </c>
      <c r="BX1390" s="17">
        <f t="shared" si="9518"/>
        <v>0</v>
      </c>
      <c r="BY1390" s="17">
        <f t="shared" si="9518"/>
        <v>0</v>
      </c>
      <c r="BZ1390" s="17">
        <f t="shared" si="9518"/>
        <v>0</v>
      </c>
      <c r="CA1390" s="17">
        <f t="shared" si="9518"/>
        <v>0</v>
      </c>
      <c r="CB1390" s="17">
        <f t="shared" si="9518"/>
        <v>0</v>
      </c>
      <c r="CC1390" s="17">
        <f t="shared" si="9518"/>
        <v>0</v>
      </c>
      <c r="CD1390" s="17">
        <f t="shared" si="9518"/>
        <v>0</v>
      </c>
      <c r="CE1390" s="17">
        <f t="shared" si="9518"/>
        <v>0</v>
      </c>
      <c r="CF1390" s="17">
        <f t="shared" si="9518"/>
        <v>0</v>
      </c>
      <c r="CG1390" s="17">
        <f t="shared" si="9518"/>
        <v>0</v>
      </c>
      <c r="CH1390" s="17">
        <f t="shared" si="9518"/>
        <v>0</v>
      </c>
      <c r="CI1390" s="17">
        <f t="shared" si="9518"/>
        <v>0</v>
      </c>
      <c r="CJ1390" s="17">
        <f t="shared" si="9518"/>
        <v>0</v>
      </c>
      <c r="CK1390" s="17">
        <f t="shared" si="9518"/>
        <v>0</v>
      </c>
      <c r="CL1390" s="17">
        <f t="shared" si="9518"/>
        <v>0</v>
      </c>
      <c r="CM1390" s="17">
        <f t="shared" si="9518"/>
        <v>0</v>
      </c>
      <c r="CN1390" s="17">
        <f t="shared" si="9518"/>
        <v>0</v>
      </c>
      <c r="CO1390" s="17">
        <f t="shared" si="9518"/>
        <v>0</v>
      </c>
    </row>
    <row r="1391" spans="2:93">
      <c r="B1391" s="556"/>
      <c r="C1391" s="556">
        <f t="shared" si="9447"/>
        <v>56</v>
      </c>
      <c r="D1391" s="632">
        <f t="shared" si="9444"/>
        <v>-8.3333333333333329E-2</v>
      </c>
      <c r="E1391" s="632"/>
      <c r="F1391" s="632"/>
      <c r="G1391" s="632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  <c r="BC1391" s="17"/>
      <c r="BD1391" s="17"/>
      <c r="BE1391" s="17"/>
      <c r="BF1391" s="17"/>
      <c r="BG1391" s="17"/>
      <c r="BH1391" s="17"/>
      <c r="BI1391" s="17"/>
      <c r="BJ1391" s="17"/>
      <c r="BK1391" s="17"/>
      <c r="BL1391" s="17">
        <f>IF((BL1331-$BK1331)&gt;$D1332,0,$D1391*(BL1335))</f>
        <v>-131.16666666666666</v>
      </c>
      <c r="BM1391" s="17">
        <f t="shared" ref="BM1391:CO1391" si="9519">IF((BM1331-$BK1331)&gt;$D1332,0,$D1391*(BM1335))</f>
        <v>-131.75</v>
      </c>
      <c r="BN1391" s="17">
        <f t="shared" si="9519"/>
        <v>-132.41666666666666</v>
      </c>
      <c r="BO1391" s="17">
        <f t="shared" si="9519"/>
        <v>-133.08333333333331</v>
      </c>
      <c r="BP1391" s="17">
        <f t="shared" si="9519"/>
        <v>-133.75</v>
      </c>
      <c r="BQ1391" s="17">
        <f t="shared" si="9519"/>
        <v>-134.41666666666666</v>
      </c>
      <c r="BR1391" s="17">
        <f t="shared" si="9519"/>
        <v>-135.08333333333331</v>
      </c>
      <c r="BS1391" s="17">
        <f t="shared" si="9519"/>
        <v>-135.75</v>
      </c>
      <c r="BT1391" s="17">
        <f t="shared" si="9519"/>
        <v>-136.5</v>
      </c>
      <c r="BU1391" s="17">
        <f t="shared" si="9519"/>
        <v>-137.16666666666666</v>
      </c>
      <c r="BV1391" s="17">
        <f t="shared" si="9519"/>
        <v>-137.83333333333331</v>
      </c>
      <c r="BW1391" s="17">
        <f t="shared" si="9519"/>
        <v>-138.5</v>
      </c>
      <c r="BX1391" s="17">
        <f t="shared" si="9519"/>
        <v>0</v>
      </c>
      <c r="BY1391" s="17">
        <f t="shared" si="9519"/>
        <v>0</v>
      </c>
      <c r="BZ1391" s="17">
        <f t="shared" si="9519"/>
        <v>0</v>
      </c>
      <c r="CA1391" s="17">
        <f t="shared" si="9519"/>
        <v>0</v>
      </c>
      <c r="CB1391" s="17">
        <f t="shared" si="9519"/>
        <v>0</v>
      </c>
      <c r="CC1391" s="17">
        <f t="shared" si="9519"/>
        <v>0</v>
      </c>
      <c r="CD1391" s="17">
        <f t="shared" si="9519"/>
        <v>0</v>
      </c>
      <c r="CE1391" s="17">
        <f t="shared" si="9519"/>
        <v>0</v>
      </c>
      <c r="CF1391" s="17">
        <f t="shared" si="9519"/>
        <v>0</v>
      </c>
      <c r="CG1391" s="17">
        <f t="shared" si="9519"/>
        <v>0</v>
      </c>
      <c r="CH1391" s="17">
        <f t="shared" si="9519"/>
        <v>0</v>
      </c>
      <c r="CI1391" s="17">
        <f t="shared" si="9519"/>
        <v>0</v>
      </c>
      <c r="CJ1391" s="17">
        <f t="shared" si="9519"/>
        <v>0</v>
      </c>
      <c r="CK1391" s="17">
        <f t="shared" si="9519"/>
        <v>0</v>
      </c>
      <c r="CL1391" s="17">
        <f t="shared" si="9519"/>
        <v>0</v>
      </c>
      <c r="CM1391" s="17">
        <f t="shared" si="9519"/>
        <v>0</v>
      </c>
      <c r="CN1391" s="17">
        <f t="shared" si="9519"/>
        <v>0</v>
      </c>
      <c r="CO1391" s="17">
        <f t="shared" si="9519"/>
        <v>0</v>
      </c>
    </row>
    <row r="1392" spans="2:93">
      <c r="B1392" s="556"/>
      <c r="C1392" s="556">
        <f t="shared" si="9447"/>
        <v>57</v>
      </c>
      <c r="D1392" s="632">
        <f t="shared" si="9444"/>
        <v>-8.3333333333333329E-2</v>
      </c>
      <c r="E1392" s="632"/>
      <c r="F1392" s="632"/>
      <c r="G1392" s="632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  <c r="BC1392" s="17"/>
      <c r="BD1392" s="17"/>
      <c r="BE1392" s="17"/>
      <c r="BF1392" s="17"/>
      <c r="BG1392" s="17"/>
      <c r="BH1392" s="17"/>
      <c r="BI1392" s="17"/>
      <c r="BJ1392" s="17"/>
      <c r="BK1392" s="17"/>
      <c r="BL1392" s="17"/>
      <c r="BM1392" s="17">
        <f>IF((BM1331-$BL1331)&gt;$D1332,0,$D1392*(BM1335))</f>
        <v>-131.75</v>
      </c>
      <c r="BN1392" s="17">
        <f t="shared" ref="BN1392:CO1392" si="9520">IF((BN1331-$BL1331)&gt;$D1332,0,$D1392*(BN1335))</f>
        <v>-132.41666666666666</v>
      </c>
      <c r="BO1392" s="17">
        <f t="shared" si="9520"/>
        <v>-133.08333333333331</v>
      </c>
      <c r="BP1392" s="17">
        <f t="shared" si="9520"/>
        <v>-133.75</v>
      </c>
      <c r="BQ1392" s="17">
        <f t="shared" si="9520"/>
        <v>-134.41666666666666</v>
      </c>
      <c r="BR1392" s="17">
        <f t="shared" si="9520"/>
        <v>-135.08333333333331</v>
      </c>
      <c r="BS1392" s="17">
        <f t="shared" si="9520"/>
        <v>-135.75</v>
      </c>
      <c r="BT1392" s="17">
        <f t="shared" si="9520"/>
        <v>-136.5</v>
      </c>
      <c r="BU1392" s="17">
        <f t="shared" si="9520"/>
        <v>-137.16666666666666</v>
      </c>
      <c r="BV1392" s="17">
        <f t="shared" si="9520"/>
        <v>-137.83333333333331</v>
      </c>
      <c r="BW1392" s="17">
        <f t="shared" si="9520"/>
        <v>-138.5</v>
      </c>
      <c r="BX1392" s="17">
        <f t="shared" si="9520"/>
        <v>-139.25</v>
      </c>
      <c r="BY1392" s="17">
        <f t="shared" si="9520"/>
        <v>0</v>
      </c>
      <c r="BZ1392" s="17">
        <f t="shared" si="9520"/>
        <v>0</v>
      </c>
      <c r="CA1392" s="17">
        <f t="shared" si="9520"/>
        <v>0</v>
      </c>
      <c r="CB1392" s="17">
        <f t="shared" si="9520"/>
        <v>0</v>
      </c>
      <c r="CC1392" s="17">
        <f t="shared" si="9520"/>
        <v>0</v>
      </c>
      <c r="CD1392" s="17">
        <f t="shared" si="9520"/>
        <v>0</v>
      </c>
      <c r="CE1392" s="17">
        <f t="shared" si="9520"/>
        <v>0</v>
      </c>
      <c r="CF1392" s="17">
        <f t="shared" si="9520"/>
        <v>0</v>
      </c>
      <c r="CG1392" s="17">
        <f t="shared" si="9520"/>
        <v>0</v>
      </c>
      <c r="CH1392" s="17">
        <f t="shared" si="9520"/>
        <v>0</v>
      </c>
      <c r="CI1392" s="17">
        <f t="shared" si="9520"/>
        <v>0</v>
      </c>
      <c r="CJ1392" s="17">
        <f t="shared" si="9520"/>
        <v>0</v>
      </c>
      <c r="CK1392" s="17">
        <f t="shared" si="9520"/>
        <v>0</v>
      </c>
      <c r="CL1392" s="17">
        <f t="shared" si="9520"/>
        <v>0</v>
      </c>
      <c r="CM1392" s="17">
        <f t="shared" si="9520"/>
        <v>0</v>
      </c>
      <c r="CN1392" s="17">
        <f t="shared" si="9520"/>
        <v>0</v>
      </c>
      <c r="CO1392" s="17">
        <f t="shared" si="9520"/>
        <v>0</v>
      </c>
    </row>
    <row r="1393" spans="2:93">
      <c r="B1393" s="556"/>
      <c r="C1393" s="556">
        <f t="shared" si="9447"/>
        <v>58</v>
      </c>
      <c r="D1393" s="632">
        <f t="shared" si="9444"/>
        <v>-8.3333333333333329E-2</v>
      </c>
      <c r="E1393" s="632"/>
      <c r="F1393" s="632"/>
      <c r="G1393" s="632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  <c r="BC1393" s="17"/>
      <c r="BD1393" s="17"/>
      <c r="BE1393" s="17"/>
      <c r="BF1393" s="17"/>
      <c r="BG1393" s="17"/>
      <c r="BH1393" s="17"/>
      <c r="BI1393" s="17"/>
      <c r="BJ1393" s="17"/>
      <c r="BK1393" s="17"/>
      <c r="BL1393" s="17"/>
      <c r="BM1393" s="17"/>
      <c r="BN1393" s="17">
        <f>IF((BN1331-$BM1331)&gt;$D1332,0,$D1393*(BN1335))</f>
        <v>-132.41666666666666</v>
      </c>
      <c r="BO1393" s="17">
        <f t="shared" ref="BO1393:CO1393" si="9521">IF((BO1331-$BM1331)&gt;$D1332,0,$D1393*(BO1335))</f>
        <v>-133.08333333333331</v>
      </c>
      <c r="BP1393" s="17">
        <f t="shared" si="9521"/>
        <v>-133.75</v>
      </c>
      <c r="BQ1393" s="17">
        <f t="shared" si="9521"/>
        <v>-134.41666666666666</v>
      </c>
      <c r="BR1393" s="17">
        <f t="shared" si="9521"/>
        <v>-135.08333333333331</v>
      </c>
      <c r="BS1393" s="17">
        <f t="shared" si="9521"/>
        <v>-135.75</v>
      </c>
      <c r="BT1393" s="17">
        <f t="shared" si="9521"/>
        <v>-136.5</v>
      </c>
      <c r="BU1393" s="17">
        <f t="shared" si="9521"/>
        <v>-137.16666666666666</v>
      </c>
      <c r="BV1393" s="17">
        <f t="shared" si="9521"/>
        <v>-137.83333333333331</v>
      </c>
      <c r="BW1393" s="17">
        <f t="shared" si="9521"/>
        <v>-138.5</v>
      </c>
      <c r="BX1393" s="17">
        <f t="shared" si="9521"/>
        <v>-139.25</v>
      </c>
      <c r="BY1393" s="17">
        <f t="shared" si="9521"/>
        <v>-139.91666666666666</v>
      </c>
      <c r="BZ1393" s="17">
        <f t="shared" si="9521"/>
        <v>0</v>
      </c>
      <c r="CA1393" s="17">
        <f t="shared" si="9521"/>
        <v>0</v>
      </c>
      <c r="CB1393" s="17">
        <f t="shared" si="9521"/>
        <v>0</v>
      </c>
      <c r="CC1393" s="17">
        <f t="shared" si="9521"/>
        <v>0</v>
      </c>
      <c r="CD1393" s="17">
        <f t="shared" si="9521"/>
        <v>0</v>
      </c>
      <c r="CE1393" s="17">
        <f t="shared" si="9521"/>
        <v>0</v>
      </c>
      <c r="CF1393" s="17">
        <f t="shared" si="9521"/>
        <v>0</v>
      </c>
      <c r="CG1393" s="17">
        <f t="shared" si="9521"/>
        <v>0</v>
      </c>
      <c r="CH1393" s="17">
        <f t="shared" si="9521"/>
        <v>0</v>
      </c>
      <c r="CI1393" s="17">
        <f t="shared" si="9521"/>
        <v>0</v>
      </c>
      <c r="CJ1393" s="17">
        <f t="shared" si="9521"/>
        <v>0</v>
      </c>
      <c r="CK1393" s="17">
        <f t="shared" si="9521"/>
        <v>0</v>
      </c>
      <c r="CL1393" s="17">
        <f t="shared" si="9521"/>
        <v>0</v>
      </c>
      <c r="CM1393" s="17">
        <f t="shared" si="9521"/>
        <v>0</v>
      </c>
      <c r="CN1393" s="17">
        <f t="shared" si="9521"/>
        <v>0</v>
      </c>
      <c r="CO1393" s="17">
        <f t="shared" si="9521"/>
        <v>0</v>
      </c>
    </row>
    <row r="1394" spans="2:93">
      <c r="B1394" s="556"/>
      <c r="C1394" s="556">
        <f t="shared" si="9447"/>
        <v>59</v>
      </c>
      <c r="D1394" s="632">
        <f t="shared" si="9444"/>
        <v>-8.3333333333333329E-2</v>
      </c>
      <c r="E1394" s="632"/>
      <c r="F1394" s="632"/>
      <c r="G1394" s="632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17"/>
      <c r="BE1394" s="17"/>
      <c r="BF1394" s="17"/>
      <c r="BG1394" s="17"/>
      <c r="BH1394" s="17"/>
      <c r="BI1394" s="17"/>
      <c r="BJ1394" s="17"/>
      <c r="BK1394" s="17"/>
      <c r="BL1394" s="17"/>
      <c r="BM1394" s="17"/>
      <c r="BN1394" s="17"/>
      <c r="BO1394" s="17">
        <f>IF((BO1331-$BN1331)&gt;$D1332,0,$D1394*(BO1335))</f>
        <v>-133.08333333333331</v>
      </c>
      <c r="BP1394" s="17">
        <f t="shared" ref="BP1394:CO1394" si="9522">IF((BP1331-$BN1331)&gt;$D1332,0,$D1394*(BP1335))</f>
        <v>-133.75</v>
      </c>
      <c r="BQ1394" s="17">
        <f t="shared" si="9522"/>
        <v>-134.41666666666666</v>
      </c>
      <c r="BR1394" s="17">
        <f t="shared" si="9522"/>
        <v>-135.08333333333331</v>
      </c>
      <c r="BS1394" s="17">
        <f t="shared" si="9522"/>
        <v>-135.75</v>
      </c>
      <c r="BT1394" s="17">
        <f t="shared" si="9522"/>
        <v>-136.5</v>
      </c>
      <c r="BU1394" s="17">
        <f t="shared" si="9522"/>
        <v>-137.16666666666666</v>
      </c>
      <c r="BV1394" s="17">
        <f t="shared" si="9522"/>
        <v>-137.83333333333331</v>
      </c>
      <c r="BW1394" s="17">
        <f t="shared" si="9522"/>
        <v>-138.5</v>
      </c>
      <c r="BX1394" s="17">
        <f t="shared" si="9522"/>
        <v>-139.25</v>
      </c>
      <c r="BY1394" s="17">
        <f t="shared" si="9522"/>
        <v>-139.91666666666666</v>
      </c>
      <c r="BZ1394" s="17">
        <f t="shared" si="9522"/>
        <v>-140.58333333333331</v>
      </c>
      <c r="CA1394" s="17">
        <f t="shared" si="9522"/>
        <v>0</v>
      </c>
      <c r="CB1394" s="17">
        <f t="shared" si="9522"/>
        <v>0</v>
      </c>
      <c r="CC1394" s="17">
        <f t="shared" si="9522"/>
        <v>0</v>
      </c>
      <c r="CD1394" s="17">
        <f t="shared" si="9522"/>
        <v>0</v>
      </c>
      <c r="CE1394" s="17">
        <f t="shared" si="9522"/>
        <v>0</v>
      </c>
      <c r="CF1394" s="17">
        <f t="shared" si="9522"/>
        <v>0</v>
      </c>
      <c r="CG1394" s="17">
        <f t="shared" si="9522"/>
        <v>0</v>
      </c>
      <c r="CH1394" s="17">
        <f t="shared" si="9522"/>
        <v>0</v>
      </c>
      <c r="CI1394" s="17">
        <f t="shared" si="9522"/>
        <v>0</v>
      </c>
      <c r="CJ1394" s="17">
        <f t="shared" si="9522"/>
        <v>0</v>
      </c>
      <c r="CK1394" s="17">
        <f t="shared" si="9522"/>
        <v>0</v>
      </c>
      <c r="CL1394" s="17">
        <f t="shared" si="9522"/>
        <v>0</v>
      </c>
      <c r="CM1394" s="17">
        <f t="shared" si="9522"/>
        <v>0</v>
      </c>
      <c r="CN1394" s="17">
        <f t="shared" si="9522"/>
        <v>0</v>
      </c>
      <c r="CO1394" s="17">
        <f t="shared" si="9522"/>
        <v>0</v>
      </c>
    </row>
    <row r="1395" spans="2:93">
      <c r="B1395" s="556"/>
      <c r="C1395" s="556">
        <f t="shared" si="9447"/>
        <v>60</v>
      </c>
      <c r="D1395" s="632">
        <f t="shared" si="9444"/>
        <v>-8.3333333333333329E-2</v>
      </c>
      <c r="E1395" s="632"/>
      <c r="F1395" s="632"/>
      <c r="G1395" s="632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  <c r="BC1395" s="17"/>
      <c r="BD1395" s="17"/>
      <c r="BE1395" s="17"/>
      <c r="BF1395" s="17"/>
      <c r="BG1395" s="17"/>
      <c r="BH1395" s="17"/>
      <c r="BI1395" s="17"/>
      <c r="BJ1395" s="17"/>
      <c r="BK1395" s="17"/>
      <c r="BL1395" s="17"/>
      <c r="BM1395" s="17"/>
      <c r="BN1395" s="17"/>
      <c r="BO1395" s="17"/>
      <c r="BP1395" s="17">
        <f>IF((BP1331-$BO1331)&gt;$D1332,0,$D1395*(BP1335))</f>
        <v>-133.75</v>
      </c>
      <c r="BQ1395" s="17">
        <f t="shared" ref="BQ1395:CO1395" si="9523">IF((BQ1331-$BO1331)&gt;$D1332,0,$D1395*(BQ1335))</f>
        <v>-134.41666666666666</v>
      </c>
      <c r="BR1395" s="17">
        <f t="shared" si="9523"/>
        <v>-135.08333333333331</v>
      </c>
      <c r="BS1395" s="17">
        <f t="shared" si="9523"/>
        <v>-135.75</v>
      </c>
      <c r="BT1395" s="17">
        <f t="shared" si="9523"/>
        <v>-136.5</v>
      </c>
      <c r="BU1395" s="17">
        <f t="shared" si="9523"/>
        <v>-137.16666666666666</v>
      </c>
      <c r="BV1395" s="17">
        <f t="shared" si="9523"/>
        <v>-137.83333333333331</v>
      </c>
      <c r="BW1395" s="17">
        <f t="shared" si="9523"/>
        <v>-138.5</v>
      </c>
      <c r="BX1395" s="17">
        <f t="shared" si="9523"/>
        <v>-139.25</v>
      </c>
      <c r="BY1395" s="17">
        <f t="shared" si="9523"/>
        <v>-139.91666666666666</v>
      </c>
      <c r="BZ1395" s="17">
        <f t="shared" si="9523"/>
        <v>-140.58333333333331</v>
      </c>
      <c r="CA1395" s="17">
        <f t="shared" si="9523"/>
        <v>-141.33333333333331</v>
      </c>
      <c r="CB1395" s="17">
        <f t="shared" si="9523"/>
        <v>0</v>
      </c>
      <c r="CC1395" s="17">
        <f t="shared" si="9523"/>
        <v>0</v>
      </c>
      <c r="CD1395" s="17">
        <f t="shared" si="9523"/>
        <v>0</v>
      </c>
      <c r="CE1395" s="17">
        <f t="shared" si="9523"/>
        <v>0</v>
      </c>
      <c r="CF1395" s="17">
        <f t="shared" si="9523"/>
        <v>0</v>
      </c>
      <c r="CG1395" s="17">
        <f t="shared" si="9523"/>
        <v>0</v>
      </c>
      <c r="CH1395" s="17">
        <f t="shared" si="9523"/>
        <v>0</v>
      </c>
      <c r="CI1395" s="17">
        <f t="shared" si="9523"/>
        <v>0</v>
      </c>
      <c r="CJ1395" s="17">
        <f t="shared" si="9523"/>
        <v>0</v>
      </c>
      <c r="CK1395" s="17">
        <f t="shared" si="9523"/>
        <v>0</v>
      </c>
      <c r="CL1395" s="17">
        <f t="shared" si="9523"/>
        <v>0</v>
      </c>
      <c r="CM1395" s="17">
        <f t="shared" si="9523"/>
        <v>0</v>
      </c>
      <c r="CN1395" s="17">
        <f t="shared" si="9523"/>
        <v>0</v>
      </c>
      <c r="CO1395" s="17">
        <f t="shared" si="9523"/>
        <v>0</v>
      </c>
    </row>
    <row r="1396" spans="2:93">
      <c r="B1396" s="556"/>
      <c r="C1396" s="556">
        <f t="shared" si="9447"/>
        <v>61</v>
      </c>
      <c r="D1396" s="632">
        <f t="shared" si="9444"/>
        <v>-8.3333333333333329E-2</v>
      </c>
      <c r="E1396" s="632"/>
      <c r="F1396" s="632"/>
      <c r="G1396" s="632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  <c r="BC1396" s="17"/>
      <c r="BD1396" s="17"/>
      <c r="BE1396" s="17"/>
      <c r="BF1396" s="17"/>
      <c r="BG1396" s="17"/>
      <c r="BH1396" s="17"/>
      <c r="BI1396" s="17"/>
      <c r="BJ1396" s="17"/>
      <c r="BK1396" s="17"/>
      <c r="BL1396" s="17"/>
      <c r="BM1396" s="17"/>
      <c r="BN1396" s="17"/>
      <c r="BO1396" s="17"/>
      <c r="BP1396" s="17"/>
      <c r="BQ1396" s="17">
        <f>IF((BQ1331-$BP1331)&gt;$D1332,0,$D1396*(BQ1335))</f>
        <v>-134.41666666666666</v>
      </c>
      <c r="BR1396" s="17">
        <f t="shared" ref="BR1396:CO1396" si="9524">IF((BR1331-$BP1331)&gt;$D1332,0,$D1396*(BR1335))</f>
        <v>-135.08333333333331</v>
      </c>
      <c r="BS1396" s="17">
        <f t="shared" si="9524"/>
        <v>-135.75</v>
      </c>
      <c r="BT1396" s="17">
        <f t="shared" si="9524"/>
        <v>-136.5</v>
      </c>
      <c r="BU1396" s="17">
        <f t="shared" si="9524"/>
        <v>-137.16666666666666</v>
      </c>
      <c r="BV1396" s="17">
        <f t="shared" si="9524"/>
        <v>-137.83333333333331</v>
      </c>
      <c r="BW1396" s="17">
        <f t="shared" si="9524"/>
        <v>-138.5</v>
      </c>
      <c r="BX1396" s="17">
        <f t="shared" si="9524"/>
        <v>-139.25</v>
      </c>
      <c r="BY1396" s="17">
        <f t="shared" si="9524"/>
        <v>-139.91666666666666</v>
      </c>
      <c r="BZ1396" s="17">
        <f t="shared" si="9524"/>
        <v>-140.58333333333331</v>
      </c>
      <c r="CA1396" s="17">
        <f t="shared" si="9524"/>
        <v>-141.33333333333331</v>
      </c>
      <c r="CB1396" s="17">
        <f t="shared" si="9524"/>
        <v>-142</v>
      </c>
      <c r="CC1396" s="17">
        <f t="shared" si="9524"/>
        <v>0</v>
      </c>
      <c r="CD1396" s="17">
        <f t="shared" si="9524"/>
        <v>0</v>
      </c>
      <c r="CE1396" s="17">
        <f t="shared" si="9524"/>
        <v>0</v>
      </c>
      <c r="CF1396" s="17">
        <f t="shared" si="9524"/>
        <v>0</v>
      </c>
      <c r="CG1396" s="17">
        <f t="shared" si="9524"/>
        <v>0</v>
      </c>
      <c r="CH1396" s="17">
        <f t="shared" si="9524"/>
        <v>0</v>
      </c>
      <c r="CI1396" s="17">
        <f t="shared" si="9524"/>
        <v>0</v>
      </c>
      <c r="CJ1396" s="17">
        <f t="shared" si="9524"/>
        <v>0</v>
      </c>
      <c r="CK1396" s="17">
        <f t="shared" si="9524"/>
        <v>0</v>
      </c>
      <c r="CL1396" s="17">
        <f t="shared" si="9524"/>
        <v>0</v>
      </c>
      <c r="CM1396" s="17">
        <f t="shared" si="9524"/>
        <v>0</v>
      </c>
      <c r="CN1396" s="17">
        <f t="shared" si="9524"/>
        <v>0</v>
      </c>
      <c r="CO1396" s="17">
        <f t="shared" si="9524"/>
        <v>0</v>
      </c>
    </row>
    <row r="1397" spans="2:93">
      <c r="B1397" s="556"/>
      <c r="C1397" s="556">
        <f t="shared" si="9447"/>
        <v>62</v>
      </c>
      <c r="D1397" s="632">
        <f t="shared" si="9444"/>
        <v>-8.3333333333333329E-2</v>
      </c>
      <c r="E1397" s="632"/>
      <c r="F1397" s="632"/>
      <c r="G1397" s="632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  <c r="BB1397" s="17"/>
      <c r="BC1397" s="17"/>
      <c r="BD1397" s="17"/>
      <c r="BE1397" s="17"/>
      <c r="BF1397" s="17"/>
      <c r="BG1397" s="17"/>
      <c r="BH1397" s="17"/>
      <c r="BI1397" s="17"/>
      <c r="BJ1397" s="17"/>
      <c r="BK1397" s="17"/>
      <c r="BL1397" s="17"/>
      <c r="BM1397" s="17"/>
      <c r="BN1397" s="17"/>
      <c r="BO1397" s="17"/>
      <c r="BP1397" s="17"/>
      <c r="BQ1397" s="17"/>
      <c r="BR1397" s="17">
        <f>IF((BR1331-$BQ1331)&gt;$D1332,0,$D1397*(BR1335))</f>
        <v>-135.08333333333331</v>
      </c>
      <c r="BS1397" s="17">
        <f t="shared" ref="BS1397:CO1397" si="9525">IF((BS1331-$BQ1331)&gt;$D1332,0,$D1397*(BS1335))</f>
        <v>-135.75</v>
      </c>
      <c r="BT1397" s="17">
        <f t="shared" si="9525"/>
        <v>-136.5</v>
      </c>
      <c r="BU1397" s="17">
        <f t="shared" si="9525"/>
        <v>-137.16666666666666</v>
      </c>
      <c r="BV1397" s="17">
        <f t="shared" si="9525"/>
        <v>-137.83333333333331</v>
      </c>
      <c r="BW1397" s="17">
        <f t="shared" si="9525"/>
        <v>-138.5</v>
      </c>
      <c r="BX1397" s="17">
        <f t="shared" si="9525"/>
        <v>-139.25</v>
      </c>
      <c r="BY1397" s="17">
        <f t="shared" si="9525"/>
        <v>-139.91666666666666</v>
      </c>
      <c r="BZ1397" s="17">
        <f t="shared" si="9525"/>
        <v>-140.58333333333331</v>
      </c>
      <c r="CA1397" s="17">
        <f t="shared" si="9525"/>
        <v>-141.33333333333331</v>
      </c>
      <c r="CB1397" s="17">
        <f t="shared" si="9525"/>
        <v>-142</v>
      </c>
      <c r="CC1397" s="17">
        <f t="shared" si="9525"/>
        <v>-142.75</v>
      </c>
      <c r="CD1397" s="17">
        <f t="shared" si="9525"/>
        <v>0</v>
      </c>
      <c r="CE1397" s="17">
        <f t="shared" si="9525"/>
        <v>0</v>
      </c>
      <c r="CF1397" s="17">
        <f t="shared" si="9525"/>
        <v>0</v>
      </c>
      <c r="CG1397" s="17">
        <f t="shared" si="9525"/>
        <v>0</v>
      </c>
      <c r="CH1397" s="17">
        <f t="shared" si="9525"/>
        <v>0</v>
      </c>
      <c r="CI1397" s="17">
        <f t="shared" si="9525"/>
        <v>0</v>
      </c>
      <c r="CJ1397" s="17">
        <f t="shared" si="9525"/>
        <v>0</v>
      </c>
      <c r="CK1397" s="17">
        <f t="shared" si="9525"/>
        <v>0</v>
      </c>
      <c r="CL1397" s="17">
        <f t="shared" si="9525"/>
        <v>0</v>
      </c>
      <c r="CM1397" s="17">
        <f t="shared" si="9525"/>
        <v>0</v>
      </c>
      <c r="CN1397" s="17">
        <f t="shared" si="9525"/>
        <v>0</v>
      </c>
      <c r="CO1397" s="17">
        <f t="shared" si="9525"/>
        <v>0</v>
      </c>
    </row>
    <row r="1398" spans="2:93">
      <c r="B1398" s="556"/>
      <c r="C1398" s="556">
        <f t="shared" si="9447"/>
        <v>63</v>
      </c>
      <c r="D1398" s="632">
        <f t="shared" si="9444"/>
        <v>-8.3333333333333329E-2</v>
      </c>
      <c r="E1398" s="632"/>
      <c r="F1398" s="632"/>
      <c r="G1398" s="632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  <c r="BC1398" s="17"/>
      <c r="BD1398" s="17"/>
      <c r="BE1398" s="17"/>
      <c r="BF1398" s="17"/>
      <c r="BG1398" s="17"/>
      <c r="BH1398" s="17"/>
      <c r="BI1398" s="17"/>
      <c r="BJ1398" s="17"/>
      <c r="BK1398" s="17"/>
      <c r="BL1398" s="17"/>
      <c r="BM1398" s="17"/>
      <c r="BN1398" s="17"/>
      <c r="BO1398" s="17"/>
      <c r="BP1398" s="17"/>
      <c r="BQ1398" s="17"/>
      <c r="BR1398" s="17"/>
      <c r="BS1398" s="17">
        <f>IF((BS1331-$BR1331)&gt;$D1332,0,$D1398*(BS1335))</f>
        <v>-135.75</v>
      </c>
      <c r="BT1398" s="17">
        <f t="shared" ref="BT1398:CO1398" si="9526">IF((BT1331-$BR1331)&gt;$D1332,0,$D1398*(BT1335))</f>
        <v>-136.5</v>
      </c>
      <c r="BU1398" s="17">
        <f t="shared" si="9526"/>
        <v>-137.16666666666666</v>
      </c>
      <c r="BV1398" s="17">
        <f t="shared" si="9526"/>
        <v>-137.83333333333331</v>
      </c>
      <c r="BW1398" s="17">
        <f t="shared" si="9526"/>
        <v>-138.5</v>
      </c>
      <c r="BX1398" s="17">
        <f t="shared" si="9526"/>
        <v>-139.25</v>
      </c>
      <c r="BY1398" s="17">
        <f t="shared" si="9526"/>
        <v>-139.91666666666666</v>
      </c>
      <c r="BZ1398" s="17">
        <f t="shared" si="9526"/>
        <v>-140.58333333333331</v>
      </c>
      <c r="CA1398" s="17">
        <f t="shared" si="9526"/>
        <v>-141.33333333333331</v>
      </c>
      <c r="CB1398" s="17">
        <f t="shared" si="9526"/>
        <v>-142</v>
      </c>
      <c r="CC1398" s="17">
        <f t="shared" si="9526"/>
        <v>-142.75</v>
      </c>
      <c r="CD1398" s="17">
        <f t="shared" si="9526"/>
        <v>-143.41666666666666</v>
      </c>
      <c r="CE1398" s="17">
        <f t="shared" si="9526"/>
        <v>0</v>
      </c>
      <c r="CF1398" s="17">
        <f t="shared" si="9526"/>
        <v>0</v>
      </c>
      <c r="CG1398" s="17">
        <f t="shared" si="9526"/>
        <v>0</v>
      </c>
      <c r="CH1398" s="17">
        <f t="shared" si="9526"/>
        <v>0</v>
      </c>
      <c r="CI1398" s="17">
        <f t="shared" si="9526"/>
        <v>0</v>
      </c>
      <c r="CJ1398" s="17">
        <f t="shared" si="9526"/>
        <v>0</v>
      </c>
      <c r="CK1398" s="17">
        <f t="shared" si="9526"/>
        <v>0</v>
      </c>
      <c r="CL1398" s="17">
        <f t="shared" si="9526"/>
        <v>0</v>
      </c>
      <c r="CM1398" s="17">
        <f t="shared" si="9526"/>
        <v>0</v>
      </c>
      <c r="CN1398" s="17">
        <f t="shared" si="9526"/>
        <v>0</v>
      </c>
      <c r="CO1398" s="17">
        <f t="shared" si="9526"/>
        <v>0</v>
      </c>
    </row>
    <row r="1399" spans="2:93">
      <c r="B1399" s="556"/>
      <c r="C1399" s="556">
        <f t="shared" si="9447"/>
        <v>64</v>
      </c>
      <c r="D1399" s="632">
        <f t="shared" si="9444"/>
        <v>-8.3333333333333329E-2</v>
      </c>
      <c r="E1399" s="632"/>
      <c r="F1399" s="632"/>
      <c r="G1399" s="632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  <c r="BC1399" s="17"/>
      <c r="BD1399" s="17"/>
      <c r="BE1399" s="17"/>
      <c r="BF1399" s="17"/>
      <c r="BG1399" s="17"/>
      <c r="BH1399" s="17"/>
      <c r="BI1399" s="17"/>
      <c r="BJ1399" s="17"/>
      <c r="BK1399" s="17"/>
      <c r="BL1399" s="17"/>
      <c r="BM1399" s="17"/>
      <c r="BN1399" s="17"/>
      <c r="BO1399" s="17"/>
      <c r="BP1399" s="17"/>
      <c r="BQ1399" s="17"/>
      <c r="BR1399" s="17"/>
      <c r="BS1399" s="17"/>
      <c r="BT1399" s="17">
        <f>IF((BT1331-$BS1331)&gt;$D1332,0,$D1399*(BT1335))</f>
        <v>-136.5</v>
      </c>
      <c r="BU1399" s="17">
        <f t="shared" ref="BU1399:CO1399" si="9527">IF((BU1331-$BS1331)&gt;$D1332,0,$D1399*(BU1335))</f>
        <v>-137.16666666666666</v>
      </c>
      <c r="BV1399" s="17">
        <f t="shared" si="9527"/>
        <v>-137.83333333333331</v>
      </c>
      <c r="BW1399" s="17">
        <f t="shared" si="9527"/>
        <v>-138.5</v>
      </c>
      <c r="BX1399" s="17">
        <f t="shared" si="9527"/>
        <v>-139.25</v>
      </c>
      <c r="BY1399" s="17">
        <f t="shared" si="9527"/>
        <v>-139.91666666666666</v>
      </c>
      <c r="BZ1399" s="17">
        <f t="shared" si="9527"/>
        <v>-140.58333333333331</v>
      </c>
      <c r="CA1399" s="17">
        <f t="shared" si="9527"/>
        <v>-141.33333333333331</v>
      </c>
      <c r="CB1399" s="17">
        <f t="shared" si="9527"/>
        <v>-142</v>
      </c>
      <c r="CC1399" s="17">
        <f t="shared" si="9527"/>
        <v>-142.75</v>
      </c>
      <c r="CD1399" s="17">
        <f t="shared" si="9527"/>
        <v>-143.41666666666666</v>
      </c>
      <c r="CE1399" s="17">
        <f t="shared" si="9527"/>
        <v>-144.16666666666666</v>
      </c>
      <c r="CF1399" s="17">
        <f t="shared" si="9527"/>
        <v>0</v>
      </c>
      <c r="CG1399" s="17">
        <f t="shared" si="9527"/>
        <v>0</v>
      </c>
      <c r="CH1399" s="17">
        <f t="shared" si="9527"/>
        <v>0</v>
      </c>
      <c r="CI1399" s="17">
        <f t="shared" si="9527"/>
        <v>0</v>
      </c>
      <c r="CJ1399" s="17">
        <f t="shared" si="9527"/>
        <v>0</v>
      </c>
      <c r="CK1399" s="17">
        <f t="shared" si="9527"/>
        <v>0</v>
      </c>
      <c r="CL1399" s="17">
        <f t="shared" si="9527"/>
        <v>0</v>
      </c>
      <c r="CM1399" s="17">
        <f t="shared" si="9527"/>
        <v>0</v>
      </c>
      <c r="CN1399" s="17">
        <f t="shared" si="9527"/>
        <v>0</v>
      </c>
      <c r="CO1399" s="17">
        <f t="shared" si="9527"/>
        <v>0</v>
      </c>
    </row>
    <row r="1400" spans="2:93">
      <c r="B1400" s="556"/>
      <c r="C1400" s="556">
        <f t="shared" si="9447"/>
        <v>65</v>
      </c>
      <c r="D1400" s="632">
        <f t="shared" si="9444"/>
        <v>-8.3333333333333329E-2</v>
      </c>
      <c r="E1400" s="632"/>
      <c r="F1400" s="632"/>
      <c r="G1400" s="632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17"/>
      <c r="BE1400" s="17"/>
      <c r="BF1400" s="17"/>
      <c r="BG1400" s="17"/>
      <c r="BH1400" s="17"/>
      <c r="BI1400" s="17"/>
      <c r="BJ1400" s="17"/>
      <c r="BK1400" s="17"/>
      <c r="BL1400" s="17"/>
      <c r="BM1400" s="17"/>
      <c r="BN1400" s="17"/>
      <c r="BO1400" s="17"/>
      <c r="BP1400" s="17"/>
      <c r="BQ1400" s="17"/>
      <c r="BR1400" s="17"/>
      <c r="BS1400" s="17"/>
      <c r="BT1400" s="17"/>
      <c r="BU1400" s="17">
        <f>IF((BU1331-$BT1331)&gt;$D1332,0,$D1400*(BU1335))</f>
        <v>-137.16666666666666</v>
      </c>
      <c r="BV1400" s="17">
        <f t="shared" ref="BV1400:CO1400" si="9528">IF((BV1331-$BT1331)&gt;$D1332,0,$D1400*(BV1335))</f>
        <v>-137.83333333333331</v>
      </c>
      <c r="BW1400" s="17">
        <f t="shared" si="9528"/>
        <v>-138.5</v>
      </c>
      <c r="BX1400" s="17">
        <f t="shared" si="9528"/>
        <v>-139.25</v>
      </c>
      <c r="BY1400" s="17">
        <f t="shared" si="9528"/>
        <v>-139.91666666666666</v>
      </c>
      <c r="BZ1400" s="17">
        <f t="shared" si="9528"/>
        <v>-140.58333333333331</v>
      </c>
      <c r="CA1400" s="17">
        <f t="shared" si="9528"/>
        <v>-141.33333333333331</v>
      </c>
      <c r="CB1400" s="17">
        <f t="shared" si="9528"/>
        <v>-142</v>
      </c>
      <c r="CC1400" s="17">
        <f t="shared" si="9528"/>
        <v>-142.75</v>
      </c>
      <c r="CD1400" s="17">
        <f t="shared" si="9528"/>
        <v>-143.41666666666666</v>
      </c>
      <c r="CE1400" s="17">
        <f t="shared" si="9528"/>
        <v>-144.16666666666666</v>
      </c>
      <c r="CF1400" s="17">
        <f t="shared" si="9528"/>
        <v>-144.91666666666666</v>
      </c>
      <c r="CG1400" s="17">
        <f t="shared" si="9528"/>
        <v>0</v>
      </c>
      <c r="CH1400" s="17">
        <f t="shared" si="9528"/>
        <v>0</v>
      </c>
      <c r="CI1400" s="17">
        <f t="shared" si="9528"/>
        <v>0</v>
      </c>
      <c r="CJ1400" s="17">
        <f t="shared" si="9528"/>
        <v>0</v>
      </c>
      <c r="CK1400" s="17">
        <f t="shared" si="9528"/>
        <v>0</v>
      </c>
      <c r="CL1400" s="17">
        <f t="shared" si="9528"/>
        <v>0</v>
      </c>
      <c r="CM1400" s="17">
        <f t="shared" si="9528"/>
        <v>0</v>
      </c>
      <c r="CN1400" s="17">
        <f t="shared" si="9528"/>
        <v>0</v>
      </c>
      <c r="CO1400" s="17">
        <f t="shared" si="9528"/>
        <v>0</v>
      </c>
    </row>
    <row r="1401" spans="2:93">
      <c r="B1401" s="556"/>
      <c r="C1401" s="556">
        <f t="shared" si="9447"/>
        <v>66</v>
      </c>
      <c r="D1401" s="632">
        <f t="shared" ref="D1401:D1420" si="9529">-1/D$1332</f>
        <v>-8.3333333333333329E-2</v>
      </c>
      <c r="E1401" s="632"/>
      <c r="F1401" s="632"/>
      <c r="G1401" s="632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  <c r="BC1401" s="17"/>
      <c r="BD1401" s="17"/>
      <c r="BE1401" s="17"/>
      <c r="BF1401" s="17"/>
      <c r="BG1401" s="17"/>
      <c r="BH1401" s="17"/>
      <c r="BI1401" s="17"/>
      <c r="BJ1401" s="17"/>
      <c r="BK1401" s="17"/>
      <c r="BL1401" s="17"/>
      <c r="BM1401" s="17"/>
      <c r="BN1401" s="17"/>
      <c r="BO1401" s="17"/>
      <c r="BP1401" s="17"/>
      <c r="BQ1401" s="17"/>
      <c r="BR1401" s="17"/>
      <c r="BS1401" s="17"/>
      <c r="BT1401" s="17"/>
      <c r="BU1401" s="17"/>
      <c r="BV1401" s="17">
        <f>IF((BV1331-$BU1331)&gt;$D1332,0,$D1401*(BV1335))</f>
        <v>-137.83333333333331</v>
      </c>
      <c r="BW1401" s="17">
        <f t="shared" ref="BW1401:CO1401" si="9530">IF((BW1331-$BU1331)&gt;$D1332,0,$D1401*(BW1335))</f>
        <v>-138.5</v>
      </c>
      <c r="BX1401" s="17">
        <f t="shared" si="9530"/>
        <v>-139.25</v>
      </c>
      <c r="BY1401" s="17">
        <f t="shared" si="9530"/>
        <v>-139.91666666666666</v>
      </c>
      <c r="BZ1401" s="17">
        <f t="shared" si="9530"/>
        <v>-140.58333333333331</v>
      </c>
      <c r="CA1401" s="17">
        <f t="shared" si="9530"/>
        <v>-141.33333333333331</v>
      </c>
      <c r="CB1401" s="17">
        <f t="shared" si="9530"/>
        <v>-142</v>
      </c>
      <c r="CC1401" s="17">
        <f t="shared" si="9530"/>
        <v>-142.75</v>
      </c>
      <c r="CD1401" s="17">
        <f t="shared" si="9530"/>
        <v>-143.41666666666666</v>
      </c>
      <c r="CE1401" s="17">
        <f t="shared" si="9530"/>
        <v>-144.16666666666666</v>
      </c>
      <c r="CF1401" s="17">
        <f t="shared" si="9530"/>
        <v>-144.91666666666666</v>
      </c>
      <c r="CG1401" s="17">
        <f t="shared" si="9530"/>
        <v>-145.58333333333331</v>
      </c>
      <c r="CH1401" s="17">
        <f t="shared" si="9530"/>
        <v>0</v>
      </c>
      <c r="CI1401" s="17">
        <f t="shared" si="9530"/>
        <v>0</v>
      </c>
      <c r="CJ1401" s="17">
        <f t="shared" si="9530"/>
        <v>0</v>
      </c>
      <c r="CK1401" s="17">
        <f t="shared" si="9530"/>
        <v>0</v>
      </c>
      <c r="CL1401" s="17">
        <f t="shared" si="9530"/>
        <v>0</v>
      </c>
      <c r="CM1401" s="17">
        <f t="shared" si="9530"/>
        <v>0</v>
      </c>
      <c r="CN1401" s="17">
        <f t="shared" si="9530"/>
        <v>0</v>
      </c>
      <c r="CO1401" s="17">
        <f t="shared" si="9530"/>
        <v>0</v>
      </c>
    </row>
    <row r="1402" spans="2:93">
      <c r="B1402" s="556"/>
      <c r="C1402" s="556">
        <f t="shared" ref="C1402:C1420" si="9531">C1401+1</f>
        <v>67</v>
      </c>
      <c r="D1402" s="632">
        <f t="shared" si="9529"/>
        <v>-8.3333333333333329E-2</v>
      </c>
      <c r="E1402" s="632"/>
      <c r="F1402" s="632"/>
      <c r="G1402" s="632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  <c r="BC1402" s="17"/>
      <c r="BD1402" s="17"/>
      <c r="BE1402" s="17"/>
      <c r="BF1402" s="17"/>
      <c r="BG1402" s="17"/>
      <c r="BH1402" s="17"/>
      <c r="BI1402" s="17"/>
      <c r="BJ1402" s="17"/>
      <c r="BK1402" s="17"/>
      <c r="BL1402" s="17"/>
      <c r="BM1402" s="17"/>
      <c r="BN1402" s="17"/>
      <c r="BO1402" s="17"/>
      <c r="BP1402" s="17"/>
      <c r="BQ1402" s="17"/>
      <c r="BR1402" s="17"/>
      <c r="BS1402" s="17"/>
      <c r="BT1402" s="17"/>
      <c r="BU1402" s="17"/>
      <c r="BV1402" s="17"/>
      <c r="BW1402" s="17">
        <f>IF((BW1331-$BV1331)&gt;$D1332,0,$D1402*(BW1335))</f>
        <v>-138.5</v>
      </c>
      <c r="BX1402" s="17">
        <f t="shared" ref="BX1402:CO1402" si="9532">IF((BX1331-$BV1331)&gt;$D1332,0,$D1402*(BX1335))</f>
        <v>-139.25</v>
      </c>
      <c r="BY1402" s="17">
        <f t="shared" si="9532"/>
        <v>-139.91666666666666</v>
      </c>
      <c r="BZ1402" s="17">
        <f t="shared" si="9532"/>
        <v>-140.58333333333331</v>
      </c>
      <c r="CA1402" s="17">
        <f t="shared" si="9532"/>
        <v>-141.33333333333331</v>
      </c>
      <c r="CB1402" s="17">
        <f t="shared" si="9532"/>
        <v>-142</v>
      </c>
      <c r="CC1402" s="17">
        <f t="shared" si="9532"/>
        <v>-142.75</v>
      </c>
      <c r="CD1402" s="17">
        <f t="shared" si="9532"/>
        <v>-143.41666666666666</v>
      </c>
      <c r="CE1402" s="17">
        <f t="shared" si="9532"/>
        <v>-144.16666666666666</v>
      </c>
      <c r="CF1402" s="17">
        <f t="shared" si="9532"/>
        <v>-144.91666666666666</v>
      </c>
      <c r="CG1402" s="17">
        <f t="shared" si="9532"/>
        <v>-145.58333333333331</v>
      </c>
      <c r="CH1402" s="17">
        <f t="shared" si="9532"/>
        <v>-146.33333333333331</v>
      </c>
      <c r="CI1402" s="17">
        <f t="shared" si="9532"/>
        <v>0</v>
      </c>
      <c r="CJ1402" s="17">
        <f t="shared" si="9532"/>
        <v>0</v>
      </c>
      <c r="CK1402" s="17">
        <f t="shared" si="9532"/>
        <v>0</v>
      </c>
      <c r="CL1402" s="17">
        <f t="shared" si="9532"/>
        <v>0</v>
      </c>
      <c r="CM1402" s="17">
        <f t="shared" si="9532"/>
        <v>0</v>
      </c>
      <c r="CN1402" s="17">
        <f t="shared" si="9532"/>
        <v>0</v>
      </c>
      <c r="CO1402" s="17">
        <f t="shared" si="9532"/>
        <v>0</v>
      </c>
    </row>
    <row r="1403" spans="2:93">
      <c r="B1403" s="556"/>
      <c r="C1403" s="556">
        <f t="shared" si="9531"/>
        <v>68</v>
      </c>
      <c r="D1403" s="632">
        <f t="shared" si="9529"/>
        <v>-8.3333333333333329E-2</v>
      </c>
      <c r="E1403" s="632"/>
      <c r="F1403" s="632"/>
      <c r="G1403" s="632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  <c r="BC1403" s="17"/>
      <c r="BD1403" s="17"/>
      <c r="BE1403" s="17"/>
      <c r="BF1403" s="17"/>
      <c r="BG1403" s="17"/>
      <c r="BH1403" s="17"/>
      <c r="BI1403" s="17"/>
      <c r="BJ1403" s="17"/>
      <c r="BK1403" s="17"/>
      <c r="BL1403" s="17"/>
      <c r="BM1403" s="17"/>
      <c r="BN1403" s="17"/>
      <c r="BO1403" s="17"/>
      <c r="BP1403" s="17"/>
      <c r="BQ1403" s="17"/>
      <c r="BR1403" s="17"/>
      <c r="BS1403" s="17"/>
      <c r="BT1403" s="17"/>
      <c r="BU1403" s="17"/>
      <c r="BV1403" s="17"/>
      <c r="BW1403" s="17"/>
      <c r="BX1403" s="17">
        <f>IF((BX1331-$BW1331)&gt;$D1332,0,$D1403*(BX1335))</f>
        <v>-139.25</v>
      </c>
      <c r="BY1403" s="17">
        <f t="shared" ref="BY1403:CO1403" si="9533">IF((BY1331-$BW1331)&gt;$D1332,0,$D1403*(BY1335))</f>
        <v>-139.91666666666666</v>
      </c>
      <c r="BZ1403" s="17">
        <f t="shared" si="9533"/>
        <v>-140.58333333333331</v>
      </c>
      <c r="CA1403" s="17">
        <f t="shared" si="9533"/>
        <v>-141.33333333333331</v>
      </c>
      <c r="CB1403" s="17">
        <f t="shared" si="9533"/>
        <v>-142</v>
      </c>
      <c r="CC1403" s="17">
        <f t="shared" si="9533"/>
        <v>-142.75</v>
      </c>
      <c r="CD1403" s="17">
        <f t="shared" si="9533"/>
        <v>-143.41666666666666</v>
      </c>
      <c r="CE1403" s="17">
        <f t="shared" si="9533"/>
        <v>-144.16666666666666</v>
      </c>
      <c r="CF1403" s="17">
        <f t="shared" si="9533"/>
        <v>-144.91666666666666</v>
      </c>
      <c r="CG1403" s="17">
        <f t="shared" si="9533"/>
        <v>-145.58333333333331</v>
      </c>
      <c r="CH1403" s="17">
        <f t="shared" si="9533"/>
        <v>-146.33333333333331</v>
      </c>
      <c r="CI1403" s="17">
        <f t="shared" si="9533"/>
        <v>-147.08333333333331</v>
      </c>
      <c r="CJ1403" s="17">
        <f t="shared" si="9533"/>
        <v>0</v>
      </c>
      <c r="CK1403" s="17">
        <f t="shared" si="9533"/>
        <v>0</v>
      </c>
      <c r="CL1403" s="17">
        <f t="shared" si="9533"/>
        <v>0</v>
      </c>
      <c r="CM1403" s="17">
        <f t="shared" si="9533"/>
        <v>0</v>
      </c>
      <c r="CN1403" s="17">
        <f t="shared" si="9533"/>
        <v>0</v>
      </c>
      <c r="CO1403" s="17">
        <f t="shared" si="9533"/>
        <v>0</v>
      </c>
    </row>
    <row r="1404" spans="2:93">
      <c r="B1404" s="556"/>
      <c r="C1404" s="556">
        <f t="shared" si="9531"/>
        <v>69</v>
      </c>
      <c r="D1404" s="632">
        <f t="shared" si="9529"/>
        <v>-8.3333333333333329E-2</v>
      </c>
      <c r="E1404" s="632"/>
      <c r="F1404" s="632"/>
      <c r="G1404" s="632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  <c r="BC1404" s="17"/>
      <c r="BD1404" s="17"/>
      <c r="BE1404" s="17"/>
      <c r="BF1404" s="17"/>
      <c r="BG1404" s="17"/>
      <c r="BH1404" s="17"/>
      <c r="BI1404" s="17"/>
      <c r="BJ1404" s="17"/>
      <c r="BK1404" s="17"/>
      <c r="BL1404" s="17"/>
      <c r="BM1404" s="17"/>
      <c r="BN1404" s="17"/>
      <c r="BO1404" s="17"/>
      <c r="BP1404" s="17"/>
      <c r="BQ1404" s="17"/>
      <c r="BR1404" s="17"/>
      <c r="BS1404" s="17"/>
      <c r="BT1404" s="17"/>
      <c r="BU1404" s="17"/>
      <c r="BV1404" s="17"/>
      <c r="BW1404" s="17"/>
      <c r="BX1404" s="17"/>
      <c r="BY1404" s="17">
        <f>IF((BY1331-$BX1331)&gt;$D1332,0,$D1404*(BY1335))</f>
        <v>-139.91666666666666</v>
      </c>
      <c r="BZ1404" s="17">
        <f t="shared" ref="BZ1404:CO1404" si="9534">IF((BZ1331-$BX1331)&gt;$D1332,0,$D1404*(BZ1335))</f>
        <v>-140.58333333333331</v>
      </c>
      <c r="CA1404" s="17">
        <f t="shared" si="9534"/>
        <v>-141.33333333333331</v>
      </c>
      <c r="CB1404" s="17">
        <f t="shared" si="9534"/>
        <v>-142</v>
      </c>
      <c r="CC1404" s="17">
        <f t="shared" si="9534"/>
        <v>-142.75</v>
      </c>
      <c r="CD1404" s="17">
        <f t="shared" si="9534"/>
        <v>-143.41666666666666</v>
      </c>
      <c r="CE1404" s="17">
        <f t="shared" si="9534"/>
        <v>-144.16666666666666</v>
      </c>
      <c r="CF1404" s="17">
        <f t="shared" si="9534"/>
        <v>-144.91666666666666</v>
      </c>
      <c r="CG1404" s="17">
        <f t="shared" si="9534"/>
        <v>-145.58333333333331</v>
      </c>
      <c r="CH1404" s="17">
        <f t="shared" si="9534"/>
        <v>-146.33333333333331</v>
      </c>
      <c r="CI1404" s="17">
        <f t="shared" si="9534"/>
        <v>-147.08333333333331</v>
      </c>
      <c r="CJ1404" s="17">
        <f t="shared" si="9534"/>
        <v>-147.83333333333331</v>
      </c>
      <c r="CK1404" s="17">
        <f t="shared" si="9534"/>
        <v>0</v>
      </c>
      <c r="CL1404" s="17">
        <f t="shared" si="9534"/>
        <v>0</v>
      </c>
      <c r="CM1404" s="17">
        <f t="shared" si="9534"/>
        <v>0</v>
      </c>
      <c r="CN1404" s="17">
        <f t="shared" si="9534"/>
        <v>0</v>
      </c>
      <c r="CO1404" s="17">
        <f t="shared" si="9534"/>
        <v>0</v>
      </c>
    </row>
    <row r="1405" spans="2:93">
      <c r="B1405" s="556"/>
      <c r="C1405" s="556">
        <f t="shared" si="9531"/>
        <v>70</v>
      </c>
      <c r="D1405" s="632">
        <f t="shared" si="9529"/>
        <v>-8.3333333333333329E-2</v>
      </c>
      <c r="E1405" s="632"/>
      <c r="F1405" s="632"/>
      <c r="G1405" s="632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  <c r="BB1405" s="17"/>
      <c r="BC1405" s="17"/>
      <c r="BD1405" s="17"/>
      <c r="BE1405" s="17"/>
      <c r="BF1405" s="17"/>
      <c r="BG1405" s="17"/>
      <c r="BH1405" s="17"/>
      <c r="BI1405" s="17"/>
      <c r="BJ1405" s="17"/>
      <c r="BK1405" s="17"/>
      <c r="BL1405" s="17"/>
      <c r="BM1405" s="17"/>
      <c r="BN1405" s="17"/>
      <c r="BO1405" s="17"/>
      <c r="BP1405" s="17"/>
      <c r="BQ1405" s="17"/>
      <c r="BR1405" s="17"/>
      <c r="BS1405" s="17"/>
      <c r="BT1405" s="17"/>
      <c r="BU1405" s="17"/>
      <c r="BV1405" s="17"/>
      <c r="BW1405" s="17"/>
      <c r="BX1405" s="17"/>
      <c r="BY1405" s="17"/>
      <c r="BZ1405" s="17">
        <f>IF((BZ1331-$BY1331)&gt;$D1332,0,$D1405*(BZ1335))</f>
        <v>-140.58333333333331</v>
      </c>
      <c r="CA1405" s="17">
        <f t="shared" ref="CA1405:CO1405" si="9535">IF((CA1331-$BY1331)&gt;$D1332,0,$D1405*(CA1335))</f>
        <v>-141.33333333333331</v>
      </c>
      <c r="CB1405" s="17">
        <f t="shared" si="9535"/>
        <v>-142</v>
      </c>
      <c r="CC1405" s="17">
        <f t="shared" si="9535"/>
        <v>-142.75</v>
      </c>
      <c r="CD1405" s="17">
        <f t="shared" si="9535"/>
        <v>-143.41666666666666</v>
      </c>
      <c r="CE1405" s="17">
        <f t="shared" si="9535"/>
        <v>-144.16666666666666</v>
      </c>
      <c r="CF1405" s="17">
        <f t="shared" si="9535"/>
        <v>-144.91666666666666</v>
      </c>
      <c r="CG1405" s="17">
        <f t="shared" si="9535"/>
        <v>-145.58333333333331</v>
      </c>
      <c r="CH1405" s="17">
        <f t="shared" si="9535"/>
        <v>-146.33333333333331</v>
      </c>
      <c r="CI1405" s="17">
        <f t="shared" si="9535"/>
        <v>-147.08333333333331</v>
      </c>
      <c r="CJ1405" s="17">
        <f t="shared" si="9535"/>
        <v>-147.83333333333331</v>
      </c>
      <c r="CK1405" s="17">
        <f t="shared" si="9535"/>
        <v>-148.5</v>
      </c>
      <c r="CL1405" s="17">
        <f t="shared" si="9535"/>
        <v>0</v>
      </c>
      <c r="CM1405" s="17">
        <f t="shared" si="9535"/>
        <v>0</v>
      </c>
      <c r="CN1405" s="17">
        <f t="shared" si="9535"/>
        <v>0</v>
      </c>
      <c r="CO1405" s="17">
        <f t="shared" si="9535"/>
        <v>0</v>
      </c>
    </row>
    <row r="1406" spans="2:93">
      <c r="B1406" s="556"/>
      <c r="C1406" s="556">
        <f t="shared" si="9531"/>
        <v>71</v>
      </c>
      <c r="D1406" s="632">
        <f t="shared" si="9529"/>
        <v>-8.3333333333333329E-2</v>
      </c>
      <c r="E1406" s="632"/>
      <c r="F1406" s="632"/>
      <c r="G1406" s="632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  <c r="BC1406" s="17"/>
      <c r="BD1406" s="17"/>
      <c r="BE1406" s="17"/>
      <c r="BF1406" s="17"/>
      <c r="BG1406" s="17"/>
      <c r="BH1406" s="17"/>
      <c r="BI1406" s="17"/>
      <c r="BJ1406" s="17"/>
      <c r="BK1406" s="17"/>
      <c r="BL1406" s="17"/>
      <c r="BM1406" s="17"/>
      <c r="BN1406" s="17"/>
      <c r="BO1406" s="17"/>
      <c r="BP1406" s="17"/>
      <c r="BQ1406" s="17"/>
      <c r="BR1406" s="17"/>
      <c r="BS1406" s="17"/>
      <c r="BT1406" s="17"/>
      <c r="BU1406" s="17"/>
      <c r="BV1406" s="17"/>
      <c r="BW1406" s="17"/>
      <c r="BX1406" s="17"/>
      <c r="BY1406" s="17"/>
      <c r="BZ1406" s="17"/>
      <c r="CA1406" s="17">
        <f>IF((CA1331-$BZ1331)&gt;$D1332,0,$D1406*(CA1335))</f>
        <v>-141.33333333333331</v>
      </c>
      <c r="CB1406" s="17">
        <f t="shared" ref="CB1406:CO1406" si="9536">IF((CB1331-$BZ1331)&gt;$D1332,0,$D1406*(CB1335))</f>
        <v>-142</v>
      </c>
      <c r="CC1406" s="17">
        <f t="shared" si="9536"/>
        <v>-142.75</v>
      </c>
      <c r="CD1406" s="17">
        <f t="shared" si="9536"/>
        <v>-143.41666666666666</v>
      </c>
      <c r="CE1406" s="17">
        <f t="shared" si="9536"/>
        <v>-144.16666666666666</v>
      </c>
      <c r="CF1406" s="17">
        <f t="shared" si="9536"/>
        <v>-144.91666666666666</v>
      </c>
      <c r="CG1406" s="17">
        <f t="shared" si="9536"/>
        <v>-145.58333333333331</v>
      </c>
      <c r="CH1406" s="17">
        <f t="shared" si="9536"/>
        <v>-146.33333333333331</v>
      </c>
      <c r="CI1406" s="17">
        <f t="shared" si="9536"/>
        <v>-147.08333333333331</v>
      </c>
      <c r="CJ1406" s="17">
        <f t="shared" si="9536"/>
        <v>-147.83333333333331</v>
      </c>
      <c r="CK1406" s="17">
        <f t="shared" si="9536"/>
        <v>-148.5</v>
      </c>
      <c r="CL1406" s="17">
        <f t="shared" si="9536"/>
        <v>-149.25</v>
      </c>
      <c r="CM1406" s="17">
        <f t="shared" si="9536"/>
        <v>0</v>
      </c>
      <c r="CN1406" s="17">
        <f t="shared" si="9536"/>
        <v>0</v>
      </c>
      <c r="CO1406" s="17">
        <f t="shared" si="9536"/>
        <v>0</v>
      </c>
    </row>
    <row r="1407" spans="2:93">
      <c r="B1407" s="556"/>
      <c r="C1407" s="556">
        <f t="shared" si="9531"/>
        <v>72</v>
      </c>
      <c r="D1407" s="632">
        <f t="shared" si="9529"/>
        <v>-8.3333333333333329E-2</v>
      </c>
      <c r="E1407" s="632"/>
      <c r="F1407" s="632"/>
      <c r="G1407" s="632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  <c r="BC1407" s="17"/>
      <c r="BD1407" s="17"/>
      <c r="BE1407" s="17"/>
      <c r="BF1407" s="17"/>
      <c r="BG1407" s="17"/>
      <c r="BH1407" s="17"/>
      <c r="BI1407" s="17"/>
      <c r="BJ1407" s="17"/>
      <c r="BK1407" s="17"/>
      <c r="BL1407" s="17"/>
      <c r="BM1407" s="17"/>
      <c r="BN1407" s="17"/>
      <c r="BO1407" s="17"/>
      <c r="BP1407" s="17"/>
      <c r="BQ1407" s="17"/>
      <c r="BR1407" s="17"/>
      <c r="BS1407" s="17"/>
      <c r="BT1407" s="17"/>
      <c r="BU1407" s="17"/>
      <c r="BV1407" s="17"/>
      <c r="BW1407" s="17"/>
      <c r="BX1407" s="17"/>
      <c r="BY1407" s="17"/>
      <c r="BZ1407" s="17"/>
      <c r="CA1407" s="17"/>
      <c r="CB1407" s="17">
        <f>IF((CB1331-$CA1331)&gt;$D1332,0,$D1407*(CB1335))</f>
        <v>-142</v>
      </c>
      <c r="CC1407" s="17">
        <f t="shared" ref="CC1407:CO1407" si="9537">IF((CC1331-$CA1331)&gt;$D1332,0,$D1407*(CC1335))</f>
        <v>-142.75</v>
      </c>
      <c r="CD1407" s="17">
        <f t="shared" si="9537"/>
        <v>-143.41666666666666</v>
      </c>
      <c r="CE1407" s="17">
        <f t="shared" si="9537"/>
        <v>-144.16666666666666</v>
      </c>
      <c r="CF1407" s="17">
        <f t="shared" si="9537"/>
        <v>-144.91666666666666</v>
      </c>
      <c r="CG1407" s="17">
        <f t="shared" si="9537"/>
        <v>-145.58333333333331</v>
      </c>
      <c r="CH1407" s="17">
        <f t="shared" si="9537"/>
        <v>-146.33333333333331</v>
      </c>
      <c r="CI1407" s="17">
        <f t="shared" si="9537"/>
        <v>-147.08333333333331</v>
      </c>
      <c r="CJ1407" s="17">
        <f t="shared" si="9537"/>
        <v>-147.83333333333331</v>
      </c>
      <c r="CK1407" s="17">
        <f t="shared" si="9537"/>
        <v>-148.5</v>
      </c>
      <c r="CL1407" s="17">
        <f t="shared" si="9537"/>
        <v>-149.25</v>
      </c>
      <c r="CM1407" s="17">
        <f t="shared" si="9537"/>
        <v>-150</v>
      </c>
      <c r="CN1407" s="17">
        <f t="shared" si="9537"/>
        <v>0</v>
      </c>
      <c r="CO1407" s="17">
        <f t="shared" si="9537"/>
        <v>0</v>
      </c>
    </row>
    <row r="1408" spans="2:93">
      <c r="B1408" s="556"/>
      <c r="C1408" s="556">
        <f t="shared" si="9531"/>
        <v>73</v>
      </c>
      <c r="D1408" s="632">
        <f t="shared" si="9529"/>
        <v>-8.3333333333333329E-2</v>
      </c>
      <c r="E1408" s="632"/>
      <c r="F1408" s="632"/>
      <c r="G1408" s="632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  <c r="BC1408" s="17"/>
      <c r="BD1408" s="17"/>
      <c r="BE1408" s="17"/>
      <c r="BF1408" s="17"/>
      <c r="BG1408" s="17"/>
      <c r="BH1408" s="17"/>
      <c r="BI1408" s="17"/>
      <c r="BJ1408" s="17"/>
      <c r="BK1408" s="17"/>
      <c r="BL1408" s="17"/>
      <c r="BM1408" s="17"/>
      <c r="BN1408" s="17"/>
      <c r="BO1408" s="17"/>
      <c r="BP1408" s="17"/>
      <c r="BQ1408" s="17"/>
      <c r="BR1408" s="17"/>
      <c r="BS1408" s="17"/>
      <c r="BT1408" s="17"/>
      <c r="BU1408" s="17"/>
      <c r="BV1408" s="17"/>
      <c r="BW1408" s="17"/>
      <c r="BX1408" s="17"/>
      <c r="BY1408" s="17"/>
      <c r="BZ1408" s="17"/>
      <c r="CA1408" s="17"/>
      <c r="CB1408" s="17"/>
      <c r="CC1408" s="17">
        <f>IF((CC1331-$CB1331)&gt;$D1332,0,$D1408*(CC1335))</f>
        <v>-142.75</v>
      </c>
      <c r="CD1408" s="17">
        <f t="shared" ref="CD1408:CO1408" si="9538">IF((CD1331-$CB1331)&gt;$D1332,0,$D1408*(CD1335))</f>
        <v>-143.41666666666666</v>
      </c>
      <c r="CE1408" s="17">
        <f t="shared" si="9538"/>
        <v>-144.16666666666666</v>
      </c>
      <c r="CF1408" s="17">
        <f t="shared" si="9538"/>
        <v>-144.91666666666666</v>
      </c>
      <c r="CG1408" s="17">
        <f t="shared" si="9538"/>
        <v>-145.58333333333331</v>
      </c>
      <c r="CH1408" s="17">
        <f t="shared" si="9538"/>
        <v>-146.33333333333331</v>
      </c>
      <c r="CI1408" s="17">
        <f t="shared" si="9538"/>
        <v>-147.08333333333331</v>
      </c>
      <c r="CJ1408" s="17">
        <f t="shared" si="9538"/>
        <v>-147.83333333333331</v>
      </c>
      <c r="CK1408" s="17">
        <f t="shared" si="9538"/>
        <v>-148.5</v>
      </c>
      <c r="CL1408" s="17">
        <f t="shared" si="9538"/>
        <v>-149.25</v>
      </c>
      <c r="CM1408" s="17">
        <f t="shared" si="9538"/>
        <v>-150</v>
      </c>
      <c r="CN1408" s="17">
        <f t="shared" si="9538"/>
        <v>-150.75</v>
      </c>
      <c r="CO1408" s="17">
        <f t="shared" si="9538"/>
        <v>0</v>
      </c>
    </row>
    <row r="1409" spans="2:93">
      <c r="B1409" s="556"/>
      <c r="C1409" s="556">
        <f t="shared" si="9531"/>
        <v>74</v>
      </c>
      <c r="D1409" s="632">
        <f t="shared" si="9529"/>
        <v>-8.3333333333333329E-2</v>
      </c>
      <c r="E1409" s="632"/>
      <c r="F1409" s="632"/>
      <c r="G1409" s="632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  <c r="BC1409" s="17"/>
      <c r="BD1409" s="17"/>
      <c r="BE1409" s="17"/>
      <c r="BF1409" s="17"/>
      <c r="BG1409" s="17"/>
      <c r="BH1409" s="17"/>
      <c r="BI1409" s="17"/>
      <c r="BJ1409" s="17"/>
      <c r="BK1409" s="17"/>
      <c r="BL1409" s="17"/>
      <c r="BM1409" s="17"/>
      <c r="BN1409" s="17"/>
      <c r="BO1409" s="17"/>
      <c r="BP1409" s="17"/>
      <c r="BQ1409" s="17"/>
      <c r="BR1409" s="17"/>
      <c r="BS1409" s="17"/>
      <c r="BT1409" s="17"/>
      <c r="BU1409" s="17"/>
      <c r="BV1409" s="17"/>
      <c r="BW1409" s="17"/>
      <c r="BX1409" s="17"/>
      <c r="BY1409" s="17"/>
      <c r="BZ1409" s="17"/>
      <c r="CA1409" s="17"/>
      <c r="CB1409" s="17"/>
      <c r="CC1409" s="17"/>
      <c r="CD1409" s="17">
        <f>IF((CD1331-$CC1331)&gt;$D1332,0,$D1409*(CD1335))</f>
        <v>-143.41666666666666</v>
      </c>
      <c r="CE1409" s="17">
        <f t="shared" ref="CE1409:CO1409" si="9539">IF((CE1331-$CC1331)&gt;$D1332,0,$D1409*(CE1335))</f>
        <v>-144.16666666666666</v>
      </c>
      <c r="CF1409" s="17">
        <f t="shared" si="9539"/>
        <v>-144.91666666666666</v>
      </c>
      <c r="CG1409" s="17">
        <f t="shared" si="9539"/>
        <v>-145.58333333333331</v>
      </c>
      <c r="CH1409" s="17">
        <f t="shared" si="9539"/>
        <v>-146.33333333333331</v>
      </c>
      <c r="CI1409" s="17">
        <f t="shared" si="9539"/>
        <v>-147.08333333333331</v>
      </c>
      <c r="CJ1409" s="17">
        <f t="shared" si="9539"/>
        <v>-147.83333333333331</v>
      </c>
      <c r="CK1409" s="17">
        <f t="shared" si="9539"/>
        <v>-148.5</v>
      </c>
      <c r="CL1409" s="17">
        <f t="shared" si="9539"/>
        <v>-149.25</v>
      </c>
      <c r="CM1409" s="17">
        <f t="shared" si="9539"/>
        <v>-150</v>
      </c>
      <c r="CN1409" s="17">
        <f t="shared" si="9539"/>
        <v>-150.75</v>
      </c>
      <c r="CO1409" s="17">
        <f t="shared" si="9539"/>
        <v>-151.5</v>
      </c>
    </row>
    <row r="1410" spans="2:93">
      <c r="B1410" s="556"/>
      <c r="C1410" s="556">
        <f t="shared" si="9531"/>
        <v>75</v>
      </c>
      <c r="D1410" s="632">
        <f t="shared" si="9529"/>
        <v>-8.3333333333333329E-2</v>
      </c>
      <c r="E1410" s="632"/>
      <c r="F1410" s="632"/>
      <c r="G1410" s="632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  <c r="BC1410" s="17"/>
      <c r="BD1410" s="17"/>
      <c r="BE1410" s="17"/>
      <c r="BF1410" s="17"/>
      <c r="BG1410" s="17"/>
      <c r="BH1410" s="17"/>
      <c r="BI1410" s="17"/>
      <c r="BJ1410" s="17"/>
      <c r="BK1410" s="17"/>
      <c r="BL1410" s="17"/>
      <c r="BM1410" s="17"/>
      <c r="BN1410" s="17"/>
      <c r="BO1410" s="17"/>
      <c r="BP1410" s="17"/>
      <c r="BQ1410" s="17"/>
      <c r="BR1410" s="17"/>
      <c r="BS1410" s="17"/>
      <c r="BT1410" s="17"/>
      <c r="BU1410" s="17"/>
      <c r="BV1410" s="17"/>
      <c r="BW1410" s="17"/>
      <c r="BX1410" s="17"/>
      <c r="BY1410" s="17"/>
      <c r="BZ1410" s="17"/>
      <c r="CA1410" s="17"/>
      <c r="CB1410" s="17"/>
      <c r="CC1410" s="17"/>
      <c r="CD1410" s="17"/>
      <c r="CE1410" s="17">
        <f>IF((CE1331-$CD1331)&gt;$D1332,0,$D1410*(CE1335))</f>
        <v>-144.16666666666666</v>
      </c>
      <c r="CF1410" s="17">
        <f t="shared" ref="CF1410:CO1410" si="9540">IF((CF1331-$CD1331)&gt;$D1332,0,$D1410*(CF1335))</f>
        <v>-144.91666666666666</v>
      </c>
      <c r="CG1410" s="17">
        <f t="shared" si="9540"/>
        <v>-145.58333333333331</v>
      </c>
      <c r="CH1410" s="17">
        <f t="shared" si="9540"/>
        <v>-146.33333333333331</v>
      </c>
      <c r="CI1410" s="17">
        <f t="shared" si="9540"/>
        <v>-147.08333333333331</v>
      </c>
      <c r="CJ1410" s="17">
        <f t="shared" si="9540"/>
        <v>-147.83333333333331</v>
      </c>
      <c r="CK1410" s="17">
        <f t="shared" si="9540"/>
        <v>-148.5</v>
      </c>
      <c r="CL1410" s="17">
        <f t="shared" si="9540"/>
        <v>-149.25</v>
      </c>
      <c r="CM1410" s="17">
        <f t="shared" si="9540"/>
        <v>-150</v>
      </c>
      <c r="CN1410" s="17">
        <f t="shared" si="9540"/>
        <v>-150.75</v>
      </c>
      <c r="CO1410" s="17">
        <f t="shared" si="9540"/>
        <v>-151.5</v>
      </c>
    </row>
    <row r="1411" spans="2:93">
      <c r="B1411" s="556"/>
      <c r="C1411" s="556">
        <f t="shared" si="9531"/>
        <v>76</v>
      </c>
      <c r="D1411" s="632">
        <f t="shared" si="9529"/>
        <v>-8.3333333333333329E-2</v>
      </c>
      <c r="E1411" s="632"/>
      <c r="F1411" s="632"/>
      <c r="G1411" s="632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  <c r="BC1411" s="17"/>
      <c r="BD1411" s="17"/>
      <c r="BE1411" s="17"/>
      <c r="BF1411" s="17"/>
      <c r="BG1411" s="17"/>
      <c r="BH1411" s="17"/>
      <c r="BI1411" s="17"/>
      <c r="BJ1411" s="17"/>
      <c r="BK1411" s="17"/>
      <c r="BL1411" s="17"/>
      <c r="BM1411" s="17"/>
      <c r="BN1411" s="17"/>
      <c r="BO1411" s="17"/>
      <c r="BP1411" s="17"/>
      <c r="BQ1411" s="17"/>
      <c r="BR1411" s="17"/>
      <c r="BS1411" s="17"/>
      <c r="BT1411" s="17"/>
      <c r="BU1411" s="17"/>
      <c r="BV1411" s="17"/>
      <c r="BW1411" s="17"/>
      <c r="BX1411" s="17"/>
      <c r="BY1411" s="17"/>
      <c r="BZ1411" s="17"/>
      <c r="CA1411" s="17"/>
      <c r="CB1411" s="17"/>
      <c r="CC1411" s="17"/>
      <c r="CD1411" s="17"/>
      <c r="CE1411" s="17"/>
      <c r="CF1411" s="17">
        <f>IF((CF1331-$CE1331)&gt;$D1332,0,$D1411*(CF1335))</f>
        <v>-144.91666666666666</v>
      </c>
      <c r="CG1411" s="17">
        <f t="shared" ref="CG1411:CO1411" si="9541">IF((CG1331-$CE1331)&gt;$D1332,0,$D1411*(CG1335))</f>
        <v>-145.58333333333331</v>
      </c>
      <c r="CH1411" s="17">
        <f t="shared" si="9541"/>
        <v>-146.33333333333331</v>
      </c>
      <c r="CI1411" s="17">
        <f t="shared" si="9541"/>
        <v>-147.08333333333331</v>
      </c>
      <c r="CJ1411" s="17">
        <f t="shared" si="9541"/>
        <v>-147.83333333333331</v>
      </c>
      <c r="CK1411" s="17">
        <f t="shared" si="9541"/>
        <v>-148.5</v>
      </c>
      <c r="CL1411" s="17">
        <f t="shared" si="9541"/>
        <v>-149.25</v>
      </c>
      <c r="CM1411" s="17">
        <f t="shared" si="9541"/>
        <v>-150</v>
      </c>
      <c r="CN1411" s="17">
        <f t="shared" si="9541"/>
        <v>-150.75</v>
      </c>
      <c r="CO1411" s="17">
        <f t="shared" si="9541"/>
        <v>-151.5</v>
      </c>
    </row>
    <row r="1412" spans="2:93">
      <c r="B1412" s="556"/>
      <c r="C1412" s="556">
        <f t="shared" si="9531"/>
        <v>77</v>
      </c>
      <c r="D1412" s="632">
        <f t="shared" si="9529"/>
        <v>-8.3333333333333329E-2</v>
      </c>
      <c r="E1412" s="632"/>
      <c r="F1412" s="632"/>
      <c r="G1412" s="632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  <c r="BC1412" s="17"/>
      <c r="BD1412" s="17"/>
      <c r="BE1412" s="17"/>
      <c r="BF1412" s="17"/>
      <c r="BG1412" s="17"/>
      <c r="BH1412" s="17"/>
      <c r="BI1412" s="17"/>
      <c r="BJ1412" s="17"/>
      <c r="BK1412" s="17"/>
      <c r="BL1412" s="17"/>
      <c r="BM1412" s="17"/>
      <c r="BN1412" s="17"/>
      <c r="BO1412" s="17"/>
      <c r="BP1412" s="17"/>
      <c r="BQ1412" s="17"/>
      <c r="BR1412" s="17"/>
      <c r="BS1412" s="17"/>
      <c r="BT1412" s="17"/>
      <c r="BU1412" s="17"/>
      <c r="BV1412" s="17"/>
      <c r="BW1412" s="17"/>
      <c r="BX1412" s="17"/>
      <c r="BY1412" s="17"/>
      <c r="BZ1412" s="17"/>
      <c r="CA1412" s="17"/>
      <c r="CB1412" s="17"/>
      <c r="CC1412" s="17"/>
      <c r="CD1412" s="17"/>
      <c r="CE1412" s="17"/>
      <c r="CF1412" s="17"/>
      <c r="CG1412" s="17">
        <f>IF((CG1331-$CF1331)&gt;$D1332,0,$D1412*(CG1335))</f>
        <v>-145.58333333333331</v>
      </c>
      <c r="CH1412" s="17">
        <f t="shared" ref="CH1412:CO1412" si="9542">IF((CH1331-$CF1331)&gt;$D1332,0,$D1412*(CH1335))</f>
        <v>-146.33333333333331</v>
      </c>
      <c r="CI1412" s="17">
        <f t="shared" si="9542"/>
        <v>-147.08333333333331</v>
      </c>
      <c r="CJ1412" s="17">
        <f t="shared" si="9542"/>
        <v>-147.83333333333331</v>
      </c>
      <c r="CK1412" s="17">
        <f t="shared" si="9542"/>
        <v>-148.5</v>
      </c>
      <c r="CL1412" s="17">
        <f t="shared" si="9542"/>
        <v>-149.25</v>
      </c>
      <c r="CM1412" s="17">
        <f t="shared" si="9542"/>
        <v>-150</v>
      </c>
      <c r="CN1412" s="17">
        <f t="shared" si="9542"/>
        <v>-150.75</v>
      </c>
      <c r="CO1412" s="17">
        <f t="shared" si="9542"/>
        <v>-151.5</v>
      </c>
    </row>
    <row r="1413" spans="2:93">
      <c r="B1413" s="556"/>
      <c r="C1413" s="556">
        <f t="shared" si="9531"/>
        <v>78</v>
      </c>
      <c r="D1413" s="632">
        <f t="shared" si="9529"/>
        <v>-8.3333333333333329E-2</v>
      </c>
      <c r="E1413" s="632"/>
      <c r="F1413" s="632"/>
      <c r="G1413" s="632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  <c r="BC1413" s="17"/>
      <c r="BD1413" s="17"/>
      <c r="BE1413" s="17"/>
      <c r="BF1413" s="17"/>
      <c r="BG1413" s="17"/>
      <c r="BH1413" s="17"/>
      <c r="BI1413" s="17"/>
      <c r="BJ1413" s="17"/>
      <c r="BK1413" s="17"/>
      <c r="BL1413" s="17"/>
      <c r="BM1413" s="17"/>
      <c r="BN1413" s="17"/>
      <c r="BO1413" s="17"/>
      <c r="BP1413" s="17"/>
      <c r="BQ1413" s="17"/>
      <c r="BR1413" s="17"/>
      <c r="BS1413" s="17"/>
      <c r="BT1413" s="17"/>
      <c r="BU1413" s="17"/>
      <c r="BV1413" s="17"/>
      <c r="BW1413" s="17"/>
      <c r="BX1413" s="17"/>
      <c r="BY1413" s="17"/>
      <c r="BZ1413" s="17"/>
      <c r="CA1413" s="17"/>
      <c r="CB1413" s="17"/>
      <c r="CC1413" s="17"/>
      <c r="CD1413" s="17"/>
      <c r="CE1413" s="17"/>
      <c r="CF1413" s="17"/>
      <c r="CG1413" s="17"/>
      <c r="CH1413" s="17">
        <f>IF((CH1331-$CG1331)&gt;$D1332,0,$D1413*(CH1335))</f>
        <v>-146.33333333333331</v>
      </c>
      <c r="CI1413" s="17">
        <f t="shared" ref="CI1413:CO1413" si="9543">IF((CI1331-$CG1331)&gt;$D1332,0,$D1413*(CI1335))</f>
        <v>-147.08333333333331</v>
      </c>
      <c r="CJ1413" s="17">
        <f t="shared" si="9543"/>
        <v>-147.83333333333331</v>
      </c>
      <c r="CK1413" s="17">
        <f t="shared" si="9543"/>
        <v>-148.5</v>
      </c>
      <c r="CL1413" s="17">
        <f t="shared" si="9543"/>
        <v>-149.25</v>
      </c>
      <c r="CM1413" s="17">
        <f t="shared" si="9543"/>
        <v>-150</v>
      </c>
      <c r="CN1413" s="17">
        <f t="shared" si="9543"/>
        <v>-150.75</v>
      </c>
      <c r="CO1413" s="17">
        <f t="shared" si="9543"/>
        <v>-151.5</v>
      </c>
    </row>
    <row r="1414" spans="2:93">
      <c r="B1414" s="556"/>
      <c r="C1414" s="556">
        <f t="shared" si="9531"/>
        <v>79</v>
      </c>
      <c r="D1414" s="632">
        <f t="shared" si="9529"/>
        <v>-8.3333333333333329E-2</v>
      </c>
      <c r="E1414" s="632"/>
      <c r="F1414" s="632"/>
      <c r="G1414" s="632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17"/>
      <c r="BE1414" s="17"/>
      <c r="BF1414" s="17"/>
      <c r="BG1414" s="17"/>
      <c r="BH1414" s="17"/>
      <c r="BI1414" s="17"/>
      <c r="BJ1414" s="17"/>
      <c r="BK1414" s="17"/>
      <c r="BL1414" s="17"/>
      <c r="BM1414" s="17"/>
      <c r="BN1414" s="17"/>
      <c r="BO1414" s="17"/>
      <c r="BP1414" s="17"/>
      <c r="BQ1414" s="17"/>
      <c r="BR1414" s="17"/>
      <c r="BS1414" s="17"/>
      <c r="BT1414" s="17"/>
      <c r="BU1414" s="17"/>
      <c r="BV1414" s="17"/>
      <c r="BW1414" s="17"/>
      <c r="BX1414" s="17"/>
      <c r="BY1414" s="17"/>
      <c r="BZ1414" s="17"/>
      <c r="CA1414" s="17"/>
      <c r="CB1414" s="17"/>
      <c r="CC1414" s="17"/>
      <c r="CD1414" s="17"/>
      <c r="CE1414" s="17"/>
      <c r="CF1414" s="17"/>
      <c r="CG1414" s="17"/>
      <c r="CH1414" s="17"/>
      <c r="CI1414" s="17">
        <f>IF((CI1331-$CH1331)&gt;$D1332,0,$D1414*(CI1335))</f>
        <v>-147.08333333333331</v>
      </c>
      <c r="CJ1414" s="17">
        <f t="shared" ref="CJ1414:CO1414" si="9544">IF((CJ1331-$CH1331)&gt;$D1332,0,$D1414*(CJ1335))</f>
        <v>-147.83333333333331</v>
      </c>
      <c r="CK1414" s="17">
        <f t="shared" si="9544"/>
        <v>-148.5</v>
      </c>
      <c r="CL1414" s="17">
        <f t="shared" si="9544"/>
        <v>-149.25</v>
      </c>
      <c r="CM1414" s="17">
        <f t="shared" si="9544"/>
        <v>-150</v>
      </c>
      <c r="CN1414" s="17">
        <f t="shared" si="9544"/>
        <v>-150.75</v>
      </c>
      <c r="CO1414" s="17">
        <f t="shared" si="9544"/>
        <v>-151.5</v>
      </c>
    </row>
    <row r="1415" spans="2:93">
      <c r="B1415" s="556"/>
      <c r="C1415" s="556">
        <f t="shared" si="9531"/>
        <v>80</v>
      </c>
      <c r="D1415" s="632">
        <f t="shared" si="9529"/>
        <v>-8.3333333333333329E-2</v>
      </c>
      <c r="E1415" s="632"/>
      <c r="F1415" s="632"/>
      <c r="G1415" s="632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  <c r="BC1415" s="17"/>
      <c r="BD1415" s="17"/>
      <c r="BE1415" s="17"/>
      <c r="BF1415" s="17"/>
      <c r="BG1415" s="17"/>
      <c r="BH1415" s="17"/>
      <c r="BI1415" s="17"/>
      <c r="BJ1415" s="17"/>
      <c r="BK1415" s="17"/>
      <c r="BL1415" s="17"/>
      <c r="BM1415" s="17"/>
      <c r="BN1415" s="17"/>
      <c r="BO1415" s="17"/>
      <c r="BP1415" s="17"/>
      <c r="BQ1415" s="17"/>
      <c r="BR1415" s="17"/>
      <c r="BS1415" s="17"/>
      <c r="BT1415" s="17"/>
      <c r="BU1415" s="17"/>
      <c r="BV1415" s="17"/>
      <c r="BW1415" s="17"/>
      <c r="BX1415" s="17"/>
      <c r="BY1415" s="17"/>
      <c r="BZ1415" s="17"/>
      <c r="CA1415" s="17"/>
      <c r="CB1415" s="17"/>
      <c r="CC1415" s="17"/>
      <c r="CD1415" s="17"/>
      <c r="CE1415" s="17"/>
      <c r="CF1415" s="17"/>
      <c r="CG1415" s="17"/>
      <c r="CH1415" s="17"/>
      <c r="CI1415" s="17"/>
      <c r="CJ1415" s="17">
        <f>IF((CJ1331-$CI1331)&gt;$D1332,0,$D1415*(CJ1335))</f>
        <v>-147.83333333333331</v>
      </c>
      <c r="CK1415" s="17">
        <f t="shared" ref="CK1415:CO1415" si="9545">IF((CK1331-$CI1331)&gt;$D1332,0,$D1415*(CK1335))</f>
        <v>-148.5</v>
      </c>
      <c r="CL1415" s="17">
        <f t="shared" si="9545"/>
        <v>-149.25</v>
      </c>
      <c r="CM1415" s="17">
        <f t="shared" si="9545"/>
        <v>-150</v>
      </c>
      <c r="CN1415" s="17">
        <f t="shared" si="9545"/>
        <v>-150.75</v>
      </c>
      <c r="CO1415" s="17">
        <f t="shared" si="9545"/>
        <v>-151.5</v>
      </c>
    </row>
    <row r="1416" spans="2:93">
      <c r="B1416" s="556"/>
      <c r="C1416" s="556">
        <f t="shared" si="9531"/>
        <v>81</v>
      </c>
      <c r="D1416" s="632">
        <f t="shared" si="9529"/>
        <v>-8.3333333333333329E-2</v>
      </c>
      <c r="E1416" s="632"/>
      <c r="F1416" s="632"/>
      <c r="G1416" s="632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  <c r="BC1416" s="17"/>
      <c r="BD1416" s="17"/>
      <c r="BE1416" s="17"/>
      <c r="BF1416" s="17"/>
      <c r="BG1416" s="17"/>
      <c r="BH1416" s="17"/>
      <c r="BI1416" s="17"/>
      <c r="BJ1416" s="17"/>
      <c r="BK1416" s="17"/>
      <c r="BL1416" s="17"/>
      <c r="BM1416" s="17"/>
      <c r="BN1416" s="17"/>
      <c r="BO1416" s="17"/>
      <c r="BP1416" s="17"/>
      <c r="BQ1416" s="17"/>
      <c r="BR1416" s="17"/>
      <c r="BS1416" s="17"/>
      <c r="BT1416" s="17"/>
      <c r="BU1416" s="17"/>
      <c r="BV1416" s="17"/>
      <c r="BW1416" s="17"/>
      <c r="BX1416" s="17"/>
      <c r="BY1416" s="17"/>
      <c r="BZ1416" s="17"/>
      <c r="CA1416" s="17"/>
      <c r="CB1416" s="17"/>
      <c r="CC1416" s="17"/>
      <c r="CD1416" s="17"/>
      <c r="CE1416" s="17"/>
      <c r="CF1416" s="17"/>
      <c r="CG1416" s="17"/>
      <c r="CH1416" s="17"/>
      <c r="CI1416" s="17"/>
      <c r="CJ1416" s="17"/>
      <c r="CK1416" s="17">
        <f>IF((CK1331-$CJ1331)&gt;$D1332,0,$D1416*(CK1335))</f>
        <v>-148.5</v>
      </c>
      <c r="CL1416" s="17">
        <f t="shared" ref="CL1416:CO1416" si="9546">IF((CL1331-$CJ1331)&gt;$D1332,0,$D1416*(CL1335))</f>
        <v>-149.25</v>
      </c>
      <c r="CM1416" s="17">
        <f t="shared" si="9546"/>
        <v>-150</v>
      </c>
      <c r="CN1416" s="17">
        <f t="shared" si="9546"/>
        <v>-150.75</v>
      </c>
      <c r="CO1416" s="17">
        <f t="shared" si="9546"/>
        <v>-151.5</v>
      </c>
    </row>
    <row r="1417" spans="2:93">
      <c r="B1417" s="556"/>
      <c r="C1417" s="556">
        <f t="shared" si="9531"/>
        <v>82</v>
      </c>
      <c r="D1417" s="632">
        <f t="shared" si="9529"/>
        <v>-8.3333333333333329E-2</v>
      </c>
      <c r="E1417" s="632"/>
      <c r="F1417" s="632"/>
      <c r="G1417" s="632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  <c r="BC1417" s="17"/>
      <c r="BD1417" s="17"/>
      <c r="BE1417" s="17"/>
      <c r="BF1417" s="17"/>
      <c r="BG1417" s="17"/>
      <c r="BH1417" s="17"/>
      <c r="BI1417" s="17"/>
      <c r="BJ1417" s="17"/>
      <c r="BK1417" s="17"/>
      <c r="BL1417" s="17"/>
      <c r="BM1417" s="17"/>
      <c r="BN1417" s="17"/>
      <c r="BO1417" s="17"/>
      <c r="BP1417" s="17"/>
      <c r="BQ1417" s="17"/>
      <c r="BR1417" s="17"/>
      <c r="BS1417" s="17"/>
      <c r="BT1417" s="17"/>
      <c r="BU1417" s="17"/>
      <c r="BV1417" s="17"/>
      <c r="BW1417" s="17"/>
      <c r="BX1417" s="17"/>
      <c r="BY1417" s="17"/>
      <c r="BZ1417" s="17"/>
      <c r="CA1417" s="17"/>
      <c r="CB1417" s="17"/>
      <c r="CC1417" s="17"/>
      <c r="CD1417" s="17"/>
      <c r="CE1417" s="17"/>
      <c r="CF1417" s="17"/>
      <c r="CG1417" s="17"/>
      <c r="CH1417" s="17"/>
      <c r="CI1417" s="17"/>
      <c r="CJ1417" s="17"/>
      <c r="CK1417" s="17"/>
      <c r="CL1417" s="17">
        <f>IF((CL1331-$CK1331)&gt;$D1332,0,$D1417*(CL1335))</f>
        <v>-149.25</v>
      </c>
      <c r="CM1417" s="17">
        <f t="shared" ref="CM1417:CO1417" si="9547">IF((CM1331-$CK1331)&gt;$D1332,0,$D1417*(CM1335))</f>
        <v>-150</v>
      </c>
      <c r="CN1417" s="17">
        <f t="shared" si="9547"/>
        <v>-150.75</v>
      </c>
      <c r="CO1417" s="17">
        <f t="shared" si="9547"/>
        <v>-151.5</v>
      </c>
    </row>
    <row r="1418" spans="2:93">
      <c r="B1418" s="556"/>
      <c r="C1418" s="556">
        <f t="shared" si="9531"/>
        <v>83</v>
      </c>
      <c r="D1418" s="632">
        <f t="shared" si="9529"/>
        <v>-8.3333333333333329E-2</v>
      </c>
      <c r="E1418" s="632"/>
      <c r="F1418" s="632"/>
      <c r="G1418" s="632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  <c r="BC1418" s="17"/>
      <c r="BD1418" s="17"/>
      <c r="BE1418" s="17"/>
      <c r="BF1418" s="17"/>
      <c r="BG1418" s="17"/>
      <c r="BH1418" s="17"/>
      <c r="BI1418" s="17"/>
      <c r="BJ1418" s="17"/>
      <c r="BK1418" s="17"/>
      <c r="BL1418" s="17"/>
      <c r="BM1418" s="17"/>
      <c r="BN1418" s="17"/>
      <c r="BO1418" s="17"/>
      <c r="BP1418" s="17"/>
      <c r="BQ1418" s="17"/>
      <c r="BR1418" s="17"/>
      <c r="BS1418" s="17"/>
      <c r="BT1418" s="17"/>
      <c r="BU1418" s="17"/>
      <c r="BV1418" s="17"/>
      <c r="BW1418" s="17"/>
      <c r="BX1418" s="17"/>
      <c r="BY1418" s="17"/>
      <c r="BZ1418" s="17"/>
      <c r="CA1418" s="17"/>
      <c r="CB1418" s="17"/>
      <c r="CC1418" s="17"/>
      <c r="CD1418" s="17"/>
      <c r="CE1418" s="17"/>
      <c r="CF1418" s="17"/>
      <c r="CG1418" s="17"/>
      <c r="CH1418" s="17"/>
      <c r="CI1418" s="17"/>
      <c r="CJ1418" s="17"/>
      <c r="CK1418" s="17"/>
      <c r="CL1418" s="17"/>
      <c r="CM1418" s="17">
        <f>IF((CM1331-$CL1331)&gt;$D1332,0,$D1418*(CM1335))</f>
        <v>-150</v>
      </c>
      <c r="CN1418" s="17">
        <f t="shared" ref="CN1418:CO1418" si="9548">IF((CN1331-$CL1331)&gt;$D1332,0,$D1418*(CN1335))</f>
        <v>-150.75</v>
      </c>
      <c r="CO1418" s="17">
        <f t="shared" si="9548"/>
        <v>-151.5</v>
      </c>
    </row>
    <row r="1419" spans="2:93">
      <c r="B1419" s="556"/>
      <c r="C1419" s="556">
        <f t="shared" si="9531"/>
        <v>84</v>
      </c>
      <c r="D1419" s="632">
        <f t="shared" si="9529"/>
        <v>-8.3333333333333329E-2</v>
      </c>
      <c r="E1419" s="632"/>
      <c r="F1419" s="632"/>
      <c r="G1419" s="632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  <c r="BC1419" s="17"/>
      <c r="BD1419" s="17"/>
      <c r="BE1419" s="17"/>
      <c r="BF1419" s="17"/>
      <c r="BG1419" s="17"/>
      <c r="BH1419" s="17"/>
      <c r="BI1419" s="17"/>
      <c r="BJ1419" s="17"/>
      <c r="BK1419" s="17"/>
      <c r="BL1419" s="17"/>
      <c r="BM1419" s="17"/>
      <c r="BN1419" s="17"/>
      <c r="BO1419" s="17"/>
      <c r="BP1419" s="17"/>
      <c r="BQ1419" s="17"/>
      <c r="BR1419" s="17"/>
      <c r="BS1419" s="17"/>
      <c r="BT1419" s="17"/>
      <c r="BU1419" s="17"/>
      <c r="BV1419" s="17"/>
      <c r="BW1419" s="17"/>
      <c r="BX1419" s="17"/>
      <c r="BY1419" s="17"/>
      <c r="BZ1419" s="17"/>
      <c r="CA1419" s="17"/>
      <c r="CB1419" s="17"/>
      <c r="CC1419" s="17"/>
      <c r="CD1419" s="17"/>
      <c r="CE1419" s="17"/>
      <c r="CF1419" s="17"/>
      <c r="CG1419" s="17"/>
      <c r="CH1419" s="17"/>
      <c r="CI1419" s="17"/>
      <c r="CJ1419" s="17"/>
      <c r="CK1419" s="17"/>
      <c r="CL1419" s="17"/>
      <c r="CM1419" s="17"/>
      <c r="CN1419" s="17">
        <f>IF((CN1331-$CM1331)&gt;$D1332,0,$D1419*(CN1335))</f>
        <v>-150.75</v>
      </c>
      <c r="CO1419" s="17">
        <f>IF((CO1331-$CM1331)&gt;$D1332,0,$D1419*(CO1335))</f>
        <v>-151.5</v>
      </c>
    </row>
    <row r="1420" spans="2:93">
      <c r="B1420" s="556"/>
      <c r="C1420" s="556">
        <f t="shared" si="9531"/>
        <v>85</v>
      </c>
      <c r="D1420" s="632">
        <f t="shared" si="9529"/>
        <v>-8.3333333333333329E-2</v>
      </c>
      <c r="E1420" s="632"/>
      <c r="F1420" s="632"/>
      <c r="G1420" s="632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  <c r="BC1420" s="17"/>
      <c r="BD1420" s="17"/>
      <c r="BE1420" s="17"/>
      <c r="BF1420" s="17"/>
      <c r="BG1420" s="17"/>
      <c r="BH1420" s="17"/>
      <c r="BI1420" s="17"/>
      <c r="BJ1420" s="17"/>
      <c r="BK1420" s="17"/>
      <c r="BL1420" s="17"/>
      <c r="BM1420" s="17"/>
      <c r="BN1420" s="17"/>
      <c r="BO1420" s="17"/>
      <c r="BP1420" s="17"/>
      <c r="BQ1420" s="17"/>
      <c r="BR1420" s="17"/>
      <c r="BS1420" s="17"/>
      <c r="BT1420" s="17"/>
      <c r="BU1420" s="17"/>
      <c r="BV1420" s="17"/>
      <c r="BW1420" s="17"/>
      <c r="BX1420" s="17"/>
      <c r="BY1420" s="17"/>
      <c r="BZ1420" s="17"/>
      <c r="CA1420" s="17"/>
      <c r="CB1420" s="17"/>
      <c r="CC1420" s="17"/>
      <c r="CD1420" s="17"/>
      <c r="CE1420" s="17"/>
      <c r="CF1420" s="17"/>
      <c r="CG1420" s="17"/>
      <c r="CH1420" s="17"/>
      <c r="CI1420" s="17"/>
      <c r="CJ1420" s="17"/>
      <c r="CK1420" s="17"/>
      <c r="CL1420" s="17"/>
      <c r="CM1420" s="17"/>
      <c r="CN1420" s="17"/>
      <c r="CO1420" s="17">
        <f>IF((CO1331-$CN1331)&gt;$D1332,0,$D1420*(CO1335))</f>
        <v>-151.5</v>
      </c>
    </row>
    <row r="1421" spans="2:93">
      <c r="B1421" s="556"/>
      <c r="C1421" s="556" t="s">
        <v>1978</v>
      </c>
      <c r="D1421" s="556"/>
      <c r="E1421" s="556"/>
      <c r="F1421" s="556"/>
      <c r="G1421" s="556"/>
      <c r="H1421" s="556"/>
      <c r="I1421" s="9">
        <f>SUM(I1336:I1420)</f>
        <v>-13355.727499999999</v>
      </c>
      <c r="J1421" s="9">
        <f t="shared" ref="J1421" si="9549">SUM(J1336:J1420)</f>
        <v>-13422.977499999999</v>
      </c>
      <c r="K1421" s="9">
        <f t="shared" ref="K1421" si="9550">SUM(K1336:K1420)</f>
        <v>-13491.060833333331</v>
      </c>
      <c r="L1421" s="9">
        <f t="shared" ref="L1421" si="9551">SUM(L1336:L1420)</f>
        <v>-13559.977499999997</v>
      </c>
      <c r="M1421" s="9">
        <f t="shared" ref="M1421" si="9552">SUM(M1336:M1420)</f>
        <v>-13629.727499999997</v>
      </c>
      <c r="N1421" s="9">
        <f t="shared" ref="N1421" si="9553">SUM(N1336:N1420)</f>
        <v>-13700.310833333329</v>
      </c>
      <c r="O1421" s="9">
        <f t="shared" ref="O1421" si="9554">SUM(O1336:O1420)</f>
        <v>-13771.727499999995</v>
      </c>
      <c r="P1421" s="9">
        <f t="shared" ref="P1421" si="9555">SUM(P1336:P1420)</f>
        <v>-13844.644166666667</v>
      </c>
      <c r="Q1421" s="9">
        <f t="shared" ref="Q1421" si="9556">SUM(Q1336:Q1420)</f>
        <v>-13917.810833333333</v>
      </c>
      <c r="R1421" s="9">
        <f t="shared" ref="R1421" si="9557">SUM(R1336:R1420)</f>
        <v>-13991.810833333333</v>
      </c>
      <c r="S1421" s="9">
        <f t="shared" ref="S1421" si="9558">SUM(S1336:S1420)</f>
        <v>-14066.644166666667</v>
      </c>
      <c r="T1421" s="9">
        <f t="shared" ref="T1421" si="9559">SUM(T1336:T1420)</f>
        <v>-14142.310833333333</v>
      </c>
      <c r="U1421" s="9">
        <f t="shared" ref="U1421" si="9560">SUM(U1336:U1420)</f>
        <v>-1270</v>
      </c>
      <c r="V1421" s="9">
        <f t="shared" ref="V1421" si="9561">SUM(V1336:V1420)</f>
        <v>-1276</v>
      </c>
      <c r="W1421" s="9">
        <f t="shared" ref="W1421" si="9562">SUM(W1336:W1420)</f>
        <v>-1283</v>
      </c>
      <c r="X1421" s="9">
        <f t="shared" ref="X1421" si="9563">SUM(X1336:X1420)</f>
        <v>-1289</v>
      </c>
      <c r="Y1421" s="9">
        <f t="shared" ref="Y1421" si="9564">SUM(Y1336:Y1420)</f>
        <v>-1295</v>
      </c>
      <c r="Z1421" s="9">
        <f t="shared" ref="Z1421" si="9565">SUM(Z1336:Z1420)</f>
        <v>-1193.5</v>
      </c>
      <c r="AA1421" s="9">
        <f t="shared" ref="AA1421" si="9566">SUM(AA1336:AA1420)</f>
        <v>-1090</v>
      </c>
      <c r="AB1421" s="9">
        <f t="shared" ref="AB1421" si="9567">SUM(AB1336:AB1420)</f>
        <v>-1095.8333333333335</v>
      </c>
      <c r="AC1421" s="9">
        <f t="shared" ref="AC1421" si="9568">SUM(AC1336:AC1420)</f>
        <v>-1100.8333333333335</v>
      </c>
      <c r="AD1421" s="9">
        <f t="shared" ref="AD1421" si="9569">SUM(AD1336:AD1420)</f>
        <v>-1106.6666666666665</v>
      </c>
      <c r="AE1421" s="9">
        <f t="shared" ref="AE1421" si="9570">SUM(AE1336:AE1420)</f>
        <v>-1112.5</v>
      </c>
      <c r="AF1421" s="9">
        <f t="shared" ref="AF1421" si="9571">SUM(AF1336:AF1420)</f>
        <v>-1117.5</v>
      </c>
      <c r="AG1421" s="9">
        <f t="shared" ref="AG1421" si="9572">SUM(AG1336:AG1420)</f>
        <v>-1123.3333333333335</v>
      </c>
      <c r="AH1421" s="9">
        <f t="shared" ref="AH1421" si="9573">SUM(AH1336:AH1420)</f>
        <v>-1129.1666666666665</v>
      </c>
      <c r="AI1421" s="9">
        <f t="shared" ref="AI1421" si="9574">SUM(AI1336:AI1420)</f>
        <v>-1135</v>
      </c>
      <c r="AJ1421" s="9">
        <f t="shared" ref="AJ1421" si="9575">SUM(AJ1336:AJ1420)</f>
        <v>-1140</v>
      </c>
      <c r="AK1421" s="9">
        <f t="shared" ref="AK1421" si="9576">SUM(AK1336:AK1420)</f>
        <v>-1145.8333333333333</v>
      </c>
      <c r="AL1421" s="9">
        <f t="shared" ref="AL1421" si="9577">SUM(AL1336:AL1420)</f>
        <v>-1266.8333333333333</v>
      </c>
      <c r="AM1421" s="9">
        <f t="shared" ref="AM1421" si="9578">SUM(AM1336:AM1420)</f>
        <v>-1389</v>
      </c>
      <c r="AN1421" s="9">
        <f t="shared" ref="AN1421" si="9579">SUM(AN1336:AN1420)</f>
        <v>-1395.9999999999998</v>
      </c>
      <c r="AO1421" s="9">
        <f t="shared" ref="AO1421" si="9580">SUM(AO1336:AO1420)</f>
        <v>-1403</v>
      </c>
      <c r="AP1421" s="9">
        <f t="shared" ref="AP1421" si="9581">SUM(AP1336:AP1420)</f>
        <v>-1410</v>
      </c>
      <c r="AQ1421" s="9">
        <f t="shared" ref="AQ1421" si="9582">SUM(AQ1336:AQ1420)</f>
        <v>-1416.9999999999998</v>
      </c>
      <c r="AR1421" s="9">
        <f t="shared" ref="AR1421" si="9583">SUM(AR1336:AR1420)</f>
        <v>-1424</v>
      </c>
      <c r="AS1421" s="9">
        <f t="shared" ref="AS1421" si="9584">SUM(AS1336:AS1420)</f>
        <v>-1431</v>
      </c>
      <c r="AT1421" s="9">
        <f t="shared" ref="AT1421" si="9585">SUM(AT1336:AT1420)</f>
        <v>-1437.9999999999998</v>
      </c>
      <c r="AU1421" s="9">
        <f t="shared" ref="AU1421" si="9586">SUM(AU1336:AU1420)</f>
        <v>-1446</v>
      </c>
      <c r="AV1421" s="9">
        <f t="shared" ref="AV1421" si="9587">SUM(AV1336:AV1420)</f>
        <v>-1452.9999999999998</v>
      </c>
      <c r="AW1421" s="9">
        <f t="shared" ref="AW1421" si="9588">SUM(AW1336:AW1420)</f>
        <v>-1460</v>
      </c>
      <c r="AX1421" s="9">
        <f t="shared" ref="AX1421" si="9589">SUM(AX1336:AX1420)</f>
        <v>-1467</v>
      </c>
      <c r="AY1421" s="9">
        <f t="shared" ref="AY1421" si="9590">SUM(AY1336:AY1420)</f>
        <v>-1475</v>
      </c>
      <c r="AZ1421" s="9">
        <f t="shared" ref="AZ1421" si="9591">SUM(AZ1336:AZ1420)</f>
        <v>-1482</v>
      </c>
      <c r="BA1421" s="9">
        <f t="shared" ref="BA1421" si="9592">SUM(BA1336:BA1420)</f>
        <v>-1490</v>
      </c>
      <c r="BB1421" s="9">
        <f t="shared" ref="BB1421" si="9593">SUM(BB1336:BB1420)</f>
        <v>-1497</v>
      </c>
      <c r="BC1421" s="9">
        <f t="shared" ref="BC1421" si="9594">SUM(BC1336:BC1420)</f>
        <v>-1503.9999999999998</v>
      </c>
      <c r="BD1421" s="9">
        <f t="shared" ref="BD1421" si="9595">SUM(BD1336:BD1420)</f>
        <v>-1512</v>
      </c>
      <c r="BE1421" s="9">
        <f t="shared" ref="BE1421" si="9596">SUM(BE1336:BE1420)</f>
        <v>-1520</v>
      </c>
      <c r="BF1421" s="9">
        <f t="shared" ref="BF1421" si="9597">SUM(BF1336:BF1420)</f>
        <v>-1527</v>
      </c>
      <c r="BG1421" s="9">
        <f t="shared" ref="BG1421" si="9598">SUM(BG1336:BG1420)</f>
        <v>-1535</v>
      </c>
      <c r="BH1421" s="9">
        <f t="shared" ref="BH1421" si="9599">SUM(BH1336:BH1420)</f>
        <v>-1542</v>
      </c>
      <c r="BI1421" s="9">
        <f t="shared" ref="BI1421" si="9600">SUM(BI1336:BI1420)</f>
        <v>-1550.0000000000002</v>
      </c>
      <c r="BJ1421" s="9">
        <f t="shared" ref="BJ1421" si="9601">SUM(BJ1336:BJ1420)</f>
        <v>-1557.9999999999993</v>
      </c>
      <c r="BK1421" s="9">
        <f t="shared" ref="BK1421" si="9602">SUM(BK1336:BK1420)</f>
        <v>-1566</v>
      </c>
      <c r="BL1421" s="9">
        <f t="shared" ref="BL1421" si="9603">SUM(BL1336:BL1420)</f>
        <v>-1574.0000000000002</v>
      </c>
      <c r="BM1421" s="9">
        <f t="shared" ref="BM1421" si="9604">SUM(BM1336:BM1420)</f>
        <v>-1581</v>
      </c>
      <c r="BN1421" s="9">
        <f t="shared" ref="BN1421" si="9605">SUM(BN1336:BN1420)</f>
        <v>-1589.0000000000002</v>
      </c>
      <c r="BO1421" s="9">
        <f t="shared" ref="BO1421" si="9606">SUM(BO1336:BO1420)</f>
        <v>-1596.9999999999993</v>
      </c>
      <c r="BP1421" s="9">
        <f t="shared" ref="BP1421" si="9607">SUM(BP1336:BP1420)</f>
        <v>-1605</v>
      </c>
      <c r="BQ1421" s="9">
        <f t="shared" ref="BQ1421" si="9608">SUM(BQ1336:BQ1420)</f>
        <v>-1613.0000000000002</v>
      </c>
      <c r="BR1421" s="9">
        <f t="shared" ref="BR1421" si="9609">SUM(BR1336:BR1420)</f>
        <v>-1620.9999999999993</v>
      </c>
      <c r="BS1421" s="9">
        <f t="shared" ref="BS1421" si="9610">SUM(BS1336:BS1420)</f>
        <v>-1629</v>
      </c>
      <c r="BT1421" s="9">
        <f t="shared" ref="BT1421" si="9611">SUM(BT1336:BT1420)</f>
        <v>-1638</v>
      </c>
      <c r="BU1421" s="9">
        <f t="shared" ref="BU1421" si="9612">SUM(BU1336:BU1420)</f>
        <v>-1646.0000000000002</v>
      </c>
      <c r="BV1421" s="9">
        <f t="shared" ref="BV1421" si="9613">SUM(BV1336:BV1420)</f>
        <v>-1653.9999999999993</v>
      </c>
      <c r="BW1421" s="9">
        <f t="shared" ref="BW1421" si="9614">SUM(BW1336:BW1420)</f>
        <v>-1662</v>
      </c>
      <c r="BX1421" s="9">
        <f t="shared" ref="BX1421" si="9615">SUM(BX1336:BX1420)</f>
        <v>-1671</v>
      </c>
      <c r="BY1421" s="9">
        <f t="shared" ref="BY1421" si="9616">SUM(BY1336:BY1420)</f>
        <v>-1679.0000000000002</v>
      </c>
      <c r="BZ1421" s="9">
        <f t="shared" ref="BZ1421" si="9617">SUM(BZ1336:BZ1420)</f>
        <v>-1686.9999999999993</v>
      </c>
      <c r="CA1421" s="9">
        <f t="shared" ref="CA1421" si="9618">SUM(CA1336:CA1420)</f>
        <v>-1695.9999999999993</v>
      </c>
      <c r="CB1421" s="9">
        <f t="shared" ref="CB1421" si="9619">SUM(CB1336:CB1420)</f>
        <v>-1704</v>
      </c>
      <c r="CC1421" s="9">
        <f t="shared" ref="CC1421" si="9620">SUM(CC1336:CC1420)</f>
        <v>-1713</v>
      </c>
      <c r="CD1421" s="9">
        <f t="shared" ref="CD1421" si="9621">SUM(CD1336:CD1420)</f>
        <v>-1721.0000000000002</v>
      </c>
      <c r="CE1421" s="9">
        <f t="shared" ref="CE1421" si="9622">SUM(CE1336:CE1420)</f>
        <v>-1730.0000000000002</v>
      </c>
      <c r="CF1421" s="9">
        <f t="shared" ref="CF1421" si="9623">SUM(CF1336:CF1420)</f>
        <v>-1739.0000000000002</v>
      </c>
      <c r="CG1421" s="9">
        <f t="shared" ref="CG1421" si="9624">SUM(CG1336:CG1420)</f>
        <v>-1746.9999999999993</v>
      </c>
      <c r="CH1421" s="9">
        <f t="shared" ref="CH1421" si="9625">SUM(CH1336:CH1420)</f>
        <v>-1755.9999999999993</v>
      </c>
      <c r="CI1421" s="9">
        <f t="shared" ref="CI1421" si="9626">SUM(CI1336:CI1420)</f>
        <v>-1764.9999999999993</v>
      </c>
      <c r="CJ1421" s="9">
        <f t="shared" ref="CJ1421" si="9627">SUM(CJ1336:CJ1420)</f>
        <v>-1773.9999999999993</v>
      </c>
      <c r="CK1421" s="9">
        <f t="shared" ref="CK1421" si="9628">SUM(CK1336:CK1420)</f>
        <v>-1782</v>
      </c>
      <c r="CL1421" s="9">
        <f t="shared" ref="CL1421" si="9629">SUM(CL1336:CL1420)</f>
        <v>-1791</v>
      </c>
      <c r="CM1421" s="9">
        <f t="shared" ref="CM1421" si="9630">SUM(CM1336:CM1420)</f>
        <v>-1800</v>
      </c>
      <c r="CN1421" s="9">
        <f t="shared" ref="CN1421" si="9631">SUM(CN1336:CN1420)</f>
        <v>-1809</v>
      </c>
      <c r="CO1421" s="9">
        <f t="shared" ref="CO1421" si="9632">SUM(CO1336:CO1420)</f>
        <v>-1818</v>
      </c>
    </row>
    <row r="1422" spans="2:93">
      <c r="B1422" s="556"/>
      <c r="C1422" s="556" t="s">
        <v>1979</v>
      </c>
      <c r="D1422" s="556"/>
      <c r="E1422" s="556"/>
      <c r="F1422" s="556"/>
      <c r="G1422" s="556"/>
      <c r="H1422" s="556"/>
      <c r="I1422" s="9">
        <f>I1317</f>
        <v>-2366.08</v>
      </c>
      <c r="J1422" s="9">
        <f t="shared" ref="J1422:BU1422" si="9633">J1317</f>
        <v>-2393.9699999999998</v>
      </c>
      <c r="K1422" s="9">
        <f t="shared" si="9633"/>
        <v>-2405.94</v>
      </c>
      <c r="L1422" s="9">
        <f t="shared" si="9633"/>
        <v>-2417.96</v>
      </c>
      <c r="M1422" s="9">
        <f t="shared" si="9633"/>
        <v>-2430.04</v>
      </c>
      <c r="N1422" s="9">
        <f t="shared" si="9633"/>
        <v>-2458.58</v>
      </c>
      <c r="O1422" s="9">
        <f t="shared" si="9633"/>
        <v>-2470.86</v>
      </c>
      <c r="P1422" s="9">
        <f t="shared" si="9633"/>
        <v>-2466.66</v>
      </c>
      <c r="Q1422" s="9">
        <f t="shared" si="9633"/>
        <v>-2479</v>
      </c>
      <c r="R1422" s="9">
        <f t="shared" si="9633"/>
        <v>-2491.4</v>
      </c>
      <c r="S1422" s="9">
        <f t="shared" si="9633"/>
        <v>-2537.46</v>
      </c>
      <c r="T1422" s="9">
        <f t="shared" si="9633"/>
        <v>-2550.14</v>
      </c>
      <c r="U1422" s="9">
        <f t="shared" si="9633"/>
        <v>-2545.92</v>
      </c>
      <c r="V1422" s="9">
        <f t="shared" si="9633"/>
        <v>-2558.66</v>
      </c>
      <c r="W1422" s="9">
        <f t="shared" si="9633"/>
        <v>-2571.4499999999998</v>
      </c>
      <c r="X1422" s="9">
        <f t="shared" si="9633"/>
        <v>-2584.31</v>
      </c>
      <c r="Y1422" s="9">
        <f t="shared" si="9633"/>
        <v>-2579.91</v>
      </c>
      <c r="Z1422" s="9">
        <f t="shared" si="9633"/>
        <v>-2627.61</v>
      </c>
      <c r="AA1422" s="9">
        <f t="shared" si="9633"/>
        <v>-2640.74</v>
      </c>
      <c r="AB1422" s="9">
        <f t="shared" si="9633"/>
        <v>-2653.95</v>
      </c>
      <c r="AC1422" s="9">
        <f t="shared" si="9633"/>
        <v>-2649.56</v>
      </c>
      <c r="AD1422" s="9">
        <f t="shared" si="9633"/>
        <v>-2662.8</v>
      </c>
      <c r="AE1422" s="9">
        <f t="shared" si="9633"/>
        <v>-2676.12</v>
      </c>
      <c r="AF1422" s="9">
        <f t="shared" si="9633"/>
        <v>-2689.5</v>
      </c>
      <c r="AG1422" s="9">
        <f t="shared" si="9633"/>
        <v>-2684.92</v>
      </c>
      <c r="AH1422" s="9">
        <f t="shared" si="9633"/>
        <v>-2698.35</v>
      </c>
      <c r="AI1422" s="9">
        <f t="shared" si="9633"/>
        <v>-2711.84</v>
      </c>
      <c r="AJ1422" s="9">
        <f t="shared" si="9633"/>
        <v>-2725.4</v>
      </c>
      <c r="AK1422" s="9">
        <f t="shared" si="9633"/>
        <v>-2720.64</v>
      </c>
      <c r="AL1422" s="9">
        <f t="shared" si="9633"/>
        <v>-2734.24</v>
      </c>
      <c r="AM1422" s="9">
        <f t="shared" si="9633"/>
        <v>-2747.91</v>
      </c>
      <c r="AN1422" s="9">
        <f t="shared" si="9633"/>
        <v>-2761.65</v>
      </c>
      <c r="AO1422" s="9">
        <f t="shared" si="9633"/>
        <v>-2756.71</v>
      </c>
      <c r="AP1422" s="9">
        <f t="shared" si="9633"/>
        <v>-2770.49</v>
      </c>
      <c r="AQ1422" s="9">
        <f t="shared" si="9633"/>
        <v>-2784.35</v>
      </c>
      <c r="AR1422" s="9">
        <f t="shared" si="9633"/>
        <v>-2798.27</v>
      </c>
      <c r="AS1422" s="9">
        <f t="shared" si="9633"/>
        <v>-2812.25</v>
      </c>
      <c r="AT1422" s="9">
        <f t="shared" si="9633"/>
        <v>-2807.09</v>
      </c>
      <c r="AU1422" s="9">
        <f t="shared" si="9633"/>
        <v>-2821.12</v>
      </c>
      <c r="AV1422" s="9">
        <f t="shared" si="9633"/>
        <v>-2835.24</v>
      </c>
      <c r="AW1422" s="9">
        <f t="shared" si="9633"/>
        <v>-2829.9</v>
      </c>
      <c r="AX1422" s="9">
        <f t="shared" si="9633"/>
        <v>-2844.04</v>
      </c>
      <c r="AY1422" s="9">
        <f t="shared" si="9633"/>
        <v>-2858.26</v>
      </c>
      <c r="AZ1422" s="9">
        <f t="shared" si="9633"/>
        <v>-2852.74</v>
      </c>
      <c r="BA1422" s="9">
        <f t="shared" si="9633"/>
        <v>-2867</v>
      </c>
      <c r="BB1422" s="9">
        <f t="shared" si="9633"/>
        <v>-2841.32</v>
      </c>
      <c r="BC1422" s="9">
        <f t="shared" si="9633"/>
        <v>-2835.41</v>
      </c>
      <c r="BD1422" s="9">
        <f t="shared" si="9633"/>
        <v>-2849.59</v>
      </c>
      <c r="BE1422" s="9">
        <f t="shared" si="9633"/>
        <v>-2863.84</v>
      </c>
      <c r="BF1422" s="9">
        <f t="shared" si="9633"/>
        <v>-2857.75</v>
      </c>
      <c r="BG1422" s="9">
        <f t="shared" si="9633"/>
        <v>-2872.03</v>
      </c>
      <c r="BH1422" s="9">
        <f t="shared" si="9633"/>
        <v>-2886.39</v>
      </c>
      <c r="BI1422" s="9">
        <f t="shared" si="9633"/>
        <v>-2900.82</v>
      </c>
      <c r="BJ1422" s="9">
        <f t="shared" si="9633"/>
        <v>-2852.85</v>
      </c>
      <c r="BK1422" s="9">
        <f t="shared" si="9633"/>
        <v>-2867.12</v>
      </c>
      <c r="BL1422" s="9">
        <f t="shared" si="9633"/>
        <v>-2881.46</v>
      </c>
      <c r="BM1422" s="9">
        <f t="shared" si="9633"/>
        <v>-2874.72</v>
      </c>
      <c r="BN1422" s="9">
        <f t="shared" si="9633"/>
        <v>-2889.09</v>
      </c>
      <c r="BO1422" s="9">
        <f t="shared" si="9633"/>
        <v>-2903.54</v>
      </c>
      <c r="BP1422" s="9">
        <f t="shared" si="9633"/>
        <v>-2853.68</v>
      </c>
      <c r="BQ1422" s="9">
        <f t="shared" si="9633"/>
        <v>-2867.95</v>
      </c>
      <c r="BR1422" s="9">
        <f t="shared" si="9633"/>
        <v>-2882.29</v>
      </c>
      <c r="BS1422" s="9">
        <f t="shared" si="9633"/>
        <v>-2896.7</v>
      </c>
      <c r="BT1422" s="9">
        <f t="shared" si="9633"/>
        <v>-2889.29</v>
      </c>
      <c r="BU1422" s="9">
        <f t="shared" si="9633"/>
        <v>-2837.74</v>
      </c>
      <c r="BV1422" s="9">
        <f t="shared" ref="BV1422:CO1422" si="9634">BV1317</f>
        <v>-2851.93</v>
      </c>
      <c r="BW1422" s="9">
        <f t="shared" si="9634"/>
        <v>-2866.2</v>
      </c>
      <c r="BX1422" s="9">
        <f t="shared" si="9634"/>
        <v>-2880.53</v>
      </c>
      <c r="BY1422" s="9">
        <f t="shared" si="9634"/>
        <v>-2827.61</v>
      </c>
      <c r="BZ1422" s="9">
        <f t="shared" si="9634"/>
        <v>-2841.74</v>
      </c>
      <c r="CA1422" s="9">
        <f t="shared" si="9634"/>
        <v>-2855.96</v>
      </c>
      <c r="CB1422" s="9">
        <f t="shared" si="9634"/>
        <v>-2847.46</v>
      </c>
      <c r="CC1422" s="9">
        <f t="shared" si="9634"/>
        <v>-2815.91</v>
      </c>
      <c r="CD1422" s="9">
        <f t="shared" si="9634"/>
        <v>-2829.99</v>
      </c>
      <c r="CE1422" s="9">
        <f t="shared" si="9634"/>
        <v>-2844.13</v>
      </c>
      <c r="CF1422" s="9">
        <f t="shared" si="9634"/>
        <v>-2858.35</v>
      </c>
      <c r="CG1422" s="9">
        <f t="shared" si="9634"/>
        <v>-2802.58</v>
      </c>
      <c r="CH1422" s="9">
        <f t="shared" si="9634"/>
        <v>-2793.12</v>
      </c>
      <c r="CI1422" s="9">
        <f t="shared" si="9634"/>
        <v>-2807.09</v>
      </c>
      <c r="CJ1422" s="9">
        <f t="shared" si="9634"/>
        <v>-2773.72</v>
      </c>
      <c r="CK1422" s="9">
        <f t="shared" si="9634"/>
        <v>-2763.77</v>
      </c>
      <c r="CL1422" s="9">
        <f t="shared" si="9634"/>
        <v>-2801.53</v>
      </c>
      <c r="CM1422" s="9">
        <f t="shared" si="9634"/>
        <v>-2743.34</v>
      </c>
      <c r="CN1422" s="9">
        <f t="shared" si="9634"/>
        <v>-2757.05</v>
      </c>
      <c r="CO1422" s="9">
        <f t="shared" si="9634"/>
        <v>-2770.84</v>
      </c>
    </row>
    <row r="1423" spans="2:93">
      <c r="B1423" s="556"/>
      <c r="C1423" s="556" t="s">
        <v>1980</v>
      </c>
      <c r="D1423" s="556"/>
      <c r="E1423" s="556"/>
      <c r="F1423" s="556"/>
      <c r="G1423" s="556"/>
      <c r="H1423" s="556"/>
      <c r="I1423" s="9">
        <f>I1421-I1422</f>
        <v>-10989.647499999999</v>
      </c>
      <c r="J1423" s="9">
        <f t="shared" ref="J1423" si="9635">J1421-J1422</f>
        <v>-11029.0075</v>
      </c>
      <c r="K1423" s="9">
        <f t="shared" ref="K1423" si="9636">K1421-K1422</f>
        <v>-11085.120833333331</v>
      </c>
      <c r="L1423" s="9">
        <f t="shared" ref="L1423" si="9637">L1421-L1422</f>
        <v>-11142.017499999998</v>
      </c>
      <c r="M1423" s="9">
        <f t="shared" ref="M1423" si="9638">M1421-M1422</f>
        <v>-11199.687499999996</v>
      </c>
      <c r="N1423" s="9">
        <f t="shared" ref="N1423" si="9639">N1421-N1422</f>
        <v>-11241.730833333329</v>
      </c>
      <c r="O1423" s="9">
        <f t="shared" ref="O1423" si="9640">O1421-O1422</f>
        <v>-11300.867499999995</v>
      </c>
      <c r="P1423" s="9">
        <f t="shared" ref="P1423" si="9641">P1421-P1422</f>
        <v>-11377.984166666667</v>
      </c>
      <c r="Q1423" s="9">
        <f t="shared" ref="Q1423" si="9642">Q1421-Q1422</f>
        <v>-11438.810833333333</v>
      </c>
      <c r="R1423" s="9">
        <f t="shared" ref="R1423" si="9643">R1421-R1422</f>
        <v>-11500.410833333333</v>
      </c>
      <c r="S1423" s="9">
        <f t="shared" ref="S1423" si="9644">S1421-S1422</f>
        <v>-11529.184166666666</v>
      </c>
      <c r="T1423" s="9">
        <f t="shared" ref="T1423" si="9645">T1421-T1422</f>
        <v>-11592.170833333334</v>
      </c>
      <c r="U1423" s="9">
        <f t="shared" ref="U1423" si="9646">U1421-U1422</f>
        <v>1275.92</v>
      </c>
      <c r="V1423" s="9">
        <f t="shared" ref="V1423" si="9647">V1421-V1422</f>
        <v>1282.6599999999999</v>
      </c>
      <c r="W1423" s="9">
        <f t="shared" ref="W1423" si="9648">W1421-W1422</f>
        <v>1288.4499999999998</v>
      </c>
      <c r="X1423" s="9">
        <f t="shared" ref="X1423" si="9649">X1421-X1422</f>
        <v>1295.31</v>
      </c>
      <c r="Y1423" s="9">
        <f t="shared" ref="Y1423" si="9650">Y1421-Y1422</f>
        <v>1284.9099999999999</v>
      </c>
      <c r="Z1423" s="9">
        <f t="shared" ref="Z1423" si="9651">Z1421-Z1422</f>
        <v>1434.1100000000001</v>
      </c>
      <c r="AA1423" s="9">
        <f t="shared" ref="AA1423" si="9652">AA1421-AA1422</f>
        <v>1550.7399999999998</v>
      </c>
      <c r="AB1423" s="9">
        <f t="shared" ref="AB1423" si="9653">AB1421-AB1422</f>
        <v>1558.1166666666663</v>
      </c>
      <c r="AC1423" s="9">
        <f t="shared" ref="AC1423" si="9654">AC1421-AC1422</f>
        <v>1548.7266666666665</v>
      </c>
      <c r="AD1423" s="9">
        <f t="shared" ref="AD1423" si="9655">AD1421-AD1422</f>
        <v>1556.1333333333337</v>
      </c>
      <c r="AE1423" s="9">
        <f t="shared" ref="AE1423" si="9656">AE1421-AE1422</f>
        <v>1563.62</v>
      </c>
      <c r="AF1423" s="9">
        <f t="shared" ref="AF1423" si="9657">AF1421-AF1422</f>
        <v>1572</v>
      </c>
      <c r="AG1423" s="9">
        <f t="shared" ref="AG1423" si="9658">AG1421-AG1422</f>
        <v>1561.5866666666666</v>
      </c>
      <c r="AH1423" s="9">
        <f t="shared" ref="AH1423" si="9659">AH1421-AH1422</f>
        <v>1569.1833333333334</v>
      </c>
      <c r="AI1423" s="9">
        <f t="shared" ref="AI1423" si="9660">AI1421-AI1422</f>
        <v>1576.8400000000001</v>
      </c>
      <c r="AJ1423" s="9">
        <f t="shared" ref="AJ1423" si="9661">AJ1421-AJ1422</f>
        <v>1585.4</v>
      </c>
      <c r="AK1423" s="9">
        <f t="shared" ref="AK1423" si="9662">AK1421-AK1422</f>
        <v>1574.8066666666666</v>
      </c>
      <c r="AL1423" s="9">
        <f t="shared" ref="AL1423" si="9663">AL1421-AL1422</f>
        <v>1467.4066666666665</v>
      </c>
      <c r="AM1423" s="9">
        <f t="shared" ref="AM1423" si="9664">AM1421-AM1422</f>
        <v>1358.9099999999999</v>
      </c>
      <c r="AN1423" s="9">
        <f t="shared" ref="AN1423" si="9665">AN1421-AN1422</f>
        <v>1365.6500000000003</v>
      </c>
      <c r="AO1423" s="9">
        <f t="shared" ref="AO1423" si="9666">AO1421-AO1422</f>
        <v>1353.71</v>
      </c>
      <c r="AP1423" s="9">
        <f t="shared" ref="AP1423" si="9667">AP1421-AP1422</f>
        <v>1360.4899999999998</v>
      </c>
      <c r="AQ1423" s="9">
        <f t="shared" ref="AQ1423" si="9668">AQ1421-AQ1422</f>
        <v>1367.3500000000001</v>
      </c>
      <c r="AR1423" s="9">
        <f t="shared" ref="AR1423" si="9669">AR1421-AR1422</f>
        <v>1374.27</v>
      </c>
      <c r="AS1423" s="9">
        <f t="shared" ref="AS1423" si="9670">AS1421-AS1422</f>
        <v>1381.25</v>
      </c>
      <c r="AT1423" s="9">
        <f t="shared" ref="AT1423" si="9671">AT1421-AT1422</f>
        <v>1369.0900000000004</v>
      </c>
      <c r="AU1423" s="9">
        <f t="shared" ref="AU1423" si="9672">AU1421-AU1422</f>
        <v>1375.12</v>
      </c>
      <c r="AV1423" s="9">
        <f t="shared" ref="AV1423" si="9673">AV1421-AV1422</f>
        <v>1382.24</v>
      </c>
      <c r="AW1423" s="9">
        <f t="shared" ref="AW1423" si="9674">AW1421-AW1422</f>
        <v>1369.9</v>
      </c>
      <c r="AX1423" s="9">
        <f t="shared" ref="AX1423" si="9675">AX1421-AX1422</f>
        <v>1377.04</v>
      </c>
      <c r="AY1423" s="9">
        <f t="shared" ref="AY1423" si="9676">AY1421-AY1422</f>
        <v>1383.2600000000002</v>
      </c>
      <c r="AZ1423" s="9">
        <f t="shared" ref="AZ1423" si="9677">AZ1421-AZ1422</f>
        <v>1370.7399999999998</v>
      </c>
      <c r="BA1423" s="9">
        <f t="shared" ref="BA1423" si="9678">BA1421-BA1422</f>
        <v>1377</v>
      </c>
      <c r="BB1423" s="9">
        <f t="shared" ref="BB1423" si="9679">BB1421-BB1422</f>
        <v>1344.3200000000002</v>
      </c>
      <c r="BC1423" s="9">
        <f t="shared" ref="BC1423" si="9680">BC1421-BC1422</f>
        <v>1331.41</v>
      </c>
      <c r="BD1423" s="9">
        <f t="shared" ref="BD1423" si="9681">BD1421-BD1422</f>
        <v>1337.5900000000001</v>
      </c>
      <c r="BE1423" s="9">
        <f t="shared" ref="BE1423" si="9682">BE1421-BE1422</f>
        <v>1343.8400000000001</v>
      </c>
      <c r="BF1423" s="9">
        <f t="shared" ref="BF1423" si="9683">BF1421-BF1422</f>
        <v>1330.75</v>
      </c>
      <c r="BG1423" s="9">
        <f t="shared" ref="BG1423" si="9684">BG1421-BG1422</f>
        <v>1337.0300000000002</v>
      </c>
      <c r="BH1423" s="9">
        <f t="shared" ref="BH1423" si="9685">BH1421-BH1422</f>
        <v>1344.3899999999999</v>
      </c>
      <c r="BI1423" s="9">
        <f t="shared" ref="BI1423" si="9686">BI1421-BI1422</f>
        <v>1350.82</v>
      </c>
      <c r="BJ1423" s="9">
        <f t="shared" ref="BJ1423" si="9687">BJ1421-BJ1422</f>
        <v>1294.8500000000006</v>
      </c>
      <c r="BK1423" s="9">
        <f t="shared" ref="BK1423" si="9688">BK1421-BK1422</f>
        <v>1301.1199999999999</v>
      </c>
      <c r="BL1423" s="9">
        <f t="shared" ref="BL1423" si="9689">BL1421-BL1422</f>
        <v>1307.4599999999998</v>
      </c>
      <c r="BM1423" s="9">
        <f t="shared" ref="BM1423" si="9690">BM1421-BM1422</f>
        <v>1293.7199999999998</v>
      </c>
      <c r="BN1423" s="9">
        <f t="shared" ref="BN1423" si="9691">BN1421-BN1422</f>
        <v>1300.0899999999999</v>
      </c>
      <c r="BO1423" s="9">
        <f t="shared" ref="BO1423" si="9692">BO1421-BO1422</f>
        <v>1306.5400000000006</v>
      </c>
      <c r="BP1423" s="9">
        <f t="shared" ref="BP1423" si="9693">BP1421-BP1422</f>
        <v>1248.6799999999998</v>
      </c>
      <c r="BQ1423" s="9">
        <f t="shared" ref="BQ1423" si="9694">BQ1421-BQ1422</f>
        <v>1254.9499999999996</v>
      </c>
      <c r="BR1423" s="9">
        <f t="shared" ref="BR1423" si="9695">BR1421-BR1422</f>
        <v>1261.2900000000006</v>
      </c>
      <c r="BS1423" s="9">
        <f t="shared" ref="BS1423" si="9696">BS1421-BS1422</f>
        <v>1267.6999999999998</v>
      </c>
      <c r="BT1423" s="9">
        <f t="shared" ref="BT1423" si="9697">BT1421-BT1422</f>
        <v>1251.29</v>
      </c>
      <c r="BU1423" s="9">
        <f t="shared" ref="BU1423" si="9698">BU1421-BU1422</f>
        <v>1191.7399999999996</v>
      </c>
      <c r="BV1423" s="9">
        <f t="shared" ref="BV1423" si="9699">BV1421-BV1422</f>
        <v>1197.9300000000005</v>
      </c>
      <c r="BW1423" s="9">
        <f t="shared" ref="BW1423" si="9700">BW1421-BW1422</f>
        <v>1204.1999999999998</v>
      </c>
      <c r="BX1423" s="9">
        <f t="shared" ref="BX1423" si="9701">BX1421-BX1422</f>
        <v>1209.5300000000002</v>
      </c>
      <c r="BY1423" s="9">
        <f t="shared" ref="BY1423" si="9702">BY1421-BY1422</f>
        <v>1148.6099999999999</v>
      </c>
      <c r="BZ1423" s="9">
        <f t="shared" ref="BZ1423" si="9703">BZ1421-BZ1422</f>
        <v>1154.7400000000005</v>
      </c>
      <c r="CA1423" s="9">
        <f t="shared" ref="CA1423" si="9704">CA1421-CA1422</f>
        <v>1159.9600000000007</v>
      </c>
      <c r="CB1423" s="9">
        <f t="shared" ref="CB1423" si="9705">CB1421-CB1422</f>
        <v>1143.46</v>
      </c>
      <c r="CC1423" s="9">
        <f t="shared" ref="CC1423" si="9706">CC1421-CC1422</f>
        <v>1102.9099999999999</v>
      </c>
      <c r="CD1423" s="9">
        <f t="shared" ref="CD1423" si="9707">CD1421-CD1422</f>
        <v>1108.9899999999996</v>
      </c>
      <c r="CE1423" s="9">
        <f t="shared" ref="CE1423" si="9708">CE1421-CE1422</f>
        <v>1114.1299999999999</v>
      </c>
      <c r="CF1423" s="9">
        <f t="shared" ref="CF1423" si="9709">CF1421-CF1422</f>
        <v>1119.3499999999997</v>
      </c>
      <c r="CG1423" s="9">
        <f t="shared" ref="CG1423" si="9710">CG1421-CG1422</f>
        <v>1055.5800000000006</v>
      </c>
      <c r="CH1423" s="9">
        <f t="shared" ref="CH1423" si="9711">CH1421-CH1422</f>
        <v>1037.1200000000006</v>
      </c>
      <c r="CI1423" s="9">
        <f t="shared" ref="CI1423" si="9712">CI1421-CI1422</f>
        <v>1042.0900000000008</v>
      </c>
      <c r="CJ1423" s="9">
        <f t="shared" ref="CJ1423" si="9713">CJ1421-CJ1422</f>
        <v>999.72000000000048</v>
      </c>
      <c r="CK1423" s="9">
        <f t="shared" ref="CK1423" si="9714">CK1421-CK1422</f>
        <v>981.77</v>
      </c>
      <c r="CL1423" s="9">
        <f t="shared" ref="CL1423" si="9715">CL1421-CL1422</f>
        <v>1010.5300000000002</v>
      </c>
      <c r="CM1423" s="9">
        <f t="shared" ref="CM1423" si="9716">CM1421-CM1422</f>
        <v>943.34000000000015</v>
      </c>
      <c r="CN1423" s="9">
        <f t="shared" ref="CN1423" si="9717">CN1421-CN1422</f>
        <v>948.05000000000018</v>
      </c>
      <c r="CO1423" s="9">
        <f t="shared" ref="CO1423" si="9718">CO1421-CO1422</f>
        <v>952.84000000000015</v>
      </c>
    </row>
    <row r="1424" spans="2:93">
      <c r="B1424" s="556"/>
      <c r="C1424" s="556" t="s">
        <v>1981</v>
      </c>
      <c r="D1424" s="556"/>
      <c r="E1424" s="556"/>
      <c r="F1424" s="556"/>
      <c r="G1424" s="556"/>
      <c r="H1424" s="556"/>
      <c r="I1424" s="9">
        <f>SUM($I1423:I1423)</f>
        <v>-10989.647499999999</v>
      </c>
      <c r="J1424" s="9">
        <f>SUM($I1423:J1423)</f>
        <v>-22018.654999999999</v>
      </c>
      <c r="K1424" s="9">
        <f>SUM($I1423:K1423)</f>
        <v>-33103.775833333333</v>
      </c>
      <c r="L1424" s="9">
        <f>SUM($I1423:L1423)</f>
        <v>-44245.793333333335</v>
      </c>
      <c r="M1424" s="9">
        <f>SUM($I1423:M1423)</f>
        <v>-55445.480833333335</v>
      </c>
      <c r="N1424" s="9">
        <f>SUM($I1423:N1423)</f>
        <v>-66687.21166666667</v>
      </c>
      <c r="O1424" s="9">
        <f>SUM($I1423:O1423)</f>
        <v>-77988.079166666663</v>
      </c>
      <c r="P1424" s="9">
        <f>SUM($I1423:P1423)</f>
        <v>-89366.063333333324</v>
      </c>
      <c r="Q1424" s="9">
        <f>SUM($I1423:Q1423)</f>
        <v>-100804.87416666666</v>
      </c>
      <c r="R1424" s="9">
        <f>SUM($I1423:R1423)</f>
        <v>-112305.28499999999</v>
      </c>
      <c r="S1424" s="9">
        <f>SUM($I1423:S1423)</f>
        <v>-123834.46916666665</v>
      </c>
      <c r="T1424" s="9">
        <f>SUM($I1423:T1423)</f>
        <v>-135426.63999999998</v>
      </c>
      <c r="U1424" s="9">
        <f>SUM($I1423:U1423)</f>
        <v>-134150.71999999997</v>
      </c>
      <c r="V1424" s="9">
        <f>SUM($I1423:V1423)</f>
        <v>-132868.05999999997</v>
      </c>
      <c r="W1424" s="9">
        <f>SUM($I1423:W1423)</f>
        <v>-131579.60999999996</v>
      </c>
      <c r="X1424" s="9">
        <f>SUM($I1423:X1423)</f>
        <v>-130284.29999999996</v>
      </c>
      <c r="Y1424" s="9">
        <f>SUM($I1423:Y1423)</f>
        <v>-128999.38999999996</v>
      </c>
      <c r="Z1424" s="9">
        <f>SUM($I1423:Z1423)</f>
        <v>-127565.27999999996</v>
      </c>
      <c r="AA1424" s="9">
        <f>SUM($I1423:AA1423)</f>
        <v>-126014.53999999995</v>
      </c>
      <c r="AB1424" s="9">
        <f>SUM($I1423:AB1423)</f>
        <v>-124456.42333333328</v>
      </c>
      <c r="AC1424" s="9">
        <f>SUM($I1423:AC1423)</f>
        <v>-122907.69666666661</v>
      </c>
      <c r="AD1424" s="9">
        <f>SUM($I1423:AD1423)</f>
        <v>-121351.56333333328</v>
      </c>
      <c r="AE1424" s="9">
        <f>SUM($I1423:AE1423)</f>
        <v>-119787.94333333329</v>
      </c>
      <c r="AF1424" s="9">
        <f>SUM($I1423:AF1423)</f>
        <v>-118215.94333333329</v>
      </c>
      <c r="AG1424" s="9">
        <f>SUM($I1423:AG1423)</f>
        <v>-116654.35666666662</v>
      </c>
      <c r="AH1424" s="9">
        <f>SUM($I1423:AH1423)</f>
        <v>-115085.17333333328</v>
      </c>
      <c r="AI1424" s="9">
        <f>SUM($I1423:AI1423)</f>
        <v>-113508.33333333328</v>
      </c>
      <c r="AJ1424" s="9">
        <f>SUM($I1423:AJ1423)</f>
        <v>-111922.93333333329</v>
      </c>
      <c r="AK1424" s="9">
        <f>SUM($I1423:AK1423)</f>
        <v>-110348.12666666662</v>
      </c>
      <c r="AL1424" s="9">
        <f>SUM($I1423:AL1423)</f>
        <v>-108880.71999999996</v>
      </c>
      <c r="AM1424" s="9">
        <f>SUM($I1423:AM1423)</f>
        <v>-107521.80999999995</v>
      </c>
      <c r="AN1424" s="9">
        <f>SUM($I1423:AN1423)</f>
        <v>-106156.15999999996</v>
      </c>
      <c r="AO1424" s="9">
        <f>SUM($I1423:AO1423)</f>
        <v>-104802.44999999995</v>
      </c>
      <c r="AP1424" s="9">
        <f>SUM($I1423:AP1423)</f>
        <v>-103441.95999999995</v>
      </c>
      <c r="AQ1424" s="9">
        <f>SUM($I1423:AQ1423)</f>
        <v>-102074.60999999994</v>
      </c>
      <c r="AR1424" s="9">
        <f>SUM($I1423:AR1423)</f>
        <v>-100700.33999999994</v>
      </c>
      <c r="AS1424" s="9">
        <f>SUM($I1423:AS1423)</f>
        <v>-99319.089999999938</v>
      </c>
      <c r="AT1424" s="9">
        <f>SUM($I1423:AT1423)</f>
        <v>-97949.999999999942</v>
      </c>
      <c r="AU1424" s="9">
        <f>SUM($I1423:AU1423)</f>
        <v>-96574.879999999946</v>
      </c>
      <c r="AV1424" s="9">
        <f>SUM($I1423:AV1423)</f>
        <v>-95192.639999999941</v>
      </c>
      <c r="AW1424" s="9">
        <f>SUM($I1423:AW1423)</f>
        <v>-93822.739999999947</v>
      </c>
      <c r="AX1424" s="9">
        <f>SUM($I1423:AX1423)</f>
        <v>-92445.699999999953</v>
      </c>
      <c r="AY1424" s="9">
        <f>SUM($I1423:AY1423)</f>
        <v>-91062.439999999959</v>
      </c>
      <c r="AZ1424" s="9">
        <f>SUM($I1423:AZ1423)</f>
        <v>-89691.699999999953</v>
      </c>
      <c r="BA1424" s="9">
        <f>SUM($I1423:BA1423)</f>
        <v>-88314.699999999953</v>
      </c>
      <c r="BB1424" s="9">
        <f>SUM($I1423:BB1423)</f>
        <v>-86970.379999999946</v>
      </c>
      <c r="BC1424" s="9">
        <f>SUM($I1423:BC1423)</f>
        <v>-85638.969999999943</v>
      </c>
      <c r="BD1424" s="9">
        <f>SUM($I1423:BD1423)</f>
        <v>-84301.379999999946</v>
      </c>
      <c r="BE1424" s="9">
        <f>SUM($I1423:BE1423)</f>
        <v>-82957.53999999995</v>
      </c>
      <c r="BF1424" s="9">
        <f>SUM($I1423:BF1423)</f>
        <v>-81626.78999999995</v>
      </c>
      <c r="BG1424" s="9">
        <f>SUM($I1423:BG1423)</f>
        <v>-80289.759999999951</v>
      </c>
      <c r="BH1424" s="9">
        <f>SUM($I1423:BH1423)</f>
        <v>-78945.369999999952</v>
      </c>
      <c r="BI1424" s="9">
        <f>SUM($I1423:BI1423)</f>
        <v>-77594.549999999945</v>
      </c>
      <c r="BJ1424" s="9">
        <f>SUM($I1423:BJ1423)</f>
        <v>-76299.699999999939</v>
      </c>
      <c r="BK1424" s="9">
        <f>SUM($I1423:BK1423)</f>
        <v>-74998.579999999944</v>
      </c>
      <c r="BL1424" s="9">
        <f>SUM($I1423:BL1423)</f>
        <v>-73691.119999999937</v>
      </c>
      <c r="BM1424" s="9">
        <f>SUM($I1423:BM1423)</f>
        <v>-72397.399999999936</v>
      </c>
      <c r="BN1424" s="9">
        <f>SUM($I1423:BN1423)</f>
        <v>-71097.309999999939</v>
      </c>
      <c r="BO1424" s="9">
        <f>SUM($I1423:BO1423)</f>
        <v>-69790.769999999946</v>
      </c>
      <c r="BP1424" s="9">
        <f>SUM($I1423:BP1423)</f>
        <v>-68542.089999999953</v>
      </c>
      <c r="BQ1424" s="9">
        <f>SUM($I1423:BQ1423)</f>
        <v>-67287.139999999956</v>
      </c>
      <c r="BR1424" s="9">
        <f>SUM($I1423:BR1423)</f>
        <v>-66025.849999999962</v>
      </c>
      <c r="BS1424" s="9">
        <f>SUM($I1423:BS1423)</f>
        <v>-64758.149999999965</v>
      </c>
      <c r="BT1424" s="9">
        <f>SUM($I1423:BT1423)</f>
        <v>-63506.859999999964</v>
      </c>
      <c r="BU1424" s="9">
        <f>SUM($I1423:BU1423)</f>
        <v>-62315.119999999966</v>
      </c>
      <c r="BV1424" s="9">
        <f>SUM($I1423:BV1423)</f>
        <v>-61117.189999999966</v>
      </c>
      <c r="BW1424" s="9">
        <f>SUM($I1423:BW1423)</f>
        <v>-59912.989999999969</v>
      </c>
      <c r="BX1424" s="9">
        <f>SUM($I1423:BX1423)</f>
        <v>-58703.45999999997</v>
      </c>
      <c r="BY1424" s="9">
        <f>SUM($I1423:BY1423)</f>
        <v>-57554.849999999969</v>
      </c>
      <c r="BZ1424" s="9">
        <f>SUM($I1423:BZ1423)</f>
        <v>-56400.109999999971</v>
      </c>
      <c r="CA1424" s="9">
        <f>SUM($I1423:CA1423)</f>
        <v>-55240.149999999972</v>
      </c>
      <c r="CB1424" s="9">
        <f>SUM($I1423:CB1423)</f>
        <v>-54096.689999999973</v>
      </c>
      <c r="CC1424" s="9">
        <f>SUM($I1423:CC1423)</f>
        <v>-52993.77999999997</v>
      </c>
      <c r="CD1424" s="9">
        <f>SUM($I1423:CD1423)</f>
        <v>-51884.789999999972</v>
      </c>
      <c r="CE1424" s="9">
        <f>SUM($I1423:CE1423)</f>
        <v>-50770.659999999974</v>
      </c>
      <c r="CF1424" s="9">
        <f>SUM($I1423:CF1423)</f>
        <v>-49651.309999999976</v>
      </c>
      <c r="CG1424" s="9">
        <f>SUM($I1423:CG1423)</f>
        <v>-48595.729999999974</v>
      </c>
      <c r="CH1424" s="9">
        <f>SUM($I1423:CH1423)</f>
        <v>-47558.609999999971</v>
      </c>
      <c r="CI1424" s="9">
        <f>SUM($I1423:CI1423)</f>
        <v>-46516.519999999968</v>
      </c>
      <c r="CJ1424" s="9">
        <f>SUM($I1423:CJ1423)</f>
        <v>-45516.799999999967</v>
      </c>
      <c r="CK1424" s="9">
        <f>SUM($I1423:CK1423)</f>
        <v>-44535.02999999997</v>
      </c>
      <c r="CL1424" s="9">
        <f>SUM($I1423:CL1423)</f>
        <v>-43524.499999999971</v>
      </c>
      <c r="CM1424" s="9">
        <f>SUM($I1423:CM1423)</f>
        <v>-42581.159999999974</v>
      </c>
      <c r="CN1424" s="9">
        <f>SUM($I1423:CN1423)</f>
        <v>-41633.109999999971</v>
      </c>
      <c r="CO1424" s="9">
        <f>SUM($I1423:CO1423)</f>
        <v>-40680.269999999975</v>
      </c>
    </row>
    <row r="1425" spans="2:93">
      <c r="B1425" s="556"/>
      <c r="C1425" s="556"/>
      <c r="D1425" s="634"/>
      <c r="H1425" s="556"/>
      <c r="I1425" s="634"/>
      <c r="J1425" s="556"/>
      <c r="K1425" s="556"/>
      <c r="L1425" s="556"/>
      <c r="AK1425" s="556"/>
      <c r="AL1425" s="556"/>
      <c r="AM1425" s="556"/>
      <c r="AN1425" s="556"/>
      <c r="AO1425" s="556"/>
      <c r="AP1425" s="556"/>
      <c r="AQ1425" s="556"/>
      <c r="AR1425" s="556"/>
      <c r="AS1425" s="556"/>
      <c r="AT1425" s="556"/>
      <c r="AU1425" s="556"/>
      <c r="AV1425" s="556"/>
      <c r="AW1425" s="556"/>
      <c r="AX1425" s="556"/>
      <c r="AY1425" s="556"/>
      <c r="AZ1425" s="556"/>
      <c r="BA1425" s="556"/>
      <c r="BB1425" s="556"/>
      <c r="BC1425" s="556"/>
      <c r="BD1425" s="556"/>
      <c r="BE1425" s="556"/>
      <c r="BF1425" s="556"/>
      <c r="BG1425" s="556"/>
      <c r="BH1425" s="556"/>
      <c r="BI1425" s="556"/>
      <c r="BJ1425" s="556"/>
      <c r="BK1425" s="556"/>
      <c r="BL1425" s="556"/>
      <c r="BM1425" s="556"/>
      <c r="BN1425" s="556"/>
      <c r="BO1425" s="556"/>
      <c r="BP1425" s="556"/>
      <c r="BQ1425" s="556"/>
      <c r="BR1425" s="556"/>
      <c r="BS1425" s="556"/>
      <c r="BT1425" s="556"/>
      <c r="BU1425" s="556"/>
      <c r="BV1425" s="556"/>
      <c r="BW1425" s="556"/>
      <c r="BX1425" s="556"/>
      <c r="BY1425" s="556"/>
      <c r="BZ1425" s="556"/>
      <c r="CA1425" s="556"/>
      <c r="CB1425" s="556"/>
      <c r="CC1425" s="556"/>
      <c r="CD1425" s="556"/>
      <c r="CE1425" s="556"/>
      <c r="CF1425" s="556"/>
      <c r="CG1425" s="556"/>
      <c r="CH1425" s="556"/>
      <c r="CI1425" s="556"/>
      <c r="CJ1425" s="556"/>
      <c r="CK1425" s="556"/>
      <c r="CL1425" s="556"/>
      <c r="CM1425" s="556"/>
      <c r="CN1425" s="556"/>
      <c r="CO1425" s="556"/>
    </row>
    <row r="1428" spans="2:93">
      <c r="B1428" s="556" t="s">
        <v>434</v>
      </c>
      <c r="C1428" s="634" t="s">
        <v>7</v>
      </c>
      <c r="D1428" s="45" t="str">
        <f>VLOOKUP(C1428,AcctName,2,FALSE)</f>
        <v>Total Plant</v>
      </c>
      <c r="H1428" s="556"/>
      <c r="I1428" s="556"/>
      <c r="J1428" s="556"/>
      <c r="K1428" s="556"/>
      <c r="L1428" s="556"/>
      <c r="AK1428" s="556"/>
      <c r="AL1428" s="556"/>
      <c r="AM1428" s="556"/>
      <c r="AN1428" s="556"/>
      <c r="AO1428" s="556"/>
      <c r="AP1428" s="556"/>
      <c r="AQ1428" s="556"/>
      <c r="AR1428" s="556"/>
      <c r="AS1428" s="556"/>
      <c r="AT1428" s="556"/>
      <c r="AU1428" s="556"/>
      <c r="AV1428" s="556"/>
      <c r="AW1428" s="556"/>
      <c r="AX1428" s="556"/>
      <c r="AY1428" s="556"/>
      <c r="AZ1428" s="556"/>
      <c r="BA1428" s="556"/>
      <c r="BB1428" s="556"/>
      <c r="BC1428" s="556"/>
      <c r="BD1428" s="556"/>
      <c r="BE1428" s="556"/>
      <c r="BF1428" s="556"/>
      <c r="BG1428" s="556"/>
      <c r="BH1428" s="556"/>
      <c r="BI1428" s="556"/>
      <c r="BJ1428" s="556"/>
      <c r="BK1428" s="556"/>
      <c r="BL1428" s="556"/>
      <c r="BM1428" s="556"/>
      <c r="BN1428" s="556"/>
      <c r="BO1428" s="556"/>
      <c r="BP1428" s="556"/>
      <c r="BQ1428" s="556"/>
      <c r="BR1428" s="556"/>
      <c r="BS1428" s="556"/>
      <c r="BT1428" s="556"/>
      <c r="BU1428" s="556"/>
      <c r="BV1428" s="556"/>
      <c r="BW1428" s="556"/>
      <c r="BX1428" s="556"/>
      <c r="BY1428" s="556"/>
      <c r="BZ1428" s="556"/>
      <c r="CA1428" s="556"/>
      <c r="CB1428" s="556"/>
      <c r="CC1428" s="556"/>
      <c r="CD1428" s="556"/>
      <c r="CE1428" s="556"/>
      <c r="CF1428" s="556"/>
      <c r="CG1428" s="556"/>
      <c r="CH1428" s="556"/>
      <c r="CI1428" s="556"/>
      <c r="CJ1428" s="556"/>
      <c r="CK1428" s="556"/>
      <c r="CL1428" s="556"/>
      <c r="CM1428" s="556"/>
      <c r="CN1428" s="556"/>
      <c r="CO1428" s="556"/>
    </row>
    <row r="1429" spans="2:93">
      <c r="B1429" s="46" t="s">
        <v>441</v>
      </c>
      <c r="C1429" s="634"/>
      <c r="D1429" s="634" t="s">
        <v>681</v>
      </c>
      <c r="H1429" s="556"/>
      <c r="I1429" s="556"/>
      <c r="J1429" s="556"/>
      <c r="K1429" s="556"/>
      <c r="L1429" s="556"/>
      <c r="AK1429" s="556"/>
      <c r="AL1429" s="556"/>
      <c r="AM1429" s="556"/>
      <c r="AN1429" s="556"/>
      <c r="AO1429" s="556"/>
      <c r="AP1429" s="556"/>
      <c r="AQ1429" s="556"/>
      <c r="AR1429" s="556"/>
      <c r="AS1429" s="556"/>
      <c r="AT1429" s="556"/>
      <c r="AU1429" s="556"/>
      <c r="AV1429" s="556"/>
      <c r="AW1429" s="556"/>
      <c r="AX1429" s="556"/>
      <c r="AY1429" s="556"/>
      <c r="AZ1429" s="556"/>
      <c r="BA1429" s="556"/>
      <c r="BB1429" s="556"/>
      <c r="BC1429" s="556"/>
      <c r="BD1429" s="556"/>
      <c r="BE1429" s="556"/>
      <c r="BF1429" s="556"/>
      <c r="BG1429" s="556"/>
      <c r="BH1429" s="556"/>
      <c r="BI1429" s="556"/>
      <c r="BJ1429" s="556"/>
      <c r="BK1429" s="556"/>
      <c r="BL1429" s="556"/>
      <c r="BM1429" s="556"/>
      <c r="BN1429" s="556"/>
      <c r="BO1429" s="556"/>
      <c r="BP1429" s="556"/>
      <c r="BQ1429" s="556"/>
      <c r="BR1429" s="556"/>
      <c r="BS1429" s="556"/>
      <c r="BT1429" s="556"/>
      <c r="BU1429" s="556"/>
      <c r="BV1429" s="556"/>
      <c r="BW1429" s="556"/>
      <c r="BX1429" s="556"/>
      <c r="BY1429" s="556"/>
      <c r="BZ1429" s="556"/>
      <c r="CA1429" s="556"/>
      <c r="CB1429" s="556"/>
      <c r="CC1429" s="556"/>
      <c r="CD1429" s="556"/>
      <c r="CE1429" s="556"/>
      <c r="CF1429" s="556"/>
      <c r="CG1429" s="556"/>
      <c r="CH1429" s="556"/>
      <c r="CI1429" s="556"/>
      <c r="CJ1429" s="556"/>
      <c r="CK1429" s="556"/>
      <c r="CL1429" s="556"/>
      <c r="CM1429" s="556"/>
      <c r="CN1429" s="556"/>
      <c r="CO1429" s="556"/>
    </row>
    <row r="1430" spans="2:93">
      <c r="B1430" s="556" t="s">
        <v>1986</v>
      </c>
      <c r="C1430" s="634" t="s">
        <v>2005</v>
      </c>
      <c r="D1430" s="634"/>
      <c r="H1430" s="556"/>
      <c r="I1430" s="17">
        <f>I6+I133+I267+I395+I525+I654+I785+I915+I1044+I1173+I1301</f>
        <v>99589818.550000012</v>
      </c>
      <c r="J1430" s="17">
        <f t="shared" ref="J1430:BU1430" si="9719">J6+J133+J267+J395+J525+J654+J785+J915+J1044+J1173+J1301</f>
        <v>100759775.55000001</v>
      </c>
      <c r="K1430" s="17">
        <f t="shared" si="9719"/>
        <v>101945613.55000001</v>
      </c>
      <c r="L1430" s="17">
        <f t="shared" si="9719"/>
        <v>103147563.55000001</v>
      </c>
      <c r="M1430" s="17">
        <f t="shared" si="9719"/>
        <v>104365868.55000001</v>
      </c>
      <c r="N1430" s="17">
        <f t="shared" si="9719"/>
        <v>105600769.55000001</v>
      </c>
      <c r="O1430" s="17">
        <f t="shared" si="9719"/>
        <v>106852509.55000001</v>
      </c>
      <c r="P1430" s="17">
        <f t="shared" si="9719"/>
        <v>108365572.55000001</v>
      </c>
      <c r="Q1430" s="17">
        <f t="shared" si="9719"/>
        <v>109905904.55000001</v>
      </c>
      <c r="R1430" s="17">
        <f t="shared" si="9719"/>
        <v>111474029.55000001</v>
      </c>
      <c r="S1430" s="17">
        <f t="shared" si="9719"/>
        <v>113070493.55000001</v>
      </c>
      <c r="T1430" s="17">
        <f t="shared" si="9719"/>
        <v>114695850.55000001</v>
      </c>
      <c r="U1430" s="17">
        <f t="shared" si="9719"/>
        <v>116350664.55000001</v>
      </c>
      <c r="V1430" s="17">
        <f t="shared" si="9719"/>
        <v>118035513.55000001</v>
      </c>
      <c r="W1430" s="17">
        <f t="shared" si="9719"/>
        <v>119750986.55000001</v>
      </c>
      <c r="X1430" s="17">
        <f t="shared" si="9719"/>
        <v>121497682.55000001</v>
      </c>
      <c r="Y1430" s="17">
        <f t="shared" si="9719"/>
        <v>122910311.55000001</v>
      </c>
      <c r="Z1430" s="17">
        <f t="shared" si="9719"/>
        <v>124343188.55000001</v>
      </c>
      <c r="AA1430" s="17">
        <f t="shared" si="9719"/>
        <v>125796624.55000001</v>
      </c>
      <c r="AB1430" s="17">
        <f t="shared" si="9719"/>
        <v>127270932.55000001</v>
      </c>
      <c r="AC1430" s="17">
        <f t="shared" si="9719"/>
        <v>128766440.55000001</v>
      </c>
      <c r="AD1430" s="17">
        <f t="shared" si="9719"/>
        <v>130283469.55000001</v>
      </c>
      <c r="AE1430" s="17">
        <f t="shared" si="9719"/>
        <v>131822352.55000001</v>
      </c>
      <c r="AF1430" s="17">
        <f t="shared" si="9719"/>
        <v>133383428.55</v>
      </c>
      <c r="AG1430" s="17">
        <f t="shared" si="9719"/>
        <v>134967035.54999995</v>
      </c>
      <c r="AH1430" s="17">
        <f t="shared" si="9719"/>
        <v>136573522.54999995</v>
      </c>
      <c r="AI1430" s="17">
        <f t="shared" si="9719"/>
        <v>138203248.54999995</v>
      </c>
      <c r="AJ1430" s="17">
        <f t="shared" si="9719"/>
        <v>139856568.54999995</v>
      </c>
      <c r="AK1430" s="17">
        <f t="shared" si="9719"/>
        <v>141533846.54999995</v>
      </c>
      <c r="AL1430" s="17">
        <f t="shared" si="9719"/>
        <v>143235456.54999995</v>
      </c>
      <c r="AM1430" s="17">
        <f t="shared" si="9719"/>
        <v>144961773.54999995</v>
      </c>
      <c r="AN1430" s="17">
        <f t="shared" si="9719"/>
        <v>146713182.54999995</v>
      </c>
      <c r="AO1430" s="17">
        <f t="shared" si="9719"/>
        <v>148490074.54999998</v>
      </c>
      <c r="AP1430" s="17">
        <f t="shared" si="9719"/>
        <v>150292840.54999998</v>
      </c>
      <c r="AQ1430" s="17">
        <f t="shared" si="9719"/>
        <v>152121888.54999998</v>
      </c>
      <c r="AR1430" s="17">
        <f t="shared" si="9719"/>
        <v>153977623.54999998</v>
      </c>
      <c r="AS1430" s="17">
        <f t="shared" si="9719"/>
        <v>155860459.54999998</v>
      </c>
      <c r="AT1430" s="17">
        <f t="shared" si="9719"/>
        <v>157770820.54999998</v>
      </c>
      <c r="AU1430" s="17">
        <f t="shared" si="9719"/>
        <v>159709139.54999998</v>
      </c>
      <c r="AV1430" s="17">
        <f t="shared" si="9719"/>
        <v>161675848.54999998</v>
      </c>
      <c r="AW1430" s="17">
        <f t="shared" si="9719"/>
        <v>163671390.54999998</v>
      </c>
      <c r="AX1430" s="17">
        <f t="shared" si="9719"/>
        <v>165696216.54999998</v>
      </c>
      <c r="AY1430" s="17">
        <f t="shared" si="9719"/>
        <v>167750784.54999998</v>
      </c>
      <c r="AZ1430" s="17">
        <f t="shared" si="9719"/>
        <v>169835558.54999998</v>
      </c>
      <c r="BA1430" s="17">
        <f t="shared" si="9719"/>
        <v>171951016.54999998</v>
      </c>
      <c r="BB1430" s="17">
        <f t="shared" si="9719"/>
        <v>174097630.54999998</v>
      </c>
      <c r="BC1430" s="17">
        <f t="shared" si="9719"/>
        <v>176275895.54999998</v>
      </c>
      <c r="BD1430" s="17">
        <f t="shared" si="9719"/>
        <v>178486305.54999998</v>
      </c>
      <c r="BE1430" s="17">
        <f t="shared" si="9719"/>
        <v>180729364.54999998</v>
      </c>
      <c r="BF1430" s="17">
        <f t="shared" si="9719"/>
        <v>183005584.54999998</v>
      </c>
      <c r="BG1430" s="17">
        <f t="shared" si="9719"/>
        <v>185315489.54999998</v>
      </c>
      <c r="BH1430" s="17">
        <f t="shared" si="9719"/>
        <v>187659603.54999998</v>
      </c>
      <c r="BI1430" s="17">
        <f t="shared" si="9719"/>
        <v>190038472.54999998</v>
      </c>
      <c r="BJ1430" s="17">
        <f t="shared" si="9719"/>
        <v>192452638.54999998</v>
      </c>
      <c r="BK1430" s="17">
        <f t="shared" si="9719"/>
        <v>194902660.54999998</v>
      </c>
      <c r="BL1430" s="17">
        <f t="shared" si="9719"/>
        <v>197389102.54999998</v>
      </c>
      <c r="BM1430" s="17">
        <f t="shared" si="9719"/>
        <v>199912536.54999998</v>
      </c>
      <c r="BN1430" s="17">
        <f t="shared" si="9719"/>
        <v>202473547.54999998</v>
      </c>
      <c r="BO1430" s="17">
        <f t="shared" si="9719"/>
        <v>205072732.54999998</v>
      </c>
      <c r="BP1430" s="17">
        <f t="shared" si="9719"/>
        <v>207710691.54999998</v>
      </c>
      <c r="BQ1430" s="17">
        <f t="shared" si="9719"/>
        <v>210388038.54999998</v>
      </c>
      <c r="BR1430" s="17">
        <f t="shared" si="9719"/>
        <v>213105397.54999998</v>
      </c>
      <c r="BS1430" s="17">
        <f t="shared" si="9719"/>
        <v>215863400.54999998</v>
      </c>
      <c r="BT1430" s="17">
        <f t="shared" si="9719"/>
        <v>218662692.54999998</v>
      </c>
      <c r="BU1430" s="17">
        <f t="shared" si="9719"/>
        <v>221503927.54999998</v>
      </c>
      <c r="BV1430" s="17">
        <f t="shared" ref="BV1430:CO1430" si="9720">BV6+BV133+BV267+BV395+BV525+BV654+BV785+BV915+BV1044+BV1173+BV1301</f>
        <v>224387770.54999998</v>
      </c>
      <c r="BW1430" s="17">
        <f t="shared" si="9720"/>
        <v>227314898.54999998</v>
      </c>
      <c r="BX1430" s="17">
        <f t="shared" si="9720"/>
        <v>230285997.54999998</v>
      </c>
      <c r="BY1430" s="17">
        <f t="shared" si="9720"/>
        <v>233301766.54999998</v>
      </c>
      <c r="BZ1430" s="17">
        <f t="shared" si="9720"/>
        <v>236362920.54999998</v>
      </c>
      <c r="CA1430" s="17">
        <f t="shared" si="9720"/>
        <v>239470176.54999998</v>
      </c>
      <c r="CB1430" s="17">
        <f t="shared" si="9720"/>
        <v>242624269.54999998</v>
      </c>
      <c r="CC1430" s="17">
        <f t="shared" si="9720"/>
        <v>245825943.54999998</v>
      </c>
      <c r="CD1430" s="17">
        <f t="shared" si="9720"/>
        <v>249075958.54999998</v>
      </c>
      <c r="CE1430" s="17">
        <f t="shared" si="9720"/>
        <v>252375084.54999998</v>
      </c>
      <c r="CF1430" s="17">
        <f t="shared" si="9720"/>
        <v>255724105.54999998</v>
      </c>
      <c r="CG1430" s="17">
        <f t="shared" si="9720"/>
        <v>259123817.54999998</v>
      </c>
      <c r="CH1430" s="17">
        <f t="shared" si="9720"/>
        <v>262575034.54999998</v>
      </c>
      <c r="CI1430" s="17">
        <f t="shared" si="9720"/>
        <v>266078575.54999998</v>
      </c>
      <c r="CJ1430" s="17">
        <f t="shared" si="9720"/>
        <v>269635280.55000007</v>
      </c>
      <c r="CK1430" s="17">
        <f t="shared" si="9720"/>
        <v>273245994.55000007</v>
      </c>
      <c r="CL1430" s="17">
        <f t="shared" si="9720"/>
        <v>276911586.55000007</v>
      </c>
      <c r="CM1430" s="17">
        <f t="shared" si="9720"/>
        <v>280632937.55000007</v>
      </c>
      <c r="CN1430" s="17">
        <f t="shared" si="9720"/>
        <v>284410934.55000007</v>
      </c>
      <c r="CO1430" s="17">
        <f t="shared" si="9720"/>
        <v>288246491.55000007</v>
      </c>
    </row>
    <row r="1431" spans="2:93">
      <c r="B1431" s="556" t="s">
        <v>1987</v>
      </c>
      <c r="C1431" s="634" t="s">
        <v>2005</v>
      </c>
      <c r="D1431" s="634"/>
      <c r="H1431" s="556"/>
      <c r="I1431" s="17">
        <f t="shared" ref="I1431:BT1431" si="9721">I7+I134+I268+I396+I526+I655+I786+I916+I1045+I1174+I1302</f>
        <v>1411155</v>
      </c>
      <c r="J1431" s="17">
        <f t="shared" si="9721"/>
        <v>1429959</v>
      </c>
      <c r="K1431" s="17">
        <f t="shared" si="9721"/>
        <v>1449037</v>
      </c>
      <c r="L1431" s="17">
        <f t="shared" si="9721"/>
        <v>1468397</v>
      </c>
      <c r="M1431" s="17">
        <f t="shared" si="9721"/>
        <v>1488038</v>
      </c>
      <c r="N1431" s="17">
        <f t="shared" si="9721"/>
        <v>1507965</v>
      </c>
      <c r="O1431" s="17">
        <f t="shared" si="9721"/>
        <v>1750771</v>
      </c>
      <c r="P1431" s="17">
        <f t="shared" si="9721"/>
        <v>1781820</v>
      </c>
      <c r="Q1431" s="17">
        <f t="shared" si="9721"/>
        <v>1813467</v>
      </c>
      <c r="R1431" s="17">
        <f t="shared" si="9721"/>
        <v>1845726</v>
      </c>
      <c r="S1431" s="17">
        <f t="shared" si="9721"/>
        <v>1878610</v>
      </c>
      <c r="T1431" s="17">
        <f t="shared" si="9721"/>
        <v>1912130</v>
      </c>
      <c r="U1431" s="17">
        <f t="shared" si="9721"/>
        <v>1946302</v>
      </c>
      <c r="V1431" s="17">
        <f t="shared" si="9721"/>
        <v>1981137</v>
      </c>
      <c r="W1431" s="17">
        <f t="shared" si="9721"/>
        <v>2016650</v>
      </c>
      <c r="X1431" s="17">
        <f t="shared" si="9721"/>
        <v>1686951</v>
      </c>
      <c r="Y1431" s="17">
        <f t="shared" si="9721"/>
        <v>1710730</v>
      </c>
      <c r="Z1431" s="17">
        <f t="shared" si="9721"/>
        <v>1734870</v>
      </c>
      <c r="AA1431" s="17">
        <f t="shared" si="9721"/>
        <v>1759376</v>
      </c>
      <c r="AB1431" s="17">
        <f t="shared" si="9721"/>
        <v>1784260</v>
      </c>
      <c r="AC1431" s="17">
        <f t="shared" si="9721"/>
        <v>1809521</v>
      </c>
      <c r="AD1431" s="17">
        <f t="shared" si="9721"/>
        <v>1835168</v>
      </c>
      <c r="AE1431" s="17">
        <f t="shared" si="9721"/>
        <v>1861208</v>
      </c>
      <c r="AF1431" s="17">
        <f t="shared" si="9721"/>
        <v>1887642</v>
      </c>
      <c r="AG1431" s="17">
        <f t="shared" si="9721"/>
        <v>1914481</v>
      </c>
      <c r="AH1431" s="17">
        <f t="shared" si="9721"/>
        <v>1941735</v>
      </c>
      <c r="AI1431" s="17">
        <f t="shared" si="9721"/>
        <v>1969404</v>
      </c>
      <c r="AJ1431" s="17">
        <f t="shared" si="9721"/>
        <v>1997495</v>
      </c>
      <c r="AK1431" s="17">
        <f t="shared" si="9721"/>
        <v>2026021</v>
      </c>
      <c r="AL1431" s="17">
        <f t="shared" si="9721"/>
        <v>2054983</v>
      </c>
      <c r="AM1431" s="17">
        <f t="shared" si="9721"/>
        <v>2084390</v>
      </c>
      <c r="AN1431" s="17">
        <f t="shared" si="9721"/>
        <v>2114250</v>
      </c>
      <c r="AO1431" s="17">
        <f t="shared" si="9721"/>
        <v>2144568</v>
      </c>
      <c r="AP1431" s="17">
        <f t="shared" si="9721"/>
        <v>2175356</v>
      </c>
      <c r="AQ1431" s="17">
        <f t="shared" si="9721"/>
        <v>2206616</v>
      </c>
      <c r="AR1431" s="17">
        <f t="shared" si="9721"/>
        <v>2238358</v>
      </c>
      <c r="AS1431" s="17">
        <f t="shared" si="9721"/>
        <v>2270589</v>
      </c>
      <c r="AT1431" s="17">
        <f t="shared" si="9721"/>
        <v>2303322</v>
      </c>
      <c r="AU1431" s="17">
        <f t="shared" si="9721"/>
        <v>2336559</v>
      </c>
      <c r="AV1431" s="17">
        <f t="shared" si="9721"/>
        <v>2370308</v>
      </c>
      <c r="AW1431" s="17">
        <f t="shared" si="9721"/>
        <v>2404582</v>
      </c>
      <c r="AX1431" s="17">
        <f t="shared" si="9721"/>
        <v>2439385</v>
      </c>
      <c r="AY1431" s="17">
        <f t="shared" si="9721"/>
        <v>2474728</v>
      </c>
      <c r="AZ1431" s="17">
        <f t="shared" si="9721"/>
        <v>2510622</v>
      </c>
      <c r="BA1431" s="17">
        <f t="shared" si="9721"/>
        <v>2547069</v>
      </c>
      <c r="BB1431" s="17">
        <f t="shared" si="9721"/>
        <v>2584085</v>
      </c>
      <c r="BC1431" s="17">
        <f t="shared" si="9721"/>
        <v>2621675</v>
      </c>
      <c r="BD1431" s="17">
        <f t="shared" si="9721"/>
        <v>2659851</v>
      </c>
      <c r="BE1431" s="17">
        <f t="shared" si="9721"/>
        <v>2698621</v>
      </c>
      <c r="BF1431" s="17">
        <f t="shared" si="9721"/>
        <v>2737995</v>
      </c>
      <c r="BG1431" s="17">
        <f t="shared" si="9721"/>
        <v>2777980</v>
      </c>
      <c r="BH1431" s="17">
        <f t="shared" si="9721"/>
        <v>2818594</v>
      </c>
      <c r="BI1431" s="17">
        <f t="shared" si="9721"/>
        <v>2859838</v>
      </c>
      <c r="BJ1431" s="17">
        <f t="shared" si="9721"/>
        <v>2901729</v>
      </c>
      <c r="BK1431" s="17">
        <f t="shared" si="9721"/>
        <v>2944274</v>
      </c>
      <c r="BL1431" s="17">
        <f t="shared" si="9721"/>
        <v>2987484</v>
      </c>
      <c r="BM1431" s="17">
        <f t="shared" si="9721"/>
        <v>3031369</v>
      </c>
      <c r="BN1431" s="17">
        <f t="shared" si="9721"/>
        <v>3075945</v>
      </c>
      <c r="BO1431" s="17">
        <f t="shared" si="9721"/>
        <v>3121217</v>
      </c>
      <c r="BP1431" s="17">
        <f t="shared" si="9721"/>
        <v>3167200</v>
      </c>
      <c r="BQ1431" s="17">
        <f t="shared" si="9721"/>
        <v>3213905</v>
      </c>
      <c r="BR1431" s="17">
        <f t="shared" si="9721"/>
        <v>3261342</v>
      </c>
      <c r="BS1431" s="17">
        <f t="shared" si="9721"/>
        <v>3309527</v>
      </c>
      <c r="BT1431" s="17">
        <f t="shared" si="9721"/>
        <v>3358468</v>
      </c>
      <c r="BU1431" s="17">
        <f t="shared" ref="BU1431:CO1431" si="9722">BU7+BU134+BU268+BU396+BU526+BU655+BU786+BU916+BU1045+BU1174+BU1302</f>
        <v>3408179</v>
      </c>
      <c r="BV1431" s="17">
        <f t="shared" si="9722"/>
        <v>3458673</v>
      </c>
      <c r="BW1431" s="17">
        <f t="shared" si="9722"/>
        <v>3509963</v>
      </c>
      <c r="BX1431" s="17">
        <f t="shared" si="9722"/>
        <v>3562061</v>
      </c>
      <c r="BY1431" s="17">
        <f t="shared" si="9722"/>
        <v>3614984</v>
      </c>
      <c r="BZ1431" s="17">
        <f t="shared" si="9722"/>
        <v>3668738</v>
      </c>
      <c r="CA1431" s="17">
        <f t="shared" si="9722"/>
        <v>3723344</v>
      </c>
      <c r="CB1431" s="17">
        <f t="shared" si="9722"/>
        <v>3778810</v>
      </c>
      <c r="CC1431" s="17">
        <f t="shared" si="9722"/>
        <v>3835156</v>
      </c>
      <c r="CD1431" s="17">
        <f t="shared" si="9722"/>
        <v>3892393</v>
      </c>
      <c r="CE1431" s="17">
        <f t="shared" si="9722"/>
        <v>3950536</v>
      </c>
      <c r="CF1431" s="17">
        <f t="shared" si="9722"/>
        <v>4009600</v>
      </c>
      <c r="CG1431" s="17">
        <f t="shared" si="9722"/>
        <v>4069602</v>
      </c>
      <c r="CH1431" s="17">
        <f t="shared" si="9722"/>
        <v>4130555</v>
      </c>
      <c r="CI1431" s="17">
        <f t="shared" si="9722"/>
        <v>4192477</v>
      </c>
      <c r="CJ1431" s="17">
        <f t="shared" si="9722"/>
        <v>4255380</v>
      </c>
      <c r="CK1431" s="17">
        <f t="shared" si="9722"/>
        <v>4319283</v>
      </c>
      <c r="CL1431" s="17">
        <f t="shared" si="9722"/>
        <v>4384204</v>
      </c>
      <c r="CM1431" s="17">
        <f t="shared" si="9722"/>
        <v>4450156</v>
      </c>
      <c r="CN1431" s="17">
        <f t="shared" si="9722"/>
        <v>4517161</v>
      </c>
      <c r="CO1431" s="17">
        <f t="shared" si="9722"/>
        <v>4585233</v>
      </c>
    </row>
    <row r="1432" spans="2:93">
      <c r="B1432" s="556" t="s">
        <v>1992</v>
      </c>
      <c r="C1432" s="634" t="s">
        <v>2002</v>
      </c>
      <c r="D1432" s="634"/>
      <c r="E1432" s="640"/>
      <c r="F1432" s="640"/>
      <c r="G1432" s="640"/>
      <c r="H1432" s="29"/>
      <c r="I1432" s="29"/>
      <c r="J1432" s="29"/>
      <c r="K1432" s="29"/>
      <c r="L1432" s="29"/>
      <c r="M1432" s="29"/>
      <c r="N1432" s="29"/>
      <c r="O1432" s="29"/>
      <c r="P1432" s="29"/>
      <c r="Q1432" s="29"/>
      <c r="R1432" s="29"/>
      <c r="S1432" s="29"/>
      <c r="T1432" s="29"/>
      <c r="U1432" s="29"/>
      <c r="V1432" s="29"/>
      <c r="W1432" s="29"/>
      <c r="X1432" s="29"/>
      <c r="Y1432" s="29"/>
      <c r="Z1432" s="29"/>
      <c r="AA1432" s="29"/>
      <c r="AB1432" s="29"/>
      <c r="AC1432" s="29"/>
      <c r="AD1432" s="29"/>
      <c r="AE1432" s="29"/>
      <c r="AF1432" s="29"/>
      <c r="AG1432" s="29"/>
      <c r="AH1432" s="29"/>
      <c r="AI1432" s="29"/>
      <c r="AJ1432" s="29"/>
      <c r="AK1432" s="29"/>
      <c r="AL1432" s="29"/>
      <c r="AM1432" s="29"/>
      <c r="AN1432" s="29"/>
      <c r="AO1432" s="29"/>
      <c r="AP1432" s="29"/>
      <c r="AQ1432" s="29"/>
      <c r="AR1432" s="29"/>
      <c r="AS1432" s="29"/>
      <c r="AT1432" s="29"/>
      <c r="AU1432" s="29"/>
      <c r="AV1432" s="29"/>
      <c r="AW1432" s="29"/>
      <c r="AX1432" s="29"/>
      <c r="AY1432" s="29"/>
      <c r="AZ1432" s="29"/>
      <c r="BA1432" s="29"/>
      <c r="BB1432" s="29"/>
      <c r="BC1432" s="29"/>
      <c r="BD1432" s="29"/>
      <c r="BE1432" s="29"/>
      <c r="BF1432" s="29"/>
      <c r="BG1432" s="29"/>
      <c r="BH1432" s="29"/>
      <c r="BI1432" s="29"/>
      <c r="BJ1432" s="29"/>
      <c r="BK1432" s="29"/>
      <c r="BL1432" s="29"/>
      <c r="BM1432" s="29"/>
      <c r="BN1432" s="29"/>
      <c r="BO1432" s="29"/>
      <c r="BP1432" s="29"/>
      <c r="BQ1432" s="29"/>
      <c r="BR1432" s="29"/>
      <c r="BS1432" s="29"/>
      <c r="BT1432" s="29"/>
      <c r="BU1432" s="29"/>
      <c r="BV1432" s="29"/>
      <c r="BW1432" s="29"/>
      <c r="BX1432" s="29"/>
      <c r="BY1432" s="29"/>
      <c r="BZ1432" s="29"/>
      <c r="CA1432" s="29"/>
      <c r="CB1432" s="29"/>
      <c r="CC1432" s="29"/>
      <c r="CD1432" s="29"/>
      <c r="CE1432" s="29"/>
      <c r="CF1432" s="29"/>
      <c r="CG1432" s="29"/>
      <c r="CH1432" s="29"/>
      <c r="CI1432" s="29"/>
      <c r="CJ1432" s="29"/>
      <c r="CK1432" s="29"/>
      <c r="CL1432" s="29"/>
      <c r="CM1432" s="29"/>
      <c r="CN1432" s="29"/>
      <c r="CO1432" s="29"/>
    </row>
    <row r="1433" spans="2:93">
      <c r="B1433" s="556" t="s">
        <v>1988</v>
      </c>
      <c r="C1433" s="634" t="s">
        <v>2005</v>
      </c>
      <c r="D1433" s="634"/>
      <c r="H1433" s="556"/>
      <c r="I1433" s="17">
        <f t="shared" ref="I1433:BT1433" si="9723">I9+I136+I270+I398+I528+I657+I788+I918+I1047+I1176+I1304</f>
        <v>-241198</v>
      </c>
      <c r="J1433" s="17">
        <f t="shared" si="9723"/>
        <v>-244121</v>
      </c>
      <c r="K1433" s="17">
        <f t="shared" si="9723"/>
        <v>-247087</v>
      </c>
      <c r="L1433" s="17">
        <f t="shared" si="9723"/>
        <v>-250092</v>
      </c>
      <c r="M1433" s="17">
        <f t="shared" si="9723"/>
        <v>-253137</v>
      </c>
      <c r="N1433" s="17">
        <f t="shared" si="9723"/>
        <v>-256225</v>
      </c>
      <c r="O1433" s="17">
        <f t="shared" si="9723"/>
        <v>-237708</v>
      </c>
      <c r="P1433" s="17">
        <f t="shared" si="9723"/>
        <v>-241488</v>
      </c>
      <c r="Q1433" s="17">
        <f t="shared" si="9723"/>
        <v>-245342</v>
      </c>
      <c r="R1433" s="17">
        <f t="shared" si="9723"/>
        <v>-249262</v>
      </c>
      <c r="S1433" s="17">
        <f t="shared" si="9723"/>
        <v>-253253</v>
      </c>
      <c r="T1433" s="17">
        <f t="shared" si="9723"/>
        <v>-257316</v>
      </c>
      <c r="U1433" s="17">
        <f t="shared" si="9723"/>
        <v>-261453</v>
      </c>
      <c r="V1433" s="17">
        <f t="shared" si="9723"/>
        <v>-265664</v>
      </c>
      <c r="W1433" s="17">
        <f t="shared" si="9723"/>
        <v>-269954</v>
      </c>
      <c r="X1433" s="17">
        <f t="shared" si="9723"/>
        <v>-274322</v>
      </c>
      <c r="Y1433" s="17">
        <f t="shared" si="9723"/>
        <v>-277853</v>
      </c>
      <c r="Z1433" s="17">
        <f t="shared" si="9723"/>
        <v>-281434</v>
      </c>
      <c r="AA1433" s="17">
        <f t="shared" si="9723"/>
        <v>-285068</v>
      </c>
      <c r="AB1433" s="17">
        <f t="shared" si="9723"/>
        <v>-288752</v>
      </c>
      <c r="AC1433" s="17">
        <f t="shared" si="9723"/>
        <v>-292492</v>
      </c>
      <c r="AD1433" s="17">
        <f t="shared" si="9723"/>
        <v>-296285</v>
      </c>
      <c r="AE1433" s="17">
        <f t="shared" si="9723"/>
        <v>-300132</v>
      </c>
      <c r="AF1433" s="17">
        <f t="shared" si="9723"/>
        <v>-304035</v>
      </c>
      <c r="AG1433" s="17">
        <f t="shared" si="9723"/>
        <v>-307994</v>
      </c>
      <c r="AH1433" s="17">
        <f t="shared" si="9723"/>
        <v>-312009</v>
      </c>
      <c r="AI1433" s="17">
        <f t="shared" si="9723"/>
        <v>-316084</v>
      </c>
      <c r="AJ1433" s="17">
        <f t="shared" si="9723"/>
        <v>-320217</v>
      </c>
      <c r="AK1433" s="17">
        <f t="shared" si="9723"/>
        <v>-324411</v>
      </c>
      <c r="AL1433" s="17">
        <f t="shared" si="9723"/>
        <v>-328666</v>
      </c>
      <c r="AM1433" s="17">
        <f t="shared" si="9723"/>
        <v>-332981</v>
      </c>
      <c r="AN1433" s="17">
        <f t="shared" si="9723"/>
        <v>-337358</v>
      </c>
      <c r="AO1433" s="17">
        <f t="shared" si="9723"/>
        <v>-341802</v>
      </c>
      <c r="AP1433" s="17">
        <f t="shared" si="9723"/>
        <v>-346308</v>
      </c>
      <c r="AQ1433" s="17">
        <f t="shared" si="9723"/>
        <v>-350881</v>
      </c>
      <c r="AR1433" s="17">
        <f t="shared" si="9723"/>
        <v>-355522</v>
      </c>
      <c r="AS1433" s="17">
        <f t="shared" si="9723"/>
        <v>-360228</v>
      </c>
      <c r="AT1433" s="17">
        <f t="shared" si="9723"/>
        <v>-365003</v>
      </c>
      <c r="AU1433" s="17">
        <f t="shared" si="9723"/>
        <v>-369850</v>
      </c>
      <c r="AV1433" s="17">
        <f t="shared" si="9723"/>
        <v>-374766</v>
      </c>
      <c r="AW1433" s="17">
        <f t="shared" si="9723"/>
        <v>-379756</v>
      </c>
      <c r="AX1433" s="17">
        <f t="shared" si="9723"/>
        <v>-384817</v>
      </c>
      <c r="AY1433" s="17">
        <f t="shared" si="9723"/>
        <v>-389954</v>
      </c>
      <c r="AZ1433" s="17">
        <f t="shared" si="9723"/>
        <v>-395164</v>
      </c>
      <c r="BA1433" s="17">
        <f t="shared" si="9723"/>
        <v>-400455</v>
      </c>
      <c r="BB1433" s="17">
        <f t="shared" si="9723"/>
        <v>-405820</v>
      </c>
      <c r="BC1433" s="17">
        <f t="shared" si="9723"/>
        <v>-411265</v>
      </c>
      <c r="BD1433" s="17">
        <f t="shared" si="9723"/>
        <v>-416792</v>
      </c>
      <c r="BE1433" s="17">
        <f t="shared" si="9723"/>
        <v>-422401</v>
      </c>
      <c r="BF1433" s="17">
        <f t="shared" si="9723"/>
        <v>-428090</v>
      </c>
      <c r="BG1433" s="17">
        <f t="shared" si="9723"/>
        <v>-433866</v>
      </c>
      <c r="BH1433" s="17">
        <f t="shared" si="9723"/>
        <v>-439725</v>
      </c>
      <c r="BI1433" s="17">
        <f t="shared" si="9723"/>
        <v>-445672</v>
      </c>
      <c r="BJ1433" s="17">
        <f t="shared" si="9723"/>
        <v>-451707</v>
      </c>
      <c r="BK1433" s="17">
        <f t="shared" si="9723"/>
        <v>-457832</v>
      </c>
      <c r="BL1433" s="17">
        <f t="shared" si="9723"/>
        <v>-464050</v>
      </c>
      <c r="BM1433" s="17">
        <f t="shared" si="9723"/>
        <v>-470358</v>
      </c>
      <c r="BN1433" s="17">
        <f t="shared" si="9723"/>
        <v>-476760</v>
      </c>
      <c r="BO1433" s="17">
        <f t="shared" si="9723"/>
        <v>-483258</v>
      </c>
      <c r="BP1433" s="17">
        <f t="shared" si="9723"/>
        <v>-489853</v>
      </c>
      <c r="BQ1433" s="17">
        <f t="shared" si="9723"/>
        <v>-496546</v>
      </c>
      <c r="BR1433" s="17">
        <f t="shared" si="9723"/>
        <v>-503339</v>
      </c>
      <c r="BS1433" s="17">
        <f t="shared" si="9723"/>
        <v>-510235</v>
      </c>
      <c r="BT1433" s="17">
        <f t="shared" si="9723"/>
        <v>-517233</v>
      </c>
      <c r="BU1433" s="17">
        <f t="shared" ref="BU1433:CO1433" si="9724">BU9+BU136+BU270+BU398+BU528+BU657+BU788+BU918+BU1047+BU1176+BU1304</f>
        <v>-524336</v>
      </c>
      <c r="BV1433" s="17">
        <f t="shared" si="9724"/>
        <v>-531545</v>
      </c>
      <c r="BW1433" s="17">
        <f t="shared" si="9724"/>
        <v>-538864</v>
      </c>
      <c r="BX1433" s="17">
        <f t="shared" si="9724"/>
        <v>-546292</v>
      </c>
      <c r="BY1433" s="17">
        <f t="shared" si="9724"/>
        <v>-553830</v>
      </c>
      <c r="BZ1433" s="17">
        <f t="shared" si="9724"/>
        <v>-561482</v>
      </c>
      <c r="CA1433" s="17">
        <f t="shared" si="9724"/>
        <v>-569251</v>
      </c>
      <c r="CB1433" s="17">
        <f t="shared" si="9724"/>
        <v>-577136</v>
      </c>
      <c r="CC1433" s="17">
        <f t="shared" si="9724"/>
        <v>-585141</v>
      </c>
      <c r="CD1433" s="17">
        <f t="shared" si="9724"/>
        <v>-593267</v>
      </c>
      <c r="CE1433" s="17">
        <f t="shared" si="9724"/>
        <v>-601515</v>
      </c>
      <c r="CF1433" s="17">
        <f t="shared" si="9724"/>
        <v>-609888</v>
      </c>
      <c r="CG1433" s="17">
        <f t="shared" si="9724"/>
        <v>-618385</v>
      </c>
      <c r="CH1433" s="17">
        <f t="shared" si="9724"/>
        <v>-627014</v>
      </c>
      <c r="CI1433" s="17">
        <f t="shared" si="9724"/>
        <v>-635772</v>
      </c>
      <c r="CJ1433" s="17">
        <f t="shared" si="9724"/>
        <v>-644666</v>
      </c>
      <c r="CK1433" s="17">
        <f t="shared" si="9724"/>
        <v>-653691</v>
      </c>
      <c r="CL1433" s="17">
        <f t="shared" si="9724"/>
        <v>-662853</v>
      </c>
      <c r="CM1433" s="17">
        <f t="shared" si="9724"/>
        <v>-672159</v>
      </c>
      <c r="CN1433" s="17">
        <f t="shared" si="9724"/>
        <v>-681604</v>
      </c>
      <c r="CO1433" s="17">
        <f t="shared" si="9724"/>
        <v>-691193</v>
      </c>
    </row>
    <row r="1434" spans="2:93">
      <c r="B1434" s="556" t="s">
        <v>1993</v>
      </c>
      <c r="C1434" s="634" t="s">
        <v>2001</v>
      </c>
      <c r="D1434" s="634"/>
      <c r="E1434" s="640"/>
      <c r="F1434" s="640"/>
      <c r="G1434" s="640"/>
      <c r="H1434" s="29"/>
      <c r="I1434" s="29"/>
      <c r="J1434" s="29"/>
      <c r="K1434" s="29"/>
      <c r="L1434" s="29"/>
      <c r="M1434" s="29"/>
      <c r="N1434" s="29"/>
      <c r="O1434" s="29"/>
      <c r="P1434" s="29"/>
      <c r="Q1434" s="29"/>
      <c r="R1434" s="29"/>
      <c r="S1434" s="29"/>
      <c r="T1434" s="29"/>
      <c r="U1434" s="29"/>
      <c r="V1434" s="29"/>
      <c r="W1434" s="29"/>
      <c r="X1434" s="29"/>
      <c r="Y1434" s="29"/>
      <c r="Z1434" s="29"/>
      <c r="AA1434" s="29"/>
      <c r="AB1434" s="29"/>
      <c r="AC1434" s="29"/>
      <c r="AD1434" s="29"/>
      <c r="AE1434" s="29"/>
      <c r="AF1434" s="29"/>
      <c r="AG1434" s="29"/>
      <c r="AH1434" s="29"/>
      <c r="AI1434" s="29"/>
      <c r="AJ1434" s="29"/>
      <c r="AK1434" s="29"/>
      <c r="AL1434" s="29"/>
      <c r="AM1434" s="29"/>
      <c r="AN1434" s="29"/>
      <c r="AO1434" s="29"/>
      <c r="AP1434" s="29"/>
      <c r="AQ1434" s="29"/>
      <c r="AR1434" s="29"/>
      <c r="AS1434" s="29"/>
      <c r="AT1434" s="29"/>
      <c r="AU1434" s="29"/>
      <c r="AV1434" s="29"/>
      <c r="AW1434" s="29"/>
      <c r="AX1434" s="29"/>
      <c r="AY1434" s="29"/>
      <c r="AZ1434" s="29"/>
      <c r="BA1434" s="29"/>
      <c r="BB1434" s="29"/>
      <c r="BC1434" s="29"/>
      <c r="BD1434" s="29"/>
      <c r="BE1434" s="29"/>
      <c r="BF1434" s="29"/>
      <c r="BG1434" s="29"/>
      <c r="BH1434" s="29"/>
      <c r="BI1434" s="29"/>
      <c r="BJ1434" s="29"/>
      <c r="BK1434" s="29"/>
      <c r="BL1434" s="29"/>
      <c r="BM1434" s="29"/>
      <c r="BN1434" s="29"/>
      <c r="BO1434" s="29"/>
      <c r="BP1434" s="29"/>
      <c r="BQ1434" s="29"/>
      <c r="BR1434" s="29"/>
      <c r="BS1434" s="29"/>
      <c r="BT1434" s="29"/>
      <c r="BU1434" s="29"/>
      <c r="BV1434" s="29"/>
      <c r="BW1434" s="29"/>
      <c r="BX1434" s="29"/>
      <c r="BY1434" s="29"/>
      <c r="BZ1434" s="29"/>
      <c r="CA1434" s="29"/>
      <c r="CB1434" s="29"/>
      <c r="CC1434" s="29"/>
      <c r="CD1434" s="29"/>
      <c r="CE1434" s="29"/>
      <c r="CF1434" s="29"/>
      <c r="CG1434" s="29"/>
      <c r="CH1434" s="29"/>
      <c r="CI1434" s="29"/>
      <c r="CJ1434" s="29"/>
      <c r="CK1434" s="29"/>
      <c r="CL1434" s="29"/>
      <c r="CM1434" s="29"/>
      <c r="CN1434" s="29"/>
      <c r="CO1434" s="29"/>
    </row>
    <row r="1435" spans="2:93">
      <c r="B1435" s="556" t="s">
        <v>223</v>
      </c>
      <c r="C1435" s="634" t="s">
        <v>2003</v>
      </c>
      <c r="D1435" s="634"/>
      <c r="H1435" s="556"/>
      <c r="I1435" s="556"/>
      <c r="J1435" s="556"/>
      <c r="K1435" s="556"/>
      <c r="L1435" s="556"/>
      <c r="AK1435" s="556"/>
      <c r="AL1435" s="556"/>
      <c r="AM1435" s="556"/>
      <c r="AN1435" s="556"/>
      <c r="AO1435" s="556"/>
      <c r="AP1435" s="556"/>
      <c r="AQ1435" s="556"/>
      <c r="AR1435" s="556"/>
      <c r="AS1435" s="556"/>
      <c r="AT1435" s="556"/>
      <c r="AU1435" s="556"/>
      <c r="AV1435" s="556"/>
      <c r="AW1435" s="556"/>
      <c r="AX1435" s="556"/>
      <c r="AY1435" s="556"/>
      <c r="AZ1435" s="556"/>
      <c r="BA1435" s="556"/>
      <c r="BB1435" s="556"/>
      <c r="BC1435" s="556"/>
      <c r="BD1435" s="556"/>
      <c r="BE1435" s="556"/>
      <c r="BF1435" s="556"/>
      <c r="BG1435" s="556"/>
      <c r="BH1435" s="556"/>
      <c r="BI1435" s="556"/>
      <c r="BJ1435" s="556"/>
      <c r="BK1435" s="556"/>
      <c r="BL1435" s="556"/>
      <c r="BM1435" s="556"/>
      <c r="BN1435" s="556"/>
      <c r="BO1435" s="556"/>
      <c r="BP1435" s="556"/>
      <c r="BQ1435" s="556"/>
      <c r="BR1435" s="556"/>
      <c r="BS1435" s="556"/>
      <c r="BT1435" s="556"/>
      <c r="BU1435" s="556"/>
      <c r="BV1435" s="556"/>
      <c r="BW1435" s="556"/>
      <c r="BX1435" s="556"/>
      <c r="BY1435" s="556"/>
      <c r="BZ1435" s="556"/>
      <c r="CA1435" s="556"/>
      <c r="CB1435" s="556"/>
      <c r="CC1435" s="556"/>
      <c r="CD1435" s="556"/>
      <c r="CE1435" s="556"/>
      <c r="CF1435" s="556"/>
      <c r="CG1435" s="556"/>
      <c r="CH1435" s="556"/>
      <c r="CI1435" s="556"/>
      <c r="CJ1435" s="556"/>
      <c r="CK1435" s="556"/>
      <c r="CL1435" s="556"/>
      <c r="CM1435" s="556"/>
      <c r="CN1435" s="556"/>
      <c r="CO1435" s="556"/>
    </row>
    <row r="1436" spans="2:93">
      <c r="B1436" s="556" t="s">
        <v>1994</v>
      </c>
      <c r="C1436" s="634" t="s">
        <v>2004</v>
      </c>
      <c r="D1436" s="634"/>
      <c r="H1436" s="634"/>
      <c r="I1436" s="634"/>
      <c r="J1436" s="634"/>
      <c r="K1436" s="634"/>
      <c r="L1436" s="634"/>
      <c r="M1436" s="634"/>
      <c r="N1436" s="634"/>
      <c r="O1436" s="634"/>
      <c r="P1436" s="634"/>
      <c r="Q1436" s="634"/>
      <c r="R1436" s="634"/>
      <c r="S1436" s="634"/>
      <c r="T1436" s="634"/>
      <c r="U1436" s="634"/>
      <c r="V1436" s="634"/>
      <c r="W1436" s="634"/>
      <c r="X1436" s="634"/>
      <c r="Y1436" s="634"/>
      <c r="Z1436" s="634"/>
      <c r="AA1436" s="634"/>
      <c r="AB1436" s="634"/>
      <c r="AC1436" s="634"/>
      <c r="AD1436" s="634"/>
      <c r="AE1436" s="634"/>
      <c r="AF1436" s="634"/>
      <c r="AG1436" s="634"/>
      <c r="AH1436" s="634"/>
      <c r="AI1436" s="634"/>
      <c r="AJ1436" s="634"/>
      <c r="AK1436" s="634"/>
      <c r="AL1436" s="634"/>
      <c r="AM1436" s="634"/>
      <c r="AN1436" s="634"/>
      <c r="AO1436" s="634"/>
      <c r="AP1436" s="634"/>
      <c r="AQ1436" s="634"/>
      <c r="AR1436" s="634"/>
      <c r="AS1436" s="634"/>
      <c r="AT1436" s="634"/>
      <c r="AU1436" s="634"/>
      <c r="AV1436" s="634"/>
      <c r="AW1436" s="634"/>
      <c r="AX1436" s="634"/>
      <c r="AY1436" s="634"/>
      <c r="AZ1436" s="634"/>
      <c r="BA1436" s="634"/>
      <c r="BB1436" s="634"/>
      <c r="BC1436" s="634"/>
      <c r="BD1436" s="634"/>
      <c r="BE1436" s="634"/>
      <c r="BF1436" s="634"/>
      <c r="BG1436" s="634"/>
      <c r="BH1436" s="634"/>
      <c r="BI1436" s="634"/>
      <c r="BJ1436" s="634"/>
      <c r="BK1436" s="634"/>
      <c r="BL1436" s="634"/>
      <c r="BM1436" s="634"/>
      <c r="BN1436" s="634"/>
      <c r="BO1436" s="634"/>
      <c r="BP1436" s="634"/>
      <c r="BQ1436" s="634"/>
      <c r="BR1436" s="634"/>
      <c r="BS1436" s="634"/>
      <c r="BT1436" s="634"/>
      <c r="BU1436" s="634"/>
      <c r="BV1436" s="634"/>
      <c r="BW1436" s="634"/>
      <c r="BX1436" s="634"/>
      <c r="BY1436" s="634"/>
      <c r="BZ1436" s="634"/>
      <c r="CA1436" s="634"/>
      <c r="CB1436" s="634"/>
      <c r="CC1436" s="634"/>
      <c r="CD1436" s="634"/>
      <c r="CE1436" s="634"/>
      <c r="CF1436" s="634"/>
      <c r="CG1436" s="634"/>
      <c r="CH1436" s="634"/>
      <c r="CI1436" s="634"/>
      <c r="CJ1436" s="634"/>
      <c r="CK1436" s="634"/>
      <c r="CL1436" s="634"/>
      <c r="CM1436" s="634"/>
      <c r="CN1436" s="634"/>
      <c r="CO1436" s="634"/>
    </row>
    <row r="1437" spans="2:93">
      <c r="B1437" s="556" t="s">
        <v>1995</v>
      </c>
      <c r="C1437" s="634" t="s">
        <v>2003</v>
      </c>
      <c r="D1437" s="634"/>
      <c r="H1437" s="556"/>
      <c r="I1437" s="556"/>
      <c r="J1437" s="556"/>
      <c r="K1437" s="556"/>
      <c r="L1437" s="556"/>
      <c r="AK1437" s="556"/>
      <c r="AL1437" s="556"/>
      <c r="AM1437" s="556"/>
      <c r="AN1437" s="556"/>
      <c r="AO1437" s="556"/>
      <c r="AP1437" s="556"/>
      <c r="AQ1437" s="556"/>
      <c r="AR1437" s="556"/>
      <c r="AS1437" s="556"/>
      <c r="AT1437" s="556"/>
      <c r="AU1437" s="556"/>
      <c r="AV1437" s="556"/>
      <c r="AW1437" s="556"/>
      <c r="AX1437" s="556"/>
      <c r="AY1437" s="556"/>
      <c r="AZ1437" s="556"/>
      <c r="BA1437" s="556"/>
      <c r="BB1437" s="556"/>
      <c r="BC1437" s="556"/>
      <c r="BD1437" s="556"/>
      <c r="BE1437" s="556"/>
      <c r="BF1437" s="556"/>
      <c r="BG1437" s="556"/>
      <c r="BH1437" s="556"/>
      <c r="BI1437" s="556"/>
      <c r="BJ1437" s="556"/>
      <c r="BK1437" s="556"/>
      <c r="BL1437" s="556"/>
      <c r="BM1437" s="556"/>
      <c r="BN1437" s="556"/>
      <c r="BO1437" s="556"/>
      <c r="BP1437" s="556"/>
      <c r="BQ1437" s="556"/>
      <c r="BR1437" s="556"/>
      <c r="BS1437" s="556"/>
      <c r="BT1437" s="556"/>
      <c r="BU1437" s="556"/>
      <c r="BV1437" s="556"/>
      <c r="BW1437" s="556"/>
      <c r="BX1437" s="556"/>
      <c r="BY1437" s="556"/>
      <c r="BZ1437" s="556"/>
      <c r="CA1437" s="556"/>
      <c r="CB1437" s="556"/>
      <c r="CC1437" s="556"/>
      <c r="CD1437" s="556"/>
      <c r="CE1437" s="556"/>
      <c r="CF1437" s="556"/>
      <c r="CG1437" s="556"/>
      <c r="CH1437" s="556"/>
      <c r="CI1437" s="556"/>
      <c r="CJ1437" s="556"/>
      <c r="CK1437" s="556"/>
      <c r="CL1437" s="556"/>
      <c r="CM1437" s="556"/>
      <c r="CN1437" s="556"/>
      <c r="CO1437" s="556"/>
    </row>
    <row r="1438" spans="2:93">
      <c r="B1438" s="556" t="s">
        <v>1998</v>
      </c>
      <c r="C1438" s="634" t="s">
        <v>2003</v>
      </c>
      <c r="D1438" s="634"/>
      <c r="H1438" s="556"/>
      <c r="I1438" s="556"/>
      <c r="J1438" s="556"/>
      <c r="K1438" s="556"/>
      <c r="L1438" s="556"/>
      <c r="AK1438" s="556"/>
      <c r="AL1438" s="556"/>
      <c r="AM1438" s="556"/>
      <c r="AN1438" s="556"/>
      <c r="AO1438" s="556"/>
      <c r="AP1438" s="556"/>
      <c r="AQ1438" s="556"/>
      <c r="AR1438" s="556"/>
      <c r="AS1438" s="556"/>
      <c r="AT1438" s="556"/>
      <c r="AU1438" s="556"/>
      <c r="AV1438" s="556"/>
      <c r="AW1438" s="556"/>
      <c r="AX1438" s="556"/>
      <c r="AY1438" s="556"/>
      <c r="AZ1438" s="556"/>
      <c r="BA1438" s="556"/>
      <c r="BB1438" s="556"/>
      <c r="BC1438" s="556"/>
      <c r="BD1438" s="556"/>
      <c r="BE1438" s="556"/>
      <c r="BF1438" s="556"/>
      <c r="BG1438" s="556"/>
      <c r="BH1438" s="556"/>
      <c r="BI1438" s="556"/>
      <c r="BJ1438" s="556"/>
      <c r="BK1438" s="556"/>
      <c r="BL1438" s="556"/>
      <c r="BM1438" s="556"/>
      <c r="BN1438" s="556"/>
      <c r="BO1438" s="556"/>
      <c r="BP1438" s="556"/>
      <c r="BQ1438" s="556"/>
      <c r="BR1438" s="556"/>
      <c r="BS1438" s="556"/>
      <c r="BT1438" s="556"/>
      <c r="BU1438" s="556"/>
      <c r="BV1438" s="556"/>
      <c r="BW1438" s="556"/>
      <c r="BX1438" s="556"/>
      <c r="BY1438" s="556"/>
      <c r="BZ1438" s="556"/>
      <c r="CA1438" s="556"/>
      <c r="CB1438" s="556"/>
      <c r="CC1438" s="556"/>
      <c r="CD1438" s="556"/>
      <c r="CE1438" s="556"/>
      <c r="CF1438" s="556"/>
      <c r="CG1438" s="556"/>
      <c r="CH1438" s="556"/>
      <c r="CI1438" s="556"/>
      <c r="CJ1438" s="556"/>
      <c r="CK1438" s="556"/>
      <c r="CL1438" s="556"/>
      <c r="CM1438" s="556"/>
      <c r="CN1438" s="556"/>
      <c r="CO1438" s="556"/>
    </row>
    <row r="1439" spans="2:93">
      <c r="B1439" s="556" t="s">
        <v>1996</v>
      </c>
      <c r="C1439" s="634" t="s">
        <v>2005</v>
      </c>
      <c r="D1439" s="634"/>
      <c r="H1439" s="634"/>
      <c r="I1439" s="634"/>
      <c r="J1439" s="634"/>
      <c r="K1439" s="634"/>
      <c r="L1439" s="634"/>
      <c r="M1439" s="634"/>
      <c r="N1439" s="634"/>
      <c r="O1439" s="634"/>
      <c r="P1439" s="634"/>
      <c r="Q1439" s="634"/>
      <c r="R1439" s="634"/>
      <c r="S1439" s="634"/>
      <c r="T1439" s="634"/>
      <c r="U1439" s="634"/>
      <c r="V1439" s="634"/>
      <c r="W1439" s="634"/>
      <c r="X1439" s="634"/>
      <c r="Y1439" s="634"/>
      <c r="Z1439" s="634"/>
      <c r="AA1439" s="634"/>
      <c r="AB1439" s="634"/>
      <c r="AC1439" s="634"/>
      <c r="AD1439" s="634"/>
      <c r="AE1439" s="634"/>
      <c r="AF1439" s="634"/>
      <c r="AG1439" s="634"/>
      <c r="AH1439" s="634"/>
      <c r="AI1439" s="634"/>
      <c r="AJ1439" s="634"/>
      <c r="AK1439" s="634"/>
      <c r="AL1439" s="634"/>
      <c r="AM1439" s="634"/>
      <c r="AN1439" s="634"/>
      <c r="AO1439" s="634"/>
      <c r="AP1439" s="634"/>
      <c r="AQ1439" s="634"/>
      <c r="AR1439" s="634"/>
      <c r="AS1439" s="634"/>
      <c r="AT1439" s="634"/>
      <c r="AU1439" s="634"/>
      <c r="AV1439" s="634"/>
      <c r="AW1439" s="634"/>
      <c r="AX1439" s="634"/>
      <c r="AY1439" s="634"/>
      <c r="AZ1439" s="634"/>
      <c r="BA1439" s="634"/>
      <c r="BB1439" s="634"/>
      <c r="BC1439" s="634"/>
      <c r="BD1439" s="634"/>
      <c r="BE1439" s="634"/>
      <c r="BF1439" s="634"/>
      <c r="BG1439" s="634"/>
      <c r="BH1439" s="634"/>
      <c r="BI1439" s="634"/>
      <c r="BJ1439" s="634"/>
      <c r="BK1439" s="634"/>
      <c r="BL1439" s="634"/>
      <c r="BM1439" s="634"/>
      <c r="BN1439" s="634"/>
      <c r="BO1439" s="634"/>
      <c r="BP1439" s="634"/>
      <c r="BQ1439" s="634"/>
      <c r="BR1439" s="634"/>
      <c r="BS1439" s="634"/>
      <c r="BT1439" s="634"/>
      <c r="BU1439" s="634"/>
      <c r="BV1439" s="634"/>
      <c r="BW1439" s="634"/>
      <c r="BX1439" s="634"/>
      <c r="BY1439" s="634"/>
      <c r="BZ1439" s="634"/>
      <c r="CA1439" s="634"/>
      <c r="CB1439" s="634"/>
      <c r="CC1439" s="634"/>
      <c r="CD1439" s="634"/>
      <c r="CE1439" s="634"/>
      <c r="CF1439" s="634"/>
      <c r="CG1439" s="634"/>
      <c r="CH1439" s="634"/>
      <c r="CI1439" s="634"/>
      <c r="CJ1439" s="634"/>
      <c r="CK1439" s="634"/>
      <c r="CL1439" s="634"/>
      <c r="CM1439" s="634"/>
      <c r="CN1439" s="634"/>
      <c r="CO1439" s="634"/>
    </row>
    <row r="1440" spans="2:93">
      <c r="B1440" s="556" t="s">
        <v>1997</v>
      </c>
      <c r="C1440" s="634" t="s">
        <v>2005</v>
      </c>
      <c r="D1440" s="634"/>
      <c r="H1440" s="556"/>
      <c r="I1440" s="556"/>
      <c r="J1440" s="556"/>
      <c r="K1440" s="556"/>
      <c r="L1440" s="556"/>
      <c r="AK1440" s="556"/>
      <c r="AL1440" s="556"/>
      <c r="AM1440" s="556"/>
      <c r="AN1440" s="556"/>
      <c r="AO1440" s="556"/>
      <c r="AP1440" s="556"/>
      <c r="AQ1440" s="556"/>
      <c r="AR1440" s="556"/>
      <c r="AS1440" s="556"/>
      <c r="AT1440" s="556"/>
      <c r="AU1440" s="556"/>
      <c r="AV1440" s="556"/>
      <c r="AW1440" s="556"/>
      <c r="AX1440" s="556"/>
      <c r="AY1440" s="556"/>
      <c r="AZ1440" s="556"/>
      <c r="BA1440" s="556"/>
      <c r="BB1440" s="556"/>
      <c r="BC1440" s="556"/>
      <c r="BD1440" s="556"/>
      <c r="BE1440" s="556"/>
      <c r="BF1440" s="556"/>
      <c r="BG1440" s="556"/>
      <c r="BH1440" s="556"/>
      <c r="BI1440" s="556"/>
      <c r="BJ1440" s="556"/>
      <c r="BK1440" s="556"/>
      <c r="BL1440" s="556"/>
      <c r="BM1440" s="556"/>
      <c r="BN1440" s="556"/>
      <c r="BO1440" s="556"/>
      <c r="BP1440" s="556"/>
      <c r="BQ1440" s="556"/>
      <c r="BR1440" s="556"/>
      <c r="BS1440" s="556"/>
      <c r="BT1440" s="556"/>
      <c r="BU1440" s="556"/>
      <c r="BV1440" s="556"/>
      <c r="BW1440" s="556"/>
      <c r="BX1440" s="556"/>
      <c r="BY1440" s="556"/>
      <c r="BZ1440" s="556"/>
      <c r="CA1440" s="556"/>
      <c r="CB1440" s="556"/>
      <c r="CC1440" s="556"/>
      <c r="CD1440" s="556"/>
      <c r="CE1440" s="556"/>
      <c r="CF1440" s="556"/>
      <c r="CG1440" s="556"/>
      <c r="CH1440" s="556"/>
      <c r="CI1440" s="556"/>
      <c r="CJ1440" s="556"/>
      <c r="CK1440" s="556"/>
      <c r="CL1440" s="556"/>
      <c r="CM1440" s="556"/>
      <c r="CN1440" s="556"/>
      <c r="CO1440" s="556"/>
    </row>
    <row r="1441" spans="2:93">
      <c r="B1441" s="556" t="s">
        <v>1943</v>
      </c>
      <c r="C1441" s="634" t="s">
        <v>2005</v>
      </c>
      <c r="D1441" s="634"/>
      <c r="H1441" s="556"/>
      <c r="I1441" s="556"/>
      <c r="J1441" s="556"/>
      <c r="K1441" s="556"/>
      <c r="L1441" s="556"/>
      <c r="AK1441" s="556"/>
      <c r="AL1441" s="556"/>
      <c r="AM1441" s="556"/>
      <c r="AN1441" s="556"/>
      <c r="AO1441" s="556"/>
      <c r="AP1441" s="556"/>
      <c r="AQ1441" s="556"/>
      <c r="AR1441" s="556"/>
      <c r="AS1441" s="556"/>
      <c r="AT1441" s="556"/>
      <c r="AU1441" s="556"/>
      <c r="AV1441" s="556"/>
      <c r="AW1441" s="556"/>
      <c r="AX1441" s="556"/>
      <c r="AY1441" s="556"/>
      <c r="AZ1441" s="556"/>
      <c r="BA1441" s="556"/>
      <c r="BB1441" s="556"/>
      <c r="BC1441" s="556"/>
      <c r="BD1441" s="556"/>
      <c r="BE1441" s="556"/>
      <c r="BF1441" s="556"/>
      <c r="BG1441" s="556"/>
      <c r="BH1441" s="556"/>
      <c r="BI1441" s="556"/>
      <c r="BJ1441" s="556"/>
      <c r="BK1441" s="556"/>
      <c r="BL1441" s="556"/>
      <c r="BM1441" s="556"/>
      <c r="BN1441" s="556"/>
      <c r="BO1441" s="556"/>
      <c r="BP1441" s="556"/>
      <c r="BQ1441" s="556"/>
      <c r="BR1441" s="556"/>
      <c r="BS1441" s="556"/>
      <c r="BT1441" s="556"/>
      <c r="BU1441" s="556"/>
      <c r="BV1441" s="556"/>
      <c r="BW1441" s="556"/>
      <c r="BX1441" s="556"/>
      <c r="BY1441" s="556"/>
      <c r="BZ1441" s="556"/>
      <c r="CA1441" s="556"/>
      <c r="CB1441" s="556"/>
      <c r="CC1441" s="556"/>
      <c r="CD1441" s="556"/>
      <c r="CE1441" s="556"/>
      <c r="CF1441" s="556"/>
      <c r="CG1441" s="556"/>
      <c r="CH1441" s="556"/>
      <c r="CI1441" s="556"/>
      <c r="CJ1441" s="556"/>
      <c r="CK1441" s="556"/>
      <c r="CL1441" s="556"/>
      <c r="CM1441" s="556"/>
      <c r="CN1441" s="556"/>
      <c r="CO1441" s="556"/>
    </row>
    <row r="1442" spans="2:93">
      <c r="B1442" s="556" t="s">
        <v>1989</v>
      </c>
      <c r="C1442" s="634" t="s">
        <v>2006</v>
      </c>
      <c r="D1442" s="45" t="s">
        <v>156</v>
      </c>
      <c r="E1442" s="639">
        <f>'DCF Forecast Parameters'!C1462</f>
        <v>0</v>
      </c>
      <c r="H1442" s="16">
        <f>E1442</f>
        <v>0</v>
      </c>
      <c r="I1442" s="17">
        <f t="shared" ref="I1442:BT1442" si="9725">I18+I145+I279+I407+I537+I666+I797+I927+I1056+I1185+I1313</f>
        <v>100759775.55000001</v>
      </c>
      <c r="J1442" s="17">
        <f t="shared" si="9725"/>
        <v>101945613.55000001</v>
      </c>
      <c r="K1442" s="17">
        <f t="shared" si="9725"/>
        <v>103147563.55000001</v>
      </c>
      <c r="L1442" s="17">
        <f t="shared" si="9725"/>
        <v>104365868.55000001</v>
      </c>
      <c r="M1442" s="17">
        <f t="shared" si="9725"/>
        <v>105600769.55000001</v>
      </c>
      <c r="N1442" s="17">
        <f t="shared" si="9725"/>
        <v>106852509.55000001</v>
      </c>
      <c r="O1442" s="17">
        <f t="shared" si="9725"/>
        <v>108365572.55000001</v>
      </c>
      <c r="P1442" s="17">
        <f t="shared" si="9725"/>
        <v>109905904.55000001</v>
      </c>
      <c r="Q1442" s="17">
        <f t="shared" si="9725"/>
        <v>111474029.55000001</v>
      </c>
      <c r="R1442" s="17">
        <f t="shared" si="9725"/>
        <v>113070493.55000001</v>
      </c>
      <c r="S1442" s="17">
        <f t="shared" si="9725"/>
        <v>114695850.55000001</v>
      </c>
      <c r="T1442" s="17">
        <f t="shared" si="9725"/>
        <v>116350664.55000001</v>
      </c>
      <c r="U1442" s="17">
        <f t="shared" si="9725"/>
        <v>118035513.55000001</v>
      </c>
      <c r="V1442" s="17">
        <f t="shared" si="9725"/>
        <v>119750986.55000001</v>
      </c>
      <c r="W1442" s="17">
        <f t="shared" si="9725"/>
        <v>121497682.55000001</v>
      </c>
      <c r="X1442" s="17">
        <f t="shared" si="9725"/>
        <v>122910311.55000001</v>
      </c>
      <c r="Y1442" s="17">
        <f t="shared" si="9725"/>
        <v>124343188.55000001</v>
      </c>
      <c r="Z1442" s="17">
        <f t="shared" si="9725"/>
        <v>125796624.55000001</v>
      </c>
      <c r="AA1442" s="17">
        <f t="shared" si="9725"/>
        <v>127270932.55000001</v>
      </c>
      <c r="AB1442" s="17">
        <f t="shared" si="9725"/>
        <v>128766440.55000001</v>
      </c>
      <c r="AC1442" s="17">
        <f t="shared" si="9725"/>
        <v>130283469.55000001</v>
      </c>
      <c r="AD1442" s="17">
        <f t="shared" si="9725"/>
        <v>131822352.55000001</v>
      </c>
      <c r="AE1442" s="17">
        <f t="shared" si="9725"/>
        <v>133383428.55</v>
      </c>
      <c r="AF1442" s="17">
        <f t="shared" si="9725"/>
        <v>134967035.54999995</v>
      </c>
      <c r="AG1442" s="17">
        <f t="shared" si="9725"/>
        <v>136573522.54999995</v>
      </c>
      <c r="AH1442" s="17">
        <f t="shared" si="9725"/>
        <v>138203248.54999995</v>
      </c>
      <c r="AI1442" s="17">
        <f t="shared" si="9725"/>
        <v>139856568.54999995</v>
      </c>
      <c r="AJ1442" s="17">
        <f t="shared" si="9725"/>
        <v>141533846.54999995</v>
      </c>
      <c r="AK1442" s="17">
        <f t="shared" si="9725"/>
        <v>143235456.54999995</v>
      </c>
      <c r="AL1442" s="17">
        <f t="shared" si="9725"/>
        <v>144961773.54999995</v>
      </c>
      <c r="AM1442" s="17">
        <f t="shared" si="9725"/>
        <v>146713182.54999995</v>
      </c>
      <c r="AN1442" s="17">
        <f t="shared" si="9725"/>
        <v>148490074.54999998</v>
      </c>
      <c r="AO1442" s="17">
        <f t="shared" si="9725"/>
        <v>150292840.54999998</v>
      </c>
      <c r="AP1442" s="17">
        <f t="shared" si="9725"/>
        <v>152121888.54999998</v>
      </c>
      <c r="AQ1442" s="17">
        <f t="shared" si="9725"/>
        <v>153977623.54999998</v>
      </c>
      <c r="AR1442" s="17">
        <f t="shared" si="9725"/>
        <v>155860459.54999998</v>
      </c>
      <c r="AS1442" s="17">
        <f t="shared" si="9725"/>
        <v>157770820.54999998</v>
      </c>
      <c r="AT1442" s="17">
        <f t="shared" si="9725"/>
        <v>159709139.54999998</v>
      </c>
      <c r="AU1442" s="17">
        <f t="shared" si="9725"/>
        <v>161675848.54999998</v>
      </c>
      <c r="AV1442" s="17">
        <f t="shared" si="9725"/>
        <v>163671390.54999998</v>
      </c>
      <c r="AW1442" s="17">
        <f t="shared" si="9725"/>
        <v>165696216.54999998</v>
      </c>
      <c r="AX1442" s="17">
        <f t="shared" si="9725"/>
        <v>167750784.54999998</v>
      </c>
      <c r="AY1442" s="17">
        <f t="shared" si="9725"/>
        <v>169835558.54999998</v>
      </c>
      <c r="AZ1442" s="17">
        <f t="shared" si="9725"/>
        <v>171951016.54999998</v>
      </c>
      <c r="BA1442" s="17">
        <f t="shared" si="9725"/>
        <v>174097630.54999998</v>
      </c>
      <c r="BB1442" s="17">
        <f t="shared" si="9725"/>
        <v>176275895.54999998</v>
      </c>
      <c r="BC1442" s="17">
        <f t="shared" si="9725"/>
        <v>178486305.54999998</v>
      </c>
      <c r="BD1442" s="17">
        <f t="shared" si="9725"/>
        <v>180729364.54999998</v>
      </c>
      <c r="BE1442" s="17">
        <f t="shared" si="9725"/>
        <v>183005584.54999998</v>
      </c>
      <c r="BF1442" s="17">
        <f t="shared" si="9725"/>
        <v>185315489.54999998</v>
      </c>
      <c r="BG1442" s="17">
        <f t="shared" si="9725"/>
        <v>187659603.54999998</v>
      </c>
      <c r="BH1442" s="17">
        <f t="shared" si="9725"/>
        <v>190038472.54999998</v>
      </c>
      <c r="BI1442" s="17">
        <f t="shared" si="9725"/>
        <v>192452638.54999998</v>
      </c>
      <c r="BJ1442" s="17">
        <f t="shared" si="9725"/>
        <v>194902660.54999998</v>
      </c>
      <c r="BK1442" s="17">
        <f t="shared" si="9725"/>
        <v>197389102.54999998</v>
      </c>
      <c r="BL1442" s="17">
        <f t="shared" si="9725"/>
        <v>199912536.54999998</v>
      </c>
      <c r="BM1442" s="17">
        <f t="shared" si="9725"/>
        <v>202473547.54999998</v>
      </c>
      <c r="BN1442" s="17">
        <f t="shared" si="9725"/>
        <v>205072732.54999998</v>
      </c>
      <c r="BO1442" s="17">
        <f t="shared" si="9725"/>
        <v>207710691.54999998</v>
      </c>
      <c r="BP1442" s="17">
        <f t="shared" si="9725"/>
        <v>210388038.54999998</v>
      </c>
      <c r="BQ1442" s="17">
        <f t="shared" si="9725"/>
        <v>213105397.54999998</v>
      </c>
      <c r="BR1442" s="17">
        <f t="shared" si="9725"/>
        <v>215863400.54999998</v>
      </c>
      <c r="BS1442" s="17">
        <f t="shared" si="9725"/>
        <v>218662692.54999998</v>
      </c>
      <c r="BT1442" s="17">
        <f t="shared" si="9725"/>
        <v>221503927.54999998</v>
      </c>
      <c r="BU1442" s="17">
        <f t="shared" ref="BU1442:CO1442" si="9726">BU18+BU145+BU279+BU407+BU537+BU666+BU797+BU927+BU1056+BU1185+BU1313</f>
        <v>224387770.54999998</v>
      </c>
      <c r="BV1442" s="17">
        <f t="shared" si="9726"/>
        <v>227314898.54999998</v>
      </c>
      <c r="BW1442" s="17">
        <f t="shared" si="9726"/>
        <v>230285997.54999998</v>
      </c>
      <c r="BX1442" s="17">
        <f t="shared" si="9726"/>
        <v>233301766.54999998</v>
      </c>
      <c r="BY1442" s="17">
        <f t="shared" si="9726"/>
        <v>236362920.54999998</v>
      </c>
      <c r="BZ1442" s="17">
        <f t="shared" si="9726"/>
        <v>239470176.54999998</v>
      </c>
      <c r="CA1442" s="17">
        <f t="shared" si="9726"/>
        <v>242624269.54999998</v>
      </c>
      <c r="CB1442" s="17">
        <f t="shared" si="9726"/>
        <v>245825943.54999998</v>
      </c>
      <c r="CC1442" s="17">
        <f t="shared" si="9726"/>
        <v>249075958.54999998</v>
      </c>
      <c r="CD1442" s="17">
        <f t="shared" si="9726"/>
        <v>252375084.54999998</v>
      </c>
      <c r="CE1442" s="17">
        <f t="shared" si="9726"/>
        <v>255724105.54999998</v>
      </c>
      <c r="CF1442" s="17">
        <f t="shared" si="9726"/>
        <v>259123817.54999998</v>
      </c>
      <c r="CG1442" s="17">
        <f t="shared" si="9726"/>
        <v>262575034.54999998</v>
      </c>
      <c r="CH1442" s="17">
        <f t="shared" si="9726"/>
        <v>266078575.54999998</v>
      </c>
      <c r="CI1442" s="17">
        <f t="shared" si="9726"/>
        <v>269635280.55000007</v>
      </c>
      <c r="CJ1442" s="17">
        <f t="shared" si="9726"/>
        <v>273245994.55000007</v>
      </c>
      <c r="CK1442" s="17">
        <f t="shared" si="9726"/>
        <v>276911586.55000007</v>
      </c>
      <c r="CL1442" s="17">
        <f t="shared" si="9726"/>
        <v>280632937.55000007</v>
      </c>
      <c r="CM1442" s="17">
        <f t="shared" si="9726"/>
        <v>284410934.55000007</v>
      </c>
      <c r="CN1442" s="17">
        <f t="shared" si="9726"/>
        <v>288246491.55000007</v>
      </c>
      <c r="CO1442" s="17">
        <f t="shared" si="9726"/>
        <v>292140531.55000007</v>
      </c>
    </row>
    <row r="1443" spans="2:93">
      <c r="B1443" s="556"/>
      <c r="C1443" s="634"/>
      <c r="D1443" s="634"/>
      <c r="H1443" s="556"/>
      <c r="I1443" s="556"/>
      <c r="J1443" s="556"/>
      <c r="K1443" s="556"/>
      <c r="L1443" s="556"/>
      <c r="AK1443" s="556"/>
      <c r="AL1443" s="556"/>
      <c r="AM1443" s="556"/>
      <c r="AN1443" s="556"/>
      <c r="AO1443" s="556"/>
      <c r="AP1443" s="556"/>
      <c r="AQ1443" s="556"/>
      <c r="AR1443" s="556"/>
      <c r="AS1443" s="556"/>
      <c r="AT1443" s="556"/>
      <c r="AU1443" s="556"/>
      <c r="AV1443" s="556"/>
      <c r="AW1443" s="556"/>
      <c r="AX1443" s="556"/>
      <c r="AY1443" s="556"/>
      <c r="AZ1443" s="556"/>
      <c r="BA1443" s="556"/>
      <c r="BB1443" s="556"/>
      <c r="BC1443" s="556"/>
      <c r="BD1443" s="556"/>
      <c r="BE1443" s="556"/>
      <c r="BF1443" s="556"/>
      <c r="BG1443" s="556"/>
      <c r="BH1443" s="556"/>
      <c r="BI1443" s="556"/>
      <c r="BJ1443" s="556"/>
      <c r="BK1443" s="556"/>
      <c r="BL1443" s="556"/>
      <c r="BM1443" s="556"/>
      <c r="BN1443" s="556"/>
      <c r="BO1443" s="556"/>
      <c r="BP1443" s="556"/>
      <c r="BQ1443" s="556"/>
      <c r="BR1443" s="556"/>
      <c r="BS1443" s="556"/>
      <c r="BT1443" s="556"/>
      <c r="BU1443" s="556"/>
      <c r="BV1443" s="556"/>
      <c r="BW1443" s="556"/>
      <c r="BX1443" s="556"/>
      <c r="BY1443" s="556"/>
      <c r="BZ1443" s="556"/>
      <c r="CA1443" s="556"/>
      <c r="CB1443" s="556"/>
      <c r="CC1443" s="556"/>
      <c r="CD1443" s="556"/>
      <c r="CE1443" s="556"/>
      <c r="CF1443" s="556"/>
      <c r="CG1443" s="556"/>
      <c r="CH1443" s="556"/>
      <c r="CI1443" s="556"/>
      <c r="CJ1443" s="556"/>
      <c r="CK1443" s="556"/>
      <c r="CL1443" s="556"/>
      <c r="CM1443" s="556"/>
      <c r="CN1443" s="556"/>
      <c r="CO1443" s="556"/>
    </row>
    <row r="1444" spans="2:93">
      <c r="B1444" s="46" t="s">
        <v>1990</v>
      </c>
      <c r="C1444" s="634"/>
      <c r="D1444" s="634"/>
      <c r="H1444" s="556"/>
      <c r="I1444" s="556"/>
      <c r="J1444" s="556"/>
      <c r="K1444" s="556"/>
      <c r="L1444" s="556"/>
      <c r="AK1444" s="556"/>
      <c r="AL1444" s="556"/>
      <c r="AM1444" s="556"/>
      <c r="AN1444" s="556"/>
      <c r="AO1444" s="556"/>
      <c r="AP1444" s="556"/>
      <c r="AQ1444" s="556"/>
      <c r="AR1444" s="556"/>
      <c r="AS1444" s="556"/>
      <c r="AT1444" s="556"/>
      <c r="AU1444" s="556"/>
      <c r="AV1444" s="556"/>
      <c r="AW1444" s="556"/>
      <c r="AX1444" s="556"/>
      <c r="AY1444" s="556"/>
      <c r="AZ1444" s="556"/>
      <c r="BA1444" s="556"/>
      <c r="BB1444" s="556"/>
      <c r="BC1444" s="556"/>
      <c r="BD1444" s="556"/>
      <c r="BE1444" s="556"/>
      <c r="BF1444" s="556"/>
      <c r="BG1444" s="556"/>
      <c r="BH1444" s="556"/>
      <c r="BI1444" s="556"/>
      <c r="BJ1444" s="556"/>
      <c r="BK1444" s="556"/>
      <c r="BL1444" s="556"/>
      <c r="BM1444" s="556"/>
      <c r="BN1444" s="556"/>
      <c r="BO1444" s="556"/>
      <c r="BP1444" s="556"/>
      <c r="BQ1444" s="556"/>
      <c r="BR1444" s="556"/>
      <c r="BS1444" s="556"/>
      <c r="BT1444" s="556"/>
      <c r="BU1444" s="556"/>
      <c r="BV1444" s="556"/>
      <c r="BW1444" s="556"/>
      <c r="BX1444" s="556"/>
      <c r="BY1444" s="556"/>
      <c r="BZ1444" s="556"/>
      <c r="CA1444" s="556"/>
      <c r="CB1444" s="556"/>
      <c r="CC1444" s="556"/>
      <c r="CD1444" s="556"/>
      <c r="CE1444" s="556"/>
      <c r="CF1444" s="556"/>
      <c r="CG1444" s="556"/>
      <c r="CH1444" s="556"/>
      <c r="CI1444" s="556"/>
      <c r="CJ1444" s="556"/>
      <c r="CK1444" s="556"/>
      <c r="CL1444" s="556"/>
      <c r="CM1444" s="556"/>
      <c r="CN1444" s="556"/>
      <c r="CO1444" s="556"/>
    </row>
    <row r="1445" spans="2:93">
      <c r="B1445" s="556" t="s">
        <v>1986</v>
      </c>
      <c r="C1445" s="634" t="s">
        <v>2005</v>
      </c>
      <c r="D1445" s="634"/>
      <c r="H1445" s="17"/>
      <c r="I1445" s="17">
        <f t="shared" ref="I1445:X1445" si="9727">I21+I148+I282+I410+I540+I669+I800+I930+I1059+I1188+I1316</f>
        <v>0</v>
      </c>
      <c r="J1445" s="17">
        <f t="shared" si="9727"/>
        <v>-2045105.2499999998</v>
      </c>
      <c r="K1445" s="17">
        <f t="shared" si="9727"/>
        <v>-4083988.92</v>
      </c>
      <c r="L1445" s="17">
        <f t="shared" si="9727"/>
        <v>-6124119.2700000005</v>
      </c>
      <c r="M1445" s="17">
        <f t="shared" si="9727"/>
        <v>-8150405.4199999999</v>
      </c>
      <c r="N1445" s="17">
        <f t="shared" si="9727"/>
        <v>-10177173.940000001</v>
      </c>
      <c r="O1445" s="17">
        <f t="shared" si="9727"/>
        <v>-12203044.069999998</v>
      </c>
      <c r="P1445" s="17">
        <f t="shared" si="9727"/>
        <v>-14275845.029999999</v>
      </c>
      <c r="Q1445" s="17">
        <f t="shared" si="9727"/>
        <v>-16334713.039999997</v>
      </c>
      <c r="R1445" s="17">
        <f t="shared" si="9727"/>
        <v>-18404327.120000001</v>
      </c>
      <c r="S1445" s="17">
        <f t="shared" si="9727"/>
        <v>-20462714.129999995</v>
      </c>
      <c r="T1445" s="17">
        <f t="shared" si="9727"/>
        <v>-22526261.66</v>
      </c>
      <c r="U1445" s="17">
        <f t="shared" si="9727"/>
        <v>-24581974.009999998</v>
      </c>
      <c r="V1445" s="17">
        <f t="shared" si="9727"/>
        <v>-26645495.540000007</v>
      </c>
      <c r="W1445" s="17">
        <f t="shared" si="9727"/>
        <v>-28717536.870000001</v>
      </c>
      <c r="X1445" s="17">
        <f t="shared" si="9727"/>
        <v>-30784366.220000003</v>
      </c>
      <c r="Y1445" s="17">
        <f t="shared" ref="Y1445:CJ1445" si="9728">Y21+Y148+Y282+Y410+Y540+Y669+Y800+Y930+Y1059+Y1188+Y1316</f>
        <v>-32854424.07</v>
      </c>
      <c r="Z1445" s="17">
        <f t="shared" si="9728"/>
        <v>-34907418.050000012</v>
      </c>
      <c r="AA1445" s="17">
        <f t="shared" si="9728"/>
        <v>-36970651.88000001</v>
      </c>
      <c r="AB1445" s="17">
        <f t="shared" si="9728"/>
        <v>-39048379.589999989</v>
      </c>
      <c r="AC1445" s="17">
        <f t="shared" si="9728"/>
        <v>-41106227.970000006</v>
      </c>
      <c r="AD1445" s="17">
        <f t="shared" si="9728"/>
        <v>-43173925.530000009</v>
      </c>
      <c r="AE1445" s="17">
        <f t="shared" si="9728"/>
        <v>-45254555.570000008</v>
      </c>
      <c r="AF1445" s="17">
        <f t="shared" si="9728"/>
        <v>-47326011.030000001</v>
      </c>
      <c r="AG1445" s="17">
        <f t="shared" si="9728"/>
        <v>-49399252.109999999</v>
      </c>
      <c r="AH1445" s="17">
        <f t="shared" si="9728"/>
        <v>-51458138.719999999</v>
      </c>
      <c r="AI1445" s="17">
        <f t="shared" si="9728"/>
        <v>-53542033.340000011</v>
      </c>
      <c r="AJ1445" s="17">
        <f t="shared" si="9728"/>
        <v>-55637691.790000014</v>
      </c>
      <c r="AK1445" s="17">
        <f t="shared" si="9728"/>
        <v>-57710673.63000001</v>
      </c>
      <c r="AL1445" s="17">
        <f t="shared" si="9728"/>
        <v>-59791477.24000001</v>
      </c>
      <c r="AM1445" s="17">
        <f t="shared" si="9728"/>
        <v>-61857823.510000005</v>
      </c>
      <c r="AN1445" s="17">
        <f t="shared" si="9728"/>
        <v>-63949661.390000015</v>
      </c>
      <c r="AO1445" s="17">
        <f t="shared" si="9728"/>
        <v>-66028371.900000006</v>
      </c>
      <c r="AP1445" s="17">
        <f t="shared" si="9728"/>
        <v>-68118026.260000005</v>
      </c>
      <c r="AQ1445" s="17">
        <f t="shared" si="9728"/>
        <v>-70193339.640000001</v>
      </c>
      <c r="AR1445" s="17">
        <f t="shared" si="9728"/>
        <v>-72275033.400000006</v>
      </c>
      <c r="AS1445" s="17">
        <f t="shared" si="9728"/>
        <v>-74371809.109999999</v>
      </c>
      <c r="AT1445" s="17">
        <f t="shared" si="9728"/>
        <v>-76474196.710000023</v>
      </c>
      <c r="AU1445" s="17">
        <f t="shared" si="9728"/>
        <v>-78590047.310000002</v>
      </c>
      <c r="AV1445" s="17">
        <f t="shared" si="9728"/>
        <v>-80693655.790000007</v>
      </c>
      <c r="AW1445" s="17">
        <f t="shared" si="9728"/>
        <v>-82808630.980000004</v>
      </c>
      <c r="AX1445" s="17">
        <f t="shared" si="9728"/>
        <v>-84928011.830000013</v>
      </c>
      <c r="AY1445" s="17">
        <f t="shared" si="9728"/>
        <v>-87041480.390000015</v>
      </c>
      <c r="AZ1445" s="17">
        <f t="shared" si="9728"/>
        <v>-89166677.070000023</v>
      </c>
      <c r="BA1445" s="17">
        <f t="shared" si="9728"/>
        <v>-91282122.039999992</v>
      </c>
      <c r="BB1445" s="17">
        <f t="shared" si="9728"/>
        <v>-93411552.310000017</v>
      </c>
      <c r="BC1445" s="17">
        <f t="shared" si="9728"/>
        <v>-95537300.969999999</v>
      </c>
      <c r="BD1445" s="17">
        <f t="shared" si="9728"/>
        <v>-97692211.130000025</v>
      </c>
      <c r="BE1445" s="17">
        <f t="shared" si="9728"/>
        <v>-99845651.25999999</v>
      </c>
      <c r="BF1445" s="17">
        <f t="shared" si="9728"/>
        <v>-102019039.03000002</v>
      </c>
      <c r="BG1445" s="17">
        <f t="shared" si="9728"/>
        <v>-104180624.01000002</v>
      </c>
      <c r="BH1445" s="17">
        <f t="shared" si="9728"/>
        <v>-106365274.16000001</v>
      </c>
      <c r="BI1445" s="17">
        <f t="shared" si="9728"/>
        <v>-108538723.2</v>
      </c>
      <c r="BJ1445" s="17">
        <f t="shared" si="9728"/>
        <v>-110707861.55000001</v>
      </c>
      <c r="BK1445" s="17">
        <f t="shared" si="9728"/>
        <v>-112917711.03000002</v>
      </c>
      <c r="BL1445" s="17">
        <f t="shared" si="9728"/>
        <v>-115125210.90000002</v>
      </c>
      <c r="BM1445" s="17">
        <f t="shared" si="9728"/>
        <v>-117345174.88000001</v>
      </c>
      <c r="BN1445" s="17">
        <f t="shared" si="9728"/>
        <v>-119573322.89</v>
      </c>
      <c r="BO1445" s="17">
        <f t="shared" si="9728"/>
        <v>-121798095.17000005</v>
      </c>
      <c r="BP1445" s="17">
        <f t="shared" si="9728"/>
        <v>-124045974.40000001</v>
      </c>
      <c r="BQ1445" s="17">
        <f t="shared" si="9728"/>
        <v>-126292540.08000001</v>
      </c>
      <c r="BR1445" s="17">
        <f t="shared" si="9728"/>
        <v>-128582445.78</v>
      </c>
      <c r="BS1445" s="17">
        <f t="shared" si="9728"/>
        <v>-130890542.98000002</v>
      </c>
      <c r="BT1445" s="17">
        <f t="shared" si="9728"/>
        <v>-133198025.79000001</v>
      </c>
      <c r="BU1445" s="17">
        <f t="shared" si="9728"/>
        <v>-135541145.81999999</v>
      </c>
      <c r="BV1445" s="17">
        <f t="shared" si="9728"/>
        <v>-137882908.61000004</v>
      </c>
      <c r="BW1445" s="17">
        <f t="shared" si="9728"/>
        <v>-140232599.22000003</v>
      </c>
      <c r="BX1445" s="17">
        <f t="shared" si="9728"/>
        <v>-142610736.07000002</v>
      </c>
      <c r="BY1445" s="17">
        <f t="shared" si="9728"/>
        <v>-144998915.41000003</v>
      </c>
      <c r="BZ1445" s="17">
        <f t="shared" si="9728"/>
        <v>-147427034.97999999</v>
      </c>
      <c r="CA1445" s="17">
        <f t="shared" si="9728"/>
        <v>-149853602.56000003</v>
      </c>
      <c r="CB1445" s="17">
        <f t="shared" si="9728"/>
        <v>-152301584.08000001</v>
      </c>
      <c r="CC1445" s="17">
        <f t="shared" si="9728"/>
        <v>-154815323.54999998</v>
      </c>
      <c r="CD1445" s="17">
        <f t="shared" si="9728"/>
        <v>-157330049.93999994</v>
      </c>
      <c r="CE1445" s="17">
        <f t="shared" si="9728"/>
        <v>-159868320.50999999</v>
      </c>
      <c r="CF1445" s="17">
        <f t="shared" si="9728"/>
        <v>-162438602.23999998</v>
      </c>
      <c r="CG1445" s="17">
        <f t="shared" si="9728"/>
        <v>-165033177.65000001</v>
      </c>
      <c r="CH1445" s="17">
        <f t="shared" si="9728"/>
        <v>-167628143.45999998</v>
      </c>
      <c r="CI1445" s="17">
        <f t="shared" si="9728"/>
        <v>-170248277.28</v>
      </c>
      <c r="CJ1445" s="17">
        <f t="shared" si="9728"/>
        <v>-172911677.85000002</v>
      </c>
      <c r="CK1445" s="17">
        <f t="shared" ref="CK1445:CO1445" si="9729">CK21+CK148+CK282+CK410+CK540+CK669+CK800+CK930+CK1059+CK1188+CK1316</f>
        <v>-175590738.5</v>
      </c>
      <c r="CL1445" s="17">
        <f t="shared" si="9729"/>
        <v>-178297135.28999996</v>
      </c>
      <c r="CM1445" s="17">
        <f t="shared" si="9729"/>
        <v>-181036741.33999997</v>
      </c>
      <c r="CN1445" s="17">
        <f t="shared" si="9729"/>
        <v>-183804296.04999998</v>
      </c>
      <c r="CO1445" s="17">
        <f t="shared" si="9729"/>
        <v>-186630096.78</v>
      </c>
    </row>
    <row r="1446" spans="2:93">
      <c r="B1446" s="556" t="s">
        <v>1990</v>
      </c>
      <c r="C1446" s="634" t="s">
        <v>2005</v>
      </c>
      <c r="D1446" s="634"/>
      <c r="H1446" s="17"/>
      <c r="I1446" s="17">
        <f>I22+I149+I283+I411+I541+I670+I801+I931+I1060+I1189+I1317</f>
        <v>-2286303.2500000005</v>
      </c>
      <c r="J1446" s="17">
        <f t="shared" ref="J1446:BU1446" si="9730">J22+J149+J283+J411+J541+J670+J801+J931+J1060+J1189+J1317</f>
        <v>-2283004.67</v>
      </c>
      <c r="K1446" s="17">
        <f t="shared" si="9730"/>
        <v>-2287217.3499999996</v>
      </c>
      <c r="L1446" s="17">
        <f t="shared" si="9730"/>
        <v>-2276378.1500000008</v>
      </c>
      <c r="M1446" s="17">
        <f t="shared" si="9730"/>
        <v>-2279905.52</v>
      </c>
      <c r="N1446" s="17">
        <f t="shared" si="9730"/>
        <v>-2282095.1300000004</v>
      </c>
      <c r="O1446" s="17">
        <f t="shared" si="9730"/>
        <v>-2302730.9600000004</v>
      </c>
      <c r="P1446" s="17">
        <f t="shared" si="9730"/>
        <v>-2292559.0099999998</v>
      </c>
      <c r="Q1446" s="17">
        <f t="shared" si="9730"/>
        <v>-2307139.0800000005</v>
      </c>
      <c r="R1446" s="17">
        <f t="shared" si="9730"/>
        <v>-2299813.0099999998</v>
      </c>
      <c r="S1446" s="17">
        <f t="shared" si="9730"/>
        <v>-2308944.5299999998</v>
      </c>
      <c r="T1446" s="17">
        <f t="shared" si="9730"/>
        <v>-2305153.35</v>
      </c>
      <c r="U1446" s="17">
        <f t="shared" si="9730"/>
        <v>-2317079.5299999998</v>
      </c>
      <c r="V1446" s="17">
        <f t="shared" si="9730"/>
        <v>-2329790.33</v>
      </c>
      <c r="W1446" s="17">
        <f t="shared" si="9730"/>
        <v>-2328849.3499999996</v>
      </c>
      <c r="X1446" s="17">
        <f t="shared" si="9730"/>
        <v>-2336425.85</v>
      </c>
      <c r="Y1446" s="17">
        <f t="shared" si="9730"/>
        <v>-2322872.9800000004</v>
      </c>
      <c r="Z1446" s="17">
        <f t="shared" si="9730"/>
        <v>-2336673.83</v>
      </c>
      <c r="AA1446" s="17">
        <f t="shared" si="9730"/>
        <v>-2354781.7100000004</v>
      </c>
      <c r="AB1446" s="17">
        <f t="shared" si="9730"/>
        <v>-2338566.3799999994</v>
      </c>
      <c r="AC1446" s="17">
        <f t="shared" si="9730"/>
        <v>-2352135.5599999996</v>
      </c>
      <c r="AD1446" s="17">
        <f t="shared" si="9730"/>
        <v>-2368841.0399999996</v>
      </c>
      <c r="AE1446" s="17">
        <f t="shared" si="9730"/>
        <v>-2363492.46</v>
      </c>
      <c r="AF1446" s="17">
        <f t="shared" si="9730"/>
        <v>-2369161.08</v>
      </c>
      <c r="AG1446" s="17">
        <f t="shared" si="9730"/>
        <v>-2358745.61</v>
      </c>
      <c r="AH1446" s="17">
        <f t="shared" si="9730"/>
        <v>-2387748.62</v>
      </c>
      <c r="AI1446" s="17">
        <f t="shared" si="9730"/>
        <v>-2403566.4499999997</v>
      </c>
      <c r="AJ1446" s="17">
        <f t="shared" si="9730"/>
        <v>-2385002.84</v>
      </c>
      <c r="AK1446" s="17">
        <f t="shared" si="9730"/>
        <v>-2396997.61</v>
      </c>
      <c r="AL1446" s="17">
        <f t="shared" si="9730"/>
        <v>-2386775.2700000005</v>
      </c>
      <c r="AM1446" s="17">
        <f t="shared" si="9730"/>
        <v>-2416560.8800000004</v>
      </c>
      <c r="AN1446" s="17">
        <f t="shared" si="9730"/>
        <v>-2407789.5099999998</v>
      </c>
      <c r="AO1446" s="17">
        <f t="shared" si="9730"/>
        <v>-2423157.36</v>
      </c>
      <c r="AP1446" s="17">
        <f t="shared" si="9730"/>
        <v>-2413301.38</v>
      </c>
      <c r="AQ1446" s="17">
        <f t="shared" si="9730"/>
        <v>-2424233.7600000002</v>
      </c>
      <c r="AR1446" s="17">
        <f t="shared" si="9730"/>
        <v>-2443935.71</v>
      </c>
      <c r="AS1446" s="17">
        <f t="shared" si="9730"/>
        <v>-2454232.6</v>
      </c>
      <c r="AT1446" s="17">
        <f t="shared" si="9730"/>
        <v>-2472449.6</v>
      </c>
      <c r="AU1446" s="17">
        <f t="shared" si="9730"/>
        <v>-2465033.48</v>
      </c>
      <c r="AV1446" s="17">
        <f t="shared" si="9730"/>
        <v>-2481295.1900000004</v>
      </c>
      <c r="AW1446" s="17">
        <f t="shared" si="9730"/>
        <v>-2490669.85</v>
      </c>
      <c r="AX1446" s="17">
        <f t="shared" si="9730"/>
        <v>-2489797.5600000005</v>
      </c>
      <c r="AY1446" s="17">
        <f t="shared" si="9730"/>
        <v>-2506641.6799999997</v>
      </c>
      <c r="AZ1446" s="17">
        <f t="shared" si="9730"/>
        <v>-2502078.9699999997</v>
      </c>
      <c r="BA1446" s="17">
        <f t="shared" si="9730"/>
        <v>-2521333.2699999996</v>
      </c>
      <c r="BB1446" s="17">
        <f t="shared" si="9730"/>
        <v>-2522995.6599999992</v>
      </c>
      <c r="BC1446" s="17">
        <f t="shared" si="9730"/>
        <v>-2557581.16</v>
      </c>
      <c r="BD1446" s="17">
        <f t="shared" si="9730"/>
        <v>-2561616.13</v>
      </c>
      <c r="BE1446" s="17">
        <f t="shared" si="9730"/>
        <v>-2587150.7699999996</v>
      </c>
      <c r="BF1446" s="17">
        <f t="shared" si="9730"/>
        <v>-2581015.9799999995</v>
      </c>
      <c r="BG1446" s="17">
        <f t="shared" si="9730"/>
        <v>-2609835.15</v>
      </c>
      <c r="BH1446" s="17">
        <f t="shared" si="9730"/>
        <v>-2604472.04</v>
      </c>
      <c r="BI1446" s="17">
        <f t="shared" si="9730"/>
        <v>-2606086.35</v>
      </c>
      <c r="BJ1446" s="17">
        <f t="shared" si="9730"/>
        <v>-2652810.48</v>
      </c>
      <c r="BK1446" s="17">
        <f t="shared" si="9730"/>
        <v>-2656563.8699999996</v>
      </c>
      <c r="BL1446" s="17">
        <f t="shared" si="9730"/>
        <v>-2675223.98</v>
      </c>
      <c r="BM1446" s="17">
        <f t="shared" si="9730"/>
        <v>-2689694.01</v>
      </c>
      <c r="BN1446" s="17">
        <f t="shared" si="9730"/>
        <v>-2692698.28</v>
      </c>
      <c r="BO1446" s="17">
        <f t="shared" si="9730"/>
        <v>-2722281.2300000009</v>
      </c>
      <c r="BP1446" s="17">
        <f t="shared" si="9730"/>
        <v>-2727540.68</v>
      </c>
      <c r="BQ1446" s="17">
        <f t="shared" si="9730"/>
        <v>-2777551.7</v>
      </c>
      <c r="BR1446" s="17">
        <f t="shared" si="9730"/>
        <v>-2802514.1999999997</v>
      </c>
      <c r="BS1446" s="17">
        <f t="shared" si="9730"/>
        <v>-2808772.8100000005</v>
      </c>
      <c r="BT1446" s="17">
        <f t="shared" si="9730"/>
        <v>-2851386.0300000007</v>
      </c>
      <c r="BU1446" s="17">
        <f t="shared" si="9730"/>
        <v>-2857108.7900000005</v>
      </c>
      <c r="BV1446" s="17">
        <f t="shared" ref="BV1446:CO1446" si="9731">BV22+BV149+BV283+BV411+BV541+BV670+BV801+BV931+BV1060+BV1189+BV1317</f>
        <v>-2872223.6100000003</v>
      </c>
      <c r="BW1446" s="17">
        <f t="shared" si="9731"/>
        <v>-2907965.8499999996</v>
      </c>
      <c r="BX1446" s="17">
        <f t="shared" si="9731"/>
        <v>-2925414.3400000003</v>
      </c>
      <c r="BY1446" s="17">
        <f t="shared" si="9731"/>
        <v>-2972869.5700000008</v>
      </c>
      <c r="BZ1446" s="17">
        <f t="shared" si="9731"/>
        <v>-2978947.58</v>
      </c>
      <c r="CA1446" s="17">
        <f t="shared" si="9731"/>
        <v>-3008107.52</v>
      </c>
      <c r="CB1446" s="17">
        <f t="shared" si="9731"/>
        <v>-3081727.47</v>
      </c>
      <c r="CC1446" s="17">
        <f t="shared" si="9731"/>
        <v>-3090696.39</v>
      </c>
      <c r="CD1446" s="17">
        <f t="shared" si="9731"/>
        <v>-3122343.5700000003</v>
      </c>
      <c r="CE1446" s="17">
        <f t="shared" si="9731"/>
        <v>-3162579.73</v>
      </c>
      <c r="CF1446" s="17">
        <f t="shared" si="9731"/>
        <v>-3195223.4099999997</v>
      </c>
      <c r="CG1446" s="17">
        <f t="shared" si="9731"/>
        <v>-3204087.8099999996</v>
      </c>
      <c r="CH1446" s="17">
        <f t="shared" si="9731"/>
        <v>-3237861.8200000003</v>
      </c>
      <c r="CI1446" s="17">
        <f t="shared" si="9731"/>
        <v>-3289863.5699999994</v>
      </c>
      <c r="CJ1446" s="17">
        <f t="shared" si="9731"/>
        <v>-3314393.65</v>
      </c>
      <c r="CK1446" s="17">
        <f t="shared" si="9731"/>
        <v>-3350731.7899999996</v>
      </c>
      <c r="CL1446" s="17">
        <f t="shared" si="9731"/>
        <v>-3393080.0499999993</v>
      </c>
      <c r="CM1446" s="17">
        <f t="shared" si="9731"/>
        <v>-3430310.71</v>
      </c>
      <c r="CN1446" s="17">
        <f t="shared" si="9731"/>
        <v>-3497978.73</v>
      </c>
      <c r="CO1446" s="17">
        <f t="shared" si="9731"/>
        <v>-3569815.0999999996</v>
      </c>
    </row>
    <row r="1447" spans="2:93">
      <c r="B1447" s="556" t="s">
        <v>1943</v>
      </c>
      <c r="C1447" s="634" t="s">
        <v>2005</v>
      </c>
      <c r="D1447" s="634"/>
      <c r="H1447" s="556"/>
      <c r="I1447" s="556"/>
      <c r="J1447" s="556"/>
      <c r="K1447" s="556"/>
      <c r="L1447" s="556"/>
      <c r="AK1447" s="556"/>
      <c r="AL1447" s="556"/>
      <c r="AM1447" s="556"/>
      <c r="AN1447" s="556"/>
      <c r="AO1447" s="556"/>
      <c r="AP1447" s="556"/>
      <c r="AQ1447" s="556"/>
      <c r="AR1447" s="556"/>
      <c r="AS1447" s="556"/>
      <c r="AT1447" s="556"/>
      <c r="AU1447" s="556"/>
      <c r="AV1447" s="556"/>
      <c r="AW1447" s="556"/>
      <c r="AX1447" s="556"/>
      <c r="AY1447" s="556"/>
      <c r="AZ1447" s="556"/>
      <c r="BA1447" s="556"/>
      <c r="BB1447" s="556"/>
      <c r="BC1447" s="556"/>
      <c r="BD1447" s="556"/>
      <c r="BE1447" s="556"/>
      <c r="BF1447" s="556"/>
      <c r="BG1447" s="556"/>
      <c r="BH1447" s="556"/>
      <c r="BI1447" s="556"/>
      <c r="BJ1447" s="556"/>
      <c r="BK1447" s="556"/>
      <c r="BL1447" s="556"/>
      <c r="BM1447" s="556"/>
      <c r="BN1447" s="556"/>
      <c r="BO1447" s="556"/>
      <c r="BP1447" s="556"/>
      <c r="BQ1447" s="556"/>
      <c r="BR1447" s="556"/>
      <c r="BS1447" s="556"/>
      <c r="BT1447" s="556"/>
      <c r="BU1447" s="556"/>
      <c r="BV1447" s="556"/>
      <c r="BW1447" s="556"/>
      <c r="BX1447" s="556"/>
      <c r="BY1447" s="556"/>
      <c r="BZ1447" s="556"/>
      <c r="CA1447" s="556"/>
      <c r="CB1447" s="556"/>
      <c r="CC1447" s="556"/>
      <c r="CD1447" s="556"/>
      <c r="CE1447" s="556"/>
      <c r="CF1447" s="556"/>
      <c r="CG1447" s="556"/>
      <c r="CH1447" s="556"/>
      <c r="CI1447" s="556"/>
      <c r="CJ1447" s="556"/>
      <c r="CK1447" s="556"/>
      <c r="CL1447" s="556"/>
      <c r="CM1447" s="556"/>
      <c r="CN1447" s="556"/>
      <c r="CO1447" s="556"/>
    </row>
    <row r="1448" spans="2:93">
      <c r="B1448" s="556" t="s">
        <v>1977</v>
      </c>
      <c r="C1448" s="634" t="s">
        <v>2005</v>
      </c>
      <c r="D1448" s="634"/>
      <c r="H1448" s="55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N1448" s="26"/>
      <c r="BO1448" s="26"/>
      <c r="BP1448" s="26"/>
      <c r="BQ1448" s="26"/>
      <c r="BR1448" s="26"/>
      <c r="BS1448" s="26"/>
      <c r="BT1448" s="26"/>
      <c r="BU1448" s="26"/>
      <c r="BV1448" s="26"/>
      <c r="BW1448" s="26"/>
      <c r="BX1448" s="26"/>
      <c r="BY1448" s="26"/>
      <c r="BZ1448" s="26"/>
      <c r="CA1448" s="26"/>
      <c r="CB1448" s="26"/>
      <c r="CC1448" s="26"/>
      <c r="CD1448" s="26"/>
      <c r="CE1448" s="26"/>
      <c r="CF1448" s="26"/>
      <c r="CG1448" s="26"/>
      <c r="CH1448" s="26"/>
      <c r="CI1448" s="26"/>
      <c r="CJ1448" s="26"/>
      <c r="CK1448" s="26"/>
      <c r="CL1448" s="26"/>
      <c r="CM1448" s="26"/>
      <c r="CN1448" s="26"/>
      <c r="CO1448" s="26"/>
    </row>
    <row r="1449" spans="2:93">
      <c r="B1449" s="556" t="s">
        <v>1988</v>
      </c>
      <c r="C1449" s="634" t="s">
        <v>2005</v>
      </c>
      <c r="D1449" s="634"/>
      <c r="H1449" s="17"/>
      <c r="I1449" s="17">
        <f t="shared" ref="I1449:BT1449" si="9732">I25+I152+I286+I414+I544+I673+I804+I934+I1063+I1192+I1320</f>
        <v>241198</v>
      </c>
      <c r="J1449" s="17">
        <f t="shared" si="9732"/>
        <v>244121</v>
      </c>
      <c r="K1449" s="17">
        <f t="shared" si="9732"/>
        <v>247087</v>
      </c>
      <c r="L1449" s="17">
        <f t="shared" si="9732"/>
        <v>250092</v>
      </c>
      <c r="M1449" s="17">
        <f t="shared" si="9732"/>
        <v>253137</v>
      </c>
      <c r="N1449" s="17">
        <f t="shared" si="9732"/>
        <v>256225</v>
      </c>
      <c r="O1449" s="17">
        <f t="shared" si="9732"/>
        <v>229930</v>
      </c>
      <c r="P1449" s="17">
        <f t="shared" si="9732"/>
        <v>233691</v>
      </c>
      <c r="Q1449" s="17">
        <f t="shared" si="9732"/>
        <v>237525</v>
      </c>
      <c r="R1449" s="17">
        <f t="shared" si="9732"/>
        <v>241426</v>
      </c>
      <c r="S1449" s="17">
        <f t="shared" si="9732"/>
        <v>245397</v>
      </c>
      <c r="T1449" s="17">
        <f t="shared" si="9732"/>
        <v>249441</v>
      </c>
      <c r="U1449" s="17">
        <f t="shared" si="9732"/>
        <v>253558</v>
      </c>
      <c r="V1449" s="17">
        <f t="shared" si="9732"/>
        <v>257749</v>
      </c>
      <c r="W1449" s="17">
        <f t="shared" si="9732"/>
        <v>262020</v>
      </c>
      <c r="X1449" s="17">
        <f t="shared" si="9732"/>
        <v>266368</v>
      </c>
      <c r="Y1449" s="17">
        <f t="shared" si="9732"/>
        <v>269879</v>
      </c>
      <c r="Z1449" s="17">
        <f t="shared" si="9732"/>
        <v>273440</v>
      </c>
      <c r="AA1449" s="17">
        <f t="shared" si="9732"/>
        <v>277054</v>
      </c>
      <c r="AB1449" s="17">
        <f t="shared" si="9732"/>
        <v>280718</v>
      </c>
      <c r="AC1449" s="17">
        <f t="shared" si="9732"/>
        <v>284438</v>
      </c>
      <c r="AD1449" s="17">
        <f t="shared" si="9732"/>
        <v>288211</v>
      </c>
      <c r="AE1449" s="17">
        <f t="shared" si="9732"/>
        <v>292037</v>
      </c>
      <c r="AF1449" s="17">
        <f t="shared" si="9732"/>
        <v>295920</v>
      </c>
      <c r="AG1449" s="17">
        <f t="shared" si="9732"/>
        <v>299859</v>
      </c>
      <c r="AH1449" s="17">
        <f t="shared" si="9732"/>
        <v>303854</v>
      </c>
      <c r="AI1449" s="17">
        <f t="shared" si="9732"/>
        <v>307908</v>
      </c>
      <c r="AJ1449" s="17">
        <f t="shared" si="9732"/>
        <v>312021</v>
      </c>
      <c r="AK1449" s="17">
        <f t="shared" si="9732"/>
        <v>316194</v>
      </c>
      <c r="AL1449" s="17">
        <f t="shared" si="9732"/>
        <v>320429</v>
      </c>
      <c r="AM1449" s="17">
        <f t="shared" si="9732"/>
        <v>324723</v>
      </c>
      <c r="AN1449" s="17">
        <f t="shared" si="9732"/>
        <v>329079</v>
      </c>
      <c r="AO1449" s="17">
        <f t="shared" si="9732"/>
        <v>333503</v>
      </c>
      <c r="AP1449" s="17">
        <f t="shared" si="9732"/>
        <v>337988</v>
      </c>
      <c r="AQ1449" s="17">
        <f t="shared" si="9732"/>
        <v>342540</v>
      </c>
      <c r="AR1449" s="17">
        <f t="shared" si="9732"/>
        <v>347160</v>
      </c>
      <c r="AS1449" s="17">
        <f t="shared" si="9732"/>
        <v>351845</v>
      </c>
      <c r="AT1449" s="17">
        <f t="shared" si="9732"/>
        <v>356599</v>
      </c>
      <c r="AU1449" s="17">
        <f t="shared" si="9732"/>
        <v>361425</v>
      </c>
      <c r="AV1449" s="17">
        <f t="shared" si="9732"/>
        <v>366320</v>
      </c>
      <c r="AW1449" s="17">
        <f t="shared" si="9732"/>
        <v>371289</v>
      </c>
      <c r="AX1449" s="17">
        <f t="shared" si="9732"/>
        <v>376329</v>
      </c>
      <c r="AY1449" s="17">
        <f t="shared" si="9732"/>
        <v>381445</v>
      </c>
      <c r="AZ1449" s="17">
        <f t="shared" si="9732"/>
        <v>386634</v>
      </c>
      <c r="BA1449" s="17">
        <f t="shared" si="9732"/>
        <v>391903</v>
      </c>
      <c r="BB1449" s="17">
        <f t="shared" si="9732"/>
        <v>397247</v>
      </c>
      <c r="BC1449" s="17">
        <f t="shared" si="9732"/>
        <v>402671</v>
      </c>
      <c r="BD1449" s="17">
        <f t="shared" si="9732"/>
        <v>408176</v>
      </c>
      <c r="BE1449" s="17">
        <f t="shared" si="9732"/>
        <v>413763</v>
      </c>
      <c r="BF1449" s="17">
        <f t="shared" si="9732"/>
        <v>419431</v>
      </c>
      <c r="BG1449" s="17">
        <f t="shared" si="9732"/>
        <v>425185</v>
      </c>
      <c r="BH1449" s="17">
        <f t="shared" si="9732"/>
        <v>431023</v>
      </c>
      <c r="BI1449" s="17">
        <f t="shared" si="9732"/>
        <v>436948</v>
      </c>
      <c r="BJ1449" s="17">
        <f t="shared" si="9732"/>
        <v>442961</v>
      </c>
      <c r="BK1449" s="17">
        <f t="shared" si="9732"/>
        <v>449064</v>
      </c>
      <c r="BL1449" s="17">
        <f t="shared" si="9732"/>
        <v>455260</v>
      </c>
      <c r="BM1449" s="17">
        <f t="shared" si="9732"/>
        <v>461546</v>
      </c>
      <c r="BN1449" s="17">
        <f t="shared" si="9732"/>
        <v>467926</v>
      </c>
      <c r="BO1449" s="17">
        <f t="shared" si="9732"/>
        <v>474402</v>
      </c>
      <c r="BP1449" s="17">
        <f t="shared" si="9732"/>
        <v>480975</v>
      </c>
      <c r="BQ1449" s="17">
        <f t="shared" si="9732"/>
        <v>487646</v>
      </c>
      <c r="BR1449" s="17">
        <f t="shared" si="9732"/>
        <v>494417</v>
      </c>
      <c r="BS1449" s="17">
        <f t="shared" si="9732"/>
        <v>501290</v>
      </c>
      <c r="BT1449" s="17">
        <f t="shared" si="9732"/>
        <v>508266</v>
      </c>
      <c r="BU1449" s="17">
        <f t="shared" ref="BU1449:CO1449" si="9733">BU25+BU152+BU286+BU414+BU544+BU673+BU804+BU934+BU1063+BU1192+BU1320</f>
        <v>515346</v>
      </c>
      <c r="BV1449" s="17">
        <f t="shared" si="9733"/>
        <v>522533</v>
      </c>
      <c r="BW1449" s="17">
        <f t="shared" si="9733"/>
        <v>529829</v>
      </c>
      <c r="BX1449" s="17">
        <f t="shared" si="9733"/>
        <v>537235</v>
      </c>
      <c r="BY1449" s="17">
        <f t="shared" si="9733"/>
        <v>544750</v>
      </c>
      <c r="BZ1449" s="17">
        <f t="shared" si="9733"/>
        <v>552380</v>
      </c>
      <c r="CA1449" s="17">
        <f t="shared" si="9733"/>
        <v>560126</v>
      </c>
      <c r="CB1449" s="17">
        <f t="shared" si="9733"/>
        <v>567988</v>
      </c>
      <c r="CC1449" s="17">
        <f t="shared" si="9733"/>
        <v>575970</v>
      </c>
      <c r="CD1449" s="17">
        <f t="shared" si="9733"/>
        <v>584073</v>
      </c>
      <c r="CE1449" s="17">
        <f t="shared" si="9733"/>
        <v>592298</v>
      </c>
      <c r="CF1449" s="17">
        <f t="shared" si="9733"/>
        <v>600648</v>
      </c>
      <c r="CG1449" s="17">
        <f t="shared" si="9733"/>
        <v>609122</v>
      </c>
      <c r="CH1449" s="17">
        <f t="shared" si="9733"/>
        <v>617728</v>
      </c>
      <c r="CI1449" s="17">
        <f t="shared" si="9733"/>
        <v>626463</v>
      </c>
      <c r="CJ1449" s="17">
        <f t="shared" si="9733"/>
        <v>635333</v>
      </c>
      <c r="CK1449" s="17">
        <f t="shared" si="9733"/>
        <v>644335</v>
      </c>
      <c r="CL1449" s="17">
        <f t="shared" si="9733"/>
        <v>653474</v>
      </c>
      <c r="CM1449" s="17">
        <f t="shared" si="9733"/>
        <v>662756</v>
      </c>
      <c r="CN1449" s="17">
        <f t="shared" si="9733"/>
        <v>672178</v>
      </c>
      <c r="CO1449" s="17">
        <f t="shared" si="9733"/>
        <v>681743</v>
      </c>
    </row>
    <row r="1450" spans="2:93">
      <c r="B1450" s="556" t="s">
        <v>1989</v>
      </c>
      <c r="C1450" s="634" t="s">
        <v>2007</v>
      </c>
      <c r="D1450" s="634"/>
      <c r="E1450" s="639">
        <v>0</v>
      </c>
      <c r="H1450" s="17">
        <f>E1450</f>
        <v>0</v>
      </c>
      <c r="I1450" s="17">
        <f t="shared" ref="I1450:BT1450" si="9734">I26+I153+I287+I415+I545+I674+I805+I935+I1064+I1193+I1321</f>
        <v>-2045105.2499999998</v>
      </c>
      <c r="J1450" s="17">
        <f t="shared" si="9734"/>
        <v>-4083988.92</v>
      </c>
      <c r="K1450" s="17">
        <f t="shared" si="9734"/>
        <v>-6124119.2700000005</v>
      </c>
      <c r="L1450" s="17">
        <f t="shared" si="9734"/>
        <v>-8150405.4199999999</v>
      </c>
      <c r="M1450" s="17">
        <f t="shared" si="9734"/>
        <v>-10177173.940000001</v>
      </c>
      <c r="N1450" s="17">
        <f t="shared" si="9734"/>
        <v>-12203044.069999998</v>
      </c>
      <c r="O1450" s="17">
        <f t="shared" si="9734"/>
        <v>-14275845.029999999</v>
      </c>
      <c r="P1450" s="17">
        <f t="shared" si="9734"/>
        <v>-16334713.039999997</v>
      </c>
      <c r="Q1450" s="17">
        <f t="shared" si="9734"/>
        <v>-18404327.120000001</v>
      </c>
      <c r="R1450" s="17">
        <f t="shared" si="9734"/>
        <v>-20462714.129999995</v>
      </c>
      <c r="S1450" s="17">
        <f t="shared" si="9734"/>
        <v>-22526261.66</v>
      </c>
      <c r="T1450" s="17">
        <f t="shared" si="9734"/>
        <v>-24581974.009999998</v>
      </c>
      <c r="U1450" s="17">
        <f t="shared" si="9734"/>
        <v>-26645495.540000007</v>
      </c>
      <c r="V1450" s="17">
        <f t="shared" si="9734"/>
        <v>-28717536.870000001</v>
      </c>
      <c r="W1450" s="17">
        <f t="shared" si="9734"/>
        <v>-30784366.220000003</v>
      </c>
      <c r="X1450" s="17">
        <f t="shared" si="9734"/>
        <v>-32854424.07</v>
      </c>
      <c r="Y1450" s="17">
        <f t="shared" si="9734"/>
        <v>-34907418.050000012</v>
      </c>
      <c r="Z1450" s="17">
        <f t="shared" si="9734"/>
        <v>-36970651.88000001</v>
      </c>
      <c r="AA1450" s="17">
        <f t="shared" si="9734"/>
        <v>-39048379.589999989</v>
      </c>
      <c r="AB1450" s="17">
        <f t="shared" si="9734"/>
        <v>-41106227.970000006</v>
      </c>
      <c r="AC1450" s="17">
        <f t="shared" si="9734"/>
        <v>-43173925.530000009</v>
      </c>
      <c r="AD1450" s="17">
        <f t="shared" si="9734"/>
        <v>-45254555.570000008</v>
      </c>
      <c r="AE1450" s="17">
        <f t="shared" si="9734"/>
        <v>-47326011.030000001</v>
      </c>
      <c r="AF1450" s="17">
        <f t="shared" si="9734"/>
        <v>-49399252.109999999</v>
      </c>
      <c r="AG1450" s="17">
        <f t="shared" si="9734"/>
        <v>-51458138.719999999</v>
      </c>
      <c r="AH1450" s="17">
        <f t="shared" si="9734"/>
        <v>-53542033.340000011</v>
      </c>
      <c r="AI1450" s="17">
        <f t="shared" si="9734"/>
        <v>-55637691.790000014</v>
      </c>
      <c r="AJ1450" s="17">
        <f t="shared" si="9734"/>
        <v>-57710673.63000001</v>
      </c>
      <c r="AK1450" s="17">
        <f t="shared" si="9734"/>
        <v>-59791477.24000001</v>
      </c>
      <c r="AL1450" s="17">
        <f t="shared" si="9734"/>
        <v>-61857823.510000005</v>
      </c>
      <c r="AM1450" s="17">
        <f t="shared" si="9734"/>
        <v>-63949661.390000015</v>
      </c>
      <c r="AN1450" s="17">
        <f t="shared" si="9734"/>
        <v>-66028371.900000006</v>
      </c>
      <c r="AO1450" s="17">
        <f t="shared" si="9734"/>
        <v>-68118026.260000005</v>
      </c>
      <c r="AP1450" s="17">
        <f t="shared" si="9734"/>
        <v>-70193339.640000001</v>
      </c>
      <c r="AQ1450" s="17">
        <f t="shared" si="9734"/>
        <v>-72275033.400000006</v>
      </c>
      <c r="AR1450" s="17">
        <f t="shared" si="9734"/>
        <v>-74371809.109999999</v>
      </c>
      <c r="AS1450" s="17">
        <f t="shared" si="9734"/>
        <v>-76474196.710000023</v>
      </c>
      <c r="AT1450" s="17">
        <f t="shared" si="9734"/>
        <v>-78590047.310000002</v>
      </c>
      <c r="AU1450" s="17">
        <f t="shared" si="9734"/>
        <v>-80693655.790000007</v>
      </c>
      <c r="AV1450" s="17">
        <f t="shared" si="9734"/>
        <v>-82808630.980000004</v>
      </c>
      <c r="AW1450" s="17">
        <f t="shared" si="9734"/>
        <v>-84928011.830000013</v>
      </c>
      <c r="AX1450" s="17">
        <f t="shared" si="9734"/>
        <v>-87041480.390000015</v>
      </c>
      <c r="AY1450" s="17">
        <f t="shared" si="9734"/>
        <v>-89166677.070000023</v>
      </c>
      <c r="AZ1450" s="17">
        <f t="shared" si="9734"/>
        <v>-91282122.039999992</v>
      </c>
      <c r="BA1450" s="17">
        <f t="shared" si="9734"/>
        <v>-93411552.310000017</v>
      </c>
      <c r="BB1450" s="17">
        <f t="shared" si="9734"/>
        <v>-95537300.969999999</v>
      </c>
      <c r="BC1450" s="17">
        <f t="shared" si="9734"/>
        <v>-97692211.130000025</v>
      </c>
      <c r="BD1450" s="17">
        <f t="shared" si="9734"/>
        <v>-99845651.25999999</v>
      </c>
      <c r="BE1450" s="17">
        <f t="shared" si="9734"/>
        <v>-102019039.03000002</v>
      </c>
      <c r="BF1450" s="17">
        <f t="shared" si="9734"/>
        <v>-104180624.01000002</v>
      </c>
      <c r="BG1450" s="17">
        <f t="shared" si="9734"/>
        <v>-106365274.16000001</v>
      </c>
      <c r="BH1450" s="17">
        <f t="shared" si="9734"/>
        <v>-108538723.2</v>
      </c>
      <c r="BI1450" s="17">
        <f t="shared" si="9734"/>
        <v>-110707861.55000001</v>
      </c>
      <c r="BJ1450" s="17">
        <f t="shared" si="9734"/>
        <v>-112917711.03000002</v>
      </c>
      <c r="BK1450" s="17">
        <f t="shared" si="9734"/>
        <v>-115125210.90000002</v>
      </c>
      <c r="BL1450" s="17">
        <f t="shared" si="9734"/>
        <v>-117345174.88000001</v>
      </c>
      <c r="BM1450" s="17">
        <f t="shared" si="9734"/>
        <v>-119573322.89</v>
      </c>
      <c r="BN1450" s="17">
        <f t="shared" si="9734"/>
        <v>-121798095.17000005</v>
      </c>
      <c r="BO1450" s="17">
        <f t="shared" si="9734"/>
        <v>-124045974.40000001</v>
      </c>
      <c r="BP1450" s="17">
        <f t="shared" si="9734"/>
        <v>-126292540.08000001</v>
      </c>
      <c r="BQ1450" s="17">
        <f t="shared" si="9734"/>
        <v>-128582445.78</v>
      </c>
      <c r="BR1450" s="17">
        <f t="shared" si="9734"/>
        <v>-130890542.98000002</v>
      </c>
      <c r="BS1450" s="17">
        <f t="shared" si="9734"/>
        <v>-133198025.79000001</v>
      </c>
      <c r="BT1450" s="17">
        <f t="shared" si="9734"/>
        <v>-135541145.81999999</v>
      </c>
      <c r="BU1450" s="17">
        <f t="shared" ref="BU1450:CO1450" si="9735">BU26+BU153+BU287+BU415+BU545+BU674+BU805+BU935+BU1064+BU1193+BU1321</f>
        <v>-137882908.61000004</v>
      </c>
      <c r="BV1450" s="17">
        <f t="shared" si="9735"/>
        <v>-140232599.22000003</v>
      </c>
      <c r="BW1450" s="17">
        <f t="shared" si="9735"/>
        <v>-142610736.07000002</v>
      </c>
      <c r="BX1450" s="17">
        <f t="shared" si="9735"/>
        <v>-144998915.41000003</v>
      </c>
      <c r="BY1450" s="17">
        <f t="shared" si="9735"/>
        <v>-147427034.97999999</v>
      </c>
      <c r="BZ1450" s="17">
        <f t="shared" si="9735"/>
        <v>-149853602.56000003</v>
      </c>
      <c r="CA1450" s="17">
        <f t="shared" si="9735"/>
        <v>-152301584.08000001</v>
      </c>
      <c r="CB1450" s="17">
        <f t="shared" si="9735"/>
        <v>-154815323.54999998</v>
      </c>
      <c r="CC1450" s="17">
        <f t="shared" si="9735"/>
        <v>-157330049.93999994</v>
      </c>
      <c r="CD1450" s="17">
        <f t="shared" si="9735"/>
        <v>-159868320.50999999</v>
      </c>
      <c r="CE1450" s="17">
        <f t="shared" si="9735"/>
        <v>-162438602.23999998</v>
      </c>
      <c r="CF1450" s="17">
        <f t="shared" si="9735"/>
        <v>-165033177.65000001</v>
      </c>
      <c r="CG1450" s="17">
        <f t="shared" si="9735"/>
        <v>-167628143.45999998</v>
      </c>
      <c r="CH1450" s="17">
        <f t="shared" si="9735"/>
        <v>-170248277.28</v>
      </c>
      <c r="CI1450" s="17">
        <f t="shared" si="9735"/>
        <v>-172911677.85000002</v>
      </c>
      <c r="CJ1450" s="17">
        <f t="shared" si="9735"/>
        <v>-175590738.5</v>
      </c>
      <c r="CK1450" s="17">
        <f t="shared" si="9735"/>
        <v>-178297135.28999996</v>
      </c>
      <c r="CL1450" s="17">
        <f t="shared" si="9735"/>
        <v>-181036741.33999997</v>
      </c>
      <c r="CM1450" s="17">
        <f t="shared" si="9735"/>
        <v>-183804296.04999998</v>
      </c>
      <c r="CN1450" s="17">
        <f t="shared" si="9735"/>
        <v>-186630096.78</v>
      </c>
      <c r="CO1450" s="17">
        <f t="shared" si="9735"/>
        <v>-189518168.87999997</v>
      </c>
    </row>
    <row r="1451" spans="2:93">
      <c r="B1451" s="556" t="s">
        <v>2008</v>
      </c>
      <c r="C1451" s="634"/>
      <c r="D1451" s="634"/>
      <c r="H1451" s="17"/>
      <c r="I1451" s="26">
        <f>-I1450/I1442</f>
        <v>2.0296842056631591E-2</v>
      </c>
      <c r="J1451" s="26">
        <f t="shared" ref="J1451" si="9736">-J1450/J1442</f>
        <v>4.0060467319635841E-2</v>
      </c>
      <c r="K1451" s="26">
        <f t="shared" ref="K1451" si="9737">-K1450/K1442</f>
        <v>5.9372408414003687E-2</v>
      </c>
      <c r="L1451" s="26">
        <f t="shared" ref="L1451" si="9738">-L1450/L1442</f>
        <v>7.8094548852389145E-2</v>
      </c>
      <c r="M1451" s="26">
        <f t="shared" ref="M1451" si="9739">-M1450/M1442</f>
        <v>9.6374050902927347E-2</v>
      </c>
      <c r="N1451" s="26">
        <f t="shared" ref="N1451" si="9740">-N1450/N1442</f>
        <v>0.11420456217071596</v>
      </c>
      <c r="O1451" s="26">
        <f t="shared" ref="O1451" si="9741">-O1450/O1442</f>
        <v>0.13173782682145757</v>
      </c>
      <c r="P1451" s="26">
        <f t="shared" ref="P1451" si="9742">-P1450/P1442</f>
        <v>0.14862452665196682</v>
      </c>
      <c r="Q1451" s="26">
        <f t="shared" ref="Q1451" si="9743">-Q1450/Q1442</f>
        <v>0.16509968460182931</v>
      </c>
      <c r="R1451" s="26">
        <f t="shared" ref="R1451" si="9744">-R1450/R1442</f>
        <v>0.18097306810597177</v>
      </c>
      <c r="S1451" s="26">
        <f t="shared" ref="S1451" si="9745">-S1450/S1442</f>
        <v>0.19639997046083196</v>
      </c>
      <c r="T1451" s="26">
        <f t="shared" ref="T1451" si="9746">-T1450/T1442</f>
        <v>0.21127489133881355</v>
      </c>
      <c r="U1451" s="26">
        <f t="shared" ref="U1451" si="9747">-U1450/U1442</f>
        <v>0.22574134460568884</v>
      </c>
      <c r="V1451" s="26">
        <f t="shared" ref="V1451" si="9748">-V1450/V1442</f>
        <v>0.23981044079339986</v>
      </c>
      <c r="W1451" s="26">
        <f t="shared" ref="W1451" si="9749">-W1450/W1442</f>
        <v>0.25337410207253375</v>
      </c>
      <c r="X1451" s="26">
        <f t="shared" ref="X1451" si="9750">-X1450/X1442</f>
        <v>0.26730405004819141</v>
      </c>
      <c r="Y1451" s="26">
        <f t="shared" ref="Y1451" si="9751">-Y1450/Y1442</f>
        <v>0.28073446126856627</v>
      </c>
      <c r="Z1451" s="26">
        <f t="shared" ref="Z1451" si="9752">-Z1450/Z1442</f>
        <v>0.29389224084709359</v>
      </c>
      <c r="AA1451" s="26">
        <f t="shared" ref="AA1451" si="9753">-AA1450/AA1442</f>
        <v>0.30681302326954613</v>
      </c>
      <c r="AB1451" s="26">
        <f t="shared" ref="AB1451" si="9754">-AB1450/AB1442</f>
        <v>0.31923090981177238</v>
      </c>
      <c r="AC1451" s="26">
        <f t="shared" ref="AC1451" si="9755">-AC1450/AC1442</f>
        <v>0.33138452390869727</v>
      </c>
      <c r="AD1451" s="26">
        <f t="shared" ref="AD1451" si="9756">-AD1450/AD1442</f>
        <v>0.34329955955561503</v>
      </c>
      <c r="AE1451" s="26">
        <f t="shared" ref="AE1451" si="9757">-AE1450/AE1442</f>
        <v>0.35481177492944271</v>
      </c>
      <c r="AF1451" s="26">
        <f t="shared" ref="AF1451" si="9758">-AF1450/AF1442</f>
        <v>0.36600975866954955</v>
      </c>
      <c r="AG1451" s="26">
        <f t="shared" ref="AG1451" si="9759">-AG1450/AG1442</f>
        <v>0.37677975759291871</v>
      </c>
      <c r="AH1451" s="26">
        <f t="shared" ref="AH1451" si="9760">-AH1450/AH1442</f>
        <v>0.38741515776041452</v>
      </c>
      <c r="AI1451" s="26">
        <f t="shared" ref="AI1451" si="9761">-AI1450/AI1442</f>
        <v>0.39781965457066859</v>
      </c>
      <c r="AJ1451" s="26">
        <f t="shared" ref="AJ1451" si="9762">-AJ1450/AJ1442</f>
        <v>0.4077517501060246</v>
      </c>
      <c r="AK1451" s="26">
        <f t="shared" ref="AK1451" si="9763">-AK1450/AK1442</f>
        <v>0.41743489133312661</v>
      </c>
      <c r="AL1451" s="26">
        <f t="shared" ref="AL1451" si="9764">-AL1450/AL1442</f>
        <v>0.42671817538617596</v>
      </c>
      <c r="AM1451" s="26">
        <f t="shared" ref="AM1451" si="9765">-AM1450/AM1442</f>
        <v>0.43588217690121966</v>
      </c>
      <c r="AN1451" s="26">
        <f t="shared" ref="AN1451" si="9766">-AN1450/AN1442</f>
        <v>0.44466522156514071</v>
      </c>
      <c r="AO1451" s="26">
        <f t="shared" ref="AO1451" si="9767">-AO1450/AO1442</f>
        <v>0.45323533716390335</v>
      </c>
      <c r="AP1451" s="26">
        <f t="shared" ref="AP1451" si="9768">-AP1450/AP1442</f>
        <v>0.46142826853565255</v>
      </c>
      <c r="AQ1451" s="26">
        <f t="shared" ref="AQ1451" si="9769">-AQ1450/AQ1442</f>
        <v>0.4693866013364642</v>
      </c>
      <c r="AR1451" s="26">
        <f t="shared" ref="AR1451" si="9770">-AR1450/AR1442</f>
        <v>0.47716918918836854</v>
      </c>
      <c r="AS1451" s="26">
        <f t="shared" ref="AS1451" si="9771">-AS1450/AS1442</f>
        <v>0.48471698659743095</v>
      </c>
      <c r="AT1451" s="26">
        <f t="shared" ref="AT1451" si="9772">-AT1450/AT1442</f>
        <v>0.49208234125759531</v>
      </c>
      <c r="AU1451" s="26">
        <f t="shared" ref="AU1451" si="9773">-AU1450/AU1442</f>
        <v>0.49910766829867376</v>
      </c>
      <c r="AV1451" s="26">
        <f t="shared" ref="AV1451" si="9774">-AV1450/AV1442</f>
        <v>0.50594444576862563</v>
      </c>
      <c r="AW1451" s="26">
        <f t="shared" ref="AW1451" si="9775">-AW1450/AW1442</f>
        <v>0.51255251084367637</v>
      </c>
      <c r="AX1451" s="26">
        <f t="shared" ref="AX1451" si="9776">-AX1450/AX1442</f>
        <v>0.51887376040292876</v>
      </c>
      <c r="AY1451" s="26">
        <f t="shared" ref="AY1451" si="9777">-AY1450/AY1442</f>
        <v>0.52501771614422632</v>
      </c>
      <c r="AZ1451" s="26">
        <f t="shared" ref="AZ1451" si="9778">-AZ1450/AZ1442</f>
        <v>0.53086119449289182</v>
      </c>
      <c r="BA1451" s="26">
        <f t="shared" ref="BA1451" si="9779">-BA1450/BA1442</f>
        <v>0.53654694791019963</v>
      </c>
      <c r="BB1451" s="26">
        <f t="shared" ref="BB1451" si="9780">-BB1450/BB1442</f>
        <v>0.54197597846213297</v>
      </c>
      <c r="BC1451" s="26">
        <f t="shared" ref="BC1451" si="9781">-BC1450/BC1442</f>
        <v>0.54733729195057579</v>
      </c>
      <c r="BD1451" s="26">
        <f t="shared" ref="BD1451" si="9782">-BD1450/BD1442</f>
        <v>0.55245948276643786</v>
      </c>
      <c r="BE1451" s="26">
        <f t="shared" ref="BE1451" si="9783">-BE1450/BE1442</f>
        <v>0.55746407565025324</v>
      </c>
      <c r="BF1451" s="26">
        <f t="shared" ref="BF1451" si="9784">-BF1450/BF1442</f>
        <v>0.56217979545574381</v>
      </c>
      <c r="BG1451" s="26">
        <f t="shared" ref="BG1451" si="9785">-BG1450/BG1442</f>
        <v>0.56679899215315177</v>
      </c>
      <c r="BH1451" s="26">
        <f t="shared" ref="BH1451" si="9786">-BH1450/BH1442</f>
        <v>0.57114078924962408</v>
      </c>
      <c r="BI1451" s="26">
        <f t="shared" ref="BI1451" si="9787">-BI1450/BI1442</f>
        <v>0.57524730439711613</v>
      </c>
      <c r="BJ1451" s="26">
        <f t="shared" ref="BJ1451" si="9788">-BJ1450/BJ1442</f>
        <v>0.57935438495993397</v>
      </c>
      <c r="BK1451" s="26">
        <f t="shared" ref="BK1451" si="9789">-BK1450/BK1442</f>
        <v>0.58323995303052778</v>
      </c>
      <c r="BL1451" s="26">
        <f t="shared" ref="BL1451" si="9790">-BL1450/BL1442</f>
        <v>0.58698257200418691</v>
      </c>
      <c r="BM1451" s="26">
        <f t="shared" ref="BM1451" si="9791">-BM1450/BM1442</f>
        <v>0.59056268997544914</v>
      </c>
      <c r="BN1451" s="26">
        <f t="shared" ref="BN1451" si="9792">-BN1450/BN1442</f>
        <v>0.59392632874925844</v>
      </c>
      <c r="BO1451" s="26">
        <f t="shared" ref="BO1451" si="9793">-BO1450/BO1442</f>
        <v>0.59720553368886042</v>
      </c>
      <c r="BP1451" s="26">
        <f t="shared" ref="BP1451" si="9794">-BP1450/BP1442</f>
        <v>0.60028384194468276</v>
      </c>
      <c r="BQ1451" s="26">
        <f t="shared" ref="BQ1451" si="9795">-BQ1450/BQ1442</f>
        <v>0.60337488988204191</v>
      </c>
      <c r="BR1451" s="26">
        <f t="shared" ref="BR1451" si="9796">-BR1450/BR1442</f>
        <v>0.60635819989170481</v>
      </c>
      <c r="BS1451" s="26">
        <f t="shared" ref="BS1451" si="9797">-BS1450/BS1442</f>
        <v>0.60914838391804127</v>
      </c>
      <c r="BT1451" s="26">
        <f t="shared" ref="BT1451" si="9798">-BT1450/BT1442</f>
        <v>0.61191305869465606</v>
      </c>
      <c r="BU1451" s="26">
        <f t="shared" ref="BU1451" si="9799">-BU1450/BU1442</f>
        <v>0.61448495286544957</v>
      </c>
      <c r="BV1451" s="26">
        <f t="shared" ref="BV1451" si="9800">-BV1450/BV1442</f>
        <v>0.61690896687598584</v>
      </c>
      <c r="BW1451" s="26">
        <f t="shared" ref="BW1451" si="9801">-BW1450/BW1442</f>
        <v>0.61927662813730655</v>
      </c>
      <c r="BX1451" s="26">
        <f t="shared" ref="BX1451" si="9802">-BX1450/BX1442</f>
        <v>0.62150800465081191</v>
      </c>
      <c r="BY1451" s="26">
        <f t="shared" ref="BY1451" si="9803">-BY1450/BY1442</f>
        <v>0.62373165231224759</v>
      </c>
      <c r="BZ1451" s="26">
        <f t="shared" ref="BZ1451" si="9804">-BZ1450/BZ1442</f>
        <v>0.625771462312809</v>
      </c>
      <c r="CA1451" s="26">
        <f t="shared" ref="CA1451" si="9805">-CA1450/CA1442</f>
        <v>0.62772609006706859</v>
      </c>
      <c r="CB1451" s="26">
        <f t="shared" ref="CB1451" si="9806">-CB1450/CB1442</f>
        <v>0.62977617949633202</v>
      </c>
      <c r="CC1451" s="26">
        <f t="shared" ref="CC1451" si="9807">-CC1450/CC1442</f>
        <v>0.63165490100248756</v>
      </c>
      <c r="CD1451" s="26">
        <f t="shared" ref="CD1451" si="9808">-CD1450/CD1442</f>
        <v>0.63345524299696565</v>
      </c>
      <c r="CE1451" s="26">
        <f t="shared" ref="CE1451" si="9809">-CE1450/CE1442</f>
        <v>0.63521036427377187</v>
      </c>
      <c r="CF1451" s="26">
        <f t="shared" ref="CF1451" si="9810">-CF1450/CF1442</f>
        <v>0.63688926479386854</v>
      </c>
      <c r="CG1451" s="26">
        <f t="shared" ref="CG1451" si="9811">-CG1450/CG1442</f>
        <v>0.63840091936874499</v>
      </c>
      <c r="CH1451" s="26">
        <f t="shared" ref="CH1451" si="9812">-CH1450/CH1442</f>
        <v>0.63984211027921678</v>
      </c>
      <c r="CI1451" s="26">
        <f t="shared" ref="CI1451" si="9813">-CI1450/CI1442</f>
        <v>0.64127987071015358</v>
      </c>
      <c r="CJ1451" s="26">
        <f t="shared" ref="CJ1451" si="9814">-CJ1450/CJ1442</f>
        <v>0.64261047555033579</v>
      </c>
      <c r="CK1451" s="26">
        <f t="shared" ref="CK1451" si="9815">-CK1450/CK1442</f>
        <v>0.64387748274233392</v>
      </c>
      <c r="CL1451" s="26">
        <f t="shared" ref="CL1451" si="9816">-CL1450/CL1442</f>
        <v>0.64510154410419074</v>
      </c>
      <c r="CM1451" s="26">
        <f t="shared" ref="CM1451" si="9817">-CM1450/CM1442</f>
        <v>0.64626311340954012</v>
      </c>
      <c r="CN1451" s="26">
        <f t="shared" ref="CN1451" si="9818">-CN1450/CN1442</f>
        <v>0.64746701955130859</v>
      </c>
      <c r="CO1451" s="26">
        <f t="shared" ref="CO1451" si="9819">-CO1450/CO1442</f>
        <v>0.64872261262235631</v>
      </c>
    </row>
    <row r="1452" spans="2:93">
      <c r="B1452" s="556"/>
      <c r="C1452" s="634"/>
      <c r="D1452" s="634"/>
      <c r="H1452" s="17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N1452" s="26"/>
      <c r="BO1452" s="26"/>
      <c r="BP1452" s="26"/>
      <c r="BQ1452" s="26"/>
      <c r="BR1452" s="26"/>
      <c r="BS1452" s="26"/>
      <c r="BT1452" s="26"/>
      <c r="BU1452" s="26"/>
      <c r="BV1452" s="26"/>
      <c r="BW1452" s="26"/>
      <c r="BX1452" s="26"/>
      <c r="BY1452" s="26"/>
      <c r="BZ1452" s="26"/>
      <c r="CA1452" s="26"/>
      <c r="CB1452" s="26"/>
      <c r="CC1452" s="26"/>
      <c r="CD1452" s="26"/>
      <c r="CE1452" s="26"/>
      <c r="CF1452" s="26"/>
      <c r="CG1452" s="26"/>
      <c r="CH1452" s="26"/>
      <c r="CI1452" s="26"/>
      <c r="CJ1452" s="26"/>
      <c r="CK1452" s="26"/>
      <c r="CL1452" s="26"/>
      <c r="CM1452" s="26"/>
      <c r="CN1452" s="26"/>
      <c r="CO1452" s="26"/>
    </row>
    <row r="1453" spans="2:93">
      <c r="B1453" s="556" t="s">
        <v>2000</v>
      </c>
      <c r="C1453" s="634" t="s">
        <v>2005</v>
      </c>
      <c r="D1453" s="634"/>
      <c r="H1453" s="17">
        <f>H1430+H1445</f>
        <v>0</v>
      </c>
      <c r="I1453" s="17">
        <f t="shared" ref="I1453:BT1453" si="9820">I29+I156+I290+I418+I548+I677+I808+I938+I1067+I1196+I1324</f>
        <v>99589818.550000012</v>
      </c>
      <c r="J1453" s="17">
        <f t="shared" si="9820"/>
        <v>98714670.299999997</v>
      </c>
      <c r="K1453" s="17">
        <f t="shared" si="9820"/>
        <v>97861624.63000001</v>
      </c>
      <c r="L1453" s="17">
        <f t="shared" si="9820"/>
        <v>97023444.279999986</v>
      </c>
      <c r="M1453" s="17">
        <f t="shared" si="9820"/>
        <v>96215463.129999995</v>
      </c>
      <c r="N1453" s="17">
        <f t="shared" si="9820"/>
        <v>95423595.609999985</v>
      </c>
      <c r="O1453" s="17">
        <f t="shared" si="9820"/>
        <v>94649465.480000004</v>
      </c>
      <c r="P1453" s="17">
        <f t="shared" si="9820"/>
        <v>94089727.519999996</v>
      </c>
      <c r="Q1453" s="17">
        <f t="shared" si="9820"/>
        <v>93571191.50999999</v>
      </c>
      <c r="R1453" s="17">
        <f t="shared" si="9820"/>
        <v>93069702.429999977</v>
      </c>
      <c r="S1453" s="17">
        <f t="shared" si="9820"/>
        <v>92607779.420000002</v>
      </c>
      <c r="T1453" s="17">
        <f t="shared" si="9820"/>
        <v>92169588.889999986</v>
      </c>
      <c r="U1453" s="17">
        <f t="shared" si="9820"/>
        <v>91768690.540000007</v>
      </c>
      <c r="V1453" s="17">
        <f t="shared" si="9820"/>
        <v>91390018.009999976</v>
      </c>
      <c r="W1453" s="17">
        <f t="shared" si="9820"/>
        <v>91033449.679999992</v>
      </c>
      <c r="X1453" s="17">
        <f t="shared" si="9820"/>
        <v>90713316.329999983</v>
      </c>
      <c r="Y1453" s="17">
        <f t="shared" si="9820"/>
        <v>90055887.479999989</v>
      </c>
      <c r="Z1453" s="17">
        <f t="shared" si="9820"/>
        <v>89435770.499999985</v>
      </c>
      <c r="AA1453" s="17">
        <f t="shared" si="9820"/>
        <v>88825972.670000002</v>
      </c>
      <c r="AB1453" s="17">
        <f t="shared" si="9820"/>
        <v>88222552.960000008</v>
      </c>
      <c r="AC1453" s="17">
        <f t="shared" si="9820"/>
        <v>87660212.579999998</v>
      </c>
      <c r="AD1453" s="17">
        <f t="shared" si="9820"/>
        <v>87109544.019999996</v>
      </c>
      <c r="AE1453" s="17">
        <f t="shared" si="9820"/>
        <v>86567796.979999989</v>
      </c>
      <c r="AF1453" s="17">
        <f t="shared" si="9820"/>
        <v>86057417.519999996</v>
      </c>
      <c r="AG1453" s="17">
        <f t="shared" si="9820"/>
        <v>85567783.440000013</v>
      </c>
      <c r="AH1453" s="17">
        <f t="shared" si="9820"/>
        <v>85115383.829999983</v>
      </c>
      <c r="AI1453" s="17">
        <f t="shared" si="9820"/>
        <v>84661215.209999993</v>
      </c>
      <c r="AJ1453" s="17">
        <f t="shared" si="9820"/>
        <v>84218876.759999976</v>
      </c>
      <c r="AK1453" s="17">
        <f t="shared" si="9820"/>
        <v>83823172.919999972</v>
      </c>
      <c r="AL1453" s="17">
        <f t="shared" si="9820"/>
        <v>83443979.309999987</v>
      </c>
      <c r="AM1453" s="17">
        <f t="shared" si="9820"/>
        <v>83103950.039999992</v>
      </c>
      <c r="AN1453" s="17">
        <f t="shared" si="9820"/>
        <v>82763521.159999982</v>
      </c>
      <c r="AO1453" s="17">
        <f t="shared" si="9820"/>
        <v>82461702.649999991</v>
      </c>
      <c r="AP1453" s="17">
        <f t="shared" si="9820"/>
        <v>82174814.289999992</v>
      </c>
      <c r="AQ1453" s="17">
        <f t="shared" si="9820"/>
        <v>81928548.909999996</v>
      </c>
      <c r="AR1453" s="17">
        <f t="shared" si="9820"/>
        <v>81702590.150000006</v>
      </c>
      <c r="AS1453" s="17">
        <f t="shared" si="9820"/>
        <v>81488650.439999998</v>
      </c>
      <c r="AT1453" s="17">
        <f t="shared" si="9820"/>
        <v>81296623.840000004</v>
      </c>
      <c r="AU1453" s="17">
        <f t="shared" si="9820"/>
        <v>81119092.23999998</v>
      </c>
      <c r="AV1453" s="17">
        <f t="shared" si="9820"/>
        <v>80982192.75999999</v>
      </c>
      <c r="AW1453" s="17">
        <f t="shared" si="9820"/>
        <v>80862759.570000008</v>
      </c>
      <c r="AX1453" s="17">
        <f t="shared" si="9820"/>
        <v>80768204.720000014</v>
      </c>
      <c r="AY1453" s="17">
        <f t="shared" si="9820"/>
        <v>80709304.159999982</v>
      </c>
      <c r="AZ1453" s="17">
        <f t="shared" si="9820"/>
        <v>80668881.479999989</v>
      </c>
      <c r="BA1453" s="17">
        <f t="shared" si="9820"/>
        <v>80668894.50999999</v>
      </c>
      <c r="BB1453" s="17">
        <f t="shared" si="9820"/>
        <v>80686078.23999998</v>
      </c>
      <c r="BC1453" s="17">
        <f t="shared" si="9820"/>
        <v>80738594.579999998</v>
      </c>
      <c r="BD1453" s="17">
        <f t="shared" si="9820"/>
        <v>80794094.420000002</v>
      </c>
      <c r="BE1453" s="17">
        <f t="shared" si="9820"/>
        <v>80883713.289999992</v>
      </c>
      <c r="BF1453" s="17">
        <f t="shared" si="9820"/>
        <v>80986545.519999966</v>
      </c>
      <c r="BG1453" s="17">
        <f t="shared" si="9820"/>
        <v>81134865.539999977</v>
      </c>
      <c r="BH1453" s="17">
        <f t="shared" si="9820"/>
        <v>81294329.390000001</v>
      </c>
      <c r="BI1453" s="17">
        <f t="shared" si="9820"/>
        <v>81499749.350000009</v>
      </c>
      <c r="BJ1453" s="17">
        <f t="shared" si="9820"/>
        <v>81744777</v>
      </c>
      <c r="BK1453" s="17">
        <f t="shared" si="9820"/>
        <v>81984949.519999996</v>
      </c>
      <c r="BL1453" s="17">
        <f t="shared" si="9820"/>
        <v>82263891.649999991</v>
      </c>
      <c r="BM1453" s="17">
        <f t="shared" si="9820"/>
        <v>82567361.669999987</v>
      </c>
      <c r="BN1453" s="17">
        <f t="shared" si="9820"/>
        <v>82900224.659999996</v>
      </c>
      <c r="BO1453" s="17">
        <f t="shared" si="9820"/>
        <v>83274637.379999995</v>
      </c>
      <c r="BP1453" s="17">
        <f t="shared" si="9820"/>
        <v>83664717.149999991</v>
      </c>
      <c r="BQ1453" s="17">
        <f t="shared" si="9820"/>
        <v>84095498.469999984</v>
      </c>
      <c r="BR1453" s="17">
        <f t="shared" si="9820"/>
        <v>84522951.769999981</v>
      </c>
      <c r="BS1453" s="17">
        <f t="shared" si="9820"/>
        <v>84972857.569999978</v>
      </c>
      <c r="BT1453" s="17">
        <f t="shared" si="9820"/>
        <v>85464666.75999999</v>
      </c>
      <c r="BU1453" s="17">
        <f t="shared" ref="BU1453:CO1453" si="9821">BU29+BU156+BU290+BU418+BU548+BU677+BU808+BU938+BU1067+BU1196+BU1324</f>
        <v>85962781.729999989</v>
      </c>
      <c r="BV1453" s="17">
        <f t="shared" si="9821"/>
        <v>86504861.939999998</v>
      </c>
      <c r="BW1453" s="17">
        <f t="shared" si="9821"/>
        <v>87082299.329999998</v>
      </c>
      <c r="BX1453" s="17">
        <f t="shared" si="9821"/>
        <v>87675261.480000004</v>
      </c>
      <c r="BY1453" s="17">
        <f t="shared" si="9821"/>
        <v>88302851.139999986</v>
      </c>
      <c r="BZ1453" s="17">
        <f t="shared" si="9821"/>
        <v>88935885.569999993</v>
      </c>
      <c r="CA1453" s="17">
        <f t="shared" si="9821"/>
        <v>89616573.989999995</v>
      </c>
      <c r="CB1453" s="17">
        <f t="shared" si="9821"/>
        <v>90322685.469999999</v>
      </c>
      <c r="CC1453" s="17">
        <f t="shared" si="9821"/>
        <v>91010620</v>
      </c>
      <c r="CD1453" s="17">
        <f t="shared" si="9821"/>
        <v>91745908.610000014</v>
      </c>
      <c r="CE1453" s="17">
        <f t="shared" si="9821"/>
        <v>92506764.040000021</v>
      </c>
      <c r="CF1453" s="17">
        <f t="shared" si="9821"/>
        <v>93285503.310000002</v>
      </c>
      <c r="CG1453" s="17">
        <f t="shared" si="9821"/>
        <v>94090639.899999991</v>
      </c>
      <c r="CH1453" s="17">
        <f t="shared" si="9821"/>
        <v>94946891.090000004</v>
      </c>
      <c r="CI1453" s="17">
        <f t="shared" si="9821"/>
        <v>95830298.269999981</v>
      </c>
      <c r="CJ1453" s="17">
        <f t="shared" si="9821"/>
        <v>96723602.699999988</v>
      </c>
      <c r="CK1453" s="17">
        <f t="shared" si="9821"/>
        <v>97655256.050000012</v>
      </c>
      <c r="CL1453" s="17">
        <f t="shared" si="9821"/>
        <v>98614451.260000005</v>
      </c>
      <c r="CM1453" s="17">
        <f t="shared" si="9821"/>
        <v>99596196.210000008</v>
      </c>
      <c r="CN1453" s="17">
        <f t="shared" si="9821"/>
        <v>100606638.50000001</v>
      </c>
      <c r="CO1453" s="17">
        <f t="shared" si="9821"/>
        <v>101616394.77000001</v>
      </c>
    </row>
    <row r="1454" spans="2:93">
      <c r="B1454" s="556" t="s">
        <v>1999</v>
      </c>
      <c r="C1454" s="634" t="s">
        <v>2005</v>
      </c>
      <c r="D1454" s="634"/>
      <c r="H1454" s="17">
        <f>H1442+H1450</f>
        <v>0</v>
      </c>
      <c r="I1454" s="17">
        <f t="shared" ref="I1454:BT1454" si="9822">I30+I157+I291+I419+I549+I678+I809+I939+I1068+I1197+I1325</f>
        <v>98714670.299999997</v>
      </c>
      <c r="J1454" s="17">
        <f t="shared" si="9822"/>
        <v>97861624.63000001</v>
      </c>
      <c r="K1454" s="17">
        <f t="shared" si="9822"/>
        <v>97023444.279999986</v>
      </c>
      <c r="L1454" s="17">
        <f t="shared" si="9822"/>
        <v>96215463.129999995</v>
      </c>
      <c r="M1454" s="17">
        <f t="shared" si="9822"/>
        <v>95423595.609999985</v>
      </c>
      <c r="N1454" s="17">
        <f t="shared" si="9822"/>
        <v>94649465.480000004</v>
      </c>
      <c r="O1454" s="17">
        <f t="shared" si="9822"/>
        <v>94089727.519999996</v>
      </c>
      <c r="P1454" s="17">
        <f t="shared" si="9822"/>
        <v>93571191.50999999</v>
      </c>
      <c r="Q1454" s="17">
        <f t="shared" si="9822"/>
        <v>93069702.429999977</v>
      </c>
      <c r="R1454" s="17">
        <f t="shared" si="9822"/>
        <v>92607779.420000002</v>
      </c>
      <c r="S1454" s="17">
        <f t="shared" si="9822"/>
        <v>92169588.889999986</v>
      </c>
      <c r="T1454" s="17">
        <f t="shared" si="9822"/>
        <v>91768690.540000007</v>
      </c>
      <c r="U1454" s="17">
        <f t="shared" si="9822"/>
        <v>91390018.009999976</v>
      </c>
      <c r="V1454" s="17">
        <f t="shared" si="9822"/>
        <v>91033449.679999992</v>
      </c>
      <c r="W1454" s="17">
        <f t="shared" si="9822"/>
        <v>90713316.329999983</v>
      </c>
      <c r="X1454" s="17">
        <f t="shared" si="9822"/>
        <v>90055887.479999989</v>
      </c>
      <c r="Y1454" s="17">
        <f t="shared" si="9822"/>
        <v>89435770.499999985</v>
      </c>
      <c r="Z1454" s="17">
        <f t="shared" si="9822"/>
        <v>88825972.670000002</v>
      </c>
      <c r="AA1454" s="17">
        <f t="shared" si="9822"/>
        <v>88222552.960000008</v>
      </c>
      <c r="AB1454" s="17">
        <f t="shared" si="9822"/>
        <v>87660212.579999998</v>
      </c>
      <c r="AC1454" s="17">
        <f t="shared" si="9822"/>
        <v>87109544.019999996</v>
      </c>
      <c r="AD1454" s="17">
        <f t="shared" si="9822"/>
        <v>86567796.979999989</v>
      </c>
      <c r="AE1454" s="17">
        <f t="shared" si="9822"/>
        <v>86057417.519999996</v>
      </c>
      <c r="AF1454" s="17">
        <f t="shared" si="9822"/>
        <v>85567783.440000013</v>
      </c>
      <c r="AG1454" s="17">
        <f t="shared" si="9822"/>
        <v>85115383.829999983</v>
      </c>
      <c r="AH1454" s="17">
        <f t="shared" si="9822"/>
        <v>84661215.209999993</v>
      </c>
      <c r="AI1454" s="17">
        <f t="shared" si="9822"/>
        <v>84218876.759999976</v>
      </c>
      <c r="AJ1454" s="17">
        <f t="shared" si="9822"/>
        <v>83823172.919999972</v>
      </c>
      <c r="AK1454" s="17">
        <f t="shared" si="9822"/>
        <v>83443979.309999987</v>
      </c>
      <c r="AL1454" s="17">
        <f t="shared" si="9822"/>
        <v>83103950.039999992</v>
      </c>
      <c r="AM1454" s="17">
        <f t="shared" si="9822"/>
        <v>82763521.159999982</v>
      </c>
      <c r="AN1454" s="17">
        <f t="shared" si="9822"/>
        <v>82461702.649999991</v>
      </c>
      <c r="AO1454" s="17">
        <f t="shared" si="9822"/>
        <v>82174814.289999992</v>
      </c>
      <c r="AP1454" s="17">
        <f t="shared" si="9822"/>
        <v>81928548.909999996</v>
      </c>
      <c r="AQ1454" s="17">
        <f t="shared" si="9822"/>
        <v>81702590.150000006</v>
      </c>
      <c r="AR1454" s="17">
        <f t="shared" si="9822"/>
        <v>81488650.439999998</v>
      </c>
      <c r="AS1454" s="17">
        <f t="shared" si="9822"/>
        <v>81296623.840000004</v>
      </c>
      <c r="AT1454" s="17">
        <f t="shared" si="9822"/>
        <v>81119092.23999998</v>
      </c>
      <c r="AU1454" s="17">
        <f t="shared" si="9822"/>
        <v>80982192.75999999</v>
      </c>
      <c r="AV1454" s="17">
        <f t="shared" si="9822"/>
        <v>80862759.570000008</v>
      </c>
      <c r="AW1454" s="17">
        <f t="shared" si="9822"/>
        <v>80768204.720000014</v>
      </c>
      <c r="AX1454" s="17">
        <f t="shared" si="9822"/>
        <v>80709304.159999982</v>
      </c>
      <c r="AY1454" s="17">
        <f t="shared" si="9822"/>
        <v>80668881.479999989</v>
      </c>
      <c r="AZ1454" s="17">
        <f t="shared" si="9822"/>
        <v>80668894.50999999</v>
      </c>
      <c r="BA1454" s="17">
        <f t="shared" si="9822"/>
        <v>80686078.23999998</v>
      </c>
      <c r="BB1454" s="17">
        <f t="shared" si="9822"/>
        <v>80738594.579999998</v>
      </c>
      <c r="BC1454" s="17">
        <f t="shared" si="9822"/>
        <v>80794094.420000002</v>
      </c>
      <c r="BD1454" s="17">
        <f t="shared" si="9822"/>
        <v>80883713.289999992</v>
      </c>
      <c r="BE1454" s="17">
        <f t="shared" si="9822"/>
        <v>80986545.519999966</v>
      </c>
      <c r="BF1454" s="17">
        <f t="shared" si="9822"/>
        <v>81134865.539999977</v>
      </c>
      <c r="BG1454" s="17">
        <f t="shared" si="9822"/>
        <v>81294329.390000001</v>
      </c>
      <c r="BH1454" s="17">
        <f t="shared" si="9822"/>
        <v>81499749.350000009</v>
      </c>
      <c r="BI1454" s="17">
        <f t="shared" si="9822"/>
        <v>81744777</v>
      </c>
      <c r="BJ1454" s="17">
        <f t="shared" si="9822"/>
        <v>81984949.519999996</v>
      </c>
      <c r="BK1454" s="17">
        <f t="shared" si="9822"/>
        <v>82263891.649999991</v>
      </c>
      <c r="BL1454" s="17">
        <f t="shared" si="9822"/>
        <v>82567361.669999987</v>
      </c>
      <c r="BM1454" s="17">
        <f t="shared" si="9822"/>
        <v>82900224.659999996</v>
      </c>
      <c r="BN1454" s="17">
        <f t="shared" si="9822"/>
        <v>83274637.379999995</v>
      </c>
      <c r="BO1454" s="17">
        <f t="shared" si="9822"/>
        <v>83664717.149999991</v>
      </c>
      <c r="BP1454" s="17">
        <f t="shared" si="9822"/>
        <v>84095498.469999984</v>
      </c>
      <c r="BQ1454" s="17">
        <f t="shared" si="9822"/>
        <v>84522951.769999981</v>
      </c>
      <c r="BR1454" s="17">
        <f t="shared" si="9822"/>
        <v>84972857.569999978</v>
      </c>
      <c r="BS1454" s="17">
        <f t="shared" si="9822"/>
        <v>85464666.75999999</v>
      </c>
      <c r="BT1454" s="17">
        <f t="shared" si="9822"/>
        <v>85962781.729999989</v>
      </c>
      <c r="BU1454" s="17">
        <f t="shared" ref="BU1454:CO1454" si="9823">BU30+BU157+BU291+BU419+BU549+BU678+BU809+BU939+BU1068+BU1197+BU1325</f>
        <v>86504861.939999998</v>
      </c>
      <c r="BV1454" s="17">
        <f t="shared" si="9823"/>
        <v>87082299.329999998</v>
      </c>
      <c r="BW1454" s="17">
        <f t="shared" si="9823"/>
        <v>87675261.480000004</v>
      </c>
      <c r="BX1454" s="17">
        <f t="shared" si="9823"/>
        <v>88302851.139999986</v>
      </c>
      <c r="BY1454" s="17">
        <f t="shared" si="9823"/>
        <v>88935885.569999993</v>
      </c>
      <c r="BZ1454" s="17">
        <f t="shared" si="9823"/>
        <v>89616573.989999995</v>
      </c>
      <c r="CA1454" s="17">
        <f t="shared" si="9823"/>
        <v>90322685.469999999</v>
      </c>
      <c r="CB1454" s="17">
        <f t="shared" si="9823"/>
        <v>91010620</v>
      </c>
      <c r="CC1454" s="17">
        <f t="shared" si="9823"/>
        <v>91745908.610000014</v>
      </c>
      <c r="CD1454" s="17">
        <f t="shared" si="9823"/>
        <v>92506764.040000021</v>
      </c>
      <c r="CE1454" s="17">
        <f t="shared" si="9823"/>
        <v>93285503.310000002</v>
      </c>
      <c r="CF1454" s="17">
        <f t="shared" si="9823"/>
        <v>94090639.899999991</v>
      </c>
      <c r="CG1454" s="17">
        <f t="shared" si="9823"/>
        <v>94946891.090000004</v>
      </c>
      <c r="CH1454" s="17">
        <f t="shared" si="9823"/>
        <v>95830298.269999981</v>
      </c>
      <c r="CI1454" s="17">
        <f t="shared" si="9823"/>
        <v>96723602.699999988</v>
      </c>
      <c r="CJ1454" s="17">
        <f t="shared" si="9823"/>
        <v>97655256.050000012</v>
      </c>
      <c r="CK1454" s="17">
        <f t="shared" si="9823"/>
        <v>98614451.260000005</v>
      </c>
      <c r="CL1454" s="17">
        <f t="shared" si="9823"/>
        <v>99596196.210000008</v>
      </c>
      <c r="CM1454" s="17">
        <f t="shared" si="9823"/>
        <v>100606638.50000001</v>
      </c>
      <c r="CN1454" s="17">
        <f t="shared" si="9823"/>
        <v>101616394.77000001</v>
      </c>
      <c r="CO1454" s="17">
        <f t="shared" si="9823"/>
        <v>102622362.66999999</v>
      </c>
    </row>
    <row r="1455" spans="2:93">
      <c r="B1455" s="556" t="s">
        <v>2008</v>
      </c>
      <c r="C1455" s="634" t="s">
        <v>2005</v>
      </c>
      <c r="D1455" s="634"/>
      <c r="H1455" s="26"/>
      <c r="I1455" s="26">
        <f t="shared" ref="I1455:BT1455" si="9824">I1450/I1442</f>
        <v>-2.0296842056631591E-2</v>
      </c>
      <c r="J1455" s="26">
        <f t="shared" si="9824"/>
        <v>-4.0060467319635841E-2</v>
      </c>
      <c r="K1455" s="26">
        <f t="shared" si="9824"/>
        <v>-5.9372408414003687E-2</v>
      </c>
      <c r="L1455" s="26">
        <f t="shared" si="9824"/>
        <v>-7.8094548852389145E-2</v>
      </c>
      <c r="M1455" s="26">
        <f t="shared" si="9824"/>
        <v>-9.6374050902927347E-2</v>
      </c>
      <c r="N1455" s="26">
        <f t="shared" si="9824"/>
        <v>-0.11420456217071596</v>
      </c>
      <c r="O1455" s="26">
        <f t="shared" si="9824"/>
        <v>-0.13173782682145757</v>
      </c>
      <c r="P1455" s="26">
        <f t="shared" si="9824"/>
        <v>-0.14862452665196682</v>
      </c>
      <c r="Q1455" s="26">
        <f t="shared" si="9824"/>
        <v>-0.16509968460182931</v>
      </c>
      <c r="R1455" s="26">
        <f t="shared" si="9824"/>
        <v>-0.18097306810597177</v>
      </c>
      <c r="S1455" s="26">
        <f t="shared" si="9824"/>
        <v>-0.19639997046083196</v>
      </c>
      <c r="T1455" s="26">
        <f t="shared" si="9824"/>
        <v>-0.21127489133881355</v>
      </c>
      <c r="U1455" s="26">
        <f t="shared" si="9824"/>
        <v>-0.22574134460568884</v>
      </c>
      <c r="V1455" s="26">
        <f t="shared" si="9824"/>
        <v>-0.23981044079339986</v>
      </c>
      <c r="W1455" s="26">
        <f t="shared" si="9824"/>
        <v>-0.25337410207253375</v>
      </c>
      <c r="X1455" s="26">
        <f t="shared" si="9824"/>
        <v>-0.26730405004819141</v>
      </c>
      <c r="Y1455" s="26">
        <f t="shared" si="9824"/>
        <v>-0.28073446126856627</v>
      </c>
      <c r="Z1455" s="26">
        <f t="shared" si="9824"/>
        <v>-0.29389224084709359</v>
      </c>
      <c r="AA1455" s="26">
        <f t="shared" si="9824"/>
        <v>-0.30681302326954613</v>
      </c>
      <c r="AB1455" s="26">
        <f t="shared" si="9824"/>
        <v>-0.31923090981177238</v>
      </c>
      <c r="AC1455" s="26">
        <f t="shared" si="9824"/>
        <v>-0.33138452390869727</v>
      </c>
      <c r="AD1455" s="26">
        <f t="shared" si="9824"/>
        <v>-0.34329955955561503</v>
      </c>
      <c r="AE1455" s="26">
        <f t="shared" si="9824"/>
        <v>-0.35481177492944271</v>
      </c>
      <c r="AF1455" s="26">
        <f t="shared" si="9824"/>
        <v>-0.36600975866954955</v>
      </c>
      <c r="AG1455" s="26">
        <f t="shared" si="9824"/>
        <v>-0.37677975759291871</v>
      </c>
      <c r="AH1455" s="26">
        <f t="shared" si="9824"/>
        <v>-0.38741515776041452</v>
      </c>
      <c r="AI1455" s="26">
        <f t="shared" si="9824"/>
        <v>-0.39781965457066859</v>
      </c>
      <c r="AJ1455" s="26">
        <f t="shared" si="9824"/>
        <v>-0.4077517501060246</v>
      </c>
      <c r="AK1455" s="26">
        <f t="shared" si="9824"/>
        <v>-0.41743489133312661</v>
      </c>
      <c r="AL1455" s="26">
        <f t="shared" si="9824"/>
        <v>-0.42671817538617596</v>
      </c>
      <c r="AM1455" s="26">
        <f t="shared" si="9824"/>
        <v>-0.43588217690121966</v>
      </c>
      <c r="AN1455" s="26">
        <f t="shared" si="9824"/>
        <v>-0.44466522156514071</v>
      </c>
      <c r="AO1455" s="26">
        <f t="shared" si="9824"/>
        <v>-0.45323533716390335</v>
      </c>
      <c r="AP1455" s="26">
        <f t="shared" si="9824"/>
        <v>-0.46142826853565255</v>
      </c>
      <c r="AQ1455" s="26">
        <f t="shared" si="9824"/>
        <v>-0.4693866013364642</v>
      </c>
      <c r="AR1455" s="26">
        <f t="shared" si="9824"/>
        <v>-0.47716918918836854</v>
      </c>
      <c r="AS1455" s="26">
        <f t="shared" si="9824"/>
        <v>-0.48471698659743095</v>
      </c>
      <c r="AT1455" s="26">
        <f t="shared" si="9824"/>
        <v>-0.49208234125759531</v>
      </c>
      <c r="AU1455" s="26">
        <f t="shared" si="9824"/>
        <v>-0.49910766829867376</v>
      </c>
      <c r="AV1455" s="26">
        <f t="shared" si="9824"/>
        <v>-0.50594444576862563</v>
      </c>
      <c r="AW1455" s="26">
        <f t="shared" si="9824"/>
        <v>-0.51255251084367637</v>
      </c>
      <c r="AX1455" s="26">
        <f t="shared" si="9824"/>
        <v>-0.51887376040292876</v>
      </c>
      <c r="AY1455" s="26">
        <f t="shared" si="9824"/>
        <v>-0.52501771614422632</v>
      </c>
      <c r="AZ1455" s="26">
        <f t="shared" si="9824"/>
        <v>-0.53086119449289182</v>
      </c>
      <c r="BA1455" s="26">
        <f t="shared" si="9824"/>
        <v>-0.53654694791019963</v>
      </c>
      <c r="BB1455" s="26">
        <f t="shared" si="9824"/>
        <v>-0.54197597846213297</v>
      </c>
      <c r="BC1455" s="26">
        <f t="shared" si="9824"/>
        <v>-0.54733729195057579</v>
      </c>
      <c r="BD1455" s="26">
        <f t="shared" si="9824"/>
        <v>-0.55245948276643786</v>
      </c>
      <c r="BE1455" s="26">
        <f t="shared" si="9824"/>
        <v>-0.55746407565025324</v>
      </c>
      <c r="BF1455" s="26">
        <f t="shared" si="9824"/>
        <v>-0.56217979545574381</v>
      </c>
      <c r="BG1455" s="26">
        <f t="shared" si="9824"/>
        <v>-0.56679899215315177</v>
      </c>
      <c r="BH1455" s="26">
        <f t="shared" si="9824"/>
        <v>-0.57114078924962408</v>
      </c>
      <c r="BI1455" s="26">
        <f t="shared" si="9824"/>
        <v>-0.57524730439711613</v>
      </c>
      <c r="BJ1455" s="26">
        <f t="shared" si="9824"/>
        <v>-0.57935438495993397</v>
      </c>
      <c r="BK1455" s="26">
        <f t="shared" si="9824"/>
        <v>-0.58323995303052778</v>
      </c>
      <c r="BL1455" s="26">
        <f t="shared" si="9824"/>
        <v>-0.58698257200418691</v>
      </c>
      <c r="BM1455" s="26">
        <f t="shared" si="9824"/>
        <v>-0.59056268997544914</v>
      </c>
      <c r="BN1455" s="26">
        <f t="shared" si="9824"/>
        <v>-0.59392632874925844</v>
      </c>
      <c r="BO1455" s="26">
        <f t="shared" si="9824"/>
        <v>-0.59720553368886042</v>
      </c>
      <c r="BP1455" s="26">
        <f t="shared" si="9824"/>
        <v>-0.60028384194468276</v>
      </c>
      <c r="BQ1455" s="26">
        <f t="shared" si="9824"/>
        <v>-0.60337488988204191</v>
      </c>
      <c r="BR1455" s="26">
        <f t="shared" si="9824"/>
        <v>-0.60635819989170481</v>
      </c>
      <c r="BS1455" s="26">
        <f t="shared" si="9824"/>
        <v>-0.60914838391804127</v>
      </c>
      <c r="BT1455" s="26">
        <f t="shared" si="9824"/>
        <v>-0.61191305869465606</v>
      </c>
      <c r="BU1455" s="26">
        <f t="shared" ref="BU1455:CO1455" si="9825">BU1450/BU1442</f>
        <v>-0.61448495286544957</v>
      </c>
      <c r="BV1455" s="26">
        <f t="shared" si="9825"/>
        <v>-0.61690896687598584</v>
      </c>
      <c r="BW1455" s="26">
        <f t="shared" si="9825"/>
        <v>-0.61927662813730655</v>
      </c>
      <c r="BX1455" s="26">
        <f t="shared" si="9825"/>
        <v>-0.62150800465081191</v>
      </c>
      <c r="BY1455" s="26">
        <f t="shared" si="9825"/>
        <v>-0.62373165231224759</v>
      </c>
      <c r="BZ1455" s="26">
        <f t="shared" si="9825"/>
        <v>-0.625771462312809</v>
      </c>
      <c r="CA1455" s="26">
        <f t="shared" si="9825"/>
        <v>-0.62772609006706859</v>
      </c>
      <c r="CB1455" s="26">
        <f t="shared" si="9825"/>
        <v>-0.62977617949633202</v>
      </c>
      <c r="CC1455" s="26">
        <f t="shared" si="9825"/>
        <v>-0.63165490100248756</v>
      </c>
      <c r="CD1455" s="26">
        <f t="shared" si="9825"/>
        <v>-0.63345524299696565</v>
      </c>
      <c r="CE1455" s="26">
        <f t="shared" si="9825"/>
        <v>-0.63521036427377187</v>
      </c>
      <c r="CF1455" s="26">
        <f t="shared" si="9825"/>
        <v>-0.63688926479386854</v>
      </c>
      <c r="CG1455" s="26">
        <f t="shared" si="9825"/>
        <v>-0.63840091936874499</v>
      </c>
      <c r="CH1455" s="26">
        <f t="shared" si="9825"/>
        <v>-0.63984211027921678</v>
      </c>
      <c r="CI1455" s="26">
        <f t="shared" si="9825"/>
        <v>-0.64127987071015358</v>
      </c>
      <c r="CJ1455" s="26">
        <f t="shared" si="9825"/>
        <v>-0.64261047555033579</v>
      </c>
      <c r="CK1455" s="26">
        <f t="shared" si="9825"/>
        <v>-0.64387748274233392</v>
      </c>
      <c r="CL1455" s="26">
        <f t="shared" si="9825"/>
        <v>-0.64510154410419074</v>
      </c>
      <c r="CM1455" s="26">
        <f t="shared" si="9825"/>
        <v>-0.64626311340954012</v>
      </c>
      <c r="CN1455" s="26">
        <f t="shared" si="9825"/>
        <v>-0.64746701955130859</v>
      </c>
      <c r="CO1455" s="26">
        <f t="shared" si="9825"/>
        <v>-0.64872261262235631</v>
      </c>
    </row>
    <row r="1456" spans="2:93">
      <c r="B1456" s="556"/>
      <c r="C1456" s="634"/>
      <c r="D1456" s="634"/>
      <c r="H1456" s="556"/>
      <c r="I1456" s="556"/>
      <c r="J1456" s="556"/>
      <c r="K1456" s="556"/>
      <c r="L1456" s="556"/>
      <c r="AK1456" s="556"/>
      <c r="AL1456" s="556"/>
      <c r="AM1456" s="556"/>
      <c r="AN1456" s="556"/>
      <c r="AO1456" s="556"/>
      <c r="AP1456" s="556"/>
      <c r="AQ1456" s="556"/>
      <c r="AR1456" s="556"/>
      <c r="AS1456" s="556"/>
      <c r="AT1456" s="556"/>
      <c r="AU1456" s="556"/>
      <c r="AV1456" s="556"/>
      <c r="AW1456" s="556"/>
      <c r="AX1456" s="556"/>
      <c r="AY1456" s="556"/>
      <c r="AZ1456" s="556"/>
      <c r="BA1456" s="556"/>
      <c r="BB1456" s="556"/>
      <c r="BC1456" s="556"/>
      <c r="BD1456" s="556"/>
      <c r="BE1456" s="556"/>
      <c r="BF1456" s="556"/>
      <c r="BG1456" s="556"/>
      <c r="BH1456" s="556"/>
      <c r="BI1456" s="556"/>
      <c r="BJ1456" s="556"/>
      <c r="BK1456" s="556"/>
      <c r="BL1456" s="556"/>
      <c r="BM1456" s="556"/>
      <c r="BN1456" s="556"/>
      <c r="BO1456" s="556"/>
      <c r="BP1456" s="556"/>
      <c r="BQ1456" s="556"/>
      <c r="BR1456" s="556"/>
      <c r="BS1456" s="556"/>
      <c r="BT1456" s="556"/>
      <c r="BU1456" s="556"/>
      <c r="BV1456" s="556"/>
      <c r="BW1456" s="556"/>
      <c r="BX1456" s="556"/>
      <c r="BY1456" s="556"/>
      <c r="BZ1456" s="556"/>
      <c r="CA1456" s="556"/>
      <c r="CB1456" s="556"/>
      <c r="CC1456" s="556"/>
      <c r="CD1456" s="556"/>
      <c r="CE1456" s="556"/>
      <c r="CF1456" s="556"/>
      <c r="CG1456" s="556"/>
      <c r="CH1456" s="556"/>
      <c r="CI1456" s="556"/>
      <c r="CJ1456" s="556"/>
      <c r="CK1456" s="556"/>
      <c r="CL1456" s="556"/>
      <c r="CM1456" s="556"/>
      <c r="CN1456" s="556"/>
      <c r="CO1456" s="556"/>
    </row>
    <row r="1457" spans="2:93">
      <c r="B1457" s="556"/>
      <c r="C1457" s="634"/>
      <c r="D1457" s="634"/>
      <c r="H1457" s="556"/>
      <c r="I1457" s="556"/>
      <c r="J1457" s="556"/>
      <c r="K1457" s="556"/>
      <c r="L1457" s="556"/>
      <c r="AK1457" s="556"/>
      <c r="AL1457" s="556"/>
      <c r="AM1457" s="556"/>
      <c r="AN1457" s="556"/>
      <c r="AO1457" s="556"/>
      <c r="AP1457" s="556"/>
      <c r="AQ1457" s="556"/>
      <c r="AR1457" s="556"/>
      <c r="AS1457" s="556"/>
      <c r="AT1457" s="556"/>
      <c r="AU1457" s="556"/>
      <c r="AV1457" s="556"/>
      <c r="AW1457" s="556"/>
      <c r="AX1457" s="556"/>
      <c r="AY1457" s="556"/>
      <c r="AZ1457" s="556"/>
      <c r="BA1457" s="556"/>
      <c r="BB1457" s="556"/>
      <c r="BC1457" s="556"/>
      <c r="BD1457" s="556"/>
      <c r="BE1457" s="556"/>
      <c r="BF1457" s="556"/>
      <c r="BG1457" s="556"/>
      <c r="BH1457" s="556"/>
      <c r="BI1457" s="556"/>
      <c r="BJ1457" s="556"/>
      <c r="BK1457" s="556"/>
      <c r="BL1457" s="556"/>
      <c r="BM1457" s="556"/>
      <c r="BN1457" s="556"/>
      <c r="BO1457" s="556"/>
      <c r="BP1457" s="556"/>
      <c r="BQ1457" s="556"/>
      <c r="BR1457" s="556"/>
      <c r="BS1457" s="556"/>
      <c r="BT1457" s="556"/>
      <c r="BU1457" s="556"/>
      <c r="BV1457" s="556"/>
      <c r="BW1457" s="556"/>
      <c r="BX1457" s="556"/>
      <c r="BY1457" s="556"/>
      <c r="BZ1457" s="556"/>
      <c r="CA1457" s="556"/>
      <c r="CB1457" s="556"/>
      <c r="CC1457" s="556"/>
      <c r="CD1457" s="556"/>
      <c r="CE1457" s="556"/>
      <c r="CF1457" s="556"/>
      <c r="CG1457" s="556"/>
      <c r="CH1457" s="556"/>
      <c r="CI1457" s="556"/>
      <c r="CJ1457" s="556"/>
      <c r="CK1457" s="556"/>
      <c r="CL1457" s="556"/>
      <c r="CM1457" s="556"/>
      <c r="CN1457" s="556"/>
      <c r="CO1457" s="556"/>
    </row>
    <row r="1458" spans="2:93">
      <c r="B1458" s="46" t="s">
        <v>1991</v>
      </c>
      <c r="C1458" s="634"/>
      <c r="D1458" s="634"/>
      <c r="H1458" s="556"/>
      <c r="I1458" s="556"/>
      <c r="J1458" s="556"/>
      <c r="K1458" s="556"/>
      <c r="L1458" s="556"/>
      <c r="AK1458" s="556"/>
      <c r="AL1458" s="556"/>
      <c r="AM1458" s="556"/>
      <c r="AN1458" s="556"/>
      <c r="AO1458" s="556"/>
      <c r="AP1458" s="556"/>
      <c r="AQ1458" s="556"/>
      <c r="AR1458" s="556"/>
      <c r="AS1458" s="556"/>
      <c r="AT1458" s="556"/>
      <c r="AU1458" s="556"/>
      <c r="AV1458" s="556"/>
      <c r="AW1458" s="556"/>
      <c r="AX1458" s="556"/>
      <c r="AY1458" s="556"/>
      <c r="AZ1458" s="556"/>
      <c r="BA1458" s="556"/>
      <c r="BB1458" s="556"/>
      <c r="BC1458" s="556"/>
      <c r="BD1458" s="556"/>
      <c r="BE1458" s="556"/>
      <c r="BF1458" s="556"/>
      <c r="BG1458" s="556"/>
      <c r="BH1458" s="556"/>
      <c r="BI1458" s="556"/>
      <c r="BJ1458" s="556"/>
      <c r="BK1458" s="556"/>
      <c r="BL1458" s="556"/>
      <c r="BM1458" s="556"/>
      <c r="BN1458" s="556"/>
      <c r="BO1458" s="556"/>
      <c r="BP1458" s="556"/>
      <c r="BQ1458" s="556"/>
      <c r="BR1458" s="556"/>
      <c r="BS1458" s="556"/>
      <c r="BT1458" s="556"/>
      <c r="BU1458" s="556"/>
      <c r="BV1458" s="556"/>
      <c r="BW1458" s="556"/>
      <c r="BX1458" s="556"/>
      <c r="BY1458" s="556"/>
      <c r="BZ1458" s="556"/>
      <c r="CA1458" s="556"/>
      <c r="CB1458" s="556"/>
      <c r="CC1458" s="556"/>
      <c r="CD1458" s="556"/>
      <c r="CE1458" s="556"/>
      <c r="CF1458" s="556"/>
      <c r="CG1458" s="556"/>
      <c r="CH1458" s="556"/>
      <c r="CI1458" s="556"/>
      <c r="CJ1458" s="556"/>
      <c r="CK1458" s="556"/>
      <c r="CL1458" s="556"/>
      <c r="CM1458" s="556"/>
      <c r="CN1458" s="556"/>
      <c r="CO1458" s="556"/>
    </row>
    <row r="1459" spans="2:93">
      <c r="B1459" s="556"/>
      <c r="C1459" s="556" t="s">
        <v>1975</v>
      </c>
      <c r="D1459" s="556" t="s">
        <v>1982</v>
      </c>
      <c r="E1459" s="556"/>
      <c r="F1459" s="556"/>
      <c r="G1459" s="556"/>
      <c r="H1459" s="556"/>
      <c r="I1459" s="556"/>
      <c r="J1459" s="556"/>
      <c r="K1459" s="556"/>
      <c r="L1459" s="556"/>
      <c r="AK1459" s="556"/>
      <c r="AL1459" s="556"/>
      <c r="AM1459" s="556"/>
      <c r="AN1459" s="556"/>
      <c r="AO1459" s="556"/>
      <c r="AP1459" s="556"/>
      <c r="AQ1459" s="556"/>
      <c r="AR1459" s="556"/>
      <c r="AS1459" s="556"/>
      <c r="AT1459" s="556"/>
      <c r="AU1459" s="556"/>
      <c r="AV1459" s="556"/>
      <c r="AW1459" s="556"/>
      <c r="AX1459" s="556"/>
      <c r="AY1459" s="556"/>
      <c r="AZ1459" s="556"/>
      <c r="BA1459" s="556"/>
      <c r="BB1459" s="556"/>
      <c r="BC1459" s="556"/>
      <c r="BD1459" s="556"/>
      <c r="BE1459" s="556"/>
      <c r="BF1459" s="556"/>
      <c r="BG1459" s="556"/>
      <c r="BH1459" s="556"/>
      <c r="BI1459" s="556"/>
      <c r="BJ1459" s="556"/>
      <c r="BK1459" s="556"/>
      <c r="BL1459" s="556"/>
      <c r="BM1459" s="556"/>
      <c r="BN1459" s="556"/>
      <c r="BO1459" s="556"/>
      <c r="BP1459" s="556"/>
      <c r="BQ1459" s="556"/>
      <c r="BR1459" s="556"/>
      <c r="BS1459" s="556"/>
      <c r="BT1459" s="556"/>
      <c r="BU1459" s="556"/>
      <c r="BV1459" s="556"/>
      <c r="BW1459" s="556"/>
      <c r="BX1459" s="556"/>
      <c r="BY1459" s="556"/>
      <c r="BZ1459" s="556"/>
      <c r="CA1459" s="556"/>
      <c r="CB1459" s="556"/>
      <c r="CC1459" s="556"/>
      <c r="CD1459" s="556"/>
      <c r="CE1459" s="556"/>
      <c r="CF1459" s="556"/>
      <c r="CG1459" s="556"/>
      <c r="CH1459" s="556"/>
      <c r="CI1459" s="556"/>
      <c r="CJ1459" s="556"/>
      <c r="CK1459" s="556"/>
      <c r="CL1459" s="556"/>
      <c r="CM1459" s="556"/>
      <c r="CN1459" s="556"/>
      <c r="CO1459" s="556"/>
    </row>
    <row r="1460" spans="2:93">
      <c r="B1460" s="556"/>
      <c r="C1460" s="556" t="s">
        <v>1976</v>
      </c>
      <c r="D1460" s="556" t="s">
        <v>737</v>
      </c>
      <c r="E1460" s="556"/>
      <c r="F1460" s="556"/>
      <c r="G1460" s="556"/>
      <c r="H1460" s="556">
        <v>0</v>
      </c>
      <c r="I1460" s="556">
        <v>1</v>
      </c>
      <c r="J1460" s="556">
        <v>2</v>
      </c>
      <c r="K1460" s="556">
        <v>3</v>
      </c>
      <c r="L1460" s="556">
        <v>4</v>
      </c>
      <c r="M1460" s="556">
        <v>5</v>
      </c>
      <c r="N1460" s="556">
        <v>6</v>
      </c>
      <c r="O1460" s="556">
        <v>7</v>
      </c>
      <c r="P1460" s="556">
        <v>8</v>
      </c>
      <c r="Q1460" s="556">
        <v>9</v>
      </c>
      <c r="R1460" s="556">
        <v>10</v>
      </c>
      <c r="S1460" s="556">
        <v>11</v>
      </c>
      <c r="T1460" s="556">
        <v>12</v>
      </c>
      <c r="U1460" s="556">
        <v>13</v>
      </c>
      <c r="V1460" s="556">
        <v>14</v>
      </c>
      <c r="W1460" s="556">
        <v>15</v>
      </c>
      <c r="X1460" s="556">
        <v>16</v>
      </c>
      <c r="Y1460" s="556">
        <v>17</v>
      </c>
      <c r="Z1460" s="556">
        <v>18</v>
      </c>
      <c r="AA1460" s="556">
        <v>19</v>
      </c>
      <c r="AB1460" s="556">
        <v>20</v>
      </c>
      <c r="AC1460" s="556">
        <v>21</v>
      </c>
      <c r="AD1460" s="556">
        <v>22</v>
      </c>
      <c r="AE1460" s="556">
        <v>23</v>
      </c>
      <c r="AF1460" s="556">
        <v>24</v>
      </c>
      <c r="AG1460" s="556">
        <v>25</v>
      </c>
      <c r="AH1460" s="556">
        <v>26</v>
      </c>
      <c r="AI1460" s="556">
        <v>27</v>
      </c>
      <c r="AJ1460" s="556">
        <v>28</v>
      </c>
      <c r="AK1460" s="556">
        <v>29</v>
      </c>
      <c r="AL1460" s="556">
        <v>30</v>
      </c>
      <c r="AM1460" s="556">
        <v>31</v>
      </c>
      <c r="AN1460" s="556">
        <v>32</v>
      </c>
      <c r="AO1460" s="556">
        <v>33</v>
      </c>
      <c r="AP1460" s="556">
        <v>34</v>
      </c>
      <c r="AQ1460" s="556">
        <v>35</v>
      </c>
      <c r="AR1460" s="556">
        <v>36</v>
      </c>
      <c r="AS1460" s="556">
        <v>37</v>
      </c>
      <c r="AT1460" s="556">
        <v>38</v>
      </c>
      <c r="AU1460" s="556">
        <v>39</v>
      </c>
      <c r="AV1460" s="556">
        <v>40</v>
      </c>
      <c r="AW1460" s="556">
        <v>41</v>
      </c>
      <c r="AX1460" s="556">
        <v>42</v>
      </c>
      <c r="AY1460" s="556">
        <v>43</v>
      </c>
      <c r="AZ1460" s="556">
        <v>44</v>
      </c>
      <c r="BA1460" s="556">
        <v>45</v>
      </c>
      <c r="BB1460" s="556">
        <v>46</v>
      </c>
      <c r="BC1460" s="556">
        <v>47</v>
      </c>
      <c r="BD1460" s="556">
        <v>48</v>
      </c>
      <c r="BE1460" s="556">
        <v>49</v>
      </c>
      <c r="BF1460" s="556">
        <v>50</v>
      </c>
      <c r="BG1460" s="556">
        <v>51</v>
      </c>
      <c r="BH1460" s="556">
        <v>52</v>
      </c>
      <c r="BI1460" s="556">
        <v>53</v>
      </c>
      <c r="BJ1460" s="556">
        <v>54</v>
      </c>
      <c r="BK1460" s="556">
        <v>55</v>
      </c>
      <c r="BL1460" s="556">
        <v>56</v>
      </c>
      <c r="BM1460" s="556">
        <v>57</v>
      </c>
      <c r="BN1460" s="556">
        <v>58</v>
      </c>
      <c r="BO1460" s="556">
        <v>59</v>
      </c>
      <c r="BP1460" s="556">
        <v>60</v>
      </c>
      <c r="BQ1460" s="556">
        <v>61</v>
      </c>
      <c r="BR1460" s="556">
        <v>62</v>
      </c>
      <c r="BS1460" s="556">
        <v>63</v>
      </c>
      <c r="BT1460" s="556">
        <v>64</v>
      </c>
      <c r="BU1460" s="556">
        <v>65</v>
      </c>
      <c r="BV1460" s="556">
        <v>66</v>
      </c>
      <c r="BW1460" s="556">
        <v>67</v>
      </c>
      <c r="BX1460" s="556">
        <v>68</v>
      </c>
      <c r="BY1460" s="556">
        <v>69</v>
      </c>
      <c r="BZ1460" s="556">
        <v>70</v>
      </c>
      <c r="CA1460" s="556">
        <v>71</v>
      </c>
      <c r="CB1460" s="556">
        <v>72</v>
      </c>
      <c r="CC1460" s="556">
        <v>73</v>
      </c>
      <c r="CD1460" s="556">
        <v>74</v>
      </c>
      <c r="CE1460" s="556">
        <v>75</v>
      </c>
      <c r="CF1460" s="556">
        <v>76</v>
      </c>
      <c r="CG1460" s="556">
        <v>77</v>
      </c>
      <c r="CH1460" s="556">
        <v>78</v>
      </c>
      <c r="CI1460" s="556">
        <v>79</v>
      </c>
      <c r="CJ1460" s="556">
        <v>80</v>
      </c>
      <c r="CK1460" s="556">
        <v>81</v>
      </c>
      <c r="CL1460" s="556">
        <v>82</v>
      </c>
      <c r="CM1460" s="556">
        <v>83</v>
      </c>
      <c r="CN1460" s="556">
        <v>84</v>
      </c>
      <c r="CO1460" s="556">
        <v>85</v>
      </c>
    </row>
    <row r="1461" spans="2:93">
      <c r="B1461" s="556"/>
      <c r="C1461" s="556"/>
      <c r="D1461" s="556">
        <v>25</v>
      </c>
      <c r="E1461" s="556"/>
      <c r="F1461" s="556"/>
      <c r="G1461" s="556"/>
      <c r="H1461" s="17"/>
      <c r="I1461" s="17">
        <f t="shared" ref="I1461:BT1461" si="9826">I37+I164+I298+I426+I556+I685+I816+I946+I1075+I1204+I1332</f>
        <v>99589818.550000012</v>
      </c>
      <c r="J1461" s="17">
        <f t="shared" si="9826"/>
        <v>99348620.550000012</v>
      </c>
      <c r="K1461" s="17">
        <f t="shared" si="9826"/>
        <v>99104499.550000012</v>
      </c>
      <c r="L1461" s="17">
        <f t="shared" si="9826"/>
        <v>98857412.550000012</v>
      </c>
      <c r="M1461" s="17">
        <f t="shared" si="9826"/>
        <v>98607320.550000012</v>
      </c>
      <c r="N1461" s="17">
        <f t="shared" si="9826"/>
        <v>98354183.550000012</v>
      </c>
      <c r="O1461" s="17">
        <f t="shared" si="9826"/>
        <v>98097958.550000012</v>
      </c>
      <c r="P1461" s="17">
        <f t="shared" si="9826"/>
        <v>97860250.550000012</v>
      </c>
      <c r="Q1461" s="17">
        <f t="shared" si="9826"/>
        <v>97618762.550000012</v>
      </c>
      <c r="R1461" s="17">
        <f t="shared" si="9826"/>
        <v>97373420.550000012</v>
      </c>
      <c r="S1461" s="17">
        <f t="shared" si="9826"/>
        <v>97124158.550000012</v>
      </c>
      <c r="T1461" s="17">
        <f t="shared" si="9826"/>
        <v>96870905.550000012</v>
      </c>
      <c r="U1461" s="17">
        <f t="shared" si="9826"/>
        <v>96613589.550000012</v>
      </c>
      <c r="V1461" s="17">
        <f t="shared" si="9826"/>
        <v>96352136.550000012</v>
      </c>
      <c r="W1461" s="17">
        <f t="shared" si="9826"/>
        <v>96086472.550000012</v>
      </c>
      <c r="X1461" s="17">
        <f t="shared" si="9826"/>
        <v>95816518.550000012</v>
      </c>
      <c r="Y1461" s="17">
        <f t="shared" si="9826"/>
        <v>95542196.550000012</v>
      </c>
      <c r="Z1461" s="17">
        <f t="shared" si="9826"/>
        <v>95264343.550000012</v>
      </c>
      <c r="AA1461" s="17">
        <f t="shared" si="9826"/>
        <v>94982909.550000012</v>
      </c>
      <c r="AB1461" s="17">
        <f t="shared" si="9826"/>
        <v>94697841.550000012</v>
      </c>
      <c r="AC1461" s="17">
        <f t="shared" si="9826"/>
        <v>94409089.550000012</v>
      </c>
      <c r="AD1461" s="17">
        <f t="shared" si="9826"/>
        <v>94116597.550000012</v>
      </c>
      <c r="AE1461" s="17">
        <f t="shared" si="9826"/>
        <v>93820312.550000012</v>
      </c>
      <c r="AF1461" s="17">
        <f t="shared" si="9826"/>
        <v>93520180.550000012</v>
      </c>
      <c r="AG1461" s="17">
        <f t="shared" si="9826"/>
        <v>93216145.550000012</v>
      </c>
      <c r="AH1461" s="17">
        <f t="shared" si="9826"/>
        <v>92908151.550000012</v>
      </c>
      <c r="AI1461" s="17">
        <f t="shared" si="9826"/>
        <v>92596142.550000012</v>
      </c>
      <c r="AJ1461" s="17">
        <f t="shared" si="9826"/>
        <v>92280058.550000012</v>
      </c>
      <c r="AK1461" s="17">
        <f t="shared" si="9826"/>
        <v>91959841.550000012</v>
      </c>
      <c r="AL1461" s="17">
        <f t="shared" si="9826"/>
        <v>91635430.550000012</v>
      </c>
      <c r="AM1461" s="17">
        <f t="shared" si="9826"/>
        <v>91306764.550000012</v>
      </c>
      <c r="AN1461" s="17">
        <f t="shared" si="9826"/>
        <v>90973783.550000012</v>
      </c>
      <c r="AO1461" s="17">
        <f t="shared" si="9826"/>
        <v>90636425.550000012</v>
      </c>
      <c r="AP1461" s="17">
        <f t="shared" si="9826"/>
        <v>90294623.550000012</v>
      </c>
      <c r="AQ1461" s="17">
        <f t="shared" si="9826"/>
        <v>89948315.550000012</v>
      </c>
      <c r="AR1461" s="17">
        <f t="shared" si="9826"/>
        <v>89597434.550000012</v>
      </c>
      <c r="AS1461" s="17">
        <f t="shared" si="9826"/>
        <v>89241912.550000012</v>
      </c>
      <c r="AT1461" s="17">
        <f t="shared" si="9826"/>
        <v>88881684.550000012</v>
      </c>
      <c r="AU1461" s="17">
        <f t="shared" si="9826"/>
        <v>88516681.550000012</v>
      </c>
      <c r="AV1461" s="17">
        <f t="shared" si="9826"/>
        <v>88146831.550000012</v>
      </c>
      <c r="AW1461" s="17">
        <f t="shared" si="9826"/>
        <v>87772065.550000012</v>
      </c>
      <c r="AX1461" s="17">
        <f t="shared" si="9826"/>
        <v>87392309.550000012</v>
      </c>
      <c r="AY1461" s="17">
        <f t="shared" si="9826"/>
        <v>87007492.550000012</v>
      </c>
      <c r="AZ1461" s="17">
        <f t="shared" si="9826"/>
        <v>86617538.550000012</v>
      </c>
      <c r="BA1461" s="17">
        <f t="shared" si="9826"/>
        <v>86222374.550000012</v>
      </c>
      <c r="BB1461" s="17">
        <f t="shared" si="9826"/>
        <v>85821919.550000012</v>
      </c>
      <c r="BC1461" s="17">
        <f t="shared" si="9826"/>
        <v>85416099.550000012</v>
      </c>
      <c r="BD1461" s="17">
        <f t="shared" si="9826"/>
        <v>85004834.550000012</v>
      </c>
      <c r="BE1461" s="17">
        <f t="shared" si="9826"/>
        <v>84588042.550000012</v>
      </c>
      <c r="BF1461" s="17">
        <f t="shared" si="9826"/>
        <v>84165641.550000012</v>
      </c>
      <c r="BG1461" s="17">
        <f t="shared" si="9826"/>
        <v>83737551.550000012</v>
      </c>
      <c r="BH1461" s="17">
        <f t="shared" si="9826"/>
        <v>83303685.550000012</v>
      </c>
      <c r="BI1461" s="17">
        <f t="shared" si="9826"/>
        <v>82863960.550000012</v>
      </c>
      <c r="BJ1461" s="17">
        <f t="shared" si="9826"/>
        <v>82418288.550000012</v>
      </c>
      <c r="BK1461" s="17">
        <f t="shared" si="9826"/>
        <v>81966581.550000012</v>
      </c>
      <c r="BL1461" s="17">
        <f t="shared" si="9826"/>
        <v>81508749.550000012</v>
      </c>
      <c r="BM1461" s="17">
        <f t="shared" si="9826"/>
        <v>81044699.550000012</v>
      </c>
      <c r="BN1461" s="17">
        <f t="shared" si="9826"/>
        <v>80574341.550000012</v>
      </c>
      <c r="BO1461" s="17">
        <f t="shared" si="9826"/>
        <v>80097581.550000012</v>
      </c>
      <c r="BP1461" s="17">
        <f t="shared" si="9826"/>
        <v>79614323.550000012</v>
      </c>
      <c r="BQ1461" s="17">
        <f t="shared" si="9826"/>
        <v>79124470.550000012</v>
      </c>
      <c r="BR1461" s="17">
        <f t="shared" si="9826"/>
        <v>78627924.550000012</v>
      </c>
      <c r="BS1461" s="17">
        <f t="shared" si="9826"/>
        <v>78124585.550000012</v>
      </c>
      <c r="BT1461" s="17">
        <f t="shared" si="9826"/>
        <v>77614350.550000012</v>
      </c>
      <c r="BU1461" s="17">
        <f t="shared" ref="BU1461:CO1461" si="9827">BU37+BU164+BU298+BU426+BU556+BU685+BU816+BU946+BU1075+BU1204+BU1332</f>
        <v>77097117.550000012</v>
      </c>
      <c r="BV1461" s="17">
        <f t="shared" si="9827"/>
        <v>76572781.550000012</v>
      </c>
      <c r="BW1461" s="17">
        <f t="shared" si="9827"/>
        <v>76041236.550000012</v>
      </c>
      <c r="BX1461" s="17">
        <f t="shared" si="9827"/>
        <v>75502372.550000012</v>
      </c>
      <c r="BY1461" s="17">
        <f t="shared" si="9827"/>
        <v>74956080.550000012</v>
      </c>
      <c r="BZ1461" s="17">
        <f t="shared" si="9827"/>
        <v>74402250.550000012</v>
      </c>
      <c r="CA1461" s="17">
        <f t="shared" si="9827"/>
        <v>73840768.550000012</v>
      </c>
      <c r="CB1461" s="17">
        <f t="shared" si="9827"/>
        <v>73271517.550000012</v>
      </c>
      <c r="CC1461" s="17">
        <f t="shared" si="9827"/>
        <v>72694381.550000012</v>
      </c>
      <c r="CD1461" s="17">
        <f t="shared" si="9827"/>
        <v>72109240.550000012</v>
      </c>
      <c r="CE1461" s="17">
        <f t="shared" si="9827"/>
        <v>71515973.550000012</v>
      </c>
      <c r="CF1461" s="17">
        <f t="shared" si="9827"/>
        <v>70914458.550000012</v>
      </c>
      <c r="CG1461" s="17">
        <f t="shared" si="9827"/>
        <v>70304570.550000012</v>
      </c>
      <c r="CH1461" s="17">
        <f t="shared" si="9827"/>
        <v>69686185.550000012</v>
      </c>
      <c r="CI1461" s="17">
        <f t="shared" si="9827"/>
        <v>69059171.550000012</v>
      </c>
      <c r="CJ1461" s="17">
        <f t="shared" si="9827"/>
        <v>68423399.550000012</v>
      </c>
      <c r="CK1461" s="17">
        <f t="shared" si="9827"/>
        <v>67778733.550000012</v>
      </c>
      <c r="CL1461" s="17">
        <f t="shared" si="9827"/>
        <v>67125042.549999997</v>
      </c>
      <c r="CM1461" s="17">
        <f t="shared" si="9827"/>
        <v>66462189.54999999</v>
      </c>
      <c r="CN1461" s="17">
        <f t="shared" si="9827"/>
        <v>65790030.54999999</v>
      </c>
      <c r="CO1461" s="17">
        <f t="shared" si="9827"/>
        <v>65108426.54999999</v>
      </c>
    </row>
    <row r="1462" spans="2:93">
      <c r="B1462" s="556"/>
      <c r="C1462" s="556"/>
      <c r="D1462" s="556"/>
      <c r="E1462" s="556"/>
      <c r="F1462" s="556"/>
      <c r="G1462" s="556"/>
      <c r="H1462" s="17"/>
      <c r="I1462" s="17">
        <f t="shared" ref="I1462:BT1462" si="9828">I38+I165+I299+I427+I557+I686+I817+I947+I1076+I1205+I1333</f>
        <v>-241198</v>
      </c>
      <c r="J1462" s="17">
        <f t="shared" si="9828"/>
        <v>-244121</v>
      </c>
      <c r="K1462" s="17">
        <f t="shared" si="9828"/>
        <v>-247087</v>
      </c>
      <c r="L1462" s="17">
        <f t="shared" si="9828"/>
        <v>-250092</v>
      </c>
      <c r="M1462" s="17">
        <f t="shared" si="9828"/>
        <v>-253137</v>
      </c>
      <c r="N1462" s="17">
        <f t="shared" si="9828"/>
        <v>-256225</v>
      </c>
      <c r="O1462" s="17">
        <f t="shared" si="9828"/>
        <v>-237708</v>
      </c>
      <c r="P1462" s="17">
        <f t="shared" si="9828"/>
        <v>-241488</v>
      </c>
      <c r="Q1462" s="17">
        <f t="shared" si="9828"/>
        <v>-245342</v>
      </c>
      <c r="R1462" s="17">
        <f t="shared" si="9828"/>
        <v>-249262</v>
      </c>
      <c r="S1462" s="17">
        <f t="shared" si="9828"/>
        <v>-253253</v>
      </c>
      <c r="T1462" s="17">
        <f t="shared" si="9828"/>
        <v>-257316</v>
      </c>
      <c r="U1462" s="17">
        <f t="shared" si="9828"/>
        <v>-261453</v>
      </c>
      <c r="V1462" s="17">
        <f t="shared" si="9828"/>
        <v>-265664</v>
      </c>
      <c r="W1462" s="17">
        <f t="shared" si="9828"/>
        <v>-269954</v>
      </c>
      <c r="X1462" s="17">
        <f t="shared" si="9828"/>
        <v>-274322</v>
      </c>
      <c r="Y1462" s="17">
        <f t="shared" si="9828"/>
        <v>-277853</v>
      </c>
      <c r="Z1462" s="17">
        <f t="shared" si="9828"/>
        <v>-281434</v>
      </c>
      <c r="AA1462" s="17">
        <f t="shared" si="9828"/>
        <v>-285068</v>
      </c>
      <c r="AB1462" s="17">
        <f t="shared" si="9828"/>
        <v>-288752</v>
      </c>
      <c r="AC1462" s="17">
        <f t="shared" si="9828"/>
        <v>-292492</v>
      </c>
      <c r="AD1462" s="17">
        <f t="shared" si="9828"/>
        <v>-296285</v>
      </c>
      <c r="AE1462" s="17">
        <f t="shared" si="9828"/>
        <v>-300132</v>
      </c>
      <c r="AF1462" s="17">
        <f t="shared" si="9828"/>
        <v>-304035</v>
      </c>
      <c r="AG1462" s="17">
        <f t="shared" si="9828"/>
        <v>-307994</v>
      </c>
      <c r="AH1462" s="17">
        <f t="shared" si="9828"/>
        <v>-312009</v>
      </c>
      <c r="AI1462" s="17">
        <f t="shared" si="9828"/>
        <v>-316084</v>
      </c>
      <c r="AJ1462" s="17">
        <f t="shared" si="9828"/>
        <v>-320217</v>
      </c>
      <c r="AK1462" s="17">
        <f t="shared" si="9828"/>
        <v>-324411</v>
      </c>
      <c r="AL1462" s="17">
        <f t="shared" si="9828"/>
        <v>-328666</v>
      </c>
      <c r="AM1462" s="17">
        <f t="shared" si="9828"/>
        <v>-332981</v>
      </c>
      <c r="AN1462" s="17">
        <f t="shared" si="9828"/>
        <v>-337358</v>
      </c>
      <c r="AO1462" s="17">
        <f t="shared" si="9828"/>
        <v>-341802</v>
      </c>
      <c r="AP1462" s="17">
        <f t="shared" si="9828"/>
        <v>-346308</v>
      </c>
      <c r="AQ1462" s="17">
        <f t="shared" si="9828"/>
        <v>-350881</v>
      </c>
      <c r="AR1462" s="17">
        <f t="shared" si="9828"/>
        <v>-355522</v>
      </c>
      <c r="AS1462" s="17">
        <f t="shared" si="9828"/>
        <v>-360228</v>
      </c>
      <c r="AT1462" s="17">
        <f t="shared" si="9828"/>
        <v>-365003</v>
      </c>
      <c r="AU1462" s="17">
        <f t="shared" si="9828"/>
        <v>-369850</v>
      </c>
      <c r="AV1462" s="17">
        <f t="shared" si="9828"/>
        <v>-374766</v>
      </c>
      <c r="AW1462" s="17">
        <f t="shared" si="9828"/>
        <v>-379756</v>
      </c>
      <c r="AX1462" s="17">
        <f t="shared" si="9828"/>
        <v>-384817</v>
      </c>
      <c r="AY1462" s="17">
        <f t="shared" si="9828"/>
        <v>-389954</v>
      </c>
      <c r="AZ1462" s="17">
        <f t="shared" si="9828"/>
        <v>-395164</v>
      </c>
      <c r="BA1462" s="17">
        <f t="shared" si="9828"/>
        <v>-400455</v>
      </c>
      <c r="BB1462" s="17">
        <f t="shared" si="9828"/>
        <v>-405820</v>
      </c>
      <c r="BC1462" s="17">
        <f t="shared" si="9828"/>
        <v>-411265</v>
      </c>
      <c r="BD1462" s="17">
        <f t="shared" si="9828"/>
        <v>-416792</v>
      </c>
      <c r="BE1462" s="17">
        <f t="shared" si="9828"/>
        <v>-422401</v>
      </c>
      <c r="BF1462" s="17">
        <f t="shared" si="9828"/>
        <v>-428090</v>
      </c>
      <c r="BG1462" s="17">
        <f t="shared" si="9828"/>
        <v>-433866</v>
      </c>
      <c r="BH1462" s="17">
        <f t="shared" si="9828"/>
        <v>-439725</v>
      </c>
      <c r="BI1462" s="17">
        <f t="shared" si="9828"/>
        <v>-445672</v>
      </c>
      <c r="BJ1462" s="17">
        <f t="shared" si="9828"/>
        <v>-451707</v>
      </c>
      <c r="BK1462" s="17">
        <f t="shared" si="9828"/>
        <v>-457832</v>
      </c>
      <c r="BL1462" s="17">
        <f t="shared" si="9828"/>
        <v>-464050</v>
      </c>
      <c r="BM1462" s="17">
        <f t="shared" si="9828"/>
        <v>-470358</v>
      </c>
      <c r="BN1462" s="17">
        <f t="shared" si="9828"/>
        <v>-476760</v>
      </c>
      <c r="BO1462" s="17">
        <f t="shared" si="9828"/>
        <v>-483258</v>
      </c>
      <c r="BP1462" s="17">
        <f t="shared" si="9828"/>
        <v>-489853</v>
      </c>
      <c r="BQ1462" s="17">
        <f t="shared" si="9828"/>
        <v>-496546</v>
      </c>
      <c r="BR1462" s="17">
        <f t="shared" si="9828"/>
        <v>-503339</v>
      </c>
      <c r="BS1462" s="17">
        <f t="shared" si="9828"/>
        <v>-510235</v>
      </c>
      <c r="BT1462" s="17">
        <f t="shared" si="9828"/>
        <v>-517233</v>
      </c>
      <c r="BU1462" s="17">
        <f t="shared" ref="BU1462:CO1462" si="9829">BU38+BU165+BU299+BU427+BU557+BU686+BU817+BU947+BU1076+BU1205+BU1333</f>
        <v>-524336</v>
      </c>
      <c r="BV1462" s="17">
        <f t="shared" si="9829"/>
        <v>-531545</v>
      </c>
      <c r="BW1462" s="17">
        <f t="shared" si="9829"/>
        <v>-538864</v>
      </c>
      <c r="BX1462" s="17">
        <f t="shared" si="9829"/>
        <v>-546292</v>
      </c>
      <c r="BY1462" s="17">
        <f t="shared" si="9829"/>
        <v>-553830</v>
      </c>
      <c r="BZ1462" s="17">
        <f t="shared" si="9829"/>
        <v>-561482</v>
      </c>
      <c r="CA1462" s="17">
        <f t="shared" si="9829"/>
        <v>-569251</v>
      </c>
      <c r="CB1462" s="17">
        <f t="shared" si="9829"/>
        <v>-577136</v>
      </c>
      <c r="CC1462" s="17">
        <f t="shared" si="9829"/>
        <v>-585141</v>
      </c>
      <c r="CD1462" s="17">
        <f t="shared" si="9829"/>
        <v>-593267</v>
      </c>
      <c r="CE1462" s="17">
        <f t="shared" si="9829"/>
        <v>-601515</v>
      </c>
      <c r="CF1462" s="17">
        <f t="shared" si="9829"/>
        <v>-609888</v>
      </c>
      <c r="CG1462" s="17">
        <f t="shared" si="9829"/>
        <v>-618385</v>
      </c>
      <c r="CH1462" s="17">
        <f t="shared" si="9829"/>
        <v>-627014</v>
      </c>
      <c r="CI1462" s="17">
        <f t="shared" si="9829"/>
        <v>-635772</v>
      </c>
      <c r="CJ1462" s="17">
        <f t="shared" si="9829"/>
        <v>-644666</v>
      </c>
      <c r="CK1462" s="17">
        <f t="shared" si="9829"/>
        <v>-653691</v>
      </c>
      <c r="CL1462" s="17">
        <f t="shared" si="9829"/>
        <v>-662853</v>
      </c>
      <c r="CM1462" s="17">
        <f t="shared" si="9829"/>
        <v>-672159</v>
      </c>
      <c r="CN1462" s="17">
        <f t="shared" si="9829"/>
        <v>-681604</v>
      </c>
      <c r="CO1462" s="17">
        <f t="shared" si="9829"/>
        <v>-691193</v>
      </c>
    </row>
    <row r="1463" spans="2:93">
      <c r="B1463" s="556"/>
      <c r="C1463" s="556"/>
      <c r="D1463" s="556"/>
      <c r="E1463" s="556"/>
      <c r="F1463" s="556"/>
      <c r="G1463" s="556"/>
      <c r="H1463" s="17">
        <f>H1442</f>
        <v>0</v>
      </c>
      <c r="I1463" s="17">
        <f t="shared" ref="I1463:BT1463" si="9830">I39+I166+I300+I428+I558+I687+I818+I948+I1077+I1206+I1334</f>
        <v>99348620.550000012</v>
      </c>
      <c r="J1463" s="17">
        <f t="shared" si="9830"/>
        <v>99104499.550000012</v>
      </c>
      <c r="K1463" s="17">
        <f t="shared" si="9830"/>
        <v>98857412.550000012</v>
      </c>
      <c r="L1463" s="17">
        <f t="shared" si="9830"/>
        <v>98607320.550000012</v>
      </c>
      <c r="M1463" s="17">
        <f t="shared" si="9830"/>
        <v>98354183.550000012</v>
      </c>
      <c r="N1463" s="17">
        <f t="shared" si="9830"/>
        <v>98097958.550000012</v>
      </c>
      <c r="O1463" s="17">
        <f t="shared" si="9830"/>
        <v>97860250.550000012</v>
      </c>
      <c r="P1463" s="17">
        <f t="shared" si="9830"/>
        <v>97618762.550000012</v>
      </c>
      <c r="Q1463" s="17">
        <f t="shared" si="9830"/>
        <v>97373420.550000012</v>
      </c>
      <c r="R1463" s="17">
        <f t="shared" si="9830"/>
        <v>97124158.550000012</v>
      </c>
      <c r="S1463" s="17">
        <f t="shared" si="9830"/>
        <v>96870905.550000012</v>
      </c>
      <c r="T1463" s="17">
        <f t="shared" si="9830"/>
        <v>96613589.550000012</v>
      </c>
      <c r="U1463" s="17">
        <f t="shared" si="9830"/>
        <v>96352136.550000012</v>
      </c>
      <c r="V1463" s="17">
        <f t="shared" si="9830"/>
        <v>96086472.550000012</v>
      </c>
      <c r="W1463" s="17">
        <f t="shared" si="9830"/>
        <v>95816518.550000012</v>
      </c>
      <c r="X1463" s="17">
        <f t="shared" si="9830"/>
        <v>95542196.550000012</v>
      </c>
      <c r="Y1463" s="17">
        <f t="shared" si="9830"/>
        <v>95264343.550000012</v>
      </c>
      <c r="Z1463" s="17">
        <f t="shared" si="9830"/>
        <v>94982909.550000012</v>
      </c>
      <c r="AA1463" s="17">
        <f t="shared" si="9830"/>
        <v>94697841.550000012</v>
      </c>
      <c r="AB1463" s="17">
        <f t="shared" si="9830"/>
        <v>94409089.550000012</v>
      </c>
      <c r="AC1463" s="17">
        <f t="shared" si="9830"/>
        <v>94116597.550000012</v>
      </c>
      <c r="AD1463" s="17">
        <f t="shared" si="9830"/>
        <v>93820312.550000012</v>
      </c>
      <c r="AE1463" s="17">
        <f t="shared" si="9830"/>
        <v>93520180.550000012</v>
      </c>
      <c r="AF1463" s="17">
        <f t="shared" si="9830"/>
        <v>93216145.550000012</v>
      </c>
      <c r="AG1463" s="17">
        <f t="shared" si="9830"/>
        <v>92908151.550000012</v>
      </c>
      <c r="AH1463" s="17">
        <f t="shared" si="9830"/>
        <v>92596142.550000012</v>
      </c>
      <c r="AI1463" s="17">
        <f t="shared" si="9830"/>
        <v>92280058.550000012</v>
      </c>
      <c r="AJ1463" s="17">
        <f t="shared" si="9830"/>
        <v>91959841.550000012</v>
      </c>
      <c r="AK1463" s="17">
        <f t="shared" si="9830"/>
        <v>91635430.550000012</v>
      </c>
      <c r="AL1463" s="17">
        <f t="shared" si="9830"/>
        <v>91306764.550000012</v>
      </c>
      <c r="AM1463" s="17">
        <f t="shared" si="9830"/>
        <v>90973783.550000012</v>
      </c>
      <c r="AN1463" s="17">
        <f t="shared" si="9830"/>
        <v>90636425.550000012</v>
      </c>
      <c r="AO1463" s="17">
        <f t="shared" si="9830"/>
        <v>90294623.550000012</v>
      </c>
      <c r="AP1463" s="17">
        <f t="shared" si="9830"/>
        <v>89948315.550000012</v>
      </c>
      <c r="AQ1463" s="17">
        <f t="shared" si="9830"/>
        <v>89597434.550000012</v>
      </c>
      <c r="AR1463" s="17">
        <f t="shared" si="9830"/>
        <v>89241912.550000012</v>
      </c>
      <c r="AS1463" s="17">
        <f t="shared" si="9830"/>
        <v>88881684.550000012</v>
      </c>
      <c r="AT1463" s="17">
        <f t="shared" si="9830"/>
        <v>88516681.550000012</v>
      </c>
      <c r="AU1463" s="17">
        <f t="shared" si="9830"/>
        <v>88146831.550000012</v>
      </c>
      <c r="AV1463" s="17">
        <f t="shared" si="9830"/>
        <v>87772065.550000012</v>
      </c>
      <c r="AW1463" s="17">
        <f t="shared" si="9830"/>
        <v>87392309.550000012</v>
      </c>
      <c r="AX1463" s="17">
        <f t="shared" si="9830"/>
        <v>87007492.550000012</v>
      </c>
      <c r="AY1463" s="17">
        <f t="shared" si="9830"/>
        <v>86617538.550000012</v>
      </c>
      <c r="AZ1463" s="17">
        <f t="shared" si="9830"/>
        <v>86222374.550000012</v>
      </c>
      <c r="BA1463" s="17">
        <f t="shared" si="9830"/>
        <v>85821919.550000012</v>
      </c>
      <c r="BB1463" s="17">
        <f t="shared" si="9830"/>
        <v>85416099.550000012</v>
      </c>
      <c r="BC1463" s="17">
        <f t="shared" si="9830"/>
        <v>85004834.550000012</v>
      </c>
      <c r="BD1463" s="17">
        <f t="shared" si="9830"/>
        <v>84588042.550000012</v>
      </c>
      <c r="BE1463" s="17">
        <f t="shared" si="9830"/>
        <v>84165641.550000012</v>
      </c>
      <c r="BF1463" s="17">
        <f t="shared" si="9830"/>
        <v>83737551.550000012</v>
      </c>
      <c r="BG1463" s="17">
        <f t="shared" si="9830"/>
        <v>83303685.550000012</v>
      </c>
      <c r="BH1463" s="17">
        <f t="shared" si="9830"/>
        <v>82863960.550000012</v>
      </c>
      <c r="BI1463" s="17">
        <f t="shared" si="9830"/>
        <v>82418288.550000012</v>
      </c>
      <c r="BJ1463" s="17">
        <f t="shared" si="9830"/>
        <v>81966581.550000012</v>
      </c>
      <c r="BK1463" s="17">
        <f t="shared" si="9830"/>
        <v>81508749.550000012</v>
      </c>
      <c r="BL1463" s="17">
        <f t="shared" si="9830"/>
        <v>81044699.550000012</v>
      </c>
      <c r="BM1463" s="17">
        <f t="shared" si="9830"/>
        <v>80574341.550000012</v>
      </c>
      <c r="BN1463" s="17">
        <f t="shared" si="9830"/>
        <v>80097581.550000012</v>
      </c>
      <c r="BO1463" s="17">
        <f t="shared" si="9830"/>
        <v>79614323.550000012</v>
      </c>
      <c r="BP1463" s="17">
        <f t="shared" si="9830"/>
        <v>79124470.550000012</v>
      </c>
      <c r="BQ1463" s="17">
        <f t="shared" si="9830"/>
        <v>78627924.550000012</v>
      </c>
      <c r="BR1463" s="17">
        <f t="shared" si="9830"/>
        <v>78124585.550000012</v>
      </c>
      <c r="BS1463" s="17">
        <f t="shared" si="9830"/>
        <v>77614350.550000012</v>
      </c>
      <c r="BT1463" s="17">
        <f t="shared" si="9830"/>
        <v>77097117.550000012</v>
      </c>
      <c r="BU1463" s="17">
        <f t="shared" ref="BU1463:CO1463" si="9831">BU39+BU166+BU300+BU428+BU558+BU687+BU818+BU948+BU1077+BU1206+BU1334</f>
        <v>76572781.550000012</v>
      </c>
      <c r="BV1463" s="17">
        <f t="shared" si="9831"/>
        <v>76041236.550000012</v>
      </c>
      <c r="BW1463" s="17">
        <f t="shared" si="9831"/>
        <v>75502372.550000012</v>
      </c>
      <c r="BX1463" s="17">
        <f t="shared" si="9831"/>
        <v>74956080.550000012</v>
      </c>
      <c r="BY1463" s="17">
        <f t="shared" si="9831"/>
        <v>74402250.550000012</v>
      </c>
      <c r="BZ1463" s="17">
        <f t="shared" si="9831"/>
        <v>73840768.550000012</v>
      </c>
      <c r="CA1463" s="17">
        <f t="shared" si="9831"/>
        <v>73271517.550000012</v>
      </c>
      <c r="CB1463" s="17">
        <f t="shared" si="9831"/>
        <v>72694381.550000012</v>
      </c>
      <c r="CC1463" s="17">
        <f t="shared" si="9831"/>
        <v>72109240.550000012</v>
      </c>
      <c r="CD1463" s="17">
        <f t="shared" si="9831"/>
        <v>71515973.550000012</v>
      </c>
      <c r="CE1463" s="17">
        <f t="shared" si="9831"/>
        <v>70914458.550000012</v>
      </c>
      <c r="CF1463" s="17">
        <f t="shared" si="9831"/>
        <v>70304570.550000012</v>
      </c>
      <c r="CG1463" s="17">
        <f t="shared" si="9831"/>
        <v>69686185.550000012</v>
      </c>
      <c r="CH1463" s="17">
        <f t="shared" si="9831"/>
        <v>69059171.550000012</v>
      </c>
      <c r="CI1463" s="17">
        <f t="shared" si="9831"/>
        <v>68423399.550000012</v>
      </c>
      <c r="CJ1463" s="17">
        <f t="shared" si="9831"/>
        <v>67778733.550000012</v>
      </c>
      <c r="CK1463" s="17">
        <f t="shared" si="9831"/>
        <v>67125042.549999997</v>
      </c>
      <c r="CL1463" s="17">
        <f t="shared" si="9831"/>
        <v>66462189.54999999</v>
      </c>
      <c r="CM1463" s="17">
        <f t="shared" si="9831"/>
        <v>65790030.54999999</v>
      </c>
      <c r="CN1463" s="17">
        <f t="shared" si="9831"/>
        <v>65108426.54999999</v>
      </c>
      <c r="CO1463" s="17">
        <f t="shared" si="9831"/>
        <v>64417233.54999999</v>
      </c>
    </row>
    <row r="1464" spans="2:93">
      <c r="B1464" s="556"/>
      <c r="C1464" s="556"/>
      <c r="D1464" s="556"/>
      <c r="E1464" s="556"/>
      <c r="F1464" s="556"/>
      <c r="G1464" s="556"/>
      <c r="H1464" s="17"/>
      <c r="I1464" s="17">
        <f t="shared" ref="I1464:BT1464" si="9832">I40+I167+I301+I429+I559+I688+I819+I949+I1078+I1207+I1335</f>
        <v>1411155</v>
      </c>
      <c r="J1464" s="17">
        <f t="shared" si="9832"/>
        <v>1429959</v>
      </c>
      <c r="K1464" s="17">
        <f t="shared" si="9832"/>
        <v>1449037</v>
      </c>
      <c r="L1464" s="17">
        <f t="shared" si="9832"/>
        <v>1468397</v>
      </c>
      <c r="M1464" s="17">
        <f t="shared" si="9832"/>
        <v>1488038</v>
      </c>
      <c r="N1464" s="17">
        <f t="shared" si="9832"/>
        <v>1507965</v>
      </c>
      <c r="O1464" s="17">
        <f t="shared" si="9832"/>
        <v>1750771</v>
      </c>
      <c r="P1464" s="17">
        <f t="shared" si="9832"/>
        <v>1781820</v>
      </c>
      <c r="Q1464" s="17">
        <f t="shared" si="9832"/>
        <v>1813467</v>
      </c>
      <c r="R1464" s="17">
        <f t="shared" si="9832"/>
        <v>1845726</v>
      </c>
      <c r="S1464" s="17">
        <f t="shared" si="9832"/>
        <v>1878610</v>
      </c>
      <c r="T1464" s="17">
        <f t="shared" si="9832"/>
        <v>1912130</v>
      </c>
      <c r="U1464" s="17">
        <f t="shared" si="9832"/>
        <v>1946302</v>
      </c>
      <c r="V1464" s="17">
        <f t="shared" si="9832"/>
        <v>1981137</v>
      </c>
      <c r="W1464" s="17">
        <f t="shared" si="9832"/>
        <v>2016650</v>
      </c>
      <c r="X1464" s="17">
        <f t="shared" si="9832"/>
        <v>1686951</v>
      </c>
      <c r="Y1464" s="17">
        <f t="shared" si="9832"/>
        <v>1710730</v>
      </c>
      <c r="Z1464" s="17">
        <f t="shared" si="9832"/>
        <v>1734870</v>
      </c>
      <c r="AA1464" s="17">
        <f t="shared" si="9832"/>
        <v>1759376</v>
      </c>
      <c r="AB1464" s="17">
        <f t="shared" si="9832"/>
        <v>1784260</v>
      </c>
      <c r="AC1464" s="17">
        <f t="shared" si="9832"/>
        <v>1809521</v>
      </c>
      <c r="AD1464" s="17">
        <f t="shared" si="9832"/>
        <v>1835168</v>
      </c>
      <c r="AE1464" s="17">
        <f t="shared" si="9832"/>
        <v>1861208</v>
      </c>
      <c r="AF1464" s="17">
        <f t="shared" si="9832"/>
        <v>1887642</v>
      </c>
      <c r="AG1464" s="17">
        <f t="shared" si="9832"/>
        <v>1914481</v>
      </c>
      <c r="AH1464" s="17">
        <f t="shared" si="9832"/>
        <v>1941735</v>
      </c>
      <c r="AI1464" s="17">
        <f t="shared" si="9832"/>
        <v>1969404</v>
      </c>
      <c r="AJ1464" s="17">
        <f t="shared" si="9832"/>
        <v>1997495</v>
      </c>
      <c r="AK1464" s="17">
        <f t="shared" si="9832"/>
        <v>2026021</v>
      </c>
      <c r="AL1464" s="17">
        <f t="shared" si="9832"/>
        <v>2054983</v>
      </c>
      <c r="AM1464" s="17">
        <f t="shared" si="9832"/>
        <v>2084390</v>
      </c>
      <c r="AN1464" s="17">
        <f t="shared" si="9832"/>
        <v>2114250</v>
      </c>
      <c r="AO1464" s="17">
        <f t="shared" si="9832"/>
        <v>2144568</v>
      </c>
      <c r="AP1464" s="17">
        <f t="shared" si="9832"/>
        <v>2175356</v>
      </c>
      <c r="AQ1464" s="17">
        <f t="shared" si="9832"/>
        <v>2206616</v>
      </c>
      <c r="AR1464" s="17">
        <f t="shared" si="9832"/>
        <v>2238358</v>
      </c>
      <c r="AS1464" s="17">
        <f t="shared" si="9832"/>
        <v>2270589</v>
      </c>
      <c r="AT1464" s="17">
        <f t="shared" si="9832"/>
        <v>2303322</v>
      </c>
      <c r="AU1464" s="17">
        <f t="shared" si="9832"/>
        <v>2336559</v>
      </c>
      <c r="AV1464" s="17">
        <f t="shared" si="9832"/>
        <v>2370308</v>
      </c>
      <c r="AW1464" s="17">
        <f t="shared" si="9832"/>
        <v>2404582</v>
      </c>
      <c r="AX1464" s="17">
        <f t="shared" si="9832"/>
        <v>2439385</v>
      </c>
      <c r="AY1464" s="17">
        <f t="shared" si="9832"/>
        <v>2474728</v>
      </c>
      <c r="AZ1464" s="17">
        <f t="shared" si="9832"/>
        <v>2510622</v>
      </c>
      <c r="BA1464" s="17">
        <f t="shared" si="9832"/>
        <v>2547069</v>
      </c>
      <c r="BB1464" s="17">
        <f t="shared" si="9832"/>
        <v>2584085</v>
      </c>
      <c r="BC1464" s="17">
        <f t="shared" si="9832"/>
        <v>2621675</v>
      </c>
      <c r="BD1464" s="17">
        <f t="shared" si="9832"/>
        <v>2659851</v>
      </c>
      <c r="BE1464" s="17">
        <f t="shared" si="9832"/>
        <v>2698621</v>
      </c>
      <c r="BF1464" s="17">
        <f t="shared" si="9832"/>
        <v>2737995</v>
      </c>
      <c r="BG1464" s="17">
        <f t="shared" si="9832"/>
        <v>2777980</v>
      </c>
      <c r="BH1464" s="17">
        <f t="shared" si="9832"/>
        <v>2818594</v>
      </c>
      <c r="BI1464" s="17">
        <f t="shared" si="9832"/>
        <v>2859838</v>
      </c>
      <c r="BJ1464" s="17">
        <f t="shared" si="9832"/>
        <v>2901729</v>
      </c>
      <c r="BK1464" s="17">
        <f t="shared" si="9832"/>
        <v>2944274</v>
      </c>
      <c r="BL1464" s="17">
        <f t="shared" si="9832"/>
        <v>2987484</v>
      </c>
      <c r="BM1464" s="17">
        <f t="shared" si="9832"/>
        <v>3031369</v>
      </c>
      <c r="BN1464" s="17">
        <f t="shared" si="9832"/>
        <v>3075945</v>
      </c>
      <c r="BO1464" s="17">
        <f t="shared" si="9832"/>
        <v>3121217</v>
      </c>
      <c r="BP1464" s="17">
        <f t="shared" si="9832"/>
        <v>3167200</v>
      </c>
      <c r="BQ1464" s="17">
        <f t="shared" si="9832"/>
        <v>3213905</v>
      </c>
      <c r="BR1464" s="17">
        <f t="shared" si="9832"/>
        <v>3261342</v>
      </c>
      <c r="BS1464" s="17">
        <f t="shared" si="9832"/>
        <v>3309527</v>
      </c>
      <c r="BT1464" s="17">
        <f t="shared" si="9832"/>
        <v>3358468</v>
      </c>
      <c r="BU1464" s="17">
        <f t="shared" ref="BU1464:CO1464" si="9833">BU40+BU167+BU301+BU429+BU559+BU688+BU819+BU949+BU1078+BU1207+BU1335</f>
        <v>3408179</v>
      </c>
      <c r="BV1464" s="17">
        <f t="shared" si="9833"/>
        <v>3458673</v>
      </c>
      <c r="BW1464" s="17">
        <f t="shared" si="9833"/>
        <v>3509963</v>
      </c>
      <c r="BX1464" s="17">
        <f t="shared" si="9833"/>
        <v>3562061</v>
      </c>
      <c r="BY1464" s="17">
        <f t="shared" si="9833"/>
        <v>3614984</v>
      </c>
      <c r="BZ1464" s="17">
        <f t="shared" si="9833"/>
        <v>3668738</v>
      </c>
      <c r="CA1464" s="17">
        <f t="shared" si="9833"/>
        <v>3723344</v>
      </c>
      <c r="CB1464" s="17">
        <f t="shared" si="9833"/>
        <v>3778810</v>
      </c>
      <c r="CC1464" s="17">
        <f t="shared" si="9833"/>
        <v>3835156</v>
      </c>
      <c r="CD1464" s="17">
        <f t="shared" si="9833"/>
        <v>3892393</v>
      </c>
      <c r="CE1464" s="17">
        <f t="shared" si="9833"/>
        <v>3950536</v>
      </c>
      <c r="CF1464" s="17">
        <f t="shared" si="9833"/>
        <v>4009600</v>
      </c>
      <c r="CG1464" s="17">
        <f t="shared" si="9833"/>
        <v>4069602</v>
      </c>
      <c r="CH1464" s="17">
        <f t="shared" si="9833"/>
        <v>4130555</v>
      </c>
      <c r="CI1464" s="17">
        <f t="shared" si="9833"/>
        <v>4192477</v>
      </c>
      <c r="CJ1464" s="17">
        <f t="shared" si="9833"/>
        <v>4255380</v>
      </c>
      <c r="CK1464" s="17">
        <f t="shared" si="9833"/>
        <v>4319283</v>
      </c>
      <c r="CL1464" s="17">
        <f t="shared" si="9833"/>
        <v>4384204</v>
      </c>
      <c r="CM1464" s="17">
        <f t="shared" si="9833"/>
        <v>4450156</v>
      </c>
      <c r="CN1464" s="17">
        <f t="shared" si="9833"/>
        <v>4517161</v>
      </c>
      <c r="CO1464" s="17">
        <f t="shared" si="9833"/>
        <v>4585233</v>
      </c>
    </row>
    <row r="1465" spans="2:93">
      <c r="B1465" s="556"/>
      <c r="C1465" s="556">
        <v>1</v>
      </c>
      <c r="D1465" s="632"/>
      <c r="E1465" s="632"/>
      <c r="F1465" s="632"/>
      <c r="G1465" s="632"/>
      <c r="H1465" s="17"/>
      <c r="I1465" s="17">
        <f t="shared" ref="I1465:BT1465" si="9834">I41+I168+I302+I430+I560+I689+I820+I950+I1079+I1208+I1336</f>
        <v>-3912894.7195000001</v>
      </c>
      <c r="J1465" s="17">
        <f t="shared" si="9834"/>
        <v>-3903864.9228333337</v>
      </c>
      <c r="K1465" s="17">
        <f t="shared" si="9834"/>
        <v>-3894727.3594999998</v>
      </c>
      <c r="L1465" s="17">
        <f t="shared" si="9834"/>
        <v>-3885480.7895000004</v>
      </c>
      <c r="M1465" s="17">
        <f t="shared" si="9834"/>
        <v>-3876123.5728333336</v>
      </c>
      <c r="N1465" s="17">
        <f t="shared" si="9834"/>
        <v>-3866654.1894999999</v>
      </c>
      <c r="O1465" s="17">
        <f t="shared" si="9834"/>
        <v>-3866529.4795000004</v>
      </c>
      <c r="P1465" s="17">
        <f t="shared" si="9834"/>
        <v>-3858404.6461666659</v>
      </c>
      <c r="Q1465" s="17">
        <f t="shared" si="9834"/>
        <v>-3850150.2428333336</v>
      </c>
      <c r="R1465" s="17">
        <f t="shared" si="9834"/>
        <v>-3841764.1928333333</v>
      </c>
      <c r="S1465" s="17">
        <f t="shared" si="9834"/>
        <v>-3833244.2161666662</v>
      </c>
      <c r="T1465" s="17">
        <f t="shared" si="9834"/>
        <v>-3824587.7928333338</v>
      </c>
      <c r="U1465" s="17">
        <f t="shared" si="9834"/>
        <v>-3802842.872</v>
      </c>
      <c r="V1465" s="17">
        <f t="shared" si="9834"/>
        <v>-3793941.5120000001</v>
      </c>
      <c r="W1465" s="17">
        <f t="shared" si="9834"/>
        <v>-3784896.4720000005</v>
      </c>
      <c r="X1465" s="17">
        <f t="shared" si="9834"/>
        <v>-3761069.1519999998</v>
      </c>
      <c r="Y1465" s="17">
        <f t="shared" si="9834"/>
        <v>-3751240.6320000002</v>
      </c>
      <c r="Z1465" s="17">
        <f t="shared" si="9834"/>
        <v>-3741284.1119999997</v>
      </c>
      <c r="AA1465" s="17">
        <f t="shared" si="9834"/>
        <v>-3731197.7919999999</v>
      </c>
      <c r="AB1465" s="17">
        <f t="shared" si="9834"/>
        <v>-3720980.0720000002</v>
      </c>
      <c r="AC1465" s="17">
        <f t="shared" si="9834"/>
        <v>-3710628.7120000008</v>
      </c>
      <c r="AD1465" s="17">
        <f t="shared" si="9834"/>
        <v>-3700141.9920000001</v>
      </c>
      <c r="AE1465" s="17">
        <f t="shared" si="9834"/>
        <v>-3689518.0320000001</v>
      </c>
      <c r="AF1465" s="17">
        <f t="shared" si="9834"/>
        <v>-3678754.5920000002</v>
      </c>
      <c r="AG1465" s="17">
        <f t="shared" si="9834"/>
        <v>-3667849.872</v>
      </c>
      <c r="AH1465" s="17">
        <f t="shared" si="9834"/>
        <v>0</v>
      </c>
      <c r="AI1465" s="17">
        <f t="shared" si="9834"/>
        <v>0</v>
      </c>
      <c r="AJ1465" s="17">
        <f t="shared" si="9834"/>
        <v>0</v>
      </c>
      <c r="AK1465" s="17">
        <f t="shared" si="9834"/>
        <v>0</v>
      </c>
      <c r="AL1465" s="17">
        <f t="shared" si="9834"/>
        <v>0</v>
      </c>
      <c r="AM1465" s="17">
        <f t="shared" si="9834"/>
        <v>0</v>
      </c>
      <c r="AN1465" s="17">
        <f t="shared" si="9834"/>
        <v>0</v>
      </c>
      <c r="AO1465" s="17">
        <f t="shared" si="9834"/>
        <v>0</v>
      </c>
      <c r="AP1465" s="17">
        <f t="shared" si="9834"/>
        <v>0</v>
      </c>
      <c r="AQ1465" s="17">
        <f t="shared" si="9834"/>
        <v>0</v>
      </c>
      <c r="AR1465" s="17">
        <f t="shared" si="9834"/>
        <v>0</v>
      </c>
      <c r="AS1465" s="17">
        <f t="shared" si="9834"/>
        <v>0</v>
      </c>
      <c r="AT1465" s="17">
        <f t="shared" si="9834"/>
        <v>0</v>
      </c>
      <c r="AU1465" s="17">
        <f t="shared" si="9834"/>
        <v>0</v>
      </c>
      <c r="AV1465" s="17">
        <f t="shared" si="9834"/>
        <v>0</v>
      </c>
      <c r="AW1465" s="17">
        <f t="shared" si="9834"/>
        <v>0</v>
      </c>
      <c r="AX1465" s="17">
        <f t="shared" si="9834"/>
        <v>0</v>
      </c>
      <c r="AY1465" s="17">
        <f t="shared" si="9834"/>
        <v>0</v>
      </c>
      <c r="AZ1465" s="17">
        <f t="shared" si="9834"/>
        <v>0</v>
      </c>
      <c r="BA1465" s="17">
        <f t="shared" si="9834"/>
        <v>0</v>
      </c>
      <c r="BB1465" s="17">
        <f t="shared" si="9834"/>
        <v>0</v>
      </c>
      <c r="BC1465" s="17">
        <f t="shared" si="9834"/>
        <v>0</v>
      </c>
      <c r="BD1465" s="17">
        <f t="shared" si="9834"/>
        <v>0</v>
      </c>
      <c r="BE1465" s="17">
        <f t="shared" si="9834"/>
        <v>0</v>
      </c>
      <c r="BF1465" s="17">
        <f t="shared" si="9834"/>
        <v>0</v>
      </c>
      <c r="BG1465" s="17">
        <f t="shared" si="9834"/>
        <v>0</v>
      </c>
      <c r="BH1465" s="17">
        <f t="shared" si="9834"/>
        <v>0</v>
      </c>
      <c r="BI1465" s="17">
        <f t="shared" si="9834"/>
        <v>0</v>
      </c>
      <c r="BJ1465" s="17">
        <f t="shared" si="9834"/>
        <v>0</v>
      </c>
      <c r="BK1465" s="17">
        <f t="shared" si="9834"/>
        <v>0</v>
      </c>
      <c r="BL1465" s="17">
        <f t="shared" si="9834"/>
        <v>0</v>
      </c>
      <c r="BM1465" s="17">
        <f t="shared" si="9834"/>
        <v>0</v>
      </c>
      <c r="BN1465" s="17">
        <f t="shared" si="9834"/>
        <v>0</v>
      </c>
      <c r="BO1465" s="17">
        <f t="shared" si="9834"/>
        <v>0</v>
      </c>
      <c r="BP1465" s="17">
        <f t="shared" si="9834"/>
        <v>0</v>
      </c>
      <c r="BQ1465" s="17">
        <f t="shared" si="9834"/>
        <v>0</v>
      </c>
      <c r="BR1465" s="17">
        <f t="shared" si="9834"/>
        <v>0</v>
      </c>
      <c r="BS1465" s="17">
        <f t="shared" si="9834"/>
        <v>0</v>
      </c>
      <c r="BT1465" s="17">
        <f t="shared" si="9834"/>
        <v>0</v>
      </c>
      <c r="BU1465" s="17">
        <f t="shared" ref="BU1465:CO1465" si="9835">BU41+BU168+BU302+BU430+BU560+BU689+BU820+BU950+BU1079+BU1208+BU1336</f>
        <v>0</v>
      </c>
      <c r="BV1465" s="17">
        <f t="shared" si="9835"/>
        <v>0</v>
      </c>
      <c r="BW1465" s="17">
        <f t="shared" si="9835"/>
        <v>0</v>
      </c>
      <c r="BX1465" s="17">
        <f t="shared" si="9835"/>
        <v>0</v>
      </c>
      <c r="BY1465" s="17">
        <f t="shared" si="9835"/>
        <v>0</v>
      </c>
      <c r="BZ1465" s="17">
        <f t="shared" si="9835"/>
        <v>0</v>
      </c>
      <c r="CA1465" s="17">
        <f t="shared" si="9835"/>
        <v>0</v>
      </c>
      <c r="CB1465" s="17">
        <f t="shared" si="9835"/>
        <v>0</v>
      </c>
      <c r="CC1465" s="17">
        <f t="shared" si="9835"/>
        <v>0</v>
      </c>
      <c r="CD1465" s="17">
        <f t="shared" si="9835"/>
        <v>0</v>
      </c>
      <c r="CE1465" s="17">
        <f t="shared" si="9835"/>
        <v>0</v>
      </c>
      <c r="CF1465" s="17">
        <f t="shared" si="9835"/>
        <v>0</v>
      </c>
      <c r="CG1465" s="17">
        <f t="shared" si="9835"/>
        <v>0</v>
      </c>
      <c r="CH1465" s="17">
        <f t="shared" si="9835"/>
        <v>0</v>
      </c>
      <c r="CI1465" s="17">
        <f t="shared" si="9835"/>
        <v>0</v>
      </c>
      <c r="CJ1465" s="17">
        <f t="shared" si="9835"/>
        <v>0</v>
      </c>
      <c r="CK1465" s="17">
        <f t="shared" si="9835"/>
        <v>0</v>
      </c>
      <c r="CL1465" s="17">
        <f t="shared" si="9835"/>
        <v>0</v>
      </c>
      <c r="CM1465" s="17">
        <f t="shared" si="9835"/>
        <v>0</v>
      </c>
      <c r="CN1465" s="17">
        <f t="shared" si="9835"/>
        <v>0</v>
      </c>
      <c r="CO1465" s="17">
        <f t="shared" si="9835"/>
        <v>0</v>
      </c>
    </row>
    <row r="1466" spans="2:93">
      <c r="B1466" s="556"/>
      <c r="C1466" s="556">
        <v>1</v>
      </c>
      <c r="D1466" s="632"/>
      <c r="E1466" s="632"/>
      <c r="F1466" s="632"/>
      <c r="G1466" s="632"/>
      <c r="H1466" s="17"/>
      <c r="I1466" s="17">
        <f t="shared" ref="I1466:BT1466" si="9836">I42+I169+I303+I431+I561+I690+I821+I951+I1080+I1209+I1337</f>
        <v>0</v>
      </c>
      <c r="J1466" s="17">
        <f t="shared" si="9836"/>
        <v>-57250.44666666667</v>
      </c>
      <c r="K1466" s="17">
        <f t="shared" si="9836"/>
        <v>-58013.826666666675</v>
      </c>
      <c r="L1466" s="17">
        <f t="shared" si="9836"/>
        <v>-58788.486666666671</v>
      </c>
      <c r="M1466" s="17">
        <f t="shared" si="9836"/>
        <v>-59574.386666666673</v>
      </c>
      <c r="N1466" s="17">
        <f t="shared" si="9836"/>
        <v>-60371.726666666669</v>
      </c>
      <c r="O1466" s="17">
        <f t="shared" si="9836"/>
        <v>-69462.026666666672</v>
      </c>
      <c r="P1466" s="17">
        <f t="shared" si="9836"/>
        <v>-70702.73000000001</v>
      </c>
      <c r="Q1466" s="17">
        <f t="shared" si="9836"/>
        <v>-71967.310000000012</v>
      </c>
      <c r="R1466" s="17">
        <f t="shared" si="9836"/>
        <v>-73256.37000000001</v>
      </c>
      <c r="S1466" s="17">
        <f t="shared" si="9836"/>
        <v>-74570.430000000008</v>
      </c>
      <c r="T1466" s="17">
        <f t="shared" si="9836"/>
        <v>-75909.89</v>
      </c>
      <c r="U1466" s="17">
        <f t="shared" si="9836"/>
        <v>-77275.513333333336</v>
      </c>
      <c r="V1466" s="17">
        <f t="shared" si="9836"/>
        <v>-78561.280000000013</v>
      </c>
      <c r="W1466" s="17">
        <f t="shared" si="9836"/>
        <v>-79979.92</v>
      </c>
      <c r="X1466" s="17">
        <f t="shared" si="9836"/>
        <v>-66790.120000000024</v>
      </c>
      <c r="Y1466" s="17">
        <f t="shared" si="9836"/>
        <v>-67739.479999999981</v>
      </c>
      <c r="Z1466" s="17">
        <f t="shared" si="9836"/>
        <v>-68703.200000000012</v>
      </c>
      <c r="AA1466" s="17">
        <f t="shared" si="9836"/>
        <v>-69681.600000000006</v>
      </c>
      <c r="AB1466" s="17">
        <f t="shared" si="9836"/>
        <v>-70675.08</v>
      </c>
      <c r="AC1466" s="17">
        <f t="shared" si="9836"/>
        <v>-71683.640000000014</v>
      </c>
      <c r="AD1466" s="17">
        <f t="shared" si="9836"/>
        <v>-72707.64</v>
      </c>
      <c r="AE1466" s="17">
        <f t="shared" si="9836"/>
        <v>-73747.360000000001</v>
      </c>
      <c r="AF1466" s="17">
        <f t="shared" si="9836"/>
        <v>-74802.840000000011</v>
      </c>
      <c r="AG1466" s="17">
        <f t="shared" si="9836"/>
        <v>-75874.51999999999</v>
      </c>
      <c r="AH1466" s="17">
        <f t="shared" si="9836"/>
        <v>-76962.760000000009</v>
      </c>
      <c r="AI1466" s="17">
        <f t="shared" si="9836"/>
        <v>0</v>
      </c>
      <c r="AJ1466" s="17">
        <f t="shared" si="9836"/>
        <v>0</v>
      </c>
      <c r="AK1466" s="17">
        <f t="shared" si="9836"/>
        <v>0</v>
      </c>
      <c r="AL1466" s="17">
        <f t="shared" si="9836"/>
        <v>0</v>
      </c>
      <c r="AM1466" s="17">
        <f t="shared" si="9836"/>
        <v>0</v>
      </c>
      <c r="AN1466" s="17">
        <f t="shared" si="9836"/>
        <v>0</v>
      </c>
      <c r="AO1466" s="17">
        <f t="shared" si="9836"/>
        <v>0</v>
      </c>
      <c r="AP1466" s="17">
        <f t="shared" si="9836"/>
        <v>0</v>
      </c>
      <c r="AQ1466" s="17">
        <f t="shared" si="9836"/>
        <v>0</v>
      </c>
      <c r="AR1466" s="17">
        <f t="shared" si="9836"/>
        <v>0</v>
      </c>
      <c r="AS1466" s="17">
        <f t="shared" si="9836"/>
        <v>0</v>
      </c>
      <c r="AT1466" s="17">
        <f t="shared" si="9836"/>
        <v>0</v>
      </c>
      <c r="AU1466" s="17">
        <f t="shared" si="9836"/>
        <v>0</v>
      </c>
      <c r="AV1466" s="17">
        <f t="shared" si="9836"/>
        <v>0</v>
      </c>
      <c r="AW1466" s="17">
        <f t="shared" si="9836"/>
        <v>0</v>
      </c>
      <c r="AX1466" s="17">
        <f t="shared" si="9836"/>
        <v>0</v>
      </c>
      <c r="AY1466" s="17">
        <f t="shared" si="9836"/>
        <v>0</v>
      </c>
      <c r="AZ1466" s="17">
        <f t="shared" si="9836"/>
        <v>0</v>
      </c>
      <c r="BA1466" s="17">
        <f t="shared" si="9836"/>
        <v>0</v>
      </c>
      <c r="BB1466" s="17">
        <f t="shared" si="9836"/>
        <v>0</v>
      </c>
      <c r="BC1466" s="17">
        <f t="shared" si="9836"/>
        <v>0</v>
      </c>
      <c r="BD1466" s="17">
        <f t="shared" si="9836"/>
        <v>0</v>
      </c>
      <c r="BE1466" s="17">
        <f t="shared" si="9836"/>
        <v>0</v>
      </c>
      <c r="BF1466" s="17">
        <f t="shared" si="9836"/>
        <v>0</v>
      </c>
      <c r="BG1466" s="17">
        <f t="shared" si="9836"/>
        <v>0</v>
      </c>
      <c r="BH1466" s="17">
        <f t="shared" si="9836"/>
        <v>0</v>
      </c>
      <c r="BI1466" s="17">
        <f t="shared" si="9836"/>
        <v>0</v>
      </c>
      <c r="BJ1466" s="17">
        <f t="shared" si="9836"/>
        <v>0</v>
      </c>
      <c r="BK1466" s="17">
        <f t="shared" si="9836"/>
        <v>0</v>
      </c>
      <c r="BL1466" s="17">
        <f t="shared" si="9836"/>
        <v>0</v>
      </c>
      <c r="BM1466" s="17">
        <f t="shared" si="9836"/>
        <v>0</v>
      </c>
      <c r="BN1466" s="17">
        <f t="shared" si="9836"/>
        <v>0</v>
      </c>
      <c r="BO1466" s="17">
        <f t="shared" si="9836"/>
        <v>0</v>
      </c>
      <c r="BP1466" s="17">
        <f t="shared" si="9836"/>
        <v>0</v>
      </c>
      <c r="BQ1466" s="17">
        <f t="shared" si="9836"/>
        <v>0</v>
      </c>
      <c r="BR1466" s="17">
        <f t="shared" si="9836"/>
        <v>0</v>
      </c>
      <c r="BS1466" s="17">
        <f t="shared" si="9836"/>
        <v>0</v>
      </c>
      <c r="BT1466" s="17">
        <f t="shared" si="9836"/>
        <v>0</v>
      </c>
      <c r="BU1466" s="17">
        <f t="shared" ref="BU1466:CO1466" si="9837">BU42+BU169+BU303+BU431+BU561+BU690+BU821+BU951+BU1080+BU1209+BU1337</f>
        <v>0</v>
      </c>
      <c r="BV1466" s="17">
        <f t="shared" si="9837"/>
        <v>0</v>
      </c>
      <c r="BW1466" s="17">
        <f t="shared" si="9837"/>
        <v>0</v>
      </c>
      <c r="BX1466" s="17">
        <f t="shared" si="9837"/>
        <v>0</v>
      </c>
      <c r="BY1466" s="17">
        <f t="shared" si="9837"/>
        <v>0</v>
      </c>
      <c r="BZ1466" s="17">
        <f t="shared" si="9837"/>
        <v>0</v>
      </c>
      <c r="CA1466" s="17">
        <f t="shared" si="9837"/>
        <v>0</v>
      </c>
      <c r="CB1466" s="17">
        <f t="shared" si="9837"/>
        <v>0</v>
      </c>
      <c r="CC1466" s="17">
        <f t="shared" si="9837"/>
        <v>0</v>
      </c>
      <c r="CD1466" s="17">
        <f t="shared" si="9837"/>
        <v>0</v>
      </c>
      <c r="CE1466" s="17">
        <f t="shared" si="9837"/>
        <v>0</v>
      </c>
      <c r="CF1466" s="17">
        <f t="shared" si="9837"/>
        <v>0</v>
      </c>
      <c r="CG1466" s="17">
        <f t="shared" si="9837"/>
        <v>0</v>
      </c>
      <c r="CH1466" s="17">
        <f t="shared" si="9837"/>
        <v>0</v>
      </c>
      <c r="CI1466" s="17">
        <f t="shared" si="9837"/>
        <v>0</v>
      </c>
      <c r="CJ1466" s="17">
        <f t="shared" si="9837"/>
        <v>0</v>
      </c>
      <c r="CK1466" s="17">
        <f t="shared" si="9837"/>
        <v>0</v>
      </c>
      <c r="CL1466" s="17">
        <f t="shared" si="9837"/>
        <v>0</v>
      </c>
      <c r="CM1466" s="17">
        <f t="shared" si="9837"/>
        <v>0</v>
      </c>
      <c r="CN1466" s="17">
        <f t="shared" si="9837"/>
        <v>0</v>
      </c>
      <c r="CO1466" s="17">
        <f t="shared" si="9837"/>
        <v>0</v>
      </c>
    </row>
    <row r="1467" spans="2:93">
      <c r="B1467" s="556"/>
      <c r="C1467" s="556">
        <v>2</v>
      </c>
      <c r="D1467" s="632"/>
      <c r="E1467" s="632"/>
      <c r="F1467" s="632"/>
      <c r="G1467" s="632"/>
      <c r="H1467" s="17"/>
      <c r="I1467" s="17">
        <f t="shared" ref="I1467:BT1467" si="9838">I43+I170+I304+I432+I562+I691+I822+I952+I1081+I1210+I1338</f>
        <v>0</v>
      </c>
      <c r="J1467" s="17">
        <f t="shared" si="9838"/>
        <v>0</v>
      </c>
      <c r="K1467" s="17">
        <f t="shared" si="9838"/>
        <v>-58013.826666666675</v>
      </c>
      <c r="L1467" s="17">
        <f t="shared" si="9838"/>
        <v>-58788.486666666671</v>
      </c>
      <c r="M1467" s="17">
        <f t="shared" si="9838"/>
        <v>-59574.386666666673</v>
      </c>
      <c r="N1467" s="17">
        <f t="shared" si="9838"/>
        <v>-60371.726666666669</v>
      </c>
      <c r="O1467" s="17">
        <f t="shared" si="9838"/>
        <v>-69462.026666666672</v>
      </c>
      <c r="P1467" s="17">
        <f t="shared" si="9838"/>
        <v>-70702.73000000001</v>
      </c>
      <c r="Q1467" s="17">
        <f t="shared" si="9838"/>
        <v>-71967.310000000012</v>
      </c>
      <c r="R1467" s="17">
        <f t="shared" si="9838"/>
        <v>-73256.37000000001</v>
      </c>
      <c r="S1467" s="17">
        <f t="shared" si="9838"/>
        <v>-74570.430000000008</v>
      </c>
      <c r="T1467" s="17">
        <f t="shared" si="9838"/>
        <v>-75909.89</v>
      </c>
      <c r="U1467" s="17">
        <f t="shared" si="9838"/>
        <v>-77275.513333333336</v>
      </c>
      <c r="V1467" s="17">
        <f t="shared" si="9838"/>
        <v>-78667.613333333342</v>
      </c>
      <c r="W1467" s="17">
        <f t="shared" si="9838"/>
        <v>-79979.92</v>
      </c>
      <c r="X1467" s="17">
        <f t="shared" si="9838"/>
        <v>-66790.120000000024</v>
      </c>
      <c r="Y1467" s="17">
        <f t="shared" si="9838"/>
        <v>-67739.479999999981</v>
      </c>
      <c r="Z1467" s="17">
        <f t="shared" si="9838"/>
        <v>-68703.200000000012</v>
      </c>
      <c r="AA1467" s="17">
        <f t="shared" si="9838"/>
        <v>-69681.600000000006</v>
      </c>
      <c r="AB1467" s="17">
        <f t="shared" si="9838"/>
        <v>-70675.08</v>
      </c>
      <c r="AC1467" s="17">
        <f t="shared" si="9838"/>
        <v>-71683.640000000014</v>
      </c>
      <c r="AD1467" s="17">
        <f t="shared" si="9838"/>
        <v>-72707.64</v>
      </c>
      <c r="AE1467" s="17">
        <f t="shared" si="9838"/>
        <v>-73747.360000000001</v>
      </c>
      <c r="AF1467" s="17">
        <f t="shared" si="9838"/>
        <v>-74802.840000000011</v>
      </c>
      <c r="AG1467" s="17">
        <f t="shared" si="9838"/>
        <v>-75874.51999999999</v>
      </c>
      <c r="AH1467" s="17">
        <f t="shared" si="9838"/>
        <v>-76962.760000000009</v>
      </c>
      <c r="AI1467" s="17">
        <f t="shared" si="9838"/>
        <v>-78067.599999999991</v>
      </c>
      <c r="AJ1467" s="17">
        <f t="shared" si="9838"/>
        <v>0</v>
      </c>
      <c r="AK1467" s="17">
        <f t="shared" si="9838"/>
        <v>0</v>
      </c>
      <c r="AL1467" s="17">
        <f t="shared" si="9838"/>
        <v>0</v>
      </c>
      <c r="AM1467" s="17">
        <f t="shared" si="9838"/>
        <v>0</v>
      </c>
      <c r="AN1467" s="17">
        <f t="shared" si="9838"/>
        <v>0</v>
      </c>
      <c r="AO1467" s="17">
        <f t="shared" si="9838"/>
        <v>0</v>
      </c>
      <c r="AP1467" s="17">
        <f t="shared" si="9838"/>
        <v>0</v>
      </c>
      <c r="AQ1467" s="17">
        <f t="shared" si="9838"/>
        <v>0</v>
      </c>
      <c r="AR1467" s="17">
        <f t="shared" si="9838"/>
        <v>0</v>
      </c>
      <c r="AS1467" s="17">
        <f t="shared" si="9838"/>
        <v>0</v>
      </c>
      <c r="AT1467" s="17">
        <f t="shared" si="9838"/>
        <v>0</v>
      </c>
      <c r="AU1467" s="17">
        <f t="shared" si="9838"/>
        <v>0</v>
      </c>
      <c r="AV1467" s="17">
        <f t="shared" si="9838"/>
        <v>0</v>
      </c>
      <c r="AW1467" s="17">
        <f t="shared" si="9838"/>
        <v>0</v>
      </c>
      <c r="AX1467" s="17">
        <f t="shared" si="9838"/>
        <v>0</v>
      </c>
      <c r="AY1467" s="17">
        <f t="shared" si="9838"/>
        <v>0</v>
      </c>
      <c r="AZ1467" s="17">
        <f t="shared" si="9838"/>
        <v>0</v>
      </c>
      <c r="BA1467" s="17">
        <f t="shared" si="9838"/>
        <v>0</v>
      </c>
      <c r="BB1467" s="17">
        <f t="shared" si="9838"/>
        <v>0</v>
      </c>
      <c r="BC1467" s="17">
        <f t="shared" si="9838"/>
        <v>0</v>
      </c>
      <c r="BD1467" s="17">
        <f t="shared" si="9838"/>
        <v>0</v>
      </c>
      <c r="BE1467" s="17">
        <f t="shared" si="9838"/>
        <v>0</v>
      </c>
      <c r="BF1467" s="17">
        <f t="shared" si="9838"/>
        <v>0</v>
      </c>
      <c r="BG1467" s="17">
        <f t="shared" si="9838"/>
        <v>0</v>
      </c>
      <c r="BH1467" s="17">
        <f t="shared" si="9838"/>
        <v>0</v>
      </c>
      <c r="BI1467" s="17">
        <f t="shared" si="9838"/>
        <v>0</v>
      </c>
      <c r="BJ1467" s="17">
        <f t="shared" si="9838"/>
        <v>0</v>
      </c>
      <c r="BK1467" s="17">
        <f t="shared" si="9838"/>
        <v>0</v>
      </c>
      <c r="BL1467" s="17">
        <f t="shared" si="9838"/>
        <v>0</v>
      </c>
      <c r="BM1467" s="17">
        <f t="shared" si="9838"/>
        <v>0</v>
      </c>
      <c r="BN1467" s="17">
        <f t="shared" si="9838"/>
        <v>0</v>
      </c>
      <c r="BO1467" s="17">
        <f t="shared" si="9838"/>
        <v>0</v>
      </c>
      <c r="BP1467" s="17">
        <f t="shared" si="9838"/>
        <v>0</v>
      </c>
      <c r="BQ1467" s="17">
        <f t="shared" si="9838"/>
        <v>0</v>
      </c>
      <c r="BR1467" s="17">
        <f t="shared" si="9838"/>
        <v>0</v>
      </c>
      <c r="BS1467" s="17">
        <f t="shared" si="9838"/>
        <v>0</v>
      </c>
      <c r="BT1467" s="17">
        <f t="shared" si="9838"/>
        <v>0</v>
      </c>
      <c r="BU1467" s="17">
        <f t="shared" ref="BU1467:CO1467" si="9839">BU43+BU170+BU304+BU432+BU562+BU691+BU822+BU952+BU1081+BU1210+BU1338</f>
        <v>0</v>
      </c>
      <c r="BV1467" s="17">
        <f t="shared" si="9839"/>
        <v>0</v>
      </c>
      <c r="BW1467" s="17">
        <f t="shared" si="9839"/>
        <v>0</v>
      </c>
      <c r="BX1467" s="17">
        <f t="shared" si="9839"/>
        <v>0</v>
      </c>
      <c r="BY1467" s="17">
        <f t="shared" si="9839"/>
        <v>0</v>
      </c>
      <c r="BZ1467" s="17">
        <f t="shared" si="9839"/>
        <v>0</v>
      </c>
      <c r="CA1467" s="17">
        <f t="shared" si="9839"/>
        <v>0</v>
      </c>
      <c r="CB1467" s="17">
        <f t="shared" si="9839"/>
        <v>0</v>
      </c>
      <c r="CC1467" s="17">
        <f t="shared" si="9839"/>
        <v>0</v>
      </c>
      <c r="CD1467" s="17">
        <f t="shared" si="9839"/>
        <v>0</v>
      </c>
      <c r="CE1467" s="17">
        <f t="shared" si="9839"/>
        <v>0</v>
      </c>
      <c r="CF1467" s="17">
        <f t="shared" si="9839"/>
        <v>0</v>
      </c>
      <c r="CG1467" s="17">
        <f t="shared" si="9839"/>
        <v>0</v>
      </c>
      <c r="CH1467" s="17">
        <f t="shared" si="9839"/>
        <v>0</v>
      </c>
      <c r="CI1467" s="17">
        <f t="shared" si="9839"/>
        <v>0</v>
      </c>
      <c r="CJ1467" s="17">
        <f t="shared" si="9839"/>
        <v>0</v>
      </c>
      <c r="CK1467" s="17">
        <f t="shared" si="9839"/>
        <v>0</v>
      </c>
      <c r="CL1467" s="17">
        <f t="shared" si="9839"/>
        <v>0</v>
      </c>
      <c r="CM1467" s="17">
        <f t="shared" si="9839"/>
        <v>0</v>
      </c>
      <c r="CN1467" s="17">
        <f t="shared" si="9839"/>
        <v>0</v>
      </c>
      <c r="CO1467" s="17">
        <f t="shared" si="9839"/>
        <v>0</v>
      </c>
    </row>
    <row r="1468" spans="2:93">
      <c r="B1468" s="556"/>
      <c r="C1468" s="556">
        <v>3</v>
      </c>
      <c r="D1468" s="632"/>
      <c r="E1468" s="632"/>
      <c r="F1468" s="632"/>
      <c r="G1468" s="632"/>
      <c r="H1468" s="17"/>
      <c r="I1468" s="17">
        <f t="shared" ref="I1468:BT1468" si="9840">I44+I171+I305+I433+I563+I692+I823+I953+I1082+I1211+I1339</f>
        <v>0</v>
      </c>
      <c r="J1468" s="17">
        <f t="shared" si="9840"/>
        <v>0</v>
      </c>
      <c r="K1468" s="17">
        <f t="shared" si="9840"/>
        <v>0</v>
      </c>
      <c r="L1468" s="17">
        <f t="shared" si="9840"/>
        <v>-58788.486666666671</v>
      </c>
      <c r="M1468" s="17">
        <f t="shared" si="9840"/>
        <v>-59574.386666666673</v>
      </c>
      <c r="N1468" s="17">
        <f t="shared" si="9840"/>
        <v>-60371.726666666669</v>
      </c>
      <c r="O1468" s="17">
        <f t="shared" si="9840"/>
        <v>-69462.026666666672</v>
      </c>
      <c r="P1468" s="17">
        <f t="shared" si="9840"/>
        <v>-70702.73000000001</v>
      </c>
      <c r="Q1468" s="17">
        <f t="shared" si="9840"/>
        <v>-71967.310000000012</v>
      </c>
      <c r="R1468" s="17">
        <f t="shared" si="9840"/>
        <v>-73256.37000000001</v>
      </c>
      <c r="S1468" s="17">
        <f t="shared" si="9840"/>
        <v>-74570.430000000008</v>
      </c>
      <c r="T1468" s="17">
        <f t="shared" si="9840"/>
        <v>-75909.89</v>
      </c>
      <c r="U1468" s="17">
        <f t="shared" si="9840"/>
        <v>-77275.513333333336</v>
      </c>
      <c r="V1468" s="17">
        <f t="shared" si="9840"/>
        <v>-78667.613333333342</v>
      </c>
      <c r="W1468" s="17">
        <f t="shared" si="9840"/>
        <v>-80086.83666666667</v>
      </c>
      <c r="X1468" s="17">
        <f t="shared" si="9840"/>
        <v>-66790.120000000024</v>
      </c>
      <c r="Y1468" s="17">
        <f t="shared" si="9840"/>
        <v>-67739.479999999981</v>
      </c>
      <c r="Z1468" s="17">
        <f t="shared" si="9840"/>
        <v>-68703.200000000012</v>
      </c>
      <c r="AA1468" s="17">
        <f t="shared" si="9840"/>
        <v>-69681.600000000006</v>
      </c>
      <c r="AB1468" s="17">
        <f t="shared" si="9840"/>
        <v>-70675.08</v>
      </c>
      <c r="AC1468" s="17">
        <f t="shared" si="9840"/>
        <v>-71683.640000000014</v>
      </c>
      <c r="AD1468" s="17">
        <f t="shared" si="9840"/>
        <v>-72707.64</v>
      </c>
      <c r="AE1468" s="17">
        <f t="shared" si="9840"/>
        <v>-73747.360000000001</v>
      </c>
      <c r="AF1468" s="17">
        <f t="shared" si="9840"/>
        <v>-74802.840000000011</v>
      </c>
      <c r="AG1468" s="17">
        <f t="shared" si="9840"/>
        <v>-75874.51999999999</v>
      </c>
      <c r="AH1468" s="17">
        <f t="shared" si="9840"/>
        <v>-76962.760000000009</v>
      </c>
      <c r="AI1468" s="17">
        <f t="shared" si="9840"/>
        <v>-78067.599999999991</v>
      </c>
      <c r="AJ1468" s="17">
        <f t="shared" si="9840"/>
        <v>-79189.360000000015</v>
      </c>
      <c r="AK1468" s="17">
        <f t="shared" si="9840"/>
        <v>0</v>
      </c>
      <c r="AL1468" s="17">
        <f t="shared" si="9840"/>
        <v>0</v>
      </c>
      <c r="AM1468" s="17">
        <f t="shared" si="9840"/>
        <v>0</v>
      </c>
      <c r="AN1468" s="17">
        <f t="shared" si="9840"/>
        <v>0</v>
      </c>
      <c r="AO1468" s="17">
        <f t="shared" si="9840"/>
        <v>0</v>
      </c>
      <c r="AP1468" s="17">
        <f t="shared" si="9840"/>
        <v>0</v>
      </c>
      <c r="AQ1468" s="17">
        <f t="shared" si="9840"/>
        <v>0</v>
      </c>
      <c r="AR1468" s="17">
        <f t="shared" si="9840"/>
        <v>0</v>
      </c>
      <c r="AS1468" s="17">
        <f t="shared" si="9840"/>
        <v>0</v>
      </c>
      <c r="AT1468" s="17">
        <f t="shared" si="9840"/>
        <v>0</v>
      </c>
      <c r="AU1468" s="17">
        <f t="shared" si="9840"/>
        <v>0</v>
      </c>
      <c r="AV1468" s="17">
        <f t="shared" si="9840"/>
        <v>0</v>
      </c>
      <c r="AW1468" s="17">
        <f t="shared" si="9840"/>
        <v>0</v>
      </c>
      <c r="AX1468" s="17">
        <f t="shared" si="9840"/>
        <v>0</v>
      </c>
      <c r="AY1468" s="17">
        <f t="shared" si="9840"/>
        <v>0</v>
      </c>
      <c r="AZ1468" s="17">
        <f t="shared" si="9840"/>
        <v>0</v>
      </c>
      <c r="BA1468" s="17">
        <f t="shared" si="9840"/>
        <v>0</v>
      </c>
      <c r="BB1468" s="17">
        <f t="shared" si="9840"/>
        <v>0</v>
      </c>
      <c r="BC1468" s="17">
        <f t="shared" si="9840"/>
        <v>0</v>
      </c>
      <c r="BD1468" s="17">
        <f t="shared" si="9840"/>
        <v>0</v>
      </c>
      <c r="BE1468" s="17">
        <f t="shared" si="9840"/>
        <v>0</v>
      </c>
      <c r="BF1468" s="17">
        <f t="shared" si="9840"/>
        <v>0</v>
      </c>
      <c r="BG1468" s="17">
        <f t="shared" si="9840"/>
        <v>0</v>
      </c>
      <c r="BH1468" s="17">
        <f t="shared" si="9840"/>
        <v>0</v>
      </c>
      <c r="BI1468" s="17">
        <f t="shared" si="9840"/>
        <v>0</v>
      </c>
      <c r="BJ1468" s="17">
        <f t="shared" si="9840"/>
        <v>0</v>
      </c>
      <c r="BK1468" s="17">
        <f t="shared" si="9840"/>
        <v>0</v>
      </c>
      <c r="BL1468" s="17">
        <f t="shared" si="9840"/>
        <v>0</v>
      </c>
      <c r="BM1468" s="17">
        <f t="shared" si="9840"/>
        <v>0</v>
      </c>
      <c r="BN1468" s="17">
        <f t="shared" si="9840"/>
        <v>0</v>
      </c>
      <c r="BO1468" s="17">
        <f t="shared" si="9840"/>
        <v>0</v>
      </c>
      <c r="BP1468" s="17">
        <f t="shared" si="9840"/>
        <v>0</v>
      </c>
      <c r="BQ1468" s="17">
        <f t="shared" si="9840"/>
        <v>0</v>
      </c>
      <c r="BR1468" s="17">
        <f t="shared" si="9840"/>
        <v>0</v>
      </c>
      <c r="BS1468" s="17">
        <f t="shared" si="9840"/>
        <v>0</v>
      </c>
      <c r="BT1468" s="17">
        <f t="shared" si="9840"/>
        <v>0</v>
      </c>
      <c r="BU1468" s="17">
        <f t="shared" ref="BU1468:CO1468" si="9841">BU44+BU171+BU305+BU433+BU563+BU692+BU823+BU953+BU1082+BU1211+BU1339</f>
        <v>0</v>
      </c>
      <c r="BV1468" s="17">
        <f t="shared" si="9841"/>
        <v>0</v>
      </c>
      <c r="BW1468" s="17">
        <f t="shared" si="9841"/>
        <v>0</v>
      </c>
      <c r="BX1468" s="17">
        <f t="shared" si="9841"/>
        <v>0</v>
      </c>
      <c r="BY1468" s="17">
        <f t="shared" si="9841"/>
        <v>0</v>
      </c>
      <c r="BZ1468" s="17">
        <f t="shared" si="9841"/>
        <v>0</v>
      </c>
      <c r="CA1468" s="17">
        <f t="shared" si="9841"/>
        <v>0</v>
      </c>
      <c r="CB1468" s="17">
        <f t="shared" si="9841"/>
        <v>0</v>
      </c>
      <c r="CC1468" s="17">
        <f t="shared" si="9841"/>
        <v>0</v>
      </c>
      <c r="CD1468" s="17">
        <f t="shared" si="9841"/>
        <v>0</v>
      </c>
      <c r="CE1468" s="17">
        <f t="shared" si="9841"/>
        <v>0</v>
      </c>
      <c r="CF1468" s="17">
        <f t="shared" si="9841"/>
        <v>0</v>
      </c>
      <c r="CG1468" s="17">
        <f t="shared" si="9841"/>
        <v>0</v>
      </c>
      <c r="CH1468" s="17">
        <f t="shared" si="9841"/>
        <v>0</v>
      </c>
      <c r="CI1468" s="17">
        <f t="shared" si="9841"/>
        <v>0</v>
      </c>
      <c r="CJ1468" s="17">
        <f t="shared" si="9841"/>
        <v>0</v>
      </c>
      <c r="CK1468" s="17">
        <f t="shared" si="9841"/>
        <v>0</v>
      </c>
      <c r="CL1468" s="17">
        <f t="shared" si="9841"/>
        <v>0</v>
      </c>
      <c r="CM1468" s="17">
        <f t="shared" si="9841"/>
        <v>0</v>
      </c>
      <c r="CN1468" s="17">
        <f t="shared" si="9841"/>
        <v>0</v>
      </c>
      <c r="CO1468" s="17">
        <f t="shared" si="9841"/>
        <v>0</v>
      </c>
    </row>
    <row r="1469" spans="2:93">
      <c r="B1469" s="556"/>
      <c r="C1469" s="556">
        <v>4</v>
      </c>
      <c r="D1469" s="632"/>
      <c r="E1469" s="632"/>
      <c r="F1469" s="632"/>
      <c r="G1469" s="632"/>
      <c r="H1469" s="17"/>
      <c r="I1469" s="17">
        <f t="shared" ref="I1469:BT1469" si="9842">I45+I172+I306+I434+I564+I693+I824+I954+I1083+I1212+I1340</f>
        <v>0</v>
      </c>
      <c r="J1469" s="17">
        <f t="shared" si="9842"/>
        <v>0</v>
      </c>
      <c r="K1469" s="17">
        <f t="shared" si="9842"/>
        <v>0</v>
      </c>
      <c r="L1469" s="17">
        <f t="shared" si="9842"/>
        <v>0</v>
      </c>
      <c r="M1469" s="17">
        <f t="shared" si="9842"/>
        <v>-59574.386666666673</v>
      </c>
      <c r="N1469" s="17">
        <f t="shared" si="9842"/>
        <v>-60371.726666666669</v>
      </c>
      <c r="O1469" s="17">
        <f t="shared" si="9842"/>
        <v>-69462.026666666672</v>
      </c>
      <c r="P1469" s="17">
        <f t="shared" si="9842"/>
        <v>-70702.73000000001</v>
      </c>
      <c r="Q1469" s="17">
        <f t="shared" si="9842"/>
        <v>-71967.310000000012</v>
      </c>
      <c r="R1469" s="17">
        <f t="shared" si="9842"/>
        <v>-73256.37000000001</v>
      </c>
      <c r="S1469" s="17">
        <f t="shared" si="9842"/>
        <v>-74570.430000000008</v>
      </c>
      <c r="T1469" s="17">
        <f t="shared" si="9842"/>
        <v>-75909.89</v>
      </c>
      <c r="U1469" s="17">
        <f t="shared" si="9842"/>
        <v>-77275.513333333336</v>
      </c>
      <c r="V1469" s="17">
        <f t="shared" si="9842"/>
        <v>-78667.613333333342</v>
      </c>
      <c r="W1469" s="17">
        <f t="shared" si="9842"/>
        <v>-80086.83666666667</v>
      </c>
      <c r="X1469" s="17">
        <f t="shared" si="9842"/>
        <v>-66897.536666666696</v>
      </c>
      <c r="Y1469" s="17">
        <f t="shared" si="9842"/>
        <v>-67739.479999999981</v>
      </c>
      <c r="Z1469" s="17">
        <f t="shared" si="9842"/>
        <v>-68703.200000000012</v>
      </c>
      <c r="AA1469" s="17">
        <f t="shared" si="9842"/>
        <v>-69681.600000000006</v>
      </c>
      <c r="AB1469" s="17">
        <f t="shared" si="9842"/>
        <v>-70675.08</v>
      </c>
      <c r="AC1469" s="17">
        <f t="shared" si="9842"/>
        <v>-71683.640000000014</v>
      </c>
      <c r="AD1469" s="17">
        <f t="shared" si="9842"/>
        <v>-72707.64</v>
      </c>
      <c r="AE1469" s="17">
        <f t="shared" si="9842"/>
        <v>-73747.360000000001</v>
      </c>
      <c r="AF1469" s="17">
        <f t="shared" si="9842"/>
        <v>-74802.840000000011</v>
      </c>
      <c r="AG1469" s="17">
        <f t="shared" si="9842"/>
        <v>-75874.51999999999</v>
      </c>
      <c r="AH1469" s="17">
        <f t="shared" si="9842"/>
        <v>-76962.760000000009</v>
      </c>
      <c r="AI1469" s="17">
        <f t="shared" si="9842"/>
        <v>-78067.599999999991</v>
      </c>
      <c r="AJ1469" s="17">
        <f t="shared" si="9842"/>
        <v>-79189.360000000015</v>
      </c>
      <c r="AK1469" s="17">
        <f t="shared" si="9842"/>
        <v>-80328.479999999996</v>
      </c>
      <c r="AL1469" s="17">
        <f t="shared" si="9842"/>
        <v>0</v>
      </c>
      <c r="AM1469" s="17">
        <f t="shared" si="9842"/>
        <v>0</v>
      </c>
      <c r="AN1469" s="17">
        <f t="shared" si="9842"/>
        <v>0</v>
      </c>
      <c r="AO1469" s="17">
        <f t="shared" si="9842"/>
        <v>0</v>
      </c>
      <c r="AP1469" s="17">
        <f t="shared" si="9842"/>
        <v>0</v>
      </c>
      <c r="AQ1469" s="17">
        <f t="shared" si="9842"/>
        <v>0</v>
      </c>
      <c r="AR1469" s="17">
        <f t="shared" si="9842"/>
        <v>0</v>
      </c>
      <c r="AS1469" s="17">
        <f t="shared" si="9842"/>
        <v>0</v>
      </c>
      <c r="AT1469" s="17">
        <f t="shared" si="9842"/>
        <v>0</v>
      </c>
      <c r="AU1469" s="17">
        <f t="shared" si="9842"/>
        <v>0</v>
      </c>
      <c r="AV1469" s="17">
        <f t="shared" si="9842"/>
        <v>0</v>
      </c>
      <c r="AW1469" s="17">
        <f t="shared" si="9842"/>
        <v>0</v>
      </c>
      <c r="AX1469" s="17">
        <f t="shared" si="9842"/>
        <v>0</v>
      </c>
      <c r="AY1469" s="17">
        <f t="shared" si="9842"/>
        <v>0</v>
      </c>
      <c r="AZ1469" s="17">
        <f t="shared" si="9842"/>
        <v>0</v>
      </c>
      <c r="BA1469" s="17">
        <f t="shared" si="9842"/>
        <v>0</v>
      </c>
      <c r="BB1469" s="17">
        <f t="shared" si="9842"/>
        <v>0</v>
      </c>
      <c r="BC1469" s="17">
        <f t="shared" si="9842"/>
        <v>0</v>
      </c>
      <c r="BD1469" s="17">
        <f t="shared" si="9842"/>
        <v>0</v>
      </c>
      <c r="BE1469" s="17">
        <f t="shared" si="9842"/>
        <v>0</v>
      </c>
      <c r="BF1469" s="17">
        <f t="shared" si="9842"/>
        <v>0</v>
      </c>
      <c r="BG1469" s="17">
        <f t="shared" si="9842"/>
        <v>0</v>
      </c>
      <c r="BH1469" s="17">
        <f t="shared" si="9842"/>
        <v>0</v>
      </c>
      <c r="BI1469" s="17">
        <f t="shared" si="9842"/>
        <v>0</v>
      </c>
      <c r="BJ1469" s="17">
        <f t="shared" si="9842"/>
        <v>0</v>
      </c>
      <c r="BK1469" s="17">
        <f t="shared" si="9842"/>
        <v>0</v>
      </c>
      <c r="BL1469" s="17">
        <f t="shared" si="9842"/>
        <v>0</v>
      </c>
      <c r="BM1469" s="17">
        <f t="shared" si="9842"/>
        <v>0</v>
      </c>
      <c r="BN1469" s="17">
        <f t="shared" si="9842"/>
        <v>0</v>
      </c>
      <c r="BO1469" s="17">
        <f t="shared" si="9842"/>
        <v>0</v>
      </c>
      <c r="BP1469" s="17">
        <f t="shared" si="9842"/>
        <v>0</v>
      </c>
      <c r="BQ1469" s="17">
        <f t="shared" si="9842"/>
        <v>0</v>
      </c>
      <c r="BR1469" s="17">
        <f t="shared" si="9842"/>
        <v>0</v>
      </c>
      <c r="BS1469" s="17">
        <f t="shared" si="9842"/>
        <v>0</v>
      </c>
      <c r="BT1469" s="17">
        <f t="shared" si="9842"/>
        <v>0</v>
      </c>
      <c r="BU1469" s="17">
        <f t="shared" ref="BU1469:CO1469" si="9843">BU45+BU172+BU306+BU434+BU564+BU693+BU824+BU954+BU1083+BU1212+BU1340</f>
        <v>0</v>
      </c>
      <c r="BV1469" s="17">
        <f t="shared" si="9843"/>
        <v>0</v>
      </c>
      <c r="BW1469" s="17">
        <f t="shared" si="9843"/>
        <v>0</v>
      </c>
      <c r="BX1469" s="17">
        <f t="shared" si="9843"/>
        <v>0</v>
      </c>
      <c r="BY1469" s="17">
        <f t="shared" si="9843"/>
        <v>0</v>
      </c>
      <c r="BZ1469" s="17">
        <f t="shared" si="9843"/>
        <v>0</v>
      </c>
      <c r="CA1469" s="17">
        <f t="shared" si="9843"/>
        <v>0</v>
      </c>
      <c r="CB1469" s="17">
        <f t="shared" si="9843"/>
        <v>0</v>
      </c>
      <c r="CC1469" s="17">
        <f t="shared" si="9843"/>
        <v>0</v>
      </c>
      <c r="CD1469" s="17">
        <f t="shared" si="9843"/>
        <v>0</v>
      </c>
      <c r="CE1469" s="17">
        <f t="shared" si="9843"/>
        <v>0</v>
      </c>
      <c r="CF1469" s="17">
        <f t="shared" si="9843"/>
        <v>0</v>
      </c>
      <c r="CG1469" s="17">
        <f t="shared" si="9843"/>
        <v>0</v>
      </c>
      <c r="CH1469" s="17">
        <f t="shared" si="9843"/>
        <v>0</v>
      </c>
      <c r="CI1469" s="17">
        <f t="shared" si="9843"/>
        <v>0</v>
      </c>
      <c r="CJ1469" s="17">
        <f t="shared" si="9843"/>
        <v>0</v>
      </c>
      <c r="CK1469" s="17">
        <f t="shared" si="9843"/>
        <v>0</v>
      </c>
      <c r="CL1469" s="17">
        <f t="shared" si="9843"/>
        <v>0</v>
      </c>
      <c r="CM1469" s="17">
        <f t="shared" si="9843"/>
        <v>0</v>
      </c>
      <c r="CN1469" s="17">
        <f t="shared" si="9843"/>
        <v>0</v>
      </c>
      <c r="CO1469" s="17">
        <f t="shared" si="9843"/>
        <v>0</v>
      </c>
    </row>
    <row r="1470" spans="2:93">
      <c r="B1470" s="556"/>
      <c r="C1470" s="556">
        <v>5</v>
      </c>
      <c r="D1470" s="632"/>
      <c r="E1470" s="632"/>
      <c r="F1470" s="632"/>
      <c r="G1470" s="632"/>
      <c r="H1470" s="17"/>
      <c r="I1470" s="17">
        <f t="shared" ref="I1470:BT1470" si="9844">I46+I173+I307+I435+I565+I694+I825+I955+I1084+I1213+I1341</f>
        <v>0</v>
      </c>
      <c r="J1470" s="17">
        <f t="shared" si="9844"/>
        <v>0</v>
      </c>
      <c r="K1470" s="17">
        <f t="shared" si="9844"/>
        <v>0</v>
      </c>
      <c r="L1470" s="17">
        <f t="shared" si="9844"/>
        <v>0</v>
      </c>
      <c r="M1470" s="17">
        <f t="shared" si="9844"/>
        <v>0</v>
      </c>
      <c r="N1470" s="17">
        <f t="shared" si="9844"/>
        <v>-60371.726666666669</v>
      </c>
      <c r="O1470" s="17">
        <f t="shared" si="9844"/>
        <v>-69462.026666666672</v>
      </c>
      <c r="P1470" s="17">
        <f t="shared" si="9844"/>
        <v>-70702.73000000001</v>
      </c>
      <c r="Q1470" s="17">
        <f t="shared" si="9844"/>
        <v>-71967.310000000012</v>
      </c>
      <c r="R1470" s="17">
        <f t="shared" si="9844"/>
        <v>-73256.37000000001</v>
      </c>
      <c r="S1470" s="17">
        <f t="shared" si="9844"/>
        <v>-74570.430000000008</v>
      </c>
      <c r="T1470" s="17">
        <f t="shared" si="9844"/>
        <v>-75909.89</v>
      </c>
      <c r="U1470" s="17">
        <f t="shared" si="9844"/>
        <v>-77275.513333333336</v>
      </c>
      <c r="V1470" s="17">
        <f t="shared" si="9844"/>
        <v>-78667.613333333342</v>
      </c>
      <c r="W1470" s="17">
        <f t="shared" si="9844"/>
        <v>-80086.83666666667</v>
      </c>
      <c r="X1470" s="17">
        <f t="shared" si="9844"/>
        <v>-66897.536666666696</v>
      </c>
      <c r="Y1470" s="17">
        <f t="shared" si="9844"/>
        <v>-67847.396666666653</v>
      </c>
      <c r="Z1470" s="17">
        <f t="shared" si="9844"/>
        <v>-68703.200000000012</v>
      </c>
      <c r="AA1470" s="17">
        <f t="shared" si="9844"/>
        <v>-69681.600000000006</v>
      </c>
      <c r="AB1470" s="17">
        <f t="shared" si="9844"/>
        <v>-70675.08</v>
      </c>
      <c r="AC1470" s="17">
        <f t="shared" si="9844"/>
        <v>-71683.640000000014</v>
      </c>
      <c r="AD1470" s="17">
        <f t="shared" si="9844"/>
        <v>-72707.64</v>
      </c>
      <c r="AE1470" s="17">
        <f t="shared" si="9844"/>
        <v>-73747.360000000001</v>
      </c>
      <c r="AF1470" s="17">
        <f t="shared" si="9844"/>
        <v>-74802.840000000011</v>
      </c>
      <c r="AG1470" s="17">
        <f t="shared" si="9844"/>
        <v>-75874.51999999999</v>
      </c>
      <c r="AH1470" s="17">
        <f t="shared" si="9844"/>
        <v>-76962.760000000009</v>
      </c>
      <c r="AI1470" s="17">
        <f t="shared" si="9844"/>
        <v>-78067.599999999991</v>
      </c>
      <c r="AJ1470" s="17">
        <f t="shared" si="9844"/>
        <v>-79189.360000000015</v>
      </c>
      <c r="AK1470" s="17">
        <f t="shared" si="9844"/>
        <v>-80328.479999999996</v>
      </c>
      <c r="AL1470" s="17">
        <f t="shared" si="9844"/>
        <v>-81485.039999999994</v>
      </c>
      <c r="AM1470" s="17">
        <f t="shared" si="9844"/>
        <v>0</v>
      </c>
      <c r="AN1470" s="17">
        <f t="shared" si="9844"/>
        <v>0</v>
      </c>
      <c r="AO1470" s="17">
        <f t="shared" si="9844"/>
        <v>0</v>
      </c>
      <c r="AP1470" s="17">
        <f t="shared" si="9844"/>
        <v>0</v>
      </c>
      <c r="AQ1470" s="17">
        <f t="shared" si="9844"/>
        <v>0</v>
      </c>
      <c r="AR1470" s="17">
        <f t="shared" si="9844"/>
        <v>0</v>
      </c>
      <c r="AS1470" s="17">
        <f t="shared" si="9844"/>
        <v>0</v>
      </c>
      <c r="AT1470" s="17">
        <f t="shared" si="9844"/>
        <v>0</v>
      </c>
      <c r="AU1470" s="17">
        <f t="shared" si="9844"/>
        <v>0</v>
      </c>
      <c r="AV1470" s="17">
        <f t="shared" si="9844"/>
        <v>0</v>
      </c>
      <c r="AW1470" s="17">
        <f t="shared" si="9844"/>
        <v>0</v>
      </c>
      <c r="AX1470" s="17">
        <f t="shared" si="9844"/>
        <v>0</v>
      </c>
      <c r="AY1470" s="17">
        <f t="shared" si="9844"/>
        <v>0</v>
      </c>
      <c r="AZ1470" s="17">
        <f t="shared" si="9844"/>
        <v>0</v>
      </c>
      <c r="BA1470" s="17">
        <f t="shared" si="9844"/>
        <v>0</v>
      </c>
      <c r="BB1470" s="17">
        <f t="shared" si="9844"/>
        <v>0</v>
      </c>
      <c r="BC1470" s="17">
        <f t="shared" si="9844"/>
        <v>0</v>
      </c>
      <c r="BD1470" s="17">
        <f t="shared" si="9844"/>
        <v>0</v>
      </c>
      <c r="BE1470" s="17">
        <f t="shared" si="9844"/>
        <v>0</v>
      </c>
      <c r="BF1470" s="17">
        <f t="shared" si="9844"/>
        <v>0</v>
      </c>
      <c r="BG1470" s="17">
        <f t="shared" si="9844"/>
        <v>0</v>
      </c>
      <c r="BH1470" s="17">
        <f t="shared" si="9844"/>
        <v>0</v>
      </c>
      <c r="BI1470" s="17">
        <f t="shared" si="9844"/>
        <v>0</v>
      </c>
      <c r="BJ1470" s="17">
        <f t="shared" si="9844"/>
        <v>0</v>
      </c>
      <c r="BK1470" s="17">
        <f t="shared" si="9844"/>
        <v>0</v>
      </c>
      <c r="BL1470" s="17">
        <f t="shared" si="9844"/>
        <v>0</v>
      </c>
      <c r="BM1470" s="17">
        <f t="shared" si="9844"/>
        <v>0</v>
      </c>
      <c r="BN1470" s="17">
        <f t="shared" si="9844"/>
        <v>0</v>
      </c>
      <c r="BO1470" s="17">
        <f t="shared" si="9844"/>
        <v>0</v>
      </c>
      <c r="BP1470" s="17">
        <f t="shared" si="9844"/>
        <v>0</v>
      </c>
      <c r="BQ1470" s="17">
        <f t="shared" si="9844"/>
        <v>0</v>
      </c>
      <c r="BR1470" s="17">
        <f t="shared" si="9844"/>
        <v>0</v>
      </c>
      <c r="BS1470" s="17">
        <f t="shared" si="9844"/>
        <v>0</v>
      </c>
      <c r="BT1470" s="17">
        <f t="shared" si="9844"/>
        <v>0</v>
      </c>
      <c r="BU1470" s="17">
        <f t="shared" ref="BU1470:CO1470" si="9845">BU46+BU173+BU307+BU435+BU565+BU694+BU825+BU955+BU1084+BU1213+BU1341</f>
        <v>0</v>
      </c>
      <c r="BV1470" s="17">
        <f t="shared" si="9845"/>
        <v>0</v>
      </c>
      <c r="BW1470" s="17">
        <f t="shared" si="9845"/>
        <v>0</v>
      </c>
      <c r="BX1470" s="17">
        <f t="shared" si="9845"/>
        <v>0</v>
      </c>
      <c r="BY1470" s="17">
        <f t="shared" si="9845"/>
        <v>0</v>
      </c>
      <c r="BZ1470" s="17">
        <f t="shared" si="9845"/>
        <v>0</v>
      </c>
      <c r="CA1470" s="17">
        <f t="shared" si="9845"/>
        <v>0</v>
      </c>
      <c r="CB1470" s="17">
        <f t="shared" si="9845"/>
        <v>0</v>
      </c>
      <c r="CC1470" s="17">
        <f t="shared" si="9845"/>
        <v>0</v>
      </c>
      <c r="CD1470" s="17">
        <f t="shared" si="9845"/>
        <v>0</v>
      </c>
      <c r="CE1470" s="17">
        <f t="shared" si="9845"/>
        <v>0</v>
      </c>
      <c r="CF1470" s="17">
        <f t="shared" si="9845"/>
        <v>0</v>
      </c>
      <c r="CG1470" s="17">
        <f t="shared" si="9845"/>
        <v>0</v>
      </c>
      <c r="CH1470" s="17">
        <f t="shared" si="9845"/>
        <v>0</v>
      </c>
      <c r="CI1470" s="17">
        <f t="shared" si="9845"/>
        <v>0</v>
      </c>
      <c r="CJ1470" s="17">
        <f t="shared" si="9845"/>
        <v>0</v>
      </c>
      <c r="CK1470" s="17">
        <f t="shared" si="9845"/>
        <v>0</v>
      </c>
      <c r="CL1470" s="17">
        <f t="shared" si="9845"/>
        <v>0</v>
      </c>
      <c r="CM1470" s="17">
        <f t="shared" si="9845"/>
        <v>0</v>
      </c>
      <c r="CN1470" s="17">
        <f t="shared" si="9845"/>
        <v>0</v>
      </c>
      <c r="CO1470" s="17">
        <f t="shared" si="9845"/>
        <v>0</v>
      </c>
    </row>
    <row r="1471" spans="2:93">
      <c r="B1471" s="556"/>
      <c r="C1471" s="556">
        <v>6</v>
      </c>
      <c r="D1471" s="632"/>
      <c r="E1471" s="632"/>
      <c r="F1471" s="632"/>
      <c r="G1471" s="632"/>
      <c r="H1471" s="17"/>
      <c r="I1471" s="17">
        <f t="shared" ref="I1471:BT1471" si="9846">I47+I174+I308+I436+I566+I695+I826+I956+I1085+I1214+I1342</f>
        <v>0</v>
      </c>
      <c r="J1471" s="17">
        <f t="shared" si="9846"/>
        <v>0</v>
      </c>
      <c r="K1471" s="17">
        <f t="shared" si="9846"/>
        <v>0</v>
      </c>
      <c r="L1471" s="17">
        <f t="shared" si="9846"/>
        <v>0</v>
      </c>
      <c r="M1471" s="17">
        <f t="shared" si="9846"/>
        <v>0</v>
      </c>
      <c r="N1471" s="17">
        <f t="shared" si="9846"/>
        <v>0</v>
      </c>
      <c r="O1471" s="17">
        <f t="shared" si="9846"/>
        <v>-69462.026666666672</v>
      </c>
      <c r="P1471" s="17">
        <f t="shared" si="9846"/>
        <v>-70702.73000000001</v>
      </c>
      <c r="Q1471" s="17">
        <f t="shared" si="9846"/>
        <v>-71967.310000000012</v>
      </c>
      <c r="R1471" s="17">
        <f t="shared" si="9846"/>
        <v>-73256.37000000001</v>
      </c>
      <c r="S1471" s="17">
        <f t="shared" si="9846"/>
        <v>-74570.430000000008</v>
      </c>
      <c r="T1471" s="17">
        <f t="shared" si="9846"/>
        <v>-75909.89</v>
      </c>
      <c r="U1471" s="17">
        <f t="shared" si="9846"/>
        <v>-77275.513333333336</v>
      </c>
      <c r="V1471" s="17">
        <f t="shared" si="9846"/>
        <v>-78667.613333333342</v>
      </c>
      <c r="W1471" s="17">
        <f t="shared" si="9846"/>
        <v>-80086.83666666667</v>
      </c>
      <c r="X1471" s="17">
        <f t="shared" si="9846"/>
        <v>-66897.536666666696</v>
      </c>
      <c r="Y1471" s="17">
        <f t="shared" si="9846"/>
        <v>-67847.396666666653</v>
      </c>
      <c r="Z1471" s="17">
        <f t="shared" si="9846"/>
        <v>-68811.700000000012</v>
      </c>
      <c r="AA1471" s="17">
        <f t="shared" si="9846"/>
        <v>-69681.600000000006</v>
      </c>
      <c r="AB1471" s="17">
        <f t="shared" si="9846"/>
        <v>-70675.08</v>
      </c>
      <c r="AC1471" s="17">
        <f t="shared" si="9846"/>
        <v>-71683.640000000014</v>
      </c>
      <c r="AD1471" s="17">
        <f t="shared" si="9846"/>
        <v>-72707.64</v>
      </c>
      <c r="AE1471" s="17">
        <f t="shared" si="9846"/>
        <v>-73747.360000000001</v>
      </c>
      <c r="AF1471" s="17">
        <f t="shared" si="9846"/>
        <v>-74802.840000000011</v>
      </c>
      <c r="AG1471" s="17">
        <f t="shared" si="9846"/>
        <v>-75874.51999999999</v>
      </c>
      <c r="AH1471" s="17">
        <f t="shared" si="9846"/>
        <v>-76962.760000000009</v>
      </c>
      <c r="AI1471" s="17">
        <f t="shared" si="9846"/>
        <v>-78067.599999999991</v>
      </c>
      <c r="AJ1471" s="17">
        <f t="shared" si="9846"/>
        <v>-79189.360000000015</v>
      </c>
      <c r="AK1471" s="17">
        <f t="shared" si="9846"/>
        <v>-80328.479999999996</v>
      </c>
      <c r="AL1471" s="17">
        <f t="shared" si="9846"/>
        <v>-81485.039999999994</v>
      </c>
      <c r="AM1471" s="17">
        <f t="shared" si="9846"/>
        <v>-82659.400000000009</v>
      </c>
      <c r="AN1471" s="17">
        <f t="shared" si="9846"/>
        <v>0</v>
      </c>
      <c r="AO1471" s="17">
        <f t="shared" si="9846"/>
        <v>0</v>
      </c>
      <c r="AP1471" s="17">
        <f t="shared" si="9846"/>
        <v>0</v>
      </c>
      <c r="AQ1471" s="17">
        <f t="shared" si="9846"/>
        <v>0</v>
      </c>
      <c r="AR1471" s="17">
        <f t="shared" si="9846"/>
        <v>0</v>
      </c>
      <c r="AS1471" s="17">
        <f t="shared" si="9846"/>
        <v>0</v>
      </c>
      <c r="AT1471" s="17">
        <f t="shared" si="9846"/>
        <v>0</v>
      </c>
      <c r="AU1471" s="17">
        <f t="shared" si="9846"/>
        <v>0</v>
      </c>
      <c r="AV1471" s="17">
        <f t="shared" si="9846"/>
        <v>0</v>
      </c>
      <c r="AW1471" s="17">
        <f t="shared" si="9846"/>
        <v>0</v>
      </c>
      <c r="AX1471" s="17">
        <f t="shared" si="9846"/>
        <v>0</v>
      </c>
      <c r="AY1471" s="17">
        <f t="shared" si="9846"/>
        <v>0</v>
      </c>
      <c r="AZ1471" s="17">
        <f t="shared" si="9846"/>
        <v>0</v>
      </c>
      <c r="BA1471" s="17">
        <f t="shared" si="9846"/>
        <v>0</v>
      </c>
      <c r="BB1471" s="17">
        <f t="shared" si="9846"/>
        <v>0</v>
      </c>
      <c r="BC1471" s="17">
        <f t="shared" si="9846"/>
        <v>0</v>
      </c>
      <c r="BD1471" s="17">
        <f t="shared" si="9846"/>
        <v>0</v>
      </c>
      <c r="BE1471" s="17">
        <f t="shared" si="9846"/>
        <v>0</v>
      </c>
      <c r="BF1471" s="17">
        <f t="shared" si="9846"/>
        <v>0</v>
      </c>
      <c r="BG1471" s="17">
        <f t="shared" si="9846"/>
        <v>0</v>
      </c>
      <c r="BH1471" s="17">
        <f t="shared" si="9846"/>
        <v>0</v>
      </c>
      <c r="BI1471" s="17">
        <f t="shared" si="9846"/>
        <v>0</v>
      </c>
      <c r="BJ1471" s="17">
        <f t="shared" si="9846"/>
        <v>0</v>
      </c>
      <c r="BK1471" s="17">
        <f t="shared" si="9846"/>
        <v>0</v>
      </c>
      <c r="BL1471" s="17">
        <f t="shared" si="9846"/>
        <v>0</v>
      </c>
      <c r="BM1471" s="17">
        <f t="shared" si="9846"/>
        <v>0</v>
      </c>
      <c r="BN1471" s="17">
        <f t="shared" si="9846"/>
        <v>0</v>
      </c>
      <c r="BO1471" s="17">
        <f t="shared" si="9846"/>
        <v>0</v>
      </c>
      <c r="BP1471" s="17">
        <f t="shared" si="9846"/>
        <v>0</v>
      </c>
      <c r="BQ1471" s="17">
        <f t="shared" si="9846"/>
        <v>0</v>
      </c>
      <c r="BR1471" s="17">
        <f t="shared" si="9846"/>
        <v>0</v>
      </c>
      <c r="BS1471" s="17">
        <f t="shared" si="9846"/>
        <v>0</v>
      </c>
      <c r="BT1471" s="17">
        <f t="shared" si="9846"/>
        <v>0</v>
      </c>
      <c r="BU1471" s="17">
        <f t="shared" ref="BU1471:CO1471" si="9847">BU47+BU174+BU308+BU436+BU566+BU695+BU826+BU956+BU1085+BU1214+BU1342</f>
        <v>0</v>
      </c>
      <c r="BV1471" s="17">
        <f t="shared" si="9847"/>
        <v>0</v>
      </c>
      <c r="BW1471" s="17">
        <f t="shared" si="9847"/>
        <v>0</v>
      </c>
      <c r="BX1471" s="17">
        <f t="shared" si="9847"/>
        <v>0</v>
      </c>
      <c r="BY1471" s="17">
        <f t="shared" si="9847"/>
        <v>0</v>
      </c>
      <c r="BZ1471" s="17">
        <f t="shared" si="9847"/>
        <v>0</v>
      </c>
      <c r="CA1471" s="17">
        <f t="shared" si="9847"/>
        <v>0</v>
      </c>
      <c r="CB1471" s="17">
        <f t="shared" si="9847"/>
        <v>0</v>
      </c>
      <c r="CC1471" s="17">
        <f t="shared" si="9847"/>
        <v>0</v>
      </c>
      <c r="CD1471" s="17">
        <f t="shared" si="9847"/>
        <v>0</v>
      </c>
      <c r="CE1471" s="17">
        <f t="shared" si="9847"/>
        <v>0</v>
      </c>
      <c r="CF1471" s="17">
        <f t="shared" si="9847"/>
        <v>0</v>
      </c>
      <c r="CG1471" s="17">
        <f t="shared" si="9847"/>
        <v>0</v>
      </c>
      <c r="CH1471" s="17">
        <f t="shared" si="9847"/>
        <v>0</v>
      </c>
      <c r="CI1471" s="17">
        <f t="shared" si="9847"/>
        <v>0</v>
      </c>
      <c r="CJ1471" s="17">
        <f t="shared" si="9847"/>
        <v>0</v>
      </c>
      <c r="CK1471" s="17">
        <f t="shared" si="9847"/>
        <v>0</v>
      </c>
      <c r="CL1471" s="17">
        <f t="shared" si="9847"/>
        <v>0</v>
      </c>
      <c r="CM1471" s="17">
        <f t="shared" si="9847"/>
        <v>0</v>
      </c>
      <c r="CN1471" s="17">
        <f t="shared" si="9847"/>
        <v>0</v>
      </c>
      <c r="CO1471" s="17">
        <f t="shared" si="9847"/>
        <v>0</v>
      </c>
    </row>
    <row r="1472" spans="2:93">
      <c r="B1472" s="556"/>
      <c r="C1472" s="556">
        <v>7</v>
      </c>
      <c r="D1472" s="632"/>
      <c r="E1472" s="632"/>
      <c r="F1472" s="632"/>
      <c r="G1472" s="632"/>
      <c r="H1472" s="17"/>
      <c r="I1472" s="17">
        <f t="shared" ref="I1472:BT1472" si="9848">I48+I175+I309+I437+I567+I696+I827+I957+I1086+I1215+I1343</f>
        <v>0</v>
      </c>
      <c r="J1472" s="17">
        <f t="shared" si="9848"/>
        <v>0</v>
      </c>
      <c r="K1472" s="17">
        <f t="shared" si="9848"/>
        <v>0</v>
      </c>
      <c r="L1472" s="17">
        <f t="shared" si="9848"/>
        <v>0</v>
      </c>
      <c r="M1472" s="17">
        <f t="shared" si="9848"/>
        <v>0</v>
      </c>
      <c r="N1472" s="17">
        <f t="shared" si="9848"/>
        <v>0</v>
      </c>
      <c r="O1472" s="17">
        <f t="shared" si="9848"/>
        <v>0</v>
      </c>
      <c r="P1472" s="17">
        <f t="shared" si="9848"/>
        <v>-70702.73000000001</v>
      </c>
      <c r="Q1472" s="17">
        <f t="shared" si="9848"/>
        <v>-71967.310000000012</v>
      </c>
      <c r="R1472" s="17">
        <f t="shared" si="9848"/>
        <v>-73256.37000000001</v>
      </c>
      <c r="S1472" s="17">
        <f t="shared" si="9848"/>
        <v>-74570.430000000008</v>
      </c>
      <c r="T1472" s="17">
        <f t="shared" si="9848"/>
        <v>-75909.89</v>
      </c>
      <c r="U1472" s="17">
        <f t="shared" si="9848"/>
        <v>-77275.513333333336</v>
      </c>
      <c r="V1472" s="17">
        <f t="shared" si="9848"/>
        <v>-78667.613333333342</v>
      </c>
      <c r="W1472" s="17">
        <f t="shared" si="9848"/>
        <v>-80086.83666666667</v>
      </c>
      <c r="X1472" s="17">
        <f t="shared" si="9848"/>
        <v>-66897.536666666696</v>
      </c>
      <c r="Y1472" s="17">
        <f t="shared" si="9848"/>
        <v>-67847.396666666653</v>
      </c>
      <c r="Z1472" s="17">
        <f t="shared" si="9848"/>
        <v>-68811.700000000012</v>
      </c>
      <c r="AA1472" s="17">
        <f t="shared" si="9848"/>
        <v>-69790.600000000006</v>
      </c>
      <c r="AB1472" s="17">
        <f t="shared" si="9848"/>
        <v>-70675.08</v>
      </c>
      <c r="AC1472" s="17">
        <f t="shared" si="9848"/>
        <v>-71683.640000000014</v>
      </c>
      <c r="AD1472" s="17">
        <f t="shared" si="9848"/>
        <v>-72707.64</v>
      </c>
      <c r="AE1472" s="17">
        <f t="shared" si="9848"/>
        <v>-73747.360000000001</v>
      </c>
      <c r="AF1472" s="17">
        <f t="shared" si="9848"/>
        <v>-74802.840000000011</v>
      </c>
      <c r="AG1472" s="17">
        <f t="shared" si="9848"/>
        <v>-75874.51999999999</v>
      </c>
      <c r="AH1472" s="17">
        <f t="shared" si="9848"/>
        <v>-76962.760000000009</v>
      </c>
      <c r="AI1472" s="17">
        <f t="shared" si="9848"/>
        <v>-78067.599999999991</v>
      </c>
      <c r="AJ1472" s="17">
        <f t="shared" si="9848"/>
        <v>-79189.360000000015</v>
      </c>
      <c r="AK1472" s="17">
        <f t="shared" si="9848"/>
        <v>-80328.479999999996</v>
      </c>
      <c r="AL1472" s="17">
        <f t="shared" si="9848"/>
        <v>-81485.039999999994</v>
      </c>
      <c r="AM1472" s="17">
        <f t="shared" si="9848"/>
        <v>-82659.400000000009</v>
      </c>
      <c r="AN1472" s="17">
        <f t="shared" si="9848"/>
        <v>-83851.88</v>
      </c>
      <c r="AO1472" s="17">
        <f t="shared" si="9848"/>
        <v>0</v>
      </c>
      <c r="AP1472" s="17">
        <f t="shared" si="9848"/>
        <v>0</v>
      </c>
      <c r="AQ1472" s="17">
        <f t="shared" si="9848"/>
        <v>0</v>
      </c>
      <c r="AR1472" s="17">
        <f t="shared" si="9848"/>
        <v>0</v>
      </c>
      <c r="AS1472" s="17">
        <f t="shared" si="9848"/>
        <v>0</v>
      </c>
      <c r="AT1472" s="17">
        <f t="shared" si="9848"/>
        <v>0</v>
      </c>
      <c r="AU1472" s="17">
        <f t="shared" si="9848"/>
        <v>0</v>
      </c>
      <c r="AV1472" s="17">
        <f t="shared" si="9848"/>
        <v>0</v>
      </c>
      <c r="AW1472" s="17">
        <f t="shared" si="9848"/>
        <v>0</v>
      </c>
      <c r="AX1472" s="17">
        <f t="shared" si="9848"/>
        <v>0</v>
      </c>
      <c r="AY1472" s="17">
        <f t="shared" si="9848"/>
        <v>0</v>
      </c>
      <c r="AZ1472" s="17">
        <f t="shared" si="9848"/>
        <v>0</v>
      </c>
      <c r="BA1472" s="17">
        <f t="shared" si="9848"/>
        <v>0</v>
      </c>
      <c r="BB1472" s="17">
        <f t="shared" si="9848"/>
        <v>0</v>
      </c>
      <c r="BC1472" s="17">
        <f t="shared" si="9848"/>
        <v>0</v>
      </c>
      <c r="BD1472" s="17">
        <f t="shared" si="9848"/>
        <v>0</v>
      </c>
      <c r="BE1472" s="17">
        <f t="shared" si="9848"/>
        <v>0</v>
      </c>
      <c r="BF1472" s="17">
        <f t="shared" si="9848"/>
        <v>0</v>
      </c>
      <c r="BG1472" s="17">
        <f t="shared" si="9848"/>
        <v>0</v>
      </c>
      <c r="BH1472" s="17">
        <f t="shared" si="9848"/>
        <v>0</v>
      </c>
      <c r="BI1472" s="17">
        <f t="shared" si="9848"/>
        <v>0</v>
      </c>
      <c r="BJ1472" s="17">
        <f t="shared" si="9848"/>
        <v>0</v>
      </c>
      <c r="BK1472" s="17">
        <f t="shared" si="9848"/>
        <v>0</v>
      </c>
      <c r="BL1472" s="17">
        <f t="shared" si="9848"/>
        <v>0</v>
      </c>
      <c r="BM1472" s="17">
        <f t="shared" si="9848"/>
        <v>0</v>
      </c>
      <c r="BN1472" s="17">
        <f t="shared" si="9848"/>
        <v>0</v>
      </c>
      <c r="BO1472" s="17">
        <f t="shared" si="9848"/>
        <v>0</v>
      </c>
      <c r="BP1472" s="17">
        <f t="shared" si="9848"/>
        <v>0</v>
      </c>
      <c r="BQ1472" s="17">
        <f t="shared" si="9848"/>
        <v>0</v>
      </c>
      <c r="BR1472" s="17">
        <f t="shared" si="9848"/>
        <v>0</v>
      </c>
      <c r="BS1472" s="17">
        <f t="shared" si="9848"/>
        <v>0</v>
      </c>
      <c r="BT1472" s="17">
        <f t="shared" si="9848"/>
        <v>0</v>
      </c>
      <c r="BU1472" s="17">
        <f t="shared" ref="BU1472:CO1472" si="9849">BU48+BU175+BU309+BU437+BU567+BU696+BU827+BU957+BU1086+BU1215+BU1343</f>
        <v>0</v>
      </c>
      <c r="BV1472" s="17">
        <f t="shared" si="9849"/>
        <v>0</v>
      </c>
      <c r="BW1472" s="17">
        <f t="shared" si="9849"/>
        <v>0</v>
      </c>
      <c r="BX1472" s="17">
        <f t="shared" si="9849"/>
        <v>0</v>
      </c>
      <c r="BY1472" s="17">
        <f t="shared" si="9849"/>
        <v>0</v>
      </c>
      <c r="BZ1472" s="17">
        <f t="shared" si="9849"/>
        <v>0</v>
      </c>
      <c r="CA1472" s="17">
        <f t="shared" si="9849"/>
        <v>0</v>
      </c>
      <c r="CB1472" s="17">
        <f t="shared" si="9849"/>
        <v>0</v>
      </c>
      <c r="CC1472" s="17">
        <f t="shared" si="9849"/>
        <v>0</v>
      </c>
      <c r="CD1472" s="17">
        <f t="shared" si="9849"/>
        <v>0</v>
      </c>
      <c r="CE1472" s="17">
        <f t="shared" si="9849"/>
        <v>0</v>
      </c>
      <c r="CF1472" s="17">
        <f t="shared" si="9849"/>
        <v>0</v>
      </c>
      <c r="CG1472" s="17">
        <f t="shared" si="9849"/>
        <v>0</v>
      </c>
      <c r="CH1472" s="17">
        <f t="shared" si="9849"/>
        <v>0</v>
      </c>
      <c r="CI1472" s="17">
        <f t="shared" si="9849"/>
        <v>0</v>
      </c>
      <c r="CJ1472" s="17">
        <f t="shared" si="9849"/>
        <v>0</v>
      </c>
      <c r="CK1472" s="17">
        <f t="shared" si="9849"/>
        <v>0</v>
      </c>
      <c r="CL1472" s="17">
        <f t="shared" si="9849"/>
        <v>0</v>
      </c>
      <c r="CM1472" s="17">
        <f t="shared" si="9849"/>
        <v>0</v>
      </c>
      <c r="CN1472" s="17">
        <f t="shared" si="9849"/>
        <v>0</v>
      </c>
      <c r="CO1472" s="17">
        <f t="shared" si="9849"/>
        <v>0</v>
      </c>
    </row>
    <row r="1473" spans="2:93">
      <c r="B1473" s="556"/>
      <c r="C1473" s="556">
        <v>8</v>
      </c>
      <c r="D1473" s="632"/>
      <c r="E1473" s="632"/>
      <c r="F1473" s="632"/>
      <c r="G1473" s="632"/>
      <c r="H1473" s="17"/>
      <c r="I1473" s="17">
        <f t="shared" ref="I1473:BT1473" si="9850">I49+I176+I310+I438+I568+I697+I828+I958+I1087+I1216+I1344</f>
        <v>0</v>
      </c>
      <c r="J1473" s="17">
        <f t="shared" si="9850"/>
        <v>0</v>
      </c>
      <c r="K1473" s="17">
        <f t="shared" si="9850"/>
        <v>0</v>
      </c>
      <c r="L1473" s="17">
        <f t="shared" si="9850"/>
        <v>0</v>
      </c>
      <c r="M1473" s="17">
        <f t="shared" si="9850"/>
        <v>0</v>
      </c>
      <c r="N1473" s="17">
        <f t="shared" si="9850"/>
        <v>0</v>
      </c>
      <c r="O1473" s="17">
        <f t="shared" si="9850"/>
        <v>0</v>
      </c>
      <c r="P1473" s="17">
        <f t="shared" si="9850"/>
        <v>0</v>
      </c>
      <c r="Q1473" s="17">
        <f t="shared" si="9850"/>
        <v>-71967.310000000012</v>
      </c>
      <c r="R1473" s="17">
        <f t="shared" si="9850"/>
        <v>-73256.37000000001</v>
      </c>
      <c r="S1473" s="17">
        <f t="shared" si="9850"/>
        <v>-74570.430000000008</v>
      </c>
      <c r="T1473" s="17">
        <f t="shared" si="9850"/>
        <v>-75909.89</v>
      </c>
      <c r="U1473" s="17">
        <f t="shared" si="9850"/>
        <v>-77275.513333333336</v>
      </c>
      <c r="V1473" s="17">
        <f t="shared" si="9850"/>
        <v>-78667.613333333342</v>
      </c>
      <c r="W1473" s="17">
        <f t="shared" si="9850"/>
        <v>-80086.83666666667</v>
      </c>
      <c r="X1473" s="17">
        <f t="shared" si="9850"/>
        <v>-66897.536666666696</v>
      </c>
      <c r="Y1473" s="17">
        <f t="shared" si="9850"/>
        <v>-67847.396666666653</v>
      </c>
      <c r="Z1473" s="17">
        <f t="shared" si="9850"/>
        <v>-68811.700000000012</v>
      </c>
      <c r="AA1473" s="17">
        <f t="shared" si="9850"/>
        <v>-69790.600000000006</v>
      </c>
      <c r="AB1473" s="17">
        <f t="shared" si="9850"/>
        <v>-70784.66333333333</v>
      </c>
      <c r="AC1473" s="17">
        <f t="shared" si="9850"/>
        <v>-71683.640000000014</v>
      </c>
      <c r="AD1473" s="17">
        <f t="shared" si="9850"/>
        <v>-72707.64</v>
      </c>
      <c r="AE1473" s="17">
        <f t="shared" si="9850"/>
        <v>-73747.360000000001</v>
      </c>
      <c r="AF1473" s="17">
        <f t="shared" si="9850"/>
        <v>-74802.840000000011</v>
      </c>
      <c r="AG1473" s="17">
        <f t="shared" si="9850"/>
        <v>-75874.51999999999</v>
      </c>
      <c r="AH1473" s="17">
        <f t="shared" si="9850"/>
        <v>-76962.760000000009</v>
      </c>
      <c r="AI1473" s="17">
        <f t="shared" si="9850"/>
        <v>-78067.599999999991</v>
      </c>
      <c r="AJ1473" s="17">
        <f t="shared" si="9850"/>
        <v>-79189.360000000015</v>
      </c>
      <c r="AK1473" s="17">
        <f t="shared" si="9850"/>
        <v>-80328.479999999996</v>
      </c>
      <c r="AL1473" s="17">
        <f t="shared" si="9850"/>
        <v>-81485.039999999994</v>
      </c>
      <c r="AM1473" s="17">
        <f t="shared" si="9850"/>
        <v>-82659.400000000009</v>
      </c>
      <c r="AN1473" s="17">
        <f t="shared" si="9850"/>
        <v>-83851.88</v>
      </c>
      <c r="AO1473" s="17">
        <f t="shared" si="9850"/>
        <v>-85062.680000000008</v>
      </c>
      <c r="AP1473" s="17">
        <f t="shared" si="9850"/>
        <v>0</v>
      </c>
      <c r="AQ1473" s="17">
        <f t="shared" si="9850"/>
        <v>0</v>
      </c>
      <c r="AR1473" s="17">
        <f t="shared" si="9850"/>
        <v>0</v>
      </c>
      <c r="AS1473" s="17">
        <f t="shared" si="9850"/>
        <v>0</v>
      </c>
      <c r="AT1473" s="17">
        <f t="shared" si="9850"/>
        <v>0</v>
      </c>
      <c r="AU1473" s="17">
        <f t="shared" si="9850"/>
        <v>0</v>
      </c>
      <c r="AV1473" s="17">
        <f t="shared" si="9850"/>
        <v>0</v>
      </c>
      <c r="AW1473" s="17">
        <f t="shared" si="9850"/>
        <v>0</v>
      </c>
      <c r="AX1473" s="17">
        <f t="shared" si="9850"/>
        <v>0</v>
      </c>
      <c r="AY1473" s="17">
        <f t="shared" si="9850"/>
        <v>0</v>
      </c>
      <c r="AZ1473" s="17">
        <f t="shared" si="9850"/>
        <v>0</v>
      </c>
      <c r="BA1473" s="17">
        <f t="shared" si="9850"/>
        <v>0</v>
      </c>
      <c r="BB1473" s="17">
        <f t="shared" si="9850"/>
        <v>0</v>
      </c>
      <c r="BC1473" s="17">
        <f t="shared" si="9850"/>
        <v>0</v>
      </c>
      <c r="BD1473" s="17">
        <f t="shared" si="9850"/>
        <v>0</v>
      </c>
      <c r="BE1473" s="17">
        <f t="shared" si="9850"/>
        <v>0</v>
      </c>
      <c r="BF1473" s="17">
        <f t="shared" si="9850"/>
        <v>0</v>
      </c>
      <c r="BG1473" s="17">
        <f t="shared" si="9850"/>
        <v>0</v>
      </c>
      <c r="BH1473" s="17">
        <f t="shared" si="9850"/>
        <v>0</v>
      </c>
      <c r="BI1473" s="17">
        <f t="shared" si="9850"/>
        <v>0</v>
      </c>
      <c r="BJ1473" s="17">
        <f t="shared" si="9850"/>
        <v>0</v>
      </c>
      <c r="BK1473" s="17">
        <f t="shared" si="9850"/>
        <v>0</v>
      </c>
      <c r="BL1473" s="17">
        <f t="shared" si="9850"/>
        <v>0</v>
      </c>
      <c r="BM1473" s="17">
        <f t="shared" si="9850"/>
        <v>0</v>
      </c>
      <c r="BN1473" s="17">
        <f t="shared" si="9850"/>
        <v>0</v>
      </c>
      <c r="BO1473" s="17">
        <f t="shared" si="9850"/>
        <v>0</v>
      </c>
      <c r="BP1473" s="17">
        <f t="shared" si="9850"/>
        <v>0</v>
      </c>
      <c r="BQ1473" s="17">
        <f t="shared" si="9850"/>
        <v>0</v>
      </c>
      <c r="BR1473" s="17">
        <f t="shared" si="9850"/>
        <v>0</v>
      </c>
      <c r="BS1473" s="17">
        <f t="shared" si="9850"/>
        <v>0</v>
      </c>
      <c r="BT1473" s="17">
        <f t="shared" si="9850"/>
        <v>0</v>
      </c>
      <c r="BU1473" s="17">
        <f t="shared" ref="BU1473:CO1473" si="9851">BU49+BU176+BU310+BU438+BU568+BU697+BU828+BU958+BU1087+BU1216+BU1344</f>
        <v>0</v>
      </c>
      <c r="BV1473" s="17">
        <f t="shared" si="9851"/>
        <v>0</v>
      </c>
      <c r="BW1473" s="17">
        <f t="shared" si="9851"/>
        <v>0</v>
      </c>
      <c r="BX1473" s="17">
        <f t="shared" si="9851"/>
        <v>0</v>
      </c>
      <c r="BY1473" s="17">
        <f t="shared" si="9851"/>
        <v>0</v>
      </c>
      <c r="BZ1473" s="17">
        <f t="shared" si="9851"/>
        <v>0</v>
      </c>
      <c r="CA1473" s="17">
        <f t="shared" si="9851"/>
        <v>0</v>
      </c>
      <c r="CB1473" s="17">
        <f t="shared" si="9851"/>
        <v>0</v>
      </c>
      <c r="CC1473" s="17">
        <f t="shared" si="9851"/>
        <v>0</v>
      </c>
      <c r="CD1473" s="17">
        <f t="shared" si="9851"/>
        <v>0</v>
      </c>
      <c r="CE1473" s="17">
        <f t="shared" si="9851"/>
        <v>0</v>
      </c>
      <c r="CF1473" s="17">
        <f t="shared" si="9851"/>
        <v>0</v>
      </c>
      <c r="CG1473" s="17">
        <f t="shared" si="9851"/>
        <v>0</v>
      </c>
      <c r="CH1473" s="17">
        <f t="shared" si="9851"/>
        <v>0</v>
      </c>
      <c r="CI1473" s="17">
        <f t="shared" si="9851"/>
        <v>0</v>
      </c>
      <c r="CJ1473" s="17">
        <f t="shared" si="9851"/>
        <v>0</v>
      </c>
      <c r="CK1473" s="17">
        <f t="shared" si="9851"/>
        <v>0</v>
      </c>
      <c r="CL1473" s="17">
        <f t="shared" si="9851"/>
        <v>0</v>
      </c>
      <c r="CM1473" s="17">
        <f t="shared" si="9851"/>
        <v>0</v>
      </c>
      <c r="CN1473" s="17">
        <f t="shared" si="9851"/>
        <v>0</v>
      </c>
      <c r="CO1473" s="17">
        <f t="shared" si="9851"/>
        <v>0</v>
      </c>
    </row>
    <row r="1474" spans="2:93">
      <c r="B1474" s="556"/>
      <c r="C1474" s="556">
        <v>9</v>
      </c>
      <c r="D1474" s="632"/>
      <c r="E1474" s="632"/>
      <c r="F1474" s="632"/>
      <c r="G1474" s="632"/>
      <c r="H1474" s="17"/>
      <c r="I1474" s="17">
        <f t="shared" ref="I1474:BT1474" si="9852">I50+I177+I311+I439+I569+I698+I829+I959+I1088+I1217+I1345</f>
        <v>0</v>
      </c>
      <c r="J1474" s="17">
        <f t="shared" si="9852"/>
        <v>0</v>
      </c>
      <c r="K1474" s="17">
        <f t="shared" si="9852"/>
        <v>0</v>
      </c>
      <c r="L1474" s="17">
        <f t="shared" si="9852"/>
        <v>0</v>
      </c>
      <c r="M1474" s="17">
        <f t="shared" si="9852"/>
        <v>0</v>
      </c>
      <c r="N1474" s="17">
        <f t="shared" si="9852"/>
        <v>0</v>
      </c>
      <c r="O1474" s="17">
        <f t="shared" si="9852"/>
        <v>0</v>
      </c>
      <c r="P1474" s="17">
        <f t="shared" si="9852"/>
        <v>0</v>
      </c>
      <c r="Q1474" s="17">
        <f t="shared" si="9852"/>
        <v>0</v>
      </c>
      <c r="R1474" s="17">
        <f t="shared" si="9852"/>
        <v>-73256.37000000001</v>
      </c>
      <c r="S1474" s="17">
        <f t="shared" si="9852"/>
        <v>-74570.430000000008</v>
      </c>
      <c r="T1474" s="17">
        <f t="shared" si="9852"/>
        <v>-75909.89</v>
      </c>
      <c r="U1474" s="17">
        <f t="shared" si="9852"/>
        <v>-77275.513333333336</v>
      </c>
      <c r="V1474" s="17">
        <f t="shared" si="9852"/>
        <v>-78667.613333333342</v>
      </c>
      <c r="W1474" s="17">
        <f t="shared" si="9852"/>
        <v>-80086.83666666667</v>
      </c>
      <c r="X1474" s="17">
        <f t="shared" si="9852"/>
        <v>-66897.536666666696</v>
      </c>
      <c r="Y1474" s="17">
        <f t="shared" si="9852"/>
        <v>-67847.396666666653</v>
      </c>
      <c r="Z1474" s="17">
        <f t="shared" si="9852"/>
        <v>-68811.700000000012</v>
      </c>
      <c r="AA1474" s="17">
        <f t="shared" si="9852"/>
        <v>-69790.600000000006</v>
      </c>
      <c r="AB1474" s="17">
        <f t="shared" si="9852"/>
        <v>-70784.66333333333</v>
      </c>
      <c r="AC1474" s="17">
        <f t="shared" si="9852"/>
        <v>-71793.723333333342</v>
      </c>
      <c r="AD1474" s="17">
        <f t="shared" si="9852"/>
        <v>-72707.64</v>
      </c>
      <c r="AE1474" s="17">
        <f t="shared" si="9852"/>
        <v>-73747.360000000001</v>
      </c>
      <c r="AF1474" s="17">
        <f t="shared" si="9852"/>
        <v>-74802.840000000011</v>
      </c>
      <c r="AG1474" s="17">
        <f t="shared" si="9852"/>
        <v>-75874.51999999999</v>
      </c>
      <c r="AH1474" s="17">
        <f t="shared" si="9852"/>
        <v>-76962.760000000009</v>
      </c>
      <c r="AI1474" s="17">
        <f t="shared" si="9852"/>
        <v>-78067.599999999991</v>
      </c>
      <c r="AJ1474" s="17">
        <f t="shared" si="9852"/>
        <v>-79189.360000000015</v>
      </c>
      <c r="AK1474" s="17">
        <f t="shared" si="9852"/>
        <v>-80328.479999999996</v>
      </c>
      <c r="AL1474" s="17">
        <f t="shared" si="9852"/>
        <v>-81485.039999999994</v>
      </c>
      <c r="AM1474" s="17">
        <f t="shared" si="9852"/>
        <v>-82659.400000000009</v>
      </c>
      <c r="AN1474" s="17">
        <f t="shared" si="9852"/>
        <v>-83851.88</v>
      </c>
      <c r="AO1474" s="17">
        <f t="shared" si="9852"/>
        <v>-85062.680000000008</v>
      </c>
      <c r="AP1474" s="17">
        <f t="shared" si="9852"/>
        <v>-86292.24</v>
      </c>
      <c r="AQ1474" s="17">
        <f t="shared" si="9852"/>
        <v>0</v>
      </c>
      <c r="AR1474" s="17">
        <f t="shared" si="9852"/>
        <v>0</v>
      </c>
      <c r="AS1474" s="17">
        <f t="shared" si="9852"/>
        <v>0</v>
      </c>
      <c r="AT1474" s="17">
        <f t="shared" si="9852"/>
        <v>0</v>
      </c>
      <c r="AU1474" s="17">
        <f t="shared" si="9852"/>
        <v>0</v>
      </c>
      <c r="AV1474" s="17">
        <f t="shared" si="9852"/>
        <v>0</v>
      </c>
      <c r="AW1474" s="17">
        <f t="shared" si="9852"/>
        <v>0</v>
      </c>
      <c r="AX1474" s="17">
        <f t="shared" si="9852"/>
        <v>0</v>
      </c>
      <c r="AY1474" s="17">
        <f t="shared" si="9852"/>
        <v>0</v>
      </c>
      <c r="AZ1474" s="17">
        <f t="shared" si="9852"/>
        <v>0</v>
      </c>
      <c r="BA1474" s="17">
        <f t="shared" si="9852"/>
        <v>0</v>
      </c>
      <c r="BB1474" s="17">
        <f t="shared" si="9852"/>
        <v>0</v>
      </c>
      <c r="BC1474" s="17">
        <f t="shared" si="9852"/>
        <v>0</v>
      </c>
      <c r="BD1474" s="17">
        <f t="shared" si="9852"/>
        <v>0</v>
      </c>
      <c r="BE1474" s="17">
        <f t="shared" si="9852"/>
        <v>0</v>
      </c>
      <c r="BF1474" s="17">
        <f t="shared" si="9852"/>
        <v>0</v>
      </c>
      <c r="BG1474" s="17">
        <f t="shared" si="9852"/>
        <v>0</v>
      </c>
      <c r="BH1474" s="17">
        <f t="shared" si="9852"/>
        <v>0</v>
      </c>
      <c r="BI1474" s="17">
        <f t="shared" si="9852"/>
        <v>0</v>
      </c>
      <c r="BJ1474" s="17">
        <f t="shared" si="9852"/>
        <v>0</v>
      </c>
      <c r="BK1474" s="17">
        <f t="shared" si="9852"/>
        <v>0</v>
      </c>
      <c r="BL1474" s="17">
        <f t="shared" si="9852"/>
        <v>0</v>
      </c>
      <c r="BM1474" s="17">
        <f t="shared" si="9852"/>
        <v>0</v>
      </c>
      <c r="BN1474" s="17">
        <f t="shared" si="9852"/>
        <v>0</v>
      </c>
      <c r="BO1474" s="17">
        <f t="shared" si="9852"/>
        <v>0</v>
      </c>
      <c r="BP1474" s="17">
        <f t="shared" si="9852"/>
        <v>0</v>
      </c>
      <c r="BQ1474" s="17">
        <f t="shared" si="9852"/>
        <v>0</v>
      </c>
      <c r="BR1474" s="17">
        <f t="shared" si="9852"/>
        <v>0</v>
      </c>
      <c r="BS1474" s="17">
        <f t="shared" si="9852"/>
        <v>0</v>
      </c>
      <c r="BT1474" s="17">
        <f t="shared" si="9852"/>
        <v>0</v>
      </c>
      <c r="BU1474" s="17">
        <f t="shared" ref="BU1474:CO1474" si="9853">BU50+BU177+BU311+BU439+BU569+BU698+BU829+BU959+BU1088+BU1217+BU1345</f>
        <v>0</v>
      </c>
      <c r="BV1474" s="17">
        <f t="shared" si="9853"/>
        <v>0</v>
      </c>
      <c r="BW1474" s="17">
        <f t="shared" si="9853"/>
        <v>0</v>
      </c>
      <c r="BX1474" s="17">
        <f t="shared" si="9853"/>
        <v>0</v>
      </c>
      <c r="BY1474" s="17">
        <f t="shared" si="9853"/>
        <v>0</v>
      </c>
      <c r="BZ1474" s="17">
        <f t="shared" si="9853"/>
        <v>0</v>
      </c>
      <c r="CA1474" s="17">
        <f t="shared" si="9853"/>
        <v>0</v>
      </c>
      <c r="CB1474" s="17">
        <f t="shared" si="9853"/>
        <v>0</v>
      </c>
      <c r="CC1474" s="17">
        <f t="shared" si="9853"/>
        <v>0</v>
      </c>
      <c r="CD1474" s="17">
        <f t="shared" si="9853"/>
        <v>0</v>
      </c>
      <c r="CE1474" s="17">
        <f t="shared" si="9853"/>
        <v>0</v>
      </c>
      <c r="CF1474" s="17">
        <f t="shared" si="9853"/>
        <v>0</v>
      </c>
      <c r="CG1474" s="17">
        <f t="shared" si="9853"/>
        <v>0</v>
      </c>
      <c r="CH1474" s="17">
        <f t="shared" si="9853"/>
        <v>0</v>
      </c>
      <c r="CI1474" s="17">
        <f t="shared" si="9853"/>
        <v>0</v>
      </c>
      <c r="CJ1474" s="17">
        <f t="shared" si="9853"/>
        <v>0</v>
      </c>
      <c r="CK1474" s="17">
        <f t="shared" si="9853"/>
        <v>0</v>
      </c>
      <c r="CL1474" s="17">
        <f t="shared" si="9853"/>
        <v>0</v>
      </c>
      <c r="CM1474" s="17">
        <f t="shared" si="9853"/>
        <v>0</v>
      </c>
      <c r="CN1474" s="17">
        <f t="shared" si="9853"/>
        <v>0</v>
      </c>
      <c r="CO1474" s="17">
        <f t="shared" si="9853"/>
        <v>0</v>
      </c>
    </row>
    <row r="1475" spans="2:93">
      <c r="B1475" s="556"/>
      <c r="C1475" s="556">
        <v>10</v>
      </c>
      <c r="D1475" s="632"/>
      <c r="E1475" s="632"/>
      <c r="F1475" s="632"/>
      <c r="G1475" s="632"/>
      <c r="H1475" s="17"/>
      <c r="I1475" s="17">
        <f t="shared" ref="I1475:BT1475" si="9854">I51+I178+I312+I440+I570+I699+I830+I960+I1089+I1218+I1346</f>
        <v>0</v>
      </c>
      <c r="J1475" s="17">
        <f t="shared" si="9854"/>
        <v>0</v>
      </c>
      <c r="K1475" s="17">
        <f t="shared" si="9854"/>
        <v>0</v>
      </c>
      <c r="L1475" s="17">
        <f t="shared" si="9854"/>
        <v>0</v>
      </c>
      <c r="M1475" s="17">
        <f t="shared" si="9854"/>
        <v>0</v>
      </c>
      <c r="N1475" s="17">
        <f t="shared" si="9854"/>
        <v>0</v>
      </c>
      <c r="O1475" s="17">
        <f t="shared" si="9854"/>
        <v>0</v>
      </c>
      <c r="P1475" s="17">
        <f t="shared" si="9854"/>
        <v>0</v>
      </c>
      <c r="Q1475" s="17">
        <f t="shared" si="9854"/>
        <v>0</v>
      </c>
      <c r="R1475" s="17">
        <f t="shared" si="9854"/>
        <v>0</v>
      </c>
      <c r="S1475" s="17">
        <f t="shared" si="9854"/>
        <v>-74570.430000000008</v>
      </c>
      <c r="T1475" s="17">
        <f t="shared" si="9854"/>
        <v>-75909.89</v>
      </c>
      <c r="U1475" s="17">
        <f t="shared" si="9854"/>
        <v>-77275.513333333336</v>
      </c>
      <c r="V1475" s="17">
        <f t="shared" si="9854"/>
        <v>-78667.613333333342</v>
      </c>
      <c r="W1475" s="17">
        <f t="shared" si="9854"/>
        <v>-80086.83666666667</v>
      </c>
      <c r="X1475" s="17">
        <f t="shared" si="9854"/>
        <v>-66897.536666666696</v>
      </c>
      <c r="Y1475" s="17">
        <f t="shared" si="9854"/>
        <v>-67847.396666666653</v>
      </c>
      <c r="Z1475" s="17">
        <f t="shared" si="9854"/>
        <v>-68811.700000000012</v>
      </c>
      <c r="AA1475" s="17">
        <f t="shared" si="9854"/>
        <v>-69790.600000000006</v>
      </c>
      <c r="AB1475" s="17">
        <f t="shared" si="9854"/>
        <v>-70784.66333333333</v>
      </c>
      <c r="AC1475" s="17">
        <f t="shared" si="9854"/>
        <v>-71793.723333333342</v>
      </c>
      <c r="AD1475" s="17">
        <f t="shared" si="9854"/>
        <v>-72818.306666666671</v>
      </c>
      <c r="AE1475" s="17">
        <f t="shared" si="9854"/>
        <v>-73747.360000000001</v>
      </c>
      <c r="AF1475" s="17">
        <f t="shared" si="9854"/>
        <v>-74802.840000000011</v>
      </c>
      <c r="AG1475" s="17">
        <f t="shared" si="9854"/>
        <v>-75874.51999999999</v>
      </c>
      <c r="AH1475" s="17">
        <f t="shared" si="9854"/>
        <v>-76962.760000000009</v>
      </c>
      <c r="AI1475" s="17">
        <f t="shared" si="9854"/>
        <v>-78067.599999999991</v>
      </c>
      <c r="AJ1475" s="17">
        <f t="shared" si="9854"/>
        <v>-79189.360000000015</v>
      </c>
      <c r="AK1475" s="17">
        <f t="shared" si="9854"/>
        <v>-80328.479999999996</v>
      </c>
      <c r="AL1475" s="17">
        <f t="shared" si="9854"/>
        <v>-81485.039999999994</v>
      </c>
      <c r="AM1475" s="17">
        <f t="shared" si="9854"/>
        <v>-82659.400000000009</v>
      </c>
      <c r="AN1475" s="17">
        <f t="shared" si="9854"/>
        <v>-83851.88</v>
      </c>
      <c r="AO1475" s="17">
        <f t="shared" si="9854"/>
        <v>-85062.680000000008</v>
      </c>
      <c r="AP1475" s="17">
        <f t="shared" si="9854"/>
        <v>-86292.24</v>
      </c>
      <c r="AQ1475" s="17">
        <f t="shared" si="9854"/>
        <v>-87540.680000000008</v>
      </c>
      <c r="AR1475" s="17">
        <f t="shared" si="9854"/>
        <v>0</v>
      </c>
      <c r="AS1475" s="17">
        <f t="shared" si="9854"/>
        <v>0</v>
      </c>
      <c r="AT1475" s="17">
        <f t="shared" si="9854"/>
        <v>0</v>
      </c>
      <c r="AU1475" s="17">
        <f t="shared" si="9854"/>
        <v>0</v>
      </c>
      <c r="AV1475" s="17">
        <f t="shared" si="9854"/>
        <v>0</v>
      </c>
      <c r="AW1475" s="17">
        <f t="shared" si="9854"/>
        <v>0</v>
      </c>
      <c r="AX1475" s="17">
        <f t="shared" si="9854"/>
        <v>0</v>
      </c>
      <c r="AY1475" s="17">
        <f t="shared" si="9854"/>
        <v>0</v>
      </c>
      <c r="AZ1475" s="17">
        <f t="shared" si="9854"/>
        <v>0</v>
      </c>
      <c r="BA1475" s="17">
        <f t="shared" si="9854"/>
        <v>0</v>
      </c>
      <c r="BB1475" s="17">
        <f t="shared" si="9854"/>
        <v>0</v>
      </c>
      <c r="BC1475" s="17">
        <f t="shared" si="9854"/>
        <v>0</v>
      </c>
      <c r="BD1475" s="17">
        <f t="shared" si="9854"/>
        <v>0</v>
      </c>
      <c r="BE1475" s="17">
        <f t="shared" si="9854"/>
        <v>0</v>
      </c>
      <c r="BF1475" s="17">
        <f t="shared" si="9854"/>
        <v>0</v>
      </c>
      <c r="BG1475" s="17">
        <f t="shared" si="9854"/>
        <v>0</v>
      </c>
      <c r="BH1475" s="17">
        <f t="shared" si="9854"/>
        <v>0</v>
      </c>
      <c r="BI1475" s="17">
        <f t="shared" si="9854"/>
        <v>0</v>
      </c>
      <c r="BJ1475" s="17">
        <f t="shared" si="9854"/>
        <v>0</v>
      </c>
      <c r="BK1475" s="17">
        <f t="shared" si="9854"/>
        <v>0</v>
      </c>
      <c r="BL1475" s="17">
        <f t="shared" si="9854"/>
        <v>0</v>
      </c>
      <c r="BM1475" s="17">
        <f t="shared" si="9854"/>
        <v>0</v>
      </c>
      <c r="BN1475" s="17">
        <f t="shared" si="9854"/>
        <v>0</v>
      </c>
      <c r="BO1475" s="17">
        <f t="shared" si="9854"/>
        <v>0</v>
      </c>
      <c r="BP1475" s="17">
        <f t="shared" si="9854"/>
        <v>0</v>
      </c>
      <c r="BQ1475" s="17">
        <f t="shared" si="9854"/>
        <v>0</v>
      </c>
      <c r="BR1475" s="17">
        <f t="shared" si="9854"/>
        <v>0</v>
      </c>
      <c r="BS1475" s="17">
        <f t="shared" si="9854"/>
        <v>0</v>
      </c>
      <c r="BT1475" s="17">
        <f t="shared" si="9854"/>
        <v>0</v>
      </c>
      <c r="BU1475" s="17">
        <f t="shared" ref="BU1475:CO1475" si="9855">BU51+BU178+BU312+BU440+BU570+BU699+BU830+BU960+BU1089+BU1218+BU1346</f>
        <v>0</v>
      </c>
      <c r="BV1475" s="17">
        <f t="shared" si="9855"/>
        <v>0</v>
      </c>
      <c r="BW1475" s="17">
        <f t="shared" si="9855"/>
        <v>0</v>
      </c>
      <c r="BX1475" s="17">
        <f t="shared" si="9855"/>
        <v>0</v>
      </c>
      <c r="BY1475" s="17">
        <f t="shared" si="9855"/>
        <v>0</v>
      </c>
      <c r="BZ1475" s="17">
        <f t="shared" si="9855"/>
        <v>0</v>
      </c>
      <c r="CA1475" s="17">
        <f t="shared" si="9855"/>
        <v>0</v>
      </c>
      <c r="CB1475" s="17">
        <f t="shared" si="9855"/>
        <v>0</v>
      </c>
      <c r="CC1475" s="17">
        <f t="shared" si="9855"/>
        <v>0</v>
      </c>
      <c r="CD1475" s="17">
        <f t="shared" si="9855"/>
        <v>0</v>
      </c>
      <c r="CE1475" s="17">
        <f t="shared" si="9855"/>
        <v>0</v>
      </c>
      <c r="CF1475" s="17">
        <f t="shared" si="9855"/>
        <v>0</v>
      </c>
      <c r="CG1475" s="17">
        <f t="shared" si="9855"/>
        <v>0</v>
      </c>
      <c r="CH1475" s="17">
        <f t="shared" si="9855"/>
        <v>0</v>
      </c>
      <c r="CI1475" s="17">
        <f t="shared" si="9855"/>
        <v>0</v>
      </c>
      <c r="CJ1475" s="17">
        <f t="shared" si="9855"/>
        <v>0</v>
      </c>
      <c r="CK1475" s="17">
        <f t="shared" si="9855"/>
        <v>0</v>
      </c>
      <c r="CL1475" s="17">
        <f t="shared" si="9855"/>
        <v>0</v>
      </c>
      <c r="CM1475" s="17">
        <f t="shared" si="9855"/>
        <v>0</v>
      </c>
      <c r="CN1475" s="17">
        <f t="shared" si="9855"/>
        <v>0</v>
      </c>
      <c r="CO1475" s="17">
        <f t="shared" si="9855"/>
        <v>0</v>
      </c>
    </row>
    <row r="1476" spans="2:93">
      <c r="B1476" s="556"/>
      <c r="C1476" s="556">
        <v>11</v>
      </c>
      <c r="D1476" s="632"/>
      <c r="E1476" s="632"/>
      <c r="F1476" s="632"/>
      <c r="G1476" s="632"/>
      <c r="H1476" s="17"/>
      <c r="I1476" s="17">
        <f t="shared" ref="I1476:BT1476" si="9856">I52+I179+I313+I441+I571+I700+I831+I961+I1090+I1219+I1347</f>
        <v>0</v>
      </c>
      <c r="J1476" s="17">
        <f t="shared" si="9856"/>
        <v>0</v>
      </c>
      <c r="K1476" s="17">
        <f t="shared" si="9856"/>
        <v>0</v>
      </c>
      <c r="L1476" s="17">
        <f t="shared" si="9856"/>
        <v>0</v>
      </c>
      <c r="M1476" s="17">
        <f t="shared" si="9856"/>
        <v>0</v>
      </c>
      <c r="N1476" s="17">
        <f t="shared" si="9856"/>
        <v>0</v>
      </c>
      <c r="O1476" s="17">
        <f t="shared" si="9856"/>
        <v>0</v>
      </c>
      <c r="P1476" s="17">
        <f t="shared" si="9856"/>
        <v>0</v>
      </c>
      <c r="Q1476" s="17">
        <f t="shared" si="9856"/>
        <v>0</v>
      </c>
      <c r="R1476" s="17">
        <f t="shared" si="9856"/>
        <v>0</v>
      </c>
      <c r="S1476" s="17">
        <f t="shared" si="9856"/>
        <v>0</v>
      </c>
      <c r="T1476" s="17">
        <f t="shared" si="9856"/>
        <v>-75909.89</v>
      </c>
      <c r="U1476" s="17">
        <f t="shared" si="9856"/>
        <v>-77275.513333333336</v>
      </c>
      <c r="V1476" s="17">
        <f t="shared" si="9856"/>
        <v>-78667.613333333342</v>
      </c>
      <c r="W1476" s="17">
        <f t="shared" si="9856"/>
        <v>-80086.83666666667</v>
      </c>
      <c r="X1476" s="17">
        <f t="shared" si="9856"/>
        <v>-66897.536666666696</v>
      </c>
      <c r="Y1476" s="17">
        <f t="shared" si="9856"/>
        <v>-67847.396666666653</v>
      </c>
      <c r="Z1476" s="17">
        <f t="shared" si="9856"/>
        <v>-68811.700000000012</v>
      </c>
      <c r="AA1476" s="17">
        <f t="shared" si="9856"/>
        <v>-69790.600000000006</v>
      </c>
      <c r="AB1476" s="17">
        <f t="shared" si="9856"/>
        <v>-70784.66333333333</v>
      </c>
      <c r="AC1476" s="17">
        <f t="shared" si="9856"/>
        <v>-71793.723333333342</v>
      </c>
      <c r="AD1476" s="17">
        <f t="shared" si="9856"/>
        <v>-72818.306666666671</v>
      </c>
      <c r="AE1476" s="17">
        <f t="shared" si="9856"/>
        <v>-73858.61</v>
      </c>
      <c r="AF1476" s="17">
        <f t="shared" si="9856"/>
        <v>-74802.840000000011</v>
      </c>
      <c r="AG1476" s="17">
        <f t="shared" si="9856"/>
        <v>-75874.51999999999</v>
      </c>
      <c r="AH1476" s="17">
        <f t="shared" si="9856"/>
        <v>-76962.760000000009</v>
      </c>
      <c r="AI1476" s="17">
        <f t="shared" si="9856"/>
        <v>-78067.599999999991</v>
      </c>
      <c r="AJ1476" s="17">
        <f t="shared" si="9856"/>
        <v>-79189.360000000015</v>
      </c>
      <c r="AK1476" s="17">
        <f t="shared" si="9856"/>
        <v>-80328.479999999996</v>
      </c>
      <c r="AL1476" s="17">
        <f t="shared" si="9856"/>
        <v>-81485.039999999994</v>
      </c>
      <c r="AM1476" s="17">
        <f t="shared" si="9856"/>
        <v>-82659.400000000009</v>
      </c>
      <c r="AN1476" s="17">
        <f t="shared" si="9856"/>
        <v>-83851.88</v>
      </c>
      <c r="AO1476" s="17">
        <f t="shared" si="9856"/>
        <v>-85062.680000000008</v>
      </c>
      <c r="AP1476" s="17">
        <f t="shared" si="9856"/>
        <v>-86292.24</v>
      </c>
      <c r="AQ1476" s="17">
        <f t="shared" si="9856"/>
        <v>-87540.680000000008</v>
      </c>
      <c r="AR1476" s="17">
        <f t="shared" si="9856"/>
        <v>-88808.44</v>
      </c>
      <c r="AS1476" s="17">
        <f t="shared" si="9856"/>
        <v>0</v>
      </c>
      <c r="AT1476" s="17">
        <f t="shared" si="9856"/>
        <v>0</v>
      </c>
      <c r="AU1476" s="17">
        <f t="shared" si="9856"/>
        <v>0</v>
      </c>
      <c r="AV1476" s="17">
        <f t="shared" si="9856"/>
        <v>0</v>
      </c>
      <c r="AW1476" s="17">
        <f t="shared" si="9856"/>
        <v>0</v>
      </c>
      <c r="AX1476" s="17">
        <f t="shared" si="9856"/>
        <v>0</v>
      </c>
      <c r="AY1476" s="17">
        <f t="shared" si="9856"/>
        <v>0</v>
      </c>
      <c r="AZ1476" s="17">
        <f t="shared" si="9856"/>
        <v>0</v>
      </c>
      <c r="BA1476" s="17">
        <f t="shared" si="9856"/>
        <v>0</v>
      </c>
      <c r="BB1476" s="17">
        <f t="shared" si="9856"/>
        <v>0</v>
      </c>
      <c r="BC1476" s="17">
        <f t="shared" si="9856"/>
        <v>0</v>
      </c>
      <c r="BD1476" s="17">
        <f t="shared" si="9856"/>
        <v>0</v>
      </c>
      <c r="BE1476" s="17">
        <f t="shared" si="9856"/>
        <v>0</v>
      </c>
      <c r="BF1476" s="17">
        <f t="shared" si="9856"/>
        <v>0</v>
      </c>
      <c r="BG1476" s="17">
        <f t="shared" si="9856"/>
        <v>0</v>
      </c>
      <c r="BH1476" s="17">
        <f t="shared" si="9856"/>
        <v>0</v>
      </c>
      <c r="BI1476" s="17">
        <f t="shared" si="9856"/>
        <v>0</v>
      </c>
      <c r="BJ1476" s="17">
        <f t="shared" si="9856"/>
        <v>0</v>
      </c>
      <c r="BK1476" s="17">
        <f t="shared" si="9856"/>
        <v>0</v>
      </c>
      <c r="BL1476" s="17">
        <f t="shared" si="9856"/>
        <v>0</v>
      </c>
      <c r="BM1476" s="17">
        <f t="shared" si="9856"/>
        <v>0</v>
      </c>
      <c r="BN1476" s="17">
        <f t="shared" si="9856"/>
        <v>0</v>
      </c>
      <c r="BO1476" s="17">
        <f t="shared" si="9856"/>
        <v>0</v>
      </c>
      <c r="BP1476" s="17">
        <f t="shared" si="9856"/>
        <v>0</v>
      </c>
      <c r="BQ1476" s="17">
        <f t="shared" si="9856"/>
        <v>0</v>
      </c>
      <c r="BR1476" s="17">
        <f t="shared" si="9856"/>
        <v>0</v>
      </c>
      <c r="BS1476" s="17">
        <f t="shared" si="9856"/>
        <v>0</v>
      </c>
      <c r="BT1476" s="17">
        <f t="shared" si="9856"/>
        <v>0</v>
      </c>
      <c r="BU1476" s="17">
        <f t="shared" ref="BU1476:CO1476" si="9857">BU52+BU179+BU313+BU441+BU571+BU700+BU831+BU961+BU1090+BU1219+BU1347</f>
        <v>0</v>
      </c>
      <c r="BV1476" s="17">
        <f t="shared" si="9857"/>
        <v>0</v>
      </c>
      <c r="BW1476" s="17">
        <f t="shared" si="9857"/>
        <v>0</v>
      </c>
      <c r="BX1476" s="17">
        <f t="shared" si="9857"/>
        <v>0</v>
      </c>
      <c r="BY1476" s="17">
        <f t="shared" si="9857"/>
        <v>0</v>
      </c>
      <c r="BZ1476" s="17">
        <f t="shared" si="9857"/>
        <v>0</v>
      </c>
      <c r="CA1476" s="17">
        <f t="shared" si="9857"/>
        <v>0</v>
      </c>
      <c r="CB1476" s="17">
        <f t="shared" si="9857"/>
        <v>0</v>
      </c>
      <c r="CC1476" s="17">
        <f t="shared" si="9857"/>
        <v>0</v>
      </c>
      <c r="CD1476" s="17">
        <f t="shared" si="9857"/>
        <v>0</v>
      </c>
      <c r="CE1476" s="17">
        <f t="shared" si="9857"/>
        <v>0</v>
      </c>
      <c r="CF1476" s="17">
        <f t="shared" si="9857"/>
        <v>0</v>
      </c>
      <c r="CG1476" s="17">
        <f t="shared" si="9857"/>
        <v>0</v>
      </c>
      <c r="CH1476" s="17">
        <f t="shared" si="9857"/>
        <v>0</v>
      </c>
      <c r="CI1476" s="17">
        <f t="shared" si="9857"/>
        <v>0</v>
      </c>
      <c r="CJ1476" s="17">
        <f t="shared" si="9857"/>
        <v>0</v>
      </c>
      <c r="CK1476" s="17">
        <f t="shared" si="9857"/>
        <v>0</v>
      </c>
      <c r="CL1476" s="17">
        <f t="shared" si="9857"/>
        <v>0</v>
      </c>
      <c r="CM1476" s="17">
        <f t="shared" si="9857"/>
        <v>0</v>
      </c>
      <c r="CN1476" s="17">
        <f t="shared" si="9857"/>
        <v>0</v>
      </c>
      <c r="CO1476" s="17">
        <f t="shared" si="9857"/>
        <v>0</v>
      </c>
    </row>
    <row r="1477" spans="2:93">
      <c r="B1477" s="556"/>
      <c r="C1477" s="556">
        <v>12</v>
      </c>
      <c r="D1477" s="632"/>
      <c r="E1477" s="632"/>
      <c r="F1477" s="632"/>
      <c r="G1477" s="632"/>
      <c r="H1477" s="17"/>
      <c r="I1477" s="17">
        <f t="shared" ref="I1477:BT1477" si="9858">I53+I180+I314+I442+I572+I701+I832+I962+I1091+I1220+I1348</f>
        <v>0</v>
      </c>
      <c r="J1477" s="17">
        <f t="shared" si="9858"/>
        <v>0</v>
      </c>
      <c r="K1477" s="17">
        <f t="shared" si="9858"/>
        <v>0</v>
      </c>
      <c r="L1477" s="17">
        <f t="shared" si="9858"/>
        <v>0</v>
      </c>
      <c r="M1477" s="17">
        <f t="shared" si="9858"/>
        <v>0</v>
      </c>
      <c r="N1477" s="17">
        <f t="shared" si="9858"/>
        <v>0</v>
      </c>
      <c r="O1477" s="17">
        <f t="shared" si="9858"/>
        <v>0</v>
      </c>
      <c r="P1477" s="17">
        <f t="shared" si="9858"/>
        <v>0</v>
      </c>
      <c r="Q1477" s="17">
        <f t="shared" si="9858"/>
        <v>0</v>
      </c>
      <c r="R1477" s="17">
        <f t="shared" si="9858"/>
        <v>0</v>
      </c>
      <c r="S1477" s="17">
        <f t="shared" si="9858"/>
        <v>0</v>
      </c>
      <c r="T1477" s="17">
        <f t="shared" si="9858"/>
        <v>0</v>
      </c>
      <c r="U1477" s="17">
        <f t="shared" si="9858"/>
        <v>-77275.513333333336</v>
      </c>
      <c r="V1477" s="17">
        <f t="shared" si="9858"/>
        <v>-78667.613333333342</v>
      </c>
      <c r="W1477" s="17">
        <f t="shared" si="9858"/>
        <v>-80086.83666666667</v>
      </c>
      <c r="X1477" s="17">
        <f t="shared" si="9858"/>
        <v>-66897.536666666696</v>
      </c>
      <c r="Y1477" s="17">
        <f t="shared" si="9858"/>
        <v>-67847.396666666653</v>
      </c>
      <c r="Z1477" s="17">
        <f t="shared" si="9858"/>
        <v>-68811.700000000012</v>
      </c>
      <c r="AA1477" s="17">
        <f t="shared" si="9858"/>
        <v>-69790.600000000006</v>
      </c>
      <c r="AB1477" s="17">
        <f t="shared" si="9858"/>
        <v>-70784.66333333333</v>
      </c>
      <c r="AC1477" s="17">
        <f t="shared" si="9858"/>
        <v>-71793.723333333342</v>
      </c>
      <c r="AD1477" s="17">
        <f t="shared" si="9858"/>
        <v>-72818.306666666671</v>
      </c>
      <c r="AE1477" s="17">
        <f t="shared" si="9858"/>
        <v>-73858.61</v>
      </c>
      <c r="AF1477" s="17">
        <f t="shared" si="9858"/>
        <v>-74914.590000000011</v>
      </c>
      <c r="AG1477" s="17">
        <f t="shared" si="9858"/>
        <v>-75874.51999999999</v>
      </c>
      <c r="AH1477" s="17">
        <f t="shared" si="9858"/>
        <v>-76962.760000000009</v>
      </c>
      <c r="AI1477" s="17">
        <f t="shared" si="9858"/>
        <v>-78067.599999999991</v>
      </c>
      <c r="AJ1477" s="17">
        <f t="shared" si="9858"/>
        <v>-79189.360000000015</v>
      </c>
      <c r="AK1477" s="17">
        <f t="shared" si="9858"/>
        <v>-80328.479999999996</v>
      </c>
      <c r="AL1477" s="17">
        <f t="shared" si="9858"/>
        <v>-81485.039999999994</v>
      </c>
      <c r="AM1477" s="17">
        <f t="shared" si="9858"/>
        <v>-82659.400000000009</v>
      </c>
      <c r="AN1477" s="17">
        <f t="shared" si="9858"/>
        <v>-83851.88</v>
      </c>
      <c r="AO1477" s="17">
        <f t="shared" si="9858"/>
        <v>-85062.680000000008</v>
      </c>
      <c r="AP1477" s="17">
        <f t="shared" si="9858"/>
        <v>-86292.24</v>
      </c>
      <c r="AQ1477" s="17">
        <f t="shared" si="9858"/>
        <v>-87540.680000000008</v>
      </c>
      <c r="AR1477" s="17">
        <f t="shared" si="9858"/>
        <v>-88808.44</v>
      </c>
      <c r="AS1477" s="17">
        <f t="shared" si="9858"/>
        <v>-90095.719999999987</v>
      </c>
      <c r="AT1477" s="17">
        <f t="shared" si="9858"/>
        <v>0</v>
      </c>
      <c r="AU1477" s="17">
        <f t="shared" si="9858"/>
        <v>0</v>
      </c>
      <c r="AV1477" s="17">
        <f t="shared" si="9858"/>
        <v>0</v>
      </c>
      <c r="AW1477" s="17">
        <f t="shared" si="9858"/>
        <v>0</v>
      </c>
      <c r="AX1477" s="17">
        <f t="shared" si="9858"/>
        <v>0</v>
      </c>
      <c r="AY1477" s="17">
        <f t="shared" si="9858"/>
        <v>0</v>
      </c>
      <c r="AZ1477" s="17">
        <f t="shared" si="9858"/>
        <v>0</v>
      </c>
      <c r="BA1477" s="17">
        <f t="shared" si="9858"/>
        <v>0</v>
      </c>
      <c r="BB1477" s="17">
        <f t="shared" si="9858"/>
        <v>0</v>
      </c>
      <c r="BC1477" s="17">
        <f t="shared" si="9858"/>
        <v>0</v>
      </c>
      <c r="BD1477" s="17">
        <f t="shared" si="9858"/>
        <v>0</v>
      </c>
      <c r="BE1477" s="17">
        <f t="shared" si="9858"/>
        <v>0</v>
      </c>
      <c r="BF1477" s="17">
        <f t="shared" si="9858"/>
        <v>0</v>
      </c>
      <c r="BG1477" s="17">
        <f t="shared" si="9858"/>
        <v>0</v>
      </c>
      <c r="BH1477" s="17">
        <f t="shared" si="9858"/>
        <v>0</v>
      </c>
      <c r="BI1477" s="17">
        <f t="shared" si="9858"/>
        <v>0</v>
      </c>
      <c r="BJ1477" s="17">
        <f t="shared" si="9858"/>
        <v>0</v>
      </c>
      <c r="BK1477" s="17">
        <f t="shared" si="9858"/>
        <v>0</v>
      </c>
      <c r="BL1477" s="17">
        <f t="shared" si="9858"/>
        <v>0</v>
      </c>
      <c r="BM1477" s="17">
        <f t="shared" si="9858"/>
        <v>0</v>
      </c>
      <c r="BN1477" s="17">
        <f t="shared" si="9858"/>
        <v>0</v>
      </c>
      <c r="BO1477" s="17">
        <f t="shared" si="9858"/>
        <v>0</v>
      </c>
      <c r="BP1477" s="17">
        <f t="shared" si="9858"/>
        <v>0</v>
      </c>
      <c r="BQ1477" s="17">
        <f t="shared" si="9858"/>
        <v>0</v>
      </c>
      <c r="BR1477" s="17">
        <f t="shared" si="9858"/>
        <v>0</v>
      </c>
      <c r="BS1477" s="17">
        <f t="shared" si="9858"/>
        <v>0</v>
      </c>
      <c r="BT1477" s="17">
        <f t="shared" si="9858"/>
        <v>0</v>
      </c>
      <c r="BU1477" s="17">
        <f t="shared" ref="BU1477:CO1477" si="9859">BU53+BU180+BU314+BU442+BU572+BU701+BU832+BU962+BU1091+BU1220+BU1348</f>
        <v>0</v>
      </c>
      <c r="BV1477" s="17">
        <f t="shared" si="9859"/>
        <v>0</v>
      </c>
      <c r="BW1477" s="17">
        <f t="shared" si="9859"/>
        <v>0</v>
      </c>
      <c r="BX1477" s="17">
        <f t="shared" si="9859"/>
        <v>0</v>
      </c>
      <c r="BY1477" s="17">
        <f t="shared" si="9859"/>
        <v>0</v>
      </c>
      <c r="BZ1477" s="17">
        <f t="shared" si="9859"/>
        <v>0</v>
      </c>
      <c r="CA1477" s="17">
        <f t="shared" si="9859"/>
        <v>0</v>
      </c>
      <c r="CB1477" s="17">
        <f t="shared" si="9859"/>
        <v>0</v>
      </c>
      <c r="CC1477" s="17">
        <f t="shared" si="9859"/>
        <v>0</v>
      </c>
      <c r="CD1477" s="17">
        <f t="shared" si="9859"/>
        <v>0</v>
      </c>
      <c r="CE1477" s="17">
        <f t="shared" si="9859"/>
        <v>0</v>
      </c>
      <c r="CF1477" s="17">
        <f t="shared" si="9859"/>
        <v>0</v>
      </c>
      <c r="CG1477" s="17">
        <f t="shared" si="9859"/>
        <v>0</v>
      </c>
      <c r="CH1477" s="17">
        <f t="shared" si="9859"/>
        <v>0</v>
      </c>
      <c r="CI1477" s="17">
        <f t="shared" si="9859"/>
        <v>0</v>
      </c>
      <c r="CJ1477" s="17">
        <f t="shared" si="9859"/>
        <v>0</v>
      </c>
      <c r="CK1477" s="17">
        <f t="shared" si="9859"/>
        <v>0</v>
      </c>
      <c r="CL1477" s="17">
        <f t="shared" si="9859"/>
        <v>0</v>
      </c>
      <c r="CM1477" s="17">
        <f t="shared" si="9859"/>
        <v>0</v>
      </c>
      <c r="CN1477" s="17">
        <f t="shared" si="9859"/>
        <v>0</v>
      </c>
      <c r="CO1477" s="17">
        <f t="shared" si="9859"/>
        <v>0</v>
      </c>
    </row>
    <row r="1478" spans="2:93">
      <c r="B1478" s="556"/>
      <c r="C1478" s="556">
        <v>13</v>
      </c>
      <c r="D1478" s="632"/>
      <c r="E1478" s="632"/>
      <c r="F1478" s="632"/>
      <c r="G1478" s="632"/>
      <c r="H1478" s="17"/>
      <c r="I1478" s="17">
        <f t="shared" ref="I1478:BT1478" si="9860">I54+I181+I315+I443+I573+I702+I833+I963+I1092+I1221+I1349</f>
        <v>0</v>
      </c>
      <c r="J1478" s="17">
        <f t="shared" si="9860"/>
        <v>0</v>
      </c>
      <c r="K1478" s="17">
        <f t="shared" si="9860"/>
        <v>0</v>
      </c>
      <c r="L1478" s="17">
        <f t="shared" si="9860"/>
        <v>0</v>
      </c>
      <c r="M1478" s="17">
        <f t="shared" si="9860"/>
        <v>0</v>
      </c>
      <c r="N1478" s="17">
        <f t="shared" si="9860"/>
        <v>0</v>
      </c>
      <c r="O1478" s="17">
        <f t="shared" si="9860"/>
        <v>0</v>
      </c>
      <c r="P1478" s="17">
        <f t="shared" si="9860"/>
        <v>0</v>
      </c>
      <c r="Q1478" s="17">
        <f t="shared" si="9860"/>
        <v>0</v>
      </c>
      <c r="R1478" s="17">
        <f t="shared" si="9860"/>
        <v>0</v>
      </c>
      <c r="S1478" s="17">
        <f t="shared" si="9860"/>
        <v>0</v>
      </c>
      <c r="T1478" s="17">
        <f t="shared" si="9860"/>
        <v>0</v>
      </c>
      <c r="U1478" s="17">
        <f t="shared" si="9860"/>
        <v>0</v>
      </c>
      <c r="V1478" s="17">
        <f t="shared" si="9860"/>
        <v>-78667.613333333342</v>
      </c>
      <c r="W1478" s="17">
        <f t="shared" si="9860"/>
        <v>-80086.83666666667</v>
      </c>
      <c r="X1478" s="17">
        <f t="shared" si="9860"/>
        <v>-66897.536666666696</v>
      </c>
      <c r="Y1478" s="17">
        <f t="shared" si="9860"/>
        <v>-67847.396666666653</v>
      </c>
      <c r="Z1478" s="17">
        <f t="shared" si="9860"/>
        <v>-68811.700000000012</v>
      </c>
      <c r="AA1478" s="17">
        <f t="shared" si="9860"/>
        <v>-69790.600000000006</v>
      </c>
      <c r="AB1478" s="17">
        <f t="shared" si="9860"/>
        <v>-70784.66333333333</v>
      </c>
      <c r="AC1478" s="17">
        <f t="shared" si="9860"/>
        <v>-71793.723333333342</v>
      </c>
      <c r="AD1478" s="17">
        <f t="shared" si="9860"/>
        <v>-72818.306666666671</v>
      </c>
      <c r="AE1478" s="17">
        <f t="shared" si="9860"/>
        <v>-73858.61</v>
      </c>
      <c r="AF1478" s="17">
        <f t="shared" si="9860"/>
        <v>-74914.590000000011</v>
      </c>
      <c r="AG1478" s="17">
        <f t="shared" si="9860"/>
        <v>-75986.853333333318</v>
      </c>
      <c r="AH1478" s="17">
        <f t="shared" si="9860"/>
        <v>-76962.760000000009</v>
      </c>
      <c r="AI1478" s="17">
        <f t="shared" si="9860"/>
        <v>-78067.599999999991</v>
      </c>
      <c r="AJ1478" s="17">
        <f t="shared" si="9860"/>
        <v>-79189.360000000015</v>
      </c>
      <c r="AK1478" s="17">
        <f t="shared" si="9860"/>
        <v>-80328.479999999996</v>
      </c>
      <c r="AL1478" s="17">
        <f t="shared" si="9860"/>
        <v>-81485.039999999994</v>
      </c>
      <c r="AM1478" s="17">
        <f t="shared" si="9860"/>
        <v>-82659.400000000009</v>
      </c>
      <c r="AN1478" s="17">
        <f t="shared" si="9860"/>
        <v>-83851.88</v>
      </c>
      <c r="AO1478" s="17">
        <f t="shared" si="9860"/>
        <v>-85062.680000000008</v>
      </c>
      <c r="AP1478" s="17">
        <f t="shared" si="9860"/>
        <v>-86292.24</v>
      </c>
      <c r="AQ1478" s="17">
        <f t="shared" si="9860"/>
        <v>-87540.680000000008</v>
      </c>
      <c r="AR1478" s="17">
        <f t="shared" si="9860"/>
        <v>-88808.44</v>
      </c>
      <c r="AS1478" s="17">
        <f t="shared" si="9860"/>
        <v>-90095.719999999987</v>
      </c>
      <c r="AT1478" s="17">
        <f t="shared" si="9860"/>
        <v>-91403.080000000016</v>
      </c>
      <c r="AU1478" s="17">
        <f t="shared" si="9860"/>
        <v>0</v>
      </c>
      <c r="AV1478" s="17">
        <f t="shared" si="9860"/>
        <v>0</v>
      </c>
      <c r="AW1478" s="17">
        <f t="shared" si="9860"/>
        <v>0</v>
      </c>
      <c r="AX1478" s="17">
        <f t="shared" si="9860"/>
        <v>0</v>
      </c>
      <c r="AY1478" s="17">
        <f t="shared" si="9860"/>
        <v>0</v>
      </c>
      <c r="AZ1478" s="17">
        <f t="shared" si="9860"/>
        <v>0</v>
      </c>
      <c r="BA1478" s="17">
        <f t="shared" si="9860"/>
        <v>0</v>
      </c>
      <c r="BB1478" s="17">
        <f t="shared" si="9860"/>
        <v>0</v>
      </c>
      <c r="BC1478" s="17">
        <f t="shared" si="9860"/>
        <v>0</v>
      </c>
      <c r="BD1478" s="17">
        <f t="shared" si="9860"/>
        <v>0</v>
      </c>
      <c r="BE1478" s="17">
        <f t="shared" si="9860"/>
        <v>0</v>
      </c>
      <c r="BF1478" s="17">
        <f t="shared" si="9860"/>
        <v>0</v>
      </c>
      <c r="BG1478" s="17">
        <f t="shared" si="9860"/>
        <v>0</v>
      </c>
      <c r="BH1478" s="17">
        <f t="shared" si="9860"/>
        <v>0</v>
      </c>
      <c r="BI1478" s="17">
        <f t="shared" si="9860"/>
        <v>0</v>
      </c>
      <c r="BJ1478" s="17">
        <f t="shared" si="9860"/>
        <v>0</v>
      </c>
      <c r="BK1478" s="17">
        <f t="shared" si="9860"/>
        <v>0</v>
      </c>
      <c r="BL1478" s="17">
        <f t="shared" si="9860"/>
        <v>0</v>
      </c>
      <c r="BM1478" s="17">
        <f t="shared" si="9860"/>
        <v>0</v>
      </c>
      <c r="BN1478" s="17">
        <f t="shared" si="9860"/>
        <v>0</v>
      </c>
      <c r="BO1478" s="17">
        <f t="shared" si="9860"/>
        <v>0</v>
      </c>
      <c r="BP1478" s="17">
        <f t="shared" si="9860"/>
        <v>0</v>
      </c>
      <c r="BQ1478" s="17">
        <f t="shared" si="9860"/>
        <v>0</v>
      </c>
      <c r="BR1478" s="17">
        <f t="shared" si="9860"/>
        <v>0</v>
      </c>
      <c r="BS1478" s="17">
        <f t="shared" si="9860"/>
        <v>0</v>
      </c>
      <c r="BT1478" s="17">
        <f t="shared" si="9860"/>
        <v>0</v>
      </c>
      <c r="BU1478" s="17">
        <f t="shared" ref="BU1478:CO1478" si="9861">BU54+BU181+BU315+BU443+BU573+BU702+BU833+BU963+BU1092+BU1221+BU1349</f>
        <v>0</v>
      </c>
      <c r="BV1478" s="17">
        <f t="shared" si="9861"/>
        <v>0</v>
      </c>
      <c r="BW1478" s="17">
        <f t="shared" si="9861"/>
        <v>0</v>
      </c>
      <c r="BX1478" s="17">
        <f t="shared" si="9861"/>
        <v>0</v>
      </c>
      <c r="BY1478" s="17">
        <f t="shared" si="9861"/>
        <v>0</v>
      </c>
      <c r="BZ1478" s="17">
        <f t="shared" si="9861"/>
        <v>0</v>
      </c>
      <c r="CA1478" s="17">
        <f t="shared" si="9861"/>
        <v>0</v>
      </c>
      <c r="CB1478" s="17">
        <f t="shared" si="9861"/>
        <v>0</v>
      </c>
      <c r="CC1478" s="17">
        <f t="shared" si="9861"/>
        <v>0</v>
      </c>
      <c r="CD1478" s="17">
        <f t="shared" si="9861"/>
        <v>0</v>
      </c>
      <c r="CE1478" s="17">
        <f t="shared" si="9861"/>
        <v>0</v>
      </c>
      <c r="CF1478" s="17">
        <f t="shared" si="9861"/>
        <v>0</v>
      </c>
      <c r="CG1478" s="17">
        <f t="shared" si="9861"/>
        <v>0</v>
      </c>
      <c r="CH1478" s="17">
        <f t="shared" si="9861"/>
        <v>0</v>
      </c>
      <c r="CI1478" s="17">
        <f t="shared" si="9861"/>
        <v>0</v>
      </c>
      <c r="CJ1478" s="17">
        <f t="shared" si="9861"/>
        <v>0</v>
      </c>
      <c r="CK1478" s="17">
        <f t="shared" si="9861"/>
        <v>0</v>
      </c>
      <c r="CL1478" s="17">
        <f t="shared" si="9861"/>
        <v>0</v>
      </c>
      <c r="CM1478" s="17">
        <f t="shared" si="9861"/>
        <v>0</v>
      </c>
      <c r="CN1478" s="17">
        <f t="shared" si="9861"/>
        <v>0</v>
      </c>
      <c r="CO1478" s="17">
        <f t="shared" si="9861"/>
        <v>0</v>
      </c>
    </row>
    <row r="1479" spans="2:93">
      <c r="B1479" s="556"/>
      <c r="C1479" s="556">
        <v>14</v>
      </c>
      <c r="D1479" s="632"/>
      <c r="E1479" s="632"/>
      <c r="F1479" s="632"/>
      <c r="G1479" s="632"/>
      <c r="H1479" s="17"/>
      <c r="I1479" s="17">
        <f t="shared" ref="I1479:BT1479" si="9862">I55+I182+I316+I444+I574+I703+I834+I964+I1093+I1222+I1350</f>
        <v>0</v>
      </c>
      <c r="J1479" s="17">
        <f t="shared" si="9862"/>
        <v>0</v>
      </c>
      <c r="K1479" s="17">
        <f t="shared" si="9862"/>
        <v>0</v>
      </c>
      <c r="L1479" s="17">
        <f t="shared" si="9862"/>
        <v>0</v>
      </c>
      <c r="M1479" s="17">
        <f t="shared" si="9862"/>
        <v>0</v>
      </c>
      <c r="N1479" s="17">
        <f t="shared" si="9862"/>
        <v>0</v>
      </c>
      <c r="O1479" s="17">
        <f t="shared" si="9862"/>
        <v>0</v>
      </c>
      <c r="P1479" s="17">
        <f t="shared" si="9862"/>
        <v>0</v>
      </c>
      <c r="Q1479" s="17">
        <f t="shared" si="9862"/>
        <v>0</v>
      </c>
      <c r="R1479" s="17">
        <f t="shared" si="9862"/>
        <v>0</v>
      </c>
      <c r="S1479" s="17">
        <f t="shared" si="9862"/>
        <v>0</v>
      </c>
      <c r="T1479" s="17">
        <f t="shared" si="9862"/>
        <v>0</v>
      </c>
      <c r="U1479" s="17">
        <f t="shared" si="9862"/>
        <v>0</v>
      </c>
      <c r="V1479" s="17">
        <f t="shared" si="9862"/>
        <v>0</v>
      </c>
      <c r="W1479" s="17">
        <f t="shared" si="9862"/>
        <v>-80086.83666666667</v>
      </c>
      <c r="X1479" s="17">
        <f t="shared" si="9862"/>
        <v>-66897.536666666696</v>
      </c>
      <c r="Y1479" s="17">
        <f t="shared" si="9862"/>
        <v>-67847.396666666653</v>
      </c>
      <c r="Z1479" s="17">
        <f t="shared" si="9862"/>
        <v>-68811.700000000012</v>
      </c>
      <c r="AA1479" s="17">
        <f t="shared" si="9862"/>
        <v>-69790.600000000006</v>
      </c>
      <c r="AB1479" s="17">
        <f t="shared" si="9862"/>
        <v>-70784.66333333333</v>
      </c>
      <c r="AC1479" s="17">
        <f t="shared" si="9862"/>
        <v>-71793.723333333342</v>
      </c>
      <c r="AD1479" s="17">
        <f t="shared" si="9862"/>
        <v>-72818.306666666671</v>
      </c>
      <c r="AE1479" s="17">
        <f t="shared" si="9862"/>
        <v>-73858.61</v>
      </c>
      <c r="AF1479" s="17">
        <f t="shared" si="9862"/>
        <v>-74914.590000000011</v>
      </c>
      <c r="AG1479" s="17">
        <f t="shared" si="9862"/>
        <v>-75986.853333333318</v>
      </c>
      <c r="AH1479" s="17">
        <f t="shared" si="9862"/>
        <v>-77075.676666666681</v>
      </c>
      <c r="AI1479" s="17">
        <f t="shared" si="9862"/>
        <v>-78067.599999999991</v>
      </c>
      <c r="AJ1479" s="17">
        <f t="shared" si="9862"/>
        <v>-79189.360000000015</v>
      </c>
      <c r="AK1479" s="17">
        <f t="shared" si="9862"/>
        <v>-80328.479999999996</v>
      </c>
      <c r="AL1479" s="17">
        <f t="shared" si="9862"/>
        <v>-81485.039999999994</v>
      </c>
      <c r="AM1479" s="17">
        <f t="shared" si="9862"/>
        <v>-82659.400000000009</v>
      </c>
      <c r="AN1479" s="17">
        <f t="shared" si="9862"/>
        <v>-83851.88</v>
      </c>
      <c r="AO1479" s="17">
        <f t="shared" si="9862"/>
        <v>-85062.680000000008</v>
      </c>
      <c r="AP1479" s="17">
        <f t="shared" si="9862"/>
        <v>-86292.24</v>
      </c>
      <c r="AQ1479" s="17">
        <f t="shared" si="9862"/>
        <v>-87540.680000000008</v>
      </c>
      <c r="AR1479" s="17">
        <f t="shared" si="9862"/>
        <v>-88808.44</v>
      </c>
      <c r="AS1479" s="17">
        <f t="shared" si="9862"/>
        <v>-90095.719999999987</v>
      </c>
      <c r="AT1479" s="17">
        <f t="shared" si="9862"/>
        <v>-91403.080000000016</v>
      </c>
      <c r="AU1479" s="17">
        <f t="shared" si="9862"/>
        <v>-92730.560000000012</v>
      </c>
      <c r="AV1479" s="17">
        <f t="shared" si="9862"/>
        <v>0</v>
      </c>
      <c r="AW1479" s="17">
        <f t="shared" si="9862"/>
        <v>0</v>
      </c>
      <c r="AX1479" s="17">
        <f t="shared" si="9862"/>
        <v>0</v>
      </c>
      <c r="AY1479" s="17">
        <f t="shared" si="9862"/>
        <v>0</v>
      </c>
      <c r="AZ1479" s="17">
        <f t="shared" si="9862"/>
        <v>0</v>
      </c>
      <c r="BA1479" s="17">
        <f t="shared" si="9862"/>
        <v>0</v>
      </c>
      <c r="BB1479" s="17">
        <f t="shared" si="9862"/>
        <v>0</v>
      </c>
      <c r="BC1479" s="17">
        <f t="shared" si="9862"/>
        <v>0</v>
      </c>
      <c r="BD1479" s="17">
        <f t="shared" si="9862"/>
        <v>0</v>
      </c>
      <c r="BE1479" s="17">
        <f t="shared" si="9862"/>
        <v>0</v>
      </c>
      <c r="BF1479" s="17">
        <f t="shared" si="9862"/>
        <v>0</v>
      </c>
      <c r="BG1479" s="17">
        <f t="shared" si="9862"/>
        <v>0</v>
      </c>
      <c r="BH1479" s="17">
        <f t="shared" si="9862"/>
        <v>0</v>
      </c>
      <c r="BI1479" s="17">
        <f t="shared" si="9862"/>
        <v>0</v>
      </c>
      <c r="BJ1479" s="17">
        <f t="shared" si="9862"/>
        <v>0</v>
      </c>
      <c r="BK1479" s="17">
        <f t="shared" si="9862"/>
        <v>0</v>
      </c>
      <c r="BL1479" s="17">
        <f t="shared" si="9862"/>
        <v>0</v>
      </c>
      <c r="BM1479" s="17">
        <f t="shared" si="9862"/>
        <v>0</v>
      </c>
      <c r="BN1479" s="17">
        <f t="shared" si="9862"/>
        <v>0</v>
      </c>
      <c r="BO1479" s="17">
        <f t="shared" si="9862"/>
        <v>0</v>
      </c>
      <c r="BP1479" s="17">
        <f t="shared" si="9862"/>
        <v>0</v>
      </c>
      <c r="BQ1479" s="17">
        <f t="shared" si="9862"/>
        <v>0</v>
      </c>
      <c r="BR1479" s="17">
        <f t="shared" si="9862"/>
        <v>0</v>
      </c>
      <c r="BS1479" s="17">
        <f t="shared" si="9862"/>
        <v>0</v>
      </c>
      <c r="BT1479" s="17">
        <f t="shared" si="9862"/>
        <v>0</v>
      </c>
      <c r="BU1479" s="17">
        <f t="shared" ref="BU1479:CO1479" si="9863">BU55+BU182+BU316+BU444+BU574+BU703+BU834+BU964+BU1093+BU1222+BU1350</f>
        <v>0</v>
      </c>
      <c r="BV1479" s="17">
        <f t="shared" si="9863"/>
        <v>0</v>
      </c>
      <c r="BW1479" s="17">
        <f t="shared" si="9863"/>
        <v>0</v>
      </c>
      <c r="BX1479" s="17">
        <f t="shared" si="9863"/>
        <v>0</v>
      </c>
      <c r="BY1479" s="17">
        <f t="shared" si="9863"/>
        <v>0</v>
      </c>
      <c r="BZ1479" s="17">
        <f t="shared" si="9863"/>
        <v>0</v>
      </c>
      <c r="CA1479" s="17">
        <f t="shared" si="9863"/>
        <v>0</v>
      </c>
      <c r="CB1479" s="17">
        <f t="shared" si="9863"/>
        <v>0</v>
      </c>
      <c r="CC1479" s="17">
        <f t="shared" si="9863"/>
        <v>0</v>
      </c>
      <c r="CD1479" s="17">
        <f t="shared" si="9863"/>
        <v>0</v>
      </c>
      <c r="CE1479" s="17">
        <f t="shared" si="9863"/>
        <v>0</v>
      </c>
      <c r="CF1479" s="17">
        <f t="shared" si="9863"/>
        <v>0</v>
      </c>
      <c r="CG1479" s="17">
        <f t="shared" si="9863"/>
        <v>0</v>
      </c>
      <c r="CH1479" s="17">
        <f t="shared" si="9863"/>
        <v>0</v>
      </c>
      <c r="CI1479" s="17">
        <f t="shared" si="9863"/>
        <v>0</v>
      </c>
      <c r="CJ1479" s="17">
        <f t="shared" si="9863"/>
        <v>0</v>
      </c>
      <c r="CK1479" s="17">
        <f t="shared" si="9863"/>
        <v>0</v>
      </c>
      <c r="CL1479" s="17">
        <f t="shared" si="9863"/>
        <v>0</v>
      </c>
      <c r="CM1479" s="17">
        <f t="shared" si="9863"/>
        <v>0</v>
      </c>
      <c r="CN1479" s="17">
        <f t="shared" si="9863"/>
        <v>0</v>
      </c>
      <c r="CO1479" s="17">
        <f t="shared" si="9863"/>
        <v>0</v>
      </c>
    </row>
    <row r="1480" spans="2:93">
      <c r="B1480" s="556"/>
      <c r="C1480" s="556">
        <v>15</v>
      </c>
      <c r="D1480" s="632"/>
      <c r="E1480" s="632"/>
      <c r="F1480" s="632"/>
      <c r="G1480" s="632"/>
      <c r="H1480" s="17"/>
      <c r="I1480" s="17">
        <f t="shared" ref="I1480:BT1480" si="9864">I56+I183+I317+I445+I575+I704+I835+I965+I1094+I1223+I1351</f>
        <v>0</v>
      </c>
      <c r="J1480" s="17">
        <f t="shared" si="9864"/>
        <v>0</v>
      </c>
      <c r="K1480" s="17">
        <f t="shared" si="9864"/>
        <v>0</v>
      </c>
      <c r="L1480" s="17">
        <f t="shared" si="9864"/>
        <v>0</v>
      </c>
      <c r="M1480" s="17">
        <f t="shared" si="9864"/>
        <v>0</v>
      </c>
      <c r="N1480" s="17">
        <f t="shared" si="9864"/>
        <v>0</v>
      </c>
      <c r="O1480" s="17">
        <f t="shared" si="9864"/>
        <v>0</v>
      </c>
      <c r="P1480" s="17">
        <f t="shared" si="9864"/>
        <v>0</v>
      </c>
      <c r="Q1480" s="17">
        <f t="shared" si="9864"/>
        <v>0</v>
      </c>
      <c r="R1480" s="17">
        <f t="shared" si="9864"/>
        <v>0</v>
      </c>
      <c r="S1480" s="17">
        <f t="shared" si="9864"/>
        <v>0</v>
      </c>
      <c r="T1480" s="17">
        <f t="shared" si="9864"/>
        <v>0</v>
      </c>
      <c r="U1480" s="17">
        <f t="shared" si="9864"/>
        <v>0</v>
      </c>
      <c r="V1480" s="17">
        <f t="shared" si="9864"/>
        <v>0</v>
      </c>
      <c r="W1480" s="17">
        <f t="shared" si="9864"/>
        <v>0</v>
      </c>
      <c r="X1480" s="17">
        <f t="shared" si="9864"/>
        <v>-66897.536666666696</v>
      </c>
      <c r="Y1480" s="17">
        <f t="shared" si="9864"/>
        <v>-67847.396666666653</v>
      </c>
      <c r="Z1480" s="17">
        <f t="shared" si="9864"/>
        <v>-68811.700000000012</v>
      </c>
      <c r="AA1480" s="17">
        <f t="shared" si="9864"/>
        <v>-69790.600000000006</v>
      </c>
      <c r="AB1480" s="17">
        <f t="shared" si="9864"/>
        <v>-70784.66333333333</v>
      </c>
      <c r="AC1480" s="17">
        <f t="shared" si="9864"/>
        <v>-71793.723333333342</v>
      </c>
      <c r="AD1480" s="17">
        <f t="shared" si="9864"/>
        <v>-72818.306666666671</v>
      </c>
      <c r="AE1480" s="17">
        <f t="shared" si="9864"/>
        <v>-73858.61</v>
      </c>
      <c r="AF1480" s="17">
        <f t="shared" si="9864"/>
        <v>-74914.590000000011</v>
      </c>
      <c r="AG1480" s="17">
        <f t="shared" si="9864"/>
        <v>-75986.853333333318</v>
      </c>
      <c r="AH1480" s="17">
        <f t="shared" si="9864"/>
        <v>-77075.676666666681</v>
      </c>
      <c r="AI1480" s="17">
        <f t="shared" si="9864"/>
        <v>-78181.099999999991</v>
      </c>
      <c r="AJ1480" s="17">
        <f t="shared" si="9864"/>
        <v>-79189.360000000015</v>
      </c>
      <c r="AK1480" s="17">
        <f t="shared" si="9864"/>
        <v>-80328.479999999996</v>
      </c>
      <c r="AL1480" s="17">
        <f t="shared" si="9864"/>
        <v>-81485.039999999994</v>
      </c>
      <c r="AM1480" s="17">
        <f t="shared" si="9864"/>
        <v>-82659.400000000009</v>
      </c>
      <c r="AN1480" s="17">
        <f t="shared" si="9864"/>
        <v>-83851.88</v>
      </c>
      <c r="AO1480" s="17">
        <f t="shared" si="9864"/>
        <v>-85062.680000000008</v>
      </c>
      <c r="AP1480" s="17">
        <f t="shared" si="9864"/>
        <v>-86292.24</v>
      </c>
      <c r="AQ1480" s="17">
        <f t="shared" si="9864"/>
        <v>-87540.680000000008</v>
      </c>
      <c r="AR1480" s="17">
        <f t="shared" si="9864"/>
        <v>-88808.44</v>
      </c>
      <c r="AS1480" s="17">
        <f t="shared" si="9864"/>
        <v>-90095.719999999987</v>
      </c>
      <c r="AT1480" s="17">
        <f t="shared" si="9864"/>
        <v>-91403.080000000016</v>
      </c>
      <c r="AU1480" s="17">
        <f t="shared" si="9864"/>
        <v>-92730.560000000012</v>
      </c>
      <c r="AV1480" s="17">
        <f t="shared" si="9864"/>
        <v>-94078.56</v>
      </c>
      <c r="AW1480" s="17">
        <f t="shared" si="9864"/>
        <v>0</v>
      </c>
      <c r="AX1480" s="17">
        <f t="shared" si="9864"/>
        <v>0</v>
      </c>
      <c r="AY1480" s="17">
        <f t="shared" si="9864"/>
        <v>0</v>
      </c>
      <c r="AZ1480" s="17">
        <f t="shared" si="9864"/>
        <v>0</v>
      </c>
      <c r="BA1480" s="17">
        <f t="shared" si="9864"/>
        <v>0</v>
      </c>
      <c r="BB1480" s="17">
        <f t="shared" si="9864"/>
        <v>0</v>
      </c>
      <c r="BC1480" s="17">
        <f t="shared" si="9864"/>
        <v>0</v>
      </c>
      <c r="BD1480" s="17">
        <f t="shared" si="9864"/>
        <v>0</v>
      </c>
      <c r="BE1480" s="17">
        <f t="shared" si="9864"/>
        <v>0</v>
      </c>
      <c r="BF1480" s="17">
        <f t="shared" si="9864"/>
        <v>0</v>
      </c>
      <c r="BG1480" s="17">
        <f t="shared" si="9864"/>
        <v>0</v>
      </c>
      <c r="BH1480" s="17">
        <f t="shared" si="9864"/>
        <v>0</v>
      </c>
      <c r="BI1480" s="17">
        <f t="shared" si="9864"/>
        <v>0</v>
      </c>
      <c r="BJ1480" s="17">
        <f t="shared" si="9864"/>
        <v>0</v>
      </c>
      <c r="BK1480" s="17">
        <f t="shared" si="9864"/>
        <v>0</v>
      </c>
      <c r="BL1480" s="17">
        <f t="shared" si="9864"/>
        <v>0</v>
      </c>
      <c r="BM1480" s="17">
        <f t="shared" si="9864"/>
        <v>0</v>
      </c>
      <c r="BN1480" s="17">
        <f t="shared" si="9864"/>
        <v>0</v>
      </c>
      <c r="BO1480" s="17">
        <f t="shared" si="9864"/>
        <v>0</v>
      </c>
      <c r="BP1480" s="17">
        <f t="shared" si="9864"/>
        <v>0</v>
      </c>
      <c r="BQ1480" s="17">
        <f t="shared" si="9864"/>
        <v>0</v>
      </c>
      <c r="BR1480" s="17">
        <f t="shared" si="9864"/>
        <v>0</v>
      </c>
      <c r="BS1480" s="17">
        <f t="shared" si="9864"/>
        <v>0</v>
      </c>
      <c r="BT1480" s="17">
        <f t="shared" si="9864"/>
        <v>0</v>
      </c>
      <c r="BU1480" s="17">
        <f t="shared" ref="BU1480:CO1480" si="9865">BU56+BU183+BU317+BU445+BU575+BU704+BU835+BU965+BU1094+BU1223+BU1351</f>
        <v>0</v>
      </c>
      <c r="BV1480" s="17">
        <f t="shared" si="9865"/>
        <v>0</v>
      </c>
      <c r="BW1480" s="17">
        <f t="shared" si="9865"/>
        <v>0</v>
      </c>
      <c r="BX1480" s="17">
        <f t="shared" si="9865"/>
        <v>0</v>
      </c>
      <c r="BY1480" s="17">
        <f t="shared" si="9865"/>
        <v>0</v>
      </c>
      <c r="BZ1480" s="17">
        <f t="shared" si="9865"/>
        <v>0</v>
      </c>
      <c r="CA1480" s="17">
        <f t="shared" si="9865"/>
        <v>0</v>
      </c>
      <c r="CB1480" s="17">
        <f t="shared" si="9865"/>
        <v>0</v>
      </c>
      <c r="CC1480" s="17">
        <f t="shared" si="9865"/>
        <v>0</v>
      </c>
      <c r="CD1480" s="17">
        <f t="shared" si="9865"/>
        <v>0</v>
      </c>
      <c r="CE1480" s="17">
        <f t="shared" si="9865"/>
        <v>0</v>
      </c>
      <c r="CF1480" s="17">
        <f t="shared" si="9865"/>
        <v>0</v>
      </c>
      <c r="CG1480" s="17">
        <f t="shared" si="9865"/>
        <v>0</v>
      </c>
      <c r="CH1480" s="17">
        <f t="shared" si="9865"/>
        <v>0</v>
      </c>
      <c r="CI1480" s="17">
        <f t="shared" si="9865"/>
        <v>0</v>
      </c>
      <c r="CJ1480" s="17">
        <f t="shared" si="9865"/>
        <v>0</v>
      </c>
      <c r="CK1480" s="17">
        <f t="shared" si="9865"/>
        <v>0</v>
      </c>
      <c r="CL1480" s="17">
        <f t="shared" si="9865"/>
        <v>0</v>
      </c>
      <c r="CM1480" s="17">
        <f t="shared" si="9865"/>
        <v>0</v>
      </c>
      <c r="CN1480" s="17">
        <f t="shared" si="9865"/>
        <v>0</v>
      </c>
      <c r="CO1480" s="17">
        <f t="shared" si="9865"/>
        <v>0</v>
      </c>
    </row>
    <row r="1481" spans="2:93">
      <c r="B1481" s="556"/>
      <c r="C1481" s="556">
        <v>16</v>
      </c>
      <c r="D1481" s="632"/>
      <c r="E1481" s="632"/>
      <c r="F1481" s="632"/>
      <c r="G1481" s="632"/>
      <c r="H1481" s="17"/>
      <c r="I1481" s="17">
        <f t="shared" ref="I1481:BT1481" si="9866">I57+I184+I318+I446+I576+I705+I836+I966+I1095+I1224+I1352</f>
        <v>0</v>
      </c>
      <c r="J1481" s="17">
        <f t="shared" si="9866"/>
        <v>0</v>
      </c>
      <c r="K1481" s="17">
        <f t="shared" si="9866"/>
        <v>0</v>
      </c>
      <c r="L1481" s="17">
        <f t="shared" si="9866"/>
        <v>0</v>
      </c>
      <c r="M1481" s="17">
        <f t="shared" si="9866"/>
        <v>0</v>
      </c>
      <c r="N1481" s="17">
        <f t="shared" si="9866"/>
        <v>0</v>
      </c>
      <c r="O1481" s="17">
        <f t="shared" si="9866"/>
        <v>0</v>
      </c>
      <c r="P1481" s="17">
        <f t="shared" si="9866"/>
        <v>0</v>
      </c>
      <c r="Q1481" s="17">
        <f t="shared" si="9866"/>
        <v>0</v>
      </c>
      <c r="R1481" s="17">
        <f t="shared" si="9866"/>
        <v>0</v>
      </c>
      <c r="S1481" s="17">
        <f t="shared" si="9866"/>
        <v>0</v>
      </c>
      <c r="T1481" s="17">
        <f t="shared" si="9866"/>
        <v>0</v>
      </c>
      <c r="U1481" s="17">
        <f t="shared" si="9866"/>
        <v>0</v>
      </c>
      <c r="V1481" s="17">
        <f t="shared" si="9866"/>
        <v>0</v>
      </c>
      <c r="W1481" s="17">
        <f t="shared" si="9866"/>
        <v>0</v>
      </c>
      <c r="X1481" s="17">
        <f t="shared" si="9866"/>
        <v>0</v>
      </c>
      <c r="Y1481" s="17">
        <f t="shared" si="9866"/>
        <v>-67847.396666666653</v>
      </c>
      <c r="Z1481" s="17">
        <f t="shared" si="9866"/>
        <v>-68811.700000000012</v>
      </c>
      <c r="AA1481" s="17">
        <f t="shared" si="9866"/>
        <v>-69790.600000000006</v>
      </c>
      <c r="AB1481" s="17">
        <f t="shared" si="9866"/>
        <v>-70784.66333333333</v>
      </c>
      <c r="AC1481" s="17">
        <f t="shared" si="9866"/>
        <v>-71793.723333333342</v>
      </c>
      <c r="AD1481" s="17">
        <f t="shared" si="9866"/>
        <v>-72818.306666666671</v>
      </c>
      <c r="AE1481" s="17">
        <f t="shared" si="9866"/>
        <v>-73858.61</v>
      </c>
      <c r="AF1481" s="17">
        <f t="shared" si="9866"/>
        <v>-74914.590000000011</v>
      </c>
      <c r="AG1481" s="17">
        <f t="shared" si="9866"/>
        <v>-75986.853333333318</v>
      </c>
      <c r="AH1481" s="17">
        <f t="shared" si="9866"/>
        <v>-77075.676666666681</v>
      </c>
      <c r="AI1481" s="17">
        <f t="shared" si="9866"/>
        <v>-78181.099999999991</v>
      </c>
      <c r="AJ1481" s="17">
        <f t="shared" si="9866"/>
        <v>-79303.360000000015</v>
      </c>
      <c r="AK1481" s="17">
        <f t="shared" si="9866"/>
        <v>-80328.479999999996</v>
      </c>
      <c r="AL1481" s="17">
        <f t="shared" si="9866"/>
        <v>-81485.039999999994</v>
      </c>
      <c r="AM1481" s="17">
        <f t="shared" si="9866"/>
        <v>-82659.400000000009</v>
      </c>
      <c r="AN1481" s="17">
        <f t="shared" si="9866"/>
        <v>-83851.88</v>
      </c>
      <c r="AO1481" s="17">
        <f t="shared" si="9866"/>
        <v>-85062.680000000008</v>
      </c>
      <c r="AP1481" s="17">
        <f t="shared" si="9866"/>
        <v>-86292.24</v>
      </c>
      <c r="AQ1481" s="17">
        <f t="shared" si="9866"/>
        <v>-87540.680000000008</v>
      </c>
      <c r="AR1481" s="17">
        <f t="shared" si="9866"/>
        <v>-88808.44</v>
      </c>
      <c r="AS1481" s="17">
        <f t="shared" si="9866"/>
        <v>-90095.719999999987</v>
      </c>
      <c r="AT1481" s="17">
        <f t="shared" si="9866"/>
        <v>-91403.080000000016</v>
      </c>
      <c r="AU1481" s="17">
        <f t="shared" si="9866"/>
        <v>-92730.560000000012</v>
      </c>
      <c r="AV1481" s="17">
        <f t="shared" si="9866"/>
        <v>-94078.56</v>
      </c>
      <c r="AW1481" s="17">
        <f t="shared" si="9866"/>
        <v>-95447.559999999983</v>
      </c>
      <c r="AX1481" s="17">
        <f t="shared" si="9866"/>
        <v>0</v>
      </c>
      <c r="AY1481" s="17">
        <f t="shared" si="9866"/>
        <v>0</v>
      </c>
      <c r="AZ1481" s="17">
        <f t="shared" si="9866"/>
        <v>0</v>
      </c>
      <c r="BA1481" s="17">
        <f t="shared" si="9866"/>
        <v>0</v>
      </c>
      <c r="BB1481" s="17">
        <f t="shared" si="9866"/>
        <v>0</v>
      </c>
      <c r="BC1481" s="17">
        <f t="shared" si="9866"/>
        <v>0</v>
      </c>
      <c r="BD1481" s="17">
        <f t="shared" si="9866"/>
        <v>0</v>
      </c>
      <c r="BE1481" s="17">
        <f t="shared" si="9866"/>
        <v>0</v>
      </c>
      <c r="BF1481" s="17">
        <f t="shared" si="9866"/>
        <v>0</v>
      </c>
      <c r="BG1481" s="17">
        <f t="shared" si="9866"/>
        <v>0</v>
      </c>
      <c r="BH1481" s="17">
        <f t="shared" si="9866"/>
        <v>0</v>
      </c>
      <c r="BI1481" s="17">
        <f t="shared" si="9866"/>
        <v>0</v>
      </c>
      <c r="BJ1481" s="17">
        <f t="shared" si="9866"/>
        <v>0</v>
      </c>
      <c r="BK1481" s="17">
        <f t="shared" si="9866"/>
        <v>0</v>
      </c>
      <c r="BL1481" s="17">
        <f t="shared" si="9866"/>
        <v>0</v>
      </c>
      <c r="BM1481" s="17">
        <f t="shared" si="9866"/>
        <v>0</v>
      </c>
      <c r="BN1481" s="17">
        <f t="shared" si="9866"/>
        <v>0</v>
      </c>
      <c r="BO1481" s="17">
        <f t="shared" si="9866"/>
        <v>0</v>
      </c>
      <c r="BP1481" s="17">
        <f t="shared" si="9866"/>
        <v>0</v>
      </c>
      <c r="BQ1481" s="17">
        <f t="shared" si="9866"/>
        <v>0</v>
      </c>
      <c r="BR1481" s="17">
        <f t="shared" si="9866"/>
        <v>0</v>
      </c>
      <c r="BS1481" s="17">
        <f t="shared" si="9866"/>
        <v>0</v>
      </c>
      <c r="BT1481" s="17">
        <f t="shared" si="9866"/>
        <v>0</v>
      </c>
      <c r="BU1481" s="17">
        <f t="shared" ref="BU1481:CO1481" si="9867">BU57+BU184+BU318+BU446+BU576+BU705+BU836+BU966+BU1095+BU1224+BU1352</f>
        <v>0</v>
      </c>
      <c r="BV1481" s="17">
        <f t="shared" si="9867"/>
        <v>0</v>
      </c>
      <c r="BW1481" s="17">
        <f t="shared" si="9867"/>
        <v>0</v>
      </c>
      <c r="BX1481" s="17">
        <f t="shared" si="9867"/>
        <v>0</v>
      </c>
      <c r="BY1481" s="17">
        <f t="shared" si="9867"/>
        <v>0</v>
      </c>
      <c r="BZ1481" s="17">
        <f t="shared" si="9867"/>
        <v>0</v>
      </c>
      <c r="CA1481" s="17">
        <f t="shared" si="9867"/>
        <v>0</v>
      </c>
      <c r="CB1481" s="17">
        <f t="shared" si="9867"/>
        <v>0</v>
      </c>
      <c r="CC1481" s="17">
        <f t="shared" si="9867"/>
        <v>0</v>
      </c>
      <c r="CD1481" s="17">
        <f t="shared" si="9867"/>
        <v>0</v>
      </c>
      <c r="CE1481" s="17">
        <f t="shared" si="9867"/>
        <v>0</v>
      </c>
      <c r="CF1481" s="17">
        <f t="shared" si="9867"/>
        <v>0</v>
      </c>
      <c r="CG1481" s="17">
        <f t="shared" si="9867"/>
        <v>0</v>
      </c>
      <c r="CH1481" s="17">
        <f t="shared" si="9867"/>
        <v>0</v>
      </c>
      <c r="CI1481" s="17">
        <f t="shared" si="9867"/>
        <v>0</v>
      </c>
      <c r="CJ1481" s="17">
        <f t="shared" si="9867"/>
        <v>0</v>
      </c>
      <c r="CK1481" s="17">
        <f t="shared" si="9867"/>
        <v>0</v>
      </c>
      <c r="CL1481" s="17">
        <f t="shared" si="9867"/>
        <v>0</v>
      </c>
      <c r="CM1481" s="17">
        <f t="shared" si="9867"/>
        <v>0</v>
      </c>
      <c r="CN1481" s="17">
        <f t="shared" si="9867"/>
        <v>0</v>
      </c>
      <c r="CO1481" s="17">
        <f t="shared" si="9867"/>
        <v>0</v>
      </c>
    </row>
    <row r="1482" spans="2:93">
      <c r="B1482" s="556"/>
      <c r="C1482" s="556">
        <v>17</v>
      </c>
      <c r="D1482" s="632"/>
      <c r="E1482" s="632"/>
      <c r="F1482" s="632"/>
      <c r="G1482" s="632"/>
      <c r="H1482" s="17"/>
      <c r="I1482" s="17">
        <f t="shared" ref="I1482:BT1482" si="9868">I58+I185+I319+I447+I577+I706+I837+I967+I1096+I1225+I1353</f>
        <v>0</v>
      </c>
      <c r="J1482" s="17">
        <f t="shared" si="9868"/>
        <v>0</v>
      </c>
      <c r="K1482" s="17">
        <f t="shared" si="9868"/>
        <v>0</v>
      </c>
      <c r="L1482" s="17">
        <f t="shared" si="9868"/>
        <v>0</v>
      </c>
      <c r="M1482" s="17">
        <f t="shared" si="9868"/>
        <v>0</v>
      </c>
      <c r="N1482" s="17">
        <f t="shared" si="9868"/>
        <v>0</v>
      </c>
      <c r="O1482" s="17">
        <f t="shared" si="9868"/>
        <v>0</v>
      </c>
      <c r="P1482" s="17">
        <f t="shared" si="9868"/>
        <v>0</v>
      </c>
      <c r="Q1482" s="17">
        <f t="shared" si="9868"/>
        <v>0</v>
      </c>
      <c r="R1482" s="17">
        <f t="shared" si="9868"/>
        <v>0</v>
      </c>
      <c r="S1482" s="17">
        <f t="shared" si="9868"/>
        <v>0</v>
      </c>
      <c r="T1482" s="17">
        <f t="shared" si="9868"/>
        <v>0</v>
      </c>
      <c r="U1482" s="17">
        <f t="shared" si="9868"/>
        <v>0</v>
      </c>
      <c r="V1482" s="17">
        <f t="shared" si="9868"/>
        <v>0</v>
      </c>
      <c r="W1482" s="17">
        <f t="shared" si="9868"/>
        <v>0</v>
      </c>
      <c r="X1482" s="17">
        <f t="shared" si="9868"/>
        <v>0</v>
      </c>
      <c r="Y1482" s="17">
        <f t="shared" si="9868"/>
        <v>0</v>
      </c>
      <c r="Z1482" s="17">
        <f t="shared" si="9868"/>
        <v>0</v>
      </c>
      <c r="AA1482" s="17">
        <f t="shared" si="9868"/>
        <v>0</v>
      </c>
      <c r="AB1482" s="17">
        <f t="shared" si="9868"/>
        <v>0</v>
      </c>
      <c r="AC1482" s="17">
        <f t="shared" si="9868"/>
        <v>0</v>
      </c>
      <c r="AD1482" s="17">
        <f t="shared" si="9868"/>
        <v>0</v>
      </c>
      <c r="AE1482" s="17">
        <f t="shared" si="9868"/>
        <v>0</v>
      </c>
      <c r="AF1482" s="17">
        <f t="shared" si="9868"/>
        <v>0</v>
      </c>
      <c r="AG1482" s="17">
        <f t="shared" si="9868"/>
        <v>0</v>
      </c>
      <c r="AH1482" s="17">
        <f t="shared" si="9868"/>
        <v>0</v>
      </c>
      <c r="AI1482" s="17">
        <f t="shared" si="9868"/>
        <v>0</v>
      </c>
      <c r="AJ1482" s="17">
        <f t="shared" si="9868"/>
        <v>0</v>
      </c>
      <c r="AK1482" s="17">
        <f t="shared" si="9868"/>
        <v>0</v>
      </c>
      <c r="AL1482" s="17">
        <f t="shared" si="9868"/>
        <v>0</v>
      </c>
      <c r="AM1482" s="17">
        <f t="shared" si="9868"/>
        <v>0</v>
      </c>
      <c r="AN1482" s="17">
        <f t="shared" si="9868"/>
        <v>0</v>
      </c>
      <c r="AO1482" s="17">
        <f t="shared" si="9868"/>
        <v>0</v>
      </c>
      <c r="AP1482" s="17">
        <f t="shared" si="9868"/>
        <v>0</v>
      </c>
      <c r="AQ1482" s="17">
        <f t="shared" si="9868"/>
        <v>0</v>
      </c>
      <c r="AR1482" s="17">
        <f t="shared" si="9868"/>
        <v>0</v>
      </c>
      <c r="AS1482" s="17">
        <f t="shared" si="9868"/>
        <v>0</v>
      </c>
      <c r="AT1482" s="17">
        <f t="shared" si="9868"/>
        <v>0</v>
      </c>
      <c r="AU1482" s="17">
        <f t="shared" si="9868"/>
        <v>0</v>
      </c>
      <c r="AV1482" s="17">
        <f t="shared" si="9868"/>
        <v>0</v>
      </c>
      <c r="AW1482" s="17">
        <f t="shared" si="9868"/>
        <v>0</v>
      </c>
      <c r="AX1482" s="17">
        <f t="shared" si="9868"/>
        <v>0</v>
      </c>
      <c r="AY1482" s="17">
        <f t="shared" si="9868"/>
        <v>0</v>
      </c>
      <c r="AZ1482" s="17">
        <f t="shared" si="9868"/>
        <v>0</v>
      </c>
      <c r="BA1482" s="17">
        <f t="shared" si="9868"/>
        <v>0</v>
      </c>
      <c r="BB1482" s="17">
        <f t="shared" si="9868"/>
        <v>0</v>
      </c>
      <c r="BC1482" s="17">
        <f t="shared" si="9868"/>
        <v>0</v>
      </c>
      <c r="BD1482" s="17">
        <f t="shared" si="9868"/>
        <v>0</v>
      </c>
      <c r="BE1482" s="17">
        <f t="shared" si="9868"/>
        <v>0</v>
      </c>
      <c r="BF1482" s="17">
        <f t="shared" si="9868"/>
        <v>0</v>
      </c>
      <c r="BG1482" s="17">
        <f t="shared" si="9868"/>
        <v>0</v>
      </c>
      <c r="BH1482" s="17">
        <f t="shared" si="9868"/>
        <v>0</v>
      </c>
      <c r="BI1482" s="17">
        <f t="shared" si="9868"/>
        <v>0</v>
      </c>
      <c r="BJ1482" s="17">
        <f t="shared" si="9868"/>
        <v>0</v>
      </c>
      <c r="BK1482" s="17">
        <f t="shared" si="9868"/>
        <v>0</v>
      </c>
      <c r="BL1482" s="17">
        <f t="shared" si="9868"/>
        <v>0</v>
      </c>
      <c r="BM1482" s="17">
        <f t="shared" si="9868"/>
        <v>0</v>
      </c>
      <c r="BN1482" s="17">
        <f t="shared" si="9868"/>
        <v>0</v>
      </c>
      <c r="BO1482" s="17">
        <f t="shared" si="9868"/>
        <v>0</v>
      </c>
      <c r="BP1482" s="17">
        <f t="shared" si="9868"/>
        <v>0</v>
      </c>
      <c r="BQ1482" s="17">
        <f t="shared" si="9868"/>
        <v>0</v>
      </c>
      <c r="BR1482" s="17">
        <f t="shared" si="9868"/>
        <v>0</v>
      </c>
      <c r="BS1482" s="17">
        <f t="shared" si="9868"/>
        <v>0</v>
      </c>
      <c r="BT1482" s="17">
        <f t="shared" si="9868"/>
        <v>0</v>
      </c>
      <c r="BU1482" s="17">
        <f t="shared" ref="BU1482:CO1482" si="9869">BU58+BU185+BU319+BU447+BU577+BU706+BU837+BU967+BU1096+BU1225+BU1353</f>
        <v>0</v>
      </c>
      <c r="BV1482" s="17">
        <f t="shared" si="9869"/>
        <v>0</v>
      </c>
      <c r="BW1482" s="17">
        <f t="shared" si="9869"/>
        <v>0</v>
      </c>
      <c r="BX1482" s="17">
        <f t="shared" si="9869"/>
        <v>0</v>
      </c>
      <c r="BY1482" s="17">
        <f t="shared" si="9869"/>
        <v>0</v>
      </c>
      <c r="BZ1482" s="17">
        <f t="shared" si="9869"/>
        <v>0</v>
      </c>
      <c r="CA1482" s="17">
        <f t="shared" si="9869"/>
        <v>0</v>
      </c>
      <c r="CB1482" s="17">
        <f t="shared" si="9869"/>
        <v>0</v>
      </c>
      <c r="CC1482" s="17">
        <f t="shared" si="9869"/>
        <v>0</v>
      </c>
      <c r="CD1482" s="17">
        <f t="shared" si="9869"/>
        <v>0</v>
      </c>
      <c r="CE1482" s="17">
        <f t="shared" si="9869"/>
        <v>0</v>
      </c>
      <c r="CF1482" s="17">
        <f t="shared" si="9869"/>
        <v>0</v>
      </c>
      <c r="CG1482" s="17">
        <f t="shared" si="9869"/>
        <v>0</v>
      </c>
      <c r="CH1482" s="17">
        <f t="shared" si="9869"/>
        <v>0</v>
      </c>
      <c r="CI1482" s="17">
        <f t="shared" si="9869"/>
        <v>0</v>
      </c>
      <c r="CJ1482" s="17">
        <f t="shared" si="9869"/>
        <v>0</v>
      </c>
      <c r="CK1482" s="17">
        <f t="shared" si="9869"/>
        <v>0</v>
      </c>
      <c r="CL1482" s="17">
        <f t="shared" si="9869"/>
        <v>0</v>
      </c>
      <c r="CM1482" s="17">
        <f t="shared" si="9869"/>
        <v>0</v>
      </c>
      <c r="CN1482" s="17">
        <f t="shared" si="9869"/>
        <v>0</v>
      </c>
      <c r="CO1482" s="17">
        <f t="shared" si="9869"/>
        <v>0</v>
      </c>
    </row>
    <row r="1483" spans="2:93">
      <c r="B1483" s="556"/>
      <c r="C1483" s="556">
        <v>18</v>
      </c>
      <c r="D1483" s="632"/>
      <c r="E1483" s="632"/>
      <c r="F1483" s="632"/>
      <c r="G1483" s="632"/>
      <c r="H1483" s="17"/>
      <c r="I1483" s="17">
        <f t="shared" ref="I1483:BT1483" si="9870">I59+I186+I320+I448+I578+I707+I838+I968+I1097+I1226+I1354</f>
        <v>0</v>
      </c>
      <c r="J1483" s="17">
        <f t="shared" si="9870"/>
        <v>0</v>
      </c>
      <c r="K1483" s="17">
        <f t="shared" si="9870"/>
        <v>0</v>
      </c>
      <c r="L1483" s="17">
        <f t="shared" si="9870"/>
        <v>0</v>
      </c>
      <c r="M1483" s="17">
        <f t="shared" si="9870"/>
        <v>0</v>
      </c>
      <c r="N1483" s="17">
        <f t="shared" si="9870"/>
        <v>0</v>
      </c>
      <c r="O1483" s="17">
        <f t="shared" si="9870"/>
        <v>0</v>
      </c>
      <c r="P1483" s="17">
        <f t="shared" si="9870"/>
        <v>0</v>
      </c>
      <c r="Q1483" s="17">
        <f t="shared" si="9870"/>
        <v>0</v>
      </c>
      <c r="R1483" s="17">
        <f t="shared" si="9870"/>
        <v>0</v>
      </c>
      <c r="S1483" s="17">
        <f t="shared" si="9870"/>
        <v>0</v>
      </c>
      <c r="T1483" s="17">
        <f t="shared" si="9870"/>
        <v>0</v>
      </c>
      <c r="U1483" s="17">
        <f t="shared" si="9870"/>
        <v>0</v>
      </c>
      <c r="V1483" s="17">
        <f t="shared" si="9870"/>
        <v>0</v>
      </c>
      <c r="W1483" s="17">
        <f t="shared" si="9870"/>
        <v>0</v>
      </c>
      <c r="X1483" s="17">
        <f t="shared" si="9870"/>
        <v>0</v>
      </c>
      <c r="Y1483" s="17">
        <f t="shared" si="9870"/>
        <v>0</v>
      </c>
      <c r="Z1483" s="17">
        <f t="shared" si="9870"/>
        <v>0</v>
      </c>
      <c r="AA1483" s="17">
        <f t="shared" si="9870"/>
        <v>0</v>
      </c>
      <c r="AB1483" s="17">
        <f t="shared" si="9870"/>
        <v>0</v>
      </c>
      <c r="AC1483" s="17">
        <f t="shared" si="9870"/>
        <v>0</v>
      </c>
      <c r="AD1483" s="17">
        <f t="shared" si="9870"/>
        <v>0</v>
      </c>
      <c r="AE1483" s="17">
        <f t="shared" si="9870"/>
        <v>0</v>
      </c>
      <c r="AF1483" s="17">
        <f t="shared" si="9870"/>
        <v>0</v>
      </c>
      <c r="AG1483" s="17">
        <f t="shared" si="9870"/>
        <v>0</v>
      </c>
      <c r="AH1483" s="17">
        <f t="shared" si="9870"/>
        <v>0</v>
      </c>
      <c r="AI1483" s="17">
        <f t="shared" si="9870"/>
        <v>0</v>
      </c>
      <c r="AJ1483" s="17">
        <f t="shared" si="9870"/>
        <v>0</v>
      </c>
      <c r="AK1483" s="17">
        <f t="shared" si="9870"/>
        <v>0</v>
      </c>
      <c r="AL1483" s="17">
        <f t="shared" si="9870"/>
        <v>0</v>
      </c>
      <c r="AM1483" s="17">
        <f t="shared" si="9870"/>
        <v>0</v>
      </c>
      <c r="AN1483" s="17">
        <f t="shared" si="9870"/>
        <v>0</v>
      </c>
      <c r="AO1483" s="17">
        <f t="shared" si="9870"/>
        <v>0</v>
      </c>
      <c r="AP1483" s="17">
        <f t="shared" si="9870"/>
        <v>0</v>
      </c>
      <c r="AQ1483" s="17">
        <f t="shared" si="9870"/>
        <v>0</v>
      </c>
      <c r="AR1483" s="17">
        <f t="shared" si="9870"/>
        <v>0</v>
      </c>
      <c r="AS1483" s="17">
        <f t="shared" si="9870"/>
        <v>0</v>
      </c>
      <c r="AT1483" s="17">
        <f t="shared" si="9870"/>
        <v>0</v>
      </c>
      <c r="AU1483" s="17">
        <f t="shared" si="9870"/>
        <v>0</v>
      </c>
      <c r="AV1483" s="17">
        <f t="shared" si="9870"/>
        <v>0</v>
      </c>
      <c r="AW1483" s="17">
        <f t="shared" si="9870"/>
        <v>0</v>
      </c>
      <c r="AX1483" s="17">
        <f t="shared" si="9870"/>
        <v>0</v>
      </c>
      <c r="AY1483" s="17">
        <f t="shared" si="9870"/>
        <v>0</v>
      </c>
      <c r="AZ1483" s="17">
        <f t="shared" si="9870"/>
        <v>0</v>
      </c>
      <c r="BA1483" s="17">
        <f t="shared" si="9870"/>
        <v>0</v>
      </c>
      <c r="BB1483" s="17">
        <f t="shared" si="9870"/>
        <v>0</v>
      </c>
      <c r="BC1483" s="17">
        <f t="shared" si="9870"/>
        <v>0</v>
      </c>
      <c r="BD1483" s="17">
        <f t="shared" si="9870"/>
        <v>0</v>
      </c>
      <c r="BE1483" s="17">
        <f t="shared" si="9870"/>
        <v>0</v>
      </c>
      <c r="BF1483" s="17">
        <f t="shared" si="9870"/>
        <v>0</v>
      </c>
      <c r="BG1483" s="17">
        <f t="shared" si="9870"/>
        <v>0</v>
      </c>
      <c r="BH1483" s="17">
        <f t="shared" si="9870"/>
        <v>0</v>
      </c>
      <c r="BI1483" s="17">
        <f t="shared" si="9870"/>
        <v>0</v>
      </c>
      <c r="BJ1483" s="17">
        <f t="shared" si="9870"/>
        <v>0</v>
      </c>
      <c r="BK1483" s="17">
        <f t="shared" si="9870"/>
        <v>0</v>
      </c>
      <c r="BL1483" s="17">
        <f t="shared" si="9870"/>
        <v>0</v>
      </c>
      <c r="BM1483" s="17">
        <f t="shared" si="9870"/>
        <v>0</v>
      </c>
      <c r="BN1483" s="17">
        <f t="shared" si="9870"/>
        <v>0</v>
      </c>
      <c r="BO1483" s="17">
        <f t="shared" si="9870"/>
        <v>0</v>
      </c>
      <c r="BP1483" s="17">
        <f t="shared" si="9870"/>
        <v>0</v>
      </c>
      <c r="BQ1483" s="17">
        <f t="shared" si="9870"/>
        <v>0</v>
      </c>
      <c r="BR1483" s="17">
        <f t="shared" si="9870"/>
        <v>0</v>
      </c>
      <c r="BS1483" s="17">
        <f t="shared" si="9870"/>
        <v>0</v>
      </c>
      <c r="BT1483" s="17">
        <f t="shared" si="9870"/>
        <v>0</v>
      </c>
      <c r="BU1483" s="17">
        <f t="shared" ref="BU1483:CO1483" si="9871">BU59+BU186+BU320+BU448+BU578+BU707+BU838+BU968+BU1097+BU1226+BU1354</f>
        <v>0</v>
      </c>
      <c r="BV1483" s="17">
        <f t="shared" si="9871"/>
        <v>0</v>
      </c>
      <c r="BW1483" s="17">
        <f t="shared" si="9871"/>
        <v>0</v>
      </c>
      <c r="BX1483" s="17">
        <f t="shared" si="9871"/>
        <v>0</v>
      </c>
      <c r="BY1483" s="17">
        <f t="shared" si="9871"/>
        <v>0</v>
      </c>
      <c r="BZ1483" s="17">
        <f t="shared" si="9871"/>
        <v>0</v>
      </c>
      <c r="CA1483" s="17">
        <f t="shared" si="9871"/>
        <v>0</v>
      </c>
      <c r="CB1483" s="17">
        <f t="shared" si="9871"/>
        <v>0</v>
      </c>
      <c r="CC1483" s="17">
        <f t="shared" si="9871"/>
        <v>0</v>
      </c>
      <c r="CD1483" s="17">
        <f t="shared" si="9871"/>
        <v>0</v>
      </c>
      <c r="CE1483" s="17">
        <f t="shared" si="9871"/>
        <v>0</v>
      </c>
      <c r="CF1483" s="17">
        <f t="shared" si="9871"/>
        <v>0</v>
      </c>
      <c r="CG1483" s="17">
        <f t="shared" si="9871"/>
        <v>0</v>
      </c>
      <c r="CH1483" s="17">
        <f t="shared" si="9871"/>
        <v>0</v>
      </c>
      <c r="CI1483" s="17">
        <f t="shared" si="9871"/>
        <v>0</v>
      </c>
      <c r="CJ1483" s="17">
        <f t="shared" si="9871"/>
        <v>0</v>
      </c>
      <c r="CK1483" s="17">
        <f t="shared" si="9871"/>
        <v>0</v>
      </c>
      <c r="CL1483" s="17">
        <f t="shared" si="9871"/>
        <v>0</v>
      </c>
      <c r="CM1483" s="17">
        <f t="shared" si="9871"/>
        <v>0</v>
      </c>
      <c r="CN1483" s="17">
        <f t="shared" si="9871"/>
        <v>0</v>
      </c>
      <c r="CO1483" s="17">
        <f t="shared" si="9871"/>
        <v>0</v>
      </c>
    </row>
    <row r="1484" spans="2:93">
      <c r="B1484" s="556"/>
      <c r="C1484" s="556">
        <v>19</v>
      </c>
      <c r="D1484" s="632"/>
      <c r="E1484" s="632"/>
      <c r="F1484" s="632"/>
      <c r="G1484" s="632"/>
      <c r="H1484" s="17"/>
      <c r="I1484" s="17">
        <f t="shared" ref="I1484:BT1484" si="9872">I60+I187+I321+I449+I579+I708+I839+I969+I1098+I1227+I1355</f>
        <v>0</v>
      </c>
      <c r="J1484" s="17">
        <f t="shared" si="9872"/>
        <v>0</v>
      </c>
      <c r="K1484" s="17">
        <f t="shared" si="9872"/>
        <v>0</v>
      </c>
      <c r="L1484" s="17">
        <f t="shared" si="9872"/>
        <v>0</v>
      </c>
      <c r="M1484" s="17">
        <f t="shared" si="9872"/>
        <v>0</v>
      </c>
      <c r="N1484" s="17">
        <f t="shared" si="9872"/>
        <v>0</v>
      </c>
      <c r="O1484" s="17">
        <f t="shared" si="9872"/>
        <v>0</v>
      </c>
      <c r="P1484" s="17">
        <f t="shared" si="9872"/>
        <v>0</v>
      </c>
      <c r="Q1484" s="17">
        <f t="shared" si="9872"/>
        <v>0</v>
      </c>
      <c r="R1484" s="17">
        <f t="shared" si="9872"/>
        <v>0</v>
      </c>
      <c r="S1484" s="17">
        <f t="shared" si="9872"/>
        <v>0</v>
      </c>
      <c r="T1484" s="17">
        <f t="shared" si="9872"/>
        <v>0</v>
      </c>
      <c r="U1484" s="17">
        <f t="shared" si="9872"/>
        <v>0</v>
      </c>
      <c r="V1484" s="17">
        <f t="shared" si="9872"/>
        <v>0</v>
      </c>
      <c r="W1484" s="17">
        <f t="shared" si="9872"/>
        <v>0</v>
      </c>
      <c r="X1484" s="17">
        <f t="shared" si="9872"/>
        <v>0</v>
      </c>
      <c r="Y1484" s="17">
        <f t="shared" si="9872"/>
        <v>0</v>
      </c>
      <c r="Z1484" s="17">
        <f t="shared" si="9872"/>
        <v>0</v>
      </c>
      <c r="AA1484" s="17">
        <f t="shared" si="9872"/>
        <v>0</v>
      </c>
      <c r="AB1484" s="17">
        <f t="shared" si="9872"/>
        <v>-70784.66333333333</v>
      </c>
      <c r="AC1484" s="17">
        <f t="shared" si="9872"/>
        <v>-71793.723333333342</v>
      </c>
      <c r="AD1484" s="17">
        <f t="shared" si="9872"/>
        <v>-72818.306666666671</v>
      </c>
      <c r="AE1484" s="17">
        <f t="shared" si="9872"/>
        <v>-73858.61</v>
      </c>
      <c r="AF1484" s="17">
        <f t="shared" si="9872"/>
        <v>-74914.590000000011</v>
      </c>
      <c r="AG1484" s="17">
        <f t="shared" si="9872"/>
        <v>-75986.853333333318</v>
      </c>
      <c r="AH1484" s="17">
        <f t="shared" si="9872"/>
        <v>-77075.676666666681</v>
      </c>
      <c r="AI1484" s="17">
        <f t="shared" si="9872"/>
        <v>-78181.099999999991</v>
      </c>
      <c r="AJ1484" s="17">
        <f t="shared" si="9872"/>
        <v>-79303.360000000015</v>
      </c>
      <c r="AK1484" s="17">
        <f t="shared" si="9872"/>
        <v>-80443.063333333324</v>
      </c>
      <c r="AL1484" s="17">
        <f t="shared" si="9872"/>
        <v>-81600.206666666665</v>
      </c>
      <c r="AM1484" s="17">
        <f t="shared" si="9872"/>
        <v>-82775.150000000009</v>
      </c>
      <c r="AN1484" s="17">
        <f t="shared" si="9872"/>
        <v>-83851.88</v>
      </c>
      <c r="AO1484" s="17">
        <f t="shared" si="9872"/>
        <v>-85062.680000000008</v>
      </c>
      <c r="AP1484" s="17">
        <f t="shared" si="9872"/>
        <v>-86292.24</v>
      </c>
      <c r="AQ1484" s="17">
        <f t="shared" si="9872"/>
        <v>-87540.680000000008</v>
      </c>
      <c r="AR1484" s="17">
        <f t="shared" si="9872"/>
        <v>-88808.44</v>
      </c>
      <c r="AS1484" s="17">
        <f t="shared" si="9872"/>
        <v>-90095.719999999987</v>
      </c>
      <c r="AT1484" s="17">
        <f t="shared" si="9872"/>
        <v>-91403.080000000016</v>
      </c>
      <c r="AU1484" s="17">
        <f t="shared" si="9872"/>
        <v>-92730.560000000012</v>
      </c>
      <c r="AV1484" s="17">
        <f t="shared" si="9872"/>
        <v>-94078.56</v>
      </c>
      <c r="AW1484" s="17">
        <f t="shared" si="9872"/>
        <v>-95447.559999999983</v>
      </c>
      <c r="AX1484" s="17">
        <f t="shared" si="9872"/>
        <v>-96837.680000000008</v>
      </c>
      <c r="AY1484" s="17">
        <f t="shared" si="9872"/>
        <v>-98249.400000000009</v>
      </c>
      <c r="AZ1484" s="17">
        <f t="shared" si="9872"/>
        <v>-99683.160000000018</v>
      </c>
      <c r="BA1484" s="17">
        <f t="shared" si="9872"/>
        <v>0</v>
      </c>
      <c r="BB1484" s="17">
        <f t="shared" si="9872"/>
        <v>0</v>
      </c>
      <c r="BC1484" s="17">
        <f t="shared" si="9872"/>
        <v>0</v>
      </c>
      <c r="BD1484" s="17">
        <f t="shared" si="9872"/>
        <v>0</v>
      </c>
      <c r="BE1484" s="17">
        <f t="shared" si="9872"/>
        <v>0</v>
      </c>
      <c r="BF1484" s="17">
        <f t="shared" si="9872"/>
        <v>0</v>
      </c>
      <c r="BG1484" s="17">
        <f t="shared" si="9872"/>
        <v>0</v>
      </c>
      <c r="BH1484" s="17">
        <f t="shared" si="9872"/>
        <v>0</v>
      </c>
      <c r="BI1484" s="17">
        <f t="shared" si="9872"/>
        <v>0</v>
      </c>
      <c r="BJ1484" s="17">
        <f t="shared" si="9872"/>
        <v>0</v>
      </c>
      <c r="BK1484" s="17">
        <f t="shared" si="9872"/>
        <v>0</v>
      </c>
      <c r="BL1484" s="17">
        <f t="shared" si="9872"/>
        <v>0</v>
      </c>
      <c r="BM1484" s="17">
        <f t="shared" si="9872"/>
        <v>0</v>
      </c>
      <c r="BN1484" s="17">
        <f t="shared" si="9872"/>
        <v>0</v>
      </c>
      <c r="BO1484" s="17">
        <f t="shared" si="9872"/>
        <v>0</v>
      </c>
      <c r="BP1484" s="17">
        <f t="shared" si="9872"/>
        <v>0</v>
      </c>
      <c r="BQ1484" s="17">
        <f t="shared" si="9872"/>
        <v>0</v>
      </c>
      <c r="BR1484" s="17">
        <f t="shared" si="9872"/>
        <v>0</v>
      </c>
      <c r="BS1484" s="17">
        <f t="shared" si="9872"/>
        <v>0</v>
      </c>
      <c r="BT1484" s="17">
        <f t="shared" si="9872"/>
        <v>0</v>
      </c>
      <c r="BU1484" s="17">
        <f t="shared" ref="BU1484:CO1484" si="9873">BU60+BU187+BU321+BU449+BU579+BU708+BU839+BU969+BU1098+BU1227+BU1355</f>
        <v>0</v>
      </c>
      <c r="BV1484" s="17">
        <f t="shared" si="9873"/>
        <v>0</v>
      </c>
      <c r="BW1484" s="17">
        <f t="shared" si="9873"/>
        <v>0</v>
      </c>
      <c r="BX1484" s="17">
        <f t="shared" si="9873"/>
        <v>0</v>
      </c>
      <c r="BY1484" s="17">
        <f t="shared" si="9873"/>
        <v>0</v>
      </c>
      <c r="BZ1484" s="17">
        <f t="shared" si="9873"/>
        <v>0</v>
      </c>
      <c r="CA1484" s="17">
        <f t="shared" si="9873"/>
        <v>0</v>
      </c>
      <c r="CB1484" s="17">
        <f t="shared" si="9873"/>
        <v>0</v>
      </c>
      <c r="CC1484" s="17">
        <f t="shared" si="9873"/>
        <v>0</v>
      </c>
      <c r="CD1484" s="17">
        <f t="shared" si="9873"/>
        <v>0</v>
      </c>
      <c r="CE1484" s="17">
        <f t="shared" si="9873"/>
        <v>0</v>
      </c>
      <c r="CF1484" s="17">
        <f t="shared" si="9873"/>
        <v>0</v>
      </c>
      <c r="CG1484" s="17">
        <f t="shared" si="9873"/>
        <v>0</v>
      </c>
      <c r="CH1484" s="17">
        <f t="shared" si="9873"/>
        <v>0</v>
      </c>
      <c r="CI1484" s="17">
        <f t="shared" si="9873"/>
        <v>0</v>
      </c>
      <c r="CJ1484" s="17">
        <f t="shared" si="9873"/>
        <v>0</v>
      </c>
      <c r="CK1484" s="17">
        <f t="shared" si="9873"/>
        <v>0</v>
      </c>
      <c r="CL1484" s="17">
        <f t="shared" si="9873"/>
        <v>0</v>
      </c>
      <c r="CM1484" s="17">
        <f t="shared" si="9873"/>
        <v>0</v>
      </c>
      <c r="CN1484" s="17">
        <f t="shared" si="9873"/>
        <v>0</v>
      </c>
      <c r="CO1484" s="17">
        <f t="shared" si="9873"/>
        <v>0</v>
      </c>
    </row>
    <row r="1485" spans="2:93">
      <c r="B1485" s="556"/>
      <c r="C1485" s="556">
        <v>20</v>
      </c>
      <c r="D1485" s="632"/>
      <c r="E1485" s="632"/>
      <c r="F1485" s="632"/>
      <c r="G1485" s="632"/>
      <c r="H1485" s="17"/>
      <c r="I1485" s="17">
        <f t="shared" ref="I1485:BT1485" si="9874">I61+I188+I322+I450+I580+I709+I840+I970+I1099+I1228+I1356</f>
        <v>0</v>
      </c>
      <c r="J1485" s="17">
        <f t="shared" si="9874"/>
        <v>0</v>
      </c>
      <c r="K1485" s="17">
        <f t="shared" si="9874"/>
        <v>0</v>
      </c>
      <c r="L1485" s="17">
        <f t="shared" si="9874"/>
        <v>0</v>
      </c>
      <c r="M1485" s="17">
        <f t="shared" si="9874"/>
        <v>0</v>
      </c>
      <c r="N1485" s="17">
        <f t="shared" si="9874"/>
        <v>0</v>
      </c>
      <c r="O1485" s="17">
        <f t="shared" si="9874"/>
        <v>0</v>
      </c>
      <c r="P1485" s="17">
        <f t="shared" si="9874"/>
        <v>0</v>
      </c>
      <c r="Q1485" s="17">
        <f t="shared" si="9874"/>
        <v>0</v>
      </c>
      <c r="R1485" s="17">
        <f t="shared" si="9874"/>
        <v>0</v>
      </c>
      <c r="S1485" s="17">
        <f t="shared" si="9874"/>
        <v>0</v>
      </c>
      <c r="T1485" s="17">
        <f t="shared" si="9874"/>
        <v>0</v>
      </c>
      <c r="U1485" s="17">
        <f t="shared" si="9874"/>
        <v>0</v>
      </c>
      <c r="V1485" s="17">
        <f t="shared" si="9874"/>
        <v>0</v>
      </c>
      <c r="W1485" s="17">
        <f t="shared" si="9874"/>
        <v>0</v>
      </c>
      <c r="X1485" s="17">
        <f t="shared" si="9874"/>
        <v>0</v>
      </c>
      <c r="Y1485" s="17">
        <f t="shared" si="9874"/>
        <v>0</v>
      </c>
      <c r="Z1485" s="17">
        <f t="shared" si="9874"/>
        <v>0</v>
      </c>
      <c r="AA1485" s="17">
        <f t="shared" si="9874"/>
        <v>0</v>
      </c>
      <c r="AB1485" s="17">
        <f t="shared" si="9874"/>
        <v>0</v>
      </c>
      <c r="AC1485" s="17">
        <f t="shared" si="9874"/>
        <v>-71793.723333333342</v>
      </c>
      <c r="AD1485" s="17">
        <f t="shared" si="9874"/>
        <v>-72818.306666666671</v>
      </c>
      <c r="AE1485" s="17">
        <f t="shared" si="9874"/>
        <v>-73858.61</v>
      </c>
      <c r="AF1485" s="17">
        <f t="shared" si="9874"/>
        <v>-74914.590000000011</v>
      </c>
      <c r="AG1485" s="17">
        <f t="shared" si="9874"/>
        <v>-75986.853333333318</v>
      </c>
      <c r="AH1485" s="17">
        <f t="shared" si="9874"/>
        <v>-77075.676666666681</v>
      </c>
      <c r="AI1485" s="17">
        <f t="shared" si="9874"/>
        <v>-78181.099999999991</v>
      </c>
      <c r="AJ1485" s="17">
        <f t="shared" si="9874"/>
        <v>-79303.360000000015</v>
      </c>
      <c r="AK1485" s="17">
        <f t="shared" si="9874"/>
        <v>-80443.063333333324</v>
      </c>
      <c r="AL1485" s="17">
        <f t="shared" si="9874"/>
        <v>-81600.206666666665</v>
      </c>
      <c r="AM1485" s="17">
        <f t="shared" si="9874"/>
        <v>-82775.150000000009</v>
      </c>
      <c r="AN1485" s="17">
        <f t="shared" si="9874"/>
        <v>-83968.213333333333</v>
      </c>
      <c r="AO1485" s="17">
        <f t="shared" si="9874"/>
        <v>-85062.680000000008</v>
      </c>
      <c r="AP1485" s="17">
        <f t="shared" si="9874"/>
        <v>-86292.24</v>
      </c>
      <c r="AQ1485" s="17">
        <f t="shared" si="9874"/>
        <v>-87540.680000000008</v>
      </c>
      <c r="AR1485" s="17">
        <f t="shared" si="9874"/>
        <v>-88808.44</v>
      </c>
      <c r="AS1485" s="17">
        <f t="shared" si="9874"/>
        <v>-90095.719999999987</v>
      </c>
      <c r="AT1485" s="17">
        <f t="shared" si="9874"/>
        <v>-91403.080000000016</v>
      </c>
      <c r="AU1485" s="17">
        <f t="shared" si="9874"/>
        <v>-92730.560000000012</v>
      </c>
      <c r="AV1485" s="17">
        <f t="shared" si="9874"/>
        <v>-94078.56</v>
      </c>
      <c r="AW1485" s="17">
        <f t="shared" si="9874"/>
        <v>-95447.559999999983</v>
      </c>
      <c r="AX1485" s="17">
        <f t="shared" si="9874"/>
        <v>-96837.680000000008</v>
      </c>
      <c r="AY1485" s="17">
        <f t="shared" si="9874"/>
        <v>-98249.400000000009</v>
      </c>
      <c r="AZ1485" s="17">
        <f t="shared" si="9874"/>
        <v>-99683.160000000018</v>
      </c>
      <c r="BA1485" s="17">
        <f t="shared" si="9874"/>
        <v>-101139.04</v>
      </c>
      <c r="BB1485" s="17">
        <f t="shared" si="9874"/>
        <v>0</v>
      </c>
      <c r="BC1485" s="17">
        <f t="shared" si="9874"/>
        <v>0</v>
      </c>
      <c r="BD1485" s="17">
        <f t="shared" si="9874"/>
        <v>0</v>
      </c>
      <c r="BE1485" s="17">
        <f t="shared" si="9874"/>
        <v>0</v>
      </c>
      <c r="BF1485" s="17">
        <f t="shared" si="9874"/>
        <v>0</v>
      </c>
      <c r="BG1485" s="17">
        <f t="shared" si="9874"/>
        <v>0</v>
      </c>
      <c r="BH1485" s="17">
        <f t="shared" si="9874"/>
        <v>0</v>
      </c>
      <c r="BI1485" s="17">
        <f t="shared" si="9874"/>
        <v>0</v>
      </c>
      <c r="BJ1485" s="17">
        <f t="shared" si="9874"/>
        <v>0</v>
      </c>
      <c r="BK1485" s="17">
        <f t="shared" si="9874"/>
        <v>0</v>
      </c>
      <c r="BL1485" s="17">
        <f t="shared" si="9874"/>
        <v>0</v>
      </c>
      <c r="BM1485" s="17">
        <f t="shared" si="9874"/>
        <v>0</v>
      </c>
      <c r="BN1485" s="17">
        <f t="shared" si="9874"/>
        <v>0</v>
      </c>
      <c r="BO1485" s="17">
        <f t="shared" si="9874"/>
        <v>0</v>
      </c>
      <c r="BP1485" s="17">
        <f t="shared" si="9874"/>
        <v>0</v>
      </c>
      <c r="BQ1485" s="17">
        <f t="shared" si="9874"/>
        <v>0</v>
      </c>
      <c r="BR1485" s="17">
        <f t="shared" si="9874"/>
        <v>0</v>
      </c>
      <c r="BS1485" s="17">
        <f t="shared" si="9874"/>
        <v>0</v>
      </c>
      <c r="BT1485" s="17">
        <f t="shared" si="9874"/>
        <v>0</v>
      </c>
      <c r="BU1485" s="17">
        <f t="shared" ref="BU1485:CO1485" si="9875">BU61+BU188+BU322+BU450+BU580+BU709+BU840+BU970+BU1099+BU1228+BU1356</f>
        <v>0</v>
      </c>
      <c r="BV1485" s="17">
        <f t="shared" si="9875"/>
        <v>0</v>
      </c>
      <c r="BW1485" s="17">
        <f t="shared" si="9875"/>
        <v>0</v>
      </c>
      <c r="BX1485" s="17">
        <f t="shared" si="9875"/>
        <v>0</v>
      </c>
      <c r="BY1485" s="17">
        <f t="shared" si="9875"/>
        <v>0</v>
      </c>
      <c r="BZ1485" s="17">
        <f t="shared" si="9875"/>
        <v>0</v>
      </c>
      <c r="CA1485" s="17">
        <f t="shared" si="9875"/>
        <v>0</v>
      </c>
      <c r="CB1485" s="17">
        <f t="shared" si="9875"/>
        <v>0</v>
      </c>
      <c r="CC1485" s="17">
        <f t="shared" si="9875"/>
        <v>0</v>
      </c>
      <c r="CD1485" s="17">
        <f t="shared" si="9875"/>
        <v>0</v>
      </c>
      <c r="CE1485" s="17">
        <f t="shared" si="9875"/>
        <v>0</v>
      </c>
      <c r="CF1485" s="17">
        <f t="shared" si="9875"/>
        <v>0</v>
      </c>
      <c r="CG1485" s="17">
        <f t="shared" si="9875"/>
        <v>0</v>
      </c>
      <c r="CH1485" s="17">
        <f t="shared" si="9875"/>
        <v>0</v>
      </c>
      <c r="CI1485" s="17">
        <f t="shared" si="9875"/>
        <v>0</v>
      </c>
      <c r="CJ1485" s="17">
        <f t="shared" si="9875"/>
        <v>0</v>
      </c>
      <c r="CK1485" s="17">
        <f t="shared" si="9875"/>
        <v>0</v>
      </c>
      <c r="CL1485" s="17">
        <f t="shared" si="9875"/>
        <v>0</v>
      </c>
      <c r="CM1485" s="17">
        <f t="shared" si="9875"/>
        <v>0</v>
      </c>
      <c r="CN1485" s="17">
        <f t="shared" si="9875"/>
        <v>0</v>
      </c>
      <c r="CO1485" s="17">
        <f t="shared" si="9875"/>
        <v>0</v>
      </c>
    </row>
    <row r="1486" spans="2:93">
      <c r="B1486" s="556"/>
      <c r="C1486" s="556">
        <v>21</v>
      </c>
      <c r="D1486" s="632"/>
      <c r="E1486" s="632"/>
      <c r="F1486" s="632"/>
      <c r="G1486" s="632"/>
      <c r="H1486" s="17"/>
      <c r="I1486" s="17">
        <f t="shared" ref="I1486:BT1486" si="9876">I62+I189+I323+I451+I581+I710+I841+I971+I1100+I1229+I1357</f>
        <v>0</v>
      </c>
      <c r="J1486" s="17">
        <f t="shared" si="9876"/>
        <v>0</v>
      </c>
      <c r="K1486" s="17">
        <f t="shared" si="9876"/>
        <v>0</v>
      </c>
      <c r="L1486" s="17">
        <f t="shared" si="9876"/>
        <v>0</v>
      </c>
      <c r="M1486" s="17">
        <f t="shared" si="9876"/>
        <v>0</v>
      </c>
      <c r="N1486" s="17">
        <f t="shared" si="9876"/>
        <v>0</v>
      </c>
      <c r="O1486" s="17">
        <f t="shared" si="9876"/>
        <v>0</v>
      </c>
      <c r="P1486" s="17">
        <f t="shared" si="9876"/>
        <v>0</v>
      </c>
      <c r="Q1486" s="17">
        <f t="shared" si="9876"/>
        <v>0</v>
      </c>
      <c r="R1486" s="17">
        <f t="shared" si="9876"/>
        <v>0</v>
      </c>
      <c r="S1486" s="17">
        <f t="shared" si="9876"/>
        <v>0</v>
      </c>
      <c r="T1486" s="17">
        <f t="shared" si="9876"/>
        <v>0</v>
      </c>
      <c r="U1486" s="17">
        <f t="shared" si="9876"/>
        <v>0</v>
      </c>
      <c r="V1486" s="17">
        <f t="shared" si="9876"/>
        <v>0</v>
      </c>
      <c r="W1486" s="17">
        <f t="shared" si="9876"/>
        <v>0</v>
      </c>
      <c r="X1486" s="17">
        <f t="shared" si="9876"/>
        <v>0</v>
      </c>
      <c r="Y1486" s="17">
        <f t="shared" si="9876"/>
        <v>0</v>
      </c>
      <c r="Z1486" s="17">
        <f t="shared" si="9876"/>
        <v>0</v>
      </c>
      <c r="AA1486" s="17">
        <f t="shared" si="9876"/>
        <v>0</v>
      </c>
      <c r="AB1486" s="17">
        <f t="shared" si="9876"/>
        <v>0</v>
      </c>
      <c r="AC1486" s="17">
        <f t="shared" si="9876"/>
        <v>0</v>
      </c>
      <c r="AD1486" s="17">
        <f t="shared" si="9876"/>
        <v>-72818.306666666671</v>
      </c>
      <c r="AE1486" s="17">
        <f t="shared" si="9876"/>
        <v>-73858.61</v>
      </c>
      <c r="AF1486" s="17">
        <f t="shared" si="9876"/>
        <v>-74914.590000000011</v>
      </c>
      <c r="AG1486" s="17">
        <f t="shared" si="9876"/>
        <v>-75986.853333333318</v>
      </c>
      <c r="AH1486" s="17">
        <f t="shared" si="9876"/>
        <v>-77075.676666666681</v>
      </c>
      <c r="AI1486" s="17">
        <f t="shared" si="9876"/>
        <v>-78181.099999999991</v>
      </c>
      <c r="AJ1486" s="17">
        <f t="shared" si="9876"/>
        <v>-79303.360000000015</v>
      </c>
      <c r="AK1486" s="17">
        <f t="shared" si="9876"/>
        <v>-80443.063333333324</v>
      </c>
      <c r="AL1486" s="17">
        <f t="shared" si="9876"/>
        <v>-81600.206666666665</v>
      </c>
      <c r="AM1486" s="17">
        <f t="shared" si="9876"/>
        <v>-82775.150000000009</v>
      </c>
      <c r="AN1486" s="17">
        <f t="shared" si="9876"/>
        <v>-83968.213333333333</v>
      </c>
      <c r="AO1486" s="17">
        <f t="shared" si="9876"/>
        <v>-85179.596666666679</v>
      </c>
      <c r="AP1486" s="17">
        <f t="shared" si="9876"/>
        <v>-86292.24</v>
      </c>
      <c r="AQ1486" s="17">
        <f t="shared" si="9876"/>
        <v>-87540.680000000008</v>
      </c>
      <c r="AR1486" s="17">
        <f t="shared" si="9876"/>
        <v>-88808.44</v>
      </c>
      <c r="AS1486" s="17">
        <f t="shared" si="9876"/>
        <v>-90095.719999999987</v>
      </c>
      <c r="AT1486" s="17">
        <f t="shared" si="9876"/>
        <v>-91403.080000000016</v>
      </c>
      <c r="AU1486" s="17">
        <f t="shared" si="9876"/>
        <v>-92730.560000000012</v>
      </c>
      <c r="AV1486" s="17">
        <f t="shared" si="9876"/>
        <v>-94078.56</v>
      </c>
      <c r="AW1486" s="17">
        <f t="shared" si="9876"/>
        <v>-95447.559999999983</v>
      </c>
      <c r="AX1486" s="17">
        <f t="shared" si="9876"/>
        <v>-96837.680000000008</v>
      </c>
      <c r="AY1486" s="17">
        <f t="shared" si="9876"/>
        <v>-98249.400000000009</v>
      </c>
      <c r="AZ1486" s="17">
        <f t="shared" si="9876"/>
        <v>-99683.160000000018</v>
      </c>
      <c r="BA1486" s="17">
        <f t="shared" si="9876"/>
        <v>-101139.04</v>
      </c>
      <c r="BB1486" s="17">
        <f t="shared" si="9876"/>
        <v>-102617.68000000001</v>
      </c>
      <c r="BC1486" s="17">
        <f t="shared" si="9876"/>
        <v>0</v>
      </c>
      <c r="BD1486" s="17">
        <f t="shared" si="9876"/>
        <v>0</v>
      </c>
      <c r="BE1486" s="17">
        <f t="shared" si="9876"/>
        <v>0</v>
      </c>
      <c r="BF1486" s="17">
        <f t="shared" si="9876"/>
        <v>0</v>
      </c>
      <c r="BG1486" s="17">
        <f t="shared" si="9876"/>
        <v>0</v>
      </c>
      <c r="BH1486" s="17">
        <f t="shared" si="9876"/>
        <v>0</v>
      </c>
      <c r="BI1486" s="17">
        <f t="shared" si="9876"/>
        <v>0</v>
      </c>
      <c r="BJ1486" s="17">
        <f t="shared" si="9876"/>
        <v>0</v>
      </c>
      <c r="BK1486" s="17">
        <f t="shared" si="9876"/>
        <v>0</v>
      </c>
      <c r="BL1486" s="17">
        <f t="shared" si="9876"/>
        <v>0</v>
      </c>
      <c r="BM1486" s="17">
        <f t="shared" si="9876"/>
        <v>0</v>
      </c>
      <c r="BN1486" s="17">
        <f t="shared" si="9876"/>
        <v>0</v>
      </c>
      <c r="BO1486" s="17">
        <f t="shared" si="9876"/>
        <v>0</v>
      </c>
      <c r="BP1486" s="17">
        <f t="shared" si="9876"/>
        <v>0</v>
      </c>
      <c r="BQ1486" s="17">
        <f t="shared" si="9876"/>
        <v>0</v>
      </c>
      <c r="BR1486" s="17">
        <f t="shared" si="9876"/>
        <v>0</v>
      </c>
      <c r="BS1486" s="17">
        <f t="shared" si="9876"/>
        <v>0</v>
      </c>
      <c r="BT1486" s="17">
        <f t="shared" si="9876"/>
        <v>0</v>
      </c>
      <c r="BU1486" s="17">
        <f t="shared" ref="BU1486:CO1486" si="9877">BU62+BU189+BU323+BU451+BU581+BU710+BU841+BU971+BU1100+BU1229+BU1357</f>
        <v>0</v>
      </c>
      <c r="BV1486" s="17">
        <f t="shared" si="9877"/>
        <v>0</v>
      </c>
      <c r="BW1486" s="17">
        <f t="shared" si="9877"/>
        <v>0</v>
      </c>
      <c r="BX1486" s="17">
        <f t="shared" si="9877"/>
        <v>0</v>
      </c>
      <c r="BY1486" s="17">
        <f t="shared" si="9877"/>
        <v>0</v>
      </c>
      <c r="BZ1486" s="17">
        <f t="shared" si="9877"/>
        <v>0</v>
      </c>
      <c r="CA1486" s="17">
        <f t="shared" si="9877"/>
        <v>0</v>
      </c>
      <c r="CB1486" s="17">
        <f t="shared" si="9877"/>
        <v>0</v>
      </c>
      <c r="CC1486" s="17">
        <f t="shared" si="9877"/>
        <v>0</v>
      </c>
      <c r="CD1486" s="17">
        <f t="shared" si="9877"/>
        <v>0</v>
      </c>
      <c r="CE1486" s="17">
        <f t="shared" si="9877"/>
        <v>0</v>
      </c>
      <c r="CF1486" s="17">
        <f t="shared" si="9877"/>
        <v>0</v>
      </c>
      <c r="CG1486" s="17">
        <f t="shared" si="9877"/>
        <v>0</v>
      </c>
      <c r="CH1486" s="17">
        <f t="shared" si="9877"/>
        <v>0</v>
      </c>
      <c r="CI1486" s="17">
        <f t="shared" si="9877"/>
        <v>0</v>
      </c>
      <c r="CJ1486" s="17">
        <f t="shared" si="9877"/>
        <v>0</v>
      </c>
      <c r="CK1486" s="17">
        <f t="shared" si="9877"/>
        <v>0</v>
      </c>
      <c r="CL1486" s="17">
        <f t="shared" si="9877"/>
        <v>0</v>
      </c>
      <c r="CM1486" s="17">
        <f t="shared" si="9877"/>
        <v>0</v>
      </c>
      <c r="CN1486" s="17">
        <f t="shared" si="9877"/>
        <v>0</v>
      </c>
      <c r="CO1486" s="17">
        <f t="shared" si="9877"/>
        <v>0</v>
      </c>
    </row>
    <row r="1487" spans="2:93">
      <c r="B1487" s="556"/>
      <c r="C1487" s="556">
        <v>22</v>
      </c>
      <c r="D1487" s="632"/>
      <c r="E1487" s="632"/>
      <c r="F1487" s="632"/>
      <c r="G1487" s="632"/>
      <c r="H1487" s="17"/>
      <c r="I1487" s="17">
        <f t="shared" ref="I1487:BT1487" si="9878">I63+I190+I324+I452+I582+I711+I842+I972+I1101+I1230+I1358</f>
        <v>0</v>
      </c>
      <c r="J1487" s="17">
        <f t="shared" si="9878"/>
        <v>0</v>
      </c>
      <c r="K1487" s="17">
        <f t="shared" si="9878"/>
        <v>0</v>
      </c>
      <c r="L1487" s="17">
        <f t="shared" si="9878"/>
        <v>0</v>
      </c>
      <c r="M1487" s="17">
        <f t="shared" si="9878"/>
        <v>0</v>
      </c>
      <c r="N1487" s="17">
        <f t="shared" si="9878"/>
        <v>0</v>
      </c>
      <c r="O1487" s="17">
        <f t="shared" si="9878"/>
        <v>0</v>
      </c>
      <c r="P1487" s="17">
        <f t="shared" si="9878"/>
        <v>0</v>
      </c>
      <c r="Q1487" s="17">
        <f t="shared" si="9878"/>
        <v>0</v>
      </c>
      <c r="R1487" s="17">
        <f t="shared" si="9878"/>
        <v>0</v>
      </c>
      <c r="S1487" s="17">
        <f t="shared" si="9878"/>
        <v>0</v>
      </c>
      <c r="T1487" s="17">
        <f t="shared" si="9878"/>
        <v>0</v>
      </c>
      <c r="U1487" s="17">
        <f t="shared" si="9878"/>
        <v>0</v>
      </c>
      <c r="V1487" s="17">
        <f t="shared" si="9878"/>
        <v>0</v>
      </c>
      <c r="W1487" s="17">
        <f t="shared" si="9878"/>
        <v>0</v>
      </c>
      <c r="X1487" s="17">
        <f t="shared" si="9878"/>
        <v>0</v>
      </c>
      <c r="Y1487" s="17">
        <f t="shared" si="9878"/>
        <v>0</v>
      </c>
      <c r="Z1487" s="17">
        <f t="shared" si="9878"/>
        <v>0</v>
      </c>
      <c r="AA1487" s="17">
        <f t="shared" si="9878"/>
        <v>0</v>
      </c>
      <c r="AB1487" s="17">
        <f t="shared" si="9878"/>
        <v>0</v>
      </c>
      <c r="AC1487" s="17">
        <f t="shared" si="9878"/>
        <v>0</v>
      </c>
      <c r="AD1487" s="17">
        <f t="shared" si="9878"/>
        <v>0</v>
      </c>
      <c r="AE1487" s="17">
        <f t="shared" si="9878"/>
        <v>-73858.61</v>
      </c>
      <c r="AF1487" s="17">
        <f t="shared" si="9878"/>
        <v>-74914.590000000011</v>
      </c>
      <c r="AG1487" s="17">
        <f t="shared" si="9878"/>
        <v>-75986.853333333318</v>
      </c>
      <c r="AH1487" s="17">
        <f t="shared" si="9878"/>
        <v>-77075.676666666681</v>
      </c>
      <c r="AI1487" s="17">
        <f t="shared" si="9878"/>
        <v>-78181.099999999991</v>
      </c>
      <c r="AJ1487" s="17">
        <f t="shared" si="9878"/>
        <v>-79303.360000000015</v>
      </c>
      <c r="AK1487" s="17">
        <f t="shared" si="9878"/>
        <v>-80443.063333333324</v>
      </c>
      <c r="AL1487" s="17">
        <f t="shared" si="9878"/>
        <v>-81600.206666666665</v>
      </c>
      <c r="AM1487" s="17">
        <f t="shared" si="9878"/>
        <v>-82775.150000000009</v>
      </c>
      <c r="AN1487" s="17">
        <f t="shared" si="9878"/>
        <v>-83968.213333333333</v>
      </c>
      <c r="AO1487" s="17">
        <f t="shared" si="9878"/>
        <v>-85179.596666666679</v>
      </c>
      <c r="AP1487" s="17">
        <f t="shared" si="9878"/>
        <v>-86409.74</v>
      </c>
      <c r="AQ1487" s="17">
        <f t="shared" si="9878"/>
        <v>-87540.680000000008</v>
      </c>
      <c r="AR1487" s="17">
        <f t="shared" si="9878"/>
        <v>-88808.44</v>
      </c>
      <c r="AS1487" s="17">
        <f t="shared" si="9878"/>
        <v>-90095.719999999987</v>
      </c>
      <c r="AT1487" s="17">
        <f t="shared" si="9878"/>
        <v>-91403.080000000016</v>
      </c>
      <c r="AU1487" s="17">
        <f t="shared" si="9878"/>
        <v>-92730.560000000012</v>
      </c>
      <c r="AV1487" s="17">
        <f t="shared" si="9878"/>
        <v>-94078.56</v>
      </c>
      <c r="AW1487" s="17">
        <f t="shared" si="9878"/>
        <v>-95447.559999999983</v>
      </c>
      <c r="AX1487" s="17">
        <f t="shared" si="9878"/>
        <v>-96837.680000000008</v>
      </c>
      <c r="AY1487" s="17">
        <f t="shared" si="9878"/>
        <v>-98249.400000000009</v>
      </c>
      <c r="AZ1487" s="17">
        <f t="shared" si="9878"/>
        <v>-99683.160000000018</v>
      </c>
      <c r="BA1487" s="17">
        <f t="shared" si="9878"/>
        <v>-101139.04</v>
      </c>
      <c r="BB1487" s="17">
        <f t="shared" si="9878"/>
        <v>-102617.68000000001</v>
      </c>
      <c r="BC1487" s="17">
        <f t="shared" si="9878"/>
        <v>-104119.28</v>
      </c>
      <c r="BD1487" s="17">
        <f t="shared" si="9878"/>
        <v>0</v>
      </c>
      <c r="BE1487" s="17">
        <f t="shared" si="9878"/>
        <v>0</v>
      </c>
      <c r="BF1487" s="17">
        <f t="shared" si="9878"/>
        <v>0</v>
      </c>
      <c r="BG1487" s="17">
        <f t="shared" si="9878"/>
        <v>0</v>
      </c>
      <c r="BH1487" s="17">
        <f t="shared" si="9878"/>
        <v>0</v>
      </c>
      <c r="BI1487" s="17">
        <f t="shared" si="9878"/>
        <v>0</v>
      </c>
      <c r="BJ1487" s="17">
        <f t="shared" si="9878"/>
        <v>0</v>
      </c>
      <c r="BK1487" s="17">
        <f t="shared" si="9878"/>
        <v>0</v>
      </c>
      <c r="BL1487" s="17">
        <f t="shared" si="9878"/>
        <v>0</v>
      </c>
      <c r="BM1487" s="17">
        <f t="shared" si="9878"/>
        <v>0</v>
      </c>
      <c r="BN1487" s="17">
        <f t="shared" si="9878"/>
        <v>0</v>
      </c>
      <c r="BO1487" s="17">
        <f t="shared" si="9878"/>
        <v>0</v>
      </c>
      <c r="BP1487" s="17">
        <f t="shared" si="9878"/>
        <v>0</v>
      </c>
      <c r="BQ1487" s="17">
        <f t="shared" si="9878"/>
        <v>0</v>
      </c>
      <c r="BR1487" s="17">
        <f t="shared" si="9878"/>
        <v>0</v>
      </c>
      <c r="BS1487" s="17">
        <f t="shared" si="9878"/>
        <v>0</v>
      </c>
      <c r="BT1487" s="17">
        <f t="shared" si="9878"/>
        <v>0</v>
      </c>
      <c r="BU1487" s="17">
        <f t="shared" ref="BU1487:CO1487" si="9879">BU63+BU190+BU324+BU452+BU582+BU711+BU842+BU972+BU1101+BU1230+BU1358</f>
        <v>0</v>
      </c>
      <c r="BV1487" s="17">
        <f t="shared" si="9879"/>
        <v>0</v>
      </c>
      <c r="BW1487" s="17">
        <f t="shared" si="9879"/>
        <v>0</v>
      </c>
      <c r="BX1487" s="17">
        <f t="shared" si="9879"/>
        <v>0</v>
      </c>
      <c r="BY1487" s="17">
        <f t="shared" si="9879"/>
        <v>0</v>
      </c>
      <c r="BZ1487" s="17">
        <f t="shared" si="9879"/>
        <v>0</v>
      </c>
      <c r="CA1487" s="17">
        <f t="shared" si="9879"/>
        <v>0</v>
      </c>
      <c r="CB1487" s="17">
        <f t="shared" si="9879"/>
        <v>0</v>
      </c>
      <c r="CC1487" s="17">
        <f t="shared" si="9879"/>
        <v>0</v>
      </c>
      <c r="CD1487" s="17">
        <f t="shared" si="9879"/>
        <v>0</v>
      </c>
      <c r="CE1487" s="17">
        <f t="shared" si="9879"/>
        <v>0</v>
      </c>
      <c r="CF1487" s="17">
        <f t="shared" si="9879"/>
        <v>0</v>
      </c>
      <c r="CG1487" s="17">
        <f t="shared" si="9879"/>
        <v>0</v>
      </c>
      <c r="CH1487" s="17">
        <f t="shared" si="9879"/>
        <v>0</v>
      </c>
      <c r="CI1487" s="17">
        <f t="shared" si="9879"/>
        <v>0</v>
      </c>
      <c r="CJ1487" s="17">
        <f t="shared" si="9879"/>
        <v>0</v>
      </c>
      <c r="CK1487" s="17">
        <f t="shared" si="9879"/>
        <v>0</v>
      </c>
      <c r="CL1487" s="17">
        <f t="shared" si="9879"/>
        <v>0</v>
      </c>
      <c r="CM1487" s="17">
        <f t="shared" si="9879"/>
        <v>0</v>
      </c>
      <c r="CN1487" s="17">
        <f t="shared" si="9879"/>
        <v>0</v>
      </c>
      <c r="CO1487" s="17">
        <f t="shared" si="9879"/>
        <v>0</v>
      </c>
    </row>
    <row r="1488" spans="2:93">
      <c r="B1488" s="556"/>
      <c r="C1488" s="556">
        <v>23</v>
      </c>
      <c r="D1488" s="632"/>
      <c r="E1488" s="632"/>
      <c r="F1488" s="632"/>
      <c r="G1488" s="632"/>
      <c r="H1488" s="17"/>
      <c r="I1488" s="17">
        <f t="shared" ref="I1488:BT1488" si="9880">I64+I191+I325+I453+I583+I712+I843+I973+I1102+I1231+I1359</f>
        <v>0</v>
      </c>
      <c r="J1488" s="17">
        <f t="shared" si="9880"/>
        <v>0</v>
      </c>
      <c r="K1488" s="17">
        <f t="shared" si="9880"/>
        <v>0</v>
      </c>
      <c r="L1488" s="17">
        <f t="shared" si="9880"/>
        <v>0</v>
      </c>
      <c r="M1488" s="17">
        <f t="shared" si="9880"/>
        <v>0</v>
      </c>
      <c r="N1488" s="17">
        <f t="shared" si="9880"/>
        <v>0</v>
      </c>
      <c r="O1488" s="17">
        <f t="shared" si="9880"/>
        <v>0</v>
      </c>
      <c r="P1488" s="17">
        <f t="shared" si="9880"/>
        <v>0</v>
      </c>
      <c r="Q1488" s="17">
        <f t="shared" si="9880"/>
        <v>0</v>
      </c>
      <c r="R1488" s="17">
        <f t="shared" si="9880"/>
        <v>0</v>
      </c>
      <c r="S1488" s="17">
        <f t="shared" si="9880"/>
        <v>0</v>
      </c>
      <c r="T1488" s="17">
        <f t="shared" si="9880"/>
        <v>0</v>
      </c>
      <c r="U1488" s="17">
        <f t="shared" si="9880"/>
        <v>0</v>
      </c>
      <c r="V1488" s="17">
        <f t="shared" si="9880"/>
        <v>0</v>
      </c>
      <c r="W1488" s="17">
        <f t="shared" si="9880"/>
        <v>0</v>
      </c>
      <c r="X1488" s="17">
        <f t="shared" si="9880"/>
        <v>0</v>
      </c>
      <c r="Y1488" s="17">
        <f t="shared" si="9880"/>
        <v>0</v>
      </c>
      <c r="Z1488" s="17">
        <f t="shared" si="9880"/>
        <v>0</v>
      </c>
      <c r="AA1488" s="17">
        <f t="shared" si="9880"/>
        <v>0</v>
      </c>
      <c r="AB1488" s="17">
        <f t="shared" si="9880"/>
        <v>0</v>
      </c>
      <c r="AC1488" s="17">
        <f t="shared" si="9880"/>
        <v>0</v>
      </c>
      <c r="AD1488" s="17">
        <f t="shared" si="9880"/>
        <v>0</v>
      </c>
      <c r="AE1488" s="17">
        <f t="shared" si="9880"/>
        <v>0</v>
      </c>
      <c r="AF1488" s="17">
        <f t="shared" si="9880"/>
        <v>-74914.590000000011</v>
      </c>
      <c r="AG1488" s="17">
        <f t="shared" si="9880"/>
        <v>-75986.853333333318</v>
      </c>
      <c r="AH1488" s="17">
        <f t="shared" si="9880"/>
        <v>-77075.676666666681</v>
      </c>
      <c r="AI1488" s="17">
        <f t="shared" si="9880"/>
        <v>-78181.099999999991</v>
      </c>
      <c r="AJ1488" s="17">
        <f t="shared" si="9880"/>
        <v>-79303.360000000015</v>
      </c>
      <c r="AK1488" s="17">
        <f t="shared" si="9880"/>
        <v>-80443.063333333324</v>
      </c>
      <c r="AL1488" s="17">
        <f t="shared" si="9880"/>
        <v>-81600.206666666665</v>
      </c>
      <c r="AM1488" s="17">
        <f t="shared" si="9880"/>
        <v>-82775.150000000009</v>
      </c>
      <c r="AN1488" s="17">
        <f t="shared" si="9880"/>
        <v>-83968.213333333333</v>
      </c>
      <c r="AO1488" s="17">
        <f t="shared" si="9880"/>
        <v>-85179.596666666679</v>
      </c>
      <c r="AP1488" s="17">
        <f t="shared" si="9880"/>
        <v>-86409.74</v>
      </c>
      <c r="AQ1488" s="17">
        <f t="shared" si="9880"/>
        <v>-87658.763333333336</v>
      </c>
      <c r="AR1488" s="17">
        <f t="shared" si="9880"/>
        <v>-88808.44</v>
      </c>
      <c r="AS1488" s="17">
        <f t="shared" si="9880"/>
        <v>-90095.719999999987</v>
      </c>
      <c r="AT1488" s="17">
        <f t="shared" si="9880"/>
        <v>-91403.080000000016</v>
      </c>
      <c r="AU1488" s="17">
        <f t="shared" si="9880"/>
        <v>-92730.560000000012</v>
      </c>
      <c r="AV1488" s="17">
        <f t="shared" si="9880"/>
        <v>-94078.56</v>
      </c>
      <c r="AW1488" s="17">
        <f t="shared" si="9880"/>
        <v>-95447.559999999983</v>
      </c>
      <c r="AX1488" s="17">
        <f t="shared" si="9880"/>
        <v>-96837.680000000008</v>
      </c>
      <c r="AY1488" s="17">
        <f t="shared" si="9880"/>
        <v>-98249.400000000009</v>
      </c>
      <c r="AZ1488" s="17">
        <f t="shared" si="9880"/>
        <v>-99683.160000000018</v>
      </c>
      <c r="BA1488" s="17">
        <f t="shared" si="9880"/>
        <v>-101139.04</v>
      </c>
      <c r="BB1488" s="17">
        <f t="shared" si="9880"/>
        <v>-102617.68000000001</v>
      </c>
      <c r="BC1488" s="17">
        <f t="shared" si="9880"/>
        <v>-104119.28</v>
      </c>
      <c r="BD1488" s="17">
        <f t="shared" si="9880"/>
        <v>-105644.28</v>
      </c>
      <c r="BE1488" s="17">
        <f t="shared" si="9880"/>
        <v>0</v>
      </c>
      <c r="BF1488" s="17">
        <f t="shared" si="9880"/>
        <v>0</v>
      </c>
      <c r="BG1488" s="17">
        <f t="shared" si="9880"/>
        <v>0</v>
      </c>
      <c r="BH1488" s="17">
        <f t="shared" si="9880"/>
        <v>0</v>
      </c>
      <c r="BI1488" s="17">
        <f t="shared" si="9880"/>
        <v>0</v>
      </c>
      <c r="BJ1488" s="17">
        <f t="shared" si="9880"/>
        <v>0</v>
      </c>
      <c r="BK1488" s="17">
        <f t="shared" si="9880"/>
        <v>0</v>
      </c>
      <c r="BL1488" s="17">
        <f t="shared" si="9880"/>
        <v>0</v>
      </c>
      <c r="BM1488" s="17">
        <f t="shared" si="9880"/>
        <v>0</v>
      </c>
      <c r="BN1488" s="17">
        <f t="shared" si="9880"/>
        <v>0</v>
      </c>
      <c r="BO1488" s="17">
        <f t="shared" si="9880"/>
        <v>0</v>
      </c>
      <c r="BP1488" s="17">
        <f t="shared" si="9880"/>
        <v>0</v>
      </c>
      <c r="BQ1488" s="17">
        <f t="shared" si="9880"/>
        <v>0</v>
      </c>
      <c r="BR1488" s="17">
        <f t="shared" si="9880"/>
        <v>0</v>
      </c>
      <c r="BS1488" s="17">
        <f t="shared" si="9880"/>
        <v>0</v>
      </c>
      <c r="BT1488" s="17">
        <f t="shared" si="9880"/>
        <v>0</v>
      </c>
      <c r="BU1488" s="17">
        <f t="shared" ref="BU1488:CO1488" si="9881">BU64+BU191+BU325+BU453+BU583+BU712+BU843+BU973+BU1102+BU1231+BU1359</f>
        <v>0</v>
      </c>
      <c r="BV1488" s="17">
        <f t="shared" si="9881"/>
        <v>0</v>
      </c>
      <c r="BW1488" s="17">
        <f t="shared" si="9881"/>
        <v>0</v>
      </c>
      <c r="BX1488" s="17">
        <f t="shared" si="9881"/>
        <v>0</v>
      </c>
      <c r="BY1488" s="17">
        <f t="shared" si="9881"/>
        <v>0</v>
      </c>
      <c r="BZ1488" s="17">
        <f t="shared" si="9881"/>
        <v>0</v>
      </c>
      <c r="CA1488" s="17">
        <f t="shared" si="9881"/>
        <v>0</v>
      </c>
      <c r="CB1488" s="17">
        <f t="shared" si="9881"/>
        <v>0</v>
      </c>
      <c r="CC1488" s="17">
        <f t="shared" si="9881"/>
        <v>0</v>
      </c>
      <c r="CD1488" s="17">
        <f t="shared" si="9881"/>
        <v>0</v>
      </c>
      <c r="CE1488" s="17">
        <f t="shared" si="9881"/>
        <v>0</v>
      </c>
      <c r="CF1488" s="17">
        <f t="shared" si="9881"/>
        <v>0</v>
      </c>
      <c r="CG1488" s="17">
        <f t="shared" si="9881"/>
        <v>0</v>
      </c>
      <c r="CH1488" s="17">
        <f t="shared" si="9881"/>
        <v>0</v>
      </c>
      <c r="CI1488" s="17">
        <f t="shared" si="9881"/>
        <v>0</v>
      </c>
      <c r="CJ1488" s="17">
        <f t="shared" si="9881"/>
        <v>0</v>
      </c>
      <c r="CK1488" s="17">
        <f t="shared" si="9881"/>
        <v>0</v>
      </c>
      <c r="CL1488" s="17">
        <f t="shared" si="9881"/>
        <v>0</v>
      </c>
      <c r="CM1488" s="17">
        <f t="shared" si="9881"/>
        <v>0</v>
      </c>
      <c r="CN1488" s="17">
        <f t="shared" si="9881"/>
        <v>0</v>
      </c>
      <c r="CO1488" s="17">
        <f t="shared" si="9881"/>
        <v>0</v>
      </c>
    </row>
    <row r="1489" spans="1:93">
      <c r="B1489" s="556"/>
      <c r="C1489" s="556">
        <v>24</v>
      </c>
      <c r="D1489" s="632"/>
      <c r="E1489" s="632"/>
      <c r="F1489" s="632"/>
      <c r="G1489" s="632"/>
      <c r="H1489" s="17"/>
      <c r="I1489" s="17">
        <f t="shared" ref="I1489:BT1489" si="9882">I65+I192+I326+I454+I584+I713+I844+I974+I1103+I1232+I1360</f>
        <v>0</v>
      </c>
      <c r="J1489" s="17">
        <f t="shared" si="9882"/>
        <v>0</v>
      </c>
      <c r="K1489" s="17">
        <f t="shared" si="9882"/>
        <v>0</v>
      </c>
      <c r="L1489" s="17">
        <f t="shared" si="9882"/>
        <v>0</v>
      </c>
      <c r="M1489" s="17">
        <f t="shared" si="9882"/>
        <v>0</v>
      </c>
      <c r="N1489" s="17">
        <f t="shared" si="9882"/>
        <v>0</v>
      </c>
      <c r="O1489" s="17">
        <f t="shared" si="9882"/>
        <v>0</v>
      </c>
      <c r="P1489" s="17">
        <f t="shared" si="9882"/>
        <v>0</v>
      </c>
      <c r="Q1489" s="17">
        <f t="shared" si="9882"/>
        <v>0</v>
      </c>
      <c r="R1489" s="17">
        <f t="shared" si="9882"/>
        <v>0</v>
      </c>
      <c r="S1489" s="17">
        <f t="shared" si="9882"/>
        <v>0</v>
      </c>
      <c r="T1489" s="17">
        <f t="shared" si="9882"/>
        <v>0</v>
      </c>
      <c r="U1489" s="17">
        <f t="shared" si="9882"/>
        <v>0</v>
      </c>
      <c r="V1489" s="17">
        <f t="shared" si="9882"/>
        <v>0</v>
      </c>
      <c r="W1489" s="17">
        <f t="shared" si="9882"/>
        <v>0</v>
      </c>
      <c r="X1489" s="17">
        <f t="shared" si="9882"/>
        <v>0</v>
      </c>
      <c r="Y1489" s="17">
        <f t="shared" si="9882"/>
        <v>0</v>
      </c>
      <c r="Z1489" s="17">
        <f t="shared" si="9882"/>
        <v>0</v>
      </c>
      <c r="AA1489" s="17">
        <f t="shared" si="9882"/>
        <v>0</v>
      </c>
      <c r="AB1489" s="17">
        <f t="shared" si="9882"/>
        <v>0</v>
      </c>
      <c r="AC1489" s="17">
        <f t="shared" si="9882"/>
        <v>0</v>
      </c>
      <c r="AD1489" s="17">
        <f t="shared" si="9882"/>
        <v>0</v>
      </c>
      <c r="AE1489" s="17">
        <f t="shared" si="9882"/>
        <v>0</v>
      </c>
      <c r="AF1489" s="17">
        <f t="shared" si="9882"/>
        <v>0</v>
      </c>
      <c r="AG1489" s="17">
        <f t="shared" si="9882"/>
        <v>-75986.853333333318</v>
      </c>
      <c r="AH1489" s="17">
        <f t="shared" si="9882"/>
        <v>-77075.676666666681</v>
      </c>
      <c r="AI1489" s="17">
        <f t="shared" si="9882"/>
        <v>-78181.099999999991</v>
      </c>
      <c r="AJ1489" s="17">
        <f t="shared" si="9882"/>
        <v>-79303.360000000015</v>
      </c>
      <c r="AK1489" s="17">
        <f t="shared" si="9882"/>
        <v>-80443.063333333324</v>
      </c>
      <c r="AL1489" s="17">
        <f t="shared" si="9882"/>
        <v>-81600.206666666665</v>
      </c>
      <c r="AM1489" s="17">
        <f t="shared" si="9882"/>
        <v>-82775.150000000009</v>
      </c>
      <c r="AN1489" s="17">
        <f t="shared" si="9882"/>
        <v>-83968.213333333333</v>
      </c>
      <c r="AO1489" s="17">
        <f t="shared" si="9882"/>
        <v>-85179.596666666679</v>
      </c>
      <c r="AP1489" s="17">
        <f t="shared" si="9882"/>
        <v>-86409.74</v>
      </c>
      <c r="AQ1489" s="17">
        <f t="shared" si="9882"/>
        <v>-87658.763333333336</v>
      </c>
      <c r="AR1489" s="17">
        <f t="shared" si="9882"/>
        <v>-88927.106666666674</v>
      </c>
      <c r="AS1489" s="17">
        <f t="shared" si="9882"/>
        <v>-90095.719999999987</v>
      </c>
      <c r="AT1489" s="17">
        <f t="shared" si="9882"/>
        <v>-91403.080000000016</v>
      </c>
      <c r="AU1489" s="17">
        <f t="shared" si="9882"/>
        <v>-92730.560000000012</v>
      </c>
      <c r="AV1489" s="17">
        <f t="shared" si="9882"/>
        <v>-94078.56</v>
      </c>
      <c r="AW1489" s="17">
        <f t="shared" si="9882"/>
        <v>-95447.559999999983</v>
      </c>
      <c r="AX1489" s="17">
        <f t="shared" si="9882"/>
        <v>-96837.680000000008</v>
      </c>
      <c r="AY1489" s="17">
        <f t="shared" si="9882"/>
        <v>-98249.400000000009</v>
      </c>
      <c r="AZ1489" s="17">
        <f t="shared" si="9882"/>
        <v>-99683.160000000018</v>
      </c>
      <c r="BA1489" s="17">
        <f t="shared" si="9882"/>
        <v>-101139.04</v>
      </c>
      <c r="BB1489" s="17">
        <f t="shared" si="9882"/>
        <v>-102617.68000000001</v>
      </c>
      <c r="BC1489" s="17">
        <f t="shared" si="9882"/>
        <v>-104119.28</v>
      </c>
      <c r="BD1489" s="17">
        <f t="shared" si="9882"/>
        <v>-105644.28</v>
      </c>
      <c r="BE1489" s="17">
        <f t="shared" si="9882"/>
        <v>-107193.04000000001</v>
      </c>
      <c r="BF1489" s="17">
        <f t="shared" si="9882"/>
        <v>0</v>
      </c>
      <c r="BG1489" s="17">
        <f t="shared" si="9882"/>
        <v>0</v>
      </c>
      <c r="BH1489" s="17">
        <f t="shared" si="9882"/>
        <v>0</v>
      </c>
      <c r="BI1489" s="17">
        <f t="shared" si="9882"/>
        <v>0</v>
      </c>
      <c r="BJ1489" s="17">
        <f t="shared" si="9882"/>
        <v>0</v>
      </c>
      <c r="BK1489" s="17">
        <f t="shared" si="9882"/>
        <v>0</v>
      </c>
      <c r="BL1489" s="17">
        <f t="shared" si="9882"/>
        <v>0</v>
      </c>
      <c r="BM1489" s="17">
        <f t="shared" si="9882"/>
        <v>0</v>
      </c>
      <c r="BN1489" s="17">
        <f t="shared" si="9882"/>
        <v>0</v>
      </c>
      <c r="BO1489" s="17">
        <f t="shared" si="9882"/>
        <v>0</v>
      </c>
      <c r="BP1489" s="17">
        <f t="shared" si="9882"/>
        <v>0</v>
      </c>
      <c r="BQ1489" s="17">
        <f t="shared" si="9882"/>
        <v>0</v>
      </c>
      <c r="BR1489" s="17">
        <f t="shared" si="9882"/>
        <v>0</v>
      </c>
      <c r="BS1489" s="17">
        <f t="shared" si="9882"/>
        <v>0</v>
      </c>
      <c r="BT1489" s="17">
        <f t="shared" si="9882"/>
        <v>0</v>
      </c>
      <c r="BU1489" s="17">
        <f t="shared" ref="BU1489:CO1489" si="9883">BU65+BU192+BU326+BU454+BU584+BU713+BU844+BU974+BU1103+BU1232+BU1360</f>
        <v>0</v>
      </c>
      <c r="BV1489" s="17">
        <f t="shared" si="9883"/>
        <v>0</v>
      </c>
      <c r="BW1489" s="17">
        <f t="shared" si="9883"/>
        <v>0</v>
      </c>
      <c r="BX1489" s="17">
        <f t="shared" si="9883"/>
        <v>0</v>
      </c>
      <c r="BY1489" s="17">
        <f t="shared" si="9883"/>
        <v>0</v>
      </c>
      <c r="BZ1489" s="17">
        <f t="shared" si="9883"/>
        <v>0</v>
      </c>
      <c r="CA1489" s="17">
        <f t="shared" si="9883"/>
        <v>0</v>
      </c>
      <c r="CB1489" s="17">
        <f t="shared" si="9883"/>
        <v>0</v>
      </c>
      <c r="CC1489" s="17">
        <f t="shared" si="9883"/>
        <v>0</v>
      </c>
      <c r="CD1489" s="17">
        <f t="shared" si="9883"/>
        <v>0</v>
      </c>
      <c r="CE1489" s="17">
        <f t="shared" si="9883"/>
        <v>0</v>
      </c>
      <c r="CF1489" s="17">
        <f t="shared" si="9883"/>
        <v>0</v>
      </c>
      <c r="CG1489" s="17">
        <f t="shared" si="9883"/>
        <v>0</v>
      </c>
      <c r="CH1489" s="17">
        <f t="shared" si="9883"/>
        <v>0</v>
      </c>
      <c r="CI1489" s="17">
        <f t="shared" si="9883"/>
        <v>0</v>
      </c>
      <c r="CJ1489" s="17">
        <f t="shared" si="9883"/>
        <v>0</v>
      </c>
      <c r="CK1489" s="17">
        <f t="shared" si="9883"/>
        <v>0</v>
      </c>
      <c r="CL1489" s="17">
        <f t="shared" si="9883"/>
        <v>0</v>
      </c>
      <c r="CM1489" s="17">
        <f t="shared" si="9883"/>
        <v>0</v>
      </c>
      <c r="CN1489" s="17">
        <f t="shared" si="9883"/>
        <v>0</v>
      </c>
      <c r="CO1489" s="17">
        <f t="shared" si="9883"/>
        <v>0</v>
      </c>
    </row>
    <row r="1490" spans="1:93">
      <c r="B1490" s="556"/>
      <c r="C1490" s="556">
        <v>25</v>
      </c>
      <c r="D1490" s="632"/>
      <c r="E1490" s="632"/>
      <c r="F1490" s="632"/>
      <c r="G1490" s="632"/>
      <c r="H1490" s="17"/>
      <c r="I1490" s="17">
        <f t="shared" ref="I1490:BT1490" si="9884">I66+I193+I327+I455+I585+I714+I845+I975+I1104+I1233+I1361</f>
        <v>0</v>
      </c>
      <c r="J1490" s="17">
        <f t="shared" si="9884"/>
        <v>0</v>
      </c>
      <c r="K1490" s="17">
        <f t="shared" si="9884"/>
        <v>0</v>
      </c>
      <c r="L1490" s="17">
        <f t="shared" si="9884"/>
        <v>0</v>
      </c>
      <c r="M1490" s="17">
        <f t="shared" si="9884"/>
        <v>0</v>
      </c>
      <c r="N1490" s="17">
        <f t="shared" si="9884"/>
        <v>0</v>
      </c>
      <c r="O1490" s="17">
        <f t="shared" si="9884"/>
        <v>0</v>
      </c>
      <c r="P1490" s="17">
        <f t="shared" si="9884"/>
        <v>0</v>
      </c>
      <c r="Q1490" s="17">
        <f t="shared" si="9884"/>
        <v>0</v>
      </c>
      <c r="R1490" s="17">
        <f t="shared" si="9884"/>
        <v>0</v>
      </c>
      <c r="S1490" s="17">
        <f t="shared" si="9884"/>
        <v>0</v>
      </c>
      <c r="T1490" s="17">
        <f t="shared" si="9884"/>
        <v>0</v>
      </c>
      <c r="U1490" s="17">
        <f t="shared" si="9884"/>
        <v>0</v>
      </c>
      <c r="V1490" s="17">
        <f t="shared" si="9884"/>
        <v>0</v>
      </c>
      <c r="W1490" s="17">
        <f t="shared" si="9884"/>
        <v>0</v>
      </c>
      <c r="X1490" s="17">
        <f t="shared" si="9884"/>
        <v>0</v>
      </c>
      <c r="Y1490" s="17">
        <f t="shared" si="9884"/>
        <v>0</v>
      </c>
      <c r="Z1490" s="17">
        <f t="shared" si="9884"/>
        <v>0</v>
      </c>
      <c r="AA1490" s="17">
        <f t="shared" si="9884"/>
        <v>0</v>
      </c>
      <c r="AB1490" s="17">
        <f t="shared" si="9884"/>
        <v>0</v>
      </c>
      <c r="AC1490" s="17">
        <f t="shared" si="9884"/>
        <v>0</v>
      </c>
      <c r="AD1490" s="17">
        <f t="shared" si="9884"/>
        <v>0</v>
      </c>
      <c r="AE1490" s="17">
        <f t="shared" si="9884"/>
        <v>0</v>
      </c>
      <c r="AF1490" s="17">
        <f t="shared" si="9884"/>
        <v>0</v>
      </c>
      <c r="AG1490" s="17">
        <f t="shared" si="9884"/>
        <v>0</v>
      </c>
      <c r="AH1490" s="17">
        <f t="shared" si="9884"/>
        <v>-77075.676666666681</v>
      </c>
      <c r="AI1490" s="17">
        <f t="shared" si="9884"/>
        <v>-78181.099999999991</v>
      </c>
      <c r="AJ1490" s="17">
        <f t="shared" si="9884"/>
        <v>-79303.360000000015</v>
      </c>
      <c r="AK1490" s="17">
        <f t="shared" si="9884"/>
        <v>-80443.063333333324</v>
      </c>
      <c r="AL1490" s="17">
        <f t="shared" si="9884"/>
        <v>-81600.206666666665</v>
      </c>
      <c r="AM1490" s="17">
        <f t="shared" si="9884"/>
        <v>-82775.150000000009</v>
      </c>
      <c r="AN1490" s="17">
        <f t="shared" si="9884"/>
        <v>-83968.213333333333</v>
      </c>
      <c r="AO1490" s="17">
        <f t="shared" si="9884"/>
        <v>-85179.596666666679</v>
      </c>
      <c r="AP1490" s="17">
        <f t="shared" si="9884"/>
        <v>-86409.74</v>
      </c>
      <c r="AQ1490" s="17">
        <f t="shared" si="9884"/>
        <v>-87658.763333333336</v>
      </c>
      <c r="AR1490" s="17">
        <f t="shared" si="9884"/>
        <v>-88927.106666666674</v>
      </c>
      <c r="AS1490" s="17">
        <f t="shared" si="9884"/>
        <v>-90214.969999999987</v>
      </c>
      <c r="AT1490" s="17">
        <f t="shared" si="9884"/>
        <v>-91403.080000000016</v>
      </c>
      <c r="AU1490" s="17">
        <f t="shared" si="9884"/>
        <v>-92730.560000000012</v>
      </c>
      <c r="AV1490" s="17">
        <f t="shared" si="9884"/>
        <v>-94078.56</v>
      </c>
      <c r="AW1490" s="17">
        <f t="shared" si="9884"/>
        <v>-95447.559999999983</v>
      </c>
      <c r="AX1490" s="17">
        <f t="shared" si="9884"/>
        <v>-96837.680000000008</v>
      </c>
      <c r="AY1490" s="17">
        <f t="shared" si="9884"/>
        <v>-98249.400000000009</v>
      </c>
      <c r="AZ1490" s="17">
        <f t="shared" si="9884"/>
        <v>-99683.160000000018</v>
      </c>
      <c r="BA1490" s="17">
        <f t="shared" si="9884"/>
        <v>-101139.04</v>
      </c>
      <c r="BB1490" s="17">
        <f t="shared" si="9884"/>
        <v>-102617.68000000001</v>
      </c>
      <c r="BC1490" s="17">
        <f t="shared" si="9884"/>
        <v>-104119.28</v>
      </c>
      <c r="BD1490" s="17">
        <f t="shared" si="9884"/>
        <v>-105644.28</v>
      </c>
      <c r="BE1490" s="17">
        <f t="shared" si="9884"/>
        <v>-107193.04000000001</v>
      </c>
      <c r="BF1490" s="17">
        <f t="shared" si="9884"/>
        <v>-108766.00000000001</v>
      </c>
      <c r="BG1490" s="17">
        <f t="shared" si="9884"/>
        <v>0</v>
      </c>
      <c r="BH1490" s="17">
        <f t="shared" si="9884"/>
        <v>0</v>
      </c>
      <c r="BI1490" s="17">
        <f t="shared" si="9884"/>
        <v>0</v>
      </c>
      <c r="BJ1490" s="17">
        <f t="shared" si="9884"/>
        <v>0</v>
      </c>
      <c r="BK1490" s="17">
        <f t="shared" si="9884"/>
        <v>0</v>
      </c>
      <c r="BL1490" s="17">
        <f t="shared" si="9884"/>
        <v>0</v>
      </c>
      <c r="BM1490" s="17">
        <f t="shared" si="9884"/>
        <v>0</v>
      </c>
      <c r="BN1490" s="17">
        <f t="shared" si="9884"/>
        <v>0</v>
      </c>
      <c r="BO1490" s="17">
        <f t="shared" si="9884"/>
        <v>0</v>
      </c>
      <c r="BP1490" s="17">
        <f t="shared" si="9884"/>
        <v>0</v>
      </c>
      <c r="BQ1490" s="17">
        <f t="shared" si="9884"/>
        <v>0</v>
      </c>
      <c r="BR1490" s="17">
        <f t="shared" si="9884"/>
        <v>0</v>
      </c>
      <c r="BS1490" s="17">
        <f t="shared" si="9884"/>
        <v>0</v>
      </c>
      <c r="BT1490" s="17">
        <f t="shared" si="9884"/>
        <v>0</v>
      </c>
      <c r="BU1490" s="17">
        <f t="shared" ref="BU1490:CO1490" si="9885">BU66+BU193+BU327+BU455+BU585+BU714+BU845+BU975+BU1104+BU1233+BU1361</f>
        <v>0</v>
      </c>
      <c r="BV1490" s="17">
        <f t="shared" si="9885"/>
        <v>0</v>
      </c>
      <c r="BW1490" s="17">
        <f t="shared" si="9885"/>
        <v>0</v>
      </c>
      <c r="BX1490" s="17">
        <f t="shared" si="9885"/>
        <v>0</v>
      </c>
      <c r="BY1490" s="17">
        <f t="shared" si="9885"/>
        <v>0</v>
      </c>
      <c r="BZ1490" s="17">
        <f t="shared" si="9885"/>
        <v>0</v>
      </c>
      <c r="CA1490" s="17">
        <f t="shared" si="9885"/>
        <v>0</v>
      </c>
      <c r="CB1490" s="17">
        <f t="shared" si="9885"/>
        <v>0</v>
      </c>
      <c r="CC1490" s="17">
        <f t="shared" si="9885"/>
        <v>0</v>
      </c>
      <c r="CD1490" s="17">
        <f t="shared" si="9885"/>
        <v>0</v>
      </c>
      <c r="CE1490" s="17">
        <f t="shared" si="9885"/>
        <v>0</v>
      </c>
      <c r="CF1490" s="17">
        <f t="shared" si="9885"/>
        <v>0</v>
      </c>
      <c r="CG1490" s="17">
        <f t="shared" si="9885"/>
        <v>0</v>
      </c>
      <c r="CH1490" s="17">
        <f t="shared" si="9885"/>
        <v>0</v>
      </c>
      <c r="CI1490" s="17">
        <f t="shared" si="9885"/>
        <v>0</v>
      </c>
      <c r="CJ1490" s="17">
        <f t="shared" si="9885"/>
        <v>0</v>
      </c>
      <c r="CK1490" s="17">
        <f t="shared" si="9885"/>
        <v>0</v>
      </c>
      <c r="CL1490" s="17">
        <f t="shared" si="9885"/>
        <v>0</v>
      </c>
      <c r="CM1490" s="17">
        <f t="shared" si="9885"/>
        <v>0</v>
      </c>
      <c r="CN1490" s="17">
        <f t="shared" si="9885"/>
        <v>0</v>
      </c>
      <c r="CO1490" s="17">
        <f t="shared" si="9885"/>
        <v>0</v>
      </c>
    </row>
    <row r="1491" spans="1:93">
      <c r="B1491" s="556"/>
      <c r="C1491" s="556">
        <v>26</v>
      </c>
      <c r="D1491" s="632"/>
      <c r="E1491" s="632"/>
      <c r="F1491" s="632"/>
      <c r="G1491" s="632"/>
      <c r="H1491" s="17"/>
      <c r="I1491" s="17">
        <f t="shared" ref="I1491:BT1491" si="9886">I67+I194+I328+I456+I586+I715+I846+I976+I1105+I1234+I1362</f>
        <v>0</v>
      </c>
      <c r="J1491" s="17">
        <f t="shared" si="9886"/>
        <v>0</v>
      </c>
      <c r="K1491" s="17">
        <f t="shared" si="9886"/>
        <v>0</v>
      </c>
      <c r="L1491" s="17">
        <f t="shared" si="9886"/>
        <v>0</v>
      </c>
      <c r="M1491" s="17">
        <f t="shared" si="9886"/>
        <v>0</v>
      </c>
      <c r="N1491" s="17">
        <f t="shared" si="9886"/>
        <v>0</v>
      </c>
      <c r="O1491" s="17">
        <f t="shared" si="9886"/>
        <v>0</v>
      </c>
      <c r="P1491" s="17">
        <f t="shared" si="9886"/>
        <v>0</v>
      </c>
      <c r="Q1491" s="17">
        <f t="shared" si="9886"/>
        <v>0</v>
      </c>
      <c r="R1491" s="17">
        <f t="shared" si="9886"/>
        <v>0</v>
      </c>
      <c r="S1491" s="17">
        <f t="shared" si="9886"/>
        <v>0</v>
      </c>
      <c r="T1491" s="17">
        <f t="shared" si="9886"/>
        <v>0</v>
      </c>
      <c r="U1491" s="17">
        <f t="shared" si="9886"/>
        <v>0</v>
      </c>
      <c r="V1491" s="17">
        <f t="shared" si="9886"/>
        <v>0</v>
      </c>
      <c r="W1491" s="17">
        <f t="shared" si="9886"/>
        <v>0</v>
      </c>
      <c r="X1491" s="17">
        <f t="shared" si="9886"/>
        <v>0</v>
      </c>
      <c r="Y1491" s="17">
        <f t="shared" si="9886"/>
        <v>0</v>
      </c>
      <c r="Z1491" s="17">
        <f t="shared" si="9886"/>
        <v>0</v>
      </c>
      <c r="AA1491" s="17">
        <f t="shared" si="9886"/>
        <v>0</v>
      </c>
      <c r="AB1491" s="17">
        <f t="shared" si="9886"/>
        <v>0</v>
      </c>
      <c r="AC1491" s="17">
        <f t="shared" si="9886"/>
        <v>0</v>
      </c>
      <c r="AD1491" s="17">
        <f t="shared" si="9886"/>
        <v>0</v>
      </c>
      <c r="AE1491" s="17">
        <f t="shared" si="9886"/>
        <v>0</v>
      </c>
      <c r="AF1491" s="17">
        <f t="shared" si="9886"/>
        <v>0</v>
      </c>
      <c r="AG1491" s="17">
        <f t="shared" si="9886"/>
        <v>0</v>
      </c>
      <c r="AH1491" s="17">
        <f t="shared" si="9886"/>
        <v>0</v>
      </c>
      <c r="AI1491" s="17">
        <f t="shared" si="9886"/>
        <v>-78181.099999999991</v>
      </c>
      <c r="AJ1491" s="17">
        <f t="shared" si="9886"/>
        <v>-79303.360000000015</v>
      </c>
      <c r="AK1491" s="17">
        <f t="shared" si="9886"/>
        <v>-80443.063333333324</v>
      </c>
      <c r="AL1491" s="17">
        <f t="shared" si="9886"/>
        <v>-81600.206666666665</v>
      </c>
      <c r="AM1491" s="17">
        <f t="shared" si="9886"/>
        <v>-82775.150000000009</v>
      </c>
      <c r="AN1491" s="17">
        <f t="shared" si="9886"/>
        <v>-83968.213333333333</v>
      </c>
      <c r="AO1491" s="17">
        <f t="shared" si="9886"/>
        <v>-85179.596666666679</v>
      </c>
      <c r="AP1491" s="17">
        <f t="shared" si="9886"/>
        <v>-86409.74</v>
      </c>
      <c r="AQ1491" s="17">
        <f t="shared" si="9886"/>
        <v>-87658.763333333336</v>
      </c>
      <c r="AR1491" s="17">
        <f t="shared" si="9886"/>
        <v>-88927.106666666674</v>
      </c>
      <c r="AS1491" s="17">
        <f t="shared" si="9886"/>
        <v>-90214.969999999987</v>
      </c>
      <c r="AT1491" s="17">
        <f t="shared" si="9886"/>
        <v>-91522.913333333345</v>
      </c>
      <c r="AU1491" s="17">
        <f t="shared" si="9886"/>
        <v>-92730.560000000012</v>
      </c>
      <c r="AV1491" s="17">
        <f t="shared" si="9886"/>
        <v>-94078.56</v>
      </c>
      <c r="AW1491" s="17">
        <f t="shared" si="9886"/>
        <v>-95447.559999999983</v>
      </c>
      <c r="AX1491" s="17">
        <f t="shared" si="9886"/>
        <v>-96837.680000000008</v>
      </c>
      <c r="AY1491" s="17">
        <f t="shared" si="9886"/>
        <v>-98249.400000000009</v>
      </c>
      <c r="AZ1491" s="17">
        <f t="shared" si="9886"/>
        <v>-99683.160000000018</v>
      </c>
      <c r="BA1491" s="17">
        <f t="shared" si="9886"/>
        <v>-101139.04</v>
      </c>
      <c r="BB1491" s="17">
        <f t="shared" si="9886"/>
        <v>-102617.68000000001</v>
      </c>
      <c r="BC1491" s="17">
        <f t="shared" si="9886"/>
        <v>-104119.28</v>
      </c>
      <c r="BD1491" s="17">
        <f t="shared" si="9886"/>
        <v>-105644.28</v>
      </c>
      <c r="BE1491" s="17">
        <f t="shared" si="9886"/>
        <v>-107193.04000000001</v>
      </c>
      <c r="BF1491" s="17">
        <f t="shared" si="9886"/>
        <v>-108766.00000000001</v>
      </c>
      <c r="BG1491" s="17">
        <f t="shared" si="9886"/>
        <v>-110363.36</v>
      </c>
      <c r="BH1491" s="17">
        <f t="shared" si="9886"/>
        <v>0</v>
      </c>
      <c r="BI1491" s="17">
        <f t="shared" si="9886"/>
        <v>0</v>
      </c>
      <c r="BJ1491" s="17">
        <f t="shared" si="9886"/>
        <v>0</v>
      </c>
      <c r="BK1491" s="17">
        <f t="shared" si="9886"/>
        <v>0</v>
      </c>
      <c r="BL1491" s="17">
        <f t="shared" si="9886"/>
        <v>0</v>
      </c>
      <c r="BM1491" s="17">
        <f t="shared" si="9886"/>
        <v>0</v>
      </c>
      <c r="BN1491" s="17">
        <f t="shared" si="9886"/>
        <v>0</v>
      </c>
      <c r="BO1491" s="17">
        <f t="shared" si="9886"/>
        <v>0</v>
      </c>
      <c r="BP1491" s="17">
        <f t="shared" si="9886"/>
        <v>0</v>
      </c>
      <c r="BQ1491" s="17">
        <f t="shared" si="9886"/>
        <v>0</v>
      </c>
      <c r="BR1491" s="17">
        <f t="shared" si="9886"/>
        <v>0</v>
      </c>
      <c r="BS1491" s="17">
        <f t="shared" si="9886"/>
        <v>0</v>
      </c>
      <c r="BT1491" s="17">
        <f t="shared" si="9886"/>
        <v>0</v>
      </c>
      <c r="BU1491" s="17">
        <f t="shared" ref="BU1491:CO1491" si="9887">BU67+BU194+BU328+BU456+BU586+BU715+BU846+BU976+BU1105+BU1234+BU1362</f>
        <v>0</v>
      </c>
      <c r="BV1491" s="17">
        <f t="shared" si="9887"/>
        <v>0</v>
      </c>
      <c r="BW1491" s="17">
        <f t="shared" si="9887"/>
        <v>0</v>
      </c>
      <c r="BX1491" s="17">
        <f t="shared" si="9887"/>
        <v>0</v>
      </c>
      <c r="BY1491" s="17">
        <f t="shared" si="9887"/>
        <v>0</v>
      </c>
      <c r="BZ1491" s="17">
        <f t="shared" si="9887"/>
        <v>0</v>
      </c>
      <c r="CA1491" s="17">
        <f t="shared" si="9887"/>
        <v>0</v>
      </c>
      <c r="CB1491" s="17">
        <f t="shared" si="9887"/>
        <v>0</v>
      </c>
      <c r="CC1491" s="17">
        <f t="shared" si="9887"/>
        <v>0</v>
      </c>
      <c r="CD1491" s="17">
        <f t="shared" si="9887"/>
        <v>0</v>
      </c>
      <c r="CE1491" s="17">
        <f t="shared" si="9887"/>
        <v>0</v>
      </c>
      <c r="CF1491" s="17">
        <f t="shared" si="9887"/>
        <v>0</v>
      </c>
      <c r="CG1491" s="17">
        <f t="shared" si="9887"/>
        <v>0</v>
      </c>
      <c r="CH1491" s="17">
        <f t="shared" si="9887"/>
        <v>0</v>
      </c>
      <c r="CI1491" s="17">
        <f t="shared" si="9887"/>
        <v>0</v>
      </c>
      <c r="CJ1491" s="17">
        <f t="shared" si="9887"/>
        <v>0</v>
      </c>
      <c r="CK1491" s="17">
        <f t="shared" si="9887"/>
        <v>0</v>
      </c>
      <c r="CL1491" s="17">
        <f t="shared" si="9887"/>
        <v>0</v>
      </c>
      <c r="CM1491" s="17">
        <f t="shared" si="9887"/>
        <v>0</v>
      </c>
      <c r="CN1491" s="17">
        <f t="shared" si="9887"/>
        <v>0</v>
      </c>
      <c r="CO1491" s="17">
        <f t="shared" si="9887"/>
        <v>0</v>
      </c>
    </row>
    <row r="1492" spans="1:93">
      <c r="B1492" s="556"/>
      <c r="C1492" s="556">
        <v>27</v>
      </c>
      <c r="D1492" s="632"/>
      <c r="E1492" s="632"/>
      <c r="F1492" s="632"/>
      <c r="G1492" s="632"/>
      <c r="H1492" s="17"/>
      <c r="I1492" s="17">
        <f t="shared" ref="I1492:BT1492" si="9888">I68+I195+I329+I457+I587+I716+I847+I977+I1106+I1235+I1363</f>
        <v>0</v>
      </c>
      <c r="J1492" s="17">
        <f t="shared" si="9888"/>
        <v>0</v>
      </c>
      <c r="K1492" s="17">
        <f t="shared" si="9888"/>
        <v>0</v>
      </c>
      <c r="L1492" s="17">
        <f t="shared" si="9888"/>
        <v>0</v>
      </c>
      <c r="M1492" s="17">
        <f t="shared" si="9888"/>
        <v>0</v>
      </c>
      <c r="N1492" s="17">
        <f t="shared" si="9888"/>
        <v>0</v>
      </c>
      <c r="O1492" s="17">
        <f t="shared" si="9888"/>
        <v>0</v>
      </c>
      <c r="P1492" s="17">
        <f t="shared" si="9888"/>
        <v>0</v>
      </c>
      <c r="Q1492" s="17">
        <f t="shared" si="9888"/>
        <v>0</v>
      </c>
      <c r="R1492" s="17">
        <f t="shared" si="9888"/>
        <v>0</v>
      </c>
      <c r="S1492" s="17">
        <f t="shared" si="9888"/>
        <v>0</v>
      </c>
      <c r="T1492" s="17">
        <f t="shared" si="9888"/>
        <v>0</v>
      </c>
      <c r="U1492" s="17">
        <f t="shared" si="9888"/>
        <v>0</v>
      </c>
      <c r="V1492" s="17">
        <f t="shared" si="9888"/>
        <v>0</v>
      </c>
      <c r="W1492" s="17">
        <f t="shared" si="9888"/>
        <v>0</v>
      </c>
      <c r="X1492" s="17">
        <f t="shared" si="9888"/>
        <v>0</v>
      </c>
      <c r="Y1492" s="17">
        <f t="shared" si="9888"/>
        <v>0</v>
      </c>
      <c r="Z1492" s="17">
        <f t="shared" si="9888"/>
        <v>0</v>
      </c>
      <c r="AA1492" s="17">
        <f t="shared" si="9888"/>
        <v>0</v>
      </c>
      <c r="AB1492" s="17">
        <f t="shared" si="9888"/>
        <v>0</v>
      </c>
      <c r="AC1492" s="17">
        <f t="shared" si="9888"/>
        <v>0</v>
      </c>
      <c r="AD1492" s="17">
        <f t="shared" si="9888"/>
        <v>0</v>
      </c>
      <c r="AE1492" s="17">
        <f t="shared" si="9888"/>
        <v>0</v>
      </c>
      <c r="AF1492" s="17">
        <f t="shared" si="9888"/>
        <v>0</v>
      </c>
      <c r="AG1492" s="17">
        <f t="shared" si="9888"/>
        <v>0</v>
      </c>
      <c r="AH1492" s="17">
        <f t="shared" si="9888"/>
        <v>0</v>
      </c>
      <c r="AI1492" s="17">
        <f t="shared" si="9888"/>
        <v>0</v>
      </c>
      <c r="AJ1492" s="17">
        <f t="shared" si="9888"/>
        <v>-79303.360000000015</v>
      </c>
      <c r="AK1492" s="17">
        <f t="shared" si="9888"/>
        <v>-80443.063333333324</v>
      </c>
      <c r="AL1492" s="17">
        <f t="shared" si="9888"/>
        <v>-81600.206666666665</v>
      </c>
      <c r="AM1492" s="17">
        <f t="shared" si="9888"/>
        <v>-82775.150000000009</v>
      </c>
      <c r="AN1492" s="17">
        <f t="shared" si="9888"/>
        <v>-83968.213333333333</v>
      </c>
      <c r="AO1492" s="17">
        <f t="shared" si="9888"/>
        <v>-85179.596666666679</v>
      </c>
      <c r="AP1492" s="17">
        <f t="shared" si="9888"/>
        <v>-86409.74</v>
      </c>
      <c r="AQ1492" s="17">
        <f t="shared" si="9888"/>
        <v>-87658.763333333336</v>
      </c>
      <c r="AR1492" s="17">
        <f t="shared" si="9888"/>
        <v>-88927.106666666674</v>
      </c>
      <c r="AS1492" s="17">
        <f t="shared" si="9888"/>
        <v>-90214.969999999987</v>
      </c>
      <c r="AT1492" s="17">
        <f t="shared" si="9888"/>
        <v>-91522.913333333345</v>
      </c>
      <c r="AU1492" s="17">
        <f t="shared" si="9888"/>
        <v>-92851.060000000012</v>
      </c>
      <c r="AV1492" s="17">
        <f t="shared" si="9888"/>
        <v>-94078.56</v>
      </c>
      <c r="AW1492" s="17">
        <f t="shared" si="9888"/>
        <v>-95447.559999999983</v>
      </c>
      <c r="AX1492" s="17">
        <f t="shared" si="9888"/>
        <v>-96837.680000000008</v>
      </c>
      <c r="AY1492" s="17">
        <f t="shared" si="9888"/>
        <v>-98249.400000000009</v>
      </c>
      <c r="AZ1492" s="17">
        <f t="shared" si="9888"/>
        <v>-99683.160000000018</v>
      </c>
      <c r="BA1492" s="17">
        <f t="shared" si="9888"/>
        <v>-101139.04</v>
      </c>
      <c r="BB1492" s="17">
        <f t="shared" si="9888"/>
        <v>-102617.68000000001</v>
      </c>
      <c r="BC1492" s="17">
        <f t="shared" si="9888"/>
        <v>-104119.28</v>
      </c>
      <c r="BD1492" s="17">
        <f t="shared" si="9888"/>
        <v>-105644.28</v>
      </c>
      <c r="BE1492" s="17">
        <f t="shared" si="9888"/>
        <v>-107193.04000000001</v>
      </c>
      <c r="BF1492" s="17">
        <f t="shared" si="9888"/>
        <v>-108766.00000000001</v>
      </c>
      <c r="BG1492" s="17">
        <f t="shared" si="9888"/>
        <v>-110363.36</v>
      </c>
      <c r="BH1492" s="17">
        <f t="shared" si="9888"/>
        <v>-111985.88</v>
      </c>
      <c r="BI1492" s="17">
        <f t="shared" si="9888"/>
        <v>0</v>
      </c>
      <c r="BJ1492" s="17">
        <f t="shared" si="9888"/>
        <v>0</v>
      </c>
      <c r="BK1492" s="17">
        <f t="shared" si="9888"/>
        <v>0</v>
      </c>
      <c r="BL1492" s="17">
        <f t="shared" si="9888"/>
        <v>0</v>
      </c>
      <c r="BM1492" s="17">
        <f t="shared" si="9888"/>
        <v>0</v>
      </c>
      <c r="BN1492" s="17">
        <f t="shared" si="9888"/>
        <v>0</v>
      </c>
      <c r="BO1492" s="17">
        <f t="shared" si="9888"/>
        <v>0</v>
      </c>
      <c r="BP1492" s="17">
        <f t="shared" si="9888"/>
        <v>0</v>
      </c>
      <c r="BQ1492" s="17">
        <f t="shared" si="9888"/>
        <v>0</v>
      </c>
      <c r="BR1492" s="17">
        <f t="shared" si="9888"/>
        <v>0</v>
      </c>
      <c r="BS1492" s="17">
        <f t="shared" si="9888"/>
        <v>0</v>
      </c>
      <c r="BT1492" s="17">
        <f t="shared" si="9888"/>
        <v>0</v>
      </c>
      <c r="BU1492" s="17">
        <f t="shared" ref="BU1492:CO1492" si="9889">BU68+BU195+BU329+BU457+BU587+BU716+BU847+BU977+BU1106+BU1235+BU1363</f>
        <v>0</v>
      </c>
      <c r="BV1492" s="17">
        <f t="shared" si="9889"/>
        <v>0</v>
      </c>
      <c r="BW1492" s="17">
        <f t="shared" si="9889"/>
        <v>0</v>
      </c>
      <c r="BX1492" s="17">
        <f t="shared" si="9889"/>
        <v>0</v>
      </c>
      <c r="BY1492" s="17">
        <f t="shared" si="9889"/>
        <v>0</v>
      </c>
      <c r="BZ1492" s="17">
        <f t="shared" si="9889"/>
        <v>0</v>
      </c>
      <c r="CA1492" s="17">
        <f t="shared" si="9889"/>
        <v>0</v>
      </c>
      <c r="CB1492" s="17">
        <f t="shared" si="9889"/>
        <v>0</v>
      </c>
      <c r="CC1492" s="17">
        <f t="shared" si="9889"/>
        <v>0</v>
      </c>
      <c r="CD1492" s="17">
        <f t="shared" si="9889"/>
        <v>0</v>
      </c>
      <c r="CE1492" s="17">
        <f t="shared" si="9889"/>
        <v>0</v>
      </c>
      <c r="CF1492" s="17">
        <f t="shared" si="9889"/>
        <v>0</v>
      </c>
      <c r="CG1492" s="17">
        <f t="shared" si="9889"/>
        <v>0</v>
      </c>
      <c r="CH1492" s="17">
        <f t="shared" si="9889"/>
        <v>0</v>
      </c>
      <c r="CI1492" s="17">
        <f t="shared" si="9889"/>
        <v>0</v>
      </c>
      <c r="CJ1492" s="17">
        <f t="shared" si="9889"/>
        <v>0</v>
      </c>
      <c r="CK1492" s="17">
        <f t="shared" si="9889"/>
        <v>0</v>
      </c>
      <c r="CL1492" s="17">
        <f t="shared" si="9889"/>
        <v>0</v>
      </c>
      <c r="CM1492" s="17">
        <f t="shared" si="9889"/>
        <v>0</v>
      </c>
      <c r="CN1492" s="17">
        <f t="shared" si="9889"/>
        <v>0</v>
      </c>
      <c r="CO1492" s="17">
        <f t="shared" si="9889"/>
        <v>0</v>
      </c>
    </row>
    <row r="1493" spans="1:93">
      <c r="A1493" s="10"/>
      <c r="B1493" s="10"/>
      <c r="C1493" s="10">
        <v>28</v>
      </c>
      <c r="D1493" s="97"/>
      <c r="E1493" s="97"/>
      <c r="F1493" s="97"/>
      <c r="G1493" s="97"/>
      <c r="H1493" s="289"/>
      <c r="I1493" s="17">
        <f t="shared" ref="I1493:BT1493" si="9890">I69+I196+I330+I458+I588+I717+I848+I978+I1107+I1236+I1364</f>
        <v>0</v>
      </c>
      <c r="J1493" s="17">
        <f t="shared" si="9890"/>
        <v>0</v>
      </c>
      <c r="K1493" s="17">
        <f t="shared" si="9890"/>
        <v>0</v>
      </c>
      <c r="L1493" s="17">
        <f t="shared" si="9890"/>
        <v>0</v>
      </c>
      <c r="M1493" s="17">
        <f t="shared" si="9890"/>
        <v>0</v>
      </c>
      <c r="N1493" s="17">
        <f t="shared" si="9890"/>
        <v>0</v>
      </c>
      <c r="O1493" s="17">
        <f t="shared" si="9890"/>
        <v>0</v>
      </c>
      <c r="P1493" s="17">
        <f t="shared" si="9890"/>
        <v>0</v>
      </c>
      <c r="Q1493" s="17">
        <f t="shared" si="9890"/>
        <v>0</v>
      </c>
      <c r="R1493" s="17">
        <f t="shared" si="9890"/>
        <v>0</v>
      </c>
      <c r="S1493" s="17">
        <f t="shared" si="9890"/>
        <v>0</v>
      </c>
      <c r="T1493" s="17">
        <f t="shared" si="9890"/>
        <v>0</v>
      </c>
      <c r="U1493" s="17">
        <f t="shared" si="9890"/>
        <v>0</v>
      </c>
      <c r="V1493" s="17">
        <f t="shared" si="9890"/>
        <v>0</v>
      </c>
      <c r="W1493" s="17">
        <f t="shared" si="9890"/>
        <v>0</v>
      </c>
      <c r="X1493" s="17">
        <f t="shared" si="9890"/>
        <v>0</v>
      </c>
      <c r="Y1493" s="17">
        <f t="shared" si="9890"/>
        <v>0</v>
      </c>
      <c r="Z1493" s="17">
        <f t="shared" si="9890"/>
        <v>0</v>
      </c>
      <c r="AA1493" s="17">
        <f t="shared" si="9890"/>
        <v>0</v>
      </c>
      <c r="AB1493" s="17">
        <f t="shared" si="9890"/>
        <v>0</v>
      </c>
      <c r="AC1493" s="17">
        <f t="shared" si="9890"/>
        <v>0</v>
      </c>
      <c r="AD1493" s="17">
        <f t="shared" si="9890"/>
        <v>0</v>
      </c>
      <c r="AE1493" s="17">
        <f t="shared" si="9890"/>
        <v>0</v>
      </c>
      <c r="AF1493" s="17">
        <f t="shared" si="9890"/>
        <v>0</v>
      </c>
      <c r="AG1493" s="17">
        <f t="shared" si="9890"/>
        <v>0</v>
      </c>
      <c r="AH1493" s="17">
        <f t="shared" si="9890"/>
        <v>0</v>
      </c>
      <c r="AI1493" s="17">
        <f t="shared" si="9890"/>
        <v>0</v>
      </c>
      <c r="AJ1493" s="17">
        <f t="shared" si="9890"/>
        <v>0</v>
      </c>
      <c r="AK1493" s="17">
        <f t="shared" si="9890"/>
        <v>-80443.063333333324</v>
      </c>
      <c r="AL1493" s="17">
        <f t="shared" si="9890"/>
        <v>-81600.206666666665</v>
      </c>
      <c r="AM1493" s="17">
        <f t="shared" si="9890"/>
        <v>-82775.150000000009</v>
      </c>
      <c r="AN1493" s="17">
        <f t="shared" si="9890"/>
        <v>-83968.213333333333</v>
      </c>
      <c r="AO1493" s="17">
        <f t="shared" si="9890"/>
        <v>-85179.596666666679</v>
      </c>
      <c r="AP1493" s="17">
        <f t="shared" si="9890"/>
        <v>-86409.74</v>
      </c>
      <c r="AQ1493" s="17">
        <f t="shared" si="9890"/>
        <v>-87658.763333333336</v>
      </c>
      <c r="AR1493" s="17">
        <f t="shared" si="9890"/>
        <v>-88927.106666666674</v>
      </c>
      <c r="AS1493" s="17">
        <f t="shared" si="9890"/>
        <v>-90214.969999999987</v>
      </c>
      <c r="AT1493" s="17">
        <f t="shared" si="9890"/>
        <v>-91522.913333333345</v>
      </c>
      <c r="AU1493" s="17">
        <f t="shared" si="9890"/>
        <v>-92851.060000000012</v>
      </c>
      <c r="AV1493" s="17">
        <f t="shared" si="9890"/>
        <v>-94199.643333333326</v>
      </c>
      <c r="AW1493" s="17">
        <f t="shared" si="9890"/>
        <v>-95447.559999999983</v>
      </c>
      <c r="AX1493" s="17">
        <f t="shared" si="9890"/>
        <v>-96837.680000000008</v>
      </c>
      <c r="AY1493" s="17">
        <f t="shared" si="9890"/>
        <v>-98249.400000000009</v>
      </c>
      <c r="AZ1493" s="17">
        <f t="shared" si="9890"/>
        <v>-99683.160000000018</v>
      </c>
      <c r="BA1493" s="17">
        <f t="shared" si="9890"/>
        <v>-101139.04</v>
      </c>
      <c r="BB1493" s="17">
        <f t="shared" si="9890"/>
        <v>-102617.68000000001</v>
      </c>
      <c r="BC1493" s="17">
        <f t="shared" si="9890"/>
        <v>-104119.28</v>
      </c>
      <c r="BD1493" s="17">
        <f t="shared" si="9890"/>
        <v>-105644.28</v>
      </c>
      <c r="BE1493" s="17">
        <f t="shared" si="9890"/>
        <v>-107193.04000000001</v>
      </c>
      <c r="BF1493" s="17">
        <f t="shared" si="9890"/>
        <v>-108766.00000000001</v>
      </c>
      <c r="BG1493" s="17">
        <f t="shared" si="9890"/>
        <v>-110363.36</v>
      </c>
      <c r="BH1493" s="17">
        <f t="shared" si="9890"/>
        <v>-111985.88</v>
      </c>
      <c r="BI1493" s="17">
        <f t="shared" si="9890"/>
        <v>-113633.59999999999</v>
      </c>
      <c r="BJ1493" s="17">
        <f t="shared" si="9890"/>
        <v>0</v>
      </c>
      <c r="BK1493" s="17">
        <f t="shared" si="9890"/>
        <v>0</v>
      </c>
      <c r="BL1493" s="17">
        <f t="shared" si="9890"/>
        <v>0</v>
      </c>
      <c r="BM1493" s="17">
        <f t="shared" si="9890"/>
        <v>0</v>
      </c>
      <c r="BN1493" s="17">
        <f t="shared" si="9890"/>
        <v>0</v>
      </c>
      <c r="BO1493" s="17">
        <f t="shared" si="9890"/>
        <v>0</v>
      </c>
      <c r="BP1493" s="17">
        <f t="shared" si="9890"/>
        <v>0</v>
      </c>
      <c r="BQ1493" s="17">
        <f t="shared" si="9890"/>
        <v>0</v>
      </c>
      <c r="BR1493" s="17">
        <f t="shared" si="9890"/>
        <v>0</v>
      </c>
      <c r="BS1493" s="17">
        <f t="shared" si="9890"/>
        <v>0</v>
      </c>
      <c r="BT1493" s="17">
        <f t="shared" si="9890"/>
        <v>0</v>
      </c>
      <c r="BU1493" s="17">
        <f t="shared" ref="BU1493:CO1493" si="9891">BU69+BU196+BU330+BU458+BU588+BU717+BU848+BU978+BU1107+BU1236+BU1364</f>
        <v>0</v>
      </c>
      <c r="BV1493" s="17">
        <f t="shared" si="9891"/>
        <v>0</v>
      </c>
      <c r="BW1493" s="17">
        <f t="shared" si="9891"/>
        <v>0</v>
      </c>
      <c r="BX1493" s="17">
        <f t="shared" si="9891"/>
        <v>0</v>
      </c>
      <c r="BY1493" s="17">
        <f t="shared" si="9891"/>
        <v>0</v>
      </c>
      <c r="BZ1493" s="17">
        <f t="shared" si="9891"/>
        <v>0</v>
      </c>
      <c r="CA1493" s="17">
        <f t="shared" si="9891"/>
        <v>0</v>
      </c>
      <c r="CB1493" s="17">
        <f t="shared" si="9891"/>
        <v>0</v>
      </c>
      <c r="CC1493" s="17">
        <f t="shared" si="9891"/>
        <v>0</v>
      </c>
      <c r="CD1493" s="17">
        <f t="shared" si="9891"/>
        <v>0</v>
      </c>
      <c r="CE1493" s="17">
        <f t="shared" si="9891"/>
        <v>0</v>
      </c>
      <c r="CF1493" s="17">
        <f t="shared" si="9891"/>
        <v>0</v>
      </c>
      <c r="CG1493" s="17">
        <f t="shared" si="9891"/>
        <v>0</v>
      </c>
      <c r="CH1493" s="17">
        <f t="shared" si="9891"/>
        <v>0</v>
      </c>
      <c r="CI1493" s="17">
        <f t="shared" si="9891"/>
        <v>0</v>
      </c>
      <c r="CJ1493" s="17">
        <f t="shared" si="9891"/>
        <v>0</v>
      </c>
      <c r="CK1493" s="17">
        <f t="shared" si="9891"/>
        <v>0</v>
      </c>
      <c r="CL1493" s="17">
        <f t="shared" si="9891"/>
        <v>0</v>
      </c>
      <c r="CM1493" s="17">
        <f t="shared" si="9891"/>
        <v>0</v>
      </c>
      <c r="CN1493" s="17">
        <f t="shared" si="9891"/>
        <v>0</v>
      </c>
      <c r="CO1493" s="17">
        <f t="shared" si="9891"/>
        <v>0</v>
      </c>
    </row>
    <row r="1494" spans="1:93">
      <c r="B1494" s="556"/>
      <c r="C1494" s="556">
        <v>29</v>
      </c>
      <c r="D1494" s="632"/>
      <c r="E1494" s="632"/>
      <c r="F1494" s="632"/>
      <c r="G1494" s="632"/>
      <c r="H1494" s="17"/>
      <c r="I1494" s="17">
        <f t="shared" ref="I1494:BT1494" si="9892">I70+I197+I331+I459+I589+I718+I849+I979+I1108+I1237+I1365</f>
        <v>0</v>
      </c>
      <c r="J1494" s="17">
        <f t="shared" si="9892"/>
        <v>0</v>
      </c>
      <c r="K1494" s="17">
        <f t="shared" si="9892"/>
        <v>0</v>
      </c>
      <c r="L1494" s="17">
        <f t="shared" si="9892"/>
        <v>0</v>
      </c>
      <c r="M1494" s="17">
        <f t="shared" si="9892"/>
        <v>0</v>
      </c>
      <c r="N1494" s="17">
        <f t="shared" si="9892"/>
        <v>0</v>
      </c>
      <c r="O1494" s="17">
        <f t="shared" si="9892"/>
        <v>0</v>
      </c>
      <c r="P1494" s="17">
        <f t="shared" si="9892"/>
        <v>0</v>
      </c>
      <c r="Q1494" s="17">
        <f t="shared" si="9892"/>
        <v>0</v>
      </c>
      <c r="R1494" s="17">
        <f t="shared" si="9892"/>
        <v>0</v>
      </c>
      <c r="S1494" s="17">
        <f t="shared" si="9892"/>
        <v>0</v>
      </c>
      <c r="T1494" s="17">
        <f t="shared" si="9892"/>
        <v>0</v>
      </c>
      <c r="U1494" s="17">
        <f t="shared" si="9892"/>
        <v>0</v>
      </c>
      <c r="V1494" s="17">
        <f t="shared" si="9892"/>
        <v>0</v>
      </c>
      <c r="W1494" s="17">
        <f t="shared" si="9892"/>
        <v>0</v>
      </c>
      <c r="X1494" s="17">
        <f t="shared" si="9892"/>
        <v>0</v>
      </c>
      <c r="Y1494" s="17">
        <f t="shared" si="9892"/>
        <v>0</v>
      </c>
      <c r="Z1494" s="17">
        <f t="shared" si="9892"/>
        <v>0</v>
      </c>
      <c r="AA1494" s="17">
        <f t="shared" si="9892"/>
        <v>0</v>
      </c>
      <c r="AB1494" s="17">
        <f t="shared" si="9892"/>
        <v>0</v>
      </c>
      <c r="AC1494" s="17">
        <f t="shared" si="9892"/>
        <v>0</v>
      </c>
      <c r="AD1494" s="17">
        <f t="shared" si="9892"/>
        <v>0</v>
      </c>
      <c r="AE1494" s="17">
        <f t="shared" si="9892"/>
        <v>0</v>
      </c>
      <c r="AF1494" s="17">
        <f t="shared" si="9892"/>
        <v>0</v>
      </c>
      <c r="AG1494" s="17">
        <f t="shared" si="9892"/>
        <v>0</v>
      </c>
      <c r="AH1494" s="17">
        <f t="shared" si="9892"/>
        <v>0</v>
      </c>
      <c r="AI1494" s="17">
        <f t="shared" si="9892"/>
        <v>0</v>
      </c>
      <c r="AJ1494" s="17">
        <f t="shared" si="9892"/>
        <v>0</v>
      </c>
      <c r="AK1494" s="17">
        <f t="shared" si="9892"/>
        <v>0</v>
      </c>
      <c r="AL1494" s="17">
        <f t="shared" si="9892"/>
        <v>-81600.206666666665</v>
      </c>
      <c r="AM1494" s="17">
        <f t="shared" si="9892"/>
        <v>-82775.150000000009</v>
      </c>
      <c r="AN1494" s="17">
        <f t="shared" si="9892"/>
        <v>-83968.213333333333</v>
      </c>
      <c r="AO1494" s="17">
        <f t="shared" si="9892"/>
        <v>-85179.596666666679</v>
      </c>
      <c r="AP1494" s="17">
        <f t="shared" si="9892"/>
        <v>-86409.74</v>
      </c>
      <c r="AQ1494" s="17">
        <f t="shared" si="9892"/>
        <v>-87658.763333333336</v>
      </c>
      <c r="AR1494" s="17">
        <f t="shared" si="9892"/>
        <v>-88927.106666666674</v>
      </c>
      <c r="AS1494" s="17">
        <f t="shared" si="9892"/>
        <v>-90214.969999999987</v>
      </c>
      <c r="AT1494" s="17">
        <f t="shared" si="9892"/>
        <v>-91522.913333333345</v>
      </c>
      <c r="AU1494" s="17">
        <f t="shared" si="9892"/>
        <v>-92851.060000000012</v>
      </c>
      <c r="AV1494" s="17">
        <f t="shared" si="9892"/>
        <v>-94199.643333333326</v>
      </c>
      <c r="AW1494" s="17">
        <f t="shared" si="9892"/>
        <v>-95569.226666666655</v>
      </c>
      <c r="AX1494" s="17">
        <f t="shared" si="9892"/>
        <v>-96837.680000000008</v>
      </c>
      <c r="AY1494" s="17">
        <f t="shared" si="9892"/>
        <v>-98249.400000000009</v>
      </c>
      <c r="AZ1494" s="17">
        <f t="shared" si="9892"/>
        <v>-99683.160000000018</v>
      </c>
      <c r="BA1494" s="17">
        <f t="shared" si="9892"/>
        <v>-101139.04</v>
      </c>
      <c r="BB1494" s="17">
        <f t="shared" si="9892"/>
        <v>-102617.68000000001</v>
      </c>
      <c r="BC1494" s="17">
        <f t="shared" si="9892"/>
        <v>-104119.28</v>
      </c>
      <c r="BD1494" s="17">
        <f t="shared" si="9892"/>
        <v>-105644.28</v>
      </c>
      <c r="BE1494" s="17">
        <f t="shared" si="9892"/>
        <v>-107193.04000000001</v>
      </c>
      <c r="BF1494" s="17">
        <f t="shared" si="9892"/>
        <v>-108766.00000000001</v>
      </c>
      <c r="BG1494" s="17">
        <f t="shared" si="9892"/>
        <v>-110363.36</v>
      </c>
      <c r="BH1494" s="17">
        <f t="shared" si="9892"/>
        <v>-111985.88</v>
      </c>
      <c r="BI1494" s="17">
        <f t="shared" si="9892"/>
        <v>-113633.59999999999</v>
      </c>
      <c r="BJ1494" s="17">
        <f t="shared" si="9892"/>
        <v>-115307.16000000002</v>
      </c>
      <c r="BK1494" s="17">
        <f t="shared" si="9892"/>
        <v>0</v>
      </c>
      <c r="BL1494" s="17">
        <f t="shared" si="9892"/>
        <v>0</v>
      </c>
      <c r="BM1494" s="17">
        <f t="shared" si="9892"/>
        <v>0</v>
      </c>
      <c r="BN1494" s="17">
        <f t="shared" si="9892"/>
        <v>0</v>
      </c>
      <c r="BO1494" s="17">
        <f t="shared" si="9892"/>
        <v>0</v>
      </c>
      <c r="BP1494" s="17">
        <f t="shared" si="9892"/>
        <v>0</v>
      </c>
      <c r="BQ1494" s="17">
        <f t="shared" si="9892"/>
        <v>0</v>
      </c>
      <c r="BR1494" s="17">
        <f t="shared" si="9892"/>
        <v>0</v>
      </c>
      <c r="BS1494" s="17">
        <f t="shared" si="9892"/>
        <v>0</v>
      </c>
      <c r="BT1494" s="17">
        <f t="shared" si="9892"/>
        <v>0</v>
      </c>
      <c r="BU1494" s="17">
        <f t="shared" ref="BU1494:CO1494" si="9893">BU70+BU197+BU331+BU459+BU589+BU718+BU849+BU979+BU1108+BU1237+BU1365</f>
        <v>0</v>
      </c>
      <c r="BV1494" s="17">
        <f t="shared" si="9893"/>
        <v>0</v>
      </c>
      <c r="BW1494" s="17">
        <f t="shared" si="9893"/>
        <v>0</v>
      </c>
      <c r="BX1494" s="17">
        <f t="shared" si="9893"/>
        <v>0</v>
      </c>
      <c r="BY1494" s="17">
        <f t="shared" si="9893"/>
        <v>0</v>
      </c>
      <c r="BZ1494" s="17">
        <f t="shared" si="9893"/>
        <v>0</v>
      </c>
      <c r="CA1494" s="17">
        <f t="shared" si="9893"/>
        <v>0</v>
      </c>
      <c r="CB1494" s="17">
        <f t="shared" si="9893"/>
        <v>0</v>
      </c>
      <c r="CC1494" s="17">
        <f t="shared" si="9893"/>
        <v>0</v>
      </c>
      <c r="CD1494" s="17">
        <f t="shared" si="9893"/>
        <v>0</v>
      </c>
      <c r="CE1494" s="17">
        <f t="shared" si="9893"/>
        <v>0</v>
      </c>
      <c r="CF1494" s="17">
        <f t="shared" si="9893"/>
        <v>0</v>
      </c>
      <c r="CG1494" s="17">
        <f t="shared" si="9893"/>
        <v>0</v>
      </c>
      <c r="CH1494" s="17">
        <f t="shared" si="9893"/>
        <v>0</v>
      </c>
      <c r="CI1494" s="17">
        <f t="shared" si="9893"/>
        <v>0</v>
      </c>
      <c r="CJ1494" s="17">
        <f t="shared" si="9893"/>
        <v>0</v>
      </c>
      <c r="CK1494" s="17">
        <f t="shared" si="9893"/>
        <v>0</v>
      </c>
      <c r="CL1494" s="17">
        <f t="shared" si="9893"/>
        <v>0</v>
      </c>
      <c r="CM1494" s="17">
        <f t="shared" si="9893"/>
        <v>0</v>
      </c>
      <c r="CN1494" s="17">
        <f t="shared" si="9893"/>
        <v>0</v>
      </c>
      <c r="CO1494" s="17">
        <f t="shared" si="9893"/>
        <v>0</v>
      </c>
    </row>
    <row r="1495" spans="1:93">
      <c r="B1495" s="556"/>
      <c r="C1495" s="556">
        <v>30</v>
      </c>
      <c r="D1495" s="632"/>
      <c r="E1495" s="632"/>
      <c r="F1495" s="632"/>
      <c r="G1495" s="632"/>
      <c r="H1495" s="17"/>
      <c r="I1495" s="17">
        <f t="shared" ref="I1495:BT1495" si="9894">I71+I198+I332+I460+I590+I719+I850+I980+I1109+I1238+I1366</f>
        <v>0</v>
      </c>
      <c r="J1495" s="17">
        <f t="shared" si="9894"/>
        <v>0</v>
      </c>
      <c r="K1495" s="17">
        <f t="shared" si="9894"/>
        <v>0</v>
      </c>
      <c r="L1495" s="17">
        <f t="shared" si="9894"/>
        <v>0</v>
      </c>
      <c r="M1495" s="17">
        <f t="shared" si="9894"/>
        <v>0</v>
      </c>
      <c r="N1495" s="17">
        <f t="shared" si="9894"/>
        <v>0</v>
      </c>
      <c r="O1495" s="17">
        <f t="shared" si="9894"/>
        <v>0</v>
      </c>
      <c r="P1495" s="17">
        <f t="shared" si="9894"/>
        <v>0</v>
      </c>
      <c r="Q1495" s="17">
        <f t="shared" si="9894"/>
        <v>0</v>
      </c>
      <c r="R1495" s="17">
        <f t="shared" si="9894"/>
        <v>0</v>
      </c>
      <c r="S1495" s="17">
        <f t="shared" si="9894"/>
        <v>0</v>
      </c>
      <c r="T1495" s="17">
        <f t="shared" si="9894"/>
        <v>0</v>
      </c>
      <c r="U1495" s="17">
        <f t="shared" si="9894"/>
        <v>0</v>
      </c>
      <c r="V1495" s="17">
        <f t="shared" si="9894"/>
        <v>0</v>
      </c>
      <c r="W1495" s="17">
        <f t="shared" si="9894"/>
        <v>0</v>
      </c>
      <c r="X1495" s="17">
        <f t="shared" si="9894"/>
        <v>0</v>
      </c>
      <c r="Y1495" s="17">
        <f t="shared" si="9894"/>
        <v>0</v>
      </c>
      <c r="Z1495" s="17">
        <f t="shared" si="9894"/>
        <v>0</v>
      </c>
      <c r="AA1495" s="17">
        <f t="shared" si="9894"/>
        <v>0</v>
      </c>
      <c r="AB1495" s="17">
        <f t="shared" si="9894"/>
        <v>0</v>
      </c>
      <c r="AC1495" s="17">
        <f t="shared" si="9894"/>
        <v>0</v>
      </c>
      <c r="AD1495" s="17">
        <f t="shared" si="9894"/>
        <v>0</v>
      </c>
      <c r="AE1495" s="17">
        <f t="shared" si="9894"/>
        <v>0</v>
      </c>
      <c r="AF1495" s="17">
        <f t="shared" si="9894"/>
        <v>0</v>
      </c>
      <c r="AG1495" s="17">
        <f t="shared" si="9894"/>
        <v>0</v>
      </c>
      <c r="AH1495" s="17">
        <f t="shared" si="9894"/>
        <v>0</v>
      </c>
      <c r="AI1495" s="17">
        <f t="shared" si="9894"/>
        <v>0</v>
      </c>
      <c r="AJ1495" s="17">
        <f t="shared" si="9894"/>
        <v>0</v>
      </c>
      <c r="AK1495" s="17">
        <f t="shared" si="9894"/>
        <v>0</v>
      </c>
      <c r="AL1495" s="17">
        <f t="shared" si="9894"/>
        <v>0</v>
      </c>
      <c r="AM1495" s="17">
        <f t="shared" si="9894"/>
        <v>-82775.150000000009</v>
      </c>
      <c r="AN1495" s="17">
        <f t="shared" si="9894"/>
        <v>-83968.213333333333</v>
      </c>
      <c r="AO1495" s="17">
        <f t="shared" si="9894"/>
        <v>-85179.596666666679</v>
      </c>
      <c r="AP1495" s="17">
        <f t="shared" si="9894"/>
        <v>-86409.74</v>
      </c>
      <c r="AQ1495" s="17">
        <f t="shared" si="9894"/>
        <v>-87658.763333333336</v>
      </c>
      <c r="AR1495" s="17">
        <f t="shared" si="9894"/>
        <v>-88927.106666666674</v>
      </c>
      <c r="AS1495" s="17">
        <f t="shared" si="9894"/>
        <v>-90214.969999999987</v>
      </c>
      <c r="AT1495" s="17">
        <f t="shared" si="9894"/>
        <v>-91522.913333333345</v>
      </c>
      <c r="AU1495" s="17">
        <f t="shared" si="9894"/>
        <v>-92851.060000000012</v>
      </c>
      <c r="AV1495" s="17">
        <f t="shared" si="9894"/>
        <v>-94199.643333333326</v>
      </c>
      <c r="AW1495" s="17">
        <f t="shared" si="9894"/>
        <v>-95569.226666666655</v>
      </c>
      <c r="AX1495" s="17">
        <f t="shared" si="9894"/>
        <v>-96959.930000000008</v>
      </c>
      <c r="AY1495" s="17">
        <f t="shared" si="9894"/>
        <v>-98249.400000000009</v>
      </c>
      <c r="AZ1495" s="17">
        <f t="shared" si="9894"/>
        <v>-99683.160000000018</v>
      </c>
      <c r="BA1495" s="17">
        <f t="shared" si="9894"/>
        <v>-101139.04</v>
      </c>
      <c r="BB1495" s="17">
        <f t="shared" si="9894"/>
        <v>-102617.68000000001</v>
      </c>
      <c r="BC1495" s="17">
        <f t="shared" si="9894"/>
        <v>-104119.28</v>
      </c>
      <c r="BD1495" s="17">
        <f t="shared" si="9894"/>
        <v>-105644.28</v>
      </c>
      <c r="BE1495" s="17">
        <f t="shared" si="9894"/>
        <v>-107193.04000000001</v>
      </c>
      <c r="BF1495" s="17">
        <f t="shared" si="9894"/>
        <v>-108766.00000000001</v>
      </c>
      <c r="BG1495" s="17">
        <f t="shared" si="9894"/>
        <v>-110363.36</v>
      </c>
      <c r="BH1495" s="17">
        <f t="shared" si="9894"/>
        <v>-111985.88</v>
      </c>
      <c r="BI1495" s="17">
        <f t="shared" si="9894"/>
        <v>-113633.59999999999</v>
      </c>
      <c r="BJ1495" s="17">
        <f t="shared" si="9894"/>
        <v>-115307.16000000002</v>
      </c>
      <c r="BK1495" s="17">
        <f t="shared" si="9894"/>
        <v>-117006.88</v>
      </c>
      <c r="BL1495" s="17">
        <f t="shared" si="9894"/>
        <v>0</v>
      </c>
      <c r="BM1495" s="17">
        <f t="shared" si="9894"/>
        <v>0</v>
      </c>
      <c r="BN1495" s="17">
        <f t="shared" si="9894"/>
        <v>0</v>
      </c>
      <c r="BO1495" s="17">
        <f t="shared" si="9894"/>
        <v>0</v>
      </c>
      <c r="BP1495" s="17">
        <f t="shared" si="9894"/>
        <v>0</v>
      </c>
      <c r="BQ1495" s="17">
        <f t="shared" si="9894"/>
        <v>0</v>
      </c>
      <c r="BR1495" s="17">
        <f t="shared" si="9894"/>
        <v>0</v>
      </c>
      <c r="BS1495" s="17">
        <f t="shared" si="9894"/>
        <v>0</v>
      </c>
      <c r="BT1495" s="17">
        <f t="shared" si="9894"/>
        <v>0</v>
      </c>
      <c r="BU1495" s="17">
        <f t="shared" ref="BU1495:CO1495" si="9895">BU71+BU198+BU332+BU460+BU590+BU719+BU850+BU980+BU1109+BU1238+BU1366</f>
        <v>0</v>
      </c>
      <c r="BV1495" s="17">
        <f t="shared" si="9895"/>
        <v>0</v>
      </c>
      <c r="BW1495" s="17">
        <f t="shared" si="9895"/>
        <v>0</v>
      </c>
      <c r="BX1495" s="17">
        <f t="shared" si="9895"/>
        <v>0</v>
      </c>
      <c r="BY1495" s="17">
        <f t="shared" si="9895"/>
        <v>0</v>
      </c>
      <c r="BZ1495" s="17">
        <f t="shared" si="9895"/>
        <v>0</v>
      </c>
      <c r="CA1495" s="17">
        <f t="shared" si="9895"/>
        <v>0</v>
      </c>
      <c r="CB1495" s="17">
        <f t="shared" si="9895"/>
        <v>0</v>
      </c>
      <c r="CC1495" s="17">
        <f t="shared" si="9895"/>
        <v>0</v>
      </c>
      <c r="CD1495" s="17">
        <f t="shared" si="9895"/>
        <v>0</v>
      </c>
      <c r="CE1495" s="17">
        <f t="shared" si="9895"/>
        <v>0</v>
      </c>
      <c r="CF1495" s="17">
        <f t="shared" si="9895"/>
        <v>0</v>
      </c>
      <c r="CG1495" s="17">
        <f t="shared" si="9895"/>
        <v>0</v>
      </c>
      <c r="CH1495" s="17">
        <f t="shared" si="9895"/>
        <v>0</v>
      </c>
      <c r="CI1495" s="17">
        <f t="shared" si="9895"/>
        <v>0</v>
      </c>
      <c r="CJ1495" s="17">
        <f t="shared" si="9895"/>
        <v>0</v>
      </c>
      <c r="CK1495" s="17">
        <f t="shared" si="9895"/>
        <v>0</v>
      </c>
      <c r="CL1495" s="17">
        <f t="shared" si="9895"/>
        <v>0</v>
      </c>
      <c r="CM1495" s="17">
        <f t="shared" si="9895"/>
        <v>0</v>
      </c>
      <c r="CN1495" s="17">
        <f t="shared" si="9895"/>
        <v>0</v>
      </c>
      <c r="CO1495" s="17">
        <f t="shared" si="9895"/>
        <v>0</v>
      </c>
    </row>
    <row r="1496" spans="1:93">
      <c r="B1496" s="556"/>
      <c r="C1496" s="556">
        <v>31</v>
      </c>
      <c r="D1496" s="632"/>
      <c r="E1496" s="632"/>
      <c r="F1496" s="632"/>
      <c r="G1496" s="632"/>
      <c r="H1496" s="17"/>
      <c r="I1496" s="17">
        <f t="shared" ref="I1496:BT1496" si="9896">I72+I199+I333+I461+I591+I720+I851+I981+I1110+I1239+I1367</f>
        <v>0</v>
      </c>
      <c r="J1496" s="17">
        <f t="shared" si="9896"/>
        <v>0</v>
      </c>
      <c r="K1496" s="17">
        <f t="shared" si="9896"/>
        <v>0</v>
      </c>
      <c r="L1496" s="17">
        <f t="shared" si="9896"/>
        <v>0</v>
      </c>
      <c r="M1496" s="17">
        <f t="shared" si="9896"/>
        <v>0</v>
      </c>
      <c r="N1496" s="17">
        <f t="shared" si="9896"/>
        <v>0</v>
      </c>
      <c r="O1496" s="17">
        <f t="shared" si="9896"/>
        <v>0</v>
      </c>
      <c r="P1496" s="17">
        <f t="shared" si="9896"/>
        <v>0</v>
      </c>
      <c r="Q1496" s="17">
        <f t="shared" si="9896"/>
        <v>0</v>
      </c>
      <c r="R1496" s="17">
        <f t="shared" si="9896"/>
        <v>0</v>
      </c>
      <c r="S1496" s="17">
        <f t="shared" si="9896"/>
        <v>0</v>
      </c>
      <c r="T1496" s="17">
        <f t="shared" si="9896"/>
        <v>0</v>
      </c>
      <c r="U1496" s="17">
        <f t="shared" si="9896"/>
        <v>0</v>
      </c>
      <c r="V1496" s="17">
        <f t="shared" si="9896"/>
        <v>0</v>
      </c>
      <c r="W1496" s="17">
        <f t="shared" si="9896"/>
        <v>0</v>
      </c>
      <c r="X1496" s="17">
        <f t="shared" si="9896"/>
        <v>0</v>
      </c>
      <c r="Y1496" s="17">
        <f t="shared" si="9896"/>
        <v>0</v>
      </c>
      <c r="Z1496" s="17">
        <f t="shared" si="9896"/>
        <v>0</v>
      </c>
      <c r="AA1496" s="17">
        <f t="shared" si="9896"/>
        <v>0</v>
      </c>
      <c r="AB1496" s="17">
        <f t="shared" si="9896"/>
        <v>0</v>
      </c>
      <c r="AC1496" s="17">
        <f t="shared" si="9896"/>
        <v>0</v>
      </c>
      <c r="AD1496" s="17">
        <f t="shared" si="9896"/>
        <v>0</v>
      </c>
      <c r="AE1496" s="17">
        <f t="shared" si="9896"/>
        <v>0</v>
      </c>
      <c r="AF1496" s="17">
        <f t="shared" si="9896"/>
        <v>0</v>
      </c>
      <c r="AG1496" s="17">
        <f t="shared" si="9896"/>
        <v>0</v>
      </c>
      <c r="AH1496" s="17">
        <f t="shared" si="9896"/>
        <v>0</v>
      </c>
      <c r="AI1496" s="17">
        <f t="shared" si="9896"/>
        <v>0</v>
      </c>
      <c r="AJ1496" s="17">
        <f t="shared" si="9896"/>
        <v>0</v>
      </c>
      <c r="AK1496" s="17">
        <f t="shared" si="9896"/>
        <v>0</v>
      </c>
      <c r="AL1496" s="17">
        <f t="shared" si="9896"/>
        <v>0</v>
      </c>
      <c r="AM1496" s="17">
        <f t="shared" si="9896"/>
        <v>0</v>
      </c>
      <c r="AN1496" s="17">
        <f t="shared" si="9896"/>
        <v>-83968.213333333333</v>
      </c>
      <c r="AO1496" s="17">
        <f t="shared" si="9896"/>
        <v>-85179.596666666679</v>
      </c>
      <c r="AP1496" s="17">
        <f t="shared" si="9896"/>
        <v>-86409.74</v>
      </c>
      <c r="AQ1496" s="17">
        <f t="shared" si="9896"/>
        <v>-87658.763333333336</v>
      </c>
      <c r="AR1496" s="17">
        <f t="shared" si="9896"/>
        <v>-88927.106666666674</v>
      </c>
      <c r="AS1496" s="17">
        <f t="shared" si="9896"/>
        <v>-90214.969999999987</v>
      </c>
      <c r="AT1496" s="17">
        <f t="shared" si="9896"/>
        <v>-91522.913333333345</v>
      </c>
      <c r="AU1496" s="17">
        <f t="shared" si="9896"/>
        <v>-92851.060000000012</v>
      </c>
      <c r="AV1496" s="17">
        <f t="shared" si="9896"/>
        <v>-94199.643333333326</v>
      </c>
      <c r="AW1496" s="17">
        <f t="shared" si="9896"/>
        <v>-95569.226666666655</v>
      </c>
      <c r="AX1496" s="17">
        <f t="shared" si="9896"/>
        <v>-96959.930000000008</v>
      </c>
      <c r="AY1496" s="17">
        <f t="shared" si="9896"/>
        <v>-98372.31666666668</v>
      </c>
      <c r="AZ1496" s="17">
        <f t="shared" si="9896"/>
        <v>-99683.160000000018</v>
      </c>
      <c r="BA1496" s="17">
        <f t="shared" si="9896"/>
        <v>-101139.04</v>
      </c>
      <c r="BB1496" s="17">
        <f t="shared" si="9896"/>
        <v>-102617.68000000001</v>
      </c>
      <c r="BC1496" s="17">
        <f t="shared" si="9896"/>
        <v>-104119.28</v>
      </c>
      <c r="BD1496" s="17">
        <f t="shared" si="9896"/>
        <v>-105644.28</v>
      </c>
      <c r="BE1496" s="17">
        <f t="shared" si="9896"/>
        <v>-107193.04000000001</v>
      </c>
      <c r="BF1496" s="17">
        <f t="shared" si="9896"/>
        <v>-108766.00000000001</v>
      </c>
      <c r="BG1496" s="17">
        <f t="shared" si="9896"/>
        <v>-110363.36</v>
      </c>
      <c r="BH1496" s="17">
        <f t="shared" si="9896"/>
        <v>-111985.88</v>
      </c>
      <c r="BI1496" s="17">
        <f t="shared" si="9896"/>
        <v>-113633.59999999999</v>
      </c>
      <c r="BJ1496" s="17">
        <f t="shared" si="9896"/>
        <v>-115307.16000000002</v>
      </c>
      <c r="BK1496" s="17">
        <f t="shared" si="9896"/>
        <v>-117006.88</v>
      </c>
      <c r="BL1496" s="17">
        <f t="shared" si="9896"/>
        <v>-118733.2</v>
      </c>
      <c r="BM1496" s="17">
        <f t="shared" si="9896"/>
        <v>0</v>
      </c>
      <c r="BN1496" s="17">
        <f t="shared" si="9896"/>
        <v>0</v>
      </c>
      <c r="BO1496" s="17">
        <f t="shared" si="9896"/>
        <v>0</v>
      </c>
      <c r="BP1496" s="17">
        <f t="shared" si="9896"/>
        <v>0</v>
      </c>
      <c r="BQ1496" s="17">
        <f t="shared" si="9896"/>
        <v>0</v>
      </c>
      <c r="BR1496" s="17">
        <f t="shared" si="9896"/>
        <v>0</v>
      </c>
      <c r="BS1496" s="17">
        <f t="shared" si="9896"/>
        <v>0</v>
      </c>
      <c r="BT1496" s="17">
        <f t="shared" si="9896"/>
        <v>0</v>
      </c>
      <c r="BU1496" s="17">
        <f t="shared" ref="BU1496:CO1496" si="9897">BU72+BU199+BU333+BU461+BU591+BU720+BU851+BU981+BU1110+BU1239+BU1367</f>
        <v>0</v>
      </c>
      <c r="BV1496" s="17">
        <f t="shared" si="9897"/>
        <v>0</v>
      </c>
      <c r="BW1496" s="17">
        <f t="shared" si="9897"/>
        <v>0</v>
      </c>
      <c r="BX1496" s="17">
        <f t="shared" si="9897"/>
        <v>0</v>
      </c>
      <c r="BY1496" s="17">
        <f t="shared" si="9897"/>
        <v>0</v>
      </c>
      <c r="BZ1496" s="17">
        <f t="shared" si="9897"/>
        <v>0</v>
      </c>
      <c r="CA1496" s="17">
        <f t="shared" si="9897"/>
        <v>0</v>
      </c>
      <c r="CB1496" s="17">
        <f t="shared" si="9897"/>
        <v>0</v>
      </c>
      <c r="CC1496" s="17">
        <f t="shared" si="9897"/>
        <v>0</v>
      </c>
      <c r="CD1496" s="17">
        <f t="shared" si="9897"/>
        <v>0</v>
      </c>
      <c r="CE1496" s="17">
        <f t="shared" si="9897"/>
        <v>0</v>
      </c>
      <c r="CF1496" s="17">
        <f t="shared" si="9897"/>
        <v>0</v>
      </c>
      <c r="CG1496" s="17">
        <f t="shared" si="9897"/>
        <v>0</v>
      </c>
      <c r="CH1496" s="17">
        <f t="shared" si="9897"/>
        <v>0</v>
      </c>
      <c r="CI1496" s="17">
        <f t="shared" si="9897"/>
        <v>0</v>
      </c>
      <c r="CJ1496" s="17">
        <f t="shared" si="9897"/>
        <v>0</v>
      </c>
      <c r="CK1496" s="17">
        <f t="shared" si="9897"/>
        <v>0</v>
      </c>
      <c r="CL1496" s="17">
        <f t="shared" si="9897"/>
        <v>0</v>
      </c>
      <c r="CM1496" s="17">
        <f t="shared" si="9897"/>
        <v>0</v>
      </c>
      <c r="CN1496" s="17">
        <f t="shared" si="9897"/>
        <v>0</v>
      </c>
      <c r="CO1496" s="17">
        <f t="shared" si="9897"/>
        <v>0</v>
      </c>
    </row>
    <row r="1497" spans="1:93">
      <c r="B1497" s="556"/>
      <c r="C1497" s="556">
        <v>32</v>
      </c>
      <c r="D1497" s="632"/>
      <c r="E1497" s="632"/>
      <c r="F1497" s="632"/>
      <c r="G1497" s="632"/>
      <c r="H1497" s="17"/>
      <c r="I1497" s="17">
        <f t="shared" ref="I1497:BT1497" si="9898">I73+I200+I334+I462+I592+I721+I852+I982+I1111+I1240+I1368</f>
        <v>0</v>
      </c>
      <c r="J1497" s="17">
        <f t="shared" si="9898"/>
        <v>0</v>
      </c>
      <c r="K1497" s="17">
        <f t="shared" si="9898"/>
        <v>0</v>
      </c>
      <c r="L1497" s="17">
        <f t="shared" si="9898"/>
        <v>0</v>
      </c>
      <c r="M1497" s="17">
        <f t="shared" si="9898"/>
        <v>0</v>
      </c>
      <c r="N1497" s="17">
        <f t="shared" si="9898"/>
        <v>0</v>
      </c>
      <c r="O1497" s="17">
        <f t="shared" si="9898"/>
        <v>0</v>
      </c>
      <c r="P1497" s="17">
        <f t="shared" si="9898"/>
        <v>0</v>
      </c>
      <c r="Q1497" s="17">
        <f t="shared" si="9898"/>
        <v>0</v>
      </c>
      <c r="R1497" s="17">
        <f t="shared" si="9898"/>
        <v>0</v>
      </c>
      <c r="S1497" s="17">
        <f t="shared" si="9898"/>
        <v>0</v>
      </c>
      <c r="T1497" s="17">
        <f t="shared" si="9898"/>
        <v>0</v>
      </c>
      <c r="U1497" s="17">
        <f t="shared" si="9898"/>
        <v>0</v>
      </c>
      <c r="V1497" s="17">
        <f t="shared" si="9898"/>
        <v>0</v>
      </c>
      <c r="W1497" s="17">
        <f t="shared" si="9898"/>
        <v>0</v>
      </c>
      <c r="X1497" s="17">
        <f t="shared" si="9898"/>
        <v>0</v>
      </c>
      <c r="Y1497" s="17">
        <f t="shared" si="9898"/>
        <v>0</v>
      </c>
      <c r="Z1497" s="17">
        <f t="shared" si="9898"/>
        <v>0</v>
      </c>
      <c r="AA1497" s="17">
        <f t="shared" si="9898"/>
        <v>0</v>
      </c>
      <c r="AB1497" s="17">
        <f t="shared" si="9898"/>
        <v>0</v>
      </c>
      <c r="AC1497" s="17">
        <f t="shared" si="9898"/>
        <v>0</v>
      </c>
      <c r="AD1497" s="17">
        <f t="shared" si="9898"/>
        <v>0</v>
      </c>
      <c r="AE1497" s="17">
        <f t="shared" si="9898"/>
        <v>0</v>
      </c>
      <c r="AF1497" s="17">
        <f t="shared" si="9898"/>
        <v>0</v>
      </c>
      <c r="AG1497" s="17">
        <f t="shared" si="9898"/>
        <v>0</v>
      </c>
      <c r="AH1497" s="17">
        <f t="shared" si="9898"/>
        <v>0</v>
      </c>
      <c r="AI1497" s="17">
        <f t="shared" si="9898"/>
        <v>0</v>
      </c>
      <c r="AJ1497" s="17">
        <f t="shared" si="9898"/>
        <v>0</v>
      </c>
      <c r="AK1497" s="17">
        <f t="shared" si="9898"/>
        <v>0</v>
      </c>
      <c r="AL1497" s="17">
        <f t="shared" si="9898"/>
        <v>0</v>
      </c>
      <c r="AM1497" s="17">
        <f t="shared" si="9898"/>
        <v>0</v>
      </c>
      <c r="AN1497" s="17">
        <f t="shared" si="9898"/>
        <v>0</v>
      </c>
      <c r="AO1497" s="17">
        <f t="shared" si="9898"/>
        <v>-85179.596666666679</v>
      </c>
      <c r="AP1497" s="17">
        <f t="shared" si="9898"/>
        <v>-86409.74</v>
      </c>
      <c r="AQ1497" s="17">
        <f t="shared" si="9898"/>
        <v>-87658.763333333336</v>
      </c>
      <c r="AR1497" s="17">
        <f t="shared" si="9898"/>
        <v>-88927.106666666674</v>
      </c>
      <c r="AS1497" s="17">
        <f t="shared" si="9898"/>
        <v>-90214.969999999987</v>
      </c>
      <c r="AT1497" s="17">
        <f t="shared" si="9898"/>
        <v>-91522.913333333345</v>
      </c>
      <c r="AU1497" s="17">
        <f t="shared" si="9898"/>
        <v>-92851.060000000012</v>
      </c>
      <c r="AV1497" s="17">
        <f t="shared" si="9898"/>
        <v>-94199.643333333326</v>
      </c>
      <c r="AW1497" s="17">
        <f t="shared" si="9898"/>
        <v>-95569.226666666655</v>
      </c>
      <c r="AX1497" s="17">
        <f t="shared" si="9898"/>
        <v>-96959.930000000008</v>
      </c>
      <c r="AY1497" s="17">
        <f t="shared" si="9898"/>
        <v>-98372.31666666668</v>
      </c>
      <c r="AZ1497" s="17">
        <f t="shared" si="9898"/>
        <v>-99806.660000000018</v>
      </c>
      <c r="BA1497" s="17">
        <f t="shared" si="9898"/>
        <v>-101139.04</v>
      </c>
      <c r="BB1497" s="17">
        <f t="shared" si="9898"/>
        <v>-102617.68000000001</v>
      </c>
      <c r="BC1497" s="17">
        <f t="shared" si="9898"/>
        <v>-104119.28</v>
      </c>
      <c r="BD1497" s="17">
        <f t="shared" si="9898"/>
        <v>-105644.28</v>
      </c>
      <c r="BE1497" s="17">
        <f t="shared" si="9898"/>
        <v>-107193.04000000001</v>
      </c>
      <c r="BF1497" s="17">
        <f t="shared" si="9898"/>
        <v>-108766.00000000001</v>
      </c>
      <c r="BG1497" s="17">
        <f t="shared" si="9898"/>
        <v>-110363.36</v>
      </c>
      <c r="BH1497" s="17">
        <f t="shared" si="9898"/>
        <v>-111985.88</v>
      </c>
      <c r="BI1497" s="17">
        <f t="shared" si="9898"/>
        <v>-113633.59999999999</v>
      </c>
      <c r="BJ1497" s="17">
        <f t="shared" si="9898"/>
        <v>-115307.16000000002</v>
      </c>
      <c r="BK1497" s="17">
        <f t="shared" si="9898"/>
        <v>-117006.88</v>
      </c>
      <c r="BL1497" s="17">
        <f t="shared" si="9898"/>
        <v>-118733.2</v>
      </c>
      <c r="BM1497" s="17">
        <f t="shared" si="9898"/>
        <v>-120486.56000000001</v>
      </c>
      <c r="BN1497" s="17">
        <f t="shared" si="9898"/>
        <v>0</v>
      </c>
      <c r="BO1497" s="17">
        <f t="shared" si="9898"/>
        <v>0</v>
      </c>
      <c r="BP1497" s="17">
        <f t="shared" si="9898"/>
        <v>0</v>
      </c>
      <c r="BQ1497" s="17">
        <f t="shared" si="9898"/>
        <v>0</v>
      </c>
      <c r="BR1497" s="17">
        <f t="shared" si="9898"/>
        <v>0</v>
      </c>
      <c r="BS1497" s="17">
        <f t="shared" si="9898"/>
        <v>0</v>
      </c>
      <c r="BT1497" s="17">
        <f t="shared" si="9898"/>
        <v>0</v>
      </c>
      <c r="BU1497" s="17">
        <f t="shared" ref="BU1497:CO1497" si="9899">BU73+BU200+BU334+BU462+BU592+BU721+BU852+BU982+BU1111+BU1240+BU1368</f>
        <v>0</v>
      </c>
      <c r="BV1497" s="17">
        <f t="shared" si="9899"/>
        <v>0</v>
      </c>
      <c r="BW1497" s="17">
        <f t="shared" si="9899"/>
        <v>0</v>
      </c>
      <c r="BX1497" s="17">
        <f t="shared" si="9899"/>
        <v>0</v>
      </c>
      <c r="BY1497" s="17">
        <f t="shared" si="9899"/>
        <v>0</v>
      </c>
      <c r="BZ1497" s="17">
        <f t="shared" si="9899"/>
        <v>0</v>
      </c>
      <c r="CA1497" s="17">
        <f t="shared" si="9899"/>
        <v>0</v>
      </c>
      <c r="CB1497" s="17">
        <f t="shared" si="9899"/>
        <v>0</v>
      </c>
      <c r="CC1497" s="17">
        <f t="shared" si="9899"/>
        <v>0</v>
      </c>
      <c r="CD1497" s="17">
        <f t="shared" si="9899"/>
        <v>0</v>
      </c>
      <c r="CE1497" s="17">
        <f t="shared" si="9899"/>
        <v>0</v>
      </c>
      <c r="CF1497" s="17">
        <f t="shared" si="9899"/>
        <v>0</v>
      </c>
      <c r="CG1497" s="17">
        <f t="shared" si="9899"/>
        <v>0</v>
      </c>
      <c r="CH1497" s="17">
        <f t="shared" si="9899"/>
        <v>0</v>
      </c>
      <c r="CI1497" s="17">
        <f t="shared" si="9899"/>
        <v>0</v>
      </c>
      <c r="CJ1497" s="17">
        <f t="shared" si="9899"/>
        <v>0</v>
      </c>
      <c r="CK1497" s="17">
        <f t="shared" si="9899"/>
        <v>0</v>
      </c>
      <c r="CL1497" s="17">
        <f t="shared" si="9899"/>
        <v>0</v>
      </c>
      <c r="CM1497" s="17">
        <f t="shared" si="9899"/>
        <v>0</v>
      </c>
      <c r="CN1497" s="17">
        <f t="shared" si="9899"/>
        <v>0</v>
      </c>
      <c r="CO1497" s="17">
        <f t="shared" si="9899"/>
        <v>0</v>
      </c>
    </row>
    <row r="1498" spans="1:93">
      <c r="B1498" s="556"/>
      <c r="C1498" s="556">
        <v>33</v>
      </c>
      <c r="D1498" s="632"/>
      <c r="E1498" s="632"/>
      <c r="F1498" s="632"/>
      <c r="G1498" s="632"/>
      <c r="H1498" s="17"/>
      <c r="I1498" s="17">
        <f t="shared" ref="I1498:BT1498" si="9900">I74+I201+I335+I463+I593+I722+I853+I983+I1112+I1241+I1369</f>
        <v>0</v>
      </c>
      <c r="J1498" s="17">
        <f t="shared" si="9900"/>
        <v>0</v>
      </c>
      <c r="K1498" s="17">
        <f t="shared" si="9900"/>
        <v>0</v>
      </c>
      <c r="L1498" s="17">
        <f t="shared" si="9900"/>
        <v>0</v>
      </c>
      <c r="M1498" s="17">
        <f t="shared" si="9900"/>
        <v>0</v>
      </c>
      <c r="N1498" s="17">
        <f t="shared" si="9900"/>
        <v>0</v>
      </c>
      <c r="O1498" s="17">
        <f t="shared" si="9900"/>
        <v>0</v>
      </c>
      <c r="P1498" s="17">
        <f t="shared" si="9900"/>
        <v>0</v>
      </c>
      <c r="Q1498" s="17">
        <f t="shared" si="9900"/>
        <v>0</v>
      </c>
      <c r="R1498" s="17">
        <f t="shared" si="9900"/>
        <v>0</v>
      </c>
      <c r="S1498" s="17">
        <f t="shared" si="9900"/>
        <v>0</v>
      </c>
      <c r="T1498" s="17">
        <f t="shared" si="9900"/>
        <v>0</v>
      </c>
      <c r="U1498" s="17">
        <f t="shared" si="9900"/>
        <v>0</v>
      </c>
      <c r="V1498" s="17">
        <f t="shared" si="9900"/>
        <v>0</v>
      </c>
      <c r="W1498" s="17">
        <f t="shared" si="9900"/>
        <v>0</v>
      </c>
      <c r="X1498" s="17">
        <f t="shared" si="9900"/>
        <v>0</v>
      </c>
      <c r="Y1498" s="17">
        <f t="shared" si="9900"/>
        <v>0</v>
      </c>
      <c r="Z1498" s="17">
        <f t="shared" si="9900"/>
        <v>0</v>
      </c>
      <c r="AA1498" s="17">
        <f t="shared" si="9900"/>
        <v>0</v>
      </c>
      <c r="AB1498" s="17">
        <f t="shared" si="9900"/>
        <v>0</v>
      </c>
      <c r="AC1498" s="17">
        <f t="shared" si="9900"/>
        <v>0</v>
      </c>
      <c r="AD1498" s="17">
        <f t="shared" si="9900"/>
        <v>0</v>
      </c>
      <c r="AE1498" s="17">
        <f t="shared" si="9900"/>
        <v>0</v>
      </c>
      <c r="AF1498" s="17">
        <f t="shared" si="9900"/>
        <v>0</v>
      </c>
      <c r="AG1498" s="17">
        <f t="shared" si="9900"/>
        <v>0</v>
      </c>
      <c r="AH1498" s="17">
        <f t="shared" si="9900"/>
        <v>0</v>
      </c>
      <c r="AI1498" s="17">
        <f t="shared" si="9900"/>
        <v>0</v>
      </c>
      <c r="AJ1498" s="17">
        <f t="shared" si="9900"/>
        <v>0</v>
      </c>
      <c r="AK1498" s="17">
        <f t="shared" si="9900"/>
        <v>0</v>
      </c>
      <c r="AL1498" s="17">
        <f t="shared" si="9900"/>
        <v>0</v>
      </c>
      <c r="AM1498" s="17">
        <f t="shared" si="9900"/>
        <v>0</v>
      </c>
      <c r="AN1498" s="17">
        <f t="shared" si="9900"/>
        <v>0</v>
      </c>
      <c r="AO1498" s="17">
        <f t="shared" si="9900"/>
        <v>0</v>
      </c>
      <c r="AP1498" s="17">
        <f t="shared" si="9900"/>
        <v>-86409.74</v>
      </c>
      <c r="AQ1498" s="17">
        <f t="shared" si="9900"/>
        <v>-87658.763333333336</v>
      </c>
      <c r="AR1498" s="17">
        <f t="shared" si="9900"/>
        <v>-88927.106666666674</v>
      </c>
      <c r="AS1498" s="17">
        <f t="shared" si="9900"/>
        <v>-90214.969999999987</v>
      </c>
      <c r="AT1498" s="17">
        <f t="shared" si="9900"/>
        <v>-91522.913333333345</v>
      </c>
      <c r="AU1498" s="17">
        <f t="shared" si="9900"/>
        <v>-92851.060000000012</v>
      </c>
      <c r="AV1498" s="17">
        <f t="shared" si="9900"/>
        <v>-94199.643333333326</v>
      </c>
      <c r="AW1498" s="17">
        <f t="shared" si="9900"/>
        <v>-95569.226666666655</v>
      </c>
      <c r="AX1498" s="17">
        <f t="shared" si="9900"/>
        <v>-96959.930000000008</v>
      </c>
      <c r="AY1498" s="17">
        <f t="shared" si="9900"/>
        <v>-98372.31666666668</v>
      </c>
      <c r="AZ1498" s="17">
        <f t="shared" si="9900"/>
        <v>-99806.660000000018</v>
      </c>
      <c r="BA1498" s="17">
        <f t="shared" si="9900"/>
        <v>-101263.20666666667</v>
      </c>
      <c r="BB1498" s="17">
        <f t="shared" si="9900"/>
        <v>-102617.68000000001</v>
      </c>
      <c r="BC1498" s="17">
        <f t="shared" si="9900"/>
        <v>-104119.28</v>
      </c>
      <c r="BD1498" s="17">
        <f t="shared" si="9900"/>
        <v>-105644.28</v>
      </c>
      <c r="BE1498" s="17">
        <f t="shared" si="9900"/>
        <v>-107193.04000000001</v>
      </c>
      <c r="BF1498" s="17">
        <f t="shared" si="9900"/>
        <v>-108766.00000000001</v>
      </c>
      <c r="BG1498" s="17">
        <f t="shared" si="9900"/>
        <v>-110363.36</v>
      </c>
      <c r="BH1498" s="17">
        <f t="shared" si="9900"/>
        <v>-111985.88</v>
      </c>
      <c r="BI1498" s="17">
        <f t="shared" si="9900"/>
        <v>-113633.59999999999</v>
      </c>
      <c r="BJ1498" s="17">
        <f t="shared" si="9900"/>
        <v>-115307.16000000002</v>
      </c>
      <c r="BK1498" s="17">
        <f t="shared" si="9900"/>
        <v>-117006.88</v>
      </c>
      <c r="BL1498" s="17">
        <f t="shared" si="9900"/>
        <v>-118733.2</v>
      </c>
      <c r="BM1498" s="17">
        <f t="shared" si="9900"/>
        <v>-120486.56000000001</v>
      </c>
      <c r="BN1498" s="17">
        <f t="shared" si="9900"/>
        <v>-122267.51999999997</v>
      </c>
      <c r="BO1498" s="17">
        <f t="shared" si="9900"/>
        <v>0</v>
      </c>
      <c r="BP1498" s="17">
        <f t="shared" si="9900"/>
        <v>0</v>
      </c>
      <c r="BQ1498" s="17">
        <f t="shared" si="9900"/>
        <v>0</v>
      </c>
      <c r="BR1498" s="17">
        <f t="shared" si="9900"/>
        <v>0</v>
      </c>
      <c r="BS1498" s="17">
        <f t="shared" si="9900"/>
        <v>0</v>
      </c>
      <c r="BT1498" s="17">
        <f t="shared" si="9900"/>
        <v>0</v>
      </c>
      <c r="BU1498" s="17">
        <f t="shared" ref="BU1498:CO1498" si="9901">BU74+BU201+BU335+BU463+BU593+BU722+BU853+BU983+BU1112+BU1241+BU1369</f>
        <v>0</v>
      </c>
      <c r="BV1498" s="17">
        <f t="shared" si="9901"/>
        <v>0</v>
      </c>
      <c r="BW1498" s="17">
        <f t="shared" si="9901"/>
        <v>0</v>
      </c>
      <c r="BX1498" s="17">
        <f t="shared" si="9901"/>
        <v>0</v>
      </c>
      <c r="BY1498" s="17">
        <f t="shared" si="9901"/>
        <v>0</v>
      </c>
      <c r="BZ1498" s="17">
        <f t="shared" si="9901"/>
        <v>0</v>
      </c>
      <c r="CA1498" s="17">
        <f t="shared" si="9901"/>
        <v>0</v>
      </c>
      <c r="CB1498" s="17">
        <f t="shared" si="9901"/>
        <v>0</v>
      </c>
      <c r="CC1498" s="17">
        <f t="shared" si="9901"/>
        <v>0</v>
      </c>
      <c r="CD1498" s="17">
        <f t="shared" si="9901"/>
        <v>0</v>
      </c>
      <c r="CE1498" s="17">
        <f t="shared" si="9901"/>
        <v>0</v>
      </c>
      <c r="CF1498" s="17">
        <f t="shared" si="9901"/>
        <v>0</v>
      </c>
      <c r="CG1498" s="17">
        <f t="shared" si="9901"/>
        <v>0</v>
      </c>
      <c r="CH1498" s="17">
        <f t="shared" si="9901"/>
        <v>0</v>
      </c>
      <c r="CI1498" s="17">
        <f t="shared" si="9901"/>
        <v>0</v>
      </c>
      <c r="CJ1498" s="17">
        <f t="shared" si="9901"/>
        <v>0</v>
      </c>
      <c r="CK1498" s="17">
        <f t="shared" si="9901"/>
        <v>0</v>
      </c>
      <c r="CL1498" s="17">
        <f t="shared" si="9901"/>
        <v>0</v>
      </c>
      <c r="CM1498" s="17">
        <f t="shared" si="9901"/>
        <v>0</v>
      </c>
      <c r="CN1498" s="17">
        <f t="shared" si="9901"/>
        <v>0</v>
      </c>
      <c r="CO1498" s="17">
        <f t="shared" si="9901"/>
        <v>0</v>
      </c>
    </row>
    <row r="1499" spans="1:93">
      <c r="B1499" s="556"/>
      <c r="C1499" s="556">
        <v>34</v>
      </c>
      <c r="D1499" s="632"/>
      <c r="E1499" s="632"/>
      <c r="F1499" s="632"/>
      <c r="G1499" s="632"/>
      <c r="H1499" s="17"/>
      <c r="I1499" s="17">
        <f t="shared" ref="I1499:BT1499" si="9902">I75+I202+I336+I464+I594+I723+I854+I984+I1113+I1242+I1370</f>
        <v>0</v>
      </c>
      <c r="J1499" s="17">
        <f t="shared" si="9902"/>
        <v>0</v>
      </c>
      <c r="K1499" s="17">
        <f t="shared" si="9902"/>
        <v>0</v>
      </c>
      <c r="L1499" s="17">
        <f t="shared" si="9902"/>
        <v>0</v>
      </c>
      <c r="M1499" s="17">
        <f t="shared" si="9902"/>
        <v>0</v>
      </c>
      <c r="N1499" s="17">
        <f t="shared" si="9902"/>
        <v>0</v>
      </c>
      <c r="O1499" s="17">
        <f t="shared" si="9902"/>
        <v>0</v>
      </c>
      <c r="P1499" s="17">
        <f t="shared" si="9902"/>
        <v>0</v>
      </c>
      <c r="Q1499" s="17">
        <f t="shared" si="9902"/>
        <v>0</v>
      </c>
      <c r="R1499" s="17">
        <f t="shared" si="9902"/>
        <v>0</v>
      </c>
      <c r="S1499" s="17">
        <f t="shared" si="9902"/>
        <v>0</v>
      </c>
      <c r="T1499" s="17">
        <f t="shared" si="9902"/>
        <v>0</v>
      </c>
      <c r="U1499" s="17">
        <f t="shared" si="9902"/>
        <v>0</v>
      </c>
      <c r="V1499" s="17">
        <f t="shared" si="9902"/>
        <v>0</v>
      </c>
      <c r="W1499" s="17">
        <f t="shared" si="9902"/>
        <v>0</v>
      </c>
      <c r="X1499" s="17">
        <f t="shared" si="9902"/>
        <v>0</v>
      </c>
      <c r="Y1499" s="17">
        <f t="shared" si="9902"/>
        <v>0</v>
      </c>
      <c r="Z1499" s="17">
        <f t="shared" si="9902"/>
        <v>0</v>
      </c>
      <c r="AA1499" s="17">
        <f t="shared" si="9902"/>
        <v>0</v>
      </c>
      <c r="AB1499" s="17">
        <f t="shared" si="9902"/>
        <v>0</v>
      </c>
      <c r="AC1499" s="17">
        <f t="shared" si="9902"/>
        <v>0</v>
      </c>
      <c r="AD1499" s="17">
        <f t="shared" si="9902"/>
        <v>0</v>
      </c>
      <c r="AE1499" s="17">
        <f t="shared" si="9902"/>
        <v>0</v>
      </c>
      <c r="AF1499" s="17">
        <f t="shared" si="9902"/>
        <v>0</v>
      </c>
      <c r="AG1499" s="17">
        <f t="shared" si="9902"/>
        <v>0</v>
      </c>
      <c r="AH1499" s="17">
        <f t="shared" si="9902"/>
        <v>0</v>
      </c>
      <c r="AI1499" s="17">
        <f t="shared" si="9902"/>
        <v>0</v>
      </c>
      <c r="AJ1499" s="17">
        <f t="shared" si="9902"/>
        <v>0</v>
      </c>
      <c r="AK1499" s="17">
        <f t="shared" si="9902"/>
        <v>0</v>
      </c>
      <c r="AL1499" s="17">
        <f t="shared" si="9902"/>
        <v>0</v>
      </c>
      <c r="AM1499" s="17">
        <f t="shared" si="9902"/>
        <v>0</v>
      </c>
      <c r="AN1499" s="17">
        <f t="shared" si="9902"/>
        <v>0</v>
      </c>
      <c r="AO1499" s="17">
        <f t="shared" si="9902"/>
        <v>0</v>
      </c>
      <c r="AP1499" s="17">
        <f t="shared" si="9902"/>
        <v>0</v>
      </c>
      <c r="AQ1499" s="17">
        <f t="shared" si="9902"/>
        <v>-87658.763333333336</v>
      </c>
      <c r="AR1499" s="17">
        <f t="shared" si="9902"/>
        <v>-88927.106666666674</v>
      </c>
      <c r="AS1499" s="17">
        <f t="shared" si="9902"/>
        <v>-90214.969999999987</v>
      </c>
      <c r="AT1499" s="17">
        <f t="shared" si="9902"/>
        <v>-91522.913333333345</v>
      </c>
      <c r="AU1499" s="17">
        <f t="shared" si="9902"/>
        <v>-92851.060000000012</v>
      </c>
      <c r="AV1499" s="17">
        <f t="shared" si="9902"/>
        <v>-94199.643333333326</v>
      </c>
      <c r="AW1499" s="17">
        <f t="shared" si="9902"/>
        <v>-95569.226666666655</v>
      </c>
      <c r="AX1499" s="17">
        <f t="shared" si="9902"/>
        <v>-96959.930000000008</v>
      </c>
      <c r="AY1499" s="17">
        <f t="shared" si="9902"/>
        <v>-98372.31666666668</v>
      </c>
      <c r="AZ1499" s="17">
        <f t="shared" si="9902"/>
        <v>-99806.660000000018</v>
      </c>
      <c r="BA1499" s="17">
        <f t="shared" si="9902"/>
        <v>-101263.20666666667</v>
      </c>
      <c r="BB1499" s="17">
        <f t="shared" si="9902"/>
        <v>-102742.43000000001</v>
      </c>
      <c r="BC1499" s="17">
        <f t="shared" si="9902"/>
        <v>-104119.28</v>
      </c>
      <c r="BD1499" s="17">
        <f t="shared" si="9902"/>
        <v>-105644.28</v>
      </c>
      <c r="BE1499" s="17">
        <f t="shared" si="9902"/>
        <v>-107193.04000000001</v>
      </c>
      <c r="BF1499" s="17">
        <f t="shared" si="9902"/>
        <v>-108766.00000000001</v>
      </c>
      <c r="BG1499" s="17">
        <f t="shared" si="9902"/>
        <v>-110363.36</v>
      </c>
      <c r="BH1499" s="17">
        <f t="shared" si="9902"/>
        <v>-111985.88</v>
      </c>
      <c r="BI1499" s="17">
        <f t="shared" si="9902"/>
        <v>-113633.59999999999</v>
      </c>
      <c r="BJ1499" s="17">
        <f t="shared" si="9902"/>
        <v>-115307.16000000002</v>
      </c>
      <c r="BK1499" s="17">
        <f t="shared" si="9902"/>
        <v>-117006.88</v>
      </c>
      <c r="BL1499" s="17">
        <f t="shared" si="9902"/>
        <v>-118733.2</v>
      </c>
      <c r="BM1499" s="17">
        <f t="shared" si="9902"/>
        <v>-120486.56000000001</v>
      </c>
      <c r="BN1499" s="17">
        <f t="shared" si="9902"/>
        <v>-122267.51999999997</v>
      </c>
      <c r="BO1499" s="17">
        <f t="shared" si="9902"/>
        <v>-124076.32</v>
      </c>
      <c r="BP1499" s="17">
        <f t="shared" si="9902"/>
        <v>0</v>
      </c>
      <c r="BQ1499" s="17">
        <f t="shared" si="9902"/>
        <v>0</v>
      </c>
      <c r="BR1499" s="17">
        <f t="shared" si="9902"/>
        <v>0</v>
      </c>
      <c r="BS1499" s="17">
        <f t="shared" si="9902"/>
        <v>0</v>
      </c>
      <c r="BT1499" s="17">
        <f t="shared" si="9902"/>
        <v>0</v>
      </c>
      <c r="BU1499" s="17">
        <f t="shared" ref="BU1499:CO1499" si="9903">BU75+BU202+BU336+BU464+BU594+BU723+BU854+BU984+BU1113+BU1242+BU1370</f>
        <v>0</v>
      </c>
      <c r="BV1499" s="17">
        <f t="shared" si="9903"/>
        <v>0</v>
      </c>
      <c r="BW1499" s="17">
        <f t="shared" si="9903"/>
        <v>0</v>
      </c>
      <c r="BX1499" s="17">
        <f t="shared" si="9903"/>
        <v>0</v>
      </c>
      <c r="BY1499" s="17">
        <f t="shared" si="9903"/>
        <v>0</v>
      </c>
      <c r="BZ1499" s="17">
        <f t="shared" si="9903"/>
        <v>0</v>
      </c>
      <c r="CA1499" s="17">
        <f t="shared" si="9903"/>
        <v>0</v>
      </c>
      <c r="CB1499" s="17">
        <f t="shared" si="9903"/>
        <v>0</v>
      </c>
      <c r="CC1499" s="17">
        <f t="shared" si="9903"/>
        <v>0</v>
      </c>
      <c r="CD1499" s="17">
        <f t="shared" si="9903"/>
        <v>0</v>
      </c>
      <c r="CE1499" s="17">
        <f t="shared" si="9903"/>
        <v>0</v>
      </c>
      <c r="CF1499" s="17">
        <f t="shared" si="9903"/>
        <v>0</v>
      </c>
      <c r="CG1499" s="17">
        <f t="shared" si="9903"/>
        <v>0</v>
      </c>
      <c r="CH1499" s="17">
        <f t="shared" si="9903"/>
        <v>0</v>
      </c>
      <c r="CI1499" s="17">
        <f t="shared" si="9903"/>
        <v>0</v>
      </c>
      <c r="CJ1499" s="17">
        <f t="shared" si="9903"/>
        <v>0</v>
      </c>
      <c r="CK1499" s="17">
        <f t="shared" si="9903"/>
        <v>0</v>
      </c>
      <c r="CL1499" s="17">
        <f t="shared" si="9903"/>
        <v>0</v>
      </c>
      <c r="CM1499" s="17">
        <f t="shared" si="9903"/>
        <v>0</v>
      </c>
      <c r="CN1499" s="17">
        <f t="shared" si="9903"/>
        <v>0</v>
      </c>
      <c r="CO1499" s="17">
        <f t="shared" si="9903"/>
        <v>0</v>
      </c>
    </row>
    <row r="1500" spans="1:93">
      <c r="B1500" s="556"/>
      <c r="C1500" s="556">
        <v>35</v>
      </c>
      <c r="D1500" s="632"/>
      <c r="E1500" s="632"/>
      <c r="F1500" s="632"/>
      <c r="G1500" s="632"/>
      <c r="H1500" s="17"/>
      <c r="I1500" s="17">
        <f t="shared" ref="I1500:BT1500" si="9904">I76+I203+I337+I465+I595+I724+I855+I985+I1114+I1243+I1371</f>
        <v>0</v>
      </c>
      <c r="J1500" s="17">
        <f t="shared" si="9904"/>
        <v>0</v>
      </c>
      <c r="K1500" s="17">
        <f t="shared" si="9904"/>
        <v>0</v>
      </c>
      <c r="L1500" s="17">
        <f t="shared" si="9904"/>
        <v>0</v>
      </c>
      <c r="M1500" s="17">
        <f t="shared" si="9904"/>
        <v>0</v>
      </c>
      <c r="N1500" s="17">
        <f t="shared" si="9904"/>
        <v>0</v>
      </c>
      <c r="O1500" s="17">
        <f t="shared" si="9904"/>
        <v>0</v>
      </c>
      <c r="P1500" s="17">
        <f t="shared" si="9904"/>
        <v>0</v>
      </c>
      <c r="Q1500" s="17">
        <f t="shared" si="9904"/>
        <v>0</v>
      </c>
      <c r="R1500" s="17">
        <f t="shared" si="9904"/>
        <v>0</v>
      </c>
      <c r="S1500" s="17">
        <f t="shared" si="9904"/>
        <v>0</v>
      </c>
      <c r="T1500" s="17">
        <f t="shared" si="9904"/>
        <v>0</v>
      </c>
      <c r="U1500" s="17">
        <f t="shared" si="9904"/>
        <v>0</v>
      </c>
      <c r="V1500" s="17">
        <f t="shared" si="9904"/>
        <v>0</v>
      </c>
      <c r="W1500" s="17">
        <f t="shared" si="9904"/>
        <v>0</v>
      </c>
      <c r="X1500" s="17">
        <f t="shared" si="9904"/>
        <v>0</v>
      </c>
      <c r="Y1500" s="17">
        <f t="shared" si="9904"/>
        <v>0</v>
      </c>
      <c r="Z1500" s="17">
        <f t="shared" si="9904"/>
        <v>0</v>
      </c>
      <c r="AA1500" s="17">
        <f t="shared" si="9904"/>
        <v>0</v>
      </c>
      <c r="AB1500" s="17">
        <f t="shared" si="9904"/>
        <v>0</v>
      </c>
      <c r="AC1500" s="17">
        <f t="shared" si="9904"/>
        <v>0</v>
      </c>
      <c r="AD1500" s="17">
        <f t="shared" si="9904"/>
        <v>0</v>
      </c>
      <c r="AE1500" s="17">
        <f t="shared" si="9904"/>
        <v>0</v>
      </c>
      <c r="AF1500" s="17">
        <f t="shared" si="9904"/>
        <v>0</v>
      </c>
      <c r="AG1500" s="17">
        <f t="shared" si="9904"/>
        <v>0</v>
      </c>
      <c r="AH1500" s="17">
        <f t="shared" si="9904"/>
        <v>0</v>
      </c>
      <c r="AI1500" s="17">
        <f t="shared" si="9904"/>
        <v>0</v>
      </c>
      <c r="AJ1500" s="17">
        <f t="shared" si="9904"/>
        <v>0</v>
      </c>
      <c r="AK1500" s="17">
        <f t="shared" si="9904"/>
        <v>0</v>
      </c>
      <c r="AL1500" s="17">
        <f t="shared" si="9904"/>
        <v>0</v>
      </c>
      <c r="AM1500" s="17">
        <f t="shared" si="9904"/>
        <v>0</v>
      </c>
      <c r="AN1500" s="17">
        <f t="shared" si="9904"/>
        <v>0</v>
      </c>
      <c r="AO1500" s="17">
        <f t="shared" si="9904"/>
        <v>0</v>
      </c>
      <c r="AP1500" s="17">
        <f t="shared" si="9904"/>
        <v>0</v>
      </c>
      <c r="AQ1500" s="17">
        <f t="shared" si="9904"/>
        <v>0</v>
      </c>
      <c r="AR1500" s="17">
        <f t="shared" si="9904"/>
        <v>-88927.106666666674</v>
      </c>
      <c r="AS1500" s="17">
        <f t="shared" si="9904"/>
        <v>-90214.969999999987</v>
      </c>
      <c r="AT1500" s="17">
        <f t="shared" si="9904"/>
        <v>-91522.913333333345</v>
      </c>
      <c r="AU1500" s="17">
        <f t="shared" si="9904"/>
        <v>-92851.060000000012</v>
      </c>
      <c r="AV1500" s="17">
        <f t="shared" si="9904"/>
        <v>-94199.643333333326</v>
      </c>
      <c r="AW1500" s="17">
        <f t="shared" si="9904"/>
        <v>-95569.226666666655</v>
      </c>
      <c r="AX1500" s="17">
        <f t="shared" si="9904"/>
        <v>-96959.930000000008</v>
      </c>
      <c r="AY1500" s="17">
        <f t="shared" si="9904"/>
        <v>-98372.31666666668</v>
      </c>
      <c r="AZ1500" s="17">
        <f t="shared" si="9904"/>
        <v>-99806.660000000018</v>
      </c>
      <c r="BA1500" s="17">
        <f t="shared" si="9904"/>
        <v>-101263.20666666667</v>
      </c>
      <c r="BB1500" s="17">
        <f t="shared" si="9904"/>
        <v>-102742.43000000001</v>
      </c>
      <c r="BC1500" s="17">
        <f t="shared" si="9904"/>
        <v>-104244.61333333333</v>
      </c>
      <c r="BD1500" s="17">
        <f t="shared" si="9904"/>
        <v>-105644.28</v>
      </c>
      <c r="BE1500" s="17">
        <f t="shared" si="9904"/>
        <v>-107193.04000000001</v>
      </c>
      <c r="BF1500" s="17">
        <f t="shared" si="9904"/>
        <v>-108766.00000000001</v>
      </c>
      <c r="BG1500" s="17">
        <f t="shared" si="9904"/>
        <v>-110363.36</v>
      </c>
      <c r="BH1500" s="17">
        <f t="shared" si="9904"/>
        <v>-111985.88</v>
      </c>
      <c r="BI1500" s="17">
        <f t="shared" si="9904"/>
        <v>-113633.59999999999</v>
      </c>
      <c r="BJ1500" s="17">
        <f t="shared" si="9904"/>
        <v>-115307.16000000002</v>
      </c>
      <c r="BK1500" s="17">
        <f t="shared" si="9904"/>
        <v>-117006.88</v>
      </c>
      <c r="BL1500" s="17">
        <f t="shared" si="9904"/>
        <v>-118733.2</v>
      </c>
      <c r="BM1500" s="17">
        <f t="shared" si="9904"/>
        <v>-120486.56000000001</v>
      </c>
      <c r="BN1500" s="17">
        <f t="shared" si="9904"/>
        <v>-122267.51999999997</v>
      </c>
      <c r="BO1500" s="17">
        <f t="shared" si="9904"/>
        <v>-124076.32</v>
      </c>
      <c r="BP1500" s="17">
        <f t="shared" si="9904"/>
        <v>-125913.56</v>
      </c>
      <c r="BQ1500" s="17">
        <f t="shared" si="9904"/>
        <v>0</v>
      </c>
      <c r="BR1500" s="17">
        <f t="shared" si="9904"/>
        <v>0</v>
      </c>
      <c r="BS1500" s="17">
        <f t="shared" si="9904"/>
        <v>0</v>
      </c>
      <c r="BT1500" s="17">
        <f t="shared" si="9904"/>
        <v>0</v>
      </c>
      <c r="BU1500" s="17">
        <f t="shared" ref="BU1500:CO1500" si="9905">BU76+BU203+BU337+BU465+BU595+BU724+BU855+BU985+BU1114+BU1243+BU1371</f>
        <v>0</v>
      </c>
      <c r="BV1500" s="17">
        <f t="shared" si="9905"/>
        <v>0</v>
      </c>
      <c r="BW1500" s="17">
        <f t="shared" si="9905"/>
        <v>0</v>
      </c>
      <c r="BX1500" s="17">
        <f t="shared" si="9905"/>
        <v>0</v>
      </c>
      <c r="BY1500" s="17">
        <f t="shared" si="9905"/>
        <v>0</v>
      </c>
      <c r="BZ1500" s="17">
        <f t="shared" si="9905"/>
        <v>0</v>
      </c>
      <c r="CA1500" s="17">
        <f t="shared" si="9905"/>
        <v>0</v>
      </c>
      <c r="CB1500" s="17">
        <f t="shared" si="9905"/>
        <v>0</v>
      </c>
      <c r="CC1500" s="17">
        <f t="shared" si="9905"/>
        <v>0</v>
      </c>
      <c r="CD1500" s="17">
        <f t="shared" si="9905"/>
        <v>0</v>
      </c>
      <c r="CE1500" s="17">
        <f t="shared" si="9905"/>
        <v>0</v>
      </c>
      <c r="CF1500" s="17">
        <f t="shared" si="9905"/>
        <v>0</v>
      </c>
      <c r="CG1500" s="17">
        <f t="shared" si="9905"/>
        <v>0</v>
      </c>
      <c r="CH1500" s="17">
        <f t="shared" si="9905"/>
        <v>0</v>
      </c>
      <c r="CI1500" s="17">
        <f t="shared" si="9905"/>
        <v>0</v>
      </c>
      <c r="CJ1500" s="17">
        <f t="shared" si="9905"/>
        <v>0</v>
      </c>
      <c r="CK1500" s="17">
        <f t="shared" si="9905"/>
        <v>0</v>
      </c>
      <c r="CL1500" s="17">
        <f t="shared" si="9905"/>
        <v>0</v>
      </c>
      <c r="CM1500" s="17">
        <f t="shared" si="9905"/>
        <v>0</v>
      </c>
      <c r="CN1500" s="17">
        <f t="shared" si="9905"/>
        <v>0</v>
      </c>
      <c r="CO1500" s="17">
        <f t="shared" si="9905"/>
        <v>0</v>
      </c>
    </row>
    <row r="1501" spans="1:93">
      <c r="B1501" s="556"/>
      <c r="C1501" s="556">
        <v>36</v>
      </c>
      <c r="D1501" s="632"/>
      <c r="E1501" s="632"/>
      <c r="F1501" s="632"/>
      <c r="G1501" s="632"/>
      <c r="H1501" s="17"/>
      <c r="I1501" s="17">
        <f t="shared" ref="I1501:BT1501" si="9906">I77+I204+I338+I466+I596+I725+I856+I986+I1115+I1244+I1372</f>
        <v>0</v>
      </c>
      <c r="J1501" s="17">
        <f t="shared" si="9906"/>
        <v>0</v>
      </c>
      <c r="K1501" s="17">
        <f t="shared" si="9906"/>
        <v>0</v>
      </c>
      <c r="L1501" s="17">
        <f t="shared" si="9906"/>
        <v>0</v>
      </c>
      <c r="M1501" s="17">
        <f t="shared" si="9906"/>
        <v>0</v>
      </c>
      <c r="N1501" s="17">
        <f t="shared" si="9906"/>
        <v>0</v>
      </c>
      <c r="O1501" s="17">
        <f t="shared" si="9906"/>
        <v>0</v>
      </c>
      <c r="P1501" s="17">
        <f t="shared" si="9906"/>
        <v>0</v>
      </c>
      <c r="Q1501" s="17">
        <f t="shared" si="9906"/>
        <v>0</v>
      </c>
      <c r="R1501" s="17">
        <f t="shared" si="9906"/>
        <v>0</v>
      </c>
      <c r="S1501" s="17">
        <f t="shared" si="9906"/>
        <v>0</v>
      </c>
      <c r="T1501" s="17">
        <f t="shared" si="9906"/>
        <v>0</v>
      </c>
      <c r="U1501" s="17">
        <f t="shared" si="9906"/>
        <v>0</v>
      </c>
      <c r="V1501" s="17">
        <f t="shared" si="9906"/>
        <v>0</v>
      </c>
      <c r="W1501" s="17">
        <f t="shared" si="9906"/>
        <v>0</v>
      </c>
      <c r="X1501" s="17">
        <f t="shared" si="9906"/>
        <v>0</v>
      </c>
      <c r="Y1501" s="17">
        <f t="shared" si="9906"/>
        <v>0</v>
      </c>
      <c r="Z1501" s="17">
        <f t="shared" si="9906"/>
        <v>0</v>
      </c>
      <c r="AA1501" s="17">
        <f t="shared" si="9906"/>
        <v>0</v>
      </c>
      <c r="AB1501" s="17">
        <f t="shared" si="9906"/>
        <v>0</v>
      </c>
      <c r="AC1501" s="17">
        <f t="shared" si="9906"/>
        <v>0</v>
      </c>
      <c r="AD1501" s="17">
        <f t="shared" si="9906"/>
        <v>0</v>
      </c>
      <c r="AE1501" s="17">
        <f t="shared" si="9906"/>
        <v>0</v>
      </c>
      <c r="AF1501" s="17">
        <f t="shared" si="9906"/>
        <v>0</v>
      </c>
      <c r="AG1501" s="17">
        <f t="shared" si="9906"/>
        <v>0</v>
      </c>
      <c r="AH1501" s="17">
        <f t="shared" si="9906"/>
        <v>0</v>
      </c>
      <c r="AI1501" s="17">
        <f t="shared" si="9906"/>
        <v>0</v>
      </c>
      <c r="AJ1501" s="17">
        <f t="shared" si="9906"/>
        <v>0</v>
      </c>
      <c r="AK1501" s="17">
        <f t="shared" si="9906"/>
        <v>0</v>
      </c>
      <c r="AL1501" s="17">
        <f t="shared" si="9906"/>
        <v>0</v>
      </c>
      <c r="AM1501" s="17">
        <f t="shared" si="9906"/>
        <v>0</v>
      </c>
      <c r="AN1501" s="17">
        <f t="shared" si="9906"/>
        <v>0</v>
      </c>
      <c r="AO1501" s="17">
        <f t="shared" si="9906"/>
        <v>0</v>
      </c>
      <c r="AP1501" s="17">
        <f t="shared" si="9906"/>
        <v>0</v>
      </c>
      <c r="AQ1501" s="17">
        <f t="shared" si="9906"/>
        <v>0</v>
      </c>
      <c r="AR1501" s="17">
        <f t="shared" si="9906"/>
        <v>0</v>
      </c>
      <c r="AS1501" s="17">
        <f t="shared" si="9906"/>
        <v>-90214.969999999987</v>
      </c>
      <c r="AT1501" s="17">
        <f t="shared" si="9906"/>
        <v>-91522.913333333345</v>
      </c>
      <c r="AU1501" s="17">
        <f t="shared" si="9906"/>
        <v>-92851.060000000012</v>
      </c>
      <c r="AV1501" s="17">
        <f t="shared" si="9906"/>
        <v>-94199.643333333326</v>
      </c>
      <c r="AW1501" s="17">
        <f t="shared" si="9906"/>
        <v>-95569.226666666655</v>
      </c>
      <c r="AX1501" s="17">
        <f t="shared" si="9906"/>
        <v>-96959.930000000008</v>
      </c>
      <c r="AY1501" s="17">
        <f t="shared" si="9906"/>
        <v>-98372.31666666668</v>
      </c>
      <c r="AZ1501" s="17">
        <f t="shared" si="9906"/>
        <v>-99806.660000000018</v>
      </c>
      <c r="BA1501" s="17">
        <f t="shared" si="9906"/>
        <v>-101263.20666666667</v>
      </c>
      <c r="BB1501" s="17">
        <f t="shared" si="9906"/>
        <v>-102742.43000000001</v>
      </c>
      <c r="BC1501" s="17">
        <f t="shared" si="9906"/>
        <v>-104244.61333333333</v>
      </c>
      <c r="BD1501" s="17">
        <f t="shared" si="9906"/>
        <v>-105770.28</v>
      </c>
      <c r="BE1501" s="17">
        <f t="shared" si="9906"/>
        <v>-107193.04000000001</v>
      </c>
      <c r="BF1501" s="17">
        <f t="shared" si="9906"/>
        <v>-108766.00000000001</v>
      </c>
      <c r="BG1501" s="17">
        <f t="shared" si="9906"/>
        <v>-110363.36</v>
      </c>
      <c r="BH1501" s="17">
        <f t="shared" si="9906"/>
        <v>-111985.88</v>
      </c>
      <c r="BI1501" s="17">
        <f t="shared" si="9906"/>
        <v>-113633.59999999999</v>
      </c>
      <c r="BJ1501" s="17">
        <f t="shared" si="9906"/>
        <v>-115307.16000000002</v>
      </c>
      <c r="BK1501" s="17">
        <f t="shared" si="9906"/>
        <v>-117006.88</v>
      </c>
      <c r="BL1501" s="17">
        <f t="shared" si="9906"/>
        <v>-118733.2</v>
      </c>
      <c r="BM1501" s="17">
        <f t="shared" si="9906"/>
        <v>-120486.56000000001</v>
      </c>
      <c r="BN1501" s="17">
        <f t="shared" si="9906"/>
        <v>-122267.51999999997</v>
      </c>
      <c r="BO1501" s="17">
        <f t="shared" si="9906"/>
        <v>-124076.32</v>
      </c>
      <c r="BP1501" s="17">
        <f t="shared" si="9906"/>
        <v>-125913.56</v>
      </c>
      <c r="BQ1501" s="17">
        <f t="shared" si="9906"/>
        <v>-127779.68</v>
      </c>
      <c r="BR1501" s="17">
        <f t="shared" si="9906"/>
        <v>0</v>
      </c>
      <c r="BS1501" s="17">
        <f t="shared" si="9906"/>
        <v>0</v>
      </c>
      <c r="BT1501" s="17">
        <f t="shared" si="9906"/>
        <v>0</v>
      </c>
      <c r="BU1501" s="17">
        <f t="shared" ref="BU1501:CO1501" si="9907">BU77+BU204+BU338+BU466+BU596+BU725+BU856+BU986+BU1115+BU1244+BU1372</f>
        <v>0</v>
      </c>
      <c r="BV1501" s="17">
        <f t="shared" si="9907"/>
        <v>0</v>
      </c>
      <c r="BW1501" s="17">
        <f t="shared" si="9907"/>
        <v>0</v>
      </c>
      <c r="BX1501" s="17">
        <f t="shared" si="9907"/>
        <v>0</v>
      </c>
      <c r="BY1501" s="17">
        <f t="shared" si="9907"/>
        <v>0</v>
      </c>
      <c r="BZ1501" s="17">
        <f t="shared" si="9907"/>
        <v>0</v>
      </c>
      <c r="CA1501" s="17">
        <f t="shared" si="9907"/>
        <v>0</v>
      </c>
      <c r="CB1501" s="17">
        <f t="shared" si="9907"/>
        <v>0</v>
      </c>
      <c r="CC1501" s="17">
        <f t="shared" si="9907"/>
        <v>0</v>
      </c>
      <c r="CD1501" s="17">
        <f t="shared" si="9907"/>
        <v>0</v>
      </c>
      <c r="CE1501" s="17">
        <f t="shared" si="9907"/>
        <v>0</v>
      </c>
      <c r="CF1501" s="17">
        <f t="shared" si="9907"/>
        <v>0</v>
      </c>
      <c r="CG1501" s="17">
        <f t="shared" si="9907"/>
        <v>0</v>
      </c>
      <c r="CH1501" s="17">
        <f t="shared" si="9907"/>
        <v>0</v>
      </c>
      <c r="CI1501" s="17">
        <f t="shared" si="9907"/>
        <v>0</v>
      </c>
      <c r="CJ1501" s="17">
        <f t="shared" si="9907"/>
        <v>0</v>
      </c>
      <c r="CK1501" s="17">
        <f t="shared" si="9907"/>
        <v>0</v>
      </c>
      <c r="CL1501" s="17">
        <f t="shared" si="9907"/>
        <v>0</v>
      </c>
      <c r="CM1501" s="17">
        <f t="shared" si="9907"/>
        <v>0</v>
      </c>
      <c r="CN1501" s="17">
        <f t="shared" si="9907"/>
        <v>0</v>
      </c>
      <c r="CO1501" s="17">
        <f t="shared" si="9907"/>
        <v>0</v>
      </c>
    </row>
    <row r="1502" spans="1:93">
      <c r="B1502" s="556"/>
      <c r="C1502" s="556">
        <v>37</v>
      </c>
      <c r="D1502" s="632"/>
      <c r="E1502" s="632"/>
      <c r="F1502" s="632"/>
      <c r="G1502" s="632"/>
      <c r="H1502" s="17"/>
      <c r="I1502" s="17">
        <f t="shared" ref="I1502:BT1502" si="9908">I78+I205+I339+I467+I597+I726+I857+I987+I1116+I1245+I1373</f>
        <v>0</v>
      </c>
      <c r="J1502" s="17">
        <f t="shared" si="9908"/>
        <v>0</v>
      </c>
      <c r="K1502" s="17">
        <f t="shared" si="9908"/>
        <v>0</v>
      </c>
      <c r="L1502" s="17">
        <f t="shared" si="9908"/>
        <v>0</v>
      </c>
      <c r="M1502" s="17">
        <f t="shared" si="9908"/>
        <v>0</v>
      </c>
      <c r="N1502" s="17">
        <f t="shared" si="9908"/>
        <v>0</v>
      </c>
      <c r="O1502" s="17">
        <f t="shared" si="9908"/>
        <v>0</v>
      </c>
      <c r="P1502" s="17">
        <f t="shared" si="9908"/>
        <v>0</v>
      </c>
      <c r="Q1502" s="17">
        <f t="shared" si="9908"/>
        <v>0</v>
      </c>
      <c r="R1502" s="17">
        <f t="shared" si="9908"/>
        <v>0</v>
      </c>
      <c r="S1502" s="17">
        <f t="shared" si="9908"/>
        <v>0</v>
      </c>
      <c r="T1502" s="17">
        <f t="shared" si="9908"/>
        <v>0</v>
      </c>
      <c r="U1502" s="17">
        <f t="shared" si="9908"/>
        <v>0</v>
      </c>
      <c r="V1502" s="17">
        <f t="shared" si="9908"/>
        <v>0</v>
      </c>
      <c r="W1502" s="17">
        <f t="shared" si="9908"/>
        <v>0</v>
      </c>
      <c r="X1502" s="17">
        <f t="shared" si="9908"/>
        <v>0</v>
      </c>
      <c r="Y1502" s="17">
        <f t="shared" si="9908"/>
        <v>0</v>
      </c>
      <c r="Z1502" s="17">
        <f t="shared" si="9908"/>
        <v>0</v>
      </c>
      <c r="AA1502" s="17">
        <f t="shared" si="9908"/>
        <v>0</v>
      </c>
      <c r="AB1502" s="17">
        <f t="shared" si="9908"/>
        <v>0</v>
      </c>
      <c r="AC1502" s="17">
        <f t="shared" si="9908"/>
        <v>0</v>
      </c>
      <c r="AD1502" s="17">
        <f t="shared" si="9908"/>
        <v>0</v>
      </c>
      <c r="AE1502" s="17">
        <f t="shared" si="9908"/>
        <v>0</v>
      </c>
      <c r="AF1502" s="17">
        <f t="shared" si="9908"/>
        <v>0</v>
      </c>
      <c r="AG1502" s="17">
        <f t="shared" si="9908"/>
        <v>0</v>
      </c>
      <c r="AH1502" s="17">
        <f t="shared" si="9908"/>
        <v>0</v>
      </c>
      <c r="AI1502" s="17">
        <f t="shared" si="9908"/>
        <v>0</v>
      </c>
      <c r="AJ1502" s="17">
        <f t="shared" si="9908"/>
        <v>0</v>
      </c>
      <c r="AK1502" s="17">
        <f t="shared" si="9908"/>
        <v>0</v>
      </c>
      <c r="AL1502" s="17">
        <f t="shared" si="9908"/>
        <v>0</v>
      </c>
      <c r="AM1502" s="17">
        <f t="shared" si="9908"/>
        <v>0</v>
      </c>
      <c r="AN1502" s="17">
        <f t="shared" si="9908"/>
        <v>0</v>
      </c>
      <c r="AO1502" s="17">
        <f t="shared" si="9908"/>
        <v>0</v>
      </c>
      <c r="AP1502" s="17">
        <f t="shared" si="9908"/>
        <v>0</v>
      </c>
      <c r="AQ1502" s="17">
        <f t="shared" si="9908"/>
        <v>0</v>
      </c>
      <c r="AR1502" s="17">
        <f t="shared" si="9908"/>
        <v>0</v>
      </c>
      <c r="AS1502" s="17">
        <f t="shared" si="9908"/>
        <v>0</v>
      </c>
      <c r="AT1502" s="17">
        <f t="shared" si="9908"/>
        <v>-91522.913333333345</v>
      </c>
      <c r="AU1502" s="17">
        <f t="shared" si="9908"/>
        <v>-92851.060000000012</v>
      </c>
      <c r="AV1502" s="17">
        <f t="shared" si="9908"/>
        <v>-94199.643333333326</v>
      </c>
      <c r="AW1502" s="17">
        <f t="shared" si="9908"/>
        <v>-95569.226666666655</v>
      </c>
      <c r="AX1502" s="17">
        <f t="shared" si="9908"/>
        <v>-96959.930000000008</v>
      </c>
      <c r="AY1502" s="17">
        <f t="shared" si="9908"/>
        <v>-98372.31666666668</v>
      </c>
      <c r="AZ1502" s="17">
        <f t="shared" si="9908"/>
        <v>-99806.660000000018</v>
      </c>
      <c r="BA1502" s="17">
        <f t="shared" si="9908"/>
        <v>-101263.20666666667</v>
      </c>
      <c r="BB1502" s="17">
        <f t="shared" si="9908"/>
        <v>-102742.43000000001</v>
      </c>
      <c r="BC1502" s="17">
        <f t="shared" si="9908"/>
        <v>-104244.61333333333</v>
      </c>
      <c r="BD1502" s="17">
        <f t="shared" si="9908"/>
        <v>-105770.28</v>
      </c>
      <c r="BE1502" s="17">
        <f t="shared" si="9908"/>
        <v>-107319.70666666668</v>
      </c>
      <c r="BF1502" s="17">
        <f t="shared" si="9908"/>
        <v>-108766.00000000001</v>
      </c>
      <c r="BG1502" s="17">
        <f t="shared" si="9908"/>
        <v>-110363.36</v>
      </c>
      <c r="BH1502" s="17">
        <f t="shared" si="9908"/>
        <v>-111985.88</v>
      </c>
      <c r="BI1502" s="17">
        <f t="shared" si="9908"/>
        <v>-113633.59999999999</v>
      </c>
      <c r="BJ1502" s="17">
        <f t="shared" si="9908"/>
        <v>-115307.16000000002</v>
      </c>
      <c r="BK1502" s="17">
        <f t="shared" si="9908"/>
        <v>-117006.88</v>
      </c>
      <c r="BL1502" s="17">
        <f t="shared" si="9908"/>
        <v>-118733.2</v>
      </c>
      <c r="BM1502" s="17">
        <f t="shared" si="9908"/>
        <v>-120486.56000000001</v>
      </c>
      <c r="BN1502" s="17">
        <f t="shared" si="9908"/>
        <v>-122267.51999999997</v>
      </c>
      <c r="BO1502" s="17">
        <f t="shared" si="9908"/>
        <v>-124076.32</v>
      </c>
      <c r="BP1502" s="17">
        <f t="shared" si="9908"/>
        <v>-125913.56</v>
      </c>
      <c r="BQ1502" s="17">
        <f t="shared" si="9908"/>
        <v>-127779.68</v>
      </c>
      <c r="BR1502" s="17">
        <f t="shared" si="9908"/>
        <v>-129675.04000000001</v>
      </c>
      <c r="BS1502" s="17">
        <f t="shared" si="9908"/>
        <v>0</v>
      </c>
      <c r="BT1502" s="17">
        <f t="shared" si="9908"/>
        <v>0</v>
      </c>
      <c r="BU1502" s="17">
        <f t="shared" ref="BU1502:CO1502" si="9909">BU78+BU205+BU339+BU467+BU597+BU726+BU857+BU987+BU1116+BU1245+BU1373</f>
        <v>0</v>
      </c>
      <c r="BV1502" s="17">
        <f t="shared" si="9909"/>
        <v>0</v>
      </c>
      <c r="BW1502" s="17">
        <f t="shared" si="9909"/>
        <v>0</v>
      </c>
      <c r="BX1502" s="17">
        <f t="shared" si="9909"/>
        <v>0</v>
      </c>
      <c r="BY1502" s="17">
        <f t="shared" si="9909"/>
        <v>0</v>
      </c>
      <c r="BZ1502" s="17">
        <f t="shared" si="9909"/>
        <v>0</v>
      </c>
      <c r="CA1502" s="17">
        <f t="shared" si="9909"/>
        <v>0</v>
      </c>
      <c r="CB1502" s="17">
        <f t="shared" si="9909"/>
        <v>0</v>
      </c>
      <c r="CC1502" s="17">
        <f t="shared" si="9909"/>
        <v>0</v>
      </c>
      <c r="CD1502" s="17">
        <f t="shared" si="9909"/>
        <v>0</v>
      </c>
      <c r="CE1502" s="17">
        <f t="shared" si="9909"/>
        <v>0</v>
      </c>
      <c r="CF1502" s="17">
        <f t="shared" si="9909"/>
        <v>0</v>
      </c>
      <c r="CG1502" s="17">
        <f t="shared" si="9909"/>
        <v>0</v>
      </c>
      <c r="CH1502" s="17">
        <f t="shared" si="9909"/>
        <v>0</v>
      </c>
      <c r="CI1502" s="17">
        <f t="shared" si="9909"/>
        <v>0</v>
      </c>
      <c r="CJ1502" s="17">
        <f t="shared" si="9909"/>
        <v>0</v>
      </c>
      <c r="CK1502" s="17">
        <f t="shared" si="9909"/>
        <v>0</v>
      </c>
      <c r="CL1502" s="17">
        <f t="shared" si="9909"/>
        <v>0</v>
      </c>
      <c r="CM1502" s="17">
        <f t="shared" si="9909"/>
        <v>0</v>
      </c>
      <c r="CN1502" s="17">
        <f t="shared" si="9909"/>
        <v>0</v>
      </c>
      <c r="CO1502" s="17">
        <f t="shared" si="9909"/>
        <v>0</v>
      </c>
    </row>
    <row r="1503" spans="1:93">
      <c r="B1503" s="556"/>
      <c r="C1503" s="556">
        <v>38</v>
      </c>
      <c r="D1503" s="632"/>
      <c r="E1503" s="632"/>
      <c r="F1503" s="632"/>
      <c r="G1503" s="632"/>
      <c r="H1503" s="17"/>
      <c r="I1503" s="17">
        <f t="shared" ref="I1503:BT1503" si="9910">I79+I206+I340+I468+I598+I727+I858+I988+I1117+I1246+I1374</f>
        <v>0</v>
      </c>
      <c r="J1503" s="17">
        <f t="shared" si="9910"/>
        <v>0</v>
      </c>
      <c r="K1503" s="17">
        <f t="shared" si="9910"/>
        <v>0</v>
      </c>
      <c r="L1503" s="17">
        <f t="shared" si="9910"/>
        <v>0</v>
      </c>
      <c r="M1503" s="17">
        <f t="shared" si="9910"/>
        <v>0</v>
      </c>
      <c r="N1503" s="17">
        <f t="shared" si="9910"/>
        <v>0</v>
      </c>
      <c r="O1503" s="17">
        <f t="shared" si="9910"/>
        <v>0</v>
      </c>
      <c r="P1503" s="17">
        <f t="shared" si="9910"/>
        <v>0</v>
      </c>
      <c r="Q1503" s="17">
        <f t="shared" si="9910"/>
        <v>0</v>
      </c>
      <c r="R1503" s="17">
        <f t="shared" si="9910"/>
        <v>0</v>
      </c>
      <c r="S1503" s="17">
        <f t="shared" si="9910"/>
        <v>0</v>
      </c>
      <c r="T1503" s="17">
        <f t="shared" si="9910"/>
        <v>0</v>
      </c>
      <c r="U1503" s="17">
        <f t="shared" si="9910"/>
        <v>0</v>
      </c>
      <c r="V1503" s="17">
        <f t="shared" si="9910"/>
        <v>0</v>
      </c>
      <c r="W1503" s="17">
        <f t="shared" si="9910"/>
        <v>0</v>
      </c>
      <c r="X1503" s="17">
        <f t="shared" si="9910"/>
        <v>0</v>
      </c>
      <c r="Y1503" s="17">
        <f t="shared" si="9910"/>
        <v>0</v>
      </c>
      <c r="Z1503" s="17">
        <f t="shared" si="9910"/>
        <v>0</v>
      </c>
      <c r="AA1503" s="17">
        <f t="shared" si="9910"/>
        <v>0</v>
      </c>
      <c r="AB1503" s="17">
        <f t="shared" si="9910"/>
        <v>0</v>
      </c>
      <c r="AC1503" s="17">
        <f t="shared" si="9910"/>
        <v>0</v>
      </c>
      <c r="AD1503" s="17">
        <f t="shared" si="9910"/>
        <v>0</v>
      </c>
      <c r="AE1503" s="17">
        <f t="shared" si="9910"/>
        <v>0</v>
      </c>
      <c r="AF1503" s="17">
        <f t="shared" si="9910"/>
        <v>0</v>
      </c>
      <c r="AG1503" s="17">
        <f t="shared" si="9910"/>
        <v>0</v>
      </c>
      <c r="AH1503" s="17">
        <f t="shared" si="9910"/>
        <v>0</v>
      </c>
      <c r="AI1503" s="17">
        <f t="shared" si="9910"/>
        <v>0</v>
      </c>
      <c r="AJ1503" s="17">
        <f t="shared" si="9910"/>
        <v>0</v>
      </c>
      <c r="AK1503" s="17">
        <f t="shared" si="9910"/>
        <v>0</v>
      </c>
      <c r="AL1503" s="17">
        <f t="shared" si="9910"/>
        <v>0</v>
      </c>
      <c r="AM1503" s="17">
        <f t="shared" si="9910"/>
        <v>0</v>
      </c>
      <c r="AN1503" s="17">
        <f t="shared" si="9910"/>
        <v>0</v>
      </c>
      <c r="AO1503" s="17">
        <f t="shared" si="9910"/>
        <v>0</v>
      </c>
      <c r="AP1503" s="17">
        <f t="shared" si="9910"/>
        <v>0</v>
      </c>
      <c r="AQ1503" s="17">
        <f t="shared" si="9910"/>
        <v>0</v>
      </c>
      <c r="AR1503" s="17">
        <f t="shared" si="9910"/>
        <v>0</v>
      </c>
      <c r="AS1503" s="17">
        <f t="shared" si="9910"/>
        <v>0</v>
      </c>
      <c r="AT1503" s="17">
        <f t="shared" si="9910"/>
        <v>0</v>
      </c>
      <c r="AU1503" s="17">
        <f t="shared" si="9910"/>
        <v>-92851.060000000012</v>
      </c>
      <c r="AV1503" s="17">
        <f t="shared" si="9910"/>
        <v>-94199.643333333326</v>
      </c>
      <c r="AW1503" s="17">
        <f t="shared" si="9910"/>
        <v>-95569.226666666655</v>
      </c>
      <c r="AX1503" s="17">
        <f t="shared" si="9910"/>
        <v>-96959.930000000008</v>
      </c>
      <c r="AY1503" s="17">
        <f t="shared" si="9910"/>
        <v>-98372.31666666668</v>
      </c>
      <c r="AZ1503" s="17">
        <f t="shared" si="9910"/>
        <v>-99806.660000000018</v>
      </c>
      <c r="BA1503" s="17">
        <f t="shared" si="9910"/>
        <v>-101263.20666666667</v>
      </c>
      <c r="BB1503" s="17">
        <f t="shared" si="9910"/>
        <v>-102742.43000000001</v>
      </c>
      <c r="BC1503" s="17">
        <f t="shared" si="9910"/>
        <v>-104244.61333333333</v>
      </c>
      <c r="BD1503" s="17">
        <f t="shared" si="9910"/>
        <v>-105770.28</v>
      </c>
      <c r="BE1503" s="17">
        <f t="shared" si="9910"/>
        <v>-107319.70666666668</v>
      </c>
      <c r="BF1503" s="17">
        <f t="shared" si="9910"/>
        <v>-108893.25000000001</v>
      </c>
      <c r="BG1503" s="17">
        <f t="shared" si="9910"/>
        <v>-110363.36</v>
      </c>
      <c r="BH1503" s="17">
        <f t="shared" si="9910"/>
        <v>-111985.88</v>
      </c>
      <c r="BI1503" s="17">
        <f t="shared" si="9910"/>
        <v>-113633.59999999999</v>
      </c>
      <c r="BJ1503" s="17">
        <f t="shared" si="9910"/>
        <v>-115307.16000000002</v>
      </c>
      <c r="BK1503" s="17">
        <f t="shared" si="9910"/>
        <v>-117006.88</v>
      </c>
      <c r="BL1503" s="17">
        <f t="shared" si="9910"/>
        <v>-118733.2</v>
      </c>
      <c r="BM1503" s="17">
        <f t="shared" si="9910"/>
        <v>-120486.56000000001</v>
      </c>
      <c r="BN1503" s="17">
        <f t="shared" si="9910"/>
        <v>-122267.51999999997</v>
      </c>
      <c r="BO1503" s="17">
        <f t="shared" si="9910"/>
        <v>-124076.32</v>
      </c>
      <c r="BP1503" s="17">
        <f t="shared" si="9910"/>
        <v>-125913.56</v>
      </c>
      <c r="BQ1503" s="17">
        <f t="shared" si="9910"/>
        <v>-127779.68</v>
      </c>
      <c r="BR1503" s="17">
        <f t="shared" si="9910"/>
        <v>-129675.04000000001</v>
      </c>
      <c r="BS1503" s="17">
        <f t="shared" si="9910"/>
        <v>-131600.32000000001</v>
      </c>
      <c r="BT1503" s="17">
        <f t="shared" si="9910"/>
        <v>0</v>
      </c>
      <c r="BU1503" s="17">
        <f t="shared" ref="BU1503:CO1503" si="9911">BU79+BU206+BU340+BU468+BU598+BU727+BU858+BU988+BU1117+BU1246+BU1374</f>
        <v>0</v>
      </c>
      <c r="BV1503" s="17">
        <f t="shared" si="9911"/>
        <v>0</v>
      </c>
      <c r="BW1503" s="17">
        <f t="shared" si="9911"/>
        <v>0</v>
      </c>
      <c r="BX1503" s="17">
        <f t="shared" si="9911"/>
        <v>0</v>
      </c>
      <c r="BY1503" s="17">
        <f t="shared" si="9911"/>
        <v>0</v>
      </c>
      <c r="BZ1503" s="17">
        <f t="shared" si="9911"/>
        <v>0</v>
      </c>
      <c r="CA1503" s="17">
        <f t="shared" si="9911"/>
        <v>0</v>
      </c>
      <c r="CB1503" s="17">
        <f t="shared" si="9911"/>
        <v>0</v>
      </c>
      <c r="CC1503" s="17">
        <f t="shared" si="9911"/>
        <v>0</v>
      </c>
      <c r="CD1503" s="17">
        <f t="shared" si="9911"/>
        <v>0</v>
      </c>
      <c r="CE1503" s="17">
        <f t="shared" si="9911"/>
        <v>0</v>
      </c>
      <c r="CF1503" s="17">
        <f t="shared" si="9911"/>
        <v>0</v>
      </c>
      <c r="CG1503" s="17">
        <f t="shared" si="9911"/>
        <v>0</v>
      </c>
      <c r="CH1503" s="17">
        <f t="shared" si="9911"/>
        <v>0</v>
      </c>
      <c r="CI1503" s="17">
        <f t="shared" si="9911"/>
        <v>0</v>
      </c>
      <c r="CJ1503" s="17">
        <f t="shared" si="9911"/>
        <v>0</v>
      </c>
      <c r="CK1503" s="17">
        <f t="shared" si="9911"/>
        <v>0</v>
      </c>
      <c r="CL1503" s="17">
        <f t="shared" si="9911"/>
        <v>0</v>
      </c>
      <c r="CM1503" s="17">
        <f t="shared" si="9911"/>
        <v>0</v>
      </c>
      <c r="CN1503" s="17">
        <f t="shared" si="9911"/>
        <v>0</v>
      </c>
      <c r="CO1503" s="17">
        <f t="shared" si="9911"/>
        <v>0</v>
      </c>
    </row>
    <row r="1504" spans="1:93">
      <c r="B1504" s="556"/>
      <c r="C1504" s="556">
        <v>39</v>
      </c>
      <c r="D1504" s="632"/>
      <c r="E1504" s="632"/>
      <c r="F1504" s="632"/>
      <c r="G1504" s="632"/>
      <c r="H1504" s="17"/>
      <c r="I1504" s="17">
        <f t="shared" ref="I1504:BT1504" si="9912">I80+I207+I341+I469+I599+I728+I859+I989+I1118+I1247+I1375</f>
        <v>0</v>
      </c>
      <c r="J1504" s="17">
        <f t="shared" si="9912"/>
        <v>0</v>
      </c>
      <c r="K1504" s="17">
        <f t="shared" si="9912"/>
        <v>0</v>
      </c>
      <c r="L1504" s="17">
        <f t="shared" si="9912"/>
        <v>0</v>
      </c>
      <c r="M1504" s="17">
        <f t="shared" si="9912"/>
        <v>0</v>
      </c>
      <c r="N1504" s="17">
        <f t="shared" si="9912"/>
        <v>0</v>
      </c>
      <c r="O1504" s="17">
        <f t="shared" si="9912"/>
        <v>0</v>
      </c>
      <c r="P1504" s="17">
        <f t="shared" si="9912"/>
        <v>0</v>
      </c>
      <c r="Q1504" s="17">
        <f t="shared" si="9912"/>
        <v>0</v>
      </c>
      <c r="R1504" s="17">
        <f t="shared" si="9912"/>
        <v>0</v>
      </c>
      <c r="S1504" s="17">
        <f t="shared" si="9912"/>
        <v>0</v>
      </c>
      <c r="T1504" s="17">
        <f t="shared" si="9912"/>
        <v>0</v>
      </c>
      <c r="U1504" s="17">
        <f t="shared" si="9912"/>
        <v>0</v>
      </c>
      <c r="V1504" s="17">
        <f t="shared" si="9912"/>
        <v>0</v>
      </c>
      <c r="W1504" s="17">
        <f t="shared" si="9912"/>
        <v>0</v>
      </c>
      <c r="X1504" s="17">
        <f t="shared" si="9912"/>
        <v>0</v>
      </c>
      <c r="Y1504" s="17">
        <f t="shared" si="9912"/>
        <v>0</v>
      </c>
      <c r="Z1504" s="17">
        <f t="shared" si="9912"/>
        <v>0</v>
      </c>
      <c r="AA1504" s="17">
        <f t="shared" si="9912"/>
        <v>0</v>
      </c>
      <c r="AB1504" s="17">
        <f t="shared" si="9912"/>
        <v>0</v>
      </c>
      <c r="AC1504" s="17">
        <f t="shared" si="9912"/>
        <v>0</v>
      </c>
      <c r="AD1504" s="17">
        <f t="shared" si="9912"/>
        <v>0</v>
      </c>
      <c r="AE1504" s="17">
        <f t="shared" si="9912"/>
        <v>0</v>
      </c>
      <c r="AF1504" s="17">
        <f t="shared" si="9912"/>
        <v>0</v>
      </c>
      <c r="AG1504" s="17">
        <f t="shared" si="9912"/>
        <v>0</v>
      </c>
      <c r="AH1504" s="17">
        <f t="shared" si="9912"/>
        <v>0</v>
      </c>
      <c r="AI1504" s="17">
        <f t="shared" si="9912"/>
        <v>0</v>
      </c>
      <c r="AJ1504" s="17">
        <f t="shared" si="9912"/>
        <v>0</v>
      </c>
      <c r="AK1504" s="17">
        <f t="shared" si="9912"/>
        <v>0</v>
      </c>
      <c r="AL1504" s="17">
        <f t="shared" si="9912"/>
        <v>0</v>
      </c>
      <c r="AM1504" s="17">
        <f t="shared" si="9912"/>
        <v>0</v>
      </c>
      <c r="AN1504" s="17">
        <f t="shared" si="9912"/>
        <v>0</v>
      </c>
      <c r="AO1504" s="17">
        <f t="shared" si="9912"/>
        <v>0</v>
      </c>
      <c r="AP1504" s="17">
        <f t="shared" si="9912"/>
        <v>0</v>
      </c>
      <c r="AQ1504" s="17">
        <f t="shared" si="9912"/>
        <v>0</v>
      </c>
      <c r="AR1504" s="17">
        <f t="shared" si="9912"/>
        <v>0</v>
      </c>
      <c r="AS1504" s="17">
        <f t="shared" si="9912"/>
        <v>0</v>
      </c>
      <c r="AT1504" s="17">
        <f t="shared" si="9912"/>
        <v>0</v>
      </c>
      <c r="AU1504" s="17">
        <f t="shared" si="9912"/>
        <v>0</v>
      </c>
      <c r="AV1504" s="17">
        <f t="shared" si="9912"/>
        <v>-94199.643333333326</v>
      </c>
      <c r="AW1504" s="17">
        <f t="shared" si="9912"/>
        <v>-95569.226666666655</v>
      </c>
      <c r="AX1504" s="17">
        <f t="shared" si="9912"/>
        <v>-96959.930000000008</v>
      </c>
      <c r="AY1504" s="17">
        <f t="shared" si="9912"/>
        <v>-98372.31666666668</v>
      </c>
      <c r="AZ1504" s="17">
        <f t="shared" si="9912"/>
        <v>-99806.660000000018</v>
      </c>
      <c r="BA1504" s="17">
        <f t="shared" si="9912"/>
        <v>-101263.20666666667</v>
      </c>
      <c r="BB1504" s="17">
        <f t="shared" si="9912"/>
        <v>-102742.43000000001</v>
      </c>
      <c r="BC1504" s="17">
        <f t="shared" si="9912"/>
        <v>-104244.61333333333</v>
      </c>
      <c r="BD1504" s="17">
        <f t="shared" si="9912"/>
        <v>-105770.28</v>
      </c>
      <c r="BE1504" s="17">
        <f t="shared" si="9912"/>
        <v>-107319.70666666668</v>
      </c>
      <c r="BF1504" s="17">
        <f t="shared" si="9912"/>
        <v>-108893.25000000001</v>
      </c>
      <c r="BG1504" s="17">
        <f t="shared" si="9912"/>
        <v>-110491.27666666667</v>
      </c>
      <c r="BH1504" s="17">
        <f t="shared" si="9912"/>
        <v>-111985.88</v>
      </c>
      <c r="BI1504" s="17">
        <f t="shared" si="9912"/>
        <v>-113633.59999999999</v>
      </c>
      <c r="BJ1504" s="17">
        <f t="shared" si="9912"/>
        <v>-115307.16000000002</v>
      </c>
      <c r="BK1504" s="17">
        <f t="shared" si="9912"/>
        <v>-117006.88</v>
      </c>
      <c r="BL1504" s="17">
        <f t="shared" si="9912"/>
        <v>-118733.2</v>
      </c>
      <c r="BM1504" s="17">
        <f t="shared" si="9912"/>
        <v>-120486.56000000001</v>
      </c>
      <c r="BN1504" s="17">
        <f t="shared" si="9912"/>
        <v>-122267.51999999997</v>
      </c>
      <c r="BO1504" s="17">
        <f t="shared" si="9912"/>
        <v>-124076.32</v>
      </c>
      <c r="BP1504" s="17">
        <f t="shared" si="9912"/>
        <v>-125913.56</v>
      </c>
      <c r="BQ1504" s="17">
        <f t="shared" si="9912"/>
        <v>-127779.68</v>
      </c>
      <c r="BR1504" s="17">
        <f t="shared" si="9912"/>
        <v>-129675.04000000001</v>
      </c>
      <c r="BS1504" s="17">
        <f t="shared" si="9912"/>
        <v>-131600.32000000001</v>
      </c>
      <c r="BT1504" s="17">
        <f t="shared" si="9912"/>
        <v>-133555.84000000003</v>
      </c>
      <c r="BU1504" s="17">
        <f t="shared" ref="BU1504:CO1504" si="9913">BU80+BU207+BU341+BU469+BU599+BU728+BU859+BU989+BU1118+BU1247+BU1375</f>
        <v>0</v>
      </c>
      <c r="BV1504" s="17">
        <f t="shared" si="9913"/>
        <v>0</v>
      </c>
      <c r="BW1504" s="17">
        <f t="shared" si="9913"/>
        <v>0</v>
      </c>
      <c r="BX1504" s="17">
        <f t="shared" si="9913"/>
        <v>0</v>
      </c>
      <c r="BY1504" s="17">
        <f t="shared" si="9913"/>
        <v>0</v>
      </c>
      <c r="BZ1504" s="17">
        <f t="shared" si="9913"/>
        <v>0</v>
      </c>
      <c r="CA1504" s="17">
        <f t="shared" si="9913"/>
        <v>0</v>
      </c>
      <c r="CB1504" s="17">
        <f t="shared" si="9913"/>
        <v>0</v>
      </c>
      <c r="CC1504" s="17">
        <f t="shared" si="9913"/>
        <v>0</v>
      </c>
      <c r="CD1504" s="17">
        <f t="shared" si="9913"/>
        <v>0</v>
      </c>
      <c r="CE1504" s="17">
        <f t="shared" si="9913"/>
        <v>0</v>
      </c>
      <c r="CF1504" s="17">
        <f t="shared" si="9913"/>
        <v>0</v>
      </c>
      <c r="CG1504" s="17">
        <f t="shared" si="9913"/>
        <v>0</v>
      </c>
      <c r="CH1504" s="17">
        <f t="shared" si="9913"/>
        <v>0</v>
      </c>
      <c r="CI1504" s="17">
        <f t="shared" si="9913"/>
        <v>0</v>
      </c>
      <c r="CJ1504" s="17">
        <f t="shared" si="9913"/>
        <v>0</v>
      </c>
      <c r="CK1504" s="17">
        <f t="shared" si="9913"/>
        <v>0</v>
      </c>
      <c r="CL1504" s="17">
        <f t="shared" si="9913"/>
        <v>0</v>
      </c>
      <c r="CM1504" s="17">
        <f t="shared" si="9913"/>
        <v>0</v>
      </c>
      <c r="CN1504" s="17">
        <f t="shared" si="9913"/>
        <v>0</v>
      </c>
      <c r="CO1504" s="17">
        <f t="shared" si="9913"/>
        <v>0</v>
      </c>
    </row>
    <row r="1505" spans="2:93">
      <c r="B1505" s="556"/>
      <c r="C1505" s="556">
        <v>40</v>
      </c>
      <c r="D1505" s="632"/>
      <c r="E1505" s="632"/>
      <c r="F1505" s="632"/>
      <c r="G1505" s="632"/>
      <c r="H1505" s="17"/>
      <c r="I1505" s="17">
        <f t="shared" ref="I1505:BT1505" si="9914">I81+I208+I342+I470+I600+I729+I860+I990+I1119+I1248+I1376</f>
        <v>0</v>
      </c>
      <c r="J1505" s="17">
        <f t="shared" si="9914"/>
        <v>0</v>
      </c>
      <c r="K1505" s="17">
        <f t="shared" si="9914"/>
        <v>0</v>
      </c>
      <c r="L1505" s="17">
        <f t="shared" si="9914"/>
        <v>0</v>
      </c>
      <c r="M1505" s="17">
        <f t="shared" si="9914"/>
        <v>0</v>
      </c>
      <c r="N1505" s="17">
        <f t="shared" si="9914"/>
        <v>0</v>
      </c>
      <c r="O1505" s="17">
        <f t="shared" si="9914"/>
        <v>0</v>
      </c>
      <c r="P1505" s="17">
        <f t="shared" si="9914"/>
        <v>0</v>
      </c>
      <c r="Q1505" s="17">
        <f t="shared" si="9914"/>
        <v>0</v>
      </c>
      <c r="R1505" s="17">
        <f t="shared" si="9914"/>
        <v>0</v>
      </c>
      <c r="S1505" s="17">
        <f t="shared" si="9914"/>
        <v>0</v>
      </c>
      <c r="T1505" s="17">
        <f t="shared" si="9914"/>
        <v>0</v>
      </c>
      <c r="U1505" s="17">
        <f t="shared" si="9914"/>
        <v>0</v>
      </c>
      <c r="V1505" s="17">
        <f t="shared" si="9914"/>
        <v>0</v>
      </c>
      <c r="W1505" s="17">
        <f t="shared" si="9914"/>
        <v>0</v>
      </c>
      <c r="X1505" s="17">
        <f t="shared" si="9914"/>
        <v>0</v>
      </c>
      <c r="Y1505" s="17">
        <f t="shared" si="9914"/>
        <v>0</v>
      </c>
      <c r="Z1505" s="17">
        <f t="shared" si="9914"/>
        <v>0</v>
      </c>
      <c r="AA1505" s="17">
        <f t="shared" si="9914"/>
        <v>0</v>
      </c>
      <c r="AB1505" s="17">
        <f t="shared" si="9914"/>
        <v>0</v>
      </c>
      <c r="AC1505" s="17">
        <f t="shared" si="9914"/>
        <v>0</v>
      </c>
      <c r="AD1505" s="17">
        <f t="shared" si="9914"/>
        <v>0</v>
      </c>
      <c r="AE1505" s="17">
        <f t="shared" si="9914"/>
        <v>0</v>
      </c>
      <c r="AF1505" s="17">
        <f t="shared" si="9914"/>
        <v>0</v>
      </c>
      <c r="AG1505" s="17">
        <f t="shared" si="9914"/>
        <v>0</v>
      </c>
      <c r="AH1505" s="17">
        <f t="shared" si="9914"/>
        <v>0</v>
      </c>
      <c r="AI1505" s="17">
        <f t="shared" si="9914"/>
        <v>0</v>
      </c>
      <c r="AJ1505" s="17">
        <f t="shared" si="9914"/>
        <v>0</v>
      </c>
      <c r="AK1505" s="17">
        <f t="shared" si="9914"/>
        <v>0</v>
      </c>
      <c r="AL1505" s="17">
        <f t="shared" si="9914"/>
        <v>0</v>
      </c>
      <c r="AM1505" s="17">
        <f t="shared" si="9914"/>
        <v>0</v>
      </c>
      <c r="AN1505" s="17">
        <f t="shared" si="9914"/>
        <v>0</v>
      </c>
      <c r="AO1505" s="17">
        <f t="shared" si="9914"/>
        <v>0</v>
      </c>
      <c r="AP1505" s="17">
        <f t="shared" si="9914"/>
        <v>0</v>
      </c>
      <c r="AQ1505" s="17">
        <f t="shared" si="9914"/>
        <v>0</v>
      </c>
      <c r="AR1505" s="17">
        <f t="shared" si="9914"/>
        <v>0</v>
      </c>
      <c r="AS1505" s="17">
        <f t="shared" si="9914"/>
        <v>0</v>
      </c>
      <c r="AT1505" s="17">
        <f t="shared" si="9914"/>
        <v>0</v>
      </c>
      <c r="AU1505" s="17">
        <f t="shared" si="9914"/>
        <v>0</v>
      </c>
      <c r="AV1505" s="17">
        <f t="shared" si="9914"/>
        <v>0</v>
      </c>
      <c r="AW1505" s="17">
        <f t="shared" si="9914"/>
        <v>-95569.226666666655</v>
      </c>
      <c r="AX1505" s="17">
        <f t="shared" si="9914"/>
        <v>-96959.930000000008</v>
      </c>
      <c r="AY1505" s="17">
        <f t="shared" si="9914"/>
        <v>-98372.31666666668</v>
      </c>
      <c r="AZ1505" s="17">
        <f t="shared" si="9914"/>
        <v>-99806.660000000018</v>
      </c>
      <c r="BA1505" s="17">
        <f t="shared" si="9914"/>
        <v>-101263.20666666667</v>
      </c>
      <c r="BB1505" s="17">
        <f t="shared" si="9914"/>
        <v>-102742.43000000001</v>
      </c>
      <c r="BC1505" s="17">
        <f t="shared" si="9914"/>
        <v>-104244.61333333333</v>
      </c>
      <c r="BD1505" s="17">
        <f t="shared" si="9914"/>
        <v>-105770.28</v>
      </c>
      <c r="BE1505" s="17">
        <f t="shared" si="9914"/>
        <v>-107319.70666666668</v>
      </c>
      <c r="BF1505" s="17">
        <f t="shared" si="9914"/>
        <v>-108893.25000000001</v>
      </c>
      <c r="BG1505" s="17">
        <f t="shared" si="9914"/>
        <v>-110491.27666666667</v>
      </c>
      <c r="BH1505" s="17">
        <f t="shared" si="9914"/>
        <v>-112114.38</v>
      </c>
      <c r="BI1505" s="17">
        <f t="shared" si="9914"/>
        <v>-113633.59999999999</v>
      </c>
      <c r="BJ1505" s="17">
        <f t="shared" si="9914"/>
        <v>-115307.16000000002</v>
      </c>
      <c r="BK1505" s="17">
        <f t="shared" si="9914"/>
        <v>-117006.88</v>
      </c>
      <c r="BL1505" s="17">
        <f t="shared" si="9914"/>
        <v>-118733.2</v>
      </c>
      <c r="BM1505" s="17">
        <f t="shared" si="9914"/>
        <v>-120486.56000000001</v>
      </c>
      <c r="BN1505" s="17">
        <f t="shared" si="9914"/>
        <v>-122267.51999999997</v>
      </c>
      <c r="BO1505" s="17">
        <f t="shared" si="9914"/>
        <v>-124076.32</v>
      </c>
      <c r="BP1505" s="17">
        <f t="shared" si="9914"/>
        <v>-125913.56</v>
      </c>
      <c r="BQ1505" s="17">
        <f t="shared" si="9914"/>
        <v>-127779.68</v>
      </c>
      <c r="BR1505" s="17">
        <f t="shared" si="9914"/>
        <v>-129675.04000000001</v>
      </c>
      <c r="BS1505" s="17">
        <f t="shared" si="9914"/>
        <v>-131600.32000000001</v>
      </c>
      <c r="BT1505" s="17">
        <f t="shared" si="9914"/>
        <v>-133555.84000000003</v>
      </c>
      <c r="BU1505" s="17">
        <f t="shared" ref="BU1505:CO1505" si="9915">BU81+BU208+BU342+BU470+BU600+BU729+BU860+BU990+BU1119+BU1248+BU1376</f>
        <v>-135542.15999999997</v>
      </c>
      <c r="BV1505" s="17">
        <f t="shared" si="9915"/>
        <v>0</v>
      </c>
      <c r="BW1505" s="17">
        <f t="shared" si="9915"/>
        <v>0</v>
      </c>
      <c r="BX1505" s="17">
        <f t="shared" si="9915"/>
        <v>0</v>
      </c>
      <c r="BY1505" s="17">
        <f t="shared" si="9915"/>
        <v>0</v>
      </c>
      <c r="BZ1505" s="17">
        <f t="shared" si="9915"/>
        <v>0</v>
      </c>
      <c r="CA1505" s="17">
        <f t="shared" si="9915"/>
        <v>0</v>
      </c>
      <c r="CB1505" s="17">
        <f t="shared" si="9915"/>
        <v>0</v>
      </c>
      <c r="CC1505" s="17">
        <f t="shared" si="9915"/>
        <v>0</v>
      </c>
      <c r="CD1505" s="17">
        <f t="shared" si="9915"/>
        <v>0</v>
      </c>
      <c r="CE1505" s="17">
        <f t="shared" si="9915"/>
        <v>0</v>
      </c>
      <c r="CF1505" s="17">
        <f t="shared" si="9915"/>
        <v>0</v>
      </c>
      <c r="CG1505" s="17">
        <f t="shared" si="9915"/>
        <v>0</v>
      </c>
      <c r="CH1505" s="17">
        <f t="shared" si="9915"/>
        <v>0</v>
      </c>
      <c r="CI1505" s="17">
        <f t="shared" si="9915"/>
        <v>0</v>
      </c>
      <c r="CJ1505" s="17">
        <f t="shared" si="9915"/>
        <v>0</v>
      </c>
      <c r="CK1505" s="17">
        <f t="shared" si="9915"/>
        <v>0</v>
      </c>
      <c r="CL1505" s="17">
        <f t="shared" si="9915"/>
        <v>0</v>
      </c>
      <c r="CM1505" s="17">
        <f t="shared" si="9915"/>
        <v>0</v>
      </c>
      <c r="CN1505" s="17">
        <f t="shared" si="9915"/>
        <v>0</v>
      </c>
      <c r="CO1505" s="17">
        <f t="shared" si="9915"/>
        <v>0</v>
      </c>
    </row>
    <row r="1506" spans="2:93">
      <c r="B1506" s="556"/>
      <c r="C1506" s="556">
        <v>41</v>
      </c>
      <c r="D1506" s="632"/>
      <c r="E1506" s="632"/>
      <c r="F1506" s="632"/>
      <c r="G1506" s="632"/>
      <c r="H1506" s="17"/>
      <c r="I1506" s="17">
        <f t="shared" ref="I1506:BT1506" si="9916">I82+I209+I343+I471+I601+I730+I861+I991+I1120+I1249+I1377</f>
        <v>0</v>
      </c>
      <c r="J1506" s="17">
        <f t="shared" si="9916"/>
        <v>0</v>
      </c>
      <c r="K1506" s="17">
        <f t="shared" si="9916"/>
        <v>0</v>
      </c>
      <c r="L1506" s="17">
        <f t="shared" si="9916"/>
        <v>0</v>
      </c>
      <c r="M1506" s="17">
        <f t="shared" si="9916"/>
        <v>0</v>
      </c>
      <c r="N1506" s="17">
        <f t="shared" si="9916"/>
        <v>0</v>
      </c>
      <c r="O1506" s="17">
        <f t="shared" si="9916"/>
        <v>0</v>
      </c>
      <c r="P1506" s="17">
        <f t="shared" si="9916"/>
        <v>0</v>
      </c>
      <c r="Q1506" s="17">
        <f t="shared" si="9916"/>
        <v>0</v>
      </c>
      <c r="R1506" s="17">
        <f t="shared" si="9916"/>
        <v>0</v>
      </c>
      <c r="S1506" s="17">
        <f t="shared" si="9916"/>
        <v>0</v>
      </c>
      <c r="T1506" s="17">
        <f t="shared" si="9916"/>
        <v>0</v>
      </c>
      <c r="U1506" s="17">
        <f t="shared" si="9916"/>
        <v>0</v>
      </c>
      <c r="V1506" s="17">
        <f t="shared" si="9916"/>
        <v>0</v>
      </c>
      <c r="W1506" s="17">
        <f t="shared" si="9916"/>
        <v>0</v>
      </c>
      <c r="X1506" s="17">
        <f t="shared" si="9916"/>
        <v>0</v>
      </c>
      <c r="Y1506" s="17">
        <f t="shared" si="9916"/>
        <v>0</v>
      </c>
      <c r="Z1506" s="17">
        <f t="shared" si="9916"/>
        <v>0</v>
      </c>
      <c r="AA1506" s="17">
        <f t="shared" si="9916"/>
        <v>0</v>
      </c>
      <c r="AB1506" s="17">
        <f t="shared" si="9916"/>
        <v>0</v>
      </c>
      <c r="AC1506" s="17">
        <f t="shared" si="9916"/>
        <v>0</v>
      </c>
      <c r="AD1506" s="17">
        <f t="shared" si="9916"/>
        <v>0</v>
      </c>
      <c r="AE1506" s="17">
        <f t="shared" si="9916"/>
        <v>0</v>
      </c>
      <c r="AF1506" s="17">
        <f t="shared" si="9916"/>
        <v>0</v>
      </c>
      <c r="AG1506" s="17">
        <f t="shared" si="9916"/>
        <v>0</v>
      </c>
      <c r="AH1506" s="17">
        <f t="shared" si="9916"/>
        <v>0</v>
      </c>
      <c r="AI1506" s="17">
        <f t="shared" si="9916"/>
        <v>0</v>
      </c>
      <c r="AJ1506" s="17">
        <f t="shared" si="9916"/>
        <v>0</v>
      </c>
      <c r="AK1506" s="17">
        <f t="shared" si="9916"/>
        <v>0</v>
      </c>
      <c r="AL1506" s="17">
        <f t="shared" si="9916"/>
        <v>0</v>
      </c>
      <c r="AM1506" s="17">
        <f t="shared" si="9916"/>
        <v>0</v>
      </c>
      <c r="AN1506" s="17">
        <f t="shared" si="9916"/>
        <v>0</v>
      </c>
      <c r="AO1506" s="17">
        <f t="shared" si="9916"/>
        <v>0</v>
      </c>
      <c r="AP1506" s="17">
        <f t="shared" si="9916"/>
        <v>0</v>
      </c>
      <c r="AQ1506" s="17">
        <f t="shared" si="9916"/>
        <v>0</v>
      </c>
      <c r="AR1506" s="17">
        <f t="shared" si="9916"/>
        <v>0</v>
      </c>
      <c r="AS1506" s="17">
        <f t="shared" si="9916"/>
        <v>0</v>
      </c>
      <c r="AT1506" s="17">
        <f t="shared" si="9916"/>
        <v>0</v>
      </c>
      <c r="AU1506" s="17">
        <f t="shared" si="9916"/>
        <v>0</v>
      </c>
      <c r="AV1506" s="17">
        <f t="shared" si="9916"/>
        <v>0</v>
      </c>
      <c r="AW1506" s="17">
        <f t="shared" si="9916"/>
        <v>0</v>
      </c>
      <c r="AX1506" s="17">
        <f t="shared" si="9916"/>
        <v>-96959.930000000008</v>
      </c>
      <c r="AY1506" s="17">
        <f t="shared" si="9916"/>
        <v>-98372.31666666668</v>
      </c>
      <c r="AZ1506" s="17">
        <f t="shared" si="9916"/>
        <v>-99806.660000000018</v>
      </c>
      <c r="BA1506" s="17">
        <f t="shared" si="9916"/>
        <v>-101263.20666666667</v>
      </c>
      <c r="BB1506" s="17">
        <f t="shared" si="9916"/>
        <v>-102742.43000000001</v>
      </c>
      <c r="BC1506" s="17">
        <f t="shared" si="9916"/>
        <v>-104244.61333333333</v>
      </c>
      <c r="BD1506" s="17">
        <f t="shared" si="9916"/>
        <v>-105770.28</v>
      </c>
      <c r="BE1506" s="17">
        <f t="shared" si="9916"/>
        <v>-107319.70666666668</v>
      </c>
      <c r="BF1506" s="17">
        <f t="shared" si="9916"/>
        <v>-108893.25000000001</v>
      </c>
      <c r="BG1506" s="17">
        <f t="shared" si="9916"/>
        <v>-110491.27666666667</v>
      </c>
      <c r="BH1506" s="17">
        <f t="shared" si="9916"/>
        <v>-112114.38</v>
      </c>
      <c r="BI1506" s="17">
        <f t="shared" si="9916"/>
        <v>-113762.76666666666</v>
      </c>
      <c r="BJ1506" s="17">
        <f t="shared" si="9916"/>
        <v>-115307.16000000002</v>
      </c>
      <c r="BK1506" s="17">
        <f t="shared" si="9916"/>
        <v>-117006.88</v>
      </c>
      <c r="BL1506" s="17">
        <f t="shared" si="9916"/>
        <v>-118733.2</v>
      </c>
      <c r="BM1506" s="17">
        <f t="shared" si="9916"/>
        <v>-120486.56000000001</v>
      </c>
      <c r="BN1506" s="17">
        <f t="shared" si="9916"/>
        <v>-122267.51999999997</v>
      </c>
      <c r="BO1506" s="17">
        <f t="shared" si="9916"/>
        <v>-124076.32</v>
      </c>
      <c r="BP1506" s="17">
        <f t="shared" si="9916"/>
        <v>-125913.56</v>
      </c>
      <c r="BQ1506" s="17">
        <f t="shared" si="9916"/>
        <v>-127779.68</v>
      </c>
      <c r="BR1506" s="17">
        <f t="shared" si="9916"/>
        <v>-129675.04000000001</v>
      </c>
      <c r="BS1506" s="17">
        <f t="shared" si="9916"/>
        <v>-131600.32000000001</v>
      </c>
      <c r="BT1506" s="17">
        <f t="shared" si="9916"/>
        <v>-133555.84000000003</v>
      </c>
      <c r="BU1506" s="17">
        <f t="shared" ref="BU1506:CO1506" si="9917">BU82+BU209+BU343+BU471+BU601+BU730+BU861+BU991+BU1120+BU1249+BU1377</f>
        <v>-135542.15999999997</v>
      </c>
      <c r="BV1506" s="17">
        <f t="shared" si="9917"/>
        <v>-137559.80000000002</v>
      </c>
      <c r="BW1506" s="17">
        <f t="shared" si="9917"/>
        <v>0</v>
      </c>
      <c r="BX1506" s="17">
        <f t="shared" si="9917"/>
        <v>0</v>
      </c>
      <c r="BY1506" s="17">
        <f t="shared" si="9917"/>
        <v>0</v>
      </c>
      <c r="BZ1506" s="17">
        <f t="shared" si="9917"/>
        <v>0</v>
      </c>
      <c r="CA1506" s="17">
        <f t="shared" si="9917"/>
        <v>0</v>
      </c>
      <c r="CB1506" s="17">
        <f t="shared" si="9917"/>
        <v>0</v>
      </c>
      <c r="CC1506" s="17">
        <f t="shared" si="9917"/>
        <v>0</v>
      </c>
      <c r="CD1506" s="17">
        <f t="shared" si="9917"/>
        <v>0</v>
      </c>
      <c r="CE1506" s="17">
        <f t="shared" si="9917"/>
        <v>0</v>
      </c>
      <c r="CF1506" s="17">
        <f t="shared" si="9917"/>
        <v>0</v>
      </c>
      <c r="CG1506" s="17">
        <f t="shared" si="9917"/>
        <v>0</v>
      </c>
      <c r="CH1506" s="17">
        <f t="shared" si="9917"/>
        <v>0</v>
      </c>
      <c r="CI1506" s="17">
        <f t="shared" si="9917"/>
        <v>0</v>
      </c>
      <c r="CJ1506" s="17">
        <f t="shared" si="9917"/>
        <v>0</v>
      </c>
      <c r="CK1506" s="17">
        <f t="shared" si="9917"/>
        <v>0</v>
      </c>
      <c r="CL1506" s="17">
        <f t="shared" si="9917"/>
        <v>0</v>
      </c>
      <c r="CM1506" s="17">
        <f t="shared" si="9917"/>
        <v>0</v>
      </c>
      <c r="CN1506" s="17">
        <f t="shared" si="9917"/>
        <v>0</v>
      </c>
      <c r="CO1506" s="17">
        <f t="shared" si="9917"/>
        <v>0</v>
      </c>
    </row>
    <row r="1507" spans="2:93">
      <c r="B1507" s="556"/>
      <c r="C1507" s="556">
        <v>42</v>
      </c>
      <c r="D1507" s="632"/>
      <c r="E1507" s="632"/>
      <c r="F1507" s="632"/>
      <c r="G1507" s="632"/>
      <c r="H1507" s="17"/>
      <c r="I1507" s="17">
        <f t="shared" ref="I1507:BT1507" si="9918">I83+I210+I344+I472+I602+I731+I862+I992+I1121+I1250+I1378</f>
        <v>0</v>
      </c>
      <c r="J1507" s="17">
        <f t="shared" si="9918"/>
        <v>0</v>
      </c>
      <c r="K1507" s="17">
        <f t="shared" si="9918"/>
        <v>0</v>
      </c>
      <c r="L1507" s="17">
        <f t="shared" si="9918"/>
        <v>0</v>
      </c>
      <c r="M1507" s="17">
        <f t="shared" si="9918"/>
        <v>0</v>
      </c>
      <c r="N1507" s="17">
        <f t="shared" si="9918"/>
        <v>0</v>
      </c>
      <c r="O1507" s="17">
        <f t="shared" si="9918"/>
        <v>0</v>
      </c>
      <c r="P1507" s="17">
        <f t="shared" si="9918"/>
        <v>0</v>
      </c>
      <c r="Q1507" s="17">
        <f t="shared" si="9918"/>
        <v>0</v>
      </c>
      <c r="R1507" s="17">
        <f t="shared" si="9918"/>
        <v>0</v>
      </c>
      <c r="S1507" s="17">
        <f t="shared" si="9918"/>
        <v>0</v>
      </c>
      <c r="T1507" s="17">
        <f t="shared" si="9918"/>
        <v>0</v>
      </c>
      <c r="U1507" s="17">
        <f t="shared" si="9918"/>
        <v>0</v>
      </c>
      <c r="V1507" s="17">
        <f t="shared" si="9918"/>
        <v>0</v>
      </c>
      <c r="W1507" s="17">
        <f t="shared" si="9918"/>
        <v>0</v>
      </c>
      <c r="X1507" s="17">
        <f t="shared" si="9918"/>
        <v>0</v>
      </c>
      <c r="Y1507" s="17">
        <f t="shared" si="9918"/>
        <v>0</v>
      </c>
      <c r="Z1507" s="17">
        <f t="shared" si="9918"/>
        <v>0</v>
      </c>
      <c r="AA1507" s="17">
        <f t="shared" si="9918"/>
        <v>0</v>
      </c>
      <c r="AB1507" s="17">
        <f t="shared" si="9918"/>
        <v>0</v>
      </c>
      <c r="AC1507" s="17">
        <f t="shared" si="9918"/>
        <v>0</v>
      </c>
      <c r="AD1507" s="17">
        <f t="shared" si="9918"/>
        <v>0</v>
      </c>
      <c r="AE1507" s="17">
        <f t="shared" si="9918"/>
        <v>0</v>
      </c>
      <c r="AF1507" s="17">
        <f t="shared" si="9918"/>
        <v>0</v>
      </c>
      <c r="AG1507" s="17">
        <f t="shared" si="9918"/>
        <v>0</v>
      </c>
      <c r="AH1507" s="17">
        <f t="shared" si="9918"/>
        <v>0</v>
      </c>
      <c r="AI1507" s="17">
        <f t="shared" si="9918"/>
        <v>0</v>
      </c>
      <c r="AJ1507" s="17">
        <f t="shared" si="9918"/>
        <v>0</v>
      </c>
      <c r="AK1507" s="17">
        <f t="shared" si="9918"/>
        <v>0</v>
      </c>
      <c r="AL1507" s="17">
        <f t="shared" si="9918"/>
        <v>0</v>
      </c>
      <c r="AM1507" s="17">
        <f t="shared" si="9918"/>
        <v>0</v>
      </c>
      <c r="AN1507" s="17">
        <f t="shared" si="9918"/>
        <v>0</v>
      </c>
      <c r="AO1507" s="17">
        <f t="shared" si="9918"/>
        <v>0</v>
      </c>
      <c r="AP1507" s="17">
        <f t="shared" si="9918"/>
        <v>0</v>
      </c>
      <c r="AQ1507" s="17">
        <f t="shared" si="9918"/>
        <v>0</v>
      </c>
      <c r="AR1507" s="17">
        <f t="shared" si="9918"/>
        <v>0</v>
      </c>
      <c r="AS1507" s="17">
        <f t="shared" si="9918"/>
        <v>0</v>
      </c>
      <c r="AT1507" s="17">
        <f t="shared" si="9918"/>
        <v>0</v>
      </c>
      <c r="AU1507" s="17">
        <f t="shared" si="9918"/>
        <v>0</v>
      </c>
      <c r="AV1507" s="17">
        <f t="shared" si="9918"/>
        <v>0</v>
      </c>
      <c r="AW1507" s="17">
        <f t="shared" si="9918"/>
        <v>0</v>
      </c>
      <c r="AX1507" s="17">
        <f t="shared" si="9918"/>
        <v>0</v>
      </c>
      <c r="AY1507" s="17">
        <f t="shared" si="9918"/>
        <v>-98372.31666666668</v>
      </c>
      <c r="AZ1507" s="17">
        <f t="shared" si="9918"/>
        <v>-99806.660000000018</v>
      </c>
      <c r="BA1507" s="17">
        <f t="shared" si="9918"/>
        <v>-101263.20666666667</v>
      </c>
      <c r="BB1507" s="17">
        <f t="shared" si="9918"/>
        <v>-102742.43000000001</v>
      </c>
      <c r="BC1507" s="17">
        <f t="shared" si="9918"/>
        <v>-104244.61333333333</v>
      </c>
      <c r="BD1507" s="17">
        <f t="shared" si="9918"/>
        <v>-105770.28</v>
      </c>
      <c r="BE1507" s="17">
        <f t="shared" si="9918"/>
        <v>-107319.70666666668</v>
      </c>
      <c r="BF1507" s="17">
        <f t="shared" si="9918"/>
        <v>-108893.25000000001</v>
      </c>
      <c r="BG1507" s="17">
        <f t="shared" si="9918"/>
        <v>-110491.27666666667</v>
      </c>
      <c r="BH1507" s="17">
        <f t="shared" si="9918"/>
        <v>-112114.38</v>
      </c>
      <c r="BI1507" s="17">
        <f t="shared" si="9918"/>
        <v>-113762.76666666666</v>
      </c>
      <c r="BJ1507" s="17">
        <f t="shared" si="9918"/>
        <v>-115436.99333333335</v>
      </c>
      <c r="BK1507" s="17">
        <f t="shared" si="9918"/>
        <v>-117006.88</v>
      </c>
      <c r="BL1507" s="17">
        <f t="shared" si="9918"/>
        <v>-118733.2</v>
      </c>
      <c r="BM1507" s="17">
        <f t="shared" si="9918"/>
        <v>-120486.56000000001</v>
      </c>
      <c r="BN1507" s="17">
        <f t="shared" si="9918"/>
        <v>-122267.51999999997</v>
      </c>
      <c r="BO1507" s="17">
        <f t="shared" si="9918"/>
        <v>-124076.32</v>
      </c>
      <c r="BP1507" s="17">
        <f t="shared" si="9918"/>
        <v>-125913.56</v>
      </c>
      <c r="BQ1507" s="17">
        <f t="shared" si="9918"/>
        <v>-127779.68</v>
      </c>
      <c r="BR1507" s="17">
        <f t="shared" si="9918"/>
        <v>-129675.04000000001</v>
      </c>
      <c r="BS1507" s="17">
        <f t="shared" si="9918"/>
        <v>-131600.32000000001</v>
      </c>
      <c r="BT1507" s="17">
        <f t="shared" si="9918"/>
        <v>-133555.84000000003</v>
      </c>
      <c r="BU1507" s="17">
        <f t="shared" ref="BU1507:CO1507" si="9919">BU83+BU210+BU344+BU472+BU602+BU731+BU862+BU992+BU1121+BU1250+BU1378</f>
        <v>-135542.15999999997</v>
      </c>
      <c r="BV1507" s="17">
        <f t="shared" si="9919"/>
        <v>-137559.80000000002</v>
      </c>
      <c r="BW1507" s="17">
        <f t="shared" si="9919"/>
        <v>-139609.28</v>
      </c>
      <c r="BX1507" s="17">
        <f t="shared" si="9919"/>
        <v>0</v>
      </c>
      <c r="BY1507" s="17">
        <f t="shared" si="9919"/>
        <v>0</v>
      </c>
      <c r="BZ1507" s="17">
        <f t="shared" si="9919"/>
        <v>0</v>
      </c>
      <c r="CA1507" s="17">
        <f t="shared" si="9919"/>
        <v>0</v>
      </c>
      <c r="CB1507" s="17">
        <f t="shared" si="9919"/>
        <v>0</v>
      </c>
      <c r="CC1507" s="17">
        <f t="shared" si="9919"/>
        <v>0</v>
      </c>
      <c r="CD1507" s="17">
        <f t="shared" si="9919"/>
        <v>0</v>
      </c>
      <c r="CE1507" s="17">
        <f t="shared" si="9919"/>
        <v>0</v>
      </c>
      <c r="CF1507" s="17">
        <f t="shared" si="9919"/>
        <v>0</v>
      </c>
      <c r="CG1507" s="17">
        <f t="shared" si="9919"/>
        <v>0</v>
      </c>
      <c r="CH1507" s="17">
        <f t="shared" si="9919"/>
        <v>0</v>
      </c>
      <c r="CI1507" s="17">
        <f t="shared" si="9919"/>
        <v>0</v>
      </c>
      <c r="CJ1507" s="17">
        <f t="shared" si="9919"/>
        <v>0</v>
      </c>
      <c r="CK1507" s="17">
        <f t="shared" si="9919"/>
        <v>0</v>
      </c>
      <c r="CL1507" s="17">
        <f t="shared" si="9919"/>
        <v>0</v>
      </c>
      <c r="CM1507" s="17">
        <f t="shared" si="9919"/>
        <v>0</v>
      </c>
      <c r="CN1507" s="17">
        <f t="shared" si="9919"/>
        <v>0</v>
      </c>
      <c r="CO1507" s="17">
        <f t="shared" si="9919"/>
        <v>0</v>
      </c>
    </row>
    <row r="1508" spans="2:93">
      <c r="B1508" s="556"/>
      <c r="C1508" s="556">
        <v>43</v>
      </c>
      <c r="D1508" s="632"/>
      <c r="E1508" s="632"/>
      <c r="F1508" s="632"/>
      <c r="G1508" s="632"/>
      <c r="H1508" s="17"/>
      <c r="I1508" s="17">
        <f t="shared" ref="I1508:BT1508" si="9920">I84+I211+I345+I473+I603+I732+I863+I993+I1122+I1251+I1379</f>
        <v>0</v>
      </c>
      <c r="J1508" s="17">
        <f t="shared" si="9920"/>
        <v>0</v>
      </c>
      <c r="K1508" s="17">
        <f t="shared" si="9920"/>
        <v>0</v>
      </c>
      <c r="L1508" s="17">
        <f t="shared" si="9920"/>
        <v>0</v>
      </c>
      <c r="M1508" s="17">
        <f t="shared" si="9920"/>
        <v>0</v>
      </c>
      <c r="N1508" s="17">
        <f t="shared" si="9920"/>
        <v>0</v>
      </c>
      <c r="O1508" s="17">
        <f t="shared" si="9920"/>
        <v>0</v>
      </c>
      <c r="P1508" s="17">
        <f t="shared" si="9920"/>
        <v>0</v>
      </c>
      <c r="Q1508" s="17">
        <f t="shared" si="9920"/>
        <v>0</v>
      </c>
      <c r="R1508" s="17">
        <f t="shared" si="9920"/>
        <v>0</v>
      </c>
      <c r="S1508" s="17">
        <f t="shared" si="9920"/>
        <v>0</v>
      </c>
      <c r="T1508" s="17">
        <f t="shared" si="9920"/>
        <v>0</v>
      </c>
      <c r="U1508" s="17">
        <f t="shared" si="9920"/>
        <v>0</v>
      </c>
      <c r="V1508" s="17">
        <f t="shared" si="9920"/>
        <v>0</v>
      </c>
      <c r="W1508" s="17">
        <f t="shared" si="9920"/>
        <v>0</v>
      </c>
      <c r="X1508" s="17">
        <f t="shared" si="9920"/>
        <v>0</v>
      </c>
      <c r="Y1508" s="17">
        <f t="shared" si="9920"/>
        <v>0</v>
      </c>
      <c r="Z1508" s="17">
        <f t="shared" si="9920"/>
        <v>0</v>
      </c>
      <c r="AA1508" s="17">
        <f t="shared" si="9920"/>
        <v>0</v>
      </c>
      <c r="AB1508" s="17">
        <f t="shared" si="9920"/>
        <v>0</v>
      </c>
      <c r="AC1508" s="17">
        <f t="shared" si="9920"/>
        <v>0</v>
      </c>
      <c r="AD1508" s="17">
        <f t="shared" si="9920"/>
        <v>0</v>
      </c>
      <c r="AE1508" s="17">
        <f t="shared" si="9920"/>
        <v>0</v>
      </c>
      <c r="AF1508" s="17">
        <f t="shared" si="9920"/>
        <v>0</v>
      </c>
      <c r="AG1508" s="17">
        <f t="shared" si="9920"/>
        <v>0</v>
      </c>
      <c r="AH1508" s="17">
        <f t="shared" si="9920"/>
        <v>0</v>
      </c>
      <c r="AI1508" s="17">
        <f t="shared" si="9920"/>
        <v>0</v>
      </c>
      <c r="AJ1508" s="17">
        <f t="shared" si="9920"/>
        <v>0</v>
      </c>
      <c r="AK1508" s="17">
        <f t="shared" si="9920"/>
        <v>0</v>
      </c>
      <c r="AL1508" s="17">
        <f t="shared" si="9920"/>
        <v>0</v>
      </c>
      <c r="AM1508" s="17">
        <f t="shared" si="9920"/>
        <v>0</v>
      </c>
      <c r="AN1508" s="17">
        <f t="shared" si="9920"/>
        <v>0</v>
      </c>
      <c r="AO1508" s="17">
        <f t="shared" si="9920"/>
        <v>0</v>
      </c>
      <c r="AP1508" s="17">
        <f t="shared" si="9920"/>
        <v>0</v>
      </c>
      <c r="AQ1508" s="17">
        <f t="shared" si="9920"/>
        <v>0</v>
      </c>
      <c r="AR1508" s="17">
        <f t="shared" si="9920"/>
        <v>0</v>
      </c>
      <c r="AS1508" s="17">
        <f t="shared" si="9920"/>
        <v>0</v>
      </c>
      <c r="AT1508" s="17">
        <f t="shared" si="9920"/>
        <v>0</v>
      </c>
      <c r="AU1508" s="17">
        <f t="shared" si="9920"/>
        <v>0</v>
      </c>
      <c r="AV1508" s="17">
        <f t="shared" si="9920"/>
        <v>0</v>
      </c>
      <c r="AW1508" s="17">
        <f t="shared" si="9920"/>
        <v>0</v>
      </c>
      <c r="AX1508" s="17">
        <f t="shared" si="9920"/>
        <v>0</v>
      </c>
      <c r="AY1508" s="17">
        <f t="shared" si="9920"/>
        <v>0</v>
      </c>
      <c r="AZ1508" s="17">
        <f t="shared" si="9920"/>
        <v>-99806.660000000018</v>
      </c>
      <c r="BA1508" s="17">
        <f t="shared" si="9920"/>
        <v>-101263.20666666667</v>
      </c>
      <c r="BB1508" s="17">
        <f t="shared" si="9920"/>
        <v>-102742.43000000001</v>
      </c>
      <c r="BC1508" s="17">
        <f t="shared" si="9920"/>
        <v>-104244.61333333333</v>
      </c>
      <c r="BD1508" s="17">
        <f t="shared" si="9920"/>
        <v>-105770.28</v>
      </c>
      <c r="BE1508" s="17">
        <f t="shared" si="9920"/>
        <v>-107319.70666666668</v>
      </c>
      <c r="BF1508" s="17">
        <f t="shared" si="9920"/>
        <v>-108893.25000000001</v>
      </c>
      <c r="BG1508" s="17">
        <f t="shared" si="9920"/>
        <v>-110491.27666666667</v>
      </c>
      <c r="BH1508" s="17">
        <f t="shared" si="9920"/>
        <v>-112114.38</v>
      </c>
      <c r="BI1508" s="17">
        <f t="shared" si="9920"/>
        <v>-113762.76666666666</v>
      </c>
      <c r="BJ1508" s="17">
        <f t="shared" si="9920"/>
        <v>-115436.99333333335</v>
      </c>
      <c r="BK1508" s="17">
        <f t="shared" si="9920"/>
        <v>-117137.38</v>
      </c>
      <c r="BL1508" s="17">
        <f t="shared" si="9920"/>
        <v>-118733.2</v>
      </c>
      <c r="BM1508" s="17">
        <f t="shared" si="9920"/>
        <v>-120486.56000000001</v>
      </c>
      <c r="BN1508" s="17">
        <f t="shared" si="9920"/>
        <v>-122267.51999999997</v>
      </c>
      <c r="BO1508" s="17">
        <f t="shared" si="9920"/>
        <v>-124076.32</v>
      </c>
      <c r="BP1508" s="17">
        <f t="shared" si="9920"/>
        <v>-125913.56</v>
      </c>
      <c r="BQ1508" s="17">
        <f t="shared" si="9920"/>
        <v>-127779.68</v>
      </c>
      <c r="BR1508" s="17">
        <f t="shared" si="9920"/>
        <v>-129675.04000000001</v>
      </c>
      <c r="BS1508" s="17">
        <f t="shared" si="9920"/>
        <v>-131600.32000000001</v>
      </c>
      <c r="BT1508" s="17">
        <f t="shared" si="9920"/>
        <v>-133555.84000000003</v>
      </c>
      <c r="BU1508" s="17">
        <f t="shared" ref="BU1508:CO1508" si="9921">BU84+BU211+BU345+BU473+BU603+BU732+BU863+BU993+BU1122+BU1251+BU1379</f>
        <v>-135542.15999999997</v>
      </c>
      <c r="BV1508" s="17">
        <f t="shared" si="9921"/>
        <v>-137559.80000000002</v>
      </c>
      <c r="BW1508" s="17">
        <f t="shared" si="9921"/>
        <v>-139609.28</v>
      </c>
      <c r="BX1508" s="17">
        <f t="shared" si="9921"/>
        <v>-141691.03999999998</v>
      </c>
      <c r="BY1508" s="17">
        <f t="shared" si="9921"/>
        <v>0</v>
      </c>
      <c r="BZ1508" s="17">
        <f t="shared" si="9921"/>
        <v>0</v>
      </c>
      <c r="CA1508" s="17">
        <f t="shared" si="9921"/>
        <v>0</v>
      </c>
      <c r="CB1508" s="17">
        <f t="shared" si="9921"/>
        <v>0</v>
      </c>
      <c r="CC1508" s="17">
        <f t="shared" si="9921"/>
        <v>0</v>
      </c>
      <c r="CD1508" s="17">
        <f t="shared" si="9921"/>
        <v>0</v>
      </c>
      <c r="CE1508" s="17">
        <f t="shared" si="9921"/>
        <v>0</v>
      </c>
      <c r="CF1508" s="17">
        <f t="shared" si="9921"/>
        <v>0</v>
      </c>
      <c r="CG1508" s="17">
        <f t="shared" si="9921"/>
        <v>0</v>
      </c>
      <c r="CH1508" s="17">
        <f t="shared" si="9921"/>
        <v>0</v>
      </c>
      <c r="CI1508" s="17">
        <f t="shared" si="9921"/>
        <v>0</v>
      </c>
      <c r="CJ1508" s="17">
        <f t="shared" si="9921"/>
        <v>0</v>
      </c>
      <c r="CK1508" s="17">
        <f t="shared" si="9921"/>
        <v>0</v>
      </c>
      <c r="CL1508" s="17">
        <f t="shared" si="9921"/>
        <v>0</v>
      </c>
      <c r="CM1508" s="17">
        <f t="shared" si="9921"/>
        <v>0</v>
      </c>
      <c r="CN1508" s="17">
        <f t="shared" si="9921"/>
        <v>0</v>
      </c>
      <c r="CO1508" s="17">
        <f t="shared" si="9921"/>
        <v>0</v>
      </c>
    </row>
    <row r="1509" spans="2:93">
      <c r="B1509" s="556"/>
      <c r="C1509" s="556">
        <v>44</v>
      </c>
      <c r="D1509" s="632"/>
      <c r="E1509" s="632"/>
      <c r="F1509" s="632"/>
      <c r="G1509" s="632"/>
      <c r="H1509" s="17"/>
      <c r="I1509" s="17">
        <f t="shared" ref="I1509:BT1509" si="9922">I85+I212+I346+I474+I604+I733+I864+I994+I1123+I1252+I1380</f>
        <v>0</v>
      </c>
      <c r="J1509" s="17">
        <f t="shared" si="9922"/>
        <v>0</v>
      </c>
      <c r="K1509" s="17">
        <f t="shared" si="9922"/>
        <v>0</v>
      </c>
      <c r="L1509" s="17">
        <f t="shared" si="9922"/>
        <v>0</v>
      </c>
      <c r="M1509" s="17">
        <f t="shared" si="9922"/>
        <v>0</v>
      </c>
      <c r="N1509" s="17">
        <f t="shared" si="9922"/>
        <v>0</v>
      </c>
      <c r="O1509" s="17">
        <f t="shared" si="9922"/>
        <v>0</v>
      </c>
      <c r="P1509" s="17">
        <f t="shared" si="9922"/>
        <v>0</v>
      </c>
      <c r="Q1509" s="17">
        <f t="shared" si="9922"/>
        <v>0</v>
      </c>
      <c r="R1509" s="17">
        <f t="shared" si="9922"/>
        <v>0</v>
      </c>
      <c r="S1509" s="17">
        <f t="shared" si="9922"/>
        <v>0</v>
      </c>
      <c r="T1509" s="17">
        <f t="shared" si="9922"/>
        <v>0</v>
      </c>
      <c r="U1509" s="17">
        <f t="shared" si="9922"/>
        <v>0</v>
      </c>
      <c r="V1509" s="17">
        <f t="shared" si="9922"/>
        <v>0</v>
      </c>
      <c r="W1509" s="17">
        <f t="shared" si="9922"/>
        <v>0</v>
      </c>
      <c r="X1509" s="17">
        <f t="shared" si="9922"/>
        <v>0</v>
      </c>
      <c r="Y1509" s="17">
        <f t="shared" si="9922"/>
        <v>0</v>
      </c>
      <c r="Z1509" s="17">
        <f t="shared" si="9922"/>
        <v>0</v>
      </c>
      <c r="AA1509" s="17">
        <f t="shared" si="9922"/>
        <v>0</v>
      </c>
      <c r="AB1509" s="17">
        <f t="shared" si="9922"/>
        <v>0</v>
      </c>
      <c r="AC1509" s="17">
        <f t="shared" si="9922"/>
        <v>0</v>
      </c>
      <c r="AD1509" s="17">
        <f t="shared" si="9922"/>
        <v>0</v>
      </c>
      <c r="AE1509" s="17">
        <f t="shared" si="9922"/>
        <v>0</v>
      </c>
      <c r="AF1509" s="17">
        <f t="shared" si="9922"/>
        <v>0</v>
      </c>
      <c r="AG1509" s="17">
        <f t="shared" si="9922"/>
        <v>0</v>
      </c>
      <c r="AH1509" s="17">
        <f t="shared" si="9922"/>
        <v>0</v>
      </c>
      <c r="AI1509" s="17">
        <f t="shared" si="9922"/>
        <v>0</v>
      </c>
      <c r="AJ1509" s="17">
        <f t="shared" si="9922"/>
        <v>0</v>
      </c>
      <c r="AK1509" s="17">
        <f t="shared" si="9922"/>
        <v>0</v>
      </c>
      <c r="AL1509" s="17">
        <f t="shared" si="9922"/>
        <v>0</v>
      </c>
      <c r="AM1509" s="17">
        <f t="shared" si="9922"/>
        <v>0</v>
      </c>
      <c r="AN1509" s="17">
        <f t="shared" si="9922"/>
        <v>0</v>
      </c>
      <c r="AO1509" s="17">
        <f t="shared" si="9922"/>
        <v>0</v>
      </c>
      <c r="AP1509" s="17">
        <f t="shared" si="9922"/>
        <v>0</v>
      </c>
      <c r="AQ1509" s="17">
        <f t="shared" si="9922"/>
        <v>0</v>
      </c>
      <c r="AR1509" s="17">
        <f t="shared" si="9922"/>
        <v>0</v>
      </c>
      <c r="AS1509" s="17">
        <f t="shared" si="9922"/>
        <v>0</v>
      </c>
      <c r="AT1509" s="17">
        <f t="shared" si="9922"/>
        <v>0</v>
      </c>
      <c r="AU1509" s="17">
        <f t="shared" si="9922"/>
        <v>0</v>
      </c>
      <c r="AV1509" s="17">
        <f t="shared" si="9922"/>
        <v>0</v>
      </c>
      <c r="AW1509" s="17">
        <f t="shared" si="9922"/>
        <v>0</v>
      </c>
      <c r="AX1509" s="17">
        <f t="shared" si="9922"/>
        <v>0</v>
      </c>
      <c r="AY1509" s="17">
        <f t="shared" si="9922"/>
        <v>0</v>
      </c>
      <c r="AZ1509" s="17">
        <f t="shared" si="9922"/>
        <v>0</v>
      </c>
      <c r="BA1509" s="17">
        <f t="shared" si="9922"/>
        <v>-101263.20666666667</v>
      </c>
      <c r="BB1509" s="17">
        <f t="shared" si="9922"/>
        <v>-102742.43000000001</v>
      </c>
      <c r="BC1509" s="17">
        <f t="shared" si="9922"/>
        <v>-104244.61333333333</v>
      </c>
      <c r="BD1509" s="17">
        <f t="shared" si="9922"/>
        <v>-105770.28</v>
      </c>
      <c r="BE1509" s="17">
        <f t="shared" si="9922"/>
        <v>-107319.70666666668</v>
      </c>
      <c r="BF1509" s="17">
        <f t="shared" si="9922"/>
        <v>-108893.25000000001</v>
      </c>
      <c r="BG1509" s="17">
        <f t="shared" si="9922"/>
        <v>-110491.27666666667</v>
      </c>
      <c r="BH1509" s="17">
        <f t="shared" si="9922"/>
        <v>-112114.38</v>
      </c>
      <c r="BI1509" s="17">
        <f t="shared" si="9922"/>
        <v>-113762.76666666666</v>
      </c>
      <c r="BJ1509" s="17">
        <f t="shared" si="9922"/>
        <v>-115436.99333333335</v>
      </c>
      <c r="BK1509" s="17">
        <f t="shared" si="9922"/>
        <v>-117137.38</v>
      </c>
      <c r="BL1509" s="17">
        <f t="shared" si="9922"/>
        <v>-118864.36666666667</v>
      </c>
      <c r="BM1509" s="17">
        <f t="shared" si="9922"/>
        <v>-120486.56000000001</v>
      </c>
      <c r="BN1509" s="17">
        <f t="shared" si="9922"/>
        <v>-122267.51999999997</v>
      </c>
      <c r="BO1509" s="17">
        <f t="shared" si="9922"/>
        <v>-124076.32</v>
      </c>
      <c r="BP1509" s="17">
        <f t="shared" si="9922"/>
        <v>-125913.56</v>
      </c>
      <c r="BQ1509" s="17">
        <f t="shared" si="9922"/>
        <v>-127779.68</v>
      </c>
      <c r="BR1509" s="17">
        <f t="shared" si="9922"/>
        <v>-129675.04000000001</v>
      </c>
      <c r="BS1509" s="17">
        <f t="shared" si="9922"/>
        <v>-131600.32000000001</v>
      </c>
      <c r="BT1509" s="17">
        <f t="shared" si="9922"/>
        <v>-133555.84000000003</v>
      </c>
      <c r="BU1509" s="17">
        <f t="shared" ref="BU1509:CO1509" si="9923">BU85+BU212+BU346+BU474+BU604+BU733+BU864+BU994+BU1123+BU1252+BU1380</f>
        <v>-135542.15999999997</v>
      </c>
      <c r="BV1509" s="17">
        <f t="shared" si="9923"/>
        <v>-137559.80000000002</v>
      </c>
      <c r="BW1509" s="17">
        <f t="shared" si="9923"/>
        <v>-139609.28</v>
      </c>
      <c r="BX1509" s="17">
        <f t="shared" si="9923"/>
        <v>-141691.03999999998</v>
      </c>
      <c r="BY1509" s="17">
        <f t="shared" si="9923"/>
        <v>-143805.79999999999</v>
      </c>
      <c r="BZ1509" s="17">
        <f t="shared" si="9923"/>
        <v>0</v>
      </c>
      <c r="CA1509" s="17">
        <f t="shared" si="9923"/>
        <v>0</v>
      </c>
      <c r="CB1509" s="17">
        <f t="shared" si="9923"/>
        <v>0</v>
      </c>
      <c r="CC1509" s="17">
        <f t="shared" si="9923"/>
        <v>0</v>
      </c>
      <c r="CD1509" s="17">
        <f t="shared" si="9923"/>
        <v>0</v>
      </c>
      <c r="CE1509" s="17">
        <f t="shared" si="9923"/>
        <v>0</v>
      </c>
      <c r="CF1509" s="17">
        <f t="shared" si="9923"/>
        <v>0</v>
      </c>
      <c r="CG1509" s="17">
        <f t="shared" si="9923"/>
        <v>0</v>
      </c>
      <c r="CH1509" s="17">
        <f t="shared" si="9923"/>
        <v>0</v>
      </c>
      <c r="CI1509" s="17">
        <f t="shared" si="9923"/>
        <v>0</v>
      </c>
      <c r="CJ1509" s="17">
        <f t="shared" si="9923"/>
        <v>0</v>
      </c>
      <c r="CK1509" s="17">
        <f t="shared" si="9923"/>
        <v>0</v>
      </c>
      <c r="CL1509" s="17">
        <f t="shared" si="9923"/>
        <v>0</v>
      </c>
      <c r="CM1509" s="17">
        <f t="shared" si="9923"/>
        <v>0</v>
      </c>
      <c r="CN1509" s="17">
        <f t="shared" si="9923"/>
        <v>0</v>
      </c>
      <c r="CO1509" s="17">
        <f t="shared" si="9923"/>
        <v>0</v>
      </c>
    </row>
    <row r="1510" spans="2:93">
      <c r="B1510" s="556"/>
      <c r="C1510" s="556">
        <v>45</v>
      </c>
      <c r="D1510" s="632"/>
      <c r="E1510" s="632"/>
      <c r="F1510" s="632"/>
      <c r="G1510" s="632"/>
      <c r="H1510" s="17"/>
      <c r="I1510" s="17">
        <f t="shared" ref="I1510:BT1510" si="9924">I86+I213+I347+I475+I605+I734+I865+I995+I1124+I1253+I1381</f>
        <v>0</v>
      </c>
      <c r="J1510" s="17">
        <f t="shared" si="9924"/>
        <v>0</v>
      </c>
      <c r="K1510" s="17">
        <f t="shared" si="9924"/>
        <v>0</v>
      </c>
      <c r="L1510" s="17">
        <f t="shared" si="9924"/>
        <v>0</v>
      </c>
      <c r="M1510" s="17">
        <f t="shared" si="9924"/>
        <v>0</v>
      </c>
      <c r="N1510" s="17">
        <f t="shared" si="9924"/>
        <v>0</v>
      </c>
      <c r="O1510" s="17">
        <f t="shared" si="9924"/>
        <v>0</v>
      </c>
      <c r="P1510" s="17">
        <f t="shared" si="9924"/>
        <v>0</v>
      </c>
      <c r="Q1510" s="17">
        <f t="shared" si="9924"/>
        <v>0</v>
      </c>
      <c r="R1510" s="17">
        <f t="shared" si="9924"/>
        <v>0</v>
      </c>
      <c r="S1510" s="17">
        <f t="shared" si="9924"/>
        <v>0</v>
      </c>
      <c r="T1510" s="17">
        <f t="shared" si="9924"/>
        <v>0</v>
      </c>
      <c r="U1510" s="17">
        <f t="shared" si="9924"/>
        <v>0</v>
      </c>
      <c r="V1510" s="17">
        <f t="shared" si="9924"/>
        <v>0</v>
      </c>
      <c r="W1510" s="17">
        <f t="shared" si="9924"/>
        <v>0</v>
      </c>
      <c r="X1510" s="17">
        <f t="shared" si="9924"/>
        <v>0</v>
      </c>
      <c r="Y1510" s="17">
        <f t="shared" si="9924"/>
        <v>0</v>
      </c>
      <c r="Z1510" s="17">
        <f t="shared" si="9924"/>
        <v>0</v>
      </c>
      <c r="AA1510" s="17">
        <f t="shared" si="9924"/>
        <v>0</v>
      </c>
      <c r="AB1510" s="17">
        <f t="shared" si="9924"/>
        <v>0</v>
      </c>
      <c r="AC1510" s="17">
        <f t="shared" si="9924"/>
        <v>0</v>
      </c>
      <c r="AD1510" s="17">
        <f t="shared" si="9924"/>
        <v>0</v>
      </c>
      <c r="AE1510" s="17">
        <f t="shared" si="9924"/>
        <v>0</v>
      </c>
      <c r="AF1510" s="17">
        <f t="shared" si="9924"/>
        <v>0</v>
      </c>
      <c r="AG1510" s="17">
        <f t="shared" si="9924"/>
        <v>0</v>
      </c>
      <c r="AH1510" s="17">
        <f t="shared" si="9924"/>
        <v>0</v>
      </c>
      <c r="AI1510" s="17">
        <f t="shared" si="9924"/>
        <v>0</v>
      </c>
      <c r="AJ1510" s="17">
        <f t="shared" si="9924"/>
        <v>0</v>
      </c>
      <c r="AK1510" s="17">
        <f t="shared" si="9924"/>
        <v>0</v>
      </c>
      <c r="AL1510" s="17">
        <f t="shared" si="9924"/>
        <v>0</v>
      </c>
      <c r="AM1510" s="17">
        <f t="shared" si="9924"/>
        <v>0</v>
      </c>
      <c r="AN1510" s="17">
        <f t="shared" si="9924"/>
        <v>0</v>
      </c>
      <c r="AO1510" s="17">
        <f t="shared" si="9924"/>
        <v>0</v>
      </c>
      <c r="AP1510" s="17">
        <f t="shared" si="9924"/>
        <v>0</v>
      </c>
      <c r="AQ1510" s="17">
        <f t="shared" si="9924"/>
        <v>0</v>
      </c>
      <c r="AR1510" s="17">
        <f t="shared" si="9924"/>
        <v>0</v>
      </c>
      <c r="AS1510" s="17">
        <f t="shared" si="9924"/>
        <v>0</v>
      </c>
      <c r="AT1510" s="17">
        <f t="shared" si="9924"/>
        <v>0</v>
      </c>
      <c r="AU1510" s="17">
        <f t="shared" si="9924"/>
        <v>0</v>
      </c>
      <c r="AV1510" s="17">
        <f t="shared" si="9924"/>
        <v>0</v>
      </c>
      <c r="AW1510" s="17">
        <f t="shared" si="9924"/>
        <v>0</v>
      </c>
      <c r="AX1510" s="17">
        <f t="shared" si="9924"/>
        <v>0</v>
      </c>
      <c r="AY1510" s="17">
        <f t="shared" si="9924"/>
        <v>0</v>
      </c>
      <c r="AZ1510" s="17">
        <f t="shared" si="9924"/>
        <v>0</v>
      </c>
      <c r="BA1510" s="17">
        <f t="shared" si="9924"/>
        <v>0</v>
      </c>
      <c r="BB1510" s="17">
        <f t="shared" si="9924"/>
        <v>-102742.43000000001</v>
      </c>
      <c r="BC1510" s="17">
        <f t="shared" si="9924"/>
        <v>-104244.61333333333</v>
      </c>
      <c r="BD1510" s="17">
        <f t="shared" si="9924"/>
        <v>-105770.28</v>
      </c>
      <c r="BE1510" s="17">
        <f t="shared" si="9924"/>
        <v>-107319.70666666668</v>
      </c>
      <c r="BF1510" s="17">
        <f t="shared" si="9924"/>
        <v>-108893.25000000001</v>
      </c>
      <c r="BG1510" s="17">
        <f t="shared" si="9924"/>
        <v>-110491.27666666667</v>
      </c>
      <c r="BH1510" s="17">
        <f t="shared" si="9924"/>
        <v>-112114.38</v>
      </c>
      <c r="BI1510" s="17">
        <f t="shared" si="9924"/>
        <v>-113762.76666666666</v>
      </c>
      <c r="BJ1510" s="17">
        <f t="shared" si="9924"/>
        <v>-115436.99333333335</v>
      </c>
      <c r="BK1510" s="17">
        <f t="shared" si="9924"/>
        <v>-117137.38</v>
      </c>
      <c r="BL1510" s="17">
        <f t="shared" si="9924"/>
        <v>-118864.36666666667</v>
      </c>
      <c r="BM1510" s="17">
        <f t="shared" si="9924"/>
        <v>-120618.31000000001</v>
      </c>
      <c r="BN1510" s="17">
        <f t="shared" si="9924"/>
        <v>-122267.51999999997</v>
      </c>
      <c r="BO1510" s="17">
        <f t="shared" si="9924"/>
        <v>-124076.32</v>
      </c>
      <c r="BP1510" s="17">
        <f t="shared" si="9924"/>
        <v>-125913.56</v>
      </c>
      <c r="BQ1510" s="17">
        <f t="shared" si="9924"/>
        <v>-127779.68</v>
      </c>
      <c r="BR1510" s="17">
        <f t="shared" si="9924"/>
        <v>-129675.04000000001</v>
      </c>
      <c r="BS1510" s="17">
        <f t="shared" si="9924"/>
        <v>-131600.32000000001</v>
      </c>
      <c r="BT1510" s="17">
        <f t="shared" si="9924"/>
        <v>-133555.84000000003</v>
      </c>
      <c r="BU1510" s="17">
        <f t="shared" ref="BU1510:CO1510" si="9925">BU86+BU213+BU347+BU475+BU605+BU734+BU865+BU995+BU1124+BU1253+BU1381</f>
        <v>-135542.15999999997</v>
      </c>
      <c r="BV1510" s="17">
        <f t="shared" si="9925"/>
        <v>-137559.80000000002</v>
      </c>
      <c r="BW1510" s="17">
        <f t="shared" si="9925"/>
        <v>-139609.28</v>
      </c>
      <c r="BX1510" s="17">
        <f t="shared" si="9925"/>
        <v>-141691.03999999998</v>
      </c>
      <c r="BY1510" s="17">
        <f t="shared" si="9925"/>
        <v>-143805.79999999999</v>
      </c>
      <c r="BZ1510" s="17">
        <f t="shared" si="9925"/>
        <v>-145953.84</v>
      </c>
      <c r="CA1510" s="17">
        <f t="shared" si="9925"/>
        <v>0</v>
      </c>
      <c r="CB1510" s="17">
        <f t="shared" si="9925"/>
        <v>0</v>
      </c>
      <c r="CC1510" s="17">
        <f t="shared" si="9925"/>
        <v>0</v>
      </c>
      <c r="CD1510" s="17">
        <f t="shared" si="9925"/>
        <v>0</v>
      </c>
      <c r="CE1510" s="17">
        <f t="shared" si="9925"/>
        <v>0</v>
      </c>
      <c r="CF1510" s="17">
        <f t="shared" si="9925"/>
        <v>0</v>
      </c>
      <c r="CG1510" s="17">
        <f t="shared" si="9925"/>
        <v>0</v>
      </c>
      <c r="CH1510" s="17">
        <f t="shared" si="9925"/>
        <v>0</v>
      </c>
      <c r="CI1510" s="17">
        <f t="shared" si="9925"/>
        <v>0</v>
      </c>
      <c r="CJ1510" s="17">
        <f t="shared" si="9925"/>
        <v>0</v>
      </c>
      <c r="CK1510" s="17">
        <f t="shared" si="9925"/>
        <v>0</v>
      </c>
      <c r="CL1510" s="17">
        <f t="shared" si="9925"/>
        <v>0</v>
      </c>
      <c r="CM1510" s="17">
        <f t="shared" si="9925"/>
        <v>0</v>
      </c>
      <c r="CN1510" s="17">
        <f t="shared" si="9925"/>
        <v>0</v>
      </c>
      <c r="CO1510" s="17">
        <f t="shared" si="9925"/>
        <v>0</v>
      </c>
    </row>
    <row r="1511" spans="2:93">
      <c r="B1511" s="556"/>
      <c r="C1511" s="556">
        <v>46</v>
      </c>
      <c r="D1511" s="632"/>
      <c r="E1511" s="632"/>
      <c r="F1511" s="632"/>
      <c r="G1511" s="632"/>
      <c r="H1511" s="17"/>
      <c r="I1511" s="17">
        <f t="shared" ref="I1511:BT1511" si="9926">I87+I214+I348+I476+I606+I735+I866+I996+I1125+I1254+I1382</f>
        <v>0</v>
      </c>
      <c r="J1511" s="17">
        <f t="shared" si="9926"/>
        <v>0</v>
      </c>
      <c r="K1511" s="17">
        <f t="shared" si="9926"/>
        <v>0</v>
      </c>
      <c r="L1511" s="17">
        <f t="shared" si="9926"/>
        <v>0</v>
      </c>
      <c r="M1511" s="17">
        <f t="shared" si="9926"/>
        <v>0</v>
      </c>
      <c r="N1511" s="17">
        <f t="shared" si="9926"/>
        <v>0</v>
      </c>
      <c r="O1511" s="17">
        <f t="shared" si="9926"/>
        <v>0</v>
      </c>
      <c r="P1511" s="17">
        <f t="shared" si="9926"/>
        <v>0</v>
      </c>
      <c r="Q1511" s="17">
        <f t="shared" si="9926"/>
        <v>0</v>
      </c>
      <c r="R1511" s="17">
        <f t="shared" si="9926"/>
        <v>0</v>
      </c>
      <c r="S1511" s="17">
        <f t="shared" si="9926"/>
        <v>0</v>
      </c>
      <c r="T1511" s="17">
        <f t="shared" si="9926"/>
        <v>0</v>
      </c>
      <c r="U1511" s="17">
        <f t="shared" si="9926"/>
        <v>0</v>
      </c>
      <c r="V1511" s="17">
        <f t="shared" si="9926"/>
        <v>0</v>
      </c>
      <c r="W1511" s="17">
        <f t="shared" si="9926"/>
        <v>0</v>
      </c>
      <c r="X1511" s="17">
        <f t="shared" si="9926"/>
        <v>0</v>
      </c>
      <c r="Y1511" s="17">
        <f t="shared" si="9926"/>
        <v>0</v>
      </c>
      <c r="Z1511" s="17">
        <f t="shared" si="9926"/>
        <v>0</v>
      </c>
      <c r="AA1511" s="17">
        <f t="shared" si="9926"/>
        <v>0</v>
      </c>
      <c r="AB1511" s="17">
        <f t="shared" si="9926"/>
        <v>0</v>
      </c>
      <c r="AC1511" s="17">
        <f t="shared" si="9926"/>
        <v>0</v>
      </c>
      <c r="AD1511" s="17">
        <f t="shared" si="9926"/>
        <v>0</v>
      </c>
      <c r="AE1511" s="17">
        <f t="shared" si="9926"/>
        <v>0</v>
      </c>
      <c r="AF1511" s="17">
        <f t="shared" si="9926"/>
        <v>0</v>
      </c>
      <c r="AG1511" s="17">
        <f t="shared" si="9926"/>
        <v>0</v>
      </c>
      <c r="AH1511" s="17">
        <f t="shared" si="9926"/>
        <v>0</v>
      </c>
      <c r="AI1511" s="17">
        <f t="shared" si="9926"/>
        <v>0</v>
      </c>
      <c r="AJ1511" s="17">
        <f t="shared" si="9926"/>
        <v>0</v>
      </c>
      <c r="AK1511" s="17">
        <f t="shared" si="9926"/>
        <v>0</v>
      </c>
      <c r="AL1511" s="17">
        <f t="shared" si="9926"/>
        <v>0</v>
      </c>
      <c r="AM1511" s="17">
        <f t="shared" si="9926"/>
        <v>0</v>
      </c>
      <c r="AN1511" s="17">
        <f t="shared" si="9926"/>
        <v>0</v>
      </c>
      <c r="AO1511" s="17">
        <f t="shared" si="9926"/>
        <v>0</v>
      </c>
      <c r="AP1511" s="17">
        <f t="shared" si="9926"/>
        <v>0</v>
      </c>
      <c r="AQ1511" s="17">
        <f t="shared" si="9926"/>
        <v>0</v>
      </c>
      <c r="AR1511" s="17">
        <f t="shared" si="9926"/>
        <v>0</v>
      </c>
      <c r="AS1511" s="17">
        <f t="shared" si="9926"/>
        <v>0</v>
      </c>
      <c r="AT1511" s="17">
        <f t="shared" si="9926"/>
        <v>0</v>
      </c>
      <c r="AU1511" s="17">
        <f t="shared" si="9926"/>
        <v>0</v>
      </c>
      <c r="AV1511" s="17">
        <f t="shared" si="9926"/>
        <v>0</v>
      </c>
      <c r="AW1511" s="17">
        <f t="shared" si="9926"/>
        <v>0</v>
      </c>
      <c r="AX1511" s="17">
        <f t="shared" si="9926"/>
        <v>0</v>
      </c>
      <c r="AY1511" s="17">
        <f t="shared" si="9926"/>
        <v>0</v>
      </c>
      <c r="AZ1511" s="17">
        <f t="shared" si="9926"/>
        <v>0</v>
      </c>
      <c r="BA1511" s="17">
        <f t="shared" si="9926"/>
        <v>0</v>
      </c>
      <c r="BB1511" s="17">
        <f t="shared" si="9926"/>
        <v>0</v>
      </c>
      <c r="BC1511" s="17">
        <f t="shared" si="9926"/>
        <v>-104244.61333333333</v>
      </c>
      <c r="BD1511" s="17">
        <f t="shared" si="9926"/>
        <v>-105770.28</v>
      </c>
      <c r="BE1511" s="17">
        <f t="shared" si="9926"/>
        <v>-107319.70666666668</v>
      </c>
      <c r="BF1511" s="17">
        <f t="shared" si="9926"/>
        <v>-108893.25000000001</v>
      </c>
      <c r="BG1511" s="17">
        <f t="shared" si="9926"/>
        <v>-110491.27666666667</v>
      </c>
      <c r="BH1511" s="17">
        <f t="shared" si="9926"/>
        <v>-112114.38</v>
      </c>
      <c r="BI1511" s="17">
        <f t="shared" si="9926"/>
        <v>-113762.76666666666</v>
      </c>
      <c r="BJ1511" s="17">
        <f t="shared" si="9926"/>
        <v>-115436.99333333335</v>
      </c>
      <c r="BK1511" s="17">
        <f t="shared" si="9926"/>
        <v>-117137.38</v>
      </c>
      <c r="BL1511" s="17">
        <f t="shared" si="9926"/>
        <v>-118864.36666666667</v>
      </c>
      <c r="BM1511" s="17">
        <f t="shared" si="9926"/>
        <v>-120618.31000000001</v>
      </c>
      <c r="BN1511" s="17">
        <f t="shared" si="9926"/>
        <v>-122399.93666666665</v>
      </c>
      <c r="BO1511" s="17">
        <f t="shared" si="9926"/>
        <v>-124076.32</v>
      </c>
      <c r="BP1511" s="17">
        <f t="shared" si="9926"/>
        <v>-125913.56</v>
      </c>
      <c r="BQ1511" s="17">
        <f t="shared" si="9926"/>
        <v>-127779.68</v>
      </c>
      <c r="BR1511" s="17">
        <f t="shared" si="9926"/>
        <v>-129675.04000000001</v>
      </c>
      <c r="BS1511" s="17">
        <f t="shared" si="9926"/>
        <v>-131600.32000000001</v>
      </c>
      <c r="BT1511" s="17">
        <f t="shared" si="9926"/>
        <v>-133555.84000000003</v>
      </c>
      <c r="BU1511" s="17">
        <f t="shared" ref="BU1511:CO1511" si="9927">BU87+BU214+BU348+BU476+BU606+BU735+BU866+BU996+BU1125+BU1254+BU1382</f>
        <v>-135542.15999999997</v>
      </c>
      <c r="BV1511" s="17">
        <f t="shared" si="9927"/>
        <v>-137559.80000000002</v>
      </c>
      <c r="BW1511" s="17">
        <f t="shared" si="9927"/>
        <v>-139609.28</v>
      </c>
      <c r="BX1511" s="17">
        <f t="shared" si="9927"/>
        <v>-141691.03999999998</v>
      </c>
      <c r="BY1511" s="17">
        <f t="shared" si="9927"/>
        <v>-143805.79999999999</v>
      </c>
      <c r="BZ1511" s="17">
        <f t="shared" si="9927"/>
        <v>-145953.84</v>
      </c>
      <c r="CA1511" s="17">
        <f t="shared" si="9927"/>
        <v>-148135.92000000001</v>
      </c>
      <c r="CB1511" s="17">
        <f t="shared" si="9927"/>
        <v>0</v>
      </c>
      <c r="CC1511" s="17">
        <f t="shared" si="9927"/>
        <v>0</v>
      </c>
      <c r="CD1511" s="17">
        <f t="shared" si="9927"/>
        <v>0</v>
      </c>
      <c r="CE1511" s="17">
        <f t="shared" si="9927"/>
        <v>0</v>
      </c>
      <c r="CF1511" s="17">
        <f t="shared" si="9927"/>
        <v>0</v>
      </c>
      <c r="CG1511" s="17">
        <f t="shared" si="9927"/>
        <v>0</v>
      </c>
      <c r="CH1511" s="17">
        <f t="shared" si="9927"/>
        <v>0</v>
      </c>
      <c r="CI1511" s="17">
        <f t="shared" si="9927"/>
        <v>0</v>
      </c>
      <c r="CJ1511" s="17">
        <f t="shared" si="9927"/>
        <v>0</v>
      </c>
      <c r="CK1511" s="17">
        <f t="shared" si="9927"/>
        <v>0</v>
      </c>
      <c r="CL1511" s="17">
        <f t="shared" si="9927"/>
        <v>0</v>
      </c>
      <c r="CM1511" s="17">
        <f t="shared" si="9927"/>
        <v>0</v>
      </c>
      <c r="CN1511" s="17">
        <f t="shared" si="9927"/>
        <v>0</v>
      </c>
      <c r="CO1511" s="17">
        <f t="shared" si="9927"/>
        <v>0</v>
      </c>
    </row>
    <row r="1512" spans="2:93">
      <c r="B1512" s="556"/>
      <c r="C1512" s="556">
        <v>47</v>
      </c>
      <c r="D1512" s="632"/>
      <c r="E1512" s="632"/>
      <c r="F1512" s="632"/>
      <c r="G1512" s="632"/>
      <c r="H1512" s="17"/>
      <c r="I1512" s="17">
        <f t="shared" ref="I1512:BT1512" si="9928">I88+I215+I349+I477+I607+I736+I867+I997+I1126+I1255+I1383</f>
        <v>0</v>
      </c>
      <c r="J1512" s="17">
        <f t="shared" si="9928"/>
        <v>0</v>
      </c>
      <c r="K1512" s="17">
        <f t="shared" si="9928"/>
        <v>0</v>
      </c>
      <c r="L1512" s="17">
        <f t="shared" si="9928"/>
        <v>0</v>
      </c>
      <c r="M1512" s="17">
        <f t="shared" si="9928"/>
        <v>0</v>
      </c>
      <c r="N1512" s="17">
        <f t="shared" si="9928"/>
        <v>0</v>
      </c>
      <c r="O1512" s="17">
        <f t="shared" si="9928"/>
        <v>0</v>
      </c>
      <c r="P1512" s="17">
        <f t="shared" si="9928"/>
        <v>0</v>
      </c>
      <c r="Q1512" s="17">
        <f t="shared" si="9928"/>
        <v>0</v>
      </c>
      <c r="R1512" s="17">
        <f t="shared" si="9928"/>
        <v>0</v>
      </c>
      <c r="S1512" s="17">
        <f t="shared" si="9928"/>
        <v>0</v>
      </c>
      <c r="T1512" s="17">
        <f t="shared" si="9928"/>
        <v>0</v>
      </c>
      <c r="U1512" s="17">
        <f t="shared" si="9928"/>
        <v>0</v>
      </c>
      <c r="V1512" s="17">
        <f t="shared" si="9928"/>
        <v>0</v>
      </c>
      <c r="W1512" s="17">
        <f t="shared" si="9928"/>
        <v>0</v>
      </c>
      <c r="X1512" s="17">
        <f t="shared" si="9928"/>
        <v>0</v>
      </c>
      <c r="Y1512" s="17">
        <f t="shared" si="9928"/>
        <v>0</v>
      </c>
      <c r="Z1512" s="17">
        <f t="shared" si="9928"/>
        <v>0</v>
      </c>
      <c r="AA1512" s="17">
        <f t="shared" si="9928"/>
        <v>0</v>
      </c>
      <c r="AB1512" s="17">
        <f t="shared" si="9928"/>
        <v>0</v>
      </c>
      <c r="AC1512" s="17">
        <f t="shared" si="9928"/>
        <v>0</v>
      </c>
      <c r="AD1512" s="17">
        <f t="shared" si="9928"/>
        <v>0</v>
      </c>
      <c r="AE1512" s="17">
        <f t="shared" si="9928"/>
        <v>0</v>
      </c>
      <c r="AF1512" s="17">
        <f t="shared" si="9928"/>
        <v>0</v>
      </c>
      <c r="AG1512" s="17">
        <f t="shared" si="9928"/>
        <v>0</v>
      </c>
      <c r="AH1512" s="17">
        <f t="shared" si="9928"/>
        <v>0</v>
      </c>
      <c r="AI1512" s="17">
        <f t="shared" si="9928"/>
        <v>0</v>
      </c>
      <c r="AJ1512" s="17">
        <f t="shared" si="9928"/>
        <v>0</v>
      </c>
      <c r="AK1512" s="17">
        <f t="shared" si="9928"/>
        <v>0</v>
      </c>
      <c r="AL1512" s="17">
        <f t="shared" si="9928"/>
        <v>0</v>
      </c>
      <c r="AM1512" s="17">
        <f t="shared" si="9928"/>
        <v>0</v>
      </c>
      <c r="AN1512" s="17">
        <f t="shared" si="9928"/>
        <v>0</v>
      </c>
      <c r="AO1512" s="17">
        <f t="shared" si="9928"/>
        <v>0</v>
      </c>
      <c r="AP1512" s="17">
        <f t="shared" si="9928"/>
        <v>0</v>
      </c>
      <c r="AQ1512" s="17">
        <f t="shared" si="9928"/>
        <v>0</v>
      </c>
      <c r="AR1512" s="17">
        <f t="shared" si="9928"/>
        <v>0</v>
      </c>
      <c r="AS1512" s="17">
        <f t="shared" si="9928"/>
        <v>0</v>
      </c>
      <c r="AT1512" s="17">
        <f t="shared" si="9928"/>
        <v>0</v>
      </c>
      <c r="AU1512" s="17">
        <f t="shared" si="9928"/>
        <v>0</v>
      </c>
      <c r="AV1512" s="17">
        <f t="shared" si="9928"/>
        <v>0</v>
      </c>
      <c r="AW1512" s="17">
        <f t="shared" si="9928"/>
        <v>0</v>
      </c>
      <c r="AX1512" s="17">
        <f t="shared" si="9928"/>
        <v>0</v>
      </c>
      <c r="AY1512" s="17">
        <f t="shared" si="9928"/>
        <v>0</v>
      </c>
      <c r="AZ1512" s="17">
        <f t="shared" si="9928"/>
        <v>0</v>
      </c>
      <c r="BA1512" s="17">
        <f t="shared" si="9928"/>
        <v>0</v>
      </c>
      <c r="BB1512" s="17">
        <f t="shared" si="9928"/>
        <v>0</v>
      </c>
      <c r="BC1512" s="17">
        <f t="shared" si="9928"/>
        <v>0</v>
      </c>
      <c r="BD1512" s="17">
        <f t="shared" si="9928"/>
        <v>-105770.28</v>
      </c>
      <c r="BE1512" s="17">
        <f t="shared" si="9928"/>
        <v>-107319.70666666668</v>
      </c>
      <c r="BF1512" s="17">
        <f t="shared" si="9928"/>
        <v>-108893.25000000001</v>
      </c>
      <c r="BG1512" s="17">
        <f t="shared" si="9928"/>
        <v>-110491.27666666667</v>
      </c>
      <c r="BH1512" s="17">
        <f t="shared" si="9928"/>
        <v>-112114.38</v>
      </c>
      <c r="BI1512" s="17">
        <f t="shared" si="9928"/>
        <v>-113762.76666666666</v>
      </c>
      <c r="BJ1512" s="17">
        <f t="shared" si="9928"/>
        <v>-115436.99333333335</v>
      </c>
      <c r="BK1512" s="17">
        <f t="shared" si="9928"/>
        <v>-117137.38</v>
      </c>
      <c r="BL1512" s="17">
        <f t="shared" si="9928"/>
        <v>-118864.36666666667</v>
      </c>
      <c r="BM1512" s="17">
        <f t="shared" si="9928"/>
        <v>-120618.31000000001</v>
      </c>
      <c r="BN1512" s="17">
        <f t="shared" si="9928"/>
        <v>-122399.93666666665</v>
      </c>
      <c r="BO1512" s="17">
        <f t="shared" si="9928"/>
        <v>-124209.40333333334</v>
      </c>
      <c r="BP1512" s="17">
        <f t="shared" si="9928"/>
        <v>-125913.56</v>
      </c>
      <c r="BQ1512" s="17">
        <f t="shared" si="9928"/>
        <v>-127779.68</v>
      </c>
      <c r="BR1512" s="17">
        <f t="shared" si="9928"/>
        <v>-129675.04000000001</v>
      </c>
      <c r="BS1512" s="17">
        <f t="shared" si="9928"/>
        <v>-131600.32000000001</v>
      </c>
      <c r="BT1512" s="17">
        <f t="shared" si="9928"/>
        <v>-133555.84000000003</v>
      </c>
      <c r="BU1512" s="17">
        <f t="shared" ref="BU1512:CO1512" si="9929">BU88+BU215+BU349+BU477+BU607+BU736+BU867+BU997+BU1126+BU1255+BU1383</f>
        <v>-135542.15999999997</v>
      </c>
      <c r="BV1512" s="17">
        <f t="shared" si="9929"/>
        <v>-137559.80000000002</v>
      </c>
      <c r="BW1512" s="17">
        <f t="shared" si="9929"/>
        <v>-139609.28</v>
      </c>
      <c r="BX1512" s="17">
        <f t="shared" si="9929"/>
        <v>-141691.03999999998</v>
      </c>
      <c r="BY1512" s="17">
        <f t="shared" si="9929"/>
        <v>-143805.79999999999</v>
      </c>
      <c r="BZ1512" s="17">
        <f t="shared" si="9929"/>
        <v>-145953.84</v>
      </c>
      <c r="CA1512" s="17">
        <f t="shared" si="9929"/>
        <v>-148135.92000000001</v>
      </c>
      <c r="CB1512" s="17">
        <f t="shared" si="9929"/>
        <v>-150352.39999999997</v>
      </c>
      <c r="CC1512" s="17">
        <f t="shared" si="9929"/>
        <v>0</v>
      </c>
      <c r="CD1512" s="17">
        <f t="shared" si="9929"/>
        <v>0</v>
      </c>
      <c r="CE1512" s="17">
        <f t="shared" si="9929"/>
        <v>0</v>
      </c>
      <c r="CF1512" s="17">
        <f t="shared" si="9929"/>
        <v>0</v>
      </c>
      <c r="CG1512" s="17">
        <f t="shared" si="9929"/>
        <v>0</v>
      </c>
      <c r="CH1512" s="17">
        <f t="shared" si="9929"/>
        <v>0</v>
      </c>
      <c r="CI1512" s="17">
        <f t="shared" si="9929"/>
        <v>0</v>
      </c>
      <c r="CJ1512" s="17">
        <f t="shared" si="9929"/>
        <v>0</v>
      </c>
      <c r="CK1512" s="17">
        <f t="shared" si="9929"/>
        <v>0</v>
      </c>
      <c r="CL1512" s="17">
        <f t="shared" si="9929"/>
        <v>0</v>
      </c>
      <c r="CM1512" s="17">
        <f t="shared" si="9929"/>
        <v>0</v>
      </c>
      <c r="CN1512" s="17">
        <f t="shared" si="9929"/>
        <v>0</v>
      </c>
      <c r="CO1512" s="17">
        <f t="shared" si="9929"/>
        <v>0</v>
      </c>
    </row>
    <row r="1513" spans="2:93">
      <c r="B1513" s="556"/>
      <c r="C1513" s="556">
        <v>48</v>
      </c>
      <c r="D1513" s="632"/>
      <c r="E1513" s="632"/>
      <c r="F1513" s="632"/>
      <c r="G1513" s="632"/>
      <c r="H1513" s="17"/>
      <c r="I1513" s="17">
        <f t="shared" ref="I1513:BT1513" si="9930">I89+I216+I350+I478+I608+I737+I868+I998+I1127+I1256+I1384</f>
        <v>0</v>
      </c>
      <c r="J1513" s="17">
        <f t="shared" si="9930"/>
        <v>0</v>
      </c>
      <c r="K1513" s="17">
        <f t="shared" si="9930"/>
        <v>0</v>
      </c>
      <c r="L1513" s="17">
        <f t="shared" si="9930"/>
        <v>0</v>
      </c>
      <c r="M1513" s="17">
        <f t="shared" si="9930"/>
        <v>0</v>
      </c>
      <c r="N1513" s="17">
        <f t="shared" si="9930"/>
        <v>0</v>
      </c>
      <c r="O1513" s="17">
        <f t="shared" si="9930"/>
        <v>0</v>
      </c>
      <c r="P1513" s="17">
        <f t="shared" si="9930"/>
        <v>0</v>
      </c>
      <c r="Q1513" s="17">
        <f t="shared" si="9930"/>
        <v>0</v>
      </c>
      <c r="R1513" s="17">
        <f t="shared" si="9930"/>
        <v>0</v>
      </c>
      <c r="S1513" s="17">
        <f t="shared" si="9930"/>
        <v>0</v>
      </c>
      <c r="T1513" s="17">
        <f t="shared" si="9930"/>
        <v>0</v>
      </c>
      <c r="U1513" s="17">
        <f t="shared" si="9930"/>
        <v>0</v>
      </c>
      <c r="V1513" s="17">
        <f t="shared" si="9930"/>
        <v>0</v>
      </c>
      <c r="W1513" s="17">
        <f t="shared" si="9930"/>
        <v>0</v>
      </c>
      <c r="X1513" s="17">
        <f t="shared" si="9930"/>
        <v>0</v>
      </c>
      <c r="Y1513" s="17">
        <f t="shared" si="9930"/>
        <v>0</v>
      </c>
      <c r="Z1513" s="17">
        <f t="shared" si="9930"/>
        <v>0</v>
      </c>
      <c r="AA1513" s="17">
        <f t="shared" si="9930"/>
        <v>0</v>
      </c>
      <c r="AB1513" s="17">
        <f t="shared" si="9930"/>
        <v>0</v>
      </c>
      <c r="AC1513" s="17">
        <f t="shared" si="9930"/>
        <v>0</v>
      </c>
      <c r="AD1513" s="17">
        <f t="shared" si="9930"/>
        <v>0</v>
      </c>
      <c r="AE1513" s="17">
        <f t="shared" si="9930"/>
        <v>0</v>
      </c>
      <c r="AF1513" s="17">
        <f t="shared" si="9930"/>
        <v>0</v>
      </c>
      <c r="AG1513" s="17">
        <f t="shared" si="9930"/>
        <v>0</v>
      </c>
      <c r="AH1513" s="17">
        <f t="shared" si="9930"/>
        <v>0</v>
      </c>
      <c r="AI1513" s="17">
        <f t="shared" si="9930"/>
        <v>0</v>
      </c>
      <c r="AJ1513" s="17">
        <f t="shared" si="9930"/>
        <v>0</v>
      </c>
      <c r="AK1513" s="17">
        <f t="shared" si="9930"/>
        <v>0</v>
      </c>
      <c r="AL1513" s="17">
        <f t="shared" si="9930"/>
        <v>0</v>
      </c>
      <c r="AM1513" s="17">
        <f t="shared" si="9930"/>
        <v>0</v>
      </c>
      <c r="AN1513" s="17">
        <f t="shared" si="9930"/>
        <v>0</v>
      </c>
      <c r="AO1513" s="17">
        <f t="shared" si="9930"/>
        <v>0</v>
      </c>
      <c r="AP1513" s="17">
        <f t="shared" si="9930"/>
        <v>0</v>
      </c>
      <c r="AQ1513" s="17">
        <f t="shared" si="9930"/>
        <v>0</v>
      </c>
      <c r="AR1513" s="17">
        <f t="shared" si="9930"/>
        <v>0</v>
      </c>
      <c r="AS1513" s="17">
        <f t="shared" si="9930"/>
        <v>0</v>
      </c>
      <c r="AT1513" s="17">
        <f t="shared" si="9930"/>
        <v>0</v>
      </c>
      <c r="AU1513" s="17">
        <f t="shared" si="9930"/>
        <v>0</v>
      </c>
      <c r="AV1513" s="17">
        <f t="shared" si="9930"/>
        <v>0</v>
      </c>
      <c r="AW1513" s="17">
        <f t="shared" si="9930"/>
        <v>0</v>
      </c>
      <c r="AX1513" s="17">
        <f t="shared" si="9930"/>
        <v>0</v>
      </c>
      <c r="AY1513" s="17">
        <f t="shared" si="9930"/>
        <v>0</v>
      </c>
      <c r="AZ1513" s="17">
        <f t="shared" si="9930"/>
        <v>0</v>
      </c>
      <c r="BA1513" s="17">
        <f t="shared" si="9930"/>
        <v>0</v>
      </c>
      <c r="BB1513" s="17">
        <f t="shared" si="9930"/>
        <v>0</v>
      </c>
      <c r="BC1513" s="17">
        <f t="shared" si="9930"/>
        <v>0</v>
      </c>
      <c r="BD1513" s="17">
        <f t="shared" si="9930"/>
        <v>0</v>
      </c>
      <c r="BE1513" s="17">
        <f t="shared" si="9930"/>
        <v>-107319.70666666668</v>
      </c>
      <c r="BF1513" s="17">
        <f t="shared" si="9930"/>
        <v>-108893.25000000001</v>
      </c>
      <c r="BG1513" s="17">
        <f t="shared" si="9930"/>
        <v>-110491.27666666667</v>
      </c>
      <c r="BH1513" s="17">
        <f t="shared" si="9930"/>
        <v>-112114.38</v>
      </c>
      <c r="BI1513" s="17">
        <f t="shared" si="9930"/>
        <v>-113762.76666666666</v>
      </c>
      <c r="BJ1513" s="17">
        <f t="shared" si="9930"/>
        <v>-115436.99333333335</v>
      </c>
      <c r="BK1513" s="17">
        <f t="shared" si="9930"/>
        <v>-117137.38</v>
      </c>
      <c r="BL1513" s="17">
        <f t="shared" si="9930"/>
        <v>-118864.36666666667</v>
      </c>
      <c r="BM1513" s="17">
        <f t="shared" si="9930"/>
        <v>-120618.31000000001</v>
      </c>
      <c r="BN1513" s="17">
        <f t="shared" si="9930"/>
        <v>-122399.93666666665</v>
      </c>
      <c r="BO1513" s="17">
        <f t="shared" si="9930"/>
        <v>-124209.40333333334</v>
      </c>
      <c r="BP1513" s="17">
        <f t="shared" si="9930"/>
        <v>-126047.31</v>
      </c>
      <c r="BQ1513" s="17">
        <f t="shared" si="9930"/>
        <v>-127779.68</v>
      </c>
      <c r="BR1513" s="17">
        <f t="shared" si="9930"/>
        <v>-129675.04000000001</v>
      </c>
      <c r="BS1513" s="17">
        <f t="shared" si="9930"/>
        <v>-131600.32000000001</v>
      </c>
      <c r="BT1513" s="17">
        <f t="shared" si="9930"/>
        <v>-133555.84000000003</v>
      </c>
      <c r="BU1513" s="17">
        <f t="shared" ref="BU1513:CO1513" si="9931">BU89+BU216+BU350+BU478+BU608+BU737+BU868+BU998+BU1127+BU1256+BU1384</f>
        <v>-135542.15999999997</v>
      </c>
      <c r="BV1513" s="17">
        <f t="shared" si="9931"/>
        <v>-137559.80000000002</v>
      </c>
      <c r="BW1513" s="17">
        <f t="shared" si="9931"/>
        <v>-139609.28</v>
      </c>
      <c r="BX1513" s="17">
        <f t="shared" si="9931"/>
        <v>-141691.03999999998</v>
      </c>
      <c r="BY1513" s="17">
        <f t="shared" si="9931"/>
        <v>-143805.79999999999</v>
      </c>
      <c r="BZ1513" s="17">
        <f t="shared" si="9931"/>
        <v>-145953.84</v>
      </c>
      <c r="CA1513" s="17">
        <f t="shared" si="9931"/>
        <v>-148135.92000000001</v>
      </c>
      <c r="CB1513" s="17">
        <f t="shared" si="9931"/>
        <v>-150352.39999999997</v>
      </c>
      <c r="CC1513" s="17">
        <f t="shared" si="9931"/>
        <v>-152604.04</v>
      </c>
      <c r="CD1513" s="17">
        <f t="shared" si="9931"/>
        <v>0</v>
      </c>
      <c r="CE1513" s="17">
        <f t="shared" si="9931"/>
        <v>0</v>
      </c>
      <c r="CF1513" s="17">
        <f t="shared" si="9931"/>
        <v>0</v>
      </c>
      <c r="CG1513" s="17">
        <f t="shared" si="9931"/>
        <v>0</v>
      </c>
      <c r="CH1513" s="17">
        <f t="shared" si="9931"/>
        <v>0</v>
      </c>
      <c r="CI1513" s="17">
        <f t="shared" si="9931"/>
        <v>0</v>
      </c>
      <c r="CJ1513" s="17">
        <f t="shared" si="9931"/>
        <v>0</v>
      </c>
      <c r="CK1513" s="17">
        <f t="shared" si="9931"/>
        <v>0</v>
      </c>
      <c r="CL1513" s="17">
        <f t="shared" si="9931"/>
        <v>0</v>
      </c>
      <c r="CM1513" s="17">
        <f t="shared" si="9931"/>
        <v>0</v>
      </c>
      <c r="CN1513" s="17">
        <f t="shared" si="9931"/>
        <v>0</v>
      </c>
      <c r="CO1513" s="17">
        <f t="shared" si="9931"/>
        <v>0</v>
      </c>
    </row>
    <row r="1514" spans="2:93">
      <c r="B1514" s="556"/>
      <c r="C1514" s="556">
        <v>49</v>
      </c>
      <c r="D1514" s="632"/>
      <c r="E1514" s="632"/>
      <c r="F1514" s="632"/>
      <c r="G1514" s="632"/>
      <c r="H1514" s="17"/>
      <c r="I1514" s="17">
        <f t="shared" ref="I1514:BT1514" si="9932">I90+I217+I351+I479+I609+I738+I869+I999+I1128+I1257+I1385</f>
        <v>0</v>
      </c>
      <c r="J1514" s="17">
        <f t="shared" si="9932"/>
        <v>0</v>
      </c>
      <c r="K1514" s="17">
        <f t="shared" si="9932"/>
        <v>0</v>
      </c>
      <c r="L1514" s="17">
        <f t="shared" si="9932"/>
        <v>0</v>
      </c>
      <c r="M1514" s="17">
        <f t="shared" si="9932"/>
        <v>0</v>
      </c>
      <c r="N1514" s="17">
        <f t="shared" si="9932"/>
        <v>0</v>
      </c>
      <c r="O1514" s="17">
        <f t="shared" si="9932"/>
        <v>0</v>
      </c>
      <c r="P1514" s="17">
        <f t="shared" si="9932"/>
        <v>0</v>
      </c>
      <c r="Q1514" s="17">
        <f t="shared" si="9932"/>
        <v>0</v>
      </c>
      <c r="R1514" s="17">
        <f t="shared" si="9932"/>
        <v>0</v>
      </c>
      <c r="S1514" s="17">
        <f t="shared" si="9932"/>
        <v>0</v>
      </c>
      <c r="T1514" s="17">
        <f t="shared" si="9932"/>
        <v>0</v>
      </c>
      <c r="U1514" s="17">
        <f t="shared" si="9932"/>
        <v>0</v>
      </c>
      <c r="V1514" s="17">
        <f t="shared" si="9932"/>
        <v>0</v>
      </c>
      <c r="W1514" s="17">
        <f t="shared" si="9932"/>
        <v>0</v>
      </c>
      <c r="X1514" s="17">
        <f t="shared" si="9932"/>
        <v>0</v>
      </c>
      <c r="Y1514" s="17">
        <f t="shared" si="9932"/>
        <v>0</v>
      </c>
      <c r="Z1514" s="17">
        <f t="shared" si="9932"/>
        <v>0</v>
      </c>
      <c r="AA1514" s="17">
        <f t="shared" si="9932"/>
        <v>0</v>
      </c>
      <c r="AB1514" s="17">
        <f t="shared" si="9932"/>
        <v>0</v>
      </c>
      <c r="AC1514" s="17">
        <f t="shared" si="9932"/>
        <v>0</v>
      </c>
      <c r="AD1514" s="17">
        <f t="shared" si="9932"/>
        <v>0</v>
      </c>
      <c r="AE1514" s="17">
        <f t="shared" si="9932"/>
        <v>0</v>
      </c>
      <c r="AF1514" s="17">
        <f t="shared" si="9932"/>
        <v>0</v>
      </c>
      <c r="AG1514" s="17">
        <f t="shared" si="9932"/>
        <v>0</v>
      </c>
      <c r="AH1514" s="17">
        <f t="shared" si="9932"/>
        <v>0</v>
      </c>
      <c r="AI1514" s="17">
        <f t="shared" si="9932"/>
        <v>0</v>
      </c>
      <c r="AJ1514" s="17">
        <f t="shared" si="9932"/>
        <v>0</v>
      </c>
      <c r="AK1514" s="17">
        <f t="shared" si="9932"/>
        <v>0</v>
      </c>
      <c r="AL1514" s="17">
        <f t="shared" si="9932"/>
        <v>0</v>
      </c>
      <c r="AM1514" s="17">
        <f t="shared" si="9932"/>
        <v>0</v>
      </c>
      <c r="AN1514" s="17">
        <f t="shared" si="9932"/>
        <v>0</v>
      </c>
      <c r="AO1514" s="17">
        <f t="shared" si="9932"/>
        <v>0</v>
      </c>
      <c r="AP1514" s="17">
        <f t="shared" si="9932"/>
        <v>0</v>
      </c>
      <c r="AQ1514" s="17">
        <f t="shared" si="9932"/>
        <v>0</v>
      </c>
      <c r="AR1514" s="17">
        <f t="shared" si="9932"/>
        <v>0</v>
      </c>
      <c r="AS1514" s="17">
        <f t="shared" si="9932"/>
        <v>0</v>
      </c>
      <c r="AT1514" s="17">
        <f t="shared" si="9932"/>
        <v>0</v>
      </c>
      <c r="AU1514" s="17">
        <f t="shared" si="9932"/>
        <v>0</v>
      </c>
      <c r="AV1514" s="17">
        <f t="shared" si="9932"/>
        <v>0</v>
      </c>
      <c r="AW1514" s="17">
        <f t="shared" si="9932"/>
        <v>0</v>
      </c>
      <c r="AX1514" s="17">
        <f t="shared" si="9932"/>
        <v>0</v>
      </c>
      <c r="AY1514" s="17">
        <f t="shared" si="9932"/>
        <v>0</v>
      </c>
      <c r="AZ1514" s="17">
        <f t="shared" si="9932"/>
        <v>0</v>
      </c>
      <c r="BA1514" s="17">
        <f t="shared" si="9932"/>
        <v>0</v>
      </c>
      <c r="BB1514" s="17">
        <f t="shared" si="9932"/>
        <v>0</v>
      </c>
      <c r="BC1514" s="17">
        <f t="shared" si="9932"/>
        <v>0</v>
      </c>
      <c r="BD1514" s="17">
        <f t="shared" si="9932"/>
        <v>0</v>
      </c>
      <c r="BE1514" s="17">
        <f t="shared" si="9932"/>
        <v>0</v>
      </c>
      <c r="BF1514" s="17">
        <f t="shared" si="9932"/>
        <v>-108893.25000000001</v>
      </c>
      <c r="BG1514" s="17">
        <f t="shared" si="9932"/>
        <v>-110491.27666666667</v>
      </c>
      <c r="BH1514" s="17">
        <f t="shared" si="9932"/>
        <v>-112114.38</v>
      </c>
      <c r="BI1514" s="17">
        <f t="shared" si="9932"/>
        <v>-113762.76666666666</v>
      </c>
      <c r="BJ1514" s="17">
        <f t="shared" si="9932"/>
        <v>-115436.99333333335</v>
      </c>
      <c r="BK1514" s="17">
        <f t="shared" si="9932"/>
        <v>-117137.38</v>
      </c>
      <c r="BL1514" s="17">
        <f t="shared" si="9932"/>
        <v>-118864.36666666667</v>
      </c>
      <c r="BM1514" s="17">
        <f t="shared" si="9932"/>
        <v>-120618.31000000001</v>
      </c>
      <c r="BN1514" s="17">
        <f t="shared" si="9932"/>
        <v>-122399.93666666665</v>
      </c>
      <c r="BO1514" s="17">
        <f t="shared" si="9932"/>
        <v>-124209.40333333334</v>
      </c>
      <c r="BP1514" s="17">
        <f t="shared" si="9932"/>
        <v>-126047.31</v>
      </c>
      <c r="BQ1514" s="17">
        <f t="shared" si="9932"/>
        <v>-127914.09666666666</v>
      </c>
      <c r="BR1514" s="17">
        <f t="shared" si="9932"/>
        <v>-129675.04000000001</v>
      </c>
      <c r="BS1514" s="17">
        <f t="shared" si="9932"/>
        <v>-131600.32000000001</v>
      </c>
      <c r="BT1514" s="17">
        <f t="shared" si="9932"/>
        <v>-133555.84000000003</v>
      </c>
      <c r="BU1514" s="17">
        <f t="shared" ref="BU1514:CO1514" si="9933">BU90+BU217+BU351+BU479+BU609+BU738+BU869+BU999+BU1128+BU1257+BU1385</f>
        <v>-135542.15999999997</v>
      </c>
      <c r="BV1514" s="17">
        <f t="shared" si="9933"/>
        <v>-137559.80000000002</v>
      </c>
      <c r="BW1514" s="17">
        <f t="shared" si="9933"/>
        <v>-139609.28</v>
      </c>
      <c r="BX1514" s="17">
        <f t="shared" si="9933"/>
        <v>-141691.03999999998</v>
      </c>
      <c r="BY1514" s="17">
        <f t="shared" si="9933"/>
        <v>-143805.79999999999</v>
      </c>
      <c r="BZ1514" s="17">
        <f t="shared" si="9933"/>
        <v>-145953.84</v>
      </c>
      <c r="CA1514" s="17">
        <f t="shared" si="9933"/>
        <v>-148135.92000000001</v>
      </c>
      <c r="CB1514" s="17">
        <f t="shared" si="9933"/>
        <v>-150352.39999999997</v>
      </c>
      <c r="CC1514" s="17">
        <f t="shared" si="9933"/>
        <v>-152604.04</v>
      </c>
      <c r="CD1514" s="17">
        <f t="shared" si="9933"/>
        <v>-154891.36000000002</v>
      </c>
      <c r="CE1514" s="17">
        <f t="shared" si="9933"/>
        <v>0</v>
      </c>
      <c r="CF1514" s="17">
        <f t="shared" si="9933"/>
        <v>0</v>
      </c>
      <c r="CG1514" s="17">
        <f t="shared" si="9933"/>
        <v>0</v>
      </c>
      <c r="CH1514" s="17">
        <f t="shared" si="9933"/>
        <v>0</v>
      </c>
      <c r="CI1514" s="17">
        <f t="shared" si="9933"/>
        <v>0</v>
      </c>
      <c r="CJ1514" s="17">
        <f t="shared" si="9933"/>
        <v>0</v>
      </c>
      <c r="CK1514" s="17">
        <f t="shared" si="9933"/>
        <v>0</v>
      </c>
      <c r="CL1514" s="17">
        <f t="shared" si="9933"/>
        <v>0</v>
      </c>
      <c r="CM1514" s="17">
        <f t="shared" si="9933"/>
        <v>0</v>
      </c>
      <c r="CN1514" s="17">
        <f t="shared" si="9933"/>
        <v>0</v>
      </c>
      <c r="CO1514" s="17">
        <f t="shared" si="9933"/>
        <v>0</v>
      </c>
    </row>
    <row r="1515" spans="2:93">
      <c r="B1515" s="556"/>
      <c r="C1515" s="556">
        <v>50</v>
      </c>
      <c r="D1515" s="632"/>
      <c r="E1515" s="632"/>
      <c r="F1515" s="632"/>
      <c r="G1515" s="632"/>
      <c r="H1515" s="17"/>
      <c r="I1515" s="17">
        <f t="shared" ref="I1515:BT1515" si="9934">I91+I218+I352+I480+I610+I739+I870+I1000+I1129+I1258+I1386</f>
        <v>0</v>
      </c>
      <c r="J1515" s="17">
        <f t="shared" si="9934"/>
        <v>0</v>
      </c>
      <c r="K1515" s="17">
        <f t="shared" si="9934"/>
        <v>0</v>
      </c>
      <c r="L1515" s="17">
        <f t="shared" si="9934"/>
        <v>0</v>
      </c>
      <c r="M1515" s="17">
        <f t="shared" si="9934"/>
        <v>0</v>
      </c>
      <c r="N1515" s="17">
        <f t="shared" si="9934"/>
        <v>0</v>
      </c>
      <c r="O1515" s="17">
        <f t="shared" si="9934"/>
        <v>0</v>
      </c>
      <c r="P1515" s="17">
        <f t="shared" si="9934"/>
        <v>0</v>
      </c>
      <c r="Q1515" s="17">
        <f t="shared" si="9934"/>
        <v>0</v>
      </c>
      <c r="R1515" s="17">
        <f t="shared" si="9934"/>
        <v>0</v>
      </c>
      <c r="S1515" s="17">
        <f t="shared" si="9934"/>
        <v>0</v>
      </c>
      <c r="T1515" s="17">
        <f t="shared" si="9934"/>
        <v>0</v>
      </c>
      <c r="U1515" s="17">
        <f t="shared" si="9934"/>
        <v>0</v>
      </c>
      <c r="V1515" s="17">
        <f t="shared" si="9934"/>
        <v>0</v>
      </c>
      <c r="W1515" s="17">
        <f t="shared" si="9934"/>
        <v>0</v>
      </c>
      <c r="X1515" s="17">
        <f t="shared" si="9934"/>
        <v>0</v>
      </c>
      <c r="Y1515" s="17">
        <f t="shared" si="9934"/>
        <v>0</v>
      </c>
      <c r="Z1515" s="17">
        <f t="shared" si="9934"/>
        <v>0</v>
      </c>
      <c r="AA1515" s="17">
        <f t="shared" si="9934"/>
        <v>0</v>
      </c>
      <c r="AB1515" s="17">
        <f t="shared" si="9934"/>
        <v>0</v>
      </c>
      <c r="AC1515" s="17">
        <f t="shared" si="9934"/>
        <v>0</v>
      </c>
      <c r="AD1515" s="17">
        <f t="shared" si="9934"/>
        <v>0</v>
      </c>
      <c r="AE1515" s="17">
        <f t="shared" si="9934"/>
        <v>0</v>
      </c>
      <c r="AF1515" s="17">
        <f t="shared" si="9934"/>
        <v>0</v>
      </c>
      <c r="AG1515" s="17">
        <f t="shared" si="9934"/>
        <v>0</v>
      </c>
      <c r="AH1515" s="17">
        <f t="shared" si="9934"/>
        <v>0</v>
      </c>
      <c r="AI1515" s="17">
        <f t="shared" si="9934"/>
        <v>0</v>
      </c>
      <c r="AJ1515" s="17">
        <f t="shared" si="9934"/>
        <v>0</v>
      </c>
      <c r="AK1515" s="17">
        <f t="shared" si="9934"/>
        <v>0</v>
      </c>
      <c r="AL1515" s="17">
        <f t="shared" si="9934"/>
        <v>0</v>
      </c>
      <c r="AM1515" s="17">
        <f t="shared" si="9934"/>
        <v>0</v>
      </c>
      <c r="AN1515" s="17">
        <f t="shared" si="9934"/>
        <v>0</v>
      </c>
      <c r="AO1515" s="17">
        <f t="shared" si="9934"/>
        <v>0</v>
      </c>
      <c r="AP1515" s="17">
        <f t="shared" si="9934"/>
        <v>0</v>
      </c>
      <c r="AQ1515" s="17">
        <f t="shared" si="9934"/>
        <v>0</v>
      </c>
      <c r="AR1515" s="17">
        <f t="shared" si="9934"/>
        <v>0</v>
      </c>
      <c r="AS1515" s="17">
        <f t="shared" si="9934"/>
        <v>0</v>
      </c>
      <c r="AT1515" s="17">
        <f t="shared" si="9934"/>
        <v>0</v>
      </c>
      <c r="AU1515" s="17">
        <f t="shared" si="9934"/>
        <v>0</v>
      </c>
      <c r="AV1515" s="17">
        <f t="shared" si="9934"/>
        <v>0</v>
      </c>
      <c r="AW1515" s="17">
        <f t="shared" si="9934"/>
        <v>0</v>
      </c>
      <c r="AX1515" s="17">
        <f t="shared" si="9934"/>
        <v>0</v>
      </c>
      <c r="AY1515" s="17">
        <f t="shared" si="9934"/>
        <v>0</v>
      </c>
      <c r="AZ1515" s="17">
        <f t="shared" si="9934"/>
        <v>0</v>
      </c>
      <c r="BA1515" s="17">
        <f t="shared" si="9934"/>
        <v>0</v>
      </c>
      <c r="BB1515" s="17">
        <f t="shared" si="9934"/>
        <v>0</v>
      </c>
      <c r="BC1515" s="17">
        <f t="shared" si="9934"/>
        <v>0</v>
      </c>
      <c r="BD1515" s="17">
        <f t="shared" si="9934"/>
        <v>0</v>
      </c>
      <c r="BE1515" s="17">
        <f t="shared" si="9934"/>
        <v>0</v>
      </c>
      <c r="BF1515" s="17">
        <f t="shared" si="9934"/>
        <v>0</v>
      </c>
      <c r="BG1515" s="17">
        <f t="shared" si="9934"/>
        <v>-110491.27666666667</v>
      </c>
      <c r="BH1515" s="17">
        <f t="shared" si="9934"/>
        <v>-112114.38</v>
      </c>
      <c r="BI1515" s="17">
        <f t="shared" si="9934"/>
        <v>-113762.76666666666</v>
      </c>
      <c r="BJ1515" s="17">
        <f t="shared" si="9934"/>
        <v>-115436.99333333335</v>
      </c>
      <c r="BK1515" s="17">
        <f t="shared" si="9934"/>
        <v>-117137.38</v>
      </c>
      <c r="BL1515" s="17">
        <f t="shared" si="9934"/>
        <v>-118864.36666666667</v>
      </c>
      <c r="BM1515" s="17">
        <f t="shared" si="9934"/>
        <v>-120618.31000000001</v>
      </c>
      <c r="BN1515" s="17">
        <f t="shared" si="9934"/>
        <v>-122399.93666666665</v>
      </c>
      <c r="BO1515" s="17">
        <f t="shared" si="9934"/>
        <v>-124209.40333333334</v>
      </c>
      <c r="BP1515" s="17">
        <f t="shared" si="9934"/>
        <v>-126047.31</v>
      </c>
      <c r="BQ1515" s="17">
        <f t="shared" si="9934"/>
        <v>-127914.09666666666</v>
      </c>
      <c r="BR1515" s="17">
        <f t="shared" si="9934"/>
        <v>-129810.12333333334</v>
      </c>
      <c r="BS1515" s="17">
        <f t="shared" si="9934"/>
        <v>-131600.32000000001</v>
      </c>
      <c r="BT1515" s="17">
        <f t="shared" si="9934"/>
        <v>-133555.84000000003</v>
      </c>
      <c r="BU1515" s="17">
        <f t="shared" ref="BU1515:CO1515" si="9935">BU91+BU218+BU352+BU480+BU610+BU739+BU870+BU1000+BU1129+BU1258+BU1386</f>
        <v>-135542.15999999997</v>
      </c>
      <c r="BV1515" s="17">
        <f t="shared" si="9935"/>
        <v>-137559.80000000002</v>
      </c>
      <c r="BW1515" s="17">
        <f t="shared" si="9935"/>
        <v>-139609.28</v>
      </c>
      <c r="BX1515" s="17">
        <f t="shared" si="9935"/>
        <v>-141691.03999999998</v>
      </c>
      <c r="BY1515" s="17">
        <f t="shared" si="9935"/>
        <v>-143805.79999999999</v>
      </c>
      <c r="BZ1515" s="17">
        <f t="shared" si="9935"/>
        <v>-145953.84</v>
      </c>
      <c r="CA1515" s="17">
        <f t="shared" si="9935"/>
        <v>-148135.92000000001</v>
      </c>
      <c r="CB1515" s="17">
        <f t="shared" si="9935"/>
        <v>-150352.39999999997</v>
      </c>
      <c r="CC1515" s="17">
        <f t="shared" si="9935"/>
        <v>-152604.04</v>
      </c>
      <c r="CD1515" s="17">
        <f t="shared" si="9935"/>
        <v>-154891.36000000002</v>
      </c>
      <c r="CE1515" s="17">
        <f t="shared" si="9935"/>
        <v>-157214.88</v>
      </c>
      <c r="CF1515" s="17">
        <f t="shared" si="9935"/>
        <v>0</v>
      </c>
      <c r="CG1515" s="17">
        <f t="shared" si="9935"/>
        <v>0</v>
      </c>
      <c r="CH1515" s="17">
        <f t="shared" si="9935"/>
        <v>0</v>
      </c>
      <c r="CI1515" s="17">
        <f t="shared" si="9935"/>
        <v>0</v>
      </c>
      <c r="CJ1515" s="17">
        <f t="shared" si="9935"/>
        <v>0</v>
      </c>
      <c r="CK1515" s="17">
        <f t="shared" si="9935"/>
        <v>0</v>
      </c>
      <c r="CL1515" s="17">
        <f t="shared" si="9935"/>
        <v>0</v>
      </c>
      <c r="CM1515" s="17">
        <f t="shared" si="9935"/>
        <v>0</v>
      </c>
      <c r="CN1515" s="17">
        <f t="shared" si="9935"/>
        <v>0</v>
      </c>
      <c r="CO1515" s="17">
        <f t="shared" si="9935"/>
        <v>0</v>
      </c>
    </row>
    <row r="1516" spans="2:93">
      <c r="B1516" s="556"/>
      <c r="C1516" s="556">
        <v>51</v>
      </c>
      <c r="D1516" s="632"/>
      <c r="E1516" s="632"/>
      <c r="F1516" s="632"/>
      <c r="G1516" s="632"/>
      <c r="H1516" s="17"/>
      <c r="I1516" s="17">
        <f t="shared" ref="I1516:BT1516" si="9936">I92+I219+I353+I481+I611+I740+I871+I1001+I1130+I1259+I1387</f>
        <v>0</v>
      </c>
      <c r="J1516" s="17">
        <f t="shared" si="9936"/>
        <v>0</v>
      </c>
      <c r="K1516" s="17">
        <f t="shared" si="9936"/>
        <v>0</v>
      </c>
      <c r="L1516" s="17">
        <f t="shared" si="9936"/>
        <v>0</v>
      </c>
      <c r="M1516" s="17">
        <f t="shared" si="9936"/>
        <v>0</v>
      </c>
      <c r="N1516" s="17">
        <f t="shared" si="9936"/>
        <v>0</v>
      </c>
      <c r="O1516" s="17">
        <f t="shared" si="9936"/>
        <v>0</v>
      </c>
      <c r="P1516" s="17">
        <f t="shared" si="9936"/>
        <v>0</v>
      </c>
      <c r="Q1516" s="17">
        <f t="shared" si="9936"/>
        <v>0</v>
      </c>
      <c r="R1516" s="17">
        <f t="shared" si="9936"/>
        <v>0</v>
      </c>
      <c r="S1516" s="17">
        <f t="shared" si="9936"/>
        <v>0</v>
      </c>
      <c r="T1516" s="17">
        <f t="shared" si="9936"/>
        <v>0</v>
      </c>
      <c r="U1516" s="17">
        <f t="shared" si="9936"/>
        <v>0</v>
      </c>
      <c r="V1516" s="17">
        <f t="shared" si="9936"/>
        <v>0</v>
      </c>
      <c r="W1516" s="17">
        <f t="shared" si="9936"/>
        <v>0</v>
      </c>
      <c r="X1516" s="17">
        <f t="shared" si="9936"/>
        <v>0</v>
      </c>
      <c r="Y1516" s="17">
        <f t="shared" si="9936"/>
        <v>0</v>
      </c>
      <c r="Z1516" s="17">
        <f t="shared" si="9936"/>
        <v>0</v>
      </c>
      <c r="AA1516" s="17">
        <f t="shared" si="9936"/>
        <v>0</v>
      </c>
      <c r="AB1516" s="17">
        <f t="shared" si="9936"/>
        <v>0</v>
      </c>
      <c r="AC1516" s="17">
        <f t="shared" si="9936"/>
        <v>0</v>
      </c>
      <c r="AD1516" s="17">
        <f t="shared" si="9936"/>
        <v>0</v>
      </c>
      <c r="AE1516" s="17">
        <f t="shared" si="9936"/>
        <v>0</v>
      </c>
      <c r="AF1516" s="17">
        <f t="shared" si="9936"/>
        <v>0</v>
      </c>
      <c r="AG1516" s="17">
        <f t="shared" si="9936"/>
        <v>0</v>
      </c>
      <c r="AH1516" s="17">
        <f t="shared" si="9936"/>
        <v>0</v>
      </c>
      <c r="AI1516" s="17">
        <f t="shared" si="9936"/>
        <v>0</v>
      </c>
      <c r="AJ1516" s="17">
        <f t="shared" si="9936"/>
        <v>0</v>
      </c>
      <c r="AK1516" s="17">
        <f t="shared" si="9936"/>
        <v>0</v>
      </c>
      <c r="AL1516" s="17">
        <f t="shared" si="9936"/>
        <v>0</v>
      </c>
      <c r="AM1516" s="17">
        <f t="shared" si="9936"/>
        <v>0</v>
      </c>
      <c r="AN1516" s="17">
        <f t="shared" si="9936"/>
        <v>0</v>
      </c>
      <c r="AO1516" s="17">
        <f t="shared" si="9936"/>
        <v>0</v>
      </c>
      <c r="AP1516" s="17">
        <f t="shared" si="9936"/>
        <v>0</v>
      </c>
      <c r="AQ1516" s="17">
        <f t="shared" si="9936"/>
        <v>0</v>
      </c>
      <c r="AR1516" s="17">
        <f t="shared" si="9936"/>
        <v>0</v>
      </c>
      <c r="AS1516" s="17">
        <f t="shared" si="9936"/>
        <v>0</v>
      </c>
      <c r="AT1516" s="17">
        <f t="shared" si="9936"/>
        <v>0</v>
      </c>
      <c r="AU1516" s="17">
        <f t="shared" si="9936"/>
        <v>0</v>
      </c>
      <c r="AV1516" s="17">
        <f t="shared" si="9936"/>
        <v>0</v>
      </c>
      <c r="AW1516" s="17">
        <f t="shared" si="9936"/>
        <v>0</v>
      </c>
      <c r="AX1516" s="17">
        <f t="shared" si="9936"/>
        <v>0</v>
      </c>
      <c r="AY1516" s="17">
        <f t="shared" si="9936"/>
        <v>0</v>
      </c>
      <c r="AZ1516" s="17">
        <f t="shared" si="9936"/>
        <v>0</v>
      </c>
      <c r="BA1516" s="17">
        <f t="shared" si="9936"/>
        <v>0</v>
      </c>
      <c r="BB1516" s="17">
        <f t="shared" si="9936"/>
        <v>0</v>
      </c>
      <c r="BC1516" s="17">
        <f t="shared" si="9936"/>
        <v>0</v>
      </c>
      <c r="BD1516" s="17">
        <f t="shared" si="9936"/>
        <v>0</v>
      </c>
      <c r="BE1516" s="17">
        <f t="shared" si="9936"/>
        <v>0</v>
      </c>
      <c r="BF1516" s="17">
        <f t="shared" si="9936"/>
        <v>0</v>
      </c>
      <c r="BG1516" s="17">
        <f t="shared" si="9936"/>
        <v>0</v>
      </c>
      <c r="BH1516" s="17">
        <f t="shared" si="9936"/>
        <v>-112114.38</v>
      </c>
      <c r="BI1516" s="17">
        <f t="shared" si="9936"/>
        <v>-113762.76666666666</v>
      </c>
      <c r="BJ1516" s="17">
        <f t="shared" si="9936"/>
        <v>-115436.99333333335</v>
      </c>
      <c r="BK1516" s="17">
        <f t="shared" si="9936"/>
        <v>-117137.38</v>
      </c>
      <c r="BL1516" s="17">
        <f t="shared" si="9936"/>
        <v>-118864.36666666667</v>
      </c>
      <c r="BM1516" s="17">
        <f t="shared" si="9936"/>
        <v>-120618.31000000001</v>
      </c>
      <c r="BN1516" s="17">
        <f t="shared" si="9936"/>
        <v>-122399.93666666665</v>
      </c>
      <c r="BO1516" s="17">
        <f t="shared" si="9936"/>
        <v>-124209.40333333334</v>
      </c>
      <c r="BP1516" s="17">
        <f t="shared" si="9936"/>
        <v>-126047.31</v>
      </c>
      <c r="BQ1516" s="17">
        <f t="shared" si="9936"/>
        <v>-127914.09666666666</v>
      </c>
      <c r="BR1516" s="17">
        <f t="shared" si="9936"/>
        <v>-129810.12333333334</v>
      </c>
      <c r="BS1516" s="17">
        <f t="shared" si="9936"/>
        <v>-131736.07</v>
      </c>
      <c r="BT1516" s="17">
        <f t="shared" si="9936"/>
        <v>-133555.84000000003</v>
      </c>
      <c r="BU1516" s="17">
        <f t="shared" ref="BU1516:CO1516" si="9937">BU92+BU219+BU353+BU481+BU611+BU740+BU871+BU1001+BU1130+BU1259+BU1387</f>
        <v>-135542.15999999997</v>
      </c>
      <c r="BV1516" s="17">
        <f t="shared" si="9937"/>
        <v>-137559.80000000002</v>
      </c>
      <c r="BW1516" s="17">
        <f t="shared" si="9937"/>
        <v>-139609.28</v>
      </c>
      <c r="BX1516" s="17">
        <f t="shared" si="9937"/>
        <v>-141691.03999999998</v>
      </c>
      <c r="BY1516" s="17">
        <f t="shared" si="9937"/>
        <v>-143805.79999999999</v>
      </c>
      <c r="BZ1516" s="17">
        <f t="shared" si="9937"/>
        <v>-145953.84</v>
      </c>
      <c r="CA1516" s="17">
        <f t="shared" si="9937"/>
        <v>-148135.92000000001</v>
      </c>
      <c r="CB1516" s="17">
        <f t="shared" si="9937"/>
        <v>-150352.39999999997</v>
      </c>
      <c r="CC1516" s="17">
        <f t="shared" si="9937"/>
        <v>-152604.04</v>
      </c>
      <c r="CD1516" s="17">
        <f t="shared" si="9937"/>
        <v>-154891.36000000002</v>
      </c>
      <c r="CE1516" s="17">
        <f t="shared" si="9937"/>
        <v>-157214.88</v>
      </c>
      <c r="CF1516" s="17">
        <f t="shared" si="9937"/>
        <v>-159575.24000000002</v>
      </c>
      <c r="CG1516" s="17">
        <f t="shared" si="9937"/>
        <v>0</v>
      </c>
      <c r="CH1516" s="17">
        <f t="shared" si="9937"/>
        <v>0</v>
      </c>
      <c r="CI1516" s="17">
        <f t="shared" si="9937"/>
        <v>0</v>
      </c>
      <c r="CJ1516" s="17">
        <f t="shared" si="9937"/>
        <v>0</v>
      </c>
      <c r="CK1516" s="17">
        <f t="shared" si="9937"/>
        <v>0</v>
      </c>
      <c r="CL1516" s="17">
        <f t="shared" si="9937"/>
        <v>0</v>
      </c>
      <c r="CM1516" s="17">
        <f t="shared" si="9937"/>
        <v>0</v>
      </c>
      <c r="CN1516" s="17">
        <f t="shared" si="9937"/>
        <v>0</v>
      </c>
      <c r="CO1516" s="17">
        <f t="shared" si="9937"/>
        <v>0</v>
      </c>
    </row>
    <row r="1517" spans="2:93">
      <c r="B1517" s="556"/>
      <c r="C1517" s="556">
        <v>52</v>
      </c>
      <c r="D1517" s="632"/>
      <c r="E1517" s="632"/>
      <c r="F1517" s="632"/>
      <c r="G1517" s="632"/>
      <c r="H1517" s="17"/>
      <c r="I1517" s="17">
        <f t="shared" ref="I1517:BT1517" si="9938">I93+I220+I354+I482+I612+I741+I872+I1002+I1131+I1260+I1388</f>
        <v>0</v>
      </c>
      <c r="J1517" s="17">
        <f t="shared" si="9938"/>
        <v>0</v>
      </c>
      <c r="K1517" s="17">
        <f t="shared" si="9938"/>
        <v>0</v>
      </c>
      <c r="L1517" s="17">
        <f t="shared" si="9938"/>
        <v>0</v>
      </c>
      <c r="M1517" s="17">
        <f t="shared" si="9938"/>
        <v>0</v>
      </c>
      <c r="N1517" s="17">
        <f t="shared" si="9938"/>
        <v>0</v>
      </c>
      <c r="O1517" s="17">
        <f t="shared" si="9938"/>
        <v>0</v>
      </c>
      <c r="P1517" s="17">
        <f t="shared" si="9938"/>
        <v>0</v>
      </c>
      <c r="Q1517" s="17">
        <f t="shared" si="9938"/>
        <v>0</v>
      </c>
      <c r="R1517" s="17">
        <f t="shared" si="9938"/>
        <v>0</v>
      </c>
      <c r="S1517" s="17">
        <f t="shared" si="9938"/>
        <v>0</v>
      </c>
      <c r="T1517" s="17">
        <f t="shared" si="9938"/>
        <v>0</v>
      </c>
      <c r="U1517" s="17">
        <f t="shared" si="9938"/>
        <v>0</v>
      </c>
      <c r="V1517" s="17">
        <f t="shared" si="9938"/>
        <v>0</v>
      </c>
      <c r="W1517" s="17">
        <f t="shared" si="9938"/>
        <v>0</v>
      </c>
      <c r="X1517" s="17">
        <f t="shared" si="9938"/>
        <v>0</v>
      </c>
      <c r="Y1517" s="17">
        <f t="shared" si="9938"/>
        <v>0</v>
      </c>
      <c r="Z1517" s="17">
        <f t="shared" si="9938"/>
        <v>0</v>
      </c>
      <c r="AA1517" s="17">
        <f t="shared" si="9938"/>
        <v>0</v>
      </c>
      <c r="AB1517" s="17">
        <f t="shared" si="9938"/>
        <v>0</v>
      </c>
      <c r="AC1517" s="17">
        <f t="shared" si="9938"/>
        <v>0</v>
      </c>
      <c r="AD1517" s="17">
        <f t="shared" si="9938"/>
        <v>0</v>
      </c>
      <c r="AE1517" s="17">
        <f t="shared" si="9938"/>
        <v>0</v>
      </c>
      <c r="AF1517" s="17">
        <f t="shared" si="9938"/>
        <v>0</v>
      </c>
      <c r="AG1517" s="17">
        <f t="shared" si="9938"/>
        <v>0</v>
      </c>
      <c r="AH1517" s="17">
        <f t="shared" si="9938"/>
        <v>0</v>
      </c>
      <c r="AI1517" s="17">
        <f t="shared" si="9938"/>
        <v>0</v>
      </c>
      <c r="AJ1517" s="17">
        <f t="shared" si="9938"/>
        <v>0</v>
      </c>
      <c r="AK1517" s="17">
        <f t="shared" si="9938"/>
        <v>0</v>
      </c>
      <c r="AL1517" s="17">
        <f t="shared" si="9938"/>
        <v>0</v>
      </c>
      <c r="AM1517" s="17">
        <f t="shared" si="9938"/>
        <v>0</v>
      </c>
      <c r="AN1517" s="17">
        <f t="shared" si="9938"/>
        <v>0</v>
      </c>
      <c r="AO1517" s="17">
        <f t="shared" si="9938"/>
        <v>0</v>
      </c>
      <c r="AP1517" s="17">
        <f t="shared" si="9938"/>
        <v>0</v>
      </c>
      <c r="AQ1517" s="17">
        <f t="shared" si="9938"/>
        <v>0</v>
      </c>
      <c r="AR1517" s="17">
        <f t="shared" si="9938"/>
        <v>0</v>
      </c>
      <c r="AS1517" s="17">
        <f t="shared" si="9938"/>
        <v>0</v>
      </c>
      <c r="AT1517" s="17">
        <f t="shared" si="9938"/>
        <v>0</v>
      </c>
      <c r="AU1517" s="17">
        <f t="shared" si="9938"/>
        <v>0</v>
      </c>
      <c r="AV1517" s="17">
        <f t="shared" si="9938"/>
        <v>0</v>
      </c>
      <c r="AW1517" s="17">
        <f t="shared" si="9938"/>
        <v>0</v>
      </c>
      <c r="AX1517" s="17">
        <f t="shared" si="9938"/>
        <v>0</v>
      </c>
      <c r="AY1517" s="17">
        <f t="shared" si="9938"/>
        <v>0</v>
      </c>
      <c r="AZ1517" s="17">
        <f t="shared" si="9938"/>
        <v>0</v>
      </c>
      <c r="BA1517" s="17">
        <f t="shared" si="9938"/>
        <v>0</v>
      </c>
      <c r="BB1517" s="17">
        <f t="shared" si="9938"/>
        <v>0</v>
      </c>
      <c r="BC1517" s="17">
        <f t="shared" si="9938"/>
        <v>0</v>
      </c>
      <c r="BD1517" s="17">
        <f t="shared" si="9938"/>
        <v>0</v>
      </c>
      <c r="BE1517" s="17">
        <f t="shared" si="9938"/>
        <v>0</v>
      </c>
      <c r="BF1517" s="17">
        <f t="shared" si="9938"/>
        <v>0</v>
      </c>
      <c r="BG1517" s="17">
        <f t="shared" si="9938"/>
        <v>0</v>
      </c>
      <c r="BH1517" s="17">
        <f t="shared" si="9938"/>
        <v>0</v>
      </c>
      <c r="BI1517" s="17">
        <f t="shared" si="9938"/>
        <v>-113762.76666666666</v>
      </c>
      <c r="BJ1517" s="17">
        <f t="shared" si="9938"/>
        <v>-115436.99333333335</v>
      </c>
      <c r="BK1517" s="17">
        <f t="shared" si="9938"/>
        <v>-117137.38</v>
      </c>
      <c r="BL1517" s="17">
        <f t="shared" si="9938"/>
        <v>-118864.36666666667</v>
      </c>
      <c r="BM1517" s="17">
        <f t="shared" si="9938"/>
        <v>-120618.31000000001</v>
      </c>
      <c r="BN1517" s="17">
        <f t="shared" si="9938"/>
        <v>-122399.93666666665</v>
      </c>
      <c r="BO1517" s="17">
        <f t="shared" si="9938"/>
        <v>-124209.40333333334</v>
      </c>
      <c r="BP1517" s="17">
        <f t="shared" si="9938"/>
        <v>-126047.31</v>
      </c>
      <c r="BQ1517" s="17">
        <f t="shared" si="9938"/>
        <v>-127914.09666666666</v>
      </c>
      <c r="BR1517" s="17">
        <f t="shared" si="9938"/>
        <v>-129810.12333333334</v>
      </c>
      <c r="BS1517" s="17">
        <f t="shared" si="9938"/>
        <v>-131736.07</v>
      </c>
      <c r="BT1517" s="17">
        <f t="shared" si="9938"/>
        <v>-133692.34000000003</v>
      </c>
      <c r="BU1517" s="17">
        <f t="shared" ref="BU1517:CO1517" si="9939">BU93+BU220+BU354+BU482+BU612+BU741+BU872+BU1002+BU1131+BU1260+BU1388</f>
        <v>-135542.15999999997</v>
      </c>
      <c r="BV1517" s="17">
        <f t="shared" si="9939"/>
        <v>-137559.80000000002</v>
      </c>
      <c r="BW1517" s="17">
        <f t="shared" si="9939"/>
        <v>-139609.28</v>
      </c>
      <c r="BX1517" s="17">
        <f t="shared" si="9939"/>
        <v>-141691.03999999998</v>
      </c>
      <c r="BY1517" s="17">
        <f t="shared" si="9939"/>
        <v>-143805.79999999999</v>
      </c>
      <c r="BZ1517" s="17">
        <f t="shared" si="9939"/>
        <v>-145953.84</v>
      </c>
      <c r="CA1517" s="17">
        <f t="shared" si="9939"/>
        <v>-148135.92000000001</v>
      </c>
      <c r="CB1517" s="17">
        <f t="shared" si="9939"/>
        <v>-150352.39999999997</v>
      </c>
      <c r="CC1517" s="17">
        <f t="shared" si="9939"/>
        <v>-152604.04</v>
      </c>
      <c r="CD1517" s="17">
        <f t="shared" si="9939"/>
        <v>-154891.36000000002</v>
      </c>
      <c r="CE1517" s="17">
        <f t="shared" si="9939"/>
        <v>-157214.88</v>
      </c>
      <c r="CF1517" s="17">
        <f t="shared" si="9939"/>
        <v>-159575.24000000002</v>
      </c>
      <c r="CG1517" s="17">
        <f t="shared" si="9939"/>
        <v>-161973.16</v>
      </c>
      <c r="CH1517" s="17">
        <f t="shared" si="9939"/>
        <v>0</v>
      </c>
      <c r="CI1517" s="17">
        <f t="shared" si="9939"/>
        <v>0</v>
      </c>
      <c r="CJ1517" s="17">
        <f t="shared" si="9939"/>
        <v>0</v>
      </c>
      <c r="CK1517" s="17">
        <f t="shared" si="9939"/>
        <v>0</v>
      </c>
      <c r="CL1517" s="17">
        <f t="shared" si="9939"/>
        <v>0</v>
      </c>
      <c r="CM1517" s="17">
        <f t="shared" si="9939"/>
        <v>0</v>
      </c>
      <c r="CN1517" s="17">
        <f t="shared" si="9939"/>
        <v>0</v>
      </c>
      <c r="CO1517" s="17">
        <f t="shared" si="9939"/>
        <v>0</v>
      </c>
    </row>
    <row r="1518" spans="2:93">
      <c r="B1518" s="556"/>
      <c r="C1518" s="556">
        <v>53</v>
      </c>
      <c r="D1518" s="632"/>
      <c r="E1518" s="632"/>
      <c r="F1518" s="632"/>
      <c r="G1518" s="632"/>
      <c r="H1518" s="17"/>
      <c r="I1518" s="17">
        <f t="shared" ref="I1518:BT1518" si="9940">I94+I221+I355+I483+I613+I742+I873+I1003+I1132+I1261+I1389</f>
        <v>0</v>
      </c>
      <c r="J1518" s="17">
        <f t="shared" si="9940"/>
        <v>0</v>
      </c>
      <c r="K1518" s="17">
        <f t="shared" si="9940"/>
        <v>0</v>
      </c>
      <c r="L1518" s="17">
        <f t="shared" si="9940"/>
        <v>0</v>
      </c>
      <c r="M1518" s="17">
        <f t="shared" si="9940"/>
        <v>0</v>
      </c>
      <c r="N1518" s="17">
        <f t="shared" si="9940"/>
        <v>0</v>
      </c>
      <c r="O1518" s="17">
        <f t="shared" si="9940"/>
        <v>0</v>
      </c>
      <c r="P1518" s="17">
        <f t="shared" si="9940"/>
        <v>0</v>
      </c>
      <c r="Q1518" s="17">
        <f t="shared" si="9940"/>
        <v>0</v>
      </c>
      <c r="R1518" s="17">
        <f t="shared" si="9940"/>
        <v>0</v>
      </c>
      <c r="S1518" s="17">
        <f t="shared" si="9940"/>
        <v>0</v>
      </c>
      <c r="T1518" s="17">
        <f t="shared" si="9940"/>
        <v>0</v>
      </c>
      <c r="U1518" s="17">
        <f t="shared" si="9940"/>
        <v>0</v>
      </c>
      <c r="V1518" s="17">
        <f t="shared" si="9940"/>
        <v>0</v>
      </c>
      <c r="W1518" s="17">
        <f t="shared" si="9940"/>
        <v>0</v>
      </c>
      <c r="X1518" s="17">
        <f t="shared" si="9940"/>
        <v>0</v>
      </c>
      <c r="Y1518" s="17">
        <f t="shared" si="9940"/>
        <v>0</v>
      </c>
      <c r="Z1518" s="17">
        <f t="shared" si="9940"/>
        <v>0</v>
      </c>
      <c r="AA1518" s="17">
        <f t="shared" si="9940"/>
        <v>0</v>
      </c>
      <c r="AB1518" s="17">
        <f t="shared" si="9940"/>
        <v>0</v>
      </c>
      <c r="AC1518" s="17">
        <f t="shared" si="9940"/>
        <v>0</v>
      </c>
      <c r="AD1518" s="17">
        <f t="shared" si="9940"/>
        <v>0</v>
      </c>
      <c r="AE1518" s="17">
        <f t="shared" si="9940"/>
        <v>0</v>
      </c>
      <c r="AF1518" s="17">
        <f t="shared" si="9940"/>
        <v>0</v>
      </c>
      <c r="AG1518" s="17">
        <f t="shared" si="9940"/>
        <v>0</v>
      </c>
      <c r="AH1518" s="17">
        <f t="shared" si="9940"/>
        <v>0</v>
      </c>
      <c r="AI1518" s="17">
        <f t="shared" si="9940"/>
        <v>0</v>
      </c>
      <c r="AJ1518" s="17">
        <f t="shared" si="9940"/>
        <v>0</v>
      </c>
      <c r="AK1518" s="17">
        <f t="shared" si="9940"/>
        <v>0</v>
      </c>
      <c r="AL1518" s="17">
        <f t="shared" si="9940"/>
        <v>0</v>
      </c>
      <c r="AM1518" s="17">
        <f t="shared" si="9940"/>
        <v>0</v>
      </c>
      <c r="AN1518" s="17">
        <f t="shared" si="9940"/>
        <v>0</v>
      </c>
      <c r="AO1518" s="17">
        <f t="shared" si="9940"/>
        <v>0</v>
      </c>
      <c r="AP1518" s="17">
        <f t="shared" si="9940"/>
        <v>0</v>
      </c>
      <c r="AQ1518" s="17">
        <f t="shared" si="9940"/>
        <v>0</v>
      </c>
      <c r="AR1518" s="17">
        <f t="shared" si="9940"/>
        <v>0</v>
      </c>
      <c r="AS1518" s="17">
        <f t="shared" si="9940"/>
        <v>0</v>
      </c>
      <c r="AT1518" s="17">
        <f t="shared" si="9940"/>
        <v>0</v>
      </c>
      <c r="AU1518" s="17">
        <f t="shared" si="9940"/>
        <v>0</v>
      </c>
      <c r="AV1518" s="17">
        <f t="shared" si="9940"/>
        <v>0</v>
      </c>
      <c r="AW1518" s="17">
        <f t="shared" si="9940"/>
        <v>0</v>
      </c>
      <c r="AX1518" s="17">
        <f t="shared" si="9940"/>
        <v>0</v>
      </c>
      <c r="AY1518" s="17">
        <f t="shared" si="9940"/>
        <v>0</v>
      </c>
      <c r="AZ1518" s="17">
        <f t="shared" si="9940"/>
        <v>0</v>
      </c>
      <c r="BA1518" s="17">
        <f t="shared" si="9940"/>
        <v>0</v>
      </c>
      <c r="BB1518" s="17">
        <f t="shared" si="9940"/>
        <v>0</v>
      </c>
      <c r="BC1518" s="17">
        <f t="shared" si="9940"/>
        <v>0</v>
      </c>
      <c r="BD1518" s="17">
        <f t="shared" si="9940"/>
        <v>0</v>
      </c>
      <c r="BE1518" s="17">
        <f t="shared" si="9940"/>
        <v>0</v>
      </c>
      <c r="BF1518" s="17">
        <f t="shared" si="9940"/>
        <v>0</v>
      </c>
      <c r="BG1518" s="17">
        <f t="shared" si="9940"/>
        <v>0</v>
      </c>
      <c r="BH1518" s="17">
        <f t="shared" si="9940"/>
        <v>0</v>
      </c>
      <c r="BI1518" s="17">
        <f t="shared" si="9940"/>
        <v>0</v>
      </c>
      <c r="BJ1518" s="17">
        <f t="shared" si="9940"/>
        <v>-115436.99333333335</v>
      </c>
      <c r="BK1518" s="17">
        <f t="shared" si="9940"/>
        <v>-117137.38</v>
      </c>
      <c r="BL1518" s="17">
        <f t="shared" si="9940"/>
        <v>-118864.36666666667</v>
      </c>
      <c r="BM1518" s="17">
        <f t="shared" si="9940"/>
        <v>-120618.31000000001</v>
      </c>
      <c r="BN1518" s="17">
        <f t="shared" si="9940"/>
        <v>-122399.93666666665</v>
      </c>
      <c r="BO1518" s="17">
        <f t="shared" si="9940"/>
        <v>-124209.40333333334</v>
      </c>
      <c r="BP1518" s="17">
        <f t="shared" si="9940"/>
        <v>-126047.31</v>
      </c>
      <c r="BQ1518" s="17">
        <f t="shared" si="9940"/>
        <v>-127914.09666666666</v>
      </c>
      <c r="BR1518" s="17">
        <f t="shared" si="9940"/>
        <v>-129810.12333333334</v>
      </c>
      <c r="BS1518" s="17">
        <f t="shared" si="9940"/>
        <v>-131736.07</v>
      </c>
      <c r="BT1518" s="17">
        <f t="shared" si="9940"/>
        <v>-133692.34000000003</v>
      </c>
      <c r="BU1518" s="17">
        <f t="shared" ref="BU1518:CO1518" si="9941">BU94+BU221+BU355+BU483+BU613+BU742+BU873+BU1003+BU1132+BU1261+BU1389</f>
        <v>-135679.32666666663</v>
      </c>
      <c r="BV1518" s="17">
        <f t="shared" si="9941"/>
        <v>-137559.80000000002</v>
      </c>
      <c r="BW1518" s="17">
        <f t="shared" si="9941"/>
        <v>-139609.28</v>
      </c>
      <c r="BX1518" s="17">
        <f t="shared" si="9941"/>
        <v>-141691.03999999998</v>
      </c>
      <c r="BY1518" s="17">
        <f t="shared" si="9941"/>
        <v>-143805.79999999999</v>
      </c>
      <c r="BZ1518" s="17">
        <f t="shared" si="9941"/>
        <v>-145953.84</v>
      </c>
      <c r="CA1518" s="17">
        <f t="shared" si="9941"/>
        <v>-148135.92000000001</v>
      </c>
      <c r="CB1518" s="17">
        <f t="shared" si="9941"/>
        <v>-150352.39999999997</v>
      </c>
      <c r="CC1518" s="17">
        <f t="shared" si="9941"/>
        <v>-152604.04</v>
      </c>
      <c r="CD1518" s="17">
        <f t="shared" si="9941"/>
        <v>-154891.36000000002</v>
      </c>
      <c r="CE1518" s="17">
        <f t="shared" si="9941"/>
        <v>-157214.88</v>
      </c>
      <c r="CF1518" s="17">
        <f t="shared" si="9941"/>
        <v>-159575.24000000002</v>
      </c>
      <c r="CG1518" s="17">
        <f t="shared" si="9941"/>
        <v>-161973.16</v>
      </c>
      <c r="CH1518" s="17">
        <f t="shared" si="9941"/>
        <v>-164409.08000000002</v>
      </c>
      <c r="CI1518" s="17">
        <f t="shared" si="9941"/>
        <v>0</v>
      </c>
      <c r="CJ1518" s="17">
        <f t="shared" si="9941"/>
        <v>0</v>
      </c>
      <c r="CK1518" s="17">
        <f t="shared" si="9941"/>
        <v>0</v>
      </c>
      <c r="CL1518" s="17">
        <f t="shared" si="9941"/>
        <v>0</v>
      </c>
      <c r="CM1518" s="17">
        <f t="shared" si="9941"/>
        <v>0</v>
      </c>
      <c r="CN1518" s="17">
        <f t="shared" si="9941"/>
        <v>0</v>
      </c>
      <c r="CO1518" s="17">
        <f t="shared" si="9941"/>
        <v>0</v>
      </c>
    </row>
    <row r="1519" spans="2:93">
      <c r="B1519" s="556"/>
      <c r="C1519" s="556">
        <v>54</v>
      </c>
      <c r="D1519" s="632"/>
      <c r="E1519" s="632"/>
      <c r="F1519" s="632"/>
      <c r="G1519" s="632"/>
      <c r="H1519" s="17"/>
      <c r="I1519" s="17">
        <f t="shared" ref="I1519:BT1519" si="9942">I95+I222+I356+I484+I614+I743+I874+I1004+I1133+I1262+I1390</f>
        <v>0</v>
      </c>
      <c r="J1519" s="17">
        <f t="shared" si="9942"/>
        <v>0</v>
      </c>
      <c r="K1519" s="17">
        <f t="shared" si="9942"/>
        <v>0</v>
      </c>
      <c r="L1519" s="17">
        <f t="shared" si="9942"/>
        <v>0</v>
      </c>
      <c r="M1519" s="17">
        <f t="shared" si="9942"/>
        <v>0</v>
      </c>
      <c r="N1519" s="17">
        <f t="shared" si="9942"/>
        <v>0</v>
      </c>
      <c r="O1519" s="17">
        <f t="shared" si="9942"/>
        <v>0</v>
      </c>
      <c r="P1519" s="17">
        <f t="shared" si="9942"/>
        <v>0</v>
      </c>
      <c r="Q1519" s="17">
        <f t="shared" si="9942"/>
        <v>0</v>
      </c>
      <c r="R1519" s="17">
        <f t="shared" si="9942"/>
        <v>0</v>
      </c>
      <c r="S1519" s="17">
        <f t="shared" si="9942"/>
        <v>0</v>
      </c>
      <c r="T1519" s="17">
        <f t="shared" si="9942"/>
        <v>0</v>
      </c>
      <c r="U1519" s="17">
        <f t="shared" si="9942"/>
        <v>0</v>
      </c>
      <c r="V1519" s="17">
        <f t="shared" si="9942"/>
        <v>0</v>
      </c>
      <c r="W1519" s="17">
        <f t="shared" si="9942"/>
        <v>0</v>
      </c>
      <c r="X1519" s="17">
        <f t="shared" si="9942"/>
        <v>0</v>
      </c>
      <c r="Y1519" s="17">
        <f t="shared" si="9942"/>
        <v>0</v>
      </c>
      <c r="Z1519" s="17">
        <f t="shared" si="9942"/>
        <v>0</v>
      </c>
      <c r="AA1519" s="17">
        <f t="shared" si="9942"/>
        <v>0</v>
      </c>
      <c r="AB1519" s="17">
        <f t="shared" si="9942"/>
        <v>0</v>
      </c>
      <c r="AC1519" s="17">
        <f t="shared" si="9942"/>
        <v>0</v>
      </c>
      <c r="AD1519" s="17">
        <f t="shared" si="9942"/>
        <v>0</v>
      </c>
      <c r="AE1519" s="17">
        <f t="shared" si="9942"/>
        <v>0</v>
      </c>
      <c r="AF1519" s="17">
        <f t="shared" si="9942"/>
        <v>0</v>
      </c>
      <c r="AG1519" s="17">
        <f t="shared" si="9942"/>
        <v>0</v>
      </c>
      <c r="AH1519" s="17">
        <f t="shared" si="9942"/>
        <v>0</v>
      </c>
      <c r="AI1519" s="17">
        <f t="shared" si="9942"/>
        <v>0</v>
      </c>
      <c r="AJ1519" s="17">
        <f t="shared" si="9942"/>
        <v>0</v>
      </c>
      <c r="AK1519" s="17">
        <f t="shared" si="9942"/>
        <v>0</v>
      </c>
      <c r="AL1519" s="17">
        <f t="shared" si="9942"/>
        <v>0</v>
      </c>
      <c r="AM1519" s="17">
        <f t="shared" si="9942"/>
        <v>0</v>
      </c>
      <c r="AN1519" s="17">
        <f t="shared" si="9942"/>
        <v>0</v>
      </c>
      <c r="AO1519" s="17">
        <f t="shared" si="9942"/>
        <v>0</v>
      </c>
      <c r="AP1519" s="17">
        <f t="shared" si="9942"/>
        <v>0</v>
      </c>
      <c r="AQ1519" s="17">
        <f t="shared" si="9942"/>
        <v>0</v>
      </c>
      <c r="AR1519" s="17">
        <f t="shared" si="9942"/>
        <v>0</v>
      </c>
      <c r="AS1519" s="17">
        <f t="shared" si="9942"/>
        <v>0</v>
      </c>
      <c r="AT1519" s="17">
        <f t="shared" si="9942"/>
        <v>0</v>
      </c>
      <c r="AU1519" s="17">
        <f t="shared" si="9942"/>
        <v>0</v>
      </c>
      <c r="AV1519" s="17">
        <f t="shared" si="9942"/>
        <v>0</v>
      </c>
      <c r="AW1519" s="17">
        <f t="shared" si="9942"/>
        <v>0</v>
      </c>
      <c r="AX1519" s="17">
        <f t="shared" si="9942"/>
        <v>0</v>
      </c>
      <c r="AY1519" s="17">
        <f t="shared" si="9942"/>
        <v>0</v>
      </c>
      <c r="AZ1519" s="17">
        <f t="shared" si="9942"/>
        <v>0</v>
      </c>
      <c r="BA1519" s="17">
        <f t="shared" si="9942"/>
        <v>0</v>
      </c>
      <c r="BB1519" s="17">
        <f t="shared" si="9942"/>
        <v>0</v>
      </c>
      <c r="BC1519" s="17">
        <f t="shared" si="9942"/>
        <v>0</v>
      </c>
      <c r="BD1519" s="17">
        <f t="shared" si="9942"/>
        <v>0</v>
      </c>
      <c r="BE1519" s="17">
        <f t="shared" si="9942"/>
        <v>0</v>
      </c>
      <c r="BF1519" s="17">
        <f t="shared" si="9942"/>
        <v>0</v>
      </c>
      <c r="BG1519" s="17">
        <f t="shared" si="9942"/>
        <v>0</v>
      </c>
      <c r="BH1519" s="17">
        <f t="shared" si="9942"/>
        <v>0</v>
      </c>
      <c r="BI1519" s="17">
        <f t="shared" si="9942"/>
        <v>0</v>
      </c>
      <c r="BJ1519" s="17">
        <f t="shared" si="9942"/>
        <v>0</v>
      </c>
      <c r="BK1519" s="17">
        <f t="shared" si="9942"/>
        <v>-117137.38</v>
      </c>
      <c r="BL1519" s="17">
        <f t="shared" si="9942"/>
        <v>-118864.36666666667</v>
      </c>
      <c r="BM1519" s="17">
        <f t="shared" si="9942"/>
        <v>-120618.31000000001</v>
      </c>
      <c r="BN1519" s="17">
        <f t="shared" si="9942"/>
        <v>-122399.93666666665</v>
      </c>
      <c r="BO1519" s="17">
        <f t="shared" si="9942"/>
        <v>-124209.40333333334</v>
      </c>
      <c r="BP1519" s="17">
        <f t="shared" si="9942"/>
        <v>-126047.31</v>
      </c>
      <c r="BQ1519" s="17">
        <f t="shared" si="9942"/>
        <v>-127914.09666666666</v>
      </c>
      <c r="BR1519" s="17">
        <f t="shared" si="9942"/>
        <v>-129810.12333333334</v>
      </c>
      <c r="BS1519" s="17">
        <f t="shared" si="9942"/>
        <v>-131736.07</v>
      </c>
      <c r="BT1519" s="17">
        <f t="shared" si="9942"/>
        <v>-133692.34000000003</v>
      </c>
      <c r="BU1519" s="17">
        <f t="shared" ref="BU1519:CO1519" si="9943">BU95+BU222+BU356+BU484+BU614+BU743+BU874+BU1004+BU1133+BU1262+BU1390</f>
        <v>-135679.32666666663</v>
      </c>
      <c r="BV1519" s="17">
        <f t="shared" si="9943"/>
        <v>-137697.63333333336</v>
      </c>
      <c r="BW1519" s="17">
        <f t="shared" si="9943"/>
        <v>-139609.28</v>
      </c>
      <c r="BX1519" s="17">
        <f t="shared" si="9943"/>
        <v>-141691.03999999998</v>
      </c>
      <c r="BY1519" s="17">
        <f t="shared" si="9943"/>
        <v>-143805.79999999999</v>
      </c>
      <c r="BZ1519" s="17">
        <f t="shared" si="9943"/>
        <v>-145953.84</v>
      </c>
      <c r="CA1519" s="17">
        <f t="shared" si="9943"/>
        <v>-148135.92000000001</v>
      </c>
      <c r="CB1519" s="17">
        <f t="shared" si="9943"/>
        <v>-150352.39999999997</v>
      </c>
      <c r="CC1519" s="17">
        <f t="shared" si="9943"/>
        <v>-152604.04</v>
      </c>
      <c r="CD1519" s="17">
        <f t="shared" si="9943"/>
        <v>-154891.36000000002</v>
      </c>
      <c r="CE1519" s="17">
        <f t="shared" si="9943"/>
        <v>-157214.88</v>
      </c>
      <c r="CF1519" s="17">
        <f t="shared" si="9943"/>
        <v>-159575.24000000002</v>
      </c>
      <c r="CG1519" s="17">
        <f t="shared" si="9943"/>
        <v>-161973.16</v>
      </c>
      <c r="CH1519" s="17">
        <f t="shared" si="9943"/>
        <v>-164409.08000000002</v>
      </c>
      <c r="CI1519" s="17">
        <f t="shared" si="9943"/>
        <v>-166883.72</v>
      </c>
      <c r="CJ1519" s="17">
        <f t="shared" si="9943"/>
        <v>0</v>
      </c>
      <c r="CK1519" s="17">
        <f t="shared" si="9943"/>
        <v>0</v>
      </c>
      <c r="CL1519" s="17">
        <f t="shared" si="9943"/>
        <v>0</v>
      </c>
      <c r="CM1519" s="17">
        <f t="shared" si="9943"/>
        <v>0</v>
      </c>
      <c r="CN1519" s="17">
        <f t="shared" si="9943"/>
        <v>0</v>
      </c>
      <c r="CO1519" s="17">
        <f t="shared" si="9943"/>
        <v>0</v>
      </c>
    </row>
    <row r="1520" spans="2:93">
      <c r="B1520" s="556"/>
      <c r="C1520" s="556">
        <v>55</v>
      </c>
      <c r="D1520" s="632"/>
      <c r="E1520" s="632"/>
      <c r="F1520" s="632"/>
      <c r="G1520" s="632"/>
      <c r="H1520" s="17"/>
      <c r="I1520" s="17">
        <f t="shared" ref="I1520:BT1520" si="9944">I96+I223+I357+I485+I615+I744+I875+I1005+I1134+I1263+I1391</f>
        <v>0</v>
      </c>
      <c r="J1520" s="17">
        <f t="shared" si="9944"/>
        <v>0</v>
      </c>
      <c r="K1520" s="17">
        <f t="shared" si="9944"/>
        <v>0</v>
      </c>
      <c r="L1520" s="17">
        <f t="shared" si="9944"/>
        <v>0</v>
      </c>
      <c r="M1520" s="17">
        <f t="shared" si="9944"/>
        <v>0</v>
      </c>
      <c r="N1520" s="17">
        <f t="shared" si="9944"/>
        <v>0</v>
      </c>
      <c r="O1520" s="17">
        <f t="shared" si="9944"/>
        <v>0</v>
      </c>
      <c r="P1520" s="17">
        <f t="shared" si="9944"/>
        <v>0</v>
      </c>
      <c r="Q1520" s="17">
        <f t="shared" si="9944"/>
        <v>0</v>
      </c>
      <c r="R1520" s="17">
        <f t="shared" si="9944"/>
        <v>0</v>
      </c>
      <c r="S1520" s="17">
        <f t="shared" si="9944"/>
        <v>0</v>
      </c>
      <c r="T1520" s="17">
        <f t="shared" si="9944"/>
        <v>0</v>
      </c>
      <c r="U1520" s="17">
        <f t="shared" si="9944"/>
        <v>0</v>
      </c>
      <c r="V1520" s="17">
        <f t="shared" si="9944"/>
        <v>0</v>
      </c>
      <c r="W1520" s="17">
        <f t="shared" si="9944"/>
        <v>0</v>
      </c>
      <c r="X1520" s="17">
        <f t="shared" si="9944"/>
        <v>0</v>
      </c>
      <c r="Y1520" s="17">
        <f t="shared" si="9944"/>
        <v>0</v>
      </c>
      <c r="Z1520" s="17">
        <f t="shared" si="9944"/>
        <v>0</v>
      </c>
      <c r="AA1520" s="17">
        <f t="shared" si="9944"/>
        <v>0</v>
      </c>
      <c r="AB1520" s="17">
        <f t="shared" si="9944"/>
        <v>0</v>
      </c>
      <c r="AC1520" s="17">
        <f t="shared" si="9944"/>
        <v>0</v>
      </c>
      <c r="AD1520" s="17">
        <f t="shared" si="9944"/>
        <v>0</v>
      </c>
      <c r="AE1520" s="17">
        <f t="shared" si="9944"/>
        <v>0</v>
      </c>
      <c r="AF1520" s="17">
        <f t="shared" si="9944"/>
        <v>0</v>
      </c>
      <c r="AG1520" s="17">
        <f t="shared" si="9944"/>
        <v>0</v>
      </c>
      <c r="AH1520" s="17">
        <f t="shared" si="9944"/>
        <v>0</v>
      </c>
      <c r="AI1520" s="17">
        <f t="shared" si="9944"/>
        <v>0</v>
      </c>
      <c r="AJ1520" s="17">
        <f t="shared" si="9944"/>
        <v>0</v>
      </c>
      <c r="AK1520" s="17">
        <f t="shared" si="9944"/>
        <v>0</v>
      </c>
      <c r="AL1520" s="17">
        <f t="shared" si="9944"/>
        <v>0</v>
      </c>
      <c r="AM1520" s="17">
        <f t="shared" si="9944"/>
        <v>0</v>
      </c>
      <c r="AN1520" s="17">
        <f t="shared" si="9944"/>
        <v>0</v>
      </c>
      <c r="AO1520" s="17">
        <f t="shared" si="9944"/>
        <v>0</v>
      </c>
      <c r="AP1520" s="17">
        <f t="shared" si="9944"/>
        <v>0</v>
      </c>
      <c r="AQ1520" s="17">
        <f t="shared" si="9944"/>
        <v>0</v>
      </c>
      <c r="AR1520" s="17">
        <f t="shared" si="9944"/>
        <v>0</v>
      </c>
      <c r="AS1520" s="17">
        <f t="shared" si="9944"/>
        <v>0</v>
      </c>
      <c r="AT1520" s="17">
        <f t="shared" si="9944"/>
        <v>0</v>
      </c>
      <c r="AU1520" s="17">
        <f t="shared" si="9944"/>
        <v>0</v>
      </c>
      <c r="AV1520" s="17">
        <f t="shared" si="9944"/>
        <v>0</v>
      </c>
      <c r="AW1520" s="17">
        <f t="shared" si="9944"/>
        <v>0</v>
      </c>
      <c r="AX1520" s="17">
        <f t="shared" si="9944"/>
        <v>0</v>
      </c>
      <c r="AY1520" s="17">
        <f t="shared" si="9944"/>
        <v>0</v>
      </c>
      <c r="AZ1520" s="17">
        <f t="shared" si="9944"/>
        <v>0</v>
      </c>
      <c r="BA1520" s="17">
        <f t="shared" si="9944"/>
        <v>0</v>
      </c>
      <c r="BB1520" s="17">
        <f t="shared" si="9944"/>
        <v>0</v>
      </c>
      <c r="BC1520" s="17">
        <f t="shared" si="9944"/>
        <v>0</v>
      </c>
      <c r="BD1520" s="17">
        <f t="shared" si="9944"/>
        <v>0</v>
      </c>
      <c r="BE1520" s="17">
        <f t="shared" si="9944"/>
        <v>0</v>
      </c>
      <c r="BF1520" s="17">
        <f t="shared" si="9944"/>
        <v>0</v>
      </c>
      <c r="BG1520" s="17">
        <f t="shared" si="9944"/>
        <v>0</v>
      </c>
      <c r="BH1520" s="17">
        <f t="shared" si="9944"/>
        <v>0</v>
      </c>
      <c r="BI1520" s="17">
        <f t="shared" si="9944"/>
        <v>0</v>
      </c>
      <c r="BJ1520" s="17">
        <f t="shared" si="9944"/>
        <v>0</v>
      </c>
      <c r="BK1520" s="17">
        <f t="shared" si="9944"/>
        <v>0</v>
      </c>
      <c r="BL1520" s="17">
        <f t="shared" si="9944"/>
        <v>-118864.36666666667</v>
      </c>
      <c r="BM1520" s="17">
        <f t="shared" si="9944"/>
        <v>-120618.31000000001</v>
      </c>
      <c r="BN1520" s="17">
        <f t="shared" si="9944"/>
        <v>-122399.93666666665</v>
      </c>
      <c r="BO1520" s="17">
        <f t="shared" si="9944"/>
        <v>-124209.40333333334</v>
      </c>
      <c r="BP1520" s="17">
        <f t="shared" si="9944"/>
        <v>-126047.31</v>
      </c>
      <c r="BQ1520" s="17">
        <f t="shared" si="9944"/>
        <v>-127914.09666666666</v>
      </c>
      <c r="BR1520" s="17">
        <f t="shared" si="9944"/>
        <v>-129810.12333333334</v>
      </c>
      <c r="BS1520" s="17">
        <f t="shared" si="9944"/>
        <v>-131736.07</v>
      </c>
      <c r="BT1520" s="17">
        <f t="shared" si="9944"/>
        <v>-133692.34000000003</v>
      </c>
      <c r="BU1520" s="17">
        <f t="shared" ref="BU1520:CO1520" si="9945">BU96+BU223+BU357+BU485+BU615+BU744+BU875+BU1005+BU1134+BU1263+BU1391</f>
        <v>-135679.32666666663</v>
      </c>
      <c r="BV1520" s="17">
        <f t="shared" si="9945"/>
        <v>-137697.63333333336</v>
      </c>
      <c r="BW1520" s="17">
        <f t="shared" si="9945"/>
        <v>-139747.78</v>
      </c>
      <c r="BX1520" s="17">
        <f t="shared" si="9945"/>
        <v>-141691.03999999998</v>
      </c>
      <c r="BY1520" s="17">
        <f t="shared" si="9945"/>
        <v>-143805.79999999999</v>
      </c>
      <c r="BZ1520" s="17">
        <f t="shared" si="9945"/>
        <v>-145953.84</v>
      </c>
      <c r="CA1520" s="17">
        <f t="shared" si="9945"/>
        <v>-148135.92000000001</v>
      </c>
      <c r="CB1520" s="17">
        <f t="shared" si="9945"/>
        <v>-150352.39999999997</v>
      </c>
      <c r="CC1520" s="17">
        <f t="shared" si="9945"/>
        <v>-152604.04</v>
      </c>
      <c r="CD1520" s="17">
        <f t="shared" si="9945"/>
        <v>-154891.36000000002</v>
      </c>
      <c r="CE1520" s="17">
        <f t="shared" si="9945"/>
        <v>-157214.88</v>
      </c>
      <c r="CF1520" s="17">
        <f t="shared" si="9945"/>
        <v>-159575.24000000002</v>
      </c>
      <c r="CG1520" s="17">
        <f t="shared" si="9945"/>
        <v>-161973.16</v>
      </c>
      <c r="CH1520" s="17">
        <f t="shared" si="9945"/>
        <v>-164409.08000000002</v>
      </c>
      <c r="CI1520" s="17">
        <f t="shared" si="9945"/>
        <v>-166883.72</v>
      </c>
      <c r="CJ1520" s="17">
        <f t="shared" si="9945"/>
        <v>-169397.63999999998</v>
      </c>
      <c r="CK1520" s="17">
        <f t="shared" si="9945"/>
        <v>0</v>
      </c>
      <c r="CL1520" s="17">
        <f t="shared" si="9945"/>
        <v>0</v>
      </c>
      <c r="CM1520" s="17">
        <f t="shared" si="9945"/>
        <v>0</v>
      </c>
      <c r="CN1520" s="17">
        <f t="shared" si="9945"/>
        <v>0</v>
      </c>
      <c r="CO1520" s="17">
        <f t="shared" si="9945"/>
        <v>0</v>
      </c>
    </row>
    <row r="1521" spans="2:93">
      <c r="B1521" s="556"/>
      <c r="C1521" s="556">
        <v>56</v>
      </c>
      <c r="D1521" s="632"/>
      <c r="E1521" s="632"/>
      <c r="F1521" s="632"/>
      <c r="G1521" s="632"/>
      <c r="H1521" s="17"/>
      <c r="I1521" s="17">
        <f t="shared" ref="I1521:BT1521" si="9946">I97+I224+I358+I486+I616+I745+I876+I1006+I1135+I1264+I1392</f>
        <v>0</v>
      </c>
      <c r="J1521" s="17">
        <f t="shared" si="9946"/>
        <v>0</v>
      </c>
      <c r="K1521" s="17">
        <f t="shared" si="9946"/>
        <v>0</v>
      </c>
      <c r="L1521" s="17">
        <f t="shared" si="9946"/>
        <v>0</v>
      </c>
      <c r="M1521" s="17">
        <f t="shared" si="9946"/>
        <v>0</v>
      </c>
      <c r="N1521" s="17">
        <f t="shared" si="9946"/>
        <v>0</v>
      </c>
      <c r="O1521" s="17">
        <f t="shared" si="9946"/>
        <v>0</v>
      </c>
      <c r="P1521" s="17">
        <f t="shared" si="9946"/>
        <v>0</v>
      </c>
      <c r="Q1521" s="17">
        <f t="shared" si="9946"/>
        <v>0</v>
      </c>
      <c r="R1521" s="17">
        <f t="shared" si="9946"/>
        <v>0</v>
      </c>
      <c r="S1521" s="17">
        <f t="shared" si="9946"/>
        <v>0</v>
      </c>
      <c r="T1521" s="17">
        <f t="shared" si="9946"/>
        <v>0</v>
      </c>
      <c r="U1521" s="17">
        <f t="shared" si="9946"/>
        <v>0</v>
      </c>
      <c r="V1521" s="17">
        <f t="shared" si="9946"/>
        <v>0</v>
      </c>
      <c r="W1521" s="17">
        <f t="shared" si="9946"/>
        <v>0</v>
      </c>
      <c r="X1521" s="17">
        <f t="shared" si="9946"/>
        <v>0</v>
      </c>
      <c r="Y1521" s="17">
        <f t="shared" si="9946"/>
        <v>0</v>
      </c>
      <c r="Z1521" s="17">
        <f t="shared" si="9946"/>
        <v>0</v>
      </c>
      <c r="AA1521" s="17">
        <f t="shared" si="9946"/>
        <v>0</v>
      </c>
      <c r="AB1521" s="17">
        <f t="shared" si="9946"/>
        <v>0</v>
      </c>
      <c r="AC1521" s="17">
        <f t="shared" si="9946"/>
        <v>0</v>
      </c>
      <c r="AD1521" s="17">
        <f t="shared" si="9946"/>
        <v>0</v>
      </c>
      <c r="AE1521" s="17">
        <f t="shared" si="9946"/>
        <v>0</v>
      </c>
      <c r="AF1521" s="17">
        <f t="shared" si="9946"/>
        <v>0</v>
      </c>
      <c r="AG1521" s="17">
        <f t="shared" si="9946"/>
        <v>0</v>
      </c>
      <c r="AH1521" s="17">
        <f t="shared" si="9946"/>
        <v>0</v>
      </c>
      <c r="AI1521" s="17">
        <f t="shared" si="9946"/>
        <v>0</v>
      </c>
      <c r="AJ1521" s="17">
        <f t="shared" si="9946"/>
        <v>0</v>
      </c>
      <c r="AK1521" s="17">
        <f t="shared" si="9946"/>
        <v>0</v>
      </c>
      <c r="AL1521" s="17">
        <f t="shared" si="9946"/>
        <v>0</v>
      </c>
      <c r="AM1521" s="17">
        <f t="shared" si="9946"/>
        <v>0</v>
      </c>
      <c r="AN1521" s="17">
        <f t="shared" si="9946"/>
        <v>0</v>
      </c>
      <c r="AO1521" s="17">
        <f t="shared" si="9946"/>
        <v>0</v>
      </c>
      <c r="AP1521" s="17">
        <f t="shared" si="9946"/>
        <v>0</v>
      </c>
      <c r="AQ1521" s="17">
        <f t="shared" si="9946"/>
        <v>0</v>
      </c>
      <c r="AR1521" s="17">
        <f t="shared" si="9946"/>
        <v>0</v>
      </c>
      <c r="AS1521" s="17">
        <f t="shared" si="9946"/>
        <v>0</v>
      </c>
      <c r="AT1521" s="17">
        <f t="shared" si="9946"/>
        <v>0</v>
      </c>
      <c r="AU1521" s="17">
        <f t="shared" si="9946"/>
        <v>0</v>
      </c>
      <c r="AV1521" s="17">
        <f t="shared" si="9946"/>
        <v>0</v>
      </c>
      <c r="AW1521" s="17">
        <f t="shared" si="9946"/>
        <v>0</v>
      </c>
      <c r="AX1521" s="17">
        <f t="shared" si="9946"/>
        <v>0</v>
      </c>
      <c r="AY1521" s="17">
        <f t="shared" si="9946"/>
        <v>0</v>
      </c>
      <c r="AZ1521" s="17">
        <f t="shared" si="9946"/>
        <v>0</v>
      </c>
      <c r="BA1521" s="17">
        <f t="shared" si="9946"/>
        <v>0</v>
      </c>
      <c r="BB1521" s="17">
        <f t="shared" si="9946"/>
        <v>0</v>
      </c>
      <c r="BC1521" s="17">
        <f t="shared" si="9946"/>
        <v>0</v>
      </c>
      <c r="BD1521" s="17">
        <f t="shared" si="9946"/>
        <v>0</v>
      </c>
      <c r="BE1521" s="17">
        <f t="shared" si="9946"/>
        <v>0</v>
      </c>
      <c r="BF1521" s="17">
        <f t="shared" si="9946"/>
        <v>0</v>
      </c>
      <c r="BG1521" s="17">
        <f t="shared" si="9946"/>
        <v>0</v>
      </c>
      <c r="BH1521" s="17">
        <f t="shared" si="9946"/>
        <v>0</v>
      </c>
      <c r="BI1521" s="17">
        <f t="shared" si="9946"/>
        <v>0</v>
      </c>
      <c r="BJ1521" s="17">
        <f t="shared" si="9946"/>
        <v>0</v>
      </c>
      <c r="BK1521" s="17">
        <f t="shared" si="9946"/>
        <v>0</v>
      </c>
      <c r="BL1521" s="17">
        <f t="shared" si="9946"/>
        <v>0</v>
      </c>
      <c r="BM1521" s="17">
        <f t="shared" si="9946"/>
        <v>-120618.31000000001</v>
      </c>
      <c r="BN1521" s="17">
        <f t="shared" si="9946"/>
        <v>-122399.93666666665</v>
      </c>
      <c r="BO1521" s="17">
        <f t="shared" si="9946"/>
        <v>-124209.40333333334</v>
      </c>
      <c r="BP1521" s="17">
        <f t="shared" si="9946"/>
        <v>-126047.31</v>
      </c>
      <c r="BQ1521" s="17">
        <f t="shared" si="9946"/>
        <v>-127914.09666666666</v>
      </c>
      <c r="BR1521" s="17">
        <f t="shared" si="9946"/>
        <v>-129810.12333333334</v>
      </c>
      <c r="BS1521" s="17">
        <f t="shared" si="9946"/>
        <v>-131736.07</v>
      </c>
      <c r="BT1521" s="17">
        <f t="shared" si="9946"/>
        <v>-133692.34000000003</v>
      </c>
      <c r="BU1521" s="17">
        <f t="shared" ref="BU1521:CO1521" si="9947">BU97+BU224+BU358+BU486+BU616+BU745+BU876+BU1006+BU1135+BU1264+BU1392</f>
        <v>-135679.32666666663</v>
      </c>
      <c r="BV1521" s="17">
        <f t="shared" si="9947"/>
        <v>-137697.63333333336</v>
      </c>
      <c r="BW1521" s="17">
        <f t="shared" si="9947"/>
        <v>-139747.78</v>
      </c>
      <c r="BX1521" s="17">
        <f t="shared" si="9947"/>
        <v>-141830.28999999998</v>
      </c>
      <c r="BY1521" s="17">
        <f t="shared" si="9947"/>
        <v>-143805.79999999999</v>
      </c>
      <c r="BZ1521" s="17">
        <f t="shared" si="9947"/>
        <v>-145953.84</v>
      </c>
      <c r="CA1521" s="17">
        <f t="shared" si="9947"/>
        <v>-148135.92000000001</v>
      </c>
      <c r="CB1521" s="17">
        <f t="shared" si="9947"/>
        <v>-150352.39999999997</v>
      </c>
      <c r="CC1521" s="17">
        <f t="shared" si="9947"/>
        <v>-152604.04</v>
      </c>
      <c r="CD1521" s="17">
        <f t="shared" si="9947"/>
        <v>-154891.36000000002</v>
      </c>
      <c r="CE1521" s="17">
        <f t="shared" si="9947"/>
        <v>-157214.88</v>
      </c>
      <c r="CF1521" s="17">
        <f t="shared" si="9947"/>
        <v>-159575.24000000002</v>
      </c>
      <c r="CG1521" s="17">
        <f t="shared" si="9947"/>
        <v>-161973.16</v>
      </c>
      <c r="CH1521" s="17">
        <f t="shared" si="9947"/>
        <v>-164409.08000000002</v>
      </c>
      <c r="CI1521" s="17">
        <f t="shared" si="9947"/>
        <v>-166883.72</v>
      </c>
      <c r="CJ1521" s="17">
        <f t="shared" si="9947"/>
        <v>-169397.63999999998</v>
      </c>
      <c r="CK1521" s="17">
        <f t="shared" si="9947"/>
        <v>-171951.56</v>
      </c>
      <c r="CL1521" s="17">
        <f t="shared" si="9947"/>
        <v>0</v>
      </c>
      <c r="CM1521" s="17">
        <f t="shared" si="9947"/>
        <v>0</v>
      </c>
      <c r="CN1521" s="17">
        <f t="shared" si="9947"/>
        <v>0</v>
      </c>
      <c r="CO1521" s="17">
        <f t="shared" si="9947"/>
        <v>0</v>
      </c>
    </row>
    <row r="1522" spans="2:93">
      <c r="B1522" s="556"/>
      <c r="C1522" s="556">
        <v>57</v>
      </c>
      <c r="D1522" s="632"/>
      <c r="E1522" s="632"/>
      <c r="F1522" s="632"/>
      <c r="G1522" s="632"/>
      <c r="H1522" s="17"/>
      <c r="I1522" s="17">
        <f t="shared" ref="I1522:BT1522" si="9948">I98+I225+I359+I487+I617+I746+I877+I1007+I1136+I1265+I1393</f>
        <v>0</v>
      </c>
      <c r="J1522" s="17">
        <f t="shared" si="9948"/>
        <v>0</v>
      </c>
      <c r="K1522" s="17">
        <f t="shared" si="9948"/>
        <v>0</v>
      </c>
      <c r="L1522" s="17">
        <f t="shared" si="9948"/>
        <v>0</v>
      </c>
      <c r="M1522" s="17">
        <f t="shared" si="9948"/>
        <v>0</v>
      </c>
      <c r="N1522" s="17">
        <f t="shared" si="9948"/>
        <v>0</v>
      </c>
      <c r="O1522" s="17">
        <f t="shared" si="9948"/>
        <v>0</v>
      </c>
      <c r="P1522" s="17">
        <f t="shared" si="9948"/>
        <v>0</v>
      </c>
      <c r="Q1522" s="17">
        <f t="shared" si="9948"/>
        <v>0</v>
      </c>
      <c r="R1522" s="17">
        <f t="shared" si="9948"/>
        <v>0</v>
      </c>
      <c r="S1522" s="17">
        <f t="shared" si="9948"/>
        <v>0</v>
      </c>
      <c r="T1522" s="17">
        <f t="shared" si="9948"/>
        <v>0</v>
      </c>
      <c r="U1522" s="17">
        <f t="shared" si="9948"/>
        <v>0</v>
      </c>
      <c r="V1522" s="17">
        <f t="shared" si="9948"/>
        <v>0</v>
      </c>
      <c r="W1522" s="17">
        <f t="shared" si="9948"/>
        <v>0</v>
      </c>
      <c r="X1522" s="17">
        <f t="shared" si="9948"/>
        <v>0</v>
      </c>
      <c r="Y1522" s="17">
        <f t="shared" si="9948"/>
        <v>0</v>
      </c>
      <c r="Z1522" s="17">
        <f t="shared" si="9948"/>
        <v>0</v>
      </c>
      <c r="AA1522" s="17">
        <f t="shared" si="9948"/>
        <v>0</v>
      </c>
      <c r="AB1522" s="17">
        <f t="shared" si="9948"/>
        <v>0</v>
      </c>
      <c r="AC1522" s="17">
        <f t="shared" si="9948"/>
        <v>0</v>
      </c>
      <c r="AD1522" s="17">
        <f t="shared" si="9948"/>
        <v>0</v>
      </c>
      <c r="AE1522" s="17">
        <f t="shared" si="9948"/>
        <v>0</v>
      </c>
      <c r="AF1522" s="17">
        <f t="shared" si="9948"/>
        <v>0</v>
      </c>
      <c r="AG1522" s="17">
        <f t="shared" si="9948"/>
        <v>0</v>
      </c>
      <c r="AH1522" s="17">
        <f t="shared" si="9948"/>
        <v>0</v>
      </c>
      <c r="AI1522" s="17">
        <f t="shared" si="9948"/>
        <v>0</v>
      </c>
      <c r="AJ1522" s="17">
        <f t="shared" si="9948"/>
        <v>0</v>
      </c>
      <c r="AK1522" s="17">
        <f t="shared" si="9948"/>
        <v>0</v>
      </c>
      <c r="AL1522" s="17">
        <f t="shared" si="9948"/>
        <v>0</v>
      </c>
      <c r="AM1522" s="17">
        <f t="shared" si="9948"/>
        <v>0</v>
      </c>
      <c r="AN1522" s="17">
        <f t="shared" si="9948"/>
        <v>0</v>
      </c>
      <c r="AO1522" s="17">
        <f t="shared" si="9948"/>
        <v>0</v>
      </c>
      <c r="AP1522" s="17">
        <f t="shared" si="9948"/>
        <v>0</v>
      </c>
      <c r="AQ1522" s="17">
        <f t="shared" si="9948"/>
        <v>0</v>
      </c>
      <c r="AR1522" s="17">
        <f t="shared" si="9948"/>
        <v>0</v>
      </c>
      <c r="AS1522" s="17">
        <f t="shared" si="9948"/>
        <v>0</v>
      </c>
      <c r="AT1522" s="17">
        <f t="shared" si="9948"/>
        <v>0</v>
      </c>
      <c r="AU1522" s="17">
        <f t="shared" si="9948"/>
        <v>0</v>
      </c>
      <c r="AV1522" s="17">
        <f t="shared" si="9948"/>
        <v>0</v>
      </c>
      <c r="AW1522" s="17">
        <f t="shared" si="9948"/>
        <v>0</v>
      </c>
      <c r="AX1522" s="17">
        <f t="shared" si="9948"/>
        <v>0</v>
      </c>
      <c r="AY1522" s="17">
        <f t="shared" si="9948"/>
        <v>0</v>
      </c>
      <c r="AZ1522" s="17">
        <f t="shared" si="9948"/>
        <v>0</v>
      </c>
      <c r="BA1522" s="17">
        <f t="shared" si="9948"/>
        <v>0</v>
      </c>
      <c r="BB1522" s="17">
        <f t="shared" si="9948"/>
        <v>0</v>
      </c>
      <c r="BC1522" s="17">
        <f t="shared" si="9948"/>
        <v>0</v>
      </c>
      <c r="BD1522" s="17">
        <f t="shared" si="9948"/>
        <v>0</v>
      </c>
      <c r="BE1522" s="17">
        <f t="shared" si="9948"/>
        <v>0</v>
      </c>
      <c r="BF1522" s="17">
        <f t="shared" si="9948"/>
        <v>0</v>
      </c>
      <c r="BG1522" s="17">
        <f t="shared" si="9948"/>
        <v>0</v>
      </c>
      <c r="BH1522" s="17">
        <f t="shared" si="9948"/>
        <v>0</v>
      </c>
      <c r="BI1522" s="17">
        <f t="shared" si="9948"/>
        <v>0</v>
      </c>
      <c r="BJ1522" s="17">
        <f t="shared" si="9948"/>
        <v>0</v>
      </c>
      <c r="BK1522" s="17">
        <f t="shared" si="9948"/>
        <v>0</v>
      </c>
      <c r="BL1522" s="17">
        <f t="shared" si="9948"/>
        <v>0</v>
      </c>
      <c r="BM1522" s="17">
        <f t="shared" si="9948"/>
        <v>0</v>
      </c>
      <c r="BN1522" s="17">
        <f t="shared" si="9948"/>
        <v>-122399.93666666665</v>
      </c>
      <c r="BO1522" s="17">
        <f t="shared" si="9948"/>
        <v>-124209.40333333334</v>
      </c>
      <c r="BP1522" s="17">
        <f t="shared" si="9948"/>
        <v>-126047.31</v>
      </c>
      <c r="BQ1522" s="17">
        <f t="shared" si="9948"/>
        <v>-127914.09666666666</v>
      </c>
      <c r="BR1522" s="17">
        <f t="shared" si="9948"/>
        <v>-129810.12333333334</v>
      </c>
      <c r="BS1522" s="17">
        <f t="shared" si="9948"/>
        <v>-131736.07</v>
      </c>
      <c r="BT1522" s="17">
        <f t="shared" si="9948"/>
        <v>-133692.34000000003</v>
      </c>
      <c r="BU1522" s="17">
        <f t="shared" ref="BU1522:CO1522" si="9949">BU98+BU225+BU359+BU487+BU617+BU746+BU877+BU1007+BU1136+BU1265+BU1393</f>
        <v>-135679.32666666663</v>
      </c>
      <c r="BV1522" s="17">
        <f t="shared" si="9949"/>
        <v>-137697.63333333336</v>
      </c>
      <c r="BW1522" s="17">
        <f t="shared" si="9949"/>
        <v>-139747.78</v>
      </c>
      <c r="BX1522" s="17">
        <f t="shared" si="9949"/>
        <v>-141830.28999999998</v>
      </c>
      <c r="BY1522" s="17">
        <f t="shared" si="9949"/>
        <v>-143945.71666666665</v>
      </c>
      <c r="BZ1522" s="17">
        <f t="shared" si="9949"/>
        <v>-145953.84</v>
      </c>
      <c r="CA1522" s="17">
        <f t="shared" si="9949"/>
        <v>-148135.92000000001</v>
      </c>
      <c r="CB1522" s="17">
        <f t="shared" si="9949"/>
        <v>-150352.39999999997</v>
      </c>
      <c r="CC1522" s="17">
        <f t="shared" si="9949"/>
        <v>-152604.04</v>
      </c>
      <c r="CD1522" s="17">
        <f t="shared" si="9949"/>
        <v>-154891.36000000002</v>
      </c>
      <c r="CE1522" s="17">
        <f t="shared" si="9949"/>
        <v>-157214.88</v>
      </c>
      <c r="CF1522" s="17">
        <f t="shared" si="9949"/>
        <v>-159575.24000000002</v>
      </c>
      <c r="CG1522" s="17">
        <f t="shared" si="9949"/>
        <v>-161973.16</v>
      </c>
      <c r="CH1522" s="17">
        <f t="shared" si="9949"/>
        <v>-164409.08000000002</v>
      </c>
      <c r="CI1522" s="17">
        <f t="shared" si="9949"/>
        <v>-166883.72</v>
      </c>
      <c r="CJ1522" s="17">
        <f t="shared" si="9949"/>
        <v>-169397.63999999998</v>
      </c>
      <c r="CK1522" s="17">
        <f t="shared" si="9949"/>
        <v>-171951.56</v>
      </c>
      <c r="CL1522" s="17">
        <f t="shared" si="9949"/>
        <v>-174546.16</v>
      </c>
      <c r="CM1522" s="17">
        <f t="shared" si="9949"/>
        <v>0</v>
      </c>
      <c r="CN1522" s="17">
        <f t="shared" si="9949"/>
        <v>0</v>
      </c>
      <c r="CO1522" s="17">
        <f t="shared" si="9949"/>
        <v>0</v>
      </c>
    </row>
    <row r="1523" spans="2:93">
      <c r="B1523" s="556"/>
      <c r="C1523" s="556">
        <v>58</v>
      </c>
      <c r="D1523" s="632"/>
      <c r="E1523" s="632"/>
      <c r="F1523" s="632"/>
      <c r="G1523" s="632"/>
      <c r="H1523" s="17"/>
      <c r="I1523" s="17">
        <f t="shared" ref="I1523:BT1523" si="9950">I99+I226+I360+I488+I618+I747+I878+I1008+I1137+I1266+I1394</f>
        <v>0</v>
      </c>
      <c r="J1523" s="17">
        <f t="shared" si="9950"/>
        <v>0</v>
      </c>
      <c r="K1523" s="17">
        <f t="shared" si="9950"/>
        <v>0</v>
      </c>
      <c r="L1523" s="17">
        <f t="shared" si="9950"/>
        <v>0</v>
      </c>
      <c r="M1523" s="17">
        <f t="shared" si="9950"/>
        <v>0</v>
      </c>
      <c r="N1523" s="17">
        <f t="shared" si="9950"/>
        <v>0</v>
      </c>
      <c r="O1523" s="17">
        <f t="shared" si="9950"/>
        <v>0</v>
      </c>
      <c r="P1523" s="17">
        <f t="shared" si="9950"/>
        <v>0</v>
      </c>
      <c r="Q1523" s="17">
        <f t="shared" si="9950"/>
        <v>0</v>
      </c>
      <c r="R1523" s="17">
        <f t="shared" si="9950"/>
        <v>0</v>
      </c>
      <c r="S1523" s="17">
        <f t="shared" si="9950"/>
        <v>0</v>
      </c>
      <c r="T1523" s="17">
        <f t="shared" si="9950"/>
        <v>0</v>
      </c>
      <c r="U1523" s="17">
        <f t="shared" si="9950"/>
        <v>0</v>
      </c>
      <c r="V1523" s="17">
        <f t="shared" si="9950"/>
        <v>0</v>
      </c>
      <c r="W1523" s="17">
        <f t="shared" si="9950"/>
        <v>0</v>
      </c>
      <c r="X1523" s="17">
        <f t="shared" si="9950"/>
        <v>0</v>
      </c>
      <c r="Y1523" s="17">
        <f t="shared" si="9950"/>
        <v>0</v>
      </c>
      <c r="Z1523" s="17">
        <f t="shared" si="9950"/>
        <v>0</v>
      </c>
      <c r="AA1523" s="17">
        <f t="shared" si="9950"/>
        <v>0</v>
      </c>
      <c r="AB1523" s="17">
        <f t="shared" si="9950"/>
        <v>0</v>
      </c>
      <c r="AC1523" s="17">
        <f t="shared" si="9950"/>
        <v>0</v>
      </c>
      <c r="AD1523" s="17">
        <f t="shared" si="9950"/>
        <v>0</v>
      </c>
      <c r="AE1523" s="17">
        <f t="shared" si="9950"/>
        <v>0</v>
      </c>
      <c r="AF1523" s="17">
        <f t="shared" si="9950"/>
        <v>0</v>
      </c>
      <c r="AG1523" s="17">
        <f t="shared" si="9950"/>
        <v>0</v>
      </c>
      <c r="AH1523" s="17">
        <f t="shared" si="9950"/>
        <v>0</v>
      </c>
      <c r="AI1523" s="17">
        <f t="shared" si="9950"/>
        <v>0</v>
      </c>
      <c r="AJ1523" s="17">
        <f t="shared" si="9950"/>
        <v>0</v>
      </c>
      <c r="AK1523" s="17">
        <f t="shared" si="9950"/>
        <v>0</v>
      </c>
      <c r="AL1523" s="17">
        <f t="shared" si="9950"/>
        <v>0</v>
      </c>
      <c r="AM1523" s="17">
        <f t="shared" si="9950"/>
        <v>0</v>
      </c>
      <c r="AN1523" s="17">
        <f t="shared" si="9950"/>
        <v>0</v>
      </c>
      <c r="AO1523" s="17">
        <f t="shared" si="9950"/>
        <v>0</v>
      </c>
      <c r="AP1523" s="17">
        <f t="shared" si="9950"/>
        <v>0</v>
      </c>
      <c r="AQ1523" s="17">
        <f t="shared" si="9950"/>
        <v>0</v>
      </c>
      <c r="AR1523" s="17">
        <f t="shared" si="9950"/>
        <v>0</v>
      </c>
      <c r="AS1523" s="17">
        <f t="shared" si="9950"/>
        <v>0</v>
      </c>
      <c r="AT1523" s="17">
        <f t="shared" si="9950"/>
        <v>0</v>
      </c>
      <c r="AU1523" s="17">
        <f t="shared" si="9950"/>
        <v>0</v>
      </c>
      <c r="AV1523" s="17">
        <f t="shared" si="9950"/>
        <v>0</v>
      </c>
      <c r="AW1523" s="17">
        <f t="shared" si="9950"/>
        <v>0</v>
      </c>
      <c r="AX1523" s="17">
        <f t="shared" si="9950"/>
        <v>0</v>
      </c>
      <c r="AY1523" s="17">
        <f t="shared" si="9950"/>
        <v>0</v>
      </c>
      <c r="AZ1523" s="17">
        <f t="shared" si="9950"/>
        <v>0</v>
      </c>
      <c r="BA1523" s="17">
        <f t="shared" si="9950"/>
        <v>0</v>
      </c>
      <c r="BB1523" s="17">
        <f t="shared" si="9950"/>
        <v>0</v>
      </c>
      <c r="BC1523" s="17">
        <f t="shared" si="9950"/>
        <v>0</v>
      </c>
      <c r="BD1523" s="17">
        <f t="shared" si="9950"/>
        <v>0</v>
      </c>
      <c r="BE1523" s="17">
        <f t="shared" si="9950"/>
        <v>0</v>
      </c>
      <c r="BF1523" s="17">
        <f t="shared" si="9950"/>
        <v>0</v>
      </c>
      <c r="BG1523" s="17">
        <f t="shared" si="9950"/>
        <v>0</v>
      </c>
      <c r="BH1523" s="17">
        <f t="shared" si="9950"/>
        <v>0</v>
      </c>
      <c r="BI1523" s="17">
        <f t="shared" si="9950"/>
        <v>0</v>
      </c>
      <c r="BJ1523" s="17">
        <f t="shared" si="9950"/>
        <v>0</v>
      </c>
      <c r="BK1523" s="17">
        <f t="shared" si="9950"/>
        <v>0</v>
      </c>
      <c r="BL1523" s="17">
        <f t="shared" si="9950"/>
        <v>0</v>
      </c>
      <c r="BM1523" s="17">
        <f t="shared" si="9950"/>
        <v>0</v>
      </c>
      <c r="BN1523" s="17">
        <f t="shared" si="9950"/>
        <v>0</v>
      </c>
      <c r="BO1523" s="17">
        <f t="shared" si="9950"/>
        <v>-124209.40333333334</v>
      </c>
      <c r="BP1523" s="17">
        <f t="shared" si="9950"/>
        <v>-126047.31</v>
      </c>
      <c r="BQ1523" s="17">
        <f t="shared" si="9950"/>
        <v>-127914.09666666666</v>
      </c>
      <c r="BR1523" s="17">
        <f t="shared" si="9950"/>
        <v>-129810.12333333334</v>
      </c>
      <c r="BS1523" s="17">
        <f t="shared" si="9950"/>
        <v>-131736.07</v>
      </c>
      <c r="BT1523" s="17">
        <f t="shared" si="9950"/>
        <v>-133692.34000000003</v>
      </c>
      <c r="BU1523" s="17">
        <f t="shared" ref="BU1523:CO1523" si="9951">BU99+BU226+BU360+BU488+BU618+BU747+BU878+BU1008+BU1137+BU1266+BU1394</f>
        <v>-135679.32666666663</v>
      </c>
      <c r="BV1523" s="17">
        <f t="shared" si="9951"/>
        <v>-137697.63333333336</v>
      </c>
      <c r="BW1523" s="17">
        <f t="shared" si="9951"/>
        <v>-139747.78</v>
      </c>
      <c r="BX1523" s="17">
        <f t="shared" si="9951"/>
        <v>-141830.28999999998</v>
      </c>
      <c r="BY1523" s="17">
        <f t="shared" si="9951"/>
        <v>-143945.71666666665</v>
      </c>
      <c r="BZ1523" s="17">
        <f t="shared" si="9951"/>
        <v>-146094.42333333334</v>
      </c>
      <c r="CA1523" s="17">
        <f t="shared" si="9951"/>
        <v>-148135.92000000001</v>
      </c>
      <c r="CB1523" s="17">
        <f t="shared" si="9951"/>
        <v>-150352.39999999997</v>
      </c>
      <c r="CC1523" s="17">
        <f t="shared" si="9951"/>
        <v>-152604.04</v>
      </c>
      <c r="CD1523" s="17">
        <f t="shared" si="9951"/>
        <v>-154891.36000000002</v>
      </c>
      <c r="CE1523" s="17">
        <f t="shared" si="9951"/>
        <v>-157214.88</v>
      </c>
      <c r="CF1523" s="17">
        <f t="shared" si="9951"/>
        <v>-159575.24000000002</v>
      </c>
      <c r="CG1523" s="17">
        <f t="shared" si="9951"/>
        <v>-161973.16</v>
      </c>
      <c r="CH1523" s="17">
        <f t="shared" si="9951"/>
        <v>-164409.08000000002</v>
      </c>
      <c r="CI1523" s="17">
        <f t="shared" si="9951"/>
        <v>-166883.72</v>
      </c>
      <c r="CJ1523" s="17">
        <f t="shared" si="9951"/>
        <v>-169397.63999999998</v>
      </c>
      <c r="CK1523" s="17">
        <f t="shared" si="9951"/>
        <v>-171951.56</v>
      </c>
      <c r="CL1523" s="17">
        <f t="shared" si="9951"/>
        <v>-174546.16</v>
      </c>
      <c r="CM1523" s="17">
        <f t="shared" si="9951"/>
        <v>-177182.00000000003</v>
      </c>
      <c r="CN1523" s="17">
        <f t="shared" si="9951"/>
        <v>0</v>
      </c>
      <c r="CO1523" s="17">
        <f t="shared" si="9951"/>
        <v>0</v>
      </c>
    </row>
    <row r="1524" spans="2:93">
      <c r="B1524" s="556"/>
      <c r="C1524" s="556">
        <v>59</v>
      </c>
      <c r="D1524" s="632"/>
      <c r="E1524" s="632"/>
      <c r="F1524" s="632"/>
      <c r="G1524" s="632"/>
      <c r="H1524" s="17"/>
      <c r="I1524" s="17">
        <f t="shared" ref="I1524:BT1524" si="9952">I100+I227+I361+I489+I619+I748+I879+I1009+I1138+I1267+I1395</f>
        <v>0</v>
      </c>
      <c r="J1524" s="17">
        <f t="shared" si="9952"/>
        <v>0</v>
      </c>
      <c r="K1524" s="17">
        <f t="shared" si="9952"/>
        <v>0</v>
      </c>
      <c r="L1524" s="17">
        <f t="shared" si="9952"/>
        <v>0</v>
      </c>
      <c r="M1524" s="17">
        <f t="shared" si="9952"/>
        <v>0</v>
      </c>
      <c r="N1524" s="17">
        <f t="shared" si="9952"/>
        <v>0</v>
      </c>
      <c r="O1524" s="17">
        <f t="shared" si="9952"/>
        <v>0</v>
      </c>
      <c r="P1524" s="17">
        <f t="shared" si="9952"/>
        <v>0</v>
      </c>
      <c r="Q1524" s="17">
        <f t="shared" si="9952"/>
        <v>0</v>
      </c>
      <c r="R1524" s="17">
        <f t="shared" si="9952"/>
        <v>0</v>
      </c>
      <c r="S1524" s="17">
        <f t="shared" si="9952"/>
        <v>0</v>
      </c>
      <c r="T1524" s="17">
        <f t="shared" si="9952"/>
        <v>0</v>
      </c>
      <c r="U1524" s="17">
        <f t="shared" si="9952"/>
        <v>0</v>
      </c>
      <c r="V1524" s="17">
        <f t="shared" si="9952"/>
        <v>0</v>
      </c>
      <c r="W1524" s="17">
        <f t="shared" si="9952"/>
        <v>0</v>
      </c>
      <c r="X1524" s="17">
        <f t="shared" si="9952"/>
        <v>0</v>
      </c>
      <c r="Y1524" s="17">
        <f t="shared" si="9952"/>
        <v>0</v>
      </c>
      <c r="Z1524" s="17">
        <f t="shared" si="9952"/>
        <v>0</v>
      </c>
      <c r="AA1524" s="17">
        <f t="shared" si="9952"/>
        <v>0</v>
      </c>
      <c r="AB1524" s="17">
        <f t="shared" si="9952"/>
        <v>0</v>
      </c>
      <c r="AC1524" s="17">
        <f t="shared" si="9952"/>
        <v>0</v>
      </c>
      <c r="AD1524" s="17">
        <f t="shared" si="9952"/>
        <v>0</v>
      </c>
      <c r="AE1524" s="17">
        <f t="shared" si="9952"/>
        <v>0</v>
      </c>
      <c r="AF1524" s="17">
        <f t="shared" si="9952"/>
        <v>0</v>
      </c>
      <c r="AG1524" s="17">
        <f t="shared" si="9952"/>
        <v>0</v>
      </c>
      <c r="AH1524" s="17">
        <f t="shared" si="9952"/>
        <v>0</v>
      </c>
      <c r="AI1524" s="17">
        <f t="shared" si="9952"/>
        <v>0</v>
      </c>
      <c r="AJ1524" s="17">
        <f t="shared" si="9952"/>
        <v>0</v>
      </c>
      <c r="AK1524" s="17">
        <f t="shared" si="9952"/>
        <v>0</v>
      </c>
      <c r="AL1524" s="17">
        <f t="shared" si="9952"/>
        <v>0</v>
      </c>
      <c r="AM1524" s="17">
        <f t="shared" si="9952"/>
        <v>0</v>
      </c>
      <c r="AN1524" s="17">
        <f t="shared" si="9952"/>
        <v>0</v>
      </c>
      <c r="AO1524" s="17">
        <f t="shared" si="9952"/>
        <v>0</v>
      </c>
      <c r="AP1524" s="17">
        <f t="shared" si="9952"/>
        <v>0</v>
      </c>
      <c r="AQ1524" s="17">
        <f t="shared" si="9952"/>
        <v>0</v>
      </c>
      <c r="AR1524" s="17">
        <f t="shared" si="9952"/>
        <v>0</v>
      </c>
      <c r="AS1524" s="17">
        <f t="shared" si="9952"/>
        <v>0</v>
      </c>
      <c r="AT1524" s="17">
        <f t="shared" si="9952"/>
        <v>0</v>
      </c>
      <c r="AU1524" s="17">
        <f t="shared" si="9952"/>
        <v>0</v>
      </c>
      <c r="AV1524" s="17">
        <f t="shared" si="9952"/>
        <v>0</v>
      </c>
      <c r="AW1524" s="17">
        <f t="shared" si="9952"/>
        <v>0</v>
      </c>
      <c r="AX1524" s="17">
        <f t="shared" si="9952"/>
        <v>0</v>
      </c>
      <c r="AY1524" s="17">
        <f t="shared" si="9952"/>
        <v>0</v>
      </c>
      <c r="AZ1524" s="17">
        <f t="shared" si="9952"/>
        <v>0</v>
      </c>
      <c r="BA1524" s="17">
        <f t="shared" si="9952"/>
        <v>0</v>
      </c>
      <c r="BB1524" s="17">
        <f t="shared" si="9952"/>
        <v>0</v>
      </c>
      <c r="BC1524" s="17">
        <f t="shared" si="9952"/>
        <v>0</v>
      </c>
      <c r="BD1524" s="17">
        <f t="shared" si="9952"/>
        <v>0</v>
      </c>
      <c r="BE1524" s="17">
        <f t="shared" si="9952"/>
        <v>0</v>
      </c>
      <c r="BF1524" s="17">
        <f t="shared" si="9952"/>
        <v>0</v>
      </c>
      <c r="BG1524" s="17">
        <f t="shared" si="9952"/>
        <v>0</v>
      </c>
      <c r="BH1524" s="17">
        <f t="shared" si="9952"/>
        <v>0</v>
      </c>
      <c r="BI1524" s="17">
        <f t="shared" si="9952"/>
        <v>0</v>
      </c>
      <c r="BJ1524" s="17">
        <f t="shared" si="9952"/>
        <v>0</v>
      </c>
      <c r="BK1524" s="17">
        <f t="shared" si="9952"/>
        <v>0</v>
      </c>
      <c r="BL1524" s="17">
        <f t="shared" si="9952"/>
        <v>0</v>
      </c>
      <c r="BM1524" s="17">
        <f t="shared" si="9952"/>
        <v>0</v>
      </c>
      <c r="BN1524" s="17">
        <f t="shared" si="9952"/>
        <v>0</v>
      </c>
      <c r="BO1524" s="17">
        <f t="shared" si="9952"/>
        <v>0</v>
      </c>
      <c r="BP1524" s="17">
        <f t="shared" si="9952"/>
        <v>-126047.31</v>
      </c>
      <c r="BQ1524" s="17">
        <f t="shared" si="9952"/>
        <v>-127914.09666666666</v>
      </c>
      <c r="BR1524" s="17">
        <f t="shared" si="9952"/>
        <v>-129810.12333333334</v>
      </c>
      <c r="BS1524" s="17">
        <f t="shared" si="9952"/>
        <v>-131736.07</v>
      </c>
      <c r="BT1524" s="17">
        <f t="shared" si="9952"/>
        <v>-133692.34000000003</v>
      </c>
      <c r="BU1524" s="17">
        <f t="shared" ref="BU1524:CO1524" si="9953">BU100+BU227+BU361+BU489+BU619+BU748+BU879+BU1009+BU1138+BU1267+BU1395</f>
        <v>-135679.32666666663</v>
      </c>
      <c r="BV1524" s="17">
        <f t="shared" si="9953"/>
        <v>-137697.63333333336</v>
      </c>
      <c r="BW1524" s="17">
        <f t="shared" si="9953"/>
        <v>-139747.78</v>
      </c>
      <c r="BX1524" s="17">
        <f t="shared" si="9953"/>
        <v>-141830.28999999998</v>
      </c>
      <c r="BY1524" s="17">
        <f t="shared" si="9953"/>
        <v>-143945.71666666665</v>
      </c>
      <c r="BZ1524" s="17">
        <f t="shared" si="9953"/>
        <v>-146094.42333333334</v>
      </c>
      <c r="CA1524" s="17">
        <f t="shared" si="9953"/>
        <v>-148277.25333333336</v>
      </c>
      <c r="CB1524" s="17">
        <f t="shared" si="9953"/>
        <v>-150352.39999999997</v>
      </c>
      <c r="CC1524" s="17">
        <f t="shared" si="9953"/>
        <v>-152604.04</v>
      </c>
      <c r="CD1524" s="17">
        <f t="shared" si="9953"/>
        <v>-154891.36000000002</v>
      </c>
      <c r="CE1524" s="17">
        <f t="shared" si="9953"/>
        <v>-157214.88</v>
      </c>
      <c r="CF1524" s="17">
        <f t="shared" si="9953"/>
        <v>-159575.24000000002</v>
      </c>
      <c r="CG1524" s="17">
        <f t="shared" si="9953"/>
        <v>-161973.16</v>
      </c>
      <c r="CH1524" s="17">
        <f t="shared" si="9953"/>
        <v>-164409.08000000002</v>
      </c>
      <c r="CI1524" s="17">
        <f t="shared" si="9953"/>
        <v>-166883.72</v>
      </c>
      <c r="CJ1524" s="17">
        <f t="shared" si="9953"/>
        <v>-169397.63999999998</v>
      </c>
      <c r="CK1524" s="17">
        <f t="shared" si="9953"/>
        <v>-171951.56</v>
      </c>
      <c r="CL1524" s="17">
        <f t="shared" si="9953"/>
        <v>-174546.16</v>
      </c>
      <c r="CM1524" s="17">
        <f t="shared" si="9953"/>
        <v>-177182.00000000003</v>
      </c>
      <c r="CN1524" s="17">
        <f t="shared" si="9953"/>
        <v>-179859.96</v>
      </c>
      <c r="CO1524" s="17">
        <f t="shared" si="9953"/>
        <v>0</v>
      </c>
    </row>
    <row r="1525" spans="2:93">
      <c r="B1525" s="556"/>
      <c r="C1525" s="556">
        <v>60</v>
      </c>
      <c r="D1525" s="632"/>
      <c r="E1525" s="632"/>
      <c r="F1525" s="632"/>
      <c r="G1525" s="632"/>
      <c r="H1525" s="17"/>
      <c r="I1525" s="17">
        <f t="shared" ref="I1525:BT1525" si="9954">I101+I228+I362+I490+I620+I749+I880+I1010+I1139+I1268+I1396</f>
        <v>0</v>
      </c>
      <c r="J1525" s="17">
        <f t="shared" si="9954"/>
        <v>0</v>
      </c>
      <c r="K1525" s="17">
        <f t="shared" si="9954"/>
        <v>0</v>
      </c>
      <c r="L1525" s="17">
        <f t="shared" si="9954"/>
        <v>0</v>
      </c>
      <c r="M1525" s="17">
        <f t="shared" si="9954"/>
        <v>0</v>
      </c>
      <c r="N1525" s="17">
        <f t="shared" si="9954"/>
        <v>0</v>
      </c>
      <c r="O1525" s="17">
        <f t="shared" si="9954"/>
        <v>0</v>
      </c>
      <c r="P1525" s="17">
        <f t="shared" si="9954"/>
        <v>0</v>
      </c>
      <c r="Q1525" s="17">
        <f t="shared" si="9954"/>
        <v>0</v>
      </c>
      <c r="R1525" s="17">
        <f t="shared" si="9954"/>
        <v>0</v>
      </c>
      <c r="S1525" s="17">
        <f t="shared" si="9954"/>
        <v>0</v>
      </c>
      <c r="T1525" s="17">
        <f t="shared" si="9954"/>
        <v>0</v>
      </c>
      <c r="U1525" s="17">
        <f t="shared" si="9954"/>
        <v>0</v>
      </c>
      <c r="V1525" s="17">
        <f t="shared" si="9954"/>
        <v>0</v>
      </c>
      <c r="W1525" s="17">
        <f t="shared" si="9954"/>
        <v>0</v>
      </c>
      <c r="X1525" s="17">
        <f t="shared" si="9954"/>
        <v>0</v>
      </c>
      <c r="Y1525" s="17">
        <f t="shared" si="9954"/>
        <v>0</v>
      </c>
      <c r="Z1525" s="17">
        <f t="shared" si="9954"/>
        <v>0</v>
      </c>
      <c r="AA1525" s="17">
        <f t="shared" si="9954"/>
        <v>0</v>
      </c>
      <c r="AB1525" s="17">
        <f t="shared" si="9954"/>
        <v>0</v>
      </c>
      <c r="AC1525" s="17">
        <f t="shared" si="9954"/>
        <v>0</v>
      </c>
      <c r="AD1525" s="17">
        <f t="shared" si="9954"/>
        <v>0</v>
      </c>
      <c r="AE1525" s="17">
        <f t="shared" si="9954"/>
        <v>0</v>
      </c>
      <c r="AF1525" s="17">
        <f t="shared" si="9954"/>
        <v>0</v>
      </c>
      <c r="AG1525" s="17">
        <f t="shared" si="9954"/>
        <v>0</v>
      </c>
      <c r="AH1525" s="17">
        <f t="shared" si="9954"/>
        <v>0</v>
      </c>
      <c r="AI1525" s="17">
        <f t="shared" si="9954"/>
        <v>0</v>
      </c>
      <c r="AJ1525" s="17">
        <f t="shared" si="9954"/>
        <v>0</v>
      </c>
      <c r="AK1525" s="17">
        <f t="shared" si="9954"/>
        <v>0</v>
      </c>
      <c r="AL1525" s="17">
        <f t="shared" si="9954"/>
        <v>0</v>
      </c>
      <c r="AM1525" s="17">
        <f t="shared" si="9954"/>
        <v>0</v>
      </c>
      <c r="AN1525" s="17">
        <f t="shared" si="9954"/>
        <v>0</v>
      </c>
      <c r="AO1525" s="17">
        <f t="shared" si="9954"/>
        <v>0</v>
      </c>
      <c r="AP1525" s="17">
        <f t="shared" si="9954"/>
        <v>0</v>
      </c>
      <c r="AQ1525" s="17">
        <f t="shared" si="9954"/>
        <v>0</v>
      </c>
      <c r="AR1525" s="17">
        <f t="shared" si="9954"/>
        <v>0</v>
      </c>
      <c r="AS1525" s="17">
        <f t="shared" si="9954"/>
        <v>0</v>
      </c>
      <c r="AT1525" s="17">
        <f t="shared" si="9954"/>
        <v>0</v>
      </c>
      <c r="AU1525" s="17">
        <f t="shared" si="9954"/>
        <v>0</v>
      </c>
      <c r="AV1525" s="17">
        <f t="shared" si="9954"/>
        <v>0</v>
      </c>
      <c r="AW1525" s="17">
        <f t="shared" si="9954"/>
        <v>0</v>
      </c>
      <c r="AX1525" s="17">
        <f t="shared" si="9954"/>
        <v>0</v>
      </c>
      <c r="AY1525" s="17">
        <f t="shared" si="9954"/>
        <v>0</v>
      </c>
      <c r="AZ1525" s="17">
        <f t="shared" si="9954"/>
        <v>0</v>
      </c>
      <c r="BA1525" s="17">
        <f t="shared" si="9954"/>
        <v>0</v>
      </c>
      <c r="BB1525" s="17">
        <f t="shared" si="9954"/>
        <v>0</v>
      </c>
      <c r="BC1525" s="17">
        <f t="shared" si="9954"/>
        <v>0</v>
      </c>
      <c r="BD1525" s="17">
        <f t="shared" si="9954"/>
        <v>0</v>
      </c>
      <c r="BE1525" s="17">
        <f t="shared" si="9954"/>
        <v>0</v>
      </c>
      <c r="BF1525" s="17">
        <f t="shared" si="9954"/>
        <v>0</v>
      </c>
      <c r="BG1525" s="17">
        <f t="shared" si="9954"/>
        <v>0</v>
      </c>
      <c r="BH1525" s="17">
        <f t="shared" si="9954"/>
        <v>0</v>
      </c>
      <c r="BI1525" s="17">
        <f t="shared" si="9954"/>
        <v>0</v>
      </c>
      <c r="BJ1525" s="17">
        <f t="shared" si="9954"/>
        <v>0</v>
      </c>
      <c r="BK1525" s="17">
        <f t="shared" si="9954"/>
        <v>0</v>
      </c>
      <c r="BL1525" s="17">
        <f t="shared" si="9954"/>
        <v>0</v>
      </c>
      <c r="BM1525" s="17">
        <f t="shared" si="9954"/>
        <v>0</v>
      </c>
      <c r="BN1525" s="17">
        <f t="shared" si="9954"/>
        <v>0</v>
      </c>
      <c r="BO1525" s="17">
        <f t="shared" si="9954"/>
        <v>0</v>
      </c>
      <c r="BP1525" s="17">
        <f t="shared" si="9954"/>
        <v>0</v>
      </c>
      <c r="BQ1525" s="17">
        <f t="shared" si="9954"/>
        <v>-127914.09666666666</v>
      </c>
      <c r="BR1525" s="17">
        <f t="shared" si="9954"/>
        <v>-129810.12333333334</v>
      </c>
      <c r="BS1525" s="17">
        <f t="shared" si="9954"/>
        <v>-131736.07</v>
      </c>
      <c r="BT1525" s="17">
        <f t="shared" si="9954"/>
        <v>-133692.34000000003</v>
      </c>
      <c r="BU1525" s="17">
        <f t="shared" ref="BU1525:CO1525" si="9955">BU101+BU228+BU362+BU490+BU620+BU749+BU880+BU1010+BU1139+BU1268+BU1396</f>
        <v>-135679.32666666663</v>
      </c>
      <c r="BV1525" s="17">
        <f t="shared" si="9955"/>
        <v>-137697.63333333336</v>
      </c>
      <c r="BW1525" s="17">
        <f t="shared" si="9955"/>
        <v>-139747.78</v>
      </c>
      <c r="BX1525" s="17">
        <f t="shared" si="9955"/>
        <v>-141830.28999999998</v>
      </c>
      <c r="BY1525" s="17">
        <f t="shared" si="9955"/>
        <v>-143945.71666666665</v>
      </c>
      <c r="BZ1525" s="17">
        <f t="shared" si="9955"/>
        <v>-146094.42333333334</v>
      </c>
      <c r="CA1525" s="17">
        <f t="shared" si="9955"/>
        <v>-148277.25333333336</v>
      </c>
      <c r="CB1525" s="17">
        <f t="shared" si="9955"/>
        <v>-150494.39999999997</v>
      </c>
      <c r="CC1525" s="17">
        <f t="shared" si="9955"/>
        <v>-152604.04</v>
      </c>
      <c r="CD1525" s="17">
        <f t="shared" si="9955"/>
        <v>-154891.36000000002</v>
      </c>
      <c r="CE1525" s="17">
        <f t="shared" si="9955"/>
        <v>-157214.88</v>
      </c>
      <c r="CF1525" s="17">
        <f t="shared" si="9955"/>
        <v>-159575.24000000002</v>
      </c>
      <c r="CG1525" s="17">
        <f t="shared" si="9955"/>
        <v>-161973.16</v>
      </c>
      <c r="CH1525" s="17">
        <f t="shared" si="9955"/>
        <v>-164409.08000000002</v>
      </c>
      <c r="CI1525" s="17">
        <f t="shared" si="9955"/>
        <v>-166883.72</v>
      </c>
      <c r="CJ1525" s="17">
        <f t="shared" si="9955"/>
        <v>-169397.63999999998</v>
      </c>
      <c r="CK1525" s="17">
        <f t="shared" si="9955"/>
        <v>-171951.56</v>
      </c>
      <c r="CL1525" s="17">
        <f t="shared" si="9955"/>
        <v>-174546.16</v>
      </c>
      <c r="CM1525" s="17">
        <f t="shared" si="9955"/>
        <v>-177182.00000000003</v>
      </c>
      <c r="CN1525" s="17">
        <f t="shared" si="9955"/>
        <v>-179859.96</v>
      </c>
      <c r="CO1525" s="17">
        <f t="shared" si="9955"/>
        <v>-182580.6</v>
      </c>
    </row>
    <row r="1526" spans="2:93">
      <c r="B1526" s="556"/>
      <c r="C1526" s="556">
        <v>61</v>
      </c>
      <c r="D1526" s="632"/>
      <c r="E1526" s="632"/>
      <c r="F1526" s="632"/>
      <c r="G1526" s="632"/>
      <c r="H1526" s="17"/>
      <c r="I1526" s="17">
        <f t="shared" ref="I1526:BT1526" si="9956">I102+I229+I363+I491+I621+I750+I881+I1011+I1140+I1269+I1397</f>
        <v>0</v>
      </c>
      <c r="J1526" s="17">
        <f t="shared" si="9956"/>
        <v>0</v>
      </c>
      <c r="K1526" s="17">
        <f t="shared" si="9956"/>
        <v>0</v>
      </c>
      <c r="L1526" s="17">
        <f t="shared" si="9956"/>
        <v>0</v>
      </c>
      <c r="M1526" s="17">
        <f t="shared" si="9956"/>
        <v>0</v>
      </c>
      <c r="N1526" s="17">
        <f t="shared" si="9956"/>
        <v>0</v>
      </c>
      <c r="O1526" s="17">
        <f t="shared" si="9956"/>
        <v>0</v>
      </c>
      <c r="P1526" s="17">
        <f t="shared" si="9956"/>
        <v>0</v>
      </c>
      <c r="Q1526" s="17">
        <f t="shared" si="9956"/>
        <v>0</v>
      </c>
      <c r="R1526" s="17">
        <f t="shared" si="9956"/>
        <v>0</v>
      </c>
      <c r="S1526" s="17">
        <f t="shared" si="9956"/>
        <v>0</v>
      </c>
      <c r="T1526" s="17">
        <f t="shared" si="9956"/>
        <v>0</v>
      </c>
      <c r="U1526" s="17">
        <f t="shared" si="9956"/>
        <v>0</v>
      </c>
      <c r="V1526" s="17">
        <f t="shared" si="9956"/>
        <v>0</v>
      </c>
      <c r="W1526" s="17">
        <f t="shared" si="9956"/>
        <v>0</v>
      </c>
      <c r="X1526" s="17">
        <f t="shared" si="9956"/>
        <v>0</v>
      </c>
      <c r="Y1526" s="17">
        <f t="shared" si="9956"/>
        <v>0</v>
      </c>
      <c r="Z1526" s="17">
        <f t="shared" si="9956"/>
        <v>0</v>
      </c>
      <c r="AA1526" s="17">
        <f t="shared" si="9956"/>
        <v>0</v>
      </c>
      <c r="AB1526" s="17">
        <f t="shared" si="9956"/>
        <v>0</v>
      </c>
      <c r="AC1526" s="17">
        <f t="shared" si="9956"/>
        <v>0</v>
      </c>
      <c r="AD1526" s="17">
        <f t="shared" si="9956"/>
        <v>0</v>
      </c>
      <c r="AE1526" s="17">
        <f t="shared" si="9956"/>
        <v>0</v>
      </c>
      <c r="AF1526" s="17">
        <f t="shared" si="9956"/>
        <v>0</v>
      </c>
      <c r="AG1526" s="17">
        <f t="shared" si="9956"/>
        <v>0</v>
      </c>
      <c r="AH1526" s="17">
        <f t="shared" si="9956"/>
        <v>0</v>
      </c>
      <c r="AI1526" s="17">
        <f t="shared" si="9956"/>
        <v>0</v>
      </c>
      <c r="AJ1526" s="17">
        <f t="shared" si="9956"/>
        <v>0</v>
      </c>
      <c r="AK1526" s="17">
        <f t="shared" si="9956"/>
        <v>0</v>
      </c>
      <c r="AL1526" s="17">
        <f t="shared" si="9956"/>
        <v>0</v>
      </c>
      <c r="AM1526" s="17">
        <f t="shared" si="9956"/>
        <v>0</v>
      </c>
      <c r="AN1526" s="17">
        <f t="shared" si="9956"/>
        <v>0</v>
      </c>
      <c r="AO1526" s="17">
        <f t="shared" si="9956"/>
        <v>0</v>
      </c>
      <c r="AP1526" s="17">
        <f t="shared" si="9956"/>
        <v>0</v>
      </c>
      <c r="AQ1526" s="17">
        <f t="shared" si="9956"/>
        <v>0</v>
      </c>
      <c r="AR1526" s="17">
        <f t="shared" si="9956"/>
        <v>0</v>
      </c>
      <c r="AS1526" s="17">
        <f t="shared" si="9956"/>
        <v>0</v>
      </c>
      <c r="AT1526" s="17">
        <f t="shared" si="9956"/>
        <v>0</v>
      </c>
      <c r="AU1526" s="17">
        <f t="shared" si="9956"/>
        <v>0</v>
      </c>
      <c r="AV1526" s="17">
        <f t="shared" si="9956"/>
        <v>0</v>
      </c>
      <c r="AW1526" s="17">
        <f t="shared" si="9956"/>
        <v>0</v>
      </c>
      <c r="AX1526" s="17">
        <f t="shared" si="9956"/>
        <v>0</v>
      </c>
      <c r="AY1526" s="17">
        <f t="shared" si="9956"/>
        <v>0</v>
      </c>
      <c r="AZ1526" s="17">
        <f t="shared" si="9956"/>
        <v>0</v>
      </c>
      <c r="BA1526" s="17">
        <f t="shared" si="9956"/>
        <v>0</v>
      </c>
      <c r="BB1526" s="17">
        <f t="shared" si="9956"/>
        <v>0</v>
      </c>
      <c r="BC1526" s="17">
        <f t="shared" si="9956"/>
        <v>0</v>
      </c>
      <c r="BD1526" s="17">
        <f t="shared" si="9956"/>
        <v>0</v>
      </c>
      <c r="BE1526" s="17">
        <f t="shared" si="9956"/>
        <v>0</v>
      </c>
      <c r="BF1526" s="17">
        <f t="shared" si="9956"/>
        <v>0</v>
      </c>
      <c r="BG1526" s="17">
        <f t="shared" si="9956"/>
        <v>0</v>
      </c>
      <c r="BH1526" s="17">
        <f t="shared" si="9956"/>
        <v>0</v>
      </c>
      <c r="BI1526" s="17">
        <f t="shared" si="9956"/>
        <v>0</v>
      </c>
      <c r="BJ1526" s="17">
        <f t="shared" si="9956"/>
        <v>0</v>
      </c>
      <c r="BK1526" s="17">
        <f t="shared" si="9956"/>
        <v>0</v>
      </c>
      <c r="BL1526" s="17">
        <f t="shared" si="9956"/>
        <v>0</v>
      </c>
      <c r="BM1526" s="17">
        <f t="shared" si="9956"/>
        <v>0</v>
      </c>
      <c r="BN1526" s="17">
        <f t="shared" si="9956"/>
        <v>0</v>
      </c>
      <c r="BO1526" s="17">
        <f t="shared" si="9956"/>
        <v>0</v>
      </c>
      <c r="BP1526" s="17">
        <f t="shared" si="9956"/>
        <v>0</v>
      </c>
      <c r="BQ1526" s="17">
        <f t="shared" si="9956"/>
        <v>0</v>
      </c>
      <c r="BR1526" s="17">
        <f t="shared" si="9956"/>
        <v>-129810.12333333334</v>
      </c>
      <c r="BS1526" s="17">
        <f t="shared" si="9956"/>
        <v>-131736.07</v>
      </c>
      <c r="BT1526" s="17">
        <f t="shared" si="9956"/>
        <v>-133692.34000000003</v>
      </c>
      <c r="BU1526" s="17">
        <f t="shared" ref="BU1526:CO1526" si="9957">BU102+BU229+BU363+BU491+BU621+BU750+BU881+BU1011+BU1140+BU1269+BU1397</f>
        <v>-135679.32666666663</v>
      </c>
      <c r="BV1526" s="17">
        <f t="shared" si="9957"/>
        <v>-137697.63333333336</v>
      </c>
      <c r="BW1526" s="17">
        <f t="shared" si="9957"/>
        <v>-139747.78</v>
      </c>
      <c r="BX1526" s="17">
        <f t="shared" si="9957"/>
        <v>-141830.28999999998</v>
      </c>
      <c r="BY1526" s="17">
        <f t="shared" si="9957"/>
        <v>-143945.71666666665</v>
      </c>
      <c r="BZ1526" s="17">
        <f t="shared" si="9957"/>
        <v>-146094.42333333334</v>
      </c>
      <c r="CA1526" s="17">
        <f t="shared" si="9957"/>
        <v>-148277.25333333336</v>
      </c>
      <c r="CB1526" s="17">
        <f t="shared" si="9957"/>
        <v>-150494.39999999997</v>
      </c>
      <c r="CC1526" s="17">
        <f t="shared" si="9957"/>
        <v>-152746.79</v>
      </c>
      <c r="CD1526" s="17">
        <f t="shared" si="9957"/>
        <v>-154891.36000000002</v>
      </c>
      <c r="CE1526" s="17">
        <f t="shared" si="9957"/>
        <v>-157214.88</v>
      </c>
      <c r="CF1526" s="17">
        <f t="shared" si="9957"/>
        <v>-159575.24000000002</v>
      </c>
      <c r="CG1526" s="17">
        <f t="shared" si="9957"/>
        <v>-161973.16</v>
      </c>
      <c r="CH1526" s="17">
        <f t="shared" si="9957"/>
        <v>-164409.08000000002</v>
      </c>
      <c r="CI1526" s="17">
        <f t="shared" si="9957"/>
        <v>-166883.72</v>
      </c>
      <c r="CJ1526" s="17">
        <f t="shared" si="9957"/>
        <v>-169397.63999999998</v>
      </c>
      <c r="CK1526" s="17">
        <f t="shared" si="9957"/>
        <v>-171951.56</v>
      </c>
      <c r="CL1526" s="17">
        <f t="shared" si="9957"/>
        <v>-174546.16</v>
      </c>
      <c r="CM1526" s="17">
        <f t="shared" si="9957"/>
        <v>-177182.00000000003</v>
      </c>
      <c r="CN1526" s="17">
        <f t="shared" si="9957"/>
        <v>-179859.96</v>
      </c>
      <c r="CO1526" s="17">
        <f t="shared" si="9957"/>
        <v>-182580.6</v>
      </c>
    </row>
    <row r="1527" spans="2:93">
      <c r="B1527" s="556"/>
      <c r="C1527" s="556">
        <v>62</v>
      </c>
      <c r="D1527" s="632"/>
      <c r="E1527" s="632"/>
      <c r="F1527" s="632"/>
      <c r="G1527" s="632"/>
      <c r="H1527" s="17"/>
      <c r="I1527" s="17">
        <f t="shared" ref="I1527:BT1527" si="9958">I103+I230+I364+I492+I622+I751+I882+I1012+I1141+I1270+I1398</f>
        <v>0</v>
      </c>
      <c r="J1527" s="17">
        <f t="shared" si="9958"/>
        <v>0</v>
      </c>
      <c r="K1527" s="17">
        <f t="shared" si="9958"/>
        <v>0</v>
      </c>
      <c r="L1527" s="17">
        <f t="shared" si="9958"/>
        <v>0</v>
      </c>
      <c r="M1527" s="17">
        <f t="shared" si="9958"/>
        <v>0</v>
      </c>
      <c r="N1527" s="17">
        <f t="shared" si="9958"/>
        <v>0</v>
      </c>
      <c r="O1527" s="17">
        <f t="shared" si="9958"/>
        <v>0</v>
      </c>
      <c r="P1527" s="17">
        <f t="shared" si="9958"/>
        <v>0</v>
      </c>
      <c r="Q1527" s="17">
        <f t="shared" si="9958"/>
        <v>0</v>
      </c>
      <c r="R1527" s="17">
        <f t="shared" si="9958"/>
        <v>0</v>
      </c>
      <c r="S1527" s="17">
        <f t="shared" si="9958"/>
        <v>0</v>
      </c>
      <c r="T1527" s="17">
        <f t="shared" si="9958"/>
        <v>0</v>
      </c>
      <c r="U1527" s="17">
        <f t="shared" si="9958"/>
        <v>0</v>
      </c>
      <c r="V1527" s="17">
        <f t="shared" si="9958"/>
        <v>0</v>
      </c>
      <c r="W1527" s="17">
        <f t="shared" si="9958"/>
        <v>0</v>
      </c>
      <c r="X1527" s="17">
        <f t="shared" si="9958"/>
        <v>0</v>
      </c>
      <c r="Y1527" s="17">
        <f t="shared" si="9958"/>
        <v>0</v>
      </c>
      <c r="Z1527" s="17">
        <f t="shared" si="9958"/>
        <v>0</v>
      </c>
      <c r="AA1527" s="17">
        <f t="shared" si="9958"/>
        <v>0</v>
      </c>
      <c r="AB1527" s="17">
        <f t="shared" si="9958"/>
        <v>0</v>
      </c>
      <c r="AC1527" s="17">
        <f t="shared" si="9958"/>
        <v>0</v>
      </c>
      <c r="AD1527" s="17">
        <f t="shared" si="9958"/>
        <v>0</v>
      </c>
      <c r="AE1527" s="17">
        <f t="shared" si="9958"/>
        <v>0</v>
      </c>
      <c r="AF1527" s="17">
        <f t="shared" si="9958"/>
        <v>0</v>
      </c>
      <c r="AG1527" s="17">
        <f t="shared" si="9958"/>
        <v>0</v>
      </c>
      <c r="AH1527" s="17">
        <f t="shared" si="9958"/>
        <v>0</v>
      </c>
      <c r="AI1527" s="17">
        <f t="shared" si="9958"/>
        <v>0</v>
      </c>
      <c r="AJ1527" s="17">
        <f t="shared" si="9958"/>
        <v>0</v>
      </c>
      <c r="AK1527" s="17">
        <f t="shared" si="9958"/>
        <v>0</v>
      </c>
      <c r="AL1527" s="17">
        <f t="shared" si="9958"/>
        <v>0</v>
      </c>
      <c r="AM1527" s="17">
        <f t="shared" si="9958"/>
        <v>0</v>
      </c>
      <c r="AN1527" s="17">
        <f t="shared" si="9958"/>
        <v>0</v>
      </c>
      <c r="AO1527" s="17">
        <f t="shared" si="9958"/>
        <v>0</v>
      </c>
      <c r="AP1527" s="17">
        <f t="shared" si="9958"/>
        <v>0</v>
      </c>
      <c r="AQ1527" s="17">
        <f t="shared" si="9958"/>
        <v>0</v>
      </c>
      <c r="AR1527" s="17">
        <f t="shared" si="9958"/>
        <v>0</v>
      </c>
      <c r="AS1527" s="17">
        <f t="shared" si="9958"/>
        <v>0</v>
      </c>
      <c r="AT1527" s="17">
        <f t="shared" si="9958"/>
        <v>0</v>
      </c>
      <c r="AU1527" s="17">
        <f t="shared" si="9958"/>
        <v>0</v>
      </c>
      <c r="AV1527" s="17">
        <f t="shared" si="9958"/>
        <v>0</v>
      </c>
      <c r="AW1527" s="17">
        <f t="shared" si="9958"/>
        <v>0</v>
      </c>
      <c r="AX1527" s="17">
        <f t="shared" si="9958"/>
        <v>0</v>
      </c>
      <c r="AY1527" s="17">
        <f t="shared" si="9958"/>
        <v>0</v>
      </c>
      <c r="AZ1527" s="17">
        <f t="shared" si="9958"/>
        <v>0</v>
      </c>
      <c r="BA1527" s="17">
        <f t="shared" si="9958"/>
        <v>0</v>
      </c>
      <c r="BB1527" s="17">
        <f t="shared" si="9958"/>
        <v>0</v>
      </c>
      <c r="BC1527" s="17">
        <f t="shared" si="9958"/>
        <v>0</v>
      </c>
      <c r="BD1527" s="17">
        <f t="shared" si="9958"/>
        <v>0</v>
      </c>
      <c r="BE1527" s="17">
        <f t="shared" si="9958"/>
        <v>0</v>
      </c>
      <c r="BF1527" s="17">
        <f t="shared" si="9958"/>
        <v>0</v>
      </c>
      <c r="BG1527" s="17">
        <f t="shared" si="9958"/>
        <v>0</v>
      </c>
      <c r="BH1527" s="17">
        <f t="shared" si="9958"/>
        <v>0</v>
      </c>
      <c r="BI1527" s="17">
        <f t="shared" si="9958"/>
        <v>0</v>
      </c>
      <c r="BJ1527" s="17">
        <f t="shared" si="9958"/>
        <v>0</v>
      </c>
      <c r="BK1527" s="17">
        <f t="shared" si="9958"/>
        <v>0</v>
      </c>
      <c r="BL1527" s="17">
        <f t="shared" si="9958"/>
        <v>0</v>
      </c>
      <c r="BM1527" s="17">
        <f t="shared" si="9958"/>
        <v>0</v>
      </c>
      <c r="BN1527" s="17">
        <f t="shared" si="9958"/>
        <v>0</v>
      </c>
      <c r="BO1527" s="17">
        <f t="shared" si="9958"/>
        <v>0</v>
      </c>
      <c r="BP1527" s="17">
        <f t="shared" si="9958"/>
        <v>0</v>
      </c>
      <c r="BQ1527" s="17">
        <f t="shared" si="9958"/>
        <v>0</v>
      </c>
      <c r="BR1527" s="17">
        <f t="shared" si="9958"/>
        <v>0</v>
      </c>
      <c r="BS1527" s="17">
        <f t="shared" si="9958"/>
        <v>-131736.07</v>
      </c>
      <c r="BT1527" s="17">
        <f t="shared" si="9958"/>
        <v>-133692.34000000003</v>
      </c>
      <c r="BU1527" s="17">
        <f t="shared" ref="BU1527:CO1527" si="9959">BU103+BU230+BU364+BU492+BU622+BU751+BU882+BU1012+BU1141+BU1270+BU1398</f>
        <v>-135679.32666666663</v>
      </c>
      <c r="BV1527" s="17">
        <f t="shared" si="9959"/>
        <v>-137697.63333333336</v>
      </c>
      <c r="BW1527" s="17">
        <f t="shared" si="9959"/>
        <v>-139747.78</v>
      </c>
      <c r="BX1527" s="17">
        <f t="shared" si="9959"/>
        <v>-141830.28999999998</v>
      </c>
      <c r="BY1527" s="17">
        <f t="shared" si="9959"/>
        <v>-143945.71666666665</v>
      </c>
      <c r="BZ1527" s="17">
        <f t="shared" si="9959"/>
        <v>-146094.42333333334</v>
      </c>
      <c r="CA1527" s="17">
        <f t="shared" si="9959"/>
        <v>-148277.25333333336</v>
      </c>
      <c r="CB1527" s="17">
        <f t="shared" si="9959"/>
        <v>-150494.39999999997</v>
      </c>
      <c r="CC1527" s="17">
        <f t="shared" si="9959"/>
        <v>-152746.79</v>
      </c>
      <c r="CD1527" s="17">
        <f t="shared" si="9959"/>
        <v>-155034.77666666667</v>
      </c>
      <c r="CE1527" s="17">
        <f t="shared" si="9959"/>
        <v>-157214.88</v>
      </c>
      <c r="CF1527" s="17">
        <f t="shared" si="9959"/>
        <v>-159575.24000000002</v>
      </c>
      <c r="CG1527" s="17">
        <f t="shared" si="9959"/>
        <v>-161973.16</v>
      </c>
      <c r="CH1527" s="17">
        <f t="shared" si="9959"/>
        <v>-164409.08000000002</v>
      </c>
      <c r="CI1527" s="17">
        <f t="shared" si="9959"/>
        <v>-166883.72</v>
      </c>
      <c r="CJ1527" s="17">
        <f t="shared" si="9959"/>
        <v>-169397.63999999998</v>
      </c>
      <c r="CK1527" s="17">
        <f t="shared" si="9959"/>
        <v>-171951.56</v>
      </c>
      <c r="CL1527" s="17">
        <f t="shared" si="9959"/>
        <v>-174546.16</v>
      </c>
      <c r="CM1527" s="17">
        <f t="shared" si="9959"/>
        <v>-177182.00000000003</v>
      </c>
      <c r="CN1527" s="17">
        <f t="shared" si="9959"/>
        <v>-179859.96</v>
      </c>
      <c r="CO1527" s="17">
        <f t="shared" si="9959"/>
        <v>-182580.6</v>
      </c>
    </row>
    <row r="1528" spans="2:93">
      <c r="B1528" s="556"/>
      <c r="C1528" s="556">
        <v>63</v>
      </c>
      <c r="D1528" s="632"/>
      <c r="E1528" s="632"/>
      <c r="F1528" s="632"/>
      <c r="G1528" s="632"/>
      <c r="H1528" s="17"/>
      <c r="I1528" s="17">
        <f t="shared" ref="I1528:BT1528" si="9960">I104+I231+I365+I493+I623+I752+I883+I1013+I1142+I1271+I1399</f>
        <v>0</v>
      </c>
      <c r="J1528" s="17">
        <f t="shared" si="9960"/>
        <v>0</v>
      </c>
      <c r="K1528" s="17">
        <f t="shared" si="9960"/>
        <v>0</v>
      </c>
      <c r="L1528" s="17">
        <f t="shared" si="9960"/>
        <v>0</v>
      </c>
      <c r="M1528" s="17">
        <f t="shared" si="9960"/>
        <v>0</v>
      </c>
      <c r="N1528" s="17">
        <f t="shared" si="9960"/>
        <v>0</v>
      </c>
      <c r="O1528" s="17">
        <f t="shared" si="9960"/>
        <v>0</v>
      </c>
      <c r="P1528" s="17">
        <f t="shared" si="9960"/>
        <v>0</v>
      </c>
      <c r="Q1528" s="17">
        <f t="shared" si="9960"/>
        <v>0</v>
      </c>
      <c r="R1528" s="17">
        <f t="shared" si="9960"/>
        <v>0</v>
      </c>
      <c r="S1528" s="17">
        <f t="shared" si="9960"/>
        <v>0</v>
      </c>
      <c r="T1528" s="17">
        <f t="shared" si="9960"/>
        <v>0</v>
      </c>
      <c r="U1528" s="17">
        <f t="shared" si="9960"/>
        <v>0</v>
      </c>
      <c r="V1528" s="17">
        <f t="shared" si="9960"/>
        <v>0</v>
      </c>
      <c r="W1528" s="17">
        <f t="shared" si="9960"/>
        <v>0</v>
      </c>
      <c r="X1528" s="17">
        <f t="shared" si="9960"/>
        <v>0</v>
      </c>
      <c r="Y1528" s="17">
        <f t="shared" si="9960"/>
        <v>0</v>
      </c>
      <c r="Z1528" s="17">
        <f t="shared" si="9960"/>
        <v>0</v>
      </c>
      <c r="AA1528" s="17">
        <f t="shared" si="9960"/>
        <v>0</v>
      </c>
      <c r="AB1528" s="17">
        <f t="shared" si="9960"/>
        <v>0</v>
      </c>
      <c r="AC1528" s="17">
        <f t="shared" si="9960"/>
        <v>0</v>
      </c>
      <c r="AD1528" s="17">
        <f t="shared" si="9960"/>
        <v>0</v>
      </c>
      <c r="AE1528" s="17">
        <f t="shared" si="9960"/>
        <v>0</v>
      </c>
      <c r="AF1528" s="17">
        <f t="shared" si="9960"/>
        <v>0</v>
      </c>
      <c r="AG1528" s="17">
        <f t="shared" si="9960"/>
        <v>0</v>
      </c>
      <c r="AH1528" s="17">
        <f t="shared" si="9960"/>
        <v>0</v>
      </c>
      <c r="AI1528" s="17">
        <f t="shared" si="9960"/>
        <v>0</v>
      </c>
      <c r="AJ1528" s="17">
        <f t="shared" si="9960"/>
        <v>0</v>
      </c>
      <c r="AK1528" s="17">
        <f t="shared" si="9960"/>
        <v>0</v>
      </c>
      <c r="AL1528" s="17">
        <f t="shared" si="9960"/>
        <v>0</v>
      </c>
      <c r="AM1528" s="17">
        <f t="shared" si="9960"/>
        <v>0</v>
      </c>
      <c r="AN1528" s="17">
        <f t="shared" si="9960"/>
        <v>0</v>
      </c>
      <c r="AO1528" s="17">
        <f t="shared" si="9960"/>
        <v>0</v>
      </c>
      <c r="AP1528" s="17">
        <f t="shared" si="9960"/>
        <v>0</v>
      </c>
      <c r="AQ1528" s="17">
        <f t="shared" si="9960"/>
        <v>0</v>
      </c>
      <c r="AR1528" s="17">
        <f t="shared" si="9960"/>
        <v>0</v>
      </c>
      <c r="AS1528" s="17">
        <f t="shared" si="9960"/>
        <v>0</v>
      </c>
      <c r="AT1528" s="17">
        <f t="shared" si="9960"/>
        <v>0</v>
      </c>
      <c r="AU1528" s="17">
        <f t="shared" si="9960"/>
        <v>0</v>
      </c>
      <c r="AV1528" s="17">
        <f t="shared" si="9960"/>
        <v>0</v>
      </c>
      <c r="AW1528" s="17">
        <f t="shared" si="9960"/>
        <v>0</v>
      </c>
      <c r="AX1528" s="17">
        <f t="shared" si="9960"/>
        <v>0</v>
      </c>
      <c r="AY1528" s="17">
        <f t="shared" si="9960"/>
        <v>0</v>
      </c>
      <c r="AZ1528" s="17">
        <f t="shared" si="9960"/>
        <v>0</v>
      </c>
      <c r="BA1528" s="17">
        <f t="shared" si="9960"/>
        <v>0</v>
      </c>
      <c r="BB1528" s="17">
        <f t="shared" si="9960"/>
        <v>0</v>
      </c>
      <c r="BC1528" s="17">
        <f t="shared" si="9960"/>
        <v>0</v>
      </c>
      <c r="BD1528" s="17">
        <f t="shared" si="9960"/>
        <v>0</v>
      </c>
      <c r="BE1528" s="17">
        <f t="shared" si="9960"/>
        <v>0</v>
      </c>
      <c r="BF1528" s="17">
        <f t="shared" si="9960"/>
        <v>0</v>
      </c>
      <c r="BG1528" s="17">
        <f t="shared" si="9960"/>
        <v>0</v>
      </c>
      <c r="BH1528" s="17">
        <f t="shared" si="9960"/>
        <v>0</v>
      </c>
      <c r="BI1528" s="17">
        <f t="shared" si="9960"/>
        <v>0</v>
      </c>
      <c r="BJ1528" s="17">
        <f t="shared" si="9960"/>
        <v>0</v>
      </c>
      <c r="BK1528" s="17">
        <f t="shared" si="9960"/>
        <v>0</v>
      </c>
      <c r="BL1528" s="17">
        <f t="shared" si="9960"/>
        <v>0</v>
      </c>
      <c r="BM1528" s="17">
        <f t="shared" si="9960"/>
        <v>0</v>
      </c>
      <c r="BN1528" s="17">
        <f t="shared" si="9960"/>
        <v>0</v>
      </c>
      <c r="BO1528" s="17">
        <f t="shared" si="9960"/>
        <v>0</v>
      </c>
      <c r="BP1528" s="17">
        <f t="shared" si="9960"/>
        <v>0</v>
      </c>
      <c r="BQ1528" s="17">
        <f t="shared" si="9960"/>
        <v>0</v>
      </c>
      <c r="BR1528" s="17">
        <f t="shared" si="9960"/>
        <v>0</v>
      </c>
      <c r="BS1528" s="17">
        <f t="shared" si="9960"/>
        <v>0</v>
      </c>
      <c r="BT1528" s="17">
        <f t="shared" si="9960"/>
        <v>-133692.34000000003</v>
      </c>
      <c r="BU1528" s="17">
        <f t="shared" ref="BU1528:CO1528" si="9961">BU104+BU231+BU365+BU493+BU623+BU752+BU883+BU1013+BU1142+BU1271+BU1399</f>
        <v>-135679.32666666663</v>
      </c>
      <c r="BV1528" s="17">
        <f t="shared" si="9961"/>
        <v>-137697.63333333336</v>
      </c>
      <c r="BW1528" s="17">
        <f t="shared" si="9961"/>
        <v>-139747.78</v>
      </c>
      <c r="BX1528" s="17">
        <f t="shared" si="9961"/>
        <v>-141830.28999999998</v>
      </c>
      <c r="BY1528" s="17">
        <f t="shared" si="9961"/>
        <v>-143945.71666666665</v>
      </c>
      <c r="BZ1528" s="17">
        <f t="shared" si="9961"/>
        <v>-146094.42333333334</v>
      </c>
      <c r="CA1528" s="17">
        <f t="shared" si="9961"/>
        <v>-148277.25333333336</v>
      </c>
      <c r="CB1528" s="17">
        <f t="shared" si="9961"/>
        <v>-150494.39999999997</v>
      </c>
      <c r="CC1528" s="17">
        <f t="shared" si="9961"/>
        <v>-152746.79</v>
      </c>
      <c r="CD1528" s="17">
        <f t="shared" si="9961"/>
        <v>-155034.77666666667</v>
      </c>
      <c r="CE1528" s="17">
        <f t="shared" si="9961"/>
        <v>-157359.04666666666</v>
      </c>
      <c r="CF1528" s="17">
        <f t="shared" si="9961"/>
        <v>-159575.24000000002</v>
      </c>
      <c r="CG1528" s="17">
        <f t="shared" si="9961"/>
        <v>-161973.16</v>
      </c>
      <c r="CH1528" s="17">
        <f t="shared" si="9961"/>
        <v>-164409.08000000002</v>
      </c>
      <c r="CI1528" s="17">
        <f t="shared" si="9961"/>
        <v>-166883.72</v>
      </c>
      <c r="CJ1528" s="17">
        <f t="shared" si="9961"/>
        <v>-169397.63999999998</v>
      </c>
      <c r="CK1528" s="17">
        <f t="shared" si="9961"/>
        <v>-171951.56</v>
      </c>
      <c r="CL1528" s="17">
        <f t="shared" si="9961"/>
        <v>-174546.16</v>
      </c>
      <c r="CM1528" s="17">
        <f t="shared" si="9961"/>
        <v>-177182.00000000003</v>
      </c>
      <c r="CN1528" s="17">
        <f t="shared" si="9961"/>
        <v>-179859.96</v>
      </c>
      <c r="CO1528" s="17">
        <f t="shared" si="9961"/>
        <v>-182580.6</v>
      </c>
    </row>
    <row r="1529" spans="2:93">
      <c r="B1529" s="556"/>
      <c r="C1529" s="556">
        <v>64</v>
      </c>
      <c r="D1529" s="632"/>
      <c r="E1529" s="632"/>
      <c r="F1529" s="632"/>
      <c r="G1529" s="632"/>
      <c r="H1529" s="17"/>
      <c r="I1529" s="17">
        <f t="shared" ref="I1529:BT1529" si="9962">I105+I232+I366+I494+I624+I753+I884+I1014+I1143+I1272+I1400</f>
        <v>0</v>
      </c>
      <c r="J1529" s="17">
        <f t="shared" si="9962"/>
        <v>0</v>
      </c>
      <c r="K1529" s="17">
        <f t="shared" si="9962"/>
        <v>0</v>
      </c>
      <c r="L1529" s="17">
        <f t="shared" si="9962"/>
        <v>0</v>
      </c>
      <c r="M1529" s="17">
        <f t="shared" si="9962"/>
        <v>0</v>
      </c>
      <c r="N1529" s="17">
        <f t="shared" si="9962"/>
        <v>0</v>
      </c>
      <c r="O1529" s="17">
        <f t="shared" si="9962"/>
        <v>0</v>
      </c>
      <c r="P1529" s="17">
        <f t="shared" si="9962"/>
        <v>0</v>
      </c>
      <c r="Q1529" s="17">
        <f t="shared" si="9962"/>
        <v>0</v>
      </c>
      <c r="R1529" s="17">
        <f t="shared" si="9962"/>
        <v>0</v>
      </c>
      <c r="S1529" s="17">
        <f t="shared" si="9962"/>
        <v>0</v>
      </c>
      <c r="T1529" s="17">
        <f t="shared" si="9962"/>
        <v>0</v>
      </c>
      <c r="U1529" s="17">
        <f t="shared" si="9962"/>
        <v>0</v>
      </c>
      <c r="V1529" s="17">
        <f t="shared" si="9962"/>
        <v>0</v>
      </c>
      <c r="W1529" s="17">
        <f t="shared" si="9962"/>
        <v>0</v>
      </c>
      <c r="X1529" s="17">
        <f t="shared" si="9962"/>
        <v>0</v>
      </c>
      <c r="Y1529" s="17">
        <f t="shared" si="9962"/>
        <v>0</v>
      </c>
      <c r="Z1529" s="17">
        <f t="shared" si="9962"/>
        <v>0</v>
      </c>
      <c r="AA1529" s="17">
        <f t="shared" si="9962"/>
        <v>0</v>
      </c>
      <c r="AB1529" s="17">
        <f t="shared" si="9962"/>
        <v>0</v>
      </c>
      <c r="AC1529" s="17">
        <f t="shared" si="9962"/>
        <v>0</v>
      </c>
      <c r="AD1529" s="17">
        <f t="shared" si="9962"/>
        <v>0</v>
      </c>
      <c r="AE1529" s="17">
        <f t="shared" si="9962"/>
        <v>0</v>
      </c>
      <c r="AF1529" s="17">
        <f t="shared" si="9962"/>
        <v>0</v>
      </c>
      <c r="AG1529" s="17">
        <f t="shared" si="9962"/>
        <v>0</v>
      </c>
      <c r="AH1529" s="17">
        <f t="shared" si="9962"/>
        <v>0</v>
      </c>
      <c r="AI1529" s="17">
        <f t="shared" si="9962"/>
        <v>0</v>
      </c>
      <c r="AJ1529" s="17">
        <f t="shared" si="9962"/>
        <v>0</v>
      </c>
      <c r="AK1529" s="17">
        <f t="shared" si="9962"/>
        <v>0</v>
      </c>
      <c r="AL1529" s="17">
        <f t="shared" si="9962"/>
        <v>0</v>
      </c>
      <c r="AM1529" s="17">
        <f t="shared" si="9962"/>
        <v>0</v>
      </c>
      <c r="AN1529" s="17">
        <f t="shared" si="9962"/>
        <v>0</v>
      </c>
      <c r="AO1529" s="17">
        <f t="shared" si="9962"/>
        <v>0</v>
      </c>
      <c r="AP1529" s="17">
        <f t="shared" si="9962"/>
        <v>0</v>
      </c>
      <c r="AQ1529" s="17">
        <f t="shared" si="9962"/>
        <v>0</v>
      </c>
      <c r="AR1529" s="17">
        <f t="shared" si="9962"/>
        <v>0</v>
      </c>
      <c r="AS1529" s="17">
        <f t="shared" si="9962"/>
        <v>0</v>
      </c>
      <c r="AT1529" s="17">
        <f t="shared" si="9962"/>
        <v>0</v>
      </c>
      <c r="AU1529" s="17">
        <f t="shared" si="9962"/>
        <v>0</v>
      </c>
      <c r="AV1529" s="17">
        <f t="shared" si="9962"/>
        <v>0</v>
      </c>
      <c r="AW1529" s="17">
        <f t="shared" si="9962"/>
        <v>0</v>
      </c>
      <c r="AX1529" s="17">
        <f t="shared" si="9962"/>
        <v>0</v>
      </c>
      <c r="AY1529" s="17">
        <f t="shared" si="9962"/>
        <v>0</v>
      </c>
      <c r="AZ1529" s="17">
        <f t="shared" si="9962"/>
        <v>0</v>
      </c>
      <c r="BA1529" s="17">
        <f t="shared" si="9962"/>
        <v>0</v>
      </c>
      <c r="BB1529" s="17">
        <f t="shared" si="9962"/>
        <v>0</v>
      </c>
      <c r="BC1529" s="17">
        <f t="shared" si="9962"/>
        <v>0</v>
      </c>
      <c r="BD1529" s="17">
        <f t="shared" si="9962"/>
        <v>0</v>
      </c>
      <c r="BE1529" s="17">
        <f t="shared" si="9962"/>
        <v>0</v>
      </c>
      <c r="BF1529" s="17">
        <f t="shared" si="9962"/>
        <v>0</v>
      </c>
      <c r="BG1529" s="17">
        <f t="shared" si="9962"/>
        <v>0</v>
      </c>
      <c r="BH1529" s="17">
        <f t="shared" si="9962"/>
        <v>0</v>
      </c>
      <c r="BI1529" s="17">
        <f t="shared" si="9962"/>
        <v>0</v>
      </c>
      <c r="BJ1529" s="17">
        <f t="shared" si="9962"/>
        <v>0</v>
      </c>
      <c r="BK1529" s="17">
        <f t="shared" si="9962"/>
        <v>0</v>
      </c>
      <c r="BL1529" s="17">
        <f t="shared" si="9962"/>
        <v>0</v>
      </c>
      <c r="BM1529" s="17">
        <f t="shared" si="9962"/>
        <v>0</v>
      </c>
      <c r="BN1529" s="17">
        <f t="shared" si="9962"/>
        <v>0</v>
      </c>
      <c r="BO1529" s="17">
        <f t="shared" si="9962"/>
        <v>0</v>
      </c>
      <c r="BP1529" s="17">
        <f t="shared" si="9962"/>
        <v>0</v>
      </c>
      <c r="BQ1529" s="17">
        <f t="shared" si="9962"/>
        <v>0</v>
      </c>
      <c r="BR1529" s="17">
        <f t="shared" si="9962"/>
        <v>0</v>
      </c>
      <c r="BS1529" s="17">
        <f t="shared" si="9962"/>
        <v>0</v>
      </c>
      <c r="BT1529" s="17">
        <f t="shared" si="9962"/>
        <v>0</v>
      </c>
      <c r="BU1529" s="17">
        <f t="shared" ref="BU1529:CO1529" si="9963">BU105+BU232+BU366+BU494+BU624+BU753+BU884+BU1014+BU1143+BU1272+BU1400</f>
        <v>-135679.32666666663</v>
      </c>
      <c r="BV1529" s="17">
        <f t="shared" si="9963"/>
        <v>-137697.63333333336</v>
      </c>
      <c r="BW1529" s="17">
        <f t="shared" si="9963"/>
        <v>-139747.78</v>
      </c>
      <c r="BX1529" s="17">
        <f t="shared" si="9963"/>
        <v>-141830.28999999998</v>
      </c>
      <c r="BY1529" s="17">
        <f t="shared" si="9963"/>
        <v>-143945.71666666665</v>
      </c>
      <c r="BZ1529" s="17">
        <f t="shared" si="9963"/>
        <v>-146094.42333333334</v>
      </c>
      <c r="CA1529" s="17">
        <f t="shared" si="9963"/>
        <v>-148277.25333333336</v>
      </c>
      <c r="CB1529" s="17">
        <f t="shared" si="9963"/>
        <v>-150494.39999999997</v>
      </c>
      <c r="CC1529" s="17">
        <f t="shared" si="9963"/>
        <v>-152746.79</v>
      </c>
      <c r="CD1529" s="17">
        <f t="shared" si="9963"/>
        <v>-155034.77666666667</v>
      </c>
      <c r="CE1529" s="17">
        <f t="shared" si="9963"/>
        <v>-157359.04666666666</v>
      </c>
      <c r="CF1529" s="17">
        <f t="shared" si="9963"/>
        <v>-159720.15666666668</v>
      </c>
      <c r="CG1529" s="17">
        <f t="shared" si="9963"/>
        <v>-161973.16</v>
      </c>
      <c r="CH1529" s="17">
        <f t="shared" si="9963"/>
        <v>-164409.08000000002</v>
      </c>
      <c r="CI1529" s="17">
        <f t="shared" si="9963"/>
        <v>-166883.72</v>
      </c>
      <c r="CJ1529" s="17">
        <f t="shared" si="9963"/>
        <v>-169397.63999999998</v>
      </c>
      <c r="CK1529" s="17">
        <f t="shared" si="9963"/>
        <v>-171951.56</v>
      </c>
      <c r="CL1529" s="17">
        <f t="shared" si="9963"/>
        <v>-174546.16</v>
      </c>
      <c r="CM1529" s="17">
        <f t="shared" si="9963"/>
        <v>-177182.00000000003</v>
      </c>
      <c r="CN1529" s="17">
        <f t="shared" si="9963"/>
        <v>-179859.96</v>
      </c>
      <c r="CO1529" s="17">
        <f t="shared" si="9963"/>
        <v>-182580.6</v>
      </c>
    </row>
    <row r="1530" spans="2:93">
      <c r="B1530" s="556"/>
      <c r="C1530" s="556">
        <v>65</v>
      </c>
      <c r="D1530" s="632"/>
      <c r="E1530" s="632"/>
      <c r="F1530" s="632"/>
      <c r="G1530" s="632"/>
      <c r="H1530" s="17"/>
      <c r="I1530" s="17">
        <f t="shared" ref="I1530:BT1530" si="9964">I106+I233+I367+I495+I625+I754+I885+I1015+I1144+I1273+I1401</f>
        <v>0</v>
      </c>
      <c r="J1530" s="17">
        <f t="shared" si="9964"/>
        <v>0</v>
      </c>
      <c r="K1530" s="17">
        <f t="shared" si="9964"/>
        <v>0</v>
      </c>
      <c r="L1530" s="17">
        <f t="shared" si="9964"/>
        <v>0</v>
      </c>
      <c r="M1530" s="17">
        <f t="shared" si="9964"/>
        <v>0</v>
      </c>
      <c r="N1530" s="17">
        <f t="shared" si="9964"/>
        <v>0</v>
      </c>
      <c r="O1530" s="17">
        <f t="shared" si="9964"/>
        <v>0</v>
      </c>
      <c r="P1530" s="17">
        <f t="shared" si="9964"/>
        <v>0</v>
      </c>
      <c r="Q1530" s="17">
        <f t="shared" si="9964"/>
        <v>0</v>
      </c>
      <c r="R1530" s="17">
        <f t="shared" si="9964"/>
        <v>0</v>
      </c>
      <c r="S1530" s="17">
        <f t="shared" si="9964"/>
        <v>0</v>
      </c>
      <c r="T1530" s="17">
        <f t="shared" si="9964"/>
        <v>0</v>
      </c>
      <c r="U1530" s="17">
        <f t="shared" si="9964"/>
        <v>0</v>
      </c>
      <c r="V1530" s="17">
        <f t="shared" si="9964"/>
        <v>0</v>
      </c>
      <c r="W1530" s="17">
        <f t="shared" si="9964"/>
        <v>0</v>
      </c>
      <c r="X1530" s="17">
        <f t="shared" si="9964"/>
        <v>0</v>
      </c>
      <c r="Y1530" s="17">
        <f t="shared" si="9964"/>
        <v>0</v>
      </c>
      <c r="Z1530" s="17">
        <f t="shared" si="9964"/>
        <v>0</v>
      </c>
      <c r="AA1530" s="17">
        <f t="shared" si="9964"/>
        <v>0</v>
      </c>
      <c r="AB1530" s="17">
        <f t="shared" si="9964"/>
        <v>0</v>
      </c>
      <c r="AC1530" s="17">
        <f t="shared" si="9964"/>
        <v>0</v>
      </c>
      <c r="AD1530" s="17">
        <f t="shared" si="9964"/>
        <v>0</v>
      </c>
      <c r="AE1530" s="17">
        <f t="shared" si="9964"/>
        <v>0</v>
      </c>
      <c r="AF1530" s="17">
        <f t="shared" si="9964"/>
        <v>0</v>
      </c>
      <c r="AG1530" s="17">
        <f t="shared" si="9964"/>
        <v>0</v>
      </c>
      <c r="AH1530" s="17">
        <f t="shared" si="9964"/>
        <v>0</v>
      </c>
      <c r="AI1530" s="17">
        <f t="shared" si="9964"/>
        <v>0</v>
      </c>
      <c r="AJ1530" s="17">
        <f t="shared" si="9964"/>
        <v>0</v>
      </c>
      <c r="AK1530" s="17">
        <f t="shared" si="9964"/>
        <v>0</v>
      </c>
      <c r="AL1530" s="17">
        <f t="shared" si="9964"/>
        <v>0</v>
      </c>
      <c r="AM1530" s="17">
        <f t="shared" si="9964"/>
        <v>0</v>
      </c>
      <c r="AN1530" s="17">
        <f t="shared" si="9964"/>
        <v>0</v>
      </c>
      <c r="AO1530" s="17">
        <f t="shared" si="9964"/>
        <v>0</v>
      </c>
      <c r="AP1530" s="17">
        <f t="shared" si="9964"/>
        <v>0</v>
      </c>
      <c r="AQ1530" s="17">
        <f t="shared" si="9964"/>
        <v>0</v>
      </c>
      <c r="AR1530" s="17">
        <f t="shared" si="9964"/>
        <v>0</v>
      </c>
      <c r="AS1530" s="17">
        <f t="shared" si="9964"/>
        <v>0</v>
      </c>
      <c r="AT1530" s="17">
        <f t="shared" si="9964"/>
        <v>0</v>
      </c>
      <c r="AU1530" s="17">
        <f t="shared" si="9964"/>
        <v>0</v>
      </c>
      <c r="AV1530" s="17">
        <f t="shared" si="9964"/>
        <v>0</v>
      </c>
      <c r="AW1530" s="17">
        <f t="shared" si="9964"/>
        <v>0</v>
      </c>
      <c r="AX1530" s="17">
        <f t="shared" si="9964"/>
        <v>0</v>
      </c>
      <c r="AY1530" s="17">
        <f t="shared" si="9964"/>
        <v>0</v>
      </c>
      <c r="AZ1530" s="17">
        <f t="shared" si="9964"/>
        <v>0</v>
      </c>
      <c r="BA1530" s="17">
        <f t="shared" si="9964"/>
        <v>0</v>
      </c>
      <c r="BB1530" s="17">
        <f t="shared" si="9964"/>
        <v>0</v>
      </c>
      <c r="BC1530" s="17">
        <f t="shared" si="9964"/>
        <v>0</v>
      </c>
      <c r="BD1530" s="17">
        <f t="shared" si="9964"/>
        <v>0</v>
      </c>
      <c r="BE1530" s="17">
        <f t="shared" si="9964"/>
        <v>0</v>
      </c>
      <c r="BF1530" s="17">
        <f t="shared" si="9964"/>
        <v>0</v>
      </c>
      <c r="BG1530" s="17">
        <f t="shared" si="9964"/>
        <v>0</v>
      </c>
      <c r="BH1530" s="17">
        <f t="shared" si="9964"/>
        <v>0</v>
      </c>
      <c r="BI1530" s="17">
        <f t="shared" si="9964"/>
        <v>0</v>
      </c>
      <c r="BJ1530" s="17">
        <f t="shared" si="9964"/>
        <v>0</v>
      </c>
      <c r="BK1530" s="17">
        <f t="shared" si="9964"/>
        <v>0</v>
      </c>
      <c r="BL1530" s="17">
        <f t="shared" si="9964"/>
        <v>0</v>
      </c>
      <c r="BM1530" s="17">
        <f t="shared" si="9964"/>
        <v>0</v>
      </c>
      <c r="BN1530" s="17">
        <f t="shared" si="9964"/>
        <v>0</v>
      </c>
      <c r="BO1530" s="17">
        <f t="shared" si="9964"/>
        <v>0</v>
      </c>
      <c r="BP1530" s="17">
        <f t="shared" si="9964"/>
        <v>0</v>
      </c>
      <c r="BQ1530" s="17">
        <f t="shared" si="9964"/>
        <v>0</v>
      </c>
      <c r="BR1530" s="17">
        <f t="shared" si="9964"/>
        <v>0</v>
      </c>
      <c r="BS1530" s="17">
        <f t="shared" si="9964"/>
        <v>0</v>
      </c>
      <c r="BT1530" s="17">
        <f t="shared" si="9964"/>
        <v>0</v>
      </c>
      <c r="BU1530" s="17">
        <f t="shared" ref="BU1530:CO1530" si="9965">BU106+BU233+BU367+BU495+BU625+BU754+BU885+BU1015+BU1144+BU1273+BU1401</f>
        <v>0</v>
      </c>
      <c r="BV1530" s="17">
        <f t="shared" si="9965"/>
        <v>-137697.63333333336</v>
      </c>
      <c r="BW1530" s="17">
        <f t="shared" si="9965"/>
        <v>-139747.78</v>
      </c>
      <c r="BX1530" s="17">
        <f t="shared" si="9965"/>
        <v>-141830.28999999998</v>
      </c>
      <c r="BY1530" s="17">
        <f t="shared" si="9965"/>
        <v>-143945.71666666665</v>
      </c>
      <c r="BZ1530" s="17">
        <f t="shared" si="9965"/>
        <v>-146094.42333333334</v>
      </c>
      <c r="CA1530" s="17">
        <f t="shared" si="9965"/>
        <v>-148277.25333333336</v>
      </c>
      <c r="CB1530" s="17">
        <f t="shared" si="9965"/>
        <v>-150494.39999999997</v>
      </c>
      <c r="CC1530" s="17">
        <f t="shared" si="9965"/>
        <v>-152746.79</v>
      </c>
      <c r="CD1530" s="17">
        <f t="shared" si="9965"/>
        <v>-155034.77666666667</v>
      </c>
      <c r="CE1530" s="17">
        <f t="shared" si="9965"/>
        <v>-157359.04666666666</v>
      </c>
      <c r="CF1530" s="17">
        <f t="shared" si="9965"/>
        <v>-159720.15666666668</v>
      </c>
      <c r="CG1530" s="17">
        <f t="shared" si="9965"/>
        <v>-162118.74333333335</v>
      </c>
      <c r="CH1530" s="17">
        <f t="shared" si="9965"/>
        <v>-164409.08000000002</v>
      </c>
      <c r="CI1530" s="17">
        <f t="shared" si="9965"/>
        <v>-166883.72</v>
      </c>
      <c r="CJ1530" s="17">
        <f t="shared" si="9965"/>
        <v>-169397.63999999998</v>
      </c>
      <c r="CK1530" s="17">
        <f t="shared" si="9965"/>
        <v>-171951.56</v>
      </c>
      <c r="CL1530" s="17">
        <f t="shared" si="9965"/>
        <v>-174546.16</v>
      </c>
      <c r="CM1530" s="17">
        <f t="shared" si="9965"/>
        <v>-177182.00000000003</v>
      </c>
      <c r="CN1530" s="17">
        <f t="shared" si="9965"/>
        <v>-179859.96</v>
      </c>
      <c r="CO1530" s="17">
        <f t="shared" si="9965"/>
        <v>-182580.6</v>
      </c>
    </row>
    <row r="1531" spans="2:93">
      <c r="B1531" s="556"/>
      <c r="C1531" s="556">
        <v>66</v>
      </c>
      <c r="D1531" s="632"/>
      <c r="E1531" s="632"/>
      <c r="F1531" s="632"/>
      <c r="G1531" s="632"/>
      <c r="H1531" s="17"/>
      <c r="I1531" s="17">
        <f t="shared" ref="I1531:BT1531" si="9966">I107+I234+I368+I496+I626+I755+I886+I1016+I1145+I1274+I1402</f>
        <v>0</v>
      </c>
      <c r="J1531" s="17">
        <f t="shared" si="9966"/>
        <v>0</v>
      </c>
      <c r="K1531" s="17">
        <f t="shared" si="9966"/>
        <v>0</v>
      </c>
      <c r="L1531" s="17">
        <f t="shared" si="9966"/>
        <v>0</v>
      </c>
      <c r="M1531" s="17">
        <f t="shared" si="9966"/>
        <v>0</v>
      </c>
      <c r="N1531" s="17">
        <f t="shared" si="9966"/>
        <v>0</v>
      </c>
      <c r="O1531" s="17">
        <f t="shared" si="9966"/>
        <v>0</v>
      </c>
      <c r="P1531" s="17">
        <f t="shared" si="9966"/>
        <v>0</v>
      </c>
      <c r="Q1531" s="17">
        <f t="shared" si="9966"/>
        <v>0</v>
      </c>
      <c r="R1531" s="17">
        <f t="shared" si="9966"/>
        <v>0</v>
      </c>
      <c r="S1531" s="17">
        <f t="shared" si="9966"/>
        <v>0</v>
      </c>
      <c r="T1531" s="17">
        <f t="shared" si="9966"/>
        <v>0</v>
      </c>
      <c r="U1531" s="17">
        <f t="shared" si="9966"/>
        <v>0</v>
      </c>
      <c r="V1531" s="17">
        <f t="shared" si="9966"/>
        <v>0</v>
      </c>
      <c r="W1531" s="17">
        <f t="shared" si="9966"/>
        <v>0</v>
      </c>
      <c r="X1531" s="17">
        <f t="shared" si="9966"/>
        <v>0</v>
      </c>
      <c r="Y1531" s="17">
        <f t="shared" si="9966"/>
        <v>0</v>
      </c>
      <c r="Z1531" s="17">
        <f t="shared" si="9966"/>
        <v>0</v>
      </c>
      <c r="AA1531" s="17">
        <f t="shared" si="9966"/>
        <v>0</v>
      </c>
      <c r="AB1531" s="17">
        <f t="shared" si="9966"/>
        <v>0</v>
      </c>
      <c r="AC1531" s="17">
        <f t="shared" si="9966"/>
        <v>0</v>
      </c>
      <c r="AD1531" s="17">
        <f t="shared" si="9966"/>
        <v>0</v>
      </c>
      <c r="AE1531" s="17">
        <f t="shared" si="9966"/>
        <v>0</v>
      </c>
      <c r="AF1531" s="17">
        <f t="shared" si="9966"/>
        <v>0</v>
      </c>
      <c r="AG1531" s="17">
        <f t="shared" si="9966"/>
        <v>0</v>
      </c>
      <c r="AH1531" s="17">
        <f t="shared" si="9966"/>
        <v>0</v>
      </c>
      <c r="AI1531" s="17">
        <f t="shared" si="9966"/>
        <v>0</v>
      </c>
      <c r="AJ1531" s="17">
        <f t="shared" si="9966"/>
        <v>0</v>
      </c>
      <c r="AK1531" s="17">
        <f t="shared" si="9966"/>
        <v>0</v>
      </c>
      <c r="AL1531" s="17">
        <f t="shared" si="9966"/>
        <v>0</v>
      </c>
      <c r="AM1531" s="17">
        <f t="shared" si="9966"/>
        <v>0</v>
      </c>
      <c r="AN1531" s="17">
        <f t="shared" si="9966"/>
        <v>0</v>
      </c>
      <c r="AO1531" s="17">
        <f t="shared" si="9966"/>
        <v>0</v>
      </c>
      <c r="AP1531" s="17">
        <f t="shared" si="9966"/>
        <v>0</v>
      </c>
      <c r="AQ1531" s="17">
        <f t="shared" si="9966"/>
        <v>0</v>
      </c>
      <c r="AR1531" s="17">
        <f t="shared" si="9966"/>
        <v>0</v>
      </c>
      <c r="AS1531" s="17">
        <f t="shared" si="9966"/>
        <v>0</v>
      </c>
      <c r="AT1531" s="17">
        <f t="shared" si="9966"/>
        <v>0</v>
      </c>
      <c r="AU1531" s="17">
        <f t="shared" si="9966"/>
        <v>0</v>
      </c>
      <c r="AV1531" s="17">
        <f t="shared" si="9966"/>
        <v>0</v>
      </c>
      <c r="AW1531" s="17">
        <f t="shared" si="9966"/>
        <v>0</v>
      </c>
      <c r="AX1531" s="17">
        <f t="shared" si="9966"/>
        <v>0</v>
      </c>
      <c r="AY1531" s="17">
        <f t="shared" si="9966"/>
        <v>0</v>
      </c>
      <c r="AZ1531" s="17">
        <f t="shared" si="9966"/>
        <v>0</v>
      </c>
      <c r="BA1531" s="17">
        <f t="shared" si="9966"/>
        <v>0</v>
      </c>
      <c r="BB1531" s="17">
        <f t="shared" si="9966"/>
        <v>0</v>
      </c>
      <c r="BC1531" s="17">
        <f t="shared" si="9966"/>
        <v>0</v>
      </c>
      <c r="BD1531" s="17">
        <f t="shared" si="9966"/>
        <v>0</v>
      </c>
      <c r="BE1531" s="17">
        <f t="shared" si="9966"/>
        <v>0</v>
      </c>
      <c r="BF1531" s="17">
        <f t="shared" si="9966"/>
        <v>0</v>
      </c>
      <c r="BG1531" s="17">
        <f t="shared" si="9966"/>
        <v>0</v>
      </c>
      <c r="BH1531" s="17">
        <f t="shared" si="9966"/>
        <v>0</v>
      </c>
      <c r="BI1531" s="17">
        <f t="shared" si="9966"/>
        <v>0</v>
      </c>
      <c r="BJ1531" s="17">
        <f t="shared" si="9966"/>
        <v>0</v>
      </c>
      <c r="BK1531" s="17">
        <f t="shared" si="9966"/>
        <v>0</v>
      </c>
      <c r="BL1531" s="17">
        <f t="shared" si="9966"/>
        <v>0</v>
      </c>
      <c r="BM1531" s="17">
        <f t="shared" si="9966"/>
        <v>0</v>
      </c>
      <c r="BN1531" s="17">
        <f t="shared" si="9966"/>
        <v>0</v>
      </c>
      <c r="BO1531" s="17">
        <f t="shared" si="9966"/>
        <v>0</v>
      </c>
      <c r="BP1531" s="17">
        <f t="shared" si="9966"/>
        <v>0</v>
      </c>
      <c r="BQ1531" s="17">
        <f t="shared" si="9966"/>
        <v>0</v>
      </c>
      <c r="BR1531" s="17">
        <f t="shared" si="9966"/>
        <v>0</v>
      </c>
      <c r="BS1531" s="17">
        <f t="shared" si="9966"/>
        <v>0</v>
      </c>
      <c r="BT1531" s="17">
        <f t="shared" si="9966"/>
        <v>0</v>
      </c>
      <c r="BU1531" s="17">
        <f t="shared" ref="BU1531:CO1531" si="9967">BU107+BU234+BU368+BU496+BU626+BU755+BU886+BU1016+BU1145+BU1274+BU1402</f>
        <v>0</v>
      </c>
      <c r="BV1531" s="17">
        <f t="shared" si="9967"/>
        <v>0</v>
      </c>
      <c r="BW1531" s="17">
        <f t="shared" si="9967"/>
        <v>-139747.78</v>
      </c>
      <c r="BX1531" s="17">
        <f t="shared" si="9967"/>
        <v>-141830.28999999998</v>
      </c>
      <c r="BY1531" s="17">
        <f t="shared" si="9967"/>
        <v>-143945.71666666665</v>
      </c>
      <c r="BZ1531" s="17">
        <f t="shared" si="9967"/>
        <v>-146094.42333333334</v>
      </c>
      <c r="CA1531" s="17">
        <f t="shared" si="9967"/>
        <v>-148277.25333333336</v>
      </c>
      <c r="CB1531" s="17">
        <f t="shared" si="9967"/>
        <v>-150494.39999999997</v>
      </c>
      <c r="CC1531" s="17">
        <f t="shared" si="9967"/>
        <v>-152746.79</v>
      </c>
      <c r="CD1531" s="17">
        <f t="shared" si="9967"/>
        <v>-155034.77666666667</v>
      </c>
      <c r="CE1531" s="17">
        <f t="shared" si="9967"/>
        <v>-157359.04666666666</v>
      </c>
      <c r="CF1531" s="17">
        <f t="shared" si="9967"/>
        <v>-159720.15666666668</v>
      </c>
      <c r="CG1531" s="17">
        <f t="shared" si="9967"/>
        <v>-162118.74333333335</v>
      </c>
      <c r="CH1531" s="17">
        <f t="shared" si="9967"/>
        <v>-164555.41333333336</v>
      </c>
      <c r="CI1531" s="17">
        <f t="shared" si="9967"/>
        <v>-166883.72</v>
      </c>
      <c r="CJ1531" s="17">
        <f t="shared" si="9967"/>
        <v>-169397.63999999998</v>
      </c>
      <c r="CK1531" s="17">
        <f t="shared" si="9967"/>
        <v>-171951.56</v>
      </c>
      <c r="CL1531" s="17">
        <f t="shared" si="9967"/>
        <v>-174546.16</v>
      </c>
      <c r="CM1531" s="17">
        <f t="shared" si="9967"/>
        <v>-177182.00000000003</v>
      </c>
      <c r="CN1531" s="17">
        <f t="shared" si="9967"/>
        <v>-179859.96</v>
      </c>
      <c r="CO1531" s="17">
        <f t="shared" si="9967"/>
        <v>-182580.6</v>
      </c>
    </row>
    <row r="1532" spans="2:93">
      <c r="B1532" s="556"/>
      <c r="C1532" s="556">
        <v>67</v>
      </c>
      <c r="D1532" s="632"/>
      <c r="E1532" s="632"/>
      <c r="F1532" s="632"/>
      <c r="G1532" s="632"/>
      <c r="H1532" s="17"/>
      <c r="I1532" s="17">
        <f t="shared" ref="I1532:BT1532" si="9968">I108+I235+I369+I497+I627+I756+I887+I1017+I1146+I1275+I1403</f>
        <v>0</v>
      </c>
      <c r="J1532" s="17">
        <f t="shared" si="9968"/>
        <v>0</v>
      </c>
      <c r="K1532" s="17">
        <f t="shared" si="9968"/>
        <v>0</v>
      </c>
      <c r="L1532" s="17">
        <f t="shared" si="9968"/>
        <v>0</v>
      </c>
      <c r="M1532" s="17">
        <f t="shared" si="9968"/>
        <v>0</v>
      </c>
      <c r="N1532" s="17">
        <f t="shared" si="9968"/>
        <v>0</v>
      </c>
      <c r="O1532" s="17">
        <f t="shared" si="9968"/>
        <v>0</v>
      </c>
      <c r="P1532" s="17">
        <f t="shared" si="9968"/>
        <v>0</v>
      </c>
      <c r="Q1532" s="17">
        <f t="shared" si="9968"/>
        <v>0</v>
      </c>
      <c r="R1532" s="17">
        <f t="shared" si="9968"/>
        <v>0</v>
      </c>
      <c r="S1532" s="17">
        <f t="shared" si="9968"/>
        <v>0</v>
      </c>
      <c r="T1532" s="17">
        <f t="shared" si="9968"/>
        <v>0</v>
      </c>
      <c r="U1532" s="17">
        <f t="shared" si="9968"/>
        <v>0</v>
      </c>
      <c r="V1532" s="17">
        <f t="shared" si="9968"/>
        <v>0</v>
      </c>
      <c r="W1532" s="17">
        <f t="shared" si="9968"/>
        <v>0</v>
      </c>
      <c r="X1532" s="17">
        <f t="shared" si="9968"/>
        <v>0</v>
      </c>
      <c r="Y1532" s="17">
        <f t="shared" si="9968"/>
        <v>0</v>
      </c>
      <c r="Z1532" s="17">
        <f t="shared" si="9968"/>
        <v>0</v>
      </c>
      <c r="AA1532" s="17">
        <f t="shared" si="9968"/>
        <v>0</v>
      </c>
      <c r="AB1532" s="17">
        <f t="shared" si="9968"/>
        <v>0</v>
      </c>
      <c r="AC1532" s="17">
        <f t="shared" si="9968"/>
        <v>0</v>
      </c>
      <c r="AD1532" s="17">
        <f t="shared" si="9968"/>
        <v>0</v>
      </c>
      <c r="AE1532" s="17">
        <f t="shared" si="9968"/>
        <v>0</v>
      </c>
      <c r="AF1532" s="17">
        <f t="shared" si="9968"/>
        <v>0</v>
      </c>
      <c r="AG1532" s="17">
        <f t="shared" si="9968"/>
        <v>0</v>
      </c>
      <c r="AH1532" s="17">
        <f t="shared" si="9968"/>
        <v>0</v>
      </c>
      <c r="AI1532" s="17">
        <f t="shared" si="9968"/>
        <v>0</v>
      </c>
      <c r="AJ1532" s="17">
        <f t="shared" si="9968"/>
        <v>0</v>
      </c>
      <c r="AK1532" s="17">
        <f t="shared" si="9968"/>
        <v>0</v>
      </c>
      <c r="AL1532" s="17">
        <f t="shared" si="9968"/>
        <v>0</v>
      </c>
      <c r="AM1532" s="17">
        <f t="shared" si="9968"/>
        <v>0</v>
      </c>
      <c r="AN1532" s="17">
        <f t="shared" si="9968"/>
        <v>0</v>
      </c>
      <c r="AO1532" s="17">
        <f t="shared" si="9968"/>
        <v>0</v>
      </c>
      <c r="AP1532" s="17">
        <f t="shared" si="9968"/>
        <v>0</v>
      </c>
      <c r="AQ1532" s="17">
        <f t="shared" si="9968"/>
        <v>0</v>
      </c>
      <c r="AR1532" s="17">
        <f t="shared" si="9968"/>
        <v>0</v>
      </c>
      <c r="AS1532" s="17">
        <f t="shared" si="9968"/>
        <v>0</v>
      </c>
      <c r="AT1532" s="17">
        <f t="shared" si="9968"/>
        <v>0</v>
      </c>
      <c r="AU1532" s="17">
        <f t="shared" si="9968"/>
        <v>0</v>
      </c>
      <c r="AV1532" s="17">
        <f t="shared" si="9968"/>
        <v>0</v>
      </c>
      <c r="AW1532" s="17">
        <f t="shared" si="9968"/>
        <v>0</v>
      </c>
      <c r="AX1532" s="17">
        <f t="shared" si="9968"/>
        <v>0</v>
      </c>
      <c r="AY1532" s="17">
        <f t="shared" si="9968"/>
        <v>0</v>
      </c>
      <c r="AZ1532" s="17">
        <f t="shared" si="9968"/>
        <v>0</v>
      </c>
      <c r="BA1532" s="17">
        <f t="shared" si="9968"/>
        <v>0</v>
      </c>
      <c r="BB1532" s="17">
        <f t="shared" si="9968"/>
        <v>0</v>
      </c>
      <c r="BC1532" s="17">
        <f t="shared" si="9968"/>
        <v>0</v>
      </c>
      <c r="BD1532" s="17">
        <f t="shared" si="9968"/>
        <v>0</v>
      </c>
      <c r="BE1532" s="17">
        <f t="shared" si="9968"/>
        <v>0</v>
      </c>
      <c r="BF1532" s="17">
        <f t="shared" si="9968"/>
        <v>0</v>
      </c>
      <c r="BG1532" s="17">
        <f t="shared" si="9968"/>
        <v>0</v>
      </c>
      <c r="BH1532" s="17">
        <f t="shared" si="9968"/>
        <v>0</v>
      </c>
      <c r="BI1532" s="17">
        <f t="shared" si="9968"/>
        <v>0</v>
      </c>
      <c r="BJ1532" s="17">
        <f t="shared" si="9968"/>
        <v>0</v>
      </c>
      <c r="BK1532" s="17">
        <f t="shared" si="9968"/>
        <v>0</v>
      </c>
      <c r="BL1532" s="17">
        <f t="shared" si="9968"/>
        <v>0</v>
      </c>
      <c r="BM1532" s="17">
        <f t="shared" si="9968"/>
        <v>0</v>
      </c>
      <c r="BN1532" s="17">
        <f t="shared" si="9968"/>
        <v>0</v>
      </c>
      <c r="BO1532" s="17">
        <f t="shared" si="9968"/>
        <v>0</v>
      </c>
      <c r="BP1532" s="17">
        <f t="shared" si="9968"/>
        <v>0</v>
      </c>
      <c r="BQ1532" s="17">
        <f t="shared" si="9968"/>
        <v>0</v>
      </c>
      <c r="BR1532" s="17">
        <f t="shared" si="9968"/>
        <v>0</v>
      </c>
      <c r="BS1532" s="17">
        <f t="shared" si="9968"/>
        <v>0</v>
      </c>
      <c r="BT1532" s="17">
        <f t="shared" si="9968"/>
        <v>0</v>
      </c>
      <c r="BU1532" s="17">
        <f t="shared" ref="BU1532:CO1532" si="9969">BU108+BU235+BU369+BU497+BU627+BU756+BU887+BU1017+BU1146+BU1275+BU1403</f>
        <v>0</v>
      </c>
      <c r="BV1532" s="17">
        <f t="shared" si="9969"/>
        <v>0</v>
      </c>
      <c r="BW1532" s="17">
        <f t="shared" si="9969"/>
        <v>0</v>
      </c>
      <c r="BX1532" s="17">
        <f t="shared" si="9969"/>
        <v>-141830.28999999998</v>
      </c>
      <c r="BY1532" s="17">
        <f t="shared" si="9969"/>
        <v>-143945.71666666665</v>
      </c>
      <c r="BZ1532" s="17">
        <f t="shared" si="9969"/>
        <v>-146094.42333333334</v>
      </c>
      <c r="CA1532" s="17">
        <f t="shared" si="9969"/>
        <v>-148277.25333333336</v>
      </c>
      <c r="CB1532" s="17">
        <f t="shared" si="9969"/>
        <v>-150494.39999999997</v>
      </c>
      <c r="CC1532" s="17">
        <f t="shared" si="9969"/>
        <v>-152746.79</v>
      </c>
      <c r="CD1532" s="17">
        <f t="shared" si="9969"/>
        <v>-155034.77666666667</v>
      </c>
      <c r="CE1532" s="17">
        <f t="shared" si="9969"/>
        <v>-157359.04666666666</v>
      </c>
      <c r="CF1532" s="17">
        <f t="shared" si="9969"/>
        <v>-159720.15666666668</v>
      </c>
      <c r="CG1532" s="17">
        <f t="shared" si="9969"/>
        <v>-162118.74333333335</v>
      </c>
      <c r="CH1532" s="17">
        <f t="shared" si="9969"/>
        <v>-164555.41333333336</v>
      </c>
      <c r="CI1532" s="17">
        <f t="shared" si="9969"/>
        <v>-167030.80333333334</v>
      </c>
      <c r="CJ1532" s="17">
        <f t="shared" si="9969"/>
        <v>-169397.63999999998</v>
      </c>
      <c r="CK1532" s="17">
        <f t="shared" si="9969"/>
        <v>-171951.56</v>
      </c>
      <c r="CL1532" s="17">
        <f t="shared" si="9969"/>
        <v>-174546.16</v>
      </c>
      <c r="CM1532" s="17">
        <f t="shared" si="9969"/>
        <v>-177182.00000000003</v>
      </c>
      <c r="CN1532" s="17">
        <f t="shared" si="9969"/>
        <v>-179859.96</v>
      </c>
      <c r="CO1532" s="17">
        <f t="shared" si="9969"/>
        <v>-182580.6</v>
      </c>
    </row>
    <row r="1533" spans="2:93">
      <c r="B1533" s="556"/>
      <c r="C1533" s="556">
        <v>68</v>
      </c>
      <c r="D1533" s="632"/>
      <c r="E1533" s="632"/>
      <c r="F1533" s="632"/>
      <c r="G1533" s="632"/>
      <c r="H1533" s="17"/>
      <c r="I1533" s="17">
        <f t="shared" ref="I1533:BT1533" si="9970">I109+I236+I370+I498+I628+I757+I888+I1018+I1147+I1276+I1404</f>
        <v>0</v>
      </c>
      <c r="J1533" s="17">
        <f t="shared" si="9970"/>
        <v>0</v>
      </c>
      <c r="K1533" s="17">
        <f t="shared" si="9970"/>
        <v>0</v>
      </c>
      <c r="L1533" s="17">
        <f t="shared" si="9970"/>
        <v>0</v>
      </c>
      <c r="M1533" s="17">
        <f t="shared" si="9970"/>
        <v>0</v>
      </c>
      <c r="N1533" s="17">
        <f t="shared" si="9970"/>
        <v>0</v>
      </c>
      <c r="O1533" s="17">
        <f t="shared" si="9970"/>
        <v>0</v>
      </c>
      <c r="P1533" s="17">
        <f t="shared" si="9970"/>
        <v>0</v>
      </c>
      <c r="Q1533" s="17">
        <f t="shared" si="9970"/>
        <v>0</v>
      </c>
      <c r="R1533" s="17">
        <f t="shared" si="9970"/>
        <v>0</v>
      </c>
      <c r="S1533" s="17">
        <f t="shared" si="9970"/>
        <v>0</v>
      </c>
      <c r="T1533" s="17">
        <f t="shared" si="9970"/>
        <v>0</v>
      </c>
      <c r="U1533" s="17">
        <f t="shared" si="9970"/>
        <v>0</v>
      </c>
      <c r="V1533" s="17">
        <f t="shared" si="9970"/>
        <v>0</v>
      </c>
      <c r="W1533" s="17">
        <f t="shared" si="9970"/>
        <v>0</v>
      </c>
      <c r="X1533" s="17">
        <f t="shared" si="9970"/>
        <v>0</v>
      </c>
      <c r="Y1533" s="17">
        <f t="shared" si="9970"/>
        <v>0</v>
      </c>
      <c r="Z1533" s="17">
        <f t="shared" si="9970"/>
        <v>0</v>
      </c>
      <c r="AA1533" s="17">
        <f t="shared" si="9970"/>
        <v>0</v>
      </c>
      <c r="AB1533" s="17">
        <f t="shared" si="9970"/>
        <v>0</v>
      </c>
      <c r="AC1533" s="17">
        <f t="shared" si="9970"/>
        <v>0</v>
      </c>
      <c r="AD1533" s="17">
        <f t="shared" si="9970"/>
        <v>0</v>
      </c>
      <c r="AE1533" s="17">
        <f t="shared" si="9970"/>
        <v>0</v>
      </c>
      <c r="AF1533" s="17">
        <f t="shared" si="9970"/>
        <v>0</v>
      </c>
      <c r="AG1533" s="17">
        <f t="shared" si="9970"/>
        <v>0</v>
      </c>
      <c r="AH1533" s="17">
        <f t="shared" si="9970"/>
        <v>0</v>
      </c>
      <c r="AI1533" s="17">
        <f t="shared" si="9970"/>
        <v>0</v>
      </c>
      <c r="AJ1533" s="17">
        <f t="shared" si="9970"/>
        <v>0</v>
      </c>
      <c r="AK1533" s="17">
        <f t="shared" si="9970"/>
        <v>0</v>
      </c>
      <c r="AL1533" s="17">
        <f t="shared" si="9970"/>
        <v>0</v>
      </c>
      <c r="AM1533" s="17">
        <f t="shared" si="9970"/>
        <v>0</v>
      </c>
      <c r="AN1533" s="17">
        <f t="shared" si="9970"/>
        <v>0</v>
      </c>
      <c r="AO1533" s="17">
        <f t="shared" si="9970"/>
        <v>0</v>
      </c>
      <c r="AP1533" s="17">
        <f t="shared" si="9970"/>
        <v>0</v>
      </c>
      <c r="AQ1533" s="17">
        <f t="shared" si="9970"/>
        <v>0</v>
      </c>
      <c r="AR1533" s="17">
        <f t="shared" si="9970"/>
        <v>0</v>
      </c>
      <c r="AS1533" s="17">
        <f t="shared" si="9970"/>
        <v>0</v>
      </c>
      <c r="AT1533" s="17">
        <f t="shared" si="9970"/>
        <v>0</v>
      </c>
      <c r="AU1533" s="17">
        <f t="shared" si="9970"/>
        <v>0</v>
      </c>
      <c r="AV1533" s="17">
        <f t="shared" si="9970"/>
        <v>0</v>
      </c>
      <c r="AW1533" s="17">
        <f t="shared" si="9970"/>
        <v>0</v>
      </c>
      <c r="AX1533" s="17">
        <f t="shared" si="9970"/>
        <v>0</v>
      </c>
      <c r="AY1533" s="17">
        <f t="shared" si="9970"/>
        <v>0</v>
      </c>
      <c r="AZ1533" s="17">
        <f t="shared" si="9970"/>
        <v>0</v>
      </c>
      <c r="BA1533" s="17">
        <f t="shared" si="9970"/>
        <v>0</v>
      </c>
      <c r="BB1533" s="17">
        <f t="shared" si="9970"/>
        <v>0</v>
      </c>
      <c r="BC1533" s="17">
        <f t="shared" si="9970"/>
        <v>0</v>
      </c>
      <c r="BD1533" s="17">
        <f t="shared" si="9970"/>
        <v>0</v>
      </c>
      <c r="BE1533" s="17">
        <f t="shared" si="9970"/>
        <v>0</v>
      </c>
      <c r="BF1533" s="17">
        <f t="shared" si="9970"/>
        <v>0</v>
      </c>
      <c r="BG1533" s="17">
        <f t="shared" si="9970"/>
        <v>0</v>
      </c>
      <c r="BH1533" s="17">
        <f t="shared" si="9970"/>
        <v>0</v>
      </c>
      <c r="BI1533" s="17">
        <f t="shared" si="9970"/>
        <v>0</v>
      </c>
      <c r="BJ1533" s="17">
        <f t="shared" si="9970"/>
        <v>0</v>
      </c>
      <c r="BK1533" s="17">
        <f t="shared" si="9970"/>
        <v>0</v>
      </c>
      <c r="BL1533" s="17">
        <f t="shared" si="9970"/>
        <v>0</v>
      </c>
      <c r="BM1533" s="17">
        <f t="shared" si="9970"/>
        <v>0</v>
      </c>
      <c r="BN1533" s="17">
        <f t="shared" si="9970"/>
        <v>0</v>
      </c>
      <c r="BO1533" s="17">
        <f t="shared" si="9970"/>
        <v>0</v>
      </c>
      <c r="BP1533" s="17">
        <f t="shared" si="9970"/>
        <v>0</v>
      </c>
      <c r="BQ1533" s="17">
        <f t="shared" si="9970"/>
        <v>0</v>
      </c>
      <c r="BR1533" s="17">
        <f t="shared" si="9970"/>
        <v>0</v>
      </c>
      <c r="BS1533" s="17">
        <f t="shared" si="9970"/>
        <v>0</v>
      </c>
      <c r="BT1533" s="17">
        <f t="shared" si="9970"/>
        <v>0</v>
      </c>
      <c r="BU1533" s="17">
        <f t="shared" ref="BU1533:CO1533" si="9971">BU109+BU236+BU370+BU498+BU628+BU757+BU888+BU1018+BU1147+BU1276+BU1404</f>
        <v>0</v>
      </c>
      <c r="BV1533" s="17">
        <f t="shared" si="9971"/>
        <v>0</v>
      </c>
      <c r="BW1533" s="17">
        <f t="shared" si="9971"/>
        <v>0</v>
      </c>
      <c r="BX1533" s="17">
        <f t="shared" si="9971"/>
        <v>0</v>
      </c>
      <c r="BY1533" s="17">
        <f t="shared" si="9971"/>
        <v>-143945.71666666665</v>
      </c>
      <c r="BZ1533" s="17">
        <f t="shared" si="9971"/>
        <v>-146094.42333333334</v>
      </c>
      <c r="CA1533" s="17">
        <f t="shared" si="9971"/>
        <v>-148277.25333333336</v>
      </c>
      <c r="CB1533" s="17">
        <f t="shared" si="9971"/>
        <v>-150494.39999999997</v>
      </c>
      <c r="CC1533" s="17">
        <f t="shared" si="9971"/>
        <v>-152746.79</v>
      </c>
      <c r="CD1533" s="17">
        <f t="shared" si="9971"/>
        <v>-155034.77666666667</v>
      </c>
      <c r="CE1533" s="17">
        <f t="shared" si="9971"/>
        <v>-157359.04666666666</v>
      </c>
      <c r="CF1533" s="17">
        <f t="shared" si="9971"/>
        <v>-159720.15666666668</v>
      </c>
      <c r="CG1533" s="17">
        <f t="shared" si="9971"/>
        <v>-162118.74333333335</v>
      </c>
      <c r="CH1533" s="17">
        <f t="shared" si="9971"/>
        <v>-164555.41333333336</v>
      </c>
      <c r="CI1533" s="17">
        <f t="shared" si="9971"/>
        <v>-167030.80333333334</v>
      </c>
      <c r="CJ1533" s="17">
        <f t="shared" si="9971"/>
        <v>-169545.47333333333</v>
      </c>
      <c r="CK1533" s="17">
        <f t="shared" si="9971"/>
        <v>-171951.56</v>
      </c>
      <c r="CL1533" s="17">
        <f t="shared" si="9971"/>
        <v>-174546.16</v>
      </c>
      <c r="CM1533" s="17">
        <f t="shared" si="9971"/>
        <v>-177182.00000000003</v>
      </c>
      <c r="CN1533" s="17">
        <f t="shared" si="9971"/>
        <v>-179859.96</v>
      </c>
      <c r="CO1533" s="17">
        <f t="shared" si="9971"/>
        <v>-182580.6</v>
      </c>
    </row>
    <row r="1534" spans="2:93">
      <c r="B1534" s="556"/>
      <c r="C1534" s="556">
        <v>69</v>
      </c>
      <c r="D1534" s="632"/>
      <c r="E1534" s="632"/>
      <c r="F1534" s="632"/>
      <c r="G1534" s="632"/>
      <c r="H1534" s="17"/>
      <c r="I1534" s="17">
        <f t="shared" ref="I1534:BT1534" si="9972">I110+I237+I371+I499+I629+I758+I889+I1019+I1148+I1277+I1405</f>
        <v>0</v>
      </c>
      <c r="J1534" s="17">
        <f t="shared" si="9972"/>
        <v>0</v>
      </c>
      <c r="K1534" s="17">
        <f t="shared" si="9972"/>
        <v>0</v>
      </c>
      <c r="L1534" s="17">
        <f t="shared" si="9972"/>
        <v>0</v>
      </c>
      <c r="M1534" s="17">
        <f t="shared" si="9972"/>
        <v>0</v>
      </c>
      <c r="N1534" s="17">
        <f t="shared" si="9972"/>
        <v>0</v>
      </c>
      <c r="O1534" s="17">
        <f t="shared" si="9972"/>
        <v>0</v>
      </c>
      <c r="P1534" s="17">
        <f t="shared" si="9972"/>
        <v>0</v>
      </c>
      <c r="Q1534" s="17">
        <f t="shared" si="9972"/>
        <v>0</v>
      </c>
      <c r="R1534" s="17">
        <f t="shared" si="9972"/>
        <v>0</v>
      </c>
      <c r="S1534" s="17">
        <f t="shared" si="9972"/>
        <v>0</v>
      </c>
      <c r="T1534" s="17">
        <f t="shared" si="9972"/>
        <v>0</v>
      </c>
      <c r="U1534" s="17">
        <f t="shared" si="9972"/>
        <v>0</v>
      </c>
      <c r="V1534" s="17">
        <f t="shared" si="9972"/>
        <v>0</v>
      </c>
      <c r="W1534" s="17">
        <f t="shared" si="9972"/>
        <v>0</v>
      </c>
      <c r="X1534" s="17">
        <f t="shared" si="9972"/>
        <v>0</v>
      </c>
      <c r="Y1534" s="17">
        <f t="shared" si="9972"/>
        <v>0</v>
      </c>
      <c r="Z1534" s="17">
        <f t="shared" si="9972"/>
        <v>0</v>
      </c>
      <c r="AA1534" s="17">
        <f t="shared" si="9972"/>
        <v>0</v>
      </c>
      <c r="AB1534" s="17">
        <f t="shared" si="9972"/>
        <v>0</v>
      </c>
      <c r="AC1534" s="17">
        <f t="shared" si="9972"/>
        <v>0</v>
      </c>
      <c r="AD1534" s="17">
        <f t="shared" si="9972"/>
        <v>0</v>
      </c>
      <c r="AE1534" s="17">
        <f t="shared" si="9972"/>
        <v>0</v>
      </c>
      <c r="AF1534" s="17">
        <f t="shared" si="9972"/>
        <v>0</v>
      </c>
      <c r="AG1534" s="17">
        <f t="shared" si="9972"/>
        <v>0</v>
      </c>
      <c r="AH1534" s="17">
        <f t="shared" si="9972"/>
        <v>0</v>
      </c>
      <c r="AI1534" s="17">
        <f t="shared" si="9972"/>
        <v>0</v>
      </c>
      <c r="AJ1534" s="17">
        <f t="shared" si="9972"/>
        <v>0</v>
      </c>
      <c r="AK1534" s="17">
        <f t="shared" si="9972"/>
        <v>0</v>
      </c>
      <c r="AL1534" s="17">
        <f t="shared" si="9972"/>
        <v>0</v>
      </c>
      <c r="AM1534" s="17">
        <f t="shared" si="9972"/>
        <v>0</v>
      </c>
      <c r="AN1534" s="17">
        <f t="shared" si="9972"/>
        <v>0</v>
      </c>
      <c r="AO1534" s="17">
        <f t="shared" si="9972"/>
        <v>0</v>
      </c>
      <c r="AP1534" s="17">
        <f t="shared" si="9972"/>
        <v>0</v>
      </c>
      <c r="AQ1534" s="17">
        <f t="shared" si="9972"/>
        <v>0</v>
      </c>
      <c r="AR1534" s="17">
        <f t="shared" si="9972"/>
        <v>0</v>
      </c>
      <c r="AS1534" s="17">
        <f t="shared" si="9972"/>
        <v>0</v>
      </c>
      <c r="AT1534" s="17">
        <f t="shared" si="9972"/>
        <v>0</v>
      </c>
      <c r="AU1534" s="17">
        <f t="shared" si="9972"/>
        <v>0</v>
      </c>
      <c r="AV1534" s="17">
        <f t="shared" si="9972"/>
        <v>0</v>
      </c>
      <c r="AW1534" s="17">
        <f t="shared" si="9972"/>
        <v>0</v>
      </c>
      <c r="AX1534" s="17">
        <f t="shared" si="9972"/>
        <v>0</v>
      </c>
      <c r="AY1534" s="17">
        <f t="shared" si="9972"/>
        <v>0</v>
      </c>
      <c r="AZ1534" s="17">
        <f t="shared" si="9972"/>
        <v>0</v>
      </c>
      <c r="BA1534" s="17">
        <f t="shared" si="9972"/>
        <v>0</v>
      </c>
      <c r="BB1534" s="17">
        <f t="shared" si="9972"/>
        <v>0</v>
      </c>
      <c r="BC1534" s="17">
        <f t="shared" si="9972"/>
        <v>0</v>
      </c>
      <c r="BD1534" s="17">
        <f t="shared" si="9972"/>
        <v>0</v>
      </c>
      <c r="BE1534" s="17">
        <f t="shared" si="9972"/>
        <v>0</v>
      </c>
      <c r="BF1534" s="17">
        <f t="shared" si="9972"/>
        <v>0</v>
      </c>
      <c r="BG1534" s="17">
        <f t="shared" si="9972"/>
        <v>0</v>
      </c>
      <c r="BH1534" s="17">
        <f t="shared" si="9972"/>
        <v>0</v>
      </c>
      <c r="BI1534" s="17">
        <f t="shared" si="9972"/>
        <v>0</v>
      </c>
      <c r="BJ1534" s="17">
        <f t="shared" si="9972"/>
        <v>0</v>
      </c>
      <c r="BK1534" s="17">
        <f t="shared" si="9972"/>
        <v>0</v>
      </c>
      <c r="BL1534" s="17">
        <f t="shared" si="9972"/>
        <v>0</v>
      </c>
      <c r="BM1534" s="17">
        <f t="shared" si="9972"/>
        <v>0</v>
      </c>
      <c r="BN1534" s="17">
        <f t="shared" si="9972"/>
        <v>0</v>
      </c>
      <c r="BO1534" s="17">
        <f t="shared" si="9972"/>
        <v>0</v>
      </c>
      <c r="BP1534" s="17">
        <f t="shared" si="9972"/>
        <v>0</v>
      </c>
      <c r="BQ1534" s="17">
        <f t="shared" si="9972"/>
        <v>0</v>
      </c>
      <c r="BR1534" s="17">
        <f t="shared" si="9972"/>
        <v>0</v>
      </c>
      <c r="BS1534" s="17">
        <f t="shared" si="9972"/>
        <v>0</v>
      </c>
      <c r="BT1534" s="17">
        <f t="shared" si="9972"/>
        <v>0</v>
      </c>
      <c r="BU1534" s="17">
        <f t="shared" ref="BU1534:CO1534" si="9973">BU110+BU237+BU371+BU499+BU629+BU758+BU889+BU1019+BU1148+BU1277+BU1405</f>
        <v>0</v>
      </c>
      <c r="BV1534" s="17">
        <f t="shared" si="9973"/>
        <v>0</v>
      </c>
      <c r="BW1534" s="17">
        <f t="shared" si="9973"/>
        <v>0</v>
      </c>
      <c r="BX1534" s="17">
        <f t="shared" si="9973"/>
        <v>0</v>
      </c>
      <c r="BY1534" s="17">
        <f t="shared" si="9973"/>
        <v>0</v>
      </c>
      <c r="BZ1534" s="17">
        <f t="shared" si="9973"/>
        <v>-146094.42333333334</v>
      </c>
      <c r="CA1534" s="17">
        <f t="shared" si="9973"/>
        <v>-148277.25333333336</v>
      </c>
      <c r="CB1534" s="17">
        <f t="shared" si="9973"/>
        <v>-150494.39999999997</v>
      </c>
      <c r="CC1534" s="17">
        <f t="shared" si="9973"/>
        <v>-152746.79</v>
      </c>
      <c r="CD1534" s="17">
        <f t="shared" si="9973"/>
        <v>-155034.77666666667</v>
      </c>
      <c r="CE1534" s="17">
        <f t="shared" si="9973"/>
        <v>-157359.04666666666</v>
      </c>
      <c r="CF1534" s="17">
        <f t="shared" si="9973"/>
        <v>-159720.15666666668</v>
      </c>
      <c r="CG1534" s="17">
        <f t="shared" si="9973"/>
        <v>-162118.74333333335</v>
      </c>
      <c r="CH1534" s="17">
        <f t="shared" si="9973"/>
        <v>-164555.41333333336</v>
      </c>
      <c r="CI1534" s="17">
        <f t="shared" si="9973"/>
        <v>-167030.80333333334</v>
      </c>
      <c r="CJ1534" s="17">
        <f t="shared" si="9973"/>
        <v>-169545.47333333333</v>
      </c>
      <c r="CK1534" s="17">
        <f t="shared" si="9973"/>
        <v>-172100.06</v>
      </c>
      <c r="CL1534" s="17">
        <f t="shared" si="9973"/>
        <v>-174546.16</v>
      </c>
      <c r="CM1534" s="17">
        <f t="shared" si="9973"/>
        <v>-177182.00000000003</v>
      </c>
      <c r="CN1534" s="17">
        <f t="shared" si="9973"/>
        <v>-179859.96</v>
      </c>
      <c r="CO1534" s="17">
        <f t="shared" si="9973"/>
        <v>-182580.6</v>
      </c>
    </row>
    <row r="1535" spans="2:93">
      <c r="B1535" s="556"/>
      <c r="C1535" s="556">
        <v>70</v>
      </c>
      <c r="D1535" s="632"/>
      <c r="E1535" s="632"/>
      <c r="F1535" s="632"/>
      <c r="G1535" s="632"/>
      <c r="H1535" s="17"/>
      <c r="I1535" s="17">
        <f t="shared" ref="I1535:BT1535" si="9974">I111+I238+I372+I500+I630+I759+I890+I1020+I1149+I1278+I1406</f>
        <v>0</v>
      </c>
      <c r="J1535" s="17">
        <f t="shared" si="9974"/>
        <v>0</v>
      </c>
      <c r="K1535" s="17">
        <f t="shared" si="9974"/>
        <v>0</v>
      </c>
      <c r="L1535" s="17">
        <f t="shared" si="9974"/>
        <v>0</v>
      </c>
      <c r="M1535" s="17">
        <f t="shared" si="9974"/>
        <v>0</v>
      </c>
      <c r="N1535" s="17">
        <f t="shared" si="9974"/>
        <v>0</v>
      </c>
      <c r="O1535" s="17">
        <f t="shared" si="9974"/>
        <v>0</v>
      </c>
      <c r="P1535" s="17">
        <f t="shared" si="9974"/>
        <v>0</v>
      </c>
      <c r="Q1535" s="17">
        <f t="shared" si="9974"/>
        <v>0</v>
      </c>
      <c r="R1535" s="17">
        <f t="shared" si="9974"/>
        <v>0</v>
      </c>
      <c r="S1535" s="17">
        <f t="shared" si="9974"/>
        <v>0</v>
      </c>
      <c r="T1535" s="17">
        <f t="shared" si="9974"/>
        <v>0</v>
      </c>
      <c r="U1535" s="17">
        <f t="shared" si="9974"/>
        <v>0</v>
      </c>
      <c r="V1535" s="17">
        <f t="shared" si="9974"/>
        <v>0</v>
      </c>
      <c r="W1535" s="17">
        <f t="shared" si="9974"/>
        <v>0</v>
      </c>
      <c r="X1535" s="17">
        <f t="shared" si="9974"/>
        <v>0</v>
      </c>
      <c r="Y1535" s="17">
        <f t="shared" si="9974"/>
        <v>0</v>
      </c>
      <c r="Z1535" s="17">
        <f t="shared" si="9974"/>
        <v>0</v>
      </c>
      <c r="AA1535" s="17">
        <f t="shared" si="9974"/>
        <v>0</v>
      </c>
      <c r="AB1535" s="17">
        <f t="shared" si="9974"/>
        <v>0</v>
      </c>
      <c r="AC1535" s="17">
        <f t="shared" si="9974"/>
        <v>0</v>
      </c>
      <c r="AD1535" s="17">
        <f t="shared" si="9974"/>
        <v>0</v>
      </c>
      <c r="AE1535" s="17">
        <f t="shared" si="9974"/>
        <v>0</v>
      </c>
      <c r="AF1535" s="17">
        <f t="shared" si="9974"/>
        <v>0</v>
      </c>
      <c r="AG1535" s="17">
        <f t="shared" si="9974"/>
        <v>0</v>
      </c>
      <c r="AH1535" s="17">
        <f t="shared" si="9974"/>
        <v>0</v>
      </c>
      <c r="AI1535" s="17">
        <f t="shared" si="9974"/>
        <v>0</v>
      </c>
      <c r="AJ1535" s="17">
        <f t="shared" si="9974"/>
        <v>0</v>
      </c>
      <c r="AK1535" s="17">
        <f t="shared" si="9974"/>
        <v>0</v>
      </c>
      <c r="AL1535" s="17">
        <f t="shared" si="9974"/>
        <v>0</v>
      </c>
      <c r="AM1535" s="17">
        <f t="shared" si="9974"/>
        <v>0</v>
      </c>
      <c r="AN1535" s="17">
        <f t="shared" si="9974"/>
        <v>0</v>
      </c>
      <c r="AO1535" s="17">
        <f t="shared" si="9974"/>
        <v>0</v>
      </c>
      <c r="AP1535" s="17">
        <f t="shared" si="9974"/>
        <v>0</v>
      </c>
      <c r="AQ1535" s="17">
        <f t="shared" si="9974"/>
        <v>0</v>
      </c>
      <c r="AR1535" s="17">
        <f t="shared" si="9974"/>
        <v>0</v>
      </c>
      <c r="AS1535" s="17">
        <f t="shared" si="9974"/>
        <v>0</v>
      </c>
      <c r="AT1535" s="17">
        <f t="shared" si="9974"/>
        <v>0</v>
      </c>
      <c r="AU1535" s="17">
        <f t="shared" si="9974"/>
        <v>0</v>
      </c>
      <c r="AV1535" s="17">
        <f t="shared" si="9974"/>
        <v>0</v>
      </c>
      <c r="AW1535" s="17">
        <f t="shared" si="9974"/>
        <v>0</v>
      </c>
      <c r="AX1535" s="17">
        <f t="shared" si="9974"/>
        <v>0</v>
      </c>
      <c r="AY1535" s="17">
        <f t="shared" si="9974"/>
        <v>0</v>
      </c>
      <c r="AZ1535" s="17">
        <f t="shared" si="9974"/>
        <v>0</v>
      </c>
      <c r="BA1535" s="17">
        <f t="shared" si="9974"/>
        <v>0</v>
      </c>
      <c r="BB1535" s="17">
        <f t="shared" si="9974"/>
        <v>0</v>
      </c>
      <c r="BC1535" s="17">
        <f t="shared" si="9974"/>
        <v>0</v>
      </c>
      <c r="BD1535" s="17">
        <f t="shared" si="9974"/>
        <v>0</v>
      </c>
      <c r="BE1535" s="17">
        <f t="shared" si="9974"/>
        <v>0</v>
      </c>
      <c r="BF1535" s="17">
        <f t="shared" si="9974"/>
        <v>0</v>
      </c>
      <c r="BG1535" s="17">
        <f t="shared" si="9974"/>
        <v>0</v>
      </c>
      <c r="BH1535" s="17">
        <f t="shared" si="9974"/>
        <v>0</v>
      </c>
      <c r="BI1535" s="17">
        <f t="shared" si="9974"/>
        <v>0</v>
      </c>
      <c r="BJ1535" s="17">
        <f t="shared" si="9974"/>
        <v>0</v>
      </c>
      <c r="BK1535" s="17">
        <f t="shared" si="9974"/>
        <v>0</v>
      </c>
      <c r="BL1535" s="17">
        <f t="shared" si="9974"/>
        <v>0</v>
      </c>
      <c r="BM1535" s="17">
        <f t="shared" si="9974"/>
        <v>0</v>
      </c>
      <c r="BN1535" s="17">
        <f t="shared" si="9974"/>
        <v>0</v>
      </c>
      <c r="BO1535" s="17">
        <f t="shared" si="9974"/>
        <v>0</v>
      </c>
      <c r="BP1535" s="17">
        <f t="shared" si="9974"/>
        <v>0</v>
      </c>
      <c r="BQ1535" s="17">
        <f t="shared" si="9974"/>
        <v>0</v>
      </c>
      <c r="BR1535" s="17">
        <f t="shared" si="9974"/>
        <v>0</v>
      </c>
      <c r="BS1535" s="17">
        <f t="shared" si="9974"/>
        <v>0</v>
      </c>
      <c r="BT1535" s="17">
        <f t="shared" si="9974"/>
        <v>0</v>
      </c>
      <c r="BU1535" s="17">
        <f t="shared" ref="BU1535:CO1535" si="9975">BU111+BU238+BU372+BU500+BU630+BU759+BU890+BU1020+BU1149+BU1278+BU1406</f>
        <v>0</v>
      </c>
      <c r="BV1535" s="17">
        <f t="shared" si="9975"/>
        <v>0</v>
      </c>
      <c r="BW1535" s="17">
        <f t="shared" si="9975"/>
        <v>0</v>
      </c>
      <c r="BX1535" s="17">
        <f t="shared" si="9975"/>
        <v>0</v>
      </c>
      <c r="BY1535" s="17">
        <f t="shared" si="9975"/>
        <v>0</v>
      </c>
      <c r="BZ1535" s="17">
        <f t="shared" si="9975"/>
        <v>0</v>
      </c>
      <c r="CA1535" s="17">
        <f t="shared" si="9975"/>
        <v>-148277.25333333336</v>
      </c>
      <c r="CB1535" s="17">
        <f t="shared" si="9975"/>
        <v>-150494.39999999997</v>
      </c>
      <c r="CC1535" s="17">
        <f t="shared" si="9975"/>
        <v>-152746.79</v>
      </c>
      <c r="CD1535" s="17">
        <f t="shared" si="9975"/>
        <v>-155034.77666666667</v>
      </c>
      <c r="CE1535" s="17">
        <f t="shared" si="9975"/>
        <v>-157359.04666666666</v>
      </c>
      <c r="CF1535" s="17">
        <f t="shared" si="9975"/>
        <v>-159720.15666666668</v>
      </c>
      <c r="CG1535" s="17">
        <f t="shared" si="9975"/>
        <v>-162118.74333333335</v>
      </c>
      <c r="CH1535" s="17">
        <f t="shared" si="9975"/>
        <v>-164555.41333333336</v>
      </c>
      <c r="CI1535" s="17">
        <f t="shared" si="9975"/>
        <v>-167030.80333333334</v>
      </c>
      <c r="CJ1535" s="17">
        <f t="shared" si="9975"/>
        <v>-169545.47333333333</v>
      </c>
      <c r="CK1535" s="17">
        <f t="shared" si="9975"/>
        <v>-172100.06</v>
      </c>
      <c r="CL1535" s="17">
        <f t="shared" si="9975"/>
        <v>-174695.41</v>
      </c>
      <c r="CM1535" s="17">
        <f t="shared" si="9975"/>
        <v>-177182.00000000003</v>
      </c>
      <c r="CN1535" s="17">
        <f t="shared" si="9975"/>
        <v>-179859.96</v>
      </c>
      <c r="CO1535" s="17">
        <f t="shared" si="9975"/>
        <v>-182580.6</v>
      </c>
    </row>
    <row r="1536" spans="2:93">
      <c r="B1536" s="556"/>
      <c r="C1536" s="556">
        <f>C1535+1</f>
        <v>71</v>
      </c>
      <c r="D1536" s="632"/>
      <c r="E1536" s="632"/>
      <c r="F1536" s="632"/>
      <c r="G1536" s="632"/>
      <c r="H1536" s="17"/>
      <c r="I1536" s="17">
        <f t="shared" ref="I1536:BT1536" si="9976">I112+I239+I373+I501+I631+I760+I891+I1021+I1150+I1279+I1407</f>
        <v>0</v>
      </c>
      <c r="J1536" s="17">
        <f t="shared" si="9976"/>
        <v>0</v>
      </c>
      <c r="K1536" s="17">
        <f t="shared" si="9976"/>
        <v>0</v>
      </c>
      <c r="L1536" s="17">
        <f t="shared" si="9976"/>
        <v>0</v>
      </c>
      <c r="M1536" s="17">
        <f t="shared" si="9976"/>
        <v>0</v>
      </c>
      <c r="N1536" s="17">
        <f t="shared" si="9976"/>
        <v>0</v>
      </c>
      <c r="O1536" s="17">
        <f t="shared" si="9976"/>
        <v>0</v>
      </c>
      <c r="P1536" s="17">
        <f t="shared" si="9976"/>
        <v>0</v>
      </c>
      <c r="Q1536" s="17">
        <f t="shared" si="9976"/>
        <v>0</v>
      </c>
      <c r="R1536" s="17">
        <f t="shared" si="9976"/>
        <v>0</v>
      </c>
      <c r="S1536" s="17">
        <f t="shared" si="9976"/>
        <v>0</v>
      </c>
      <c r="T1536" s="17">
        <f t="shared" si="9976"/>
        <v>0</v>
      </c>
      <c r="U1536" s="17">
        <f t="shared" si="9976"/>
        <v>0</v>
      </c>
      <c r="V1536" s="17">
        <f t="shared" si="9976"/>
        <v>0</v>
      </c>
      <c r="W1536" s="17">
        <f t="shared" si="9976"/>
        <v>0</v>
      </c>
      <c r="X1536" s="17">
        <f t="shared" si="9976"/>
        <v>0</v>
      </c>
      <c r="Y1536" s="17">
        <f t="shared" si="9976"/>
        <v>0</v>
      </c>
      <c r="Z1536" s="17">
        <f t="shared" si="9976"/>
        <v>0</v>
      </c>
      <c r="AA1536" s="17">
        <f t="shared" si="9976"/>
        <v>0</v>
      </c>
      <c r="AB1536" s="17">
        <f t="shared" si="9976"/>
        <v>0</v>
      </c>
      <c r="AC1536" s="17">
        <f t="shared" si="9976"/>
        <v>0</v>
      </c>
      <c r="AD1536" s="17">
        <f t="shared" si="9976"/>
        <v>0</v>
      </c>
      <c r="AE1536" s="17">
        <f t="shared" si="9976"/>
        <v>0</v>
      </c>
      <c r="AF1536" s="17">
        <f t="shared" si="9976"/>
        <v>0</v>
      </c>
      <c r="AG1536" s="17">
        <f t="shared" si="9976"/>
        <v>0</v>
      </c>
      <c r="AH1536" s="17">
        <f t="shared" si="9976"/>
        <v>0</v>
      </c>
      <c r="AI1536" s="17">
        <f t="shared" si="9976"/>
        <v>0</v>
      </c>
      <c r="AJ1536" s="17">
        <f t="shared" si="9976"/>
        <v>0</v>
      </c>
      <c r="AK1536" s="17">
        <f t="shared" si="9976"/>
        <v>0</v>
      </c>
      <c r="AL1536" s="17">
        <f t="shared" si="9976"/>
        <v>0</v>
      </c>
      <c r="AM1536" s="17">
        <f t="shared" si="9976"/>
        <v>0</v>
      </c>
      <c r="AN1536" s="17">
        <f t="shared" si="9976"/>
        <v>0</v>
      </c>
      <c r="AO1536" s="17">
        <f t="shared" si="9976"/>
        <v>0</v>
      </c>
      <c r="AP1536" s="17">
        <f t="shared" si="9976"/>
        <v>0</v>
      </c>
      <c r="AQ1536" s="17">
        <f t="shared" si="9976"/>
        <v>0</v>
      </c>
      <c r="AR1536" s="17">
        <f t="shared" si="9976"/>
        <v>0</v>
      </c>
      <c r="AS1536" s="17">
        <f t="shared" si="9976"/>
        <v>0</v>
      </c>
      <c r="AT1536" s="17">
        <f t="shared" si="9976"/>
        <v>0</v>
      </c>
      <c r="AU1536" s="17">
        <f t="shared" si="9976"/>
        <v>0</v>
      </c>
      <c r="AV1536" s="17">
        <f t="shared" si="9976"/>
        <v>0</v>
      </c>
      <c r="AW1536" s="17">
        <f t="shared" si="9976"/>
        <v>0</v>
      </c>
      <c r="AX1536" s="17">
        <f t="shared" si="9976"/>
        <v>0</v>
      </c>
      <c r="AY1536" s="17">
        <f t="shared" si="9976"/>
        <v>0</v>
      </c>
      <c r="AZ1536" s="17">
        <f t="shared" si="9976"/>
        <v>0</v>
      </c>
      <c r="BA1536" s="17">
        <f t="shared" si="9976"/>
        <v>0</v>
      </c>
      <c r="BB1536" s="17">
        <f t="shared" si="9976"/>
        <v>0</v>
      </c>
      <c r="BC1536" s="17">
        <f t="shared" si="9976"/>
        <v>0</v>
      </c>
      <c r="BD1536" s="17">
        <f t="shared" si="9976"/>
        <v>0</v>
      </c>
      <c r="BE1536" s="17">
        <f t="shared" si="9976"/>
        <v>0</v>
      </c>
      <c r="BF1536" s="17">
        <f t="shared" si="9976"/>
        <v>0</v>
      </c>
      <c r="BG1536" s="17">
        <f t="shared" si="9976"/>
        <v>0</v>
      </c>
      <c r="BH1536" s="17">
        <f t="shared" si="9976"/>
        <v>0</v>
      </c>
      <c r="BI1536" s="17">
        <f t="shared" si="9976"/>
        <v>0</v>
      </c>
      <c r="BJ1536" s="17">
        <f t="shared" si="9976"/>
        <v>0</v>
      </c>
      <c r="BK1536" s="17">
        <f t="shared" si="9976"/>
        <v>0</v>
      </c>
      <c r="BL1536" s="17">
        <f t="shared" si="9976"/>
        <v>0</v>
      </c>
      <c r="BM1536" s="17">
        <f t="shared" si="9976"/>
        <v>0</v>
      </c>
      <c r="BN1536" s="17">
        <f t="shared" si="9976"/>
        <v>0</v>
      </c>
      <c r="BO1536" s="17">
        <f t="shared" si="9976"/>
        <v>0</v>
      </c>
      <c r="BP1536" s="17">
        <f t="shared" si="9976"/>
        <v>0</v>
      </c>
      <c r="BQ1536" s="17">
        <f t="shared" si="9976"/>
        <v>0</v>
      </c>
      <c r="BR1536" s="17">
        <f t="shared" si="9976"/>
        <v>0</v>
      </c>
      <c r="BS1536" s="17">
        <f t="shared" si="9976"/>
        <v>0</v>
      </c>
      <c r="BT1536" s="17">
        <f t="shared" si="9976"/>
        <v>0</v>
      </c>
      <c r="BU1536" s="17">
        <f t="shared" ref="BU1536:CO1536" si="9977">BU112+BU239+BU373+BU501+BU631+BU760+BU891+BU1021+BU1150+BU1279+BU1407</f>
        <v>0</v>
      </c>
      <c r="BV1536" s="17">
        <f t="shared" si="9977"/>
        <v>0</v>
      </c>
      <c r="BW1536" s="17">
        <f t="shared" si="9977"/>
        <v>0</v>
      </c>
      <c r="BX1536" s="17">
        <f t="shared" si="9977"/>
        <v>0</v>
      </c>
      <c r="BY1536" s="17">
        <f t="shared" si="9977"/>
        <v>0</v>
      </c>
      <c r="BZ1536" s="17">
        <f t="shared" si="9977"/>
        <v>0</v>
      </c>
      <c r="CA1536" s="17">
        <f t="shared" si="9977"/>
        <v>0</v>
      </c>
      <c r="CB1536" s="17">
        <f t="shared" si="9977"/>
        <v>-150494.39999999997</v>
      </c>
      <c r="CC1536" s="17">
        <f t="shared" si="9977"/>
        <v>-152746.79</v>
      </c>
      <c r="CD1536" s="17">
        <f t="shared" si="9977"/>
        <v>-155034.77666666667</v>
      </c>
      <c r="CE1536" s="17">
        <f t="shared" si="9977"/>
        <v>-157359.04666666666</v>
      </c>
      <c r="CF1536" s="17">
        <f t="shared" si="9977"/>
        <v>-159720.15666666668</v>
      </c>
      <c r="CG1536" s="17">
        <f t="shared" si="9977"/>
        <v>-162118.74333333335</v>
      </c>
      <c r="CH1536" s="17">
        <f t="shared" si="9977"/>
        <v>-164555.41333333336</v>
      </c>
      <c r="CI1536" s="17">
        <f t="shared" si="9977"/>
        <v>-167030.80333333334</v>
      </c>
      <c r="CJ1536" s="17">
        <f t="shared" si="9977"/>
        <v>-169545.47333333333</v>
      </c>
      <c r="CK1536" s="17">
        <f t="shared" si="9977"/>
        <v>-172100.06</v>
      </c>
      <c r="CL1536" s="17">
        <f t="shared" si="9977"/>
        <v>-174695.41</v>
      </c>
      <c r="CM1536" s="17">
        <f t="shared" si="9977"/>
        <v>-177332.00000000003</v>
      </c>
      <c r="CN1536" s="17">
        <f t="shared" si="9977"/>
        <v>-179859.96</v>
      </c>
      <c r="CO1536" s="17">
        <f t="shared" si="9977"/>
        <v>-182580.6</v>
      </c>
    </row>
    <row r="1537" spans="2:93">
      <c r="B1537" s="556"/>
      <c r="C1537" s="556">
        <f t="shared" ref="C1537:C1549" si="9978">C1536+1</f>
        <v>72</v>
      </c>
      <c r="D1537" s="632"/>
      <c r="E1537" s="632"/>
      <c r="F1537" s="632"/>
      <c r="G1537" s="632"/>
      <c r="H1537" s="17"/>
      <c r="I1537" s="17">
        <f t="shared" ref="I1537:BT1537" si="9979">I113+I240+I374+I502+I632+I761+I892+I1022+I1151+I1280+I1408</f>
        <v>0</v>
      </c>
      <c r="J1537" s="17">
        <f t="shared" si="9979"/>
        <v>0</v>
      </c>
      <c r="K1537" s="17">
        <f t="shared" si="9979"/>
        <v>0</v>
      </c>
      <c r="L1537" s="17">
        <f t="shared" si="9979"/>
        <v>0</v>
      </c>
      <c r="M1537" s="17">
        <f t="shared" si="9979"/>
        <v>0</v>
      </c>
      <c r="N1537" s="17">
        <f t="shared" si="9979"/>
        <v>0</v>
      </c>
      <c r="O1537" s="17">
        <f t="shared" si="9979"/>
        <v>0</v>
      </c>
      <c r="P1537" s="17">
        <f t="shared" si="9979"/>
        <v>0</v>
      </c>
      <c r="Q1537" s="17">
        <f t="shared" si="9979"/>
        <v>0</v>
      </c>
      <c r="R1537" s="17">
        <f t="shared" si="9979"/>
        <v>0</v>
      </c>
      <c r="S1537" s="17">
        <f t="shared" si="9979"/>
        <v>0</v>
      </c>
      <c r="T1537" s="17">
        <f t="shared" si="9979"/>
        <v>0</v>
      </c>
      <c r="U1537" s="17">
        <f t="shared" si="9979"/>
        <v>0</v>
      </c>
      <c r="V1537" s="17">
        <f t="shared" si="9979"/>
        <v>0</v>
      </c>
      <c r="W1537" s="17">
        <f t="shared" si="9979"/>
        <v>0</v>
      </c>
      <c r="X1537" s="17">
        <f t="shared" si="9979"/>
        <v>0</v>
      </c>
      <c r="Y1537" s="17">
        <f t="shared" si="9979"/>
        <v>0</v>
      </c>
      <c r="Z1537" s="17">
        <f t="shared" si="9979"/>
        <v>0</v>
      </c>
      <c r="AA1537" s="17">
        <f t="shared" si="9979"/>
        <v>0</v>
      </c>
      <c r="AB1537" s="17">
        <f t="shared" si="9979"/>
        <v>0</v>
      </c>
      <c r="AC1537" s="17">
        <f t="shared" si="9979"/>
        <v>0</v>
      </c>
      <c r="AD1537" s="17">
        <f t="shared" si="9979"/>
        <v>0</v>
      </c>
      <c r="AE1537" s="17">
        <f t="shared" si="9979"/>
        <v>0</v>
      </c>
      <c r="AF1537" s="17">
        <f t="shared" si="9979"/>
        <v>0</v>
      </c>
      <c r="AG1537" s="17">
        <f t="shared" si="9979"/>
        <v>0</v>
      </c>
      <c r="AH1537" s="17">
        <f t="shared" si="9979"/>
        <v>0</v>
      </c>
      <c r="AI1537" s="17">
        <f t="shared" si="9979"/>
        <v>0</v>
      </c>
      <c r="AJ1537" s="17">
        <f t="shared" si="9979"/>
        <v>0</v>
      </c>
      <c r="AK1537" s="17">
        <f t="shared" si="9979"/>
        <v>0</v>
      </c>
      <c r="AL1537" s="17">
        <f t="shared" si="9979"/>
        <v>0</v>
      </c>
      <c r="AM1537" s="17">
        <f t="shared" si="9979"/>
        <v>0</v>
      </c>
      <c r="AN1537" s="17">
        <f t="shared" si="9979"/>
        <v>0</v>
      </c>
      <c r="AO1537" s="17">
        <f t="shared" si="9979"/>
        <v>0</v>
      </c>
      <c r="AP1537" s="17">
        <f t="shared" si="9979"/>
        <v>0</v>
      </c>
      <c r="AQ1537" s="17">
        <f t="shared" si="9979"/>
        <v>0</v>
      </c>
      <c r="AR1537" s="17">
        <f t="shared" si="9979"/>
        <v>0</v>
      </c>
      <c r="AS1537" s="17">
        <f t="shared" si="9979"/>
        <v>0</v>
      </c>
      <c r="AT1537" s="17">
        <f t="shared" si="9979"/>
        <v>0</v>
      </c>
      <c r="AU1537" s="17">
        <f t="shared" si="9979"/>
        <v>0</v>
      </c>
      <c r="AV1537" s="17">
        <f t="shared" si="9979"/>
        <v>0</v>
      </c>
      <c r="AW1537" s="17">
        <f t="shared" si="9979"/>
        <v>0</v>
      </c>
      <c r="AX1537" s="17">
        <f t="shared" si="9979"/>
        <v>0</v>
      </c>
      <c r="AY1537" s="17">
        <f t="shared" si="9979"/>
        <v>0</v>
      </c>
      <c r="AZ1537" s="17">
        <f t="shared" si="9979"/>
        <v>0</v>
      </c>
      <c r="BA1537" s="17">
        <f t="shared" si="9979"/>
        <v>0</v>
      </c>
      <c r="BB1537" s="17">
        <f t="shared" si="9979"/>
        <v>0</v>
      </c>
      <c r="BC1537" s="17">
        <f t="shared" si="9979"/>
        <v>0</v>
      </c>
      <c r="BD1537" s="17">
        <f t="shared" si="9979"/>
        <v>0</v>
      </c>
      <c r="BE1537" s="17">
        <f t="shared" si="9979"/>
        <v>0</v>
      </c>
      <c r="BF1537" s="17">
        <f t="shared" si="9979"/>
        <v>0</v>
      </c>
      <c r="BG1537" s="17">
        <f t="shared" si="9979"/>
        <v>0</v>
      </c>
      <c r="BH1537" s="17">
        <f t="shared" si="9979"/>
        <v>0</v>
      </c>
      <c r="BI1537" s="17">
        <f t="shared" si="9979"/>
        <v>0</v>
      </c>
      <c r="BJ1537" s="17">
        <f t="shared" si="9979"/>
        <v>0</v>
      </c>
      <c r="BK1537" s="17">
        <f t="shared" si="9979"/>
        <v>0</v>
      </c>
      <c r="BL1537" s="17">
        <f t="shared" si="9979"/>
        <v>0</v>
      </c>
      <c r="BM1537" s="17">
        <f t="shared" si="9979"/>
        <v>0</v>
      </c>
      <c r="BN1537" s="17">
        <f t="shared" si="9979"/>
        <v>0</v>
      </c>
      <c r="BO1537" s="17">
        <f t="shared" si="9979"/>
        <v>0</v>
      </c>
      <c r="BP1537" s="17">
        <f t="shared" si="9979"/>
        <v>0</v>
      </c>
      <c r="BQ1537" s="17">
        <f t="shared" si="9979"/>
        <v>0</v>
      </c>
      <c r="BR1537" s="17">
        <f t="shared" si="9979"/>
        <v>0</v>
      </c>
      <c r="BS1537" s="17">
        <f t="shared" si="9979"/>
        <v>0</v>
      </c>
      <c r="BT1537" s="17">
        <f t="shared" si="9979"/>
        <v>0</v>
      </c>
      <c r="BU1537" s="17">
        <f t="shared" ref="BU1537:CO1537" si="9980">BU113+BU240+BU374+BU502+BU632+BU761+BU892+BU1022+BU1151+BU1280+BU1408</f>
        <v>0</v>
      </c>
      <c r="BV1537" s="17">
        <f t="shared" si="9980"/>
        <v>0</v>
      </c>
      <c r="BW1537" s="17">
        <f t="shared" si="9980"/>
        <v>0</v>
      </c>
      <c r="BX1537" s="17">
        <f t="shared" si="9980"/>
        <v>0</v>
      </c>
      <c r="BY1537" s="17">
        <f t="shared" si="9980"/>
        <v>0</v>
      </c>
      <c r="BZ1537" s="17">
        <f t="shared" si="9980"/>
        <v>0</v>
      </c>
      <c r="CA1537" s="17">
        <f t="shared" si="9980"/>
        <v>0</v>
      </c>
      <c r="CB1537" s="17">
        <f t="shared" si="9980"/>
        <v>0</v>
      </c>
      <c r="CC1537" s="17">
        <f t="shared" si="9980"/>
        <v>-152746.79</v>
      </c>
      <c r="CD1537" s="17">
        <f t="shared" si="9980"/>
        <v>-155034.77666666667</v>
      </c>
      <c r="CE1537" s="17">
        <f t="shared" si="9980"/>
        <v>-157359.04666666666</v>
      </c>
      <c r="CF1537" s="17">
        <f t="shared" si="9980"/>
        <v>-159720.15666666668</v>
      </c>
      <c r="CG1537" s="17">
        <f t="shared" si="9980"/>
        <v>-162118.74333333335</v>
      </c>
      <c r="CH1537" s="17">
        <f t="shared" si="9980"/>
        <v>-164555.41333333336</v>
      </c>
      <c r="CI1537" s="17">
        <f t="shared" si="9980"/>
        <v>-167030.80333333334</v>
      </c>
      <c r="CJ1537" s="17">
        <f t="shared" si="9980"/>
        <v>-169545.47333333333</v>
      </c>
      <c r="CK1537" s="17">
        <f t="shared" si="9980"/>
        <v>-172100.06</v>
      </c>
      <c r="CL1537" s="17">
        <f t="shared" si="9980"/>
        <v>-174695.41</v>
      </c>
      <c r="CM1537" s="17">
        <f t="shared" si="9980"/>
        <v>-177332.00000000003</v>
      </c>
      <c r="CN1537" s="17">
        <f t="shared" si="9980"/>
        <v>-180010.71</v>
      </c>
      <c r="CO1537" s="17">
        <f t="shared" si="9980"/>
        <v>-182580.6</v>
      </c>
    </row>
    <row r="1538" spans="2:93">
      <c r="B1538" s="556"/>
      <c r="C1538" s="556">
        <f t="shared" si="9978"/>
        <v>73</v>
      </c>
      <c r="D1538" s="632"/>
      <c r="E1538" s="632"/>
      <c r="F1538" s="632"/>
      <c r="G1538" s="632"/>
      <c r="H1538" s="17"/>
      <c r="I1538" s="17">
        <f t="shared" ref="I1538:BT1538" si="9981">I114+I241+I375+I503+I633+I762+I893+I1023+I1152+I1281+I1409</f>
        <v>0</v>
      </c>
      <c r="J1538" s="17">
        <f t="shared" si="9981"/>
        <v>0</v>
      </c>
      <c r="K1538" s="17">
        <f t="shared" si="9981"/>
        <v>0</v>
      </c>
      <c r="L1538" s="17">
        <f t="shared" si="9981"/>
        <v>0</v>
      </c>
      <c r="M1538" s="17">
        <f t="shared" si="9981"/>
        <v>0</v>
      </c>
      <c r="N1538" s="17">
        <f t="shared" si="9981"/>
        <v>0</v>
      </c>
      <c r="O1538" s="17">
        <f t="shared" si="9981"/>
        <v>0</v>
      </c>
      <c r="P1538" s="17">
        <f t="shared" si="9981"/>
        <v>0</v>
      </c>
      <c r="Q1538" s="17">
        <f t="shared" si="9981"/>
        <v>0</v>
      </c>
      <c r="R1538" s="17">
        <f t="shared" si="9981"/>
        <v>0</v>
      </c>
      <c r="S1538" s="17">
        <f t="shared" si="9981"/>
        <v>0</v>
      </c>
      <c r="T1538" s="17">
        <f t="shared" si="9981"/>
        <v>0</v>
      </c>
      <c r="U1538" s="17">
        <f t="shared" si="9981"/>
        <v>0</v>
      </c>
      <c r="V1538" s="17">
        <f t="shared" si="9981"/>
        <v>0</v>
      </c>
      <c r="W1538" s="17">
        <f t="shared" si="9981"/>
        <v>0</v>
      </c>
      <c r="X1538" s="17">
        <f t="shared" si="9981"/>
        <v>0</v>
      </c>
      <c r="Y1538" s="17">
        <f t="shared" si="9981"/>
        <v>0</v>
      </c>
      <c r="Z1538" s="17">
        <f t="shared" si="9981"/>
        <v>0</v>
      </c>
      <c r="AA1538" s="17">
        <f t="shared" si="9981"/>
        <v>0</v>
      </c>
      <c r="AB1538" s="17">
        <f t="shared" si="9981"/>
        <v>0</v>
      </c>
      <c r="AC1538" s="17">
        <f t="shared" si="9981"/>
        <v>0</v>
      </c>
      <c r="AD1538" s="17">
        <f t="shared" si="9981"/>
        <v>0</v>
      </c>
      <c r="AE1538" s="17">
        <f t="shared" si="9981"/>
        <v>0</v>
      </c>
      <c r="AF1538" s="17">
        <f t="shared" si="9981"/>
        <v>0</v>
      </c>
      <c r="AG1538" s="17">
        <f t="shared" si="9981"/>
        <v>0</v>
      </c>
      <c r="AH1538" s="17">
        <f t="shared" si="9981"/>
        <v>0</v>
      </c>
      <c r="AI1538" s="17">
        <f t="shared" si="9981"/>
        <v>0</v>
      </c>
      <c r="AJ1538" s="17">
        <f t="shared" si="9981"/>
        <v>0</v>
      </c>
      <c r="AK1538" s="17">
        <f t="shared" si="9981"/>
        <v>0</v>
      </c>
      <c r="AL1538" s="17">
        <f t="shared" si="9981"/>
        <v>0</v>
      </c>
      <c r="AM1538" s="17">
        <f t="shared" si="9981"/>
        <v>0</v>
      </c>
      <c r="AN1538" s="17">
        <f t="shared" si="9981"/>
        <v>0</v>
      </c>
      <c r="AO1538" s="17">
        <f t="shared" si="9981"/>
        <v>0</v>
      </c>
      <c r="AP1538" s="17">
        <f t="shared" si="9981"/>
        <v>0</v>
      </c>
      <c r="AQ1538" s="17">
        <f t="shared" si="9981"/>
        <v>0</v>
      </c>
      <c r="AR1538" s="17">
        <f t="shared" si="9981"/>
        <v>0</v>
      </c>
      <c r="AS1538" s="17">
        <f t="shared" si="9981"/>
        <v>0</v>
      </c>
      <c r="AT1538" s="17">
        <f t="shared" si="9981"/>
        <v>0</v>
      </c>
      <c r="AU1538" s="17">
        <f t="shared" si="9981"/>
        <v>0</v>
      </c>
      <c r="AV1538" s="17">
        <f t="shared" si="9981"/>
        <v>0</v>
      </c>
      <c r="AW1538" s="17">
        <f t="shared" si="9981"/>
        <v>0</v>
      </c>
      <c r="AX1538" s="17">
        <f t="shared" si="9981"/>
        <v>0</v>
      </c>
      <c r="AY1538" s="17">
        <f t="shared" si="9981"/>
        <v>0</v>
      </c>
      <c r="AZ1538" s="17">
        <f t="shared" si="9981"/>
        <v>0</v>
      </c>
      <c r="BA1538" s="17">
        <f t="shared" si="9981"/>
        <v>0</v>
      </c>
      <c r="BB1538" s="17">
        <f t="shared" si="9981"/>
        <v>0</v>
      </c>
      <c r="BC1538" s="17">
        <f t="shared" si="9981"/>
        <v>0</v>
      </c>
      <c r="BD1538" s="17">
        <f t="shared" si="9981"/>
        <v>0</v>
      </c>
      <c r="BE1538" s="17">
        <f t="shared" si="9981"/>
        <v>0</v>
      </c>
      <c r="BF1538" s="17">
        <f t="shared" si="9981"/>
        <v>0</v>
      </c>
      <c r="BG1538" s="17">
        <f t="shared" si="9981"/>
        <v>0</v>
      </c>
      <c r="BH1538" s="17">
        <f t="shared" si="9981"/>
        <v>0</v>
      </c>
      <c r="BI1538" s="17">
        <f t="shared" si="9981"/>
        <v>0</v>
      </c>
      <c r="BJ1538" s="17">
        <f t="shared" si="9981"/>
        <v>0</v>
      </c>
      <c r="BK1538" s="17">
        <f t="shared" si="9981"/>
        <v>0</v>
      </c>
      <c r="BL1538" s="17">
        <f t="shared" si="9981"/>
        <v>0</v>
      </c>
      <c r="BM1538" s="17">
        <f t="shared" si="9981"/>
        <v>0</v>
      </c>
      <c r="BN1538" s="17">
        <f t="shared" si="9981"/>
        <v>0</v>
      </c>
      <c r="BO1538" s="17">
        <f t="shared" si="9981"/>
        <v>0</v>
      </c>
      <c r="BP1538" s="17">
        <f t="shared" si="9981"/>
        <v>0</v>
      </c>
      <c r="BQ1538" s="17">
        <f t="shared" si="9981"/>
        <v>0</v>
      </c>
      <c r="BR1538" s="17">
        <f t="shared" si="9981"/>
        <v>0</v>
      </c>
      <c r="BS1538" s="17">
        <f t="shared" si="9981"/>
        <v>0</v>
      </c>
      <c r="BT1538" s="17">
        <f t="shared" si="9981"/>
        <v>0</v>
      </c>
      <c r="BU1538" s="17">
        <f t="shared" ref="BU1538:CO1538" si="9982">BU114+BU241+BU375+BU503+BU633+BU762+BU893+BU1023+BU1152+BU1281+BU1409</f>
        <v>0</v>
      </c>
      <c r="BV1538" s="17">
        <f t="shared" si="9982"/>
        <v>0</v>
      </c>
      <c r="BW1538" s="17">
        <f t="shared" si="9982"/>
        <v>0</v>
      </c>
      <c r="BX1538" s="17">
        <f t="shared" si="9982"/>
        <v>0</v>
      </c>
      <c r="BY1538" s="17">
        <f t="shared" si="9982"/>
        <v>0</v>
      </c>
      <c r="BZ1538" s="17">
        <f t="shared" si="9982"/>
        <v>0</v>
      </c>
      <c r="CA1538" s="17">
        <f t="shared" si="9982"/>
        <v>0</v>
      </c>
      <c r="CB1538" s="17">
        <f t="shared" si="9982"/>
        <v>0</v>
      </c>
      <c r="CC1538" s="17">
        <f t="shared" si="9982"/>
        <v>0</v>
      </c>
      <c r="CD1538" s="17">
        <f t="shared" si="9982"/>
        <v>-155034.77666666667</v>
      </c>
      <c r="CE1538" s="17">
        <f t="shared" si="9982"/>
        <v>-157359.04666666666</v>
      </c>
      <c r="CF1538" s="17">
        <f t="shared" si="9982"/>
        <v>-159720.15666666668</v>
      </c>
      <c r="CG1538" s="17">
        <f t="shared" si="9982"/>
        <v>-162118.74333333335</v>
      </c>
      <c r="CH1538" s="17">
        <f t="shared" si="9982"/>
        <v>-164555.41333333336</v>
      </c>
      <c r="CI1538" s="17">
        <f t="shared" si="9982"/>
        <v>-167030.80333333334</v>
      </c>
      <c r="CJ1538" s="17">
        <f t="shared" si="9982"/>
        <v>-169545.47333333333</v>
      </c>
      <c r="CK1538" s="17">
        <f t="shared" si="9982"/>
        <v>-172100.06</v>
      </c>
      <c r="CL1538" s="17">
        <f t="shared" si="9982"/>
        <v>-174695.41</v>
      </c>
      <c r="CM1538" s="17">
        <f t="shared" si="9982"/>
        <v>-177332.00000000003</v>
      </c>
      <c r="CN1538" s="17">
        <f t="shared" si="9982"/>
        <v>-180010.71</v>
      </c>
      <c r="CO1538" s="17">
        <f t="shared" si="9982"/>
        <v>-182732.1</v>
      </c>
    </row>
    <row r="1539" spans="2:93">
      <c r="B1539" s="556"/>
      <c r="C1539" s="556">
        <f t="shared" si="9978"/>
        <v>74</v>
      </c>
      <c r="D1539" s="632"/>
      <c r="E1539" s="632"/>
      <c r="F1539" s="632"/>
      <c r="G1539" s="632"/>
      <c r="H1539" s="17"/>
      <c r="I1539" s="17">
        <f t="shared" ref="I1539:BT1539" si="9983">I115+I242+I376+I504+I634+I763+I894+I1024+I1153+I1282+I1410</f>
        <v>0</v>
      </c>
      <c r="J1539" s="17">
        <f t="shared" si="9983"/>
        <v>0</v>
      </c>
      <c r="K1539" s="17">
        <f t="shared" si="9983"/>
        <v>0</v>
      </c>
      <c r="L1539" s="17">
        <f t="shared" si="9983"/>
        <v>0</v>
      </c>
      <c r="M1539" s="17">
        <f t="shared" si="9983"/>
        <v>0</v>
      </c>
      <c r="N1539" s="17">
        <f t="shared" si="9983"/>
        <v>0</v>
      </c>
      <c r="O1539" s="17">
        <f t="shared" si="9983"/>
        <v>0</v>
      </c>
      <c r="P1539" s="17">
        <f t="shared" si="9983"/>
        <v>0</v>
      </c>
      <c r="Q1539" s="17">
        <f t="shared" si="9983"/>
        <v>0</v>
      </c>
      <c r="R1539" s="17">
        <f t="shared" si="9983"/>
        <v>0</v>
      </c>
      <c r="S1539" s="17">
        <f t="shared" si="9983"/>
        <v>0</v>
      </c>
      <c r="T1539" s="17">
        <f t="shared" si="9983"/>
        <v>0</v>
      </c>
      <c r="U1539" s="17">
        <f t="shared" si="9983"/>
        <v>0</v>
      </c>
      <c r="V1539" s="17">
        <f t="shared" si="9983"/>
        <v>0</v>
      </c>
      <c r="W1539" s="17">
        <f t="shared" si="9983"/>
        <v>0</v>
      </c>
      <c r="X1539" s="17">
        <f t="shared" si="9983"/>
        <v>0</v>
      </c>
      <c r="Y1539" s="17">
        <f t="shared" si="9983"/>
        <v>0</v>
      </c>
      <c r="Z1539" s="17">
        <f t="shared" si="9983"/>
        <v>0</v>
      </c>
      <c r="AA1539" s="17">
        <f t="shared" si="9983"/>
        <v>0</v>
      </c>
      <c r="AB1539" s="17">
        <f t="shared" si="9983"/>
        <v>0</v>
      </c>
      <c r="AC1539" s="17">
        <f t="shared" si="9983"/>
        <v>0</v>
      </c>
      <c r="AD1539" s="17">
        <f t="shared" si="9983"/>
        <v>0</v>
      </c>
      <c r="AE1539" s="17">
        <f t="shared" si="9983"/>
        <v>0</v>
      </c>
      <c r="AF1539" s="17">
        <f t="shared" si="9983"/>
        <v>0</v>
      </c>
      <c r="AG1539" s="17">
        <f t="shared" si="9983"/>
        <v>0</v>
      </c>
      <c r="AH1539" s="17">
        <f t="shared" si="9983"/>
        <v>0</v>
      </c>
      <c r="AI1539" s="17">
        <f t="shared" si="9983"/>
        <v>0</v>
      </c>
      <c r="AJ1539" s="17">
        <f t="shared" si="9983"/>
        <v>0</v>
      </c>
      <c r="AK1539" s="17">
        <f t="shared" si="9983"/>
        <v>0</v>
      </c>
      <c r="AL1539" s="17">
        <f t="shared" si="9983"/>
        <v>0</v>
      </c>
      <c r="AM1539" s="17">
        <f t="shared" si="9983"/>
        <v>0</v>
      </c>
      <c r="AN1539" s="17">
        <f t="shared" si="9983"/>
        <v>0</v>
      </c>
      <c r="AO1539" s="17">
        <f t="shared" si="9983"/>
        <v>0</v>
      </c>
      <c r="AP1539" s="17">
        <f t="shared" si="9983"/>
        <v>0</v>
      </c>
      <c r="AQ1539" s="17">
        <f t="shared" si="9983"/>
        <v>0</v>
      </c>
      <c r="AR1539" s="17">
        <f t="shared" si="9983"/>
        <v>0</v>
      </c>
      <c r="AS1539" s="17">
        <f t="shared" si="9983"/>
        <v>0</v>
      </c>
      <c r="AT1539" s="17">
        <f t="shared" si="9983"/>
        <v>0</v>
      </c>
      <c r="AU1539" s="17">
        <f t="shared" si="9983"/>
        <v>0</v>
      </c>
      <c r="AV1539" s="17">
        <f t="shared" si="9983"/>
        <v>0</v>
      </c>
      <c r="AW1539" s="17">
        <f t="shared" si="9983"/>
        <v>0</v>
      </c>
      <c r="AX1539" s="17">
        <f t="shared" si="9983"/>
        <v>0</v>
      </c>
      <c r="AY1539" s="17">
        <f t="shared" si="9983"/>
        <v>0</v>
      </c>
      <c r="AZ1539" s="17">
        <f t="shared" si="9983"/>
        <v>0</v>
      </c>
      <c r="BA1539" s="17">
        <f t="shared" si="9983"/>
        <v>0</v>
      </c>
      <c r="BB1539" s="17">
        <f t="shared" si="9983"/>
        <v>0</v>
      </c>
      <c r="BC1539" s="17">
        <f t="shared" si="9983"/>
        <v>0</v>
      </c>
      <c r="BD1539" s="17">
        <f t="shared" si="9983"/>
        <v>0</v>
      </c>
      <c r="BE1539" s="17">
        <f t="shared" si="9983"/>
        <v>0</v>
      </c>
      <c r="BF1539" s="17">
        <f t="shared" si="9983"/>
        <v>0</v>
      </c>
      <c r="BG1539" s="17">
        <f t="shared" si="9983"/>
        <v>0</v>
      </c>
      <c r="BH1539" s="17">
        <f t="shared" si="9983"/>
        <v>0</v>
      </c>
      <c r="BI1539" s="17">
        <f t="shared" si="9983"/>
        <v>0</v>
      </c>
      <c r="BJ1539" s="17">
        <f t="shared" si="9983"/>
        <v>0</v>
      </c>
      <c r="BK1539" s="17">
        <f t="shared" si="9983"/>
        <v>0</v>
      </c>
      <c r="BL1539" s="17">
        <f t="shared" si="9983"/>
        <v>0</v>
      </c>
      <c r="BM1539" s="17">
        <f t="shared" si="9983"/>
        <v>0</v>
      </c>
      <c r="BN1539" s="17">
        <f t="shared" si="9983"/>
        <v>0</v>
      </c>
      <c r="BO1539" s="17">
        <f t="shared" si="9983"/>
        <v>0</v>
      </c>
      <c r="BP1539" s="17">
        <f t="shared" si="9983"/>
        <v>0</v>
      </c>
      <c r="BQ1539" s="17">
        <f t="shared" si="9983"/>
        <v>0</v>
      </c>
      <c r="BR1539" s="17">
        <f t="shared" si="9983"/>
        <v>0</v>
      </c>
      <c r="BS1539" s="17">
        <f t="shared" si="9983"/>
        <v>0</v>
      </c>
      <c r="BT1539" s="17">
        <f t="shared" si="9983"/>
        <v>0</v>
      </c>
      <c r="BU1539" s="17">
        <f t="shared" ref="BU1539:CO1539" si="9984">BU115+BU242+BU376+BU504+BU634+BU763+BU894+BU1024+BU1153+BU1282+BU1410</f>
        <v>0</v>
      </c>
      <c r="BV1539" s="17">
        <f t="shared" si="9984"/>
        <v>0</v>
      </c>
      <c r="BW1539" s="17">
        <f t="shared" si="9984"/>
        <v>0</v>
      </c>
      <c r="BX1539" s="17">
        <f t="shared" si="9984"/>
        <v>0</v>
      </c>
      <c r="BY1539" s="17">
        <f t="shared" si="9984"/>
        <v>0</v>
      </c>
      <c r="BZ1539" s="17">
        <f t="shared" si="9984"/>
        <v>0</v>
      </c>
      <c r="CA1539" s="17">
        <f t="shared" si="9984"/>
        <v>0</v>
      </c>
      <c r="CB1539" s="17">
        <f t="shared" si="9984"/>
        <v>0</v>
      </c>
      <c r="CC1539" s="17">
        <f t="shared" si="9984"/>
        <v>0</v>
      </c>
      <c r="CD1539" s="17">
        <f t="shared" si="9984"/>
        <v>0</v>
      </c>
      <c r="CE1539" s="17">
        <f t="shared" si="9984"/>
        <v>-157359.04666666666</v>
      </c>
      <c r="CF1539" s="17">
        <f t="shared" si="9984"/>
        <v>-159720.15666666668</v>
      </c>
      <c r="CG1539" s="17">
        <f t="shared" si="9984"/>
        <v>-162118.74333333335</v>
      </c>
      <c r="CH1539" s="17">
        <f t="shared" si="9984"/>
        <v>-164555.41333333336</v>
      </c>
      <c r="CI1539" s="17">
        <f t="shared" si="9984"/>
        <v>-167030.80333333334</v>
      </c>
      <c r="CJ1539" s="17">
        <f t="shared" si="9984"/>
        <v>-169545.47333333333</v>
      </c>
      <c r="CK1539" s="17">
        <f t="shared" si="9984"/>
        <v>-172100.06</v>
      </c>
      <c r="CL1539" s="17">
        <f t="shared" si="9984"/>
        <v>-174695.41</v>
      </c>
      <c r="CM1539" s="17">
        <f t="shared" si="9984"/>
        <v>-177332.00000000003</v>
      </c>
      <c r="CN1539" s="17">
        <f t="shared" si="9984"/>
        <v>-180010.71</v>
      </c>
      <c r="CO1539" s="17">
        <f t="shared" si="9984"/>
        <v>-182732.1</v>
      </c>
    </row>
    <row r="1540" spans="2:93">
      <c r="B1540" s="556"/>
      <c r="C1540" s="556">
        <f t="shared" si="9978"/>
        <v>75</v>
      </c>
      <c r="D1540" s="632"/>
      <c r="E1540" s="632"/>
      <c r="F1540" s="632"/>
      <c r="G1540" s="632"/>
      <c r="H1540" s="17"/>
      <c r="I1540" s="17">
        <f t="shared" ref="I1540:BT1540" si="9985">I116+I243+I377+I505+I635+I764+I895+I1025+I1154+I1283+I1411</f>
        <v>0</v>
      </c>
      <c r="J1540" s="17">
        <f t="shared" si="9985"/>
        <v>0</v>
      </c>
      <c r="K1540" s="17">
        <f t="shared" si="9985"/>
        <v>0</v>
      </c>
      <c r="L1540" s="17">
        <f t="shared" si="9985"/>
        <v>0</v>
      </c>
      <c r="M1540" s="17">
        <f t="shared" si="9985"/>
        <v>0</v>
      </c>
      <c r="N1540" s="17">
        <f t="shared" si="9985"/>
        <v>0</v>
      </c>
      <c r="O1540" s="17">
        <f t="shared" si="9985"/>
        <v>0</v>
      </c>
      <c r="P1540" s="17">
        <f t="shared" si="9985"/>
        <v>0</v>
      </c>
      <c r="Q1540" s="17">
        <f t="shared" si="9985"/>
        <v>0</v>
      </c>
      <c r="R1540" s="17">
        <f t="shared" si="9985"/>
        <v>0</v>
      </c>
      <c r="S1540" s="17">
        <f t="shared" si="9985"/>
        <v>0</v>
      </c>
      <c r="T1540" s="17">
        <f t="shared" si="9985"/>
        <v>0</v>
      </c>
      <c r="U1540" s="17">
        <f t="shared" si="9985"/>
        <v>0</v>
      </c>
      <c r="V1540" s="17">
        <f t="shared" si="9985"/>
        <v>0</v>
      </c>
      <c r="W1540" s="17">
        <f t="shared" si="9985"/>
        <v>0</v>
      </c>
      <c r="X1540" s="17">
        <f t="shared" si="9985"/>
        <v>0</v>
      </c>
      <c r="Y1540" s="17">
        <f t="shared" si="9985"/>
        <v>0</v>
      </c>
      <c r="Z1540" s="17">
        <f t="shared" si="9985"/>
        <v>0</v>
      </c>
      <c r="AA1540" s="17">
        <f t="shared" si="9985"/>
        <v>0</v>
      </c>
      <c r="AB1540" s="17">
        <f t="shared" si="9985"/>
        <v>0</v>
      </c>
      <c r="AC1540" s="17">
        <f t="shared" si="9985"/>
        <v>0</v>
      </c>
      <c r="AD1540" s="17">
        <f t="shared" si="9985"/>
        <v>0</v>
      </c>
      <c r="AE1540" s="17">
        <f t="shared" si="9985"/>
        <v>0</v>
      </c>
      <c r="AF1540" s="17">
        <f t="shared" si="9985"/>
        <v>0</v>
      </c>
      <c r="AG1540" s="17">
        <f t="shared" si="9985"/>
        <v>0</v>
      </c>
      <c r="AH1540" s="17">
        <f t="shared" si="9985"/>
        <v>0</v>
      </c>
      <c r="AI1540" s="17">
        <f t="shared" si="9985"/>
        <v>0</v>
      </c>
      <c r="AJ1540" s="17">
        <f t="shared" si="9985"/>
        <v>0</v>
      </c>
      <c r="AK1540" s="17">
        <f t="shared" si="9985"/>
        <v>0</v>
      </c>
      <c r="AL1540" s="17">
        <f t="shared" si="9985"/>
        <v>0</v>
      </c>
      <c r="AM1540" s="17">
        <f t="shared" si="9985"/>
        <v>0</v>
      </c>
      <c r="AN1540" s="17">
        <f t="shared" si="9985"/>
        <v>0</v>
      </c>
      <c r="AO1540" s="17">
        <f t="shared" si="9985"/>
        <v>0</v>
      </c>
      <c r="AP1540" s="17">
        <f t="shared" si="9985"/>
        <v>0</v>
      </c>
      <c r="AQ1540" s="17">
        <f t="shared" si="9985"/>
        <v>0</v>
      </c>
      <c r="AR1540" s="17">
        <f t="shared" si="9985"/>
        <v>0</v>
      </c>
      <c r="AS1540" s="17">
        <f t="shared" si="9985"/>
        <v>0</v>
      </c>
      <c r="AT1540" s="17">
        <f t="shared" si="9985"/>
        <v>0</v>
      </c>
      <c r="AU1540" s="17">
        <f t="shared" si="9985"/>
        <v>0</v>
      </c>
      <c r="AV1540" s="17">
        <f t="shared" si="9985"/>
        <v>0</v>
      </c>
      <c r="AW1540" s="17">
        <f t="shared" si="9985"/>
        <v>0</v>
      </c>
      <c r="AX1540" s="17">
        <f t="shared" si="9985"/>
        <v>0</v>
      </c>
      <c r="AY1540" s="17">
        <f t="shared" si="9985"/>
        <v>0</v>
      </c>
      <c r="AZ1540" s="17">
        <f t="shared" si="9985"/>
        <v>0</v>
      </c>
      <c r="BA1540" s="17">
        <f t="shared" si="9985"/>
        <v>0</v>
      </c>
      <c r="BB1540" s="17">
        <f t="shared" si="9985"/>
        <v>0</v>
      </c>
      <c r="BC1540" s="17">
        <f t="shared" si="9985"/>
        <v>0</v>
      </c>
      <c r="BD1540" s="17">
        <f t="shared" si="9985"/>
        <v>0</v>
      </c>
      <c r="BE1540" s="17">
        <f t="shared" si="9985"/>
        <v>0</v>
      </c>
      <c r="BF1540" s="17">
        <f t="shared" si="9985"/>
        <v>0</v>
      </c>
      <c r="BG1540" s="17">
        <f t="shared" si="9985"/>
        <v>0</v>
      </c>
      <c r="BH1540" s="17">
        <f t="shared" si="9985"/>
        <v>0</v>
      </c>
      <c r="BI1540" s="17">
        <f t="shared" si="9985"/>
        <v>0</v>
      </c>
      <c r="BJ1540" s="17">
        <f t="shared" si="9985"/>
        <v>0</v>
      </c>
      <c r="BK1540" s="17">
        <f t="shared" si="9985"/>
        <v>0</v>
      </c>
      <c r="BL1540" s="17">
        <f t="shared" si="9985"/>
        <v>0</v>
      </c>
      <c r="BM1540" s="17">
        <f t="shared" si="9985"/>
        <v>0</v>
      </c>
      <c r="BN1540" s="17">
        <f t="shared" si="9985"/>
        <v>0</v>
      </c>
      <c r="BO1540" s="17">
        <f t="shared" si="9985"/>
        <v>0</v>
      </c>
      <c r="BP1540" s="17">
        <f t="shared" si="9985"/>
        <v>0</v>
      </c>
      <c r="BQ1540" s="17">
        <f t="shared" si="9985"/>
        <v>0</v>
      </c>
      <c r="BR1540" s="17">
        <f t="shared" si="9985"/>
        <v>0</v>
      </c>
      <c r="BS1540" s="17">
        <f t="shared" si="9985"/>
        <v>0</v>
      </c>
      <c r="BT1540" s="17">
        <f t="shared" si="9985"/>
        <v>0</v>
      </c>
      <c r="BU1540" s="17">
        <f t="shared" ref="BU1540:CO1540" si="9986">BU116+BU243+BU377+BU505+BU635+BU764+BU895+BU1025+BU1154+BU1283+BU1411</f>
        <v>0</v>
      </c>
      <c r="BV1540" s="17">
        <f t="shared" si="9986"/>
        <v>0</v>
      </c>
      <c r="BW1540" s="17">
        <f t="shared" si="9986"/>
        <v>0</v>
      </c>
      <c r="BX1540" s="17">
        <f t="shared" si="9986"/>
        <v>0</v>
      </c>
      <c r="BY1540" s="17">
        <f t="shared" si="9986"/>
        <v>0</v>
      </c>
      <c r="BZ1540" s="17">
        <f t="shared" si="9986"/>
        <v>0</v>
      </c>
      <c r="CA1540" s="17">
        <f t="shared" si="9986"/>
        <v>0</v>
      </c>
      <c r="CB1540" s="17">
        <f t="shared" si="9986"/>
        <v>0</v>
      </c>
      <c r="CC1540" s="17">
        <f t="shared" si="9986"/>
        <v>0</v>
      </c>
      <c r="CD1540" s="17">
        <f t="shared" si="9986"/>
        <v>0</v>
      </c>
      <c r="CE1540" s="17">
        <f t="shared" si="9986"/>
        <v>0</v>
      </c>
      <c r="CF1540" s="17">
        <f t="shared" si="9986"/>
        <v>-159720.15666666668</v>
      </c>
      <c r="CG1540" s="17">
        <f t="shared" si="9986"/>
        <v>-162118.74333333335</v>
      </c>
      <c r="CH1540" s="17">
        <f t="shared" si="9986"/>
        <v>-164555.41333333336</v>
      </c>
      <c r="CI1540" s="17">
        <f t="shared" si="9986"/>
        <v>-167030.80333333334</v>
      </c>
      <c r="CJ1540" s="17">
        <f t="shared" si="9986"/>
        <v>-169545.47333333333</v>
      </c>
      <c r="CK1540" s="17">
        <f t="shared" si="9986"/>
        <v>-172100.06</v>
      </c>
      <c r="CL1540" s="17">
        <f t="shared" si="9986"/>
        <v>-174695.41</v>
      </c>
      <c r="CM1540" s="17">
        <f t="shared" si="9986"/>
        <v>-177332.00000000003</v>
      </c>
      <c r="CN1540" s="17">
        <f t="shared" si="9986"/>
        <v>-180010.71</v>
      </c>
      <c r="CO1540" s="17">
        <f t="shared" si="9986"/>
        <v>-182732.1</v>
      </c>
    </row>
    <row r="1541" spans="2:93">
      <c r="B1541" s="556"/>
      <c r="C1541" s="556">
        <f t="shared" si="9978"/>
        <v>76</v>
      </c>
      <c r="D1541" s="632"/>
      <c r="E1541" s="632"/>
      <c r="F1541" s="632"/>
      <c r="G1541" s="632"/>
      <c r="H1541" s="17"/>
      <c r="I1541" s="17">
        <f t="shared" ref="I1541:BT1541" si="9987">I117+I244+I378+I506+I636+I765+I896+I1026+I1155+I1284+I1412</f>
        <v>0</v>
      </c>
      <c r="J1541" s="17">
        <f t="shared" si="9987"/>
        <v>0</v>
      </c>
      <c r="K1541" s="17">
        <f t="shared" si="9987"/>
        <v>0</v>
      </c>
      <c r="L1541" s="17">
        <f t="shared" si="9987"/>
        <v>0</v>
      </c>
      <c r="M1541" s="17">
        <f t="shared" si="9987"/>
        <v>0</v>
      </c>
      <c r="N1541" s="17">
        <f t="shared" si="9987"/>
        <v>0</v>
      </c>
      <c r="O1541" s="17">
        <f t="shared" si="9987"/>
        <v>0</v>
      </c>
      <c r="P1541" s="17">
        <f t="shared" si="9987"/>
        <v>0</v>
      </c>
      <c r="Q1541" s="17">
        <f t="shared" si="9987"/>
        <v>0</v>
      </c>
      <c r="R1541" s="17">
        <f t="shared" si="9987"/>
        <v>0</v>
      </c>
      <c r="S1541" s="17">
        <f t="shared" si="9987"/>
        <v>0</v>
      </c>
      <c r="T1541" s="17">
        <f t="shared" si="9987"/>
        <v>0</v>
      </c>
      <c r="U1541" s="17">
        <f t="shared" si="9987"/>
        <v>0</v>
      </c>
      <c r="V1541" s="17">
        <f t="shared" si="9987"/>
        <v>0</v>
      </c>
      <c r="W1541" s="17">
        <f t="shared" si="9987"/>
        <v>0</v>
      </c>
      <c r="X1541" s="17">
        <f t="shared" si="9987"/>
        <v>0</v>
      </c>
      <c r="Y1541" s="17">
        <f t="shared" si="9987"/>
        <v>0</v>
      </c>
      <c r="Z1541" s="17">
        <f t="shared" si="9987"/>
        <v>0</v>
      </c>
      <c r="AA1541" s="17">
        <f t="shared" si="9987"/>
        <v>0</v>
      </c>
      <c r="AB1541" s="17">
        <f t="shared" si="9987"/>
        <v>0</v>
      </c>
      <c r="AC1541" s="17">
        <f t="shared" si="9987"/>
        <v>0</v>
      </c>
      <c r="AD1541" s="17">
        <f t="shared" si="9987"/>
        <v>0</v>
      </c>
      <c r="AE1541" s="17">
        <f t="shared" si="9987"/>
        <v>0</v>
      </c>
      <c r="AF1541" s="17">
        <f t="shared" si="9987"/>
        <v>0</v>
      </c>
      <c r="AG1541" s="17">
        <f t="shared" si="9987"/>
        <v>0</v>
      </c>
      <c r="AH1541" s="17">
        <f t="shared" si="9987"/>
        <v>0</v>
      </c>
      <c r="AI1541" s="17">
        <f t="shared" si="9987"/>
        <v>0</v>
      </c>
      <c r="AJ1541" s="17">
        <f t="shared" si="9987"/>
        <v>0</v>
      </c>
      <c r="AK1541" s="17">
        <f t="shared" si="9987"/>
        <v>0</v>
      </c>
      <c r="AL1541" s="17">
        <f t="shared" si="9987"/>
        <v>0</v>
      </c>
      <c r="AM1541" s="17">
        <f t="shared" si="9987"/>
        <v>0</v>
      </c>
      <c r="AN1541" s="17">
        <f t="shared" si="9987"/>
        <v>0</v>
      </c>
      <c r="AO1541" s="17">
        <f t="shared" si="9987"/>
        <v>0</v>
      </c>
      <c r="AP1541" s="17">
        <f t="shared" si="9987"/>
        <v>0</v>
      </c>
      <c r="AQ1541" s="17">
        <f t="shared" si="9987"/>
        <v>0</v>
      </c>
      <c r="AR1541" s="17">
        <f t="shared" si="9987"/>
        <v>0</v>
      </c>
      <c r="AS1541" s="17">
        <f t="shared" si="9987"/>
        <v>0</v>
      </c>
      <c r="AT1541" s="17">
        <f t="shared" si="9987"/>
        <v>0</v>
      </c>
      <c r="AU1541" s="17">
        <f t="shared" si="9987"/>
        <v>0</v>
      </c>
      <c r="AV1541" s="17">
        <f t="shared" si="9987"/>
        <v>0</v>
      </c>
      <c r="AW1541" s="17">
        <f t="shared" si="9987"/>
        <v>0</v>
      </c>
      <c r="AX1541" s="17">
        <f t="shared" si="9987"/>
        <v>0</v>
      </c>
      <c r="AY1541" s="17">
        <f t="shared" si="9987"/>
        <v>0</v>
      </c>
      <c r="AZ1541" s="17">
        <f t="shared" si="9987"/>
        <v>0</v>
      </c>
      <c r="BA1541" s="17">
        <f t="shared" si="9987"/>
        <v>0</v>
      </c>
      <c r="BB1541" s="17">
        <f t="shared" si="9987"/>
        <v>0</v>
      </c>
      <c r="BC1541" s="17">
        <f t="shared" si="9987"/>
        <v>0</v>
      </c>
      <c r="BD1541" s="17">
        <f t="shared" si="9987"/>
        <v>0</v>
      </c>
      <c r="BE1541" s="17">
        <f t="shared" si="9987"/>
        <v>0</v>
      </c>
      <c r="BF1541" s="17">
        <f t="shared" si="9987"/>
        <v>0</v>
      </c>
      <c r="BG1541" s="17">
        <f t="shared" si="9987"/>
        <v>0</v>
      </c>
      <c r="BH1541" s="17">
        <f t="shared" si="9987"/>
        <v>0</v>
      </c>
      <c r="BI1541" s="17">
        <f t="shared" si="9987"/>
        <v>0</v>
      </c>
      <c r="BJ1541" s="17">
        <f t="shared" si="9987"/>
        <v>0</v>
      </c>
      <c r="BK1541" s="17">
        <f t="shared" si="9987"/>
        <v>0</v>
      </c>
      <c r="BL1541" s="17">
        <f t="shared" si="9987"/>
        <v>0</v>
      </c>
      <c r="BM1541" s="17">
        <f t="shared" si="9987"/>
        <v>0</v>
      </c>
      <c r="BN1541" s="17">
        <f t="shared" si="9987"/>
        <v>0</v>
      </c>
      <c r="BO1541" s="17">
        <f t="shared" si="9987"/>
        <v>0</v>
      </c>
      <c r="BP1541" s="17">
        <f t="shared" si="9987"/>
        <v>0</v>
      </c>
      <c r="BQ1541" s="17">
        <f t="shared" si="9987"/>
        <v>0</v>
      </c>
      <c r="BR1541" s="17">
        <f t="shared" si="9987"/>
        <v>0</v>
      </c>
      <c r="BS1541" s="17">
        <f t="shared" si="9987"/>
        <v>0</v>
      </c>
      <c r="BT1541" s="17">
        <f t="shared" si="9987"/>
        <v>0</v>
      </c>
      <c r="BU1541" s="17">
        <f t="shared" ref="BU1541:CO1541" si="9988">BU117+BU244+BU378+BU506+BU636+BU765+BU896+BU1026+BU1155+BU1284+BU1412</f>
        <v>0</v>
      </c>
      <c r="BV1541" s="17">
        <f t="shared" si="9988"/>
        <v>0</v>
      </c>
      <c r="BW1541" s="17">
        <f t="shared" si="9988"/>
        <v>0</v>
      </c>
      <c r="BX1541" s="17">
        <f t="shared" si="9988"/>
        <v>0</v>
      </c>
      <c r="BY1541" s="17">
        <f t="shared" si="9988"/>
        <v>0</v>
      </c>
      <c r="BZ1541" s="17">
        <f t="shared" si="9988"/>
        <v>0</v>
      </c>
      <c r="CA1541" s="17">
        <f t="shared" si="9988"/>
        <v>0</v>
      </c>
      <c r="CB1541" s="17">
        <f t="shared" si="9988"/>
        <v>0</v>
      </c>
      <c r="CC1541" s="17">
        <f t="shared" si="9988"/>
        <v>0</v>
      </c>
      <c r="CD1541" s="17">
        <f t="shared" si="9988"/>
        <v>0</v>
      </c>
      <c r="CE1541" s="17">
        <f t="shared" si="9988"/>
        <v>0</v>
      </c>
      <c r="CF1541" s="17">
        <f t="shared" si="9988"/>
        <v>0</v>
      </c>
      <c r="CG1541" s="17">
        <f t="shared" si="9988"/>
        <v>-162118.74333333335</v>
      </c>
      <c r="CH1541" s="17">
        <f t="shared" si="9988"/>
        <v>-164555.41333333336</v>
      </c>
      <c r="CI1541" s="17">
        <f t="shared" si="9988"/>
        <v>-167030.80333333334</v>
      </c>
      <c r="CJ1541" s="17">
        <f t="shared" si="9988"/>
        <v>-169545.47333333333</v>
      </c>
      <c r="CK1541" s="17">
        <f t="shared" si="9988"/>
        <v>-172100.06</v>
      </c>
      <c r="CL1541" s="17">
        <f t="shared" si="9988"/>
        <v>-174695.41</v>
      </c>
      <c r="CM1541" s="17">
        <f t="shared" si="9988"/>
        <v>-177332.00000000003</v>
      </c>
      <c r="CN1541" s="17">
        <f t="shared" si="9988"/>
        <v>-180010.71</v>
      </c>
      <c r="CO1541" s="17">
        <f t="shared" si="9988"/>
        <v>-182732.1</v>
      </c>
    </row>
    <row r="1542" spans="2:93">
      <c r="B1542" s="556"/>
      <c r="C1542" s="556">
        <f t="shared" si="9978"/>
        <v>77</v>
      </c>
      <c r="D1542" s="632"/>
      <c r="E1542" s="632"/>
      <c r="F1542" s="632"/>
      <c r="G1542" s="632"/>
      <c r="H1542" s="17"/>
      <c r="I1542" s="17">
        <f t="shared" ref="I1542:BT1542" si="9989">I118+I245+I379+I507+I637+I766+I897+I1027+I1156+I1285+I1413</f>
        <v>0</v>
      </c>
      <c r="J1542" s="17">
        <f t="shared" si="9989"/>
        <v>0</v>
      </c>
      <c r="K1542" s="17">
        <f t="shared" si="9989"/>
        <v>0</v>
      </c>
      <c r="L1542" s="17">
        <f t="shared" si="9989"/>
        <v>0</v>
      </c>
      <c r="M1542" s="17">
        <f t="shared" si="9989"/>
        <v>0</v>
      </c>
      <c r="N1542" s="17">
        <f t="shared" si="9989"/>
        <v>0</v>
      </c>
      <c r="O1542" s="17">
        <f t="shared" si="9989"/>
        <v>0</v>
      </c>
      <c r="P1542" s="17">
        <f t="shared" si="9989"/>
        <v>0</v>
      </c>
      <c r="Q1542" s="17">
        <f t="shared" si="9989"/>
        <v>0</v>
      </c>
      <c r="R1542" s="17">
        <f t="shared" si="9989"/>
        <v>0</v>
      </c>
      <c r="S1542" s="17">
        <f t="shared" si="9989"/>
        <v>0</v>
      </c>
      <c r="T1542" s="17">
        <f t="shared" si="9989"/>
        <v>0</v>
      </c>
      <c r="U1542" s="17">
        <f t="shared" si="9989"/>
        <v>0</v>
      </c>
      <c r="V1542" s="17">
        <f t="shared" si="9989"/>
        <v>0</v>
      </c>
      <c r="W1542" s="17">
        <f t="shared" si="9989"/>
        <v>0</v>
      </c>
      <c r="X1542" s="17">
        <f t="shared" si="9989"/>
        <v>0</v>
      </c>
      <c r="Y1542" s="17">
        <f t="shared" si="9989"/>
        <v>0</v>
      </c>
      <c r="Z1542" s="17">
        <f t="shared" si="9989"/>
        <v>0</v>
      </c>
      <c r="AA1542" s="17">
        <f t="shared" si="9989"/>
        <v>0</v>
      </c>
      <c r="AB1542" s="17">
        <f t="shared" si="9989"/>
        <v>0</v>
      </c>
      <c r="AC1542" s="17">
        <f t="shared" si="9989"/>
        <v>0</v>
      </c>
      <c r="AD1542" s="17">
        <f t="shared" si="9989"/>
        <v>0</v>
      </c>
      <c r="AE1542" s="17">
        <f t="shared" si="9989"/>
        <v>0</v>
      </c>
      <c r="AF1542" s="17">
        <f t="shared" si="9989"/>
        <v>0</v>
      </c>
      <c r="AG1542" s="17">
        <f t="shared" si="9989"/>
        <v>0</v>
      </c>
      <c r="AH1542" s="17">
        <f t="shared" si="9989"/>
        <v>0</v>
      </c>
      <c r="AI1542" s="17">
        <f t="shared" si="9989"/>
        <v>0</v>
      </c>
      <c r="AJ1542" s="17">
        <f t="shared" si="9989"/>
        <v>0</v>
      </c>
      <c r="AK1542" s="17">
        <f t="shared" si="9989"/>
        <v>0</v>
      </c>
      <c r="AL1542" s="17">
        <f t="shared" si="9989"/>
        <v>0</v>
      </c>
      <c r="AM1542" s="17">
        <f t="shared" si="9989"/>
        <v>0</v>
      </c>
      <c r="AN1542" s="17">
        <f t="shared" si="9989"/>
        <v>0</v>
      </c>
      <c r="AO1542" s="17">
        <f t="shared" si="9989"/>
        <v>0</v>
      </c>
      <c r="AP1542" s="17">
        <f t="shared" si="9989"/>
        <v>0</v>
      </c>
      <c r="AQ1542" s="17">
        <f t="shared" si="9989"/>
        <v>0</v>
      </c>
      <c r="AR1542" s="17">
        <f t="shared" si="9989"/>
        <v>0</v>
      </c>
      <c r="AS1542" s="17">
        <f t="shared" si="9989"/>
        <v>0</v>
      </c>
      <c r="AT1542" s="17">
        <f t="shared" si="9989"/>
        <v>0</v>
      </c>
      <c r="AU1542" s="17">
        <f t="shared" si="9989"/>
        <v>0</v>
      </c>
      <c r="AV1542" s="17">
        <f t="shared" si="9989"/>
        <v>0</v>
      </c>
      <c r="AW1542" s="17">
        <f t="shared" si="9989"/>
        <v>0</v>
      </c>
      <c r="AX1542" s="17">
        <f t="shared" si="9989"/>
        <v>0</v>
      </c>
      <c r="AY1542" s="17">
        <f t="shared" si="9989"/>
        <v>0</v>
      </c>
      <c r="AZ1542" s="17">
        <f t="shared" si="9989"/>
        <v>0</v>
      </c>
      <c r="BA1542" s="17">
        <f t="shared" si="9989"/>
        <v>0</v>
      </c>
      <c r="BB1542" s="17">
        <f t="shared" si="9989"/>
        <v>0</v>
      </c>
      <c r="BC1542" s="17">
        <f t="shared" si="9989"/>
        <v>0</v>
      </c>
      <c r="BD1542" s="17">
        <f t="shared" si="9989"/>
        <v>0</v>
      </c>
      <c r="BE1542" s="17">
        <f t="shared" si="9989"/>
        <v>0</v>
      </c>
      <c r="BF1542" s="17">
        <f t="shared" si="9989"/>
        <v>0</v>
      </c>
      <c r="BG1542" s="17">
        <f t="shared" si="9989"/>
        <v>0</v>
      </c>
      <c r="BH1542" s="17">
        <f t="shared" si="9989"/>
        <v>0</v>
      </c>
      <c r="BI1542" s="17">
        <f t="shared" si="9989"/>
        <v>0</v>
      </c>
      <c r="BJ1542" s="17">
        <f t="shared" si="9989"/>
        <v>0</v>
      </c>
      <c r="BK1542" s="17">
        <f t="shared" si="9989"/>
        <v>0</v>
      </c>
      <c r="BL1542" s="17">
        <f t="shared" si="9989"/>
        <v>0</v>
      </c>
      <c r="BM1542" s="17">
        <f t="shared" si="9989"/>
        <v>0</v>
      </c>
      <c r="BN1542" s="17">
        <f t="shared" si="9989"/>
        <v>0</v>
      </c>
      <c r="BO1542" s="17">
        <f t="shared" si="9989"/>
        <v>0</v>
      </c>
      <c r="BP1542" s="17">
        <f t="shared" si="9989"/>
        <v>0</v>
      </c>
      <c r="BQ1542" s="17">
        <f t="shared" si="9989"/>
        <v>0</v>
      </c>
      <c r="BR1542" s="17">
        <f t="shared" si="9989"/>
        <v>0</v>
      </c>
      <c r="BS1542" s="17">
        <f t="shared" si="9989"/>
        <v>0</v>
      </c>
      <c r="BT1542" s="17">
        <f t="shared" si="9989"/>
        <v>0</v>
      </c>
      <c r="BU1542" s="17">
        <f t="shared" ref="BU1542:CO1542" si="9990">BU118+BU245+BU379+BU507+BU637+BU766+BU897+BU1027+BU1156+BU1285+BU1413</f>
        <v>0</v>
      </c>
      <c r="BV1542" s="17">
        <f t="shared" si="9990"/>
        <v>0</v>
      </c>
      <c r="BW1542" s="17">
        <f t="shared" si="9990"/>
        <v>0</v>
      </c>
      <c r="BX1542" s="17">
        <f t="shared" si="9990"/>
        <v>0</v>
      </c>
      <c r="BY1542" s="17">
        <f t="shared" si="9990"/>
        <v>0</v>
      </c>
      <c r="BZ1542" s="17">
        <f t="shared" si="9990"/>
        <v>0</v>
      </c>
      <c r="CA1542" s="17">
        <f t="shared" si="9990"/>
        <v>0</v>
      </c>
      <c r="CB1542" s="17">
        <f t="shared" si="9990"/>
        <v>0</v>
      </c>
      <c r="CC1542" s="17">
        <f t="shared" si="9990"/>
        <v>0</v>
      </c>
      <c r="CD1542" s="17">
        <f t="shared" si="9990"/>
        <v>0</v>
      </c>
      <c r="CE1542" s="17">
        <f t="shared" si="9990"/>
        <v>0</v>
      </c>
      <c r="CF1542" s="17">
        <f t="shared" si="9990"/>
        <v>0</v>
      </c>
      <c r="CG1542" s="17">
        <f t="shared" si="9990"/>
        <v>0</v>
      </c>
      <c r="CH1542" s="17">
        <f t="shared" si="9990"/>
        <v>-164555.41333333336</v>
      </c>
      <c r="CI1542" s="17">
        <f t="shared" si="9990"/>
        <v>-167030.80333333334</v>
      </c>
      <c r="CJ1542" s="17">
        <f t="shared" si="9990"/>
        <v>-169545.47333333333</v>
      </c>
      <c r="CK1542" s="17">
        <f t="shared" si="9990"/>
        <v>-172100.06</v>
      </c>
      <c r="CL1542" s="17">
        <f t="shared" si="9990"/>
        <v>-174695.41</v>
      </c>
      <c r="CM1542" s="17">
        <f t="shared" si="9990"/>
        <v>-177332.00000000003</v>
      </c>
      <c r="CN1542" s="17">
        <f t="shared" si="9990"/>
        <v>-180010.71</v>
      </c>
      <c r="CO1542" s="17">
        <f t="shared" si="9990"/>
        <v>-182732.1</v>
      </c>
    </row>
    <row r="1543" spans="2:93">
      <c r="B1543" s="556"/>
      <c r="C1543" s="556">
        <f t="shared" si="9978"/>
        <v>78</v>
      </c>
      <c r="D1543" s="632"/>
      <c r="E1543" s="632"/>
      <c r="F1543" s="632"/>
      <c r="G1543" s="632"/>
      <c r="H1543" s="17"/>
      <c r="I1543" s="17">
        <f t="shared" ref="I1543:BT1543" si="9991">I119+I246+I380+I508+I638+I767+I898+I1028+I1157+I1286+I1414</f>
        <v>0</v>
      </c>
      <c r="J1543" s="17">
        <f t="shared" si="9991"/>
        <v>0</v>
      </c>
      <c r="K1543" s="17">
        <f t="shared" si="9991"/>
        <v>0</v>
      </c>
      <c r="L1543" s="17">
        <f t="shared" si="9991"/>
        <v>0</v>
      </c>
      <c r="M1543" s="17">
        <f t="shared" si="9991"/>
        <v>0</v>
      </c>
      <c r="N1543" s="17">
        <f t="shared" si="9991"/>
        <v>0</v>
      </c>
      <c r="O1543" s="17">
        <f t="shared" si="9991"/>
        <v>0</v>
      </c>
      <c r="P1543" s="17">
        <f t="shared" si="9991"/>
        <v>0</v>
      </c>
      <c r="Q1543" s="17">
        <f t="shared" si="9991"/>
        <v>0</v>
      </c>
      <c r="R1543" s="17">
        <f t="shared" si="9991"/>
        <v>0</v>
      </c>
      <c r="S1543" s="17">
        <f t="shared" si="9991"/>
        <v>0</v>
      </c>
      <c r="T1543" s="17">
        <f t="shared" si="9991"/>
        <v>0</v>
      </c>
      <c r="U1543" s="17">
        <f t="shared" si="9991"/>
        <v>0</v>
      </c>
      <c r="V1543" s="17">
        <f t="shared" si="9991"/>
        <v>0</v>
      </c>
      <c r="W1543" s="17">
        <f t="shared" si="9991"/>
        <v>0</v>
      </c>
      <c r="X1543" s="17">
        <f t="shared" si="9991"/>
        <v>0</v>
      </c>
      <c r="Y1543" s="17">
        <f t="shared" si="9991"/>
        <v>0</v>
      </c>
      <c r="Z1543" s="17">
        <f t="shared" si="9991"/>
        <v>0</v>
      </c>
      <c r="AA1543" s="17">
        <f t="shared" si="9991"/>
        <v>0</v>
      </c>
      <c r="AB1543" s="17">
        <f t="shared" si="9991"/>
        <v>0</v>
      </c>
      <c r="AC1543" s="17">
        <f t="shared" si="9991"/>
        <v>0</v>
      </c>
      <c r="AD1543" s="17">
        <f t="shared" si="9991"/>
        <v>0</v>
      </c>
      <c r="AE1543" s="17">
        <f t="shared" si="9991"/>
        <v>0</v>
      </c>
      <c r="AF1543" s="17">
        <f t="shared" si="9991"/>
        <v>0</v>
      </c>
      <c r="AG1543" s="17">
        <f t="shared" si="9991"/>
        <v>0</v>
      </c>
      <c r="AH1543" s="17">
        <f t="shared" si="9991"/>
        <v>0</v>
      </c>
      <c r="AI1543" s="17">
        <f t="shared" si="9991"/>
        <v>0</v>
      </c>
      <c r="AJ1543" s="17">
        <f t="shared" si="9991"/>
        <v>0</v>
      </c>
      <c r="AK1543" s="17">
        <f t="shared" si="9991"/>
        <v>0</v>
      </c>
      <c r="AL1543" s="17">
        <f t="shared" si="9991"/>
        <v>0</v>
      </c>
      <c r="AM1543" s="17">
        <f t="shared" si="9991"/>
        <v>0</v>
      </c>
      <c r="AN1543" s="17">
        <f t="shared" si="9991"/>
        <v>0</v>
      </c>
      <c r="AO1543" s="17">
        <f t="shared" si="9991"/>
        <v>0</v>
      </c>
      <c r="AP1543" s="17">
        <f t="shared" si="9991"/>
        <v>0</v>
      </c>
      <c r="AQ1543" s="17">
        <f t="shared" si="9991"/>
        <v>0</v>
      </c>
      <c r="AR1543" s="17">
        <f t="shared" si="9991"/>
        <v>0</v>
      </c>
      <c r="AS1543" s="17">
        <f t="shared" si="9991"/>
        <v>0</v>
      </c>
      <c r="AT1543" s="17">
        <f t="shared" si="9991"/>
        <v>0</v>
      </c>
      <c r="AU1543" s="17">
        <f t="shared" si="9991"/>
        <v>0</v>
      </c>
      <c r="AV1543" s="17">
        <f t="shared" si="9991"/>
        <v>0</v>
      </c>
      <c r="AW1543" s="17">
        <f t="shared" si="9991"/>
        <v>0</v>
      </c>
      <c r="AX1543" s="17">
        <f t="shared" si="9991"/>
        <v>0</v>
      </c>
      <c r="AY1543" s="17">
        <f t="shared" si="9991"/>
        <v>0</v>
      </c>
      <c r="AZ1543" s="17">
        <f t="shared" si="9991"/>
        <v>0</v>
      </c>
      <c r="BA1543" s="17">
        <f t="shared" si="9991"/>
        <v>0</v>
      </c>
      <c r="BB1543" s="17">
        <f t="shared" si="9991"/>
        <v>0</v>
      </c>
      <c r="BC1543" s="17">
        <f t="shared" si="9991"/>
        <v>0</v>
      </c>
      <c r="BD1543" s="17">
        <f t="shared" si="9991"/>
        <v>0</v>
      </c>
      <c r="BE1543" s="17">
        <f t="shared" si="9991"/>
        <v>0</v>
      </c>
      <c r="BF1543" s="17">
        <f t="shared" si="9991"/>
        <v>0</v>
      </c>
      <c r="BG1543" s="17">
        <f t="shared" si="9991"/>
        <v>0</v>
      </c>
      <c r="BH1543" s="17">
        <f t="shared" si="9991"/>
        <v>0</v>
      </c>
      <c r="BI1543" s="17">
        <f t="shared" si="9991"/>
        <v>0</v>
      </c>
      <c r="BJ1543" s="17">
        <f t="shared" si="9991"/>
        <v>0</v>
      </c>
      <c r="BK1543" s="17">
        <f t="shared" si="9991"/>
        <v>0</v>
      </c>
      <c r="BL1543" s="17">
        <f t="shared" si="9991"/>
        <v>0</v>
      </c>
      <c r="BM1543" s="17">
        <f t="shared" si="9991"/>
        <v>0</v>
      </c>
      <c r="BN1543" s="17">
        <f t="shared" si="9991"/>
        <v>0</v>
      </c>
      <c r="BO1543" s="17">
        <f t="shared" si="9991"/>
        <v>0</v>
      </c>
      <c r="BP1543" s="17">
        <f t="shared" si="9991"/>
        <v>0</v>
      </c>
      <c r="BQ1543" s="17">
        <f t="shared" si="9991"/>
        <v>0</v>
      </c>
      <c r="BR1543" s="17">
        <f t="shared" si="9991"/>
        <v>0</v>
      </c>
      <c r="BS1543" s="17">
        <f t="shared" si="9991"/>
        <v>0</v>
      </c>
      <c r="BT1543" s="17">
        <f t="shared" si="9991"/>
        <v>0</v>
      </c>
      <c r="BU1543" s="17">
        <f t="shared" ref="BU1543:CO1543" si="9992">BU119+BU246+BU380+BU508+BU638+BU767+BU898+BU1028+BU1157+BU1286+BU1414</f>
        <v>0</v>
      </c>
      <c r="BV1543" s="17">
        <f t="shared" si="9992"/>
        <v>0</v>
      </c>
      <c r="BW1543" s="17">
        <f t="shared" si="9992"/>
        <v>0</v>
      </c>
      <c r="BX1543" s="17">
        <f t="shared" si="9992"/>
        <v>0</v>
      </c>
      <c r="BY1543" s="17">
        <f t="shared" si="9992"/>
        <v>0</v>
      </c>
      <c r="BZ1543" s="17">
        <f t="shared" si="9992"/>
        <v>0</v>
      </c>
      <c r="CA1543" s="17">
        <f t="shared" si="9992"/>
        <v>0</v>
      </c>
      <c r="CB1543" s="17">
        <f t="shared" si="9992"/>
        <v>0</v>
      </c>
      <c r="CC1543" s="17">
        <f t="shared" si="9992"/>
        <v>0</v>
      </c>
      <c r="CD1543" s="17">
        <f t="shared" si="9992"/>
        <v>0</v>
      </c>
      <c r="CE1543" s="17">
        <f t="shared" si="9992"/>
        <v>0</v>
      </c>
      <c r="CF1543" s="17">
        <f t="shared" si="9992"/>
        <v>0</v>
      </c>
      <c r="CG1543" s="17">
        <f t="shared" si="9992"/>
        <v>0</v>
      </c>
      <c r="CH1543" s="17">
        <f t="shared" si="9992"/>
        <v>0</v>
      </c>
      <c r="CI1543" s="17">
        <f t="shared" si="9992"/>
        <v>-167030.80333333334</v>
      </c>
      <c r="CJ1543" s="17">
        <f t="shared" si="9992"/>
        <v>-169545.47333333333</v>
      </c>
      <c r="CK1543" s="17">
        <f t="shared" si="9992"/>
        <v>-172100.06</v>
      </c>
      <c r="CL1543" s="17">
        <f t="shared" si="9992"/>
        <v>-174695.41</v>
      </c>
      <c r="CM1543" s="17">
        <f t="shared" si="9992"/>
        <v>-177332.00000000003</v>
      </c>
      <c r="CN1543" s="17">
        <f t="shared" si="9992"/>
        <v>-180010.71</v>
      </c>
      <c r="CO1543" s="17">
        <f t="shared" si="9992"/>
        <v>-182732.1</v>
      </c>
    </row>
    <row r="1544" spans="2:93">
      <c r="B1544" s="556"/>
      <c r="C1544" s="556">
        <f t="shared" si="9978"/>
        <v>79</v>
      </c>
      <c r="D1544" s="632"/>
      <c r="E1544" s="632"/>
      <c r="F1544" s="632"/>
      <c r="G1544" s="632"/>
      <c r="H1544" s="17"/>
      <c r="I1544" s="17">
        <f t="shared" ref="I1544:BT1544" si="9993">I120+I247+I381+I509+I639+I768+I899+I1029+I1158+I1287+I1415</f>
        <v>0</v>
      </c>
      <c r="J1544" s="17">
        <f t="shared" si="9993"/>
        <v>0</v>
      </c>
      <c r="K1544" s="17">
        <f t="shared" si="9993"/>
        <v>0</v>
      </c>
      <c r="L1544" s="17">
        <f t="shared" si="9993"/>
        <v>0</v>
      </c>
      <c r="M1544" s="17">
        <f t="shared" si="9993"/>
        <v>0</v>
      </c>
      <c r="N1544" s="17">
        <f t="shared" si="9993"/>
        <v>0</v>
      </c>
      <c r="O1544" s="17">
        <f t="shared" si="9993"/>
        <v>0</v>
      </c>
      <c r="P1544" s="17">
        <f t="shared" si="9993"/>
        <v>0</v>
      </c>
      <c r="Q1544" s="17">
        <f t="shared" si="9993"/>
        <v>0</v>
      </c>
      <c r="R1544" s="17">
        <f t="shared" si="9993"/>
        <v>0</v>
      </c>
      <c r="S1544" s="17">
        <f t="shared" si="9993"/>
        <v>0</v>
      </c>
      <c r="T1544" s="17">
        <f t="shared" si="9993"/>
        <v>0</v>
      </c>
      <c r="U1544" s="17">
        <f t="shared" si="9993"/>
        <v>0</v>
      </c>
      <c r="V1544" s="17">
        <f t="shared" si="9993"/>
        <v>0</v>
      </c>
      <c r="W1544" s="17">
        <f t="shared" si="9993"/>
        <v>0</v>
      </c>
      <c r="X1544" s="17">
        <f t="shared" si="9993"/>
        <v>0</v>
      </c>
      <c r="Y1544" s="17">
        <f t="shared" si="9993"/>
        <v>0</v>
      </c>
      <c r="Z1544" s="17">
        <f t="shared" si="9993"/>
        <v>0</v>
      </c>
      <c r="AA1544" s="17">
        <f t="shared" si="9993"/>
        <v>0</v>
      </c>
      <c r="AB1544" s="17">
        <f t="shared" si="9993"/>
        <v>0</v>
      </c>
      <c r="AC1544" s="17">
        <f t="shared" si="9993"/>
        <v>0</v>
      </c>
      <c r="AD1544" s="17">
        <f t="shared" si="9993"/>
        <v>0</v>
      </c>
      <c r="AE1544" s="17">
        <f t="shared" si="9993"/>
        <v>0</v>
      </c>
      <c r="AF1544" s="17">
        <f t="shared" si="9993"/>
        <v>0</v>
      </c>
      <c r="AG1544" s="17">
        <f t="shared" si="9993"/>
        <v>0</v>
      </c>
      <c r="AH1544" s="17">
        <f t="shared" si="9993"/>
        <v>0</v>
      </c>
      <c r="AI1544" s="17">
        <f t="shared" si="9993"/>
        <v>0</v>
      </c>
      <c r="AJ1544" s="17">
        <f t="shared" si="9993"/>
        <v>0</v>
      </c>
      <c r="AK1544" s="17">
        <f t="shared" si="9993"/>
        <v>0</v>
      </c>
      <c r="AL1544" s="17">
        <f t="shared" si="9993"/>
        <v>0</v>
      </c>
      <c r="AM1544" s="17">
        <f t="shared" si="9993"/>
        <v>0</v>
      </c>
      <c r="AN1544" s="17">
        <f t="shared" si="9993"/>
        <v>0</v>
      </c>
      <c r="AO1544" s="17">
        <f t="shared" si="9993"/>
        <v>0</v>
      </c>
      <c r="AP1544" s="17">
        <f t="shared" si="9993"/>
        <v>0</v>
      </c>
      <c r="AQ1544" s="17">
        <f t="shared" si="9993"/>
        <v>0</v>
      </c>
      <c r="AR1544" s="17">
        <f t="shared" si="9993"/>
        <v>0</v>
      </c>
      <c r="AS1544" s="17">
        <f t="shared" si="9993"/>
        <v>0</v>
      </c>
      <c r="AT1544" s="17">
        <f t="shared" si="9993"/>
        <v>0</v>
      </c>
      <c r="AU1544" s="17">
        <f t="shared" si="9993"/>
        <v>0</v>
      </c>
      <c r="AV1544" s="17">
        <f t="shared" si="9993"/>
        <v>0</v>
      </c>
      <c r="AW1544" s="17">
        <f t="shared" si="9993"/>
        <v>0</v>
      </c>
      <c r="AX1544" s="17">
        <f t="shared" si="9993"/>
        <v>0</v>
      </c>
      <c r="AY1544" s="17">
        <f t="shared" si="9993"/>
        <v>0</v>
      </c>
      <c r="AZ1544" s="17">
        <f t="shared" si="9993"/>
        <v>0</v>
      </c>
      <c r="BA1544" s="17">
        <f t="shared" si="9993"/>
        <v>0</v>
      </c>
      <c r="BB1544" s="17">
        <f t="shared" si="9993"/>
        <v>0</v>
      </c>
      <c r="BC1544" s="17">
        <f t="shared" si="9993"/>
        <v>0</v>
      </c>
      <c r="BD1544" s="17">
        <f t="shared" si="9993"/>
        <v>0</v>
      </c>
      <c r="BE1544" s="17">
        <f t="shared" si="9993"/>
        <v>0</v>
      </c>
      <c r="BF1544" s="17">
        <f t="shared" si="9993"/>
        <v>0</v>
      </c>
      <c r="BG1544" s="17">
        <f t="shared" si="9993"/>
        <v>0</v>
      </c>
      <c r="BH1544" s="17">
        <f t="shared" si="9993"/>
        <v>0</v>
      </c>
      <c r="BI1544" s="17">
        <f t="shared" si="9993"/>
        <v>0</v>
      </c>
      <c r="BJ1544" s="17">
        <f t="shared" si="9993"/>
        <v>0</v>
      </c>
      <c r="BK1544" s="17">
        <f t="shared" si="9993"/>
        <v>0</v>
      </c>
      <c r="BL1544" s="17">
        <f t="shared" si="9993"/>
        <v>0</v>
      </c>
      <c r="BM1544" s="17">
        <f t="shared" si="9993"/>
        <v>0</v>
      </c>
      <c r="BN1544" s="17">
        <f t="shared" si="9993"/>
        <v>0</v>
      </c>
      <c r="BO1544" s="17">
        <f t="shared" si="9993"/>
        <v>0</v>
      </c>
      <c r="BP1544" s="17">
        <f t="shared" si="9993"/>
        <v>0</v>
      </c>
      <c r="BQ1544" s="17">
        <f t="shared" si="9993"/>
        <v>0</v>
      </c>
      <c r="BR1544" s="17">
        <f t="shared" si="9993"/>
        <v>0</v>
      </c>
      <c r="BS1544" s="17">
        <f t="shared" si="9993"/>
        <v>0</v>
      </c>
      <c r="BT1544" s="17">
        <f t="shared" si="9993"/>
        <v>0</v>
      </c>
      <c r="BU1544" s="17">
        <f t="shared" ref="BU1544:CO1544" si="9994">BU120+BU247+BU381+BU509+BU639+BU768+BU899+BU1029+BU1158+BU1287+BU1415</f>
        <v>0</v>
      </c>
      <c r="BV1544" s="17">
        <f t="shared" si="9994"/>
        <v>0</v>
      </c>
      <c r="BW1544" s="17">
        <f t="shared" si="9994"/>
        <v>0</v>
      </c>
      <c r="BX1544" s="17">
        <f t="shared" si="9994"/>
        <v>0</v>
      </c>
      <c r="BY1544" s="17">
        <f t="shared" si="9994"/>
        <v>0</v>
      </c>
      <c r="BZ1544" s="17">
        <f t="shared" si="9994"/>
        <v>0</v>
      </c>
      <c r="CA1544" s="17">
        <f t="shared" si="9994"/>
        <v>0</v>
      </c>
      <c r="CB1544" s="17">
        <f t="shared" si="9994"/>
        <v>0</v>
      </c>
      <c r="CC1544" s="17">
        <f t="shared" si="9994"/>
        <v>0</v>
      </c>
      <c r="CD1544" s="17">
        <f t="shared" si="9994"/>
        <v>0</v>
      </c>
      <c r="CE1544" s="17">
        <f t="shared" si="9994"/>
        <v>0</v>
      </c>
      <c r="CF1544" s="17">
        <f t="shared" si="9994"/>
        <v>0</v>
      </c>
      <c r="CG1544" s="17">
        <f t="shared" si="9994"/>
        <v>0</v>
      </c>
      <c r="CH1544" s="17">
        <f t="shared" si="9994"/>
        <v>0</v>
      </c>
      <c r="CI1544" s="17">
        <f t="shared" si="9994"/>
        <v>0</v>
      </c>
      <c r="CJ1544" s="17">
        <f t="shared" si="9994"/>
        <v>-169545.47333333333</v>
      </c>
      <c r="CK1544" s="17">
        <f t="shared" si="9994"/>
        <v>-172100.06</v>
      </c>
      <c r="CL1544" s="17">
        <f t="shared" si="9994"/>
        <v>-174695.41</v>
      </c>
      <c r="CM1544" s="17">
        <f t="shared" si="9994"/>
        <v>-177332.00000000003</v>
      </c>
      <c r="CN1544" s="17">
        <f t="shared" si="9994"/>
        <v>-180010.71</v>
      </c>
      <c r="CO1544" s="17">
        <f t="shared" si="9994"/>
        <v>-182732.1</v>
      </c>
    </row>
    <row r="1545" spans="2:93">
      <c r="B1545" s="556"/>
      <c r="C1545" s="556">
        <f t="shared" si="9978"/>
        <v>80</v>
      </c>
      <c r="D1545" s="632"/>
      <c r="E1545" s="632"/>
      <c r="F1545" s="632"/>
      <c r="G1545" s="632"/>
      <c r="H1545" s="17"/>
      <c r="I1545" s="17">
        <f t="shared" ref="I1545:BT1545" si="9995">I121+I248+I382+I510+I640+I769+I900+I1030+I1159+I1288+I1416</f>
        <v>0</v>
      </c>
      <c r="J1545" s="17">
        <f t="shared" si="9995"/>
        <v>0</v>
      </c>
      <c r="K1545" s="17">
        <f t="shared" si="9995"/>
        <v>0</v>
      </c>
      <c r="L1545" s="17">
        <f t="shared" si="9995"/>
        <v>0</v>
      </c>
      <c r="M1545" s="17">
        <f t="shared" si="9995"/>
        <v>0</v>
      </c>
      <c r="N1545" s="17">
        <f t="shared" si="9995"/>
        <v>0</v>
      </c>
      <c r="O1545" s="17">
        <f t="shared" si="9995"/>
        <v>0</v>
      </c>
      <c r="P1545" s="17">
        <f t="shared" si="9995"/>
        <v>0</v>
      </c>
      <c r="Q1545" s="17">
        <f t="shared" si="9995"/>
        <v>0</v>
      </c>
      <c r="R1545" s="17">
        <f t="shared" si="9995"/>
        <v>0</v>
      </c>
      <c r="S1545" s="17">
        <f t="shared" si="9995"/>
        <v>0</v>
      </c>
      <c r="T1545" s="17">
        <f t="shared" si="9995"/>
        <v>0</v>
      </c>
      <c r="U1545" s="17">
        <f t="shared" si="9995"/>
        <v>0</v>
      </c>
      <c r="V1545" s="17">
        <f t="shared" si="9995"/>
        <v>0</v>
      </c>
      <c r="W1545" s="17">
        <f t="shared" si="9995"/>
        <v>0</v>
      </c>
      <c r="X1545" s="17">
        <f t="shared" si="9995"/>
        <v>0</v>
      </c>
      <c r="Y1545" s="17">
        <f t="shared" si="9995"/>
        <v>0</v>
      </c>
      <c r="Z1545" s="17">
        <f t="shared" si="9995"/>
        <v>0</v>
      </c>
      <c r="AA1545" s="17">
        <f t="shared" si="9995"/>
        <v>0</v>
      </c>
      <c r="AB1545" s="17">
        <f t="shared" si="9995"/>
        <v>0</v>
      </c>
      <c r="AC1545" s="17">
        <f t="shared" si="9995"/>
        <v>0</v>
      </c>
      <c r="AD1545" s="17">
        <f t="shared" si="9995"/>
        <v>0</v>
      </c>
      <c r="AE1545" s="17">
        <f t="shared" si="9995"/>
        <v>0</v>
      </c>
      <c r="AF1545" s="17">
        <f t="shared" si="9995"/>
        <v>0</v>
      </c>
      <c r="AG1545" s="17">
        <f t="shared" si="9995"/>
        <v>0</v>
      </c>
      <c r="AH1545" s="17">
        <f t="shared" si="9995"/>
        <v>0</v>
      </c>
      <c r="AI1545" s="17">
        <f t="shared" si="9995"/>
        <v>0</v>
      </c>
      <c r="AJ1545" s="17">
        <f t="shared" si="9995"/>
        <v>0</v>
      </c>
      <c r="AK1545" s="17">
        <f t="shared" si="9995"/>
        <v>0</v>
      </c>
      <c r="AL1545" s="17">
        <f t="shared" si="9995"/>
        <v>0</v>
      </c>
      <c r="AM1545" s="17">
        <f t="shared" si="9995"/>
        <v>0</v>
      </c>
      <c r="AN1545" s="17">
        <f t="shared" si="9995"/>
        <v>0</v>
      </c>
      <c r="AO1545" s="17">
        <f t="shared" si="9995"/>
        <v>0</v>
      </c>
      <c r="AP1545" s="17">
        <f t="shared" si="9995"/>
        <v>0</v>
      </c>
      <c r="AQ1545" s="17">
        <f t="shared" si="9995"/>
        <v>0</v>
      </c>
      <c r="AR1545" s="17">
        <f t="shared" si="9995"/>
        <v>0</v>
      </c>
      <c r="AS1545" s="17">
        <f t="shared" si="9995"/>
        <v>0</v>
      </c>
      <c r="AT1545" s="17">
        <f t="shared" si="9995"/>
        <v>0</v>
      </c>
      <c r="AU1545" s="17">
        <f t="shared" si="9995"/>
        <v>0</v>
      </c>
      <c r="AV1545" s="17">
        <f t="shared" si="9995"/>
        <v>0</v>
      </c>
      <c r="AW1545" s="17">
        <f t="shared" si="9995"/>
        <v>0</v>
      </c>
      <c r="AX1545" s="17">
        <f t="shared" si="9995"/>
        <v>0</v>
      </c>
      <c r="AY1545" s="17">
        <f t="shared" si="9995"/>
        <v>0</v>
      </c>
      <c r="AZ1545" s="17">
        <f t="shared" si="9995"/>
        <v>0</v>
      </c>
      <c r="BA1545" s="17">
        <f t="shared" si="9995"/>
        <v>0</v>
      </c>
      <c r="BB1545" s="17">
        <f t="shared" si="9995"/>
        <v>0</v>
      </c>
      <c r="BC1545" s="17">
        <f t="shared" si="9995"/>
        <v>0</v>
      </c>
      <c r="BD1545" s="17">
        <f t="shared" si="9995"/>
        <v>0</v>
      </c>
      <c r="BE1545" s="17">
        <f t="shared" si="9995"/>
        <v>0</v>
      </c>
      <c r="BF1545" s="17">
        <f t="shared" si="9995"/>
        <v>0</v>
      </c>
      <c r="BG1545" s="17">
        <f t="shared" si="9995"/>
        <v>0</v>
      </c>
      <c r="BH1545" s="17">
        <f t="shared" si="9995"/>
        <v>0</v>
      </c>
      <c r="BI1545" s="17">
        <f t="shared" si="9995"/>
        <v>0</v>
      </c>
      <c r="BJ1545" s="17">
        <f t="shared" si="9995"/>
        <v>0</v>
      </c>
      <c r="BK1545" s="17">
        <f t="shared" si="9995"/>
        <v>0</v>
      </c>
      <c r="BL1545" s="17">
        <f t="shared" si="9995"/>
        <v>0</v>
      </c>
      <c r="BM1545" s="17">
        <f t="shared" si="9995"/>
        <v>0</v>
      </c>
      <c r="BN1545" s="17">
        <f t="shared" si="9995"/>
        <v>0</v>
      </c>
      <c r="BO1545" s="17">
        <f t="shared" si="9995"/>
        <v>0</v>
      </c>
      <c r="BP1545" s="17">
        <f t="shared" si="9995"/>
        <v>0</v>
      </c>
      <c r="BQ1545" s="17">
        <f t="shared" si="9995"/>
        <v>0</v>
      </c>
      <c r="BR1545" s="17">
        <f t="shared" si="9995"/>
        <v>0</v>
      </c>
      <c r="BS1545" s="17">
        <f t="shared" si="9995"/>
        <v>0</v>
      </c>
      <c r="BT1545" s="17">
        <f t="shared" si="9995"/>
        <v>0</v>
      </c>
      <c r="BU1545" s="17">
        <f t="shared" ref="BU1545:CO1545" si="9996">BU121+BU248+BU382+BU510+BU640+BU769+BU900+BU1030+BU1159+BU1288+BU1416</f>
        <v>0</v>
      </c>
      <c r="BV1545" s="17">
        <f t="shared" si="9996"/>
        <v>0</v>
      </c>
      <c r="BW1545" s="17">
        <f t="shared" si="9996"/>
        <v>0</v>
      </c>
      <c r="BX1545" s="17">
        <f t="shared" si="9996"/>
        <v>0</v>
      </c>
      <c r="BY1545" s="17">
        <f t="shared" si="9996"/>
        <v>0</v>
      </c>
      <c r="BZ1545" s="17">
        <f t="shared" si="9996"/>
        <v>0</v>
      </c>
      <c r="CA1545" s="17">
        <f t="shared" si="9996"/>
        <v>0</v>
      </c>
      <c r="CB1545" s="17">
        <f t="shared" si="9996"/>
        <v>0</v>
      </c>
      <c r="CC1545" s="17">
        <f t="shared" si="9996"/>
        <v>0</v>
      </c>
      <c r="CD1545" s="17">
        <f t="shared" si="9996"/>
        <v>0</v>
      </c>
      <c r="CE1545" s="17">
        <f t="shared" si="9996"/>
        <v>0</v>
      </c>
      <c r="CF1545" s="17">
        <f t="shared" si="9996"/>
        <v>0</v>
      </c>
      <c r="CG1545" s="17">
        <f t="shared" si="9996"/>
        <v>0</v>
      </c>
      <c r="CH1545" s="17">
        <f t="shared" si="9996"/>
        <v>0</v>
      </c>
      <c r="CI1545" s="17">
        <f t="shared" si="9996"/>
        <v>0</v>
      </c>
      <c r="CJ1545" s="17">
        <f t="shared" si="9996"/>
        <v>0</v>
      </c>
      <c r="CK1545" s="17">
        <f t="shared" si="9996"/>
        <v>-172100.06</v>
      </c>
      <c r="CL1545" s="17">
        <f t="shared" si="9996"/>
        <v>-174695.41</v>
      </c>
      <c r="CM1545" s="17">
        <f t="shared" si="9996"/>
        <v>-177332.00000000003</v>
      </c>
      <c r="CN1545" s="17">
        <f t="shared" si="9996"/>
        <v>-180010.71</v>
      </c>
      <c r="CO1545" s="17">
        <f t="shared" si="9996"/>
        <v>-182732.1</v>
      </c>
    </row>
    <row r="1546" spans="2:93">
      <c r="B1546" s="556"/>
      <c r="C1546" s="556">
        <f t="shared" si="9978"/>
        <v>81</v>
      </c>
      <c r="D1546" s="632"/>
      <c r="E1546" s="632"/>
      <c r="F1546" s="632"/>
      <c r="G1546" s="632"/>
      <c r="H1546" s="17"/>
      <c r="I1546" s="17">
        <f t="shared" ref="I1546:BT1546" si="9997">I122+I249+I383+I511+I641+I770+I901+I1031+I1160+I1289+I1417</f>
        <v>0</v>
      </c>
      <c r="J1546" s="17">
        <f t="shared" si="9997"/>
        <v>0</v>
      </c>
      <c r="K1546" s="17">
        <f t="shared" si="9997"/>
        <v>0</v>
      </c>
      <c r="L1546" s="17">
        <f t="shared" si="9997"/>
        <v>0</v>
      </c>
      <c r="M1546" s="17">
        <f t="shared" si="9997"/>
        <v>0</v>
      </c>
      <c r="N1546" s="17">
        <f t="shared" si="9997"/>
        <v>0</v>
      </c>
      <c r="O1546" s="17">
        <f t="shared" si="9997"/>
        <v>0</v>
      </c>
      <c r="P1546" s="17">
        <f t="shared" si="9997"/>
        <v>0</v>
      </c>
      <c r="Q1546" s="17">
        <f t="shared" si="9997"/>
        <v>0</v>
      </c>
      <c r="R1546" s="17">
        <f t="shared" si="9997"/>
        <v>0</v>
      </c>
      <c r="S1546" s="17">
        <f t="shared" si="9997"/>
        <v>0</v>
      </c>
      <c r="T1546" s="17">
        <f t="shared" si="9997"/>
        <v>0</v>
      </c>
      <c r="U1546" s="17">
        <f t="shared" si="9997"/>
        <v>0</v>
      </c>
      <c r="V1546" s="17">
        <f t="shared" si="9997"/>
        <v>0</v>
      </c>
      <c r="W1546" s="17">
        <f t="shared" si="9997"/>
        <v>0</v>
      </c>
      <c r="X1546" s="17">
        <f t="shared" si="9997"/>
        <v>0</v>
      </c>
      <c r="Y1546" s="17">
        <f t="shared" si="9997"/>
        <v>0</v>
      </c>
      <c r="Z1546" s="17">
        <f t="shared" si="9997"/>
        <v>0</v>
      </c>
      <c r="AA1546" s="17">
        <f t="shared" si="9997"/>
        <v>0</v>
      </c>
      <c r="AB1546" s="17">
        <f t="shared" si="9997"/>
        <v>0</v>
      </c>
      <c r="AC1546" s="17">
        <f t="shared" si="9997"/>
        <v>0</v>
      </c>
      <c r="AD1546" s="17">
        <f t="shared" si="9997"/>
        <v>0</v>
      </c>
      <c r="AE1546" s="17">
        <f t="shared" si="9997"/>
        <v>0</v>
      </c>
      <c r="AF1546" s="17">
        <f t="shared" si="9997"/>
        <v>0</v>
      </c>
      <c r="AG1546" s="17">
        <f t="shared" si="9997"/>
        <v>0</v>
      </c>
      <c r="AH1546" s="17">
        <f t="shared" si="9997"/>
        <v>0</v>
      </c>
      <c r="AI1546" s="17">
        <f t="shared" si="9997"/>
        <v>0</v>
      </c>
      <c r="AJ1546" s="17">
        <f t="shared" si="9997"/>
        <v>0</v>
      </c>
      <c r="AK1546" s="17">
        <f t="shared" si="9997"/>
        <v>0</v>
      </c>
      <c r="AL1546" s="17">
        <f t="shared" si="9997"/>
        <v>0</v>
      </c>
      <c r="AM1546" s="17">
        <f t="shared" si="9997"/>
        <v>0</v>
      </c>
      <c r="AN1546" s="17">
        <f t="shared" si="9997"/>
        <v>0</v>
      </c>
      <c r="AO1546" s="17">
        <f t="shared" si="9997"/>
        <v>0</v>
      </c>
      <c r="AP1546" s="17">
        <f t="shared" si="9997"/>
        <v>0</v>
      </c>
      <c r="AQ1546" s="17">
        <f t="shared" si="9997"/>
        <v>0</v>
      </c>
      <c r="AR1546" s="17">
        <f t="shared" si="9997"/>
        <v>0</v>
      </c>
      <c r="AS1546" s="17">
        <f t="shared" si="9997"/>
        <v>0</v>
      </c>
      <c r="AT1546" s="17">
        <f t="shared" si="9997"/>
        <v>0</v>
      </c>
      <c r="AU1546" s="17">
        <f t="shared" si="9997"/>
        <v>0</v>
      </c>
      <c r="AV1546" s="17">
        <f t="shared" si="9997"/>
        <v>0</v>
      </c>
      <c r="AW1546" s="17">
        <f t="shared" si="9997"/>
        <v>0</v>
      </c>
      <c r="AX1546" s="17">
        <f t="shared" si="9997"/>
        <v>0</v>
      </c>
      <c r="AY1546" s="17">
        <f t="shared" si="9997"/>
        <v>0</v>
      </c>
      <c r="AZ1546" s="17">
        <f t="shared" si="9997"/>
        <v>0</v>
      </c>
      <c r="BA1546" s="17">
        <f t="shared" si="9997"/>
        <v>0</v>
      </c>
      <c r="BB1546" s="17">
        <f t="shared" si="9997"/>
        <v>0</v>
      </c>
      <c r="BC1546" s="17">
        <f t="shared" si="9997"/>
        <v>0</v>
      </c>
      <c r="BD1546" s="17">
        <f t="shared" si="9997"/>
        <v>0</v>
      </c>
      <c r="BE1546" s="17">
        <f t="shared" si="9997"/>
        <v>0</v>
      </c>
      <c r="BF1546" s="17">
        <f t="shared" si="9997"/>
        <v>0</v>
      </c>
      <c r="BG1546" s="17">
        <f t="shared" si="9997"/>
        <v>0</v>
      </c>
      <c r="BH1546" s="17">
        <f t="shared" si="9997"/>
        <v>0</v>
      </c>
      <c r="BI1546" s="17">
        <f t="shared" si="9997"/>
        <v>0</v>
      </c>
      <c r="BJ1546" s="17">
        <f t="shared" si="9997"/>
        <v>0</v>
      </c>
      <c r="BK1546" s="17">
        <f t="shared" si="9997"/>
        <v>0</v>
      </c>
      <c r="BL1546" s="17">
        <f t="shared" si="9997"/>
        <v>0</v>
      </c>
      <c r="BM1546" s="17">
        <f t="shared" si="9997"/>
        <v>0</v>
      </c>
      <c r="BN1546" s="17">
        <f t="shared" si="9997"/>
        <v>0</v>
      </c>
      <c r="BO1546" s="17">
        <f t="shared" si="9997"/>
        <v>0</v>
      </c>
      <c r="BP1546" s="17">
        <f t="shared" si="9997"/>
        <v>0</v>
      </c>
      <c r="BQ1546" s="17">
        <f t="shared" si="9997"/>
        <v>0</v>
      </c>
      <c r="BR1546" s="17">
        <f t="shared" si="9997"/>
        <v>0</v>
      </c>
      <c r="BS1546" s="17">
        <f t="shared" si="9997"/>
        <v>0</v>
      </c>
      <c r="BT1546" s="17">
        <f t="shared" si="9997"/>
        <v>0</v>
      </c>
      <c r="BU1546" s="17">
        <f t="shared" ref="BU1546:CO1546" si="9998">BU122+BU249+BU383+BU511+BU641+BU770+BU901+BU1031+BU1160+BU1289+BU1417</f>
        <v>0</v>
      </c>
      <c r="BV1546" s="17">
        <f t="shared" si="9998"/>
        <v>0</v>
      </c>
      <c r="BW1546" s="17">
        <f t="shared" si="9998"/>
        <v>0</v>
      </c>
      <c r="BX1546" s="17">
        <f t="shared" si="9998"/>
        <v>0</v>
      </c>
      <c r="BY1546" s="17">
        <f t="shared" si="9998"/>
        <v>0</v>
      </c>
      <c r="BZ1546" s="17">
        <f t="shared" si="9998"/>
        <v>0</v>
      </c>
      <c r="CA1546" s="17">
        <f t="shared" si="9998"/>
        <v>0</v>
      </c>
      <c r="CB1546" s="17">
        <f t="shared" si="9998"/>
        <v>0</v>
      </c>
      <c r="CC1546" s="17">
        <f t="shared" si="9998"/>
        <v>0</v>
      </c>
      <c r="CD1546" s="17">
        <f t="shared" si="9998"/>
        <v>0</v>
      </c>
      <c r="CE1546" s="17">
        <f t="shared" si="9998"/>
        <v>0</v>
      </c>
      <c r="CF1546" s="17">
        <f t="shared" si="9998"/>
        <v>0</v>
      </c>
      <c r="CG1546" s="17">
        <f t="shared" si="9998"/>
        <v>0</v>
      </c>
      <c r="CH1546" s="17">
        <f t="shared" si="9998"/>
        <v>0</v>
      </c>
      <c r="CI1546" s="17">
        <f t="shared" si="9998"/>
        <v>0</v>
      </c>
      <c r="CJ1546" s="17">
        <f t="shared" si="9998"/>
        <v>0</v>
      </c>
      <c r="CK1546" s="17">
        <f t="shared" si="9998"/>
        <v>0</v>
      </c>
      <c r="CL1546" s="17">
        <f t="shared" si="9998"/>
        <v>-174695.41</v>
      </c>
      <c r="CM1546" s="17">
        <f t="shared" si="9998"/>
        <v>-177332.00000000003</v>
      </c>
      <c r="CN1546" s="17">
        <f t="shared" si="9998"/>
        <v>-180010.71</v>
      </c>
      <c r="CO1546" s="17">
        <f t="shared" si="9998"/>
        <v>-182732.1</v>
      </c>
    </row>
    <row r="1547" spans="2:93">
      <c r="B1547" s="556"/>
      <c r="C1547" s="556">
        <f t="shared" si="9978"/>
        <v>82</v>
      </c>
      <c r="D1547" s="632"/>
      <c r="E1547" s="632"/>
      <c r="F1547" s="632"/>
      <c r="G1547" s="632"/>
      <c r="H1547" s="17"/>
      <c r="I1547" s="17">
        <f t="shared" ref="I1547:BT1547" si="9999">I123+I250+I384+I512+I642+I771+I902+I1032+I1161+I1290+I1418</f>
        <v>0</v>
      </c>
      <c r="J1547" s="17">
        <f t="shared" si="9999"/>
        <v>0</v>
      </c>
      <c r="K1547" s="17">
        <f t="shared" si="9999"/>
        <v>0</v>
      </c>
      <c r="L1547" s="17">
        <f t="shared" si="9999"/>
        <v>0</v>
      </c>
      <c r="M1547" s="17">
        <f t="shared" si="9999"/>
        <v>0</v>
      </c>
      <c r="N1547" s="17">
        <f t="shared" si="9999"/>
        <v>0</v>
      </c>
      <c r="O1547" s="17">
        <f t="shared" si="9999"/>
        <v>0</v>
      </c>
      <c r="P1547" s="17">
        <f t="shared" si="9999"/>
        <v>0</v>
      </c>
      <c r="Q1547" s="17">
        <f t="shared" si="9999"/>
        <v>0</v>
      </c>
      <c r="R1547" s="17">
        <f t="shared" si="9999"/>
        <v>0</v>
      </c>
      <c r="S1547" s="17">
        <f t="shared" si="9999"/>
        <v>0</v>
      </c>
      <c r="T1547" s="17">
        <f t="shared" si="9999"/>
        <v>0</v>
      </c>
      <c r="U1547" s="17">
        <f t="shared" si="9999"/>
        <v>0</v>
      </c>
      <c r="V1547" s="17">
        <f t="shared" si="9999"/>
        <v>0</v>
      </c>
      <c r="W1547" s="17">
        <f t="shared" si="9999"/>
        <v>0</v>
      </c>
      <c r="X1547" s="17">
        <f t="shared" si="9999"/>
        <v>0</v>
      </c>
      <c r="Y1547" s="17">
        <f t="shared" si="9999"/>
        <v>0</v>
      </c>
      <c r="Z1547" s="17">
        <f t="shared" si="9999"/>
        <v>0</v>
      </c>
      <c r="AA1547" s="17">
        <f t="shared" si="9999"/>
        <v>0</v>
      </c>
      <c r="AB1547" s="17">
        <f t="shared" si="9999"/>
        <v>0</v>
      </c>
      <c r="AC1547" s="17">
        <f t="shared" si="9999"/>
        <v>0</v>
      </c>
      <c r="AD1547" s="17">
        <f t="shared" si="9999"/>
        <v>0</v>
      </c>
      <c r="AE1547" s="17">
        <f t="shared" si="9999"/>
        <v>0</v>
      </c>
      <c r="AF1547" s="17">
        <f t="shared" si="9999"/>
        <v>0</v>
      </c>
      <c r="AG1547" s="17">
        <f t="shared" si="9999"/>
        <v>0</v>
      </c>
      <c r="AH1547" s="17">
        <f t="shared" si="9999"/>
        <v>0</v>
      </c>
      <c r="AI1547" s="17">
        <f t="shared" si="9999"/>
        <v>0</v>
      </c>
      <c r="AJ1547" s="17">
        <f t="shared" si="9999"/>
        <v>0</v>
      </c>
      <c r="AK1547" s="17">
        <f t="shared" si="9999"/>
        <v>0</v>
      </c>
      <c r="AL1547" s="17">
        <f t="shared" si="9999"/>
        <v>0</v>
      </c>
      <c r="AM1547" s="17">
        <f t="shared" si="9999"/>
        <v>0</v>
      </c>
      <c r="AN1547" s="17">
        <f t="shared" si="9999"/>
        <v>0</v>
      </c>
      <c r="AO1547" s="17">
        <f t="shared" si="9999"/>
        <v>0</v>
      </c>
      <c r="AP1547" s="17">
        <f t="shared" si="9999"/>
        <v>0</v>
      </c>
      <c r="AQ1547" s="17">
        <f t="shared" si="9999"/>
        <v>0</v>
      </c>
      <c r="AR1547" s="17">
        <f t="shared" si="9999"/>
        <v>0</v>
      </c>
      <c r="AS1547" s="17">
        <f t="shared" si="9999"/>
        <v>0</v>
      </c>
      <c r="AT1547" s="17">
        <f t="shared" si="9999"/>
        <v>0</v>
      </c>
      <c r="AU1547" s="17">
        <f t="shared" si="9999"/>
        <v>0</v>
      </c>
      <c r="AV1547" s="17">
        <f t="shared" si="9999"/>
        <v>0</v>
      </c>
      <c r="AW1547" s="17">
        <f t="shared" si="9999"/>
        <v>0</v>
      </c>
      <c r="AX1547" s="17">
        <f t="shared" si="9999"/>
        <v>0</v>
      </c>
      <c r="AY1547" s="17">
        <f t="shared" si="9999"/>
        <v>0</v>
      </c>
      <c r="AZ1547" s="17">
        <f t="shared" si="9999"/>
        <v>0</v>
      </c>
      <c r="BA1547" s="17">
        <f t="shared" si="9999"/>
        <v>0</v>
      </c>
      <c r="BB1547" s="17">
        <f t="shared" si="9999"/>
        <v>0</v>
      </c>
      <c r="BC1547" s="17">
        <f t="shared" si="9999"/>
        <v>0</v>
      </c>
      <c r="BD1547" s="17">
        <f t="shared" si="9999"/>
        <v>0</v>
      </c>
      <c r="BE1547" s="17">
        <f t="shared" si="9999"/>
        <v>0</v>
      </c>
      <c r="BF1547" s="17">
        <f t="shared" si="9999"/>
        <v>0</v>
      </c>
      <c r="BG1547" s="17">
        <f t="shared" si="9999"/>
        <v>0</v>
      </c>
      <c r="BH1547" s="17">
        <f t="shared" si="9999"/>
        <v>0</v>
      </c>
      <c r="BI1547" s="17">
        <f t="shared" si="9999"/>
        <v>0</v>
      </c>
      <c r="BJ1547" s="17">
        <f t="shared" si="9999"/>
        <v>0</v>
      </c>
      <c r="BK1547" s="17">
        <f t="shared" si="9999"/>
        <v>0</v>
      </c>
      <c r="BL1547" s="17">
        <f t="shared" si="9999"/>
        <v>0</v>
      </c>
      <c r="BM1547" s="17">
        <f t="shared" si="9999"/>
        <v>0</v>
      </c>
      <c r="BN1547" s="17">
        <f t="shared" si="9999"/>
        <v>0</v>
      </c>
      <c r="BO1547" s="17">
        <f t="shared" si="9999"/>
        <v>0</v>
      </c>
      <c r="BP1547" s="17">
        <f t="shared" si="9999"/>
        <v>0</v>
      </c>
      <c r="BQ1547" s="17">
        <f t="shared" si="9999"/>
        <v>0</v>
      </c>
      <c r="BR1547" s="17">
        <f t="shared" si="9999"/>
        <v>0</v>
      </c>
      <c r="BS1547" s="17">
        <f t="shared" si="9999"/>
        <v>0</v>
      </c>
      <c r="BT1547" s="17">
        <f t="shared" si="9999"/>
        <v>0</v>
      </c>
      <c r="BU1547" s="17">
        <f t="shared" ref="BU1547:CO1547" si="10000">BU123+BU250+BU384+BU512+BU642+BU771+BU902+BU1032+BU1161+BU1290+BU1418</f>
        <v>0</v>
      </c>
      <c r="BV1547" s="17">
        <f t="shared" si="10000"/>
        <v>0</v>
      </c>
      <c r="BW1547" s="17">
        <f t="shared" si="10000"/>
        <v>0</v>
      </c>
      <c r="BX1547" s="17">
        <f t="shared" si="10000"/>
        <v>0</v>
      </c>
      <c r="BY1547" s="17">
        <f t="shared" si="10000"/>
        <v>0</v>
      </c>
      <c r="BZ1547" s="17">
        <f t="shared" si="10000"/>
        <v>0</v>
      </c>
      <c r="CA1547" s="17">
        <f t="shared" si="10000"/>
        <v>0</v>
      </c>
      <c r="CB1547" s="17">
        <f t="shared" si="10000"/>
        <v>0</v>
      </c>
      <c r="CC1547" s="17">
        <f t="shared" si="10000"/>
        <v>0</v>
      </c>
      <c r="CD1547" s="17">
        <f t="shared" si="10000"/>
        <v>0</v>
      </c>
      <c r="CE1547" s="17">
        <f t="shared" si="10000"/>
        <v>0</v>
      </c>
      <c r="CF1547" s="17">
        <f t="shared" si="10000"/>
        <v>0</v>
      </c>
      <c r="CG1547" s="17">
        <f t="shared" si="10000"/>
        <v>0</v>
      </c>
      <c r="CH1547" s="17">
        <f t="shared" si="10000"/>
        <v>0</v>
      </c>
      <c r="CI1547" s="17">
        <f t="shared" si="10000"/>
        <v>0</v>
      </c>
      <c r="CJ1547" s="17">
        <f t="shared" si="10000"/>
        <v>0</v>
      </c>
      <c r="CK1547" s="17">
        <f t="shared" si="10000"/>
        <v>0</v>
      </c>
      <c r="CL1547" s="17">
        <f t="shared" si="10000"/>
        <v>0</v>
      </c>
      <c r="CM1547" s="17">
        <f t="shared" si="10000"/>
        <v>-177332.00000000003</v>
      </c>
      <c r="CN1547" s="17">
        <f t="shared" si="10000"/>
        <v>-180010.71</v>
      </c>
      <c r="CO1547" s="17">
        <f t="shared" si="10000"/>
        <v>-182732.1</v>
      </c>
    </row>
    <row r="1548" spans="2:93">
      <c r="B1548" s="556"/>
      <c r="C1548" s="556">
        <f t="shared" si="9978"/>
        <v>83</v>
      </c>
      <c r="D1548" s="632"/>
      <c r="E1548" s="632"/>
      <c r="F1548" s="632"/>
      <c r="G1548" s="632"/>
      <c r="H1548" s="17"/>
      <c r="I1548" s="17">
        <f t="shared" ref="I1548:BT1548" si="10001">I124+I251+I385+I513+I643+I772+I903+I1033+I1162+I1291+I1419</f>
        <v>0</v>
      </c>
      <c r="J1548" s="17">
        <f t="shared" si="10001"/>
        <v>0</v>
      </c>
      <c r="K1548" s="17">
        <f t="shared" si="10001"/>
        <v>0</v>
      </c>
      <c r="L1548" s="17">
        <f t="shared" si="10001"/>
        <v>0</v>
      </c>
      <c r="M1548" s="17">
        <f t="shared" si="10001"/>
        <v>0</v>
      </c>
      <c r="N1548" s="17">
        <f t="shared" si="10001"/>
        <v>0</v>
      </c>
      <c r="O1548" s="17">
        <f t="shared" si="10001"/>
        <v>0</v>
      </c>
      <c r="P1548" s="17">
        <f t="shared" si="10001"/>
        <v>0</v>
      </c>
      <c r="Q1548" s="17">
        <f t="shared" si="10001"/>
        <v>0</v>
      </c>
      <c r="R1548" s="17">
        <f t="shared" si="10001"/>
        <v>0</v>
      </c>
      <c r="S1548" s="17">
        <f t="shared" si="10001"/>
        <v>0</v>
      </c>
      <c r="T1548" s="17">
        <f t="shared" si="10001"/>
        <v>0</v>
      </c>
      <c r="U1548" s="17">
        <f t="shared" si="10001"/>
        <v>0</v>
      </c>
      <c r="V1548" s="17">
        <f t="shared" si="10001"/>
        <v>0</v>
      </c>
      <c r="W1548" s="17">
        <f t="shared" si="10001"/>
        <v>0</v>
      </c>
      <c r="X1548" s="17">
        <f t="shared" si="10001"/>
        <v>0</v>
      </c>
      <c r="Y1548" s="17">
        <f t="shared" si="10001"/>
        <v>0</v>
      </c>
      <c r="Z1548" s="17">
        <f t="shared" si="10001"/>
        <v>0</v>
      </c>
      <c r="AA1548" s="17">
        <f t="shared" si="10001"/>
        <v>0</v>
      </c>
      <c r="AB1548" s="17">
        <f t="shared" si="10001"/>
        <v>0</v>
      </c>
      <c r="AC1548" s="17">
        <f t="shared" si="10001"/>
        <v>0</v>
      </c>
      <c r="AD1548" s="17">
        <f t="shared" si="10001"/>
        <v>0</v>
      </c>
      <c r="AE1548" s="17">
        <f t="shared" si="10001"/>
        <v>0</v>
      </c>
      <c r="AF1548" s="17">
        <f t="shared" si="10001"/>
        <v>0</v>
      </c>
      <c r="AG1548" s="17">
        <f t="shared" si="10001"/>
        <v>0</v>
      </c>
      <c r="AH1548" s="17">
        <f t="shared" si="10001"/>
        <v>0</v>
      </c>
      <c r="AI1548" s="17">
        <f t="shared" si="10001"/>
        <v>0</v>
      </c>
      <c r="AJ1548" s="17">
        <f t="shared" si="10001"/>
        <v>0</v>
      </c>
      <c r="AK1548" s="17">
        <f t="shared" si="10001"/>
        <v>0</v>
      </c>
      <c r="AL1548" s="17">
        <f t="shared" si="10001"/>
        <v>0</v>
      </c>
      <c r="AM1548" s="17">
        <f t="shared" si="10001"/>
        <v>0</v>
      </c>
      <c r="AN1548" s="17">
        <f t="shared" si="10001"/>
        <v>0</v>
      </c>
      <c r="AO1548" s="17">
        <f t="shared" si="10001"/>
        <v>0</v>
      </c>
      <c r="AP1548" s="17">
        <f t="shared" si="10001"/>
        <v>0</v>
      </c>
      <c r="AQ1548" s="17">
        <f t="shared" si="10001"/>
        <v>0</v>
      </c>
      <c r="AR1548" s="17">
        <f t="shared" si="10001"/>
        <v>0</v>
      </c>
      <c r="AS1548" s="17">
        <f t="shared" si="10001"/>
        <v>0</v>
      </c>
      <c r="AT1548" s="17">
        <f t="shared" si="10001"/>
        <v>0</v>
      </c>
      <c r="AU1548" s="17">
        <f t="shared" si="10001"/>
        <v>0</v>
      </c>
      <c r="AV1548" s="17">
        <f t="shared" si="10001"/>
        <v>0</v>
      </c>
      <c r="AW1548" s="17">
        <f t="shared" si="10001"/>
        <v>0</v>
      </c>
      <c r="AX1548" s="17">
        <f t="shared" si="10001"/>
        <v>0</v>
      </c>
      <c r="AY1548" s="17">
        <f t="shared" si="10001"/>
        <v>0</v>
      </c>
      <c r="AZ1548" s="17">
        <f t="shared" si="10001"/>
        <v>0</v>
      </c>
      <c r="BA1548" s="17">
        <f t="shared" si="10001"/>
        <v>0</v>
      </c>
      <c r="BB1548" s="17">
        <f t="shared" si="10001"/>
        <v>0</v>
      </c>
      <c r="BC1548" s="17">
        <f t="shared" si="10001"/>
        <v>0</v>
      </c>
      <c r="BD1548" s="17">
        <f t="shared" si="10001"/>
        <v>0</v>
      </c>
      <c r="BE1548" s="17">
        <f t="shared" si="10001"/>
        <v>0</v>
      </c>
      <c r="BF1548" s="17">
        <f t="shared" si="10001"/>
        <v>0</v>
      </c>
      <c r="BG1548" s="17">
        <f t="shared" si="10001"/>
        <v>0</v>
      </c>
      <c r="BH1548" s="17">
        <f t="shared" si="10001"/>
        <v>0</v>
      </c>
      <c r="BI1548" s="17">
        <f t="shared" si="10001"/>
        <v>0</v>
      </c>
      <c r="BJ1548" s="17">
        <f t="shared" si="10001"/>
        <v>0</v>
      </c>
      <c r="BK1548" s="17">
        <f t="shared" si="10001"/>
        <v>0</v>
      </c>
      <c r="BL1548" s="17">
        <f t="shared" si="10001"/>
        <v>0</v>
      </c>
      <c r="BM1548" s="17">
        <f t="shared" si="10001"/>
        <v>0</v>
      </c>
      <c r="BN1548" s="17">
        <f t="shared" si="10001"/>
        <v>0</v>
      </c>
      <c r="BO1548" s="17">
        <f t="shared" si="10001"/>
        <v>0</v>
      </c>
      <c r="BP1548" s="17">
        <f t="shared" si="10001"/>
        <v>0</v>
      </c>
      <c r="BQ1548" s="17">
        <f t="shared" si="10001"/>
        <v>0</v>
      </c>
      <c r="BR1548" s="17">
        <f t="shared" si="10001"/>
        <v>0</v>
      </c>
      <c r="BS1548" s="17">
        <f t="shared" si="10001"/>
        <v>0</v>
      </c>
      <c r="BT1548" s="17">
        <f t="shared" si="10001"/>
        <v>0</v>
      </c>
      <c r="BU1548" s="17">
        <f t="shared" ref="BU1548:CO1548" si="10002">BU124+BU251+BU385+BU513+BU643+BU772+BU903+BU1033+BU1162+BU1291+BU1419</f>
        <v>0</v>
      </c>
      <c r="BV1548" s="17">
        <f t="shared" si="10002"/>
        <v>0</v>
      </c>
      <c r="BW1548" s="17">
        <f t="shared" si="10002"/>
        <v>0</v>
      </c>
      <c r="BX1548" s="17">
        <f t="shared" si="10002"/>
        <v>0</v>
      </c>
      <c r="BY1548" s="17">
        <f t="shared" si="10002"/>
        <v>0</v>
      </c>
      <c r="BZ1548" s="17">
        <f t="shared" si="10002"/>
        <v>0</v>
      </c>
      <c r="CA1548" s="17">
        <f t="shared" si="10002"/>
        <v>0</v>
      </c>
      <c r="CB1548" s="17">
        <f t="shared" si="10002"/>
        <v>0</v>
      </c>
      <c r="CC1548" s="17">
        <f t="shared" si="10002"/>
        <v>0</v>
      </c>
      <c r="CD1548" s="17">
        <f t="shared" si="10002"/>
        <v>0</v>
      </c>
      <c r="CE1548" s="17">
        <f t="shared" si="10002"/>
        <v>0</v>
      </c>
      <c r="CF1548" s="17">
        <f t="shared" si="10002"/>
        <v>0</v>
      </c>
      <c r="CG1548" s="17">
        <f t="shared" si="10002"/>
        <v>0</v>
      </c>
      <c r="CH1548" s="17">
        <f t="shared" si="10002"/>
        <v>0</v>
      </c>
      <c r="CI1548" s="17">
        <f t="shared" si="10002"/>
        <v>0</v>
      </c>
      <c r="CJ1548" s="17">
        <f t="shared" si="10002"/>
        <v>0</v>
      </c>
      <c r="CK1548" s="17">
        <f t="shared" si="10002"/>
        <v>0</v>
      </c>
      <c r="CL1548" s="17">
        <f t="shared" si="10002"/>
        <v>0</v>
      </c>
      <c r="CM1548" s="17">
        <f t="shared" si="10002"/>
        <v>0</v>
      </c>
      <c r="CN1548" s="17">
        <f t="shared" si="10002"/>
        <v>-180010.71</v>
      </c>
      <c r="CO1548" s="17">
        <f t="shared" si="10002"/>
        <v>-182732.1</v>
      </c>
    </row>
    <row r="1549" spans="2:93">
      <c r="B1549" s="556"/>
      <c r="C1549" s="556">
        <f t="shared" si="9978"/>
        <v>84</v>
      </c>
      <c r="D1549" s="632"/>
      <c r="E1549" s="632"/>
      <c r="F1549" s="632"/>
      <c r="G1549" s="632"/>
      <c r="H1549" s="17"/>
      <c r="I1549" s="17">
        <f t="shared" ref="I1549:BT1549" si="10003">I125+I252+I386+I514+I644+I773+I904+I1034+I1163+I1292+I1420</f>
        <v>0</v>
      </c>
      <c r="J1549" s="17">
        <f t="shared" si="10003"/>
        <v>0</v>
      </c>
      <c r="K1549" s="17">
        <f t="shared" si="10003"/>
        <v>0</v>
      </c>
      <c r="L1549" s="17">
        <f t="shared" si="10003"/>
        <v>0</v>
      </c>
      <c r="M1549" s="17">
        <f t="shared" si="10003"/>
        <v>0</v>
      </c>
      <c r="N1549" s="17">
        <f t="shared" si="10003"/>
        <v>0</v>
      </c>
      <c r="O1549" s="17">
        <f t="shared" si="10003"/>
        <v>0</v>
      </c>
      <c r="P1549" s="17">
        <f t="shared" si="10003"/>
        <v>0</v>
      </c>
      <c r="Q1549" s="17">
        <f t="shared" si="10003"/>
        <v>0</v>
      </c>
      <c r="R1549" s="17">
        <f t="shared" si="10003"/>
        <v>0</v>
      </c>
      <c r="S1549" s="17">
        <f t="shared" si="10003"/>
        <v>0</v>
      </c>
      <c r="T1549" s="17">
        <f t="shared" si="10003"/>
        <v>0</v>
      </c>
      <c r="U1549" s="17">
        <f t="shared" si="10003"/>
        <v>0</v>
      </c>
      <c r="V1549" s="17">
        <f t="shared" si="10003"/>
        <v>0</v>
      </c>
      <c r="W1549" s="17">
        <f t="shared" si="10003"/>
        <v>0</v>
      </c>
      <c r="X1549" s="17">
        <f t="shared" si="10003"/>
        <v>0</v>
      </c>
      <c r="Y1549" s="17">
        <f t="shared" si="10003"/>
        <v>0</v>
      </c>
      <c r="Z1549" s="17">
        <f t="shared" si="10003"/>
        <v>0</v>
      </c>
      <c r="AA1549" s="17">
        <f t="shared" si="10003"/>
        <v>0</v>
      </c>
      <c r="AB1549" s="17">
        <f t="shared" si="10003"/>
        <v>0</v>
      </c>
      <c r="AC1549" s="17">
        <f t="shared" si="10003"/>
        <v>0</v>
      </c>
      <c r="AD1549" s="17">
        <f t="shared" si="10003"/>
        <v>0</v>
      </c>
      <c r="AE1549" s="17">
        <f t="shared" si="10003"/>
        <v>0</v>
      </c>
      <c r="AF1549" s="17">
        <f t="shared" si="10003"/>
        <v>0</v>
      </c>
      <c r="AG1549" s="17">
        <f t="shared" si="10003"/>
        <v>0</v>
      </c>
      <c r="AH1549" s="17">
        <f t="shared" si="10003"/>
        <v>0</v>
      </c>
      <c r="AI1549" s="17">
        <f t="shared" si="10003"/>
        <v>0</v>
      </c>
      <c r="AJ1549" s="17">
        <f t="shared" si="10003"/>
        <v>0</v>
      </c>
      <c r="AK1549" s="17">
        <f t="shared" si="10003"/>
        <v>0</v>
      </c>
      <c r="AL1549" s="17">
        <f t="shared" si="10003"/>
        <v>0</v>
      </c>
      <c r="AM1549" s="17">
        <f t="shared" si="10003"/>
        <v>0</v>
      </c>
      <c r="AN1549" s="17">
        <f t="shared" si="10003"/>
        <v>0</v>
      </c>
      <c r="AO1549" s="17">
        <f t="shared" si="10003"/>
        <v>0</v>
      </c>
      <c r="AP1549" s="17">
        <f t="shared" si="10003"/>
        <v>0</v>
      </c>
      <c r="AQ1549" s="17">
        <f t="shared" si="10003"/>
        <v>0</v>
      </c>
      <c r="AR1549" s="17">
        <f t="shared" si="10003"/>
        <v>0</v>
      </c>
      <c r="AS1549" s="17">
        <f t="shared" si="10003"/>
        <v>0</v>
      </c>
      <c r="AT1549" s="17">
        <f t="shared" si="10003"/>
        <v>0</v>
      </c>
      <c r="AU1549" s="17">
        <f t="shared" si="10003"/>
        <v>0</v>
      </c>
      <c r="AV1549" s="17">
        <f t="shared" si="10003"/>
        <v>0</v>
      </c>
      <c r="AW1549" s="17">
        <f t="shared" si="10003"/>
        <v>0</v>
      </c>
      <c r="AX1549" s="17">
        <f t="shared" si="10003"/>
        <v>0</v>
      </c>
      <c r="AY1549" s="17">
        <f t="shared" si="10003"/>
        <v>0</v>
      </c>
      <c r="AZ1549" s="17">
        <f t="shared" si="10003"/>
        <v>0</v>
      </c>
      <c r="BA1549" s="17">
        <f t="shared" si="10003"/>
        <v>0</v>
      </c>
      <c r="BB1549" s="17">
        <f t="shared" si="10003"/>
        <v>0</v>
      </c>
      <c r="BC1549" s="17">
        <f t="shared" si="10003"/>
        <v>0</v>
      </c>
      <c r="BD1549" s="17">
        <f t="shared" si="10003"/>
        <v>0</v>
      </c>
      <c r="BE1549" s="17">
        <f t="shared" si="10003"/>
        <v>0</v>
      </c>
      <c r="BF1549" s="17">
        <f t="shared" si="10003"/>
        <v>0</v>
      </c>
      <c r="BG1549" s="17">
        <f t="shared" si="10003"/>
        <v>0</v>
      </c>
      <c r="BH1549" s="17">
        <f t="shared" si="10003"/>
        <v>0</v>
      </c>
      <c r="BI1549" s="17">
        <f t="shared" si="10003"/>
        <v>0</v>
      </c>
      <c r="BJ1549" s="17">
        <f t="shared" si="10003"/>
        <v>0</v>
      </c>
      <c r="BK1549" s="17">
        <f t="shared" si="10003"/>
        <v>0</v>
      </c>
      <c r="BL1549" s="17">
        <f t="shared" si="10003"/>
        <v>0</v>
      </c>
      <c r="BM1549" s="17">
        <f t="shared" si="10003"/>
        <v>0</v>
      </c>
      <c r="BN1549" s="17">
        <f t="shared" si="10003"/>
        <v>0</v>
      </c>
      <c r="BO1549" s="17">
        <f t="shared" si="10003"/>
        <v>0</v>
      </c>
      <c r="BP1549" s="17">
        <f t="shared" si="10003"/>
        <v>0</v>
      </c>
      <c r="BQ1549" s="17">
        <f t="shared" si="10003"/>
        <v>0</v>
      </c>
      <c r="BR1549" s="17">
        <f t="shared" si="10003"/>
        <v>0</v>
      </c>
      <c r="BS1549" s="17">
        <f t="shared" si="10003"/>
        <v>0</v>
      </c>
      <c r="BT1549" s="17">
        <f t="shared" si="10003"/>
        <v>0</v>
      </c>
      <c r="BU1549" s="17">
        <f t="shared" ref="BU1549:CO1549" si="10004">BU125+BU252+BU386+BU514+BU644+BU773+BU904+BU1034+BU1163+BU1292+BU1420</f>
        <v>0</v>
      </c>
      <c r="BV1549" s="17">
        <f t="shared" si="10004"/>
        <v>0</v>
      </c>
      <c r="BW1549" s="17">
        <f t="shared" si="10004"/>
        <v>0</v>
      </c>
      <c r="BX1549" s="17">
        <f t="shared" si="10004"/>
        <v>0</v>
      </c>
      <c r="BY1549" s="17">
        <f t="shared" si="10004"/>
        <v>0</v>
      </c>
      <c r="BZ1549" s="17">
        <f t="shared" si="10004"/>
        <v>0</v>
      </c>
      <c r="CA1549" s="17">
        <f t="shared" si="10004"/>
        <v>0</v>
      </c>
      <c r="CB1549" s="17">
        <f t="shared" si="10004"/>
        <v>0</v>
      </c>
      <c r="CC1549" s="17">
        <f t="shared" si="10004"/>
        <v>0</v>
      </c>
      <c r="CD1549" s="17">
        <f t="shared" si="10004"/>
        <v>0</v>
      </c>
      <c r="CE1549" s="17">
        <f t="shared" si="10004"/>
        <v>0</v>
      </c>
      <c r="CF1549" s="17">
        <f t="shared" si="10004"/>
        <v>0</v>
      </c>
      <c r="CG1549" s="17">
        <f t="shared" si="10004"/>
        <v>0</v>
      </c>
      <c r="CH1549" s="17">
        <f t="shared" si="10004"/>
        <v>0</v>
      </c>
      <c r="CI1549" s="17">
        <f t="shared" si="10004"/>
        <v>0</v>
      </c>
      <c r="CJ1549" s="17">
        <f t="shared" si="10004"/>
        <v>0</v>
      </c>
      <c r="CK1549" s="17">
        <f t="shared" si="10004"/>
        <v>0</v>
      </c>
      <c r="CL1549" s="17">
        <f t="shared" si="10004"/>
        <v>0</v>
      </c>
      <c r="CM1549" s="17">
        <f t="shared" si="10004"/>
        <v>0</v>
      </c>
      <c r="CN1549" s="17">
        <f t="shared" si="10004"/>
        <v>0</v>
      </c>
      <c r="CO1549" s="17">
        <f t="shared" si="10004"/>
        <v>-182732.1</v>
      </c>
    </row>
    <row r="1550" spans="2:93">
      <c r="B1550" s="556"/>
      <c r="C1550" s="556" t="s">
        <v>1978</v>
      </c>
      <c r="D1550" s="556"/>
      <c r="E1550" s="556"/>
      <c r="F1550" s="556"/>
      <c r="G1550" s="556"/>
      <c r="H1550" s="556"/>
      <c r="I1550" s="17">
        <f t="shared" ref="I1550:BT1550" si="10005">I126+I253+I387+I515+I645+I774+I905+I1035+I1164+I1293+I1421</f>
        <v>-3912894.7195000001</v>
      </c>
      <c r="J1550" s="17">
        <f t="shared" si="10005"/>
        <v>-3961115.3695</v>
      </c>
      <c r="K1550" s="17">
        <f t="shared" si="10005"/>
        <v>-4010755.0128333331</v>
      </c>
      <c r="L1550" s="17">
        <f t="shared" si="10005"/>
        <v>-4061846.2494999995</v>
      </c>
      <c r="M1550" s="17">
        <f t="shared" si="10005"/>
        <v>-4114421.1194999996</v>
      </c>
      <c r="N1550" s="17">
        <f t="shared" si="10005"/>
        <v>-4168512.8228333336</v>
      </c>
      <c r="O1550" s="17">
        <f t="shared" si="10005"/>
        <v>-4283301.6394999987</v>
      </c>
      <c r="P1550" s="17">
        <f t="shared" si="10005"/>
        <v>-4353323.7561666658</v>
      </c>
      <c r="Q1550" s="17">
        <f t="shared" si="10005"/>
        <v>-4425888.7228333326</v>
      </c>
      <c r="R1550" s="17">
        <f t="shared" si="10005"/>
        <v>-4501071.5228333324</v>
      </c>
      <c r="S1550" s="17">
        <f t="shared" si="10005"/>
        <v>-4578948.5161666647</v>
      </c>
      <c r="T1550" s="17">
        <f t="shared" si="10005"/>
        <v>-4659596.5828333329</v>
      </c>
      <c r="U1550" s="17">
        <f t="shared" si="10005"/>
        <v>-4730149.0320000015</v>
      </c>
      <c r="V1550" s="17">
        <f t="shared" si="10005"/>
        <v>-4816514.1520000007</v>
      </c>
      <c r="W1550" s="17">
        <f t="shared" si="10005"/>
        <v>-4905898.352</v>
      </c>
      <c r="X1550" s="17">
        <f t="shared" si="10005"/>
        <v>-4764209.9519999977</v>
      </c>
      <c r="Y1550" s="17">
        <f t="shared" si="10005"/>
        <v>-4836367.3120000008</v>
      </c>
      <c r="Z1550" s="17">
        <f t="shared" si="10005"/>
        <v>-4841728.8119999999</v>
      </c>
      <c r="AA1550" s="17">
        <f t="shared" si="10005"/>
        <v>-4847193.3919999972</v>
      </c>
      <c r="AB1550" s="17">
        <f t="shared" si="10005"/>
        <v>-4923552.2653333321</v>
      </c>
      <c r="AC1550" s="17">
        <f t="shared" si="10005"/>
        <v>-5002035.0653333347</v>
      </c>
      <c r="AD1550" s="17">
        <f t="shared" si="10005"/>
        <v>-5082693.8186666695</v>
      </c>
      <c r="AE1550" s="17">
        <f t="shared" si="10005"/>
        <v>-5165577.7320000008</v>
      </c>
      <c r="AF1550" s="17">
        <f t="shared" si="10005"/>
        <v>-5250731.7320000026</v>
      </c>
      <c r="AG1550" s="17">
        <f t="shared" si="10005"/>
        <v>-5338212.645333332</v>
      </c>
      <c r="AH1550" s="17">
        <f t="shared" si="10005"/>
        <v>-1771272.646666666</v>
      </c>
      <c r="AI1550" s="17">
        <f t="shared" si="10005"/>
        <v>-1796689.7999999989</v>
      </c>
      <c r="AJ1550" s="17">
        <f t="shared" si="10005"/>
        <v>-1822495.2799999993</v>
      </c>
      <c r="AK1550" s="17">
        <f t="shared" si="10005"/>
        <v>-1848700.873333334</v>
      </c>
      <c r="AL1550" s="17">
        <f t="shared" si="10005"/>
        <v>-1875422.7533333329</v>
      </c>
      <c r="AM1550" s="17">
        <f t="shared" si="10005"/>
        <v>-1902555.1999999997</v>
      </c>
      <c r="AN1550" s="17">
        <f t="shared" si="10005"/>
        <v>-1929989.2400000005</v>
      </c>
      <c r="AO1550" s="17">
        <f t="shared" si="10005"/>
        <v>-1957844.6399999994</v>
      </c>
      <c r="AP1550" s="17">
        <f t="shared" si="10005"/>
        <v>-1986131.5200000005</v>
      </c>
      <c r="AQ1550" s="17">
        <f t="shared" si="10005"/>
        <v>-2014852.6400000004</v>
      </c>
      <c r="AR1550" s="17">
        <f t="shared" si="10005"/>
        <v>-2044018.12</v>
      </c>
      <c r="AS1550" s="17">
        <f t="shared" si="10005"/>
        <v>-2073632.5599999996</v>
      </c>
      <c r="AT1550" s="17">
        <f t="shared" si="10005"/>
        <v>-2103708.8399999994</v>
      </c>
      <c r="AU1550" s="17">
        <f t="shared" si="10005"/>
        <v>-2134248.88</v>
      </c>
      <c r="AV1550" s="17">
        <f t="shared" si="10005"/>
        <v>-2165259.8800000008</v>
      </c>
      <c r="AW1550" s="17">
        <f t="shared" si="10005"/>
        <v>-2196753.88</v>
      </c>
      <c r="AX1550" s="17">
        <f t="shared" si="10005"/>
        <v>-2228733.64</v>
      </c>
      <c r="AY1550" s="17">
        <f t="shared" si="10005"/>
        <v>-2359460.600000001</v>
      </c>
      <c r="AZ1550" s="17">
        <f t="shared" si="10005"/>
        <v>-2493561.0000000009</v>
      </c>
      <c r="BA1550" s="17">
        <f t="shared" si="10005"/>
        <v>-2529966</v>
      </c>
      <c r="BB1550" s="17">
        <f t="shared" si="10005"/>
        <v>-2566938.9999999991</v>
      </c>
      <c r="BC1550" s="17">
        <f t="shared" si="10005"/>
        <v>-2604486.0000000005</v>
      </c>
      <c r="BD1550" s="17">
        <f t="shared" si="10005"/>
        <v>-2642619.0000000005</v>
      </c>
      <c r="BE1550" s="17">
        <f t="shared" si="10005"/>
        <v>-2681346</v>
      </c>
      <c r="BF1550" s="17">
        <f t="shared" si="10005"/>
        <v>-2720677</v>
      </c>
      <c r="BG1550" s="17">
        <f t="shared" si="10005"/>
        <v>-2760619.0000000005</v>
      </c>
      <c r="BH1550" s="17">
        <f t="shared" si="10005"/>
        <v>-2801189.0000000009</v>
      </c>
      <c r="BI1550" s="17">
        <f t="shared" si="10005"/>
        <v>-2842390.0000000005</v>
      </c>
      <c r="BJ1550" s="17">
        <f t="shared" si="10005"/>
        <v>-2884237</v>
      </c>
      <c r="BK1550" s="17">
        <f t="shared" si="10005"/>
        <v>-2926738.0000000014</v>
      </c>
      <c r="BL1550" s="17">
        <f t="shared" si="10005"/>
        <v>-2969903.9999999991</v>
      </c>
      <c r="BM1550" s="17">
        <f t="shared" si="10005"/>
        <v>-3013745.0000000005</v>
      </c>
      <c r="BN1550" s="17">
        <f t="shared" si="10005"/>
        <v>-3058276.9999999995</v>
      </c>
      <c r="BO1550" s="17">
        <f t="shared" si="10005"/>
        <v>-3103505.0000000009</v>
      </c>
      <c r="BP1550" s="17">
        <f t="shared" si="10005"/>
        <v>-3149443.9999999981</v>
      </c>
      <c r="BQ1550" s="17">
        <f t="shared" si="10005"/>
        <v>-3196105</v>
      </c>
      <c r="BR1550" s="17">
        <f t="shared" si="10005"/>
        <v>-3243497.0000000009</v>
      </c>
      <c r="BS1550" s="17">
        <f t="shared" si="10005"/>
        <v>-3291637.0000000005</v>
      </c>
      <c r="BT1550" s="17">
        <f t="shared" si="10005"/>
        <v>-3340534</v>
      </c>
      <c r="BU1550" s="17">
        <f t="shared" ref="BU1550:CO1550" si="10006">BU126+BU253+BU387+BU515+BU645+BU774+BU905+BU1035+BU1164+BU1293+BU1421</f>
        <v>-3390199.9999999991</v>
      </c>
      <c r="BV1550" s="17">
        <f t="shared" si="10006"/>
        <v>-3440648.9999999991</v>
      </c>
      <c r="BW1550" s="17">
        <f t="shared" si="10006"/>
        <v>-3491894.0000000019</v>
      </c>
      <c r="BX1550" s="17">
        <f t="shared" si="10006"/>
        <v>-3543947</v>
      </c>
      <c r="BY1550" s="17">
        <f t="shared" si="10006"/>
        <v>-3596824.0000000019</v>
      </c>
      <c r="BZ1550" s="17">
        <f t="shared" si="10006"/>
        <v>-3650533.0000000019</v>
      </c>
      <c r="CA1550" s="17">
        <f t="shared" si="10006"/>
        <v>-3705093.9999999986</v>
      </c>
      <c r="CB1550" s="17">
        <f t="shared" si="10006"/>
        <v>-3760514.0000000014</v>
      </c>
      <c r="CC1550" s="17">
        <f t="shared" si="10006"/>
        <v>-3816814</v>
      </c>
      <c r="CD1550" s="17">
        <f t="shared" si="10006"/>
        <v>-3874004.9999999991</v>
      </c>
      <c r="CE1550" s="17">
        <f t="shared" si="10006"/>
        <v>-3932101.9999999981</v>
      </c>
      <c r="CF1550" s="17">
        <f t="shared" si="10006"/>
        <v>-3991120.0000000005</v>
      </c>
      <c r="CG1550" s="17">
        <f t="shared" si="10006"/>
        <v>-4051075.9999999995</v>
      </c>
      <c r="CH1550" s="17">
        <f t="shared" si="10006"/>
        <v>-4111983.0000000009</v>
      </c>
      <c r="CI1550" s="17">
        <f t="shared" si="10006"/>
        <v>-4173858.0000000019</v>
      </c>
      <c r="CJ1550" s="17">
        <f t="shared" si="10006"/>
        <v>-4236715.0000000009</v>
      </c>
      <c r="CK1550" s="17">
        <f t="shared" si="10006"/>
        <v>-4300571</v>
      </c>
      <c r="CL1550" s="17">
        <f t="shared" si="10006"/>
        <v>-4365444.9999999991</v>
      </c>
      <c r="CM1550" s="17">
        <f t="shared" si="10006"/>
        <v>-4431350.0000000019</v>
      </c>
      <c r="CN1550" s="17">
        <f t="shared" si="10006"/>
        <v>-4498308</v>
      </c>
      <c r="CO1550" s="17">
        <f t="shared" si="10006"/>
        <v>-4566332.9999999981</v>
      </c>
    </row>
    <row r="1551" spans="2:93">
      <c r="B1551" s="556"/>
      <c r="C1551" s="556" t="s">
        <v>1979</v>
      </c>
      <c r="D1551" s="556"/>
      <c r="E1551" s="556"/>
      <c r="F1551" s="556"/>
      <c r="G1551" s="556"/>
      <c r="H1551" s="556"/>
      <c r="I1551" s="17">
        <f t="shared" ref="I1551:BT1551" si="10007">I127+I254+I388+I516+I646+I775+I906+I1036+I1165+I1294+I1422</f>
        <v>-2286303.2500000005</v>
      </c>
      <c r="J1551" s="17">
        <f t="shared" si="10007"/>
        <v>-2283004.67</v>
      </c>
      <c r="K1551" s="17">
        <f t="shared" si="10007"/>
        <v>-2287217.3499999996</v>
      </c>
      <c r="L1551" s="17">
        <f t="shared" si="10007"/>
        <v>-2276378.1500000008</v>
      </c>
      <c r="M1551" s="17">
        <f t="shared" si="10007"/>
        <v>-2279905.52</v>
      </c>
      <c r="N1551" s="17">
        <f t="shared" si="10007"/>
        <v>-2282095.1300000004</v>
      </c>
      <c r="O1551" s="17">
        <f t="shared" si="10007"/>
        <v>-2302730.9600000004</v>
      </c>
      <c r="P1551" s="17">
        <f t="shared" si="10007"/>
        <v>-2292559.0099999998</v>
      </c>
      <c r="Q1551" s="17">
        <f t="shared" si="10007"/>
        <v>-2307139.0800000005</v>
      </c>
      <c r="R1551" s="17">
        <f t="shared" si="10007"/>
        <v>-2299813.0099999998</v>
      </c>
      <c r="S1551" s="17">
        <f t="shared" si="10007"/>
        <v>-2308944.5299999998</v>
      </c>
      <c r="T1551" s="17">
        <f t="shared" si="10007"/>
        <v>-2305153.35</v>
      </c>
      <c r="U1551" s="17">
        <f t="shared" si="10007"/>
        <v>-2317079.5299999998</v>
      </c>
      <c r="V1551" s="17">
        <f t="shared" si="10007"/>
        <v>-2329790.33</v>
      </c>
      <c r="W1551" s="17">
        <f t="shared" si="10007"/>
        <v>-2328849.3499999996</v>
      </c>
      <c r="X1551" s="17">
        <f t="shared" si="10007"/>
        <v>-2336425.85</v>
      </c>
      <c r="Y1551" s="17">
        <f t="shared" si="10007"/>
        <v>-2322872.9800000004</v>
      </c>
      <c r="Z1551" s="17">
        <f t="shared" si="10007"/>
        <v>-2336673.83</v>
      </c>
      <c r="AA1551" s="17">
        <f t="shared" si="10007"/>
        <v>-2354781.7100000004</v>
      </c>
      <c r="AB1551" s="17">
        <f t="shared" si="10007"/>
        <v>-2338566.3799999994</v>
      </c>
      <c r="AC1551" s="17">
        <f t="shared" si="10007"/>
        <v>-2352135.5599999996</v>
      </c>
      <c r="AD1551" s="17">
        <f t="shared" si="10007"/>
        <v>-2368841.0399999996</v>
      </c>
      <c r="AE1551" s="17">
        <f t="shared" si="10007"/>
        <v>-2363492.46</v>
      </c>
      <c r="AF1551" s="17">
        <f t="shared" si="10007"/>
        <v>-2369161.08</v>
      </c>
      <c r="AG1551" s="17">
        <f t="shared" si="10007"/>
        <v>-2358745.61</v>
      </c>
      <c r="AH1551" s="17">
        <f t="shared" si="10007"/>
        <v>-2387748.62</v>
      </c>
      <c r="AI1551" s="17">
        <f t="shared" si="10007"/>
        <v>-2403566.4499999997</v>
      </c>
      <c r="AJ1551" s="17">
        <f t="shared" si="10007"/>
        <v>-2385002.84</v>
      </c>
      <c r="AK1551" s="17">
        <f t="shared" si="10007"/>
        <v>-2396997.61</v>
      </c>
      <c r="AL1551" s="17">
        <f t="shared" si="10007"/>
        <v>-2386775.2700000005</v>
      </c>
      <c r="AM1551" s="17">
        <f t="shared" si="10007"/>
        <v>-2416560.8800000004</v>
      </c>
      <c r="AN1551" s="17">
        <f t="shared" si="10007"/>
        <v>-2407789.5099999998</v>
      </c>
      <c r="AO1551" s="17">
        <f t="shared" si="10007"/>
        <v>-2423157.36</v>
      </c>
      <c r="AP1551" s="17">
        <f t="shared" si="10007"/>
        <v>-2413301.38</v>
      </c>
      <c r="AQ1551" s="17">
        <f t="shared" si="10007"/>
        <v>-2424233.7600000002</v>
      </c>
      <c r="AR1551" s="17">
        <f t="shared" si="10007"/>
        <v>-2443935.71</v>
      </c>
      <c r="AS1551" s="17">
        <f t="shared" si="10007"/>
        <v>-2454232.6</v>
      </c>
      <c r="AT1551" s="17">
        <f t="shared" si="10007"/>
        <v>-2472449.6</v>
      </c>
      <c r="AU1551" s="17">
        <f t="shared" si="10007"/>
        <v>-2465033.48</v>
      </c>
      <c r="AV1551" s="17">
        <f t="shared" si="10007"/>
        <v>-2481295.1900000004</v>
      </c>
      <c r="AW1551" s="17">
        <f t="shared" si="10007"/>
        <v>-2490669.85</v>
      </c>
      <c r="AX1551" s="17">
        <f t="shared" si="10007"/>
        <v>-2489797.5600000005</v>
      </c>
      <c r="AY1551" s="17">
        <f t="shared" si="10007"/>
        <v>-2506641.6799999997</v>
      </c>
      <c r="AZ1551" s="17">
        <f t="shared" si="10007"/>
        <v>-2502078.9699999997</v>
      </c>
      <c r="BA1551" s="17">
        <f t="shared" si="10007"/>
        <v>-2521333.2699999996</v>
      </c>
      <c r="BB1551" s="17">
        <f t="shared" si="10007"/>
        <v>-2522995.6599999992</v>
      </c>
      <c r="BC1551" s="17">
        <f t="shared" si="10007"/>
        <v>-2557581.16</v>
      </c>
      <c r="BD1551" s="17">
        <f t="shared" si="10007"/>
        <v>-2561616.13</v>
      </c>
      <c r="BE1551" s="17">
        <f t="shared" si="10007"/>
        <v>-2587150.7699999996</v>
      </c>
      <c r="BF1551" s="17">
        <f t="shared" si="10007"/>
        <v>-2581015.9799999995</v>
      </c>
      <c r="BG1551" s="17">
        <f t="shared" si="10007"/>
        <v>-2609835.15</v>
      </c>
      <c r="BH1551" s="17">
        <f t="shared" si="10007"/>
        <v>-2604472.04</v>
      </c>
      <c r="BI1551" s="17">
        <f t="shared" si="10007"/>
        <v>-2606086.35</v>
      </c>
      <c r="BJ1551" s="17">
        <f t="shared" si="10007"/>
        <v>-2652810.48</v>
      </c>
      <c r="BK1551" s="17">
        <f t="shared" si="10007"/>
        <v>-2656563.8699999996</v>
      </c>
      <c r="BL1551" s="17">
        <f t="shared" si="10007"/>
        <v>-2675223.98</v>
      </c>
      <c r="BM1551" s="17">
        <f t="shared" si="10007"/>
        <v>-2689694.01</v>
      </c>
      <c r="BN1551" s="17">
        <f t="shared" si="10007"/>
        <v>-2692698.28</v>
      </c>
      <c r="BO1551" s="17">
        <f t="shared" si="10007"/>
        <v>-2722281.2300000009</v>
      </c>
      <c r="BP1551" s="17">
        <f t="shared" si="10007"/>
        <v>-2727540.68</v>
      </c>
      <c r="BQ1551" s="17">
        <f t="shared" si="10007"/>
        <v>-2777551.7</v>
      </c>
      <c r="BR1551" s="17">
        <f t="shared" si="10007"/>
        <v>-2802514.1999999997</v>
      </c>
      <c r="BS1551" s="17">
        <f t="shared" si="10007"/>
        <v>-2808772.8100000005</v>
      </c>
      <c r="BT1551" s="17">
        <f t="shared" si="10007"/>
        <v>-2851386.0300000007</v>
      </c>
      <c r="BU1551" s="17">
        <f t="shared" ref="BU1551:CO1551" si="10008">BU127+BU254+BU388+BU516+BU646+BU775+BU906+BU1036+BU1165+BU1294+BU1422</f>
        <v>-2857108.7900000005</v>
      </c>
      <c r="BV1551" s="17">
        <f t="shared" si="10008"/>
        <v>-2872223.6100000003</v>
      </c>
      <c r="BW1551" s="17">
        <f t="shared" si="10008"/>
        <v>-2907965.8499999996</v>
      </c>
      <c r="BX1551" s="17">
        <f t="shared" si="10008"/>
        <v>-2925414.3400000003</v>
      </c>
      <c r="BY1551" s="17">
        <f t="shared" si="10008"/>
        <v>-2972869.5700000008</v>
      </c>
      <c r="BZ1551" s="17">
        <f t="shared" si="10008"/>
        <v>-2978947.58</v>
      </c>
      <c r="CA1551" s="17">
        <f t="shared" si="10008"/>
        <v>-3008107.52</v>
      </c>
      <c r="CB1551" s="17">
        <f t="shared" si="10008"/>
        <v>-3081727.47</v>
      </c>
      <c r="CC1551" s="17">
        <f t="shared" si="10008"/>
        <v>-3090696.39</v>
      </c>
      <c r="CD1551" s="17">
        <f t="shared" si="10008"/>
        <v>-3122343.5700000003</v>
      </c>
      <c r="CE1551" s="17">
        <f t="shared" si="10008"/>
        <v>-3162579.73</v>
      </c>
      <c r="CF1551" s="17">
        <f t="shared" si="10008"/>
        <v>-3195223.4099999997</v>
      </c>
      <c r="CG1551" s="17">
        <f t="shared" si="10008"/>
        <v>-3204087.8099999996</v>
      </c>
      <c r="CH1551" s="17">
        <f t="shared" si="10008"/>
        <v>-3237861.8200000003</v>
      </c>
      <c r="CI1551" s="17">
        <f t="shared" si="10008"/>
        <v>-3289863.5699999994</v>
      </c>
      <c r="CJ1551" s="17">
        <f t="shared" si="10008"/>
        <v>-3314393.65</v>
      </c>
      <c r="CK1551" s="17">
        <f t="shared" si="10008"/>
        <v>-3350731.7899999996</v>
      </c>
      <c r="CL1551" s="17">
        <f t="shared" si="10008"/>
        <v>-3393080.0499999993</v>
      </c>
      <c r="CM1551" s="17">
        <f t="shared" si="10008"/>
        <v>-3430310.71</v>
      </c>
      <c r="CN1551" s="17">
        <f t="shared" si="10008"/>
        <v>-3497978.73</v>
      </c>
      <c r="CO1551" s="17">
        <f t="shared" si="10008"/>
        <v>-3569815.0999999996</v>
      </c>
    </row>
    <row r="1552" spans="2:93">
      <c r="B1552" s="556"/>
      <c r="C1552" s="556" t="s">
        <v>1980</v>
      </c>
      <c r="D1552" s="556"/>
      <c r="E1552" s="556"/>
      <c r="F1552" s="556"/>
      <c r="G1552" s="556"/>
      <c r="H1552" s="556"/>
      <c r="I1552" s="17">
        <f t="shared" ref="I1552:BT1552" si="10009">I128+I255+I389+I517+I647+I776+I907+I1037+I1166+I1295+I1423</f>
        <v>-1626591.4694999999</v>
      </c>
      <c r="J1552" s="17">
        <f t="shared" si="10009"/>
        <v>-1678110.6995000003</v>
      </c>
      <c r="K1552" s="17">
        <f t="shared" si="10009"/>
        <v>-1723537.6628333335</v>
      </c>
      <c r="L1552" s="17">
        <f t="shared" si="10009"/>
        <v>-1785468.0994999991</v>
      </c>
      <c r="M1552" s="17">
        <f t="shared" si="10009"/>
        <v>-1834515.5994999998</v>
      </c>
      <c r="N1552" s="17">
        <f t="shared" si="10009"/>
        <v>-1886417.6928333335</v>
      </c>
      <c r="O1552" s="17">
        <f t="shared" si="10009"/>
        <v>-1980570.6794999996</v>
      </c>
      <c r="P1552" s="17">
        <f t="shared" si="10009"/>
        <v>-2060764.7461666674</v>
      </c>
      <c r="Q1552" s="17">
        <f t="shared" si="10009"/>
        <v>-2118749.6428333339</v>
      </c>
      <c r="R1552" s="17">
        <f t="shared" si="10009"/>
        <v>-2201258.5128333326</v>
      </c>
      <c r="S1552" s="17">
        <f t="shared" si="10009"/>
        <v>-2270003.9861666649</v>
      </c>
      <c r="T1552" s="17">
        <f t="shared" si="10009"/>
        <v>-2354443.2328333338</v>
      </c>
      <c r="U1552" s="17">
        <f t="shared" si="10009"/>
        <v>-2413069.5020000017</v>
      </c>
      <c r="V1552" s="17">
        <f t="shared" si="10009"/>
        <v>-2486723.8219999997</v>
      </c>
      <c r="W1552" s="17">
        <f t="shared" si="10009"/>
        <v>-2577049.0020000003</v>
      </c>
      <c r="X1552" s="17">
        <f t="shared" si="10009"/>
        <v>-2427784.1019999981</v>
      </c>
      <c r="Y1552" s="17">
        <f t="shared" si="10009"/>
        <v>-2513494.3320000004</v>
      </c>
      <c r="Z1552" s="17">
        <f t="shared" si="10009"/>
        <v>-2505054.9820000003</v>
      </c>
      <c r="AA1552" s="17">
        <f t="shared" si="10009"/>
        <v>-2492411.6819999982</v>
      </c>
      <c r="AB1552" s="17">
        <f t="shared" si="10009"/>
        <v>-2584985.8853333336</v>
      </c>
      <c r="AC1552" s="17">
        <f t="shared" si="10009"/>
        <v>-2649899.5053333351</v>
      </c>
      <c r="AD1552" s="17">
        <f t="shared" si="10009"/>
        <v>-2713852.7786666686</v>
      </c>
      <c r="AE1552" s="17">
        <f t="shared" si="10009"/>
        <v>-2802085.2719999989</v>
      </c>
      <c r="AF1552" s="17">
        <f t="shared" si="10009"/>
        <v>-2881570.6520000026</v>
      </c>
      <c r="AG1552" s="17">
        <f t="shared" si="10009"/>
        <v>-2979467.0353333326</v>
      </c>
      <c r="AH1552" s="17">
        <f t="shared" si="10009"/>
        <v>616475.97333333397</v>
      </c>
      <c r="AI1552" s="17">
        <f t="shared" si="10009"/>
        <v>606876.65000000084</v>
      </c>
      <c r="AJ1552" s="17">
        <f t="shared" si="10009"/>
        <v>562507.56000000087</v>
      </c>
      <c r="AK1552" s="17">
        <f t="shared" si="10009"/>
        <v>548296.73666666588</v>
      </c>
      <c r="AL1552" s="17">
        <f t="shared" si="10009"/>
        <v>511352.51666666695</v>
      </c>
      <c r="AM1552" s="17">
        <f t="shared" si="10009"/>
        <v>514005.68000000023</v>
      </c>
      <c r="AN1552" s="17">
        <f t="shared" si="10009"/>
        <v>477800.26999999967</v>
      </c>
      <c r="AO1552" s="17">
        <f t="shared" si="10009"/>
        <v>465312.72000000085</v>
      </c>
      <c r="AP1552" s="17">
        <f t="shared" si="10009"/>
        <v>427169.85999999981</v>
      </c>
      <c r="AQ1552" s="17">
        <f t="shared" si="10009"/>
        <v>409381.11999999936</v>
      </c>
      <c r="AR1552" s="17">
        <f t="shared" si="10009"/>
        <v>399917.59000000014</v>
      </c>
      <c r="AS1552" s="17">
        <f t="shared" si="10009"/>
        <v>380600.04000000044</v>
      </c>
      <c r="AT1552" s="17">
        <f t="shared" si="10009"/>
        <v>368740.76000000047</v>
      </c>
      <c r="AU1552" s="17">
        <f t="shared" si="10009"/>
        <v>330784.60000000003</v>
      </c>
      <c r="AV1552" s="17">
        <f t="shared" si="10009"/>
        <v>316035.30999999953</v>
      </c>
      <c r="AW1552" s="17">
        <f t="shared" si="10009"/>
        <v>293915.96999999997</v>
      </c>
      <c r="AX1552" s="17">
        <f t="shared" si="10009"/>
        <v>261063.92000000022</v>
      </c>
      <c r="AY1552" s="17">
        <f t="shared" si="10009"/>
        <v>147181.07999999943</v>
      </c>
      <c r="AZ1552" s="17">
        <f t="shared" si="10009"/>
        <v>8517.9699999991499</v>
      </c>
      <c r="BA1552" s="17">
        <f t="shared" si="10009"/>
        <v>-8632.7300000000323</v>
      </c>
      <c r="BB1552" s="17">
        <f t="shared" si="10009"/>
        <v>-43943.339999999189</v>
      </c>
      <c r="BC1552" s="17">
        <f t="shared" si="10009"/>
        <v>-46904.840000000368</v>
      </c>
      <c r="BD1552" s="17">
        <f t="shared" si="10009"/>
        <v>-81002.870000000432</v>
      </c>
      <c r="BE1552" s="17">
        <f t="shared" si="10009"/>
        <v>-94195.229999999967</v>
      </c>
      <c r="BF1552" s="17">
        <f t="shared" si="10009"/>
        <v>-139661.02000000037</v>
      </c>
      <c r="BG1552" s="17">
        <f t="shared" si="10009"/>
        <v>-150783.85000000044</v>
      </c>
      <c r="BH1552" s="17">
        <f t="shared" si="10009"/>
        <v>-196716.96000000104</v>
      </c>
      <c r="BI1552" s="17">
        <f t="shared" si="10009"/>
        <v>-236303.65000000031</v>
      </c>
      <c r="BJ1552" s="17">
        <f t="shared" si="10009"/>
        <v>-231426.52000000014</v>
      </c>
      <c r="BK1552" s="17">
        <f t="shared" si="10009"/>
        <v>-270174.13000000134</v>
      </c>
      <c r="BL1552" s="17">
        <f t="shared" si="10009"/>
        <v>-294680.01999999909</v>
      </c>
      <c r="BM1552" s="17">
        <f t="shared" si="10009"/>
        <v>-324050.99000000057</v>
      </c>
      <c r="BN1552" s="17">
        <f t="shared" si="10009"/>
        <v>-365578.71999999951</v>
      </c>
      <c r="BO1552" s="17">
        <f t="shared" si="10009"/>
        <v>-381223.77000000066</v>
      </c>
      <c r="BP1552" s="17">
        <f t="shared" si="10009"/>
        <v>-421903.31999999814</v>
      </c>
      <c r="BQ1552" s="17">
        <f t="shared" si="10009"/>
        <v>-418553.3</v>
      </c>
      <c r="BR1552" s="17">
        <f t="shared" si="10009"/>
        <v>-440982.80000000092</v>
      </c>
      <c r="BS1552" s="17">
        <f t="shared" si="10009"/>
        <v>-482864.19000000047</v>
      </c>
      <c r="BT1552" s="17">
        <f t="shared" si="10009"/>
        <v>-489147.96999999986</v>
      </c>
      <c r="BU1552" s="17">
        <f t="shared" ref="BU1552:CO1552" si="10010">BU128+BU255+BU389+BU517+BU647+BU776+BU907+BU1037+BU1166+BU1295+BU1423</f>
        <v>-533091.20999999915</v>
      </c>
      <c r="BV1552" s="17">
        <f t="shared" si="10010"/>
        <v>-568425.38999999908</v>
      </c>
      <c r="BW1552" s="17">
        <f t="shared" si="10010"/>
        <v>-583928.15000000189</v>
      </c>
      <c r="BX1552" s="17">
        <f t="shared" si="10010"/>
        <v>-618532.66</v>
      </c>
      <c r="BY1552" s="17">
        <f t="shared" si="10010"/>
        <v>-623954.43000000145</v>
      </c>
      <c r="BZ1552" s="17">
        <f t="shared" si="10010"/>
        <v>-671585.42000000202</v>
      </c>
      <c r="CA1552" s="17">
        <f t="shared" si="10010"/>
        <v>-696986.47999999847</v>
      </c>
      <c r="CB1552" s="17">
        <f t="shared" si="10010"/>
        <v>-678786.53000000154</v>
      </c>
      <c r="CC1552" s="17">
        <f t="shared" si="10010"/>
        <v>-726117.61</v>
      </c>
      <c r="CD1552" s="17">
        <f t="shared" si="10010"/>
        <v>-751661.42999999924</v>
      </c>
      <c r="CE1552" s="17">
        <f t="shared" si="10010"/>
        <v>-769522.26999999839</v>
      </c>
      <c r="CF1552" s="17">
        <f t="shared" si="10010"/>
        <v>-795896.59000000067</v>
      </c>
      <c r="CG1552" s="17">
        <f t="shared" si="10010"/>
        <v>-846988.18999999959</v>
      </c>
      <c r="CH1552" s="17">
        <f t="shared" si="10010"/>
        <v>-874121.18000000052</v>
      </c>
      <c r="CI1552" s="17">
        <f t="shared" si="10010"/>
        <v>-883994.43000000168</v>
      </c>
      <c r="CJ1552" s="17">
        <f t="shared" si="10010"/>
        <v>-922321.35000000091</v>
      </c>
      <c r="CK1552" s="17">
        <f t="shared" si="10010"/>
        <v>-949839.21</v>
      </c>
      <c r="CL1552" s="17">
        <f t="shared" si="10010"/>
        <v>-972364.94999999914</v>
      </c>
      <c r="CM1552" s="17">
        <f t="shared" si="10010"/>
        <v>-1001039.2900000014</v>
      </c>
      <c r="CN1552" s="17">
        <f t="shared" si="10010"/>
        <v>-1000329.2700000004</v>
      </c>
      <c r="CO1552" s="17">
        <f t="shared" si="10010"/>
        <v>-996517.89999999804</v>
      </c>
    </row>
    <row r="1553" spans="2:93">
      <c r="B1553" s="556"/>
      <c r="C1553" s="556" t="s">
        <v>1981</v>
      </c>
      <c r="D1553" s="556"/>
      <c r="E1553" s="556"/>
      <c r="F1553" s="556"/>
      <c r="G1553" s="556"/>
      <c r="H1553" s="556"/>
      <c r="I1553" s="17">
        <f t="shared" ref="I1553:BT1553" si="10011">I129+I256+I390+I518+I648+I777+I908+I1038+I1167+I1296+I1424</f>
        <v>-1626591.4694999999</v>
      </c>
      <c r="J1553" s="17">
        <f t="shared" si="10011"/>
        <v>-3304702.1689999993</v>
      </c>
      <c r="K1553" s="17">
        <f t="shared" si="10011"/>
        <v>-5028239.8318333346</v>
      </c>
      <c r="L1553" s="17">
        <f t="shared" si="10011"/>
        <v>-6813707.9313333314</v>
      </c>
      <c r="M1553" s="17">
        <f t="shared" si="10011"/>
        <v>-8648223.53083333</v>
      </c>
      <c r="N1553" s="17">
        <f t="shared" si="10011"/>
        <v>-10534641.223666664</v>
      </c>
      <c r="O1553" s="17">
        <f t="shared" si="10011"/>
        <v>-12515211.903166668</v>
      </c>
      <c r="P1553" s="17">
        <f t="shared" si="10011"/>
        <v>-14575976.64933333</v>
      </c>
      <c r="Q1553" s="17">
        <f t="shared" si="10011"/>
        <v>-16694726.292166665</v>
      </c>
      <c r="R1553" s="17">
        <f t="shared" si="10011"/>
        <v>-18895984.804999996</v>
      </c>
      <c r="S1553" s="17">
        <f t="shared" si="10011"/>
        <v>-21165988.791166663</v>
      </c>
      <c r="T1553" s="17">
        <f t="shared" si="10011"/>
        <v>-23520432.023999996</v>
      </c>
      <c r="U1553" s="17">
        <f t="shared" si="10011"/>
        <v>-25933501.526000001</v>
      </c>
      <c r="V1553" s="17">
        <f t="shared" si="10011"/>
        <v>-28420225.348000001</v>
      </c>
      <c r="W1553" s="17">
        <f t="shared" si="10011"/>
        <v>-30997274.350000001</v>
      </c>
      <c r="X1553" s="17">
        <f t="shared" si="10011"/>
        <v>-33425058.452000003</v>
      </c>
      <c r="Y1553" s="17">
        <f t="shared" si="10011"/>
        <v>-35938552.784000009</v>
      </c>
      <c r="Z1553" s="17">
        <f t="shared" si="10011"/>
        <v>-38443607.765999995</v>
      </c>
      <c r="AA1553" s="17">
        <f t="shared" si="10011"/>
        <v>-40936019.447999999</v>
      </c>
      <c r="AB1553" s="17">
        <f t="shared" si="10011"/>
        <v>-43521005.333333321</v>
      </c>
      <c r="AC1553" s="17">
        <f t="shared" si="10011"/>
        <v>-46170904.838666663</v>
      </c>
      <c r="AD1553" s="17">
        <f t="shared" si="10011"/>
        <v>-48884757.617333323</v>
      </c>
      <c r="AE1553" s="17">
        <f t="shared" si="10011"/>
        <v>-51686842.889333338</v>
      </c>
      <c r="AF1553" s="17">
        <f t="shared" si="10011"/>
        <v>-54568413.54133334</v>
      </c>
      <c r="AG1553" s="17">
        <f t="shared" si="10011"/>
        <v>-57547880.576666668</v>
      </c>
      <c r="AH1553" s="17">
        <f t="shared" si="10011"/>
        <v>-56931404.603333339</v>
      </c>
      <c r="AI1553" s="17">
        <f t="shared" si="10011"/>
        <v>-56324527.953333341</v>
      </c>
      <c r="AJ1553" s="17">
        <f t="shared" si="10011"/>
        <v>-55762020.393333331</v>
      </c>
      <c r="AK1553" s="17">
        <f t="shared" si="10011"/>
        <v>-55213723.656666659</v>
      </c>
      <c r="AL1553" s="17">
        <f t="shared" si="10011"/>
        <v>-54702371.140000001</v>
      </c>
      <c r="AM1553" s="17">
        <f t="shared" si="10011"/>
        <v>-54188365.459999993</v>
      </c>
      <c r="AN1553" s="17">
        <f t="shared" si="10011"/>
        <v>-53710565.189999998</v>
      </c>
      <c r="AO1553" s="17">
        <f t="shared" si="10011"/>
        <v>-53245252.470000006</v>
      </c>
      <c r="AP1553" s="17">
        <f t="shared" si="10011"/>
        <v>-52818082.610000007</v>
      </c>
      <c r="AQ1553" s="17">
        <f t="shared" si="10011"/>
        <v>-52408701.49000001</v>
      </c>
      <c r="AR1553" s="17">
        <f t="shared" si="10011"/>
        <v>-52008783.899999999</v>
      </c>
      <c r="AS1553" s="17">
        <f t="shared" si="10011"/>
        <v>-51628183.859999999</v>
      </c>
      <c r="AT1553" s="17">
        <f t="shared" si="10011"/>
        <v>-51259443.099999994</v>
      </c>
      <c r="AU1553" s="17">
        <f t="shared" si="10011"/>
        <v>-50928658.499999993</v>
      </c>
      <c r="AV1553" s="17">
        <f t="shared" si="10011"/>
        <v>-50612623.190000005</v>
      </c>
      <c r="AW1553" s="17">
        <f t="shared" si="10011"/>
        <v>-50318707.220000006</v>
      </c>
      <c r="AX1553" s="17">
        <f t="shared" si="10011"/>
        <v>-50057643.299999997</v>
      </c>
      <c r="AY1553" s="17">
        <f t="shared" si="10011"/>
        <v>-49910462.219999991</v>
      </c>
      <c r="AZ1553" s="17">
        <f t="shared" si="10011"/>
        <v>-49901944.250000015</v>
      </c>
      <c r="BA1553" s="17">
        <f t="shared" si="10011"/>
        <v>-49910576.980000004</v>
      </c>
      <c r="BB1553" s="17">
        <f t="shared" si="10011"/>
        <v>-49954520.320000008</v>
      </c>
      <c r="BC1553" s="17">
        <f t="shared" si="10011"/>
        <v>-50001425.160000004</v>
      </c>
      <c r="BD1553" s="17">
        <f t="shared" si="10011"/>
        <v>-50082428.030000009</v>
      </c>
      <c r="BE1553" s="17">
        <f t="shared" si="10011"/>
        <v>-50176623.259999998</v>
      </c>
      <c r="BF1553" s="17">
        <f t="shared" si="10011"/>
        <v>-50316284.279999994</v>
      </c>
      <c r="BG1553" s="17">
        <f t="shared" si="10011"/>
        <v>-50467068.13000001</v>
      </c>
      <c r="BH1553" s="17">
        <f t="shared" si="10011"/>
        <v>-50663785.090000004</v>
      </c>
      <c r="BI1553" s="17">
        <f t="shared" si="10011"/>
        <v>-50900088.74000001</v>
      </c>
      <c r="BJ1553" s="17">
        <f t="shared" si="10011"/>
        <v>-51131515.260000013</v>
      </c>
      <c r="BK1553" s="17">
        <f t="shared" si="10011"/>
        <v>-51401689.390000023</v>
      </c>
      <c r="BL1553" s="17">
        <f t="shared" si="10011"/>
        <v>-51696369.410000019</v>
      </c>
      <c r="BM1553" s="17">
        <f t="shared" si="10011"/>
        <v>-52020420.400000013</v>
      </c>
      <c r="BN1553" s="17">
        <f t="shared" si="10011"/>
        <v>-52385999.12000002</v>
      </c>
      <c r="BO1553" s="17">
        <f t="shared" si="10011"/>
        <v>-52767222.890000023</v>
      </c>
      <c r="BP1553" s="17">
        <f t="shared" si="10011"/>
        <v>-53189126.210000023</v>
      </c>
      <c r="BQ1553" s="17">
        <f t="shared" si="10011"/>
        <v>-53607679.51000002</v>
      </c>
      <c r="BR1553" s="17">
        <f t="shared" si="10011"/>
        <v>-54048662.310000017</v>
      </c>
      <c r="BS1553" s="17">
        <f t="shared" si="10011"/>
        <v>-54531526.500000022</v>
      </c>
      <c r="BT1553" s="17">
        <f t="shared" si="10011"/>
        <v>-55020674.470000021</v>
      </c>
      <c r="BU1553" s="17">
        <f t="shared" ref="BU1553:CO1553" si="10012">BU129+BU256+BU390+BU518+BU648+BU777+BU908+BU1038+BU1167+BU1296+BU1424</f>
        <v>-55553765.680000015</v>
      </c>
      <c r="BV1553" s="17">
        <f t="shared" si="10012"/>
        <v>-56122191.070000023</v>
      </c>
      <c r="BW1553" s="17">
        <f t="shared" si="10012"/>
        <v>-56706119.220000014</v>
      </c>
      <c r="BX1553" s="17">
        <f t="shared" si="10012"/>
        <v>-57324651.880000025</v>
      </c>
      <c r="BY1553" s="17">
        <f t="shared" si="10012"/>
        <v>-57948606.31000004</v>
      </c>
      <c r="BZ1553" s="17">
        <f t="shared" si="10012"/>
        <v>-58620191.730000034</v>
      </c>
      <c r="CA1553" s="17">
        <f t="shared" si="10012"/>
        <v>-59317178.210000038</v>
      </c>
      <c r="CB1553" s="17">
        <f t="shared" si="10012"/>
        <v>-59995964.740000039</v>
      </c>
      <c r="CC1553" s="17">
        <f t="shared" si="10012"/>
        <v>-60722082.350000046</v>
      </c>
      <c r="CD1553" s="17">
        <f t="shared" si="10012"/>
        <v>-61473743.780000038</v>
      </c>
      <c r="CE1553" s="17">
        <f t="shared" si="10012"/>
        <v>-62243266.050000034</v>
      </c>
      <c r="CF1553" s="17">
        <f t="shared" si="10012"/>
        <v>-63039162.64000006</v>
      </c>
      <c r="CG1553" s="17">
        <f t="shared" si="10012"/>
        <v>-63886150.830000043</v>
      </c>
      <c r="CH1553" s="17">
        <f t="shared" si="10012"/>
        <v>-64760272.010000043</v>
      </c>
      <c r="CI1553" s="17">
        <f t="shared" si="10012"/>
        <v>-65644266.440000057</v>
      </c>
      <c r="CJ1553" s="17">
        <f t="shared" si="10012"/>
        <v>-66566587.790000059</v>
      </c>
      <c r="CK1553" s="17">
        <f t="shared" si="10012"/>
        <v>-67516427.00000006</v>
      </c>
      <c r="CL1553" s="17">
        <f t="shared" si="10012"/>
        <v>-68488791.950000063</v>
      </c>
      <c r="CM1553" s="17">
        <f t="shared" si="10012"/>
        <v>-69489831.240000054</v>
      </c>
      <c r="CN1553" s="17">
        <f t="shared" si="10012"/>
        <v>-70490160.510000095</v>
      </c>
      <c r="CO1553" s="17">
        <f t="shared" si="10012"/>
        <v>-71486678.410000071</v>
      </c>
    </row>
    <row r="1554" spans="2:93">
      <c r="B1554" s="556"/>
      <c r="C1554" s="556"/>
      <c r="D1554" s="634"/>
      <c r="H1554" s="556"/>
      <c r="I1554" s="634"/>
      <c r="J1554" s="556"/>
      <c r="K1554" s="556"/>
      <c r="L1554" s="556"/>
      <c r="AK1554" s="556"/>
      <c r="AL1554" s="556"/>
      <c r="AM1554" s="556"/>
      <c r="AN1554" s="556"/>
      <c r="AO1554" s="556"/>
      <c r="AP1554" s="556"/>
      <c r="AQ1554" s="556"/>
      <c r="AR1554" s="556"/>
      <c r="AS1554" s="556"/>
      <c r="AT1554" s="556"/>
      <c r="AU1554" s="556"/>
      <c r="AV1554" s="556"/>
      <c r="AW1554" s="556"/>
      <c r="AX1554" s="556"/>
      <c r="AY1554" s="556"/>
      <c r="AZ1554" s="556"/>
      <c r="BA1554" s="556"/>
      <c r="BB1554" s="556"/>
      <c r="BC1554" s="556"/>
      <c r="BD1554" s="556"/>
      <c r="BE1554" s="556"/>
      <c r="BF1554" s="556"/>
      <c r="BG1554" s="556"/>
      <c r="BH1554" s="556"/>
      <c r="BI1554" s="556"/>
      <c r="BJ1554" s="556"/>
      <c r="BK1554" s="556"/>
      <c r="BL1554" s="556"/>
      <c r="BM1554" s="556"/>
      <c r="BN1554" s="556"/>
      <c r="BO1554" s="556"/>
      <c r="BP1554" s="556"/>
      <c r="BQ1554" s="556"/>
      <c r="BR1554" s="556"/>
      <c r="BS1554" s="556"/>
      <c r="BT1554" s="556"/>
      <c r="BU1554" s="556"/>
      <c r="BV1554" s="556"/>
      <c r="BW1554" s="556"/>
      <c r="BX1554" s="556"/>
      <c r="BY1554" s="556"/>
      <c r="BZ1554" s="556"/>
      <c r="CA1554" s="556"/>
      <c r="CB1554" s="556"/>
      <c r="CC1554" s="556"/>
      <c r="CD1554" s="556"/>
      <c r="CE1554" s="556"/>
      <c r="CF1554" s="556"/>
      <c r="CG1554" s="556"/>
      <c r="CH1554" s="556"/>
      <c r="CI1554" s="556"/>
      <c r="CJ1554" s="556"/>
      <c r="CK1554" s="556"/>
      <c r="CL1554" s="556"/>
      <c r="CM1554" s="556"/>
      <c r="CN1554" s="556"/>
      <c r="CO1554" s="556"/>
    </row>
  </sheetData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D1921-028A-4834-A7A5-3A1D37252CE6}">
  <dimension ref="A1:G339"/>
  <sheetViews>
    <sheetView workbookViewId="0">
      <selection activeCell="J30" sqref="J30"/>
    </sheetView>
  </sheetViews>
  <sheetFormatPr defaultRowHeight="15"/>
  <cols>
    <col min="1" max="2" width="9.140625" style="556"/>
    <col min="3" max="3" width="42.140625" style="556" customWidth="1"/>
    <col min="4" max="4" width="9.140625" style="556"/>
    <col min="5" max="5" width="13.28515625" style="556" customWidth="1"/>
    <col min="6" max="16384" width="9.140625" style="556"/>
  </cols>
  <sheetData>
    <row r="1" spans="1:7">
      <c r="A1" s="557"/>
      <c r="B1" s="557"/>
      <c r="C1" s="557"/>
      <c r="D1" s="558"/>
      <c r="E1" s="557"/>
      <c r="F1" s="557"/>
      <c r="G1" s="557"/>
    </row>
    <row r="2" spans="1:7">
      <c r="A2" s="557"/>
      <c r="B2" s="557"/>
      <c r="C2" s="557"/>
      <c r="D2" s="558"/>
      <c r="E2" s="557"/>
      <c r="F2" s="557"/>
      <c r="G2" s="557"/>
    </row>
    <row r="3" spans="1:7">
      <c r="A3" s="557"/>
      <c r="B3" s="557"/>
      <c r="C3" s="557"/>
      <c r="D3" s="558"/>
      <c r="E3" s="557"/>
      <c r="F3" s="557"/>
      <c r="G3" s="557"/>
    </row>
    <row r="4" spans="1:7">
      <c r="A4" s="557"/>
      <c r="B4" s="557"/>
      <c r="C4" s="557"/>
      <c r="D4" s="558"/>
      <c r="E4" s="557"/>
      <c r="F4" s="557"/>
      <c r="G4" s="557"/>
    </row>
    <row r="5" spans="1:7">
      <c r="A5" s="557"/>
      <c r="B5" s="557"/>
      <c r="C5" s="557"/>
      <c r="D5" s="558"/>
      <c r="E5" s="557"/>
      <c r="F5" s="557"/>
      <c r="G5" s="557"/>
    </row>
    <row r="6" spans="1:7">
      <c r="A6" s="557"/>
      <c r="B6" s="557"/>
      <c r="C6" s="557"/>
      <c r="D6" s="558"/>
      <c r="E6" s="557"/>
      <c r="F6" s="557"/>
      <c r="G6" s="557"/>
    </row>
    <row r="7" spans="1:7">
      <c r="A7" s="559" t="s">
        <v>1589</v>
      </c>
      <c r="B7" s="560"/>
      <c r="C7" s="560"/>
      <c r="D7" s="560"/>
      <c r="E7" s="560"/>
      <c r="F7" s="560"/>
      <c r="G7" s="560"/>
    </row>
    <row r="8" spans="1:7">
      <c r="A8" s="561" t="s">
        <v>1590</v>
      </c>
      <c r="B8" s="560"/>
      <c r="C8" s="560"/>
      <c r="D8" s="560"/>
      <c r="E8" s="560"/>
      <c r="F8" s="560"/>
      <c r="G8" s="560"/>
    </row>
    <row r="9" spans="1:7">
      <c r="A9" s="557"/>
      <c r="B9" s="557"/>
      <c r="C9" s="557"/>
      <c r="D9" s="558"/>
      <c r="E9" s="557"/>
      <c r="F9" s="557"/>
      <c r="G9" s="557"/>
    </row>
    <row r="10" spans="1:7">
      <c r="A10" s="557"/>
      <c r="B10" s="557"/>
      <c r="C10" s="557"/>
      <c r="D10" s="562"/>
      <c r="E10" s="562"/>
      <c r="F10" s="562" t="s">
        <v>1591</v>
      </c>
      <c r="G10" s="562"/>
    </row>
    <row r="11" spans="1:7">
      <c r="A11" s="563" t="s">
        <v>1312</v>
      </c>
      <c r="B11" s="561" t="s">
        <v>1322</v>
      </c>
      <c r="C11" s="561"/>
      <c r="D11" s="564" t="s">
        <v>1592</v>
      </c>
      <c r="E11" s="564" t="s">
        <v>1593</v>
      </c>
      <c r="F11" s="564" t="s">
        <v>1594</v>
      </c>
      <c r="G11" s="564" t="s">
        <v>1594</v>
      </c>
    </row>
    <row r="12" spans="1:7">
      <c r="A12" s="558"/>
      <c r="B12" s="557"/>
      <c r="C12" s="557"/>
      <c r="D12" s="558"/>
      <c r="E12" s="557"/>
      <c r="F12" s="557"/>
      <c r="G12" s="557"/>
    </row>
    <row r="13" spans="1:7">
      <c r="A13" s="565">
        <v>353.2</v>
      </c>
      <c r="B13" s="566" t="s">
        <v>1595</v>
      </c>
      <c r="C13" s="557"/>
      <c r="D13" s="558"/>
      <c r="E13" s="557"/>
      <c r="F13" s="557"/>
      <c r="G13" s="557"/>
    </row>
    <row r="14" spans="1:7">
      <c r="A14" s="565"/>
      <c r="B14" s="566"/>
      <c r="C14" s="567" t="s">
        <v>1596</v>
      </c>
      <c r="D14" s="568" t="s">
        <v>653</v>
      </c>
      <c r="E14" s="569">
        <v>81716.260320242232</v>
      </c>
      <c r="F14" s="570"/>
      <c r="G14" s="570">
        <v>37581.960720514384</v>
      </c>
    </row>
    <row r="15" spans="1:7">
      <c r="A15" s="565"/>
      <c r="B15" s="566"/>
      <c r="C15" s="567" t="s">
        <v>1596</v>
      </c>
      <c r="D15" s="568" t="s">
        <v>535</v>
      </c>
      <c r="E15" s="569">
        <v>1144.3897777499999</v>
      </c>
      <c r="F15" s="570"/>
      <c r="G15" s="570">
        <v>630.27725694631147</v>
      </c>
    </row>
    <row r="16" spans="1:7">
      <c r="A16" s="565"/>
      <c r="B16" s="566"/>
      <c r="C16" s="567" t="s">
        <v>1596</v>
      </c>
      <c r="D16" s="568" t="s">
        <v>540</v>
      </c>
      <c r="E16" s="569">
        <v>8793.883013611061</v>
      </c>
      <c r="F16" s="570"/>
      <c r="G16" s="570">
        <v>6715.6630885875938</v>
      </c>
    </row>
    <row r="17" spans="1:7">
      <c r="A17" s="565"/>
      <c r="B17" s="566"/>
      <c r="C17" s="567" t="s">
        <v>1596</v>
      </c>
      <c r="D17" s="568" t="s">
        <v>545</v>
      </c>
      <c r="E17" s="569">
        <v>757.90695979482007</v>
      </c>
      <c r="F17" s="570"/>
      <c r="G17" s="570">
        <v>1069.8875899201105</v>
      </c>
    </row>
    <row r="18" spans="1:7">
      <c r="A18" s="565"/>
      <c r="B18" s="566"/>
      <c r="C18" s="567" t="s">
        <v>1596</v>
      </c>
      <c r="D18" s="568" t="s">
        <v>550</v>
      </c>
      <c r="E18" s="569">
        <v>7016.8924448747066</v>
      </c>
      <c r="F18" s="570"/>
      <c r="G18" s="570">
        <v>4481.1765874726489</v>
      </c>
    </row>
    <row r="19" spans="1:7">
      <c r="A19" s="565"/>
      <c r="B19" s="566"/>
      <c r="C19" s="567" t="s">
        <v>1596</v>
      </c>
      <c r="D19" s="568" t="s">
        <v>552</v>
      </c>
      <c r="E19" s="569">
        <v>2087.6123721634021</v>
      </c>
      <c r="F19" s="570"/>
      <c r="G19" s="570">
        <v>1818.1650220696656</v>
      </c>
    </row>
    <row r="20" spans="1:7">
      <c r="A20" s="565"/>
      <c r="B20" s="566"/>
      <c r="C20" s="567" t="s">
        <v>1596</v>
      </c>
      <c r="D20" s="568" t="s">
        <v>555</v>
      </c>
      <c r="E20" s="569">
        <v>6591.9818891005098</v>
      </c>
      <c r="F20" s="570"/>
      <c r="G20" s="570">
        <v>18634.90406905593</v>
      </c>
    </row>
    <row r="21" spans="1:7">
      <c r="A21" s="565"/>
      <c r="B21" s="566"/>
      <c r="C21" s="567" t="s">
        <v>1596</v>
      </c>
      <c r="D21" s="568" t="s">
        <v>557</v>
      </c>
      <c r="E21" s="569">
        <v>305.52684925400001</v>
      </c>
      <c r="F21" s="570"/>
      <c r="G21" s="570">
        <v>867.4149393771421</v>
      </c>
    </row>
    <row r="22" spans="1:7">
      <c r="A22" s="565"/>
      <c r="B22" s="566"/>
      <c r="C22" s="567" t="s">
        <v>1596</v>
      </c>
      <c r="D22" s="568" t="s">
        <v>560</v>
      </c>
      <c r="E22" s="569">
        <v>55391.810741354006</v>
      </c>
      <c r="F22" s="570"/>
      <c r="G22" s="570">
        <v>126808.41100699233</v>
      </c>
    </row>
    <row r="23" spans="1:7">
      <c r="A23" s="565"/>
      <c r="B23" s="566"/>
      <c r="C23" s="567" t="s">
        <v>1596</v>
      </c>
      <c r="D23" s="568" t="s">
        <v>565</v>
      </c>
      <c r="E23" s="569">
        <v>3444.3080828785105</v>
      </c>
      <c r="F23" s="570"/>
      <c r="G23" s="570">
        <v>15285.858602642753</v>
      </c>
    </row>
    <row r="24" spans="1:7">
      <c r="A24" s="565"/>
      <c r="B24" s="566"/>
      <c r="C24" s="567" t="s">
        <v>1596</v>
      </c>
      <c r="D24" s="568" t="s">
        <v>570</v>
      </c>
      <c r="E24" s="569">
        <v>4920.2951701433994</v>
      </c>
      <c r="F24" s="570"/>
      <c r="G24" s="570">
        <v>76604.249170130599</v>
      </c>
    </row>
    <row r="25" spans="1:7">
      <c r="A25" s="565"/>
      <c r="B25" s="566"/>
      <c r="C25" s="567" t="s">
        <v>1596</v>
      </c>
      <c r="D25" s="568" t="s">
        <v>575</v>
      </c>
      <c r="E25" s="569">
        <v>3452.2096970156003</v>
      </c>
      <c r="F25" s="570"/>
      <c r="G25" s="570">
        <v>45449.74885799866</v>
      </c>
    </row>
    <row r="26" spans="1:7">
      <c r="A26" s="565"/>
      <c r="B26" s="566"/>
      <c r="C26" s="567" t="s">
        <v>1596</v>
      </c>
      <c r="D26" s="568" t="s">
        <v>577</v>
      </c>
      <c r="E26" s="569">
        <v>10.735465892500001</v>
      </c>
      <c r="F26" s="570"/>
      <c r="G26" s="570">
        <v>121.22243709731001</v>
      </c>
    </row>
    <row r="27" spans="1:7" ht="15.75" thickBot="1">
      <c r="A27" s="565"/>
      <c r="B27" s="566"/>
      <c r="C27" s="571" t="s">
        <v>1597</v>
      </c>
      <c r="D27" s="568"/>
      <c r="E27" s="569"/>
      <c r="F27" s="570"/>
      <c r="G27" s="572">
        <v>336068.9393488054</v>
      </c>
    </row>
    <row r="28" spans="1:7" ht="15.75" thickTop="1">
      <c r="A28" s="565"/>
      <c r="B28" s="566"/>
      <c r="C28" s="567"/>
      <c r="D28" s="568"/>
      <c r="E28" s="569"/>
      <c r="F28" s="570"/>
      <c r="G28" s="570"/>
    </row>
    <row r="29" spans="1:7">
      <c r="A29" s="565">
        <v>353.3</v>
      </c>
      <c r="B29" s="566" t="s">
        <v>1598</v>
      </c>
      <c r="C29" s="567"/>
      <c r="D29" s="568"/>
      <c r="E29" s="569"/>
      <c r="F29" s="570"/>
      <c r="G29" s="570"/>
    </row>
    <row r="30" spans="1:7">
      <c r="A30" s="565"/>
      <c r="B30" s="566"/>
      <c r="C30" s="567" t="s">
        <v>1599</v>
      </c>
      <c r="D30" s="568">
        <v>1992</v>
      </c>
      <c r="E30" s="573">
        <v>0.10146923783287419</v>
      </c>
      <c r="F30" s="570"/>
      <c r="G30" s="570">
        <v>4182.9101014726093</v>
      </c>
    </row>
    <row r="31" spans="1:7">
      <c r="A31" s="565"/>
      <c r="B31" s="566"/>
      <c r="C31" s="567" t="s">
        <v>1600</v>
      </c>
      <c r="D31" s="568">
        <v>1992</v>
      </c>
      <c r="E31" s="573">
        <v>0.13627249770431588</v>
      </c>
      <c r="F31" s="570"/>
      <c r="G31" s="570">
        <v>5617.6198754851703</v>
      </c>
    </row>
    <row r="32" spans="1:7">
      <c r="A32" s="565"/>
      <c r="B32" s="566"/>
      <c r="C32" s="567" t="s">
        <v>1601</v>
      </c>
      <c r="D32" s="568">
        <v>1992</v>
      </c>
      <c r="E32" s="573">
        <v>7.2681359044995411E-2</v>
      </c>
      <c r="F32" s="570"/>
      <c r="G32" s="570">
        <v>2996.1749731362629</v>
      </c>
    </row>
    <row r="33" spans="1:7">
      <c r="A33" s="565"/>
      <c r="B33" s="566"/>
      <c r="C33" s="567" t="s">
        <v>1602</v>
      </c>
      <c r="D33" s="568">
        <v>1993</v>
      </c>
      <c r="E33" s="573">
        <v>0.90999999999999992</v>
      </c>
      <c r="F33" s="570"/>
      <c r="G33" s="570">
        <v>34194.588834088638</v>
      </c>
    </row>
    <row r="34" spans="1:7">
      <c r="A34" s="565"/>
      <c r="B34" s="566"/>
      <c r="C34" s="567" t="s">
        <v>1603</v>
      </c>
      <c r="D34" s="568">
        <v>1996</v>
      </c>
      <c r="E34" s="574">
        <v>1306.8</v>
      </c>
      <c r="F34" s="570"/>
      <c r="G34" s="570">
        <v>92.987983603092204</v>
      </c>
    </row>
    <row r="35" spans="1:7">
      <c r="A35" s="565"/>
      <c r="B35" s="566"/>
      <c r="C35" s="567" t="s">
        <v>1604</v>
      </c>
      <c r="D35" s="568">
        <v>2006</v>
      </c>
      <c r="E35" s="573">
        <v>6.3E-2</v>
      </c>
      <c r="F35" s="570"/>
      <c r="G35" s="570">
        <v>16159.87535311075</v>
      </c>
    </row>
    <row r="36" spans="1:7" ht="15.75" thickBot="1">
      <c r="A36" s="565"/>
      <c r="B36" s="566"/>
      <c r="C36" s="571" t="s">
        <v>1605</v>
      </c>
      <c r="D36" s="568"/>
      <c r="E36" s="569"/>
      <c r="F36" s="570"/>
      <c r="G36" s="572">
        <v>63244.157120896518</v>
      </c>
    </row>
    <row r="37" spans="1:7" ht="15.75" thickTop="1">
      <c r="A37" s="565"/>
      <c r="B37" s="566"/>
      <c r="C37" s="567"/>
      <c r="D37" s="568"/>
      <c r="E37" s="573"/>
      <c r="F37" s="570"/>
      <c r="G37" s="570"/>
    </row>
    <row r="38" spans="1:7">
      <c r="A38" s="565">
        <v>353.4</v>
      </c>
      <c r="B38" s="566" t="s">
        <v>1606</v>
      </c>
      <c r="C38" s="567"/>
      <c r="D38" s="568"/>
      <c r="E38" s="573"/>
      <c r="F38" s="570"/>
      <c r="G38" s="570"/>
    </row>
    <row r="39" spans="1:7">
      <c r="A39" s="565"/>
      <c r="B39" s="566"/>
      <c r="C39" s="567" t="s">
        <v>1607</v>
      </c>
      <c r="D39" s="568">
        <v>1965</v>
      </c>
      <c r="E39" s="573">
        <v>16.974499999999999</v>
      </c>
      <c r="F39" s="570"/>
      <c r="G39" s="570">
        <v>110204.7</v>
      </c>
    </row>
    <row r="40" spans="1:7">
      <c r="A40" s="565"/>
      <c r="B40" s="566"/>
      <c r="C40" s="567" t="s">
        <v>1608</v>
      </c>
      <c r="D40" s="568">
        <v>1967</v>
      </c>
      <c r="E40" s="573">
        <v>5.37</v>
      </c>
      <c r="F40" s="570"/>
      <c r="G40" s="570">
        <v>36966.92</v>
      </c>
    </row>
    <row r="41" spans="1:7">
      <c r="A41" s="565"/>
      <c r="B41" s="566"/>
      <c r="C41" s="567" t="s">
        <v>1609</v>
      </c>
      <c r="D41" s="568">
        <v>1977</v>
      </c>
      <c r="E41" s="573">
        <v>17.038</v>
      </c>
      <c r="F41" s="570"/>
      <c r="G41" s="570">
        <v>53000</v>
      </c>
    </row>
    <row r="42" spans="1:7">
      <c r="A42" s="565"/>
      <c r="B42" s="566"/>
      <c r="C42" s="567" t="s">
        <v>1610</v>
      </c>
      <c r="D42" s="568">
        <v>1984</v>
      </c>
      <c r="E42" s="573">
        <v>51.63</v>
      </c>
      <c r="F42" s="570"/>
      <c r="G42" s="570">
        <v>150000</v>
      </c>
    </row>
    <row r="43" spans="1:7">
      <c r="A43" s="565"/>
      <c r="B43" s="566"/>
      <c r="C43" s="567" t="s">
        <v>1611</v>
      </c>
      <c r="D43" s="568">
        <v>1993</v>
      </c>
      <c r="E43" s="573">
        <v>0.62442607897153357</v>
      </c>
      <c r="F43" s="570"/>
      <c r="G43" s="570">
        <v>23463.73</v>
      </c>
    </row>
    <row r="44" spans="1:7">
      <c r="A44" s="565"/>
      <c r="B44" s="566"/>
      <c r="C44" s="567" t="s">
        <v>1612</v>
      </c>
      <c r="D44" s="568">
        <v>1998</v>
      </c>
      <c r="E44" s="573">
        <v>12.784237764003674</v>
      </c>
      <c r="F44" s="570"/>
      <c r="G44" s="570">
        <v>325000</v>
      </c>
    </row>
    <row r="45" spans="1:7">
      <c r="A45" s="565"/>
      <c r="B45" s="566"/>
      <c r="C45" s="567" t="s">
        <v>1613</v>
      </c>
      <c r="D45" s="568">
        <v>2003</v>
      </c>
      <c r="E45" s="573">
        <v>0.20909090909090908</v>
      </c>
      <c r="F45" s="570"/>
      <c r="G45" s="570">
        <v>36900</v>
      </c>
    </row>
    <row r="46" spans="1:7" ht="15.75" thickBot="1">
      <c r="A46" s="558"/>
      <c r="B46" s="566"/>
      <c r="C46" s="571" t="s">
        <v>1614</v>
      </c>
      <c r="D46" s="568"/>
      <c r="E46" s="569"/>
      <c r="F46" s="570"/>
      <c r="G46" s="572">
        <v>735535.35</v>
      </c>
    </row>
    <row r="47" spans="1:7" ht="15.75" thickTop="1">
      <c r="A47" s="558"/>
      <c r="B47" s="566"/>
      <c r="C47" s="557"/>
      <c r="D47" s="558"/>
      <c r="E47" s="557"/>
      <c r="F47" s="575"/>
      <c r="G47" s="575"/>
    </row>
    <row r="48" spans="1:7">
      <c r="A48" s="565">
        <v>354.3</v>
      </c>
      <c r="B48" s="566" t="s">
        <v>1615</v>
      </c>
      <c r="C48" s="557"/>
      <c r="D48" s="558"/>
      <c r="E48" s="557"/>
      <c r="F48" s="575"/>
      <c r="G48" s="575"/>
    </row>
    <row r="49" spans="1:7">
      <c r="A49" s="565"/>
      <c r="B49" s="566"/>
      <c r="C49" s="581" t="s">
        <v>1616</v>
      </c>
      <c r="D49" s="558">
        <v>1993</v>
      </c>
      <c r="E49" s="557"/>
      <c r="F49" s="575"/>
      <c r="G49" s="575">
        <v>469996.03</v>
      </c>
    </row>
    <row r="50" spans="1:7">
      <c r="A50" s="565"/>
      <c r="B50" s="566"/>
      <c r="C50" s="581" t="s">
        <v>1617</v>
      </c>
      <c r="D50" s="558">
        <v>1993</v>
      </c>
      <c r="E50" s="557"/>
      <c r="F50" s="575"/>
      <c r="G50" s="575">
        <v>108841.19</v>
      </c>
    </row>
    <row r="51" spans="1:7">
      <c r="A51" s="565"/>
      <c r="B51" s="566"/>
      <c r="C51" s="581" t="s">
        <v>1618</v>
      </c>
      <c r="D51" s="558">
        <v>1993</v>
      </c>
      <c r="E51" s="557"/>
      <c r="F51" s="575"/>
      <c r="G51" s="575">
        <v>108841.19</v>
      </c>
    </row>
    <row r="52" spans="1:7">
      <c r="A52" s="565"/>
      <c r="B52" s="566"/>
      <c r="C52" s="581" t="s">
        <v>1619</v>
      </c>
      <c r="D52" s="558">
        <v>1993</v>
      </c>
      <c r="E52" s="557"/>
      <c r="F52" s="575"/>
      <c r="G52" s="575">
        <v>108841.19</v>
      </c>
    </row>
    <row r="53" spans="1:7">
      <c r="A53" s="565"/>
      <c r="B53" s="566"/>
      <c r="C53" s="581" t="s">
        <v>1620</v>
      </c>
      <c r="D53" s="558">
        <v>1997</v>
      </c>
      <c r="E53" s="557"/>
      <c r="F53" s="575"/>
      <c r="G53" s="575">
        <v>55313.2</v>
      </c>
    </row>
    <row r="54" spans="1:7">
      <c r="A54" s="565"/>
      <c r="B54" s="566"/>
      <c r="C54" s="557" t="s">
        <v>1621</v>
      </c>
      <c r="D54" s="558">
        <v>2004</v>
      </c>
      <c r="E54" s="557"/>
      <c r="F54" s="575"/>
      <c r="G54" s="575">
        <v>148638.20000000001</v>
      </c>
    </row>
    <row r="55" spans="1:7" ht="15.75" thickBot="1">
      <c r="A55" s="565"/>
      <c r="B55" s="566"/>
      <c r="C55" s="571" t="s">
        <v>1622</v>
      </c>
      <c r="D55" s="568"/>
      <c r="E55" s="569"/>
      <c r="F55" s="570"/>
      <c r="G55" s="572">
        <v>1000470.9999999998</v>
      </c>
    </row>
    <row r="56" spans="1:7" ht="15.75" thickTop="1">
      <c r="A56" s="576"/>
      <c r="B56" s="577"/>
      <c r="C56" s="578"/>
      <c r="D56" s="576"/>
      <c r="E56" s="578"/>
      <c r="F56" s="579"/>
      <c r="G56" s="579"/>
    </row>
    <row r="57" spans="1:7">
      <c r="A57" s="565">
        <v>354.4</v>
      </c>
      <c r="B57" s="566" t="s">
        <v>1623</v>
      </c>
      <c r="C57" s="557"/>
      <c r="D57" s="558"/>
      <c r="E57" s="557"/>
      <c r="F57" s="575"/>
      <c r="G57" s="575"/>
    </row>
    <row r="58" spans="1:7">
      <c r="A58" s="565"/>
      <c r="B58" s="566"/>
      <c r="C58" s="557" t="s">
        <v>1624</v>
      </c>
      <c r="D58" s="558">
        <v>1967</v>
      </c>
      <c r="E58" s="557"/>
      <c r="F58" s="575"/>
      <c r="G58" s="580">
        <v>2353885.6399999997</v>
      </c>
    </row>
    <row r="59" spans="1:7">
      <c r="A59" s="565"/>
      <c r="B59" s="566"/>
      <c r="C59" s="557" t="s">
        <v>1625</v>
      </c>
      <c r="D59" s="558">
        <v>1978</v>
      </c>
      <c r="E59" s="557"/>
      <c r="F59" s="575"/>
      <c r="G59" s="580">
        <v>4885804.76</v>
      </c>
    </row>
    <row r="60" spans="1:7">
      <c r="A60" s="565"/>
      <c r="B60" s="566"/>
      <c r="C60" s="557" t="s">
        <v>1626</v>
      </c>
      <c r="D60" s="558">
        <v>1986</v>
      </c>
      <c r="E60" s="557"/>
      <c r="F60" s="575"/>
      <c r="G60" s="580">
        <v>91897.59</v>
      </c>
    </row>
    <row r="61" spans="1:7">
      <c r="A61" s="565"/>
      <c r="B61" s="566"/>
      <c r="C61" s="557" t="s">
        <v>1627</v>
      </c>
      <c r="D61" s="558">
        <v>1992</v>
      </c>
      <c r="E61" s="557"/>
      <c r="F61" s="575"/>
      <c r="G61" s="580">
        <v>23110970.288365278</v>
      </c>
    </row>
    <row r="62" spans="1:7">
      <c r="A62" s="565"/>
      <c r="B62" s="566"/>
      <c r="C62" s="557" t="s">
        <v>1628</v>
      </c>
      <c r="D62" s="558">
        <v>2002</v>
      </c>
      <c r="E62" s="557"/>
      <c r="F62" s="575"/>
      <c r="G62" s="580">
        <v>389734</v>
      </c>
    </row>
    <row r="63" spans="1:7">
      <c r="A63" s="565"/>
      <c r="B63" s="566"/>
      <c r="C63" s="557" t="s">
        <v>1629</v>
      </c>
      <c r="D63" s="558">
        <v>2010</v>
      </c>
      <c r="E63" s="557"/>
      <c r="F63" s="575"/>
      <c r="G63" s="580">
        <v>5436302.8402166553</v>
      </c>
    </row>
    <row r="64" spans="1:7">
      <c r="A64" s="565"/>
      <c r="B64" s="566"/>
      <c r="C64" s="557" t="s">
        <v>1630</v>
      </c>
      <c r="D64" s="558">
        <v>2013</v>
      </c>
      <c r="E64" s="557"/>
      <c r="F64" s="575"/>
      <c r="G64" s="580">
        <v>10935</v>
      </c>
    </row>
    <row r="65" spans="1:7">
      <c r="A65" s="565"/>
      <c r="B65" s="566"/>
      <c r="C65" s="557" t="s">
        <v>1631</v>
      </c>
      <c r="D65" s="558">
        <v>2013</v>
      </c>
      <c r="E65" s="557"/>
      <c r="F65" s="575"/>
      <c r="G65" s="580">
        <v>42668</v>
      </c>
    </row>
    <row r="66" spans="1:7">
      <c r="A66" s="565"/>
      <c r="B66" s="566"/>
      <c r="C66" s="557" t="s">
        <v>1632</v>
      </c>
      <c r="D66" s="558">
        <v>2014</v>
      </c>
      <c r="E66" s="557"/>
      <c r="F66" s="575"/>
      <c r="G66" s="580">
        <v>19880</v>
      </c>
    </row>
    <row r="67" spans="1:7">
      <c r="A67" s="565"/>
      <c r="B67" s="566"/>
      <c r="C67" s="557" t="s">
        <v>1632</v>
      </c>
      <c r="D67" s="558">
        <v>2014</v>
      </c>
      <c r="E67" s="557"/>
      <c r="F67" s="575"/>
      <c r="G67" s="580">
        <v>11827</v>
      </c>
    </row>
    <row r="68" spans="1:7">
      <c r="A68" s="565"/>
      <c r="B68" s="566"/>
      <c r="C68" s="557" t="s">
        <v>1633</v>
      </c>
      <c r="D68" s="558">
        <v>2016</v>
      </c>
      <c r="E68" s="557"/>
      <c r="F68" s="575"/>
      <c r="G68" s="580">
        <v>4264</v>
      </c>
    </row>
    <row r="69" spans="1:7">
      <c r="A69" s="565"/>
      <c r="B69" s="566"/>
      <c r="C69" s="557" t="s">
        <v>1634</v>
      </c>
      <c r="D69" s="558">
        <v>2016</v>
      </c>
      <c r="E69" s="557"/>
      <c r="F69" s="575"/>
      <c r="G69" s="580">
        <v>99500</v>
      </c>
    </row>
    <row r="70" spans="1:7" ht="15.75" thickBot="1">
      <c r="A70" s="565"/>
      <c r="B70" s="566"/>
      <c r="C70" s="571" t="s">
        <v>1635</v>
      </c>
      <c r="D70" s="568"/>
      <c r="E70" s="569"/>
      <c r="F70" s="570"/>
      <c r="G70" s="572">
        <v>36457669.118581936</v>
      </c>
    </row>
    <row r="71" spans="1:7" ht="15.75" thickTop="1">
      <c r="A71" s="565"/>
      <c r="B71" s="566"/>
      <c r="C71" s="557"/>
      <c r="D71" s="558"/>
      <c r="E71" s="557"/>
      <c r="F71" s="575"/>
      <c r="G71" s="575"/>
    </row>
    <row r="72" spans="1:7">
      <c r="A72" s="565">
        <v>355.3</v>
      </c>
      <c r="B72" s="566" t="s">
        <v>1636</v>
      </c>
      <c r="C72" s="557"/>
      <c r="D72" s="558"/>
      <c r="E72" s="557"/>
      <c r="F72" s="575"/>
      <c r="G72" s="575"/>
    </row>
    <row r="73" spans="1:7">
      <c r="A73" s="565"/>
      <c r="B73" s="566"/>
      <c r="C73" s="581" t="s">
        <v>1637</v>
      </c>
      <c r="D73" s="558">
        <v>1993</v>
      </c>
      <c r="E73" s="557"/>
      <c r="F73" s="575"/>
      <c r="G73" s="580">
        <v>23873</v>
      </c>
    </row>
    <row r="74" spans="1:7">
      <c r="A74" s="565"/>
      <c r="B74" s="566"/>
      <c r="C74" s="582" t="s">
        <v>1638</v>
      </c>
      <c r="D74" s="558">
        <v>1993</v>
      </c>
      <c r="E74" s="557"/>
      <c r="F74" s="575"/>
      <c r="G74" s="575">
        <v>15859.19</v>
      </c>
    </row>
    <row r="75" spans="1:7">
      <c r="A75" s="565"/>
      <c r="B75" s="566"/>
      <c r="C75" s="581" t="s">
        <v>1639</v>
      </c>
      <c r="D75" s="558">
        <v>1993</v>
      </c>
      <c r="E75" s="557"/>
      <c r="F75" s="575"/>
      <c r="G75" s="575">
        <v>6526.41</v>
      </c>
    </row>
    <row r="76" spans="1:7" ht="15.75" thickBot="1">
      <c r="A76" s="565"/>
      <c r="B76" s="566"/>
      <c r="C76" s="571" t="s">
        <v>1640</v>
      </c>
      <c r="D76" s="568"/>
      <c r="E76" s="557"/>
      <c r="F76" s="570"/>
      <c r="G76" s="572">
        <v>46258.600000000006</v>
      </c>
    </row>
    <row r="77" spans="1:7" ht="15.75" thickTop="1">
      <c r="A77" s="565"/>
      <c r="B77" s="566"/>
      <c r="C77" s="557"/>
      <c r="D77" s="558"/>
      <c r="E77" s="557"/>
      <c r="F77" s="575"/>
      <c r="G77" s="575"/>
    </row>
    <row r="78" spans="1:7">
      <c r="A78" s="565">
        <v>360.21</v>
      </c>
      <c r="B78" s="566" t="s">
        <v>1641</v>
      </c>
      <c r="C78" s="557"/>
      <c r="D78" s="558"/>
      <c r="E78" s="557"/>
      <c r="F78" s="575"/>
      <c r="G78" s="575"/>
    </row>
    <row r="79" spans="1:7">
      <c r="A79" s="565"/>
      <c r="B79" s="566"/>
      <c r="C79" s="557" t="s">
        <v>1642</v>
      </c>
      <c r="D79" s="558" t="s">
        <v>555</v>
      </c>
      <c r="E79" s="583">
        <v>466</v>
      </c>
      <c r="F79" s="580">
        <v>36.985472103004291</v>
      </c>
      <c r="G79" s="580">
        <v>17235.23</v>
      </c>
    </row>
    <row r="80" spans="1:7">
      <c r="A80" s="565"/>
      <c r="B80" s="566"/>
      <c r="C80" s="557" t="s">
        <v>1643</v>
      </c>
      <c r="D80" s="558" t="s">
        <v>560</v>
      </c>
      <c r="E80" s="583">
        <v>2707</v>
      </c>
      <c r="F80" s="580">
        <v>31.774625046176581</v>
      </c>
      <c r="G80" s="580">
        <v>86013.91</v>
      </c>
    </row>
    <row r="81" spans="1:7">
      <c r="A81" s="565"/>
      <c r="B81" s="566"/>
      <c r="C81" s="557" t="s">
        <v>1644</v>
      </c>
      <c r="D81" s="558" t="s">
        <v>560</v>
      </c>
      <c r="E81" s="583">
        <v>6338</v>
      </c>
      <c r="F81" s="580">
        <v>51.745116756074466</v>
      </c>
      <c r="G81" s="580">
        <v>327960.55</v>
      </c>
    </row>
    <row r="82" spans="1:7">
      <c r="A82" s="565"/>
      <c r="B82" s="566"/>
      <c r="C82" s="557" t="s">
        <v>1645</v>
      </c>
      <c r="D82" s="558" t="s">
        <v>570</v>
      </c>
      <c r="E82" s="583">
        <v>211</v>
      </c>
      <c r="F82" s="580">
        <v>52.465639810426538</v>
      </c>
      <c r="G82" s="580">
        <v>11070.25</v>
      </c>
    </row>
    <row r="83" spans="1:7">
      <c r="A83" s="565"/>
      <c r="B83" s="566"/>
      <c r="C83" s="557" t="s">
        <v>1646</v>
      </c>
      <c r="D83" s="558" t="s">
        <v>570</v>
      </c>
      <c r="E83" s="583">
        <v>4104</v>
      </c>
      <c r="F83" s="580">
        <v>68.690596978557508</v>
      </c>
      <c r="G83" s="580">
        <v>281906.21000000002</v>
      </c>
    </row>
    <row r="84" spans="1:7" ht="15.75" thickBot="1">
      <c r="A84" s="565"/>
      <c r="B84" s="566"/>
      <c r="C84" s="571" t="s">
        <v>1647</v>
      </c>
      <c r="D84" s="568"/>
      <c r="E84" s="584">
        <v>13826</v>
      </c>
      <c r="F84" s="570"/>
      <c r="G84" s="572">
        <v>724186.15</v>
      </c>
    </row>
    <row r="85" spans="1:7" ht="15.75" thickTop="1">
      <c r="A85" s="565"/>
      <c r="B85" s="566"/>
      <c r="C85" s="557"/>
      <c r="D85" s="558"/>
      <c r="E85" s="557"/>
      <c r="F85" s="575"/>
      <c r="G85" s="575"/>
    </row>
    <row r="86" spans="1:7">
      <c r="A86" s="565">
        <v>360.23</v>
      </c>
      <c r="B86" s="566" t="s">
        <v>1648</v>
      </c>
      <c r="C86" s="557"/>
      <c r="D86" s="558"/>
      <c r="E86" s="557"/>
      <c r="F86" s="575"/>
      <c r="G86" s="575"/>
    </row>
    <row r="87" spans="1:7">
      <c r="A87" s="558"/>
      <c r="B87" s="566"/>
      <c r="C87" s="557" t="s">
        <v>1649</v>
      </c>
      <c r="D87" s="558" t="s">
        <v>555</v>
      </c>
      <c r="E87" s="585">
        <v>2</v>
      </c>
      <c r="F87" s="580">
        <v>2022.04</v>
      </c>
      <c r="G87" s="580">
        <v>4044.08</v>
      </c>
    </row>
    <row r="88" spans="1:7">
      <c r="A88" s="558"/>
      <c r="B88" s="566"/>
      <c r="C88" s="557" t="s">
        <v>1649</v>
      </c>
      <c r="D88" s="558" t="s">
        <v>560</v>
      </c>
      <c r="E88" s="585">
        <v>42</v>
      </c>
      <c r="F88" s="580">
        <v>2337.8254761904764</v>
      </c>
      <c r="G88" s="580">
        <v>98188.67</v>
      </c>
    </row>
    <row r="89" spans="1:7">
      <c r="A89" s="558"/>
      <c r="B89" s="566"/>
      <c r="C89" s="557" t="s">
        <v>1649</v>
      </c>
      <c r="D89" s="558" t="s">
        <v>570</v>
      </c>
      <c r="E89" s="585">
        <v>20</v>
      </c>
      <c r="F89" s="580">
        <v>3181.7669999999998</v>
      </c>
      <c r="G89" s="580">
        <v>63635.34</v>
      </c>
    </row>
    <row r="90" spans="1:7" ht="15.75" thickBot="1">
      <c r="A90" s="558"/>
      <c r="B90" s="566"/>
      <c r="C90" s="571" t="s">
        <v>1650</v>
      </c>
      <c r="D90" s="568"/>
      <c r="E90" s="586">
        <v>64</v>
      </c>
      <c r="F90" s="570"/>
      <c r="G90" s="572">
        <v>165868.09</v>
      </c>
    </row>
    <row r="91" spans="1:7" ht="15.75" thickTop="1">
      <c r="A91" s="558"/>
      <c r="B91" s="566"/>
      <c r="C91" s="557"/>
      <c r="D91" s="558"/>
      <c r="E91" s="557"/>
      <c r="F91" s="575"/>
      <c r="G91" s="575"/>
    </row>
    <row r="92" spans="1:7">
      <c r="A92" s="565">
        <v>361.21</v>
      </c>
      <c r="B92" s="566" t="s">
        <v>1651</v>
      </c>
      <c r="C92" s="557"/>
      <c r="D92" s="558"/>
      <c r="E92" s="557"/>
      <c r="F92" s="575"/>
      <c r="G92" s="575"/>
    </row>
    <row r="93" spans="1:7">
      <c r="A93" s="558"/>
      <c r="B93" s="566"/>
      <c r="C93" s="557" t="s">
        <v>1652</v>
      </c>
      <c r="D93" s="558" t="s">
        <v>653</v>
      </c>
      <c r="E93" s="583">
        <v>2928</v>
      </c>
      <c r="F93" s="580">
        <v>7.7166359289617494</v>
      </c>
      <c r="G93" s="580">
        <v>22594.31</v>
      </c>
    </row>
    <row r="94" spans="1:7">
      <c r="A94" s="558"/>
      <c r="B94" s="566"/>
      <c r="C94" s="557" t="s">
        <v>1653</v>
      </c>
      <c r="D94" s="558" t="s">
        <v>653</v>
      </c>
      <c r="E94" s="583">
        <v>224980</v>
      </c>
      <c r="F94" s="580">
        <v>8.1003914125700067</v>
      </c>
      <c r="G94" s="580">
        <v>1822426.06</v>
      </c>
    </row>
    <row r="95" spans="1:7">
      <c r="A95" s="558"/>
      <c r="B95" s="566"/>
      <c r="C95" s="557" t="s">
        <v>1644</v>
      </c>
      <c r="D95" s="558" t="s">
        <v>653</v>
      </c>
      <c r="E95" s="583">
        <v>1466</v>
      </c>
      <c r="F95" s="580">
        <v>11.936869031377899</v>
      </c>
      <c r="G95" s="580">
        <v>17499.45</v>
      </c>
    </row>
    <row r="96" spans="1:7">
      <c r="A96" s="558"/>
      <c r="B96" s="566"/>
      <c r="C96" s="557" t="s">
        <v>1654</v>
      </c>
      <c r="D96" s="558" t="s">
        <v>653</v>
      </c>
      <c r="E96" s="583">
        <v>1409</v>
      </c>
      <c r="F96" s="580">
        <v>5.861547196593329</v>
      </c>
      <c r="G96" s="580">
        <v>8258.92</v>
      </c>
    </row>
    <row r="97" spans="1:7">
      <c r="A97" s="558"/>
      <c r="B97" s="566"/>
      <c r="C97" s="557" t="s">
        <v>1655</v>
      </c>
      <c r="D97" s="558" t="s">
        <v>653</v>
      </c>
      <c r="E97" s="583">
        <v>9706</v>
      </c>
      <c r="F97" s="580">
        <v>6.9772779723882143</v>
      </c>
      <c r="G97" s="580">
        <v>67721.460000000006</v>
      </c>
    </row>
    <row r="98" spans="1:7">
      <c r="A98" s="558"/>
      <c r="B98" s="566"/>
      <c r="C98" s="557" t="s">
        <v>1656</v>
      </c>
      <c r="D98" s="558" t="s">
        <v>653</v>
      </c>
      <c r="E98" s="583">
        <v>9038</v>
      </c>
      <c r="F98" s="580">
        <v>8.9748141181677354</v>
      </c>
      <c r="G98" s="580">
        <v>81114.37</v>
      </c>
    </row>
    <row r="99" spans="1:7">
      <c r="A99" s="558"/>
      <c r="B99" s="566"/>
      <c r="C99" s="557" t="s">
        <v>1657</v>
      </c>
      <c r="D99" s="558" t="s">
        <v>653</v>
      </c>
      <c r="E99" s="583">
        <v>20949</v>
      </c>
      <c r="F99" s="580">
        <v>8.4048307795121477</v>
      </c>
      <c r="G99" s="580">
        <v>176072.8</v>
      </c>
    </row>
    <row r="100" spans="1:7">
      <c r="A100" s="558"/>
      <c r="B100" s="566"/>
      <c r="C100" s="557" t="s">
        <v>1658</v>
      </c>
      <c r="D100" s="558" t="s">
        <v>653</v>
      </c>
      <c r="E100" s="583">
        <v>4810</v>
      </c>
      <c r="F100" s="580">
        <v>12.029182952182953</v>
      </c>
      <c r="G100" s="580">
        <v>57860.37</v>
      </c>
    </row>
    <row r="101" spans="1:7">
      <c r="A101" s="558"/>
      <c r="B101" s="566"/>
      <c r="C101" s="557" t="s">
        <v>1659</v>
      </c>
      <c r="D101" s="558" t="s">
        <v>653</v>
      </c>
      <c r="E101" s="583">
        <v>3502</v>
      </c>
      <c r="F101" s="580">
        <v>10.494525985151343</v>
      </c>
      <c r="G101" s="580">
        <v>36751.83</v>
      </c>
    </row>
    <row r="102" spans="1:7">
      <c r="A102" s="558"/>
      <c r="B102" s="566"/>
      <c r="C102" s="557" t="s">
        <v>1660</v>
      </c>
      <c r="D102" s="558" t="s">
        <v>653</v>
      </c>
      <c r="E102" s="583">
        <v>618</v>
      </c>
      <c r="F102" s="580">
        <v>11.223851132686084</v>
      </c>
      <c r="G102" s="580">
        <v>6936.34</v>
      </c>
    </row>
    <row r="103" spans="1:7">
      <c r="A103" s="558"/>
      <c r="B103" s="566"/>
      <c r="C103" s="557" t="s">
        <v>1661</v>
      </c>
      <c r="D103" s="558" t="s">
        <v>653</v>
      </c>
      <c r="E103" s="583">
        <v>10234</v>
      </c>
      <c r="F103" s="580">
        <v>17.129565174907171</v>
      </c>
      <c r="G103" s="580">
        <v>175303.97</v>
      </c>
    </row>
    <row r="104" spans="1:7">
      <c r="A104" s="558"/>
      <c r="B104" s="566"/>
      <c r="C104" s="557" t="s">
        <v>1662</v>
      </c>
      <c r="D104" s="558" t="s">
        <v>653</v>
      </c>
      <c r="E104" s="583">
        <v>5286</v>
      </c>
      <c r="F104" s="580">
        <v>18.639926220204313</v>
      </c>
      <c r="G104" s="580">
        <v>98530.65</v>
      </c>
    </row>
    <row r="105" spans="1:7">
      <c r="A105" s="558"/>
      <c r="B105" s="566"/>
      <c r="C105" s="557" t="s">
        <v>1653</v>
      </c>
      <c r="D105" s="558" t="s">
        <v>535</v>
      </c>
      <c r="E105" s="583">
        <v>8962</v>
      </c>
      <c r="F105" s="580">
        <v>11.150360410622628</v>
      </c>
      <c r="G105" s="580">
        <v>99929.53</v>
      </c>
    </row>
    <row r="106" spans="1:7">
      <c r="A106" s="558"/>
      <c r="B106" s="566"/>
      <c r="C106" s="557" t="s">
        <v>1653</v>
      </c>
      <c r="D106" s="558" t="s">
        <v>540</v>
      </c>
      <c r="E106" s="583">
        <v>32994</v>
      </c>
      <c r="F106" s="580">
        <v>16.731362672000969</v>
      </c>
      <c r="G106" s="580">
        <v>552034.57999999996</v>
      </c>
    </row>
    <row r="107" spans="1:7">
      <c r="A107" s="558"/>
      <c r="B107" s="566"/>
      <c r="C107" s="557" t="s">
        <v>1646</v>
      </c>
      <c r="D107" s="558" t="s">
        <v>540</v>
      </c>
      <c r="E107" s="583">
        <v>1127</v>
      </c>
      <c r="F107" s="580">
        <v>17.541508429458737</v>
      </c>
      <c r="G107" s="580">
        <v>19769.28</v>
      </c>
    </row>
    <row r="108" spans="1:7">
      <c r="A108" s="558"/>
      <c r="B108" s="566"/>
      <c r="C108" s="557" t="s">
        <v>1653</v>
      </c>
      <c r="D108" s="558" t="s">
        <v>545</v>
      </c>
      <c r="E108" s="583">
        <v>4292</v>
      </c>
      <c r="F108" s="580">
        <v>26.695829450139794</v>
      </c>
      <c r="G108" s="580">
        <v>114578.5</v>
      </c>
    </row>
    <row r="109" spans="1:7">
      <c r="A109" s="558"/>
      <c r="B109" s="566"/>
      <c r="C109" s="557" t="s">
        <v>1646</v>
      </c>
      <c r="D109" s="558" t="s">
        <v>545</v>
      </c>
      <c r="E109" s="583">
        <v>1147</v>
      </c>
      <c r="F109" s="580">
        <v>21.392946817785528</v>
      </c>
      <c r="G109" s="580">
        <v>24537.71</v>
      </c>
    </row>
    <row r="110" spans="1:7">
      <c r="A110" s="558"/>
      <c r="B110" s="566"/>
      <c r="C110" s="557" t="s">
        <v>1655</v>
      </c>
      <c r="D110" s="558" t="s">
        <v>545</v>
      </c>
      <c r="E110" s="583">
        <v>1569</v>
      </c>
      <c r="F110" s="580">
        <v>28.854219247928615</v>
      </c>
      <c r="G110" s="580">
        <v>45272.27</v>
      </c>
    </row>
    <row r="111" spans="1:7">
      <c r="A111" s="558"/>
      <c r="B111" s="566"/>
      <c r="C111" s="557" t="s">
        <v>1653</v>
      </c>
      <c r="D111" s="558" t="s">
        <v>550</v>
      </c>
      <c r="E111" s="583">
        <v>6067</v>
      </c>
      <c r="F111" s="580">
        <v>33.339353881654851</v>
      </c>
      <c r="G111" s="580">
        <v>202269.86</v>
      </c>
    </row>
    <row r="112" spans="1:7">
      <c r="A112" s="558"/>
      <c r="B112" s="566"/>
      <c r="C112" s="557" t="s">
        <v>1646</v>
      </c>
      <c r="D112" s="558" t="s">
        <v>550</v>
      </c>
      <c r="E112" s="583">
        <v>26830</v>
      </c>
      <c r="F112" s="580">
        <v>30.435081252329482</v>
      </c>
      <c r="G112" s="580">
        <v>816573.23</v>
      </c>
    </row>
    <row r="113" spans="1:7">
      <c r="A113" s="558"/>
      <c r="B113" s="566"/>
      <c r="C113" s="557" t="s">
        <v>1663</v>
      </c>
      <c r="D113" s="558" t="s">
        <v>550</v>
      </c>
      <c r="E113" s="583">
        <v>2751</v>
      </c>
      <c r="F113" s="580">
        <v>30.305994183933112</v>
      </c>
      <c r="G113" s="580">
        <v>83371.789999999994</v>
      </c>
    </row>
    <row r="114" spans="1:7">
      <c r="A114" s="558"/>
      <c r="B114" s="566"/>
      <c r="C114" s="557" t="s">
        <v>1653</v>
      </c>
      <c r="D114" s="558" t="s">
        <v>552</v>
      </c>
      <c r="E114" s="583">
        <v>1729</v>
      </c>
      <c r="F114" s="580">
        <v>37.631983805668014</v>
      </c>
      <c r="G114" s="580">
        <v>65065.7</v>
      </c>
    </row>
    <row r="115" spans="1:7">
      <c r="A115" s="558"/>
      <c r="B115" s="566"/>
      <c r="C115" s="557" t="s">
        <v>1646</v>
      </c>
      <c r="D115" s="558" t="s">
        <v>552</v>
      </c>
      <c r="E115" s="583">
        <v>10829</v>
      </c>
      <c r="F115" s="580">
        <v>31.814113953273615</v>
      </c>
      <c r="G115" s="580">
        <v>344515.04</v>
      </c>
    </row>
    <row r="116" spans="1:7">
      <c r="A116" s="558"/>
      <c r="B116" s="566"/>
      <c r="C116" s="557" t="s">
        <v>1653</v>
      </c>
      <c r="D116" s="558" t="s">
        <v>555</v>
      </c>
      <c r="E116" s="583">
        <v>5963</v>
      </c>
      <c r="F116" s="580">
        <v>40.39563642461848</v>
      </c>
      <c r="G116" s="580">
        <v>240879.18</v>
      </c>
    </row>
    <row r="117" spans="1:7">
      <c r="A117" s="558"/>
      <c r="B117" s="566"/>
      <c r="C117" s="557" t="s">
        <v>1646</v>
      </c>
      <c r="D117" s="558" t="s">
        <v>555</v>
      </c>
      <c r="E117" s="583">
        <v>64627</v>
      </c>
      <c r="F117" s="580">
        <v>35.75034737803086</v>
      </c>
      <c r="G117" s="580">
        <v>2310437.7000000002</v>
      </c>
    </row>
    <row r="118" spans="1:7">
      <c r="A118" s="558"/>
      <c r="B118" s="566"/>
      <c r="C118" s="557" t="s">
        <v>1653</v>
      </c>
      <c r="D118" s="558" t="s">
        <v>557</v>
      </c>
      <c r="E118" s="583">
        <v>222</v>
      </c>
      <c r="F118" s="580">
        <v>42.548918918918922</v>
      </c>
      <c r="G118" s="580">
        <v>9445.86</v>
      </c>
    </row>
    <row r="119" spans="1:7">
      <c r="A119" s="558"/>
      <c r="B119" s="566"/>
      <c r="C119" s="557" t="s">
        <v>1646</v>
      </c>
      <c r="D119" s="558" t="s">
        <v>557</v>
      </c>
      <c r="E119" s="583">
        <v>7363</v>
      </c>
      <c r="F119" s="580">
        <v>38.76486214858074</v>
      </c>
      <c r="G119" s="580">
        <v>285425.68</v>
      </c>
    </row>
    <row r="120" spans="1:7">
      <c r="A120" s="558"/>
      <c r="B120" s="566"/>
      <c r="C120" s="557" t="s">
        <v>1645</v>
      </c>
      <c r="D120" s="558" t="s">
        <v>560</v>
      </c>
      <c r="E120" s="583">
        <v>2678</v>
      </c>
      <c r="F120" s="580">
        <v>18.522636295743094</v>
      </c>
      <c r="G120" s="580">
        <v>49603.62</v>
      </c>
    </row>
    <row r="121" spans="1:7">
      <c r="A121" s="558"/>
      <c r="B121" s="566"/>
      <c r="C121" s="557" t="s">
        <v>1653</v>
      </c>
      <c r="D121" s="558" t="s">
        <v>560</v>
      </c>
      <c r="E121" s="583">
        <v>6288</v>
      </c>
      <c r="F121" s="580">
        <v>39.968482824427483</v>
      </c>
      <c r="G121" s="580">
        <v>251321.82</v>
      </c>
    </row>
    <row r="122" spans="1:7">
      <c r="A122" s="558"/>
      <c r="B122" s="566"/>
      <c r="C122" s="557" t="s">
        <v>1646</v>
      </c>
      <c r="D122" s="558" t="s">
        <v>560</v>
      </c>
      <c r="E122" s="583">
        <v>127757</v>
      </c>
      <c r="F122" s="580">
        <v>35.924545034714335</v>
      </c>
      <c r="G122" s="580">
        <v>4589612.0999999996</v>
      </c>
    </row>
    <row r="123" spans="1:7">
      <c r="A123" s="558"/>
      <c r="B123" s="566"/>
      <c r="C123" s="557" t="s">
        <v>1663</v>
      </c>
      <c r="D123" s="558" t="s">
        <v>560</v>
      </c>
      <c r="E123" s="583">
        <v>449</v>
      </c>
      <c r="F123" s="580">
        <v>35.541915367483298</v>
      </c>
      <c r="G123" s="580">
        <v>15958.32</v>
      </c>
    </row>
    <row r="124" spans="1:7">
      <c r="A124" s="558"/>
      <c r="B124" s="566"/>
      <c r="C124" s="557" t="s">
        <v>1664</v>
      </c>
      <c r="D124" s="558" t="s">
        <v>560</v>
      </c>
      <c r="E124" s="583">
        <v>1227</v>
      </c>
      <c r="F124" s="580">
        <v>28.986259168704155</v>
      </c>
      <c r="G124" s="580">
        <v>35566.14</v>
      </c>
    </row>
    <row r="125" spans="1:7">
      <c r="A125" s="558"/>
      <c r="B125" s="566"/>
      <c r="C125" s="557" t="s">
        <v>1665</v>
      </c>
      <c r="D125" s="558" t="s">
        <v>560</v>
      </c>
      <c r="E125" s="583">
        <v>754</v>
      </c>
      <c r="F125" s="580">
        <v>49.953156498673742</v>
      </c>
      <c r="G125" s="580">
        <v>37664.68</v>
      </c>
    </row>
    <row r="126" spans="1:7">
      <c r="A126" s="558"/>
      <c r="B126" s="566"/>
      <c r="C126" s="557" t="s">
        <v>1646</v>
      </c>
      <c r="D126" s="558" t="s">
        <v>565</v>
      </c>
      <c r="E126" s="583">
        <v>9298</v>
      </c>
      <c r="F126" s="580">
        <v>40.862821036782101</v>
      </c>
      <c r="G126" s="580">
        <v>379942.51</v>
      </c>
    </row>
    <row r="127" spans="1:7">
      <c r="A127" s="558"/>
      <c r="B127" s="566"/>
      <c r="C127" s="557" t="s">
        <v>1646</v>
      </c>
      <c r="D127" s="558" t="s">
        <v>570</v>
      </c>
      <c r="E127" s="583">
        <v>23824</v>
      </c>
      <c r="F127" s="580">
        <v>53.689197867696436</v>
      </c>
      <c r="G127" s="580">
        <v>1279091.45</v>
      </c>
    </row>
    <row r="128" spans="1:7">
      <c r="A128" s="558"/>
      <c r="B128" s="566"/>
      <c r="C128" s="557" t="s">
        <v>1646</v>
      </c>
      <c r="D128" s="558" t="s">
        <v>575</v>
      </c>
      <c r="E128" s="583">
        <v>4817</v>
      </c>
      <c r="F128" s="580">
        <v>46.59590616566328</v>
      </c>
      <c r="G128" s="580">
        <v>224452.48000000001</v>
      </c>
    </row>
    <row r="129" spans="1:7">
      <c r="A129" s="558"/>
      <c r="B129" s="566"/>
      <c r="C129" s="557" t="s">
        <v>1646</v>
      </c>
      <c r="D129" s="558" t="s">
        <v>577</v>
      </c>
      <c r="E129" s="583">
        <v>702</v>
      </c>
      <c r="F129" s="580">
        <v>73.331851851851852</v>
      </c>
      <c r="G129" s="580">
        <v>51478.96</v>
      </c>
    </row>
    <row r="130" spans="1:7">
      <c r="A130" s="558"/>
      <c r="B130" s="566"/>
      <c r="C130" s="557" t="s">
        <v>1664</v>
      </c>
      <c r="D130" s="558" t="s">
        <v>577</v>
      </c>
      <c r="E130" s="583">
        <v>3862</v>
      </c>
      <c r="F130" s="580">
        <v>170.96892801657174</v>
      </c>
      <c r="G130" s="580">
        <v>660282</v>
      </c>
    </row>
    <row r="131" spans="1:7" ht="15.75" thickBot="1">
      <c r="A131" s="558"/>
      <c r="B131" s="566"/>
      <c r="C131" s="571" t="s">
        <v>1666</v>
      </c>
      <c r="D131" s="568"/>
      <c r="E131" s="584">
        <v>653054</v>
      </c>
      <c r="F131" s="570"/>
      <c r="G131" s="572">
        <v>15360150.520000001</v>
      </c>
    </row>
    <row r="132" spans="1:7" ht="15.75" thickTop="1">
      <c r="A132" s="558"/>
      <c r="B132" s="566"/>
      <c r="C132" s="571"/>
      <c r="D132" s="568"/>
      <c r="E132" s="587"/>
      <c r="F132" s="570"/>
      <c r="G132" s="570"/>
    </row>
    <row r="133" spans="1:7">
      <c r="A133" s="565">
        <v>361.22</v>
      </c>
      <c r="B133" s="566" t="s">
        <v>1667</v>
      </c>
      <c r="C133" s="557"/>
      <c r="D133" s="568"/>
      <c r="E133" s="587"/>
      <c r="F133" s="570"/>
      <c r="G133" s="570"/>
    </row>
    <row r="134" spans="1:7">
      <c r="A134" s="558"/>
      <c r="B134" s="566"/>
      <c r="C134" s="557" t="s">
        <v>1668</v>
      </c>
      <c r="D134" s="568">
        <v>2008</v>
      </c>
      <c r="E134" s="587"/>
      <c r="F134" s="570"/>
      <c r="G134" s="570">
        <v>148625</v>
      </c>
    </row>
    <row r="135" spans="1:7">
      <c r="A135" s="558"/>
      <c r="B135" s="566"/>
      <c r="C135" s="557" t="s">
        <v>1669</v>
      </c>
      <c r="D135" s="568">
        <v>2012</v>
      </c>
      <c r="E135" s="587"/>
      <c r="F135" s="570"/>
      <c r="G135" s="570">
        <v>12813</v>
      </c>
    </row>
    <row r="136" spans="1:7" ht="15.75" thickBot="1">
      <c r="A136" s="558"/>
      <c r="B136" s="566"/>
      <c r="C136" s="571" t="s">
        <v>1670</v>
      </c>
      <c r="D136" s="568"/>
      <c r="E136" s="587"/>
      <c r="F136" s="570"/>
      <c r="G136" s="572">
        <v>161438</v>
      </c>
    </row>
    <row r="137" spans="1:7" ht="15.75" thickTop="1">
      <c r="A137" s="558"/>
      <c r="B137" s="566"/>
      <c r="C137" s="571"/>
      <c r="D137" s="568"/>
      <c r="E137" s="587"/>
      <c r="F137" s="570"/>
      <c r="G137" s="570"/>
    </row>
    <row r="138" spans="1:7">
      <c r="A138" s="565">
        <v>361.23</v>
      </c>
      <c r="B138" s="566" t="s">
        <v>1671</v>
      </c>
      <c r="C138" s="557"/>
      <c r="D138" s="558"/>
      <c r="E138" s="557"/>
      <c r="F138" s="575"/>
      <c r="G138" s="575"/>
    </row>
    <row r="139" spans="1:7">
      <c r="A139" s="558"/>
      <c r="B139" s="566"/>
      <c r="C139" s="557" t="s">
        <v>1649</v>
      </c>
      <c r="D139" s="558" t="s">
        <v>653</v>
      </c>
      <c r="E139" s="585">
        <v>1374</v>
      </c>
      <c r="F139" s="580">
        <v>435.43121542940321</v>
      </c>
      <c r="G139" s="580">
        <v>598282.49</v>
      </c>
    </row>
    <row r="140" spans="1:7">
      <c r="A140" s="558"/>
      <c r="B140" s="566"/>
      <c r="C140" s="557" t="s">
        <v>1649</v>
      </c>
      <c r="D140" s="558" t="s">
        <v>535</v>
      </c>
      <c r="E140" s="585">
        <v>41</v>
      </c>
      <c r="F140" s="580">
        <v>590.11829268292684</v>
      </c>
      <c r="G140" s="580">
        <v>24194.85</v>
      </c>
    </row>
    <row r="141" spans="1:7">
      <c r="A141" s="558"/>
      <c r="B141" s="566"/>
      <c r="C141" s="557" t="s">
        <v>1649</v>
      </c>
      <c r="D141" s="558" t="s">
        <v>540</v>
      </c>
      <c r="E141" s="585">
        <v>159</v>
      </c>
      <c r="F141" s="580">
        <v>945.21477987421383</v>
      </c>
      <c r="G141" s="580">
        <v>150289.15</v>
      </c>
    </row>
    <row r="142" spans="1:7">
      <c r="A142" s="558"/>
      <c r="B142" s="566"/>
      <c r="C142" s="557" t="s">
        <v>1649</v>
      </c>
      <c r="D142" s="558" t="s">
        <v>545</v>
      </c>
      <c r="E142" s="585">
        <v>32</v>
      </c>
      <c r="F142" s="580">
        <v>1383.21</v>
      </c>
      <c r="G142" s="580">
        <v>44262.720000000001</v>
      </c>
    </row>
    <row r="143" spans="1:7">
      <c r="A143" s="558"/>
      <c r="B143" s="566"/>
      <c r="C143" s="557" t="s">
        <v>1649</v>
      </c>
      <c r="D143" s="558" t="s">
        <v>550</v>
      </c>
      <c r="E143" s="585">
        <v>166</v>
      </c>
      <c r="F143" s="580">
        <v>1792.575</v>
      </c>
      <c r="G143" s="580">
        <v>297567.45</v>
      </c>
    </row>
    <row r="144" spans="1:7">
      <c r="A144" s="558"/>
      <c r="B144" s="566"/>
      <c r="C144" s="557" t="s">
        <v>1649</v>
      </c>
      <c r="D144" s="558" t="s">
        <v>552</v>
      </c>
      <c r="E144" s="585">
        <v>59</v>
      </c>
      <c r="F144" s="580">
        <v>1882.7379661016948</v>
      </c>
      <c r="G144" s="580">
        <v>111081.54</v>
      </c>
    </row>
    <row r="145" spans="1:7">
      <c r="A145" s="558"/>
      <c r="B145" s="566"/>
      <c r="C145" s="557" t="s">
        <v>1649</v>
      </c>
      <c r="D145" s="558" t="s">
        <v>555</v>
      </c>
      <c r="E145" s="585">
        <v>329</v>
      </c>
      <c r="F145" s="580">
        <v>2022.0417021276594</v>
      </c>
      <c r="G145" s="580">
        <v>665251.72</v>
      </c>
    </row>
    <row r="146" spans="1:7">
      <c r="A146" s="558"/>
      <c r="B146" s="566"/>
      <c r="C146" s="557" t="s">
        <v>1649</v>
      </c>
      <c r="D146" s="558" t="s">
        <v>557</v>
      </c>
      <c r="E146" s="585">
        <v>36</v>
      </c>
      <c r="F146" s="580">
        <v>2130.1516666666666</v>
      </c>
      <c r="G146" s="580">
        <v>76685.460000000006</v>
      </c>
    </row>
    <row r="147" spans="1:7">
      <c r="A147" s="558"/>
      <c r="B147" s="566"/>
      <c r="C147" s="557" t="s">
        <v>1649</v>
      </c>
      <c r="D147" s="558" t="s">
        <v>560</v>
      </c>
      <c r="E147" s="585">
        <v>648</v>
      </c>
      <c r="F147" s="580">
        <v>2337.8254938271602</v>
      </c>
      <c r="G147" s="580">
        <v>1514910.92</v>
      </c>
    </row>
    <row r="148" spans="1:7">
      <c r="A148" s="558"/>
      <c r="B148" s="566"/>
      <c r="C148" s="557" t="s">
        <v>1649</v>
      </c>
      <c r="D148" s="558" t="s">
        <v>565</v>
      </c>
      <c r="E148" s="585">
        <v>43</v>
      </c>
      <c r="F148" s="580">
        <v>2658.3097674418605</v>
      </c>
      <c r="G148" s="580">
        <v>114307.32</v>
      </c>
    </row>
    <row r="149" spans="1:7">
      <c r="A149" s="558"/>
      <c r="B149" s="566"/>
      <c r="C149" s="557" t="s">
        <v>1649</v>
      </c>
      <c r="D149" s="558" t="s">
        <v>570</v>
      </c>
      <c r="E149" s="585">
        <v>111</v>
      </c>
      <c r="F149" s="580">
        <v>3181.7672072072069</v>
      </c>
      <c r="G149" s="580">
        <v>353176.16</v>
      </c>
    </row>
    <row r="150" spans="1:7">
      <c r="A150" s="558"/>
      <c r="B150" s="566"/>
      <c r="C150" s="557" t="s">
        <v>1649</v>
      </c>
      <c r="D150" s="558" t="s">
        <v>575</v>
      </c>
      <c r="E150" s="585">
        <v>23</v>
      </c>
      <c r="F150" s="580">
        <v>3759.9208695652169</v>
      </c>
      <c r="G150" s="580">
        <v>86478.18</v>
      </c>
    </row>
    <row r="151" spans="1:7">
      <c r="A151" s="558"/>
      <c r="B151" s="566"/>
      <c r="C151" s="557" t="s">
        <v>1649</v>
      </c>
      <c r="D151" s="558" t="s">
        <v>577</v>
      </c>
      <c r="E151" s="585">
        <v>17</v>
      </c>
      <c r="F151" s="580">
        <v>4356.6470588235297</v>
      </c>
      <c r="G151" s="580">
        <v>74063</v>
      </c>
    </row>
    <row r="152" spans="1:7" ht="15.75" thickBot="1">
      <c r="A152" s="558"/>
      <c r="B152" s="566"/>
      <c r="C152" s="571" t="s">
        <v>1672</v>
      </c>
      <c r="D152" s="558"/>
      <c r="E152" s="586">
        <v>3038</v>
      </c>
      <c r="F152" s="570"/>
      <c r="G152" s="572">
        <v>4110550.96</v>
      </c>
    </row>
    <row r="153" spans="1:7" ht="15.75" thickTop="1">
      <c r="A153" s="558"/>
      <c r="B153" s="566"/>
      <c r="C153" s="571"/>
      <c r="D153" s="558"/>
      <c r="E153" s="588"/>
      <c r="F153" s="570"/>
      <c r="G153" s="570"/>
    </row>
    <row r="154" spans="1:7">
      <c r="A154" s="565">
        <v>361.24</v>
      </c>
      <c r="B154" s="566" t="s">
        <v>1673</v>
      </c>
      <c r="C154" s="557"/>
      <c r="D154" s="558"/>
      <c r="E154" s="588"/>
      <c r="F154" s="570"/>
      <c r="G154" s="570"/>
    </row>
    <row r="155" spans="1:7">
      <c r="A155" s="558"/>
      <c r="B155" s="566"/>
      <c r="C155" s="557" t="s">
        <v>1674</v>
      </c>
      <c r="D155" s="568">
        <v>2015</v>
      </c>
      <c r="E155" s="587"/>
      <c r="F155" s="570"/>
      <c r="G155" s="570">
        <v>10179</v>
      </c>
    </row>
    <row r="156" spans="1:7" ht="15.75" thickBot="1">
      <c r="A156" s="558"/>
      <c r="B156" s="566"/>
      <c r="C156" s="571" t="s">
        <v>1675</v>
      </c>
      <c r="D156" s="568"/>
      <c r="E156" s="587"/>
      <c r="F156" s="570"/>
      <c r="G156" s="572">
        <v>10179</v>
      </c>
    </row>
    <row r="157" spans="1:7" ht="15.75" thickTop="1">
      <c r="A157" s="558"/>
      <c r="B157" s="566"/>
      <c r="C157" s="571"/>
      <c r="D157" s="558"/>
      <c r="E157" s="588"/>
      <c r="F157" s="570"/>
      <c r="G157" s="570"/>
    </row>
    <row r="158" spans="1:7">
      <c r="A158" s="565">
        <v>363.2</v>
      </c>
      <c r="B158" s="566" t="s">
        <v>1676</v>
      </c>
      <c r="C158" s="557"/>
      <c r="D158" s="576"/>
      <c r="E158" s="578"/>
      <c r="F158" s="578"/>
      <c r="G158" s="578"/>
    </row>
    <row r="159" spans="1:7">
      <c r="A159" s="565"/>
      <c r="B159" s="566"/>
      <c r="C159" s="557" t="s">
        <v>1677</v>
      </c>
      <c r="D159" s="558" t="s">
        <v>653</v>
      </c>
      <c r="E159" s="585">
        <v>3538</v>
      </c>
      <c r="F159" s="580">
        <v>270.93</v>
      </c>
      <c r="G159" s="575">
        <v>958567.95</v>
      </c>
    </row>
    <row r="160" spans="1:7">
      <c r="A160" s="565"/>
      <c r="B160" s="566"/>
      <c r="C160" s="557" t="s">
        <v>1677</v>
      </c>
      <c r="D160" s="558" t="s">
        <v>535</v>
      </c>
      <c r="E160" s="585">
        <v>137</v>
      </c>
      <c r="F160" s="580">
        <v>367.18</v>
      </c>
      <c r="G160" s="575">
        <v>50304.3</v>
      </c>
    </row>
    <row r="161" spans="1:7">
      <c r="A161" s="565"/>
      <c r="B161" s="566"/>
      <c r="C161" s="557" t="s">
        <v>1677</v>
      </c>
      <c r="D161" s="558" t="s">
        <v>540</v>
      </c>
      <c r="E161" s="585">
        <v>523</v>
      </c>
      <c r="F161" s="580">
        <v>588.13</v>
      </c>
      <c r="G161" s="575">
        <v>307593.89</v>
      </c>
    </row>
    <row r="162" spans="1:7">
      <c r="A162" s="565"/>
      <c r="B162" s="566"/>
      <c r="C162" s="557" t="s">
        <v>1677</v>
      </c>
      <c r="D162" s="558" t="s">
        <v>545</v>
      </c>
      <c r="E162" s="585">
        <v>83</v>
      </c>
      <c r="F162" s="580">
        <v>860.66</v>
      </c>
      <c r="G162" s="575">
        <v>71435.100000000006</v>
      </c>
    </row>
    <row r="163" spans="1:7">
      <c r="A163" s="565"/>
      <c r="B163" s="566"/>
      <c r="C163" s="557" t="s">
        <v>1677</v>
      </c>
      <c r="D163" s="558" t="s">
        <v>550</v>
      </c>
      <c r="E163" s="585">
        <v>504</v>
      </c>
      <c r="F163" s="580">
        <v>1115.3800000000001</v>
      </c>
      <c r="G163" s="575">
        <v>562151.53</v>
      </c>
    </row>
    <row r="164" spans="1:7">
      <c r="A164" s="565"/>
      <c r="B164" s="566"/>
      <c r="C164" s="557" t="s">
        <v>1677</v>
      </c>
      <c r="D164" s="558" t="s">
        <v>552</v>
      </c>
      <c r="E164" s="585">
        <v>192</v>
      </c>
      <c r="F164" s="580">
        <v>1171.48</v>
      </c>
      <c r="G164" s="575">
        <v>224924.42</v>
      </c>
    </row>
    <row r="165" spans="1:7">
      <c r="A165" s="565"/>
      <c r="B165" s="566"/>
      <c r="C165" s="557" t="s">
        <v>1677</v>
      </c>
      <c r="D165" s="558" t="s">
        <v>555</v>
      </c>
      <c r="E165" s="585">
        <v>1082</v>
      </c>
      <c r="F165" s="580">
        <v>1258.1600000000001</v>
      </c>
      <c r="G165" s="575">
        <v>1361328.35</v>
      </c>
    </row>
    <row r="166" spans="1:7">
      <c r="A166" s="565"/>
      <c r="B166" s="566"/>
      <c r="C166" s="557" t="s">
        <v>1677</v>
      </c>
      <c r="D166" s="558" t="s">
        <v>557</v>
      </c>
      <c r="E166" s="585">
        <v>116</v>
      </c>
      <c r="F166" s="580">
        <v>1325.43</v>
      </c>
      <c r="G166" s="575">
        <v>153749.62</v>
      </c>
    </row>
    <row r="167" spans="1:7">
      <c r="A167" s="565"/>
      <c r="B167" s="566"/>
      <c r="C167" s="557" t="s">
        <v>1677</v>
      </c>
      <c r="D167" s="558" t="s">
        <v>560</v>
      </c>
      <c r="E167" s="585">
        <v>2152</v>
      </c>
      <c r="F167" s="580">
        <v>1454.65</v>
      </c>
      <c r="G167" s="575">
        <v>3130400.29</v>
      </c>
    </row>
    <row r="168" spans="1:7">
      <c r="A168" s="565"/>
      <c r="B168" s="566"/>
      <c r="C168" s="557" t="s">
        <v>1677</v>
      </c>
      <c r="D168" s="558" t="s">
        <v>565</v>
      </c>
      <c r="E168" s="585">
        <v>143</v>
      </c>
      <c r="F168" s="580">
        <v>1654.06</v>
      </c>
      <c r="G168" s="575">
        <v>236530.49</v>
      </c>
    </row>
    <row r="169" spans="1:7">
      <c r="A169" s="565"/>
      <c r="B169" s="566"/>
      <c r="C169" s="557" t="s">
        <v>1677</v>
      </c>
      <c r="D169" s="558" t="s">
        <v>570</v>
      </c>
      <c r="E169" s="585">
        <v>428</v>
      </c>
      <c r="F169" s="580">
        <v>1979.77</v>
      </c>
      <c r="G169" s="575">
        <v>847339.97</v>
      </c>
    </row>
    <row r="170" spans="1:7">
      <c r="A170" s="565"/>
      <c r="B170" s="566"/>
      <c r="C170" s="557" t="s">
        <v>1677</v>
      </c>
      <c r="D170" s="558" t="s">
        <v>575</v>
      </c>
      <c r="E170" s="585">
        <v>74</v>
      </c>
      <c r="F170" s="580">
        <v>2339.5100000000002</v>
      </c>
      <c r="G170" s="575">
        <v>173123.46</v>
      </c>
    </row>
    <row r="171" spans="1:7">
      <c r="A171" s="565"/>
      <c r="B171" s="566"/>
      <c r="C171" s="557" t="s">
        <v>1677</v>
      </c>
      <c r="D171" s="558" t="s">
        <v>577</v>
      </c>
      <c r="E171" s="585">
        <v>12</v>
      </c>
      <c r="F171" s="580">
        <v>2474.84</v>
      </c>
      <c r="G171" s="575">
        <v>29698.09</v>
      </c>
    </row>
    <row r="172" spans="1:7" ht="15.75" thickBot="1">
      <c r="A172" s="565"/>
      <c r="B172" s="566"/>
      <c r="C172" s="571" t="s">
        <v>1678</v>
      </c>
      <c r="D172" s="576"/>
      <c r="E172" s="586">
        <v>8984</v>
      </c>
      <c r="F172" s="570"/>
      <c r="G172" s="572">
        <v>8107147.4600000009</v>
      </c>
    </row>
    <row r="173" spans="1:7" ht="15.75" thickTop="1">
      <c r="A173" s="565"/>
      <c r="B173" s="566"/>
      <c r="C173" s="557"/>
      <c r="D173" s="576"/>
      <c r="E173" s="578"/>
      <c r="F173" s="578"/>
      <c r="G173" s="578"/>
    </row>
    <row r="174" spans="1:7">
      <c r="A174" s="565">
        <v>364.2</v>
      </c>
      <c r="B174" s="566" t="s">
        <v>1679</v>
      </c>
      <c r="C174" s="589"/>
      <c r="D174" s="590"/>
      <c r="E174" s="589"/>
      <c r="F174" s="557"/>
      <c r="G174" s="557"/>
    </row>
    <row r="175" spans="1:7">
      <c r="A175" s="590"/>
      <c r="B175" s="591"/>
      <c r="C175" s="557" t="s">
        <v>1680</v>
      </c>
      <c r="D175" s="590">
        <v>1991</v>
      </c>
      <c r="E175" s="589"/>
      <c r="F175" s="557"/>
      <c r="G175" s="575">
        <v>3672.99</v>
      </c>
    </row>
    <row r="176" spans="1:7">
      <c r="A176" s="590"/>
      <c r="B176" s="591"/>
      <c r="C176" s="557" t="s">
        <v>1681</v>
      </c>
      <c r="D176" s="590">
        <v>2006</v>
      </c>
      <c r="E176" s="589"/>
      <c r="F176" s="557"/>
      <c r="G176" s="575">
        <v>5888.17</v>
      </c>
    </row>
    <row r="177" spans="1:7">
      <c r="A177" s="590"/>
      <c r="B177" s="591"/>
      <c r="C177" s="557" t="s">
        <v>1682</v>
      </c>
      <c r="D177" s="590">
        <v>2010</v>
      </c>
      <c r="E177" s="589"/>
      <c r="F177" s="557"/>
      <c r="G177" s="575">
        <v>10026.459999999999</v>
      </c>
    </row>
    <row r="178" spans="1:7">
      <c r="A178" s="590"/>
      <c r="B178" s="591"/>
      <c r="C178" s="557" t="s">
        <v>1683</v>
      </c>
      <c r="D178" s="590">
        <v>2011</v>
      </c>
      <c r="E178" s="589"/>
      <c r="F178" s="557"/>
      <c r="G178" s="575">
        <v>8612.7199999999993</v>
      </c>
    </row>
    <row r="179" spans="1:7" ht="15.75" thickBot="1">
      <c r="A179" s="590"/>
      <c r="B179" s="591"/>
      <c r="C179" s="571" t="s">
        <v>1058</v>
      </c>
      <c r="D179" s="568"/>
      <c r="E179" s="587"/>
      <c r="F179" s="570"/>
      <c r="G179" s="572">
        <v>28200.339999999997</v>
      </c>
    </row>
    <row r="180" spans="1:7" ht="15.75" thickTop="1">
      <c r="A180" s="590"/>
      <c r="B180" s="591"/>
      <c r="C180" s="589"/>
      <c r="D180" s="590"/>
      <c r="E180" s="589"/>
      <c r="F180" s="578"/>
      <c r="G180" s="578"/>
    </row>
    <row r="181" spans="1:7">
      <c r="A181" s="565">
        <v>365.2</v>
      </c>
      <c r="B181" s="566" t="s">
        <v>1684</v>
      </c>
      <c r="C181" s="589"/>
      <c r="D181" s="590"/>
      <c r="E181" s="589"/>
      <c r="F181" s="557"/>
      <c r="G181" s="557"/>
    </row>
    <row r="182" spans="1:7">
      <c r="A182" s="590"/>
      <c r="B182" s="591"/>
      <c r="C182" s="557" t="s">
        <v>1060</v>
      </c>
      <c r="D182" s="590">
        <v>1991</v>
      </c>
      <c r="E182" s="589"/>
      <c r="F182" s="557"/>
      <c r="G182" s="575">
        <v>23874.41</v>
      </c>
    </row>
    <row r="183" spans="1:7">
      <c r="A183" s="590"/>
      <c r="B183" s="591"/>
      <c r="C183" s="557" t="s">
        <v>1685</v>
      </c>
      <c r="D183" s="590">
        <v>1991</v>
      </c>
      <c r="E183" s="589"/>
      <c r="F183" s="557"/>
      <c r="G183" s="575">
        <v>23874.41</v>
      </c>
    </row>
    <row r="184" spans="1:7">
      <c r="A184" s="590"/>
      <c r="B184" s="591"/>
      <c r="C184" s="557" t="s">
        <v>1686</v>
      </c>
      <c r="D184" s="590">
        <v>1991</v>
      </c>
      <c r="E184" s="589"/>
      <c r="F184" s="557"/>
      <c r="G184" s="575">
        <v>23874.41</v>
      </c>
    </row>
    <row r="185" spans="1:7">
      <c r="A185" s="590"/>
      <c r="B185" s="591"/>
      <c r="C185" s="557" t="s">
        <v>1687</v>
      </c>
      <c r="D185" s="590">
        <v>1991</v>
      </c>
      <c r="E185" s="589"/>
      <c r="F185" s="557"/>
      <c r="G185" s="575">
        <v>23874.41</v>
      </c>
    </row>
    <row r="186" spans="1:7" ht="15.75" thickBot="1">
      <c r="A186" s="590"/>
      <c r="B186" s="591"/>
      <c r="C186" s="571" t="s">
        <v>1688</v>
      </c>
      <c r="D186" s="568"/>
      <c r="E186" s="587"/>
      <c r="F186" s="570"/>
      <c r="G186" s="572">
        <v>95497.64</v>
      </c>
    </row>
    <row r="187" spans="1:7" ht="15.75" thickTop="1">
      <c r="A187" s="590"/>
      <c r="B187" s="591"/>
      <c r="C187" s="589"/>
      <c r="D187" s="590"/>
      <c r="E187" s="589"/>
      <c r="F187" s="578"/>
      <c r="G187" s="578"/>
    </row>
    <row r="188" spans="1:7">
      <c r="A188" s="565">
        <v>371.3</v>
      </c>
      <c r="B188" s="566" t="s">
        <v>1689</v>
      </c>
      <c r="C188" s="589"/>
      <c r="D188" s="590"/>
      <c r="E188" s="589"/>
      <c r="F188" s="557"/>
      <c r="G188" s="557"/>
    </row>
    <row r="189" spans="1:7">
      <c r="A189" s="590"/>
      <c r="B189" s="591"/>
      <c r="C189" s="557" t="s">
        <v>1690</v>
      </c>
      <c r="D189" s="558">
        <v>1993</v>
      </c>
      <c r="E189" s="589"/>
      <c r="F189" s="557"/>
      <c r="G189" s="575">
        <v>24736.63</v>
      </c>
    </row>
    <row r="190" spans="1:7">
      <c r="A190" s="590"/>
      <c r="B190" s="591"/>
      <c r="C190" s="557" t="s">
        <v>1691</v>
      </c>
      <c r="D190" s="558">
        <v>1993</v>
      </c>
      <c r="E190" s="589"/>
      <c r="F190" s="557"/>
      <c r="G190" s="575">
        <v>14841.98</v>
      </c>
    </row>
    <row r="191" spans="1:7">
      <c r="A191" s="590"/>
      <c r="B191" s="591"/>
      <c r="C191" s="557" t="s">
        <v>1692</v>
      </c>
      <c r="D191" s="558">
        <v>1993</v>
      </c>
      <c r="E191" s="589"/>
      <c r="F191" s="557"/>
      <c r="G191" s="575">
        <v>14841.98</v>
      </c>
    </row>
    <row r="192" spans="1:7">
      <c r="A192" s="590"/>
      <c r="B192" s="591"/>
      <c r="C192" s="557" t="s">
        <v>1693</v>
      </c>
      <c r="D192" s="558">
        <v>1993</v>
      </c>
      <c r="E192" s="589"/>
      <c r="F192" s="557"/>
      <c r="G192" s="575">
        <v>14841.98</v>
      </c>
    </row>
    <row r="193" spans="1:7">
      <c r="A193" s="590"/>
      <c r="B193" s="591"/>
      <c r="C193" s="557" t="s">
        <v>1694</v>
      </c>
      <c r="D193" s="558">
        <v>1997</v>
      </c>
      <c r="E193" s="589"/>
      <c r="F193" s="557"/>
      <c r="G193" s="575">
        <v>8296.98</v>
      </c>
    </row>
    <row r="194" spans="1:7">
      <c r="A194" s="590"/>
      <c r="B194" s="591"/>
      <c r="C194" s="557" t="s">
        <v>1695</v>
      </c>
      <c r="D194" s="558">
        <v>2006</v>
      </c>
      <c r="E194" s="589"/>
      <c r="F194" s="557"/>
      <c r="G194" s="575">
        <v>22080.65</v>
      </c>
    </row>
    <row r="195" spans="1:7">
      <c r="A195" s="590"/>
      <c r="B195" s="591"/>
      <c r="C195" s="557" t="s">
        <v>1696</v>
      </c>
      <c r="D195" s="558">
        <v>1993</v>
      </c>
      <c r="E195" s="589"/>
      <c r="F195" s="557"/>
      <c r="G195" s="575">
        <v>11005.8</v>
      </c>
    </row>
    <row r="196" spans="1:7">
      <c r="A196" s="590"/>
      <c r="B196" s="591"/>
      <c r="C196" s="557" t="s">
        <v>1697</v>
      </c>
      <c r="D196" s="558">
        <v>2012</v>
      </c>
      <c r="E196" s="589"/>
      <c r="F196" s="557"/>
      <c r="G196" s="575">
        <v>6487.8</v>
      </c>
    </row>
    <row r="197" spans="1:7">
      <c r="A197" s="590"/>
      <c r="B197" s="591"/>
      <c r="C197" s="557" t="s">
        <v>1698</v>
      </c>
      <c r="D197" s="558">
        <v>2012</v>
      </c>
      <c r="E197" s="589"/>
      <c r="F197" s="557"/>
      <c r="G197" s="575">
        <v>3520</v>
      </c>
    </row>
    <row r="198" spans="1:7">
      <c r="A198" s="590"/>
      <c r="B198" s="591"/>
      <c r="C198" s="557" t="s">
        <v>1698</v>
      </c>
      <c r="D198" s="558">
        <v>2012</v>
      </c>
      <c r="E198" s="589"/>
      <c r="F198" s="557"/>
      <c r="G198" s="575">
        <v>3520</v>
      </c>
    </row>
    <row r="199" spans="1:7">
      <c r="A199" s="590"/>
      <c r="B199" s="591"/>
      <c r="C199" s="557" t="s">
        <v>1698</v>
      </c>
      <c r="D199" s="558">
        <v>2012</v>
      </c>
      <c r="E199" s="589"/>
      <c r="F199" s="557"/>
      <c r="G199" s="575">
        <v>3520</v>
      </c>
    </row>
    <row r="200" spans="1:7">
      <c r="A200" s="590"/>
      <c r="B200" s="591"/>
      <c r="C200" s="557" t="s">
        <v>1699</v>
      </c>
      <c r="D200" s="558">
        <v>2013</v>
      </c>
      <c r="E200" s="589"/>
      <c r="F200" s="557"/>
      <c r="G200" s="575">
        <v>18316</v>
      </c>
    </row>
    <row r="201" spans="1:7">
      <c r="A201" s="590"/>
      <c r="B201" s="591"/>
      <c r="C201" s="557" t="s">
        <v>1700</v>
      </c>
      <c r="D201" s="558">
        <v>2014</v>
      </c>
      <c r="E201" s="589"/>
      <c r="F201" s="557"/>
      <c r="G201" s="575">
        <v>18201</v>
      </c>
    </row>
    <row r="202" spans="1:7">
      <c r="A202" s="590"/>
      <c r="B202" s="591"/>
      <c r="C202" s="557" t="s">
        <v>1701</v>
      </c>
      <c r="D202" s="558">
        <v>2015</v>
      </c>
      <c r="E202" s="589"/>
      <c r="F202" s="557"/>
      <c r="G202" s="575">
        <v>1492</v>
      </c>
    </row>
    <row r="203" spans="1:7">
      <c r="A203" s="590"/>
      <c r="B203" s="591"/>
      <c r="C203" s="557" t="s">
        <v>1702</v>
      </c>
      <c r="D203" s="558">
        <v>2015</v>
      </c>
      <c r="E203" s="589"/>
      <c r="F203" s="557"/>
      <c r="G203" s="575">
        <v>1874</v>
      </c>
    </row>
    <row r="204" spans="1:7">
      <c r="A204" s="590"/>
      <c r="B204" s="591"/>
      <c r="C204" s="557" t="s">
        <v>1703</v>
      </c>
      <c r="D204" s="558">
        <v>2015</v>
      </c>
      <c r="E204" s="589"/>
      <c r="F204" s="557"/>
      <c r="G204" s="575">
        <v>87.86</v>
      </c>
    </row>
    <row r="205" spans="1:7">
      <c r="A205" s="590"/>
      <c r="B205" s="591"/>
      <c r="C205" s="557" t="s">
        <v>1704</v>
      </c>
      <c r="D205" s="558">
        <v>2016</v>
      </c>
      <c r="E205" s="589"/>
      <c r="F205" s="557"/>
      <c r="G205" s="575">
        <v>6085</v>
      </c>
    </row>
    <row r="206" spans="1:7">
      <c r="A206" s="590"/>
      <c r="B206" s="591"/>
      <c r="C206" s="557" t="s">
        <v>1082</v>
      </c>
      <c r="D206" s="558">
        <v>2017</v>
      </c>
      <c r="E206" s="589"/>
      <c r="F206" s="557"/>
      <c r="G206" s="575">
        <v>6359.02</v>
      </c>
    </row>
    <row r="207" spans="1:7" ht="15.75" thickBot="1">
      <c r="A207" s="590"/>
      <c r="B207" s="591"/>
      <c r="C207" s="571" t="s">
        <v>1705</v>
      </c>
      <c r="D207" s="568"/>
      <c r="E207" s="587"/>
      <c r="F207" s="570"/>
      <c r="G207" s="572">
        <v>180108.67999999996</v>
      </c>
    </row>
    <row r="208" spans="1:7" ht="15.75" thickTop="1">
      <c r="A208" s="590"/>
      <c r="B208" s="591"/>
      <c r="C208" s="557"/>
      <c r="D208" s="558"/>
      <c r="E208" s="589"/>
      <c r="F208" s="557"/>
      <c r="G208" s="557"/>
    </row>
    <row r="209" spans="1:7">
      <c r="A209" s="565">
        <v>371.32</v>
      </c>
      <c r="B209" s="566" t="s">
        <v>1706</v>
      </c>
      <c r="C209" s="589"/>
      <c r="D209" s="558"/>
      <c r="E209" s="589"/>
      <c r="F209" s="557"/>
      <c r="G209" s="557"/>
    </row>
    <row r="210" spans="1:7">
      <c r="A210" s="590"/>
      <c r="B210" s="591"/>
      <c r="C210" s="557" t="s">
        <v>1707</v>
      </c>
      <c r="D210" s="558">
        <v>1993</v>
      </c>
      <c r="E210" s="590">
        <v>18</v>
      </c>
      <c r="F210" s="575">
        <v>2137.25</v>
      </c>
      <c r="G210" s="575">
        <v>38470.410000000003</v>
      </c>
    </row>
    <row r="211" spans="1:7">
      <c r="A211" s="590"/>
      <c r="B211" s="591"/>
      <c r="C211" s="557" t="s">
        <v>1708</v>
      </c>
      <c r="D211" s="558">
        <v>2011</v>
      </c>
      <c r="E211" s="590">
        <v>1</v>
      </c>
      <c r="F211" s="575">
        <v>7441.39</v>
      </c>
      <c r="G211" s="575">
        <v>7441.39</v>
      </c>
    </row>
    <row r="212" spans="1:7">
      <c r="A212" s="590"/>
      <c r="B212" s="591"/>
      <c r="C212" s="557" t="s">
        <v>1708</v>
      </c>
      <c r="D212" s="558">
        <v>2012</v>
      </c>
      <c r="E212" s="590">
        <v>1</v>
      </c>
      <c r="F212" s="575">
        <v>7636.65</v>
      </c>
      <c r="G212" s="575">
        <v>7636.65</v>
      </c>
    </row>
    <row r="213" spans="1:7">
      <c r="A213" s="590"/>
      <c r="B213" s="591"/>
      <c r="C213" s="557" t="s">
        <v>1708</v>
      </c>
      <c r="D213" s="558">
        <v>2014</v>
      </c>
      <c r="E213" s="590">
        <v>1</v>
      </c>
      <c r="F213" s="575">
        <v>8045.23</v>
      </c>
      <c r="G213" s="575">
        <v>8045.23</v>
      </c>
    </row>
    <row r="214" spans="1:7" ht="15.75" thickBot="1">
      <c r="A214" s="590"/>
      <c r="B214" s="591"/>
      <c r="C214" s="571" t="s">
        <v>1709</v>
      </c>
      <c r="D214" s="568"/>
      <c r="E214" s="592">
        <v>21</v>
      </c>
      <c r="F214" s="570"/>
      <c r="G214" s="572">
        <v>61593.680000000008</v>
      </c>
    </row>
    <row r="215" spans="1:7" ht="15.75" thickTop="1">
      <c r="A215" s="590"/>
      <c r="B215" s="591"/>
      <c r="C215" s="557"/>
      <c r="D215" s="558"/>
      <c r="E215" s="589"/>
      <c r="F215" s="557"/>
      <c r="G215" s="557"/>
    </row>
    <row r="216" spans="1:7">
      <c r="A216" s="565">
        <v>380.4</v>
      </c>
      <c r="B216" s="566" t="s">
        <v>1710</v>
      </c>
      <c r="C216" s="589"/>
      <c r="D216" s="590"/>
      <c r="E216" s="589"/>
      <c r="F216" s="557"/>
      <c r="G216" s="557"/>
    </row>
    <row r="217" spans="1:7">
      <c r="A217" s="565"/>
      <c r="B217" s="566"/>
      <c r="C217" s="557" t="s">
        <v>1711</v>
      </c>
      <c r="D217" s="558">
        <v>2008</v>
      </c>
      <c r="E217" s="589"/>
      <c r="F217" s="557"/>
      <c r="G217" s="575">
        <v>8391</v>
      </c>
    </row>
    <row r="218" spans="1:7">
      <c r="A218" s="565"/>
      <c r="B218" s="566"/>
      <c r="C218" s="557" t="s">
        <v>1712</v>
      </c>
      <c r="D218" s="558">
        <v>2012</v>
      </c>
      <c r="E218" s="589"/>
      <c r="F218" s="557"/>
      <c r="G218" s="575">
        <v>150.97</v>
      </c>
    </row>
    <row r="219" spans="1:7">
      <c r="A219" s="565"/>
      <c r="B219" s="566"/>
      <c r="C219" s="557" t="s">
        <v>1713</v>
      </c>
      <c r="D219" s="558">
        <v>2012</v>
      </c>
      <c r="E219" s="589"/>
      <c r="F219" s="557"/>
      <c r="G219" s="575">
        <v>26014.07</v>
      </c>
    </row>
    <row r="220" spans="1:7">
      <c r="A220" s="565"/>
      <c r="B220" s="566"/>
      <c r="C220" s="557" t="s">
        <v>1714</v>
      </c>
      <c r="D220" s="558">
        <v>2012</v>
      </c>
      <c r="E220" s="589"/>
      <c r="F220" s="557"/>
      <c r="G220" s="575">
        <v>3845</v>
      </c>
    </row>
    <row r="221" spans="1:7">
      <c r="A221" s="565"/>
      <c r="B221" s="566"/>
      <c r="C221" s="557" t="s">
        <v>1715</v>
      </c>
      <c r="D221" s="558">
        <v>2013</v>
      </c>
      <c r="E221" s="589"/>
      <c r="F221" s="557"/>
      <c r="G221" s="575">
        <v>14820</v>
      </c>
    </row>
    <row r="222" spans="1:7">
      <c r="A222" s="565"/>
      <c r="B222" s="566"/>
      <c r="C222" s="557" t="s">
        <v>1716</v>
      </c>
      <c r="D222" s="558">
        <v>2013</v>
      </c>
      <c r="E222" s="589"/>
      <c r="F222" s="557"/>
      <c r="G222" s="575">
        <v>5645</v>
      </c>
    </row>
    <row r="223" spans="1:7">
      <c r="A223" s="565"/>
      <c r="B223" s="566"/>
      <c r="C223" s="557" t="s">
        <v>1717</v>
      </c>
      <c r="D223" s="558">
        <v>2013</v>
      </c>
      <c r="E223" s="589"/>
      <c r="F223" s="557"/>
      <c r="G223" s="575">
        <v>77279.64</v>
      </c>
    </row>
    <row r="224" spans="1:7">
      <c r="A224" s="565"/>
      <c r="B224" s="566"/>
      <c r="C224" s="557" t="s">
        <v>1718</v>
      </c>
      <c r="D224" s="558">
        <v>2013</v>
      </c>
      <c r="E224" s="589"/>
      <c r="F224" s="557"/>
      <c r="G224" s="575">
        <v>18718</v>
      </c>
    </row>
    <row r="225" spans="1:7">
      <c r="A225" s="565"/>
      <c r="B225" s="566"/>
      <c r="C225" s="557" t="s">
        <v>1719</v>
      </c>
      <c r="D225" s="558">
        <v>2013</v>
      </c>
      <c r="E225" s="589"/>
      <c r="F225" s="557"/>
      <c r="G225" s="575">
        <v>3576</v>
      </c>
    </row>
    <row r="226" spans="1:7">
      <c r="A226" s="565"/>
      <c r="B226" s="566"/>
      <c r="C226" s="557" t="s">
        <v>1713</v>
      </c>
      <c r="D226" s="558">
        <v>2013</v>
      </c>
      <c r="E226" s="589"/>
      <c r="F226" s="557"/>
      <c r="G226" s="575">
        <v>11204</v>
      </c>
    </row>
    <row r="227" spans="1:7">
      <c r="A227" s="565"/>
      <c r="B227" s="566"/>
      <c r="C227" s="557" t="s">
        <v>1720</v>
      </c>
      <c r="D227" s="558">
        <v>2014</v>
      </c>
      <c r="E227" s="589"/>
      <c r="F227" s="557"/>
      <c r="G227" s="575">
        <v>4280</v>
      </c>
    </row>
    <row r="228" spans="1:7">
      <c r="A228" s="565"/>
      <c r="B228" s="566"/>
      <c r="C228" s="557" t="s">
        <v>1721</v>
      </c>
      <c r="D228" s="558">
        <v>2014</v>
      </c>
      <c r="E228" s="589"/>
      <c r="F228" s="557"/>
      <c r="G228" s="575">
        <v>11928</v>
      </c>
    </row>
    <row r="229" spans="1:7">
      <c r="A229" s="565"/>
      <c r="B229" s="566"/>
      <c r="C229" s="557" t="s">
        <v>1722</v>
      </c>
      <c r="D229" s="558">
        <v>2014</v>
      </c>
      <c r="E229" s="589"/>
      <c r="F229" s="557"/>
      <c r="G229" s="575">
        <v>4000</v>
      </c>
    </row>
    <row r="230" spans="1:7">
      <c r="A230" s="565"/>
      <c r="B230" s="566"/>
      <c r="C230" s="557" t="s">
        <v>1723</v>
      </c>
      <c r="D230" s="558">
        <v>2014</v>
      </c>
      <c r="E230" s="589"/>
      <c r="F230" s="557"/>
      <c r="G230" s="575">
        <v>48050</v>
      </c>
    </row>
    <row r="231" spans="1:7">
      <c r="A231" s="565"/>
      <c r="B231" s="566"/>
      <c r="C231" s="557" t="s">
        <v>1723</v>
      </c>
      <c r="D231" s="558">
        <v>2014</v>
      </c>
      <c r="E231" s="589"/>
      <c r="F231" s="557"/>
      <c r="G231" s="575">
        <v>11953</v>
      </c>
    </row>
    <row r="232" spans="1:7">
      <c r="A232" s="565"/>
      <c r="B232" s="566"/>
      <c r="C232" s="557" t="s">
        <v>1723</v>
      </c>
      <c r="D232" s="558">
        <v>2014</v>
      </c>
      <c r="E232" s="589"/>
      <c r="F232" s="557"/>
      <c r="G232" s="575">
        <v>55590</v>
      </c>
    </row>
    <row r="233" spans="1:7">
      <c r="A233" s="565"/>
      <c r="B233" s="566"/>
      <c r="C233" s="557" t="s">
        <v>1724</v>
      </c>
      <c r="D233" s="558">
        <v>2014</v>
      </c>
      <c r="E233" s="589"/>
      <c r="F233" s="557"/>
      <c r="G233" s="575">
        <v>37962</v>
      </c>
    </row>
    <row r="234" spans="1:7">
      <c r="A234" s="565"/>
      <c r="B234" s="566"/>
      <c r="C234" s="557" t="s">
        <v>1725</v>
      </c>
      <c r="D234" s="558">
        <v>2014</v>
      </c>
      <c r="E234" s="589"/>
      <c r="F234" s="557"/>
      <c r="G234" s="575">
        <v>14225</v>
      </c>
    </row>
    <row r="235" spans="1:7">
      <c r="A235" s="565"/>
      <c r="B235" s="566"/>
      <c r="C235" s="557" t="s">
        <v>1725</v>
      </c>
      <c r="D235" s="558">
        <v>2014</v>
      </c>
      <c r="E235" s="589"/>
      <c r="F235" s="557"/>
      <c r="G235" s="575">
        <v>37793.300000000003</v>
      </c>
    </row>
    <row r="236" spans="1:7">
      <c r="A236" s="565"/>
      <c r="B236" s="566"/>
      <c r="C236" s="557" t="s">
        <v>1726</v>
      </c>
      <c r="D236" s="558">
        <v>2014</v>
      </c>
      <c r="E236" s="589"/>
      <c r="F236" s="557"/>
      <c r="G236" s="575">
        <v>5750</v>
      </c>
    </row>
    <row r="237" spans="1:7">
      <c r="A237" s="565"/>
      <c r="B237" s="566"/>
      <c r="C237" s="557" t="s">
        <v>1713</v>
      </c>
      <c r="D237" s="558">
        <v>2014</v>
      </c>
      <c r="E237" s="589"/>
      <c r="F237" s="557"/>
      <c r="G237" s="575">
        <v>3232.5</v>
      </c>
    </row>
    <row r="238" spans="1:7">
      <c r="A238" s="565"/>
      <c r="B238" s="566"/>
      <c r="C238" s="557" t="s">
        <v>1727</v>
      </c>
      <c r="D238" s="558">
        <v>2015</v>
      </c>
      <c r="E238" s="589"/>
      <c r="F238" s="557"/>
      <c r="G238" s="575">
        <v>38425</v>
      </c>
    </row>
    <row r="239" spans="1:7">
      <c r="A239" s="565"/>
      <c r="B239" s="566"/>
      <c r="C239" s="557" t="s">
        <v>1727</v>
      </c>
      <c r="D239" s="558">
        <v>2015</v>
      </c>
      <c r="E239" s="589"/>
      <c r="F239" s="557"/>
      <c r="G239" s="575">
        <v>5320</v>
      </c>
    </row>
    <row r="240" spans="1:7">
      <c r="A240" s="565"/>
      <c r="B240" s="566"/>
      <c r="C240" s="557" t="s">
        <v>1728</v>
      </c>
      <c r="D240" s="558">
        <v>2015</v>
      </c>
      <c r="E240" s="589"/>
      <c r="F240" s="557"/>
      <c r="G240" s="575">
        <v>3608</v>
      </c>
    </row>
    <row r="241" spans="1:7">
      <c r="A241" s="565"/>
      <c r="B241" s="566"/>
      <c r="C241" s="557" t="s">
        <v>1729</v>
      </c>
      <c r="D241" s="558">
        <v>2015</v>
      </c>
      <c r="E241" s="589"/>
      <c r="F241" s="557"/>
      <c r="G241" s="575">
        <v>3889.56</v>
      </c>
    </row>
    <row r="242" spans="1:7">
      <c r="A242" s="565"/>
      <c r="B242" s="566"/>
      <c r="C242" s="557" t="s">
        <v>1730</v>
      </c>
      <c r="D242" s="558">
        <v>2015</v>
      </c>
      <c r="E242" s="589"/>
      <c r="F242" s="557"/>
      <c r="G242" s="575">
        <v>5059.95</v>
      </c>
    </row>
    <row r="243" spans="1:7">
      <c r="A243" s="565"/>
      <c r="B243" s="566"/>
      <c r="C243" s="557" t="s">
        <v>1731</v>
      </c>
      <c r="D243" s="558">
        <v>2016</v>
      </c>
      <c r="E243" s="589"/>
      <c r="F243" s="557"/>
      <c r="G243" s="575">
        <v>4417</v>
      </c>
    </row>
    <row r="244" spans="1:7">
      <c r="A244" s="565"/>
      <c r="B244" s="566"/>
      <c r="C244" s="557" t="s">
        <v>1732</v>
      </c>
      <c r="D244" s="558">
        <v>2016</v>
      </c>
      <c r="E244" s="589"/>
      <c r="F244" s="557"/>
      <c r="G244" s="575">
        <v>2386</v>
      </c>
    </row>
    <row r="245" spans="1:7">
      <c r="A245" s="565"/>
      <c r="B245" s="566"/>
      <c r="C245" s="557" t="s">
        <v>1733</v>
      </c>
      <c r="D245" s="558">
        <v>2016</v>
      </c>
      <c r="E245" s="589"/>
      <c r="F245" s="557"/>
      <c r="G245" s="575">
        <v>9191</v>
      </c>
    </row>
    <row r="246" spans="1:7">
      <c r="A246" s="565"/>
      <c r="B246" s="566"/>
      <c r="C246" s="557" t="s">
        <v>1734</v>
      </c>
      <c r="D246" s="558">
        <v>2016</v>
      </c>
      <c r="E246" s="589"/>
      <c r="F246" s="557"/>
      <c r="G246" s="575">
        <v>9750</v>
      </c>
    </row>
    <row r="247" spans="1:7">
      <c r="A247" s="565"/>
      <c r="B247" s="566"/>
      <c r="C247" s="557" t="s">
        <v>1734</v>
      </c>
      <c r="D247" s="558">
        <v>2016</v>
      </c>
      <c r="E247" s="589"/>
      <c r="F247" s="557"/>
      <c r="G247" s="575">
        <v>10175</v>
      </c>
    </row>
    <row r="248" spans="1:7">
      <c r="A248" s="565"/>
      <c r="B248" s="566"/>
      <c r="C248" s="557" t="s">
        <v>1115</v>
      </c>
      <c r="D248" s="558">
        <v>2017</v>
      </c>
      <c r="E248" s="589"/>
      <c r="F248" s="557"/>
      <c r="G248" s="575">
        <v>9190.5</v>
      </c>
    </row>
    <row r="249" spans="1:7">
      <c r="A249" s="565"/>
      <c r="B249" s="566"/>
      <c r="C249" s="557" t="s">
        <v>1116</v>
      </c>
      <c r="D249" s="558">
        <v>2017</v>
      </c>
      <c r="E249" s="589"/>
      <c r="F249" s="557"/>
      <c r="G249" s="575">
        <v>6899</v>
      </c>
    </row>
    <row r="250" spans="1:7">
      <c r="A250" s="565"/>
      <c r="B250" s="566"/>
      <c r="C250" s="557" t="s">
        <v>1117</v>
      </c>
      <c r="D250" s="558">
        <v>2017</v>
      </c>
      <c r="E250" s="589"/>
      <c r="F250" s="557"/>
      <c r="G250" s="575">
        <v>2773</v>
      </c>
    </row>
    <row r="251" spans="1:7" ht="15.75" thickBot="1">
      <c r="A251" s="565"/>
      <c r="B251" s="566"/>
      <c r="C251" s="571" t="s">
        <v>1735</v>
      </c>
      <c r="D251" s="568"/>
      <c r="E251" s="587"/>
      <c r="F251" s="570"/>
      <c r="G251" s="572">
        <v>515491.49</v>
      </c>
    </row>
    <row r="252" spans="1:7" ht="15.75" thickTop="1">
      <c r="A252" s="565"/>
      <c r="B252" s="566"/>
      <c r="C252" s="589"/>
      <c r="D252" s="590"/>
      <c r="E252" s="589"/>
      <c r="F252" s="557"/>
      <c r="G252" s="557"/>
    </row>
    <row r="253" spans="1:7">
      <c r="A253" s="565">
        <v>390.7</v>
      </c>
      <c r="B253" s="566" t="s">
        <v>1254</v>
      </c>
      <c r="C253" s="589"/>
      <c r="D253" s="590"/>
      <c r="E253" s="589"/>
      <c r="F253" s="557"/>
      <c r="G253" s="557"/>
    </row>
    <row r="254" spans="1:7">
      <c r="A254" s="565"/>
      <c r="B254" s="566"/>
      <c r="C254" s="589" t="s">
        <v>1736</v>
      </c>
      <c r="D254" s="590">
        <v>2011</v>
      </c>
      <c r="E254" s="589"/>
      <c r="F254" s="557"/>
      <c r="G254" s="575">
        <v>2332</v>
      </c>
    </row>
    <row r="255" spans="1:7">
      <c r="A255" s="565"/>
      <c r="B255" s="566"/>
      <c r="C255" s="589" t="s">
        <v>1737</v>
      </c>
      <c r="D255" s="590">
        <v>2012</v>
      </c>
      <c r="E255" s="589"/>
      <c r="F255" s="557"/>
      <c r="G255" s="575">
        <v>1578</v>
      </c>
    </row>
    <row r="256" spans="1:7">
      <c r="A256" s="565"/>
      <c r="B256" s="566"/>
      <c r="C256" s="589" t="s">
        <v>1738</v>
      </c>
      <c r="D256" s="590">
        <v>2013</v>
      </c>
      <c r="E256" s="589"/>
      <c r="F256" s="557"/>
      <c r="G256" s="575">
        <v>2290.4499999999998</v>
      </c>
    </row>
    <row r="257" spans="1:7">
      <c r="A257" s="565"/>
      <c r="B257" s="566"/>
      <c r="C257" s="589" t="s">
        <v>1738</v>
      </c>
      <c r="D257" s="590">
        <v>2015</v>
      </c>
      <c r="E257" s="589"/>
      <c r="F257" s="557"/>
      <c r="G257" s="575">
        <v>1512</v>
      </c>
    </row>
    <row r="258" spans="1:7">
      <c r="A258" s="565"/>
      <c r="B258" s="566"/>
      <c r="C258" s="589" t="s">
        <v>1739</v>
      </c>
      <c r="D258" s="590">
        <v>2016</v>
      </c>
      <c r="E258" s="589"/>
      <c r="F258" s="557"/>
      <c r="G258" s="575">
        <v>89</v>
      </c>
    </row>
    <row r="259" spans="1:7">
      <c r="A259" s="565"/>
      <c r="B259" s="566"/>
      <c r="C259" s="589" t="s">
        <v>1740</v>
      </c>
      <c r="D259" s="590">
        <v>2016</v>
      </c>
      <c r="E259" s="589"/>
      <c r="F259" s="557"/>
      <c r="G259" s="575">
        <v>5350</v>
      </c>
    </row>
    <row r="260" spans="1:7" ht="15.75" thickBot="1">
      <c r="A260" s="565"/>
      <c r="B260" s="566"/>
      <c r="C260" s="571" t="s">
        <v>1741</v>
      </c>
      <c r="D260" s="568"/>
      <c r="E260" s="587"/>
      <c r="F260" s="570"/>
      <c r="G260" s="572">
        <v>13151.45</v>
      </c>
    </row>
    <row r="261" spans="1:7" ht="15.75" thickTop="1">
      <c r="A261" s="565"/>
      <c r="B261" s="566"/>
      <c r="C261" s="589"/>
      <c r="D261" s="590"/>
      <c r="E261" s="589"/>
      <c r="F261" s="557"/>
      <c r="G261" s="557"/>
    </row>
    <row r="262" spans="1:7">
      <c r="A262" s="565">
        <v>391.7</v>
      </c>
      <c r="B262" s="566" t="s">
        <v>1742</v>
      </c>
      <c r="C262" s="589"/>
      <c r="D262" s="590"/>
      <c r="E262" s="589"/>
      <c r="F262" s="557"/>
      <c r="G262" s="557"/>
    </row>
    <row r="263" spans="1:7">
      <c r="A263" s="565"/>
      <c r="B263" s="566"/>
      <c r="C263" s="589" t="s">
        <v>1743</v>
      </c>
      <c r="D263" s="590">
        <v>2001</v>
      </c>
      <c r="E263" s="589"/>
      <c r="F263" s="557"/>
      <c r="G263" s="575">
        <v>21441.01</v>
      </c>
    </row>
    <row r="264" spans="1:7">
      <c r="A264" s="565"/>
      <c r="B264" s="566"/>
      <c r="C264" s="589" t="s">
        <v>1744</v>
      </c>
      <c r="D264" s="590">
        <v>2002</v>
      </c>
      <c r="E264" s="589"/>
      <c r="F264" s="557"/>
      <c r="G264" s="575">
        <v>16678.55</v>
      </c>
    </row>
    <row r="265" spans="1:7">
      <c r="A265" s="565"/>
      <c r="B265" s="566"/>
      <c r="C265" s="589" t="s">
        <v>1745</v>
      </c>
      <c r="D265" s="590">
        <v>2014</v>
      </c>
      <c r="E265" s="589"/>
      <c r="F265" s="557"/>
      <c r="G265" s="575">
        <v>3182</v>
      </c>
    </row>
    <row r="266" spans="1:7">
      <c r="A266" s="565"/>
      <c r="B266" s="566"/>
      <c r="C266" s="589" t="s">
        <v>1746</v>
      </c>
      <c r="D266" s="590">
        <v>2015</v>
      </c>
      <c r="E266" s="589"/>
      <c r="F266" s="557"/>
      <c r="G266" s="575">
        <v>35898</v>
      </c>
    </row>
    <row r="267" spans="1:7" ht="15.75" thickBot="1">
      <c r="A267" s="565"/>
      <c r="B267" s="566"/>
      <c r="C267" s="571" t="s">
        <v>1747</v>
      </c>
      <c r="D267" s="568"/>
      <c r="E267" s="587"/>
      <c r="F267" s="570"/>
      <c r="G267" s="572">
        <v>77199.56</v>
      </c>
    </row>
    <row r="268" spans="1:7" ht="15.75" thickTop="1">
      <c r="A268" s="565"/>
      <c r="B268" s="566"/>
      <c r="C268" s="589"/>
      <c r="D268" s="590"/>
      <c r="E268" s="589"/>
      <c r="F268" s="557"/>
      <c r="G268" s="557"/>
    </row>
    <row r="269" spans="1:7">
      <c r="A269" s="565">
        <v>393.7</v>
      </c>
      <c r="B269" s="566" t="s">
        <v>1748</v>
      </c>
      <c r="C269" s="589"/>
      <c r="D269" s="590"/>
      <c r="E269" s="589"/>
      <c r="F269" s="557"/>
      <c r="G269" s="557"/>
    </row>
    <row r="270" spans="1:7">
      <c r="A270" s="565"/>
      <c r="B270" s="566"/>
      <c r="C270" s="589" t="s">
        <v>1749</v>
      </c>
      <c r="D270" s="590">
        <v>2006</v>
      </c>
      <c r="E270" s="589"/>
      <c r="F270" s="557"/>
      <c r="G270" s="575">
        <v>1099.71</v>
      </c>
    </row>
    <row r="271" spans="1:7">
      <c r="A271" s="565"/>
      <c r="B271" s="566"/>
      <c r="C271" s="589" t="s">
        <v>1750</v>
      </c>
      <c r="D271" s="590">
        <v>2012</v>
      </c>
      <c r="E271" s="589"/>
      <c r="F271" s="557"/>
      <c r="G271" s="575">
        <v>4995.67</v>
      </c>
    </row>
    <row r="272" spans="1:7">
      <c r="A272" s="565"/>
      <c r="B272" s="566"/>
      <c r="C272" s="589" t="s">
        <v>1751</v>
      </c>
      <c r="D272" s="590">
        <v>2013</v>
      </c>
      <c r="E272" s="589"/>
      <c r="F272" s="557"/>
      <c r="G272" s="575">
        <v>7225.26</v>
      </c>
    </row>
    <row r="273" spans="1:7">
      <c r="A273" s="565"/>
      <c r="B273" s="566"/>
      <c r="C273" s="589" t="s">
        <v>1752</v>
      </c>
      <c r="D273" s="590">
        <v>2013</v>
      </c>
      <c r="E273" s="589"/>
      <c r="F273" s="557"/>
      <c r="G273" s="575">
        <v>1587.7</v>
      </c>
    </row>
    <row r="274" spans="1:7">
      <c r="A274" s="565"/>
      <c r="B274" s="566"/>
      <c r="C274" s="589" t="s">
        <v>1753</v>
      </c>
      <c r="D274" s="590">
        <v>2013</v>
      </c>
      <c r="E274" s="589"/>
      <c r="F274" s="557"/>
      <c r="G274" s="575">
        <v>3951.25</v>
      </c>
    </row>
    <row r="275" spans="1:7">
      <c r="A275" s="565"/>
      <c r="B275" s="566"/>
      <c r="C275" s="589" t="s">
        <v>1754</v>
      </c>
      <c r="D275" s="590">
        <v>2015</v>
      </c>
      <c r="E275" s="589"/>
      <c r="F275" s="557"/>
      <c r="G275" s="575">
        <v>3272</v>
      </c>
    </row>
    <row r="276" spans="1:7">
      <c r="A276" s="565"/>
      <c r="B276" s="566"/>
      <c r="C276" s="589" t="s">
        <v>1755</v>
      </c>
      <c r="D276" s="590">
        <v>2015</v>
      </c>
      <c r="E276" s="589"/>
      <c r="F276" s="557"/>
      <c r="G276" s="575">
        <v>661</v>
      </c>
    </row>
    <row r="277" spans="1:7">
      <c r="A277" s="565"/>
      <c r="B277" s="566"/>
      <c r="C277" s="589" t="s">
        <v>1755</v>
      </c>
      <c r="D277" s="590">
        <v>2015</v>
      </c>
      <c r="E277" s="589"/>
      <c r="F277" s="557"/>
      <c r="G277" s="575">
        <v>274</v>
      </c>
    </row>
    <row r="278" spans="1:7" ht="15.75" thickBot="1">
      <c r="A278" s="565"/>
      <c r="B278" s="566"/>
      <c r="C278" s="571" t="s">
        <v>1756</v>
      </c>
      <c r="D278" s="568"/>
      <c r="E278" s="587"/>
      <c r="F278" s="570"/>
      <c r="G278" s="572">
        <v>23066.59</v>
      </c>
    </row>
    <row r="279" spans="1:7" ht="15.75" thickTop="1">
      <c r="A279" s="565"/>
      <c r="B279" s="566"/>
      <c r="C279" s="589"/>
      <c r="D279" s="590"/>
      <c r="E279" s="589"/>
      <c r="F279" s="557"/>
      <c r="G279" s="557"/>
    </row>
    <row r="280" spans="1:7">
      <c r="A280" s="565">
        <v>394.7</v>
      </c>
      <c r="B280" s="566" t="s">
        <v>1757</v>
      </c>
      <c r="C280" s="589"/>
      <c r="D280" s="590"/>
      <c r="E280" s="589"/>
      <c r="F280" s="557"/>
      <c r="G280" s="557"/>
    </row>
    <row r="281" spans="1:7">
      <c r="A281" s="565"/>
      <c r="B281" s="566"/>
      <c r="C281" s="589" t="s">
        <v>1758</v>
      </c>
      <c r="D281" s="590">
        <v>2002</v>
      </c>
      <c r="E281" s="589"/>
      <c r="F281" s="557"/>
      <c r="G281" s="575">
        <v>2314.89</v>
      </c>
    </row>
    <row r="282" spans="1:7">
      <c r="A282" s="565"/>
      <c r="B282" s="566"/>
      <c r="C282" s="589" t="s">
        <v>1759</v>
      </c>
      <c r="D282" s="590">
        <v>2002</v>
      </c>
      <c r="E282" s="589"/>
      <c r="F282" s="557"/>
      <c r="G282" s="575">
        <v>992.87</v>
      </c>
    </row>
    <row r="283" spans="1:7">
      <c r="A283" s="565"/>
      <c r="B283" s="566"/>
      <c r="C283" s="589" t="s">
        <v>1760</v>
      </c>
      <c r="D283" s="590">
        <v>2003</v>
      </c>
      <c r="E283" s="589"/>
      <c r="F283" s="557"/>
      <c r="G283" s="575">
        <v>3318.35</v>
      </c>
    </row>
    <row r="284" spans="1:7">
      <c r="A284" s="565"/>
      <c r="B284" s="566"/>
      <c r="C284" s="589" t="s">
        <v>1761</v>
      </c>
      <c r="D284" s="590">
        <v>2003</v>
      </c>
      <c r="E284" s="589"/>
      <c r="F284" s="557"/>
      <c r="G284" s="575">
        <v>2807.84</v>
      </c>
    </row>
    <row r="285" spans="1:7">
      <c r="A285" s="565"/>
      <c r="B285" s="566"/>
      <c r="C285" s="589" t="s">
        <v>1762</v>
      </c>
      <c r="D285" s="590">
        <v>2004</v>
      </c>
      <c r="E285" s="589"/>
      <c r="F285" s="557"/>
      <c r="G285" s="575">
        <v>2127.15</v>
      </c>
    </row>
    <row r="286" spans="1:7">
      <c r="A286" s="565"/>
      <c r="B286" s="566"/>
      <c r="C286" s="589" t="s">
        <v>1763</v>
      </c>
      <c r="D286" s="590">
        <v>2004</v>
      </c>
      <c r="E286" s="589"/>
      <c r="F286" s="557"/>
      <c r="G286" s="575">
        <v>2978.01</v>
      </c>
    </row>
    <row r="287" spans="1:7">
      <c r="A287" s="565"/>
      <c r="B287" s="566"/>
      <c r="C287" s="589" t="s">
        <v>1764</v>
      </c>
      <c r="D287" s="590">
        <v>2005</v>
      </c>
      <c r="E287" s="589"/>
      <c r="F287" s="557"/>
      <c r="G287" s="575">
        <v>1871.89</v>
      </c>
    </row>
    <row r="288" spans="1:7">
      <c r="A288" s="565"/>
      <c r="B288" s="566"/>
      <c r="C288" s="589" t="s">
        <v>1765</v>
      </c>
      <c r="D288" s="590">
        <v>2005</v>
      </c>
      <c r="E288" s="589"/>
      <c r="F288" s="557"/>
      <c r="G288" s="575">
        <v>3195.82</v>
      </c>
    </row>
    <row r="289" spans="1:7">
      <c r="A289" s="565"/>
      <c r="B289" s="566"/>
      <c r="C289" s="589" t="s">
        <v>1766</v>
      </c>
      <c r="D289" s="590">
        <v>2006</v>
      </c>
      <c r="E289" s="589"/>
      <c r="F289" s="557"/>
      <c r="G289" s="575">
        <v>1518.42</v>
      </c>
    </row>
    <row r="290" spans="1:7">
      <c r="A290" s="565"/>
      <c r="B290" s="566"/>
      <c r="C290" s="589" t="s">
        <v>1767</v>
      </c>
      <c r="D290" s="590">
        <v>2006</v>
      </c>
      <c r="E290" s="589"/>
      <c r="F290" s="557"/>
      <c r="G290" s="575">
        <v>3137.93</v>
      </c>
    </row>
    <row r="291" spans="1:7">
      <c r="A291" s="565"/>
      <c r="B291" s="566"/>
      <c r="C291" s="589" t="s">
        <v>1768</v>
      </c>
      <c r="D291" s="590">
        <v>2006</v>
      </c>
      <c r="E291" s="589"/>
      <c r="F291" s="557"/>
      <c r="G291" s="575">
        <v>1607.74</v>
      </c>
    </row>
    <row r="292" spans="1:7">
      <c r="A292" s="565"/>
      <c r="B292" s="566"/>
      <c r="C292" s="589" t="s">
        <v>1769</v>
      </c>
      <c r="D292" s="590">
        <v>2006</v>
      </c>
      <c r="E292" s="589"/>
      <c r="F292" s="557"/>
      <c r="G292" s="575">
        <v>3751.38</v>
      </c>
    </row>
    <row r="293" spans="1:7">
      <c r="A293" s="565"/>
      <c r="B293" s="566"/>
      <c r="C293" s="589" t="s">
        <v>1770</v>
      </c>
      <c r="D293" s="590">
        <v>2007</v>
      </c>
      <c r="E293" s="589"/>
      <c r="F293" s="557"/>
      <c r="G293" s="575">
        <v>3408.39</v>
      </c>
    </row>
    <row r="294" spans="1:7">
      <c r="A294" s="565"/>
      <c r="B294" s="566"/>
      <c r="C294" s="589" t="s">
        <v>1771</v>
      </c>
      <c r="D294" s="590">
        <v>2007</v>
      </c>
      <c r="E294" s="589"/>
      <c r="F294" s="557"/>
      <c r="G294" s="575">
        <v>2196.5100000000002</v>
      </c>
    </row>
    <row r="295" spans="1:7">
      <c r="A295" s="565"/>
      <c r="B295" s="566"/>
      <c r="C295" s="589" t="s">
        <v>1772</v>
      </c>
      <c r="D295" s="590">
        <v>2007</v>
      </c>
      <c r="E295" s="589"/>
      <c r="F295" s="557"/>
      <c r="G295" s="575">
        <v>1345.42</v>
      </c>
    </row>
    <row r="296" spans="1:7">
      <c r="A296" s="565"/>
      <c r="B296" s="566"/>
      <c r="C296" s="589" t="s">
        <v>1773</v>
      </c>
      <c r="D296" s="590">
        <v>2007</v>
      </c>
      <c r="E296" s="589"/>
      <c r="F296" s="557"/>
      <c r="G296" s="575">
        <v>2429.34</v>
      </c>
    </row>
    <row r="297" spans="1:7">
      <c r="A297" s="565"/>
      <c r="B297" s="566"/>
      <c r="C297" s="589" t="s">
        <v>1774</v>
      </c>
      <c r="D297" s="590">
        <v>2008</v>
      </c>
      <c r="E297" s="589"/>
      <c r="F297" s="557"/>
      <c r="G297" s="575">
        <v>8800</v>
      </c>
    </row>
    <row r="298" spans="1:7">
      <c r="A298" s="565"/>
      <c r="B298" s="566"/>
      <c r="C298" s="589" t="s">
        <v>1775</v>
      </c>
      <c r="D298" s="590">
        <v>2008</v>
      </c>
      <c r="E298" s="589"/>
      <c r="F298" s="557"/>
      <c r="G298" s="575">
        <v>2478</v>
      </c>
    </row>
    <row r="299" spans="1:7">
      <c r="A299" s="565"/>
      <c r="B299" s="566"/>
      <c r="C299" s="589" t="s">
        <v>1776</v>
      </c>
      <c r="D299" s="590">
        <v>2008</v>
      </c>
      <c r="E299" s="589"/>
      <c r="F299" s="557"/>
      <c r="G299" s="575">
        <v>7565.64</v>
      </c>
    </row>
    <row r="300" spans="1:7">
      <c r="A300" s="565"/>
      <c r="B300" s="566"/>
      <c r="C300" s="589" t="s">
        <v>1777</v>
      </c>
      <c r="D300" s="590">
        <v>2011</v>
      </c>
      <c r="E300" s="589"/>
      <c r="F300" s="557"/>
      <c r="G300" s="575">
        <v>5173</v>
      </c>
    </row>
    <row r="301" spans="1:7">
      <c r="A301" s="565"/>
      <c r="B301" s="566"/>
      <c r="C301" s="589" t="s">
        <v>1778</v>
      </c>
      <c r="D301" s="590">
        <v>2014</v>
      </c>
      <c r="E301" s="589"/>
      <c r="F301" s="557"/>
      <c r="G301" s="575">
        <v>2367</v>
      </c>
    </row>
    <row r="302" spans="1:7">
      <c r="A302" s="565"/>
      <c r="B302" s="566"/>
      <c r="C302" s="589" t="s">
        <v>1779</v>
      </c>
      <c r="D302" s="590">
        <v>2014</v>
      </c>
      <c r="E302" s="589"/>
      <c r="F302" s="557"/>
      <c r="G302" s="575">
        <v>3574</v>
      </c>
    </row>
    <row r="303" spans="1:7">
      <c r="A303" s="565"/>
      <c r="B303" s="566"/>
      <c r="C303" s="589" t="s">
        <v>1780</v>
      </c>
      <c r="D303" s="590">
        <v>2014</v>
      </c>
      <c r="E303" s="589"/>
      <c r="F303" s="557"/>
      <c r="G303" s="575">
        <v>9570</v>
      </c>
    </row>
    <row r="304" spans="1:7">
      <c r="A304" s="565"/>
      <c r="B304" s="566"/>
      <c r="C304" s="589" t="s">
        <v>1778</v>
      </c>
      <c r="D304" s="590">
        <v>2015</v>
      </c>
      <c r="E304" s="589"/>
      <c r="F304" s="557"/>
      <c r="G304" s="575">
        <v>2281</v>
      </c>
    </row>
    <row r="305" spans="1:7" ht="15.75" thickBot="1">
      <c r="A305" s="565"/>
      <c r="B305" s="566"/>
      <c r="C305" s="571" t="s">
        <v>1781</v>
      </c>
      <c r="D305" s="568"/>
      <c r="E305" s="587"/>
      <c r="F305" s="570"/>
      <c r="G305" s="572">
        <v>80810.59</v>
      </c>
    </row>
    <row r="306" spans="1:7" ht="15.75" thickTop="1">
      <c r="A306" s="565"/>
      <c r="B306" s="566"/>
      <c r="C306" s="589"/>
      <c r="D306" s="590"/>
      <c r="E306" s="589"/>
      <c r="F306" s="557"/>
      <c r="G306" s="557"/>
    </row>
    <row r="307" spans="1:7">
      <c r="A307" s="565">
        <v>395.7</v>
      </c>
      <c r="B307" s="566" t="s">
        <v>1782</v>
      </c>
      <c r="C307" s="557"/>
      <c r="D307" s="558"/>
      <c r="E307" s="589"/>
      <c r="F307" s="557"/>
      <c r="G307" s="557"/>
    </row>
    <row r="308" spans="1:7">
      <c r="A308" s="565"/>
      <c r="B308" s="566"/>
      <c r="C308" s="589" t="s">
        <v>1783</v>
      </c>
      <c r="D308" s="590">
        <v>1997</v>
      </c>
      <c r="E308" s="589"/>
      <c r="F308" s="557"/>
      <c r="G308" s="575">
        <v>2134.65</v>
      </c>
    </row>
    <row r="309" spans="1:7">
      <c r="A309" s="565"/>
      <c r="B309" s="566"/>
      <c r="C309" s="589" t="s">
        <v>1784</v>
      </c>
      <c r="D309" s="590">
        <v>2000</v>
      </c>
      <c r="E309" s="589"/>
      <c r="F309" s="557"/>
      <c r="G309" s="575">
        <v>1680.67</v>
      </c>
    </row>
    <row r="310" spans="1:7">
      <c r="A310" s="565"/>
      <c r="B310" s="566"/>
      <c r="C310" s="589" t="s">
        <v>1785</v>
      </c>
      <c r="D310" s="590">
        <v>2006</v>
      </c>
      <c r="E310" s="589"/>
      <c r="F310" s="557"/>
      <c r="G310" s="575">
        <v>5075.5600000000004</v>
      </c>
    </row>
    <row r="311" spans="1:7">
      <c r="A311" s="565"/>
      <c r="B311" s="566"/>
      <c r="C311" s="589" t="s">
        <v>1786</v>
      </c>
      <c r="D311" s="590">
        <v>2006</v>
      </c>
      <c r="E311" s="589"/>
      <c r="F311" s="557"/>
      <c r="G311" s="575">
        <v>2711.05</v>
      </c>
    </row>
    <row r="312" spans="1:7">
      <c r="A312" s="565"/>
      <c r="B312" s="566"/>
      <c r="C312" s="589" t="s">
        <v>1787</v>
      </c>
      <c r="D312" s="590">
        <v>2014</v>
      </c>
      <c r="E312" s="589"/>
      <c r="F312" s="557"/>
      <c r="G312" s="575">
        <v>1930</v>
      </c>
    </row>
    <row r="313" spans="1:7">
      <c r="A313" s="565"/>
      <c r="B313" s="566"/>
      <c r="C313" s="589" t="s">
        <v>1788</v>
      </c>
      <c r="D313" s="590">
        <v>2014</v>
      </c>
      <c r="E313" s="589"/>
      <c r="F313" s="557"/>
      <c r="G313" s="575">
        <v>1980</v>
      </c>
    </row>
    <row r="314" spans="1:7">
      <c r="A314" s="565"/>
      <c r="B314" s="566"/>
      <c r="C314" s="589" t="s">
        <v>1789</v>
      </c>
      <c r="D314" s="590">
        <v>2015</v>
      </c>
      <c r="E314" s="589"/>
      <c r="F314" s="557"/>
      <c r="G314" s="575">
        <v>1874</v>
      </c>
    </row>
    <row r="315" spans="1:7">
      <c r="A315" s="565"/>
      <c r="B315" s="566"/>
      <c r="C315" s="589" t="s">
        <v>1790</v>
      </c>
      <c r="D315" s="590">
        <v>2015</v>
      </c>
      <c r="E315" s="589"/>
      <c r="F315" s="557"/>
      <c r="G315" s="575">
        <v>52683.89</v>
      </c>
    </row>
    <row r="316" spans="1:7" ht="15.75" thickBot="1">
      <c r="A316" s="565"/>
      <c r="B316" s="566"/>
      <c r="C316" s="571" t="s">
        <v>1791</v>
      </c>
      <c r="D316" s="568"/>
      <c r="E316" s="587"/>
      <c r="F316" s="570"/>
      <c r="G316" s="572">
        <v>70069.820000000007</v>
      </c>
    </row>
    <row r="317" spans="1:7" ht="15.75" thickTop="1">
      <c r="A317" s="565"/>
      <c r="B317" s="566"/>
      <c r="C317" s="557"/>
      <c r="D317" s="558"/>
      <c r="E317" s="589"/>
      <c r="F317" s="557"/>
      <c r="G317" s="557"/>
    </row>
    <row r="318" spans="1:7">
      <c r="A318" s="565">
        <v>396.7</v>
      </c>
      <c r="B318" s="566" t="s">
        <v>1792</v>
      </c>
      <c r="C318" s="589"/>
      <c r="D318" s="590"/>
      <c r="E318" s="589"/>
      <c r="F318" s="557"/>
      <c r="G318" s="557"/>
    </row>
    <row r="319" spans="1:7">
      <c r="A319" s="565"/>
      <c r="B319" s="566"/>
      <c r="C319" s="589" t="s">
        <v>1793</v>
      </c>
      <c r="D319" s="590">
        <v>2011</v>
      </c>
      <c r="E319" s="589"/>
      <c r="F319" s="557"/>
      <c r="G319" s="575">
        <v>3996</v>
      </c>
    </row>
    <row r="320" spans="1:7" ht="15.75" thickBot="1">
      <c r="A320" s="565"/>
      <c r="B320" s="566"/>
      <c r="C320" s="571" t="s">
        <v>1794</v>
      </c>
      <c r="D320" s="568"/>
      <c r="E320" s="587"/>
      <c r="F320" s="570"/>
      <c r="G320" s="572">
        <v>3996</v>
      </c>
    </row>
    <row r="321" spans="1:7" ht="15.75" thickTop="1">
      <c r="A321" s="565"/>
      <c r="B321" s="566"/>
      <c r="C321" s="589"/>
      <c r="D321" s="590"/>
      <c r="E321" s="589"/>
      <c r="F321" s="557"/>
      <c r="G321" s="557"/>
    </row>
    <row r="322" spans="1:7">
      <c r="A322" s="565">
        <v>397.7</v>
      </c>
      <c r="B322" s="566" t="s">
        <v>1795</v>
      </c>
      <c r="C322" s="589"/>
      <c r="D322" s="590"/>
      <c r="E322" s="589"/>
      <c r="F322" s="557"/>
      <c r="G322" s="557"/>
    </row>
    <row r="323" spans="1:7">
      <c r="A323" s="565"/>
      <c r="B323" s="566"/>
      <c r="C323" s="589" t="s">
        <v>1796</v>
      </c>
      <c r="D323" s="590">
        <v>2002</v>
      </c>
      <c r="E323" s="589"/>
      <c r="F323" s="557"/>
      <c r="G323" s="575">
        <v>911.76</v>
      </c>
    </row>
    <row r="324" spans="1:7">
      <c r="A324" s="565"/>
      <c r="B324" s="566"/>
      <c r="C324" s="589" t="s">
        <v>1797</v>
      </c>
      <c r="D324" s="590">
        <v>2004</v>
      </c>
      <c r="E324" s="589"/>
      <c r="F324" s="557"/>
      <c r="G324" s="575">
        <v>1621.78</v>
      </c>
    </row>
    <row r="325" spans="1:7">
      <c r="A325" s="565"/>
      <c r="B325" s="566"/>
      <c r="C325" s="589" t="s">
        <v>1798</v>
      </c>
      <c r="D325" s="590">
        <v>2008</v>
      </c>
      <c r="E325" s="589"/>
      <c r="F325" s="557"/>
      <c r="G325" s="575">
        <v>993</v>
      </c>
    </row>
    <row r="326" spans="1:7">
      <c r="A326" s="565"/>
      <c r="B326" s="566"/>
      <c r="C326" s="589" t="s">
        <v>1799</v>
      </c>
      <c r="D326" s="590">
        <v>2012</v>
      </c>
      <c r="E326" s="589"/>
      <c r="F326" s="557"/>
      <c r="G326" s="575">
        <v>13820.85</v>
      </c>
    </row>
    <row r="327" spans="1:7">
      <c r="A327" s="565"/>
      <c r="B327" s="566"/>
      <c r="C327" s="589" t="s">
        <v>1800</v>
      </c>
      <c r="D327" s="590">
        <v>2013</v>
      </c>
      <c r="E327" s="589"/>
      <c r="F327" s="557"/>
      <c r="G327" s="575">
        <v>2380</v>
      </c>
    </row>
    <row r="328" spans="1:7">
      <c r="A328" s="565"/>
      <c r="B328" s="566"/>
      <c r="C328" s="589" t="s">
        <v>1799</v>
      </c>
      <c r="D328" s="590">
        <v>2013</v>
      </c>
      <c r="E328" s="589"/>
      <c r="F328" s="557"/>
      <c r="G328" s="575">
        <v>9900</v>
      </c>
    </row>
    <row r="329" spans="1:7">
      <c r="A329" s="565"/>
      <c r="B329" s="566"/>
      <c r="C329" s="589" t="s">
        <v>1801</v>
      </c>
      <c r="D329" s="590">
        <v>2014</v>
      </c>
      <c r="E329" s="589"/>
      <c r="F329" s="557"/>
      <c r="G329" s="575">
        <v>2266</v>
      </c>
    </row>
    <row r="330" spans="1:7">
      <c r="A330" s="565"/>
      <c r="B330" s="566"/>
      <c r="C330" s="589" t="s">
        <v>1802</v>
      </c>
      <c r="D330" s="590">
        <v>2014</v>
      </c>
      <c r="E330" s="589"/>
      <c r="F330" s="557"/>
      <c r="G330" s="575">
        <v>7952</v>
      </c>
    </row>
    <row r="331" spans="1:7">
      <c r="A331" s="565"/>
      <c r="B331" s="566"/>
      <c r="C331" s="589" t="s">
        <v>1799</v>
      </c>
      <c r="D331" s="590">
        <v>2014</v>
      </c>
      <c r="E331" s="589"/>
      <c r="F331" s="557"/>
      <c r="G331" s="575">
        <v>23856</v>
      </c>
    </row>
    <row r="332" spans="1:7">
      <c r="A332" s="565"/>
      <c r="B332" s="566"/>
      <c r="C332" s="589" t="s">
        <v>1799</v>
      </c>
      <c r="D332" s="590">
        <v>2015</v>
      </c>
      <c r="E332" s="589"/>
      <c r="F332" s="557"/>
      <c r="G332" s="575">
        <v>3976</v>
      </c>
    </row>
    <row r="333" spans="1:7">
      <c r="A333" s="565"/>
      <c r="B333" s="566"/>
      <c r="C333" s="589" t="s">
        <v>1803</v>
      </c>
      <c r="D333" s="590">
        <v>2015</v>
      </c>
      <c r="E333" s="589"/>
      <c r="F333" s="557"/>
      <c r="G333" s="575">
        <v>6595</v>
      </c>
    </row>
    <row r="334" spans="1:7">
      <c r="A334" s="565"/>
      <c r="B334" s="566"/>
      <c r="C334" s="589" t="s">
        <v>1804</v>
      </c>
      <c r="D334" s="590">
        <v>2016</v>
      </c>
      <c r="E334" s="589"/>
      <c r="F334" s="557"/>
      <c r="G334" s="575">
        <v>7380</v>
      </c>
    </row>
    <row r="335" spans="1:7" ht="15.75" thickBot="1">
      <c r="A335" s="565"/>
      <c r="B335" s="566"/>
      <c r="C335" s="571" t="s">
        <v>1805</v>
      </c>
      <c r="D335" s="568"/>
      <c r="E335" s="587"/>
      <c r="F335" s="570"/>
      <c r="G335" s="572">
        <v>81652.39</v>
      </c>
    </row>
    <row r="336" spans="1:7" ht="15.75" thickTop="1">
      <c r="A336" s="565"/>
      <c r="B336" s="566"/>
      <c r="C336" s="589"/>
      <c r="D336" s="590"/>
      <c r="E336" s="589"/>
      <c r="F336" s="557"/>
      <c r="G336" s="557"/>
    </row>
    <row r="337" spans="1:7">
      <c r="A337" s="565"/>
      <c r="B337" s="566"/>
      <c r="C337" s="589"/>
      <c r="D337" s="590"/>
      <c r="E337" s="589"/>
      <c r="F337" s="557"/>
      <c r="G337" s="557"/>
    </row>
    <row r="338" spans="1:7" ht="15.75" thickBot="1">
      <c r="A338" s="557"/>
      <c r="B338" s="557"/>
      <c r="C338" s="593" t="s">
        <v>1806</v>
      </c>
      <c r="D338" s="562"/>
      <c r="E338" s="594"/>
      <c r="F338" s="594"/>
      <c r="G338" s="595">
        <v>68509605.57505165</v>
      </c>
    </row>
    <row r="339" spans="1:7" ht="15.75" thickTop="1"/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K37"/>
  <sheetViews>
    <sheetView showGridLines="0" topLeftCell="A22" workbookViewId="0">
      <selection activeCell="P13" sqref="P13"/>
    </sheetView>
  </sheetViews>
  <sheetFormatPr defaultRowHeight="15"/>
  <cols>
    <col min="4" max="4" width="11.5703125" bestFit="1" customWidth="1"/>
    <col min="5" max="5" width="13.7109375" customWidth="1"/>
    <col min="6" max="6" width="12.140625" customWidth="1"/>
    <col min="7" max="7" width="12" customWidth="1"/>
    <col min="8" max="8" width="11.5703125" bestFit="1" customWidth="1"/>
    <col min="10" max="10" width="11.5703125" bestFit="1" customWidth="1"/>
    <col min="11" max="11" width="14.7109375" customWidth="1"/>
  </cols>
  <sheetData>
    <row r="1" spans="1:11">
      <c r="B1" s="657" t="str">
        <f>Inputs!B1</f>
        <v>Pennsylvania-American Water Company</v>
      </c>
      <c r="C1" s="657"/>
      <c r="D1" s="657"/>
      <c r="E1" s="657"/>
      <c r="F1" s="657"/>
      <c r="G1" s="657"/>
      <c r="H1" s="657"/>
      <c r="I1" s="657"/>
      <c r="J1" s="657"/>
      <c r="K1" s="657"/>
    </row>
    <row r="2" spans="1:11">
      <c r="B2" s="657" t="str">
        <f>Inputs!B2</f>
        <v>Exeter Wastewater System</v>
      </c>
      <c r="C2" s="657"/>
      <c r="D2" s="657"/>
      <c r="E2" s="657"/>
      <c r="F2" s="657"/>
      <c r="G2" s="657"/>
      <c r="H2" s="657"/>
      <c r="I2" s="657"/>
      <c r="J2" s="657"/>
      <c r="K2" s="657"/>
    </row>
    <row r="3" spans="1:11">
      <c r="B3" s="657" t="str">
        <f>Inputs!B4</f>
        <v>Wastewater System</v>
      </c>
      <c r="C3" s="657"/>
      <c r="D3" s="657"/>
      <c r="E3" s="657"/>
      <c r="F3" s="657"/>
      <c r="G3" s="657"/>
      <c r="H3" s="657"/>
      <c r="I3" s="657"/>
      <c r="J3" s="657"/>
      <c r="K3" s="657"/>
    </row>
    <row r="4" spans="1:11">
      <c r="B4" s="657" t="s">
        <v>710</v>
      </c>
      <c r="C4" s="657"/>
      <c r="D4" s="657"/>
      <c r="E4" s="657"/>
      <c r="F4" s="657"/>
      <c r="G4" s="657"/>
      <c r="H4" s="657"/>
      <c r="I4" s="657"/>
      <c r="J4" s="657"/>
      <c r="K4" s="657"/>
    </row>
    <row r="5" spans="1:11">
      <c r="B5" s="657" t="str">
        <f>CONCATENATE("As of ",Inputs!B6)</f>
        <v>As of January 1, 2018</v>
      </c>
      <c r="C5" s="657"/>
      <c r="D5" s="657"/>
      <c r="E5" s="657"/>
      <c r="F5" s="657"/>
      <c r="G5" s="657"/>
      <c r="H5" s="657"/>
      <c r="I5" s="657"/>
      <c r="J5" s="657"/>
      <c r="K5" s="657"/>
    </row>
    <row r="6" spans="1:11">
      <c r="B6" s="657" t="s">
        <v>77</v>
      </c>
      <c r="C6" s="657"/>
      <c r="D6" s="657"/>
      <c r="E6" s="657"/>
      <c r="F6" s="657"/>
      <c r="G6" s="657"/>
      <c r="H6" s="657"/>
      <c r="I6" s="657"/>
      <c r="J6" s="657"/>
      <c r="K6" s="657"/>
    </row>
    <row r="7" spans="1:11">
      <c r="B7" s="657"/>
      <c r="C7" s="657"/>
      <c r="D7" s="657"/>
      <c r="E7" s="657"/>
      <c r="F7" s="657"/>
      <c r="G7" s="657"/>
      <c r="H7" s="657"/>
      <c r="I7" s="657"/>
      <c r="J7" s="657"/>
      <c r="K7" s="657"/>
    </row>
    <row r="8" spans="1:11">
      <c r="B8" s="4"/>
      <c r="C8" s="4"/>
    </row>
    <row r="9" spans="1:11">
      <c r="B9" s="43" t="s">
        <v>176</v>
      </c>
      <c r="C9" s="43"/>
      <c r="E9" s="158">
        <f>'DCF Forecast Parameters'!D82</f>
        <v>7.1899999999999992E-2</v>
      </c>
    </row>
    <row r="10" spans="1:11">
      <c r="B10" s="43" t="s">
        <v>177</v>
      </c>
      <c r="C10" s="43"/>
      <c r="E10" s="158">
        <f>'DCF Forecast Parameters'!D84</f>
        <v>5.67E-2</v>
      </c>
    </row>
    <row r="12" spans="1:11" s="39" customFormat="1" ht="64.5">
      <c r="B12" s="39" t="s">
        <v>3</v>
      </c>
      <c r="C12" s="104" t="s">
        <v>223</v>
      </c>
      <c r="D12" s="48" t="s">
        <v>105</v>
      </c>
      <c r="E12" s="48" t="s">
        <v>107</v>
      </c>
      <c r="F12" s="48" t="s">
        <v>35</v>
      </c>
      <c r="G12" s="48" t="s">
        <v>106</v>
      </c>
      <c r="H12" s="48" t="s">
        <v>108</v>
      </c>
      <c r="I12" s="48" t="s">
        <v>111</v>
      </c>
      <c r="J12" s="48" t="s">
        <v>112</v>
      </c>
      <c r="K12" s="48" t="s">
        <v>113</v>
      </c>
    </row>
    <row r="13" spans="1:11">
      <c r="A13" t="s">
        <v>612</v>
      </c>
      <c r="B13" s="163">
        <v>1</v>
      </c>
      <c r="C13" s="314">
        <v>0.5</v>
      </c>
      <c r="D13" s="315">
        <f>'DCF Investor Owned'!F54</f>
        <v>3713370.75</v>
      </c>
      <c r="E13" s="167">
        <f>'DCF Investor Owned'!F36</f>
        <v>2286303.2500000005</v>
      </c>
      <c r="F13" s="167">
        <f>'DCF Investor Owned'!F89</f>
        <v>1411155</v>
      </c>
      <c r="G13" s="167">
        <f>'DCF Investor Owned'!F174</f>
        <v>-213383</v>
      </c>
      <c r="H13" s="316">
        <f>D13+E13-F13-G13</f>
        <v>4801902</v>
      </c>
      <c r="I13" s="132">
        <f>ROUND(1/(1+E$9)^C13,3)</f>
        <v>0.96599999999999997</v>
      </c>
      <c r="J13" s="21">
        <f>ROUND(H13*I13,0)</f>
        <v>4638637</v>
      </c>
      <c r="K13" s="21">
        <f>SUM(J13:J$13)</f>
        <v>4638637</v>
      </c>
    </row>
    <row r="14" spans="1:11">
      <c r="A14" t="s">
        <v>159</v>
      </c>
      <c r="B14" s="163">
        <v>2</v>
      </c>
      <c r="C14" s="314">
        <f>C13+1</f>
        <v>1.5</v>
      </c>
      <c r="D14" s="315">
        <f>'DCF Investor Owned'!G54</f>
        <v>3717253.33</v>
      </c>
      <c r="E14" s="167">
        <f>'DCF Investor Owned'!G36</f>
        <v>2283004.67</v>
      </c>
      <c r="F14" s="167">
        <f>'DCF Investor Owned'!G89</f>
        <v>1429959</v>
      </c>
      <c r="G14" s="167">
        <f>'DCF Investor Owned'!G174</f>
        <v>-5605</v>
      </c>
      <c r="H14" s="316">
        <f t="shared" ref="H14:H32" si="0">D14+E14-F14-G14</f>
        <v>4575904</v>
      </c>
      <c r="I14" s="132">
        <f>ROUND(1/(1+E$9)^C14,3)</f>
        <v>0.90100000000000002</v>
      </c>
      <c r="J14" s="21">
        <f>ROUND(H14*I14,0)</f>
        <v>4122890</v>
      </c>
      <c r="K14" s="21">
        <f>SUM(J$13:J14)</f>
        <v>8761527</v>
      </c>
    </row>
    <row r="15" spans="1:11">
      <c r="A15" t="s">
        <v>160</v>
      </c>
      <c r="B15" s="163">
        <v>3</v>
      </c>
      <c r="C15" s="314">
        <f t="shared" ref="C15:C32" si="1">C14+1</f>
        <v>2.5</v>
      </c>
      <c r="D15" s="315">
        <f>'DCF Investor Owned'!H54</f>
        <v>3714944.6500000004</v>
      </c>
      <c r="E15" s="167">
        <f>'DCF Investor Owned'!H36</f>
        <v>2287217.3499999996</v>
      </c>
      <c r="F15" s="167">
        <f>'DCF Investor Owned'!H89</f>
        <v>1449037</v>
      </c>
      <c r="G15" s="167">
        <f>'DCF Investor Owned'!H174</f>
        <v>-5662</v>
      </c>
      <c r="H15" s="316">
        <f t="shared" si="0"/>
        <v>4558787</v>
      </c>
      <c r="I15" s="306">
        <f t="shared" ref="I15:I31" si="2">ROUND(1/(1+E$9)^C15,3)</f>
        <v>0.84099999999999997</v>
      </c>
      <c r="J15" s="21">
        <f t="shared" ref="J15:J28" si="3">ROUND(H15*I15,0)</f>
        <v>3833940</v>
      </c>
      <c r="K15" s="21">
        <f>SUM(J$13:J15)</f>
        <v>12595467</v>
      </c>
    </row>
    <row r="16" spans="1:11">
      <c r="A16" t="s">
        <v>161</v>
      </c>
      <c r="B16" s="163">
        <v>4</v>
      </c>
      <c r="C16" s="314">
        <f t="shared" si="1"/>
        <v>3.5</v>
      </c>
      <c r="D16" s="315">
        <f>'DCF Investor Owned'!I54</f>
        <v>3722423.8499999996</v>
      </c>
      <c r="E16" s="167">
        <f>'DCF Investor Owned'!I36</f>
        <v>2276378.1500000008</v>
      </c>
      <c r="F16" s="167">
        <f>'DCF Investor Owned'!I89</f>
        <v>1468397</v>
      </c>
      <c r="G16" s="167">
        <f>'DCF Investor Owned'!I174</f>
        <v>-5718</v>
      </c>
      <c r="H16" s="316">
        <f t="shared" si="0"/>
        <v>4536123</v>
      </c>
      <c r="I16" s="306">
        <f t="shared" si="2"/>
        <v>0.78400000000000003</v>
      </c>
      <c r="J16" s="21">
        <f t="shared" si="3"/>
        <v>3556320</v>
      </c>
      <c r="K16" s="21">
        <f>SUM(J$13:J16)</f>
        <v>16151787</v>
      </c>
    </row>
    <row r="17" spans="1:11">
      <c r="A17" t="s">
        <v>162</v>
      </c>
      <c r="B17" s="163">
        <v>5</v>
      </c>
      <c r="C17" s="314">
        <f t="shared" si="1"/>
        <v>4.5</v>
      </c>
      <c r="D17" s="315">
        <f>'DCF Investor Owned'!J54</f>
        <v>4426769.4800000004</v>
      </c>
      <c r="E17" s="167">
        <f>'DCF Investor Owned'!J36</f>
        <v>2279905.52</v>
      </c>
      <c r="F17" s="167">
        <f>'DCF Investor Owned'!J89</f>
        <v>1488038</v>
      </c>
      <c r="G17" s="167">
        <f>'DCF Investor Owned'!J174</f>
        <v>-63528</v>
      </c>
      <c r="H17" s="316">
        <f t="shared" si="0"/>
        <v>5282165</v>
      </c>
      <c r="I17" s="306">
        <f t="shared" si="2"/>
        <v>0.73199999999999998</v>
      </c>
      <c r="J17" s="21">
        <f t="shared" si="3"/>
        <v>3866545</v>
      </c>
      <c r="K17" s="21">
        <f>SUM(J$13:J17)</f>
        <v>20018332</v>
      </c>
    </row>
    <row r="18" spans="1:11">
      <c r="A18" t="s">
        <v>163</v>
      </c>
      <c r="B18" s="163">
        <v>6</v>
      </c>
      <c r="C18" s="314">
        <f t="shared" si="1"/>
        <v>5.5</v>
      </c>
      <c r="D18" s="315">
        <f>'DCF Investor Owned'!K54</f>
        <v>4508618.8699999992</v>
      </c>
      <c r="E18" s="167">
        <f>'DCF Investor Owned'!K36</f>
        <v>2282095.1300000004</v>
      </c>
      <c r="F18" s="167">
        <f>'DCF Investor Owned'!K89</f>
        <v>1507965</v>
      </c>
      <c r="G18" s="167">
        <f>'DCF Investor Owned'!K174</f>
        <v>-12821</v>
      </c>
      <c r="H18" s="316">
        <f t="shared" si="0"/>
        <v>5295570</v>
      </c>
      <c r="I18" s="306">
        <f t="shared" si="2"/>
        <v>0.68300000000000005</v>
      </c>
      <c r="J18" s="21">
        <f t="shared" si="3"/>
        <v>3616874</v>
      </c>
      <c r="K18" s="21">
        <f>SUM(J$13:J18)</f>
        <v>23635206</v>
      </c>
    </row>
    <row r="19" spans="1:11">
      <c r="A19" t="s">
        <v>164</v>
      </c>
      <c r="B19" s="163">
        <v>7</v>
      </c>
      <c r="C19" s="314">
        <f t="shared" si="1"/>
        <v>6.5</v>
      </c>
      <c r="D19" s="315">
        <f>'DCF Investor Owned'!L54</f>
        <v>4578653.0399999991</v>
      </c>
      <c r="E19" s="167">
        <f>'DCF Investor Owned'!L36</f>
        <v>2302730.9600000004</v>
      </c>
      <c r="F19" s="167">
        <f>'DCF Investor Owned'!L89</f>
        <v>1750771</v>
      </c>
      <c r="G19" s="167">
        <f>'DCF Investor Owned'!L174</f>
        <v>-13077</v>
      </c>
      <c r="H19" s="316">
        <f t="shared" si="0"/>
        <v>5143690</v>
      </c>
      <c r="I19" s="306">
        <f t="shared" si="2"/>
        <v>0.63700000000000001</v>
      </c>
      <c r="J19" s="21">
        <f t="shared" si="3"/>
        <v>3276531</v>
      </c>
      <c r="K19" s="21">
        <f>SUM(J$13:J19)</f>
        <v>26911737</v>
      </c>
    </row>
    <row r="20" spans="1:11">
      <c r="A20" t="s">
        <v>165</v>
      </c>
      <c r="B20" s="163">
        <v>8</v>
      </c>
      <c r="C20" s="314">
        <f t="shared" si="1"/>
        <v>7.5</v>
      </c>
      <c r="D20" s="315">
        <f>'DCF Investor Owned'!M54</f>
        <v>4671873.99</v>
      </c>
      <c r="E20" s="167">
        <f>'DCF Investor Owned'!M36</f>
        <v>2292559.0099999998</v>
      </c>
      <c r="F20" s="167">
        <f>'DCF Investor Owned'!M89</f>
        <v>1781820</v>
      </c>
      <c r="G20" s="167">
        <f>'DCF Investor Owned'!M174</f>
        <v>-13339</v>
      </c>
      <c r="H20" s="316">
        <f t="shared" si="0"/>
        <v>5195952</v>
      </c>
      <c r="I20" s="306">
        <f t="shared" si="2"/>
        <v>0.59399999999999997</v>
      </c>
      <c r="J20" s="21">
        <f t="shared" si="3"/>
        <v>3086395</v>
      </c>
      <c r="K20" s="21">
        <f>SUM(J$13:J20)</f>
        <v>29998132</v>
      </c>
    </row>
    <row r="21" spans="1:11">
      <c r="A21" t="s">
        <v>166</v>
      </c>
      <c r="B21" s="163">
        <v>9</v>
      </c>
      <c r="C21" s="314">
        <f t="shared" si="1"/>
        <v>8.5</v>
      </c>
      <c r="D21" s="315">
        <f>'DCF Investor Owned'!N54</f>
        <v>5249192.92</v>
      </c>
      <c r="E21" s="167">
        <f>'DCF Investor Owned'!N36</f>
        <v>2307139.0800000005</v>
      </c>
      <c r="F21" s="167">
        <f>'DCF Investor Owned'!N89</f>
        <v>1813467</v>
      </c>
      <c r="G21" s="167">
        <f>'DCF Investor Owned'!N174</f>
        <v>-54424</v>
      </c>
      <c r="H21" s="316">
        <f t="shared" si="0"/>
        <v>5797289</v>
      </c>
      <c r="I21" s="306">
        <f t="shared" si="2"/>
        <v>0.55400000000000005</v>
      </c>
      <c r="J21" s="21">
        <f t="shared" si="3"/>
        <v>3211698</v>
      </c>
      <c r="K21" s="21">
        <f>SUM(J$13:J21)</f>
        <v>33209830</v>
      </c>
    </row>
    <row r="22" spans="1:11">
      <c r="A22" t="s">
        <v>167</v>
      </c>
      <c r="B22" s="163">
        <v>10</v>
      </c>
      <c r="C22" s="314">
        <f t="shared" si="1"/>
        <v>9.5</v>
      </c>
      <c r="D22" s="315">
        <f>'DCF Investor Owned'!O54</f>
        <v>5713218.9900000002</v>
      </c>
      <c r="E22" s="167">
        <f>'DCF Investor Owned'!O36</f>
        <v>2299813.0099999998</v>
      </c>
      <c r="F22" s="167">
        <f>'DCF Investor Owned'!O89</f>
        <v>1845726</v>
      </c>
      <c r="G22" s="167">
        <f>'DCF Investor Owned'!O174</f>
        <v>-44083</v>
      </c>
      <c r="H22" s="316">
        <f t="shared" si="0"/>
        <v>6211389</v>
      </c>
      <c r="I22" s="306">
        <f t="shared" si="2"/>
        <v>0.51700000000000002</v>
      </c>
      <c r="J22" s="21">
        <f t="shared" si="3"/>
        <v>3211288</v>
      </c>
      <c r="K22" s="21">
        <f>SUM(J$13:J22)</f>
        <v>36421118</v>
      </c>
    </row>
    <row r="23" spans="1:11">
      <c r="A23" t="s">
        <v>168</v>
      </c>
      <c r="B23" s="163">
        <v>11</v>
      </c>
      <c r="C23" s="314">
        <f t="shared" si="1"/>
        <v>10.5</v>
      </c>
      <c r="D23" s="315">
        <f>'DCF Investor Owned'!P54</f>
        <v>5813852.4700000007</v>
      </c>
      <c r="E23" s="167">
        <f>'DCF Investor Owned'!P36</f>
        <v>2308944.5299999998</v>
      </c>
      <c r="F23" s="167">
        <f>'DCF Investor Owned'!P89</f>
        <v>1878610</v>
      </c>
      <c r="G23" s="167">
        <f>'DCF Investor Owned'!P174</f>
        <v>-15576</v>
      </c>
      <c r="H23" s="316">
        <f t="shared" si="0"/>
        <v>6259763</v>
      </c>
      <c r="I23" s="306">
        <f t="shared" si="2"/>
        <v>0.48199999999999998</v>
      </c>
      <c r="J23" s="21">
        <f t="shared" si="3"/>
        <v>3017206</v>
      </c>
      <c r="K23" s="21">
        <f>SUM(J$13:J23)</f>
        <v>39438324</v>
      </c>
    </row>
    <row r="24" spans="1:11">
      <c r="A24" t="s">
        <v>169</v>
      </c>
      <c r="B24" s="163">
        <v>12</v>
      </c>
      <c r="C24" s="314">
        <f t="shared" si="1"/>
        <v>11.5</v>
      </c>
      <c r="D24" s="315">
        <f>'DCF Investor Owned'!Q54</f>
        <v>5925220.6500000004</v>
      </c>
      <c r="E24" s="167">
        <f>'DCF Investor Owned'!Q36</f>
        <v>2305153.35</v>
      </c>
      <c r="F24" s="167">
        <f>'DCF Investor Owned'!Q89</f>
        <v>1912130</v>
      </c>
      <c r="G24" s="167">
        <f>'DCF Investor Owned'!Q174</f>
        <v>-15887</v>
      </c>
      <c r="H24" s="316">
        <f t="shared" si="0"/>
        <v>6334131</v>
      </c>
      <c r="I24" s="306">
        <f t="shared" si="2"/>
        <v>0.45</v>
      </c>
      <c r="J24" s="21">
        <f t="shared" si="3"/>
        <v>2850359</v>
      </c>
      <c r="K24" s="21">
        <f>SUM(J$13:J24)</f>
        <v>42288683</v>
      </c>
    </row>
    <row r="25" spans="1:11">
      <c r="A25" t="s">
        <v>170</v>
      </c>
      <c r="B25" s="163">
        <v>13</v>
      </c>
      <c r="C25" s="314">
        <f t="shared" si="1"/>
        <v>12.5</v>
      </c>
      <c r="D25" s="315">
        <f>'DCF Investor Owned'!R54</f>
        <v>6622985.4700000007</v>
      </c>
      <c r="E25" s="167">
        <f>'DCF Investor Owned'!R36</f>
        <v>2317079.5299999998</v>
      </c>
      <c r="F25" s="167">
        <f>'DCF Investor Owned'!R89</f>
        <v>1946302</v>
      </c>
      <c r="G25" s="167">
        <f>'DCF Investor Owned'!R174</f>
        <v>-64821</v>
      </c>
      <c r="H25" s="316">
        <f t="shared" si="0"/>
        <v>7058584</v>
      </c>
      <c r="I25" s="306">
        <f t="shared" si="2"/>
        <v>0.42</v>
      </c>
      <c r="J25" s="21">
        <f t="shared" si="3"/>
        <v>2964605</v>
      </c>
      <c r="K25" s="21">
        <f>SUM(J$13:J25)</f>
        <v>45253288</v>
      </c>
    </row>
    <row r="26" spans="1:11">
      <c r="A26" t="s">
        <v>171</v>
      </c>
      <c r="B26" s="163">
        <v>14</v>
      </c>
      <c r="C26" s="314">
        <f t="shared" si="1"/>
        <v>13.5</v>
      </c>
      <c r="D26" s="315">
        <f>'DCF Investor Owned'!S54</f>
        <v>6737577.6699999999</v>
      </c>
      <c r="E26" s="167">
        <f>'DCF Investor Owned'!S36</f>
        <v>2329790.33</v>
      </c>
      <c r="F26" s="167">
        <f>'DCF Investor Owned'!S89</f>
        <v>1981137</v>
      </c>
      <c r="G26" s="167">
        <f>'DCF Investor Owned'!S174</f>
        <v>-17502</v>
      </c>
      <c r="H26" s="316">
        <f t="shared" si="0"/>
        <v>7103733</v>
      </c>
      <c r="I26" s="306">
        <f t="shared" si="2"/>
        <v>0.39200000000000002</v>
      </c>
      <c r="J26" s="21">
        <f t="shared" si="3"/>
        <v>2784663</v>
      </c>
      <c r="K26" s="21">
        <f>SUM(J$13:J26)</f>
        <v>48037951</v>
      </c>
    </row>
    <row r="27" spans="1:11">
      <c r="A27" t="s">
        <v>172</v>
      </c>
      <c r="B27" s="163">
        <v>15</v>
      </c>
      <c r="C27" s="314">
        <f t="shared" si="1"/>
        <v>14.5</v>
      </c>
      <c r="D27" s="315">
        <f>'DCF Investor Owned'!T54</f>
        <v>7301340.6500000004</v>
      </c>
      <c r="E27" s="167">
        <f>'DCF Investor Owned'!T36</f>
        <v>2328849.3499999996</v>
      </c>
      <c r="F27" s="167">
        <f>'DCF Investor Owned'!T89</f>
        <v>2016650</v>
      </c>
      <c r="G27" s="167">
        <f>'DCF Investor Owned'!T174</f>
        <v>-53555</v>
      </c>
      <c r="H27" s="316">
        <f t="shared" si="0"/>
        <v>7667095</v>
      </c>
      <c r="I27" s="306">
        <f t="shared" si="2"/>
        <v>0.36499999999999999</v>
      </c>
      <c r="J27" s="21">
        <f t="shared" si="3"/>
        <v>2798490</v>
      </c>
      <c r="K27" s="21">
        <f>SUM(J$13:J27)</f>
        <v>50836441</v>
      </c>
    </row>
    <row r="28" spans="1:11">
      <c r="A28" t="s">
        <v>173</v>
      </c>
      <c r="B28" s="163">
        <v>16</v>
      </c>
      <c r="C28" s="314">
        <f t="shared" si="1"/>
        <v>15.5</v>
      </c>
      <c r="D28" s="315">
        <f>'DCF Investor Owned'!U54</f>
        <v>7199775.1500000004</v>
      </c>
      <c r="E28" s="167">
        <f>'DCF Investor Owned'!U36</f>
        <v>2336425.85</v>
      </c>
      <c r="F28" s="167">
        <f>'DCF Investor Owned'!U89</f>
        <v>1686951</v>
      </c>
      <c r="G28" s="167">
        <f>'DCF Investor Owned'!U174</f>
        <v>0</v>
      </c>
      <c r="H28" s="316">
        <f t="shared" si="0"/>
        <v>7849250</v>
      </c>
      <c r="I28" s="306">
        <f t="shared" si="2"/>
        <v>0.34100000000000003</v>
      </c>
      <c r="J28" s="21">
        <f t="shared" si="3"/>
        <v>2676594</v>
      </c>
      <c r="K28" s="21">
        <f>SUM(J$13:J28)</f>
        <v>53513035</v>
      </c>
    </row>
    <row r="29" spans="1:11">
      <c r="A29" t="s">
        <v>174</v>
      </c>
      <c r="B29" s="163">
        <v>17</v>
      </c>
      <c r="C29" s="314">
        <f t="shared" si="1"/>
        <v>16.5</v>
      </c>
      <c r="D29" s="315">
        <f>'DCF Investor Owned'!V54</f>
        <v>7806465.0199999996</v>
      </c>
      <c r="E29" s="167">
        <f>'DCF Investor Owned'!V36</f>
        <v>2322872.9800000004</v>
      </c>
      <c r="F29" s="167">
        <f>'DCF Investor Owned'!V89</f>
        <v>1710730</v>
      </c>
      <c r="G29" s="167">
        <f>'DCF Investor Owned'!V174</f>
        <v>-56768</v>
      </c>
      <c r="H29" s="316">
        <f t="shared" si="0"/>
        <v>8475376</v>
      </c>
      <c r="I29" s="306">
        <f t="shared" si="2"/>
        <v>0.318</v>
      </c>
      <c r="J29" s="21">
        <f>ROUND(H29*I29,0)</f>
        <v>2695170</v>
      </c>
      <c r="K29" s="21">
        <f>SUM(J$13:J29)</f>
        <v>56208205</v>
      </c>
    </row>
    <row r="30" spans="1:11">
      <c r="A30" t="s">
        <v>175</v>
      </c>
      <c r="B30" s="163">
        <v>18</v>
      </c>
      <c r="C30" s="314">
        <f t="shared" si="1"/>
        <v>17.5</v>
      </c>
      <c r="D30" s="315">
        <f>'DCF Investor Owned'!W54</f>
        <v>7694820.1699999999</v>
      </c>
      <c r="E30" s="167">
        <f>'DCF Investor Owned'!W36</f>
        <v>2336673.83</v>
      </c>
      <c r="F30" s="167">
        <f>'DCF Investor Owned'!W89</f>
        <v>1734870</v>
      </c>
      <c r="G30" s="167">
        <f>'DCF Investor Owned'!W174</f>
        <v>0</v>
      </c>
      <c r="H30" s="316">
        <f t="shared" si="0"/>
        <v>8296624</v>
      </c>
      <c r="I30" s="306">
        <f t="shared" si="2"/>
        <v>0.29699999999999999</v>
      </c>
      <c r="J30" s="21">
        <f>ROUND(H30*I30,0)</f>
        <v>2464097</v>
      </c>
      <c r="K30" s="21">
        <f>SUM(J$13:J30)</f>
        <v>58672302</v>
      </c>
    </row>
    <row r="31" spans="1:11">
      <c r="A31" t="s">
        <v>467</v>
      </c>
      <c r="B31" s="163">
        <v>19</v>
      </c>
      <c r="C31" s="314">
        <f t="shared" si="1"/>
        <v>18.5</v>
      </c>
      <c r="D31" s="315">
        <f>'DCF Investor Owned'!X54</f>
        <v>7577116.2899999991</v>
      </c>
      <c r="E31" s="167">
        <f>'DCF Investor Owned'!X36</f>
        <v>2354781.7100000004</v>
      </c>
      <c r="F31" s="167">
        <f>'DCF Investor Owned'!X89</f>
        <v>1759376</v>
      </c>
      <c r="G31" s="167">
        <f>'DCF Investor Owned'!X174</f>
        <v>0</v>
      </c>
      <c r="H31" s="316">
        <f>D31+E31-F31-G31</f>
        <v>8172522</v>
      </c>
      <c r="I31" s="306">
        <f t="shared" si="2"/>
        <v>0.27700000000000002</v>
      </c>
      <c r="J31" s="21">
        <f>ROUND(H31*I31,0)</f>
        <v>2263789</v>
      </c>
      <c r="K31" s="21">
        <f>SUM(J$13:J31)</f>
        <v>60936091</v>
      </c>
    </row>
    <row r="32" spans="1:11" ht="30">
      <c r="A32" t="s">
        <v>468</v>
      </c>
      <c r="B32" s="164" t="s">
        <v>181</v>
      </c>
      <c r="C32" s="314">
        <f t="shared" si="1"/>
        <v>19.5</v>
      </c>
      <c r="D32" s="315">
        <f>'DCF Investor Owned'!Y54</f>
        <v>7972547.620000001</v>
      </c>
      <c r="E32" s="167">
        <f>'DCF Investor Owned'!Y36</f>
        <v>2338566.3799999994</v>
      </c>
      <c r="F32" s="167">
        <f>'DCF Investor Owned'!Y89</f>
        <v>1784260</v>
      </c>
      <c r="G32" s="167">
        <f>'DCF Investor Owned'!Y174</f>
        <v>-40117</v>
      </c>
      <c r="H32" s="316">
        <f t="shared" si="0"/>
        <v>8566971</v>
      </c>
      <c r="I32" s="306">
        <f>G37</f>
        <v>4.55</v>
      </c>
      <c r="J32" s="21">
        <f>ROUND(H32*I32,0)</f>
        <v>38979718</v>
      </c>
      <c r="K32" s="21">
        <f>SUM(J$13:J32)</f>
        <v>99915809</v>
      </c>
    </row>
    <row r="33" spans="2:11">
      <c r="B33" s="104"/>
      <c r="C33" s="103"/>
      <c r="D33" s="111"/>
      <c r="E33" s="308">
        <f>SUM(E13:E32)</f>
        <v>46176283.970000014</v>
      </c>
      <c r="F33" s="308">
        <f>SUM(F13:F32)</f>
        <v>34357351</v>
      </c>
      <c r="G33" s="111"/>
      <c r="H33" s="9"/>
      <c r="I33" s="44"/>
      <c r="J33" s="9"/>
      <c r="K33" s="9"/>
    </row>
    <row r="34" spans="2:11">
      <c r="B34" t="s">
        <v>223</v>
      </c>
      <c r="G34" s="132">
        <f>C32</f>
        <v>19.5</v>
      </c>
    </row>
    <row r="35" spans="2:11" ht="17.25">
      <c r="B35" t="s">
        <v>471</v>
      </c>
      <c r="G35" s="306">
        <f>ROUND(1/(1+E9)^G34,3)</f>
        <v>0.25800000000000001</v>
      </c>
    </row>
    <row r="36" spans="2:11">
      <c r="B36" t="s">
        <v>472</v>
      </c>
      <c r="G36" s="306">
        <f>ROUND(1/E10,3)</f>
        <v>17.637</v>
      </c>
    </row>
    <row r="37" spans="2:11" ht="18">
      <c r="B37" t="s">
        <v>470</v>
      </c>
      <c r="G37" s="132">
        <f>ROUND(G35*G36,3)</f>
        <v>4.55</v>
      </c>
    </row>
  </sheetData>
  <mergeCells count="7">
    <mergeCell ref="B1:K1"/>
    <mergeCell ref="B2:K2"/>
    <mergeCell ref="B6:K6"/>
    <mergeCell ref="B7:K7"/>
    <mergeCell ref="B3:K3"/>
    <mergeCell ref="B4:K4"/>
    <mergeCell ref="B5:K5"/>
  </mergeCells>
  <pageMargins left="0.95" right="0.7" top="1.25" bottom="0.75" header="0.8" footer="0.3"/>
  <pageSetup scale="76" orientation="portrait" r:id="rId1"/>
  <headerFooter>
    <oddHeader>&amp;Z&amp;F</oddHeader>
    <oddFooter>&amp;A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A86806-45C6-438D-990E-E456177BA450}">
  <sheetPr>
    <pageSetUpPr fitToPage="1"/>
  </sheetPr>
  <dimension ref="A1:AH39"/>
  <sheetViews>
    <sheetView topLeftCell="A6" workbookViewId="0">
      <selection activeCell="D19" sqref="D19"/>
    </sheetView>
  </sheetViews>
  <sheetFormatPr defaultRowHeight="15"/>
  <cols>
    <col min="1" max="1" width="26.42578125" style="556" customWidth="1"/>
    <col min="2" max="3" width="9.140625" style="556"/>
    <col min="4" max="4" width="11.5703125" style="556" bestFit="1" customWidth="1"/>
    <col min="5" max="9" width="13.7109375" style="556" customWidth="1"/>
    <col min="10" max="10" width="12.140625" style="556" customWidth="1"/>
    <col min="11" max="11" width="12" style="556" customWidth="1"/>
    <col min="12" max="12" width="11.5703125" style="556" bestFit="1" customWidth="1"/>
    <col min="13" max="13" width="9.140625" style="556"/>
    <col min="14" max="14" width="11.5703125" style="556" bestFit="1" customWidth="1"/>
    <col min="15" max="15" width="14.7109375" style="556" customWidth="1"/>
    <col min="16" max="16" width="22.28515625" style="556" customWidth="1"/>
    <col min="17" max="18" width="9.140625" style="556"/>
    <col min="19" max="19" width="12.7109375" style="556" customWidth="1"/>
    <col min="20" max="20" width="12.5703125" style="556" customWidth="1"/>
    <col min="21" max="21" width="13.140625" style="556" customWidth="1"/>
    <col min="22" max="22" width="10.5703125" style="556" customWidth="1"/>
    <col min="23" max="23" width="13.7109375" style="556" customWidth="1"/>
    <col min="24" max="24" width="12" style="556" customWidth="1"/>
    <col min="25" max="25" width="10.28515625" style="556" customWidth="1"/>
    <col min="26" max="26" width="11.85546875" style="556" customWidth="1"/>
    <col min="27" max="27" width="14.140625" style="556" customWidth="1"/>
    <col min="28" max="28" width="12" style="556" customWidth="1"/>
    <col min="29" max="29" width="12.85546875" style="556" customWidth="1"/>
    <col min="30" max="30" width="13" style="556" customWidth="1"/>
    <col min="31" max="31" width="9.140625" style="556"/>
    <col min="32" max="32" width="12.28515625" style="556" customWidth="1"/>
    <col min="33" max="16384" width="9.140625" style="556"/>
  </cols>
  <sheetData>
    <row r="1" spans="1:34">
      <c r="B1" s="556">
        <v>1</v>
      </c>
      <c r="C1" s="9">
        <f>B1+1</f>
        <v>2</v>
      </c>
      <c r="D1" s="9">
        <f t="shared" ref="D1:O1" si="0">C1+1</f>
        <v>3</v>
      </c>
      <c r="E1" s="9">
        <f t="shared" si="0"/>
        <v>4</v>
      </c>
      <c r="F1" s="9">
        <f t="shared" si="0"/>
        <v>5</v>
      </c>
      <c r="G1" s="9">
        <f t="shared" si="0"/>
        <v>6</v>
      </c>
      <c r="H1" s="9">
        <f t="shared" si="0"/>
        <v>7</v>
      </c>
      <c r="I1" s="9">
        <f t="shared" si="0"/>
        <v>8</v>
      </c>
      <c r="J1" s="9">
        <f t="shared" si="0"/>
        <v>9</v>
      </c>
      <c r="K1" s="9">
        <f t="shared" si="0"/>
        <v>10</v>
      </c>
      <c r="L1" s="9">
        <f t="shared" si="0"/>
        <v>11</v>
      </c>
      <c r="M1" s="9">
        <f t="shared" si="0"/>
        <v>12</v>
      </c>
      <c r="N1" s="9">
        <f t="shared" si="0"/>
        <v>13</v>
      </c>
      <c r="O1" s="9">
        <f t="shared" si="0"/>
        <v>14</v>
      </c>
      <c r="Q1" s="556">
        <v>1</v>
      </c>
      <c r="R1" s="556">
        <f>Q1+1</f>
        <v>2</v>
      </c>
      <c r="S1" s="556">
        <f t="shared" ref="S1:AG1" si="1">R1+1</f>
        <v>3</v>
      </c>
      <c r="T1" s="556">
        <f t="shared" si="1"/>
        <v>4</v>
      </c>
      <c r="U1" s="556">
        <f t="shared" si="1"/>
        <v>5</v>
      </c>
      <c r="V1" s="556">
        <f t="shared" si="1"/>
        <v>6</v>
      </c>
      <c r="W1" s="556">
        <f t="shared" si="1"/>
        <v>7</v>
      </c>
      <c r="X1" s="556">
        <f t="shared" si="1"/>
        <v>8</v>
      </c>
      <c r="Y1" s="556">
        <f t="shared" si="1"/>
        <v>9</v>
      </c>
      <c r="Z1" s="556">
        <f t="shared" si="1"/>
        <v>10</v>
      </c>
      <c r="AA1" s="556">
        <f t="shared" si="1"/>
        <v>11</v>
      </c>
      <c r="AB1" s="556">
        <f t="shared" si="1"/>
        <v>12</v>
      </c>
      <c r="AC1" s="556">
        <f t="shared" si="1"/>
        <v>13</v>
      </c>
      <c r="AD1" s="556">
        <f t="shared" si="1"/>
        <v>14</v>
      </c>
      <c r="AE1" s="556">
        <f t="shared" si="1"/>
        <v>15</v>
      </c>
      <c r="AF1" s="556">
        <f t="shared" si="1"/>
        <v>16</v>
      </c>
      <c r="AG1" s="556">
        <f t="shared" si="1"/>
        <v>17</v>
      </c>
    </row>
    <row r="2" spans="1:34">
      <c r="B2" s="657" t="str">
        <f>Inputs!$B1</f>
        <v>Pennsylvania-American Water Company</v>
      </c>
      <c r="C2" s="657"/>
      <c r="D2" s="657"/>
      <c r="E2" s="657"/>
      <c r="F2" s="657"/>
      <c r="G2" s="657"/>
      <c r="H2" s="657"/>
      <c r="I2" s="657"/>
      <c r="J2" s="657"/>
      <c r="K2" s="657"/>
      <c r="L2" s="657"/>
      <c r="M2" s="657"/>
      <c r="N2" s="657"/>
      <c r="O2" s="657"/>
      <c r="Q2" s="657" t="str">
        <f>Inputs!$B1</f>
        <v>Pennsylvania-American Water Company</v>
      </c>
      <c r="R2" s="657"/>
      <c r="S2" s="657"/>
      <c r="T2" s="657"/>
      <c r="U2" s="657"/>
      <c r="V2" s="657"/>
      <c r="W2" s="657"/>
      <c r="X2" s="657"/>
      <c r="Y2" s="657"/>
      <c r="Z2" s="657"/>
      <c r="AA2" s="657"/>
      <c r="AB2" s="657"/>
      <c r="AC2" s="657"/>
      <c r="AD2" s="657"/>
      <c r="AE2" s="657"/>
      <c r="AF2" s="657"/>
      <c r="AG2" s="657"/>
    </row>
    <row r="3" spans="1:34">
      <c r="B3" s="657" t="str">
        <f>Inputs!$B2</f>
        <v>Exeter Wastewater System</v>
      </c>
      <c r="C3" s="657"/>
      <c r="D3" s="657"/>
      <c r="E3" s="657"/>
      <c r="F3" s="657"/>
      <c r="G3" s="657"/>
      <c r="H3" s="657"/>
      <c r="I3" s="657"/>
      <c r="J3" s="657"/>
      <c r="K3" s="657"/>
      <c r="L3" s="657"/>
      <c r="M3" s="657"/>
      <c r="N3" s="657"/>
      <c r="O3" s="657"/>
      <c r="Q3" s="657" t="str">
        <f>Inputs!$B2</f>
        <v>Exeter Wastewater System</v>
      </c>
      <c r="R3" s="657"/>
      <c r="S3" s="657"/>
      <c r="T3" s="657"/>
      <c r="U3" s="657"/>
      <c r="V3" s="657"/>
      <c r="W3" s="657"/>
      <c r="X3" s="657"/>
      <c r="Y3" s="657"/>
      <c r="Z3" s="657"/>
      <c r="AA3" s="657"/>
      <c r="AB3" s="657"/>
      <c r="AC3" s="657"/>
      <c r="AD3" s="657"/>
      <c r="AE3" s="657"/>
      <c r="AF3" s="657"/>
      <c r="AG3" s="657"/>
    </row>
    <row r="4" spans="1:34">
      <c r="B4" s="657" t="str">
        <f>Inputs!$B4</f>
        <v>Wastewater System</v>
      </c>
      <c r="C4" s="657"/>
      <c r="D4" s="657"/>
      <c r="E4" s="657"/>
      <c r="F4" s="657"/>
      <c r="G4" s="657"/>
      <c r="H4" s="657"/>
      <c r="I4" s="657"/>
      <c r="J4" s="657"/>
      <c r="K4" s="657"/>
      <c r="L4" s="657"/>
      <c r="M4" s="657"/>
      <c r="N4" s="657"/>
      <c r="O4" s="657"/>
      <c r="Q4" s="657" t="str">
        <f>Inputs!$B4</f>
        <v>Wastewater System</v>
      </c>
      <c r="R4" s="657"/>
      <c r="S4" s="657"/>
      <c r="T4" s="657"/>
      <c r="U4" s="657"/>
      <c r="V4" s="657"/>
      <c r="W4" s="657"/>
      <c r="X4" s="657"/>
      <c r="Y4" s="657"/>
      <c r="Z4" s="657"/>
      <c r="AA4" s="657"/>
      <c r="AB4" s="657"/>
      <c r="AC4" s="657"/>
      <c r="AD4" s="657"/>
      <c r="AE4" s="657"/>
      <c r="AF4" s="657"/>
      <c r="AG4" s="657"/>
    </row>
    <row r="5" spans="1:34">
      <c r="B5" s="657" t="s">
        <v>710</v>
      </c>
      <c r="C5" s="657"/>
      <c r="D5" s="657"/>
      <c r="E5" s="657"/>
      <c r="F5" s="657"/>
      <c r="G5" s="657"/>
      <c r="H5" s="657"/>
      <c r="I5" s="657"/>
      <c r="J5" s="657"/>
      <c r="K5" s="657"/>
      <c r="L5" s="657"/>
      <c r="M5" s="657"/>
      <c r="N5" s="657"/>
      <c r="O5" s="657"/>
      <c r="Q5" s="657" t="s">
        <v>710</v>
      </c>
      <c r="R5" s="657"/>
      <c r="S5" s="657"/>
      <c r="T5" s="657"/>
      <c r="U5" s="657"/>
      <c r="V5" s="657"/>
      <c r="W5" s="657"/>
      <c r="X5" s="657"/>
      <c r="Y5" s="657"/>
      <c r="Z5" s="657"/>
      <c r="AA5" s="657"/>
      <c r="AB5" s="657"/>
      <c r="AC5" s="657"/>
      <c r="AD5" s="657"/>
      <c r="AE5" s="657"/>
      <c r="AF5" s="657"/>
      <c r="AG5" s="657"/>
    </row>
    <row r="6" spans="1:34">
      <c r="B6" s="657" t="str">
        <f>CONCATENATE("As of ",Inputs!$B6)</f>
        <v>As of January 1, 2018</v>
      </c>
      <c r="C6" s="657"/>
      <c r="D6" s="657"/>
      <c r="E6" s="657"/>
      <c r="F6" s="657"/>
      <c r="G6" s="657"/>
      <c r="H6" s="657"/>
      <c r="I6" s="657"/>
      <c r="J6" s="657"/>
      <c r="K6" s="657"/>
      <c r="L6" s="657"/>
      <c r="M6" s="657"/>
      <c r="N6" s="657"/>
      <c r="O6" s="657"/>
      <c r="Q6" s="657" t="str">
        <f>CONCATENATE("As of ",Inputs!$B6)</f>
        <v>As of January 1, 2018</v>
      </c>
      <c r="R6" s="657"/>
      <c r="S6" s="657"/>
      <c r="T6" s="657"/>
      <c r="U6" s="657"/>
      <c r="V6" s="657"/>
      <c r="W6" s="657"/>
      <c r="X6" s="657"/>
      <c r="Y6" s="657"/>
      <c r="Z6" s="657"/>
      <c r="AA6" s="657"/>
      <c r="AB6" s="657"/>
      <c r="AC6" s="657"/>
      <c r="AD6" s="657"/>
      <c r="AE6" s="657"/>
      <c r="AF6" s="657"/>
      <c r="AG6" s="657"/>
    </row>
    <row r="7" spans="1:34">
      <c r="B7" s="657" t="s">
        <v>77</v>
      </c>
      <c r="C7" s="657"/>
      <c r="D7" s="657"/>
      <c r="E7" s="657"/>
      <c r="F7" s="657"/>
      <c r="G7" s="657"/>
      <c r="H7" s="657"/>
      <c r="I7" s="657"/>
      <c r="J7" s="657"/>
      <c r="K7" s="657"/>
      <c r="L7" s="657"/>
      <c r="M7" s="657"/>
      <c r="N7" s="657"/>
      <c r="O7" s="657"/>
      <c r="Q7" s="658" t="s">
        <v>2072</v>
      </c>
      <c r="R7" s="658"/>
      <c r="S7" s="658"/>
      <c r="T7" s="658"/>
      <c r="U7" s="658"/>
      <c r="V7" s="658"/>
      <c r="W7" s="658"/>
      <c r="X7" s="658"/>
      <c r="Y7" s="658"/>
      <c r="Z7" s="658"/>
      <c r="AA7" s="658"/>
      <c r="AB7" s="658"/>
      <c r="AC7" s="658"/>
      <c r="AD7" s="658"/>
      <c r="AE7" s="658"/>
      <c r="AF7" s="658"/>
      <c r="AG7" s="658"/>
      <c r="AH7" s="658"/>
    </row>
    <row r="8" spans="1:34">
      <c r="B8" s="657"/>
      <c r="C8" s="657"/>
      <c r="D8" s="657"/>
      <c r="E8" s="657"/>
      <c r="F8" s="657"/>
      <c r="G8" s="657"/>
      <c r="H8" s="657"/>
      <c r="I8" s="657"/>
      <c r="J8" s="657"/>
      <c r="K8" s="657"/>
      <c r="L8" s="657"/>
      <c r="M8" s="657"/>
      <c r="N8" s="657"/>
      <c r="O8" s="657"/>
      <c r="Q8" s="658" t="s">
        <v>2073</v>
      </c>
      <c r="R8" s="658"/>
      <c r="S8" s="658"/>
      <c r="T8" s="658"/>
      <c r="U8" s="658"/>
      <c r="V8" s="658"/>
      <c r="W8" s="658"/>
      <c r="X8" s="658"/>
      <c r="Y8" s="658"/>
      <c r="Z8" s="658"/>
      <c r="AA8" s="658"/>
      <c r="AB8" s="658"/>
      <c r="AC8" s="658"/>
      <c r="AD8" s="658"/>
      <c r="AE8" s="658"/>
      <c r="AF8" s="658"/>
      <c r="AG8" s="658"/>
      <c r="AH8" s="652"/>
    </row>
    <row r="9" spans="1:34">
      <c r="B9" s="4"/>
      <c r="C9" s="4"/>
    </row>
    <row r="10" spans="1:34">
      <c r="B10" s="43" t="s">
        <v>176</v>
      </c>
      <c r="C10" s="43"/>
      <c r="E10" s="158">
        <f>'DCF Forecast Parameters'!D82</f>
        <v>7.1899999999999992E-2</v>
      </c>
      <c r="F10" s="158"/>
      <c r="G10" s="158"/>
      <c r="H10" s="158"/>
      <c r="I10" s="158"/>
    </row>
    <row r="11" spans="1:34">
      <c r="B11" s="43" t="s">
        <v>177</v>
      </c>
      <c r="C11" s="43"/>
      <c r="E11" s="158">
        <f>'DCF Forecast Parameters'!D84</f>
        <v>5.67E-2</v>
      </c>
      <c r="F11" s="158"/>
      <c r="G11" s="158"/>
      <c r="H11" s="158"/>
      <c r="I11" s="158"/>
    </row>
    <row r="12" spans="1:34">
      <c r="B12" s="634" t="str">
        <f>CONCATENATE("(",B1,")")</f>
        <v>(1)</v>
      </c>
      <c r="C12" s="634" t="str">
        <f t="shared" ref="C12:O12" si="2">CONCATENATE("(",C1,")")</f>
        <v>(2)</v>
      </c>
      <c r="D12" s="634" t="str">
        <f t="shared" si="2"/>
        <v>(3)</v>
      </c>
      <c r="E12" s="634" t="str">
        <f t="shared" si="2"/>
        <v>(4)</v>
      </c>
      <c r="F12" s="634" t="str">
        <f t="shared" si="2"/>
        <v>(5)</v>
      </c>
      <c r="G12" s="634" t="str">
        <f t="shared" si="2"/>
        <v>(6)</v>
      </c>
      <c r="H12" s="634" t="str">
        <f t="shared" si="2"/>
        <v>(7)</v>
      </c>
      <c r="I12" s="634" t="str">
        <f t="shared" si="2"/>
        <v>(8)</v>
      </c>
      <c r="J12" s="634" t="str">
        <f t="shared" si="2"/>
        <v>(9)</v>
      </c>
      <c r="K12" s="634" t="str">
        <f t="shared" si="2"/>
        <v>(10)</v>
      </c>
      <c r="L12" s="634" t="str">
        <f t="shared" si="2"/>
        <v>(11)</v>
      </c>
      <c r="M12" s="634" t="str">
        <f t="shared" si="2"/>
        <v>(12)</v>
      </c>
      <c r="N12" s="634" t="str">
        <f t="shared" si="2"/>
        <v>(13)</v>
      </c>
      <c r="O12" s="634" t="str">
        <f t="shared" si="2"/>
        <v>(14)</v>
      </c>
      <c r="Q12" s="634" t="str">
        <f t="shared" ref="Q12:AG12" si="3">CONCATENATE("(",Q1,")")</f>
        <v>(1)</v>
      </c>
      <c r="R12" s="634" t="str">
        <f t="shared" si="3"/>
        <v>(2)</v>
      </c>
      <c r="S12" s="634" t="str">
        <f t="shared" si="3"/>
        <v>(3)</v>
      </c>
      <c r="T12" s="634" t="str">
        <f t="shared" si="3"/>
        <v>(4)</v>
      </c>
      <c r="U12" s="634" t="str">
        <f t="shared" si="3"/>
        <v>(5)</v>
      </c>
      <c r="V12" s="634" t="str">
        <f t="shared" si="3"/>
        <v>(6)</v>
      </c>
      <c r="W12" s="634" t="str">
        <f t="shared" si="3"/>
        <v>(7)</v>
      </c>
      <c r="X12" s="634" t="str">
        <f t="shared" si="3"/>
        <v>(8)</v>
      </c>
      <c r="Y12" s="634" t="str">
        <f t="shared" si="3"/>
        <v>(9)</v>
      </c>
      <c r="Z12" s="634" t="str">
        <f t="shared" si="3"/>
        <v>(10)</v>
      </c>
      <c r="AA12" s="634" t="str">
        <f t="shared" si="3"/>
        <v>(11)</v>
      </c>
      <c r="AB12" s="634" t="str">
        <f t="shared" si="3"/>
        <v>(12)</v>
      </c>
      <c r="AC12" s="634" t="str">
        <f t="shared" si="3"/>
        <v>(13)</v>
      </c>
      <c r="AD12" s="634" t="str">
        <f t="shared" si="3"/>
        <v>(14)</v>
      </c>
      <c r="AE12" s="634" t="str">
        <f t="shared" si="3"/>
        <v>(15)</v>
      </c>
      <c r="AF12" s="634" t="str">
        <f t="shared" si="3"/>
        <v>(16)</v>
      </c>
      <c r="AG12" s="634" t="str">
        <f t="shared" si="3"/>
        <v>(17)</v>
      </c>
    </row>
    <row r="13" spans="1:34" s="636" customFormat="1" ht="64.5">
      <c r="B13" s="636" t="s">
        <v>3</v>
      </c>
      <c r="C13" s="636" t="s">
        <v>223</v>
      </c>
      <c r="D13" s="48" t="s">
        <v>29</v>
      </c>
      <c r="E13" s="48" t="s">
        <v>2042</v>
      </c>
      <c r="F13" s="48" t="s">
        <v>1964</v>
      </c>
      <c r="G13" s="48" t="s">
        <v>2043</v>
      </c>
      <c r="H13" s="48" t="s">
        <v>2064</v>
      </c>
      <c r="I13" s="636" t="str">
        <f>CONCATENATE("State and Federal Taxes @ ",'Cost of Capital 1-1-2018'!$F$11*100,"%")</f>
        <v>State and Federal Taxes @ 28.89%</v>
      </c>
      <c r="J13" s="48" t="s">
        <v>35</v>
      </c>
      <c r="K13" s="48" t="s">
        <v>106</v>
      </c>
      <c r="L13" s="48" t="s">
        <v>108</v>
      </c>
      <c r="M13" s="48" t="s">
        <v>111</v>
      </c>
      <c r="N13" s="48" t="s">
        <v>112</v>
      </c>
      <c r="O13" s="48" t="s">
        <v>113</v>
      </c>
      <c r="Q13" s="636" t="s">
        <v>3</v>
      </c>
      <c r="R13" s="636" t="s">
        <v>223</v>
      </c>
      <c r="S13" s="48" t="s">
        <v>29</v>
      </c>
      <c r="T13" s="48" t="s">
        <v>2042</v>
      </c>
      <c r="U13" s="48" t="s">
        <v>1963</v>
      </c>
      <c r="V13" s="48" t="s">
        <v>2065</v>
      </c>
      <c r="W13" s="636" t="s">
        <v>2066</v>
      </c>
      <c r="X13" s="636" t="str">
        <f>CONCATENATE("State and Federal Taxes @ ",'Cost of Capital 1-1-2018'!$F$11*100,"%")</f>
        <v>State and Federal Taxes @ 28.89%</v>
      </c>
      <c r="Y13" s="636" t="s">
        <v>2067</v>
      </c>
      <c r="Z13" s="636" t="s">
        <v>2070</v>
      </c>
      <c r="AA13" s="636" t="s">
        <v>41</v>
      </c>
      <c r="AB13" s="636" t="s">
        <v>103</v>
      </c>
      <c r="AC13" s="636" t="s">
        <v>2071</v>
      </c>
      <c r="AD13" s="636" t="s">
        <v>2014</v>
      </c>
      <c r="AE13" s="636" t="s">
        <v>2026</v>
      </c>
      <c r="AF13" s="636" t="s">
        <v>2068</v>
      </c>
      <c r="AG13" s="636" t="s">
        <v>2069</v>
      </c>
    </row>
    <row r="14" spans="1:34" s="636" customFormat="1" ht="30">
      <c r="D14" s="48"/>
      <c r="E14" s="48"/>
      <c r="F14" s="48"/>
      <c r="G14" s="48" t="s">
        <v>2080</v>
      </c>
      <c r="H14" s="48" t="s">
        <v>2081</v>
      </c>
      <c r="I14" s="636" t="str">
        <f>CONCATENATE(H12," *",'Cost of Capital 1-1-2018'!$F$11*100,"%")</f>
        <v>(7) *28.89%</v>
      </c>
      <c r="J14" s="48"/>
      <c r="K14" s="48"/>
      <c r="L14" s="48" t="s">
        <v>2082</v>
      </c>
      <c r="M14" s="48"/>
      <c r="N14" s="48" t="s">
        <v>2083</v>
      </c>
      <c r="O14" s="48" t="s">
        <v>2084</v>
      </c>
      <c r="S14" s="48"/>
      <c r="T14" s="48"/>
      <c r="U14" s="48"/>
      <c r="V14" s="48"/>
      <c r="W14" s="636" t="s">
        <v>2074</v>
      </c>
      <c r="X14" s="636" t="str">
        <f>CONCATENATE(W12," *",'Cost of Capital 1-1-2018'!$F$11*100,"%")</f>
        <v>(7) *28.89%</v>
      </c>
      <c r="Y14" s="636" t="s">
        <v>2075</v>
      </c>
      <c r="Z14" s="636" t="s">
        <v>2076</v>
      </c>
      <c r="AD14" s="636" t="s">
        <v>2077</v>
      </c>
      <c r="AE14" s="636" t="s">
        <v>2078</v>
      </c>
      <c r="AG14" s="636" t="s">
        <v>2079</v>
      </c>
    </row>
    <row r="15" spans="1:34">
      <c r="A15" s="167" t="s">
        <v>2044</v>
      </c>
      <c r="B15" s="634">
        <v>1</v>
      </c>
      <c r="C15" s="314">
        <v>0.5</v>
      </c>
      <c r="D15" s="315">
        <f>'DCF Investor Owned'!F22</f>
        <v>9664515</v>
      </c>
      <c r="E15" s="167">
        <f>'DCF Investor Owned'!F39</f>
        <v>2566310</v>
      </c>
      <c r="F15" s="167">
        <f>-'DCF Investor Owned'!F61</f>
        <v>3912894.7195000001</v>
      </c>
      <c r="G15" s="308">
        <f>D15-E15</f>
        <v>7098205</v>
      </c>
      <c r="H15" s="308">
        <f>G15-F15</f>
        <v>3185310.2804999999</v>
      </c>
      <c r="I15" s="308">
        <f>ROUND(H15*'Cost of Capital 1-1-2018'!$F$11,0)</f>
        <v>920236</v>
      </c>
      <c r="J15" s="167">
        <f>'DCF Investor Owned'!F89</f>
        <v>1411155</v>
      </c>
      <c r="K15" s="167">
        <f>'DCF Investor Owned'!F174</f>
        <v>-213383</v>
      </c>
      <c r="L15" s="21">
        <f>D15-E15-I15-J15-K15</f>
        <v>4980197</v>
      </c>
      <c r="M15" s="132">
        <f t="shared" ref="M15:M33" si="4">ROUND(1/(1+E$10)^C15,3)</f>
        <v>0.96599999999999997</v>
      </c>
      <c r="N15" s="21">
        <f>ROUND(L15*M15,0)</f>
        <v>4810870</v>
      </c>
      <c r="O15" s="21">
        <f>SUM(N15:N$15)</f>
        <v>4810870</v>
      </c>
      <c r="P15" s="167"/>
      <c r="Q15" s="634">
        <f>B15</f>
        <v>1</v>
      </c>
      <c r="R15" s="634">
        <f>C15</f>
        <v>0.5</v>
      </c>
      <c r="S15" s="25">
        <f>D15</f>
        <v>9664515</v>
      </c>
      <c r="T15" s="25">
        <f>E15</f>
        <v>2566310</v>
      </c>
      <c r="U15" s="651">
        <f>'DCF Investor Owned'!F36</f>
        <v>2286303.2500000005</v>
      </c>
      <c r="V15" s="651">
        <f>'DCF Investor Owned'!F44</f>
        <v>1009442</v>
      </c>
      <c r="W15" s="25">
        <f>S15-T15-U15-V15</f>
        <v>3802459.75</v>
      </c>
      <c r="X15" s="308">
        <f>ROUND(W15*'Cost of Capital 1-1-2018'!$F$11,0)</f>
        <v>1098531</v>
      </c>
      <c r="Y15" s="25">
        <f>W15-X15+V15</f>
        <v>3713370.75</v>
      </c>
      <c r="Z15" s="25">
        <f>Y15-V15</f>
        <v>2703928.75</v>
      </c>
      <c r="AA15" s="651">
        <f>'DCF Investor Owned'!F107</f>
        <v>98714670.300000012</v>
      </c>
      <c r="AB15" s="651">
        <f>'DCF Investor Owned'!F220</f>
        <v>-560542</v>
      </c>
      <c r="AC15" s="651">
        <f>'DCF Investor Owned'!F68</f>
        <v>-469923</v>
      </c>
      <c r="AD15" s="25">
        <f>AA15+AB15+AC15</f>
        <v>97684205.300000012</v>
      </c>
      <c r="AE15" s="26">
        <f>Y15/AD15</f>
        <v>3.8014034496117254E-2</v>
      </c>
      <c r="AF15" s="651">
        <f>'DCF Investor Owned'!F159</f>
        <v>73479092.75</v>
      </c>
      <c r="AG15" s="26">
        <f>Z15/AF15</f>
        <v>3.6798613711789468E-2</v>
      </c>
    </row>
    <row r="16" spans="1:34">
      <c r="A16" s="167" t="s">
        <v>2045</v>
      </c>
      <c r="B16" s="634">
        <v>2</v>
      </c>
      <c r="C16" s="314">
        <f>C15+1</f>
        <v>1.5</v>
      </c>
      <c r="D16" s="315">
        <f>'DCF Investor Owned'!G22</f>
        <v>9761160</v>
      </c>
      <c r="E16" s="167">
        <f>'DCF Investor Owned'!G39</f>
        <v>2647124</v>
      </c>
      <c r="F16" s="167">
        <f>-'DCF Investor Owned'!G61</f>
        <v>3961115.3695</v>
      </c>
      <c r="G16" s="308">
        <f t="shared" ref="G16:G34" si="5">D16-E16</f>
        <v>7114036</v>
      </c>
      <c r="H16" s="308">
        <f t="shared" ref="H16:H34" si="6">G16-F16</f>
        <v>3152920.6305</v>
      </c>
      <c r="I16" s="308">
        <f>ROUND(H16*'Cost of Capital 1-1-2018'!F$11,0)</f>
        <v>910879</v>
      </c>
      <c r="J16" s="167">
        <f>'DCF Investor Owned'!G89</f>
        <v>1429959</v>
      </c>
      <c r="K16" s="167">
        <f>'DCF Investor Owned'!G174</f>
        <v>-5605</v>
      </c>
      <c r="L16" s="21">
        <f t="shared" ref="L16:L34" si="7">D16-E16-I16-J16-K16</f>
        <v>4778803</v>
      </c>
      <c r="M16" s="132">
        <f t="shared" si="4"/>
        <v>0.90100000000000002</v>
      </c>
      <c r="N16" s="21">
        <f>ROUND(L16*M16,0)</f>
        <v>4305702</v>
      </c>
      <c r="O16" s="21">
        <f>SUM(N$15:N16)</f>
        <v>9116572</v>
      </c>
      <c r="P16" s="167"/>
      <c r="Q16" s="634">
        <f t="shared" ref="Q16:Q33" si="8">B16</f>
        <v>2</v>
      </c>
      <c r="R16" s="634">
        <f t="shared" ref="R16:R34" si="9">C16</f>
        <v>1.5</v>
      </c>
      <c r="S16" s="25">
        <f t="shared" ref="S16:S34" si="10">D16</f>
        <v>9761160</v>
      </c>
      <c r="T16" s="25">
        <f t="shared" ref="T16:T34" si="11">E16</f>
        <v>2647124</v>
      </c>
      <c r="U16" s="651">
        <f>'DCF Investor Owned'!G36</f>
        <v>2283004.67</v>
      </c>
      <c r="V16" s="651">
        <f>'DCF Investor Owned'!G44</f>
        <v>975794</v>
      </c>
      <c r="W16" s="25">
        <f t="shared" ref="W16:W34" si="12">S16-T16-U16-V16</f>
        <v>3855237.33</v>
      </c>
      <c r="X16" s="308">
        <f>ROUND(W16*'Cost of Capital 1-1-2018'!$F$11,0)</f>
        <v>1113778</v>
      </c>
      <c r="Y16" s="25">
        <f t="shared" ref="Y16:Y34" si="13">W16-X16+V16</f>
        <v>3717253.33</v>
      </c>
      <c r="Z16" s="25">
        <f t="shared" ref="Z16:Z34" si="14">Y16-V16</f>
        <v>2741459.33</v>
      </c>
      <c r="AA16" s="651">
        <f>'DCF Investor Owned'!G107</f>
        <v>97861624.63000001</v>
      </c>
      <c r="AB16" s="651">
        <f>'DCF Investor Owned'!G220</f>
        <v>-566147</v>
      </c>
      <c r="AC16" s="651">
        <f>'DCF Investor Owned'!G68</f>
        <v>-954729</v>
      </c>
      <c r="AD16" s="25">
        <f t="shared" ref="AD16:AD34" si="15">AA16+AB16+AC16</f>
        <v>96340748.63000001</v>
      </c>
      <c r="AE16" s="26">
        <f t="shared" ref="AE16:AE34" si="16">Y16/AD16</f>
        <v>3.8584434757469456E-2</v>
      </c>
      <c r="AF16" s="651">
        <f>'DCF Investor Owned'!G159</f>
        <v>75322031.079999998</v>
      </c>
      <c r="AG16" s="26">
        <f t="shared" ref="AG16:AG34" si="17">Z16/AF16</f>
        <v>3.6396513618814651E-2</v>
      </c>
    </row>
    <row r="17" spans="1:33">
      <c r="A17" s="167" t="s">
        <v>2046</v>
      </c>
      <c r="B17" s="634">
        <v>3</v>
      </c>
      <c r="C17" s="314">
        <f t="shared" ref="C17:C34" si="18">C16+1</f>
        <v>2.5</v>
      </c>
      <c r="D17" s="315">
        <f>'DCF Investor Owned'!H22</f>
        <v>9858772</v>
      </c>
      <c r="E17" s="167">
        <f>'DCF Investor Owned'!H39</f>
        <v>2730555</v>
      </c>
      <c r="F17" s="167">
        <f>-'DCF Investor Owned'!H61</f>
        <v>4010755.0128333331</v>
      </c>
      <c r="G17" s="308">
        <f t="shared" si="5"/>
        <v>7128217</v>
      </c>
      <c r="H17" s="308">
        <f t="shared" si="6"/>
        <v>3117461.9871666669</v>
      </c>
      <c r="I17" s="308">
        <f>ROUND(H17*'Cost of Capital 1-1-2018'!F$11,0)</f>
        <v>900635</v>
      </c>
      <c r="J17" s="167">
        <f>'DCF Investor Owned'!H89</f>
        <v>1449037</v>
      </c>
      <c r="K17" s="167">
        <f>'DCF Investor Owned'!H174</f>
        <v>-5662</v>
      </c>
      <c r="L17" s="21">
        <f t="shared" si="7"/>
        <v>4784207</v>
      </c>
      <c r="M17" s="306">
        <f t="shared" si="4"/>
        <v>0.84099999999999997</v>
      </c>
      <c r="N17" s="21">
        <f t="shared" ref="N17:N30" si="19">ROUND(L17*M17,0)</f>
        <v>4023518</v>
      </c>
      <c r="O17" s="21">
        <f>SUM(N$15:N17)</f>
        <v>13140090</v>
      </c>
      <c r="P17" s="167"/>
      <c r="Q17" s="634">
        <f t="shared" si="8"/>
        <v>3</v>
      </c>
      <c r="R17" s="634">
        <f t="shared" si="9"/>
        <v>2.5</v>
      </c>
      <c r="S17" s="25">
        <f t="shared" si="10"/>
        <v>9858772</v>
      </c>
      <c r="T17" s="25">
        <f t="shared" si="11"/>
        <v>2730555</v>
      </c>
      <c r="U17" s="651">
        <f>'DCF Investor Owned'!H36</f>
        <v>2287217.3499999996</v>
      </c>
      <c r="V17" s="651">
        <f>'DCF Investor Owned'!H44</f>
        <v>943268</v>
      </c>
      <c r="W17" s="25">
        <f t="shared" si="12"/>
        <v>3897731.6500000004</v>
      </c>
      <c r="X17" s="308">
        <f>ROUND(W17*'Cost of Capital 1-1-2018'!$F$11,0)</f>
        <v>1126055</v>
      </c>
      <c r="Y17" s="25">
        <f t="shared" si="13"/>
        <v>3714944.6500000004</v>
      </c>
      <c r="Z17" s="25">
        <f t="shared" si="14"/>
        <v>2771676.6500000004</v>
      </c>
      <c r="AA17" s="651">
        <f>'DCF Investor Owned'!H107</f>
        <v>97023444.280000016</v>
      </c>
      <c r="AB17" s="651">
        <f>'DCF Investor Owned'!H220</f>
        <v>-571809</v>
      </c>
      <c r="AC17" s="651">
        <f>'DCF Investor Owned'!H68</f>
        <v>-1452659</v>
      </c>
      <c r="AD17" s="25">
        <f t="shared" si="15"/>
        <v>94998976.280000016</v>
      </c>
      <c r="AE17" s="26">
        <f t="shared" si="16"/>
        <v>3.9105101922894105E-2</v>
      </c>
      <c r="AF17" s="651">
        <f>'DCF Investor Owned'!H159</f>
        <v>77225136.730000004</v>
      </c>
      <c r="AG17" s="26">
        <f t="shared" si="17"/>
        <v>3.5890861024830981E-2</v>
      </c>
    </row>
    <row r="18" spans="1:33">
      <c r="A18" s="167" t="s">
        <v>2047</v>
      </c>
      <c r="B18" s="634">
        <v>4</v>
      </c>
      <c r="C18" s="314">
        <f t="shared" si="18"/>
        <v>3.5</v>
      </c>
      <c r="D18" s="315">
        <f>'DCF Investor Owned'!I22</f>
        <v>9957360</v>
      </c>
      <c r="E18" s="167">
        <f>'DCF Investor Owned'!I39</f>
        <v>2816691</v>
      </c>
      <c r="F18" s="167">
        <f>-'DCF Investor Owned'!I61</f>
        <v>4061846.2494999995</v>
      </c>
      <c r="G18" s="308">
        <f t="shared" si="5"/>
        <v>7140669</v>
      </c>
      <c r="H18" s="308">
        <f t="shared" si="6"/>
        <v>3078822.7505000005</v>
      </c>
      <c r="I18" s="308">
        <f>ROUND(H18*'Cost of Capital 1-1-2018'!F$11,0)</f>
        <v>889472</v>
      </c>
      <c r="J18" s="167">
        <f>'DCF Investor Owned'!I89</f>
        <v>1468397</v>
      </c>
      <c r="K18" s="167">
        <f>'DCF Investor Owned'!I174</f>
        <v>-5718</v>
      </c>
      <c r="L18" s="21">
        <f t="shared" si="7"/>
        <v>4788518</v>
      </c>
      <c r="M18" s="306">
        <f t="shared" si="4"/>
        <v>0.78400000000000003</v>
      </c>
      <c r="N18" s="21">
        <f t="shared" si="19"/>
        <v>3754198</v>
      </c>
      <c r="O18" s="21">
        <f>SUM(N$15:N18)</f>
        <v>16894288</v>
      </c>
      <c r="P18" s="167"/>
      <c r="Q18" s="634">
        <f t="shared" si="8"/>
        <v>4</v>
      </c>
      <c r="R18" s="634">
        <f t="shared" si="9"/>
        <v>3.5</v>
      </c>
      <c r="S18" s="25">
        <f t="shared" si="10"/>
        <v>9957360</v>
      </c>
      <c r="T18" s="25">
        <f t="shared" si="11"/>
        <v>2816691</v>
      </c>
      <c r="U18" s="651">
        <f>'DCF Investor Owned'!I36</f>
        <v>2276378.1500000008</v>
      </c>
      <c r="V18" s="651">
        <f>'DCF Investor Owned'!I44</f>
        <v>911826</v>
      </c>
      <c r="W18" s="25">
        <f t="shared" si="12"/>
        <v>3952464.8499999996</v>
      </c>
      <c r="X18" s="308">
        <f>ROUND(W18*'Cost of Capital 1-1-2018'!$F$11,0)</f>
        <v>1141867</v>
      </c>
      <c r="Y18" s="25">
        <f t="shared" si="13"/>
        <v>3722423.8499999996</v>
      </c>
      <c r="Z18" s="25">
        <f t="shared" si="14"/>
        <v>2810597.8499999996</v>
      </c>
      <c r="AA18" s="651">
        <f>'DCF Investor Owned'!I107</f>
        <v>96215463.13000001</v>
      </c>
      <c r="AB18" s="651">
        <f>'DCF Investor Owned'!I220</f>
        <v>-577527</v>
      </c>
      <c r="AC18" s="651">
        <f>'DCF Investor Owned'!I68</f>
        <v>-1968481</v>
      </c>
      <c r="AD18" s="25">
        <f t="shared" si="15"/>
        <v>93669455.13000001</v>
      </c>
      <c r="AE18" s="26">
        <f t="shared" si="16"/>
        <v>3.9739996830704304E-2</v>
      </c>
      <c r="AF18" s="651">
        <f>'DCF Investor Owned'!I159</f>
        <v>79196116.579999998</v>
      </c>
      <c r="AG18" s="26">
        <f t="shared" si="17"/>
        <v>3.5489086730166534E-2</v>
      </c>
    </row>
    <row r="19" spans="1:33">
      <c r="A19" s="167" t="s">
        <v>2048</v>
      </c>
      <c r="B19" s="634">
        <v>5</v>
      </c>
      <c r="C19" s="314">
        <f t="shared" si="18"/>
        <v>4.5</v>
      </c>
      <c r="D19" s="315">
        <f>'DCF Investor Owned'!J22</f>
        <v>11052670</v>
      </c>
      <c r="E19" s="167">
        <f>'DCF Investor Owned'!J39</f>
        <v>2905623</v>
      </c>
      <c r="F19" s="167">
        <f>-'DCF Investor Owned'!J61</f>
        <v>4114421.1194999996</v>
      </c>
      <c r="G19" s="308">
        <f t="shared" si="5"/>
        <v>8147047</v>
      </c>
      <c r="H19" s="308">
        <f t="shared" si="6"/>
        <v>4032625.8805000004</v>
      </c>
      <c r="I19" s="308">
        <f>ROUND(H19*'Cost of Capital 1-1-2018'!F$11,0)</f>
        <v>1165026</v>
      </c>
      <c r="J19" s="167">
        <f>'DCF Investor Owned'!J89</f>
        <v>1488038</v>
      </c>
      <c r="K19" s="167">
        <f>'DCF Investor Owned'!J174</f>
        <v>-63528</v>
      </c>
      <c r="L19" s="21">
        <f t="shared" si="7"/>
        <v>5557511</v>
      </c>
      <c r="M19" s="306">
        <f t="shared" si="4"/>
        <v>0.73199999999999998</v>
      </c>
      <c r="N19" s="21">
        <f t="shared" si="19"/>
        <v>4068098</v>
      </c>
      <c r="O19" s="21">
        <f>SUM(N$15:N19)</f>
        <v>20962386</v>
      </c>
      <c r="P19" s="167"/>
      <c r="Q19" s="634">
        <f t="shared" si="8"/>
        <v>5</v>
      </c>
      <c r="R19" s="634">
        <f t="shared" si="9"/>
        <v>4.5</v>
      </c>
      <c r="S19" s="25">
        <f t="shared" si="10"/>
        <v>11052670</v>
      </c>
      <c r="T19" s="25">
        <f t="shared" si="11"/>
        <v>2905623</v>
      </c>
      <c r="U19" s="651">
        <f>'DCF Investor Owned'!J36</f>
        <v>2279905.52</v>
      </c>
      <c r="V19" s="651">
        <f>'DCF Investor Owned'!J44</f>
        <v>881431</v>
      </c>
      <c r="W19" s="25">
        <f t="shared" si="12"/>
        <v>4985710.4800000004</v>
      </c>
      <c r="X19" s="308">
        <f>ROUND(W19*'Cost of Capital 1-1-2018'!$F$11,0)</f>
        <v>1440372</v>
      </c>
      <c r="Y19" s="25">
        <f t="shared" si="13"/>
        <v>4426769.4800000004</v>
      </c>
      <c r="Z19" s="25">
        <f t="shared" si="14"/>
        <v>3545338.4800000004</v>
      </c>
      <c r="AA19" s="651">
        <f>'DCF Investor Owned'!J107</f>
        <v>95423595.610000014</v>
      </c>
      <c r="AB19" s="651">
        <f>'DCF Investor Owned'!J220</f>
        <v>-641055</v>
      </c>
      <c r="AC19" s="651">
        <f>'DCF Investor Owned'!J68</f>
        <v>-2498473</v>
      </c>
      <c r="AD19" s="25">
        <f t="shared" si="15"/>
        <v>92284067.610000014</v>
      </c>
      <c r="AE19" s="26">
        <f t="shared" si="16"/>
        <v>4.7968946261752229E-2</v>
      </c>
      <c r="AF19" s="651">
        <f>'DCF Investor Owned'!J159</f>
        <v>81929824.060000002</v>
      </c>
      <c r="AG19" s="26">
        <f t="shared" si="17"/>
        <v>4.3272868221999695E-2</v>
      </c>
    </row>
    <row r="20" spans="1:33">
      <c r="A20" s="167" t="s">
        <v>2049</v>
      </c>
      <c r="B20" s="634">
        <v>6</v>
      </c>
      <c r="C20" s="314">
        <f t="shared" si="18"/>
        <v>5.5</v>
      </c>
      <c r="D20" s="315">
        <f>'DCF Investor Owned'!K22</f>
        <v>11273723</v>
      </c>
      <c r="E20" s="167">
        <f>'DCF Investor Owned'!K39</f>
        <v>2997447</v>
      </c>
      <c r="F20" s="167">
        <f>-'DCF Investor Owned'!K61</f>
        <v>4168512.8228333336</v>
      </c>
      <c r="G20" s="308">
        <f t="shared" si="5"/>
        <v>8276276</v>
      </c>
      <c r="H20" s="308">
        <f t="shared" si="6"/>
        <v>4107763.1771666664</v>
      </c>
      <c r="I20" s="308">
        <f>ROUND(H20*'Cost of Capital 1-1-2018'!F$11,0)</f>
        <v>1186733</v>
      </c>
      <c r="J20" s="167">
        <f>'DCF Investor Owned'!K89</f>
        <v>1507965</v>
      </c>
      <c r="K20" s="167">
        <f>'DCF Investor Owned'!K174</f>
        <v>-12821</v>
      </c>
      <c r="L20" s="21">
        <f t="shared" si="7"/>
        <v>5594399</v>
      </c>
      <c r="M20" s="306">
        <f t="shared" si="4"/>
        <v>0.68300000000000005</v>
      </c>
      <c r="N20" s="21">
        <f t="shared" si="19"/>
        <v>3820975</v>
      </c>
      <c r="O20" s="21">
        <f>SUM(N$15:N20)</f>
        <v>24783361</v>
      </c>
      <c r="P20" s="167"/>
      <c r="Q20" s="634">
        <f t="shared" si="8"/>
        <v>6</v>
      </c>
      <c r="R20" s="634">
        <f t="shared" si="9"/>
        <v>5.5</v>
      </c>
      <c r="S20" s="25">
        <f t="shared" si="10"/>
        <v>11273723</v>
      </c>
      <c r="T20" s="25">
        <f t="shared" si="11"/>
        <v>2997447</v>
      </c>
      <c r="U20" s="651">
        <f>'DCF Investor Owned'!K36</f>
        <v>2282095.1300000004</v>
      </c>
      <c r="V20" s="651">
        <f>'DCF Investor Owned'!K44</f>
        <v>852050</v>
      </c>
      <c r="W20" s="25">
        <f t="shared" si="12"/>
        <v>5142130.8699999992</v>
      </c>
      <c r="X20" s="308">
        <f>ROUND(W20*'Cost of Capital 1-1-2018'!$F$11,0)</f>
        <v>1485562</v>
      </c>
      <c r="Y20" s="25">
        <f t="shared" si="13"/>
        <v>4508618.8699999992</v>
      </c>
      <c r="Z20" s="25">
        <f t="shared" si="14"/>
        <v>3656568.8699999992</v>
      </c>
      <c r="AA20" s="651">
        <f>'DCF Investor Owned'!K107</f>
        <v>94649465.480000019</v>
      </c>
      <c r="AB20" s="651">
        <f>'DCF Investor Owned'!K220</f>
        <v>-653876</v>
      </c>
      <c r="AC20" s="651">
        <f>'DCF Investor Owned'!K68</f>
        <v>-3043459</v>
      </c>
      <c r="AD20" s="25">
        <f t="shared" si="15"/>
        <v>90952130.480000019</v>
      </c>
      <c r="AE20" s="26">
        <f t="shared" si="16"/>
        <v>4.9571338749359206E-2</v>
      </c>
      <c r="AF20" s="651">
        <f>'DCF Investor Owned'!K159</f>
        <v>84801815.930000007</v>
      </c>
      <c r="AG20" s="26">
        <f t="shared" si="17"/>
        <v>4.3118992558111351E-2</v>
      </c>
    </row>
    <row r="21" spans="1:33">
      <c r="A21" s="167" t="s">
        <v>2050</v>
      </c>
      <c r="B21" s="634">
        <v>7</v>
      </c>
      <c r="C21" s="314">
        <f t="shared" si="18"/>
        <v>6.5</v>
      </c>
      <c r="D21" s="315">
        <f>'DCF Investor Owned'!L22</f>
        <v>11499197</v>
      </c>
      <c r="E21" s="167">
        <f>'DCF Investor Owned'!L39</f>
        <v>3092260</v>
      </c>
      <c r="F21" s="167">
        <f>-'DCF Investor Owned'!L61</f>
        <v>4283301.6394999987</v>
      </c>
      <c r="G21" s="308">
        <f t="shared" si="5"/>
        <v>8406937</v>
      </c>
      <c r="H21" s="308">
        <f t="shared" si="6"/>
        <v>4123635.3605000013</v>
      </c>
      <c r="I21" s="308">
        <f>ROUND(H21*'Cost of Capital 1-1-2018'!F$11,0)</f>
        <v>1191318</v>
      </c>
      <c r="J21" s="167">
        <f>'DCF Investor Owned'!L89</f>
        <v>1750771</v>
      </c>
      <c r="K21" s="167">
        <f>'DCF Investor Owned'!L174</f>
        <v>-13077</v>
      </c>
      <c r="L21" s="21">
        <f t="shared" si="7"/>
        <v>5477925</v>
      </c>
      <c r="M21" s="306">
        <f t="shared" si="4"/>
        <v>0.63700000000000001</v>
      </c>
      <c r="N21" s="21">
        <f t="shared" si="19"/>
        <v>3489438</v>
      </c>
      <c r="O21" s="21">
        <f>SUM(N$15:N21)</f>
        <v>28272799</v>
      </c>
      <c r="P21" s="167"/>
      <c r="Q21" s="634">
        <f t="shared" si="8"/>
        <v>7</v>
      </c>
      <c r="R21" s="634">
        <f t="shared" si="9"/>
        <v>6.5</v>
      </c>
      <c r="S21" s="25">
        <f t="shared" si="10"/>
        <v>11499197</v>
      </c>
      <c r="T21" s="25">
        <f t="shared" si="11"/>
        <v>3092260</v>
      </c>
      <c r="U21" s="651">
        <f>'DCF Investor Owned'!L36</f>
        <v>2302730.9600000004</v>
      </c>
      <c r="V21" s="651">
        <f>'DCF Investor Owned'!L44</f>
        <v>823649</v>
      </c>
      <c r="W21" s="25">
        <f t="shared" si="12"/>
        <v>5280557.0399999991</v>
      </c>
      <c r="X21" s="308">
        <f>ROUND(W21*'Cost of Capital 1-1-2018'!$F$11,0)</f>
        <v>1525553</v>
      </c>
      <c r="Y21" s="25">
        <f t="shared" si="13"/>
        <v>4578653.0399999991</v>
      </c>
      <c r="Z21" s="25">
        <f t="shared" si="14"/>
        <v>3755004.0399999991</v>
      </c>
      <c r="AA21" s="651">
        <f>'DCF Investor Owned'!L107</f>
        <v>94089727.520000011</v>
      </c>
      <c r="AB21" s="651">
        <f>'DCF Investor Owned'!L220</f>
        <v>-666953</v>
      </c>
      <c r="AC21" s="651">
        <f>'DCF Investor Owned'!L68</f>
        <v>-3615646</v>
      </c>
      <c r="AD21" s="25">
        <f t="shared" si="15"/>
        <v>89807128.520000011</v>
      </c>
      <c r="AE21" s="26">
        <f t="shared" si="16"/>
        <v>5.0983180460784192E-2</v>
      </c>
      <c r="AF21" s="651">
        <f>'DCF Investor Owned'!L159</f>
        <v>87798395.969999999</v>
      </c>
      <c r="AG21" s="26">
        <f t="shared" si="17"/>
        <v>4.2768481115338979E-2</v>
      </c>
    </row>
    <row r="22" spans="1:33">
      <c r="A22" s="167" t="s">
        <v>2051</v>
      </c>
      <c r="B22" s="634">
        <v>8</v>
      </c>
      <c r="C22" s="314">
        <f t="shared" si="18"/>
        <v>7.5</v>
      </c>
      <c r="D22" s="315">
        <f>'DCF Investor Owned'!M22</f>
        <v>11729181</v>
      </c>
      <c r="E22" s="167">
        <f>'DCF Investor Owned'!M39</f>
        <v>3190168</v>
      </c>
      <c r="F22" s="167">
        <f>-'DCF Investor Owned'!M61</f>
        <v>4353323.7561666658</v>
      </c>
      <c r="G22" s="308">
        <f t="shared" si="5"/>
        <v>8539013</v>
      </c>
      <c r="H22" s="308">
        <f t="shared" si="6"/>
        <v>4185689.2438333342</v>
      </c>
      <c r="I22" s="308">
        <f>ROUND(H22*'Cost of Capital 1-1-2018'!F$11,0)</f>
        <v>1209246</v>
      </c>
      <c r="J22" s="167">
        <f>'DCF Investor Owned'!M89</f>
        <v>1781820</v>
      </c>
      <c r="K22" s="167">
        <f>'DCF Investor Owned'!M174</f>
        <v>-13339</v>
      </c>
      <c r="L22" s="21">
        <f t="shared" si="7"/>
        <v>5561286</v>
      </c>
      <c r="M22" s="306">
        <f t="shared" si="4"/>
        <v>0.59399999999999997</v>
      </c>
      <c r="N22" s="21">
        <f t="shared" si="19"/>
        <v>3303404</v>
      </c>
      <c r="O22" s="21">
        <f>SUM(N$15:N22)</f>
        <v>31576203</v>
      </c>
      <c r="P22" s="167"/>
      <c r="Q22" s="634">
        <f t="shared" si="8"/>
        <v>8</v>
      </c>
      <c r="R22" s="634">
        <f t="shared" si="9"/>
        <v>7.5</v>
      </c>
      <c r="S22" s="25">
        <f t="shared" si="10"/>
        <v>11729181</v>
      </c>
      <c r="T22" s="25">
        <f t="shared" si="11"/>
        <v>3190168</v>
      </c>
      <c r="U22" s="651">
        <f>'DCF Investor Owned'!M36</f>
        <v>2292559.0099999998</v>
      </c>
      <c r="V22" s="651">
        <f>'DCF Investor Owned'!M44</f>
        <v>796194</v>
      </c>
      <c r="W22" s="25">
        <f t="shared" si="12"/>
        <v>5450259.9900000002</v>
      </c>
      <c r="X22" s="308">
        <f>ROUND(W22*'Cost of Capital 1-1-2018'!$F$11,0)</f>
        <v>1574580</v>
      </c>
      <c r="Y22" s="25">
        <f t="shared" si="13"/>
        <v>4671873.99</v>
      </c>
      <c r="Z22" s="25">
        <f t="shared" si="14"/>
        <v>3875679.99</v>
      </c>
      <c r="AA22" s="651">
        <f>'DCF Investor Owned'!M107</f>
        <v>93571191.51000002</v>
      </c>
      <c r="AB22" s="651">
        <f>'DCF Investor Owned'!M220</f>
        <v>-680292</v>
      </c>
      <c r="AC22" s="651">
        <f>'DCF Investor Owned'!M68</f>
        <v>-4211001</v>
      </c>
      <c r="AD22" s="25">
        <f t="shared" si="15"/>
        <v>88679898.51000002</v>
      </c>
      <c r="AE22" s="26">
        <f t="shared" si="16"/>
        <v>5.268244628711629E-2</v>
      </c>
      <c r="AF22" s="651">
        <f>'DCF Investor Owned'!M159</f>
        <v>90940932.959999993</v>
      </c>
      <c r="AG22" s="26">
        <f t="shared" si="17"/>
        <v>4.2617552556940476E-2</v>
      </c>
    </row>
    <row r="23" spans="1:33">
      <c r="A23" s="167" t="s">
        <v>2052</v>
      </c>
      <c r="B23" s="634">
        <v>9</v>
      </c>
      <c r="C23" s="314">
        <f t="shared" si="18"/>
        <v>8.5</v>
      </c>
      <c r="D23" s="315">
        <f>'DCF Investor Owned'!N22</f>
        <v>12667515</v>
      </c>
      <c r="E23" s="167">
        <f>'DCF Investor Owned'!N39</f>
        <v>3291272</v>
      </c>
      <c r="F23" s="167">
        <f>-'DCF Investor Owned'!N61</f>
        <v>4425888.7228333326</v>
      </c>
      <c r="G23" s="308">
        <f t="shared" si="5"/>
        <v>9376243</v>
      </c>
      <c r="H23" s="308">
        <f t="shared" si="6"/>
        <v>4950354.2771666674</v>
      </c>
      <c r="I23" s="308">
        <f>ROUND(H23*'Cost of Capital 1-1-2018'!F$11,0)</f>
        <v>1430157</v>
      </c>
      <c r="J23" s="167">
        <f>'DCF Investor Owned'!N89</f>
        <v>1813467</v>
      </c>
      <c r="K23" s="167">
        <f>'DCF Investor Owned'!N174</f>
        <v>-54424</v>
      </c>
      <c r="L23" s="21">
        <f t="shared" si="7"/>
        <v>6187043</v>
      </c>
      <c r="M23" s="306">
        <f t="shared" si="4"/>
        <v>0.55400000000000005</v>
      </c>
      <c r="N23" s="21">
        <f t="shared" si="19"/>
        <v>3427622</v>
      </c>
      <c r="O23" s="21">
        <f>SUM(N$15:N23)</f>
        <v>35003825</v>
      </c>
      <c r="P23" s="167"/>
      <c r="Q23" s="634">
        <f t="shared" si="8"/>
        <v>9</v>
      </c>
      <c r="R23" s="634">
        <f t="shared" si="9"/>
        <v>8.5</v>
      </c>
      <c r="S23" s="25">
        <f t="shared" si="10"/>
        <v>12667515</v>
      </c>
      <c r="T23" s="25">
        <f t="shared" si="11"/>
        <v>3291272</v>
      </c>
      <c r="U23" s="651">
        <f>'DCF Investor Owned'!N36</f>
        <v>2307139.0800000005</v>
      </c>
      <c r="V23" s="651">
        <f>'DCF Investor Owned'!N44</f>
        <v>769654</v>
      </c>
      <c r="W23" s="25">
        <f t="shared" si="12"/>
        <v>6299449.9199999999</v>
      </c>
      <c r="X23" s="308">
        <f>ROUND(W23*'Cost of Capital 1-1-2018'!$F$11,0)</f>
        <v>1819911</v>
      </c>
      <c r="Y23" s="25">
        <f t="shared" si="13"/>
        <v>5249192.92</v>
      </c>
      <c r="Z23" s="25">
        <f t="shared" si="14"/>
        <v>4479538.92</v>
      </c>
      <c r="AA23" s="651">
        <f>'DCF Investor Owned'!N107</f>
        <v>93069702.430000007</v>
      </c>
      <c r="AB23" s="651">
        <f>'DCF Investor Owned'!N220</f>
        <v>-734716</v>
      </c>
      <c r="AC23" s="651">
        <f>'DCF Investor Owned'!N68</f>
        <v>-4823108</v>
      </c>
      <c r="AD23" s="25">
        <f t="shared" si="15"/>
        <v>87511878.430000007</v>
      </c>
      <c r="AE23" s="26">
        <f t="shared" si="16"/>
        <v>5.9982633377008175E-2</v>
      </c>
      <c r="AF23" s="651">
        <f>'DCF Investor Owned'!N159</f>
        <v>94711766.879999995</v>
      </c>
      <c r="AG23" s="26">
        <f t="shared" si="17"/>
        <v>4.72965405204148E-2</v>
      </c>
    </row>
    <row r="24" spans="1:33">
      <c r="A24" s="167" t="s">
        <v>2053</v>
      </c>
      <c r="B24" s="634">
        <v>10</v>
      </c>
      <c r="C24" s="314">
        <f t="shared" si="18"/>
        <v>9.5</v>
      </c>
      <c r="D24" s="315">
        <f>'DCF Investor Owned'!O22</f>
        <v>13427566</v>
      </c>
      <c r="E24" s="167">
        <f>'DCF Investor Owned'!O39</f>
        <v>3395679</v>
      </c>
      <c r="F24" s="167">
        <f>-'DCF Investor Owned'!O61</f>
        <v>4501071.5228333324</v>
      </c>
      <c r="G24" s="308">
        <f t="shared" si="5"/>
        <v>10031887</v>
      </c>
      <c r="H24" s="308">
        <f t="shared" si="6"/>
        <v>5530815.4771666676</v>
      </c>
      <c r="I24" s="308">
        <f>ROUND(H24*'Cost of Capital 1-1-2018'!F$11,0)</f>
        <v>1597853</v>
      </c>
      <c r="J24" s="167">
        <f>'DCF Investor Owned'!O89</f>
        <v>1845726</v>
      </c>
      <c r="K24" s="167">
        <f>'DCF Investor Owned'!O174</f>
        <v>-44083</v>
      </c>
      <c r="L24" s="21">
        <f t="shared" si="7"/>
        <v>6632391</v>
      </c>
      <c r="M24" s="306">
        <f t="shared" si="4"/>
        <v>0.51700000000000002</v>
      </c>
      <c r="N24" s="21">
        <f t="shared" si="19"/>
        <v>3428946</v>
      </c>
      <c r="O24" s="21">
        <f>SUM(N$15:N24)</f>
        <v>38432771</v>
      </c>
      <c r="P24" s="167"/>
      <c r="Q24" s="634">
        <f t="shared" si="8"/>
        <v>10</v>
      </c>
      <c r="R24" s="634">
        <f t="shared" si="9"/>
        <v>9.5</v>
      </c>
      <c r="S24" s="25">
        <f t="shared" si="10"/>
        <v>13427566</v>
      </c>
      <c r="T24" s="25">
        <f t="shared" si="11"/>
        <v>3395679</v>
      </c>
      <c r="U24" s="651">
        <f>'DCF Investor Owned'!O36</f>
        <v>2299813.0099999998</v>
      </c>
      <c r="V24" s="651">
        <f>'DCF Investor Owned'!O44</f>
        <v>743999</v>
      </c>
      <c r="W24" s="25">
        <f t="shared" si="12"/>
        <v>6988074.9900000002</v>
      </c>
      <c r="X24" s="308">
        <f>ROUND(W24*'Cost of Capital 1-1-2018'!$F$11,0)</f>
        <v>2018855</v>
      </c>
      <c r="Y24" s="25">
        <f t="shared" si="13"/>
        <v>5713218.9900000002</v>
      </c>
      <c r="Z24" s="25">
        <f t="shared" si="14"/>
        <v>4969219.99</v>
      </c>
      <c r="AA24" s="651">
        <f>'DCF Investor Owned'!O107</f>
        <v>92607779.420000017</v>
      </c>
      <c r="AB24" s="651">
        <f>'DCF Investor Owned'!O220</f>
        <v>-778799</v>
      </c>
      <c r="AC24" s="651">
        <f>'DCF Investor Owned'!O68</f>
        <v>-5459052</v>
      </c>
      <c r="AD24" s="25">
        <f t="shared" si="15"/>
        <v>86369928.420000017</v>
      </c>
      <c r="AE24" s="26">
        <f t="shared" si="16"/>
        <v>6.6148242733486323E-2</v>
      </c>
      <c r="AF24" s="651">
        <f>'DCF Investor Owned'!O159</f>
        <v>98995904.86999999</v>
      </c>
      <c r="AG24" s="26">
        <f t="shared" si="17"/>
        <v>5.0196217677140373E-2</v>
      </c>
    </row>
    <row r="25" spans="1:33">
      <c r="A25" s="167" t="s">
        <v>2054</v>
      </c>
      <c r="B25" s="634">
        <v>11</v>
      </c>
      <c r="C25" s="314">
        <f t="shared" si="18"/>
        <v>10.5</v>
      </c>
      <c r="D25" s="315">
        <f>'DCF Investor Owned'!P22</f>
        <v>13696117</v>
      </c>
      <c r="E25" s="167">
        <f>'DCF Investor Owned'!P39</f>
        <v>3503505</v>
      </c>
      <c r="F25" s="167">
        <f>-'DCF Investor Owned'!P61</f>
        <v>4578948.5161666647</v>
      </c>
      <c r="G25" s="308">
        <f t="shared" si="5"/>
        <v>10192612</v>
      </c>
      <c r="H25" s="308">
        <f t="shared" si="6"/>
        <v>5613663.4838333353</v>
      </c>
      <c r="I25" s="308">
        <f>ROUND(H25*'Cost of Capital 1-1-2018'!F$11,0)</f>
        <v>1621787</v>
      </c>
      <c r="J25" s="167">
        <f>'DCF Investor Owned'!P89</f>
        <v>1878610</v>
      </c>
      <c r="K25" s="167">
        <f>'DCF Investor Owned'!P174</f>
        <v>-15576</v>
      </c>
      <c r="L25" s="21">
        <f t="shared" si="7"/>
        <v>6707791</v>
      </c>
      <c r="M25" s="306">
        <f t="shared" si="4"/>
        <v>0.48199999999999998</v>
      </c>
      <c r="N25" s="21">
        <f t="shared" si="19"/>
        <v>3233155</v>
      </c>
      <c r="O25" s="21">
        <f>SUM(N$15:N25)</f>
        <v>41665926</v>
      </c>
      <c r="P25" s="167"/>
      <c r="Q25" s="634">
        <f t="shared" si="8"/>
        <v>11</v>
      </c>
      <c r="R25" s="634">
        <f t="shared" si="9"/>
        <v>10.5</v>
      </c>
      <c r="S25" s="25">
        <f t="shared" si="10"/>
        <v>13696117</v>
      </c>
      <c r="T25" s="25">
        <f t="shared" si="11"/>
        <v>3503505</v>
      </c>
      <c r="U25" s="651">
        <f>'DCF Investor Owned'!P36</f>
        <v>2308944.5299999998</v>
      </c>
      <c r="V25" s="651">
        <f>'DCF Investor Owned'!P44</f>
        <v>719199</v>
      </c>
      <c r="W25" s="25">
        <f t="shared" si="12"/>
        <v>7164468.4700000007</v>
      </c>
      <c r="X25" s="308">
        <f>ROUND(W25*'Cost of Capital 1-1-2018'!$F$11,0)</f>
        <v>2069815</v>
      </c>
      <c r="Y25" s="25">
        <f t="shared" si="13"/>
        <v>5813852.4700000007</v>
      </c>
      <c r="Z25" s="25">
        <f t="shared" si="14"/>
        <v>5094653.4700000007</v>
      </c>
      <c r="AA25" s="651">
        <f>'DCF Investor Owned'!P107</f>
        <v>92169588.890000015</v>
      </c>
      <c r="AB25" s="651">
        <f>'DCF Investor Owned'!P220</f>
        <v>-794375</v>
      </c>
      <c r="AC25" s="651">
        <f>'DCF Investor Owned'!P68</f>
        <v>-6114856</v>
      </c>
      <c r="AD25" s="25">
        <f t="shared" si="15"/>
        <v>85260357.890000015</v>
      </c>
      <c r="AE25" s="26">
        <f t="shared" si="16"/>
        <v>6.8189397908707275E-2</v>
      </c>
      <c r="AF25" s="651">
        <f>'DCF Investor Owned'!P159</f>
        <v>103428312.33999999</v>
      </c>
      <c r="AG25" s="26">
        <f t="shared" si="17"/>
        <v>4.9257822686425951E-2</v>
      </c>
    </row>
    <row r="26" spans="1:33">
      <c r="A26" s="167" t="s">
        <v>2055</v>
      </c>
      <c r="B26" s="634">
        <v>12</v>
      </c>
      <c r="C26" s="314">
        <f t="shared" si="18"/>
        <v>11.5</v>
      </c>
      <c r="D26" s="315">
        <f>'DCF Investor Owned'!Q22</f>
        <v>13970039</v>
      </c>
      <c r="E26" s="167">
        <f>'DCF Investor Owned'!Q39</f>
        <v>3614865</v>
      </c>
      <c r="F26" s="167">
        <f>-'DCF Investor Owned'!Q61</f>
        <v>4659596.5828333329</v>
      </c>
      <c r="G26" s="308">
        <f t="shared" si="5"/>
        <v>10355174</v>
      </c>
      <c r="H26" s="308">
        <f t="shared" si="6"/>
        <v>5695577.4171666671</v>
      </c>
      <c r="I26" s="308">
        <f>ROUND(H26*'Cost of Capital 1-1-2018'!F$11,0)</f>
        <v>1645452</v>
      </c>
      <c r="J26" s="167">
        <f>'DCF Investor Owned'!Q89</f>
        <v>1912130</v>
      </c>
      <c r="K26" s="167">
        <f>'DCF Investor Owned'!Q174</f>
        <v>-15887</v>
      </c>
      <c r="L26" s="21">
        <f t="shared" si="7"/>
        <v>6813479</v>
      </c>
      <c r="M26" s="306">
        <f t="shared" si="4"/>
        <v>0.45</v>
      </c>
      <c r="N26" s="21">
        <f t="shared" si="19"/>
        <v>3066066</v>
      </c>
      <c r="O26" s="21">
        <f>SUM(N$15:N26)</f>
        <v>44731992</v>
      </c>
      <c r="P26" s="167"/>
      <c r="Q26" s="634">
        <f t="shared" si="8"/>
        <v>12</v>
      </c>
      <c r="R26" s="634">
        <f t="shared" si="9"/>
        <v>11.5</v>
      </c>
      <c r="S26" s="25">
        <f t="shared" si="10"/>
        <v>13970039</v>
      </c>
      <c r="T26" s="25">
        <f t="shared" si="11"/>
        <v>3614865</v>
      </c>
      <c r="U26" s="651">
        <f>'DCF Investor Owned'!Q36</f>
        <v>2305153.35</v>
      </c>
      <c r="V26" s="651">
        <f>'DCF Investor Owned'!Q44</f>
        <v>695226</v>
      </c>
      <c r="W26" s="25">
        <f t="shared" si="12"/>
        <v>7354794.6500000004</v>
      </c>
      <c r="X26" s="308">
        <f>ROUND(W26*'Cost of Capital 1-1-2018'!$F$11,0)</f>
        <v>2124800</v>
      </c>
      <c r="Y26" s="25">
        <f t="shared" si="13"/>
        <v>5925220.6500000004</v>
      </c>
      <c r="Z26" s="25">
        <f t="shared" si="14"/>
        <v>5229994.6500000004</v>
      </c>
      <c r="AA26" s="651">
        <f>'DCF Investor Owned'!Q107</f>
        <v>91768690.540000021</v>
      </c>
      <c r="AB26" s="651">
        <f>'DCF Investor Owned'!Q220</f>
        <v>-810262</v>
      </c>
      <c r="AC26" s="651">
        <f>'DCF Investor Owned'!Q68</f>
        <v>-6795054</v>
      </c>
      <c r="AD26" s="25">
        <f t="shared" si="15"/>
        <v>84163374.540000021</v>
      </c>
      <c r="AE26" s="26">
        <f t="shared" si="16"/>
        <v>7.0401414895548686E-2</v>
      </c>
      <c r="AF26" s="651">
        <f>'DCF Investor Owned'!Q159</f>
        <v>108018135.98999999</v>
      </c>
      <c r="AG26" s="26">
        <f t="shared" si="17"/>
        <v>4.8417745798577549E-2</v>
      </c>
    </row>
    <row r="27" spans="1:33">
      <c r="A27" s="167" t="s">
        <v>2056</v>
      </c>
      <c r="B27" s="634">
        <v>13</v>
      </c>
      <c r="C27" s="314">
        <f t="shared" si="18"/>
        <v>12.5</v>
      </c>
      <c r="D27" s="315">
        <f>'DCF Investor Owned'!R22</f>
        <v>15087642</v>
      </c>
      <c r="E27" s="167">
        <f>'DCF Investor Owned'!R39</f>
        <v>3729879</v>
      </c>
      <c r="F27" s="167">
        <f>-'DCF Investor Owned'!R61</f>
        <v>4730149.0320000015</v>
      </c>
      <c r="G27" s="308">
        <f t="shared" si="5"/>
        <v>11357763</v>
      </c>
      <c r="H27" s="308">
        <f t="shared" si="6"/>
        <v>6627613.9679999985</v>
      </c>
      <c r="I27" s="308">
        <f>ROUND(H27*'Cost of Capital 1-1-2018'!F$11,0)</f>
        <v>1914718</v>
      </c>
      <c r="J27" s="167">
        <f>'DCF Investor Owned'!R89</f>
        <v>1946302</v>
      </c>
      <c r="K27" s="167">
        <f>'DCF Investor Owned'!R174</f>
        <v>-64821</v>
      </c>
      <c r="L27" s="21">
        <f t="shared" si="7"/>
        <v>7561564</v>
      </c>
      <c r="M27" s="306">
        <f t="shared" si="4"/>
        <v>0.42</v>
      </c>
      <c r="N27" s="21">
        <f t="shared" si="19"/>
        <v>3175857</v>
      </c>
      <c r="O27" s="21">
        <f>SUM(N$15:N27)</f>
        <v>47907849</v>
      </c>
      <c r="P27" s="167"/>
      <c r="Q27" s="634">
        <f t="shared" si="8"/>
        <v>13</v>
      </c>
      <c r="R27" s="634">
        <f t="shared" si="9"/>
        <v>12.5</v>
      </c>
      <c r="S27" s="25">
        <f t="shared" si="10"/>
        <v>15087642</v>
      </c>
      <c r="T27" s="25">
        <f t="shared" si="11"/>
        <v>3729879</v>
      </c>
      <c r="U27" s="651">
        <f>'DCF Investor Owned'!R36</f>
        <v>2317079.5299999998</v>
      </c>
      <c r="V27" s="651">
        <f>'DCF Investor Owned'!R44</f>
        <v>672051</v>
      </c>
      <c r="W27" s="25">
        <f t="shared" si="12"/>
        <v>8368632.4700000007</v>
      </c>
      <c r="X27" s="308">
        <f>ROUND(W27*'Cost of Capital 1-1-2018'!$F$11,0)</f>
        <v>2417698</v>
      </c>
      <c r="Y27" s="25">
        <f t="shared" si="13"/>
        <v>6622985.4700000007</v>
      </c>
      <c r="Z27" s="25">
        <f t="shared" si="14"/>
        <v>5950934.4700000007</v>
      </c>
      <c r="AA27" s="651">
        <f>'DCF Investor Owned'!R107</f>
        <v>91390018.010000005</v>
      </c>
      <c r="AB27" s="651">
        <f>'DCF Investor Owned'!R220</f>
        <v>-875083</v>
      </c>
      <c r="AC27" s="651">
        <f>'DCF Investor Owned'!R68</f>
        <v>-7492190</v>
      </c>
      <c r="AD27" s="25">
        <f t="shared" si="15"/>
        <v>83022745.010000005</v>
      </c>
      <c r="AE27" s="26">
        <f t="shared" si="16"/>
        <v>7.9773144927962433E-2</v>
      </c>
      <c r="AF27" s="651">
        <f>'DCF Investor Owned'!R159</f>
        <v>113350238.45999999</v>
      </c>
      <c r="AG27" s="26">
        <f t="shared" si="17"/>
        <v>5.2500414210421072E-2</v>
      </c>
    </row>
    <row r="28" spans="1:33">
      <c r="A28" s="167" t="s">
        <v>2057</v>
      </c>
      <c r="B28" s="634">
        <v>14</v>
      </c>
      <c r="C28" s="314">
        <f t="shared" si="18"/>
        <v>13.5</v>
      </c>
      <c r="D28" s="315">
        <f>'DCF Investor Owned'!S22</f>
        <v>15389395</v>
      </c>
      <c r="E28" s="167">
        <f>'DCF Investor Owned'!S39</f>
        <v>3848672</v>
      </c>
      <c r="F28" s="167">
        <f>-'DCF Investor Owned'!S61</f>
        <v>4816514.1520000007</v>
      </c>
      <c r="G28" s="308">
        <f t="shared" si="5"/>
        <v>11540723</v>
      </c>
      <c r="H28" s="308">
        <f t="shared" si="6"/>
        <v>6724208.8479999993</v>
      </c>
      <c r="I28" s="308">
        <f>ROUND(H28*'Cost of Capital 1-1-2018'!F$11,0)</f>
        <v>1942624</v>
      </c>
      <c r="J28" s="167">
        <f>'DCF Investor Owned'!S89</f>
        <v>1981137</v>
      </c>
      <c r="K28" s="167">
        <f>'DCF Investor Owned'!S174</f>
        <v>-17502</v>
      </c>
      <c r="L28" s="21">
        <f t="shared" si="7"/>
        <v>7634464</v>
      </c>
      <c r="M28" s="306">
        <f t="shared" si="4"/>
        <v>0.39200000000000002</v>
      </c>
      <c r="N28" s="21">
        <f t="shared" si="19"/>
        <v>2992710</v>
      </c>
      <c r="O28" s="21">
        <f>SUM(N$15:N28)</f>
        <v>50900559</v>
      </c>
      <c r="P28" s="167"/>
      <c r="Q28" s="634">
        <f t="shared" si="8"/>
        <v>14</v>
      </c>
      <c r="R28" s="634">
        <f t="shared" si="9"/>
        <v>13.5</v>
      </c>
      <c r="S28" s="25">
        <f t="shared" si="10"/>
        <v>15389395</v>
      </c>
      <c r="T28" s="25">
        <f t="shared" si="11"/>
        <v>3848672</v>
      </c>
      <c r="U28" s="651">
        <f>'DCF Investor Owned'!S36</f>
        <v>2329790.33</v>
      </c>
      <c r="V28" s="651">
        <f>'DCF Investor Owned'!S44</f>
        <v>649650</v>
      </c>
      <c r="W28" s="25">
        <f t="shared" si="12"/>
        <v>8561282.6699999999</v>
      </c>
      <c r="X28" s="308">
        <f>ROUND(W28*'Cost of Capital 1-1-2018'!$F$11,0)</f>
        <v>2473355</v>
      </c>
      <c r="Y28" s="25">
        <f t="shared" si="13"/>
        <v>6737577.6699999999</v>
      </c>
      <c r="Z28" s="25">
        <f t="shared" si="14"/>
        <v>6087927.6699999999</v>
      </c>
      <c r="AA28" s="651">
        <f>'DCF Investor Owned'!S107</f>
        <v>91033449.680000007</v>
      </c>
      <c r="AB28" s="651">
        <f>'DCF Investor Owned'!S220</f>
        <v>-892585</v>
      </c>
      <c r="AC28" s="651">
        <f>'DCF Investor Owned'!S68</f>
        <v>-8210605</v>
      </c>
      <c r="AD28" s="25">
        <f t="shared" si="15"/>
        <v>81930259.680000007</v>
      </c>
      <c r="AE28" s="26">
        <f t="shared" si="16"/>
        <v>8.2235521970946593E-2</v>
      </c>
      <c r="AF28" s="651">
        <f>'DCF Investor Owned'!S159</f>
        <v>118839962.13</v>
      </c>
      <c r="AG28" s="26">
        <f t="shared" si="17"/>
        <v>5.1227950269290445E-2</v>
      </c>
    </row>
    <row r="29" spans="1:33">
      <c r="A29" s="167" t="s">
        <v>2058</v>
      </c>
      <c r="B29" s="634">
        <v>15</v>
      </c>
      <c r="C29" s="314">
        <f t="shared" si="18"/>
        <v>14.5</v>
      </c>
      <c r="D29" s="315">
        <f>'DCF Investor Owned'!T22</f>
        <v>16312759</v>
      </c>
      <c r="E29" s="167">
        <f>'DCF Investor Owned'!T39</f>
        <v>3971376</v>
      </c>
      <c r="F29" s="167">
        <f>-'DCF Investor Owned'!T61</f>
        <v>4905898.352</v>
      </c>
      <c r="G29" s="308">
        <f t="shared" si="5"/>
        <v>12341383</v>
      </c>
      <c r="H29" s="308">
        <f t="shared" si="6"/>
        <v>7435484.648</v>
      </c>
      <c r="I29" s="308">
        <f>ROUND(H29*'Cost of Capital 1-1-2018'!F$11,0)</f>
        <v>2148112</v>
      </c>
      <c r="J29" s="167">
        <f>'DCF Investor Owned'!T89</f>
        <v>2016650</v>
      </c>
      <c r="K29" s="167">
        <f>'DCF Investor Owned'!T174</f>
        <v>-53555</v>
      </c>
      <c r="L29" s="21">
        <f t="shared" si="7"/>
        <v>8230176</v>
      </c>
      <c r="M29" s="306">
        <f t="shared" si="4"/>
        <v>0.36499999999999999</v>
      </c>
      <c r="N29" s="21">
        <f t="shared" si="19"/>
        <v>3004014</v>
      </c>
      <c r="O29" s="21">
        <f>SUM(N$15:N29)</f>
        <v>53904573</v>
      </c>
      <c r="P29" s="167"/>
      <c r="Q29" s="634">
        <f t="shared" si="8"/>
        <v>15</v>
      </c>
      <c r="R29" s="634">
        <f t="shared" si="9"/>
        <v>14.5</v>
      </c>
      <c r="S29" s="25">
        <f t="shared" si="10"/>
        <v>16312759</v>
      </c>
      <c r="T29" s="25">
        <f t="shared" si="11"/>
        <v>3971376</v>
      </c>
      <c r="U29" s="651">
        <f>'DCF Investor Owned'!T36</f>
        <v>2328849.3499999996</v>
      </c>
      <c r="V29" s="651">
        <f>'DCF Investor Owned'!T44</f>
        <v>627995</v>
      </c>
      <c r="W29" s="25">
        <f t="shared" si="12"/>
        <v>9384538.6500000004</v>
      </c>
      <c r="X29" s="308">
        <f>ROUND(W29*'Cost of Capital 1-1-2018'!$F$11,0)</f>
        <v>2711193</v>
      </c>
      <c r="Y29" s="25">
        <f t="shared" si="13"/>
        <v>7301340.6500000004</v>
      </c>
      <c r="Z29" s="25">
        <f t="shared" si="14"/>
        <v>6673345.6500000004</v>
      </c>
      <c r="AA29" s="651">
        <f>'DCF Investor Owned'!T107</f>
        <v>90713316.330000013</v>
      </c>
      <c r="AB29" s="651">
        <f>'DCF Investor Owned'!T220</f>
        <v>-946140</v>
      </c>
      <c r="AC29" s="651">
        <f>'DCF Investor Owned'!T68</f>
        <v>-8955114</v>
      </c>
      <c r="AD29" s="25">
        <f t="shared" si="15"/>
        <v>80812062.330000013</v>
      </c>
      <c r="AE29" s="26">
        <f t="shared" si="16"/>
        <v>9.0349638896537729E-2</v>
      </c>
      <c r="AF29" s="651">
        <f>'DCF Investor Owned'!T159</f>
        <v>124935043.78</v>
      </c>
      <c r="AG29" s="26">
        <f t="shared" si="17"/>
        <v>5.3414522043560453E-2</v>
      </c>
    </row>
    <row r="30" spans="1:33">
      <c r="A30" s="167" t="s">
        <v>2059</v>
      </c>
      <c r="B30" s="634">
        <v>16</v>
      </c>
      <c r="C30" s="314">
        <f t="shared" si="18"/>
        <v>15.5</v>
      </c>
      <c r="D30" s="315">
        <f>'DCF Investor Owned'!U22</f>
        <v>16312759</v>
      </c>
      <c r="E30" s="167">
        <f>'DCF Investor Owned'!U39</f>
        <v>4098124</v>
      </c>
      <c r="F30" s="167">
        <f>-'DCF Investor Owned'!U61</f>
        <v>4764209.9519999977</v>
      </c>
      <c r="G30" s="308">
        <f t="shared" si="5"/>
        <v>12214635</v>
      </c>
      <c r="H30" s="308">
        <f t="shared" si="6"/>
        <v>7450425.0480000023</v>
      </c>
      <c r="I30" s="308">
        <f>ROUND(H30*'Cost of Capital 1-1-2018'!F$11,0)</f>
        <v>2152428</v>
      </c>
      <c r="J30" s="167">
        <f>'DCF Investor Owned'!U89</f>
        <v>1686951</v>
      </c>
      <c r="K30" s="167">
        <f>'DCF Investor Owned'!U174</f>
        <v>0</v>
      </c>
      <c r="L30" s="21">
        <f t="shared" si="7"/>
        <v>8375256</v>
      </c>
      <c r="M30" s="306">
        <f t="shared" si="4"/>
        <v>0.34100000000000003</v>
      </c>
      <c r="N30" s="21">
        <f t="shared" si="19"/>
        <v>2855962</v>
      </c>
      <c r="O30" s="21">
        <f>SUM(N$15:N30)</f>
        <v>56760535</v>
      </c>
      <c r="P30" s="167"/>
      <c r="Q30" s="634">
        <f t="shared" si="8"/>
        <v>16</v>
      </c>
      <c r="R30" s="634">
        <f t="shared" si="9"/>
        <v>15.5</v>
      </c>
      <c r="S30" s="25">
        <f t="shared" si="10"/>
        <v>16312759</v>
      </c>
      <c r="T30" s="25">
        <f t="shared" si="11"/>
        <v>4098124</v>
      </c>
      <c r="U30" s="651">
        <f>'DCF Investor Owned'!U36</f>
        <v>2336425.85</v>
      </c>
      <c r="V30" s="651">
        <f>'DCF Investor Owned'!U44</f>
        <v>607062</v>
      </c>
      <c r="W30" s="25">
        <f t="shared" si="12"/>
        <v>9271147.1500000004</v>
      </c>
      <c r="X30" s="308">
        <f>ROUND(W30*'Cost of Capital 1-1-2018'!$F$11,0)</f>
        <v>2678434</v>
      </c>
      <c r="Y30" s="25">
        <f t="shared" si="13"/>
        <v>7199775.1500000004</v>
      </c>
      <c r="Z30" s="25">
        <f t="shared" si="14"/>
        <v>6592713.1500000004</v>
      </c>
      <c r="AA30" s="651">
        <f>'DCF Investor Owned'!U107</f>
        <v>90055887.480000019</v>
      </c>
      <c r="AB30" s="651">
        <f>'DCF Investor Owned'!U220</f>
        <v>-946140</v>
      </c>
      <c r="AC30" s="651">
        <f>'DCF Investor Owned'!U68</f>
        <v>-9656500</v>
      </c>
      <c r="AD30" s="25">
        <f t="shared" si="15"/>
        <v>79453247.480000019</v>
      </c>
      <c r="AE30" s="26">
        <f t="shared" si="16"/>
        <v>9.0616499367282985E-2</v>
      </c>
      <c r="AF30" s="651">
        <f>'DCF Investor Owned'!U159</f>
        <v>130968767.93000001</v>
      </c>
      <c r="AG30" s="26">
        <f t="shared" si="17"/>
        <v>5.0338055814372965E-2</v>
      </c>
    </row>
    <row r="31" spans="1:33">
      <c r="A31" s="167" t="s">
        <v>2060</v>
      </c>
      <c r="B31" s="634">
        <v>17</v>
      </c>
      <c r="C31" s="314">
        <f t="shared" si="18"/>
        <v>16.5</v>
      </c>
      <c r="D31" s="315">
        <f>'DCF Investor Owned'!V22</f>
        <v>17291525</v>
      </c>
      <c r="E31" s="167">
        <f>'DCF Investor Owned'!V39</f>
        <v>4229050</v>
      </c>
      <c r="F31" s="167">
        <f>-'DCF Investor Owned'!V61</f>
        <v>4836367.3120000008</v>
      </c>
      <c r="G31" s="308">
        <f t="shared" si="5"/>
        <v>13062475</v>
      </c>
      <c r="H31" s="308">
        <f t="shared" si="6"/>
        <v>8226107.6879999992</v>
      </c>
      <c r="I31" s="308">
        <f>ROUND(H31*'Cost of Capital 1-1-2018'!F$11,0)</f>
        <v>2376523</v>
      </c>
      <c r="J31" s="167">
        <f>'DCF Investor Owned'!V89</f>
        <v>1710730</v>
      </c>
      <c r="K31" s="167">
        <f>'DCF Investor Owned'!V174</f>
        <v>-56768</v>
      </c>
      <c r="L31" s="21">
        <f t="shared" si="7"/>
        <v>9031990</v>
      </c>
      <c r="M31" s="306">
        <f t="shared" si="4"/>
        <v>0.318</v>
      </c>
      <c r="N31" s="21">
        <f>ROUND(L31*M31,0)</f>
        <v>2872173</v>
      </c>
      <c r="O31" s="21">
        <f>SUM(N$15:N31)</f>
        <v>59632708</v>
      </c>
      <c r="P31" s="167"/>
      <c r="Q31" s="634">
        <f t="shared" si="8"/>
        <v>17</v>
      </c>
      <c r="R31" s="634">
        <f t="shared" si="9"/>
        <v>16.5</v>
      </c>
      <c r="S31" s="25">
        <f t="shared" si="10"/>
        <v>17291525</v>
      </c>
      <c r="T31" s="25">
        <f t="shared" si="11"/>
        <v>4229050</v>
      </c>
      <c r="U31" s="651">
        <f>'DCF Investor Owned'!V36</f>
        <v>2322872.9800000004</v>
      </c>
      <c r="V31" s="651">
        <f>'DCF Investor Owned'!V44</f>
        <v>586826</v>
      </c>
      <c r="W31" s="25">
        <f t="shared" si="12"/>
        <v>10152776.02</v>
      </c>
      <c r="X31" s="308">
        <f>ROUND(W31*'Cost of Capital 1-1-2018'!$F$11,0)</f>
        <v>2933137</v>
      </c>
      <c r="Y31" s="25">
        <f t="shared" si="13"/>
        <v>7806465.0199999996</v>
      </c>
      <c r="Z31" s="25">
        <f t="shared" si="14"/>
        <v>7219639.0199999996</v>
      </c>
      <c r="AA31" s="651">
        <f>'DCF Investor Owned'!V107</f>
        <v>89435770.5</v>
      </c>
      <c r="AB31" s="651">
        <f>'DCF Investor Owned'!V220</f>
        <v>-1002908</v>
      </c>
      <c r="AC31" s="651">
        <f>'DCF Investor Owned'!V68</f>
        <v>-10382649</v>
      </c>
      <c r="AD31" s="25">
        <f t="shared" si="15"/>
        <v>78050213.5</v>
      </c>
      <c r="AE31" s="26">
        <f t="shared" si="16"/>
        <v>0.10001849668226724</v>
      </c>
      <c r="AF31" s="651">
        <f>'DCF Investor Owned'!V159</f>
        <v>137648050.95000002</v>
      </c>
      <c r="AG31" s="26">
        <f t="shared" si="17"/>
        <v>5.24499909019598E-2</v>
      </c>
    </row>
    <row r="32" spans="1:33">
      <c r="A32" s="167" t="s">
        <v>2061</v>
      </c>
      <c r="B32" s="634">
        <v>18</v>
      </c>
      <c r="C32" s="314">
        <f t="shared" si="18"/>
        <v>17.5</v>
      </c>
      <c r="D32" s="315">
        <f>'DCF Investor Owned'!W22</f>
        <v>17291525</v>
      </c>
      <c r="E32" s="167">
        <f>'DCF Investor Owned'!W39</f>
        <v>4364305</v>
      </c>
      <c r="F32" s="167">
        <f>-'DCF Investor Owned'!W61</f>
        <v>4841728.8119999999</v>
      </c>
      <c r="G32" s="308">
        <f t="shared" si="5"/>
        <v>12927220</v>
      </c>
      <c r="H32" s="308">
        <f t="shared" si="6"/>
        <v>8085491.1880000001</v>
      </c>
      <c r="I32" s="308">
        <f>ROUND(H32*'Cost of Capital 1-1-2018'!F$11,0)</f>
        <v>2335898</v>
      </c>
      <c r="J32" s="167">
        <f>'DCF Investor Owned'!W89</f>
        <v>1734870</v>
      </c>
      <c r="K32" s="167">
        <f>'DCF Investor Owned'!W174</f>
        <v>0</v>
      </c>
      <c r="L32" s="21">
        <f t="shared" si="7"/>
        <v>8856452</v>
      </c>
      <c r="M32" s="306">
        <f t="shared" si="4"/>
        <v>0.29699999999999999</v>
      </c>
      <c r="N32" s="21">
        <f>ROUND(L32*M32,0)</f>
        <v>2630366</v>
      </c>
      <c r="O32" s="21">
        <f>SUM(N$15:N32)</f>
        <v>62263074</v>
      </c>
      <c r="P32" s="167"/>
      <c r="Q32" s="634">
        <f t="shared" si="8"/>
        <v>18</v>
      </c>
      <c r="R32" s="634">
        <f t="shared" si="9"/>
        <v>17.5</v>
      </c>
      <c r="S32" s="25">
        <f t="shared" si="10"/>
        <v>17291525</v>
      </c>
      <c r="T32" s="25">
        <f t="shared" si="11"/>
        <v>4364305</v>
      </c>
      <c r="U32" s="651">
        <f>'DCF Investor Owned'!W36</f>
        <v>2336673.83</v>
      </c>
      <c r="V32" s="651">
        <f>'DCF Investor Owned'!W44</f>
        <v>567265</v>
      </c>
      <c r="W32" s="25">
        <f t="shared" si="12"/>
        <v>10023281.17</v>
      </c>
      <c r="X32" s="308">
        <f>ROUND(W32*'Cost of Capital 1-1-2018'!$F$11,0)</f>
        <v>2895726</v>
      </c>
      <c r="Y32" s="25">
        <f t="shared" si="13"/>
        <v>7694820.1699999999</v>
      </c>
      <c r="Z32" s="25">
        <f t="shared" si="14"/>
        <v>7127555.1699999999</v>
      </c>
      <c r="AA32" s="651">
        <f>'DCF Investor Owned'!W107</f>
        <v>88825972.670000002</v>
      </c>
      <c r="AB32" s="651">
        <f>'DCF Investor Owned'!W220</f>
        <v>-1002908</v>
      </c>
      <c r="AC32" s="651">
        <f>'DCF Investor Owned'!W68</f>
        <v>-11106359</v>
      </c>
      <c r="AD32" s="25">
        <f t="shared" si="15"/>
        <v>76716705.670000002</v>
      </c>
      <c r="AE32" s="26">
        <f t="shared" si="16"/>
        <v>0.10030175439362032</v>
      </c>
      <c r="AF32" s="651">
        <f>'DCF Investor Owned'!W159</f>
        <v>144253262.12</v>
      </c>
      <c r="AG32" s="26">
        <f t="shared" si="17"/>
        <v>4.9410010319702845E-2</v>
      </c>
    </row>
    <row r="33" spans="1:33">
      <c r="A33" s="167" t="s">
        <v>2062</v>
      </c>
      <c r="B33" s="634">
        <v>19</v>
      </c>
      <c r="C33" s="314">
        <f t="shared" si="18"/>
        <v>18.5</v>
      </c>
      <c r="D33" s="315">
        <f>'DCF Investor Owned'!X22</f>
        <v>17291525</v>
      </c>
      <c r="E33" s="167">
        <f>'DCF Investor Owned'!X39</f>
        <v>4504038</v>
      </c>
      <c r="F33" s="167">
        <f>-'DCF Investor Owned'!X61</f>
        <v>4847193.3919999972</v>
      </c>
      <c r="G33" s="308">
        <f t="shared" si="5"/>
        <v>12787487</v>
      </c>
      <c r="H33" s="308">
        <f t="shared" si="6"/>
        <v>7940293.6080000028</v>
      </c>
      <c r="I33" s="308">
        <f>ROUND(H33*'Cost of Capital 1-1-2018'!F$11,0)</f>
        <v>2293951</v>
      </c>
      <c r="J33" s="167">
        <f>'DCF Investor Owned'!X89</f>
        <v>1759376</v>
      </c>
      <c r="K33" s="167">
        <f>'DCF Investor Owned'!X174</f>
        <v>0</v>
      </c>
      <c r="L33" s="21">
        <f t="shared" si="7"/>
        <v>8734160</v>
      </c>
      <c r="M33" s="306">
        <f t="shared" si="4"/>
        <v>0.27700000000000002</v>
      </c>
      <c r="N33" s="21">
        <f>ROUND(L33*M33,0)</f>
        <v>2419362</v>
      </c>
      <c r="O33" s="21">
        <f>SUM(N$15:N33)</f>
        <v>64682436</v>
      </c>
      <c r="P33" s="167"/>
      <c r="Q33" s="634">
        <f t="shared" si="8"/>
        <v>19</v>
      </c>
      <c r="R33" s="634">
        <f t="shared" si="9"/>
        <v>18.5</v>
      </c>
      <c r="S33" s="25">
        <f t="shared" si="10"/>
        <v>17291525</v>
      </c>
      <c r="T33" s="25">
        <f t="shared" si="11"/>
        <v>4504038</v>
      </c>
      <c r="U33" s="651">
        <f>'DCF Investor Owned'!X36</f>
        <v>2354781.7100000004</v>
      </c>
      <c r="V33" s="651">
        <f>'DCF Investor Owned'!X44</f>
        <v>548356</v>
      </c>
      <c r="W33" s="25">
        <f t="shared" si="12"/>
        <v>9884349.2899999991</v>
      </c>
      <c r="X33" s="308">
        <f>ROUND(W33*'Cost of Capital 1-1-2018'!$F$11,0)</f>
        <v>2855589</v>
      </c>
      <c r="Y33" s="25">
        <f t="shared" si="13"/>
        <v>7577116.2899999991</v>
      </c>
      <c r="Z33" s="25">
        <f t="shared" si="14"/>
        <v>7028760.2899999991</v>
      </c>
      <c r="AA33" s="651">
        <f>'DCF Investor Owned'!X107</f>
        <v>88222552.960000023</v>
      </c>
      <c r="AB33" s="651">
        <f>'DCF Investor Owned'!X220</f>
        <v>-1002908</v>
      </c>
      <c r="AC33" s="651">
        <f>'DCF Investor Owned'!X68</f>
        <v>-11826417</v>
      </c>
      <c r="AD33" s="25">
        <f t="shared" si="15"/>
        <v>75393227.960000023</v>
      </c>
      <c r="AE33" s="26">
        <f t="shared" si="16"/>
        <v>0.10050128499631357</v>
      </c>
      <c r="AF33" s="651">
        <f>'DCF Investor Owned'!X159</f>
        <v>150777090.41</v>
      </c>
      <c r="AG33" s="26">
        <f t="shared" si="17"/>
        <v>4.6616898302567523E-2</v>
      </c>
    </row>
    <row r="34" spans="1:33" ht="30">
      <c r="A34" s="167" t="s">
        <v>2063</v>
      </c>
      <c r="B34" s="636" t="s">
        <v>181</v>
      </c>
      <c r="C34" s="314">
        <f t="shared" si="18"/>
        <v>19.5</v>
      </c>
      <c r="D34" s="315">
        <f>'DCF Investor Owned'!Y22</f>
        <v>17983186</v>
      </c>
      <c r="E34" s="167">
        <f>'DCF Investor Owned'!Y39</f>
        <v>4648405</v>
      </c>
      <c r="F34" s="167">
        <f>-'DCF Investor Owned'!Y61</f>
        <v>4923552.2653333321</v>
      </c>
      <c r="G34" s="308">
        <f t="shared" si="5"/>
        <v>13334781</v>
      </c>
      <c r="H34" s="308">
        <f t="shared" si="6"/>
        <v>8411228.7346666679</v>
      </c>
      <c r="I34" s="308">
        <f>ROUND(H34*'Cost of Capital 1-1-2018'!F$11,0)</f>
        <v>2430004</v>
      </c>
      <c r="J34" s="167">
        <f>'DCF Investor Owned'!Y89</f>
        <v>1784260</v>
      </c>
      <c r="K34" s="167">
        <f>'DCF Investor Owned'!Y174</f>
        <v>-40117</v>
      </c>
      <c r="L34" s="21">
        <f t="shared" si="7"/>
        <v>9160634</v>
      </c>
      <c r="M34" s="306">
        <f>K39</f>
        <v>4.55</v>
      </c>
      <c r="N34" s="21">
        <f>ROUND(L34*M34,0)</f>
        <v>41680885</v>
      </c>
      <c r="O34" s="21">
        <f>SUM(N$15:N34)</f>
        <v>106363321</v>
      </c>
      <c r="P34" s="167"/>
      <c r="Q34" s="636">
        <v>20</v>
      </c>
      <c r="R34" s="634">
        <f t="shared" si="9"/>
        <v>19.5</v>
      </c>
      <c r="S34" s="25">
        <f t="shared" si="10"/>
        <v>17983186</v>
      </c>
      <c r="T34" s="25">
        <f t="shared" si="11"/>
        <v>4648405</v>
      </c>
      <c r="U34" s="651">
        <f>'DCF Investor Owned'!Y36</f>
        <v>2338566.3799999994</v>
      </c>
      <c r="V34" s="651">
        <f>'DCF Investor Owned'!Y44</f>
        <v>530078</v>
      </c>
      <c r="W34" s="25">
        <f t="shared" si="12"/>
        <v>10466136.620000001</v>
      </c>
      <c r="X34" s="308">
        <f>ROUND(W34*'Cost of Capital 1-1-2018'!$F$11,0)</f>
        <v>3023667</v>
      </c>
      <c r="Y34" s="25">
        <f t="shared" si="13"/>
        <v>7972547.620000001</v>
      </c>
      <c r="Z34" s="25">
        <f t="shared" si="14"/>
        <v>7442469.620000001</v>
      </c>
      <c r="AA34" s="651">
        <f>'DCF Investor Owned'!Y107</f>
        <v>87660212.580000013</v>
      </c>
      <c r="AB34" s="651">
        <f>'DCF Investor Owned'!Y220</f>
        <v>-1043025</v>
      </c>
      <c r="AC34" s="651">
        <f>'DCF Investor Owned'!Y68</f>
        <v>-12573220</v>
      </c>
      <c r="AD34" s="25">
        <f t="shared" si="15"/>
        <v>74043967.580000013</v>
      </c>
      <c r="AE34" s="26">
        <f t="shared" si="16"/>
        <v>0.10767315529636019</v>
      </c>
      <c r="AF34" s="651">
        <f>'DCF Investor Owned'!Y159</f>
        <v>157731459.03</v>
      </c>
      <c r="AG34" s="26">
        <f t="shared" si="17"/>
        <v>4.7184434010620974E-2</v>
      </c>
    </row>
    <row r="35" spans="1:33">
      <c r="B35" s="636"/>
      <c r="C35" s="634"/>
      <c r="D35" s="111"/>
      <c r="E35" s="308">
        <f>SUM(E15:E34)</f>
        <v>70145348</v>
      </c>
      <c r="F35" s="308"/>
      <c r="G35" s="308"/>
      <c r="H35" s="308"/>
      <c r="I35" s="308"/>
      <c r="J35" s="308">
        <f>SUM(J15:J34)</f>
        <v>34357351</v>
      </c>
      <c r="K35" s="111"/>
      <c r="L35" s="9"/>
      <c r="M35" s="44"/>
      <c r="N35" s="9"/>
      <c r="O35" s="9"/>
    </row>
    <row r="36" spans="1:33">
      <c r="B36" s="556" t="s">
        <v>223</v>
      </c>
      <c r="K36" s="132">
        <f>C34</f>
        <v>19.5</v>
      </c>
    </row>
    <row r="37" spans="1:33" ht="17.25">
      <c r="B37" s="556" t="s">
        <v>471</v>
      </c>
      <c r="K37" s="306">
        <f>ROUND(1/(1+E10)^K36,3)</f>
        <v>0.25800000000000001</v>
      </c>
    </row>
    <row r="38" spans="1:33">
      <c r="B38" s="556" t="s">
        <v>472</v>
      </c>
      <c r="K38" s="306">
        <f>ROUND(1/E11,3)</f>
        <v>17.637</v>
      </c>
    </row>
    <row r="39" spans="1:33" ht="18">
      <c r="B39" s="556" t="s">
        <v>470</v>
      </c>
      <c r="K39" s="132">
        <f>ROUND(K37*K38,3)</f>
        <v>4.55</v>
      </c>
    </row>
  </sheetData>
  <mergeCells count="14">
    <mergeCell ref="Q2:AG2"/>
    <mergeCell ref="Q3:AG3"/>
    <mergeCell ref="Q4:AG4"/>
    <mergeCell ref="B2:O2"/>
    <mergeCell ref="B3:O3"/>
    <mergeCell ref="B4:O4"/>
    <mergeCell ref="Q5:AG5"/>
    <mergeCell ref="Q6:AG6"/>
    <mergeCell ref="Q7:AH7"/>
    <mergeCell ref="Q8:AG8"/>
    <mergeCell ref="B8:O8"/>
    <mergeCell ref="B5:O5"/>
    <mergeCell ref="B6:O6"/>
    <mergeCell ref="B7:O7"/>
  </mergeCells>
  <printOptions horizontalCentered="1"/>
  <pageMargins left="0.7" right="0.7" top="1.25" bottom="0.75" header="0.8" footer="0.3"/>
  <pageSetup scale="28" orientation="landscape" r:id="rId1"/>
  <headerFooter>
    <oddHeader>&amp;Z&amp;F</oddHeader>
    <oddFooter>&amp;A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B261"/>
  <sheetViews>
    <sheetView tabSelected="1" zoomScaleNormal="100" workbookViewId="0">
      <pane xSplit="1" ySplit="8" topLeftCell="R257" activePane="bottomRight" state="frozen"/>
      <selection pane="topRight" activeCell="B1" sqref="B1"/>
      <selection pane="bottomLeft" activeCell="A9" sqref="A9"/>
      <selection pane="bottomRight" activeCell="U265" sqref="U265"/>
    </sheetView>
  </sheetViews>
  <sheetFormatPr defaultRowHeight="15"/>
  <cols>
    <col min="1" max="1" width="50.5703125" style="5" customWidth="1"/>
    <col min="2" max="2" width="17.7109375" customWidth="1"/>
    <col min="3" max="3" width="14.5703125" customWidth="1"/>
    <col min="4" max="4" width="13.5703125" customWidth="1"/>
    <col min="5" max="5" width="16.42578125" customWidth="1"/>
    <col min="6" max="25" width="16.140625" bestFit="1" customWidth="1"/>
    <col min="26" max="27" width="11.85546875" bestFit="1" customWidth="1"/>
    <col min="28" max="28" width="12.5703125" bestFit="1" customWidth="1"/>
  </cols>
  <sheetData>
    <row r="1" spans="1:28">
      <c r="A1" s="4" t="str">
        <f>Inputs!B1</f>
        <v>Pennsylvania-American Water Company</v>
      </c>
    </row>
    <row r="2" spans="1:28">
      <c r="A2" s="4" t="str">
        <f>Inputs!B2</f>
        <v>Exeter Wastewater System</v>
      </c>
    </row>
    <row r="3" spans="1:28">
      <c r="A3" s="4" t="str">
        <f>Inputs!B4</f>
        <v>Wastewater System</v>
      </c>
    </row>
    <row r="4" spans="1:28">
      <c r="A4" s="4" t="s">
        <v>710</v>
      </c>
    </row>
    <row r="5" spans="1:28">
      <c r="A5" s="4" t="str">
        <f>CONCATENATE("As of ",Inputs!B6)</f>
        <v>As of January 1, 2018</v>
      </c>
    </row>
    <row r="8" spans="1:28">
      <c r="B8" s="27" t="s">
        <v>50</v>
      </c>
      <c r="C8" s="656" t="s">
        <v>604</v>
      </c>
      <c r="D8" s="656"/>
      <c r="E8" s="656"/>
      <c r="F8" s="27">
        <v>1</v>
      </c>
      <c r="G8" s="27">
        <f>F8+1</f>
        <v>2</v>
      </c>
      <c r="H8" s="27">
        <f t="shared" ref="H8:Y8" si="0">G8+1</f>
        <v>3</v>
      </c>
      <c r="I8" s="27">
        <f t="shared" si="0"/>
        <v>4</v>
      </c>
      <c r="J8" s="27">
        <f t="shared" si="0"/>
        <v>5</v>
      </c>
      <c r="K8" s="27">
        <f t="shared" si="0"/>
        <v>6</v>
      </c>
      <c r="L8" s="27">
        <f t="shared" si="0"/>
        <v>7</v>
      </c>
      <c r="M8" s="27">
        <f t="shared" si="0"/>
        <v>8</v>
      </c>
      <c r="N8" s="27">
        <f t="shared" si="0"/>
        <v>9</v>
      </c>
      <c r="O8" s="27">
        <f t="shared" si="0"/>
        <v>10</v>
      </c>
      <c r="P8">
        <f t="shared" si="0"/>
        <v>11</v>
      </c>
      <c r="Q8">
        <f t="shared" si="0"/>
        <v>12</v>
      </c>
      <c r="R8">
        <f t="shared" si="0"/>
        <v>13</v>
      </c>
      <c r="S8">
        <f t="shared" si="0"/>
        <v>14</v>
      </c>
      <c r="T8">
        <f t="shared" si="0"/>
        <v>15</v>
      </c>
      <c r="U8">
        <f t="shared" si="0"/>
        <v>16</v>
      </c>
      <c r="V8">
        <f t="shared" si="0"/>
        <v>17</v>
      </c>
      <c r="W8">
        <f t="shared" si="0"/>
        <v>18</v>
      </c>
      <c r="X8">
        <f t="shared" si="0"/>
        <v>19</v>
      </c>
      <c r="Y8">
        <f t="shared" si="0"/>
        <v>20</v>
      </c>
      <c r="Z8" s="656" t="s">
        <v>123</v>
      </c>
      <c r="AA8" s="656"/>
      <c r="AB8" s="656"/>
    </row>
    <row r="9" spans="1:28">
      <c r="A9" s="4" t="s">
        <v>28</v>
      </c>
      <c r="C9" s="70" t="s">
        <v>437</v>
      </c>
      <c r="D9" s="70" t="s">
        <v>602</v>
      </c>
      <c r="E9" s="70" t="s">
        <v>605</v>
      </c>
      <c r="Y9" t="s">
        <v>114</v>
      </c>
      <c r="Z9" s="27" t="s">
        <v>124</v>
      </c>
      <c r="AA9" s="27" t="s">
        <v>126</v>
      </c>
      <c r="AB9" s="27" t="s">
        <v>125</v>
      </c>
    </row>
    <row r="10" spans="1:28">
      <c r="A10" s="5" t="s">
        <v>29</v>
      </c>
    </row>
    <row r="11" spans="1:28">
      <c r="A11" s="24" t="s">
        <v>57</v>
      </c>
    </row>
    <row r="12" spans="1:28">
      <c r="A12" s="24" t="s">
        <v>58</v>
      </c>
      <c r="B12" s="32">
        <f>'DCF Forecast Parameters'!B16</f>
        <v>0</v>
      </c>
      <c r="C12" s="32">
        <f>'DCF Forecast Parameters'!D16</f>
        <v>0.01</v>
      </c>
      <c r="D12" s="32">
        <f>'DCF Forecast Parameters'!E16</f>
        <v>0.02</v>
      </c>
      <c r="E12" s="32">
        <v>0</v>
      </c>
      <c r="F12" s="32">
        <f>$C12</f>
        <v>0.01</v>
      </c>
      <c r="G12" s="32">
        <f t="shared" ref="G12:J12" si="1">$C12</f>
        <v>0.01</v>
      </c>
      <c r="H12" s="32">
        <f t="shared" si="1"/>
        <v>0.01</v>
      </c>
      <c r="I12" s="32">
        <f t="shared" si="1"/>
        <v>0.01</v>
      </c>
      <c r="J12" s="32">
        <f t="shared" si="1"/>
        <v>0.01</v>
      </c>
      <c r="K12" s="32">
        <f>$D12</f>
        <v>0.02</v>
      </c>
      <c r="L12" s="32">
        <f t="shared" ref="L12:T12" si="2">$D12</f>
        <v>0.02</v>
      </c>
      <c r="M12" s="32">
        <f t="shared" si="2"/>
        <v>0.02</v>
      </c>
      <c r="N12" s="32">
        <f t="shared" si="2"/>
        <v>0.02</v>
      </c>
      <c r="O12" s="32">
        <f t="shared" si="2"/>
        <v>0.02</v>
      </c>
      <c r="P12" s="32">
        <f t="shared" si="2"/>
        <v>0.02</v>
      </c>
      <c r="Q12" s="32">
        <f t="shared" si="2"/>
        <v>0.02</v>
      </c>
      <c r="R12" s="32">
        <f t="shared" si="2"/>
        <v>0.02</v>
      </c>
      <c r="S12" s="32">
        <f t="shared" si="2"/>
        <v>0.02</v>
      </c>
      <c r="T12" s="32">
        <f t="shared" si="2"/>
        <v>0.02</v>
      </c>
      <c r="U12" s="32">
        <f>$E12</f>
        <v>0</v>
      </c>
      <c r="V12" s="32">
        <f t="shared" ref="V12:Y12" si="3">$E12</f>
        <v>0</v>
      </c>
      <c r="W12" s="32">
        <f t="shared" si="3"/>
        <v>0</v>
      </c>
      <c r="X12" s="32">
        <f t="shared" si="3"/>
        <v>0</v>
      </c>
      <c r="Y12" s="32">
        <f t="shared" si="3"/>
        <v>0</v>
      </c>
    </row>
    <row r="13" spans="1:28">
      <c r="A13" s="24" t="s">
        <v>45</v>
      </c>
    </row>
    <row r="14" spans="1:28">
      <c r="A14" s="31" t="s">
        <v>46</v>
      </c>
      <c r="B14" s="33">
        <f>'DCF Forecast Parameters'!B18</f>
        <v>0.04</v>
      </c>
      <c r="C14" s="33"/>
      <c r="D14" s="33"/>
      <c r="E14" s="32"/>
      <c r="F14" s="32"/>
      <c r="G14" s="32"/>
      <c r="H14" s="32"/>
      <c r="I14" s="32"/>
      <c r="J14" s="33">
        <f>$B14</f>
        <v>0.04</v>
      </c>
      <c r="K14" s="32"/>
      <c r="L14" s="32"/>
      <c r="M14" s="32"/>
      <c r="N14" s="32"/>
      <c r="O14" s="33">
        <f>$B14</f>
        <v>0.04</v>
      </c>
      <c r="P14" s="32"/>
      <c r="Q14" s="32"/>
      <c r="R14" s="32"/>
      <c r="S14" s="32"/>
      <c r="T14" s="33">
        <f>$B14</f>
        <v>0.04</v>
      </c>
      <c r="U14" s="32"/>
      <c r="V14" s="32"/>
      <c r="W14" s="32"/>
      <c r="X14" s="32"/>
      <c r="Y14" s="33">
        <f>$B14</f>
        <v>0.04</v>
      </c>
      <c r="Z14" s="32"/>
    </row>
    <row r="15" spans="1:28">
      <c r="A15" s="31" t="s">
        <v>59</v>
      </c>
      <c r="B15">
        <f>'DCF Forecast Parameters'!B19</f>
        <v>5</v>
      </c>
    </row>
    <row r="16" spans="1:28">
      <c r="A16" s="24" t="s">
        <v>60</v>
      </c>
    </row>
    <row r="17" spans="1:28">
      <c r="A17" s="24" t="s">
        <v>61</v>
      </c>
      <c r="B17" t="str">
        <f>'DCF Forecast Parameters'!C22</f>
        <v xml:space="preserve"> typically 3 years</v>
      </c>
    </row>
    <row r="18" spans="1:28">
      <c r="A18" s="24" t="s">
        <v>469</v>
      </c>
      <c r="B18" s="170" t="s">
        <v>606</v>
      </c>
      <c r="F18" s="29">
        <f>F249</f>
        <v>0.20053538641100976</v>
      </c>
      <c r="G18" s="29">
        <f t="shared" ref="G18:Y18" si="4">G249</f>
        <v>0.18707967803007008</v>
      </c>
      <c r="H18" s="29">
        <f t="shared" si="4"/>
        <v>0.17481176661758679</v>
      </c>
      <c r="I18" s="29">
        <f t="shared" si="4"/>
        <v>0.16151551716519252</v>
      </c>
      <c r="J18" s="29">
        <f t="shared" si="4"/>
        <v>4.611442484033268E-2</v>
      </c>
      <c r="K18" s="29">
        <f t="shared" si="4"/>
        <v>2.5777742632136835E-2</v>
      </c>
      <c r="L18" s="29">
        <f t="shared" si="4"/>
        <v>8.8238300465677266E-3</v>
      </c>
      <c r="M18" s="29">
        <f t="shared" si="4"/>
        <v>-1.0117755877413814E-2</v>
      </c>
      <c r="N18" s="29">
        <f t="shared" si="4"/>
        <v>-8.0681405942680917E-2</v>
      </c>
      <c r="O18" s="29">
        <f t="shared" si="4"/>
        <v>-0.13136498379527606</v>
      </c>
      <c r="P18" s="29">
        <f t="shared" si="4"/>
        <v>-0.14545556744294752</v>
      </c>
      <c r="Q18" s="29">
        <f t="shared" si="4"/>
        <v>-0.15993739530719997</v>
      </c>
      <c r="R18" s="29">
        <f t="shared" si="4"/>
        <v>-0.21897467278187011</v>
      </c>
      <c r="S18" s="29">
        <f t="shared" si="4"/>
        <v>-0.23064920160929003</v>
      </c>
      <c r="T18" s="29">
        <f t="shared" si="4"/>
        <v>-0.27146969130114662</v>
      </c>
      <c r="U18" s="29">
        <f t="shared" si="4"/>
        <v>-0.2689912938700314</v>
      </c>
      <c r="V18" s="29">
        <f t="shared" si="4"/>
        <v>-0.30918799932336793</v>
      </c>
      <c r="W18" s="29">
        <f t="shared" si="4"/>
        <v>-0.30589680031113509</v>
      </c>
      <c r="X18" s="29">
        <f t="shared" si="4"/>
        <v>-0.30205741194024238</v>
      </c>
      <c r="Y18" s="29">
        <f t="shared" si="4"/>
        <v>-0.32695967333040987</v>
      </c>
    </row>
    <row r="19" spans="1:28">
      <c r="A19" s="24" t="s">
        <v>607</v>
      </c>
      <c r="B19" s="170" t="s">
        <v>606</v>
      </c>
      <c r="C19" s="33"/>
      <c r="D19" s="33"/>
      <c r="E19" s="32"/>
      <c r="F19" s="32">
        <f>F251</f>
        <v>0.28999999999999998</v>
      </c>
      <c r="G19" s="32">
        <f t="shared" ref="G19:Y19" si="5">G251</f>
        <v>0</v>
      </c>
      <c r="H19" s="32">
        <f t="shared" si="5"/>
        <v>0</v>
      </c>
      <c r="I19" s="32">
        <f t="shared" si="5"/>
        <v>0</v>
      </c>
      <c r="J19" s="32">
        <f t="shared" si="5"/>
        <v>0.06</v>
      </c>
      <c r="K19" s="32">
        <f t="shared" si="5"/>
        <v>0</v>
      </c>
      <c r="L19" s="32">
        <f t="shared" si="5"/>
        <v>0</v>
      </c>
      <c r="M19" s="32">
        <f t="shared" si="5"/>
        <v>0</v>
      </c>
      <c r="N19" s="32">
        <f t="shared" si="5"/>
        <v>0.06</v>
      </c>
      <c r="O19" s="32">
        <f t="shared" si="5"/>
        <v>0</v>
      </c>
      <c r="P19" s="32">
        <f t="shared" si="5"/>
        <v>0</v>
      </c>
      <c r="Q19" s="32">
        <f t="shared" si="5"/>
        <v>0</v>
      </c>
      <c r="R19" s="32">
        <f t="shared" si="5"/>
        <v>0.06</v>
      </c>
      <c r="S19" s="32">
        <f t="shared" si="5"/>
        <v>0</v>
      </c>
      <c r="T19" s="32">
        <f t="shared" si="5"/>
        <v>0</v>
      </c>
      <c r="U19" s="32">
        <f t="shared" si="5"/>
        <v>0</v>
      </c>
      <c r="V19" s="32">
        <f t="shared" si="5"/>
        <v>0.06</v>
      </c>
      <c r="W19" s="32">
        <f t="shared" si="5"/>
        <v>0</v>
      </c>
      <c r="X19" s="32">
        <f t="shared" si="5"/>
        <v>0</v>
      </c>
      <c r="Y19" s="32">
        <f t="shared" si="5"/>
        <v>0</v>
      </c>
      <c r="Z19" s="32"/>
    </row>
    <row r="20" spans="1:28">
      <c r="A20" s="24" t="s">
        <v>62</v>
      </c>
      <c r="B20" s="171" t="s">
        <v>12</v>
      </c>
      <c r="C20" s="28"/>
      <c r="D20" s="28"/>
      <c r="F20" s="32">
        <f>F12+F14+F19</f>
        <v>0.3</v>
      </c>
      <c r="G20" s="32">
        <f t="shared" ref="G20:Y20" si="6">G12+G14+G19</f>
        <v>0.01</v>
      </c>
      <c r="H20" s="32">
        <f t="shared" si="6"/>
        <v>0.01</v>
      </c>
      <c r="I20" s="32">
        <f t="shared" si="6"/>
        <v>0.01</v>
      </c>
      <c r="J20" s="32">
        <f t="shared" si="6"/>
        <v>0.11</v>
      </c>
      <c r="K20" s="32">
        <f t="shared" si="6"/>
        <v>0.02</v>
      </c>
      <c r="L20" s="32">
        <f t="shared" si="6"/>
        <v>0.02</v>
      </c>
      <c r="M20" s="32">
        <f t="shared" si="6"/>
        <v>0.02</v>
      </c>
      <c r="N20" s="32">
        <f t="shared" si="6"/>
        <v>0.08</v>
      </c>
      <c r="O20" s="32">
        <f t="shared" si="6"/>
        <v>0.06</v>
      </c>
      <c r="P20" s="32">
        <f t="shared" si="6"/>
        <v>0.02</v>
      </c>
      <c r="Q20" s="32">
        <f t="shared" si="6"/>
        <v>0.02</v>
      </c>
      <c r="R20" s="32">
        <f t="shared" si="6"/>
        <v>0.08</v>
      </c>
      <c r="S20" s="32">
        <f t="shared" si="6"/>
        <v>0.02</v>
      </c>
      <c r="T20" s="32">
        <f t="shared" si="6"/>
        <v>0.06</v>
      </c>
      <c r="U20" s="32">
        <f t="shared" si="6"/>
        <v>0</v>
      </c>
      <c r="V20" s="32">
        <f t="shared" si="6"/>
        <v>0.06</v>
      </c>
      <c r="W20" s="32">
        <f t="shared" si="6"/>
        <v>0</v>
      </c>
      <c r="X20" s="32">
        <f t="shared" si="6"/>
        <v>0</v>
      </c>
      <c r="Y20" s="32">
        <f t="shared" si="6"/>
        <v>0.04</v>
      </c>
    </row>
    <row r="21" spans="1:28">
      <c r="A21" s="24"/>
      <c r="B21" s="28"/>
      <c r="C21" s="28"/>
      <c r="D21" s="28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</row>
    <row r="22" spans="1:28">
      <c r="A22" s="24" t="s">
        <v>63</v>
      </c>
      <c r="B22" s="9">
        <f>'DCF Forecast Parameters'!C12</f>
        <v>7434242</v>
      </c>
      <c r="C22" s="9"/>
      <c r="D22" s="9"/>
      <c r="E22" s="25"/>
      <c r="F22" s="9">
        <f>ROUND(B22*(1+F20),0)</f>
        <v>9664515</v>
      </c>
      <c r="G22" s="9">
        <f t="shared" ref="G22:Y22" si="7">ROUND(F22*(1+G20),0)</f>
        <v>9761160</v>
      </c>
      <c r="H22" s="9">
        <f t="shared" si="7"/>
        <v>9858772</v>
      </c>
      <c r="I22" s="9">
        <f t="shared" si="7"/>
        <v>9957360</v>
      </c>
      <c r="J22" s="9">
        <f t="shared" si="7"/>
        <v>11052670</v>
      </c>
      <c r="K22" s="9">
        <f t="shared" si="7"/>
        <v>11273723</v>
      </c>
      <c r="L22" s="9">
        <f t="shared" si="7"/>
        <v>11499197</v>
      </c>
      <c r="M22" s="9">
        <f t="shared" si="7"/>
        <v>11729181</v>
      </c>
      <c r="N22" s="9">
        <f t="shared" si="7"/>
        <v>12667515</v>
      </c>
      <c r="O22" s="9">
        <f t="shared" si="7"/>
        <v>13427566</v>
      </c>
      <c r="P22" s="9">
        <f t="shared" si="7"/>
        <v>13696117</v>
      </c>
      <c r="Q22" s="9">
        <f t="shared" si="7"/>
        <v>13970039</v>
      </c>
      <c r="R22" s="9">
        <f t="shared" si="7"/>
        <v>15087642</v>
      </c>
      <c r="S22" s="9">
        <f t="shared" si="7"/>
        <v>15389395</v>
      </c>
      <c r="T22" s="9">
        <f t="shared" si="7"/>
        <v>16312759</v>
      </c>
      <c r="U22" s="9">
        <f t="shared" si="7"/>
        <v>16312759</v>
      </c>
      <c r="V22" s="9">
        <f t="shared" si="7"/>
        <v>17291525</v>
      </c>
      <c r="W22" s="9">
        <f t="shared" si="7"/>
        <v>17291525</v>
      </c>
      <c r="X22" s="9">
        <f t="shared" si="7"/>
        <v>17291525</v>
      </c>
      <c r="Y22" s="9">
        <f t="shared" si="7"/>
        <v>17983186</v>
      </c>
      <c r="Z22" s="25">
        <f>F22</f>
        <v>9664515</v>
      </c>
      <c r="AA22" s="25">
        <f>AVERAGE(F22:J22)</f>
        <v>10058895.4</v>
      </c>
      <c r="AB22" s="25">
        <f>AVERAGE(F22:AA22)</f>
        <v>13238251.881818181</v>
      </c>
    </row>
    <row r="23" spans="1:28">
      <c r="A23" s="24"/>
      <c r="B23" s="28"/>
      <c r="C23" s="28"/>
      <c r="D23" s="28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</row>
    <row r="24" spans="1:28">
      <c r="A24" s="5" t="s">
        <v>30</v>
      </c>
    </row>
    <row r="25" spans="1:28">
      <c r="A25" t="s">
        <v>1957</v>
      </c>
      <c r="B25" s="9">
        <f>'DCF Forecast Parameters'!C36</f>
        <v>183853</v>
      </c>
      <c r="C25" s="17"/>
      <c r="D25" s="17"/>
      <c r="F25" s="9">
        <f>ROUND(B25*(1+F26),0)</f>
        <v>193046</v>
      </c>
      <c r="G25" s="9">
        <f>ROUND(F25*(1+G26),0)</f>
        <v>202698</v>
      </c>
      <c r="H25" s="9">
        <f t="shared" ref="H25:Y25" si="8">ROUND(G25*(1+H26),0)</f>
        <v>212833</v>
      </c>
      <c r="I25" s="9">
        <f t="shared" si="8"/>
        <v>223475</v>
      </c>
      <c r="J25" s="9">
        <f t="shared" si="8"/>
        <v>234649</v>
      </c>
      <c r="K25" s="9">
        <f t="shared" si="8"/>
        <v>246381</v>
      </c>
      <c r="L25" s="9">
        <f t="shared" si="8"/>
        <v>258700</v>
      </c>
      <c r="M25" s="9">
        <f t="shared" si="8"/>
        <v>271635</v>
      </c>
      <c r="N25" s="9">
        <f t="shared" si="8"/>
        <v>285217</v>
      </c>
      <c r="O25" s="9">
        <f t="shared" si="8"/>
        <v>299478</v>
      </c>
      <c r="P25" s="9">
        <f t="shared" si="8"/>
        <v>314452</v>
      </c>
      <c r="Q25" s="9">
        <f t="shared" si="8"/>
        <v>330175</v>
      </c>
      <c r="R25" s="9">
        <f t="shared" si="8"/>
        <v>346684</v>
      </c>
      <c r="S25" s="9">
        <f t="shared" si="8"/>
        <v>364018</v>
      </c>
      <c r="T25" s="9">
        <f t="shared" si="8"/>
        <v>382219</v>
      </c>
      <c r="U25" s="9">
        <f t="shared" si="8"/>
        <v>401330</v>
      </c>
      <c r="V25" s="9">
        <f t="shared" si="8"/>
        <v>421397</v>
      </c>
      <c r="W25" s="9">
        <f t="shared" si="8"/>
        <v>442467</v>
      </c>
      <c r="X25" s="9">
        <f t="shared" si="8"/>
        <v>464590</v>
      </c>
      <c r="Y25" s="9">
        <f t="shared" si="8"/>
        <v>487820</v>
      </c>
    </row>
    <row r="26" spans="1:28">
      <c r="A26" s="35" t="s">
        <v>1958</v>
      </c>
      <c r="B26" s="37"/>
      <c r="C26" s="37">
        <f>'DCF Forecast Parameters'!D36</f>
        <v>0.05</v>
      </c>
      <c r="D26" s="37">
        <f>'DCF Forecast Parameters'!E36</f>
        <v>0.05</v>
      </c>
      <c r="E26" s="37">
        <f>'DCF Forecast Parameters'!F36</f>
        <v>0.05</v>
      </c>
      <c r="F26" s="32">
        <f>$C26</f>
        <v>0.05</v>
      </c>
      <c r="G26" s="32">
        <f t="shared" ref="G26:J32" si="9">$C26</f>
        <v>0.05</v>
      </c>
      <c r="H26" s="32">
        <f t="shared" si="9"/>
        <v>0.05</v>
      </c>
      <c r="I26" s="32">
        <f t="shared" si="9"/>
        <v>0.05</v>
      </c>
      <c r="J26" s="32">
        <f t="shared" si="9"/>
        <v>0.05</v>
      </c>
      <c r="K26" s="32">
        <f>$D26</f>
        <v>0.05</v>
      </c>
      <c r="L26" s="32">
        <f t="shared" ref="L26:T32" si="10">$D26</f>
        <v>0.05</v>
      </c>
      <c r="M26" s="32">
        <f t="shared" si="10"/>
        <v>0.05</v>
      </c>
      <c r="N26" s="32">
        <f t="shared" si="10"/>
        <v>0.05</v>
      </c>
      <c r="O26" s="32">
        <f t="shared" si="10"/>
        <v>0.05</v>
      </c>
      <c r="P26" s="32">
        <f t="shared" si="10"/>
        <v>0.05</v>
      </c>
      <c r="Q26" s="32">
        <f t="shared" si="10"/>
        <v>0.05</v>
      </c>
      <c r="R26" s="32">
        <f t="shared" si="10"/>
        <v>0.05</v>
      </c>
      <c r="S26" s="32">
        <f t="shared" si="10"/>
        <v>0.05</v>
      </c>
      <c r="T26" s="32">
        <f t="shared" si="10"/>
        <v>0.05</v>
      </c>
      <c r="U26" s="32">
        <f>$E26</f>
        <v>0.05</v>
      </c>
      <c r="V26" s="32">
        <f t="shared" ref="V26:Y32" si="11">$E26</f>
        <v>0.05</v>
      </c>
      <c r="W26" s="32">
        <f t="shared" si="11"/>
        <v>0.05</v>
      </c>
      <c r="X26" s="32">
        <f t="shared" si="11"/>
        <v>0.05</v>
      </c>
      <c r="Y26" s="32">
        <f t="shared" si="11"/>
        <v>0.05</v>
      </c>
    </row>
    <row r="27" spans="1:28">
      <c r="A27" t="s">
        <v>1848</v>
      </c>
      <c r="B27" s="9">
        <f>'DCF Forecast Parameters'!C37</f>
        <v>1370761</v>
      </c>
      <c r="C27" s="9"/>
      <c r="D27" s="9"/>
      <c r="E27" s="9"/>
      <c r="F27" s="9">
        <f>ROUND(B27*(1+F28),0)</f>
        <v>1411884</v>
      </c>
      <c r="G27" s="9">
        <f>ROUND(F27*(1+G28),0)</f>
        <v>1454241</v>
      </c>
      <c r="H27" s="9">
        <f t="shared" ref="H27:Y27" si="12">ROUND(G27*(1+H28),0)</f>
        <v>1497868</v>
      </c>
      <c r="I27" s="9">
        <f t="shared" si="12"/>
        <v>1542804</v>
      </c>
      <c r="J27" s="9">
        <f t="shared" si="12"/>
        <v>1589088</v>
      </c>
      <c r="K27" s="9">
        <f t="shared" si="12"/>
        <v>1636761</v>
      </c>
      <c r="L27" s="9">
        <f t="shared" si="12"/>
        <v>1685864</v>
      </c>
      <c r="M27" s="9">
        <f t="shared" si="12"/>
        <v>1736440</v>
      </c>
      <c r="N27" s="9">
        <f t="shared" si="12"/>
        <v>1788533</v>
      </c>
      <c r="O27" s="9">
        <f t="shared" si="12"/>
        <v>1842189</v>
      </c>
      <c r="P27" s="9">
        <f t="shared" si="12"/>
        <v>1897455</v>
      </c>
      <c r="Q27" s="9">
        <f t="shared" si="12"/>
        <v>1954379</v>
      </c>
      <c r="R27" s="9">
        <f t="shared" si="12"/>
        <v>2013010</v>
      </c>
      <c r="S27" s="9">
        <f t="shared" si="12"/>
        <v>2073400</v>
      </c>
      <c r="T27" s="9">
        <f t="shared" si="12"/>
        <v>2135602</v>
      </c>
      <c r="U27" s="9">
        <f t="shared" si="12"/>
        <v>2199670</v>
      </c>
      <c r="V27" s="9">
        <f t="shared" si="12"/>
        <v>2265660</v>
      </c>
      <c r="W27" s="9">
        <f t="shared" si="12"/>
        <v>2333630</v>
      </c>
      <c r="X27" s="9">
        <f t="shared" si="12"/>
        <v>2403639</v>
      </c>
      <c r="Y27" s="9">
        <f t="shared" si="12"/>
        <v>2475748</v>
      </c>
    </row>
    <row r="28" spans="1:28">
      <c r="A28" s="35" t="s">
        <v>1960</v>
      </c>
      <c r="B28" s="2"/>
      <c r="C28" s="2">
        <f>'DCF Forecast Parameters'!D37</f>
        <v>0.03</v>
      </c>
      <c r="D28" s="2">
        <f>'DCF Forecast Parameters'!E37</f>
        <v>0.03</v>
      </c>
      <c r="E28" s="2">
        <f>'DCF Forecast Parameters'!F37</f>
        <v>0.03</v>
      </c>
      <c r="F28" s="32">
        <f>$C28</f>
        <v>0.03</v>
      </c>
      <c r="G28" s="32">
        <f t="shared" si="9"/>
        <v>0.03</v>
      </c>
      <c r="H28" s="32">
        <f t="shared" si="9"/>
        <v>0.03</v>
      </c>
      <c r="I28" s="32">
        <f t="shared" si="9"/>
        <v>0.03</v>
      </c>
      <c r="J28" s="32">
        <f t="shared" si="9"/>
        <v>0.03</v>
      </c>
      <c r="K28" s="32">
        <f>$D28</f>
        <v>0.03</v>
      </c>
      <c r="L28" s="32">
        <f t="shared" si="10"/>
        <v>0.03</v>
      </c>
      <c r="M28" s="32">
        <f t="shared" si="10"/>
        <v>0.03</v>
      </c>
      <c r="N28" s="32">
        <f t="shared" si="10"/>
        <v>0.03</v>
      </c>
      <c r="O28" s="32">
        <f t="shared" si="10"/>
        <v>0.03</v>
      </c>
      <c r="P28" s="32">
        <f t="shared" si="10"/>
        <v>0.03</v>
      </c>
      <c r="Q28" s="32">
        <f t="shared" si="10"/>
        <v>0.03</v>
      </c>
      <c r="R28" s="32">
        <f t="shared" si="10"/>
        <v>0.03</v>
      </c>
      <c r="S28" s="32">
        <f t="shared" si="10"/>
        <v>0.03</v>
      </c>
      <c r="T28" s="32">
        <f t="shared" si="10"/>
        <v>0.03</v>
      </c>
      <c r="U28" s="32">
        <f>$E28</f>
        <v>0.03</v>
      </c>
      <c r="V28" s="32">
        <f t="shared" si="11"/>
        <v>0.03</v>
      </c>
      <c r="W28" s="32">
        <f t="shared" si="11"/>
        <v>0.03</v>
      </c>
      <c r="X28" s="32">
        <f t="shared" si="11"/>
        <v>0.03</v>
      </c>
      <c r="Y28" s="32">
        <f t="shared" si="11"/>
        <v>0.03</v>
      </c>
    </row>
    <row r="29" spans="1:28">
      <c r="A29" t="s">
        <v>1851</v>
      </c>
      <c r="B29" s="9">
        <f>'DCF Forecast Parameters'!C39</f>
        <v>342548</v>
      </c>
      <c r="C29" s="9"/>
      <c r="D29" s="9"/>
      <c r="E29" s="9"/>
      <c r="F29" s="9">
        <f>ROUND(B29*(1+F30),0)</f>
        <v>352824</v>
      </c>
      <c r="G29" s="9">
        <f>ROUND(F29*(1+G30),0)</f>
        <v>363409</v>
      </c>
      <c r="H29" s="9">
        <f t="shared" ref="H29:Y29" si="13">ROUND(G29*(1+H30),0)</f>
        <v>374311</v>
      </c>
      <c r="I29" s="9">
        <f t="shared" si="13"/>
        <v>385540</v>
      </c>
      <c r="J29" s="9">
        <f t="shared" si="13"/>
        <v>397106</v>
      </c>
      <c r="K29" s="9">
        <f t="shared" si="13"/>
        <v>409019</v>
      </c>
      <c r="L29" s="9">
        <f t="shared" si="13"/>
        <v>421290</v>
      </c>
      <c r="M29" s="9">
        <f t="shared" si="13"/>
        <v>433929</v>
      </c>
      <c r="N29" s="9">
        <f t="shared" si="13"/>
        <v>446947</v>
      </c>
      <c r="O29" s="9">
        <f t="shared" si="13"/>
        <v>460355</v>
      </c>
      <c r="P29" s="9">
        <f t="shared" si="13"/>
        <v>474166</v>
      </c>
      <c r="Q29" s="9">
        <f t="shared" si="13"/>
        <v>488391</v>
      </c>
      <c r="R29" s="9">
        <f t="shared" si="13"/>
        <v>503043</v>
      </c>
      <c r="S29" s="9">
        <f t="shared" si="13"/>
        <v>518134</v>
      </c>
      <c r="T29" s="9">
        <f t="shared" si="13"/>
        <v>533678</v>
      </c>
      <c r="U29" s="9">
        <f t="shared" si="13"/>
        <v>549688</v>
      </c>
      <c r="V29" s="9">
        <f t="shared" si="13"/>
        <v>566179</v>
      </c>
      <c r="W29" s="9">
        <f t="shared" si="13"/>
        <v>583164</v>
      </c>
      <c r="X29" s="9">
        <f t="shared" si="13"/>
        <v>600659</v>
      </c>
      <c r="Y29" s="9">
        <f t="shared" si="13"/>
        <v>618679</v>
      </c>
    </row>
    <row r="30" spans="1:28">
      <c r="A30" s="35" t="s">
        <v>1959</v>
      </c>
      <c r="B30" s="2"/>
      <c r="C30" s="2">
        <f>'DCF Forecast Parameters'!D39</f>
        <v>0.03</v>
      </c>
      <c r="D30" s="2">
        <f>'DCF Forecast Parameters'!E39</f>
        <v>0.03</v>
      </c>
      <c r="E30" s="2">
        <f>'DCF Forecast Parameters'!F39</f>
        <v>0.03</v>
      </c>
      <c r="F30" s="32">
        <f>$C30</f>
        <v>0.03</v>
      </c>
      <c r="G30" s="32">
        <f t="shared" si="9"/>
        <v>0.03</v>
      </c>
      <c r="H30" s="32">
        <f t="shared" si="9"/>
        <v>0.03</v>
      </c>
      <c r="I30" s="32">
        <f t="shared" si="9"/>
        <v>0.03</v>
      </c>
      <c r="J30" s="32">
        <f t="shared" si="9"/>
        <v>0.03</v>
      </c>
      <c r="K30" s="32">
        <f>$D30</f>
        <v>0.03</v>
      </c>
      <c r="L30" s="32">
        <f t="shared" si="10"/>
        <v>0.03</v>
      </c>
      <c r="M30" s="32">
        <f t="shared" si="10"/>
        <v>0.03</v>
      </c>
      <c r="N30" s="32">
        <f t="shared" si="10"/>
        <v>0.03</v>
      </c>
      <c r="O30" s="32">
        <f t="shared" si="10"/>
        <v>0.03</v>
      </c>
      <c r="P30" s="32">
        <f t="shared" si="10"/>
        <v>0.03</v>
      </c>
      <c r="Q30" s="32">
        <f t="shared" si="10"/>
        <v>0.03</v>
      </c>
      <c r="R30" s="32">
        <f t="shared" si="10"/>
        <v>0.03</v>
      </c>
      <c r="S30" s="32">
        <f t="shared" si="10"/>
        <v>0.03</v>
      </c>
      <c r="T30" s="32">
        <f t="shared" si="10"/>
        <v>0.03</v>
      </c>
      <c r="U30" s="32">
        <f>$E30</f>
        <v>0.03</v>
      </c>
      <c r="V30" s="32">
        <f t="shared" si="11"/>
        <v>0.03</v>
      </c>
      <c r="W30" s="32">
        <f t="shared" si="11"/>
        <v>0.03</v>
      </c>
      <c r="X30" s="32">
        <f t="shared" si="11"/>
        <v>0.03</v>
      </c>
      <c r="Y30" s="32">
        <f t="shared" si="11"/>
        <v>0.03</v>
      </c>
    </row>
    <row r="31" spans="1:28">
      <c r="A31" t="s">
        <v>1955</v>
      </c>
      <c r="B31" s="9">
        <f>'DCF Forecast Parameters'!C40</f>
        <v>588897</v>
      </c>
      <c r="C31" s="17"/>
      <c r="D31" s="17"/>
      <c r="E31" s="17"/>
      <c r="F31" s="9">
        <f>ROUND(B31*(1+F32),0)</f>
        <v>606564</v>
      </c>
      <c r="G31" s="9">
        <f>ROUND(F31*(1+G32),0)</f>
        <v>624761</v>
      </c>
      <c r="H31" s="9">
        <f t="shared" ref="H31:Y31" si="14">ROUND(G31*(1+H32),0)</f>
        <v>643504</v>
      </c>
      <c r="I31" s="9">
        <f t="shared" si="14"/>
        <v>662809</v>
      </c>
      <c r="J31" s="9">
        <f t="shared" si="14"/>
        <v>682693</v>
      </c>
      <c r="K31" s="9">
        <f t="shared" si="14"/>
        <v>703174</v>
      </c>
      <c r="L31" s="9">
        <f t="shared" si="14"/>
        <v>724269</v>
      </c>
      <c r="M31" s="9">
        <f t="shared" si="14"/>
        <v>745997</v>
      </c>
      <c r="N31" s="9">
        <f t="shared" si="14"/>
        <v>768377</v>
      </c>
      <c r="O31" s="9">
        <f t="shared" si="14"/>
        <v>791428</v>
      </c>
      <c r="P31" s="9">
        <f t="shared" si="14"/>
        <v>815171</v>
      </c>
      <c r="Q31" s="9">
        <f t="shared" si="14"/>
        <v>839626</v>
      </c>
      <c r="R31" s="9">
        <f t="shared" si="14"/>
        <v>864815</v>
      </c>
      <c r="S31" s="9">
        <f t="shared" si="14"/>
        <v>890759</v>
      </c>
      <c r="T31" s="9">
        <f t="shared" si="14"/>
        <v>917482</v>
      </c>
      <c r="U31" s="9">
        <f t="shared" si="14"/>
        <v>945006</v>
      </c>
      <c r="V31" s="9">
        <f t="shared" si="14"/>
        <v>973356</v>
      </c>
      <c r="W31" s="9">
        <f t="shared" si="14"/>
        <v>1002557</v>
      </c>
      <c r="X31" s="9">
        <f t="shared" si="14"/>
        <v>1032634</v>
      </c>
      <c r="Y31" s="9">
        <f t="shared" si="14"/>
        <v>1063613</v>
      </c>
    </row>
    <row r="32" spans="1:28">
      <c r="A32" s="35" t="s">
        <v>1961</v>
      </c>
      <c r="B32" s="33"/>
      <c r="C32" s="33">
        <f>'DCF Forecast Parameters'!D40</f>
        <v>0.03</v>
      </c>
      <c r="D32" s="33">
        <f>'DCF Forecast Parameters'!E40</f>
        <v>0.03</v>
      </c>
      <c r="E32" s="33">
        <f>'DCF Forecast Parameters'!F40</f>
        <v>0.03</v>
      </c>
      <c r="F32" s="32">
        <f>$C32</f>
        <v>0.03</v>
      </c>
      <c r="G32" s="32">
        <f t="shared" si="9"/>
        <v>0.03</v>
      </c>
      <c r="H32" s="32">
        <f t="shared" si="9"/>
        <v>0.03</v>
      </c>
      <c r="I32" s="32">
        <f t="shared" si="9"/>
        <v>0.03</v>
      </c>
      <c r="J32" s="32">
        <f t="shared" si="9"/>
        <v>0.03</v>
      </c>
      <c r="K32" s="32">
        <f>$D32</f>
        <v>0.03</v>
      </c>
      <c r="L32" s="32">
        <f t="shared" si="10"/>
        <v>0.03</v>
      </c>
      <c r="M32" s="32">
        <f t="shared" si="10"/>
        <v>0.03</v>
      </c>
      <c r="N32" s="32">
        <f t="shared" si="10"/>
        <v>0.03</v>
      </c>
      <c r="O32" s="32">
        <f t="shared" si="10"/>
        <v>0.03</v>
      </c>
      <c r="P32" s="32">
        <f t="shared" si="10"/>
        <v>0.03</v>
      </c>
      <c r="Q32" s="32">
        <f t="shared" si="10"/>
        <v>0.03</v>
      </c>
      <c r="R32" s="32">
        <f t="shared" si="10"/>
        <v>0.03</v>
      </c>
      <c r="S32" s="32">
        <f t="shared" si="10"/>
        <v>0.03</v>
      </c>
      <c r="T32" s="32">
        <f t="shared" si="10"/>
        <v>0.03</v>
      </c>
      <c r="U32" s="32">
        <f>$E32</f>
        <v>0.03</v>
      </c>
      <c r="V32" s="32">
        <f t="shared" si="11"/>
        <v>0.03</v>
      </c>
      <c r="W32" s="32">
        <f t="shared" si="11"/>
        <v>0.03</v>
      </c>
      <c r="X32" s="32">
        <f t="shared" si="11"/>
        <v>0.03</v>
      </c>
      <c r="Y32" s="32">
        <f t="shared" si="11"/>
        <v>0.03</v>
      </c>
    </row>
    <row r="33" spans="1:25" s="10" customFormat="1">
      <c r="A33" s="295" t="s">
        <v>15</v>
      </c>
      <c r="B33" s="236">
        <f>'DCF Forecast Parameters'!C144</f>
        <v>99589818.550000012</v>
      </c>
      <c r="C33" s="296"/>
      <c r="D33" s="296"/>
      <c r="F33" s="236">
        <f>ROUND(F34*F35,0)</f>
        <v>1992</v>
      </c>
      <c r="G33" s="236">
        <f t="shared" ref="G33:Y33" si="15">ROUND(G34*G35,0)</f>
        <v>2015</v>
      </c>
      <c r="H33" s="236">
        <f t="shared" si="15"/>
        <v>2039</v>
      </c>
      <c r="I33" s="236">
        <f t="shared" si="15"/>
        <v>2063</v>
      </c>
      <c r="J33" s="236">
        <f t="shared" si="15"/>
        <v>2087</v>
      </c>
      <c r="K33" s="236">
        <f t="shared" si="15"/>
        <v>2112</v>
      </c>
      <c r="L33" s="236">
        <f t="shared" si="15"/>
        <v>2137</v>
      </c>
      <c r="M33" s="236">
        <f t="shared" si="15"/>
        <v>2167</v>
      </c>
      <c r="N33" s="236">
        <f t="shared" si="15"/>
        <v>2198</v>
      </c>
      <c r="O33" s="236">
        <f t="shared" si="15"/>
        <v>2229</v>
      </c>
      <c r="P33" s="236">
        <f t="shared" si="15"/>
        <v>2261</v>
      </c>
      <c r="Q33" s="236">
        <f t="shared" si="15"/>
        <v>2294</v>
      </c>
      <c r="R33" s="236">
        <f t="shared" si="15"/>
        <v>2327</v>
      </c>
      <c r="S33" s="236">
        <f t="shared" si="15"/>
        <v>2361</v>
      </c>
      <c r="T33" s="236">
        <f t="shared" si="15"/>
        <v>2395</v>
      </c>
      <c r="U33" s="236">
        <f t="shared" si="15"/>
        <v>2430</v>
      </c>
      <c r="V33" s="236">
        <f t="shared" si="15"/>
        <v>2458</v>
      </c>
      <c r="W33" s="236">
        <f t="shared" si="15"/>
        <v>2487</v>
      </c>
      <c r="X33" s="236">
        <f t="shared" si="15"/>
        <v>2516</v>
      </c>
      <c r="Y33" s="236">
        <f t="shared" si="15"/>
        <v>2545</v>
      </c>
    </row>
    <row r="34" spans="1:25" s="10" customFormat="1">
      <c r="A34" s="295" t="s">
        <v>779</v>
      </c>
      <c r="B34" s="236"/>
      <c r="C34" s="296"/>
      <c r="D34" s="296"/>
      <c r="F34" s="236">
        <f>F88</f>
        <v>99589818.550000012</v>
      </c>
      <c r="G34" s="236">
        <f t="shared" ref="G34:Y34" si="16">G88</f>
        <v>100759775.55000001</v>
      </c>
      <c r="H34" s="236">
        <f t="shared" si="16"/>
        <v>101945613.55000001</v>
      </c>
      <c r="I34" s="236">
        <f t="shared" si="16"/>
        <v>103147563.55000001</v>
      </c>
      <c r="J34" s="236">
        <f t="shared" si="16"/>
        <v>104365868.55000001</v>
      </c>
      <c r="K34" s="236">
        <f t="shared" si="16"/>
        <v>105600769.55000001</v>
      </c>
      <c r="L34" s="236">
        <f t="shared" si="16"/>
        <v>106852509.55000001</v>
      </c>
      <c r="M34" s="236">
        <f t="shared" si="16"/>
        <v>108365572.55000001</v>
      </c>
      <c r="N34" s="236">
        <f t="shared" si="16"/>
        <v>109905904.55000001</v>
      </c>
      <c r="O34" s="236">
        <f t="shared" si="16"/>
        <v>111474029.55000001</v>
      </c>
      <c r="P34" s="236">
        <f t="shared" si="16"/>
        <v>113070493.55000001</v>
      </c>
      <c r="Q34" s="236">
        <f t="shared" si="16"/>
        <v>114695850.55000001</v>
      </c>
      <c r="R34" s="236">
        <f t="shared" si="16"/>
        <v>116350664.55000001</v>
      </c>
      <c r="S34" s="236">
        <f t="shared" si="16"/>
        <v>118035513.55000001</v>
      </c>
      <c r="T34" s="236">
        <f t="shared" si="16"/>
        <v>119750986.55000001</v>
      </c>
      <c r="U34" s="236">
        <f t="shared" si="16"/>
        <v>121497682.55000001</v>
      </c>
      <c r="V34" s="236">
        <f t="shared" si="16"/>
        <v>122910311.55000001</v>
      </c>
      <c r="W34" s="236">
        <f t="shared" si="16"/>
        <v>124343188.55000001</v>
      </c>
      <c r="X34" s="236">
        <f t="shared" si="16"/>
        <v>125796624.55000001</v>
      </c>
      <c r="Y34" s="236">
        <f t="shared" si="16"/>
        <v>127270932.55000001</v>
      </c>
    </row>
    <row r="35" spans="1:25">
      <c r="A35" s="35" t="s">
        <v>80</v>
      </c>
      <c r="B35" s="42">
        <f>'DCF Forecast Parameters'!C62</f>
        <v>2.0000000000000002E-5</v>
      </c>
      <c r="C35" s="33"/>
      <c r="D35" s="33"/>
      <c r="F35" s="210">
        <f>$B35</f>
        <v>2.0000000000000002E-5</v>
      </c>
      <c r="G35" s="210">
        <f t="shared" ref="G35:Y35" si="17">$B35</f>
        <v>2.0000000000000002E-5</v>
      </c>
      <c r="H35" s="210">
        <f t="shared" si="17"/>
        <v>2.0000000000000002E-5</v>
      </c>
      <c r="I35" s="210">
        <f t="shared" si="17"/>
        <v>2.0000000000000002E-5</v>
      </c>
      <c r="J35" s="210">
        <f t="shared" si="17"/>
        <v>2.0000000000000002E-5</v>
      </c>
      <c r="K35" s="210">
        <f t="shared" si="17"/>
        <v>2.0000000000000002E-5</v>
      </c>
      <c r="L35" s="210">
        <f t="shared" si="17"/>
        <v>2.0000000000000002E-5</v>
      </c>
      <c r="M35" s="210">
        <f t="shared" si="17"/>
        <v>2.0000000000000002E-5</v>
      </c>
      <c r="N35" s="210">
        <f t="shared" si="17"/>
        <v>2.0000000000000002E-5</v>
      </c>
      <c r="O35" s="210">
        <f t="shared" si="17"/>
        <v>2.0000000000000002E-5</v>
      </c>
      <c r="P35" s="210">
        <f t="shared" si="17"/>
        <v>2.0000000000000002E-5</v>
      </c>
      <c r="Q35" s="210">
        <f t="shared" si="17"/>
        <v>2.0000000000000002E-5</v>
      </c>
      <c r="R35" s="210">
        <f t="shared" si="17"/>
        <v>2.0000000000000002E-5</v>
      </c>
      <c r="S35" s="210">
        <f t="shared" si="17"/>
        <v>2.0000000000000002E-5</v>
      </c>
      <c r="T35" s="210">
        <f t="shared" si="17"/>
        <v>2.0000000000000002E-5</v>
      </c>
      <c r="U35" s="210">
        <f t="shared" si="17"/>
        <v>2.0000000000000002E-5</v>
      </c>
      <c r="V35" s="210">
        <f t="shared" si="17"/>
        <v>2.0000000000000002E-5</v>
      </c>
      <c r="W35" s="210">
        <f t="shared" si="17"/>
        <v>2.0000000000000002E-5</v>
      </c>
      <c r="X35" s="210">
        <f t="shared" si="17"/>
        <v>2.0000000000000002E-5</v>
      </c>
      <c r="Y35" s="210">
        <f t="shared" si="17"/>
        <v>2.0000000000000002E-5</v>
      </c>
    </row>
    <row r="36" spans="1:25" s="10" customFormat="1" ht="26.25">
      <c r="A36" s="297" t="s">
        <v>1962</v>
      </c>
      <c r="B36" s="236">
        <f>'DCF Forecast Parameters'!B35</f>
        <v>0</v>
      </c>
      <c r="C36" s="289"/>
      <c r="D36" s="289"/>
      <c r="F36" s="298">
        <f>-F99</f>
        <v>2286303.2500000005</v>
      </c>
      <c r="G36" s="298">
        <f t="shared" ref="G36:Y36" si="18">-G99</f>
        <v>2283004.67</v>
      </c>
      <c r="H36" s="298">
        <f t="shared" si="18"/>
        <v>2287217.3499999996</v>
      </c>
      <c r="I36" s="298">
        <f t="shared" si="18"/>
        <v>2276378.1500000008</v>
      </c>
      <c r="J36" s="298">
        <f t="shared" si="18"/>
        <v>2279905.52</v>
      </c>
      <c r="K36" s="298">
        <f t="shared" si="18"/>
        <v>2282095.1300000004</v>
      </c>
      <c r="L36" s="298">
        <f t="shared" si="18"/>
        <v>2302730.9600000004</v>
      </c>
      <c r="M36" s="298">
        <f t="shared" si="18"/>
        <v>2292559.0099999998</v>
      </c>
      <c r="N36" s="298">
        <f t="shared" si="18"/>
        <v>2307139.0800000005</v>
      </c>
      <c r="O36" s="298">
        <f t="shared" si="18"/>
        <v>2299813.0099999998</v>
      </c>
      <c r="P36" s="298">
        <f t="shared" si="18"/>
        <v>2308944.5299999998</v>
      </c>
      <c r="Q36" s="298">
        <f t="shared" si="18"/>
        <v>2305153.35</v>
      </c>
      <c r="R36" s="298">
        <f t="shared" si="18"/>
        <v>2317079.5299999998</v>
      </c>
      <c r="S36" s="298">
        <f t="shared" si="18"/>
        <v>2329790.33</v>
      </c>
      <c r="T36" s="298">
        <f t="shared" si="18"/>
        <v>2328849.3499999996</v>
      </c>
      <c r="U36" s="298">
        <f t="shared" si="18"/>
        <v>2336425.85</v>
      </c>
      <c r="V36" s="298">
        <f t="shared" si="18"/>
        <v>2322872.9800000004</v>
      </c>
      <c r="W36" s="298">
        <f t="shared" si="18"/>
        <v>2336673.83</v>
      </c>
      <c r="X36" s="298">
        <f t="shared" si="18"/>
        <v>2354781.7100000004</v>
      </c>
      <c r="Y36" s="298">
        <f t="shared" si="18"/>
        <v>2338566.3799999994</v>
      </c>
    </row>
    <row r="37" spans="1:25">
      <c r="A37" s="5" t="s">
        <v>31</v>
      </c>
      <c r="B37" s="25"/>
      <c r="C37" s="25"/>
      <c r="D37" s="25"/>
      <c r="F37" s="25">
        <f>F25+F27+F29+F31+F33+F36</f>
        <v>4852613.25</v>
      </c>
      <c r="G37" s="25">
        <f t="shared" ref="G37:Y37" si="19">G25+G27+G29+G31+G33+G36</f>
        <v>4930128.67</v>
      </c>
      <c r="H37" s="25">
        <f t="shared" si="19"/>
        <v>5017772.3499999996</v>
      </c>
      <c r="I37" s="25">
        <f t="shared" si="19"/>
        <v>5093069.1500000004</v>
      </c>
      <c r="J37" s="25">
        <f t="shared" si="19"/>
        <v>5185528.5199999996</v>
      </c>
      <c r="K37" s="25">
        <f t="shared" si="19"/>
        <v>5279542.1300000008</v>
      </c>
      <c r="L37" s="25">
        <f t="shared" si="19"/>
        <v>5394990.9600000009</v>
      </c>
      <c r="M37" s="25">
        <f t="shared" si="19"/>
        <v>5482727.0099999998</v>
      </c>
      <c r="N37" s="25">
        <f t="shared" si="19"/>
        <v>5598411.0800000001</v>
      </c>
      <c r="O37" s="25">
        <f t="shared" si="19"/>
        <v>5695492.0099999998</v>
      </c>
      <c r="P37" s="25">
        <f t="shared" si="19"/>
        <v>5812449.5299999993</v>
      </c>
      <c r="Q37" s="25">
        <f t="shared" si="19"/>
        <v>5920018.3499999996</v>
      </c>
      <c r="R37" s="25">
        <f t="shared" si="19"/>
        <v>6046958.5299999993</v>
      </c>
      <c r="S37" s="25">
        <f t="shared" si="19"/>
        <v>6178462.3300000001</v>
      </c>
      <c r="T37" s="25">
        <f t="shared" si="19"/>
        <v>6300225.3499999996</v>
      </c>
      <c r="U37" s="25">
        <f t="shared" si="19"/>
        <v>6434549.8499999996</v>
      </c>
      <c r="V37" s="25">
        <f t="shared" si="19"/>
        <v>6551922.9800000004</v>
      </c>
      <c r="W37" s="25">
        <f t="shared" si="19"/>
        <v>6700978.8300000001</v>
      </c>
      <c r="X37" s="25">
        <f t="shared" si="19"/>
        <v>6858819.7100000009</v>
      </c>
      <c r="Y37" s="25">
        <f t="shared" si="19"/>
        <v>6986971.379999999</v>
      </c>
    </row>
    <row r="38" spans="1:25">
      <c r="A38" s="24" t="s">
        <v>65</v>
      </c>
      <c r="F38" s="33">
        <f>F37/F22</f>
        <v>0.50210623606047489</v>
      </c>
      <c r="G38" s="33">
        <f t="shared" ref="G38:Y38" si="20">G37/G22</f>
        <v>0.50507610468427933</v>
      </c>
      <c r="H38" s="33">
        <f t="shared" si="20"/>
        <v>0.50896524942457333</v>
      </c>
      <c r="I38" s="33">
        <f t="shared" si="20"/>
        <v>0.51148789940305461</v>
      </c>
      <c r="J38" s="33">
        <f t="shared" si="20"/>
        <v>0.46916523518751574</v>
      </c>
      <c r="K38" s="33">
        <f t="shared" si="20"/>
        <v>0.46830511358137866</v>
      </c>
      <c r="L38" s="33">
        <f t="shared" si="20"/>
        <v>0.46916240847078289</v>
      </c>
      <c r="M38" s="33">
        <f t="shared" si="20"/>
        <v>0.46744329463412659</v>
      </c>
      <c r="N38" s="33">
        <f t="shared" si="20"/>
        <v>0.44195022307058646</v>
      </c>
      <c r="O38" s="33">
        <f t="shared" si="20"/>
        <v>0.42416414188543178</v>
      </c>
      <c r="P38" s="33">
        <f t="shared" si="20"/>
        <v>0.42438667324468676</v>
      </c>
      <c r="Q38" s="33">
        <f t="shared" si="20"/>
        <v>0.42376534167155866</v>
      </c>
      <c r="R38" s="33">
        <f t="shared" si="20"/>
        <v>0.40078883963445044</v>
      </c>
      <c r="S38" s="33">
        <f t="shared" si="20"/>
        <v>0.4014753231039947</v>
      </c>
      <c r="T38" s="33">
        <f t="shared" si="20"/>
        <v>0.38621457902982564</v>
      </c>
      <c r="U38" s="33">
        <f t="shared" si="20"/>
        <v>0.39444890039753544</v>
      </c>
      <c r="V38" s="33">
        <f t="shared" si="20"/>
        <v>0.3789094935235614</v>
      </c>
      <c r="W38" s="33">
        <f t="shared" si="20"/>
        <v>0.38752966149602192</v>
      </c>
      <c r="X38" s="33">
        <f t="shared" si="20"/>
        <v>0.39665788355856413</v>
      </c>
      <c r="Y38" s="33">
        <f t="shared" si="20"/>
        <v>0.38852800499310852</v>
      </c>
    </row>
    <row r="39" spans="1:25">
      <c r="A39" s="5" t="s">
        <v>601</v>
      </c>
      <c r="F39" s="25">
        <f>F25+F27+F29+F31+F33+0</f>
        <v>2566310</v>
      </c>
      <c r="G39" s="25">
        <f t="shared" ref="G39:Y39" si="21">G25+G27+G29+G31+G33+0</f>
        <v>2647124</v>
      </c>
      <c r="H39" s="25">
        <f t="shared" si="21"/>
        <v>2730555</v>
      </c>
      <c r="I39" s="25">
        <f t="shared" si="21"/>
        <v>2816691</v>
      </c>
      <c r="J39" s="25">
        <f t="shared" si="21"/>
        <v>2905623</v>
      </c>
      <c r="K39" s="25">
        <f t="shared" si="21"/>
        <v>2997447</v>
      </c>
      <c r="L39" s="25">
        <f t="shared" si="21"/>
        <v>3092260</v>
      </c>
      <c r="M39" s="25">
        <f t="shared" si="21"/>
        <v>3190168</v>
      </c>
      <c r="N39" s="25">
        <f t="shared" si="21"/>
        <v>3291272</v>
      </c>
      <c r="O39" s="25">
        <f t="shared" si="21"/>
        <v>3395679</v>
      </c>
      <c r="P39" s="25">
        <f t="shared" si="21"/>
        <v>3503505</v>
      </c>
      <c r="Q39" s="25">
        <f t="shared" si="21"/>
        <v>3614865</v>
      </c>
      <c r="R39" s="25">
        <f t="shared" si="21"/>
        <v>3729879</v>
      </c>
      <c r="S39" s="25">
        <f t="shared" si="21"/>
        <v>3848672</v>
      </c>
      <c r="T39" s="25">
        <f t="shared" si="21"/>
        <v>3971376</v>
      </c>
      <c r="U39" s="25">
        <f t="shared" si="21"/>
        <v>4098124</v>
      </c>
      <c r="V39" s="25">
        <f t="shared" si="21"/>
        <v>4229050</v>
      </c>
      <c r="W39" s="25">
        <f t="shared" si="21"/>
        <v>4364305</v>
      </c>
      <c r="X39" s="25">
        <f t="shared" si="21"/>
        <v>4504038</v>
      </c>
      <c r="Y39" s="25">
        <f t="shared" si="21"/>
        <v>4648405</v>
      </c>
    </row>
    <row r="40" spans="1:25">
      <c r="A40" s="5" t="s">
        <v>32</v>
      </c>
      <c r="B40" s="25"/>
      <c r="C40" s="25"/>
      <c r="D40" s="25"/>
      <c r="F40" s="25">
        <f>F22-F37</f>
        <v>4811901.75</v>
      </c>
      <c r="G40" s="25">
        <f t="shared" ref="G40:Y40" si="22">G22-G37</f>
        <v>4831031.33</v>
      </c>
      <c r="H40" s="25">
        <f t="shared" si="22"/>
        <v>4840999.6500000004</v>
      </c>
      <c r="I40" s="25">
        <f t="shared" si="22"/>
        <v>4864290.8499999996</v>
      </c>
      <c r="J40" s="25">
        <f t="shared" si="22"/>
        <v>5867141.4800000004</v>
      </c>
      <c r="K40" s="25">
        <f t="shared" si="22"/>
        <v>5994180.8699999992</v>
      </c>
      <c r="L40" s="25">
        <f t="shared" si="22"/>
        <v>6104206.0399999991</v>
      </c>
      <c r="M40" s="25">
        <f t="shared" si="22"/>
        <v>6246453.9900000002</v>
      </c>
      <c r="N40" s="25">
        <f t="shared" si="22"/>
        <v>7069103.9199999999</v>
      </c>
      <c r="O40" s="25">
        <f t="shared" si="22"/>
        <v>7732073.9900000002</v>
      </c>
      <c r="P40" s="25">
        <f t="shared" si="22"/>
        <v>7883667.4700000007</v>
      </c>
      <c r="Q40" s="25">
        <f t="shared" si="22"/>
        <v>8050020.6500000004</v>
      </c>
      <c r="R40" s="25">
        <f t="shared" si="22"/>
        <v>9040683.4700000007</v>
      </c>
      <c r="S40" s="25">
        <f t="shared" si="22"/>
        <v>9210932.6699999999</v>
      </c>
      <c r="T40" s="25">
        <f t="shared" si="22"/>
        <v>10012533.65</v>
      </c>
      <c r="U40" s="25">
        <f t="shared" si="22"/>
        <v>9878209.1500000004</v>
      </c>
      <c r="V40" s="25">
        <f t="shared" si="22"/>
        <v>10739602.02</v>
      </c>
      <c r="W40" s="25">
        <f t="shared" si="22"/>
        <v>10590546.17</v>
      </c>
      <c r="X40" s="25">
        <f t="shared" si="22"/>
        <v>10432705.289999999</v>
      </c>
      <c r="Y40" s="25">
        <f t="shared" si="22"/>
        <v>10996214.620000001</v>
      </c>
    </row>
    <row r="41" spans="1:25">
      <c r="A41" s="23"/>
    </row>
    <row r="42" spans="1:25">
      <c r="A42" s="6" t="s">
        <v>16</v>
      </c>
    </row>
    <row r="43" spans="1:25">
      <c r="A43" s="19" t="s">
        <v>17</v>
      </c>
    </row>
    <row r="44" spans="1:25">
      <c r="A44" s="19" t="s">
        <v>18</v>
      </c>
      <c r="F44" s="9">
        <f t="shared" ref="F44:Y44" si="23">ROUND(F45*F140,0)</f>
        <v>1009442</v>
      </c>
      <c r="G44" s="9">
        <f t="shared" si="23"/>
        <v>975794</v>
      </c>
      <c r="H44" s="9">
        <f t="shared" si="23"/>
        <v>943268</v>
      </c>
      <c r="I44" s="9">
        <f t="shared" si="23"/>
        <v>911826</v>
      </c>
      <c r="J44" s="9">
        <f t="shared" si="23"/>
        <v>881431</v>
      </c>
      <c r="K44" s="9">
        <f t="shared" si="23"/>
        <v>852050</v>
      </c>
      <c r="L44" s="9">
        <f t="shared" si="23"/>
        <v>823649</v>
      </c>
      <c r="M44" s="9">
        <f t="shared" si="23"/>
        <v>796194</v>
      </c>
      <c r="N44" s="9">
        <f t="shared" si="23"/>
        <v>769654</v>
      </c>
      <c r="O44" s="9">
        <f t="shared" si="23"/>
        <v>743999</v>
      </c>
      <c r="P44" s="9">
        <f t="shared" si="23"/>
        <v>719199</v>
      </c>
      <c r="Q44" s="9">
        <f t="shared" si="23"/>
        <v>695226</v>
      </c>
      <c r="R44" s="9">
        <f t="shared" si="23"/>
        <v>672051</v>
      </c>
      <c r="S44" s="9">
        <f t="shared" si="23"/>
        <v>649650</v>
      </c>
      <c r="T44" s="9">
        <f t="shared" si="23"/>
        <v>627995</v>
      </c>
      <c r="U44" s="9">
        <f t="shared" si="23"/>
        <v>607062</v>
      </c>
      <c r="V44" s="9">
        <f t="shared" si="23"/>
        <v>586826</v>
      </c>
      <c r="W44" s="9">
        <f t="shared" si="23"/>
        <v>567265</v>
      </c>
      <c r="X44" s="9">
        <f t="shared" si="23"/>
        <v>548356</v>
      </c>
      <c r="Y44" s="9">
        <f t="shared" si="23"/>
        <v>530078</v>
      </c>
    </row>
    <row r="45" spans="1:25">
      <c r="A45" s="22" t="s">
        <v>56</v>
      </c>
      <c r="B45" s="29">
        <f>'DCF Forecast Parameters'!C73</f>
        <v>3.6200000000000003E-2</v>
      </c>
      <c r="C45" s="29"/>
      <c r="D45" s="29"/>
      <c r="F45" s="29">
        <f>$B45</f>
        <v>3.6200000000000003E-2</v>
      </c>
      <c r="G45" s="29">
        <f t="shared" ref="G45:Y45" si="24">$B45</f>
        <v>3.6200000000000003E-2</v>
      </c>
      <c r="H45" s="29">
        <f t="shared" si="24"/>
        <v>3.6200000000000003E-2</v>
      </c>
      <c r="I45" s="29">
        <f t="shared" si="24"/>
        <v>3.6200000000000003E-2</v>
      </c>
      <c r="J45" s="29">
        <f t="shared" si="24"/>
        <v>3.6200000000000003E-2</v>
      </c>
      <c r="K45" s="29">
        <f t="shared" si="24"/>
        <v>3.6200000000000003E-2</v>
      </c>
      <c r="L45" s="29">
        <f t="shared" si="24"/>
        <v>3.6200000000000003E-2</v>
      </c>
      <c r="M45" s="29">
        <f t="shared" si="24"/>
        <v>3.6200000000000003E-2</v>
      </c>
      <c r="N45" s="29">
        <f t="shared" si="24"/>
        <v>3.6200000000000003E-2</v>
      </c>
      <c r="O45" s="29">
        <f t="shared" si="24"/>
        <v>3.6200000000000003E-2</v>
      </c>
      <c r="P45" s="29">
        <f t="shared" si="24"/>
        <v>3.6200000000000003E-2</v>
      </c>
      <c r="Q45" s="29">
        <f t="shared" si="24"/>
        <v>3.6200000000000003E-2</v>
      </c>
      <c r="R45" s="29">
        <f t="shared" si="24"/>
        <v>3.6200000000000003E-2</v>
      </c>
      <c r="S45" s="29">
        <f t="shared" si="24"/>
        <v>3.6200000000000003E-2</v>
      </c>
      <c r="T45" s="29">
        <f t="shared" si="24"/>
        <v>3.6200000000000003E-2</v>
      </c>
      <c r="U45" s="29">
        <f t="shared" si="24"/>
        <v>3.6200000000000003E-2</v>
      </c>
      <c r="V45" s="29">
        <f t="shared" si="24"/>
        <v>3.6200000000000003E-2</v>
      </c>
      <c r="W45" s="29">
        <f t="shared" si="24"/>
        <v>3.6200000000000003E-2</v>
      </c>
      <c r="X45" s="29">
        <f t="shared" si="24"/>
        <v>3.6200000000000003E-2</v>
      </c>
      <c r="Y45" s="29">
        <f t="shared" si="24"/>
        <v>3.6200000000000003E-2</v>
      </c>
    </row>
    <row r="46" spans="1:25">
      <c r="A46" s="6" t="s">
        <v>19</v>
      </c>
      <c r="B46" s="17">
        <f>B43+B44</f>
        <v>0</v>
      </c>
      <c r="C46" s="17"/>
      <c r="D46" s="17"/>
      <c r="F46" s="17">
        <f>F43+F44</f>
        <v>1009442</v>
      </c>
      <c r="G46" s="17">
        <f t="shared" ref="G46:Y46" si="25">G43+G44</f>
        <v>975794</v>
      </c>
      <c r="H46" s="17">
        <f t="shared" si="25"/>
        <v>943268</v>
      </c>
      <c r="I46" s="17">
        <f t="shared" si="25"/>
        <v>911826</v>
      </c>
      <c r="J46" s="17">
        <f t="shared" si="25"/>
        <v>881431</v>
      </c>
      <c r="K46" s="17">
        <f t="shared" si="25"/>
        <v>852050</v>
      </c>
      <c r="L46" s="17">
        <f t="shared" si="25"/>
        <v>823649</v>
      </c>
      <c r="M46" s="17">
        <f t="shared" si="25"/>
        <v>796194</v>
      </c>
      <c r="N46" s="17">
        <f t="shared" si="25"/>
        <v>769654</v>
      </c>
      <c r="O46" s="17">
        <f t="shared" si="25"/>
        <v>743999</v>
      </c>
      <c r="P46" s="17">
        <f t="shared" si="25"/>
        <v>719199</v>
      </c>
      <c r="Q46" s="17">
        <f t="shared" si="25"/>
        <v>695226</v>
      </c>
      <c r="R46" s="17">
        <f t="shared" si="25"/>
        <v>672051</v>
      </c>
      <c r="S46" s="17">
        <f t="shared" si="25"/>
        <v>649650</v>
      </c>
      <c r="T46" s="17">
        <f t="shared" si="25"/>
        <v>627995</v>
      </c>
      <c r="U46" s="17">
        <f t="shared" si="25"/>
        <v>607062</v>
      </c>
      <c r="V46" s="17">
        <f t="shared" si="25"/>
        <v>586826</v>
      </c>
      <c r="W46" s="17">
        <f t="shared" si="25"/>
        <v>567265</v>
      </c>
      <c r="X46" s="17">
        <f t="shared" si="25"/>
        <v>548356</v>
      </c>
      <c r="Y46" s="17">
        <f t="shared" si="25"/>
        <v>530078</v>
      </c>
    </row>
    <row r="47" spans="1:25">
      <c r="A47" s="6"/>
    </row>
    <row r="48" spans="1:25">
      <c r="A48" s="18" t="s">
        <v>66</v>
      </c>
      <c r="B48" s="25">
        <f>B40-B46</f>
        <v>0</v>
      </c>
      <c r="C48" s="25"/>
      <c r="D48" s="25"/>
      <c r="F48" s="25">
        <f>F40-F46</f>
        <v>3802459.75</v>
      </c>
      <c r="G48" s="25">
        <f t="shared" ref="G48:Y48" si="26">G40-G46</f>
        <v>3855237.33</v>
      </c>
      <c r="H48" s="25">
        <f t="shared" si="26"/>
        <v>3897731.6500000004</v>
      </c>
      <c r="I48" s="25">
        <f t="shared" si="26"/>
        <v>3952464.8499999996</v>
      </c>
      <c r="J48" s="25">
        <f t="shared" si="26"/>
        <v>4985710.4800000004</v>
      </c>
      <c r="K48" s="25">
        <f t="shared" si="26"/>
        <v>5142130.8699999992</v>
      </c>
      <c r="L48" s="25">
        <f t="shared" si="26"/>
        <v>5280557.0399999991</v>
      </c>
      <c r="M48" s="25">
        <f t="shared" si="26"/>
        <v>5450259.9900000002</v>
      </c>
      <c r="N48" s="25">
        <f t="shared" si="26"/>
        <v>6299449.9199999999</v>
      </c>
      <c r="O48" s="25">
        <f t="shared" si="26"/>
        <v>6988074.9900000002</v>
      </c>
      <c r="P48" s="25">
        <f t="shared" si="26"/>
        <v>7164468.4700000007</v>
      </c>
      <c r="Q48" s="25">
        <f t="shared" si="26"/>
        <v>7354794.6500000004</v>
      </c>
      <c r="R48" s="25">
        <f t="shared" si="26"/>
        <v>8368632.4700000007</v>
      </c>
      <c r="S48" s="25">
        <f t="shared" si="26"/>
        <v>8561282.6699999999</v>
      </c>
      <c r="T48" s="25">
        <f t="shared" si="26"/>
        <v>9384538.6500000004</v>
      </c>
      <c r="U48" s="25">
        <f t="shared" si="26"/>
        <v>9271147.1500000004</v>
      </c>
      <c r="V48" s="25">
        <f t="shared" si="26"/>
        <v>10152776.02</v>
      </c>
      <c r="W48" s="25">
        <f t="shared" si="26"/>
        <v>10023281.17</v>
      </c>
      <c r="X48" s="25">
        <f t="shared" si="26"/>
        <v>9884349.2899999991</v>
      </c>
      <c r="Y48" s="25">
        <f t="shared" si="26"/>
        <v>10466136.620000001</v>
      </c>
    </row>
    <row r="49" spans="1:28">
      <c r="A49" s="20"/>
    </row>
    <row r="50" spans="1:28">
      <c r="A50" s="18" t="s">
        <v>67</v>
      </c>
      <c r="B50" s="9">
        <f>ROUND(B48*B51,0)</f>
        <v>0</v>
      </c>
      <c r="C50" s="9"/>
      <c r="D50" s="9"/>
      <c r="F50" s="9">
        <f>ROUND(F48*F51,0)</f>
        <v>1098531</v>
      </c>
      <c r="G50" s="9">
        <f t="shared" ref="G50:Y50" si="27">ROUND(G48*G51,0)</f>
        <v>1113778</v>
      </c>
      <c r="H50" s="9">
        <f t="shared" si="27"/>
        <v>1126055</v>
      </c>
      <c r="I50" s="9">
        <f t="shared" si="27"/>
        <v>1141867</v>
      </c>
      <c r="J50" s="9">
        <f t="shared" si="27"/>
        <v>1440372</v>
      </c>
      <c r="K50" s="9">
        <f t="shared" si="27"/>
        <v>1485562</v>
      </c>
      <c r="L50" s="9">
        <f t="shared" si="27"/>
        <v>1525553</v>
      </c>
      <c r="M50" s="9">
        <f t="shared" si="27"/>
        <v>1574580</v>
      </c>
      <c r="N50" s="9">
        <f t="shared" si="27"/>
        <v>1819911</v>
      </c>
      <c r="O50" s="9">
        <f t="shared" si="27"/>
        <v>2018855</v>
      </c>
      <c r="P50" s="9">
        <f t="shared" si="27"/>
        <v>2069815</v>
      </c>
      <c r="Q50" s="9">
        <f t="shared" si="27"/>
        <v>2124800</v>
      </c>
      <c r="R50" s="9">
        <f t="shared" si="27"/>
        <v>2417698</v>
      </c>
      <c r="S50" s="9">
        <f t="shared" si="27"/>
        <v>2473355</v>
      </c>
      <c r="T50" s="9">
        <f t="shared" si="27"/>
        <v>2711193</v>
      </c>
      <c r="U50" s="9">
        <f t="shared" si="27"/>
        <v>2678434</v>
      </c>
      <c r="V50" s="9">
        <f t="shared" si="27"/>
        <v>2933137</v>
      </c>
      <c r="W50" s="9">
        <f t="shared" si="27"/>
        <v>2895726</v>
      </c>
      <c r="X50" s="9">
        <f t="shared" si="27"/>
        <v>2855589</v>
      </c>
      <c r="Y50" s="9">
        <f t="shared" si="27"/>
        <v>3023667</v>
      </c>
    </row>
    <row r="51" spans="1:28">
      <c r="A51" s="20" t="s">
        <v>68</v>
      </c>
      <c r="B51" s="26">
        <f>'DCF Forecast Parameters'!C66</f>
        <v>0.28889999999999999</v>
      </c>
      <c r="C51" s="26"/>
      <c r="D51" s="26"/>
      <c r="F51" s="29">
        <f>$B51</f>
        <v>0.28889999999999999</v>
      </c>
      <c r="G51" s="29">
        <f t="shared" ref="G51:Y51" si="28">$B51</f>
        <v>0.28889999999999999</v>
      </c>
      <c r="H51" s="29">
        <f t="shared" si="28"/>
        <v>0.28889999999999999</v>
      </c>
      <c r="I51" s="29">
        <f t="shared" si="28"/>
        <v>0.28889999999999999</v>
      </c>
      <c r="J51" s="29">
        <f t="shared" si="28"/>
        <v>0.28889999999999999</v>
      </c>
      <c r="K51" s="29">
        <f t="shared" si="28"/>
        <v>0.28889999999999999</v>
      </c>
      <c r="L51" s="29">
        <f t="shared" si="28"/>
        <v>0.28889999999999999</v>
      </c>
      <c r="M51" s="29">
        <f t="shared" si="28"/>
        <v>0.28889999999999999</v>
      </c>
      <c r="N51" s="29">
        <f t="shared" si="28"/>
        <v>0.28889999999999999</v>
      </c>
      <c r="O51" s="29">
        <f t="shared" si="28"/>
        <v>0.28889999999999999</v>
      </c>
      <c r="P51" s="29">
        <f t="shared" si="28"/>
        <v>0.28889999999999999</v>
      </c>
      <c r="Q51" s="29">
        <f t="shared" si="28"/>
        <v>0.28889999999999999</v>
      </c>
      <c r="R51" s="29">
        <f t="shared" si="28"/>
        <v>0.28889999999999999</v>
      </c>
      <c r="S51" s="29">
        <f t="shared" si="28"/>
        <v>0.28889999999999999</v>
      </c>
      <c r="T51" s="29">
        <f t="shared" si="28"/>
        <v>0.28889999999999999</v>
      </c>
      <c r="U51" s="29">
        <f t="shared" si="28"/>
        <v>0.28889999999999999</v>
      </c>
      <c r="V51" s="29">
        <f t="shared" si="28"/>
        <v>0.28889999999999999</v>
      </c>
      <c r="W51" s="29">
        <f t="shared" si="28"/>
        <v>0.28889999999999999</v>
      </c>
      <c r="X51" s="29">
        <f t="shared" si="28"/>
        <v>0.28889999999999999</v>
      </c>
      <c r="Y51" s="29">
        <f t="shared" si="28"/>
        <v>0.28889999999999999</v>
      </c>
    </row>
    <row r="52" spans="1:28">
      <c r="A52" s="18"/>
    </row>
    <row r="53" spans="1:28">
      <c r="A53" s="18" t="s">
        <v>69</v>
      </c>
      <c r="B53" s="25">
        <f>B48-B50</f>
        <v>0</v>
      </c>
      <c r="C53" s="25"/>
      <c r="D53" s="25"/>
      <c r="F53" s="25">
        <f>F48-F50</f>
        <v>2703928.75</v>
      </c>
      <c r="G53" s="25">
        <f t="shared" ref="G53:Y53" si="29">G48-G50</f>
        <v>2741459.33</v>
      </c>
      <c r="H53" s="25">
        <f t="shared" si="29"/>
        <v>2771676.6500000004</v>
      </c>
      <c r="I53" s="25">
        <f t="shared" si="29"/>
        <v>2810597.8499999996</v>
      </c>
      <c r="J53" s="25">
        <f t="shared" si="29"/>
        <v>3545338.4800000004</v>
      </c>
      <c r="K53" s="25">
        <f t="shared" si="29"/>
        <v>3656568.8699999992</v>
      </c>
      <c r="L53" s="25">
        <f t="shared" si="29"/>
        <v>3755004.0399999991</v>
      </c>
      <c r="M53" s="25">
        <f t="shared" si="29"/>
        <v>3875679.99</v>
      </c>
      <c r="N53" s="25">
        <f t="shared" si="29"/>
        <v>4479538.92</v>
      </c>
      <c r="O53" s="25">
        <f t="shared" si="29"/>
        <v>4969219.99</v>
      </c>
      <c r="P53" s="25">
        <f t="shared" si="29"/>
        <v>5094653.4700000007</v>
      </c>
      <c r="Q53" s="25">
        <f t="shared" si="29"/>
        <v>5229994.6500000004</v>
      </c>
      <c r="R53" s="25">
        <f t="shared" si="29"/>
        <v>5950934.4700000007</v>
      </c>
      <c r="S53" s="25">
        <f t="shared" si="29"/>
        <v>6087927.6699999999</v>
      </c>
      <c r="T53" s="25">
        <f t="shared" si="29"/>
        <v>6673345.6500000004</v>
      </c>
      <c r="U53" s="25">
        <f t="shared" si="29"/>
        <v>6592713.1500000004</v>
      </c>
      <c r="V53" s="25">
        <f t="shared" si="29"/>
        <v>7219639.0199999996</v>
      </c>
      <c r="W53" s="25">
        <f t="shared" si="29"/>
        <v>7127555.1699999999</v>
      </c>
      <c r="X53" s="25">
        <f t="shared" si="29"/>
        <v>7028760.2899999991</v>
      </c>
      <c r="Y53" s="25">
        <f t="shared" si="29"/>
        <v>7442469.620000001</v>
      </c>
      <c r="Z53" s="25">
        <f>F53</f>
        <v>2703928.75</v>
      </c>
      <c r="AA53" s="25">
        <f>AVERAGE(F53:J53)</f>
        <v>2914600.2120000003</v>
      </c>
      <c r="AB53" s="25">
        <f>AVERAGE(F53:AA53)</f>
        <v>4789797.0450909091</v>
      </c>
    </row>
    <row r="54" spans="1:28">
      <c r="A54" s="18" t="s">
        <v>709</v>
      </c>
      <c r="F54" s="25">
        <f>F53+F44</f>
        <v>3713370.75</v>
      </c>
      <c r="G54" s="25">
        <f t="shared" ref="G54:Y54" si="30">G53+G44</f>
        <v>3717253.33</v>
      </c>
      <c r="H54" s="25">
        <f t="shared" si="30"/>
        <v>3714944.6500000004</v>
      </c>
      <c r="I54" s="25">
        <f t="shared" si="30"/>
        <v>3722423.8499999996</v>
      </c>
      <c r="J54" s="25">
        <f t="shared" si="30"/>
        <v>4426769.4800000004</v>
      </c>
      <c r="K54" s="25">
        <f t="shared" si="30"/>
        <v>4508618.8699999992</v>
      </c>
      <c r="L54" s="25">
        <f t="shared" si="30"/>
        <v>4578653.0399999991</v>
      </c>
      <c r="M54" s="25">
        <f t="shared" si="30"/>
        <v>4671873.99</v>
      </c>
      <c r="N54" s="25">
        <f t="shared" si="30"/>
        <v>5249192.92</v>
      </c>
      <c r="O54" s="25">
        <f t="shared" si="30"/>
        <v>5713218.9900000002</v>
      </c>
      <c r="P54" s="25">
        <f t="shared" si="30"/>
        <v>5813852.4700000007</v>
      </c>
      <c r="Q54" s="25">
        <f t="shared" si="30"/>
        <v>5925220.6500000004</v>
      </c>
      <c r="R54" s="25">
        <f t="shared" si="30"/>
        <v>6622985.4700000007</v>
      </c>
      <c r="S54" s="25">
        <f t="shared" si="30"/>
        <v>6737577.6699999999</v>
      </c>
      <c r="T54" s="25">
        <f t="shared" si="30"/>
        <v>7301340.6500000004</v>
      </c>
      <c r="U54" s="25">
        <f t="shared" si="30"/>
        <v>7199775.1500000004</v>
      </c>
      <c r="V54" s="25">
        <f t="shared" si="30"/>
        <v>7806465.0199999996</v>
      </c>
      <c r="W54" s="25">
        <f t="shared" si="30"/>
        <v>7694820.1699999999</v>
      </c>
      <c r="X54" s="25">
        <f t="shared" si="30"/>
        <v>7577116.2899999991</v>
      </c>
      <c r="Y54" s="25">
        <f t="shared" si="30"/>
        <v>7972547.620000001</v>
      </c>
    </row>
    <row r="55" spans="1:28" s="556" customFormat="1">
      <c r="A55" s="18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</row>
    <row r="56" spans="1:28">
      <c r="A56" s="18" t="s">
        <v>127</v>
      </c>
      <c r="B56" s="25">
        <f>B53+B50+B46+B36</f>
        <v>0</v>
      </c>
      <c r="C56" s="25"/>
      <c r="D56" s="25"/>
      <c r="F56" s="551">
        <f>F53+F50+F46+F36</f>
        <v>7098205</v>
      </c>
      <c r="G56" s="25">
        <f t="shared" ref="G56:Y56" si="31">G53+G50+G46+G36</f>
        <v>7114036</v>
      </c>
      <c r="H56" s="25">
        <f t="shared" si="31"/>
        <v>7128217</v>
      </c>
      <c r="I56" s="25">
        <f t="shared" si="31"/>
        <v>7140669</v>
      </c>
      <c r="J56" s="25">
        <f t="shared" si="31"/>
        <v>8147047</v>
      </c>
      <c r="K56" s="25">
        <f t="shared" si="31"/>
        <v>8276276</v>
      </c>
      <c r="L56" s="25">
        <f t="shared" si="31"/>
        <v>8406937</v>
      </c>
      <c r="M56" s="25">
        <f t="shared" si="31"/>
        <v>8539013</v>
      </c>
      <c r="N56" s="25">
        <f t="shared" si="31"/>
        <v>9376243</v>
      </c>
      <c r="O56" s="25">
        <f t="shared" si="31"/>
        <v>10031887</v>
      </c>
      <c r="P56" s="25">
        <f t="shared" si="31"/>
        <v>10192612</v>
      </c>
      <c r="Q56" s="25">
        <f t="shared" si="31"/>
        <v>10355174</v>
      </c>
      <c r="R56" s="25">
        <f t="shared" si="31"/>
        <v>11357763</v>
      </c>
      <c r="S56" s="25">
        <f t="shared" si="31"/>
        <v>11540723</v>
      </c>
      <c r="T56" s="25">
        <f t="shared" si="31"/>
        <v>12341383</v>
      </c>
      <c r="U56" s="25">
        <f t="shared" si="31"/>
        <v>12214635</v>
      </c>
      <c r="V56" s="25">
        <f t="shared" si="31"/>
        <v>13062475</v>
      </c>
      <c r="W56" s="25">
        <f t="shared" si="31"/>
        <v>12927220</v>
      </c>
      <c r="X56" s="25">
        <f t="shared" si="31"/>
        <v>12787487</v>
      </c>
      <c r="Y56" s="25">
        <f t="shared" si="31"/>
        <v>13334781</v>
      </c>
      <c r="Z56" s="25">
        <f>F56</f>
        <v>7098205</v>
      </c>
      <c r="AA56" s="25">
        <f>AVERAGE(F56:J56)</f>
        <v>7325634.7999999998</v>
      </c>
      <c r="AB56" s="25">
        <f>AVERAGE(F56:AA56)</f>
        <v>9808937.4000000004</v>
      </c>
    </row>
    <row r="57" spans="1:28">
      <c r="A57" s="18"/>
    </row>
    <row r="58" spans="1:28" s="556" customFormat="1">
      <c r="A58" s="18"/>
    </row>
    <row r="59" spans="1:28" s="556" customFormat="1">
      <c r="A59" s="18" t="str">
        <f>A48</f>
        <v>Income (loss) before State and Federal Taxes</v>
      </c>
      <c r="F59" s="25">
        <f>F48</f>
        <v>3802459.75</v>
      </c>
      <c r="G59" s="25">
        <f t="shared" ref="G59:Y59" si="32">G48</f>
        <v>3855237.33</v>
      </c>
      <c r="H59" s="25">
        <f t="shared" si="32"/>
        <v>3897731.6500000004</v>
      </c>
      <c r="I59" s="25">
        <f t="shared" si="32"/>
        <v>3952464.8499999996</v>
      </c>
      <c r="J59" s="25">
        <f t="shared" si="32"/>
        <v>4985710.4800000004</v>
      </c>
      <c r="K59" s="25">
        <f t="shared" si="32"/>
        <v>5142130.8699999992</v>
      </c>
      <c r="L59" s="25">
        <f t="shared" si="32"/>
        <v>5280557.0399999991</v>
      </c>
      <c r="M59" s="25">
        <f t="shared" si="32"/>
        <v>5450259.9900000002</v>
      </c>
      <c r="N59" s="25">
        <f t="shared" si="32"/>
        <v>6299449.9199999999</v>
      </c>
      <c r="O59" s="25">
        <f t="shared" si="32"/>
        <v>6988074.9900000002</v>
      </c>
      <c r="P59" s="25">
        <f t="shared" si="32"/>
        <v>7164468.4700000007</v>
      </c>
      <c r="Q59" s="25">
        <f t="shared" si="32"/>
        <v>7354794.6500000004</v>
      </c>
      <c r="R59" s="25">
        <f t="shared" si="32"/>
        <v>8368632.4700000007</v>
      </c>
      <c r="S59" s="25">
        <f t="shared" si="32"/>
        <v>8561282.6699999999</v>
      </c>
      <c r="T59" s="25">
        <f t="shared" si="32"/>
        <v>9384538.6500000004</v>
      </c>
      <c r="U59" s="25">
        <f t="shared" si="32"/>
        <v>9271147.1500000004</v>
      </c>
      <c r="V59" s="25">
        <f t="shared" si="32"/>
        <v>10152776.02</v>
      </c>
      <c r="W59" s="25">
        <f t="shared" si="32"/>
        <v>10023281.17</v>
      </c>
      <c r="X59" s="25">
        <f t="shared" si="32"/>
        <v>9884349.2899999991</v>
      </c>
      <c r="Y59" s="25">
        <f t="shared" si="32"/>
        <v>10466136.620000001</v>
      </c>
    </row>
    <row r="60" spans="1:28" s="556" customFormat="1">
      <c r="A60" s="18" t="s">
        <v>1963</v>
      </c>
      <c r="F60" s="25">
        <f>-F36</f>
        <v>-2286303.2500000005</v>
      </c>
      <c r="G60" s="25">
        <f t="shared" ref="G60:Y60" si="33">-G36</f>
        <v>-2283004.67</v>
      </c>
      <c r="H60" s="25">
        <f t="shared" si="33"/>
        <v>-2287217.3499999996</v>
      </c>
      <c r="I60" s="25">
        <f t="shared" si="33"/>
        <v>-2276378.1500000008</v>
      </c>
      <c r="J60" s="25">
        <f t="shared" si="33"/>
        <v>-2279905.52</v>
      </c>
      <c r="K60" s="25">
        <f t="shared" si="33"/>
        <v>-2282095.1300000004</v>
      </c>
      <c r="L60" s="25">
        <f t="shared" si="33"/>
        <v>-2302730.9600000004</v>
      </c>
      <c r="M60" s="25">
        <f t="shared" si="33"/>
        <v>-2292559.0099999998</v>
      </c>
      <c r="N60" s="25">
        <f t="shared" si="33"/>
        <v>-2307139.0800000005</v>
      </c>
      <c r="O60" s="25">
        <f t="shared" si="33"/>
        <v>-2299813.0099999998</v>
      </c>
      <c r="P60" s="25">
        <f t="shared" si="33"/>
        <v>-2308944.5299999998</v>
      </c>
      <c r="Q60" s="25">
        <f t="shared" si="33"/>
        <v>-2305153.35</v>
      </c>
      <c r="R60" s="25">
        <f t="shared" si="33"/>
        <v>-2317079.5299999998</v>
      </c>
      <c r="S60" s="25">
        <f t="shared" si="33"/>
        <v>-2329790.33</v>
      </c>
      <c r="T60" s="25">
        <f t="shared" si="33"/>
        <v>-2328849.3499999996</v>
      </c>
      <c r="U60" s="25">
        <f t="shared" si="33"/>
        <v>-2336425.85</v>
      </c>
      <c r="V60" s="25">
        <f t="shared" si="33"/>
        <v>-2322872.9800000004</v>
      </c>
      <c r="W60" s="25">
        <f t="shared" si="33"/>
        <v>-2336673.83</v>
      </c>
      <c r="X60" s="25">
        <f t="shared" si="33"/>
        <v>-2354781.7100000004</v>
      </c>
      <c r="Y60" s="25">
        <f t="shared" si="33"/>
        <v>-2338566.3799999994</v>
      </c>
    </row>
    <row r="61" spans="1:28" s="556" customFormat="1">
      <c r="A61" s="18" t="s">
        <v>1964</v>
      </c>
      <c r="F61" s="25">
        <f>F114</f>
        <v>-3912894.7195000001</v>
      </c>
      <c r="G61" s="25">
        <f t="shared" ref="G61:Y61" si="34">G114</f>
        <v>-3961115.3695</v>
      </c>
      <c r="H61" s="25">
        <f t="shared" si="34"/>
        <v>-4010755.0128333331</v>
      </c>
      <c r="I61" s="25">
        <f t="shared" si="34"/>
        <v>-4061846.2494999995</v>
      </c>
      <c r="J61" s="25">
        <f t="shared" si="34"/>
        <v>-4114421.1194999996</v>
      </c>
      <c r="K61" s="25">
        <f t="shared" si="34"/>
        <v>-4168512.8228333336</v>
      </c>
      <c r="L61" s="25">
        <f t="shared" si="34"/>
        <v>-4283301.6394999987</v>
      </c>
      <c r="M61" s="25">
        <f t="shared" si="34"/>
        <v>-4353323.7561666658</v>
      </c>
      <c r="N61" s="25">
        <f t="shared" si="34"/>
        <v>-4425888.7228333326</v>
      </c>
      <c r="O61" s="25">
        <f t="shared" si="34"/>
        <v>-4501071.5228333324</v>
      </c>
      <c r="P61" s="25">
        <f t="shared" si="34"/>
        <v>-4578948.5161666647</v>
      </c>
      <c r="Q61" s="25">
        <f t="shared" si="34"/>
        <v>-4659596.5828333329</v>
      </c>
      <c r="R61" s="25">
        <f t="shared" si="34"/>
        <v>-4730149.0320000015</v>
      </c>
      <c r="S61" s="25">
        <f t="shared" si="34"/>
        <v>-4816514.1520000007</v>
      </c>
      <c r="T61" s="25">
        <f t="shared" si="34"/>
        <v>-4905898.352</v>
      </c>
      <c r="U61" s="25">
        <f t="shared" si="34"/>
        <v>-4764209.9519999977</v>
      </c>
      <c r="V61" s="25">
        <f t="shared" si="34"/>
        <v>-4836367.3120000008</v>
      </c>
      <c r="W61" s="25">
        <f t="shared" si="34"/>
        <v>-4841728.8119999999</v>
      </c>
      <c r="X61" s="25">
        <f t="shared" si="34"/>
        <v>-4847193.3919999972</v>
      </c>
      <c r="Y61" s="25">
        <f t="shared" si="34"/>
        <v>-4923552.2653333321</v>
      </c>
    </row>
    <row r="62" spans="1:28" s="556" customFormat="1">
      <c r="A62" s="18" t="s">
        <v>1965</v>
      </c>
      <c r="F62" s="25">
        <f>F61-F60</f>
        <v>-1626591.4694999997</v>
      </c>
      <c r="G62" s="25">
        <f t="shared" ref="G62:Y62" si="35">G61-G60</f>
        <v>-1678110.6995000001</v>
      </c>
      <c r="H62" s="25">
        <f t="shared" si="35"/>
        <v>-1723537.6628333335</v>
      </c>
      <c r="I62" s="25">
        <f t="shared" si="35"/>
        <v>-1785468.0994999986</v>
      </c>
      <c r="J62" s="25">
        <f t="shared" si="35"/>
        <v>-1834515.5994999995</v>
      </c>
      <c r="K62" s="25">
        <f t="shared" si="35"/>
        <v>-1886417.6928333333</v>
      </c>
      <c r="L62" s="25">
        <f t="shared" si="35"/>
        <v>-1980570.6794999982</v>
      </c>
      <c r="M62" s="25">
        <f t="shared" si="35"/>
        <v>-2060764.746166666</v>
      </c>
      <c r="N62" s="25">
        <f t="shared" si="35"/>
        <v>-2118749.6428333321</v>
      </c>
      <c r="O62" s="25">
        <f t="shared" si="35"/>
        <v>-2201258.5128333326</v>
      </c>
      <c r="P62" s="25">
        <f t="shared" si="35"/>
        <v>-2270003.9861666649</v>
      </c>
      <c r="Q62" s="25">
        <f t="shared" si="35"/>
        <v>-2354443.2328333328</v>
      </c>
      <c r="R62" s="25">
        <f t="shared" si="35"/>
        <v>-2413069.5020000017</v>
      </c>
      <c r="S62" s="25">
        <f t="shared" si="35"/>
        <v>-2486723.8220000006</v>
      </c>
      <c r="T62" s="25">
        <f t="shared" si="35"/>
        <v>-2577049.0020000003</v>
      </c>
      <c r="U62" s="25">
        <f t="shared" si="35"/>
        <v>-2427784.1019999976</v>
      </c>
      <c r="V62" s="25">
        <f t="shared" si="35"/>
        <v>-2513494.3320000004</v>
      </c>
      <c r="W62" s="25">
        <f t="shared" si="35"/>
        <v>-2505054.9819999998</v>
      </c>
      <c r="X62" s="25">
        <f t="shared" si="35"/>
        <v>-2492411.6819999968</v>
      </c>
      <c r="Y62" s="25">
        <f t="shared" si="35"/>
        <v>-2584985.8853333327</v>
      </c>
    </row>
    <row r="63" spans="1:28" s="556" customFormat="1">
      <c r="A63" s="18" t="s">
        <v>1966</v>
      </c>
      <c r="F63" s="25">
        <f>F59+F62</f>
        <v>2175868.2805000003</v>
      </c>
      <c r="G63" s="25">
        <f t="shared" ref="G63:Y63" si="36">G59+G62</f>
        <v>2177126.6305</v>
      </c>
      <c r="H63" s="25">
        <f t="shared" si="36"/>
        <v>2174193.9871666669</v>
      </c>
      <c r="I63" s="25">
        <f t="shared" si="36"/>
        <v>2166996.750500001</v>
      </c>
      <c r="J63" s="25">
        <f t="shared" si="36"/>
        <v>3151194.8805000009</v>
      </c>
      <c r="K63" s="25">
        <f t="shared" si="36"/>
        <v>3255713.1771666659</v>
      </c>
      <c r="L63" s="25">
        <f t="shared" si="36"/>
        <v>3299986.3605000009</v>
      </c>
      <c r="M63" s="25">
        <f t="shared" si="36"/>
        <v>3389495.2438333342</v>
      </c>
      <c r="N63" s="25">
        <f t="shared" si="36"/>
        <v>4180700.2771666679</v>
      </c>
      <c r="O63" s="25">
        <f t="shared" si="36"/>
        <v>4786816.4771666676</v>
      </c>
      <c r="P63" s="25">
        <f t="shared" si="36"/>
        <v>4894464.4838333353</v>
      </c>
      <c r="Q63" s="25">
        <f t="shared" si="36"/>
        <v>5000351.4171666671</v>
      </c>
      <c r="R63" s="25">
        <f t="shared" si="36"/>
        <v>5955562.9679999985</v>
      </c>
      <c r="S63" s="25">
        <f t="shared" si="36"/>
        <v>6074558.8479999993</v>
      </c>
      <c r="T63" s="25">
        <f t="shared" si="36"/>
        <v>6807489.648</v>
      </c>
      <c r="U63" s="25">
        <f t="shared" si="36"/>
        <v>6843363.0480000023</v>
      </c>
      <c r="V63" s="25">
        <f t="shared" si="36"/>
        <v>7639281.6879999992</v>
      </c>
      <c r="W63" s="25">
        <f t="shared" si="36"/>
        <v>7518226.1880000001</v>
      </c>
      <c r="X63" s="25">
        <f t="shared" si="36"/>
        <v>7391937.6080000028</v>
      </c>
      <c r="Y63" s="25">
        <f t="shared" si="36"/>
        <v>7881150.7346666679</v>
      </c>
    </row>
    <row r="64" spans="1:28" s="556" customFormat="1">
      <c r="A64" s="18" t="s">
        <v>1967</v>
      </c>
      <c r="F64" s="29">
        <f>F51</f>
        <v>0.28889999999999999</v>
      </c>
      <c r="G64" s="29">
        <f t="shared" ref="G64:Y64" si="37">G51</f>
        <v>0.28889999999999999</v>
      </c>
      <c r="H64" s="29">
        <f t="shared" si="37"/>
        <v>0.28889999999999999</v>
      </c>
      <c r="I64" s="29">
        <f t="shared" si="37"/>
        <v>0.28889999999999999</v>
      </c>
      <c r="J64" s="29">
        <f t="shared" si="37"/>
        <v>0.28889999999999999</v>
      </c>
      <c r="K64" s="29">
        <f t="shared" si="37"/>
        <v>0.28889999999999999</v>
      </c>
      <c r="L64" s="29">
        <f t="shared" si="37"/>
        <v>0.28889999999999999</v>
      </c>
      <c r="M64" s="29">
        <f t="shared" si="37"/>
        <v>0.28889999999999999</v>
      </c>
      <c r="N64" s="29">
        <f t="shared" si="37"/>
        <v>0.28889999999999999</v>
      </c>
      <c r="O64" s="29">
        <f t="shared" si="37"/>
        <v>0.28889999999999999</v>
      </c>
      <c r="P64" s="29">
        <f t="shared" si="37"/>
        <v>0.28889999999999999</v>
      </c>
      <c r="Q64" s="29">
        <f t="shared" si="37"/>
        <v>0.28889999999999999</v>
      </c>
      <c r="R64" s="29">
        <f t="shared" si="37"/>
        <v>0.28889999999999999</v>
      </c>
      <c r="S64" s="29">
        <f t="shared" si="37"/>
        <v>0.28889999999999999</v>
      </c>
      <c r="T64" s="29">
        <f t="shared" si="37"/>
        <v>0.28889999999999999</v>
      </c>
      <c r="U64" s="29">
        <f t="shared" si="37"/>
        <v>0.28889999999999999</v>
      </c>
      <c r="V64" s="29">
        <f t="shared" si="37"/>
        <v>0.28889999999999999</v>
      </c>
      <c r="W64" s="29">
        <f t="shared" si="37"/>
        <v>0.28889999999999999</v>
      </c>
      <c r="X64" s="29">
        <f t="shared" si="37"/>
        <v>0.28889999999999999</v>
      </c>
      <c r="Y64" s="29">
        <f t="shared" si="37"/>
        <v>0.28889999999999999</v>
      </c>
    </row>
    <row r="65" spans="1:25" s="556" customFormat="1">
      <c r="A65" s="18" t="s">
        <v>1968</v>
      </c>
      <c r="F65" s="9">
        <f>ROUND(F63*F64,0)</f>
        <v>628608</v>
      </c>
      <c r="G65" s="9">
        <f t="shared" ref="G65:Y65" si="38">ROUND(G63*G64,0)</f>
        <v>628972</v>
      </c>
      <c r="H65" s="9">
        <f t="shared" si="38"/>
        <v>628125</v>
      </c>
      <c r="I65" s="9">
        <f t="shared" si="38"/>
        <v>626045</v>
      </c>
      <c r="J65" s="9">
        <f t="shared" si="38"/>
        <v>910380</v>
      </c>
      <c r="K65" s="9">
        <f t="shared" si="38"/>
        <v>940576</v>
      </c>
      <c r="L65" s="9">
        <f t="shared" si="38"/>
        <v>953366</v>
      </c>
      <c r="M65" s="9">
        <f t="shared" si="38"/>
        <v>979225</v>
      </c>
      <c r="N65" s="9">
        <f t="shared" si="38"/>
        <v>1207804</v>
      </c>
      <c r="O65" s="9">
        <f t="shared" si="38"/>
        <v>1382911</v>
      </c>
      <c r="P65" s="9">
        <f t="shared" si="38"/>
        <v>1414011</v>
      </c>
      <c r="Q65" s="9">
        <f t="shared" si="38"/>
        <v>1444602</v>
      </c>
      <c r="R65" s="9">
        <f t="shared" si="38"/>
        <v>1720562</v>
      </c>
      <c r="S65" s="9">
        <f t="shared" si="38"/>
        <v>1754940</v>
      </c>
      <c r="T65" s="9">
        <f t="shared" si="38"/>
        <v>1966684</v>
      </c>
      <c r="U65" s="9">
        <f t="shared" si="38"/>
        <v>1977048</v>
      </c>
      <c r="V65" s="9">
        <f t="shared" si="38"/>
        <v>2206988</v>
      </c>
      <c r="W65" s="9">
        <f t="shared" si="38"/>
        <v>2172016</v>
      </c>
      <c r="X65" s="9">
        <f t="shared" si="38"/>
        <v>2135531</v>
      </c>
      <c r="Y65" s="9">
        <f t="shared" si="38"/>
        <v>2276864</v>
      </c>
    </row>
    <row r="66" spans="1:25" s="556" customFormat="1">
      <c r="A66" s="18" t="s">
        <v>2030</v>
      </c>
      <c r="F66" s="9">
        <f>F63-F65</f>
        <v>1547260.2805000003</v>
      </c>
      <c r="G66" s="9">
        <f t="shared" ref="G66:Y66" si="39">G63-G65</f>
        <v>1548154.6305</v>
      </c>
      <c r="H66" s="9">
        <f t="shared" si="39"/>
        <v>1546068.9871666669</v>
      </c>
      <c r="I66" s="9">
        <f t="shared" si="39"/>
        <v>1540951.750500001</v>
      </c>
      <c r="J66" s="9">
        <f t="shared" si="39"/>
        <v>2240814.8805000009</v>
      </c>
      <c r="K66" s="9">
        <f t="shared" si="39"/>
        <v>2315137.1771666659</v>
      </c>
      <c r="L66" s="9">
        <f t="shared" si="39"/>
        <v>2346620.3605000009</v>
      </c>
      <c r="M66" s="9">
        <f t="shared" si="39"/>
        <v>2410270.2438333342</v>
      </c>
      <c r="N66" s="9">
        <f t="shared" si="39"/>
        <v>2972896.2771666679</v>
      </c>
      <c r="O66" s="9">
        <f t="shared" si="39"/>
        <v>3403905.4771666676</v>
      </c>
      <c r="P66" s="9">
        <f t="shared" si="39"/>
        <v>3480453.4838333353</v>
      </c>
      <c r="Q66" s="9">
        <f t="shared" si="39"/>
        <v>3555749.4171666671</v>
      </c>
      <c r="R66" s="9">
        <f t="shared" si="39"/>
        <v>4235000.9679999985</v>
      </c>
      <c r="S66" s="9">
        <f t="shared" si="39"/>
        <v>4319618.8479999993</v>
      </c>
      <c r="T66" s="9">
        <f t="shared" si="39"/>
        <v>4840805.648</v>
      </c>
      <c r="U66" s="9">
        <f t="shared" si="39"/>
        <v>4866315.0480000023</v>
      </c>
      <c r="V66" s="9">
        <f t="shared" si="39"/>
        <v>5432293.6879999992</v>
      </c>
      <c r="W66" s="9">
        <f t="shared" si="39"/>
        <v>5346210.1880000001</v>
      </c>
      <c r="X66" s="9">
        <f t="shared" si="39"/>
        <v>5256406.6080000028</v>
      </c>
      <c r="Y66" s="9">
        <f t="shared" si="39"/>
        <v>5604286.7346666679</v>
      </c>
    </row>
    <row r="67" spans="1:25">
      <c r="A67" s="18" t="s">
        <v>1969</v>
      </c>
      <c r="F67" s="25">
        <f>F65-F50</f>
        <v>-469923</v>
      </c>
      <c r="G67" s="25">
        <f t="shared" ref="G67:Y67" si="40">G65-G50</f>
        <v>-484806</v>
      </c>
      <c r="H67" s="25">
        <f t="shared" si="40"/>
        <v>-497930</v>
      </c>
      <c r="I67" s="25">
        <f t="shared" si="40"/>
        <v>-515822</v>
      </c>
      <c r="J67" s="25">
        <f t="shared" si="40"/>
        <v>-529992</v>
      </c>
      <c r="K67" s="25">
        <f t="shared" si="40"/>
        <v>-544986</v>
      </c>
      <c r="L67" s="25">
        <f t="shared" si="40"/>
        <v>-572187</v>
      </c>
      <c r="M67" s="25">
        <f t="shared" si="40"/>
        <v>-595355</v>
      </c>
      <c r="N67" s="25">
        <f t="shared" si="40"/>
        <v>-612107</v>
      </c>
      <c r="O67" s="25">
        <f t="shared" si="40"/>
        <v>-635944</v>
      </c>
      <c r="P67" s="25">
        <f t="shared" si="40"/>
        <v>-655804</v>
      </c>
      <c r="Q67" s="25">
        <f t="shared" si="40"/>
        <v>-680198</v>
      </c>
      <c r="R67" s="25">
        <f t="shared" si="40"/>
        <v>-697136</v>
      </c>
      <c r="S67" s="25">
        <f t="shared" si="40"/>
        <v>-718415</v>
      </c>
      <c r="T67" s="25">
        <f t="shared" si="40"/>
        <v>-744509</v>
      </c>
      <c r="U67" s="25">
        <f t="shared" si="40"/>
        <v>-701386</v>
      </c>
      <c r="V67" s="25">
        <f t="shared" si="40"/>
        <v>-726149</v>
      </c>
      <c r="W67" s="25">
        <f t="shared" si="40"/>
        <v>-723710</v>
      </c>
      <c r="X67" s="25">
        <f t="shared" si="40"/>
        <v>-720058</v>
      </c>
      <c r="Y67" s="25">
        <f t="shared" si="40"/>
        <v>-746803</v>
      </c>
    </row>
    <row r="68" spans="1:25" s="556" customFormat="1">
      <c r="A68" s="18" t="s">
        <v>1974</v>
      </c>
      <c r="F68" s="25">
        <f>SUM($F67:F67)</f>
        <v>-469923</v>
      </c>
      <c r="G68" s="25">
        <f>SUM($F67:G67)</f>
        <v>-954729</v>
      </c>
      <c r="H68" s="25">
        <f>SUM($F67:H67)</f>
        <v>-1452659</v>
      </c>
      <c r="I68" s="25">
        <f>SUM($F67:I67)</f>
        <v>-1968481</v>
      </c>
      <c r="J68" s="25">
        <f>SUM($F67:J67)</f>
        <v>-2498473</v>
      </c>
      <c r="K68" s="25">
        <f>SUM($F67:K67)</f>
        <v>-3043459</v>
      </c>
      <c r="L68" s="25">
        <f>SUM($F67:L67)</f>
        <v>-3615646</v>
      </c>
      <c r="M68" s="25">
        <f>SUM($F67:M67)</f>
        <v>-4211001</v>
      </c>
      <c r="N68" s="25">
        <f>SUM($F67:N67)</f>
        <v>-4823108</v>
      </c>
      <c r="O68" s="25">
        <f>SUM($F67:O67)</f>
        <v>-5459052</v>
      </c>
      <c r="P68" s="25">
        <f>SUM($F67:P67)</f>
        <v>-6114856</v>
      </c>
      <c r="Q68" s="25">
        <f>SUM($F67:Q67)</f>
        <v>-6795054</v>
      </c>
      <c r="R68" s="25">
        <f>SUM($F67:R67)</f>
        <v>-7492190</v>
      </c>
      <c r="S68" s="25">
        <f>SUM($F67:S67)</f>
        <v>-8210605</v>
      </c>
      <c r="T68" s="25">
        <f>SUM($F67:T67)</f>
        <v>-8955114</v>
      </c>
      <c r="U68" s="25">
        <f>SUM($F67:U67)</f>
        <v>-9656500</v>
      </c>
      <c r="V68" s="25">
        <f>SUM($F67:V67)</f>
        <v>-10382649</v>
      </c>
      <c r="W68" s="25">
        <f>SUM($F67:W67)</f>
        <v>-11106359</v>
      </c>
      <c r="X68" s="25">
        <f>SUM($F67:X67)</f>
        <v>-11826417</v>
      </c>
      <c r="Y68" s="25">
        <f>SUM($F67:Y67)</f>
        <v>-12573220</v>
      </c>
    </row>
    <row r="69" spans="1:25" s="556" customFormat="1">
      <c r="A69" s="18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</row>
    <row r="70" spans="1:25" s="556" customFormat="1">
      <c r="A70" s="18" t="s">
        <v>1970</v>
      </c>
      <c r="F70" s="25">
        <f>F53</f>
        <v>2703928.75</v>
      </c>
      <c r="G70" s="25">
        <f t="shared" ref="G70:Y70" si="41">G53</f>
        <v>2741459.33</v>
      </c>
      <c r="H70" s="25">
        <f t="shared" si="41"/>
        <v>2771676.6500000004</v>
      </c>
      <c r="I70" s="25">
        <f t="shared" si="41"/>
        <v>2810597.8499999996</v>
      </c>
      <c r="J70" s="25">
        <f t="shared" si="41"/>
        <v>3545338.4800000004</v>
      </c>
      <c r="K70" s="25">
        <f t="shared" si="41"/>
        <v>3656568.8699999992</v>
      </c>
      <c r="L70" s="25">
        <f t="shared" si="41"/>
        <v>3755004.0399999991</v>
      </c>
      <c r="M70" s="25">
        <f t="shared" si="41"/>
        <v>3875679.99</v>
      </c>
      <c r="N70" s="25">
        <f t="shared" si="41"/>
        <v>4479538.92</v>
      </c>
      <c r="O70" s="25">
        <f t="shared" si="41"/>
        <v>4969219.99</v>
      </c>
      <c r="P70" s="25">
        <f t="shared" si="41"/>
        <v>5094653.4700000007</v>
      </c>
      <c r="Q70" s="25">
        <f t="shared" si="41"/>
        <v>5229994.6500000004</v>
      </c>
      <c r="R70" s="25">
        <f t="shared" si="41"/>
        <v>5950934.4700000007</v>
      </c>
      <c r="S70" s="25">
        <f t="shared" si="41"/>
        <v>6087927.6699999999</v>
      </c>
      <c r="T70" s="25">
        <f t="shared" si="41"/>
        <v>6673345.6500000004</v>
      </c>
      <c r="U70" s="25">
        <f t="shared" si="41"/>
        <v>6592713.1500000004</v>
      </c>
      <c r="V70" s="25">
        <f t="shared" si="41"/>
        <v>7219639.0199999996</v>
      </c>
      <c r="W70" s="25">
        <f t="shared" si="41"/>
        <v>7127555.1699999999</v>
      </c>
      <c r="X70" s="25">
        <f t="shared" si="41"/>
        <v>7028760.2899999991</v>
      </c>
      <c r="Y70" s="25">
        <f t="shared" si="41"/>
        <v>7442469.620000001</v>
      </c>
    </row>
    <row r="71" spans="1:25" s="556" customFormat="1">
      <c r="A71" s="18" t="s">
        <v>1971</v>
      </c>
      <c r="F71" s="25">
        <f>F67</f>
        <v>-469923</v>
      </c>
      <c r="G71" s="25">
        <f t="shared" ref="G71:Y71" si="42">G67</f>
        <v>-484806</v>
      </c>
      <c r="H71" s="25">
        <f t="shared" si="42"/>
        <v>-497930</v>
      </c>
      <c r="I71" s="25">
        <f t="shared" si="42"/>
        <v>-515822</v>
      </c>
      <c r="J71" s="25">
        <f t="shared" si="42"/>
        <v>-529992</v>
      </c>
      <c r="K71" s="25">
        <f t="shared" si="42"/>
        <v>-544986</v>
      </c>
      <c r="L71" s="25">
        <f t="shared" si="42"/>
        <v>-572187</v>
      </c>
      <c r="M71" s="25">
        <f t="shared" si="42"/>
        <v>-595355</v>
      </c>
      <c r="N71" s="25">
        <f t="shared" si="42"/>
        <v>-612107</v>
      </c>
      <c r="O71" s="25">
        <f t="shared" si="42"/>
        <v>-635944</v>
      </c>
      <c r="P71" s="25">
        <f t="shared" si="42"/>
        <v>-655804</v>
      </c>
      <c r="Q71" s="25">
        <f t="shared" si="42"/>
        <v>-680198</v>
      </c>
      <c r="R71" s="25">
        <f t="shared" si="42"/>
        <v>-697136</v>
      </c>
      <c r="S71" s="25">
        <f t="shared" si="42"/>
        <v>-718415</v>
      </c>
      <c r="T71" s="25">
        <f t="shared" si="42"/>
        <v>-744509</v>
      </c>
      <c r="U71" s="25">
        <f t="shared" si="42"/>
        <v>-701386</v>
      </c>
      <c r="V71" s="25">
        <f t="shared" si="42"/>
        <v>-726149</v>
      </c>
      <c r="W71" s="25">
        <f t="shared" si="42"/>
        <v>-723710</v>
      </c>
      <c r="X71" s="25">
        <f t="shared" si="42"/>
        <v>-720058</v>
      </c>
      <c r="Y71" s="25">
        <f t="shared" si="42"/>
        <v>-746803</v>
      </c>
    </row>
    <row r="72" spans="1:25" s="556" customFormat="1">
      <c r="A72" s="18" t="s">
        <v>1972</v>
      </c>
      <c r="F72" s="25">
        <f>F44</f>
        <v>1009442</v>
      </c>
      <c r="G72" s="25">
        <f t="shared" ref="G72:Y72" si="43">G44</f>
        <v>975794</v>
      </c>
      <c r="H72" s="25">
        <f t="shared" si="43"/>
        <v>943268</v>
      </c>
      <c r="I72" s="25">
        <f t="shared" si="43"/>
        <v>911826</v>
      </c>
      <c r="J72" s="25">
        <f t="shared" si="43"/>
        <v>881431</v>
      </c>
      <c r="K72" s="25">
        <f t="shared" si="43"/>
        <v>852050</v>
      </c>
      <c r="L72" s="25">
        <f t="shared" si="43"/>
        <v>823649</v>
      </c>
      <c r="M72" s="25">
        <f t="shared" si="43"/>
        <v>796194</v>
      </c>
      <c r="N72" s="25">
        <f t="shared" si="43"/>
        <v>769654</v>
      </c>
      <c r="O72" s="25">
        <f t="shared" si="43"/>
        <v>743999</v>
      </c>
      <c r="P72" s="25">
        <f t="shared" si="43"/>
        <v>719199</v>
      </c>
      <c r="Q72" s="25">
        <f t="shared" si="43"/>
        <v>695226</v>
      </c>
      <c r="R72" s="25">
        <f t="shared" si="43"/>
        <v>672051</v>
      </c>
      <c r="S72" s="25">
        <f t="shared" si="43"/>
        <v>649650</v>
      </c>
      <c r="T72" s="25">
        <f t="shared" si="43"/>
        <v>627995</v>
      </c>
      <c r="U72" s="25">
        <f t="shared" si="43"/>
        <v>607062</v>
      </c>
      <c r="V72" s="25">
        <f t="shared" si="43"/>
        <v>586826</v>
      </c>
      <c r="W72" s="25">
        <f t="shared" si="43"/>
        <v>567265</v>
      </c>
      <c r="X72" s="25">
        <f t="shared" si="43"/>
        <v>548356</v>
      </c>
      <c r="Y72" s="25">
        <f t="shared" si="43"/>
        <v>530078</v>
      </c>
    </row>
    <row r="73" spans="1:25" s="556" customFormat="1">
      <c r="A73" s="18" t="s">
        <v>1973</v>
      </c>
      <c r="F73" s="25">
        <f>F70-F71+F72</f>
        <v>4183293.75</v>
      </c>
      <c r="G73" s="25">
        <f t="shared" ref="G73:Y73" si="44">G70-G71+G72</f>
        <v>4202059.33</v>
      </c>
      <c r="H73" s="25">
        <f t="shared" si="44"/>
        <v>4212874.6500000004</v>
      </c>
      <c r="I73" s="25">
        <f t="shared" si="44"/>
        <v>4238245.8499999996</v>
      </c>
      <c r="J73" s="25">
        <f t="shared" si="44"/>
        <v>4956761.4800000004</v>
      </c>
      <c r="K73" s="25">
        <f t="shared" si="44"/>
        <v>5053604.8699999992</v>
      </c>
      <c r="L73" s="25">
        <f t="shared" si="44"/>
        <v>5150840.0399999991</v>
      </c>
      <c r="M73" s="25">
        <f t="shared" si="44"/>
        <v>5267228.99</v>
      </c>
      <c r="N73" s="25">
        <f t="shared" si="44"/>
        <v>5861299.9199999999</v>
      </c>
      <c r="O73" s="25">
        <f t="shared" si="44"/>
        <v>6349162.9900000002</v>
      </c>
      <c r="P73" s="25">
        <f t="shared" si="44"/>
        <v>6469656.4700000007</v>
      </c>
      <c r="Q73" s="25">
        <f t="shared" si="44"/>
        <v>6605418.6500000004</v>
      </c>
      <c r="R73" s="25">
        <f t="shared" si="44"/>
        <v>7320121.4700000007</v>
      </c>
      <c r="S73" s="25">
        <f t="shared" si="44"/>
        <v>7455992.6699999999</v>
      </c>
      <c r="T73" s="25">
        <f t="shared" si="44"/>
        <v>8045849.6500000004</v>
      </c>
      <c r="U73" s="25">
        <f t="shared" si="44"/>
        <v>7901161.1500000004</v>
      </c>
      <c r="V73" s="25">
        <f t="shared" si="44"/>
        <v>8532614.0199999996</v>
      </c>
      <c r="W73" s="25">
        <f t="shared" si="44"/>
        <v>8418530.1699999999</v>
      </c>
      <c r="X73" s="25">
        <f t="shared" si="44"/>
        <v>8297174.2899999991</v>
      </c>
      <c r="Y73" s="25">
        <f t="shared" si="44"/>
        <v>8719350.620000001</v>
      </c>
    </row>
    <row r="74" spans="1:25" s="556" customFormat="1">
      <c r="A74" s="18"/>
      <c r="F74" s="25"/>
    </row>
    <row r="75" spans="1:25" s="556" customFormat="1">
      <c r="A75" s="18"/>
      <c r="F75" s="25"/>
    </row>
    <row r="76" spans="1:25" s="556" customFormat="1">
      <c r="A76" s="18"/>
      <c r="F76" s="25"/>
    </row>
    <row r="77" spans="1:25" s="556" customFormat="1">
      <c r="A77" s="18"/>
      <c r="F77" s="25"/>
    </row>
    <row r="78" spans="1:25">
      <c r="A78" s="18"/>
    </row>
    <row r="79" spans="1:25">
      <c r="A79" s="4" t="s">
        <v>33</v>
      </c>
    </row>
    <row r="80" spans="1:25">
      <c r="A80" s="6" t="s">
        <v>21</v>
      </c>
    </row>
    <row r="81" spans="1:26">
      <c r="A81" s="6" t="s">
        <v>22</v>
      </c>
    </row>
    <row r="82" spans="1:26">
      <c r="A82" s="5" t="s">
        <v>782</v>
      </c>
      <c r="B82" s="287">
        <f>'DCF Forecast Parameters'!C89</f>
        <v>0</v>
      </c>
      <c r="C82" s="10"/>
      <c r="D82" s="10"/>
      <c r="E82" s="10"/>
      <c r="F82" s="236">
        <f>ROUND(F83*F22,0)</f>
        <v>0</v>
      </c>
      <c r="G82" s="9">
        <f t="shared" ref="G82:Y82" si="45">ROUND(G83*G22,0)</f>
        <v>0</v>
      </c>
      <c r="H82" s="9">
        <f t="shared" si="45"/>
        <v>0</v>
      </c>
      <c r="I82" s="9">
        <f t="shared" si="45"/>
        <v>0</v>
      </c>
      <c r="J82" s="9">
        <f t="shared" si="45"/>
        <v>0</v>
      </c>
      <c r="K82" s="9">
        <f t="shared" si="45"/>
        <v>0</v>
      </c>
      <c r="L82" s="9">
        <f t="shared" si="45"/>
        <v>0</v>
      </c>
      <c r="M82" s="9">
        <f t="shared" si="45"/>
        <v>0</v>
      </c>
      <c r="N82" s="9">
        <f t="shared" si="45"/>
        <v>0</v>
      </c>
      <c r="O82" s="9">
        <f t="shared" si="45"/>
        <v>0</v>
      </c>
      <c r="P82" s="9">
        <f t="shared" si="45"/>
        <v>0</v>
      </c>
      <c r="Q82" s="9">
        <f t="shared" si="45"/>
        <v>0</v>
      </c>
      <c r="R82" s="9">
        <f t="shared" si="45"/>
        <v>0</v>
      </c>
      <c r="S82" s="9">
        <f t="shared" si="45"/>
        <v>0</v>
      </c>
      <c r="T82" s="9">
        <f t="shared" si="45"/>
        <v>0</v>
      </c>
      <c r="U82" s="9">
        <f t="shared" si="45"/>
        <v>0</v>
      </c>
      <c r="V82" s="9">
        <f t="shared" si="45"/>
        <v>0</v>
      </c>
      <c r="W82" s="9">
        <f t="shared" si="45"/>
        <v>0</v>
      </c>
      <c r="X82" s="9">
        <f t="shared" si="45"/>
        <v>0</v>
      </c>
      <c r="Y82" s="9">
        <f t="shared" si="45"/>
        <v>0</v>
      </c>
    </row>
    <row r="83" spans="1:26">
      <c r="A83" s="20" t="s">
        <v>780</v>
      </c>
      <c r="B83" s="646">
        <f>'DCF Forecast Parameters'!C90</f>
        <v>0</v>
      </c>
      <c r="C83" s="611">
        <f>'DCF Forecast Parameters'!D90</f>
        <v>0</v>
      </c>
      <c r="D83" s="611">
        <f>'DCF Forecast Parameters'!E90</f>
        <v>0</v>
      </c>
      <c r="E83" s="611">
        <f>'DCF Forecast Parameters'!F90</f>
        <v>0</v>
      </c>
      <c r="F83" s="647">
        <f>$C83</f>
        <v>0</v>
      </c>
      <c r="G83" s="29">
        <f t="shared" ref="G83:J83" si="46">$C83</f>
        <v>0</v>
      </c>
      <c r="H83" s="29">
        <f t="shared" si="46"/>
        <v>0</v>
      </c>
      <c r="I83" s="29">
        <f t="shared" si="46"/>
        <v>0</v>
      </c>
      <c r="J83" s="29">
        <f t="shared" si="46"/>
        <v>0</v>
      </c>
      <c r="K83" s="26">
        <f>$D83</f>
        <v>0</v>
      </c>
      <c r="L83" s="26">
        <f t="shared" ref="L83:T83" si="47">$D83</f>
        <v>0</v>
      </c>
      <c r="M83" s="26">
        <f t="shared" si="47"/>
        <v>0</v>
      </c>
      <c r="N83" s="26">
        <f t="shared" si="47"/>
        <v>0</v>
      </c>
      <c r="O83" s="26">
        <f t="shared" si="47"/>
        <v>0</v>
      </c>
      <c r="P83" s="26">
        <f t="shared" si="47"/>
        <v>0</v>
      </c>
      <c r="Q83" s="26">
        <f t="shared" si="47"/>
        <v>0</v>
      </c>
      <c r="R83" s="26">
        <f t="shared" si="47"/>
        <v>0</v>
      </c>
      <c r="S83" s="26">
        <f t="shared" si="47"/>
        <v>0</v>
      </c>
      <c r="T83" s="26">
        <f t="shared" si="47"/>
        <v>0</v>
      </c>
      <c r="U83" s="26">
        <f>$E83</f>
        <v>0</v>
      </c>
      <c r="V83" s="26">
        <f t="shared" ref="V83:Y83" si="48">$E83</f>
        <v>0</v>
      </c>
      <c r="W83" s="26">
        <f t="shared" si="48"/>
        <v>0</v>
      </c>
      <c r="X83" s="26">
        <f t="shared" si="48"/>
        <v>0</v>
      </c>
      <c r="Y83" s="26">
        <f t="shared" si="48"/>
        <v>0</v>
      </c>
      <c r="Z83" s="25"/>
    </row>
    <row r="84" spans="1:26">
      <c r="A84" s="4" t="s">
        <v>33</v>
      </c>
      <c r="B84" s="10"/>
      <c r="C84" s="10"/>
      <c r="D84" s="10"/>
      <c r="E84" s="10"/>
      <c r="F84" s="10"/>
    </row>
    <row r="85" spans="1:26">
      <c r="A85" s="18" t="s">
        <v>71</v>
      </c>
    </row>
    <row r="86" spans="1:26">
      <c r="A86" s="38"/>
      <c r="B86" s="17"/>
      <c r="C86" s="17"/>
      <c r="D86" s="17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>
      <c r="A87" s="20" t="s">
        <v>72</v>
      </c>
    </row>
    <row r="88" spans="1:26">
      <c r="A88" s="38" t="s">
        <v>36</v>
      </c>
      <c r="F88" s="16">
        <f>'Plant &amp; Depreciation'!I1430</f>
        <v>99589818.550000012</v>
      </c>
      <c r="G88" s="16">
        <f>'Plant &amp; Depreciation'!J1430</f>
        <v>100759775.55000001</v>
      </c>
      <c r="H88" s="16">
        <f>'Plant &amp; Depreciation'!K1430</f>
        <v>101945613.55000001</v>
      </c>
      <c r="I88" s="16">
        <f>'Plant &amp; Depreciation'!L1430</f>
        <v>103147563.55000001</v>
      </c>
      <c r="J88" s="16">
        <f>'Plant &amp; Depreciation'!M1430</f>
        <v>104365868.55000001</v>
      </c>
      <c r="K88" s="16">
        <f>'Plant &amp; Depreciation'!N1430</f>
        <v>105600769.55000001</v>
      </c>
      <c r="L88" s="16">
        <f>'Plant &amp; Depreciation'!O1430</f>
        <v>106852509.55000001</v>
      </c>
      <c r="M88" s="16">
        <f>'Plant &amp; Depreciation'!P1430</f>
        <v>108365572.55000001</v>
      </c>
      <c r="N88" s="16">
        <f>'Plant &amp; Depreciation'!Q1430</f>
        <v>109905904.55000001</v>
      </c>
      <c r="O88" s="16">
        <f>'Plant &amp; Depreciation'!R1430</f>
        <v>111474029.55000001</v>
      </c>
      <c r="P88" s="16">
        <f>'Plant &amp; Depreciation'!S1430</f>
        <v>113070493.55000001</v>
      </c>
      <c r="Q88" s="16">
        <f>'Plant &amp; Depreciation'!T1430</f>
        <v>114695850.55000001</v>
      </c>
      <c r="R88" s="16">
        <f>'Plant &amp; Depreciation'!U1430</f>
        <v>116350664.55000001</v>
      </c>
      <c r="S88" s="16">
        <f>'Plant &amp; Depreciation'!V1430</f>
        <v>118035513.55000001</v>
      </c>
      <c r="T88" s="16">
        <f>'Plant &amp; Depreciation'!W1430</f>
        <v>119750986.55000001</v>
      </c>
      <c r="U88" s="16">
        <f>'Plant &amp; Depreciation'!X1430</f>
        <v>121497682.55000001</v>
      </c>
      <c r="V88" s="16">
        <f>'Plant &amp; Depreciation'!Y1430</f>
        <v>122910311.55000001</v>
      </c>
      <c r="W88" s="16">
        <f>'Plant &amp; Depreciation'!Z1430</f>
        <v>124343188.55000001</v>
      </c>
      <c r="X88" s="16">
        <f>'Plant &amp; Depreciation'!AA1430</f>
        <v>125796624.55000001</v>
      </c>
      <c r="Y88" s="16">
        <f>'Plant &amp; Depreciation'!AB1430</f>
        <v>127270932.55000001</v>
      </c>
      <c r="Z88" s="16"/>
    </row>
    <row r="89" spans="1:26">
      <c r="A89" s="38" t="s">
        <v>37</v>
      </c>
      <c r="F89" s="16">
        <f>'Plant &amp; Depreciation'!I1431</f>
        <v>1411155</v>
      </c>
      <c r="G89" s="16">
        <f>'Plant &amp; Depreciation'!J1431</f>
        <v>1429959</v>
      </c>
      <c r="H89" s="16">
        <f>'Plant &amp; Depreciation'!K1431</f>
        <v>1449037</v>
      </c>
      <c r="I89" s="16">
        <f>'Plant &amp; Depreciation'!L1431</f>
        <v>1468397</v>
      </c>
      <c r="J89" s="16">
        <f>'Plant &amp; Depreciation'!M1431</f>
        <v>1488038</v>
      </c>
      <c r="K89" s="16">
        <f>'Plant &amp; Depreciation'!N1431</f>
        <v>1507965</v>
      </c>
      <c r="L89" s="16">
        <f>'Plant &amp; Depreciation'!O1431</f>
        <v>1750771</v>
      </c>
      <c r="M89" s="16">
        <f>'Plant &amp; Depreciation'!P1431</f>
        <v>1781820</v>
      </c>
      <c r="N89" s="16">
        <f>'Plant &amp; Depreciation'!Q1431</f>
        <v>1813467</v>
      </c>
      <c r="O89" s="16">
        <f>'Plant &amp; Depreciation'!R1431</f>
        <v>1845726</v>
      </c>
      <c r="P89" s="16">
        <f>'Plant &amp; Depreciation'!S1431</f>
        <v>1878610</v>
      </c>
      <c r="Q89" s="16">
        <f>'Plant &amp; Depreciation'!T1431</f>
        <v>1912130</v>
      </c>
      <c r="R89" s="16">
        <f>'Plant &amp; Depreciation'!U1431</f>
        <v>1946302</v>
      </c>
      <c r="S89" s="16">
        <f>'Plant &amp; Depreciation'!V1431</f>
        <v>1981137</v>
      </c>
      <c r="T89" s="16">
        <f>'Plant &amp; Depreciation'!W1431</f>
        <v>2016650</v>
      </c>
      <c r="U89" s="16">
        <f>'Plant &amp; Depreciation'!X1431</f>
        <v>1686951</v>
      </c>
      <c r="V89" s="16">
        <f>'Plant &amp; Depreciation'!Y1431</f>
        <v>1710730</v>
      </c>
      <c r="W89" s="16">
        <f>'Plant &amp; Depreciation'!Z1431</f>
        <v>1734870</v>
      </c>
      <c r="X89" s="16">
        <f>'Plant &amp; Depreciation'!AA1431</f>
        <v>1759376</v>
      </c>
      <c r="Y89" s="16">
        <f>'Plant &amp; Depreciation'!AB1431</f>
        <v>1784260</v>
      </c>
      <c r="Z89" s="16"/>
    </row>
    <row r="90" spans="1:26">
      <c r="A90" s="38"/>
      <c r="F90" s="16">
        <f>'Plant &amp; Depreciation'!I1432</f>
        <v>0</v>
      </c>
      <c r="G90" s="16">
        <f>'Plant &amp; Depreciation'!J1432</f>
        <v>0</v>
      </c>
      <c r="H90" s="16">
        <f>'Plant &amp; Depreciation'!K1432</f>
        <v>0</v>
      </c>
      <c r="I90" s="16">
        <f>'Plant &amp; Depreciation'!L1432</f>
        <v>0</v>
      </c>
      <c r="J90" s="16">
        <f>'Plant &amp; Depreciation'!M1432</f>
        <v>0</v>
      </c>
      <c r="K90" s="16">
        <f>'Plant &amp; Depreciation'!N1432</f>
        <v>0</v>
      </c>
      <c r="L90" s="16">
        <f>'Plant &amp; Depreciation'!O1432</f>
        <v>0</v>
      </c>
      <c r="M90" s="16">
        <f>'Plant &amp; Depreciation'!P1432</f>
        <v>0</v>
      </c>
      <c r="N90" s="16">
        <f>'Plant &amp; Depreciation'!Q1432</f>
        <v>0</v>
      </c>
      <c r="O90" s="16">
        <f>'Plant &amp; Depreciation'!R1432</f>
        <v>0</v>
      </c>
      <c r="P90" s="16">
        <f>'Plant &amp; Depreciation'!S1432</f>
        <v>0</v>
      </c>
      <c r="Q90" s="16">
        <f>'Plant &amp; Depreciation'!T1432</f>
        <v>0</v>
      </c>
      <c r="R90" s="16">
        <f>'Plant &amp; Depreciation'!U1432</f>
        <v>0</v>
      </c>
      <c r="S90" s="16">
        <f>'Plant &amp; Depreciation'!V1432</f>
        <v>0</v>
      </c>
      <c r="T90" s="16">
        <f>'Plant &amp; Depreciation'!W1432</f>
        <v>0</v>
      </c>
      <c r="U90" s="16">
        <f>'Plant &amp; Depreciation'!X1432</f>
        <v>0</v>
      </c>
      <c r="V90" s="16">
        <f>'Plant &amp; Depreciation'!Y1432</f>
        <v>0</v>
      </c>
      <c r="W90" s="16">
        <f>'Plant &amp; Depreciation'!Z1432</f>
        <v>0</v>
      </c>
      <c r="X90" s="16">
        <f>'Plant &amp; Depreciation'!AA1432</f>
        <v>0</v>
      </c>
      <c r="Y90" s="16">
        <f>'Plant &amp; Depreciation'!AB1432</f>
        <v>0</v>
      </c>
      <c r="Z90" s="16"/>
    </row>
    <row r="91" spans="1:26">
      <c r="A91" s="38" t="s">
        <v>38</v>
      </c>
      <c r="F91" s="16">
        <f>'Plant &amp; Depreciation'!I1433</f>
        <v>-241198</v>
      </c>
      <c r="G91" s="16">
        <f>'Plant &amp; Depreciation'!J1433</f>
        <v>-244121</v>
      </c>
      <c r="H91" s="16">
        <f>'Plant &amp; Depreciation'!K1433</f>
        <v>-247087</v>
      </c>
      <c r="I91" s="16">
        <f>'Plant &amp; Depreciation'!L1433</f>
        <v>-250092</v>
      </c>
      <c r="J91" s="16">
        <f>'Plant &amp; Depreciation'!M1433</f>
        <v>-253137</v>
      </c>
      <c r="K91" s="16">
        <f>'Plant &amp; Depreciation'!N1433</f>
        <v>-256225</v>
      </c>
      <c r="L91" s="16">
        <f>'Plant &amp; Depreciation'!O1433</f>
        <v>-237708</v>
      </c>
      <c r="M91" s="16">
        <f>'Plant &amp; Depreciation'!P1433</f>
        <v>-241488</v>
      </c>
      <c r="N91" s="16">
        <f>'Plant &amp; Depreciation'!Q1433</f>
        <v>-245342</v>
      </c>
      <c r="O91" s="16">
        <f>'Plant &amp; Depreciation'!R1433</f>
        <v>-249262</v>
      </c>
      <c r="P91" s="16">
        <f>'Plant &amp; Depreciation'!S1433</f>
        <v>-253253</v>
      </c>
      <c r="Q91" s="16">
        <f>'Plant &amp; Depreciation'!T1433</f>
        <v>-257316</v>
      </c>
      <c r="R91" s="16">
        <f>'Plant &amp; Depreciation'!U1433</f>
        <v>-261453</v>
      </c>
      <c r="S91" s="16">
        <f>'Plant &amp; Depreciation'!V1433</f>
        <v>-265664</v>
      </c>
      <c r="T91" s="16">
        <f>'Plant &amp; Depreciation'!W1433</f>
        <v>-269954</v>
      </c>
      <c r="U91" s="16">
        <f>'Plant &amp; Depreciation'!X1433</f>
        <v>-274322</v>
      </c>
      <c r="V91" s="16">
        <f>'Plant &amp; Depreciation'!Y1433</f>
        <v>-277853</v>
      </c>
      <c r="W91" s="16">
        <f>'Plant &amp; Depreciation'!Z1433</f>
        <v>-281434</v>
      </c>
      <c r="X91" s="16">
        <f>'Plant &amp; Depreciation'!AA1433</f>
        <v>-285068</v>
      </c>
      <c r="Y91" s="16">
        <f>'Plant &amp; Depreciation'!AB1433</f>
        <v>-288752</v>
      </c>
      <c r="Z91" s="16"/>
    </row>
    <row r="92" spans="1:26">
      <c r="A92" s="38"/>
      <c r="F92" s="16">
        <f>'Plant &amp; Depreciation'!I1434</f>
        <v>0</v>
      </c>
      <c r="G92" s="16">
        <f>'Plant &amp; Depreciation'!J1434</f>
        <v>0</v>
      </c>
      <c r="H92" s="16">
        <f>'Plant &amp; Depreciation'!K1434</f>
        <v>0</v>
      </c>
      <c r="I92" s="16">
        <f>'Plant &amp; Depreciation'!L1434</f>
        <v>0</v>
      </c>
      <c r="J92" s="16">
        <f>'Plant &amp; Depreciation'!M1434</f>
        <v>0</v>
      </c>
      <c r="K92" s="16">
        <f>'Plant &amp; Depreciation'!N1434</f>
        <v>0</v>
      </c>
      <c r="L92" s="16">
        <f>'Plant &amp; Depreciation'!O1434</f>
        <v>0</v>
      </c>
      <c r="M92" s="16">
        <f>'Plant &amp; Depreciation'!P1434</f>
        <v>0</v>
      </c>
      <c r="N92" s="16">
        <f>'Plant &amp; Depreciation'!Q1434</f>
        <v>0</v>
      </c>
      <c r="O92" s="16">
        <f>'Plant &amp; Depreciation'!R1434</f>
        <v>0</v>
      </c>
      <c r="P92" s="16">
        <f>'Plant &amp; Depreciation'!S1434</f>
        <v>0</v>
      </c>
      <c r="Q92" s="16">
        <f>'Plant &amp; Depreciation'!T1434</f>
        <v>0</v>
      </c>
      <c r="R92" s="16">
        <f>'Plant &amp; Depreciation'!U1434</f>
        <v>0</v>
      </c>
      <c r="S92" s="16">
        <f>'Plant &amp; Depreciation'!V1434</f>
        <v>0</v>
      </c>
      <c r="T92" s="16">
        <f>'Plant &amp; Depreciation'!W1434</f>
        <v>0</v>
      </c>
      <c r="U92" s="16">
        <f>'Plant &amp; Depreciation'!X1434</f>
        <v>0</v>
      </c>
      <c r="V92" s="16">
        <f>'Plant &amp; Depreciation'!Y1434</f>
        <v>0</v>
      </c>
      <c r="W92" s="16">
        <f>'Plant &amp; Depreciation'!Z1434</f>
        <v>0</v>
      </c>
      <c r="X92" s="16">
        <f>'Plant &amp; Depreciation'!AA1434</f>
        <v>0</v>
      </c>
      <c r="Y92" s="16">
        <f>'Plant &amp; Depreciation'!AB1434</f>
        <v>0</v>
      </c>
      <c r="Z92" s="16"/>
    </row>
    <row r="93" spans="1:26">
      <c r="A93" s="38" t="s">
        <v>39</v>
      </c>
      <c r="B93" s="287">
        <f>'Plant &amp; Depreciation'!I1430</f>
        <v>99589818.550000012</v>
      </c>
      <c r="C93" s="16"/>
      <c r="D93" s="16"/>
      <c r="F93" s="16">
        <f>'Plant &amp; Depreciation'!I1442</f>
        <v>100759775.55000001</v>
      </c>
      <c r="G93" s="16">
        <f>'Plant &amp; Depreciation'!J1442</f>
        <v>101945613.55000001</v>
      </c>
      <c r="H93" s="16">
        <f>'Plant &amp; Depreciation'!K1442</f>
        <v>103147563.55000001</v>
      </c>
      <c r="I93" s="16">
        <f>'Plant &amp; Depreciation'!L1442</f>
        <v>104365868.55000001</v>
      </c>
      <c r="J93" s="16">
        <f>'Plant &amp; Depreciation'!M1442</f>
        <v>105600769.55000001</v>
      </c>
      <c r="K93" s="16">
        <f>'Plant &amp; Depreciation'!N1442</f>
        <v>106852509.55000001</v>
      </c>
      <c r="L93" s="16">
        <f>'Plant &amp; Depreciation'!O1442</f>
        <v>108365572.55000001</v>
      </c>
      <c r="M93" s="16">
        <f>'Plant &amp; Depreciation'!P1442</f>
        <v>109905904.55000001</v>
      </c>
      <c r="N93" s="16">
        <f>'Plant &amp; Depreciation'!Q1442</f>
        <v>111474029.55000001</v>
      </c>
      <c r="O93" s="16">
        <f>'Plant &amp; Depreciation'!R1442</f>
        <v>113070493.55000001</v>
      </c>
      <c r="P93" s="16">
        <f>'Plant &amp; Depreciation'!S1442</f>
        <v>114695850.55000001</v>
      </c>
      <c r="Q93" s="16">
        <f>'Plant &amp; Depreciation'!T1442</f>
        <v>116350664.55000001</v>
      </c>
      <c r="R93" s="16">
        <f>'Plant &amp; Depreciation'!U1442</f>
        <v>118035513.55000001</v>
      </c>
      <c r="S93" s="16">
        <f>'Plant &amp; Depreciation'!V1442</f>
        <v>119750986.55000001</v>
      </c>
      <c r="T93" s="16">
        <f>'Plant &amp; Depreciation'!W1442</f>
        <v>121497682.55000001</v>
      </c>
      <c r="U93" s="16">
        <f>'Plant &amp; Depreciation'!X1442</f>
        <v>122910311.55000001</v>
      </c>
      <c r="V93" s="16">
        <f>'Plant &amp; Depreciation'!Y1442</f>
        <v>124343188.55000001</v>
      </c>
      <c r="W93" s="16">
        <f>'Plant &amp; Depreciation'!Z1442</f>
        <v>125796624.55000001</v>
      </c>
      <c r="X93" s="16">
        <f>'Plant &amp; Depreciation'!AA1442</f>
        <v>127270932.55000001</v>
      </c>
      <c r="Y93" s="16">
        <f>'Plant &amp; Depreciation'!AB1442</f>
        <v>128766440.55000001</v>
      </c>
      <c r="Z93" s="16"/>
    </row>
    <row r="94" spans="1:26">
      <c r="A94" s="20" t="s">
        <v>772</v>
      </c>
      <c r="F94" s="16">
        <f>F88+F89+F91</f>
        <v>100759775.55000001</v>
      </c>
      <c r="G94" s="16">
        <f t="shared" ref="G94:Y94" si="49">G88+G89+G91</f>
        <v>101945613.55000001</v>
      </c>
      <c r="H94" s="16">
        <f t="shared" si="49"/>
        <v>103147563.55000001</v>
      </c>
      <c r="I94" s="16">
        <f t="shared" si="49"/>
        <v>104365868.55000001</v>
      </c>
      <c r="J94" s="16">
        <f t="shared" si="49"/>
        <v>105600769.55000001</v>
      </c>
      <c r="K94" s="16">
        <f t="shared" si="49"/>
        <v>106852509.55000001</v>
      </c>
      <c r="L94" s="16">
        <f t="shared" si="49"/>
        <v>108365572.55000001</v>
      </c>
      <c r="M94" s="16">
        <f t="shared" si="49"/>
        <v>109905904.55000001</v>
      </c>
      <c r="N94" s="16">
        <f t="shared" si="49"/>
        <v>111474029.55000001</v>
      </c>
      <c r="O94" s="16">
        <f t="shared" si="49"/>
        <v>113070493.55000001</v>
      </c>
      <c r="P94" s="16">
        <f t="shared" si="49"/>
        <v>114695850.55000001</v>
      </c>
      <c r="Q94" s="16">
        <f t="shared" si="49"/>
        <v>116350664.55000001</v>
      </c>
      <c r="R94" s="16">
        <f t="shared" si="49"/>
        <v>118035513.55000001</v>
      </c>
      <c r="S94" s="16">
        <f t="shared" si="49"/>
        <v>119750986.55000001</v>
      </c>
      <c r="T94" s="16">
        <f t="shared" si="49"/>
        <v>121497682.55000001</v>
      </c>
      <c r="U94" s="16">
        <f t="shared" si="49"/>
        <v>122910311.55000001</v>
      </c>
      <c r="V94" s="16">
        <f t="shared" si="49"/>
        <v>124343188.55000001</v>
      </c>
      <c r="W94" s="16">
        <f t="shared" si="49"/>
        <v>125796624.55000001</v>
      </c>
      <c r="X94" s="16">
        <f t="shared" si="49"/>
        <v>127270932.55000001</v>
      </c>
      <c r="Y94" s="16">
        <f t="shared" si="49"/>
        <v>128766440.55000001</v>
      </c>
    </row>
    <row r="95" spans="1:26">
      <c r="A95" s="20" t="s">
        <v>1808</v>
      </c>
      <c r="G95" s="556"/>
      <c r="H95" s="556"/>
      <c r="I95" s="556"/>
      <c r="J95" s="556"/>
      <c r="K95" s="556"/>
      <c r="L95" s="556"/>
      <c r="M95" s="556"/>
      <c r="N95" s="556"/>
      <c r="O95" s="556"/>
      <c r="P95" s="556"/>
      <c r="Q95" s="556"/>
      <c r="R95" s="556"/>
      <c r="S95" s="556"/>
      <c r="T95" s="556"/>
      <c r="U95" s="556"/>
      <c r="V95" s="556"/>
      <c r="W95" s="556"/>
      <c r="X95" s="556"/>
      <c r="Y95" s="556"/>
    </row>
    <row r="96" spans="1:26">
      <c r="A96" s="20"/>
      <c r="G96" s="556"/>
      <c r="H96" s="556"/>
      <c r="I96" s="556"/>
      <c r="J96" s="556"/>
      <c r="K96" s="556"/>
      <c r="L96" s="556"/>
      <c r="M96" s="556"/>
      <c r="N96" s="556"/>
      <c r="O96" s="556"/>
      <c r="P96" s="556"/>
      <c r="Q96" s="556"/>
      <c r="R96" s="556"/>
      <c r="S96" s="556"/>
      <c r="T96" s="556"/>
      <c r="U96" s="556"/>
      <c r="V96" s="556"/>
      <c r="W96" s="556"/>
      <c r="X96" s="556"/>
      <c r="Y96" s="556"/>
    </row>
    <row r="97" spans="1:26">
      <c r="A97" s="20" t="s">
        <v>1951</v>
      </c>
      <c r="B97" s="41"/>
      <c r="G97" s="556"/>
      <c r="H97" s="556"/>
      <c r="I97" s="556"/>
      <c r="J97" s="556"/>
      <c r="K97" s="556"/>
      <c r="L97" s="556"/>
      <c r="M97" s="556"/>
      <c r="N97" s="556"/>
      <c r="O97" s="556"/>
      <c r="P97" s="556"/>
      <c r="Q97" s="556"/>
      <c r="R97" s="556"/>
      <c r="S97" s="556"/>
      <c r="T97" s="556"/>
      <c r="U97" s="556"/>
      <c r="V97" s="556"/>
      <c r="W97" s="556"/>
      <c r="X97" s="556"/>
      <c r="Y97" s="556"/>
    </row>
    <row r="98" spans="1:26">
      <c r="A98" s="38" t="s">
        <v>36</v>
      </c>
      <c r="B98" s="41"/>
      <c r="F98" s="16">
        <f>'Plant &amp; Depreciation'!I1445</f>
        <v>0</v>
      </c>
      <c r="G98" s="16">
        <f>'Plant &amp; Depreciation'!J1445</f>
        <v>-2045105.2499999998</v>
      </c>
      <c r="H98" s="16">
        <f>'Plant &amp; Depreciation'!K1445</f>
        <v>-4083988.92</v>
      </c>
      <c r="I98" s="16">
        <f>'Plant &amp; Depreciation'!L1445</f>
        <v>-6124119.2700000005</v>
      </c>
      <c r="J98" s="16">
        <f>'Plant &amp; Depreciation'!M1445</f>
        <v>-8150405.4199999999</v>
      </c>
      <c r="K98" s="16">
        <f>'Plant &amp; Depreciation'!N1445</f>
        <v>-10177173.940000001</v>
      </c>
      <c r="L98" s="16">
        <f>'Plant &amp; Depreciation'!O1445</f>
        <v>-12203044.069999998</v>
      </c>
      <c r="M98" s="16">
        <f>'Plant &amp; Depreciation'!P1445</f>
        <v>-14275845.029999999</v>
      </c>
      <c r="N98" s="16">
        <f>'Plant &amp; Depreciation'!Q1445</f>
        <v>-16334713.039999997</v>
      </c>
      <c r="O98" s="16">
        <f>'Plant &amp; Depreciation'!R1445</f>
        <v>-18404327.120000001</v>
      </c>
      <c r="P98" s="16">
        <f>'Plant &amp; Depreciation'!S1445</f>
        <v>-20462714.129999995</v>
      </c>
      <c r="Q98" s="16">
        <f>'Plant &amp; Depreciation'!T1445</f>
        <v>-22526261.66</v>
      </c>
      <c r="R98" s="16">
        <f>'Plant &amp; Depreciation'!U1445</f>
        <v>-24581974.009999998</v>
      </c>
      <c r="S98" s="16">
        <f>'Plant &amp; Depreciation'!V1445</f>
        <v>-26645495.540000007</v>
      </c>
      <c r="T98" s="16">
        <f>'Plant &amp; Depreciation'!W1445</f>
        <v>-28717536.870000001</v>
      </c>
      <c r="U98" s="16">
        <f>'Plant &amp; Depreciation'!X1445</f>
        <v>-30784366.220000003</v>
      </c>
      <c r="V98" s="16">
        <f>'Plant &amp; Depreciation'!Y1445</f>
        <v>-32854424.07</v>
      </c>
      <c r="W98" s="16">
        <f>'Plant &amp; Depreciation'!Z1445</f>
        <v>-34907418.050000012</v>
      </c>
      <c r="X98" s="16">
        <f>'Plant &amp; Depreciation'!AA1445</f>
        <v>-36970651.88000001</v>
      </c>
      <c r="Y98" s="16">
        <f>'Plant &amp; Depreciation'!AB1445</f>
        <v>-39048379.589999989</v>
      </c>
      <c r="Z98" s="16"/>
    </row>
    <row r="99" spans="1:26">
      <c r="A99" s="38" t="s">
        <v>9</v>
      </c>
      <c r="B99" s="41"/>
      <c r="F99" s="16">
        <f>'Plant &amp; Depreciation'!I1446</f>
        <v>-2286303.2500000005</v>
      </c>
      <c r="G99" s="16">
        <f>'Plant &amp; Depreciation'!J1446</f>
        <v>-2283004.67</v>
      </c>
      <c r="H99" s="16">
        <f>'Plant &amp; Depreciation'!K1446</f>
        <v>-2287217.3499999996</v>
      </c>
      <c r="I99" s="16">
        <f>'Plant &amp; Depreciation'!L1446</f>
        <v>-2276378.1500000008</v>
      </c>
      <c r="J99" s="16">
        <f>'Plant &amp; Depreciation'!M1446</f>
        <v>-2279905.52</v>
      </c>
      <c r="K99" s="16">
        <f>'Plant &amp; Depreciation'!N1446</f>
        <v>-2282095.1300000004</v>
      </c>
      <c r="L99" s="16">
        <f>'Plant &amp; Depreciation'!O1446</f>
        <v>-2302730.9600000004</v>
      </c>
      <c r="M99" s="16">
        <f>'Plant &amp; Depreciation'!P1446</f>
        <v>-2292559.0099999998</v>
      </c>
      <c r="N99" s="16">
        <f>'Plant &amp; Depreciation'!Q1446</f>
        <v>-2307139.0800000005</v>
      </c>
      <c r="O99" s="16">
        <f>'Plant &amp; Depreciation'!R1446</f>
        <v>-2299813.0099999998</v>
      </c>
      <c r="P99" s="16">
        <f>'Plant &amp; Depreciation'!S1446</f>
        <v>-2308944.5299999998</v>
      </c>
      <c r="Q99" s="16">
        <f>'Plant &amp; Depreciation'!T1446</f>
        <v>-2305153.35</v>
      </c>
      <c r="R99" s="16">
        <f>'Plant &amp; Depreciation'!U1446</f>
        <v>-2317079.5299999998</v>
      </c>
      <c r="S99" s="16">
        <f>'Plant &amp; Depreciation'!V1446</f>
        <v>-2329790.33</v>
      </c>
      <c r="T99" s="16">
        <f>'Plant &amp; Depreciation'!W1446</f>
        <v>-2328849.3499999996</v>
      </c>
      <c r="U99" s="16">
        <f>'Plant &amp; Depreciation'!X1446</f>
        <v>-2336425.85</v>
      </c>
      <c r="V99" s="16">
        <f>'Plant &amp; Depreciation'!Y1446</f>
        <v>-2322872.9800000004</v>
      </c>
      <c r="W99" s="16">
        <f>'Plant &amp; Depreciation'!Z1446</f>
        <v>-2336673.83</v>
      </c>
      <c r="X99" s="16">
        <f>'Plant &amp; Depreciation'!AA1446</f>
        <v>-2354781.7100000004</v>
      </c>
      <c r="Y99" s="16">
        <f>'Plant &amp; Depreciation'!AB1446</f>
        <v>-2338566.3799999994</v>
      </c>
      <c r="Z99" s="16"/>
    </row>
    <row r="100" spans="1:26">
      <c r="A100" s="38"/>
      <c r="B100" s="41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>
      <c r="A101" s="38" t="s">
        <v>38</v>
      </c>
      <c r="B101" s="41"/>
      <c r="F101" s="16">
        <f>'Plant &amp; Depreciation'!I1449</f>
        <v>241198</v>
      </c>
      <c r="G101" s="16">
        <f>'Plant &amp; Depreciation'!J1449</f>
        <v>244121</v>
      </c>
      <c r="H101" s="16">
        <f>'Plant &amp; Depreciation'!K1449</f>
        <v>247087</v>
      </c>
      <c r="I101" s="16">
        <f>'Plant &amp; Depreciation'!L1449</f>
        <v>250092</v>
      </c>
      <c r="J101" s="16">
        <f>'Plant &amp; Depreciation'!M1449</f>
        <v>253137</v>
      </c>
      <c r="K101" s="16">
        <f>'Plant &amp; Depreciation'!N1449</f>
        <v>256225</v>
      </c>
      <c r="L101" s="16">
        <f>'Plant &amp; Depreciation'!O1449</f>
        <v>229930</v>
      </c>
      <c r="M101" s="16">
        <f>'Plant &amp; Depreciation'!P1449</f>
        <v>233691</v>
      </c>
      <c r="N101" s="16">
        <f>'Plant &amp; Depreciation'!Q1449</f>
        <v>237525</v>
      </c>
      <c r="O101" s="16">
        <f>'Plant &amp; Depreciation'!R1449</f>
        <v>241426</v>
      </c>
      <c r="P101" s="16">
        <f>'Plant &amp; Depreciation'!S1449</f>
        <v>245397</v>
      </c>
      <c r="Q101" s="16">
        <f>'Plant &amp; Depreciation'!T1449</f>
        <v>249441</v>
      </c>
      <c r="R101" s="16">
        <f>'Plant &amp; Depreciation'!U1449</f>
        <v>253558</v>
      </c>
      <c r="S101" s="16">
        <f>'Plant &amp; Depreciation'!V1449</f>
        <v>257749</v>
      </c>
      <c r="T101" s="16">
        <f>'Plant &amp; Depreciation'!W1449</f>
        <v>262020</v>
      </c>
      <c r="U101" s="16">
        <f>'Plant &amp; Depreciation'!X1449</f>
        <v>266368</v>
      </c>
      <c r="V101" s="16">
        <f>'Plant &amp; Depreciation'!Y1449</f>
        <v>269879</v>
      </c>
      <c r="W101" s="16">
        <f>'Plant &amp; Depreciation'!Z1449</f>
        <v>273440</v>
      </c>
      <c r="X101" s="16">
        <f>'Plant &amp; Depreciation'!AA1449</f>
        <v>277054</v>
      </c>
      <c r="Y101" s="16">
        <f>'Plant &amp; Depreciation'!AB1449</f>
        <v>280718</v>
      </c>
      <c r="Z101" s="16"/>
    </row>
    <row r="102" spans="1:26">
      <c r="A102" s="38" t="s">
        <v>39</v>
      </c>
      <c r="B102" s="41"/>
      <c r="C102" s="16"/>
      <c r="D102" s="16"/>
      <c r="F102" s="16">
        <f>'Plant &amp; Depreciation'!I1450</f>
        <v>-2045105.2499999998</v>
      </c>
      <c r="G102" s="16">
        <f>'Plant &amp; Depreciation'!J1450</f>
        <v>-4083988.92</v>
      </c>
      <c r="H102" s="16">
        <f>'Plant &amp; Depreciation'!K1450</f>
        <v>-6124119.2700000005</v>
      </c>
      <c r="I102" s="16">
        <f>'Plant &amp; Depreciation'!L1450</f>
        <v>-8150405.4199999999</v>
      </c>
      <c r="J102" s="16">
        <f>'Plant &amp; Depreciation'!M1450</f>
        <v>-10177173.940000001</v>
      </c>
      <c r="K102" s="16">
        <f>'Plant &amp; Depreciation'!N1450</f>
        <v>-12203044.069999998</v>
      </c>
      <c r="L102" s="16">
        <f>'Plant &amp; Depreciation'!O1450</f>
        <v>-14275845.029999999</v>
      </c>
      <c r="M102" s="16">
        <f>'Plant &amp; Depreciation'!P1450</f>
        <v>-16334713.039999997</v>
      </c>
      <c r="N102" s="16">
        <f>'Plant &amp; Depreciation'!Q1450</f>
        <v>-18404327.120000001</v>
      </c>
      <c r="O102" s="16">
        <f>'Plant &amp; Depreciation'!R1450</f>
        <v>-20462714.129999995</v>
      </c>
      <c r="P102" s="16">
        <f>'Plant &amp; Depreciation'!S1450</f>
        <v>-22526261.66</v>
      </c>
      <c r="Q102" s="16">
        <f>'Plant &amp; Depreciation'!T1450</f>
        <v>-24581974.009999998</v>
      </c>
      <c r="R102" s="16">
        <f>'Plant &amp; Depreciation'!U1450</f>
        <v>-26645495.540000007</v>
      </c>
      <c r="S102" s="16">
        <f>'Plant &amp; Depreciation'!V1450</f>
        <v>-28717536.870000001</v>
      </c>
      <c r="T102" s="16">
        <f>'Plant &amp; Depreciation'!W1450</f>
        <v>-30784366.220000003</v>
      </c>
      <c r="U102" s="16">
        <f>'Plant &amp; Depreciation'!X1450</f>
        <v>-32854424.07</v>
      </c>
      <c r="V102" s="16">
        <f>'Plant &amp; Depreciation'!Y1450</f>
        <v>-34907418.050000012</v>
      </c>
      <c r="W102" s="16">
        <f>'Plant &amp; Depreciation'!Z1450</f>
        <v>-36970651.88000001</v>
      </c>
      <c r="X102" s="16">
        <f>'Plant &amp; Depreciation'!AA1450</f>
        <v>-39048379.589999989</v>
      </c>
      <c r="Y102" s="16">
        <f>'Plant &amp; Depreciation'!AB1450</f>
        <v>-41106227.970000006</v>
      </c>
      <c r="Z102" s="16"/>
    </row>
    <row r="103" spans="1:26">
      <c r="A103" s="20" t="s">
        <v>772</v>
      </c>
      <c r="F103" s="16">
        <f>F98+F99+F101</f>
        <v>-2045105.2500000005</v>
      </c>
      <c r="G103" s="16">
        <f t="shared" ref="G103:Y103" si="50">G98+G99+G101</f>
        <v>-4083988.92</v>
      </c>
      <c r="H103" s="16">
        <f t="shared" si="50"/>
        <v>-6124119.2699999996</v>
      </c>
      <c r="I103" s="16">
        <f t="shared" si="50"/>
        <v>-8150405.4200000018</v>
      </c>
      <c r="J103" s="16">
        <f t="shared" si="50"/>
        <v>-10177173.939999999</v>
      </c>
      <c r="K103" s="16">
        <f t="shared" si="50"/>
        <v>-12203044.070000002</v>
      </c>
      <c r="L103" s="16">
        <f t="shared" si="50"/>
        <v>-14275845.029999999</v>
      </c>
      <c r="M103" s="16">
        <f t="shared" si="50"/>
        <v>-16334713.039999999</v>
      </c>
      <c r="N103" s="16">
        <f t="shared" si="50"/>
        <v>-18404327.119999997</v>
      </c>
      <c r="O103" s="16">
        <f t="shared" si="50"/>
        <v>-20462714.130000003</v>
      </c>
      <c r="P103" s="16">
        <f t="shared" si="50"/>
        <v>-22526261.659999996</v>
      </c>
      <c r="Q103" s="16">
        <f t="shared" si="50"/>
        <v>-24581974.010000002</v>
      </c>
      <c r="R103" s="16">
        <f t="shared" si="50"/>
        <v>-26645495.539999999</v>
      </c>
      <c r="S103" s="16">
        <f t="shared" si="50"/>
        <v>-28717536.870000005</v>
      </c>
      <c r="T103" s="16">
        <f t="shared" si="50"/>
        <v>-30784366.219999999</v>
      </c>
      <c r="U103" s="16">
        <f t="shared" si="50"/>
        <v>-32854424.070000004</v>
      </c>
      <c r="V103" s="16">
        <f t="shared" si="50"/>
        <v>-34907418.049999997</v>
      </c>
      <c r="W103" s="16">
        <f t="shared" si="50"/>
        <v>-36970651.88000001</v>
      </c>
      <c r="X103" s="16">
        <f t="shared" si="50"/>
        <v>-39048379.590000011</v>
      </c>
      <c r="Y103" s="16">
        <f t="shared" si="50"/>
        <v>-41106227.969999991</v>
      </c>
    </row>
    <row r="104" spans="1:26" s="556" customFormat="1">
      <c r="A104" s="20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</row>
    <row r="105" spans="1:26">
      <c r="A105" s="20" t="s">
        <v>41</v>
      </c>
      <c r="G105" s="556"/>
      <c r="H105" s="556"/>
      <c r="I105" s="556"/>
      <c r="J105" s="556"/>
      <c r="K105" s="556"/>
      <c r="L105" s="556"/>
      <c r="M105" s="556"/>
      <c r="N105" s="556"/>
      <c r="O105" s="556"/>
      <c r="P105" s="556"/>
      <c r="Q105" s="556"/>
      <c r="R105" s="556"/>
      <c r="S105" s="556"/>
      <c r="T105" s="556"/>
      <c r="U105" s="556"/>
      <c r="V105" s="556"/>
      <c r="W105" s="556"/>
      <c r="X105" s="556"/>
      <c r="Y105" s="556"/>
    </row>
    <row r="106" spans="1:26">
      <c r="A106" s="38" t="s">
        <v>36</v>
      </c>
      <c r="F106" s="16">
        <f>F88+F98</f>
        <v>99589818.550000012</v>
      </c>
      <c r="G106" s="16">
        <f t="shared" ref="G106:Y106" si="51">G88+G98</f>
        <v>98714670.300000012</v>
      </c>
      <c r="H106" s="16">
        <f t="shared" si="51"/>
        <v>97861624.63000001</v>
      </c>
      <c r="I106" s="16">
        <f t="shared" si="51"/>
        <v>97023444.280000016</v>
      </c>
      <c r="J106" s="16">
        <f t="shared" si="51"/>
        <v>96215463.13000001</v>
      </c>
      <c r="K106" s="16">
        <f t="shared" si="51"/>
        <v>95423595.610000014</v>
      </c>
      <c r="L106" s="16">
        <f t="shared" si="51"/>
        <v>94649465.480000019</v>
      </c>
      <c r="M106" s="16">
        <f t="shared" si="51"/>
        <v>94089727.520000011</v>
      </c>
      <c r="N106" s="16">
        <f t="shared" si="51"/>
        <v>93571191.51000002</v>
      </c>
      <c r="O106" s="16">
        <f t="shared" si="51"/>
        <v>93069702.430000007</v>
      </c>
      <c r="P106" s="16">
        <f t="shared" si="51"/>
        <v>92607779.420000017</v>
      </c>
      <c r="Q106" s="16">
        <f t="shared" si="51"/>
        <v>92169588.890000015</v>
      </c>
      <c r="R106" s="16">
        <f t="shared" si="51"/>
        <v>91768690.540000021</v>
      </c>
      <c r="S106" s="16">
        <f t="shared" si="51"/>
        <v>91390018.010000005</v>
      </c>
      <c r="T106" s="16">
        <f t="shared" si="51"/>
        <v>91033449.680000007</v>
      </c>
      <c r="U106" s="16">
        <f t="shared" si="51"/>
        <v>90713316.330000013</v>
      </c>
      <c r="V106" s="16">
        <f t="shared" si="51"/>
        <v>90055887.480000019</v>
      </c>
      <c r="W106" s="16">
        <f t="shared" si="51"/>
        <v>89435770.5</v>
      </c>
      <c r="X106" s="16">
        <f t="shared" si="51"/>
        <v>88825972.670000002</v>
      </c>
      <c r="Y106" s="16">
        <f t="shared" si="51"/>
        <v>88222552.960000023</v>
      </c>
      <c r="Z106" s="16"/>
    </row>
    <row r="107" spans="1:26">
      <c r="A107" s="38" t="s">
        <v>39</v>
      </c>
      <c r="F107" s="16">
        <f>F93+F102</f>
        <v>98714670.300000012</v>
      </c>
      <c r="G107" s="16">
        <f t="shared" ref="G107:Y107" si="52">G93+G102</f>
        <v>97861624.63000001</v>
      </c>
      <c r="H107" s="16">
        <f t="shared" si="52"/>
        <v>97023444.280000016</v>
      </c>
      <c r="I107" s="16">
        <f t="shared" si="52"/>
        <v>96215463.13000001</v>
      </c>
      <c r="J107" s="16">
        <f t="shared" si="52"/>
        <v>95423595.610000014</v>
      </c>
      <c r="K107" s="16">
        <f t="shared" si="52"/>
        <v>94649465.480000019</v>
      </c>
      <c r="L107" s="16">
        <f t="shared" si="52"/>
        <v>94089727.520000011</v>
      </c>
      <c r="M107" s="16">
        <f t="shared" si="52"/>
        <v>93571191.51000002</v>
      </c>
      <c r="N107" s="16">
        <f t="shared" si="52"/>
        <v>93069702.430000007</v>
      </c>
      <c r="O107" s="16">
        <f t="shared" si="52"/>
        <v>92607779.420000017</v>
      </c>
      <c r="P107" s="16">
        <f t="shared" si="52"/>
        <v>92169588.890000015</v>
      </c>
      <c r="Q107" s="16">
        <f t="shared" si="52"/>
        <v>91768690.540000021</v>
      </c>
      <c r="R107" s="16">
        <f t="shared" si="52"/>
        <v>91390018.010000005</v>
      </c>
      <c r="S107" s="16">
        <f t="shared" si="52"/>
        <v>91033449.680000007</v>
      </c>
      <c r="T107" s="16">
        <f t="shared" si="52"/>
        <v>90713316.330000013</v>
      </c>
      <c r="U107" s="16">
        <f t="shared" si="52"/>
        <v>90055887.480000019</v>
      </c>
      <c r="V107" s="16">
        <f t="shared" si="52"/>
        <v>89435770.5</v>
      </c>
      <c r="W107" s="16">
        <f t="shared" si="52"/>
        <v>88825972.670000002</v>
      </c>
      <c r="X107" s="16">
        <f t="shared" si="52"/>
        <v>88222552.960000023</v>
      </c>
      <c r="Y107" s="16">
        <f t="shared" si="52"/>
        <v>87660212.580000013</v>
      </c>
      <c r="Z107" s="16"/>
    </row>
    <row r="108" spans="1:26" s="556" customFormat="1">
      <c r="A108" s="38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s="556" customFormat="1">
      <c r="A109" s="644" t="s">
        <v>2013</v>
      </c>
      <c r="F109" s="16">
        <f>F82+F107</f>
        <v>98714670.300000012</v>
      </c>
      <c r="G109" s="16">
        <f t="shared" ref="G109:Y109" si="53">G82+G107</f>
        <v>97861624.63000001</v>
      </c>
      <c r="H109" s="16">
        <f t="shared" si="53"/>
        <v>97023444.280000016</v>
      </c>
      <c r="I109" s="16">
        <f t="shared" si="53"/>
        <v>96215463.13000001</v>
      </c>
      <c r="J109" s="16">
        <f t="shared" si="53"/>
        <v>95423595.610000014</v>
      </c>
      <c r="K109" s="16">
        <f t="shared" si="53"/>
        <v>94649465.480000019</v>
      </c>
      <c r="L109" s="16">
        <f t="shared" si="53"/>
        <v>94089727.520000011</v>
      </c>
      <c r="M109" s="16">
        <f t="shared" si="53"/>
        <v>93571191.51000002</v>
      </c>
      <c r="N109" s="16">
        <f t="shared" si="53"/>
        <v>93069702.430000007</v>
      </c>
      <c r="O109" s="16">
        <f t="shared" si="53"/>
        <v>92607779.420000017</v>
      </c>
      <c r="P109" s="16">
        <f t="shared" si="53"/>
        <v>92169588.890000015</v>
      </c>
      <c r="Q109" s="16">
        <f t="shared" si="53"/>
        <v>91768690.540000021</v>
      </c>
      <c r="R109" s="16">
        <f t="shared" si="53"/>
        <v>91390018.010000005</v>
      </c>
      <c r="S109" s="16">
        <f t="shared" si="53"/>
        <v>91033449.680000007</v>
      </c>
      <c r="T109" s="16">
        <f t="shared" si="53"/>
        <v>90713316.330000013</v>
      </c>
      <c r="U109" s="16">
        <f t="shared" si="53"/>
        <v>90055887.480000019</v>
      </c>
      <c r="V109" s="16">
        <f t="shared" si="53"/>
        <v>89435770.5</v>
      </c>
      <c r="W109" s="16">
        <f t="shared" si="53"/>
        <v>88825972.670000002</v>
      </c>
      <c r="X109" s="16">
        <f t="shared" si="53"/>
        <v>88222552.960000023</v>
      </c>
      <c r="Y109" s="16">
        <f t="shared" si="53"/>
        <v>87660212.580000013</v>
      </c>
      <c r="Z109" s="16"/>
    </row>
    <row r="110" spans="1:26" s="556" customFormat="1">
      <c r="A110" s="20" t="s">
        <v>1807</v>
      </c>
    </row>
    <row r="111" spans="1:26" s="556" customFormat="1">
      <c r="A111" s="20"/>
    </row>
    <row r="112" spans="1:26" s="556" customFormat="1">
      <c r="A112" s="20" t="s">
        <v>1950</v>
      </c>
      <c r="B112" s="41"/>
    </row>
    <row r="113" spans="1:26" s="556" customFormat="1">
      <c r="A113" s="38" t="s">
        <v>36</v>
      </c>
      <c r="B113" s="41"/>
      <c r="F113" s="16">
        <v>0</v>
      </c>
      <c r="G113" s="16">
        <v>0</v>
      </c>
      <c r="H113" s="16">
        <v>0</v>
      </c>
      <c r="I113" s="16">
        <v>0</v>
      </c>
      <c r="J113" s="16">
        <v>0</v>
      </c>
      <c r="K113" s="16">
        <v>0</v>
      </c>
      <c r="L113" s="16">
        <v>0</v>
      </c>
      <c r="M113" s="16">
        <v>0</v>
      </c>
      <c r="N113" s="16">
        <v>0</v>
      </c>
      <c r="O113" s="16">
        <v>0</v>
      </c>
      <c r="P113" s="16">
        <v>0</v>
      </c>
      <c r="Q113" s="16">
        <v>0</v>
      </c>
      <c r="R113" s="16">
        <v>0</v>
      </c>
      <c r="S113" s="16">
        <v>0</v>
      </c>
      <c r="T113" s="16">
        <v>0</v>
      </c>
      <c r="U113" s="16">
        <v>0</v>
      </c>
      <c r="V113" s="16">
        <v>0</v>
      </c>
      <c r="W113" s="16">
        <v>0</v>
      </c>
      <c r="X113" s="16">
        <v>0</v>
      </c>
      <c r="Y113" s="16">
        <v>0</v>
      </c>
      <c r="Z113" s="16"/>
    </row>
    <row r="114" spans="1:26" s="556" customFormat="1">
      <c r="A114" s="38" t="s">
        <v>9</v>
      </c>
      <c r="B114" s="41"/>
      <c r="F114" s="16">
        <f>'Plant &amp; Depreciation'!I1550</f>
        <v>-3912894.7195000001</v>
      </c>
      <c r="G114" s="16">
        <f>'Plant &amp; Depreciation'!J1550</f>
        <v>-3961115.3695</v>
      </c>
      <c r="H114" s="16">
        <f>'Plant &amp; Depreciation'!K1550</f>
        <v>-4010755.0128333331</v>
      </c>
      <c r="I114" s="16">
        <f>'Plant &amp; Depreciation'!L1550</f>
        <v>-4061846.2494999995</v>
      </c>
      <c r="J114" s="16">
        <f>'Plant &amp; Depreciation'!M1550</f>
        <v>-4114421.1194999996</v>
      </c>
      <c r="K114" s="16">
        <f>'Plant &amp; Depreciation'!N1550</f>
        <v>-4168512.8228333336</v>
      </c>
      <c r="L114" s="16">
        <f>'Plant &amp; Depreciation'!O1550</f>
        <v>-4283301.6394999987</v>
      </c>
      <c r="M114" s="16">
        <f>'Plant &amp; Depreciation'!P1550</f>
        <v>-4353323.7561666658</v>
      </c>
      <c r="N114" s="16">
        <f>'Plant &amp; Depreciation'!Q1550</f>
        <v>-4425888.7228333326</v>
      </c>
      <c r="O114" s="16">
        <f>'Plant &amp; Depreciation'!R1550</f>
        <v>-4501071.5228333324</v>
      </c>
      <c r="P114" s="16">
        <f>'Plant &amp; Depreciation'!S1550</f>
        <v>-4578948.5161666647</v>
      </c>
      <c r="Q114" s="16">
        <f>'Plant &amp; Depreciation'!T1550</f>
        <v>-4659596.5828333329</v>
      </c>
      <c r="R114" s="16">
        <f>'Plant &amp; Depreciation'!U1550</f>
        <v>-4730149.0320000015</v>
      </c>
      <c r="S114" s="16">
        <f>'Plant &amp; Depreciation'!V1550</f>
        <v>-4816514.1520000007</v>
      </c>
      <c r="T114" s="16">
        <f>'Plant &amp; Depreciation'!W1550</f>
        <v>-4905898.352</v>
      </c>
      <c r="U114" s="16">
        <f>'Plant &amp; Depreciation'!X1550</f>
        <v>-4764209.9519999977</v>
      </c>
      <c r="V114" s="16">
        <f>'Plant &amp; Depreciation'!Y1550</f>
        <v>-4836367.3120000008</v>
      </c>
      <c r="W114" s="16">
        <f>'Plant &amp; Depreciation'!Z1550</f>
        <v>-4841728.8119999999</v>
      </c>
      <c r="X114" s="16">
        <f>'Plant &amp; Depreciation'!AA1550</f>
        <v>-4847193.3919999972</v>
      </c>
      <c r="Y114" s="16">
        <f>'Plant &amp; Depreciation'!AB1550</f>
        <v>-4923552.2653333321</v>
      </c>
      <c r="Z114" s="16"/>
    </row>
    <row r="115" spans="1:26" s="556" customFormat="1">
      <c r="A115" s="38"/>
      <c r="B115" s="41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s="556" customFormat="1">
      <c r="A116" s="38" t="s">
        <v>38</v>
      </c>
      <c r="B116" s="41"/>
      <c r="F116" s="16">
        <f>-'Plant &amp; Depreciation'!I1462</f>
        <v>241198</v>
      </c>
      <c r="G116" s="16">
        <f>-'Plant &amp; Depreciation'!J1462</f>
        <v>244121</v>
      </c>
      <c r="H116" s="16">
        <f>-'Plant &amp; Depreciation'!K1462</f>
        <v>247087</v>
      </c>
      <c r="I116" s="16">
        <f>-'Plant &amp; Depreciation'!L1462</f>
        <v>250092</v>
      </c>
      <c r="J116" s="16">
        <f>-'Plant &amp; Depreciation'!M1462</f>
        <v>253137</v>
      </c>
      <c r="K116" s="16">
        <f>-'Plant &amp; Depreciation'!N1462</f>
        <v>256225</v>
      </c>
      <c r="L116" s="16">
        <f>-'Plant &amp; Depreciation'!O1462</f>
        <v>237708</v>
      </c>
      <c r="M116" s="16">
        <f>-'Plant &amp; Depreciation'!P1462</f>
        <v>241488</v>
      </c>
      <c r="N116" s="16">
        <f>-'Plant &amp; Depreciation'!Q1462</f>
        <v>245342</v>
      </c>
      <c r="O116" s="16">
        <f>-'Plant &amp; Depreciation'!R1462</f>
        <v>249262</v>
      </c>
      <c r="P116" s="16">
        <f>-'Plant &amp; Depreciation'!S1462</f>
        <v>253253</v>
      </c>
      <c r="Q116" s="16">
        <f>-'Plant &amp; Depreciation'!T1462</f>
        <v>257316</v>
      </c>
      <c r="R116" s="16">
        <f>-'Plant &amp; Depreciation'!U1462</f>
        <v>261453</v>
      </c>
      <c r="S116" s="16">
        <f>-'Plant &amp; Depreciation'!V1462</f>
        <v>265664</v>
      </c>
      <c r="T116" s="16">
        <f>-'Plant &amp; Depreciation'!W1462</f>
        <v>269954</v>
      </c>
      <c r="U116" s="16">
        <f>-'Plant &amp; Depreciation'!X1462</f>
        <v>274322</v>
      </c>
      <c r="V116" s="16">
        <f>-'Plant &amp; Depreciation'!Y1462</f>
        <v>277853</v>
      </c>
      <c r="W116" s="16">
        <f>-'Plant &amp; Depreciation'!Z1462</f>
        <v>281434</v>
      </c>
      <c r="X116" s="16">
        <f>-'Plant &amp; Depreciation'!AA1462</f>
        <v>285068</v>
      </c>
      <c r="Y116" s="16">
        <f>-'Plant &amp; Depreciation'!AB1462</f>
        <v>288752</v>
      </c>
      <c r="Z116" s="16"/>
    </row>
    <row r="117" spans="1:26" s="556" customFormat="1">
      <c r="A117" s="38" t="s">
        <v>39</v>
      </c>
      <c r="B117" s="41"/>
      <c r="C117" s="16"/>
      <c r="D117" s="16"/>
      <c r="F117" s="16">
        <f>F113+F114+F116</f>
        <v>-3671696.7195000001</v>
      </c>
      <c r="G117" s="16">
        <f t="shared" ref="G117:Y117" si="54">G113+G114+G116</f>
        <v>-3716994.3695</v>
      </c>
      <c r="H117" s="16">
        <f t="shared" si="54"/>
        <v>-3763668.0128333331</v>
      </c>
      <c r="I117" s="16">
        <f t="shared" si="54"/>
        <v>-3811754.2494999995</v>
      </c>
      <c r="J117" s="16">
        <f t="shared" si="54"/>
        <v>-3861284.1194999996</v>
      </c>
      <c r="K117" s="16">
        <f t="shared" si="54"/>
        <v>-3912287.8228333336</v>
      </c>
      <c r="L117" s="16">
        <f t="shared" si="54"/>
        <v>-4045593.6394999987</v>
      </c>
      <c r="M117" s="16">
        <f t="shared" si="54"/>
        <v>-4111835.7561666658</v>
      </c>
      <c r="N117" s="16">
        <f t="shared" si="54"/>
        <v>-4180546.7228333326</v>
      </c>
      <c r="O117" s="16">
        <f t="shared" si="54"/>
        <v>-4251809.5228333324</v>
      </c>
      <c r="P117" s="16">
        <f t="shared" si="54"/>
        <v>-4325695.5161666647</v>
      </c>
      <c r="Q117" s="16">
        <f t="shared" si="54"/>
        <v>-4402280.5828333329</v>
      </c>
      <c r="R117" s="16">
        <f t="shared" si="54"/>
        <v>-4468696.0320000015</v>
      </c>
      <c r="S117" s="16">
        <f t="shared" si="54"/>
        <v>-4550850.1520000007</v>
      </c>
      <c r="T117" s="16">
        <f t="shared" si="54"/>
        <v>-4635944.352</v>
      </c>
      <c r="U117" s="16">
        <f t="shared" si="54"/>
        <v>-4489887.9519999977</v>
      </c>
      <c r="V117" s="16">
        <f t="shared" si="54"/>
        <v>-4558514.3120000008</v>
      </c>
      <c r="W117" s="16">
        <f t="shared" si="54"/>
        <v>-4560294.8119999999</v>
      </c>
      <c r="X117" s="16">
        <f t="shared" si="54"/>
        <v>-4562125.3919999972</v>
      </c>
      <c r="Y117" s="16">
        <f t="shared" si="54"/>
        <v>-4634800.2653333321</v>
      </c>
      <c r="Z117" s="16"/>
    </row>
    <row r="118" spans="1:26" s="556" customFormat="1">
      <c r="A118" s="20" t="s">
        <v>772</v>
      </c>
      <c r="F118" s="16">
        <f>F113+F114+F116</f>
        <v>-3671696.7195000001</v>
      </c>
      <c r="G118" s="16">
        <f t="shared" ref="G118:Y118" si="55">G113+G114+G116</f>
        <v>-3716994.3695</v>
      </c>
      <c r="H118" s="16">
        <f t="shared" si="55"/>
        <v>-3763668.0128333331</v>
      </c>
      <c r="I118" s="16">
        <f t="shared" si="55"/>
        <v>-3811754.2494999995</v>
      </c>
      <c r="J118" s="16">
        <f t="shared" si="55"/>
        <v>-3861284.1194999996</v>
      </c>
      <c r="K118" s="16">
        <f t="shared" si="55"/>
        <v>-3912287.8228333336</v>
      </c>
      <c r="L118" s="16">
        <f t="shared" si="55"/>
        <v>-4045593.6394999987</v>
      </c>
      <c r="M118" s="16">
        <f t="shared" si="55"/>
        <v>-4111835.7561666658</v>
      </c>
      <c r="N118" s="16">
        <f t="shared" si="55"/>
        <v>-4180546.7228333326</v>
      </c>
      <c r="O118" s="16">
        <f t="shared" si="55"/>
        <v>-4251809.5228333324</v>
      </c>
      <c r="P118" s="16">
        <f t="shared" si="55"/>
        <v>-4325695.5161666647</v>
      </c>
      <c r="Q118" s="16">
        <f t="shared" si="55"/>
        <v>-4402280.5828333329</v>
      </c>
      <c r="R118" s="16">
        <f t="shared" si="55"/>
        <v>-4468696.0320000015</v>
      </c>
      <c r="S118" s="16">
        <f t="shared" si="55"/>
        <v>-4550850.1520000007</v>
      </c>
      <c r="T118" s="16">
        <f t="shared" si="55"/>
        <v>-4635944.352</v>
      </c>
      <c r="U118" s="16">
        <f t="shared" si="55"/>
        <v>-4489887.9519999977</v>
      </c>
      <c r="V118" s="16">
        <f t="shared" si="55"/>
        <v>-4558514.3120000008</v>
      </c>
      <c r="W118" s="16">
        <f t="shared" si="55"/>
        <v>-4560294.8119999999</v>
      </c>
      <c r="X118" s="16">
        <f t="shared" si="55"/>
        <v>-4562125.3919999972</v>
      </c>
      <c r="Y118" s="16">
        <f t="shared" si="55"/>
        <v>-4634800.2653333321</v>
      </c>
    </row>
    <row r="119" spans="1:26" s="556" customFormat="1">
      <c r="A119" s="20" t="s">
        <v>41</v>
      </c>
    </row>
    <row r="120" spans="1:26" s="556" customFormat="1">
      <c r="A120" s="38" t="s">
        <v>36</v>
      </c>
      <c r="F120" s="16">
        <f>F88+F113</f>
        <v>99589818.550000012</v>
      </c>
      <c r="G120" s="16">
        <f t="shared" ref="G120:Y120" si="56">G88+G113</f>
        <v>100759775.55000001</v>
      </c>
      <c r="H120" s="16">
        <f t="shared" si="56"/>
        <v>101945613.55000001</v>
      </c>
      <c r="I120" s="16">
        <f t="shared" si="56"/>
        <v>103147563.55000001</v>
      </c>
      <c r="J120" s="16">
        <f t="shared" si="56"/>
        <v>104365868.55000001</v>
      </c>
      <c r="K120" s="16">
        <f t="shared" si="56"/>
        <v>105600769.55000001</v>
      </c>
      <c r="L120" s="16">
        <f t="shared" si="56"/>
        <v>106852509.55000001</v>
      </c>
      <c r="M120" s="16">
        <f t="shared" si="56"/>
        <v>108365572.55000001</v>
      </c>
      <c r="N120" s="16">
        <f t="shared" si="56"/>
        <v>109905904.55000001</v>
      </c>
      <c r="O120" s="16">
        <f t="shared" si="56"/>
        <v>111474029.55000001</v>
      </c>
      <c r="P120" s="16">
        <f t="shared" si="56"/>
        <v>113070493.55000001</v>
      </c>
      <c r="Q120" s="16">
        <f t="shared" si="56"/>
        <v>114695850.55000001</v>
      </c>
      <c r="R120" s="16">
        <f t="shared" si="56"/>
        <v>116350664.55000001</v>
      </c>
      <c r="S120" s="16">
        <f t="shared" si="56"/>
        <v>118035513.55000001</v>
      </c>
      <c r="T120" s="16">
        <f t="shared" si="56"/>
        <v>119750986.55000001</v>
      </c>
      <c r="U120" s="16">
        <f t="shared" si="56"/>
        <v>121497682.55000001</v>
      </c>
      <c r="V120" s="16">
        <f t="shared" si="56"/>
        <v>122910311.55000001</v>
      </c>
      <c r="W120" s="16">
        <f t="shared" si="56"/>
        <v>124343188.55000001</v>
      </c>
      <c r="X120" s="16">
        <f t="shared" si="56"/>
        <v>125796624.55000001</v>
      </c>
      <c r="Y120" s="16">
        <f t="shared" si="56"/>
        <v>127270932.55000001</v>
      </c>
      <c r="Z120" s="16"/>
    </row>
    <row r="121" spans="1:26" s="556" customFormat="1">
      <c r="A121" s="38" t="s">
        <v>39</v>
      </c>
      <c r="F121" s="16">
        <f>F93+F118</f>
        <v>97088078.830500007</v>
      </c>
      <c r="G121" s="16">
        <f t="shared" ref="G121:Y121" si="57">G93+G118</f>
        <v>98228619.180500016</v>
      </c>
      <c r="H121" s="16">
        <f t="shared" si="57"/>
        <v>99383895.537166685</v>
      </c>
      <c r="I121" s="16">
        <f t="shared" si="57"/>
        <v>100554114.30050001</v>
      </c>
      <c r="J121" s="16">
        <f t="shared" si="57"/>
        <v>101739485.43050002</v>
      </c>
      <c r="K121" s="16">
        <f t="shared" si="57"/>
        <v>102940221.72716668</v>
      </c>
      <c r="L121" s="16">
        <f t="shared" si="57"/>
        <v>104319978.91050002</v>
      </c>
      <c r="M121" s="16">
        <f t="shared" si="57"/>
        <v>105794068.79383335</v>
      </c>
      <c r="N121" s="16">
        <f t="shared" si="57"/>
        <v>107293482.82716668</v>
      </c>
      <c r="O121" s="16">
        <f t="shared" si="57"/>
        <v>108818684.02716668</v>
      </c>
      <c r="P121" s="16">
        <f t="shared" si="57"/>
        <v>110370155.03383335</v>
      </c>
      <c r="Q121" s="16">
        <f t="shared" si="57"/>
        <v>111948383.96716668</v>
      </c>
      <c r="R121" s="16">
        <f t="shared" si="57"/>
        <v>113566817.51800001</v>
      </c>
      <c r="S121" s="16">
        <f t="shared" si="57"/>
        <v>115200136.39800002</v>
      </c>
      <c r="T121" s="16">
        <f t="shared" si="57"/>
        <v>116861738.19800001</v>
      </c>
      <c r="U121" s="16">
        <f t="shared" si="57"/>
        <v>118420423.59800002</v>
      </c>
      <c r="V121" s="16">
        <f t="shared" si="57"/>
        <v>119784674.23800001</v>
      </c>
      <c r="W121" s="16">
        <f t="shared" si="57"/>
        <v>121236329.73800001</v>
      </c>
      <c r="X121" s="16">
        <f t="shared" si="57"/>
        <v>122708807.15800002</v>
      </c>
      <c r="Y121" s="16">
        <f t="shared" si="57"/>
        <v>124131640.28466669</v>
      </c>
      <c r="Z121" s="16"/>
    </row>
    <row r="122" spans="1:26" s="556" customFormat="1">
      <c r="A122" s="38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s="556" customFormat="1">
      <c r="A123" s="38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s="556" customFormat="1">
      <c r="A124" s="38" t="s">
        <v>1952</v>
      </c>
      <c r="F124" s="16">
        <f>F114</f>
        <v>-3912894.7195000001</v>
      </c>
      <c r="G124" s="16">
        <f t="shared" ref="G124:Y124" si="58">G114</f>
        <v>-3961115.3695</v>
      </c>
      <c r="H124" s="16">
        <f t="shared" si="58"/>
        <v>-4010755.0128333331</v>
      </c>
      <c r="I124" s="16">
        <f t="shared" si="58"/>
        <v>-4061846.2494999995</v>
      </c>
      <c r="J124" s="16">
        <f t="shared" si="58"/>
        <v>-4114421.1194999996</v>
      </c>
      <c r="K124" s="16">
        <f t="shared" si="58"/>
        <v>-4168512.8228333336</v>
      </c>
      <c r="L124" s="16">
        <f t="shared" si="58"/>
        <v>-4283301.6394999987</v>
      </c>
      <c r="M124" s="16">
        <f t="shared" si="58"/>
        <v>-4353323.7561666658</v>
      </c>
      <c r="N124" s="16">
        <f t="shared" si="58"/>
        <v>-4425888.7228333326</v>
      </c>
      <c r="O124" s="16">
        <f t="shared" si="58"/>
        <v>-4501071.5228333324</v>
      </c>
      <c r="P124" s="16">
        <f t="shared" si="58"/>
        <v>-4578948.5161666647</v>
      </c>
      <c r="Q124" s="16">
        <f t="shared" si="58"/>
        <v>-4659596.5828333329</v>
      </c>
      <c r="R124" s="16">
        <f t="shared" si="58"/>
        <v>-4730149.0320000015</v>
      </c>
      <c r="S124" s="16">
        <f t="shared" si="58"/>
        <v>-4816514.1520000007</v>
      </c>
      <c r="T124" s="16">
        <f t="shared" si="58"/>
        <v>-4905898.352</v>
      </c>
      <c r="U124" s="16">
        <f t="shared" si="58"/>
        <v>-4764209.9519999977</v>
      </c>
      <c r="V124" s="16">
        <f t="shared" si="58"/>
        <v>-4836367.3120000008</v>
      </c>
      <c r="W124" s="16">
        <f t="shared" si="58"/>
        <v>-4841728.8119999999</v>
      </c>
      <c r="X124" s="16">
        <f t="shared" si="58"/>
        <v>-4847193.3919999972</v>
      </c>
      <c r="Y124" s="16">
        <f t="shared" si="58"/>
        <v>-4923552.2653333321</v>
      </c>
      <c r="Z124" s="16"/>
    </row>
    <row r="125" spans="1:26" s="556" customFormat="1">
      <c r="A125" s="38" t="s">
        <v>1953</v>
      </c>
      <c r="F125" s="16">
        <f>F99</f>
        <v>-2286303.2500000005</v>
      </c>
      <c r="G125" s="16">
        <f t="shared" ref="G125:Y125" si="59">G99</f>
        <v>-2283004.67</v>
      </c>
      <c r="H125" s="16">
        <f t="shared" si="59"/>
        <v>-2287217.3499999996</v>
      </c>
      <c r="I125" s="16">
        <f t="shared" si="59"/>
        <v>-2276378.1500000008</v>
      </c>
      <c r="J125" s="16">
        <f t="shared" si="59"/>
        <v>-2279905.52</v>
      </c>
      <c r="K125" s="16">
        <f t="shared" si="59"/>
        <v>-2282095.1300000004</v>
      </c>
      <c r="L125" s="16">
        <f t="shared" si="59"/>
        <v>-2302730.9600000004</v>
      </c>
      <c r="M125" s="16">
        <f t="shared" si="59"/>
        <v>-2292559.0099999998</v>
      </c>
      <c r="N125" s="16">
        <f t="shared" si="59"/>
        <v>-2307139.0800000005</v>
      </c>
      <c r="O125" s="16">
        <f t="shared" si="59"/>
        <v>-2299813.0099999998</v>
      </c>
      <c r="P125" s="16">
        <f t="shared" si="59"/>
        <v>-2308944.5299999998</v>
      </c>
      <c r="Q125" s="16">
        <f t="shared" si="59"/>
        <v>-2305153.35</v>
      </c>
      <c r="R125" s="16">
        <f t="shared" si="59"/>
        <v>-2317079.5299999998</v>
      </c>
      <c r="S125" s="16">
        <f t="shared" si="59"/>
        <v>-2329790.33</v>
      </c>
      <c r="T125" s="16">
        <f t="shared" si="59"/>
        <v>-2328849.3499999996</v>
      </c>
      <c r="U125" s="16">
        <f t="shared" si="59"/>
        <v>-2336425.85</v>
      </c>
      <c r="V125" s="16">
        <f t="shared" si="59"/>
        <v>-2322872.9800000004</v>
      </c>
      <c r="W125" s="16">
        <f t="shared" si="59"/>
        <v>-2336673.83</v>
      </c>
      <c r="X125" s="16">
        <f t="shared" si="59"/>
        <v>-2354781.7100000004</v>
      </c>
      <c r="Y125" s="16">
        <f t="shared" si="59"/>
        <v>-2338566.3799999994</v>
      </c>
      <c r="Z125" s="16"/>
    </row>
    <row r="126" spans="1:26" s="556" customFormat="1">
      <c r="A126" s="38"/>
      <c r="F126" s="16">
        <f>F124-F125</f>
        <v>-1626591.4694999997</v>
      </c>
      <c r="G126" s="16">
        <f t="shared" ref="G126:Y126" si="60">G124-G125</f>
        <v>-1678110.6995000001</v>
      </c>
      <c r="H126" s="16">
        <f t="shared" si="60"/>
        <v>-1723537.6628333335</v>
      </c>
      <c r="I126" s="16">
        <f t="shared" si="60"/>
        <v>-1785468.0994999986</v>
      </c>
      <c r="J126" s="16">
        <f t="shared" si="60"/>
        <v>-1834515.5994999995</v>
      </c>
      <c r="K126" s="16">
        <f t="shared" si="60"/>
        <v>-1886417.6928333333</v>
      </c>
      <c r="L126" s="16">
        <f t="shared" si="60"/>
        <v>-1980570.6794999982</v>
      </c>
      <c r="M126" s="16">
        <f t="shared" si="60"/>
        <v>-2060764.746166666</v>
      </c>
      <c r="N126" s="16">
        <f t="shared" si="60"/>
        <v>-2118749.6428333321</v>
      </c>
      <c r="O126" s="16">
        <f t="shared" si="60"/>
        <v>-2201258.5128333326</v>
      </c>
      <c r="P126" s="16">
        <f t="shared" si="60"/>
        <v>-2270003.9861666649</v>
      </c>
      <c r="Q126" s="16">
        <f t="shared" si="60"/>
        <v>-2354443.2328333328</v>
      </c>
      <c r="R126" s="16">
        <f t="shared" si="60"/>
        <v>-2413069.5020000017</v>
      </c>
      <c r="S126" s="16">
        <f t="shared" si="60"/>
        <v>-2486723.8220000006</v>
      </c>
      <c r="T126" s="16">
        <f t="shared" si="60"/>
        <v>-2577049.0020000003</v>
      </c>
      <c r="U126" s="16">
        <f t="shared" si="60"/>
        <v>-2427784.1019999976</v>
      </c>
      <c r="V126" s="16">
        <f t="shared" si="60"/>
        <v>-2513494.3320000004</v>
      </c>
      <c r="W126" s="16">
        <f t="shared" si="60"/>
        <v>-2505054.9819999998</v>
      </c>
      <c r="X126" s="16">
        <f t="shared" si="60"/>
        <v>-2492411.6819999968</v>
      </c>
      <c r="Y126" s="16">
        <f t="shared" si="60"/>
        <v>-2584985.8853333327</v>
      </c>
      <c r="Z126" s="16"/>
    </row>
    <row r="127" spans="1:26" s="556" customFormat="1">
      <c r="A127" s="38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s="556" customFormat="1">
      <c r="A128" s="38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s="556" customFormat="1">
      <c r="A129" s="38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s="556" customFormat="1">
      <c r="A130" s="38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s="556" customFormat="1">
      <c r="A131" s="38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s="556" customFormat="1">
      <c r="A132" s="38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>
      <c r="A133" s="4" t="s">
        <v>33</v>
      </c>
    </row>
    <row r="134" spans="1:26">
      <c r="A134" s="20" t="s">
        <v>154</v>
      </c>
    </row>
    <row r="135" spans="1:26">
      <c r="A135" s="6" t="s">
        <v>24</v>
      </c>
    </row>
    <row r="136" spans="1:26">
      <c r="A136" s="6" t="s">
        <v>24</v>
      </c>
      <c r="B136" s="645">
        <f>'Exeter Forecast 8-15-2018'!J35</f>
        <v>347159</v>
      </c>
      <c r="C136" s="645"/>
      <c r="D136" s="645"/>
      <c r="F136" s="25">
        <f t="shared" ref="F136:Y136" si="61">ROUND(F137*F22,0)</f>
        <v>560542</v>
      </c>
      <c r="G136" s="25">
        <f t="shared" si="61"/>
        <v>566147</v>
      </c>
      <c r="H136" s="25">
        <f t="shared" si="61"/>
        <v>571809</v>
      </c>
      <c r="I136" s="25">
        <f t="shared" si="61"/>
        <v>577527</v>
      </c>
      <c r="J136" s="25">
        <f t="shared" si="61"/>
        <v>641055</v>
      </c>
      <c r="K136" s="25">
        <f t="shared" si="61"/>
        <v>653876</v>
      </c>
      <c r="L136" s="25">
        <f t="shared" si="61"/>
        <v>666953</v>
      </c>
      <c r="M136" s="25">
        <f t="shared" si="61"/>
        <v>680292</v>
      </c>
      <c r="N136" s="25">
        <f t="shared" si="61"/>
        <v>734716</v>
      </c>
      <c r="O136" s="25">
        <f t="shared" si="61"/>
        <v>778799</v>
      </c>
      <c r="P136" s="25">
        <f t="shared" si="61"/>
        <v>794375</v>
      </c>
      <c r="Q136" s="25">
        <f t="shared" si="61"/>
        <v>810262</v>
      </c>
      <c r="R136" s="25">
        <f t="shared" si="61"/>
        <v>875083</v>
      </c>
      <c r="S136" s="25">
        <f t="shared" si="61"/>
        <v>892585</v>
      </c>
      <c r="T136" s="25">
        <f t="shared" si="61"/>
        <v>946140</v>
      </c>
      <c r="U136" s="25">
        <f t="shared" si="61"/>
        <v>946140</v>
      </c>
      <c r="V136" s="25">
        <f t="shared" si="61"/>
        <v>1002908</v>
      </c>
      <c r="W136" s="25">
        <f t="shared" si="61"/>
        <v>1002908</v>
      </c>
      <c r="X136" s="25">
        <f t="shared" si="61"/>
        <v>1002908</v>
      </c>
      <c r="Y136" s="25">
        <f t="shared" si="61"/>
        <v>1043025</v>
      </c>
      <c r="Z136" s="25"/>
    </row>
    <row r="137" spans="1:26">
      <c r="A137" s="22" t="s">
        <v>781</v>
      </c>
      <c r="B137" s="630">
        <f>'Exeter Forecast 8-15-2018'!N36</f>
        <v>5.8000000000000003E-2</v>
      </c>
      <c r="C137" s="630">
        <f>$B137</f>
        <v>5.8000000000000003E-2</v>
      </c>
      <c r="D137" s="630">
        <f t="shared" ref="D137:E137" si="62">$B137</f>
        <v>5.8000000000000003E-2</v>
      </c>
      <c r="E137" s="630">
        <f t="shared" si="62"/>
        <v>5.8000000000000003E-2</v>
      </c>
      <c r="F137" s="26">
        <f>$C137</f>
        <v>5.8000000000000003E-2</v>
      </c>
      <c r="G137" s="26">
        <f t="shared" ref="G137:J137" si="63">$C137</f>
        <v>5.8000000000000003E-2</v>
      </c>
      <c r="H137" s="26">
        <f t="shared" si="63"/>
        <v>5.8000000000000003E-2</v>
      </c>
      <c r="I137" s="26">
        <f t="shared" si="63"/>
        <v>5.8000000000000003E-2</v>
      </c>
      <c r="J137" s="26">
        <f t="shared" si="63"/>
        <v>5.8000000000000003E-2</v>
      </c>
      <c r="K137" s="26">
        <f>$D137</f>
        <v>5.8000000000000003E-2</v>
      </c>
      <c r="L137" s="26">
        <f t="shared" ref="L137:T137" si="64">$D137</f>
        <v>5.8000000000000003E-2</v>
      </c>
      <c r="M137" s="26">
        <f t="shared" si="64"/>
        <v>5.8000000000000003E-2</v>
      </c>
      <c r="N137" s="26">
        <f t="shared" si="64"/>
        <v>5.8000000000000003E-2</v>
      </c>
      <c r="O137" s="26">
        <f t="shared" si="64"/>
        <v>5.8000000000000003E-2</v>
      </c>
      <c r="P137" s="26">
        <f t="shared" si="64"/>
        <v>5.8000000000000003E-2</v>
      </c>
      <c r="Q137" s="26">
        <f t="shared" si="64"/>
        <v>5.8000000000000003E-2</v>
      </c>
      <c r="R137" s="26">
        <f t="shared" si="64"/>
        <v>5.8000000000000003E-2</v>
      </c>
      <c r="S137" s="26">
        <f t="shared" si="64"/>
        <v>5.8000000000000003E-2</v>
      </c>
      <c r="T137" s="26">
        <f t="shared" si="64"/>
        <v>5.8000000000000003E-2</v>
      </c>
      <c r="U137" s="26">
        <f>E137</f>
        <v>5.8000000000000003E-2</v>
      </c>
      <c r="V137" s="26">
        <f t="shared" ref="V137:Y137" si="65">F137</f>
        <v>5.8000000000000003E-2</v>
      </c>
      <c r="W137" s="26">
        <f t="shared" si="65"/>
        <v>5.8000000000000003E-2</v>
      </c>
      <c r="X137" s="26">
        <f t="shared" si="65"/>
        <v>5.8000000000000003E-2</v>
      </c>
      <c r="Y137" s="26">
        <f t="shared" si="65"/>
        <v>5.8000000000000003E-2</v>
      </c>
      <c r="Z137" s="25"/>
    </row>
    <row r="138" spans="1:26">
      <c r="A138" s="6"/>
    </row>
    <row r="139" spans="1:26">
      <c r="A139" s="6" t="s">
        <v>26</v>
      </c>
    </row>
    <row r="140" spans="1:26">
      <c r="A140" s="20" t="s">
        <v>2019</v>
      </c>
      <c r="B140" s="16">
        <f>B93-B156</f>
        <v>27885149.550000012</v>
      </c>
      <c r="C140" s="16"/>
      <c r="D140" s="16"/>
      <c r="F140" s="16">
        <f>B140</f>
        <v>27885149.550000012</v>
      </c>
      <c r="G140" s="16">
        <f>F144</f>
        <v>26955644.550000012</v>
      </c>
      <c r="H140" s="16">
        <f t="shared" ref="H140:Y140" si="66">G144</f>
        <v>26057123.550000012</v>
      </c>
      <c r="I140" s="16">
        <f t="shared" si="66"/>
        <v>25188552.550000012</v>
      </c>
      <c r="J140" s="16">
        <f t="shared" si="66"/>
        <v>24348934.550000012</v>
      </c>
      <c r="K140" s="16">
        <f t="shared" si="66"/>
        <v>23537303.550000012</v>
      </c>
      <c r="L140" s="16">
        <f t="shared" si="66"/>
        <v>22752726.550000012</v>
      </c>
      <c r="M140" s="16">
        <f t="shared" si="66"/>
        <v>21994302.550000012</v>
      </c>
      <c r="N140" s="16">
        <f t="shared" si="66"/>
        <v>21261159.550000012</v>
      </c>
      <c r="O140" s="16">
        <f t="shared" si="66"/>
        <v>20552454.550000012</v>
      </c>
      <c r="P140" s="16">
        <f t="shared" si="66"/>
        <v>19867372.550000012</v>
      </c>
      <c r="Q140" s="16">
        <f t="shared" si="66"/>
        <v>19205126.550000012</v>
      </c>
      <c r="R140" s="16">
        <f t="shared" si="66"/>
        <v>18564955.550000012</v>
      </c>
      <c r="S140" s="16">
        <f t="shared" si="66"/>
        <v>17946123.550000012</v>
      </c>
      <c r="T140" s="16">
        <f t="shared" si="66"/>
        <v>17347919.550000012</v>
      </c>
      <c r="U140" s="16">
        <f t="shared" si="66"/>
        <v>16769655.550000012</v>
      </c>
      <c r="V140" s="16">
        <f t="shared" si="66"/>
        <v>16210666.550000012</v>
      </c>
      <c r="W140" s="16">
        <f t="shared" si="66"/>
        <v>15670310.550000012</v>
      </c>
      <c r="X140" s="16">
        <f t="shared" si="66"/>
        <v>15147966.550000012</v>
      </c>
      <c r="Y140" s="16">
        <f t="shared" si="66"/>
        <v>14643034.550000012</v>
      </c>
      <c r="Z140" s="16"/>
    </row>
    <row r="141" spans="1:26">
      <c r="A141" s="20" t="s">
        <v>97</v>
      </c>
      <c r="B141" s="16">
        <v>0</v>
      </c>
      <c r="C141" s="16"/>
      <c r="D141" s="16"/>
      <c r="F141" s="16">
        <f>B141</f>
        <v>0</v>
      </c>
      <c r="G141" s="16">
        <f>F141</f>
        <v>0</v>
      </c>
      <c r="H141" s="16">
        <f t="shared" ref="H141:Y141" si="67">G141</f>
        <v>0</v>
      </c>
      <c r="I141" s="16">
        <f t="shared" si="67"/>
        <v>0</v>
      </c>
      <c r="J141" s="16">
        <f t="shared" si="67"/>
        <v>0</v>
      </c>
      <c r="K141" s="16">
        <f t="shared" si="67"/>
        <v>0</v>
      </c>
      <c r="L141" s="16">
        <f t="shared" si="67"/>
        <v>0</v>
      </c>
      <c r="M141" s="16">
        <f t="shared" si="67"/>
        <v>0</v>
      </c>
      <c r="N141" s="16">
        <f t="shared" si="67"/>
        <v>0</v>
      </c>
      <c r="O141" s="16">
        <f t="shared" si="67"/>
        <v>0</v>
      </c>
      <c r="P141" s="16">
        <f t="shared" si="67"/>
        <v>0</v>
      </c>
      <c r="Q141" s="16">
        <f t="shared" si="67"/>
        <v>0</v>
      </c>
      <c r="R141" s="16">
        <f t="shared" si="67"/>
        <v>0</v>
      </c>
      <c r="S141" s="16">
        <f t="shared" si="67"/>
        <v>0</v>
      </c>
      <c r="T141" s="16">
        <f t="shared" si="67"/>
        <v>0</v>
      </c>
      <c r="U141" s="16">
        <f t="shared" si="67"/>
        <v>0</v>
      </c>
      <c r="V141" s="16">
        <f t="shared" si="67"/>
        <v>0</v>
      </c>
      <c r="W141" s="16">
        <f t="shared" si="67"/>
        <v>0</v>
      </c>
      <c r="X141" s="16">
        <f t="shared" si="67"/>
        <v>0</v>
      </c>
      <c r="Y141" s="16">
        <f t="shared" si="67"/>
        <v>0</v>
      </c>
      <c r="Z141" s="16"/>
    </row>
    <row r="142" spans="1:26">
      <c r="A142" s="20" t="s">
        <v>98</v>
      </c>
      <c r="B142" s="16"/>
      <c r="C142" s="16"/>
      <c r="D142" s="16"/>
      <c r="F142" s="25">
        <f>-ROUND(F140/F143,0)</f>
        <v>-929505</v>
      </c>
      <c r="G142" s="25">
        <f t="shared" ref="G142:Y142" si="68">-ROUND(G140/G143,0)</f>
        <v>-898521</v>
      </c>
      <c r="H142" s="25">
        <f t="shared" si="68"/>
        <v>-868571</v>
      </c>
      <c r="I142" s="25">
        <f t="shared" si="68"/>
        <v>-839618</v>
      </c>
      <c r="J142" s="25">
        <f t="shared" si="68"/>
        <v>-811631</v>
      </c>
      <c r="K142" s="25">
        <f t="shared" si="68"/>
        <v>-784577</v>
      </c>
      <c r="L142" s="25">
        <f t="shared" si="68"/>
        <v>-758424</v>
      </c>
      <c r="M142" s="25">
        <f t="shared" si="68"/>
        <v>-733143</v>
      </c>
      <c r="N142" s="25">
        <f t="shared" si="68"/>
        <v>-708705</v>
      </c>
      <c r="O142" s="25">
        <f t="shared" si="68"/>
        <v>-685082</v>
      </c>
      <c r="P142" s="25">
        <f t="shared" si="68"/>
        <v>-662246</v>
      </c>
      <c r="Q142" s="25">
        <f t="shared" si="68"/>
        <v>-640171</v>
      </c>
      <c r="R142" s="25">
        <f t="shared" si="68"/>
        <v>-618832</v>
      </c>
      <c r="S142" s="25">
        <f t="shared" si="68"/>
        <v>-598204</v>
      </c>
      <c r="T142" s="25">
        <f t="shared" si="68"/>
        <v>-578264</v>
      </c>
      <c r="U142" s="25">
        <f t="shared" si="68"/>
        <v>-558989</v>
      </c>
      <c r="V142" s="25">
        <f t="shared" si="68"/>
        <v>-540356</v>
      </c>
      <c r="W142" s="25">
        <f t="shared" si="68"/>
        <v>-522344</v>
      </c>
      <c r="X142" s="25">
        <f t="shared" si="68"/>
        <v>-504932</v>
      </c>
      <c r="Y142" s="25">
        <f t="shared" si="68"/>
        <v>-488101</v>
      </c>
      <c r="Z142" s="25"/>
    </row>
    <row r="143" spans="1:26">
      <c r="A143" s="20" t="s">
        <v>99</v>
      </c>
      <c r="B143" s="16">
        <v>30</v>
      </c>
      <c r="C143" s="16"/>
      <c r="D143" s="16"/>
      <c r="F143" s="16">
        <f>$B143</f>
        <v>30</v>
      </c>
      <c r="G143" s="16">
        <f t="shared" ref="G143:Y143" si="69">$B143</f>
        <v>30</v>
      </c>
      <c r="H143" s="16">
        <f t="shared" si="69"/>
        <v>30</v>
      </c>
      <c r="I143" s="16">
        <f t="shared" si="69"/>
        <v>30</v>
      </c>
      <c r="J143" s="16">
        <f t="shared" si="69"/>
        <v>30</v>
      </c>
      <c r="K143" s="16">
        <f t="shared" si="69"/>
        <v>30</v>
      </c>
      <c r="L143" s="16">
        <f t="shared" si="69"/>
        <v>30</v>
      </c>
      <c r="M143" s="16">
        <f t="shared" si="69"/>
        <v>30</v>
      </c>
      <c r="N143" s="16">
        <f t="shared" si="69"/>
        <v>30</v>
      </c>
      <c r="O143" s="16">
        <f t="shared" si="69"/>
        <v>30</v>
      </c>
      <c r="P143" s="16">
        <f t="shared" si="69"/>
        <v>30</v>
      </c>
      <c r="Q143" s="16">
        <f t="shared" si="69"/>
        <v>30</v>
      </c>
      <c r="R143" s="16">
        <f t="shared" si="69"/>
        <v>30</v>
      </c>
      <c r="S143" s="16">
        <f t="shared" si="69"/>
        <v>30</v>
      </c>
      <c r="T143" s="16">
        <f t="shared" si="69"/>
        <v>30</v>
      </c>
      <c r="U143" s="16">
        <f t="shared" si="69"/>
        <v>30</v>
      </c>
      <c r="V143" s="16">
        <f t="shared" si="69"/>
        <v>30</v>
      </c>
      <c r="W143" s="16">
        <f t="shared" si="69"/>
        <v>30</v>
      </c>
      <c r="X143" s="16">
        <f t="shared" si="69"/>
        <v>30</v>
      </c>
      <c r="Y143" s="16">
        <f t="shared" si="69"/>
        <v>30</v>
      </c>
      <c r="Z143" s="16"/>
    </row>
    <row r="144" spans="1:26">
      <c r="A144" s="20" t="s">
        <v>2020</v>
      </c>
      <c r="F144" s="16">
        <f t="shared" ref="F144:Y144" si="70">F140+F141+F142</f>
        <v>26955644.550000012</v>
      </c>
      <c r="G144" s="16">
        <f t="shared" si="70"/>
        <v>26057123.550000012</v>
      </c>
      <c r="H144" s="16">
        <f t="shared" si="70"/>
        <v>25188552.550000012</v>
      </c>
      <c r="I144" s="16">
        <f t="shared" si="70"/>
        <v>24348934.550000012</v>
      </c>
      <c r="J144" s="16">
        <f t="shared" si="70"/>
        <v>23537303.550000012</v>
      </c>
      <c r="K144" s="16">
        <f t="shared" si="70"/>
        <v>22752726.550000012</v>
      </c>
      <c r="L144" s="16">
        <f t="shared" si="70"/>
        <v>21994302.550000012</v>
      </c>
      <c r="M144" s="16">
        <f t="shared" si="70"/>
        <v>21261159.550000012</v>
      </c>
      <c r="N144" s="16">
        <f t="shared" si="70"/>
        <v>20552454.550000012</v>
      </c>
      <c r="O144" s="16">
        <f t="shared" si="70"/>
        <v>19867372.550000012</v>
      </c>
      <c r="P144" s="16">
        <f t="shared" si="70"/>
        <v>19205126.550000012</v>
      </c>
      <c r="Q144" s="16">
        <f t="shared" si="70"/>
        <v>18564955.550000012</v>
      </c>
      <c r="R144" s="16">
        <f t="shared" si="70"/>
        <v>17946123.550000012</v>
      </c>
      <c r="S144" s="16">
        <f t="shared" si="70"/>
        <v>17347919.550000012</v>
      </c>
      <c r="T144" s="16">
        <f t="shared" si="70"/>
        <v>16769655.550000012</v>
      </c>
      <c r="U144" s="16">
        <f t="shared" si="70"/>
        <v>16210666.550000012</v>
      </c>
      <c r="V144" s="16">
        <f t="shared" si="70"/>
        <v>15670310.550000012</v>
      </c>
      <c r="W144" s="16">
        <f t="shared" si="70"/>
        <v>15147966.550000012</v>
      </c>
      <c r="X144" s="16">
        <f t="shared" si="70"/>
        <v>14643034.550000012</v>
      </c>
      <c r="Y144" s="16">
        <f t="shared" si="70"/>
        <v>14154933.550000012</v>
      </c>
      <c r="Z144" s="16"/>
    </row>
    <row r="145" spans="1:26">
      <c r="A145" s="6" t="s">
        <v>27</v>
      </c>
    </row>
    <row r="146" spans="1:26" s="556" customFormat="1">
      <c r="A146" s="18"/>
    </row>
    <row r="147" spans="1:26" s="556" customFormat="1">
      <c r="A147" s="18" t="s">
        <v>2021</v>
      </c>
    </row>
    <row r="148" spans="1:26" s="556" customFormat="1">
      <c r="A148" s="18" t="s">
        <v>36</v>
      </c>
      <c r="G148" s="25">
        <f>F150</f>
        <v>469923</v>
      </c>
      <c r="H148" s="25">
        <f t="shared" ref="H148:Y148" si="71">G150</f>
        <v>954729</v>
      </c>
      <c r="I148" s="25">
        <f t="shared" si="71"/>
        <v>1452659</v>
      </c>
      <c r="J148" s="25">
        <f t="shared" si="71"/>
        <v>1968481</v>
      </c>
      <c r="K148" s="25">
        <f t="shared" si="71"/>
        <v>2498473</v>
      </c>
      <c r="L148" s="25">
        <f t="shared" si="71"/>
        <v>3043459</v>
      </c>
      <c r="M148" s="25">
        <f t="shared" si="71"/>
        <v>3615646</v>
      </c>
      <c r="N148" s="25">
        <f t="shared" si="71"/>
        <v>4211001</v>
      </c>
      <c r="O148" s="25">
        <f t="shared" si="71"/>
        <v>4823108</v>
      </c>
      <c r="P148" s="25">
        <f t="shared" si="71"/>
        <v>5459052</v>
      </c>
      <c r="Q148" s="25">
        <f t="shared" si="71"/>
        <v>6114856</v>
      </c>
      <c r="R148" s="25">
        <f t="shared" si="71"/>
        <v>6795054</v>
      </c>
      <c r="S148" s="25">
        <f t="shared" si="71"/>
        <v>7492190</v>
      </c>
      <c r="T148" s="25">
        <f t="shared" si="71"/>
        <v>8210605</v>
      </c>
      <c r="U148" s="25">
        <f t="shared" si="71"/>
        <v>8955114</v>
      </c>
      <c r="V148" s="25">
        <f t="shared" si="71"/>
        <v>9656500</v>
      </c>
      <c r="W148" s="25">
        <f t="shared" si="71"/>
        <v>10382649</v>
      </c>
      <c r="X148" s="25">
        <f t="shared" si="71"/>
        <v>11106359</v>
      </c>
      <c r="Y148" s="25">
        <f t="shared" si="71"/>
        <v>11826417</v>
      </c>
    </row>
    <row r="149" spans="1:26" s="556" customFormat="1">
      <c r="A149" s="18" t="s">
        <v>2022</v>
      </c>
      <c r="F149" s="25">
        <f>-F67</f>
        <v>469923</v>
      </c>
      <c r="G149" s="25">
        <f>-G67</f>
        <v>484806</v>
      </c>
      <c r="H149" s="25">
        <f t="shared" ref="H149:Y149" si="72">-H67</f>
        <v>497930</v>
      </c>
      <c r="I149" s="25">
        <f t="shared" si="72"/>
        <v>515822</v>
      </c>
      <c r="J149" s="25">
        <f t="shared" si="72"/>
        <v>529992</v>
      </c>
      <c r="K149" s="25">
        <f t="shared" si="72"/>
        <v>544986</v>
      </c>
      <c r="L149" s="25">
        <f t="shared" si="72"/>
        <v>572187</v>
      </c>
      <c r="M149" s="25">
        <f t="shared" si="72"/>
        <v>595355</v>
      </c>
      <c r="N149" s="25">
        <f t="shared" si="72"/>
        <v>612107</v>
      </c>
      <c r="O149" s="25">
        <f t="shared" si="72"/>
        <v>635944</v>
      </c>
      <c r="P149" s="25">
        <f t="shared" si="72"/>
        <v>655804</v>
      </c>
      <c r="Q149" s="25">
        <f t="shared" si="72"/>
        <v>680198</v>
      </c>
      <c r="R149" s="25">
        <f t="shared" si="72"/>
        <v>697136</v>
      </c>
      <c r="S149" s="25">
        <f t="shared" si="72"/>
        <v>718415</v>
      </c>
      <c r="T149" s="25">
        <f t="shared" si="72"/>
        <v>744509</v>
      </c>
      <c r="U149" s="25">
        <f t="shared" si="72"/>
        <v>701386</v>
      </c>
      <c r="V149" s="25">
        <f t="shared" si="72"/>
        <v>726149</v>
      </c>
      <c r="W149" s="25">
        <f t="shared" si="72"/>
        <v>723710</v>
      </c>
      <c r="X149" s="25">
        <f t="shared" si="72"/>
        <v>720058</v>
      </c>
      <c r="Y149" s="25">
        <f t="shared" si="72"/>
        <v>746803</v>
      </c>
    </row>
    <row r="150" spans="1:26" s="556" customFormat="1">
      <c r="A150" s="18" t="s">
        <v>2023</v>
      </c>
      <c r="F150" s="25">
        <f>F148+F149</f>
        <v>469923</v>
      </c>
      <c r="G150" s="25">
        <f>G148+G149</f>
        <v>954729</v>
      </c>
      <c r="H150" s="25">
        <f t="shared" ref="H150:Y150" si="73">H148+H149</f>
        <v>1452659</v>
      </c>
      <c r="I150" s="25">
        <f t="shared" si="73"/>
        <v>1968481</v>
      </c>
      <c r="J150" s="25">
        <f t="shared" si="73"/>
        <v>2498473</v>
      </c>
      <c r="K150" s="25">
        <f t="shared" si="73"/>
        <v>3043459</v>
      </c>
      <c r="L150" s="25">
        <f t="shared" si="73"/>
        <v>3615646</v>
      </c>
      <c r="M150" s="25">
        <f t="shared" si="73"/>
        <v>4211001</v>
      </c>
      <c r="N150" s="25">
        <f t="shared" si="73"/>
        <v>4823108</v>
      </c>
      <c r="O150" s="25">
        <f t="shared" si="73"/>
        <v>5459052</v>
      </c>
      <c r="P150" s="25">
        <f t="shared" si="73"/>
        <v>6114856</v>
      </c>
      <c r="Q150" s="25">
        <f t="shared" si="73"/>
        <v>6795054</v>
      </c>
      <c r="R150" s="25">
        <f t="shared" si="73"/>
        <v>7492190</v>
      </c>
      <c r="S150" s="25">
        <f t="shared" si="73"/>
        <v>8210605</v>
      </c>
      <c r="T150" s="25">
        <f t="shared" si="73"/>
        <v>8955114</v>
      </c>
      <c r="U150" s="25">
        <f t="shared" si="73"/>
        <v>9656500</v>
      </c>
      <c r="V150" s="25">
        <f t="shared" si="73"/>
        <v>10382649</v>
      </c>
      <c r="W150" s="25">
        <f t="shared" si="73"/>
        <v>11106359</v>
      </c>
      <c r="X150" s="25">
        <f t="shared" si="73"/>
        <v>11826417</v>
      </c>
      <c r="Y150" s="25">
        <f t="shared" si="73"/>
        <v>12573220</v>
      </c>
    </row>
    <row r="151" spans="1:26" s="556" customFormat="1">
      <c r="A151" s="18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</row>
    <row r="152" spans="1:26">
      <c r="A152" s="18" t="s">
        <v>34</v>
      </c>
      <c r="F152" s="16">
        <f>F136+F144+F150</f>
        <v>27986109.550000012</v>
      </c>
      <c r="G152" s="16">
        <f>G136+G144+G150</f>
        <v>27577999.550000012</v>
      </c>
      <c r="H152" s="16">
        <f t="shared" ref="H152:Y152" si="74">H136+H144+H150</f>
        <v>27213020.550000012</v>
      </c>
      <c r="I152" s="16">
        <f t="shared" si="74"/>
        <v>26894942.550000012</v>
      </c>
      <c r="J152" s="16">
        <f t="shared" si="74"/>
        <v>26676831.550000012</v>
      </c>
      <c r="K152" s="16">
        <f t="shared" si="74"/>
        <v>26450061.550000012</v>
      </c>
      <c r="L152" s="16">
        <f t="shared" si="74"/>
        <v>26276901.550000012</v>
      </c>
      <c r="M152" s="16">
        <f t="shared" si="74"/>
        <v>26152452.550000012</v>
      </c>
      <c r="N152" s="16">
        <f t="shared" si="74"/>
        <v>26110278.550000012</v>
      </c>
      <c r="O152" s="16">
        <f t="shared" si="74"/>
        <v>26105223.550000012</v>
      </c>
      <c r="P152" s="16">
        <f t="shared" si="74"/>
        <v>26114357.550000012</v>
      </c>
      <c r="Q152" s="16">
        <f t="shared" si="74"/>
        <v>26170271.550000012</v>
      </c>
      <c r="R152" s="16">
        <f t="shared" si="74"/>
        <v>26313396.550000012</v>
      </c>
      <c r="S152" s="16">
        <f t="shared" si="74"/>
        <v>26451109.550000012</v>
      </c>
      <c r="T152" s="16">
        <f t="shared" si="74"/>
        <v>26670909.550000012</v>
      </c>
      <c r="U152" s="16">
        <f t="shared" si="74"/>
        <v>26813306.550000012</v>
      </c>
      <c r="V152" s="16">
        <f t="shared" si="74"/>
        <v>27055867.550000012</v>
      </c>
      <c r="W152" s="16">
        <f t="shared" si="74"/>
        <v>27257233.550000012</v>
      </c>
      <c r="X152" s="16">
        <f t="shared" si="74"/>
        <v>27472359.550000012</v>
      </c>
      <c r="Y152" s="16">
        <f t="shared" si="74"/>
        <v>27771178.550000012</v>
      </c>
    </row>
    <row r="153" spans="1:26">
      <c r="A153" s="18"/>
    </row>
    <row r="154" spans="1:26">
      <c r="A154" s="18" t="s">
        <v>73</v>
      </c>
    </row>
    <row r="155" spans="1:26">
      <c r="A155" s="18" t="s">
        <v>96</v>
      </c>
      <c r="B155" s="2">
        <f>'DCF Forecast Parameters'!C77</f>
        <v>0.72</v>
      </c>
      <c r="C155" s="2"/>
      <c r="D155" s="2"/>
    </row>
    <row r="156" spans="1:26">
      <c r="A156" s="18" t="s">
        <v>101</v>
      </c>
      <c r="B156" s="9">
        <f>ROUND(B155*B93,0)</f>
        <v>71704669</v>
      </c>
      <c r="C156" s="9"/>
      <c r="D156" s="9"/>
      <c r="F156" s="25">
        <f>B156</f>
        <v>71704669</v>
      </c>
      <c r="G156" s="25">
        <f>F159</f>
        <v>73479092.75</v>
      </c>
      <c r="H156" s="25">
        <f t="shared" ref="H156:Y156" si="75">G159</f>
        <v>75322031.079999998</v>
      </c>
      <c r="I156" s="25">
        <f t="shared" si="75"/>
        <v>77225136.730000004</v>
      </c>
      <c r="J156" s="25">
        <f t="shared" si="75"/>
        <v>79196116.579999998</v>
      </c>
      <c r="K156" s="25">
        <f t="shared" si="75"/>
        <v>81929824.060000002</v>
      </c>
      <c r="L156" s="25">
        <f t="shared" si="75"/>
        <v>84801815.930000007</v>
      </c>
      <c r="M156" s="25">
        <f t="shared" si="75"/>
        <v>87798395.969999999</v>
      </c>
      <c r="N156" s="25">
        <f t="shared" si="75"/>
        <v>90940932.959999993</v>
      </c>
      <c r="O156" s="25">
        <f t="shared" si="75"/>
        <v>94711766.879999995</v>
      </c>
      <c r="P156" s="25">
        <f t="shared" si="75"/>
        <v>98995904.86999999</v>
      </c>
      <c r="Q156" s="25">
        <f t="shared" si="75"/>
        <v>103428312.33999999</v>
      </c>
      <c r="R156" s="25">
        <f t="shared" si="75"/>
        <v>108018135.98999999</v>
      </c>
      <c r="S156" s="25">
        <f t="shared" si="75"/>
        <v>113350238.45999999</v>
      </c>
      <c r="T156" s="25">
        <f t="shared" si="75"/>
        <v>118839962.13</v>
      </c>
      <c r="U156" s="25">
        <f t="shared" si="75"/>
        <v>124935043.78</v>
      </c>
      <c r="V156" s="25">
        <f t="shared" si="75"/>
        <v>130968767.93000001</v>
      </c>
      <c r="W156" s="25">
        <f t="shared" si="75"/>
        <v>137648050.95000002</v>
      </c>
      <c r="X156" s="25">
        <f t="shared" si="75"/>
        <v>144253262.12</v>
      </c>
      <c r="Y156" s="25">
        <f t="shared" si="75"/>
        <v>150777090.41</v>
      </c>
      <c r="Z156" s="25"/>
    </row>
    <row r="157" spans="1:26">
      <c r="A157" s="18" t="s">
        <v>2025</v>
      </c>
      <c r="F157" s="25">
        <f>F53+F142</f>
        <v>1774423.75</v>
      </c>
      <c r="G157" s="25">
        <f t="shared" ref="G157:Y157" si="76">G53+G142</f>
        <v>1842938.33</v>
      </c>
      <c r="H157" s="25">
        <f t="shared" si="76"/>
        <v>1903105.6500000004</v>
      </c>
      <c r="I157" s="25">
        <f t="shared" si="76"/>
        <v>1970979.8499999996</v>
      </c>
      <c r="J157" s="25">
        <f t="shared" si="76"/>
        <v>2733707.4800000004</v>
      </c>
      <c r="K157" s="25">
        <f t="shared" si="76"/>
        <v>2871991.8699999992</v>
      </c>
      <c r="L157" s="25">
        <f t="shared" si="76"/>
        <v>2996580.0399999991</v>
      </c>
      <c r="M157" s="25">
        <f t="shared" si="76"/>
        <v>3142536.99</v>
      </c>
      <c r="N157" s="25">
        <f t="shared" si="76"/>
        <v>3770833.92</v>
      </c>
      <c r="O157" s="25">
        <f t="shared" si="76"/>
        <v>4284137.99</v>
      </c>
      <c r="P157" s="25">
        <f t="shared" si="76"/>
        <v>4432407.4700000007</v>
      </c>
      <c r="Q157" s="25">
        <f t="shared" si="76"/>
        <v>4589823.6500000004</v>
      </c>
      <c r="R157" s="25">
        <f t="shared" si="76"/>
        <v>5332102.4700000007</v>
      </c>
      <c r="S157" s="25">
        <f t="shared" si="76"/>
        <v>5489723.6699999999</v>
      </c>
      <c r="T157" s="25">
        <f t="shared" si="76"/>
        <v>6095081.6500000004</v>
      </c>
      <c r="U157" s="25">
        <f t="shared" si="76"/>
        <v>6033724.1500000004</v>
      </c>
      <c r="V157" s="25">
        <f t="shared" si="76"/>
        <v>6679283.0199999996</v>
      </c>
      <c r="W157" s="25">
        <f t="shared" si="76"/>
        <v>6605211.1699999999</v>
      </c>
      <c r="X157" s="25">
        <f t="shared" si="76"/>
        <v>6523828.2899999991</v>
      </c>
      <c r="Y157" s="25">
        <f t="shared" si="76"/>
        <v>6954368.620000001</v>
      </c>
      <c r="Z157" s="25"/>
    </row>
    <row r="158" spans="1:26">
      <c r="A158" s="18" t="s">
        <v>100</v>
      </c>
      <c r="B158">
        <v>0</v>
      </c>
      <c r="F158">
        <f>$B158</f>
        <v>0</v>
      </c>
      <c r="G158">
        <f>$B158</f>
        <v>0</v>
      </c>
      <c r="H158">
        <f t="shared" ref="H158:Y158" si="77">$B158</f>
        <v>0</v>
      </c>
      <c r="I158">
        <f t="shared" si="77"/>
        <v>0</v>
      </c>
      <c r="J158">
        <f t="shared" si="77"/>
        <v>0</v>
      </c>
      <c r="K158">
        <f t="shared" si="77"/>
        <v>0</v>
      </c>
      <c r="L158">
        <f t="shared" si="77"/>
        <v>0</v>
      </c>
      <c r="M158">
        <f t="shared" si="77"/>
        <v>0</v>
      </c>
      <c r="N158">
        <f t="shared" si="77"/>
        <v>0</v>
      </c>
      <c r="O158">
        <f t="shared" si="77"/>
        <v>0</v>
      </c>
      <c r="P158">
        <f t="shared" si="77"/>
        <v>0</v>
      </c>
      <c r="Q158">
        <f t="shared" si="77"/>
        <v>0</v>
      </c>
      <c r="R158">
        <f t="shared" si="77"/>
        <v>0</v>
      </c>
      <c r="S158">
        <f t="shared" si="77"/>
        <v>0</v>
      </c>
      <c r="T158">
        <f t="shared" si="77"/>
        <v>0</v>
      </c>
      <c r="U158">
        <f t="shared" si="77"/>
        <v>0</v>
      </c>
      <c r="V158">
        <f t="shared" si="77"/>
        <v>0</v>
      </c>
      <c r="W158">
        <f t="shared" si="77"/>
        <v>0</v>
      </c>
      <c r="X158">
        <f t="shared" si="77"/>
        <v>0</v>
      </c>
      <c r="Y158">
        <f t="shared" si="77"/>
        <v>0</v>
      </c>
    </row>
    <row r="159" spans="1:26">
      <c r="A159" s="18" t="s">
        <v>102</v>
      </c>
      <c r="F159" s="25">
        <f>F156+F157+F158</f>
        <v>73479092.75</v>
      </c>
      <c r="G159" s="25">
        <f>G156+G157+G158</f>
        <v>75322031.079999998</v>
      </c>
      <c r="H159" s="25">
        <f t="shared" ref="H159:Y159" si="78">H156+H157+H158</f>
        <v>77225136.730000004</v>
      </c>
      <c r="I159" s="25">
        <f t="shared" si="78"/>
        <v>79196116.579999998</v>
      </c>
      <c r="J159" s="25">
        <f t="shared" si="78"/>
        <v>81929824.060000002</v>
      </c>
      <c r="K159" s="25">
        <f t="shared" si="78"/>
        <v>84801815.930000007</v>
      </c>
      <c r="L159" s="25">
        <f t="shared" si="78"/>
        <v>87798395.969999999</v>
      </c>
      <c r="M159" s="25">
        <f t="shared" si="78"/>
        <v>90940932.959999993</v>
      </c>
      <c r="N159" s="25">
        <f t="shared" si="78"/>
        <v>94711766.879999995</v>
      </c>
      <c r="O159" s="25">
        <f t="shared" si="78"/>
        <v>98995904.86999999</v>
      </c>
      <c r="P159" s="25">
        <f t="shared" si="78"/>
        <v>103428312.33999999</v>
      </c>
      <c r="Q159" s="25">
        <f t="shared" si="78"/>
        <v>108018135.98999999</v>
      </c>
      <c r="R159" s="25">
        <f t="shared" si="78"/>
        <v>113350238.45999999</v>
      </c>
      <c r="S159" s="25">
        <f t="shared" si="78"/>
        <v>118839962.13</v>
      </c>
      <c r="T159" s="25">
        <f t="shared" si="78"/>
        <v>124935043.78</v>
      </c>
      <c r="U159" s="25">
        <f t="shared" si="78"/>
        <v>130968767.93000001</v>
      </c>
      <c r="V159" s="25">
        <f t="shared" si="78"/>
        <v>137648050.95000002</v>
      </c>
      <c r="W159" s="25">
        <f t="shared" si="78"/>
        <v>144253262.12</v>
      </c>
      <c r="X159" s="25">
        <f t="shared" si="78"/>
        <v>150777090.41</v>
      </c>
      <c r="Y159" s="25">
        <f t="shared" si="78"/>
        <v>157731459.03</v>
      </c>
      <c r="Z159" s="25"/>
    </row>
    <row r="160" spans="1:26" s="556" customFormat="1">
      <c r="A160" s="18" t="s">
        <v>32</v>
      </c>
      <c r="F160" s="25">
        <f>F40</f>
        <v>4811901.75</v>
      </c>
      <c r="G160" s="25">
        <f t="shared" ref="G160:Y160" si="79">G40</f>
        <v>4831031.33</v>
      </c>
      <c r="H160" s="25">
        <f t="shared" si="79"/>
        <v>4840999.6500000004</v>
      </c>
      <c r="I160" s="25">
        <f t="shared" si="79"/>
        <v>4864290.8499999996</v>
      </c>
      <c r="J160" s="25">
        <f t="shared" si="79"/>
        <v>5867141.4800000004</v>
      </c>
      <c r="K160" s="25">
        <f t="shared" si="79"/>
        <v>5994180.8699999992</v>
      </c>
      <c r="L160" s="25">
        <f t="shared" si="79"/>
        <v>6104206.0399999991</v>
      </c>
      <c r="M160" s="25">
        <f t="shared" si="79"/>
        <v>6246453.9900000002</v>
      </c>
      <c r="N160" s="25">
        <f t="shared" si="79"/>
        <v>7069103.9199999999</v>
      </c>
      <c r="O160" s="25">
        <f t="shared" si="79"/>
        <v>7732073.9900000002</v>
      </c>
      <c r="P160" s="25">
        <f t="shared" si="79"/>
        <v>7883667.4700000007</v>
      </c>
      <c r="Q160" s="25">
        <f t="shared" si="79"/>
        <v>8050020.6500000004</v>
      </c>
      <c r="R160" s="25">
        <f t="shared" si="79"/>
        <v>9040683.4700000007</v>
      </c>
      <c r="S160" s="25">
        <f t="shared" si="79"/>
        <v>9210932.6699999999</v>
      </c>
      <c r="T160" s="25">
        <f t="shared" si="79"/>
        <v>10012533.65</v>
      </c>
      <c r="U160" s="25">
        <f t="shared" si="79"/>
        <v>9878209.1500000004</v>
      </c>
      <c r="V160" s="25">
        <f t="shared" si="79"/>
        <v>10739602.02</v>
      </c>
      <c r="W160" s="25">
        <f t="shared" si="79"/>
        <v>10590546.17</v>
      </c>
      <c r="X160" s="25">
        <f t="shared" si="79"/>
        <v>10432705.289999999</v>
      </c>
      <c r="Y160" s="25">
        <f t="shared" si="79"/>
        <v>10996214.620000001</v>
      </c>
      <c r="Z160" s="25"/>
    </row>
    <row r="161" spans="1:26" s="556" customFormat="1">
      <c r="A161" s="18" t="s">
        <v>2027</v>
      </c>
      <c r="F161" s="26">
        <f>F160/F159</f>
        <v>6.5486678862131165E-2</v>
      </c>
      <c r="G161" s="26">
        <f t="shared" ref="G161:Y161" si="80">G160/G159</f>
        <v>6.4138357141072466E-2</v>
      </c>
      <c r="H161" s="26">
        <f t="shared" si="80"/>
        <v>6.2686838184896274E-2</v>
      </c>
      <c r="I161" s="26">
        <f t="shared" si="80"/>
        <v>6.142082541492213E-2</v>
      </c>
      <c r="J161" s="26">
        <f t="shared" si="80"/>
        <v>7.1611791521769816E-2</v>
      </c>
      <c r="K161" s="26">
        <f t="shared" si="80"/>
        <v>7.0684581506461133E-2</v>
      </c>
      <c r="L161" s="26">
        <f t="shared" si="80"/>
        <v>6.9525256954418135E-2</v>
      </c>
      <c r="M161" s="26">
        <f t="shared" si="80"/>
        <v>6.8686935428158388E-2</v>
      </c>
      <c r="N161" s="26">
        <f t="shared" si="80"/>
        <v>7.4638074580073765E-2</v>
      </c>
      <c r="O161" s="26">
        <f t="shared" si="80"/>
        <v>7.8104988283643137E-2</v>
      </c>
      <c r="P161" s="26">
        <f t="shared" si="80"/>
        <v>7.6223495207811312E-2</v>
      </c>
      <c r="Q161" s="26">
        <f t="shared" si="80"/>
        <v>7.4524713616102842E-2</v>
      </c>
      <c r="R161" s="26">
        <f t="shared" si="80"/>
        <v>7.975883944161577E-2</v>
      </c>
      <c r="S161" s="26">
        <f t="shared" si="80"/>
        <v>7.7507031346274638E-2</v>
      </c>
      <c r="T161" s="26">
        <f t="shared" si="80"/>
        <v>8.0141914926857682E-2</v>
      </c>
      <c r="U161" s="26">
        <f t="shared" si="80"/>
        <v>7.5424158798528901E-2</v>
      </c>
      <c r="V161" s="26">
        <f t="shared" si="80"/>
        <v>7.8022187353027669E-2</v>
      </c>
      <c r="W161" s="26">
        <f t="shared" si="80"/>
        <v>7.3416337449547855E-2</v>
      </c>
      <c r="X161" s="26">
        <f t="shared" si="80"/>
        <v>6.9192907633586154E-2</v>
      </c>
      <c r="Y161" s="26">
        <f t="shared" si="80"/>
        <v>6.9714784150373937E-2</v>
      </c>
      <c r="Z161" s="25"/>
    </row>
    <row r="162" spans="1:26" s="556" customFormat="1">
      <c r="A162" s="18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spans="1:26" s="556" customFormat="1">
      <c r="A163" s="18" t="s">
        <v>2018</v>
      </c>
      <c r="F163" s="25">
        <f>F152+F159</f>
        <v>101465202.30000001</v>
      </c>
      <c r="G163" s="25">
        <f>G152+G159</f>
        <v>102900030.63000001</v>
      </c>
      <c r="H163" s="25">
        <f t="shared" ref="H163:Y163" si="81">H152+H159</f>
        <v>104438157.28000002</v>
      </c>
      <c r="I163" s="25">
        <f t="shared" si="81"/>
        <v>106091059.13000001</v>
      </c>
      <c r="J163" s="25">
        <f t="shared" si="81"/>
        <v>108606655.61000001</v>
      </c>
      <c r="K163" s="25">
        <f t="shared" si="81"/>
        <v>111251877.48000002</v>
      </c>
      <c r="L163" s="25">
        <f t="shared" si="81"/>
        <v>114075297.52000001</v>
      </c>
      <c r="M163" s="25">
        <f t="shared" si="81"/>
        <v>117093385.51000001</v>
      </c>
      <c r="N163" s="25">
        <f t="shared" si="81"/>
        <v>120822045.43000001</v>
      </c>
      <c r="O163" s="25">
        <f t="shared" si="81"/>
        <v>125101128.42</v>
      </c>
      <c r="P163" s="25">
        <f t="shared" si="81"/>
        <v>129542669.89</v>
      </c>
      <c r="Q163" s="25">
        <f t="shared" si="81"/>
        <v>134188407.54000001</v>
      </c>
      <c r="R163" s="25">
        <f t="shared" si="81"/>
        <v>139663635.00999999</v>
      </c>
      <c r="S163" s="25">
        <f t="shared" si="81"/>
        <v>145291071.68000001</v>
      </c>
      <c r="T163" s="25">
        <f t="shared" si="81"/>
        <v>151605953.33000001</v>
      </c>
      <c r="U163" s="25">
        <f t="shared" si="81"/>
        <v>157782074.48000002</v>
      </c>
      <c r="V163" s="25">
        <f t="shared" si="81"/>
        <v>164703918.50000003</v>
      </c>
      <c r="W163" s="25">
        <f t="shared" si="81"/>
        <v>171510495.67000002</v>
      </c>
      <c r="X163" s="25">
        <f t="shared" si="81"/>
        <v>178249449.96000001</v>
      </c>
      <c r="Y163" s="25">
        <f t="shared" si="81"/>
        <v>185502637.58000001</v>
      </c>
      <c r="Z163" s="25"/>
    </row>
    <row r="164" spans="1:26" s="556" customFormat="1">
      <c r="A164" s="18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spans="1:26" s="556" customFormat="1">
      <c r="A165" s="18" t="s">
        <v>2024</v>
      </c>
      <c r="F165" s="25">
        <f>F109-F163</f>
        <v>-2750532</v>
      </c>
      <c r="G165" s="25">
        <f>G109-G163</f>
        <v>-5038406</v>
      </c>
      <c r="H165" s="25">
        <f t="shared" ref="H165:Y165" si="82">H109-H163</f>
        <v>-7414713</v>
      </c>
      <c r="I165" s="25">
        <f t="shared" si="82"/>
        <v>-9875596</v>
      </c>
      <c r="J165" s="25">
        <f t="shared" si="82"/>
        <v>-13183060</v>
      </c>
      <c r="K165" s="25">
        <f t="shared" si="82"/>
        <v>-16602412</v>
      </c>
      <c r="L165" s="25">
        <f t="shared" si="82"/>
        <v>-19985570</v>
      </c>
      <c r="M165" s="25">
        <f t="shared" si="82"/>
        <v>-23522193.999999985</v>
      </c>
      <c r="N165" s="25">
        <f t="shared" si="82"/>
        <v>-27752343</v>
      </c>
      <c r="O165" s="25">
        <f t="shared" si="82"/>
        <v>-32493348.999999985</v>
      </c>
      <c r="P165" s="25">
        <f t="shared" si="82"/>
        <v>-37373080.999999985</v>
      </c>
      <c r="Q165" s="25">
        <f t="shared" si="82"/>
        <v>-42419716.999999985</v>
      </c>
      <c r="R165" s="25">
        <f t="shared" si="82"/>
        <v>-48273616.999999985</v>
      </c>
      <c r="S165" s="25">
        <f t="shared" si="82"/>
        <v>-54257622</v>
      </c>
      <c r="T165" s="25">
        <f t="shared" si="82"/>
        <v>-60892637</v>
      </c>
      <c r="U165" s="25">
        <f t="shared" si="82"/>
        <v>-67726187</v>
      </c>
      <c r="V165" s="25">
        <f t="shared" si="82"/>
        <v>-75268148.00000003</v>
      </c>
      <c r="W165" s="25">
        <f t="shared" si="82"/>
        <v>-82684523.000000015</v>
      </c>
      <c r="X165" s="25">
        <f t="shared" si="82"/>
        <v>-90026896.999999985</v>
      </c>
      <c r="Y165" s="25">
        <f t="shared" si="82"/>
        <v>-97842425</v>
      </c>
      <c r="Z165" s="25"/>
    </row>
    <row r="166" spans="1:26">
      <c r="A166" s="18"/>
    </row>
    <row r="167" spans="1:26">
      <c r="A167" s="4" t="s">
        <v>158</v>
      </c>
    </row>
    <row r="168" spans="1:26">
      <c r="A168" s="18" t="s">
        <v>35</v>
      </c>
      <c r="F168" s="16">
        <f t="shared" ref="F168:Y168" si="83">F89</f>
        <v>1411155</v>
      </c>
      <c r="G168" s="16">
        <f t="shared" si="83"/>
        <v>1429959</v>
      </c>
      <c r="H168" s="16">
        <f t="shared" si="83"/>
        <v>1449037</v>
      </c>
      <c r="I168" s="16">
        <f t="shared" si="83"/>
        <v>1468397</v>
      </c>
      <c r="J168" s="16">
        <f t="shared" si="83"/>
        <v>1488038</v>
      </c>
      <c r="K168" s="16">
        <f t="shared" si="83"/>
        <v>1507965</v>
      </c>
      <c r="L168" s="16">
        <f t="shared" si="83"/>
        <v>1750771</v>
      </c>
      <c r="M168" s="16">
        <f t="shared" si="83"/>
        <v>1781820</v>
      </c>
      <c r="N168" s="16">
        <f t="shared" si="83"/>
        <v>1813467</v>
      </c>
      <c r="O168" s="16">
        <f t="shared" si="83"/>
        <v>1845726</v>
      </c>
      <c r="P168" s="16">
        <f t="shared" si="83"/>
        <v>1878610</v>
      </c>
      <c r="Q168" s="16">
        <f t="shared" si="83"/>
        <v>1912130</v>
      </c>
      <c r="R168" s="16">
        <f t="shared" si="83"/>
        <v>1946302</v>
      </c>
      <c r="S168" s="16">
        <f t="shared" si="83"/>
        <v>1981137</v>
      </c>
      <c r="T168" s="16">
        <f t="shared" si="83"/>
        <v>2016650</v>
      </c>
      <c r="U168" s="16">
        <f t="shared" si="83"/>
        <v>1686951</v>
      </c>
      <c r="V168" s="16">
        <f t="shared" si="83"/>
        <v>1710730</v>
      </c>
      <c r="W168" s="16">
        <f t="shared" si="83"/>
        <v>1734870</v>
      </c>
      <c r="X168" s="16">
        <f t="shared" si="83"/>
        <v>1759376</v>
      </c>
      <c r="Y168" s="16">
        <f t="shared" si="83"/>
        <v>1784260</v>
      </c>
    </row>
    <row r="169" spans="1:26">
      <c r="A169" s="18"/>
    </row>
    <row r="170" spans="1:26">
      <c r="A170" s="18" t="s">
        <v>104</v>
      </c>
    </row>
    <row r="171" spans="1:26">
      <c r="A171" s="18" t="s">
        <v>22</v>
      </c>
      <c r="B171" s="25">
        <f>B82</f>
        <v>0</v>
      </c>
      <c r="C171" s="25"/>
      <c r="D171" s="25"/>
      <c r="E171" s="25"/>
      <c r="F171" s="25">
        <f t="shared" ref="F171:Y171" si="84">F82</f>
        <v>0</v>
      </c>
      <c r="G171" s="25">
        <f t="shared" si="84"/>
        <v>0</v>
      </c>
      <c r="H171" s="25">
        <f t="shared" si="84"/>
        <v>0</v>
      </c>
      <c r="I171" s="25">
        <f t="shared" si="84"/>
        <v>0</v>
      </c>
      <c r="J171" s="25">
        <f t="shared" si="84"/>
        <v>0</v>
      </c>
      <c r="K171" s="25">
        <f t="shared" si="84"/>
        <v>0</v>
      </c>
      <c r="L171" s="25">
        <f t="shared" si="84"/>
        <v>0</v>
      </c>
      <c r="M171" s="25">
        <f t="shared" si="84"/>
        <v>0</v>
      </c>
      <c r="N171" s="25">
        <f t="shared" si="84"/>
        <v>0</v>
      </c>
      <c r="O171" s="25">
        <f t="shared" si="84"/>
        <v>0</v>
      </c>
      <c r="P171" s="25">
        <f t="shared" si="84"/>
        <v>0</v>
      </c>
      <c r="Q171" s="25">
        <f t="shared" si="84"/>
        <v>0</v>
      </c>
      <c r="R171" s="25">
        <f t="shared" si="84"/>
        <v>0</v>
      </c>
      <c r="S171" s="25">
        <f t="shared" si="84"/>
        <v>0</v>
      </c>
      <c r="T171" s="25">
        <f t="shared" si="84"/>
        <v>0</v>
      </c>
      <c r="U171" s="25">
        <f t="shared" si="84"/>
        <v>0</v>
      </c>
      <c r="V171" s="25">
        <f t="shared" si="84"/>
        <v>0</v>
      </c>
      <c r="W171" s="25">
        <f t="shared" si="84"/>
        <v>0</v>
      </c>
      <c r="X171" s="25">
        <f t="shared" si="84"/>
        <v>0</v>
      </c>
      <c r="Y171" s="25">
        <f t="shared" si="84"/>
        <v>0</v>
      </c>
      <c r="Z171" s="25"/>
    </row>
    <row r="172" spans="1:26">
      <c r="A172" s="18" t="s">
        <v>24</v>
      </c>
      <c r="B172" s="25">
        <f>B136</f>
        <v>347159</v>
      </c>
      <c r="C172" s="25"/>
      <c r="D172" s="25"/>
      <c r="E172" s="25"/>
      <c r="F172" s="25">
        <f t="shared" ref="F172:Y172" si="85">F136</f>
        <v>560542</v>
      </c>
      <c r="G172" s="25">
        <f t="shared" si="85"/>
        <v>566147</v>
      </c>
      <c r="H172" s="25">
        <f t="shared" si="85"/>
        <v>571809</v>
      </c>
      <c r="I172" s="25">
        <f t="shared" si="85"/>
        <v>577527</v>
      </c>
      <c r="J172" s="25">
        <f t="shared" si="85"/>
        <v>641055</v>
      </c>
      <c r="K172" s="25">
        <f t="shared" si="85"/>
        <v>653876</v>
      </c>
      <c r="L172" s="25">
        <f t="shared" si="85"/>
        <v>666953</v>
      </c>
      <c r="M172" s="25">
        <f t="shared" si="85"/>
        <v>680292</v>
      </c>
      <c r="N172" s="25">
        <f t="shared" si="85"/>
        <v>734716</v>
      </c>
      <c r="O172" s="25">
        <f t="shared" si="85"/>
        <v>778799</v>
      </c>
      <c r="P172" s="25">
        <f t="shared" si="85"/>
        <v>794375</v>
      </c>
      <c r="Q172" s="25">
        <f t="shared" si="85"/>
        <v>810262</v>
      </c>
      <c r="R172" s="25">
        <f t="shared" si="85"/>
        <v>875083</v>
      </c>
      <c r="S172" s="25">
        <f t="shared" si="85"/>
        <v>892585</v>
      </c>
      <c r="T172" s="25">
        <f t="shared" si="85"/>
        <v>946140</v>
      </c>
      <c r="U172" s="25">
        <f t="shared" si="85"/>
        <v>946140</v>
      </c>
      <c r="V172" s="25">
        <f t="shared" si="85"/>
        <v>1002908</v>
      </c>
      <c r="W172" s="25">
        <f t="shared" si="85"/>
        <v>1002908</v>
      </c>
      <c r="X172" s="25">
        <f t="shared" si="85"/>
        <v>1002908</v>
      </c>
      <c r="Y172" s="25">
        <f t="shared" si="85"/>
        <v>1043025</v>
      </c>
      <c r="Z172" s="25"/>
    </row>
    <row r="173" spans="1:26">
      <c r="A173" s="18" t="s">
        <v>103</v>
      </c>
      <c r="B173" s="25">
        <f>B171-B172</f>
        <v>-347159</v>
      </c>
      <c r="C173" s="25"/>
      <c r="D173" s="25"/>
      <c r="E173" s="25"/>
      <c r="F173" s="25">
        <f>F171-F172</f>
        <v>-560542</v>
      </c>
      <c r="G173" s="25">
        <f>G171-G172</f>
        <v>-566147</v>
      </c>
      <c r="H173" s="25">
        <f t="shared" ref="H173:Y173" si="86">H171-H172</f>
        <v>-571809</v>
      </c>
      <c r="I173" s="25">
        <f t="shared" si="86"/>
        <v>-577527</v>
      </c>
      <c r="J173" s="25">
        <f t="shared" si="86"/>
        <v>-641055</v>
      </c>
      <c r="K173" s="25">
        <f t="shared" si="86"/>
        <v>-653876</v>
      </c>
      <c r="L173" s="25">
        <f t="shared" si="86"/>
        <v>-666953</v>
      </c>
      <c r="M173" s="25">
        <f t="shared" si="86"/>
        <v>-680292</v>
      </c>
      <c r="N173" s="25">
        <f t="shared" si="86"/>
        <v>-734716</v>
      </c>
      <c r="O173" s="25">
        <f t="shared" si="86"/>
        <v>-778799</v>
      </c>
      <c r="P173" s="25">
        <f t="shared" si="86"/>
        <v>-794375</v>
      </c>
      <c r="Q173" s="25">
        <f t="shared" si="86"/>
        <v>-810262</v>
      </c>
      <c r="R173" s="25">
        <f t="shared" si="86"/>
        <v>-875083</v>
      </c>
      <c r="S173" s="25">
        <f t="shared" si="86"/>
        <v>-892585</v>
      </c>
      <c r="T173" s="25">
        <f t="shared" si="86"/>
        <v>-946140</v>
      </c>
      <c r="U173" s="25">
        <f t="shared" si="86"/>
        <v>-946140</v>
      </c>
      <c r="V173" s="25">
        <f t="shared" si="86"/>
        <v>-1002908</v>
      </c>
      <c r="W173" s="25">
        <f t="shared" si="86"/>
        <v>-1002908</v>
      </c>
      <c r="X173" s="25">
        <f t="shared" si="86"/>
        <v>-1002908</v>
      </c>
      <c r="Y173" s="25">
        <f t="shared" si="86"/>
        <v>-1043025</v>
      </c>
      <c r="Z173" s="25"/>
    </row>
    <row r="174" spans="1:26">
      <c r="A174" s="18" t="s">
        <v>104</v>
      </c>
      <c r="E174" s="25"/>
      <c r="F174" s="25">
        <f>F173-B173</f>
        <v>-213383</v>
      </c>
      <c r="G174" s="25">
        <f>(G171-F171)-(G172-F172)</f>
        <v>-5605</v>
      </c>
      <c r="H174" s="25">
        <f t="shared" ref="H174:Y174" si="87">(H171-G171)-(H172-G172)</f>
        <v>-5662</v>
      </c>
      <c r="I174" s="25">
        <f t="shared" si="87"/>
        <v>-5718</v>
      </c>
      <c r="J174" s="25">
        <f t="shared" si="87"/>
        <v>-63528</v>
      </c>
      <c r="K174" s="25">
        <f t="shared" si="87"/>
        <v>-12821</v>
      </c>
      <c r="L174" s="25">
        <f t="shared" si="87"/>
        <v>-13077</v>
      </c>
      <c r="M174" s="25">
        <f t="shared" si="87"/>
        <v>-13339</v>
      </c>
      <c r="N174" s="25">
        <f t="shared" si="87"/>
        <v>-54424</v>
      </c>
      <c r="O174" s="25">
        <f t="shared" si="87"/>
        <v>-44083</v>
      </c>
      <c r="P174" s="25">
        <f t="shared" si="87"/>
        <v>-15576</v>
      </c>
      <c r="Q174" s="25">
        <f t="shared" si="87"/>
        <v>-15887</v>
      </c>
      <c r="R174" s="25">
        <f t="shared" si="87"/>
        <v>-64821</v>
      </c>
      <c r="S174" s="25">
        <f t="shared" si="87"/>
        <v>-17502</v>
      </c>
      <c r="T174" s="25">
        <f t="shared" si="87"/>
        <v>-53555</v>
      </c>
      <c r="U174" s="25">
        <f t="shared" si="87"/>
        <v>0</v>
      </c>
      <c r="V174" s="25">
        <f t="shared" si="87"/>
        <v>-56768</v>
      </c>
      <c r="W174" s="25">
        <f t="shared" si="87"/>
        <v>0</v>
      </c>
      <c r="X174" s="25">
        <f t="shared" si="87"/>
        <v>0</v>
      </c>
      <c r="Y174" s="25">
        <f t="shared" si="87"/>
        <v>-40117</v>
      </c>
      <c r="Z174" s="25"/>
    </row>
    <row r="175" spans="1:26">
      <c r="A175" s="7"/>
    </row>
    <row r="177" spans="1:26">
      <c r="A177" s="5" t="s">
        <v>5</v>
      </c>
    </row>
    <row r="178" spans="1:26">
      <c r="A178" s="5" t="s">
        <v>105</v>
      </c>
      <c r="F178" s="25">
        <f t="shared" ref="F178:Y178" si="88">F54</f>
        <v>3713370.75</v>
      </c>
      <c r="G178" s="25">
        <f t="shared" si="88"/>
        <v>3717253.33</v>
      </c>
      <c r="H178" s="25">
        <f t="shared" si="88"/>
        <v>3714944.6500000004</v>
      </c>
      <c r="I178" s="25">
        <f t="shared" si="88"/>
        <v>3722423.8499999996</v>
      </c>
      <c r="J178" s="25">
        <f t="shared" si="88"/>
        <v>4426769.4800000004</v>
      </c>
      <c r="K178" s="25">
        <f t="shared" si="88"/>
        <v>4508618.8699999992</v>
      </c>
      <c r="L178" s="25">
        <f t="shared" si="88"/>
        <v>4578653.0399999991</v>
      </c>
      <c r="M178" s="25">
        <f t="shared" si="88"/>
        <v>4671873.99</v>
      </c>
      <c r="N178" s="25">
        <f t="shared" si="88"/>
        <v>5249192.92</v>
      </c>
      <c r="O178" s="25">
        <f t="shared" si="88"/>
        <v>5713218.9900000002</v>
      </c>
      <c r="P178" s="25">
        <f t="shared" si="88"/>
        <v>5813852.4700000007</v>
      </c>
      <c r="Q178" s="25">
        <f t="shared" si="88"/>
        <v>5925220.6500000004</v>
      </c>
      <c r="R178" s="25">
        <f t="shared" si="88"/>
        <v>6622985.4700000007</v>
      </c>
      <c r="S178" s="25">
        <f t="shared" si="88"/>
        <v>6737577.6699999999</v>
      </c>
      <c r="T178" s="25">
        <f t="shared" si="88"/>
        <v>7301340.6500000004</v>
      </c>
      <c r="U178" s="25">
        <f t="shared" si="88"/>
        <v>7199775.1500000004</v>
      </c>
      <c r="V178" s="25">
        <f t="shared" si="88"/>
        <v>7806465.0199999996</v>
      </c>
      <c r="W178" s="25">
        <f t="shared" si="88"/>
        <v>7694820.1699999999</v>
      </c>
      <c r="X178" s="25">
        <f t="shared" si="88"/>
        <v>7577116.2899999991</v>
      </c>
      <c r="Y178" s="25">
        <f t="shared" si="88"/>
        <v>7972547.620000001</v>
      </c>
      <c r="Z178" s="25"/>
    </row>
    <row r="179" spans="1:26">
      <c r="A179" s="5" t="s">
        <v>107</v>
      </c>
      <c r="F179" s="25">
        <f t="shared" ref="F179:Y179" si="89">F36</f>
        <v>2286303.2500000005</v>
      </c>
      <c r="G179" s="25">
        <f t="shared" si="89"/>
        <v>2283004.67</v>
      </c>
      <c r="H179" s="25">
        <f t="shared" si="89"/>
        <v>2287217.3499999996</v>
      </c>
      <c r="I179" s="25">
        <f t="shared" si="89"/>
        <v>2276378.1500000008</v>
      </c>
      <c r="J179" s="25">
        <f t="shared" si="89"/>
        <v>2279905.52</v>
      </c>
      <c r="K179" s="25">
        <f t="shared" si="89"/>
        <v>2282095.1300000004</v>
      </c>
      <c r="L179" s="25">
        <f t="shared" si="89"/>
        <v>2302730.9600000004</v>
      </c>
      <c r="M179" s="25">
        <f t="shared" si="89"/>
        <v>2292559.0099999998</v>
      </c>
      <c r="N179" s="25">
        <f t="shared" si="89"/>
        <v>2307139.0800000005</v>
      </c>
      <c r="O179" s="25">
        <f t="shared" si="89"/>
        <v>2299813.0099999998</v>
      </c>
      <c r="P179" s="25">
        <f t="shared" si="89"/>
        <v>2308944.5299999998</v>
      </c>
      <c r="Q179" s="25">
        <f t="shared" si="89"/>
        <v>2305153.35</v>
      </c>
      <c r="R179" s="25">
        <f t="shared" si="89"/>
        <v>2317079.5299999998</v>
      </c>
      <c r="S179" s="25">
        <f t="shared" si="89"/>
        <v>2329790.33</v>
      </c>
      <c r="T179" s="25">
        <f t="shared" si="89"/>
        <v>2328849.3499999996</v>
      </c>
      <c r="U179" s="25">
        <f t="shared" si="89"/>
        <v>2336425.85</v>
      </c>
      <c r="V179" s="25">
        <f t="shared" si="89"/>
        <v>2322872.9800000004</v>
      </c>
      <c r="W179" s="25">
        <f t="shared" si="89"/>
        <v>2336673.83</v>
      </c>
      <c r="X179" s="25">
        <f t="shared" si="89"/>
        <v>2354781.7100000004</v>
      </c>
      <c r="Y179" s="25">
        <f t="shared" si="89"/>
        <v>2338566.3799999994</v>
      </c>
      <c r="Z179" s="25"/>
    </row>
    <row r="180" spans="1:26">
      <c r="A180" s="5" t="s">
        <v>35</v>
      </c>
      <c r="F180" s="25">
        <f>F168</f>
        <v>1411155</v>
      </c>
      <c r="G180" s="25">
        <f t="shared" ref="G180:Y180" si="90">G168</f>
        <v>1429959</v>
      </c>
      <c r="H180" s="25">
        <f t="shared" si="90"/>
        <v>1449037</v>
      </c>
      <c r="I180" s="25">
        <f t="shared" si="90"/>
        <v>1468397</v>
      </c>
      <c r="J180" s="25">
        <f t="shared" si="90"/>
        <v>1488038</v>
      </c>
      <c r="K180" s="25">
        <f t="shared" si="90"/>
        <v>1507965</v>
      </c>
      <c r="L180" s="25">
        <f t="shared" si="90"/>
        <v>1750771</v>
      </c>
      <c r="M180" s="25">
        <f t="shared" si="90"/>
        <v>1781820</v>
      </c>
      <c r="N180" s="25">
        <f t="shared" si="90"/>
        <v>1813467</v>
      </c>
      <c r="O180" s="25">
        <f t="shared" si="90"/>
        <v>1845726</v>
      </c>
      <c r="P180" s="25">
        <f t="shared" si="90"/>
        <v>1878610</v>
      </c>
      <c r="Q180" s="25">
        <f t="shared" si="90"/>
        <v>1912130</v>
      </c>
      <c r="R180" s="25">
        <f t="shared" si="90"/>
        <v>1946302</v>
      </c>
      <c r="S180" s="25">
        <f t="shared" si="90"/>
        <v>1981137</v>
      </c>
      <c r="T180" s="25">
        <f t="shared" si="90"/>
        <v>2016650</v>
      </c>
      <c r="U180" s="25">
        <f t="shared" si="90"/>
        <v>1686951</v>
      </c>
      <c r="V180" s="25">
        <f t="shared" si="90"/>
        <v>1710730</v>
      </c>
      <c r="W180" s="25">
        <f t="shared" si="90"/>
        <v>1734870</v>
      </c>
      <c r="X180" s="25">
        <f t="shared" si="90"/>
        <v>1759376</v>
      </c>
      <c r="Y180" s="25">
        <f t="shared" si="90"/>
        <v>1784260</v>
      </c>
      <c r="Z180" s="25"/>
    </row>
    <row r="181" spans="1:26">
      <c r="A181" s="5" t="s">
        <v>106</v>
      </c>
      <c r="F181" s="25">
        <f>F174</f>
        <v>-213383</v>
      </c>
      <c r="G181" s="25">
        <f t="shared" ref="G181:Y181" si="91">G174</f>
        <v>-5605</v>
      </c>
      <c r="H181" s="25">
        <f t="shared" si="91"/>
        <v>-5662</v>
      </c>
      <c r="I181" s="25">
        <f t="shared" si="91"/>
        <v>-5718</v>
      </c>
      <c r="J181" s="25">
        <f t="shared" si="91"/>
        <v>-63528</v>
      </c>
      <c r="K181" s="25">
        <f t="shared" si="91"/>
        <v>-12821</v>
      </c>
      <c r="L181" s="25">
        <f t="shared" si="91"/>
        <v>-13077</v>
      </c>
      <c r="M181" s="25">
        <f t="shared" si="91"/>
        <v>-13339</v>
      </c>
      <c r="N181" s="25">
        <f t="shared" si="91"/>
        <v>-54424</v>
      </c>
      <c r="O181" s="25">
        <f t="shared" si="91"/>
        <v>-44083</v>
      </c>
      <c r="P181" s="25">
        <f t="shared" si="91"/>
        <v>-15576</v>
      </c>
      <c r="Q181" s="25">
        <f t="shared" si="91"/>
        <v>-15887</v>
      </c>
      <c r="R181" s="25">
        <f t="shared" si="91"/>
        <v>-64821</v>
      </c>
      <c r="S181" s="25">
        <f t="shared" si="91"/>
        <v>-17502</v>
      </c>
      <c r="T181" s="25">
        <f t="shared" si="91"/>
        <v>-53555</v>
      </c>
      <c r="U181" s="25">
        <f t="shared" si="91"/>
        <v>0</v>
      </c>
      <c r="V181" s="25">
        <f t="shared" si="91"/>
        <v>-56768</v>
      </c>
      <c r="W181" s="25">
        <f t="shared" si="91"/>
        <v>0</v>
      </c>
      <c r="X181" s="25">
        <f t="shared" si="91"/>
        <v>0</v>
      </c>
      <c r="Y181" s="25">
        <f t="shared" si="91"/>
        <v>-40117</v>
      </c>
      <c r="Z181" s="25"/>
    </row>
    <row r="182" spans="1:26">
      <c r="A182" s="5" t="s">
        <v>108</v>
      </c>
      <c r="F182" s="25">
        <f>F178+F179-F180-F181</f>
        <v>4801902</v>
      </c>
      <c r="G182" s="25">
        <f t="shared" ref="G182:Y182" si="92">G178+G179-G180-G181</f>
        <v>4575904</v>
      </c>
      <c r="H182" s="25">
        <f t="shared" si="92"/>
        <v>4558787</v>
      </c>
      <c r="I182" s="25">
        <f t="shared" si="92"/>
        <v>4536123</v>
      </c>
      <c r="J182" s="25">
        <f t="shared" si="92"/>
        <v>5282165</v>
      </c>
      <c r="K182" s="25">
        <f t="shared" si="92"/>
        <v>5295570</v>
      </c>
      <c r="L182" s="25">
        <f t="shared" si="92"/>
        <v>5143690</v>
      </c>
      <c r="M182" s="25">
        <f t="shared" si="92"/>
        <v>5195952</v>
      </c>
      <c r="N182" s="25">
        <f t="shared" si="92"/>
        <v>5797289</v>
      </c>
      <c r="O182" s="25">
        <f t="shared" si="92"/>
        <v>6211389</v>
      </c>
      <c r="P182" s="25">
        <f t="shared" si="92"/>
        <v>6259763</v>
      </c>
      <c r="Q182" s="25">
        <f t="shared" si="92"/>
        <v>6334131</v>
      </c>
      <c r="R182" s="25">
        <f t="shared" si="92"/>
        <v>7058584</v>
      </c>
      <c r="S182" s="25">
        <f t="shared" si="92"/>
        <v>7103733</v>
      </c>
      <c r="T182" s="25">
        <f t="shared" si="92"/>
        <v>7667095</v>
      </c>
      <c r="U182" s="25">
        <f t="shared" si="92"/>
        <v>7849250</v>
      </c>
      <c r="V182" s="25">
        <f t="shared" si="92"/>
        <v>8475376</v>
      </c>
      <c r="W182" s="25">
        <f t="shared" si="92"/>
        <v>8296624</v>
      </c>
      <c r="X182" s="25">
        <f t="shared" si="92"/>
        <v>8172522</v>
      </c>
      <c r="Y182" s="25">
        <f t="shared" si="92"/>
        <v>8566971</v>
      </c>
      <c r="Z182" s="25"/>
    </row>
    <row r="184" spans="1:26">
      <c r="A184" s="5" t="s">
        <v>3</v>
      </c>
      <c r="F184" s="27">
        <v>0.5</v>
      </c>
      <c r="G184" s="27">
        <f>F184+1</f>
        <v>1.5</v>
      </c>
      <c r="H184" s="27">
        <f t="shared" ref="H184:Y184" si="93">G184+1</f>
        <v>2.5</v>
      </c>
      <c r="I184" s="27">
        <f t="shared" si="93"/>
        <v>3.5</v>
      </c>
      <c r="J184" s="27">
        <f t="shared" si="93"/>
        <v>4.5</v>
      </c>
      <c r="K184" s="27">
        <f t="shared" si="93"/>
        <v>5.5</v>
      </c>
      <c r="L184" s="27">
        <f t="shared" si="93"/>
        <v>6.5</v>
      </c>
      <c r="M184" s="27">
        <f t="shared" si="93"/>
        <v>7.5</v>
      </c>
      <c r="N184" s="27">
        <f t="shared" si="93"/>
        <v>8.5</v>
      </c>
      <c r="O184" s="27">
        <f t="shared" si="93"/>
        <v>9.5</v>
      </c>
      <c r="P184" s="27">
        <f t="shared" si="93"/>
        <v>10.5</v>
      </c>
      <c r="Q184" s="27">
        <f t="shared" si="93"/>
        <v>11.5</v>
      </c>
      <c r="R184" s="27">
        <f t="shared" si="93"/>
        <v>12.5</v>
      </c>
      <c r="S184" s="27">
        <f t="shared" si="93"/>
        <v>13.5</v>
      </c>
      <c r="T184" s="27">
        <f t="shared" si="93"/>
        <v>14.5</v>
      </c>
      <c r="U184" s="27">
        <f t="shared" si="93"/>
        <v>15.5</v>
      </c>
      <c r="V184" s="27">
        <f t="shared" si="93"/>
        <v>16.5</v>
      </c>
      <c r="W184" s="27">
        <f t="shared" si="93"/>
        <v>17.5</v>
      </c>
      <c r="X184" s="27">
        <f t="shared" si="93"/>
        <v>18.5</v>
      </c>
      <c r="Y184" s="27">
        <f t="shared" si="93"/>
        <v>19.5</v>
      </c>
      <c r="Z184" s="27"/>
    </row>
    <row r="185" spans="1:26">
      <c r="A185" s="5" t="s">
        <v>6</v>
      </c>
    </row>
    <row r="186" spans="1:26">
      <c r="A186" s="5" t="s">
        <v>109</v>
      </c>
      <c r="B186" s="649">
        <f>'DCF Forecast Parameters'!D82</f>
        <v>7.1899999999999992E-2</v>
      </c>
      <c r="C186" s="29"/>
      <c r="D186" s="29"/>
      <c r="F186" s="29">
        <f>$B186</f>
        <v>7.1899999999999992E-2</v>
      </c>
      <c r="G186" s="29">
        <f>$B186</f>
        <v>7.1899999999999992E-2</v>
      </c>
      <c r="H186" s="29">
        <f t="shared" ref="H186:Y187" si="94">$B186</f>
        <v>7.1899999999999992E-2</v>
      </c>
      <c r="I186" s="29">
        <f t="shared" si="94"/>
        <v>7.1899999999999992E-2</v>
      </c>
      <c r="J186" s="29">
        <f t="shared" si="94"/>
        <v>7.1899999999999992E-2</v>
      </c>
      <c r="K186" s="29">
        <f t="shared" si="94"/>
        <v>7.1899999999999992E-2</v>
      </c>
      <c r="L186" s="29">
        <f t="shared" si="94"/>
        <v>7.1899999999999992E-2</v>
      </c>
      <c r="M186" s="29">
        <f t="shared" si="94"/>
        <v>7.1899999999999992E-2</v>
      </c>
      <c r="N186" s="29">
        <f t="shared" si="94"/>
        <v>7.1899999999999992E-2</v>
      </c>
      <c r="O186" s="29">
        <f t="shared" si="94"/>
        <v>7.1899999999999992E-2</v>
      </c>
      <c r="P186" s="29">
        <f t="shared" si="94"/>
        <v>7.1899999999999992E-2</v>
      </c>
      <c r="Q186" s="29">
        <f t="shared" si="94"/>
        <v>7.1899999999999992E-2</v>
      </c>
      <c r="R186" s="29">
        <f t="shared" si="94"/>
        <v>7.1899999999999992E-2</v>
      </c>
      <c r="S186" s="29">
        <f t="shared" si="94"/>
        <v>7.1899999999999992E-2</v>
      </c>
      <c r="T186" s="29">
        <f t="shared" si="94"/>
        <v>7.1899999999999992E-2</v>
      </c>
      <c r="U186" s="29">
        <f t="shared" si="94"/>
        <v>7.1899999999999992E-2</v>
      </c>
      <c r="V186" s="29">
        <f t="shared" si="94"/>
        <v>7.1899999999999992E-2</v>
      </c>
      <c r="W186" s="29">
        <f t="shared" si="94"/>
        <v>7.1899999999999992E-2</v>
      </c>
      <c r="X186" s="29">
        <f t="shared" si="94"/>
        <v>7.1899999999999992E-2</v>
      </c>
      <c r="Y186" s="29">
        <f t="shared" si="94"/>
        <v>7.1899999999999992E-2</v>
      </c>
      <c r="Z186" s="29"/>
    </row>
    <row r="187" spans="1:26">
      <c r="A187" s="5" t="s">
        <v>110</v>
      </c>
      <c r="B187" s="649">
        <f>'DCF Forecast Parameters'!D84</f>
        <v>5.67E-2</v>
      </c>
      <c r="C187" s="29"/>
      <c r="D187" s="29"/>
      <c r="F187" s="29">
        <f>$B187</f>
        <v>5.67E-2</v>
      </c>
      <c r="G187" s="29">
        <f>$B187</f>
        <v>5.67E-2</v>
      </c>
      <c r="H187" s="29">
        <f t="shared" si="94"/>
        <v>5.67E-2</v>
      </c>
      <c r="I187" s="29">
        <f t="shared" si="94"/>
        <v>5.67E-2</v>
      </c>
      <c r="J187" s="29">
        <f t="shared" si="94"/>
        <v>5.67E-2</v>
      </c>
      <c r="K187" s="29">
        <f t="shared" si="94"/>
        <v>5.67E-2</v>
      </c>
      <c r="L187" s="29">
        <f t="shared" si="94"/>
        <v>5.67E-2</v>
      </c>
      <c r="M187" s="29">
        <f t="shared" si="94"/>
        <v>5.67E-2</v>
      </c>
      <c r="N187" s="29">
        <f t="shared" si="94"/>
        <v>5.67E-2</v>
      </c>
      <c r="O187" s="29">
        <f t="shared" si="94"/>
        <v>5.67E-2</v>
      </c>
      <c r="P187" s="29">
        <f t="shared" si="94"/>
        <v>5.67E-2</v>
      </c>
      <c r="Q187" s="29">
        <f t="shared" si="94"/>
        <v>5.67E-2</v>
      </c>
      <c r="R187" s="29">
        <f t="shared" si="94"/>
        <v>5.67E-2</v>
      </c>
      <c r="S187" s="29">
        <f t="shared" si="94"/>
        <v>5.67E-2</v>
      </c>
      <c r="T187" s="29">
        <f t="shared" si="94"/>
        <v>5.67E-2</v>
      </c>
      <c r="U187" s="29">
        <f t="shared" si="94"/>
        <v>5.67E-2</v>
      </c>
      <c r="V187" s="29">
        <f t="shared" si="94"/>
        <v>5.67E-2</v>
      </c>
      <c r="W187" s="29">
        <f t="shared" si="94"/>
        <v>5.67E-2</v>
      </c>
      <c r="X187" s="29">
        <f t="shared" si="94"/>
        <v>5.67E-2</v>
      </c>
      <c r="Y187" s="29">
        <f t="shared" si="94"/>
        <v>5.67E-2</v>
      </c>
      <c r="Z187" s="29"/>
    </row>
    <row r="188" spans="1:26">
      <c r="B188" s="29"/>
      <c r="C188" s="29"/>
      <c r="D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29"/>
      <c r="Y188" s="44">
        <f>ROUND(1/Y187,3)</f>
        <v>17.637</v>
      </c>
      <c r="Z188" s="29"/>
    </row>
    <row r="189" spans="1:26">
      <c r="A189" s="5" t="s">
        <v>111</v>
      </c>
      <c r="B189" s="29"/>
      <c r="C189" s="29"/>
      <c r="D189" s="29"/>
      <c r="F189">
        <f t="shared" ref="F189:Y189" si="95">ROUND(1/(1+F186)^F184,3)</f>
        <v>0.96599999999999997</v>
      </c>
      <c r="G189">
        <f t="shared" si="95"/>
        <v>0.90100000000000002</v>
      </c>
      <c r="H189">
        <f t="shared" si="95"/>
        <v>0.84099999999999997</v>
      </c>
      <c r="I189">
        <f t="shared" si="95"/>
        <v>0.78400000000000003</v>
      </c>
      <c r="J189">
        <f t="shared" si="95"/>
        <v>0.73199999999999998</v>
      </c>
      <c r="K189">
        <f t="shared" si="95"/>
        <v>0.68300000000000005</v>
      </c>
      <c r="L189">
        <f t="shared" si="95"/>
        <v>0.63700000000000001</v>
      </c>
      <c r="M189">
        <f t="shared" si="95"/>
        <v>0.59399999999999997</v>
      </c>
      <c r="N189">
        <f t="shared" si="95"/>
        <v>0.55400000000000005</v>
      </c>
      <c r="O189">
        <f t="shared" si="95"/>
        <v>0.51700000000000002</v>
      </c>
      <c r="P189">
        <f t="shared" si="95"/>
        <v>0.48199999999999998</v>
      </c>
      <c r="Q189">
        <f t="shared" si="95"/>
        <v>0.45</v>
      </c>
      <c r="R189">
        <f t="shared" si="95"/>
        <v>0.42</v>
      </c>
      <c r="S189">
        <f t="shared" si="95"/>
        <v>0.39200000000000002</v>
      </c>
      <c r="T189">
        <f t="shared" si="95"/>
        <v>0.36499999999999999</v>
      </c>
      <c r="U189">
        <f t="shared" si="95"/>
        <v>0.34100000000000003</v>
      </c>
      <c r="V189">
        <f t="shared" si="95"/>
        <v>0.318</v>
      </c>
      <c r="W189">
        <f t="shared" si="95"/>
        <v>0.29699999999999999</v>
      </c>
      <c r="X189">
        <f t="shared" si="95"/>
        <v>0.27700000000000002</v>
      </c>
      <c r="Y189">
        <f t="shared" si="95"/>
        <v>0.25800000000000001</v>
      </c>
    </row>
    <row r="190" spans="1:26">
      <c r="A190" s="5" t="s">
        <v>112</v>
      </c>
      <c r="F190" s="9">
        <f t="shared" ref="F190:X190" si="96">ROUND(F182*F189,0)</f>
        <v>4638637</v>
      </c>
      <c r="G190" s="9">
        <f t="shared" si="96"/>
        <v>4122890</v>
      </c>
      <c r="H190" s="9">
        <f t="shared" si="96"/>
        <v>3833940</v>
      </c>
      <c r="I190" s="9">
        <f t="shared" si="96"/>
        <v>3556320</v>
      </c>
      <c r="J190" s="9">
        <f t="shared" si="96"/>
        <v>3866545</v>
      </c>
      <c r="K190" s="9">
        <f t="shared" si="96"/>
        <v>3616874</v>
      </c>
      <c r="L190" s="9">
        <f t="shared" si="96"/>
        <v>3276531</v>
      </c>
      <c r="M190" s="9">
        <f t="shared" si="96"/>
        <v>3086395</v>
      </c>
      <c r="N190" s="9">
        <f t="shared" si="96"/>
        <v>3211698</v>
      </c>
      <c r="O190" s="9">
        <f t="shared" si="96"/>
        <v>3211288</v>
      </c>
      <c r="P190" s="9">
        <f t="shared" si="96"/>
        <v>3017206</v>
      </c>
      <c r="Q190" s="9">
        <f t="shared" si="96"/>
        <v>2850359</v>
      </c>
      <c r="R190" s="9">
        <f t="shared" si="96"/>
        <v>2964605</v>
      </c>
      <c r="S190" s="9">
        <f t="shared" si="96"/>
        <v>2784663</v>
      </c>
      <c r="T190" s="9">
        <f t="shared" si="96"/>
        <v>2798490</v>
      </c>
      <c r="U190" s="9">
        <f t="shared" si="96"/>
        <v>2676594</v>
      </c>
      <c r="V190" s="9">
        <f t="shared" si="96"/>
        <v>2695170</v>
      </c>
      <c r="W190" s="9">
        <f t="shared" si="96"/>
        <v>2464097</v>
      </c>
      <c r="X190" s="9">
        <f t="shared" si="96"/>
        <v>2263789</v>
      </c>
      <c r="Y190" s="9">
        <f>ROUND(Y182*Y189*Y188,0)</f>
        <v>38982682</v>
      </c>
      <c r="Z190" s="9"/>
    </row>
    <row r="191" spans="1:26">
      <c r="A191" s="5" t="s">
        <v>113</v>
      </c>
      <c r="B191" s="25">
        <f>Y191</f>
        <v>99918773</v>
      </c>
      <c r="C191" s="25"/>
      <c r="D191" s="25"/>
      <c r="F191" s="9">
        <f>SUM($F190:F190)</f>
        <v>4638637</v>
      </c>
      <c r="G191" s="9">
        <f>SUM($F190:G190)</f>
        <v>8761527</v>
      </c>
      <c r="H191" s="9">
        <f>SUM($F190:H190)</f>
        <v>12595467</v>
      </c>
      <c r="I191" s="9">
        <f>SUM($F190:I190)</f>
        <v>16151787</v>
      </c>
      <c r="J191" s="9">
        <f>SUM($F190:J190)</f>
        <v>20018332</v>
      </c>
      <c r="K191" s="9">
        <f>SUM($F190:K190)</f>
        <v>23635206</v>
      </c>
      <c r="L191" s="9">
        <f>SUM($F190:L190)</f>
        <v>26911737</v>
      </c>
      <c r="M191" s="9">
        <f>SUM($F190:M190)</f>
        <v>29998132</v>
      </c>
      <c r="N191" s="9">
        <f>SUM($F190:N190)</f>
        <v>33209830</v>
      </c>
      <c r="O191" s="9">
        <f>SUM($F190:O190)</f>
        <v>36421118</v>
      </c>
      <c r="P191" s="9">
        <f>SUM($F190:P190)</f>
        <v>39438324</v>
      </c>
      <c r="Q191" s="9">
        <f>SUM($F190:Q190)</f>
        <v>42288683</v>
      </c>
      <c r="R191" s="9">
        <f>SUM($F190:R190)</f>
        <v>45253288</v>
      </c>
      <c r="S191" s="9">
        <f>SUM($F190:S190)</f>
        <v>48037951</v>
      </c>
      <c r="T191" s="9">
        <f>SUM($F190:T190)</f>
        <v>50836441</v>
      </c>
      <c r="U191" s="9">
        <f>SUM($F190:U190)</f>
        <v>53513035</v>
      </c>
      <c r="V191" s="9">
        <f>SUM($F190:V190)</f>
        <v>56208205</v>
      </c>
      <c r="W191" s="9">
        <f>SUM($F190:W190)</f>
        <v>58672302</v>
      </c>
      <c r="X191" s="9">
        <f>SUM($F190:X190)</f>
        <v>60936091</v>
      </c>
      <c r="Y191" s="9">
        <f>SUM($F190:Y190)</f>
        <v>99918773</v>
      </c>
      <c r="Z191" s="9"/>
    </row>
    <row r="192" spans="1:26">
      <c r="F192" s="9"/>
    </row>
    <row r="193" spans="1:26" s="556" customFormat="1">
      <c r="A193" s="5"/>
      <c r="F193" s="9"/>
    </row>
    <row r="194" spans="1:26" s="556" customFormat="1">
      <c r="A194" s="5" t="s">
        <v>5</v>
      </c>
      <c r="F194" s="9"/>
    </row>
    <row r="195" spans="1:26" s="556" customFormat="1">
      <c r="A195" s="5" t="s">
        <v>2029</v>
      </c>
      <c r="F195" s="9">
        <f>F66</f>
        <v>1547260.2805000003</v>
      </c>
      <c r="G195" s="9">
        <f t="shared" ref="G195:Y195" si="97">G66</f>
        <v>1548154.6305</v>
      </c>
      <c r="H195" s="9">
        <f t="shared" si="97"/>
        <v>1546068.9871666669</v>
      </c>
      <c r="I195" s="9">
        <f t="shared" si="97"/>
        <v>1540951.750500001</v>
      </c>
      <c r="J195" s="9">
        <f t="shared" si="97"/>
        <v>2240814.8805000009</v>
      </c>
      <c r="K195" s="9">
        <f t="shared" si="97"/>
        <v>2315137.1771666659</v>
      </c>
      <c r="L195" s="9">
        <f t="shared" si="97"/>
        <v>2346620.3605000009</v>
      </c>
      <c r="M195" s="9">
        <f t="shared" si="97"/>
        <v>2410270.2438333342</v>
      </c>
      <c r="N195" s="9">
        <f t="shared" si="97"/>
        <v>2972896.2771666679</v>
      </c>
      <c r="O195" s="9">
        <f t="shared" si="97"/>
        <v>3403905.4771666676</v>
      </c>
      <c r="P195" s="9">
        <f t="shared" si="97"/>
        <v>3480453.4838333353</v>
      </c>
      <c r="Q195" s="9">
        <f t="shared" si="97"/>
        <v>3555749.4171666671</v>
      </c>
      <c r="R195" s="9">
        <f t="shared" si="97"/>
        <v>4235000.9679999985</v>
      </c>
      <c r="S195" s="9">
        <f t="shared" si="97"/>
        <v>4319618.8479999993</v>
      </c>
      <c r="T195" s="9">
        <f t="shared" si="97"/>
        <v>4840805.648</v>
      </c>
      <c r="U195" s="9">
        <f t="shared" si="97"/>
        <v>4866315.0480000023</v>
      </c>
      <c r="V195" s="9">
        <f t="shared" si="97"/>
        <v>5432293.6879999992</v>
      </c>
      <c r="W195" s="9">
        <f t="shared" si="97"/>
        <v>5346210.1880000001</v>
      </c>
      <c r="X195" s="9">
        <f t="shared" si="97"/>
        <v>5256406.6080000028</v>
      </c>
      <c r="Y195" s="9">
        <f t="shared" si="97"/>
        <v>5604286.7346666679</v>
      </c>
    </row>
    <row r="196" spans="1:26" s="556" customFormat="1">
      <c r="A196" s="5" t="s">
        <v>9</v>
      </c>
      <c r="F196" s="9">
        <f>F61</f>
        <v>-3912894.7195000001</v>
      </c>
      <c r="G196" s="9">
        <f t="shared" ref="G196:Y196" si="98">G61</f>
        <v>-3961115.3695</v>
      </c>
      <c r="H196" s="9">
        <f t="shared" si="98"/>
        <v>-4010755.0128333331</v>
      </c>
      <c r="I196" s="9">
        <f t="shared" si="98"/>
        <v>-4061846.2494999995</v>
      </c>
      <c r="J196" s="9">
        <f t="shared" si="98"/>
        <v>-4114421.1194999996</v>
      </c>
      <c r="K196" s="9">
        <f t="shared" si="98"/>
        <v>-4168512.8228333336</v>
      </c>
      <c r="L196" s="9">
        <f t="shared" si="98"/>
        <v>-4283301.6394999987</v>
      </c>
      <c r="M196" s="9">
        <f t="shared" si="98"/>
        <v>-4353323.7561666658</v>
      </c>
      <c r="N196" s="9">
        <f t="shared" si="98"/>
        <v>-4425888.7228333326</v>
      </c>
      <c r="O196" s="9">
        <f t="shared" si="98"/>
        <v>-4501071.5228333324</v>
      </c>
      <c r="P196" s="9">
        <f t="shared" si="98"/>
        <v>-4578948.5161666647</v>
      </c>
      <c r="Q196" s="9">
        <f t="shared" si="98"/>
        <v>-4659596.5828333329</v>
      </c>
      <c r="R196" s="9">
        <f t="shared" si="98"/>
        <v>-4730149.0320000015</v>
      </c>
      <c r="S196" s="9">
        <f t="shared" si="98"/>
        <v>-4816514.1520000007</v>
      </c>
      <c r="T196" s="9">
        <f t="shared" si="98"/>
        <v>-4905898.352</v>
      </c>
      <c r="U196" s="9">
        <f t="shared" si="98"/>
        <v>-4764209.9519999977</v>
      </c>
      <c r="V196" s="9">
        <f t="shared" si="98"/>
        <v>-4836367.3120000008</v>
      </c>
      <c r="W196" s="9">
        <f t="shared" si="98"/>
        <v>-4841728.8119999999</v>
      </c>
      <c r="X196" s="9">
        <f t="shared" si="98"/>
        <v>-4847193.3919999972</v>
      </c>
      <c r="Y196" s="9">
        <f t="shared" si="98"/>
        <v>-4923552.2653333321</v>
      </c>
    </row>
    <row r="197" spans="1:26" s="556" customFormat="1">
      <c r="A197" s="5" t="s">
        <v>35</v>
      </c>
      <c r="F197" s="9">
        <f>F89</f>
        <v>1411155</v>
      </c>
      <c r="G197" s="9">
        <f t="shared" ref="G197:Y197" si="99">G89</f>
        <v>1429959</v>
      </c>
      <c r="H197" s="9">
        <f t="shared" si="99"/>
        <v>1449037</v>
      </c>
      <c r="I197" s="9">
        <f t="shared" si="99"/>
        <v>1468397</v>
      </c>
      <c r="J197" s="9">
        <f t="shared" si="99"/>
        <v>1488038</v>
      </c>
      <c r="K197" s="9">
        <f t="shared" si="99"/>
        <v>1507965</v>
      </c>
      <c r="L197" s="9">
        <f t="shared" si="99"/>
        <v>1750771</v>
      </c>
      <c r="M197" s="9">
        <f t="shared" si="99"/>
        <v>1781820</v>
      </c>
      <c r="N197" s="9">
        <f t="shared" si="99"/>
        <v>1813467</v>
      </c>
      <c r="O197" s="9">
        <f t="shared" si="99"/>
        <v>1845726</v>
      </c>
      <c r="P197" s="9">
        <f t="shared" si="99"/>
        <v>1878610</v>
      </c>
      <c r="Q197" s="9">
        <f t="shared" si="99"/>
        <v>1912130</v>
      </c>
      <c r="R197" s="9">
        <f t="shared" si="99"/>
        <v>1946302</v>
      </c>
      <c r="S197" s="9">
        <f t="shared" si="99"/>
        <v>1981137</v>
      </c>
      <c r="T197" s="9">
        <f t="shared" si="99"/>
        <v>2016650</v>
      </c>
      <c r="U197" s="9">
        <f t="shared" si="99"/>
        <v>1686951</v>
      </c>
      <c r="V197" s="9">
        <f t="shared" si="99"/>
        <v>1710730</v>
      </c>
      <c r="W197" s="9">
        <f t="shared" si="99"/>
        <v>1734870</v>
      </c>
      <c r="X197" s="9">
        <f t="shared" si="99"/>
        <v>1759376</v>
      </c>
      <c r="Y197" s="9">
        <f t="shared" si="99"/>
        <v>1784260</v>
      </c>
    </row>
    <row r="198" spans="1:26" s="556" customFormat="1">
      <c r="A198" s="5" t="s">
        <v>106</v>
      </c>
      <c r="F198" s="9">
        <f>F174</f>
        <v>-213383</v>
      </c>
      <c r="G198" s="9">
        <f t="shared" ref="G198:Y198" si="100">G174</f>
        <v>-5605</v>
      </c>
      <c r="H198" s="9">
        <f t="shared" si="100"/>
        <v>-5662</v>
      </c>
      <c r="I198" s="9">
        <f t="shared" si="100"/>
        <v>-5718</v>
      </c>
      <c r="J198" s="9">
        <f t="shared" si="100"/>
        <v>-63528</v>
      </c>
      <c r="K198" s="9">
        <f t="shared" si="100"/>
        <v>-12821</v>
      </c>
      <c r="L198" s="9">
        <f t="shared" si="100"/>
        <v>-13077</v>
      </c>
      <c r="M198" s="9">
        <f t="shared" si="100"/>
        <v>-13339</v>
      </c>
      <c r="N198" s="9">
        <f t="shared" si="100"/>
        <v>-54424</v>
      </c>
      <c r="O198" s="9">
        <f t="shared" si="100"/>
        <v>-44083</v>
      </c>
      <c r="P198" s="9">
        <f t="shared" si="100"/>
        <v>-15576</v>
      </c>
      <c r="Q198" s="9">
        <f t="shared" si="100"/>
        <v>-15887</v>
      </c>
      <c r="R198" s="9">
        <f t="shared" si="100"/>
        <v>-64821</v>
      </c>
      <c r="S198" s="9">
        <f t="shared" si="100"/>
        <v>-17502</v>
      </c>
      <c r="T198" s="9">
        <f t="shared" si="100"/>
        <v>-53555</v>
      </c>
      <c r="U198" s="9">
        <f t="shared" si="100"/>
        <v>0</v>
      </c>
      <c r="V198" s="9">
        <f t="shared" si="100"/>
        <v>-56768</v>
      </c>
      <c r="W198" s="9">
        <f t="shared" si="100"/>
        <v>0</v>
      </c>
      <c r="X198" s="9">
        <f t="shared" si="100"/>
        <v>0</v>
      </c>
      <c r="Y198" s="9">
        <f t="shared" si="100"/>
        <v>-40117</v>
      </c>
    </row>
    <row r="199" spans="1:26" s="556" customFormat="1">
      <c r="A199" s="5" t="s">
        <v>108</v>
      </c>
      <c r="F199" s="9">
        <f>F195-F196-F197-F198</f>
        <v>4262383</v>
      </c>
      <c r="G199" s="9">
        <f t="shared" ref="G199:Y199" si="101">G195-G196-G197-G198</f>
        <v>4084916</v>
      </c>
      <c r="H199" s="9">
        <f t="shared" si="101"/>
        <v>4113449</v>
      </c>
      <c r="I199" s="9">
        <f t="shared" si="101"/>
        <v>4140119</v>
      </c>
      <c r="J199" s="9">
        <f t="shared" si="101"/>
        <v>4930726</v>
      </c>
      <c r="K199" s="9">
        <f t="shared" si="101"/>
        <v>4988506</v>
      </c>
      <c r="L199" s="9">
        <f t="shared" si="101"/>
        <v>4892228</v>
      </c>
      <c r="M199" s="9">
        <f t="shared" si="101"/>
        <v>4995113</v>
      </c>
      <c r="N199" s="9">
        <f t="shared" si="101"/>
        <v>5639742</v>
      </c>
      <c r="O199" s="9">
        <f t="shared" si="101"/>
        <v>6103334</v>
      </c>
      <c r="P199" s="9">
        <f t="shared" si="101"/>
        <v>6196368</v>
      </c>
      <c r="Q199" s="9">
        <f t="shared" si="101"/>
        <v>6319103</v>
      </c>
      <c r="R199" s="9">
        <f t="shared" si="101"/>
        <v>7083669</v>
      </c>
      <c r="S199" s="9">
        <f t="shared" si="101"/>
        <v>7172498</v>
      </c>
      <c r="T199" s="9">
        <f t="shared" si="101"/>
        <v>7783609</v>
      </c>
      <c r="U199" s="9">
        <f t="shared" si="101"/>
        <v>7943574</v>
      </c>
      <c r="V199" s="9">
        <f t="shared" si="101"/>
        <v>8614699</v>
      </c>
      <c r="W199" s="9">
        <f t="shared" si="101"/>
        <v>8453069</v>
      </c>
      <c r="X199" s="9">
        <f t="shared" si="101"/>
        <v>8344224</v>
      </c>
      <c r="Y199" s="9">
        <f t="shared" si="101"/>
        <v>8783696</v>
      </c>
    </row>
    <row r="200" spans="1:26" s="556" customFormat="1">
      <c r="A200" s="5"/>
      <c r="F200" s="9"/>
    </row>
    <row r="201" spans="1:26" s="556" customFormat="1">
      <c r="A201" s="5" t="s">
        <v>3</v>
      </c>
      <c r="F201" s="634">
        <v>0.5</v>
      </c>
      <c r="G201" s="634">
        <f>F201+1</f>
        <v>1.5</v>
      </c>
      <c r="H201" s="634">
        <f t="shared" ref="H201" si="102">G201+1</f>
        <v>2.5</v>
      </c>
      <c r="I201" s="634">
        <f t="shared" ref="I201" si="103">H201+1</f>
        <v>3.5</v>
      </c>
      <c r="J201" s="634">
        <f t="shared" ref="J201" si="104">I201+1</f>
        <v>4.5</v>
      </c>
      <c r="K201" s="634">
        <f t="shared" ref="K201" si="105">J201+1</f>
        <v>5.5</v>
      </c>
      <c r="L201" s="634">
        <f t="shared" ref="L201" si="106">K201+1</f>
        <v>6.5</v>
      </c>
      <c r="M201" s="634">
        <f t="shared" ref="M201" si="107">L201+1</f>
        <v>7.5</v>
      </c>
      <c r="N201" s="634">
        <f t="shared" ref="N201" si="108">M201+1</f>
        <v>8.5</v>
      </c>
      <c r="O201" s="634">
        <f t="shared" ref="O201" si="109">N201+1</f>
        <v>9.5</v>
      </c>
      <c r="P201" s="634">
        <f t="shared" ref="P201" si="110">O201+1</f>
        <v>10.5</v>
      </c>
      <c r="Q201" s="634">
        <f t="shared" ref="Q201" si="111">P201+1</f>
        <v>11.5</v>
      </c>
      <c r="R201" s="634">
        <f t="shared" ref="R201" si="112">Q201+1</f>
        <v>12.5</v>
      </c>
      <c r="S201" s="634">
        <f t="shared" ref="S201" si="113">R201+1</f>
        <v>13.5</v>
      </c>
      <c r="T201" s="634">
        <f t="shared" ref="T201" si="114">S201+1</f>
        <v>14.5</v>
      </c>
      <c r="U201" s="634">
        <f t="shared" ref="U201" si="115">T201+1</f>
        <v>15.5</v>
      </c>
      <c r="V201" s="634">
        <f t="shared" ref="V201" si="116">U201+1</f>
        <v>16.5</v>
      </c>
      <c r="W201" s="634">
        <f t="shared" ref="W201" si="117">V201+1</f>
        <v>17.5</v>
      </c>
      <c r="X201" s="634">
        <f t="shared" ref="X201" si="118">W201+1</f>
        <v>18.5</v>
      </c>
      <c r="Y201" s="634">
        <f t="shared" ref="Y201" si="119">X201+1</f>
        <v>19.5</v>
      </c>
      <c r="Z201" s="634"/>
    </row>
    <row r="202" spans="1:26" s="556" customFormat="1">
      <c r="A202" s="5" t="s">
        <v>6</v>
      </c>
    </row>
    <row r="203" spans="1:26" s="556" customFormat="1">
      <c r="A203" s="5" t="s">
        <v>109</v>
      </c>
      <c r="B203" s="649">
        <f>'DCF Forecast Parameters'!D82</f>
        <v>7.1899999999999992E-2</v>
      </c>
      <c r="C203" s="29"/>
      <c r="D203" s="29"/>
      <c r="F203" s="29">
        <f>$B203</f>
        <v>7.1899999999999992E-2</v>
      </c>
      <c r="G203" s="29">
        <f>$B203</f>
        <v>7.1899999999999992E-2</v>
      </c>
      <c r="H203" s="29">
        <f t="shared" ref="H203:Y204" si="120">$B203</f>
        <v>7.1899999999999992E-2</v>
      </c>
      <c r="I203" s="29">
        <f t="shared" si="120"/>
        <v>7.1899999999999992E-2</v>
      </c>
      <c r="J203" s="29">
        <f t="shared" si="120"/>
        <v>7.1899999999999992E-2</v>
      </c>
      <c r="K203" s="29">
        <f t="shared" si="120"/>
        <v>7.1899999999999992E-2</v>
      </c>
      <c r="L203" s="29">
        <f t="shared" si="120"/>
        <v>7.1899999999999992E-2</v>
      </c>
      <c r="M203" s="29">
        <f t="shared" si="120"/>
        <v>7.1899999999999992E-2</v>
      </c>
      <c r="N203" s="29">
        <f t="shared" si="120"/>
        <v>7.1899999999999992E-2</v>
      </c>
      <c r="O203" s="29">
        <f t="shared" si="120"/>
        <v>7.1899999999999992E-2</v>
      </c>
      <c r="P203" s="29">
        <f t="shared" si="120"/>
        <v>7.1899999999999992E-2</v>
      </c>
      <c r="Q203" s="29">
        <f t="shared" si="120"/>
        <v>7.1899999999999992E-2</v>
      </c>
      <c r="R203" s="29">
        <f t="shared" si="120"/>
        <v>7.1899999999999992E-2</v>
      </c>
      <c r="S203" s="29">
        <f t="shared" si="120"/>
        <v>7.1899999999999992E-2</v>
      </c>
      <c r="T203" s="29">
        <f t="shared" si="120"/>
        <v>7.1899999999999992E-2</v>
      </c>
      <c r="U203" s="29">
        <f t="shared" si="120"/>
        <v>7.1899999999999992E-2</v>
      </c>
      <c r="V203" s="29">
        <f t="shared" si="120"/>
        <v>7.1899999999999992E-2</v>
      </c>
      <c r="W203" s="29">
        <f t="shared" si="120"/>
        <v>7.1899999999999992E-2</v>
      </c>
      <c r="X203" s="29">
        <f t="shared" si="120"/>
        <v>7.1899999999999992E-2</v>
      </c>
      <c r="Y203" s="29">
        <f t="shared" si="120"/>
        <v>7.1899999999999992E-2</v>
      </c>
      <c r="Z203" s="29"/>
    </row>
    <row r="204" spans="1:26" s="556" customFormat="1">
      <c r="A204" s="5" t="s">
        <v>110</v>
      </c>
      <c r="B204" s="649">
        <f>'DCF Forecast Parameters'!D84</f>
        <v>5.67E-2</v>
      </c>
      <c r="C204" s="29"/>
      <c r="D204" s="29"/>
      <c r="F204" s="29">
        <f>$B204</f>
        <v>5.67E-2</v>
      </c>
      <c r="G204" s="29">
        <f>$B204</f>
        <v>5.67E-2</v>
      </c>
      <c r="H204" s="29">
        <f t="shared" si="120"/>
        <v>5.67E-2</v>
      </c>
      <c r="I204" s="29">
        <f t="shared" si="120"/>
        <v>5.67E-2</v>
      </c>
      <c r="J204" s="29">
        <f t="shared" si="120"/>
        <v>5.67E-2</v>
      </c>
      <c r="K204" s="29">
        <f t="shared" si="120"/>
        <v>5.67E-2</v>
      </c>
      <c r="L204" s="29">
        <f t="shared" si="120"/>
        <v>5.67E-2</v>
      </c>
      <c r="M204" s="29">
        <f t="shared" si="120"/>
        <v>5.67E-2</v>
      </c>
      <c r="N204" s="29">
        <f t="shared" si="120"/>
        <v>5.67E-2</v>
      </c>
      <c r="O204" s="29">
        <f t="shared" si="120"/>
        <v>5.67E-2</v>
      </c>
      <c r="P204" s="29">
        <f t="shared" si="120"/>
        <v>5.67E-2</v>
      </c>
      <c r="Q204" s="29">
        <f t="shared" si="120"/>
        <v>5.67E-2</v>
      </c>
      <c r="R204" s="29">
        <f t="shared" si="120"/>
        <v>5.67E-2</v>
      </c>
      <c r="S204" s="29">
        <f t="shared" si="120"/>
        <v>5.67E-2</v>
      </c>
      <c r="T204" s="29">
        <f t="shared" si="120"/>
        <v>5.67E-2</v>
      </c>
      <c r="U204" s="29">
        <f t="shared" si="120"/>
        <v>5.67E-2</v>
      </c>
      <c r="V204" s="29">
        <f t="shared" si="120"/>
        <v>5.67E-2</v>
      </c>
      <c r="W204" s="29">
        <f t="shared" si="120"/>
        <v>5.67E-2</v>
      </c>
      <c r="X204" s="29">
        <f t="shared" si="120"/>
        <v>5.67E-2</v>
      </c>
      <c r="Y204" s="29">
        <f t="shared" si="120"/>
        <v>5.67E-2</v>
      </c>
      <c r="Z204" s="29"/>
    </row>
    <row r="205" spans="1:26" s="556" customFormat="1">
      <c r="A205" s="5"/>
      <c r="B205" s="29"/>
      <c r="C205" s="29"/>
      <c r="D205" s="29"/>
      <c r="F205" s="29"/>
      <c r="G205" s="29"/>
      <c r="H205" s="29"/>
      <c r="I205" s="29"/>
      <c r="J205" s="29"/>
      <c r="K205" s="29"/>
      <c r="L205" s="29"/>
      <c r="M205" s="29"/>
      <c r="N205" s="29"/>
      <c r="O205" s="29"/>
      <c r="P205" s="29"/>
      <c r="Q205" s="29"/>
      <c r="R205" s="29"/>
      <c r="S205" s="29"/>
      <c r="T205" s="29"/>
      <c r="U205" s="29"/>
      <c r="V205" s="29"/>
      <c r="W205" s="29"/>
      <c r="X205" s="29"/>
      <c r="Y205" s="44">
        <f>ROUND(1/Y204,3)</f>
        <v>17.637</v>
      </c>
      <c r="Z205" s="29"/>
    </row>
    <row r="206" spans="1:26" s="556" customFormat="1">
      <c r="A206" s="5" t="s">
        <v>111</v>
      </c>
      <c r="B206" s="29"/>
      <c r="C206" s="29"/>
      <c r="D206" s="29"/>
      <c r="F206" s="556">
        <f t="shared" ref="F206:Y206" si="121">ROUND(1/(1+F203)^F201,3)</f>
        <v>0.96599999999999997</v>
      </c>
      <c r="G206" s="556">
        <f t="shared" si="121"/>
        <v>0.90100000000000002</v>
      </c>
      <c r="H206" s="556">
        <f t="shared" si="121"/>
        <v>0.84099999999999997</v>
      </c>
      <c r="I206" s="556">
        <f t="shared" si="121"/>
        <v>0.78400000000000003</v>
      </c>
      <c r="J206" s="556">
        <f t="shared" si="121"/>
        <v>0.73199999999999998</v>
      </c>
      <c r="K206" s="556">
        <f t="shared" si="121"/>
        <v>0.68300000000000005</v>
      </c>
      <c r="L206" s="556">
        <f t="shared" si="121"/>
        <v>0.63700000000000001</v>
      </c>
      <c r="M206" s="556">
        <f t="shared" si="121"/>
        <v>0.59399999999999997</v>
      </c>
      <c r="N206" s="556">
        <f t="shared" si="121"/>
        <v>0.55400000000000005</v>
      </c>
      <c r="O206" s="556">
        <f t="shared" si="121"/>
        <v>0.51700000000000002</v>
      </c>
      <c r="P206" s="556">
        <f t="shared" si="121"/>
        <v>0.48199999999999998</v>
      </c>
      <c r="Q206" s="556">
        <f t="shared" si="121"/>
        <v>0.45</v>
      </c>
      <c r="R206" s="556">
        <f t="shared" si="121"/>
        <v>0.42</v>
      </c>
      <c r="S206" s="556">
        <f t="shared" si="121"/>
        <v>0.39200000000000002</v>
      </c>
      <c r="T206" s="556">
        <f t="shared" si="121"/>
        <v>0.36499999999999999</v>
      </c>
      <c r="U206" s="556">
        <f t="shared" si="121"/>
        <v>0.34100000000000003</v>
      </c>
      <c r="V206" s="556">
        <f t="shared" si="121"/>
        <v>0.318</v>
      </c>
      <c r="W206" s="556">
        <f t="shared" si="121"/>
        <v>0.29699999999999999</v>
      </c>
      <c r="X206" s="556">
        <f t="shared" si="121"/>
        <v>0.27700000000000002</v>
      </c>
      <c r="Y206" s="556">
        <f t="shared" si="121"/>
        <v>0.25800000000000001</v>
      </c>
    </row>
    <row r="207" spans="1:26" s="556" customFormat="1">
      <c r="A207" s="5" t="s">
        <v>112</v>
      </c>
      <c r="F207" s="9">
        <f t="shared" ref="F207:X207" si="122">ROUND(F199*F206,0)</f>
        <v>4117462</v>
      </c>
      <c r="G207" s="9">
        <f t="shared" si="122"/>
        <v>3680509</v>
      </c>
      <c r="H207" s="9">
        <f t="shared" si="122"/>
        <v>3459411</v>
      </c>
      <c r="I207" s="9">
        <f t="shared" si="122"/>
        <v>3245853</v>
      </c>
      <c r="J207" s="9">
        <f t="shared" si="122"/>
        <v>3609291</v>
      </c>
      <c r="K207" s="9">
        <f t="shared" si="122"/>
        <v>3407150</v>
      </c>
      <c r="L207" s="9">
        <f t="shared" si="122"/>
        <v>3116349</v>
      </c>
      <c r="M207" s="9">
        <f t="shared" si="122"/>
        <v>2967097</v>
      </c>
      <c r="N207" s="9">
        <f t="shared" si="122"/>
        <v>3124417</v>
      </c>
      <c r="O207" s="9">
        <f t="shared" si="122"/>
        <v>3155424</v>
      </c>
      <c r="P207" s="9">
        <f t="shared" si="122"/>
        <v>2986649</v>
      </c>
      <c r="Q207" s="9">
        <f t="shared" si="122"/>
        <v>2843596</v>
      </c>
      <c r="R207" s="9">
        <f t="shared" si="122"/>
        <v>2975141</v>
      </c>
      <c r="S207" s="9">
        <f t="shared" si="122"/>
        <v>2811619</v>
      </c>
      <c r="T207" s="9">
        <f t="shared" si="122"/>
        <v>2841017</v>
      </c>
      <c r="U207" s="9">
        <f t="shared" si="122"/>
        <v>2708759</v>
      </c>
      <c r="V207" s="9">
        <f t="shared" si="122"/>
        <v>2739474</v>
      </c>
      <c r="W207" s="9">
        <f t="shared" si="122"/>
        <v>2510561</v>
      </c>
      <c r="X207" s="9">
        <f t="shared" si="122"/>
        <v>2311350</v>
      </c>
      <c r="Y207" s="9">
        <f>ROUND(Y199*Y206*Y205,0)</f>
        <v>39968856</v>
      </c>
      <c r="Z207" s="9"/>
    </row>
    <row r="208" spans="1:26" s="556" customFormat="1">
      <c r="A208" s="5" t="s">
        <v>113</v>
      </c>
      <c r="B208" s="25">
        <f>Y208</f>
        <v>98579985</v>
      </c>
      <c r="C208" s="25"/>
      <c r="D208" s="25"/>
      <c r="F208" s="9">
        <f>SUM($F207:F207)</f>
        <v>4117462</v>
      </c>
      <c r="G208" s="9">
        <f>SUM($F207:G207)</f>
        <v>7797971</v>
      </c>
      <c r="H208" s="9">
        <f>SUM($F207:H207)</f>
        <v>11257382</v>
      </c>
      <c r="I208" s="9">
        <f>SUM($F207:I207)</f>
        <v>14503235</v>
      </c>
      <c r="J208" s="9">
        <f>SUM($F207:J207)</f>
        <v>18112526</v>
      </c>
      <c r="K208" s="9">
        <f>SUM($F207:K207)</f>
        <v>21519676</v>
      </c>
      <c r="L208" s="9">
        <f>SUM($F207:L207)</f>
        <v>24636025</v>
      </c>
      <c r="M208" s="9">
        <f>SUM($F207:M207)</f>
        <v>27603122</v>
      </c>
      <c r="N208" s="9">
        <f>SUM($F207:N207)</f>
        <v>30727539</v>
      </c>
      <c r="O208" s="9">
        <f>SUM($F207:O207)</f>
        <v>33882963</v>
      </c>
      <c r="P208" s="9">
        <f>SUM($F207:P207)</f>
        <v>36869612</v>
      </c>
      <c r="Q208" s="9">
        <f>SUM($F207:Q207)</f>
        <v>39713208</v>
      </c>
      <c r="R208" s="9">
        <f>SUM($F207:R207)</f>
        <v>42688349</v>
      </c>
      <c r="S208" s="9">
        <f>SUM($F207:S207)</f>
        <v>45499968</v>
      </c>
      <c r="T208" s="9">
        <f>SUM($F207:T207)</f>
        <v>48340985</v>
      </c>
      <c r="U208" s="9">
        <f>SUM($F207:U207)</f>
        <v>51049744</v>
      </c>
      <c r="V208" s="9">
        <f>SUM($F207:V207)</f>
        <v>53789218</v>
      </c>
      <c r="W208" s="9">
        <f>SUM($F207:W207)</f>
        <v>56299779</v>
      </c>
      <c r="X208" s="9">
        <f>SUM($F207:X207)</f>
        <v>58611129</v>
      </c>
      <c r="Y208" s="9">
        <f>SUM($F207:Y207)</f>
        <v>98579985</v>
      </c>
      <c r="Z208" s="9"/>
    </row>
    <row r="209" spans="1:25" s="556" customFormat="1">
      <c r="A209" s="5"/>
      <c r="F209" s="9"/>
    </row>
    <row r="210" spans="1:25" s="556" customFormat="1">
      <c r="A210" s="5"/>
      <c r="F210" s="9"/>
    </row>
    <row r="211" spans="1:25" s="556" customFormat="1">
      <c r="A211" s="5"/>
      <c r="F211" s="9"/>
    </row>
    <row r="212" spans="1:25" s="556" customFormat="1">
      <c r="A212" s="5"/>
      <c r="F212" s="9"/>
    </row>
    <row r="213" spans="1:25" s="556" customFormat="1">
      <c r="A213" s="5"/>
      <c r="F213" s="9"/>
    </row>
    <row r="214" spans="1:25" s="556" customFormat="1">
      <c r="A214" s="5"/>
      <c r="F214" s="9"/>
    </row>
    <row r="216" spans="1:25">
      <c r="A216" s="5" t="s">
        <v>155</v>
      </c>
      <c r="D216" s="5" t="s">
        <v>155</v>
      </c>
    </row>
    <row r="217" spans="1:25" s="556" customFormat="1">
      <c r="A217" s="5" t="s">
        <v>2014</v>
      </c>
      <c r="D217" s="5" t="s">
        <v>2014</v>
      </c>
    </row>
    <row r="218" spans="1:25" s="556" customFormat="1">
      <c r="A218" s="5" t="s">
        <v>2015</v>
      </c>
      <c r="D218" s="5" t="s">
        <v>2015</v>
      </c>
      <c r="F218" s="16">
        <f>F93</f>
        <v>100759775.55000001</v>
      </c>
      <c r="G218" s="16">
        <f t="shared" ref="G218:Y218" si="123">G93</f>
        <v>101945613.55000001</v>
      </c>
      <c r="H218" s="16">
        <f t="shared" si="123"/>
        <v>103147563.55000001</v>
      </c>
      <c r="I218" s="16">
        <f t="shared" si="123"/>
        <v>104365868.55000001</v>
      </c>
      <c r="J218" s="16">
        <f t="shared" si="123"/>
        <v>105600769.55000001</v>
      </c>
      <c r="K218" s="16">
        <f t="shared" si="123"/>
        <v>106852509.55000001</v>
      </c>
      <c r="L218" s="16">
        <f t="shared" si="123"/>
        <v>108365572.55000001</v>
      </c>
      <c r="M218" s="16">
        <f t="shared" si="123"/>
        <v>109905904.55000001</v>
      </c>
      <c r="N218" s="16">
        <f t="shared" si="123"/>
        <v>111474029.55000001</v>
      </c>
      <c r="O218" s="16">
        <f t="shared" si="123"/>
        <v>113070493.55000001</v>
      </c>
      <c r="P218" s="16">
        <f t="shared" si="123"/>
        <v>114695850.55000001</v>
      </c>
      <c r="Q218" s="16">
        <f t="shared" si="123"/>
        <v>116350664.55000001</v>
      </c>
      <c r="R218" s="16">
        <f t="shared" si="123"/>
        <v>118035513.55000001</v>
      </c>
      <c r="S218" s="16">
        <f t="shared" si="123"/>
        <v>119750986.55000001</v>
      </c>
      <c r="T218" s="16">
        <f t="shared" si="123"/>
        <v>121497682.55000001</v>
      </c>
      <c r="U218" s="16">
        <f t="shared" si="123"/>
        <v>122910311.55000001</v>
      </c>
      <c r="V218" s="16">
        <f t="shared" si="123"/>
        <v>124343188.55000001</v>
      </c>
      <c r="W218" s="16">
        <f t="shared" si="123"/>
        <v>125796624.55000001</v>
      </c>
      <c r="X218" s="16">
        <f t="shared" si="123"/>
        <v>127270932.55000001</v>
      </c>
      <c r="Y218" s="16">
        <f t="shared" si="123"/>
        <v>128766440.55000001</v>
      </c>
    </row>
    <row r="219" spans="1:25" s="556" customFormat="1">
      <c r="A219" s="5" t="s">
        <v>2016</v>
      </c>
      <c r="D219" s="5" t="s">
        <v>2016</v>
      </c>
      <c r="F219" s="16">
        <f>F103</f>
        <v>-2045105.2500000005</v>
      </c>
      <c r="G219" s="16">
        <f t="shared" ref="G219:Y219" si="124">G103</f>
        <v>-4083988.92</v>
      </c>
      <c r="H219" s="16">
        <f t="shared" si="124"/>
        <v>-6124119.2699999996</v>
      </c>
      <c r="I219" s="16">
        <f t="shared" si="124"/>
        <v>-8150405.4200000018</v>
      </c>
      <c r="J219" s="16">
        <f t="shared" si="124"/>
        <v>-10177173.939999999</v>
      </c>
      <c r="K219" s="16">
        <f t="shared" si="124"/>
        <v>-12203044.070000002</v>
      </c>
      <c r="L219" s="16">
        <f t="shared" si="124"/>
        <v>-14275845.029999999</v>
      </c>
      <c r="M219" s="16">
        <f t="shared" si="124"/>
        <v>-16334713.039999999</v>
      </c>
      <c r="N219" s="16">
        <f t="shared" si="124"/>
        <v>-18404327.119999997</v>
      </c>
      <c r="O219" s="16">
        <f t="shared" si="124"/>
        <v>-20462714.130000003</v>
      </c>
      <c r="P219" s="16">
        <f t="shared" si="124"/>
        <v>-22526261.659999996</v>
      </c>
      <c r="Q219" s="16">
        <f t="shared" si="124"/>
        <v>-24581974.010000002</v>
      </c>
      <c r="R219" s="16">
        <f t="shared" si="124"/>
        <v>-26645495.539999999</v>
      </c>
      <c r="S219" s="16">
        <f t="shared" si="124"/>
        <v>-28717536.870000005</v>
      </c>
      <c r="T219" s="16">
        <f t="shared" si="124"/>
        <v>-30784366.219999999</v>
      </c>
      <c r="U219" s="16">
        <f t="shared" si="124"/>
        <v>-32854424.070000004</v>
      </c>
      <c r="V219" s="16">
        <f t="shared" si="124"/>
        <v>-34907418.049999997</v>
      </c>
      <c r="W219" s="16">
        <f t="shared" si="124"/>
        <v>-36970651.88000001</v>
      </c>
      <c r="X219" s="16">
        <f t="shared" si="124"/>
        <v>-39048379.590000011</v>
      </c>
      <c r="Y219" s="16">
        <f t="shared" si="124"/>
        <v>-41106227.969999991</v>
      </c>
    </row>
    <row r="220" spans="1:25" s="556" customFormat="1">
      <c r="A220" s="5" t="s">
        <v>103</v>
      </c>
      <c r="D220" s="5" t="s">
        <v>103</v>
      </c>
      <c r="F220" s="16">
        <f>F173</f>
        <v>-560542</v>
      </c>
      <c r="G220" s="16">
        <f t="shared" ref="G220:Y220" si="125">G173</f>
        <v>-566147</v>
      </c>
      <c r="H220" s="16">
        <f t="shared" si="125"/>
        <v>-571809</v>
      </c>
      <c r="I220" s="16">
        <f t="shared" si="125"/>
        <v>-577527</v>
      </c>
      <c r="J220" s="16">
        <f t="shared" si="125"/>
        <v>-641055</v>
      </c>
      <c r="K220" s="16">
        <f t="shared" si="125"/>
        <v>-653876</v>
      </c>
      <c r="L220" s="16">
        <f t="shared" si="125"/>
        <v>-666953</v>
      </c>
      <c r="M220" s="16">
        <f t="shared" si="125"/>
        <v>-680292</v>
      </c>
      <c r="N220" s="16">
        <f t="shared" si="125"/>
        <v>-734716</v>
      </c>
      <c r="O220" s="16">
        <f t="shared" si="125"/>
        <v>-778799</v>
      </c>
      <c r="P220" s="16">
        <f t="shared" si="125"/>
        <v>-794375</v>
      </c>
      <c r="Q220" s="16">
        <f t="shared" si="125"/>
        <v>-810262</v>
      </c>
      <c r="R220" s="16">
        <f t="shared" si="125"/>
        <v>-875083</v>
      </c>
      <c r="S220" s="16">
        <f t="shared" si="125"/>
        <v>-892585</v>
      </c>
      <c r="T220" s="16">
        <f t="shared" si="125"/>
        <v>-946140</v>
      </c>
      <c r="U220" s="16">
        <f t="shared" si="125"/>
        <v>-946140</v>
      </c>
      <c r="V220" s="16">
        <f t="shared" si="125"/>
        <v>-1002908</v>
      </c>
      <c r="W220" s="16">
        <f t="shared" si="125"/>
        <v>-1002908</v>
      </c>
      <c r="X220" s="16">
        <f t="shared" si="125"/>
        <v>-1002908</v>
      </c>
      <c r="Y220" s="16">
        <f t="shared" si="125"/>
        <v>-1043025</v>
      </c>
    </row>
    <row r="221" spans="1:25" s="556" customFormat="1">
      <c r="A221" s="5" t="s">
        <v>2017</v>
      </c>
      <c r="D221" s="5" t="s">
        <v>2017</v>
      </c>
      <c r="F221" s="25">
        <f>F68</f>
        <v>-469923</v>
      </c>
      <c r="G221" s="25">
        <f t="shared" ref="G221:Y221" si="126">G68</f>
        <v>-954729</v>
      </c>
      <c r="H221" s="25">
        <f t="shared" si="126"/>
        <v>-1452659</v>
      </c>
      <c r="I221" s="25">
        <f t="shared" si="126"/>
        <v>-1968481</v>
      </c>
      <c r="J221" s="25">
        <f t="shared" si="126"/>
        <v>-2498473</v>
      </c>
      <c r="K221" s="25">
        <f t="shared" si="126"/>
        <v>-3043459</v>
      </c>
      <c r="L221" s="25">
        <f t="shared" si="126"/>
        <v>-3615646</v>
      </c>
      <c r="M221" s="25">
        <f t="shared" si="126"/>
        <v>-4211001</v>
      </c>
      <c r="N221" s="25">
        <f t="shared" si="126"/>
        <v>-4823108</v>
      </c>
      <c r="O221" s="25">
        <f t="shared" si="126"/>
        <v>-5459052</v>
      </c>
      <c r="P221" s="25">
        <f t="shared" si="126"/>
        <v>-6114856</v>
      </c>
      <c r="Q221" s="25">
        <f t="shared" si="126"/>
        <v>-6795054</v>
      </c>
      <c r="R221" s="25">
        <f t="shared" si="126"/>
        <v>-7492190</v>
      </c>
      <c r="S221" s="25">
        <f t="shared" si="126"/>
        <v>-8210605</v>
      </c>
      <c r="T221" s="25">
        <f t="shared" si="126"/>
        <v>-8955114</v>
      </c>
      <c r="U221" s="25">
        <f t="shared" si="126"/>
        <v>-9656500</v>
      </c>
      <c r="V221" s="25">
        <f t="shared" si="126"/>
        <v>-10382649</v>
      </c>
      <c r="W221" s="25">
        <f t="shared" si="126"/>
        <v>-11106359</v>
      </c>
      <c r="X221" s="25">
        <f t="shared" si="126"/>
        <v>-11826417</v>
      </c>
      <c r="Y221" s="25">
        <f t="shared" si="126"/>
        <v>-12573220</v>
      </c>
    </row>
    <row r="222" spans="1:25" s="556" customFormat="1">
      <c r="A222" s="5" t="s">
        <v>2014</v>
      </c>
      <c r="D222" s="5" t="s">
        <v>2014</v>
      </c>
      <c r="F222" s="16">
        <f>F218+F219+F221+F220</f>
        <v>97684205.300000012</v>
      </c>
      <c r="G222" s="16">
        <f t="shared" ref="G222:Y222" si="127">G218+G219+G221+G220</f>
        <v>96340748.63000001</v>
      </c>
      <c r="H222" s="16">
        <f t="shared" si="127"/>
        <v>94998976.280000016</v>
      </c>
      <c r="I222" s="16">
        <f t="shared" si="127"/>
        <v>93669455.13000001</v>
      </c>
      <c r="J222" s="16">
        <f t="shared" si="127"/>
        <v>92284067.610000014</v>
      </c>
      <c r="K222" s="16">
        <f t="shared" si="127"/>
        <v>90952130.480000004</v>
      </c>
      <c r="L222" s="16">
        <f t="shared" si="127"/>
        <v>89807128.520000011</v>
      </c>
      <c r="M222" s="16">
        <f t="shared" si="127"/>
        <v>88679898.51000002</v>
      </c>
      <c r="N222" s="16">
        <f t="shared" si="127"/>
        <v>87511878.430000007</v>
      </c>
      <c r="O222" s="16">
        <f t="shared" si="127"/>
        <v>86369928.420000017</v>
      </c>
      <c r="P222" s="16">
        <f t="shared" si="127"/>
        <v>85260357.890000015</v>
      </c>
      <c r="Q222" s="16">
        <f t="shared" si="127"/>
        <v>84163374.540000007</v>
      </c>
      <c r="R222" s="16">
        <f t="shared" si="127"/>
        <v>83022745.01000002</v>
      </c>
      <c r="S222" s="16">
        <f t="shared" si="127"/>
        <v>81930259.680000007</v>
      </c>
      <c r="T222" s="16">
        <f t="shared" si="127"/>
        <v>80812062.330000013</v>
      </c>
      <c r="U222" s="16">
        <f t="shared" si="127"/>
        <v>79453247.480000004</v>
      </c>
      <c r="V222" s="16">
        <f t="shared" si="127"/>
        <v>78050213.500000015</v>
      </c>
      <c r="W222" s="16">
        <f t="shared" si="127"/>
        <v>76716705.670000002</v>
      </c>
      <c r="X222" s="16">
        <f t="shared" si="127"/>
        <v>75393227.960000008</v>
      </c>
      <c r="Y222" s="16">
        <f t="shared" si="127"/>
        <v>74043967.580000013</v>
      </c>
    </row>
    <row r="223" spans="1:25" s="556" customFormat="1">
      <c r="A223" s="5"/>
      <c r="D223" s="5" t="s">
        <v>29</v>
      </c>
      <c r="F223" s="16">
        <f>F22</f>
        <v>9664515</v>
      </c>
      <c r="G223" s="16">
        <f t="shared" ref="G223:Y223" si="128">G22</f>
        <v>9761160</v>
      </c>
      <c r="H223" s="16">
        <f t="shared" si="128"/>
        <v>9858772</v>
      </c>
      <c r="I223" s="16">
        <f t="shared" si="128"/>
        <v>9957360</v>
      </c>
      <c r="J223" s="16">
        <f t="shared" si="128"/>
        <v>11052670</v>
      </c>
      <c r="K223" s="16">
        <f t="shared" si="128"/>
        <v>11273723</v>
      </c>
      <c r="L223" s="16">
        <f t="shared" si="128"/>
        <v>11499197</v>
      </c>
      <c r="M223" s="16">
        <f t="shared" si="128"/>
        <v>11729181</v>
      </c>
      <c r="N223" s="16">
        <f t="shared" si="128"/>
        <v>12667515</v>
      </c>
      <c r="O223" s="16">
        <f t="shared" si="128"/>
        <v>13427566</v>
      </c>
      <c r="P223" s="16">
        <f t="shared" si="128"/>
        <v>13696117</v>
      </c>
      <c r="Q223" s="16">
        <f t="shared" si="128"/>
        <v>13970039</v>
      </c>
      <c r="R223" s="16">
        <f t="shared" si="128"/>
        <v>15087642</v>
      </c>
      <c r="S223" s="16">
        <f t="shared" si="128"/>
        <v>15389395</v>
      </c>
      <c r="T223" s="16">
        <f t="shared" si="128"/>
        <v>16312759</v>
      </c>
      <c r="U223" s="16">
        <f t="shared" si="128"/>
        <v>16312759</v>
      </c>
      <c r="V223" s="16">
        <f t="shared" si="128"/>
        <v>17291525</v>
      </c>
      <c r="W223" s="16">
        <f t="shared" si="128"/>
        <v>17291525</v>
      </c>
      <c r="X223" s="16">
        <f t="shared" si="128"/>
        <v>17291525</v>
      </c>
      <c r="Y223" s="16">
        <f t="shared" si="128"/>
        <v>17983186</v>
      </c>
    </row>
    <row r="224" spans="1:25" s="556" customFormat="1">
      <c r="A224" s="5"/>
      <c r="D224" s="5" t="s">
        <v>2042</v>
      </c>
      <c r="F224" s="16">
        <f>F39</f>
        <v>2566310</v>
      </c>
      <c r="G224" s="16">
        <f t="shared" ref="G224:Y224" si="129">G39</f>
        <v>2647124</v>
      </c>
      <c r="H224" s="16">
        <f t="shared" si="129"/>
        <v>2730555</v>
      </c>
      <c r="I224" s="16">
        <f t="shared" si="129"/>
        <v>2816691</v>
      </c>
      <c r="J224" s="16">
        <f t="shared" si="129"/>
        <v>2905623</v>
      </c>
      <c r="K224" s="16">
        <f t="shared" si="129"/>
        <v>2997447</v>
      </c>
      <c r="L224" s="16">
        <f t="shared" si="129"/>
        <v>3092260</v>
      </c>
      <c r="M224" s="16">
        <f t="shared" si="129"/>
        <v>3190168</v>
      </c>
      <c r="N224" s="16">
        <f t="shared" si="129"/>
        <v>3291272</v>
      </c>
      <c r="O224" s="16">
        <f t="shared" si="129"/>
        <v>3395679</v>
      </c>
      <c r="P224" s="16">
        <f t="shared" si="129"/>
        <v>3503505</v>
      </c>
      <c r="Q224" s="16">
        <f t="shared" si="129"/>
        <v>3614865</v>
      </c>
      <c r="R224" s="16">
        <f t="shared" si="129"/>
        <v>3729879</v>
      </c>
      <c r="S224" s="16">
        <f t="shared" si="129"/>
        <v>3848672</v>
      </c>
      <c r="T224" s="16">
        <f t="shared" si="129"/>
        <v>3971376</v>
      </c>
      <c r="U224" s="16">
        <f t="shared" si="129"/>
        <v>4098124</v>
      </c>
      <c r="V224" s="16">
        <f t="shared" si="129"/>
        <v>4229050</v>
      </c>
      <c r="W224" s="16">
        <f t="shared" si="129"/>
        <v>4364305</v>
      </c>
      <c r="X224" s="16">
        <f t="shared" si="129"/>
        <v>4504038</v>
      </c>
      <c r="Y224" s="16">
        <f t="shared" si="129"/>
        <v>4648405</v>
      </c>
    </row>
    <row r="225" spans="1:28" s="556" customFormat="1">
      <c r="A225" s="5"/>
      <c r="D225" s="5" t="s">
        <v>1963</v>
      </c>
      <c r="F225" s="16">
        <f>F36</f>
        <v>2286303.2500000005</v>
      </c>
      <c r="G225" s="16">
        <f t="shared" ref="G225:Y225" si="130">G36</f>
        <v>2283004.67</v>
      </c>
      <c r="H225" s="16">
        <f t="shared" si="130"/>
        <v>2287217.3499999996</v>
      </c>
      <c r="I225" s="16">
        <f t="shared" si="130"/>
        <v>2276378.1500000008</v>
      </c>
      <c r="J225" s="16">
        <f t="shared" si="130"/>
        <v>2279905.52</v>
      </c>
      <c r="K225" s="16">
        <f t="shared" si="130"/>
        <v>2282095.1300000004</v>
      </c>
      <c r="L225" s="16">
        <f t="shared" si="130"/>
        <v>2302730.9600000004</v>
      </c>
      <c r="M225" s="16">
        <f t="shared" si="130"/>
        <v>2292559.0099999998</v>
      </c>
      <c r="N225" s="16">
        <f t="shared" si="130"/>
        <v>2307139.0800000005</v>
      </c>
      <c r="O225" s="16">
        <f t="shared" si="130"/>
        <v>2299813.0099999998</v>
      </c>
      <c r="P225" s="16">
        <f t="shared" si="130"/>
        <v>2308944.5299999998</v>
      </c>
      <c r="Q225" s="16">
        <f t="shared" si="130"/>
        <v>2305153.35</v>
      </c>
      <c r="R225" s="16">
        <f t="shared" si="130"/>
        <v>2317079.5299999998</v>
      </c>
      <c r="S225" s="16">
        <f t="shared" si="130"/>
        <v>2329790.33</v>
      </c>
      <c r="T225" s="16">
        <f t="shared" si="130"/>
        <v>2328849.3499999996</v>
      </c>
      <c r="U225" s="16">
        <f t="shared" si="130"/>
        <v>2336425.85</v>
      </c>
      <c r="V225" s="16">
        <f t="shared" si="130"/>
        <v>2322872.9800000004</v>
      </c>
      <c r="W225" s="16">
        <f t="shared" si="130"/>
        <v>2336673.83</v>
      </c>
      <c r="X225" s="16">
        <f t="shared" si="130"/>
        <v>2354781.7100000004</v>
      </c>
      <c r="Y225" s="16">
        <f t="shared" si="130"/>
        <v>2338566.3799999994</v>
      </c>
    </row>
    <row r="226" spans="1:28" s="556" customFormat="1">
      <c r="A226" s="5"/>
      <c r="D226" s="5" t="s">
        <v>2065</v>
      </c>
      <c r="F226" s="16">
        <f>F44</f>
        <v>1009442</v>
      </c>
      <c r="G226" s="16">
        <f t="shared" ref="G226:Y226" si="131">G44</f>
        <v>975794</v>
      </c>
      <c r="H226" s="16">
        <f t="shared" si="131"/>
        <v>943268</v>
      </c>
      <c r="I226" s="16">
        <f t="shared" si="131"/>
        <v>911826</v>
      </c>
      <c r="J226" s="16">
        <f t="shared" si="131"/>
        <v>881431</v>
      </c>
      <c r="K226" s="16">
        <f t="shared" si="131"/>
        <v>852050</v>
      </c>
      <c r="L226" s="16">
        <f t="shared" si="131"/>
        <v>823649</v>
      </c>
      <c r="M226" s="16">
        <f t="shared" si="131"/>
        <v>796194</v>
      </c>
      <c r="N226" s="16">
        <f t="shared" si="131"/>
        <v>769654</v>
      </c>
      <c r="O226" s="16">
        <f t="shared" si="131"/>
        <v>743999</v>
      </c>
      <c r="P226" s="16">
        <f t="shared" si="131"/>
        <v>719199</v>
      </c>
      <c r="Q226" s="16">
        <f t="shared" si="131"/>
        <v>695226</v>
      </c>
      <c r="R226" s="16">
        <f t="shared" si="131"/>
        <v>672051</v>
      </c>
      <c r="S226" s="16">
        <f t="shared" si="131"/>
        <v>649650</v>
      </c>
      <c r="T226" s="16">
        <f t="shared" si="131"/>
        <v>627995</v>
      </c>
      <c r="U226" s="16">
        <f t="shared" si="131"/>
        <v>607062</v>
      </c>
      <c r="V226" s="16">
        <f t="shared" si="131"/>
        <v>586826</v>
      </c>
      <c r="W226" s="16">
        <f t="shared" si="131"/>
        <v>567265</v>
      </c>
      <c r="X226" s="16">
        <f t="shared" si="131"/>
        <v>548356</v>
      </c>
      <c r="Y226" s="16">
        <f t="shared" si="131"/>
        <v>530078</v>
      </c>
    </row>
    <row r="227" spans="1:28" s="556" customFormat="1">
      <c r="A227" s="5"/>
      <c r="D227" s="5" t="s">
        <v>2085</v>
      </c>
      <c r="F227" s="16">
        <f>F223-F224-F225-F226</f>
        <v>3802459.75</v>
      </c>
      <c r="G227" s="16">
        <f t="shared" ref="G227:Y227" si="132">G223-G224-G225-G226</f>
        <v>3855237.33</v>
      </c>
      <c r="H227" s="16">
        <f t="shared" si="132"/>
        <v>3897731.6500000004</v>
      </c>
      <c r="I227" s="16">
        <f t="shared" si="132"/>
        <v>3952464.8499999996</v>
      </c>
      <c r="J227" s="16">
        <f t="shared" si="132"/>
        <v>4985710.4800000004</v>
      </c>
      <c r="K227" s="16">
        <f t="shared" si="132"/>
        <v>5142130.8699999992</v>
      </c>
      <c r="L227" s="16">
        <f t="shared" si="132"/>
        <v>5280557.0399999991</v>
      </c>
      <c r="M227" s="16">
        <f t="shared" si="132"/>
        <v>5450259.9900000002</v>
      </c>
      <c r="N227" s="16">
        <f t="shared" si="132"/>
        <v>6299449.9199999999</v>
      </c>
      <c r="O227" s="16">
        <f t="shared" si="132"/>
        <v>6988074.9900000002</v>
      </c>
      <c r="P227" s="16">
        <f t="shared" si="132"/>
        <v>7164468.4700000007</v>
      </c>
      <c r="Q227" s="16">
        <f t="shared" si="132"/>
        <v>7354794.6500000004</v>
      </c>
      <c r="R227" s="16">
        <f t="shared" si="132"/>
        <v>8368632.4700000007</v>
      </c>
      <c r="S227" s="16">
        <f t="shared" si="132"/>
        <v>8561282.6699999999</v>
      </c>
      <c r="T227" s="16">
        <f t="shared" si="132"/>
        <v>9384538.6500000004</v>
      </c>
      <c r="U227" s="16">
        <f t="shared" si="132"/>
        <v>9271147.1500000004</v>
      </c>
      <c r="V227" s="16">
        <f t="shared" si="132"/>
        <v>10152776.02</v>
      </c>
      <c r="W227" s="16">
        <f t="shared" si="132"/>
        <v>10023281.17</v>
      </c>
      <c r="X227" s="16">
        <f t="shared" si="132"/>
        <v>9884349.2899999991</v>
      </c>
      <c r="Y227" s="16">
        <f t="shared" si="132"/>
        <v>10466136.620000001</v>
      </c>
    </row>
    <row r="228" spans="1:28" s="556" customFormat="1">
      <c r="A228" s="5"/>
      <c r="D228" s="5" t="str">
        <f>CONCATENATE("State &amp; Federal Taxes @ ",'Cost of Capital 1-1-2018'!$F$11*100,"%")</f>
        <v>State &amp; Federal Taxes @ 28.89%</v>
      </c>
      <c r="F228" s="16">
        <f>ROUND(F227*'Cost of Capital 1-1-2018'!$F$11,0)</f>
        <v>1098531</v>
      </c>
      <c r="G228" s="16">
        <f>ROUND(G227*'Cost of Capital 1-1-2018'!$F$11,0)</f>
        <v>1113778</v>
      </c>
      <c r="H228" s="16">
        <f>ROUND(H227*'Cost of Capital 1-1-2018'!$F$11,0)</f>
        <v>1126055</v>
      </c>
      <c r="I228" s="16">
        <f>ROUND(I227*'Cost of Capital 1-1-2018'!$F$11,0)</f>
        <v>1141867</v>
      </c>
      <c r="J228" s="16">
        <f>ROUND(J227*'Cost of Capital 1-1-2018'!$F$11,0)</f>
        <v>1440372</v>
      </c>
      <c r="K228" s="16">
        <f>ROUND(K227*'Cost of Capital 1-1-2018'!$F$11,0)</f>
        <v>1485562</v>
      </c>
      <c r="L228" s="16">
        <f>ROUND(L227*'Cost of Capital 1-1-2018'!$F$11,0)</f>
        <v>1525553</v>
      </c>
      <c r="M228" s="16">
        <f>ROUND(M227*'Cost of Capital 1-1-2018'!$F$11,0)</f>
        <v>1574580</v>
      </c>
      <c r="N228" s="16">
        <f>ROUND(N227*'Cost of Capital 1-1-2018'!$F$11,0)</f>
        <v>1819911</v>
      </c>
      <c r="O228" s="16">
        <f>ROUND(O227*'Cost of Capital 1-1-2018'!$F$11,0)</f>
        <v>2018855</v>
      </c>
      <c r="P228" s="16">
        <f>ROUND(P227*'Cost of Capital 1-1-2018'!$F$11,0)</f>
        <v>2069815</v>
      </c>
      <c r="Q228" s="16">
        <f>ROUND(Q227*'Cost of Capital 1-1-2018'!$F$11,0)</f>
        <v>2124800</v>
      </c>
      <c r="R228" s="16">
        <f>ROUND(R227*'Cost of Capital 1-1-2018'!$F$11,0)</f>
        <v>2417698</v>
      </c>
      <c r="S228" s="16">
        <f>ROUND(S227*'Cost of Capital 1-1-2018'!$F$11,0)</f>
        <v>2473355</v>
      </c>
      <c r="T228" s="16">
        <f>ROUND(T227*'Cost of Capital 1-1-2018'!$F$11,0)</f>
        <v>2711193</v>
      </c>
      <c r="U228" s="16">
        <f>ROUND(U227*'Cost of Capital 1-1-2018'!$F$11,0)</f>
        <v>2678434</v>
      </c>
      <c r="V228" s="16">
        <f>ROUND(V227*'Cost of Capital 1-1-2018'!$F$11,0)</f>
        <v>2933137</v>
      </c>
      <c r="W228" s="16">
        <f>ROUND(W227*'Cost of Capital 1-1-2018'!$F$11,0)</f>
        <v>2895726</v>
      </c>
      <c r="X228" s="16">
        <f>ROUND(X227*'Cost of Capital 1-1-2018'!$F$11,0)</f>
        <v>2855589</v>
      </c>
      <c r="Y228" s="16">
        <f>ROUND(Y227*'Cost of Capital 1-1-2018'!$F$11,0)</f>
        <v>3023667</v>
      </c>
    </row>
    <row r="229" spans="1:28" s="556" customFormat="1">
      <c r="A229" s="5"/>
      <c r="D229" s="5" t="s">
        <v>2067</v>
      </c>
      <c r="F229" s="16">
        <f>F227-F228+F226</f>
        <v>3713370.75</v>
      </c>
      <c r="G229" s="16">
        <f t="shared" ref="G229:Y229" si="133">G227-G228+G226</f>
        <v>3717253.33</v>
      </c>
      <c r="H229" s="16">
        <f t="shared" si="133"/>
        <v>3714944.6500000004</v>
      </c>
      <c r="I229" s="16">
        <f t="shared" si="133"/>
        <v>3722423.8499999996</v>
      </c>
      <c r="J229" s="16">
        <f t="shared" si="133"/>
        <v>4426769.4800000004</v>
      </c>
      <c r="K229" s="16">
        <f t="shared" si="133"/>
        <v>4508618.8699999992</v>
      </c>
      <c r="L229" s="16">
        <f t="shared" si="133"/>
        <v>4578653.0399999991</v>
      </c>
      <c r="M229" s="16">
        <f t="shared" si="133"/>
        <v>4671873.99</v>
      </c>
      <c r="N229" s="16">
        <f t="shared" si="133"/>
        <v>5249192.92</v>
      </c>
      <c r="O229" s="16">
        <f t="shared" si="133"/>
        <v>5713218.9900000002</v>
      </c>
      <c r="P229" s="16">
        <f t="shared" si="133"/>
        <v>5813852.4700000007</v>
      </c>
      <c r="Q229" s="16">
        <f t="shared" si="133"/>
        <v>5925220.6500000004</v>
      </c>
      <c r="R229" s="16">
        <f t="shared" si="133"/>
        <v>6622985.4700000007</v>
      </c>
      <c r="S229" s="16">
        <f t="shared" si="133"/>
        <v>6737577.6699999999</v>
      </c>
      <c r="T229" s="16">
        <f t="shared" si="133"/>
        <v>7301340.6500000004</v>
      </c>
      <c r="U229" s="16">
        <f t="shared" si="133"/>
        <v>7199775.1500000004</v>
      </c>
      <c r="V229" s="16">
        <f t="shared" si="133"/>
        <v>7806465.0199999996</v>
      </c>
      <c r="W229" s="16">
        <f t="shared" si="133"/>
        <v>7694820.1699999999</v>
      </c>
      <c r="X229" s="16">
        <f t="shared" si="133"/>
        <v>7577116.2899999991</v>
      </c>
      <c r="Y229" s="16">
        <f t="shared" si="133"/>
        <v>7972547.620000001</v>
      </c>
    </row>
    <row r="230" spans="1:28" s="556" customFormat="1">
      <c r="A230" s="5"/>
      <c r="D230" s="5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</row>
    <row r="231" spans="1:28" s="556" customFormat="1">
      <c r="A231" s="5"/>
      <c r="D231" s="5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</row>
    <row r="232" spans="1:28" s="556" customFormat="1">
      <c r="A232" s="5" t="s">
        <v>105</v>
      </c>
      <c r="D232" s="5" t="s">
        <v>105</v>
      </c>
      <c r="F232" s="25">
        <f>F227-F228+F226</f>
        <v>3713370.75</v>
      </c>
      <c r="G232" s="25">
        <f t="shared" ref="G232:Y232" si="134">G227-G228+G226</f>
        <v>3717253.33</v>
      </c>
      <c r="H232" s="25">
        <f t="shared" si="134"/>
        <v>3714944.6500000004</v>
      </c>
      <c r="I232" s="25">
        <f t="shared" si="134"/>
        <v>3722423.8499999996</v>
      </c>
      <c r="J232" s="25">
        <f t="shared" si="134"/>
        <v>4426769.4800000004</v>
      </c>
      <c r="K232" s="25">
        <f t="shared" si="134"/>
        <v>4508618.8699999992</v>
      </c>
      <c r="L232" s="25">
        <f t="shared" si="134"/>
        <v>4578653.0399999991</v>
      </c>
      <c r="M232" s="25">
        <f t="shared" si="134"/>
        <v>4671873.99</v>
      </c>
      <c r="N232" s="25">
        <f t="shared" si="134"/>
        <v>5249192.92</v>
      </c>
      <c r="O232" s="25">
        <f t="shared" si="134"/>
        <v>5713218.9900000002</v>
      </c>
      <c r="P232" s="25">
        <f t="shared" si="134"/>
        <v>5813852.4700000007</v>
      </c>
      <c r="Q232" s="25">
        <f t="shared" si="134"/>
        <v>5925220.6500000004</v>
      </c>
      <c r="R232" s="25">
        <f t="shared" si="134"/>
        <v>6622985.4700000007</v>
      </c>
      <c r="S232" s="25">
        <f t="shared" si="134"/>
        <v>6737577.6699999999</v>
      </c>
      <c r="T232" s="25">
        <f t="shared" si="134"/>
        <v>7301340.6500000004</v>
      </c>
      <c r="U232" s="25">
        <f t="shared" si="134"/>
        <v>7199775.1500000004</v>
      </c>
      <c r="V232" s="25">
        <f t="shared" si="134"/>
        <v>7806465.0199999996</v>
      </c>
      <c r="W232" s="25">
        <f t="shared" si="134"/>
        <v>7694820.1699999999</v>
      </c>
      <c r="X232" s="25">
        <f t="shared" si="134"/>
        <v>7577116.2899999991</v>
      </c>
      <c r="Y232" s="25">
        <f t="shared" si="134"/>
        <v>7972547.620000001</v>
      </c>
    </row>
    <row r="233" spans="1:28" s="556" customFormat="1">
      <c r="A233" s="5" t="s">
        <v>2026</v>
      </c>
      <c r="D233" s="5" t="s">
        <v>2026</v>
      </c>
      <c r="F233" s="26">
        <f>F232/F222</f>
        <v>3.8014034496117254E-2</v>
      </c>
      <c r="G233" s="26">
        <f t="shared" ref="G233:Y233" si="135">G232/G222</f>
        <v>3.8584434757469456E-2</v>
      </c>
      <c r="H233" s="26">
        <f t="shared" si="135"/>
        <v>3.9105101922894105E-2</v>
      </c>
      <c r="I233" s="26">
        <f t="shared" si="135"/>
        <v>3.9739996830704304E-2</v>
      </c>
      <c r="J233" s="26">
        <f t="shared" si="135"/>
        <v>4.7968946261752229E-2</v>
      </c>
      <c r="K233" s="26">
        <f t="shared" si="135"/>
        <v>4.9571338749359213E-2</v>
      </c>
      <c r="L233" s="26">
        <f t="shared" si="135"/>
        <v>5.0983180460784192E-2</v>
      </c>
      <c r="M233" s="26">
        <f t="shared" si="135"/>
        <v>5.268244628711629E-2</v>
      </c>
      <c r="N233" s="26">
        <f t="shared" si="135"/>
        <v>5.9982633377008175E-2</v>
      </c>
      <c r="O233" s="26">
        <f t="shared" si="135"/>
        <v>6.6148242733486323E-2</v>
      </c>
      <c r="P233" s="26">
        <f t="shared" si="135"/>
        <v>6.8189397908707275E-2</v>
      </c>
      <c r="Q233" s="26">
        <f t="shared" si="135"/>
        <v>7.04014148955487E-2</v>
      </c>
      <c r="R233" s="26">
        <f t="shared" si="135"/>
        <v>7.9773144927962419E-2</v>
      </c>
      <c r="S233" s="26">
        <f t="shared" si="135"/>
        <v>8.2235521970946593E-2</v>
      </c>
      <c r="T233" s="26">
        <f t="shared" si="135"/>
        <v>9.0349638896537729E-2</v>
      </c>
      <c r="U233" s="26">
        <f t="shared" si="135"/>
        <v>9.0616499367282999E-2</v>
      </c>
      <c r="V233" s="26">
        <f t="shared" si="135"/>
        <v>0.10001849668226721</v>
      </c>
      <c r="W233" s="26">
        <f t="shared" si="135"/>
        <v>0.10030175439362032</v>
      </c>
      <c r="X233" s="26">
        <f t="shared" si="135"/>
        <v>0.10050128499631358</v>
      </c>
      <c r="Y233" s="26">
        <f t="shared" si="135"/>
        <v>0.10767315529636019</v>
      </c>
    </row>
    <row r="234" spans="1:28" s="556" customFormat="1">
      <c r="A234" s="5"/>
      <c r="D234" s="5"/>
      <c r="F234" s="26"/>
    </row>
    <row r="235" spans="1:28">
      <c r="A235" s="5" t="s">
        <v>81</v>
      </c>
      <c r="B235" s="26">
        <f>'DCF Forecast Parameters'!E84</f>
        <v>6.9099999999999995E-2</v>
      </c>
      <c r="C235" s="26"/>
      <c r="D235" s="5" t="s">
        <v>81</v>
      </c>
      <c r="F235" s="29">
        <f>$B235</f>
        <v>6.9099999999999995E-2</v>
      </c>
      <c r="G235" s="29">
        <f>$B235</f>
        <v>6.9099999999999995E-2</v>
      </c>
      <c r="H235" s="29">
        <f>$B235</f>
        <v>6.9099999999999995E-2</v>
      </c>
      <c r="I235" s="29">
        <f t="shared" ref="I235:N235" si="136">$B235</f>
        <v>6.9099999999999995E-2</v>
      </c>
      <c r="J235" s="29">
        <f t="shared" si="136"/>
        <v>6.9099999999999995E-2</v>
      </c>
      <c r="K235" s="29">
        <f t="shared" si="136"/>
        <v>6.9099999999999995E-2</v>
      </c>
      <c r="L235" s="29">
        <f t="shared" si="136"/>
        <v>6.9099999999999995E-2</v>
      </c>
      <c r="M235" s="29">
        <f t="shared" si="136"/>
        <v>6.9099999999999995E-2</v>
      </c>
      <c r="N235" s="29">
        <f t="shared" si="136"/>
        <v>6.9099999999999995E-2</v>
      </c>
      <c r="O235" s="29">
        <f>$B235</f>
        <v>6.9099999999999995E-2</v>
      </c>
      <c r="P235" s="29">
        <f t="shared" ref="P235:R235" si="137">$B235</f>
        <v>6.9099999999999995E-2</v>
      </c>
      <c r="Q235" s="29">
        <f t="shared" si="137"/>
        <v>6.9099999999999995E-2</v>
      </c>
      <c r="R235" s="29">
        <f t="shared" si="137"/>
        <v>6.9099999999999995E-2</v>
      </c>
      <c r="S235" s="29">
        <f>$B235</f>
        <v>6.9099999999999995E-2</v>
      </c>
      <c r="T235" s="29">
        <f t="shared" ref="T235:V235" si="138">$B235</f>
        <v>6.9099999999999995E-2</v>
      </c>
      <c r="U235" s="29">
        <f t="shared" si="138"/>
        <v>6.9099999999999995E-2</v>
      </c>
      <c r="V235" s="29">
        <f t="shared" si="138"/>
        <v>6.9099999999999995E-2</v>
      </c>
      <c r="W235" s="29">
        <f>$B235</f>
        <v>6.9099999999999995E-2</v>
      </c>
      <c r="X235" s="29">
        <f t="shared" ref="X235:Y235" si="139">$B235</f>
        <v>6.9099999999999995E-2</v>
      </c>
      <c r="Y235" s="29">
        <f t="shared" si="139"/>
        <v>6.9099999999999995E-2</v>
      </c>
    </row>
    <row r="236" spans="1:28">
      <c r="A236" s="5" t="s">
        <v>115</v>
      </c>
      <c r="D236" s="5" t="s">
        <v>115</v>
      </c>
      <c r="F236" s="9">
        <f>ROUND(F235*F222,0)</f>
        <v>6749979</v>
      </c>
      <c r="G236" s="9">
        <f t="shared" ref="G236:Y236" si="140">ROUND(G235*G222,0)</f>
        <v>6657146</v>
      </c>
      <c r="H236" s="9">
        <f t="shared" si="140"/>
        <v>6564429</v>
      </c>
      <c r="I236" s="9">
        <f t="shared" si="140"/>
        <v>6472559</v>
      </c>
      <c r="J236" s="9">
        <f t="shared" si="140"/>
        <v>6376829</v>
      </c>
      <c r="K236" s="9">
        <f t="shared" si="140"/>
        <v>6284792</v>
      </c>
      <c r="L236" s="9">
        <f t="shared" si="140"/>
        <v>6205673</v>
      </c>
      <c r="M236" s="9">
        <f t="shared" si="140"/>
        <v>6127781</v>
      </c>
      <c r="N236" s="9">
        <f t="shared" si="140"/>
        <v>6047071</v>
      </c>
      <c r="O236" s="9">
        <f t="shared" si="140"/>
        <v>5968162</v>
      </c>
      <c r="P236" s="9">
        <f t="shared" si="140"/>
        <v>5891491</v>
      </c>
      <c r="Q236" s="9">
        <f t="shared" si="140"/>
        <v>5815689</v>
      </c>
      <c r="R236" s="9">
        <f t="shared" si="140"/>
        <v>5736872</v>
      </c>
      <c r="S236" s="9">
        <f t="shared" si="140"/>
        <v>5661381</v>
      </c>
      <c r="T236" s="9">
        <f t="shared" si="140"/>
        <v>5584114</v>
      </c>
      <c r="U236" s="9">
        <f t="shared" si="140"/>
        <v>5490219</v>
      </c>
      <c r="V236" s="9">
        <f t="shared" si="140"/>
        <v>5393270</v>
      </c>
      <c r="W236" s="9">
        <f t="shared" si="140"/>
        <v>5301124</v>
      </c>
      <c r="X236" s="9">
        <f t="shared" si="140"/>
        <v>5209672</v>
      </c>
      <c r="Y236" s="9">
        <f t="shared" si="140"/>
        <v>5116438</v>
      </c>
    </row>
    <row r="237" spans="1:28">
      <c r="D237" s="5"/>
    </row>
    <row r="238" spans="1:28">
      <c r="A238" s="5" t="s">
        <v>116</v>
      </c>
      <c r="D238" s="5" t="s">
        <v>116</v>
      </c>
      <c r="F238" s="25">
        <f t="shared" ref="F238:Y238" si="141">F53</f>
        <v>2703928.75</v>
      </c>
      <c r="G238" s="25">
        <f t="shared" si="141"/>
        <v>2741459.33</v>
      </c>
      <c r="H238" s="25">
        <f t="shared" si="141"/>
        <v>2771676.6500000004</v>
      </c>
      <c r="I238" s="25">
        <f t="shared" si="141"/>
        <v>2810597.8499999996</v>
      </c>
      <c r="J238" s="25">
        <f t="shared" si="141"/>
        <v>3545338.4800000004</v>
      </c>
      <c r="K238" s="25">
        <f t="shared" si="141"/>
        <v>3656568.8699999992</v>
      </c>
      <c r="L238" s="25">
        <f t="shared" si="141"/>
        <v>3755004.0399999991</v>
      </c>
      <c r="M238" s="25">
        <f t="shared" si="141"/>
        <v>3875679.99</v>
      </c>
      <c r="N238" s="25">
        <f t="shared" si="141"/>
        <v>4479538.92</v>
      </c>
      <c r="O238" s="25">
        <f t="shared" si="141"/>
        <v>4969219.99</v>
      </c>
      <c r="P238" s="25">
        <f t="shared" si="141"/>
        <v>5094653.4700000007</v>
      </c>
      <c r="Q238" s="25">
        <f t="shared" si="141"/>
        <v>5229994.6500000004</v>
      </c>
      <c r="R238" s="25">
        <f t="shared" si="141"/>
        <v>5950934.4700000007</v>
      </c>
      <c r="S238" s="25">
        <f t="shared" si="141"/>
        <v>6087927.6699999999</v>
      </c>
      <c r="T238" s="25">
        <f t="shared" si="141"/>
        <v>6673345.6500000004</v>
      </c>
      <c r="U238" s="25">
        <f t="shared" si="141"/>
        <v>6592713.1500000004</v>
      </c>
      <c r="V238" s="25">
        <f t="shared" si="141"/>
        <v>7219639.0199999996</v>
      </c>
      <c r="W238" s="25">
        <f t="shared" si="141"/>
        <v>7127555.1699999999</v>
      </c>
      <c r="X238" s="25">
        <f t="shared" si="141"/>
        <v>7028760.2899999991</v>
      </c>
      <c r="Y238" s="25">
        <f t="shared" si="141"/>
        <v>7442469.620000001</v>
      </c>
    </row>
    <row r="239" spans="1:28">
      <c r="A239" s="5" t="s">
        <v>52</v>
      </c>
      <c r="D239" s="5" t="s">
        <v>52</v>
      </c>
      <c r="F239" s="25">
        <f t="shared" ref="F239:Y239" si="142">F50</f>
        <v>1098531</v>
      </c>
      <c r="G239" s="25">
        <f t="shared" si="142"/>
        <v>1113778</v>
      </c>
      <c r="H239" s="25">
        <f t="shared" si="142"/>
        <v>1126055</v>
      </c>
      <c r="I239" s="25">
        <f t="shared" si="142"/>
        <v>1141867</v>
      </c>
      <c r="J239" s="25">
        <f t="shared" si="142"/>
        <v>1440372</v>
      </c>
      <c r="K239" s="25">
        <f t="shared" si="142"/>
        <v>1485562</v>
      </c>
      <c r="L239" s="25">
        <f t="shared" si="142"/>
        <v>1525553</v>
      </c>
      <c r="M239" s="25">
        <f t="shared" si="142"/>
        <v>1574580</v>
      </c>
      <c r="N239" s="25">
        <f t="shared" si="142"/>
        <v>1819911</v>
      </c>
      <c r="O239" s="25">
        <f t="shared" si="142"/>
        <v>2018855</v>
      </c>
      <c r="P239" s="25">
        <f t="shared" si="142"/>
        <v>2069815</v>
      </c>
      <c r="Q239" s="25">
        <f t="shared" si="142"/>
        <v>2124800</v>
      </c>
      <c r="R239" s="25">
        <f t="shared" si="142"/>
        <v>2417698</v>
      </c>
      <c r="S239" s="25">
        <f t="shared" si="142"/>
        <v>2473355</v>
      </c>
      <c r="T239" s="25">
        <f t="shared" si="142"/>
        <v>2711193</v>
      </c>
      <c r="U239" s="25">
        <f t="shared" si="142"/>
        <v>2678434</v>
      </c>
      <c r="V239" s="25">
        <f t="shared" si="142"/>
        <v>2933137</v>
      </c>
      <c r="W239" s="25">
        <f t="shared" si="142"/>
        <v>2895726</v>
      </c>
      <c r="X239" s="25">
        <f t="shared" si="142"/>
        <v>2855589</v>
      </c>
      <c r="Y239" s="25">
        <f t="shared" si="142"/>
        <v>3023667</v>
      </c>
    </row>
    <row r="240" spans="1:28">
      <c r="A240" s="5" t="s">
        <v>117</v>
      </c>
      <c r="D240" s="5" t="s">
        <v>117</v>
      </c>
      <c r="F240" s="25">
        <f t="shared" ref="F240:Y240" si="143">F48</f>
        <v>3802459.75</v>
      </c>
      <c r="G240" s="25">
        <f t="shared" si="143"/>
        <v>3855237.33</v>
      </c>
      <c r="H240" s="25">
        <f t="shared" si="143"/>
        <v>3897731.6500000004</v>
      </c>
      <c r="I240" s="25">
        <f t="shared" si="143"/>
        <v>3952464.8499999996</v>
      </c>
      <c r="J240" s="25">
        <f t="shared" si="143"/>
        <v>4985710.4800000004</v>
      </c>
      <c r="K240" s="25">
        <f t="shared" si="143"/>
        <v>5142130.8699999992</v>
      </c>
      <c r="L240" s="25">
        <f t="shared" si="143"/>
        <v>5280557.0399999991</v>
      </c>
      <c r="M240" s="25">
        <f t="shared" si="143"/>
        <v>5450259.9900000002</v>
      </c>
      <c r="N240" s="25">
        <f t="shared" si="143"/>
        <v>6299449.9199999999</v>
      </c>
      <c r="O240" s="25">
        <f t="shared" si="143"/>
        <v>6988074.9900000002</v>
      </c>
      <c r="P240" s="25">
        <f t="shared" si="143"/>
        <v>7164468.4700000007</v>
      </c>
      <c r="Q240" s="25">
        <f t="shared" si="143"/>
        <v>7354794.6500000004</v>
      </c>
      <c r="R240" s="25">
        <f t="shared" si="143"/>
        <v>8368632.4700000007</v>
      </c>
      <c r="S240" s="25">
        <f t="shared" si="143"/>
        <v>8561282.6699999999</v>
      </c>
      <c r="T240" s="25">
        <f t="shared" si="143"/>
        <v>9384538.6500000004</v>
      </c>
      <c r="U240" s="25">
        <f t="shared" si="143"/>
        <v>9271147.1500000004</v>
      </c>
      <c r="V240" s="25">
        <f t="shared" si="143"/>
        <v>10152776.02</v>
      </c>
      <c r="W240" s="25">
        <f t="shared" si="143"/>
        <v>10023281.17</v>
      </c>
      <c r="X240" s="25">
        <f t="shared" si="143"/>
        <v>9884349.2899999991</v>
      </c>
      <c r="Y240" s="25">
        <f t="shared" si="143"/>
        <v>10466136.620000001</v>
      </c>
      <c r="Z240" s="25"/>
      <c r="AA240" s="25"/>
      <c r="AB240" s="25"/>
    </row>
    <row r="241" spans="1:28">
      <c r="A241" s="5" t="s">
        <v>18</v>
      </c>
      <c r="D241" s="5" t="s">
        <v>18</v>
      </c>
      <c r="F241" s="25">
        <f>-F46</f>
        <v>-1009442</v>
      </c>
      <c r="G241" s="25">
        <f>-G46</f>
        <v>-975794</v>
      </c>
      <c r="H241" s="25">
        <f t="shared" ref="H241:Y241" si="144">H46</f>
        <v>943268</v>
      </c>
      <c r="I241" s="25">
        <f t="shared" si="144"/>
        <v>911826</v>
      </c>
      <c r="J241" s="25">
        <f t="shared" si="144"/>
        <v>881431</v>
      </c>
      <c r="K241" s="25">
        <f t="shared" si="144"/>
        <v>852050</v>
      </c>
      <c r="L241" s="25">
        <f t="shared" si="144"/>
        <v>823649</v>
      </c>
      <c r="M241" s="25">
        <f t="shared" si="144"/>
        <v>796194</v>
      </c>
      <c r="N241" s="25">
        <f t="shared" si="144"/>
        <v>769654</v>
      </c>
      <c r="O241" s="25">
        <f t="shared" si="144"/>
        <v>743999</v>
      </c>
      <c r="P241" s="25">
        <f t="shared" si="144"/>
        <v>719199</v>
      </c>
      <c r="Q241" s="25">
        <f t="shared" si="144"/>
        <v>695226</v>
      </c>
      <c r="R241" s="25">
        <f t="shared" si="144"/>
        <v>672051</v>
      </c>
      <c r="S241" s="25">
        <f t="shared" si="144"/>
        <v>649650</v>
      </c>
      <c r="T241" s="25">
        <f t="shared" si="144"/>
        <v>627995</v>
      </c>
      <c r="U241" s="25">
        <f t="shared" si="144"/>
        <v>607062</v>
      </c>
      <c r="V241" s="25">
        <f t="shared" si="144"/>
        <v>586826</v>
      </c>
      <c r="W241" s="25">
        <f t="shared" si="144"/>
        <v>567265</v>
      </c>
      <c r="X241" s="25">
        <f t="shared" si="144"/>
        <v>548356</v>
      </c>
      <c r="Y241" s="25">
        <f t="shared" si="144"/>
        <v>530078</v>
      </c>
      <c r="Z241" s="25"/>
      <c r="AA241" s="25"/>
      <c r="AB241" s="25"/>
    </row>
    <row r="242" spans="1:28">
      <c r="A242" s="5" t="s">
        <v>32</v>
      </c>
      <c r="B242" s="25"/>
      <c r="D242" s="5" t="s">
        <v>32</v>
      </c>
      <c r="F242" s="25">
        <f t="shared" ref="F242:Y242" si="145">F40</f>
        <v>4811901.75</v>
      </c>
      <c r="G242" s="25">
        <f t="shared" si="145"/>
        <v>4831031.33</v>
      </c>
      <c r="H242" s="25">
        <f t="shared" si="145"/>
        <v>4840999.6500000004</v>
      </c>
      <c r="I242" s="25">
        <f t="shared" si="145"/>
        <v>4864290.8499999996</v>
      </c>
      <c r="J242" s="25">
        <f t="shared" si="145"/>
        <v>5867141.4800000004</v>
      </c>
      <c r="K242" s="25">
        <f t="shared" si="145"/>
        <v>5994180.8699999992</v>
      </c>
      <c r="L242" s="25">
        <f t="shared" si="145"/>
        <v>6104206.0399999991</v>
      </c>
      <c r="M242" s="25">
        <f t="shared" si="145"/>
        <v>6246453.9900000002</v>
      </c>
      <c r="N242" s="25">
        <f t="shared" si="145"/>
        <v>7069103.9199999999</v>
      </c>
      <c r="O242" s="25">
        <f t="shared" si="145"/>
        <v>7732073.9900000002</v>
      </c>
      <c r="P242" s="25">
        <f t="shared" si="145"/>
        <v>7883667.4700000007</v>
      </c>
      <c r="Q242" s="25">
        <f t="shared" si="145"/>
        <v>8050020.6500000004</v>
      </c>
      <c r="R242" s="25">
        <f t="shared" si="145"/>
        <v>9040683.4700000007</v>
      </c>
      <c r="S242" s="25">
        <f t="shared" si="145"/>
        <v>9210932.6699999999</v>
      </c>
      <c r="T242" s="25">
        <f t="shared" si="145"/>
        <v>10012533.65</v>
      </c>
      <c r="U242" s="25">
        <f t="shared" si="145"/>
        <v>9878209.1500000004</v>
      </c>
      <c r="V242" s="25">
        <f t="shared" si="145"/>
        <v>10739602.02</v>
      </c>
      <c r="W242" s="25">
        <f t="shared" si="145"/>
        <v>10590546.17</v>
      </c>
      <c r="X242" s="25">
        <f t="shared" si="145"/>
        <v>10432705.289999999</v>
      </c>
      <c r="Y242" s="25">
        <f t="shared" si="145"/>
        <v>10996214.620000001</v>
      </c>
    </row>
    <row r="243" spans="1:28">
      <c r="A243" s="5" t="s">
        <v>30</v>
      </c>
      <c r="D243" s="5" t="s">
        <v>30</v>
      </c>
      <c r="F243" s="25">
        <f t="shared" ref="F243:Y243" si="146">F37</f>
        <v>4852613.25</v>
      </c>
      <c r="G243" s="25">
        <f t="shared" si="146"/>
        <v>4930128.67</v>
      </c>
      <c r="H243" s="25">
        <f t="shared" si="146"/>
        <v>5017772.3499999996</v>
      </c>
      <c r="I243" s="25">
        <f t="shared" si="146"/>
        <v>5093069.1500000004</v>
      </c>
      <c r="J243" s="25">
        <f t="shared" si="146"/>
        <v>5185528.5199999996</v>
      </c>
      <c r="K243" s="25">
        <f t="shared" si="146"/>
        <v>5279542.1300000008</v>
      </c>
      <c r="L243" s="25">
        <f t="shared" si="146"/>
        <v>5394990.9600000009</v>
      </c>
      <c r="M243" s="25">
        <f t="shared" si="146"/>
        <v>5482727.0099999998</v>
      </c>
      <c r="N243" s="25">
        <f t="shared" si="146"/>
        <v>5598411.0800000001</v>
      </c>
      <c r="O243" s="25">
        <f t="shared" si="146"/>
        <v>5695492.0099999998</v>
      </c>
      <c r="P243" s="25">
        <f t="shared" si="146"/>
        <v>5812449.5299999993</v>
      </c>
      <c r="Q243" s="25">
        <f t="shared" si="146"/>
        <v>5920018.3499999996</v>
      </c>
      <c r="R243" s="25">
        <f t="shared" si="146"/>
        <v>6046958.5299999993</v>
      </c>
      <c r="S243" s="25">
        <f t="shared" si="146"/>
        <v>6178462.3300000001</v>
      </c>
      <c r="T243" s="25">
        <f t="shared" si="146"/>
        <v>6300225.3499999996</v>
      </c>
      <c r="U243" s="25">
        <f t="shared" si="146"/>
        <v>6434549.8499999996</v>
      </c>
      <c r="V243" s="25">
        <f t="shared" si="146"/>
        <v>6551922.9800000004</v>
      </c>
      <c r="W243" s="25">
        <f t="shared" si="146"/>
        <v>6700978.8300000001</v>
      </c>
      <c r="X243" s="25">
        <f t="shared" si="146"/>
        <v>6858819.7100000009</v>
      </c>
      <c r="Y243" s="25">
        <f t="shared" si="146"/>
        <v>6986971.379999999</v>
      </c>
    </row>
    <row r="244" spans="1:28">
      <c r="A244" s="5" t="s">
        <v>118</v>
      </c>
      <c r="D244" s="5" t="s">
        <v>698</v>
      </c>
      <c r="F244" s="25">
        <f t="shared" ref="F244:Y244" si="147">F22</f>
        <v>9664515</v>
      </c>
      <c r="G244" s="25">
        <f t="shared" si="147"/>
        <v>9761160</v>
      </c>
      <c r="H244" s="25">
        <f t="shared" si="147"/>
        <v>9858772</v>
      </c>
      <c r="I244" s="25">
        <f t="shared" si="147"/>
        <v>9957360</v>
      </c>
      <c r="J244" s="25">
        <f t="shared" si="147"/>
        <v>11052670</v>
      </c>
      <c r="K244" s="25">
        <f t="shared" si="147"/>
        <v>11273723</v>
      </c>
      <c r="L244" s="25">
        <f t="shared" si="147"/>
        <v>11499197</v>
      </c>
      <c r="M244" s="25">
        <f t="shared" si="147"/>
        <v>11729181</v>
      </c>
      <c r="N244" s="25">
        <f t="shared" si="147"/>
        <v>12667515</v>
      </c>
      <c r="O244" s="25">
        <f t="shared" si="147"/>
        <v>13427566</v>
      </c>
      <c r="P244" s="25">
        <f t="shared" si="147"/>
        <v>13696117</v>
      </c>
      <c r="Q244" s="25">
        <f t="shared" si="147"/>
        <v>13970039</v>
      </c>
      <c r="R244" s="25">
        <f t="shared" si="147"/>
        <v>15087642</v>
      </c>
      <c r="S244" s="25">
        <f t="shared" si="147"/>
        <v>15389395</v>
      </c>
      <c r="T244" s="25">
        <f t="shared" si="147"/>
        <v>16312759</v>
      </c>
      <c r="U244" s="25">
        <f t="shared" si="147"/>
        <v>16312759</v>
      </c>
      <c r="V244" s="25">
        <f t="shared" si="147"/>
        <v>17291525</v>
      </c>
      <c r="W244" s="25">
        <f t="shared" si="147"/>
        <v>17291525</v>
      </c>
      <c r="X244" s="25">
        <f t="shared" si="147"/>
        <v>17291525</v>
      </c>
      <c r="Y244" s="25">
        <f t="shared" si="147"/>
        <v>17983186</v>
      </c>
    </row>
    <row r="245" spans="1:28">
      <c r="D245" s="5"/>
    </row>
    <row r="246" spans="1:28">
      <c r="A246" s="5" t="s">
        <v>81</v>
      </c>
      <c r="D246" s="5" t="s">
        <v>81</v>
      </c>
      <c r="F246" s="25">
        <f>F236</f>
        <v>6749979</v>
      </c>
      <c r="G246" s="25">
        <f>G236</f>
        <v>6657146</v>
      </c>
      <c r="H246" s="25">
        <f>H236</f>
        <v>6564429</v>
      </c>
      <c r="I246" s="25">
        <f t="shared" ref="I246:N246" si="148">I236</f>
        <v>6472559</v>
      </c>
      <c r="J246" s="25">
        <f t="shared" si="148"/>
        <v>6376829</v>
      </c>
      <c r="K246" s="25">
        <f t="shared" si="148"/>
        <v>6284792</v>
      </c>
      <c r="L246" s="25">
        <f t="shared" si="148"/>
        <v>6205673</v>
      </c>
      <c r="M246" s="25">
        <f t="shared" si="148"/>
        <v>6127781</v>
      </c>
      <c r="N246" s="25">
        <f t="shared" si="148"/>
        <v>6047071</v>
      </c>
      <c r="O246" s="25">
        <f>O236</f>
        <v>5968162</v>
      </c>
      <c r="P246" s="25">
        <f t="shared" ref="P246:R246" si="149">P236</f>
        <v>5891491</v>
      </c>
      <c r="Q246" s="25">
        <f t="shared" si="149"/>
        <v>5815689</v>
      </c>
      <c r="R246" s="25">
        <f t="shared" si="149"/>
        <v>5736872</v>
      </c>
      <c r="S246" s="25">
        <f>S236</f>
        <v>5661381</v>
      </c>
      <c r="T246" s="25">
        <f t="shared" ref="T246:V246" si="150">T236</f>
        <v>5584114</v>
      </c>
      <c r="U246" s="25">
        <f t="shared" si="150"/>
        <v>5490219</v>
      </c>
      <c r="V246" s="25">
        <f t="shared" si="150"/>
        <v>5393270</v>
      </c>
      <c r="W246" s="25">
        <f>W236</f>
        <v>5301124</v>
      </c>
      <c r="X246" s="25">
        <f t="shared" ref="X246:Y246" si="151">X236</f>
        <v>5209672</v>
      </c>
      <c r="Y246" s="25">
        <f t="shared" si="151"/>
        <v>5116438</v>
      </c>
    </row>
    <row r="247" spans="1:28">
      <c r="A247" s="5" t="s">
        <v>30</v>
      </c>
      <c r="D247" s="5" t="s">
        <v>30</v>
      </c>
      <c r="F247" s="25">
        <f>F243</f>
        <v>4852613.25</v>
      </c>
      <c r="G247" s="25">
        <f t="shared" ref="G247:Y247" si="152">G243</f>
        <v>4930128.67</v>
      </c>
      <c r="H247" s="25">
        <f t="shared" si="152"/>
        <v>5017772.3499999996</v>
      </c>
      <c r="I247" s="25">
        <f t="shared" si="152"/>
        <v>5093069.1500000004</v>
      </c>
      <c r="J247" s="25">
        <f t="shared" si="152"/>
        <v>5185528.5199999996</v>
      </c>
      <c r="K247" s="25">
        <f t="shared" si="152"/>
        <v>5279542.1300000008</v>
      </c>
      <c r="L247" s="25">
        <f t="shared" si="152"/>
        <v>5394990.9600000009</v>
      </c>
      <c r="M247" s="25">
        <f t="shared" si="152"/>
        <v>5482727.0099999998</v>
      </c>
      <c r="N247" s="25">
        <f t="shared" si="152"/>
        <v>5598411.0800000001</v>
      </c>
      <c r="O247" s="25">
        <f t="shared" si="152"/>
        <v>5695492.0099999998</v>
      </c>
      <c r="P247" s="25">
        <f t="shared" si="152"/>
        <v>5812449.5299999993</v>
      </c>
      <c r="Q247" s="25">
        <f t="shared" si="152"/>
        <v>5920018.3499999996</v>
      </c>
      <c r="R247" s="25">
        <f t="shared" si="152"/>
        <v>6046958.5299999993</v>
      </c>
      <c r="S247" s="25">
        <f t="shared" si="152"/>
        <v>6178462.3300000001</v>
      </c>
      <c r="T247" s="25">
        <f t="shared" si="152"/>
        <v>6300225.3499999996</v>
      </c>
      <c r="U247" s="25">
        <f t="shared" si="152"/>
        <v>6434549.8499999996</v>
      </c>
      <c r="V247" s="25">
        <f t="shared" si="152"/>
        <v>6551922.9800000004</v>
      </c>
      <c r="W247" s="25">
        <f t="shared" si="152"/>
        <v>6700978.8300000001</v>
      </c>
      <c r="X247" s="25">
        <f t="shared" si="152"/>
        <v>6858819.7100000009</v>
      </c>
      <c r="Y247" s="25">
        <f t="shared" si="152"/>
        <v>6986971.379999999</v>
      </c>
    </row>
    <row r="248" spans="1:28">
      <c r="A248" s="5" t="s">
        <v>118</v>
      </c>
      <c r="D248" s="5" t="s">
        <v>118</v>
      </c>
      <c r="F248" s="25">
        <f>F246+F247</f>
        <v>11602592.25</v>
      </c>
      <c r="G248" s="25">
        <f>G246+G247</f>
        <v>11587274.67</v>
      </c>
      <c r="H248" s="25">
        <f>H246+H247</f>
        <v>11582201.35</v>
      </c>
      <c r="I248" s="25">
        <f t="shared" ref="I248:N248" si="153">I246+I247</f>
        <v>11565628.15</v>
      </c>
      <c r="J248" s="25">
        <f t="shared" si="153"/>
        <v>11562357.52</v>
      </c>
      <c r="K248" s="25">
        <f t="shared" si="153"/>
        <v>11564334.130000001</v>
      </c>
      <c r="L248" s="25">
        <f t="shared" si="153"/>
        <v>11600663.960000001</v>
      </c>
      <c r="M248" s="25">
        <f t="shared" si="153"/>
        <v>11610508.01</v>
      </c>
      <c r="N248" s="25">
        <f t="shared" si="153"/>
        <v>11645482.08</v>
      </c>
      <c r="O248" s="25">
        <f>O246+O247</f>
        <v>11663654.01</v>
      </c>
      <c r="P248" s="25">
        <f t="shared" ref="P248:R248" si="154">P246+P247</f>
        <v>11703940.529999999</v>
      </c>
      <c r="Q248" s="25">
        <f t="shared" si="154"/>
        <v>11735707.35</v>
      </c>
      <c r="R248" s="25">
        <f t="shared" si="154"/>
        <v>11783830.529999999</v>
      </c>
      <c r="S248" s="25">
        <f>S246+S247</f>
        <v>11839843.33</v>
      </c>
      <c r="T248" s="25">
        <f t="shared" ref="T248:V248" si="155">T246+T247</f>
        <v>11884339.35</v>
      </c>
      <c r="U248" s="25">
        <f t="shared" si="155"/>
        <v>11924768.85</v>
      </c>
      <c r="V248" s="25">
        <f t="shared" si="155"/>
        <v>11945192.98</v>
      </c>
      <c r="W248" s="25">
        <f>W246+W247</f>
        <v>12002102.83</v>
      </c>
      <c r="X248" s="25">
        <f t="shared" ref="X248:Y248" si="156">X246+X247</f>
        <v>12068491.710000001</v>
      </c>
      <c r="Y248" s="25">
        <f t="shared" si="156"/>
        <v>12103409.379999999</v>
      </c>
    </row>
    <row r="249" spans="1:28">
      <c r="A249" s="5" t="s">
        <v>469</v>
      </c>
      <c r="D249" s="5" t="s">
        <v>469</v>
      </c>
      <c r="F249" s="26">
        <f>(F248/F244-1)</f>
        <v>0.20053538641100976</v>
      </c>
      <c r="G249" s="26">
        <f t="shared" ref="G249:W249" si="157">(G248/G244-1)</f>
        <v>0.18707967803007008</v>
      </c>
      <c r="H249" s="26">
        <f t="shared" si="157"/>
        <v>0.17481176661758679</v>
      </c>
      <c r="I249" s="26">
        <f t="shared" si="157"/>
        <v>0.16151551716519252</v>
      </c>
      <c r="J249" s="26">
        <f t="shared" si="157"/>
        <v>4.611442484033268E-2</v>
      </c>
      <c r="K249" s="26">
        <f t="shared" si="157"/>
        <v>2.5777742632136835E-2</v>
      </c>
      <c r="L249" s="26">
        <f t="shared" si="157"/>
        <v>8.8238300465677266E-3</v>
      </c>
      <c r="M249" s="26">
        <f t="shared" si="157"/>
        <v>-1.0117755877413814E-2</v>
      </c>
      <c r="N249" s="26">
        <f t="shared" si="157"/>
        <v>-8.0681405942680917E-2</v>
      </c>
      <c r="O249" s="26">
        <f t="shared" si="157"/>
        <v>-0.13136498379527606</v>
      </c>
      <c r="P249" s="26">
        <f t="shared" ref="P249" si="158">(P248/P244-1)</f>
        <v>-0.14545556744294752</v>
      </c>
      <c r="Q249" s="26">
        <f t="shared" ref="Q249" si="159">(Q248/Q244-1)</f>
        <v>-0.15993739530719997</v>
      </c>
      <c r="R249" s="26">
        <f t="shared" ref="R249" si="160">(R248/R244-1)</f>
        <v>-0.21897467278187011</v>
      </c>
      <c r="S249" s="26">
        <f t="shared" si="157"/>
        <v>-0.23064920160929003</v>
      </c>
      <c r="T249" s="26">
        <f t="shared" ref="T249" si="161">(T248/T244-1)</f>
        <v>-0.27146969130114662</v>
      </c>
      <c r="U249" s="26">
        <f t="shared" ref="U249" si="162">(U248/U244-1)</f>
        <v>-0.2689912938700314</v>
      </c>
      <c r="V249" s="26">
        <f t="shared" ref="V249" si="163">(V248/V244-1)</f>
        <v>-0.30918799932336793</v>
      </c>
      <c r="W249" s="26">
        <f t="shared" si="157"/>
        <v>-0.30589680031113509</v>
      </c>
      <c r="X249" s="26">
        <f t="shared" ref="X249" si="164">(X248/X244-1)</f>
        <v>-0.30205741194024238</v>
      </c>
      <c r="Y249" s="26">
        <f t="shared" ref="Y249" si="165">(Y248/Y244-1)</f>
        <v>-0.32695967333040987</v>
      </c>
    </row>
    <row r="250" spans="1:28">
      <c r="D250" s="5" t="s">
        <v>3</v>
      </c>
      <c r="F250" s="202">
        <f t="shared" ref="F250:Y250" si="166">F8</f>
        <v>1</v>
      </c>
      <c r="G250" s="202">
        <f t="shared" si="166"/>
        <v>2</v>
      </c>
      <c r="H250" s="202">
        <f t="shared" si="166"/>
        <v>3</v>
      </c>
      <c r="I250" s="202">
        <f t="shared" si="166"/>
        <v>4</v>
      </c>
      <c r="J250" s="202">
        <f t="shared" si="166"/>
        <v>5</v>
      </c>
      <c r="K250" s="202">
        <f t="shared" si="166"/>
        <v>6</v>
      </c>
      <c r="L250" s="202">
        <f t="shared" si="166"/>
        <v>7</v>
      </c>
      <c r="M250" s="202">
        <f t="shared" si="166"/>
        <v>8</v>
      </c>
      <c r="N250" s="202">
        <f t="shared" si="166"/>
        <v>9</v>
      </c>
      <c r="O250" s="202">
        <f t="shared" si="166"/>
        <v>10</v>
      </c>
      <c r="P250" s="202">
        <f t="shared" si="166"/>
        <v>11</v>
      </c>
      <c r="Q250" s="202">
        <f t="shared" si="166"/>
        <v>12</v>
      </c>
      <c r="R250" s="202">
        <f t="shared" si="166"/>
        <v>13</v>
      </c>
      <c r="S250" s="202">
        <f t="shared" si="166"/>
        <v>14</v>
      </c>
      <c r="T250" s="202">
        <f t="shared" si="166"/>
        <v>15</v>
      </c>
      <c r="U250" s="202">
        <f t="shared" si="166"/>
        <v>16</v>
      </c>
      <c r="V250" s="202">
        <f t="shared" si="166"/>
        <v>17</v>
      </c>
      <c r="W250" s="202">
        <f t="shared" si="166"/>
        <v>18</v>
      </c>
      <c r="X250" s="202">
        <f t="shared" si="166"/>
        <v>19</v>
      </c>
      <c r="Y250" s="202">
        <f t="shared" si="166"/>
        <v>20</v>
      </c>
    </row>
    <row r="251" spans="1:28" s="33" customFormat="1">
      <c r="A251" s="180" t="s">
        <v>607</v>
      </c>
      <c r="D251" s="180" t="s">
        <v>607</v>
      </c>
      <c r="F251" s="206">
        <f t="shared" ref="F251:Y251" si="167">HLOOKUP(F250,IOURateIncreases,$E252)</f>
        <v>0.28999999999999998</v>
      </c>
      <c r="G251" s="206">
        <f t="shared" si="167"/>
        <v>0</v>
      </c>
      <c r="H251" s="206">
        <f t="shared" si="167"/>
        <v>0</v>
      </c>
      <c r="I251" s="206">
        <f t="shared" si="167"/>
        <v>0</v>
      </c>
      <c r="J251" s="206">
        <f t="shared" si="167"/>
        <v>0.06</v>
      </c>
      <c r="K251" s="206">
        <f t="shared" si="167"/>
        <v>0</v>
      </c>
      <c r="L251" s="206">
        <f t="shared" si="167"/>
        <v>0</v>
      </c>
      <c r="M251" s="206">
        <f t="shared" si="167"/>
        <v>0</v>
      </c>
      <c r="N251" s="206">
        <f t="shared" si="167"/>
        <v>0.06</v>
      </c>
      <c r="O251" s="206">
        <f t="shared" si="167"/>
        <v>0</v>
      </c>
      <c r="P251" s="206">
        <f t="shared" si="167"/>
        <v>0</v>
      </c>
      <c r="Q251" s="206">
        <f t="shared" si="167"/>
        <v>0</v>
      </c>
      <c r="R251" s="206">
        <f t="shared" si="167"/>
        <v>0.06</v>
      </c>
      <c r="S251" s="206">
        <f t="shared" si="167"/>
        <v>0</v>
      </c>
      <c r="T251" s="206">
        <f t="shared" si="167"/>
        <v>0</v>
      </c>
      <c r="U251" s="206">
        <f t="shared" si="167"/>
        <v>0</v>
      </c>
      <c r="V251" s="206">
        <f t="shared" si="167"/>
        <v>0.06</v>
      </c>
      <c r="W251" s="206">
        <f t="shared" si="167"/>
        <v>0</v>
      </c>
      <c r="X251" s="206">
        <f t="shared" si="167"/>
        <v>0</v>
      </c>
      <c r="Y251" s="206">
        <f t="shared" si="167"/>
        <v>0</v>
      </c>
    </row>
    <row r="252" spans="1:28" ht="26.25">
      <c r="D252" s="207" t="s">
        <v>694</v>
      </c>
      <c r="E252">
        <f>'Valuation Summary'!M17</f>
        <v>4</v>
      </c>
      <c r="F252" s="206">
        <f t="shared" ref="F252:Y252" si="168">HLOOKUP(F250,IOURateIncreases,$E252)</f>
        <v>0.28999999999999998</v>
      </c>
      <c r="G252" s="206">
        <f t="shared" si="168"/>
        <v>0</v>
      </c>
      <c r="H252" s="206">
        <f t="shared" si="168"/>
        <v>0</v>
      </c>
      <c r="I252" s="206">
        <f t="shared" si="168"/>
        <v>0</v>
      </c>
      <c r="J252" s="206">
        <f t="shared" si="168"/>
        <v>0.06</v>
      </c>
      <c r="K252" s="206">
        <f t="shared" si="168"/>
        <v>0</v>
      </c>
      <c r="L252" s="206">
        <f t="shared" si="168"/>
        <v>0</v>
      </c>
      <c r="M252" s="206">
        <f t="shared" si="168"/>
        <v>0</v>
      </c>
      <c r="N252" s="206">
        <f t="shared" si="168"/>
        <v>0.06</v>
      </c>
      <c r="O252" s="206">
        <f t="shared" si="168"/>
        <v>0</v>
      </c>
      <c r="P252" s="206">
        <f t="shared" si="168"/>
        <v>0</v>
      </c>
      <c r="Q252" s="206">
        <f t="shared" si="168"/>
        <v>0</v>
      </c>
      <c r="R252" s="206">
        <f t="shared" si="168"/>
        <v>0.06</v>
      </c>
      <c r="S252" s="206">
        <f t="shared" si="168"/>
        <v>0</v>
      </c>
      <c r="T252" s="206">
        <f t="shared" si="168"/>
        <v>0</v>
      </c>
      <c r="U252" s="206">
        <f t="shared" si="168"/>
        <v>0</v>
      </c>
      <c r="V252" s="206">
        <f t="shared" si="168"/>
        <v>0.06</v>
      </c>
      <c r="W252" s="206">
        <f t="shared" si="168"/>
        <v>0</v>
      </c>
      <c r="X252" s="206">
        <f t="shared" si="168"/>
        <v>0</v>
      </c>
      <c r="Y252" s="206">
        <f t="shared" si="168"/>
        <v>0</v>
      </c>
    </row>
    <row r="253" spans="1:28">
      <c r="D253" s="205"/>
      <c r="E253">
        <v>0</v>
      </c>
      <c r="F253" s="123">
        <f>F250</f>
        <v>1</v>
      </c>
      <c r="G253" s="123">
        <f t="shared" ref="G253:Y253" si="169">G250</f>
        <v>2</v>
      </c>
      <c r="H253" s="123">
        <f t="shared" si="169"/>
        <v>3</v>
      </c>
      <c r="I253" s="123">
        <f t="shared" si="169"/>
        <v>4</v>
      </c>
      <c r="J253" s="123">
        <f t="shared" si="169"/>
        <v>5</v>
      </c>
      <c r="K253" s="123">
        <f t="shared" si="169"/>
        <v>6</v>
      </c>
      <c r="L253" s="123">
        <f t="shared" si="169"/>
        <v>7</v>
      </c>
      <c r="M253" s="123">
        <f t="shared" si="169"/>
        <v>8</v>
      </c>
      <c r="N253" s="123">
        <f t="shared" si="169"/>
        <v>9</v>
      </c>
      <c r="O253" s="123">
        <f t="shared" si="169"/>
        <v>10</v>
      </c>
      <c r="P253" s="123">
        <f t="shared" si="169"/>
        <v>11</v>
      </c>
      <c r="Q253" s="123">
        <f t="shared" si="169"/>
        <v>12</v>
      </c>
      <c r="R253" s="123">
        <f t="shared" si="169"/>
        <v>13</v>
      </c>
      <c r="S253" s="123">
        <f t="shared" si="169"/>
        <v>14</v>
      </c>
      <c r="T253" s="123">
        <f t="shared" si="169"/>
        <v>15</v>
      </c>
      <c r="U253" s="123">
        <f t="shared" si="169"/>
        <v>16</v>
      </c>
      <c r="V253" s="123">
        <f t="shared" si="169"/>
        <v>17</v>
      </c>
      <c r="W253" s="123">
        <f t="shared" si="169"/>
        <v>18</v>
      </c>
      <c r="X253" s="123">
        <f t="shared" si="169"/>
        <v>19</v>
      </c>
      <c r="Y253" s="123">
        <f t="shared" si="169"/>
        <v>20</v>
      </c>
    </row>
    <row r="254" spans="1:28" ht="39">
      <c r="B254" s="17">
        <f>'Deferred Tax'!O34</f>
        <v>106363321</v>
      </c>
      <c r="D254" s="207" t="s">
        <v>695</v>
      </c>
      <c r="E254">
        <v>2</v>
      </c>
      <c r="F254" s="28">
        <v>0.28999999999999998</v>
      </c>
      <c r="G254" s="28">
        <f>'DCF Forecast Parameters'!F25</f>
        <v>0</v>
      </c>
      <c r="H254" s="28">
        <f>'DCF Forecast Parameters'!G25</f>
        <v>0</v>
      </c>
      <c r="I254" s="28">
        <f>'DCF Forecast Parameters'!H25</f>
        <v>0</v>
      </c>
      <c r="J254" s="28">
        <f>'DCF Forecast Parameters'!I25</f>
        <v>0</v>
      </c>
      <c r="K254" s="28">
        <f>'DCF Forecast Parameters'!J25</f>
        <v>0</v>
      </c>
      <c r="L254" s="28">
        <f>'DCF Forecast Parameters'!K25</f>
        <v>0</v>
      </c>
      <c r="M254" s="28">
        <f>'DCF Forecast Parameters'!L25</f>
        <v>0</v>
      </c>
      <c r="N254" s="28">
        <f>'DCF Forecast Parameters'!M25</f>
        <v>0</v>
      </c>
      <c r="O254" s="28">
        <f>'DCF Forecast Parameters'!N25</f>
        <v>0</v>
      </c>
      <c r="P254" s="28">
        <f>'DCF Forecast Parameters'!O25</f>
        <v>0</v>
      </c>
      <c r="Q254" s="28">
        <f>'DCF Forecast Parameters'!P25</f>
        <v>0</v>
      </c>
      <c r="R254" s="28">
        <f>'DCF Forecast Parameters'!Q25</f>
        <v>0</v>
      </c>
      <c r="S254" s="28">
        <f>'DCF Forecast Parameters'!R25</f>
        <v>0</v>
      </c>
      <c r="T254" s="28">
        <f>'DCF Forecast Parameters'!S25</f>
        <v>0</v>
      </c>
      <c r="U254" s="28">
        <f>'DCF Forecast Parameters'!T25</f>
        <v>0</v>
      </c>
      <c r="V254" s="28">
        <f>'DCF Forecast Parameters'!U25</f>
        <v>0</v>
      </c>
      <c r="W254" s="28">
        <f>'DCF Forecast Parameters'!V25</f>
        <v>0</v>
      </c>
      <c r="X254" s="28">
        <f>'DCF Forecast Parameters'!W25</f>
        <v>0</v>
      </c>
      <c r="Y254" s="28">
        <f>'DCF Forecast Parameters'!X25</f>
        <v>0</v>
      </c>
    </row>
    <row r="255" spans="1:28">
      <c r="D255" s="205" t="str">
        <f>'DCF Forecast Parameters'!C25</f>
        <v>29% period 0; No Rate Increases afterwards: 0% periods 1-20 (Input 2)</v>
      </c>
      <c r="E255">
        <v>3</v>
      </c>
    </row>
    <row r="256" spans="1:28" ht="45">
      <c r="D256" s="36" t="s">
        <v>696</v>
      </c>
      <c r="E256">
        <v>4</v>
      </c>
      <c r="F256" s="33">
        <v>0.28999999999999998</v>
      </c>
      <c r="G256" s="33">
        <f>'DCF Forecast Parameters'!F26</f>
        <v>0</v>
      </c>
      <c r="H256" s="33">
        <f>'DCF Forecast Parameters'!G26</f>
        <v>0</v>
      </c>
      <c r="I256" s="33">
        <v>0</v>
      </c>
      <c r="J256" s="33">
        <v>0.06</v>
      </c>
      <c r="K256" s="33">
        <f>'DCF Forecast Parameters'!J26</f>
        <v>0</v>
      </c>
      <c r="L256" s="33">
        <f>'DCF Forecast Parameters'!K26</f>
        <v>0</v>
      </c>
      <c r="M256" s="33">
        <v>0</v>
      </c>
      <c r="N256" s="33">
        <v>0.06</v>
      </c>
      <c r="O256" s="33">
        <f>'DCF Forecast Parameters'!N26</f>
        <v>0</v>
      </c>
      <c r="P256" s="33">
        <f>'DCF Forecast Parameters'!O26</f>
        <v>0</v>
      </c>
      <c r="Q256" s="33">
        <v>0</v>
      </c>
      <c r="R256" s="33">
        <v>0.06</v>
      </c>
      <c r="S256" s="33">
        <f>'DCF Forecast Parameters'!R26</f>
        <v>0</v>
      </c>
      <c r="T256" s="33">
        <f>'DCF Forecast Parameters'!S26</f>
        <v>0</v>
      </c>
      <c r="U256" s="33">
        <v>0</v>
      </c>
      <c r="V256" s="33">
        <v>0.06</v>
      </c>
      <c r="W256" s="33">
        <f>'DCF Forecast Parameters'!V26</f>
        <v>0</v>
      </c>
      <c r="X256" s="33">
        <f>'DCF Forecast Parameters'!W26</f>
        <v>0</v>
      </c>
      <c r="Y256" s="33">
        <v>0</v>
      </c>
    </row>
    <row r="257" spans="4:25">
      <c r="D257" t="str">
        <f>'DCF Forecast Parameters'!C26</f>
        <v>Modest Rate Increases: 29% period 1; 6% period 5; 6% period 9; 6% period 13; 6% period 17; 0% period 18 &amp; beyond (Input 4)</v>
      </c>
      <c r="E257">
        <v>5</v>
      </c>
    </row>
    <row r="258" spans="4:25" ht="45">
      <c r="D258" s="36" t="s">
        <v>697</v>
      </c>
      <c r="E258">
        <v>6</v>
      </c>
      <c r="F258" s="33">
        <v>0.28999999999999998</v>
      </c>
      <c r="G258" s="33">
        <f>'DCF Forecast Parameters'!F27</f>
        <v>0</v>
      </c>
      <c r="H258" s="33">
        <f>'DCF Forecast Parameters'!G27</f>
        <v>0</v>
      </c>
      <c r="I258" s="33">
        <f>'DCF Forecast Parameters'!H27</f>
        <v>0.12</v>
      </c>
      <c r="J258" s="33">
        <f>'DCF Forecast Parameters'!I27</f>
        <v>0</v>
      </c>
      <c r="K258" s="33">
        <v>0.13</v>
      </c>
      <c r="L258" s="33">
        <f>'DCF Forecast Parameters'!K27</f>
        <v>0</v>
      </c>
      <c r="M258" s="33">
        <f>'DCF Forecast Parameters'!L27</f>
        <v>0.1</v>
      </c>
      <c r="N258" s="33">
        <f>'DCF Forecast Parameters'!M27</f>
        <v>0</v>
      </c>
      <c r="O258" s="33">
        <f>'DCF Forecast Parameters'!N27</f>
        <v>0</v>
      </c>
      <c r="P258" s="33">
        <v>0.11</v>
      </c>
      <c r="Q258" s="33">
        <f>'DCF Forecast Parameters'!P27</f>
        <v>0.09</v>
      </c>
      <c r="R258" s="33">
        <f>'DCF Forecast Parameters'!Q27</f>
        <v>0</v>
      </c>
      <c r="S258" s="33">
        <f>'DCF Forecast Parameters'!R27</f>
        <v>0</v>
      </c>
      <c r="T258" s="33">
        <f>'DCF Forecast Parameters'!S27</f>
        <v>0</v>
      </c>
      <c r="U258" s="33">
        <v>0.1</v>
      </c>
      <c r="V258" s="33">
        <f>'DCF Forecast Parameters'!U27</f>
        <v>0</v>
      </c>
      <c r="W258" s="33">
        <f>'DCF Forecast Parameters'!V27</f>
        <v>0</v>
      </c>
      <c r="X258" s="33">
        <f>'DCF Forecast Parameters'!W27</f>
        <v>0</v>
      </c>
      <c r="Y258" s="33">
        <v>0</v>
      </c>
    </row>
    <row r="259" spans="4:25">
      <c r="D259" t="str">
        <f>'DCF Forecast Parameters'!C27</f>
        <v>Required Rate Increases: 29% period 1;12% period 4; 10% period 8; 9% period 12; 9% period 16; 9% period 20 (Input 6)</v>
      </c>
    </row>
    <row r="261" spans="4:25">
      <c r="E261" s="556">
        <v>4</v>
      </c>
      <c r="F261" s="33">
        <f>'DCF Forecast Parameters'!E31</f>
        <v>0</v>
      </c>
      <c r="G261" s="33">
        <f>'DCF Forecast Parameters'!F31</f>
        <v>0</v>
      </c>
      <c r="H261" s="33">
        <f>'DCF Forecast Parameters'!G31</f>
        <v>0</v>
      </c>
      <c r="I261" s="33">
        <v>7.4999999999999997E-2</v>
      </c>
      <c r="J261" s="33">
        <f>'DCF Forecast Parameters'!I31</f>
        <v>0</v>
      </c>
      <c r="K261" s="33">
        <f>'DCF Forecast Parameters'!J31</f>
        <v>0</v>
      </c>
      <c r="L261" s="33">
        <f>'DCF Forecast Parameters'!K31</f>
        <v>0</v>
      </c>
      <c r="M261" s="33">
        <f>'DCF Forecast Parameters'!L31</f>
        <v>0</v>
      </c>
      <c r="N261" s="33">
        <f>'DCF Forecast Parameters'!M31</f>
        <v>0</v>
      </c>
      <c r="O261" s="33">
        <f>'DCF Forecast Parameters'!N31</f>
        <v>0</v>
      </c>
      <c r="P261" s="33">
        <f>'DCF Forecast Parameters'!O31</f>
        <v>0</v>
      </c>
      <c r="Q261" s="33">
        <f>'DCF Forecast Parameters'!P31</f>
        <v>0</v>
      </c>
      <c r="R261" s="33">
        <f>'DCF Forecast Parameters'!Q31</f>
        <v>0</v>
      </c>
      <c r="S261" s="33">
        <f>'DCF Forecast Parameters'!R31</f>
        <v>0</v>
      </c>
      <c r="T261" s="33">
        <f>'DCF Forecast Parameters'!S31</f>
        <v>0</v>
      </c>
      <c r="U261" s="33">
        <f>'DCF Forecast Parameters'!T31</f>
        <v>0</v>
      </c>
      <c r="V261" s="33">
        <f>'DCF Forecast Parameters'!U31</f>
        <v>0</v>
      </c>
      <c r="W261" s="33">
        <f>'DCF Forecast Parameters'!V31</f>
        <v>0</v>
      </c>
      <c r="X261" s="33">
        <f>'DCF Forecast Parameters'!W31</f>
        <v>0</v>
      </c>
      <c r="Y261" s="33">
        <f>'DCF Forecast Parameters'!X31</f>
        <v>0</v>
      </c>
    </row>
  </sheetData>
  <mergeCells count="2">
    <mergeCell ref="Z8:AB8"/>
    <mergeCell ref="C8:E8"/>
  </mergeCells>
  <pageMargins left="0.7" right="0.7" top="1.25" bottom="0.75" header="0.8" footer="0.3"/>
  <pageSetup scale="35" fitToWidth="2" fitToHeight="15" orientation="landscape" r:id="rId1"/>
  <headerFooter>
    <oddHeader>&amp;Z&amp;F</oddHeader>
    <oddFooter>&amp;A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265"/>
  <sheetViews>
    <sheetView topLeftCell="A130" workbookViewId="0">
      <selection activeCell="J30" sqref="J30"/>
    </sheetView>
  </sheetViews>
  <sheetFormatPr defaultRowHeight="15"/>
  <cols>
    <col min="1" max="1" width="10.85546875" customWidth="1"/>
    <col min="2" max="2" width="11.5703125" customWidth="1"/>
    <col min="3" max="3" width="21.140625" customWidth="1"/>
    <col min="4" max="4" width="3.28515625" customWidth="1"/>
    <col min="5" max="6" width="12.140625" customWidth="1"/>
    <col min="7" max="7" width="11.7109375" style="473" customWidth="1"/>
    <col min="8" max="8" width="12.140625" style="473" customWidth="1"/>
    <col min="9" max="9" width="13.28515625" style="474" customWidth="1"/>
    <col min="10" max="10" width="13" style="474" customWidth="1"/>
    <col min="11" max="11" width="13.7109375" style="474" customWidth="1"/>
    <col min="12" max="12" width="13.28515625" style="474" customWidth="1"/>
    <col min="13" max="14" width="12.140625" style="474" customWidth="1"/>
    <col min="15" max="16" width="12.140625" style="596" customWidth="1"/>
    <col min="17" max="19" width="12.7109375" style="474" customWidth="1"/>
    <col min="20" max="20" width="13.42578125" style="474" customWidth="1"/>
    <col min="21" max="21" width="7.85546875" style="474" customWidth="1"/>
    <col min="22" max="22" width="12.7109375" style="474" customWidth="1"/>
    <col min="23" max="23" width="13.28515625" style="474" customWidth="1"/>
    <col min="24" max="25" width="12.7109375" style="474" customWidth="1"/>
    <col min="26" max="26" width="52.85546875" style="36" customWidth="1"/>
  </cols>
  <sheetData>
    <row r="1" spans="1:26" ht="15.75">
      <c r="A1" s="460" t="s">
        <v>1312</v>
      </c>
      <c r="B1" s="461"/>
      <c r="C1" s="462"/>
      <c r="D1" s="462"/>
      <c r="E1" s="463" t="s">
        <v>570</v>
      </c>
      <c r="F1" s="463" t="s">
        <v>571</v>
      </c>
      <c r="G1" s="463" t="s">
        <v>572</v>
      </c>
      <c r="H1" s="463" t="s">
        <v>573</v>
      </c>
      <c r="I1" s="464" t="s">
        <v>575</v>
      </c>
      <c r="J1" s="464" t="s">
        <v>576</v>
      </c>
      <c r="K1" s="465" t="s">
        <v>577</v>
      </c>
      <c r="L1" s="465" t="s">
        <v>578</v>
      </c>
      <c r="M1" s="466" t="s">
        <v>579</v>
      </c>
      <c r="N1" s="466" t="s">
        <v>580</v>
      </c>
      <c r="O1" s="554" t="s">
        <v>1313</v>
      </c>
      <c r="P1" s="554" t="s">
        <v>1314</v>
      </c>
      <c r="Q1" s="463" t="s">
        <v>1313</v>
      </c>
      <c r="R1" s="466" t="s">
        <v>1313</v>
      </c>
      <c r="S1" s="463" t="s">
        <v>1314</v>
      </c>
      <c r="T1" s="659" t="s">
        <v>1315</v>
      </c>
      <c r="U1" s="659"/>
      <c r="V1" s="463" t="s">
        <v>1316</v>
      </c>
      <c r="W1" s="463" t="s">
        <v>1317</v>
      </c>
      <c r="X1" s="463" t="s">
        <v>1318</v>
      </c>
      <c r="Y1" s="463" t="s">
        <v>1319</v>
      </c>
      <c r="Z1" s="467" t="s">
        <v>1320</v>
      </c>
    </row>
    <row r="2" spans="1:26" ht="15.75">
      <c r="A2" s="468" t="s">
        <v>1321</v>
      </c>
      <c r="B2" s="469" t="s">
        <v>1322</v>
      </c>
      <c r="C2" s="462"/>
      <c r="D2" s="462"/>
      <c r="E2" s="470" t="s">
        <v>1323</v>
      </c>
      <c r="F2" s="470" t="s">
        <v>1323</v>
      </c>
      <c r="G2" s="471" t="s">
        <v>1323</v>
      </c>
      <c r="H2" s="471" t="s">
        <v>1323</v>
      </c>
      <c r="I2" s="472" t="s">
        <v>1323</v>
      </c>
      <c r="J2" s="472" t="s">
        <v>1323</v>
      </c>
      <c r="K2" s="472" t="s">
        <v>1323</v>
      </c>
      <c r="L2" s="472" t="s">
        <v>1323</v>
      </c>
      <c r="M2" s="472" t="s">
        <v>1323</v>
      </c>
      <c r="N2" s="472" t="s">
        <v>1323</v>
      </c>
      <c r="O2" s="555" t="s">
        <v>1323</v>
      </c>
      <c r="P2" s="555" t="s">
        <v>1323</v>
      </c>
      <c r="Q2" s="472" t="s">
        <v>1324</v>
      </c>
      <c r="R2" s="472" t="s">
        <v>1325</v>
      </c>
      <c r="S2" s="472" t="s">
        <v>1324</v>
      </c>
      <c r="T2" s="472" t="s">
        <v>1326</v>
      </c>
      <c r="U2" s="472" t="s">
        <v>318</v>
      </c>
      <c r="V2" s="470" t="s">
        <v>1327</v>
      </c>
      <c r="W2" s="470" t="s">
        <v>1327</v>
      </c>
      <c r="X2" s="470" t="s">
        <v>1327</v>
      </c>
      <c r="Y2" s="470" t="s">
        <v>1327</v>
      </c>
      <c r="Z2" s="467" t="s">
        <v>1328</v>
      </c>
    </row>
    <row r="3" spans="1:26">
      <c r="A3" s="462"/>
      <c r="B3" s="462"/>
      <c r="C3" s="462"/>
      <c r="D3" s="462"/>
      <c r="E3" s="462"/>
      <c r="F3" s="473"/>
    </row>
    <row r="4" spans="1:26">
      <c r="A4" s="462" t="s">
        <v>1329</v>
      </c>
      <c r="B4" s="462" t="s">
        <v>1330</v>
      </c>
      <c r="C4" s="462"/>
      <c r="D4" s="462"/>
      <c r="E4" s="475">
        <v>490303.15</v>
      </c>
      <c r="F4" s="475">
        <v>525185.52</v>
      </c>
      <c r="G4" s="475">
        <v>508479.82</v>
      </c>
      <c r="H4" s="475">
        <v>416466.91</v>
      </c>
      <c r="I4" s="475">
        <v>405089.82</v>
      </c>
      <c r="J4" s="475">
        <v>399237.88</v>
      </c>
      <c r="K4" s="476">
        <v>377601.18</v>
      </c>
      <c r="L4" s="476">
        <v>379248</v>
      </c>
      <c r="M4" s="477">
        <v>373571.35</v>
      </c>
      <c r="N4" s="478">
        <v>360630.39</v>
      </c>
      <c r="O4" s="597">
        <v>377652</v>
      </c>
      <c r="P4" s="597">
        <v>378727</v>
      </c>
      <c r="Q4" s="477">
        <v>375000</v>
      </c>
      <c r="R4" s="477">
        <v>378000</v>
      </c>
      <c r="S4" s="477">
        <v>375000</v>
      </c>
      <c r="T4" s="477">
        <f>S4-Q4</f>
        <v>0</v>
      </c>
      <c r="U4" s="477"/>
      <c r="V4" s="477">
        <v>375000</v>
      </c>
      <c r="W4" s="477">
        <v>7500</v>
      </c>
      <c r="X4" s="477">
        <v>7500</v>
      </c>
      <c r="Y4" s="477">
        <v>7500</v>
      </c>
      <c r="Z4" s="479"/>
    </row>
    <row r="5" spans="1:26">
      <c r="A5" s="462"/>
      <c r="B5" s="462"/>
      <c r="C5" s="462"/>
      <c r="D5" s="462"/>
      <c r="E5" s="475"/>
      <c r="F5" s="475"/>
      <c r="G5" s="475"/>
      <c r="H5" s="475"/>
      <c r="I5" s="475"/>
      <c r="J5" s="475"/>
      <c r="K5" s="475"/>
      <c r="L5" s="475"/>
      <c r="M5" s="478"/>
      <c r="N5" s="478"/>
      <c r="O5" s="597"/>
      <c r="P5" s="597"/>
      <c r="Q5" s="478"/>
      <c r="R5" s="478"/>
      <c r="S5" s="478"/>
      <c r="T5" s="478"/>
      <c r="U5" s="478"/>
      <c r="V5" s="478"/>
      <c r="W5" s="478"/>
      <c r="X5" s="478"/>
      <c r="Y5" s="478"/>
    </row>
    <row r="6" spans="1:26">
      <c r="A6" s="462" t="s">
        <v>1331</v>
      </c>
      <c r="B6" s="462" t="s">
        <v>1332</v>
      </c>
      <c r="C6" s="462"/>
      <c r="D6" s="462"/>
      <c r="E6" s="475">
        <v>2075424.92</v>
      </c>
      <c r="F6" s="475">
        <v>2361233.2000000002</v>
      </c>
      <c r="G6" s="475">
        <v>2529944.14</v>
      </c>
      <c r="H6" s="475">
        <v>3136377.19</v>
      </c>
      <c r="I6" s="475">
        <v>3063331.74</v>
      </c>
      <c r="J6" s="476">
        <v>3341057.45</v>
      </c>
      <c r="K6" s="476">
        <v>3120902.01</v>
      </c>
      <c r="L6" s="476">
        <v>3096996</v>
      </c>
      <c r="M6" s="477">
        <v>3229961.81</v>
      </c>
      <c r="N6" s="478">
        <v>3255628.01</v>
      </c>
      <c r="O6" s="597">
        <v>5421493</v>
      </c>
      <c r="P6" s="597">
        <v>6924015</v>
      </c>
      <c r="Q6" s="477">
        <v>3333000</v>
      </c>
      <c r="R6" s="477">
        <v>3333000</v>
      </c>
      <c r="S6" s="477">
        <f>R6*101%</f>
        <v>3366330</v>
      </c>
      <c r="T6" s="477">
        <v>0</v>
      </c>
      <c r="U6" s="477"/>
      <c r="V6" s="477">
        <f>S6*101%</f>
        <v>3399993.3</v>
      </c>
      <c r="W6" s="477">
        <f t="shared" ref="W6:Y7" si="0">V6*101%</f>
        <v>3433993.233</v>
      </c>
      <c r="X6" s="477">
        <f t="shared" si="0"/>
        <v>3468333.1653300002</v>
      </c>
      <c r="Y6" s="477">
        <f t="shared" si="0"/>
        <v>3503016.4969833004</v>
      </c>
      <c r="Z6" s="480" t="s">
        <v>1333</v>
      </c>
    </row>
    <row r="7" spans="1:26">
      <c r="A7" s="462" t="s">
        <v>1334</v>
      </c>
      <c r="B7" s="462" t="s">
        <v>1335</v>
      </c>
      <c r="C7" s="462"/>
      <c r="D7" s="462"/>
      <c r="E7" s="475">
        <v>166047.57999999999</v>
      </c>
      <c r="F7" s="475">
        <v>139015.96</v>
      </c>
      <c r="G7" s="475">
        <v>160259.14000000001</v>
      </c>
      <c r="H7" s="475">
        <v>148462.65</v>
      </c>
      <c r="I7" s="475">
        <v>147083.96</v>
      </c>
      <c r="J7" s="475">
        <v>106516.99</v>
      </c>
      <c r="K7" s="475">
        <v>113954.14</v>
      </c>
      <c r="L7" s="476">
        <v>128093</v>
      </c>
      <c r="M7" s="477">
        <v>78802.22</v>
      </c>
      <c r="N7" s="478">
        <v>22727.11</v>
      </c>
      <c r="O7" s="597">
        <v>0</v>
      </c>
      <c r="P7" s="597">
        <v>0</v>
      </c>
      <c r="Q7" s="477">
        <v>117311.5</v>
      </c>
      <c r="R7" s="477">
        <v>103000</v>
      </c>
      <c r="S7" s="477">
        <v>118484.61500000001</v>
      </c>
      <c r="T7" s="477">
        <f t="shared" ref="T7:T25" si="1">S7-Q7</f>
        <v>1173.1150000000052</v>
      </c>
      <c r="U7" s="477"/>
      <c r="V7" s="477">
        <f>S7*101%</f>
        <v>119669.46115</v>
      </c>
      <c r="W7" s="477">
        <f t="shared" si="0"/>
        <v>120866.15576150001</v>
      </c>
      <c r="X7" s="477">
        <f t="shared" si="0"/>
        <v>122074.81731911501</v>
      </c>
      <c r="Y7" s="477">
        <f t="shared" si="0"/>
        <v>123295.56549230617</v>
      </c>
      <c r="Z7" s="481" t="s">
        <v>1336</v>
      </c>
    </row>
    <row r="8" spans="1:26">
      <c r="A8" s="462" t="s">
        <v>1337</v>
      </c>
      <c r="B8" s="462" t="s">
        <v>1338</v>
      </c>
      <c r="C8" s="462"/>
      <c r="D8" s="462"/>
      <c r="E8" s="475">
        <v>119108</v>
      </c>
      <c r="F8" s="475">
        <v>188957.25</v>
      </c>
      <c r="G8" s="475">
        <v>146577.41</v>
      </c>
      <c r="H8" s="475">
        <v>330903.34000000003</v>
      </c>
      <c r="I8" s="475">
        <v>560561.6</v>
      </c>
      <c r="J8" s="476">
        <v>787796.4</v>
      </c>
      <c r="K8" s="476">
        <v>439091.1</v>
      </c>
      <c r="L8" s="476">
        <v>324684</v>
      </c>
      <c r="M8" s="477">
        <v>476459.48</v>
      </c>
      <c r="N8" s="478">
        <v>579301.65</v>
      </c>
      <c r="O8" s="597">
        <v>0</v>
      </c>
      <c r="P8" s="597">
        <v>0</v>
      </c>
      <c r="Q8" s="477">
        <v>400000</v>
      </c>
      <c r="R8" s="477">
        <v>600000</v>
      </c>
      <c r="S8" s="477">
        <v>500000</v>
      </c>
      <c r="T8" s="477">
        <f t="shared" si="1"/>
        <v>100000</v>
      </c>
      <c r="U8" s="477"/>
      <c r="V8" s="477">
        <v>500000</v>
      </c>
      <c r="W8" s="477">
        <v>500000</v>
      </c>
      <c r="X8" s="477">
        <v>500000</v>
      </c>
      <c r="Y8" s="477">
        <v>500000</v>
      </c>
      <c r="Z8" s="482" t="s">
        <v>1339</v>
      </c>
    </row>
    <row r="9" spans="1:26">
      <c r="A9" s="462" t="s">
        <v>1340</v>
      </c>
      <c r="B9" s="462" t="s">
        <v>1341</v>
      </c>
      <c r="C9" s="462"/>
      <c r="D9" s="462"/>
      <c r="E9" s="475">
        <v>914515.61</v>
      </c>
      <c r="F9" s="475">
        <v>770525.56</v>
      </c>
      <c r="G9" s="475">
        <v>730025.59</v>
      </c>
      <c r="H9" s="475">
        <v>872574.03</v>
      </c>
      <c r="I9" s="475">
        <v>866360.55</v>
      </c>
      <c r="J9" s="476">
        <v>950087.99</v>
      </c>
      <c r="K9" s="476">
        <v>976535.04000000004</v>
      </c>
      <c r="L9" s="476">
        <v>957608</v>
      </c>
      <c r="M9" s="477">
        <v>859515.04</v>
      </c>
      <c r="N9" s="478">
        <v>921690.41</v>
      </c>
      <c r="O9" s="597">
        <v>0</v>
      </c>
      <c r="P9" s="597">
        <v>0</v>
      </c>
      <c r="Q9" s="477">
        <v>900000</v>
      </c>
      <c r="R9" s="477">
        <v>1150000</v>
      </c>
      <c r="S9" s="477">
        <v>900000</v>
      </c>
      <c r="T9" s="477">
        <f t="shared" si="1"/>
        <v>0</v>
      </c>
      <c r="U9" s="477"/>
      <c r="V9" s="477">
        <v>900000</v>
      </c>
      <c r="W9" s="477">
        <v>900000</v>
      </c>
      <c r="X9" s="477">
        <v>900000</v>
      </c>
      <c r="Y9" s="477">
        <v>900000</v>
      </c>
      <c r="Z9" s="479"/>
    </row>
    <row r="10" spans="1:26">
      <c r="A10" s="462" t="s">
        <v>1342</v>
      </c>
      <c r="B10" s="462" t="s">
        <v>1343</v>
      </c>
      <c r="C10" s="462"/>
      <c r="D10" s="462"/>
      <c r="E10" s="475">
        <v>53961.32</v>
      </c>
      <c r="F10" s="475">
        <v>68257.22</v>
      </c>
      <c r="G10" s="475">
        <v>49854.05</v>
      </c>
      <c r="H10" s="475">
        <v>96044.83</v>
      </c>
      <c r="I10" s="475">
        <v>75378.850000000006</v>
      </c>
      <c r="J10" s="475">
        <v>101520.57</v>
      </c>
      <c r="K10" s="475">
        <v>71883.62</v>
      </c>
      <c r="L10" s="476">
        <v>74513</v>
      </c>
      <c r="M10" s="478">
        <v>108453.55</v>
      </c>
      <c r="N10" s="478">
        <v>116857.86</v>
      </c>
      <c r="O10" s="597">
        <v>0</v>
      </c>
      <c r="P10" s="597">
        <v>0</v>
      </c>
      <c r="Q10" s="478">
        <v>90000</v>
      </c>
      <c r="R10" s="478">
        <v>100000</v>
      </c>
      <c r="S10" s="478">
        <v>85000</v>
      </c>
      <c r="T10" s="477">
        <f t="shared" si="1"/>
        <v>-5000</v>
      </c>
      <c r="U10" s="478"/>
      <c r="V10" s="478">
        <v>80000</v>
      </c>
      <c r="W10" s="478">
        <v>75000</v>
      </c>
      <c r="X10" s="478">
        <v>75000</v>
      </c>
      <c r="Y10" s="478">
        <v>75000</v>
      </c>
      <c r="Z10" s="479"/>
    </row>
    <row r="11" spans="1:26">
      <c r="A11" s="462" t="s">
        <v>1344</v>
      </c>
      <c r="B11" s="462" t="s">
        <v>1345</v>
      </c>
      <c r="C11" s="462"/>
      <c r="D11" s="462"/>
      <c r="E11" s="475">
        <v>20138.22</v>
      </c>
      <c r="F11" s="475">
        <v>20360.13</v>
      </c>
      <c r="G11" s="475">
        <v>18885.34</v>
      </c>
      <c r="H11" s="475">
        <v>16771.53</v>
      </c>
      <c r="I11" s="475">
        <v>17221</v>
      </c>
      <c r="J11" s="475">
        <v>21970</v>
      </c>
      <c r="K11" s="475">
        <v>16855</v>
      </c>
      <c r="L11" s="476">
        <v>23323</v>
      </c>
      <c r="M11" s="478">
        <v>23045.74</v>
      </c>
      <c r="N11" s="478">
        <v>199486.44</v>
      </c>
      <c r="O11" s="597">
        <v>0</v>
      </c>
      <c r="P11" s="597">
        <v>0</v>
      </c>
      <c r="Q11" s="478">
        <v>15000</v>
      </c>
      <c r="R11" s="478">
        <v>82000</v>
      </c>
      <c r="S11" s="478">
        <v>15000</v>
      </c>
      <c r="T11" s="477">
        <f t="shared" si="1"/>
        <v>0</v>
      </c>
      <c r="U11" s="478"/>
      <c r="V11" s="478">
        <v>15000</v>
      </c>
      <c r="W11" s="478">
        <v>15000</v>
      </c>
      <c r="X11" s="478">
        <v>15000</v>
      </c>
      <c r="Y11" s="478">
        <v>15000</v>
      </c>
      <c r="Z11" s="479"/>
    </row>
    <row r="12" spans="1:26">
      <c r="A12" s="462"/>
      <c r="B12" s="462"/>
      <c r="C12" s="462"/>
      <c r="D12" s="462"/>
      <c r="E12" s="475"/>
      <c r="F12" s="475"/>
      <c r="G12" s="475"/>
      <c r="H12" s="475"/>
      <c r="I12" s="475"/>
      <c r="J12" s="475"/>
      <c r="K12" s="475"/>
      <c r="L12" s="476"/>
      <c r="M12" s="478"/>
      <c r="N12" s="478"/>
      <c r="O12" s="597"/>
      <c r="P12" s="597"/>
      <c r="Q12" s="478"/>
      <c r="R12" s="478"/>
      <c r="S12" s="478"/>
      <c r="T12" s="477"/>
      <c r="U12" s="478"/>
      <c r="V12" s="478"/>
      <c r="W12" s="478"/>
      <c r="X12" s="478"/>
      <c r="Y12" s="478"/>
      <c r="Z12" s="479"/>
    </row>
    <row r="13" spans="1:26">
      <c r="A13" s="462" t="s">
        <v>1346</v>
      </c>
      <c r="B13" s="462" t="s">
        <v>1347</v>
      </c>
      <c r="C13" s="462"/>
      <c r="D13" s="462"/>
      <c r="E13" s="475"/>
      <c r="F13" s="475"/>
      <c r="G13" s="475"/>
      <c r="H13" s="475"/>
      <c r="I13" s="478">
        <v>0</v>
      </c>
      <c r="J13" s="478">
        <v>0</v>
      </c>
      <c r="K13" s="478">
        <v>0</v>
      </c>
      <c r="L13" s="478">
        <v>0</v>
      </c>
      <c r="M13" s="478">
        <v>19331</v>
      </c>
      <c r="N13" s="478">
        <v>4697</v>
      </c>
      <c r="O13" s="597">
        <v>0</v>
      </c>
      <c r="P13" s="597">
        <v>0</v>
      </c>
      <c r="Q13" s="478">
        <v>0</v>
      </c>
      <c r="R13" s="478">
        <v>0</v>
      </c>
      <c r="S13" s="478">
        <v>0</v>
      </c>
      <c r="T13" s="477">
        <f t="shared" si="1"/>
        <v>0</v>
      </c>
      <c r="U13" s="478"/>
      <c r="V13" s="478">
        <v>0</v>
      </c>
      <c r="W13" s="478">
        <v>0</v>
      </c>
      <c r="X13" s="478">
        <v>0</v>
      </c>
      <c r="Y13" s="478">
        <v>0</v>
      </c>
      <c r="Z13" s="479"/>
    </row>
    <row r="14" spans="1:26">
      <c r="A14" s="462" t="s">
        <v>1348</v>
      </c>
      <c r="B14" s="462" t="s">
        <v>1349</v>
      </c>
      <c r="C14" s="462"/>
      <c r="D14" s="462"/>
      <c r="E14" s="475">
        <v>74.400000000000006</v>
      </c>
      <c r="F14" s="475">
        <v>0</v>
      </c>
      <c r="G14" s="475">
        <v>256</v>
      </c>
      <c r="H14" s="475">
        <v>40276.339999999997</v>
      </c>
      <c r="I14" s="475">
        <v>695.31</v>
      </c>
      <c r="J14" s="475">
        <v>623.70000000000005</v>
      </c>
      <c r="K14" s="475">
        <v>620.20000000000005</v>
      </c>
      <c r="L14" s="476">
        <v>1903</v>
      </c>
      <c r="M14" s="478">
        <v>728.43</v>
      </c>
      <c r="N14" s="478">
        <v>375</v>
      </c>
      <c r="O14" s="597">
        <v>88565</v>
      </c>
      <c r="P14" s="597">
        <v>94805</v>
      </c>
      <c r="Q14" s="478">
        <v>0</v>
      </c>
      <c r="R14" s="478">
        <v>500</v>
      </c>
      <c r="S14" s="478">
        <v>0</v>
      </c>
      <c r="T14" s="477">
        <f t="shared" si="1"/>
        <v>0</v>
      </c>
      <c r="U14" s="478"/>
      <c r="V14" s="478">
        <v>0</v>
      </c>
      <c r="W14" s="478">
        <v>0</v>
      </c>
      <c r="X14" s="478">
        <v>0</v>
      </c>
      <c r="Y14" s="478">
        <v>0</v>
      </c>
      <c r="Z14" s="479"/>
    </row>
    <row r="15" spans="1:26">
      <c r="A15" s="462" t="s">
        <v>1350</v>
      </c>
      <c r="B15" s="462" t="s">
        <v>1351</v>
      </c>
      <c r="C15" s="462"/>
      <c r="D15" s="462"/>
      <c r="E15" s="475">
        <v>10665</v>
      </c>
      <c r="F15" s="475">
        <v>11636</v>
      </c>
      <c r="G15" s="475">
        <v>11180</v>
      </c>
      <c r="H15" s="475">
        <v>9860</v>
      </c>
      <c r="I15" s="475">
        <v>11990</v>
      </c>
      <c r="J15" s="475">
        <v>11279.52</v>
      </c>
      <c r="K15" s="475">
        <v>12785</v>
      </c>
      <c r="L15" s="476">
        <v>12890</v>
      </c>
      <c r="M15" s="478">
        <v>13855</v>
      </c>
      <c r="N15" s="478">
        <v>16155</v>
      </c>
      <c r="O15" s="597">
        <v>0</v>
      </c>
      <c r="P15" s="597">
        <v>0</v>
      </c>
      <c r="Q15" s="478">
        <v>13000</v>
      </c>
      <c r="R15" s="478">
        <v>13000</v>
      </c>
      <c r="S15" s="478">
        <v>13000</v>
      </c>
      <c r="T15" s="477">
        <f t="shared" si="1"/>
        <v>0</v>
      </c>
      <c r="U15" s="478"/>
      <c r="V15" s="478">
        <v>13000</v>
      </c>
      <c r="W15" s="478">
        <v>13000</v>
      </c>
      <c r="X15" s="478">
        <v>13000</v>
      </c>
      <c r="Y15" s="478">
        <v>13000</v>
      </c>
      <c r="Z15" s="479"/>
    </row>
    <row r="16" spans="1:26">
      <c r="A16" s="462" t="s">
        <v>1352</v>
      </c>
      <c r="B16" s="462" t="s">
        <v>1353</v>
      </c>
      <c r="C16" s="462"/>
      <c r="D16" s="462"/>
      <c r="E16" s="475">
        <v>5785</v>
      </c>
      <c r="F16" s="475">
        <v>5785</v>
      </c>
      <c r="G16" s="475">
        <v>7930</v>
      </c>
      <c r="H16" s="475">
        <v>4095</v>
      </c>
      <c r="I16" s="475">
        <v>1490</v>
      </c>
      <c r="J16" s="476">
        <v>1300</v>
      </c>
      <c r="K16" s="476">
        <v>1105</v>
      </c>
      <c r="L16" s="476">
        <v>2532</v>
      </c>
      <c r="M16" s="477">
        <v>2635</v>
      </c>
      <c r="N16" s="478">
        <v>910</v>
      </c>
      <c r="O16" s="597">
        <v>31420</v>
      </c>
      <c r="P16" s="597">
        <v>36695</v>
      </c>
      <c r="Q16" s="477">
        <v>5000</v>
      </c>
      <c r="R16" s="477">
        <v>5000</v>
      </c>
      <c r="S16" s="477">
        <v>5000</v>
      </c>
      <c r="T16" s="477">
        <f t="shared" si="1"/>
        <v>0</v>
      </c>
      <c r="U16" s="477"/>
      <c r="V16" s="478">
        <v>5000</v>
      </c>
      <c r="W16" s="478">
        <v>5000</v>
      </c>
      <c r="X16" s="478">
        <v>5000</v>
      </c>
      <c r="Y16" s="478">
        <v>5000</v>
      </c>
      <c r="Z16" s="479"/>
    </row>
    <row r="17" spans="1:26">
      <c r="A17" s="462" t="s">
        <v>1354</v>
      </c>
      <c r="B17" s="462" t="s">
        <v>1355</v>
      </c>
      <c r="C17" s="462"/>
      <c r="D17" s="462"/>
      <c r="E17" s="475">
        <v>4795</v>
      </c>
      <c r="F17" s="475">
        <v>9590</v>
      </c>
      <c r="G17" s="475">
        <v>9590</v>
      </c>
      <c r="H17" s="475">
        <v>9590</v>
      </c>
      <c r="I17" s="475">
        <v>9590</v>
      </c>
      <c r="J17" s="475">
        <v>9590</v>
      </c>
      <c r="K17" s="475">
        <v>9590</v>
      </c>
      <c r="L17" s="476">
        <v>9590</v>
      </c>
      <c r="M17" s="478">
        <v>9590</v>
      </c>
      <c r="N17" s="478">
        <v>9590</v>
      </c>
      <c r="O17" s="597">
        <v>0</v>
      </c>
      <c r="P17" s="597">
        <v>0</v>
      </c>
      <c r="Q17" s="478">
        <v>0</v>
      </c>
      <c r="R17" s="478">
        <v>5000</v>
      </c>
      <c r="S17" s="478">
        <v>0</v>
      </c>
      <c r="T17" s="477">
        <f t="shared" si="1"/>
        <v>0</v>
      </c>
      <c r="U17" s="478"/>
      <c r="V17" s="478">
        <v>0</v>
      </c>
      <c r="W17" s="478">
        <v>0</v>
      </c>
      <c r="X17" s="478">
        <v>0</v>
      </c>
      <c r="Y17" s="478">
        <v>0</v>
      </c>
      <c r="Z17" s="479"/>
    </row>
    <row r="18" spans="1:26" ht="15.75">
      <c r="A18" s="462" t="s">
        <v>1356</v>
      </c>
      <c r="B18" s="462" t="s">
        <v>1357</v>
      </c>
      <c r="C18" s="462"/>
      <c r="D18" s="462"/>
      <c r="E18" s="475">
        <v>322031.48</v>
      </c>
      <c r="F18" s="475">
        <v>344351.64</v>
      </c>
      <c r="G18" s="475">
        <v>317406.5</v>
      </c>
      <c r="H18" s="475">
        <v>259435.5</v>
      </c>
      <c r="I18" s="475">
        <v>111370</v>
      </c>
      <c r="J18" s="476">
        <v>240235</v>
      </c>
      <c r="K18" s="476">
        <v>44195</v>
      </c>
      <c r="L18" s="476">
        <v>108290</v>
      </c>
      <c r="M18" s="477">
        <v>62150</v>
      </c>
      <c r="N18" s="478">
        <v>37230</v>
      </c>
      <c r="O18" s="597">
        <v>0</v>
      </c>
      <c r="P18" s="597">
        <v>0</v>
      </c>
      <c r="Q18" s="477">
        <v>50000</v>
      </c>
      <c r="R18" s="477">
        <v>40000</v>
      </c>
      <c r="S18" s="477">
        <v>50000</v>
      </c>
      <c r="T18" s="477">
        <f t="shared" si="1"/>
        <v>0</v>
      </c>
      <c r="U18" s="477"/>
      <c r="V18" s="477">
        <v>50000</v>
      </c>
      <c r="W18" s="477">
        <v>50000</v>
      </c>
      <c r="X18" s="477">
        <v>50000</v>
      </c>
      <c r="Y18" s="477">
        <v>50000</v>
      </c>
      <c r="Z18" s="483"/>
    </row>
    <row r="19" spans="1:26">
      <c r="A19" s="462" t="s">
        <v>1358</v>
      </c>
      <c r="B19" s="462" t="s">
        <v>1359</v>
      </c>
      <c r="C19" s="462"/>
      <c r="D19" s="462"/>
      <c r="E19" s="475">
        <v>0</v>
      </c>
      <c r="F19" s="475">
        <v>12800</v>
      </c>
      <c r="G19" s="475">
        <v>0</v>
      </c>
      <c r="H19" s="475">
        <v>0</v>
      </c>
      <c r="I19" s="475">
        <v>0</v>
      </c>
      <c r="J19" s="475">
        <v>0</v>
      </c>
      <c r="K19" s="475">
        <v>0</v>
      </c>
      <c r="L19" s="476">
        <v>0</v>
      </c>
      <c r="M19" s="478">
        <v>0</v>
      </c>
      <c r="N19" s="478">
        <v>0</v>
      </c>
      <c r="O19" s="597">
        <v>0</v>
      </c>
      <c r="P19" s="597">
        <v>0</v>
      </c>
      <c r="Q19" s="478">
        <v>0</v>
      </c>
      <c r="R19" s="478">
        <v>0</v>
      </c>
      <c r="S19" s="478">
        <v>0</v>
      </c>
      <c r="T19" s="477">
        <f t="shared" si="1"/>
        <v>0</v>
      </c>
      <c r="U19" s="478"/>
      <c r="V19" s="478">
        <v>0</v>
      </c>
      <c r="W19" s="478">
        <v>0</v>
      </c>
      <c r="X19" s="478">
        <v>0</v>
      </c>
      <c r="Y19" s="478">
        <v>0</v>
      </c>
      <c r="Z19" s="484"/>
    </row>
    <row r="20" spans="1:26">
      <c r="A20" s="462" t="s">
        <v>1360</v>
      </c>
      <c r="B20" s="462" t="s">
        <v>1361</v>
      </c>
      <c r="C20" s="462"/>
      <c r="D20" s="462"/>
      <c r="E20" s="475">
        <v>15925</v>
      </c>
      <c r="F20" s="475">
        <v>7962.65</v>
      </c>
      <c r="G20" s="475">
        <v>15925.3</v>
      </c>
      <c r="H20" s="475">
        <v>23887.95</v>
      </c>
      <c r="I20" s="475">
        <v>27203.79</v>
      </c>
      <c r="J20" s="476">
        <v>50930.69</v>
      </c>
      <c r="K20" s="476">
        <v>53639.75</v>
      </c>
      <c r="L20" s="476">
        <v>53246</v>
      </c>
      <c r="M20" s="477">
        <v>26813.82</v>
      </c>
      <c r="N20" s="478">
        <v>55267.5</v>
      </c>
      <c r="O20" s="597">
        <v>0</v>
      </c>
      <c r="P20" s="597">
        <v>0</v>
      </c>
      <c r="Q20" s="477">
        <v>54000</v>
      </c>
      <c r="R20" s="477">
        <v>57500</v>
      </c>
      <c r="S20" s="477">
        <v>54000</v>
      </c>
      <c r="T20" s="477">
        <f t="shared" si="1"/>
        <v>0</v>
      </c>
      <c r="U20" s="477"/>
      <c r="V20" s="477">
        <v>54000</v>
      </c>
      <c r="W20" s="477">
        <v>54000</v>
      </c>
      <c r="X20" s="477">
        <v>54000</v>
      </c>
      <c r="Y20" s="477">
        <v>54000</v>
      </c>
      <c r="Z20" s="484"/>
    </row>
    <row r="21" spans="1:26">
      <c r="A21" s="462" t="s">
        <v>1362</v>
      </c>
      <c r="B21" s="462" t="s">
        <v>1363</v>
      </c>
      <c r="C21" s="462"/>
      <c r="D21" s="462"/>
      <c r="E21" s="475">
        <v>0</v>
      </c>
      <c r="F21" s="475">
        <v>0</v>
      </c>
      <c r="G21" s="475">
        <v>0</v>
      </c>
      <c r="H21" s="475">
        <v>52165.919999999998</v>
      </c>
      <c r="I21" s="475">
        <v>0</v>
      </c>
      <c r="J21" s="475">
        <v>0</v>
      </c>
      <c r="K21" s="475">
        <v>0</v>
      </c>
      <c r="L21" s="476">
        <v>0</v>
      </c>
      <c r="M21" s="478">
        <v>0</v>
      </c>
      <c r="N21" s="478">
        <v>0</v>
      </c>
      <c r="O21" s="597">
        <v>0</v>
      </c>
      <c r="P21" s="597">
        <v>0</v>
      </c>
      <c r="Q21" s="478">
        <v>0</v>
      </c>
      <c r="R21" s="478">
        <v>0</v>
      </c>
      <c r="S21" s="478">
        <v>0</v>
      </c>
      <c r="T21" s="477">
        <f t="shared" si="1"/>
        <v>0</v>
      </c>
      <c r="U21" s="478"/>
      <c r="V21" s="478">
        <v>0</v>
      </c>
      <c r="W21" s="478">
        <v>0</v>
      </c>
      <c r="X21" s="478">
        <v>0</v>
      </c>
      <c r="Y21" s="478">
        <v>0</v>
      </c>
      <c r="Z21" s="484"/>
    </row>
    <row r="22" spans="1:26">
      <c r="A22" s="462" t="s">
        <v>1364</v>
      </c>
      <c r="B22" s="462" t="s">
        <v>1365</v>
      </c>
      <c r="C22" s="462"/>
      <c r="D22" s="462"/>
      <c r="E22" s="475"/>
      <c r="F22" s="475"/>
      <c r="G22" s="475"/>
      <c r="H22" s="475"/>
      <c r="I22" s="475"/>
      <c r="J22" s="475">
        <v>0</v>
      </c>
      <c r="K22" s="475">
        <v>0</v>
      </c>
      <c r="L22" s="475">
        <v>0</v>
      </c>
      <c r="M22" s="475">
        <v>0</v>
      </c>
      <c r="N22" s="478">
        <v>0</v>
      </c>
      <c r="O22" s="597">
        <v>0</v>
      </c>
      <c r="P22" s="597">
        <v>0</v>
      </c>
      <c r="Q22" s="475">
        <v>0</v>
      </c>
      <c r="R22" s="475">
        <v>0</v>
      </c>
      <c r="S22" s="475">
        <v>0</v>
      </c>
      <c r="T22" s="477">
        <f t="shared" si="1"/>
        <v>0</v>
      </c>
      <c r="U22" s="475"/>
      <c r="V22" s="478">
        <v>7000000</v>
      </c>
      <c r="W22" s="478">
        <v>0</v>
      </c>
      <c r="X22" s="475">
        <v>0</v>
      </c>
      <c r="Y22" s="475">
        <v>0</v>
      </c>
      <c r="Z22" s="484" t="s">
        <v>1366</v>
      </c>
    </row>
    <row r="23" spans="1:26">
      <c r="A23" s="462" t="s">
        <v>1367</v>
      </c>
      <c r="B23" s="462" t="s">
        <v>1368</v>
      </c>
      <c r="C23" s="462"/>
      <c r="D23" s="462"/>
      <c r="E23" s="485">
        <v>0</v>
      </c>
      <c r="F23" s="485">
        <v>1058.67</v>
      </c>
      <c r="G23" s="485">
        <v>5339.7</v>
      </c>
      <c r="H23" s="485">
        <v>6121.1</v>
      </c>
      <c r="I23" s="485">
        <v>0</v>
      </c>
      <c r="J23" s="485">
        <v>0</v>
      </c>
      <c r="K23" s="485">
        <v>0</v>
      </c>
      <c r="L23" s="485">
        <v>78</v>
      </c>
      <c r="M23" s="486">
        <v>0</v>
      </c>
      <c r="N23" s="486">
        <v>4335.95</v>
      </c>
      <c r="O23" s="597">
        <v>0</v>
      </c>
      <c r="P23" s="597">
        <v>0</v>
      </c>
      <c r="Q23" s="486">
        <v>0</v>
      </c>
      <c r="R23" s="486">
        <v>0</v>
      </c>
      <c r="S23" s="486">
        <v>0</v>
      </c>
      <c r="T23" s="487">
        <f t="shared" si="1"/>
        <v>0</v>
      </c>
      <c r="U23" s="486"/>
      <c r="V23" s="486">
        <v>0</v>
      </c>
      <c r="W23" s="486">
        <v>0</v>
      </c>
      <c r="X23" s="486">
        <v>0</v>
      </c>
      <c r="Y23" s="486">
        <v>0</v>
      </c>
      <c r="Z23" s="484"/>
    </row>
    <row r="24" spans="1:26">
      <c r="A24" s="462"/>
      <c r="B24" s="462"/>
      <c r="C24" s="462"/>
      <c r="D24" s="462"/>
      <c r="E24" s="475"/>
      <c r="F24" s="488"/>
      <c r="G24" s="489"/>
      <c r="I24" s="475"/>
      <c r="J24" s="475"/>
      <c r="K24" s="475"/>
      <c r="L24" s="475"/>
      <c r="M24" s="475"/>
      <c r="N24" s="475"/>
      <c r="O24" s="598"/>
      <c r="P24" s="598"/>
      <c r="Q24" s="475"/>
      <c r="R24" s="475"/>
      <c r="S24" s="475"/>
      <c r="T24" s="477"/>
      <c r="U24" s="475"/>
      <c r="V24" s="475"/>
      <c r="W24" s="475"/>
      <c r="X24" s="475"/>
      <c r="Y24" s="475"/>
      <c r="Z24" s="484"/>
    </row>
    <row r="25" spans="1:26" ht="15.75">
      <c r="A25" s="462"/>
      <c r="B25" s="462"/>
      <c r="C25" s="462"/>
      <c r="D25" s="462"/>
      <c r="E25" s="490">
        <f>SUM(E3:E24)</f>
        <v>4198774.68</v>
      </c>
      <c r="F25" s="490">
        <f>SUM(F4:F24)</f>
        <v>4466718.8000000007</v>
      </c>
      <c r="G25" s="490">
        <f>SUM(G4:G24)</f>
        <v>4511652.99</v>
      </c>
      <c r="H25" s="490">
        <f t="shared" ref="H25:Y25" si="2">SUM(H4:H23)</f>
        <v>5423032.29</v>
      </c>
      <c r="I25" s="490">
        <f t="shared" si="2"/>
        <v>5297366.6199999992</v>
      </c>
      <c r="J25" s="490">
        <f>SUM(J4:J23)</f>
        <v>6022146.1900000013</v>
      </c>
      <c r="K25" s="490">
        <f>SUM(K4:K23)</f>
        <v>5238757.040000001</v>
      </c>
      <c r="L25" s="490">
        <f t="shared" si="2"/>
        <v>5172994</v>
      </c>
      <c r="M25" s="490">
        <f t="shared" si="2"/>
        <v>5284912.4400000004</v>
      </c>
      <c r="N25" s="490">
        <f t="shared" si="2"/>
        <v>5584882.3200000012</v>
      </c>
      <c r="O25" s="599">
        <f t="shared" ref="O25" si="3">SUM(O4:O23)</f>
        <v>5919130</v>
      </c>
      <c r="P25" s="599">
        <f>SUM(P4:P23)</f>
        <v>7434242</v>
      </c>
      <c r="Q25" s="490">
        <f t="shared" si="2"/>
        <v>5352311.5</v>
      </c>
      <c r="R25" s="490">
        <f t="shared" si="2"/>
        <v>5867000</v>
      </c>
      <c r="S25" s="490">
        <f>SUM(S4:S23)</f>
        <v>5481814.6150000002</v>
      </c>
      <c r="T25" s="491">
        <f t="shared" si="1"/>
        <v>129503.11500000022</v>
      </c>
      <c r="U25" s="492">
        <f>(S25-Q25)/Q25</f>
        <v>2.4195735804988221E-2</v>
      </c>
      <c r="V25" s="490">
        <f t="shared" si="2"/>
        <v>12511662.761149999</v>
      </c>
      <c r="W25" s="490">
        <f t="shared" si="2"/>
        <v>5174359.3887614999</v>
      </c>
      <c r="X25" s="490">
        <f t="shared" si="2"/>
        <v>5209907.9826491158</v>
      </c>
      <c r="Y25" s="490">
        <f t="shared" si="2"/>
        <v>5245812.0624756068</v>
      </c>
      <c r="Z25" s="484"/>
    </row>
    <row r="26" spans="1:26" ht="15.75">
      <c r="A26" s="462"/>
      <c r="B26" s="462"/>
      <c r="C26" s="462"/>
      <c r="D26" s="462"/>
      <c r="E26" s="462"/>
      <c r="F26" s="493">
        <f>(F25-E25)/E25</f>
        <v>6.3814836570368447E-2</v>
      </c>
      <c r="G26" s="493">
        <f t="shared" ref="G26:N26" si="4">(G25-F25)/F25</f>
        <v>1.0059775869481525E-2</v>
      </c>
      <c r="H26" s="493">
        <f t="shared" si="4"/>
        <v>0.20200562898344709</v>
      </c>
      <c r="I26" s="493">
        <f t="shared" si="4"/>
        <v>-2.3172583764940271E-2</v>
      </c>
      <c r="J26" s="493">
        <f t="shared" si="4"/>
        <v>0.13681884264223387</v>
      </c>
      <c r="K26" s="493">
        <f t="shared" si="4"/>
        <v>-0.13008471154367646</v>
      </c>
      <c r="L26" s="493">
        <f t="shared" si="4"/>
        <v>-1.2553176163329184E-2</v>
      </c>
      <c r="M26" s="493">
        <f t="shared" si="4"/>
        <v>2.1635138181099845E-2</v>
      </c>
      <c r="N26" s="493">
        <f t="shared" si="4"/>
        <v>5.6759668850824098E-2</v>
      </c>
      <c r="O26" s="600">
        <f t="shared" ref="O26" si="5">(O25-N25)/N25</f>
        <v>5.9848652281002529E-2</v>
      </c>
      <c r="P26" s="600">
        <f t="shared" ref="P26" si="6">(P25-O25)/O25</f>
        <v>0.25596869810259276</v>
      </c>
      <c r="Q26" s="492"/>
      <c r="R26" s="492">
        <f>(R25-N25)/N25</f>
        <v>5.0514525434082684E-2</v>
      </c>
      <c r="S26" s="493">
        <f>(S25-Q25)/Q25</f>
        <v>2.4195735804988221E-2</v>
      </c>
      <c r="U26" s="492"/>
      <c r="V26" s="492">
        <f>(V25-S25)/S25</f>
        <v>1.2823943602386849</v>
      </c>
      <c r="W26" s="492">
        <f>(W25-V25)/V25</f>
        <v>-0.5864371117140067</v>
      </c>
      <c r="X26" s="492">
        <f>(X25-W25)/W25</f>
        <v>6.8701439573034028E-3</v>
      </c>
      <c r="Y26" s="492">
        <f>(Y25-X25)/X25</f>
        <v>6.8914998011605135E-3</v>
      </c>
      <c r="Z26" s="484"/>
    </row>
    <row r="27" spans="1:26" ht="15.75">
      <c r="A27" s="462"/>
      <c r="B27" s="462"/>
      <c r="C27" s="462"/>
      <c r="D27" s="462"/>
      <c r="E27" s="462"/>
      <c r="F27" s="494">
        <f>AVERAGE($F26:F26)</f>
        <v>6.3814836570368447E-2</v>
      </c>
      <c r="G27" s="494">
        <f>AVERAGE($F26:G26)</f>
        <v>3.6937306219924984E-2</v>
      </c>
      <c r="H27" s="494">
        <f>AVERAGE($F26:H26)</f>
        <v>9.196008047443234E-2</v>
      </c>
      <c r="I27" s="494">
        <f>AVERAGE($F26:I26)</f>
        <v>6.3176914414589197E-2</v>
      </c>
      <c r="J27" s="494">
        <f>AVERAGE($F26:J26)</f>
        <v>7.7905300060118129E-2</v>
      </c>
      <c r="K27" s="494">
        <f>AVERAGE($F26:K26)</f>
        <v>4.324029812615237E-2</v>
      </c>
      <c r="L27" s="494">
        <f>AVERAGE($F26:L26)</f>
        <v>3.5269801799083574E-2</v>
      </c>
      <c r="M27" s="494">
        <f>AVERAGE($F26:M26)</f>
        <v>3.356546884683561E-2</v>
      </c>
      <c r="N27" s="494">
        <f>AVERAGE($F26:N26)</f>
        <v>3.6142602180612111E-2</v>
      </c>
      <c r="O27" s="601">
        <f>AVERAGE($F26:O26)</f>
        <v>3.8513207190651155E-2</v>
      </c>
      <c r="P27" s="601">
        <f>AVERAGE($F26:P26)</f>
        <v>5.828188818264584E-2</v>
      </c>
      <c r="R27" s="494">
        <f>AVERAGE($F26:R26)</f>
        <v>5.7634607953598906E-2</v>
      </c>
      <c r="S27" s="494">
        <f>AVERAGE($F26:S26)</f>
        <v>5.5062387019090393E-2</v>
      </c>
      <c r="Z27" s="484"/>
    </row>
    <row r="28" spans="1:26" ht="15.75">
      <c r="A28" s="462"/>
      <c r="B28" s="462"/>
      <c r="C28" s="462"/>
      <c r="D28" s="462"/>
      <c r="E28" s="462"/>
      <c r="F28" s="495"/>
      <c r="G28" s="495"/>
      <c r="H28" s="495"/>
      <c r="I28" s="490"/>
      <c r="J28" s="490"/>
      <c r="Z28" s="484"/>
    </row>
    <row r="29" spans="1:26" ht="15.75">
      <c r="A29" s="462"/>
      <c r="B29" s="462"/>
      <c r="C29" s="462"/>
      <c r="D29" s="462"/>
      <c r="E29" s="462"/>
      <c r="F29" s="495"/>
      <c r="G29" s="495"/>
      <c r="H29" s="495"/>
      <c r="L29" s="465"/>
      <c r="Q29" s="496"/>
      <c r="R29" s="466" t="s">
        <v>1313</v>
      </c>
      <c r="S29" s="463" t="s">
        <v>1314</v>
      </c>
      <c r="T29" s="496"/>
      <c r="U29" s="496"/>
      <c r="V29" s="463" t="s">
        <v>1316</v>
      </c>
      <c r="W29" s="463" t="s">
        <v>1317</v>
      </c>
      <c r="X29" s="463" t="s">
        <v>1318</v>
      </c>
      <c r="Y29" s="463" t="s">
        <v>1319</v>
      </c>
      <c r="Z29" s="484"/>
    </row>
    <row r="30" spans="1:26" ht="15.75">
      <c r="A30" s="462"/>
      <c r="B30" s="462"/>
      <c r="C30" s="462"/>
      <c r="D30" s="462"/>
      <c r="E30" s="462"/>
      <c r="F30" s="495"/>
      <c r="G30" s="495"/>
      <c r="H30" s="495"/>
      <c r="L30" s="472"/>
      <c r="Q30" s="472"/>
      <c r="R30" s="472" t="s">
        <v>1325</v>
      </c>
      <c r="S30" s="472" t="s">
        <v>1324</v>
      </c>
      <c r="T30" s="472"/>
      <c r="U30" s="472"/>
      <c r="V30" s="470" t="s">
        <v>1327</v>
      </c>
      <c r="W30" s="470" t="s">
        <v>1327</v>
      </c>
      <c r="X30" s="470" t="s">
        <v>1327</v>
      </c>
      <c r="Y30" s="470" t="s">
        <v>1327</v>
      </c>
      <c r="Z30" s="484"/>
    </row>
    <row r="31" spans="1:26" ht="15.75">
      <c r="A31" s="462"/>
      <c r="B31" s="462"/>
      <c r="C31" s="462"/>
      <c r="D31" s="462"/>
      <c r="E31" s="462"/>
      <c r="F31" s="495"/>
      <c r="G31" s="495"/>
      <c r="H31" s="495"/>
      <c r="Z31" s="484"/>
    </row>
    <row r="32" spans="1:26" ht="15.75">
      <c r="A32" s="462"/>
      <c r="B32" s="462"/>
      <c r="D32" s="462"/>
      <c r="E32" s="462"/>
      <c r="F32" s="495"/>
      <c r="G32" s="495"/>
      <c r="H32" s="495"/>
      <c r="M32" s="462" t="s">
        <v>1369</v>
      </c>
      <c r="Q32" s="475"/>
      <c r="R32" s="475">
        <v>3109921</v>
      </c>
      <c r="S32" s="475">
        <f>R38</f>
        <v>3557400.1935000001</v>
      </c>
      <c r="T32" s="475"/>
      <c r="U32" s="475"/>
      <c r="V32" s="475">
        <f>S38</f>
        <v>1993884.9563789992</v>
      </c>
      <c r="W32" s="475">
        <f>V38</f>
        <v>1031324.5281043686</v>
      </c>
      <c r="X32" s="475">
        <f>W38</f>
        <v>-4507200.7187887002</v>
      </c>
      <c r="Y32" s="475">
        <f>X38</f>
        <v>-5523003.9587413948</v>
      </c>
      <c r="Z32" s="484"/>
    </row>
    <row r="33" spans="1:26" ht="15.75">
      <c r="A33" s="462"/>
      <c r="B33" s="462"/>
      <c r="D33" s="462"/>
      <c r="E33" s="462"/>
      <c r="F33" s="495"/>
      <c r="G33" s="495"/>
      <c r="H33" s="495"/>
      <c r="M33" s="462"/>
      <c r="Q33" s="462"/>
      <c r="R33" s="462"/>
      <c r="S33" s="462"/>
      <c r="T33" s="462"/>
      <c r="U33" s="462"/>
      <c r="V33" s="462"/>
      <c r="W33" s="462"/>
      <c r="X33" s="462"/>
      <c r="Y33" s="462"/>
      <c r="Z33" s="484"/>
    </row>
    <row r="34" spans="1:26" ht="15.75">
      <c r="A34" s="462"/>
      <c r="B34" s="462"/>
      <c r="D34" s="462"/>
      <c r="E34" s="462"/>
      <c r="F34" s="495"/>
      <c r="G34" s="495"/>
      <c r="H34" s="495"/>
      <c r="M34" s="462" t="s">
        <v>1370</v>
      </c>
      <c r="Q34" s="475"/>
      <c r="R34" s="475">
        <f>R25</f>
        <v>5867000</v>
      </c>
      <c r="S34" s="475">
        <f t="shared" ref="S34:Y34" si="7">S25</f>
        <v>5481814.6150000002</v>
      </c>
      <c r="T34" s="475"/>
      <c r="U34" s="475"/>
      <c r="V34" s="475">
        <f t="shared" si="7"/>
        <v>12511662.761149999</v>
      </c>
      <c r="W34" s="475">
        <f t="shared" si="7"/>
        <v>5174359.3887614999</v>
      </c>
      <c r="X34" s="475">
        <f t="shared" si="7"/>
        <v>5209907.9826491158</v>
      </c>
      <c r="Y34" s="475">
        <f t="shared" si="7"/>
        <v>5245812.0624756068</v>
      </c>
      <c r="Z34" s="484"/>
    </row>
    <row r="35" spans="1:26" ht="15.75">
      <c r="A35" s="462"/>
      <c r="B35" s="462"/>
      <c r="D35" s="462"/>
      <c r="E35" s="462"/>
      <c r="F35" s="495"/>
      <c r="G35" s="495"/>
      <c r="H35" s="495"/>
      <c r="M35" s="462" t="s">
        <v>1371</v>
      </c>
      <c r="Q35" s="497"/>
      <c r="R35" s="497">
        <f>R162</f>
        <v>5419520.8064999999</v>
      </c>
      <c r="S35" s="497">
        <f>S162</f>
        <v>7045329.8521210002</v>
      </c>
      <c r="T35" s="497"/>
      <c r="U35" s="497"/>
      <c r="V35" s="497">
        <f>V162</f>
        <v>13474223.18942463</v>
      </c>
      <c r="W35" s="497">
        <f>W162</f>
        <v>10712884.635654569</v>
      </c>
      <c r="X35" s="497">
        <f>X162</f>
        <v>6225711.2226018105</v>
      </c>
      <c r="Y35" s="497">
        <f>Y162</f>
        <v>7357120.3219892709</v>
      </c>
      <c r="Z35" s="484"/>
    </row>
    <row r="36" spans="1:26" ht="15.75">
      <c r="A36" s="462"/>
      <c r="B36" s="462"/>
      <c r="D36" s="462"/>
      <c r="E36" s="462"/>
      <c r="F36" s="495"/>
      <c r="G36" s="495"/>
      <c r="H36" s="495"/>
      <c r="M36" s="498" t="s">
        <v>1372</v>
      </c>
      <c r="Q36" s="475"/>
      <c r="R36" s="475">
        <f>R34-R35</f>
        <v>447479.19350000005</v>
      </c>
      <c r="S36" s="475">
        <f>S34-S35</f>
        <v>-1563515.237121</v>
      </c>
      <c r="T36" s="488" t="s">
        <v>1373</v>
      </c>
      <c r="U36" s="475"/>
      <c r="V36" s="475">
        <f>V34-V35</f>
        <v>-962560.4282746315</v>
      </c>
      <c r="W36" s="475">
        <f>W34-W35</f>
        <v>-5538525.2468930688</v>
      </c>
      <c r="X36" s="475">
        <f>X34-X35</f>
        <v>-1015803.2399526946</v>
      </c>
      <c r="Y36" s="475">
        <f>Y34-Y35</f>
        <v>-2111308.2595136641</v>
      </c>
      <c r="Z36" s="484" t="s">
        <v>1374</v>
      </c>
    </row>
    <row r="37" spans="1:26" ht="15.75">
      <c r="A37" s="462"/>
      <c r="B37" s="462"/>
      <c r="D37" s="462"/>
      <c r="E37" s="462"/>
      <c r="F37" s="495"/>
      <c r="G37" s="495"/>
      <c r="H37" s="495"/>
      <c r="M37" s="462"/>
      <c r="Q37" s="462"/>
      <c r="R37" s="462"/>
      <c r="S37" s="462"/>
      <c r="T37" s="462"/>
      <c r="U37" s="462"/>
      <c r="V37" s="462"/>
      <c r="W37" s="462"/>
      <c r="X37" s="462"/>
      <c r="Y37" s="462"/>
    </row>
    <row r="38" spans="1:26" ht="15.75">
      <c r="A38" s="462"/>
      <c r="B38" s="462"/>
      <c r="D38" s="462"/>
      <c r="E38" s="462"/>
      <c r="F38" s="495"/>
      <c r="G38" s="495"/>
      <c r="H38" s="495"/>
      <c r="M38" s="499" t="s">
        <v>1375</v>
      </c>
      <c r="Q38" s="490"/>
      <c r="R38" s="490">
        <f>R32+R34-R35</f>
        <v>3557400.1935000001</v>
      </c>
      <c r="S38" s="490">
        <f>S32+S34-S35</f>
        <v>1993884.9563789992</v>
      </c>
      <c r="T38" s="490"/>
      <c r="U38" s="490"/>
      <c r="V38" s="490">
        <f>V32+V34-V35</f>
        <v>1031324.5281043686</v>
      </c>
      <c r="W38" s="490">
        <f>W32+W34-W35</f>
        <v>-4507200.7187887002</v>
      </c>
      <c r="X38" s="490">
        <f>X32+X34-X35</f>
        <v>-5523003.9587413948</v>
      </c>
      <c r="Y38" s="490">
        <f>Y32+Y34-Y35</f>
        <v>-7634312.2182550589</v>
      </c>
    </row>
    <row r="39" spans="1:26" ht="15.75">
      <c r="A39" s="462"/>
      <c r="B39" s="462"/>
      <c r="D39" s="462"/>
      <c r="E39" s="462"/>
      <c r="F39" s="495"/>
      <c r="G39" s="495"/>
      <c r="H39" s="495"/>
      <c r="M39" s="500" t="s">
        <v>1376</v>
      </c>
      <c r="Q39" s="475"/>
      <c r="R39" s="475">
        <f>(R35/12)*3</f>
        <v>1354880.201625</v>
      </c>
      <c r="S39" s="475">
        <f>(S35/12)*3</f>
        <v>1761332.4630302498</v>
      </c>
      <c r="T39" s="475"/>
      <c r="U39" s="475"/>
      <c r="V39" s="475">
        <f>(V35/12)*3</f>
        <v>3368555.7973561576</v>
      </c>
      <c r="W39" s="475">
        <f>(W35/12)*3</f>
        <v>2678221.1589136422</v>
      </c>
      <c r="X39" s="475">
        <f>(X35/12)*3</f>
        <v>1556427.8056504526</v>
      </c>
      <c r="Y39" s="475">
        <f>(Y35/12)*3</f>
        <v>1839280.0804973179</v>
      </c>
    </row>
    <row r="40" spans="1:26" ht="15.75">
      <c r="A40" s="462"/>
      <c r="B40" s="462"/>
      <c r="C40" s="462"/>
      <c r="D40" s="462"/>
      <c r="E40" s="462"/>
      <c r="F40" s="495"/>
      <c r="G40" s="495"/>
      <c r="H40" s="495"/>
      <c r="I40" s="490"/>
      <c r="J40" s="490"/>
    </row>
    <row r="41" spans="1:26" ht="15.75">
      <c r="B41" s="462"/>
      <c r="C41" s="462"/>
      <c r="D41" s="462"/>
      <c r="E41" s="462"/>
      <c r="F41" s="495"/>
      <c r="G41" s="495"/>
      <c r="H41" s="495"/>
      <c r="I41" s="490"/>
      <c r="J41" s="490"/>
    </row>
    <row r="42" spans="1:26" ht="15.75">
      <c r="A42" s="462"/>
      <c r="B42" s="462"/>
      <c r="C42" s="462"/>
      <c r="D42" s="462"/>
      <c r="E42" s="462"/>
      <c r="F42" s="495"/>
      <c r="G42" s="495"/>
      <c r="H42" s="495"/>
      <c r="I42" s="490"/>
      <c r="J42" s="490"/>
    </row>
    <row r="43" spans="1:26" ht="15.75">
      <c r="A43" s="460" t="s">
        <v>1312</v>
      </c>
      <c r="B43" s="461"/>
      <c r="C43" s="462"/>
      <c r="D43" s="462"/>
      <c r="E43" s="465" t="s">
        <v>570</v>
      </c>
      <c r="F43" s="501">
        <v>2006</v>
      </c>
      <c r="G43" s="502">
        <v>2007</v>
      </c>
      <c r="H43" s="502">
        <v>2008</v>
      </c>
      <c r="I43" s="464" t="s">
        <v>575</v>
      </c>
      <c r="J43" s="464" t="s">
        <v>576</v>
      </c>
      <c r="K43" s="465" t="s">
        <v>577</v>
      </c>
      <c r="L43" s="465" t="s">
        <v>578</v>
      </c>
      <c r="M43" s="466" t="s">
        <v>579</v>
      </c>
      <c r="N43" s="466" t="s">
        <v>580</v>
      </c>
      <c r="O43" s="554" t="s">
        <v>580</v>
      </c>
      <c r="P43" s="554" t="s">
        <v>580</v>
      </c>
      <c r="Q43" s="463" t="s">
        <v>1313</v>
      </c>
      <c r="R43" s="466" t="s">
        <v>1313</v>
      </c>
      <c r="S43" s="463" t="s">
        <v>1314</v>
      </c>
      <c r="T43" s="659" t="s">
        <v>1315</v>
      </c>
      <c r="U43" s="659"/>
      <c r="V43" s="463" t="s">
        <v>1316</v>
      </c>
      <c r="W43" s="463" t="s">
        <v>1317</v>
      </c>
      <c r="X43" s="463" t="s">
        <v>1318</v>
      </c>
      <c r="Y43" s="463" t="s">
        <v>1319</v>
      </c>
      <c r="Z43" s="467" t="s">
        <v>1320</v>
      </c>
    </row>
    <row r="44" spans="1:26" ht="15.75">
      <c r="A44" s="468" t="s">
        <v>1321</v>
      </c>
      <c r="B44" s="469" t="s">
        <v>1322</v>
      </c>
      <c r="C44" s="462"/>
      <c r="D44" s="462"/>
      <c r="E44" s="470" t="s">
        <v>1323</v>
      </c>
      <c r="F44" s="470" t="s">
        <v>1323</v>
      </c>
      <c r="G44" s="471" t="s">
        <v>1323</v>
      </c>
      <c r="H44" s="471" t="s">
        <v>1323</v>
      </c>
      <c r="I44" s="472" t="s">
        <v>1323</v>
      </c>
      <c r="J44" s="472" t="s">
        <v>1323</v>
      </c>
      <c r="K44" s="472" t="s">
        <v>1323</v>
      </c>
      <c r="L44" s="472" t="s">
        <v>1323</v>
      </c>
      <c r="M44" s="472" t="s">
        <v>1323</v>
      </c>
      <c r="N44" s="472" t="s">
        <v>1323</v>
      </c>
      <c r="O44" s="555" t="s">
        <v>1323</v>
      </c>
      <c r="P44" s="555" t="s">
        <v>1323</v>
      </c>
      <c r="Q44" s="472" t="s">
        <v>1324</v>
      </c>
      <c r="R44" s="472" t="s">
        <v>1325</v>
      </c>
      <c r="S44" s="472" t="s">
        <v>1324</v>
      </c>
      <c r="T44" s="472" t="s">
        <v>1326</v>
      </c>
      <c r="U44" s="472" t="s">
        <v>318</v>
      </c>
      <c r="V44" s="470" t="s">
        <v>1327</v>
      </c>
      <c r="W44" s="470" t="s">
        <v>1327</v>
      </c>
      <c r="X44" s="470" t="s">
        <v>1327</v>
      </c>
      <c r="Y44" s="470" t="s">
        <v>1327</v>
      </c>
      <c r="Z44" s="467" t="s">
        <v>1328</v>
      </c>
    </row>
    <row r="45" spans="1:26" ht="15.75">
      <c r="A45" s="462"/>
      <c r="B45" s="462"/>
      <c r="C45" s="462"/>
      <c r="D45" s="462"/>
      <c r="E45" s="462"/>
      <c r="F45" s="473"/>
      <c r="I45" s="472"/>
      <c r="J45" s="472"/>
    </row>
    <row r="46" spans="1:26">
      <c r="A46" s="462" t="s">
        <v>1377</v>
      </c>
      <c r="B46" s="462" t="s">
        <v>1378</v>
      </c>
      <c r="C46" s="462"/>
      <c r="D46" s="462"/>
      <c r="E46" s="475">
        <v>81955</v>
      </c>
      <c r="F46" s="475">
        <v>87488.94</v>
      </c>
      <c r="G46" s="475">
        <v>90802.46</v>
      </c>
      <c r="H46" s="475">
        <v>93353.61</v>
      </c>
      <c r="I46" s="475">
        <v>95768.87</v>
      </c>
      <c r="J46" s="475">
        <v>101224.13</v>
      </c>
      <c r="K46" s="478">
        <v>99884.04</v>
      </c>
      <c r="L46" s="475">
        <v>99485</v>
      </c>
      <c r="M46" s="476">
        <v>97075.11</v>
      </c>
      <c r="N46" s="478">
        <v>108097.13</v>
      </c>
      <c r="O46" s="597">
        <v>0</v>
      </c>
      <c r="P46" s="597">
        <v>0</v>
      </c>
      <c r="Q46" s="475">
        <v>113925.5</v>
      </c>
      <c r="R46" s="476">
        <v>113926</v>
      </c>
      <c r="S46" s="475">
        <f>R46*103.4%</f>
        <v>117799.484</v>
      </c>
      <c r="T46" s="475">
        <f>S46-Q46</f>
        <v>3873.9839999999967</v>
      </c>
      <c r="U46" s="475"/>
      <c r="V46" s="475">
        <f>S46*1.03</f>
        <v>121333.46851999999</v>
      </c>
      <c r="W46" s="475">
        <f>V46*1.03</f>
        <v>124973.4725756</v>
      </c>
      <c r="X46" s="475">
        <f>W46*1.03</f>
        <v>128722.67675286801</v>
      </c>
      <c r="Y46" s="475">
        <f>X46*1.03</f>
        <v>132584.35705545405</v>
      </c>
      <c r="Z46" s="498" t="s">
        <v>1379</v>
      </c>
    </row>
    <row r="47" spans="1:26">
      <c r="A47" s="462" t="s">
        <v>1380</v>
      </c>
      <c r="B47" s="462" t="s">
        <v>1381</v>
      </c>
      <c r="C47" s="462"/>
      <c r="D47" s="462"/>
      <c r="E47" s="475"/>
      <c r="F47" s="475"/>
      <c r="G47" s="475"/>
      <c r="H47" s="475"/>
      <c r="I47" s="475"/>
      <c r="J47" s="475">
        <v>7743.53</v>
      </c>
      <c r="K47" s="478">
        <v>7716.25</v>
      </c>
      <c r="L47" s="475">
        <f>L46*0.0765</f>
        <v>7610.6025</v>
      </c>
      <c r="M47" s="475">
        <f>M46*0.0765</f>
        <v>7426.2459149999995</v>
      </c>
      <c r="N47" s="478">
        <v>8188.61</v>
      </c>
      <c r="O47" s="597">
        <v>0</v>
      </c>
      <c r="P47" s="597">
        <v>0</v>
      </c>
      <c r="Q47" s="475">
        <v>8699.8700000000008</v>
      </c>
      <c r="R47" s="475">
        <f>R46*0.0765</f>
        <v>8715.3389999999999</v>
      </c>
      <c r="S47" s="475">
        <f>S46*0.0765</f>
        <v>9011.6605259999997</v>
      </c>
      <c r="T47" s="475">
        <f t="shared" ref="T47:T80" si="8">S47-Q47</f>
        <v>311.79052599999886</v>
      </c>
      <c r="U47" s="475"/>
      <c r="V47" s="475">
        <f>V46*0.0765</f>
        <v>9282.0103417800001</v>
      </c>
      <c r="W47" s="475">
        <f>W46*0.0765</f>
        <v>9560.4706520334003</v>
      </c>
      <c r="X47" s="475">
        <f>X46*0.0765</f>
        <v>9847.2847715944026</v>
      </c>
      <c r="Y47" s="475">
        <f>Y46*0.0765</f>
        <v>10142.703314742235</v>
      </c>
      <c r="Z47" s="475"/>
    </row>
    <row r="48" spans="1:26">
      <c r="A48" s="462" t="s">
        <v>1382</v>
      </c>
      <c r="B48" s="462" t="s">
        <v>1383</v>
      </c>
      <c r="C48" s="462"/>
      <c r="D48" s="462"/>
      <c r="E48" s="475"/>
      <c r="F48" s="475"/>
      <c r="G48" s="475"/>
      <c r="H48" s="475"/>
      <c r="I48" s="475"/>
      <c r="J48" s="475">
        <v>145.84</v>
      </c>
      <c r="K48" s="478">
        <v>345.67</v>
      </c>
      <c r="L48" s="475">
        <v>805</v>
      </c>
      <c r="M48" s="475">
        <v>921.91</v>
      </c>
      <c r="N48" s="478">
        <v>816.84</v>
      </c>
      <c r="O48" s="597">
        <v>0</v>
      </c>
      <c r="P48" s="597">
        <v>0</v>
      </c>
      <c r="Q48" s="475">
        <v>684</v>
      </c>
      <c r="R48" s="475">
        <v>750</v>
      </c>
      <c r="S48" s="475">
        <v>773</v>
      </c>
      <c r="T48" s="475">
        <f t="shared" si="8"/>
        <v>89</v>
      </c>
      <c r="U48" s="475"/>
      <c r="V48" s="475">
        <f>S48*(5%)+S48</f>
        <v>811.65</v>
      </c>
      <c r="W48" s="475">
        <f>V48*(3%)+V48</f>
        <v>835.99950000000001</v>
      </c>
      <c r="X48" s="475">
        <f>W48*(3%)+W48</f>
        <v>861.07948499999998</v>
      </c>
      <c r="Y48" s="475">
        <f>X48*(3%)+X48</f>
        <v>886.91186955000001</v>
      </c>
      <c r="Z48" s="479" t="s">
        <v>1384</v>
      </c>
    </row>
    <row r="49" spans="1:26">
      <c r="A49" s="462" t="s">
        <v>1385</v>
      </c>
      <c r="B49" s="462" t="s">
        <v>1386</v>
      </c>
      <c r="C49" s="462"/>
      <c r="D49" s="462"/>
      <c r="E49" s="475">
        <v>22253</v>
      </c>
      <c r="F49" s="475">
        <v>25289.38</v>
      </c>
      <c r="G49" s="475">
        <v>22651.01</v>
      </c>
      <c r="H49" s="475">
        <v>31913.35</v>
      </c>
      <c r="I49" s="475">
        <v>20234.580000000002</v>
      </c>
      <c r="J49" s="475">
        <v>28631.27</v>
      </c>
      <c r="K49" s="478">
        <v>17095.939999999999</v>
      </c>
      <c r="L49" s="478">
        <v>15386</v>
      </c>
      <c r="M49" s="475">
        <v>25417.040000000001</v>
      </c>
      <c r="N49" s="478">
        <v>25260.75</v>
      </c>
      <c r="O49" s="597">
        <v>0</v>
      </c>
      <c r="P49" s="597">
        <v>0</v>
      </c>
      <c r="Q49" s="475">
        <v>38500</v>
      </c>
      <c r="R49" s="475">
        <v>38500</v>
      </c>
      <c r="S49" s="475">
        <f>R49*105%</f>
        <v>40425</v>
      </c>
      <c r="T49" s="475">
        <f t="shared" si="8"/>
        <v>1925</v>
      </c>
      <c r="U49" s="475"/>
      <c r="V49" s="475">
        <f>S49*(5%)+S49</f>
        <v>42446.25</v>
      </c>
      <c r="W49" s="475">
        <f t="shared" ref="W49:Y50" si="9">V49*(5%)+V49</f>
        <v>44568.5625</v>
      </c>
      <c r="X49" s="475">
        <f t="shared" si="9"/>
        <v>46796.990624999999</v>
      </c>
      <c r="Y49" s="475">
        <f t="shared" si="9"/>
        <v>49136.84015625</v>
      </c>
      <c r="Z49" s="479" t="s">
        <v>1387</v>
      </c>
    </row>
    <row r="50" spans="1:26">
      <c r="A50" s="462" t="s">
        <v>1388</v>
      </c>
      <c r="B50" s="462" t="s">
        <v>1389</v>
      </c>
      <c r="C50" s="462"/>
      <c r="D50" s="462"/>
      <c r="E50" s="475">
        <v>913</v>
      </c>
      <c r="F50" s="475">
        <v>844.53</v>
      </c>
      <c r="G50" s="475">
        <v>923.91</v>
      </c>
      <c r="H50" s="475">
        <v>2098.63</v>
      </c>
      <c r="I50" s="475">
        <v>2614.04</v>
      </c>
      <c r="J50" s="475">
        <v>2846.68</v>
      </c>
      <c r="K50" s="478">
        <v>1230.07</v>
      </c>
      <c r="L50" s="478">
        <v>7537</v>
      </c>
      <c r="M50" s="475">
        <v>3581.71</v>
      </c>
      <c r="N50" s="478">
        <v>4403.84</v>
      </c>
      <c r="O50" s="597">
        <v>0</v>
      </c>
      <c r="P50" s="597">
        <v>0</v>
      </c>
      <c r="Q50" s="475">
        <v>5512.5</v>
      </c>
      <c r="R50" s="475">
        <v>9000</v>
      </c>
      <c r="S50" s="475">
        <v>6000</v>
      </c>
      <c r="T50" s="475">
        <f t="shared" si="8"/>
        <v>487.5</v>
      </c>
      <c r="U50" s="475"/>
      <c r="V50" s="475">
        <f>S50*(5%)+S50</f>
        <v>6300</v>
      </c>
      <c r="W50" s="475">
        <f t="shared" si="9"/>
        <v>6615</v>
      </c>
      <c r="X50" s="475">
        <f t="shared" si="9"/>
        <v>6945.75</v>
      </c>
      <c r="Y50" s="475">
        <f t="shared" si="9"/>
        <v>7293.0375000000004</v>
      </c>
      <c r="Z50" s="479" t="s">
        <v>1390</v>
      </c>
    </row>
    <row r="51" spans="1:26">
      <c r="A51" s="462" t="s">
        <v>1391</v>
      </c>
      <c r="B51" s="462" t="s">
        <v>1392</v>
      </c>
      <c r="C51" s="462"/>
      <c r="D51" s="462"/>
      <c r="E51" s="475">
        <v>605</v>
      </c>
      <c r="F51" s="475">
        <v>48.44</v>
      </c>
      <c r="G51" s="475">
        <v>443.41</v>
      </c>
      <c r="H51" s="475">
        <v>124.37</v>
      </c>
      <c r="I51" s="475">
        <v>0</v>
      </c>
      <c r="J51" s="475">
        <v>446.06</v>
      </c>
      <c r="K51" s="478">
        <v>52.33</v>
      </c>
      <c r="L51" s="478">
        <v>376</v>
      </c>
      <c r="M51" s="475">
        <v>0</v>
      </c>
      <c r="N51" s="478">
        <v>300</v>
      </c>
      <c r="O51" s="597">
        <v>0</v>
      </c>
      <c r="P51" s="597">
        <v>0</v>
      </c>
      <c r="Q51" s="475">
        <v>500</v>
      </c>
      <c r="R51" s="475">
        <v>500</v>
      </c>
      <c r="S51" s="475">
        <v>500</v>
      </c>
      <c r="T51" s="475">
        <f t="shared" si="8"/>
        <v>0</v>
      </c>
      <c r="U51" s="475"/>
      <c r="V51" s="475">
        <v>500</v>
      </c>
      <c r="W51" s="475">
        <v>500</v>
      </c>
      <c r="X51" s="475">
        <v>500</v>
      </c>
      <c r="Y51" s="475">
        <v>500</v>
      </c>
      <c r="Z51" s="479"/>
    </row>
    <row r="52" spans="1:26" ht="40.5">
      <c r="A52" s="462" t="s">
        <v>1393</v>
      </c>
      <c r="B52" s="462" t="s">
        <v>1394</v>
      </c>
      <c r="C52" s="462"/>
      <c r="D52" s="462"/>
      <c r="E52" s="475">
        <v>0</v>
      </c>
      <c r="F52" s="475">
        <v>0</v>
      </c>
      <c r="G52" s="475">
        <v>0</v>
      </c>
      <c r="H52" s="475">
        <v>8580.65</v>
      </c>
      <c r="I52" s="475">
        <f>19000-19000</f>
        <v>0</v>
      </c>
      <c r="J52" s="475">
        <v>0</v>
      </c>
      <c r="K52" s="478">
        <v>0</v>
      </c>
      <c r="L52" s="478">
        <v>0</v>
      </c>
      <c r="M52" s="475">
        <v>0</v>
      </c>
      <c r="N52" s="478">
        <v>0</v>
      </c>
      <c r="O52" s="597">
        <v>0</v>
      </c>
      <c r="P52" s="597">
        <v>0</v>
      </c>
      <c r="Q52" s="475">
        <v>4000</v>
      </c>
      <c r="R52" s="475">
        <v>4000</v>
      </c>
      <c r="S52" s="475">
        <v>30000</v>
      </c>
      <c r="T52" s="475">
        <f t="shared" si="8"/>
        <v>26000</v>
      </c>
      <c r="U52" s="475"/>
      <c r="V52" s="475">
        <v>4000</v>
      </c>
      <c r="W52" s="475">
        <v>4000</v>
      </c>
      <c r="X52" s="475">
        <v>4000</v>
      </c>
      <c r="Y52" s="475">
        <v>4000</v>
      </c>
      <c r="Z52" s="503" t="s">
        <v>1395</v>
      </c>
    </row>
    <row r="53" spans="1:26">
      <c r="A53" s="462" t="s">
        <v>1396</v>
      </c>
      <c r="B53" s="462" t="s">
        <v>1397</v>
      </c>
      <c r="C53" s="462"/>
      <c r="D53" s="462"/>
      <c r="E53" s="475">
        <v>1481</v>
      </c>
      <c r="F53" s="475">
        <v>118707.4</v>
      </c>
      <c r="G53" s="475">
        <v>11915.75</v>
      </c>
      <c r="H53" s="475">
        <v>3190.83</v>
      </c>
      <c r="I53" s="475">
        <v>3605.12</v>
      </c>
      <c r="J53" s="475">
        <v>10631.23</v>
      </c>
      <c r="K53" s="478">
        <v>255.5</v>
      </c>
      <c r="L53" s="478">
        <v>4294</v>
      </c>
      <c r="M53" s="475">
        <v>2969.5</v>
      </c>
      <c r="N53" s="478">
        <v>3464.17</v>
      </c>
      <c r="O53" s="597">
        <v>0</v>
      </c>
      <c r="P53" s="597">
        <v>0</v>
      </c>
      <c r="Q53" s="475">
        <v>4000</v>
      </c>
      <c r="R53" s="475">
        <v>3000</v>
      </c>
      <c r="S53" s="475">
        <v>200000</v>
      </c>
      <c r="T53" s="475">
        <f>S53-Q53</f>
        <v>196000</v>
      </c>
      <c r="U53" s="475"/>
      <c r="V53" s="475">
        <v>139624</v>
      </c>
      <c r="W53" s="475">
        <v>4946964</v>
      </c>
      <c r="X53" s="475">
        <v>4000</v>
      </c>
      <c r="Y53" s="475">
        <v>1341603</v>
      </c>
      <c r="Z53" s="503" t="s">
        <v>1398</v>
      </c>
    </row>
    <row r="54" spans="1:26" ht="27">
      <c r="A54" s="462" t="s">
        <v>1399</v>
      </c>
      <c r="B54" s="462" t="s">
        <v>1400</v>
      </c>
      <c r="C54" s="462"/>
      <c r="D54" s="462"/>
      <c r="E54" s="475">
        <v>2119</v>
      </c>
      <c r="F54" s="475">
        <v>349.9</v>
      </c>
      <c r="G54" s="475">
        <v>1127.4000000000001</v>
      </c>
      <c r="H54" s="475">
        <v>17862.099999999999</v>
      </c>
      <c r="I54" s="475">
        <v>7377.18</v>
      </c>
      <c r="J54" s="475">
        <v>16796.759999999998</v>
      </c>
      <c r="K54" s="478">
        <v>14955.45</v>
      </c>
      <c r="L54" s="478">
        <v>21422</v>
      </c>
      <c r="M54" s="475">
        <v>7977.79</v>
      </c>
      <c r="N54" s="478">
        <v>12175.5</v>
      </c>
      <c r="O54" s="597">
        <v>0</v>
      </c>
      <c r="P54" s="597">
        <v>0</v>
      </c>
      <c r="Q54" s="504">
        <v>20000</v>
      </c>
      <c r="R54" s="475">
        <v>15000</v>
      </c>
      <c r="S54" s="475">
        <v>20000</v>
      </c>
      <c r="T54" s="475">
        <f t="shared" si="8"/>
        <v>0</v>
      </c>
      <c r="U54" s="475"/>
      <c r="V54" s="475">
        <v>20000</v>
      </c>
      <c r="W54" s="475">
        <v>10000</v>
      </c>
      <c r="X54" s="475">
        <v>5000</v>
      </c>
      <c r="Y54" s="475">
        <v>5000</v>
      </c>
      <c r="Z54" s="479" t="s">
        <v>1401</v>
      </c>
    </row>
    <row r="55" spans="1:26">
      <c r="A55" s="462" t="s">
        <v>1402</v>
      </c>
      <c r="B55" s="462" t="s">
        <v>1403</v>
      </c>
      <c r="C55" s="462"/>
      <c r="D55" s="462"/>
      <c r="E55" s="475">
        <v>0</v>
      </c>
      <c r="F55" s="475">
        <v>0</v>
      </c>
      <c r="G55" s="475">
        <v>0</v>
      </c>
      <c r="H55" s="475">
        <v>18.03</v>
      </c>
      <c r="I55" s="475">
        <v>0</v>
      </c>
      <c r="J55" s="475">
        <v>0</v>
      </c>
      <c r="K55" s="478">
        <v>0</v>
      </c>
      <c r="L55" s="477">
        <v>0</v>
      </c>
      <c r="M55" s="475">
        <v>80</v>
      </c>
      <c r="N55" s="478">
        <v>0</v>
      </c>
      <c r="O55" s="597">
        <v>0</v>
      </c>
      <c r="P55" s="597">
        <v>0</v>
      </c>
      <c r="Q55" s="475">
        <v>300</v>
      </c>
      <c r="R55" s="475">
        <v>300</v>
      </c>
      <c r="S55" s="475">
        <v>300</v>
      </c>
      <c r="T55" s="475">
        <f t="shared" si="8"/>
        <v>0</v>
      </c>
      <c r="U55" s="475"/>
      <c r="V55" s="475">
        <v>300</v>
      </c>
      <c r="W55" s="475">
        <v>0</v>
      </c>
      <c r="X55" s="475">
        <v>0</v>
      </c>
      <c r="Y55" s="475">
        <v>0</v>
      </c>
      <c r="Z55" s="479"/>
    </row>
    <row r="56" spans="1:26">
      <c r="A56" s="462" t="s">
        <v>1404</v>
      </c>
      <c r="B56" s="462" t="s">
        <v>1405</v>
      </c>
      <c r="C56" s="462"/>
      <c r="D56" s="462"/>
      <c r="E56" s="485">
        <v>7068</v>
      </c>
      <c r="F56" s="485">
        <v>0</v>
      </c>
      <c r="G56" s="485">
        <v>0</v>
      </c>
      <c r="H56" s="485">
        <v>23516.3</v>
      </c>
      <c r="I56" s="485">
        <f>8000-8000</f>
        <v>0</v>
      </c>
      <c r="J56" s="485">
        <v>3239.75</v>
      </c>
      <c r="K56" s="486">
        <v>0</v>
      </c>
      <c r="L56" s="486">
        <v>11158</v>
      </c>
      <c r="M56" s="485">
        <v>3910</v>
      </c>
      <c r="N56" s="485">
        <v>0</v>
      </c>
      <c r="O56" s="597">
        <v>0</v>
      </c>
      <c r="P56" s="597">
        <v>0</v>
      </c>
      <c r="Q56" s="485">
        <v>0</v>
      </c>
      <c r="R56" s="485">
        <v>0</v>
      </c>
      <c r="S56" s="485">
        <v>8300</v>
      </c>
      <c r="T56" s="485">
        <f t="shared" si="8"/>
        <v>8300</v>
      </c>
      <c r="U56" s="485"/>
      <c r="V56" s="485">
        <v>0</v>
      </c>
      <c r="W56" s="485">
        <v>0</v>
      </c>
      <c r="X56" s="485">
        <v>60000</v>
      </c>
      <c r="Y56" s="485">
        <v>25000</v>
      </c>
      <c r="Z56" s="503" t="s">
        <v>1398</v>
      </c>
    </row>
    <row r="57" spans="1:26">
      <c r="A57" s="462"/>
      <c r="B57" s="462"/>
      <c r="C57" s="462"/>
      <c r="D57" s="462"/>
      <c r="E57" s="462"/>
      <c r="F57" s="473"/>
      <c r="G57" s="489"/>
      <c r="Q57" s="505"/>
    </row>
    <row r="58" spans="1:26" ht="15.75">
      <c r="A58" s="462"/>
      <c r="B58" s="506" t="s">
        <v>1406</v>
      </c>
      <c r="C58" s="507"/>
      <c r="D58" s="462"/>
      <c r="E58" s="508">
        <f>SUM(E46:E57)</f>
        <v>116394</v>
      </c>
      <c r="F58" s="508">
        <f>SUM(F46:F57)</f>
        <v>232728.59</v>
      </c>
      <c r="G58" s="508">
        <f>SUM(G46:G57)</f>
        <v>127863.94</v>
      </c>
      <c r="H58" s="508">
        <f>SUM(H46:H57)</f>
        <v>180657.86999999997</v>
      </c>
      <c r="I58" s="508">
        <f t="shared" ref="I58:X58" si="10">SUM(I46:I56)</f>
        <v>129599.78999999998</v>
      </c>
      <c r="J58" s="508">
        <f t="shared" si="10"/>
        <v>171705.25</v>
      </c>
      <c r="K58" s="508">
        <f t="shared" si="10"/>
        <v>141535.25</v>
      </c>
      <c r="L58" s="508">
        <f t="shared" si="10"/>
        <v>168073.60249999998</v>
      </c>
      <c r="M58" s="508">
        <f t="shared" si="10"/>
        <v>149359.305915</v>
      </c>
      <c r="N58" s="508">
        <f t="shared" si="10"/>
        <v>162706.84000000003</v>
      </c>
      <c r="O58" s="603">
        <f t="shared" ref="O58:P58" si="11">SUM(O46:O56)</f>
        <v>0</v>
      </c>
      <c r="P58" s="603">
        <f t="shared" si="11"/>
        <v>0</v>
      </c>
      <c r="Q58" s="490">
        <f>SUM(Q46:Q56)</f>
        <v>196121.87</v>
      </c>
      <c r="R58" s="508">
        <f t="shared" si="10"/>
        <v>193691.33900000001</v>
      </c>
      <c r="S58" s="508">
        <f t="shared" si="10"/>
        <v>433109.14452600002</v>
      </c>
      <c r="T58" s="490">
        <f t="shared" si="8"/>
        <v>236987.27452600002</v>
      </c>
      <c r="U58" s="508"/>
      <c r="V58" s="508">
        <f t="shared" si="10"/>
        <v>344597.37886177999</v>
      </c>
      <c r="W58" s="508">
        <f t="shared" si="10"/>
        <v>5148017.5052276338</v>
      </c>
      <c r="X58" s="508">
        <f t="shared" si="10"/>
        <v>266673.78163446242</v>
      </c>
      <c r="Y58" s="508">
        <f>SUM(Y46:Y56)</f>
        <v>1576146.8498959963</v>
      </c>
    </row>
    <row r="59" spans="1:26">
      <c r="A59" s="462"/>
      <c r="B59" s="462"/>
      <c r="C59" s="462"/>
      <c r="D59" s="462"/>
      <c r="E59" s="462"/>
      <c r="F59" s="473"/>
    </row>
    <row r="60" spans="1:26">
      <c r="A60" s="462" t="s">
        <v>1407</v>
      </c>
      <c r="B60" s="462" t="s">
        <v>1408</v>
      </c>
      <c r="C60" s="462"/>
      <c r="D60" s="462"/>
      <c r="E60" s="475">
        <v>556888.78</v>
      </c>
      <c r="F60" s="475">
        <v>608892.74</v>
      </c>
      <c r="G60" s="475">
        <v>629498.51</v>
      </c>
      <c r="H60" s="475">
        <v>650193.26</v>
      </c>
      <c r="I60" s="475">
        <v>674367.61</v>
      </c>
      <c r="J60" s="475">
        <v>690753.5</v>
      </c>
      <c r="K60" s="475">
        <v>733083.37</v>
      </c>
      <c r="L60" s="475">
        <v>733883</v>
      </c>
      <c r="M60" s="476">
        <v>741920.89</v>
      </c>
      <c r="N60" s="478">
        <v>741518.63</v>
      </c>
      <c r="O60" s="597">
        <v>0</v>
      </c>
      <c r="P60" s="597">
        <v>0</v>
      </c>
      <c r="Q60" s="475">
        <v>768094.99999999988</v>
      </c>
      <c r="R60" s="476">
        <v>768095</v>
      </c>
      <c r="S60" s="475">
        <f>R60*103.4%</f>
        <v>794210.23</v>
      </c>
      <c r="T60" s="475">
        <f t="shared" si="8"/>
        <v>26115.230000000098</v>
      </c>
      <c r="U60" s="475"/>
      <c r="V60" s="475">
        <f>S60*1.03</f>
        <v>818036.53689999995</v>
      </c>
      <c r="W60" s="475">
        <f t="shared" ref="W60:Y61" si="12">V60*1.03</f>
        <v>842577.63300699997</v>
      </c>
      <c r="X60" s="475">
        <f t="shared" si="12"/>
        <v>867854.96199720993</v>
      </c>
      <c r="Y60" s="475">
        <f t="shared" si="12"/>
        <v>893890.6108571263</v>
      </c>
      <c r="Z60" s="498" t="s">
        <v>1379</v>
      </c>
    </row>
    <row r="61" spans="1:26">
      <c r="A61" s="462" t="s">
        <v>1409</v>
      </c>
      <c r="B61" s="462" t="s">
        <v>1410</v>
      </c>
      <c r="C61" s="462"/>
      <c r="D61" s="462"/>
      <c r="E61" s="475">
        <v>1560</v>
      </c>
      <c r="F61" s="475">
        <v>1490.4</v>
      </c>
      <c r="G61" s="475">
        <v>3595.2</v>
      </c>
      <c r="H61" s="475">
        <v>2828.8</v>
      </c>
      <c r="I61" s="475">
        <v>1537.8</v>
      </c>
      <c r="J61" s="475">
        <v>3950.8</v>
      </c>
      <c r="K61" s="475">
        <v>5953.5</v>
      </c>
      <c r="L61" s="475">
        <v>5208</v>
      </c>
      <c r="M61" s="478">
        <v>6259.2</v>
      </c>
      <c r="N61" s="478">
        <v>6129.95</v>
      </c>
      <c r="O61" s="597">
        <v>0</v>
      </c>
      <c r="P61" s="597">
        <v>0</v>
      </c>
      <c r="Q61" s="475">
        <v>6289.0999999999995</v>
      </c>
      <c r="R61" s="478">
        <v>7000</v>
      </c>
      <c r="S61" s="475">
        <f>R61*103.4%</f>
        <v>7238</v>
      </c>
      <c r="T61" s="475">
        <f t="shared" si="8"/>
        <v>948.90000000000055</v>
      </c>
      <c r="U61" s="475"/>
      <c r="V61" s="475">
        <f>S61*1.03</f>
        <v>7455.14</v>
      </c>
      <c r="W61" s="475">
        <f t="shared" si="12"/>
        <v>7678.7942000000003</v>
      </c>
      <c r="X61" s="475">
        <f t="shared" si="12"/>
        <v>7909.1580260000001</v>
      </c>
      <c r="Y61" s="475">
        <f t="shared" si="12"/>
        <v>8146.4327667799998</v>
      </c>
      <c r="Z61" s="498" t="s">
        <v>1379</v>
      </c>
    </row>
    <row r="62" spans="1:26">
      <c r="A62" s="462" t="s">
        <v>1411</v>
      </c>
      <c r="B62" s="462" t="s">
        <v>1381</v>
      </c>
      <c r="C62" s="462"/>
      <c r="D62" s="462"/>
      <c r="E62" s="475"/>
      <c r="F62" s="475"/>
      <c r="G62" s="475"/>
      <c r="H62" s="475"/>
      <c r="I62" s="475"/>
      <c r="J62" s="475">
        <v>53315.519999999997</v>
      </c>
      <c r="K62" s="475">
        <v>56595.6</v>
      </c>
      <c r="L62" s="475">
        <v>56685</v>
      </c>
      <c r="M62" s="475">
        <v>57452.59</v>
      </c>
      <c r="N62" s="478">
        <v>56270.55</v>
      </c>
      <c r="O62" s="597">
        <v>0</v>
      </c>
      <c r="P62" s="597">
        <v>0</v>
      </c>
      <c r="Q62" s="475">
        <v>59240.383649999989</v>
      </c>
      <c r="R62" s="475">
        <f>(R60+R61)*0.0765</f>
        <v>59294.767500000002</v>
      </c>
      <c r="S62" s="475">
        <f>(S60+S61)*0.0765</f>
        <v>61310.789594999995</v>
      </c>
      <c r="T62" s="475">
        <f t="shared" si="8"/>
        <v>2070.4059450000059</v>
      </c>
      <c r="U62" s="475"/>
      <c r="V62" s="475">
        <f>(V60+V61)*0.0765</f>
        <v>63150.113282849998</v>
      </c>
      <c r="W62" s="475">
        <f>(W60+W61)*0.0765</f>
        <v>65044.616681335494</v>
      </c>
      <c r="X62" s="475">
        <f>(X60+X61)*0.0765</f>
        <v>66995.955181775556</v>
      </c>
      <c r="Y62" s="475">
        <f>(Y60+Y61)*0.0765</f>
        <v>69005.833837228827</v>
      </c>
      <c r="Z62" s="479"/>
    </row>
    <row r="63" spans="1:26">
      <c r="A63" s="462" t="s">
        <v>1412</v>
      </c>
      <c r="B63" s="462" t="s">
        <v>1383</v>
      </c>
      <c r="C63" s="462"/>
      <c r="D63" s="462"/>
      <c r="E63" s="475"/>
      <c r="F63" s="475"/>
      <c r="G63" s="475"/>
      <c r="H63" s="475"/>
      <c r="I63" s="475"/>
      <c r="J63" s="475">
        <v>977.77</v>
      </c>
      <c r="K63" s="475">
        <v>2196.34</v>
      </c>
      <c r="L63" s="475">
        <v>5286</v>
      </c>
      <c r="M63" s="475">
        <v>6139.57</v>
      </c>
      <c r="N63" s="478">
        <v>4424.47</v>
      </c>
      <c r="O63" s="597">
        <v>0</v>
      </c>
      <c r="P63" s="597">
        <v>0</v>
      </c>
      <c r="Q63" s="475">
        <v>4491</v>
      </c>
      <c r="R63" s="475">
        <v>4491</v>
      </c>
      <c r="S63" s="475">
        <v>4626</v>
      </c>
      <c r="T63" s="475">
        <f t="shared" si="8"/>
        <v>135</v>
      </c>
      <c r="U63" s="475"/>
      <c r="V63" s="475">
        <f>S63*(5%)+S63</f>
        <v>4857.3</v>
      </c>
      <c r="W63" s="475">
        <f>V63*(3%)+V63</f>
        <v>5003.0190000000002</v>
      </c>
      <c r="X63" s="475">
        <f>W63*(3%)+W63</f>
        <v>5153.1095700000005</v>
      </c>
      <c r="Y63" s="475">
        <f>X63*(3%)+X63</f>
        <v>5307.702857100001</v>
      </c>
      <c r="Z63" s="479" t="s">
        <v>1384</v>
      </c>
    </row>
    <row r="64" spans="1:26">
      <c r="A64" s="462" t="s">
        <v>1413</v>
      </c>
      <c r="B64" s="462" t="s">
        <v>1414</v>
      </c>
      <c r="C64" s="462"/>
      <c r="D64" s="462"/>
      <c r="E64" s="475">
        <v>9688.1</v>
      </c>
      <c r="F64" s="475">
        <v>7621.62</v>
      </c>
      <c r="G64" s="475">
        <v>10806.23</v>
      </c>
      <c r="H64" s="475">
        <v>12525.1</v>
      </c>
      <c r="I64" s="475">
        <v>7177.41</v>
      </c>
      <c r="J64" s="475">
        <v>10437.379999999999</v>
      </c>
      <c r="K64" s="475">
        <v>7965.87</v>
      </c>
      <c r="L64" s="478">
        <v>10537</v>
      </c>
      <c r="M64" s="475">
        <v>8459.9699999999993</v>
      </c>
      <c r="N64" s="478">
        <v>8669.17</v>
      </c>
      <c r="O64" s="597">
        <v>0</v>
      </c>
      <c r="P64" s="597">
        <v>0</v>
      </c>
      <c r="Q64" s="475">
        <v>12500</v>
      </c>
      <c r="R64" s="475">
        <v>12500</v>
      </c>
      <c r="S64" s="475">
        <v>13000</v>
      </c>
      <c r="T64" s="475">
        <f t="shared" si="8"/>
        <v>500</v>
      </c>
      <c r="U64" s="475"/>
      <c r="V64" s="475">
        <v>13000</v>
      </c>
      <c r="W64" s="475">
        <v>13500</v>
      </c>
      <c r="X64" s="475">
        <v>13500</v>
      </c>
      <c r="Y64" s="475">
        <v>14000</v>
      </c>
      <c r="Z64" s="479"/>
    </row>
    <row r="65" spans="1:35">
      <c r="A65" s="462" t="s">
        <v>1415</v>
      </c>
      <c r="B65" s="462" t="s">
        <v>1416</v>
      </c>
      <c r="C65" s="462"/>
      <c r="D65" s="462"/>
      <c r="E65" s="475">
        <v>39152.92</v>
      </c>
      <c r="F65" s="475">
        <v>44544.33</v>
      </c>
      <c r="G65" s="475">
        <v>44056.89</v>
      </c>
      <c r="H65" s="475">
        <v>38068.5</v>
      </c>
      <c r="I65" s="475">
        <v>66710.7</v>
      </c>
      <c r="J65" s="475">
        <v>63634.3</v>
      </c>
      <c r="K65" s="478">
        <v>74060</v>
      </c>
      <c r="L65" s="478">
        <v>68618</v>
      </c>
      <c r="M65" s="478">
        <v>58183.5</v>
      </c>
      <c r="N65" s="478">
        <v>61348.6</v>
      </c>
      <c r="O65" s="597">
        <v>0</v>
      </c>
      <c r="P65" s="597">
        <v>0</v>
      </c>
      <c r="Q65" s="478">
        <v>70000</v>
      </c>
      <c r="R65" s="478">
        <v>70000</v>
      </c>
      <c r="S65" s="478">
        <v>80000</v>
      </c>
      <c r="T65" s="475">
        <f t="shared" si="8"/>
        <v>10000</v>
      </c>
      <c r="U65" s="478"/>
      <c r="V65" s="478">
        <v>85000</v>
      </c>
      <c r="W65" s="478">
        <v>87500</v>
      </c>
      <c r="X65" s="478">
        <v>87500</v>
      </c>
      <c r="Y65" s="478">
        <v>87500</v>
      </c>
      <c r="Z65" s="509" t="s">
        <v>1417</v>
      </c>
      <c r="AA65" s="510"/>
      <c r="AB65" s="510"/>
      <c r="AC65" s="510"/>
      <c r="AD65" s="510"/>
      <c r="AE65" s="510"/>
      <c r="AF65" s="510"/>
      <c r="AG65" s="510"/>
      <c r="AH65" s="510"/>
      <c r="AI65" s="510"/>
    </row>
    <row r="66" spans="1:35" ht="13.5" customHeight="1">
      <c r="A66" s="462" t="s">
        <v>1418</v>
      </c>
      <c r="B66" s="462" t="s">
        <v>1419</v>
      </c>
      <c r="C66" s="462"/>
      <c r="D66" s="462"/>
      <c r="E66" s="475">
        <v>11738.14</v>
      </c>
      <c r="F66" s="475">
        <v>15209.63</v>
      </c>
      <c r="G66" s="475">
        <v>16430.63</v>
      </c>
      <c r="H66" s="475">
        <v>20914.7</v>
      </c>
      <c r="I66" s="475">
        <v>23370</v>
      </c>
      <c r="J66" s="475">
        <v>15143.6</v>
      </c>
      <c r="K66" s="478">
        <v>11818.29</v>
      </c>
      <c r="L66" s="478">
        <v>12950</v>
      </c>
      <c r="M66" s="478">
        <v>12065</v>
      </c>
      <c r="N66" s="478">
        <v>6466</v>
      </c>
      <c r="O66" s="597">
        <v>0</v>
      </c>
      <c r="P66" s="597">
        <v>0</v>
      </c>
      <c r="Q66" s="475">
        <v>11000</v>
      </c>
      <c r="R66" s="478">
        <v>10000</v>
      </c>
      <c r="S66" s="475">
        <v>10000</v>
      </c>
      <c r="T66" s="475">
        <f t="shared" si="8"/>
        <v>-1000</v>
      </c>
      <c r="U66" s="475"/>
      <c r="V66" s="475">
        <f>S66*(5%)+S66</f>
        <v>10500</v>
      </c>
      <c r="W66" s="475">
        <f t="shared" ref="W66:Y69" si="13">V66*(5%)+V66</f>
        <v>11025</v>
      </c>
      <c r="X66" s="475">
        <f t="shared" si="13"/>
        <v>11576.25</v>
      </c>
      <c r="Y66" s="475">
        <f t="shared" si="13"/>
        <v>12155.0625</v>
      </c>
      <c r="Z66" s="479" t="s">
        <v>1387</v>
      </c>
    </row>
    <row r="67" spans="1:35" ht="13.5" customHeight="1">
      <c r="A67" s="462" t="s">
        <v>1420</v>
      </c>
      <c r="B67" s="462" t="s">
        <v>1421</v>
      </c>
      <c r="C67" s="462"/>
      <c r="D67" s="462"/>
      <c r="E67" s="475">
        <v>0</v>
      </c>
      <c r="F67" s="475">
        <v>0</v>
      </c>
      <c r="G67" s="475">
        <v>0</v>
      </c>
      <c r="H67" s="475">
        <v>0</v>
      </c>
      <c r="I67" s="475">
        <v>0</v>
      </c>
      <c r="J67" s="475">
        <v>0</v>
      </c>
      <c r="K67" s="478">
        <v>11969.74</v>
      </c>
      <c r="L67" s="478">
        <v>16879</v>
      </c>
      <c r="M67" s="478">
        <v>8488.61</v>
      </c>
      <c r="N67" s="478">
        <v>4244.2</v>
      </c>
      <c r="O67" s="597">
        <v>0</v>
      </c>
      <c r="P67" s="597">
        <v>0</v>
      </c>
      <c r="Q67" s="475">
        <v>15000</v>
      </c>
      <c r="R67" s="478">
        <v>13000</v>
      </c>
      <c r="S67" s="475">
        <v>13650</v>
      </c>
      <c r="T67" s="475">
        <f t="shared" si="8"/>
        <v>-1350</v>
      </c>
      <c r="U67" s="475"/>
      <c r="V67" s="475">
        <f>S67*(5%)+S67</f>
        <v>14332.5</v>
      </c>
      <c r="W67" s="475">
        <f t="shared" si="13"/>
        <v>15049.125</v>
      </c>
      <c r="X67" s="475">
        <f t="shared" si="13"/>
        <v>15801.581249999999</v>
      </c>
      <c r="Y67" s="475">
        <f t="shared" si="13"/>
        <v>16591.6603125</v>
      </c>
      <c r="Z67" s="479" t="s">
        <v>1387</v>
      </c>
    </row>
    <row r="68" spans="1:35">
      <c r="A68" s="462" t="s">
        <v>1422</v>
      </c>
      <c r="B68" s="462" t="s">
        <v>1423</v>
      </c>
      <c r="C68" s="462"/>
      <c r="D68" s="462"/>
      <c r="E68" s="475">
        <v>6865.66</v>
      </c>
      <c r="F68" s="475">
        <v>7612.61</v>
      </c>
      <c r="G68" s="475">
        <v>7568.8</v>
      </c>
      <c r="H68" s="475">
        <v>9831.6299999999992</v>
      </c>
      <c r="I68" s="475">
        <v>11892.34</v>
      </c>
      <c r="J68" s="475">
        <v>10721.72</v>
      </c>
      <c r="K68" s="475">
        <v>11121.66</v>
      </c>
      <c r="L68" s="478">
        <v>9989</v>
      </c>
      <c r="M68" s="478">
        <v>7838.06</v>
      </c>
      <c r="N68" s="478">
        <v>6815.94</v>
      </c>
      <c r="O68" s="597">
        <v>0</v>
      </c>
      <c r="P68" s="597">
        <v>0</v>
      </c>
      <c r="Q68" s="475">
        <v>13650</v>
      </c>
      <c r="R68" s="478">
        <v>13650</v>
      </c>
      <c r="S68" s="475">
        <v>14332</v>
      </c>
      <c r="T68" s="475">
        <f t="shared" si="8"/>
        <v>682</v>
      </c>
      <c r="U68" s="475"/>
      <c r="V68" s="475">
        <f>S68*(5%)+S68</f>
        <v>15048.6</v>
      </c>
      <c r="W68" s="475">
        <f t="shared" si="13"/>
        <v>15801.03</v>
      </c>
      <c r="X68" s="475">
        <f t="shared" si="13"/>
        <v>16591.0815</v>
      </c>
      <c r="Y68" s="475">
        <f t="shared" si="13"/>
        <v>17420.635575</v>
      </c>
      <c r="Z68" s="479" t="s">
        <v>1387</v>
      </c>
    </row>
    <row r="69" spans="1:35">
      <c r="A69" s="462" t="s">
        <v>1424</v>
      </c>
      <c r="B69" s="462" t="s">
        <v>1425</v>
      </c>
      <c r="C69" s="462"/>
      <c r="D69" s="462"/>
      <c r="E69" s="475">
        <v>31705.79</v>
      </c>
      <c r="F69" s="475">
        <v>28620.54</v>
      </c>
      <c r="G69" s="475">
        <v>37578.46</v>
      </c>
      <c r="H69" s="475">
        <v>31376.720000000001</v>
      </c>
      <c r="I69" s="475">
        <v>30578.57</v>
      </c>
      <c r="J69" s="475">
        <v>72032.61</v>
      </c>
      <c r="K69" s="478">
        <v>94636.72</v>
      </c>
      <c r="L69" s="478">
        <v>69496</v>
      </c>
      <c r="M69" s="478">
        <v>79067.77</v>
      </c>
      <c r="N69" s="478">
        <v>67781.960000000006</v>
      </c>
      <c r="O69" s="597">
        <v>0</v>
      </c>
      <c r="P69" s="597">
        <v>0</v>
      </c>
      <c r="Q69" s="478">
        <v>75000</v>
      </c>
      <c r="R69" s="478">
        <v>73000</v>
      </c>
      <c r="S69" s="475">
        <v>73000</v>
      </c>
      <c r="T69" s="475">
        <f t="shared" si="8"/>
        <v>-2000</v>
      </c>
      <c r="U69" s="475"/>
      <c r="V69" s="475">
        <v>73000</v>
      </c>
      <c r="W69" s="475">
        <f t="shared" si="13"/>
        <v>76650</v>
      </c>
      <c r="X69" s="475">
        <f t="shared" si="13"/>
        <v>80482.5</v>
      </c>
      <c r="Y69" s="475">
        <f t="shared" si="13"/>
        <v>84506.625</v>
      </c>
      <c r="Z69" s="479" t="s">
        <v>1426</v>
      </c>
      <c r="AA69" s="510"/>
      <c r="AB69" s="510"/>
      <c r="AC69" s="510"/>
      <c r="AD69" s="510"/>
      <c r="AE69" s="510"/>
      <c r="AF69" s="510"/>
      <c r="AG69" s="510"/>
      <c r="AH69" s="510"/>
      <c r="AI69" s="510"/>
    </row>
    <row r="70" spans="1:35">
      <c r="A70" s="462" t="s">
        <v>1427</v>
      </c>
      <c r="B70" s="462" t="s">
        <v>1428</v>
      </c>
      <c r="C70" s="462"/>
      <c r="D70" s="462"/>
      <c r="E70" s="475">
        <v>5947.97</v>
      </c>
      <c r="F70" s="475">
        <v>6610.61</v>
      </c>
      <c r="G70" s="475">
        <v>6318.78</v>
      </c>
      <c r="H70" s="475">
        <v>5961.8</v>
      </c>
      <c r="I70" s="475">
        <v>1864.93</v>
      </c>
      <c r="J70" s="475">
        <v>2451.77</v>
      </c>
      <c r="K70" s="475">
        <v>2412.9</v>
      </c>
      <c r="L70" s="478">
        <v>1698</v>
      </c>
      <c r="M70" s="478">
        <v>3312.52</v>
      </c>
      <c r="N70" s="478">
        <v>2216.94</v>
      </c>
      <c r="O70" s="597">
        <v>0</v>
      </c>
      <c r="P70" s="597">
        <v>0</v>
      </c>
      <c r="Q70" s="478">
        <v>3000</v>
      </c>
      <c r="R70" s="478">
        <v>3000</v>
      </c>
      <c r="S70" s="478">
        <v>3000</v>
      </c>
      <c r="T70" s="475">
        <f t="shared" si="8"/>
        <v>0</v>
      </c>
      <c r="U70" s="478"/>
      <c r="V70" s="478">
        <v>3000</v>
      </c>
      <c r="W70" s="478">
        <v>3000</v>
      </c>
      <c r="X70" s="478">
        <v>3000</v>
      </c>
      <c r="Y70" s="478">
        <v>3000</v>
      </c>
      <c r="Z70" s="479" t="s">
        <v>1429</v>
      </c>
    </row>
    <row r="71" spans="1:35">
      <c r="A71" s="462" t="s">
        <v>1430</v>
      </c>
      <c r="B71" s="462" t="s">
        <v>1431</v>
      </c>
      <c r="C71" s="462"/>
      <c r="D71" s="462"/>
      <c r="E71" s="475">
        <v>8985.07</v>
      </c>
      <c r="F71" s="475">
        <v>12872.86</v>
      </c>
      <c r="G71" s="475">
        <v>11464.9</v>
      </c>
      <c r="H71" s="475">
        <v>16190.07</v>
      </c>
      <c r="I71" s="475">
        <v>10542.34</v>
      </c>
      <c r="J71" s="475">
        <v>15672.54</v>
      </c>
      <c r="K71" s="475">
        <v>18578.46</v>
      </c>
      <c r="L71" s="478">
        <v>16101</v>
      </c>
      <c r="M71" s="478">
        <v>15362.06</v>
      </c>
      <c r="N71" s="478">
        <v>10456.700000000001</v>
      </c>
      <c r="O71" s="597">
        <v>0</v>
      </c>
      <c r="P71" s="597">
        <v>0</v>
      </c>
      <c r="Q71" s="475">
        <v>15000</v>
      </c>
      <c r="R71" s="478">
        <v>12000</v>
      </c>
      <c r="S71" s="475">
        <v>15450</v>
      </c>
      <c r="T71" s="475">
        <f t="shared" si="8"/>
        <v>450</v>
      </c>
      <c r="U71" s="475"/>
      <c r="V71" s="475">
        <f>S71*(5%)+S71</f>
        <v>16222.5</v>
      </c>
      <c r="W71" s="475">
        <f>V71*(3%)+V71</f>
        <v>16709.174999999999</v>
      </c>
      <c r="X71" s="475">
        <f>W71*(3%)+W71</f>
        <v>17210.450249999998</v>
      </c>
      <c r="Y71" s="475">
        <f>X71*(3%)+X71</f>
        <v>17726.763757499997</v>
      </c>
      <c r="Z71" s="479" t="s">
        <v>1384</v>
      </c>
    </row>
    <row r="72" spans="1:35">
      <c r="A72" s="462" t="s">
        <v>1432</v>
      </c>
      <c r="B72" s="462" t="s">
        <v>1433</v>
      </c>
      <c r="C72" s="462"/>
      <c r="D72" s="462"/>
      <c r="E72" s="475">
        <v>3147.29</v>
      </c>
      <c r="F72" s="475">
        <v>547.12</v>
      </c>
      <c r="G72" s="475">
        <v>372.2</v>
      </c>
      <c r="H72" s="475">
        <v>1034.54</v>
      </c>
      <c r="I72" s="475">
        <v>22.68</v>
      </c>
      <c r="J72" s="475">
        <v>2704.92</v>
      </c>
      <c r="K72" s="475">
        <v>1054.76</v>
      </c>
      <c r="L72" s="478">
        <v>223</v>
      </c>
      <c r="M72" s="478">
        <v>2516.2600000000002</v>
      </c>
      <c r="N72" s="478">
        <v>4906.4799999999996</v>
      </c>
      <c r="O72" s="597">
        <v>0</v>
      </c>
      <c r="P72" s="597">
        <v>0</v>
      </c>
      <c r="Q72" s="478">
        <v>1500</v>
      </c>
      <c r="R72" s="478">
        <v>2000</v>
      </c>
      <c r="S72" s="478">
        <v>1500</v>
      </c>
      <c r="T72" s="475">
        <f t="shared" si="8"/>
        <v>0</v>
      </c>
      <c r="U72" s="478"/>
      <c r="V72" s="478">
        <v>1500</v>
      </c>
      <c r="W72" s="478">
        <v>1500</v>
      </c>
      <c r="X72" s="478">
        <v>1500</v>
      </c>
      <c r="Y72" s="478">
        <v>1500</v>
      </c>
      <c r="Z72" s="479" t="s">
        <v>1429</v>
      </c>
    </row>
    <row r="73" spans="1:35">
      <c r="A73" s="462" t="s">
        <v>1434</v>
      </c>
      <c r="B73" s="462" t="s">
        <v>1435</v>
      </c>
      <c r="C73" s="462"/>
      <c r="D73" s="462"/>
      <c r="E73" s="475">
        <v>7743.23</v>
      </c>
      <c r="F73" s="475">
        <v>6128.59</v>
      </c>
      <c r="G73" s="475">
        <v>11045.37</v>
      </c>
      <c r="H73" s="475">
        <v>3255.16</v>
      </c>
      <c r="I73" s="475">
        <v>10197.16</v>
      </c>
      <c r="J73" s="475">
        <v>4967.7</v>
      </c>
      <c r="K73" s="475">
        <v>7232.81</v>
      </c>
      <c r="L73" s="478">
        <v>3229</v>
      </c>
      <c r="M73" s="478">
        <v>8844.58</v>
      </c>
      <c r="N73" s="478">
        <v>4968.41</v>
      </c>
      <c r="O73" s="597">
        <v>0</v>
      </c>
      <c r="P73" s="597">
        <v>0</v>
      </c>
      <c r="Q73" s="475">
        <v>11025</v>
      </c>
      <c r="R73" s="478">
        <v>10000</v>
      </c>
      <c r="S73" s="475">
        <v>10500</v>
      </c>
      <c r="T73" s="475">
        <f t="shared" si="8"/>
        <v>-525</v>
      </c>
      <c r="U73" s="475"/>
      <c r="V73" s="475">
        <f>S73*(5%)+S73</f>
        <v>11025</v>
      </c>
      <c r="W73" s="475">
        <f t="shared" ref="W73:Y76" si="14">V73*(5%)+V73</f>
        <v>11576.25</v>
      </c>
      <c r="X73" s="475">
        <f t="shared" si="14"/>
        <v>12155.0625</v>
      </c>
      <c r="Y73" s="475">
        <f t="shared" si="14"/>
        <v>12762.815624999999</v>
      </c>
      <c r="Z73" s="479" t="s">
        <v>1387</v>
      </c>
    </row>
    <row r="74" spans="1:35">
      <c r="A74" s="462" t="s">
        <v>1436</v>
      </c>
      <c r="B74" s="462" t="s">
        <v>1437</v>
      </c>
      <c r="C74" s="462"/>
      <c r="D74" s="462"/>
      <c r="E74" s="475">
        <v>2707.19</v>
      </c>
      <c r="F74" s="475">
        <v>4817.99</v>
      </c>
      <c r="G74" s="475">
        <v>2602.88</v>
      </c>
      <c r="H74" s="475">
        <v>7917.48</v>
      </c>
      <c r="I74" s="475">
        <v>745.04</v>
      </c>
      <c r="J74" s="475">
        <v>8844.89</v>
      </c>
      <c r="K74" s="475">
        <v>3132.84</v>
      </c>
      <c r="L74" s="478">
        <v>2975</v>
      </c>
      <c r="M74" s="478">
        <v>14575.53</v>
      </c>
      <c r="N74" s="478">
        <v>10550.37</v>
      </c>
      <c r="O74" s="597">
        <v>0</v>
      </c>
      <c r="P74" s="597">
        <v>0</v>
      </c>
      <c r="Q74" s="475">
        <v>12600</v>
      </c>
      <c r="R74" s="478">
        <v>10000</v>
      </c>
      <c r="S74" s="475">
        <v>10500</v>
      </c>
      <c r="T74" s="475">
        <f t="shared" si="8"/>
        <v>-2100</v>
      </c>
      <c r="U74" s="475"/>
      <c r="V74" s="475">
        <f>S74*(5%)+S74</f>
        <v>11025</v>
      </c>
      <c r="W74" s="475">
        <f t="shared" si="14"/>
        <v>11576.25</v>
      </c>
      <c r="X74" s="475">
        <f t="shared" si="14"/>
        <v>12155.0625</v>
      </c>
      <c r="Y74" s="475">
        <f t="shared" si="14"/>
        <v>12762.815624999999</v>
      </c>
      <c r="Z74" s="479" t="s">
        <v>1387</v>
      </c>
      <c r="AA74" s="510"/>
    </row>
    <row r="75" spans="1:35">
      <c r="A75" s="462" t="s">
        <v>1438</v>
      </c>
      <c r="B75" s="462" t="s">
        <v>1439</v>
      </c>
      <c r="C75" s="462"/>
      <c r="D75" s="462"/>
      <c r="E75" s="475">
        <v>57413.07</v>
      </c>
      <c r="F75" s="475">
        <v>50151.32</v>
      </c>
      <c r="G75" s="475">
        <v>45711.34</v>
      </c>
      <c r="H75" s="475">
        <v>56484.2</v>
      </c>
      <c r="I75" s="475">
        <v>65991.87</v>
      </c>
      <c r="J75" s="475">
        <v>39883.18</v>
      </c>
      <c r="K75" s="475">
        <v>67014.05</v>
      </c>
      <c r="L75" s="478">
        <v>57638</v>
      </c>
      <c r="M75" s="478">
        <v>71860.75</v>
      </c>
      <c r="N75" s="478">
        <v>79033.850000000006</v>
      </c>
      <c r="O75" s="597">
        <v>0</v>
      </c>
      <c r="P75" s="597">
        <v>0</v>
      </c>
      <c r="Q75" s="478">
        <v>85000</v>
      </c>
      <c r="R75" s="478">
        <v>85000</v>
      </c>
      <c r="S75" s="478">
        <v>89250</v>
      </c>
      <c r="T75" s="475">
        <f t="shared" si="8"/>
        <v>4250</v>
      </c>
      <c r="U75" s="478"/>
      <c r="V75" s="475">
        <f>S75*(5%)+S75</f>
        <v>93712.5</v>
      </c>
      <c r="W75" s="475">
        <f t="shared" si="14"/>
        <v>98398.125</v>
      </c>
      <c r="X75" s="475">
        <f t="shared" si="14"/>
        <v>103318.03125</v>
      </c>
      <c r="Y75" s="475">
        <f t="shared" si="14"/>
        <v>108483.9328125</v>
      </c>
      <c r="Z75" s="479" t="s">
        <v>1387</v>
      </c>
    </row>
    <row r="76" spans="1:35">
      <c r="A76" s="462" t="s">
        <v>1440</v>
      </c>
      <c r="B76" s="462" t="s">
        <v>1441</v>
      </c>
      <c r="C76" s="462"/>
      <c r="D76" s="462"/>
      <c r="E76" s="475">
        <v>1669.75</v>
      </c>
      <c r="F76" s="475">
        <v>1249.0899999999999</v>
      </c>
      <c r="G76" s="475">
        <v>2700.36</v>
      </c>
      <c r="H76" s="475">
        <v>2583.79</v>
      </c>
      <c r="I76" s="475">
        <v>1258.6500000000001</v>
      </c>
      <c r="J76" s="475">
        <v>4381.3500000000004</v>
      </c>
      <c r="K76" s="475">
        <v>521.66999999999996</v>
      </c>
      <c r="L76" s="478">
        <v>5994</v>
      </c>
      <c r="M76" s="478">
        <v>2945.19</v>
      </c>
      <c r="N76" s="478">
        <v>2804.32</v>
      </c>
      <c r="O76" s="597">
        <v>0</v>
      </c>
      <c r="P76" s="597">
        <v>0</v>
      </c>
      <c r="Q76" s="478">
        <v>3800</v>
      </c>
      <c r="R76" s="478">
        <v>14000</v>
      </c>
      <c r="S76" s="478">
        <v>3990</v>
      </c>
      <c r="T76" s="475">
        <f t="shared" si="8"/>
        <v>190</v>
      </c>
      <c r="U76" s="478"/>
      <c r="V76" s="475">
        <f>S76*(5%)+S76</f>
        <v>4189.5</v>
      </c>
      <c r="W76" s="475">
        <f t="shared" si="14"/>
        <v>4398.9750000000004</v>
      </c>
      <c r="X76" s="475">
        <f t="shared" si="14"/>
        <v>4618.9237499999999</v>
      </c>
      <c r="Y76" s="475">
        <f t="shared" si="14"/>
        <v>4849.8699374999997</v>
      </c>
      <c r="Z76" s="479" t="s">
        <v>1387</v>
      </c>
    </row>
    <row r="77" spans="1:35">
      <c r="A77" s="462" t="s">
        <v>1442</v>
      </c>
      <c r="B77" s="462" t="s">
        <v>1443</v>
      </c>
      <c r="C77" s="462"/>
      <c r="D77" s="462"/>
      <c r="E77" s="475">
        <v>39.950000000000003</v>
      </c>
      <c r="F77" s="475">
        <v>753</v>
      </c>
      <c r="G77" s="475">
        <v>252.25</v>
      </c>
      <c r="H77" s="475">
        <v>2304</v>
      </c>
      <c r="I77" s="475">
        <v>1407</v>
      </c>
      <c r="J77" s="475">
        <v>347</v>
      </c>
      <c r="K77" s="475">
        <v>20.5</v>
      </c>
      <c r="L77" s="478">
        <v>219</v>
      </c>
      <c r="M77" s="478">
        <v>7.71</v>
      </c>
      <c r="N77" s="478">
        <v>217.46</v>
      </c>
      <c r="O77" s="597">
        <v>0</v>
      </c>
      <c r="P77" s="597">
        <v>0</v>
      </c>
      <c r="Q77" s="478">
        <v>500</v>
      </c>
      <c r="R77" s="478">
        <v>0</v>
      </c>
      <c r="S77" s="478">
        <v>500</v>
      </c>
      <c r="T77" s="475">
        <f t="shared" si="8"/>
        <v>0</v>
      </c>
      <c r="U77" s="478"/>
      <c r="V77" s="478">
        <v>500</v>
      </c>
      <c r="W77" s="478">
        <v>500</v>
      </c>
      <c r="X77" s="478">
        <v>500</v>
      </c>
      <c r="Y77" s="478">
        <v>500</v>
      </c>
      <c r="Z77" s="479" t="s">
        <v>1429</v>
      </c>
    </row>
    <row r="78" spans="1:35">
      <c r="A78" s="462" t="s">
        <v>1444</v>
      </c>
      <c r="B78" s="462" t="s">
        <v>1445</v>
      </c>
      <c r="C78" s="462"/>
      <c r="D78" s="462"/>
      <c r="E78" s="475">
        <v>1550.59</v>
      </c>
      <c r="F78" s="475">
        <v>144.18</v>
      </c>
      <c r="G78" s="475">
        <v>602.96</v>
      </c>
      <c r="H78" s="475">
        <v>3308.73</v>
      </c>
      <c r="I78" s="475">
        <v>2328.84</v>
      </c>
      <c r="J78" s="475">
        <v>4152.5200000000004</v>
      </c>
      <c r="K78" s="475">
        <v>2827.23</v>
      </c>
      <c r="L78" s="478">
        <v>2275</v>
      </c>
      <c r="M78" s="478">
        <v>3273.06</v>
      </c>
      <c r="N78" s="478">
        <v>337.67</v>
      </c>
      <c r="O78" s="597">
        <v>0</v>
      </c>
      <c r="P78" s="597">
        <v>0</v>
      </c>
      <c r="Q78" s="478">
        <v>3000</v>
      </c>
      <c r="R78" s="478">
        <v>2000</v>
      </c>
      <c r="S78" s="478">
        <v>3000</v>
      </c>
      <c r="T78" s="475">
        <f t="shared" si="8"/>
        <v>0</v>
      </c>
      <c r="U78" s="478"/>
      <c r="V78" s="478">
        <v>3000</v>
      </c>
      <c r="W78" s="478">
        <v>3000</v>
      </c>
      <c r="X78" s="478">
        <v>3000</v>
      </c>
      <c r="Y78" s="478">
        <v>3000</v>
      </c>
      <c r="Z78" s="479" t="s">
        <v>1446</v>
      </c>
    </row>
    <row r="79" spans="1:35">
      <c r="A79" s="462" t="s">
        <v>1447</v>
      </c>
      <c r="B79" s="462" t="s">
        <v>1448</v>
      </c>
      <c r="C79" s="462"/>
      <c r="D79" s="462"/>
      <c r="E79" s="475">
        <v>1803.97</v>
      </c>
      <c r="F79" s="475">
        <v>1104.26</v>
      </c>
      <c r="G79" s="475">
        <v>812.76</v>
      </c>
      <c r="H79" s="475">
        <v>1555.5</v>
      </c>
      <c r="I79" s="475">
        <v>1104.8399999999999</v>
      </c>
      <c r="J79" s="475">
        <v>600</v>
      </c>
      <c r="K79" s="475">
        <v>569.73</v>
      </c>
      <c r="L79" s="478">
        <v>1390</v>
      </c>
      <c r="M79" s="478">
        <v>1258.02</v>
      </c>
      <c r="N79" s="478">
        <v>949.43</v>
      </c>
      <c r="O79" s="597">
        <v>0</v>
      </c>
      <c r="P79" s="597">
        <v>0</v>
      </c>
      <c r="Q79" s="478">
        <v>1000</v>
      </c>
      <c r="R79" s="478">
        <v>1000</v>
      </c>
      <c r="S79" s="478">
        <v>1000</v>
      </c>
      <c r="T79" s="475">
        <f t="shared" si="8"/>
        <v>0</v>
      </c>
      <c r="U79" s="478"/>
      <c r="V79" s="478">
        <v>1000</v>
      </c>
      <c r="W79" s="478">
        <v>1000</v>
      </c>
      <c r="X79" s="478">
        <v>1000</v>
      </c>
      <c r="Y79" s="478">
        <v>1000</v>
      </c>
      <c r="Z79" s="479" t="s">
        <v>1429</v>
      </c>
    </row>
    <row r="80" spans="1:35">
      <c r="A80" s="462" t="s">
        <v>1449</v>
      </c>
      <c r="B80" s="462" t="s">
        <v>1450</v>
      </c>
      <c r="C80" s="462"/>
      <c r="D80" s="462"/>
      <c r="E80" s="475">
        <v>2657.89</v>
      </c>
      <c r="F80" s="475">
        <v>5875.4</v>
      </c>
      <c r="G80" s="475">
        <v>20315.77</v>
      </c>
      <c r="H80" s="475">
        <v>33837.11</v>
      </c>
      <c r="I80" s="475">
        <v>18842.21</v>
      </c>
      <c r="J80" s="475">
        <v>20974.09</v>
      </c>
      <c r="K80" s="475">
        <v>40976.54</v>
      </c>
      <c r="L80" s="475">
        <v>24255</v>
      </c>
      <c r="M80" s="478">
        <v>27855.7</v>
      </c>
      <c r="N80" s="478">
        <v>24514.17</v>
      </c>
      <c r="O80" s="597">
        <v>0</v>
      </c>
      <c r="P80" s="597">
        <v>0</v>
      </c>
      <c r="Q80" s="475">
        <v>35000</v>
      </c>
      <c r="R80" s="478">
        <v>35000</v>
      </c>
      <c r="S80" s="475">
        <v>36750</v>
      </c>
      <c r="T80" s="475">
        <f t="shared" si="8"/>
        <v>1750</v>
      </c>
      <c r="U80" s="475"/>
      <c r="V80" s="475">
        <f>S80*(5%)+S80</f>
        <v>38587.5</v>
      </c>
      <c r="W80" s="475">
        <f>V80*(5%)+V80</f>
        <v>40516.875</v>
      </c>
      <c r="X80" s="475">
        <f>W80*(5%)+W80</f>
        <v>42542.71875</v>
      </c>
      <c r="Y80" s="475">
        <f>X80*(5%)+X80</f>
        <v>44669.854687500003</v>
      </c>
      <c r="Z80" s="479" t="s">
        <v>1387</v>
      </c>
      <c r="AA80" s="510"/>
    </row>
    <row r="81" spans="1:35">
      <c r="A81" s="462"/>
      <c r="B81" s="462"/>
      <c r="C81" s="462"/>
      <c r="D81" s="462"/>
      <c r="E81" s="462"/>
      <c r="F81" s="511"/>
      <c r="G81" s="512"/>
      <c r="H81" s="512"/>
      <c r="I81" s="513"/>
      <c r="J81" s="513"/>
    </row>
    <row r="87" spans="1:35" ht="15.75">
      <c r="A87" s="460" t="s">
        <v>1312</v>
      </c>
      <c r="B87" s="461"/>
      <c r="C87" s="462"/>
      <c r="D87" s="462"/>
      <c r="E87" s="465" t="s">
        <v>570</v>
      </c>
      <c r="F87" s="465" t="s">
        <v>571</v>
      </c>
      <c r="G87" s="466" t="s">
        <v>572</v>
      </c>
      <c r="H87" s="466" t="s">
        <v>573</v>
      </c>
      <c r="I87" s="464" t="s">
        <v>575</v>
      </c>
      <c r="J87" s="464" t="s">
        <v>576</v>
      </c>
      <c r="K87" s="465" t="s">
        <v>577</v>
      </c>
      <c r="L87" s="465" t="s">
        <v>578</v>
      </c>
      <c r="M87" s="466" t="s">
        <v>579</v>
      </c>
      <c r="N87" s="466" t="s">
        <v>580</v>
      </c>
      <c r="O87" s="554" t="s">
        <v>580</v>
      </c>
      <c r="P87" s="554" t="s">
        <v>580</v>
      </c>
      <c r="Q87" s="463" t="s">
        <v>1313</v>
      </c>
      <c r="R87" s="466" t="s">
        <v>1313</v>
      </c>
      <c r="S87" s="463" t="s">
        <v>1314</v>
      </c>
      <c r="T87" s="659" t="s">
        <v>1315</v>
      </c>
      <c r="U87" s="659"/>
      <c r="V87" s="463" t="s">
        <v>1316</v>
      </c>
      <c r="W87" s="463" t="s">
        <v>1317</v>
      </c>
      <c r="X87" s="463" t="s">
        <v>1318</v>
      </c>
      <c r="Y87" s="463" t="s">
        <v>1319</v>
      </c>
      <c r="Z87" s="467" t="s">
        <v>1320</v>
      </c>
    </row>
    <row r="88" spans="1:35" ht="15.75">
      <c r="A88" s="468" t="s">
        <v>1321</v>
      </c>
      <c r="B88" s="469" t="s">
        <v>1322</v>
      </c>
      <c r="C88" s="462"/>
      <c r="D88" s="462"/>
      <c r="E88" s="470" t="s">
        <v>1323</v>
      </c>
      <c r="F88" s="470" t="s">
        <v>1323</v>
      </c>
      <c r="G88" s="471" t="s">
        <v>1323</v>
      </c>
      <c r="H88" s="471" t="s">
        <v>1323</v>
      </c>
      <c r="I88" s="472" t="s">
        <v>1323</v>
      </c>
      <c r="J88" s="472" t="s">
        <v>1323</v>
      </c>
      <c r="K88" s="472" t="s">
        <v>1323</v>
      </c>
      <c r="L88" s="472" t="s">
        <v>1323</v>
      </c>
      <c r="M88" s="472" t="s">
        <v>1323</v>
      </c>
      <c r="N88" s="472" t="s">
        <v>1323</v>
      </c>
      <c r="O88" s="555" t="s">
        <v>1323</v>
      </c>
      <c r="P88" s="555" t="s">
        <v>1323</v>
      </c>
      <c r="Q88" s="472" t="s">
        <v>1324</v>
      </c>
      <c r="R88" s="472" t="s">
        <v>1325</v>
      </c>
      <c r="S88" s="472" t="s">
        <v>1324</v>
      </c>
      <c r="T88" s="472" t="s">
        <v>1326</v>
      </c>
      <c r="U88" s="472" t="s">
        <v>318</v>
      </c>
      <c r="V88" s="470" t="s">
        <v>1327</v>
      </c>
      <c r="W88" s="470" t="s">
        <v>1327</v>
      </c>
      <c r="X88" s="470" t="s">
        <v>1327</v>
      </c>
      <c r="Y88" s="470" t="s">
        <v>1327</v>
      </c>
      <c r="Z88" s="467" t="s">
        <v>1328</v>
      </c>
    </row>
    <row r="89" spans="1:35" ht="14.25" customHeight="1">
      <c r="A89" s="462"/>
      <c r="B89" s="462"/>
      <c r="C89" s="462"/>
      <c r="D89" s="462"/>
      <c r="E89" s="462"/>
      <c r="F89" s="473"/>
    </row>
    <row r="90" spans="1:35" ht="31.5" customHeight="1">
      <c r="A90" s="462" t="s">
        <v>1451</v>
      </c>
      <c r="B90" s="462" t="s">
        <v>1452</v>
      </c>
      <c r="C90" s="462"/>
      <c r="D90" s="462"/>
      <c r="E90" s="475">
        <v>730373.64</v>
      </c>
      <c r="F90" s="475">
        <v>597956.86</v>
      </c>
      <c r="G90" s="475">
        <v>504092.27</v>
      </c>
      <c r="H90" s="475">
        <v>573155.79</v>
      </c>
      <c r="I90" s="475">
        <v>507982.61</v>
      </c>
      <c r="J90" s="475">
        <v>262217.43</v>
      </c>
      <c r="K90" s="478">
        <v>44083.7</v>
      </c>
      <c r="L90" s="478">
        <v>75866</v>
      </c>
      <c r="M90" s="477">
        <v>39101.01</v>
      </c>
      <c r="N90" s="478">
        <v>51324.78</v>
      </c>
      <c r="O90" s="597">
        <v>0</v>
      </c>
      <c r="P90" s="597">
        <v>0</v>
      </c>
      <c r="Q90" s="477">
        <v>50000</v>
      </c>
      <c r="R90" s="477">
        <v>90000</v>
      </c>
      <c r="S90" s="477">
        <v>75000</v>
      </c>
      <c r="T90" s="475">
        <f t="shared" ref="T90:T128" si="15">S90-Q90</f>
        <v>25000</v>
      </c>
      <c r="U90" s="477"/>
      <c r="V90" s="477">
        <v>75000</v>
      </c>
      <c r="W90" s="477">
        <v>75000</v>
      </c>
      <c r="X90" s="477">
        <v>75000</v>
      </c>
      <c r="Y90" s="477">
        <v>75000</v>
      </c>
      <c r="Z90" s="503" t="s">
        <v>1453</v>
      </c>
      <c r="AA90" s="510"/>
      <c r="AB90" s="510"/>
      <c r="AC90" s="510"/>
      <c r="AD90" s="510"/>
      <c r="AE90" s="510"/>
      <c r="AF90" s="510"/>
      <c r="AG90" s="510"/>
      <c r="AH90" s="510"/>
      <c r="AI90" s="510"/>
    </row>
    <row r="91" spans="1:35">
      <c r="A91" s="462" t="s">
        <v>1454</v>
      </c>
      <c r="B91" s="462" t="s">
        <v>1455</v>
      </c>
      <c r="C91" s="462"/>
      <c r="D91" s="462"/>
      <c r="E91" s="475">
        <v>10968.75</v>
      </c>
      <c r="F91" s="475">
        <v>12738.66</v>
      </c>
      <c r="G91" s="475">
        <v>12591.57</v>
      </c>
      <c r="H91" s="475">
        <v>12782.26</v>
      </c>
      <c r="I91" s="475">
        <v>12797.48</v>
      </c>
      <c r="J91" s="475">
        <v>12773.78</v>
      </c>
      <c r="K91" s="475">
        <v>13989.94</v>
      </c>
      <c r="L91" s="478">
        <v>12478</v>
      </c>
      <c r="M91" s="478">
        <v>14388.51</v>
      </c>
      <c r="N91" s="478">
        <v>16452.52</v>
      </c>
      <c r="O91" s="597">
        <v>0</v>
      </c>
      <c r="P91" s="597">
        <v>0</v>
      </c>
      <c r="Q91" s="478">
        <v>14500</v>
      </c>
      <c r="R91" s="478">
        <v>14500</v>
      </c>
      <c r="S91" s="478">
        <v>15225</v>
      </c>
      <c r="T91" s="475">
        <f t="shared" si="15"/>
        <v>725</v>
      </c>
      <c r="U91" s="478"/>
      <c r="V91" s="475">
        <f>S91*(5%)+S91</f>
        <v>15986.25</v>
      </c>
      <c r="W91" s="475">
        <f t="shared" ref="W91:Y92" si="16">V91*(5%)+V91</f>
        <v>16785.5625</v>
      </c>
      <c r="X91" s="475">
        <f t="shared" si="16"/>
        <v>17624.840625000001</v>
      </c>
      <c r="Y91" s="475">
        <f t="shared" si="16"/>
        <v>18506.082656250001</v>
      </c>
      <c r="Z91" s="479" t="s">
        <v>1387</v>
      </c>
    </row>
    <row r="92" spans="1:35">
      <c r="A92" s="462" t="s">
        <v>1456</v>
      </c>
      <c r="B92" s="462" t="s">
        <v>1457</v>
      </c>
      <c r="C92" s="462"/>
      <c r="D92" s="462"/>
      <c r="E92" s="475">
        <v>779.82</v>
      </c>
      <c r="F92" s="475">
        <v>593.25</v>
      </c>
      <c r="G92" s="475">
        <v>588.04999999999995</v>
      </c>
      <c r="H92" s="475">
        <v>793.4</v>
      </c>
      <c r="I92" s="475">
        <v>435.32</v>
      </c>
      <c r="J92" s="475">
        <v>641.83000000000004</v>
      </c>
      <c r="K92" s="475">
        <v>602.78</v>
      </c>
      <c r="L92" s="477">
        <v>598</v>
      </c>
      <c r="M92" s="478">
        <v>1248.75</v>
      </c>
      <c r="N92" s="478">
        <v>1243.48</v>
      </c>
      <c r="O92" s="597">
        <v>0</v>
      </c>
      <c r="P92" s="597">
        <v>0</v>
      </c>
      <c r="Q92" s="478">
        <v>1000</v>
      </c>
      <c r="R92" s="478">
        <v>1100</v>
      </c>
      <c r="S92" s="478">
        <v>1155</v>
      </c>
      <c r="T92" s="475">
        <f t="shared" si="15"/>
        <v>155</v>
      </c>
      <c r="U92" s="478"/>
      <c r="V92" s="475">
        <f>S92*(5%)+S92</f>
        <v>1212.75</v>
      </c>
      <c r="W92" s="475">
        <f t="shared" si="16"/>
        <v>1273.3875</v>
      </c>
      <c r="X92" s="475">
        <f t="shared" si="16"/>
        <v>1337.056875</v>
      </c>
      <c r="Y92" s="475">
        <f t="shared" si="16"/>
        <v>1403.9097187499999</v>
      </c>
      <c r="Z92" s="479" t="s">
        <v>1387</v>
      </c>
    </row>
    <row r="93" spans="1:35" ht="39" customHeight="1">
      <c r="A93" s="462" t="s">
        <v>1458</v>
      </c>
      <c r="B93" s="462" t="s">
        <v>1459</v>
      </c>
      <c r="C93" s="462"/>
      <c r="D93" s="462"/>
      <c r="E93" s="475">
        <v>249676.33</v>
      </c>
      <c r="F93" s="475">
        <v>225674.43</v>
      </c>
      <c r="G93" s="475">
        <v>228146.82</v>
      </c>
      <c r="H93" s="475">
        <v>250706.43</v>
      </c>
      <c r="I93" s="475">
        <v>285657.02</v>
      </c>
      <c r="J93" s="475">
        <v>385082.33</v>
      </c>
      <c r="K93" s="475">
        <v>311203.24</v>
      </c>
      <c r="L93" s="478">
        <v>311084</v>
      </c>
      <c r="M93" s="478">
        <v>276264.65000000002</v>
      </c>
      <c r="N93" s="478">
        <v>264778.03000000003</v>
      </c>
      <c r="O93" s="597">
        <v>0</v>
      </c>
      <c r="P93" s="597">
        <v>0</v>
      </c>
      <c r="Q93" s="478">
        <v>260000</v>
      </c>
      <c r="R93" s="478">
        <v>260000</v>
      </c>
      <c r="S93" s="478">
        <v>250000</v>
      </c>
      <c r="T93" s="475">
        <f t="shared" si="15"/>
        <v>-10000</v>
      </c>
      <c r="U93" s="478"/>
      <c r="V93" s="514">
        <v>250000</v>
      </c>
      <c r="W93" s="514">
        <v>275000</v>
      </c>
      <c r="X93" s="514">
        <v>275000</v>
      </c>
      <c r="Y93" s="514">
        <v>275000</v>
      </c>
      <c r="Z93" s="515" t="s">
        <v>1460</v>
      </c>
    </row>
    <row r="94" spans="1:35" ht="13.5" customHeight="1">
      <c r="A94" s="462" t="s">
        <v>1461</v>
      </c>
      <c r="B94" s="462" t="s">
        <v>1462</v>
      </c>
      <c r="C94" s="462"/>
      <c r="D94" s="462"/>
      <c r="E94" s="475">
        <v>6160.98</v>
      </c>
      <c r="F94" s="475">
        <v>7339.35</v>
      </c>
      <c r="G94" s="475">
        <v>7198.48</v>
      </c>
      <c r="H94" s="475">
        <v>6239.12</v>
      </c>
      <c r="I94" s="475">
        <v>6343.12</v>
      </c>
      <c r="J94" s="475">
        <v>8705.7199999999993</v>
      </c>
      <c r="K94" s="475">
        <v>7122.4</v>
      </c>
      <c r="L94" s="478">
        <v>6741</v>
      </c>
      <c r="M94" s="478">
        <v>6035.81</v>
      </c>
      <c r="N94" s="478">
        <v>6043.2</v>
      </c>
      <c r="O94" s="597">
        <v>0</v>
      </c>
      <c r="P94" s="597">
        <v>0</v>
      </c>
      <c r="Q94" s="478">
        <v>7500</v>
      </c>
      <c r="R94" s="478">
        <v>7500</v>
      </c>
      <c r="S94" s="478">
        <v>7500</v>
      </c>
      <c r="T94" s="475">
        <f t="shared" si="15"/>
        <v>0</v>
      </c>
      <c r="U94" s="478"/>
      <c r="V94" s="478">
        <v>7500</v>
      </c>
      <c r="W94" s="478">
        <v>8000</v>
      </c>
      <c r="X94" s="478">
        <v>8000</v>
      </c>
      <c r="Y94" s="478">
        <v>8000</v>
      </c>
      <c r="Z94" s="503"/>
    </row>
    <row r="95" spans="1:35">
      <c r="A95" s="462" t="s">
        <v>1463</v>
      </c>
      <c r="B95" s="462" t="s">
        <v>1464</v>
      </c>
      <c r="C95" s="462"/>
      <c r="D95" s="462"/>
      <c r="E95" s="475">
        <v>7735.85</v>
      </c>
      <c r="F95" s="475">
        <v>1231.6099999999999</v>
      </c>
      <c r="G95" s="475">
        <v>1175.8399999999999</v>
      </c>
      <c r="H95" s="475">
        <v>1578.51</v>
      </c>
      <c r="I95" s="475">
        <v>10962.5</v>
      </c>
      <c r="J95" s="475">
        <v>4844.68</v>
      </c>
      <c r="K95" s="475">
        <v>0</v>
      </c>
      <c r="L95" s="478">
        <v>408</v>
      </c>
      <c r="M95" s="478">
        <v>7614.27</v>
      </c>
      <c r="N95" s="478">
        <v>828.5</v>
      </c>
      <c r="O95" s="597">
        <v>0</v>
      </c>
      <c r="P95" s="597">
        <v>0</v>
      </c>
      <c r="Q95" s="475">
        <v>9000</v>
      </c>
      <c r="R95" s="478">
        <v>9000</v>
      </c>
      <c r="S95" s="478">
        <v>9450</v>
      </c>
      <c r="T95" s="475">
        <f t="shared" si="15"/>
        <v>450</v>
      </c>
      <c r="U95" s="478"/>
      <c r="V95" s="475">
        <f>S95*(5%)+S95</f>
        <v>9922.5</v>
      </c>
      <c r="W95" s="475">
        <f>V95*(5%)+V95</f>
        <v>10418.625</v>
      </c>
      <c r="X95" s="475">
        <f>W95*(5%)+W95</f>
        <v>10939.55625</v>
      </c>
      <c r="Y95" s="475">
        <f>X95*(5%)+X95</f>
        <v>11486.534062499999</v>
      </c>
      <c r="Z95" s="479" t="s">
        <v>1387</v>
      </c>
    </row>
    <row r="96" spans="1:35">
      <c r="A96" s="462" t="s">
        <v>1465</v>
      </c>
      <c r="B96" s="462" t="s">
        <v>1466</v>
      </c>
      <c r="C96" s="462"/>
      <c r="D96" s="462"/>
      <c r="E96" s="475">
        <v>10222.040000000001</v>
      </c>
      <c r="F96" s="475">
        <v>6832</v>
      </c>
      <c r="G96" s="475">
        <v>13124.14</v>
      </c>
      <c r="H96" s="475">
        <v>9732.7000000000007</v>
      </c>
      <c r="I96" s="475">
        <v>9644.98</v>
      </c>
      <c r="J96" s="475">
        <v>6244.08</v>
      </c>
      <c r="K96" s="475">
        <v>9011.1299999999992</v>
      </c>
      <c r="L96" s="478">
        <v>9796</v>
      </c>
      <c r="M96" s="478">
        <v>12919.93</v>
      </c>
      <c r="N96" s="478">
        <v>10808.4</v>
      </c>
      <c r="O96" s="597">
        <v>0</v>
      </c>
      <c r="P96" s="597">
        <v>0</v>
      </c>
      <c r="Q96" s="478">
        <v>10500</v>
      </c>
      <c r="R96" s="478">
        <v>8500</v>
      </c>
      <c r="S96" s="478">
        <v>10500</v>
      </c>
      <c r="T96" s="475">
        <f t="shared" si="15"/>
        <v>0</v>
      </c>
      <c r="U96" s="478"/>
      <c r="V96" s="478">
        <v>11000</v>
      </c>
      <c r="W96" s="478">
        <v>11500</v>
      </c>
      <c r="X96" s="478">
        <v>12000</v>
      </c>
      <c r="Y96" s="478">
        <v>12000</v>
      </c>
      <c r="Z96" s="479" t="s">
        <v>1467</v>
      </c>
    </row>
    <row r="97" spans="1:29">
      <c r="A97" s="462" t="s">
        <v>1468</v>
      </c>
      <c r="B97" s="462" t="s">
        <v>1469</v>
      </c>
      <c r="C97" s="462"/>
      <c r="D97" s="462"/>
      <c r="E97" s="475">
        <v>9627.8700000000008</v>
      </c>
      <c r="F97" s="475">
        <v>5029.74</v>
      </c>
      <c r="G97" s="475">
        <v>6218.56</v>
      </c>
      <c r="H97" s="475">
        <v>4831.25</v>
      </c>
      <c r="I97" s="475">
        <v>8837.7000000000007</v>
      </c>
      <c r="J97" s="475">
        <v>8820.75</v>
      </c>
      <c r="K97" s="475">
        <v>9655.2800000000007</v>
      </c>
      <c r="L97" s="478">
        <v>10640</v>
      </c>
      <c r="M97" s="478">
        <v>10894.17</v>
      </c>
      <c r="N97" s="478">
        <v>9281.34</v>
      </c>
      <c r="O97" s="597">
        <v>0</v>
      </c>
      <c r="P97" s="597">
        <v>0</v>
      </c>
      <c r="Q97" s="478">
        <v>8500</v>
      </c>
      <c r="R97" s="478">
        <v>8500</v>
      </c>
      <c r="S97" s="478">
        <v>9000</v>
      </c>
      <c r="T97" s="475">
        <f t="shared" si="15"/>
        <v>500</v>
      </c>
      <c r="U97" s="478"/>
      <c r="V97" s="478">
        <v>9000</v>
      </c>
      <c r="W97" s="478">
        <v>9500</v>
      </c>
      <c r="X97" s="478">
        <v>9500</v>
      </c>
      <c r="Y97" s="478">
        <v>9500</v>
      </c>
      <c r="Z97" s="479" t="s">
        <v>1467</v>
      </c>
    </row>
    <row r="98" spans="1:29">
      <c r="A98" s="462" t="s">
        <v>1470</v>
      </c>
      <c r="B98" s="462" t="s">
        <v>1471</v>
      </c>
      <c r="C98" s="462"/>
      <c r="D98" s="462"/>
      <c r="E98" s="475">
        <v>8144.85</v>
      </c>
      <c r="F98" s="475">
        <v>16814.580000000002</v>
      </c>
      <c r="G98" s="475">
        <v>9391.09</v>
      </c>
      <c r="H98" s="475">
        <v>7426.56</v>
      </c>
      <c r="I98" s="475">
        <v>11183.47</v>
      </c>
      <c r="J98" s="475">
        <v>10191.26</v>
      </c>
      <c r="K98" s="475">
        <v>10225.959999999999</v>
      </c>
      <c r="L98" s="478">
        <v>10135</v>
      </c>
      <c r="M98" s="478">
        <v>9158.11</v>
      </c>
      <c r="N98" s="478">
        <v>15807.55</v>
      </c>
      <c r="O98" s="597">
        <v>0</v>
      </c>
      <c r="P98" s="597">
        <v>0</v>
      </c>
      <c r="Q98" s="478">
        <v>14000</v>
      </c>
      <c r="R98" s="478">
        <v>15000</v>
      </c>
      <c r="S98" s="478">
        <v>14500</v>
      </c>
      <c r="T98" s="475">
        <f t="shared" si="15"/>
        <v>500</v>
      </c>
      <c r="U98" s="478"/>
      <c r="V98" s="478">
        <v>14500</v>
      </c>
      <c r="W98" s="478">
        <v>15000</v>
      </c>
      <c r="X98" s="478">
        <v>15500</v>
      </c>
      <c r="Y98" s="478">
        <v>15500</v>
      </c>
      <c r="Z98" s="479" t="s">
        <v>1472</v>
      </c>
    </row>
    <row r="99" spans="1:29">
      <c r="A99" s="462"/>
      <c r="B99" s="462"/>
      <c r="C99" s="462"/>
      <c r="D99" s="462"/>
      <c r="E99" s="516"/>
      <c r="F99" s="511"/>
      <c r="G99" s="512"/>
      <c r="H99" s="512"/>
      <c r="I99" s="513"/>
      <c r="J99" s="517"/>
      <c r="K99" s="517"/>
      <c r="L99" s="518"/>
      <c r="M99" s="518"/>
      <c r="N99" s="518"/>
      <c r="O99" s="604"/>
      <c r="P99" s="604"/>
      <c r="Q99" s="518"/>
      <c r="R99" s="518"/>
      <c r="S99" s="518"/>
      <c r="T99" s="475">
        <f t="shared" si="15"/>
        <v>0</v>
      </c>
      <c r="U99" s="518"/>
      <c r="V99" s="519"/>
      <c r="W99" s="519"/>
      <c r="X99" s="519"/>
      <c r="Y99" s="519"/>
    </row>
    <row r="100" spans="1:29" ht="27">
      <c r="A100" s="462" t="s">
        <v>1473</v>
      </c>
      <c r="B100" s="462" t="s">
        <v>1474</v>
      </c>
      <c r="C100" s="462"/>
      <c r="D100" s="462"/>
      <c r="E100" s="485">
        <v>24889.45</v>
      </c>
      <c r="F100" s="485">
        <v>19590.53</v>
      </c>
      <c r="G100" s="485">
        <v>14600.95</v>
      </c>
      <c r="H100" s="485">
        <v>32698.240000000002</v>
      </c>
      <c r="I100" s="485">
        <v>11249</v>
      </c>
      <c r="J100" s="485">
        <v>0</v>
      </c>
      <c r="K100" s="485">
        <v>47367.32</v>
      </c>
      <c r="L100" s="486">
        <v>33965</v>
      </c>
      <c r="M100" s="487">
        <v>13292.86</v>
      </c>
      <c r="N100" s="520">
        <v>0</v>
      </c>
      <c r="O100" s="605">
        <v>0</v>
      </c>
      <c r="P100" s="605">
        <v>0</v>
      </c>
      <c r="Q100" s="520">
        <v>8700</v>
      </c>
      <c r="R100" s="485">
        <v>8700</v>
      </c>
      <c r="S100" s="520">
        <v>1330307</v>
      </c>
      <c r="T100" s="485">
        <f t="shared" si="15"/>
        <v>1321607</v>
      </c>
      <c r="U100" s="520"/>
      <c r="V100" s="520">
        <v>325791</v>
      </c>
      <c r="W100" s="520">
        <v>157751</v>
      </c>
      <c r="X100" s="521">
        <v>316819</v>
      </c>
      <c r="Y100" s="521">
        <v>142191</v>
      </c>
      <c r="Z100" s="503" t="s">
        <v>1475</v>
      </c>
      <c r="AA100" s="522"/>
      <c r="AB100" s="522"/>
      <c r="AC100" s="523"/>
    </row>
    <row r="101" spans="1:29">
      <c r="E101" s="524"/>
      <c r="F101" s="473"/>
    </row>
    <row r="102" spans="1:29" ht="15.75">
      <c r="B102" s="506" t="s">
        <v>1476</v>
      </c>
      <c r="C102" s="462"/>
      <c r="E102" s="508">
        <f>SUM(E60:E100)</f>
        <v>1809844.9400000004</v>
      </c>
      <c r="F102" s="508">
        <f>SUM(F60:F101)</f>
        <v>1698047.3</v>
      </c>
      <c r="G102" s="508">
        <f>SUM(G60:G101)</f>
        <v>1648862.0600000003</v>
      </c>
      <c r="H102" s="508">
        <f>SUM(H60:H101)</f>
        <v>1800115.3499999999</v>
      </c>
      <c r="I102" s="508">
        <f t="shared" ref="I102:Y102" si="17">SUM(I60:I100)</f>
        <v>1795033.1900000002</v>
      </c>
      <c r="J102" s="508">
        <f t="shared" si="17"/>
        <v>1725469.0200000003</v>
      </c>
      <c r="K102" s="508">
        <f t="shared" si="17"/>
        <v>1607004.3299999996</v>
      </c>
      <c r="L102" s="508">
        <f t="shared" si="17"/>
        <v>1577239</v>
      </c>
      <c r="M102" s="508">
        <f t="shared" si="17"/>
        <v>1528604.61</v>
      </c>
      <c r="N102" s="508">
        <f t="shared" si="17"/>
        <v>1481193.0699999996</v>
      </c>
      <c r="O102" s="603">
        <f t="shared" ref="O102:P102" si="18">SUM(O60:O100)</f>
        <v>0</v>
      </c>
      <c r="P102" s="603">
        <f t="shared" si="18"/>
        <v>0</v>
      </c>
      <c r="Q102" s="508">
        <f t="shared" si="17"/>
        <v>1590390.4836499998</v>
      </c>
      <c r="R102" s="508">
        <f t="shared" si="17"/>
        <v>1627830.7675000001</v>
      </c>
      <c r="S102" s="508">
        <f t="shared" si="17"/>
        <v>2969444.019595</v>
      </c>
      <c r="T102" s="490">
        <f t="shared" si="15"/>
        <v>1379053.5359450001</v>
      </c>
      <c r="U102" s="508"/>
      <c r="V102" s="508">
        <f t="shared" si="17"/>
        <v>2008054.69018285</v>
      </c>
      <c r="W102" s="508">
        <f t="shared" si="17"/>
        <v>1912233.4428883356</v>
      </c>
      <c r="X102" s="508">
        <f t="shared" si="17"/>
        <v>2116085.3002749858</v>
      </c>
      <c r="Y102" s="508">
        <f t="shared" si="17"/>
        <v>1987368.1425882359</v>
      </c>
    </row>
    <row r="103" spans="1:29">
      <c r="A103" s="462"/>
      <c r="B103" s="462"/>
      <c r="C103" s="462"/>
      <c r="D103" s="462"/>
      <c r="E103" s="462"/>
      <c r="F103" s="473"/>
    </row>
    <row r="104" spans="1:29">
      <c r="A104" s="462" t="s">
        <v>1477</v>
      </c>
      <c r="B104" s="462" t="s">
        <v>1478</v>
      </c>
      <c r="C104" s="462"/>
      <c r="D104" s="462"/>
      <c r="E104" s="475">
        <v>65710.55</v>
      </c>
      <c r="F104" s="475">
        <v>68387.429999999993</v>
      </c>
      <c r="G104" s="475">
        <v>71130.69</v>
      </c>
      <c r="H104" s="475">
        <v>72812.31</v>
      </c>
      <c r="I104" s="475">
        <v>113419.23</v>
      </c>
      <c r="J104" s="475">
        <v>123029.63</v>
      </c>
      <c r="K104" s="476">
        <v>124743.8</v>
      </c>
      <c r="L104" s="475">
        <v>111401</v>
      </c>
      <c r="M104" s="475">
        <v>126569.12</v>
      </c>
      <c r="N104" s="478">
        <v>138728.49</v>
      </c>
      <c r="O104" s="597">
        <v>0</v>
      </c>
      <c r="P104" s="597">
        <v>0</v>
      </c>
      <c r="Q104" s="475">
        <v>138720</v>
      </c>
      <c r="R104" s="475">
        <v>138720</v>
      </c>
      <c r="S104" s="475">
        <f>R104*102%</f>
        <v>141494.39999999999</v>
      </c>
      <c r="T104" s="475">
        <f t="shared" si="15"/>
        <v>2774.3999999999942</v>
      </c>
      <c r="U104" s="475"/>
      <c r="V104" s="475">
        <f>S104*102%</f>
        <v>144324.288</v>
      </c>
      <c r="W104" s="475">
        <f t="shared" ref="W104:Y105" si="19">V104*102%</f>
        <v>147210.77376000001</v>
      </c>
      <c r="X104" s="475">
        <f t="shared" si="19"/>
        <v>150154.98923520002</v>
      </c>
      <c r="Y104" s="475">
        <f t="shared" si="19"/>
        <v>153158.08901990403</v>
      </c>
      <c r="Z104" s="479" t="s">
        <v>1479</v>
      </c>
    </row>
    <row r="105" spans="1:29">
      <c r="A105" s="462" t="s">
        <v>1480</v>
      </c>
      <c r="B105" s="462" t="s">
        <v>1481</v>
      </c>
      <c r="C105" s="462"/>
      <c r="D105" s="462"/>
      <c r="E105" s="475">
        <v>41613.199999999997</v>
      </c>
      <c r="F105" s="475">
        <v>43614.87</v>
      </c>
      <c r="G105" s="475">
        <v>45794.9</v>
      </c>
      <c r="H105" s="475">
        <v>47738.2</v>
      </c>
      <c r="I105" s="475">
        <v>51120.52</v>
      </c>
      <c r="J105" s="475">
        <v>51839.1</v>
      </c>
      <c r="K105" s="475">
        <v>52176.5</v>
      </c>
      <c r="L105" s="475">
        <v>52820</v>
      </c>
      <c r="M105" s="475">
        <v>53883.78</v>
      </c>
      <c r="N105" s="478">
        <v>54955.25</v>
      </c>
      <c r="O105" s="597">
        <v>0</v>
      </c>
      <c r="P105" s="597">
        <v>0</v>
      </c>
      <c r="Q105" s="475">
        <v>55080</v>
      </c>
      <c r="R105" s="475">
        <v>55080</v>
      </c>
      <c r="S105" s="475">
        <f>R105*102%</f>
        <v>56181.599999999999</v>
      </c>
      <c r="T105" s="475">
        <f t="shared" si="15"/>
        <v>1101.5999999999985</v>
      </c>
      <c r="U105" s="475"/>
      <c r="V105" s="475">
        <f>S105*102%</f>
        <v>57305.231999999996</v>
      </c>
      <c r="W105" s="475">
        <f t="shared" si="19"/>
        <v>58451.336639999994</v>
      </c>
      <c r="X105" s="475">
        <f t="shared" si="19"/>
        <v>59620.363372799999</v>
      </c>
      <c r="Y105" s="475">
        <f t="shared" si="19"/>
        <v>60812.770640256</v>
      </c>
      <c r="Z105" s="479" t="s">
        <v>1479</v>
      </c>
    </row>
    <row r="106" spans="1:29">
      <c r="A106" s="462" t="s">
        <v>1482</v>
      </c>
      <c r="B106" s="462" t="s">
        <v>1381</v>
      </c>
      <c r="C106" s="462"/>
      <c r="D106" s="462"/>
      <c r="E106" s="475"/>
      <c r="F106" s="475"/>
      <c r="G106" s="475"/>
      <c r="H106" s="475"/>
      <c r="I106" s="475"/>
      <c r="J106" s="475">
        <v>13404.76</v>
      </c>
      <c r="K106" s="475">
        <v>13565.49</v>
      </c>
      <c r="L106" s="475">
        <v>12592</v>
      </c>
      <c r="M106" s="475">
        <v>13836.51</v>
      </c>
      <c r="N106" s="478">
        <v>14604.43</v>
      </c>
      <c r="O106" s="597">
        <v>0</v>
      </c>
      <c r="P106" s="597">
        <v>0</v>
      </c>
      <c r="Q106" s="475">
        <v>14218.86069</v>
      </c>
      <c r="R106" s="475">
        <f>(R104+R105)*0.0765</f>
        <v>14825.699999999999</v>
      </c>
      <c r="S106" s="475">
        <f>(S104+S105)*0.0765</f>
        <v>15122.214</v>
      </c>
      <c r="T106" s="475">
        <f t="shared" si="15"/>
        <v>903.35331000000042</v>
      </c>
      <c r="U106" s="475"/>
      <c r="V106" s="475">
        <f>(V104+V105)*0.0765</f>
        <v>15424.65828</v>
      </c>
      <c r="W106" s="475">
        <f>(W104+W105)*0.0765</f>
        <v>15733.1514456</v>
      </c>
      <c r="X106" s="475">
        <f>(X104+X105)*0.0765</f>
        <v>16047.814474512001</v>
      </c>
      <c r="Y106" s="475">
        <f>(Y104+Y105)*0.0765</f>
        <v>16368.770764002242</v>
      </c>
      <c r="Z106" s="479"/>
    </row>
    <row r="107" spans="1:29">
      <c r="A107" s="462" t="s">
        <v>1483</v>
      </c>
      <c r="B107" s="462" t="s">
        <v>1383</v>
      </c>
      <c r="C107" s="462"/>
      <c r="D107" s="462"/>
      <c r="E107" s="475"/>
      <c r="F107" s="475"/>
      <c r="G107" s="475"/>
      <c r="H107" s="475"/>
      <c r="I107" s="475"/>
      <c r="J107" s="475">
        <v>357.01</v>
      </c>
      <c r="K107" s="475">
        <v>848.59</v>
      </c>
      <c r="L107" s="476">
        <v>1519</v>
      </c>
      <c r="M107" s="476">
        <v>2104.87</v>
      </c>
      <c r="N107" s="478">
        <v>1582.47</v>
      </c>
      <c r="O107" s="597">
        <v>0</v>
      </c>
      <c r="P107" s="597">
        <v>0</v>
      </c>
      <c r="Q107" s="476">
        <v>1516</v>
      </c>
      <c r="R107" s="476">
        <v>1516</v>
      </c>
      <c r="S107" s="476">
        <v>1561</v>
      </c>
      <c r="T107" s="475">
        <f t="shared" si="15"/>
        <v>45</v>
      </c>
      <c r="U107" s="476"/>
      <c r="V107" s="475">
        <f>S107*(5%)+S107</f>
        <v>1639.05</v>
      </c>
      <c r="W107" s="475">
        <f>V107*(3%)+V107</f>
        <v>1688.2214999999999</v>
      </c>
      <c r="X107" s="475">
        <f>W107*(3%)+W107</f>
        <v>1738.8681449999999</v>
      </c>
      <c r="Y107" s="475">
        <f>X107*(3%)+X107</f>
        <v>1791.0341893499999</v>
      </c>
      <c r="Z107" s="479" t="s">
        <v>1384</v>
      </c>
    </row>
    <row r="108" spans="1:29">
      <c r="A108" s="462" t="s">
        <v>1484</v>
      </c>
      <c r="B108" s="462" t="s">
        <v>1485</v>
      </c>
      <c r="C108" s="462"/>
      <c r="D108" s="462"/>
      <c r="E108" s="475">
        <v>988.58</v>
      </c>
      <c r="F108" s="475">
        <v>1418.31</v>
      </c>
      <c r="G108" s="475">
        <v>766.84</v>
      </c>
      <c r="H108" s="475">
        <v>725</v>
      </c>
      <c r="I108" s="475">
        <v>561.87</v>
      </c>
      <c r="J108" s="475">
        <v>241.23</v>
      </c>
      <c r="K108" s="475">
        <v>123.03</v>
      </c>
      <c r="L108" s="478">
        <v>419</v>
      </c>
      <c r="M108" s="478">
        <v>101.94</v>
      </c>
      <c r="N108" s="478">
        <v>73.87</v>
      </c>
      <c r="O108" s="597">
        <v>0</v>
      </c>
      <c r="P108" s="597">
        <v>0</v>
      </c>
      <c r="Q108" s="478">
        <v>1000</v>
      </c>
      <c r="R108" s="478">
        <v>1000</v>
      </c>
      <c r="S108" s="478">
        <v>1000</v>
      </c>
      <c r="T108" s="475">
        <f t="shared" si="15"/>
        <v>0</v>
      </c>
      <c r="U108" s="478"/>
      <c r="V108" s="478">
        <v>1000</v>
      </c>
      <c r="W108" s="478">
        <v>1000</v>
      </c>
      <c r="X108" s="478">
        <v>1000</v>
      </c>
      <c r="Y108" s="478">
        <v>1000</v>
      </c>
      <c r="Z108" s="479" t="s">
        <v>1486</v>
      </c>
    </row>
    <row r="109" spans="1:29">
      <c r="A109" s="462" t="s">
        <v>1487</v>
      </c>
      <c r="B109" s="462" t="s">
        <v>1488</v>
      </c>
      <c r="C109" s="462"/>
      <c r="D109" s="462"/>
      <c r="E109" s="475">
        <v>2134.9899999999998</v>
      </c>
      <c r="F109" s="475">
        <v>2283.2600000000002</v>
      </c>
      <c r="G109" s="475">
        <v>2302.29</v>
      </c>
      <c r="H109" s="475">
        <v>1833.27</v>
      </c>
      <c r="I109" s="475">
        <v>2047.71</v>
      </c>
      <c r="J109" s="475">
        <v>3101.34</v>
      </c>
      <c r="K109" s="475">
        <v>2883.93</v>
      </c>
      <c r="L109" s="478">
        <v>2256</v>
      </c>
      <c r="M109" s="478">
        <v>2352.33</v>
      </c>
      <c r="N109" s="478">
        <v>2960.86</v>
      </c>
      <c r="O109" s="597">
        <v>0</v>
      </c>
      <c r="P109" s="597">
        <v>0</v>
      </c>
      <c r="Q109" s="478">
        <v>2500</v>
      </c>
      <c r="R109" s="478">
        <v>3200</v>
      </c>
      <c r="S109" s="478">
        <v>3000</v>
      </c>
      <c r="T109" s="475">
        <f t="shared" si="15"/>
        <v>500</v>
      </c>
      <c r="U109" s="478"/>
      <c r="V109" s="478">
        <v>3000</v>
      </c>
      <c r="W109" s="478">
        <v>3000</v>
      </c>
      <c r="X109" s="478">
        <v>3200</v>
      </c>
      <c r="Y109" s="478">
        <v>3200</v>
      </c>
      <c r="Z109" s="479" t="s">
        <v>1467</v>
      </c>
    </row>
    <row r="110" spans="1:29">
      <c r="A110" s="462" t="s">
        <v>1489</v>
      </c>
      <c r="B110" s="462" t="s">
        <v>1490</v>
      </c>
      <c r="C110" s="462"/>
      <c r="D110" s="462"/>
      <c r="E110" s="475">
        <v>10883.08</v>
      </c>
      <c r="F110" s="475">
        <v>6438.17</v>
      </c>
      <c r="G110" s="475">
        <v>9118.15</v>
      </c>
      <c r="H110" s="475">
        <v>6719.1</v>
      </c>
      <c r="I110" s="475">
        <v>14721.08</v>
      </c>
      <c r="J110" s="475">
        <v>12284.46</v>
      </c>
      <c r="K110" s="475">
        <v>16622.34</v>
      </c>
      <c r="L110" s="477">
        <v>12763</v>
      </c>
      <c r="M110" s="477">
        <v>14494.47</v>
      </c>
      <c r="N110" s="478">
        <v>19143.73</v>
      </c>
      <c r="O110" s="597">
        <v>0</v>
      </c>
      <c r="P110" s="597">
        <v>0</v>
      </c>
      <c r="Q110" s="477">
        <v>18500</v>
      </c>
      <c r="R110" s="477">
        <v>23000</v>
      </c>
      <c r="S110" s="477">
        <v>20000</v>
      </c>
      <c r="T110" s="475">
        <f t="shared" si="15"/>
        <v>1500</v>
      </c>
      <c r="U110" s="477"/>
      <c r="V110" s="477">
        <v>20000</v>
      </c>
      <c r="W110" s="477">
        <v>20000</v>
      </c>
      <c r="X110" s="477">
        <v>21000</v>
      </c>
      <c r="Y110" s="477">
        <v>21000</v>
      </c>
      <c r="Z110" s="479" t="s">
        <v>1467</v>
      </c>
    </row>
    <row r="111" spans="1:29">
      <c r="A111" s="525" t="s">
        <v>1491</v>
      </c>
      <c r="B111" s="525" t="s">
        <v>1492</v>
      </c>
      <c r="C111" s="525"/>
      <c r="D111" s="462"/>
      <c r="E111" s="475">
        <v>278.23</v>
      </c>
      <c r="F111" s="475">
        <v>0</v>
      </c>
      <c r="G111" s="475">
        <v>0</v>
      </c>
      <c r="H111" s="475">
        <v>0</v>
      </c>
      <c r="I111" s="475">
        <v>0</v>
      </c>
      <c r="J111" s="475">
        <v>0</v>
      </c>
      <c r="K111" s="475">
        <v>0</v>
      </c>
      <c r="L111" s="475">
        <v>0</v>
      </c>
      <c r="M111" s="475">
        <v>0</v>
      </c>
      <c r="N111" s="478">
        <v>0</v>
      </c>
      <c r="O111" s="597">
        <v>0</v>
      </c>
      <c r="P111" s="597">
        <v>0</v>
      </c>
      <c r="Q111" s="475">
        <v>0</v>
      </c>
      <c r="R111" s="475">
        <v>0</v>
      </c>
      <c r="S111" s="475">
        <v>0</v>
      </c>
      <c r="T111" s="475">
        <f t="shared" si="15"/>
        <v>0</v>
      </c>
      <c r="U111" s="475"/>
      <c r="V111" s="475">
        <v>0</v>
      </c>
      <c r="W111" s="475">
        <v>0</v>
      </c>
      <c r="X111" s="475">
        <v>0</v>
      </c>
      <c r="Y111" s="475">
        <v>0</v>
      </c>
      <c r="Z111" s="479"/>
    </row>
    <row r="112" spans="1:29">
      <c r="A112" s="462" t="s">
        <v>1493</v>
      </c>
      <c r="B112" s="462" t="s">
        <v>1494</v>
      </c>
      <c r="C112" s="462"/>
      <c r="D112" s="462"/>
      <c r="E112" s="475">
        <v>2795.61</v>
      </c>
      <c r="F112" s="475">
        <v>2254.8000000000002</v>
      </c>
      <c r="G112" s="475">
        <v>4719.38</v>
      </c>
      <c r="H112" s="475">
        <v>6527.09</v>
      </c>
      <c r="I112" s="475">
        <v>5757.46</v>
      </c>
      <c r="J112" s="475">
        <v>5991.84</v>
      </c>
      <c r="K112" s="475">
        <v>5271.17</v>
      </c>
      <c r="L112" s="478">
        <v>6895</v>
      </c>
      <c r="M112" s="478">
        <v>5642.5</v>
      </c>
      <c r="N112" s="478">
        <v>12208.65</v>
      </c>
      <c r="O112" s="597">
        <v>0</v>
      </c>
      <c r="P112" s="597">
        <v>0</v>
      </c>
      <c r="Q112" s="478">
        <v>10500</v>
      </c>
      <c r="R112" s="478">
        <v>9000</v>
      </c>
      <c r="S112" s="478">
        <v>10000</v>
      </c>
      <c r="T112" s="475">
        <f t="shared" si="15"/>
        <v>-500</v>
      </c>
      <c r="U112" s="478"/>
      <c r="V112" s="478">
        <v>10000</v>
      </c>
      <c r="W112" s="478">
        <v>10000</v>
      </c>
      <c r="X112" s="478">
        <v>10500</v>
      </c>
      <c r="Y112" s="478">
        <v>10500</v>
      </c>
      <c r="Z112" s="503"/>
    </row>
    <row r="113" spans="1:26">
      <c r="A113" s="462" t="s">
        <v>1495</v>
      </c>
      <c r="B113" s="462" t="s">
        <v>1496</v>
      </c>
      <c r="C113" s="462"/>
      <c r="D113" s="462"/>
      <c r="E113" s="475">
        <v>14250</v>
      </c>
      <c r="F113" s="475">
        <v>12500</v>
      </c>
      <c r="G113" s="475">
        <v>13000</v>
      </c>
      <c r="H113" s="475">
        <v>7950</v>
      </c>
      <c r="I113" s="475">
        <v>10517.5</v>
      </c>
      <c r="J113" s="475">
        <v>9595</v>
      </c>
      <c r="K113" s="475">
        <v>9750</v>
      </c>
      <c r="L113" s="475">
        <v>10000</v>
      </c>
      <c r="M113" s="478">
        <v>10300</v>
      </c>
      <c r="N113" s="478">
        <v>10600</v>
      </c>
      <c r="O113" s="597">
        <v>0</v>
      </c>
      <c r="P113" s="597">
        <v>0</v>
      </c>
      <c r="Q113" s="478">
        <v>10900</v>
      </c>
      <c r="R113" s="478">
        <v>10900</v>
      </c>
      <c r="S113" s="478">
        <v>11445</v>
      </c>
      <c r="T113" s="475">
        <f t="shared" si="15"/>
        <v>545</v>
      </c>
      <c r="U113" s="478"/>
      <c r="V113" s="475">
        <f>S113*(5%)+S113</f>
        <v>12017.25</v>
      </c>
      <c r="W113" s="475">
        <f>V113*(5%)+V113</f>
        <v>12618.112499999999</v>
      </c>
      <c r="X113" s="475">
        <f>W113*(5%)+W113</f>
        <v>13249.018124999999</v>
      </c>
      <c r="Y113" s="475">
        <f>X113*(5%)+X113</f>
        <v>13911.469031249999</v>
      </c>
      <c r="Z113" s="479" t="s">
        <v>1387</v>
      </c>
    </row>
    <row r="114" spans="1:26">
      <c r="A114" s="462" t="s">
        <v>1497</v>
      </c>
      <c r="B114" s="462" t="s">
        <v>827</v>
      </c>
      <c r="C114" s="462"/>
      <c r="D114" s="462"/>
      <c r="E114" s="475">
        <v>0</v>
      </c>
      <c r="F114" s="475">
        <v>23172.02</v>
      </c>
      <c r="G114" s="475">
        <v>26442.89</v>
      </c>
      <c r="H114" s="475">
        <v>84449.2</v>
      </c>
      <c r="I114" s="475">
        <v>47102.94</v>
      </c>
      <c r="J114" s="475">
        <v>19249.84</v>
      </c>
      <c r="K114" s="475">
        <v>12342.5</v>
      </c>
      <c r="L114" s="478">
        <v>23428</v>
      </c>
      <c r="M114" s="478">
        <v>15320.92</v>
      </c>
      <c r="N114" s="478">
        <v>20015.560000000001</v>
      </c>
      <c r="O114" s="597">
        <v>0</v>
      </c>
      <c r="P114" s="597">
        <v>0</v>
      </c>
      <c r="Q114" s="478">
        <v>20000</v>
      </c>
      <c r="R114" s="477">
        <v>0</v>
      </c>
      <c r="S114" s="478">
        <v>90000</v>
      </c>
      <c r="T114" s="475">
        <f t="shared" si="15"/>
        <v>70000</v>
      </c>
      <c r="U114" s="478"/>
      <c r="V114" s="478">
        <v>532976</v>
      </c>
      <c r="W114" s="478">
        <v>22000</v>
      </c>
      <c r="X114" s="478">
        <v>141238</v>
      </c>
      <c r="Y114" s="478">
        <v>22000</v>
      </c>
      <c r="Z114" s="503" t="s">
        <v>1498</v>
      </c>
    </row>
    <row r="115" spans="1:26">
      <c r="A115" s="462" t="s">
        <v>1499</v>
      </c>
      <c r="B115" s="462" t="s">
        <v>1500</v>
      </c>
      <c r="C115" s="462"/>
      <c r="D115" s="462"/>
      <c r="E115" s="475">
        <v>3610.58</v>
      </c>
      <c r="F115" s="475">
        <v>6460</v>
      </c>
      <c r="G115" s="475">
        <v>9855.35</v>
      </c>
      <c r="H115" s="475">
        <v>19445.98</v>
      </c>
      <c r="I115" s="475">
        <v>34116.36</v>
      </c>
      <c r="J115" s="475">
        <v>28751.43</v>
      </c>
      <c r="K115" s="475">
        <v>22420.28</v>
      </c>
      <c r="L115" s="478">
        <v>5227</v>
      </c>
      <c r="M115" s="478">
        <v>18499.25</v>
      </c>
      <c r="N115" s="478">
        <v>13354.94</v>
      </c>
      <c r="O115" s="597">
        <v>0</v>
      </c>
      <c r="P115" s="597">
        <v>0</v>
      </c>
      <c r="Q115" s="526">
        <v>25000</v>
      </c>
      <c r="R115" s="478">
        <v>25000</v>
      </c>
      <c r="S115" s="526">
        <v>26250</v>
      </c>
      <c r="T115" s="475">
        <f t="shared" si="15"/>
        <v>1250</v>
      </c>
      <c r="U115" s="526"/>
      <c r="V115" s="475">
        <f>S115*(5%)+S115</f>
        <v>27562.5</v>
      </c>
      <c r="W115" s="475">
        <f t="shared" ref="W115:Y116" si="20">V115*(5%)+V115</f>
        <v>28940.625</v>
      </c>
      <c r="X115" s="475">
        <f t="shared" si="20"/>
        <v>30387.65625</v>
      </c>
      <c r="Y115" s="475">
        <f t="shared" si="20"/>
        <v>31907.0390625</v>
      </c>
      <c r="Z115" s="479" t="s">
        <v>1387</v>
      </c>
    </row>
    <row r="116" spans="1:26">
      <c r="A116" s="462" t="s">
        <v>1501</v>
      </c>
      <c r="B116" s="462" t="s">
        <v>1502</v>
      </c>
      <c r="C116" s="462"/>
      <c r="D116" s="462"/>
      <c r="E116" s="475">
        <v>5576.5</v>
      </c>
      <c r="F116" s="475">
        <v>10678.2</v>
      </c>
      <c r="G116" s="475">
        <v>11002.26</v>
      </c>
      <c r="H116" s="475">
        <v>11405.48</v>
      </c>
      <c r="I116" s="475">
        <v>13215.15</v>
      </c>
      <c r="J116" s="475">
        <v>13286.81</v>
      </c>
      <c r="K116" s="475">
        <v>13626.64</v>
      </c>
      <c r="L116" s="478">
        <v>14112</v>
      </c>
      <c r="M116" s="478">
        <v>14656.56</v>
      </c>
      <c r="N116" s="478">
        <v>13250.57</v>
      </c>
      <c r="O116" s="597">
        <v>0</v>
      </c>
      <c r="P116" s="597">
        <v>0</v>
      </c>
      <c r="Q116" s="478">
        <v>13834.300800000001</v>
      </c>
      <c r="R116" s="478">
        <v>18000</v>
      </c>
      <c r="S116" s="478">
        <v>16000</v>
      </c>
      <c r="T116" s="475">
        <f t="shared" si="15"/>
        <v>2165.6991999999991</v>
      </c>
      <c r="U116" s="478"/>
      <c r="V116" s="475">
        <f>S116*(5%)+S116</f>
        <v>16800</v>
      </c>
      <c r="W116" s="475">
        <f t="shared" si="20"/>
        <v>17640</v>
      </c>
      <c r="X116" s="475">
        <f t="shared" si="20"/>
        <v>18522</v>
      </c>
      <c r="Y116" s="475">
        <f t="shared" si="20"/>
        <v>19448.099999999999</v>
      </c>
      <c r="Z116" s="479" t="s">
        <v>1503</v>
      </c>
    </row>
    <row r="117" spans="1:26">
      <c r="A117" s="462" t="s">
        <v>1504</v>
      </c>
      <c r="B117" s="462" t="s">
        <v>1505</v>
      </c>
      <c r="C117" s="462"/>
      <c r="D117" s="462"/>
      <c r="E117" s="475">
        <v>1068</v>
      </c>
      <c r="F117" s="475">
        <v>-129</v>
      </c>
      <c r="G117" s="475">
        <v>1009</v>
      </c>
      <c r="H117" s="475">
        <v>605</v>
      </c>
      <c r="I117" s="475">
        <v>1035</v>
      </c>
      <c r="J117" s="475">
        <v>780</v>
      </c>
      <c r="K117" s="475">
        <v>780</v>
      </c>
      <c r="L117" s="477">
        <v>780</v>
      </c>
      <c r="M117" s="478">
        <v>0</v>
      </c>
      <c r="N117" s="478">
        <v>0</v>
      </c>
      <c r="O117" s="597">
        <v>0</v>
      </c>
      <c r="P117" s="597">
        <v>0</v>
      </c>
      <c r="Q117" s="478">
        <v>0</v>
      </c>
      <c r="R117" s="478">
        <v>0</v>
      </c>
      <c r="S117" s="478">
        <v>0</v>
      </c>
      <c r="T117" s="475">
        <f t="shared" si="15"/>
        <v>0</v>
      </c>
      <c r="U117" s="478"/>
      <c r="V117" s="478">
        <v>0</v>
      </c>
      <c r="W117" s="478">
        <v>0</v>
      </c>
      <c r="X117" s="478">
        <v>0</v>
      </c>
      <c r="Y117" s="478">
        <v>0</v>
      </c>
      <c r="Z117" s="479"/>
    </row>
    <row r="118" spans="1:26">
      <c r="A118" s="462" t="s">
        <v>1506</v>
      </c>
      <c r="B118" s="462" t="s">
        <v>1507</v>
      </c>
      <c r="C118" s="462"/>
      <c r="D118" s="462"/>
      <c r="E118" s="475">
        <v>2613.29</v>
      </c>
      <c r="F118" s="475">
        <v>2810.28</v>
      </c>
      <c r="G118" s="475">
        <v>2736.8</v>
      </c>
      <c r="H118" s="475">
        <v>3396.69</v>
      </c>
      <c r="I118" s="475">
        <v>2998.07</v>
      </c>
      <c r="J118" s="475">
        <v>3507.89</v>
      </c>
      <c r="K118" s="475">
        <v>1606.06</v>
      </c>
      <c r="L118" s="478">
        <v>1930</v>
      </c>
      <c r="M118" s="478">
        <v>1534.73</v>
      </c>
      <c r="N118" s="478">
        <v>3634.26</v>
      </c>
      <c r="O118" s="597">
        <v>0</v>
      </c>
      <c r="P118" s="597">
        <v>0</v>
      </c>
      <c r="Q118" s="478">
        <v>3000</v>
      </c>
      <c r="R118" s="478">
        <v>3000</v>
      </c>
      <c r="S118" s="478">
        <v>3000</v>
      </c>
      <c r="T118" s="475">
        <f t="shared" si="15"/>
        <v>0</v>
      </c>
      <c r="U118" s="478"/>
      <c r="V118" s="478">
        <v>3000</v>
      </c>
      <c r="W118" s="478">
        <v>3000</v>
      </c>
      <c r="X118" s="478">
        <v>3000</v>
      </c>
      <c r="Y118" s="478">
        <v>3000</v>
      </c>
      <c r="Z118" s="479"/>
    </row>
    <row r="119" spans="1:26" ht="27">
      <c r="A119" s="462" t="s">
        <v>1508</v>
      </c>
      <c r="B119" s="462" t="s">
        <v>1509</v>
      </c>
      <c r="C119" s="462"/>
      <c r="D119" s="462"/>
      <c r="E119" s="475">
        <v>0</v>
      </c>
      <c r="F119" s="475">
        <v>140</v>
      </c>
      <c r="G119" s="475">
        <v>0</v>
      </c>
      <c r="H119" s="475">
        <v>40.18</v>
      </c>
      <c r="I119" s="475">
        <v>5365</v>
      </c>
      <c r="J119" s="475">
        <v>0</v>
      </c>
      <c r="K119" s="475">
        <v>450</v>
      </c>
      <c r="L119" s="477">
        <v>9468</v>
      </c>
      <c r="M119" s="478">
        <v>20739.580000000002</v>
      </c>
      <c r="N119" s="478">
        <v>8160.36</v>
      </c>
      <c r="O119" s="597">
        <v>0</v>
      </c>
      <c r="P119" s="597">
        <v>0</v>
      </c>
      <c r="Q119" s="478">
        <v>7000</v>
      </c>
      <c r="R119" s="478">
        <v>55000</v>
      </c>
      <c r="S119" s="478">
        <v>7350</v>
      </c>
      <c r="T119" s="475">
        <f t="shared" si="15"/>
        <v>350</v>
      </c>
      <c r="U119" s="478"/>
      <c r="V119" s="475">
        <f>S119*(5%)+S119</f>
        <v>7717.5</v>
      </c>
      <c r="W119" s="475">
        <f t="shared" ref="W119:Y120" si="21">V119*(5%)+V119</f>
        <v>8103.375</v>
      </c>
      <c r="X119" s="475">
        <f t="shared" si="21"/>
        <v>8508.5437500000007</v>
      </c>
      <c r="Y119" s="475">
        <f t="shared" si="21"/>
        <v>8933.9709375000002</v>
      </c>
      <c r="Z119" s="479" t="s">
        <v>1510</v>
      </c>
    </row>
    <row r="120" spans="1:26">
      <c r="A120" s="462" t="s">
        <v>1511</v>
      </c>
      <c r="B120" s="462" t="s">
        <v>1512</v>
      </c>
      <c r="C120" s="462"/>
      <c r="D120" s="462"/>
      <c r="E120" s="475">
        <v>3857.7</v>
      </c>
      <c r="F120" s="475">
        <v>3951.8</v>
      </c>
      <c r="G120" s="475">
        <v>3885.6</v>
      </c>
      <c r="H120" s="475">
        <v>3937.36</v>
      </c>
      <c r="I120" s="475">
        <v>4492.18</v>
      </c>
      <c r="J120" s="475">
        <v>4700.2</v>
      </c>
      <c r="K120" s="475">
        <v>4734.95</v>
      </c>
      <c r="L120" s="478">
        <v>3516</v>
      </c>
      <c r="M120" s="478">
        <v>5382.22</v>
      </c>
      <c r="N120" s="478">
        <v>4696.37</v>
      </c>
      <c r="O120" s="597">
        <v>0</v>
      </c>
      <c r="P120" s="597">
        <v>0</v>
      </c>
      <c r="Q120" s="478">
        <v>4788.8999999999996</v>
      </c>
      <c r="R120" s="478">
        <v>4789</v>
      </c>
      <c r="S120" s="478">
        <v>5028</v>
      </c>
      <c r="T120" s="475">
        <f t="shared" si="15"/>
        <v>239.10000000000036</v>
      </c>
      <c r="U120" s="478"/>
      <c r="V120" s="475">
        <f>S120*(5%)+S120</f>
        <v>5279.4</v>
      </c>
      <c r="W120" s="475">
        <f t="shared" si="21"/>
        <v>5543.37</v>
      </c>
      <c r="X120" s="475">
        <f t="shared" si="21"/>
        <v>5820.5384999999997</v>
      </c>
      <c r="Y120" s="475">
        <f t="shared" si="21"/>
        <v>6111.5654249999998</v>
      </c>
      <c r="Z120" s="479" t="s">
        <v>1387</v>
      </c>
    </row>
    <row r="121" spans="1:26">
      <c r="A121" s="462" t="s">
        <v>1513</v>
      </c>
      <c r="B121" s="462" t="s">
        <v>1514</v>
      </c>
      <c r="C121" s="462"/>
      <c r="D121" s="462"/>
      <c r="E121" s="475">
        <v>1349.19</v>
      </c>
      <c r="F121" s="475">
        <v>934.72</v>
      </c>
      <c r="G121" s="475">
        <v>1371.88</v>
      </c>
      <c r="H121" s="475">
        <v>1591.15</v>
      </c>
      <c r="I121" s="475">
        <v>509.26</v>
      </c>
      <c r="J121" s="475">
        <v>716.47</v>
      </c>
      <c r="K121" s="475">
        <v>2529.79</v>
      </c>
      <c r="L121" s="478">
        <v>1269</v>
      </c>
      <c r="M121" s="478">
        <v>1749.18</v>
      </c>
      <c r="N121" s="478">
        <v>848.36</v>
      </c>
      <c r="O121" s="597">
        <v>0</v>
      </c>
      <c r="P121" s="597">
        <v>0</v>
      </c>
      <c r="Q121" s="478">
        <v>1000</v>
      </c>
      <c r="R121" s="478">
        <v>2000</v>
      </c>
      <c r="S121" s="478">
        <v>2000</v>
      </c>
      <c r="T121" s="475">
        <f t="shared" si="15"/>
        <v>1000</v>
      </c>
      <c r="U121" s="478"/>
      <c r="V121" s="478">
        <v>2000</v>
      </c>
      <c r="W121" s="478">
        <v>2000</v>
      </c>
      <c r="X121" s="478">
        <v>2000</v>
      </c>
      <c r="Y121" s="478">
        <v>2000</v>
      </c>
      <c r="Z121" s="479"/>
    </row>
    <row r="122" spans="1:26">
      <c r="A122" s="462" t="s">
        <v>1515</v>
      </c>
      <c r="B122" s="462" t="s">
        <v>1516</v>
      </c>
      <c r="C122" s="462"/>
      <c r="D122" s="462"/>
      <c r="E122" s="475">
        <v>2178.4499999999998</v>
      </c>
      <c r="F122" s="475">
        <v>1962.45</v>
      </c>
      <c r="G122" s="475">
        <v>2032.55</v>
      </c>
      <c r="H122" s="475">
        <v>2100</v>
      </c>
      <c r="I122" s="475">
        <v>459.73</v>
      </c>
      <c r="J122" s="475">
        <v>445</v>
      </c>
      <c r="K122" s="475">
        <v>1000</v>
      </c>
      <c r="L122" s="478">
        <v>438</v>
      </c>
      <c r="M122" s="478">
        <v>708.51</v>
      </c>
      <c r="N122" s="478">
        <v>0</v>
      </c>
      <c r="O122" s="597">
        <v>0</v>
      </c>
      <c r="P122" s="597">
        <v>0</v>
      </c>
      <c r="Q122" s="478">
        <v>1000</v>
      </c>
      <c r="R122" s="478">
        <v>1000</v>
      </c>
      <c r="S122" s="478">
        <v>1000</v>
      </c>
      <c r="T122" s="475">
        <f t="shared" si="15"/>
        <v>0</v>
      </c>
      <c r="U122" s="478"/>
      <c r="V122" s="478">
        <v>1000</v>
      </c>
      <c r="W122" s="478">
        <v>1000</v>
      </c>
      <c r="X122" s="478">
        <v>1000</v>
      </c>
      <c r="Y122" s="478">
        <v>1000</v>
      </c>
      <c r="Z122" s="479"/>
    </row>
    <row r="123" spans="1:26">
      <c r="A123" s="462" t="s">
        <v>1517</v>
      </c>
      <c r="B123" s="462" t="s">
        <v>1518</v>
      </c>
      <c r="C123" s="462"/>
      <c r="D123" s="462"/>
      <c r="E123" s="475">
        <v>1999.55</v>
      </c>
      <c r="F123" s="475">
        <v>2737.64</v>
      </c>
      <c r="G123" s="475">
        <v>1608.78</v>
      </c>
      <c r="H123" s="475">
        <v>1283.24</v>
      </c>
      <c r="I123" s="475">
        <v>1741.68</v>
      </c>
      <c r="J123" s="475">
        <v>3863.02</v>
      </c>
      <c r="K123" s="475">
        <v>3158.11</v>
      </c>
      <c r="L123" s="478">
        <v>2651</v>
      </c>
      <c r="M123" s="478">
        <v>2558.94</v>
      </c>
      <c r="N123" s="478">
        <v>2997.76</v>
      </c>
      <c r="O123" s="597">
        <v>0</v>
      </c>
      <c r="P123" s="597">
        <v>0</v>
      </c>
      <c r="Q123" s="478">
        <v>2600</v>
      </c>
      <c r="R123" s="478">
        <v>2900</v>
      </c>
      <c r="S123" s="478">
        <v>3045</v>
      </c>
      <c r="T123" s="475">
        <f t="shared" si="15"/>
        <v>445</v>
      </c>
      <c r="U123" s="478"/>
      <c r="V123" s="475">
        <f>S123*(5%)+S123</f>
        <v>3197.25</v>
      </c>
      <c r="W123" s="475">
        <f>V123*(5%)+V123</f>
        <v>3357.1125000000002</v>
      </c>
      <c r="X123" s="475">
        <f>W123*(5%)+W123</f>
        <v>3524.9681250000003</v>
      </c>
      <c r="Y123" s="475">
        <f>X123*(5%)+X123</f>
        <v>3701.2165312500001</v>
      </c>
      <c r="Z123" s="479" t="s">
        <v>1387</v>
      </c>
    </row>
    <row r="124" spans="1:26" ht="27">
      <c r="A124" s="462" t="s">
        <v>1519</v>
      </c>
      <c r="B124" s="462" t="s">
        <v>1520</v>
      </c>
      <c r="C124" s="462"/>
      <c r="D124" s="462"/>
      <c r="E124" s="475">
        <v>0</v>
      </c>
      <c r="F124" s="475">
        <v>0</v>
      </c>
      <c r="G124" s="475">
        <v>0</v>
      </c>
      <c r="H124" s="475">
        <v>2183.44</v>
      </c>
      <c r="I124" s="475">
        <v>1621.45</v>
      </c>
      <c r="J124" s="475">
        <v>1669.18</v>
      </c>
      <c r="K124" s="475">
        <v>2298.12</v>
      </c>
      <c r="L124" s="477">
        <v>2652</v>
      </c>
      <c r="M124" s="478">
        <v>2832.12</v>
      </c>
      <c r="N124" s="478">
        <v>6669.34</v>
      </c>
      <c r="O124" s="597">
        <v>0</v>
      </c>
      <c r="P124" s="597">
        <v>0</v>
      </c>
      <c r="Q124" s="478">
        <v>2913.12</v>
      </c>
      <c r="R124" s="478">
        <v>10000</v>
      </c>
      <c r="S124" s="478">
        <v>5000</v>
      </c>
      <c r="T124" s="475">
        <f t="shared" si="15"/>
        <v>2086.88</v>
      </c>
      <c r="U124" s="478"/>
      <c r="V124" s="478">
        <f>S124*1.02</f>
        <v>5100</v>
      </c>
      <c r="W124" s="478">
        <f>V124*1.02</f>
        <v>5202</v>
      </c>
      <c r="X124" s="478">
        <f>W124*1.02</f>
        <v>5306.04</v>
      </c>
      <c r="Y124" s="478">
        <f>X124*1.02</f>
        <v>5412.1607999999997</v>
      </c>
      <c r="Z124" s="479" t="s">
        <v>1521</v>
      </c>
    </row>
    <row r="125" spans="1:26">
      <c r="A125" s="462" t="s">
        <v>1522</v>
      </c>
      <c r="B125" s="462" t="s">
        <v>1523</v>
      </c>
      <c r="C125" s="462"/>
      <c r="D125" s="462"/>
      <c r="E125" s="475">
        <v>1296</v>
      </c>
      <c r="F125" s="475">
        <v>2312.75</v>
      </c>
      <c r="G125" s="475">
        <v>882.41</v>
      </c>
      <c r="H125" s="475">
        <v>1224</v>
      </c>
      <c r="I125" s="475">
        <v>1140</v>
      </c>
      <c r="J125" s="475">
        <v>2035.98</v>
      </c>
      <c r="K125" s="475">
        <v>3280.26</v>
      </c>
      <c r="L125" s="478">
        <v>4254</v>
      </c>
      <c r="M125" s="478">
        <v>2957.89</v>
      </c>
      <c r="N125" s="478">
        <v>4013.03</v>
      </c>
      <c r="O125" s="597">
        <v>0</v>
      </c>
      <c r="P125" s="597">
        <v>0</v>
      </c>
      <c r="Q125" s="478">
        <v>3800</v>
      </c>
      <c r="R125" s="478">
        <v>3800</v>
      </c>
      <c r="S125" s="478">
        <v>3990</v>
      </c>
      <c r="T125" s="475">
        <f t="shared" si="15"/>
        <v>190</v>
      </c>
      <c r="U125" s="478"/>
      <c r="V125" s="475">
        <f>S125*(5%)+S125</f>
        <v>4189.5</v>
      </c>
      <c r="W125" s="475">
        <f>V125*(5%)+V125</f>
        <v>4398.9750000000004</v>
      </c>
      <c r="X125" s="475">
        <f>W125*(5%)+W125</f>
        <v>4618.9237499999999</v>
      </c>
      <c r="Y125" s="475">
        <f>X125*(5%)+X125</f>
        <v>4849.8699374999997</v>
      </c>
      <c r="Z125" s="479" t="s">
        <v>1387</v>
      </c>
    </row>
    <row r="126" spans="1:26">
      <c r="A126" s="462" t="s">
        <v>1524</v>
      </c>
      <c r="B126" s="462" t="s">
        <v>1525</v>
      </c>
      <c r="C126" s="462"/>
      <c r="D126" s="462"/>
      <c r="E126" s="485">
        <v>0</v>
      </c>
      <c r="F126" s="485">
        <v>1789.38</v>
      </c>
      <c r="G126" s="485">
        <v>1699.98</v>
      </c>
      <c r="H126" s="485">
        <v>18804.740000000002</v>
      </c>
      <c r="I126" s="485">
        <v>364.1</v>
      </c>
      <c r="J126" s="485">
        <v>488.59</v>
      </c>
      <c r="K126" s="485">
        <v>611.35</v>
      </c>
      <c r="L126" s="487">
        <v>408</v>
      </c>
      <c r="M126" s="486">
        <v>4417.21</v>
      </c>
      <c r="N126" s="520">
        <v>0</v>
      </c>
      <c r="O126" s="597">
        <v>0</v>
      </c>
      <c r="P126" s="597">
        <v>0</v>
      </c>
      <c r="Q126" s="486">
        <v>1000</v>
      </c>
      <c r="R126" s="485">
        <v>1000</v>
      </c>
      <c r="S126" s="486">
        <v>1000</v>
      </c>
      <c r="T126" s="485">
        <f t="shared" si="15"/>
        <v>0</v>
      </c>
      <c r="U126" s="486"/>
      <c r="V126" s="486">
        <v>1000</v>
      </c>
      <c r="W126" s="486">
        <v>1000</v>
      </c>
      <c r="X126" s="485">
        <v>1000</v>
      </c>
      <c r="Y126" s="485">
        <v>1000</v>
      </c>
      <c r="Z126" s="503"/>
    </row>
    <row r="127" spans="1:26">
      <c r="A127" s="462"/>
      <c r="B127" s="462"/>
      <c r="C127" s="462"/>
      <c r="D127" s="462"/>
      <c r="E127" s="524"/>
      <c r="F127" s="489"/>
      <c r="Z127" s="479"/>
    </row>
    <row r="128" spans="1:26" ht="15.75">
      <c r="A128" s="462"/>
      <c r="B128" s="506" t="s">
        <v>1526</v>
      </c>
      <c r="C128" s="462"/>
      <c r="D128" s="462"/>
      <c r="E128" s="527">
        <f>SUM(E104:E127)</f>
        <v>162203.5</v>
      </c>
      <c r="F128" s="528">
        <f t="shared" ref="F128:Y128" si="22">SUM(F104:F127)</f>
        <v>193717.08</v>
      </c>
      <c r="G128" s="528">
        <f t="shared" si="22"/>
        <v>209359.74999999997</v>
      </c>
      <c r="H128" s="528">
        <f t="shared" si="22"/>
        <v>294771.43</v>
      </c>
      <c r="I128" s="508">
        <f t="shared" si="22"/>
        <v>312306.28999999998</v>
      </c>
      <c r="J128" s="508">
        <f t="shared" si="22"/>
        <v>299338.78000000003</v>
      </c>
      <c r="K128" s="508">
        <f t="shared" si="22"/>
        <v>294822.90999999992</v>
      </c>
      <c r="L128" s="508">
        <f t="shared" si="22"/>
        <v>280798</v>
      </c>
      <c r="M128" s="508">
        <f t="shared" si="22"/>
        <v>320642.63</v>
      </c>
      <c r="N128" s="508">
        <f t="shared" si="22"/>
        <v>332498.30000000005</v>
      </c>
      <c r="O128" s="603">
        <f t="shared" ref="O128:P128" si="23">SUM(O104:O127)</f>
        <v>0</v>
      </c>
      <c r="P128" s="603">
        <f t="shared" si="23"/>
        <v>0</v>
      </c>
      <c r="Q128" s="508">
        <f t="shared" si="22"/>
        <v>338871.18149000005</v>
      </c>
      <c r="R128" s="508">
        <f t="shared" si="22"/>
        <v>383730.7</v>
      </c>
      <c r="S128" s="508">
        <f t="shared" si="22"/>
        <v>423467.21400000004</v>
      </c>
      <c r="T128" s="490">
        <f t="shared" si="15"/>
        <v>84596.03250999999</v>
      </c>
      <c r="U128" s="508"/>
      <c r="V128" s="508">
        <f t="shared" si="22"/>
        <v>874532.62827999995</v>
      </c>
      <c r="W128" s="508">
        <f t="shared" si="22"/>
        <v>371887.05334559997</v>
      </c>
      <c r="X128" s="508">
        <f t="shared" si="22"/>
        <v>501437.72372751206</v>
      </c>
      <c r="Y128" s="508">
        <f t="shared" si="22"/>
        <v>391106.05633851216</v>
      </c>
      <c r="Z128" s="479"/>
    </row>
    <row r="129" spans="1:26" ht="15.75">
      <c r="A129" s="462"/>
      <c r="B129" s="506"/>
      <c r="C129" s="462"/>
      <c r="D129" s="462"/>
      <c r="F129" s="528"/>
      <c r="G129" s="528"/>
      <c r="H129" s="528"/>
      <c r="I129" s="529"/>
      <c r="J129" s="529"/>
      <c r="Z129" s="479"/>
    </row>
    <row r="130" spans="1:26" ht="15.75">
      <c r="A130" s="460" t="s">
        <v>1312</v>
      </c>
      <c r="B130" s="461"/>
      <c r="C130" s="462"/>
      <c r="D130" s="462"/>
      <c r="E130" s="465" t="s">
        <v>570</v>
      </c>
      <c r="F130" s="501">
        <v>2006</v>
      </c>
      <c r="G130" s="502">
        <v>2007</v>
      </c>
      <c r="H130" s="502">
        <v>2008</v>
      </c>
      <c r="I130" s="464" t="s">
        <v>575</v>
      </c>
      <c r="J130" s="464" t="s">
        <v>576</v>
      </c>
      <c r="K130" s="465" t="s">
        <v>577</v>
      </c>
      <c r="L130" s="465" t="s">
        <v>578</v>
      </c>
      <c r="M130" s="466" t="s">
        <v>579</v>
      </c>
      <c r="N130" s="466" t="s">
        <v>580</v>
      </c>
      <c r="O130" s="554" t="s">
        <v>580</v>
      </c>
      <c r="P130" s="554" t="s">
        <v>580</v>
      </c>
      <c r="Q130" s="463" t="s">
        <v>1313</v>
      </c>
      <c r="R130" s="466" t="s">
        <v>1313</v>
      </c>
      <c r="S130" s="463" t="s">
        <v>1314</v>
      </c>
      <c r="T130" s="659" t="s">
        <v>1315</v>
      </c>
      <c r="U130" s="659"/>
      <c r="V130" s="463" t="s">
        <v>1316</v>
      </c>
      <c r="W130" s="463" t="s">
        <v>1317</v>
      </c>
      <c r="X130" s="463" t="s">
        <v>1318</v>
      </c>
      <c r="Y130" s="463" t="s">
        <v>1319</v>
      </c>
      <c r="Z130" s="467" t="s">
        <v>1320</v>
      </c>
    </row>
    <row r="131" spans="1:26" ht="15.75">
      <c r="A131" s="468" t="s">
        <v>1321</v>
      </c>
      <c r="B131" s="469" t="s">
        <v>1322</v>
      </c>
      <c r="C131" s="462"/>
      <c r="D131" s="462"/>
      <c r="E131" s="470" t="s">
        <v>1323</v>
      </c>
      <c r="F131" s="470" t="s">
        <v>1323</v>
      </c>
      <c r="G131" s="471" t="s">
        <v>1323</v>
      </c>
      <c r="H131" s="471" t="s">
        <v>1323</v>
      </c>
      <c r="I131" s="472" t="s">
        <v>1323</v>
      </c>
      <c r="J131" s="472" t="s">
        <v>1323</v>
      </c>
      <c r="K131" s="472" t="s">
        <v>1323</v>
      </c>
      <c r="L131" s="472" t="s">
        <v>1323</v>
      </c>
      <c r="M131" s="472" t="s">
        <v>1323</v>
      </c>
      <c r="N131" s="472" t="s">
        <v>1323</v>
      </c>
      <c r="O131" s="555" t="s">
        <v>1323</v>
      </c>
      <c r="P131" s="555" t="s">
        <v>1323</v>
      </c>
      <c r="Q131" s="472" t="s">
        <v>1324</v>
      </c>
      <c r="R131" s="472" t="s">
        <v>1325</v>
      </c>
      <c r="S131" s="472" t="s">
        <v>1324</v>
      </c>
      <c r="T131" s="472" t="s">
        <v>1326</v>
      </c>
      <c r="U131" s="472" t="s">
        <v>318</v>
      </c>
      <c r="V131" s="470" t="s">
        <v>1327</v>
      </c>
      <c r="W131" s="470" t="s">
        <v>1327</v>
      </c>
      <c r="X131" s="470" t="s">
        <v>1327</v>
      </c>
      <c r="Y131" s="470" t="s">
        <v>1327</v>
      </c>
      <c r="Z131" s="467" t="s">
        <v>1328</v>
      </c>
    </row>
    <row r="132" spans="1:26">
      <c r="A132" s="462"/>
      <c r="B132" s="462"/>
      <c r="C132" s="462"/>
      <c r="D132" s="462"/>
      <c r="E132" s="462"/>
      <c r="F132" s="473"/>
      <c r="Z132" s="479"/>
    </row>
    <row r="133" spans="1:26">
      <c r="A133" s="462" t="s">
        <v>1527</v>
      </c>
      <c r="B133" s="462" t="s">
        <v>1381</v>
      </c>
      <c r="C133" s="462"/>
      <c r="D133" s="462"/>
      <c r="E133" s="475">
        <v>57233.25</v>
      </c>
      <c r="F133" s="475">
        <v>61992.69</v>
      </c>
      <c r="G133" s="475">
        <v>64314.46</v>
      </c>
      <c r="H133" s="475">
        <v>66405.070000000007</v>
      </c>
      <c r="I133" s="475">
        <v>71695.34</v>
      </c>
      <c r="J133" s="475">
        <v>0</v>
      </c>
      <c r="K133" s="475">
        <v>0</v>
      </c>
      <c r="L133" s="475">
        <v>0</v>
      </c>
      <c r="M133" s="475">
        <v>0</v>
      </c>
      <c r="N133" s="475">
        <v>0</v>
      </c>
      <c r="O133" s="597">
        <v>0</v>
      </c>
      <c r="P133" s="597">
        <v>0</v>
      </c>
      <c r="Q133" s="475">
        <v>0</v>
      </c>
      <c r="R133" s="475">
        <v>0</v>
      </c>
      <c r="S133" s="475">
        <v>0</v>
      </c>
      <c r="T133" s="475">
        <f t="shared" ref="T133:T162" si="24">S133-Q133</f>
        <v>0</v>
      </c>
      <c r="U133" s="475"/>
      <c r="V133" s="475">
        <v>0</v>
      </c>
      <c r="W133" s="475">
        <v>0</v>
      </c>
      <c r="X133" s="475">
        <v>0</v>
      </c>
      <c r="Y133" s="475">
        <v>0</v>
      </c>
      <c r="Z133" s="479"/>
    </row>
    <row r="134" spans="1:26">
      <c r="A134" s="462" t="s">
        <v>1528</v>
      </c>
      <c r="B134" s="462" t="s">
        <v>1529</v>
      </c>
      <c r="C134" s="462"/>
      <c r="D134" s="462"/>
      <c r="E134" s="475">
        <v>2965.38</v>
      </c>
      <c r="F134" s="475">
        <v>3176.76</v>
      </c>
      <c r="G134" s="475">
        <v>2375.23</v>
      </c>
      <c r="H134" s="475">
        <v>2645.94</v>
      </c>
      <c r="I134" s="475">
        <v>1402.65</v>
      </c>
      <c r="J134" s="475">
        <v>0</v>
      </c>
      <c r="K134" s="475">
        <v>0</v>
      </c>
      <c r="L134" s="475">
        <v>0</v>
      </c>
      <c r="M134" s="475">
        <v>0</v>
      </c>
      <c r="N134" s="475">
        <v>0</v>
      </c>
      <c r="O134" s="597">
        <v>0</v>
      </c>
      <c r="P134" s="597">
        <v>0</v>
      </c>
      <c r="Q134" s="475">
        <v>0</v>
      </c>
      <c r="R134" s="475">
        <v>0</v>
      </c>
      <c r="S134" s="475">
        <v>0</v>
      </c>
      <c r="T134" s="475">
        <f t="shared" si="24"/>
        <v>0</v>
      </c>
      <c r="U134" s="475"/>
      <c r="V134" s="475">
        <v>0</v>
      </c>
      <c r="W134" s="475">
        <v>0</v>
      </c>
      <c r="X134" s="475">
        <v>0</v>
      </c>
      <c r="Y134" s="475">
        <v>0</v>
      </c>
      <c r="Z134" s="479"/>
    </row>
    <row r="135" spans="1:26">
      <c r="A135" s="462" t="s">
        <v>1530</v>
      </c>
      <c r="B135" s="462" t="s">
        <v>1531</v>
      </c>
      <c r="C135" s="462"/>
      <c r="D135" s="462"/>
      <c r="E135" s="475">
        <v>56065.71</v>
      </c>
      <c r="F135" s="475">
        <v>55557.5</v>
      </c>
      <c r="G135" s="475">
        <v>59278.86</v>
      </c>
      <c r="H135" s="475">
        <v>57287.5</v>
      </c>
      <c r="I135" s="475">
        <v>63240</v>
      </c>
      <c r="J135" s="475">
        <v>61038</v>
      </c>
      <c r="K135" s="475">
        <v>65632</v>
      </c>
      <c r="L135" s="475">
        <v>65759</v>
      </c>
      <c r="M135" s="475">
        <v>66177</v>
      </c>
      <c r="N135" s="475">
        <v>64915</v>
      </c>
      <c r="O135" s="597">
        <v>0</v>
      </c>
      <c r="P135" s="597">
        <v>0</v>
      </c>
      <c r="Q135" s="475">
        <v>66048</v>
      </c>
      <c r="R135" s="475">
        <v>66048</v>
      </c>
      <c r="S135" s="475">
        <f>R135*102.3%</f>
        <v>67567.103999999992</v>
      </c>
      <c r="T135" s="475">
        <f t="shared" si="24"/>
        <v>1519.1039999999921</v>
      </c>
      <c r="U135" s="475"/>
      <c r="V135" s="475">
        <f>S135*102.5%</f>
        <v>69256.281599999988</v>
      </c>
      <c r="W135" s="475">
        <f>V135*102.5%</f>
        <v>70987.688639999978</v>
      </c>
      <c r="X135" s="475">
        <f>W135*102.5%</f>
        <v>72762.380855999974</v>
      </c>
      <c r="Y135" s="475">
        <f>X135*102.5%</f>
        <v>74581.440377399966</v>
      </c>
      <c r="Z135" s="481" t="s">
        <v>1532</v>
      </c>
    </row>
    <row r="136" spans="1:26">
      <c r="A136" s="462" t="s">
        <v>1533</v>
      </c>
      <c r="B136" s="462" t="s">
        <v>1534</v>
      </c>
      <c r="C136" s="462"/>
      <c r="D136" s="462"/>
      <c r="E136" s="475"/>
      <c r="F136" s="475"/>
      <c r="G136" s="475"/>
      <c r="H136" s="475">
        <v>15000</v>
      </c>
      <c r="I136" s="475">
        <v>45000</v>
      </c>
      <c r="J136" s="475">
        <v>54324</v>
      </c>
      <c r="K136" s="476">
        <v>47514</v>
      </c>
      <c r="L136" s="476">
        <v>50303</v>
      </c>
      <c r="M136" s="475">
        <v>58234</v>
      </c>
      <c r="N136" s="475">
        <v>62655</v>
      </c>
      <c r="O136" s="597">
        <v>0</v>
      </c>
      <c r="P136" s="597">
        <v>0</v>
      </c>
      <c r="Q136" s="475">
        <v>66414.3</v>
      </c>
      <c r="R136" s="475">
        <v>66414</v>
      </c>
      <c r="S136" s="475">
        <v>70399</v>
      </c>
      <c r="T136" s="475">
        <f t="shared" si="24"/>
        <v>3984.6999999999971</v>
      </c>
      <c r="U136" s="475"/>
      <c r="V136" s="475">
        <f>S136*1.06</f>
        <v>74622.94</v>
      </c>
      <c r="W136" s="475">
        <f>V136*1.06</f>
        <v>79100.316400000011</v>
      </c>
      <c r="X136" s="475">
        <f>W136*1.06</f>
        <v>83846.33538400002</v>
      </c>
      <c r="Y136" s="475">
        <f>X136*1.06</f>
        <v>88877.115507040027</v>
      </c>
      <c r="Z136" s="479" t="s">
        <v>1535</v>
      </c>
    </row>
    <row r="137" spans="1:26">
      <c r="A137" s="462" t="s">
        <v>1536</v>
      </c>
      <c r="B137" s="462" t="s">
        <v>1537</v>
      </c>
      <c r="C137" s="462"/>
      <c r="D137" s="462"/>
      <c r="E137" s="475">
        <v>79078.179999999993</v>
      </c>
      <c r="F137" s="475">
        <v>43046.8</v>
      </c>
      <c r="G137" s="475">
        <v>78898.039999999994</v>
      </c>
      <c r="H137" s="475">
        <v>76930.2</v>
      </c>
      <c r="I137" s="475">
        <v>81236.399999999994</v>
      </c>
      <c r="J137" s="475">
        <v>23754</v>
      </c>
      <c r="K137" s="475">
        <v>29695</v>
      </c>
      <c r="L137" s="475">
        <v>35203</v>
      </c>
      <c r="M137" s="475">
        <v>42688</v>
      </c>
      <c r="N137" s="475">
        <v>41913</v>
      </c>
      <c r="O137" s="597">
        <v>0</v>
      </c>
      <c r="P137" s="597">
        <v>0</v>
      </c>
      <c r="Q137" s="475">
        <v>46702.366000000002</v>
      </c>
      <c r="R137" s="475">
        <v>46702</v>
      </c>
      <c r="S137" s="475">
        <f>R137*103%</f>
        <v>48103.06</v>
      </c>
      <c r="T137" s="475">
        <f t="shared" si="24"/>
        <v>1400.6939999999959</v>
      </c>
      <c r="U137" s="475"/>
      <c r="V137" s="475">
        <f>S137*103%</f>
        <v>49546.1518</v>
      </c>
      <c r="W137" s="475">
        <f t="shared" ref="W137:Y139" si="25">V137*103%</f>
        <v>51032.536354000003</v>
      </c>
      <c r="X137" s="475">
        <f t="shared" si="25"/>
        <v>52563.512444620006</v>
      </c>
      <c r="Y137" s="475">
        <f t="shared" si="25"/>
        <v>54140.417817958609</v>
      </c>
      <c r="Z137" s="479" t="s">
        <v>1538</v>
      </c>
    </row>
    <row r="138" spans="1:26">
      <c r="A138" s="462" t="s">
        <v>1539</v>
      </c>
      <c r="B138" s="462" t="s">
        <v>1540</v>
      </c>
      <c r="C138" s="462"/>
      <c r="D138" s="462"/>
      <c r="E138" s="475">
        <v>11382.54</v>
      </c>
      <c r="F138" s="475">
        <v>11419.58</v>
      </c>
      <c r="G138" s="475">
        <v>10200.65</v>
      </c>
      <c r="H138" s="475">
        <v>13615.54</v>
      </c>
      <c r="I138" s="475">
        <v>6965.81</v>
      </c>
      <c r="J138" s="475">
        <v>6063.96</v>
      </c>
      <c r="K138" s="475">
        <v>5848.57</v>
      </c>
      <c r="L138" s="475">
        <v>5685</v>
      </c>
      <c r="M138" s="475">
        <v>6971</v>
      </c>
      <c r="N138" s="475">
        <v>6951.11</v>
      </c>
      <c r="O138" s="597">
        <v>0</v>
      </c>
      <c r="P138" s="597">
        <v>0</v>
      </c>
      <c r="Q138" s="475">
        <v>7479</v>
      </c>
      <c r="R138" s="475">
        <v>7469</v>
      </c>
      <c r="S138" s="476">
        <v>7703.37</v>
      </c>
      <c r="T138" s="475">
        <f t="shared" si="24"/>
        <v>224.36999999999989</v>
      </c>
      <c r="U138" s="475"/>
      <c r="V138" s="475">
        <f>S138*103%</f>
        <v>7934.4710999999998</v>
      </c>
      <c r="W138" s="475">
        <f t="shared" si="25"/>
        <v>8172.5052329999999</v>
      </c>
      <c r="X138" s="475">
        <f t="shared" si="25"/>
        <v>8417.6803899900005</v>
      </c>
      <c r="Y138" s="475">
        <f t="shared" si="25"/>
        <v>8670.2108016897</v>
      </c>
      <c r="Z138" s="479" t="s">
        <v>1541</v>
      </c>
    </row>
    <row r="139" spans="1:26">
      <c r="A139" s="462" t="s">
        <v>1542</v>
      </c>
      <c r="B139" s="462" t="s">
        <v>1543</v>
      </c>
      <c r="C139" s="462"/>
      <c r="D139" s="462"/>
      <c r="E139" s="475">
        <v>113331.9</v>
      </c>
      <c r="F139" s="475">
        <v>110499.18</v>
      </c>
      <c r="G139" s="475">
        <v>115070.55</v>
      </c>
      <c r="H139" s="475">
        <v>90134.2</v>
      </c>
      <c r="I139" s="475">
        <v>80739</v>
      </c>
      <c r="J139" s="475">
        <v>84551.56</v>
      </c>
      <c r="K139" s="475">
        <v>83608.5</v>
      </c>
      <c r="L139" s="475">
        <v>87998</v>
      </c>
      <c r="M139" s="475">
        <v>96335.84</v>
      </c>
      <c r="N139" s="475">
        <v>103791.13</v>
      </c>
      <c r="O139" s="597">
        <v>0</v>
      </c>
      <c r="P139" s="597">
        <v>0</v>
      </c>
      <c r="Q139" s="475">
        <v>96340</v>
      </c>
      <c r="R139" s="475">
        <v>115511</v>
      </c>
      <c r="S139" s="476">
        <v>99230.2</v>
      </c>
      <c r="T139" s="475">
        <f t="shared" si="24"/>
        <v>2890.1999999999971</v>
      </c>
      <c r="U139" s="475"/>
      <c r="V139" s="475">
        <f>S139*103%</f>
        <v>102207.106</v>
      </c>
      <c r="W139" s="475">
        <f t="shared" si="25"/>
        <v>105273.31918000001</v>
      </c>
      <c r="X139" s="475">
        <f t="shared" si="25"/>
        <v>108431.51875540001</v>
      </c>
      <c r="Y139" s="475">
        <f t="shared" si="25"/>
        <v>111684.46431806202</v>
      </c>
      <c r="Z139" s="479" t="s">
        <v>1541</v>
      </c>
    </row>
    <row r="140" spans="1:26">
      <c r="A140" s="462" t="s">
        <v>1544</v>
      </c>
      <c r="B140" s="462" t="s">
        <v>1545</v>
      </c>
      <c r="C140" s="462"/>
      <c r="D140" s="462"/>
      <c r="E140" s="475">
        <v>1854.5</v>
      </c>
      <c r="F140" s="475">
        <v>1976</v>
      </c>
      <c r="G140" s="475">
        <v>1878.5</v>
      </c>
      <c r="H140" s="475">
        <v>1689</v>
      </c>
      <c r="I140" s="475">
        <v>1753</v>
      </c>
      <c r="J140" s="475">
        <v>1951</v>
      </c>
      <c r="K140" s="475">
        <v>2068</v>
      </c>
      <c r="L140" s="475">
        <v>2112</v>
      </c>
      <c r="M140" s="475">
        <v>2214.5</v>
      </c>
      <c r="N140" s="475">
        <v>2214.5</v>
      </c>
      <c r="O140" s="597">
        <v>0</v>
      </c>
      <c r="P140" s="597">
        <v>0</v>
      </c>
      <c r="Q140" s="475">
        <v>2281.4500000000003</v>
      </c>
      <c r="R140" s="475">
        <v>2281</v>
      </c>
      <c r="S140" s="475">
        <f>R140*103%</f>
        <v>2349.4299999999998</v>
      </c>
      <c r="T140" s="475">
        <f t="shared" si="24"/>
        <v>67.979999999999563</v>
      </c>
      <c r="U140" s="475"/>
      <c r="V140" s="475">
        <f>S140*103%</f>
        <v>2419.9128999999998</v>
      </c>
      <c r="W140" s="475">
        <f>V140*103%</f>
        <v>2492.5102870000001</v>
      </c>
      <c r="X140" s="475">
        <f>W140*103%</f>
        <v>2567.2855956100002</v>
      </c>
      <c r="Y140" s="475">
        <f>X140*103%</f>
        <v>2644.3041634783003</v>
      </c>
      <c r="Z140" s="479" t="s">
        <v>1541</v>
      </c>
    </row>
    <row r="141" spans="1:26">
      <c r="A141" s="462" t="s">
        <v>1546</v>
      </c>
      <c r="B141" s="462" t="s">
        <v>1547</v>
      </c>
      <c r="C141" s="462"/>
      <c r="D141" s="462"/>
      <c r="E141" s="475">
        <v>49381.440000000002</v>
      </c>
      <c r="F141" s="475">
        <v>46796.800000000003</v>
      </c>
      <c r="G141" s="475">
        <v>52117.84</v>
      </c>
      <c r="H141" s="475">
        <v>59159</v>
      </c>
      <c r="I141" s="475">
        <v>71025.89</v>
      </c>
      <c r="J141" s="475">
        <v>72946.259999999995</v>
      </c>
      <c r="K141" s="476">
        <f>76900.94-2400-1362.2</f>
        <v>73138.740000000005</v>
      </c>
      <c r="L141" s="475">
        <v>76651</v>
      </c>
      <c r="M141" s="475">
        <v>82933.62</v>
      </c>
      <c r="N141" s="475">
        <v>83131.88</v>
      </c>
      <c r="O141" s="597">
        <v>0</v>
      </c>
      <c r="P141" s="597">
        <v>0</v>
      </c>
      <c r="Q141" s="475">
        <v>87300</v>
      </c>
      <c r="R141" s="475">
        <v>87300</v>
      </c>
      <c r="S141" s="475">
        <v>92538</v>
      </c>
      <c r="T141" s="475">
        <f t="shared" si="24"/>
        <v>5238</v>
      </c>
      <c r="U141" s="475"/>
      <c r="V141" s="475">
        <f>S141*1.06</f>
        <v>98090.28</v>
      </c>
      <c r="W141" s="475">
        <f>V141*1.06</f>
        <v>103975.69680000001</v>
      </c>
      <c r="X141" s="475">
        <f>W141*1.06</f>
        <v>110214.23860800001</v>
      </c>
      <c r="Y141" s="475">
        <f>X141*1.06</f>
        <v>116827.09292448002</v>
      </c>
      <c r="Z141" s="479" t="s">
        <v>1548</v>
      </c>
    </row>
    <row r="142" spans="1:26">
      <c r="A142" s="462"/>
      <c r="B142" s="462"/>
      <c r="C142" s="462" t="s">
        <v>1549</v>
      </c>
      <c r="D142" s="462"/>
      <c r="E142" s="475"/>
      <c r="F142" s="475"/>
      <c r="G142" s="475"/>
      <c r="H142" s="475"/>
      <c r="I142" s="475"/>
      <c r="J142" s="475"/>
      <c r="K142" s="476"/>
      <c r="L142" s="475"/>
      <c r="M142" s="475">
        <f>-2400-1342.93</f>
        <v>-3742.9300000000003</v>
      </c>
      <c r="N142" s="475">
        <f>-2400-1374</f>
        <v>-3774</v>
      </c>
      <c r="O142" s="597">
        <v>0</v>
      </c>
      <c r="P142" s="597">
        <v>0</v>
      </c>
      <c r="Q142" s="475">
        <v>-3800</v>
      </c>
      <c r="R142" s="475">
        <v>-3800</v>
      </c>
      <c r="S142" s="475">
        <v>-3800</v>
      </c>
      <c r="T142" s="475">
        <v>-3800</v>
      </c>
      <c r="U142" s="475"/>
      <c r="V142" s="475">
        <v>-3800</v>
      </c>
      <c r="W142" s="475">
        <v>-3800</v>
      </c>
      <c r="X142" s="475">
        <v>-3800</v>
      </c>
      <c r="Y142" s="475">
        <v>-3800</v>
      </c>
      <c r="Z142" s="479"/>
    </row>
    <row r="143" spans="1:26">
      <c r="A143" s="462" t="s">
        <v>1550</v>
      </c>
      <c r="B143" s="462" t="s">
        <v>1551</v>
      </c>
      <c r="C143" s="462"/>
      <c r="D143" s="462"/>
      <c r="E143" s="475">
        <v>139436.5</v>
      </c>
      <c r="F143" s="475">
        <v>141042</v>
      </c>
      <c r="G143" s="475">
        <v>159424</v>
      </c>
      <c r="H143" s="475">
        <v>171832</v>
      </c>
      <c r="I143" s="475">
        <v>199848</v>
      </c>
      <c r="J143" s="475">
        <v>188274.84</v>
      </c>
      <c r="K143" s="476">
        <f>210656.55-1188.08-6412.17-440.69</f>
        <v>202615.61</v>
      </c>
      <c r="L143" s="475">
        <v>213636</v>
      </c>
      <c r="M143" s="475">
        <v>229247.55</v>
      </c>
      <c r="N143" s="475">
        <v>241945.35</v>
      </c>
      <c r="O143" s="597">
        <v>0</v>
      </c>
      <c r="P143" s="597">
        <v>0</v>
      </c>
      <c r="Q143" s="475">
        <v>251475</v>
      </c>
      <c r="R143" s="475">
        <v>251475</v>
      </c>
      <c r="S143" s="475">
        <f>R143*105%</f>
        <v>264048.75</v>
      </c>
      <c r="T143" s="475">
        <f t="shared" si="24"/>
        <v>12573.75</v>
      </c>
      <c r="U143" s="475"/>
      <c r="V143" s="475">
        <f>S143*105%</f>
        <v>277251.1875</v>
      </c>
      <c r="W143" s="475">
        <f>V143*105%</f>
        <v>291113.74687500001</v>
      </c>
      <c r="X143" s="475">
        <f>W143*105%</f>
        <v>305669.43421875004</v>
      </c>
      <c r="Y143" s="475">
        <f>X143*105%</f>
        <v>320952.90592968755</v>
      </c>
      <c r="Z143" s="479" t="s">
        <v>1552</v>
      </c>
    </row>
    <row r="144" spans="1:26">
      <c r="A144" s="462"/>
      <c r="B144" s="462"/>
      <c r="C144" s="462" t="s">
        <v>1549</v>
      </c>
      <c r="D144" s="462"/>
      <c r="E144" s="475"/>
      <c r="F144" s="475"/>
      <c r="G144" s="475"/>
      <c r="H144" s="475"/>
      <c r="I144" s="475"/>
      <c r="J144" s="475"/>
      <c r="K144" s="476"/>
      <c r="L144" s="475"/>
      <c r="M144" s="475">
        <f>-1624.58-9306.56-644.07</f>
        <v>-11575.21</v>
      </c>
      <c r="N144" s="475">
        <f>-1803.04-8962.35-674.98</f>
        <v>-11440.369999999999</v>
      </c>
      <c r="O144" s="597">
        <v>0</v>
      </c>
      <c r="P144" s="597">
        <v>0</v>
      </c>
      <c r="Q144" s="475">
        <v>-13500</v>
      </c>
      <c r="R144" s="475">
        <v>-13500</v>
      </c>
      <c r="S144" s="475">
        <v>-15000</v>
      </c>
      <c r="T144" s="475">
        <f t="shared" si="24"/>
        <v>-1500</v>
      </c>
      <c r="U144" s="475"/>
      <c r="V144" s="475">
        <v>-15000</v>
      </c>
      <c r="W144" s="475">
        <v>-15000</v>
      </c>
      <c r="X144" s="475">
        <v>-15000</v>
      </c>
      <c r="Y144" s="475">
        <v>-15000</v>
      </c>
      <c r="Z144" s="479"/>
    </row>
    <row r="145" spans="1:26">
      <c r="A145" s="462" t="s">
        <v>1553</v>
      </c>
      <c r="B145" s="462" t="s">
        <v>1554</v>
      </c>
      <c r="C145" s="462"/>
      <c r="D145" s="462"/>
      <c r="E145" s="475">
        <v>1372.12</v>
      </c>
      <c r="F145" s="475">
        <v>1386.14</v>
      </c>
      <c r="G145" s="475">
        <v>1077.6199999999999</v>
      </c>
      <c r="H145" s="475">
        <v>1922.14</v>
      </c>
      <c r="I145" s="475">
        <v>1117.6400000000001</v>
      </c>
      <c r="J145" s="475">
        <v>932.08</v>
      </c>
      <c r="K145" s="475">
        <v>942.24</v>
      </c>
      <c r="L145" s="475">
        <v>938</v>
      </c>
      <c r="M145" s="475">
        <v>882.72</v>
      </c>
      <c r="N145" s="475">
        <v>872.37</v>
      </c>
      <c r="O145" s="597">
        <v>0</v>
      </c>
      <c r="P145" s="597">
        <v>0</v>
      </c>
      <c r="Q145" s="475">
        <v>883</v>
      </c>
      <c r="R145" s="475">
        <v>883</v>
      </c>
      <c r="S145" s="475">
        <v>900.66</v>
      </c>
      <c r="T145" s="475">
        <f t="shared" si="24"/>
        <v>17.659999999999968</v>
      </c>
      <c r="U145" s="475"/>
      <c r="V145" s="475">
        <f>S145*102%</f>
        <v>918.67319999999995</v>
      </c>
      <c r="W145" s="475">
        <f>V145*102%</f>
        <v>937.04666399999996</v>
      </c>
      <c r="X145" s="475">
        <f>W145*102%</f>
        <v>955.78759728</v>
      </c>
      <c r="Y145" s="475">
        <f>X145*102%</f>
        <v>974.90334922559998</v>
      </c>
      <c r="Z145" s="479" t="s">
        <v>1555</v>
      </c>
    </row>
    <row r="146" spans="1:26">
      <c r="A146" s="462" t="s">
        <v>1556</v>
      </c>
      <c r="B146" s="462" t="s">
        <v>1557</v>
      </c>
      <c r="C146" s="462"/>
      <c r="D146" s="462"/>
      <c r="E146" s="485">
        <v>526.65</v>
      </c>
      <c r="F146" s="485">
        <v>667.44</v>
      </c>
      <c r="G146" s="485">
        <v>434.43</v>
      </c>
      <c r="H146" s="485">
        <v>482.4</v>
      </c>
      <c r="I146" s="485">
        <v>525.17999999999995</v>
      </c>
      <c r="J146" s="485">
        <v>462.16</v>
      </c>
      <c r="K146" s="485">
        <v>469.32</v>
      </c>
      <c r="L146" s="485">
        <v>471</v>
      </c>
      <c r="M146" s="485">
        <v>468.48</v>
      </c>
      <c r="N146" s="520">
        <v>462.04</v>
      </c>
      <c r="O146" s="597">
        <v>0</v>
      </c>
      <c r="P146" s="597">
        <v>0</v>
      </c>
      <c r="Q146" s="485">
        <v>470</v>
      </c>
      <c r="R146" s="485">
        <v>470</v>
      </c>
      <c r="S146" s="485">
        <v>479.40000000000003</v>
      </c>
      <c r="T146" s="485">
        <f t="shared" si="24"/>
        <v>9.4000000000000341</v>
      </c>
      <c r="U146" s="485"/>
      <c r="V146" s="485">
        <f>S146*102%</f>
        <v>488.98800000000006</v>
      </c>
      <c r="W146" s="485">
        <f>V146*1.02</f>
        <v>498.76776000000007</v>
      </c>
      <c r="X146" s="485">
        <f>W146*1.02</f>
        <v>508.74311520000009</v>
      </c>
      <c r="Y146" s="485">
        <f>X146*1.02</f>
        <v>518.91797750400008</v>
      </c>
      <c r="Z146" s="479" t="s">
        <v>1555</v>
      </c>
    </row>
    <row r="147" spans="1:26" ht="15.75">
      <c r="A147" s="462"/>
      <c r="B147" s="506" t="s">
        <v>1558</v>
      </c>
      <c r="C147" s="462"/>
      <c r="D147" s="462"/>
      <c r="E147" s="508">
        <f t="shared" ref="E147:J147" si="26">SUM(E133:E146)</f>
        <v>512628.17</v>
      </c>
      <c r="F147" s="508">
        <f t="shared" si="26"/>
        <v>477560.89</v>
      </c>
      <c r="G147" s="508">
        <f t="shared" si="26"/>
        <v>545070.18000000005</v>
      </c>
      <c r="H147" s="508">
        <f t="shared" si="26"/>
        <v>557102.99</v>
      </c>
      <c r="I147" s="508">
        <f t="shared" si="26"/>
        <v>624548.91000000015</v>
      </c>
      <c r="J147" s="508">
        <f t="shared" si="26"/>
        <v>494297.86</v>
      </c>
      <c r="K147" s="508">
        <f t="shared" ref="K147:Y147" si="27">SUM(K133:K146)</f>
        <v>511531.98</v>
      </c>
      <c r="L147" s="508">
        <f t="shared" si="27"/>
        <v>538756</v>
      </c>
      <c r="M147" s="508">
        <f t="shared" si="27"/>
        <v>570834.56999999995</v>
      </c>
      <c r="N147" s="508">
        <f t="shared" si="27"/>
        <v>593637.01</v>
      </c>
      <c r="O147" s="603">
        <f t="shared" ref="O147:P147" si="28">SUM(O133:O146)</f>
        <v>0</v>
      </c>
      <c r="P147" s="603">
        <f t="shared" si="28"/>
        <v>0</v>
      </c>
      <c r="Q147" s="508">
        <f t="shared" si="27"/>
        <v>608093.11599999992</v>
      </c>
      <c r="R147" s="508">
        <f t="shared" si="27"/>
        <v>627253</v>
      </c>
      <c r="S147" s="508">
        <f t="shared" si="27"/>
        <v>634518.97400000005</v>
      </c>
      <c r="T147" s="490">
        <f t="shared" si="24"/>
        <v>26425.858000000124</v>
      </c>
      <c r="U147" s="508"/>
      <c r="V147" s="508">
        <f t="shared" si="27"/>
        <v>663935.99209999992</v>
      </c>
      <c r="W147" s="508">
        <f t="shared" si="27"/>
        <v>694784.13419299992</v>
      </c>
      <c r="X147" s="508">
        <f t="shared" si="27"/>
        <v>727136.91696484992</v>
      </c>
      <c r="Y147" s="508">
        <f t="shared" si="27"/>
        <v>761071.77316652588</v>
      </c>
    </row>
    <row r="148" spans="1:26">
      <c r="A148" s="462"/>
      <c r="B148" s="506"/>
      <c r="C148" s="462"/>
      <c r="D148" s="462"/>
      <c r="E148" s="462"/>
      <c r="F148" s="511"/>
      <c r="G148" s="488"/>
      <c r="I148" s="530"/>
      <c r="J148" s="530"/>
      <c r="K148" s="530"/>
      <c r="L148" s="530"/>
      <c r="M148" s="530"/>
      <c r="N148" s="530"/>
      <c r="O148" s="606"/>
      <c r="P148" s="606"/>
      <c r="Q148" s="530"/>
      <c r="R148" s="530"/>
      <c r="S148" s="530"/>
      <c r="T148" s="530"/>
      <c r="U148" s="530"/>
      <c r="V148" s="530"/>
      <c r="W148" s="530"/>
      <c r="X148" s="530"/>
      <c r="Y148" s="530"/>
    </row>
    <row r="149" spans="1:26" ht="15.75">
      <c r="A149" s="462"/>
      <c r="B149" s="506" t="s">
        <v>1559</v>
      </c>
      <c r="C149" s="462"/>
      <c r="D149" s="462"/>
      <c r="E149" s="531">
        <f t="shared" ref="E149:Y149" si="29">E58+E102+E128+E147</f>
        <v>2601070.6100000003</v>
      </c>
      <c r="F149" s="532">
        <f t="shared" si="29"/>
        <v>2602053.8600000003</v>
      </c>
      <c r="G149" s="532">
        <f t="shared" si="29"/>
        <v>2531155.9300000002</v>
      </c>
      <c r="H149" s="532">
        <f t="shared" si="29"/>
        <v>2832647.6399999997</v>
      </c>
      <c r="I149" s="508">
        <f t="shared" si="29"/>
        <v>2861488.18</v>
      </c>
      <c r="J149" s="508">
        <f t="shared" si="29"/>
        <v>2690810.91</v>
      </c>
      <c r="K149" s="508">
        <f t="shared" si="29"/>
        <v>2554894.4699999997</v>
      </c>
      <c r="L149" s="508">
        <f t="shared" si="29"/>
        <v>2564866.6025</v>
      </c>
      <c r="M149" s="508">
        <f t="shared" si="29"/>
        <v>2569441.115915</v>
      </c>
      <c r="N149" s="508">
        <f t="shared" si="29"/>
        <v>2570035.2199999997</v>
      </c>
      <c r="O149" s="603">
        <v>2916637</v>
      </c>
      <c r="P149" s="603">
        <v>2622359</v>
      </c>
      <c r="Q149" s="508">
        <f t="shared" si="29"/>
        <v>2733476.6511399997</v>
      </c>
      <c r="R149" s="508">
        <f t="shared" si="29"/>
        <v>2832505.8064999999</v>
      </c>
      <c r="S149" s="508">
        <f t="shared" si="29"/>
        <v>4460539.3521210002</v>
      </c>
      <c r="T149" s="490">
        <f t="shared" si="24"/>
        <v>1727062.7009810004</v>
      </c>
      <c r="U149" s="508"/>
      <c r="V149" s="508">
        <f t="shared" si="29"/>
        <v>3891120.6894246298</v>
      </c>
      <c r="W149" s="508">
        <f t="shared" si="29"/>
        <v>8126922.1356545687</v>
      </c>
      <c r="X149" s="508">
        <f t="shared" si="29"/>
        <v>3611333.7226018105</v>
      </c>
      <c r="Y149" s="508">
        <f t="shared" si="29"/>
        <v>4715692.8219892709</v>
      </c>
    </row>
    <row r="150" spans="1:26" ht="15.75">
      <c r="A150" s="462"/>
      <c r="B150" s="506"/>
      <c r="C150" s="462"/>
      <c r="D150" s="462"/>
      <c r="E150" s="462"/>
      <c r="F150" s="532"/>
      <c r="G150" s="532"/>
      <c r="H150" s="532"/>
      <c r="I150" s="508"/>
      <c r="J150" s="508"/>
      <c r="K150" s="508"/>
      <c r="L150" s="508"/>
      <c r="M150" s="508"/>
      <c r="N150" s="508"/>
      <c r="O150" s="603"/>
      <c r="P150" s="603"/>
      <c r="Q150" s="508"/>
      <c r="R150" s="508"/>
      <c r="S150" s="508"/>
      <c r="T150" s="508"/>
      <c r="U150" s="508"/>
      <c r="V150" s="508"/>
      <c r="W150" s="508"/>
      <c r="X150" s="508"/>
      <c r="Y150" s="508"/>
    </row>
    <row r="151" spans="1:26">
      <c r="A151" s="462" t="s">
        <v>1560</v>
      </c>
      <c r="B151" s="462" t="s">
        <v>1561</v>
      </c>
      <c r="C151" s="462"/>
      <c r="D151" s="462"/>
      <c r="E151" s="475">
        <v>45557.31</v>
      </c>
      <c r="F151" s="475">
        <v>49255.63</v>
      </c>
      <c r="G151" s="475">
        <v>87330.43</v>
      </c>
      <c r="H151" s="475">
        <v>109626.54</v>
      </c>
      <c r="I151" s="475">
        <v>0</v>
      </c>
      <c r="J151" s="475">
        <v>0</v>
      </c>
      <c r="K151" s="475">
        <v>0</v>
      </c>
      <c r="L151" s="475">
        <v>0</v>
      </c>
      <c r="M151" s="475">
        <v>0</v>
      </c>
      <c r="N151" s="475">
        <v>0</v>
      </c>
      <c r="O151" s="598">
        <v>0</v>
      </c>
      <c r="P151" s="598">
        <v>0</v>
      </c>
      <c r="Q151" s="475">
        <v>0</v>
      </c>
      <c r="R151" s="475">
        <v>0</v>
      </c>
      <c r="S151" s="475">
        <v>0</v>
      </c>
      <c r="T151" s="475">
        <f t="shared" si="24"/>
        <v>0</v>
      </c>
      <c r="U151" s="475"/>
      <c r="V151" s="475">
        <v>0</v>
      </c>
      <c r="W151" s="475">
        <v>0</v>
      </c>
      <c r="X151" s="475">
        <v>0</v>
      </c>
      <c r="Y151" s="475">
        <v>0</v>
      </c>
    </row>
    <row r="152" spans="1:26">
      <c r="A152" s="462" t="s">
        <v>1562</v>
      </c>
      <c r="B152" s="462" t="s">
        <v>1563</v>
      </c>
      <c r="C152" s="462"/>
      <c r="D152" s="462"/>
      <c r="E152" s="475">
        <v>0</v>
      </c>
      <c r="F152" s="475">
        <v>0</v>
      </c>
      <c r="G152" s="475">
        <v>0</v>
      </c>
      <c r="H152" s="475">
        <v>0</v>
      </c>
      <c r="I152" s="475">
        <v>294923.71999999997</v>
      </c>
      <c r="J152" s="475">
        <v>497030</v>
      </c>
      <c r="K152" s="475">
        <v>501830</v>
      </c>
      <c r="L152" s="475">
        <v>334283.77</v>
      </c>
      <c r="M152" s="476">
        <v>398349.54</v>
      </c>
      <c r="N152" s="475">
        <v>397057.4</v>
      </c>
      <c r="O152" s="598">
        <v>0</v>
      </c>
      <c r="P152" s="598">
        <v>0</v>
      </c>
      <c r="Q152" s="476">
        <v>394357</v>
      </c>
      <c r="R152" s="476">
        <v>394357</v>
      </c>
      <c r="S152" s="476">
        <f>217075+174582.5</f>
        <v>391657.5</v>
      </c>
      <c r="T152" s="475">
        <f t="shared" si="24"/>
        <v>-2699.5</v>
      </c>
      <c r="U152" s="476"/>
      <c r="V152" s="476">
        <f>215575+178382.5</f>
        <v>393957.5</v>
      </c>
      <c r="W152" s="476">
        <f>219075+182082.5</f>
        <v>401157.5</v>
      </c>
      <c r="X152" s="476">
        <f>242475+176207.5</f>
        <v>418682.5</v>
      </c>
      <c r="Y152" s="476">
        <f>270375+175297.5</f>
        <v>445672.5</v>
      </c>
      <c r="Z152" s="479" t="s">
        <v>1564</v>
      </c>
    </row>
    <row r="153" spans="1:26">
      <c r="A153" s="462" t="s">
        <v>1565</v>
      </c>
      <c r="B153" s="462" t="s">
        <v>1566</v>
      </c>
      <c r="C153" s="462"/>
      <c r="D153" s="462"/>
      <c r="E153" s="475">
        <v>2192490</v>
      </c>
      <c r="F153" s="475">
        <v>2189965</v>
      </c>
      <c r="G153" s="475">
        <v>2200715</v>
      </c>
      <c r="H153" s="475">
        <v>2178929.44</v>
      </c>
      <c r="I153" s="475">
        <v>2192207.5</v>
      </c>
      <c r="J153" s="475">
        <v>2192457.5</v>
      </c>
      <c r="K153" s="475">
        <v>2189707.5</v>
      </c>
      <c r="L153" s="475">
        <v>2193300</v>
      </c>
      <c r="M153" s="475">
        <v>2192665</v>
      </c>
      <c r="N153" s="475">
        <v>2192732.5</v>
      </c>
      <c r="O153" s="598">
        <v>787905</v>
      </c>
      <c r="P153" s="598">
        <v>698634</v>
      </c>
      <c r="Q153" s="475">
        <v>2192408</v>
      </c>
      <c r="R153" s="475">
        <v>2192408</v>
      </c>
      <c r="S153" s="475">
        <v>2192883</v>
      </c>
      <c r="T153" s="475">
        <f t="shared" si="24"/>
        <v>475</v>
      </c>
      <c r="U153" s="475"/>
      <c r="V153" s="475">
        <v>2188895</v>
      </c>
      <c r="W153" s="475">
        <v>2184555</v>
      </c>
      <c r="X153" s="475">
        <v>2195445</v>
      </c>
      <c r="Y153" s="475">
        <v>2195505</v>
      </c>
      <c r="Z153" s="479" t="s">
        <v>1567</v>
      </c>
    </row>
    <row r="154" spans="1:26">
      <c r="A154" s="462" t="s">
        <v>1568</v>
      </c>
      <c r="B154" s="462" t="s">
        <v>1569</v>
      </c>
      <c r="C154" s="462"/>
      <c r="D154" s="462"/>
      <c r="E154" s="485">
        <v>0</v>
      </c>
      <c r="F154" s="485">
        <v>0</v>
      </c>
      <c r="G154" s="485">
        <v>0</v>
      </c>
      <c r="H154" s="485">
        <v>0</v>
      </c>
      <c r="I154" s="485">
        <v>0</v>
      </c>
      <c r="J154" s="533">
        <v>250</v>
      </c>
      <c r="K154" s="533">
        <v>250</v>
      </c>
      <c r="L154" s="485">
        <v>250</v>
      </c>
      <c r="M154" s="533">
        <v>1556.9</v>
      </c>
      <c r="N154" s="520">
        <v>1442.66</v>
      </c>
      <c r="O154" s="605">
        <v>1442.66</v>
      </c>
      <c r="P154" s="605">
        <v>0</v>
      </c>
      <c r="Q154" s="533">
        <v>250</v>
      </c>
      <c r="R154" s="485">
        <v>250</v>
      </c>
      <c r="S154" s="533">
        <v>250</v>
      </c>
      <c r="T154" s="485">
        <f t="shared" si="24"/>
        <v>0</v>
      </c>
      <c r="U154" s="533"/>
      <c r="V154" s="533">
        <v>250</v>
      </c>
      <c r="W154" s="533">
        <v>250</v>
      </c>
      <c r="X154" s="533">
        <v>250</v>
      </c>
      <c r="Y154" s="533">
        <v>250</v>
      </c>
    </row>
    <row r="155" spans="1:26">
      <c r="A155" s="462"/>
      <c r="B155" s="462"/>
      <c r="C155" s="462"/>
      <c r="D155" s="462"/>
      <c r="E155" s="462"/>
      <c r="F155" s="534"/>
      <c r="G155" s="488"/>
      <c r="I155" s="535"/>
      <c r="J155" s="535"/>
      <c r="K155" s="535"/>
      <c r="L155" s="535"/>
      <c r="M155" s="535"/>
      <c r="N155" s="535"/>
      <c r="O155" s="607"/>
      <c r="P155" s="607"/>
      <c r="Q155" s="535"/>
      <c r="R155" s="535"/>
      <c r="S155" s="535"/>
      <c r="T155" s="535"/>
      <c r="U155" s="535"/>
      <c r="V155" s="535"/>
      <c r="W155" s="535"/>
      <c r="X155" s="535"/>
      <c r="Y155" s="535"/>
    </row>
    <row r="156" spans="1:26" ht="15.75">
      <c r="A156" s="462"/>
      <c r="B156" s="506" t="s">
        <v>1570</v>
      </c>
      <c r="C156" s="462"/>
      <c r="D156" s="462"/>
      <c r="E156" s="490">
        <f>SUM(E151:E154)</f>
        <v>2238047.31</v>
      </c>
      <c r="F156" s="490">
        <f>SUM(F151:F154)</f>
        <v>2239220.63</v>
      </c>
      <c r="G156" s="490">
        <f>SUM(G151:G154)</f>
        <v>2288045.4300000002</v>
      </c>
      <c r="H156" s="490">
        <f>SUM(H151:H154)</f>
        <v>2288555.98</v>
      </c>
      <c r="I156" s="490">
        <f t="shared" ref="I156:Y156" si="30">SUM(I151:I154)</f>
        <v>2487131.2199999997</v>
      </c>
      <c r="J156" s="490">
        <f t="shared" si="30"/>
        <v>2689737.5</v>
      </c>
      <c r="K156" s="490">
        <f t="shared" si="30"/>
        <v>2691787.5</v>
      </c>
      <c r="L156" s="490">
        <f t="shared" si="30"/>
        <v>2527833.77</v>
      </c>
      <c r="M156" s="490">
        <f t="shared" si="30"/>
        <v>2592571.44</v>
      </c>
      <c r="N156" s="490">
        <f t="shared" si="30"/>
        <v>2591232.56</v>
      </c>
      <c r="O156" s="599">
        <f t="shared" ref="O156:P156" si="31">SUM(O151:O154)</f>
        <v>789347.66</v>
      </c>
      <c r="P156" s="599">
        <f t="shared" si="31"/>
        <v>698634</v>
      </c>
      <c r="Q156" s="490">
        <f t="shared" si="30"/>
        <v>2587015</v>
      </c>
      <c r="R156" s="490">
        <f t="shared" si="30"/>
        <v>2587015</v>
      </c>
      <c r="S156" s="490">
        <f t="shared" si="30"/>
        <v>2584790.5</v>
      </c>
      <c r="T156" s="490">
        <f t="shared" si="24"/>
        <v>-2224.5</v>
      </c>
      <c r="U156" s="490"/>
      <c r="V156" s="490">
        <f t="shared" si="30"/>
        <v>2583102.5</v>
      </c>
      <c r="W156" s="490">
        <f t="shared" si="30"/>
        <v>2585962.5</v>
      </c>
      <c r="X156" s="490">
        <f t="shared" si="30"/>
        <v>2614377.5</v>
      </c>
      <c r="Y156" s="490">
        <f t="shared" si="30"/>
        <v>2641427.5</v>
      </c>
    </row>
    <row r="157" spans="1:26" ht="15.75">
      <c r="A157" s="462"/>
      <c r="B157" s="506"/>
      <c r="C157" s="462"/>
      <c r="D157" s="462"/>
      <c r="E157" s="462"/>
      <c r="F157" s="536"/>
      <c r="G157" s="495"/>
      <c r="H157" s="495"/>
      <c r="I157" s="529"/>
      <c r="J157" s="529"/>
      <c r="K157" s="529"/>
      <c r="L157" s="529"/>
      <c r="M157" s="529"/>
      <c r="N157" s="529"/>
      <c r="O157" s="608"/>
      <c r="P157" s="608"/>
      <c r="Q157" s="529"/>
      <c r="R157" s="529"/>
      <c r="S157" s="529"/>
      <c r="T157" s="529"/>
      <c r="U157" s="529"/>
      <c r="V157" s="529"/>
      <c r="W157" s="529"/>
      <c r="X157" s="529"/>
      <c r="Y157" s="529"/>
    </row>
    <row r="158" spans="1:26" ht="27">
      <c r="A158" s="462" t="s">
        <v>1571</v>
      </c>
      <c r="B158" s="462" t="s">
        <v>1572</v>
      </c>
      <c r="C158" s="462"/>
      <c r="D158" s="462"/>
      <c r="E158" s="475">
        <v>60000</v>
      </c>
      <c r="F158" s="475">
        <v>40000</v>
      </c>
      <c r="G158" s="475">
        <v>85000</v>
      </c>
      <c r="H158" s="475">
        <v>80000</v>
      </c>
      <c r="I158" s="475">
        <v>40000</v>
      </c>
      <c r="J158" s="475">
        <v>40000</v>
      </c>
      <c r="K158" s="475">
        <v>60000</v>
      </c>
      <c r="L158" s="475">
        <v>40000</v>
      </c>
      <c r="M158" s="475">
        <v>21725.58</v>
      </c>
      <c r="N158" s="475">
        <v>0</v>
      </c>
      <c r="O158" s="598">
        <v>0</v>
      </c>
      <c r="P158" s="598">
        <v>0</v>
      </c>
      <c r="Q158" s="475">
        <v>0</v>
      </c>
      <c r="R158" s="476">
        <v>0</v>
      </c>
      <c r="S158" s="475">
        <v>0</v>
      </c>
      <c r="T158" s="475">
        <f t="shared" si="24"/>
        <v>0</v>
      </c>
      <c r="U158" s="475"/>
      <c r="V158" s="475">
        <v>0</v>
      </c>
      <c r="W158" s="475">
        <v>0</v>
      </c>
      <c r="X158" s="475">
        <v>0</v>
      </c>
      <c r="Y158" s="475">
        <v>0</v>
      </c>
      <c r="Z158" s="479" t="s">
        <v>1573</v>
      </c>
    </row>
    <row r="159" spans="1:26">
      <c r="A159" s="462" t="s">
        <v>1574</v>
      </c>
      <c r="B159" s="462" t="s">
        <v>1575</v>
      </c>
      <c r="C159" s="462"/>
      <c r="D159" s="462"/>
      <c r="E159" s="475">
        <v>4474.5600000000004</v>
      </c>
      <c r="F159" s="475">
        <v>8888.75</v>
      </c>
      <c r="G159" s="475">
        <v>119.95</v>
      </c>
      <c r="H159" s="475">
        <v>80.55</v>
      </c>
      <c r="I159" s="475">
        <v>2121.09</v>
      </c>
      <c r="J159" s="475">
        <v>227.85</v>
      </c>
      <c r="K159" s="475">
        <v>8420</v>
      </c>
      <c r="L159" s="475">
        <v>2105</v>
      </c>
      <c r="M159" s="475">
        <v>0</v>
      </c>
      <c r="N159" s="475">
        <v>0</v>
      </c>
      <c r="O159" s="598">
        <v>0</v>
      </c>
      <c r="P159" s="598">
        <v>0</v>
      </c>
      <c r="Q159" s="475">
        <v>0</v>
      </c>
      <c r="R159" s="475">
        <v>0</v>
      </c>
      <c r="S159" s="475">
        <v>0</v>
      </c>
      <c r="T159" s="475">
        <f t="shared" si="24"/>
        <v>0</v>
      </c>
      <c r="U159" s="475"/>
      <c r="V159" s="475">
        <v>0</v>
      </c>
      <c r="W159" s="475">
        <v>0</v>
      </c>
      <c r="X159" s="475">
        <v>0</v>
      </c>
      <c r="Y159" s="475">
        <v>0</v>
      </c>
      <c r="Z159" s="479"/>
    </row>
    <row r="160" spans="1:26">
      <c r="A160" s="462" t="s">
        <v>1576</v>
      </c>
      <c r="B160" s="462" t="s">
        <v>1577</v>
      </c>
      <c r="C160" s="462"/>
      <c r="D160" s="462"/>
      <c r="E160" s="475"/>
      <c r="F160" s="475"/>
      <c r="G160" s="475"/>
      <c r="H160" s="475"/>
      <c r="I160" s="475"/>
      <c r="J160" s="475">
        <v>0</v>
      </c>
      <c r="K160" s="475">
        <v>0</v>
      </c>
      <c r="L160" s="475">
        <v>0</v>
      </c>
      <c r="M160" s="475">
        <v>0</v>
      </c>
      <c r="N160" s="475">
        <v>0</v>
      </c>
      <c r="O160" s="598">
        <v>0</v>
      </c>
      <c r="P160" s="598">
        <v>0</v>
      </c>
      <c r="Q160" s="475">
        <v>0</v>
      </c>
      <c r="R160" s="475">
        <v>0</v>
      </c>
      <c r="S160" s="475">
        <v>0</v>
      </c>
      <c r="T160" s="475">
        <f t="shared" si="24"/>
        <v>0</v>
      </c>
      <c r="U160" s="475"/>
      <c r="V160" s="475">
        <v>7000000</v>
      </c>
      <c r="W160" s="475">
        <v>0</v>
      </c>
      <c r="X160" s="475">
        <v>0</v>
      </c>
      <c r="Y160" s="475">
        <v>0</v>
      </c>
      <c r="Z160" s="537" t="s">
        <v>1578</v>
      </c>
    </row>
    <row r="161" spans="1:25">
      <c r="A161" s="538" t="s">
        <v>1579</v>
      </c>
      <c r="B161" s="538" t="s">
        <v>1580</v>
      </c>
      <c r="C161" s="538"/>
      <c r="D161" s="462"/>
      <c r="E161" s="485">
        <v>128932</v>
      </c>
      <c r="F161" s="485">
        <v>0</v>
      </c>
      <c r="G161" s="485">
        <v>13000</v>
      </c>
      <c r="H161" s="485">
        <v>0</v>
      </c>
      <c r="I161" s="485">
        <v>0</v>
      </c>
      <c r="J161" s="485">
        <v>0</v>
      </c>
      <c r="K161" s="485">
        <v>0</v>
      </c>
      <c r="L161" s="485">
        <v>0</v>
      </c>
      <c r="M161" s="485">
        <v>0</v>
      </c>
      <c r="N161" s="485">
        <v>242622</v>
      </c>
      <c r="O161" s="602">
        <v>0</v>
      </c>
      <c r="P161" s="602">
        <v>0</v>
      </c>
      <c r="Q161" s="533">
        <v>200000</v>
      </c>
      <c r="R161" s="485">
        <v>0</v>
      </c>
      <c r="S161" s="533">
        <v>0</v>
      </c>
      <c r="T161" s="485">
        <f t="shared" si="24"/>
        <v>-200000</v>
      </c>
      <c r="U161" s="485"/>
      <c r="V161" s="485">
        <v>0</v>
      </c>
      <c r="W161" s="485">
        <v>0</v>
      </c>
      <c r="X161" s="485">
        <v>0</v>
      </c>
      <c r="Y161" s="485">
        <v>0</v>
      </c>
    </row>
    <row r="162" spans="1:25" ht="15.75">
      <c r="A162" s="462"/>
      <c r="B162" s="506" t="s">
        <v>1581</v>
      </c>
      <c r="C162" s="462"/>
      <c r="D162" s="462"/>
      <c r="E162" s="508">
        <f>E58+E102+E128+E147+E156+E158+E159+E161</f>
        <v>5032524.4799999995</v>
      </c>
      <c r="F162" s="508">
        <f t="shared" ref="F162:L162" si="32">F58+F102+F128+F147+F156+F158+F159</f>
        <v>4890163.24</v>
      </c>
      <c r="G162" s="508">
        <f>G58+G102+G128+G147+G156+G158+G159+G161</f>
        <v>4917321.3100000005</v>
      </c>
      <c r="H162" s="508">
        <f t="shared" si="32"/>
        <v>5201284.169999999</v>
      </c>
      <c r="I162" s="508">
        <f t="shared" si="32"/>
        <v>5390740.4900000002</v>
      </c>
      <c r="J162" s="508">
        <f t="shared" si="32"/>
        <v>5420776.2599999998</v>
      </c>
      <c r="K162" s="508">
        <f t="shared" si="32"/>
        <v>5315101.97</v>
      </c>
      <c r="L162" s="508">
        <f t="shared" si="32"/>
        <v>5134805.3725000005</v>
      </c>
      <c r="M162" s="508">
        <f>M58+M102+M128+M147+M156+M158+M159</f>
        <v>5183738.135915</v>
      </c>
      <c r="N162" s="508">
        <f>N58+N102+N128+N147+N156+N158+N159+N161</f>
        <v>5403889.7799999993</v>
      </c>
      <c r="O162" s="603">
        <f>O156+O149</f>
        <v>3705984.66</v>
      </c>
      <c r="P162" s="603">
        <f>P156+P149</f>
        <v>3320993</v>
      </c>
      <c r="Q162" s="508">
        <f>Q58+Q102+Q128+Q147+Q156+Q158+Q159+Q161</f>
        <v>5520491.6511399997</v>
      </c>
      <c r="R162" s="508">
        <f>R58+R102+R128+R147+R156+R158+R159</f>
        <v>5419520.8064999999</v>
      </c>
      <c r="S162" s="508">
        <f>S58+S102+S128+S147+S156+S158+S159+S161</f>
        <v>7045329.8521210002</v>
      </c>
      <c r="T162" s="490">
        <f t="shared" si="24"/>
        <v>1524838.2009810004</v>
      </c>
      <c r="U162" s="492">
        <f>(S162-Q162)/Q162</f>
        <v>0.2762142028900843</v>
      </c>
      <c r="V162" s="508">
        <f>V58+V102+V128+V147+V156+V158+V159+V160</f>
        <v>13474223.18942463</v>
      </c>
      <c r="W162" s="508">
        <f>W58+W102+W128+W147+W156+W158+W159</f>
        <v>10712884.635654569</v>
      </c>
      <c r="X162" s="508">
        <f>X58+X102+X128+X147+X156+X158+X159</f>
        <v>6225711.2226018105</v>
      </c>
      <c r="Y162" s="508">
        <f>Y58+Y102+Y128+Y147+Y156+Y158+Y159</f>
        <v>7357120.3219892709</v>
      </c>
    </row>
    <row r="163" spans="1:25">
      <c r="Q163" s="492"/>
      <c r="R163" s="492"/>
      <c r="U163" s="492"/>
      <c r="V163" s="492">
        <f>(V162-S162)/S162</f>
        <v>0.91250423645788681</v>
      </c>
      <c r="W163" s="492">
        <f>(W162-V162)/V162</f>
        <v>-0.20493489791213521</v>
      </c>
      <c r="X163" s="492">
        <f>(X162-W162)/W162</f>
        <v>-0.4188576247818977</v>
      </c>
      <c r="Y163" s="492">
        <f>(Y162-X162)/X162</f>
        <v>0.18173170244067777</v>
      </c>
    </row>
    <row r="164" spans="1:25" ht="15.75">
      <c r="A164" s="462"/>
      <c r="B164" s="462"/>
      <c r="D164" s="539"/>
      <c r="E164" s="539"/>
      <c r="F164" s="539"/>
      <c r="I164" s="540"/>
      <c r="K164" s="462"/>
      <c r="L164" s="462"/>
      <c r="M164" s="462"/>
      <c r="N164" s="462"/>
      <c r="O164" s="609"/>
      <c r="P164" s="609"/>
      <c r="Q164" s="462"/>
      <c r="R164" s="462"/>
      <c r="S164" s="462"/>
      <c r="T164" s="462"/>
      <c r="U164" s="462"/>
      <c r="V164" s="462"/>
      <c r="W164" s="462"/>
      <c r="X164" s="462"/>
      <c r="Y164" s="462"/>
    </row>
    <row r="165" spans="1:25" ht="15.75">
      <c r="A165" s="462"/>
      <c r="B165" s="462"/>
      <c r="C165" s="462"/>
      <c r="D165" s="539"/>
      <c r="E165" s="539"/>
      <c r="F165" s="539"/>
      <c r="K165" s="462"/>
      <c r="L165" s="462"/>
      <c r="M165" s="462"/>
      <c r="N165" s="462"/>
      <c r="O165" s="609"/>
      <c r="P165" s="609"/>
      <c r="Q165" s="462"/>
      <c r="R165" s="462"/>
      <c r="S165" s="462"/>
      <c r="T165" s="462"/>
      <c r="U165" s="462"/>
      <c r="V165" s="462"/>
      <c r="W165" s="462"/>
      <c r="X165" s="462"/>
      <c r="Y165" s="462"/>
    </row>
    <row r="166" spans="1:25">
      <c r="C166" s="474"/>
      <c r="D166" s="475">
        <f t="shared" ref="D166:M166" si="33">D25-D162</f>
        <v>0</v>
      </c>
      <c r="E166" s="475">
        <f t="shared" si="33"/>
        <v>-833749.79999999981</v>
      </c>
      <c r="F166" s="475">
        <f t="shared" si="33"/>
        <v>-423444.43999999948</v>
      </c>
      <c r="G166" s="475">
        <f t="shared" si="33"/>
        <v>-405668.3200000003</v>
      </c>
      <c r="H166" s="475">
        <f t="shared" si="33"/>
        <v>221748.12000000104</v>
      </c>
      <c r="I166" s="475">
        <f t="shared" si="33"/>
        <v>-93373.870000001043</v>
      </c>
      <c r="J166" s="475">
        <f t="shared" si="33"/>
        <v>601369.93000000156</v>
      </c>
      <c r="K166" s="475">
        <f t="shared" si="33"/>
        <v>-76344.929999998771</v>
      </c>
      <c r="L166" s="475">
        <f t="shared" si="33"/>
        <v>38188.627499999478</v>
      </c>
      <c r="M166" s="475">
        <f t="shared" si="33"/>
        <v>101174.30408500042</v>
      </c>
      <c r="N166" s="475">
        <f>N25-N162</f>
        <v>180992.5400000019</v>
      </c>
      <c r="O166" s="598">
        <f t="shared" ref="O166:P166" si="34">O25-O162</f>
        <v>2213145.34</v>
      </c>
      <c r="P166" s="598">
        <f t="shared" si="34"/>
        <v>4113249</v>
      </c>
      <c r="Q166" s="462"/>
      <c r="R166" s="462"/>
      <c r="S166" s="462"/>
      <c r="T166" s="462"/>
      <c r="U166" s="462"/>
      <c r="V166" s="462"/>
      <c r="W166" s="462"/>
      <c r="X166" s="462"/>
      <c r="Y166" s="462"/>
    </row>
    <row r="167" spans="1:25" ht="16.5">
      <c r="C167" s="462"/>
      <c r="D167" s="539"/>
      <c r="E167" s="539"/>
      <c r="F167" s="541"/>
      <c r="K167" s="462"/>
      <c r="L167" s="462"/>
      <c r="M167" s="462"/>
      <c r="N167" s="462"/>
      <c r="O167" s="609"/>
      <c r="P167" s="609"/>
      <c r="Q167" s="462"/>
      <c r="R167" s="462"/>
      <c r="S167" s="462"/>
      <c r="T167" s="462"/>
      <c r="U167" s="462"/>
      <c r="V167" s="462"/>
      <c r="W167" s="462"/>
      <c r="X167" s="462"/>
      <c r="Y167" s="462"/>
    </row>
    <row r="168" spans="1:25">
      <c r="C168" s="462"/>
      <c r="K168" s="475"/>
      <c r="L168" s="475"/>
      <c r="Q168" s="462"/>
      <c r="S168" s="462"/>
      <c r="T168" s="462"/>
      <c r="U168" s="462"/>
      <c r="V168" s="462"/>
      <c r="W168" s="462"/>
      <c r="X168" s="462"/>
      <c r="Y168" s="462"/>
    </row>
    <row r="169" spans="1:25" ht="15.75">
      <c r="C169" s="462"/>
      <c r="D169" s="539"/>
      <c r="E169" s="539"/>
      <c r="F169" s="539"/>
      <c r="K169" s="462"/>
      <c r="L169" s="462"/>
    </row>
    <row r="170" spans="1:25" ht="15.75">
      <c r="C170" s="474"/>
      <c r="D170" s="539"/>
      <c r="E170" s="539"/>
      <c r="J170" s="462"/>
      <c r="K170" s="462"/>
      <c r="L170" s="462"/>
    </row>
    <row r="171" spans="1:25" ht="15.75">
      <c r="C171" s="462"/>
      <c r="D171" s="539"/>
      <c r="E171" s="539"/>
      <c r="F171" s="539"/>
      <c r="J171" s="475"/>
      <c r="K171" s="462"/>
      <c r="L171" s="462"/>
    </row>
    <row r="172" spans="1:25" ht="15.75">
      <c r="C172" s="462"/>
      <c r="D172" s="539"/>
      <c r="E172" s="539"/>
      <c r="F172" s="539"/>
      <c r="J172" s="497"/>
      <c r="K172" s="475"/>
      <c r="L172" s="475"/>
    </row>
    <row r="173" spans="1:25" ht="16.5">
      <c r="C173" s="462"/>
      <c r="D173" s="539"/>
      <c r="E173" s="539"/>
      <c r="F173" s="539"/>
      <c r="J173" s="490"/>
      <c r="M173" s="462"/>
      <c r="N173" s="462"/>
      <c r="O173" s="609"/>
      <c r="P173" s="609"/>
      <c r="R173" s="462"/>
    </row>
    <row r="174" spans="1:25" ht="15.75">
      <c r="D174" s="539"/>
      <c r="E174" s="539"/>
      <c r="F174" s="539"/>
      <c r="I174" s="540"/>
    </row>
    <row r="175" spans="1:25" ht="15.75">
      <c r="D175" s="539"/>
      <c r="E175" s="539"/>
      <c r="F175" s="539"/>
      <c r="I175" s="540"/>
    </row>
    <row r="176" spans="1:25">
      <c r="C176" s="462"/>
      <c r="D176" s="462"/>
      <c r="E176" s="462"/>
    </row>
    <row r="177" spans="1:25">
      <c r="C177" s="462"/>
      <c r="D177" s="462"/>
      <c r="E177" s="462"/>
    </row>
    <row r="178" spans="1:25">
      <c r="C178" s="462"/>
      <c r="D178" s="462"/>
      <c r="E178" s="462"/>
    </row>
    <row r="179" spans="1:25">
      <c r="C179" s="462"/>
      <c r="D179" s="462"/>
      <c r="E179" s="462"/>
    </row>
    <row r="180" spans="1:25">
      <c r="C180" s="462"/>
      <c r="D180" s="462"/>
      <c r="E180" s="462"/>
    </row>
    <row r="181" spans="1:25">
      <c r="C181" s="462"/>
      <c r="D181" s="462"/>
      <c r="E181" s="462"/>
    </row>
    <row r="182" spans="1:25">
      <c r="C182" s="462"/>
      <c r="D182" s="462"/>
      <c r="E182" s="462"/>
    </row>
    <row r="183" spans="1:25">
      <c r="A183" s="462"/>
      <c r="B183" s="462"/>
      <c r="C183" s="462"/>
      <c r="D183" s="462"/>
      <c r="E183" s="462"/>
    </row>
    <row r="184" spans="1:25">
      <c r="A184" s="462"/>
      <c r="B184" s="462"/>
      <c r="C184" s="462"/>
      <c r="D184" s="462"/>
      <c r="E184" s="462"/>
    </row>
    <row r="185" spans="1:25" ht="15.75">
      <c r="A185" s="462"/>
      <c r="B185" s="462"/>
      <c r="D185" s="539"/>
      <c r="E185" s="539"/>
      <c r="F185" s="539"/>
      <c r="J185" s="462"/>
      <c r="K185" s="462"/>
      <c r="L185" s="462"/>
      <c r="M185" s="462"/>
      <c r="N185" s="462"/>
      <c r="O185" s="609"/>
      <c r="P185" s="609"/>
      <c r="Q185" s="462"/>
      <c r="R185" s="462"/>
    </row>
    <row r="186" spans="1:25" ht="15.75">
      <c r="A186" s="462"/>
      <c r="B186" s="462"/>
      <c r="D186" s="539"/>
      <c r="E186" s="539"/>
      <c r="I186" s="540"/>
      <c r="K186" s="462"/>
      <c r="L186" s="462"/>
      <c r="M186" s="462"/>
      <c r="N186" s="462"/>
      <c r="O186" s="609"/>
      <c r="P186" s="609"/>
      <c r="Q186" s="462"/>
      <c r="R186" s="462"/>
      <c r="S186" s="462"/>
      <c r="T186" s="462"/>
      <c r="U186" s="462"/>
      <c r="V186" s="462"/>
      <c r="W186" s="462"/>
      <c r="X186" s="462"/>
      <c r="Y186" s="462"/>
    </row>
    <row r="187" spans="1:25">
      <c r="A187" s="462"/>
      <c r="B187" s="462"/>
      <c r="C187" s="462"/>
      <c r="D187" s="462"/>
      <c r="E187" s="462"/>
    </row>
    <row r="188" spans="1:25">
      <c r="A188" s="462"/>
      <c r="B188" s="462"/>
      <c r="C188" s="462"/>
      <c r="D188" s="462"/>
      <c r="E188" s="462"/>
    </row>
    <row r="189" spans="1:25">
      <c r="A189" s="462"/>
      <c r="B189" s="462"/>
      <c r="C189" s="462"/>
      <c r="D189" s="462"/>
      <c r="E189" s="462"/>
    </row>
    <row r="190" spans="1:25">
      <c r="A190" s="462"/>
      <c r="B190" s="462"/>
      <c r="C190" s="462"/>
      <c r="D190" s="462"/>
      <c r="E190" s="462"/>
    </row>
    <row r="191" spans="1:25">
      <c r="A191" s="462"/>
      <c r="B191" s="462"/>
      <c r="C191" s="462"/>
      <c r="D191" s="462"/>
      <c r="E191" s="462"/>
    </row>
    <row r="192" spans="1:25">
      <c r="A192" s="462"/>
    </row>
    <row r="193" spans="1:5">
      <c r="A193" s="462"/>
    </row>
    <row r="194" spans="1:5">
      <c r="A194" s="462"/>
      <c r="B194" s="462"/>
      <c r="C194" s="462"/>
      <c r="D194" s="462"/>
      <c r="E194" s="462"/>
    </row>
    <row r="195" spans="1:5">
      <c r="A195" s="462"/>
      <c r="B195" s="462"/>
      <c r="C195" s="462"/>
      <c r="D195" s="462"/>
      <c r="E195" s="462"/>
    </row>
    <row r="196" spans="1:5">
      <c r="A196" s="462"/>
      <c r="B196" s="462"/>
      <c r="C196" s="462"/>
      <c r="D196" s="462"/>
      <c r="E196" s="462"/>
    </row>
    <row r="265" spans="23:23">
      <c r="W265" s="474" t="s">
        <v>1582</v>
      </c>
    </row>
  </sheetData>
  <mergeCells count="4">
    <mergeCell ref="T1:U1"/>
    <mergeCell ref="T43:U43"/>
    <mergeCell ref="T87:U87"/>
    <mergeCell ref="T130:U130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F7440-E77D-41B3-A2E5-42C22B356E91}">
  <dimension ref="A1:T252"/>
  <sheetViews>
    <sheetView topLeftCell="A49" workbookViewId="0">
      <selection activeCell="K68" sqref="K68"/>
    </sheetView>
  </sheetViews>
  <sheetFormatPr defaultRowHeight="15"/>
  <cols>
    <col min="1" max="1" width="9.140625" style="556"/>
    <col min="2" max="2" width="43.42578125" style="556" customWidth="1"/>
    <col min="3" max="7" width="11.5703125" style="556" customWidth="1"/>
    <col min="8" max="9" width="12.28515625" style="9" customWidth="1"/>
    <col min="10" max="10" width="12.28515625" style="552" customWidth="1"/>
    <col min="11" max="12" width="12.28515625" style="9" customWidth="1"/>
    <col min="13" max="13" width="14.7109375" style="556" customWidth="1"/>
    <col min="14" max="14" width="11.28515625" style="556" customWidth="1"/>
    <col min="15" max="15" width="12.140625" style="556" customWidth="1"/>
    <col min="16" max="16" width="11" style="556" customWidth="1"/>
    <col min="17" max="17" width="11.85546875" style="556" customWidth="1"/>
    <col min="18" max="18" width="12.5703125" style="556" customWidth="1"/>
    <col min="19" max="19" width="10.5703125" style="556" bestFit="1" customWidth="1"/>
    <col min="20" max="16384" width="9.140625" style="556"/>
  </cols>
  <sheetData>
    <row r="1" spans="2:16">
      <c r="B1" s="46" t="s">
        <v>1983</v>
      </c>
      <c r="C1" s="46"/>
      <c r="D1" s="46"/>
      <c r="E1" s="46"/>
      <c r="F1" s="46"/>
      <c r="G1" s="46"/>
    </row>
    <row r="2" spans="2:16">
      <c r="B2" s="46" t="s">
        <v>1984</v>
      </c>
      <c r="C2" s="46"/>
      <c r="D2" s="46"/>
      <c r="E2" s="46"/>
      <c r="F2" s="46"/>
      <c r="G2" s="46"/>
    </row>
    <row r="3" spans="2:16">
      <c r="B3" s="46" t="s">
        <v>849</v>
      </c>
      <c r="C3" s="46"/>
      <c r="D3" s="46"/>
      <c r="E3" s="46"/>
      <c r="F3" s="46"/>
      <c r="G3" s="46"/>
    </row>
    <row r="4" spans="2:16">
      <c r="B4" s="46" t="s">
        <v>710</v>
      </c>
      <c r="C4" s="46"/>
      <c r="D4" s="46"/>
      <c r="E4" s="46"/>
      <c r="F4" s="46"/>
      <c r="G4" s="46"/>
    </row>
    <row r="5" spans="2:16">
      <c r="B5" s="46" t="s">
        <v>1985</v>
      </c>
      <c r="C5" s="46"/>
      <c r="D5" s="46"/>
      <c r="E5" s="46"/>
      <c r="F5" s="46"/>
      <c r="G5" s="46"/>
    </row>
    <row r="8" spans="2:16">
      <c r="B8" s="46" t="s">
        <v>1809</v>
      </c>
      <c r="C8" s="46"/>
      <c r="D8" s="46"/>
      <c r="E8" s="46"/>
      <c r="F8" s="46"/>
      <c r="G8" s="46"/>
      <c r="K8" s="610" t="s">
        <v>1810</v>
      </c>
      <c r="N8" s="556" t="s">
        <v>1811</v>
      </c>
    </row>
    <row r="9" spans="2:16">
      <c r="C9" s="125">
        <f t="shared" ref="C9:F9" si="0">D9-1</f>
        <v>2010</v>
      </c>
      <c r="D9" s="125">
        <f t="shared" si="0"/>
        <v>2011</v>
      </c>
      <c r="E9" s="125">
        <f t="shared" si="0"/>
        <v>2012</v>
      </c>
      <c r="F9" s="125">
        <f t="shared" si="0"/>
        <v>2013</v>
      </c>
      <c r="G9" s="125">
        <f>H9-1</f>
        <v>2014</v>
      </c>
      <c r="H9" s="610">
        <f>I9-1</f>
        <v>2015</v>
      </c>
      <c r="I9" s="610">
        <v>2016</v>
      </c>
      <c r="J9" s="613">
        <v>2017</v>
      </c>
      <c r="K9" s="9" t="s">
        <v>1940</v>
      </c>
      <c r="L9" s="610" t="s">
        <v>1941</v>
      </c>
      <c r="N9" s="441" t="s">
        <v>1814</v>
      </c>
      <c r="O9" s="441" t="s">
        <v>1815</v>
      </c>
      <c r="P9" s="441" t="s">
        <v>1816</v>
      </c>
    </row>
    <row r="10" spans="2:16">
      <c r="B10" s="46" t="s">
        <v>21</v>
      </c>
      <c r="C10" s="46"/>
      <c r="D10" s="46"/>
      <c r="E10" s="46"/>
      <c r="F10" s="46"/>
      <c r="G10" s="46"/>
    </row>
    <row r="12" spans="2:16">
      <c r="B12" s="556" t="s">
        <v>22</v>
      </c>
    </row>
    <row r="13" spans="2:16">
      <c r="B13" s="556" t="s">
        <v>1817</v>
      </c>
      <c r="H13" s="9">
        <v>169259</v>
      </c>
      <c r="I13" s="9">
        <v>292134</v>
      </c>
      <c r="J13" s="552">
        <v>292134</v>
      </c>
    </row>
    <row r="14" spans="2:16">
      <c r="B14" s="556" t="s">
        <v>1818</v>
      </c>
      <c r="H14" s="9">
        <v>1046935</v>
      </c>
      <c r="I14" s="9">
        <v>974805</v>
      </c>
      <c r="J14" s="552">
        <v>974805</v>
      </c>
    </row>
    <row r="15" spans="2:16">
      <c r="B15" s="556" t="s">
        <v>1819</v>
      </c>
      <c r="H15" s="9">
        <v>77891</v>
      </c>
      <c r="I15" s="9">
        <v>75580</v>
      </c>
      <c r="J15" s="552">
        <v>75580</v>
      </c>
    </row>
    <row r="16" spans="2:16">
      <c r="B16" s="556" t="s">
        <v>23</v>
      </c>
      <c r="H16" s="9">
        <f>H13+H14+H15</f>
        <v>1294085</v>
      </c>
      <c r="I16" s="9">
        <f>I13+I14+I15</f>
        <v>1342519</v>
      </c>
      <c r="J16" s="552">
        <f>J13+J14+J15</f>
        <v>1342519</v>
      </c>
    </row>
    <row r="17" spans="2:16">
      <c r="B17" s="556" t="s">
        <v>616</v>
      </c>
      <c r="H17" s="33">
        <f>H16/H60</f>
        <v>0.23171213390938553</v>
      </c>
      <c r="I17" s="33">
        <f t="shared" ref="I17:J17" si="1">I16/I60</f>
        <v>0.22681019001103203</v>
      </c>
      <c r="J17" s="33">
        <f t="shared" si="1"/>
        <v>0.1805858620152532</v>
      </c>
      <c r="K17" s="33">
        <f>AVERAGE(C17:J17)</f>
        <v>0.21303606197855693</v>
      </c>
      <c r="L17" s="33">
        <f>AVERAGE(H17:J17)</f>
        <v>0.21303606197855693</v>
      </c>
      <c r="N17" s="33">
        <v>0.21</v>
      </c>
      <c r="O17" s="33">
        <v>0.21</v>
      </c>
      <c r="P17" s="33">
        <v>0.21</v>
      </c>
    </row>
    <row r="18" spans="2:16">
      <c r="B18" s="556" t="s">
        <v>1820</v>
      </c>
    </row>
    <row r="19" spans="2:16">
      <c r="B19" s="556" t="s">
        <v>1821</v>
      </c>
    </row>
    <row r="20" spans="2:16">
      <c r="B20" s="556" t="s">
        <v>1822</v>
      </c>
      <c r="H20" s="9">
        <v>49112</v>
      </c>
      <c r="I20" s="9">
        <v>10000</v>
      </c>
      <c r="J20" s="552">
        <v>10000</v>
      </c>
    </row>
    <row r="21" spans="2:16">
      <c r="B21" s="556" t="s">
        <v>1823</v>
      </c>
      <c r="H21" s="9">
        <v>6928874</v>
      </c>
      <c r="I21" s="9">
        <v>39112</v>
      </c>
      <c r="J21" s="552">
        <v>39112</v>
      </c>
    </row>
    <row r="22" spans="2:16">
      <c r="B22" s="556" t="s">
        <v>1824</v>
      </c>
      <c r="H22" s="9">
        <v>93914</v>
      </c>
      <c r="I22" s="9">
        <v>93914</v>
      </c>
      <c r="J22" s="552">
        <v>93914</v>
      </c>
    </row>
    <row r="23" spans="2:16" ht="30">
      <c r="B23" s="165" t="s">
        <v>1825</v>
      </c>
      <c r="C23" s="165"/>
      <c r="D23" s="165"/>
      <c r="E23" s="165"/>
      <c r="F23" s="165"/>
      <c r="G23" s="165"/>
      <c r="H23" s="9">
        <v>7071900</v>
      </c>
      <c r="I23" s="9">
        <v>6773549</v>
      </c>
      <c r="J23" s="552">
        <v>6773549</v>
      </c>
    </row>
    <row r="24" spans="2:16">
      <c r="B24" s="556" t="s">
        <v>1826</v>
      </c>
      <c r="H24" s="9">
        <f>H23</f>
        <v>7071900</v>
      </c>
      <c r="I24" s="9">
        <f>I20+I21+I22+I23</f>
        <v>6916575</v>
      </c>
      <c r="J24" s="552">
        <f>J20+J21+J22+J23</f>
        <v>6916575</v>
      </c>
    </row>
    <row r="26" spans="2:16">
      <c r="B26" s="556" t="s">
        <v>1827</v>
      </c>
      <c r="H26" s="9">
        <f>H16+H24</f>
        <v>8365985</v>
      </c>
      <c r="I26" s="9">
        <f>I16+I24</f>
        <v>8259094</v>
      </c>
      <c r="J26" s="552">
        <f>J16+J24</f>
        <v>8259094</v>
      </c>
    </row>
    <row r="28" spans="2:16">
      <c r="B28" s="46" t="s">
        <v>154</v>
      </c>
      <c r="C28" s="46"/>
      <c r="D28" s="46"/>
      <c r="E28" s="46"/>
      <c r="F28" s="46"/>
      <c r="G28" s="46"/>
    </row>
    <row r="30" spans="2:16">
      <c r="B30" s="556" t="s">
        <v>24</v>
      </c>
    </row>
    <row r="31" spans="2:16">
      <c r="B31" s="556" t="s">
        <v>20</v>
      </c>
      <c r="H31" s="9">
        <v>45714</v>
      </c>
      <c r="I31" s="9">
        <v>42184</v>
      </c>
      <c r="J31" s="552">
        <v>42184</v>
      </c>
    </row>
    <row r="32" spans="2:16">
      <c r="B32" s="556" t="s">
        <v>1828</v>
      </c>
      <c r="H32" s="9">
        <v>2398</v>
      </c>
      <c r="I32" s="9">
        <v>2225</v>
      </c>
      <c r="J32" s="552">
        <v>2225</v>
      </c>
    </row>
    <row r="33" spans="2:16">
      <c r="B33" s="556" t="s">
        <v>1829</v>
      </c>
      <c r="H33" s="9">
        <v>100000</v>
      </c>
      <c r="I33" s="9">
        <v>301643</v>
      </c>
      <c r="J33" s="552">
        <v>301643</v>
      </c>
    </row>
    <row r="34" spans="2:16">
      <c r="B34" s="556" t="s">
        <v>826</v>
      </c>
      <c r="H34" s="9">
        <v>235000</v>
      </c>
      <c r="I34" s="9">
        <v>1107</v>
      </c>
      <c r="J34" s="552">
        <v>1107</v>
      </c>
    </row>
    <row r="35" spans="2:16">
      <c r="B35" s="556" t="s">
        <v>24</v>
      </c>
      <c r="H35" s="9">
        <f>SUM(H31:H34)</f>
        <v>383112</v>
      </c>
      <c r="I35" s="9">
        <f t="shared" ref="I35:J35" si="2">SUM(I31:I34)</f>
        <v>347159</v>
      </c>
      <c r="J35" s="9">
        <f t="shared" si="2"/>
        <v>347159</v>
      </c>
    </row>
    <row r="36" spans="2:16">
      <c r="B36" s="556" t="s">
        <v>616</v>
      </c>
      <c r="H36" s="26">
        <f>H35/H60</f>
        <v>6.8598043440958295E-2</v>
      </c>
      <c r="I36" s="26">
        <f t="shared" ref="I36:J36" si="3">I35/I60</f>
        <v>5.8650342195559146E-2</v>
      </c>
      <c r="J36" s="26">
        <f t="shared" si="3"/>
        <v>4.669729610631454E-2</v>
      </c>
      <c r="K36" s="33">
        <f>AVERAGE(C36:J36)</f>
        <v>5.7981893914277327E-2</v>
      </c>
      <c r="L36" s="33">
        <f>AVERAGE(H36:J36)</f>
        <v>5.7981893914277327E-2</v>
      </c>
      <c r="N36" s="33">
        <v>5.8000000000000003E-2</v>
      </c>
      <c r="O36" s="33">
        <v>5.8000000000000003E-2</v>
      </c>
      <c r="P36" s="33">
        <v>5.8000000000000003E-2</v>
      </c>
    </row>
    <row r="37" spans="2:16">
      <c r="B37" s="556" t="s">
        <v>1830</v>
      </c>
    </row>
    <row r="38" spans="2:16">
      <c r="B38" s="34" t="s">
        <v>1831</v>
      </c>
      <c r="D38" s="25">
        <f>C41</f>
        <v>30315000</v>
      </c>
      <c r="E38" s="25">
        <f t="shared" ref="E38:J38" si="4">D41</f>
        <v>29050000</v>
      </c>
      <c r="F38" s="25">
        <f t="shared" si="4"/>
        <v>28585000</v>
      </c>
      <c r="G38" s="25">
        <f t="shared" si="4"/>
        <v>27605000</v>
      </c>
      <c r="H38" s="25">
        <f t="shared" si="4"/>
        <v>26015000</v>
      </c>
      <c r="I38" s="25">
        <f t="shared" si="4"/>
        <v>24350000</v>
      </c>
      <c r="J38" s="551">
        <f t="shared" si="4"/>
        <v>22605000</v>
      </c>
    </row>
    <row r="39" spans="2:16">
      <c r="B39" s="34" t="s">
        <v>1832</v>
      </c>
      <c r="C39" s="9"/>
      <c r="D39" s="9"/>
      <c r="E39" s="9">
        <v>6055000</v>
      </c>
      <c r="F39" s="9">
        <v>7755000</v>
      </c>
      <c r="G39" s="9"/>
    </row>
    <row r="40" spans="2:16">
      <c r="B40" s="34" t="s">
        <v>1833</v>
      </c>
      <c r="C40" s="9"/>
      <c r="D40" s="9">
        <v>-1265000</v>
      </c>
      <c r="E40" s="9">
        <v>-6520000</v>
      </c>
      <c r="F40" s="9">
        <v>-8735000</v>
      </c>
      <c r="G40" s="9">
        <v>-1590000</v>
      </c>
      <c r="H40" s="9">
        <v>-1665000</v>
      </c>
      <c r="I40" s="9">
        <v>-1745000</v>
      </c>
      <c r="J40" s="552">
        <v>-1745000</v>
      </c>
    </row>
    <row r="41" spans="2:16">
      <c r="B41" s="34" t="s">
        <v>1834</v>
      </c>
      <c r="C41" s="9">
        <v>30315000</v>
      </c>
      <c r="D41" s="9">
        <f>D38+D39+D40</f>
        <v>29050000</v>
      </c>
      <c r="E41" s="9">
        <f t="shared" ref="E41:I41" si="5">E38+E39+E40</f>
        <v>28585000</v>
      </c>
      <c r="F41" s="9">
        <f t="shared" si="5"/>
        <v>27605000</v>
      </c>
      <c r="G41" s="9">
        <f t="shared" si="5"/>
        <v>26015000</v>
      </c>
      <c r="H41" s="9">
        <f t="shared" si="5"/>
        <v>24350000</v>
      </c>
      <c r="I41" s="9">
        <f t="shared" si="5"/>
        <v>22605000</v>
      </c>
      <c r="J41" s="552">
        <f t="shared" ref="J41" si="6">J38+J39+J40</f>
        <v>20860000</v>
      </c>
    </row>
    <row r="42" spans="2:16">
      <c r="B42" s="556" t="s">
        <v>25</v>
      </c>
      <c r="H42" s="9">
        <f>H31+H32+H33+H34+H41</f>
        <v>24733112</v>
      </c>
      <c r="I42" s="9">
        <f>I31+I32+I33+I34+I41</f>
        <v>22952159</v>
      </c>
      <c r="J42" s="552">
        <f>J31+J32+J33+J34+J41</f>
        <v>21207159</v>
      </c>
    </row>
    <row r="44" spans="2:16">
      <c r="B44" s="556" t="s">
        <v>26</v>
      </c>
    </row>
    <row r="45" spans="2:16">
      <c r="B45" s="165" t="s">
        <v>1835</v>
      </c>
      <c r="C45" s="165"/>
      <c r="D45" s="165"/>
      <c r="E45" s="165"/>
      <c r="F45" s="165"/>
      <c r="G45" s="165"/>
      <c r="H45" s="9">
        <v>2989000</v>
      </c>
      <c r="I45" s="9">
        <v>2745000</v>
      </c>
      <c r="J45" s="552">
        <v>2745000</v>
      </c>
    </row>
    <row r="46" spans="2:16">
      <c r="B46" s="556" t="s">
        <v>1836</v>
      </c>
    </row>
    <row r="48" spans="2:16">
      <c r="B48" s="556" t="s">
        <v>34</v>
      </c>
      <c r="H48" s="9">
        <f>H42+H45</f>
        <v>27722112</v>
      </c>
      <c r="I48" s="9">
        <f>I42+I45</f>
        <v>25697159</v>
      </c>
      <c r="J48" s="552">
        <f>J42+J45</f>
        <v>23952159</v>
      </c>
    </row>
    <row r="50" spans="2:16">
      <c r="B50" s="556" t="s">
        <v>1837</v>
      </c>
    </row>
    <row r="51" spans="2:16">
      <c r="B51" s="556" t="s">
        <v>1838</v>
      </c>
      <c r="H51" s="9">
        <v>3847900</v>
      </c>
      <c r="I51" s="9">
        <v>3927575</v>
      </c>
      <c r="J51" s="552">
        <v>3927575</v>
      </c>
    </row>
    <row r="52" spans="2:16">
      <c r="B52" s="556" t="s">
        <v>1839</v>
      </c>
      <c r="H52" s="9">
        <v>862145</v>
      </c>
      <c r="I52" s="9">
        <v>995360</v>
      </c>
      <c r="J52" s="552">
        <v>995360</v>
      </c>
    </row>
    <row r="53" spans="2:16">
      <c r="B53" s="556" t="s">
        <v>1840</v>
      </c>
      <c r="H53" s="9">
        <f>H51+H52</f>
        <v>4710045</v>
      </c>
      <c r="I53" s="9">
        <f>I51+I52</f>
        <v>4922935</v>
      </c>
      <c r="J53" s="552">
        <f>J51+J52</f>
        <v>4922935</v>
      </c>
    </row>
    <row r="55" spans="2:16">
      <c r="B55" s="46" t="s">
        <v>1841</v>
      </c>
      <c r="C55" s="46"/>
      <c r="D55" s="46"/>
      <c r="E55" s="46"/>
      <c r="F55" s="46"/>
      <c r="G55" s="46"/>
      <c r="H55" s="9">
        <f>H48+H53</f>
        <v>32432157</v>
      </c>
      <c r="I55" s="9">
        <f>I48+I53</f>
        <v>30620094</v>
      </c>
      <c r="J55" s="552">
        <f>J48+J53</f>
        <v>28875094</v>
      </c>
    </row>
    <row r="57" spans="2:16">
      <c r="B57" s="556" t="s">
        <v>28</v>
      </c>
    </row>
    <row r="59" spans="2:16">
      <c r="B59" s="556" t="s">
        <v>1842</v>
      </c>
    </row>
    <row r="60" spans="2:16">
      <c r="B60" s="556" t="s">
        <v>1843</v>
      </c>
      <c r="C60" s="9">
        <f>'Exeter Financials'!I25</f>
        <v>5297366.6199999992</v>
      </c>
      <c r="D60" s="9">
        <f>'Exeter Financials'!J25</f>
        <v>6022146.1900000013</v>
      </c>
      <c r="E60" s="9">
        <f>'Exeter Financials'!K25</f>
        <v>5238757.040000001</v>
      </c>
      <c r="F60" s="9">
        <f>'Exeter Financials'!L25</f>
        <v>5172994</v>
      </c>
      <c r="G60" s="9">
        <f>'Exeter Financials'!M25</f>
        <v>5284912.4400000004</v>
      </c>
      <c r="H60" s="9">
        <f>'Exeter Financials'!N25</f>
        <v>5584882.3200000012</v>
      </c>
      <c r="I60" s="9">
        <f>'Exeter Financials'!O25</f>
        <v>5919130</v>
      </c>
      <c r="J60" s="9">
        <f>'Exeter Financials'!P25</f>
        <v>7434242</v>
      </c>
      <c r="M60" s="25">
        <f>J60</f>
        <v>7434242</v>
      </c>
    </row>
    <row r="61" spans="2:16">
      <c r="C61" s="9"/>
      <c r="D61" s="134">
        <f t="shared" ref="D61:H61" si="7">(D60-C60)/C60</f>
        <v>0.13681884264223387</v>
      </c>
      <c r="E61" s="134">
        <f t="shared" si="7"/>
        <v>-0.13008471154367646</v>
      </c>
      <c r="F61" s="134">
        <f t="shared" si="7"/>
        <v>-1.2553176163329184E-2</v>
      </c>
      <c r="G61" s="134">
        <f t="shared" si="7"/>
        <v>2.1635138181099845E-2</v>
      </c>
      <c r="H61" s="134">
        <f t="shared" si="7"/>
        <v>5.6759668850824098E-2</v>
      </c>
      <c r="I61" s="134">
        <f>(I60-H60)/H60</f>
        <v>5.9848652281002529E-2</v>
      </c>
      <c r="J61" s="625">
        <f>(J60-I60)/I60</f>
        <v>0.25596869810259276</v>
      </c>
      <c r="K61" s="33">
        <f>AVERAGE(C61:J61)</f>
        <v>5.5484730335821068E-2</v>
      </c>
      <c r="L61" s="33">
        <f>AVERAGE(H61:J61)</f>
        <v>0.12419233974480647</v>
      </c>
      <c r="N61" s="33">
        <v>0.04</v>
      </c>
      <c r="O61" s="33">
        <v>0.03</v>
      </c>
      <c r="P61" s="33">
        <v>0.02</v>
      </c>
    </row>
    <row r="62" spans="2:16">
      <c r="B62" s="556" t="s">
        <v>1844</v>
      </c>
      <c r="C62" s="9"/>
      <c r="D62" s="9"/>
      <c r="E62" s="9"/>
      <c r="F62" s="9"/>
      <c r="G62" s="9"/>
    </row>
    <row r="63" spans="2:16">
      <c r="B63" s="556" t="s">
        <v>1845</v>
      </c>
      <c r="C63" s="9">
        <f>'Exeter Financials'!I58</f>
        <v>129599.78999999998</v>
      </c>
      <c r="D63" s="9">
        <f>'Exeter Financials'!J58</f>
        <v>171705.25</v>
      </c>
      <c r="E63" s="9">
        <f>'Exeter Financials'!K58</f>
        <v>141535.25</v>
      </c>
      <c r="F63" s="9">
        <f>'Exeter Financials'!L58</f>
        <v>168073.60249999998</v>
      </c>
      <c r="G63" s="9">
        <f>'Exeter Financials'!M58</f>
        <v>149359.305915</v>
      </c>
      <c r="H63" s="9">
        <f>'Exeter Financials'!N58</f>
        <v>162706.84000000003</v>
      </c>
      <c r="I63" s="9">
        <f>ROUND(H63*(1+I65),0)</f>
        <v>172957</v>
      </c>
      <c r="J63" s="9">
        <f>ROUND(I63*(1+J65),0)</f>
        <v>183853</v>
      </c>
      <c r="M63" s="25">
        <f>J63</f>
        <v>183853</v>
      </c>
    </row>
    <row r="64" spans="2:16">
      <c r="B64" s="34" t="s">
        <v>1846</v>
      </c>
      <c r="C64" s="134">
        <f>C63/C$60</f>
        <v>2.4464946320819306E-2</v>
      </c>
      <c r="D64" s="134">
        <f t="shared" ref="D64:H64" si="8">D63/D$60</f>
        <v>2.8512301857620624E-2</v>
      </c>
      <c r="E64" s="134">
        <f t="shared" si="8"/>
        <v>2.7016952479246865E-2</v>
      </c>
      <c r="F64" s="134">
        <f t="shared" si="8"/>
        <v>3.2490585239418404E-2</v>
      </c>
      <c r="G64" s="134">
        <f t="shared" si="8"/>
        <v>2.8261453261655172E-2</v>
      </c>
      <c r="H64" s="134">
        <f t="shared" si="8"/>
        <v>2.9133441078486321E-2</v>
      </c>
      <c r="I64" s="134"/>
      <c r="J64" s="625"/>
      <c r="K64" s="33">
        <f>AVERAGE(C64:H64)</f>
        <v>2.8313280039541113E-2</v>
      </c>
      <c r="L64" s="33">
        <f>AVERAGE(F64:H64)</f>
        <v>2.9961826526519967E-2</v>
      </c>
      <c r="N64" s="33"/>
      <c r="O64" s="33"/>
      <c r="P64" s="33"/>
    </row>
    <row r="65" spans="2:16">
      <c r="B65" s="34" t="s">
        <v>1847</v>
      </c>
      <c r="C65" s="33"/>
      <c r="D65" s="134">
        <f>(D63-C63)/C63</f>
        <v>0.32488833508140735</v>
      </c>
      <c r="E65" s="134">
        <f t="shared" ref="E65:H65" si="9">(E63-D63)/D63</f>
        <v>-0.17570808114486888</v>
      </c>
      <c r="F65" s="134">
        <f t="shared" si="9"/>
        <v>0.18750348411438125</v>
      </c>
      <c r="G65" s="134">
        <f t="shared" si="9"/>
        <v>-0.11134584079019771</v>
      </c>
      <c r="H65" s="134">
        <f t="shared" si="9"/>
        <v>8.9365265881699185E-2</v>
      </c>
      <c r="I65" s="134">
        <v>6.3E-2</v>
      </c>
      <c r="J65" s="625">
        <v>6.3E-2</v>
      </c>
      <c r="K65" s="33">
        <f>AVERAGE(C65:H65)</f>
        <v>6.2940632628484233E-2</v>
      </c>
      <c r="L65" s="33">
        <f>AVERAGE(F65:H65)</f>
        <v>5.5174303068627577E-2</v>
      </c>
      <c r="N65" s="33">
        <v>0.05</v>
      </c>
      <c r="O65" s="33">
        <v>0.05</v>
      </c>
      <c r="P65" s="33">
        <v>0.05</v>
      </c>
    </row>
    <row r="66" spans="2:16">
      <c r="B66" s="556" t="s">
        <v>1848</v>
      </c>
      <c r="C66" s="9">
        <f>'Exeter Financials'!I102</f>
        <v>1795033.1900000002</v>
      </c>
      <c r="D66" s="9">
        <f>'Exeter Financials'!J102</f>
        <v>1725469.0200000003</v>
      </c>
      <c r="E66" s="9">
        <f>'Exeter Financials'!K102</f>
        <v>1607004.3299999996</v>
      </c>
      <c r="F66" s="9">
        <f>'Exeter Financials'!L102</f>
        <v>1577239</v>
      </c>
      <c r="G66" s="9">
        <f>'Exeter Financials'!M102</f>
        <v>1528604.61</v>
      </c>
      <c r="H66" s="9">
        <f>'Exeter Financials'!N102</f>
        <v>1481193.0699999996</v>
      </c>
      <c r="I66" s="9">
        <f>ROUND(H66*(1+I68),0)</f>
        <v>1424908</v>
      </c>
      <c r="J66" s="9">
        <f>ROUND(I66*(1+J68),0)</f>
        <v>1370761</v>
      </c>
      <c r="M66" s="25">
        <f>J66</f>
        <v>1370761</v>
      </c>
    </row>
    <row r="67" spans="2:16">
      <c r="B67" s="34" t="s">
        <v>1846</v>
      </c>
      <c r="C67" s="134">
        <f>C66/C$60</f>
        <v>0.33885387188851968</v>
      </c>
      <c r="D67" s="134">
        <f t="shared" ref="D67:H67" si="10">D66/D$60</f>
        <v>0.28652061334299822</v>
      </c>
      <c r="E67" s="134">
        <f t="shared" si="10"/>
        <v>0.30675297932885226</v>
      </c>
      <c r="F67" s="134">
        <f t="shared" si="10"/>
        <v>0.30489867183298491</v>
      </c>
      <c r="G67" s="134">
        <f t="shared" si="10"/>
        <v>0.28923934452166628</v>
      </c>
      <c r="H67" s="134">
        <f t="shared" si="10"/>
        <v>0.26521473240281263</v>
      </c>
      <c r="I67" s="134"/>
      <c r="J67" s="625"/>
      <c r="K67" s="33">
        <f t="shared" ref="K67:K68" si="11">AVERAGE(C67:H67)</f>
        <v>0.29858003555297236</v>
      </c>
      <c r="L67" s="33">
        <f t="shared" ref="L67:L68" si="12">AVERAGE(F67:H67)</f>
        <v>0.28645091625248797</v>
      </c>
      <c r="N67" s="33"/>
      <c r="O67" s="33"/>
      <c r="P67" s="33"/>
    </row>
    <row r="68" spans="2:16">
      <c r="B68" s="34" t="s">
        <v>1847</v>
      </c>
      <c r="C68" s="33"/>
      <c r="D68" s="134">
        <f t="shared" ref="D68:H68" si="13">(D66-C66)/C66</f>
        <v>-3.8753695690718633E-2</v>
      </c>
      <c r="E68" s="134">
        <f t="shared" si="13"/>
        <v>-6.8656515200719526E-2</v>
      </c>
      <c r="F68" s="134">
        <f t="shared" si="13"/>
        <v>-1.8522246296622993E-2</v>
      </c>
      <c r="G68" s="134">
        <f t="shared" si="13"/>
        <v>-3.0835142930145588E-2</v>
      </c>
      <c r="H68" s="134">
        <f t="shared" si="13"/>
        <v>-3.1016222043187807E-2</v>
      </c>
      <c r="I68" s="134">
        <v>-3.7999999999999999E-2</v>
      </c>
      <c r="J68" s="625">
        <v>-3.7999999999999999E-2</v>
      </c>
      <c r="K68" s="33">
        <f t="shared" si="11"/>
        <v>-3.7556764432278907E-2</v>
      </c>
      <c r="L68" s="33">
        <f t="shared" si="12"/>
        <v>-2.6791203756652129E-2</v>
      </c>
      <c r="N68" s="33">
        <v>0.02</v>
      </c>
      <c r="O68" s="33">
        <v>0.02</v>
      </c>
      <c r="P68" s="33">
        <v>0.02</v>
      </c>
    </row>
    <row r="69" spans="2:16">
      <c r="B69" s="556" t="s">
        <v>1849</v>
      </c>
      <c r="C69" s="9"/>
      <c r="D69" s="9"/>
      <c r="E69" s="9"/>
      <c r="F69" s="9"/>
      <c r="G69" s="9"/>
    </row>
    <row r="70" spans="2:16">
      <c r="B70" s="34" t="s">
        <v>1850</v>
      </c>
      <c r="C70" s="9"/>
      <c r="D70" s="9"/>
      <c r="E70" s="9"/>
      <c r="F70" s="9"/>
      <c r="G70" s="9"/>
    </row>
    <row r="71" spans="2:16">
      <c r="B71" s="556" t="s">
        <v>1851</v>
      </c>
      <c r="C71" s="9">
        <f>'Exeter Financials'!I128</f>
        <v>312306.28999999998</v>
      </c>
      <c r="D71" s="9">
        <f>'Exeter Financials'!J128</f>
        <v>299338.78000000003</v>
      </c>
      <c r="E71" s="9">
        <f>'Exeter Financials'!K128</f>
        <v>294822.90999999992</v>
      </c>
      <c r="F71" s="9">
        <f>'Exeter Financials'!L128</f>
        <v>280798</v>
      </c>
      <c r="G71" s="9">
        <f>'Exeter Financials'!M128</f>
        <v>320642.63</v>
      </c>
      <c r="H71" s="9">
        <f>'Exeter Financials'!N128</f>
        <v>332498.30000000005</v>
      </c>
      <c r="I71" s="9">
        <f>ROUND(H71*(1+I73),0)</f>
        <v>337486</v>
      </c>
      <c r="J71" s="9">
        <f>ROUND(I71*(1+J73),0)</f>
        <v>342548</v>
      </c>
      <c r="M71" s="25">
        <f>J71</f>
        <v>342548</v>
      </c>
    </row>
    <row r="72" spans="2:16">
      <c r="B72" s="34" t="s">
        <v>1846</v>
      </c>
      <c r="C72" s="134">
        <f>C71/C$60</f>
        <v>5.8955007724196373E-2</v>
      </c>
      <c r="D72" s="134">
        <f t="shared" ref="D72:H72" si="14">D71/D$60</f>
        <v>4.9706329032175152E-2</v>
      </c>
      <c r="E72" s="134">
        <f t="shared" si="14"/>
        <v>5.6277263432701563E-2</v>
      </c>
      <c r="F72" s="134">
        <f t="shared" si="14"/>
        <v>5.4281524393803668E-2</v>
      </c>
      <c r="G72" s="134">
        <f t="shared" si="14"/>
        <v>6.0671323061692956E-2</v>
      </c>
      <c r="H72" s="134">
        <f t="shared" si="14"/>
        <v>5.9535417390853808E-2</v>
      </c>
      <c r="I72" s="134"/>
      <c r="J72" s="625"/>
      <c r="K72" s="33">
        <f t="shared" ref="K72:K73" si="15">AVERAGE(C72:H72)</f>
        <v>5.6571144172570594E-2</v>
      </c>
      <c r="L72" s="33">
        <f t="shared" ref="L72:L73" si="16">AVERAGE(F72:H72)</f>
        <v>5.8162754948783479E-2</v>
      </c>
      <c r="N72" s="33"/>
      <c r="O72" s="33"/>
      <c r="P72" s="33"/>
    </row>
    <row r="73" spans="2:16">
      <c r="B73" s="34" t="s">
        <v>1847</v>
      </c>
      <c r="C73" s="134"/>
      <c r="D73" s="134">
        <f t="shared" ref="D73:H73" si="17">(D71-C71)/C71</f>
        <v>-4.1521770182726556E-2</v>
      </c>
      <c r="E73" s="134">
        <f t="shared" si="17"/>
        <v>-1.5086150882288327E-2</v>
      </c>
      <c r="F73" s="134">
        <f t="shared" si="17"/>
        <v>-4.7570624684492531E-2</v>
      </c>
      <c r="G73" s="134">
        <f t="shared" si="17"/>
        <v>0.14189784115271478</v>
      </c>
      <c r="H73" s="134">
        <f t="shared" si="17"/>
        <v>3.697471543319128E-2</v>
      </c>
      <c r="I73" s="134">
        <v>1.4999999999999999E-2</v>
      </c>
      <c r="J73" s="625">
        <v>1.4999999999999999E-2</v>
      </c>
      <c r="K73" s="33">
        <f t="shared" si="15"/>
        <v>1.4938802167279729E-2</v>
      </c>
      <c r="L73" s="33">
        <f t="shared" si="16"/>
        <v>4.3767310633804513E-2</v>
      </c>
      <c r="N73" s="33">
        <v>0.04</v>
      </c>
      <c r="O73" s="33">
        <v>0.03</v>
      </c>
      <c r="P73" s="33">
        <v>0.02</v>
      </c>
    </row>
    <row r="74" spans="2:16">
      <c r="B74" s="556" t="s">
        <v>1852</v>
      </c>
      <c r="C74" s="9">
        <f>'Exeter Financials'!I147</f>
        <v>624548.91000000015</v>
      </c>
      <c r="D74" s="9">
        <f>'Exeter Financials'!J147</f>
        <v>494297.86</v>
      </c>
      <c r="E74" s="9">
        <f>'Exeter Financials'!K147</f>
        <v>511531.98</v>
      </c>
      <c r="F74" s="9">
        <f>'Exeter Financials'!L147</f>
        <v>538756</v>
      </c>
      <c r="G74" s="9">
        <f>'Exeter Financials'!M147</f>
        <v>570834.56999999995</v>
      </c>
      <c r="H74" s="9">
        <f>'Exeter Financials'!N147</f>
        <v>593637.01</v>
      </c>
      <c r="I74" s="9">
        <f>ROUND(H74*(1+I76),0)</f>
        <v>591262</v>
      </c>
      <c r="J74" s="9">
        <f>ROUND(I74*(1+J76),0)</f>
        <v>588897</v>
      </c>
      <c r="M74" s="25">
        <f>J74</f>
        <v>588897</v>
      </c>
    </row>
    <row r="75" spans="2:16">
      <c r="B75" s="34" t="s">
        <v>1846</v>
      </c>
      <c r="C75" s="134">
        <f>C74/C$60</f>
        <v>0.11789799626894622</v>
      </c>
      <c r="D75" s="134">
        <f t="shared" ref="D75:H75" si="18">D74/D$60</f>
        <v>8.2080016725731439E-2</v>
      </c>
      <c r="E75" s="134">
        <f t="shared" si="18"/>
        <v>9.7643768568431238E-2</v>
      </c>
      <c r="F75" s="134">
        <f t="shared" si="18"/>
        <v>0.10414781072624481</v>
      </c>
      <c r="G75" s="134">
        <f t="shared" si="18"/>
        <v>0.10801211495568315</v>
      </c>
      <c r="H75" s="134">
        <f t="shared" si="18"/>
        <v>0.10629355749791339</v>
      </c>
      <c r="I75" s="134"/>
      <c r="J75" s="625"/>
      <c r="K75" s="33">
        <f t="shared" ref="K75:K76" si="19">AVERAGE(C75:H75)</f>
        <v>0.10267921079049171</v>
      </c>
      <c r="L75" s="33">
        <f t="shared" ref="L75:L76" si="20">AVERAGE(F75:H75)</f>
        <v>0.10615116105994711</v>
      </c>
      <c r="N75" s="33"/>
      <c r="O75" s="33"/>
      <c r="P75" s="33"/>
    </row>
    <row r="76" spans="2:16">
      <c r="B76" s="34" t="s">
        <v>1847</v>
      </c>
      <c r="C76" s="134"/>
      <c r="D76" s="134">
        <f t="shared" ref="D76:H76" si="21">(D74-C74)/C74</f>
        <v>-0.20855220129997526</v>
      </c>
      <c r="E76" s="134">
        <f t="shared" si="21"/>
        <v>3.4865860030225494E-2</v>
      </c>
      <c r="F76" s="134">
        <f t="shared" si="21"/>
        <v>5.3220563062352462E-2</v>
      </c>
      <c r="G76" s="134">
        <f t="shared" si="21"/>
        <v>5.9541926215206792E-2</v>
      </c>
      <c r="H76" s="134">
        <f t="shared" si="21"/>
        <v>3.9945793752470288E-2</v>
      </c>
      <c r="I76" s="134">
        <v>-4.0000000000000001E-3</v>
      </c>
      <c r="J76" s="625">
        <v>-4.0000000000000001E-3</v>
      </c>
      <c r="K76" s="33">
        <f t="shared" si="19"/>
        <v>-4.1956116479440475E-3</v>
      </c>
      <c r="L76" s="33">
        <f t="shared" si="20"/>
        <v>5.0902761010009845E-2</v>
      </c>
      <c r="N76" s="33">
        <v>0.02</v>
      </c>
      <c r="O76" s="33">
        <v>0.02</v>
      </c>
      <c r="P76" s="33">
        <v>0.02</v>
      </c>
    </row>
    <row r="77" spans="2:16">
      <c r="B77" s="556" t="s">
        <v>1853</v>
      </c>
      <c r="C77" s="21">
        <f t="shared" ref="C77:G77" si="22">C74+C71+C69+C66+C63</f>
        <v>2861488.1800000006</v>
      </c>
      <c r="D77" s="21">
        <f t="shared" si="22"/>
        <v>2690810.91</v>
      </c>
      <c r="E77" s="21">
        <f t="shared" si="22"/>
        <v>2554894.4699999997</v>
      </c>
      <c r="F77" s="21">
        <f t="shared" si="22"/>
        <v>2564866.6025</v>
      </c>
      <c r="G77" s="21">
        <f t="shared" si="22"/>
        <v>2569441.115915</v>
      </c>
      <c r="H77" s="21">
        <f>H74+H71+H69+H66+H63</f>
        <v>2570035.2199999997</v>
      </c>
      <c r="I77" s="21">
        <f>I74+I71+I69+I66+I63</f>
        <v>2526613</v>
      </c>
      <c r="J77" s="624">
        <f>J74+J71+J69+J66+J63</f>
        <v>2486059</v>
      </c>
      <c r="M77" s="25">
        <f>J77</f>
        <v>2486059</v>
      </c>
    </row>
    <row r="78" spans="2:16">
      <c r="B78" s="34" t="s">
        <v>1846</v>
      </c>
      <c r="C78" s="134">
        <f>C77/C$60</f>
        <v>0.54017182220248161</v>
      </c>
      <c r="D78" s="134">
        <f t="shared" ref="D78:H78" si="23">D77/D$60</f>
        <v>0.44681926095852542</v>
      </c>
      <c r="E78" s="134">
        <f t="shared" si="23"/>
        <v>0.48769096380923199</v>
      </c>
      <c r="F78" s="134">
        <f t="shared" si="23"/>
        <v>0.49581859219245178</v>
      </c>
      <c r="G78" s="134">
        <f t="shared" si="23"/>
        <v>0.48618423580069753</v>
      </c>
      <c r="H78" s="134">
        <f t="shared" si="23"/>
        <v>0.46017714837006612</v>
      </c>
      <c r="I78" s="134">
        <f t="shared" ref="I78:J78" si="24">I77/I$60</f>
        <v>0.42685546693517462</v>
      </c>
      <c r="J78" s="134">
        <f t="shared" si="24"/>
        <v>0.33440652053027059</v>
      </c>
      <c r="K78" s="33">
        <f t="shared" ref="K78:K79" si="25">AVERAGE(C78:J78)</f>
        <v>0.45976550134986249</v>
      </c>
      <c r="L78" s="33">
        <f t="shared" ref="L78:L79" si="26">AVERAGE(H78:J78)</f>
        <v>0.40714637861183717</v>
      </c>
      <c r="N78" s="33"/>
      <c r="O78" s="33"/>
      <c r="P78" s="33"/>
    </row>
    <row r="79" spans="2:16">
      <c r="B79" s="34" t="s">
        <v>1847</v>
      </c>
      <c r="C79" s="134"/>
      <c r="D79" s="134">
        <f t="shared" ref="D79:H79" si="27">(D77-C77)/C77</f>
        <v>-5.9646330602700741E-2</v>
      </c>
      <c r="E79" s="134">
        <f t="shared" si="27"/>
        <v>-5.051133080176206E-2</v>
      </c>
      <c r="F79" s="134">
        <f t="shared" si="27"/>
        <v>3.9031484928613506E-3</v>
      </c>
      <c r="G79" s="134">
        <f t="shared" si="27"/>
        <v>1.783528784904881E-3</v>
      </c>
      <c r="H79" s="134">
        <f t="shared" si="27"/>
        <v>2.3121918666277769E-4</v>
      </c>
      <c r="I79" s="134">
        <f t="shared" ref="I79" si="28">(I77-H77)/H77</f>
        <v>-1.6895573905792521E-2</v>
      </c>
      <c r="J79" s="134">
        <f t="shared" ref="J79" si="29">(J77-I77)/I77</f>
        <v>-1.6050736697705584E-2</v>
      </c>
      <c r="K79" s="33">
        <f t="shared" si="25"/>
        <v>-1.9598010791933129E-2</v>
      </c>
      <c r="L79" s="33">
        <f t="shared" si="26"/>
        <v>-1.0905030472278443E-2</v>
      </c>
      <c r="N79" s="33"/>
      <c r="O79" s="33"/>
      <c r="P79" s="33"/>
    </row>
    <row r="80" spans="2:16">
      <c r="B80" s="556" t="s">
        <v>1854</v>
      </c>
      <c r="C80" s="21">
        <f t="shared" ref="C80:G80" si="30">C77-C69</f>
        <v>2861488.1800000006</v>
      </c>
      <c r="D80" s="21">
        <f t="shared" si="30"/>
        <v>2690810.91</v>
      </c>
      <c r="E80" s="21">
        <f t="shared" si="30"/>
        <v>2554894.4699999997</v>
      </c>
      <c r="F80" s="21">
        <f t="shared" si="30"/>
        <v>2564866.6025</v>
      </c>
      <c r="G80" s="21">
        <f t="shared" si="30"/>
        <v>2569441.115915</v>
      </c>
      <c r="H80" s="21">
        <f>H77-H69</f>
        <v>2570035.2199999997</v>
      </c>
      <c r="I80" s="21">
        <f>I77-I69</f>
        <v>2526613</v>
      </c>
      <c r="J80" s="624">
        <f>J77-J69</f>
        <v>2486059</v>
      </c>
      <c r="M80" s="25">
        <f>J80</f>
        <v>2486059</v>
      </c>
    </row>
    <row r="81" spans="2:16">
      <c r="B81" s="34" t="s">
        <v>1846</v>
      </c>
      <c r="C81" s="134">
        <f>C80/C$60</f>
        <v>0.54017182220248161</v>
      </c>
      <c r="D81" s="134">
        <f t="shared" ref="D81:H81" si="31">D80/D$60</f>
        <v>0.44681926095852542</v>
      </c>
      <c r="E81" s="134">
        <f t="shared" si="31"/>
        <v>0.48769096380923199</v>
      </c>
      <c r="F81" s="134">
        <f t="shared" si="31"/>
        <v>0.49581859219245178</v>
      </c>
      <c r="G81" s="134">
        <f t="shared" si="31"/>
        <v>0.48618423580069753</v>
      </c>
      <c r="H81" s="134">
        <f t="shared" si="31"/>
        <v>0.46017714837006612</v>
      </c>
      <c r="I81" s="134">
        <f t="shared" ref="I81:J81" si="32">I80/I$60</f>
        <v>0.42685546693517462</v>
      </c>
      <c r="J81" s="134">
        <f t="shared" si="32"/>
        <v>0.33440652053027059</v>
      </c>
      <c r="K81" s="33">
        <f>AVERAGE(C81:J81)</f>
        <v>0.45976550134986249</v>
      </c>
      <c r="L81" s="33">
        <f>AVERAGE(H81:J81)</f>
        <v>0.40714637861183717</v>
      </c>
      <c r="N81" s="33">
        <v>0.54</v>
      </c>
      <c r="O81" s="33">
        <v>0.54</v>
      </c>
      <c r="P81" s="33">
        <v>0.54</v>
      </c>
    </row>
    <row r="82" spans="2:16">
      <c r="B82" s="34" t="s">
        <v>1847</v>
      </c>
      <c r="C82" s="134"/>
      <c r="D82" s="134">
        <f t="shared" ref="D82:H82" si="33">(D80-C80)/C80</f>
        <v>-5.9646330602700741E-2</v>
      </c>
      <c r="E82" s="134">
        <f t="shared" si="33"/>
        <v>-5.051133080176206E-2</v>
      </c>
      <c r="F82" s="134">
        <f t="shared" si="33"/>
        <v>3.9031484928613506E-3</v>
      </c>
      <c r="G82" s="134">
        <f t="shared" si="33"/>
        <v>1.783528784904881E-3</v>
      </c>
      <c r="H82" s="134">
        <f t="shared" si="33"/>
        <v>2.3121918666277769E-4</v>
      </c>
      <c r="I82" s="134">
        <f t="shared" ref="I82" si="34">(I80-H80)/H80</f>
        <v>-1.6895573905792521E-2</v>
      </c>
      <c r="J82" s="134">
        <f t="shared" ref="J82" si="35">(J80-I80)/I80</f>
        <v>-1.6050736697705584E-2</v>
      </c>
      <c r="K82" s="33">
        <f>AVERAGE(C82:J82)</f>
        <v>-1.9598010791933129E-2</v>
      </c>
      <c r="L82" s="33">
        <f>AVERAGE(H82:J82)</f>
        <v>-1.0905030472278443E-2</v>
      </c>
      <c r="N82" s="33"/>
      <c r="O82" s="33"/>
      <c r="P82" s="33"/>
    </row>
    <row r="83" spans="2:16">
      <c r="B83" s="46" t="s">
        <v>1855</v>
      </c>
      <c r="C83" s="9"/>
      <c r="D83" s="9"/>
      <c r="E83" s="9"/>
      <c r="F83" s="9"/>
      <c r="G83" s="9"/>
    </row>
    <row r="84" spans="2:16">
      <c r="B84" s="46"/>
      <c r="C84" s="9"/>
      <c r="D84" s="9"/>
      <c r="E84" s="9"/>
      <c r="F84" s="9"/>
      <c r="G84" s="9"/>
    </row>
    <row r="85" spans="2:16">
      <c r="B85" s="556" t="s">
        <v>32</v>
      </c>
      <c r="C85" s="21">
        <f t="shared" ref="C85:G85" si="36">C60-C77</f>
        <v>2435878.4399999985</v>
      </c>
      <c r="D85" s="21">
        <f t="shared" si="36"/>
        <v>3331335.2800000012</v>
      </c>
      <c r="E85" s="21">
        <f t="shared" si="36"/>
        <v>2683862.5700000012</v>
      </c>
      <c r="F85" s="21">
        <f t="shared" si="36"/>
        <v>2608127.3975</v>
      </c>
      <c r="G85" s="21">
        <f t="shared" si="36"/>
        <v>2715471.3240850004</v>
      </c>
      <c r="H85" s="21">
        <f>H60-H77</f>
        <v>3014847.1000000015</v>
      </c>
      <c r="I85" s="21">
        <f>I60-I77</f>
        <v>3392517</v>
      </c>
      <c r="J85" s="624">
        <f>J60-J77</f>
        <v>4948183</v>
      </c>
      <c r="M85" s="25">
        <f>J85</f>
        <v>4948183</v>
      </c>
    </row>
    <row r="86" spans="2:16">
      <c r="C86" s="9"/>
      <c r="D86" s="9"/>
      <c r="E86" s="9"/>
      <c r="F86" s="9"/>
      <c r="G86" s="9"/>
    </row>
    <row r="87" spans="2:16">
      <c r="B87" s="556" t="s">
        <v>16</v>
      </c>
      <c r="C87" s="9"/>
      <c r="D87" s="9"/>
      <c r="E87" s="9"/>
      <c r="F87" s="9"/>
      <c r="G87" s="9"/>
    </row>
    <row r="88" spans="2:16">
      <c r="B88" s="556" t="s">
        <v>1856</v>
      </c>
      <c r="C88" s="9"/>
      <c r="D88" s="9"/>
      <c r="E88" s="9"/>
      <c r="F88" s="9"/>
      <c r="G88" s="9"/>
      <c r="M88" s="36" t="s">
        <v>89</v>
      </c>
      <c r="N88" s="614">
        <v>0.02</v>
      </c>
      <c r="O88" s="614">
        <v>0.02</v>
      </c>
      <c r="P88" s="614">
        <v>0.02</v>
      </c>
    </row>
    <row r="89" spans="2:16">
      <c r="B89" s="556" t="s">
        <v>18</v>
      </c>
      <c r="C89" s="9">
        <f>'Exeter Financials'!I156</f>
        <v>2487131.2199999997</v>
      </c>
      <c r="D89" s="9">
        <f>'Exeter Financials'!J156</f>
        <v>2689737.5</v>
      </c>
      <c r="E89" s="9">
        <f>'Exeter Financials'!K156</f>
        <v>2691787.5</v>
      </c>
      <c r="F89" s="9">
        <f>'Exeter Financials'!L156</f>
        <v>2527833.77</v>
      </c>
      <c r="G89" s="9">
        <f>'Exeter Financials'!M156</f>
        <v>2592571.44</v>
      </c>
      <c r="H89" s="9">
        <f>'Exeter Financials'!N156</f>
        <v>2591232.56</v>
      </c>
      <c r="I89" s="9">
        <f>'Exeter Financials'!O156</f>
        <v>789347.66</v>
      </c>
      <c r="J89" s="9">
        <f>'Exeter Financials'!P156</f>
        <v>698634</v>
      </c>
    </row>
    <row r="90" spans="2:16">
      <c r="B90" s="556" t="s">
        <v>1857</v>
      </c>
      <c r="C90" s="626">
        <f>C89/AVERAGE(C41)</f>
        <v>8.2042923305294405E-2</v>
      </c>
      <c r="D90" s="626">
        <f>D89/AVERAGE(D41,D38)</f>
        <v>9.0616946011959909E-2</v>
      </c>
      <c r="E90" s="626">
        <f t="shared" ref="E90:I90" si="37">E89/AVERAGE(E41,E38)</f>
        <v>9.3408085364795695E-2</v>
      </c>
      <c r="F90" s="626">
        <f t="shared" si="37"/>
        <v>8.9974506851752983E-2</v>
      </c>
      <c r="G90" s="626">
        <f t="shared" si="37"/>
        <v>9.6701657590451323E-2</v>
      </c>
      <c r="H90" s="626">
        <f t="shared" si="37"/>
        <v>0.10289814593467686</v>
      </c>
      <c r="I90" s="626">
        <f t="shared" si="37"/>
        <v>3.3621452880417423E-2</v>
      </c>
      <c r="J90" s="627">
        <f t="shared" ref="J90" si="38">J89/AVERAGE(J41,J38)</f>
        <v>3.2146968825491777E-2</v>
      </c>
      <c r="K90" s="33">
        <f>AVERAGE(C90:J90)</f>
        <v>7.7676335845605043E-2</v>
      </c>
      <c r="L90" s="33">
        <f>AVERAGE(H90:J90)</f>
        <v>5.6222189213528694E-2</v>
      </c>
      <c r="M90" s="29">
        <f>'Cost of Capital 1-1-2018'!D11</f>
        <v>3.5999999999999997E-2</v>
      </c>
      <c r="N90" s="29">
        <f>M90</f>
        <v>3.5999999999999997E-2</v>
      </c>
      <c r="O90" s="29">
        <f>M90</f>
        <v>3.5999999999999997E-2</v>
      </c>
      <c r="P90" s="29">
        <f>M90</f>
        <v>3.5999999999999997E-2</v>
      </c>
    </row>
    <row r="91" spans="2:16">
      <c r="B91" s="36" t="s">
        <v>1858</v>
      </c>
      <c r="C91" s="21">
        <f t="shared" ref="C91:G91" si="39">C88+C89</f>
        <v>2487131.2199999997</v>
      </c>
      <c r="D91" s="21">
        <f t="shared" si="39"/>
        <v>2689737.5</v>
      </c>
      <c r="E91" s="21">
        <f t="shared" si="39"/>
        <v>2691787.5</v>
      </c>
      <c r="F91" s="21">
        <f t="shared" si="39"/>
        <v>2527833.77</v>
      </c>
      <c r="G91" s="21">
        <f t="shared" si="39"/>
        <v>2592571.44</v>
      </c>
      <c r="H91" s="21">
        <f>H88+H89</f>
        <v>2591232.56</v>
      </c>
      <c r="I91" s="21">
        <f>I88+I89</f>
        <v>789347.66</v>
      </c>
      <c r="J91" s="624">
        <f>J88+J89</f>
        <v>698634</v>
      </c>
    </row>
    <row r="92" spans="2:16">
      <c r="C92" s="9"/>
      <c r="D92" s="9"/>
      <c r="E92" s="9"/>
      <c r="F92" s="9"/>
      <c r="G92" s="9"/>
    </row>
    <row r="93" spans="2:16">
      <c r="B93" s="556" t="s">
        <v>1859</v>
      </c>
      <c r="C93" s="21">
        <f t="shared" ref="C93:G93" si="40">C85+C91</f>
        <v>4923009.6599999983</v>
      </c>
      <c r="D93" s="21">
        <f t="shared" si="40"/>
        <v>6021072.7800000012</v>
      </c>
      <c r="E93" s="21">
        <f t="shared" si="40"/>
        <v>5375650.0700000012</v>
      </c>
      <c r="F93" s="21">
        <f t="shared" si="40"/>
        <v>5135961.1675000004</v>
      </c>
      <c r="G93" s="21">
        <f t="shared" si="40"/>
        <v>5308042.7640850004</v>
      </c>
      <c r="H93" s="21">
        <f>H85+H91</f>
        <v>5606079.660000002</v>
      </c>
      <c r="I93" s="21">
        <f>I85+I91</f>
        <v>4181864.66</v>
      </c>
      <c r="J93" s="624">
        <f>J85+J91</f>
        <v>5646817</v>
      </c>
    </row>
    <row r="94" spans="2:16">
      <c r="B94" s="556" t="s">
        <v>1860</v>
      </c>
      <c r="C94" s="9"/>
      <c r="D94" s="9"/>
      <c r="E94" s="9"/>
      <c r="F94" s="9"/>
      <c r="G94" s="9"/>
    </row>
    <row r="95" spans="2:16">
      <c r="B95" s="556" t="s">
        <v>1861</v>
      </c>
      <c r="C95" s="9">
        <f>'Exeter Financials'!E161</f>
        <v>128932</v>
      </c>
      <c r="D95" s="9">
        <f>'Exeter Financials'!F161</f>
        <v>0</v>
      </c>
      <c r="E95" s="9">
        <f>'Exeter Financials'!G161</f>
        <v>13000</v>
      </c>
      <c r="F95" s="9">
        <f>'Exeter Financials'!H161</f>
        <v>0</v>
      </c>
      <c r="G95" s="9">
        <f>'Exeter Financials'!I161</f>
        <v>0</v>
      </c>
      <c r="H95" s="9">
        <f>'Exeter Financials'!J161</f>
        <v>0</v>
      </c>
      <c r="I95" s="9">
        <v>-1729971</v>
      </c>
      <c r="J95" s="9">
        <v>-300000</v>
      </c>
    </row>
    <row r="96" spans="2:16">
      <c r="B96" s="556" t="s">
        <v>1862</v>
      </c>
      <c r="C96" s="21">
        <f t="shared" ref="C96:G96" si="41">C93+C95</f>
        <v>5051941.6599999983</v>
      </c>
      <c r="D96" s="21">
        <f t="shared" si="41"/>
        <v>6021072.7800000012</v>
      </c>
      <c r="E96" s="21">
        <f t="shared" si="41"/>
        <v>5388650.0700000012</v>
      </c>
      <c r="F96" s="21">
        <f t="shared" si="41"/>
        <v>5135961.1675000004</v>
      </c>
      <c r="G96" s="21">
        <f t="shared" si="41"/>
        <v>5308042.7640850004</v>
      </c>
      <c r="H96" s="21">
        <f>H93+H95</f>
        <v>5606079.660000002</v>
      </c>
      <c r="I96" s="21">
        <f>I93+I95</f>
        <v>2451893.66</v>
      </c>
      <c r="J96" s="624">
        <f>J93+J95</f>
        <v>5346817</v>
      </c>
    </row>
    <row r="97" spans="2:12">
      <c r="B97" s="556" t="s">
        <v>1863</v>
      </c>
      <c r="C97" s="9"/>
      <c r="D97" s="9"/>
      <c r="E97" s="9"/>
      <c r="F97" s="9"/>
      <c r="G97" s="9"/>
    </row>
    <row r="98" spans="2:12">
      <c r="B98" s="556" t="s">
        <v>1864</v>
      </c>
      <c r="C98" s="21">
        <f t="shared" ref="C98:G98" si="42">C97+C96</f>
        <v>5051941.6599999983</v>
      </c>
      <c r="D98" s="21">
        <f t="shared" si="42"/>
        <v>6021072.7800000012</v>
      </c>
      <c r="E98" s="21">
        <f t="shared" si="42"/>
        <v>5388650.0700000012</v>
      </c>
      <c r="F98" s="21">
        <f t="shared" si="42"/>
        <v>5135961.1675000004</v>
      </c>
      <c r="G98" s="21">
        <f t="shared" si="42"/>
        <v>5308042.7640850004</v>
      </c>
      <c r="H98" s="21">
        <f>H97+H96</f>
        <v>5606079.660000002</v>
      </c>
      <c r="I98" s="21">
        <f>I97+I96</f>
        <v>2451893.66</v>
      </c>
      <c r="J98" s="624">
        <f>J97+J96</f>
        <v>5346817</v>
      </c>
    </row>
    <row r="100" spans="2:12">
      <c r="B100" s="46" t="s">
        <v>1865</v>
      </c>
      <c r="C100" s="46"/>
      <c r="D100" s="46"/>
      <c r="E100" s="46"/>
      <c r="F100" s="46"/>
      <c r="G100" s="46"/>
    </row>
    <row r="102" spans="2:12">
      <c r="B102" s="46" t="s">
        <v>1866</v>
      </c>
      <c r="C102" s="46"/>
      <c r="D102" s="46"/>
      <c r="E102" s="46"/>
      <c r="F102" s="46"/>
      <c r="G102" s="46"/>
    </row>
    <row r="103" spans="2:12">
      <c r="B103" s="556" t="s">
        <v>1867</v>
      </c>
      <c r="H103" s="552">
        <v>1060594</v>
      </c>
      <c r="I103" s="552">
        <v>1306248</v>
      </c>
      <c r="J103" s="552">
        <v>1306248</v>
      </c>
    </row>
    <row r="104" spans="2:12">
      <c r="B104" s="556" t="s">
        <v>1868</v>
      </c>
      <c r="H104" s="552">
        <v>-691768</v>
      </c>
      <c r="I104" s="552">
        <v>-646771</v>
      </c>
      <c r="J104" s="552">
        <v>-646771</v>
      </c>
    </row>
    <row r="105" spans="2:12" ht="30">
      <c r="B105" s="36" t="s">
        <v>1869</v>
      </c>
      <c r="C105" s="36"/>
      <c r="D105" s="36"/>
      <c r="E105" s="36"/>
      <c r="F105" s="36"/>
      <c r="G105" s="36"/>
      <c r="H105" s="21">
        <f>H103+H104</f>
        <v>368826</v>
      </c>
      <c r="I105" s="21">
        <f>I103+I104</f>
        <v>659477</v>
      </c>
      <c r="J105" s="624">
        <f>J103+J104</f>
        <v>659477</v>
      </c>
    </row>
    <row r="106" spans="2:12">
      <c r="B106" s="46"/>
      <c r="C106" s="46"/>
      <c r="D106" s="46"/>
      <c r="E106" s="46"/>
      <c r="F106" s="46"/>
      <c r="G106" s="46"/>
    </row>
    <row r="107" spans="2:12">
      <c r="B107" s="46" t="s">
        <v>1870</v>
      </c>
      <c r="C107" s="46"/>
      <c r="D107" s="46"/>
      <c r="E107" s="46"/>
      <c r="F107" s="46"/>
      <c r="G107" s="46"/>
    </row>
    <row r="108" spans="2:12">
      <c r="B108" s="556" t="s">
        <v>1871</v>
      </c>
      <c r="H108" s="552">
        <v>0</v>
      </c>
      <c r="I108" s="552">
        <v>-148622</v>
      </c>
      <c r="J108" s="552">
        <v>-148622</v>
      </c>
    </row>
    <row r="110" spans="2:12" s="46" customFormat="1">
      <c r="B110" s="46" t="s">
        <v>1872</v>
      </c>
      <c r="H110" s="201"/>
      <c r="I110" s="201"/>
      <c r="J110" s="615"/>
      <c r="K110" s="201"/>
      <c r="L110" s="201"/>
    </row>
    <row r="111" spans="2:12">
      <c r="B111" s="556" t="s">
        <v>1873</v>
      </c>
      <c r="H111" s="9">
        <v>2438</v>
      </c>
      <c r="I111" s="9">
        <v>-32789</v>
      </c>
      <c r="J111" s="552">
        <v>-32789</v>
      </c>
    </row>
    <row r="112" spans="2:12">
      <c r="B112" s="556" t="s">
        <v>1874</v>
      </c>
      <c r="H112" s="9">
        <v>-227000</v>
      </c>
      <c r="I112" s="9">
        <v>-235000</v>
      </c>
      <c r="J112" s="552">
        <v>-235000</v>
      </c>
    </row>
    <row r="113" spans="2:10">
      <c r="B113" s="556" t="s">
        <v>1875</v>
      </c>
      <c r="H113" s="9">
        <v>-131135</v>
      </c>
      <c r="I113" s="9">
        <v>-120790</v>
      </c>
      <c r="J113" s="552">
        <v>-120790</v>
      </c>
    </row>
    <row r="114" spans="2:10" ht="30">
      <c r="B114" s="36" t="s">
        <v>1876</v>
      </c>
      <c r="C114" s="36"/>
      <c r="D114" s="36"/>
      <c r="E114" s="36"/>
      <c r="F114" s="36"/>
      <c r="G114" s="36"/>
      <c r="H114" s="9">
        <f>H111+H112+H113</f>
        <v>-355697</v>
      </c>
      <c r="I114" s="9">
        <f>I111+I112+I113</f>
        <v>-388579</v>
      </c>
      <c r="J114" s="552">
        <f>J111+J112+J113</f>
        <v>-388579</v>
      </c>
    </row>
    <row r="116" spans="2:10">
      <c r="B116" s="46" t="s">
        <v>1877</v>
      </c>
      <c r="C116" s="46"/>
      <c r="D116" s="46"/>
      <c r="E116" s="46"/>
      <c r="F116" s="46"/>
      <c r="G116" s="46"/>
    </row>
    <row r="117" spans="2:10">
      <c r="B117" s="556" t="s">
        <v>1878</v>
      </c>
      <c r="H117" s="9">
        <v>388</v>
      </c>
      <c r="I117" s="9">
        <v>599</v>
      </c>
      <c r="J117" s="552">
        <v>599</v>
      </c>
    </row>
    <row r="119" spans="2:10">
      <c r="B119" s="556" t="s">
        <v>1879</v>
      </c>
      <c r="H119" s="9">
        <v>13517</v>
      </c>
      <c r="I119" s="9">
        <v>122875</v>
      </c>
      <c r="J119" s="552">
        <v>122875</v>
      </c>
    </row>
    <row r="120" spans="2:10">
      <c r="B120" s="556" t="s">
        <v>1880</v>
      </c>
      <c r="H120" s="9">
        <v>155742</v>
      </c>
      <c r="I120" s="9">
        <v>169259</v>
      </c>
      <c r="J120" s="552">
        <v>169259</v>
      </c>
    </row>
    <row r="121" spans="2:10">
      <c r="B121" s="556" t="s">
        <v>1881</v>
      </c>
      <c r="H121" s="9">
        <f>H119+H120</f>
        <v>169259</v>
      </c>
      <c r="I121" s="9">
        <f>I119+I120</f>
        <v>292134</v>
      </c>
      <c r="J121" s="552">
        <f>J119+J120</f>
        <v>292134</v>
      </c>
    </row>
    <row r="123" spans="2:10" ht="30">
      <c r="B123" s="612" t="s">
        <v>1882</v>
      </c>
      <c r="C123" s="612"/>
      <c r="D123" s="612"/>
      <c r="E123" s="612"/>
      <c r="F123" s="612"/>
      <c r="G123" s="612"/>
    </row>
    <row r="124" spans="2:10">
      <c r="B124" s="556" t="s">
        <v>32</v>
      </c>
      <c r="H124" s="9">
        <v>404474</v>
      </c>
      <c r="I124" s="9">
        <v>382637</v>
      </c>
      <c r="J124" s="552">
        <v>382637</v>
      </c>
    </row>
    <row r="126" spans="2:10" ht="30">
      <c r="B126" s="36" t="s">
        <v>1883</v>
      </c>
      <c r="C126" s="36"/>
      <c r="D126" s="36"/>
      <c r="E126" s="36"/>
      <c r="F126" s="36"/>
      <c r="G126" s="36"/>
    </row>
    <row r="127" spans="2:10">
      <c r="B127" s="556" t="s">
        <v>9</v>
      </c>
      <c r="H127" s="9">
        <v>186506</v>
      </c>
      <c r="I127" s="9">
        <v>188114</v>
      </c>
      <c r="J127" s="552">
        <v>188114</v>
      </c>
    </row>
    <row r="128" spans="2:10">
      <c r="B128" s="556" t="s">
        <v>1884</v>
      </c>
    </row>
    <row r="129" spans="1:16">
      <c r="B129" s="556" t="s">
        <v>1885</v>
      </c>
      <c r="H129" s="9">
        <v>-212673</v>
      </c>
      <c r="I129" s="9">
        <v>72130</v>
      </c>
      <c r="J129" s="552">
        <v>72130</v>
      </c>
    </row>
    <row r="130" spans="1:16">
      <c r="B130" s="556" t="s">
        <v>1886</v>
      </c>
      <c r="H130" s="9">
        <v>2310</v>
      </c>
      <c r="I130" s="9">
        <v>2311</v>
      </c>
      <c r="J130" s="552">
        <v>2311</v>
      </c>
    </row>
    <row r="131" spans="1:16">
      <c r="B131" s="556" t="s">
        <v>1887</v>
      </c>
      <c r="H131" s="9">
        <v>-13904</v>
      </c>
    </row>
    <row r="132" spans="1:16">
      <c r="B132" s="556" t="s">
        <v>1888</v>
      </c>
      <c r="H132" s="9">
        <v>5576</v>
      </c>
      <c r="I132" s="9">
        <v>-3530</v>
      </c>
      <c r="J132" s="552">
        <v>-3530</v>
      </c>
    </row>
    <row r="133" spans="1:16">
      <c r="B133" s="556" t="s">
        <v>1889</v>
      </c>
      <c r="H133" s="9">
        <v>-3463</v>
      </c>
      <c r="I133" s="9">
        <v>17815</v>
      </c>
      <c r="J133" s="552">
        <v>17815</v>
      </c>
    </row>
    <row r="134" spans="1:16">
      <c r="B134" s="556" t="s">
        <v>1890</v>
      </c>
      <c r="H134" s="9">
        <f>H127+H129+H130+H131+H132+H133</f>
        <v>-35648</v>
      </c>
      <c r="I134" s="9">
        <f>I124+I127+I129+I130+I132+I133</f>
        <v>659477</v>
      </c>
      <c r="J134" s="552">
        <f>J124+J127+J129+J130+J132+J133</f>
        <v>659477</v>
      </c>
    </row>
    <row r="135" spans="1:16">
      <c r="B135" s="556" t="s">
        <v>1891</v>
      </c>
      <c r="H135" s="9">
        <f>H124+H134</f>
        <v>368826</v>
      </c>
      <c r="I135" s="9">
        <f>I124+I134</f>
        <v>1042114</v>
      </c>
      <c r="J135" s="552">
        <f>J124+J134</f>
        <v>1042114</v>
      </c>
    </row>
    <row r="137" spans="1:16">
      <c r="B137" s="556" t="s">
        <v>1892</v>
      </c>
    </row>
    <row r="140" spans="1:16">
      <c r="B140" s="556" t="s">
        <v>1893</v>
      </c>
    </row>
    <row r="141" spans="1:16">
      <c r="A141" s="556">
        <v>100</v>
      </c>
      <c r="B141" s="556" t="s">
        <v>1894</v>
      </c>
    </row>
    <row r="142" spans="1:16">
      <c r="A142" s="556">
        <v>100</v>
      </c>
      <c r="B142" s="34" t="s">
        <v>36</v>
      </c>
      <c r="C142" s="34"/>
      <c r="D142" s="34"/>
      <c r="E142" s="34"/>
      <c r="F142" s="34"/>
      <c r="G142" s="34"/>
      <c r="H142" s="9">
        <v>10000</v>
      </c>
      <c r="I142" s="9">
        <v>3085940</v>
      </c>
      <c r="J142" s="552">
        <v>0</v>
      </c>
    </row>
    <row r="143" spans="1:16">
      <c r="A143" s="556">
        <v>100</v>
      </c>
      <c r="B143" s="34" t="s">
        <v>1895</v>
      </c>
      <c r="C143" s="34"/>
      <c r="D143" s="34"/>
      <c r="E143" s="34"/>
      <c r="F143" s="34"/>
      <c r="G143" s="34"/>
      <c r="H143" s="9">
        <v>0</v>
      </c>
      <c r="I143" s="9">
        <v>0</v>
      </c>
      <c r="J143" s="552">
        <v>0</v>
      </c>
    </row>
    <row r="144" spans="1:16">
      <c r="A144" s="556">
        <v>100</v>
      </c>
      <c r="B144" s="122" t="s">
        <v>75</v>
      </c>
      <c r="C144" s="122"/>
      <c r="D144" s="122"/>
      <c r="E144" s="122"/>
      <c r="F144" s="122"/>
      <c r="G144" s="122"/>
      <c r="H144" s="26">
        <f>H143/H142</f>
        <v>0</v>
      </c>
      <c r="I144" s="26">
        <f>I143/I142</f>
        <v>0</v>
      </c>
      <c r="J144" s="232" t="e">
        <f>J143/J142</f>
        <v>#DIV/0!</v>
      </c>
      <c r="K144" s="26"/>
      <c r="L144" s="26"/>
      <c r="N144" s="33">
        <v>0</v>
      </c>
      <c r="O144" s="33">
        <v>0</v>
      </c>
      <c r="P144" s="33">
        <v>0</v>
      </c>
    </row>
    <row r="145" spans="1:16">
      <c r="A145" s="556">
        <v>100</v>
      </c>
      <c r="B145" s="34" t="s">
        <v>38</v>
      </c>
      <c r="C145" s="34"/>
      <c r="D145" s="34"/>
      <c r="E145" s="34"/>
      <c r="F145" s="34"/>
      <c r="G145" s="34"/>
      <c r="H145" s="9">
        <v>0</v>
      </c>
      <c r="I145" s="9">
        <v>0</v>
      </c>
      <c r="J145" s="552">
        <v>0</v>
      </c>
      <c r="N145" s="33"/>
      <c r="O145" s="33"/>
      <c r="P145" s="33"/>
    </row>
    <row r="146" spans="1:16">
      <c r="A146" s="556">
        <v>100</v>
      </c>
      <c r="B146" s="122" t="s">
        <v>76</v>
      </c>
      <c r="C146" s="122"/>
      <c r="D146" s="122"/>
      <c r="E146" s="122"/>
      <c r="F146" s="122"/>
      <c r="G146" s="122"/>
      <c r="H146" s="26">
        <f>H145/H142</f>
        <v>0</v>
      </c>
      <c r="I146" s="26">
        <f>I145/I142</f>
        <v>0</v>
      </c>
      <c r="J146" s="232" t="e">
        <f>J145/J142</f>
        <v>#DIV/0!</v>
      </c>
      <c r="K146" s="26"/>
      <c r="L146" s="26"/>
      <c r="N146" s="33">
        <v>0</v>
      </c>
      <c r="O146" s="33">
        <v>0</v>
      </c>
      <c r="P146" s="33">
        <v>0</v>
      </c>
    </row>
    <row r="147" spans="1:16">
      <c r="A147" s="556">
        <v>100</v>
      </c>
      <c r="B147" s="34" t="s">
        <v>39</v>
      </c>
      <c r="C147" s="34"/>
      <c r="D147" s="34"/>
      <c r="E147" s="34"/>
      <c r="F147" s="34"/>
      <c r="G147" s="34"/>
      <c r="H147" s="9">
        <v>10000</v>
      </c>
      <c r="I147" s="9">
        <f>I142+I143-I145</f>
        <v>3085940</v>
      </c>
      <c r="J147" s="552">
        <f>J142+J143-J145</f>
        <v>0</v>
      </c>
      <c r="M147" s="9">
        <f>I147</f>
        <v>3085940</v>
      </c>
      <c r="N147" s="33"/>
      <c r="O147" s="33"/>
      <c r="P147" s="33"/>
    </row>
    <row r="148" spans="1:16">
      <c r="A148" s="556">
        <v>200</v>
      </c>
      <c r="B148" s="556" t="s">
        <v>1896</v>
      </c>
      <c r="N148" s="33"/>
      <c r="O148" s="33"/>
      <c r="P148" s="33"/>
    </row>
    <row r="149" spans="1:16">
      <c r="A149" s="556">
        <v>200</v>
      </c>
      <c r="B149" s="34" t="s">
        <v>36</v>
      </c>
      <c r="C149" s="34"/>
      <c r="D149" s="34"/>
      <c r="E149" s="34"/>
      <c r="F149" s="34"/>
      <c r="G149" s="34"/>
      <c r="H149" s="9">
        <v>39112</v>
      </c>
      <c r="I149" s="9">
        <v>0</v>
      </c>
      <c r="J149" s="552">
        <v>0</v>
      </c>
      <c r="N149" s="33"/>
      <c r="O149" s="33"/>
      <c r="P149" s="33"/>
    </row>
    <row r="150" spans="1:16">
      <c r="A150" s="556">
        <v>200</v>
      </c>
      <c r="B150" s="34" t="s">
        <v>1895</v>
      </c>
      <c r="C150" s="34"/>
      <c r="D150" s="34"/>
      <c r="E150" s="34"/>
      <c r="F150" s="34"/>
      <c r="G150" s="34"/>
      <c r="H150" s="9">
        <v>0</v>
      </c>
      <c r="I150" s="9">
        <v>0</v>
      </c>
      <c r="J150" s="552">
        <v>0</v>
      </c>
      <c r="N150" s="33"/>
      <c r="O150" s="33"/>
      <c r="P150" s="33"/>
    </row>
    <row r="151" spans="1:16">
      <c r="A151" s="556">
        <v>200</v>
      </c>
      <c r="B151" s="122" t="s">
        <v>75</v>
      </c>
      <c r="C151" s="122"/>
      <c r="D151" s="122"/>
      <c r="E151" s="122"/>
      <c r="F151" s="122"/>
      <c r="G151" s="122"/>
      <c r="N151" s="33">
        <v>0.01</v>
      </c>
      <c r="O151" s="33">
        <v>0.01</v>
      </c>
      <c r="P151" s="33">
        <v>0.01</v>
      </c>
    </row>
    <row r="152" spans="1:16">
      <c r="A152" s="556">
        <v>200</v>
      </c>
      <c r="B152" s="34" t="s">
        <v>38</v>
      </c>
      <c r="C152" s="34"/>
      <c r="D152" s="34"/>
      <c r="E152" s="34"/>
      <c r="F152" s="34"/>
      <c r="G152" s="34"/>
      <c r="H152" s="9">
        <v>0</v>
      </c>
      <c r="I152" s="9">
        <v>0</v>
      </c>
      <c r="J152" s="552">
        <v>0</v>
      </c>
      <c r="N152" s="33"/>
      <c r="O152" s="33"/>
      <c r="P152" s="33"/>
    </row>
    <row r="153" spans="1:16">
      <c r="A153" s="556">
        <v>200</v>
      </c>
      <c r="B153" s="122" t="s">
        <v>76</v>
      </c>
      <c r="C153" s="122"/>
      <c r="D153" s="122"/>
      <c r="E153" s="122"/>
      <c r="F153" s="122"/>
      <c r="G153" s="122"/>
      <c r="N153" s="33">
        <v>0</v>
      </c>
      <c r="O153" s="33">
        <v>0</v>
      </c>
      <c r="P153" s="33">
        <v>0</v>
      </c>
    </row>
    <row r="154" spans="1:16">
      <c r="A154" s="556">
        <v>200</v>
      </c>
      <c r="B154" s="34" t="s">
        <v>39</v>
      </c>
      <c r="C154" s="34"/>
      <c r="D154" s="34"/>
      <c r="E154" s="34"/>
      <c r="F154" s="34"/>
      <c r="G154" s="34"/>
      <c r="H154" s="9">
        <v>39112</v>
      </c>
      <c r="I154" s="9">
        <f>I149+I150-I152</f>
        <v>0</v>
      </c>
      <c r="J154" s="552">
        <f>J149+J150-J152</f>
        <v>0</v>
      </c>
      <c r="M154" s="9">
        <f>I154</f>
        <v>0</v>
      </c>
    </row>
    <row r="155" spans="1:16">
      <c r="A155" s="556">
        <v>300</v>
      </c>
      <c r="B155" s="556" t="s">
        <v>1824</v>
      </c>
    </row>
    <row r="156" spans="1:16">
      <c r="A156" s="556">
        <v>300</v>
      </c>
      <c r="B156" s="34" t="s">
        <v>36</v>
      </c>
      <c r="C156" s="34"/>
      <c r="D156" s="34"/>
      <c r="E156" s="34"/>
      <c r="F156" s="34"/>
      <c r="G156" s="34"/>
      <c r="H156" s="9">
        <v>2980</v>
      </c>
      <c r="I156" s="9">
        <v>0</v>
      </c>
      <c r="J156" s="552">
        <v>0</v>
      </c>
    </row>
    <row r="157" spans="1:16">
      <c r="A157" s="556">
        <v>300</v>
      </c>
      <c r="B157" s="34" t="s">
        <v>1895</v>
      </c>
      <c r="C157" s="34"/>
      <c r="D157" s="34"/>
      <c r="E157" s="34"/>
      <c r="F157" s="34"/>
      <c r="G157" s="34"/>
      <c r="H157" s="9">
        <v>99025</v>
      </c>
      <c r="I157" s="9">
        <v>0</v>
      </c>
      <c r="J157" s="552">
        <v>0</v>
      </c>
      <c r="N157" s="33">
        <v>0</v>
      </c>
      <c r="O157" s="33">
        <v>0</v>
      </c>
      <c r="P157" s="33">
        <v>0</v>
      </c>
    </row>
    <row r="158" spans="1:16">
      <c r="A158" s="556">
        <v>300</v>
      </c>
      <c r="B158" s="122" t="s">
        <v>75</v>
      </c>
      <c r="C158" s="122"/>
      <c r="D158" s="122"/>
      <c r="E158" s="122"/>
      <c r="F158" s="122"/>
      <c r="G158" s="122"/>
    </row>
    <row r="159" spans="1:16">
      <c r="A159" s="556">
        <v>300</v>
      </c>
      <c r="B159" s="34" t="s">
        <v>38</v>
      </c>
      <c r="C159" s="34"/>
      <c r="D159" s="34"/>
      <c r="E159" s="34"/>
      <c r="F159" s="34"/>
      <c r="G159" s="34"/>
      <c r="H159" s="9">
        <v>-8091</v>
      </c>
      <c r="I159" s="9">
        <v>0</v>
      </c>
      <c r="J159" s="552">
        <v>0</v>
      </c>
    </row>
    <row r="160" spans="1:16">
      <c r="A160" s="556">
        <v>300</v>
      </c>
      <c r="B160" s="122" t="s">
        <v>76</v>
      </c>
      <c r="C160" s="122"/>
      <c r="D160" s="122"/>
      <c r="E160" s="122"/>
      <c r="F160" s="122"/>
      <c r="G160" s="122"/>
      <c r="N160" s="33">
        <v>0</v>
      </c>
      <c r="O160" s="33">
        <v>0</v>
      </c>
      <c r="P160" s="33">
        <v>0</v>
      </c>
    </row>
    <row r="161" spans="1:16">
      <c r="A161" s="556">
        <v>300</v>
      </c>
      <c r="B161" s="34" t="s">
        <v>39</v>
      </c>
      <c r="C161" s="34"/>
      <c r="D161" s="34"/>
      <c r="E161" s="34"/>
      <c r="F161" s="34"/>
      <c r="G161" s="34"/>
      <c r="H161" s="9">
        <v>93914</v>
      </c>
      <c r="I161" s="9">
        <f>I156+I157-I159</f>
        <v>0</v>
      </c>
      <c r="J161" s="552">
        <f>J156+J157-J159</f>
        <v>0</v>
      </c>
      <c r="M161" s="9">
        <f>I161</f>
        <v>0</v>
      </c>
    </row>
    <row r="162" spans="1:16">
      <c r="B162" s="556" t="s">
        <v>1897</v>
      </c>
    </row>
    <row r="163" spans="1:16">
      <c r="B163" s="34" t="s">
        <v>36</v>
      </c>
      <c r="C163" s="34"/>
      <c r="D163" s="34"/>
      <c r="E163" s="34"/>
      <c r="F163" s="34"/>
      <c r="G163" s="34"/>
      <c r="H163" s="9">
        <f t="shared" ref="H163:M164" si="43">H142+H149+H156</f>
        <v>52092</v>
      </c>
      <c r="I163" s="9">
        <f t="shared" si="43"/>
        <v>3085940</v>
      </c>
      <c r="J163" s="552">
        <f t="shared" ref="J163" si="44">J142+J149+J156</f>
        <v>0</v>
      </c>
      <c r="M163" s="9">
        <f t="shared" si="43"/>
        <v>0</v>
      </c>
    </row>
    <row r="164" spans="1:16">
      <c r="B164" s="34" t="s">
        <v>1895</v>
      </c>
      <c r="C164" s="34"/>
      <c r="D164" s="34"/>
      <c r="E164" s="34"/>
      <c r="F164" s="34"/>
      <c r="G164" s="34"/>
      <c r="H164" s="9">
        <f t="shared" si="43"/>
        <v>99025</v>
      </c>
      <c r="I164" s="9">
        <f t="shared" si="43"/>
        <v>0</v>
      </c>
      <c r="J164" s="552">
        <f t="shared" ref="J164" si="45">J143+J150+J157</f>
        <v>0</v>
      </c>
      <c r="M164" s="9">
        <f t="shared" si="43"/>
        <v>0</v>
      </c>
    </row>
    <row r="165" spans="1:16">
      <c r="B165" s="34" t="s">
        <v>38</v>
      </c>
      <c r="C165" s="34"/>
      <c r="D165" s="34"/>
      <c r="E165" s="34"/>
      <c r="F165" s="34"/>
      <c r="G165" s="34"/>
      <c r="H165" s="9">
        <f>H145+H152+H159</f>
        <v>-8091</v>
      </c>
      <c r="I165" s="9">
        <f>I145+I152+I159</f>
        <v>0</v>
      </c>
      <c r="J165" s="552">
        <f>J145+J152+J159</f>
        <v>0</v>
      </c>
      <c r="M165" s="9">
        <f>M145+M152+M159</f>
        <v>0</v>
      </c>
    </row>
    <row r="166" spans="1:16">
      <c r="B166" s="34" t="s">
        <v>39</v>
      </c>
      <c r="C166" s="34"/>
      <c r="D166" s="34"/>
      <c r="E166" s="34"/>
      <c r="F166" s="34"/>
      <c r="G166" s="34"/>
      <c r="H166" s="9">
        <f>H147+H154+H161</f>
        <v>143026</v>
      </c>
      <c r="I166" s="9">
        <f>I147+I154+I161</f>
        <v>3085940</v>
      </c>
      <c r="J166" s="552">
        <f>J147+J154+J161</f>
        <v>0</v>
      </c>
      <c r="M166" s="9">
        <f>M147+M154+M161</f>
        <v>3085940</v>
      </c>
    </row>
    <row r="168" spans="1:16">
      <c r="B168" s="556" t="s">
        <v>1898</v>
      </c>
    </row>
    <row r="169" spans="1:16">
      <c r="A169" s="556">
        <v>400</v>
      </c>
      <c r="B169" s="556" t="s">
        <v>1899</v>
      </c>
    </row>
    <row r="170" spans="1:16">
      <c r="A170" s="556">
        <v>400</v>
      </c>
      <c r="B170" s="34" t="s">
        <v>36</v>
      </c>
      <c r="C170" s="34"/>
      <c r="D170" s="34"/>
      <c r="E170" s="34"/>
      <c r="F170" s="34"/>
      <c r="G170" s="34"/>
      <c r="H170" s="9">
        <v>140000</v>
      </c>
      <c r="I170" s="9">
        <v>42801432</v>
      </c>
      <c r="J170" s="552">
        <v>0</v>
      </c>
      <c r="M170" s="25">
        <f>I170</f>
        <v>42801432</v>
      </c>
    </row>
    <row r="171" spans="1:16">
      <c r="A171" s="556">
        <v>400</v>
      </c>
      <c r="B171" s="34" t="s">
        <v>1895</v>
      </c>
      <c r="C171" s="34"/>
      <c r="D171" s="34"/>
      <c r="E171" s="34"/>
      <c r="F171" s="34"/>
      <c r="G171" s="34"/>
      <c r="H171" s="9">
        <v>0</v>
      </c>
      <c r="I171" s="9">
        <v>0</v>
      </c>
      <c r="J171" s="552">
        <v>0</v>
      </c>
    </row>
    <row r="172" spans="1:16">
      <c r="A172" s="556">
        <v>400</v>
      </c>
      <c r="B172" s="122" t="s">
        <v>75</v>
      </c>
      <c r="C172" s="122"/>
      <c r="D172" s="122"/>
      <c r="E172" s="122"/>
      <c r="F172" s="122"/>
      <c r="G172" s="122"/>
      <c r="N172" s="26">
        <v>5.0000000000000001E-3</v>
      </c>
      <c r="O172" s="26">
        <v>5.0000000000000001E-3</v>
      </c>
      <c r="P172" s="26">
        <v>5.0000000000000001E-3</v>
      </c>
    </row>
    <row r="173" spans="1:16">
      <c r="A173" s="556">
        <v>400</v>
      </c>
      <c r="B173" s="34" t="s">
        <v>38</v>
      </c>
      <c r="C173" s="34"/>
      <c r="D173" s="34"/>
      <c r="E173" s="34"/>
      <c r="F173" s="34"/>
      <c r="G173" s="34"/>
      <c r="H173" s="9">
        <v>0</v>
      </c>
      <c r="I173" s="9">
        <v>0</v>
      </c>
      <c r="J173" s="552">
        <v>0</v>
      </c>
      <c r="N173" s="26"/>
      <c r="O173" s="26"/>
      <c r="P173" s="26"/>
    </row>
    <row r="174" spans="1:16">
      <c r="A174" s="556">
        <v>400</v>
      </c>
      <c r="B174" s="122" t="s">
        <v>76</v>
      </c>
      <c r="C174" s="122"/>
      <c r="D174" s="122"/>
      <c r="E174" s="122"/>
      <c r="F174" s="122"/>
      <c r="G174" s="122"/>
      <c r="N174" s="26">
        <v>-2E-3</v>
      </c>
      <c r="O174" s="26">
        <v>-2E-3</v>
      </c>
      <c r="P174" s="26">
        <v>-2E-3</v>
      </c>
    </row>
    <row r="175" spans="1:16">
      <c r="A175" s="556">
        <v>400</v>
      </c>
      <c r="B175" s="34" t="s">
        <v>39</v>
      </c>
      <c r="C175" s="34"/>
      <c r="D175" s="34"/>
      <c r="E175" s="34"/>
      <c r="F175" s="34"/>
      <c r="G175" s="34"/>
      <c r="H175" s="9">
        <v>140000</v>
      </c>
      <c r="I175" s="9">
        <f>I170+I171-I173</f>
        <v>42801432</v>
      </c>
      <c r="J175" s="552">
        <f>J170+J171-J173</f>
        <v>0</v>
      </c>
      <c r="M175" s="9">
        <f>I175</f>
        <v>42801432</v>
      </c>
      <c r="N175" s="26"/>
      <c r="O175" s="26"/>
      <c r="P175" s="26"/>
    </row>
    <row r="176" spans="1:16">
      <c r="A176" s="556">
        <v>500</v>
      </c>
      <c r="B176" s="556" t="s">
        <v>1900</v>
      </c>
      <c r="N176" s="26"/>
      <c r="O176" s="26"/>
      <c r="P176" s="26"/>
    </row>
    <row r="177" spans="1:16">
      <c r="A177" s="556">
        <v>500</v>
      </c>
      <c r="B177" s="34" t="s">
        <v>36</v>
      </c>
      <c r="C177" s="34"/>
      <c r="D177" s="34"/>
      <c r="E177" s="34"/>
      <c r="F177" s="34"/>
      <c r="G177" s="34"/>
      <c r="H177" s="9">
        <v>110863</v>
      </c>
      <c r="I177" s="9">
        <v>914948</v>
      </c>
      <c r="J177" s="552">
        <v>0</v>
      </c>
      <c r="M177" s="25">
        <f>I177</f>
        <v>914948</v>
      </c>
      <c r="N177" s="26"/>
      <c r="O177" s="26"/>
      <c r="P177" s="26"/>
    </row>
    <row r="178" spans="1:16">
      <c r="A178" s="556">
        <v>500</v>
      </c>
      <c r="B178" s="34" t="s">
        <v>1895</v>
      </c>
      <c r="C178" s="34"/>
      <c r="D178" s="34"/>
      <c r="E178" s="34"/>
      <c r="F178" s="34"/>
      <c r="G178" s="34"/>
      <c r="H178" s="9">
        <v>0</v>
      </c>
      <c r="I178" s="9">
        <v>0</v>
      </c>
      <c r="J178" s="552">
        <v>0</v>
      </c>
      <c r="N178" s="26"/>
      <c r="O178" s="26"/>
      <c r="P178" s="26"/>
    </row>
    <row r="179" spans="1:16">
      <c r="A179" s="556">
        <v>500</v>
      </c>
      <c r="B179" s="122" t="s">
        <v>75</v>
      </c>
      <c r="C179" s="122"/>
      <c r="D179" s="122"/>
      <c r="E179" s="122"/>
      <c r="F179" s="122"/>
      <c r="G179" s="122"/>
      <c r="I179" s="28">
        <f>I178/I177</f>
        <v>0</v>
      </c>
      <c r="J179" s="616" t="e">
        <f>J178/J177</f>
        <v>#DIV/0!</v>
      </c>
      <c r="K179" s="28"/>
      <c r="L179" s="28"/>
      <c r="N179" s="26">
        <v>7.0000000000000001E-3</v>
      </c>
      <c r="O179" s="26">
        <v>7.0000000000000001E-3</v>
      </c>
      <c r="P179" s="26">
        <v>7.0000000000000001E-3</v>
      </c>
    </row>
    <row r="180" spans="1:16">
      <c r="A180" s="556">
        <v>500</v>
      </c>
      <c r="B180" s="34" t="s">
        <v>38</v>
      </c>
      <c r="C180" s="34"/>
      <c r="D180" s="34"/>
      <c r="E180" s="34"/>
      <c r="F180" s="34"/>
      <c r="G180" s="34"/>
      <c r="H180" s="9">
        <v>0</v>
      </c>
      <c r="I180" s="9">
        <v>0</v>
      </c>
      <c r="J180" s="552">
        <v>0</v>
      </c>
      <c r="N180" s="26"/>
      <c r="O180" s="26"/>
      <c r="P180" s="26"/>
    </row>
    <row r="181" spans="1:16">
      <c r="A181" s="556">
        <v>500</v>
      </c>
      <c r="B181" s="122" t="s">
        <v>76</v>
      </c>
      <c r="C181" s="122"/>
      <c r="D181" s="122"/>
      <c r="E181" s="122"/>
      <c r="F181" s="122"/>
      <c r="G181" s="122"/>
      <c r="N181" s="26">
        <v>-2E-3</v>
      </c>
      <c r="O181" s="26">
        <v>-2E-3</v>
      </c>
      <c r="P181" s="26">
        <v>-2E-3</v>
      </c>
    </row>
    <row r="182" spans="1:16">
      <c r="A182" s="556">
        <v>500</v>
      </c>
      <c r="B182" s="34" t="s">
        <v>39</v>
      </c>
      <c r="C182" s="34"/>
      <c r="D182" s="34"/>
      <c r="E182" s="34"/>
      <c r="F182" s="34"/>
      <c r="G182" s="34"/>
      <c r="H182" s="9">
        <v>110863</v>
      </c>
      <c r="I182" s="9">
        <f>I177+I178-I180</f>
        <v>914948</v>
      </c>
      <c r="J182" s="552">
        <f>J177+J178-J180</f>
        <v>0</v>
      </c>
      <c r="M182" s="9">
        <f>I182</f>
        <v>914948</v>
      </c>
      <c r="N182" s="26"/>
      <c r="O182" s="26"/>
      <c r="P182" s="26"/>
    </row>
    <row r="183" spans="1:16">
      <c r="A183" s="556">
        <v>600</v>
      </c>
      <c r="B183" s="556" t="s">
        <v>1901</v>
      </c>
      <c r="N183" s="26"/>
      <c r="O183" s="26"/>
      <c r="P183" s="26"/>
    </row>
    <row r="184" spans="1:16">
      <c r="A184" s="556">
        <v>600</v>
      </c>
      <c r="B184" s="34" t="s">
        <v>36</v>
      </c>
      <c r="C184" s="34"/>
      <c r="D184" s="34"/>
      <c r="E184" s="34"/>
      <c r="F184" s="34"/>
      <c r="G184" s="34"/>
      <c r="H184" s="9">
        <v>8521323</v>
      </c>
      <c r="I184" s="9">
        <v>52153200</v>
      </c>
      <c r="J184" s="552">
        <v>0</v>
      </c>
      <c r="M184" s="25">
        <f>I184</f>
        <v>52153200</v>
      </c>
      <c r="N184" s="26"/>
      <c r="O184" s="26"/>
      <c r="P184" s="26"/>
    </row>
    <row r="185" spans="1:16">
      <c r="A185" s="556">
        <v>600</v>
      </c>
      <c r="B185" s="34" t="s">
        <v>1895</v>
      </c>
      <c r="C185" s="34"/>
      <c r="D185" s="34"/>
      <c r="E185" s="34"/>
      <c r="F185" s="34"/>
      <c r="G185" s="34"/>
      <c r="H185" s="9">
        <v>0</v>
      </c>
      <c r="I185" s="9">
        <v>0</v>
      </c>
      <c r="J185" s="552">
        <v>0</v>
      </c>
      <c r="N185" s="26"/>
      <c r="O185" s="26"/>
      <c r="P185" s="26"/>
    </row>
    <row r="186" spans="1:16">
      <c r="A186" s="556">
        <v>600</v>
      </c>
      <c r="B186" s="122" t="s">
        <v>75</v>
      </c>
      <c r="C186" s="122"/>
      <c r="D186" s="122"/>
      <c r="E186" s="122"/>
      <c r="F186" s="122"/>
      <c r="G186" s="122"/>
      <c r="N186" s="26">
        <v>0.03</v>
      </c>
      <c r="O186" s="26">
        <v>0.03</v>
      </c>
      <c r="P186" s="26">
        <v>0.03</v>
      </c>
    </row>
    <row r="187" spans="1:16">
      <c r="A187" s="556">
        <v>600</v>
      </c>
      <c r="B187" s="34" t="s">
        <v>38</v>
      </c>
      <c r="C187" s="34"/>
      <c r="D187" s="34"/>
      <c r="E187" s="34"/>
      <c r="F187" s="34"/>
      <c r="G187" s="34"/>
      <c r="H187" s="9">
        <v>0</v>
      </c>
      <c r="I187" s="9">
        <v>0</v>
      </c>
      <c r="J187" s="552">
        <v>0</v>
      </c>
      <c r="N187" s="26"/>
      <c r="O187" s="26"/>
      <c r="P187" s="26"/>
    </row>
    <row r="188" spans="1:16">
      <c r="A188" s="556">
        <v>600</v>
      </c>
      <c r="B188" s="122" t="s">
        <v>76</v>
      </c>
      <c r="C188" s="122"/>
      <c r="D188" s="122"/>
      <c r="E188" s="122"/>
      <c r="F188" s="122"/>
      <c r="G188" s="122"/>
      <c r="N188" s="26">
        <v>-5.0000000000000001E-3</v>
      </c>
      <c r="O188" s="26">
        <v>-5.0000000000000001E-3</v>
      </c>
      <c r="P188" s="26">
        <v>-5.0000000000000001E-3</v>
      </c>
    </row>
    <row r="189" spans="1:16">
      <c r="A189" s="556">
        <v>600</v>
      </c>
      <c r="B189" s="34" t="s">
        <v>39</v>
      </c>
      <c r="C189" s="34"/>
      <c r="D189" s="34"/>
      <c r="E189" s="34"/>
      <c r="F189" s="34"/>
      <c r="G189" s="34"/>
      <c r="H189" s="9">
        <v>8521323</v>
      </c>
      <c r="I189" s="9">
        <f>I184+I185-I187</f>
        <v>52153200</v>
      </c>
      <c r="J189" s="552">
        <f>J184+J185-J187</f>
        <v>0</v>
      </c>
      <c r="M189" s="9">
        <f>I189</f>
        <v>52153200</v>
      </c>
    </row>
    <row r="190" spans="1:16" ht="30">
      <c r="B190" s="36" t="s">
        <v>1902</v>
      </c>
      <c r="C190" s="36"/>
      <c r="D190" s="36"/>
      <c r="E190" s="36"/>
      <c r="F190" s="36"/>
      <c r="G190" s="36"/>
    </row>
    <row r="191" spans="1:16">
      <c r="B191" s="34" t="s">
        <v>36</v>
      </c>
      <c r="C191" s="34"/>
      <c r="D191" s="34"/>
      <c r="E191" s="34"/>
      <c r="F191" s="34"/>
      <c r="G191" s="34"/>
      <c r="H191" s="9">
        <f t="shared" ref="H191:M192" si="46">H170+H177+H184</f>
        <v>8772186</v>
      </c>
      <c r="I191" s="9">
        <f>I170+I177+I184</f>
        <v>95869580</v>
      </c>
      <c r="J191" s="552">
        <f>J170+J177+J184</f>
        <v>0</v>
      </c>
      <c r="M191" s="9">
        <f>I191</f>
        <v>95869580</v>
      </c>
    </row>
    <row r="192" spans="1:16">
      <c r="B192" s="34" t="s">
        <v>1895</v>
      </c>
      <c r="C192" s="34"/>
      <c r="D192" s="34"/>
      <c r="E192" s="34"/>
      <c r="F192" s="34"/>
      <c r="G192" s="34"/>
      <c r="H192" s="9">
        <f t="shared" si="46"/>
        <v>0</v>
      </c>
      <c r="I192" s="9">
        <f>I171+I178+I185</f>
        <v>0</v>
      </c>
      <c r="J192" s="552">
        <f>J171+J178+J185</f>
        <v>0</v>
      </c>
      <c r="M192" s="9">
        <f t="shared" si="46"/>
        <v>0</v>
      </c>
    </row>
    <row r="193" spans="1:16">
      <c r="B193" s="34" t="s">
        <v>38</v>
      </c>
      <c r="C193" s="34"/>
      <c r="D193" s="34"/>
      <c r="E193" s="34"/>
      <c r="F193" s="34"/>
      <c r="G193" s="34"/>
      <c r="H193" s="9">
        <f>H173+H180+H187</f>
        <v>0</v>
      </c>
      <c r="I193" s="9">
        <f>I173+I180+I187</f>
        <v>0</v>
      </c>
      <c r="J193" s="552">
        <f>J173+J180+J187</f>
        <v>0</v>
      </c>
      <c r="M193" s="9">
        <f>M173+M180+M187</f>
        <v>0</v>
      </c>
    </row>
    <row r="194" spans="1:16">
      <c r="B194" s="34" t="s">
        <v>39</v>
      </c>
      <c r="C194" s="34"/>
      <c r="D194" s="34"/>
      <c r="E194" s="34"/>
      <c r="F194" s="34"/>
      <c r="G194" s="34"/>
      <c r="H194" s="9">
        <f>H175+H182+H189</f>
        <v>8772186</v>
      </c>
      <c r="I194" s="9">
        <f>I191+I192-I193</f>
        <v>95869580</v>
      </c>
      <c r="J194" s="552">
        <f>J191+J192-J193</f>
        <v>0</v>
      </c>
      <c r="M194" s="9">
        <f>M175+M182+M189</f>
        <v>95869580</v>
      </c>
    </row>
    <row r="195" spans="1:16">
      <c r="M195" s="9"/>
    </row>
    <row r="196" spans="1:16">
      <c r="B196" s="556" t="s">
        <v>1903</v>
      </c>
      <c r="M196" s="9"/>
    </row>
    <row r="197" spans="1:16">
      <c r="B197" s="34" t="s">
        <v>36</v>
      </c>
      <c r="C197" s="34"/>
      <c r="D197" s="34"/>
      <c r="E197" s="34"/>
      <c r="F197" s="34"/>
      <c r="G197" s="34"/>
      <c r="H197" s="9">
        <f>H163+H191</f>
        <v>8824278</v>
      </c>
      <c r="I197" s="9">
        <f>I163+I191</f>
        <v>98955520</v>
      </c>
      <c r="J197" s="552">
        <f>J163+J191</f>
        <v>0</v>
      </c>
      <c r="M197" s="9">
        <f>M163+M191</f>
        <v>95869580</v>
      </c>
    </row>
    <row r="198" spans="1:16">
      <c r="B198" s="34" t="s">
        <v>1895</v>
      </c>
      <c r="C198" s="34"/>
      <c r="D198" s="34"/>
      <c r="E198" s="34"/>
      <c r="F198" s="34"/>
      <c r="G198" s="34"/>
      <c r="H198" s="9">
        <f t="shared" ref="H198:I200" si="47">H164+H192</f>
        <v>99025</v>
      </c>
      <c r="I198" s="9">
        <f t="shared" si="47"/>
        <v>0</v>
      </c>
      <c r="J198" s="552">
        <f t="shared" ref="J198" si="48">J164+J192</f>
        <v>0</v>
      </c>
      <c r="M198" s="9">
        <f t="shared" ref="M198:M200" si="49">M164+M192</f>
        <v>0</v>
      </c>
    </row>
    <row r="199" spans="1:16">
      <c r="B199" s="34" t="s">
        <v>38</v>
      </c>
      <c r="C199" s="34"/>
      <c r="D199" s="34"/>
      <c r="E199" s="34"/>
      <c r="F199" s="34"/>
      <c r="G199" s="34"/>
      <c r="H199" s="9">
        <f t="shared" si="47"/>
        <v>-8091</v>
      </c>
      <c r="I199" s="9">
        <f t="shared" si="47"/>
        <v>0</v>
      </c>
      <c r="J199" s="552">
        <f t="shared" ref="J199" si="50">J165+J193</f>
        <v>0</v>
      </c>
      <c r="M199" s="9">
        <f t="shared" si="49"/>
        <v>0</v>
      </c>
    </row>
    <row r="200" spans="1:16">
      <c r="B200" s="34" t="s">
        <v>39</v>
      </c>
      <c r="C200" s="34"/>
      <c r="D200" s="34"/>
      <c r="E200" s="34"/>
      <c r="F200" s="34"/>
      <c r="G200" s="34"/>
      <c r="H200" s="9">
        <f t="shared" si="47"/>
        <v>8915212</v>
      </c>
      <c r="I200" s="9">
        <f t="shared" si="47"/>
        <v>98955520</v>
      </c>
      <c r="J200" s="552">
        <f t="shared" ref="J200" si="51">J166+J194</f>
        <v>0</v>
      </c>
      <c r="M200" s="9">
        <f t="shared" si="49"/>
        <v>98955520</v>
      </c>
    </row>
    <row r="202" spans="1:16">
      <c r="B202" s="556" t="s">
        <v>1904</v>
      </c>
    </row>
    <row r="203" spans="1:16">
      <c r="A203" s="556">
        <v>400</v>
      </c>
      <c r="B203" s="556" t="s">
        <v>1899</v>
      </c>
    </row>
    <row r="204" spans="1:16">
      <c r="A204" s="556">
        <v>400</v>
      </c>
      <c r="B204" s="34" t="s">
        <v>36</v>
      </c>
      <c r="C204" s="34"/>
      <c r="D204" s="34"/>
      <c r="E204" s="34"/>
      <c r="F204" s="34"/>
      <c r="G204" s="34"/>
      <c r="H204" s="9">
        <v>-36633</v>
      </c>
      <c r="I204" s="9">
        <v>0</v>
      </c>
      <c r="J204" s="552">
        <v>0</v>
      </c>
    </row>
    <row r="205" spans="1:16">
      <c r="A205" s="556">
        <v>400</v>
      </c>
      <c r="B205" s="34" t="s">
        <v>9</v>
      </c>
      <c r="C205" s="34"/>
      <c r="D205" s="34"/>
      <c r="E205" s="34"/>
      <c r="F205" s="34"/>
      <c r="G205" s="34"/>
      <c r="H205" s="9">
        <v>-2800</v>
      </c>
      <c r="I205" s="9">
        <v>0</v>
      </c>
      <c r="J205" s="552">
        <v>0</v>
      </c>
    </row>
    <row r="206" spans="1:16">
      <c r="A206" s="556">
        <v>400</v>
      </c>
      <c r="B206" s="122" t="s">
        <v>51</v>
      </c>
      <c r="C206" s="122"/>
      <c r="D206" s="122"/>
      <c r="E206" s="122"/>
      <c r="F206" s="122"/>
      <c r="G206" s="122"/>
      <c r="H206" s="33">
        <f>H205/H170</f>
        <v>-0.02</v>
      </c>
      <c r="I206" s="33">
        <f>I205/I170</f>
        <v>0</v>
      </c>
      <c r="J206" s="614" t="e">
        <f>J205/J170</f>
        <v>#DIV/0!</v>
      </c>
      <c r="K206" s="33"/>
      <c r="L206" s="33"/>
      <c r="N206" s="33">
        <f>-1/N207</f>
        <v>-0.02</v>
      </c>
      <c r="O206" s="33">
        <f t="shared" ref="O206:P206" si="52">-1/O207</f>
        <v>-0.02</v>
      </c>
      <c r="P206" s="33">
        <f t="shared" si="52"/>
        <v>-0.02</v>
      </c>
    </row>
    <row r="207" spans="1:16">
      <c r="A207" s="556">
        <v>400</v>
      </c>
      <c r="B207" s="122" t="s">
        <v>78</v>
      </c>
      <c r="C207" s="122"/>
      <c r="D207" s="122"/>
      <c r="E207" s="122"/>
      <c r="F207" s="122"/>
      <c r="G207" s="122"/>
      <c r="I207" s="9" t="e">
        <f>1/I206</f>
        <v>#DIV/0!</v>
      </c>
      <c r="J207" s="552" t="e">
        <f>1/J206</f>
        <v>#DIV/0!</v>
      </c>
      <c r="N207" s="556">
        <v>50</v>
      </c>
      <c r="O207" s="556">
        <v>50</v>
      </c>
      <c r="P207" s="556">
        <v>50</v>
      </c>
    </row>
    <row r="208" spans="1:16">
      <c r="A208" s="556">
        <v>400</v>
      </c>
      <c r="B208" s="34" t="s">
        <v>38</v>
      </c>
      <c r="C208" s="34"/>
      <c r="D208" s="34"/>
      <c r="E208" s="34"/>
      <c r="F208" s="34"/>
      <c r="G208" s="34"/>
      <c r="H208" s="9">
        <v>0</v>
      </c>
      <c r="I208" s="9">
        <v>0</v>
      </c>
      <c r="J208" s="552">
        <v>0</v>
      </c>
      <c r="N208" s="556" t="s">
        <v>1905</v>
      </c>
    </row>
    <row r="209" spans="1:16">
      <c r="A209" s="556">
        <v>400</v>
      </c>
      <c r="B209" s="122" t="s">
        <v>39</v>
      </c>
      <c r="C209" s="122"/>
      <c r="D209" s="122"/>
      <c r="E209" s="122"/>
      <c r="F209" s="122"/>
      <c r="G209" s="122"/>
      <c r="H209" s="9">
        <v>-39433</v>
      </c>
      <c r="I209" s="9">
        <f>I204+I205-I208</f>
        <v>0</v>
      </c>
      <c r="J209" s="552">
        <f>J204+J205-J208</f>
        <v>0</v>
      </c>
      <c r="M209" s="9">
        <f>I209</f>
        <v>0</v>
      </c>
    </row>
    <row r="210" spans="1:16">
      <c r="A210" s="556">
        <v>500</v>
      </c>
      <c r="B210" s="556" t="s">
        <v>1900</v>
      </c>
    </row>
    <row r="211" spans="1:16">
      <c r="A211" s="556">
        <v>500</v>
      </c>
      <c r="B211" s="34" t="s">
        <v>36</v>
      </c>
      <c r="C211" s="34"/>
      <c r="D211" s="34"/>
      <c r="E211" s="34"/>
      <c r="F211" s="34"/>
      <c r="G211" s="34"/>
      <c r="H211" s="9">
        <v>-47617</v>
      </c>
      <c r="I211" s="9">
        <v>0</v>
      </c>
      <c r="J211" s="552">
        <v>0</v>
      </c>
    </row>
    <row r="212" spans="1:16">
      <c r="A212" s="556">
        <v>500</v>
      </c>
      <c r="B212" s="34" t="s">
        <v>9</v>
      </c>
      <c r="C212" s="34"/>
      <c r="D212" s="34"/>
      <c r="E212" s="34"/>
      <c r="F212" s="34"/>
      <c r="G212" s="34"/>
      <c r="H212" s="9">
        <v>-13279</v>
      </c>
      <c r="I212" s="9">
        <v>0</v>
      </c>
      <c r="J212" s="552">
        <v>0</v>
      </c>
    </row>
    <row r="213" spans="1:16">
      <c r="A213" s="556">
        <v>500</v>
      </c>
      <c r="B213" s="122" t="s">
        <v>51</v>
      </c>
      <c r="C213" s="122"/>
      <c r="D213" s="122"/>
      <c r="E213" s="122"/>
      <c r="F213" s="122"/>
      <c r="G213" s="122"/>
      <c r="H213" s="33">
        <f>H212/H177</f>
        <v>-0.11977846531304402</v>
      </c>
      <c r="I213" s="33">
        <f>I212/I177</f>
        <v>0</v>
      </c>
      <c r="J213" s="614" t="e">
        <f>J212/J177</f>
        <v>#DIV/0!</v>
      </c>
      <c r="K213" s="33"/>
      <c r="L213" s="33"/>
      <c r="N213" s="26">
        <f>-1/N214</f>
        <v>-2.8571428571428571E-2</v>
      </c>
      <c r="O213" s="26">
        <f t="shared" ref="O213:P213" si="53">-1/O214</f>
        <v>-2.8571428571428571E-2</v>
      </c>
      <c r="P213" s="26">
        <f t="shared" si="53"/>
        <v>-2.8571428571428571E-2</v>
      </c>
    </row>
    <row r="214" spans="1:16">
      <c r="A214" s="556">
        <v>500</v>
      </c>
      <c r="B214" s="122" t="s">
        <v>78</v>
      </c>
      <c r="C214" s="122"/>
      <c r="D214" s="122"/>
      <c r="E214" s="122"/>
      <c r="F214" s="122"/>
      <c r="G214" s="122"/>
      <c r="I214" s="30" t="e">
        <f>1/I213</f>
        <v>#DIV/0!</v>
      </c>
      <c r="J214" s="617" t="e">
        <f>1/J213</f>
        <v>#DIV/0!</v>
      </c>
      <c r="K214" s="30"/>
      <c r="L214" s="30"/>
      <c r="N214" s="556">
        <v>35</v>
      </c>
      <c r="O214" s="556">
        <v>35</v>
      </c>
      <c r="P214" s="556">
        <v>35</v>
      </c>
    </row>
    <row r="215" spans="1:16">
      <c r="A215" s="556">
        <v>500</v>
      </c>
      <c r="B215" s="34" t="s">
        <v>38</v>
      </c>
      <c r="C215" s="34"/>
      <c r="D215" s="34"/>
      <c r="E215" s="34"/>
      <c r="F215" s="34"/>
      <c r="G215" s="34"/>
      <c r="H215" s="9">
        <v>0</v>
      </c>
      <c r="I215" s="9">
        <v>0</v>
      </c>
      <c r="J215" s="552">
        <v>0</v>
      </c>
      <c r="N215" s="556" t="s">
        <v>1905</v>
      </c>
    </row>
    <row r="216" spans="1:16">
      <c r="A216" s="556">
        <v>500</v>
      </c>
      <c r="B216" s="122" t="s">
        <v>39</v>
      </c>
      <c r="C216" s="122"/>
      <c r="D216" s="122"/>
      <c r="E216" s="122"/>
      <c r="F216" s="122"/>
      <c r="G216" s="122"/>
      <c r="H216" s="9">
        <v>-60896</v>
      </c>
      <c r="I216" s="9">
        <f>I211+I212-I215</f>
        <v>0</v>
      </c>
      <c r="J216" s="552">
        <f>J211+J212-J215</f>
        <v>0</v>
      </c>
      <c r="M216" s="9">
        <f>I216</f>
        <v>0</v>
      </c>
    </row>
    <row r="217" spans="1:16">
      <c r="A217" s="556">
        <v>600</v>
      </c>
      <c r="B217" s="556" t="s">
        <v>1906</v>
      </c>
    </row>
    <row r="218" spans="1:16">
      <c r="A218" s="556">
        <v>600</v>
      </c>
      <c r="B218" s="34" t="s">
        <v>36</v>
      </c>
      <c r="C218" s="34"/>
      <c r="D218" s="34"/>
      <c r="E218" s="34"/>
      <c r="F218" s="34"/>
      <c r="G218" s="34"/>
      <c r="H218" s="9">
        <v>-1572556</v>
      </c>
      <c r="I218" s="9">
        <v>0</v>
      </c>
      <c r="J218" s="552">
        <v>0</v>
      </c>
    </row>
    <row r="219" spans="1:16">
      <c r="A219" s="556">
        <v>600</v>
      </c>
      <c r="B219" s="34" t="s">
        <v>9</v>
      </c>
      <c r="C219" s="34"/>
      <c r="D219" s="34"/>
      <c r="E219" s="34"/>
      <c r="F219" s="34"/>
      <c r="G219" s="34"/>
      <c r="H219" s="9">
        <v>-170427</v>
      </c>
      <c r="I219" s="9">
        <v>0</v>
      </c>
      <c r="J219" s="552">
        <v>0</v>
      </c>
    </row>
    <row r="220" spans="1:16">
      <c r="A220" s="556">
        <v>600</v>
      </c>
      <c r="B220" s="122" t="s">
        <v>51</v>
      </c>
      <c r="C220" s="122"/>
      <c r="D220" s="122"/>
      <c r="E220" s="122"/>
      <c r="F220" s="122"/>
      <c r="G220" s="122"/>
      <c r="H220" s="26">
        <f>H219/H184</f>
        <v>-2.0000063370441423E-2</v>
      </c>
      <c r="I220" s="26">
        <f>I219/I184</f>
        <v>0</v>
      </c>
      <c r="J220" s="232" t="e">
        <f>J219/J184</f>
        <v>#DIV/0!</v>
      </c>
      <c r="K220" s="26"/>
      <c r="L220" s="26"/>
      <c r="N220" s="26">
        <f>-1/N221</f>
        <v>-1.5384615384615385E-2</v>
      </c>
      <c r="O220" s="26">
        <f t="shared" ref="O220:P220" si="54">-1/O221</f>
        <v>-1.5384615384615385E-2</v>
      </c>
      <c r="P220" s="26">
        <f t="shared" si="54"/>
        <v>-1.5384615384615385E-2</v>
      </c>
    </row>
    <row r="221" spans="1:16">
      <c r="A221" s="556">
        <v>600</v>
      </c>
      <c r="B221" s="122" t="s">
        <v>78</v>
      </c>
      <c r="C221" s="122"/>
      <c r="D221" s="122"/>
      <c r="E221" s="122"/>
      <c r="F221" s="122"/>
      <c r="G221" s="122"/>
      <c r="I221" s="9" t="e">
        <f>1/I220</f>
        <v>#DIV/0!</v>
      </c>
      <c r="J221" s="552" t="e">
        <f>1/J220</f>
        <v>#DIV/0!</v>
      </c>
      <c r="N221" s="556">
        <v>65</v>
      </c>
      <c r="O221" s="556">
        <v>65</v>
      </c>
      <c r="P221" s="556">
        <v>65</v>
      </c>
    </row>
    <row r="222" spans="1:16">
      <c r="A222" s="556">
        <v>600</v>
      </c>
      <c r="B222" s="34" t="s">
        <v>38</v>
      </c>
      <c r="C222" s="34"/>
      <c r="D222" s="34"/>
      <c r="E222" s="34"/>
      <c r="F222" s="34"/>
      <c r="G222" s="34"/>
      <c r="H222" s="9">
        <v>0</v>
      </c>
      <c r="I222" s="9">
        <v>0</v>
      </c>
      <c r="J222" s="552">
        <v>0</v>
      </c>
      <c r="N222" s="556" t="s">
        <v>1905</v>
      </c>
    </row>
    <row r="223" spans="1:16">
      <c r="A223" s="556">
        <v>600</v>
      </c>
      <c r="B223" s="122" t="s">
        <v>39</v>
      </c>
      <c r="C223" s="122"/>
      <c r="D223" s="122"/>
      <c r="E223" s="122"/>
      <c r="F223" s="122"/>
      <c r="G223" s="122"/>
      <c r="H223" s="9">
        <v>-1742983</v>
      </c>
      <c r="I223" s="9">
        <f>I218+I219-I222</f>
        <v>0</v>
      </c>
      <c r="J223" s="552">
        <f>J218+J219-J222</f>
        <v>0</v>
      </c>
      <c r="M223" s="9">
        <f>I223</f>
        <v>0</v>
      </c>
    </row>
    <row r="224" spans="1:16">
      <c r="B224" s="556" t="s">
        <v>1907</v>
      </c>
    </row>
    <row r="225" spans="1:19">
      <c r="B225" s="34" t="s">
        <v>36</v>
      </c>
      <c r="C225" s="34"/>
      <c r="D225" s="34"/>
      <c r="E225" s="34"/>
      <c r="F225" s="34"/>
      <c r="G225" s="34"/>
      <c r="H225" s="9">
        <f t="shared" ref="H225:I226" si="55">H204+H211+H218</f>
        <v>-1656806</v>
      </c>
      <c r="I225" s="9">
        <f t="shared" si="55"/>
        <v>0</v>
      </c>
      <c r="J225" s="552">
        <f t="shared" ref="J225" si="56">J204+J211+J218</f>
        <v>0</v>
      </c>
      <c r="M225" s="9">
        <f>I225</f>
        <v>0</v>
      </c>
    </row>
    <row r="226" spans="1:19">
      <c r="B226" s="34" t="s">
        <v>9</v>
      </c>
      <c r="C226" s="34"/>
      <c r="D226" s="34"/>
      <c r="E226" s="34"/>
      <c r="F226" s="34"/>
      <c r="G226" s="34"/>
      <c r="H226" s="9">
        <f t="shared" si="55"/>
        <v>-186506</v>
      </c>
      <c r="I226" s="9">
        <f t="shared" si="55"/>
        <v>0</v>
      </c>
      <c r="J226" s="552">
        <f t="shared" ref="J226" si="57">J205+J212+J219</f>
        <v>0</v>
      </c>
      <c r="M226" s="9">
        <f>I226</f>
        <v>0</v>
      </c>
    </row>
    <row r="227" spans="1:19">
      <c r="B227" s="34" t="s">
        <v>38</v>
      </c>
      <c r="C227" s="34"/>
      <c r="D227" s="34"/>
      <c r="E227" s="34"/>
      <c r="F227" s="34"/>
      <c r="G227" s="34"/>
      <c r="H227" s="9">
        <f t="shared" ref="H227:M228" si="58">H208+H215+H222</f>
        <v>0</v>
      </c>
      <c r="I227" s="9">
        <f t="shared" si="58"/>
        <v>0</v>
      </c>
      <c r="J227" s="552">
        <f t="shared" ref="J227" si="59">J208+J215+J222</f>
        <v>0</v>
      </c>
      <c r="M227" s="9">
        <f t="shared" si="58"/>
        <v>0</v>
      </c>
    </row>
    <row r="228" spans="1:19">
      <c r="B228" s="122" t="s">
        <v>39</v>
      </c>
      <c r="C228" s="122"/>
      <c r="D228" s="122"/>
      <c r="E228" s="122"/>
      <c r="F228" s="122"/>
      <c r="G228" s="122"/>
      <c r="H228" s="9">
        <f t="shared" si="58"/>
        <v>-1843312</v>
      </c>
      <c r="I228" s="9">
        <f t="shared" si="58"/>
        <v>0</v>
      </c>
      <c r="J228" s="552">
        <f t="shared" ref="J228" si="60">J209+J216+J223</f>
        <v>0</v>
      </c>
      <c r="M228" s="9">
        <f>I228</f>
        <v>0</v>
      </c>
    </row>
    <row r="229" spans="1:19">
      <c r="M229" s="9"/>
    </row>
    <row r="230" spans="1:19">
      <c r="B230" s="556" t="s">
        <v>1908</v>
      </c>
      <c r="H230" s="9">
        <f>H200+H228</f>
        <v>7071900</v>
      </c>
      <c r="I230" s="9">
        <f>I200+I228</f>
        <v>98955520</v>
      </c>
      <c r="J230" s="552">
        <f>J200+J228</f>
        <v>0</v>
      </c>
      <c r="M230" s="9">
        <f>M200+M228</f>
        <v>98955520</v>
      </c>
    </row>
    <row r="232" spans="1:19">
      <c r="B232" s="556" t="s">
        <v>1909</v>
      </c>
    </row>
    <row r="233" spans="1:19">
      <c r="B233" s="556" t="s">
        <v>1910</v>
      </c>
    </row>
    <row r="234" spans="1:19">
      <c r="B234" s="556" t="s">
        <v>146</v>
      </c>
      <c r="H234" s="9">
        <v>3</v>
      </c>
    </row>
    <row r="235" spans="1:19">
      <c r="H235" s="111">
        <f>IF(H234=1,3,IF(H234=2,6,IF(H234=3,9)))</f>
        <v>9</v>
      </c>
      <c r="I235" s="111">
        <f>IF(H234=1,4,IF(H234=2,7,IF(H234=3,10)))</f>
        <v>10</v>
      </c>
      <c r="J235" s="618" t="b">
        <f>IF(I234=1,4,IF(I234=2,7,IF(I234=3,10)))</f>
        <v>0</v>
      </c>
      <c r="K235" s="111"/>
      <c r="L235" s="111"/>
    </row>
    <row r="239" spans="1:19">
      <c r="A239" s="556">
        <v>1</v>
      </c>
      <c r="B239" s="556">
        <f>+A239+1</f>
        <v>2</v>
      </c>
      <c r="H239" s="556">
        <f>+B239+1</f>
        <v>3</v>
      </c>
      <c r="I239" s="556">
        <f t="shared" ref="I239:S239" si="61">+H239+1</f>
        <v>4</v>
      </c>
      <c r="J239" s="172">
        <f t="shared" si="61"/>
        <v>5</v>
      </c>
      <c r="K239" s="556"/>
      <c r="L239" s="556"/>
      <c r="M239" s="556">
        <f>+I239+1</f>
        <v>5</v>
      </c>
      <c r="N239" s="556">
        <f t="shared" si="61"/>
        <v>6</v>
      </c>
      <c r="O239" s="556">
        <f t="shared" si="61"/>
        <v>7</v>
      </c>
      <c r="P239" s="556">
        <f t="shared" si="61"/>
        <v>8</v>
      </c>
      <c r="Q239" s="556">
        <f t="shared" si="61"/>
        <v>9</v>
      </c>
      <c r="R239" s="556">
        <f t="shared" si="61"/>
        <v>10</v>
      </c>
      <c r="S239" s="556">
        <f t="shared" si="61"/>
        <v>11</v>
      </c>
    </row>
    <row r="240" spans="1:19">
      <c r="H240" s="660" t="s">
        <v>443</v>
      </c>
      <c r="I240" s="660"/>
      <c r="J240" s="660"/>
      <c r="K240" s="660"/>
      <c r="L240" s="660"/>
      <c r="M240" s="660"/>
      <c r="N240" s="656" t="s">
        <v>608</v>
      </c>
      <c r="O240" s="656"/>
      <c r="P240" s="656"/>
      <c r="Q240" s="656" t="s">
        <v>1911</v>
      </c>
      <c r="R240" s="656"/>
      <c r="S240" s="656"/>
    </row>
    <row r="241" spans="1:20">
      <c r="B241" s="556" t="s">
        <v>1912</v>
      </c>
      <c r="H241" s="9" t="s">
        <v>441</v>
      </c>
      <c r="I241" s="9" t="s">
        <v>1913</v>
      </c>
      <c r="J241" s="552" t="s">
        <v>1913</v>
      </c>
      <c r="M241" s="556" t="s">
        <v>41</v>
      </c>
      <c r="N241" s="9" t="s">
        <v>441</v>
      </c>
      <c r="O241" s="9" t="s">
        <v>1913</v>
      </c>
      <c r="P241" s="556" t="s">
        <v>41</v>
      </c>
      <c r="Q241" s="9" t="s">
        <v>441</v>
      </c>
      <c r="R241" s="9" t="s">
        <v>1913</v>
      </c>
      <c r="S241" s="556" t="s">
        <v>41</v>
      </c>
    </row>
    <row r="242" spans="1:20">
      <c r="A242" s="556">
        <v>100</v>
      </c>
      <c r="B242" s="556" t="s">
        <v>1822</v>
      </c>
      <c r="H242" s="9">
        <f>I147</f>
        <v>3085940</v>
      </c>
      <c r="I242" s="9">
        <v>0</v>
      </c>
      <c r="J242" s="552">
        <v>0</v>
      </c>
      <c r="M242" s="25">
        <f>H242+I242</f>
        <v>3085940</v>
      </c>
      <c r="Q242" s="1"/>
      <c r="S242" s="1"/>
    </row>
    <row r="243" spans="1:20">
      <c r="A243" s="556">
        <v>200</v>
      </c>
      <c r="B243" s="556" t="s">
        <v>1896</v>
      </c>
      <c r="H243" s="9">
        <f>I154</f>
        <v>0</v>
      </c>
      <c r="I243" s="9">
        <v>0</v>
      </c>
      <c r="J243" s="552">
        <v>0</v>
      </c>
      <c r="M243" s="25">
        <f t="shared" ref="M243:M244" si="62">H243+I243</f>
        <v>0</v>
      </c>
      <c r="N243" s="111" t="e">
        <f>#REF!</f>
        <v>#REF!</v>
      </c>
      <c r="O243" s="25" t="e">
        <f>P243-N243</f>
        <v>#REF!</v>
      </c>
      <c r="P243" s="111" t="e">
        <f>#REF!</f>
        <v>#REF!</v>
      </c>
      <c r="Q243" s="111" t="e">
        <v>#REF!</v>
      </c>
      <c r="R243" s="25">
        <v>0</v>
      </c>
      <c r="S243" s="111" t="e">
        <f>Q243-R243</f>
        <v>#REF!</v>
      </c>
      <c r="T243" s="556">
        <v>353</v>
      </c>
    </row>
    <row r="244" spans="1:20">
      <c r="A244" s="556">
        <v>300</v>
      </c>
      <c r="B244" s="556" t="s">
        <v>1824</v>
      </c>
      <c r="H244" s="9">
        <f>I161</f>
        <v>0</v>
      </c>
      <c r="I244" s="9">
        <v>0</v>
      </c>
      <c r="J244" s="552">
        <v>0</v>
      </c>
      <c r="M244" s="25">
        <f t="shared" si="62"/>
        <v>0</v>
      </c>
      <c r="Q244" s="9"/>
      <c r="S244" s="111">
        <f>Q244-R244</f>
        <v>0</v>
      </c>
    </row>
    <row r="245" spans="1:20">
      <c r="H245" s="9">
        <f>SUM(H242:H244)</f>
        <v>3085940</v>
      </c>
      <c r="I245" s="9">
        <f t="shared" ref="I245:S245" si="63">SUM(I242:I244)</f>
        <v>0</v>
      </c>
      <c r="J245" s="552">
        <f t="shared" ref="J245" si="64">SUM(J242:J244)</f>
        <v>0</v>
      </c>
      <c r="M245" s="9">
        <f t="shared" si="63"/>
        <v>3085940</v>
      </c>
      <c r="N245" s="9" t="e">
        <f t="shared" si="63"/>
        <v>#REF!</v>
      </c>
      <c r="O245" s="9" t="e">
        <f t="shared" si="63"/>
        <v>#REF!</v>
      </c>
      <c r="P245" s="9" t="e">
        <f t="shared" si="63"/>
        <v>#REF!</v>
      </c>
      <c r="Q245" s="9" t="e">
        <f t="shared" si="63"/>
        <v>#REF!</v>
      </c>
      <c r="R245" s="9">
        <f t="shared" si="63"/>
        <v>0</v>
      </c>
      <c r="S245" s="9" t="e">
        <f t="shared" si="63"/>
        <v>#REF!</v>
      </c>
    </row>
    <row r="246" spans="1:20">
      <c r="B246" s="556" t="s">
        <v>40</v>
      </c>
      <c r="Q246" s="1"/>
      <c r="S246" s="1"/>
    </row>
    <row r="247" spans="1:20">
      <c r="A247" s="556">
        <v>400</v>
      </c>
      <c r="B247" s="556" t="s">
        <v>1899</v>
      </c>
      <c r="H247" s="9">
        <f>I175</f>
        <v>42801432</v>
      </c>
      <c r="I247" s="9">
        <f>I209</f>
        <v>0</v>
      </c>
      <c r="J247" s="552">
        <f>J209</f>
        <v>0</v>
      </c>
      <c r="M247" s="25">
        <f t="shared" ref="M247:M249" si="65">H247+I247</f>
        <v>42801432</v>
      </c>
      <c r="N247" s="111" t="e">
        <f>#REF!</f>
        <v>#REF!</v>
      </c>
      <c r="O247" s="25" t="e">
        <f t="shared" ref="O247:O249" si="66">P247-N247</f>
        <v>#REF!</v>
      </c>
      <c r="P247" s="111" t="e">
        <f>#REF!</f>
        <v>#REF!</v>
      </c>
      <c r="Q247" s="111" t="e">
        <v>#REF!</v>
      </c>
      <c r="R247" s="25">
        <v>0</v>
      </c>
      <c r="S247" s="111" t="e">
        <f t="shared" ref="S247:S249" si="67">Q247-R247</f>
        <v>#REF!</v>
      </c>
    </row>
    <row r="248" spans="1:20">
      <c r="A248" s="556">
        <v>500</v>
      </c>
      <c r="B248" s="556" t="s">
        <v>1900</v>
      </c>
      <c r="H248" s="9">
        <f>I182</f>
        <v>914948</v>
      </c>
      <c r="I248" s="9">
        <f>I216</f>
        <v>0</v>
      </c>
      <c r="J248" s="552">
        <f>J216</f>
        <v>0</v>
      </c>
      <c r="M248" s="25">
        <f t="shared" si="65"/>
        <v>914948</v>
      </c>
      <c r="N248" s="111" t="e">
        <f>#REF!+#REF!</f>
        <v>#REF!</v>
      </c>
      <c r="O248" s="25" t="e">
        <f t="shared" si="66"/>
        <v>#REF!</v>
      </c>
      <c r="P248" s="111" t="e">
        <f>#REF!+#REF!</f>
        <v>#REF!</v>
      </c>
      <c r="Q248" s="111" t="e">
        <v>#REF!</v>
      </c>
      <c r="R248" s="25">
        <v>0</v>
      </c>
      <c r="S248" s="111" t="e">
        <f t="shared" si="67"/>
        <v>#REF!</v>
      </c>
    </row>
    <row r="249" spans="1:20">
      <c r="A249" s="556">
        <v>600</v>
      </c>
      <c r="B249" s="556" t="s">
        <v>1901</v>
      </c>
      <c r="H249" s="9">
        <f>I189</f>
        <v>52153200</v>
      </c>
      <c r="I249" s="9">
        <f>I223</f>
        <v>0</v>
      </c>
      <c r="J249" s="552">
        <f>J223</f>
        <v>0</v>
      </c>
      <c r="M249" s="25">
        <f t="shared" si="65"/>
        <v>52153200</v>
      </c>
      <c r="N249" s="111" t="e">
        <f>#REF!+#REF!+#REF!+#REF!+#REF!</f>
        <v>#REF!</v>
      </c>
      <c r="O249" s="25" t="e">
        <f t="shared" si="66"/>
        <v>#REF!</v>
      </c>
      <c r="P249" s="111" t="e">
        <f>#REF!+#REF!+#REF!+#REF!+#REF!</f>
        <v>#REF!</v>
      </c>
      <c r="Q249" s="111" t="e">
        <v>#REF!</v>
      </c>
      <c r="R249" s="25">
        <v>0</v>
      </c>
      <c r="S249" s="111" t="e">
        <f t="shared" si="67"/>
        <v>#REF!</v>
      </c>
    </row>
    <row r="250" spans="1:20">
      <c r="H250" s="9">
        <f>SUM(H247:H249)</f>
        <v>95869580</v>
      </c>
      <c r="I250" s="9">
        <f t="shared" ref="I250:S250" si="68">SUM(I247:I249)</f>
        <v>0</v>
      </c>
      <c r="J250" s="552">
        <f t="shared" ref="J250" si="69">SUM(J247:J249)</f>
        <v>0</v>
      </c>
      <c r="M250" s="9">
        <f t="shared" si="68"/>
        <v>95869580</v>
      </c>
      <c r="N250" s="9" t="e">
        <f t="shared" si="68"/>
        <v>#REF!</v>
      </c>
      <c r="O250" s="9" t="e">
        <f t="shared" si="68"/>
        <v>#REF!</v>
      </c>
      <c r="P250" s="9" t="e">
        <f t="shared" si="68"/>
        <v>#REF!</v>
      </c>
      <c r="Q250" s="9" t="e">
        <f t="shared" si="68"/>
        <v>#REF!</v>
      </c>
      <c r="R250" s="9">
        <f t="shared" si="68"/>
        <v>0</v>
      </c>
      <c r="S250" s="9" t="e">
        <f t="shared" si="68"/>
        <v>#REF!</v>
      </c>
    </row>
    <row r="251" spans="1:20">
      <c r="M251" s="9"/>
      <c r="N251" s="9"/>
      <c r="O251" s="9"/>
      <c r="P251" s="9"/>
      <c r="Q251" s="9"/>
      <c r="R251" s="9"/>
      <c r="S251" s="9"/>
    </row>
    <row r="252" spans="1:20">
      <c r="H252" s="9">
        <f>H245+H250</f>
        <v>98955520</v>
      </c>
      <c r="I252" s="9">
        <f t="shared" ref="I252:S252" si="70">I245+I250</f>
        <v>0</v>
      </c>
      <c r="J252" s="552">
        <f t="shared" ref="J252" si="71">J245+J250</f>
        <v>0</v>
      </c>
      <c r="M252" s="9">
        <f t="shared" si="70"/>
        <v>98955520</v>
      </c>
      <c r="N252" s="9" t="e">
        <f t="shared" si="70"/>
        <v>#REF!</v>
      </c>
      <c r="O252" s="9" t="e">
        <f t="shared" si="70"/>
        <v>#REF!</v>
      </c>
      <c r="P252" s="9" t="e">
        <f t="shared" si="70"/>
        <v>#REF!</v>
      </c>
      <c r="Q252" s="9" t="e">
        <f t="shared" si="70"/>
        <v>#REF!</v>
      </c>
      <c r="R252" s="9">
        <f t="shared" si="70"/>
        <v>0</v>
      </c>
      <c r="S252" s="9" t="e">
        <f t="shared" si="70"/>
        <v>#REF!</v>
      </c>
    </row>
  </sheetData>
  <mergeCells count="3">
    <mergeCell ref="H240:M240"/>
    <mergeCell ref="N240:P240"/>
    <mergeCell ref="Q240:S240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0EE853-22F1-4088-A08A-A882A433384F}">
  <sheetPr>
    <pageSetUpPr fitToPage="1"/>
  </sheetPr>
  <dimension ref="A1:S251"/>
  <sheetViews>
    <sheetView workbookViewId="0">
      <selection activeCell="I59" sqref="I59"/>
    </sheetView>
  </sheetViews>
  <sheetFormatPr defaultRowHeight="15"/>
  <cols>
    <col min="1" max="1" width="9.140625" style="556"/>
    <col min="2" max="2" width="43.42578125" style="556" customWidth="1"/>
    <col min="3" max="7" width="11.5703125" style="556" customWidth="1"/>
    <col min="8" max="11" width="12.28515625" style="9" customWidth="1"/>
    <col min="12" max="12" width="14.7109375" style="556" customWidth="1"/>
    <col min="13" max="13" width="11.28515625" style="556" customWidth="1"/>
    <col min="14" max="14" width="12.140625" style="556" customWidth="1"/>
    <col min="15" max="15" width="11" style="556" customWidth="1"/>
    <col min="16" max="16" width="11.85546875" style="556" customWidth="1"/>
    <col min="17" max="17" width="12.5703125" style="556" customWidth="1"/>
    <col min="18" max="18" width="10.5703125" style="556" bestFit="1" customWidth="1"/>
    <col min="19" max="16384" width="9.140625" style="556"/>
  </cols>
  <sheetData>
    <row r="1" spans="2:15">
      <c r="B1" s="46" t="s">
        <v>1983</v>
      </c>
      <c r="C1" s="46"/>
      <c r="D1" s="46"/>
      <c r="E1" s="46"/>
      <c r="F1" s="46"/>
      <c r="G1" s="46"/>
    </row>
    <row r="2" spans="2:15">
      <c r="B2" s="46" t="s">
        <v>1984</v>
      </c>
      <c r="C2" s="46"/>
      <c r="D2" s="46"/>
      <c r="E2" s="46"/>
      <c r="F2" s="46"/>
      <c r="G2" s="46"/>
    </row>
    <row r="3" spans="2:15">
      <c r="B3" s="46" t="s">
        <v>849</v>
      </c>
      <c r="C3" s="46"/>
      <c r="D3" s="46"/>
      <c r="E3" s="46"/>
      <c r="F3" s="46"/>
      <c r="G3" s="46"/>
    </row>
    <row r="4" spans="2:15">
      <c r="B4" s="46" t="s">
        <v>710</v>
      </c>
      <c r="C4" s="46"/>
      <c r="D4" s="46"/>
      <c r="E4" s="46"/>
      <c r="F4" s="46"/>
      <c r="G4" s="46"/>
    </row>
    <row r="5" spans="2:15">
      <c r="B5" s="46" t="s">
        <v>1985</v>
      </c>
      <c r="C5" s="46"/>
      <c r="D5" s="46"/>
      <c r="E5" s="46"/>
      <c r="F5" s="46"/>
      <c r="G5" s="46"/>
    </row>
    <row r="8" spans="2:15">
      <c r="B8" s="46" t="s">
        <v>1809</v>
      </c>
      <c r="C8" s="46"/>
      <c r="D8" s="46"/>
      <c r="E8" s="46"/>
      <c r="F8" s="46"/>
      <c r="G8" s="46"/>
      <c r="J8" s="610" t="s">
        <v>1810</v>
      </c>
      <c r="M8" s="556" t="s">
        <v>1811</v>
      </c>
    </row>
    <row r="9" spans="2:15">
      <c r="C9" s="125">
        <f t="shared" ref="C9:F9" si="0">D9-1</f>
        <v>2010</v>
      </c>
      <c r="D9" s="125">
        <f t="shared" si="0"/>
        <v>2011</v>
      </c>
      <c r="E9" s="125">
        <f t="shared" si="0"/>
        <v>2012</v>
      </c>
      <c r="F9" s="125">
        <f t="shared" si="0"/>
        <v>2013</v>
      </c>
      <c r="G9" s="125">
        <f>H9-1</f>
        <v>2014</v>
      </c>
      <c r="H9" s="610">
        <f>I9-1</f>
        <v>2015</v>
      </c>
      <c r="I9" s="610">
        <v>2016</v>
      </c>
      <c r="J9" s="9" t="s">
        <v>1812</v>
      </c>
      <c r="K9" s="610" t="s">
        <v>1813</v>
      </c>
      <c r="M9" s="441" t="s">
        <v>1814</v>
      </c>
      <c r="N9" s="441" t="s">
        <v>1815</v>
      </c>
      <c r="O9" s="441" t="s">
        <v>1816</v>
      </c>
    </row>
    <row r="10" spans="2:15">
      <c r="B10" s="46" t="s">
        <v>21</v>
      </c>
      <c r="C10" s="46"/>
      <c r="D10" s="46"/>
      <c r="E10" s="46"/>
      <c r="F10" s="46"/>
      <c r="G10" s="46"/>
    </row>
    <row r="12" spans="2:15">
      <c r="B12" s="556" t="s">
        <v>22</v>
      </c>
    </row>
    <row r="13" spans="2:15">
      <c r="B13" s="556" t="s">
        <v>1817</v>
      </c>
      <c r="H13" s="9">
        <v>169259</v>
      </c>
      <c r="I13" s="9">
        <v>292134</v>
      </c>
    </row>
    <row r="14" spans="2:15">
      <c r="B14" s="556" t="s">
        <v>1818</v>
      </c>
      <c r="H14" s="9">
        <v>1046935</v>
      </c>
      <c r="I14" s="9">
        <v>974805</v>
      </c>
    </row>
    <row r="15" spans="2:15">
      <c r="B15" s="556" t="s">
        <v>1819</v>
      </c>
      <c r="H15" s="9">
        <v>77891</v>
      </c>
      <c r="I15" s="9">
        <v>75580</v>
      </c>
    </row>
    <row r="16" spans="2:15">
      <c r="B16" s="556" t="s">
        <v>23</v>
      </c>
      <c r="H16" s="9">
        <f>H13+H14+H15</f>
        <v>1294085</v>
      </c>
      <c r="I16" s="9">
        <f>I13+I14+I15</f>
        <v>1342519</v>
      </c>
    </row>
    <row r="18" spans="2:9">
      <c r="B18" s="556" t="s">
        <v>1820</v>
      </c>
    </row>
    <row r="19" spans="2:9">
      <c r="B19" s="556" t="s">
        <v>1821</v>
      </c>
    </row>
    <row r="20" spans="2:9">
      <c r="B20" s="556" t="s">
        <v>1822</v>
      </c>
      <c r="H20" s="9">
        <v>49112</v>
      </c>
      <c r="I20" s="9">
        <v>10000</v>
      </c>
    </row>
    <row r="21" spans="2:9">
      <c r="B21" s="556" t="s">
        <v>1823</v>
      </c>
      <c r="H21" s="9">
        <v>6928874</v>
      </c>
      <c r="I21" s="9">
        <v>39112</v>
      </c>
    </row>
    <row r="22" spans="2:9">
      <c r="B22" s="556" t="s">
        <v>1824</v>
      </c>
      <c r="H22" s="9">
        <v>93914</v>
      </c>
      <c r="I22" s="9">
        <v>93914</v>
      </c>
    </row>
    <row r="23" spans="2:9" ht="30">
      <c r="B23" s="165" t="s">
        <v>1825</v>
      </c>
      <c r="C23" s="165"/>
      <c r="D23" s="165"/>
      <c r="E23" s="165"/>
      <c r="F23" s="165"/>
      <c r="G23" s="165"/>
      <c r="H23" s="9">
        <v>7071900</v>
      </c>
      <c r="I23" s="9">
        <v>6773549</v>
      </c>
    </row>
    <row r="24" spans="2:9">
      <c r="B24" s="556" t="s">
        <v>1826</v>
      </c>
      <c r="H24" s="9">
        <f>H23</f>
        <v>7071900</v>
      </c>
      <c r="I24" s="9">
        <f>I20+I21+I22+I23</f>
        <v>6916575</v>
      </c>
    </row>
    <row r="26" spans="2:9">
      <c r="B26" s="556" t="s">
        <v>1827</v>
      </c>
      <c r="H26" s="9">
        <f>H16+H24</f>
        <v>8365985</v>
      </c>
      <c r="I26" s="9">
        <f>I16+I24</f>
        <v>8259094</v>
      </c>
    </row>
    <row r="28" spans="2:9">
      <c r="B28" s="46" t="s">
        <v>154</v>
      </c>
      <c r="C28" s="46"/>
      <c r="D28" s="46"/>
      <c r="E28" s="46"/>
      <c r="F28" s="46"/>
      <c r="G28" s="46"/>
    </row>
    <row r="30" spans="2:9">
      <c r="B30" s="556" t="s">
        <v>24</v>
      </c>
    </row>
    <row r="31" spans="2:9">
      <c r="B31" s="556" t="s">
        <v>20</v>
      </c>
      <c r="H31" s="9">
        <v>45714</v>
      </c>
      <c r="I31" s="9">
        <v>42184</v>
      </c>
    </row>
    <row r="32" spans="2:9">
      <c r="B32" s="556" t="s">
        <v>1828</v>
      </c>
      <c r="H32" s="9">
        <v>2398</v>
      </c>
      <c r="I32" s="9">
        <v>2225</v>
      </c>
    </row>
    <row r="33" spans="2:15">
      <c r="B33" s="556" t="s">
        <v>1829</v>
      </c>
      <c r="H33" s="9">
        <v>100000</v>
      </c>
      <c r="I33" s="9">
        <v>301643</v>
      </c>
    </row>
    <row r="34" spans="2:15">
      <c r="B34" s="556" t="s">
        <v>826</v>
      </c>
      <c r="H34" s="9">
        <v>235000</v>
      </c>
      <c r="I34" s="9">
        <v>1107</v>
      </c>
    </row>
    <row r="35" spans="2:15">
      <c r="B35" s="556" t="s">
        <v>24</v>
      </c>
      <c r="H35" s="9">
        <f>SUM(H31:H34)</f>
        <v>383112</v>
      </c>
      <c r="I35" s="9">
        <f>SUM(I31:I34)</f>
        <v>347159</v>
      </c>
      <c r="J35" s="33"/>
      <c r="K35" s="33"/>
      <c r="M35" s="33"/>
      <c r="N35" s="33"/>
      <c r="O35" s="33"/>
    </row>
    <row r="36" spans="2:15">
      <c r="B36" s="556" t="s">
        <v>1830</v>
      </c>
      <c r="H36" s="26">
        <f>H35/H59</f>
        <v>6.8598043440958295E-2</v>
      </c>
      <c r="I36" s="26">
        <f>I35/I59</f>
        <v>5.9171467530253964E-2</v>
      </c>
      <c r="J36" s="33">
        <f>AVERAGE(C36:I36)</f>
        <v>6.3884755485606126E-2</v>
      </c>
      <c r="K36" s="33">
        <f>AVERAGE(G36:I36)</f>
        <v>6.3884755485606126E-2</v>
      </c>
      <c r="M36" s="33">
        <v>6.4000000000000001E-2</v>
      </c>
      <c r="N36" s="33">
        <v>6.4000000000000001E-2</v>
      </c>
      <c r="O36" s="33">
        <v>6.4000000000000001E-2</v>
      </c>
    </row>
    <row r="37" spans="2:15">
      <c r="B37" s="34" t="s">
        <v>1831</v>
      </c>
      <c r="D37" s="25">
        <f>C40</f>
        <v>30315000</v>
      </c>
      <c r="E37" s="25">
        <f t="shared" ref="E37:I37" si="1">D40</f>
        <v>29050000</v>
      </c>
      <c r="F37" s="25">
        <f t="shared" si="1"/>
        <v>28585000</v>
      </c>
      <c r="G37" s="25">
        <f t="shared" si="1"/>
        <v>27605000</v>
      </c>
      <c r="H37" s="25">
        <f t="shared" si="1"/>
        <v>26015000</v>
      </c>
      <c r="I37" s="25">
        <f t="shared" si="1"/>
        <v>24350000</v>
      </c>
    </row>
    <row r="38" spans="2:15">
      <c r="B38" s="34" t="s">
        <v>1832</v>
      </c>
      <c r="C38" s="9"/>
      <c r="D38" s="9"/>
      <c r="E38" s="9">
        <v>6055000</v>
      </c>
      <c r="F38" s="9">
        <v>7755000</v>
      </c>
      <c r="G38" s="9"/>
    </row>
    <row r="39" spans="2:15">
      <c r="B39" s="34" t="s">
        <v>1833</v>
      </c>
      <c r="C39" s="9"/>
      <c r="D39" s="9">
        <v>-1265000</v>
      </c>
      <c r="E39" s="9">
        <v>-6520000</v>
      </c>
      <c r="F39" s="9">
        <v>-8735000</v>
      </c>
      <c r="G39" s="9">
        <v>-1590000</v>
      </c>
      <c r="H39" s="9">
        <v>-1665000</v>
      </c>
      <c r="I39" s="9">
        <v>-1745000</v>
      </c>
    </row>
    <row r="40" spans="2:15">
      <c r="B40" s="34" t="s">
        <v>1834</v>
      </c>
      <c r="C40" s="9">
        <v>30315000</v>
      </c>
      <c r="D40" s="9">
        <f>D37+D38+D39</f>
        <v>29050000</v>
      </c>
      <c r="E40" s="9">
        <f t="shared" ref="E40:I40" si="2">E37+E38+E39</f>
        <v>28585000</v>
      </c>
      <c r="F40" s="9">
        <f t="shared" si="2"/>
        <v>27605000</v>
      </c>
      <c r="G40" s="9">
        <f t="shared" si="2"/>
        <v>26015000</v>
      </c>
      <c r="H40" s="9">
        <f t="shared" si="2"/>
        <v>24350000</v>
      </c>
      <c r="I40" s="9">
        <f t="shared" si="2"/>
        <v>22605000</v>
      </c>
    </row>
    <row r="41" spans="2:15">
      <c r="B41" s="556" t="s">
        <v>25</v>
      </c>
      <c r="H41" s="9">
        <f>H31+H32+H33+H34+H40</f>
        <v>24733112</v>
      </c>
      <c r="I41" s="9">
        <f>I31+I32+I33+I34+I40</f>
        <v>22952159</v>
      </c>
    </row>
    <row r="43" spans="2:15">
      <c r="B43" s="556" t="s">
        <v>26</v>
      </c>
    </row>
    <row r="44" spans="2:15">
      <c r="B44" s="165" t="s">
        <v>1835</v>
      </c>
      <c r="C44" s="165"/>
      <c r="D44" s="165"/>
      <c r="E44" s="165"/>
      <c r="F44" s="165"/>
      <c r="G44" s="165"/>
      <c r="H44" s="9">
        <v>2989000</v>
      </c>
      <c r="I44" s="9">
        <v>2745000</v>
      </c>
    </row>
    <row r="45" spans="2:15">
      <c r="B45" s="556" t="s">
        <v>1836</v>
      </c>
    </row>
    <row r="47" spans="2:15">
      <c r="B47" s="556" t="s">
        <v>34</v>
      </c>
      <c r="H47" s="9">
        <f>H41+H44</f>
        <v>27722112</v>
      </c>
      <c r="I47" s="9">
        <f>I41+I44</f>
        <v>25697159</v>
      </c>
    </row>
    <row r="49" spans="2:15">
      <c r="B49" s="556" t="s">
        <v>1837</v>
      </c>
    </row>
    <row r="50" spans="2:15">
      <c r="B50" s="556" t="s">
        <v>1838</v>
      </c>
      <c r="H50" s="9">
        <v>3847900</v>
      </c>
      <c r="I50" s="9">
        <v>3927575</v>
      </c>
    </row>
    <row r="51" spans="2:15">
      <c r="B51" s="556" t="s">
        <v>1839</v>
      </c>
      <c r="H51" s="9">
        <v>862145</v>
      </c>
      <c r="I51" s="9">
        <v>995360</v>
      </c>
    </row>
    <row r="52" spans="2:15">
      <c r="B52" s="556" t="s">
        <v>1840</v>
      </c>
      <c r="H52" s="9">
        <f>H50+H51</f>
        <v>4710045</v>
      </c>
      <c r="I52" s="9">
        <f>I50+I51</f>
        <v>4922935</v>
      </c>
    </row>
    <row r="54" spans="2:15">
      <c r="B54" s="46" t="s">
        <v>1841</v>
      </c>
      <c r="C54" s="46"/>
      <c r="D54" s="46"/>
      <c r="E54" s="46"/>
      <c r="F54" s="46"/>
      <c r="G54" s="46"/>
      <c r="H54" s="9">
        <f>H47+H52</f>
        <v>32432157</v>
      </c>
      <c r="I54" s="9">
        <f>I47+I52</f>
        <v>30620094</v>
      </c>
    </row>
    <row r="56" spans="2:15">
      <c r="B56" s="556" t="s">
        <v>28</v>
      </c>
    </row>
    <row r="58" spans="2:15">
      <c r="B58" s="556" t="s">
        <v>1842</v>
      </c>
    </row>
    <row r="59" spans="2:15">
      <c r="B59" s="556" t="s">
        <v>1843</v>
      </c>
      <c r="C59" s="9">
        <v>5297366.6199999992</v>
      </c>
      <c r="D59" s="9">
        <v>6022146.1900000013</v>
      </c>
      <c r="E59" s="9">
        <v>5238757.040000001</v>
      </c>
      <c r="F59" s="9">
        <v>5172994</v>
      </c>
      <c r="G59" s="9">
        <v>5284912.4400000004</v>
      </c>
      <c r="H59" s="9">
        <v>5584882.3200000012</v>
      </c>
      <c r="I59" s="9">
        <v>5867000</v>
      </c>
      <c r="L59" s="25">
        <f>I59</f>
        <v>5867000</v>
      </c>
    </row>
    <row r="60" spans="2:15">
      <c r="C60" s="9"/>
      <c r="D60" s="33">
        <f t="shared" ref="D60:H60" si="3">(D59-C59)/C59</f>
        <v>0.13681884264223387</v>
      </c>
      <c r="E60" s="33">
        <f t="shared" si="3"/>
        <v>-0.13008471154367646</v>
      </c>
      <c r="F60" s="33">
        <f t="shared" si="3"/>
        <v>-1.2553176163329184E-2</v>
      </c>
      <c r="G60" s="33">
        <f t="shared" si="3"/>
        <v>2.1635138181099845E-2</v>
      </c>
      <c r="H60" s="33">
        <f t="shared" si="3"/>
        <v>5.6759668850824098E-2</v>
      </c>
      <c r="I60" s="33">
        <f>(I59-H59)/H59</f>
        <v>5.0514525434082684E-2</v>
      </c>
      <c r="J60" s="33">
        <f>AVERAGE(C60:I60)</f>
        <v>2.0515047900205811E-2</v>
      </c>
      <c r="K60" s="33">
        <f>AVERAGE(G60:I60)</f>
        <v>4.2969777488668877E-2</v>
      </c>
      <c r="M60" s="33">
        <v>0.04</v>
      </c>
      <c r="N60" s="33">
        <v>0.03</v>
      </c>
      <c r="O60" s="33">
        <v>0.02</v>
      </c>
    </row>
    <row r="61" spans="2:15">
      <c r="B61" s="556" t="s">
        <v>1844</v>
      </c>
      <c r="C61" s="9"/>
      <c r="D61" s="9"/>
      <c r="E61" s="9"/>
      <c r="F61" s="9"/>
      <c r="G61" s="9"/>
    </row>
    <row r="62" spans="2:15">
      <c r="B62" s="556" t="s">
        <v>1845</v>
      </c>
      <c r="C62" s="9">
        <v>129599.78999999998</v>
      </c>
      <c r="D62" s="9">
        <v>171705.25</v>
      </c>
      <c r="E62" s="9">
        <v>141535.25</v>
      </c>
      <c r="F62" s="9">
        <v>168073.60249999998</v>
      </c>
      <c r="G62" s="9">
        <v>149359.305915</v>
      </c>
      <c r="H62" s="9">
        <v>162706.84000000003</v>
      </c>
      <c r="I62" s="9">
        <v>193691.33900000001</v>
      </c>
      <c r="L62" s="25">
        <f>I62</f>
        <v>193691.33900000001</v>
      </c>
    </row>
    <row r="63" spans="2:15">
      <c r="B63" s="34" t="s">
        <v>1846</v>
      </c>
      <c r="C63" s="33">
        <f>C62/C$59</f>
        <v>2.4464946320819306E-2</v>
      </c>
      <c r="D63" s="33">
        <f t="shared" ref="D63:I63" si="4">D62/D$59</f>
        <v>2.8512301857620624E-2</v>
      </c>
      <c r="E63" s="33">
        <f t="shared" si="4"/>
        <v>2.7016952479246865E-2</v>
      </c>
      <c r="F63" s="33">
        <f t="shared" si="4"/>
        <v>3.2490585239418404E-2</v>
      </c>
      <c r="G63" s="33">
        <f t="shared" si="4"/>
        <v>2.8261453261655172E-2</v>
      </c>
      <c r="H63" s="33">
        <f t="shared" si="4"/>
        <v>2.9133441078486321E-2</v>
      </c>
      <c r="I63" s="33">
        <f t="shared" si="4"/>
        <v>3.3013693369694903E-2</v>
      </c>
      <c r="J63" s="33">
        <f>AVERAGE(C63:I63)</f>
        <v>2.898476765813451E-2</v>
      </c>
      <c r="K63" s="33">
        <f>AVERAGE(G63:I63)</f>
        <v>3.01361959032788E-2</v>
      </c>
      <c r="M63" s="33"/>
      <c r="N63" s="33"/>
      <c r="O63" s="33"/>
    </row>
    <row r="64" spans="2:15">
      <c r="B64" s="34" t="s">
        <v>1847</v>
      </c>
      <c r="C64" s="33"/>
      <c r="D64" s="33">
        <f>(D62-C62)/C62</f>
        <v>0.32488833508140735</v>
      </c>
      <c r="E64" s="33">
        <f t="shared" ref="E64:I64" si="5">(E62-D62)/D62</f>
        <v>-0.17570808114486888</v>
      </c>
      <c r="F64" s="33">
        <f t="shared" si="5"/>
        <v>0.18750348411438125</v>
      </c>
      <c r="G64" s="33">
        <f t="shared" si="5"/>
        <v>-0.11134584079019771</v>
      </c>
      <c r="H64" s="33">
        <f t="shared" si="5"/>
        <v>8.9365265881699185E-2</v>
      </c>
      <c r="I64" s="33">
        <f t="shared" si="5"/>
        <v>0.19043144713522786</v>
      </c>
      <c r="J64" s="33">
        <f>AVERAGE(C64:I64)</f>
        <v>8.4189101712941514E-2</v>
      </c>
      <c r="K64" s="33">
        <f>AVERAGE(G64:I64)</f>
        <v>5.6150290742243113E-2</v>
      </c>
      <c r="M64" s="33">
        <v>0.05</v>
      </c>
      <c r="N64" s="33">
        <v>0.05</v>
      </c>
      <c r="O64" s="33">
        <v>0.05</v>
      </c>
    </row>
    <row r="65" spans="2:15">
      <c r="B65" s="556" t="s">
        <v>1848</v>
      </c>
      <c r="C65" s="9">
        <v>1795033.1900000002</v>
      </c>
      <c r="D65" s="9">
        <v>1725469.0200000003</v>
      </c>
      <c r="E65" s="9">
        <v>1607004.3299999996</v>
      </c>
      <c r="F65" s="9">
        <v>1577239</v>
      </c>
      <c r="G65" s="9">
        <v>1528604.61</v>
      </c>
      <c r="H65" s="9">
        <v>1481193.0699999996</v>
      </c>
      <c r="I65" s="9">
        <v>1627830.7675000001</v>
      </c>
      <c r="L65" s="25">
        <f>I65</f>
        <v>1627830.7675000001</v>
      </c>
    </row>
    <row r="66" spans="2:15">
      <c r="B66" s="34" t="s">
        <v>1846</v>
      </c>
      <c r="C66" s="33">
        <f>C65/C$59</f>
        <v>0.33885387188851968</v>
      </c>
      <c r="D66" s="33">
        <f t="shared" ref="D66:I66" si="6">D65/D$59</f>
        <v>0.28652061334299822</v>
      </c>
      <c r="E66" s="33">
        <f t="shared" si="6"/>
        <v>0.30675297932885226</v>
      </c>
      <c r="F66" s="33">
        <f t="shared" si="6"/>
        <v>0.30489867183298491</v>
      </c>
      <c r="G66" s="33">
        <f t="shared" si="6"/>
        <v>0.28923934452166628</v>
      </c>
      <c r="H66" s="33">
        <f t="shared" si="6"/>
        <v>0.26521473240281263</v>
      </c>
      <c r="I66" s="33">
        <f t="shared" si="6"/>
        <v>0.27745538904039546</v>
      </c>
      <c r="J66" s="33">
        <f>AVERAGE(C66:I66)</f>
        <v>0.29556222890831851</v>
      </c>
      <c r="K66" s="33">
        <f>AVERAGE(G66:I66)</f>
        <v>0.27730315532162481</v>
      </c>
      <c r="M66" s="33"/>
      <c r="N66" s="33"/>
      <c r="O66" s="33"/>
    </row>
    <row r="67" spans="2:15">
      <c r="B67" s="34" t="s">
        <v>1847</v>
      </c>
      <c r="C67" s="33"/>
      <c r="D67" s="33">
        <f t="shared" ref="D67:I67" si="7">(D65-C65)/C65</f>
        <v>-3.8753695690718633E-2</v>
      </c>
      <c r="E67" s="33">
        <f t="shared" si="7"/>
        <v>-6.8656515200719526E-2</v>
      </c>
      <c r="F67" s="33">
        <f t="shared" si="7"/>
        <v>-1.8522246296622993E-2</v>
      </c>
      <c r="G67" s="33">
        <f t="shared" si="7"/>
        <v>-3.0835142930145588E-2</v>
      </c>
      <c r="H67" s="33">
        <f t="shared" si="7"/>
        <v>-3.1016222043187807E-2</v>
      </c>
      <c r="I67" s="33">
        <f t="shared" si="7"/>
        <v>9.8999718855017668E-2</v>
      </c>
      <c r="J67" s="33">
        <f>AVERAGE(C67:I67)</f>
        <v>-1.4797350551062809E-2</v>
      </c>
      <c r="K67" s="33">
        <f>AVERAGE(G67:I67)</f>
        <v>1.2382784627228091E-2</v>
      </c>
      <c r="M67" s="33">
        <v>0.02</v>
      </c>
      <c r="N67" s="33">
        <v>0.02</v>
      </c>
      <c r="O67" s="33">
        <v>0.02</v>
      </c>
    </row>
    <row r="68" spans="2:15">
      <c r="B68" s="556" t="s">
        <v>1849</v>
      </c>
      <c r="C68" s="9"/>
      <c r="D68" s="9"/>
      <c r="E68" s="9"/>
      <c r="F68" s="9"/>
      <c r="G68" s="9"/>
    </row>
    <row r="69" spans="2:15">
      <c r="B69" s="34" t="s">
        <v>1850</v>
      </c>
      <c r="C69" s="9"/>
      <c r="D69" s="9"/>
      <c r="E69" s="9"/>
      <c r="F69" s="9"/>
      <c r="G69" s="9"/>
    </row>
    <row r="70" spans="2:15">
      <c r="B70" s="556" t="s">
        <v>1851</v>
      </c>
      <c r="C70" s="9">
        <v>312306.28999999998</v>
      </c>
      <c r="D70" s="9">
        <v>299338.78000000003</v>
      </c>
      <c r="E70" s="9">
        <v>294822.90999999992</v>
      </c>
      <c r="F70" s="9">
        <v>280798</v>
      </c>
      <c r="G70" s="9">
        <v>320642.63</v>
      </c>
      <c r="H70" s="9">
        <v>332498.30000000005</v>
      </c>
      <c r="I70" s="9">
        <v>383730.7</v>
      </c>
      <c r="L70" s="25">
        <f>I70</f>
        <v>383730.7</v>
      </c>
    </row>
    <row r="71" spans="2:15">
      <c r="B71" s="34" t="s">
        <v>1846</v>
      </c>
      <c r="C71" s="33">
        <f>C70/C$59</f>
        <v>5.8955007724196373E-2</v>
      </c>
      <c r="D71" s="33">
        <f t="shared" ref="D71:I71" si="8">D70/D$59</f>
        <v>4.9706329032175152E-2</v>
      </c>
      <c r="E71" s="33">
        <f t="shared" si="8"/>
        <v>5.6277263432701563E-2</v>
      </c>
      <c r="F71" s="33">
        <f t="shared" si="8"/>
        <v>5.4281524393803668E-2</v>
      </c>
      <c r="G71" s="33">
        <f t="shared" si="8"/>
        <v>6.0671323061692956E-2</v>
      </c>
      <c r="H71" s="33">
        <f t="shared" si="8"/>
        <v>5.9535417390853808E-2</v>
      </c>
      <c r="I71" s="33">
        <f t="shared" si="8"/>
        <v>6.5404925856485427E-2</v>
      </c>
      <c r="J71" s="33">
        <f>AVERAGE(C71:I71)</f>
        <v>5.7833112984558434E-2</v>
      </c>
      <c r="K71" s="33">
        <f>AVERAGE(G71:I71)</f>
        <v>6.1870555436344066E-2</v>
      </c>
      <c r="M71" s="33"/>
      <c r="N71" s="33"/>
      <c r="O71" s="33"/>
    </row>
    <row r="72" spans="2:15">
      <c r="B72" s="34" t="s">
        <v>1847</v>
      </c>
      <c r="C72" s="33"/>
      <c r="D72" s="33">
        <f t="shared" ref="D72:I72" si="9">(D70-C70)/C70</f>
        <v>-4.1521770182726556E-2</v>
      </c>
      <c r="E72" s="33">
        <f t="shared" si="9"/>
        <v>-1.5086150882288327E-2</v>
      </c>
      <c r="F72" s="33">
        <f t="shared" si="9"/>
        <v>-4.7570624684492531E-2</v>
      </c>
      <c r="G72" s="33">
        <f t="shared" si="9"/>
        <v>0.14189784115271478</v>
      </c>
      <c r="H72" s="33">
        <f t="shared" si="9"/>
        <v>3.697471543319128E-2</v>
      </c>
      <c r="I72" s="33">
        <f t="shared" si="9"/>
        <v>0.15408319380881033</v>
      </c>
      <c r="J72" s="33">
        <f>AVERAGE(C72:I72)</f>
        <v>3.8129534107534828E-2</v>
      </c>
      <c r="K72" s="33">
        <f>AVERAGE(G72:I72)</f>
        <v>0.11098525013157212</v>
      </c>
      <c r="M72" s="33">
        <v>0.04</v>
      </c>
      <c r="N72" s="33">
        <v>0.03</v>
      </c>
      <c r="O72" s="33">
        <v>0.02</v>
      </c>
    </row>
    <row r="73" spans="2:15">
      <c r="B73" s="556" t="s">
        <v>1852</v>
      </c>
      <c r="C73" s="9">
        <v>624548.91000000015</v>
      </c>
      <c r="D73" s="9">
        <v>494297.86</v>
      </c>
      <c r="E73" s="9">
        <v>511531.98</v>
      </c>
      <c r="F73" s="9">
        <v>538756</v>
      </c>
      <c r="G73" s="9">
        <v>570834.56999999995</v>
      </c>
      <c r="H73" s="9">
        <v>593637.01</v>
      </c>
      <c r="I73" s="9">
        <v>627253</v>
      </c>
      <c r="L73" s="25">
        <f>I73</f>
        <v>627253</v>
      </c>
    </row>
    <row r="74" spans="2:15">
      <c r="B74" s="34" t="s">
        <v>1846</v>
      </c>
      <c r="C74" s="33">
        <f>C73/C$59</f>
        <v>0.11789799626894622</v>
      </c>
      <c r="D74" s="33">
        <f t="shared" ref="D74:I74" si="10">D73/D$59</f>
        <v>8.2080016725731439E-2</v>
      </c>
      <c r="E74" s="33">
        <f t="shared" si="10"/>
        <v>9.7643768568431238E-2</v>
      </c>
      <c r="F74" s="33">
        <f t="shared" si="10"/>
        <v>0.10414781072624481</v>
      </c>
      <c r="G74" s="33">
        <f t="shared" si="10"/>
        <v>0.10801211495568315</v>
      </c>
      <c r="H74" s="33">
        <f t="shared" si="10"/>
        <v>0.10629355749791339</v>
      </c>
      <c r="I74" s="33">
        <f t="shared" si="10"/>
        <v>0.10691205045167888</v>
      </c>
      <c r="J74" s="33">
        <f>AVERAGE(C74:I74)</f>
        <v>0.1032839021706613</v>
      </c>
      <c r="K74" s="33">
        <f>AVERAGE(G74:I74)</f>
        <v>0.10707257430175848</v>
      </c>
      <c r="M74" s="33"/>
      <c r="N74" s="33"/>
      <c r="O74" s="33"/>
    </row>
    <row r="75" spans="2:15">
      <c r="B75" s="34" t="s">
        <v>1847</v>
      </c>
      <c r="C75" s="33"/>
      <c r="D75" s="33">
        <f t="shared" ref="D75:I75" si="11">(D73-C73)/C73</f>
        <v>-0.20855220129997526</v>
      </c>
      <c r="E75" s="33">
        <f t="shared" si="11"/>
        <v>3.4865860030225494E-2</v>
      </c>
      <c r="F75" s="33">
        <f t="shared" si="11"/>
        <v>5.3220563062352462E-2</v>
      </c>
      <c r="G75" s="33">
        <f t="shared" si="11"/>
        <v>5.9541926215206792E-2</v>
      </c>
      <c r="H75" s="33">
        <f t="shared" si="11"/>
        <v>3.9945793752470288E-2</v>
      </c>
      <c r="I75" s="33">
        <f t="shared" si="11"/>
        <v>5.6627180303330464E-2</v>
      </c>
      <c r="J75" s="33">
        <f>AVERAGE(C75:I75)</f>
        <v>5.941520343935038E-3</v>
      </c>
      <c r="K75" s="33">
        <f>AVERAGE(G75:I75)</f>
        <v>5.2038300090335853E-2</v>
      </c>
      <c r="M75" s="33">
        <v>0.02</v>
      </c>
      <c r="N75" s="33">
        <v>0.02</v>
      </c>
      <c r="O75" s="33">
        <v>0.02</v>
      </c>
    </row>
    <row r="76" spans="2:15">
      <c r="B76" s="556" t="s">
        <v>1853</v>
      </c>
      <c r="C76" s="9">
        <f t="shared" ref="C76:G76" si="12">C73+C70+C68+C65+C62</f>
        <v>2861488.1800000006</v>
      </c>
      <c r="D76" s="9">
        <f t="shared" si="12"/>
        <v>2690810.91</v>
      </c>
      <c r="E76" s="9">
        <f t="shared" si="12"/>
        <v>2554894.4699999997</v>
      </c>
      <c r="F76" s="9">
        <f t="shared" si="12"/>
        <v>2564866.6025</v>
      </c>
      <c r="G76" s="9">
        <f t="shared" si="12"/>
        <v>2569441.115915</v>
      </c>
      <c r="H76" s="9">
        <f>H73+H70+H68+H65+H62</f>
        <v>2570035.2199999997</v>
      </c>
      <c r="I76" s="9">
        <f>I73+I70+I68+I65+I62</f>
        <v>2832505.8065000004</v>
      </c>
      <c r="L76" s="25">
        <f>I76</f>
        <v>2832505.8065000004</v>
      </c>
    </row>
    <row r="77" spans="2:15">
      <c r="B77" s="34" t="s">
        <v>1846</v>
      </c>
      <c r="C77" s="33">
        <f>C76/C$59</f>
        <v>0.54017182220248161</v>
      </c>
      <c r="D77" s="33">
        <f t="shared" ref="D77:I77" si="13">D76/D$59</f>
        <v>0.44681926095852542</v>
      </c>
      <c r="E77" s="33">
        <f t="shared" si="13"/>
        <v>0.48769096380923199</v>
      </c>
      <c r="F77" s="33">
        <f t="shared" si="13"/>
        <v>0.49581859219245178</v>
      </c>
      <c r="G77" s="33">
        <f t="shared" si="13"/>
        <v>0.48618423580069753</v>
      </c>
      <c r="H77" s="33">
        <f t="shared" si="13"/>
        <v>0.46017714837006612</v>
      </c>
      <c r="I77" s="33">
        <f t="shared" si="13"/>
        <v>0.4827860587182547</v>
      </c>
      <c r="J77" s="33">
        <f>AVERAGE(C77:I77)</f>
        <v>0.48566401172167278</v>
      </c>
      <c r="K77" s="33">
        <f>AVERAGE(G77:I77)</f>
        <v>0.47638248096300612</v>
      </c>
      <c r="M77" s="33"/>
      <c r="N77" s="33"/>
      <c r="O77" s="33"/>
    </row>
    <row r="78" spans="2:15">
      <c r="B78" s="34" t="s">
        <v>1847</v>
      </c>
      <c r="C78" s="33"/>
      <c r="D78" s="33">
        <f t="shared" ref="D78:I78" si="14">(D76-C76)/C76</f>
        <v>-5.9646330602700741E-2</v>
      </c>
      <c r="E78" s="33">
        <f t="shared" si="14"/>
        <v>-5.051133080176206E-2</v>
      </c>
      <c r="F78" s="33">
        <f t="shared" si="14"/>
        <v>3.9031484928613506E-3</v>
      </c>
      <c r="G78" s="33">
        <f t="shared" si="14"/>
        <v>1.783528784904881E-3</v>
      </c>
      <c r="H78" s="33">
        <f t="shared" si="14"/>
        <v>2.3121918666277769E-4</v>
      </c>
      <c r="I78" s="33">
        <f t="shared" si="14"/>
        <v>0.10212723329916105</v>
      </c>
      <c r="J78" s="33">
        <f>AVERAGE(C78:I78)</f>
        <v>-3.5208860681212412E-4</v>
      </c>
      <c r="K78" s="33">
        <f>AVERAGE(G78:I78)</f>
        <v>3.4713993756909568E-2</v>
      </c>
      <c r="M78" s="33"/>
      <c r="N78" s="33"/>
      <c r="O78" s="33"/>
    </row>
    <row r="79" spans="2:15">
      <c r="B79" s="556" t="s">
        <v>1854</v>
      </c>
      <c r="C79" s="9">
        <f t="shared" ref="C79:G79" si="15">C76-C68</f>
        <v>2861488.1800000006</v>
      </c>
      <c r="D79" s="9">
        <f t="shared" si="15"/>
        <v>2690810.91</v>
      </c>
      <c r="E79" s="9">
        <f t="shared" si="15"/>
        <v>2554894.4699999997</v>
      </c>
      <c r="F79" s="9">
        <f t="shared" si="15"/>
        <v>2564866.6025</v>
      </c>
      <c r="G79" s="9">
        <f t="shared" si="15"/>
        <v>2569441.115915</v>
      </c>
      <c r="H79" s="9">
        <f>H76-H68</f>
        <v>2570035.2199999997</v>
      </c>
      <c r="I79" s="9">
        <f>I76-I68</f>
        <v>2832505.8065000004</v>
      </c>
      <c r="L79" s="25">
        <f>I79</f>
        <v>2832505.8065000004</v>
      </c>
    </row>
    <row r="80" spans="2:15">
      <c r="B80" s="34" t="s">
        <v>1846</v>
      </c>
      <c r="C80" s="33">
        <f>C79/C$59</f>
        <v>0.54017182220248161</v>
      </c>
      <c r="D80" s="33">
        <f t="shared" ref="D80:I80" si="16">D79/D$59</f>
        <v>0.44681926095852542</v>
      </c>
      <c r="E80" s="33">
        <f t="shared" si="16"/>
        <v>0.48769096380923199</v>
      </c>
      <c r="F80" s="33">
        <f t="shared" si="16"/>
        <v>0.49581859219245178</v>
      </c>
      <c r="G80" s="33">
        <f t="shared" si="16"/>
        <v>0.48618423580069753</v>
      </c>
      <c r="H80" s="33">
        <f t="shared" si="16"/>
        <v>0.46017714837006612</v>
      </c>
      <c r="I80" s="33">
        <f t="shared" si="16"/>
        <v>0.4827860587182547</v>
      </c>
      <c r="J80" s="33">
        <f>AVERAGE(C80:I80)</f>
        <v>0.48566401172167278</v>
      </c>
      <c r="K80" s="33">
        <f>AVERAGE(G80:I80)</f>
        <v>0.47638248096300612</v>
      </c>
      <c r="M80" s="33">
        <v>0.53</v>
      </c>
      <c r="N80" s="33">
        <v>0.53</v>
      </c>
      <c r="O80" s="33">
        <v>0.53</v>
      </c>
    </row>
    <row r="81" spans="2:15">
      <c r="B81" s="34" t="s">
        <v>1847</v>
      </c>
      <c r="C81" s="33"/>
      <c r="D81" s="33">
        <f t="shared" ref="D81:I81" si="17">(D79-C79)/C79</f>
        <v>-5.9646330602700741E-2</v>
      </c>
      <c r="E81" s="33">
        <f t="shared" si="17"/>
        <v>-5.051133080176206E-2</v>
      </c>
      <c r="F81" s="33">
        <f t="shared" si="17"/>
        <v>3.9031484928613506E-3</v>
      </c>
      <c r="G81" s="33">
        <f t="shared" si="17"/>
        <v>1.783528784904881E-3</v>
      </c>
      <c r="H81" s="33">
        <f t="shared" si="17"/>
        <v>2.3121918666277769E-4</v>
      </c>
      <c r="I81" s="33">
        <f t="shared" si="17"/>
        <v>0.10212723329916105</v>
      </c>
      <c r="J81" s="33">
        <f>AVERAGE(C81:I81)</f>
        <v>-3.5208860681212412E-4</v>
      </c>
      <c r="K81" s="33">
        <f>AVERAGE(G81:I81)</f>
        <v>3.4713993756909568E-2</v>
      </c>
      <c r="M81" s="33"/>
      <c r="N81" s="33"/>
      <c r="O81" s="33"/>
    </row>
    <row r="82" spans="2:15">
      <c r="B82" s="46" t="s">
        <v>1855</v>
      </c>
      <c r="C82" s="9"/>
      <c r="D82" s="9"/>
      <c r="E82" s="9"/>
      <c r="F82" s="9"/>
      <c r="G82" s="9"/>
    </row>
    <row r="83" spans="2:15">
      <c r="B83" s="46"/>
      <c r="C83" s="9"/>
      <c r="D83" s="9"/>
      <c r="E83" s="9"/>
      <c r="F83" s="9"/>
      <c r="G83" s="9"/>
    </row>
    <row r="84" spans="2:15">
      <c r="B84" s="556" t="s">
        <v>32</v>
      </c>
      <c r="C84" s="9">
        <f t="shared" ref="C84:G84" si="18">C59-C76</f>
        <v>2435878.4399999985</v>
      </c>
      <c r="D84" s="9">
        <f t="shared" si="18"/>
        <v>3331335.2800000012</v>
      </c>
      <c r="E84" s="9">
        <f t="shared" si="18"/>
        <v>2683862.5700000012</v>
      </c>
      <c r="F84" s="9">
        <f t="shared" si="18"/>
        <v>2608127.3975</v>
      </c>
      <c r="G84" s="9">
        <f t="shared" si="18"/>
        <v>2715471.3240850004</v>
      </c>
      <c r="H84" s="9">
        <f>H59-H76</f>
        <v>3014847.1000000015</v>
      </c>
      <c r="I84" s="9">
        <f>I59-I76</f>
        <v>3034494.1934999996</v>
      </c>
      <c r="L84" s="25">
        <f>I84</f>
        <v>3034494.1934999996</v>
      </c>
    </row>
    <row r="85" spans="2:15">
      <c r="C85" s="9"/>
      <c r="D85" s="9"/>
      <c r="E85" s="9"/>
      <c r="F85" s="9"/>
      <c r="G85" s="9"/>
    </row>
    <row r="86" spans="2:15">
      <c r="B86" s="556" t="s">
        <v>16</v>
      </c>
      <c r="C86" s="9"/>
      <c r="D86" s="9"/>
      <c r="E86" s="9"/>
      <c r="F86" s="9"/>
      <c r="G86" s="9"/>
    </row>
    <row r="87" spans="2:15">
      <c r="B87" s="556" t="s">
        <v>1856</v>
      </c>
      <c r="C87" s="9"/>
      <c r="D87" s="9"/>
      <c r="E87" s="9"/>
      <c r="F87" s="9"/>
      <c r="G87" s="9"/>
      <c r="L87" s="36" t="s">
        <v>89</v>
      </c>
      <c r="M87" s="33">
        <v>0.02</v>
      </c>
      <c r="N87" s="33">
        <v>0.02</v>
      </c>
      <c r="O87" s="33">
        <v>0.02</v>
      </c>
    </row>
    <row r="88" spans="2:15">
      <c r="B88" s="556" t="s">
        <v>18</v>
      </c>
      <c r="C88" s="9">
        <v>-2487131.2199999997</v>
      </c>
      <c r="D88" s="9">
        <v>-2689737.5</v>
      </c>
      <c r="E88" s="9">
        <v>-2691787.5</v>
      </c>
      <c r="F88" s="9">
        <v>-2527833.77</v>
      </c>
      <c r="G88" s="9">
        <v>-2592571.44</v>
      </c>
      <c r="H88" s="9">
        <v>-2591232.56</v>
      </c>
      <c r="I88" s="9">
        <v>-2587015</v>
      </c>
    </row>
    <row r="89" spans="2:15">
      <c r="B89" s="556" t="s">
        <v>1857</v>
      </c>
      <c r="C89" s="611">
        <f>C88/AVERAGE(C40)</f>
        <v>-8.2042923305294405E-2</v>
      </c>
      <c r="D89" s="611">
        <f>D88/AVERAGE(D40,D37)</f>
        <v>-9.0616946011959909E-2</v>
      </c>
      <c r="E89" s="611">
        <f t="shared" ref="E89:I89" si="19">E88/AVERAGE(E40,E37)</f>
        <v>-9.3408085364795695E-2</v>
      </c>
      <c r="F89" s="611">
        <f t="shared" si="19"/>
        <v>-8.9974506851752983E-2</v>
      </c>
      <c r="G89" s="611">
        <f t="shared" si="19"/>
        <v>-9.6701657590451323E-2</v>
      </c>
      <c r="H89" s="611">
        <f t="shared" si="19"/>
        <v>-0.10289814593467686</v>
      </c>
      <c r="I89" s="611">
        <f t="shared" si="19"/>
        <v>-0.1101912469385582</v>
      </c>
      <c r="J89" s="33">
        <f>AVERAGE(C89:I89)</f>
        <v>-9.5119073142498484E-2</v>
      </c>
      <c r="K89" s="33">
        <f>AVERAGE(G89:I89)</f>
        <v>-0.10326368348789546</v>
      </c>
      <c r="L89" s="29">
        <v>4.6300000000000001E-2</v>
      </c>
      <c r="M89" s="29">
        <f>L89</f>
        <v>4.6300000000000001E-2</v>
      </c>
      <c r="N89" s="29">
        <f>L89</f>
        <v>4.6300000000000001E-2</v>
      </c>
      <c r="O89" s="29">
        <f>L89</f>
        <v>4.6300000000000001E-2</v>
      </c>
    </row>
    <row r="90" spans="2:15">
      <c r="B90" s="36" t="s">
        <v>1858</v>
      </c>
      <c r="C90" s="9">
        <f t="shared" ref="C90:G90" si="20">C87+C88</f>
        <v>-2487131.2199999997</v>
      </c>
      <c r="D90" s="9">
        <f t="shared" si="20"/>
        <v>-2689737.5</v>
      </c>
      <c r="E90" s="9">
        <f t="shared" si="20"/>
        <v>-2691787.5</v>
      </c>
      <c r="F90" s="9">
        <f t="shared" si="20"/>
        <v>-2527833.77</v>
      </c>
      <c r="G90" s="9">
        <f t="shared" si="20"/>
        <v>-2592571.44</v>
      </c>
      <c r="H90" s="9">
        <f>H87+H88</f>
        <v>-2591232.56</v>
      </c>
      <c r="I90" s="9">
        <f>I87+I88</f>
        <v>-2587015</v>
      </c>
    </row>
    <row r="91" spans="2:15">
      <c r="C91" s="9"/>
      <c r="D91" s="9"/>
      <c r="E91" s="9"/>
      <c r="F91" s="9"/>
      <c r="G91" s="9"/>
    </row>
    <row r="92" spans="2:15">
      <c r="B92" s="556" t="s">
        <v>1859</v>
      </c>
      <c r="C92" s="9">
        <f t="shared" ref="C92:G92" si="21">C84+C90</f>
        <v>-51252.780000001192</v>
      </c>
      <c r="D92" s="9">
        <f t="shared" si="21"/>
        <v>641597.78000000119</v>
      </c>
      <c r="E92" s="9">
        <f t="shared" si="21"/>
        <v>-7924.9299999987707</v>
      </c>
      <c r="F92" s="9">
        <f t="shared" si="21"/>
        <v>80293.627499999944</v>
      </c>
      <c r="G92" s="9">
        <f t="shared" si="21"/>
        <v>122899.88408500049</v>
      </c>
      <c r="H92" s="9">
        <f>H84+H90</f>
        <v>423614.54000000143</v>
      </c>
      <c r="I92" s="9">
        <f>I84+I90</f>
        <v>447479.19349999959</v>
      </c>
    </row>
    <row r="93" spans="2:15">
      <c r="B93" s="556" t="s">
        <v>1860</v>
      </c>
      <c r="C93" s="9"/>
      <c r="D93" s="9"/>
      <c r="E93" s="9"/>
      <c r="F93" s="9"/>
      <c r="G93" s="9"/>
    </row>
    <row r="94" spans="2:15">
      <c r="B94" s="556" t="s">
        <v>1861</v>
      </c>
      <c r="C94" s="9">
        <v>0</v>
      </c>
      <c r="D94" s="9">
        <v>0</v>
      </c>
      <c r="E94" s="9">
        <v>0</v>
      </c>
      <c r="F94" s="9">
        <v>0</v>
      </c>
      <c r="G94" s="9">
        <v>0</v>
      </c>
      <c r="H94" s="9">
        <v>-242622</v>
      </c>
      <c r="I94" s="9">
        <v>0</v>
      </c>
    </row>
    <row r="95" spans="2:15">
      <c r="B95" s="556" t="s">
        <v>1862</v>
      </c>
      <c r="C95" s="9">
        <f t="shared" ref="C95:G95" si="22">C92+C94</f>
        <v>-51252.780000001192</v>
      </c>
      <c r="D95" s="9">
        <f t="shared" si="22"/>
        <v>641597.78000000119</v>
      </c>
      <c r="E95" s="9">
        <f t="shared" si="22"/>
        <v>-7924.9299999987707</v>
      </c>
      <c r="F95" s="9">
        <f t="shared" si="22"/>
        <v>80293.627499999944</v>
      </c>
      <c r="G95" s="9">
        <f t="shared" si="22"/>
        <v>122899.88408500049</v>
      </c>
      <c r="H95" s="9">
        <f>H92+H94</f>
        <v>180992.54000000143</v>
      </c>
      <c r="I95" s="9">
        <f>I92+I94</f>
        <v>447479.19349999959</v>
      </c>
    </row>
    <row r="96" spans="2:15">
      <c r="B96" s="556" t="s">
        <v>1863</v>
      </c>
      <c r="C96" s="9"/>
      <c r="D96" s="9"/>
      <c r="E96" s="9"/>
      <c r="F96" s="9"/>
      <c r="G96" s="9"/>
    </row>
    <row r="97" spans="2:11">
      <c r="B97" s="556" t="s">
        <v>1864</v>
      </c>
      <c r="C97" s="9">
        <f t="shared" ref="C97:G97" si="23">C96+C95</f>
        <v>-51252.780000001192</v>
      </c>
      <c r="D97" s="9">
        <f t="shared" si="23"/>
        <v>641597.78000000119</v>
      </c>
      <c r="E97" s="9">
        <f t="shared" si="23"/>
        <v>-7924.9299999987707</v>
      </c>
      <c r="F97" s="9">
        <f t="shared" si="23"/>
        <v>80293.627499999944</v>
      </c>
      <c r="G97" s="9">
        <f t="shared" si="23"/>
        <v>122899.88408500049</v>
      </c>
      <c r="H97" s="9">
        <f>H96+H95</f>
        <v>180992.54000000143</v>
      </c>
      <c r="I97" s="9">
        <f>I96+I95</f>
        <v>447479.19349999959</v>
      </c>
    </row>
    <row r="99" spans="2:11">
      <c r="B99" s="46" t="s">
        <v>1865</v>
      </c>
      <c r="C99" s="46"/>
      <c r="D99" s="46"/>
      <c r="E99" s="46"/>
      <c r="F99" s="46"/>
      <c r="G99" s="46"/>
    </row>
    <row r="101" spans="2:11">
      <c r="B101" s="46" t="s">
        <v>1866</v>
      </c>
      <c r="C101" s="46"/>
      <c r="D101" s="46"/>
      <c r="E101" s="46"/>
      <c r="F101" s="46"/>
      <c r="G101" s="46"/>
    </row>
    <row r="102" spans="2:11">
      <c r="B102" s="556" t="s">
        <v>1867</v>
      </c>
      <c r="H102" s="9">
        <v>1060594</v>
      </c>
      <c r="I102" s="9">
        <v>1306248</v>
      </c>
    </row>
    <row r="103" spans="2:11">
      <c r="B103" s="556" t="s">
        <v>1868</v>
      </c>
      <c r="H103" s="9">
        <v>-691768</v>
      </c>
      <c r="I103" s="9">
        <v>-646771</v>
      </c>
    </row>
    <row r="104" spans="2:11" ht="30">
      <c r="B104" s="36" t="s">
        <v>1869</v>
      </c>
      <c r="C104" s="36"/>
      <c r="D104" s="36"/>
      <c r="E104" s="36"/>
      <c r="F104" s="36"/>
      <c r="G104" s="36"/>
      <c r="H104" s="9">
        <f>H102+H103</f>
        <v>368826</v>
      </c>
      <c r="I104" s="9">
        <f>I102+I103</f>
        <v>659477</v>
      </c>
    </row>
    <row r="105" spans="2:11">
      <c r="B105" s="46"/>
      <c r="C105" s="46"/>
      <c r="D105" s="46"/>
      <c r="E105" s="46"/>
      <c r="F105" s="46"/>
      <c r="G105" s="46"/>
    </row>
    <row r="106" spans="2:11">
      <c r="B106" s="46" t="s">
        <v>1870</v>
      </c>
      <c r="C106" s="46"/>
      <c r="D106" s="46"/>
      <c r="E106" s="46"/>
      <c r="F106" s="46"/>
      <c r="G106" s="46"/>
    </row>
    <row r="107" spans="2:11">
      <c r="B107" s="556" t="s">
        <v>1871</v>
      </c>
      <c r="H107" s="9">
        <v>0</v>
      </c>
      <c r="I107" s="9">
        <v>-148622</v>
      </c>
    </row>
    <row r="109" spans="2:11" s="46" customFormat="1">
      <c r="B109" s="46" t="s">
        <v>1872</v>
      </c>
      <c r="H109" s="201"/>
      <c r="I109" s="201"/>
      <c r="J109" s="201"/>
      <c r="K109" s="201"/>
    </row>
    <row r="110" spans="2:11">
      <c r="B110" s="556" t="s">
        <v>1873</v>
      </c>
      <c r="H110" s="9">
        <v>2438</v>
      </c>
      <c r="I110" s="9">
        <v>-32789</v>
      </c>
    </row>
    <row r="111" spans="2:11">
      <c r="B111" s="556" t="s">
        <v>1874</v>
      </c>
      <c r="H111" s="9">
        <v>-227000</v>
      </c>
      <c r="I111" s="9">
        <v>-235000</v>
      </c>
    </row>
    <row r="112" spans="2:11">
      <c r="B112" s="556" t="s">
        <v>1875</v>
      </c>
      <c r="H112" s="9">
        <v>-131135</v>
      </c>
      <c r="I112" s="9">
        <v>-120790</v>
      </c>
    </row>
    <row r="113" spans="2:9" ht="30">
      <c r="B113" s="36" t="s">
        <v>1876</v>
      </c>
      <c r="C113" s="36"/>
      <c r="D113" s="36"/>
      <c r="E113" s="36"/>
      <c r="F113" s="36"/>
      <c r="G113" s="36"/>
      <c r="H113" s="9">
        <f>H110+H111+H112</f>
        <v>-355697</v>
      </c>
      <c r="I113" s="9">
        <f>I110+I111+I112</f>
        <v>-388579</v>
      </c>
    </row>
    <row r="115" spans="2:9">
      <c r="B115" s="46" t="s">
        <v>1877</v>
      </c>
      <c r="C115" s="46"/>
      <c r="D115" s="46"/>
      <c r="E115" s="46"/>
      <c r="F115" s="46"/>
      <c r="G115" s="46"/>
    </row>
    <row r="116" spans="2:9">
      <c r="B116" s="556" t="s">
        <v>1878</v>
      </c>
      <c r="H116" s="9">
        <v>388</v>
      </c>
      <c r="I116" s="9">
        <v>599</v>
      </c>
    </row>
    <row r="118" spans="2:9">
      <c r="B118" s="556" t="s">
        <v>1879</v>
      </c>
      <c r="H118" s="9">
        <v>13517</v>
      </c>
      <c r="I118" s="9">
        <v>122875</v>
      </c>
    </row>
    <row r="119" spans="2:9">
      <c r="B119" s="556" t="s">
        <v>1880</v>
      </c>
      <c r="H119" s="9">
        <v>155742</v>
      </c>
      <c r="I119" s="9">
        <v>169259</v>
      </c>
    </row>
    <row r="120" spans="2:9">
      <c r="B120" s="556" t="s">
        <v>1881</v>
      </c>
      <c r="H120" s="9">
        <f>H118+H119</f>
        <v>169259</v>
      </c>
      <c r="I120" s="9">
        <f>I118+I119</f>
        <v>292134</v>
      </c>
    </row>
    <row r="122" spans="2:9" ht="30">
      <c r="B122" s="612" t="s">
        <v>1882</v>
      </c>
      <c r="C122" s="612"/>
      <c r="D122" s="612"/>
      <c r="E122" s="612"/>
      <c r="F122" s="612"/>
      <c r="G122" s="612"/>
    </row>
    <row r="123" spans="2:9">
      <c r="B123" s="556" t="s">
        <v>32</v>
      </c>
      <c r="H123" s="9">
        <v>404474</v>
      </c>
      <c r="I123" s="9">
        <v>382637</v>
      </c>
    </row>
    <row r="125" spans="2:9" ht="30">
      <c r="B125" s="36" t="s">
        <v>1883</v>
      </c>
      <c r="C125" s="36"/>
      <c r="D125" s="36"/>
      <c r="E125" s="36"/>
      <c r="F125" s="36"/>
      <c r="G125" s="36"/>
    </row>
    <row r="126" spans="2:9">
      <c r="B126" s="556" t="s">
        <v>9</v>
      </c>
      <c r="H126" s="9">
        <v>186506</v>
      </c>
      <c r="I126" s="9">
        <v>188114</v>
      </c>
    </row>
    <row r="127" spans="2:9">
      <c r="B127" s="556" t="s">
        <v>1884</v>
      </c>
    </row>
    <row r="128" spans="2:9">
      <c r="B128" s="556" t="s">
        <v>1885</v>
      </c>
      <c r="H128" s="9">
        <v>-212673</v>
      </c>
      <c r="I128" s="9">
        <v>72130</v>
      </c>
    </row>
    <row r="129" spans="1:15">
      <c r="B129" s="556" t="s">
        <v>1886</v>
      </c>
      <c r="H129" s="9">
        <v>2310</v>
      </c>
      <c r="I129" s="9">
        <v>2311</v>
      </c>
    </row>
    <row r="130" spans="1:15">
      <c r="B130" s="556" t="s">
        <v>1887</v>
      </c>
      <c r="H130" s="9">
        <v>-13904</v>
      </c>
    </row>
    <row r="131" spans="1:15">
      <c r="B131" s="556" t="s">
        <v>1888</v>
      </c>
      <c r="H131" s="9">
        <v>5576</v>
      </c>
      <c r="I131" s="9">
        <v>-3530</v>
      </c>
    </row>
    <row r="132" spans="1:15">
      <c r="B132" s="556" t="s">
        <v>1889</v>
      </c>
      <c r="H132" s="9">
        <v>-3463</v>
      </c>
      <c r="I132" s="9">
        <v>17815</v>
      </c>
    </row>
    <row r="133" spans="1:15">
      <c r="B133" s="556" t="s">
        <v>1890</v>
      </c>
      <c r="H133" s="9">
        <f>H126+H128+H129+H130+H131+H132</f>
        <v>-35648</v>
      </c>
      <c r="I133" s="9">
        <f>I123+I126+I128+I129+I131+I132</f>
        <v>659477</v>
      </c>
    </row>
    <row r="134" spans="1:15">
      <c r="B134" s="556" t="s">
        <v>1891</v>
      </c>
      <c r="H134" s="9">
        <f>H123+H133</f>
        <v>368826</v>
      </c>
      <c r="I134" s="9">
        <f>I123+I133</f>
        <v>1042114</v>
      </c>
    </row>
    <row r="136" spans="1:15">
      <c r="B136" s="556" t="s">
        <v>1892</v>
      </c>
    </row>
    <row r="139" spans="1:15">
      <c r="B139" s="556" t="s">
        <v>1893</v>
      </c>
    </row>
    <row r="140" spans="1:15">
      <c r="A140" s="556">
        <v>100</v>
      </c>
      <c r="B140" s="556" t="s">
        <v>1894</v>
      </c>
    </row>
    <row r="141" spans="1:15">
      <c r="A141" s="556">
        <v>100</v>
      </c>
      <c r="B141" s="34" t="s">
        <v>36</v>
      </c>
      <c r="C141" s="34"/>
      <c r="D141" s="34"/>
      <c r="E141" s="34"/>
      <c r="F141" s="34"/>
      <c r="G141" s="34"/>
      <c r="H141" s="9">
        <v>10000</v>
      </c>
      <c r="I141" s="9">
        <v>3085940</v>
      </c>
    </row>
    <row r="142" spans="1:15">
      <c r="A142" s="556">
        <v>100</v>
      </c>
      <c r="B142" s="34" t="s">
        <v>1895</v>
      </c>
      <c r="C142" s="34"/>
      <c r="D142" s="34"/>
      <c r="E142" s="34"/>
      <c r="F142" s="34"/>
      <c r="G142" s="34"/>
      <c r="H142" s="9">
        <v>0</v>
      </c>
      <c r="I142" s="9">
        <v>0</v>
      </c>
    </row>
    <row r="143" spans="1:15">
      <c r="A143" s="556">
        <v>100</v>
      </c>
      <c r="B143" s="122" t="s">
        <v>75</v>
      </c>
      <c r="C143" s="122"/>
      <c r="D143" s="122"/>
      <c r="E143" s="122"/>
      <c r="F143" s="122"/>
      <c r="G143" s="122"/>
      <c r="H143" s="26">
        <f>H142/H141</f>
        <v>0</v>
      </c>
      <c r="I143" s="26">
        <f>I142/I141</f>
        <v>0</v>
      </c>
      <c r="J143" s="26"/>
      <c r="K143" s="26"/>
      <c r="M143" s="33">
        <v>0</v>
      </c>
      <c r="N143" s="33">
        <v>0</v>
      </c>
      <c r="O143" s="33">
        <v>0</v>
      </c>
    </row>
    <row r="144" spans="1:15">
      <c r="A144" s="556">
        <v>100</v>
      </c>
      <c r="B144" s="34" t="s">
        <v>38</v>
      </c>
      <c r="C144" s="34"/>
      <c r="D144" s="34"/>
      <c r="E144" s="34"/>
      <c r="F144" s="34"/>
      <c r="G144" s="34"/>
      <c r="H144" s="9">
        <v>0</v>
      </c>
      <c r="I144" s="9">
        <v>0</v>
      </c>
      <c r="M144" s="33"/>
      <c r="N144" s="33"/>
      <c r="O144" s="33"/>
    </row>
    <row r="145" spans="1:15">
      <c r="A145" s="556">
        <v>100</v>
      </c>
      <c r="B145" s="122" t="s">
        <v>76</v>
      </c>
      <c r="C145" s="122"/>
      <c r="D145" s="122"/>
      <c r="E145" s="122"/>
      <c r="F145" s="122"/>
      <c r="G145" s="122"/>
      <c r="H145" s="26">
        <f>H144/H141</f>
        <v>0</v>
      </c>
      <c r="I145" s="26">
        <f>I144/I141</f>
        <v>0</v>
      </c>
      <c r="J145" s="26"/>
      <c r="K145" s="26"/>
      <c r="M145" s="33">
        <v>0</v>
      </c>
      <c r="N145" s="33">
        <v>0</v>
      </c>
      <c r="O145" s="33">
        <v>0</v>
      </c>
    </row>
    <row r="146" spans="1:15">
      <c r="A146" s="556">
        <v>100</v>
      </c>
      <c r="B146" s="34" t="s">
        <v>39</v>
      </c>
      <c r="C146" s="34"/>
      <c r="D146" s="34"/>
      <c r="E146" s="34"/>
      <c r="F146" s="34"/>
      <c r="G146" s="34"/>
      <c r="H146" s="9">
        <v>10000</v>
      </c>
      <c r="I146" s="9">
        <f>I141+I142-I144</f>
        <v>3085940</v>
      </c>
      <c r="L146" s="9">
        <f>I146</f>
        <v>3085940</v>
      </c>
      <c r="M146" s="33"/>
      <c r="N146" s="33"/>
      <c r="O146" s="33"/>
    </row>
    <row r="147" spans="1:15">
      <c r="A147" s="556">
        <v>200</v>
      </c>
      <c r="B147" s="556" t="s">
        <v>1896</v>
      </c>
      <c r="M147" s="33"/>
      <c r="N147" s="33"/>
      <c r="O147" s="33"/>
    </row>
    <row r="148" spans="1:15">
      <c r="A148" s="556">
        <v>200</v>
      </c>
      <c r="B148" s="34" t="s">
        <v>36</v>
      </c>
      <c r="C148" s="34"/>
      <c r="D148" s="34"/>
      <c r="E148" s="34"/>
      <c r="F148" s="34"/>
      <c r="G148" s="34"/>
      <c r="H148" s="9">
        <v>39112</v>
      </c>
      <c r="I148" s="9">
        <v>0</v>
      </c>
      <c r="M148" s="33"/>
      <c r="N148" s="33"/>
      <c r="O148" s="33"/>
    </row>
    <row r="149" spans="1:15">
      <c r="A149" s="556">
        <v>200</v>
      </c>
      <c r="B149" s="34" t="s">
        <v>1895</v>
      </c>
      <c r="C149" s="34"/>
      <c r="D149" s="34"/>
      <c r="E149" s="34"/>
      <c r="F149" s="34"/>
      <c r="G149" s="34"/>
      <c r="H149" s="9">
        <v>0</v>
      </c>
      <c r="I149" s="9">
        <v>0</v>
      </c>
      <c r="M149" s="33"/>
      <c r="N149" s="33"/>
      <c r="O149" s="33"/>
    </row>
    <row r="150" spans="1:15">
      <c r="A150" s="556">
        <v>200</v>
      </c>
      <c r="B150" s="122" t="s">
        <v>75</v>
      </c>
      <c r="C150" s="122"/>
      <c r="D150" s="122"/>
      <c r="E150" s="122"/>
      <c r="F150" s="122"/>
      <c r="G150" s="122"/>
      <c r="M150" s="33">
        <v>0.01</v>
      </c>
      <c r="N150" s="33">
        <v>0.01</v>
      </c>
      <c r="O150" s="33">
        <v>0.01</v>
      </c>
    </row>
    <row r="151" spans="1:15">
      <c r="A151" s="556">
        <v>200</v>
      </c>
      <c r="B151" s="34" t="s">
        <v>38</v>
      </c>
      <c r="C151" s="34"/>
      <c r="D151" s="34"/>
      <c r="E151" s="34"/>
      <c r="F151" s="34"/>
      <c r="G151" s="34"/>
      <c r="H151" s="9">
        <v>0</v>
      </c>
      <c r="I151" s="9">
        <v>0</v>
      </c>
      <c r="M151" s="33"/>
      <c r="N151" s="33"/>
      <c r="O151" s="33"/>
    </row>
    <row r="152" spans="1:15">
      <c r="A152" s="556">
        <v>200</v>
      </c>
      <c r="B152" s="122" t="s">
        <v>76</v>
      </c>
      <c r="C152" s="122"/>
      <c r="D152" s="122"/>
      <c r="E152" s="122"/>
      <c r="F152" s="122"/>
      <c r="G152" s="122"/>
      <c r="M152" s="33">
        <v>0</v>
      </c>
      <c r="N152" s="33">
        <v>0</v>
      </c>
      <c r="O152" s="33">
        <v>0</v>
      </c>
    </row>
    <row r="153" spans="1:15">
      <c r="A153" s="556">
        <v>200</v>
      </c>
      <c r="B153" s="34" t="s">
        <v>39</v>
      </c>
      <c r="C153" s="34"/>
      <c r="D153" s="34"/>
      <c r="E153" s="34"/>
      <c r="F153" s="34"/>
      <c r="G153" s="34"/>
      <c r="H153" s="9">
        <v>39112</v>
      </c>
      <c r="I153" s="9">
        <f>I148+I149-I151</f>
        <v>0</v>
      </c>
      <c r="L153" s="9">
        <f>I153</f>
        <v>0</v>
      </c>
    </row>
    <row r="154" spans="1:15">
      <c r="A154" s="556">
        <v>300</v>
      </c>
      <c r="B154" s="556" t="s">
        <v>1824</v>
      </c>
    </row>
    <row r="155" spans="1:15">
      <c r="A155" s="556">
        <v>300</v>
      </c>
      <c r="B155" s="34" t="s">
        <v>36</v>
      </c>
      <c r="C155" s="34"/>
      <c r="D155" s="34"/>
      <c r="E155" s="34"/>
      <c r="F155" s="34"/>
      <c r="G155" s="34"/>
      <c r="H155" s="9">
        <v>2980</v>
      </c>
      <c r="I155" s="9">
        <v>0</v>
      </c>
    </row>
    <row r="156" spans="1:15">
      <c r="A156" s="556">
        <v>300</v>
      </c>
      <c r="B156" s="34" t="s">
        <v>1895</v>
      </c>
      <c r="C156" s="34"/>
      <c r="D156" s="34"/>
      <c r="E156" s="34"/>
      <c r="F156" s="34"/>
      <c r="G156" s="34"/>
      <c r="H156" s="9">
        <v>99025</v>
      </c>
      <c r="I156" s="9">
        <v>0</v>
      </c>
      <c r="M156" s="33">
        <v>0</v>
      </c>
      <c r="N156" s="33">
        <v>0</v>
      </c>
      <c r="O156" s="33">
        <v>0</v>
      </c>
    </row>
    <row r="157" spans="1:15">
      <c r="A157" s="556">
        <v>300</v>
      </c>
      <c r="B157" s="122" t="s">
        <v>75</v>
      </c>
      <c r="C157" s="122"/>
      <c r="D157" s="122"/>
      <c r="E157" s="122"/>
      <c r="F157" s="122"/>
      <c r="G157" s="122"/>
    </row>
    <row r="158" spans="1:15">
      <c r="A158" s="556">
        <v>300</v>
      </c>
      <c r="B158" s="34" t="s">
        <v>38</v>
      </c>
      <c r="C158" s="34"/>
      <c r="D158" s="34"/>
      <c r="E158" s="34"/>
      <c r="F158" s="34"/>
      <c r="G158" s="34"/>
      <c r="H158" s="9">
        <v>-8091</v>
      </c>
      <c r="I158" s="9">
        <v>0</v>
      </c>
    </row>
    <row r="159" spans="1:15">
      <c r="A159" s="556">
        <v>300</v>
      </c>
      <c r="B159" s="122" t="s">
        <v>76</v>
      </c>
      <c r="C159" s="122"/>
      <c r="D159" s="122"/>
      <c r="E159" s="122"/>
      <c r="F159" s="122"/>
      <c r="G159" s="122"/>
      <c r="M159" s="33">
        <v>0</v>
      </c>
      <c r="N159" s="33">
        <v>0</v>
      </c>
      <c r="O159" s="33">
        <v>0</v>
      </c>
    </row>
    <row r="160" spans="1:15">
      <c r="A160" s="556">
        <v>300</v>
      </c>
      <c r="B160" s="34" t="s">
        <v>39</v>
      </c>
      <c r="C160" s="34"/>
      <c r="D160" s="34"/>
      <c r="E160" s="34"/>
      <c r="F160" s="34"/>
      <c r="G160" s="34"/>
      <c r="H160" s="9">
        <v>93914</v>
      </c>
      <c r="I160" s="9">
        <f>I155+I156-I158</f>
        <v>0</v>
      </c>
      <c r="L160" s="9">
        <f>I160</f>
        <v>0</v>
      </c>
    </row>
    <row r="161" spans="1:15">
      <c r="B161" s="556" t="s">
        <v>1897</v>
      </c>
    </row>
    <row r="162" spans="1:15">
      <c r="B162" s="34" t="s">
        <v>36</v>
      </c>
      <c r="C162" s="34"/>
      <c r="D162" s="34"/>
      <c r="E162" s="34"/>
      <c r="F162" s="34"/>
      <c r="G162" s="34"/>
      <c r="H162" s="9">
        <f t="shared" ref="H162:L163" si="24">H141+H148+H155</f>
        <v>52092</v>
      </c>
      <c r="I162" s="9">
        <f t="shared" si="24"/>
        <v>3085940</v>
      </c>
      <c r="L162" s="9">
        <f t="shared" si="24"/>
        <v>0</v>
      </c>
    </row>
    <row r="163" spans="1:15">
      <c r="B163" s="34" t="s">
        <v>1895</v>
      </c>
      <c r="C163" s="34"/>
      <c r="D163" s="34"/>
      <c r="E163" s="34"/>
      <c r="F163" s="34"/>
      <c r="G163" s="34"/>
      <c r="H163" s="9">
        <f t="shared" si="24"/>
        <v>99025</v>
      </c>
      <c r="I163" s="9">
        <f t="shared" si="24"/>
        <v>0</v>
      </c>
      <c r="L163" s="9">
        <f t="shared" si="24"/>
        <v>0</v>
      </c>
    </row>
    <row r="164" spans="1:15">
      <c r="B164" s="34" t="s">
        <v>38</v>
      </c>
      <c r="C164" s="34"/>
      <c r="D164" s="34"/>
      <c r="E164" s="34"/>
      <c r="F164" s="34"/>
      <c r="G164" s="34"/>
      <c r="H164" s="9">
        <f>H144+H151+H158</f>
        <v>-8091</v>
      </c>
      <c r="I164" s="9">
        <f>I144+I151+I158</f>
        <v>0</v>
      </c>
      <c r="L164" s="9">
        <f>L144+L151+L158</f>
        <v>0</v>
      </c>
    </row>
    <row r="165" spans="1:15">
      <c r="B165" s="34" t="s">
        <v>39</v>
      </c>
      <c r="C165" s="34"/>
      <c r="D165" s="34"/>
      <c r="E165" s="34"/>
      <c r="F165" s="34"/>
      <c r="G165" s="34"/>
      <c r="H165" s="9">
        <f>H146+H153+H160</f>
        <v>143026</v>
      </c>
      <c r="I165" s="9">
        <f>I146+I153+I160</f>
        <v>3085940</v>
      </c>
      <c r="L165" s="9">
        <f>L146+L153+L160</f>
        <v>3085940</v>
      </c>
    </row>
    <row r="167" spans="1:15">
      <c r="B167" s="556" t="s">
        <v>1898</v>
      </c>
    </row>
    <row r="168" spans="1:15">
      <c r="A168" s="556">
        <v>400</v>
      </c>
      <c r="B168" s="556" t="s">
        <v>1899</v>
      </c>
    </row>
    <row r="169" spans="1:15">
      <c r="A169" s="556">
        <v>400</v>
      </c>
      <c r="B169" s="34" t="s">
        <v>36</v>
      </c>
      <c r="C169" s="34"/>
      <c r="D169" s="34"/>
      <c r="E169" s="34"/>
      <c r="F169" s="34"/>
      <c r="G169" s="34"/>
      <c r="H169" s="9">
        <v>140000</v>
      </c>
      <c r="I169" s="9">
        <v>42801432</v>
      </c>
      <c r="L169" s="25">
        <f>I169</f>
        <v>42801432</v>
      </c>
    </row>
    <row r="170" spans="1:15">
      <c r="A170" s="556">
        <v>400</v>
      </c>
      <c r="B170" s="34" t="s">
        <v>1895</v>
      </c>
      <c r="C170" s="34"/>
      <c r="D170" s="34"/>
      <c r="E170" s="34"/>
      <c r="F170" s="34"/>
      <c r="G170" s="34"/>
      <c r="H170" s="9">
        <v>0</v>
      </c>
      <c r="I170" s="9">
        <v>0</v>
      </c>
    </row>
    <row r="171" spans="1:15">
      <c r="A171" s="556">
        <v>400</v>
      </c>
      <c r="B171" s="122" t="s">
        <v>75</v>
      </c>
      <c r="C171" s="122"/>
      <c r="D171" s="122"/>
      <c r="E171" s="122"/>
      <c r="F171" s="122"/>
      <c r="G171" s="122"/>
      <c r="M171" s="26">
        <v>5.0000000000000001E-3</v>
      </c>
      <c r="N171" s="26">
        <v>5.0000000000000001E-3</v>
      </c>
      <c r="O171" s="26">
        <v>5.0000000000000001E-3</v>
      </c>
    </row>
    <row r="172" spans="1:15">
      <c r="A172" s="556">
        <v>400</v>
      </c>
      <c r="B172" s="34" t="s">
        <v>38</v>
      </c>
      <c r="C172" s="34"/>
      <c r="D172" s="34"/>
      <c r="E172" s="34"/>
      <c r="F172" s="34"/>
      <c r="G172" s="34"/>
      <c r="H172" s="9">
        <v>0</v>
      </c>
      <c r="I172" s="9">
        <v>0</v>
      </c>
      <c r="M172" s="26"/>
      <c r="N172" s="26"/>
      <c r="O172" s="26"/>
    </row>
    <row r="173" spans="1:15">
      <c r="A173" s="556">
        <v>400</v>
      </c>
      <c r="B173" s="122" t="s">
        <v>76</v>
      </c>
      <c r="C173" s="122"/>
      <c r="D173" s="122"/>
      <c r="E173" s="122"/>
      <c r="F173" s="122"/>
      <c r="G173" s="122"/>
      <c r="M173" s="26">
        <v>-2E-3</v>
      </c>
      <c r="N173" s="26">
        <v>-2E-3</v>
      </c>
      <c r="O173" s="26">
        <v>-2E-3</v>
      </c>
    </row>
    <row r="174" spans="1:15">
      <c r="A174" s="556">
        <v>400</v>
      </c>
      <c r="B174" s="34" t="s">
        <v>39</v>
      </c>
      <c r="C174" s="34"/>
      <c r="D174" s="34"/>
      <c r="E174" s="34"/>
      <c r="F174" s="34"/>
      <c r="G174" s="34"/>
      <c r="H174" s="9">
        <v>140000</v>
      </c>
      <c r="I174" s="9">
        <f>I169+I170-I172</f>
        <v>42801432</v>
      </c>
      <c r="L174" s="9">
        <f>I174</f>
        <v>42801432</v>
      </c>
      <c r="M174" s="26"/>
      <c r="N174" s="26"/>
      <c r="O174" s="26"/>
    </row>
    <row r="175" spans="1:15">
      <c r="A175" s="556">
        <v>500</v>
      </c>
      <c r="B175" s="556" t="s">
        <v>1900</v>
      </c>
      <c r="M175" s="26"/>
      <c r="N175" s="26"/>
      <c r="O175" s="26"/>
    </row>
    <row r="176" spans="1:15">
      <c r="A176" s="556">
        <v>500</v>
      </c>
      <c r="B176" s="34" t="s">
        <v>36</v>
      </c>
      <c r="C176" s="34"/>
      <c r="D176" s="34"/>
      <c r="E176" s="34"/>
      <c r="F176" s="34"/>
      <c r="G176" s="34"/>
      <c r="H176" s="9">
        <v>110863</v>
      </c>
      <c r="I176" s="9">
        <v>914948</v>
      </c>
      <c r="L176" s="25">
        <f>I176</f>
        <v>914948</v>
      </c>
      <c r="M176" s="26"/>
      <c r="N176" s="26"/>
      <c r="O176" s="26"/>
    </row>
    <row r="177" spans="1:15">
      <c r="A177" s="556">
        <v>500</v>
      </c>
      <c r="B177" s="34" t="s">
        <v>1895</v>
      </c>
      <c r="C177" s="34"/>
      <c r="D177" s="34"/>
      <c r="E177" s="34"/>
      <c r="F177" s="34"/>
      <c r="G177" s="34"/>
      <c r="H177" s="9">
        <v>0</v>
      </c>
      <c r="I177" s="9">
        <v>0</v>
      </c>
      <c r="M177" s="26"/>
      <c r="N177" s="26"/>
      <c r="O177" s="26"/>
    </row>
    <row r="178" spans="1:15">
      <c r="A178" s="556">
        <v>500</v>
      </c>
      <c r="B178" s="122" t="s">
        <v>75</v>
      </c>
      <c r="C178" s="122"/>
      <c r="D178" s="122"/>
      <c r="E178" s="122"/>
      <c r="F178" s="122"/>
      <c r="G178" s="122"/>
      <c r="I178" s="28">
        <f>I177/I176</f>
        <v>0</v>
      </c>
      <c r="J178" s="28"/>
      <c r="K178" s="28"/>
      <c r="M178" s="26">
        <v>7.0000000000000001E-3</v>
      </c>
      <c r="N178" s="26">
        <v>7.0000000000000001E-3</v>
      </c>
      <c r="O178" s="26">
        <v>7.0000000000000001E-3</v>
      </c>
    </row>
    <row r="179" spans="1:15">
      <c r="A179" s="556">
        <v>500</v>
      </c>
      <c r="B179" s="34" t="s">
        <v>38</v>
      </c>
      <c r="C179" s="34"/>
      <c r="D179" s="34"/>
      <c r="E179" s="34"/>
      <c r="F179" s="34"/>
      <c r="G179" s="34"/>
      <c r="H179" s="9">
        <v>0</v>
      </c>
      <c r="I179" s="9">
        <v>0</v>
      </c>
      <c r="M179" s="26"/>
      <c r="N179" s="26"/>
      <c r="O179" s="26"/>
    </row>
    <row r="180" spans="1:15">
      <c r="A180" s="556">
        <v>500</v>
      </c>
      <c r="B180" s="122" t="s">
        <v>76</v>
      </c>
      <c r="C180" s="122"/>
      <c r="D180" s="122"/>
      <c r="E180" s="122"/>
      <c r="F180" s="122"/>
      <c r="G180" s="122"/>
      <c r="M180" s="26">
        <v>-2E-3</v>
      </c>
      <c r="N180" s="26">
        <v>-2E-3</v>
      </c>
      <c r="O180" s="26">
        <v>-2E-3</v>
      </c>
    </row>
    <row r="181" spans="1:15">
      <c r="A181" s="556">
        <v>500</v>
      </c>
      <c r="B181" s="34" t="s">
        <v>39</v>
      </c>
      <c r="C181" s="34"/>
      <c r="D181" s="34"/>
      <c r="E181" s="34"/>
      <c r="F181" s="34"/>
      <c r="G181" s="34"/>
      <c r="H181" s="9">
        <v>110863</v>
      </c>
      <c r="I181" s="9">
        <f>I176+I177-I179</f>
        <v>914948</v>
      </c>
      <c r="L181" s="9">
        <f>I181</f>
        <v>914948</v>
      </c>
      <c r="M181" s="26"/>
      <c r="N181" s="26"/>
      <c r="O181" s="26"/>
    </row>
    <row r="182" spans="1:15">
      <c r="A182" s="556">
        <v>600</v>
      </c>
      <c r="B182" s="556" t="s">
        <v>1901</v>
      </c>
      <c r="M182" s="26"/>
      <c r="N182" s="26"/>
      <c r="O182" s="26"/>
    </row>
    <row r="183" spans="1:15">
      <c r="A183" s="556">
        <v>600</v>
      </c>
      <c r="B183" s="34" t="s">
        <v>36</v>
      </c>
      <c r="C183" s="34"/>
      <c r="D183" s="34"/>
      <c r="E183" s="34"/>
      <c r="F183" s="34"/>
      <c r="G183" s="34"/>
      <c r="H183" s="9">
        <v>8521323</v>
      </c>
      <c r="I183" s="9">
        <v>52153200</v>
      </c>
      <c r="L183" s="25">
        <f>I183</f>
        <v>52153200</v>
      </c>
      <c r="M183" s="26"/>
      <c r="N183" s="26"/>
      <c r="O183" s="26"/>
    </row>
    <row r="184" spans="1:15">
      <c r="A184" s="556">
        <v>600</v>
      </c>
      <c r="B184" s="34" t="s">
        <v>1895</v>
      </c>
      <c r="C184" s="34"/>
      <c r="D184" s="34"/>
      <c r="E184" s="34"/>
      <c r="F184" s="34"/>
      <c r="G184" s="34"/>
      <c r="H184" s="9">
        <v>0</v>
      </c>
      <c r="I184" s="9">
        <v>0</v>
      </c>
      <c r="M184" s="26"/>
      <c r="N184" s="26"/>
      <c r="O184" s="26"/>
    </row>
    <row r="185" spans="1:15">
      <c r="A185" s="556">
        <v>600</v>
      </c>
      <c r="B185" s="122" t="s">
        <v>75</v>
      </c>
      <c r="C185" s="122"/>
      <c r="D185" s="122"/>
      <c r="E185" s="122"/>
      <c r="F185" s="122"/>
      <c r="G185" s="122"/>
      <c r="M185" s="26">
        <v>0.03</v>
      </c>
      <c r="N185" s="26">
        <v>0.03</v>
      </c>
      <c r="O185" s="26">
        <v>0.03</v>
      </c>
    </row>
    <row r="186" spans="1:15">
      <c r="A186" s="556">
        <v>600</v>
      </c>
      <c r="B186" s="34" t="s">
        <v>38</v>
      </c>
      <c r="C186" s="34"/>
      <c r="D186" s="34"/>
      <c r="E186" s="34"/>
      <c r="F186" s="34"/>
      <c r="G186" s="34"/>
      <c r="H186" s="9">
        <v>0</v>
      </c>
      <c r="I186" s="9">
        <v>0</v>
      </c>
      <c r="M186" s="26"/>
      <c r="N186" s="26"/>
      <c r="O186" s="26"/>
    </row>
    <row r="187" spans="1:15">
      <c r="A187" s="556">
        <v>600</v>
      </c>
      <c r="B187" s="122" t="s">
        <v>76</v>
      </c>
      <c r="C187" s="122"/>
      <c r="D187" s="122"/>
      <c r="E187" s="122"/>
      <c r="F187" s="122"/>
      <c r="G187" s="122"/>
      <c r="M187" s="26">
        <v>-5.0000000000000001E-3</v>
      </c>
      <c r="N187" s="26">
        <v>-5.0000000000000001E-3</v>
      </c>
      <c r="O187" s="26">
        <v>-5.0000000000000001E-3</v>
      </c>
    </row>
    <row r="188" spans="1:15">
      <c r="A188" s="556">
        <v>600</v>
      </c>
      <c r="B188" s="34" t="s">
        <v>39</v>
      </c>
      <c r="C188" s="34"/>
      <c r="D188" s="34"/>
      <c r="E188" s="34"/>
      <c r="F188" s="34"/>
      <c r="G188" s="34"/>
      <c r="H188" s="9">
        <v>8521323</v>
      </c>
      <c r="I188" s="9">
        <f>I183+I184-I186</f>
        <v>52153200</v>
      </c>
      <c r="L188" s="9">
        <f>I188</f>
        <v>52153200</v>
      </c>
    </row>
    <row r="189" spans="1:15" ht="30">
      <c r="B189" s="36" t="s">
        <v>1902</v>
      </c>
      <c r="C189" s="36"/>
      <c r="D189" s="36"/>
      <c r="E189" s="36"/>
      <c r="F189" s="36"/>
      <c r="G189" s="36"/>
    </row>
    <row r="190" spans="1:15">
      <c r="B190" s="34" t="s">
        <v>36</v>
      </c>
      <c r="C190" s="34"/>
      <c r="D190" s="34"/>
      <c r="E190" s="34"/>
      <c r="F190" s="34"/>
      <c r="G190" s="34"/>
      <c r="H190" s="9">
        <f t="shared" ref="H190:L191" si="25">H169+H176+H183</f>
        <v>8772186</v>
      </c>
      <c r="I190" s="9">
        <f>I169+I176+I183</f>
        <v>95869580</v>
      </c>
      <c r="L190" s="9">
        <f>I190</f>
        <v>95869580</v>
      </c>
    </row>
    <row r="191" spans="1:15">
      <c r="B191" s="34" t="s">
        <v>1895</v>
      </c>
      <c r="C191" s="34"/>
      <c r="D191" s="34"/>
      <c r="E191" s="34"/>
      <c r="F191" s="34"/>
      <c r="G191" s="34"/>
      <c r="H191" s="9">
        <f t="shared" si="25"/>
        <v>0</v>
      </c>
      <c r="I191" s="9">
        <f>I170+I177+I184</f>
        <v>0</v>
      </c>
      <c r="L191" s="9">
        <f t="shared" si="25"/>
        <v>0</v>
      </c>
    </row>
    <row r="192" spans="1:15">
      <c r="B192" s="34" t="s">
        <v>38</v>
      </c>
      <c r="C192" s="34"/>
      <c r="D192" s="34"/>
      <c r="E192" s="34"/>
      <c r="F192" s="34"/>
      <c r="G192" s="34"/>
      <c r="H192" s="9">
        <f>H172+H179+H186</f>
        <v>0</v>
      </c>
      <c r="I192" s="9">
        <f>I172+I179+I186</f>
        <v>0</v>
      </c>
      <c r="L192" s="9">
        <f>L172+L179+L186</f>
        <v>0</v>
      </c>
    </row>
    <row r="193" spans="1:15">
      <c r="B193" s="34" t="s">
        <v>39</v>
      </c>
      <c r="C193" s="34"/>
      <c r="D193" s="34"/>
      <c r="E193" s="34"/>
      <c r="F193" s="34"/>
      <c r="G193" s="34"/>
      <c r="H193" s="9">
        <f>H174+H181+H188</f>
        <v>8772186</v>
      </c>
      <c r="I193" s="9">
        <f>I190+I191-I192</f>
        <v>95869580</v>
      </c>
      <c r="L193" s="9">
        <f>L174+L181+L188</f>
        <v>95869580</v>
      </c>
    </row>
    <row r="194" spans="1:15">
      <c r="L194" s="9"/>
    </row>
    <row r="195" spans="1:15">
      <c r="B195" s="556" t="s">
        <v>1903</v>
      </c>
      <c r="L195" s="9"/>
    </row>
    <row r="196" spans="1:15">
      <c r="B196" s="34" t="s">
        <v>36</v>
      </c>
      <c r="C196" s="34"/>
      <c r="D196" s="34"/>
      <c r="E196" s="34"/>
      <c r="F196" s="34"/>
      <c r="G196" s="34"/>
      <c r="H196" s="9">
        <f>H162+H190</f>
        <v>8824278</v>
      </c>
      <c r="I196" s="9">
        <f>I162+I190</f>
        <v>98955520</v>
      </c>
      <c r="L196" s="9">
        <f>L162+L190</f>
        <v>95869580</v>
      </c>
    </row>
    <row r="197" spans="1:15">
      <c r="B197" s="34" t="s">
        <v>1895</v>
      </c>
      <c r="C197" s="34"/>
      <c r="D197" s="34"/>
      <c r="E197" s="34"/>
      <c r="F197" s="34"/>
      <c r="G197" s="34"/>
      <c r="H197" s="9">
        <f t="shared" ref="H197:I199" si="26">H163+H191</f>
        <v>99025</v>
      </c>
      <c r="I197" s="9">
        <f t="shared" si="26"/>
        <v>0</v>
      </c>
      <c r="L197" s="9">
        <f t="shared" ref="L197:L199" si="27">L163+L191</f>
        <v>0</v>
      </c>
    </row>
    <row r="198" spans="1:15">
      <c r="B198" s="34" t="s">
        <v>38</v>
      </c>
      <c r="C198" s="34"/>
      <c r="D198" s="34"/>
      <c r="E198" s="34"/>
      <c r="F198" s="34"/>
      <c r="G198" s="34"/>
      <c r="H198" s="9">
        <f t="shared" si="26"/>
        <v>-8091</v>
      </c>
      <c r="I198" s="9">
        <f t="shared" si="26"/>
        <v>0</v>
      </c>
      <c r="L198" s="9">
        <f t="shared" si="27"/>
        <v>0</v>
      </c>
    </row>
    <row r="199" spans="1:15">
      <c r="B199" s="34" t="s">
        <v>39</v>
      </c>
      <c r="C199" s="34"/>
      <c r="D199" s="34"/>
      <c r="E199" s="34"/>
      <c r="F199" s="34"/>
      <c r="G199" s="34"/>
      <c r="H199" s="9">
        <f t="shared" si="26"/>
        <v>8915212</v>
      </c>
      <c r="I199" s="9">
        <f t="shared" si="26"/>
        <v>98955520</v>
      </c>
      <c r="L199" s="9">
        <f t="shared" si="27"/>
        <v>98955520</v>
      </c>
    </row>
    <row r="201" spans="1:15">
      <c r="B201" s="556" t="s">
        <v>1904</v>
      </c>
    </row>
    <row r="202" spans="1:15">
      <c r="A202" s="556">
        <v>400</v>
      </c>
      <c r="B202" s="556" t="s">
        <v>1899</v>
      </c>
    </row>
    <row r="203" spans="1:15">
      <c r="A203" s="556">
        <v>400</v>
      </c>
      <c r="B203" s="34" t="s">
        <v>36</v>
      </c>
      <c r="C203" s="34"/>
      <c r="D203" s="34"/>
      <c r="E203" s="34"/>
      <c r="F203" s="34"/>
      <c r="G203" s="34"/>
      <c r="H203" s="9">
        <v>-36633</v>
      </c>
      <c r="I203" s="9">
        <v>0</v>
      </c>
    </row>
    <row r="204" spans="1:15">
      <c r="A204" s="556">
        <v>400</v>
      </c>
      <c r="B204" s="34" t="s">
        <v>9</v>
      </c>
      <c r="C204" s="34"/>
      <c r="D204" s="34"/>
      <c r="E204" s="34"/>
      <c r="F204" s="34"/>
      <c r="G204" s="34"/>
      <c r="H204" s="9">
        <v>-2800</v>
      </c>
      <c r="I204" s="9">
        <v>0</v>
      </c>
    </row>
    <row r="205" spans="1:15">
      <c r="A205" s="556">
        <v>400</v>
      </c>
      <c r="B205" s="122" t="s">
        <v>51</v>
      </c>
      <c r="C205" s="122"/>
      <c r="D205" s="122"/>
      <c r="E205" s="122"/>
      <c r="F205" s="122"/>
      <c r="G205" s="122"/>
      <c r="H205" s="33">
        <f>H204/H169</f>
        <v>-0.02</v>
      </c>
      <c r="I205" s="33">
        <f>I204/I169</f>
        <v>0</v>
      </c>
      <c r="J205" s="33"/>
      <c r="K205" s="33"/>
      <c r="M205" s="33">
        <f>-1/M206</f>
        <v>-0.02</v>
      </c>
      <c r="N205" s="33">
        <f t="shared" ref="N205:O205" si="28">-1/N206</f>
        <v>-0.02</v>
      </c>
      <c r="O205" s="33">
        <f t="shared" si="28"/>
        <v>-0.02</v>
      </c>
    </row>
    <row r="206" spans="1:15">
      <c r="A206" s="556">
        <v>400</v>
      </c>
      <c r="B206" s="122" t="s">
        <v>78</v>
      </c>
      <c r="C206" s="122"/>
      <c r="D206" s="122"/>
      <c r="E206" s="122"/>
      <c r="F206" s="122"/>
      <c r="G206" s="122"/>
      <c r="I206" s="9" t="e">
        <f>1/I205</f>
        <v>#DIV/0!</v>
      </c>
      <c r="M206" s="556">
        <v>50</v>
      </c>
      <c r="N206" s="556">
        <v>50</v>
      </c>
      <c r="O206" s="556">
        <v>50</v>
      </c>
    </row>
    <row r="207" spans="1:15">
      <c r="A207" s="556">
        <v>400</v>
      </c>
      <c r="B207" s="34" t="s">
        <v>38</v>
      </c>
      <c r="C207" s="34"/>
      <c r="D207" s="34"/>
      <c r="E207" s="34"/>
      <c r="F207" s="34"/>
      <c r="G207" s="34"/>
      <c r="H207" s="9">
        <v>0</v>
      </c>
      <c r="I207" s="9">
        <v>0</v>
      </c>
      <c r="M207" s="556" t="s">
        <v>1905</v>
      </c>
    </row>
    <row r="208" spans="1:15">
      <c r="A208" s="556">
        <v>400</v>
      </c>
      <c r="B208" s="122" t="s">
        <v>39</v>
      </c>
      <c r="C208" s="122"/>
      <c r="D208" s="122"/>
      <c r="E208" s="122"/>
      <c r="F208" s="122"/>
      <c r="G208" s="122"/>
      <c r="H208" s="9">
        <v>-39433</v>
      </c>
      <c r="I208" s="9">
        <f>I203+I204-I207</f>
        <v>0</v>
      </c>
      <c r="L208" s="9">
        <f>I208</f>
        <v>0</v>
      </c>
    </row>
    <row r="209" spans="1:15">
      <c r="A209" s="556">
        <v>500</v>
      </c>
      <c r="B209" s="556" t="s">
        <v>1900</v>
      </c>
    </row>
    <row r="210" spans="1:15">
      <c r="A210" s="556">
        <v>500</v>
      </c>
      <c r="B210" s="34" t="s">
        <v>36</v>
      </c>
      <c r="C210" s="34"/>
      <c r="D210" s="34"/>
      <c r="E210" s="34"/>
      <c r="F210" s="34"/>
      <c r="G210" s="34"/>
      <c r="H210" s="9">
        <v>-47617</v>
      </c>
      <c r="I210" s="9">
        <v>0</v>
      </c>
    </row>
    <row r="211" spans="1:15">
      <c r="A211" s="556">
        <v>500</v>
      </c>
      <c r="B211" s="34" t="s">
        <v>9</v>
      </c>
      <c r="C211" s="34"/>
      <c r="D211" s="34"/>
      <c r="E211" s="34"/>
      <c r="F211" s="34"/>
      <c r="G211" s="34"/>
      <c r="H211" s="9">
        <v>-13279</v>
      </c>
      <c r="I211" s="9">
        <v>0</v>
      </c>
    </row>
    <row r="212" spans="1:15">
      <c r="A212" s="556">
        <v>500</v>
      </c>
      <c r="B212" s="122" t="s">
        <v>51</v>
      </c>
      <c r="C212" s="122"/>
      <c r="D212" s="122"/>
      <c r="E212" s="122"/>
      <c r="F212" s="122"/>
      <c r="G212" s="122"/>
      <c r="H212" s="33">
        <f>H211/H176</f>
        <v>-0.11977846531304402</v>
      </c>
      <c r="I212" s="33">
        <f>I211/I176</f>
        <v>0</v>
      </c>
      <c r="J212" s="33"/>
      <c r="K212" s="33"/>
      <c r="M212" s="26">
        <f>-1/M213</f>
        <v>-2.8571428571428571E-2</v>
      </c>
      <c r="N212" s="26">
        <f t="shared" ref="N212:O212" si="29">-1/N213</f>
        <v>-2.8571428571428571E-2</v>
      </c>
      <c r="O212" s="26">
        <f t="shared" si="29"/>
        <v>-2.8571428571428571E-2</v>
      </c>
    </row>
    <row r="213" spans="1:15">
      <c r="A213" s="556">
        <v>500</v>
      </c>
      <c r="B213" s="122" t="s">
        <v>78</v>
      </c>
      <c r="C213" s="122"/>
      <c r="D213" s="122"/>
      <c r="E213" s="122"/>
      <c r="F213" s="122"/>
      <c r="G213" s="122"/>
      <c r="I213" s="30" t="e">
        <f>1/I212</f>
        <v>#DIV/0!</v>
      </c>
      <c r="J213" s="30"/>
      <c r="K213" s="30"/>
      <c r="M213" s="556">
        <v>35</v>
      </c>
      <c r="N213" s="556">
        <v>35</v>
      </c>
      <c r="O213" s="556">
        <v>35</v>
      </c>
    </row>
    <row r="214" spans="1:15">
      <c r="A214" s="556">
        <v>500</v>
      </c>
      <c r="B214" s="34" t="s">
        <v>38</v>
      </c>
      <c r="C214" s="34"/>
      <c r="D214" s="34"/>
      <c r="E214" s="34"/>
      <c r="F214" s="34"/>
      <c r="G214" s="34"/>
      <c r="H214" s="9">
        <v>0</v>
      </c>
      <c r="I214" s="9">
        <v>0</v>
      </c>
      <c r="M214" s="556" t="s">
        <v>1905</v>
      </c>
    </row>
    <row r="215" spans="1:15">
      <c r="A215" s="556">
        <v>500</v>
      </c>
      <c r="B215" s="122" t="s">
        <v>39</v>
      </c>
      <c r="C215" s="122"/>
      <c r="D215" s="122"/>
      <c r="E215" s="122"/>
      <c r="F215" s="122"/>
      <c r="G215" s="122"/>
      <c r="H215" s="9">
        <v>-60896</v>
      </c>
      <c r="I215" s="9">
        <f>I210+I211-I214</f>
        <v>0</v>
      </c>
      <c r="L215" s="9">
        <f>I215</f>
        <v>0</v>
      </c>
    </row>
    <row r="216" spans="1:15">
      <c r="A216" s="556">
        <v>600</v>
      </c>
      <c r="B216" s="556" t="s">
        <v>1906</v>
      </c>
    </row>
    <row r="217" spans="1:15">
      <c r="A217" s="556">
        <v>600</v>
      </c>
      <c r="B217" s="34" t="s">
        <v>36</v>
      </c>
      <c r="C217" s="34"/>
      <c r="D217" s="34"/>
      <c r="E217" s="34"/>
      <c r="F217" s="34"/>
      <c r="G217" s="34"/>
      <c r="H217" s="9">
        <v>-1572556</v>
      </c>
      <c r="I217" s="9">
        <v>0</v>
      </c>
    </row>
    <row r="218" spans="1:15">
      <c r="A218" s="556">
        <v>600</v>
      </c>
      <c r="B218" s="34" t="s">
        <v>9</v>
      </c>
      <c r="C218" s="34"/>
      <c r="D218" s="34"/>
      <c r="E218" s="34"/>
      <c r="F218" s="34"/>
      <c r="G218" s="34"/>
      <c r="H218" s="9">
        <v>-170427</v>
      </c>
      <c r="I218" s="9">
        <v>0</v>
      </c>
    </row>
    <row r="219" spans="1:15">
      <c r="A219" s="556">
        <v>600</v>
      </c>
      <c r="B219" s="122" t="s">
        <v>51</v>
      </c>
      <c r="C219" s="122"/>
      <c r="D219" s="122"/>
      <c r="E219" s="122"/>
      <c r="F219" s="122"/>
      <c r="G219" s="122"/>
      <c r="H219" s="26">
        <f>H218/H183</f>
        <v>-2.0000063370441423E-2</v>
      </c>
      <c r="I219" s="26">
        <f>I218/I183</f>
        <v>0</v>
      </c>
      <c r="J219" s="26"/>
      <c r="K219" s="26"/>
      <c r="M219" s="26">
        <f>-1/M220</f>
        <v>-1.5384615384615385E-2</v>
      </c>
      <c r="N219" s="26">
        <f t="shared" ref="N219:O219" si="30">-1/N220</f>
        <v>-1.5384615384615385E-2</v>
      </c>
      <c r="O219" s="26">
        <f t="shared" si="30"/>
        <v>-1.5384615384615385E-2</v>
      </c>
    </row>
    <row r="220" spans="1:15">
      <c r="A220" s="556">
        <v>600</v>
      </c>
      <c r="B220" s="122" t="s">
        <v>78</v>
      </c>
      <c r="C220" s="122"/>
      <c r="D220" s="122"/>
      <c r="E220" s="122"/>
      <c r="F220" s="122"/>
      <c r="G220" s="122"/>
      <c r="I220" s="9" t="e">
        <f>1/I219</f>
        <v>#DIV/0!</v>
      </c>
      <c r="M220" s="556">
        <v>65</v>
      </c>
      <c r="N220" s="556">
        <v>65</v>
      </c>
      <c r="O220" s="556">
        <v>65</v>
      </c>
    </row>
    <row r="221" spans="1:15">
      <c r="A221" s="556">
        <v>600</v>
      </c>
      <c r="B221" s="34" t="s">
        <v>38</v>
      </c>
      <c r="C221" s="34"/>
      <c r="D221" s="34"/>
      <c r="E221" s="34"/>
      <c r="F221" s="34"/>
      <c r="G221" s="34"/>
      <c r="H221" s="9">
        <v>0</v>
      </c>
      <c r="I221" s="9">
        <v>0</v>
      </c>
      <c r="M221" s="556" t="s">
        <v>1905</v>
      </c>
    </row>
    <row r="222" spans="1:15">
      <c r="A222" s="556">
        <v>600</v>
      </c>
      <c r="B222" s="122" t="s">
        <v>39</v>
      </c>
      <c r="C222" s="122"/>
      <c r="D222" s="122"/>
      <c r="E222" s="122"/>
      <c r="F222" s="122"/>
      <c r="G222" s="122"/>
      <c r="H222" s="9">
        <v>-1742983</v>
      </c>
      <c r="I222" s="9">
        <f>I217+I218-I221</f>
        <v>0</v>
      </c>
      <c r="L222" s="9">
        <f>I222</f>
        <v>0</v>
      </c>
    </row>
    <row r="223" spans="1:15">
      <c r="B223" s="556" t="s">
        <v>1907</v>
      </c>
    </row>
    <row r="224" spans="1:15">
      <c r="B224" s="34" t="s">
        <v>36</v>
      </c>
      <c r="C224" s="34"/>
      <c r="D224" s="34"/>
      <c r="E224" s="34"/>
      <c r="F224" s="34"/>
      <c r="G224" s="34"/>
      <c r="H224" s="9">
        <f t="shared" ref="H224:I225" si="31">H203+H210+H217</f>
        <v>-1656806</v>
      </c>
      <c r="I224" s="9">
        <f t="shared" si="31"/>
        <v>0</v>
      </c>
      <c r="L224" s="9">
        <f>I224</f>
        <v>0</v>
      </c>
    </row>
    <row r="225" spans="1:18">
      <c r="B225" s="34" t="s">
        <v>9</v>
      </c>
      <c r="C225" s="34"/>
      <c r="D225" s="34"/>
      <c r="E225" s="34"/>
      <c r="F225" s="34"/>
      <c r="G225" s="34"/>
      <c r="H225" s="9">
        <f t="shared" si="31"/>
        <v>-186506</v>
      </c>
      <c r="I225" s="9">
        <f t="shared" si="31"/>
        <v>0</v>
      </c>
      <c r="L225" s="9">
        <f>I225</f>
        <v>0</v>
      </c>
    </row>
    <row r="226" spans="1:18">
      <c r="B226" s="34" t="s">
        <v>38</v>
      </c>
      <c r="C226" s="34"/>
      <c r="D226" s="34"/>
      <c r="E226" s="34"/>
      <c r="F226" s="34"/>
      <c r="G226" s="34"/>
      <c r="H226" s="9">
        <f t="shared" ref="H226:L227" si="32">H207+H214+H221</f>
        <v>0</v>
      </c>
      <c r="I226" s="9">
        <f t="shared" si="32"/>
        <v>0</v>
      </c>
      <c r="L226" s="9">
        <f t="shared" si="32"/>
        <v>0</v>
      </c>
    </row>
    <row r="227" spans="1:18">
      <c r="B227" s="122" t="s">
        <v>39</v>
      </c>
      <c r="C227" s="122"/>
      <c r="D227" s="122"/>
      <c r="E227" s="122"/>
      <c r="F227" s="122"/>
      <c r="G227" s="122"/>
      <c r="H227" s="9">
        <f t="shared" si="32"/>
        <v>-1843312</v>
      </c>
      <c r="I227" s="9">
        <f t="shared" si="32"/>
        <v>0</v>
      </c>
      <c r="L227" s="9">
        <f>I227</f>
        <v>0</v>
      </c>
    </row>
    <row r="228" spans="1:18">
      <c r="L228" s="9"/>
    </row>
    <row r="229" spans="1:18">
      <c r="B229" s="556" t="s">
        <v>1908</v>
      </c>
      <c r="H229" s="9">
        <f>H199+H227</f>
        <v>7071900</v>
      </c>
      <c r="I229" s="9">
        <f>I199+I227</f>
        <v>98955520</v>
      </c>
      <c r="L229" s="9">
        <f>L199+L227</f>
        <v>98955520</v>
      </c>
    </row>
    <row r="231" spans="1:18">
      <c r="B231" s="556" t="s">
        <v>1909</v>
      </c>
    </row>
    <row r="232" spans="1:18">
      <c r="B232" s="556" t="s">
        <v>1910</v>
      </c>
    </row>
    <row r="233" spans="1:18">
      <c r="B233" s="556" t="s">
        <v>146</v>
      </c>
      <c r="H233" s="9">
        <v>3</v>
      </c>
    </row>
    <row r="234" spans="1:18">
      <c r="H234" s="111">
        <f>IF(H233=1,3,IF(H233=2,6,IF(H233=3,9)))</f>
        <v>9</v>
      </c>
      <c r="I234" s="111">
        <f>IF(H233=1,4,IF(H233=2,7,IF(H233=3,10)))</f>
        <v>10</v>
      </c>
      <c r="J234" s="111"/>
      <c r="K234" s="111"/>
    </row>
    <row r="238" spans="1:18">
      <c r="A238" s="556">
        <v>1</v>
      </c>
      <c r="B238" s="556">
        <f>+A238+1</f>
        <v>2</v>
      </c>
      <c r="H238" s="556">
        <f>+B238+1</f>
        <v>3</v>
      </c>
      <c r="I238" s="556">
        <f t="shared" ref="I238:R238" si="33">+H238+1</f>
        <v>4</v>
      </c>
      <c r="J238" s="556"/>
      <c r="K238" s="556"/>
      <c r="L238" s="556">
        <f>+I238+1</f>
        <v>5</v>
      </c>
      <c r="M238" s="556">
        <f t="shared" si="33"/>
        <v>6</v>
      </c>
      <c r="N238" s="556">
        <f t="shared" si="33"/>
        <v>7</v>
      </c>
      <c r="O238" s="556">
        <f t="shared" si="33"/>
        <v>8</v>
      </c>
      <c r="P238" s="556">
        <f t="shared" si="33"/>
        <v>9</v>
      </c>
      <c r="Q238" s="556">
        <f t="shared" si="33"/>
        <v>10</v>
      </c>
      <c r="R238" s="556">
        <f t="shared" si="33"/>
        <v>11</v>
      </c>
    </row>
    <row r="239" spans="1:18">
      <c r="H239" s="660" t="s">
        <v>443</v>
      </c>
      <c r="I239" s="660"/>
      <c r="J239" s="660"/>
      <c r="K239" s="660"/>
      <c r="L239" s="660"/>
      <c r="M239" s="656" t="s">
        <v>608</v>
      </c>
      <c r="N239" s="656"/>
      <c r="O239" s="656"/>
      <c r="P239" s="656" t="s">
        <v>1911</v>
      </c>
      <c r="Q239" s="656"/>
      <c r="R239" s="656"/>
    </row>
    <row r="240" spans="1:18">
      <c r="B240" s="556" t="s">
        <v>1912</v>
      </c>
      <c r="H240" s="9" t="s">
        <v>441</v>
      </c>
      <c r="I240" s="9" t="s">
        <v>1913</v>
      </c>
      <c r="L240" s="556" t="s">
        <v>41</v>
      </c>
      <c r="M240" s="9" t="s">
        <v>441</v>
      </c>
      <c r="N240" s="9" t="s">
        <v>1913</v>
      </c>
      <c r="O240" s="556" t="s">
        <v>41</v>
      </c>
      <c r="P240" s="9" t="s">
        <v>441</v>
      </c>
      <c r="Q240" s="9" t="s">
        <v>1913</v>
      </c>
      <c r="R240" s="556" t="s">
        <v>41</v>
      </c>
    </row>
    <row r="241" spans="1:19">
      <c r="A241" s="556">
        <v>100</v>
      </c>
      <c r="B241" s="556" t="s">
        <v>1822</v>
      </c>
      <c r="H241" s="9">
        <f>I146</f>
        <v>3085940</v>
      </c>
      <c r="I241" s="9">
        <v>0</v>
      </c>
      <c r="L241" s="25">
        <f>H241+I241</f>
        <v>3085940</v>
      </c>
      <c r="P241" s="1"/>
      <c r="R241" s="1"/>
    </row>
    <row r="242" spans="1:19">
      <c r="A242" s="556">
        <v>200</v>
      </c>
      <c r="B242" s="556" t="s">
        <v>1896</v>
      </c>
      <c r="H242" s="9">
        <f>I153</f>
        <v>0</v>
      </c>
      <c r="I242" s="9">
        <v>0</v>
      </c>
      <c r="L242" s="25">
        <f t="shared" ref="L242:L243" si="34">H242+I242</f>
        <v>0</v>
      </c>
      <c r="M242" s="111" t="e">
        <f>#REF!</f>
        <v>#REF!</v>
      </c>
      <c r="N242" s="25" t="e">
        <f>O242-M242</f>
        <v>#REF!</v>
      </c>
      <c r="O242" s="111" t="e">
        <f>#REF!</f>
        <v>#REF!</v>
      </c>
      <c r="P242" s="111" t="e">
        <v>#REF!</v>
      </c>
      <c r="Q242" s="25">
        <v>0</v>
      </c>
      <c r="R242" s="111" t="e">
        <f>P242-Q242</f>
        <v>#REF!</v>
      </c>
      <c r="S242" s="556">
        <v>353</v>
      </c>
    </row>
    <row r="243" spans="1:19">
      <c r="A243" s="556">
        <v>300</v>
      </c>
      <c r="B243" s="556" t="s">
        <v>1824</v>
      </c>
      <c r="H243" s="9">
        <f>I160</f>
        <v>0</v>
      </c>
      <c r="I243" s="9">
        <v>0</v>
      </c>
      <c r="L243" s="25">
        <f t="shared" si="34"/>
        <v>0</v>
      </c>
      <c r="P243" s="9"/>
      <c r="R243" s="111">
        <f>P243-Q243</f>
        <v>0</v>
      </c>
    </row>
    <row r="244" spans="1:19">
      <c r="H244" s="9">
        <f>SUM(H241:H243)</f>
        <v>3085940</v>
      </c>
      <c r="I244" s="9">
        <f t="shared" ref="I244:R244" si="35">SUM(I241:I243)</f>
        <v>0</v>
      </c>
      <c r="L244" s="9">
        <f t="shared" si="35"/>
        <v>3085940</v>
      </c>
      <c r="M244" s="9" t="e">
        <f t="shared" si="35"/>
        <v>#REF!</v>
      </c>
      <c r="N244" s="9" t="e">
        <f t="shared" si="35"/>
        <v>#REF!</v>
      </c>
      <c r="O244" s="9" t="e">
        <f t="shared" si="35"/>
        <v>#REF!</v>
      </c>
      <c r="P244" s="9" t="e">
        <f t="shared" si="35"/>
        <v>#REF!</v>
      </c>
      <c r="Q244" s="9">
        <f t="shared" si="35"/>
        <v>0</v>
      </c>
      <c r="R244" s="9" t="e">
        <f t="shared" si="35"/>
        <v>#REF!</v>
      </c>
    </row>
    <row r="245" spans="1:19">
      <c r="B245" s="556" t="s">
        <v>40</v>
      </c>
      <c r="P245" s="1"/>
      <c r="R245" s="1"/>
    </row>
    <row r="246" spans="1:19">
      <c r="A246" s="556">
        <v>400</v>
      </c>
      <c r="B246" s="556" t="s">
        <v>1899</v>
      </c>
      <c r="H246" s="9">
        <f>I174</f>
        <v>42801432</v>
      </c>
      <c r="I246" s="9">
        <f>I208</f>
        <v>0</v>
      </c>
      <c r="L246" s="25">
        <f t="shared" ref="L246:L248" si="36">H246+I246</f>
        <v>42801432</v>
      </c>
      <c r="M246" s="111" t="e">
        <f>#REF!</f>
        <v>#REF!</v>
      </c>
      <c r="N246" s="25" t="e">
        <f t="shared" ref="N246:N248" si="37">O246-M246</f>
        <v>#REF!</v>
      </c>
      <c r="O246" s="111" t="e">
        <f>#REF!</f>
        <v>#REF!</v>
      </c>
      <c r="P246" s="111" t="e">
        <v>#REF!</v>
      </c>
      <c r="Q246" s="25">
        <v>0</v>
      </c>
      <c r="R246" s="111" t="e">
        <f t="shared" ref="R246:R248" si="38">P246-Q246</f>
        <v>#REF!</v>
      </c>
    </row>
    <row r="247" spans="1:19">
      <c r="A247" s="556">
        <v>500</v>
      </c>
      <c r="B247" s="556" t="s">
        <v>1900</v>
      </c>
      <c r="H247" s="9">
        <f>I181</f>
        <v>914948</v>
      </c>
      <c r="I247" s="9">
        <f>I215</f>
        <v>0</v>
      </c>
      <c r="L247" s="25">
        <f t="shared" si="36"/>
        <v>914948</v>
      </c>
      <c r="M247" s="111" t="e">
        <f>#REF!+#REF!</f>
        <v>#REF!</v>
      </c>
      <c r="N247" s="25" t="e">
        <f t="shared" si="37"/>
        <v>#REF!</v>
      </c>
      <c r="O247" s="111" t="e">
        <f>#REF!+#REF!</f>
        <v>#REF!</v>
      </c>
      <c r="P247" s="111" t="e">
        <v>#REF!</v>
      </c>
      <c r="Q247" s="25">
        <v>0</v>
      </c>
      <c r="R247" s="111" t="e">
        <f t="shared" si="38"/>
        <v>#REF!</v>
      </c>
    </row>
    <row r="248" spans="1:19">
      <c r="A248" s="556">
        <v>600</v>
      </c>
      <c r="B248" s="556" t="s">
        <v>1901</v>
      </c>
      <c r="H248" s="9">
        <f>I188</f>
        <v>52153200</v>
      </c>
      <c r="I248" s="9">
        <f>I222</f>
        <v>0</v>
      </c>
      <c r="L248" s="25">
        <f t="shared" si="36"/>
        <v>52153200</v>
      </c>
      <c r="M248" s="111" t="e">
        <f>#REF!+#REF!+#REF!+#REF!+#REF!</f>
        <v>#REF!</v>
      </c>
      <c r="N248" s="25" t="e">
        <f t="shared" si="37"/>
        <v>#REF!</v>
      </c>
      <c r="O248" s="111" t="e">
        <f>#REF!+#REF!+#REF!+#REF!+#REF!</f>
        <v>#REF!</v>
      </c>
      <c r="P248" s="111" t="e">
        <v>#REF!</v>
      </c>
      <c r="Q248" s="25">
        <v>0</v>
      </c>
      <c r="R248" s="111" t="e">
        <f t="shared" si="38"/>
        <v>#REF!</v>
      </c>
    </row>
    <row r="249" spans="1:19">
      <c r="H249" s="9">
        <f>SUM(H246:H248)</f>
        <v>95869580</v>
      </c>
      <c r="I249" s="9">
        <f t="shared" ref="I249:R249" si="39">SUM(I246:I248)</f>
        <v>0</v>
      </c>
      <c r="L249" s="9">
        <f t="shared" si="39"/>
        <v>95869580</v>
      </c>
      <c r="M249" s="9" t="e">
        <f t="shared" si="39"/>
        <v>#REF!</v>
      </c>
      <c r="N249" s="9" t="e">
        <f t="shared" si="39"/>
        <v>#REF!</v>
      </c>
      <c r="O249" s="9" t="e">
        <f t="shared" si="39"/>
        <v>#REF!</v>
      </c>
      <c r="P249" s="9" t="e">
        <f t="shared" si="39"/>
        <v>#REF!</v>
      </c>
      <c r="Q249" s="9">
        <f t="shared" si="39"/>
        <v>0</v>
      </c>
      <c r="R249" s="9" t="e">
        <f t="shared" si="39"/>
        <v>#REF!</v>
      </c>
    </row>
    <row r="250" spans="1:19">
      <c r="L250" s="9"/>
      <c r="M250" s="9"/>
      <c r="N250" s="9"/>
      <c r="O250" s="9"/>
      <c r="P250" s="9"/>
      <c r="Q250" s="9"/>
      <c r="R250" s="9"/>
    </row>
    <row r="251" spans="1:19">
      <c r="H251" s="9">
        <f>H244+H249</f>
        <v>98955520</v>
      </c>
      <c r="I251" s="9">
        <f t="shared" ref="I251:R251" si="40">I244+I249</f>
        <v>0</v>
      </c>
      <c r="L251" s="9">
        <f t="shared" si="40"/>
        <v>98955520</v>
      </c>
      <c r="M251" s="9" t="e">
        <f t="shared" si="40"/>
        <v>#REF!</v>
      </c>
      <c r="N251" s="9" t="e">
        <f t="shared" si="40"/>
        <v>#REF!</v>
      </c>
      <c r="O251" s="9" t="e">
        <f t="shared" si="40"/>
        <v>#REF!</v>
      </c>
      <c r="P251" s="9" t="e">
        <f t="shared" si="40"/>
        <v>#REF!</v>
      </c>
      <c r="Q251" s="9">
        <f t="shared" si="40"/>
        <v>0</v>
      </c>
      <c r="R251" s="9" t="e">
        <f t="shared" si="40"/>
        <v>#REF!</v>
      </c>
    </row>
  </sheetData>
  <mergeCells count="3">
    <mergeCell ref="H239:L239"/>
    <mergeCell ref="M239:O239"/>
    <mergeCell ref="P239:R239"/>
  </mergeCells>
  <pageMargins left="0.7" right="0.7" top="1.25" bottom="0.75" header="0.8" footer="0.3"/>
  <pageSetup scale="35" fitToHeight="11" orientation="portrait" r:id="rId1"/>
  <headerFooter>
    <oddHeader>&amp;Z&amp;F</oddHeader>
    <oddFooter>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50</vt:i4>
      </vt:variant>
    </vt:vector>
  </HeadingPairs>
  <TitlesOfParts>
    <vt:vector size="80" baseType="lpstr">
      <vt:lpstr>Inputs</vt:lpstr>
      <vt:lpstr>DCF Forecast Parameters</vt:lpstr>
      <vt:lpstr>Plant &amp; Depreciation</vt:lpstr>
      <vt:lpstr>Investory Owned DCF &amp; Summary</vt:lpstr>
      <vt:lpstr>Deferred Tax</vt:lpstr>
      <vt:lpstr>DCF Investor Owned</vt:lpstr>
      <vt:lpstr>Exeter Financials</vt:lpstr>
      <vt:lpstr>Exeter Forecast 8-15-2018</vt:lpstr>
      <vt:lpstr>Exter Forecast 7-17-2018</vt:lpstr>
      <vt:lpstr>Exter Forecast 2-2017</vt:lpstr>
      <vt:lpstr>Market Approach</vt:lpstr>
      <vt:lpstr>Valuation Summary</vt:lpstr>
      <vt:lpstr>Value Summary - 3 Approaches</vt:lpstr>
      <vt:lpstr>Cost Indices</vt:lpstr>
      <vt:lpstr>Cost Indices Content</vt:lpstr>
      <vt:lpstr>Mains</vt:lpstr>
      <vt:lpstr>Furniture &amp; Office Equipment</vt:lpstr>
      <vt:lpstr>Concrete Manholes &amp; Vaults</vt:lpstr>
      <vt:lpstr>Iowa Curves</vt:lpstr>
      <vt:lpstr>Present Worth Factors</vt:lpstr>
      <vt:lpstr>Cost of Capital 1-1-2018</vt:lpstr>
      <vt:lpstr>S&amp;P Cost of Debt 1-1-2018</vt:lpstr>
      <vt:lpstr>Value Line 1-1-2018</vt:lpstr>
      <vt:lpstr>SBBI Summaries 2018</vt:lpstr>
      <vt:lpstr>Account Costing &amp; Depreciation</vt:lpstr>
      <vt:lpstr>Cost Approach</vt:lpstr>
      <vt:lpstr>Exeter RCNLD &amp; OCLD</vt:lpstr>
      <vt:lpstr>Gannett Fleming Eng Assess 6-16</vt:lpstr>
      <vt:lpstr>GF Engr's Assessment 8-7-2018</vt:lpstr>
      <vt:lpstr>GF Engr's Assessment 8-22-2018</vt:lpstr>
      <vt:lpstr>AccountParameters</vt:lpstr>
      <vt:lpstr>AcctName</vt:lpstr>
      <vt:lpstr>BalanceSheetAssets</vt:lpstr>
      <vt:lpstr>Capital_Structure</vt:lpstr>
      <vt:lpstr>CapXandWorkingCapital</vt:lpstr>
      <vt:lpstr>Cashflows</vt:lpstr>
      <vt:lpstr>Cost_Approach</vt:lpstr>
      <vt:lpstr>Cost_Approach_Summary</vt:lpstr>
      <vt:lpstr>Cost_of_Debt</vt:lpstr>
      <vt:lpstr>Cost_of_Equity</vt:lpstr>
      <vt:lpstr>CostIndices</vt:lpstr>
      <vt:lpstr>DCF_MACRS</vt:lpstr>
      <vt:lpstr>DCFSummary</vt:lpstr>
      <vt:lpstr>Depreciation</vt:lpstr>
      <vt:lpstr>DepreciationLives</vt:lpstr>
      <vt:lpstr>Detailed_COR</vt:lpstr>
      <vt:lpstr>Detailed_Cost_Approach</vt:lpstr>
      <vt:lpstr>Detailed_OCLD</vt:lpstr>
      <vt:lpstr>Detailed_RCNLD</vt:lpstr>
      <vt:lpstr>IncoomeForecast</vt:lpstr>
      <vt:lpstr>IOURateIncreases</vt:lpstr>
      <vt:lpstr>IowaCurves</vt:lpstr>
      <vt:lpstr>Liabilities</vt:lpstr>
      <vt:lpstr>MCRS_RateBase_ROE</vt:lpstr>
      <vt:lpstr>NGCapX15to20</vt:lpstr>
      <vt:lpstr>NGCapX1to7</vt:lpstr>
      <vt:lpstr>NGCapX8to14</vt:lpstr>
      <vt:lpstr>NGCurrent15to20</vt:lpstr>
      <vt:lpstr>NGCurrent1to7</vt:lpstr>
      <vt:lpstr>NGCurrent8to14</vt:lpstr>
      <vt:lpstr>Plant_Investment_DCF</vt:lpstr>
      <vt:lpstr>PlantInvestment</vt:lpstr>
      <vt:lpstr>PlntDep</vt:lpstr>
      <vt:lpstr>'Account Costing &amp; Depreciation'!Print_Area</vt:lpstr>
      <vt:lpstr>'Investory Owned DCF &amp; Summary'!Print_Area</vt:lpstr>
      <vt:lpstr>'Valuation Summary'!Print_Area</vt:lpstr>
      <vt:lpstr>'Account Costing &amp; Depreciation'!Print_Titles</vt:lpstr>
      <vt:lpstr>'Cost Approach'!Print_Titles</vt:lpstr>
      <vt:lpstr>'DCF Forecast Parameters'!Print_Titles</vt:lpstr>
      <vt:lpstr>'DCF Investor Owned'!Print_Titles</vt:lpstr>
      <vt:lpstr>'Deferred Tax'!Print_Titles</vt:lpstr>
      <vt:lpstr>'Exeter RCNLD &amp; OCLD'!Print_Titles</vt:lpstr>
      <vt:lpstr>'Exter Forecast 7-17-2018'!Print_Titles</vt:lpstr>
      <vt:lpstr>'Iowa Curves'!Print_Titles</vt:lpstr>
      <vt:lpstr>'SBBI Summaries 2018'!Print_Titles</vt:lpstr>
      <vt:lpstr>Rate_Case_Forecasts</vt:lpstr>
      <vt:lpstr>Rate_Case_Scenario</vt:lpstr>
      <vt:lpstr>RateCaseScenario</vt:lpstr>
      <vt:lpstr>RCNLD_Summary</vt:lpstr>
      <vt:lpstr>Tax_Rate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Selby</dc:creator>
  <cp:lastModifiedBy>Jerry Weinert</cp:lastModifiedBy>
  <cp:lastPrinted>2018-09-11T19:07:10Z</cp:lastPrinted>
  <dcterms:created xsi:type="dcterms:W3CDTF">2015-03-31T14:07:53Z</dcterms:created>
  <dcterms:modified xsi:type="dcterms:W3CDTF">2018-09-11T19:29:53Z</dcterms:modified>
</cp:coreProperties>
</file>